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dzou\Desktop\2026-03\SCTASK0864385\"/>
    </mc:Choice>
  </mc:AlternateContent>
  <xr:revisionPtr revIDLastSave="0" documentId="13_ncr:1_{EBC2369B-EA65-45EB-8549-D7847B650DC7}" xr6:coauthVersionLast="47" xr6:coauthVersionMax="47" xr10:uidLastSave="{00000000-0000-0000-0000-000000000000}"/>
  <bookViews>
    <workbookView xWindow="-120" yWindow="-120" windowWidth="51840" windowHeight="21120" tabRatio="758" firstSheet="2" activeTab="2" xr2:uid="{00000000-000D-0000-FFFF-FFFF00000000}"/>
  </bookViews>
  <sheets>
    <sheet name="notes" sheetId="36" state="hidden" r:id="rId1"/>
    <sheet name="codes" sheetId="2" state="hidden" r:id="rId2"/>
    <sheet name="charterinfo" sheetId="3" r:id="rId3"/>
    <sheet name="distinfo" sheetId="6" r:id="rId4"/>
    <sheet name="fnd enro" sheetId="8" state="hidden" r:id="rId5"/>
    <sheet name="fnd budget" sheetId="18" r:id="rId6"/>
    <sheet name="abvfnd26" sheetId="35" state="hidden" r:id="rId7"/>
    <sheet name="abvfnd25" sheetId="38" state="hidden" r:id="rId8"/>
    <sheet name="transp" sheetId="13" state="hidden" r:id="rId9"/>
    <sheet name="fnd base rates" sheetId="24" state="hidden" r:id="rId10"/>
    <sheet name="pre fnd budg" sheetId="15" state="hidden" r:id="rId11"/>
    <sheet name="Found27RatesLink" sheetId="40" state="hidden" r:id="rId12"/>
    <sheet name="projnss" sheetId="37" state="hidden" r:id="rId13"/>
  </sheets>
  <definedNames>
    <definedName name="_Fill" localSheetId="0" hidden="1">#REF!</definedName>
    <definedName name="_Fill" hidden="1">#REF!</definedName>
    <definedName name="_xlnm._FilterDatabase" localSheetId="7" hidden="1">abvfnd25!$A$9:$CG$448</definedName>
    <definedName name="_xlnm._FilterDatabase" localSheetId="6" hidden="1">abvfnd26!$A$9:$BP$448</definedName>
    <definedName name="_xlnm._FilterDatabase" localSheetId="2" hidden="1">charterinfo!$A$8:$N$1068</definedName>
    <definedName name="_xlnm._FilterDatabase" localSheetId="1" hidden="1">codes!$A$9:$H$448</definedName>
    <definedName name="_xlnm._FilterDatabase" localSheetId="9" hidden="1">'fnd base rates'!$C$13:$N$27</definedName>
    <definedName name="_xlnm._FilterDatabase" localSheetId="5" hidden="1">'fnd budget'!$A$26:$H$28</definedName>
    <definedName name="_xlnm._FilterDatabase" localSheetId="4" hidden="1">'fnd enro'!$A$9:$AX$1063</definedName>
    <definedName name="_xlnm._FilterDatabase" localSheetId="10" hidden="1">'pre fnd budg'!$A$9:$BD$1063</definedName>
    <definedName name="_xlnm._FilterDatabase" localSheetId="12" hidden="1">projnss!$A$9:$T$448</definedName>
    <definedName name="_xlnm._FilterDatabase" localSheetId="8" hidden="1">transp!$A$8:$BL$448</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CHA_DisplayNF">charterinfo!$O$8:INDEX(charterinfo!$O:$O, MATCH("zzz", charterinfo!$O:$O))</definedName>
    <definedName name="charterinfo_a">charterinfo!$B$8:$N$1061</definedName>
    <definedName name="charterinfo_b">charterinfo!$D$8:$N$1061</definedName>
    <definedName name="code436">codes!$A$10:$C$448</definedName>
    <definedName name="codeCHA">codes!$F$10:$H$77</definedName>
    <definedName name="distinfo">distinfo!$A$6:$L$444</definedName>
    <definedName name="enro">'fnd enro'!$R$10:$R$1063</definedName>
    <definedName name="enro_chafnd">'fnd enro'!$B$10:$R$1063</definedName>
    <definedName name="orderCHA">charterinfo!$J$1</definedName>
    <definedName name="_xlnm.Print_Area" localSheetId="5">'fnd budget'!$A$1:$S$33</definedName>
    <definedName name="ProjNSS">projnss!$A$10:$S$448</definedName>
    <definedName name="rate_abvfndNEW">abvfnd26!$A$10:$AU$448</definedName>
    <definedName name="rate_abvfndOLD">abvfnd25!$A$10:$AE$449</definedName>
    <definedName name="rate_basefnd">'fnd base rates'!$A$7:$N$30</definedName>
    <definedName name="rate_chafnd">'pre fnd budg'!$B$10:$AR$1063</definedName>
    <definedName name="TradSum">abvfnd26!$AA$10:$BI$448</definedName>
    <definedName name="transp_rate">transp!$A$10:$G$450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63" i="3" l="1"/>
  <c r="O1062" i="3"/>
  <c r="O1063" i="3"/>
  <c r="O1064" i="3"/>
  <c r="O1065" i="3"/>
  <c r="O1066" i="3"/>
  <c r="O1067" i="3"/>
  <c r="O1068" i="3"/>
  <c r="F1053" i="3" l="1"/>
  <c r="G1053" i="3"/>
  <c r="F1054" i="3"/>
  <c r="G1054" i="3"/>
  <c r="F1055" i="3"/>
  <c r="G1055" i="3"/>
  <c r="F1056" i="3"/>
  <c r="G1056" i="3"/>
  <c r="F1057" i="3"/>
  <c r="G1057" i="3"/>
  <c r="F1058" i="3"/>
  <c r="G1058" i="3"/>
  <c r="F1059" i="3"/>
  <c r="G1059" i="3"/>
  <c r="F1060" i="3"/>
  <c r="G1060" i="3"/>
  <c r="F1061" i="3"/>
  <c r="G1061" i="3"/>
  <c r="A1053" i="3"/>
  <c r="E1053" i="3" s="1"/>
  <c r="A1054" i="3"/>
  <c r="E1054" i="3" s="1"/>
  <c r="A1055" i="3"/>
  <c r="H1055" i="3" s="1"/>
  <c r="C1055" i="3" s="1"/>
  <c r="A1056" i="3"/>
  <c r="E1056" i="3" s="1"/>
  <c r="A1057" i="3"/>
  <c r="H1057" i="3" s="1"/>
  <c r="C1057" i="3" s="1"/>
  <c r="A1058" i="3"/>
  <c r="E1058" i="3" s="1"/>
  <c r="A1059" i="3"/>
  <c r="A1060" i="3"/>
  <c r="E1060" i="3" s="1"/>
  <c r="A1061" i="3"/>
  <c r="E1061" i="3" s="1"/>
  <c r="AH1009" i="15"/>
  <c r="AI1009" i="15"/>
  <c r="AJ1009" i="15"/>
  <c r="AK1009" i="15"/>
  <c r="AH1010" i="15"/>
  <c r="AI1010" i="15"/>
  <c r="AJ1010" i="15"/>
  <c r="AK1010" i="15"/>
  <c r="AH1011" i="15"/>
  <c r="AI1011" i="15"/>
  <c r="AJ1011" i="15"/>
  <c r="AK1011" i="15"/>
  <c r="AH1012" i="15"/>
  <c r="AI1012" i="15"/>
  <c r="AJ1012" i="15"/>
  <c r="AK1012" i="15"/>
  <c r="AH1013" i="15"/>
  <c r="AI1013" i="15"/>
  <c r="AJ1013" i="15"/>
  <c r="AK1013" i="15"/>
  <c r="AH1014" i="15"/>
  <c r="AI1014" i="15"/>
  <c r="AJ1014" i="15"/>
  <c r="AK1014" i="15"/>
  <c r="AH1015" i="15"/>
  <c r="AI1015" i="15"/>
  <c r="AJ1015" i="15"/>
  <c r="AK1015" i="15"/>
  <c r="AH1016" i="15"/>
  <c r="AI1016" i="15"/>
  <c r="AJ1016" i="15"/>
  <c r="AK1016" i="15"/>
  <c r="AH1017" i="15"/>
  <c r="AI1017" i="15"/>
  <c r="AJ1017" i="15"/>
  <c r="AK1017" i="15"/>
  <c r="AH1018" i="15"/>
  <c r="AI1018" i="15"/>
  <c r="AJ1018" i="15"/>
  <c r="AK1018" i="15"/>
  <c r="AH1019" i="15"/>
  <c r="AI1019" i="15"/>
  <c r="AJ1019" i="15"/>
  <c r="AK1019" i="15"/>
  <c r="AH1020" i="15"/>
  <c r="AI1020" i="15"/>
  <c r="AJ1020" i="15"/>
  <c r="AK1020" i="15"/>
  <c r="AH1021" i="15"/>
  <c r="AI1021" i="15"/>
  <c r="AJ1021" i="15"/>
  <c r="AK1021" i="15"/>
  <c r="AH1022" i="15"/>
  <c r="AI1022" i="15"/>
  <c r="AJ1022" i="15"/>
  <c r="AK1022" i="15"/>
  <c r="AH1023" i="15"/>
  <c r="AI1023" i="15"/>
  <c r="AJ1023" i="15"/>
  <c r="AK1023" i="15"/>
  <c r="AH1024" i="15"/>
  <c r="AI1024" i="15"/>
  <c r="AJ1024" i="15"/>
  <c r="AK1024" i="15"/>
  <c r="AH1025" i="15"/>
  <c r="AI1025" i="15"/>
  <c r="AJ1025" i="15"/>
  <c r="AK1025" i="15"/>
  <c r="AH1026" i="15"/>
  <c r="AI1026" i="15"/>
  <c r="AJ1026" i="15"/>
  <c r="AK1026" i="15"/>
  <c r="AH1027" i="15"/>
  <c r="AI1027" i="15"/>
  <c r="AJ1027" i="15"/>
  <c r="AK1027" i="15"/>
  <c r="AH1028" i="15"/>
  <c r="AI1028" i="15"/>
  <c r="AJ1028" i="15"/>
  <c r="AK1028" i="15"/>
  <c r="AH1029" i="15"/>
  <c r="AI1029" i="15"/>
  <c r="AJ1029" i="15"/>
  <c r="AK1029" i="15"/>
  <c r="AH1030" i="15"/>
  <c r="AI1030" i="15"/>
  <c r="AJ1030" i="15"/>
  <c r="AK1030" i="15"/>
  <c r="AH1031" i="15"/>
  <c r="AI1031" i="15"/>
  <c r="AJ1031" i="15"/>
  <c r="AK1031" i="15"/>
  <c r="AH1032" i="15"/>
  <c r="AI1032" i="15"/>
  <c r="AJ1032" i="15"/>
  <c r="AK1032" i="15"/>
  <c r="AH1033" i="15"/>
  <c r="AI1033" i="15"/>
  <c r="AJ1033" i="15"/>
  <c r="AK1033" i="15"/>
  <c r="AH1034" i="15"/>
  <c r="AI1034" i="15"/>
  <c r="AJ1034" i="15"/>
  <c r="AK1034" i="15"/>
  <c r="AH1035" i="15"/>
  <c r="AI1035" i="15"/>
  <c r="AJ1035" i="15"/>
  <c r="AK1035" i="15"/>
  <c r="AH1036" i="15"/>
  <c r="AI1036" i="15"/>
  <c r="AJ1036" i="15"/>
  <c r="AK1036" i="15"/>
  <c r="AH1037" i="15"/>
  <c r="AI1037" i="15"/>
  <c r="AJ1037" i="15"/>
  <c r="AK1037" i="15"/>
  <c r="AH1038" i="15"/>
  <c r="AI1038" i="15"/>
  <c r="AJ1038" i="15"/>
  <c r="AK1038" i="15"/>
  <c r="AH1039" i="15"/>
  <c r="AI1039" i="15"/>
  <c r="AJ1039" i="15"/>
  <c r="AK1039" i="15"/>
  <c r="AH1040" i="15"/>
  <c r="AI1040" i="15"/>
  <c r="AJ1040" i="15"/>
  <c r="AK1040" i="15"/>
  <c r="AH1041" i="15"/>
  <c r="AI1041" i="15"/>
  <c r="AJ1041" i="15"/>
  <c r="AK1041" i="15"/>
  <c r="AH1042" i="15"/>
  <c r="AI1042" i="15"/>
  <c r="AJ1042" i="15"/>
  <c r="AK1042" i="15"/>
  <c r="AH1043" i="15"/>
  <c r="AI1043" i="15"/>
  <c r="AJ1043" i="15"/>
  <c r="AK1043" i="15"/>
  <c r="AH1044" i="15"/>
  <c r="AI1044" i="15"/>
  <c r="AJ1044" i="15"/>
  <c r="AK1044" i="15"/>
  <c r="AH1045" i="15"/>
  <c r="AI1045" i="15"/>
  <c r="AJ1045" i="15"/>
  <c r="AK1045" i="15"/>
  <c r="AH1046" i="15"/>
  <c r="AI1046" i="15"/>
  <c r="AJ1046" i="15"/>
  <c r="AK1046" i="15"/>
  <c r="AH1047" i="15"/>
  <c r="AI1047" i="15"/>
  <c r="AJ1047" i="15"/>
  <c r="AK1047" i="15"/>
  <c r="AH1048" i="15"/>
  <c r="AI1048" i="15"/>
  <c r="AJ1048" i="15"/>
  <c r="AK1048" i="15"/>
  <c r="AH1049" i="15"/>
  <c r="AI1049" i="15"/>
  <c r="AJ1049" i="15"/>
  <c r="AK1049" i="15"/>
  <c r="AH1050" i="15"/>
  <c r="AI1050" i="15"/>
  <c r="AJ1050" i="15"/>
  <c r="AK1050" i="15"/>
  <c r="AH1051" i="15"/>
  <c r="AI1051" i="15"/>
  <c r="AJ1051" i="15"/>
  <c r="AK1051" i="15"/>
  <c r="AH1052" i="15"/>
  <c r="AI1052" i="15"/>
  <c r="AJ1052" i="15"/>
  <c r="AK1052" i="15"/>
  <c r="AH1053" i="15"/>
  <c r="AI1053" i="15"/>
  <c r="AJ1053" i="15"/>
  <c r="AK1053" i="15"/>
  <c r="AH1054" i="15"/>
  <c r="AI1054" i="15"/>
  <c r="AJ1054" i="15"/>
  <c r="AK1054" i="15"/>
  <c r="AH1055" i="15"/>
  <c r="AI1055" i="15"/>
  <c r="AJ1055" i="15"/>
  <c r="AK1055" i="15"/>
  <c r="AH1056" i="15"/>
  <c r="AI1056" i="15"/>
  <c r="AJ1056" i="15"/>
  <c r="AK1056" i="15"/>
  <c r="AH1057" i="15"/>
  <c r="AI1057" i="15"/>
  <c r="AJ1057" i="15"/>
  <c r="AK1057" i="15"/>
  <c r="AH1058" i="15"/>
  <c r="AI1058" i="15"/>
  <c r="AJ1058" i="15"/>
  <c r="AK1058" i="15"/>
  <c r="AH1059" i="15"/>
  <c r="AI1059" i="15"/>
  <c r="AJ1059" i="15"/>
  <c r="AK1059" i="15"/>
  <c r="AH1060" i="15"/>
  <c r="AI1060" i="15"/>
  <c r="AJ1060" i="15"/>
  <c r="AK1060" i="15"/>
  <c r="AH1061" i="15"/>
  <c r="AI1061" i="15"/>
  <c r="AJ1061" i="15"/>
  <c r="AK1061" i="15"/>
  <c r="AH1062" i="15"/>
  <c r="AI1062" i="15"/>
  <c r="AJ1062" i="15"/>
  <c r="AK1062" i="15"/>
  <c r="AH1063" i="15"/>
  <c r="AI1063" i="15"/>
  <c r="AJ1063" i="15"/>
  <c r="AK1063" i="15"/>
  <c r="L1009" i="15"/>
  <c r="L1010" i="15"/>
  <c r="L1011" i="15"/>
  <c r="L1012" i="15"/>
  <c r="L1013" i="15"/>
  <c r="L1014" i="15"/>
  <c r="L1015" i="15"/>
  <c r="L1016" i="15"/>
  <c r="L1017" i="15"/>
  <c r="L1018" i="15"/>
  <c r="L1019" i="15"/>
  <c r="L1020" i="15"/>
  <c r="L1021" i="15"/>
  <c r="L1022" i="15"/>
  <c r="L1023" i="15"/>
  <c r="L1024" i="15"/>
  <c r="L1025" i="15"/>
  <c r="L1026" i="15"/>
  <c r="L1027" i="15"/>
  <c r="L1028" i="15"/>
  <c r="L1029" i="15"/>
  <c r="L1030" i="15"/>
  <c r="L1031" i="15"/>
  <c r="L1032" i="15"/>
  <c r="L1033" i="15"/>
  <c r="L1034" i="15"/>
  <c r="L1035" i="15"/>
  <c r="L1036" i="15"/>
  <c r="L1037" i="15"/>
  <c r="L1038" i="15"/>
  <c r="L1039" i="15"/>
  <c r="L1040" i="15"/>
  <c r="L1041" i="15"/>
  <c r="L1042" i="15"/>
  <c r="L1043" i="15"/>
  <c r="L1044" i="15"/>
  <c r="L1045" i="15"/>
  <c r="L1046" i="15"/>
  <c r="L1047" i="15"/>
  <c r="L1048" i="15"/>
  <c r="L1049" i="15"/>
  <c r="L1050" i="15"/>
  <c r="L1051" i="15"/>
  <c r="L1052" i="15"/>
  <c r="L1053" i="15"/>
  <c r="L1054" i="15"/>
  <c r="L1055" i="15"/>
  <c r="L1056" i="15"/>
  <c r="L1057" i="15"/>
  <c r="L1058" i="15"/>
  <c r="L1059" i="15"/>
  <c r="L1060" i="15"/>
  <c r="L1061" i="15"/>
  <c r="L1062" i="15"/>
  <c r="L1063" i="15"/>
  <c r="AK11" i="15"/>
  <c r="AK12" i="15"/>
  <c r="AK13" i="15"/>
  <c r="AK14" i="15"/>
  <c r="AK15" i="15"/>
  <c r="AK16" i="15"/>
  <c r="AK17" i="15"/>
  <c r="AK18" i="15"/>
  <c r="AK19" i="15"/>
  <c r="AK20" i="15"/>
  <c r="AK21" i="15"/>
  <c r="AK22" i="15"/>
  <c r="AK23" i="15"/>
  <c r="AK24" i="15"/>
  <c r="AK25" i="15"/>
  <c r="AK26" i="15"/>
  <c r="AK27" i="15"/>
  <c r="AK28" i="15"/>
  <c r="AK29" i="15"/>
  <c r="AK30" i="15"/>
  <c r="AK31" i="15"/>
  <c r="AK32" i="15"/>
  <c r="AK33" i="15"/>
  <c r="AK34" i="15"/>
  <c r="AK35" i="15"/>
  <c r="AK36" i="15"/>
  <c r="AK37" i="15"/>
  <c r="AK38" i="15"/>
  <c r="AK39" i="15"/>
  <c r="AK40" i="15"/>
  <c r="AK41" i="15"/>
  <c r="AK42" i="15"/>
  <c r="AK43" i="15"/>
  <c r="AK44" i="15"/>
  <c r="AK45" i="15"/>
  <c r="AK46" i="15"/>
  <c r="AK47" i="15"/>
  <c r="AK48" i="15"/>
  <c r="AK49" i="15"/>
  <c r="AK50" i="15"/>
  <c r="AK51" i="15"/>
  <c r="AK52" i="15"/>
  <c r="AK53" i="15"/>
  <c r="AK54" i="15"/>
  <c r="AK55" i="15"/>
  <c r="AK56" i="15"/>
  <c r="AK57" i="15"/>
  <c r="AK58" i="15"/>
  <c r="AK59" i="15"/>
  <c r="AK60" i="15"/>
  <c r="AK61" i="15"/>
  <c r="AK62" i="15"/>
  <c r="AK63" i="15"/>
  <c r="AK64" i="15"/>
  <c r="AK65" i="15"/>
  <c r="AK66" i="15"/>
  <c r="AK67" i="15"/>
  <c r="AK68" i="15"/>
  <c r="AK69" i="15"/>
  <c r="AK70" i="15"/>
  <c r="AK71" i="15"/>
  <c r="AK72" i="15"/>
  <c r="AK73" i="15"/>
  <c r="AK74" i="15"/>
  <c r="AK75" i="15"/>
  <c r="AK76" i="15"/>
  <c r="AK77" i="15"/>
  <c r="AK78" i="15"/>
  <c r="AK79" i="15"/>
  <c r="AK80" i="15"/>
  <c r="AK81" i="15"/>
  <c r="AK82" i="15"/>
  <c r="AK83" i="15"/>
  <c r="AK84" i="15"/>
  <c r="AK85" i="15"/>
  <c r="AK86" i="15"/>
  <c r="AK87" i="15"/>
  <c r="AK88" i="15"/>
  <c r="AK89" i="15"/>
  <c r="AK90" i="15"/>
  <c r="AK91" i="15"/>
  <c r="AK92" i="15"/>
  <c r="AK93" i="15"/>
  <c r="AK94" i="15"/>
  <c r="AK95" i="15"/>
  <c r="AK96" i="15"/>
  <c r="AK97" i="15"/>
  <c r="AK98" i="15"/>
  <c r="AK99" i="15"/>
  <c r="AK100" i="15"/>
  <c r="AK101" i="15"/>
  <c r="AK102" i="15"/>
  <c r="AK103" i="15"/>
  <c r="AK104" i="15"/>
  <c r="AK105" i="15"/>
  <c r="AK106" i="15"/>
  <c r="AK107" i="15"/>
  <c r="AK108" i="15"/>
  <c r="AK109" i="15"/>
  <c r="AK110" i="15"/>
  <c r="AK111" i="15"/>
  <c r="AK112" i="15"/>
  <c r="AK113" i="15"/>
  <c r="AK114" i="15"/>
  <c r="AK115" i="15"/>
  <c r="AK116" i="15"/>
  <c r="AK117" i="15"/>
  <c r="AK118" i="15"/>
  <c r="AK119" i="15"/>
  <c r="AK120" i="15"/>
  <c r="AK121" i="15"/>
  <c r="AK122" i="15"/>
  <c r="AK123" i="15"/>
  <c r="AK124" i="15"/>
  <c r="AK125" i="15"/>
  <c r="AK126" i="15"/>
  <c r="AK127" i="15"/>
  <c r="AK128" i="15"/>
  <c r="AK129" i="15"/>
  <c r="AK130" i="15"/>
  <c r="AK131" i="15"/>
  <c r="AK132" i="15"/>
  <c r="AK133" i="15"/>
  <c r="AK134" i="15"/>
  <c r="AK135" i="15"/>
  <c r="AK136" i="15"/>
  <c r="AK137" i="15"/>
  <c r="AK138" i="15"/>
  <c r="AK139" i="15"/>
  <c r="AK140" i="15"/>
  <c r="AK141" i="15"/>
  <c r="AK142" i="15"/>
  <c r="AK143" i="15"/>
  <c r="AK144" i="15"/>
  <c r="AK145" i="15"/>
  <c r="AK146" i="15"/>
  <c r="AK147" i="15"/>
  <c r="AK148" i="15"/>
  <c r="AK149" i="15"/>
  <c r="AK150" i="15"/>
  <c r="AK151" i="15"/>
  <c r="AK152" i="15"/>
  <c r="AK153" i="15"/>
  <c r="AK154" i="15"/>
  <c r="AK155" i="15"/>
  <c r="AK156" i="15"/>
  <c r="AK157" i="15"/>
  <c r="AK158" i="15"/>
  <c r="AK159" i="15"/>
  <c r="AK160" i="15"/>
  <c r="AK161" i="15"/>
  <c r="AK162" i="15"/>
  <c r="AK163" i="15"/>
  <c r="AK164" i="15"/>
  <c r="AK165" i="15"/>
  <c r="AK166" i="15"/>
  <c r="AK167" i="15"/>
  <c r="AK168" i="15"/>
  <c r="AK169" i="15"/>
  <c r="AK170" i="15"/>
  <c r="AK171" i="15"/>
  <c r="AK172" i="15"/>
  <c r="AK173" i="15"/>
  <c r="AK174" i="15"/>
  <c r="AK175" i="15"/>
  <c r="AK176" i="15"/>
  <c r="AK177" i="15"/>
  <c r="AK178" i="15"/>
  <c r="AK179" i="15"/>
  <c r="AK180" i="15"/>
  <c r="AK181" i="15"/>
  <c r="AK182" i="15"/>
  <c r="AK183" i="15"/>
  <c r="AK184" i="15"/>
  <c r="AK185" i="15"/>
  <c r="AK186" i="15"/>
  <c r="AK187" i="15"/>
  <c r="AK188" i="15"/>
  <c r="AK189" i="15"/>
  <c r="AK190" i="15"/>
  <c r="AK191" i="15"/>
  <c r="AK192" i="15"/>
  <c r="AK193" i="15"/>
  <c r="AK194" i="15"/>
  <c r="AK195" i="15"/>
  <c r="AK196" i="15"/>
  <c r="AK197" i="15"/>
  <c r="AK198" i="15"/>
  <c r="AK199" i="15"/>
  <c r="AK200" i="15"/>
  <c r="AK201" i="15"/>
  <c r="AK202" i="15"/>
  <c r="AK203" i="15"/>
  <c r="AK204" i="15"/>
  <c r="AK205" i="15"/>
  <c r="AK206" i="15"/>
  <c r="AK207" i="15"/>
  <c r="AK208" i="15"/>
  <c r="AK209" i="15"/>
  <c r="AK210" i="15"/>
  <c r="AK211" i="15"/>
  <c r="AK212" i="15"/>
  <c r="AK213" i="15"/>
  <c r="AK214" i="15"/>
  <c r="AK215" i="15"/>
  <c r="AK216" i="15"/>
  <c r="AK217" i="15"/>
  <c r="AK218" i="15"/>
  <c r="AK219" i="15"/>
  <c r="AK220" i="15"/>
  <c r="AK221" i="15"/>
  <c r="AK222" i="15"/>
  <c r="AK223" i="15"/>
  <c r="AK224" i="15"/>
  <c r="AK225" i="15"/>
  <c r="AK226" i="15"/>
  <c r="AK227" i="15"/>
  <c r="AK228" i="15"/>
  <c r="AK229" i="15"/>
  <c r="AK230" i="15"/>
  <c r="AK231" i="15"/>
  <c r="AK232" i="15"/>
  <c r="AK233" i="15"/>
  <c r="AK234" i="15"/>
  <c r="AK235" i="15"/>
  <c r="AK236" i="15"/>
  <c r="AK237" i="15"/>
  <c r="AK238" i="15"/>
  <c r="AK239" i="15"/>
  <c r="AK240" i="15"/>
  <c r="AK241" i="15"/>
  <c r="AK242" i="15"/>
  <c r="AK243" i="15"/>
  <c r="AK244" i="15"/>
  <c r="AK245" i="15"/>
  <c r="AK246" i="15"/>
  <c r="AK247" i="15"/>
  <c r="AK248" i="15"/>
  <c r="AK249" i="15"/>
  <c r="AK250" i="15"/>
  <c r="AK251" i="15"/>
  <c r="AK252" i="15"/>
  <c r="AK253" i="15"/>
  <c r="AK254" i="15"/>
  <c r="AK255" i="15"/>
  <c r="AK256" i="15"/>
  <c r="AK257" i="15"/>
  <c r="AK258" i="15"/>
  <c r="AK259" i="15"/>
  <c r="AK260" i="15"/>
  <c r="AK261" i="15"/>
  <c r="AK262" i="15"/>
  <c r="AK263" i="15"/>
  <c r="AK264" i="15"/>
  <c r="AK265" i="15"/>
  <c r="AK266" i="15"/>
  <c r="AK267" i="15"/>
  <c r="AK268" i="15"/>
  <c r="AK269" i="15"/>
  <c r="AK270" i="15"/>
  <c r="AK271" i="15"/>
  <c r="AK272" i="15"/>
  <c r="AK273" i="15"/>
  <c r="AK274" i="15"/>
  <c r="AK275" i="15"/>
  <c r="AK276" i="15"/>
  <c r="AK277" i="15"/>
  <c r="AK278" i="15"/>
  <c r="AK279" i="15"/>
  <c r="AK280" i="15"/>
  <c r="AK281" i="15"/>
  <c r="AK282" i="15"/>
  <c r="AK283" i="15"/>
  <c r="AK284" i="15"/>
  <c r="AK285" i="15"/>
  <c r="AK286" i="15"/>
  <c r="AK287" i="15"/>
  <c r="AK288" i="15"/>
  <c r="AK289" i="15"/>
  <c r="AK290" i="15"/>
  <c r="AK291" i="15"/>
  <c r="AK292" i="15"/>
  <c r="AK293" i="15"/>
  <c r="AK294" i="15"/>
  <c r="AK295" i="15"/>
  <c r="AK296" i="15"/>
  <c r="AK297" i="15"/>
  <c r="AK298" i="15"/>
  <c r="AK299" i="15"/>
  <c r="AK300" i="15"/>
  <c r="AK301" i="15"/>
  <c r="AK302" i="15"/>
  <c r="AK303" i="15"/>
  <c r="AK304" i="15"/>
  <c r="AK305" i="15"/>
  <c r="AK306" i="15"/>
  <c r="AK307" i="15"/>
  <c r="AK308" i="15"/>
  <c r="AK309" i="15"/>
  <c r="AK310" i="15"/>
  <c r="AK311" i="15"/>
  <c r="AK312" i="15"/>
  <c r="AK313" i="15"/>
  <c r="AK314" i="15"/>
  <c r="AK315" i="15"/>
  <c r="AK316" i="15"/>
  <c r="AK317" i="15"/>
  <c r="AK318" i="15"/>
  <c r="AK319" i="15"/>
  <c r="AK320" i="15"/>
  <c r="AK321" i="15"/>
  <c r="AK322" i="15"/>
  <c r="AK323" i="15"/>
  <c r="AK324" i="15"/>
  <c r="AK325" i="15"/>
  <c r="AK326" i="15"/>
  <c r="AK327" i="15"/>
  <c r="AK328" i="15"/>
  <c r="AK329" i="15"/>
  <c r="AK330" i="15"/>
  <c r="AK331" i="15"/>
  <c r="AK332" i="15"/>
  <c r="AK333" i="15"/>
  <c r="AK334" i="15"/>
  <c r="AK335" i="15"/>
  <c r="AK336" i="15"/>
  <c r="AK337" i="15"/>
  <c r="AK338" i="15"/>
  <c r="AK339" i="15"/>
  <c r="AK340" i="15"/>
  <c r="AK341" i="15"/>
  <c r="AK342" i="15"/>
  <c r="AK343" i="15"/>
  <c r="AK344" i="15"/>
  <c r="AK345" i="15"/>
  <c r="AK346" i="15"/>
  <c r="AK347" i="15"/>
  <c r="AK348" i="15"/>
  <c r="AK349" i="15"/>
  <c r="AK350" i="15"/>
  <c r="AK351" i="15"/>
  <c r="AK352" i="15"/>
  <c r="AK353" i="15"/>
  <c r="AK354" i="15"/>
  <c r="AK355" i="15"/>
  <c r="AK356" i="15"/>
  <c r="AK357" i="15"/>
  <c r="AK358" i="15"/>
  <c r="AK359" i="15"/>
  <c r="AK360" i="15"/>
  <c r="AK361" i="15"/>
  <c r="AK362" i="15"/>
  <c r="AK363" i="15"/>
  <c r="AK364" i="15"/>
  <c r="AK365" i="15"/>
  <c r="AK366" i="15"/>
  <c r="AK367" i="15"/>
  <c r="AK368" i="15"/>
  <c r="AK369" i="15"/>
  <c r="AK370" i="15"/>
  <c r="AK371" i="15"/>
  <c r="AK372" i="15"/>
  <c r="AK373" i="15"/>
  <c r="AK374" i="15"/>
  <c r="AK375" i="15"/>
  <c r="AK376" i="15"/>
  <c r="AK377" i="15"/>
  <c r="AK378" i="15"/>
  <c r="AK379" i="15"/>
  <c r="AK380" i="15"/>
  <c r="AK381" i="15"/>
  <c r="AK382" i="15"/>
  <c r="AK383" i="15"/>
  <c r="AK384" i="15"/>
  <c r="AK385" i="15"/>
  <c r="AK386" i="15"/>
  <c r="AK387" i="15"/>
  <c r="AK388" i="15"/>
  <c r="AK389" i="15"/>
  <c r="AK390" i="15"/>
  <c r="AK391" i="15"/>
  <c r="AK392" i="15"/>
  <c r="AK393" i="15"/>
  <c r="AK394" i="15"/>
  <c r="AK395" i="15"/>
  <c r="AK396" i="15"/>
  <c r="AK397" i="15"/>
  <c r="AK398" i="15"/>
  <c r="AK399" i="15"/>
  <c r="AK400" i="15"/>
  <c r="AK401" i="15"/>
  <c r="AK402" i="15"/>
  <c r="AK403" i="15"/>
  <c r="AK404" i="15"/>
  <c r="AK405" i="15"/>
  <c r="AK406" i="15"/>
  <c r="AK407" i="15"/>
  <c r="AK408" i="15"/>
  <c r="AK409" i="15"/>
  <c r="AK410" i="15"/>
  <c r="AK411" i="15"/>
  <c r="AK412" i="15"/>
  <c r="AK413" i="15"/>
  <c r="AK414" i="15"/>
  <c r="AK415" i="15"/>
  <c r="AK416" i="15"/>
  <c r="AK417" i="15"/>
  <c r="AK418" i="15"/>
  <c r="AK419" i="15"/>
  <c r="AK420" i="15"/>
  <c r="AK421" i="15"/>
  <c r="AK422" i="15"/>
  <c r="AK423" i="15"/>
  <c r="AK424" i="15"/>
  <c r="AK425" i="15"/>
  <c r="AK426" i="15"/>
  <c r="AK427" i="15"/>
  <c r="AK428" i="15"/>
  <c r="AK429" i="15"/>
  <c r="AK430" i="15"/>
  <c r="AK431" i="15"/>
  <c r="AK432" i="15"/>
  <c r="AK433" i="15"/>
  <c r="AK434" i="15"/>
  <c r="AK435" i="15"/>
  <c r="AK436" i="15"/>
  <c r="AK437" i="15"/>
  <c r="AK438" i="15"/>
  <c r="AK439" i="15"/>
  <c r="AK440" i="15"/>
  <c r="AK441" i="15"/>
  <c r="AK442" i="15"/>
  <c r="AK443" i="15"/>
  <c r="AK444" i="15"/>
  <c r="AK445" i="15"/>
  <c r="AK446" i="15"/>
  <c r="AK447" i="15"/>
  <c r="AK448" i="15"/>
  <c r="AK449" i="15"/>
  <c r="AK450" i="15"/>
  <c r="AK451" i="15"/>
  <c r="AK452" i="15"/>
  <c r="AK453" i="15"/>
  <c r="AK454" i="15"/>
  <c r="AK455" i="15"/>
  <c r="AK456" i="15"/>
  <c r="AK457" i="15"/>
  <c r="AK458" i="15"/>
  <c r="AK459" i="15"/>
  <c r="AK460" i="15"/>
  <c r="AK461" i="15"/>
  <c r="AK462" i="15"/>
  <c r="AK463" i="15"/>
  <c r="AK464" i="15"/>
  <c r="AK465" i="15"/>
  <c r="AK466" i="15"/>
  <c r="AK467" i="15"/>
  <c r="AK468" i="15"/>
  <c r="AK469" i="15"/>
  <c r="AK470" i="15"/>
  <c r="AK471" i="15"/>
  <c r="AK472" i="15"/>
  <c r="AK473" i="15"/>
  <c r="AK474" i="15"/>
  <c r="AK475" i="15"/>
  <c r="AK476" i="15"/>
  <c r="AK477" i="15"/>
  <c r="AK478" i="15"/>
  <c r="AK479" i="15"/>
  <c r="AK480" i="15"/>
  <c r="AK481" i="15"/>
  <c r="AK482" i="15"/>
  <c r="AK483" i="15"/>
  <c r="AK484" i="15"/>
  <c r="AK485" i="15"/>
  <c r="AK486" i="15"/>
  <c r="AK487" i="15"/>
  <c r="AK488" i="15"/>
  <c r="AK489" i="15"/>
  <c r="AK490" i="15"/>
  <c r="AK491" i="15"/>
  <c r="AK492" i="15"/>
  <c r="AK493" i="15"/>
  <c r="AK494" i="15"/>
  <c r="AK495" i="15"/>
  <c r="AK496" i="15"/>
  <c r="AK497" i="15"/>
  <c r="AK498" i="15"/>
  <c r="AK499" i="15"/>
  <c r="AK500" i="15"/>
  <c r="AK501" i="15"/>
  <c r="AK502" i="15"/>
  <c r="AK503" i="15"/>
  <c r="AK504" i="15"/>
  <c r="AK505" i="15"/>
  <c r="AK506" i="15"/>
  <c r="AK507" i="15"/>
  <c r="AK508" i="15"/>
  <c r="AK509" i="15"/>
  <c r="AK510" i="15"/>
  <c r="AK511" i="15"/>
  <c r="AK512" i="15"/>
  <c r="AK513" i="15"/>
  <c r="AK514" i="15"/>
  <c r="AK515" i="15"/>
  <c r="AK516" i="15"/>
  <c r="AK517" i="15"/>
  <c r="AK518" i="15"/>
  <c r="AK519" i="15"/>
  <c r="AK520" i="15"/>
  <c r="AK521" i="15"/>
  <c r="AK522" i="15"/>
  <c r="AK523" i="15"/>
  <c r="AK524" i="15"/>
  <c r="AK525" i="15"/>
  <c r="AK526" i="15"/>
  <c r="AK527" i="15"/>
  <c r="AK528" i="15"/>
  <c r="AK529" i="15"/>
  <c r="AK530" i="15"/>
  <c r="AK531" i="15"/>
  <c r="AK532" i="15"/>
  <c r="AK533" i="15"/>
  <c r="AK534" i="15"/>
  <c r="AK535" i="15"/>
  <c r="AK536" i="15"/>
  <c r="AK537" i="15"/>
  <c r="AK538" i="15"/>
  <c r="AK539" i="15"/>
  <c r="AK540" i="15"/>
  <c r="AK541" i="15"/>
  <c r="AK542" i="15"/>
  <c r="AK543" i="15"/>
  <c r="AK544" i="15"/>
  <c r="AK545" i="15"/>
  <c r="AK546" i="15"/>
  <c r="AK547" i="15"/>
  <c r="AK548" i="15"/>
  <c r="AK549" i="15"/>
  <c r="AK550" i="15"/>
  <c r="AK551" i="15"/>
  <c r="AK552" i="15"/>
  <c r="AK553" i="15"/>
  <c r="AK554" i="15"/>
  <c r="AK555" i="15"/>
  <c r="AK556" i="15"/>
  <c r="AK557" i="15"/>
  <c r="AK558" i="15"/>
  <c r="AK559" i="15"/>
  <c r="AK560" i="15"/>
  <c r="AK561" i="15"/>
  <c r="AK562" i="15"/>
  <c r="AK563" i="15"/>
  <c r="AK564" i="15"/>
  <c r="AK565" i="15"/>
  <c r="AK566" i="15"/>
  <c r="AK567" i="15"/>
  <c r="AK568" i="15"/>
  <c r="AK569" i="15"/>
  <c r="AK570" i="15"/>
  <c r="AK571" i="15"/>
  <c r="AK572" i="15"/>
  <c r="AK573" i="15"/>
  <c r="AK574" i="15"/>
  <c r="AK575" i="15"/>
  <c r="AK576" i="15"/>
  <c r="AK577" i="15"/>
  <c r="AK578" i="15"/>
  <c r="AK579" i="15"/>
  <c r="AK580" i="15"/>
  <c r="AK581" i="15"/>
  <c r="AK582" i="15"/>
  <c r="AK583" i="15"/>
  <c r="AK584" i="15"/>
  <c r="AK585" i="15"/>
  <c r="AK586" i="15"/>
  <c r="AK587" i="15"/>
  <c r="AK588" i="15"/>
  <c r="AK589" i="15"/>
  <c r="AK590" i="15"/>
  <c r="AK591" i="15"/>
  <c r="AK592" i="15"/>
  <c r="AK593" i="15"/>
  <c r="AK594" i="15"/>
  <c r="AK595" i="15"/>
  <c r="AK596" i="15"/>
  <c r="AK597" i="15"/>
  <c r="AK598" i="15"/>
  <c r="AK599" i="15"/>
  <c r="AK600" i="15"/>
  <c r="AK601" i="15"/>
  <c r="AK602" i="15"/>
  <c r="AK603" i="15"/>
  <c r="AK604" i="15"/>
  <c r="AK605" i="15"/>
  <c r="AK606" i="15"/>
  <c r="AK607" i="15"/>
  <c r="AK608" i="15"/>
  <c r="AK609" i="15"/>
  <c r="AK610" i="15"/>
  <c r="AK611" i="15"/>
  <c r="AK612" i="15"/>
  <c r="AK613" i="15"/>
  <c r="AK614" i="15"/>
  <c r="AK615" i="15"/>
  <c r="AK616" i="15"/>
  <c r="AK617" i="15"/>
  <c r="AK618" i="15"/>
  <c r="AK619" i="15"/>
  <c r="AK620" i="15"/>
  <c r="AK621" i="15"/>
  <c r="AK622" i="15"/>
  <c r="AK623" i="15"/>
  <c r="AK624" i="15"/>
  <c r="AK625" i="15"/>
  <c r="AK626" i="15"/>
  <c r="AK627" i="15"/>
  <c r="AK628" i="15"/>
  <c r="AK629" i="15"/>
  <c r="AK630" i="15"/>
  <c r="AK631" i="15"/>
  <c r="AK632" i="15"/>
  <c r="AK633" i="15"/>
  <c r="AK634" i="15"/>
  <c r="AK635" i="15"/>
  <c r="AK636" i="15"/>
  <c r="AK637" i="15"/>
  <c r="AK638" i="15"/>
  <c r="AK639" i="15"/>
  <c r="AK640" i="15"/>
  <c r="AK641" i="15"/>
  <c r="AK642" i="15"/>
  <c r="AK643" i="15"/>
  <c r="AK644" i="15"/>
  <c r="AK645" i="15"/>
  <c r="AK646" i="15"/>
  <c r="AK647" i="15"/>
  <c r="AK648" i="15"/>
  <c r="AK649" i="15"/>
  <c r="AK650" i="15"/>
  <c r="AK651" i="15"/>
  <c r="AK652" i="15"/>
  <c r="AK653" i="15"/>
  <c r="AK654" i="15"/>
  <c r="AK655" i="15"/>
  <c r="AK656" i="15"/>
  <c r="AK657" i="15"/>
  <c r="AK658" i="15"/>
  <c r="AK659" i="15"/>
  <c r="AK660" i="15"/>
  <c r="AK661" i="15"/>
  <c r="AK662" i="15"/>
  <c r="AK663" i="15"/>
  <c r="AK664" i="15"/>
  <c r="AK665" i="15"/>
  <c r="AK666" i="15"/>
  <c r="AK667" i="15"/>
  <c r="AK668" i="15"/>
  <c r="AK669" i="15"/>
  <c r="AK670" i="15"/>
  <c r="AK671" i="15"/>
  <c r="AK672" i="15"/>
  <c r="AK673" i="15"/>
  <c r="AK674" i="15"/>
  <c r="AK675" i="15"/>
  <c r="AK676" i="15"/>
  <c r="AK677" i="15"/>
  <c r="AK678" i="15"/>
  <c r="AK679" i="15"/>
  <c r="AK680" i="15"/>
  <c r="AK681" i="15"/>
  <c r="AK682" i="15"/>
  <c r="AK683" i="15"/>
  <c r="AK684" i="15"/>
  <c r="AK685" i="15"/>
  <c r="AK686" i="15"/>
  <c r="AK687" i="15"/>
  <c r="AK688" i="15"/>
  <c r="AK689" i="15"/>
  <c r="AK690" i="15"/>
  <c r="AK691" i="15"/>
  <c r="AK692" i="15"/>
  <c r="AK693" i="15"/>
  <c r="AK694" i="15"/>
  <c r="AK695" i="15"/>
  <c r="AK696" i="15"/>
  <c r="AK697" i="15"/>
  <c r="AK698" i="15"/>
  <c r="AK699" i="15"/>
  <c r="AK700" i="15"/>
  <c r="AK701" i="15"/>
  <c r="AK702" i="15"/>
  <c r="AK703" i="15"/>
  <c r="AK704" i="15"/>
  <c r="AK705" i="15"/>
  <c r="AK706" i="15"/>
  <c r="AK707" i="15"/>
  <c r="AK708" i="15"/>
  <c r="AK709" i="15"/>
  <c r="AK710" i="15"/>
  <c r="AK711" i="15"/>
  <c r="AK712" i="15"/>
  <c r="AK713" i="15"/>
  <c r="AK714" i="15"/>
  <c r="AK715" i="15"/>
  <c r="AK716" i="15"/>
  <c r="AK717" i="15"/>
  <c r="AK718" i="15"/>
  <c r="AK719" i="15"/>
  <c r="AK720" i="15"/>
  <c r="AK721" i="15"/>
  <c r="AK722" i="15"/>
  <c r="AK723" i="15"/>
  <c r="AK724" i="15"/>
  <c r="AK725" i="15"/>
  <c r="AK726" i="15"/>
  <c r="AK727" i="15"/>
  <c r="AK728" i="15"/>
  <c r="AK729" i="15"/>
  <c r="AK730" i="15"/>
  <c r="AK731" i="15"/>
  <c r="AK732" i="15"/>
  <c r="AK733" i="15"/>
  <c r="AK734" i="15"/>
  <c r="AK735" i="15"/>
  <c r="AK736" i="15"/>
  <c r="AK737" i="15"/>
  <c r="AK738" i="15"/>
  <c r="AK739" i="15"/>
  <c r="AK740" i="15"/>
  <c r="AK741" i="15"/>
  <c r="AK742" i="15"/>
  <c r="AK743" i="15"/>
  <c r="AK744" i="15"/>
  <c r="AK745" i="15"/>
  <c r="AK746" i="15"/>
  <c r="AK747" i="15"/>
  <c r="AK748" i="15"/>
  <c r="AK749" i="15"/>
  <c r="AK750" i="15"/>
  <c r="AK751" i="15"/>
  <c r="AK752" i="15"/>
  <c r="AK753" i="15"/>
  <c r="AK754" i="15"/>
  <c r="AK755" i="15"/>
  <c r="AK756" i="15"/>
  <c r="AK757" i="15"/>
  <c r="AK758" i="15"/>
  <c r="AK759" i="15"/>
  <c r="AK760" i="15"/>
  <c r="AK761" i="15"/>
  <c r="AK762" i="15"/>
  <c r="AK763" i="15"/>
  <c r="AK764" i="15"/>
  <c r="AK765" i="15"/>
  <c r="AK766" i="15"/>
  <c r="AK767" i="15"/>
  <c r="AK768" i="15"/>
  <c r="AK769" i="15"/>
  <c r="AK770" i="15"/>
  <c r="AK771" i="15"/>
  <c r="AK772" i="15"/>
  <c r="AK773" i="15"/>
  <c r="AK774" i="15"/>
  <c r="AK775" i="15"/>
  <c r="AK776" i="15"/>
  <c r="AK777" i="15"/>
  <c r="AK778" i="15"/>
  <c r="AK779" i="15"/>
  <c r="AK780" i="15"/>
  <c r="AK781" i="15"/>
  <c r="AK782" i="15"/>
  <c r="AK783" i="15"/>
  <c r="AK784" i="15"/>
  <c r="AK785" i="15"/>
  <c r="AK786" i="15"/>
  <c r="AK787" i="15"/>
  <c r="AK788" i="15"/>
  <c r="AK789" i="15"/>
  <c r="AK790" i="15"/>
  <c r="AK791" i="15"/>
  <c r="AK792" i="15"/>
  <c r="AK793" i="15"/>
  <c r="AK794" i="15"/>
  <c r="AK795" i="15"/>
  <c r="AK796" i="15"/>
  <c r="AK797" i="15"/>
  <c r="AK798" i="15"/>
  <c r="AK799" i="15"/>
  <c r="AK800" i="15"/>
  <c r="AK801" i="15"/>
  <c r="AK802" i="15"/>
  <c r="AK803" i="15"/>
  <c r="AK804" i="15"/>
  <c r="AK805" i="15"/>
  <c r="AK806" i="15"/>
  <c r="AK807" i="15"/>
  <c r="AK808" i="15"/>
  <c r="AK809" i="15"/>
  <c r="AK810" i="15"/>
  <c r="AK811" i="15"/>
  <c r="AK812" i="15"/>
  <c r="AK813" i="15"/>
  <c r="AK814" i="15"/>
  <c r="AK815" i="15"/>
  <c r="AK816" i="15"/>
  <c r="AK817" i="15"/>
  <c r="AK818" i="15"/>
  <c r="AK819" i="15"/>
  <c r="AK820" i="15"/>
  <c r="AK821" i="15"/>
  <c r="AK822" i="15"/>
  <c r="AK823" i="15"/>
  <c r="AK824" i="15"/>
  <c r="AK825" i="15"/>
  <c r="AK826" i="15"/>
  <c r="AK827" i="15"/>
  <c r="AK828" i="15"/>
  <c r="AK829" i="15"/>
  <c r="AK830" i="15"/>
  <c r="AK831" i="15"/>
  <c r="AK832" i="15"/>
  <c r="AK833" i="15"/>
  <c r="AK834" i="15"/>
  <c r="AK835" i="15"/>
  <c r="AK836" i="15"/>
  <c r="AK837" i="15"/>
  <c r="AK838" i="15"/>
  <c r="AK839" i="15"/>
  <c r="AK840" i="15"/>
  <c r="AK841" i="15"/>
  <c r="AK842" i="15"/>
  <c r="AK843" i="15"/>
  <c r="AK844" i="15"/>
  <c r="AK845" i="15"/>
  <c r="AK846" i="15"/>
  <c r="AK847" i="15"/>
  <c r="AK848" i="15"/>
  <c r="AK849" i="15"/>
  <c r="AK850" i="15"/>
  <c r="AK851" i="15"/>
  <c r="AK852" i="15"/>
  <c r="AK853" i="15"/>
  <c r="AK854" i="15"/>
  <c r="AK855" i="15"/>
  <c r="AK856" i="15"/>
  <c r="AK857" i="15"/>
  <c r="AK858" i="15"/>
  <c r="AK859" i="15"/>
  <c r="AK860" i="15"/>
  <c r="AK861" i="15"/>
  <c r="AK862" i="15"/>
  <c r="AK863" i="15"/>
  <c r="AK864" i="15"/>
  <c r="AK865" i="15"/>
  <c r="AK866" i="15"/>
  <c r="AK867" i="15"/>
  <c r="AK868" i="15"/>
  <c r="AK869" i="15"/>
  <c r="AK870" i="15"/>
  <c r="AK871" i="15"/>
  <c r="AK872" i="15"/>
  <c r="AK873" i="15"/>
  <c r="AK874" i="15"/>
  <c r="AK875" i="15"/>
  <c r="AK876" i="15"/>
  <c r="AK877" i="15"/>
  <c r="AK878" i="15"/>
  <c r="AK879" i="15"/>
  <c r="AK880" i="15"/>
  <c r="AK881" i="15"/>
  <c r="AK882" i="15"/>
  <c r="AK883" i="15"/>
  <c r="AK884" i="15"/>
  <c r="AK885" i="15"/>
  <c r="AK886" i="15"/>
  <c r="AK887" i="15"/>
  <c r="AK888" i="15"/>
  <c r="AK889" i="15"/>
  <c r="AK890" i="15"/>
  <c r="AK891" i="15"/>
  <c r="AK892" i="15"/>
  <c r="AK893" i="15"/>
  <c r="AK894" i="15"/>
  <c r="AK895" i="15"/>
  <c r="AK896" i="15"/>
  <c r="AK897" i="15"/>
  <c r="AK898" i="15"/>
  <c r="AK899" i="15"/>
  <c r="AK900" i="15"/>
  <c r="AK901" i="15"/>
  <c r="AK902" i="15"/>
  <c r="AK903" i="15"/>
  <c r="AK904" i="15"/>
  <c r="AK905" i="15"/>
  <c r="AK906" i="15"/>
  <c r="AK907" i="15"/>
  <c r="AK908" i="15"/>
  <c r="AK909" i="15"/>
  <c r="AK910" i="15"/>
  <c r="AK911" i="15"/>
  <c r="AK912" i="15"/>
  <c r="AK913" i="15"/>
  <c r="AK914" i="15"/>
  <c r="AK915" i="15"/>
  <c r="AK916" i="15"/>
  <c r="AK917" i="15"/>
  <c r="AK918" i="15"/>
  <c r="AK919" i="15"/>
  <c r="AK920" i="15"/>
  <c r="AK921" i="15"/>
  <c r="AK922" i="15"/>
  <c r="AK923" i="15"/>
  <c r="AK924" i="15"/>
  <c r="AK925" i="15"/>
  <c r="AK926" i="15"/>
  <c r="AK927" i="15"/>
  <c r="AK928" i="15"/>
  <c r="AK929" i="15"/>
  <c r="AK930" i="15"/>
  <c r="AK931" i="15"/>
  <c r="AK932" i="15"/>
  <c r="AK933" i="15"/>
  <c r="AK934" i="15"/>
  <c r="AK935" i="15"/>
  <c r="AK936" i="15"/>
  <c r="AK937" i="15"/>
  <c r="AK938" i="15"/>
  <c r="AK939" i="15"/>
  <c r="AK940" i="15"/>
  <c r="AK941" i="15"/>
  <c r="AK942" i="15"/>
  <c r="AK943" i="15"/>
  <c r="AK944" i="15"/>
  <c r="AK945" i="15"/>
  <c r="AK946" i="15"/>
  <c r="AK947" i="15"/>
  <c r="AK948" i="15"/>
  <c r="AK949" i="15"/>
  <c r="AK950" i="15"/>
  <c r="AK951" i="15"/>
  <c r="AK952" i="15"/>
  <c r="AK953" i="15"/>
  <c r="AK954" i="15"/>
  <c r="AK955" i="15"/>
  <c r="AK956" i="15"/>
  <c r="AK957" i="15"/>
  <c r="AK958" i="15"/>
  <c r="AK959" i="15"/>
  <c r="AK960" i="15"/>
  <c r="AK961" i="15"/>
  <c r="AK962" i="15"/>
  <c r="AK963" i="15"/>
  <c r="AK964" i="15"/>
  <c r="AK965" i="15"/>
  <c r="AK966" i="15"/>
  <c r="AK967" i="15"/>
  <c r="AK968" i="15"/>
  <c r="AK969" i="15"/>
  <c r="AK970" i="15"/>
  <c r="AK971" i="15"/>
  <c r="AK972" i="15"/>
  <c r="AK973" i="15"/>
  <c r="AK974" i="15"/>
  <c r="AK975" i="15"/>
  <c r="AK976" i="15"/>
  <c r="AK977" i="15"/>
  <c r="AK978" i="15"/>
  <c r="AK979" i="15"/>
  <c r="AK980" i="15"/>
  <c r="AK981" i="15"/>
  <c r="AK982" i="15"/>
  <c r="AK983" i="15"/>
  <c r="AK984" i="15"/>
  <c r="AK985" i="15"/>
  <c r="AK986" i="15"/>
  <c r="AK987" i="15"/>
  <c r="AK988" i="15"/>
  <c r="AK989" i="15"/>
  <c r="AK990" i="15"/>
  <c r="AK991" i="15"/>
  <c r="AK992" i="15"/>
  <c r="AK993" i="15"/>
  <c r="AK994" i="15"/>
  <c r="AK995" i="15"/>
  <c r="AK996" i="15"/>
  <c r="AK997" i="15"/>
  <c r="AK998" i="15"/>
  <c r="AK999" i="15"/>
  <c r="AK1000" i="15"/>
  <c r="AK1001" i="15"/>
  <c r="AK1002" i="15"/>
  <c r="AK1003" i="15"/>
  <c r="AK1004" i="15"/>
  <c r="AK1005" i="15"/>
  <c r="AK1006" i="15"/>
  <c r="AK1007" i="15"/>
  <c r="AK1008" i="15"/>
  <c r="AJ11" i="15"/>
  <c r="AJ12" i="15"/>
  <c r="AJ13" i="15"/>
  <c r="AJ14" i="15"/>
  <c r="AJ15" i="15"/>
  <c r="AJ16" i="15"/>
  <c r="AJ17" i="15"/>
  <c r="AJ18" i="15"/>
  <c r="AJ19" i="15"/>
  <c r="AJ20" i="15"/>
  <c r="AJ21" i="15"/>
  <c r="AJ22" i="15"/>
  <c r="AJ23" i="15"/>
  <c r="AJ24" i="15"/>
  <c r="AJ25" i="15"/>
  <c r="AJ26" i="15"/>
  <c r="AJ27" i="15"/>
  <c r="AJ28" i="15"/>
  <c r="AJ29" i="15"/>
  <c r="AJ30" i="15"/>
  <c r="AJ31" i="15"/>
  <c r="AJ32" i="15"/>
  <c r="AJ33" i="15"/>
  <c r="AJ34" i="15"/>
  <c r="AJ35" i="15"/>
  <c r="AJ36" i="15"/>
  <c r="AJ37" i="15"/>
  <c r="AJ38" i="15"/>
  <c r="AJ39" i="15"/>
  <c r="AJ40" i="15"/>
  <c r="AJ41" i="15"/>
  <c r="AJ42" i="15"/>
  <c r="AJ43" i="15"/>
  <c r="AJ44" i="15"/>
  <c r="AJ45" i="15"/>
  <c r="AJ46" i="15"/>
  <c r="AJ47" i="15"/>
  <c r="AJ48" i="15"/>
  <c r="AJ49" i="15"/>
  <c r="AJ50" i="15"/>
  <c r="AJ51" i="15"/>
  <c r="AJ52" i="15"/>
  <c r="AJ53" i="15"/>
  <c r="AJ54" i="15"/>
  <c r="AJ55" i="15"/>
  <c r="AJ56" i="15"/>
  <c r="AJ57" i="15"/>
  <c r="AJ58" i="15"/>
  <c r="AJ59" i="15"/>
  <c r="AJ60" i="15"/>
  <c r="AJ61" i="15"/>
  <c r="AJ62" i="15"/>
  <c r="AJ63" i="15"/>
  <c r="AJ64" i="15"/>
  <c r="AJ65" i="15"/>
  <c r="AJ66" i="15"/>
  <c r="AJ67" i="15"/>
  <c r="AJ68" i="15"/>
  <c r="AJ69" i="15"/>
  <c r="AJ70" i="15"/>
  <c r="AJ71" i="15"/>
  <c r="AJ72" i="15"/>
  <c r="AJ73" i="15"/>
  <c r="AJ74" i="15"/>
  <c r="AJ75" i="15"/>
  <c r="AJ76" i="15"/>
  <c r="AJ77" i="15"/>
  <c r="AJ78" i="15"/>
  <c r="AJ79" i="15"/>
  <c r="AJ80" i="15"/>
  <c r="AJ81" i="15"/>
  <c r="AJ82" i="15"/>
  <c r="AJ83" i="15"/>
  <c r="AJ84" i="15"/>
  <c r="AJ85" i="15"/>
  <c r="AJ86" i="15"/>
  <c r="AJ87" i="15"/>
  <c r="AJ88" i="15"/>
  <c r="AJ89" i="15"/>
  <c r="AJ90" i="15"/>
  <c r="AJ91" i="15"/>
  <c r="AJ92" i="15"/>
  <c r="AJ93" i="15"/>
  <c r="AJ94" i="15"/>
  <c r="AJ95" i="15"/>
  <c r="AJ96" i="15"/>
  <c r="AJ97" i="15"/>
  <c r="AJ98" i="15"/>
  <c r="AJ99" i="15"/>
  <c r="AJ100" i="15"/>
  <c r="AJ101" i="15"/>
  <c r="AJ102" i="15"/>
  <c r="AJ103" i="15"/>
  <c r="AJ104" i="15"/>
  <c r="AJ105" i="15"/>
  <c r="AJ106" i="15"/>
  <c r="AJ107" i="15"/>
  <c r="AJ108" i="15"/>
  <c r="AJ109" i="15"/>
  <c r="AJ110" i="15"/>
  <c r="AJ111" i="15"/>
  <c r="AJ112" i="15"/>
  <c r="AJ113" i="15"/>
  <c r="AJ114" i="15"/>
  <c r="AJ115" i="15"/>
  <c r="AJ116" i="15"/>
  <c r="AJ117" i="15"/>
  <c r="AJ118" i="15"/>
  <c r="AJ119" i="15"/>
  <c r="AJ120" i="15"/>
  <c r="AJ121" i="15"/>
  <c r="AJ122" i="15"/>
  <c r="AJ123" i="15"/>
  <c r="AJ124" i="15"/>
  <c r="AJ125" i="15"/>
  <c r="AJ126" i="15"/>
  <c r="AJ127" i="15"/>
  <c r="AJ128" i="15"/>
  <c r="AJ129" i="15"/>
  <c r="AJ130" i="15"/>
  <c r="AJ131" i="15"/>
  <c r="AJ132" i="15"/>
  <c r="AJ133" i="15"/>
  <c r="AJ134" i="15"/>
  <c r="AJ135" i="15"/>
  <c r="AJ136" i="15"/>
  <c r="AJ137" i="15"/>
  <c r="AJ138" i="15"/>
  <c r="AJ139" i="15"/>
  <c r="AJ140" i="15"/>
  <c r="AJ141" i="15"/>
  <c r="AJ142" i="15"/>
  <c r="AJ143" i="15"/>
  <c r="AJ144" i="15"/>
  <c r="AJ145" i="15"/>
  <c r="AJ146" i="15"/>
  <c r="AJ147" i="15"/>
  <c r="AJ148" i="15"/>
  <c r="AJ149" i="15"/>
  <c r="AJ150" i="15"/>
  <c r="AJ151" i="15"/>
  <c r="AJ152" i="15"/>
  <c r="AJ153" i="15"/>
  <c r="AJ154" i="15"/>
  <c r="AJ155" i="15"/>
  <c r="AJ156" i="15"/>
  <c r="AJ157" i="15"/>
  <c r="AJ158" i="15"/>
  <c r="AJ159" i="15"/>
  <c r="AJ160" i="15"/>
  <c r="AJ161" i="15"/>
  <c r="AJ162" i="15"/>
  <c r="AJ163" i="15"/>
  <c r="AJ164" i="15"/>
  <c r="AJ165" i="15"/>
  <c r="AJ166" i="15"/>
  <c r="AJ167" i="15"/>
  <c r="AJ168" i="15"/>
  <c r="AJ169" i="15"/>
  <c r="AJ170" i="15"/>
  <c r="AJ171" i="15"/>
  <c r="AJ172" i="15"/>
  <c r="AJ173" i="15"/>
  <c r="AJ174" i="15"/>
  <c r="AJ175" i="15"/>
  <c r="AJ176" i="15"/>
  <c r="AJ177" i="15"/>
  <c r="AJ178" i="15"/>
  <c r="AJ179" i="15"/>
  <c r="AJ180" i="15"/>
  <c r="AJ181" i="15"/>
  <c r="AJ182" i="15"/>
  <c r="AJ183" i="15"/>
  <c r="AJ184" i="15"/>
  <c r="AJ185" i="15"/>
  <c r="AJ186" i="15"/>
  <c r="AJ187" i="15"/>
  <c r="AJ188" i="15"/>
  <c r="AJ189" i="15"/>
  <c r="AJ190" i="15"/>
  <c r="AJ191" i="15"/>
  <c r="AJ192" i="15"/>
  <c r="AJ193" i="15"/>
  <c r="AJ194" i="15"/>
  <c r="AJ195" i="15"/>
  <c r="AJ196" i="15"/>
  <c r="AJ197" i="15"/>
  <c r="AJ198" i="15"/>
  <c r="AJ199" i="15"/>
  <c r="AJ200" i="15"/>
  <c r="AJ201" i="15"/>
  <c r="AJ202" i="15"/>
  <c r="AJ203" i="15"/>
  <c r="AJ204" i="15"/>
  <c r="AJ205" i="15"/>
  <c r="AJ206" i="15"/>
  <c r="AJ207" i="15"/>
  <c r="AJ208" i="15"/>
  <c r="AJ209" i="15"/>
  <c r="AJ210" i="15"/>
  <c r="AJ211" i="15"/>
  <c r="AJ212" i="15"/>
  <c r="AJ213" i="15"/>
  <c r="AJ214" i="15"/>
  <c r="AJ215" i="15"/>
  <c r="AJ216" i="15"/>
  <c r="AJ217" i="15"/>
  <c r="AJ218" i="15"/>
  <c r="AJ219" i="15"/>
  <c r="AJ220" i="15"/>
  <c r="AJ221" i="15"/>
  <c r="AJ222" i="15"/>
  <c r="AJ223" i="15"/>
  <c r="AJ224" i="15"/>
  <c r="AJ225" i="15"/>
  <c r="AJ226" i="15"/>
  <c r="AJ227" i="15"/>
  <c r="AJ228" i="15"/>
  <c r="AJ229" i="15"/>
  <c r="AJ230" i="15"/>
  <c r="AJ231" i="15"/>
  <c r="AJ232" i="15"/>
  <c r="AJ233" i="15"/>
  <c r="AJ234" i="15"/>
  <c r="AJ235" i="15"/>
  <c r="AJ236" i="15"/>
  <c r="AJ237" i="15"/>
  <c r="AJ238" i="15"/>
  <c r="AJ239" i="15"/>
  <c r="AJ240" i="15"/>
  <c r="AJ241" i="15"/>
  <c r="AJ242" i="15"/>
  <c r="AJ243" i="15"/>
  <c r="AJ244" i="15"/>
  <c r="AJ245" i="15"/>
  <c r="AJ246" i="15"/>
  <c r="AJ247" i="15"/>
  <c r="AJ248" i="15"/>
  <c r="AJ249" i="15"/>
  <c r="AJ250" i="15"/>
  <c r="AJ251" i="15"/>
  <c r="AJ252" i="15"/>
  <c r="AJ253" i="15"/>
  <c r="AJ254" i="15"/>
  <c r="AJ255" i="15"/>
  <c r="AJ256" i="15"/>
  <c r="AJ257" i="15"/>
  <c r="AJ258" i="15"/>
  <c r="AJ259" i="15"/>
  <c r="AJ260" i="15"/>
  <c r="AJ261" i="15"/>
  <c r="AJ262" i="15"/>
  <c r="AJ263" i="15"/>
  <c r="AJ264" i="15"/>
  <c r="AJ265" i="15"/>
  <c r="AJ266" i="15"/>
  <c r="AJ267" i="15"/>
  <c r="AJ268" i="15"/>
  <c r="AJ269" i="15"/>
  <c r="AJ270" i="15"/>
  <c r="AJ271" i="15"/>
  <c r="AJ272" i="15"/>
  <c r="AJ273" i="15"/>
  <c r="AJ274" i="15"/>
  <c r="AJ275" i="15"/>
  <c r="AJ276" i="15"/>
  <c r="AJ277" i="15"/>
  <c r="AJ278" i="15"/>
  <c r="AJ279" i="15"/>
  <c r="AJ280" i="15"/>
  <c r="AJ281" i="15"/>
  <c r="AJ282" i="15"/>
  <c r="AJ283" i="15"/>
  <c r="AJ284" i="15"/>
  <c r="AJ285" i="15"/>
  <c r="AJ286" i="15"/>
  <c r="AJ287" i="15"/>
  <c r="AJ288" i="15"/>
  <c r="AJ289" i="15"/>
  <c r="AJ290" i="15"/>
  <c r="AJ291" i="15"/>
  <c r="AJ292" i="15"/>
  <c r="AJ293" i="15"/>
  <c r="AJ294" i="15"/>
  <c r="AJ295" i="15"/>
  <c r="AJ296" i="15"/>
  <c r="AJ297" i="15"/>
  <c r="AJ298" i="15"/>
  <c r="AJ299" i="15"/>
  <c r="AJ300" i="15"/>
  <c r="AJ301" i="15"/>
  <c r="AJ302" i="15"/>
  <c r="AJ303" i="15"/>
  <c r="AJ304" i="15"/>
  <c r="AJ305" i="15"/>
  <c r="AJ306" i="15"/>
  <c r="AJ307" i="15"/>
  <c r="AJ308" i="15"/>
  <c r="AJ309" i="15"/>
  <c r="AJ310" i="15"/>
  <c r="AJ311" i="15"/>
  <c r="AJ312" i="15"/>
  <c r="AJ313" i="15"/>
  <c r="AJ314" i="15"/>
  <c r="AJ315" i="15"/>
  <c r="AJ316" i="15"/>
  <c r="AJ317" i="15"/>
  <c r="AJ318" i="15"/>
  <c r="AJ319" i="15"/>
  <c r="AJ320" i="15"/>
  <c r="AJ321" i="15"/>
  <c r="AJ322" i="15"/>
  <c r="AJ323" i="15"/>
  <c r="AJ324" i="15"/>
  <c r="AJ325" i="15"/>
  <c r="AJ326" i="15"/>
  <c r="AJ327" i="15"/>
  <c r="AJ328" i="15"/>
  <c r="AJ329" i="15"/>
  <c r="AJ330" i="15"/>
  <c r="AJ331" i="15"/>
  <c r="AJ332" i="15"/>
  <c r="AJ333" i="15"/>
  <c r="AJ334" i="15"/>
  <c r="AJ335" i="15"/>
  <c r="AJ336" i="15"/>
  <c r="AJ337" i="15"/>
  <c r="AJ338" i="15"/>
  <c r="AJ339" i="15"/>
  <c r="AJ340" i="15"/>
  <c r="AJ341" i="15"/>
  <c r="AJ342" i="15"/>
  <c r="AJ343" i="15"/>
  <c r="AJ344" i="15"/>
  <c r="AJ345" i="15"/>
  <c r="AJ346" i="15"/>
  <c r="AJ347" i="15"/>
  <c r="AJ348" i="15"/>
  <c r="AJ349" i="15"/>
  <c r="AJ350" i="15"/>
  <c r="AJ351" i="15"/>
  <c r="AJ352" i="15"/>
  <c r="AJ353" i="15"/>
  <c r="AJ354" i="15"/>
  <c r="AJ355" i="15"/>
  <c r="AJ356" i="15"/>
  <c r="AJ357" i="15"/>
  <c r="AJ358" i="15"/>
  <c r="AJ359" i="15"/>
  <c r="AJ360" i="15"/>
  <c r="AJ361" i="15"/>
  <c r="AJ362" i="15"/>
  <c r="AJ363" i="15"/>
  <c r="AJ364" i="15"/>
  <c r="AJ365" i="15"/>
  <c r="AJ366" i="15"/>
  <c r="AJ367" i="15"/>
  <c r="AJ368" i="15"/>
  <c r="AJ369" i="15"/>
  <c r="AJ370" i="15"/>
  <c r="AJ371" i="15"/>
  <c r="AJ372" i="15"/>
  <c r="AJ373" i="15"/>
  <c r="AJ374" i="15"/>
  <c r="AJ375" i="15"/>
  <c r="AJ376" i="15"/>
  <c r="AJ377" i="15"/>
  <c r="AJ378" i="15"/>
  <c r="AJ379" i="15"/>
  <c r="AJ380" i="15"/>
  <c r="AJ381" i="15"/>
  <c r="AJ382" i="15"/>
  <c r="AJ383" i="15"/>
  <c r="AJ384" i="15"/>
  <c r="AJ385" i="15"/>
  <c r="AJ386" i="15"/>
  <c r="AJ387" i="15"/>
  <c r="AJ388" i="15"/>
  <c r="AJ389" i="15"/>
  <c r="AJ390" i="15"/>
  <c r="AJ391" i="15"/>
  <c r="AJ392" i="15"/>
  <c r="AJ393" i="15"/>
  <c r="AJ394" i="15"/>
  <c r="AJ395" i="15"/>
  <c r="AJ396" i="15"/>
  <c r="AJ397" i="15"/>
  <c r="AJ398" i="15"/>
  <c r="AJ399" i="15"/>
  <c r="AJ400" i="15"/>
  <c r="AJ401" i="15"/>
  <c r="AJ402" i="15"/>
  <c r="AJ403" i="15"/>
  <c r="AJ404" i="15"/>
  <c r="AJ405" i="15"/>
  <c r="AJ406" i="15"/>
  <c r="AJ407" i="15"/>
  <c r="AJ408" i="15"/>
  <c r="AJ409" i="15"/>
  <c r="AJ410" i="15"/>
  <c r="AJ411" i="15"/>
  <c r="AJ412" i="15"/>
  <c r="AJ413" i="15"/>
  <c r="AJ414" i="15"/>
  <c r="AJ415" i="15"/>
  <c r="AJ416" i="15"/>
  <c r="AJ417" i="15"/>
  <c r="AJ418" i="15"/>
  <c r="AJ419" i="15"/>
  <c r="AJ420" i="15"/>
  <c r="AJ421" i="15"/>
  <c r="AJ422" i="15"/>
  <c r="AJ423" i="15"/>
  <c r="AJ424" i="15"/>
  <c r="AJ425" i="15"/>
  <c r="AJ426" i="15"/>
  <c r="AJ427" i="15"/>
  <c r="AJ428" i="15"/>
  <c r="AJ429" i="15"/>
  <c r="AJ430" i="15"/>
  <c r="AJ431" i="15"/>
  <c r="AJ432" i="15"/>
  <c r="AJ433" i="15"/>
  <c r="AJ434" i="15"/>
  <c r="AJ435" i="15"/>
  <c r="AJ436" i="15"/>
  <c r="AJ437" i="15"/>
  <c r="AJ438" i="15"/>
  <c r="AJ439" i="15"/>
  <c r="AJ440" i="15"/>
  <c r="AJ441" i="15"/>
  <c r="AJ442" i="15"/>
  <c r="AJ443" i="15"/>
  <c r="AJ444" i="15"/>
  <c r="AJ445" i="15"/>
  <c r="AJ446" i="15"/>
  <c r="AJ447" i="15"/>
  <c r="AJ448" i="15"/>
  <c r="AJ449" i="15"/>
  <c r="AJ450" i="15"/>
  <c r="AJ451" i="15"/>
  <c r="AJ452" i="15"/>
  <c r="AJ453" i="15"/>
  <c r="AJ454" i="15"/>
  <c r="AJ455" i="15"/>
  <c r="AJ456" i="15"/>
  <c r="AJ457" i="15"/>
  <c r="AJ458" i="15"/>
  <c r="AJ459" i="15"/>
  <c r="AJ460" i="15"/>
  <c r="AJ461" i="15"/>
  <c r="AJ462" i="15"/>
  <c r="AJ463" i="15"/>
  <c r="AJ464" i="15"/>
  <c r="AJ465" i="15"/>
  <c r="AJ466" i="15"/>
  <c r="AJ467" i="15"/>
  <c r="AJ468" i="15"/>
  <c r="AJ469" i="15"/>
  <c r="AJ470" i="15"/>
  <c r="AJ471" i="15"/>
  <c r="AJ472" i="15"/>
  <c r="AJ473" i="15"/>
  <c r="AJ474" i="15"/>
  <c r="AJ475" i="15"/>
  <c r="AJ476" i="15"/>
  <c r="AJ477" i="15"/>
  <c r="AJ478" i="15"/>
  <c r="AJ479" i="15"/>
  <c r="AJ480" i="15"/>
  <c r="AJ481" i="15"/>
  <c r="AJ482" i="15"/>
  <c r="AJ483" i="15"/>
  <c r="AJ484" i="15"/>
  <c r="AJ485" i="15"/>
  <c r="AJ486" i="15"/>
  <c r="AJ487" i="15"/>
  <c r="AJ488" i="15"/>
  <c r="AJ489" i="15"/>
  <c r="AJ490" i="15"/>
  <c r="AJ491" i="15"/>
  <c r="AJ492" i="15"/>
  <c r="AJ493" i="15"/>
  <c r="AJ494" i="15"/>
  <c r="AJ495" i="15"/>
  <c r="AJ496" i="15"/>
  <c r="AJ497" i="15"/>
  <c r="AJ498" i="15"/>
  <c r="AJ499" i="15"/>
  <c r="AJ500" i="15"/>
  <c r="AJ501" i="15"/>
  <c r="AJ502" i="15"/>
  <c r="AJ503" i="15"/>
  <c r="AJ504" i="15"/>
  <c r="AJ505" i="15"/>
  <c r="AJ506" i="15"/>
  <c r="AJ507" i="15"/>
  <c r="AJ508" i="15"/>
  <c r="AJ509" i="15"/>
  <c r="AJ510" i="15"/>
  <c r="AJ511" i="15"/>
  <c r="AJ512" i="15"/>
  <c r="AJ513" i="15"/>
  <c r="AJ514" i="15"/>
  <c r="AJ515" i="15"/>
  <c r="AJ516" i="15"/>
  <c r="AJ517" i="15"/>
  <c r="AJ518" i="15"/>
  <c r="AJ519" i="15"/>
  <c r="AJ520" i="15"/>
  <c r="AJ521" i="15"/>
  <c r="AJ522" i="15"/>
  <c r="AJ523" i="15"/>
  <c r="AJ524" i="15"/>
  <c r="AJ525" i="15"/>
  <c r="AJ526" i="15"/>
  <c r="AJ527" i="15"/>
  <c r="AJ528" i="15"/>
  <c r="AJ529" i="15"/>
  <c r="AJ530" i="15"/>
  <c r="AJ531" i="15"/>
  <c r="AJ532" i="15"/>
  <c r="AJ533" i="15"/>
  <c r="AJ534" i="15"/>
  <c r="AJ535" i="15"/>
  <c r="AJ536" i="15"/>
  <c r="AJ537" i="15"/>
  <c r="AJ538" i="15"/>
  <c r="AJ539" i="15"/>
  <c r="AJ540" i="15"/>
  <c r="AJ541" i="15"/>
  <c r="AJ542" i="15"/>
  <c r="AJ543" i="15"/>
  <c r="AJ544" i="15"/>
  <c r="AJ545" i="15"/>
  <c r="AJ546" i="15"/>
  <c r="AJ547" i="15"/>
  <c r="AJ548" i="15"/>
  <c r="AJ549" i="15"/>
  <c r="AJ550" i="15"/>
  <c r="AJ551" i="15"/>
  <c r="AJ552" i="15"/>
  <c r="AJ553" i="15"/>
  <c r="AJ554" i="15"/>
  <c r="AJ555" i="15"/>
  <c r="AJ556" i="15"/>
  <c r="AJ557" i="15"/>
  <c r="AJ558" i="15"/>
  <c r="AJ559" i="15"/>
  <c r="AJ560" i="15"/>
  <c r="AJ561" i="15"/>
  <c r="AJ562" i="15"/>
  <c r="AJ563" i="15"/>
  <c r="AJ564" i="15"/>
  <c r="AJ565" i="15"/>
  <c r="AJ566" i="15"/>
  <c r="AJ567" i="15"/>
  <c r="AJ568" i="15"/>
  <c r="AJ569" i="15"/>
  <c r="AJ570" i="15"/>
  <c r="AJ571" i="15"/>
  <c r="AJ572" i="15"/>
  <c r="AJ573" i="15"/>
  <c r="AJ574" i="15"/>
  <c r="AJ575" i="15"/>
  <c r="AJ576" i="15"/>
  <c r="AJ577" i="15"/>
  <c r="AJ578" i="15"/>
  <c r="AJ579" i="15"/>
  <c r="AJ580" i="15"/>
  <c r="AJ581" i="15"/>
  <c r="AJ582" i="15"/>
  <c r="AJ583" i="15"/>
  <c r="AJ584" i="15"/>
  <c r="AJ585" i="15"/>
  <c r="AJ586" i="15"/>
  <c r="AJ587" i="15"/>
  <c r="AJ588" i="15"/>
  <c r="AJ589" i="15"/>
  <c r="AJ590" i="15"/>
  <c r="AJ591" i="15"/>
  <c r="AJ592" i="15"/>
  <c r="AJ593" i="15"/>
  <c r="AJ594" i="15"/>
  <c r="AJ595" i="15"/>
  <c r="AJ596" i="15"/>
  <c r="AJ597" i="15"/>
  <c r="AJ598" i="15"/>
  <c r="AJ599" i="15"/>
  <c r="AJ600" i="15"/>
  <c r="AJ601" i="15"/>
  <c r="AJ602" i="15"/>
  <c r="AJ603" i="15"/>
  <c r="AJ604" i="15"/>
  <c r="AJ605" i="15"/>
  <c r="AJ606" i="15"/>
  <c r="AJ607" i="15"/>
  <c r="AJ608" i="15"/>
  <c r="AJ609" i="15"/>
  <c r="AJ610" i="15"/>
  <c r="AJ611" i="15"/>
  <c r="AJ612" i="15"/>
  <c r="AJ613" i="15"/>
  <c r="AJ614" i="15"/>
  <c r="AJ615" i="15"/>
  <c r="AJ616" i="15"/>
  <c r="AJ617" i="15"/>
  <c r="AJ618" i="15"/>
  <c r="AJ619" i="15"/>
  <c r="AJ620" i="15"/>
  <c r="AJ621" i="15"/>
  <c r="AJ622" i="15"/>
  <c r="AJ623" i="15"/>
  <c r="AJ624" i="15"/>
  <c r="AJ625" i="15"/>
  <c r="AJ626" i="15"/>
  <c r="AJ627" i="15"/>
  <c r="AJ628" i="15"/>
  <c r="AJ629" i="15"/>
  <c r="AJ630" i="15"/>
  <c r="AJ631" i="15"/>
  <c r="AJ632" i="15"/>
  <c r="AJ633" i="15"/>
  <c r="AJ634" i="15"/>
  <c r="AJ635" i="15"/>
  <c r="AJ636" i="15"/>
  <c r="AJ637" i="15"/>
  <c r="AJ638" i="15"/>
  <c r="AJ639" i="15"/>
  <c r="AJ640" i="15"/>
  <c r="AJ641" i="15"/>
  <c r="AJ642" i="15"/>
  <c r="AJ643" i="15"/>
  <c r="AJ644" i="15"/>
  <c r="AJ645" i="15"/>
  <c r="AJ646" i="15"/>
  <c r="AJ647" i="15"/>
  <c r="AJ648" i="15"/>
  <c r="AJ649" i="15"/>
  <c r="AJ650" i="15"/>
  <c r="AJ651" i="15"/>
  <c r="AJ652" i="15"/>
  <c r="AJ653" i="15"/>
  <c r="AJ654" i="15"/>
  <c r="AJ655" i="15"/>
  <c r="AJ656" i="15"/>
  <c r="AJ657" i="15"/>
  <c r="AJ658" i="15"/>
  <c r="AJ659" i="15"/>
  <c r="AJ660" i="15"/>
  <c r="AJ661" i="15"/>
  <c r="AJ662" i="15"/>
  <c r="AJ663" i="15"/>
  <c r="AJ664" i="15"/>
  <c r="AJ665" i="15"/>
  <c r="AJ666" i="15"/>
  <c r="AJ667" i="15"/>
  <c r="AJ668" i="15"/>
  <c r="AJ669" i="15"/>
  <c r="AJ670" i="15"/>
  <c r="AJ671" i="15"/>
  <c r="AJ672" i="15"/>
  <c r="AJ673" i="15"/>
  <c r="AJ674" i="15"/>
  <c r="AJ675" i="15"/>
  <c r="AJ676" i="15"/>
  <c r="AJ677" i="15"/>
  <c r="AJ678" i="15"/>
  <c r="AJ679" i="15"/>
  <c r="AJ680" i="15"/>
  <c r="AJ681" i="15"/>
  <c r="AJ682" i="15"/>
  <c r="AJ683" i="15"/>
  <c r="AJ684" i="15"/>
  <c r="AJ685" i="15"/>
  <c r="AJ686" i="15"/>
  <c r="AJ687" i="15"/>
  <c r="AJ688" i="15"/>
  <c r="AJ689" i="15"/>
  <c r="AJ690" i="15"/>
  <c r="AJ691" i="15"/>
  <c r="AJ692" i="15"/>
  <c r="AJ693" i="15"/>
  <c r="AJ694" i="15"/>
  <c r="AJ695" i="15"/>
  <c r="AJ696" i="15"/>
  <c r="AJ697" i="15"/>
  <c r="AJ698" i="15"/>
  <c r="AJ699" i="15"/>
  <c r="AJ700" i="15"/>
  <c r="AJ701" i="15"/>
  <c r="AJ702" i="15"/>
  <c r="AJ703" i="15"/>
  <c r="AJ704" i="15"/>
  <c r="AJ705" i="15"/>
  <c r="AJ706" i="15"/>
  <c r="AJ707" i="15"/>
  <c r="AJ708" i="15"/>
  <c r="AJ709" i="15"/>
  <c r="AJ710" i="15"/>
  <c r="AJ711" i="15"/>
  <c r="AJ712" i="15"/>
  <c r="AJ713" i="15"/>
  <c r="AJ714" i="15"/>
  <c r="AJ715" i="15"/>
  <c r="AJ716" i="15"/>
  <c r="AJ717" i="15"/>
  <c r="AJ718" i="15"/>
  <c r="AJ719" i="15"/>
  <c r="AJ720" i="15"/>
  <c r="AJ721" i="15"/>
  <c r="AJ722" i="15"/>
  <c r="AJ723" i="15"/>
  <c r="AJ724" i="15"/>
  <c r="AJ725" i="15"/>
  <c r="AJ726" i="15"/>
  <c r="AJ727" i="15"/>
  <c r="AJ728" i="15"/>
  <c r="AJ729" i="15"/>
  <c r="AJ730" i="15"/>
  <c r="AJ731" i="15"/>
  <c r="AJ732" i="15"/>
  <c r="AJ733" i="15"/>
  <c r="AJ734" i="15"/>
  <c r="AJ735" i="15"/>
  <c r="AJ736" i="15"/>
  <c r="AJ737" i="15"/>
  <c r="AJ738" i="15"/>
  <c r="AJ739" i="15"/>
  <c r="AJ740" i="15"/>
  <c r="AJ741" i="15"/>
  <c r="AJ742" i="15"/>
  <c r="AJ743" i="15"/>
  <c r="AJ744" i="15"/>
  <c r="AJ745" i="15"/>
  <c r="AJ746" i="15"/>
  <c r="AJ747" i="15"/>
  <c r="AJ748" i="15"/>
  <c r="AJ749" i="15"/>
  <c r="AJ750" i="15"/>
  <c r="AJ751" i="15"/>
  <c r="AJ752" i="15"/>
  <c r="AJ753" i="15"/>
  <c r="AJ754" i="15"/>
  <c r="AJ755" i="15"/>
  <c r="AJ756" i="15"/>
  <c r="AJ757" i="15"/>
  <c r="AJ758" i="15"/>
  <c r="AJ759" i="15"/>
  <c r="AJ760" i="15"/>
  <c r="AJ761" i="15"/>
  <c r="AJ762" i="15"/>
  <c r="AJ763" i="15"/>
  <c r="AJ764" i="15"/>
  <c r="AJ765" i="15"/>
  <c r="AJ766" i="15"/>
  <c r="AJ767" i="15"/>
  <c r="AJ768" i="15"/>
  <c r="AJ769" i="15"/>
  <c r="AJ770" i="15"/>
  <c r="AJ771" i="15"/>
  <c r="AJ772" i="15"/>
  <c r="AJ773" i="15"/>
  <c r="AJ774" i="15"/>
  <c r="AJ775" i="15"/>
  <c r="AJ776" i="15"/>
  <c r="AJ777" i="15"/>
  <c r="AJ778" i="15"/>
  <c r="AJ779" i="15"/>
  <c r="AJ780" i="15"/>
  <c r="AJ781" i="15"/>
  <c r="AJ782" i="15"/>
  <c r="AJ783" i="15"/>
  <c r="AJ784" i="15"/>
  <c r="AJ785" i="15"/>
  <c r="AJ786" i="15"/>
  <c r="AJ787" i="15"/>
  <c r="AJ788" i="15"/>
  <c r="AJ789" i="15"/>
  <c r="AJ790" i="15"/>
  <c r="AJ791" i="15"/>
  <c r="AJ792" i="15"/>
  <c r="AJ793" i="15"/>
  <c r="AJ794" i="15"/>
  <c r="AJ795" i="15"/>
  <c r="AJ796" i="15"/>
  <c r="AJ797" i="15"/>
  <c r="AJ798" i="15"/>
  <c r="AJ799" i="15"/>
  <c r="AJ800" i="15"/>
  <c r="AJ801" i="15"/>
  <c r="AJ802" i="15"/>
  <c r="AJ803" i="15"/>
  <c r="AJ804" i="15"/>
  <c r="AJ805" i="15"/>
  <c r="AJ806" i="15"/>
  <c r="AJ807" i="15"/>
  <c r="AJ808" i="15"/>
  <c r="AJ809" i="15"/>
  <c r="AJ810" i="15"/>
  <c r="AJ811" i="15"/>
  <c r="AJ812" i="15"/>
  <c r="AJ813" i="15"/>
  <c r="AJ814" i="15"/>
  <c r="AJ815" i="15"/>
  <c r="AJ816" i="15"/>
  <c r="AJ817" i="15"/>
  <c r="AJ818" i="15"/>
  <c r="AJ819" i="15"/>
  <c r="AJ820" i="15"/>
  <c r="AJ821" i="15"/>
  <c r="AJ822" i="15"/>
  <c r="AJ823" i="15"/>
  <c r="AJ824" i="15"/>
  <c r="AJ825" i="15"/>
  <c r="AJ826" i="15"/>
  <c r="AJ827" i="15"/>
  <c r="AJ828" i="15"/>
  <c r="AJ829" i="15"/>
  <c r="AJ830" i="15"/>
  <c r="AJ831" i="15"/>
  <c r="AJ832" i="15"/>
  <c r="AJ833" i="15"/>
  <c r="AJ834" i="15"/>
  <c r="AJ835" i="15"/>
  <c r="AJ836" i="15"/>
  <c r="AJ837" i="15"/>
  <c r="AJ838" i="15"/>
  <c r="AJ839" i="15"/>
  <c r="AJ840" i="15"/>
  <c r="AJ841" i="15"/>
  <c r="AJ842" i="15"/>
  <c r="AJ843" i="15"/>
  <c r="AJ844" i="15"/>
  <c r="AJ845" i="15"/>
  <c r="AJ846" i="15"/>
  <c r="AJ847" i="15"/>
  <c r="AJ848" i="15"/>
  <c r="AJ849" i="15"/>
  <c r="AJ850" i="15"/>
  <c r="AJ851" i="15"/>
  <c r="AJ852" i="15"/>
  <c r="AJ853" i="15"/>
  <c r="AJ854" i="15"/>
  <c r="AJ855" i="15"/>
  <c r="AJ856" i="15"/>
  <c r="AJ857" i="15"/>
  <c r="AJ858" i="15"/>
  <c r="AJ859" i="15"/>
  <c r="AJ860" i="15"/>
  <c r="AJ861" i="15"/>
  <c r="AJ862" i="15"/>
  <c r="AJ863" i="15"/>
  <c r="AJ864" i="15"/>
  <c r="AJ865" i="15"/>
  <c r="AJ866" i="15"/>
  <c r="AJ867" i="15"/>
  <c r="AJ868" i="15"/>
  <c r="AJ869" i="15"/>
  <c r="AJ870" i="15"/>
  <c r="AJ871" i="15"/>
  <c r="AJ872" i="15"/>
  <c r="AJ873" i="15"/>
  <c r="AJ874" i="15"/>
  <c r="AJ875" i="15"/>
  <c r="AJ876" i="15"/>
  <c r="AJ877" i="15"/>
  <c r="AJ878" i="15"/>
  <c r="AJ879" i="15"/>
  <c r="AJ880" i="15"/>
  <c r="AJ881" i="15"/>
  <c r="AJ882" i="15"/>
  <c r="AJ883" i="15"/>
  <c r="AJ884" i="15"/>
  <c r="AJ885" i="15"/>
  <c r="AJ886" i="15"/>
  <c r="AJ887" i="15"/>
  <c r="AJ888" i="15"/>
  <c r="AJ889" i="15"/>
  <c r="AJ890" i="15"/>
  <c r="AJ891" i="15"/>
  <c r="AJ892" i="15"/>
  <c r="AJ893" i="15"/>
  <c r="AJ894" i="15"/>
  <c r="AJ895" i="15"/>
  <c r="AJ896" i="15"/>
  <c r="AJ897" i="15"/>
  <c r="AJ898" i="15"/>
  <c r="AJ899" i="15"/>
  <c r="AJ900" i="15"/>
  <c r="AJ901" i="15"/>
  <c r="AJ902" i="15"/>
  <c r="AJ903" i="15"/>
  <c r="AJ904" i="15"/>
  <c r="AJ905" i="15"/>
  <c r="AJ906" i="15"/>
  <c r="AJ907" i="15"/>
  <c r="AJ908" i="15"/>
  <c r="AJ909" i="15"/>
  <c r="AJ910" i="15"/>
  <c r="AJ911" i="15"/>
  <c r="AJ912" i="15"/>
  <c r="AJ913" i="15"/>
  <c r="AJ914" i="15"/>
  <c r="AJ915" i="15"/>
  <c r="AJ916" i="15"/>
  <c r="AJ917" i="15"/>
  <c r="AJ918" i="15"/>
  <c r="AJ919" i="15"/>
  <c r="AJ920" i="15"/>
  <c r="AJ921" i="15"/>
  <c r="AJ922" i="15"/>
  <c r="AJ923" i="15"/>
  <c r="AJ924" i="15"/>
  <c r="AJ925" i="15"/>
  <c r="AJ926" i="15"/>
  <c r="AJ927" i="15"/>
  <c r="AJ928" i="15"/>
  <c r="AJ929" i="15"/>
  <c r="AJ930" i="15"/>
  <c r="AJ931" i="15"/>
  <c r="AJ932" i="15"/>
  <c r="AJ933" i="15"/>
  <c r="AJ934" i="15"/>
  <c r="AJ935" i="15"/>
  <c r="AJ936" i="15"/>
  <c r="AJ937" i="15"/>
  <c r="AJ938" i="15"/>
  <c r="AJ939" i="15"/>
  <c r="AJ940" i="15"/>
  <c r="AJ941" i="15"/>
  <c r="AJ942" i="15"/>
  <c r="AJ943" i="15"/>
  <c r="AJ944" i="15"/>
  <c r="AJ945" i="15"/>
  <c r="AJ946" i="15"/>
  <c r="AJ947" i="15"/>
  <c r="AJ948" i="15"/>
  <c r="AJ949" i="15"/>
  <c r="AJ950" i="15"/>
  <c r="AJ951" i="15"/>
  <c r="AJ952" i="15"/>
  <c r="AJ953" i="15"/>
  <c r="AJ954" i="15"/>
  <c r="AJ955" i="15"/>
  <c r="AJ956" i="15"/>
  <c r="AJ957" i="15"/>
  <c r="AJ958" i="15"/>
  <c r="AJ959" i="15"/>
  <c r="AJ960" i="15"/>
  <c r="AJ961" i="15"/>
  <c r="AJ962" i="15"/>
  <c r="AJ963" i="15"/>
  <c r="AJ964" i="15"/>
  <c r="AJ965" i="15"/>
  <c r="AJ966" i="15"/>
  <c r="AJ967" i="15"/>
  <c r="AJ968" i="15"/>
  <c r="AJ969" i="15"/>
  <c r="AJ970" i="15"/>
  <c r="AJ971" i="15"/>
  <c r="AJ972" i="15"/>
  <c r="AJ973" i="15"/>
  <c r="AJ974" i="15"/>
  <c r="AJ975" i="15"/>
  <c r="AJ976" i="15"/>
  <c r="AJ977" i="15"/>
  <c r="AJ978" i="15"/>
  <c r="AJ979" i="15"/>
  <c r="AJ980" i="15"/>
  <c r="AJ981" i="15"/>
  <c r="AJ982" i="15"/>
  <c r="AJ983" i="15"/>
  <c r="AJ984" i="15"/>
  <c r="AJ985" i="15"/>
  <c r="AJ986" i="15"/>
  <c r="AJ987" i="15"/>
  <c r="AJ988" i="15"/>
  <c r="AJ989" i="15"/>
  <c r="AJ990" i="15"/>
  <c r="AJ991" i="15"/>
  <c r="AJ992" i="15"/>
  <c r="AJ993" i="15"/>
  <c r="AJ994" i="15"/>
  <c r="AJ995" i="15"/>
  <c r="AJ996" i="15"/>
  <c r="AJ997" i="15"/>
  <c r="AJ998" i="15"/>
  <c r="AJ999" i="15"/>
  <c r="AJ1000" i="15"/>
  <c r="AJ1001" i="15"/>
  <c r="AJ1002" i="15"/>
  <c r="AJ1003" i="15"/>
  <c r="AJ1004" i="15"/>
  <c r="AJ1005" i="15"/>
  <c r="AJ1006" i="15"/>
  <c r="AJ1007" i="15"/>
  <c r="AJ1008" i="15"/>
  <c r="AI11" i="15"/>
  <c r="AI12" i="15"/>
  <c r="AI13" i="15"/>
  <c r="AI14" i="15"/>
  <c r="AI15" i="15"/>
  <c r="AI16" i="15"/>
  <c r="AI17" i="15"/>
  <c r="AI18" i="15"/>
  <c r="AI19" i="15"/>
  <c r="AI20" i="15"/>
  <c r="AI21" i="15"/>
  <c r="AI22" i="15"/>
  <c r="AI23" i="15"/>
  <c r="AI24" i="15"/>
  <c r="AI25" i="15"/>
  <c r="AI26" i="15"/>
  <c r="AI27" i="15"/>
  <c r="AI28" i="15"/>
  <c r="AI29" i="15"/>
  <c r="AI30" i="15"/>
  <c r="AI31" i="15"/>
  <c r="AI32" i="15"/>
  <c r="AI33" i="15"/>
  <c r="AI34" i="15"/>
  <c r="AI35" i="15"/>
  <c r="AI36" i="15"/>
  <c r="AI37" i="15"/>
  <c r="AI38" i="15"/>
  <c r="AI39" i="15"/>
  <c r="AI40" i="15"/>
  <c r="AI41" i="15"/>
  <c r="AI42" i="15"/>
  <c r="AI43" i="15"/>
  <c r="AI44" i="15"/>
  <c r="AI45" i="15"/>
  <c r="AI46" i="15"/>
  <c r="AI47" i="15"/>
  <c r="AI48" i="15"/>
  <c r="AI49" i="15"/>
  <c r="AI50" i="15"/>
  <c r="AI51" i="15"/>
  <c r="AI52" i="15"/>
  <c r="AI53" i="15"/>
  <c r="AI54" i="15"/>
  <c r="AI55" i="15"/>
  <c r="AI56" i="15"/>
  <c r="AI57" i="15"/>
  <c r="AI58" i="15"/>
  <c r="AI59" i="15"/>
  <c r="AI60" i="15"/>
  <c r="AI61" i="15"/>
  <c r="AI62" i="15"/>
  <c r="AI63" i="15"/>
  <c r="AI64" i="15"/>
  <c r="AI65" i="15"/>
  <c r="AI66" i="15"/>
  <c r="AI67" i="15"/>
  <c r="AI68" i="15"/>
  <c r="AI69" i="15"/>
  <c r="AI70" i="15"/>
  <c r="AI71" i="15"/>
  <c r="AI72" i="15"/>
  <c r="AI73" i="15"/>
  <c r="AI74" i="15"/>
  <c r="AI75" i="15"/>
  <c r="AI76" i="15"/>
  <c r="AI77" i="15"/>
  <c r="AI78" i="15"/>
  <c r="AI79" i="15"/>
  <c r="AI80" i="15"/>
  <c r="AI81" i="15"/>
  <c r="AI82" i="15"/>
  <c r="AI83" i="15"/>
  <c r="AI84" i="15"/>
  <c r="AI85" i="15"/>
  <c r="AI86" i="15"/>
  <c r="AI87" i="15"/>
  <c r="AI88" i="15"/>
  <c r="AI89" i="15"/>
  <c r="AI90" i="15"/>
  <c r="AI91" i="15"/>
  <c r="AI92" i="15"/>
  <c r="AI93" i="15"/>
  <c r="AI94" i="15"/>
  <c r="AI95" i="15"/>
  <c r="AI96" i="15"/>
  <c r="AI97" i="15"/>
  <c r="AI98" i="15"/>
  <c r="AI99" i="15"/>
  <c r="AI100" i="15"/>
  <c r="AI101" i="15"/>
  <c r="AI102" i="15"/>
  <c r="AI103" i="15"/>
  <c r="AI104" i="15"/>
  <c r="AI105" i="15"/>
  <c r="AI106" i="15"/>
  <c r="AI107" i="15"/>
  <c r="AI108" i="15"/>
  <c r="AI109" i="15"/>
  <c r="AI110" i="15"/>
  <c r="AI111" i="15"/>
  <c r="AI112" i="15"/>
  <c r="AI113" i="15"/>
  <c r="AI114" i="15"/>
  <c r="AI115" i="15"/>
  <c r="AI116" i="15"/>
  <c r="AI117" i="15"/>
  <c r="AI118" i="15"/>
  <c r="AI119" i="15"/>
  <c r="AI120" i="15"/>
  <c r="AI121" i="15"/>
  <c r="AI122" i="15"/>
  <c r="AI123" i="15"/>
  <c r="AI124" i="15"/>
  <c r="AI125" i="15"/>
  <c r="AI126" i="15"/>
  <c r="AI127" i="15"/>
  <c r="AI128" i="15"/>
  <c r="AI129" i="15"/>
  <c r="AI130" i="15"/>
  <c r="AI131" i="15"/>
  <c r="AI132" i="15"/>
  <c r="AI133" i="15"/>
  <c r="AI134" i="15"/>
  <c r="AI135" i="15"/>
  <c r="AI136" i="15"/>
  <c r="AI137" i="15"/>
  <c r="AI138" i="15"/>
  <c r="AI139" i="15"/>
  <c r="AI140" i="15"/>
  <c r="AI141" i="15"/>
  <c r="AI142" i="15"/>
  <c r="AI143" i="15"/>
  <c r="AI144" i="15"/>
  <c r="AI145" i="15"/>
  <c r="AI146" i="15"/>
  <c r="AI147" i="15"/>
  <c r="AI148" i="15"/>
  <c r="AI149" i="15"/>
  <c r="AI150" i="15"/>
  <c r="AI151" i="15"/>
  <c r="AI152" i="15"/>
  <c r="AI153" i="15"/>
  <c r="AI154" i="15"/>
  <c r="AI155" i="15"/>
  <c r="AI156" i="15"/>
  <c r="AI157" i="15"/>
  <c r="AI158" i="15"/>
  <c r="AI159" i="15"/>
  <c r="AI160" i="15"/>
  <c r="AI161" i="15"/>
  <c r="AI162" i="15"/>
  <c r="AI163" i="15"/>
  <c r="AI164" i="15"/>
  <c r="AI165" i="15"/>
  <c r="AI166" i="15"/>
  <c r="AI167" i="15"/>
  <c r="AI168" i="15"/>
  <c r="AI169" i="15"/>
  <c r="AI170" i="15"/>
  <c r="AI171" i="15"/>
  <c r="AI172" i="15"/>
  <c r="AI173" i="15"/>
  <c r="AI174" i="15"/>
  <c r="AI175" i="15"/>
  <c r="AI176" i="15"/>
  <c r="AI177" i="15"/>
  <c r="AI178" i="15"/>
  <c r="AI179" i="15"/>
  <c r="AI180" i="15"/>
  <c r="AI181" i="15"/>
  <c r="AI182" i="15"/>
  <c r="AI183" i="15"/>
  <c r="AI184" i="15"/>
  <c r="AI185" i="15"/>
  <c r="AI186" i="15"/>
  <c r="AI187" i="15"/>
  <c r="AI188" i="15"/>
  <c r="AI189" i="15"/>
  <c r="AI190" i="15"/>
  <c r="AI191" i="15"/>
  <c r="AI192" i="15"/>
  <c r="AI193" i="15"/>
  <c r="AI194" i="15"/>
  <c r="AI195" i="15"/>
  <c r="AI196" i="15"/>
  <c r="AI197" i="15"/>
  <c r="AI198" i="15"/>
  <c r="AI199" i="15"/>
  <c r="AI200" i="15"/>
  <c r="AI201" i="15"/>
  <c r="AI202" i="15"/>
  <c r="AI203" i="15"/>
  <c r="AI204" i="15"/>
  <c r="AI205" i="15"/>
  <c r="AI206" i="15"/>
  <c r="AI207" i="15"/>
  <c r="AI208" i="15"/>
  <c r="AI209" i="15"/>
  <c r="AI210" i="15"/>
  <c r="AI211" i="15"/>
  <c r="AI212" i="15"/>
  <c r="AI213" i="15"/>
  <c r="AI214" i="15"/>
  <c r="AI215" i="15"/>
  <c r="AI216" i="15"/>
  <c r="AI217" i="15"/>
  <c r="AI218" i="15"/>
  <c r="AI219" i="15"/>
  <c r="AI220" i="15"/>
  <c r="AI221" i="15"/>
  <c r="AI222" i="15"/>
  <c r="AI223" i="15"/>
  <c r="AI224" i="15"/>
  <c r="AI225" i="15"/>
  <c r="AI226" i="15"/>
  <c r="AI227" i="15"/>
  <c r="AI228" i="15"/>
  <c r="AI229" i="15"/>
  <c r="AI230" i="15"/>
  <c r="AI231" i="15"/>
  <c r="AI232" i="15"/>
  <c r="AI233" i="15"/>
  <c r="AI234" i="15"/>
  <c r="AI235" i="15"/>
  <c r="AI236" i="15"/>
  <c r="AI237" i="15"/>
  <c r="AI238" i="15"/>
  <c r="AI239" i="15"/>
  <c r="AI240" i="15"/>
  <c r="AI241" i="15"/>
  <c r="AI242" i="15"/>
  <c r="AI243" i="15"/>
  <c r="AI244" i="15"/>
  <c r="AI245" i="15"/>
  <c r="AI246" i="15"/>
  <c r="AI247" i="15"/>
  <c r="AI248" i="15"/>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AI282" i="15"/>
  <c r="AI283" i="15"/>
  <c r="AI284" i="15"/>
  <c r="AI285" i="15"/>
  <c r="AI286" i="15"/>
  <c r="AI287" i="15"/>
  <c r="AI288" i="15"/>
  <c r="AI289" i="15"/>
  <c r="AI290" i="15"/>
  <c r="AI291" i="15"/>
  <c r="AI292" i="15"/>
  <c r="AI293" i="15"/>
  <c r="AI294" i="15"/>
  <c r="AI295" i="15"/>
  <c r="AI296" i="15"/>
  <c r="AI297" i="15"/>
  <c r="AI298" i="15"/>
  <c r="AI299" i="15"/>
  <c r="AI300" i="15"/>
  <c r="AI301" i="15"/>
  <c r="AI302" i="15"/>
  <c r="AI303" i="15"/>
  <c r="AI304" i="15"/>
  <c r="AI305" i="15"/>
  <c r="AI306" i="15"/>
  <c r="AI307" i="15"/>
  <c r="AI308" i="15"/>
  <c r="AI309" i="15"/>
  <c r="AI310" i="15"/>
  <c r="AI311" i="15"/>
  <c r="AI312" i="15"/>
  <c r="AI313" i="15"/>
  <c r="AI314" i="15"/>
  <c r="AI315" i="15"/>
  <c r="AI316" i="15"/>
  <c r="AI317" i="15"/>
  <c r="AI318" i="15"/>
  <c r="AI319" i="15"/>
  <c r="AI320" i="15"/>
  <c r="AI321" i="15"/>
  <c r="AI322" i="15"/>
  <c r="AI323" i="15"/>
  <c r="AI324" i="15"/>
  <c r="AI325" i="15"/>
  <c r="AI326" i="15"/>
  <c r="AI327" i="15"/>
  <c r="AI328" i="15"/>
  <c r="AI329" i="15"/>
  <c r="AI330" i="15"/>
  <c r="AI331" i="15"/>
  <c r="AI332" i="15"/>
  <c r="AI333" i="15"/>
  <c r="AI334" i="15"/>
  <c r="AI335" i="15"/>
  <c r="AI336" i="15"/>
  <c r="AI337" i="15"/>
  <c r="AI338" i="15"/>
  <c r="AI339" i="15"/>
  <c r="AI340" i="15"/>
  <c r="AI341" i="15"/>
  <c r="AI342" i="15"/>
  <c r="AI343" i="15"/>
  <c r="AI344" i="15"/>
  <c r="AI345" i="15"/>
  <c r="AI346" i="15"/>
  <c r="AI347" i="15"/>
  <c r="AI348" i="15"/>
  <c r="AI349" i="15"/>
  <c r="AI350" i="15"/>
  <c r="AI351" i="15"/>
  <c r="AI352" i="15"/>
  <c r="AI353" i="15"/>
  <c r="AI354" i="15"/>
  <c r="AI355" i="15"/>
  <c r="AI356" i="15"/>
  <c r="AI357" i="15"/>
  <c r="AI358" i="15"/>
  <c r="AI359" i="15"/>
  <c r="AI360" i="15"/>
  <c r="AI361" i="15"/>
  <c r="AI362" i="15"/>
  <c r="AI363" i="15"/>
  <c r="AI364" i="15"/>
  <c r="AI365" i="15"/>
  <c r="AI366" i="15"/>
  <c r="AI367" i="15"/>
  <c r="AI368" i="15"/>
  <c r="AI369" i="15"/>
  <c r="AI370" i="15"/>
  <c r="AI371" i="15"/>
  <c r="AI372" i="15"/>
  <c r="AI373" i="15"/>
  <c r="AI374" i="15"/>
  <c r="AI375" i="15"/>
  <c r="AI376" i="15"/>
  <c r="AI377" i="15"/>
  <c r="AI378" i="15"/>
  <c r="AI379" i="15"/>
  <c r="AI380" i="15"/>
  <c r="AI381" i="15"/>
  <c r="AI382" i="15"/>
  <c r="AI383" i="15"/>
  <c r="AI384" i="15"/>
  <c r="AI385" i="15"/>
  <c r="AI386" i="15"/>
  <c r="AI387" i="15"/>
  <c r="AI388" i="15"/>
  <c r="AI389" i="15"/>
  <c r="AI390" i="15"/>
  <c r="AI391" i="15"/>
  <c r="AI392" i="15"/>
  <c r="AI393" i="15"/>
  <c r="AI394" i="15"/>
  <c r="AI395" i="15"/>
  <c r="AI396" i="15"/>
  <c r="AI397" i="15"/>
  <c r="AI398" i="15"/>
  <c r="AI399" i="15"/>
  <c r="AI400" i="15"/>
  <c r="AI401" i="15"/>
  <c r="AI402" i="15"/>
  <c r="AI403" i="15"/>
  <c r="AI404" i="15"/>
  <c r="AI405" i="15"/>
  <c r="AI406" i="15"/>
  <c r="AI407" i="15"/>
  <c r="AI408" i="15"/>
  <c r="AI409" i="15"/>
  <c r="AI410" i="15"/>
  <c r="AI411" i="15"/>
  <c r="AI412" i="15"/>
  <c r="AI413" i="15"/>
  <c r="AI414" i="15"/>
  <c r="AI415" i="15"/>
  <c r="AI416" i="15"/>
  <c r="AI417" i="15"/>
  <c r="AI418" i="15"/>
  <c r="AI419" i="15"/>
  <c r="AI420" i="15"/>
  <c r="AI421" i="15"/>
  <c r="AI422" i="15"/>
  <c r="AI423" i="15"/>
  <c r="AI424" i="15"/>
  <c r="AI425" i="15"/>
  <c r="AI426" i="15"/>
  <c r="AI427" i="15"/>
  <c r="AI428" i="15"/>
  <c r="AI429" i="15"/>
  <c r="AI430" i="15"/>
  <c r="AI431" i="15"/>
  <c r="AI432" i="15"/>
  <c r="AI433" i="15"/>
  <c r="AI434" i="15"/>
  <c r="AI435" i="15"/>
  <c r="AI436" i="15"/>
  <c r="AI437" i="15"/>
  <c r="AI438" i="15"/>
  <c r="AI439" i="15"/>
  <c r="AI440" i="15"/>
  <c r="AI441" i="15"/>
  <c r="AI442" i="15"/>
  <c r="AI443" i="15"/>
  <c r="AI444" i="15"/>
  <c r="AI445" i="15"/>
  <c r="AI446" i="15"/>
  <c r="AI447" i="15"/>
  <c r="AI448" i="15"/>
  <c r="AI449" i="15"/>
  <c r="AI450" i="15"/>
  <c r="AI451" i="15"/>
  <c r="AI452" i="15"/>
  <c r="AI453" i="15"/>
  <c r="AI454" i="15"/>
  <c r="AI455" i="15"/>
  <c r="AI456" i="15"/>
  <c r="AI457" i="15"/>
  <c r="AI458" i="15"/>
  <c r="AI459" i="15"/>
  <c r="AI460" i="15"/>
  <c r="AI461" i="15"/>
  <c r="AI462" i="15"/>
  <c r="AI463" i="15"/>
  <c r="AI464" i="15"/>
  <c r="AI465" i="15"/>
  <c r="AI466" i="15"/>
  <c r="AI467" i="15"/>
  <c r="AI468" i="15"/>
  <c r="AI469" i="15"/>
  <c r="AI470" i="15"/>
  <c r="AI471" i="15"/>
  <c r="AI472" i="15"/>
  <c r="AI473" i="15"/>
  <c r="AI474" i="15"/>
  <c r="AI475" i="15"/>
  <c r="AI476" i="15"/>
  <c r="AI477" i="15"/>
  <c r="AI478" i="15"/>
  <c r="AI479" i="15"/>
  <c r="AI480" i="15"/>
  <c r="AI481" i="15"/>
  <c r="AI482" i="15"/>
  <c r="AI483" i="15"/>
  <c r="AI484" i="15"/>
  <c r="AI485" i="15"/>
  <c r="AI486" i="15"/>
  <c r="AI487" i="15"/>
  <c r="AI488" i="15"/>
  <c r="AI489" i="15"/>
  <c r="AI490" i="15"/>
  <c r="AI491" i="15"/>
  <c r="AI492" i="15"/>
  <c r="AI493" i="15"/>
  <c r="AI494" i="15"/>
  <c r="AI495" i="15"/>
  <c r="AI496" i="15"/>
  <c r="AI497" i="15"/>
  <c r="AI498" i="15"/>
  <c r="AI499" i="15"/>
  <c r="AI500" i="15"/>
  <c r="AI501" i="15"/>
  <c r="AI502" i="15"/>
  <c r="AI503" i="15"/>
  <c r="AI504" i="15"/>
  <c r="AI505" i="15"/>
  <c r="AI506" i="15"/>
  <c r="AI507" i="15"/>
  <c r="AI508" i="15"/>
  <c r="AI509" i="15"/>
  <c r="AI510" i="15"/>
  <c r="AI511" i="15"/>
  <c r="AI512" i="15"/>
  <c r="AI513" i="15"/>
  <c r="AI514" i="15"/>
  <c r="AI515" i="15"/>
  <c r="AI516" i="15"/>
  <c r="AI517" i="15"/>
  <c r="AI518" i="15"/>
  <c r="AI519" i="15"/>
  <c r="AI520" i="15"/>
  <c r="AI521" i="15"/>
  <c r="AI522" i="15"/>
  <c r="AI523" i="15"/>
  <c r="AI524" i="15"/>
  <c r="AI525" i="15"/>
  <c r="AI526" i="15"/>
  <c r="AI527" i="15"/>
  <c r="AI528" i="15"/>
  <c r="AI529" i="15"/>
  <c r="AI530" i="15"/>
  <c r="AI531" i="15"/>
  <c r="AI532" i="15"/>
  <c r="AI533" i="15"/>
  <c r="AI534" i="15"/>
  <c r="AI535" i="15"/>
  <c r="AI536" i="15"/>
  <c r="AI537" i="15"/>
  <c r="AI538" i="15"/>
  <c r="AI539" i="15"/>
  <c r="AI540" i="15"/>
  <c r="AI541" i="15"/>
  <c r="AI542" i="15"/>
  <c r="AI543" i="15"/>
  <c r="AI544" i="15"/>
  <c r="AI545" i="15"/>
  <c r="AI546" i="15"/>
  <c r="AI547" i="15"/>
  <c r="AI548" i="15"/>
  <c r="AI549" i="15"/>
  <c r="AI550" i="15"/>
  <c r="AI551" i="15"/>
  <c r="AI552" i="15"/>
  <c r="AI553" i="15"/>
  <c r="AI554" i="15"/>
  <c r="AI555" i="15"/>
  <c r="AI556" i="15"/>
  <c r="AI557" i="15"/>
  <c r="AI558" i="15"/>
  <c r="AI559" i="15"/>
  <c r="AI560" i="15"/>
  <c r="AI561" i="15"/>
  <c r="AI562" i="15"/>
  <c r="AI563" i="15"/>
  <c r="AI564" i="15"/>
  <c r="AI565" i="15"/>
  <c r="AI566" i="15"/>
  <c r="AI567" i="15"/>
  <c r="AI568" i="15"/>
  <c r="AI569" i="15"/>
  <c r="AI570" i="15"/>
  <c r="AI571" i="15"/>
  <c r="AI572" i="15"/>
  <c r="AI573" i="15"/>
  <c r="AI574" i="15"/>
  <c r="AI575" i="15"/>
  <c r="AI576" i="15"/>
  <c r="AI577" i="15"/>
  <c r="AI578" i="15"/>
  <c r="AI579" i="15"/>
  <c r="AI580" i="15"/>
  <c r="AI581" i="15"/>
  <c r="AI582" i="15"/>
  <c r="AI583" i="15"/>
  <c r="AI584" i="15"/>
  <c r="AI585" i="15"/>
  <c r="AI586" i="15"/>
  <c r="AI587" i="15"/>
  <c r="AI588" i="15"/>
  <c r="AI589" i="15"/>
  <c r="AI590" i="15"/>
  <c r="AI591" i="15"/>
  <c r="AI592" i="15"/>
  <c r="AI593" i="15"/>
  <c r="AI594" i="15"/>
  <c r="AI595" i="15"/>
  <c r="AI596" i="15"/>
  <c r="AI597" i="15"/>
  <c r="AI598" i="15"/>
  <c r="AI599" i="15"/>
  <c r="AI600" i="15"/>
  <c r="AI601" i="15"/>
  <c r="AI602" i="15"/>
  <c r="AI603" i="15"/>
  <c r="AI604" i="15"/>
  <c r="AI605" i="15"/>
  <c r="AI606" i="15"/>
  <c r="AI607" i="15"/>
  <c r="AI608" i="15"/>
  <c r="AI609" i="15"/>
  <c r="AI610" i="15"/>
  <c r="AI611" i="15"/>
  <c r="AI612" i="15"/>
  <c r="AI613" i="15"/>
  <c r="AI614" i="15"/>
  <c r="AI615" i="15"/>
  <c r="AI616" i="15"/>
  <c r="AI617" i="15"/>
  <c r="AI618" i="15"/>
  <c r="AI619" i="15"/>
  <c r="AI620" i="15"/>
  <c r="AI621" i="15"/>
  <c r="AI622" i="15"/>
  <c r="AI623" i="15"/>
  <c r="AI624" i="15"/>
  <c r="AI625" i="15"/>
  <c r="AI626" i="15"/>
  <c r="AI627" i="15"/>
  <c r="AI628" i="15"/>
  <c r="AI629" i="15"/>
  <c r="AI630" i="15"/>
  <c r="AI631" i="15"/>
  <c r="AI632" i="15"/>
  <c r="AI633" i="15"/>
  <c r="AI634" i="15"/>
  <c r="AI635" i="15"/>
  <c r="AI636" i="15"/>
  <c r="AI637" i="15"/>
  <c r="AI638" i="15"/>
  <c r="AI639" i="15"/>
  <c r="AI640" i="15"/>
  <c r="AI641" i="15"/>
  <c r="AI642" i="15"/>
  <c r="AI643" i="15"/>
  <c r="AI644" i="15"/>
  <c r="AI645" i="15"/>
  <c r="AI646" i="15"/>
  <c r="AI647" i="15"/>
  <c r="AI648" i="15"/>
  <c r="AI649" i="15"/>
  <c r="AI650" i="15"/>
  <c r="AI651" i="15"/>
  <c r="AI652" i="15"/>
  <c r="AI653" i="15"/>
  <c r="AI654" i="15"/>
  <c r="AI655" i="15"/>
  <c r="AI656" i="15"/>
  <c r="AI657" i="15"/>
  <c r="AI658" i="15"/>
  <c r="AI659" i="15"/>
  <c r="AI660" i="15"/>
  <c r="AI661" i="15"/>
  <c r="AI662" i="15"/>
  <c r="AI663" i="15"/>
  <c r="AI664" i="15"/>
  <c r="AI665" i="15"/>
  <c r="AI666" i="15"/>
  <c r="AI667" i="15"/>
  <c r="AI668" i="15"/>
  <c r="AI669" i="15"/>
  <c r="AI670" i="15"/>
  <c r="AI671" i="15"/>
  <c r="AI672" i="15"/>
  <c r="AI673" i="15"/>
  <c r="AI674" i="15"/>
  <c r="AI675" i="15"/>
  <c r="AI676" i="15"/>
  <c r="AI677" i="15"/>
  <c r="AI678" i="15"/>
  <c r="AI679" i="15"/>
  <c r="AI680" i="15"/>
  <c r="AI681" i="15"/>
  <c r="AI682" i="15"/>
  <c r="AI683" i="15"/>
  <c r="AI684" i="15"/>
  <c r="AI685" i="15"/>
  <c r="AI686" i="15"/>
  <c r="AI687" i="15"/>
  <c r="AI688" i="15"/>
  <c r="AI689" i="15"/>
  <c r="AI690" i="15"/>
  <c r="AI691" i="15"/>
  <c r="AI692" i="15"/>
  <c r="AI693" i="15"/>
  <c r="AI694" i="15"/>
  <c r="AI695" i="15"/>
  <c r="AI696" i="15"/>
  <c r="AI697" i="15"/>
  <c r="AI698" i="15"/>
  <c r="AI699" i="15"/>
  <c r="AI700" i="15"/>
  <c r="AI701" i="15"/>
  <c r="AI702" i="15"/>
  <c r="AI703" i="15"/>
  <c r="AI704" i="15"/>
  <c r="AI705" i="15"/>
  <c r="AI706" i="15"/>
  <c r="AI707" i="15"/>
  <c r="AI708" i="15"/>
  <c r="AI709" i="15"/>
  <c r="AI710" i="15"/>
  <c r="AI711" i="15"/>
  <c r="AI712" i="15"/>
  <c r="AI713" i="15"/>
  <c r="AI714" i="15"/>
  <c r="AI715" i="15"/>
  <c r="AI716" i="15"/>
  <c r="AI717" i="15"/>
  <c r="AI718" i="15"/>
  <c r="AI719" i="15"/>
  <c r="AI720" i="15"/>
  <c r="AI721" i="15"/>
  <c r="AI722" i="15"/>
  <c r="AI723" i="15"/>
  <c r="AI724" i="15"/>
  <c r="AI725" i="15"/>
  <c r="AI726" i="15"/>
  <c r="AI727" i="15"/>
  <c r="AI728" i="15"/>
  <c r="AI729" i="15"/>
  <c r="AI730" i="15"/>
  <c r="AI731" i="15"/>
  <c r="AI732" i="15"/>
  <c r="AI733" i="15"/>
  <c r="AI734" i="15"/>
  <c r="AI735" i="15"/>
  <c r="AI736" i="15"/>
  <c r="AI737" i="15"/>
  <c r="AI738" i="15"/>
  <c r="AI739" i="15"/>
  <c r="AI740" i="15"/>
  <c r="AI741" i="15"/>
  <c r="AI742" i="15"/>
  <c r="AI743" i="15"/>
  <c r="AI744" i="15"/>
  <c r="AI745" i="15"/>
  <c r="AI746" i="15"/>
  <c r="AI747" i="15"/>
  <c r="AI748" i="15"/>
  <c r="AI749" i="15"/>
  <c r="AI750" i="15"/>
  <c r="AI751" i="15"/>
  <c r="AI752" i="15"/>
  <c r="AI753" i="15"/>
  <c r="AI754" i="15"/>
  <c r="AI755" i="15"/>
  <c r="AI756" i="15"/>
  <c r="AI757" i="15"/>
  <c r="AI758" i="15"/>
  <c r="AI759" i="15"/>
  <c r="AI760" i="15"/>
  <c r="AI761" i="15"/>
  <c r="AI762" i="15"/>
  <c r="AI763" i="15"/>
  <c r="AI764" i="15"/>
  <c r="AI765" i="15"/>
  <c r="AI766" i="15"/>
  <c r="AI767" i="15"/>
  <c r="AI768" i="15"/>
  <c r="AI769" i="15"/>
  <c r="AI770" i="15"/>
  <c r="AI771" i="15"/>
  <c r="AI772" i="15"/>
  <c r="AI773" i="15"/>
  <c r="AI774" i="15"/>
  <c r="AI775" i="15"/>
  <c r="AI776" i="15"/>
  <c r="AI777" i="15"/>
  <c r="AI778" i="15"/>
  <c r="AI779" i="15"/>
  <c r="AI780" i="15"/>
  <c r="AI781" i="15"/>
  <c r="AI782" i="15"/>
  <c r="AI783" i="15"/>
  <c r="AI784" i="15"/>
  <c r="AI785" i="15"/>
  <c r="AI786" i="15"/>
  <c r="AI787" i="15"/>
  <c r="AI788" i="15"/>
  <c r="AI789" i="15"/>
  <c r="AI790" i="15"/>
  <c r="AI791" i="15"/>
  <c r="AI792" i="15"/>
  <c r="AI793" i="15"/>
  <c r="AI794" i="15"/>
  <c r="AI795" i="15"/>
  <c r="AI796" i="15"/>
  <c r="AI797" i="15"/>
  <c r="AI798" i="15"/>
  <c r="AI799" i="15"/>
  <c r="AI800" i="15"/>
  <c r="AI801" i="15"/>
  <c r="AI802" i="15"/>
  <c r="AI803" i="15"/>
  <c r="AI804" i="15"/>
  <c r="AI805" i="15"/>
  <c r="AI806" i="15"/>
  <c r="AI807" i="15"/>
  <c r="AI808" i="15"/>
  <c r="AI809" i="15"/>
  <c r="AI810" i="15"/>
  <c r="AI811" i="15"/>
  <c r="AI812" i="15"/>
  <c r="AI813" i="15"/>
  <c r="AI814" i="15"/>
  <c r="AI815" i="15"/>
  <c r="AI816" i="15"/>
  <c r="AI817" i="15"/>
  <c r="AI818" i="15"/>
  <c r="AI819" i="15"/>
  <c r="AI820" i="15"/>
  <c r="AI821" i="15"/>
  <c r="AI822" i="15"/>
  <c r="AI823" i="15"/>
  <c r="AI824" i="15"/>
  <c r="AI825" i="15"/>
  <c r="AI826" i="15"/>
  <c r="AI827" i="15"/>
  <c r="AI828" i="15"/>
  <c r="AI829" i="15"/>
  <c r="AI830" i="15"/>
  <c r="AI831" i="15"/>
  <c r="AI832" i="15"/>
  <c r="AI833" i="15"/>
  <c r="AI834" i="15"/>
  <c r="AI835" i="15"/>
  <c r="AI836" i="15"/>
  <c r="AI837" i="15"/>
  <c r="AI838" i="15"/>
  <c r="AI839" i="15"/>
  <c r="AI840" i="15"/>
  <c r="AI841" i="15"/>
  <c r="AI842" i="15"/>
  <c r="AI843" i="15"/>
  <c r="AI844" i="15"/>
  <c r="AI845" i="15"/>
  <c r="AI846" i="15"/>
  <c r="AI847" i="15"/>
  <c r="AI848" i="15"/>
  <c r="AI849" i="15"/>
  <c r="AI850" i="15"/>
  <c r="AI851" i="15"/>
  <c r="AI852" i="15"/>
  <c r="AI853" i="15"/>
  <c r="AI854" i="15"/>
  <c r="AI855" i="15"/>
  <c r="AI856" i="15"/>
  <c r="AI857" i="15"/>
  <c r="AI858" i="15"/>
  <c r="AI859" i="15"/>
  <c r="AI860" i="15"/>
  <c r="AI861" i="15"/>
  <c r="AI862" i="15"/>
  <c r="AI863" i="15"/>
  <c r="AI864" i="15"/>
  <c r="AI865" i="15"/>
  <c r="AI866" i="15"/>
  <c r="AI867" i="15"/>
  <c r="AI868" i="15"/>
  <c r="AI869" i="15"/>
  <c r="AI870" i="15"/>
  <c r="AI871" i="15"/>
  <c r="AI872" i="15"/>
  <c r="AI873" i="15"/>
  <c r="AI874" i="15"/>
  <c r="AI875" i="15"/>
  <c r="AI876" i="15"/>
  <c r="AI877" i="15"/>
  <c r="AI878" i="15"/>
  <c r="AI879" i="15"/>
  <c r="AI880" i="15"/>
  <c r="AI881" i="15"/>
  <c r="AI882" i="15"/>
  <c r="AI883" i="15"/>
  <c r="AI884" i="15"/>
  <c r="AI885" i="15"/>
  <c r="AI886" i="15"/>
  <c r="AI887" i="15"/>
  <c r="AI888" i="15"/>
  <c r="AI889" i="15"/>
  <c r="AI890" i="15"/>
  <c r="AI891" i="15"/>
  <c r="AI892" i="15"/>
  <c r="AI893" i="15"/>
  <c r="AI894" i="15"/>
  <c r="AI895" i="15"/>
  <c r="AI896" i="15"/>
  <c r="AI897" i="15"/>
  <c r="AI898" i="15"/>
  <c r="AI899" i="15"/>
  <c r="AI900" i="15"/>
  <c r="AI901" i="15"/>
  <c r="AI902" i="15"/>
  <c r="AI903" i="15"/>
  <c r="AI904" i="15"/>
  <c r="AI905" i="15"/>
  <c r="AI906" i="15"/>
  <c r="AI907" i="15"/>
  <c r="AI908" i="15"/>
  <c r="AI909" i="15"/>
  <c r="AI910" i="15"/>
  <c r="AI911" i="15"/>
  <c r="AI912" i="15"/>
  <c r="AI913" i="15"/>
  <c r="AI914" i="15"/>
  <c r="AI915" i="15"/>
  <c r="AI916" i="15"/>
  <c r="AI917" i="15"/>
  <c r="AI918" i="15"/>
  <c r="AI919" i="15"/>
  <c r="AI920" i="15"/>
  <c r="AI921" i="15"/>
  <c r="AI922" i="15"/>
  <c r="AI923" i="15"/>
  <c r="AI924" i="15"/>
  <c r="AI925" i="15"/>
  <c r="AI926" i="15"/>
  <c r="AI927" i="15"/>
  <c r="AI928" i="15"/>
  <c r="AI929" i="15"/>
  <c r="AI930" i="15"/>
  <c r="AI931" i="15"/>
  <c r="AI932" i="15"/>
  <c r="AI933" i="15"/>
  <c r="AI934" i="15"/>
  <c r="AI935" i="15"/>
  <c r="AI936" i="15"/>
  <c r="AI937" i="15"/>
  <c r="AI938" i="15"/>
  <c r="AI939" i="15"/>
  <c r="AI940" i="15"/>
  <c r="AI941" i="15"/>
  <c r="AI942" i="15"/>
  <c r="AI943" i="15"/>
  <c r="AI944" i="15"/>
  <c r="AI945" i="15"/>
  <c r="AI946" i="15"/>
  <c r="AI947" i="15"/>
  <c r="AI948" i="15"/>
  <c r="AI949" i="15"/>
  <c r="AI950" i="15"/>
  <c r="AI951" i="15"/>
  <c r="AI952" i="15"/>
  <c r="AI953" i="15"/>
  <c r="AI954" i="15"/>
  <c r="AI955" i="15"/>
  <c r="AI956" i="15"/>
  <c r="AI957" i="15"/>
  <c r="AI958" i="15"/>
  <c r="AI959" i="15"/>
  <c r="AI960" i="15"/>
  <c r="AI961" i="15"/>
  <c r="AI962" i="15"/>
  <c r="AI963" i="15"/>
  <c r="AI964" i="15"/>
  <c r="AI965" i="15"/>
  <c r="AI966" i="15"/>
  <c r="AI967" i="15"/>
  <c r="AI968" i="15"/>
  <c r="AI969" i="15"/>
  <c r="AI970" i="15"/>
  <c r="AI971" i="15"/>
  <c r="AI972" i="15"/>
  <c r="AI973" i="15"/>
  <c r="AI974" i="15"/>
  <c r="AI975" i="15"/>
  <c r="AI976" i="15"/>
  <c r="AI977" i="15"/>
  <c r="AI978" i="15"/>
  <c r="AI979" i="15"/>
  <c r="AI980" i="15"/>
  <c r="AI981" i="15"/>
  <c r="AI982" i="15"/>
  <c r="AI983" i="15"/>
  <c r="AI984" i="15"/>
  <c r="AI985" i="15"/>
  <c r="AI986" i="15"/>
  <c r="AI987" i="15"/>
  <c r="AI988" i="15"/>
  <c r="AI989" i="15"/>
  <c r="AI990" i="15"/>
  <c r="AI991" i="15"/>
  <c r="AI992" i="15"/>
  <c r="AI993" i="15"/>
  <c r="AI994" i="15"/>
  <c r="AI995" i="15"/>
  <c r="AI996" i="15"/>
  <c r="AI997" i="15"/>
  <c r="AI998" i="15"/>
  <c r="AI999" i="15"/>
  <c r="AI1000" i="15"/>
  <c r="AI1001" i="15"/>
  <c r="AI1002" i="15"/>
  <c r="AI1003" i="15"/>
  <c r="AI1004" i="15"/>
  <c r="AI1005" i="15"/>
  <c r="AI1006" i="15"/>
  <c r="AI1007" i="15"/>
  <c r="AI1008" i="15"/>
  <c r="AH11" i="15"/>
  <c r="AH12" i="15"/>
  <c r="AH13" i="15"/>
  <c r="AH14" i="15"/>
  <c r="AH15" i="15"/>
  <c r="AH16" i="15"/>
  <c r="AH17" i="15"/>
  <c r="AH18" i="15"/>
  <c r="AH19" i="15"/>
  <c r="AH20" i="15"/>
  <c r="AH21"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H77" i="15"/>
  <c r="AH78" i="15"/>
  <c r="AH79" i="15"/>
  <c r="AH80" i="15"/>
  <c r="AH81" i="15"/>
  <c r="AH82" i="15"/>
  <c r="AH83" i="15"/>
  <c r="AH84" i="15"/>
  <c r="AH85" i="15"/>
  <c r="AH86" i="15"/>
  <c r="AH87" i="15"/>
  <c r="AH88" i="15"/>
  <c r="AH89" i="15"/>
  <c r="AH90" i="15"/>
  <c r="AH91" i="15"/>
  <c r="AH92" i="15"/>
  <c r="AH93"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H119" i="15"/>
  <c r="AH120" i="15"/>
  <c r="AH121" i="15"/>
  <c r="AH122" i="15"/>
  <c r="AH123" i="15"/>
  <c r="AH124" i="15"/>
  <c r="AH125" i="15"/>
  <c r="AH126" i="15"/>
  <c r="AH127" i="15"/>
  <c r="AH128" i="15"/>
  <c r="AH129" i="15"/>
  <c r="AH130" i="15"/>
  <c r="AH131" i="15"/>
  <c r="AH132" i="15"/>
  <c r="AH133" i="15"/>
  <c r="AH134" i="15"/>
  <c r="AH135" i="15"/>
  <c r="AH136" i="15"/>
  <c r="AH137" i="15"/>
  <c r="AH138" i="15"/>
  <c r="AH139" i="15"/>
  <c r="AH140" i="15"/>
  <c r="AH141" i="15"/>
  <c r="AH142" i="15"/>
  <c r="AH143" i="15"/>
  <c r="AH144" i="15"/>
  <c r="AH145" i="15"/>
  <c r="AH146" i="15"/>
  <c r="AH147" i="15"/>
  <c r="AH148" i="15"/>
  <c r="AH149" i="15"/>
  <c r="AH150" i="15"/>
  <c r="AH151" i="15"/>
  <c r="AH152" i="15"/>
  <c r="AH153" i="15"/>
  <c r="AH154" i="15"/>
  <c r="AH155" i="15"/>
  <c r="AH156" i="15"/>
  <c r="AH157" i="15"/>
  <c r="AH158" i="15"/>
  <c r="AH159" i="15"/>
  <c r="AH160" i="15"/>
  <c r="AH161" i="15"/>
  <c r="AH162" i="15"/>
  <c r="AH163" i="15"/>
  <c r="AH164" i="15"/>
  <c r="AH165" i="15"/>
  <c r="AH166" i="15"/>
  <c r="AH167" i="15"/>
  <c r="AH168" i="15"/>
  <c r="AH169" i="15"/>
  <c r="AH170" i="15"/>
  <c r="AH171" i="15"/>
  <c r="AH172" i="15"/>
  <c r="AH173" i="15"/>
  <c r="AH174" i="15"/>
  <c r="AH175" i="15"/>
  <c r="AH176" i="15"/>
  <c r="AH177" i="15"/>
  <c r="AH178" i="15"/>
  <c r="AH179" i="15"/>
  <c r="AH180" i="15"/>
  <c r="AH181" i="15"/>
  <c r="AH182" i="15"/>
  <c r="AH183" i="15"/>
  <c r="AH184" i="15"/>
  <c r="AH185" i="15"/>
  <c r="AH186" i="15"/>
  <c r="AH187" i="15"/>
  <c r="AH188" i="15"/>
  <c r="AH189" i="15"/>
  <c r="AH190" i="15"/>
  <c r="AH191" i="15"/>
  <c r="AH192" i="15"/>
  <c r="AH193" i="15"/>
  <c r="AH194" i="15"/>
  <c r="AH195" i="15"/>
  <c r="AH196" i="15"/>
  <c r="AH197" i="15"/>
  <c r="AH198" i="15"/>
  <c r="AH199" i="15"/>
  <c r="AH200" i="15"/>
  <c r="AH201" i="15"/>
  <c r="AH202" i="15"/>
  <c r="AH203" i="15"/>
  <c r="AH204" i="15"/>
  <c r="AH205" i="15"/>
  <c r="AH206" i="15"/>
  <c r="AH207" i="15"/>
  <c r="AH208" i="15"/>
  <c r="AH209" i="15"/>
  <c r="AH210" i="15"/>
  <c r="AH211" i="15"/>
  <c r="AH212" i="15"/>
  <c r="AH213"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237" i="15"/>
  <c r="AH238" i="15"/>
  <c r="AH239" i="15"/>
  <c r="AH240" i="15"/>
  <c r="AH241" i="15"/>
  <c r="AH242" i="15"/>
  <c r="AH243" i="15"/>
  <c r="AH244" i="15"/>
  <c r="AH245" i="15"/>
  <c r="AH246" i="15"/>
  <c r="AH247" i="15"/>
  <c r="AH248" i="15"/>
  <c r="AH249" i="15"/>
  <c r="AH250" i="15"/>
  <c r="AH251" i="15"/>
  <c r="AH252" i="15"/>
  <c r="AH253" i="15"/>
  <c r="AH254" i="15"/>
  <c r="AH255" i="15"/>
  <c r="AH256" i="15"/>
  <c r="AH257" i="15"/>
  <c r="AH258" i="15"/>
  <c r="AH259" i="15"/>
  <c r="AH260" i="15"/>
  <c r="AH261" i="15"/>
  <c r="AH262" i="15"/>
  <c r="AH263" i="15"/>
  <c r="AH264" i="15"/>
  <c r="AH265" i="15"/>
  <c r="AH266" i="15"/>
  <c r="AH267" i="15"/>
  <c r="AH268" i="15"/>
  <c r="AH269" i="15"/>
  <c r="AH270" i="15"/>
  <c r="AH271" i="15"/>
  <c r="AH272" i="15"/>
  <c r="AH273" i="15"/>
  <c r="AH274" i="15"/>
  <c r="AH275" i="15"/>
  <c r="AH276" i="15"/>
  <c r="AH277" i="15"/>
  <c r="AH278" i="15"/>
  <c r="AH279" i="15"/>
  <c r="AH280" i="15"/>
  <c r="AH281"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H323" i="15"/>
  <c r="AH324" i="15"/>
  <c r="AH325" i="15"/>
  <c r="AH326" i="15"/>
  <c r="AH327" i="15"/>
  <c r="AH328" i="15"/>
  <c r="AH329" i="15"/>
  <c r="AH330" i="15"/>
  <c r="AH331" i="15"/>
  <c r="AH332" i="15"/>
  <c r="AH333" i="15"/>
  <c r="AH334" i="15"/>
  <c r="AH335" i="15"/>
  <c r="AH336" i="15"/>
  <c r="AH337" i="15"/>
  <c r="AH338" i="15"/>
  <c r="AH339" i="15"/>
  <c r="AH340" i="15"/>
  <c r="AH341" i="15"/>
  <c r="AH342" i="15"/>
  <c r="AH343" i="15"/>
  <c r="AH344" i="15"/>
  <c r="AH345" i="15"/>
  <c r="AH346" i="15"/>
  <c r="AH347" i="15"/>
  <c r="AH348" i="15"/>
  <c r="AH349" i="15"/>
  <c r="AH350" i="15"/>
  <c r="AH351" i="15"/>
  <c r="AH352" i="15"/>
  <c r="AH353" i="15"/>
  <c r="AH354" i="15"/>
  <c r="AH355"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79" i="15"/>
  <c r="AH380" i="15"/>
  <c r="AH381" i="15"/>
  <c r="AH382" i="15"/>
  <c r="AH383" i="15"/>
  <c r="AH384" i="15"/>
  <c r="AH385" i="15"/>
  <c r="AH386" i="15"/>
  <c r="AH387" i="15"/>
  <c r="AH388" i="15"/>
  <c r="AH389" i="15"/>
  <c r="AH390" i="15"/>
  <c r="AH391" i="15"/>
  <c r="AH392" i="15"/>
  <c r="AH393" i="15"/>
  <c r="AH394" i="15"/>
  <c r="AH395" i="15"/>
  <c r="AH396" i="15"/>
  <c r="AH397" i="15"/>
  <c r="AH398" i="15"/>
  <c r="AH399" i="15"/>
  <c r="AH400" i="15"/>
  <c r="AH401" i="15"/>
  <c r="AH402" i="15"/>
  <c r="AH403" i="15"/>
  <c r="AH404" i="15"/>
  <c r="AH405" i="15"/>
  <c r="AH406" i="15"/>
  <c r="AH407" i="15"/>
  <c r="AH408" i="15"/>
  <c r="AH409" i="15"/>
  <c r="AH410" i="15"/>
  <c r="AH411" i="15"/>
  <c r="AH412" i="15"/>
  <c r="AH413" i="15"/>
  <c r="AH414" i="15"/>
  <c r="AH415" i="15"/>
  <c r="AH416" i="15"/>
  <c r="AH417" i="15"/>
  <c r="AH418" i="15"/>
  <c r="AH419" i="15"/>
  <c r="AH420"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453" i="15"/>
  <c r="AH454" i="15"/>
  <c r="AH455" i="15"/>
  <c r="AH456" i="15"/>
  <c r="AH457" i="15"/>
  <c r="AH458" i="15"/>
  <c r="AH459" i="15"/>
  <c r="AH460" i="15"/>
  <c r="AH461" i="15"/>
  <c r="AH462" i="15"/>
  <c r="AH463" i="15"/>
  <c r="AH464" i="15"/>
  <c r="AH465" i="15"/>
  <c r="AH466" i="15"/>
  <c r="AH467" i="15"/>
  <c r="AH468" i="15"/>
  <c r="AH469" i="15"/>
  <c r="AH470" i="15"/>
  <c r="AH471" i="15"/>
  <c r="AH472" i="15"/>
  <c r="AH473" i="15"/>
  <c r="AH474" i="15"/>
  <c r="AH475" i="15"/>
  <c r="AH476" i="15"/>
  <c r="AH477" i="15"/>
  <c r="AH478" i="15"/>
  <c r="AH479" i="15"/>
  <c r="AH480" i="15"/>
  <c r="AH481" i="15"/>
  <c r="AH482" i="15"/>
  <c r="AH483" i="15"/>
  <c r="AH484" i="15"/>
  <c r="AH485" i="15"/>
  <c r="AH486" i="15"/>
  <c r="AH487" i="15"/>
  <c r="AH488" i="15"/>
  <c r="AH489" i="15"/>
  <c r="AH490" i="15"/>
  <c r="AH491" i="15"/>
  <c r="AH492" i="15"/>
  <c r="AH493" i="15"/>
  <c r="AH494" i="15"/>
  <c r="AH495" i="15"/>
  <c r="AH496" i="15"/>
  <c r="AH497" i="15"/>
  <c r="AH498" i="15"/>
  <c r="AH499" i="15"/>
  <c r="AH500" i="15"/>
  <c r="AH501" i="15"/>
  <c r="AH502" i="15"/>
  <c r="AH503" i="15"/>
  <c r="AH504" i="15"/>
  <c r="AH505" i="15"/>
  <c r="AH506" i="15"/>
  <c r="AH507" i="15"/>
  <c r="AH508" i="15"/>
  <c r="AH509" i="15"/>
  <c r="AH510" i="15"/>
  <c r="AH511" i="15"/>
  <c r="AH512" i="15"/>
  <c r="AH513" i="15"/>
  <c r="AH514" i="15"/>
  <c r="AH515" i="15"/>
  <c r="AH516" i="15"/>
  <c r="AH517" i="15"/>
  <c r="AH518" i="15"/>
  <c r="AH519" i="15"/>
  <c r="AH520" i="15"/>
  <c r="AH521" i="15"/>
  <c r="AH522" i="15"/>
  <c r="AH523" i="15"/>
  <c r="AH524" i="15"/>
  <c r="AH525" i="15"/>
  <c r="AH526" i="15"/>
  <c r="AH527" i="15"/>
  <c r="AH528" i="15"/>
  <c r="AH529" i="15"/>
  <c r="AH530" i="15"/>
  <c r="AH531" i="15"/>
  <c r="AH532" i="15"/>
  <c r="AH533" i="15"/>
  <c r="AH534" i="15"/>
  <c r="AH535" i="15"/>
  <c r="AH536" i="15"/>
  <c r="AH537" i="15"/>
  <c r="AH538" i="15"/>
  <c r="AH539" i="15"/>
  <c r="AH540" i="15"/>
  <c r="AH541" i="15"/>
  <c r="AH542" i="15"/>
  <c r="AH543" i="15"/>
  <c r="AH544" i="15"/>
  <c r="AH545" i="15"/>
  <c r="AH546" i="15"/>
  <c r="AH547" i="15"/>
  <c r="AH548" i="15"/>
  <c r="AH549" i="15"/>
  <c r="AH550" i="15"/>
  <c r="AH551" i="15"/>
  <c r="AH552" i="15"/>
  <c r="AH553" i="15"/>
  <c r="AH554" i="15"/>
  <c r="AH555" i="15"/>
  <c r="AH556" i="15"/>
  <c r="AH557" i="15"/>
  <c r="AH558" i="15"/>
  <c r="AH559" i="15"/>
  <c r="AH560" i="15"/>
  <c r="AH561" i="15"/>
  <c r="AH562" i="15"/>
  <c r="AH563" i="15"/>
  <c r="AH564" i="15"/>
  <c r="AH565" i="15"/>
  <c r="AH566" i="15"/>
  <c r="AH567" i="15"/>
  <c r="AH568" i="15"/>
  <c r="AH569" i="15"/>
  <c r="AH570" i="15"/>
  <c r="AH571" i="15"/>
  <c r="AH572" i="15"/>
  <c r="AH573" i="15"/>
  <c r="AH574" i="15"/>
  <c r="AH575" i="15"/>
  <c r="AH576" i="15"/>
  <c r="AH577" i="15"/>
  <c r="AH578" i="15"/>
  <c r="AH579" i="15"/>
  <c r="AH580" i="15"/>
  <c r="AH581" i="15"/>
  <c r="AH582" i="15"/>
  <c r="AH583" i="15"/>
  <c r="AH584" i="15"/>
  <c r="AH585" i="15"/>
  <c r="AH586" i="15"/>
  <c r="AH587" i="15"/>
  <c r="AH588" i="15"/>
  <c r="AH589" i="15"/>
  <c r="AH590" i="15"/>
  <c r="AH591" i="15"/>
  <c r="AH592" i="15"/>
  <c r="AH593" i="15"/>
  <c r="AH594" i="15"/>
  <c r="AH595" i="15"/>
  <c r="AH596" i="15"/>
  <c r="AH597" i="15"/>
  <c r="AH598" i="15"/>
  <c r="AH599" i="15"/>
  <c r="AH600" i="15"/>
  <c r="AH601" i="15"/>
  <c r="AH602" i="15"/>
  <c r="AH603" i="15"/>
  <c r="AH604" i="15"/>
  <c r="AH605" i="15"/>
  <c r="AH606" i="15"/>
  <c r="AH607" i="15"/>
  <c r="AH608" i="15"/>
  <c r="AH609" i="15"/>
  <c r="AH610" i="15"/>
  <c r="AH611" i="15"/>
  <c r="AH612" i="15"/>
  <c r="AH613" i="15"/>
  <c r="AH614" i="15"/>
  <c r="AH615" i="15"/>
  <c r="AH616" i="15"/>
  <c r="AH617" i="15"/>
  <c r="AH618" i="15"/>
  <c r="AH619" i="15"/>
  <c r="AH620" i="15"/>
  <c r="AH621" i="15"/>
  <c r="AH622" i="15"/>
  <c r="AH623" i="15"/>
  <c r="AH624" i="15"/>
  <c r="AH625" i="15"/>
  <c r="AH626" i="15"/>
  <c r="AH627" i="15"/>
  <c r="AH628" i="15"/>
  <c r="AH629" i="15"/>
  <c r="AH630" i="15"/>
  <c r="AH631" i="15"/>
  <c r="AH632" i="15"/>
  <c r="AH633" i="15"/>
  <c r="AH634" i="15"/>
  <c r="AH635" i="15"/>
  <c r="AH636" i="15"/>
  <c r="AH637" i="15"/>
  <c r="AH638" i="15"/>
  <c r="AH639" i="15"/>
  <c r="AH640" i="15"/>
  <c r="AH641" i="15"/>
  <c r="AH642" i="15"/>
  <c r="AH643" i="15"/>
  <c r="AH644" i="15"/>
  <c r="AH645" i="15"/>
  <c r="AH646" i="15"/>
  <c r="AH647" i="15"/>
  <c r="AH648" i="15"/>
  <c r="AH649" i="15"/>
  <c r="AH650" i="15"/>
  <c r="AH651" i="15"/>
  <c r="AH652" i="15"/>
  <c r="AH653" i="15"/>
  <c r="AH654" i="15"/>
  <c r="AH655" i="15"/>
  <c r="AH656" i="15"/>
  <c r="AH657" i="15"/>
  <c r="AH658" i="15"/>
  <c r="AH659" i="15"/>
  <c r="AH660" i="15"/>
  <c r="AH661" i="15"/>
  <c r="AH662" i="15"/>
  <c r="AH663" i="15"/>
  <c r="AH664" i="15"/>
  <c r="AH665" i="15"/>
  <c r="AH666" i="15"/>
  <c r="AH667" i="15"/>
  <c r="AH668" i="15"/>
  <c r="AH669" i="15"/>
  <c r="AH670" i="15"/>
  <c r="AH671" i="15"/>
  <c r="AH672" i="15"/>
  <c r="AH673" i="15"/>
  <c r="AH674" i="15"/>
  <c r="AH675" i="15"/>
  <c r="AH676" i="15"/>
  <c r="AH677" i="15"/>
  <c r="AH678" i="15"/>
  <c r="AH679" i="15"/>
  <c r="AH680" i="15"/>
  <c r="AH681" i="15"/>
  <c r="AH682" i="15"/>
  <c r="AH683" i="15"/>
  <c r="AH684" i="15"/>
  <c r="AH685" i="15"/>
  <c r="AH686" i="15"/>
  <c r="AH687" i="15"/>
  <c r="AH688" i="15"/>
  <c r="AH689" i="15"/>
  <c r="AH690" i="15"/>
  <c r="AH691" i="15"/>
  <c r="AH692" i="15"/>
  <c r="AH693" i="15"/>
  <c r="AH694" i="15"/>
  <c r="AH695" i="15"/>
  <c r="AH696" i="15"/>
  <c r="AH697" i="15"/>
  <c r="AH698" i="15"/>
  <c r="AH699" i="15"/>
  <c r="AH700" i="15"/>
  <c r="AH701" i="15"/>
  <c r="AH702" i="15"/>
  <c r="AH703" i="15"/>
  <c r="AH704" i="15"/>
  <c r="AH705" i="15"/>
  <c r="AH706" i="15"/>
  <c r="AH707" i="15"/>
  <c r="AH708" i="15"/>
  <c r="AH709" i="15"/>
  <c r="AH710" i="15"/>
  <c r="AH711" i="15"/>
  <c r="AH712" i="15"/>
  <c r="AH713" i="15"/>
  <c r="AH714" i="15"/>
  <c r="AH715" i="15"/>
  <c r="AH716" i="15"/>
  <c r="AH717" i="15"/>
  <c r="AH718" i="15"/>
  <c r="AH719" i="15"/>
  <c r="AH720" i="15"/>
  <c r="AH721" i="15"/>
  <c r="AH722" i="15"/>
  <c r="AH723" i="15"/>
  <c r="AH724" i="15"/>
  <c r="AH725" i="15"/>
  <c r="AH726" i="15"/>
  <c r="AH727" i="15"/>
  <c r="AH728" i="15"/>
  <c r="AH729" i="15"/>
  <c r="AH730" i="15"/>
  <c r="AH731" i="15"/>
  <c r="AH732" i="15"/>
  <c r="AH733" i="15"/>
  <c r="AH734" i="15"/>
  <c r="AH735" i="15"/>
  <c r="AH736" i="15"/>
  <c r="AH737" i="15"/>
  <c r="AH738" i="15"/>
  <c r="AH739" i="15"/>
  <c r="AH740" i="15"/>
  <c r="AH741" i="15"/>
  <c r="AH742" i="15"/>
  <c r="AH743" i="15"/>
  <c r="AH744" i="15"/>
  <c r="AH745" i="15"/>
  <c r="AH746" i="15"/>
  <c r="AH747" i="15"/>
  <c r="AH748" i="15"/>
  <c r="AH749" i="15"/>
  <c r="AH750" i="15"/>
  <c r="AH751" i="15"/>
  <c r="AH752" i="15"/>
  <c r="AH753" i="15"/>
  <c r="AH754" i="15"/>
  <c r="AH755" i="15"/>
  <c r="AH756" i="15"/>
  <c r="AH757" i="15"/>
  <c r="AH758" i="15"/>
  <c r="AH759" i="15"/>
  <c r="AH760" i="15"/>
  <c r="AH761" i="15"/>
  <c r="AH762" i="15"/>
  <c r="AH763" i="15"/>
  <c r="AH764" i="15"/>
  <c r="AH765" i="15"/>
  <c r="AH766" i="15"/>
  <c r="AH767" i="15"/>
  <c r="AH768" i="15"/>
  <c r="AH769" i="15"/>
  <c r="AH770" i="15"/>
  <c r="AH771" i="15"/>
  <c r="AH772" i="15"/>
  <c r="AH773" i="15"/>
  <c r="AH774" i="15"/>
  <c r="AH775" i="15"/>
  <c r="AH776" i="15"/>
  <c r="AH777" i="15"/>
  <c r="AH778" i="15"/>
  <c r="AH779" i="15"/>
  <c r="AH780" i="15"/>
  <c r="AH781" i="15"/>
  <c r="AH782" i="15"/>
  <c r="AH783" i="15"/>
  <c r="AH784" i="15"/>
  <c r="AH785" i="15"/>
  <c r="AH786" i="15"/>
  <c r="AH787" i="15"/>
  <c r="AH788" i="15"/>
  <c r="AH789" i="15"/>
  <c r="AH790" i="15"/>
  <c r="AH791" i="15"/>
  <c r="AH792" i="15"/>
  <c r="AH793" i="15"/>
  <c r="AH794" i="15"/>
  <c r="AH795" i="15"/>
  <c r="AH796" i="15"/>
  <c r="AH797" i="15"/>
  <c r="AH798" i="15"/>
  <c r="AH799" i="15"/>
  <c r="AH800" i="15"/>
  <c r="AH801" i="15"/>
  <c r="AH802" i="15"/>
  <c r="AH803" i="15"/>
  <c r="AH804" i="15"/>
  <c r="AH805" i="15"/>
  <c r="AH806" i="15"/>
  <c r="AH807" i="15"/>
  <c r="AH808" i="15"/>
  <c r="AH809" i="15"/>
  <c r="AH810" i="15"/>
  <c r="AH811" i="15"/>
  <c r="AH812" i="15"/>
  <c r="AH813" i="15"/>
  <c r="AH814" i="15"/>
  <c r="AH815" i="15"/>
  <c r="AH816" i="15"/>
  <c r="AH817" i="15"/>
  <c r="AH818" i="15"/>
  <c r="AH819" i="15"/>
  <c r="AH820" i="15"/>
  <c r="AH821" i="15"/>
  <c r="AH822" i="15"/>
  <c r="AH823" i="15"/>
  <c r="AH824" i="15"/>
  <c r="AH825" i="15"/>
  <c r="AH826" i="15"/>
  <c r="AH827" i="15"/>
  <c r="AH828" i="15"/>
  <c r="AH829" i="15"/>
  <c r="AH830" i="15"/>
  <c r="AH831" i="15"/>
  <c r="AH832" i="15"/>
  <c r="AH833" i="15"/>
  <c r="AH834" i="15"/>
  <c r="AH835" i="15"/>
  <c r="AH836" i="15"/>
  <c r="AH837" i="15"/>
  <c r="AH838" i="15"/>
  <c r="AH839" i="15"/>
  <c r="AH840" i="15"/>
  <c r="AH841" i="15"/>
  <c r="AH842" i="15"/>
  <c r="AH843" i="15"/>
  <c r="AH844" i="15"/>
  <c r="AH845" i="15"/>
  <c r="AH846" i="15"/>
  <c r="AH847" i="15"/>
  <c r="AH848" i="15"/>
  <c r="AH849" i="15"/>
  <c r="AH850" i="15"/>
  <c r="AH851" i="15"/>
  <c r="AH852" i="15"/>
  <c r="AH853" i="15"/>
  <c r="AH854" i="15"/>
  <c r="AH855" i="15"/>
  <c r="AH856" i="15"/>
  <c r="AH857" i="15"/>
  <c r="AH858" i="15"/>
  <c r="AH859" i="15"/>
  <c r="AH860" i="15"/>
  <c r="AH861" i="15"/>
  <c r="AH862" i="15"/>
  <c r="AH863" i="15"/>
  <c r="AH864" i="15"/>
  <c r="AH865"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H892" i="15"/>
  <c r="AH893" i="15"/>
  <c r="AH894" i="15"/>
  <c r="AH895" i="15"/>
  <c r="AH896" i="15"/>
  <c r="AH897" i="15"/>
  <c r="AH898" i="15"/>
  <c r="AH899" i="15"/>
  <c r="AH900" i="15"/>
  <c r="AH901" i="15"/>
  <c r="AH902" i="15"/>
  <c r="AH903" i="15"/>
  <c r="AH904" i="15"/>
  <c r="AH905" i="15"/>
  <c r="AH906" i="15"/>
  <c r="AH907" i="15"/>
  <c r="AH908" i="15"/>
  <c r="AH909" i="15"/>
  <c r="AH910" i="15"/>
  <c r="AH911" i="15"/>
  <c r="AH912" i="15"/>
  <c r="AH913" i="15"/>
  <c r="AH914" i="15"/>
  <c r="AH915" i="15"/>
  <c r="AH916" i="15"/>
  <c r="AH917" i="15"/>
  <c r="AH918" i="15"/>
  <c r="AH919" i="15"/>
  <c r="AH920" i="15"/>
  <c r="AH921" i="15"/>
  <c r="AH922" i="15"/>
  <c r="AH923" i="15"/>
  <c r="AH924" i="15"/>
  <c r="AH925" i="15"/>
  <c r="AH926" i="15"/>
  <c r="AH927" i="15"/>
  <c r="AH928" i="15"/>
  <c r="AH929" i="15"/>
  <c r="AH930" i="15"/>
  <c r="AH931" i="15"/>
  <c r="AH932" i="15"/>
  <c r="AH933" i="15"/>
  <c r="AH934" i="15"/>
  <c r="AH935" i="15"/>
  <c r="AH936" i="15"/>
  <c r="AH937" i="15"/>
  <c r="AH938" i="15"/>
  <c r="AH939" i="15"/>
  <c r="AH940" i="15"/>
  <c r="AH941" i="15"/>
  <c r="AH942" i="15"/>
  <c r="AH943" i="15"/>
  <c r="AH944" i="15"/>
  <c r="AH945" i="15"/>
  <c r="AH946" i="15"/>
  <c r="AH947" i="15"/>
  <c r="AH948" i="15"/>
  <c r="AH949" i="15"/>
  <c r="AH950" i="15"/>
  <c r="AH951" i="15"/>
  <c r="AH952" i="15"/>
  <c r="AH953" i="15"/>
  <c r="AH954" i="15"/>
  <c r="AH955" i="15"/>
  <c r="AH956" i="15"/>
  <c r="AH957" i="15"/>
  <c r="AH958" i="15"/>
  <c r="AH959" i="15"/>
  <c r="AH960" i="15"/>
  <c r="AH961" i="15"/>
  <c r="AH962" i="15"/>
  <c r="AH963" i="15"/>
  <c r="AH964" i="15"/>
  <c r="AH965" i="15"/>
  <c r="AH966" i="15"/>
  <c r="AH967" i="15"/>
  <c r="AH968" i="15"/>
  <c r="AH969" i="15"/>
  <c r="AH970" i="15"/>
  <c r="AH971" i="15"/>
  <c r="AH972" i="15"/>
  <c r="AH973" i="15"/>
  <c r="AH974" i="15"/>
  <c r="AH975" i="15"/>
  <c r="AH976" i="15"/>
  <c r="AH977" i="15"/>
  <c r="AH978" i="15"/>
  <c r="AH979" i="15"/>
  <c r="AH980" i="15"/>
  <c r="AH981" i="15"/>
  <c r="AH982" i="15"/>
  <c r="AH983" i="15"/>
  <c r="AH984" i="15"/>
  <c r="AH985" i="15"/>
  <c r="AH986" i="15"/>
  <c r="AH987" i="15"/>
  <c r="AH988" i="15"/>
  <c r="AH989" i="15"/>
  <c r="AH990" i="15"/>
  <c r="AH991" i="15"/>
  <c r="AH992" i="15"/>
  <c r="AH993" i="15"/>
  <c r="AH994" i="15"/>
  <c r="AH995" i="15"/>
  <c r="AH996" i="15"/>
  <c r="AH997" i="15"/>
  <c r="AH998" i="15"/>
  <c r="AH999" i="15"/>
  <c r="AH1000" i="15"/>
  <c r="AH1001" i="15"/>
  <c r="AH1002" i="15"/>
  <c r="AH1003" i="15"/>
  <c r="AH1004" i="15"/>
  <c r="AH1005" i="15"/>
  <c r="AH1006" i="15"/>
  <c r="AH1007" i="15"/>
  <c r="AH1008" i="15"/>
  <c r="A1052" i="15"/>
  <c r="A1053" i="15"/>
  <c r="A1054" i="15"/>
  <c r="A1055" i="15"/>
  <c r="A1056" i="15"/>
  <c r="A1057" i="15"/>
  <c r="A1058" i="15"/>
  <c r="A1059" i="15"/>
  <c r="A1060" i="15"/>
  <c r="A1061" i="15"/>
  <c r="A1062" i="15"/>
  <c r="A1063" i="15"/>
  <c r="A1043" i="8"/>
  <c r="B1043" i="8"/>
  <c r="C1043" i="8"/>
  <c r="D1043" i="8"/>
  <c r="D1043" i="15" s="1"/>
  <c r="E1043" i="8"/>
  <c r="E1043" i="15" s="1"/>
  <c r="F1043" i="8"/>
  <c r="F1043" i="15" s="1"/>
  <c r="G1043" i="8"/>
  <c r="G1043" i="15" s="1"/>
  <c r="H1043" i="8"/>
  <c r="H1043" i="15" s="1"/>
  <c r="J1043" i="8"/>
  <c r="A1044" i="8"/>
  <c r="B1044" i="8"/>
  <c r="C1044" i="8"/>
  <c r="D1044" i="8"/>
  <c r="D1044" i="15" s="1"/>
  <c r="E1044" i="8"/>
  <c r="E1044" i="15" s="1"/>
  <c r="F1044" i="8"/>
  <c r="F1044" i="15" s="1"/>
  <c r="G1044" i="8"/>
  <c r="G1044" i="15" s="1"/>
  <c r="H1044" i="8"/>
  <c r="H1044" i="15" s="1"/>
  <c r="J1044" i="8"/>
  <c r="A1045" i="8"/>
  <c r="B1045" i="8"/>
  <c r="C1045" i="8"/>
  <c r="D1045" i="8"/>
  <c r="D1045" i="15" s="1"/>
  <c r="E1045" i="8"/>
  <c r="E1045" i="15" s="1"/>
  <c r="F1045" i="8"/>
  <c r="F1045" i="15" s="1"/>
  <c r="G1045" i="8"/>
  <c r="G1045" i="15" s="1"/>
  <c r="H1045" i="8"/>
  <c r="H1045" i="15" s="1"/>
  <c r="J1045" i="8"/>
  <c r="A1046" i="8"/>
  <c r="B1046" i="8"/>
  <c r="C1046" i="8"/>
  <c r="D1046" i="8"/>
  <c r="D1046" i="15" s="1"/>
  <c r="E1046" i="8"/>
  <c r="E1046" i="15" s="1"/>
  <c r="F1046" i="8"/>
  <c r="F1046" i="15" s="1"/>
  <c r="G1046" i="8"/>
  <c r="G1046" i="15" s="1"/>
  <c r="H1046" i="8"/>
  <c r="H1046" i="15" s="1"/>
  <c r="J1046" i="8"/>
  <c r="A1047" i="8"/>
  <c r="B1047" i="8"/>
  <c r="C1047" i="8"/>
  <c r="D1047" i="8"/>
  <c r="D1047" i="15" s="1"/>
  <c r="E1047" i="8"/>
  <c r="E1047" i="15" s="1"/>
  <c r="F1047" i="8"/>
  <c r="F1047" i="15" s="1"/>
  <c r="G1047" i="8"/>
  <c r="G1047" i="15" s="1"/>
  <c r="H1047" i="8"/>
  <c r="H1047" i="15" s="1"/>
  <c r="J1047" i="8"/>
  <c r="A1048" i="8"/>
  <c r="B1048" i="8"/>
  <c r="C1048" i="8"/>
  <c r="D1048" i="8"/>
  <c r="D1048" i="15" s="1"/>
  <c r="E1048" i="8"/>
  <c r="E1048" i="15" s="1"/>
  <c r="F1048" i="8"/>
  <c r="F1048" i="15" s="1"/>
  <c r="G1048" i="8"/>
  <c r="G1048" i="15" s="1"/>
  <c r="H1048" i="8"/>
  <c r="H1048" i="15" s="1"/>
  <c r="J1048" i="8"/>
  <c r="A1049" i="8"/>
  <c r="B1049" i="8"/>
  <c r="C1049" i="8"/>
  <c r="D1049" i="8"/>
  <c r="D1049" i="15" s="1"/>
  <c r="E1049" i="8"/>
  <c r="E1049" i="15" s="1"/>
  <c r="F1049" i="8"/>
  <c r="F1049" i="15" s="1"/>
  <c r="G1049" i="8"/>
  <c r="G1049" i="15" s="1"/>
  <c r="H1049" i="8"/>
  <c r="H1049" i="15" s="1"/>
  <c r="J1049" i="8"/>
  <c r="A1050" i="8"/>
  <c r="B1050" i="8"/>
  <c r="C1050" i="8"/>
  <c r="D1050" i="8"/>
  <c r="D1050" i="15" s="1"/>
  <c r="E1050" i="8"/>
  <c r="E1050" i="15" s="1"/>
  <c r="F1050" i="8"/>
  <c r="F1050" i="15" s="1"/>
  <c r="G1050" i="8"/>
  <c r="G1050" i="15" s="1"/>
  <c r="H1050" i="8"/>
  <c r="H1050" i="15" s="1"/>
  <c r="J1050" i="8"/>
  <c r="A1051" i="8"/>
  <c r="B1051" i="8"/>
  <c r="C1051" i="8"/>
  <c r="D1051" i="8"/>
  <c r="D1051" i="15" s="1"/>
  <c r="E1051" i="8"/>
  <c r="E1051" i="15" s="1"/>
  <c r="F1051" i="8"/>
  <c r="F1051" i="15" s="1"/>
  <c r="G1051" i="8"/>
  <c r="G1051" i="15" s="1"/>
  <c r="H1051" i="8"/>
  <c r="H1051" i="15" s="1"/>
  <c r="J1051" i="8"/>
  <c r="A1052" i="8"/>
  <c r="B1052" i="8"/>
  <c r="C1052" i="8"/>
  <c r="D1052" i="8"/>
  <c r="D1052" i="15" s="1"/>
  <c r="E1052" i="8"/>
  <c r="E1052" i="15" s="1"/>
  <c r="F1052" i="8"/>
  <c r="F1052" i="15" s="1"/>
  <c r="G1052" i="8"/>
  <c r="G1052" i="15" s="1"/>
  <c r="H1052" i="8"/>
  <c r="H1052" i="15" s="1"/>
  <c r="J1052" i="8"/>
  <c r="A1053" i="8"/>
  <c r="B1053" i="8"/>
  <c r="C1053" i="8"/>
  <c r="D1053" i="8"/>
  <c r="D1053" i="15" s="1"/>
  <c r="E1053" i="8"/>
  <c r="E1053" i="15" s="1"/>
  <c r="F1053" i="8"/>
  <c r="F1053" i="15" s="1"/>
  <c r="G1053" i="8"/>
  <c r="G1053" i="15" s="1"/>
  <c r="H1053" i="8"/>
  <c r="H1053" i="15" s="1"/>
  <c r="J1053" i="8"/>
  <c r="A1054" i="8"/>
  <c r="B1054" i="8"/>
  <c r="C1054" i="8"/>
  <c r="D1054" i="8"/>
  <c r="D1054" i="15" s="1"/>
  <c r="E1054" i="8"/>
  <c r="E1054" i="15" s="1"/>
  <c r="F1054" i="8"/>
  <c r="F1054" i="15" s="1"/>
  <c r="G1054" i="8"/>
  <c r="G1054" i="15" s="1"/>
  <c r="H1054" i="8"/>
  <c r="H1054" i="15" s="1"/>
  <c r="J1054" i="8"/>
  <c r="K1043" i="8"/>
  <c r="K1043" i="15" s="1"/>
  <c r="M1043" i="8"/>
  <c r="M1043" i="15" s="1"/>
  <c r="N1043" i="8"/>
  <c r="N1043" i="15" s="1"/>
  <c r="K1044" i="8"/>
  <c r="K1044" i="15" s="1"/>
  <c r="M1044" i="8"/>
  <c r="M1044" i="15" s="1"/>
  <c r="N1044" i="8"/>
  <c r="N1044" i="15" s="1"/>
  <c r="K1045" i="8"/>
  <c r="K1045" i="15" s="1"/>
  <c r="M1045" i="8"/>
  <c r="M1045" i="15" s="1"/>
  <c r="N1045" i="8"/>
  <c r="N1045" i="15" s="1"/>
  <c r="K1046" i="8"/>
  <c r="K1046" i="15" s="1"/>
  <c r="M1046" i="8"/>
  <c r="M1046" i="15" s="1"/>
  <c r="N1046" i="8"/>
  <c r="N1046" i="15" s="1"/>
  <c r="K1047" i="8"/>
  <c r="K1047" i="15" s="1"/>
  <c r="M1047" i="8"/>
  <c r="M1047" i="15" s="1"/>
  <c r="N1047" i="8"/>
  <c r="N1047" i="15" s="1"/>
  <c r="K1048" i="8"/>
  <c r="K1048" i="15" s="1"/>
  <c r="M1048" i="8"/>
  <c r="M1048" i="15" s="1"/>
  <c r="N1048" i="8"/>
  <c r="N1048" i="15" s="1"/>
  <c r="K1049" i="8"/>
  <c r="K1049" i="15" s="1"/>
  <c r="M1049" i="8"/>
  <c r="M1049" i="15" s="1"/>
  <c r="N1049" i="8"/>
  <c r="N1049" i="15" s="1"/>
  <c r="K1050" i="8"/>
  <c r="K1050" i="15" s="1"/>
  <c r="M1050" i="8"/>
  <c r="M1050" i="15" s="1"/>
  <c r="N1050" i="8"/>
  <c r="N1050" i="15" s="1"/>
  <c r="K1051" i="8"/>
  <c r="K1051" i="15" s="1"/>
  <c r="M1051" i="8"/>
  <c r="M1051" i="15" s="1"/>
  <c r="N1051" i="8"/>
  <c r="N1051" i="15" s="1"/>
  <c r="K1052" i="8"/>
  <c r="K1052" i="15" s="1"/>
  <c r="M1052" i="8"/>
  <c r="M1052" i="15" s="1"/>
  <c r="N1052" i="8"/>
  <c r="N1052" i="15" s="1"/>
  <c r="K1053" i="8"/>
  <c r="K1053" i="15" s="1"/>
  <c r="M1053" i="8"/>
  <c r="M1053" i="15" s="1"/>
  <c r="N1053" i="8"/>
  <c r="N1053" i="15" s="1"/>
  <c r="K1054" i="8"/>
  <c r="K1054" i="15" s="1"/>
  <c r="M1054" i="8"/>
  <c r="M1054" i="15" s="1"/>
  <c r="N1054" i="8"/>
  <c r="N1054" i="15" s="1"/>
  <c r="J1055" i="8"/>
  <c r="J1055" i="15" s="1"/>
  <c r="K1055" i="8"/>
  <c r="K1055" i="15" s="1"/>
  <c r="M1055" i="8"/>
  <c r="M1055" i="15" s="1"/>
  <c r="N1055" i="8"/>
  <c r="N1055" i="15" s="1"/>
  <c r="O1043" i="8"/>
  <c r="O1043" i="15" s="1"/>
  <c r="O1044" i="8"/>
  <c r="O1044" i="15" s="1"/>
  <c r="O1045" i="8"/>
  <c r="O1045" i="15" s="1"/>
  <c r="O1046" i="8"/>
  <c r="O1046" i="15" s="1"/>
  <c r="O1047" i="8"/>
  <c r="O1047" i="15" s="1"/>
  <c r="O1048" i="8"/>
  <c r="O1048" i="15" s="1"/>
  <c r="O1049" i="8"/>
  <c r="O1049" i="15" s="1"/>
  <c r="O1050" i="8"/>
  <c r="O1050" i="15" s="1"/>
  <c r="O1051" i="8"/>
  <c r="O1051" i="15" s="1"/>
  <c r="O1052" i="8"/>
  <c r="O1052" i="15" s="1"/>
  <c r="O1053" i="8"/>
  <c r="O1053" i="15" s="1"/>
  <c r="O1054" i="8"/>
  <c r="O1054" i="15" s="1"/>
  <c r="P1043" i="8"/>
  <c r="P1043" i="15" s="1"/>
  <c r="P1044" i="8"/>
  <c r="P1044" i="15" s="1"/>
  <c r="P1045" i="8"/>
  <c r="P1045" i="15" s="1"/>
  <c r="P1046" i="8"/>
  <c r="P1046" i="15" s="1"/>
  <c r="P1047" i="8"/>
  <c r="P1047" i="15" s="1"/>
  <c r="P1048" i="8"/>
  <c r="P1048" i="15" s="1"/>
  <c r="P1049" i="8"/>
  <c r="P1049" i="15" s="1"/>
  <c r="P1050" i="8"/>
  <c r="P1050" i="15" s="1"/>
  <c r="P1051" i="8"/>
  <c r="P1051" i="15" s="1"/>
  <c r="P1052" i="8"/>
  <c r="P1052" i="15" s="1"/>
  <c r="P1053" i="8"/>
  <c r="P1053" i="15" s="1"/>
  <c r="P1054" i="8"/>
  <c r="P1054" i="15" s="1"/>
  <c r="Q1043" i="8"/>
  <c r="S1043" i="15" s="1"/>
  <c r="Q1044" i="8"/>
  <c r="S1044" i="15" s="1"/>
  <c r="Q1045" i="8"/>
  <c r="S1045" i="15" s="1"/>
  <c r="Q1046" i="8"/>
  <c r="S1046" i="15" s="1"/>
  <c r="Q1047" i="8"/>
  <c r="S1047" i="15" s="1"/>
  <c r="Q1048" i="8"/>
  <c r="S1048" i="15" s="1"/>
  <c r="Q1049" i="8"/>
  <c r="S1049" i="15" s="1"/>
  <c r="Q1050" i="8"/>
  <c r="S1050" i="15" s="1"/>
  <c r="Q1051" i="8"/>
  <c r="S1051" i="15" s="1"/>
  <c r="Q1052" i="8"/>
  <c r="S1052" i="15" s="1"/>
  <c r="Q1053" i="8"/>
  <c r="S1053" i="15" s="1"/>
  <c r="Q1054" i="8"/>
  <c r="S1054" i="15" s="1"/>
  <c r="A10" i="8"/>
  <c r="B10" i="8"/>
  <c r="C10" i="8"/>
  <c r="D10" i="8"/>
  <c r="E10" i="8"/>
  <c r="F10" i="8"/>
  <c r="G10" i="8"/>
  <c r="H10" i="8"/>
  <c r="J10" i="8"/>
  <c r="I10" i="8" s="1"/>
  <c r="K10" i="8"/>
  <c r="M10" i="8"/>
  <c r="N10" i="8"/>
  <c r="O10" i="8"/>
  <c r="P10" i="8"/>
  <c r="Q10" i="8"/>
  <c r="A11" i="8"/>
  <c r="B11" i="8"/>
  <c r="C11" i="8"/>
  <c r="D11" i="8"/>
  <c r="E11" i="8"/>
  <c r="F11" i="8"/>
  <c r="G11" i="8"/>
  <c r="H11" i="8"/>
  <c r="J11" i="8"/>
  <c r="I11" i="8" s="1"/>
  <c r="K11" i="8"/>
  <c r="M11" i="8"/>
  <c r="M11" i="15" s="1"/>
  <c r="N11" i="8"/>
  <c r="N11" i="15" s="1"/>
  <c r="O11" i="8"/>
  <c r="O11" i="15" s="1"/>
  <c r="P11" i="8"/>
  <c r="P11" i="15" s="1"/>
  <c r="Q11" i="8"/>
  <c r="S11" i="15" s="1"/>
  <c r="A12" i="8"/>
  <c r="B12" i="8"/>
  <c r="C12" i="8"/>
  <c r="D12" i="8"/>
  <c r="E12" i="8"/>
  <c r="F12" i="8"/>
  <c r="G12" i="8"/>
  <c r="H12" i="8"/>
  <c r="J12" i="8"/>
  <c r="I12" i="8" s="1"/>
  <c r="K12" i="8"/>
  <c r="M12" i="8"/>
  <c r="M12" i="15" s="1"/>
  <c r="N12" i="8"/>
  <c r="N12" i="15" s="1"/>
  <c r="O12" i="8"/>
  <c r="O12" i="15" s="1"/>
  <c r="P12" i="8"/>
  <c r="P12" i="15" s="1"/>
  <c r="Q12" i="8"/>
  <c r="S12" i="15" s="1"/>
  <c r="A13" i="8"/>
  <c r="B13" i="8"/>
  <c r="C13" i="8"/>
  <c r="D13" i="8"/>
  <c r="E13" i="8"/>
  <c r="F13" i="8"/>
  <c r="G13" i="8"/>
  <c r="H13" i="8"/>
  <c r="J13" i="8"/>
  <c r="I13" i="8" s="1"/>
  <c r="K13" i="8"/>
  <c r="M13" i="8"/>
  <c r="M13" i="15" s="1"/>
  <c r="N13" i="8"/>
  <c r="N13" i="15" s="1"/>
  <c r="O13" i="8"/>
  <c r="O13" i="15" s="1"/>
  <c r="P13" i="8"/>
  <c r="P13" i="15" s="1"/>
  <c r="Q13" i="8"/>
  <c r="S13" i="15" s="1"/>
  <c r="A14" i="8"/>
  <c r="B14" i="8"/>
  <c r="C14" i="8"/>
  <c r="D14" i="8"/>
  <c r="E14" i="8"/>
  <c r="F14" i="8"/>
  <c r="G14" i="8"/>
  <c r="H14" i="8"/>
  <c r="J14" i="8"/>
  <c r="I14" i="8" s="1"/>
  <c r="K14" i="8"/>
  <c r="M14" i="8"/>
  <c r="M14" i="15" s="1"/>
  <c r="N14" i="8"/>
  <c r="N14" i="15" s="1"/>
  <c r="O14" i="8"/>
  <c r="O14" i="15" s="1"/>
  <c r="P14" i="8"/>
  <c r="P14" i="15" s="1"/>
  <c r="Q14" i="8"/>
  <c r="S14" i="15" s="1"/>
  <c r="A15" i="8"/>
  <c r="B15" i="8"/>
  <c r="C15" i="8"/>
  <c r="D15" i="8"/>
  <c r="E15" i="8"/>
  <c r="F15" i="8"/>
  <c r="G15" i="8"/>
  <c r="H15" i="8"/>
  <c r="J15" i="8"/>
  <c r="I15" i="8" s="1"/>
  <c r="K15" i="8"/>
  <c r="M15" i="8"/>
  <c r="M15" i="15" s="1"/>
  <c r="N15" i="8"/>
  <c r="N15" i="15" s="1"/>
  <c r="O15" i="8"/>
  <c r="O15" i="15" s="1"/>
  <c r="P15" i="8"/>
  <c r="P15" i="15" s="1"/>
  <c r="Q15" i="8"/>
  <c r="S15" i="15" s="1"/>
  <c r="A16" i="8"/>
  <c r="B16" i="8"/>
  <c r="C16" i="8"/>
  <c r="D16" i="8"/>
  <c r="E16" i="8"/>
  <c r="F16" i="8"/>
  <c r="G16" i="8"/>
  <c r="H16" i="8"/>
  <c r="J16" i="8"/>
  <c r="I16" i="8" s="1"/>
  <c r="K16" i="8"/>
  <c r="M16" i="8"/>
  <c r="M16" i="15" s="1"/>
  <c r="N16" i="8"/>
  <c r="N16" i="15" s="1"/>
  <c r="O16" i="8"/>
  <c r="O16" i="15" s="1"/>
  <c r="P16" i="8"/>
  <c r="P16" i="15" s="1"/>
  <c r="Q16" i="8"/>
  <c r="S16" i="15" s="1"/>
  <c r="A17" i="8"/>
  <c r="B17" i="8"/>
  <c r="C17" i="8"/>
  <c r="D17" i="8"/>
  <c r="E17" i="8"/>
  <c r="F17" i="8"/>
  <c r="G17" i="8"/>
  <c r="H17" i="8"/>
  <c r="J17" i="8"/>
  <c r="I17" i="8" s="1"/>
  <c r="K17" i="8"/>
  <c r="M17" i="8"/>
  <c r="M17" i="15" s="1"/>
  <c r="N17" i="8"/>
  <c r="N17" i="15" s="1"/>
  <c r="O17" i="8"/>
  <c r="O17" i="15" s="1"/>
  <c r="P17" i="8"/>
  <c r="P17" i="15" s="1"/>
  <c r="Q17" i="8"/>
  <c r="S17" i="15" s="1"/>
  <c r="A18" i="8"/>
  <c r="B18" i="8"/>
  <c r="C18" i="8"/>
  <c r="D18" i="8"/>
  <c r="E18" i="8"/>
  <c r="F18" i="8"/>
  <c r="G18" i="8"/>
  <c r="H18" i="8"/>
  <c r="J18" i="8"/>
  <c r="I18" i="8" s="1"/>
  <c r="K18" i="8"/>
  <c r="M18" i="8"/>
  <c r="M18" i="15" s="1"/>
  <c r="N18" i="8"/>
  <c r="N18" i="15" s="1"/>
  <c r="O18" i="8"/>
  <c r="O18" i="15" s="1"/>
  <c r="P18" i="8"/>
  <c r="P18" i="15" s="1"/>
  <c r="Q18" i="8"/>
  <c r="S18" i="15" s="1"/>
  <c r="A19" i="8"/>
  <c r="B19" i="8"/>
  <c r="C19" i="8"/>
  <c r="D19" i="8"/>
  <c r="E19" i="8"/>
  <c r="F19" i="8"/>
  <c r="G19" i="8"/>
  <c r="H19" i="8"/>
  <c r="J19" i="8"/>
  <c r="I19" i="8" s="1"/>
  <c r="K19" i="8"/>
  <c r="M19" i="8"/>
  <c r="M19" i="15" s="1"/>
  <c r="N19" i="8"/>
  <c r="N19" i="15" s="1"/>
  <c r="O19" i="8"/>
  <c r="O19" i="15" s="1"/>
  <c r="P19" i="8"/>
  <c r="P19" i="15" s="1"/>
  <c r="Q19" i="8"/>
  <c r="S19" i="15" s="1"/>
  <c r="A20" i="8"/>
  <c r="B20" i="8"/>
  <c r="C20" i="8"/>
  <c r="D20" i="8"/>
  <c r="E20" i="8"/>
  <c r="F20" i="8"/>
  <c r="G20" i="8"/>
  <c r="H20" i="8"/>
  <c r="J20" i="8"/>
  <c r="I20" i="8" s="1"/>
  <c r="K20" i="8"/>
  <c r="M20" i="8"/>
  <c r="M20" i="15" s="1"/>
  <c r="N20" i="8"/>
  <c r="N20" i="15" s="1"/>
  <c r="O20" i="8"/>
  <c r="O20" i="15" s="1"/>
  <c r="P20" i="8"/>
  <c r="P20" i="15" s="1"/>
  <c r="Q20" i="8"/>
  <c r="S20" i="15" s="1"/>
  <c r="A21" i="8"/>
  <c r="B21" i="8"/>
  <c r="C21" i="8"/>
  <c r="D21" i="8"/>
  <c r="E21" i="8"/>
  <c r="F21" i="8"/>
  <c r="G21" i="8"/>
  <c r="H21" i="8"/>
  <c r="J21" i="8"/>
  <c r="I21" i="8" s="1"/>
  <c r="K21" i="8"/>
  <c r="M21" i="8"/>
  <c r="M21" i="15" s="1"/>
  <c r="N21" i="8"/>
  <c r="N21" i="15" s="1"/>
  <c r="O21" i="8"/>
  <c r="O21" i="15" s="1"/>
  <c r="P21" i="8"/>
  <c r="P21" i="15" s="1"/>
  <c r="Q21" i="8"/>
  <c r="S21" i="15" s="1"/>
  <c r="A22" i="8"/>
  <c r="B22" i="8"/>
  <c r="C22" i="8"/>
  <c r="D22" i="8"/>
  <c r="E22" i="8"/>
  <c r="F22" i="8"/>
  <c r="G22" i="8"/>
  <c r="H22" i="8"/>
  <c r="J22" i="8"/>
  <c r="I22" i="8" s="1"/>
  <c r="K22" i="8"/>
  <c r="M22" i="8"/>
  <c r="M22" i="15" s="1"/>
  <c r="N22" i="8"/>
  <c r="N22" i="15" s="1"/>
  <c r="O22" i="8"/>
  <c r="O22" i="15" s="1"/>
  <c r="P22" i="8"/>
  <c r="P22" i="15" s="1"/>
  <c r="Q22" i="8"/>
  <c r="S22" i="15" s="1"/>
  <c r="A23" i="8"/>
  <c r="B23" i="8"/>
  <c r="C23" i="8"/>
  <c r="D23" i="8"/>
  <c r="E23" i="8"/>
  <c r="F23" i="8"/>
  <c r="G23" i="8"/>
  <c r="H23" i="8"/>
  <c r="J23" i="8"/>
  <c r="I23" i="8" s="1"/>
  <c r="K23" i="8"/>
  <c r="M23" i="8"/>
  <c r="M23" i="15" s="1"/>
  <c r="N23" i="8"/>
  <c r="N23" i="15" s="1"/>
  <c r="O23" i="8"/>
  <c r="O23" i="15" s="1"/>
  <c r="P23" i="8"/>
  <c r="P23" i="15" s="1"/>
  <c r="Q23" i="8"/>
  <c r="S23" i="15" s="1"/>
  <c r="A24" i="8"/>
  <c r="B24" i="8"/>
  <c r="C24" i="8"/>
  <c r="D24" i="8"/>
  <c r="E24" i="8"/>
  <c r="F24" i="8"/>
  <c r="G24" i="8"/>
  <c r="H24" i="8"/>
  <c r="J24" i="8"/>
  <c r="I24" i="8" s="1"/>
  <c r="K24" i="8"/>
  <c r="M24" i="8"/>
  <c r="M24" i="15" s="1"/>
  <c r="N24" i="8"/>
  <c r="N24" i="15" s="1"/>
  <c r="O24" i="8"/>
  <c r="O24" i="15" s="1"/>
  <c r="P24" i="8"/>
  <c r="P24" i="15" s="1"/>
  <c r="Q24" i="8"/>
  <c r="S24" i="15" s="1"/>
  <c r="A25" i="8"/>
  <c r="B25" i="8"/>
  <c r="C25" i="8"/>
  <c r="D25" i="8"/>
  <c r="E25" i="8"/>
  <c r="F25" i="8"/>
  <c r="G25" i="8"/>
  <c r="H25" i="8"/>
  <c r="J25" i="8"/>
  <c r="I25" i="8" s="1"/>
  <c r="K25" i="8"/>
  <c r="M25" i="8"/>
  <c r="M25" i="15" s="1"/>
  <c r="N25" i="8"/>
  <c r="N25" i="15" s="1"/>
  <c r="O25" i="8"/>
  <c r="O25" i="15" s="1"/>
  <c r="P25" i="8"/>
  <c r="P25" i="15" s="1"/>
  <c r="Q25" i="8"/>
  <c r="S25" i="15" s="1"/>
  <c r="A26" i="8"/>
  <c r="B26" i="8"/>
  <c r="C26" i="8"/>
  <c r="D26" i="8"/>
  <c r="E26" i="8"/>
  <c r="F26" i="8"/>
  <c r="G26" i="8"/>
  <c r="H26" i="8"/>
  <c r="J26" i="8"/>
  <c r="I26" i="8" s="1"/>
  <c r="K26" i="8"/>
  <c r="M26" i="8"/>
  <c r="M26" i="15" s="1"/>
  <c r="N26" i="8"/>
  <c r="N26" i="15" s="1"/>
  <c r="O26" i="8"/>
  <c r="O26" i="15" s="1"/>
  <c r="P26" i="8"/>
  <c r="P26" i="15" s="1"/>
  <c r="Q26" i="8"/>
  <c r="S26" i="15" s="1"/>
  <c r="A27" i="8"/>
  <c r="B27" i="8"/>
  <c r="C27" i="8"/>
  <c r="D27" i="8"/>
  <c r="E27" i="8"/>
  <c r="F27" i="8"/>
  <c r="G27" i="8"/>
  <c r="H27" i="8"/>
  <c r="J27" i="8"/>
  <c r="I27" i="8" s="1"/>
  <c r="K27" i="8"/>
  <c r="M27" i="8"/>
  <c r="M27" i="15" s="1"/>
  <c r="N27" i="8"/>
  <c r="N27" i="15" s="1"/>
  <c r="O27" i="8"/>
  <c r="O27" i="15" s="1"/>
  <c r="P27" i="8"/>
  <c r="P27" i="15" s="1"/>
  <c r="Q27" i="8"/>
  <c r="S27" i="15" s="1"/>
  <c r="A28" i="8"/>
  <c r="B28" i="8"/>
  <c r="C28" i="8"/>
  <c r="D28" i="8"/>
  <c r="E28" i="8"/>
  <c r="F28" i="8"/>
  <c r="G28" i="8"/>
  <c r="H28" i="8"/>
  <c r="J28" i="8"/>
  <c r="I28" i="8" s="1"/>
  <c r="K28" i="8"/>
  <c r="M28" i="8"/>
  <c r="M28" i="15" s="1"/>
  <c r="N28" i="8"/>
  <c r="N28" i="15" s="1"/>
  <c r="O28" i="8"/>
  <c r="O28" i="15" s="1"/>
  <c r="P28" i="8"/>
  <c r="P28" i="15" s="1"/>
  <c r="Q28" i="8"/>
  <c r="S28" i="15" s="1"/>
  <c r="A29" i="8"/>
  <c r="B29" i="8"/>
  <c r="C29" i="8"/>
  <c r="D29" i="8"/>
  <c r="E29" i="8"/>
  <c r="F29" i="8"/>
  <c r="G29" i="8"/>
  <c r="H29" i="8"/>
  <c r="J29" i="8"/>
  <c r="I29" i="8" s="1"/>
  <c r="K29" i="8"/>
  <c r="M29" i="8"/>
  <c r="M29" i="15" s="1"/>
  <c r="N29" i="8"/>
  <c r="N29" i="15" s="1"/>
  <c r="O29" i="8"/>
  <c r="O29" i="15" s="1"/>
  <c r="P29" i="8"/>
  <c r="P29" i="15" s="1"/>
  <c r="Q29" i="8"/>
  <c r="S29" i="15" s="1"/>
  <c r="A30" i="8"/>
  <c r="B30" i="8"/>
  <c r="C30" i="8"/>
  <c r="D30" i="8"/>
  <c r="E30" i="8"/>
  <c r="F30" i="8"/>
  <c r="G30" i="8"/>
  <c r="H30" i="8"/>
  <c r="J30" i="8"/>
  <c r="I30" i="8" s="1"/>
  <c r="K30" i="8"/>
  <c r="M30" i="8"/>
  <c r="M30" i="15" s="1"/>
  <c r="N30" i="8"/>
  <c r="N30" i="15" s="1"/>
  <c r="O30" i="8"/>
  <c r="O30" i="15" s="1"/>
  <c r="P30" i="8"/>
  <c r="P30" i="15" s="1"/>
  <c r="Q30" i="8"/>
  <c r="S30" i="15" s="1"/>
  <c r="A31" i="8"/>
  <c r="B31" i="8"/>
  <c r="C31" i="8"/>
  <c r="D31" i="8"/>
  <c r="E31" i="8"/>
  <c r="F31" i="8"/>
  <c r="G31" i="8"/>
  <c r="H31" i="8"/>
  <c r="J31" i="8"/>
  <c r="I31" i="8" s="1"/>
  <c r="K31" i="8"/>
  <c r="M31" i="8"/>
  <c r="M31" i="15" s="1"/>
  <c r="N31" i="8"/>
  <c r="N31" i="15" s="1"/>
  <c r="O31" i="8"/>
  <c r="O31" i="15" s="1"/>
  <c r="P31" i="8"/>
  <c r="P31" i="15" s="1"/>
  <c r="Q31" i="8"/>
  <c r="S31" i="15" s="1"/>
  <c r="A32" i="8"/>
  <c r="B32" i="8"/>
  <c r="C32" i="8"/>
  <c r="D32" i="8"/>
  <c r="E32" i="8"/>
  <c r="F32" i="8"/>
  <c r="G32" i="8"/>
  <c r="H32" i="8"/>
  <c r="J32" i="8"/>
  <c r="I32" i="8" s="1"/>
  <c r="K32" i="8"/>
  <c r="M32" i="8"/>
  <c r="M32" i="15" s="1"/>
  <c r="N32" i="8"/>
  <c r="N32" i="15" s="1"/>
  <c r="O32" i="8"/>
  <c r="O32" i="15" s="1"/>
  <c r="P32" i="8"/>
  <c r="P32" i="15" s="1"/>
  <c r="Q32" i="8"/>
  <c r="S32" i="15" s="1"/>
  <c r="A33" i="8"/>
  <c r="B33" i="8"/>
  <c r="C33" i="8"/>
  <c r="D33" i="8"/>
  <c r="E33" i="8"/>
  <c r="F33" i="8"/>
  <c r="G33" i="8"/>
  <c r="H33" i="8"/>
  <c r="J33" i="8"/>
  <c r="I33" i="8" s="1"/>
  <c r="K33" i="8"/>
  <c r="M33" i="8"/>
  <c r="M33" i="15" s="1"/>
  <c r="N33" i="8"/>
  <c r="N33" i="15" s="1"/>
  <c r="O33" i="8"/>
  <c r="O33" i="15" s="1"/>
  <c r="P33" i="8"/>
  <c r="P33" i="15" s="1"/>
  <c r="Q33" i="8"/>
  <c r="S33" i="15" s="1"/>
  <c r="A34" i="8"/>
  <c r="B34" i="8"/>
  <c r="C34" i="8"/>
  <c r="D34" i="8"/>
  <c r="E34" i="8"/>
  <c r="F34" i="8"/>
  <c r="G34" i="8"/>
  <c r="H34" i="8"/>
  <c r="J34" i="8"/>
  <c r="I34" i="8" s="1"/>
  <c r="K34" i="8"/>
  <c r="M34" i="8"/>
  <c r="M34" i="15" s="1"/>
  <c r="N34" i="8"/>
  <c r="N34" i="15" s="1"/>
  <c r="O34" i="8"/>
  <c r="O34" i="15" s="1"/>
  <c r="P34" i="8"/>
  <c r="P34" i="15" s="1"/>
  <c r="Q34" i="8"/>
  <c r="S34" i="15" s="1"/>
  <c r="A35" i="8"/>
  <c r="B35" i="8"/>
  <c r="C35" i="8"/>
  <c r="D35" i="8"/>
  <c r="E35" i="8"/>
  <c r="F35" i="8"/>
  <c r="G35" i="8"/>
  <c r="H35" i="8"/>
  <c r="J35" i="8"/>
  <c r="I35" i="8" s="1"/>
  <c r="K35" i="8"/>
  <c r="M35" i="8"/>
  <c r="M35" i="15" s="1"/>
  <c r="N35" i="8"/>
  <c r="N35" i="15" s="1"/>
  <c r="O35" i="8"/>
  <c r="O35" i="15" s="1"/>
  <c r="P35" i="8"/>
  <c r="P35" i="15" s="1"/>
  <c r="Q35" i="8"/>
  <c r="S35" i="15" s="1"/>
  <c r="A36" i="8"/>
  <c r="B36" i="8"/>
  <c r="C36" i="8"/>
  <c r="D36" i="8"/>
  <c r="E36" i="8"/>
  <c r="F36" i="8"/>
  <c r="G36" i="8"/>
  <c r="H36" i="8"/>
  <c r="J36" i="8"/>
  <c r="I36" i="8" s="1"/>
  <c r="K36" i="8"/>
  <c r="M36" i="8"/>
  <c r="M36" i="15" s="1"/>
  <c r="N36" i="8"/>
  <c r="N36" i="15" s="1"/>
  <c r="O36" i="8"/>
  <c r="O36" i="15" s="1"/>
  <c r="P36" i="8"/>
  <c r="P36" i="15" s="1"/>
  <c r="Q36" i="8"/>
  <c r="S36" i="15" s="1"/>
  <c r="A37" i="8"/>
  <c r="B37" i="8"/>
  <c r="C37" i="8"/>
  <c r="D37" i="8"/>
  <c r="E37" i="8"/>
  <c r="F37" i="8"/>
  <c r="G37" i="8"/>
  <c r="H37" i="8"/>
  <c r="J37" i="8"/>
  <c r="I37" i="8" s="1"/>
  <c r="K37" i="8"/>
  <c r="M37" i="8"/>
  <c r="M37" i="15" s="1"/>
  <c r="N37" i="8"/>
  <c r="N37" i="15" s="1"/>
  <c r="O37" i="8"/>
  <c r="O37" i="15" s="1"/>
  <c r="P37" i="8"/>
  <c r="P37" i="15" s="1"/>
  <c r="Q37" i="8"/>
  <c r="S37" i="15" s="1"/>
  <c r="A38" i="8"/>
  <c r="B38" i="8"/>
  <c r="C38" i="8"/>
  <c r="D38" i="8"/>
  <c r="E38" i="8"/>
  <c r="F38" i="8"/>
  <c r="G38" i="8"/>
  <c r="H38" i="8"/>
  <c r="J38" i="8"/>
  <c r="I38" i="8" s="1"/>
  <c r="K38" i="8"/>
  <c r="M38" i="8"/>
  <c r="M38" i="15" s="1"/>
  <c r="N38" i="8"/>
  <c r="N38" i="15" s="1"/>
  <c r="O38" i="8"/>
  <c r="O38" i="15" s="1"/>
  <c r="P38" i="8"/>
  <c r="P38" i="15" s="1"/>
  <c r="Q38" i="8"/>
  <c r="S38" i="15" s="1"/>
  <c r="A39" i="8"/>
  <c r="B39" i="8"/>
  <c r="C39" i="8"/>
  <c r="D39" i="8"/>
  <c r="E39" i="8"/>
  <c r="F39" i="8"/>
  <c r="G39" i="8"/>
  <c r="H39" i="8"/>
  <c r="J39" i="8"/>
  <c r="I39" i="8" s="1"/>
  <c r="K39" i="8"/>
  <c r="M39" i="8"/>
  <c r="M39" i="15" s="1"/>
  <c r="N39" i="8"/>
  <c r="N39" i="15" s="1"/>
  <c r="O39" i="8"/>
  <c r="O39" i="15" s="1"/>
  <c r="P39" i="8"/>
  <c r="P39" i="15" s="1"/>
  <c r="Q39" i="8"/>
  <c r="S39" i="15" s="1"/>
  <c r="A40" i="8"/>
  <c r="B40" i="8"/>
  <c r="C40" i="8"/>
  <c r="D40" i="8"/>
  <c r="E40" i="8"/>
  <c r="F40" i="8"/>
  <c r="G40" i="8"/>
  <c r="H40" i="8"/>
  <c r="J40" i="8"/>
  <c r="I40" i="8" s="1"/>
  <c r="K40" i="8"/>
  <c r="M40" i="8"/>
  <c r="M40" i="15" s="1"/>
  <c r="N40" i="8"/>
  <c r="N40" i="15" s="1"/>
  <c r="O40" i="8"/>
  <c r="O40" i="15" s="1"/>
  <c r="P40" i="8"/>
  <c r="P40" i="15" s="1"/>
  <c r="Q40" i="8"/>
  <c r="S40" i="15" s="1"/>
  <c r="A41" i="8"/>
  <c r="B41" i="8"/>
  <c r="C41" i="8"/>
  <c r="D41" i="8"/>
  <c r="E41" i="8"/>
  <c r="F41" i="8"/>
  <c r="G41" i="8"/>
  <c r="H41" i="8"/>
  <c r="J41" i="8"/>
  <c r="I41" i="8" s="1"/>
  <c r="K41" i="8"/>
  <c r="M41" i="8"/>
  <c r="M41" i="15" s="1"/>
  <c r="N41" i="8"/>
  <c r="N41" i="15" s="1"/>
  <c r="O41" i="8"/>
  <c r="O41" i="15" s="1"/>
  <c r="P41" i="8"/>
  <c r="P41" i="15" s="1"/>
  <c r="Q41" i="8"/>
  <c r="S41" i="15" s="1"/>
  <c r="A42" i="8"/>
  <c r="B42" i="8"/>
  <c r="C42" i="8"/>
  <c r="D42" i="8"/>
  <c r="E42" i="8"/>
  <c r="F42" i="8"/>
  <c r="G42" i="8"/>
  <c r="H42" i="8"/>
  <c r="J42" i="8"/>
  <c r="I42" i="8" s="1"/>
  <c r="K42" i="8"/>
  <c r="M42" i="8"/>
  <c r="M42" i="15" s="1"/>
  <c r="N42" i="8"/>
  <c r="N42" i="15" s="1"/>
  <c r="O42" i="8"/>
  <c r="O42" i="15" s="1"/>
  <c r="P42" i="8"/>
  <c r="P42" i="15" s="1"/>
  <c r="Q42" i="8"/>
  <c r="S42" i="15" s="1"/>
  <c r="A43" i="8"/>
  <c r="B43" i="8"/>
  <c r="C43" i="8"/>
  <c r="D43" i="8"/>
  <c r="E43" i="8"/>
  <c r="F43" i="8"/>
  <c r="G43" i="8"/>
  <c r="H43" i="8"/>
  <c r="J43" i="8"/>
  <c r="I43" i="8" s="1"/>
  <c r="K43" i="8"/>
  <c r="M43" i="8"/>
  <c r="M43" i="15" s="1"/>
  <c r="N43" i="8"/>
  <c r="N43" i="15" s="1"/>
  <c r="O43" i="8"/>
  <c r="O43" i="15" s="1"/>
  <c r="P43" i="8"/>
  <c r="P43" i="15" s="1"/>
  <c r="Q43" i="8"/>
  <c r="S43" i="15" s="1"/>
  <c r="A44" i="8"/>
  <c r="B44" i="8"/>
  <c r="C44" i="8"/>
  <c r="D44" i="8"/>
  <c r="E44" i="8"/>
  <c r="F44" i="8"/>
  <c r="G44" i="8"/>
  <c r="H44" i="8"/>
  <c r="J44" i="8"/>
  <c r="I44" i="8" s="1"/>
  <c r="K44" i="8"/>
  <c r="M44" i="8"/>
  <c r="M44" i="15" s="1"/>
  <c r="N44" i="8"/>
  <c r="N44" i="15" s="1"/>
  <c r="O44" i="8"/>
  <c r="O44" i="15" s="1"/>
  <c r="P44" i="8"/>
  <c r="P44" i="15" s="1"/>
  <c r="Q44" i="8"/>
  <c r="S44" i="15" s="1"/>
  <c r="A45" i="8"/>
  <c r="B45" i="8"/>
  <c r="C45" i="8"/>
  <c r="D45" i="8"/>
  <c r="E45" i="8"/>
  <c r="F45" i="8"/>
  <c r="G45" i="8"/>
  <c r="H45" i="8"/>
  <c r="J45" i="8"/>
  <c r="I45" i="8" s="1"/>
  <c r="K45" i="8"/>
  <c r="M45" i="8"/>
  <c r="M45" i="15" s="1"/>
  <c r="N45" i="8"/>
  <c r="N45" i="15" s="1"/>
  <c r="O45" i="8"/>
  <c r="O45" i="15" s="1"/>
  <c r="P45" i="8"/>
  <c r="P45" i="15" s="1"/>
  <c r="Q45" i="8"/>
  <c r="S45" i="15" s="1"/>
  <c r="A46" i="8"/>
  <c r="B46" i="8"/>
  <c r="C46" i="8"/>
  <c r="D46" i="8"/>
  <c r="E46" i="8"/>
  <c r="F46" i="8"/>
  <c r="G46" i="8"/>
  <c r="H46" i="8"/>
  <c r="J46" i="8"/>
  <c r="I46" i="8" s="1"/>
  <c r="K46" i="8"/>
  <c r="M46" i="8"/>
  <c r="M46" i="15" s="1"/>
  <c r="N46" i="8"/>
  <c r="N46" i="15" s="1"/>
  <c r="O46" i="8"/>
  <c r="O46" i="15" s="1"/>
  <c r="P46" i="8"/>
  <c r="P46" i="15" s="1"/>
  <c r="Q46" i="8"/>
  <c r="S46" i="15" s="1"/>
  <c r="A47" i="8"/>
  <c r="B47" i="8"/>
  <c r="C47" i="8"/>
  <c r="D47" i="8"/>
  <c r="E47" i="8"/>
  <c r="F47" i="8"/>
  <c r="G47" i="8"/>
  <c r="H47" i="8"/>
  <c r="J47" i="8"/>
  <c r="I47" i="8" s="1"/>
  <c r="K47" i="8"/>
  <c r="M47" i="8"/>
  <c r="M47" i="15" s="1"/>
  <c r="N47" i="8"/>
  <c r="N47" i="15" s="1"/>
  <c r="O47" i="8"/>
  <c r="O47" i="15" s="1"/>
  <c r="P47" i="8"/>
  <c r="P47" i="15" s="1"/>
  <c r="Q47" i="8"/>
  <c r="S47" i="15" s="1"/>
  <c r="A48" i="8"/>
  <c r="B48" i="8"/>
  <c r="C48" i="8"/>
  <c r="D48" i="8"/>
  <c r="E48" i="8"/>
  <c r="F48" i="8"/>
  <c r="G48" i="8"/>
  <c r="H48" i="8"/>
  <c r="J48" i="8"/>
  <c r="I48" i="8" s="1"/>
  <c r="K48" i="8"/>
  <c r="M48" i="8"/>
  <c r="M48" i="15" s="1"/>
  <c r="N48" i="8"/>
  <c r="N48" i="15" s="1"/>
  <c r="O48" i="8"/>
  <c r="O48" i="15" s="1"/>
  <c r="P48" i="8"/>
  <c r="P48" i="15" s="1"/>
  <c r="Q48" i="8"/>
  <c r="S48" i="15" s="1"/>
  <c r="A49" i="8"/>
  <c r="B49" i="8"/>
  <c r="C49" i="8"/>
  <c r="D49" i="8"/>
  <c r="E49" i="8"/>
  <c r="F49" i="8"/>
  <c r="G49" i="8"/>
  <c r="H49" i="8"/>
  <c r="J49" i="8"/>
  <c r="I49" i="8" s="1"/>
  <c r="K49" i="8"/>
  <c r="M49" i="8"/>
  <c r="M49" i="15" s="1"/>
  <c r="N49" i="8"/>
  <c r="N49" i="15" s="1"/>
  <c r="O49" i="8"/>
  <c r="O49" i="15" s="1"/>
  <c r="P49" i="8"/>
  <c r="P49" i="15" s="1"/>
  <c r="Q49" i="8"/>
  <c r="S49" i="15" s="1"/>
  <c r="A50" i="8"/>
  <c r="B50" i="8"/>
  <c r="C50" i="8"/>
  <c r="D50" i="8"/>
  <c r="E50" i="8"/>
  <c r="F50" i="8"/>
  <c r="G50" i="8"/>
  <c r="H50" i="8"/>
  <c r="J50" i="8"/>
  <c r="I50" i="8" s="1"/>
  <c r="K50" i="8"/>
  <c r="M50" i="8"/>
  <c r="M50" i="15" s="1"/>
  <c r="N50" i="8"/>
  <c r="N50" i="15" s="1"/>
  <c r="O50" i="8"/>
  <c r="O50" i="15" s="1"/>
  <c r="P50" i="8"/>
  <c r="P50" i="15" s="1"/>
  <c r="Q50" i="8"/>
  <c r="S50" i="15" s="1"/>
  <c r="A51" i="8"/>
  <c r="B51" i="8"/>
  <c r="C51" i="8"/>
  <c r="D51" i="8"/>
  <c r="E51" i="8"/>
  <c r="F51" i="8"/>
  <c r="G51" i="8"/>
  <c r="H51" i="8"/>
  <c r="J51" i="8"/>
  <c r="I51" i="8" s="1"/>
  <c r="K51" i="8"/>
  <c r="M51" i="8"/>
  <c r="M51" i="15" s="1"/>
  <c r="N51" i="8"/>
  <c r="N51" i="15" s="1"/>
  <c r="O51" i="8"/>
  <c r="O51" i="15" s="1"/>
  <c r="P51" i="8"/>
  <c r="P51" i="15" s="1"/>
  <c r="Q51" i="8"/>
  <c r="S51" i="15" s="1"/>
  <c r="A52" i="8"/>
  <c r="B52" i="8"/>
  <c r="C52" i="8"/>
  <c r="D52" i="8"/>
  <c r="E52" i="8"/>
  <c r="F52" i="8"/>
  <c r="G52" i="8"/>
  <c r="H52" i="8"/>
  <c r="J52" i="8"/>
  <c r="I52" i="8" s="1"/>
  <c r="K52" i="8"/>
  <c r="M52" i="8"/>
  <c r="M52" i="15" s="1"/>
  <c r="N52" i="8"/>
  <c r="N52" i="15" s="1"/>
  <c r="O52" i="8"/>
  <c r="O52" i="15" s="1"/>
  <c r="P52" i="8"/>
  <c r="P52" i="15" s="1"/>
  <c r="Q52" i="8"/>
  <c r="S52" i="15" s="1"/>
  <c r="A53" i="8"/>
  <c r="B53" i="8"/>
  <c r="C53" i="8"/>
  <c r="D53" i="8"/>
  <c r="E53" i="8"/>
  <c r="F53" i="8"/>
  <c r="G53" i="8"/>
  <c r="H53" i="8"/>
  <c r="J53" i="8"/>
  <c r="I53" i="8" s="1"/>
  <c r="K53" i="8"/>
  <c r="M53" i="8"/>
  <c r="M53" i="15" s="1"/>
  <c r="N53" i="8"/>
  <c r="N53" i="15" s="1"/>
  <c r="O53" i="8"/>
  <c r="O53" i="15" s="1"/>
  <c r="P53" i="8"/>
  <c r="P53" i="15" s="1"/>
  <c r="Q53" i="8"/>
  <c r="S53" i="15" s="1"/>
  <c r="A54" i="8"/>
  <c r="B54" i="8"/>
  <c r="C54" i="8"/>
  <c r="D54" i="8"/>
  <c r="E54" i="8"/>
  <c r="F54" i="8"/>
  <c r="G54" i="8"/>
  <c r="H54" i="8"/>
  <c r="J54" i="8"/>
  <c r="I54" i="8" s="1"/>
  <c r="K54" i="8"/>
  <c r="M54" i="8"/>
  <c r="M54" i="15" s="1"/>
  <c r="N54" i="8"/>
  <c r="N54" i="15" s="1"/>
  <c r="O54" i="8"/>
  <c r="O54" i="15" s="1"/>
  <c r="P54" i="8"/>
  <c r="P54" i="15" s="1"/>
  <c r="Q54" i="8"/>
  <c r="S54" i="15" s="1"/>
  <c r="A55" i="8"/>
  <c r="B55" i="8"/>
  <c r="C55" i="8"/>
  <c r="D55" i="8"/>
  <c r="E55" i="8"/>
  <c r="F55" i="8"/>
  <c r="G55" i="8"/>
  <c r="H55" i="8"/>
  <c r="J55" i="8"/>
  <c r="I55" i="8" s="1"/>
  <c r="K55" i="8"/>
  <c r="M55" i="8"/>
  <c r="M55" i="15" s="1"/>
  <c r="N55" i="8"/>
  <c r="N55" i="15" s="1"/>
  <c r="O55" i="8"/>
  <c r="O55" i="15" s="1"/>
  <c r="P55" i="8"/>
  <c r="P55" i="15" s="1"/>
  <c r="Q55" i="8"/>
  <c r="S55" i="15" s="1"/>
  <c r="A56" i="8"/>
  <c r="B56" i="8"/>
  <c r="C56" i="8"/>
  <c r="D56" i="8"/>
  <c r="E56" i="8"/>
  <c r="F56" i="8"/>
  <c r="G56" i="8"/>
  <c r="H56" i="8"/>
  <c r="J56" i="8"/>
  <c r="I56" i="8" s="1"/>
  <c r="K56" i="8"/>
  <c r="M56" i="8"/>
  <c r="M56" i="15" s="1"/>
  <c r="N56" i="8"/>
  <c r="N56" i="15" s="1"/>
  <c r="O56" i="8"/>
  <c r="O56" i="15" s="1"/>
  <c r="P56" i="8"/>
  <c r="P56" i="15" s="1"/>
  <c r="Q56" i="8"/>
  <c r="S56" i="15" s="1"/>
  <c r="A57" i="8"/>
  <c r="B57" i="8"/>
  <c r="C57" i="8"/>
  <c r="D57" i="8"/>
  <c r="E57" i="8"/>
  <c r="F57" i="8"/>
  <c r="G57" i="8"/>
  <c r="H57" i="8"/>
  <c r="J57" i="8"/>
  <c r="I57" i="8" s="1"/>
  <c r="K57" i="8"/>
  <c r="M57" i="8"/>
  <c r="M57" i="15" s="1"/>
  <c r="N57" i="8"/>
  <c r="N57" i="15" s="1"/>
  <c r="O57" i="8"/>
  <c r="O57" i="15" s="1"/>
  <c r="P57" i="8"/>
  <c r="P57" i="15" s="1"/>
  <c r="Q57" i="8"/>
  <c r="S57" i="15" s="1"/>
  <c r="A58" i="8"/>
  <c r="B58" i="8"/>
  <c r="C58" i="8"/>
  <c r="D58" i="8"/>
  <c r="E58" i="8"/>
  <c r="F58" i="8"/>
  <c r="G58" i="8"/>
  <c r="H58" i="8"/>
  <c r="J58" i="8"/>
  <c r="I58" i="8" s="1"/>
  <c r="K58" i="8"/>
  <c r="M58" i="8"/>
  <c r="M58" i="15" s="1"/>
  <c r="N58" i="8"/>
  <c r="N58" i="15" s="1"/>
  <c r="O58" i="8"/>
  <c r="O58" i="15" s="1"/>
  <c r="P58" i="8"/>
  <c r="P58" i="15" s="1"/>
  <c r="Q58" i="8"/>
  <c r="S58" i="15" s="1"/>
  <c r="A59" i="8"/>
  <c r="B59" i="8"/>
  <c r="C59" i="8"/>
  <c r="D59" i="8"/>
  <c r="E59" i="8"/>
  <c r="F59" i="8"/>
  <c r="G59" i="8"/>
  <c r="H59" i="8"/>
  <c r="J59" i="8"/>
  <c r="I59" i="8" s="1"/>
  <c r="K59" i="8"/>
  <c r="M59" i="8"/>
  <c r="M59" i="15" s="1"/>
  <c r="N59" i="8"/>
  <c r="N59" i="15" s="1"/>
  <c r="O59" i="8"/>
  <c r="O59" i="15" s="1"/>
  <c r="P59" i="8"/>
  <c r="P59" i="15" s="1"/>
  <c r="Q59" i="8"/>
  <c r="S59" i="15" s="1"/>
  <c r="A60" i="8"/>
  <c r="B60" i="8"/>
  <c r="C60" i="8"/>
  <c r="D60" i="8"/>
  <c r="E60" i="8"/>
  <c r="F60" i="8"/>
  <c r="G60" i="8"/>
  <c r="H60" i="8"/>
  <c r="J60" i="8"/>
  <c r="I60" i="8" s="1"/>
  <c r="K60" i="8"/>
  <c r="M60" i="8"/>
  <c r="M60" i="15" s="1"/>
  <c r="N60" i="8"/>
  <c r="N60" i="15" s="1"/>
  <c r="O60" i="8"/>
  <c r="O60" i="15" s="1"/>
  <c r="P60" i="8"/>
  <c r="P60" i="15" s="1"/>
  <c r="Q60" i="8"/>
  <c r="S60" i="15" s="1"/>
  <c r="A61" i="8"/>
  <c r="B61" i="8"/>
  <c r="C61" i="8"/>
  <c r="D61" i="8"/>
  <c r="E61" i="8"/>
  <c r="F61" i="8"/>
  <c r="G61" i="8"/>
  <c r="H61" i="8"/>
  <c r="J61" i="8"/>
  <c r="I61" i="8" s="1"/>
  <c r="K61" i="8"/>
  <c r="M61" i="8"/>
  <c r="M61" i="15" s="1"/>
  <c r="N61" i="8"/>
  <c r="N61" i="15" s="1"/>
  <c r="O61" i="8"/>
  <c r="O61" i="15" s="1"/>
  <c r="P61" i="8"/>
  <c r="P61" i="15" s="1"/>
  <c r="Q61" i="8"/>
  <c r="S61" i="15" s="1"/>
  <c r="A62" i="8"/>
  <c r="B62" i="8"/>
  <c r="C62" i="8"/>
  <c r="D62" i="8"/>
  <c r="E62" i="8"/>
  <c r="F62" i="8"/>
  <c r="G62" i="8"/>
  <c r="H62" i="8"/>
  <c r="J62" i="8"/>
  <c r="I62" i="8" s="1"/>
  <c r="K62" i="8"/>
  <c r="M62" i="8"/>
  <c r="M62" i="15" s="1"/>
  <c r="N62" i="8"/>
  <c r="N62" i="15" s="1"/>
  <c r="O62" i="8"/>
  <c r="O62" i="15" s="1"/>
  <c r="P62" i="8"/>
  <c r="P62" i="15" s="1"/>
  <c r="Q62" i="8"/>
  <c r="S62" i="15" s="1"/>
  <c r="A63" i="8"/>
  <c r="B63" i="8"/>
  <c r="C63" i="8"/>
  <c r="D63" i="8"/>
  <c r="E63" i="8"/>
  <c r="F63" i="8"/>
  <c r="G63" i="8"/>
  <c r="H63" i="8"/>
  <c r="J63" i="8"/>
  <c r="I63" i="8" s="1"/>
  <c r="K63" i="8"/>
  <c r="M63" i="8"/>
  <c r="M63" i="15" s="1"/>
  <c r="N63" i="8"/>
  <c r="N63" i="15" s="1"/>
  <c r="O63" i="8"/>
  <c r="O63" i="15" s="1"/>
  <c r="P63" i="8"/>
  <c r="P63" i="15" s="1"/>
  <c r="Q63" i="8"/>
  <c r="S63" i="15" s="1"/>
  <c r="A64" i="8"/>
  <c r="B64" i="8"/>
  <c r="C64" i="8"/>
  <c r="D64" i="8"/>
  <c r="E64" i="8"/>
  <c r="F64" i="8"/>
  <c r="G64" i="8"/>
  <c r="H64" i="8"/>
  <c r="J64" i="8"/>
  <c r="I64" i="8" s="1"/>
  <c r="K64" i="8"/>
  <c r="M64" i="8"/>
  <c r="M64" i="15" s="1"/>
  <c r="N64" i="8"/>
  <c r="N64" i="15" s="1"/>
  <c r="O64" i="8"/>
  <c r="O64" i="15" s="1"/>
  <c r="P64" i="8"/>
  <c r="P64" i="15" s="1"/>
  <c r="Q64" i="8"/>
  <c r="S64" i="15" s="1"/>
  <c r="A65" i="8"/>
  <c r="B65" i="8"/>
  <c r="C65" i="8"/>
  <c r="D65" i="8"/>
  <c r="E65" i="8"/>
  <c r="F65" i="8"/>
  <c r="G65" i="8"/>
  <c r="H65" i="8"/>
  <c r="J65" i="8"/>
  <c r="I65" i="8" s="1"/>
  <c r="K65" i="8"/>
  <c r="M65" i="8"/>
  <c r="M65" i="15" s="1"/>
  <c r="N65" i="8"/>
  <c r="N65" i="15" s="1"/>
  <c r="O65" i="8"/>
  <c r="O65" i="15" s="1"/>
  <c r="P65" i="8"/>
  <c r="P65" i="15" s="1"/>
  <c r="Q65" i="8"/>
  <c r="S65" i="15" s="1"/>
  <c r="A66" i="8"/>
  <c r="B66" i="8"/>
  <c r="C66" i="8"/>
  <c r="D66" i="8"/>
  <c r="E66" i="8"/>
  <c r="F66" i="8"/>
  <c r="G66" i="8"/>
  <c r="H66" i="8"/>
  <c r="J66" i="8"/>
  <c r="I66" i="8" s="1"/>
  <c r="K66" i="8"/>
  <c r="M66" i="8"/>
  <c r="M66" i="15" s="1"/>
  <c r="N66" i="8"/>
  <c r="N66" i="15" s="1"/>
  <c r="O66" i="8"/>
  <c r="O66" i="15" s="1"/>
  <c r="P66" i="8"/>
  <c r="P66" i="15" s="1"/>
  <c r="Q66" i="8"/>
  <c r="S66" i="15" s="1"/>
  <c r="A67" i="8"/>
  <c r="B67" i="8"/>
  <c r="C67" i="8"/>
  <c r="D67" i="8"/>
  <c r="E67" i="8"/>
  <c r="F67" i="8"/>
  <c r="G67" i="8"/>
  <c r="H67" i="8"/>
  <c r="J67" i="8"/>
  <c r="I67" i="8" s="1"/>
  <c r="K67" i="8"/>
  <c r="M67" i="8"/>
  <c r="M67" i="15" s="1"/>
  <c r="N67" i="8"/>
  <c r="N67" i="15" s="1"/>
  <c r="O67" i="8"/>
  <c r="O67" i="15" s="1"/>
  <c r="P67" i="8"/>
  <c r="P67" i="15" s="1"/>
  <c r="Q67" i="8"/>
  <c r="S67" i="15" s="1"/>
  <c r="A68" i="8"/>
  <c r="B68" i="8"/>
  <c r="C68" i="8"/>
  <c r="D68" i="8"/>
  <c r="E68" i="8"/>
  <c r="F68" i="8"/>
  <c r="G68" i="8"/>
  <c r="H68" i="8"/>
  <c r="J68" i="8"/>
  <c r="I68" i="8" s="1"/>
  <c r="K68" i="8"/>
  <c r="M68" i="8"/>
  <c r="M68" i="15" s="1"/>
  <c r="N68" i="8"/>
  <c r="N68" i="15" s="1"/>
  <c r="O68" i="8"/>
  <c r="O68" i="15" s="1"/>
  <c r="P68" i="8"/>
  <c r="P68" i="15" s="1"/>
  <c r="Q68" i="8"/>
  <c r="S68" i="15" s="1"/>
  <c r="A69" i="8"/>
  <c r="B69" i="8"/>
  <c r="C69" i="8"/>
  <c r="D69" i="8"/>
  <c r="E69" i="8"/>
  <c r="F69" i="8"/>
  <c r="G69" i="8"/>
  <c r="H69" i="8"/>
  <c r="J69" i="8"/>
  <c r="I69" i="8" s="1"/>
  <c r="K69" i="8"/>
  <c r="M69" i="8"/>
  <c r="M69" i="15" s="1"/>
  <c r="N69" i="8"/>
  <c r="N69" i="15" s="1"/>
  <c r="O69" i="8"/>
  <c r="O69" i="15" s="1"/>
  <c r="P69" i="8"/>
  <c r="P69" i="15" s="1"/>
  <c r="Q69" i="8"/>
  <c r="S69" i="15" s="1"/>
  <c r="A70" i="8"/>
  <c r="B70" i="8"/>
  <c r="C70" i="8"/>
  <c r="D70" i="8"/>
  <c r="E70" i="8"/>
  <c r="F70" i="8"/>
  <c r="G70" i="8"/>
  <c r="H70" i="8"/>
  <c r="J70" i="8"/>
  <c r="I70" i="8" s="1"/>
  <c r="K70" i="8"/>
  <c r="M70" i="8"/>
  <c r="M70" i="15" s="1"/>
  <c r="N70" i="8"/>
  <c r="N70" i="15" s="1"/>
  <c r="O70" i="8"/>
  <c r="O70" i="15" s="1"/>
  <c r="P70" i="8"/>
  <c r="P70" i="15" s="1"/>
  <c r="Q70" i="8"/>
  <c r="S70" i="15" s="1"/>
  <c r="A71" i="8"/>
  <c r="B71" i="8"/>
  <c r="C71" i="8"/>
  <c r="D71" i="8"/>
  <c r="E71" i="8"/>
  <c r="F71" i="8"/>
  <c r="G71" i="8"/>
  <c r="H71" i="8"/>
  <c r="J71" i="8"/>
  <c r="I71" i="8" s="1"/>
  <c r="K71" i="8"/>
  <c r="M71" i="8"/>
  <c r="M71" i="15" s="1"/>
  <c r="N71" i="8"/>
  <c r="N71" i="15" s="1"/>
  <c r="O71" i="8"/>
  <c r="O71" i="15" s="1"/>
  <c r="P71" i="8"/>
  <c r="P71" i="15" s="1"/>
  <c r="Q71" i="8"/>
  <c r="S71" i="15" s="1"/>
  <c r="A72" i="8"/>
  <c r="B72" i="8"/>
  <c r="C72" i="8"/>
  <c r="D72" i="8"/>
  <c r="E72" i="8"/>
  <c r="F72" i="8"/>
  <c r="G72" i="8"/>
  <c r="H72" i="8"/>
  <c r="J72" i="8"/>
  <c r="I72" i="8" s="1"/>
  <c r="K72" i="8"/>
  <c r="M72" i="8"/>
  <c r="M72" i="15" s="1"/>
  <c r="N72" i="8"/>
  <c r="N72" i="15" s="1"/>
  <c r="O72" i="8"/>
  <c r="O72" i="15" s="1"/>
  <c r="P72" i="8"/>
  <c r="P72" i="15" s="1"/>
  <c r="Q72" i="8"/>
  <c r="S72" i="15" s="1"/>
  <c r="A73" i="8"/>
  <c r="B73" i="8"/>
  <c r="C73" i="8"/>
  <c r="D73" i="8"/>
  <c r="E73" i="8"/>
  <c r="F73" i="8"/>
  <c r="G73" i="8"/>
  <c r="H73" i="8"/>
  <c r="J73" i="8"/>
  <c r="I73" i="8" s="1"/>
  <c r="K73" i="8"/>
  <c r="M73" i="8"/>
  <c r="M73" i="15" s="1"/>
  <c r="N73" i="8"/>
  <c r="N73" i="15" s="1"/>
  <c r="O73" i="8"/>
  <c r="O73" i="15" s="1"/>
  <c r="P73" i="8"/>
  <c r="P73" i="15" s="1"/>
  <c r="Q73" i="8"/>
  <c r="S73" i="15" s="1"/>
  <c r="A74" i="8"/>
  <c r="B74" i="8"/>
  <c r="C74" i="8"/>
  <c r="D74" i="8"/>
  <c r="E74" i="8"/>
  <c r="F74" i="8"/>
  <c r="G74" i="8"/>
  <c r="H74" i="8"/>
  <c r="J74" i="8"/>
  <c r="I74" i="8" s="1"/>
  <c r="K74" i="8"/>
  <c r="M74" i="8"/>
  <c r="M74" i="15" s="1"/>
  <c r="N74" i="8"/>
  <c r="N74" i="15" s="1"/>
  <c r="O74" i="8"/>
  <c r="O74" i="15" s="1"/>
  <c r="P74" i="8"/>
  <c r="P74" i="15" s="1"/>
  <c r="Q74" i="8"/>
  <c r="S74" i="15" s="1"/>
  <c r="A75" i="8"/>
  <c r="B75" i="8"/>
  <c r="C75" i="8"/>
  <c r="D75" i="8"/>
  <c r="E75" i="8"/>
  <c r="F75" i="8"/>
  <c r="G75" i="8"/>
  <c r="H75" i="8"/>
  <c r="J75" i="8"/>
  <c r="I75" i="8" s="1"/>
  <c r="K75" i="8"/>
  <c r="M75" i="8"/>
  <c r="M75" i="15" s="1"/>
  <c r="N75" i="8"/>
  <c r="N75" i="15" s="1"/>
  <c r="O75" i="8"/>
  <c r="O75" i="15" s="1"/>
  <c r="P75" i="8"/>
  <c r="P75" i="15" s="1"/>
  <c r="Q75" i="8"/>
  <c r="S75" i="15" s="1"/>
  <c r="A76" i="8"/>
  <c r="B76" i="8"/>
  <c r="C76" i="8"/>
  <c r="D76" i="8"/>
  <c r="E76" i="8"/>
  <c r="F76" i="8"/>
  <c r="G76" i="8"/>
  <c r="H76" i="8"/>
  <c r="J76" i="8"/>
  <c r="I76" i="8" s="1"/>
  <c r="K76" i="8"/>
  <c r="M76" i="8"/>
  <c r="M76" i="15" s="1"/>
  <c r="N76" i="8"/>
  <c r="N76" i="15" s="1"/>
  <c r="O76" i="8"/>
  <c r="O76" i="15" s="1"/>
  <c r="P76" i="8"/>
  <c r="P76" i="15" s="1"/>
  <c r="Q76" i="8"/>
  <c r="S76" i="15" s="1"/>
  <c r="A77" i="8"/>
  <c r="B77" i="8"/>
  <c r="C77" i="8"/>
  <c r="D77" i="8"/>
  <c r="E77" i="8"/>
  <c r="F77" i="8"/>
  <c r="G77" i="8"/>
  <c r="H77" i="8"/>
  <c r="J77" i="8"/>
  <c r="I77" i="8" s="1"/>
  <c r="K77" i="8"/>
  <c r="M77" i="8"/>
  <c r="M77" i="15" s="1"/>
  <c r="N77" i="8"/>
  <c r="N77" i="15" s="1"/>
  <c r="O77" i="8"/>
  <c r="O77" i="15" s="1"/>
  <c r="P77" i="8"/>
  <c r="P77" i="15" s="1"/>
  <c r="Q77" i="8"/>
  <c r="S77" i="15" s="1"/>
  <c r="A78" i="8"/>
  <c r="B78" i="8"/>
  <c r="C78" i="8"/>
  <c r="D78" i="8"/>
  <c r="E78" i="8"/>
  <c r="F78" i="8"/>
  <c r="G78" i="8"/>
  <c r="H78" i="8"/>
  <c r="J78" i="8"/>
  <c r="I78" i="8" s="1"/>
  <c r="K78" i="8"/>
  <c r="M78" i="8"/>
  <c r="M78" i="15" s="1"/>
  <c r="N78" i="8"/>
  <c r="N78" i="15" s="1"/>
  <c r="O78" i="8"/>
  <c r="O78" i="15" s="1"/>
  <c r="P78" i="8"/>
  <c r="P78" i="15" s="1"/>
  <c r="Q78" i="8"/>
  <c r="S78" i="15" s="1"/>
  <c r="A79" i="8"/>
  <c r="B79" i="8"/>
  <c r="C79" i="8"/>
  <c r="D79" i="8"/>
  <c r="E79" i="8"/>
  <c r="F79" i="8"/>
  <c r="G79" i="8"/>
  <c r="H79" i="8"/>
  <c r="J79" i="8"/>
  <c r="I79" i="8" s="1"/>
  <c r="K79" i="8"/>
  <c r="M79" i="8"/>
  <c r="M79" i="15" s="1"/>
  <c r="N79" i="8"/>
  <c r="N79" i="15" s="1"/>
  <c r="O79" i="8"/>
  <c r="O79" i="15" s="1"/>
  <c r="P79" i="8"/>
  <c r="P79" i="15" s="1"/>
  <c r="Q79" i="8"/>
  <c r="S79" i="15" s="1"/>
  <c r="A80" i="8"/>
  <c r="B80" i="8"/>
  <c r="C80" i="8"/>
  <c r="D80" i="8"/>
  <c r="E80" i="8"/>
  <c r="F80" i="8"/>
  <c r="G80" i="8"/>
  <c r="H80" i="8"/>
  <c r="J80" i="8"/>
  <c r="I80" i="8" s="1"/>
  <c r="K80" i="8"/>
  <c r="M80" i="8"/>
  <c r="M80" i="15" s="1"/>
  <c r="N80" i="8"/>
  <c r="N80" i="15" s="1"/>
  <c r="O80" i="8"/>
  <c r="O80" i="15" s="1"/>
  <c r="P80" i="8"/>
  <c r="P80" i="15" s="1"/>
  <c r="Q80" i="8"/>
  <c r="S80" i="15" s="1"/>
  <c r="A81" i="8"/>
  <c r="B81" i="8"/>
  <c r="C81" i="8"/>
  <c r="D81" i="8"/>
  <c r="E81" i="8"/>
  <c r="F81" i="8"/>
  <c r="G81" i="8"/>
  <c r="H81" i="8"/>
  <c r="J81" i="8"/>
  <c r="I81" i="8" s="1"/>
  <c r="K81" i="8"/>
  <c r="M81" i="8"/>
  <c r="M81" i="15" s="1"/>
  <c r="N81" i="8"/>
  <c r="N81" i="15" s="1"/>
  <c r="O81" i="8"/>
  <c r="O81" i="15" s="1"/>
  <c r="P81" i="8"/>
  <c r="P81" i="15" s="1"/>
  <c r="Q81" i="8"/>
  <c r="S81" i="15" s="1"/>
  <c r="A82" i="8"/>
  <c r="B82" i="8"/>
  <c r="C82" i="8"/>
  <c r="D82" i="8"/>
  <c r="E82" i="8"/>
  <c r="F82" i="8"/>
  <c r="G82" i="8"/>
  <c r="H82" i="8"/>
  <c r="J82" i="8"/>
  <c r="I82" i="8" s="1"/>
  <c r="K82" i="8"/>
  <c r="M82" i="8"/>
  <c r="M82" i="15" s="1"/>
  <c r="N82" i="8"/>
  <c r="N82" i="15" s="1"/>
  <c r="O82" i="8"/>
  <c r="O82" i="15" s="1"/>
  <c r="P82" i="8"/>
  <c r="P82" i="15" s="1"/>
  <c r="Q82" i="8"/>
  <c r="S82" i="15" s="1"/>
  <c r="A83" i="8"/>
  <c r="B83" i="8"/>
  <c r="C83" i="8"/>
  <c r="D83" i="8"/>
  <c r="E83" i="8"/>
  <c r="F83" i="8"/>
  <c r="G83" i="8"/>
  <c r="H83" i="8"/>
  <c r="J83" i="8"/>
  <c r="I83" i="8" s="1"/>
  <c r="K83" i="8"/>
  <c r="M83" i="8"/>
  <c r="M83" i="15" s="1"/>
  <c r="N83" i="8"/>
  <c r="N83" i="15" s="1"/>
  <c r="O83" i="8"/>
  <c r="O83" i="15" s="1"/>
  <c r="P83" i="8"/>
  <c r="P83" i="15" s="1"/>
  <c r="Q83" i="8"/>
  <c r="S83" i="15" s="1"/>
  <c r="A84" i="8"/>
  <c r="B84" i="8"/>
  <c r="C84" i="8"/>
  <c r="D84" i="8"/>
  <c r="E84" i="8"/>
  <c r="F84" i="8"/>
  <c r="G84" i="8"/>
  <c r="H84" i="8"/>
  <c r="J84" i="8"/>
  <c r="I84" i="8" s="1"/>
  <c r="K84" i="8"/>
  <c r="M84" i="8"/>
  <c r="M84" i="15" s="1"/>
  <c r="N84" i="8"/>
  <c r="N84" i="15" s="1"/>
  <c r="O84" i="8"/>
  <c r="O84" i="15" s="1"/>
  <c r="P84" i="8"/>
  <c r="P84" i="15" s="1"/>
  <c r="Q84" i="8"/>
  <c r="S84" i="15" s="1"/>
  <c r="A85" i="8"/>
  <c r="B85" i="8"/>
  <c r="C85" i="8"/>
  <c r="D85" i="8"/>
  <c r="E85" i="8"/>
  <c r="F85" i="8"/>
  <c r="G85" i="8"/>
  <c r="H85" i="8"/>
  <c r="J85" i="8"/>
  <c r="I85" i="8" s="1"/>
  <c r="K85" i="8"/>
  <c r="M85" i="8"/>
  <c r="M85" i="15" s="1"/>
  <c r="N85" i="8"/>
  <c r="N85" i="15" s="1"/>
  <c r="O85" i="8"/>
  <c r="O85" i="15" s="1"/>
  <c r="P85" i="8"/>
  <c r="P85" i="15" s="1"/>
  <c r="Q85" i="8"/>
  <c r="S85" i="15" s="1"/>
  <c r="A86" i="8"/>
  <c r="B86" i="8"/>
  <c r="C86" i="8"/>
  <c r="D86" i="8"/>
  <c r="E86" i="8"/>
  <c r="F86" i="8"/>
  <c r="G86" i="8"/>
  <c r="H86" i="8"/>
  <c r="J86" i="8"/>
  <c r="I86" i="8" s="1"/>
  <c r="K86" i="8"/>
  <c r="M86" i="8"/>
  <c r="M86" i="15" s="1"/>
  <c r="N86" i="8"/>
  <c r="N86" i="15" s="1"/>
  <c r="O86" i="8"/>
  <c r="O86" i="15" s="1"/>
  <c r="P86" i="8"/>
  <c r="P86" i="15" s="1"/>
  <c r="Q86" i="8"/>
  <c r="S86" i="15" s="1"/>
  <c r="A87" i="8"/>
  <c r="B87" i="8"/>
  <c r="C87" i="8"/>
  <c r="D87" i="8"/>
  <c r="E87" i="8"/>
  <c r="F87" i="8"/>
  <c r="G87" i="8"/>
  <c r="H87" i="8"/>
  <c r="J87" i="8"/>
  <c r="I87" i="8" s="1"/>
  <c r="K87" i="8"/>
  <c r="M87" i="8"/>
  <c r="M87" i="15" s="1"/>
  <c r="N87" i="8"/>
  <c r="N87" i="15" s="1"/>
  <c r="O87" i="8"/>
  <c r="O87" i="15" s="1"/>
  <c r="P87" i="8"/>
  <c r="P87" i="15" s="1"/>
  <c r="Q87" i="8"/>
  <c r="S87" i="15" s="1"/>
  <c r="A88" i="8"/>
  <c r="B88" i="8"/>
  <c r="C88" i="8"/>
  <c r="D88" i="8"/>
  <c r="E88" i="8"/>
  <c r="F88" i="8"/>
  <c r="G88" i="8"/>
  <c r="H88" i="8"/>
  <c r="J88" i="8"/>
  <c r="I88" i="8" s="1"/>
  <c r="K88" i="8"/>
  <c r="M88" i="8"/>
  <c r="M88" i="15" s="1"/>
  <c r="N88" i="8"/>
  <c r="N88" i="15" s="1"/>
  <c r="O88" i="8"/>
  <c r="O88" i="15" s="1"/>
  <c r="P88" i="8"/>
  <c r="P88" i="15" s="1"/>
  <c r="Q88" i="8"/>
  <c r="S88" i="15" s="1"/>
  <c r="A89" i="8"/>
  <c r="B89" i="8"/>
  <c r="C89" i="8"/>
  <c r="D89" i="8"/>
  <c r="E89" i="8"/>
  <c r="F89" i="8"/>
  <c r="G89" i="8"/>
  <c r="H89" i="8"/>
  <c r="J89" i="8"/>
  <c r="I89" i="8" s="1"/>
  <c r="K89" i="8"/>
  <c r="M89" i="8"/>
  <c r="M89" i="15" s="1"/>
  <c r="N89" i="8"/>
  <c r="N89" i="15" s="1"/>
  <c r="O89" i="8"/>
  <c r="O89" i="15" s="1"/>
  <c r="P89" i="8"/>
  <c r="P89" i="15" s="1"/>
  <c r="Q89" i="8"/>
  <c r="S89" i="15" s="1"/>
  <c r="A90" i="8"/>
  <c r="B90" i="8"/>
  <c r="C90" i="8"/>
  <c r="D90" i="8"/>
  <c r="E90" i="8"/>
  <c r="F90" i="8"/>
  <c r="G90" i="8"/>
  <c r="H90" i="8"/>
  <c r="J90" i="8"/>
  <c r="I90" i="8" s="1"/>
  <c r="K90" i="8"/>
  <c r="M90" i="8"/>
  <c r="M90" i="15" s="1"/>
  <c r="N90" i="8"/>
  <c r="N90" i="15" s="1"/>
  <c r="O90" i="8"/>
  <c r="O90" i="15" s="1"/>
  <c r="P90" i="8"/>
  <c r="P90" i="15" s="1"/>
  <c r="Q90" i="8"/>
  <c r="S90" i="15" s="1"/>
  <c r="A91" i="8"/>
  <c r="B91" i="8"/>
  <c r="C91" i="8"/>
  <c r="D91" i="8"/>
  <c r="E91" i="8"/>
  <c r="F91" i="8"/>
  <c r="G91" i="8"/>
  <c r="H91" i="8"/>
  <c r="J91" i="8"/>
  <c r="I91" i="8" s="1"/>
  <c r="K91" i="8"/>
  <c r="M91" i="8"/>
  <c r="M91" i="15" s="1"/>
  <c r="N91" i="8"/>
  <c r="N91" i="15" s="1"/>
  <c r="O91" i="8"/>
  <c r="O91" i="15" s="1"/>
  <c r="P91" i="8"/>
  <c r="P91" i="15" s="1"/>
  <c r="Q91" i="8"/>
  <c r="S91" i="15" s="1"/>
  <c r="A92" i="8"/>
  <c r="B92" i="8"/>
  <c r="C92" i="8"/>
  <c r="D92" i="8"/>
  <c r="E92" i="8"/>
  <c r="F92" i="8"/>
  <c r="G92" i="8"/>
  <c r="H92" i="8"/>
  <c r="J92" i="8"/>
  <c r="I92" i="8" s="1"/>
  <c r="K92" i="8"/>
  <c r="M92" i="8"/>
  <c r="M92" i="15" s="1"/>
  <c r="N92" i="8"/>
  <c r="N92" i="15" s="1"/>
  <c r="O92" i="8"/>
  <c r="O92" i="15" s="1"/>
  <c r="P92" i="8"/>
  <c r="P92" i="15" s="1"/>
  <c r="Q92" i="8"/>
  <c r="S92" i="15" s="1"/>
  <c r="A93" i="8"/>
  <c r="B93" i="8"/>
  <c r="C93" i="8"/>
  <c r="D93" i="8"/>
  <c r="E93" i="8"/>
  <c r="F93" i="8"/>
  <c r="G93" i="8"/>
  <c r="H93" i="8"/>
  <c r="J93" i="8"/>
  <c r="I93" i="8" s="1"/>
  <c r="K93" i="8"/>
  <c r="M93" i="8"/>
  <c r="M93" i="15" s="1"/>
  <c r="N93" i="8"/>
  <c r="N93" i="15" s="1"/>
  <c r="O93" i="8"/>
  <c r="O93" i="15" s="1"/>
  <c r="P93" i="8"/>
  <c r="P93" i="15" s="1"/>
  <c r="Q93" i="8"/>
  <c r="S93" i="15" s="1"/>
  <c r="A94" i="8"/>
  <c r="B94" i="8"/>
  <c r="C94" i="8"/>
  <c r="D94" i="8"/>
  <c r="E94" i="8"/>
  <c r="F94" i="8"/>
  <c r="G94" i="8"/>
  <c r="H94" i="8"/>
  <c r="J94" i="8"/>
  <c r="I94" i="8" s="1"/>
  <c r="K94" i="8"/>
  <c r="M94" i="8"/>
  <c r="M94" i="15" s="1"/>
  <c r="N94" i="8"/>
  <c r="N94" i="15" s="1"/>
  <c r="O94" i="8"/>
  <c r="O94" i="15" s="1"/>
  <c r="P94" i="8"/>
  <c r="P94" i="15" s="1"/>
  <c r="Q94" i="8"/>
  <c r="S94" i="15" s="1"/>
  <c r="A95" i="8"/>
  <c r="B95" i="8"/>
  <c r="C95" i="8"/>
  <c r="D95" i="8"/>
  <c r="E95" i="8"/>
  <c r="F95" i="8"/>
  <c r="G95" i="8"/>
  <c r="H95" i="8"/>
  <c r="J95" i="8"/>
  <c r="I95" i="8" s="1"/>
  <c r="K95" i="8"/>
  <c r="M95" i="8"/>
  <c r="M95" i="15" s="1"/>
  <c r="N95" i="8"/>
  <c r="N95" i="15" s="1"/>
  <c r="O95" i="8"/>
  <c r="O95" i="15" s="1"/>
  <c r="P95" i="8"/>
  <c r="P95" i="15" s="1"/>
  <c r="Q95" i="8"/>
  <c r="S95" i="15" s="1"/>
  <c r="A96" i="8"/>
  <c r="B96" i="8"/>
  <c r="C96" i="8"/>
  <c r="D96" i="8"/>
  <c r="E96" i="8"/>
  <c r="F96" i="8"/>
  <c r="G96" i="8"/>
  <c r="H96" i="8"/>
  <c r="J96" i="8"/>
  <c r="I96" i="8" s="1"/>
  <c r="K96" i="8"/>
  <c r="M96" i="8"/>
  <c r="M96" i="15" s="1"/>
  <c r="N96" i="8"/>
  <c r="N96" i="15" s="1"/>
  <c r="O96" i="8"/>
  <c r="O96" i="15" s="1"/>
  <c r="P96" i="8"/>
  <c r="P96" i="15" s="1"/>
  <c r="Q96" i="8"/>
  <c r="S96" i="15" s="1"/>
  <c r="A97" i="8"/>
  <c r="B97" i="8"/>
  <c r="C97" i="8"/>
  <c r="D97" i="8"/>
  <c r="E97" i="8"/>
  <c r="F97" i="8"/>
  <c r="G97" i="8"/>
  <c r="H97" i="8"/>
  <c r="J97" i="8"/>
  <c r="I97" i="8" s="1"/>
  <c r="K97" i="8"/>
  <c r="M97" i="8"/>
  <c r="M97" i="15" s="1"/>
  <c r="N97" i="8"/>
  <c r="N97" i="15" s="1"/>
  <c r="O97" i="8"/>
  <c r="O97" i="15" s="1"/>
  <c r="P97" i="8"/>
  <c r="P97" i="15" s="1"/>
  <c r="Q97" i="8"/>
  <c r="S97" i="15" s="1"/>
  <c r="A98" i="8"/>
  <c r="B98" i="8"/>
  <c r="C98" i="8"/>
  <c r="D98" i="8"/>
  <c r="E98" i="8"/>
  <c r="F98" i="8"/>
  <c r="G98" i="8"/>
  <c r="H98" i="8"/>
  <c r="J98" i="8"/>
  <c r="I98" i="8" s="1"/>
  <c r="K98" i="8"/>
  <c r="M98" i="8"/>
  <c r="M98" i="15" s="1"/>
  <c r="N98" i="8"/>
  <c r="N98" i="15" s="1"/>
  <c r="O98" i="8"/>
  <c r="O98" i="15" s="1"/>
  <c r="P98" i="8"/>
  <c r="P98" i="15" s="1"/>
  <c r="Q98" i="8"/>
  <c r="S98" i="15" s="1"/>
  <c r="A99" i="8"/>
  <c r="B99" i="8"/>
  <c r="C99" i="8"/>
  <c r="D99" i="8"/>
  <c r="E99" i="8"/>
  <c r="F99" i="8"/>
  <c r="G99" i="8"/>
  <c r="H99" i="8"/>
  <c r="J99" i="8"/>
  <c r="I99" i="8" s="1"/>
  <c r="K99" i="8"/>
  <c r="M99" i="8"/>
  <c r="M99" i="15" s="1"/>
  <c r="N99" i="8"/>
  <c r="N99" i="15" s="1"/>
  <c r="O99" i="8"/>
  <c r="O99" i="15" s="1"/>
  <c r="P99" i="8"/>
  <c r="P99" i="15" s="1"/>
  <c r="Q99" i="8"/>
  <c r="S99" i="15" s="1"/>
  <c r="A100" i="8"/>
  <c r="B100" i="8"/>
  <c r="C100" i="8"/>
  <c r="D100" i="8"/>
  <c r="E100" i="8"/>
  <c r="F100" i="8"/>
  <c r="G100" i="8"/>
  <c r="H100" i="8"/>
  <c r="J100" i="8"/>
  <c r="I100" i="8" s="1"/>
  <c r="K100" i="8"/>
  <c r="M100" i="8"/>
  <c r="M100" i="15" s="1"/>
  <c r="N100" i="8"/>
  <c r="N100" i="15" s="1"/>
  <c r="O100" i="8"/>
  <c r="O100" i="15" s="1"/>
  <c r="P100" i="8"/>
  <c r="P100" i="15" s="1"/>
  <c r="Q100" i="8"/>
  <c r="S100" i="15" s="1"/>
  <c r="A101" i="8"/>
  <c r="B101" i="8"/>
  <c r="C101" i="8"/>
  <c r="D101" i="8"/>
  <c r="E101" i="8"/>
  <c r="F101" i="8"/>
  <c r="G101" i="8"/>
  <c r="H101" i="8"/>
  <c r="J101" i="8"/>
  <c r="I101" i="8" s="1"/>
  <c r="K101" i="8"/>
  <c r="M101" i="8"/>
  <c r="M101" i="15" s="1"/>
  <c r="N101" i="8"/>
  <c r="N101" i="15" s="1"/>
  <c r="O101" i="8"/>
  <c r="O101" i="15" s="1"/>
  <c r="P101" i="8"/>
  <c r="P101" i="15" s="1"/>
  <c r="Q101" i="8"/>
  <c r="S101" i="15" s="1"/>
  <c r="A102" i="8"/>
  <c r="B102" i="8"/>
  <c r="C102" i="8"/>
  <c r="D102" i="8"/>
  <c r="E102" i="8"/>
  <c r="F102" i="8"/>
  <c r="G102" i="8"/>
  <c r="H102" i="8"/>
  <c r="J102" i="8"/>
  <c r="I102" i="8" s="1"/>
  <c r="K102" i="8"/>
  <c r="M102" i="8"/>
  <c r="M102" i="15" s="1"/>
  <c r="N102" i="8"/>
  <c r="N102" i="15" s="1"/>
  <c r="O102" i="8"/>
  <c r="O102" i="15" s="1"/>
  <c r="P102" i="8"/>
  <c r="P102" i="15" s="1"/>
  <c r="Q102" i="8"/>
  <c r="S102" i="15" s="1"/>
  <c r="A103" i="8"/>
  <c r="B103" i="8"/>
  <c r="C103" i="8"/>
  <c r="D103" i="8"/>
  <c r="E103" i="8"/>
  <c r="F103" i="8"/>
  <c r="G103" i="8"/>
  <c r="H103" i="8"/>
  <c r="J103" i="8"/>
  <c r="I103" i="8" s="1"/>
  <c r="K103" i="8"/>
  <c r="M103" i="8"/>
  <c r="M103" i="15" s="1"/>
  <c r="N103" i="8"/>
  <c r="N103" i="15" s="1"/>
  <c r="O103" i="8"/>
  <c r="O103" i="15" s="1"/>
  <c r="P103" i="8"/>
  <c r="P103" i="15" s="1"/>
  <c r="Q103" i="8"/>
  <c r="S103" i="15" s="1"/>
  <c r="A104" i="8"/>
  <c r="B104" i="8"/>
  <c r="C104" i="8"/>
  <c r="D104" i="8"/>
  <c r="E104" i="8"/>
  <c r="F104" i="8"/>
  <c r="G104" i="8"/>
  <c r="H104" i="8"/>
  <c r="J104" i="8"/>
  <c r="I104" i="8" s="1"/>
  <c r="K104" i="8"/>
  <c r="M104" i="8"/>
  <c r="M104" i="15" s="1"/>
  <c r="N104" i="8"/>
  <c r="N104" i="15" s="1"/>
  <c r="O104" i="8"/>
  <c r="O104" i="15" s="1"/>
  <c r="P104" i="8"/>
  <c r="P104" i="15" s="1"/>
  <c r="Q104" i="8"/>
  <c r="S104" i="15" s="1"/>
  <c r="A105" i="8"/>
  <c r="B105" i="8"/>
  <c r="C105" i="8"/>
  <c r="D105" i="8"/>
  <c r="E105" i="8"/>
  <c r="F105" i="8"/>
  <c r="G105" i="8"/>
  <c r="H105" i="8"/>
  <c r="J105" i="8"/>
  <c r="I105" i="8" s="1"/>
  <c r="K105" i="8"/>
  <c r="M105" i="8"/>
  <c r="M105" i="15" s="1"/>
  <c r="N105" i="8"/>
  <c r="N105" i="15" s="1"/>
  <c r="O105" i="8"/>
  <c r="O105" i="15" s="1"/>
  <c r="P105" i="8"/>
  <c r="P105" i="15" s="1"/>
  <c r="Q105" i="8"/>
  <c r="S105" i="15" s="1"/>
  <c r="A106" i="8"/>
  <c r="B106" i="8"/>
  <c r="C106" i="8"/>
  <c r="D106" i="8"/>
  <c r="E106" i="8"/>
  <c r="F106" i="8"/>
  <c r="G106" i="8"/>
  <c r="H106" i="8"/>
  <c r="J106" i="8"/>
  <c r="I106" i="8" s="1"/>
  <c r="K106" i="8"/>
  <c r="M106" i="8"/>
  <c r="M106" i="15" s="1"/>
  <c r="N106" i="8"/>
  <c r="N106" i="15" s="1"/>
  <c r="O106" i="8"/>
  <c r="O106" i="15" s="1"/>
  <c r="P106" i="8"/>
  <c r="P106" i="15" s="1"/>
  <c r="Q106" i="8"/>
  <c r="S106" i="15" s="1"/>
  <c r="A107" i="8"/>
  <c r="B107" i="8"/>
  <c r="C107" i="8"/>
  <c r="D107" i="8"/>
  <c r="E107" i="8"/>
  <c r="F107" i="8"/>
  <c r="G107" i="8"/>
  <c r="H107" i="8"/>
  <c r="J107" i="8"/>
  <c r="I107" i="8" s="1"/>
  <c r="K107" i="8"/>
  <c r="M107" i="8"/>
  <c r="M107" i="15" s="1"/>
  <c r="N107" i="8"/>
  <c r="N107" i="15" s="1"/>
  <c r="O107" i="8"/>
  <c r="O107" i="15" s="1"/>
  <c r="P107" i="8"/>
  <c r="P107" i="15" s="1"/>
  <c r="Q107" i="8"/>
  <c r="S107" i="15" s="1"/>
  <c r="A108" i="8"/>
  <c r="B108" i="8"/>
  <c r="C108" i="8"/>
  <c r="D108" i="8"/>
  <c r="E108" i="8"/>
  <c r="F108" i="8"/>
  <c r="G108" i="8"/>
  <c r="H108" i="8"/>
  <c r="J108" i="8"/>
  <c r="I108" i="8" s="1"/>
  <c r="K108" i="8"/>
  <c r="M108" i="8"/>
  <c r="M108" i="15" s="1"/>
  <c r="N108" i="8"/>
  <c r="N108" i="15" s="1"/>
  <c r="O108" i="8"/>
  <c r="O108" i="15" s="1"/>
  <c r="P108" i="8"/>
  <c r="P108" i="15" s="1"/>
  <c r="Q108" i="8"/>
  <c r="S108" i="15" s="1"/>
  <c r="A109" i="8"/>
  <c r="B109" i="8"/>
  <c r="C109" i="8"/>
  <c r="D109" i="8"/>
  <c r="E109" i="8"/>
  <c r="F109" i="8"/>
  <c r="G109" i="8"/>
  <c r="H109" i="8"/>
  <c r="J109" i="8"/>
  <c r="I109" i="8" s="1"/>
  <c r="K109" i="8"/>
  <c r="M109" i="8"/>
  <c r="M109" i="15" s="1"/>
  <c r="N109" i="8"/>
  <c r="N109" i="15" s="1"/>
  <c r="O109" i="8"/>
  <c r="O109" i="15" s="1"/>
  <c r="P109" i="8"/>
  <c r="P109" i="15" s="1"/>
  <c r="Q109" i="8"/>
  <c r="S109" i="15" s="1"/>
  <c r="A110" i="8"/>
  <c r="B110" i="8"/>
  <c r="C110" i="8"/>
  <c r="D110" i="8"/>
  <c r="E110" i="8"/>
  <c r="F110" i="8"/>
  <c r="G110" i="8"/>
  <c r="H110" i="8"/>
  <c r="J110" i="8"/>
  <c r="I110" i="8" s="1"/>
  <c r="K110" i="8"/>
  <c r="M110" i="8"/>
  <c r="M110" i="15" s="1"/>
  <c r="N110" i="8"/>
  <c r="N110" i="15" s="1"/>
  <c r="O110" i="8"/>
  <c r="O110" i="15" s="1"/>
  <c r="P110" i="8"/>
  <c r="P110" i="15" s="1"/>
  <c r="Q110" i="8"/>
  <c r="S110" i="15" s="1"/>
  <c r="A111" i="8"/>
  <c r="B111" i="8"/>
  <c r="C111" i="8"/>
  <c r="D111" i="8"/>
  <c r="E111" i="8"/>
  <c r="F111" i="8"/>
  <c r="G111" i="8"/>
  <c r="H111" i="8"/>
  <c r="J111" i="8"/>
  <c r="I111" i="8" s="1"/>
  <c r="K111" i="8"/>
  <c r="M111" i="8"/>
  <c r="M111" i="15" s="1"/>
  <c r="N111" i="8"/>
  <c r="N111" i="15" s="1"/>
  <c r="O111" i="8"/>
  <c r="O111" i="15" s="1"/>
  <c r="P111" i="8"/>
  <c r="P111" i="15" s="1"/>
  <c r="Q111" i="8"/>
  <c r="S111" i="15" s="1"/>
  <c r="A112" i="8"/>
  <c r="B112" i="8"/>
  <c r="C112" i="8"/>
  <c r="D112" i="8"/>
  <c r="E112" i="8"/>
  <c r="F112" i="8"/>
  <c r="G112" i="8"/>
  <c r="H112" i="8"/>
  <c r="J112" i="8"/>
  <c r="I112" i="8" s="1"/>
  <c r="K112" i="8"/>
  <c r="M112" i="8"/>
  <c r="M112" i="15" s="1"/>
  <c r="N112" i="8"/>
  <c r="N112" i="15" s="1"/>
  <c r="O112" i="8"/>
  <c r="O112" i="15" s="1"/>
  <c r="P112" i="8"/>
  <c r="P112" i="15" s="1"/>
  <c r="Q112" i="8"/>
  <c r="S112" i="15" s="1"/>
  <c r="A113" i="8"/>
  <c r="B113" i="8"/>
  <c r="C113" i="8"/>
  <c r="D113" i="8"/>
  <c r="E113" i="8"/>
  <c r="F113" i="8"/>
  <c r="G113" i="8"/>
  <c r="H113" i="8"/>
  <c r="J113" i="8"/>
  <c r="I113" i="8" s="1"/>
  <c r="K113" i="8"/>
  <c r="M113" i="8"/>
  <c r="M113" i="15" s="1"/>
  <c r="N113" i="8"/>
  <c r="N113" i="15" s="1"/>
  <c r="O113" i="8"/>
  <c r="O113" i="15" s="1"/>
  <c r="P113" i="8"/>
  <c r="P113" i="15" s="1"/>
  <c r="Q113" i="8"/>
  <c r="S113" i="15" s="1"/>
  <c r="A114" i="8"/>
  <c r="B114" i="8"/>
  <c r="C114" i="8"/>
  <c r="D114" i="8"/>
  <c r="E114" i="8"/>
  <c r="F114" i="8"/>
  <c r="G114" i="8"/>
  <c r="H114" i="8"/>
  <c r="J114" i="8"/>
  <c r="I114" i="8" s="1"/>
  <c r="K114" i="8"/>
  <c r="M114" i="8"/>
  <c r="M114" i="15" s="1"/>
  <c r="N114" i="8"/>
  <c r="N114" i="15" s="1"/>
  <c r="O114" i="8"/>
  <c r="O114" i="15" s="1"/>
  <c r="P114" i="8"/>
  <c r="P114" i="15" s="1"/>
  <c r="Q114" i="8"/>
  <c r="S114" i="15" s="1"/>
  <c r="A115" i="8"/>
  <c r="B115" i="8"/>
  <c r="C115" i="8"/>
  <c r="D115" i="8"/>
  <c r="E115" i="8"/>
  <c r="F115" i="8"/>
  <c r="G115" i="8"/>
  <c r="H115" i="8"/>
  <c r="J115" i="8"/>
  <c r="I115" i="8" s="1"/>
  <c r="K115" i="8"/>
  <c r="M115" i="8"/>
  <c r="M115" i="15" s="1"/>
  <c r="N115" i="8"/>
  <c r="N115" i="15" s="1"/>
  <c r="O115" i="8"/>
  <c r="O115" i="15" s="1"/>
  <c r="P115" i="8"/>
  <c r="P115" i="15" s="1"/>
  <c r="Q115" i="8"/>
  <c r="S115" i="15" s="1"/>
  <c r="A116" i="8"/>
  <c r="B116" i="8"/>
  <c r="C116" i="8"/>
  <c r="D116" i="8"/>
  <c r="E116" i="8"/>
  <c r="F116" i="8"/>
  <c r="G116" i="8"/>
  <c r="H116" i="8"/>
  <c r="J116" i="8"/>
  <c r="I116" i="8" s="1"/>
  <c r="K116" i="8"/>
  <c r="M116" i="8"/>
  <c r="M116" i="15" s="1"/>
  <c r="N116" i="8"/>
  <c r="N116" i="15" s="1"/>
  <c r="O116" i="8"/>
  <c r="O116" i="15" s="1"/>
  <c r="P116" i="8"/>
  <c r="P116" i="15" s="1"/>
  <c r="Q116" i="8"/>
  <c r="S116" i="15" s="1"/>
  <c r="A117" i="8"/>
  <c r="B117" i="8"/>
  <c r="C117" i="8"/>
  <c r="D117" i="8"/>
  <c r="E117" i="8"/>
  <c r="F117" i="8"/>
  <c r="G117" i="8"/>
  <c r="H117" i="8"/>
  <c r="J117" i="8"/>
  <c r="I117" i="8" s="1"/>
  <c r="K117" i="8"/>
  <c r="M117" i="8"/>
  <c r="M117" i="15" s="1"/>
  <c r="N117" i="8"/>
  <c r="N117" i="15" s="1"/>
  <c r="O117" i="8"/>
  <c r="O117" i="15" s="1"/>
  <c r="P117" i="8"/>
  <c r="P117" i="15" s="1"/>
  <c r="Q117" i="8"/>
  <c r="S117" i="15" s="1"/>
  <c r="A118" i="8"/>
  <c r="B118" i="8"/>
  <c r="C118" i="8"/>
  <c r="D118" i="8"/>
  <c r="E118" i="8"/>
  <c r="F118" i="8"/>
  <c r="G118" i="8"/>
  <c r="H118" i="8"/>
  <c r="J118" i="8"/>
  <c r="I118" i="8" s="1"/>
  <c r="K118" i="8"/>
  <c r="M118" i="8"/>
  <c r="M118" i="15" s="1"/>
  <c r="N118" i="8"/>
  <c r="N118" i="15" s="1"/>
  <c r="O118" i="8"/>
  <c r="O118" i="15" s="1"/>
  <c r="P118" i="8"/>
  <c r="P118" i="15" s="1"/>
  <c r="Q118" i="8"/>
  <c r="S118" i="15" s="1"/>
  <c r="A119" i="8"/>
  <c r="B119" i="8"/>
  <c r="C119" i="8"/>
  <c r="D119" i="8"/>
  <c r="E119" i="8"/>
  <c r="F119" i="8"/>
  <c r="G119" i="8"/>
  <c r="H119" i="8"/>
  <c r="J119" i="8"/>
  <c r="I119" i="8" s="1"/>
  <c r="K119" i="8"/>
  <c r="M119" i="8"/>
  <c r="M119" i="15" s="1"/>
  <c r="N119" i="8"/>
  <c r="N119" i="15" s="1"/>
  <c r="O119" i="8"/>
  <c r="O119" i="15" s="1"/>
  <c r="P119" i="8"/>
  <c r="P119" i="15" s="1"/>
  <c r="Q119" i="8"/>
  <c r="S119" i="15" s="1"/>
  <c r="A120" i="8"/>
  <c r="B120" i="8"/>
  <c r="C120" i="8"/>
  <c r="D120" i="8"/>
  <c r="E120" i="8"/>
  <c r="F120" i="8"/>
  <c r="G120" i="8"/>
  <c r="H120" i="8"/>
  <c r="J120" i="8"/>
  <c r="I120" i="8" s="1"/>
  <c r="K120" i="8"/>
  <c r="M120" i="8"/>
  <c r="M120" i="15" s="1"/>
  <c r="N120" i="8"/>
  <c r="N120" i="15" s="1"/>
  <c r="O120" i="8"/>
  <c r="O120" i="15" s="1"/>
  <c r="P120" i="8"/>
  <c r="P120" i="15" s="1"/>
  <c r="Q120" i="8"/>
  <c r="S120" i="15" s="1"/>
  <c r="A121" i="8"/>
  <c r="B121" i="8"/>
  <c r="C121" i="8"/>
  <c r="D121" i="8"/>
  <c r="E121" i="8"/>
  <c r="F121" i="8"/>
  <c r="G121" i="8"/>
  <c r="H121" i="8"/>
  <c r="J121" i="8"/>
  <c r="I121" i="8" s="1"/>
  <c r="K121" i="8"/>
  <c r="M121" i="8"/>
  <c r="M121" i="15" s="1"/>
  <c r="N121" i="8"/>
  <c r="N121" i="15" s="1"/>
  <c r="O121" i="8"/>
  <c r="O121" i="15" s="1"/>
  <c r="P121" i="8"/>
  <c r="P121" i="15" s="1"/>
  <c r="Q121" i="8"/>
  <c r="S121" i="15" s="1"/>
  <c r="A122" i="8"/>
  <c r="B122" i="8"/>
  <c r="C122" i="8"/>
  <c r="D122" i="8"/>
  <c r="E122" i="8"/>
  <c r="F122" i="8"/>
  <c r="G122" i="8"/>
  <c r="H122" i="8"/>
  <c r="J122" i="8"/>
  <c r="I122" i="8" s="1"/>
  <c r="K122" i="8"/>
  <c r="M122" i="8"/>
  <c r="M122" i="15" s="1"/>
  <c r="N122" i="8"/>
  <c r="N122" i="15" s="1"/>
  <c r="O122" i="8"/>
  <c r="O122" i="15" s="1"/>
  <c r="P122" i="8"/>
  <c r="P122" i="15" s="1"/>
  <c r="Q122" i="8"/>
  <c r="S122" i="15" s="1"/>
  <c r="A123" i="8"/>
  <c r="B123" i="8"/>
  <c r="C123" i="8"/>
  <c r="D123" i="8"/>
  <c r="E123" i="8"/>
  <c r="F123" i="8"/>
  <c r="G123" i="8"/>
  <c r="H123" i="8"/>
  <c r="J123" i="8"/>
  <c r="I123" i="8" s="1"/>
  <c r="K123" i="8"/>
  <c r="M123" i="8"/>
  <c r="M123" i="15" s="1"/>
  <c r="N123" i="8"/>
  <c r="N123" i="15" s="1"/>
  <c r="O123" i="8"/>
  <c r="O123" i="15" s="1"/>
  <c r="P123" i="8"/>
  <c r="P123" i="15" s="1"/>
  <c r="Q123" i="8"/>
  <c r="S123" i="15" s="1"/>
  <c r="A124" i="8"/>
  <c r="B124" i="8"/>
  <c r="C124" i="8"/>
  <c r="D124" i="8"/>
  <c r="E124" i="8"/>
  <c r="F124" i="8"/>
  <c r="G124" i="8"/>
  <c r="H124" i="8"/>
  <c r="J124" i="8"/>
  <c r="I124" i="8" s="1"/>
  <c r="K124" i="8"/>
  <c r="M124" i="8"/>
  <c r="M124" i="15" s="1"/>
  <c r="N124" i="8"/>
  <c r="N124" i="15" s="1"/>
  <c r="O124" i="8"/>
  <c r="O124" i="15" s="1"/>
  <c r="P124" i="8"/>
  <c r="P124" i="15" s="1"/>
  <c r="Q124" i="8"/>
  <c r="S124" i="15" s="1"/>
  <c r="A125" i="8"/>
  <c r="B125" i="8"/>
  <c r="C125" i="8"/>
  <c r="D125" i="8"/>
  <c r="E125" i="8"/>
  <c r="F125" i="8"/>
  <c r="G125" i="8"/>
  <c r="H125" i="8"/>
  <c r="J125" i="8"/>
  <c r="I125" i="8" s="1"/>
  <c r="K125" i="8"/>
  <c r="M125" i="8"/>
  <c r="M125" i="15" s="1"/>
  <c r="N125" i="8"/>
  <c r="N125" i="15" s="1"/>
  <c r="O125" i="8"/>
  <c r="O125" i="15" s="1"/>
  <c r="P125" i="8"/>
  <c r="P125" i="15" s="1"/>
  <c r="Q125" i="8"/>
  <c r="S125" i="15" s="1"/>
  <c r="A126" i="8"/>
  <c r="B126" i="8"/>
  <c r="C126" i="8"/>
  <c r="D126" i="8"/>
  <c r="E126" i="8"/>
  <c r="F126" i="8"/>
  <c r="G126" i="8"/>
  <c r="H126" i="8"/>
  <c r="J126" i="8"/>
  <c r="I126" i="8" s="1"/>
  <c r="K126" i="8"/>
  <c r="M126" i="8"/>
  <c r="M126" i="15" s="1"/>
  <c r="N126" i="8"/>
  <c r="N126" i="15" s="1"/>
  <c r="O126" i="8"/>
  <c r="O126" i="15" s="1"/>
  <c r="P126" i="8"/>
  <c r="P126" i="15" s="1"/>
  <c r="Q126" i="8"/>
  <c r="S126" i="15" s="1"/>
  <c r="A127" i="8"/>
  <c r="B127" i="8"/>
  <c r="C127" i="8"/>
  <c r="D127" i="8"/>
  <c r="E127" i="8"/>
  <c r="F127" i="8"/>
  <c r="G127" i="8"/>
  <c r="H127" i="8"/>
  <c r="J127" i="8"/>
  <c r="I127" i="8" s="1"/>
  <c r="K127" i="8"/>
  <c r="M127" i="8"/>
  <c r="M127" i="15" s="1"/>
  <c r="N127" i="8"/>
  <c r="N127" i="15" s="1"/>
  <c r="O127" i="8"/>
  <c r="O127" i="15" s="1"/>
  <c r="P127" i="8"/>
  <c r="P127" i="15" s="1"/>
  <c r="Q127" i="8"/>
  <c r="S127" i="15" s="1"/>
  <c r="A128" i="8"/>
  <c r="B128" i="8"/>
  <c r="C128" i="8"/>
  <c r="D128" i="8"/>
  <c r="E128" i="8"/>
  <c r="F128" i="8"/>
  <c r="G128" i="8"/>
  <c r="H128" i="8"/>
  <c r="J128" i="8"/>
  <c r="I128" i="8" s="1"/>
  <c r="K128" i="8"/>
  <c r="M128" i="8"/>
  <c r="M128" i="15" s="1"/>
  <c r="N128" i="8"/>
  <c r="N128" i="15" s="1"/>
  <c r="O128" i="8"/>
  <c r="O128" i="15" s="1"/>
  <c r="P128" i="8"/>
  <c r="P128" i="15" s="1"/>
  <c r="Q128" i="8"/>
  <c r="S128" i="15" s="1"/>
  <c r="A129" i="8"/>
  <c r="B129" i="8"/>
  <c r="C129" i="8"/>
  <c r="D129" i="8"/>
  <c r="E129" i="8"/>
  <c r="F129" i="8"/>
  <c r="G129" i="8"/>
  <c r="H129" i="8"/>
  <c r="J129" i="8"/>
  <c r="I129" i="8" s="1"/>
  <c r="K129" i="8"/>
  <c r="M129" i="8"/>
  <c r="M129" i="15" s="1"/>
  <c r="N129" i="8"/>
  <c r="N129" i="15" s="1"/>
  <c r="O129" i="8"/>
  <c r="O129" i="15" s="1"/>
  <c r="P129" i="8"/>
  <c r="P129" i="15" s="1"/>
  <c r="Q129" i="8"/>
  <c r="S129" i="15" s="1"/>
  <c r="A130" i="8"/>
  <c r="B130" i="8"/>
  <c r="C130" i="8"/>
  <c r="D130" i="8"/>
  <c r="E130" i="8"/>
  <c r="F130" i="8"/>
  <c r="G130" i="8"/>
  <c r="H130" i="8"/>
  <c r="J130" i="8"/>
  <c r="I130" i="8" s="1"/>
  <c r="K130" i="8"/>
  <c r="M130" i="8"/>
  <c r="M130" i="15" s="1"/>
  <c r="N130" i="8"/>
  <c r="N130" i="15" s="1"/>
  <c r="O130" i="8"/>
  <c r="O130" i="15" s="1"/>
  <c r="P130" i="8"/>
  <c r="P130" i="15" s="1"/>
  <c r="Q130" i="8"/>
  <c r="S130" i="15" s="1"/>
  <c r="A131" i="8"/>
  <c r="B131" i="8"/>
  <c r="C131" i="8"/>
  <c r="D131" i="8"/>
  <c r="E131" i="8"/>
  <c r="F131" i="8"/>
  <c r="G131" i="8"/>
  <c r="H131" i="8"/>
  <c r="J131" i="8"/>
  <c r="I131" i="8" s="1"/>
  <c r="K131" i="8"/>
  <c r="M131" i="8"/>
  <c r="M131" i="15" s="1"/>
  <c r="N131" i="8"/>
  <c r="N131" i="15" s="1"/>
  <c r="O131" i="8"/>
  <c r="O131" i="15" s="1"/>
  <c r="P131" i="8"/>
  <c r="P131" i="15" s="1"/>
  <c r="Q131" i="8"/>
  <c r="S131" i="15" s="1"/>
  <c r="A132" i="8"/>
  <c r="B132" i="8"/>
  <c r="C132" i="8"/>
  <c r="D132" i="8"/>
  <c r="E132" i="8"/>
  <c r="F132" i="8"/>
  <c r="G132" i="8"/>
  <c r="H132" i="8"/>
  <c r="J132" i="8"/>
  <c r="I132" i="8" s="1"/>
  <c r="K132" i="8"/>
  <c r="M132" i="8"/>
  <c r="M132" i="15" s="1"/>
  <c r="N132" i="8"/>
  <c r="N132" i="15" s="1"/>
  <c r="O132" i="8"/>
  <c r="O132" i="15" s="1"/>
  <c r="P132" i="8"/>
  <c r="P132" i="15" s="1"/>
  <c r="Q132" i="8"/>
  <c r="S132" i="15" s="1"/>
  <c r="A133" i="8"/>
  <c r="B133" i="8"/>
  <c r="C133" i="8"/>
  <c r="D133" i="8"/>
  <c r="E133" i="8"/>
  <c r="F133" i="8"/>
  <c r="G133" i="8"/>
  <c r="H133" i="8"/>
  <c r="J133" i="8"/>
  <c r="I133" i="8" s="1"/>
  <c r="K133" i="8"/>
  <c r="M133" i="8"/>
  <c r="M133" i="15" s="1"/>
  <c r="N133" i="8"/>
  <c r="N133" i="15" s="1"/>
  <c r="O133" i="8"/>
  <c r="O133" i="15" s="1"/>
  <c r="P133" i="8"/>
  <c r="P133" i="15" s="1"/>
  <c r="Q133" i="8"/>
  <c r="S133" i="15" s="1"/>
  <c r="A134" i="8"/>
  <c r="B134" i="8"/>
  <c r="C134" i="8"/>
  <c r="D134" i="8"/>
  <c r="E134" i="8"/>
  <c r="F134" i="8"/>
  <c r="G134" i="8"/>
  <c r="H134" i="8"/>
  <c r="J134" i="8"/>
  <c r="I134" i="8" s="1"/>
  <c r="K134" i="8"/>
  <c r="M134" i="8"/>
  <c r="M134" i="15" s="1"/>
  <c r="N134" i="8"/>
  <c r="N134" i="15" s="1"/>
  <c r="O134" i="8"/>
  <c r="O134" i="15" s="1"/>
  <c r="P134" i="8"/>
  <c r="P134" i="15" s="1"/>
  <c r="Q134" i="8"/>
  <c r="S134" i="15" s="1"/>
  <c r="A135" i="8"/>
  <c r="B135" i="8"/>
  <c r="C135" i="8"/>
  <c r="D135" i="8"/>
  <c r="E135" i="8"/>
  <c r="F135" i="8"/>
  <c r="G135" i="8"/>
  <c r="H135" i="8"/>
  <c r="J135" i="8"/>
  <c r="I135" i="8" s="1"/>
  <c r="K135" i="8"/>
  <c r="M135" i="8"/>
  <c r="M135" i="15" s="1"/>
  <c r="N135" i="8"/>
  <c r="N135" i="15" s="1"/>
  <c r="O135" i="8"/>
  <c r="O135" i="15" s="1"/>
  <c r="P135" i="8"/>
  <c r="P135" i="15" s="1"/>
  <c r="Q135" i="8"/>
  <c r="S135" i="15" s="1"/>
  <c r="A136" i="8"/>
  <c r="B136" i="8"/>
  <c r="C136" i="8"/>
  <c r="D136" i="8"/>
  <c r="E136" i="8"/>
  <c r="F136" i="8"/>
  <c r="G136" i="8"/>
  <c r="H136" i="8"/>
  <c r="J136" i="8"/>
  <c r="I136" i="8" s="1"/>
  <c r="K136" i="8"/>
  <c r="M136" i="8"/>
  <c r="M136" i="15" s="1"/>
  <c r="N136" i="8"/>
  <c r="N136" i="15" s="1"/>
  <c r="O136" i="8"/>
  <c r="O136" i="15" s="1"/>
  <c r="P136" i="8"/>
  <c r="P136" i="15" s="1"/>
  <c r="Q136" i="8"/>
  <c r="S136" i="15" s="1"/>
  <c r="A137" i="8"/>
  <c r="B137" i="8"/>
  <c r="C137" i="8"/>
  <c r="D137" i="8"/>
  <c r="E137" i="8"/>
  <c r="F137" i="8"/>
  <c r="G137" i="8"/>
  <c r="H137" i="8"/>
  <c r="J137" i="8"/>
  <c r="I137" i="8" s="1"/>
  <c r="K137" i="8"/>
  <c r="M137" i="8"/>
  <c r="M137" i="15" s="1"/>
  <c r="N137" i="8"/>
  <c r="N137" i="15" s="1"/>
  <c r="O137" i="8"/>
  <c r="O137" i="15" s="1"/>
  <c r="P137" i="8"/>
  <c r="P137" i="15" s="1"/>
  <c r="Q137" i="8"/>
  <c r="S137" i="15" s="1"/>
  <c r="A138" i="8"/>
  <c r="B138" i="8"/>
  <c r="C138" i="8"/>
  <c r="D138" i="8"/>
  <c r="E138" i="8"/>
  <c r="F138" i="8"/>
  <c r="G138" i="8"/>
  <c r="H138" i="8"/>
  <c r="J138" i="8"/>
  <c r="I138" i="8" s="1"/>
  <c r="K138" i="8"/>
  <c r="M138" i="8"/>
  <c r="M138" i="15" s="1"/>
  <c r="N138" i="8"/>
  <c r="N138" i="15" s="1"/>
  <c r="O138" i="8"/>
  <c r="O138" i="15" s="1"/>
  <c r="P138" i="8"/>
  <c r="P138" i="15" s="1"/>
  <c r="Q138" i="8"/>
  <c r="S138" i="15" s="1"/>
  <c r="A139" i="8"/>
  <c r="B139" i="8"/>
  <c r="C139" i="8"/>
  <c r="D139" i="8"/>
  <c r="E139" i="8"/>
  <c r="F139" i="8"/>
  <c r="G139" i="8"/>
  <c r="H139" i="8"/>
  <c r="J139" i="8"/>
  <c r="I139" i="8" s="1"/>
  <c r="K139" i="8"/>
  <c r="M139" i="8"/>
  <c r="M139" i="15" s="1"/>
  <c r="N139" i="8"/>
  <c r="N139" i="15" s="1"/>
  <c r="O139" i="8"/>
  <c r="O139" i="15" s="1"/>
  <c r="P139" i="8"/>
  <c r="P139" i="15" s="1"/>
  <c r="Q139" i="8"/>
  <c r="S139" i="15" s="1"/>
  <c r="A140" i="8"/>
  <c r="B140" i="8"/>
  <c r="C140" i="8"/>
  <c r="D140" i="8"/>
  <c r="E140" i="8"/>
  <c r="F140" i="8"/>
  <c r="G140" i="8"/>
  <c r="H140" i="8"/>
  <c r="J140" i="8"/>
  <c r="I140" i="8" s="1"/>
  <c r="K140" i="8"/>
  <c r="M140" i="8"/>
  <c r="M140" i="15" s="1"/>
  <c r="N140" i="8"/>
  <c r="N140" i="15" s="1"/>
  <c r="O140" i="8"/>
  <c r="O140" i="15" s="1"/>
  <c r="P140" i="8"/>
  <c r="P140" i="15" s="1"/>
  <c r="Q140" i="8"/>
  <c r="S140" i="15" s="1"/>
  <c r="A141" i="8"/>
  <c r="B141" i="8"/>
  <c r="C141" i="8"/>
  <c r="D141" i="8"/>
  <c r="E141" i="8"/>
  <c r="F141" i="8"/>
  <c r="G141" i="8"/>
  <c r="H141" i="8"/>
  <c r="J141" i="8"/>
  <c r="I141" i="8" s="1"/>
  <c r="K141" i="8"/>
  <c r="M141" i="8"/>
  <c r="M141" i="15" s="1"/>
  <c r="N141" i="8"/>
  <c r="N141" i="15" s="1"/>
  <c r="O141" i="8"/>
  <c r="O141" i="15" s="1"/>
  <c r="P141" i="8"/>
  <c r="P141" i="15" s="1"/>
  <c r="Q141" i="8"/>
  <c r="S141" i="15" s="1"/>
  <c r="A142" i="8"/>
  <c r="B142" i="8"/>
  <c r="C142" i="8"/>
  <c r="D142" i="8"/>
  <c r="E142" i="8"/>
  <c r="F142" i="8"/>
  <c r="G142" i="8"/>
  <c r="H142" i="8"/>
  <c r="J142" i="8"/>
  <c r="I142" i="8" s="1"/>
  <c r="K142" i="8"/>
  <c r="M142" i="8"/>
  <c r="M142" i="15" s="1"/>
  <c r="N142" i="8"/>
  <c r="N142" i="15" s="1"/>
  <c r="O142" i="8"/>
  <c r="O142" i="15" s="1"/>
  <c r="P142" i="8"/>
  <c r="P142" i="15" s="1"/>
  <c r="Q142" i="8"/>
  <c r="S142" i="15" s="1"/>
  <c r="A143" i="8"/>
  <c r="B143" i="8"/>
  <c r="C143" i="8"/>
  <c r="D143" i="8"/>
  <c r="E143" i="8"/>
  <c r="F143" i="8"/>
  <c r="G143" i="8"/>
  <c r="H143" i="8"/>
  <c r="J143" i="8"/>
  <c r="I143" i="8" s="1"/>
  <c r="K143" i="8"/>
  <c r="M143" i="8"/>
  <c r="M143" i="15" s="1"/>
  <c r="N143" i="8"/>
  <c r="N143" i="15" s="1"/>
  <c r="O143" i="8"/>
  <c r="O143" i="15" s="1"/>
  <c r="P143" i="8"/>
  <c r="P143" i="15" s="1"/>
  <c r="Q143" i="8"/>
  <c r="S143" i="15" s="1"/>
  <c r="A144" i="8"/>
  <c r="B144" i="8"/>
  <c r="C144" i="8"/>
  <c r="D144" i="8"/>
  <c r="E144" i="8"/>
  <c r="F144" i="8"/>
  <c r="G144" i="8"/>
  <c r="H144" i="8"/>
  <c r="J144" i="8"/>
  <c r="I144" i="8" s="1"/>
  <c r="K144" i="8"/>
  <c r="M144" i="8"/>
  <c r="M144" i="15" s="1"/>
  <c r="N144" i="8"/>
  <c r="N144" i="15" s="1"/>
  <c r="O144" i="8"/>
  <c r="O144" i="15" s="1"/>
  <c r="P144" i="8"/>
  <c r="P144" i="15" s="1"/>
  <c r="Q144" i="8"/>
  <c r="S144" i="15" s="1"/>
  <c r="A145" i="8"/>
  <c r="B145" i="8"/>
  <c r="C145" i="8"/>
  <c r="D145" i="8"/>
  <c r="E145" i="8"/>
  <c r="F145" i="8"/>
  <c r="G145" i="8"/>
  <c r="H145" i="8"/>
  <c r="J145" i="8"/>
  <c r="I145" i="8" s="1"/>
  <c r="K145" i="8"/>
  <c r="M145" i="8"/>
  <c r="M145" i="15" s="1"/>
  <c r="N145" i="8"/>
  <c r="N145" i="15" s="1"/>
  <c r="O145" i="8"/>
  <c r="O145" i="15" s="1"/>
  <c r="P145" i="8"/>
  <c r="P145" i="15" s="1"/>
  <c r="Q145" i="8"/>
  <c r="S145" i="15" s="1"/>
  <c r="A146" i="8"/>
  <c r="B146" i="8"/>
  <c r="C146" i="8"/>
  <c r="D146" i="8"/>
  <c r="E146" i="8"/>
  <c r="F146" i="8"/>
  <c r="G146" i="8"/>
  <c r="H146" i="8"/>
  <c r="J146" i="8"/>
  <c r="I146" i="8" s="1"/>
  <c r="K146" i="8"/>
  <c r="M146" i="8"/>
  <c r="M146" i="15" s="1"/>
  <c r="N146" i="8"/>
  <c r="N146" i="15" s="1"/>
  <c r="O146" i="8"/>
  <c r="O146" i="15" s="1"/>
  <c r="P146" i="8"/>
  <c r="P146" i="15" s="1"/>
  <c r="Q146" i="8"/>
  <c r="S146" i="15" s="1"/>
  <c r="A147" i="8"/>
  <c r="B147" i="8"/>
  <c r="C147" i="8"/>
  <c r="D147" i="8"/>
  <c r="E147" i="8"/>
  <c r="F147" i="8"/>
  <c r="G147" i="8"/>
  <c r="H147" i="8"/>
  <c r="J147" i="8"/>
  <c r="I147" i="8" s="1"/>
  <c r="K147" i="8"/>
  <c r="M147" i="8"/>
  <c r="M147" i="15" s="1"/>
  <c r="N147" i="8"/>
  <c r="N147" i="15" s="1"/>
  <c r="O147" i="8"/>
  <c r="O147" i="15" s="1"/>
  <c r="P147" i="8"/>
  <c r="P147" i="15" s="1"/>
  <c r="Q147" i="8"/>
  <c r="S147" i="15" s="1"/>
  <c r="A148" i="8"/>
  <c r="B148" i="8"/>
  <c r="C148" i="8"/>
  <c r="D148" i="8"/>
  <c r="E148" i="8"/>
  <c r="F148" i="8"/>
  <c r="G148" i="8"/>
  <c r="H148" i="8"/>
  <c r="J148" i="8"/>
  <c r="I148" i="8" s="1"/>
  <c r="K148" i="8"/>
  <c r="M148" i="8"/>
  <c r="M148" i="15" s="1"/>
  <c r="N148" i="8"/>
  <c r="N148" i="15" s="1"/>
  <c r="O148" i="8"/>
  <c r="O148" i="15" s="1"/>
  <c r="P148" i="8"/>
  <c r="P148" i="15" s="1"/>
  <c r="Q148" i="8"/>
  <c r="S148" i="15" s="1"/>
  <c r="A149" i="8"/>
  <c r="B149" i="8"/>
  <c r="C149" i="8"/>
  <c r="D149" i="8"/>
  <c r="E149" i="8"/>
  <c r="F149" i="8"/>
  <c r="G149" i="8"/>
  <c r="H149" i="8"/>
  <c r="J149" i="8"/>
  <c r="I149" i="8" s="1"/>
  <c r="K149" i="8"/>
  <c r="M149" i="8"/>
  <c r="M149" i="15" s="1"/>
  <c r="N149" i="8"/>
  <c r="N149" i="15" s="1"/>
  <c r="O149" i="8"/>
  <c r="O149" i="15" s="1"/>
  <c r="P149" i="8"/>
  <c r="P149" i="15" s="1"/>
  <c r="Q149" i="8"/>
  <c r="S149" i="15" s="1"/>
  <c r="A150" i="8"/>
  <c r="B150" i="8"/>
  <c r="C150" i="8"/>
  <c r="D150" i="8"/>
  <c r="E150" i="8"/>
  <c r="F150" i="8"/>
  <c r="G150" i="8"/>
  <c r="H150" i="8"/>
  <c r="J150" i="8"/>
  <c r="I150" i="8" s="1"/>
  <c r="K150" i="8"/>
  <c r="M150" i="8"/>
  <c r="M150" i="15" s="1"/>
  <c r="N150" i="8"/>
  <c r="N150" i="15" s="1"/>
  <c r="O150" i="8"/>
  <c r="O150" i="15" s="1"/>
  <c r="P150" i="8"/>
  <c r="P150" i="15" s="1"/>
  <c r="Q150" i="8"/>
  <c r="S150" i="15" s="1"/>
  <c r="A151" i="8"/>
  <c r="B151" i="8"/>
  <c r="C151" i="8"/>
  <c r="D151" i="8"/>
  <c r="E151" i="8"/>
  <c r="F151" i="8"/>
  <c r="G151" i="8"/>
  <c r="H151" i="8"/>
  <c r="J151" i="8"/>
  <c r="I151" i="8" s="1"/>
  <c r="K151" i="8"/>
  <c r="M151" i="8"/>
  <c r="M151" i="15" s="1"/>
  <c r="N151" i="8"/>
  <c r="N151" i="15" s="1"/>
  <c r="O151" i="8"/>
  <c r="O151" i="15" s="1"/>
  <c r="P151" i="8"/>
  <c r="P151" i="15" s="1"/>
  <c r="Q151" i="8"/>
  <c r="S151" i="15" s="1"/>
  <c r="A152" i="8"/>
  <c r="B152" i="8"/>
  <c r="C152" i="8"/>
  <c r="D152" i="8"/>
  <c r="E152" i="8"/>
  <c r="F152" i="8"/>
  <c r="G152" i="8"/>
  <c r="H152" i="8"/>
  <c r="J152" i="8"/>
  <c r="I152" i="8" s="1"/>
  <c r="K152" i="8"/>
  <c r="M152" i="8"/>
  <c r="M152" i="15" s="1"/>
  <c r="N152" i="8"/>
  <c r="N152" i="15" s="1"/>
  <c r="O152" i="8"/>
  <c r="O152" i="15" s="1"/>
  <c r="P152" i="8"/>
  <c r="P152" i="15" s="1"/>
  <c r="Q152" i="8"/>
  <c r="S152" i="15" s="1"/>
  <c r="A153" i="8"/>
  <c r="B153" i="8"/>
  <c r="C153" i="8"/>
  <c r="D153" i="8"/>
  <c r="E153" i="8"/>
  <c r="F153" i="8"/>
  <c r="G153" i="8"/>
  <c r="H153" i="8"/>
  <c r="J153" i="8"/>
  <c r="I153" i="8" s="1"/>
  <c r="K153" i="8"/>
  <c r="M153" i="8"/>
  <c r="M153" i="15" s="1"/>
  <c r="N153" i="8"/>
  <c r="N153" i="15" s="1"/>
  <c r="O153" i="8"/>
  <c r="O153" i="15" s="1"/>
  <c r="P153" i="8"/>
  <c r="P153" i="15" s="1"/>
  <c r="Q153" i="8"/>
  <c r="S153" i="15" s="1"/>
  <c r="A154" i="8"/>
  <c r="B154" i="8"/>
  <c r="C154" i="8"/>
  <c r="D154" i="8"/>
  <c r="E154" i="8"/>
  <c r="F154" i="8"/>
  <c r="G154" i="8"/>
  <c r="H154" i="8"/>
  <c r="J154" i="8"/>
  <c r="I154" i="8" s="1"/>
  <c r="K154" i="8"/>
  <c r="M154" i="8"/>
  <c r="M154" i="15" s="1"/>
  <c r="N154" i="8"/>
  <c r="N154" i="15" s="1"/>
  <c r="O154" i="8"/>
  <c r="O154" i="15" s="1"/>
  <c r="P154" i="8"/>
  <c r="P154" i="15" s="1"/>
  <c r="Q154" i="8"/>
  <c r="S154" i="15" s="1"/>
  <c r="A155" i="8"/>
  <c r="B155" i="8"/>
  <c r="C155" i="8"/>
  <c r="D155" i="8"/>
  <c r="E155" i="8"/>
  <c r="F155" i="8"/>
  <c r="G155" i="8"/>
  <c r="H155" i="8"/>
  <c r="J155" i="8"/>
  <c r="I155" i="8" s="1"/>
  <c r="K155" i="8"/>
  <c r="M155" i="8"/>
  <c r="M155" i="15" s="1"/>
  <c r="N155" i="8"/>
  <c r="N155" i="15" s="1"/>
  <c r="O155" i="8"/>
  <c r="O155" i="15" s="1"/>
  <c r="P155" i="8"/>
  <c r="P155" i="15" s="1"/>
  <c r="Q155" i="8"/>
  <c r="S155" i="15" s="1"/>
  <c r="A156" i="8"/>
  <c r="B156" i="8"/>
  <c r="C156" i="8"/>
  <c r="D156" i="8"/>
  <c r="E156" i="8"/>
  <c r="F156" i="8"/>
  <c r="G156" i="8"/>
  <c r="H156" i="8"/>
  <c r="J156" i="8"/>
  <c r="I156" i="8" s="1"/>
  <c r="K156" i="8"/>
  <c r="M156" i="8"/>
  <c r="M156" i="15" s="1"/>
  <c r="N156" i="8"/>
  <c r="N156" i="15" s="1"/>
  <c r="O156" i="8"/>
  <c r="O156" i="15" s="1"/>
  <c r="P156" i="8"/>
  <c r="P156" i="15" s="1"/>
  <c r="Q156" i="8"/>
  <c r="S156" i="15" s="1"/>
  <c r="A157" i="8"/>
  <c r="B157" i="8"/>
  <c r="C157" i="8"/>
  <c r="D157" i="8"/>
  <c r="E157" i="8"/>
  <c r="F157" i="8"/>
  <c r="G157" i="8"/>
  <c r="H157" i="8"/>
  <c r="J157" i="8"/>
  <c r="I157" i="8" s="1"/>
  <c r="K157" i="8"/>
  <c r="M157" i="8"/>
  <c r="M157" i="15" s="1"/>
  <c r="N157" i="8"/>
  <c r="N157" i="15" s="1"/>
  <c r="O157" i="8"/>
  <c r="O157" i="15" s="1"/>
  <c r="P157" i="8"/>
  <c r="P157" i="15" s="1"/>
  <c r="Q157" i="8"/>
  <c r="S157" i="15" s="1"/>
  <c r="A158" i="8"/>
  <c r="B158" i="8"/>
  <c r="C158" i="8"/>
  <c r="D158" i="8"/>
  <c r="E158" i="8"/>
  <c r="F158" i="8"/>
  <c r="G158" i="8"/>
  <c r="H158" i="8"/>
  <c r="J158" i="8"/>
  <c r="I158" i="8" s="1"/>
  <c r="K158" i="8"/>
  <c r="M158" i="8"/>
  <c r="M158" i="15" s="1"/>
  <c r="N158" i="8"/>
  <c r="N158" i="15" s="1"/>
  <c r="O158" i="8"/>
  <c r="O158" i="15" s="1"/>
  <c r="P158" i="8"/>
  <c r="P158" i="15" s="1"/>
  <c r="Q158" i="8"/>
  <c r="S158" i="15" s="1"/>
  <c r="A159" i="8"/>
  <c r="B159" i="8"/>
  <c r="C159" i="8"/>
  <c r="D159" i="8"/>
  <c r="E159" i="8"/>
  <c r="F159" i="8"/>
  <c r="G159" i="8"/>
  <c r="H159" i="8"/>
  <c r="J159" i="8"/>
  <c r="I159" i="8" s="1"/>
  <c r="K159" i="8"/>
  <c r="M159" i="8"/>
  <c r="M159" i="15" s="1"/>
  <c r="N159" i="8"/>
  <c r="N159" i="15" s="1"/>
  <c r="O159" i="8"/>
  <c r="O159" i="15" s="1"/>
  <c r="P159" i="8"/>
  <c r="P159" i="15" s="1"/>
  <c r="Q159" i="8"/>
  <c r="S159" i="15" s="1"/>
  <c r="A160" i="8"/>
  <c r="B160" i="8"/>
  <c r="C160" i="8"/>
  <c r="D160" i="8"/>
  <c r="E160" i="8"/>
  <c r="F160" i="8"/>
  <c r="G160" i="8"/>
  <c r="H160" i="8"/>
  <c r="J160" i="8"/>
  <c r="I160" i="8" s="1"/>
  <c r="K160" i="8"/>
  <c r="M160" i="8"/>
  <c r="M160" i="15" s="1"/>
  <c r="N160" i="8"/>
  <c r="N160" i="15" s="1"/>
  <c r="O160" i="8"/>
  <c r="O160" i="15" s="1"/>
  <c r="P160" i="8"/>
  <c r="P160" i="15" s="1"/>
  <c r="Q160" i="8"/>
  <c r="S160" i="15" s="1"/>
  <c r="A161" i="8"/>
  <c r="B161" i="8"/>
  <c r="C161" i="8"/>
  <c r="D161" i="8"/>
  <c r="E161" i="8"/>
  <c r="F161" i="8"/>
  <c r="G161" i="8"/>
  <c r="H161" i="8"/>
  <c r="J161" i="8"/>
  <c r="I161" i="8" s="1"/>
  <c r="K161" i="8"/>
  <c r="M161" i="8"/>
  <c r="M161" i="15" s="1"/>
  <c r="N161" i="8"/>
  <c r="N161" i="15" s="1"/>
  <c r="O161" i="8"/>
  <c r="O161" i="15" s="1"/>
  <c r="P161" i="8"/>
  <c r="P161" i="15" s="1"/>
  <c r="Q161" i="8"/>
  <c r="S161" i="15" s="1"/>
  <c r="A162" i="8"/>
  <c r="B162" i="8"/>
  <c r="C162" i="8"/>
  <c r="D162" i="8"/>
  <c r="E162" i="8"/>
  <c r="F162" i="8"/>
  <c r="G162" i="8"/>
  <c r="H162" i="8"/>
  <c r="J162" i="8"/>
  <c r="I162" i="8" s="1"/>
  <c r="K162" i="8"/>
  <c r="M162" i="8"/>
  <c r="M162" i="15" s="1"/>
  <c r="N162" i="8"/>
  <c r="N162" i="15" s="1"/>
  <c r="O162" i="8"/>
  <c r="O162" i="15" s="1"/>
  <c r="P162" i="8"/>
  <c r="P162" i="15" s="1"/>
  <c r="Q162" i="8"/>
  <c r="S162" i="15" s="1"/>
  <c r="A163" i="8"/>
  <c r="B163" i="8"/>
  <c r="C163" i="8"/>
  <c r="D163" i="8"/>
  <c r="E163" i="8"/>
  <c r="F163" i="8"/>
  <c r="G163" i="8"/>
  <c r="H163" i="8"/>
  <c r="J163" i="8"/>
  <c r="I163" i="8" s="1"/>
  <c r="K163" i="8"/>
  <c r="M163" i="8"/>
  <c r="M163" i="15" s="1"/>
  <c r="N163" i="8"/>
  <c r="N163" i="15" s="1"/>
  <c r="O163" i="8"/>
  <c r="O163" i="15" s="1"/>
  <c r="P163" i="8"/>
  <c r="P163" i="15" s="1"/>
  <c r="Q163" i="8"/>
  <c r="S163" i="15" s="1"/>
  <c r="A164" i="8"/>
  <c r="B164" i="8"/>
  <c r="C164" i="8"/>
  <c r="D164" i="8"/>
  <c r="E164" i="8"/>
  <c r="F164" i="8"/>
  <c r="G164" i="8"/>
  <c r="H164" i="8"/>
  <c r="J164" i="8"/>
  <c r="I164" i="8" s="1"/>
  <c r="K164" i="8"/>
  <c r="M164" i="8"/>
  <c r="M164" i="15" s="1"/>
  <c r="N164" i="8"/>
  <c r="N164" i="15" s="1"/>
  <c r="O164" i="8"/>
  <c r="O164" i="15" s="1"/>
  <c r="P164" i="8"/>
  <c r="P164" i="15" s="1"/>
  <c r="Q164" i="8"/>
  <c r="S164" i="15" s="1"/>
  <c r="A165" i="8"/>
  <c r="B165" i="8"/>
  <c r="C165" i="8"/>
  <c r="D165" i="8"/>
  <c r="E165" i="8"/>
  <c r="F165" i="8"/>
  <c r="G165" i="8"/>
  <c r="H165" i="8"/>
  <c r="J165" i="8"/>
  <c r="I165" i="8" s="1"/>
  <c r="K165" i="8"/>
  <c r="M165" i="8"/>
  <c r="M165" i="15" s="1"/>
  <c r="N165" i="8"/>
  <c r="N165" i="15" s="1"/>
  <c r="O165" i="8"/>
  <c r="O165" i="15" s="1"/>
  <c r="P165" i="8"/>
  <c r="P165" i="15" s="1"/>
  <c r="Q165" i="8"/>
  <c r="S165" i="15" s="1"/>
  <c r="A166" i="8"/>
  <c r="B166" i="8"/>
  <c r="C166" i="8"/>
  <c r="D166" i="8"/>
  <c r="E166" i="8"/>
  <c r="F166" i="8"/>
  <c r="G166" i="8"/>
  <c r="H166" i="8"/>
  <c r="J166" i="8"/>
  <c r="I166" i="8" s="1"/>
  <c r="K166" i="8"/>
  <c r="M166" i="8"/>
  <c r="M166" i="15" s="1"/>
  <c r="N166" i="8"/>
  <c r="N166" i="15" s="1"/>
  <c r="O166" i="8"/>
  <c r="O166" i="15" s="1"/>
  <c r="P166" i="8"/>
  <c r="P166" i="15" s="1"/>
  <c r="Q166" i="8"/>
  <c r="S166" i="15" s="1"/>
  <c r="A167" i="8"/>
  <c r="B167" i="8"/>
  <c r="C167" i="8"/>
  <c r="D167" i="8"/>
  <c r="E167" i="8"/>
  <c r="F167" i="8"/>
  <c r="G167" i="8"/>
  <c r="H167" i="8"/>
  <c r="J167" i="8"/>
  <c r="I167" i="8" s="1"/>
  <c r="K167" i="8"/>
  <c r="M167" i="8"/>
  <c r="M167" i="15" s="1"/>
  <c r="N167" i="8"/>
  <c r="N167" i="15" s="1"/>
  <c r="O167" i="8"/>
  <c r="O167" i="15" s="1"/>
  <c r="P167" i="8"/>
  <c r="P167" i="15" s="1"/>
  <c r="Q167" i="8"/>
  <c r="S167" i="15" s="1"/>
  <c r="A168" i="8"/>
  <c r="B168" i="8"/>
  <c r="C168" i="8"/>
  <c r="D168" i="8"/>
  <c r="E168" i="8"/>
  <c r="F168" i="8"/>
  <c r="G168" i="8"/>
  <c r="H168" i="8"/>
  <c r="J168" i="8"/>
  <c r="I168" i="8" s="1"/>
  <c r="K168" i="8"/>
  <c r="M168" i="8"/>
  <c r="M168" i="15" s="1"/>
  <c r="N168" i="8"/>
  <c r="N168" i="15" s="1"/>
  <c r="O168" i="8"/>
  <c r="O168" i="15" s="1"/>
  <c r="P168" i="8"/>
  <c r="P168" i="15" s="1"/>
  <c r="Q168" i="8"/>
  <c r="S168" i="15" s="1"/>
  <c r="A169" i="8"/>
  <c r="B169" i="8"/>
  <c r="C169" i="8"/>
  <c r="D169" i="8"/>
  <c r="E169" i="8"/>
  <c r="F169" i="8"/>
  <c r="G169" i="8"/>
  <c r="H169" i="8"/>
  <c r="J169" i="8"/>
  <c r="I169" i="8" s="1"/>
  <c r="K169" i="8"/>
  <c r="M169" i="8"/>
  <c r="M169" i="15" s="1"/>
  <c r="N169" i="8"/>
  <c r="N169" i="15" s="1"/>
  <c r="O169" i="8"/>
  <c r="O169" i="15" s="1"/>
  <c r="P169" i="8"/>
  <c r="P169" i="15" s="1"/>
  <c r="Q169" i="8"/>
  <c r="S169" i="15" s="1"/>
  <c r="A170" i="8"/>
  <c r="B170" i="8"/>
  <c r="C170" i="8"/>
  <c r="D170" i="8"/>
  <c r="E170" i="8"/>
  <c r="F170" i="8"/>
  <c r="G170" i="8"/>
  <c r="H170" i="8"/>
  <c r="J170" i="8"/>
  <c r="I170" i="8" s="1"/>
  <c r="K170" i="8"/>
  <c r="M170" i="8"/>
  <c r="M170" i="15" s="1"/>
  <c r="N170" i="8"/>
  <c r="N170" i="15" s="1"/>
  <c r="O170" i="8"/>
  <c r="O170" i="15" s="1"/>
  <c r="P170" i="8"/>
  <c r="P170" i="15" s="1"/>
  <c r="Q170" i="8"/>
  <c r="S170" i="15" s="1"/>
  <c r="A171" i="8"/>
  <c r="B171" i="8"/>
  <c r="C171" i="8"/>
  <c r="D171" i="8"/>
  <c r="E171" i="8"/>
  <c r="F171" i="8"/>
  <c r="G171" i="8"/>
  <c r="H171" i="8"/>
  <c r="J171" i="8"/>
  <c r="I171" i="8" s="1"/>
  <c r="K171" i="8"/>
  <c r="M171" i="8"/>
  <c r="M171" i="15" s="1"/>
  <c r="N171" i="8"/>
  <c r="N171" i="15" s="1"/>
  <c r="O171" i="8"/>
  <c r="O171" i="15" s="1"/>
  <c r="P171" i="8"/>
  <c r="P171" i="15" s="1"/>
  <c r="Q171" i="8"/>
  <c r="S171" i="15" s="1"/>
  <c r="A172" i="8"/>
  <c r="B172" i="8"/>
  <c r="C172" i="8"/>
  <c r="D172" i="8"/>
  <c r="E172" i="8"/>
  <c r="F172" i="8"/>
  <c r="G172" i="8"/>
  <c r="H172" i="8"/>
  <c r="J172" i="8"/>
  <c r="I172" i="8" s="1"/>
  <c r="K172" i="8"/>
  <c r="M172" i="8"/>
  <c r="M172" i="15" s="1"/>
  <c r="N172" i="8"/>
  <c r="N172" i="15" s="1"/>
  <c r="O172" i="8"/>
  <c r="O172" i="15" s="1"/>
  <c r="P172" i="8"/>
  <c r="P172" i="15" s="1"/>
  <c r="Q172" i="8"/>
  <c r="S172" i="15" s="1"/>
  <c r="A173" i="8"/>
  <c r="B173" i="8"/>
  <c r="C173" i="8"/>
  <c r="D173" i="8"/>
  <c r="E173" i="8"/>
  <c r="F173" i="8"/>
  <c r="G173" i="8"/>
  <c r="H173" i="8"/>
  <c r="J173" i="8"/>
  <c r="I173" i="8" s="1"/>
  <c r="K173" i="8"/>
  <c r="M173" i="8"/>
  <c r="M173" i="15" s="1"/>
  <c r="N173" i="8"/>
  <c r="N173" i="15" s="1"/>
  <c r="O173" i="8"/>
  <c r="O173" i="15" s="1"/>
  <c r="P173" i="8"/>
  <c r="P173" i="15" s="1"/>
  <c r="Q173" i="8"/>
  <c r="S173" i="15" s="1"/>
  <c r="A174" i="8"/>
  <c r="B174" i="8"/>
  <c r="C174" i="8"/>
  <c r="D174" i="8"/>
  <c r="E174" i="8"/>
  <c r="F174" i="8"/>
  <c r="G174" i="8"/>
  <c r="H174" i="8"/>
  <c r="J174" i="8"/>
  <c r="I174" i="8" s="1"/>
  <c r="K174" i="8"/>
  <c r="M174" i="8"/>
  <c r="M174" i="15" s="1"/>
  <c r="N174" i="8"/>
  <c r="N174" i="15" s="1"/>
  <c r="O174" i="8"/>
  <c r="O174" i="15" s="1"/>
  <c r="P174" i="8"/>
  <c r="P174" i="15" s="1"/>
  <c r="Q174" i="8"/>
  <c r="S174" i="15" s="1"/>
  <c r="A175" i="8"/>
  <c r="B175" i="8"/>
  <c r="C175" i="8"/>
  <c r="D175" i="8"/>
  <c r="E175" i="8"/>
  <c r="F175" i="8"/>
  <c r="G175" i="8"/>
  <c r="H175" i="8"/>
  <c r="J175" i="8"/>
  <c r="I175" i="8" s="1"/>
  <c r="K175" i="8"/>
  <c r="M175" i="8"/>
  <c r="M175" i="15" s="1"/>
  <c r="N175" i="8"/>
  <c r="N175" i="15" s="1"/>
  <c r="O175" i="8"/>
  <c r="O175" i="15" s="1"/>
  <c r="P175" i="8"/>
  <c r="P175" i="15" s="1"/>
  <c r="Q175" i="8"/>
  <c r="S175" i="15" s="1"/>
  <c r="A176" i="8"/>
  <c r="B176" i="8"/>
  <c r="C176" i="8"/>
  <c r="D176" i="8"/>
  <c r="E176" i="8"/>
  <c r="F176" i="8"/>
  <c r="G176" i="8"/>
  <c r="H176" i="8"/>
  <c r="J176" i="8"/>
  <c r="I176" i="8" s="1"/>
  <c r="K176" i="8"/>
  <c r="M176" i="8"/>
  <c r="M176" i="15" s="1"/>
  <c r="N176" i="8"/>
  <c r="N176" i="15" s="1"/>
  <c r="O176" i="8"/>
  <c r="O176" i="15" s="1"/>
  <c r="P176" i="8"/>
  <c r="P176" i="15" s="1"/>
  <c r="Q176" i="8"/>
  <c r="S176" i="15" s="1"/>
  <c r="A177" i="8"/>
  <c r="B177" i="8"/>
  <c r="C177" i="8"/>
  <c r="D177" i="8"/>
  <c r="E177" i="8"/>
  <c r="F177" i="8"/>
  <c r="G177" i="8"/>
  <c r="H177" i="8"/>
  <c r="J177" i="8"/>
  <c r="I177" i="8" s="1"/>
  <c r="K177" i="8"/>
  <c r="M177" i="8"/>
  <c r="M177" i="15" s="1"/>
  <c r="N177" i="8"/>
  <c r="N177" i="15" s="1"/>
  <c r="O177" i="8"/>
  <c r="O177" i="15" s="1"/>
  <c r="P177" i="8"/>
  <c r="P177" i="15" s="1"/>
  <c r="Q177" i="8"/>
  <c r="S177" i="15" s="1"/>
  <c r="A178" i="8"/>
  <c r="B178" i="8"/>
  <c r="C178" i="8"/>
  <c r="D178" i="8"/>
  <c r="E178" i="8"/>
  <c r="F178" i="8"/>
  <c r="G178" i="8"/>
  <c r="H178" i="8"/>
  <c r="J178" i="8"/>
  <c r="I178" i="8" s="1"/>
  <c r="K178" i="8"/>
  <c r="M178" i="8"/>
  <c r="M178" i="15" s="1"/>
  <c r="N178" i="8"/>
  <c r="N178" i="15" s="1"/>
  <c r="O178" i="8"/>
  <c r="O178" i="15" s="1"/>
  <c r="P178" i="8"/>
  <c r="P178" i="15" s="1"/>
  <c r="Q178" i="8"/>
  <c r="S178" i="15" s="1"/>
  <c r="A179" i="8"/>
  <c r="B179" i="8"/>
  <c r="C179" i="8"/>
  <c r="D179" i="8"/>
  <c r="E179" i="8"/>
  <c r="F179" i="8"/>
  <c r="G179" i="8"/>
  <c r="H179" i="8"/>
  <c r="J179" i="8"/>
  <c r="I179" i="8" s="1"/>
  <c r="K179" i="8"/>
  <c r="M179" i="8"/>
  <c r="M179" i="15" s="1"/>
  <c r="N179" i="8"/>
  <c r="N179" i="15" s="1"/>
  <c r="O179" i="8"/>
  <c r="O179" i="15" s="1"/>
  <c r="P179" i="8"/>
  <c r="P179" i="15" s="1"/>
  <c r="Q179" i="8"/>
  <c r="S179" i="15" s="1"/>
  <c r="A180" i="8"/>
  <c r="B180" i="8"/>
  <c r="C180" i="8"/>
  <c r="D180" i="8"/>
  <c r="E180" i="8"/>
  <c r="F180" i="8"/>
  <c r="G180" i="8"/>
  <c r="H180" i="8"/>
  <c r="J180" i="8"/>
  <c r="I180" i="8" s="1"/>
  <c r="K180" i="8"/>
  <c r="M180" i="8"/>
  <c r="M180" i="15" s="1"/>
  <c r="N180" i="8"/>
  <c r="N180" i="15" s="1"/>
  <c r="O180" i="8"/>
  <c r="O180" i="15" s="1"/>
  <c r="P180" i="8"/>
  <c r="P180" i="15" s="1"/>
  <c r="Q180" i="8"/>
  <c r="S180" i="15" s="1"/>
  <c r="A181" i="8"/>
  <c r="B181" i="8"/>
  <c r="C181" i="8"/>
  <c r="D181" i="8"/>
  <c r="E181" i="8"/>
  <c r="F181" i="8"/>
  <c r="G181" i="8"/>
  <c r="H181" i="8"/>
  <c r="J181" i="8"/>
  <c r="I181" i="8" s="1"/>
  <c r="K181" i="8"/>
  <c r="M181" i="8"/>
  <c r="M181" i="15" s="1"/>
  <c r="N181" i="8"/>
  <c r="N181" i="15" s="1"/>
  <c r="O181" i="8"/>
  <c r="O181" i="15" s="1"/>
  <c r="P181" i="8"/>
  <c r="P181" i="15" s="1"/>
  <c r="Q181" i="8"/>
  <c r="S181" i="15" s="1"/>
  <c r="A182" i="8"/>
  <c r="B182" i="8"/>
  <c r="C182" i="8"/>
  <c r="D182" i="8"/>
  <c r="E182" i="8"/>
  <c r="F182" i="8"/>
  <c r="G182" i="8"/>
  <c r="H182" i="8"/>
  <c r="J182" i="8"/>
  <c r="I182" i="8" s="1"/>
  <c r="K182" i="8"/>
  <c r="M182" i="8"/>
  <c r="M182" i="15" s="1"/>
  <c r="N182" i="8"/>
  <c r="N182" i="15" s="1"/>
  <c r="O182" i="8"/>
  <c r="O182" i="15" s="1"/>
  <c r="P182" i="8"/>
  <c r="P182" i="15" s="1"/>
  <c r="Q182" i="8"/>
  <c r="S182" i="15" s="1"/>
  <c r="A183" i="8"/>
  <c r="B183" i="8"/>
  <c r="C183" i="8"/>
  <c r="D183" i="8"/>
  <c r="E183" i="8"/>
  <c r="F183" i="8"/>
  <c r="G183" i="8"/>
  <c r="H183" i="8"/>
  <c r="J183" i="8"/>
  <c r="I183" i="8" s="1"/>
  <c r="K183" i="8"/>
  <c r="M183" i="8"/>
  <c r="M183" i="15" s="1"/>
  <c r="N183" i="8"/>
  <c r="N183" i="15" s="1"/>
  <c r="O183" i="8"/>
  <c r="O183" i="15" s="1"/>
  <c r="P183" i="8"/>
  <c r="P183" i="15" s="1"/>
  <c r="Q183" i="8"/>
  <c r="S183" i="15" s="1"/>
  <c r="A184" i="8"/>
  <c r="B184" i="8"/>
  <c r="C184" i="8"/>
  <c r="D184" i="8"/>
  <c r="E184" i="8"/>
  <c r="F184" i="8"/>
  <c r="G184" i="8"/>
  <c r="H184" i="8"/>
  <c r="J184" i="8"/>
  <c r="I184" i="8" s="1"/>
  <c r="K184" i="8"/>
  <c r="M184" i="8"/>
  <c r="M184" i="15" s="1"/>
  <c r="N184" i="8"/>
  <c r="N184" i="15" s="1"/>
  <c r="O184" i="8"/>
  <c r="O184" i="15" s="1"/>
  <c r="P184" i="8"/>
  <c r="P184" i="15" s="1"/>
  <c r="Q184" i="8"/>
  <c r="S184" i="15" s="1"/>
  <c r="A185" i="8"/>
  <c r="B185" i="8"/>
  <c r="C185" i="8"/>
  <c r="D185" i="8"/>
  <c r="E185" i="8"/>
  <c r="F185" i="8"/>
  <c r="G185" i="8"/>
  <c r="H185" i="8"/>
  <c r="J185" i="8"/>
  <c r="I185" i="8" s="1"/>
  <c r="K185" i="8"/>
  <c r="M185" i="8"/>
  <c r="M185" i="15" s="1"/>
  <c r="N185" i="8"/>
  <c r="N185" i="15" s="1"/>
  <c r="O185" i="8"/>
  <c r="O185" i="15" s="1"/>
  <c r="P185" i="8"/>
  <c r="P185" i="15" s="1"/>
  <c r="Q185" i="8"/>
  <c r="S185" i="15" s="1"/>
  <c r="A186" i="8"/>
  <c r="B186" i="8"/>
  <c r="C186" i="8"/>
  <c r="D186" i="8"/>
  <c r="E186" i="8"/>
  <c r="F186" i="8"/>
  <c r="G186" i="8"/>
  <c r="H186" i="8"/>
  <c r="J186" i="8"/>
  <c r="I186" i="8" s="1"/>
  <c r="K186" i="8"/>
  <c r="M186" i="8"/>
  <c r="M186" i="15" s="1"/>
  <c r="N186" i="8"/>
  <c r="N186" i="15" s="1"/>
  <c r="O186" i="8"/>
  <c r="O186" i="15" s="1"/>
  <c r="P186" i="8"/>
  <c r="P186" i="15" s="1"/>
  <c r="Q186" i="8"/>
  <c r="S186" i="15" s="1"/>
  <c r="A187" i="8"/>
  <c r="B187" i="8"/>
  <c r="C187" i="8"/>
  <c r="D187" i="8"/>
  <c r="E187" i="8"/>
  <c r="F187" i="8"/>
  <c r="G187" i="8"/>
  <c r="H187" i="8"/>
  <c r="J187" i="8"/>
  <c r="I187" i="8" s="1"/>
  <c r="K187" i="8"/>
  <c r="M187" i="8"/>
  <c r="M187" i="15" s="1"/>
  <c r="N187" i="8"/>
  <c r="N187" i="15" s="1"/>
  <c r="O187" i="8"/>
  <c r="O187" i="15" s="1"/>
  <c r="P187" i="8"/>
  <c r="P187" i="15" s="1"/>
  <c r="Q187" i="8"/>
  <c r="S187" i="15" s="1"/>
  <c r="A188" i="8"/>
  <c r="B188" i="8"/>
  <c r="C188" i="8"/>
  <c r="D188" i="8"/>
  <c r="E188" i="8"/>
  <c r="F188" i="8"/>
  <c r="G188" i="8"/>
  <c r="H188" i="8"/>
  <c r="J188" i="8"/>
  <c r="I188" i="8" s="1"/>
  <c r="K188" i="8"/>
  <c r="M188" i="8"/>
  <c r="M188" i="15" s="1"/>
  <c r="N188" i="8"/>
  <c r="N188" i="15" s="1"/>
  <c r="O188" i="8"/>
  <c r="O188" i="15" s="1"/>
  <c r="P188" i="8"/>
  <c r="P188" i="15" s="1"/>
  <c r="Q188" i="8"/>
  <c r="S188" i="15" s="1"/>
  <c r="A189" i="8"/>
  <c r="B189" i="8"/>
  <c r="C189" i="8"/>
  <c r="D189" i="8"/>
  <c r="E189" i="8"/>
  <c r="F189" i="8"/>
  <c r="G189" i="8"/>
  <c r="H189" i="8"/>
  <c r="J189" i="8"/>
  <c r="I189" i="8" s="1"/>
  <c r="K189" i="8"/>
  <c r="M189" i="8"/>
  <c r="M189" i="15" s="1"/>
  <c r="N189" i="8"/>
  <c r="N189" i="15" s="1"/>
  <c r="O189" i="8"/>
  <c r="O189" i="15" s="1"/>
  <c r="P189" i="8"/>
  <c r="P189" i="15" s="1"/>
  <c r="Q189" i="8"/>
  <c r="S189" i="15" s="1"/>
  <c r="A190" i="8"/>
  <c r="B190" i="8"/>
  <c r="C190" i="8"/>
  <c r="D190" i="8"/>
  <c r="E190" i="8"/>
  <c r="F190" i="8"/>
  <c r="G190" i="8"/>
  <c r="H190" i="8"/>
  <c r="J190" i="8"/>
  <c r="I190" i="8" s="1"/>
  <c r="K190" i="8"/>
  <c r="M190" i="8"/>
  <c r="M190" i="15" s="1"/>
  <c r="N190" i="8"/>
  <c r="N190" i="15" s="1"/>
  <c r="O190" i="8"/>
  <c r="O190" i="15" s="1"/>
  <c r="P190" i="8"/>
  <c r="P190" i="15" s="1"/>
  <c r="Q190" i="8"/>
  <c r="S190" i="15" s="1"/>
  <c r="A191" i="8"/>
  <c r="B191" i="8"/>
  <c r="C191" i="8"/>
  <c r="D191" i="8"/>
  <c r="E191" i="8"/>
  <c r="F191" i="8"/>
  <c r="G191" i="8"/>
  <c r="H191" i="8"/>
  <c r="J191" i="8"/>
  <c r="I191" i="8" s="1"/>
  <c r="K191" i="8"/>
  <c r="M191" i="8"/>
  <c r="M191" i="15" s="1"/>
  <c r="N191" i="8"/>
  <c r="N191" i="15" s="1"/>
  <c r="O191" i="8"/>
  <c r="O191" i="15" s="1"/>
  <c r="P191" i="8"/>
  <c r="P191" i="15" s="1"/>
  <c r="Q191" i="8"/>
  <c r="S191" i="15" s="1"/>
  <c r="A192" i="8"/>
  <c r="B192" i="8"/>
  <c r="C192" i="8"/>
  <c r="D192" i="8"/>
  <c r="E192" i="8"/>
  <c r="F192" i="8"/>
  <c r="G192" i="8"/>
  <c r="H192" i="8"/>
  <c r="J192" i="8"/>
  <c r="I192" i="8" s="1"/>
  <c r="K192" i="8"/>
  <c r="M192" i="8"/>
  <c r="M192" i="15" s="1"/>
  <c r="N192" i="8"/>
  <c r="N192" i="15" s="1"/>
  <c r="O192" i="8"/>
  <c r="O192" i="15" s="1"/>
  <c r="P192" i="8"/>
  <c r="P192" i="15" s="1"/>
  <c r="Q192" i="8"/>
  <c r="S192" i="15" s="1"/>
  <c r="A193" i="8"/>
  <c r="B193" i="8"/>
  <c r="C193" i="8"/>
  <c r="D193" i="8"/>
  <c r="E193" i="8"/>
  <c r="F193" i="8"/>
  <c r="G193" i="8"/>
  <c r="H193" i="8"/>
  <c r="J193" i="8"/>
  <c r="I193" i="8" s="1"/>
  <c r="K193" i="8"/>
  <c r="M193" i="8"/>
  <c r="M193" i="15" s="1"/>
  <c r="N193" i="8"/>
  <c r="N193" i="15" s="1"/>
  <c r="O193" i="8"/>
  <c r="O193" i="15" s="1"/>
  <c r="P193" i="8"/>
  <c r="P193" i="15" s="1"/>
  <c r="Q193" i="8"/>
  <c r="S193" i="15" s="1"/>
  <c r="A194" i="8"/>
  <c r="B194" i="8"/>
  <c r="C194" i="8"/>
  <c r="D194" i="8"/>
  <c r="E194" i="8"/>
  <c r="F194" i="8"/>
  <c r="G194" i="8"/>
  <c r="H194" i="8"/>
  <c r="J194" i="8"/>
  <c r="I194" i="8" s="1"/>
  <c r="K194" i="8"/>
  <c r="M194" i="8"/>
  <c r="M194" i="15" s="1"/>
  <c r="N194" i="8"/>
  <c r="N194" i="15" s="1"/>
  <c r="O194" i="8"/>
  <c r="O194" i="15" s="1"/>
  <c r="P194" i="8"/>
  <c r="P194" i="15" s="1"/>
  <c r="Q194" i="8"/>
  <c r="S194" i="15" s="1"/>
  <c r="A195" i="8"/>
  <c r="B195" i="8"/>
  <c r="C195" i="8"/>
  <c r="D195" i="8"/>
  <c r="E195" i="8"/>
  <c r="F195" i="8"/>
  <c r="G195" i="8"/>
  <c r="H195" i="8"/>
  <c r="J195" i="8"/>
  <c r="I195" i="8" s="1"/>
  <c r="K195" i="8"/>
  <c r="M195" i="8"/>
  <c r="M195" i="15" s="1"/>
  <c r="N195" i="8"/>
  <c r="N195" i="15" s="1"/>
  <c r="O195" i="8"/>
  <c r="O195" i="15" s="1"/>
  <c r="P195" i="8"/>
  <c r="P195" i="15" s="1"/>
  <c r="Q195" i="8"/>
  <c r="S195" i="15" s="1"/>
  <c r="A196" i="8"/>
  <c r="B196" i="8"/>
  <c r="C196" i="8"/>
  <c r="D196" i="8"/>
  <c r="E196" i="8"/>
  <c r="F196" i="8"/>
  <c r="G196" i="8"/>
  <c r="H196" i="8"/>
  <c r="J196" i="8"/>
  <c r="I196" i="8" s="1"/>
  <c r="K196" i="8"/>
  <c r="M196" i="8"/>
  <c r="M196" i="15" s="1"/>
  <c r="N196" i="8"/>
  <c r="N196" i="15" s="1"/>
  <c r="O196" i="8"/>
  <c r="O196" i="15" s="1"/>
  <c r="P196" i="8"/>
  <c r="P196" i="15" s="1"/>
  <c r="Q196" i="8"/>
  <c r="S196" i="15" s="1"/>
  <c r="A197" i="8"/>
  <c r="B197" i="8"/>
  <c r="C197" i="8"/>
  <c r="D197" i="8"/>
  <c r="E197" i="8"/>
  <c r="F197" i="8"/>
  <c r="G197" i="8"/>
  <c r="H197" i="8"/>
  <c r="J197" i="8"/>
  <c r="I197" i="8" s="1"/>
  <c r="K197" i="8"/>
  <c r="M197" i="8"/>
  <c r="M197" i="15" s="1"/>
  <c r="N197" i="8"/>
  <c r="N197" i="15" s="1"/>
  <c r="O197" i="8"/>
  <c r="O197" i="15" s="1"/>
  <c r="P197" i="8"/>
  <c r="P197" i="15" s="1"/>
  <c r="Q197" i="8"/>
  <c r="S197" i="15" s="1"/>
  <c r="A198" i="8"/>
  <c r="B198" i="8"/>
  <c r="C198" i="8"/>
  <c r="D198" i="8"/>
  <c r="E198" i="8"/>
  <c r="F198" i="8"/>
  <c r="G198" i="8"/>
  <c r="H198" i="8"/>
  <c r="J198" i="8"/>
  <c r="I198" i="8" s="1"/>
  <c r="K198" i="8"/>
  <c r="M198" i="8"/>
  <c r="M198" i="15" s="1"/>
  <c r="N198" i="8"/>
  <c r="N198" i="15" s="1"/>
  <c r="O198" i="8"/>
  <c r="O198" i="15" s="1"/>
  <c r="P198" i="8"/>
  <c r="P198" i="15" s="1"/>
  <c r="Q198" i="8"/>
  <c r="S198" i="15" s="1"/>
  <c r="A199" i="8"/>
  <c r="B199" i="8"/>
  <c r="C199" i="8"/>
  <c r="D199" i="8"/>
  <c r="E199" i="8"/>
  <c r="F199" i="8"/>
  <c r="G199" i="8"/>
  <c r="H199" i="8"/>
  <c r="J199" i="8"/>
  <c r="I199" i="8" s="1"/>
  <c r="K199" i="8"/>
  <c r="M199" i="8"/>
  <c r="M199" i="15" s="1"/>
  <c r="N199" i="8"/>
  <c r="N199" i="15" s="1"/>
  <c r="O199" i="8"/>
  <c r="O199" i="15" s="1"/>
  <c r="P199" i="8"/>
  <c r="P199" i="15" s="1"/>
  <c r="Q199" i="8"/>
  <c r="S199" i="15" s="1"/>
  <c r="A200" i="8"/>
  <c r="B200" i="8"/>
  <c r="C200" i="8"/>
  <c r="D200" i="8"/>
  <c r="E200" i="8"/>
  <c r="F200" i="8"/>
  <c r="G200" i="8"/>
  <c r="H200" i="8"/>
  <c r="J200" i="8"/>
  <c r="I200" i="8" s="1"/>
  <c r="K200" i="8"/>
  <c r="M200" i="8"/>
  <c r="M200" i="15" s="1"/>
  <c r="N200" i="8"/>
  <c r="N200" i="15" s="1"/>
  <c r="O200" i="8"/>
  <c r="O200" i="15" s="1"/>
  <c r="P200" i="8"/>
  <c r="P200" i="15" s="1"/>
  <c r="Q200" i="8"/>
  <c r="S200" i="15" s="1"/>
  <c r="A201" i="8"/>
  <c r="B201" i="8"/>
  <c r="C201" i="8"/>
  <c r="D201" i="8"/>
  <c r="E201" i="8"/>
  <c r="F201" i="8"/>
  <c r="G201" i="8"/>
  <c r="H201" i="8"/>
  <c r="J201" i="8"/>
  <c r="I201" i="8" s="1"/>
  <c r="K201" i="8"/>
  <c r="M201" i="8"/>
  <c r="M201" i="15" s="1"/>
  <c r="N201" i="8"/>
  <c r="N201" i="15" s="1"/>
  <c r="O201" i="8"/>
  <c r="O201" i="15" s="1"/>
  <c r="P201" i="8"/>
  <c r="P201" i="15" s="1"/>
  <c r="Q201" i="8"/>
  <c r="S201" i="15" s="1"/>
  <c r="A202" i="8"/>
  <c r="B202" i="8"/>
  <c r="C202" i="8"/>
  <c r="D202" i="8"/>
  <c r="E202" i="8"/>
  <c r="F202" i="8"/>
  <c r="G202" i="8"/>
  <c r="H202" i="8"/>
  <c r="J202" i="8"/>
  <c r="I202" i="8" s="1"/>
  <c r="K202" i="8"/>
  <c r="M202" i="8"/>
  <c r="M202" i="15" s="1"/>
  <c r="N202" i="8"/>
  <c r="N202" i="15" s="1"/>
  <c r="O202" i="8"/>
  <c r="O202" i="15" s="1"/>
  <c r="P202" i="8"/>
  <c r="P202" i="15" s="1"/>
  <c r="Q202" i="8"/>
  <c r="S202" i="15" s="1"/>
  <c r="A203" i="8"/>
  <c r="B203" i="8"/>
  <c r="C203" i="8"/>
  <c r="D203" i="8"/>
  <c r="E203" i="8"/>
  <c r="F203" i="8"/>
  <c r="G203" i="8"/>
  <c r="H203" i="8"/>
  <c r="J203" i="8"/>
  <c r="I203" i="8" s="1"/>
  <c r="K203" i="8"/>
  <c r="M203" i="8"/>
  <c r="M203" i="15" s="1"/>
  <c r="N203" i="8"/>
  <c r="N203" i="15" s="1"/>
  <c r="O203" i="8"/>
  <c r="O203" i="15" s="1"/>
  <c r="P203" i="8"/>
  <c r="P203" i="15" s="1"/>
  <c r="Q203" i="8"/>
  <c r="S203" i="15" s="1"/>
  <c r="A204" i="8"/>
  <c r="B204" i="8"/>
  <c r="C204" i="8"/>
  <c r="D204" i="8"/>
  <c r="E204" i="8"/>
  <c r="F204" i="8"/>
  <c r="G204" i="8"/>
  <c r="H204" i="8"/>
  <c r="J204" i="8"/>
  <c r="I204" i="8" s="1"/>
  <c r="K204" i="8"/>
  <c r="M204" i="8"/>
  <c r="M204" i="15" s="1"/>
  <c r="N204" i="8"/>
  <c r="N204" i="15" s="1"/>
  <c r="O204" i="8"/>
  <c r="O204" i="15" s="1"/>
  <c r="P204" i="8"/>
  <c r="P204" i="15" s="1"/>
  <c r="Q204" i="8"/>
  <c r="S204" i="15" s="1"/>
  <c r="A205" i="8"/>
  <c r="B205" i="8"/>
  <c r="C205" i="8"/>
  <c r="D205" i="8"/>
  <c r="E205" i="8"/>
  <c r="F205" i="8"/>
  <c r="G205" i="8"/>
  <c r="H205" i="8"/>
  <c r="J205" i="8"/>
  <c r="I205" i="8" s="1"/>
  <c r="K205" i="8"/>
  <c r="M205" i="8"/>
  <c r="M205" i="15" s="1"/>
  <c r="N205" i="8"/>
  <c r="N205" i="15" s="1"/>
  <c r="O205" i="8"/>
  <c r="O205" i="15" s="1"/>
  <c r="P205" i="8"/>
  <c r="P205" i="15" s="1"/>
  <c r="Q205" i="8"/>
  <c r="S205" i="15" s="1"/>
  <c r="A206" i="8"/>
  <c r="B206" i="8"/>
  <c r="C206" i="8"/>
  <c r="D206" i="8"/>
  <c r="E206" i="8"/>
  <c r="F206" i="8"/>
  <c r="G206" i="8"/>
  <c r="H206" i="8"/>
  <c r="J206" i="8"/>
  <c r="I206" i="8" s="1"/>
  <c r="K206" i="8"/>
  <c r="M206" i="8"/>
  <c r="M206" i="15" s="1"/>
  <c r="N206" i="8"/>
  <c r="N206" i="15" s="1"/>
  <c r="O206" i="8"/>
  <c r="O206" i="15" s="1"/>
  <c r="P206" i="8"/>
  <c r="P206" i="15" s="1"/>
  <c r="Q206" i="8"/>
  <c r="S206" i="15" s="1"/>
  <c r="A207" i="8"/>
  <c r="B207" i="8"/>
  <c r="C207" i="8"/>
  <c r="D207" i="8"/>
  <c r="E207" i="8"/>
  <c r="F207" i="8"/>
  <c r="G207" i="8"/>
  <c r="H207" i="8"/>
  <c r="J207" i="8"/>
  <c r="I207" i="8" s="1"/>
  <c r="K207" i="8"/>
  <c r="M207" i="8"/>
  <c r="M207" i="15" s="1"/>
  <c r="N207" i="8"/>
  <c r="N207" i="15" s="1"/>
  <c r="O207" i="8"/>
  <c r="O207" i="15" s="1"/>
  <c r="P207" i="8"/>
  <c r="P207" i="15" s="1"/>
  <c r="Q207" i="8"/>
  <c r="S207" i="15" s="1"/>
  <c r="A208" i="8"/>
  <c r="B208" i="8"/>
  <c r="C208" i="8"/>
  <c r="D208" i="8"/>
  <c r="E208" i="8"/>
  <c r="F208" i="8"/>
  <c r="G208" i="8"/>
  <c r="H208" i="8"/>
  <c r="J208" i="8"/>
  <c r="I208" i="8" s="1"/>
  <c r="K208" i="8"/>
  <c r="M208" i="8"/>
  <c r="M208" i="15" s="1"/>
  <c r="N208" i="8"/>
  <c r="N208" i="15" s="1"/>
  <c r="O208" i="8"/>
  <c r="O208" i="15" s="1"/>
  <c r="P208" i="8"/>
  <c r="P208" i="15" s="1"/>
  <c r="Q208" i="8"/>
  <c r="S208" i="15" s="1"/>
  <c r="A209" i="8"/>
  <c r="B209" i="8"/>
  <c r="C209" i="8"/>
  <c r="D209" i="8"/>
  <c r="E209" i="8"/>
  <c r="F209" i="8"/>
  <c r="G209" i="8"/>
  <c r="H209" i="8"/>
  <c r="J209" i="8"/>
  <c r="I209" i="8" s="1"/>
  <c r="K209" i="8"/>
  <c r="M209" i="8"/>
  <c r="M209" i="15" s="1"/>
  <c r="N209" i="8"/>
  <c r="N209" i="15" s="1"/>
  <c r="O209" i="8"/>
  <c r="O209" i="15" s="1"/>
  <c r="P209" i="8"/>
  <c r="P209" i="15" s="1"/>
  <c r="Q209" i="8"/>
  <c r="S209" i="15" s="1"/>
  <c r="A210" i="8"/>
  <c r="B210" i="8"/>
  <c r="C210" i="8"/>
  <c r="D210" i="8"/>
  <c r="E210" i="8"/>
  <c r="F210" i="8"/>
  <c r="G210" i="8"/>
  <c r="H210" i="8"/>
  <c r="J210" i="8"/>
  <c r="I210" i="8" s="1"/>
  <c r="K210" i="8"/>
  <c r="M210" i="8"/>
  <c r="M210" i="15" s="1"/>
  <c r="N210" i="8"/>
  <c r="N210" i="15" s="1"/>
  <c r="O210" i="8"/>
  <c r="O210" i="15" s="1"/>
  <c r="P210" i="8"/>
  <c r="P210" i="15" s="1"/>
  <c r="Q210" i="8"/>
  <c r="S210" i="15" s="1"/>
  <c r="A211" i="8"/>
  <c r="B211" i="8"/>
  <c r="C211" i="8"/>
  <c r="D211" i="8"/>
  <c r="E211" i="8"/>
  <c r="F211" i="8"/>
  <c r="G211" i="8"/>
  <c r="H211" i="8"/>
  <c r="J211" i="8"/>
  <c r="I211" i="8" s="1"/>
  <c r="K211" i="8"/>
  <c r="M211" i="8"/>
  <c r="M211" i="15" s="1"/>
  <c r="N211" i="8"/>
  <c r="N211" i="15" s="1"/>
  <c r="O211" i="8"/>
  <c r="O211" i="15" s="1"/>
  <c r="P211" i="8"/>
  <c r="P211" i="15" s="1"/>
  <c r="Q211" i="8"/>
  <c r="S211" i="15" s="1"/>
  <c r="A212" i="8"/>
  <c r="B212" i="8"/>
  <c r="C212" i="8"/>
  <c r="D212" i="8"/>
  <c r="E212" i="8"/>
  <c r="F212" i="8"/>
  <c r="G212" i="8"/>
  <c r="H212" i="8"/>
  <c r="J212" i="8"/>
  <c r="I212" i="8" s="1"/>
  <c r="K212" i="8"/>
  <c r="M212" i="8"/>
  <c r="M212" i="15" s="1"/>
  <c r="N212" i="8"/>
  <c r="N212" i="15" s="1"/>
  <c r="O212" i="8"/>
  <c r="O212" i="15" s="1"/>
  <c r="P212" i="8"/>
  <c r="P212" i="15" s="1"/>
  <c r="Q212" i="8"/>
  <c r="S212" i="15" s="1"/>
  <c r="A213" i="8"/>
  <c r="B213" i="8"/>
  <c r="C213" i="8"/>
  <c r="D213" i="8"/>
  <c r="E213" i="8"/>
  <c r="F213" i="8"/>
  <c r="G213" i="8"/>
  <c r="H213" i="8"/>
  <c r="J213" i="8"/>
  <c r="I213" i="8" s="1"/>
  <c r="K213" i="8"/>
  <c r="M213" i="8"/>
  <c r="M213" i="15" s="1"/>
  <c r="N213" i="8"/>
  <c r="N213" i="15" s="1"/>
  <c r="O213" i="8"/>
  <c r="O213" i="15" s="1"/>
  <c r="P213" i="8"/>
  <c r="P213" i="15" s="1"/>
  <c r="Q213" i="8"/>
  <c r="S213" i="15" s="1"/>
  <c r="A214" i="8"/>
  <c r="B214" i="8"/>
  <c r="C214" i="8"/>
  <c r="D214" i="8"/>
  <c r="E214" i="8"/>
  <c r="F214" i="8"/>
  <c r="G214" i="8"/>
  <c r="H214" i="8"/>
  <c r="J214" i="8"/>
  <c r="I214" i="8" s="1"/>
  <c r="K214" i="8"/>
  <c r="M214" i="8"/>
  <c r="M214" i="15" s="1"/>
  <c r="N214" i="8"/>
  <c r="N214" i="15" s="1"/>
  <c r="O214" i="8"/>
  <c r="O214" i="15" s="1"/>
  <c r="P214" i="8"/>
  <c r="P214" i="15" s="1"/>
  <c r="Q214" i="8"/>
  <c r="S214" i="15" s="1"/>
  <c r="A215" i="8"/>
  <c r="B215" i="8"/>
  <c r="C215" i="8"/>
  <c r="D215" i="8"/>
  <c r="E215" i="8"/>
  <c r="F215" i="8"/>
  <c r="G215" i="8"/>
  <c r="H215" i="8"/>
  <c r="J215" i="8"/>
  <c r="I215" i="8" s="1"/>
  <c r="K215" i="8"/>
  <c r="M215" i="8"/>
  <c r="M215" i="15" s="1"/>
  <c r="N215" i="8"/>
  <c r="N215" i="15" s="1"/>
  <c r="O215" i="8"/>
  <c r="O215" i="15" s="1"/>
  <c r="P215" i="8"/>
  <c r="P215" i="15" s="1"/>
  <c r="Q215" i="8"/>
  <c r="S215" i="15" s="1"/>
  <c r="A216" i="8"/>
  <c r="B216" i="8"/>
  <c r="C216" i="8"/>
  <c r="D216" i="8"/>
  <c r="E216" i="8"/>
  <c r="F216" i="8"/>
  <c r="G216" i="8"/>
  <c r="H216" i="8"/>
  <c r="J216" i="8"/>
  <c r="I216" i="8" s="1"/>
  <c r="K216" i="8"/>
  <c r="M216" i="8"/>
  <c r="M216" i="15" s="1"/>
  <c r="N216" i="8"/>
  <c r="N216" i="15" s="1"/>
  <c r="O216" i="8"/>
  <c r="O216" i="15" s="1"/>
  <c r="P216" i="8"/>
  <c r="P216" i="15" s="1"/>
  <c r="Q216" i="8"/>
  <c r="S216" i="15" s="1"/>
  <c r="A217" i="8"/>
  <c r="B217" i="8"/>
  <c r="C217" i="8"/>
  <c r="D217" i="8"/>
  <c r="E217" i="8"/>
  <c r="F217" i="8"/>
  <c r="G217" i="8"/>
  <c r="H217" i="8"/>
  <c r="J217" i="8"/>
  <c r="I217" i="8" s="1"/>
  <c r="K217" i="8"/>
  <c r="M217" i="8"/>
  <c r="M217" i="15" s="1"/>
  <c r="N217" i="8"/>
  <c r="N217" i="15" s="1"/>
  <c r="O217" i="8"/>
  <c r="O217" i="15" s="1"/>
  <c r="P217" i="8"/>
  <c r="P217" i="15" s="1"/>
  <c r="Q217" i="8"/>
  <c r="S217" i="15" s="1"/>
  <c r="A218" i="8"/>
  <c r="B218" i="8"/>
  <c r="C218" i="8"/>
  <c r="D218" i="8"/>
  <c r="E218" i="8"/>
  <c r="F218" i="8"/>
  <c r="G218" i="8"/>
  <c r="H218" i="8"/>
  <c r="J218" i="8"/>
  <c r="I218" i="8" s="1"/>
  <c r="K218" i="8"/>
  <c r="M218" i="8"/>
  <c r="M218" i="15" s="1"/>
  <c r="N218" i="8"/>
  <c r="N218" i="15" s="1"/>
  <c r="O218" i="8"/>
  <c r="O218" i="15" s="1"/>
  <c r="P218" i="8"/>
  <c r="P218" i="15" s="1"/>
  <c r="Q218" i="8"/>
  <c r="S218" i="15" s="1"/>
  <c r="A219" i="8"/>
  <c r="B219" i="8"/>
  <c r="C219" i="8"/>
  <c r="D219" i="8"/>
  <c r="E219" i="8"/>
  <c r="F219" i="8"/>
  <c r="G219" i="8"/>
  <c r="H219" i="8"/>
  <c r="J219" i="8"/>
  <c r="I219" i="8" s="1"/>
  <c r="K219" i="8"/>
  <c r="M219" i="8"/>
  <c r="M219" i="15" s="1"/>
  <c r="N219" i="8"/>
  <c r="N219" i="15" s="1"/>
  <c r="O219" i="8"/>
  <c r="O219" i="15" s="1"/>
  <c r="P219" i="8"/>
  <c r="P219" i="15" s="1"/>
  <c r="Q219" i="8"/>
  <c r="S219" i="15" s="1"/>
  <c r="A220" i="8"/>
  <c r="B220" i="8"/>
  <c r="C220" i="8"/>
  <c r="D220" i="8"/>
  <c r="E220" i="8"/>
  <c r="F220" i="8"/>
  <c r="G220" i="8"/>
  <c r="H220" i="8"/>
  <c r="J220" i="8"/>
  <c r="I220" i="8" s="1"/>
  <c r="K220" i="8"/>
  <c r="M220" i="8"/>
  <c r="M220" i="15" s="1"/>
  <c r="N220" i="8"/>
  <c r="N220" i="15" s="1"/>
  <c r="O220" i="8"/>
  <c r="O220" i="15" s="1"/>
  <c r="P220" i="8"/>
  <c r="P220" i="15" s="1"/>
  <c r="Q220" i="8"/>
  <c r="S220" i="15" s="1"/>
  <c r="A221" i="8"/>
  <c r="B221" i="8"/>
  <c r="C221" i="8"/>
  <c r="D221" i="8"/>
  <c r="E221" i="8"/>
  <c r="F221" i="8"/>
  <c r="G221" i="8"/>
  <c r="H221" i="8"/>
  <c r="J221" i="8"/>
  <c r="I221" i="8" s="1"/>
  <c r="K221" i="8"/>
  <c r="M221" i="8"/>
  <c r="M221" i="15" s="1"/>
  <c r="N221" i="8"/>
  <c r="N221" i="15" s="1"/>
  <c r="O221" i="8"/>
  <c r="O221" i="15" s="1"/>
  <c r="P221" i="8"/>
  <c r="P221" i="15" s="1"/>
  <c r="Q221" i="8"/>
  <c r="S221" i="15" s="1"/>
  <c r="A222" i="8"/>
  <c r="B222" i="8"/>
  <c r="C222" i="8"/>
  <c r="D222" i="8"/>
  <c r="E222" i="8"/>
  <c r="F222" i="8"/>
  <c r="G222" i="8"/>
  <c r="H222" i="8"/>
  <c r="J222" i="8"/>
  <c r="I222" i="8" s="1"/>
  <c r="K222" i="8"/>
  <c r="M222" i="8"/>
  <c r="M222" i="15" s="1"/>
  <c r="N222" i="8"/>
  <c r="N222" i="15" s="1"/>
  <c r="O222" i="8"/>
  <c r="O222" i="15" s="1"/>
  <c r="P222" i="8"/>
  <c r="P222" i="15" s="1"/>
  <c r="Q222" i="8"/>
  <c r="S222" i="15" s="1"/>
  <c r="A223" i="8"/>
  <c r="B223" i="8"/>
  <c r="C223" i="8"/>
  <c r="D223" i="8"/>
  <c r="E223" i="8"/>
  <c r="F223" i="8"/>
  <c r="G223" i="8"/>
  <c r="H223" i="8"/>
  <c r="J223" i="8"/>
  <c r="I223" i="8" s="1"/>
  <c r="K223" i="8"/>
  <c r="M223" i="8"/>
  <c r="M223" i="15" s="1"/>
  <c r="N223" i="8"/>
  <c r="N223" i="15" s="1"/>
  <c r="O223" i="8"/>
  <c r="O223" i="15" s="1"/>
  <c r="P223" i="8"/>
  <c r="P223" i="15" s="1"/>
  <c r="Q223" i="8"/>
  <c r="S223" i="15" s="1"/>
  <c r="A224" i="8"/>
  <c r="B224" i="8"/>
  <c r="C224" i="8"/>
  <c r="D224" i="8"/>
  <c r="E224" i="8"/>
  <c r="F224" i="8"/>
  <c r="G224" i="8"/>
  <c r="H224" i="8"/>
  <c r="J224" i="8"/>
  <c r="I224" i="8" s="1"/>
  <c r="K224" i="8"/>
  <c r="M224" i="8"/>
  <c r="M224" i="15" s="1"/>
  <c r="N224" i="8"/>
  <c r="N224" i="15" s="1"/>
  <c r="O224" i="8"/>
  <c r="O224" i="15" s="1"/>
  <c r="P224" i="8"/>
  <c r="P224" i="15" s="1"/>
  <c r="Q224" i="8"/>
  <c r="S224" i="15" s="1"/>
  <c r="A225" i="8"/>
  <c r="B225" i="8"/>
  <c r="C225" i="8"/>
  <c r="D225" i="8"/>
  <c r="E225" i="8"/>
  <c r="F225" i="8"/>
  <c r="G225" i="8"/>
  <c r="H225" i="8"/>
  <c r="J225" i="8"/>
  <c r="I225" i="8" s="1"/>
  <c r="K225" i="8"/>
  <c r="M225" i="8"/>
  <c r="M225" i="15" s="1"/>
  <c r="N225" i="8"/>
  <c r="N225" i="15" s="1"/>
  <c r="O225" i="8"/>
  <c r="O225" i="15" s="1"/>
  <c r="P225" i="8"/>
  <c r="P225" i="15" s="1"/>
  <c r="Q225" i="8"/>
  <c r="S225" i="15" s="1"/>
  <c r="A226" i="8"/>
  <c r="B226" i="8"/>
  <c r="C226" i="8"/>
  <c r="D226" i="8"/>
  <c r="E226" i="8"/>
  <c r="F226" i="8"/>
  <c r="G226" i="8"/>
  <c r="H226" i="8"/>
  <c r="J226" i="8"/>
  <c r="I226" i="8" s="1"/>
  <c r="K226" i="8"/>
  <c r="M226" i="8"/>
  <c r="M226" i="15" s="1"/>
  <c r="N226" i="8"/>
  <c r="N226" i="15" s="1"/>
  <c r="O226" i="8"/>
  <c r="O226" i="15" s="1"/>
  <c r="P226" i="8"/>
  <c r="P226" i="15" s="1"/>
  <c r="Q226" i="8"/>
  <c r="S226" i="15" s="1"/>
  <c r="A227" i="8"/>
  <c r="B227" i="8"/>
  <c r="C227" i="8"/>
  <c r="D227" i="8"/>
  <c r="E227" i="8"/>
  <c r="F227" i="8"/>
  <c r="G227" i="8"/>
  <c r="H227" i="8"/>
  <c r="J227" i="8"/>
  <c r="I227" i="8" s="1"/>
  <c r="K227" i="8"/>
  <c r="M227" i="8"/>
  <c r="M227" i="15" s="1"/>
  <c r="N227" i="8"/>
  <c r="N227" i="15" s="1"/>
  <c r="O227" i="8"/>
  <c r="O227" i="15" s="1"/>
  <c r="P227" i="8"/>
  <c r="P227" i="15" s="1"/>
  <c r="Q227" i="8"/>
  <c r="S227" i="15" s="1"/>
  <c r="A228" i="8"/>
  <c r="B228" i="8"/>
  <c r="C228" i="8"/>
  <c r="D228" i="8"/>
  <c r="E228" i="8"/>
  <c r="F228" i="8"/>
  <c r="G228" i="8"/>
  <c r="H228" i="8"/>
  <c r="J228" i="8"/>
  <c r="I228" i="8" s="1"/>
  <c r="K228" i="8"/>
  <c r="M228" i="8"/>
  <c r="M228" i="15" s="1"/>
  <c r="N228" i="8"/>
  <c r="N228" i="15" s="1"/>
  <c r="O228" i="8"/>
  <c r="O228" i="15" s="1"/>
  <c r="P228" i="8"/>
  <c r="P228" i="15" s="1"/>
  <c r="Q228" i="8"/>
  <c r="S228" i="15" s="1"/>
  <c r="A229" i="8"/>
  <c r="B229" i="8"/>
  <c r="C229" i="8"/>
  <c r="D229" i="8"/>
  <c r="E229" i="8"/>
  <c r="F229" i="8"/>
  <c r="G229" i="8"/>
  <c r="H229" i="8"/>
  <c r="J229" i="8"/>
  <c r="I229" i="8" s="1"/>
  <c r="K229" i="8"/>
  <c r="M229" i="8"/>
  <c r="M229" i="15" s="1"/>
  <c r="N229" i="8"/>
  <c r="N229" i="15" s="1"/>
  <c r="O229" i="8"/>
  <c r="O229" i="15" s="1"/>
  <c r="P229" i="8"/>
  <c r="P229" i="15" s="1"/>
  <c r="Q229" i="8"/>
  <c r="S229" i="15" s="1"/>
  <c r="A230" i="8"/>
  <c r="B230" i="8"/>
  <c r="C230" i="8"/>
  <c r="D230" i="8"/>
  <c r="E230" i="8"/>
  <c r="F230" i="8"/>
  <c r="G230" i="8"/>
  <c r="H230" i="8"/>
  <c r="J230" i="8"/>
  <c r="I230" i="8" s="1"/>
  <c r="K230" i="8"/>
  <c r="M230" i="8"/>
  <c r="M230" i="15" s="1"/>
  <c r="N230" i="8"/>
  <c r="N230" i="15" s="1"/>
  <c r="O230" i="8"/>
  <c r="O230" i="15" s="1"/>
  <c r="P230" i="8"/>
  <c r="P230" i="15" s="1"/>
  <c r="Q230" i="8"/>
  <c r="S230" i="15" s="1"/>
  <c r="A231" i="8"/>
  <c r="B231" i="8"/>
  <c r="C231" i="8"/>
  <c r="D231" i="8"/>
  <c r="E231" i="8"/>
  <c r="F231" i="8"/>
  <c r="G231" i="8"/>
  <c r="H231" i="8"/>
  <c r="J231" i="8"/>
  <c r="I231" i="8" s="1"/>
  <c r="K231" i="8"/>
  <c r="M231" i="8"/>
  <c r="M231" i="15" s="1"/>
  <c r="N231" i="8"/>
  <c r="N231" i="15" s="1"/>
  <c r="O231" i="8"/>
  <c r="O231" i="15" s="1"/>
  <c r="P231" i="8"/>
  <c r="P231" i="15" s="1"/>
  <c r="Q231" i="8"/>
  <c r="S231" i="15" s="1"/>
  <c r="A232" i="8"/>
  <c r="B232" i="8"/>
  <c r="C232" i="8"/>
  <c r="D232" i="8"/>
  <c r="E232" i="8"/>
  <c r="F232" i="8"/>
  <c r="G232" i="8"/>
  <c r="H232" i="8"/>
  <c r="J232" i="8"/>
  <c r="I232" i="8" s="1"/>
  <c r="K232" i="8"/>
  <c r="M232" i="8"/>
  <c r="M232" i="15" s="1"/>
  <c r="N232" i="8"/>
  <c r="N232" i="15" s="1"/>
  <c r="O232" i="8"/>
  <c r="O232" i="15" s="1"/>
  <c r="P232" i="8"/>
  <c r="P232" i="15" s="1"/>
  <c r="Q232" i="8"/>
  <c r="S232" i="15" s="1"/>
  <c r="A233" i="8"/>
  <c r="B233" i="8"/>
  <c r="C233" i="8"/>
  <c r="D233" i="8"/>
  <c r="E233" i="8"/>
  <c r="F233" i="8"/>
  <c r="G233" i="8"/>
  <c r="H233" i="8"/>
  <c r="J233" i="8"/>
  <c r="I233" i="8" s="1"/>
  <c r="K233" i="8"/>
  <c r="M233" i="8"/>
  <c r="M233" i="15" s="1"/>
  <c r="N233" i="8"/>
  <c r="N233" i="15" s="1"/>
  <c r="O233" i="8"/>
  <c r="O233" i="15" s="1"/>
  <c r="P233" i="8"/>
  <c r="P233" i="15" s="1"/>
  <c r="Q233" i="8"/>
  <c r="S233" i="15" s="1"/>
  <c r="A234" i="8"/>
  <c r="B234" i="8"/>
  <c r="C234" i="8"/>
  <c r="D234" i="8"/>
  <c r="E234" i="8"/>
  <c r="F234" i="8"/>
  <c r="G234" i="8"/>
  <c r="H234" i="8"/>
  <c r="J234" i="8"/>
  <c r="I234" i="8" s="1"/>
  <c r="K234" i="8"/>
  <c r="M234" i="8"/>
  <c r="M234" i="15" s="1"/>
  <c r="N234" i="8"/>
  <c r="N234" i="15" s="1"/>
  <c r="O234" i="8"/>
  <c r="O234" i="15" s="1"/>
  <c r="P234" i="8"/>
  <c r="P234" i="15" s="1"/>
  <c r="Q234" i="8"/>
  <c r="S234" i="15" s="1"/>
  <c r="A235" i="8"/>
  <c r="B235" i="8"/>
  <c r="C235" i="8"/>
  <c r="D235" i="8"/>
  <c r="E235" i="8"/>
  <c r="F235" i="8"/>
  <c r="G235" i="8"/>
  <c r="H235" i="8"/>
  <c r="J235" i="8"/>
  <c r="I235" i="8" s="1"/>
  <c r="K235" i="8"/>
  <c r="M235" i="8"/>
  <c r="M235" i="15" s="1"/>
  <c r="N235" i="8"/>
  <c r="N235" i="15" s="1"/>
  <c r="O235" i="8"/>
  <c r="O235" i="15" s="1"/>
  <c r="P235" i="8"/>
  <c r="P235" i="15" s="1"/>
  <c r="Q235" i="8"/>
  <c r="S235" i="15" s="1"/>
  <c r="A236" i="8"/>
  <c r="B236" i="8"/>
  <c r="C236" i="8"/>
  <c r="D236" i="8"/>
  <c r="E236" i="8"/>
  <c r="F236" i="8"/>
  <c r="G236" i="8"/>
  <c r="H236" i="8"/>
  <c r="J236" i="8"/>
  <c r="I236" i="8" s="1"/>
  <c r="K236" i="8"/>
  <c r="M236" i="8"/>
  <c r="M236" i="15" s="1"/>
  <c r="N236" i="8"/>
  <c r="N236" i="15" s="1"/>
  <c r="O236" i="8"/>
  <c r="O236" i="15" s="1"/>
  <c r="P236" i="8"/>
  <c r="P236" i="15" s="1"/>
  <c r="Q236" i="8"/>
  <c r="S236" i="15" s="1"/>
  <c r="A237" i="8"/>
  <c r="B237" i="8"/>
  <c r="C237" i="8"/>
  <c r="D237" i="8"/>
  <c r="E237" i="8"/>
  <c r="F237" i="8"/>
  <c r="G237" i="8"/>
  <c r="H237" i="8"/>
  <c r="J237" i="8"/>
  <c r="I237" i="8" s="1"/>
  <c r="K237" i="8"/>
  <c r="M237" i="8"/>
  <c r="M237" i="15" s="1"/>
  <c r="N237" i="8"/>
  <c r="N237" i="15" s="1"/>
  <c r="O237" i="8"/>
  <c r="O237" i="15" s="1"/>
  <c r="P237" i="8"/>
  <c r="P237" i="15" s="1"/>
  <c r="Q237" i="8"/>
  <c r="S237" i="15" s="1"/>
  <c r="A238" i="8"/>
  <c r="B238" i="8"/>
  <c r="C238" i="8"/>
  <c r="D238" i="8"/>
  <c r="E238" i="8"/>
  <c r="F238" i="8"/>
  <c r="G238" i="8"/>
  <c r="H238" i="8"/>
  <c r="J238" i="8"/>
  <c r="I238" i="8" s="1"/>
  <c r="K238" i="8"/>
  <c r="M238" i="8"/>
  <c r="M238" i="15" s="1"/>
  <c r="N238" i="8"/>
  <c r="N238" i="15" s="1"/>
  <c r="O238" i="8"/>
  <c r="O238" i="15" s="1"/>
  <c r="P238" i="8"/>
  <c r="P238" i="15" s="1"/>
  <c r="Q238" i="8"/>
  <c r="S238" i="15" s="1"/>
  <c r="A239" i="8"/>
  <c r="B239" i="8"/>
  <c r="C239" i="8"/>
  <c r="D239" i="8"/>
  <c r="E239" i="8"/>
  <c r="F239" i="8"/>
  <c r="G239" i="8"/>
  <c r="H239" i="8"/>
  <c r="J239" i="8"/>
  <c r="I239" i="8" s="1"/>
  <c r="K239" i="8"/>
  <c r="M239" i="8"/>
  <c r="M239" i="15" s="1"/>
  <c r="N239" i="8"/>
  <c r="N239" i="15" s="1"/>
  <c r="O239" i="8"/>
  <c r="O239" i="15" s="1"/>
  <c r="P239" i="8"/>
  <c r="P239" i="15" s="1"/>
  <c r="Q239" i="8"/>
  <c r="S239" i="15" s="1"/>
  <c r="A240" i="8"/>
  <c r="B240" i="8"/>
  <c r="C240" i="8"/>
  <c r="D240" i="8"/>
  <c r="E240" i="8"/>
  <c r="F240" i="8"/>
  <c r="G240" i="8"/>
  <c r="H240" i="8"/>
  <c r="J240" i="8"/>
  <c r="I240" i="8" s="1"/>
  <c r="K240" i="8"/>
  <c r="M240" i="8"/>
  <c r="M240" i="15" s="1"/>
  <c r="N240" i="8"/>
  <c r="N240" i="15" s="1"/>
  <c r="O240" i="8"/>
  <c r="O240" i="15" s="1"/>
  <c r="P240" i="8"/>
  <c r="P240" i="15" s="1"/>
  <c r="Q240" i="8"/>
  <c r="S240" i="15" s="1"/>
  <c r="A241" i="8"/>
  <c r="B241" i="8"/>
  <c r="C241" i="8"/>
  <c r="D241" i="8"/>
  <c r="E241" i="8"/>
  <c r="F241" i="8"/>
  <c r="G241" i="8"/>
  <c r="H241" i="8"/>
  <c r="J241" i="8"/>
  <c r="I241" i="8" s="1"/>
  <c r="K241" i="8"/>
  <c r="M241" i="8"/>
  <c r="M241" i="15" s="1"/>
  <c r="N241" i="8"/>
  <c r="N241" i="15" s="1"/>
  <c r="O241" i="8"/>
  <c r="O241" i="15" s="1"/>
  <c r="P241" i="8"/>
  <c r="P241" i="15" s="1"/>
  <c r="Q241" i="8"/>
  <c r="S241" i="15" s="1"/>
  <c r="A242" i="8"/>
  <c r="B242" i="8"/>
  <c r="C242" i="8"/>
  <c r="D242" i="8"/>
  <c r="E242" i="8"/>
  <c r="F242" i="8"/>
  <c r="G242" i="8"/>
  <c r="H242" i="8"/>
  <c r="J242" i="8"/>
  <c r="I242" i="8" s="1"/>
  <c r="K242" i="8"/>
  <c r="M242" i="8"/>
  <c r="M242" i="15" s="1"/>
  <c r="N242" i="8"/>
  <c r="N242" i="15" s="1"/>
  <c r="O242" i="8"/>
  <c r="O242" i="15" s="1"/>
  <c r="P242" i="8"/>
  <c r="P242" i="15" s="1"/>
  <c r="Q242" i="8"/>
  <c r="S242" i="15" s="1"/>
  <c r="A243" i="8"/>
  <c r="B243" i="8"/>
  <c r="C243" i="8"/>
  <c r="D243" i="8"/>
  <c r="E243" i="8"/>
  <c r="F243" i="8"/>
  <c r="G243" i="8"/>
  <c r="H243" i="8"/>
  <c r="J243" i="8"/>
  <c r="I243" i="8" s="1"/>
  <c r="K243" i="8"/>
  <c r="M243" i="8"/>
  <c r="M243" i="15" s="1"/>
  <c r="N243" i="8"/>
  <c r="N243" i="15" s="1"/>
  <c r="O243" i="8"/>
  <c r="O243" i="15" s="1"/>
  <c r="P243" i="8"/>
  <c r="P243" i="15" s="1"/>
  <c r="Q243" i="8"/>
  <c r="S243" i="15" s="1"/>
  <c r="A244" i="8"/>
  <c r="B244" i="8"/>
  <c r="C244" i="8"/>
  <c r="D244" i="8"/>
  <c r="E244" i="8"/>
  <c r="F244" i="8"/>
  <c r="G244" i="8"/>
  <c r="H244" i="8"/>
  <c r="J244" i="8"/>
  <c r="I244" i="8" s="1"/>
  <c r="K244" i="8"/>
  <c r="M244" i="8"/>
  <c r="M244" i="15" s="1"/>
  <c r="N244" i="8"/>
  <c r="N244" i="15" s="1"/>
  <c r="O244" i="8"/>
  <c r="O244" i="15" s="1"/>
  <c r="P244" i="8"/>
  <c r="P244" i="15" s="1"/>
  <c r="Q244" i="8"/>
  <c r="S244" i="15" s="1"/>
  <c r="A245" i="8"/>
  <c r="B245" i="8"/>
  <c r="C245" i="8"/>
  <c r="D245" i="8"/>
  <c r="E245" i="8"/>
  <c r="F245" i="8"/>
  <c r="G245" i="8"/>
  <c r="H245" i="8"/>
  <c r="J245" i="8"/>
  <c r="I245" i="8" s="1"/>
  <c r="K245" i="8"/>
  <c r="M245" i="8"/>
  <c r="M245" i="15" s="1"/>
  <c r="N245" i="8"/>
  <c r="N245" i="15" s="1"/>
  <c r="O245" i="8"/>
  <c r="O245" i="15" s="1"/>
  <c r="P245" i="8"/>
  <c r="P245" i="15" s="1"/>
  <c r="Q245" i="8"/>
  <c r="S245" i="15" s="1"/>
  <c r="A246" i="8"/>
  <c r="B246" i="8"/>
  <c r="C246" i="8"/>
  <c r="D246" i="8"/>
  <c r="E246" i="8"/>
  <c r="F246" i="8"/>
  <c r="G246" i="8"/>
  <c r="H246" i="8"/>
  <c r="J246" i="8"/>
  <c r="I246" i="8" s="1"/>
  <c r="K246" i="8"/>
  <c r="M246" i="8"/>
  <c r="M246" i="15" s="1"/>
  <c r="N246" i="8"/>
  <c r="N246" i="15" s="1"/>
  <c r="O246" i="8"/>
  <c r="O246" i="15" s="1"/>
  <c r="P246" i="8"/>
  <c r="P246" i="15" s="1"/>
  <c r="Q246" i="8"/>
  <c r="S246" i="15" s="1"/>
  <c r="A247" i="8"/>
  <c r="B247" i="8"/>
  <c r="C247" i="8"/>
  <c r="D247" i="8"/>
  <c r="E247" i="8"/>
  <c r="F247" i="8"/>
  <c r="G247" i="8"/>
  <c r="H247" i="8"/>
  <c r="J247" i="8"/>
  <c r="I247" i="8" s="1"/>
  <c r="K247" i="8"/>
  <c r="M247" i="8"/>
  <c r="M247" i="15" s="1"/>
  <c r="N247" i="8"/>
  <c r="N247" i="15" s="1"/>
  <c r="O247" i="8"/>
  <c r="O247" i="15" s="1"/>
  <c r="P247" i="8"/>
  <c r="P247" i="15" s="1"/>
  <c r="Q247" i="8"/>
  <c r="S247" i="15" s="1"/>
  <c r="A248" i="8"/>
  <c r="B248" i="8"/>
  <c r="C248" i="8"/>
  <c r="D248" i="8"/>
  <c r="E248" i="8"/>
  <c r="F248" i="8"/>
  <c r="G248" i="8"/>
  <c r="H248" i="8"/>
  <c r="J248" i="8"/>
  <c r="I248" i="8" s="1"/>
  <c r="K248" i="8"/>
  <c r="M248" i="8"/>
  <c r="M248" i="15" s="1"/>
  <c r="N248" i="8"/>
  <c r="N248" i="15" s="1"/>
  <c r="O248" i="8"/>
  <c r="O248" i="15" s="1"/>
  <c r="P248" i="8"/>
  <c r="P248" i="15" s="1"/>
  <c r="Q248" i="8"/>
  <c r="S248" i="15" s="1"/>
  <c r="A249" i="8"/>
  <c r="B249" i="8"/>
  <c r="C249" i="8"/>
  <c r="D249" i="8"/>
  <c r="E249" i="8"/>
  <c r="F249" i="8"/>
  <c r="G249" i="8"/>
  <c r="H249" i="8"/>
  <c r="J249" i="8"/>
  <c r="I249" i="8" s="1"/>
  <c r="K249" i="8"/>
  <c r="M249" i="8"/>
  <c r="M249" i="15" s="1"/>
  <c r="N249" i="8"/>
  <c r="N249" i="15" s="1"/>
  <c r="O249" i="8"/>
  <c r="O249" i="15" s="1"/>
  <c r="P249" i="8"/>
  <c r="P249" i="15" s="1"/>
  <c r="Q249" i="8"/>
  <c r="S249" i="15" s="1"/>
  <c r="A250" i="8"/>
  <c r="B250" i="8"/>
  <c r="C250" i="8"/>
  <c r="D250" i="8"/>
  <c r="E250" i="8"/>
  <c r="F250" i="8"/>
  <c r="G250" i="8"/>
  <c r="H250" i="8"/>
  <c r="J250" i="8"/>
  <c r="I250" i="8" s="1"/>
  <c r="K250" i="8"/>
  <c r="M250" i="8"/>
  <c r="M250" i="15" s="1"/>
  <c r="N250" i="8"/>
  <c r="N250" i="15" s="1"/>
  <c r="O250" i="8"/>
  <c r="O250" i="15" s="1"/>
  <c r="P250" i="8"/>
  <c r="P250" i="15" s="1"/>
  <c r="Q250" i="8"/>
  <c r="S250" i="15" s="1"/>
  <c r="A251" i="8"/>
  <c r="B251" i="8"/>
  <c r="C251" i="8"/>
  <c r="D251" i="8"/>
  <c r="E251" i="8"/>
  <c r="F251" i="8"/>
  <c r="G251" i="8"/>
  <c r="H251" i="8"/>
  <c r="J251" i="8"/>
  <c r="I251" i="8" s="1"/>
  <c r="K251" i="8"/>
  <c r="M251" i="8"/>
  <c r="M251" i="15" s="1"/>
  <c r="N251" i="8"/>
  <c r="N251" i="15" s="1"/>
  <c r="O251" i="8"/>
  <c r="O251" i="15" s="1"/>
  <c r="P251" i="8"/>
  <c r="P251" i="15" s="1"/>
  <c r="Q251" i="8"/>
  <c r="S251" i="15" s="1"/>
  <c r="A252" i="8"/>
  <c r="B252" i="8"/>
  <c r="C252" i="8"/>
  <c r="D252" i="8"/>
  <c r="E252" i="8"/>
  <c r="F252" i="8"/>
  <c r="G252" i="8"/>
  <c r="H252" i="8"/>
  <c r="J252" i="8"/>
  <c r="I252" i="8" s="1"/>
  <c r="K252" i="8"/>
  <c r="M252" i="8"/>
  <c r="M252" i="15" s="1"/>
  <c r="N252" i="8"/>
  <c r="N252" i="15" s="1"/>
  <c r="O252" i="8"/>
  <c r="O252" i="15" s="1"/>
  <c r="P252" i="8"/>
  <c r="P252" i="15" s="1"/>
  <c r="Q252" i="8"/>
  <c r="S252" i="15" s="1"/>
  <c r="A253" i="8"/>
  <c r="B253" i="8"/>
  <c r="C253" i="8"/>
  <c r="D253" i="8"/>
  <c r="E253" i="8"/>
  <c r="F253" i="8"/>
  <c r="G253" i="8"/>
  <c r="H253" i="8"/>
  <c r="J253" i="8"/>
  <c r="I253" i="8" s="1"/>
  <c r="K253" i="8"/>
  <c r="M253" i="8"/>
  <c r="M253" i="15" s="1"/>
  <c r="N253" i="8"/>
  <c r="N253" i="15" s="1"/>
  <c r="O253" i="8"/>
  <c r="O253" i="15" s="1"/>
  <c r="P253" i="8"/>
  <c r="P253" i="15" s="1"/>
  <c r="Q253" i="8"/>
  <c r="S253" i="15" s="1"/>
  <c r="A254" i="8"/>
  <c r="B254" i="8"/>
  <c r="C254" i="8"/>
  <c r="D254" i="8"/>
  <c r="E254" i="8"/>
  <c r="F254" i="8"/>
  <c r="G254" i="8"/>
  <c r="H254" i="8"/>
  <c r="J254" i="8"/>
  <c r="I254" i="8" s="1"/>
  <c r="K254" i="8"/>
  <c r="M254" i="8"/>
  <c r="M254" i="15" s="1"/>
  <c r="N254" i="8"/>
  <c r="N254" i="15" s="1"/>
  <c r="O254" i="8"/>
  <c r="O254" i="15" s="1"/>
  <c r="P254" i="8"/>
  <c r="P254" i="15" s="1"/>
  <c r="Q254" i="8"/>
  <c r="S254" i="15" s="1"/>
  <c r="A255" i="8"/>
  <c r="B255" i="8"/>
  <c r="C255" i="8"/>
  <c r="D255" i="8"/>
  <c r="E255" i="8"/>
  <c r="F255" i="8"/>
  <c r="G255" i="8"/>
  <c r="H255" i="8"/>
  <c r="J255" i="8"/>
  <c r="I255" i="8" s="1"/>
  <c r="K255" i="8"/>
  <c r="M255" i="8"/>
  <c r="M255" i="15" s="1"/>
  <c r="N255" i="8"/>
  <c r="N255" i="15" s="1"/>
  <c r="O255" i="8"/>
  <c r="O255" i="15" s="1"/>
  <c r="P255" i="8"/>
  <c r="P255" i="15" s="1"/>
  <c r="Q255" i="8"/>
  <c r="S255" i="15" s="1"/>
  <c r="A256" i="8"/>
  <c r="B256" i="8"/>
  <c r="C256" i="8"/>
  <c r="D256" i="8"/>
  <c r="E256" i="8"/>
  <c r="F256" i="8"/>
  <c r="G256" i="8"/>
  <c r="H256" i="8"/>
  <c r="J256" i="8"/>
  <c r="I256" i="8" s="1"/>
  <c r="K256" i="8"/>
  <c r="M256" i="8"/>
  <c r="M256" i="15" s="1"/>
  <c r="N256" i="8"/>
  <c r="N256" i="15" s="1"/>
  <c r="O256" i="8"/>
  <c r="O256" i="15" s="1"/>
  <c r="P256" i="8"/>
  <c r="P256" i="15" s="1"/>
  <c r="Q256" i="8"/>
  <c r="S256" i="15" s="1"/>
  <c r="A257" i="8"/>
  <c r="B257" i="8"/>
  <c r="C257" i="8"/>
  <c r="D257" i="8"/>
  <c r="E257" i="8"/>
  <c r="F257" i="8"/>
  <c r="G257" i="8"/>
  <c r="H257" i="8"/>
  <c r="J257" i="8"/>
  <c r="I257" i="8" s="1"/>
  <c r="K257" i="8"/>
  <c r="M257" i="8"/>
  <c r="M257" i="15" s="1"/>
  <c r="N257" i="8"/>
  <c r="N257" i="15" s="1"/>
  <c r="O257" i="8"/>
  <c r="O257" i="15" s="1"/>
  <c r="P257" i="8"/>
  <c r="P257" i="15" s="1"/>
  <c r="Q257" i="8"/>
  <c r="S257" i="15" s="1"/>
  <c r="A258" i="8"/>
  <c r="B258" i="8"/>
  <c r="C258" i="8"/>
  <c r="D258" i="8"/>
  <c r="E258" i="8"/>
  <c r="F258" i="8"/>
  <c r="G258" i="8"/>
  <c r="H258" i="8"/>
  <c r="J258" i="8"/>
  <c r="I258" i="8" s="1"/>
  <c r="K258" i="8"/>
  <c r="M258" i="8"/>
  <c r="M258" i="15" s="1"/>
  <c r="N258" i="8"/>
  <c r="N258" i="15" s="1"/>
  <c r="O258" i="8"/>
  <c r="O258" i="15" s="1"/>
  <c r="P258" i="8"/>
  <c r="P258" i="15" s="1"/>
  <c r="Q258" i="8"/>
  <c r="S258" i="15" s="1"/>
  <c r="A259" i="8"/>
  <c r="B259" i="8"/>
  <c r="C259" i="8"/>
  <c r="D259" i="8"/>
  <c r="E259" i="8"/>
  <c r="F259" i="8"/>
  <c r="G259" i="8"/>
  <c r="H259" i="8"/>
  <c r="J259" i="8"/>
  <c r="I259" i="8" s="1"/>
  <c r="K259" i="8"/>
  <c r="M259" i="8"/>
  <c r="M259" i="15" s="1"/>
  <c r="N259" i="8"/>
  <c r="N259" i="15" s="1"/>
  <c r="O259" i="8"/>
  <c r="O259" i="15" s="1"/>
  <c r="P259" i="8"/>
  <c r="P259" i="15" s="1"/>
  <c r="Q259" i="8"/>
  <c r="S259" i="15" s="1"/>
  <c r="A260" i="8"/>
  <c r="B260" i="8"/>
  <c r="C260" i="8"/>
  <c r="D260" i="8"/>
  <c r="E260" i="8"/>
  <c r="F260" i="8"/>
  <c r="G260" i="8"/>
  <c r="H260" i="8"/>
  <c r="J260" i="8"/>
  <c r="I260" i="8" s="1"/>
  <c r="K260" i="8"/>
  <c r="M260" i="8"/>
  <c r="M260" i="15" s="1"/>
  <c r="N260" i="8"/>
  <c r="N260" i="15" s="1"/>
  <c r="O260" i="8"/>
  <c r="O260" i="15" s="1"/>
  <c r="P260" i="8"/>
  <c r="P260" i="15" s="1"/>
  <c r="Q260" i="8"/>
  <c r="S260" i="15" s="1"/>
  <c r="A261" i="8"/>
  <c r="B261" i="8"/>
  <c r="C261" i="8"/>
  <c r="D261" i="8"/>
  <c r="E261" i="8"/>
  <c r="F261" i="8"/>
  <c r="G261" i="8"/>
  <c r="H261" i="8"/>
  <c r="J261" i="8"/>
  <c r="I261" i="8" s="1"/>
  <c r="K261" i="8"/>
  <c r="M261" i="8"/>
  <c r="M261" i="15" s="1"/>
  <c r="N261" i="8"/>
  <c r="N261" i="15" s="1"/>
  <c r="O261" i="8"/>
  <c r="O261" i="15" s="1"/>
  <c r="P261" i="8"/>
  <c r="P261" i="15" s="1"/>
  <c r="Q261" i="8"/>
  <c r="S261" i="15" s="1"/>
  <c r="A262" i="8"/>
  <c r="B262" i="8"/>
  <c r="C262" i="8"/>
  <c r="D262" i="8"/>
  <c r="E262" i="8"/>
  <c r="F262" i="8"/>
  <c r="G262" i="8"/>
  <c r="H262" i="8"/>
  <c r="J262" i="8"/>
  <c r="I262" i="8" s="1"/>
  <c r="K262" i="8"/>
  <c r="M262" i="8"/>
  <c r="M262" i="15" s="1"/>
  <c r="N262" i="8"/>
  <c r="N262" i="15" s="1"/>
  <c r="O262" i="8"/>
  <c r="O262" i="15" s="1"/>
  <c r="P262" i="8"/>
  <c r="P262" i="15" s="1"/>
  <c r="Q262" i="8"/>
  <c r="S262" i="15" s="1"/>
  <c r="A263" i="8"/>
  <c r="B263" i="8"/>
  <c r="C263" i="8"/>
  <c r="D263" i="8"/>
  <c r="E263" i="8"/>
  <c r="F263" i="8"/>
  <c r="G263" i="8"/>
  <c r="H263" i="8"/>
  <c r="J263" i="8"/>
  <c r="I263" i="8" s="1"/>
  <c r="K263" i="8"/>
  <c r="M263" i="8"/>
  <c r="M263" i="15" s="1"/>
  <c r="N263" i="8"/>
  <c r="N263" i="15" s="1"/>
  <c r="O263" i="8"/>
  <c r="O263" i="15" s="1"/>
  <c r="P263" i="8"/>
  <c r="P263" i="15" s="1"/>
  <c r="Q263" i="8"/>
  <c r="S263" i="15" s="1"/>
  <c r="A264" i="8"/>
  <c r="B264" i="8"/>
  <c r="C264" i="8"/>
  <c r="D264" i="8"/>
  <c r="E264" i="8"/>
  <c r="F264" i="8"/>
  <c r="G264" i="8"/>
  <c r="H264" i="8"/>
  <c r="J264" i="8"/>
  <c r="I264" i="8" s="1"/>
  <c r="K264" i="8"/>
  <c r="M264" i="8"/>
  <c r="M264" i="15" s="1"/>
  <c r="N264" i="8"/>
  <c r="N264" i="15" s="1"/>
  <c r="O264" i="8"/>
  <c r="O264" i="15" s="1"/>
  <c r="P264" i="8"/>
  <c r="P264" i="15" s="1"/>
  <c r="Q264" i="8"/>
  <c r="S264" i="15" s="1"/>
  <c r="A265" i="8"/>
  <c r="B265" i="8"/>
  <c r="C265" i="8"/>
  <c r="D265" i="8"/>
  <c r="E265" i="8"/>
  <c r="F265" i="8"/>
  <c r="G265" i="8"/>
  <c r="H265" i="8"/>
  <c r="J265" i="8"/>
  <c r="I265" i="8" s="1"/>
  <c r="K265" i="8"/>
  <c r="M265" i="8"/>
  <c r="M265" i="15" s="1"/>
  <c r="N265" i="8"/>
  <c r="N265" i="15" s="1"/>
  <c r="O265" i="8"/>
  <c r="O265" i="15" s="1"/>
  <c r="P265" i="8"/>
  <c r="P265" i="15" s="1"/>
  <c r="Q265" i="8"/>
  <c r="S265" i="15" s="1"/>
  <c r="A266" i="8"/>
  <c r="B266" i="8"/>
  <c r="C266" i="8"/>
  <c r="D266" i="8"/>
  <c r="E266" i="8"/>
  <c r="F266" i="8"/>
  <c r="G266" i="8"/>
  <c r="H266" i="8"/>
  <c r="J266" i="8"/>
  <c r="I266" i="8" s="1"/>
  <c r="K266" i="8"/>
  <c r="M266" i="8"/>
  <c r="M266" i="15" s="1"/>
  <c r="N266" i="8"/>
  <c r="N266" i="15" s="1"/>
  <c r="O266" i="8"/>
  <c r="O266" i="15" s="1"/>
  <c r="P266" i="8"/>
  <c r="P266" i="15" s="1"/>
  <c r="Q266" i="8"/>
  <c r="S266" i="15" s="1"/>
  <c r="A267" i="8"/>
  <c r="B267" i="8"/>
  <c r="C267" i="8"/>
  <c r="D267" i="8"/>
  <c r="E267" i="8"/>
  <c r="F267" i="8"/>
  <c r="G267" i="8"/>
  <c r="H267" i="8"/>
  <c r="J267" i="8"/>
  <c r="I267" i="8" s="1"/>
  <c r="K267" i="8"/>
  <c r="M267" i="8"/>
  <c r="M267" i="15" s="1"/>
  <c r="N267" i="8"/>
  <c r="N267" i="15" s="1"/>
  <c r="O267" i="8"/>
  <c r="O267" i="15" s="1"/>
  <c r="P267" i="8"/>
  <c r="P267" i="15" s="1"/>
  <c r="Q267" i="8"/>
  <c r="S267" i="15" s="1"/>
  <c r="A268" i="8"/>
  <c r="B268" i="8"/>
  <c r="C268" i="8"/>
  <c r="D268" i="8"/>
  <c r="E268" i="8"/>
  <c r="F268" i="8"/>
  <c r="G268" i="8"/>
  <c r="H268" i="8"/>
  <c r="J268" i="8"/>
  <c r="I268" i="8" s="1"/>
  <c r="K268" i="8"/>
  <c r="M268" i="8"/>
  <c r="M268" i="15" s="1"/>
  <c r="N268" i="8"/>
  <c r="N268" i="15" s="1"/>
  <c r="O268" i="8"/>
  <c r="O268" i="15" s="1"/>
  <c r="P268" i="8"/>
  <c r="P268" i="15" s="1"/>
  <c r="Q268" i="8"/>
  <c r="S268" i="15" s="1"/>
  <c r="A269" i="8"/>
  <c r="B269" i="8"/>
  <c r="C269" i="8"/>
  <c r="D269" i="8"/>
  <c r="E269" i="8"/>
  <c r="F269" i="8"/>
  <c r="G269" i="8"/>
  <c r="H269" i="8"/>
  <c r="J269" i="8"/>
  <c r="I269" i="8" s="1"/>
  <c r="K269" i="8"/>
  <c r="M269" i="8"/>
  <c r="M269" i="15" s="1"/>
  <c r="N269" i="8"/>
  <c r="N269" i="15" s="1"/>
  <c r="O269" i="8"/>
  <c r="O269" i="15" s="1"/>
  <c r="P269" i="8"/>
  <c r="P269" i="15" s="1"/>
  <c r="Q269" i="8"/>
  <c r="S269" i="15" s="1"/>
  <c r="A270" i="8"/>
  <c r="B270" i="8"/>
  <c r="C270" i="8"/>
  <c r="D270" i="8"/>
  <c r="E270" i="8"/>
  <c r="F270" i="8"/>
  <c r="G270" i="8"/>
  <c r="H270" i="8"/>
  <c r="J270" i="8"/>
  <c r="I270" i="8" s="1"/>
  <c r="K270" i="8"/>
  <c r="M270" i="8"/>
  <c r="M270" i="15" s="1"/>
  <c r="N270" i="8"/>
  <c r="N270" i="15" s="1"/>
  <c r="O270" i="8"/>
  <c r="O270" i="15" s="1"/>
  <c r="P270" i="8"/>
  <c r="P270" i="15" s="1"/>
  <c r="Q270" i="8"/>
  <c r="S270" i="15" s="1"/>
  <c r="A271" i="8"/>
  <c r="B271" i="8"/>
  <c r="C271" i="8"/>
  <c r="D271" i="8"/>
  <c r="E271" i="8"/>
  <c r="F271" i="8"/>
  <c r="G271" i="8"/>
  <c r="H271" i="8"/>
  <c r="J271" i="8"/>
  <c r="I271" i="8" s="1"/>
  <c r="K271" i="8"/>
  <c r="M271" i="8"/>
  <c r="M271" i="15" s="1"/>
  <c r="N271" i="8"/>
  <c r="N271" i="15" s="1"/>
  <c r="O271" i="8"/>
  <c r="O271" i="15" s="1"/>
  <c r="P271" i="8"/>
  <c r="P271" i="15" s="1"/>
  <c r="Q271" i="8"/>
  <c r="S271" i="15" s="1"/>
  <c r="A272" i="8"/>
  <c r="B272" i="8"/>
  <c r="C272" i="8"/>
  <c r="D272" i="8"/>
  <c r="E272" i="8"/>
  <c r="F272" i="8"/>
  <c r="G272" i="8"/>
  <c r="H272" i="8"/>
  <c r="J272" i="8"/>
  <c r="I272" i="8" s="1"/>
  <c r="K272" i="8"/>
  <c r="M272" i="8"/>
  <c r="M272" i="15" s="1"/>
  <c r="N272" i="8"/>
  <c r="N272" i="15" s="1"/>
  <c r="O272" i="8"/>
  <c r="O272" i="15" s="1"/>
  <c r="P272" i="8"/>
  <c r="P272" i="15" s="1"/>
  <c r="Q272" i="8"/>
  <c r="S272" i="15" s="1"/>
  <c r="A273" i="8"/>
  <c r="B273" i="8"/>
  <c r="C273" i="8"/>
  <c r="D273" i="8"/>
  <c r="E273" i="8"/>
  <c r="F273" i="8"/>
  <c r="G273" i="8"/>
  <c r="H273" i="8"/>
  <c r="J273" i="8"/>
  <c r="I273" i="8" s="1"/>
  <c r="K273" i="8"/>
  <c r="M273" i="8"/>
  <c r="M273" i="15" s="1"/>
  <c r="N273" i="8"/>
  <c r="N273" i="15" s="1"/>
  <c r="O273" i="8"/>
  <c r="O273" i="15" s="1"/>
  <c r="P273" i="8"/>
  <c r="P273" i="15" s="1"/>
  <c r="Q273" i="8"/>
  <c r="S273" i="15" s="1"/>
  <c r="A274" i="8"/>
  <c r="B274" i="8"/>
  <c r="C274" i="8"/>
  <c r="D274" i="8"/>
  <c r="E274" i="8"/>
  <c r="F274" i="8"/>
  <c r="G274" i="8"/>
  <c r="H274" i="8"/>
  <c r="J274" i="8"/>
  <c r="I274" i="8" s="1"/>
  <c r="K274" i="8"/>
  <c r="M274" i="8"/>
  <c r="M274" i="15" s="1"/>
  <c r="N274" i="8"/>
  <c r="N274" i="15" s="1"/>
  <c r="O274" i="8"/>
  <c r="O274" i="15" s="1"/>
  <c r="P274" i="8"/>
  <c r="P274" i="15" s="1"/>
  <c r="Q274" i="8"/>
  <c r="S274" i="15" s="1"/>
  <c r="A275" i="8"/>
  <c r="B275" i="8"/>
  <c r="C275" i="8"/>
  <c r="D275" i="8"/>
  <c r="E275" i="8"/>
  <c r="F275" i="8"/>
  <c r="G275" i="8"/>
  <c r="H275" i="8"/>
  <c r="J275" i="8"/>
  <c r="I275" i="8" s="1"/>
  <c r="K275" i="8"/>
  <c r="M275" i="8"/>
  <c r="M275" i="15" s="1"/>
  <c r="N275" i="8"/>
  <c r="N275" i="15" s="1"/>
  <c r="O275" i="8"/>
  <c r="O275" i="15" s="1"/>
  <c r="P275" i="8"/>
  <c r="P275" i="15" s="1"/>
  <c r="Q275" i="8"/>
  <c r="S275" i="15" s="1"/>
  <c r="A276" i="8"/>
  <c r="B276" i="8"/>
  <c r="C276" i="8"/>
  <c r="D276" i="8"/>
  <c r="E276" i="8"/>
  <c r="F276" i="8"/>
  <c r="G276" i="8"/>
  <c r="H276" i="8"/>
  <c r="J276" i="8"/>
  <c r="I276" i="8" s="1"/>
  <c r="K276" i="8"/>
  <c r="M276" i="8"/>
  <c r="M276" i="15" s="1"/>
  <c r="N276" i="8"/>
  <c r="N276" i="15" s="1"/>
  <c r="O276" i="8"/>
  <c r="O276" i="15" s="1"/>
  <c r="P276" i="8"/>
  <c r="P276" i="15" s="1"/>
  <c r="Q276" i="8"/>
  <c r="S276" i="15" s="1"/>
  <c r="A277" i="8"/>
  <c r="B277" i="8"/>
  <c r="C277" i="8"/>
  <c r="D277" i="8"/>
  <c r="E277" i="8"/>
  <c r="F277" i="8"/>
  <c r="G277" i="8"/>
  <c r="H277" i="8"/>
  <c r="J277" i="8"/>
  <c r="I277" i="8" s="1"/>
  <c r="K277" i="8"/>
  <c r="M277" i="8"/>
  <c r="M277" i="15" s="1"/>
  <c r="N277" i="8"/>
  <c r="N277" i="15" s="1"/>
  <c r="O277" i="8"/>
  <c r="O277" i="15" s="1"/>
  <c r="P277" i="8"/>
  <c r="P277" i="15" s="1"/>
  <c r="Q277" i="8"/>
  <c r="S277" i="15" s="1"/>
  <c r="A278" i="8"/>
  <c r="B278" i="8"/>
  <c r="C278" i="8"/>
  <c r="D278" i="8"/>
  <c r="E278" i="8"/>
  <c r="F278" i="8"/>
  <c r="G278" i="8"/>
  <c r="H278" i="8"/>
  <c r="J278" i="8"/>
  <c r="I278" i="8" s="1"/>
  <c r="K278" i="8"/>
  <c r="M278" i="8"/>
  <c r="M278" i="15" s="1"/>
  <c r="N278" i="8"/>
  <c r="N278" i="15" s="1"/>
  <c r="O278" i="8"/>
  <c r="O278" i="15" s="1"/>
  <c r="P278" i="8"/>
  <c r="P278" i="15" s="1"/>
  <c r="Q278" i="8"/>
  <c r="S278" i="15" s="1"/>
  <c r="A279" i="8"/>
  <c r="B279" i="8"/>
  <c r="C279" i="8"/>
  <c r="D279" i="8"/>
  <c r="E279" i="8"/>
  <c r="F279" i="8"/>
  <c r="G279" i="8"/>
  <c r="H279" i="8"/>
  <c r="J279" i="8"/>
  <c r="I279" i="8" s="1"/>
  <c r="K279" i="8"/>
  <c r="M279" i="8"/>
  <c r="M279" i="15" s="1"/>
  <c r="N279" i="8"/>
  <c r="N279" i="15" s="1"/>
  <c r="O279" i="8"/>
  <c r="O279" i="15" s="1"/>
  <c r="P279" i="8"/>
  <c r="P279" i="15" s="1"/>
  <c r="Q279" i="8"/>
  <c r="S279" i="15" s="1"/>
  <c r="A280" i="8"/>
  <c r="B280" i="8"/>
  <c r="C280" i="8"/>
  <c r="D280" i="8"/>
  <c r="E280" i="8"/>
  <c r="F280" i="8"/>
  <c r="G280" i="8"/>
  <c r="H280" i="8"/>
  <c r="J280" i="8"/>
  <c r="I280" i="8" s="1"/>
  <c r="K280" i="8"/>
  <c r="M280" i="8"/>
  <c r="M280" i="15" s="1"/>
  <c r="N280" i="8"/>
  <c r="N280" i="15" s="1"/>
  <c r="O280" i="8"/>
  <c r="O280" i="15" s="1"/>
  <c r="P280" i="8"/>
  <c r="P280" i="15" s="1"/>
  <c r="Q280" i="8"/>
  <c r="S280" i="15" s="1"/>
  <c r="A281" i="8"/>
  <c r="B281" i="8"/>
  <c r="C281" i="8"/>
  <c r="D281" i="8"/>
  <c r="E281" i="8"/>
  <c r="F281" i="8"/>
  <c r="G281" i="8"/>
  <c r="H281" i="8"/>
  <c r="J281" i="8"/>
  <c r="I281" i="8" s="1"/>
  <c r="K281" i="8"/>
  <c r="M281" i="8"/>
  <c r="M281" i="15" s="1"/>
  <c r="N281" i="8"/>
  <c r="N281" i="15" s="1"/>
  <c r="O281" i="8"/>
  <c r="O281" i="15" s="1"/>
  <c r="P281" i="8"/>
  <c r="P281" i="15" s="1"/>
  <c r="Q281" i="8"/>
  <c r="S281" i="15" s="1"/>
  <c r="A282" i="8"/>
  <c r="B282" i="8"/>
  <c r="C282" i="8"/>
  <c r="D282" i="8"/>
  <c r="E282" i="8"/>
  <c r="F282" i="8"/>
  <c r="G282" i="8"/>
  <c r="H282" i="8"/>
  <c r="J282" i="8"/>
  <c r="I282" i="8" s="1"/>
  <c r="K282" i="8"/>
  <c r="M282" i="8"/>
  <c r="M282" i="15" s="1"/>
  <c r="N282" i="8"/>
  <c r="N282" i="15" s="1"/>
  <c r="O282" i="8"/>
  <c r="O282" i="15" s="1"/>
  <c r="P282" i="8"/>
  <c r="P282" i="15" s="1"/>
  <c r="Q282" i="8"/>
  <c r="S282" i="15" s="1"/>
  <c r="A283" i="8"/>
  <c r="B283" i="8"/>
  <c r="C283" i="8"/>
  <c r="D283" i="8"/>
  <c r="E283" i="8"/>
  <c r="F283" i="8"/>
  <c r="G283" i="8"/>
  <c r="H283" i="8"/>
  <c r="J283" i="8"/>
  <c r="I283" i="8" s="1"/>
  <c r="K283" i="8"/>
  <c r="M283" i="8"/>
  <c r="M283" i="15" s="1"/>
  <c r="N283" i="8"/>
  <c r="N283" i="15" s="1"/>
  <c r="O283" i="8"/>
  <c r="O283" i="15" s="1"/>
  <c r="P283" i="8"/>
  <c r="P283" i="15" s="1"/>
  <c r="Q283" i="8"/>
  <c r="S283" i="15" s="1"/>
  <c r="A284" i="8"/>
  <c r="B284" i="8"/>
  <c r="C284" i="8"/>
  <c r="D284" i="8"/>
  <c r="E284" i="8"/>
  <c r="F284" i="8"/>
  <c r="G284" i="8"/>
  <c r="H284" i="8"/>
  <c r="J284" i="8"/>
  <c r="I284" i="8" s="1"/>
  <c r="K284" i="8"/>
  <c r="M284" i="8"/>
  <c r="M284" i="15" s="1"/>
  <c r="N284" i="8"/>
  <c r="N284" i="15" s="1"/>
  <c r="O284" i="8"/>
  <c r="O284" i="15" s="1"/>
  <c r="P284" i="8"/>
  <c r="P284" i="15" s="1"/>
  <c r="Q284" i="8"/>
  <c r="S284" i="15" s="1"/>
  <c r="A285" i="8"/>
  <c r="B285" i="8"/>
  <c r="C285" i="8"/>
  <c r="D285" i="8"/>
  <c r="E285" i="8"/>
  <c r="F285" i="8"/>
  <c r="G285" i="8"/>
  <c r="H285" i="8"/>
  <c r="J285" i="8"/>
  <c r="I285" i="8" s="1"/>
  <c r="K285" i="8"/>
  <c r="M285" i="8"/>
  <c r="M285" i="15" s="1"/>
  <c r="N285" i="8"/>
  <c r="N285" i="15" s="1"/>
  <c r="O285" i="8"/>
  <c r="O285" i="15" s="1"/>
  <c r="P285" i="8"/>
  <c r="P285" i="15" s="1"/>
  <c r="Q285" i="8"/>
  <c r="S285" i="15" s="1"/>
  <c r="A286" i="8"/>
  <c r="B286" i="8"/>
  <c r="C286" i="8"/>
  <c r="D286" i="8"/>
  <c r="E286" i="8"/>
  <c r="F286" i="8"/>
  <c r="G286" i="8"/>
  <c r="H286" i="8"/>
  <c r="J286" i="8"/>
  <c r="I286" i="8" s="1"/>
  <c r="K286" i="8"/>
  <c r="M286" i="8"/>
  <c r="M286" i="15" s="1"/>
  <c r="N286" i="8"/>
  <c r="N286" i="15" s="1"/>
  <c r="O286" i="8"/>
  <c r="O286" i="15" s="1"/>
  <c r="P286" i="8"/>
  <c r="P286" i="15" s="1"/>
  <c r="Q286" i="8"/>
  <c r="S286" i="15" s="1"/>
  <c r="A287" i="8"/>
  <c r="B287" i="8"/>
  <c r="C287" i="8"/>
  <c r="D287" i="8"/>
  <c r="E287" i="8"/>
  <c r="F287" i="8"/>
  <c r="G287" i="8"/>
  <c r="H287" i="8"/>
  <c r="J287" i="8"/>
  <c r="I287" i="8" s="1"/>
  <c r="K287" i="8"/>
  <c r="M287" i="8"/>
  <c r="M287" i="15" s="1"/>
  <c r="N287" i="8"/>
  <c r="N287" i="15" s="1"/>
  <c r="O287" i="8"/>
  <c r="O287" i="15" s="1"/>
  <c r="P287" i="8"/>
  <c r="P287" i="15" s="1"/>
  <c r="Q287" i="8"/>
  <c r="S287" i="15" s="1"/>
  <c r="A288" i="8"/>
  <c r="B288" i="8"/>
  <c r="C288" i="8"/>
  <c r="D288" i="8"/>
  <c r="E288" i="8"/>
  <c r="F288" i="8"/>
  <c r="G288" i="8"/>
  <c r="H288" i="8"/>
  <c r="J288" i="8"/>
  <c r="I288" i="8" s="1"/>
  <c r="K288" i="8"/>
  <c r="M288" i="8"/>
  <c r="M288" i="15" s="1"/>
  <c r="N288" i="8"/>
  <c r="N288" i="15" s="1"/>
  <c r="O288" i="8"/>
  <c r="O288" i="15" s="1"/>
  <c r="P288" i="8"/>
  <c r="P288" i="15" s="1"/>
  <c r="Q288" i="8"/>
  <c r="S288" i="15" s="1"/>
  <c r="A289" i="8"/>
  <c r="B289" i="8"/>
  <c r="C289" i="8"/>
  <c r="D289" i="8"/>
  <c r="E289" i="8"/>
  <c r="F289" i="8"/>
  <c r="G289" i="8"/>
  <c r="H289" i="8"/>
  <c r="J289" i="8"/>
  <c r="I289" i="8" s="1"/>
  <c r="K289" i="8"/>
  <c r="M289" i="8"/>
  <c r="M289" i="15" s="1"/>
  <c r="N289" i="8"/>
  <c r="N289" i="15" s="1"/>
  <c r="O289" i="8"/>
  <c r="O289" i="15" s="1"/>
  <c r="P289" i="8"/>
  <c r="P289" i="15" s="1"/>
  <c r="Q289" i="8"/>
  <c r="S289" i="15" s="1"/>
  <c r="A290" i="8"/>
  <c r="B290" i="8"/>
  <c r="C290" i="8"/>
  <c r="D290" i="8"/>
  <c r="E290" i="8"/>
  <c r="F290" i="8"/>
  <c r="G290" i="8"/>
  <c r="H290" i="8"/>
  <c r="J290" i="8"/>
  <c r="I290" i="8" s="1"/>
  <c r="K290" i="8"/>
  <c r="M290" i="8"/>
  <c r="M290" i="15" s="1"/>
  <c r="N290" i="8"/>
  <c r="N290" i="15" s="1"/>
  <c r="O290" i="8"/>
  <c r="O290" i="15" s="1"/>
  <c r="P290" i="8"/>
  <c r="P290" i="15" s="1"/>
  <c r="Q290" i="8"/>
  <c r="S290" i="15" s="1"/>
  <c r="A291" i="8"/>
  <c r="B291" i="8"/>
  <c r="C291" i="8"/>
  <c r="D291" i="8"/>
  <c r="E291" i="8"/>
  <c r="F291" i="8"/>
  <c r="G291" i="8"/>
  <c r="H291" i="8"/>
  <c r="J291" i="8"/>
  <c r="I291" i="8" s="1"/>
  <c r="K291" i="8"/>
  <c r="M291" i="8"/>
  <c r="M291" i="15" s="1"/>
  <c r="N291" i="8"/>
  <c r="N291" i="15" s="1"/>
  <c r="O291" i="8"/>
  <c r="O291" i="15" s="1"/>
  <c r="P291" i="8"/>
  <c r="P291" i="15" s="1"/>
  <c r="Q291" i="8"/>
  <c r="S291" i="15" s="1"/>
  <c r="A292" i="8"/>
  <c r="B292" i="8"/>
  <c r="C292" i="8"/>
  <c r="D292" i="8"/>
  <c r="E292" i="8"/>
  <c r="F292" i="8"/>
  <c r="G292" i="8"/>
  <c r="H292" i="8"/>
  <c r="J292" i="8"/>
  <c r="I292" i="8" s="1"/>
  <c r="K292" i="8"/>
  <c r="M292" i="8"/>
  <c r="M292" i="15" s="1"/>
  <c r="N292" i="8"/>
  <c r="N292" i="15" s="1"/>
  <c r="O292" i="8"/>
  <c r="O292" i="15" s="1"/>
  <c r="P292" i="8"/>
  <c r="P292" i="15" s="1"/>
  <c r="Q292" i="8"/>
  <c r="S292" i="15" s="1"/>
  <c r="A293" i="8"/>
  <c r="B293" i="8"/>
  <c r="C293" i="8"/>
  <c r="D293" i="8"/>
  <c r="E293" i="8"/>
  <c r="F293" i="8"/>
  <c r="G293" i="8"/>
  <c r="H293" i="8"/>
  <c r="J293" i="8"/>
  <c r="I293" i="8" s="1"/>
  <c r="K293" i="8"/>
  <c r="M293" i="8"/>
  <c r="M293" i="15" s="1"/>
  <c r="N293" i="8"/>
  <c r="N293" i="15" s="1"/>
  <c r="O293" i="8"/>
  <c r="O293" i="15" s="1"/>
  <c r="P293" i="8"/>
  <c r="P293" i="15" s="1"/>
  <c r="Q293" i="8"/>
  <c r="S293" i="15" s="1"/>
  <c r="A294" i="8"/>
  <c r="B294" i="8"/>
  <c r="C294" i="8"/>
  <c r="D294" i="8"/>
  <c r="E294" i="8"/>
  <c r="F294" i="8"/>
  <c r="G294" i="8"/>
  <c r="H294" i="8"/>
  <c r="J294" i="8"/>
  <c r="I294" i="8" s="1"/>
  <c r="K294" i="8"/>
  <c r="M294" i="8"/>
  <c r="M294" i="15" s="1"/>
  <c r="N294" i="8"/>
  <c r="N294" i="15" s="1"/>
  <c r="O294" i="8"/>
  <c r="O294" i="15" s="1"/>
  <c r="P294" i="8"/>
  <c r="P294" i="15" s="1"/>
  <c r="Q294" i="8"/>
  <c r="S294" i="15" s="1"/>
  <c r="A295" i="8"/>
  <c r="B295" i="8"/>
  <c r="C295" i="8"/>
  <c r="D295" i="8"/>
  <c r="E295" i="8"/>
  <c r="F295" i="8"/>
  <c r="G295" i="8"/>
  <c r="H295" i="8"/>
  <c r="J295" i="8"/>
  <c r="I295" i="8" s="1"/>
  <c r="K295" i="8"/>
  <c r="M295" i="8"/>
  <c r="M295" i="15" s="1"/>
  <c r="N295" i="8"/>
  <c r="N295" i="15" s="1"/>
  <c r="O295" i="8"/>
  <c r="O295" i="15" s="1"/>
  <c r="P295" i="8"/>
  <c r="P295" i="15" s="1"/>
  <c r="Q295" i="8"/>
  <c r="S295" i="15" s="1"/>
  <c r="A296" i="8"/>
  <c r="B296" i="8"/>
  <c r="C296" i="8"/>
  <c r="D296" i="8"/>
  <c r="E296" i="8"/>
  <c r="F296" i="8"/>
  <c r="G296" i="8"/>
  <c r="H296" i="8"/>
  <c r="J296" i="8"/>
  <c r="I296" i="8" s="1"/>
  <c r="K296" i="8"/>
  <c r="M296" i="8"/>
  <c r="M296" i="15" s="1"/>
  <c r="N296" i="8"/>
  <c r="N296" i="15" s="1"/>
  <c r="O296" i="8"/>
  <c r="O296" i="15" s="1"/>
  <c r="P296" i="8"/>
  <c r="P296" i="15" s="1"/>
  <c r="Q296" i="8"/>
  <c r="S296" i="15" s="1"/>
  <c r="A297" i="8"/>
  <c r="B297" i="8"/>
  <c r="C297" i="8"/>
  <c r="D297" i="8"/>
  <c r="E297" i="8"/>
  <c r="F297" i="8"/>
  <c r="G297" i="8"/>
  <c r="H297" i="8"/>
  <c r="J297" i="8"/>
  <c r="I297" i="8" s="1"/>
  <c r="K297" i="8"/>
  <c r="M297" i="8"/>
  <c r="M297" i="15" s="1"/>
  <c r="N297" i="8"/>
  <c r="N297" i="15" s="1"/>
  <c r="O297" i="8"/>
  <c r="O297" i="15" s="1"/>
  <c r="P297" i="8"/>
  <c r="P297" i="15" s="1"/>
  <c r="Q297" i="8"/>
  <c r="S297" i="15" s="1"/>
  <c r="A298" i="8"/>
  <c r="B298" i="8"/>
  <c r="C298" i="8"/>
  <c r="D298" i="8"/>
  <c r="E298" i="8"/>
  <c r="F298" i="8"/>
  <c r="G298" i="8"/>
  <c r="H298" i="8"/>
  <c r="J298" i="8"/>
  <c r="I298" i="8" s="1"/>
  <c r="K298" i="8"/>
  <c r="M298" i="8"/>
  <c r="M298" i="15" s="1"/>
  <c r="N298" i="8"/>
  <c r="N298" i="15" s="1"/>
  <c r="O298" i="8"/>
  <c r="O298" i="15" s="1"/>
  <c r="P298" i="8"/>
  <c r="P298" i="15" s="1"/>
  <c r="Q298" i="8"/>
  <c r="S298" i="15" s="1"/>
  <c r="A299" i="8"/>
  <c r="B299" i="8"/>
  <c r="C299" i="8"/>
  <c r="D299" i="8"/>
  <c r="E299" i="8"/>
  <c r="F299" i="8"/>
  <c r="G299" i="8"/>
  <c r="H299" i="8"/>
  <c r="J299" i="8"/>
  <c r="I299" i="8" s="1"/>
  <c r="K299" i="8"/>
  <c r="M299" i="8"/>
  <c r="M299" i="15" s="1"/>
  <c r="N299" i="8"/>
  <c r="N299" i="15" s="1"/>
  <c r="O299" i="8"/>
  <c r="O299" i="15" s="1"/>
  <c r="P299" i="8"/>
  <c r="P299" i="15" s="1"/>
  <c r="Q299" i="8"/>
  <c r="S299" i="15" s="1"/>
  <c r="A300" i="8"/>
  <c r="B300" i="8"/>
  <c r="C300" i="8"/>
  <c r="D300" i="8"/>
  <c r="E300" i="8"/>
  <c r="F300" i="8"/>
  <c r="G300" i="8"/>
  <c r="H300" i="8"/>
  <c r="J300" i="8"/>
  <c r="I300" i="8" s="1"/>
  <c r="K300" i="8"/>
  <c r="M300" i="8"/>
  <c r="M300" i="15" s="1"/>
  <c r="N300" i="8"/>
  <c r="N300" i="15" s="1"/>
  <c r="O300" i="8"/>
  <c r="O300" i="15" s="1"/>
  <c r="P300" i="8"/>
  <c r="P300" i="15" s="1"/>
  <c r="Q300" i="8"/>
  <c r="S300" i="15" s="1"/>
  <c r="A301" i="8"/>
  <c r="B301" i="8"/>
  <c r="C301" i="8"/>
  <c r="D301" i="8"/>
  <c r="E301" i="8"/>
  <c r="F301" i="8"/>
  <c r="G301" i="8"/>
  <c r="H301" i="8"/>
  <c r="J301" i="8"/>
  <c r="I301" i="8" s="1"/>
  <c r="K301" i="8"/>
  <c r="M301" i="8"/>
  <c r="M301" i="15" s="1"/>
  <c r="N301" i="8"/>
  <c r="N301" i="15" s="1"/>
  <c r="O301" i="8"/>
  <c r="O301" i="15" s="1"/>
  <c r="P301" i="8"/>
  <c r="P301" i="15" s="1"/>
  <c r="Q301" i="8"/>
  <c r="S301" i="15" s="1"/>
  <c r="A302" i="8"/>
  <c r="B302" i="8"/>
  <c r="C302" i="8"/>
  <c r="D302" i="8"/>
  <c r="E302" i="8"/>
  <c r="F302" i="8"/>
  <c r="G302" i="8"/>
  <c r="H302" i="8"/>
  <c r="J302" i="8"/>
  <c r="I302" i="8" s="1"/>
  <c r="K302" i="8"/>
  <c r="M302" i="8"/>
  <c r="M302" i="15" s="1"/>
  <c r="N302" i="8"/>
  <c r="N302" i="15" s="1"/>
  <c r="O302" i="8"/>
  <c r="O302" i="15" s="1"/>
  <c r="P302" i="8"/>
  <c r="P302" i="15" s="1"/>
  <c r="Q302" i="8"/>
  <c r="S302" i="15" s="1"/>
  <c r="A303" i="8"/>
  <c r="B303" i="8"/>
  <c r="C303" i="8"/>
  <c r="D303" i="8"/>
  <c r="E303" i="8"/>
  <c r="F303" i="8"/>
  <c r="G303" i="8"/>
  <c r="H303" i="8"/>
  <c r="J303" i="8"/>
  <c r="I303" i="8" s="1"/>
  <c r="K303" i="8"/>
  <c r="M303" i="8"/>
  <c r="M303" i="15" s="1"/>
  <c r="N303" i="8"/>
  <c r="N303" i="15" s="1"/>
  <c r="O303" i="8"/>
  <c r="O303" i="15" s="1"/>
  <c r="P303" i="8"/>
  <c r="P303" i="15" s="1"/>
  <c r="Q303" i="8"/>
  <c r="S303" i="15" s="1"/>
  <c r="A304" i="8"/>
  <c r="B304" i="8"/>
  <c r="C304" i="8"/>
  <c r="D304" i="8"/>
  <c r="E304" i="8"/>
  <c r="F304" i="8"/>
  <c r="G304" i="8"/>
  <c r="H304" i="8"/>
  <c r="J304" i="8"/>
  <c r="I304" i="8" s="1"/>
  <c r="K304" i="8"/>
  <c r="M304" i="8"/>
  <c r="M304" i="15" s="1"/>
  <c r="N304" i="8"/>
  <c r="N304" i="15" s="1"/>
  <c r="O304" i="8"/>
  <c r="O304" i="15" s="1"/>
  <c r="P304" i="8"/>
  <c r="P304" i="15" s="1"/>
  <c r="Q304" i="8"/>
  <c r="S304" i="15" s="1"/>
  <c r="A305" i="8"/>
  <c r="B305" i="8"/>
  <c r="C305" i="8"/>
  <c r="D305" i="8"/>
  <c r="E305" i="8"/>
  <c r="F305" i="8"/>
  <c r="G305" i="8"/>
  <c r="H305" i="8"/>
  <c r="J305" i="8"/>
  <c r="I305" i="8" s="1"/>
  <c r="K305" i="8"/>
  <c r="M305" i="8"/>
  <c r="M305" i="15" s="1"/>
  <c r="N305" i="8"/>
  <c r="N305" i="15" s="1"/>
  <c r="O305" i="8"/>
  <c r="O305" i="15" s="1"/>
  <c r="P305" i="8"/>
  <c r="P305" i="15" s="1"/>
  <c r="Q305" i="8"/>
  <c r="S305" i="15" s="1"/>
  <c r="A306" i="8"/>
  <c r="B306" i="8"/>
  <c r="C306" i="8"/>
  <c r="D306" i="8"/>
  <c r="E306" i="8"/>
  <c r="F306" i="8"/>
  <c r="G306" i="8"/>
  <c r="H306" i="8"/>
  <c r="J306" i="8"/>
  <c r="I306" i="8" s="1"/>
  <c r="K306" i="8"/>
  <c r="M306" i="8"/>
  <c r="M306" i="15" s="1"/>
  <c r="N306" i="8"/>
  <c r="N306" i="15" s="1"/>
  <c r="O306" i="8"/>
  <c r="O306" i="15" s="1"/>
  <c r="P306" i="8"/>
  <c r="P306" i="15" s="1"/>
  <c r="Q306" i="8"/>
  <c r="S306" i="15" s="1"/>
  <c r="A307" i="8"/>
  <c r="B307" i="8"/>
  <c r="C307" i="8"/>
  <c r="D307" i="8"/>
  <c r="E307" i="8"/>
  <c r="F307" i="8"/>
  <c r="G307" i="8"/>
  <c r="H307" i="8"/>
  <c r="J307" i="8"/>
  <c r="I307" i="8" s="1"/>
  <c r="K307" i="8"/>
  <c r="M307" i="8"/>
  <c r="M307" i="15" s="1"/>
  <c r="N307" i="8"/>
  <c r="N307" i="15" s="1"/>
  <c r="O307" i="8"/>
  <c r="O307" i="15" s="1"/>
  <c r="P307" i="8"/>
  <c r="P307" i="15" s="1"/>
  <c r="Q307" i="8"/>
  <c r="S307" i="15" s="1"/>
  <c r="A308" i="8"/>
  <c r="B308" i="8"/>
  <c r="C308" i="8"/>
  <c r="D308" i="8"/>
  <c r="E308" i="8"/>
  <c r="F308" i="8"/>
  <c r="G308" i="8"/>
  <c r="H308" i="8"/>
  <c r="J308" i="8"/>
  <c r="I308" i="8" s="1"/>
  <c r="K308" i="8"/>
  <c r="M308" i="8"/>
  <c r="M308" i="15" s="1"/>
  <c r="N308" i="8"/>
  <c r="N308" i="15" s="1"/>
  <c r="O308" i="8"/>
  <c r="O308" i="15" s="1"/>
  <c r="P308" i="8"/>
  <c r="P308" i="15" s="1"/>
  <c r="Q308" i="8"/>
  <c r="S308" i="15" s="1"/>
  <c r="A309" i="8"/>
  <c r="B309" i="8"/>
  <c r="C309" i="8"/>
  <c r="D309" i="8"/>
  <c r="E309" i="8"/>
  <c r="F309" i="8"/>
  <c r="G309" i="8"/>
  <c r="H309" i="8"/>
  <c r="J309" i="8"/>
  <c r="I309" i="8" s="1"/>
  <c r="K309" i="8"/>
  <c r="M309" i="8"/>
  <c r="M309" i="15" s="1"/>
  <c r="N309" i="8"/>
  <c r="N309" i="15" s="1"/>
  <c r="O309" i="8"/>
  <c r="O309" i="15" s="1"/>
  <c r="P309" i="8"/>
  <c r="P309" i="15" s="1"/>
  <c r="Q309" i="8"/>
  <c r="S309" i="15" s="1"/>
  <c r="A310" i="8"/>
  <c r="B310" i="8"/>
  <c r="C310" i="8"/>
  <c r="D310" i="8"/>
  <c r="E310" i="8"/>
  <c r="F310" i="8"/>
  <c r="G310" i="8"/>
  <c r="H310" i="8"/>
  <c r="J310" i="8"/>
  <c r="I310" i="8" s="1"/>
  <c r="K310" i="8"/>
  <c r="M310" i="8"/>
  <c r="M310" i="15" s="1"/>
  <c r="N310" i="8"/>
  <c r="N310" i="15" s="1"/>
  <c r="O310" i="8"/>
  <c r="O310" i="15" s="1"/>
  <c r="P310" i="8"/>
  <c r="P310" i="15" s="1"/>
  <c r="Q310" i="8"/>
  <c r="S310" i="15" s="1"/>
  <c r="A311" i="8"/>
  <c r="B311" i="8"/>
  <c r="C311" i="8"/>
  <c r="D311" i="8"/>
  <c r="E311" i="8"/>
  <c r="F311" i="8"/>
  <c r="G311" i="8"/>
  <c r="H311" i="8"/>
  <c r="J311" i="8"/>
  <c r="I311" i="8" s="1"/>
  <c r="K311" i="8"/>
  <c r="M311" i="8"/>
  <c r="M311" i="15" s="1"/>
  <c r="N311" i="8"/>
  <c r="N311" i="15" s="1"/>
  <c r="O311" i="8"/>
  <c r="O311" i="15" s="1"/>
  <c r="P311" i="8"/>
  <c r="P311" i="15" s="1"/>
  <c r="Q311" i="8"/>
  <c r="S311" i="15" s="1"/>
  <c r="A312" i="8"/>
  <c r="B312" i="8"/>
  <c r="C312" i="8"/>
  <c r="D312" i="8"/>
  <c r="E312" i="8"/>
  <c r="F312" i="8"/>
  <c r="G312" i="8"/>
  <c r="H312" i="8"/>
  <c r="J312" i="8"/>
  <c r="I312" i="8" s="1"/>
  <c r="K312" i="8"/>
  <c r="M312" i="8"/>
  <c r="M312" i="15" s="1"/>
  <c r="N312" i="8"/>
  <c r="N312" i="15" s="1"/>
  <c r="O312" i="8"/>
  <c r="O312" i="15" s="1"/>
  <c r="P312" i="8"/>
  <c r="P312" i="15" s="1"/>
  <c r="Q312" i="8"/>
  <c r="S312" i="15" s="1"/>
  <c r="A313" i="8"/>
  <c r="B313" i="8"/>
  <c r="C313" i="8"/>
  <c r="D313" i="8"/>
  <c r="E313" i="8"/>
  <c r="F313" i="8"/>
  <c r="G313" i="8"/>
  <c r="H313" i="8"/>
  <c r="J313" i="8"/>
  <c r="I313" i="8" s="1"/>
  <c r="K313" i="8"/>
  <c r="M313" i="8"/>
  <c r="M313" i="15" s="1"/>
  <c r="N313" i="8"/>
  <c r="N313" i="15" s="1"/>
  <c r="O313" i="8"/>
  <c r="O313" i="15" s="1"/>
  <c r="P313" i="8"/>
  <c r="P313" i="15" s="1"/>
  <c r="Q313" i="8"/>
  <c r="S313" i="15" s="1"/>
  <c r="A314" i="8"/>
  <c r="B314" i="8"/>
  <c r="C314" i="8"/>
  <c r="D314" i="8"/>
  <c r="E314" i="8"/>
  <c r="F314" i="8"/>
  <c r="G314" i="8"/>
  <c r="H314" i="8"/>
  <c r="J314" i="8"/>
  <c r="I314" i="8" s="1"/>
  <c r="K314" i="8"/>
  <c r="M314" i="8"/>
  <c r="M314" i="15" s="1"/>
  <c r="N314" i="8"/>
  <c r="N314" i="15" s="1"/>
  <c r="O314" i="8"/>
  <c r="O314" i="15" s="1"/>
  <c r="P314" i="8"/>
  <c r="P314" i="15" s="1"/>
  <c r="Q314" i="8"/>
  <c r="S314" i="15" s="1"/>
  <c r="A315" i="8"/>
  <c r="B315" i="8"/>
  <c r="C315" i="8"/>
  <c r="D315" i="8"/>
  <c r="E315" i="8"/>
  <c r="F315" i="8"/>
  <c r="G315" i="8"/>
  <c r="H315" i="8"/>
  <c r="J315" i="8"/>
  <c r="I315" i="8" s="1"/>
  <c r="K315" i="8"/>
  <c r="M315" i="8"/>
  <c r="M315" i="15" s="1"/>
  <c r="N315" i="8"/>
  <c r="N315" i="15" s="1"/>
  <c r="O315" i="8"/>
  <c r="O315" i="15" s="1"/>
  <c r="P315" i="8"/>
  <c r="P315" i="15" s="1"/>
  <c r="Q315" i="8"/>
  <c r="S315" i="15" s="1"/>
  <c r="A316" i="8"/>
  <c r="B316" i="8"/>
  <c r="C316" i="8"/>
  <c r="D316" i="8"/>
  <c r="E316" i="8"/>
  <c r="F316" i="8"/>
  <c r="G316" i="8"/>
  <c r="H316" i="8"/>
  <c r="J316" i="8"/>
  <c r="I316" i="8" s="1"/>
  <c r="K316" i="8"/>
  <c r="M316" i="8"/>
  <c r="M316" i="15" s="1"/>
  <c r="N316" i="8"/>
  <c r="N316" i="15" s="1"/>
  <c r="O316" i="8"/>
  <c r="O316" i="15" s="1"/>
  <c r="P316" i="8"/>
  <c r="P316" i="15" s="1"/>
  <c r="Q316" i="8"/>
  <c r="S316" i="15" s="1"/>
  <c r="A317" i="8"/>
  <c r="B317" i="8"/>
  <c r="C317" i="8"/>
  <c r="D317" i="8"/>
  <c r="E317" i="8"/>
  <c r="F317" i="8"/>
  <c r="G317" i="8"/>
  <c r="H317" i="8"/>
  <c r="J317" i="8"/>
  <c r="I317" i="8" s="1"/>
  <c r="K317" i="8"/>
  <c r="M317" i="8"/>
  <c r="M317" i="15" s="1"/>
  <c r="N317" i="8"/>
  <c r="N317" i="15" s="1"/>
  <c r="O317" i="8"/>
  <c r="O317" i="15" s="1"/>
  <c r="P317" i="8"/>
  <c r="P317" i="15" s="1"/>
  <c r="Q317" i="8"/>
  <c r="S317" i="15" s="1"/>
  <c r="A318" i="8"/>
  <c r="B318" i="8"/>
  <c r="C318" i="8"/>
  <c r="D318" i="8"/>
  <c r="E318" i="8"/>
  <c r="F318" i="8"/>
  <c r="G318" i="8"/>
  <c r="H318" i="8"/>
  <c r="J318" i="8"/>
  <c r="I318" i="8" s="1"/>
  <c r="K318" i="8"/>
  <c r="M318" i="8"/>
  <c r="M318" i="15" s="1"/>
  <c r="N318" i="8"/>
  <c r="N318" i="15" s="1"/>
  <c r="O318" i="8"/>
  <c r="O318" i="15" s="1"/>
  <c r="P318" i="8"/>
  <c r="P318" i="15" s="1"/>
  <c r="Q318" i="8"/>
  <c r="S318" i="15" s="1"/>
  <c r="A319" i="8"/>
  <c r="B319" i="8"/>
  <c r="C319" i="8"/>
  <c r="D319" i="8"/>
  <c r="E319" i="8"/>
  <c r="F319" i="8"/>
  <c r="G319" i="8"/>
  <c r="H319" i="8"/>
  <c r="J319" i="8"/>
  <c r="I319" i="8" s="1"/>
  <c r="K319" i="8"/>
  <c r="M319" i="8"/>
  <c r="M319" i="15" s="1"/>
  <c r="N319" i="8"/>
  <c r="N319" i="15" s="1"/>
  <c r="O319" i="8"/>
  <c r="O319" i="15" s="1"/>
  <c r="P319" i="8"/>
  <c r="P319" i="15" s="1"/>
  <c r="Q319" i="8"/>
  <c r="S319" i="15" s="1"/>
  <c r="A320" i="8"/>
  <c r="B320" i="8"/>
  <c r="C320" i="8"/>
  <c r="D320" i="8"/>
  <c r="E320" i="8"/>
  <c r="F320" i="8"/>
  <c r="G320" i="8"/>
  <c r="H320" i="8"/>
  <c r="J320" i="8"/>
  <c r="I320" i="8" s="1"/>
  <c r="K320" i="8"/>
  <c r="M320" i="8"/>
  <c r="M320" i="15" s="1"/>
  <c r="N320" i="8"/>
  <c r="N320" i="15" s="1"/>
  <c r="O320" i="8"/>
  <c r="O320" i="15" s="1"/>
  <c r="P320" i="8"/>
  <c r="P320" i="15" s="1"/>
  <c r="Q320" i="8"/>
  <c r="S320" i="15" s="1"/>
  <c r="A321" i="8"/>
  <c r="B321" i="8"/>
  <c r="C321" i="8"/>
  <c r="D321" i="8"/>
  <c r="E321" i="8"/>
  <c r="F321" i="8"/>
  <c r="G321" i="8"/>
  <c r="H321" i="8"/>
  <c r="J321" i="8"/>
  <c r="I321" i="8" s="1"/>
  <c r="K321" i="8"/>
  <c r="M321" i="8"/>
  <c r="M321" i="15" s="1"/>
  <c r="N321" i="8"/>
  <c r="N321" i="15" s="1"/>
  <c r="O321" i="8"/>
  <c r="O321" i="15" s="1"/>
  <c r="P321" i="8"/>
  <c r="P321" i="15" s="1"/>
  <c r="Q321" i="8"/>
  <c r="S321" i="15" s="1"/>
  <c r="A322" i="8"/>
  <c r="B322" i="8"/>
  <c r="C322" i="8"/>
  <c r="D322" i="8"/>
  <c r="E322" i="8"/>
  <c r="F322" i="8"/>
  <c r="G322" i="8"/>
  <c r="H322" i="8"/>
  <c r="J322" i="8"/>
  <c r="I322" i="8" s="1"/>
  <c r="K322" i="8"/>
  <c r="M322" i="8"/>
  <c r="M322" i="15" s="1"/>
  <c r="N322" i="8"/>
  <c r="N322" i="15" s="1"/>
  <c r="O322" i="8"/>
  <c r="O322" i="15" s="1"/>
  <c r="P322" i="8"/>
  <c r="P322" i="15" s="1"/>
  <c r="Q322" i="8"/>
  <c r="S322" i="15" s="1"/>
  <c r="A323" i="8"/>
  <c r="B323" i="8"/>
  <c r="C323" i="8"/>
  <c r="D323" i="8"/>
  <c r="E323" i="8"/>
  <c r="F323" i="8"/>
  <c r="G323" i="8"/>
  <c r="H323" i="8"/>
  <c r="J323" i="8"/>
  <c r="I323" i="8" s="1"/>
  <c r="K323" i="8"/>
  <c r="M323" i="8"/>
  <c r="M323" i="15" s="1"/>
  <c r="N323" i="8"/>
  <c r="N323" i="15" s="1"/>
  <c r="O323" i="8"/>
  <c r="O323" i="15" s="1"/>
  <c r="P323" i="8"/>
  <c r="P323" i="15" s="1"/>
  <c r="Q323" i="8"/>
  <c r="S323" i="15" s="1"/>
  <c r="A324" i="8"/>
  <c r="B324" i="8"/>
  <c r="C324" i="8"/>
  <c r="D324" i="8"/>
  <c r="E324" i="8"/>
  <c r="F324" i="8"/>
  <c r="G324" i="8"/>
  <c r="H324" i="8"/>
  <c r="J324" i="8"/>
  <c r="I324" i="8" s="1"/>
  <c r="K324" i="8"/>
  <c r="M324" i="8"/>
  <c r="M324" i="15" s="1"/>
  <c r="N324" i="8"/>
  <c r="N324" i="15" s="1"/>
  <c r="O324" i="8"/>
  <c r="O324" i="15" s="1"/>
  <c r="P324" i="8"/>
  <c r="P324" i="15" s="1"/>
  <c r="Q324" i="8"/>
  <c r="S324" i="15" s="1"/>
  <c r="A325" i="8"/>
  <c r="B325" i="8"/>
  <c r="C325" i="8"/>
  <c r="D325" i="8"/>
  <c r="E325" i="8"/>
  <c r="F325" i="8"/>
  <c r="G325" i="8"/>
  <c r="H325" i="8"/>
  <c r="J325" i="8"/>
  <c r="I325" i="8" s="1"/>
  <c r="K325" i="8"/>
  <c r="M325" i="8"/>
  <c r="M325" i="15" s="1"/>
  <c r="N325" i="8"/>
  <c r="N325" i="15" s="1"/>
  <c r="O325" i="8"/>
  <c r="O325" i="15" s="1"/>
  <c r="P325" i="8"/>
  <c r="P325" i="15" s="1"/>
  <c r="Q325" i="8"/>
  <c r="S325" i="15" s="1"/>
  <c r="A326" i="8"/>
  <c r="B326" i="8"/>
  <c r="C326" i="8"/>
  <c r="D326" i="8"/>
  <c r="E326" i="8"/>
  <c r="F326" i="8"/>
  <c r="G326" i="8"/>
  <c r="H326" i="8"/>
  <c r="J326" i="8"/>
  <c r="I326" i="8" s="1"/>
  <c r="K326" i="8"/>
  <c r="M326" i="8"/>
  <c r="M326" i="15" s="1"/>
  <c r="N326" i="8"/>
  <c r="N326" i="15" s="1"/>
  <c r="O326" i="8"/>
  <c r="O326" i="15" s="1"/>
  <c r="P326" i="8"/>
  <c r="P326" i="15" s="1"/>
  <c r="Q326" i="8"/>
  <c r="S326" i="15" s="1"/>
  <c r="A327" i="8"/>
  <c r="B327" i="8"/>
  <c r="C327" i="8"/>
  <c r="D327" i="8"/>
  <c r="E327" i="8"/>
  <c r="F327" i="8"/>
  <c r="G327" i="8"/>
  <c r="H327" i="8"/>
  <c r="J327" i="8"/>
  <c r="I327" i="8" s="1"/>
  <c r="K327" i="8"/>
  <c r="M327" i="8"/>
  <c r="M327" i="15" s="1"/>
  <c r="N327" i="8"/>
  <c r="N327" i="15" s="1"/>
  <c r="O327" i="8"/>
  <c r="O327" i="15" s="1"/>
  <c r="P327" i="8"/>
  <c r="P327" i="15" s="1"/>
  <c r="Q327" i="8"/>
  <c r="S327" i="15" s="1"/>
  <c r="A328" i="8"/>
  <c r="B328" i="8"/>
  <c r="C328" i="8"/>
  <c r="D328" i="8"/>
  <c r="E328" i="8"/>
  <c r="F328" i="8"/>
  <c r="G328" i="8"/>
  <c r="H328" i="8"/>
  <c r="J328" i="8"/>
  <c r="I328" i="8" s="1"/>
  <c r="K328" i="8"/>
  <c r="M328" i="8"/>
  <c r="M328" i="15" s="1"/>
  <c r="N328" i="8"/>
  <c r="N328" i="15" s="1"/>
  <c r="O328" i="8"/>
  <c r="O328" i="15" s="1"/>
  <c r="P328" i="8"/>
  <c r="P328" i="15" s="1"/>
  <c r="Q328" i="8"/>
  <c r="S328" i="15" s="1"/>
  <c r="A329" i="8"/>
  <c r="B329" i="8"/>
  <c r="C329" i="8"/>
  <c r="D329" i="8"/>
  <c r="E329" i="8"/>
  <c r="F329" i="8"/>
  <c r="G329" i="8"/>
  <c r="H329" i="8"/>
  <c r="J329" i="8"/>
  <c r="I329" i="8" s="1"/>
  <c r="K329" i="8"/>
  <c r="M329" i="8"/>
  <c r="M329" i="15" s="1"/>
  <c r="N329" i="8"/>
  <c r="N329" i="15" s="1"/>
  <c r="O329" i="8"/>
  <c r="O329" i="15" s="1"/>
  <c r="P329" i="8"/>
  <c r="P329" i="15" s="1"/>
  <c r="Q329" i="8"/>
  <c r="S329" i="15" s="1"/>
  <c r="A330" i="8"/>
  <c r="B330" i="8"/>
  <c r="C330" i="8"/>
  <c r="D330" i="8"/>
  <c r="E330" i="8"/>
  <c r="F330" i="8"/>
  <c r="G330" i="8"/>
  <c r="H330" i="8"/>
  <c r="J330" i="8"/>
  <c r="I330" i="8" s="1"/>
  <c r="K330" i="8"/>
  <c r="M330" i="8"/>
  <c r="M330" i="15" s="1"/>
  <c r="N330" i="8"/>
  <c r="N330" i="15" s="1"/>
  <c r="O330" i="8"/>
  <c r="O330" i="15" s="1"/>
  <c r="P330" i="8"/>
  <c r="P330" i="15" s="1"/>
  <c r="Q330" i="8"/>
  <c r="S330" i="15" s="1"/>
  <c r="A331" i="8"/>
  <c r="B331" i="8"/>
  <c r="C331" i="8"/>
  <c r="D331" i="8"/>
  <c r="E331" i="8"/>
  <c r="F331" i="8"/>
  <c r="G331" i="8"/>
  <c r="H331" i="8"/>
  <c r="J331" i="8"/>
  <c r="I331" i="8" s="1"/>
  <c r="K331" i="8"/>
  <c r="M331" i="8"/>
  <c r="M331" i="15" s="1"/>
  <c r="N331" i="8"/>
  <c r="N331" i="15" s="1"/>
  <c r="O331" i="8"/>
  <c r="O331" i="15" s="1"/>
  <c r="P331" i="8"/>
  <c r="P331" i="15" s="1"/>
  <c r="Q331" i="8"/>
  <c r="S331" i="15" s="1"/>
  <c r="A332" i="8"/>
  <c r="B332" i="8"/>
  <c r="C332" i="8"/>
  <c r="D332" i="8"/>
  <c r="E332" i="8"/>
  <c r="F332" i="8"/>
  <c r="G332" i="8"/>
  <c r="H332" i="8"/>
  <c r="J332" i="8"/>
  <c r="I332" i="8" s="1"/>
  <c r="K332" i="8"/>
  <c r="M332" i="8"/>
  <c r="M332" i="15" s="1"/>
  <c r="N332" i="8"/>
  <c r="N332" i="15" s="1"/>
  <c r="O332" i="8"/>
  <c r="O332" i="15" s="1"/>
  <c r="P332" i="8"/>
  <c r="P332" i="15" s="1"/>
  <c r="Q332" i="8"/>
  <c r="S332" i="15" s="1"/>
  <c r="A333" i="8"/>
  <c r="B333" i="8"/>
  <c r="C333" i="8"/>
  <c r="D333" i="8"/>
  <c r="E333" i="8"/>
  <c r="F333" i="8"/>
  <c r="G333" i="8"/>
  <c r="H333" i="8"/>
  <c r="J333" i="8"/>
  <c r="I333" i="8" s="1"/>
  <c r="K333" i="8"/>
  <c r="M333" i="8"/>
  <c r="M333" i="15" s="1"/>
  <c r="N333" i="8"/>
  <c r="N333" i="15" s="1"/>
  <c r="O333" i="8"/>
  <c r="O333" i="15" s="1"/>
  <c r="P333" i="8"/>
  <c r="P333" i="15" s="1"/>
  <c r="Q333" i="8"/>
  <c r="S333" i="15" s="1"/>
  <c r="A334" i="8"/>
  <c r="B334" i="8"/>
  <c r="C334" i="8"/>
  <c r="D334" i="8"/>
  <c r="E334" i="8"/>
  <c r="F334" i="8"/>
  <c r="G334" i="8"/>
  <c r="H334" i="8"/>
  <c r="J334" i="8"/>
  <c r="I334" i="8" s="1"/>
  <c r="K334" i="8"/>
  <c r="M334" i="8"/>
  <c r="M334" i="15" s="1"/>
  <c r="N334" i="8"/>
  <c r="N334" i="15" s="1"/>
  <c r="O334" i="8"/>
  <c r="O334" i="15" s="1"/>
  <c r="P334" i="8"/>
  <c r="P334" i="15" s="1"/>
  <c r="Q334" i="8"/>
  <c r="S334" i="15" s="1"/>
  <c r="A335" i="8"/>
  <c r="B335" i="8"/>
  <c r="C335" i="8"/>
  <c r="D335" i="8"/>
  <c r="E335" i="8"/>
  <c r="F335" i="8"/>
  <c r="G335" i="8"/>
  <c r="H335" i="8"/>
  <c r="J335" i="8"/>
  <c r="I335" i="8" s="1"/>
  <c r="K335" i="8"/>
  <c r="M335" i="8"/>
  <c r="M335" i="15" s="1"/>
  <c r="N335" i="8"/>
  <c r="N335" i="15" s="1"/>
  <c r="O335" i="8"/>
  <c r="O335" i="15" s="1"/>
  <c r="P335" i="8"/>
  <c r="P335" i="15" s="1"/>
  <c r="Q335" i="8"/>
  <c r="S335" i="15" s="1"/>
  <c r="A336" i="8"/>
  <c r="B336" i="8"/>
  <c r="C336" i="8"/>
  <c r="D336" i="8"/>
  <c r="E336" i="8"/>
  <c r="F336" i="8"/>
  <c r="G336" i="8"/>
  <c r="H336" i="8"/>
  <c r="J336" i="8"/>
  <c r="I336" i="8" s="1"/>
  <c r="K336" i="8"/>
  <c r="M336" i="8"/>
  <c r="M336" i="15" s="1"/>
  <c r="N336" i="8"/>
  <c r="N336" i="15" s="1"/>
  <c r="O336" i="8"/>
  <c r="O336" i="15" s="1"/>
  <c r="P336" i="8"/>
  <c r="P336" i="15" s="1"/>
  <c r="Q336" i="8"/>
  <c r="S336" i="15" s="1"/>
  <c r="A337" i="8"/>
  <c r="B337" i="8"/>
  <c r="C337" i="8"/>
  <c r="D337" i="8"/>
  <c r="E337" i="8"/>
  <c r="F337" i="8"/>
  <c r="G337" i="8"/>
  <c r="H337" i="8"/>
  <c r="J337" i="8"/>
  <c r="I337" i="8" s="1"/>
  <c r="K337" i="8"/>
  <c r="M337" i="8"/>
  <c r="M337" i="15" s="1"/>
  <c r="N337" i="8"/>
  <c r="N337" i="15" s="1"/>
  <c r="O337" i="8"/>
  <c r="O337" i="15" s="1"/>
  <c r="P337" i="8"/>
  <c r="P337" i="15" s="1"/>
  <c r="Q337" i="8"/>
  <c r="S337" i="15" s="1"/>
  <c r="A338" i="8"/>
  <c r="B338" i="8"/>
  <c r="C338" i="8"/>
  <c r="D338" i="8"/>
  <c r="E338" i="8"/>
  <c r="F338" i="8"/>
  <c r="G338" i="8"/>
  <c r="H338" i="8"/>
  <c r="J338" i="8"/>
  <c r="I338" i="8" s="1"/>
  <c r="K338" i="8"/>
  <c r="M338" i="8"/>
  <c r="M338" i="15" s="1"/>
  <c r="N338" i="8"/>
  <c r="N338" i="15" s="1"/>
  <c r="O338" i="8"/>
  <c r="O338" i="15" s="1"/>
  <c r="P338" i="8"/>
  <c r="P338" i="15" s="1"/>
  <c r="Q338" i="8"/>
  <c r="S338" i="15" s="1"/>
  <c r="A339" i="8"/>
  <c r="B339" i="8"/>
  <c r="C339" i="8"/>
  <c r="D339" i="8"/>
  <c r="E339" i="8"/>
  <c r="F339" i="8"/>
  <c r="G339" i="8"/>
  <c r="H339" i="8"/>
  <c r="J339" i="8"/>
  <c r="I339" i="8" s="1"/>
  <c r="K339" i="8"/>
  <c r="M339" i="8"/>
  <c r="M339" i="15" s="1"/>
  <c r="N339" i="8"/>
  <c r="N339" i="15" s="1"/>
  <c r="O339" i="8"/>
  <c r="O339" i="15" s="1"/>
  <c r="P339" i="8"/>
  <c r="P339" i="15" s="1"/>
  <c r="Q339" i="8"/>
  <c r="S339" i="15" s="1"/>
  <c r="A340" i="8"/>
  <c r="B340" i="8"/>
  <c r="C340" i="8"/>
  <c r="D340" i="8"/>
  <c r="E340" i="8"/>
  <c r="F340" i="8"/>
  <c r="G340" i="8"/>
  <c r="H340" i="8"/>
  <c r="J340" i="8"/>
  <c r="I340" i="8" s="1"/>
  <c r="K340" i="8"/>
  <c r="M340" i="8"/>
  <c r="M340" i="15" s="1"/>
  <c r="N340" i="8"/>
  <c r="N340" i="15" s="1"/>
  <c r="O340" i="8"/>
  <c r="O340" i="15" s="1"/>
  <c r="P340" i="8"/>
  <c r="P340" i="15" s="1"/>
  <c r="Q340" i="8"/>
  <c r="S340" i="15" s="1"/>
  <c r="A341" i="8"/>
  <c r="B341" i="8"/>
  <c r="C341" i="8"/>
  <c r="D341" i="8"/>
  <c r="E341" i="8"/>
  <c r="F341" i="8"/>
  <c r="G341" i="8"/>
  <c r="H341" i="8"/>
  <c r="J341" i="8"/>
  <c r="I341" i="8" s="1"/>
  <c r="K341" i="8"/>
  <c r="M341" i="8"/>
  <c r="M341" i="15" s="1"/>
  <c r="N341" i="8"/>
  <c r="N341" i="15" s="1"/>
  <c r="O341" i="8"/>
  <c r="O341" i="15" s="1"/>
  <c r="P341" i="8"/>
  <c r="P341" i="15" s="1"/>
  <c r="Q341" i="8"/>
  <c r="S341" i="15" s="1"/>
  <c r="A342" i="8"/>
  <c r="B342" i="8"/>
  <c r="C342" i="8"/>
  <c r="D342" i="8"/>
  <c r="E342" i="8"/>
  <c r="F342" i="8"/>
  <c r="G342" i="8"/>
  <c r="H342" i="8"/>
  <c r="J342" i="8"/>
  <c r="I342" i="8" s="1"/>
  <c r="K342" i="8"/>
  <c r="M342" i="8"/>
  <c r="M342" i="15" s="1"/>
  <c r="N342" i="8"/>
  <c r="N342" i="15" s="1"/>
  <c r="O342" i="8"/>
  <c r="O342" i="15" s="1"/>
  <c r="P342" i="8"/>
  <c r="P342" i="15" s="1"/>
  <c r="Q342" i="8"/>
  <c r="S342" i="15" s="1"/>
  <c r="A343" i="8"/>
  <c r="B343" i="8"/>
  <c r="C343" i="8"/>
  <c r="D343" i="8"/>
  <c r="E343" i="8"/>
  <c r="F343" i="8"/>
  <c r="G343" i="8"/>
  <c r="H343" i="8"/>
  <c r="J343" i="8"/>
  <c r="I343" i="8" s="1"/>
  <c r="K343" i="8"/>
  <c r="M343" i="8"/>
  <c r="M343" i="15" s="1"/>
  <c r="N343" i="8"/>
  <c r="N343" i="15" s="1"/>
  <c r="O343" i="8"/>
  <c r="O343" i="15" s="1"/>
  <c r="P343" i="8"/>
  <c r="P343" i="15" s="1"/>
  <c r="Q343" i="8"/>
  <c r="S343" i="15" s="1"/>
  <c r="A344" i="8"/>
  <c r="B344" i="8"/>
  <c r="C344" i="8"/>
  <c r="D344" i="8"/>
  <c r="E344" i="8"/>
  <c r="F344" i="8"/>
  <c r="G344" i="8"/>
  <c r="H344" i="8"/>
  <c r="J344" i="8"/>
  <c r="I344" i="8" s="1"/>
  <c r="K344" i="8"/>
  <c r="M344" i="8"/>
  <c r="M344" i="15" s="1"/>
  <c r="N344" i="8"/>
  <c r="N344" i="15" s="1"/>
  <c r="O344" i="8"/>
  <c r="O344" i="15" s="1"/>
  <c r="P344" i="8"/>
  <c r="P344" i="15" s="1"/>
  <c r="Q344" i="8"/>
  <c r="S344" i="15" s="1"/>
  <c r="A345" i="8"/>
  <c r="B345" i="8"/>
  <c r="C345" i="8"/>
  <c r="D345" i="8"/>
  <c r="E345" i="8"/>
  <c r="F345" i="8"/>
  <c r="G345" i="8"/>
  <c r="H345" i="8"/>
  <c r="J345" i="8"/>
  <c r="I345" i="8" s="1"/>
  <c r="K345" i="8"/>
  <c r="M345" i="8"/>
  <c r="M345" i="15" s="1"/>
  <c r="N345" i="8"/>
  <c r="N345" i="15" s="1"/>
  <c r="O345" i="8"/>
  <c r="O345" i="15" s="1"/>
  <c r="P345" i="8"/>
  <c r="P345" i="15" s="1"/>
  <c r="Q345" i="8"/>
  <c r="S345" i="15" s="1"/>
  <c r="A346" i="8"/>
  <c r="B346" i="8"/>
  <c r="C346" i="8"/>
  <c r="D346" i="8"/>
  <c r="E346" i="8"/>
  <c r="F346" i="8"/>
  <c r="G346" i="8"/>
  <c r="H346" i="8"/>
  <c r="J346" i="8"/>
  <c r="I346" i="8" s="1"/>
  <c r="K346" i="8"/>
  <c r="M346" i="8"/>
  <c r="M346" i="15" s="1"/>
  <c r="N346" i="8"/>
  <c r="N346" i="15" s="1"/>
  <c r="O346" i="8"/>
  <c r="O346" i="15" s="1"/>
  <c r="P346" i="8"/>
  <c r="P346" i="15" s="1"/>
  <c r="Q346" i="8"/>
  <c r="S346" i="15" s="1"/>
  <c r="A347" i="8"/>
  <c r="B347" i="8"/>
  <c r="C347" i="8"/>
  <c r="D347" i="8"/>
  <c r="E347" i="8"/>
  <c r="F347" i="8"/>
  <c r="G347" i="8"/>
  <c r="H347" i="8"/>
  <c r="J347" i="8"/>
  <c r="I347" i="8" s="1"/>
  <c r="K347" i="8"/>
  <c r="M347" i="8"/>
  <c r="M347" i="15" s="1"/>
  <c r="N347" i="8"/>
  <c r="N347" i="15" s="1"/>
  <c r="O347" i="8"/>
  <c r="O347" i="15" s="1"/>
  <c r="P347" i="8"/>
  <c r="P347" i="15" s="1"/>
  <c r="Q347" i="8"/>
  <c r="S347" i="15" s="1"/>
  <c r="A348" i="8"/>
  <c r="B348" i="8"/>
  <c r="C348" i="8"/>
  <c r="D348" i="8"/>
  <c r="E348" i="8"/>
  <c r="F348" i="8"/>
  <c r="G348" i="8"/>
  <c r="H348" i="8"/>
  <c r="J348" i="8"/>
  <c r="I348" i="8" s="1"/>
  <c r="K348" i="8"/>
  <c r="M348" i="8"/>
  <c r="M348" i="15" s="1"/>
  <c r="N348" i="8"/>
  <c r="N348" i="15" s="1"/>
  <c r="O348" i="8"/>
  <c r="O348" i="15" s="1"/>
  <c r="P348" i="8"/>
  <c r="P348" i="15" s="1"/>
  <c r="Q348" i="8"/>
  <c r="S348" i="15" s="1"/>
  <c r="A349" i="8"/>
  <c r="B349" i="8"/>
  <c r="C349" i="8"/>
  <c r="D349" i="8"/>
  <c r="E349" i="8"/>
  <c r="F349" i="8"/>
  <c r="G349" i="8"/>
  <c r="H349" i="8"/>
  <c r="J349" i="8"/>
  <c r="I349" i="8" s="1"/>
  <c r="K349" i="8"/>
  <c r="M349" i="8"/>
  <c r="M349" i="15" s="1"/>
  <c r="N349" i="8"/>
  <c r="N349" i="15" s="1"/>
  <c r="O349" i="8"/>
  <c r="O349" i="15" s="1"/>
  <c r="P349" i="8"/>
  <c r="P349" i="15" s="1"/>
  <c r="Q349" i="8"/>
  <c r="S349" i="15" s="1"/>
  <c r="A350" i="8"/>
  <c r="B350" i="8"/>
  <c r="C350" i="8"/>
  <c r="D350" i="8"/>
  <c r="E350" i="8"/>
  <c r="F350" i="8"/>
  <c r="G350" i="8"/>
  <c r="H350" i="8"/>
  <c r="J350" i="8"/>
  <c r="I350" i="8" s="1"/>
  <c r="K350" i="8"/>
  <c r="M350" i="8"/>
  <c r="M350" i="15" s="1"/>
  <c r="N350" i="8"/>
  <c r="N350" i="15" s="1"/>
  <c r="O350" i="8"/>
  <c r="O350" i="15" s="1"/>
  <c r="P350" i="8"/>
  <c r="P350" i="15" s="1"/>
  <c r="Q350" i="8"/>
  <c r="S350" i="15" s="1"/>
  <c r="A351" i="8"/>
  <c r="B351" i="8"/>
  <c r="C351" i="8"/>
  <c r="D351" i="8"/>
  <c r="E351" i="8"/>
  <c r="F351" i="8"/>
  <c r="G351" i="8"/>
  <c r="H351" i="8"/>
  <c r="J351" i="8"/>
  <c r="I351" i="8" s="1"/>
  <c r="K351" i="8"/>
  <c r="M351" i="8"/>
  <c r="M351" i="15" s="1"/>
  <c r="N351" i="8"/>
  <c r="N351" i="15" s="1"/>
  <c r="O351" i="8"/>
  <c r="O351" i="15" s="1"/>
  <c r="P351" i="8"/>
  <c r="P351" i="15" s="1"/>
  <c r="Q351" i="8"/>
  <c r="S351" i="15" s="1"/>
  <c r="A352" i="8"/>
  <c r="B352" i="8"/>
  <c r="C352" i="8"/>
  <c r="D352" i="8"/>
  <c r="E352" i="8"/>
  <c r="F352" i="8"/>
  <c r="G352" i="8"/>
  <c r="H352" i="8"/>
  <c r="J352" i="8"/>
  <c r="I352" i="8" s="1"/>
  <c r="K352" i="8"/>
  <c r="M352" i="8"/>
  <c r="M352" i="15" s="1"/>
  <c r="N352" i="8"/>
  <c r="N352" i="15" s="1"/>
  <c r="O352" i="8"/>
  <c r="O352" i="15" s="1"/>
  <c r="P352" i="8"/>
  <c r="P352" i="15" s="1"/>
  <c r="Q352" i="8"/>
  <c r="S352" i="15" s="1"/>
  <c r="A353" i="8"/>
  <c r="B353" i="8"/>
  <c r="C353" i="8"/>
  <c r="D353" i="8"/>
  <c r="E353" i="8"/>
  <c r="F353" i="8"/>
  <c r="G353" i="8"/>
  <c r="H353" i="8"/>
  <c r="J353" i="8"/>
  <c r="I353" i="8" s="1"/>
  <c r="K353" i="8"/>
  <c r="M353" i="8"/>
  <c r="M353" i="15" s="1"/>
  <c r="N353" i="8"/>
  <c r="N353" i="15" s="1"/>
  <c r="O353" i="8"/>
  <c r="O353" i="15" s="1"/>
  <c r="P353" i="8"/>
  <c r="P353" i="15" s="1"/>
  <c r="Q353" i="8"/>
  <c r="S353" i="15" s="1"/>
  <c r="A354" i="8"/>
  <c r="B354" i="8"/>
  <c r="C354" i="8"/>
  <c r="D354" i="8"/>
  <c r="E354" i="8"/>
  <c r="F354" i="8"/>
  <c r="G354" i="8"/>
  <c r="H354" i="8"/>
  <c r="J354" i="8"/>
  <c r="I354" i="8" s="1"/>
  <c r="K354" i="8"/>
  <c r="M354" i="8"/>
  <c r="M354" i="15" s="1"/>
  <c r="N354" i="8"/>
  <c r="N354" i="15" s="1"/>
  <c r="O354" i="8"/>
  <c r="O354" i="15" s="1"/>
  <c r="P354" i="8"/>
  <c r="P354" i="15" s="1"/>
  <c r="Q354" i="8"/>
  <c r="S354" i="15" s="1"/>
  <c r="A355" i="8"/>
  <c r="B355" i="8"/>
  <c r="C355" i="8"/>
  <c r="D355" i="8"/>
  <c r="E355" i="8"/>
  <c r="F355" i="8"/>
  <c r="G355" i="8"/>
  <c r="H355" i="8"/>
  <c r="J355" i="8"/>
  <c r="I355" i="8" s="1"/>
  <c r="K355" i="8"/>
  <c r="M355" i="8"/>
  <c r="M355" i="15" s="1"/>
  <c r="N355" i="8"/>
  <c r="N355" i="15" s="1"/>
  <c r="O355" i="8"/>
  <c r="O355" i="15" s="1"/>
  <c r="P355" i="8"/>
  <c r="P355" i="15" s="1"/>
  <c r="Q355" i="8"/>
  <c r="S355" i="15" s="1"/>
  <c r="A356" i="8"/>
  <c r="B356" i="8"/>
  <c r="C356" i="8"/>
  <c r="D356" i="8"/>
  <c r="E356" i="8"/>
  <c r="F356" i="8"/>
  <c r="G356" i="8"/>
  <c r="H356" i="8"/>
  <c r="J356" i="8"/>
  <c r="I356" i="8" s="1"/>
  <c r="K356" i="8"/>
  <c r="M356" i="8"/>
  <c r="M356" i="15" s="1"/>
  <c r="N356" i="8"/>
  <c r="N356" i="15" s="1"/>
  <c r="O356" i="8"/>
  <c r="O356" i="15" s="1"/>
  <c r="P356" i="8"/>
  <c r="P356" i="15" s="1"/>
  <c r="Q356" i="8"/>
  <c r="S356" i="15" s="1"/>
  <c r="A357" i="8"/>
  <c r="B357" i="8"/>
  <c r="C357" i="8"/>
  <c r="D357" i="8"/>
  <c r="E357" i="8"/>
  <c r="F357" i="8"/>
  <c r="G357" i="8"/>
  <c r="H357" i="8"/>
  <c r="J357" i="8"/>
  <c r="I357" i="8" s="1"/>
  <c r="K357" i="8"/>
  <c r="M357" i="8"/>
  <c r="M357" i="15" s="1"/>
  <c r="N357" i="8"/>
  <c r="N357" i="15" s="1"/>
  <c r="O357" i="8"/>
  <c r="O357" i="15" s="1"/>
  <c r="P357" i="8"/>
  <c r="P357" i="15" s="1"/>
  <c r="Q357" i="8"/>
  <c r="S357" i="15" s="1"/>
  <c r="A358" i="8"/>
  <c r="B358" i="8"/>
  <c r="C358" i="8"/>
  <c r="D358" i="8"/>
  <c r="E358" i="8"/>
  <c r="F358" i="8"/>
  <c r="G358" i="8"/>
  <c r="H358" i="8"/>
  <c r="J358" i="8"/>
  <c r="I358" i="8" s="1"/>
  <c r="K358" i="8"/>
  <c r="M358" i="8"/>
  <c r="M358" i="15" s="1"/>
  <c r="N358" i="8"/>
  <c r="N358" i="15" s="1"/>
  <c r="O358" i="8"/>
  <c r="O358" i="15" s="1"/>
  <c r="P358" i="8"/>
  <c r="P358" i="15" s="1"/>
  <c r="Q358" i="8"/>
  <c r="S358" i="15" s="1"/>
  <c r="A359" i="8"/>
  <c r="B359" i="8"/>
  <c r="C359" i="8"/>
  <c r="D359" i="8"/>
  <c r="E359" i="8"/>
  <c r="F359" i="8"/>
  <c r="G359" i="8"/>
  <c r="H359" i="8"/>
  <c r="J359" i="8"/>
  <c r="I359" i="8" s="1"/>
  <c r="K359" i="8"/>
  <c r="M359" i="8"/>
  <c r="M359" i="15" s="1"/>
  <c r="N359" i="8"/>
  <c r="N359" i="15" s="1"/>
  <c r="O359" i="8"/>
  <c r="O359" i="15" s="1"/>
  <c r="P359" i="8"/>
  <c r="P359" i="15" s="1"/>
  <c r="Q359" i="8"/>
  <c r="S359" i="15" s="1"/>
  <c r="A360" i="8"/>
  <c r="B360" i="8"/>
  <c r="C360" i="8"/>
  <c r="D360" i="8"/>
  <c r="E360" i="8"/>
  <c r="F360" i="8"/>
  <c r="G360" i="8"/>
  <c r="H360" i="8"/>
  <c r="J360" i="8"/>
  <c r="I360" i="8" s="1"/>
  <c r="K360" i="8"/>
  <c r="M360" i="8"/>
  <c r="M360" i="15" s="1"/>
  <c r="N360" i="8"/>
  <c r="N360" i="15" s="1"/>
  <c r="O360" i="8"/>
  <c r="O360" i="15" s="1"/>
  <c r="P360" i="8"/>
  <c r="P360" i="15" s="1"/>
  <c r="Q360" i="8"/>
  <c r="S360" i="15" s="1"/>
  <c r="A361" i="8"/>
  <c r="B361" i="8"/>
  <c r="C361" i="8"/>
  <c r="D361" i="8"/>
  <c r="E361" i="8"/>
  <c r="F361" i="8"/>
  <c r="G361" i="8"/>
  <c r="H361" i="8"/>
  <c r="J361" i="8"/>
  <c r="I361" i="8" s="1"/>
  <c r="K361" i="8"/>
  <c r="M361" i="8"/>
  <c r="M361" i="15" s="1"/>
  <c r="N361" i="8"/>
  <c r="N361" i="15" s="1"/>
  <c r="O361" i="8"/>
  <c r="O361" i="15" s="1"/>
  <c r="P361" i="8"/>
  <c r="P361" i="15" s="1"/>
  <c r="Q361" i="8"/>
  <c r="S361" i="15" s="1"/>
  <c r="A362" i="8"/>
  <c r="B362" i="8"/>
  <c r="C362" i="8"/>
  <c r="D362" i="8"/>
  <c r="E362" i="8"/>
  <c r="F362" i="8"/>
  <c r="G362" i="8"/>
  <c r="H362" i="8"/>
  <c r="J362" i="8"/>
  <c r="I362" i="8" s="1"/>
  <c r="K362" i="8"/>
  <c r="M362" i="8"/>
  <c r="M362" i="15" s="1"/>
  <c r="N362" i="8"/>
  <c r="N362" i="15" s="1"/>
  <c r="O362" i="8"/>
  <c r="O362" i="15" s="1"/>
  <c r="P362" i="8"/>
  <c r="P362" i="15" s="1"/>
  <c r="Q362" i="8"/>
  <c r="S362" i="15" s="1"/>
  <c r="A363" i="8"/>
  <c r="B363" i="8"/>
  <c r="C363" i="8"/>
  <c r="D363" i="8"/>
  <c r="E363" i="8"/>
  <c r="F363" i="8"/>
  <c r="G363" i="8"/>
  <c r="H363" i="8"/>
  <c r="J363" i="8"/>
  <c r="I363" i="8" s="1"/>
  <c r="K363" i="8"/>
  <c r="M363" i="8"/>
  <c r="M363" i="15" s="1"/>
  <c r="N363" i="8"/>
  <c r="N363" i="15" s="1"/>
  <c r="O363" i="8"/>
  <c r="O363" i="15" s="1"/>
  <c r="P363" i="8"/>
  <c r="P363" i="15" s="1"/>
  <c r="Q363" i="8"/>
  <c r="S363" i="15" s="1"/>
  <c r="A364" i="8"/>
  <c r="B364" i="8"/>
  <c r="C364" i="8"/>
  <c r="D364" i="8"/>
  <c r="E364" i="8"/>
  <c r="F364" i="8"/>
  <c r="G364" i="8"/>
  <c r="H364" i="8"/>
  <c r="J364" i="8"/>
  <c r="I364" i="8" s="1"/>
  <c r="K364" i="8"/>
  <c r="M364" i="8"/>
  <c r="M364" i="15" s="1"/>
  <c r="N364" i="8"/>
  <c r="N364" i="15" s="1"/>
  <c r="O364" i="8"/>
  <c r="O364" i="15" s="1"/>
  <c r="P364" i="8"/>
  <c r="P364" i="15" s="1"/>
  <c r="Q364" i="8"/>
  <c r="S364" i="15" s="1"/>
  <c r="A365" i="8"/>
  <c r="B365" i="8"/>
  <c r="C365" i="8"/>
  <c r="D365" i="8"/>
  <c r="E365" i="8"/>
  <c r="F365" i="8"/>
  <c r="G365" i="8"/>
  <c r="H365" i="8"/>
  <c r="J365" i="8"/>
  <c r="I365" i="8" s="1"/>
  <c r="K365" i="8"/>
  <c r="M365" i="8"/>
  <c r="M365" i="15" s="1"/>
  <c r="N365" i="8"/>
  <c r="N365" i="15" s="1"/>
  <c r="O365" i="8"/>
  <c r="O365" i="15" s="1"/>
  <c r="P365" i="8"/>
  <c r="P365" i="15" s="1"/>
  <c r="Q365" i="8"/>
  <c r="S365" i="15" s="1"/>
  <c r="A366" i="8"/>
  <c r="B366" i="8"/>
  <c r="C366" i="8"/>
  <c r="D366" i="8"/>
  <c r="E366" i="8"/>
  <c r="F366" i="8"/>
  <c r="G366" i="8"/>
  <c r="H366" i="8"/>
  <c r="J366" i="8"/>
  <c r="I366" i="8" s="1"/>
  <c r="K366" i="8"/>
  <c r="M366" i="8"/>
  <c r="M366" i="15" s="1"/>
  <c r="N366" i="8"/>
  <c r="N366" i="15" s="1"/>
  <c r="O366" i="8"/>
  <c r="O366" i="15" s="1"/>
  <c r="P366" i="8"/>
  <c r="P366" i="15" s="1"/>
  <c r="Q366" i="8"/>
  <c r="S366" i="15" s="1"/>
  <c r="A367" i="8"/>
  <c r="B367" i="8"/>
  <c r="C367" i="8"/>
  <c r="D367" i="8"/>
  <c r="E367" i="8"/>
  <c r="F367" i="8"/>
  <c r="G367" i="8"/>
  <c r="H367" i="8"/>
  <c r="J367" i="8"/>
  <c r="I367" i="8" s="1"/>
  <c r="K367" i="8"/>
  <c r="M367" i="8"/>
  <c r="M367" i="15" s="1"/>
  <c r="N367" i="8"/>
  <c r="N367" i="15" s="1"/>
  <c r="O367" i="8"/>
  <c r="O367" i="15" s="1"/>
  <c r="P367" i="8"/>
  <c r="P367" i="15" s="1"/>
  <c r="Q367" i="8"/>
  <c r="S367" i="15" s="1"/>
  <c r="A368" i="8"/>
  <c r="B368" i="8"/>
  <c r="C368" i="8"/>
  <c r="D368" i="8"/>
  <c r="E368" i="8"/>
  <c r="F368" i="8"/>
  <c r="G368" i="8"/>
  <c r="H368" i="8"/>
  <c r="J368" i="8"/>
  <c r="I368" i="8" s="1"/>
  <c r="K368" i="8"/>
  <c r="M368" i="8"/>
  <c r="M368" i="15" s="1"/>
  <c r="N368" i="8"/>
  <c r="N368" i="15" s="1"/>
  <c r="O368" i="8"/>
  <c r="O368" i="15" s="1"/>
  <c r="P368" i="8"/>
  <c r="P368" i="15" s="1"/>
  <c r="Q368" i="8"/>
  <c r="S368" i="15" s="1"/>
  <c r="A369" i="8"/>
  <c r="B369" i="8"/>
  <c r="C369" i="8"/>
  <c r="D369" i="8"/>
  <c r="E369" i="8"/>
  <c r="F369" i="8"/>
  <c r="G369" i="8"/>
  <c r="H369" i="8"/>
  <c r="J369" i="8"/>
  <c r="I369" i="8" s="1"/>
  <c r="K369" i="8"/>
  <c r="M369" i="8"/>
  <c r="M369" i="15" s="1"/>
  <c r="N369" i="8"/>
  <c r="N369" i="15" s="1"/>
  <c r="O369" i="8"/>
  <c r="O369" i="15" s="1"/>
  <c r="P369" i="8"/>
  <c r="P369" i="15" s="1"/>
  <c r="Q369" i="8"/>
  <c r="S369" i="15" s="1"/>
  <c r="A370" i="8"/>
  <c r="B370" i="8"/>
  <c r="C370" i="8"/>
  <c r="D370" i="8"/>
  <c r="E370" i="8"/>
  <c r="F370" i="8"/>
  <c r="G370" i="8"/>
  <c r="H370" i="8"/>
  <c r="J370" i="8"/>
  <c r="I370" i="8" s="1"/>
  <c r="K370" i="8"/>
  <c r="M370" i="8"/>
  <c r="M370" i="15" s="1"/>
  <c r="N370" i="8"/>
  <c r="N370" i="15" s="1"/>
  <c r="O370" i="8"/>
  <c r="O370" i="15" s="1"/>
  <c r="P370" i="8"/>
  <c r="P370" i="15" s="1"/>
  <c r="Q370" i="8"/>
  <c r="S370" i="15" s="1"/>
  <c r="A371" i="8"/>
  <c r="B371" i="8"/>
  <c r="C371" i="8"/>
  <c r="D371" i="8"/>
  <c r="E371" i="8"/>
  <c r="F371" i="8"/>
  <c r="G371" i="8"/>
  <c r="H371" i="8"/>
  <c r="J371" i="8"/>
  <c r="I371" i="8" s="1"/>
  <c r="K371" i="8"/>
  <c r="M371" i="8"/>
  <c r="M371" i="15" s="1"/>
  <c r="N371" i="8"/>
  <c r="N371" i="15" s="1"/>
  <c r="O371" i="8"/>
  <c r="O371" i="15" s="1"/>
  <c r="P371" i="8"/>
  <c r="P371" i="15" s="1"/>
  <c r="Q371" i="8"/>
  <c r="S371" i="15" s="1"/>
  <c r="A372" i="8"/>
  <c r="B372" i="8"/>
  <c r="C372" i="8"/>
  <c r="D372" i="8"/>
  <c r="E372" i="8"/>
  <c r="F372" i="8"/>
  <c r="G372" i="8"/>
  <c r="H372" i="8"/>
  <c r="J372" i="8"/>
  <c r="I372" i="8" s="1"/>
  <c r="K372" i="8"/>
  <c r="M372" i="8"/>
  <c r="M372" i="15" s="1"/>
  <c r="N372" i="8"/>
  <c r="N372" i="15" s="1"/>
  <c r="O372" i="8"/>
  <c r="O372" i="15" s="1"/>
  <c r="P372" i="8"/>
  <c r="P372" i="15" s="1"/>
  <c r="Q372" i="8"/>
  <c r="S372" i="15" s="1"/>
  <c r="A373" i="8"/>
  <c r="B373" i="8"/>
  <c r="C373" i="8"/>
  <c r="D373" i="8"/>
  <c r="E373" i="8"/>
  <c r="F373" i="8"/>
  <c r="G373" i="8"/>
  <c r="H373" i="8"/>
  <c r="J373" i="8"/>
  <c r="I373" i="8" s="1"/>
  <c r="K373" i="8"/>
  <c r="M373" i="8"/>
  <c r="M373" i="15" s="1"/>
  <c r="N373" i="8"/>
  <c r="N373" i="15" s="1"/>
  <c r="O373" i="8"/>
  <c r="O373" i="15" s="1"/>
  <c r="P373" i="8"/>
  <c r="P373" i="15" s="1"/>
  <c r="Q373" i="8"/>
  <c r="S373" i="15" s="1"/>
  <c r="A374" i="8"/>
  <c r="B374" i="8"/>
  <c r="C374" i="8"/>
  <c r="D374" i="8"/>
  <c r="E374" i="8"/>
  <c r="F374" i="8"/>
  <c r="G374" i="8"/>
  <c r="H374" i="8"/>
  <c r="J374" i="8"/>
  <c r="I374" i="8" s="1"/>
  <c r="K374" i="8"/>
  <c r="M374" i="8"/>
  <c r="M374" i="15" s="1"/>
  <c r="N374" i="8"/>
  <c r="N374" i="15" s="1"/>
  <c r="O374" i="8"/>
  <c r="O374" i="15" s="1"/>
  <c r="P374" i="8"/>
  <c r="P374" i="15" s="1"/>
  <c r="Q374" i="8"/>
  <c r="S374" i="15" s="1"/>
  <c r="A375" i="8"/>
  <c r="B375" i="8"/>
  <c r="C375" i="8"/>
  <c r="D375" i="8"/>
  <c r="E375" i="8"/>
  <c r="F375" i="8"/>
  <c r="G375" i="8"/>
  <c r="H375" i="8"/>
  <c r="J375" i="8"/>
  <c r="I375" i="8" s="1"/>
  <c r="K375" i="8"/>
  <c r="M375" i="8"/>
  <c r="M375" i="15" s="1"/>
  <c r="N375" i="8"/>
  <c r="N375" i="15" s="1"/>
  <c r="O375" i="8"/>
  <c r="O375" i="15" s="1"/>
  <c r="P375" i="8"/>
  <c r="P375" i="15" s="1"/>
  <c r="Q375" i="8"/>
  <c r="S375" i="15" s="1"/>
  <c r="A376" i="8"/>
  <c r="B376" i="8"/>
  <c r="C376" i="8"/>
  <c r="D376" i="8"/>
  <c r="E376" i="8"/>
  <c r="F376" i="8"/>
  <c r="G376" i="8"/>
  <c r="H376" i="8"/>
  <c r="J376" i="8"/>
  <c r="I376" i="8" s="1"/>
  <c r="K376" i="8"/>
  <c r="M376" i="8"/>
  <c r="M376" i="15" s="1"/>
  <c r="N376" i="8"/>
  <c r="N376" i="15" s="1"/>
  <c r="O376" i="8"/>
  <c r="O376" i="15" s="1"/>
  <c r="P376" i="8"/>
  <c r="P376" i="15" s="1"/>
  <c r="Q376" i="8"/>
  <c r="S376" i="15" s="1"/>
  <c r="A377" i="8"/>
  <c r="B377" i="8"/>
  <c r="C377" i="8"/>
  <c r="D377" i="8"/>
  <c r="E377" i="8"/>
  <c r="F377" i="8"/>
  <c r="G377" i="8"/>
  <c r="H377" i="8"/>
  <c r="J377" i="8"/>
  <c r="I377" i="8" s="1"/>
  <c r="K377" i="8"/>
  <c r="M377" i="8"/>
  <c r="M377" i="15" s="1"/>
  <c r="N377" i="8"/>
  <c r="N377" i="15" s="1"/>
  <c r="O377" i="8"/>
  <c r="O377" i="15" s="1"/>
  <c r="P377" i="8"/>
  <c r="P377" i="15" s="1"/>
  <c r="Q377" i="8"/>
  <c r="S377" i="15" s="1"/>
  <c r="A378" i="8"/>
  <c r="B378" i="8"/>
  <c r="C378" i="8"/>
  <c r="D378" i="8"/>
  <c r="E378" i="8"/>
  <c r="F378" i="8"/>
  <c r="G378" i="8"/>
  <c r="H378" i="8"/>
  <c r="J378" i="8"/>
  <c r="I378" i="8" s="1"/>
  <c r="K378" i="8"/>
  <c r="M378" i="8"/>
  <c r="M378" i="15" s="1"/>
  <c r="N378" i="8"/>
  <c r="N378" i="15" s="1"/>
  <c r="O378" i="8"/>
  <c r="O378" i="15" s="1"/>
  <c r="P378" i="8"/>
  <c r="P378" i="15" s="1"/>
  <c r="Q378" i="8"/>
  <c r="S378" i="15" s="1"/>
  <c r="A379" i="8"/>
  <c r="B379" i="8"/>
  <c r="C379" i="8"/>
  <c r="D379" i="8"/>
  <c r="E379" i="8"/>
  <c r="F379" i="8"/>
  <c r="G379" i="8"/>
  <c r="H379" i="8"/>
  <c r="J379" i="8"/>
  <c r="I379" i="8" s="1"/>
  <c r="K379" i="8"/>
  <c r="M379" i="8"/>
  <c r="M379" i="15" s="1"/>
  <c r="N379" i="8"/>
  <c r="N379" i="15" s="1"/>
  <c r="O379" i="8"/>
  <c r="O379" i="15" s="1"/>
  <c r="P379" i="8"/>
  <c r="P379" i="15" s="1"/>
  <c r="Q379" i="8"/>
  <c r="S379" i="15" s="1"/>
  <c r="A380" i="8"/>
  <c r="B380" i="8"/>
  <c r="C380" i="8"/>
  <c r="D380" i="8"/>
  <c r="E380" i="8"/>
  <c r="F380" i="8"/>
  <c r="G380" i="8"/>
  <c r="H380" i="8"/>
  <c r="J380" i="8"/>
  <c r="I380" i="8" s="1"/>
  <c r="K380" i="8"/>
  <c r="M380" i="8"/>
  <c r="M380" i="15" s="1"/>
  <c r="N380" i="8"/>
  <c r="N380" i="15" s="1"/>
  <c r="O380" i="8"/>
  <c r="O380" i="15" s="1"/>
  <c r="P380" i="8"/>
  <c r="P380" i="15" s="1"/>
  <c r="Q380" i="8"/>
  <c r="S380" i="15" s="1"/>
  <c r="A381" i="8"/>
  <c r="B381" i="8"/>
  <c r="C381" i="8"/>
  <c r="D381" i="8"/>
  <c r="E381" i="8"/>
  <c r="F381" i="8"/>
  <c r="G381" i="8"/>
  <c r="H381" i="8"/>
  <c r="J381" i="8"/>
  <c r="I381" i="8" s="1"/>
  <c r="K381" i="8"/>
  <c r="M381" i="8"/>
  <c r="M381" i="15" s="1"/>
  <c r="N381" i="8"/>
  <c r="N381" i="15" s="1"/>
  <c r="O381" i="8"/>
  <c r="O381" i="15" s="1"/>
  <c r="P381" i="8"/>
  <c r="P381" i="15" s="1"/>
  <c r="Q381" i="8"/>
  <c r="S381" i="15" s="1"/>
  <c r="A382" i="8"/>
  <c r="B382" i="8"/>
  <c r="C382" i="8"/>
  <c r="D382" i="8"/>
  <c r="E382" i="8"/>
  <c r="F382" i="8"/>
  <c r="G382" i="8"/>
  <c r="H382" i="8"/>
  <c r="J382" i="8"/>
  <c r="I382" i="8" s="1"/>
  <c r="K382" i="8"/>
  <c r="M382" i="8"/>
  <c r="M382" i="15" s="1"/>
  <c r="N382" i="8"/>
  <c r="N382" i="15" s="1"/>
  <c r="O382" i="8"/>
  <c r="O382" i="15" s="1"/>
  <c r="P382" i="8"/>
  <c r="P382" i="15" s="1"/>
  <c r="Q382" i="8"/>
  <c r="S382" i="15" s="1"/>
  <c r="A383" i="8"/>
  <c r="B383" i="8"/>
  <c r="C383" i="8"/>
  <c r="D383" i="8"/>
  <c r="E383" i="8"/>
  <c r="F383" i="8"/>
  <c r="G383" i="8"/>
  <c r="H383" i="8"/>
  <c r="J383" i="8"/>
  <c r="I383" i="8" s="1"/>
  <c r="K383" i="8"/>
  <c r="M383" i="8"/>
  <c r="M383" i="15" s="1"/>
  <c r="N383" i="8"/>
  <c r="N383" i="15" s="1"/>
  <c r="O383" i="8"/>
  <c r="O383" i="15" s="1"/>
  <c r="P383" i="8"/>
  <c r="P383" i="15" s="1"/>
  <c r="Q383" i="8"/>
  <c r="S383" i="15" s="1"/>
  <c r="A384" i="8"/>
  <c r="B384" i="8"/>
  <c r="C384" i="8"/>
  <c r="D384" i="8"/>
  <c r="E384" i="8"/>
  <c r="F384" i="8"/>
  <c r="G384" i="8"/>
  <c r="H384" i="8"/>
  <c r="J384" i="8"/>
  <c r="I384" i="8" s="1"/>
  <c r="K384" i="8"/>
  <c r="M384" i="8"/>
  <c r="M384" i="15" s="1"/>
  <c r="N384" i="8"/>
  <c r="N384" i="15" s="1"/>
  <c r="O384" i="8"/>
  <c r="O384" i="15" s="1"/>
  <c r="P384" i="8"/>
  <c r="P384" i="15" s="1"/>
  <c r="Q384" i="8"/>
  <c r="S384" i="15" s="1"/>
  <c r="A385" i="8"/>
  <c r="B385" i="8"/>
  <c r="C385" i="8"/>
  <c r="D385" i="8"/>
  <c r="E385" i="8"/>
  <c r="F385" i="8"/>
  <c r="G385" i="8"/>
  <c r="H385" i="8"/>
  <c r="J385" i="8"/>
  <c r="I385" i="8" s="1"/>
  <c r="K385" i="8"/>
  <c r="M385" i="8"/>
  <c r="M385" i="15" s="1"/>
  <c r="N385" i="8"/>
  <c r="N385" i="15" s="1"/>
  <c r="O385" i="8"/>
  <c r="O385" i="15" s="1"/>
  <c r="P385" i="8"/>
  <c r="P385" i="15" s="1"/>
  <c r="Q385" i="8"/>
  <c r="S385" i="15" s="1"/>
  <c r="A386" i="8"/>
  <c r="B386" i="8"/>
  <c r="C386" i="8"/>
  <c r="D386" i="8"/>
  <c r="E386" i="8"/>
  <c r="F386" i="8"/>
  <c r="G386" i="8"/>
  <c r="H386" i="8"/>
  <c r="J386" i="8"/>
  <c r="I386" i="8" s="1"/>
  <c r="K386" i="8"/>
  <c r="M386" i="8"/>
  <c r="M386" i="15" s="1"/>
  <c r="N386" i="8"/>
  <c r="N386" i="15" s="1"/>
  <c r="O386" i="8"/>
  <c r="O386" i="15" s="1"/>
  <c r="P386" i="8"/>
  <c r="P386" i="15" s="1"/>
  <c r="Q386" i="8"/>
  <c r="S386" i="15" s="1"/>
  <c r="A387" i="8"/>
  <c r="B387" i="8"/>
  <c r="C387" i="8"/>
  <c r="D387" i="8"/>
  <c r="E387" i="8"/>
  <c r="F387" i="8"/>
  <c r="G387" i="8"/>
  <c r="H387" i="8"/>
  <c r="J387" i="8"/>
  <c r="I387" i="8" s="1"/>
  <c r="K387" i="8"/>
  <c r="M387" i="8"/>
  <c r="M387" i="15" s="1"/>
  <c r="N387" i="8"/>
  <c r="N387" i="15" s="1"/>
  <c r="O387" i="8"/>
  <c r="O387" i="15" s="1"/>
  <c r="P387" i="8"/>
  <c r="P387" i="15" s="1"/>
  <c r="Q387" i="8"/>
  <c r="S387" i="15" s="1"/>
  <c r="A388" i="8"/>
  <c r="B388" i="8"/>
  <c r="C388" i="8"/>
  <c r="D388" i="8"/>
  <c r="E388" i="8"/>
  <c r="F388" i="8"/>
  <c r="G388" i="8"/>
  <c r="H388" i="8"/>
  <c r="J388" i="8"/>
  <c r="I388" i="8" s="1"/>
  <c r="K388" i="8"/>
  <c r="M388" i="8"/>
  <c r="M388" i="15" s="1"/>
  <c r="N388" i="8"/>
  <c r="N388" i="15" s="1"/>
  <c r="O388" i="8"/>
  <c r="O388" i="15" s="1"/>
  <c r="P388" i="8"/>
  <c r="P388" i="15" s="1"/>
  <c r="Q388" i="8"/>
  <c r="S388" i="15" s="1"/>
  <c r="A389" i="8"/>
  <c r="B389" i="8"/>
  <c r="C389" i="8"/>
  <c r="D389" i="8"/>
  <c r="E389" i="8"/>
  <c r="F389" i="8"/>
  <c r="G389" i="8"/>
  <c r="H389" i="8"/>
  <c r="J389" i="8"/>
  <c r="I389" i="8" s="1"/>
  <c r="K389" i="8"/>
  <c r="M389" i="8"/>
  <c r="M389" i="15" s="1"/>
  <c r="N389" i="8"/>
  <c r="N389" i="15" s="1"/>
  <c r="O389" i="8"/>
  <c r="O389" i="15" s="1"/>
  <c r="P389" i="8"/>
  <c r="P389" i="15" s="1"/>
  <c r="Q389" i="8"/>
  <c r="S389" i="15" s="1"/>
  <c r="A390" i="8"/>
  <c r="B390" i="8"/>
  <c r="C390" i="8"/>
  <c r="D390" i="8"/>
  <c r="E390" i="8"/>
  <c r="F390" i="8"/>
  <c r="G390" i="8"/>
  <c r="H390" i="8"/>
  <c r="J390" i="8"/>
  <c r="I390" i="8" s="1"/>
  <c r="K390" i="8"/>
  <c r="M390" i="8"/>
  <c r="M390" i="15" s="1"/>
  <c r="N390" i="8"/>
  <c r="N390" i="15" s="1"/>
  <c r="O390" i="8"/>
  <c r="O390" i="15" s="1"/>
  <c r="P390" i="8"/>
  <c r="P390" i="15" s="1"/>
  <c r="Q390" i="8"/>
  <c r="S390" i="15" s="1"/>
  <c r="A391" i="8"/>
  <c r="B391" i="8"/>
  <c r="C391" i="8"/>
  <c r="D391" i="8"/>
  <c r="E391" i="8"/>
  <c r="F391" i="8"/>
  <c r="G391" i="8"/>
  <c r="H391" i="8"/>
  <c r="J391" i="8"/>
  <c r="I391" i="8" s="1"/>
  <c r="K391" i="8"/>
  <c r="M391" i="8"/>
  <c r="M391" i="15" s="1"/>
  <c r="N391" i="8"/>
  <c r="N391" i="15" s="1"/>
  <c r="O391" i="8"/>
  <c r="O391" i="15" s="1"/>
  <c r="P391" i="8"/>
  <c r="P391" i="15" s="1"/>
  <c r="Q391" i="8"/>
  <c r="S391" i="15" s="1"/>
  <c r="A392" i="8"/>
  <c r="B392" i="8"/>
  <c r="C392" i="8"/>
  <c r="D392" i="8"/>
  <c r="E392" i="8"/>
  <c r="F392" i="8"/>
  <c r="G392" i="8"/>
  <c r="H392" i="8"/>
  <c r="J392" i="8"/>
  <c r="I392" i="8" s="1"/>
  <c r="K392" i="8"/>
  <c r="M392" i="8"/>
  <c r="M392" i="15" s="1"/>
  <c r="N392" i="8"/>
  <c r="N392" i="15" s="1"/>
  <c r="O392" i="8"/>
  <c r="O392" i="15" s="1"/>
  <c r="P392" i="8"/>
  <c r="P392" i="15" s="1"/>
  <c r="Q392" i="8"/>
  <c r="S392" i="15" s="1"/>
  <c r="A393" i="8"/>
  <c r="B393" i="8"/>
  <c r="C393" i="8"/>
  <c r="D393" i="8"/>
  <c r="E393" i="8"/>
  <c r="F393" i="8"/>
  <c r="G393" i="8"/>
  <c r="H393" i="8"/>
  <c r="J393" i="8"/>
  <c r="I393" i="8" s="1"/>
  <c r="K393" i="8"/>
  <c r="M393" i="8"/>
  <c r="M393" i="15" s="1"/>
  <c r="N393" i="8"/>
  <c r="N393" i="15" s="1"/>
  <c r="O393" i="8"/>
  <c r="O393" i="15" s="1"/>
  <c r="P393" i="8"/>
  <c r="P393" i="15" s="1"/>
  <c r="Q393" i="8"/>
  <c r="S393" i="15" s="1"/>
  <c r="A394" i="8"/>
  <c r="B394" i="8"/>
  <c r="C394" i="8"/>
  <c r="D394" i="8"/>
  <c r="E394" i="8"/>
  <c r="F394" i="8"/>
  <c r="G394" i="8"/>
  <c r="H394" i="8"/>
  <c r="J394" i="8"/>
  <c r="I394" i="8" s="1"/>
  <c r="K394" i="8"/>
  <c r="M394" i="8"/>
  <c r="M394" i="15" s="1"/>
  <c r="N394" i="8"/>
  <c r="N394" i="15" s="1"/>
  <c r="O394" i="8"/>
  <c r="O394" i="15" s="1"/>
  <c r="P394" i="8"/>
  <c r="P394" i="15" s="1"/>
  <c r="Q394" i="8"/>
  <c r="S394" i="15" s="1"/>
  <c r="A395" i="8"/>
  <c r="B395" i="8"/>
  <c r="C395" i="8"/>
  <c r="D395" i="8"/>
  <c r="E395" i="8"/>
  <c r="F395" i="8"/>
  <c r="G395" i="8"/>
  <c r="H395" i="8"/>
  <c r="J395" i="8"/>
  <c r="I395" i="8" s="1"/>
  <c r="K395" i="8"/>
  <c r="M395" i="8"/>
  <c r="M395" i="15" s="1"/>
  <c r="N395" i="8"/>
  <c r="N395" i="15" s="1"/>
  <c r="O395" i="8"/>
  <c r="O395" i="15" s="1"/>
  <c r="P395" i="8"/>
  <c r="P395" i="15" s="1"/>
  <c r="Q395" i="8"/>
  <c r="S395" i="15" s="1"/>
  <c r="A396" i="8"/>
  <c r="B396" i="8"/>
  <c r="C396" i="8"/>
  <c r="D396" i="8"/>
  <c r="E396" i="8"/>
  <c r="F396" i="8"/>
  <c r="G396" i="8"/>
  <c r="H396" i="8"/>
  <c r="J396" i="8"/>
  <c r="I396" i="8" s="1"/>
  <c r="K396" i="8"/>
  <c r="M396" i="8"/>
  <c r="M396" i="15" s="1"/>
  <c r="N396" i="8"/>
  <c r="N396" i="15" s="1"/>
  <c r="O396" i="8"/>
  <c r="O396" i="15" s="1"/>
  <c r="P396" i="8"/>
  <c r="P396" i="15" s="1"/>
  <c r="Q396" i="8"/>
  <c r="S396" i="15" s="1"/>
  <c r="A397" i="8"/>
  <c r="B397" i="8"/>
  <c r="C397" i="8"/>
  <c r="D397" i="8"/>
  <c r="E397" i="8"/>
  <c r="F397" i="8"/>
  <c r="G397" i="8"/>
  <c r="H397" i="8"/>
  <c r="J397" i="8"/>
  <c r="I397" i="8" s="1"/>
  <c r="K397" i="8"/>
  <c r="M397" i="8"/>
  <c r="M397" i="15" s="1"/>
  <c r="N397" i="8"/>
  <c r="N397" i="15" s="1"/>
  <c r="O397" i="8"/>
  <c r="O397" i="15" s="1"/>
  <c r="P397" i="8"/>
  <c r="P397" i="15" s="1"/>
  <c r="Q397" i="8"/>
  <c r="S397" i="15" s="1"/>
  <c r="A398" i="8"/>
  <c r="B398" i="8"/>
  <c r="C398" i="8"/>
  <c r="D398" i="8"/>
  <c r="E398" i="8"/>
  <c r="F398" i="8"/>
  <c r="G398" i="8"/>
  <c r="H398" i="8"/>
  <c r="J398" i="8"/>
  <c r="I398" i="8" s="1"/>
  <c r="K398" i="8"/>
  <c r="M398" i="8"/>
  <c r="M398" i="15" s="1"/>
  <c r="N398" i="8"/>
  <c r="N398" i="15" s="1"/>
  <c r="O398" i="8"/>
  <c r="O398" i="15" s="1"/>
  <c r="P398" i="8"/>
  <c r="P398" i="15" s="1"/>
  <c r="Q398" i="8"/>
  <c r="S398" i="15" s="1"/>
  <c r="A399" i="8"/>
  <c r="B399" i="8"/>
  <c r="C399" i="8"/>
  <c r="D399" i="8"/>
  <c r="E399" i="8"/>
  <c r="F399" i="8"/>
  <c r="G399" i="8"/>
  <c r="H399" i="8"/>
  <c r="J399" i="8"/>
  <c r="I399" i="8" s="1"/>
  <c r="K399" i="8"/>
  <c r="M399" i="8"/>
  <c r="M399" i="15" s="1"/>
  <c r="N399" i="8"/>
  <c r="N399" i="15" s="1"/>
  <c r="O399" i="8"/>
  <c r="O399" i="15" s="1"/>
  <c r="P399" i="8"/>
  <c r="P399" i="15" s="1"/>
  <c r="Q399" i="8"/>
  <c r="S399" i="15" s="1"/>
  <c r="A400" i="8"/>
  <c r="B400" i="8"/>
  <c r="C400" i="8"/>
  <c r="D400" i="8"/>
  <c r="E400" i="8"/>
  <c r="F400" i="8"/>
  <c r="G400" i="8"/>
  <c r="H400" i="8"/>
  <c r="J400" i="8"/>
  <c r="I400" i="8" s="1"/>
  <c r="K400" i="8"/>
  <c r="M400" i="8"/>
  <c r="M400" i="15" s="1"/>
  <c r="N400" i="8"/>
  <c r="N400" i="15" s="1"/>
  <c r="O400" i="8"/>
  <c r="O400" i="15" s="1"/>
  <c r="P400" i="8"/>
  <c r="P400" i="15" s="1"/>
  <c r="Q400" i="8"/>
  <c r="S400" i="15" s="1"/>
  <c r="A401" i="8"/>
  <c r="B401" i="8"/>
  <c r="C401" i="8"/>
  <c r="D401" i="8"/>
  <c r="E401" i="8"/>
  <c r="F401" i="8"/>
  <c r="G401" i="8"/>
  <c r="H401" i="8"/>
  <c r="J401" i="8"/>
  <c r="I401" i="8" s="1"/>
  <c r="K401" i="8"/>
  <c r="M401" i="8"/>
  <c r="M401" i="15" s="1"/>
  <c r="N401" i="8"/>
  <c r="N401" i="15" s="1"/>
  <c r="O401" i="8"/>
  <c r="O401" i="15" s="1"/>
  <c r="P401" i="8"/>
  <c r="P401" i="15" s="1"/>
  <c r="Q401" i="8"/>
  <c r="S401" i="15" s="1"/>
  <c r="A402" i="8"/>
  <c r="B402" i="8"/>
  <c r="C402" i="8"/>
  <c r="D402" i="8"/>
  <c r="E402" i="8"/>
  <c r="F402" i="8"/>
  <c r="G402" i="8"/>
  <c r="H402" i="8"/>
  <c r="J402" i="8"/>
  <c r="I402" i="8" s="1"/>
  <c r="K402" i="8"/>
  <c r="M402" i="8"/>
  <c r="M402" i="15" s="1"/>
  <c r="N402" i="8"/>
  <c r="N402" i="15" s="1"/>
  <c r="O402" i="8"/>
  <c r="O402" i="15" s="1"/>
  <c r="P402" i="8"/>
  <c r="P402" i="15" s="1"/>
  <c r="Q402" i="8"/>
  <c r="S402" i="15" s="1"/>
  <c r="A403" i="8"/>
  <c r="B403" i="8"/>
  <c r="C403" i="8"/>
  <c r="D403" i="8"/>
  <c r="E403" i="8"/>
  <c r="F403" i="8"/>
  <c r="G403" i="8"/>
  <c r="H403" i="8"/>
  <c r="J403" i="8"/>
  <c r="I403" i="8" s="1"/>
  <c r="K403" i="8"/>
  <c r="M403" i="8"/>
  <c r="M403" i="15" s="1"/>
  <c r="N403" i="8"/>
  <c r="N403" i="15" s="1"/>
  <c r="O403" i="8"/>
  <c r="O403" i="15" s="1"/>
  <c r="P403" i="8"/>
  <c r="P403" i="15" s="1"/>
  <c r="Q403" i="8"/>
  <c r="S403" i="15" s="1"/>
  <c r="A404" i="8"/>
  <c r="B404" i="8"/>
  <c r="C404" i="8"/>
  <c r="D404" i="8"/>
  <c r="E404" i="8"/>
  <c r="F404" i="8"/>
  <c r="G404" i="8"/>
  <c r="H404" i="8"/>
  <c r="J404" i="8"/>
  <c r="I404" i="8" s="1"/>
  <c r="K404" i="8"/>
  <c r="M404" i="8"/>
  <c r="M404" i="15" s="1"/>
  <c r="N404" i="8"/>
  <c r="N404" i="15" s="1"/>
  <c r="O404" i="8"/>
  <c r="O404" i="15" s="1"/>
  <c r="P404" i="8"/>
  <c r="P404" i="15" s="1"/>
  <c r="Q404" i="8"/>
  <c r="S404" i="15" s="1"/>
  <c r="A405" i="8"/>
  <c r="B405" i="8"/>
  <c r="C405" i="8"/>
  <c r="D405" i="8"/>
  <c r="E405" i="8"/>
  <c r="F405" i="8"/>
  <c r="G405" i="8"/>
  <c r="H405" i="8"/>
  <c r="J405" i="8"/>
  <c r="I405" i="8" s="1"/>
  <c r="K405" i="8"/>
  <c r="M405" i="8"/>
  <c r="M405" i="15" s="1"/>
  <c r="N405" i="8"/>
  <c r="N405" i="15" s="1"/>
  <c r="O405" i="8"/>
  <c r="O405" i="15" s="1"/>
  <c r="P405" i="8"/>
  <c r="P405" i="15" s="1"/>
  <c r="Q405" i="8"/>
  <c r="S405" i="15" s="1"/>
  <c r="A406" i="8"/>
  <c r="B406" i="8"/>
  <c r="C406" i="8"/>
  <c r="D406" i="8"/>
  <c r="E406" i="8"/>
  <c r="F406" i="8"/>
  <c r="G406" i="8"/>
  <c r="H406" i="8"/>
  <c r="J406" i="8"/>
  <c r="I406" i="8" s="1"/>
  <c r="K406" i="8"/>
  <c r="M406" i="8"/>
  <c r="M406" i="15" s="1"/>
  <c r="N406" i="8"/>
  <c r="N406" i="15" s="1"/>
  <c r="O406" i="8"/>
  <c r="O406" i="15" s="1"/>
  <c r="P406" i="8"/>
  <c r="P406" i="15" s="1"/>
  <c r="Q406" i="8"/>
  <c r="S406" i="15" s="1"/>
  <c r="A407" i="8"/>
  <c r="B407" i="8"/>
  <c r="C407" i="8"/>
  <c r="D407" i="8"/>
  <c r="E407" i="8"/>
  <c r="F407" i="8"/>
  <c r="G407" i="8"/>
  <c r="H407" i="8"/>
  <c r="J407" i="8"/>
  <c r="I407" i="8" s="1"/>
  <c r="K407" i="8"/>
  <c r="M407" i="8"/>
  <c r="M407" i="15" s="1"/>
  <c r="N407" i="8"/>
  <c r="N407" i="15" s="1"/>
  <c r="O407" i="8"/>
  <c r="O407" i="15" s="1"/>
  <c r="P407" i="8"/>
  <c r="P407" i="15" s="1"/>
  <c r="Q407" i="8"/>
  <c r="S407" i="15" s="1"/>
  <c r="A408" i="8"/>
  <c r="B408" i="8"/>
  <c r="C408" i="8"/>
  <c r="D408" i="8"/>
  <c r="E408" i="8"/>
  <c r="F408" i="8"/>
  <c r="G408" i="8"/>
  <c r="H408" i="8"/>
  <c r="J408" i="8"/>
  <c r="I408" i="8" s="1"/>
  <c r="K408" i="8"/>
  <c r="M408" i="8"/>
  <c r="M408" i="15" s="1"/>
  <c r="N408" i="8"/>
  <c r="N408" i="15" s="1"/>
  <c r="O408" i="8"/>
  <c r="O408" i="15" s="1"/>
  <c r="P408" i="8"/>
  <c r="P408" i="15" s="1"/>
  <c r="Q408" i="8"/>
  <c r="S408" i="15" s="1"/>
  <c r="A409" i="8"/>
  <c r="B409" i="8"/>
  <c r="C409" i="8"/>
  <c r="D409" i="8"/>
  <c r="E409" i="8"/>
  <c r="F409" i="8"/>
  <c r="G409" i="8"/>
  <c r="H409" i="8"/>
  <c r="J409" i="8"/>
  <c r="I409" i="8" s="1"/>
  <c r="K409" i="8"/>
  <c r="M409" i="8"/>
  <c r="M409" i="15" s="1"/>
  <c r="N409" i="8"/>
  <c r="N409" i="15" s="1"/>
  <c r="O409" i="8"/>
  <c r="O409" i="15" s="1"/>
  <c r="P409" i="8"/>
  <c r="P409" i="15" s="1"/>
  <c r="Q409" i="8"/>
  <c r="S409" i="15" s="1"/>
  <c r="A410" i="8"/>
  <c r="B410" i="8"/>
  <c r="C410" i="8"/>
  <c r="D410" i="8"/>
  <c r="E410" i="8"/>
  <c r="F410" i="8"/>
  <c r="G410" i="8"/>
  <c r="H410" i="8"/>
  <c r="J410" i="8"/>
  <c r="I410" i="8" s="1"/>
  <c r="K410" i="8"/>
  <c r="M410" i="8"/>
  <c r="M410" i="15" s="1"/>
  <c r="N410" i="8"/>
  <c r="N410" i="15" s="1"/>
  <c r="O410" i="8"/>
  <c r="O410" i="15" s="1"/>
  <c r="P410" i="8"/>
  <c r="P410" i="15" s="1"/>
  <c r="Q410" i="8"/>
  <c r="S410" i="15" s="1"/>
  <c r="A411" i="8"/>
  <c r="B411" i="8"/>
  <c r="C411" i="8"/>
  <c r="D411" i="8"/>
  <c r="E411" i="8"/>
  <c r="F411" i="8"/>
  <c r="G411" i="8"/>
  <c r="H411" i="8"/>
  <c r="J411" i="8"/>
  <c r="I411" i="8" s="1"/>
  <c r="K411" i="8"/>
  <c r="M411" i="8"/>
  <c r="M411" i="15" s="1"/>
  <c r="N411" i="8"/>
  <c r="N411" i="15" s="1"/>
  <c r="O411" i="8"/>
  <c r="O411" i="15" s="1"/>
  <c r="P411" i="8"/>
  <c r="P411" i="15" s="1"/>
  <c r="Q411" i="8"/>
  <c r="S411" i="15" s="1"/>
  <c r="A412" i="8"/>
  <c r="B412" i="8"/>
  <c r="C412" i="8"/>
  <c r="D412" i="8"/>
  <c r="E412" i="8"/>
  <c r="F412" i="8"/>
  <c r="G412" i="8"/>
  <c r="H412" i="8"/>
  <c r="J412" i="8"/>
  <c r="I412" i="8" s="1"/>
  <c r="K412" i="8"/>
  <c r="M412" i="8"/>
  <c r="M412" i="15" s="1"/>
  <c r="N412" i="8"/>
  <c r="N412" i="15" s="1"/>
  <c r="O412" i="8"/>
  <c r="O412" i="15" s="1"/>
  <c r="P412" i="8"/>
  <c r="P412" i="15" s="1"/>
  <c r="Q412" i="8"/>
  <c r="S412" i="15" s="1"/>
  <c r="A413" i="8"/>
  <c r="B413" i="8"/>
  <c r="C413" i="8"/>
  <c r="D413" i="8"/>
  <c r="E413" i="8"/>
  <c r="F413" i="8"/>
  <c r="G413" i="8"/>
  <c r="H413" i="8"/>
  <c r="J413" i="8"/>
  <c r="I413" i="8" s="1"/>
  <c r="K413" i="8"/>
  <c r="M413" i="8"/>
  <c r="M413" i="15" s="1"/>
  <c r="N413" i="8"/>
  <c r="N413" i="15" s="1"/>
  <c r="O413" i="8"/>
  <c r="O413" i="15" s="1"/>
  <c r="P413" i="8"/>
  <c r="P413" i="15" s="1"/>
  <c r="Q413" i="8"/>
  <c r="S413" i="15" s="1"/>
  <c r="A414" i="8"/>
  <c r="B414" i="8"/>
  <c r="C414" i="8"/>
  <c r="D414" i="8"/>
  <c r="E414" i="8"/>
  <c r="F414" i="8"/>
  <c r="G414" i="8"/>
  <c r="H414" i="8"/>
  <c r="J414" i="8"/>
  <c r="I414" i="8" s="1"/>
  <c r="K414" i="8"/>
  <c r="M414" i="8"/>
  <c r="M414" i="15" s="1"/>
  <c r="N414" i="8"/>
  <c r="N414" i="15" s="1"/>
  <c r="O414" i="8"/>
  <c r="O414" i="15" s="1"/>
  <c r="P414" i="8"/>
  <c r="P414" i="15" s="1"/>
  <c r="Q414" i="8"/>
  <c r="S414" i="15" s="1"/>
  <c r="A415" i="8"/>
  <c r="B415" i="8"/>
  <c r="C415" i="8"/>
  <c r="D415" i="8"/>
  <c r="E415" i="8"/>
  <c r="F415" i="8"/>
  <c r="G415" i="8"/>
  <c r="H415" i="8"/>
  <c r="J415" i="8"/>
  <c r="I415" i="8" s="1"/>
  <c r="K415" i="8"/>
  <c r="M415" i="8"/>
  <c r="M415" i="15" s="1"/>
  <c r="N415" i="8"/>
  <c r="N415" i="15" s="1"/>
  <c r="O415" i="8"/>
  <c r="O415" i="15" s="1"/>
  <c r="P415" i="8"/>
  <c r="P415" i="15" s="1"/>
  <c r="Q415" i="8"/>
  <c r="S415" i="15" s="1"/>
  <c r="A416" i="8"/>
  <c r="B416" i="8"/>
  <c r="C416" i="8"/>
  <c r="D416" i="8"/>
  <c r="E416" i="8"/>
  <c r="F416" i="8"/>
  <c r="G416" i="8"/>
  <c r="H416" i="8"/>
  <c r="J416" i="8"/>
  <c r="I416" i="8" s="1"/>
  <c r="K416" i="8"/>
  <c r="M416" i="8"/>
  <c r="M416" i="15" s="1"/>
  <c r="N416" i="8"/>
  <c r="N416" i="15" s="1"/>
  <c r="O416" i="8"/>
  <c r="O416" i="15" s="1"/>
  <c r="P416" i="8"/>
  <c r="P416" i="15" s="1"/>
  <c r="Q416" i="8"/>
  <c r="S416" i="15" s="1"/>
  <c r="A417" i="8"/>
  <c r="B417" i="8"/>
  <c r="C417" i="8"/>
  <c r="D417" i="8"/>
  <c r="E417" i="8"/>
  <c r="F417" i="8"/>
  <c r="G417" i="8"/>
  <c r="H417" i="8"/>
  <c r="J417" i="8"/>
  <c r="I417" i="8" s="1"/>
  <c r="K417" i="8"/>
  <c r="M417" i="8"/>
  <c r="M417" i="15" s="1"/>
  <c r="N417" i="8"/>
  <c r="N417" i="15" s="1"/>
  <c r="O417" i="8"/>
  <c r="O417" i="15" s="1"/>
  <c r="P417" i="8"/>
  <c r="P417" i="15" s="1"/>
  <c r="Q417" i="8"/>
  <c r="S417" i="15" s="1"/>
  <c r="A418" i="8"/>
  <c r="B418" i="8"/>
  <c r="C418" i="8"/>
  <c r="D418" i="8"/>
  <c r="E418" i="8"/>
  <c r="F418" i="8"/>
  <c r="G418" i="8"/>
  <c r="H418" i="8"/>
  <c r="J418" i="8"/>
  <c r="I418" i="8" s="1"/>
  <c r="K418" i="8"/>
  <c r="M418" i="8"/>
  <c r="M418" i="15" s="1"/>
  <c r="N418" i="8"/>
  <c r="N418" i="15" s="1"/>
  <c r="O418" i="8"/>
  <c r="O418" i="15" s="1"/>
  <c r="P418" i="8"/>
  <c r="P418" i="15" s="1"/>
  <c r="Q418" i="8"/>
  <c r="S418" i="15" s="1"/>
  <c r="A419" i="8"/>
  <c r="B419" i="8"/>
  <c r="C419" i="8"/>
  <c r="D419" i="8"/>
  <c r="E419" i="8"/>
  <c r="F419" i="8"/>
  <c r="G419" i="8"/>
  <c r="H419" i="8"/>
  <c r="J419" i="8"/>
  <c r="I419" i="8" s="1"/>
  <c r="K419" i="8"/>
  <c r="M419" i="8"/>
  <c r="M419" i="15" s="1"/>
  <c r="N419" i="8"/>
  <c r="N419" i="15" s="1"/>
  <c r="O419" i="8"/>
  <c r="O419" i="15" s="1"/>
  <c r="P419" i="8"/>
  <c r="P419" i="15" s="1"/>
  <c r="Q419" i="8"/>
  <c r="S419" i="15" s="1"/>
  <c r="A420" i="8"/>
  <c r="B420" i="8"/>
  <c r="C420" i="8"/>
  <c r="D420" i="8"/>
  <c r="E420" i="8"/>
  <c r="F420" i="8"/>
  <c r="G420" i="8"/>
  <c r="H420" i="8"/>
  <c r="J420" i="8"/>
  <c r="I420" i="8" s="1"/>
  <c r="K420" i="8"/>
  <c r="M420" i="8"/>
  <c r="M420" i="15" s="1"/>
  <c r="N420" i="8"/>
  <c r="N420" i="15" s="1"/>
  <c r="O420" i="8"/>
  <c r="O420" i="15" s="1"/>
  <c r="P420" i="8"/>
  <c r="P420" i="15" s="1"/>
  <c r="Q420" i="8"/>
  <c r="S420" i="15" s="1"/>
  <c r="A421" i="8"/>
  <c r="B421" i="8"/>
  <c r="C421" i="8"/>
  <c r="D421" i="8"/>
  <c r="E421" i="8"/>
  <c r="F421" i="8"/>
  <c r="G421" i="8"/>
  <c r="H421" i="8"/>
  <c r="J421" i="8"/>
  <c r="I421" i="8" s="1"/>
  <c r="K421" i="8"/>
  <c r="M421" i="8"/>
  <c r="M421" i="15" s="1"/>
  <c r="N421" i="8"/>
  <c r="N421" i="15" s="1"/>
  <c r="O421" i="8"/>
  <c r="O421" i="15" s="1"/>
  <c r="P421" i="8"/>
  <c r="P421" i="15" s="1"/>
  <c r="Q421" i="8"/>
  <c r="S421" i="15" s="1"/>
  <c r="A422" i="8"/>
  <c r="B422" i="8"/>
  <c r="C422" i="8"/>
  <c r="D422" i="8"/>
  <c r="E422" i="8"/>
  <c r="F422" i="8"/>
  <c r="G422" i="8"/>
  <c r="H422" i="8"/>
  <c r="J422" i="8"/>
  <c r="I422" i="8" s="1"/>
  <c r="K422" i="8"/>
  <c r="M422" i="8"/>
  <c r="M422" i="15" s="1"/>
  <c r="N422" i="8"/>
  <c r="N422" i="15" s="1"/>
  <c r="O422" i="8"/>
  <c r="O422" i="15" s="1"/>
  <c r="P422" i="8"/>
  <c r="P422" i="15" s="1"/>
  <c r="Q422" i="8"/>
  <c r="S422" i="15" s="1"/>
  <c r="A423" i="8"/>
  <c r="B423" i="8"/>
  <c r="C423" i="8"/>
  <c r="D423" i="8"/>
  <c r="E423" i="8"/>
  <c r="F423" i="8"/>
  <c r="G423" i="8"/>
  <c r="H423" i="8"/>
  <c r="J423" i="8"/>
  <c r="I423" i="8" s="1"/>
  <c r="K423" i="8"/>
  <c r="M423" i="8"/>
  <c r="M423" i="15" s="1"/>
  <c r="N423" i="8"/>
  <c r="N423" i="15" s="1"/>
  <c r="O423" i="8"/>
  <c r="O423" i="15" s="1"/>
  <c r="P423" i="8"/>
  <c r="P423" i="15" s="1"/>
  <c r="Q423" i="8"/>
  <c r="S423" i="15" s="1"/>
  <c r="A424" i="8"/>
  <c r="B424" i="8"/>
  <c r="C424" i="8"/>
  <c r="D424" i="8"/>
  <c r="E424" i="8"/>
  <c r="F424" i="8"/>
  <c r="G424" i="8"/>
  <c r="H424" i="8"/>
  <c r="J424" i="8"/>
  <c r="I424" i="8" s="1"/>
  <c r="K424" i="8"/>
  <c r="M424" i="8"/>
  <c r="M424" i="15" s="1"/>
  <c r="N424" i="8"/>
  <c r="N424" i="15" s="1"/>
  <c r="O424" i="8"/>
  <c r="O424" i="15" s="1"/>
  <c r="P424" i="8"/>
  <c r="P424" i="15" s="1"/>
  <c r="Q424" i="8"/>
  <c r="S424" i="15" s="1"/>
  <c r="A425" i="8"/>
  <c r="B425" i="8"/>
  <c r="C425" i="8"/>
  <c r="D425" i="8"/>
  <c r="E425" i="8"/>
  <c r="F425" i="8"/>
  <c r="G425" i="8"/>
  <c r="H425" i="8"/>
  <c r="J425" i="8"/>
  <c r="I425" i="8" s="1"/>
  <c r="K425" i="8"/>
  <c r="M425" i="8"/>
  <c r="M425" i="15" s="1"/>
  <c r="N425" i="8"/>
  <c r="N425" i="15" s="1"/>
  <c r="O425" i="8"/>
  <c r="O425" i="15" s="1"/>
  <c r="P425" i="8"/>
  <c r="P425" i="15" s="1"/>
  <c r="Q425" i="8"/>
  <c r="S425" i="15" s="1"/>
  <c r="A426" i="8"/>
  <c r="B426" i="8"/>
  <c r="C426" i="8"/>
  <c r="D426" i="8"/>
  <c r="E426" i="8"/>
  <c r="F426" i="8"/>
  <c r="G426" i="8"/>
  <c r="H426" i="8"/>
  <c r="J426" i="8"/>
  <c r="I426" i="8" s="1"/>
  <c r="K426" i="8"/>
  <c r="M426" i="8"/>
  <c r="M426" i="15" s="1"/>
  <c r="N426" i="8"/>
  <c r="N426" i="15" s="1"/>
  <c r="O426" i="8"/>
  <c r="O426" i="15" s="1"/>
  <c r="P426" i="8"/>
  <c r="P426" i="15" s="1"/>
  <c r="Q426" i="8"/>
  <c r="S426" i="15" s="1"/>
  <c r="A427" i="8"/>
  <c r="B427" i="8"/>
  <c r="C427" i="8"/>
  <c r="D427" i="8"/>
  <c r="E427" i="8"/>
  <c r="F427" i="8"/>
  <c r="G427" i="8"/>
  <c r="H427" i="8"/>
  <c r="J427" i="8"/>
  <c r="I427" i="8" s="1"/>
  <c r="K427" i="8"/>
  <c r="M427" i="8"/>
  <c r="M427" i="15" s="1"/>
  <c r="N427" i="8"/>
  <c r="N427" i="15" s="1"/>
  <c r="O427" i="8"/>
  <c r="O427" i="15" s="1"/>
  <c r="P427" i="8"/>
  <c r="P427" i="15" s="1"/>
  <c r="Q427" i="8"/>
  <c r="S427" i="15" s="1"/>
  <c r="A428" i="8"/>
  <c r="B428" i="8"/>
  <c r="C428" i="8"/>
  <c r="D428" i="8"/>
  <c r="E428" i="8"/>
  <c r="F428" i="8"/>
  <c r="G428" i="8"/>
  <c r="H428" i="8"/>
  <c r="J428" i="8"/>
  <c r="I428" i="8" s="1"/>
  <c r="K428" i="8"/>
  <c r="M428" i="8"/>
  <c r="M428" i="15" s="1"/>
  <c r="N428" i="8"/>
  <c r="N428" i="15" s="1"/>
  <c r="O428" i="8"/>
  <c r="O428" i="15" s="1"/>
  <c r="P428" i="8"/>
  <c r="P428" i="15" s="1"/>
  <c r="Q428" i="8"/>
  <c r="S428" i="15" s="1"/>
  <c r="A429" i="8"/>
  <c r="B429" i="8"/>
  <c r="C429" i="8"/>
  <c r="D429" i="8"/>
  <c r="E429" i="8"/>
  <c r="F429" i="8"/>
  <c r="G429" i="8"/>
  <c r="H429" i="8"/>
  <c r="J429" i="8"/>
  <c r="I429" i="8" s="1"/>
  <c r="K429" i="8"/>
  <c r="M429" i="8"/>
  <c r="M429" i="15" s="1"/>
  <c r="N429" i="8"/>
  <c r="N429" i="15" s="1"/>
  <c r="O429" i="8"/>
  <c r="O429" i="15" s="1"/>
  <c r="P429" i="8"/>
  <c r="P429" i="15" s="1"/>
  <c r="Q429" i="8"/>
  <c r="S429" i="15" s="1"/>
  <c r="A430" i="8"/>
  <c r="B430" i="8"/>
  <c r="C430" i="8"/>
  <c r="D430" i="8"/>
  <c r="E430" i="8"/>
  <c r="F430" i="8"/>
  <c r="G430" i="8"/>
  <c r="H430" i="8"/>
  <c r="J430" i="8"/>
  <c r="I430" i="8" s="1"/>
  <c r="K430" i="8"/>
  <c r="M430" i="8"/>
  <c r="M430" i="15" s="1"/>
  <c r="N430" i="8"/>
  <c r="N430" i="15" s="1"/>
  <c r="O430" i="8"/>
  <c r="O430" i="15" s="1"/>
  <c r="P430" i="8"/>
  <c r="P430" i="15" s="1"/>
  <c r="Q430" i="8"/>
  <c r="S430" i="15" s="1"/>
  <c r="A431" i="8"/>
  <c r="B431" i="8"/>
  <c r="C431" i="8"/>
  <c r="D431" i="8"/>
  <c r="E431" i="8"/>
  <c r="F431" i="8"/>
  <c r="G431" i="8"/>
  <c r="H431" i="8"/>
  <c r="J431" i="8"/>
  <c r="I431" i="8" s="1"/>
  <c r="K431" i="8"/>
  <c r="M431" i="8"/>
  <c r="M431" i="15" s="1"/>
  <c r="N431" i="8"/>
  <c r="N431" i="15" s="1"/>
  <c r="O431" i="8"/>
  <c r="O431" i="15" s="1"/>
  <c r="P431" i="8"/>
  <c r="P431" i="15" s="1"/>
  <c r="Q431" i="8"/>
  <c r="S431" i="15" s="1"/>
  <c r="A432" i="8"/>
  <c r="B432" i="8"/>
  <c r="C432" i="8"/>
  <c r="D432" i="8"/>
  <c r="E432" i="8"/>
  <c r="F432" i="8"/>
  <c r="G432" i="8"/>
  <c r="H432" i="8"/>
  <c r="J432" i="8"/>
  <c r="I432" i="8" s="1"/>
  <c r="K432" i="8"/>
  <c r="M432" i="8"/>
  <c r="M432" i="15" s="1"/>
  <c r="N432" i="8"/>
  <c r="N432" i="15" s="1"/>
  <c r="O432" i="8"/>
  <c r="O432" i="15" s="1"/>
  <c r="P432" i="8"/>
  <c r="P432" i="15" s="1"/>
  <c r="Q432" i="8"/>
  <c r="S432" i="15" s="1"/>
  <c r="A433" i="8"/>
  <c r="B433" i="8"/>
  <c r="C433" i="8"/>
  <c r="D433" i="8"/>
  <c r="E433" i="8"/>
  <c r="F433" i="8"/>
  <c r="G433" i="8"/>
  <c r="H433" i="8"/>
  <c r="J433" i="8"/>
  <c r="I433" i="8" s="1"/>
  <c r="K433" i="8"/>
  <c r="M433" i="8"/>
  <c r="M433" i="15" s="1"/>
  <c r="N433" i="8"/>
  <c r="N433" i="15" s="1"/>
  <c r="O433" i="8"/>
  <c r="O433" i="15" s="1"/>
  <c r="P433" i="8"/>
  <c r="P433" i="15" s="1"/>
  <c r="Q433" i="8"/>
  <c r="S433" i="15" s="1"/>
  <c r="A434" i="8"/>
  <c r="B434" i="8"/>
  <c r="C434" i="8"/>
  <c r="D434" i="8"/>
  <c r="E434" i="8"/>
  <c r="F434" i="8"/>
  <c r="G434" i="8"/>
  <c r="H434" i="8"/>
  <c r="J434" i="8"/>
  <c r="I434" i="8" s="1"/>
  <c r="K434" i="8"/>
  <c r="M434" i="8"/>
  <c r="M434" i="15" s="1"/>
  <c r="N434" i="8"/>
  <c r="N434" i="15" s="1"/>
  <c r="O434" i="8"/>
  <c r="O434" i="15" s="1"/>
  <c r="P434" i="8"/>
  <c r="P434" i="15" s="1"/>
  <c r="Q434" i="8"/>
  <c r="S434" i="15" s="1"/>
  <c r="A435" i="8"/>
  <c r="B435" i="8"/>
  <c r="C435" i="8"/>
  <c r="D435" i="8"/>
  <c r="E435" i="8"/>
  <c r="F435" i="8"/>
  <c r="G435" i="8"/>
  <c r="H435" i="8"/>
  <c r="J435" i="8"/>
  <c r="I435" i="8" s="1"/>
  <c r="K435" i="8"/>
  <c r="M435" i="8"/>
  <c r="M435" i="15" s="1"/>
  <c r="N435" i="8"/>
  <c r="N435" i="15" s="1"/>
  <c r="O435" i="8"/>
  <c r="O435" i="15" s="1"/>
  <c r="P435" i="8"/>
  <c r="P435" i="15" s="1"/>
  <c r="Q435" i="8"/>
  <c r="S435" i="15" s="1"/>
  <c r="A436" i="8"/>
  <c r="B436" i="8"/>
  <c r="C436" i="8"/>
  <c r="D436" i="8"/>
  <c r="E436" i="8"/>
  <c r="F436" i="8"/>
  <c r="G436" i="8"/>
  <c r="H436" i="8"/>
  <c r="J436" i="8"/>
  <c r="I436" i="8" s="1"/>
  <c r="K436" i="8"/>
  <c r="M436" i="8"/>
  <c r="M436" i="15" s="1"/>
  <c r="N436" i="8"/>
  <c r="N436" i="15" s="1"/>
  <c r="O436" i="8"/>
  <c r="O436" i="15" s="1"/>
  <c r="P436" i="8"/>
  <c r="P436" i="15" s="1"/>
  <c r="Q436" i="8"/>
  <c r="S436" i="15" s="1"/>
  <c r="A437" i="8"/>
  <c r="B437" i="8"/>
  <c r="C437" i="8"/>
  <c r="D437" i="8"/>
  <c r="E437" i="8"/>
  <c r="F437" i="8"/>
  <c r="G437" i="8"/>
  <c r="H437" i="8"/>
  <c r="J437" i="8"/>
  <c r="I437" i="8" s="1"/>
  <c r="K437" i="8"/>
  <c r="M437" i="8"/>
  <c r="M437" i="15" s="1"/>
  <c r="N437" i="8"/>
  <c r="N437" i="15" s="1"/>
  <c r="O437" i="8"/>
  <c r="O437" i="15" s="1"/>
  <c r="P437" i="8"/>
  <c r="P437" i="15" s="1"/>
  <c r="Q437" i="8"/>
  <c r="S437" i="15" s="1"/>
  <c r="A438" i="8"/>
  <c r="B438" i="8"/>
  <c r="C438" i="8"/>
  <c r="D438" i="8"/>
  <c r="E438" i="8"/>
  <c r="F438" i="8"/>
  <c r="G438" i="8"/>
  <c r="H438" i="8"/>
  <c r="J438" i="8"/>
  <c r="I438" i="8" s="1"/>
  <c r="K438" i="8"/>
  <c r="M438" i="8"/>
  <c r="M438" i="15" s="1"/>
  <c r="N438" i="8"/>
  <c r="N438" i="15" s="1"/>
  <c r="O438" i="8"/>
  <c r="O438" i="15" s="1"/>
  <c r="P438" i="8"/>
  <c r="P438" i="15" s="1"/>
  <c r="Q438" i="8"/>
  <c r="S438" i="15" s="1"/>
  <c r="A439" i="8"/>
  <c r="B439" i="8"/>
  <c r="C439" i="8"/>
  <c r="D439" i="8"/>
  <c r="E439" i="8"/>
  <c r="F439" i="8"/>
  <c r="G439" i="8"/>
  <c r="H439" i="8"/>
  <c r="J439" i="8"/>
  <c r="I439" i="8" s="1"/>
  <c r="K439" i="8"/>
  <c r="M439" i="8"/>
  <c r="M439" i="15" s="1"/>
  <c r="N439" i="8"/>
  <c r="N439" i="15" s="1"/>
  <c r="O439" i="8"/>
  <c r="O439" i="15" s="1"/>
  <c r="P439" i="8"/>
  <c r="P439" i="15" s="1"/>
  <c r="Q439" i="8"/>
  <c r="S439" i="15" s="1"/>
  <c r="A440" i="8"/>
  <c r="B440" i="8"/>
  <c r="C440" i="8"/>
  <c r="D440" i="8"/>
  <c r="E440" i="8"/>
  <c r="F440" i="8"/>
  <c r="G440" i="8"/>
  <c r="H440" i="8"/>
  <c r="J440" i="8"/>
  <c r="I440" i="8" s="1"/>
  <c r="K440" i="8"/>
  <c r="M440" i="8"/>
  <c r="M440" i="15" s="1"/>
  <c r="N440" i="8"/>
  <c r="N440" i="15" s="1"/>
  <c r="O440" i="8"/>
  <c r="O440" i="15" s="1"/>
  <c r="P440" i="8"/>
  <c r="P440" i="15" s="1"/>
  <c r="Q440" i="8"/>
  <c r="S440" i="15" s="1"/>
  <c r="A441" i="8"/>
  <c r="B441" i="8"/>
  <c r="C441" i="8"/>
  <c r="D441" i="8"/>
  <c r="E441" i="8"/>
  <c r="F441" i="8"/>
  <c r="G441" i="8"/>
  <c r="H441" i="8"/>
  <c r="J441" i="8"/>
  <c r="I441" i="8" s="1"/>
  <c r="K441" i="8"/>
  <c r="M441" i="8"/>
  <c r="M441" i="15" s="1"/>
  <c r="N441" i="8"/>
  <c r="N441" i="15" s="1"/>
  <c r="O441" i="8"/>
  <c r="O441" i="15" s="1"/>
  <c r="P441" i="8"/>
  <c r="P441" i="15" s="1"/>
  <c r="Q441" i="8"/>
  <c r="S441" i="15" s="1"/>
  <c r="A442" i="8"/>
  <c r="B442" i="8"/>
  <c r="C442" i="8"/>
  <c r="D442" i="8"/>
  <c r="E442" i="8"/>
  <c r="F442" i="8"/>
  <c r="G442" i="8"/>
  <c r="H442" i="8"/>
  <c r="J442" i="8"/>
  <c r="I442" i="8" s="1"/>
  <c r="K442" i="8"/>
  <c r="M442" i="8"/>
  <c r="M442" i="15" s="1"/>
  <c r="N442" i="8"/>
  <c r="N442" i="15" s="1"/>
  <c r="O442" i="8"/>
  <c r="O442" i="15" s="1"/>
  <c r="P442" i="8"/>
  <c r="P442" i="15" s="1"/>
  <c r="Q442" i="8"/>
  <c r="S442" i="15" s="1"/>
  <c r="A443" i="8"/>
  <c r="B443" i="8"/>
  <c r="C443" i="8"/>
  <c r="D443" i="8"/>
  <c r="E443" i="8"/>
  <c r="F443" i="8"/>
  <c r="G443" i="8"/>
  <c r="H443" i="8"/>
  <c r="J443" i="8"/>
  <c r="I443" i="8" s="1"/>
  <c r="K443" i="8"/>
  <c r="M443" i="8"/>
  <c r="M443" i="15" s="1"/>
  <c r="N443" i="8"/>
  <c r="N443" i="15" s="1"/>
  <c r="O443" i="8"/>
  <c r="O443" i="15" s="1"/>
  <c r="P443" i="8"/>
  <c r="P443" i="15" s="1"/>
  <c r="Q443" i="8"/>
  <c r="S443" i="15" s="1"/>
  <c r="A444" i="8"/>
  <c r="B444" i="8"/>
  <c r="C444" i="8"/>
  <c r="D444" i="8"/>
  <c r="E444" i="8"/>
  <c r="F444" i="8"/>
  <c r="G444" i="8"/>
  <c r="H444" i="8"/>
  <c r="J444" i="8"/>
  <c r="I444" i="8" s="1"/>
  <c r="K444" i="8"/>
  <c r="M444" i="8"/>
  <c r="M444" i="15" s="1"/>
  <c r="N444" i="8"/>
  <c r="N444" i="15" s="1"/>
  <c r="O444" i="8"/>
  <c r="O444" i="15" s="1"/>
  <c r="P444" i="8"/>
  <c r="P444" i="15" s="1"/>
  <c r="Q444" i="8"/>
  <c r="S444" i="15" s="1"/>
  <c r="A445" i="8"/>
  <c r="B445" i="8"/>
  <c r="C445" i="8"/>
  <c r="D445" i="8"/>
  <c r="E445" i="8"/>
  <c r="F445" i="8"/>
  <c r="G445" i="8"/>
  <c r="H445" i="8"/>
  <c r="J445" i="8"/>
  <c r="I445" i="8" s="1"/>
  <c r="K445" i="8"/>
  <c r="M445" i="8"/>
  <c r="M445" i="15" s="1"/>
  <c r="N445" i="8"/>
  <c r="N445" i="15" s="1"/>
  <c r="O445" i="8"/>
  <c r="O445" i="15" s="1"/>
  <c r="P445" i="8"/>
  <c r="P445" i="15" s="1"/>
  <c r="Q445" i="8"/>
  <c r="S445" i="15" s="1"/>
  <c r="A446" i="8"/>
  <c r="B446" i="8"/>
  <c r="C446" i="8"/>
  <c r="D446" i="8"/>
  <c r="E446" i="8"/>
  <c r="F446" i="8"/>
  <c r="G446" i="8"/>
  <c r="H446" i="8"/>
  <c r="J446" i="8"/>
  <c r="I446" i="8" s="1"/>
  <c r="K446" i="8"/>
  <c r="M446" i="8"/>
  <c r="M446" i="15" s="1"/>
  <c r="N446" i="8"/>
  <c r="N446" i="15" s="1"/>
  <c r="O446" i="8"/>
  <c r="O446" i="15" s="1"/>
  <c r="P446" i="8"/>
  <c r="P446" i="15" s="1"/>
  <c r="Q446" i="8"/>
  <c r="S446" i="15" s="1"/>
  <c r="A447" i="8"/>
  <c r="B447" i="8"/>
  <c r="C447" i="8"/>
  <c r="D447" i="8"/>
  <c r="E447" i="8"/>
  <c r="F447" i="8"/>
  <c r="G447" i="8"/>
  <c r="H447" i="8"/>
  <c r="J447" i="8"/>
  <c r="I447" i="8" s="1"/>
  <c r="K447" i="8"/>
  <c r="M447" i="8"/>
  <c r="M447" i="15" s="1"/>
  <c r="N447" i="8"/>
  <c r="N447" i="15" s="1"/>
  <c r="O447" i="8"/>
  <c r="O447" i="15" s="1"/>
  <c r="P447" i="8"/>
  <c r="P447" i="15" s="1"/>
  <c r="Q447" i="8"/>
  <c r="S447" i="15" s="1"/>
  <c r="A448" i="8"/>
  <c r="B448" i="8"/>
  <c r="C448" i="8"/>
  <c r="D448" i="8"/>
  <c r="E448" i="8"/>
  <c r="F448" i="8"/>
  <c r="G448" i="8"/>
  <c r="H448" i="8"/>
  <c r="J448" i="8"/>
  <c r="I448" i="8" s="1"/>
  <c r="K448" i="8"/>
  <c r="M448" i="8"/>
  <c r="M448" i="15" s="1"/>
  <c r="N448" i="8"/>
  <c r="N448" i="15" s="1"/>
  <c r="O448" i="8"/>
  <c r="O448" i="15" s="1"/>
  <c r="P448" i="8"/>
  <c r="P448" i="15" s="1"/>
  <c r="Q448" i="8"/>
  <c r="S448" i="15" s="1"/>
  <c r="A449" i="8"/>
  <c r="B449" i="8"/>
  <c r="C449" i="8"/>
  <c r="D449" i="8"/>
  <c r="E449" i="8"/>
  <c r="F449" i="8"/>
  <c r="G449" i="8"/>
  <c r="H449" i="8"/>
  <c r="J449" i="8"/>
  <c r="I449" i="8" s="1"/>
  <c r="K449" i="8"/>
  <c r="M449" i="8"/>
  <c r="M449" i="15" s="1"/>
  <c r="N449" i="8"/>
  <c r="N449" i="15" s="1"/>
  <c r="O449" i="8"/>
  <c r="O449" i="15" s="1"/>
  <c r="P449" i="8"/>
  <c r="P449" i="15" s="1"/>
  <c r="Q449" i="8"/>
  <c r="S449" i="15" s="1"/>
  <c r="A450" i="8"/>
  <c r="B450" i="8"/>
  <c r="C450" i="8"/>
  <c r="D450" i="8"/>
  <c r="E450" i="8"/>
  <c r="F450" i="8"/>
  <c r="G450" i="8"/>
  <c r="H450" i="8"/>
  <c r="J450" i="8"/>
  <c r="I450" i="8" s="1"/>
  <c r="K450" i="8"/>
  <c r="M450" i="8"/>
  <c r="M450" i="15" s="1"/>
  <c r="N450" i="8"/>
  <c r="N450" i="15" s="1"/>
  <c r="O450" i="8"/>
  <c r="O450" i="15" s="1"/>
  <c r="P450" i="8"/>
  <c r="P450" i="15" s="1"/>
  <c r="Q450" i="8"/>
  <c r="S450" i="15" s="1"/>
  <c r="A451" i="8"/>
  <c r="B451" i="8"/>
  <c r="C451" i="8"/>
  <c r="D451" i="8"/>
  <c r="E451" i="8"/>
  <c r="F451" i="8"/>
  <c r="G451" i="8"/>
  <c r="H451" i="8"/>
  <c r="J451" i="8"/>
  <c r="I451" i="8" s="1"/>
  <c r="K451" i="8"/>
  <c r="M451" i="8"/>
  <c r="M451" i="15" s="1"/>
  <c r="N451" i="8"/>
  <c r="N451" i="15" s="1"/>
  <c r="O451" i="8"/>
  <c r="O451" i="15" s="1"/>
  <c r="P451" i="8"/>
  <c r="P451" i="15" s="1"/>
  <c r="Q451" i="8"/>
  <c r="S451" i="15" s="1"/>
  <c r="A452" i="8"/>
  <c r="B452" i="8"/>
  <c r="C452" i="8"/>
  <c r="D452" i="8"/>
  <c r="E452" i="8"/>
  <c r="F452" i="8"/>
  <c r="G452" i="8"/>
  <c r="H452" i="8"/>
  <c r="J452" i="8"/>
  <c r="I452" i="8" s="1"/>
  <c r="K452" i="8"/>
  <c r="M452" i="8"/>
  <c r="M452" i="15" s="1"/>
  <c r="N452" i="8"/>
  <c r="N452" i="15" s="1"/>
  <c r="O452" i="8"/>
  <c r="O452" i="15" s="1"/>
  <c r="P452" i="8"/>
  <c r="P452" i="15" s="1"/>
  <c r="Q452" i="8"/>
  <c r="S452" i="15" s="1"/>
  <c r="A453" i="8"/>
  <c r="B453" i="8"/>
  <c r="C453" i="8"/>
  <c r="D453" i="8"/>
  <c r="E453" i="8"/>
  <c r="F453" i="8"/>
  <c r="G453" i="8"/>
  <c r="H453" i="8"/>
  <c r="J453" i="8"/>
  <c r="I453" i="8" s="1"/>
  <c r="K453" i="8"/>
  <c r="M453" i="8"/>
  <c r="M453" i="15" s="1"/>
  <c r="N453" i="8"/>
  <c r="N453" i="15" s="1"/>
  <c r="O453" i="8"/>
  <c r="O453" i="15" s="1"/>
  <c r="P453" i="8"/>
  <c r="P453" i="15" s="1"/>
  <c r="Q453" i="8"/>
  <c r="S453" i="15" s="1"/>
  <c r="A454" i="8"/>
  <c r="B454" i="8"/>
  <c r="C454" i="8"/>
  <c r="D454" i="8"/>
  <c r="E454" i="8"/>
  <c r="F454" i="8"/>
  <c r="G454" i="8"/>
  <c r="H454" i="8"/>
  <c r="J454" i="8"/>
  <c r="I454" i="8" s="1"/>
  <c r="K454" i="8"/>
  <c r="M454" i="8"/>
  <c r="M454" i="15" s="1"/>
  <c r="N454" i="8"/>
  <c r="N454" i="15" s="1"/>
  <c r="O454" i="8"/>
  <c r="O454" i="15" s="1"/>
  <c r="P454" i="8"/>
  <c r="P454" i="15" s="1"/>
  <c r="Q454" i="8"/>
  <c r="S454" i="15" s="1"/>
  <c r="A455" i="8"/>
  <c r="B455" i="8"/>
  <c r="C455" i="8"/>
  <c r="D455" i="8"/>
  <c r="E455" i="8"/>
  <c r="F455" i="8"/>
  <c r="G455" i="8"/>
  <c r="H455" i="8"/>
  <c r="J455" i="8"/>
  <c r="I455" i="8" s="1"/>
  <c r="K455" i="8"/>
  <c r="M455" i="8"/>
  <c r="M455" i="15" s="1"/>
  <c r="N455" i="8"/>
  <c r="N455" i="15" s="1"/>
  <c r="O455" i="8"/>
  <c r="O455" i="15" s="1"/>
  <c r="P455" i="8"/>
  <c r="P455" i="15" s="1"/>
  <c r="Q455" i="8"/>
  <c r="S455" i="15" s="1"/>
  <c r="A456" i="8"/>
  <c r="B456" i="8"/>
  <c r="C456" i="8"/>
  <c r="D456" i="8"/>
  <c r="E456" i="8"/>
  <c r="F456" i="8"/>
  <c r="G456" i="8"/>
  <c r="H456" i="8"/>
  <c r="J456" i="8"/>
  <c r="I456" i="8" s="1"/>
  <c r="K456" i="8"/>
  <c r="M456" i="8"/>
  <c r="M456" i="15" s="1"/>
  <c r="N456" i="8"/>
  <c r="N456" i="15" s="1"/>
  <c r="O456" i="8"/>
  <c r="O456" i="15" s="1"/>
  <c r="P456" i="8"/>
  <c r="P456" i="15" s="1"/>
  <c r="Q456" i="8"/>
  <c r="S456" i="15" s="1"/>
  <c r="A457" i="8"/>
  <c r="B457" i="8"/>
  <c r="C457" i="8"/>
  <c r="D457" i="8"/>
  <c r="E457" i="8"/>
  <c r="F457" i="8"/>
  <c r="G457" i="8"/>
  <c r="H457" i="8"/>
  <c r="J457" i="8"/>
  <c r="I457" i="8" s="1"/>
  <c r="K457" i="8"/>
  <c r="M457" i="8"/>
  <c r="M457" i="15" s="1"/>
  <c r="N457" i="8"/>
  <c r="N457" i="15" s="1"/>
  <c r="O457" i="8"/>
  <c r="O457" i="15" s="1"/>
  <c r="P457" i="8"/>
  <c r="P457" i="15" s="1"/>
  <c r="Q457" i="8"/>
  <c r="S457" i="15" s="1"/>
  <c r="A458" i="8"/>
  <c r="B458" i="8"/>
  <c r="C458" i="8"/>
  <c r="D458" i="8"/>
  <c r="E458" i="8"/>
  <c r="F458" i="8"/>
  <c r="G458" i="8"/>
  <c r="H458" i="8"/>
  <c r="J458" i="8"/>
  <c r="I458" i="8" s="1"/>
  <c r="K458" i="8"/>
  <c r="M458" i="8"/>
  <c r="M458" i="15" s="1"/>
  <c r="N458" i="8"/>
  <c r="N458" i="15" s="1"/>
  <c r="O458" i="8"/>
  <c r="O458" i="15" s="1"/>
  <c r="P458" i="8"/>
  <c r="P458" i="15" s="1"/>
  <c r="Q458" i="8"/>
  <c r="S458" i="15" s="1"/>
  <c r="A459" i="8"/>
  <c r="B459" i="8"/>
  <c r="C459" i="8"/>
  <c r="D459" i="8"/>
  <c r="E459" i="8"/>
  <c r="F459" i="8"/>
  <c r="G459" i="8"/>
  <c r="H459" i="8"/>
  <c r="J459" i="8"/>
  <c r="I459" i="8" s="1"/>
  <c r="K459" i="8"/>
  <c r="M459" i="8"/>
  <c r="M459" i="15" s="1"/>
  <c r="N459" i="8"/>
  <c r="N459" i="15" s="1"/>
  <c r="O459" i="8"/>
  <c r="O459" i="15" s="1"/>
  <c r="P459" i="8"/>
  <c r="P459" i="15" s="1"/>
  <c r="Q459" i="8"/>
  <c r="S459" i="15" s="1"/>
  <c r="A460" i="8"/>
  <c r="B460" i="8"/>
  <c r="C460" i="8"/>
  <c r="D460" i="8"/>
  <c r="E460" i="8"/>
  <c r="F460" i="8"/>
  <c r="G460" i="8"/>
  <c r="H460" i="8"/>
  <c r="J460" i="8"/>
  <c r="I460" i="8" s="1"/>
  <c r="K460" i="8"/>
  <c r="M460" i="8"/>
  <c r="M460" i="15" s="1"/>
  <c r="N460" i="8"/>
  <c r="N460" i="15" s="1"/>
  <c r="O460" i="8"/>
  <c r="O460" i="15" s="1"/>
  <c r="P460" i="8"/>
  <c r="P460" i="15" s="1"/>
  <c r="Q460" i="8"/>
  <c r="S460" i="15" s="1"/>
  <c r="A461" i="8"/>
  <c r="B461" i="8"/>
  <c r="C461" i="8"/>
  <c r="D461" i="8"/>
  <c r="E461" i="8"/>
  <c r="F461" i="8"/>
  <c r="G461" i="8"/>
  <c r="H461" i="8"/>
  <c r="J461" i="8"/>
  <c r="I461" i="8" s="1"/>
  <c r="K461" i="8"/>
  <c r="M461" i="8"/>
  <c r="M461" i="15" s="1"/>
  <c r="N461" i="8"/>
  <c r="N461" i="15" s="1"/>
  <c r="O461" i="8"/>
  <c r="O461" i="15" s="1"/>
  <c r="P461" i="8"/>
  <c r="P461" i="15" s="1"/>
  <c r="Q461" i="8"/>
  <c r="S461" i="15" s="1"/>
  <c r="A462" i="8"/>
  <c r="B462" i="8"/>
  <c r="C462" i="8"/>
  <c r="D462" i="8"/>
  <c r="E462" i="8"/>
  <c r="F462" i="8"/>
  <c r="G462" i="8"/>
  <c r="H462" i="8"/>
  <c r="J462" i="8"/>
  <c r="I462" i="8" s="1"/>
  <c r="K462" i="8"/>
  <c r="M462" i="8"/>
  <c r="M462" i="15" s="1"/>
  <c r="N462" i="8"/>
  <c r="N462" i="15" s="1"/>
  <c r="O462" i="8"/>
  <c r="O462" i="15" s="1"/>
  <c r="P462" i="8"/>
  <c r="P462" i="15" s="1"/>
  <c r="Q462" i="8"/>
  <c r="S462" i="15" s="1"/>
  <c r="A463" i="8"/>
  <c r="B463" i="8"/>
  <c r="C463" i="8"/>
  <c r="D463" i="8"/>
  <c r="E463" i="8"/>
  <c r="F463" i="8"/>
  <c r="G463" i="8"/>
  <c r="H463" i="8"/>
  <c r="J463" i="8"/>
  <c r="I463" i="8" s="1"/>
  <c r="K463" i="8"/>
  <c r="M463" i="8"/>
  <c r="M463" i="15" s="1"/>
  <c r="N463" i="8"/>
  <c r="N463" i="15" s="1"/>
  <c r="O463" i="8"/>
  <c r="O463" i="15" s="1"/>
  <c r="P463" i="8"/>
  <c r="P463" i="15" s="1"/>
  <c r="Q463" i="8"/>
  <c r="S463" i="15" s="1"/>
  <c r="A464" i="8"/>
  <c r="B464" i="8"/>
  <c r="C464" i="8"/>
  <c r="D464" i="8"/>
  <c r="E464" i="8"/>
  <c r="F464" i="8"/>
  <c r="G464" i="8"/>
  <c r="H464" i="8"/>
  <c r="J464" i="8"/>
  <c r="I464" i="8" s="1"/>
  <c r="K464" i="8"/>
  <c r="M464" i="8"/>
  <c r="M464" i="15" s="1"/>
  <c r="N464" i="8"/>
  <c r="N464" i="15" s="1"/>
  <c r="O464" i="8"/>
  <c r="O464" i="15" s="1"/>
  <c r="P464" i="8"/>
  <c r="P464" i="15" s="1"/>
  <c r="Q464" i="8"/>
  <c r="S464" i="15" s="1"/>
  <c r="A465" i="8"/>
  <c r="B465" i="8"/>
  <c r="C465" i="8"/>
  <c r="D465" i="8"/>
  <c r="E465" i="8"/>
  <c r="F465" i="8"/>
  <c r="G465" i="8"/>
  <c r="H465" i="8"/>
  <c r="J465" i="8"/>
  <c r="I465" i="8" s="1"/>
  <c r="K465" i="8"/>
  <c r="M465" i="8"/>
  <c r="M465" i="15" s="1"/>
  <c r="N465" i="8"/>
  <c r="N465" i="15" s="1"/>
  <c r="O465" i="8"/>
  <c r="O465" i="15" s="1"/>
  <c r="P465" i="8"/>
  <c r="P465" i="15" s="1"/>
  <c r="Q465" i="8"/>
  <c r="S465" i="15" s="1"/>
  <c r="A466" i="8"/>
  <c r="B466" i="8"/>
  <c r="C466" i="8"/>
  <c r="D466" i="8"/>
  <c r="E466" i="8"/>
  <c r="F466" i="8"/>
  <c r="G466" i="8"/>
  <c r="H466" i="8"/>
  <c r="J466" i="8"/>
  <c r="I466" i="8" s="1"/>
  <c r="K466" i="8"/>
  <c r="M466" i="8"/>
  <c r="M466" i="15" s="1"/>
  <c r="N466" i="8"/>
  <c r="N466" i="15" s="1"/>
  <c r="O466" i="8"/>
  <c r="O466" i="15" s="1"/>
  <c r="P466" i="8"/>
  <c r="P466" i="15" s="1"/>
  <c r="Q466" i="8"/>
  <c r="S466" i="15" s="1"/>
  <c r="A467" i="8"/>
  <c r="B467" i="8"/>
  <c r="C467" i="8"/>
  <c r="D467" i="8"/>
  <c r="E467" i="8"/>
  <c r="F467" i="8"/>
  <c r="G467" i="8"/>
  <c r="H467" i="8"/>
  <c r="J467" i="8"/>
  <c r="I467" i="8" s="1"/>
  <c r="K467" i="8"/>
  <c r="M467" i="8"/>
  <c r="M467" i="15" s="1"/>
  <c r="N467" i="8"/>
  <c r="N467" i="15" s="1"/>
  <c r="O467" i="8"/>
  <c r="O467" i="15" s="1"/>
  <c r="P467" i="8"/>
  <c r="P467" i="15" s="1"/>
  <c r="Q467" i="8"/>
  <c r="S467" i="15" s="1"/>
  <c r="A468" i="8"/>
  <c r="B468" i="8"/>
  <c r="C468" i="8"/>
  <c r="D468" i="8"/>
  <c r="E468" i="8"/>
  <c r="F468" i="8"/>
  <c r="G468" i="8"/>
  <c r="H468" i="8"/>
  <c r="J468" i="8"/>
  <c r="I468" i="8" s="1"/>
  <c r="K468" i="8"/>
  <c r="M468" i="8"/>
  <c r="M468" i="15" s="1"/>
  <c r="N468" i="8"/>
  <c r="N468" i="15" s="1"/>
  <c r="O468" i="8"/>
  <c r="O468" i="15" s="1"/>
  <c r="P468" i="8"/>
  <c r="P468" i="15" s="1"/>
  <c r="Q468" i="8"/>
  <c r="S468" i="15" s="1"/>
  <c r="A469" i="8"/>
  <c r="B469" i="8"/>
  <c r="C469" i="8"/>
  <c r="D469" i="8"/>
  <c r="E469" i="8"/>
  <c r="F469" i="8"/>
  <c r="G469" i="8"/>
  <c r="H469" i="8"/>
  <c r="J469" i="8"/>
  <c r="I469" i="8" s="1"/>
  <c r="K469" i="8"/>
  <c r="M469" i="8"/>
  <c r="M469" i="15" s="1"/>
  <c r="N469" i="8"/>
  <c r="N469" i="15" s="1"/>
  <c r="O469" i="8"/>
  <c r="O469" i="15" s="1"/>
  <c r="P469" i="8"/>
  <c r="P469" i="15" s="1"/>
  <c r="Q469" i="8"/>
  <c r="S469" i="15" s="1"/>
  <c r="A470" i="8"/>
  <c r="B470" i="8"/>
  <c r="C470" i="8"/>
  <c r="D470" i="8"/>
  <c r="E470" i="8"/>
  <c r="F470" i="8"/>
  <c r="G470" i="8"/>
  <c r="H470" i="8"/>
  <c r="J470" i="8"/>
  <c r="I470" i="8" s="1"/>
  <c r="K470" i="8"/>
  <c r="M470" i="8"/>
  <c r="M470" i="15" s="1"/>
  <c r="N470" i="8"/>
  <c r="N470" i="15" s="1"/>
  <c r="O470" i="8"/>
  <c r="O470" i="15" s="1"/>
  <c r="P470" i="8"/>
  <c r="P470" i="15" s="1"/>
  <c r="Q470" i="8"/>
  <c r="S470" i="15" s="1"/>
  <c r="A471" i="8"/>
  <c r="B471" i="8"/>
  <c r="C471" i="8"/>
  <c r="D471" i="8"/>
  <c r="E471" i="8"/>
  <c r="F471" i="8"/>
  <c r="G471" i="8"/>
  <c r="H471" i="8"/>
  <c r="J471" i="8"/>
  <c r="I471" i="8" s="1"/>
  <c r="K471" i="8"/>
  <c r="M471" i="8"/>
  <c r="M471" i="15" s="1"/>
  <c r="N471" i="8"/>
  <c r="N471" i="15" s="1"/>
  <c r="O471" i="8"/>
  <c r="O471" i="15" s="1"/>
  <c r="P471" i="8"/>
  <c r="P471" i="15" s="1"/>
  <c r="Q471" i="8"/>
  <c r="S471" i="15" s="1"/>
  <c r="A472" i="8"/>
  <c r="B472" i="8"/>
  <c r="C472" i="8"/>
  <c r="D472" i="8"/>
  <c r="E472" i="8"/>
  <c r="F472" i="8"/>
  <c r="G472" i="8"/>
  <c r="H472" i="8"/>
  <c r="J472" i="8"/>
  <c r="I472" i="8" s="1"/>
  <c r="K472" i="8"/>
  <c r="M472" i="8"/>
  <c r="M472" i="15" s="1"/>
  <c r="N472" i="8"/>
  <c r="N472" i="15" s="1"/>
  <c r="O472" i="8"/>
  <c r="O472" i="15" s="1"/>
  <c r="P472" i="8"/>
  <c r="P472" i="15" s="1"/>
  <c r="Q472" i="8"/>
  <c r="S472" i="15" s="1"/>
  <c r="A473" i="8"/>
  <c r="B473" i="8"/>
  <c r="C473" i="8"/>
  <c r="D473" i="8"/>
  <c r="E473" i="8"/>
  <c r="F473" i="8"/>
  <c r="G473" i="8"/>
  <c r="H473" i="8"/>
  <c r="J473" i="8"/>
  <c r="I473" i="8" s="1"/>
  <c r="K473" i="8"/>
  <c r="M473" i="8"/>
  <c r="M473" i="15" s="1"/>
  <c r="N473" i="8"/>
  <c r="N473" i="15" s="1"/>
  <c r="O473" i="8"/>
  <c r="O473" i="15" s="1"/>
  <c r="P473" i="8"/>
  <c r="P473" i="15" s="1"/>
  <c r="Q473" i="8"/>
  <c r="S473" i="15" s="1"/>
  <c r="A474" i="8"/>
  <c r="B474" i="8"/>
  <c r="C474" i="8"/>
  <c r="D474" i="8"/>
  <c r="E474" i="8"/>
  <c r="F474" i="8"/>
  <c r="G474" i="8"/>
  <c r="H474" i="8"/>
  <c r="J474" i="8"/>
  <c r="I474" i="8" s="1"/>
  <c r="K474" i="8"/>
  <c r="M474" i="8"/>
  <c r="M474" i="15" s="1"/>
  <c r="N474" i="8"/>
  <c r="N474" i="15" s="1"/>
  <c r="O474" i="8"/>
  <c r="O474" i="15" s="1"/>
  <c r="P474" i="8"/>
  <c r="P474" i="15" s="1"/>
  <c r="Q474" i="8"/>
  <c r="S474" i="15" s="1"/>
  <c r="A475" i="8"/>
  <c r="B475" i="8"/>
  <c r="C475" i="8"/>
  <c r="D475" i="8"/>
  <c r="E475" i="8"/>
  <c r="F475" i="8"/>
  <c r="G475" i="8"/>
  <c r="H475" i="8"/>
  <c r="J475" i="8"/>
  <c r="I475" i="8" s="1"/>
  <c r="K475" i="8"/>
  <c r="M475" i="8"/>
  <c r="M475" i="15" s="1"/>
  <c r="N475" i="8"/>
  <c r="N475" i="15" s="1"/>
  <c r="O475" i="8"/>
  <c r="O475" i="15" s="1"/>
  <c r="P475" i="8"/>
  <c r="P475" i="15" s="1"/>
  <c r="Q475" i="8"/>
  <c r="S475" i="15" s="1"/>
  <c r="A476" i="8"/>
  <c r="B476" i="8"/>
  <c r="C476" i="8"/>
  <c r="D476" i="8"/>
  <c r="E476" i="8"/>
  <c r="F476" i="8"/>
  <c r="G476" i="8"/>
  <c r="H476" i="8"/>
  <c r="J476" i="8"/>
  <c r="I476" i="8" s="1"/>
  <c r="K476" i="8"/>
  <c r="M476" i="8"/>
  <c r="M476" i="15" s="1"/>
  <c r="N476" i="8"/>
  <c r="N476" i="15" s="1"/>
  <c r="O476" i="8"/>
  <c r="O476" i="15" s="1"/>
  <c r="P476" i="8"/>
  <c r="P476" i="15" s="1"/>
  <c r="Q476" i="8"/>
  <c r="S476" i="15" s="1"/>
  <c r="A477" i="8"/>
  <c r="B477" i="8"/>
  <c r="C477" i="8"/>
  <c r="D477" i="8"/>
  <c r="E477" i="8"/>
  <c r="F477" i="8"/>
  <c r="G477" i="8"/>
  <c r="H477" i="8"/>
  <c r="J477" i="8"/>
  <c r="I477" i="8" s="1"/>
  <c r="K477" i="8"/>
  <c r="M477" i="8"/>
  <c r="M477" i="15" s="1"/>
  <c r="N477" i="8"/>
  <c r="N477" i="15" s="1"/>
  <c r="O477" i="8"/>
  <c r="O477" i="15" s="1"/>
  <c r="P477" i="8"/>
  <c r="P477" i="15" s="1"/>
  <c r="Q477" i="8"/>
  <c r="S477" i="15" s="1"/>
  <c r="A478" i="8"/>
  <c r="B478" i="8"/>
  <c r="C478" i="8"/>
  <c r="D478" i="8"/>
  <c r="E478" i="8"/>
  <c r="F478" i="8"/>
  <c r="G478" i="8"/>
  <c r="H478" i="8"/>
  <c r="J478" i="8"/>
  <c r="I478" i="8" s="1"/>
  <c r="K478" i="8"/>
  <c r="M478" i="8"/>
  <c r="M478" i="15" s="1"/>
  <c r="N478" i="8"/>
  <c r="N478" i="15" s="1"/>
  <c r="O478" i="8"/>
  <c r="O478" i="15" s="1"/>
  <c r="P478" i="8"/>
  <c r="P478" i="15" s="1"/>
  <c r="Q478" i="8"/>
  <c r="S478" i="15" s="1"/>
  <c r="A479" i="8"/>
  <c r="B479" i="8"/>
  <c r="C479" i="8"/>
  <c r="D479" i="8"/>
  <c r="E479" i="8"/>
  <c r="F479" i="8"/>
  <c r="G479" i="8"/>
  <c r="H479" i="8"/>
  <c r="J479" i="8"/>
  <c r="I479" i="8" s="1"/>
  <c r="K479" i="8"/>
  <c r="M479" i="8"/>
  <c r="M479" i="15" s="1"/>
  <c r="N479" i="8"/>
  <c r="N479" i="15" s="1"/>
  <c r="O479" i="8"/>
  <c r="O479" i="15" s="1"/>
  <c r="P479" i="8"/>
  <c r="P479" i="15" s="1"/>
  <c r="Q479" i="8"/>
  <c r="S479" i="15" s="1"/>
  <c r="A480" i="8"/>
  <c r="B480" i="8"/>
  <c r="C480" i="8"/>
  <c r="D480" i="8"/>
  <c r="E480" i="8"/>
  <c r="F480" i="8"/>
  <c r="G480" i="8"/>
  <c r="H480" i="8"/>
  <c r="J480" i="8"/>
  <c r="I480" i="8" s="1"/>
  <c r="K480" i="8"/>
  <c r="M480" i="8"/>
  <c r="M480" i="15" s="1"/>
  <c r="N480" i="8"/>
  <c r="N480" i="15" s="1"/>
  <c r="O480" i="8"/>
  <c r="O480" i="15" s="1"/>
  <c r="P480" i="8"/>
  <c r="P480" i="15" s="1"/>
  <c r="Q480" i="8"/>
  <c r="S480" i="15" s="1"/>
  <c r="A481" i="8"/>
  <c r="B481" i="8"/>
  <c r="C481" i="8"/>
  <c r="D481" i="8"/>
  <c r="E481" i="8"/>
  <c r="F481" i="8"/>
  <c r="G481" i="8"/>
  <c r="H481" i="8"/>
  <c r="J481" i="8"/>
  <c r="I481" i="8" s="1"/>
  <c r="K481" i="8"/>
  <c r="M481" i="8"/>
  <c r="M481" i="15" s="1"/>
  <c r="N481" i="8"/>
  <c r="N481" i="15" s="1"/>
  <c r="O481" i="8"/>
  <c r="O481" i="15" s="1"/>
  <c r="P481" i="8"/>
  <c r="P481" i="15" s="1"/>
  <c r="Q481" i="8"/>
  <c r="S481" i="15" s="1"/>
  <c r="A482" i="8"/>
  <c r="B482" i="8"/>
  <c r="C482" i="8"/>
  <c r="D482" i="8"/>
  <c r="E482" i="8"/>
  <c r="F482" i="8"/>
  <c r="G482" i="8"/>
  <c r="H482" i="8"/>
  <c r="J482" i="8"/>
  <c r="I482" i="8" s="1"/>
  <c r="K482" i="8"/>
  <c r="M482" i="8"/>
  <c r="M482" i="15" s="1"/>
  <c r="N482" i="8"/>
  <c r="N482" i="15" s="1"/>
  <c r="O482" i="8"/>
  <c r="O482" i="15" s="1"/>
  <c r="P482" i="8"/>
  <c r="P482" i="15" s="1"/>
  <c r="Q482" i="8"/>
  <c r="S482" i="15" s="1"/>
  <c r="A483" i="8"/>
  <c r="B483" i="8"/>
  <c r="C483" i="8"/>
  <c r="D483" i="8"/>
  <c r="E483" i="8"/>
  <c r="F483" i="8"/>
  <c r="G483" i="8"/>
  <c r="H483" i="8"/>
  <c r="J483" i="8"/>
  <c r="I483" i="8" s="1"/>
  <c r="K483" i="8"/>
  <c r="M483" i="8"/>
  <c r="M483" i="15" s="1"/>
  <c r="N483" i="8"/>
  <c r="N483" i="15" s="1"/>
  <c r="O483" i="8"/>
  <c r="O483" i="15" s="1"/>
  <c r="P483" i="8"/>
  <c r="P483" i="15" s="1"/>
  <c r="Q483" i="8"/>
  <c r="S483" i="15" s="1"/>
  <c r="A484" i="8"/>
  <c r="B484" i="8"/>
  <c r="C484" i="8"/>
  <c r="D484" i="8"/>
  <c r="E484" i="8"/>
  <c r="F484" i="8"/>
  <c r="G484" i="8"/>
  <c r="H484" i="8"/>
  <c r="J484" i="8"/>
  <c r="I484" i="8" s="1"/>
  <c r="K484" i="8"/>
  <c r="M484" i="8"/>
  <c r="M484" i="15" s="1"/>
  <c r="N484" i="8"/>
  <c r="N484" i="15" s="1"/>
  <c r="O484" i="8"/>
  <c r="O484" i="15" s="1"/>
  <c r="P484" i="8"/>
  <c r="P484" i="15" s="1"/>
  <c r="Q484" i="8"/>
  <c r="S484" i="15" s="1"/>
  <c r="A485" i="8"/>
  <c r="B485" i="8"/>
  <c r="C485" i="8"/>
  <c r="D485" i="8"/>
  <c r="E485" i="8"/>
  <c r="F485" i="8"/>
  <c r="G485" i="8"/>
  <c r="H485" i="8"/>
  <c r="J485" i="8"/>
  <c r="I485" i="8" s="1"/>
  <c r="K485" i="8"/>
  <c r="M485" i="8"/>
  <c r="M485" i="15" s="1"/>
  <c r="N485" i="8"/>
  <c r="N485" i="15" s="1"/>
  <c r="O485" i="8"/>
  <c r="O485" i="15" s="1"/>
  <c r="P485" i="8"/>
  <c r="P485" i="15" s="1"/>
  <c r="Q485" i="8"/>
  <c r="S485" i="15" s="1"/>
  <c r="A486" i="8"/>
  <c r="B486" i="8"/>
  <c r="C486" i="8"/>
  <c r="D486" i="8"/>
  <c r="E486" i="8"/>
  <c r="F486" i="8"/>
  <c r="G486" i="8"/>
  <c r="H486" i="8"/>
  <c r="J486" i="8"/>
  <c r="I486" i="8" s="1"/>
  <c r="K486" i="8"/>
  <c r="M486" i="8"/>
  <c r="M486" i="15" s="1"/>
  <c r="N486" i="8"/>
  <c r="N486" i="15" s="1"/>
  <c r="O486" i="8"/>
  <c r="O486" i="15" s="1"/>
  <c r="P486" i="8"/>
  <c r="P486" i="15" s="1"/>
  <c r="Q486" i="8"/>
  <c r="S486" i="15" s="1"/>
  <c r="A487" i="8"/>
  <c r="B487" i="8"/>
  <c r="C487" i="8"/>
  <c r="D487" i="8"/>
  <c r="E487" i="8"/>
  <c r="F487" i="8"/>
  <c r="G487" i="8"/>
  <c r="H487" i="8"/>
  <c r="J487" i="8"/>
  <c r="I487" i="8" s="1"/>
  <c r="K487" i="8"/>
  <c r="M487" i="8"/>
  <c r="M487" i="15" s="1"/>
  <c r="N487" i="8"/>
  <c r="N487" i="15" s="1"/>
  <c r="O487" i="8"/>
  <c r="O487" i="15" s="1"/>
  <c r="P487" i="8"/>
  <c r="P487" i="15" s="1"/>
  <c r="Q487" i="8"/>
  <c r="S487" i="15" s="1"/>
  <c r="A488" i="8"/>
  <c r="B488" i="8"/>
  <c r="C488" i="8"/>
  <c r="D488" i="8"/>
  <c r="E488" i="8"/>
  <c r="F488" i="8"/>
  <c r="G488" i="8"/>
  <c r="H488" i="8"/>
  <c r="J488" i="8"/>
  <c r="I488" i="8" s="1"/>
  <c r="K488" i="8"/>
  <c r="M488" i="8"/>
  <c r="M488" i="15" s="1"/>
  <c r="N488" i="8"/>
  <c r="N488" i="15" s="1"/>
  <c r="O488" i="8"/>
  <c r="O488" i="15" s="1"/>
  <c r="P488" i="8"/>
  <c r="P488" i="15" s="1"/>
  <c r="Q488" i="8"/>
  <c r="S488" i="15" s="1"/>
  <c r="A489" i="8"/>
  <c r="B489" i="8"/>
  <c r="C489" i="8"/>
  <c r="D489" i="8"/>
  <c r="E489" i="8"/>
  <c r="F489" i="8"/>
  <c r="G489" i="8"/>
  <c r="H489" i="8"/>
  <c r="J489" i="8"/>
  <c r="I489" i="8" s="1"/>
  <c r="K489" i="8"/>
  <c r="M489" i="8"/>
  <c r="M489" i="15" s="1"/>
  <c r="N489" i="8"/>
  <c r="N489" i="15" s="1"/>
  <c r="O489" i="8"/>
  <c r="O489" i="15" s="1"/>
  <c r="P489" i="8"/>
  <c r="P489" i="15" s="1"/>
  <c r="Q489" i="8"/>
  <c r="S489" i="15" s="1"/>
  <c r="A490" i="8"/>
  <c r="B490" i="8"/>
  <c r="C490" i="8"/>
  <c r="D490" i="8"/>
  <c r="E490" i="8"/>
  <c r="F490" i="8"/>
  <c r="G490" i="8"/>
  <c r="H490" i="8"/>
  <c r="J490" i="8"/>
  <c r="I490" i="8" s="1"/>
  <c r="K490" i="8"/>
  <c r="M490" i="8"/>
  <c r="M490" i="15" s="1"/>
  <c r="N490" i="8"/>
  <c r="N490" i="15" s="1"/>
  <c r="O490" i="8"/>
  <c r="O490" i="15" s="1"/>
  <c r="P490" i="8"/>
  <c r="P490" i="15" s="1"/>
  <c r="Q490" i="8"/>
  <c r="S490" i="15" s="1"/>
  <c r="A491" i="8"/>
  <c r="B491" i="8"/>
  <c r="C491" i="8"/>
  <c r="D491" i="8"/>
  <c r="E491" i="8"/>
  <c r="F491" i="8"/>
  <c r="G491" i="8"/>
  <c r="H491" i="8"/>
  <c r="J491" i="8"/>
  <c r="I491" i="8" s="1"/>
  <c r="K491" i="8"/>
  <c r="M491" i="8"/>
  <c r="M491" i="15" s="1"/>
  <c r="N491" i="8"/>
  <c r="N491" i="15" s="1"/>
  <c r="O491" i="8"/>
  <c r="O491" i="15" s="1"/>
  <c r="P491" i="8"/>
  <c r="P491" i="15" s="1"/>
  <c r="Q491" i="8"/>
  <c r="S491" i="15" s="1"/>
  <c r="A492" i="8"/>
  <c r="B492" i="8"/>
  <c r="C492" i="8"/>
  <c r="D492" i="8"/>
  <c r="E492" i="8"/>
  <c r="F492" i="8"/>
  <c r="G492" i="8"/>
  <c r="H492" i="8"/>
  <c r="J492" i="8"/>
  <c r="I492" i="8" s="1"/>
  <c r="K492" i="8"/>
  <c r="M492" i="8"/>
  <c r="M492" i="15" s="1"/>
  <c r="N492" i="8"/>
  <c r="N492" i="15" s="1"/>
  <c r="O492" i="8"/>
  <c r="O492" i="15" s="1"/>
  <c r="P492" i="8"/>
  <c r="P492" i="15" s="1"/>
  <c r="Q492" i="8"/>
  <c r="S492" i="15" s="1"/>
  <c r="A493" i="8"/>
  <c r="B493" i="8"/>
  <c r="C493" i="8"/>
  <c r="D493" i="8"/>
  <c r="E493" i="8"/>
  <c r="F493" i="8"/>
  <c r="G493" i="8"/>
  <c r="H493" i="8"/>
  <c r="J493" i="8"/>
  <c r="I493" i="8" s="1"/>
  <c r="K493" i="8"/>
  <c r="M493" i="8"/>
  <c r="M493" i="15" s="1"/>
  <c r="N493" i="8"/>
  <c r="N493" i="15" s="1"/>
  <c r="O493" i="8"/>
  <c r="O493" i="15" s="1"/>
  <c r="P493" i="8"/>
  <c r="P493" i="15" s="1"/>
  <c r="Q493" i="8"/>
  <c r="S493" i="15" s="1"/>
  <c r="A494" i="8"/>
  <c r="B494" i="8"/>
  <c r="C494" i="8"/>
  <c r="D494" i="8"/>
  <c r="E494" i="8"/>
  <c r="F494" i="8"/>
  <c r="G494" i="8"/>
  <c r="H494" i="8"/>
  <c r="J494" i="8"/>
  <c r="I494" i="8" s="1"/>
  <c r="K494" i="8"/>
  <c r="M494" i="8"/>
  <c r="M494" i="15" s="1"/>
  <c r="N494" i="8"/>
  <c r="N494" i="15" s="1"/>
  <c r="O494" i="8"/>
  <c r="O494" i="15" s="1"/>
  <c r="P494" i="8"/>
  <c r="P494" i="15" s="1"/>
  <c r="Q494" i="8"/>
  <c r="S494" i="15" s="1"/>
  <c r="A495" i="8"/>
  <c r="B495" i="8"/>
  <c r="C495" i="8"/>
  <c r="D495" i="8"/>
  <c r="E495" i="8"/>
  <c r="F495" i="8"/>
  <c r="G495" i="8"/>
  <c r="H495" i="8"/>
  <c r="J495" i="8"/>
  <c r="I495" i="8" s="1"/>
  <c r="K495" i="8"/>
  <c r="M495" i="8"/>
  <c r="M495" i="15" s="1"/>
  <c r="N495" i="8"/>
  <c r="N495" i="15" s="1"/>
  <c r="O495" i="8"/>
  <c r="O495" i="15" s="1"/>
  <c r="P495" i="8"/>
  <c r="P495" i="15" s="1"/>
  <c r="Q495" i="8"/>
  <c r="S495" i="15" s="1"/>
  <c r="A496" i="8"/>
  <c r="B496" i="8"/>
  <c r="C496" i="8"/>
  <c r="D496" i="8"/>
  <c r="E496" i="8"/>
  <c r="F496" i="8"/>
  <c r="G496" i="8"/>
  <c r="H496" i="8"/>
  <c r="J496" i="8"/>
  <c r="I496" i="8" s="1"/>
  <c r="K496" i="8"/>
  <c r="M496" i="8"/>
  <c r="M496" i="15" s="1"/>
  <c r="N496" i="8"/>
  <c r="N496" i="15" s="1"/>
  <c r="O496" i="8"/>
  <c r="O496" i="15" s="1"/>
  <c r="P496" i="8"/>
  <c r="P496" i="15" s="1"/>
  <c r="Q496" i="8"/>
  <c r="S496" i="15" s="1"/>
  <c r="A497" i="8"/>
  <c r="B497" i="8"/>
  <c r="C497" i="8"/>
  <c r="D497" i="8"/>
  <c r="E497" i="8"/>
  <c r="F497" i="8"/>
  <c r="G497" i="8"/>
  <c r="H497" i="8"/>
  <c r="J497" i="8"/>
  <c r="I497" i="8" s="1"/>
  <c r="K497" i="8"/>
  <c r="M497" i="8"/>
  <c r="M497" i="15" s="1"/>
  <c r="N497" i="8"/>
  <c r="N497" i="15" s="1"/>
  <c r="O497" i="8"/>
  <c r="O497" i="15" s="1"/>
  <c r="P497" i="8"/>
  <c r="P497" i="15" s="1"/>
  <c r="Q497" i="8"/>
  <c r="S497" i="15" s="1"/>
  <c r="A498" i="8"/>
  <c r="B498" i="8"/>
  <c r="C498" i="8"/>
  <c r="D498" i="8"/>
  <c r="E498" i="8"/>
  <c r="F498" i="8"/>
  <c r="G498" i="8"/>
  <c r="H498" i="8"/>
  <c r="J498" i="8"/>
  <c r="I498" i="8" s="1"/>
  <c r="K498" i="8"/>
  <c r="M498" i="8"/>
  <c r="M498" i="15" s="1"/>
  <c r="N498" i="8"/>
  <c r="N498" i="15" s="1"/>
  <c r="O498" i="8"/>
  <c r="O498" i="15" s="1"/>
  <c r="P498" i="8"/>
  <c r="P498" i="15" s="1"/>
  <c r="Q498" i="8"/>
  <c r="S498" i="15" s="1"/>
  <c r="A499" i="8"/>
  <c r="B499" i="8"/>
  <c r="C499" i="8"/>
  <c r="D499" i="8"/>
  <c r="E499" i="8"/>
  <c r="F499" i="8"/>
  <c r="G499" i="8"/>
  <c r="H499" i="8"/>
  <c r="J499" i="8"/>
  <c r="I499" i="8" s="1"/>
  <c r="K499" i="8"/>
  <c r="M499" i="8"/>
  <c r="M499" i="15" s="1"/>
  <c r="N499" i="8"/>
  <c r="N499" i="15" s="1"/>
  <c r="O499" i="8"/>
  <c r="O499" i="15" s="1"/>
  <c r="P499" i="8"/>
  <c r="P499" i="15" s="1"/>
  <c r="Q499" i="8"/>
  <c r="S499" i="15" s="1"/>
  <c r="A500" i="8"/>
  <c r="B500" i="8"/>
  <c r="C500" i="8"/>
  <c r="D500" i="8"/>
  <c r="E500" i="8"/>
  <c r="F500" i="8"/>
  <c r="G500" i="8"/>
  <c r="H500" i="8"/>
  <c r="J500" i="8"/>
  <c r="I500" i="8" s="1"/>
  <c r="K500" i="8"/>
  <c r="M500" i="8"/>
  <c r="M500" i="15" s="1"/>
  <c r="N500" i="8"/>
  <c r="N500" i="15" s="1"/>
  <c r="O500" i="8"/>
  <c r="O500" i="15" s="1"/>
  <c r="P500" i="8"/>
  <c r="P500" i="15" s="1"/>
  <c r="Q500" i="8"/>
  <c r="S500" i="15" s="1"/>
  <c r="A501" i="8"/>
  <c r="B501" i="8"/>
  <c r="C501" i="8"/>
  <c r="D501" i="8"/>
  <c r="E501" i="8"/>
  <c r="F501" i="8"/>
  <c r="G501" i="8"/>
  <c r="H501" i="8"/>
  <c r="J501" i="8"/>
  <c r="I501" i="8" s="1"/>
  <c r="K501" i="8"/>
  <c r="M501" i="8"/>
  <c r="M501" i="15" s="1"/>
  <c r="N501" i="8"/>
  <c r="N501" i="15" s="1"/>
  <c r="O501" i="8"/>
  <c r="O501" i="15" s="1"/>
  <c r="P501" i="8"/>
  <c r="P501" i="15" s="1"/>
  <c r="Q501" i="8"/>
  <c r="S501" i="15" s="1"/>
  <c r="A502" i="8"/>
  <c r="B502" i="8"/>
  <c r="C502" i="8"/>
  <c r="D502" i="8"/>
  <c r="E502" i="8"/>
  <c r="F502" i="8"/>
  <c r="G502" i="8"/>
  <c r="H502" i="8"/>
  <c r="J502" i="8"/>
  <c r="I502" i="8" s="1"/>
  <c r="K502" i="8"/>
  <c r="M502" i="8"/>
  <c r="M502" i="15" s="1"/>
  <c r="N502" i="8"/>
  <c r="N502" i="15" s="1"/>
  <c r="O502" i="8"/>
  <c r="O502" i="15" s="1"/>
  <c r="P502" i="8"/>
  <c r="P502" i="15" s="1"/>
  <c r="Q502" i="8"/>
  <c r="S502" i="15" s="1"/>
  <c r="A503" i="8"/>
  <c r="B503" i="8"/>
  <c r="C503" i="8"/>
  <c r="D503" i="8"/>
  <c r="E503" i="8"/>
  <c r="F503" i="8"/>
  <c r="G503" i="8"/>
  <c r="H503" i="8"/>
  <c r="J503" i="8"/>
  <c r="I503" i="8" s="1"/>
  <c r="K503" i="8"/>
  <c r="M503" i="8"/>
  <c r="M503" i="15" s="1"/>
  <c r="N503" i="8"/>
  <c r="N503" i="15" s="1"/>
  <c r="O503" i="8"/>
  <c r="O503" i="15" s="1"/>
  <c r="P503" i="8"/>
  <c r="P503" i="15" s="1"/>
  <c r="Q503" i="8"/>
  <c r="S503" i="15" s="1"/>
  <c r="A504" i="8"/>
  <c r="B504" i="8"/>
  <c r="C504" i="8"/>
  <c r="D504" i="8"/>
  <c r="E504" i="8"/>
  <c r="F504" i="8"/>
  <c r="G504" i="8"/>
  <c r="H504" i="8"/>
  <c r="J504" i="8"/>
  <c r="I504" i="8" s="1"/>
  <c r="K504" i="8"/>
  <c r="M504" i="8"/>
  <c r="M504" i="15" s="1"/>
  <c r="N504" i="8"/>
  <c r="N504" i="15" s="1"/>
  <c r="O504" i="8"/>
  <c r="O504" i="15" s="1"/>
  <c r="P504" i="8"/>
  <c r="P504" i="15" s="1"/>
  <c r="Q504" i="8"/>
  <c r="S504" i="15" s="1"/>
  <c r="A505" i="8"/>
  <c r="B505" i="8"/>
  <c r="C505" i="8"/>
  <c r="D505" i="8"/>
  <c r="E505" i="8"/>
  <c r="F505" i="8"/>
  <c r="G505" i="8"/>
  <c r="H505" i="8"/>
  <c r="J505" i="8"/>
  <c r="I505" i="8" s="1"/>
  <c r="K505" i="8"/>
  <c r="M505" i="8"/>
  <c r="M505" i="15" s="1"/>
  <c r="N505" i="8"/>
  <c r="N505" i="15" s="1"/>
  <c r="O505" i="8"/>
  <c r="O505" i="15" s="1"/>
  <c r="P505" i="8"/>
  <c r="P505" i="15" s="1"/>
  <c r="Q505" i="8"/>
  <c r="S505" i="15" s="1"/>
  <c r="A506" i="8"/>
  <c r="B506" i="8"/>
  <c r="C506" i="8"/>
  <c r="D506" i="8"/>
  <c r="E506" i="8"/>
  <c r="F506" i="8"/>
  <c r="G506" i="8"/>
  <c r="H506" i="8"/>
  <c r="J506" i="8"/>
  <c r="I506" i="8" s="1"/>
  <c r="K506" i="8"/>
  <c r="M506" i="8"/>
  <c r="M506" i="15" s="1"/>
  <c r="N506" i="8"/>
  <c r="N506" i="15" s="1"/>
  <c r="O506" i="8"/>
  <c r="O506" i="15" s="1"/>
  <c r="P506" i="8"/>
  <c r="P506" i="15" s="1"/>
  <c r="Q506" i="8"/>
  <c r="S506" i="15" s="1"/>
  <c r="A507" i="8"/>
  <c r="B507" i="8"/>
  <c r="C507" i="8"/>
  <c r="D507" i="8"/>
  <c r="E507" i="8"/>
  <c r="F507" i="8"/>
  <c r="G507" i="8"/>
  <c r="H507" i="8"/>
  <c r="J507" i="8"/>
  <c r="I507" i="8" s="1"/>
  <c r="K507" i="8"/>
  <c r="M507" i="8"/>
  <c r="M507" i="15" s="1"/>
  <c r="N507" i="8"/>
  <c r="N507" i="15" s="1"/>
  <c r="O507" i="8"/>
  <c r="O507" i="15" s="1"/>
  <c r="P507" i="8"/>
  <c r="P507" i="15" s="1"/>
  <c r="Q507" i="8"/>
  <c r="S507" i="15" s="1"/>
  <c r="A508" i="8"/>
  <c r="B508" i="8"/>
  <c r="C508" i="8"/>
  <c r="D508" i="8"/>
  <c r="E508" i="8"/>
  <c r="F508" i="8"/>
  <c r="G508" i="8"/>
  <c r="H508" i="8"/>
  <c r="J508" i="8"/>
  <c r="I508" i="8" s="1"/>
  <c r="K508" i="8"/>
  <c r="M508" i="8"/>
  <c r="M508" i="15" s="1"/>
  <c r="N508" i="8"/>
  <c r="N508" i="15" s="1"/>
  <c r="O508" i="8"/>
  <c r="O508" i="15" s="1"/>
  <c r="P508" i="8"/>
  <c r="P508" i="15" s="1"/>
  <c r="Q508" i="8"/>
  <c r="S508" i="15" s="1"/>
  <c r="A509" i="8"/>
  <c r="B509" i="8"/>
  <c r="C509" i="8"/>
  <c r="D509" i="8"/>
  <c r="E509" i="8"/>
  <c r="F509" i="8"/>
  <c r="G509" i="8"/>
  <c r="H509" i="8"/>
  <c r="J509" i="8"/>
  <c r="I509" i="8" s="1"/>
  <c r="K509" i="8"/>
  <c r="M509" i="8"/>
  <c r="M509" i="15" s="1"/>
  <c r="N509" i="8"/>
  <c r="N509" i="15" s="1"/>
  <c r="O509" i="8"/>
  <c r="O509" i="15" s="1"/>
  <c r="P509" i="8"/>
  <c r="P509" i="15" s="1"/>
  <c r="Q509" i="8"/>
  <c r="S509" i="15" s="1"/>
  <c r="A510" i="8"/>
  <c r="B510" i="8"/>
  <c r="C510" i="8"/>
  <c r="D510" i="8"/>
  <c r="E510" i="8"/>
  <c r="F510" i="8"/>
  <c r="G510" i="8"/>
  <c r="H510" i="8"/>
  <c r="J510" i="8"/>
  <c r="I510" i="8" s="1"/>
  <c r="K510" i="8"/>
  <c r="M510" i="8"/>
  <c r="M510" i="15" s="1"/>
  <c r="N510" i="8"/>
  <c r="N510" i="15" s="1"/>
  <c r="O510" i="8"/>
  <c r="O510" i="15" s="1"/>
  <c r="P510" i="8"/>
  <c r="P510" i="15" s="1"/>
  <c r="Q510" i="8"/>
  <c r="S510" i="15" s="1"/>
  <c r="A511" i="8"/>
  <c r="B511" i="8"/>
  <c r="C511" i="8"/>
  <c r="D511" i="8"/>
  <c r="E511" i="8"/>
  <c r="F511" i="8"/>
  <c r="G511" i="8"/>
  <c r="H511" i="8"/>
  <c r="J511" i="8"/>
  <c r="I511" i="8" s="1"/>
  <c r="K511" i="8"/>
  <c r="M511" i="8"/>
  <c r="M511" i="15" s="1"/>
  <c r="N511" i="8"/>
  <c r="N511" i="15" s="1"/>
  <c r="O511" i="8"/>
  <c r="O511" i="15" s="1"/>
  <c r="P511" i="8"/>
  <c r="P511" i="15" s="1"/>
  <c r="Q511" i="8"/>
  <c r="S511" i="15" s="1"/>
  <c r="A512" i="8"/>
  <c r="B512" i="8"/>
  <c r="C512" i="8"/>
  <c r="D512" i="8"/>
  <c r="E512" i="8"/>
  <c r="F512" i="8"/>
  <c r="G512" i="8"/>
  <c r="H512" i="8"/>
  <c r="J512" i="8"/>
  <c r="I512" i="8" s="1"/>
  <c r="K512" i="8"/>
  <c r="M512" i="8"/>
  <c r="M512" i="15" s="1"/>
  <c r="N512" i="8"/>
  <c r="N512" i="15" s="1"/>
  <c r="O512" i="8"/>
  <c r="O512" i="15" s="1"/>
  <c r="P512" i="8"/>
  <c r="P512" i="15" s="1"/>
  <c r="Q512" i="8"/>
  <c r="S512" i="15" s="1"/>
  <c r="A513" i="8"/>
  <c r="B513" i="8"/>
  <c r="C513" i="8"/>
  <c r="D513" i="8"/>
  <c r="E513" i="8"/>
  <c r="F513" i="8"/>
  <c r="G513" i="8"/>
  <c r="H513" i="8"/>
  <c r="J513" i="8"/>
  <c r="I513" i="8" s="1"/>
  <c r="K513" i="8"/>
  <c r="M513" i="8"/>
  <c r="M513" i="15" s="1"/>
  <c r="N513" i="8"/>
  <c r="N513" i="15" s="1"/>
  <c r="O513" i="8"/>
  <c r="O513" i="15" s="1"/>
  <c r="P513" i="8"/>
  <c r="P513" i="15" s="1"/>
  <c r="Q513" i="8"/>
  <c r="S513" i="15" s="1"/>
  <c r="A514" i="8"/>
  <c r="B514" i="8"/>
  <c r="C514" i="8"/>
  <c r="D514" i="8"/>
  <c r="E514" i="8"/>
  <c r="F514" i="8"/>
  <c r="G514" i="8"/>
  <c r="H514" i="8"/>
  <c r="J514" i="8"/>
  <c r="I514" i="8" s="1"/>
  <c r="K514" i="8"/>
  <c r="M514" i="8"/>
  <c r="M514" i="15" s="1"/>
  <c r="N514" i="8"/>
  <c r="N514" i="15" s="1"/>
  <c r="O514" i="8"/>
  <c r="O514" i="15" s="1"/>
  <c r="P514" i="8"/>
  <c r="P514" i="15" s="1"/>
  <c r="Q514" i="8"/>
  <c r="S514" i="15" s="1"/>
  <c r="A515" i="8"/>
  <c r="B515" i="8"/>
  <c r="C515" i="8"/>
  <c r="D515" i="8"/>
  <c r="E515" i="8"/>
  <c r="F515" i="8"/>
  <c r="G515" i="8"/>
  <c r="H515" i="8"/>
  <c r="J515" i="8"/>
  <c r="I515" i="8" s="1"/>
  <c r="K515" i="8"/>
  <c r="M515" i="8"/>
  <c r="M515" i="15" s="1"/>
  <c r="N515" i="8"/>
  <c r="N515" i="15" s="1"/>
  <c r="O515" i="8"/>
  <c r="O515" i="15" s="1"/>
  <c r="P515" i="8"/>
  <c r="P515" i="15" s="1"/>
  <c r="Q515" i="8"/>
  <c r="S515" i="15" s="1"/>
  <c r="A516" i="8"/>
  <c r="B516" i="8"/>
  <c r="C516" i="8"/>
  <c r="D516" i="8"/>
  <c r="E516" i="8"/>
  <c r="F516" i="8"/>
  <c r="G516" i="8"/>
  <c r="H516" i="8"/>
  <c r="J516" i="8"/>
  <c r="I516" i="8" s="1"/>
  <c r="K516" i="8"/>
  <c r="M516" i="8"/>
  <c r="M516" i="15" s="1"/>
  <c r="N516" i="8"/>
  <c r="N516" i="15" s="1"/>
  <c r="O516" i="8"/>
  <c r="O516" i="15" s="1"/>
  <c r="P516" i="8"/>
  <c r="P516" i="15" s="1"/>
  <c r="Q516" i="8"/>
  <c r="S516" i="15" s="1"/>
  <c r="A517" i="8"/>
  <c r="B517" i="8"/>
  <c r="C517" i="8"/>
  <c r="D517" i="8"/>
  <c r="E517" i="8"/>
  <c r="F517" i="8"/>
  <c r="G517" i="8"/>
  <c r="H517" i="8"/>
  <c r="J517" i="8"/>
  <c r="I517" i="8" s="1"/>
  <c r="K517" i="8"/>
  <c r="M517" i="8"/>
  <c r="M517" i="15" s="1"/>
  <c r="N517" i="8"/>
  <c r="N517" i="15" s="1"/>
  <c r="O517" i="8"/>
  <c r="O517" i="15" s="1"/>
  <c r="P517" i="8"/>
  <c r="P517" i="15" s="1"/>
  <c r="Q517" i="8"/>
  <c r="S517" i="15" s="1"/>
  <c r="A518" i="8"/>
  <c r="B518" i="8"/>
  <c r="C518" i="8"/>
  <c r="D518" i="8"/>
  <c r="E518" i="8"/>
  <c r="F518" i="8"/>
  <c r="G518" i="8"/>
  <c r="H518" i="8"/>
  <c r="J518" i="8"/>
  <c r="I518" i="8" s="1"/>
  <c r="K518" i="8"/>
  <c r="M518" i="8"/>
  <c r="M518" i="15" s="1"/>
  <c r="N518" i="8"/>
  <c r="N518" i="15" s="1"/>
  <c r="O518" i="8"/>
  <c r="O518" i="15" s="1"/>
  <c r="P518" i="8"/>
  <c r="P518" i="15" s="1"/>
  <c r="Q518" i="8"/>
  <c r="S518" i="15" s="1"/>
  <c r="A519" i="8"/>
  <c r="B519" i="8"/>
  <c r="C519" i="8"/>
  <c r="D519" i="8"/>
  <c r="E519" i="8"/>
  <c r="F519" i="8"/>
  <c r="G519" i="8"/>
  <c r="H519" i="8"/>
  <c r="J519" i="8"/>
  <c r="I519" i="8" s="1"/>
  <c r="K519" i="8"/>
  <c r="M519" i="8"/>
  <c r="M519" i="15" s="1"/>
  <c r="N519" i="8"/>
  <c r="N519" i="15" s="1"/>
  <c r="O519" i="8"/>
  <c r="O519" i="15" s="1"/>
  <c r="P519" i="8"/>
  <c r="P519" i="15" s="1"/>
  <c r="Q519" i="8"/>
  <c r="S519" i="15" s="1"/>
  <c r="A520" i="8"/>
  <c r="B520" i="8"/>
  <c r="C520" i="8"/>
  <c r="D520" i="8"/>
  <c r="E520" i="8"/>
  <c r="F520" i="8"/>
  <c r="G520" i="8"/>
  <c r="H520" i="8"/>
  <c r="J520" i="8"/>
  <c r="I520" i="8" s="1"/>
  <c r="K520" i="8"/>
  <c r="M520" i="8"/>
  <c r="M520" i="15" s="1"/>
  <c r="N520" i="8"/>
  <c r="N520" i="15" s="1"/>
  <c r="O520" i="8"/>
  <c r="O520" i="15" s="1"/>
  <c r="P520" i="8"/>
  <c r="P520" i="15" s="1"/>
  <c r="Q520" i="8"/>
  <c r="S520" i="15" s="1"/>
  <c r="A521" i="8"/>
  <c r="B521" i="8"/>
  <c r="C521" i="8"/>
  <c r="D521" i="8"/>
  <c r="E521" i="8"/>
  <c r="F521" i="8"/>
  <c r="G521" i="8"/>
  <c r="H521" i="8"/>
  <c r="J521" i="8"/>
  <c r="I521" i="8" s="1"/>
  <c r="K521" i="8"/>
  <c r="M521" i="8"/>
  <c r="M521" i="15" s="1"/>
  <c r="N521" i="8"/>
  <c r="N521" i="15" s="1"/>
  <c r="O521" i="8"/>
  <c r="O521" i="15" s="1"/>
  <c r="P521" i="8"/>
  <c r="P521" i="15" s="1"/>
  <c r="Q521" i="8"/>
  <c r="S521" i="15" s="1"/>
  <c r="A522" i="8"/>
  <c r="B522" i="8"/>
  <c r="C522" i="8"/>
  <c r="D522" i="8"/>
  <c r="E522" i="8"/>
  <c r="F522" i="8"/>
  <c r="G522" i="8"/>
  <c r="H522" i="8"/>
  <c r="J522" i="8"/>
  <c r="I522" i="8" s="1"/>
  <c r="K522" i="8"/>
  <c r="M522" i="8"/>
  <c r="M522" i="15" s="1"/>
  <c r="N522" i="8"/>
  <c r="N522" i="15" s="1"/>
  <c r="O522" i="8"/>
  <c r="O522" i="15" s="1"/>
  <c r="P522" i="8"/>
  <c r="P522" i="15" s="1"/>
  <c r="Q522" i="8"/>
  <c r="S522" i="15" s="1"/>
  <c r="A523" i="8"/>
  <c r="B523" i="8"/>
  <c r="C523" i="8"/>
  <c r="D523" i="8"/>
  <c r="E523" i="8"/>
  <c r="F523" i="8"/>
  <c r="G523" i="8"/>
  <c r="H523" i="8"/>
  <c r="J523" i="8"/>
  <c r="I523" i="8" s="1"/>
  <c r="K523" i="8"/>
  <c r="M523" i="8"/>
  <c r="M523" i="15" s="1"/>
  <c r="N523" i="8"/>
  <c r="N523" i="15" s="1"/>
  <c r="O523" i="8"/>
  <c r="O523" i="15" s="1"/>
  <c r="P523" i="8"/>
  <c r="P523" i="15" s="1"/>
  <c r="Q523" i="8"/>
  <c r="S523" i="15" s="1"/>
  <c r="A524" i="8"/>
  <c r="B524" i="8"/>
  <c r="C524" i="8"/>
  <c r="D524" i="8"/>
  <c r="E524" i="8"/>
  <c r="F524" i="8"/>
  <c r="G524" i="8"/>
  <c r="H524" i="8"/>
  <c r="J524" i="8"/>
  <c r="I524" i="8" s="1"/>
  <c r="K524" i="8"/>
  <c r="M524" i="8"/>
  <c r="M524" i="15" s="1"/>
  <c r="N524" i="8"/>
  <c r="N524" i="15" s="1"/>
  <c r="O524" i="8"/>
  <c r="O524" i="15" s="1"/>
  <c r="P524" i="8"/>
  <c r="P524" i="15" s="1"/>
  <c r="Q524" i="8"/>
  <c r="S524" i="15" s="1"/>
  <c r="A525" i="8"/>
  <c r="B525" i="8"/>
  <c r="C525" i="8"/>
  <c r="D525" i="8"/>
  <c r="E525" i="8"/>
  <c r="F525" i="8"/>
  <c r="G525" i="8"/>
  <c r="H525" i="8"/>
  <c r="J525" i="8"/>
  <c r="I525" i="8" s="1"/>
  <c r="K525" i="8"/>
  <c r="M525" i="8"/>
  <c r="M525" i="15" s="1"/>
  <c r="N525" i="8"/>
  <c r="N525" i="15" s="1"/>
  <c r="O525" i="8"/>
  <c r="O525" i="15" s="1"/>
  <c r="P525" i="8"/>
  <c r="P525" i="15" s="1"/>
  <c r="Q525" i="8"/>
  <c r="S525" i="15" s="1"/>
  <c r="A526" i="8"/>
  <c r="B526" i="8"/>
  <c r="C526" i="8"/>
  <c r="D526" i="8"/>
  <c r="E526" i="8"/>
  <c r="F526" i="8"/>
  <c r="G526" i="8"/>
  <c r="H526" i="8"/>
  <c r="J526" i="8"/>
  <c r="I526" i="8" s="1"/>
  <c r="K526" i="8"/>
  <c r="M526" i="8"/>
  <c r="M526" i="15" s="1"/>
  <c r="N526" i="8"/>
  <c r="N526" i="15" s="1"/>
  <c r="O526" i="8"/>
  <c r="O526" i="15" s="1"/>
  <c r="P526" i="8"/>
  <c r="P526" i="15" s="1"/>
  <c r="Q526" i="8"/>
  <c r="S526" i="15" s="1"/>
  <c r="A527" i="8"/>
  <c r="B527" i="8"/>
  <c r="C527" i="8"/>
  <c r="D527" i="8"/>
  <c r="E527" i="8"/>
  <c r="F527" i="8"/>
  <c r="G527" i="8"/>
  <c r="H527" i="8"/>
  <c r="J527" i="8"/>
  <c r="I527" i="8" s="1"/>
  <c r="K527" i="8"/>
  <c r="M527" i="8"/>
  <c r="M527" i="15" s="1"/>
  <c r="N527" i="8"/>
  <c r="N527" i="15" s="1"/>
  <c r="O527" i="8"/>
  <c r="O527" i="15" s="1"/>
  <c r="P527" i="8"/>
  <c r="P527" i="15" s="1"/>
  <c r="Q527" i="8"/>
  <c r="S527" i="15" s="1"/>
  <c r="A528" i="8"/>
  <c r="B528" i="8"/>
  <c r="C528" i="8"/>
  <c r="D528" i="8"/>
  <c r="E528" i="8"/>
  <c r="F528" i="8"/>
  <c r="G528" i="8"/>
  <c r="H528" i="8"/>
  <c r="J528" i="8"/>
  <c r="I528" i="8" s="1"/>
  <c r="K528" i="8"/>
  <c r="M528" i="8"/>
  <c r="M528" i="15" s="1"/>
  <c r="N528" i="8"/>
  <c r="N528" i="15" s="1"/>
  <c r="O528" i="8"/>
  <c r="O528" i="15" s="1"/>
  <c r="P528" i="8"/>
  <c r="P528" i="15" s="1"/>
  <c r="Q528" i="8"/>
  <c r="S528" i="15" s="1"/>
  <c r="A529" i="8"/>
  <c r="B529" i="8"/>
  <c r="C529" i="8"/>
  <c r="D529" i="8"/>
  <c r="E529" i="8"/>
  <c r="F529" i="8"/>
  <c r="G529" i="8"/>
  <c r="H529" i="8"/>
  <c r="J529" i="8"/>
  <c r="I529" i="8" s="1"/>
  <c r="K529" i="8"/>
  <c r="M529" i="8"/>
  <c r="M529" i="15" s="1"/>
  <c r="N529" i="8"/>
  <c r="N529" i="15" s="1"/>
  <c r="O529" i="8"/>
  <c r="O529" i="15" s="1"/>
  <c r="P529" i="8"/>
  <c r="P529" i="15" s="1"/>
  <c r="Q529" i="8"/>
  <c r="S529" i="15" s="1"/>
  <c r="A530" i="8"/>
  <c r="B530" i="8"/>
  <c r="C530" i="8"/>
  <c r="D530" i="8"/>
  <c r="E530" i="8"/>
  <c r="F530" i="8"/>
  <c r="G530" i="8"/>
  <c r="H530" i="8"/>
  <c r="J530" i="8"/>
  <c r="I530" i="8" s="1"/>
  <c r="K530" i="8"/>
  <c r="M530" i="8"/>
  <c r="M530" i="15" s="1"/>
  <c r="N530" i="8"/>
  <c r="N530" i="15" s="1"/>
  <c r="O530" i="8"/>
  <c r="O530" i="15" s="1"/>
  <c r="P530" i="8"/>
  <c r="P530" i="15" s="1"/>
  <c r="Q530" i="8"/>
  <c r="S530" i="15" s="1"/>
  <c r="A531" i="8"/>
  <c r="B531" i="8"/>
  <c r="C531" i="8"/>
  <c r="D531" i="8"/>
  <c r="E531" i="8"/>
  <c r="F531" i="8"/>
  <c r="G531" i="8"/>
  <c r="H531" i="8"/>
  <c r="J531" i="8"/>
  <c r="I531" i="8" s="1"/>
  <c r="K531" i="8"/>
  <c r="M531" i="8"/>
  <c r="M531" i="15" s="1"/>
  <c r="N531" i="8"/>
  <c r="N531" i="15" s="1"/>
  <c r="O531" i="8"/>
  <c r="O531" i="15" s="1"/>
  <c r="P531" i="8"/>
  <c r="P531" i="15" s="1"/>
  <c r="Q531" i="8"/>
  <c r="S531" i="15" s="1"/>
  <c r="A532" i="8"/>
  <c r="B532" i="8"/>
  <c r="C532" i="8"/>
  <c r="D532" i="8"/>
  <c r="E532" i="8"/>
  <c r="F532" i="8"/>
  <c r="G532" i="8"/>
  <c r="H532" i="8"/>
  <c r="J532" i="8"/>
  <c r="I532" i="8" s="1"/>
  <c r="K532" i="8"/>
  <c r="M532" i="8"/>
  <c r="M532" i="15" s="1"/>
  <c r="N532" i="8"/>
  <c r="N532" i="15" s="1"/>
  <c r="O532" i="8"/>
  <c r="O532" i="15" s="1"/>
  <c r="P532" i="8"/>
  <c r="P532" i="15" s="1"/>
  <c r="Q532" i="8"/>
  <c r="S532" i="15" s="1"/>
  <c r="A533" i="8"/>
  <c r="B533" i="8"/>
  <c r="C533" i="8"/>
  <c r="D533" i="8"/>
  <c r="E533" i="8"/>
  <c r="F533" i="8"/>
  <c r="G533" i="8"/>
  <c r="H533" i="8"/>
  <c r="J533" i="8"/>
  <c r="I533" i="8" s="1"/>
  <c r="K533" i="8"/>
  <c r="M533" i="8"/>
  <c r="M533" i="15" s="1"/>
  <c r="N533" i="8"/>
  <c r="N533" i="15" s="1"/>
  <c r="O533" i="8"/>
  <c r="O533" i="15" s="1"/>
  <c r="P533" i="8"/>
  <c r="P533" i="15" s="1"/>
  <c r="Q533" i="8"/>
  <c r="S533" i="15" s="1"/>
  <c r="A534" i="8"/>
  <c r="B534" i="8"/>
  <c r="C534" i="8"/>
  <c r="D534" i="8"/>
  <c r="E534" i="8"/>
  <c r="F534" i="8"/>
  <c r="G534" i="8"/>
  <c r="H534" i="8"/>
  <c r="J534" i="8"/>
  <c r="I534" i="8" s="1"/>
  <c r="K534" i="8"/>
  <c r="M534" i="8"/>
  <c r="M534" i="15" s="1"/>
  <c r="N534" i="8"/>
  <c r="N534" i="15" s="1"/>
  <c r="O534" i="8"/>
  <c r="O534" i="15" s="1"/>
  <c r="P534" i="8"/>
  <c r="P534" i="15" s="1"/>
  <c r="Q534" i="8"/>
  <c r="S534" i="15" s="1"/>
  <c r="A535" i="8"/>
  <c r="B535" i="8"/>
  <c r="C535" i="8"/>
  <c r="D535" i="8"/>
  <c r="E535" i="8"/>
  <c r="F535" i="8"/>
  <c r="G535" i="8"/>
  <c r="H535" i="8"/>
  <c r="J535" i="8"/>
  <c r="I535" i="8" s="1"/>
  <c r="K535" i="8"/>
  <c r="M535" i="8"/>
  <c r="M535" i="15" s="1"/>
  <c r="N535" i="8"/>
  <c r="N535" i="15" s="1"/>
  <c r="O535" i="8"/>
  <c r="O535" i="15" s="1"/>
  <c r="P535" i="8"/>
  <c r="P535" i="15" s="1"/>
  <c r="Q535" i="8"/>
  <c r="S535" i="15" s="1"/>
  <c r="A536" i="8"/>
  <c r="B536" i="8"/>
  <c r="C536" i="8"/>
  <c r="D536" i="8"/>
  <c r="E536" i="8"/>
  <c r="F536" i="8"/>
  <c r="G536" i="8"/>
  <c r="H536" i="8"/>
  <c r="J536" i="8"/>
  <c r="I536" i="8" s="1"/>
  <c r="K536" i="8"/>
  <c r="M536" i="8"/>
  <c r="M536" i="15" s="1"/>
  <c r="N536" i="8"/>
  <c r="N536" i="15" s="1"/>
  <c r="O536" i="8"/>
  <c r="O536" i="15" s="1"/>
  <c r="P536" i="8"/>
  <c r="P536" i="15" s="1"/>
  <c r="Q536" i="8"/>
  <c r="S536" i="15" s="1"/>
  <c r="A537" i="8"/>
  <c r="B537" i="8"/>
  <c r="C537" i="8"/>
  <c r="D537" i="8"/>
  <c r="E537" i="8"/>
  <c r="F537" i="8"/>
  <c r="G537" i="8"/>
  <c r="H537" i="8"/>
  <c r="J537" i="8"/>
  <c r="I537" i="8" s="1"/>
  <c r="K537" i="8"/>
  <c r="M537" i="8"/>
  <c r="M537" i="15" s="1"/>
  <c r="N537" i="8"/>
  <c r="N537" i="15" s="1"/>
  <c r="O537" i="8"/>
  <c r="O537" i="15" s="1"/>
  <c r="P537" i="8"/>
  <c r="P537" i="15" s="1"/>
  <c r="Q537" i="8"/>
  <c r="S537" i="15" s="1"/>
  <c r="A538" i="8"/>
  <c r="B538" i="8"/>
  <c r="C538" i="8"/>
  <c r="D538" i="8"/>
  <c r="E538" i="8"/>
  <c r="F538" i="8"/>
  <c r="G538" i="8"/>
  <c r="H538" i="8"/>
  <c r="J538" i="8"/>
  <c r="I538" i="8" s="1"/>
  <c r="K538" i="8"/>
  <c r="M538" i="8"/>
  <c r="M538" i="15" s="1"/>
  <c r="N538" i="8"/>
  <c r="N538" i="15" s="1"/>
  <c r="O538" i="8"/>
  <c r="O538" i="15" s="1"/>
  <c r="P538" i="8"/>
  <c r="P538" i="15" s="1"/>
  <c r="Q538" i="8"/>
  <c r="S538" i="15" s="1"/>
  <c r="A539" i="8"/>
  <c r="B539" i="8"/>
  <c r="C539" i="8"/>
  <c r="D539" i="8"/>
  <c r="E539" i="8"/>
  <c r="F539" i="8"/>
  <c r="G539" i="8"/>
  <c r="H539" i="8"/>
  <c r="J539" i="8"/>
  <c r="I539" i="8" s="1"/>
  <c r="K539" i="8"/>
  <c r="M539" i="8"/>
  <c r="M539" i="15" s="1"/>
  <c r="N539" i="8"/>
  <c r="N539" i="15" s="1"/>
  <c r="O539" i="8"/>
  <c r="O539" i="15" s="1"/>
  <c r="P539" i="8"/>
  <c r="P539" i="15" s="1"/>
  <c r="Q539" i="8"/>
  <c r="S539" i="15" s="1"/>
  <c r="A540" i="8"/>
  <c r="B540" i="8"/>
  <c r="C540" i="8"/>
  <c r="D540" i="8"/>
  <c r="E540" i="8"/>
  <c r="F540" i="8"/>
  <c r="G540" i="8"/>
  <c r="H540" i="8"/>
  <c r="J540" i="8"/>
  <c r="I540" i="8" s="1"/>
  <c r="K540" i="8"/>
  <c r="M540" i="8"/>
  <c r="M540" i="15" s="1"/>
  <c r="N540" i="8"/>
  <c r="N540" i="15" s="1"/>
  <c r="O540" i="8"/>
  <c r="O540" i="15" s="1"/>
  <c r="P540" i="8"/>
  <c r="P540" i="15" s="1"/>
  <c r="Q540" i="8"/>
  <c r="S540" i="15" s="1"/>
  <c r="A541" i="8"/>
  <c r="B541" i="8"/>
  <c r="C541" i="8"/>
  <c r="D541" i="8"/>
  <c r="E541" i="8"/>
  <c r="F541" i="8"/>
  <c r="G541" i="8"/>
  <c r="H541" i="8"/>
  <c r="J541" i="8"/>
  <c r="I541" i="8" s="1"/>
  <c r="K541" i="8"/>
  <c r="M541" i="8"/>
  <c r="M541" i="15" s="1"/>
  <c r="N541" i="8"/>
  <c r="N541" i="15" s="1"/>
  <c r="O541" i="8"/>
  <c r="O541" i="15" s="1"/>
  <c r="P541" i="8"/>
  <c r="P541" i="15" s="1"/>
  <c r="Q541" i="8"/>
  <c r="S541" i="15" s="1"/>
  <c r="A542" i="8"/>
  <c r="B542" i="8"/>
  <c r="C542" i="8"/>
  <c r="D542" i="8"/>
  <c r="E542" i="8"/>
  <c r="F542" i="8"/>
  <c r="G542" i="8"/>
  <c r="H542" i="8"/>
  <c r="J542" i="8"/>
  <c r="I542" i="8" s="1"/>
  <c r="K542" i="8"/>
  <c r="M542" i="8"/>
  <c r="M542" i="15" s="1"/>
  <c r="N542" i="8"/>
  <c r="N542" i="15" s="1"/>
  <c r="O542" i="8"/>
  <c r="O542" i="15" s="1"/>
  <c r="P542" i="8"/>
  <c r="P542" i="15" s="1"/>
  <c r="Q542" i="8"/>
  <c r="S542" i="15" s="1"/>
  <c r="A543" i="8"/>
  <c r="B543" i="8"/>
  <c r="C543" i="8"/>
  <c r="D543" i="8"/>
  <c r="E543" i="8"/>
  <c r="F543" i="8"/>
  <c r="G543" i="8"/>
  <c r="H543" i="8"/>
  <c r="J543" i="8"/>
  <c r="I543" i="8" s="1"/>
  <c r="K543" i="8"/>
  <c r="M543" i="8"/>
  <c r="M543" i="15" s="1"/>
  <c r="N543" i="8"/>
  <c r="N543" i="15" s="1"/>
  <c r="O543" i="8"/>
  <c r="O543" i="15" s="1"/>
  <c r="P543" i="8"/>
  <c r="P543" i="15" s="1"/>
  <c r="Q543" i="8"/>
  <c r="S543" i="15" s="1"/>
  <c r="A544" i="8"/>
  <c r="B544" i="8"/>
  <c r="C544" i="8"/>
  <c r="D544" i="8"/>
  <c r="E544" i="8"/>
  <c r="F544" i="8"/>
  <c r="G544" i="8"/>
  <c r="H544" i="8"/>
  <c r="J544" i="8"/>
  <c r="I544" i="8" s="1"/>
  <c r="K544" i="8"/>
  <c r="M544" i="8"/>
  <c r="M544" i="15" s="1"/>
  <c r="N544" i="8"/>
  <c r="N544" i="15" s="1"/>
  <c r="O544" i="8"/>
  <c r="O544" i="15" s="1"/>
  <c r="P544" i="8"/>
  <c r="P544" i="15" s="1"/>
  <c r="Q544" i="8"/>
  <c r="S544" i="15" s="1"/>
  <c r="A545" i="8"/>
  <c r="B545" i="8"/>
  <c r="C545" i="8"/>
  <c r="D545" i="8"/>
  <c r="E545" i="8"/>
  <c r="F545" i="8"/>
  <c r="G545" i="8"/>
  <c r="H545" i="8"/>
  <c r="J545" i="8"/>
  <c r="I545" i="8" s="1"/>
  <c r="K545" i="8"/>
  <c r="M545" i="8"/>
  <c r="M545" i="15" s="1"/>
  <c r="N545" i="8"/>
  <c r="N545" i="15" s="1"/>
  <c r="O545" i="8"/>
  <c r="O545" i="15" s="1"/>
  <c r="P545" i="8"/>
  <c r="P545" i="15" s="1"/>
  <c r="Q545" i="8"/>
  <c r="S545" i="15" s="1"/>
  <c r="A546" i="8"/>
  <c r="B546" i="8"/>
  <c r="C546" i="8"/>
  <c r="D546" i="8"/>
  <c r="E546" i="8"/>
  <c r="F546" i="8"/>
  <c r="G546" i="8"/>
  <c r="H546" i="8"/>
  <c r="J546" i="8"/>
  <c r="I546" i="8" s="1"/>
  <c r="K546" i="8"/>
  <c r="M546" i="8"/>
  <c r="M546" i="15" s="1"/>
  <c r="N546" i="8"/>
  <c r="N546" i="15" s="1"/>
  <c r="O546" i="8"/>
  <c r="O546" i="15" s="1"/>
  <c r="P546" i="8"/>
  <c r="P546" i="15" s="1"/>
  <c r="Q546" i="8"/>
  <c r="S546" i="15" s="1"/>
  <c r="A547" i="8"/>
  <c r="B547" i="8"/>
  <c r="C547" i="8"/>
  <c r="D547" i="8"/>
  <c r="E547" i="8"/>
  <c r="F547" i="8"/>
  <c r="G547" i="8"/>
  <c r="H547" i="8"/>
  <c r="J547" i="8"/>
  <c r="I547" i="8" s="1"/>
  <c r="K547" i="8"/>
  <c r="M547" i="8"/>
  <c r="M547" i="15" s="1"/>
  <c r="N547" i="8"/>
  <c r="N547" i="15" s="1"/>
  <c r="O547" i="8"/>
  <c r="O547" i="15" s="1"/>
  <c r="P547" i="8"/>
  <c r="P547" i="15" s="1"/>
  <c r="Q547" i="8"/>
  <c r="S547" i="15" s="1"/>
  <c r="A548" i="8"/>
  <c r="B548" i="8"/>
  <c r="C548" i="8"/>
  <c r="D548" i="8"/>
  <c r="E548" i="8"/>
  <c r="F548" i="8"/>
  <c r="G548" i="8"/>
  <c r="H548" i="8"/>
  <c r="J548" i="8"/>
  <c r="I548" i="8" s="1"/>
  <c r="K548" i="8"/>
  <c r="M548" i="8"/>
  <c r="M548" i="15" s="1"/>
  <c r="N548" i="8"/>
  <c r="N548" i="15" s="1"/>
  <c r="O548" i="8"/>
  <c r="O548" i="15" s="1"/>
  <c r="P548" i="8"/>
  <c r="P548" i="15" s="1"/>
  <c r="Q548" i="8"/>
  <c r="S548" i="15" s="1"/>
  <c r="A549" i="8"/>
  <c r="B549" i="8"/>
  <c r="C549" i="8"/>
  <c r="D549" i="8"/>
  <c r="E549" i="8"/>
  <c r="F549" i="8"/>
  <c r="G549" i="8"/>
  <c r="H549" i="8"/>
  <c r="J549" i="8"/>
  <c r="I549" i="8" s="1"/>
  <c r="K549" i="8"/>
  <c r="M549" i="8"/>
  <c r="M549" i="15" s="1"/>
  <c r="N549" i="8"/>
  <c r="N549" i="15" s="1"/>
  <c r="O549" i="8"/>
  <c r="O549" i="15" s="1"/>
  <c r="P549" i="8"/>
  <c r="P549" i="15" s="1"/>
  <c r="Q549" i="8"/>
  <c r="S549" i="15" s="1"/>
  <c r="A550" i="8"/>
  <c r="B550" i="8"/>
  <c r="C550" i="8"/>
  <c r="D550" i="8"/>
  <c r="E550" i="8"/>
  <c r="F550" i="8"/>
  <c r="G550" i="8"/>
  <c r="H550" i="8"/>
  <c r="J550" i="8"/>
  <c r="I550" i="8" s="1"/>
  <c r="K550" i="8"/>
  <c r="M550" i="8"/>
  <c r="M550" i="15" s="1"/>
  <c r="N550" i="8"/>
  <c r="N550" i="15" s="1"/>
  <c r="O550" i="8"/>
  <c r="O550" i="15" s="1"/>
  <c r="P550" i="8"/>
  <c r="P550" i="15" s="1"/>
  <c r="Q550" i="8"/>
  <c r="S550" i="15" s="1"/>
  <c r="A551" i="8"/>
  <c r="B551" i="8"/>
  <c r="C551" i="8"/>
  <c r="D551" i="8"/>
  <c r="E551" i="8"/>
  <c r="F551" i="8"/>
  <c r="G551" i="8"/>
  <c r="H551" i="8"/>
  <c r="J551" i="8"/>
  <c r="I551" i="8" s="1"/>
  <c r="K551" i="8"/>
  <c r="M551" i="8"/>
  <c r="M551" i="15" s="1"/>
  <c r="N551" i="8"/>
  <c r="N551" i="15" s="1"/>
  <c r="O551" i="8"/>
  <c r="O551" i="15" s="1"/>
  <c r="P551" i="8"/>
  <c r="P551" i="15" s="1"/>
  <c r="Q551" i="8"/>
  <c r="S551" i="15" s="1"/>
  <c r="A552" i="8"/>
  <c r="B552" i="8"/>
  <c r="C552" i="8"/>
  <c r="D552" i="8"/>
  <c r="E552" i="8"/>
  <c r="F552" i="8"/>
  <c r="G552" i="8"/>
  <c r="H552" i="8"/>
  <c r="J552" i="8"/>
  <c r="I552" i="8" s="1"/>
  <c r="K552" i="8"/>
  <c r="M552" i="8"/>
  <c r="M552" i="15" s="1"/>
  <c r="N552" i="8"/>
  <c r="N552" i="15" s="1"/>
  <c r="O552" i="8"/>
  <c r="O552" i="15" s="1"/>
  <c r="P552" i="8"/>
  <c r="P552" i="15" s="1"/>
  <c r="Q552" i="8"/>
  <c r="S552" i="15" s="1"/>
  <c r="A553" i="8"/>
  <c r="B553" i="8"/>
  <c r="C553" i="8"/>
  <c r="D553" i="8"/>
  <c r="E553" i="8"/>
  <c r="F553" i="8"/>
  <c r="G553" i="8"/>
  <c r="H553" i="8"/>
  <c r="J553" i="8"/>
  <c r="I553" i="8" s="1"/>
  <c r="K553" i="8"/>
  <c r="M553" i="8"/>
  <c r="M553" i="15" s="1"/>
  <c r="N553" i="8"/>
  <c r="N553" i="15" s="1"/>
  <c r="O553" i="8"/>
  <c r="O553" i="15" s="1"/>
  <c r="P553" i="8"/>
  <c r="P553" i="15" s="1"/>
  <c r="Q553" i="8"/>
  <c r="S553" i="15" s="1"/>
  <c r="A554" i="8"/>
  <c r="B554" i="8"/>
  <c r="C554" i="8"/>
  <c r="D554" i="8"/>
  <c r="E554" i="8"/>
  <c r="F554" i="8"/>
  <c r="G554" i="8"/>
  <c r="H554" i="8"/>
  <c r="J554" i="8"/>
  <c r="I554" i="8" s="1"/>
  <c r="K554" i="8"/>
  <c r="M554" i="8"/>
  <c r="M554" i="15" s="1"/>
  <c r="N554" i="8"/>
  <c r="N554" i="15" s="1"/>
  <c r="O554" i="8"/>
  <c r="O554" i="15" s="1"/>
  <c r="P554" i="8"/>
  <c r="P554" i="15" s="1"/>
  <c r="Q554" i="8"/>
  <c r="S554" i="15" s="1"/>
  <c r="A555" i="8"/>
  <c r="B555" i="8"/>
  <c r="C555" i="8"/>
  <c r="D555" i="8"/>
  <c r="E555" i="8"/>
  <c r="F555" i="8"/>
  <c r="G555" i="8"/>
  <c r="H555" i="8"/>
  <c r="J555" i="8"/>
  <c r="I555" i="8" s="1"/>
  <c r="K555" i="8"/>
  <c r="M555" i="8"/>
  <c r="M555" i="15" s="1"/>
  <c r="N555" i="8"/>
  <c r="N555" i="15" s="1"/>
  <c r="O555" i="8"/>
  <c r="O555" i="15" s="1"/>
  <c r="P555" i="8"/>
  <c r="P555" i="15" s="1"/>
  <c r="Q555" i="8"/>
  <c r="S555" i="15" s="1"/>
  <c r="A556" i="8"/>
  <c r="B556" i="8"/>
  <c r="C556" i="8"/>
  <c r="D556" i="8"/>
  <c r="E556" i="8"/>
  <c r="F556" i="8"/>
  <c r="G556" i="8"/>
  <c r="H556" i="8"/>
  <c r="J556" i="8"/>
  <c r="I556" i="8" s="1"/>
  <c r="K556" i="8"/>
  <c r="M556" i="8"/>
  <c r="M556" i="15" s="1"/>
  <c r="N556" i="8"/>
  <c r="N556" i="15" s="1"/>
  <c r="O556" i="8"/>
  <c r="O556" i="15" s="1"/>
  <c r="P556" i="8"/>
  <c r="P556" i="15" s="1"/>
  <c r="Q556" i="8"/>
  <c r="S556" i="15" s="1"/>
  <c r="A557" i="8"/>
  <c r="B557" i="8"/>
  <c r="C557" i="8"/>
  <c r="D557" i="8"/>
  <c r="E557" i="8"/>
  <c r="F557" i="8"/>
  <c r="G557" i="8"/>
  <c r="H557" i="8"/>
  <c r="J557" i="8"/>
  <c r="I557" i="8" s="1"/>
  <c r="K557" i="8"/>
  <c r="M557" i="8"/>
  <c r="M557" i="15" s="1"/>
  <c r="N557" i="8"/>
  <c r="N557" i="15" s="1"/>
  <c r="O557" i="8"/>
  <c r="O557" i="15" s="1"/>
  <c r="P557" i="8"/>
  <c r="P557" i="15" s="1"/>
  <c r="Q557" i="8"/>
  <c r="S557" i="15" s="1"/>
  <c r="A558" i="8"/>
  <c r="B558" i="8"/>
  <c r="C558" i="8"/>
  <c r="D558" i="8"/>
  <c r="E558" i="8"/>
  <c r="F558" i="8"/>
  <c r="G558" i="8"/>
  <c r="H558" i="8"/>
  <c r="J558" i="8"/>
  <c r="I558" i="8" s="1"/>
  <c r="K558" i="8"/>
  <c r="M558" i="8"/>
  <c r="M558" i="15" s="1"/>
  <c r="N558" i="8"/>
  <c r="N558" i="15" s="1"/>
  <c r="O558" i="8"/>
  <c r="O558" i="15" s="1"/>
  <c r="P558" i="8"/>
  <c r="P558" i="15" s="1"/>
  <c r="Q558" i="8"/>
  <c r="S558" i="15" s="1"/>
  <c r="A559" i="8"/>
  <c r="B559" i="8"/>
  <c r="C559" i="8"/>
  <c r="D559" i="8"/>
  <c r="E559" i="8"/>
  <c r="F559" i="8"/>
  <c r="G559" i="8"/>
  <c r="H559" i="8"/>
  <c r="J559" i="8"/>
  <c r="I559" i="8" s="1"/>
  <c r="K559" i="8"/>
  <c r="M559" i="8"/>
  <c r="M559" i="15" s="1"/>
  <c r="N559" i="8"/>
  <c r="N559" i="15" s="1"/>
  <c r="O559" i="8"/>
  <c r="O559" i="15" s="1"/>
  <c r="P559" i="8"/>
  <c r="P559" i="15" s="1"/>
  <c r="Q559" i="8"/>
  <c r="S559" i="15" s="1"/>
  <c r="A560" i="8"/>
  <c r="B560" i="8"/>
  <c r="C560" i="8"/>
  <c r="D560" i="8"/>
  <c r="E560" i="8"/>
  <c r="F560" i="8"/>
  <c r="G560" i="8"/>
  <c r="H560" i="8"/>
  <c r="J560" i="8"/>
  <c r="I560" i="8" s="1"/>
  <c r="K560" i="8"/>
  <c r="M560" i="8"/>
  <c r="M560" i="15" s="1"/>
  <c r="N560" i="8"/>
  <c r="N560" i="15" s="1"/>
  <c r="O560" i="8"/>
  <c r="O560" i="15" s="1"/>
  <c r="P560" i="8"/>
  <c r="P560" i="15" s="1"/>
  <c r="Q560" i="8"/>
  <c r="S560" i="15" s="1"/>
  <c r="A561" i="8"/>
  <c r="B561" i="8"/>
  <c r="C561" i="8"/>
  <c r="D561" i="8"/>
  <c r="E561" i="8"/>
  <c r="F561" i="8"/>
  <c r="G561" i="8"/>
  <c r="H561" i="8"/>
  <c r="J561" i="8"/>
  <c r="I561" i="8" s="1"/>
  <c r="K561" i="8"/>
  <c r="M561" i="8"/>
  <c r="M561" i="15" s="1"/>
  <c r="N561" i="8"/>
  <c r="N561" i="15" s="1"/>
  <c r="O561" i="8"/>
  <c r="O561" i="15" s="1"/>
  <c r="P561" i="8"/>
  <c r="P561" i="15" s="1"/>
  <c r="Q561" i="8"/>
  <c r="S561" i="15" s="1"/>
  <c r="A562" i="8"/>
  <c r="B562" i="8"/>
  <c r="C562" i="8"/>
  <c r="D562" i="8"/>
  <c r="E562" i="8"/>
  <c r="F562" i="8"/>
  <c r="G562" i="8"/>
  <c r="H562" i="8"/>
  <c r="J562" i="8"/>
  <c r="I562" i="8" s="1"/>
  <c r="K562" i="8"/>
  <c r="M562" i="8"/>
  <c r="M562" i="15" s="1"/>
  <c r="N562" i="8"/>
  <c r="N562" i="15" s="1"/>
  <c r="O562" i="8"/>
  <c r="O562" i="15" s="1"/>
  <c r="P562" i="8"/>
  <c r="P562" i="15" s="1"/>
  <c r="Q562" i="8"/>
  <c r="S562" i="15" s="1"/>
  <c r="A563" i="8"/>
  <c r="B563" i="8"/>
  <c r="C563" i="8"/>
  <c r="D563" i="8"/>
  <c r="E563" i="8"/>
  <c r="F563" i="8"/>
  <c r="G563" i="8"/>
  <c r="H563" i="8"/>
  <c r="J563" i="8"/>
  <c r="I563" i="8" s="1"/>
  <c r="K563" i="8"/>
  <c r="M563" i="8"/>
  <c r="M563" i="15" s="1"/>
  <c r="N563" i="8"/>
  <c r="N563" i="15" s="1"/>
  <c r="O563" i="8"/>
  <c r="O563" i="15" s="1"/>
  <c r="P563" i="8"/>
  <c r="P563" i="15" s="1"/>
  <c r="Q563" i="8"/>
  <c r="S563" i="15" s="1"/>
  <c r="A564" i="8"/>
  <c r="B564" i="8"/>
  <c r="C564" i="8"/>
  <c r="D564" i="8"/>
  <c r="E564" i="8"/>
  <c r="F564" i="8"/>
  <c r="G564" i="8"/>
  <c r="H564" i="8"/>
  <c r="J564" i="8"/>
  <c r="I564" i="8" s="1"/>
  <c r="K564" i="8"/>
  <c r="M564" i="8"/>
  <c r="M564" i="15" s="1"/>
  <c r="N564" i="8"/>
  <c r="N564" i="15" s="1"/>
  <c r="O564" i="8"/>
  <c r="O564" i="15" s="1"/>
  <c r="P564" i="8"/>
  <c r="P564" i="15" s="1"/>
  <c r="Q564" i="8"/>
  <c r="S564" i="15" s="1"/>
  <c r="A565" i="8"/>
  <c r="B565" i="8"/>
  <c r="C565" i="8"/>
  <c r="D565" i="8"/>
  <c r="E565" i="8"/>
  <c r="F565" i="8"/>
  <c r="G565" i="8"/>
  <c r="H565" i="8"/>
  <c r="J565" i="8"/>
  <c r="I565" i="8" s="1"/>
  <c r="K565" i="8"/>
  <c r="M565" i="8"/>
  <c r="M565" i="15" s="1"/>
  <c r="N565" i="8"/>
  <c r="N565" i="15" s="1"/>
  <c r="O565" i="8"/>
  <c r="O565" i="15" s="1"/>
  <c r="P565" i="8"/>
  <c r="P565" i="15" s="1"/>
  <c r="Q565" i="8"/>
  <c r="S565" i="15" s="1"/>
  <c r="A566" i="8"/>
  <c r="B566" i="8"/>
  <c r="C566" i="8"/>
  <c r="D566" i="8"/>
  <c r="E566" i="8"/>
  <c r="F566" i="8"/>
  <c r="G566" i="8"/>
  <c r="H566" i="8"/>
  <c r="J566" i="8"/>
  <c r="I566" i="8" s="1"/>
  <c r="K566" i="8"/>
  <c r="M566" i="8"/>
  <c r="M566" i="15" s="1"/>
  <c r="N566" i="8"/>
  <c r="N566" i="15" s="1"/>
  <c r="O566" i="8"/>
  <c r="O566" i="15" s="1"/>
  <c r="P566" i="8"/>
  <c r="P566" i="15" s="1"/>
  <c r="Q566" i="8"/>
  <c r="S566" i="15" s="1"/>
  <c r="A567" i="8"/>
  <c r="B567" i="8"/>
  <c r="C567" i="8"/>
  <c r="D567" i="8"/>
  <c r="E567" i="8"/>
  <c r="F567" i="8"/>
  <c r="G567" i="8"/>
  <c r="H567" i="8"/>
  <c r="J567" i="8"/>
  <c r="I567" i="8" s="1"/>
  <c r="K567" i="8"/>
  <c r="M567" i="8"/>
  <c r="M567" i="15" s="1"/>
  <c r="N567" i="8"/>
  <c r="N567" i="15" s="1"/>
  <c r="O567" i="8"/>
  <c r="O567" i="15" s="1"/>
  <c r="P567" i="8"/>
  <c r="P567" i="15" s="1"/>
  <c r="Q567" i="8"/>
  <c r="S567" i="15" s="1"/>
  <c r="A568" i="8"/>
  <c r="B568" i="8"/>
  <c r="C568" i="8"/>
  <c r="D568" i="8"/>
  <c r="E568" i="8"/>
  <c r="F568" i="8"/>
  <c r="G568" i="8"/>
  <c r="H568" i="8"/>
  <c r="J568" i="8"/>
  <c r="I568" i="8" s="1"/>
  <c r="K568" i="8"/>
  <c r="M568" i="8"/>
  <c r="M568" i="15" s="1"/>
  <c r="N568" i="8"/>
  <c r="N568" i="15" s="1"/>
  <c r="O568" i="8"/>
  <c r="O568" i="15" s="1"/>
  <c r="P568" i="8"/>
  <c r="P568" i="15" s="1"/>
  <c r="Q568" i="8"/>
  <c r="S568" i="15" s="1"/>
  <c r="A569" i="8"/>
  <c r="B569" i="8"/>
  <c r="C569" i="8"/>
  <c r="D569" i="8"/>
  <c r="E569" i="8"/>
  <c r="F569" i="8"/>
  <c r="G569" i="8"/>
  <c r="H569" i="8"/>
  <c r="J569" i="8"/>
  <c r="I569" i="8" s="1"/>
  <c r="K569" i="8"/>
  <c r="M569" i="8"/>
  <c r="M569" i="15" s="1"/>
  <c r="N569" i="8"/>
  <c r="N569" i="15" s="1"/>
  <c r="O569" i="8"/>
  <c r="O569" i="15" s="1"/>
  <c r="P569" i="8"/>
  <c r="P569" i="15" s="1"/>
  <c r="Q569" i="8"/>
  <c r="S569" i="15" s="1"/>
  <c r="A570" i="8"/>
  <c r="B570" i="8"/>
  <c r="C570" i="8"/>
  <c r="D570" i="8"/>
  <c r="E570" i="8"/>
  <c r="F570" i="8"/>
  <c r="G570" i="8"/>
  <c r="H570" i="8"/>
  <c r="J570" i="8"/>
  <c r="I570" i="8" s="1"/>
  <c r="K570" i="8"/>
  <c r="M570" i="8"/>
  <c r="M570" i="15" s="1"/>
  <c r="N570" i="8"/>
  <c r="N570" i="15" s="1"/>
  <c r="O570" i="8"/>
  <c r="O570" i="15" s="1"/>
  <c r="P570" i="8"/>
  <c r="P570" i="15" s="1"/>
  <c r="Q570" i="8"/>
  <c r="S570" i="15" s="1"/>
  <c r="A571" i="8"/>
  <c r="B571" i="8"/>
  <c r="C571" i="8"/>
  <c r="D571" i="8"/>
  <c r="E571" i="8"/>
  <c r="F571" i="8"/>
  <c r="G571" i="8"/>
  <c r="H571" i="8"/>
  <c r="J571" i="8"/>
  <c r="I571" i="8" s="1"/>
  <c r="K571" i="8"/>
  <c r="M571" i="8"/>
  <c r="M571" i="15" s="1"/>
  <c r="N571" i="8"/>
  <c r="N571" i="15" s="1"/>
  <c r="O571" i="8"/>
  <c r="O571" i="15" s="1"/>
  <c r="P571" i="8"/>
  <c r="P571" i="15" s="1"/>
  <c r="Q571" i="8"/>
  <c r="S571" i="15" s="1"/>
  <c r="A572" i="8"/>
  <c r="B572" i="8"/>
  <c r="C572" i="8"/>
  <c r="D572" i="8"/>
  <c r="E572" i="8"/>
  <c r="F572" i="8"/>
  <c r="G572" i="8"/>
  <c r="H572" i="8"/>
  <c r="J572" i="8"/>
  <c r="I572" i="8" s="1"/>
  <c r="K572" i="8"/>
  <c r="M572" i="8"/>
  <c r="M572" i="15" s="1"/>
  <c r="N572" i="8"/>
  <c r="N572" i="15" s="1"/>
  <c r="O572" i="8"/>
  <c r="O572" i="15" s="1"/>
  <c r="P572" i="8"/>
  <c r="P572" i="15" s="1"/>
  <c r="Q572" i="8"/>
  <c r="S572" i="15" s="1"/>
  <c r="A573" i="8"/>
  <c r="B573" i="8"/>
  <c r="C573" i="8"/>
  <c r="D573" i="8"/>
  <c r="E573" i="8"/>
  <c r="F573" i="8"/>
  <c r="G573" i="8"/>
  <c r="H573" i="8"/>
  <c r="J573" i="8"/>
  <c r="I573" i="8" s="1"/>
  <c r="K573" i="8"/>
  <c r="M573" i="8"/>
  <c r="M573" i="15" s="1"/>
  <c r="N573" i="8"/>
  <c r="N573" i="15" s="1"/>
  <c r="O573" i="8"/>
  <c r="O573" i="15" s="1"/>
  <c r="P573" i="8"/>
  <c r="P573" i="15" s="1"/>
  <c r="Q573" i="8"/>
  <c r="S573" i="15" s="1"/>
  <c r="A574" i="8"/>
  <c r="B574" i="8"/>
  <c r="C574" i="8"/>
  <c r="D574" i="8"/>
  <c r="E574" i="8"/>
  <c r="F574" i="8"/>
  <c r="G574" i="8"/>
  <c r="H574" i="8"/>
  <c r="J574" i="8"/>
  <c r="I574" i="8" s="1"/>
  <c r="K574" i="8"/>
  <c r="M574" i="8"/>
  <c r="M574" i="15" s="1"/>
  <c r="N574" i="8"/>
  <c r="N574" i="15" s="1"/>
  <c r="O574" i="8"/>
  <c r="O574" i="15" s="1"/>
  <c r="P574" i="8"/>
  <c r="P574" i="15" s="1"/>
  <c r="Q574" i="8"/>
  <c r="S574" i="15" s="1"/>
  <c r="A575" i="8"/>
  <c r="B575" i="8"/>
  <c r="C575" i="8"/>
  <c r="D575" i="8"/>
  <c r="E575" i="8"/>
  <c r="F575" i="8"/>
  <c r="G575" i="8"/>
  <c r="H575" i="8"/>
  <c r="J575" i="8"/>
  <c r="I575" i="8" s="1"/>
  <c r="K575" i="8"/>
  <c r="M575" i="8"/>
  <c r="M575" i="15" s="1"/>
  <c r="N575" i="8"/>
  <c r="N575" i="15" s="1"/>
  <c r="O575" i="8"/>
  <c r="O575" i="15" s="1"/>
  <c r="P575" i="8"/>
  <c r="P575" i="15" s="1"/>
  <c r="Q575" i="8"/>
  <c r="S575" i="15" s="1"/>
  <c r="A576" i="8"/>
  <c r="B576" i="8"/>
  <c r="C576" i="8"/>
  <c r="D576" i="8"/>
  <c r="E576" i="8"/>
  <c r="F576" i="8"/>
  <c r="G576" i="8"/>
  <c r="H576" i="8"/>
  <c r="J576" i="8"/>
  <c r="I576" i="8" s="1"/>
  <c r="K576" i="8"/>
  <c r="M576" i="8"/>
  <c r="M576" i="15" s="1"/>
  <c r="N576" i="8"/>
  <c r="N576" i="15" s="1"/>
  <c r="O576" i="8"/>
  <c r="O576" i="15" s="1"/>
  <c r="P576" i="8"/>
  <c r="P576" i="15" s="1"/>
  <c r="Q576" i="8"/>
  <c r="S576" i="15" s="1"/>
  <c r="A577" i="8"/>
  <c r="B577" i="8"/>
  <c r="C577" i="8"/>
  <c r="D577" i="8"/>
  <c r="E577" i="8"/>
  <c r="F577" i="8"/>
  <c r="G577" i="8"/>
  <c r="H577" i="8"/>
  <c r="J577" i="8"/>
  <c r="I577" i="8" s="1"/>
  <c r="K577" i="8"/>
  <c r="M577" i="8"/>
  <c r="M577" i="15" s="1"/>
  <c r="N577" i="8"/>
  <c r="N577" i="15" s="1"/>
  <c r="O577" i="8"/>
  <c r="O577" i="15" s="1"/>
  <c r="P577" i="8"/>
  <c r="P577" i="15" s="1"/>
  <c r="Q577" i="8"/>
  <c r="S577" i="15" s="1"/>
  <c r="A578" i="8"/>
  <c r="B578" i="8"/>
  <c r="C578" i="8"/>
  <c r="D578" i="8"/>
  <c r="E578" i="8"/>
  <c r="F578" i="8"/>
  <c r="G578" i="8"/>
  <c r="H578" i="8"/>
  <c r="J578" i="8"/>
  <c r="I578" i="8" s="1"/>
  <c r="K578" i="8"/>
  <c r="M578" i="8"/>
  <c r="M578" i="15" s="1"/>
  <c r="N578" i="8"/>
  <c r="N578" i="15" s="1"/>
  <c r="O578" i="8"/>
  <c r="O578" i="15" s="1"/>
  <c r="P578" i="8"/>
  <c r="P578" i="15" s="1"/>
  <c r="Q578" i="8"/>
  <c r="S578" i="15" s="1"/>
  <c r="A579" i="8"/>
  <c r="B579" i="8"/>
  <c r="C579" i="8"/>
  <c r="D579" i="8"/>
  <c r="E579" i="8"/>
  <c r="F579" i="8"/>
  <c r="G579" i="8"/>
  <c r="H579" i="8"/>
  <c r="J579" i="8"/>
  <c r="I579" i="8" s="1"/>
  <c r="K579" i="8"/>
  <c r="M579" i="8"/>
  <c r="M579" i="15" s="1"/>
  <c r="N579" i="8"/>
  <c r="N579" i="15" s="1"/>
  <c r="O579" i="8"/>
  <c r="O579" i="15" s="1"/>
  <c r="P579" i="8"/>
  <c r="P579" i="15" s="1"/>
  <c r="Q579" i="8"/>
  <c r="S579" i="15" s="1"/>
  <c r="A580" i="8"/>
  <c r="B580" i="8"/>
  <c r="C580" i="8"/>
  <c r="D580" i="8"/>
  <c r="E580" i="8"/>
  <c r="F580" i="8"/>
  <c r="G580" i="8"/>
  <c r="H580" i="8"/>
  <c r="J580" i="8"/>
  <c r="I580" i="8" s="1"/>
  <c r="K580" i="8"/>
  <c r="M580" i="8"/>
  <c r="M580" i="15" s="1"/>
  <c r="N580" i="8"/>
  <c r="N580" i="15" s="1"/>
  <c r="O580" i="8"/>
  <c r="O580" i="15" s="1"/>
  <c r="P580" i="8"/>
  <c r="P580" i="15" s="1"/>
  <c r="Q580" i="8"/>
  <c r="S580" i="15" s="1"/>
  <c r="A581" i="8"/>
  <c r="B581" i="8"/>
  <c r="C581" i="8"/>
  <c r="D581" i="8"/>
  <c r="E581" i="8"/>
  <c r="F581" i="8"/>
  <c r="G581" i="8"/>
  <c r="H581" i="8"/>
  <c r="J581" i="8"/>
  <c r="I581" i="8" s="1"/>
  <c r="K581" i="8"/>
  <c r="M581" i="8"/>
  <c r="M581" i="15" s="1"/>
  <c r="N581" i="8"/>
  <c r="N581" i="15" s="1"/>
  <c r="O581" i="8"/>
  <c r="O581" i="15" s="1"/>
  <c r="P581" i="8"/>
  <c r="P581" i="15" s="1"/>
  <c r="Q581" i="8"/>
  <c r="S581" i="15" s="1"/>
  <c r="A582" i="8"/>
  <c r="B582" i="8"/>
  <c r="C582" i="8"/>
  <c r="D582" i="8"/>
  <c r="E582" i="8"/>
  <c r="F582" i="8"/>
  <c r="G582" i="8"/>
  <c r="H582" i="8"/>
  <c r="J582" i="8"/>
  <c r="I582" i="8" s="1"/>
  <c r="K582" i="8"/>
  <c r="M582" i="8"/>
  <c r="M582" i="15" s="1"/>
  <c r="N582" i="8"/>
  <c r="N582" i="15" s="1"/>
  <c r="O582" i="8"/>
  <c r="O582" i="15" s="1"/>
  <c r="P582" i="8"/>
  <c r="P582" i="15" s="1"/>
  <c r="Q582" i="8"/>
  <c r="S582" i="15" s="1"/>
  <c r="A583" i="8"/>
  <c r="B583" i="8"/>
  <c r="C583" i="8"/>
  <c r="D583" i="8"/>
  <c r="E583" i="8"/>
  <c r="F583" i="8"/>
  <c r="G583" i="8"/>
  <c r="H583" i="8"/>
  <c r="J583" i="8"/>
  <c r="I583" i="8" s="1"/>
  <c r="K583" i="8"/>
  <c r="M583" i="8"/>
  <c r="M583" i="15" s="1"/>
  <c r="N583" i="8"/>
  <c r="N583" i="15" s="1"/>
  <c r="O583" i="8"/>
  <c r="O583" i="15" s="1"/>
  <c r="P583" i="8"/>
  <c r="P583" i="15" s="1"/>
  <c r="Q583" i="8"/>
  <c r="S583" i="15" s="1"/>
  <c r="A584" i="8"/>
  <c r="B584" i="8"/>
  <c r="C584" i="8"/>
  <c r="D584" i="8"/>
  <c r="E584" i="8"/>
  <c r="F584" i="8"/>
  <c r="G584" i="8"/>
  <c r="H584" i="8"/>
  <c r="J584" i="8"/>
  <c r="I584" i="8" s="1"/>
  <c r="K584" i="8"/>
  <c r="M584" i="8"/>
  <c r="M584" i="15" s="1"/>
  <c r="N584" i="8"/>
  <c r="N584" i="15" s="1"/>
  <c r="O584" i="8"/>
  <c r="O584" i="15" s="1"/>
  <c r="P584" i="8"/>
  <c r="P584" i="15" s="1"/>
  <c r="Q584" i="8"/>
  <c r="S584" i="15" s="1"/>
  <c r="A585" i="8"/>
  <c r="B585" i="8"/>
  <c r="C585" i="8"/>
  <c r="D585" i="8"/>
  <c r="E585" i="8"/>
  <c r="F585" i="8"/>
  <c r="G585" i="8"/>
  <c r="H585" i="8"/>
  <c r="J585" i="8"/>
  <c r="I585" i="8" s="1"/>
  <c r="K585" i="8"/>
  <c r="M585" i="8"/>
  <c r="M585" i="15" s="1"/>
  <c r="N585" i="8"/>
  <c r="N585" i="15" s="1"/>
  <c r="O585" i="8"/>
  <c r="O585" i="15" s="1"/>
  <c r="P585" i="8"/>
  <c r="P585" i="15" s="1"/>
  <c r="Q585" i="8"/>
  <c r="S585" i="15" s="1"/>
  <c r="A586" i="8"/>
  <c r="B586" i="8"/>
  <c r="C586" i="8"/>
  <c r="D586" i="8"/>
  <c r="E586" i="8"/>
  <c r="F586" i="8"/>
  <c r="G586" i="8"/>
  <c r="H586" i="8"/>
  <c r="J586" i="8"/>
  <c r="I586" i="8" s="1"/>
  <c r="K586" i="8"/>
  <c r="M586" i="8"/>
  <c r="M586" i="15" s="1"/>
  <c r="N586" i="8"/>
  <c r="N586" i="15" s="1"/>
  <c r="O586" i="8"/>
  <c r="O586" i="15" s="1"/>
  <c r="P586" i="8"/>
  <c r="P586" i="15" s="1"/>
  <c r="Q586" i="8"/>
  <c r="S586" i="15" s="1"/>
  <c r="A587" i="8"/>
  <c r="B587" i="8"/>
  <c r="C587" i="8"/>
  <c r="D587" i="8"/>
  <c r="E587" i="8"/>
  <c r="F587" i="8"/>
  <c r="G587" i="8"/>
  <c r="H587" i="8"/>
  <c r="J587" i="8"/>
  <c r="I587" i="8" s="1"/>
  <c r="K587" i="8"/>
  <c r="M587" i="8"/>
  <c r="M587" i="15" s="1"/>
  <c r="N587" i="8"/>
  <c r="N587" i="15" s="1"/>
  <c r="O587" i="8"/>
  <c r="O587" i="15" s="1"/>
  <c r="P587" i="8"/>
  <c r="P587" i="15" s="1"/>
  <c r="Q587" i="8"/>
  <c r="S587" i="15" s="1"/>
  <c r="A588" i="8"/>
  <c r="B588" i="8"/>
  <c r="C588" i="8"/>
  <c r="D588" i="8"/>
  <c r="E588" i="8"/>
  <c r="F588" i="8"/>
  <c r="G588" i="8"/>
  <c r="H588" i="8"/>
  <c r="J588" i="8"/>
  <c r="I588" i="8" s="1"/>
  <c r="K588" i="8"/>
  <c r="M588" i="8"/>
  <c r="M588" i="15" s="1"/>
  <c r="N588" i="8"/>
  <c r="N588" i="15" s="1"/>
  <c r="O588" i="8"/>
  <c r="O588" i="15" s="1"/>
  <c r="P588" i="8"/>
  <c r="P588" i="15" s="1"/>
  <c r="Q588" i="8"/>
  <c r="S588" i="15" s="1"/>
  <c r="A589" i="8"/>
  <c r="B589" i="8"/>
  <c r="C589" i="8"/>
  <c r="D589" i="8"/>
  <c r="E589" i="8"/>
  <c r="F589" i="8"/>
  <c r="G589" i="8"/>
  <c r="H589" i="8"/>
  <c r="J589" i="8"/>
  <c r="I589" i="8" s="1"/>
  <c r="K589" i="8"/>
  <c r="M589" i="8"/>
  <c r="M589" i="15" s="1"/>
  <c r="N589" i="8"/>
  <c r="N589" i="15" s="1"/>
  <c r="O589" i="8"/>
  <c r="O589" i="15" s="1"/>
  <c r="P589" i="8"/>
  <c r="P589" i="15" s="1"/>
  <c r="Q589" i="8"/>
  <c r="S589" i="15" s="1"/>
  <c r="A590" i="8"/>
  <c r="B590" i="8"/>
  <c r="C590" i="8"/>
  <c r="D590" i="8"/>
  <c r="E590" i="8"/>
  <c r="F590" i="8"/>
  <c r="G590" i="8"/>
  <c r="H590" i="8"/>
  <c r="J590" i="8"/>
  <c r="I590" i="8" s="1"/>
  <c r="K590" i="8"/>
  <c r="M590" i="8"/>
  <c r="M590" i="15" s="1"/>
  <c r="N590" i="8"/>
  <c r="N590" i="15" s="1"/>
  <c r="O590" i="8"/>
  <c r="O590" i="15" s="1"/>
  <c r="P590" i="8"/>
  <c r="P590" i="15" s="1"/>
  <c r="Q590" i="8"/>
  <c r="S590" i="15" s="1"/>
  <c r="A591" i="8"/>
  <c r="B591" i="8"/>
  <c r="C591" i="8"/>
  <c r="D591" i="8"/>
  <c r="E591" i="8"/>
  <c r="F591" i="8"/>
  <c r="G591" i="8"/>
  <c r="H591" i="8"/>
  <c r="J591" i="8"/>
  <c r="I591" i="8" s="1"/>
  <c r="K591" i="8"/>
  <c r="M591" i="8"/>
  <c r="M591" i="15" s="1"/>
  <c r="N591" i="8"/>
  <c r="N591" i="15" s="1"/>
  <c r="O591" i="8"/>
  <c r="O591" i="15" s="1"/>
  <c r="P591" i="8"/>
  <c r="P591" i="15" s="1"/>
  <c r="Q591" i="8"/>
  <c r="S591" i="15" s="1"/>
  <c r="A592" i="8"/>
  <c r="B592" i="8"/>
  <c r="C592" i="8"/>
  <c r="D592" i="8"/>
  <c r="E592" i="8"/>
  <c r="F592" i="8"/>
  <c r="G592" i="8"/>
  <c r="H592" i="8"/>
  <c r="J592" i="8"/>
  <c r="I592" i="8" s="1"/>
  <c r="K592" i="8"/>
  <c r="M592" i="8"/>
  <c r="M592" i="15" s="1"/>
  <c r="N592" i="8"/>
  <c r="N592" i="15" s="1"/>
  <c r="O592" i="8"/>
  <c r="O592" i="15" s="1"/>
  <c r="P592" i="8"/>
  <c r="P592" i="15" s="1"/>
  <c r="Q592" i="8"/>
  <c r="S592" i="15" s="1"/>
  <c r="A593" i="8"/>
  <c r="B593" i="8"/>
  <c r="C593" i="8"/>
  <c r="D593" i="8"/>
  <c r="E593" i="8"/>
  <c r="F593" i="8"/>
  <c r="G593" i="8"/>
  <c r="H593" i="8"/>
  <c r="J593" i="8"/>
  <c r="I593" i="8" s="1"/>
  <c r="K593" i="8"/>
  <c r="M593" i="8"/>
  <c r="M593" i="15" s="1"/>
  <c r="N593" i="8"/>
  <c r="N593" i="15" s="1"/>
  <c r="O593" i="8"/>
  <c r="O593" i="15" s="1"/>
  <c r="P593" i="8"/>
  <c r="P593" i="15" s="1"/>
  <c r="Q593" i="8"/>
  <c r="S593" i="15" s="1"/>
  <c r="A594" i="8"/>
  <c r="B594" i="8"/>
  <c r="C594" i="8"/>
  <c r="D594" i="8"/>
  <c r="E594" i="8"/>
  <c r="F594" i="8"/>
  <c r="G594" i="8"/>
  <c r="H594" i="8"/>
  <c r="J594" i="8"/>
  <c r="I594" i="8" s="1"/>
  <c r="K594" i="8"/>
  <c r="M594" i="8"/>
  <c r="M594" i="15" s="1"/>
  <c r="N594" i="8"/>
  <c r="N594" i="15" s="1"/>
  <c r="O594" i="8"/>
  <c r="O594" i="15" s="1"/>
  <c r="P594" i="8"/>
  <c r="P594" i="15" s="1"/>
  <c r="Q594" i="8"/>
  <c r="S594" i="15" s="1"/>
  <c r="A595" i="8"/>
  <c r="B595" i="8"/>
  <c r="C595" i="8"/>
  <c r="D595" i="8"/>
  <c r="E595" i="8"/>
  <c r="F595" i="8"/>
  <c r="G595" i="8"/>
  <c r="H595" i="8"/>
  <c r="J595" i="8"/>
  <c r="I595" i="8" s="1"/>
  <c r="K595" i="8"/>
  <c r="M595" i="8"/>
  <c r="M595" i="15" s="1"/>
  <c r="N595" i="8"/>
  <c r="N595" i="15" s="1"/>
  <c r="O595" i="8"/>
  <c r="O595" i="15" s="1"/>
  <c r="P595" i="8"/>
  <c r="P595" i="15" s="1"/>
  <c r="Q595" i="8"/>
  <c r="S595" i="15" s="1"/>
  <c r="A596" i="8"/>
  <c r="B596" i="8"/>
  <c r="C596" i="8"/>
  <c r="D596" i="8"/>
  <c r="E596" i="8"/>
  <c r="F596" i="8"/>
  <c r="G596" i="8"/>
  <c r="H596" i="8"/>
  <c r="J596" i="8"/>
  <c r="I596" i="8" s="1"/>
  <c r="K596" i="8"/>
  <c r="M596" i="8"/>
  <c r="M596" i="15" s="1"/>
  <c r="N596" i="8"/>
  <c r="N596" i="15" s="1"/>
  <c r="O596" i="8"/>
  <c r="O596" i="15" s="1"/>
  <c r="P596" i="8"/>
  <c r="P596" i="15" s="1"/>
  <c r="Q596" i="8"/>
  <c r="S596" i="15" s="1"/>
  <c r="A597" i="8"/>
  <c r="B597" i="8"/>
  <c r="C597" i="8"/>
  <c r="D597" i="8"/>
  <c r="E597" i="8"/>
  <c r="F597" i="8"/>
  <c r="G597" i="8"/>
  <c r="H597" i="8"/>
  <c r="J597" i="8"/>
  <c r="I597" i="8" s="1"/>
  <c r="K597" i="8"/>
  <c r="M597" i="8"/>
  <c r="M597" i="15" s="1"/>
  <c r="N597" i="8"/>
  <c r="N597" i="15" s="1"/>
  <c r="O597" i="8"/>
  <c r="O597" i="15" s="1"/>
  <c r="P597" i="8"/>
  <c r="P597" i="15" s="1"/>
  <c r="Q597" i="8"/>
  <c r="S597" i="15" s="1"/>
  <c r="A598" i="8"/>
  <c r="B598" i="8"/>
  <c r="C598" i="8"/>
  <c r="D598" i="8"/>
  <c r="E598" i="8"/>
  <c r="F598" i="8"/>
  <c r="G598" i="8"/>
  <c r="H598" i="8"/>
  <c r="J598" i="8"/>
  <c r="I598" i="8" s="1"/>
  <c r="K598" i="8"/>
  <c r="M598" i="8"/>
  <c r="M598" i="15" s="1"/>
  <c r="N598" i="8"/>
  <c r="N598" i="15" s="1"/>
  <c r="O598" i="8"/>
  <c r="O598" i="15" s="1"/>
  <c r="P598" i="8"/>
  <c r="P598" i="15" s="1"/>
  <c r="Q598" i="8"/>
  <c r="S598" i="15" s="1"/>
  <c r="A599" i="8"/>
  <c r="B599" i="8"/>
  <c r="C599" i="8"/>
  <c r="D599" i="8"/>
  <c r="E599" i="8"/>
  <c r="F599" i="8"/>
  <c r="G599" i="8"/>
  <c r="H599" i="8"/>
  <c r="J599" i="8"/>
  <c r="I599" i="8" s="1"/>
  <c r="K599" i="8"/>
  <c r="M599" i="8"/>
  <c r="M599" i="15" s="1"/>
  <c r="N599" i="8"/>
  <c r="N599" i="15" s="1"/>
  <c r="O599" i="8"/>
  <c r="O599" i="15" s="1"/>
  <c r="P599" i="8"/>
  <c r="P599" i="15" s="1"/>
  <c r="Q599" i="8"/>
  <c r="S599" i="15" s="1"/>
  <c r="A600" i="8"/>
  <c r="B600" i="8"/>
  <c r="C600" i="8"/>
  <c r="D600" i="8"/>
  <c r="E600" i="8"/>
  <c r="F600" i="8"/>
  <c r="G600" i="8"/>
  <c r="H600" i="8"/>
  <c r="J600" i="8"/>
  <c r="I600" i="8" s="1"/>
  <c r="K600" i="8"/>
  <c r="M600" i="8"/>
  <c r="M600" i="15" s="1"/>
  <c r="N600" i="8"/>
  <c r="N600" i="15" s="1"/>
  <c r="O600" i="8"/>
  <c r="O600" i="15" s="1"/>
  <c r="P600" i="8"/>
  <c r="P600" i="15" s="1"/>
  <c r="Q600" i="8"/>
  <c r="S600" i="15" s="1"/>
  <c r="A601" i="8"/>
  <c r="B601" i="8"/>
  <c r="C601" i="8"/>
  <c r="D601" i="8"/>
  <c r="E601" i="8"/>
  <c r="F601" i="8"/>
  <c r="G601" i="8"/>
  <c r="H601" i="8"/>
  <c r="J601" i="8"/>
  <c r="I601" i="8" s="1"/>
  <c r="K601" i="8"/>
  <c r="M601" i="8"/>
  <c r="M601" i="15" s="1"/>
  <c r="N601" i="8"/>
  <c r="N601" i="15" s="1"/>
  <c r="O601" i="8"/>
  <c r="O601" i="15" s="1"/>
  <c r="P601" i="8"/>
  <c r="P601" i="15" s="1"/>
  <c r="Q601" i="8"/>
  <c r="S601" i="15" s="1"/>
  <c r="A602" i="8"/>
  <c r="B602" i="8"/>
  <c r="C602" i="8"/>
  <c r="D602" i="8"/>
  <c r="E602" i="8"/>
  <c r="F602" i="8"/>
  <c r="G602" i="8"/>
  <c r="H602" i="8"/>
  <c r="J602" i="8"/>
  <c r="I602" i="8" s="1"/>
  <c r="K602" i="8"/>
  <c r="M602" i="8"/>
  <c r="M602" i="15" s="1"/>
  <c r="N602" i="8"/>
  <c r="N602" i="15" s="1"/>
  <c r="O602" i="8"/>
  <c r="O602" i="15" s="1"/>
  <c r="P602" i="8"/>
  <c r="P602" i="15" s="1"/>
  <c r="Q602" i="8"/>
  <c r="S602" i="15" s="1"/>
  <c r="A603" i="8"/>
  <c r="B603" i="8"/>
  <c r="C603" i="8"/>
  <c r="D603" i="8"/>
  <c r="E603" i="8"/>
  <c r="F603" i="8"/>
  <c r="G603" i="8"/>
  <c r="H603" i="8"/>
  <c r="J603" i="8"/>
  <c r="I603" i="8" s="1"/>
  <c r="K603" i="8"/>
  <c r="M603" i="8"/>
  <c r="M603" i="15" s="1"/>
  <c r="N603" i="8"/>
  <c r="N603" i="15" s="1"/>
  <c r="O603" i="8"/>
  <c r="O603" i="15" s="1"/>
  <c r="P603" i="8"/>
  <c r="P603" i="15" s="1"/>
  <c r="Q603" i="8"/>
  <c r="S603" i="15" s="1"/>
  <c r="A604" i="8"/>
  <c r="B604" i="8"/>
  <c r="C604" i="8"/>
  <c r="D604" i="8"/>
  <c r="E604" i="8"/>
  <c r="F604" i="8"/>
  <c r="G604" i="8"/>
  <c r="H604" i="8"/>
  <c r="J604" i="8"/>
  <c r="I604" i="8" s="1"/>
  <c r="K604" i="8"/>
  <c r="M604" i="8"/>
  <c r="M604" i="15" s="1"/>
  <c r="N604" i="8"/>
  <c r="N604" i="15" s="1"/>
  <c r="O604" i="8"/>
  <c r="O604" i="15" s="1"/>
  <c r="P604" i="8"/>
  <c r="P604" i="15" s="1"/>
  <c r="Q604" i="8"/>
  <c r="S604" i="15" s="1"/>
  <c r="A605" i="8"/>
  <c r="B605" i="8"/>
  <c r="C605" i="8"/>
  <c r="D605" i="8"/>
  <c r="E605" i="8"/>
  <c r="F605" i="8"/>
  <c r="G605" i="8"/>
  <c r="H605" i="8"/>
  <c r="J605" i="8"/>
  <c r="I605" i="8" s="1"/>
  <c r="K605" i="8"/>
  <c r="M605" i="8"/>
  <c r="M605" i="15" s="1"/>
  <c r="N605" i="8"/>
  <c r="N605" i="15" s="1"/>
  <c r="O605" i="8"/>
  <c r="O605" i="15" s="1"/>
  <c r="P605" i="8"/>
  <c r="P605" i="15" s="1"/>
  <c r="Q605" i="8"/>
  <c r="S605" i="15" s="1"/>
  <c r="A606" i="8"/>
  <c r="B606" i="8"/>
  <c r="C606" i="8"/>
  <c r="D606" i="8"/>
  <c r="E606" i="8"/>
  <c r="F606" i="8"/>
  <c r="G606" i="8"/>
  <c r="H606" i="8"/>
  <c r="J606" i="8"/>
  <c r="I606" i="8" s="1"/>
  <c r="K606" i="8"/>
  <c r="M606" i="8"/>
  <c r="M606" i="15" s="1"/>
  <c r="N606" i="8"/>
  <c r="N606" i="15" s="1"/>
  <c r="O606" i="8"/>
  <c r="O606" i="15" s="1"/>
  <c r="P606" i="8"/>
  <c r="P606" i="15" s="1"/>
  <c r="Q606" i="8"/>
  <c r="S606" i="15" s="1"/>
  <c r="A607" i="8"/>
  <c r="B607" i="8"/>
  <c r="C607" i="8"/>
  <c r="D607" i="8"/>
  <c r="E607" i="8"/>
  <c r="F607" i="8"/>
  <c r="G607" i="8"/>
  <c r="H607" i="8"/>
  <c r="J607" i="8"/>
  <c r="I607" i="8" s="1"/>
  <c r="K607" i="8"/>
  <c r="M607" i="8"/>
  <c r="M607" i="15" s="1"/>
  <c r="N607" i="8"/>
  <c r="N607" i="15" s="1"/>
  <c r="O607" i="8"/>
  <c r="O607" i="15" s="1"/>
  <c r="P607" i="8"/>
  <c r="P607" i="15" s="1"/>
  <c r="Q607" i="8"/>
  <c r="S607" i="15" s="1"/>
  <c r="A608" i="8"/>
  <c r="B608" i="8"/>
  <c r="C608" i="8"/>
  <c r="D608" i="8"/>
  <c r="E608" i="8"/>
  <c r="F608" i="8"/>
  <c r="G608" i="8"/>
  <c r="H608" i="8"/>
  <c r="J608" i="8"/>
  <c r="I608" i="8" s="1"/>
  <c r="K608" i="8"/>
  <c r="M608" i="8"/>
  <c r="M608" i="15" s="1"/>
  <c r="N608" i="8"/>
  <c r="N608" i="15" s="1"/>
  <c r="O608" i="8"/>
  <c r="O608" i="15" s="1"/>
  <c r="P608" i="8"/>
  <c r="P608" i="15" s="1"/>
  <c r="Q608" i="8"/>
  <c r="S608" i="15" s="1"/>
  <c r="A609" i="8"/>
  <c r="B609" i="8"/>
  <c r="C609" i="8"/>
  <c r="D609" i="8"/>
  <c r="E609" i="8"/>
  <c r="F609" i="8"/>
  <c r="G609" i="8"/>
  <c r="H609" i="8"/>
  <c r="J609" i="8"/>
  <c r="I609" i="8" s="1"/>
  <c r="K609" i="8"/>
  <c r="M609" i="8"/>
  <c r="M609" i="15" s="1"/>
  <c r="N609" i="8"/>
  <c r="N609" i="15" s="1"/>
  <c r="O609" i="8"/>
  <c r="O609" i="15" s="1"/>
  <c r="P609" i="8"/>
  <c r="P609" i="15" s="1"/>
  <c r="Q609" i="8"/>
  <c r="S609" i="15" s="1"/>
  <c r="A610" i="8"/>
  <c r="B610" i="8"/>
  <c r="C610" i="8"/>
  <c r="D610" i="8"/>
  <c r="E610" i="8"/>
  <c r="F610" i="8"/>
  <c r="G610" i="8"/>
  <c r="H610" i="8"/>
  <c r="J610" i="8"/>
  <c r="I610" i="8" s="1"/>
  <c r="K610" i="8"/>
  <c r="M610" i="8"/>
  <c r="M610" i="15" s="1"/>
  <c r="N610" i="8"/>
  <c r="N610" i="15" s="1"/>
  <c r="O610" i="8"/>
  <c r="O610" i="15" s="1"/>
  <c r="P610" i="8"/>
  <c r="P610" i="15" s="1"/>
  <c r="Q610" i="8"/>
  <c r="S610" i="15" s="1"/>
  <c r="A611" i="8"/>
  <c r="B611" i="8"/>
  <c r="C611" i="8"/>
  <c r="D611" i="8"/>
  <c r="E611" i="8"/>
  <c r="F611" i="8"/>
  <c r="G611" i="8"/>
  <c r="H611" i="8"/>
  <c r="J611" i="8"/>
  <c r="I611" i="8" s="1"/>
  <c r="K611" i="8"/>
  <c r="M611" i="8"/>
  <c r="M611" i="15" s="1"/>
  <c r="N611" i="8"/>
  <c r="N611" i="15" s="1"/>
  <c r="O611" i="8"/>
  <c r="O611" i="15" s="1"/>
  <c r="P611" i="8"/>
  <c r="P611" i="15" s="1"/>
  <c r="Q611" i="8"/>
  <c r="S611" i="15" s="1"/>
  <c r="A612" i="8"/>
  <c r="B612" i="8"/>
  <c r="C612" i="8"/>
  <c r="D612" i="8"/>
  <c r="E612" i="8"/>
  <c r="F612" i="8"/>
  <c r="G612" i="8"/>
  <c r="H612" i="8"/>
  <c r="J612" i="8"/>
  <c r="I612" i="8" s="1"/>
  <c r="K612" i="8"/>
  <c r="M612" i="8"/>
  <c r="M612" i="15" s="1"/>
  <c r="N612" i="8"/>
  <c r="N612" i="15" s="1"/>
  <c r="O612" i="8"/>
  <c r="O612" i="15" s="1"/>
  <c r="P612" i="8"/>
  <c r="P612" i="15" s="1"/>
  <c r="Q612" i="8"/>
  <c r="S612" i="15" s="1"/>
  <c r="A613" i="8"/>
  <c r="B613" i="8"/>
  <c r="C613" i="8"/>
  <c r="D613" i="8"/>
  <c r="E613" i="8"/>
  <c r="F613" i="8"/>
  <c r="G613" i="8"/>
  <c r="H613" i="8"/>
  <c r="J613" i="8"/>
  <c r="I613" i="8" s="1"/>
  <c r="K613" i="8"/>
  <c r="M613" i="8"/>
  <c r="M613" i="15" s="1"/>
  <c r="N613" i="8"/>
  <c r="N613" i="15" s="1"/>
  <c r="O613" i="8"/>
  <c r="O613" i="15" s="1"/>
  <c r="P613" i="8"/>
  <c r="P613" i="15" s="1"/>
  <c r="Q613" i="8"/>
  <c r="S613" i="15" s="1"/>
  <c r="A614" i="8"/>
  <c r="B614" i="8"/>
  <c r="C614" i="8"/>
  <c r="D614" i="8"/>
  <c r="E614" i="8"/>
  <c r="F614" i="8"/>
  <c r="G614" i="8"/>
  <c r="H614" i="8"/>
  <c r="J614" i="8"/>
  <c r="I614" i="8" s="1"/>
  <c r="K614" i="8"/>
  <c r="M614" i="8"/>
  <c r="M614" i="15" s="1"/>
  <c r="N614" i="8"/>
  <c r="N614" i="15" s="1"/>
  <c r="O614" i="8"/>
  <c r="O614" i="15" s="1"/>
  <c r="P614" i="8"/>
  <c r="P614" i="15" s="1"/>
  <c r="Q614" i="8"/>
  <c r="S614" i="15" s="1"/>
  <c r="A615" i="8"/>
  <c r="B615" i="8"/>
  <c r="C615" i="8"/>
  <c r="D615" i="8"/>
  <c r="E615" i="8"/>
  <c r="F615" i="8"/>
  <c r="G615" i="8"/>
  <c r="H615" i="8"/>
  <c r="J615" i="8"/>
  <c r="I615" i="8" s="1"/>
  <c r="K615" i="8"/>
  <c r="M615" i="8"/>
  <c r="M615" i="15" s="1"/>
  <c r="N615" i="8"/>
  <c r="N615" i="15" s="1"/>
  <c r="O615" i="8"/>
  <c r="O615" i="15" s="1"/>
  <c r="P615" i="8"/>
  <c r="P615" i="15" s="1"/>
  <c r="Q615" i="8"/>
  <c r="S615" i="15" s="1"/>
  <c r="A616" i="8"/>
  <c r="B616" i="8"/>
  <c r="C616" i="8"/>
  <c r="D616" i="8"/>
  <c r="E616" i="8"/>
  <c r="F616" i="8"/>
  <c r="G616" i="8"/>
  <c r="H616" i="8"/>
  <c r="J616" i="8"/>
  <c r="I616" i="8" s="1"/>
  <c r="K616" i="8"/>
  <c r="M616" i="8"/>
  <c r="M616" i="15" s="1"/>
  <c r="N616" i="8"/>
  <c r="N616" i="15" s="1"/>
  <c r="O616" i="8"/>
  <c r="O616" i="15" s="1"/>
  <c r="P616" i="8"/>
  <c r="P616" i="15" s="1"/>
  <c r="Q616" i="8"/>
  <c r="S616" i="15" s="1"/>
  <c r="A617" i="8"/>
  <c r="B617" i="8"/>
  <c r="C617" i="8"/>
  <c r="D617" i="8"/>
  <c r="E617" i="8"/>
  <c r="F617" i="8"/>
  <c r="G617" i="8"/>
  <c r="H617" i="8"/>
  <c r="J617" i="8"/>
  <c r="I617" i="8" s="1"/>
  <c r="K617" i="8"/>
  <c r="M617" i="8"/>
  <c r="M617" i="15" s="1"/>
  <c r="N617" i="8"/>
  <c r="N617" i="15" s="1"/>
  <c r="O617" i="8"/>
  <c r="O617" i="15" s="1"/>
  <c r="P617" i="8"/>
  <c r="P617" i="15" s="1"/>
  <c r="Q617" i="8"/>
  <c r="S617" i="15" s="1"/>
  <c r="A618" i="8"/>
  <c r="B618" i="8"/>
  <c r="C618" i="8"/>
  <c r="D618" i="8"/>
  <c r="E618" i="8"/>
  <c r="F618" i="8"/>
  <c r="G618" i="8"/>
  <c r="H618" i="8"/>
  <c r="J618" i="8"/>
  <c r="I618" i="8" s="1"/>
  <c r="K618" i="8"/>
  <c r="M618" i="8"/>
  <c r="M618" i="15" s="1"/>
  <c r="N618" i="8"/>
  <c r="N618" i="15" s="1"/>
  <c r="O618" i="8"/>
  <c r="O618" i="15" s="1"/>
  <c r="P618" i="8"/>
  <c r="P618" i="15" s="1"/>
  <c r="Q618" i="8"/>
  <c r="S618" i="15" s="1"/>
  <c r="A619" i="8"/>
  <c r="B619" i="8"/>
  <c r="C619" i="8"/>
  <c r="D619" i="8"/>
  <c r="E619" i="8"/>
  <c r="F619" i="8"/>
  <c r="G619" i="8"/>
  <c r="H619" i="8"/>
  <c r="J619" i="8"/>
  <c r="I619" i="8" s="1"/>
  <c r="K619" i="8"/>
  <c r="M619" i="8"/>
  <c r="M619" i="15" s="1"/>
  <c r="N619" i="8"/>
  <c r="N619" i="15" s="1"/>
  <c r="O619" i="8"/>
  <c r="O619" i="15" s="1"/>
  <c r="P619" i="8"/>
  <c r="P619" i="15" s="1"/>
  <c r="Q619" i="8"/>
  <c r="S619" i="15" s="1"/>
  <c r="A620" i="8"/>
  <c r="B620" i="8"/>
  <c r="C620" i="8"/>
  <c r="D620" i="8"/>
  <c r="E620" i="8"/>
  <c r="F620" i="8"/>
  <c r="G620" i="8"/>
  <c r="H620" i="8"/>
  <c r="J620" i="8"/>
  <c r="I620" i="8" s="1"/>
  <c r="K620" i="8"/>
  <c r="M620" i="8"/>
  <c r="M620" i="15" s="1"/>
  <c r="N620" i="8"/>
  <c r="N620" i="15" s="1"/>
  <c r="O620" i="8"/>
  <c r="O620" i="15" s="1"/>
  <c r="P620" i="8"/>
  <c r="P620" i="15" s="1"/>
  <c r="Q620" i="8"/>
  <c r="S620" i="15" s="1"/>
  <c r="A621" i="8"/>
  <c r="B621" i="8"/>
  <c r="C621" i="8"/>
  <c r="D621" i="8"/>
  <c r="E621" i="8"/>
  <c r="F621" i="8"/>
  <c r="G621" i="8"/>
  <c r="H621" i="8"/>
  <c r="J621" i="8"/>
  <c r="I621" i="8" s="1"/>
  <c r="K621" i="8"/>
  <c r="M621" i="8"/>
  <c r="M621" i="15" s="1"/>
  <c r="N621" i="8"/>
  <c r="N621" i="15" s="1"/>
  <c r="O621" i="8"/>
  <c r="O621" i="15" s="1"/>
  <c r="P621" i="8"/>
  <c r="P621" i="15" s="1"/>
  <c r="Q621" i="8"/>
  <c r="S621" i="15" s="1"/>
  <c r="A622" i="8"/>
  <c r="B622" i="8"/>
  <c r="C622" i="8"/>
  <c r="D622" i="8"/>
  <c r="E622" i="8"/>
  <c r="F622" i="8"/>
  <c r="G622" i="8"/>
  <c r="H622" i="8"/>
  <c r="J622" i="8"/>
  <c r="I622" i="8" s="1"/>
  <c r="K622" i="8"/>
  <c r="M622" i="8"/>
  <c r="M622" i="15" s="1"/>
  <c r="N622" i="8"/>
  <c r="N622" i="15" s="1"/>
  <c r="O622" i="8"/>
  <c r="O622" i="15" s="1"/>
  <c r="P622" i="8"/>
  <c r="P622" i="15" s="1"/>
  <c r="Q622" i="8"/>
  <c r="S622" i="15" s="1"/>
  <c r="A623" i="8"/>
  <c r="B623" i="8"/>
  <c r="C623" i="8"/>
  <c r="D623" i="8"/>
  <c r="E623" i="8"/>
  <c r="F623" i="8"/>
  <c r="G623" i="8"/>
  <c r="H623" i="8"/>
  <c r="J623" i="8"/>
  <c r="I623" i="8" s="1"/>
  <c r="K623" i="8"/>
  <c r="M623" i="8"/>
  <c r="M623" i="15" s="1"/>
  <c r="N623" i="8"/>
  <c r="N623" i="15" s="1"/>
  <c r="O623" i="8"/>
  <c r="O623" i="15" s="1"/>
  <c r="P623" i="8"/>
  <c r="P623" i="15" s="1"/>
  <c r="Q623" i="8"/>
  <c r="S623" i="15" s="1"/>
  <c r="A624" i="8"/>
  <c r="B624" i="8"/>
  <c r="C624" i="8"/>
  <c r="D624" i="8"/>
  <c r="E624" i="8"/>
  <c r="F624" i="8"/>
  <c r="G624" i="8"/>
  <c r="H624" i="8"/>
  <c r="J624" i="8"/>
  <c r="I624" i="8" s="1"/>
  <c r="K624" i="8"/>
  <c r="M624" i="8"/>
  <c r="M624" i="15" s="1"/>
  <c r="N624" i="8"/>
  <c r="N624" i="15" s="1"/>
  <c r="O624" i="8"/>
  <c r="O624" i="15" s="1"/>
  <c r="P624" i="8"/>
  <c r="P624" i="15" s="1"/>
  <c r="Q624" i="8"/>
  <c r="S624" i="15" s="1"/>
  <c r="A625" i="8"/>
  <c r="B625" i="8"/>
  <c r="C625" i="8"/>
  <c r="D625" i="8"/>
  <c r="E625" i="8"/>
  <c r="F625" i="8"/>
  <c r="G625" i="8"/>
  <c r="H625" i="8"/>
  <c r="J625" i="8"/>
  <c r="I625" i="8" s="1"/>
  <c r="K625" i="8"/>
  <c r="M625" i="8"/>
  <c r="M625" i="15" s="1"/>
  <c r="N625" i="8"/>
  <c r="N625" i="15" s="1"/>
  <c r="O625" i="8"/>
  <c r="O625" i="15" s="1"/>
  <c r="P625" i="8"/>
  <c r="P625" i="15" s="1"/>
  <c r="Q625" i="8"/>
  <c r="S625" i="15" s="1"/>
  <c r="A626" i="8"/>
  <c r="B626" i="8"/>
  <c r="C626" i="8"/>
  <c r="D626" i="8"/>
  <c r="E626" i="8"/>
  <c r="F626" i="8"/>
  <c r="G626" i="8"/>
  <c r="H626" i="8"/>
  <c r="J626" i="8"/>
  <c r="I626" i="8" s="1"/>
  <c r="K626" i="8"/>
  <c r="M626" i="8"/>
  <c r="M626" i="15" s="1"/>
  <c r="N626" i="8"/>
  <c r="N626" i="15" s="1"/>
  <c r="O626" i="8"/>
  <c r="O626" i="15" s="1"/>
  <c r="P626" i="8"/>
  <c r="P626" i="15" s="1"/>
  <c r="Q626" i="8"/>
  <c r="S626" i="15" s="1"/>
  <c r="A627" i="8"/>
  <c r="B627" i="8"/>
  <c r="C627" i="8"/>
  <c r="D627" i="8"/>
  <c r="E627" i="8"/>
  <c r="F627" i="8"/>
  <c r="G627" i="8"/>
  <c r="H627" i="8"/>
  <c r="J627" i="8"/>
  <c r="I627" i="8" s="1"/>
  <c r="K627" i="8"/>
  <c r="M627" i="8"/>
  <c r="M627" i="15" s="1"/>
  <c r="N627" i="8"/>
  <c r="N627" i="15" s="1"/>
  <c r="O627" i="8"/>
  <c r="O627" i="15" s="1"/>
  <c r="P627" i="8"/>
  <c r="P627" i="15" s="1"/>
  <c r="Q627" i="8"/>
  <c r="S627" i="15" s="1"/>
  <c r="A628" i="8"/>
  <c r="B628" i="8"/>
  <c r="C628" i="8"/>
  <c r="D628" i="8"/>
  <c r="E628" i="8"/>
  <c r="F628" i="8"/>
  <c r="G628" i="8"/>
  <c r="H628" i="8"/>
  <c r="J628" i="8"/>
  <c r="I628" i="8" s="1"/>
  <c r="K628" i="8"/>
  <c r="M628" i="8"/>
  <c r="M628" i="15" s="1"/>
  <c r="N628" i="8"/>
  <c r="N628" i="15" s="1"/>
  <c r="O628" i="8"/>
  <c r="O628" i="15" s="1"/>
  <c r="P628" i="8"/>
  <c r="P628" i="15" s="1"/>
  <c r="Q628" i="8"/>
  <c r="S628" i="15" s="1"/>
  <c r="A629" i="8"/>
  <c r="B629" i="8"/>
  <c r="C629" i="8"/>
  <c r="D629" i="8"/>
  <c r="E629" i="8"/>
  <c r="F629" i="8"/>
  <c r="G629" i="8"/>
  <c r="H629" i="8"/>
  <c r="J629" i="8"/>
  <c r="I629" i="8" s="1"/>
  <c r="K629" i="8"/>
  <c r="M629" i="8"/>
  <c r="M629" i="15" s="1"/>
  <c r="N629" i="8"/>
  <c r="N629" i="15" s="1"/>
  <c r="O629" i="8"/>
  <c r="O629" i="15" s="1"/>
  <c r="P629" i="8"/>
  <c r="P629" i="15" s="1"/>
  <c r="Q629" i="8"/>
  <c r="S629" i="15" s="1"/>
  <c r="A630" i="8"/>
  <c r="B630" i="8"/>
  <c r="C630" i="8"/>
  <c r="D630" i="8"/>
  <c r="E630" i="8"/>
  <c r="F630" i="8"/>
  <c r="G630" i="8"/>
  <c r="H630" i="8"/>
  <c r="J630" i="8"/>
  <c r="I630" i="8" s="1"/>
  <c r="K630" i="8"/>
  <c r="M630" i="8"/>
  <c r="M630" i="15" s="1"/>
  <c r="N630" i="8"/>
  <c r="N630" i="15" s="1"/>
  <c r="O630" i="8"/>
  <c r="O630" i="15" s="1"/>
  <c r="P630" i="8"/>
  <c r="P630" i="15" s="1"/>
  <c r="Q630" i="8"/>
  <c r="S630" i="15" s="1"/>
  <c r="A631" i="8"/>
  <c r="B631" i="8"/>
  <c r="C631" i="8"/>
  <c r="D631" i="8"/>
  <c r="E631" i="8"/>
  <c r="F631" i="8"/>
  <c r="G631" i="8"/>
  <c r="H631" i="8"/>
  <c r="J631" i="8"/>
  <c r="I631" i="8" s="1"/>
  <c r="K631" i="8"/>
  <c r="M631" i="8"/>
  <c r="M631" i="15" s="1"/>
  <c r="N631" i="8"/>
  <c r="N631" i="15" s="1"/>
  <c r="O631" i="8"/>
  <c r="O631" i="15" s="1"/>
  <c r="P631" i="8"/>
  <c r="P631" i="15" s="1"/>
  <c r="Q631" i="8"/>
  <c r="S631" i="15" s="1"/>
  <c r="A632" i="8"/>
  <c r="B632" i="8"/>
  <c r="C632" i="8"/>
  <c r="D632" i="8"/>
  <c r="E632" i="8"/>
  <c r="F632" i="8"/>
  <c r="G632" i="8"/>
  <c r="H632" i="8"/>
  <c r="J632" i="8"/>
  <c r="I632" i="8" s="1"/>
  <c r="K632" i="8"/>
  <c r="M632" i="8"/>
  <c r="M632" i="15" s="1"/>
  <c r="N632" i="8"/>
  <c r="N632" i="15" s="1"/>
  <c r="O632" i="8"/>
  <c r="O632" i="15" s="1"/>
  <c r="P632" i="8"/>
  <c r="P632" i="15" s="1"/>
  <c r="Q632" i="8"/>
  <c r="S632" i="15" s="1"/>
  <c r="A633" i="8"/>
  <c r="B633" i="8"/>
  <c r="C633" i="8"/>
  <c r="D633" i="8"/>
  <c r="E633" i="8"/>
  <c r="F633" i="8"/>
  <c r="G633" i="8"/>
  <c r="H633" i="8"/>
  <c r="J633" i="8"/>
  <c r="I633" i="8" s="1"/>
  <c r="K633" i="8"/>
  <c r="M633" i="8"/>
  <c r="M633" i="15" s="1"/>
  <c r="N633" i="8"/>
  <c r="N633" i="15" s="1"/>
  <c r="O633" i="8"/>
  <c r="O633" i="15" s="1"/>
  <c r="P633" i="8"/>
  <c r="P633" i="15" s="1"/>
  <c r="Q633" i="8"/>
  <c r="S633" i="15" s="1"/>
  <c r="A634" i="8"/>
  <c r="B634" i="8"/>
  <c r="C634" i="8"/>
  <c r="D634" i="8"/>
  <c r="E634" i="8"/>
  <c r="F634" i="8"/>
  <c r="G634" i="8"/>
  <c r="H634" i="8"/>
  <c r="J634" i="8"/>
  <c r="I634" i="8" s="1"/>
  <c r="K634" i="8"/>
  <c r="M634" i="8"/>
  <c r="M634" i="15" s="1"/>
  <c r="N634" i="8"/>
  <c r="N634" i="15" s="1"/>
  <c r="O634" i="8"/>
  <c r="O634" i="15" s="1"/>
  <c r="P634" i="8"/>
  <c r="P634" i="15" s="1"/>
  <c r="Q634" i="8"/>
  <c r="S634" i="15" s="1"/>
  <c r="A635" i="8"/>
  <c r="B635" i="8"/>
  <c r="C635" i="8"/>
  <c r="D635" i="8"/>
  <c r="E635" i="8"/>
  <c r="F635" i="8"/>
  <c r="G635" i="8"/>
  <c r="H635" i="8"/>
  <c r="J635" i="8"/>
  <c r="I635" i="8" s="1"/>
  <c r="K635" i="8"/>
  <c r="M635" i="8"/>
  <c r="M635" i="15" s="1"/>
  <c r="N635" i="8"/>
  <c r="N635" i="15" s="1"/>
  <c r="O635" i="8"/>
  <c r="O635" i="15" s="1"/>
  <c r="P635" i="8"/>
  <c r="P635" i="15" s="1"/>
  <c r="Q635" i="8"/>
  <c r="S635" i="15" s="1"/>
  <c r="A636" i="8"/>
  <c r="B636" i="8"/>
  <c r="C636" i="8"/>
  <c r="D636" i="8"/>
  <c r="E636" i="8"/>
  <c r="F636" i="8"/>
  <c r="G636" i="8"/>
  <c r="H636" i="8"/>
  <c r="J636" i="8"/>
  <c r="I636" i="8" s="1"/>
  <c r="K636" i="8"/>
  <c r="M636" i="8"/>
  <c r="M636" i="15" s="1"/>
  <c r="N636" i="8"/>
  <c r="N636" i="15" s="1"/>
  <c r="O636" i="8"/>
  <c r="O636" i="15" s="1"/>
  <c r="P636" i="8"/>
  <c r="P636" i="15" s="1"/>
  <c r="Q636" i="8"/>
  <c r="S636" i="15" s="1"/>
  <c r="A637" i="8"/>
  <c r="B637" i="8"/>
  <c r="C637" i="8"/>
  <c r="D637" i="8"/>
  <c r="E637" i="8"/>
  <c r="F637" i="8"/>
  <c r="G637" i="8"/>
  <c r="H637" i="8"/>
  <c r="J637" i="8"/>
  <c r="I637" i="8" s="1"/>
  <c r="K637" i="8"/>
  <c r="M637" i="8"/>
  <c r="M637" i="15" s="1"/>
  <c r="N637" i="8"/>
  <c r="N637" i="15" s="1"/>
  <c r="O637" i="8"/>
  <c r="O637" i="15" s="1"/>
  <c r="P637" i="8"/>
  <c r="P637" i="15" s="1"/>
  <c r="Q637" i="8"/>
  <c r="S637" i="15" s="1"/>
  <c r="A638" i="8"/>
  <c r="B638" i="8"/>
  <c r="C638" i="8"/>
  <c r="D638" i="8"/>
  <c r="E638" i="8"/>
  <c r="F638" i="8"/>
  <c r="G638" i="8"/>
  <c r="H638" i="8"/>
  <c r="J638" i="8"/>
  <c r="I638" i="8" s="1"/>
  <c r="K638" i="8"/>
  <c r="M638" i="8"/>
  <c r="M638" i="15" s="1"/>
  <c r="N638" i="8"/>
  <c r="N638" i="15" s="1"/>
  <c r="O638" i="8"/>
  <c r="O638" i="15" s="1"/>
  <c r="P638" i="8"/>
  <c r="P638" i="15" s="1"/>
  <c r="Q638" i="8"/>
  <c r="S638" i="15" s="1"/>
  <c r="A639" i="8"/>
  <c r="B639" i="8"/>
  <c r="C639" i="8"/>
  <c r="D639" i="8"/>
  <c r="E639" i="8"/>
  <c r="F639" i="8"/>
  <c r="G639" i="8"/>
  <c r="H639" i="8"/>
  <c r="J639" i="8"/>
  <c r="I639" i="8" s="1"/>
  <c r="K639" i="8"/>
  <c r="M639" i="8"/>
  <c r="M639" i="15" s="1"/>
  <c r="N639" i="8"/>
  <c r="N639" i="15" s="1"/>
  <c r="O639" i="8"/>
  <c r="O639" i="15" s="1"/>
  <c r="P639" i="8"/>
  <c r="P639" i="15" s="1"/>
  <c r="Q639" i="8"/>
  <c r="S639" i="15" s="1"/>
  <c r="A640" i="8"/>
  <c r="B640" i="8"/>
  <c r="C640" i="8"/>
  <c r="D640" i="8"/>
  <c r="E640" i="8"/>
  <c r="F640" i="8"/>
  <c r="G640" i="8"/>
  <c r="H640" i="8"/>
  <c r="J640" i="8"/>
  <c r="I640" i="8" s="1"/>
  <c r="K640" i="8"/>
  <c r="M640" i="8"/>
  <c r="M640" i="15" s="1"/>
  <c r="N640" i="8"/>
  <c r="N640" i="15" s="1"/>
  <c r="O640" i="8"/>
  <c r="O640" i="15" s="1"/>
  <c r="P640" i="8"/>
  <c r="P640" i="15" s="1"/>
  <c r="Q640" i="8"/>
  <c r="S640" i="15" s="1"/>
  <c r="A641" i="8"/>
  <c r="B641" i="8"/>
  <c r="C641" i="8"/>
  <c r="D641" i="8"/>
  <c r="E641" i="8"/>
  <c r="F641" i="8"/>
  <c r="G641" i="8"/>
  <c r="H641" i="8"/>
  <c r="J641" i="8"/>
  <c r="I641" i="8" s="1"/>
  <c r="K641" i="8"/>
  <c r="M641" i="8"/>
  <c r="M641" i="15" s="1"/>
  <c r="N641" i="8"/>
  <c r="N641" i="15" s="1"/>
  <c r="O641" i="8"/>
  <c r="O641" i="15" s="1"/>
  <c r="P641" i="8"/>
  <c r="P641" i="15" s="1"/>
  <c r="Q641" i="8"/>
  <c r="S641" i="15" s="1"/>
  <c r="A642" i="8"/>
  <c r="B642" i="8"/>
  <c r="C642" i="8"/>
  <c r="D642" i="8"/>
  <c r="E642" i="8"/>
  <c r="F642" i="8"/>
  <c r="G642" i="8"/>
  <c r="H642" i="8"/>
  <c r="J642" i="8"/>
  <c r="I642" i="8" s="1"/>
  <c r="K642" i="8"/>
  <c r="M642" i="8"/>
  <c r="M642" i="15" s="1"/>
  <c r="N642" i="8"/>
  <c r="N642" i="15" s="1"/>
  <c r="O642" i="8"/>
  <c r="O642" i="15" s="1"/>
  <c r="P642" i="8"/>
  <c r="P642" i="15" s="1"/>
  <c r="Q642" i="8"/>
  <c r="S642" i="15" s="1"/>
  <c r="A643" i="8"/>
  <c r="B643" i="8"/>
  <c r="C643" i="8"/>
  <c r="D643" i="8"/>
  <c r="E643" i="8"/>
  <c r="F643" i="8"/>
  <c r="G643" i="8"/>
  <c r="H643" i="8"/>
  <c r="J643" i="8"/>
  <c r="I643" i="8" s="1"/>
  <c r="K643" i="8"/>
  <c r="M643" i="8"/>
  <c r="M643" i="15" s="1"/>
  <c r="N643" i="8"/>
  <c r="N643" i="15" s="1"/>
  <c r="O643" i="8"/>
  <c r="O643" i="15" s="1"/>
  <c r="P643" i="8"/>
  <c r="P643" i="15" s="1"/>
  <c r="Q643" i="8"/>
  <c r="S643" i="15" s="1"/>
  <c r="A644" i="8"/>
  <c r="B644" i="8"/>
  <c r="C644" i="8"/>
  <c r="D644" i="8"/>
  <c r="E644" i="8"/>
  <c r="F644" i="8"/>
  <c r="G644" i="8"/>
  <c r="H644" i="8"/>
  <c r="J644" i="8"/>
  <c r="I644" i="8" s="1"/>
  <c r="K644" i="8"/>
  <c r="M644" i="8"/>
  <c r="M644" i="15" s="1"/>
  <c r="N644" i="8"/>
  <c r="N644" i="15" s="1"/>
  <c r="O644" i="8"/>
  <c r="O644" i="15" s="1"/>
  <c r="P644" i="8"/>
  <c r="P644" i="15" s="1"/>
  <c r="Q644" i="8"/>
  <c r="S644" i="15" s="1"/>
  <c r="A645" i="8"/>
  <c r="B645" i="8"/>
  <c r="C645" i="8"/>
  <c r="D645" i="8"/>
  <c r="E645" i="8"/>
  <c r="F645" i="8"/>
  <c r="G645" i="8"/>
  <c r="H645" i="8"/>
  <c r="J645" i="8"/>
  <c r="I645" i="8" s="1"/>
  <c r="K645" i="8"/>
  <c r="M645" i="8"/>
  <c r="M645" i="15" s="1"/>
  <c r="N645" i="8"/>
  <c r="N645" i="15" s="1"/>
  <c r="O645" i="8"/>
  <c r="O645" i="15" s="1"/>
  <c r="P645" i="8"/>
  <c r="P645" i="15" s="1"/>
  <c r="Q645" i="8"/>
  <c r="S645" i="15" s="1"/>
  <c r="A646" i="8"/>
  <c r="B646" i="8"/>
  <c r="C646" i="8"/>
  <c r="D646" i="8"/>
  <c r="E646" i="8"/>
  <c r="F646" i="8"/>
  <c r="G646" i="8"/>
  <c r="H646" i="8"/>
  <c r="J646" i="8"/>
  <c r="I646" i="8" s="1"/>
  <c r="K646" i="8"/>
  <c r="M646" i="8"/>
  <c r="M646" i="15" s="1"/>
  <c r="N646" i="8"/>
  <c r="N646" i="15" s="1"/>
  <c r="O646" i="8"/>
  <c r="O646" i="15" s="1"/>
  <c r="P646" i="8"/>
  <c r="P646" i="15" s="1"/>
  <c r="Q646" i="8"/>
  <c r="S646" i="15" s="1"/>
  <c r="A647" i="8"/>
  <c r="B647" i="8"/>
  <c r="C647" i="8"/>
  <c r="D647" i="8"/>
  <c r="E647" i="8"/>
  <c r="F647" i="8"/>
  <c r="G647" i="8"/>
  <c r="H647" i="8"/>
  <c r="J647" i="8"/>
  <c r="I647" i="8" s="1"/>
  <c r="K647" i="8"/>
  <c r="M647" i="8"/>
  <c r="M647" i="15" s="1"/>
  <c r="N647" i="8"/>
  <c r="N647" i="15" s="1"/>
  <c r="O647" i="8"/>
  <c r="O647" i="15" s="1"/>
  <c r="P647" i="8"/>
  <c r="P647" i="15" s="1"/>
  <c r="Q647" i="8"/>
  <c r="S647" i="15" s="1"/>
  <c r="A648" i="8"/>
  <c r="B648" i="8"/>
  <c r="C648" i="8"/>
  <c r="D648" i="8"/>
  <c r="E648" i="8"/>
  <c r="F648" i="8"/>
  <c r="G648" i="8"/>
  <c r="H648" i="8"/>
  <c r="J648" i="8"/>
  <c r="I648" i="8" s="1"/>
  <c r="K648" i="8"/>
  <c r="M648" i="8"/>
  <c r="M648" i="15" s="1"/>
  <c r="N648" i="8"/>
  <c r="N648" i="15" s="1"/>
  <c r="O648" i="8"/>
  <c r="O648" i="15" s="1"/>
  <c r="P648" i="8"/>
  <c r="P648" i="15" s="1"/>
  <c r="Q648" i="8"/>
  <c r="S648" i="15" s="1"/>
  <c r="A649" i="8"/>
  <c r="B649" i="8"/>
  <c r="C649" i="8"/>
  <c r="D649" i="8"/>
  <c r="E649" i="8"/>
  <c r="F649" i="8"/>
  <c r="G649" i="8"/>
  <c r="H649" i="8"/>
  <c r="J649" i="8"/>
  <c r="I649" i="8" s="1"/>
  <c r="K649" i="8"/>
  <c r="M649" i="8"/>
  <c r="M649" i="15" s="1"/>
  <c r="N649" i="8"/>
  <c r="N649" i="15" s="1"/>
  <c r="O649" i="8"/>
  <c r="O649" i="15" s="1"/>
  <c r="P649" i="8"/>
  <c r="P649" i="15" s="1"/>
  <c r="Q649" i="8"/>
  <c r="S649" i="15" s="1"/>
  <c r="A650" i="8"/>
  <c r="B650" i="8"/>
  <c r="C650" i="8"/>
  <c r="D650" i="8"/>
  <c r="E650" i="8"/>
  <c r="F650" i="8"/>
  <c r="G650" i="8"/>
  <c r="H650" i="8"/>
  <c r="J650" i="8"/>
  <c r="I650" i="8" s="1"/>
  <c r="K650" i="8"/>
  <c r="M650" i="8"/>
  <c r="M650" i="15" s="1"/>
  <c r="N650" i="8"/>
  <c r="N650" i="15" s="1"/>
  <c r="O650" i="8"/>
  <c r="O650" i="15" s="1"/>
  <c r="P650" i="8"/>
  <c r="P650" i="15" s="1"/>
  <c r="Q650" i="8"/>
  <c r="S650" i="15" s="1"/>
  <c r="A651" i="8"/>
  <c r="B651" i="8"/>
  <c r="C651" i="8"/>
  <c r="D651" i="8"/>
  <c r="E651" i="8"/>
  <c r="F651" i="8"/>
  <c r="G651" i="8"/>
  <c r="H651" i="8"/>
  <c r="J651" i="8"/>
  <c r="I651" i="8" s="1"/>
  <c r="K651" i="8"/>
  <c r="M651" i="8"/>
  <c r="M651" i="15" s="1"/>
  <c r="N651" i="8"/>
  <c r="N651" i="15" s="1"/>
  <c r="O651" i="8"/>
  <c r="O651" i="15" s="1"/>
  <c r="P651" i="8"/>
  <c r="P651" i="15" s="1"/>
  <c r="Q651" i="8"/>
  <c r="S651" i="15" s="1"/>
  <c r="A652" i="8"/>
  <c r="B652" i="8"/>
  <c r="C652" i="8"/>
  <c r="D652" i="8"/>
  <c r="E652" i="8"/>
  <c r="F652" i="8"/>
  <c r="G652" i="8"/>
  <c r="H652" i="8"/>
  <c r="J652" i="8"/>
  <c r="I652" i="8" s="1"/>
  <c r="K652" i="8"/>
  <c r="M652" i="8"/>
  <c r="M652" i="15" s="1"/>
  <c r="N652" i="8"/>
  <c r="N652" i="15" s="1"/>
  <c r="O652" i="8"/>
  <c r="O652" i="15" s="1"/>
  <c r="P652" i="8"/>
  <c r="P652" i="15" s="1"/>
  <c r="Q652" i="8"/>
  <c r="S652" i="15" s="1"/>
  <c r="A653" i="8"/>
  <c r="B653" i="8"/>
  <c r="C653" i="8"/>
  <c r="D653" i="8"/>
  <c r="E653" i="8"/>
  <c r="F653" i="8"/>
  <c r="G653" i="8"/>
  <c r="H653" i="8"/>
  <c r="J653" i="8"/>
  <c r="I653" i="8" s="1"/>
  <c r="K653" i="8"/>
  <c r="M653" i="8"/>
  <c r="M653" i="15" s="1"/>
  <c r="N653" i="8"/>
  <c r="N653" i="15" s="1"/>
  <c r="O653" i="8"/>
  <c r="O653" i="15" s="1"/>
  <c r="P653" i="8"/>
  <c r="P653" i="15" s="1"/>
  <c r="Q653" i="8"/>
  <c r="S653" i="15" s="1"/>
  <c r="A654" i="8"/>
  <c r="B654" i="8"/>
  <c r="C654" i="8"/>
  <c r="D654" i="8"/>
  <c r="E654" i="8"/>
  <c r="F654" i="8"/>
  <c r="G654" i="8"/>
  <c r="H654" i="8"/>
  <c r="J654" i="8"/>
  <c r="I654" i="8" s="1"/>
  <c r="K654" i="8"/>
  <c r="M654" i="8"/>
  <c r="M654" i="15" s="1"/>
  <c r="N654" i="8"/>
  <c r="N654" i="15" s="1"/>
  <c r="O654" i="8"/>
  <c r="O654" i="15" s="1"/>
  <c r="P654" i="8"/>
  <c r="P654" i="15" s="1"/>
  <c r="Q654" i="8"/>
  <c r="S654" i="15" s="1"/>
  <c r="A655" i="8"/>
  <c r="B655" i="8"/>
  <c r="C655" i="8"/>
  <c r="D655" i="8"/>
  <c r="E655" i="8"/>
  <c r="F655" i="8"/>
  <c r="G655" i="8"/>
  <c r="H655" i="8"/>
  <c r="J655" i="8"/>
  <c r="I655" i="8" s="1"/>
  <c r="K655" i="8"/>
  <c r="M655" i="8"/>
  <c r="M655" i="15" s="1"/>
  <c r="N655" i="8"/>
  <c r="N655" i="15" s="1"/>
  <c r="O655" i="8"/>
  <c r="O655" i="15" s="1"/>
  <c r="P655" i="8"/>
  <c r="P655" i="15" s="1"/>
  <c r="Q655" i="8"/>
  <c r="S655" i="15" s="1"/>
  <c r="A656" i="8"/>
  <c r="B656" i="8"/>
  <c r="C656" i="8"/>
  <c r="D656" i="8"/>
  <c r="E656" i="8"/>
  <c r="F656" i="8"/>
  <c r="G656" i="8"/>
  <c r="H656" i="8"/>
  <c r="J656" i="8"/>
  <c r="I656" i="8" s="1"/>
  <c r="K656" i="8"/>
  <c r="M656" i="8"/>
  <c r="M656" i="15" s="1"/>
  <c r="N656" i="8"/>
  <c r="N656" i="15" s="1"/>
  <c r="O656" i="8"/>
  <c r="O656" i="15" s="1"/>
  <c r="P656" i="8"/>
  <c r="P656" i="15" s="1"/>
  <c r="Q656" i="8"/>
  <c r="S656" i="15" s="1"/>
  <c r="A657" i="8"/>
  <c r="B657" i="8"/>
  <c r="C657" i="8"/>
  <c r="D657" i="8"/>
  <c r="E657" i="8"/>
  <c r="F657" i="8"/>
  <c r="G657" i="8"/>
  <c r="H657" i="8"/>
  <c r="J657" i="8"/>
  <c r="I657" i="8" s="1"/>
  <c r="K657" i="8"/>
  <c r="M657" i="8"/>
  <c r="M657" i="15" s="1"/>
  <c r="N657" i="8"/>
  <c r="N657" i="15" s="1"/>
  <c r="O657" i="8"/>
  <c r="O657" i="15" s="1"/>
  <c r="P657" i="8"/>
  <c r="P657" i="15" s="1"/>
  <c r="Q657" i="8"/>
  <c r="S657" i="15" s="1"/>
  <c r="A658" i="8"/>
  <c r="B658" i="8"/>
  <c r="C658" i="8"/>
  <c r="D658" i="8"/>
  <c r="E658" i="8"/>
  <c r="F658" i="8"/>
  <c r="G658" i="8"/>
  <c r="H658" i="8"/>
  <c r="J658" i="8"/>
  <c r="I658" i="8" s="1"/>
  <c r="K658" i="8"/>
  <c r="M658" i="8"/>
  <c r="M658" i="15" s="1"/>
  <c r="N658" i="8"/>
  <c r="N658" i="15" s="1"/>
  <c r="O658" i="8"/>
  <c r="O658" i="15" s="1"/>
  <c r="P658" i="8"/>
  <c r="P658" i="15" s="1"/>
  <c r="Q658" i="8"/>
  <c r="S658" i="15" s="1"/>
  <c r="A659" i="8"/>
  <c r="B659" i="8"/>
  <c r="C659" i="8"/>
  <c r="D659" i="8"/>
  <c r="E659" i="8"/>
  <c r="F659" i="8"/>
  <c r="G659" i="8"/>
  <c r="H659" i="8"/>
  <c r="J659" i="8"/>
  <c r="I659" i="8" s="1"/>
  <c r="K659" i="8"/>
  <c r="M659" i="8"/>
  <c r="M659" i="15" s="1"/>
  <c r="N659" i="8"/>
  <c r="N659" i="15" s="1"/>
  <c r="O659" i="8"/>
  <c r="O659" i="15" s="1"/>
  <c r="P659" i="8"/>
  <c r="P659" i="15" s="1"/>
  <c r="Q659" i="8"/>
  <c r="S659" i="15" s="1"/>
  <c r="A660" i="8"/>
  <c r="B660" i="8"/>
  <c r="C660" i="8"/>
  <c r="D660" i="8"/>
  <c r="E660" i="8"/>
  <c r="F660" i="8"/>
  <c r="G660" i="8"/>
  <c r="H660" i="8"/>
  <c r="J660" i="8"/>
  <c r="I660" i="8" s="1"/>
  <c r="K660" i="8"/>
  <c r="M660" i="8"/>
  <c r="M660" i="15" s="1"/>
  <c r="N660" i="8"/>
  <c r="N660" i="15" s="1"/>
  <c r="O660" i="8"/>
  <c r="O660" i="15" s="1"/>
  <c r="P660" i="8"/>
  <c r="P660" i="15" s="1"/>
  <c r="Q660" i="8"/>
  <c r="S660" i="15" s="1"/>
  <c r="A661" i="8"/>
  <c r="B661" i="8"/>
  <c r="C661" i="8"/>
  <c r="D661" i="8"/>
  <c r="E661" i="8"/>
  <c r="F661" i="8"/>
  <c r="G661" i="8"/>
  <c r="H661" i="8"/>
  <c r="J661" i="8"/>
  <c r="I661" i="8" s="1"/>
  <c r="K661" i="8"/>
  <c r="M661" i="8"/>
  <c r="M661" i="15" s="1"/>
  <c r="N661" i="8"/>
  <c r="N661" i="15" s="1"/>
  <c r="O661" i="8"/>
  <c r="O661" i="15" s="1"/>
  <c r="P661" i="8"/>
  <c r="P661" i="15" s="1"/>
  <c r="Q661" i="8"/>
  <c r="S661" i="15" s="1"/>
  <c r="A662" i="8"/>
  <c r="B662" i="8"/>
  <c r="C662" i="8"/>
  <c r="D662" i="8"/>
  <c r="E662" i="8"/>
  <c r="F662" i="8"/>
  <c r="G662" i="8"/>
  <c r="H662" i="8"/>
  <c r="J662" i="8"/>
  <c r="I662" i="8" s="1"/>
  <c r="K662" i="8"/>
  <c r="M662" i="8"/>
  <c r="M662" i="15" s="1"/>
  <c r="N662" i="8"/>
  <c r="N662" i="15" s="1"/>
  <c r="O662" i="8"/>
  <c r="O662" i="15" s="1"/>
  <c r="P662" i="8"/>
  <c r="P662" i="15" s="1"/>
  <c r="Q662" i="8"/>
  <c r="S662" i="15" s="1"/>
  <c r="A663" i="8"/>
  <c r="B663" i="8"/>
  <c r="C663" i="8"/>
  <c r="D663" i="8"/>
  <c r="E663" i="8"/>
  <c r="F663" i="8"/>
  <c r="G663" i="8"/>
  <c r="H663" i="8"/>
  <c r="J663" i="8"/>
  <c r="I663" i="8" s="1"/>
  <c r="K663" i="8"/>
  <c r="M663" i="8"/>
  <c r="M663" i="15" s="1"/>
  <c r="N663" i="8"/>
  <c r="N663" i="15" s="1"/>
  <c r="O663" i="8"/>
  <c r="O663" i="15" s="1"/>
  <c r="P663" i="8"/>
  <c r="P663" i="15" s="1"/>
  <c r="Q663" i="8"/>
  <c r="S663" i="15" s="1"/>
  <c r="A664" i="8"/>
  <c r="B664" i="8"/>
  <c r="C664" i="8"/>
  <c r="D664" i="8"/>
  <c r="E664" i="8"/>
  <c r="F664" i="8"/>
  <c r="G664" i="8"/>
  <c r="H664" i="8"/>
  <c r="J664" i="8"/>
  <c r="I664" i="8" s="1"/>
  <c r="K664" i="8"/>
  <c r="M664" i="8"/>
  <c r="M664" i="15" s="1"/>
  <c r="N664" i="8"/>
  <c r="N664" i="15" s="1"/>
  <c r="O664" i="8"/>
  <c r="O664" i="15" s="1"/>
  <c r="P664" i="8"/>
  <c r="P664" i="15" s="1"/>
  <c r="Q664" i="8"/>
  <c r="S664" i="15" s="1"/>
  <c r="A665" i="8"/>
  <c r="B665" i="8"/>
  <c r="C665" i="8"/>
  <c r="D665" i="8"/>
  <c r="E665" i="8"/>
  <c r="F665" i="8"/>
  <c r="G665" i="8"/>
  <c r="H665" i="8"/>
  <c r="J665" i="8"/>
  <c r="I665" i="8" s="1"/>
  <c r="K665" i="8"/>
  <c r="M665" i="8"/>
  <c r="M665" i="15" s="1"/>
  <c r="N665" i="8"/>
  <c r="N665" i="15" s="1"/>
  <c r="O665" i="8"/>
  <c r="O665" i="15" s="1"/>
  <c r="P665" i="8"/>
  <c r="P665" i="15" s="1"/>
  <c r="Q665" i="8"/>
  <c r="S665" i="15" s="1"/>
  <c r="A666" i="8"/>
  <c r="B666" i="8"/>
  <c r="C666" i="8"/>
  <c r="D666" i="8"/>
  <c r="E666" i="8"/>
  <c r="F666" i="8"/>
  <c r="G666" i="8"/>
  <c r="H666" i="8"/>
  <c r="J666" i="8"/>
  <c r="I666" i="8" s="1"/>
  <c r="K666" i="8"/>
  <c r="M666" i="8"/>
  <c r="M666" i="15" s="1"/>
  <c r="N666" i="8"/>
  <c r="N666" i="15" s="1"/>
  <c r="O666" i="8"/>
  <c r="O666" i="15" s="1"/>
  <c r="P666" i="8"/>
  <c r="P666" i="15" s="1"/>
  <c r="Q666" i="8"/>
  <c r="S666" i="15" s="1"/>
  <c r="A667" i="8"/>
  <c r="B667" i="8"/>
  <c r="C667" i="8"/>
  <c r="D667" i="8"/>
  <c r="E667" i="8"/>
  <c r="F667" i="8"/>
  <c r="G667" i="8"/>
  <c r="H667" i="8"/>
  <c r="J667" i="8"/>
  <c r="I667" i="8" s="1"/>
  <c r="K667" i="8"/>
  <c r="M667" i="8"/>
  <c r="M667" i="15" s="1"/>
  <c r="N667" i="8"/>
  <c r="N667" i="15" s="1"/>
  <c r="O667" i="8"/>
  <c r="O667" i="15" s="1"/>
  <c r="P667" i="8"/>
  <c r="P667" i="15" s="1"/>
  <c r="Q667" i="8"/>
  <c r="S667" i="15" s="1"/>
  <c r="A668" i="8"/>
  <c r="B668" i="8"/>
  <c r="C668" i="8"/>
  <c r="D668" i="8"/>
  <c r="E668" i="8"/>
  <c r="F668" i="8"/>
  <c r="G668" i="8"/>
  <c r="H668" i="8"/>
  <c r="J668" i="8"/>
  <c r="I668" i="8" s="1"/>
  <c r="K668" i="8"/>
  <c r="M668" i="8"/>
  <c r="M668" i="15" s="1"/>
  <c r="N668" i="8"/>
  <c r="N668" i="15" s="1"/>
  <c r="O668" i="8"/>
  <c r="O668" i="15" s="1"/>
  <c r="P668" i="8"/>
  <c r="P668" i="15" s="1"/>
  <c r="Q668" i="8"/>
  <c r="S668" i="15" s="1"/>
  <c r="A669" i="8"/>
  <c r="B669" i="8"/>
  <c r="C669" i="8"/>
  <c r="D669" i="8"/>
  <c r="E669" i="8"/>
  <c r="F669" i="8"/>
  <c r="G669" i="8"/>
  <c r="H669" i="8"/>
  <c r="J669" i="8"/>
  <c r="I669" i="8" s="1"/>
  <c r="K669" i="8"/>
  <c r="M669" i="8"/>
  <c r="M669" i="15" s="1"/>
  <c r="N669" i="8"/>
  <c r="N669" i="15" s="1"/>
  <c r="O669" i="8"/>
  <c r="O669" i="15" s="1"/>
  <c r="P669" i="8"/>
  <c r="P669" i="15" s="1"/>
  <c r="Q669" i="8"/>
  <c r="S669" i="15" s="1"/>
  <c r="A670" i="8"/>
  <c r="B670" i="8"/>
  <c r="C670" i="8"/>
  <c r="D670" i="8"/>
  <c r="E670" i="8"/>
  <c r="F670" i="8"/>
  <c r="G670" i="8"/>
  <c r="H670" i="8"/>
  <c r="J670" i="8"/>
  <c r="I670" i="8" s="1"/>
  <c r="K670" i="8"/>
  <c r="M670" i="8"/>
  <c r="M670" i="15" s="1"/>
  <c r="N670" i="8"/>
  <c r="N670" i="15" s="1"/>
  <c r="O670" i="8"/>
  <c r="O670" i="15" s="1"/>
  <c r="P670" i="8"/>
  <c r="P670" i="15" s="1"/>
  <c r="Q670" i="8"/>
  <c r="S670" i="15" s="1"/>
  <c r="A671" i="8"/>
  <c r="B671" i="8"/>
  <c r="C671" i="8"/>
  <c r="D671" i="8"/>
  <c r="E671" i="8"/>
  <c r="F671" i="8"/>
  <c r="G671" i="8"/>
  <c r="H671" i="8"/>
  <c r="J671" i="8"/>
  <c r="I671" i="8" s="1"/>
  <c r="K671" i="8"/>
  <c r="M671" i="8"/>
  <c r="M671" i="15" s="1"/>
  <c r="N671" i="8"/>
  <c r="N671" i="15" s="1"/>
  <c r="O671" i="8"/>
  <c r="O671" i="15" s="1"/>
  <c r="P671" i="8"/>
  <c r="P671" i="15" s="1"/>
  <c r="Q671" i="8"/>
  <c r="S671" i="15" s="1"/>
  <c r="A672" i="8"/>
  <c r="B672" i="8"/>
  <c r="C672" i="8"/>
  <c r="D672" i="8"/>
  <c r="E672" i="8"/>
  <c r="F672" i="8"/>
  <c r="G672" i="8"/>
  <c r="H672" i="8"/>
  <c r="J672" i="8"/>
  <c r="I672" i="8" s="1"/>
  <c r="K672" i="8"/>
  <c r="M672" i="8"/>
  <c r="M672" i="15" s="1"/>
  <c r="N672" i="8"/>
  <c r="N672" i="15" s="1"/>
  <c r="O672" i="8"/>
  <c r="O672" i="15" s="1"/>
  <c r="P672" i="8"/>
  <c r="P672" i="15" s="1"/>
  <c r="Q672" i="8"/>
  <c r="S672" i="15" s="1"/>
  <c r="A673" i="8"/>
  <c r="B673" i="8"/>
  <c r="C673" i="8"/>
  <c r="D673" i="8"/>
  <c r="E673" i="8"/>
  <c r="F673" i="8"/>
  <c r="G673" i="8"/>
  <c r="H673" i="8"/>
  <c r="J673" i="8"/>
  <c r="I673" i="8" s="1"/>
  <c r="K673" i="8"/>
  <c r="M673" i="8"/>
  <c r="M673" i="15" s="1"/>
  <c r="N673" i="8"/>
  <c r="N673" i="15" s="1"/>
  <c r="O673" i="8"/>
  <c r="O673" i="15" s="1"/>
  <c r="P673" i="8"/>
  <c r="P673" i="15" s="1"/>
  <c r="Q673" i="8"/>
  <c r="S673" i="15" s="1"/>
  <c r="A674" i="8"/>
  <c r="B674" i="8"/>
  <c r="C674" i="8"/>
  <c r="D674" i="8"/>
  <c r="E674" i="8"/>
  <c r="F674" i="8"/>
  <c r="G674" i="8"/>
  <c r="H674" i="8"/>
  <c r="J674" i="8"/>
  <c r="I674" i="8" s="1"/>
  <c r="K674" i="8"/>
  <c r="M674" i="8"/>
  <c r="M674" i="15" s="1"/>
  <c r="N674" i="8"/>
  <c r="N674" i="15" s="1"/>
  <c r="O674" i="8"/>
  <c r="O674" i="15" s="1"/>
  <c r="P674" i="8"/>
  <c r="P674" i="15" s="1"/>
  <c r="Q674" i="8"/>
  <c r="S674" i="15" s="1"/>
  <c r="A675" i="8"/>
  <c r="B675" i="8"/>
  <c r="C675" i="8"/>
  <c r="D675" i="8"/>
  <c r="E675" i="8"/>
  <c r="F675" i="8"/>
  <c r="G675" i="8"/>
  <c r="H675" i="8"/>
  <c r="J675" i="8"/>
  <c r="I675" i="8" s="1"/>
  <c r="K675" i="8"/>
  <c r="M675" i="8"/>
  <c r="M675" i="15" s="1"/>
  <c r="N675" i="8"/>
  <c r="N675" i="15" s="1"/>
  <c r="O675" i="8"/>
  <c r="O675" i="15" s="1"/>
  <c r="P675" i="8"/>
  <c r="P675" i="15" s="1"/>
  <c r="Q675" i="8"/>
  <c r="S675" i="15" s="1"/>
  <c r="A676" i="8"/>
  <c r="B676" i="8"/>
  <c r="C676" i="8"/>
  <c r="D676" i="8"/>
  <c r="E676" i="8"/>
  <c r="F676" i="8"/>
  <c r="G676" i="8"/>
  <c r="H676" i="8"/>
  <c r="J676" i="8"/>
  <c r="I676" i="8" s="1"/>
  <c r="K676" i="8"/>
  <c r="M676" i="8"/>
  <c r="M676" i="15" s="1"/>
  <c r="N676" i="8"/>
  <c r="N676" i="15" s="1"/>
  <c r="O676" i="8"/>
  <c r="O676" i="15" s="1"/>
  <c r="P676" i="8"/>
  <c r="P676" i="15" s="1"/>
  <c r="Q676" i="8"/>
  <c r="S676" i="15" s="1"/>
  <c r="A677" i="8"/>
  <c r="B677" i="8"/>
  <c r="C677" i="8"/>
  <c r="D677" i="8"/>
  <c r="E677" i="8"/>
  <c r="F677" i="8"/>
  <c r="G677" i="8"/>
  <c r="H677" i="8"/>
  <c r="J677" i="8"/>
  <c r="I677" i="8" s="1"/>
  <c r="K677" i="8"/>
  <c r="M677" i="8"/>
  <c r="M677" i="15" s="1"/>
  <c r="N677" i="8"/>
  <c r="N677" i="15" s="1"/>
  <c r="O677" i="8"/>
  <c r="O677" i="15" s="1"/>
  <c r="P677" i="8"/>
  <c r="P677" i="15" s="1"/>
  <c r="Q677" i="8"/>
  <c r="S677" i="15" s="1"/>
  <c r="A678" i="8"/>
  <c r="B678" i="8"/>
  <c r="C678" i="8"/>
  <c r="D678" i="8"/>
  <c r="E678" i="8"/>
  <c r="F678" i="8"/>
  <c r="G678" i="8"/>
  <c r="H678" i="8"/>
  <c r="J678" i="8"/>
  <c r="I678" i="8" s="1"/>
  <c r="K678" i="8"/>
  <c r="M678" i="8"/>
  <c r="M678" i="15" s="1"/>
  <c r="N678" i="8"/>
  <c r="N678" i="15" s="1"/>
  <c r="O678" i="8"/>
  <c r="O678" i="15" s="1"/>
  <c r="P678" i="8"/>
  <c r="P678" i="15" s="1"/>
  <c r="Q678" i="8"/>
  <c r="S678" i="15" s="1"/>
  <c r="A679" i="8"/>
  <c r="B679" i="8"/>
  <c r="C679" i="8"/>
  <c r="D679" i="8"/>
  <c r="E679" i="8"/>
  <c r="F679" i="8"/>
  <c r="G679" i="8"/>
  <c r="H679" i="8"/>
  <c r="J679" i="8"/>
  <c r="I679" i="8" s="1"/>
  <c r="K679" i="8"/>
  <c r="M679" i="8"/>
  <c r="M679" i="15" s="1"/>
  <c r="N679" i="8"/>
  <c r="N679" i="15" s="1"/>
  <c r="O679" i="8"/>
  <c r="O679" i="15" s="1"/>
  <c r="P679" i="8"/>
  <c r="P679" i="15" s="1"/>
  <c r="Q679" i="8"/>
  <c r="S679" i="15" s="1"/>
  <c r="A680" i="8"/>
  <c r="B680" i="8"/>
  <c r="C680" i="8"/>
  <c r="D680" i="8"/>
  <c r="E680" i="8"/>
  <c r="F680" i="8"/>
  <c r="G680" i="8"/>
  <c r="H680" i="8"/>
  <c r="J680" i="8"/>
  <c r="I680" i="8" s="1"/>
  <c r="K680" i="8"/>
  <c r="M680" i="8"/>
  <c r="M680" i="15" s="1"/>
  <c r="N680" i="8"/>
  <c r="N680" i="15" s="1"/>
  <c r="O680" i="8"/>
  <c r="O680" i="15" s="1"/>
  <c r="P680" i="8"/>
  <c r="P680" i="15" s="1"/>
  <c r="Q680" i="8"/>
  <c r="S680" i="15" s="1"/>
  <c r="A681" i="8"/>
  <c r="B681" i="8"/>
  <c r="C681" i="8"/>
  <c r="D681" i="8"/>
  <c r="E681" i="8"/>
  <c r="F681" i="8"/>
  <c r="G681" i="8"/>
  <c r="H681" i="8"/>
  <c r="J681" i="8"/>
  <c r="I681" i="8" s="1"/>
  <c r="K681" i="8"/>
  <c r="M681" i="8"/>
  <c r="M681" i="15" s="1"/>
  <c r="N681" i="8"/>
  <c r="N681" i="15" s="1"/>
  <c r="O681" i="8"/>
  <c r="O681" i="15" s="1"/>
  <c r="P681" i="8"/>
  <c r="P681" i="15" s="1"/>
  <c r="Q681" i="8"/>
  <c r="S681" i="15" s="1"/>
  <c r="A682" i="8"/>
  <c r="B682" i="8"/>
  <c r="C682" i="8"/>
  <c r="D682" i="8"/>
  <c r="E682" i="8"/>
  <c r="F682" i="8"/>
  <c r="G682" i="8"/>
  <c r="H682" i="8"/>
  <c r="J682" i="8"/>
  <c r="I682" i="8" s="1"/>
  <c r="K682" i="8"/>
  <c r="M682" i="8"/>
  <c r="M682" i="15" s="1"/>
  <c r="N682" i="8"/>
  <c r="N682" i="15" s="1"/>
  <c r="O682" i="8"/>
  <c r="O682" i="15" s="1"/>
  <c r="P682" i="8"/>
  <c r="P682" i="15" s="1"/>
  <c r="Q682" i="8"/>
  <c r="S682" i="15" s="1"/>
  <c r="A683" i="8"/>
  <c r="B683" i="8"/>
  <c r="C683" i="8"/>
  <c r="D683" i="8"/>
  <c r="E683" i="8"/>
  <c r="F683" i="8"/>
  <c r="G683" i="8"/>
  <c r="H683" i="8"/>
  <c r="J683" i="8"/>
  <c r="I683" i="8" s="1"/>
  <c r="K683" i="8"/>
  <c r="M683" i="8"/>
  <c r="M683" i="15" s="1"/>
  <c r="N683" i="8"/>
  <c r="N683" i="15" s="1"/>
  <c r="O683" i="8"/>
  <c r="O683" i="15" s="1"/>
  <c r="P683" i="8"/>
  <c r="P683" i="15" s="1"/>
  <c r="Q683" i="8"/>
  <c r="S683" i="15" s="1"/>
  <c r="A684" i="8"/>
  <c r="B684" i="8"/>
  <c r="C684" i="8"/>
  <c r="D684" i="8"/>
  <c r="E684" i="8"/>
  <c r="F684" i="8"/>
  <c r="G684" i="8"/>
  <c r="H684" i="8"/>
  <c r="J684" i="8"/>
  <c r="I684" i="8" s="1"/>
  <c r="K684" i="8"/>
  <c r="M684" i="8"/>
  <c r="M684" i="15" s="1"/>
  <c r="N684" i="8"/>
  <c r="N684" i="15" s="1"/>
  <c r="O684" i="8"/>
  <c r="O684" i="15" s="1"/>
  <c r="P684" i="8"/>
  <c r="P684" i="15" s="1"/>
  <c r="Q684" i="8"/>
  <c r="S684" i="15" s="1"/>
  <c r="A685" i="8"/>
  <c r="B685" i="8"/>
  <c r="C685" i="8"/>
  <c r="D685" i="8"/>
  <c r="E685" i="8"/>
  <c r="F685" i="8"/>
  <c r="G685" i="8"/>
  <c r="H685" i="8"/>
  <c r="J685" i="8"/>
  <c r="I685" i="8" s="1"/>
  <c r="K685" i="8"/>
  <c r="M685" i="8"/>
  <c r="M685" i="15" s="1"/>
  <c r="N685" i="8"/>
  <c r="N685" i="15" s="1"/>
  <c r="O685" i="8"/>
  <c r="O685" i="15" s="1"/>
  <c r="P685" i="8"/>
  <c r="P685" i="15" s="1"/>
  <c r="Q685" i="8"/>
  <c r="S685" i="15" s="1"/>
  <c r="A686" i="8"/>
  <c r="B686" i="8"/>
  <c r="C686" i="8"/>
  <c r="D686" i="8"/>
  <c r="E686" i="8"/>
  <c r="F686" i="8"/>
  <c r="G686" i="8"/>
  <c r="H686" i="8"/>
  <c r="J686" i="8"/>
  <c r="I686" i="8" s="1"/>
  <c r="K686" i="8"/>
  <c r="M686" i="8"/>
  <c r="M686" i="15" s="1"/>
  <c r="N686" i="8"/>
  <c r="N686" i="15" s="1"/>
  <c r="O686" i="8"/>
  <c r="O686" i="15" s="1"/>
  <c r="P686" i="8"/>
  <c r="P686" i="15" s="1"/>
  <c r="Q686" i="8"/>
  <c r="S686" i="15" s="1"/>
  <c r="A687" i="8"/>
  <c r="B687" i="8"/>
  <c r="C687" i="8"/>
  <c r="D687" i="8"/>
  <c r="E687" i="8"/>
  <c r="F687" i="8"/>
  <c r="G687" i="8"/>
  <c r="H687" i="8"/>
  <c r="J687" i="8"/>
  <c r="I687" i="8" s="1"/>
  <c r="K687" i="8"/>
  <c r="M687" i="8"/>
  <c r="M687" i="15" s="1"/>
  <c r="N687" i="8"/>
  <c r="N687" i="15" s="1"/>
  <c r="O687" i="8"/>
  <c r="O687" i="15" s="1"/>
  <c r="P687" i="8"/>
  <c r="P687" i="15" s="1"/>
  <c r="Q687" i="8"/>
  <c r="S687" i="15" s="1"/>
  <c r="A688" i="8"/>
  <c r="B688" i="8"/>
  <c r="C688" i="8"/>
  <c r="D688" i="8"/>
  <c r="E688" i="8"/>
  <c r="F688" i="8"/>
  <c r="G688" i="8"/>
  <c r="H688" i="8"/>
  <c r="J688" i="8"/>
  <c r="I688" i="8" s="1"/>
  <c r="K688" i="8"/>
  <c r="M688" i="8"/>
  <c r="M688" i="15" s="1"/>
  <c r="N688" i="8"/>
  <c r="N688" i="15" s="1"/>
  <c r="O688" i="8"/>
  <c r="O688" i="15" s="1"/>
  <c r="P688" i="8"/>
  <c r="P688" i="15" s="1"/>
  <c r="Q688" i="8"/>
  <c r="S688" i="15" s="1"/>
  <c r="A689" i="8"/>
  <c r="B689" i="8"/>
  <c r="C689" i="8"/>
  <c r="D689" i="8"/>
  <c r="E689" i="8"/>
  <c r="F689" i="8"/>
  <c r="G689" i="8"/>
  <c r="H689" i="8"/>
  <c r="J689" i="8"/>
  <c r="I689" i="8" s="1"/>
  <c r="K689" i="8"/>
  <c r="M689" i="8"/>
  <c r="M689" i="15" s="1"/>
  <c r="N689" i="8"/>
  <c r="N689" i="15" s="1"/>
  <c r="O689" i="8"/>
  <c r="O689" i="15" s="1"/>
  <c r="P689" i="8"/>
  <c r="P689" i="15" s="1"/>
  <c r="Q689" i="8"/>
  <c r="S689" i="15" s="1"/>
  <c r="A690" i="8"/>
  <c r="B690" i="8"/>
  <c r="C690" i="8"/>
  <c r="D690" i="8"/>
  <c r="E690" i="8"/>
  <c r="F690" i="8"/>
  <c r="G690" i="8"/>
  <c r="H690" i="8"/>
  <c r="J690" i="8"/>
  <c r="I690" i="8" s="1"/>
  <c r="K690" i="8"/>
  <c r="M690" i="8"/>
  <c r="M690" i="15" s="1"/>
  <c r="N690" i="8"/>
  <c r="N690" i="15" s="1"/>
  <c r="O690" i="8"/>
  <c r="O690" i="15" s="1"/>
  <c r="P690" i="8"/>
  <c r="P690" i="15" s="1"/>
  <c r="Q690" i="8"/>
  <c r="S690" i="15" s="1"/>
  <c r="A691" i="8"/>
  <c r="B691" i="8"/>
  <c r="C691" i="8"/>
  <c r="D691" i="8"/>
  <c r="E691" i="8"/>
  <c r="F691" i="8"/>
  <c r="G691" i="8"/>
  <c r="H691" i="8"/>
  <c r="J691" i="8"/>
  <c r="I691" i="8" s="1"/>
  <c r="K691" i="8"/>
  <c r="M691" i="8"/>
  <c r="M691" i="15" s="1"/>
  <c r="N691" i="8"/>
  <c r="N691" i="15" s="1"/>
  <c r="O691" i="8"/>
  <c r="O691" i="15" s="1"/>
  <c r="P691" i="8"/>
  <c r="P691" i="15" s="1"/>
  <c r="Q691" i="8"/>
  <c r="S691" i="15" s="1"/>
  <c r="A692" i="8"/>
  <c r="B692" i="8"/>
  <c r="C692" i="8"/>
  <c r="D692" i="8"/>
  <c r="E692" i="8"/>
  <c r="F692" i="8"/>
  <c r="G692" i="8"/>
  <c r="H692" i="8"/>
  <c r="J692" i="8"/>
  <c r="I692" i="8" s="1"/>
  <c r="K692" i="8"/>
  <c r="M692" i="8"/>
  <c r="M692" i="15" s="1"/>
  <c r="N692" i="8"/>
  <c r="N692" i="15" s="1"/>
  <c r="O692" i="8"/>
  <c r="O692" i="15" s="1"/>
  <c r="P692" i="8"/>
  <c r="P692" i="15" s="1"/>
  <c r="Q692" i="8"/>
  <c r="S692" i="15" s="1"/>
  <c r="A693" i="8"/>
  <c r="B693" i="8"/>
  <c r="C693" i="8"/>
  <c r="D693" i="8"/>
  <c r="E693" i="8"/>
  <c r="F693" i="8"/>
  <c r="G693" i="8"/>
  <c r="H693" i="8"/>
  <c r="J693" i="8"/>
  <c r="I693" i="8" s="1"/>
  <c r="K693" i="8"/>
  <c r="M693" i="8"/>
  <c r="M693" i="15" s="1"/>
  <c r="N693" i="8"/>
  <c r="N693" i="15" s="1"/>
  <c r="O693" i="8"/>
  <c r="O693" i="15" s="1"/>
  <c r="P693" i="8"/>
  <c r="P693" i="15" s="1"/>
  <c r="Q693" i="8"/>
  <c r="S693" i="15" s="1"/>
  <c r="A694" i="8"/>
  <c r="B694" i="8"/>
  <c r="C694" i="8"/>
  <c r="D694" i="8"/>
  <c r="E694" i="8"/>
  <c r="F694" i="8"/>
  <c r="G694" i="8"/>
  <c r="H694" i="8"/>
  <c r="J694" i="8"/>
  <c r="I694" i="8" s="1"/>
  <c r="K694" i="8"/>
  <c r="M694" i="8"/>
  <c r="M694" i="15" s="1"/>
  <c r="N694" i="8"/>
  <c r="N694" i="15" s="1"/>
  <c r="O694" i="8"/>
  <c r="O694" i="15" s="1"/>
  <c r="P694" i="8"/>
  <c r="P694" i="15" s="1"/>
  <c r="Q694" i="8"/>
  <c r="S694" i="15" s="1"/>
  <c r="A695" i="8"/>
  <c r="B695" i="8"/>
  <c r="C695" i="8"/>
  <c r="D695" i="8"/>
  <c r="E695" i="8"/>
  <c r="F695" i="8"/>
  <c r="G695" i="8"/>
  <c r="H695" i="8"/>
  <c r="J695" i="8"/>
  <c r="I695" i="8" s="1"/>
  <c r="K695" i="8"/>
  <c r="M695" i="8"/>
  <c r="M695" i="15" s="1"/>
  <c r="N695" i="8"/>
  <c r="N695" i="15" s="1"/>
  <c r="O695" i="8"/>
  <c r="O695" i="15" s="1"/>
  <c r="P695" i="8"/>
  <c r="P695" i="15" s="1"/>
  <c r="Q695" i="8"/>
  <c r="S695" i="15" s="1"/>
  <c r="A696" i="8"/>
  <c r="B696" i="8"/>
  <c r="C696" i="8"/>
  <c r="D696" i="8"/>
  <c r="E696" i="8"/>
  <c r="F696" i="8"/>
  <c r="G696" i="8"/>
  <c r="H696" i="8"/>
  <c r="J696" i="8"/>
  <c r="I696" i="8" s="1"/>
  <c r="K696" i="8"/>
  <c r="M696" i="8"/>
  <c r="M696" i="15" s="1"/>
  <c r="N696" i="8"/>
  <c r="N696" i="15" s="1"/>
  <c r="O696" i="8"/>
  <c r="O696" i="15" s="1"/>
  <c r="P696" i="8"/>
  <c r="P696" i="15" s="1"/>
  <c r="Q696" i="8"/>
  <c r="S696" i="15" s="1"/>
  <c r="A697" i="8"/>
  <c r="B697" i="8"/>
  <c r="C697" i="8"/>
  <c r="D697" i="8"/>
  <c r="E697" i="8"/>
  <c r="F697" i="8"/>
  <c r="G697" i="8"/>
  <c r="H697" i="8"/>
  <c r="J697" i="8"/>
  <c r="I697" i="8" s="1"/>
  <c r="K697" i="8"/>
  <c r="M697" i="8"/>
  <c r="M697" i="15" s="1"/>
  <c r="N697" i="8"/>
  <c r="N697" i="15" s="1"/>
  <c r="O697" i="8"/>
  <c r="O697" i="15" s="1"/>
  <c r="P697" i="8"/>
  <c r="P697" i="15" s="1"/>
  <c r="Q697" i="8"/>
  <c r="S697" i="15" s="1"/>
  <c r="A698" i="8"/>
  <c r="B698" i="8"/>
  <c r="C698" i="8"/>
  <c r="D698" i="8"/>
  <c r="E698" i="8"/>
  <c r="F698" i="8"/>
  <c r="G698" i="8"/>
  <c r="H698" i="8"/>
  <c r="J698" i="8"/>
  <c r="I698" i="8" s="1"/>
  <c r="K698" i="8"/>
  <c r="M698" i="8"/>
  <c r="M698" i="15" s="1"/>
  <c r="N698" i="8"/>
  <c r="N698" i="15" s="1"/>
  <c r="O698" i="8"/>
  <c r="O698" i="15" s="1"/>
  <c r="P698" i="8"/>
  <c r="P698" i="15" s="1"/>
  <c r="Q698" i="8"/>
  <c r="S698" i="15" s="1"/>
  <c r="A699" i="8"/>
  <c r="B699" i="8"/>
  <c r="C699" i="8"/>
  <c r="D699" i="8"/>
  <c r="E699" i="8"/>
  <c r="F699" i="8"/>
  <c r="G699" i="8"/>
  <c r="H699" i="8"/>
  <c r="J699" i="8"/>
  <c r="I699" i="8" s="1"/>
  <c r="K699" i="8"/>
  <c r="M699" i="8"/>
  <c r="M699" i="15" s="1"/>
  <c r="N699" i="8"/>
  <c r="N699" i="15" s="1"/>
  <c r="O699" i="8"/>
  <c r="O699" i="15" s="1"/>
  <c r="P699" i="8"/>
  <c r="P699" i="15" s="1"/>
  <c r="Q699" i="8"/>
  <c r="S699" i="15" s="1"/>
  <c r="A700" i="8"/>
  <c r="B700" i="8"/>
  <c r="C700" i="8"/>
  <c r="D700" i="8"/>
  <c r="E700" i="8"/>
  <c r="F700" i="8"/>
  <c r="G700" i="8"/>
  <c r="H700" i="8"/>
  <c r="J700" i="8"/>
  <c r="I700" i="8" s="1"/>
  <c r="K700" i="8"/>
  <c r="M700" i="8"/>
  <c r="M700" i="15" s="1"/>
  <c r="N700" i="8"/>
  <c r="N700" i="15" s="1"/>
  <c r="O700" i="8"/>
  <c r="O700" i="15" s="1"/>
  <c r="P700" i="8"/>
  <c r="P700" i="15" s="1"/>
  <c r="Q700" i="8"/>
  <c r="S700" i="15" s="1"/>
  <c r="A701" i="8"/>
  <c r="B701" i="8"/>
  <c r="C701" i="8"/>
  <c r="D701" i="8"/>
  <c r="E701" i="8"/>
  <c r="F701" i="8"/>
  <c r="G701" i="8"/>
  <c r="H701" i="8"/>
  <c r="J701" i="8"/>
  <c r="I701" i="8" s="1"/>
  <c r="K701" i="8"/>
  <c r="M701" i="8"/>
  <c r="M701" i="15" s="1"/>
  <c r="N701" i="8"/>
  <c r="N701" i="15" s="1"/>
  <c r="O701" i="8"/>
  <c r="O701" i="15" s="1"/>
  <c r="P701" i="8"/>
  <c r="P701" i="15" s="1"/>
  <c r="Q701" i="8"/>
  <c r="S701" i="15" s="1"/>
  <c r="A702" i="8"/>
  <c r="B702" i="8"/>
  <c r="C702" i="8"/>
  <c r="D702" i="8"/>
  <c r="E702" i="8"/>
  <c r="F702" i="8"/>
  <c r="G702" i="8"/>
  <c r="H702" i="8"/>
  <c r="J702" i="8"/>
  <c r="I702" i="8" s="1"/>
  <c r="K702" i="8"/>
  <c r="M702" i="8"/>
  <c r="M702" i="15" s="1"/>
  <c r="N702" i="8"/>
  <c r="N702" i="15" s="1"/>
  <c r="O702" i="8"/>
  <c r="O702" i="15" s="1"/>
  <c r="P702" i="8"/>
  <c r="P702" i="15" s="1"/>
  <c r="Q702" i="8"/>
  <c r="S702" i="15" s="1"/>
  <c r="A703" i="8"/>
  <c r="B703" i="8"/>
  <c r="C703" i="8"/>
  <c r="D703" i="8"/>
  <c r="E703" i="8"/>
  <c r="F703" i="8"/>
  <c r="G703" i="8"/>
  <c r="H703" i="8"/>
  <c r="J703" i="8"/>
  <c r="I703" i="8" s="1"/>
  <c r="K703" i="8"/>
  <c r="M703" i="8"/>
  <c r="M703" i="15" s="1"/>
  <c r="N703" i="8"/>
  <c r="N703" i="15" s="1"/>
  <c r="O703" i="8"/>
  <c r="O703" i="15" s="1"/>
  <c r="P703" i="8"/>
  <c r="P703" i="15" s="1"/>
  <c r="Q703" i="8"/>
  <c r="S703" i="15" s="1"/>
  <c r="A704" i="8"/>
  <c r="B704" i="8"/>
  <c r="C704" i="8"/>
  <c r="D704" i="8"/>
  <c r="E704" i="8"/>
  <c r="F704" i="8"/>
  <c r="G704" i="8"/>
  <c r="H704" i="8"/>
  <c r="J704" i="8"/>
  <c r="I704" i="8" s="1"/>
  <c r="K704" i="8"/>
  <c r="M704" i="8"/>
  <c r="M704" i="15" s="1"/>
  <c r="N704" i="8"/>
  <c r="N704" i="15" s="1"/>
  <c r="O704" i="8"/>
  <c r="O704" i="15" s="1"/>
  <c r="P704" i="8"/>
  <c r="P704" i="15" s="1"/>
  <c r="Q704" i="8"/>
  <c r="S704" i="15" s="1"/>
  <c r="A705" i="8"/>
  <c r="B705" i="8"/>
  <c r="C705" i="8"/>
  <c r="D705" i="8"/>
  <c r="E705" i="8"/>
  <c r="F705" i="8"/>
  <c r="G705" i="8"/>
  <c r="H705" i="8"/>
  <c r="J705" i="8"/>
  <c r="I705" i="8" s="1"/>
  <c r="K705" i="8"/>
  <c r="M705" i="8"/>
  <c r="M705" i="15" s="1"/>
  <c r="N705" i="8"/>
  <c r="N705" i="15" s="1"/>
  <c r="O705" i="8"/>
  <c r="O705" i="15" s="1"/>
  <c r="P705" i="8"/>
  <c r="P705" i="15" s="1"/>
  <c r="Q705" i="8"/>
  <c r="S705" i="15" s="1"/>
  <c r="A706" i="8"/>
  <c r="B706" i="8"/>
  <c r="C706" i="8"/>
  <c r="D706" i="8"/>
  <c r="E706" i="8"/>
  <c r="F706" i="8"/>
  <c r="G706" i="8"/>
  <c r="H706" i="8"/>
  <c r="J706" i="8"/>
  <c r="I706" i="8" s="1"/>
  <c r="K706" i="8"/>
  <c r="M706" i="8"/>
  <c r="M706" i="15" s="1"/>
  <c r="N706" i="8"/>
  <c r="N706" i="15" s="1"/>
  <c r="O706" i="8"/>
  <c r="O706" i="15" s="1"/>
  <c r="P706" i="8"/>
  <c r="P706" i="15" s="1"/>
  <c r="Q706" i="8"/>
  <c r="S706" i="15" s="1"/>
  <c r="A707" i="8"/>
  <c r="B707" i="8"/>
  <c r="C707" i="8"/>
  <c r="D707" i="8"/>
  <c r="E707" i="8"/>
  <c r="F707" i="8"/>
  <c r="G707" i="8"/>
  <c r="H707" i="8"/>
  <c r="J707" i="8"/>
  <c r="I707" i="8" s="1"/>
  <c r="K707" i="8"/>
  <c r="M707" i="8"/>
  <c r="M707" i="15" s="1"/>
  <c r="N707" i="8"/>
  <c r="N707" i="15" s="1"/>
  <c r="O707" i="8"/>
  <c r="O707" i="15" s="1"/>
  <c r="P707" i="8"/>
  <c r="P707" i="15" s="1"/>
  <c r="Q707" i="8"/>
  <c r="S707" i="15" s="1"/>
  <c r="A708" i="8"/>
  <c r="B708" i="8"/>
  <c r="C708" i="8"/>
  <c r="D708" i="8"/>
  <c r="E708" i="8"/>
  <c r="F708" i="8"/>
  <c r="G708" i="8"/>
  <c r="H708" i="8"/>
  <c r="J708" i="8"/>
  <c r="I708" i="8" s="1"/>
  <c r="K708" i="8"/>
  <c r="M708" i="8"/>
  <c r="M708" i="15" s="1"/>
  <c r="N708" i="8"/>
  <c r="N708" i="15" s="1"/>
  <c r="O708" i="8"/>
  <c r="O708" i="15" s="1"/>
  <c r="P708" i="8"/>
  <c r="P708" i="15" s="1"/>
  <c r="Q708" i="8"/>
  <c r="S708" i="15" s="1"/>
  <c r="A709" i="8"/>
  <c r="B709" i="8"/>
  <c r="C709" i="8"/>
  <c r="D709" i="8"/>
  <c r="E709" i="8"/>
  <c r="F709" i="8"/>
  <c r="G709" i="8"/>
  <c r="H709" i="8"/>
  <c r="J709" i="8"/>
  <c r="I709" i="8" s="1"/>
  <c r="K709" i="8"/>
  <c r="M709" i="8"/>
  <c r="M709" i="15" s="1"/>
  <c r="N709" i="8"/>
  <c r="N709" i="15" s="1"/>
  <c r="O709" i="8"/>
  <c r="O709" i="15" s="1"/>
  <c r="P709" i="8"/>
  <c r="P709" i="15" s="1"/>
  <c r="Q709" i="8"/>
  <c r="S709" i="15" s="1"/>
  <c r="A710" i="8"/>
  <c r="B710" i="8"/>
  <c r="C710" i="8"/>
  <c r="D710" i="8"/>
  <c r="E710" i="8"/>
  <c r="F710" i="8"/>
  <c r="G710" i="8"/>
  <c r="H710" i="8"/>
  <c r="J710" i="8"/>
  <c r="I710" i="8" s="1"/>
  <c r="K710" i="8"/>
  <c r="M710" i="8"/>
  <c r="M710" i="15" s="1"/>
  <c r="N710" i="8"/>
  <c r="N710" i="15" s="1"/>
  <c r="O710" i="8"/>
  <c r="O710" i="15" s="1"/>
  <c r="P710" i="8"/>
  <c r="P710" i="15" s="1"/>
  <c r="Q710" i="8"/>
  <c r="S710" i="15" s="1"/>
  <c r="A711" i="8"/>
  <c r="B711" i="8"/>
  <c r="C711" i="8"/>
  <c r="D711" i="8"/>
  <c r="E711" i="8"/>
  <c r="F711" i="8"/>
  <c r="G711" i="8"/>
  <c r="H711" i="8"/>
  <c r="J711" i="8"/>
  <c r="I711" i="8" s="1"/>
  <c r="K711" i="8"/>
  <c r="M711" i="8"/>
  <c r="M711" i="15" s="1"/>
  <c r="N711" i="8"/>
  <c r="N711" i="15" s="1"/>
  <c r="O711" i="8"/>
  <c r="O711" i="15" s="1"/>
  <c r="P711" i="8"/>
  <c r="P711" i="15" s="1"/>
  <c r="Q711" i="8"/>
  <c r="S711" i="15" s="1"/>
  <c r="A712" i="8"/>
  <c r="B712" i="8"/>
  <c r="C712" i="8"/>
  <c r="D712" i="8"/>
  <c r="E712" i="8"/>
  <c r="F712" i="8"/>
  <c r="G712" i="8"/>
  <c r="H712" i="8"/>
  <c r="J712" i="8"/>
  <c r="I712" i="8" s="1"/>
  <c r="K712" i="8"/>
  <c r="M712" i="8"/>
  <c r="M712" i="15" s="1"/>
  <c r="N712" i="8"/>
  <c r="N712" i="15" s="1"/>
  <c r="O712" i="8"/>
  <c r="O712" i="15" s="1"/>
  <c r="P712" i="8"/>
  <c r="P712" i="15" s="1"/>
  <c r="Q712" i="8"/>
  <c r="S712" i="15" s="1"/>
  <c r="A713" i="8"/>
  <c r="B713" i="8"/>
  <c r="C713" i="8"/>
  <c r="D713" i="8"/>
  <c r="E713" i="8"/>
  <c r="F713" i="8"/>
  <c r="G713" i="8"/>
  <c r="H713" i="8"/>
  <c r="J713" i="8"/>
  <c r="I713" i="8" s="1"/>
  <c r="K713" i="8"/>
  <c r="M713" i="8"/>
  <c r="M713" i="15" s="1"/>
  <c r="N713" i="8"/>
  <c r="N713" i="15" s="1"/>
  <c r="O713" i="8"/>
  <c r="O713" i="15" s="1"/>
  <c r="P713" i="8"/>
  <c r="P713" i="15" s="1"/>
  <c r="Q713" i="8"/>
  <c r="S713" i="15" s="1"/>
  <c r="A714" i="8"/>
  <c r="B714" i="8"/>
  <c r="C714" i="8"/>
  <c r="D714" i="8"/>
  <c r="E714" i="8"/>
  <c r="F714" i="8"/>
  <c r="G714" i="8"/>
  <c r="H714" i="8"/>
  <c r="J714" i="8"/>
  <c r="I714" i="8" s="1"/>
  <c r="K714" i="8"/>
  <c r="M714" i="8"/>
  <c r="M714" i="15" s="1"/>
  <c r="N714" i="8"/>
  <c r="N714" i="15" s="1"/>
  <c r="O714" i="8"/>
  <c r="O714" i="15" s="1"/>
  <c r="P714" i="8"/>
  <c r="P714" i="15" s="1"/>
  <c r="Q714" i="8"/>
  <c r="S714" i="15" s="1"/>
  <c r="A715" i="8"/>
  <c r="B715" i="8"/>
  <c r="C715" i="8"/>
  <c r="D715" i="8"/>
  <c r="E715" i="8"/>
  <c r="F715" i="8"/>
  <c r="G715" i="8"/>
  <c r="H715" i="8"/>
  <c r="J715" i="8"/>
  <c r="I715" i="8" s="1"/>
  <c r="K715" i="8"/>
  <c r="M715" i="8"/>
  <c r="M715" i="15" s="1"/>
  <c r="N715" i="8"/>
  <c r="N715" i="15" s="1"/>
  <c r="O715" i="8"/>
  <c r="O715" i="15" s="1"/>
  <c r="P715" i="8"/>
  <c r="P715" i="15" s="1"/>
  <c r="Q715" i="8"/>
  <c r="S715" i="15" s="1"/>
  <c r="A716" i="8"/>
  <c r="B716" i="8"/>
  <c r="C716" i="8"/>
  <c r="D716" i="8"/>
  <c r="E716" i="8"/>
  <c r="F716" i="8"/>
  <c r="G716" i="8"/>
  <c r="H716" i="8"/>
  <c r="J716" i="8"/>
  <c r="I716" i="8" s="1"/>
  <c r="K716" i="8"/>
  <c r="M716" i="8"/>
  <c r="M716" i="15" s="1"/>
  <c r="N716" i="8"/>
  <c r="N716" i="15" s="1"/>
  <c r="O716" i="8"/>
  <c r="O716" i="15" s="1"/>
  <c r="P716" i="8"/>
  <c r="P716" i="15" s="1"/>
  <c r="Q716" i="8"/>
  <c r="S716" i="15" s="1"/>
  <c r="A717" i="8"/>
  <c r="B717" i="8"/>
  <c r="C717" i="8"/>
  <c r="D717" i="8"/>
  <c r="E717" i="8"/>
  <c r="F717" i="8"/>
  <c r="G717" i="8"/>
  <c r="H717" i="8"/>
  <c r="J717" i="8"/>
  <c r="I717" i="8" s="1"/>
  <c r="K717" i="8"/>
  <c r="M717" i="8"/>
  <c r="M717" i="15" s="1"/>
  <c r="N717" i="8"/>
  <c r="N717" i="15" s="1"/>
  <c r="O717" i="8"/>
  <c r="O717" i="15" s="1"/>
  <c r="P717" i="8"/>
  <c r="P717" i="15" s="1"/>
  <c r="Q717" i="8"/>
  <c r="S717" i="15" s="1"/>
  <c r="A718" i="8"/>
  <c r="B718" i="8"/>
  <c r="C718" i="8"/>
  <c r="D718" i="8"/>
  <c r="E718" i="8"/>
  <c r="F718" i="8"/>
  <c r="G718" i="8"/>
  <c r="H718" i="8"/>
  <c r="J718" i="8"/>
  <c r="I718" i="8" s="1"/>
  <c r="K718" i="8"/>
  <c r="M718" i="8"/>
  <c r="M718" i="15" s="1"/>
  <c r="N718" i="8"/>
  <c r="N718" i="15" s="1"/>
  <c r="O718" i="8"/>
  <c r="O718" i="15" s="1"/>
  <c r="P718" i="8"/>
  <c r="P718" i="15" s="1"/>
  <c r="Q718" i="8"/>
  <c r="S718" i="15" s="1"/>
  <c r="A719" i="8"/>
  <c r="B719" i="8"/>
  <c r="C719" i="8"/>
  <c r="D719" i="8"/>
  <c r="E719" i="8"/>
  <c r="F719" i="8"/>
  <c r="G719" i="8"/>
  <c r="H719" i="8"/>
  <c r="J719" i="8"/>
  <c r="I719" i="8" s="1"/>
  <c r="K719" i="8"/>
  <c r="M719" i="8"/>
  <c r="M719" i="15" s="1"/>
  <c r="N719" i="8"/>
  <c r="N719" i="15" s="1"/>
  <c r="O719" i="8"/>
  <c r="O719" i="15" s="1"/>
  <c r="P719" i="8"/>
  <c r="P719" i="15" s="1"/>
  <c r="Q719" i="8"/>
  <c r="S719" i="15" s="1"/>
  <c r="A720" i="8"/>
  <c r="B720" i="8"/>
  <c r="C720" i="8"/>
  <c r="D720" i="8"/>
  <c r="E720" i="8"/>
  <c r="F720" i="8"/>
  <c r="G720" i="8"/>
  <c r="H720" i="8"/>
  <c r="J720" i="8"/>
  <c r="I720" i="8" s="1"/>
  <c r="K720" i="8"/>
  <c r="M720" i="8"/>
  <c r="M720" i="15" s="1"/>
  <c r="N720" i="8"/>
  <c r="N720" i="15" s="1"/>
  <c r="O720" i="8"/>
  <c r="O720" i="15" s="1"/>
  <c r="P720" i="8"/>
  <c r="P720" i="15" s="1"/>
  <c r="Q720" i="8"/>
  <c r="S720" i="15" s="1"/>
  <c r="A721" i="8"/>
  <c r="B721" i="8"/>
  <c r="C721" i="8"/>
  <c r="D721" i="8"/>
  <c r="E721" i="8"/>
  <c r="F721" i="8"/>
  <c r="G721" i="8"/>
  <c r="H721" i="8"/>
  <c r="J721" i="8"/>
  <c r="I721" i="8" s="1"/>
  <c r="K721" i="8"/>
  <c r="M721" i="8"/>
  <c r="M721" i="15" s="1"/>
  <c r="N721" i="8"/>
  <c r="N721" i="15" s="1"/>
  <c r="O721" i="8"/>
  <c r="O721" i="15" s="1"/>
  <c r="P721" i="8"/>
  <c r="P721" i="15" s="1"/>
  <c r="Q721" i="8"/>
  <c r="S721" i="15" s="1"/>
  <c r="A722" i="8"/>
  <c r="B722" i="8"/>
  <c r="C722" i="8"/>
  <c r="D722" i="8"/>
  <c r="E722" i="8"/>
  <c r="F722" i="8"/>
  <c r="G722" i="8"/>
  <c r="H722" i="8"/>
  <c r="J722" i="8"/>
  <c r="I722" i="8" s="1"/>
  <c r="K722" i="8"/>
  <c r="M722" i="8"/>
  <c r="M722" i="15" s="1"/>
  <c r="N722" i="8"/>
  <c r="N722" i="15" s="1"/>
  <c r="O722" i="8"/>
  <c r="O722" i="15" s="1"/>
  <c r="P722" i="8"/>
  <c r="P722" i="15" s="1"/>
  <c r="Q722" i="8"/>
  <c r="S722" i="15" s="1"/>
  <c r="A723" i="8"/>
  <c r="B723" i="8"/>
  <c r="C723" i="8"/>
  <c r="D723" i="8"/>
  <c r="E723" i="8"/>
  <c r="F723" i="8"/>
  <c r="G723" i="8"/>
  <c r="H723" i="8"/>
  <c r="J723" i="8"/>
  <c r="I723" i="8" s="1"/>
  <c r="K723" i="8"/>
  <c r="M723" i="8"/>
  <c r="M723" i="15" s="1"/>
  <c r="N723" i="8"/>
  <c r="N723" i="15" s="1"/>
  <c r="O723" i="8"/>
  <c r="O723" i="15" s="1"/>
  <c r="P723" i="8"/>
  <c r="P723" i="15" s="1"/>
  <c r="Q723" i="8"/>
  <c r="S723" i="15" s="1"/>
  <c r="A724" i="8"/>
  <c r="B724" i="8"/>
  <c r="C724" i="8"/>
  <c r="D724" i="8"/>
  <c r="E724" i="8"/>
  <c r="F724" i="8"/>
  <c r="G724" i="8"/>
  <c r="H724" i="8"/>
  <c r="J724" i="8"/>
  <c r="I724" i="8" s="1"/>
  <c r="K724" i="8"/>
  <c r="M724" i="8"/>
  <c r="M724" i="15" s="1"/>
  <c r="N724" i="8"/>
  <c r="N724" i="15" s="1"/>
  <c r="O724" i="8"/>
  <c r="O724" i="15" s="1"/>
  <c r="P724" i="8"/>
  <c r="P724" i="15" s="1"/>
  <c r="Q724" i="8"/>
  <c r="S724" i="15" s="1"/>
  <c r="A725" i="8"/>
  <c r="B725" i="8"/>
  <c r="C725" i="8"/>
  <c r="D725" i="8"/>
  <c r="E725" i="8"/>
  <c r="F725" i="8"/>
  <c r="G725" i="8"/>
  <c r="H725" i="8"/>
  <c r="J725" i="8"/>
  <c r="I725" i="8" s="1"/>
  <c r="K725" i="8"/>
  <c r="M725" i="8"/>
  <c r="M725" i="15" s="1"/>
  <c r="N725" i="8"/>
  <c r="N725" i="15" s="1"/>
  <c r="O725" i="8"/>
  <c r="O725" i="15" s="1"/>
  <c r="P725" i="8"/>
  <c r="P725" i="15" s="1"/>
  <c r="Q725" i="8"/>
  <c r="S725" i="15" s="1"/>
  <c r="A726" i="8"/>
  <c r="B726" i="8"/>
  <c r="C726" i="8"/>
  <c r="D726" i="8"/>
  <c r="E726" i="8"/>
  <c r="F726" i="8"/>
  <c r="G726" i="8"/>
  <c r="H726" i="8"/>
  <c r="J726" i="8"/>
  <c r="I726" i="8" s="1"/>
  <c r="K726" i="8"/>
  <c r="M726" i="8"/>
  <c r="M726" i="15" s="1"/>
  <c r="N726" i="8"/>
  <c r="N726" i="15" s="1"/>
  <c r="O726" i="8"/>
  <c r="O726" i="15" s="1"/>
  <c r="P726" i="8"/>
  <c r="P726" i="15" s="1"/>
  <c r="Q726" i="8"/>
  <c r="S726" i="15" s="1"/>
  <c r="A727" i="8"/>
  <c r="B727" i="8"/>
  <c r="C727" i="8"/>
  <c r="D727" i="8"/>
  <c r="E727" i="8"/>
  <c r="F727" i="8"/>
  <c r="G727" i="8"/>
  <c r="H727" i="8"/>
  <c r="J727" i="8"/>
  <c r="I727" i="8" s="1"/>
  <c r="K727" i="8"/>
  <c r="M727" i="8"/>
  <c r="M727" i="15" s="1"/>
  <c r="N727" i="8"/>
  <c r="N727" i="15" s="1"/>
  <c r="O727" i="8"/>
  <c r="O727" i="15" s="1"/>
  <c r="P727" i="8"/>
  <c r="P727" i="15" s="1"/>
  <c r="Q727" i="8"/>
  <c r="S727" i="15" s="1"/>
  <c r="A728" i="8"/>
  <c r="B728" i="8"/>
  <c r="C728" i="8"/>
  <c r="D728" i="8"/>
  <c r="E728" i="8"/>
  <c r="F728" i="8"/>
  <c r="G728" i="8"/>
  <c r="H728" i="8"/>
  <c r="J728" i="8"/>
  <c r="I728" i="8" s="1"/>
  <c r="K728" i="8"/>
  <c r="M728" i="8"/>
  <c r="M728" i="15" s="1"/>
  <c r="N728" i="8"/>
  <c r="N728" i="15" s="1"/>
  <c r="O728" i="8"/>
  <c r="O728" i="15" s="1"/>
  <c r="P728" i="8"/>
  <c r="P728" i="15" s="1"/>
  <c r="Q728" i="8"/>
  <c r="S728" i="15" s="1"/>
  <c r="A729" i="8"/>
  <c r="B729" i="8"/>
  <c r="C729" i="8"/>
  <c r="D729" i="8"/>
  <c r="E729" i="8"/>
  <c r="F729" i="8"/>
  <c r="G729" i="8"/>
  <c r="H729" i="8"/>
  <c r="J729" i="8"/>
  <c r="I729" i="8" s="1"/>
  <c r="K729" i="8"/>
  <c r="M729" i="8"/>
  <c r="M729" i="15" s="1"/>
  <c r="N729" i="8"/>
  <c r="N729" i="15" s="1"/>
  <c r="O729" i="8"/>
  <c r="O729" i="15" s="1"/>
  <c r="P729" i="8"/>
  <c r="P729" i="15" s="1"/>
  <c r="Q729" i="8"/>
  <c r="S729" i="15" s="1"/>
  <c r="A730" i="8"/>
  <c r="B730" i="8"/>
  <c r="C730" i="8"/>
  <c r="D730" i="8"/>
  <c r="E730" i="8"/>
  <c r="F730" i="8"/>
  <c r="G730" i="8"/>
  <c r="H730" i="8"/>
  <c r="J730" i="8"/>
  <c r="I730" i="8" s="1"/>
  <c r="K730" i="8"/>
  <c r="M730" i="8"/>
  <c r="M730" i="15" s="1"/>
  <c r="N730" i="8"/>
  <c r="N730" i="15" s="1"/>
  <c r="O730" i="8"/>
  <c r="O730" i="15" s="1"/>
  <c r="P730" i="8"/>
  <c r="P730" i="15" s="1"/>
  <c r="Q730" i="8"/>
  <c r="S730" i="15" s="1"/>
  <c r="A731" i="8"/>
  <c r="B731" i="8"/>
  <c r="C731" i="8"/>
  <c r="D731" i="8"/>
  <c r="E731" i="8"/>
  <c r="F731" i="8"/>
  <c r="G731" i="8"/>
  <c r="H731" i="8"/>
  <c r="J731" i="8"/>
  <c r="I731" i="8" s="1"/>
  <c r="K731" i="8"/>
  <c r="M731" i="8"/>
  <c r="M731" i="15" s="1"/>
  <c r="N731" i="8"/>
  <c r="N731" i="15" s="1"/>
  <c r="O731" i="8"/>
  <c r="O731" i="15" s="1"/>
  <c r="P731" i="8"/>
  <c r="P731" i="15" s="1"/>
  <c r="Q731" i="8"/>
  <c r="S731" i="15" s="1"/>
  <c r="A732" i="8"/>
  <c r="B732" i="8"/>
  <c r="C732" i="8"/>
  <c r="D732" i="8"/>
  <c r="E732" i="8"/>
  <c r="F732" i="8"/>
  <c r="G732" i="8"/>
  <c r="H732" i="8"/>
  <c r="J732" i="8"/>
  <c r="I732" i="8" s="1"/>
  <c r="K732" i="8"/>
  <c r="M732" i="8"/>
  <c r="M732" i="15" s="1"/>
  <c r="N732" i="8"/>
  <c r="N732" i="15" s="1"/>
  <c r="O732" i="8"/>
  <c r="O732" i="15" s="1"/>
  <c r="P732" i="8"/>
  <c r="P732" i="15" s="1"/>
  <c r="Q732" i="8"/>
  <c r="S732" i="15" s="1"/>
  <c r="A733" i="8"/>
  <c r="B733" i="8"/>
  <c r="C733" i="8"/>
  <c r="D733" i="8"/>
  <c r="E733" i="8"/>
  <c r="F733" i="8"/>
  <c r="G733" i="8"/>
  <c r="H733" i="8"/>
  <c r="J733" i="8"/>
  <c r="I733" i="8" s="1"/>
  <c r="K733" i="8"/>
  <c r="M733" i="8"/>
  <c r="M733" i="15" s="1"/>
  <c r="N733" i="8"/>
  <c r="N733" i="15" s="1"/>
  <c r="O733" i="8"/>
  <c r="O733" i="15" s="1"/>
  <c r="P733" i="8"/>
  <c r="P733" i="15" s="1"/>
  <c r="Q733" i="8"/>
  <c r="S733" i="15" s="1"/>
  <c r="A734" i="8"/>
  <c r="B734" i="8"/>
  <c r="C734" i="8"/>
  <c r="D734" i="8"/>
  <c r="E734" i="8"/>
  <c r="F734" i="8"/>
  <c r="G734" i="8"/>
  <c r="H734" i="8"/>
  <c r="J734" i="8"/>
  <c r="I734" i="8" s="1"/>
  <c r="K734" i="8"/>
  <c r="M734" i="8"/>
  <c r="M734" i="15" s="1"/>
  <c r="N734" i="8"/>
  <c r="N734" i="15" s="1"/>
  <c r="O734" i="8"/>
  <c r="O734" i="15" s="1"/>
  <c r="P734" i="8"/>
  <c r="P734" i="15" s="1"/>
  <c r="Q734" i="8"/>
  <c r="S734" i="15" s="1"/>
  <c r="A735" i="8"/>
  <c r="B735" i="8"/>
  <c r="C735" i="8"/>
  <c r="D735" i="8"/>
  <c r="E735" i="8"/>
  <c r="F735" i="8"/>
  <c r="G735" i="8"/>
  <c r="H735" i="8"/>
  <c r="J735" i="8"/>
  <c r="I735" i="8" s="1"/>
  <c r="K735" i="8"/>
  <c r="M735" i="8"/>
  <c r="M735" i="15" s="1"/>
  <c r="N735" i="8"/>
  <c r="N735" i="15" s="1"/>
  <c r="O735" i="8"/>
  <c r="O735" i="15" s="1"/>
  <c r="P735" i="8"/>
  <c r="P735" i="15" s="1"/>
  <c r="Q735" i="8"/>
  <c r="S735" i="15" s="1"/>
  <c r="A736" i="8"/>
  <c r="B736" i="8"/>
  <c r="C736" i="8"/>
  <c r="D736" i="8"/>
  <c r="E736" i="8"/>
  <c r="F736" i="8"/>
  <c r="G736" i="8"/>
  <c r="H736" i="8"/>
  <c r="J736" i="8"/>
  <c r="I736" i="8" s="1"/>
  <c r="K736" i="8"/>
  <c r="M736" i="8"/>
  <c r="M736" i="15" s="1"/>
  <c r="N736" i="8"/>
  <c r="N736" i="15" s="1"/>
  <c r="O736" i="8"/>
  <c r="O736" i="15" s="1"/>
  <c r="P736" i="8"/>
  <c r="P736" i="15" s="1"/>
  <c r="Q736" i="8"/>
  <c r="S736" i="15" s="1"/>
  <c r="A737" i="8"/>
  <c r="B737" i="8"/>
  <c r="C737" i="8"/>
  <c r="D737" i="8"/>
  <c r="E737" i="8"/>
  <c r="F737" i="8"/>
  <c r="G737" i="8"/>
  <c r="H737" i="8"/>
  <c r="J737" i="8"/>
  <c r="I737" i="8" s="1"/>
  <c r="K737" i="8"/>
  <c r="M737" i="8"/>
  <c r="M737" i="15" s="1"/>
  <c r="N737" i="8"/>
  <c r="N737" i="15" s="1"/>
  <c r="O737" i="8"/>
  <c r="O737" i="15" s="1"/>
  <c r="P737" i="8"/>
  <c r="P737" i="15" s="1"/>
  <c r="Q737" i="8"/>
  <c r="S737" i="15" s="1"/>
  <c r="A738" i="8"/>
  <c r="B738" i="8"/>
  <c r="C738" i="8"/>
  <c r="D738" i="8"/>
  <c r="E738" i="8"/>
  <c r="F738" i="8"/>
  <c r="G738" i="8"/>
  <c r="H738" i="8"/>
  <c r="J738" i="8"/>
  <c r="I738" i="8" s="1"/>
  <c r="K738" i="8"/>
  <c r="M738" i="8"/>
  <c r="M738" i="15" s="1"/>
  <c r="N738" i="8"/>
  <c r="N738" i="15" s="1"/>
  <c r="O738" i="8"/>
  <c r="O738" i="15" s="1"/>
  <c r="P738" i="8"/>
  <c r="P738" i="15" s="1"/>
  <c r="Q738" i="8"/>
  <c r="S738" i="15" s="1"/>
  <c r="A739" i="8"/>
  <c r="B739" i="8"/>
  <c r="C739" i="8"/>
  <c r="D739" i="8"/>
  <c r="E739" i="8"/>
  <c r="F739" i="8"/>
  <c r="G739" i="8"/>
  <c r="H739" i="8"/>
  <c r="J739" i="8"/>
  <c r="I739" i="8" s="1"/>
  <c r="K739" i="8"/>
  <c r="M739" i="8"/>
  <c r="M739" i="15" s="1"/>
  <c r="N739" i="8"/>
  <c r="N739" i="15" s="1"/>
  <c r="O739" i="8"/>
  <c r="O739" i="15" s="1"/>
  <c r="P739" i="8"/>
  <c r="P739" i="15" s="1"/>
  <c r="Q739" i="8"/>
  <c r="S739" i="15" s="1"/>
  <c r="A740" i="8"/>
  <c r="B740" i="8"/>
  <c r="C740" i="8"/>
  <c r="D740" i="8"/>
  <c r="E740" i="8"/>
  <c r="F740" i="8"/>
  <c r="G740" i="8"/>
  <c r="H740" i="8"/>
  <c r="J740" i="8"/>
  <c r="I740" i="8" s="1"/>
  <c r="K740" i="8"/>
  <c r="M740" i="8"/>
  <c r="M740" i="15" s="1"/>
  <c r="N740" i="8"/>
  <c r="N740" i="15" s="1"/>
  <c r="O740" i="8"/>
  <c r="O740" i="15" s="1"/>
  <c r="P740" i="8"/>
  <c r="P740" i="15" s="1"/>
  <c r="Q740" i="8"/>
  <c r="S740" i="15" s="1"/>
  <c r="A741" i="8"/>
  <c r="B741" i="8"/>
  <c r="C741" i="8"/>
  <c r="D741" i="8"/>
  <c r="E741" i="8"/>
  <c r="F741" i="8"/>
  <c r="G741" i="8"/>
  <c r="H741" i="8"/>
  <c r="J741" i="8"/>
  <c r="I741" i="8" s="1"/>
  <c r="K741" i="8"/>
  <c r="M741" i="8"/>
  <c r="M741" i="15" s="1"/>
  <c r="N741" i="8"/>
  <c r="N741" i="15" s="1"/>
  <c r="O741" i="8"/>
  <c r="O741" i="15" s="1"/>
  <c r="P741" i="8"/>
  <c r="P741" i="15" s="1"/>
  <c r="Q741" i="8"/>
  <c r="S741" i="15" s="1"/>
  <c r="A742" i="8"/>
  <c r="B742" i="8"/>
  <c r="C742" i="8"/>
  <c r="D742" i="8"/>
  <c r="E742" i="8"/>
  <c r="F742" i="8"/>
  <c r="G742" i="8"/>
  <c r="H742" i="8"/>
  <c r="J742" i="8"/>
  <c r="I742" i="8" s="1"/>
  <c r="K742" i="8"/>
  <c r="M742" i="8"/>
  <c r="M742" i="15" s="1"/>
  <c r="N742" i="8"/>
  <c r="N742" i="15" s="1"/>
  <c r="O742" i="8"/>
  <c r="O742" i="15" s="1"/>
  <c r="P742" i="8"/>
  <c r="P742" i="15" s="1"/>
  <c r="Q742" i="8"/>
  <c r="S742" i="15" s="1"/>
  <c r="A743" i="8"/>
  <c r="B743" i="8"/>
  <c r="C743" i="8"/>
  <c r="D743" i="8"/>
  <c r="E743" i="8"/>
  <c r="F743" i="8"/>
  <c r="G743" i="8"/>
  <c r="H743" i="8"/>
  <c r="J743" i="8"/>
  <c r="I743" i="8" s="1"/>
  <c r="K743" i="8"/>
  <c r="M743" i="8"/>
  <c r="M743" i="15" s="1"/>
  <c r="N743" i="8"/>
  <c r="N743" i="15" s="1"/>
  <c r="O743" i="8"/>
  <c r="O743" i="15" s="1"/>
  <c r="P743" i="8"/>
  <c r="P743" i="15" s="1"/>
  <c r="Q743" i="8"/>
  <c r="S743" i="15" s="1"/>
  <c r="A744" i="8"/>
  <c r="B744" i="8"/>
  <c r="C744" i="8"/>
  <c r="D744" i="8"/>
  <c r="E744" i="8"/>
  <c r="F744" i="8"/>
  <c r="G744" i="8"/>
  <c r="H744" i="8"/>
  <c r="J744" i="8"/>
  <c r="I744" i="8" s="1"/>
  <c r="K744" i="8"/>
  <c r="M744" i="8"/>
  <c r="M744" i="15" s="1"/>
  <c r="N744" i="8"/>
  <c r="N744" i="15" s="1"/>
  <c r="O744" i="8"/>
  <c r="O744" i="15" s="1"/>
  <c r="P744" i="8"/>
  <c r="P744" i="15" s="1"/>
  <c r="Q744" i="8"/>
  <c r="S744" i="15" s="1"/>
  <c r="A745" i="8"/>
  <c r="B745" i="8"/>
  <c r="C745" i="8"/>
  <c r="D745" i="8"/>
  <c r="E745" i="8"/>
  <c r="F745" i="8"/>
  <c r="G745" i="8"/>
  <c r="H745" i="8"/>
  <c r="J745" i="8"/>
  <c r="I745" i="8" s="1"/>
  <c r="K745" i="8"/>
  <c r="M745" i="8"/>
  <c r="M745" i="15" s="1"/>
  <c r="N745" i="8"/>
  <c r="N745" i="15" s="1"/>
  <c r="O745" i="8"/>
  <c r="O745" i="15" s="1"/>
  <c r="P745" i="8"/>
  <c r="P745" i="15" s="1"/>
  <c r="Q745" i="8"/>
  <c r="S745" i="15" s="1"/>
  <c r="A746" i="8"/>
  <c r="B746" i="8"/>
  <c r="C746" i="8"/>
  <c r="D746" i="8"/>
  <c r="E746" i="8"/>
  <c r="F746" i="8"/>
  <c r="G746" i="8"/>
  <c r="H746" i="8"/>
  <c r="J746" i="8"/>
  <c r="I746" i="8" s="1"/>
  <c r="K746" i="8"/>
  <c r="M746" i="8"/>
  <c r="M746" i="15" s="1"/>
  <c r="N746" i="8"/>
  <c r="N746" i="15" s="1"/>
  <c r="O746" i="8"/>
  <c r="O746" i="15" s="1"/>
  <c r="P746" i="8"/>
  <c r="P746" i="15" s="1"/>
  <c r="Q746" i="8"/>
  <c r="S746" i="15" s="1"/>
  <c r="A747" i="8"/>
  <c r="B747" i="8"/>
  <c r="C747" i="8"/>
  <c r="D747" i="8"/>
  <c r="E747" i="8"/>
  <c r="F747" i="8"/>
  <c r="G747" i="8"/>
  <c r="H747" i="8"/>
  <c r="J747" i="8"/>
  <c r="I747" i="8" s="1"/>
  <c r="K747" i="8"/>
  <c r="M747" i="8"/>
  <c r="M747" i="15" s="1"/>
  <c r="N747" i="8"/>
  <c r="N747" i="15" s="1"/>
  <c r="O747" i="8"/>
  <c r="O747" i="15" s="1"/>
  <c r="P747" i="8"/>
  <c r="P747" i="15" s="1"/>
  <c r="Q747" i="8"/>
  <c r="S747" i="15" s="1"/>
  <c r="A748" i="8"/>
  <c r="B748" i="8"/>
  <c r="C748" i="8"/>
  <c r="D748" i="8"/>
  <c r="E748" i="8"/>
  <c r="F748" i="8"/>
  <c r="G748" i="8"/>
  <c r="H748" i="8"/>
  <c r="J748" i="8"/>
  <c r="I748" i="8" s="1"/>
  <c r="K748" i="8"/>
  <c r="M748" i="8"/>
  <c r="M748" i="15" s="1"/>
  <c r="N748" i="8"/>
  <c r="N748" i="15" s="1"/>
  <c r="O748" i="8"/>
  <c r="O748" i="15" s="1"/>
  <c r="P748" i="8"/>
  <c r="P748" i="15" s="1"/>
  <c r="Q748" i="8"/>
  <c r="S748" i="15" s="1"/>
  <c r="A749" i="8"/>
  <c r="B749" i="8"/>
  <c r="C749" i="8"/>
  <c r="D749" i="8"/>
  <c r="E749" i="8"/>
  <c r="F749" i="8"/>
  <c r="G749" i="8"/>
  <c r="H749" i="8"/>
  <c r="J749" i="8"/>
  <c r="I749" i="8" s="1"/>
  <c r="K749" i="8"/>
  <c r="M749" i="8"/>
  <c r="M749" i="15" s="1"/>
  <c r="N749" i="8"/>
  <c r="N749" i="15" s="1"/>
  <c r="O749" i="8"/>
  <c r="O749" i="15" s="1"/>
  <c r="P749" i="8"/>
  <c r="P749" i="15" s="1"/>
  <c r="Q749" i="8"/>
  <c r="S749" i="15" s="1"/>
  <c r="A750" i="8"/>
  <c r="B750" i="8"/>
  <c r="C750" i="8"/>
  <c r="D750" i="8"/>
  <c r="E750" i="8"/>
  <c r="F750" i="8"/>
  <c r="G750" i="8"/>
  <c r="H750" i="8"/>
  <c r="J750" i="8"/>
  <c r="I750" i="8" s="1"/>
  <c r="K750" i="8"/>
  <c r="M750" i="8"/>
  <c r="M750" i="15" s="1"/>
  <c r="N750" i="8"/>
  <c r="N750" i="15" s="1"/>
  <c r="O750" i="8"/>
  <c r="O750" i="15" s="1"/>
  <c r="P750" i="8"/>
  <c r="P750" i="15" s="1"/>
  <c r="Q750" i="8"/>
  <c r="S750" i="15" s="1"/>
  <c r="A751" i="8"/>
  <c r="B751" i="8"/>
  <c r="C751" i="8"/>
  <c r="D751" i="8"/>
  <c r="E751" i="8"/>
  <c r="F751" i="8"/>
  <c r="G751" i="8"/>
  <c r="H751" i="8"/>
  <c r="J751" i="8"/>
  <c r="I751" i="8" s="1"/>
  <c r="K751" i="8"/>
  <c r="M751" i="8"/>
  <c r="M751" i="15" s="1"/>
  <c r="N751" i="8"/>
  <c r="N751" i="15" s="1"/>
  <c r="O751" i="8"/>
  <c r="O751" i="15" s="1"/>
  <c r="P751" i="8"/>
  <c r="P751" i="15" s="1"/>
  <c r="Q751" i="8"/>
  <c r="S751" i="15" s="1"/>
  <c r="A752" i="8"/>
  <c r="B752" i="8"/>
  <c r="C752" i="8"/>
  <c r="D752" i="8"/>
  <c r="E752" i="8"/>
  <c r="F752" i="8"/>
  <c r="G752" i="8"/>
  <c r="H752" i="8"/>
  <c r="J752" i="8"/>
  <c r="I752" i="8" s="1"/>
  <c r="K752" i="8"/>
  <c r="M752" i="8"/>
  <c r="M752" i="15" s="1"/>
  <c r="N752" i="8"/>
  <c r="N752" i="15" s="1"/>
  <c r="O752" i="8"/>
  <c r="O752" i="15" s="1"/>
  <c r="P752" i="8"/>
  <c r="P752" i="15" s="1"/>
  <c r="Q752" i="8"/>
  <c r="S752" i="15" s="1"/>
  <c r="A753" i="8"/>
  <c r="B753" i="8"/>
  <c r="C753" i="8"/>
  <c r="D753" i="8"/>
  <c r="E753" i="8"/>
  <c r="F753" i="8"/>
  <c r="G753" i="8"/>
  <c r="H753" i="8"/>
  <c r="J753" i="8"/>
  <c r="I753" i="8" s="1"/>
  <c r="K753" i="8"/>
  <c r="M753" i="8"/>
  <c r="M753" i="15" s="1"/>
  <c r="N753" i="8"/>
  <c r="N753" i="15" s="1"/>
  <c r="O753" i="8"/>
  <c r="O753" i="15" s="1"/>
  <c r="P753" i="8"/>
  <c r="P753" i="15" s="1"/>
  <c r="Q753" i="8"/>
  <c r="S753" i="15" s="1"/>
  <c r="A754" i="8"/>
  <c r="B754" i="8"/>
  <c r="C754" i="8"/>
  <c r="D754" i="8"/>
  <c r="E754" i="8"/>
  <c r="F754" i="8"/>
  <c r="G754" i="8"/>
  <c r="H754" i="8"/>
  <c r="J754" i="8"/>
  <c r="I754" i="8" s="1"/>
  <c r="K754" i="8"/>
  <c r="M754" i="8"/>
  <c r="M754" i="15" s="1"/>
  <c r="N754" i="8"/>
  <c r="N754" i="15" s="1"/>
  <c r="O754" i="8"/>
  <c r="O754" i="15" s="1"/>
  <c r="P754" i="8"/>
  <c r="P754" i="15" s="1"/>
  <c r="Q754" i="8"/>
  <c r="S754" i="15" s="1"/>
  <c r="A755" i="8"/>
  <c r="B755" i="8"/>
  <c r="C755" i="8"/>
  <c r="D755" i="8"/>
  <c r="E755" i="8"/>
  <c r="F755" i="8"/>
  <c r="G755" i="8"/>
  <c r="H755" i="8"/>
  <c r="J755" i="8"/>
  <c r="I755" i="8" s="1"/>
  <c r="K755" i="8"/>
  <c r="M755" i="8"/>
  <c r="M755" i="15" s="1"/>
  <c r="N755" i="8"/>
  <c r="N755" i="15" s="1"/>
  <c r="O755" i="8"/>
  <c r="O755" i="15" s="1"/>
  <c r="P755" i="8"/>
  <c r="P755" i="15" s="1"/>
  <c r="Q755" i="8"/>
  <c r="S755" i="15" s="1"/>
  <c r="A756" i="8"/>
  <c r="B756" i="8"/>
  <c r="C756" i="8"/>
  <c r="D756" i="8"/>
  <c r="E756" i="8"/>
  <c r="F756" i="8"/>
  <c r="G756" i="8"/>
  <c r="H756" i="8"/>
  <c r="J756" i="8"/>
  <c r="I756" i="8" s="1"/>
  <c r="K756" i="8"/>
  <c r="M756" i="8"/>
  <c r="M756" i="15" s="1"/>
  <c r="N756" i="8"/>
  <c r="N756" i="15" s="1"/>
  <c r="O756" i="8"/>
  <c r="O756" i="15" s="1"/>
  <c r="P756" i="8"/>
  <c r="P756" i="15" s="1"/>
  <c r="Q756" i="8"/>
  <c r="S756" i="15" s="1"/>
  <c r="A757" i="8"/>
  <c r="B757" i="8"/>
  <c r="C757" i="8"/>
  <c r="D757" i="8"/>
  <c r="E757" i="8"/>
  <c r="F757" i="8"/>
  <c r="G757" i="8"/>
  <c r="H757" i="8"/>
  <c r="J757" i="8"/>
  <c r="I757" i="8" s="1"/>
  <c r="K757" i="8"/>
  <c r="M757" i="8"/>
  <c r="M757" i="15" s="1"/>
  <c r="N757" i="8"/>
  <c r="N757" i="15" s="1"/>
  <c r="O757" i="8"/>
  <c r="O757" i="15" s="1"/>
  <c r="P757" i="8"/>
  <c r="P757" i="15" s="1"/>
  <c r="Q757" i="8"/>
  <c r="S757" i="15" s="1"/>
  <c r="A758" i="8"/>
  <c r="B758" i="8"/>
  <c r="C758" i="8"/>
  <c r="D758" i="8"/>
  <c r="E758" i="8"/>
  <c r="F758" i="8"/>
  <c r="G758" i="8"/>
  <c r="H758" i="8"/>
  <c r="J758" i="8"/>
  <c r="I758" i="8" s="1"/>
  <c r="K758" i="8"/>
  <c r="M758" i="8"/>
  <c r="M758" i="15" s="1"/>
  <c r="N758" i="8"/>
  <c r="N758" i="15" s="1"/>
  <c r="O758" i="8"/>
  <c r="O758" i="15" s="1"/>
  <c r="P758" i="8"/>
  <c r="P758" i="15" s="1"/>
  <c r="Q758" i="8"/>
  <c r="S758" i="15" s="1"/>
  <c r="A759" i="8"/>
  <c r="B759" i="8"/>
  <c r="C759" i="8"/>
  <c r="D759" i="8"/>
  <c r="E759" i="8"/>
  <c r="F759" i="8"/>
  <c r="G759" i="8"/>
  <c r="H759" i="8"/>
  <c r="J759" i="8"/>
  <c r="I759" i="8" s="1"/>
  <c r="K759" i="8"/>
  <c r="M759" i="8"/>
  <c r="M759" i="15" s="1"/>
  <c r="N759" i="8"/>
  <c r="N759" i="15" s="1"/>
  <c r="O759" i="8"/>
  <c r="O759" i="15" s="1"/>
  <c r="P759" i="8"/>
  <c r="P759" i="15" s="1"/>
  <c r="Q759" i="8"/>
  <c r="S759" i="15" s="1"/>
  <c r="A760" i="8"/>
  <c r="B760" i="8"/>
  <c r="C760" i="8"/>
  <c r="D760" i="8"/>
  <c r="E760" i="8"/>
  <c r="F760" i="8"/>
  <c r="G760" i="8"/>
  <c r="H760" i="8"/>
  <c r="J760" i="8"/>
  <c r="I760" i="8" s="1"/>
  <c r="K760" i="8"/>
  <c r="M760" i="8"/>
  <c r="M760" i="15" s="1"/>
  <c r="N760" i="8"/>
  <c r="N760" i="15" s="1"/>
  <c r="O760" i="8"/>
  <c r="O760" i="15" s="1"/>
  <c r="P760" i="8"/>
  <c r="P760" i="15" s="1"/>
  <c r="Q760" i="8"/>
  <c r="S760" i="15" s="1"/>
  <c r="A761" i="8"/>
  <c r="B761" i="8"/>
  <c r="C761" i="8"/>
  <c r="D761" i="8"/>
  <c r="E761" i="8"/>
  <c r="F761" i="8"/>
  <c r="G761" i="8"/>
  <c r="H761" i="8"/>
  <c r="J761" i="8"/>
  <c r="I761" i="8" s="1"/>
  <c r="K761" i="8"/>
  <c r="M761" i="8"/>
  <c r="M761" i="15" s="1"/>
  <c r="N761" i="8"/>
  <c r="N761" i="15" s="1"/>
  <c r="O761" i="8"/>
  <c r="O761" i="15" s="1"/>
  <c r="P761" i="8"/>
  <c r="P761" i="15" s="1"/>
  <c r="Q761" i="8"/>
  <c r="S761" i="15" s="1"/>
  <c r="A762" i="8"/>
  <c r="B762" i="8"/>
  <c r="C762" i="8"/>
  <c r="D762" i="8"/>
  <c r="E762" i="8"/>
  <c r="F762" i="8"/>
  <c r="G762" i="8"/>
  <c r="H762" i="8"/>
  <c r="J762" i="8"/>
  <c r="I762" i="8" s="1"/>
  <c r="K762" i="8"/>
  <c r="M762" i="8"/>
  <c r="M762" i="15" s="1"/>
  <c r="N762" i="8"/>
  <c r="N762" i="15" s="1"/>
  <c r="O762" i="8"/>
  <c r="O762" i="15" s="1"/>
  <c r="P762" i="8"/>
  <c r="P762" i="15" s="1"/>
  <c r="Q762" i="8"/>
  <c r="S762" i="15" s="1"/>
  <c r="A763" i="8"/>
  <c r="B763" i="8"/>
  <c r="C763" i="8"/>
  <c r="D763" i="8"/>
  <c r="E763" i="8"/>
  <c r="F763" i="8"/>
  <c r="G763" i="8"/>
  <c r="H763" i="8"/>
  <c r="J763" i="8"/>
  <c r="I763" i="8" s="1"/>
  <c r="K763" i="8"/>
  <c r="M763" i="8"/>
  <c r="M763" i="15" s="1"/>
  <c r="N763" i="8"/>
  <c r="N763" i="15" s="1"/>
  <c r="O763" i="8"/>
  <c r="O763" i="15" s="1"/>
  <c r="P763" i="8"/>
  <c r="P763" i="15" s="1"/>
  <c r="Q763" i="8"/>
  <c r="S763" i="15" s="1"/>
  <c r="A764" i="8"/>
  <c r="B764" i="8"/>
  <c r="C764" i="8"/>
  <c r="D764" i="8"/>
  <c r="E764" i="8"/>
  <c r="F764" i="8"/>
  <c r="G764" i="8"/>
  <c r="H764" i="8"/>
  <c r="J764" i="8"/>
  <c r="I764" i="8" s="1"/>
  <c r="K764" i="8"/>
  <c r="M764" i="8"/>
  <c r="M764" i="15" s="1"/>
  <c r="N764" i="8"/>
  <c r="N764" i="15" s="1"/>
  <c r="O764" i="8"/>
  <c r="O764" i="15" s="1"/>
  <c r="P764" i="8"/>
  <c r="P764" i="15" s="1"/>
  <c r="Q764" i="8"/>
  <c r="S764" i="15" s="1"/>
  <c r="A765" i="8"/>
  <c r="B765" i="8"/>
  <c r="C765" i="8"/>
  <c r="D765" i="8"/>
  <c r="E765" i="8"/>
  <c r="F765" i="8"/>
  <c r="G765" i="8"/>
  <c r="H765" i="8"/>
  <c r="J765" i="8"/>
  <c r="I765" i="8" s="1"/>
  <c r="K765" i="8"/>
  <c r="M765" i="8"/>
  <c r="M765" i="15" s="1"/>
  <c r="N765" i="8"/>
  <c r="N765" i="15" s="1"/>
  <c r="O765" i="8"/>
  <c r="O765" i="15" s="1"/>
  <c r="P765" i="8"/>
  <c r="P765" i="15" s="1"/>
  <c r="Q765" i="8"/>
  <c r="S765" i="15" s="1"/>
  <c r="A766" i="8"/>
  <c r="B766" i="8"/>
  <c r="C766" i="8"/>
  <c r="D766" i="8"/>
  <c r="E766" i="8"/>
  <c r="F766" i="8"/>
  <c r="G766" i="8"/>
  <c r="H766" i="8"/>
  <c r="J766" i="8"/>
  <c r="I766" i="8" s="1"/>
  <c r="K766" i="8"/>
  <c r="M766" i="8"/>
  <c r="M766" i="15" s="1"/>
  <c r="N766" i="8"/>
  <c r="N766" i="15" s="1"/>
  <c r="O766" i="8"/>
  <c r="O766" i="15" s="1"/>
  <c r="P766" i="8"/>
  <c r="P766" i="15" s="1"/>
  <c r="Q766" i="8"/>
  <c r="S766" i="15" s="1"/>
  <c r="A767" i="8"/>
  <c r="B767" i="8"/>
  <c r="C767" i="8"/>
  <c r="D767" i="8"/>
  <c r="E767" i="8"/>
  <c r="F767" i="8"/>
  <c r="G767" i="8"/>
  <c r="H767" i="8"/>
  <c r="J767" i="8"/>
  <c r="I767" i="8" s="1"/>
  <c r="K767" i="8"/>
  <c r="M767" i="8"/>
  <c r="M767" i="15" s="1"/>
  <c r="N767" i="8"/>
  <c r="N767" i="15" s="1"/>
  <c r="O767" i="8"/>
  <c r="O767" i="15" s="1"/>
  <c r="P767" i="8"/>
  <c r="P767" i="15" s="1"/>
  <c r="Q767" i="8"/>
  <c r="S767" i="15" s="1"/>
  <c r="A768" i="8"/>
  <c r="B768" i="8"/>
  <c r="C768" i="8"/>
  <c r="D768" i="8"/>
  <c r="E768" i="8"/>
  <c r="F768" i="8"/>
  <c r="G768" i="8"/>
  <c r="H768" i="8"/>
  <c r="J768" i="8"/>
  <c r="I768" i="8" s="1"/>
  <c r="K768" i="8"/>
  <c r="M768" i="8"/>
  <c r="M768" i="15" s="1"/>
  <c r="N768" i="8"/>
  <c r="N768" i="15" s="1"/>
  <c r="O768" i="8"/>
  <c r="O768" i="15" s="1"/>
  <c r="P768" i="8"/>
  <c r="P768" i="15" s="1"/>
  <c r="Q768" i="8"/>
  <c r="S768" i="15" s="1"/>
  <c r="A769" i="8"/>
  <c r="B769" i="8"/>
  <c r="C769" i="8"/>
  <c r="D769" i="8"/>
  <c r="E769" i="8"/>
  <c r="F769" i="8"/>
  <c r="G769" i="8"/>
  <c r="H769" i="8"/>
  <c r="J769" i="8"/>
  <c r="I769" i="8" s="1"/>
  <c r="K769" i="8"/>
  <c r="M769" i="8"/>
  <c r="M769" i="15" s="1"/>
  <c r="N769" i="8"/>
  <c r="N769" i="15" s="1"/>
  <c r="O769" i="8"/>
  <c r="O769" i="15" s="1"/>
  <c r="P769" i="8"/>
  <c r="P769" i="15" s="1"/>
  <c r="Q769" i="8"/>
  <c r="S769" i="15" s="1"/>
  <c r="A770" i="8"/>
  <c r="B770" i="8"/>
  <c r="C770" i="8"/>
  <c r="D770" i="8"/>
  <c r="E770" i="8"/>
  <c r="F770" i="8"/>
  <c r="G770" i="8"/>
  <c r="H770" i="8"/>
  <c r="J770" i="8"/>
  <c r="I770" i="8" s="1"/>
  <c r="K770" i="8"/>
  <c r="M770" i="8"/>
  <c r="M770" i="15" s="1"/>
  <c r="N770" i="8"/>
  <c r="N770" i="15" s="1"/>
  <c r="O770" i="8"/>
  <c r="O770" i="15" s="1"/>
  <c r="P770" i="8"/>
  <c r="P770" i="15" s="1"/>
  <c r="Q770" i="8"/>
  <c r="S770" i="15" s="1"/>
  <c r="A771" i="8"/>
  <c r="B771" i="8"/>
  <c r="C771" i="8"/>
  <c r="D771" i="8"/>
  <c r="E771" i="8"/>
  <c r="F771" i="8"/>
  <c r="G771" i="8"/>
  <c r="H771" i="8"/>
  <c r="J771" i="8"/>
  <c r="I771" i="8" s="1"/>
  <c r="K771" i="8"/>
  <c r="M771" i="8"/>
  <c r="M771" i="15" s="1"/>
  <c r="N771" i="8"/>
  <c r="N771" i="15" s="1"/>
  <c r="O771" i="8"/>
  <c r="O771" i="15" s="1"/>
  <c r="P771" i="8"/>
  <c r="P771" i="15" s="1"/>
  <c r="Q771" i="8"/>
  <c r="S771" i="15" s="1"/>
  <c r="A772" i="8"/>
  <c r="B772" i="8"/>
  <c r="C772" i="8"/>
  <c r="D772" i="8"/>
  <c r="E772" i="8"/>
  <c r="F772" i="8"/>
  <c r="G772" i="8"/>
  <c r="H772" i="8"/>
  <c r="J772" i="8"/>
  <c r="I772" i="8" s="1"/>
  <c r="K772" i="8"/>
  <c r="M772" i="8"/>
  <c r="M772" i="15" s="1"/>
  <c r="N772" i="8"/>
  <c r="N772" i="15" s="1"/>
  <c r="O772" i="8"/>
  <c r="O772" i="15" s="1"/>
  <c r="P772" i="8"/>
  <c r="P772" i="15" s="1"/>
  <c r="Q772" i="8"/>
  <c r="S772" i="15" s="1"/>
  <c r="A773" i="8"/>
  <c r="B773" i="8"/>
  <c r="C773" i="8"/>
  <c r="D773" i="8"/>
  <c r="E773" i="8"/>
  <c r="F773" i="8"/>
  <c r="G773" i="8"/>
  <c r="H773" i="8"/>
  <c r="J773" i="8"/>
  <c r="I773" i="8" s="1"/>
  <c r="K773" i="8"/>
  <c r="M773" i="8"/>
  <c r="M773" i="15" s="1"/>
  <c r="N773" i="8"/>
  <c r="N773" i="15" s="1"/>
  <c r="O773" i="8"/>
  <c r="O773" i="15" s="1"/>
  <c r="P773" i="8"/>
  <c r="P773" i="15" s="1"/>
  <c r="Q773" i="8"/>
  <c r="S773" i="15" s="1"/>
  <c r="A774" i="8"/>
  <c r="B774" i="8"/>
  <c r="C774" i="8"/>
  <c r="D774" i="8"/>
  <c r="E774" i="8"/>
  <c r="F774" i="8"/>
  <c r="G774" i="8"/>
  <c r="H774" i="8"/>
  <c r="J774" i="8"/>
  <c r="I774" i="8" s="1"/>
  <c r="K774" i="8"/>
  <c r="M774" i="8"/>
  <c r="M774" i="15" s="1"/>
  <c r="N774" i="8"/>
  <c r="N774" i="15" s="1"/>
  <c r="O774" i="8"/>
  <c r="O774" i="15" s="1"/>
  <c r="P774" i="8"/>
  <c r="P774" i="15" s="1"/>
  <c r="Q774" i="8"/>
  <c r="S774" i="15" s="1"/>
  <c r="A775" i="8"/>
  <c r="B775" i="8"/>
  <c r="C775" i="8"/>
  <c r="D775" i="8"/>
  <c r="E775" i="8"/>
  <c r="F775" i="8"/>
  <c r="G775" i="8"/>
  <c r="H775" i="8"/>
  <c r="J775" i="8"/>
  <c r="I775" i="8" s="1"/>
  <c r="K775" i="8"/>
  <c r="M775" i="8"/>
  <c r="M775" i="15" s="1"/>
  <c r="N775" i="8"/>
  <c r="N775" i="15" s="1"/>
  <c r="O775" i="8"/>
  <c r="O775" i="15" s="1"/>
  <c r="P775" i="8"/>
  <c r="P775" i="15" s="1"/>
  <c r="Q775" i="8"/>
  <c r="S775" i="15" s="1"/>
  <c r="A776" i="8"/>
  <c r="B776" i="8"/>
  <c r="C776" i="8"/>
  <c r="D776" i="8"/>
  <c r="E776" i="8"/>
  <c r="F776" i="8"/>
  <c r="G776" i="8"/>
  <c r="H776" i="8"/>
  <c r="J776" i="8"/>
  <c r="I776" i="8" s="1"/>
  <c r="K776" i="8"/>
  <c r="M776" i="8"/>
  <c r="M776" i="15" s="1"/>
  <c r="N776" i="8"/>
  <c r="N776" i="15" s="1"/>
  <c r="O776" i="8"/>
  <c r="O776" i="15" s="1"/>
  <c r="P776" i="8"/>
  <c r="P776" i="15" s="1"/>
  <c r="Q776" i="8"/>
  <c r="S776" i="15" s="1"/>
  <c r="A777" i="8"/>
  <c r="B777" i="8"/>
  <c r="C777" i="8"/>
  <c r="D777" i="8"/>
  <c r="E777" i="8"/>
  <c r="F777" i="8"/>
  <c r="G777" i="8"/>
  <c r="H777" i="8"/>
  <c r="J777" i="8"/>
  <c r="I777" i="8" s="1"/>
  <c r="K777" i="8"/>
  <c r="M777" i="8"/>
  <c r="M777" i="15" s="1"/>
  <c r="N777" i="8"/>
  <c r="N777" i="15" s="1"/>
  <c r="O777" i="8"/>
  <c r="O777" i="15" s="1"/>
  <c r="P777" i="8"/>
  <c r="P777" i="15" s="1"/>
  <c r="Q777" i="8"/>
  <c r="S777" i="15" s="1"/>
  <c r="A778" i="8"/>
  <c r="B778" i="8"/>
  <c r="C778" i="8"/>
  <c r="D778" i="8"/>
  <c r="E778" i="8"/>
  <c r="F778" i="8"/>
  <c r="G778" i="8"/>
  <c r="H778" i="8"/>
  <c r="J778" i="8"/>
  <c r="I778" i="8" s="1"/>
  <c r="K778" i="8"/>
  <c r="M778" i="8"/>
  <c r="M778" i="15" s="1"/>
  <c r="N778" i="8"/>
  <c r="N778" i="15" s="1"/>
  <c r="O778" i="8"/>
  <c r="O778" i="15" s="1"/>
  <c r="P778" i="8"/>
  <c r="P778" i="15" s="1"/>
  <c r="Q778" i="8"/>
  <c r="S778" i="15" s="1"/>
  <c r="A779" i="8"/>
  <c r="B779" i="8"/>
  <c r="C779" i="8"/>
  <c r="D779" i="8"/>
  <c r="E779" i="8"/>
  <c r="F779" i="8"/>
  <c r="G779" i="8"/>
  <c r="H779" i="8"/>
  <c r="J779" i="8"/>
  <c r="I779" i="8" s="1"/>
  <c r="K779" i="8"/>
  <c r="M779" i="8"/>
  <c r="M779" i="15" s="1"/>
  <c r="N779" i="8"/>
  <c r="N779" i="15" s="1"/>
  <c r="O779" i="8"/>
  <c r="O779" i="15" s="1"/>
  <c r="P779" i="8"/>
  <c r="P779" i="15" s="1"/>
  <c r="Q779" i="8"/>
  <c r="S779" i="15" s="1"/>
  <c r="A780" i="8"/>
  <c r="B780" i="8"/>
  <c r="C780" i="8"/>
  <c r="D780" i="8"/>
  <c r="E780" i="8"/>
  <c r="F780" i="8"/>
  <c r="G780" i="8"/>
  <c r="H780" i="8"/>
  <c r="J780" i="8"/>
  <c r="I780" i="8" s="1"/>
  <c r="K780" i="8"/>
  <c r="M780" i="8"/>
  <c r="M780" i="15" s="1"/>
  <c r="N780" i="8"/>
  <c r="N780" i="15" s="1"/>
  <c r="O780" i="8"/>
  <c r="O780" i="15" s="1"/>
  <c r="P780" i="8"/>
  <c r="P780" i="15" s="1"/>
  <c r="Q780" i="8"/>
  <c r="S780" i="15" s="1"/>
  <c r="A781" i="8"/>
  <c r="B781" i="8"/>
  <c r="C781" i="8"/>
  <c r="D781" i="8"/>
  <c r="E781" i="8"/>
  <c r="F781" i="8"/>
  <c r="G781" i="8"/>
  <c r="H781" i="8"/>
  <c r="J781" i="8"/>
  <c r="I781" i="8" s="1"/>
  <c r="K781" i="8"/>
  <c r="M781" i="8"/>
  <c r="M781" i="15" s="1"/>
  <c r="N781" i="8"/>
  <c r="N781" i="15" s="1"/>
  <c r="O781" i="8"/>
  <c r="O781" i="15" s="1"/>
  <c r="P781" i="8"/>
  <c r="P781" i="15" s="1"/>
  <c r="Q781" i="8"/>
  <c r="S781" i="15" s="1"/>
  <c r="A782" i="8"/>
  <c r="B782" i="8"/>
  <c r="C782" i="8"/>
  <c r="D782" i="8"/>
  <c r="E782" i="8"/>
  <c r="F782" i="8"/>
  <c r="G782" i="8"/>
  <c r="H782" i="8"/>
  <c r="J782" i="8"/>
  <c r="I782" i="8" s="1"/>
  <c r="K782" i="8"/>
  <c r="M782" i="8"/>
  <c r="M782" i="15" s="1"/>
  <c r="N782" i="8"/>
  <c r="N782" i="15" s="1"/>
  <c r="O782" i="8"/>
  <c r="O782" i="15" s="1"/>
  <c r="P782" i="8"/>
  <c r="P782" i="15" s="1"/>
  <c r="Q782" i="8"/>
  <c r="S782" i="15" s="1"/>
  <c r="A783" i="8"/>
  <c r="B783" i="8"/>
  <c r="C783" i="8"/>
  <c r="D783" i="8"/>
  <c r="E783" i="8"/>
  <c r="F783" i="8"/>
  <c r="G783" i="8"/>
  <c r="H783" i="8"/>
  <c r="J783" i="8"/>
  <c r="I783" i="8" s="1"/>
  <c r="K783" i="8"/>
  <c r="M783" i="8"/>
  <c r="M783" i="15" s="1"/>
  <c r="N783" i="8"/>
  <c r="N783" i="15" s="1"/>
  <c r="O783" i="8"/>
  <c r="O783" i="15" s="1"/>
  <c r="P783" i="8"/>
  <c r="P783" i="15" s="1"/>
  <c r="Q783" i="8"/>
  <c r="S783" i="15" s="1"/>
  <c r="A784" i="8"/>
  <c r="B784" i="8"/>
  <c r="C784" i="8"/>
  <c r="D784" i="8"/>
  <c r="E784" i="8"/>
  <c r="F784" i="8"/>
  <c r="G784" i="8"/>
  <c r="H784" i="8"/>
  <c r="J784" i="8"/>
  <c r="I784" i="8" s="1"/>
  <c r="K784" i="8"/>
  <c r="M784" i="8"/>
  <c r="M784" i="15" s="1"/>
  <c r="N784" i="8"/>
  <c r="N784" i="15" s="1"/>
  <c r="O784" i="8"/>
  <c r="O784" i="15" s="1"/>
  <c r="P784" i="8"/>
  <c r="P784" i="15" s="1"/>
  <c r="Q784" i="8"/>
  <c r="S784" i="15" s="1"/>
  <c r="A785" i="8"/>
  <c r="B785" i="8"/>
  <c r="C785" i="8"/>
  <c r="D785" i="8"/>
  <c r="E785" i="8"/>
  <c r="F785" i="8"/>
  <c r="G785" i="8"/>
  <c r="H785" i="8"/>
  <c r="J785" i="8"/>
  <c r="I785" i="8" s="1"/>
  <c r="K785" i="8"/>
  <c r="M785" i="8"/>
  <c r="M785" i="15" s="1"/>
  <c r="N785" i="8"/>
  <c r="N785" i="15" s="1"/>
  <c r="O785" i="8"/>
  <c r="O785" i="15" s="1"/>
  <c r="P785" i="8"/>
  <c r="P785" i="15" s="1"/>
  <c r="Q785" i="8"/>
  <c r="S785" i="15" s="1"/>
  <c r="A786" i="8"/>
  <c r="B786" i="8"/>
  <c r="C786" i="8"/>
  <c r="D786" i="8"/>
  <c r="E786" i="8"/>
  <c r="F786" i="8"/>
  <c r="G786" i="8"/>
  <c r="H786" i="8"/>
  <c r="J786" i="8"/>
  <c r="I786" i="8" s="1"/>
  <c r="K786" i="8"/>
  <c r="M786" i="8"/>
  <c r="M786" i="15" s="1"/>
  <c r="N786" i="8"/>
  <c r="N786" i="15" s="1"/>
  <c r="O786" i="8"/>
  <c r="O786" i="15" s="1"/>
  <c r="P786" i="8"/>
  <c r="P786" i="15" s="1"/>
  <c r="Q786" i="8"/>
  <c r="S786" i="15" s="1"/>
  <c r="A787" i="8"/>
  <c r="B787" i="8"/>
  <c r="C787" i="8"/>
  <c r="D787" i="8"/>
  <c r="E787" i="8"/>
  <c r="F787" i="8"/>
  <c r="G787" i="8"/>
  <c r="H787" i="8"/>
  <c r="J787" i="8"/>
  <c r="I787" i="8" s="1"/>
  <c r="K787" i="8"/>
  <c r="M787" i="8"/>
  <c r="M787" i="15" s="1"/>
  <c r="N787" i="8"/>
  <c r="N787" i="15" s="1"/>
  <c r="O787" i="8"/>
  <c r="O787" i="15" s="1"/>
  <c r="P787" i="8"/>
  <c r="P787" i="15" s="1"/>
  <c r="Q787" i="8"/>
  <c r="S787" i="15" s="1"/>
  <c r="A788" i="8"/>
  <c r="B788" i="8"/>
  <c r="C788" i="8"/>
  <c r="D788" i="8"/>
  <c r="E788" i="8"/>
  <c r="F788" i="8"/>
  <c r="G788" i="8"/>
  <c r="H788" i="8"/>
  <c r="J788" i="8"/>
  <c r="I788" i="8" s="1"/>
  <c r="K788" i="8"/>
  <c r="M788" i="8"/>
  <c r="M788" i="15" s="1"/>
  <c r="N788" i="8"/>
  <c r="N788" i="15" s="1"/>
  <c r="O788" i="8"/>
  <c r="O788" i="15" s="1"/>
  <c r="P788" i="8"/>
  <c r="P788" i="15" s="1"/>
  <c r="Q788" i="8"/>
  <c r="S788" i="15" s="1"/>
  <c r="A789" i="8"/>
  <c r="B789" i="8"/>
  <c r="C789" i="8"/>
  <c r="D789" i="8"/>
  <c r="E789" i="8"/>
  <c r="F789" i="8"/>
  <c r="G789" i="8"/>
  <c r="H789" i="8"/>
  <c r="J789" i="8"/>
  <c r="I789" i="8" s="1"/>
  <c r="K789" i="8"/>
  <c r="M789" i="8"/>
  <c r="M789" i="15" s="1"/>
  <c r="N789" i="8"/>
  <c r="N789" i="15" s="1"/>
  <c r="O789" i="8"/>
  <c r="O789" i="15" s="1"/>
  <c r="P789" i="8"/>
  <c r="P789" i="15" s="1"/>
  <c r="Q789" i="8"/>
  <c r="S789" i="15" s="1"/>
  <c r="A790" i="8"/>
  <c r="B790" i="8"/>
  <c r="C790" i="8"/>
  <c r="D790" i="8"/>
  <c r="E790" i="8"/>
  <c r="F790" i="8"/>
  <c r="G790" i="8"/>
  <c r="H790" i="8"/>
  <c r="J790" i="8"/>
  <c r="I790" i="8" s="1"/>
  <c r="K790" i="8"/>
  <c r="M790" i="8"/>
  <c r="M790" i="15" s="1"/>
  <c r="N790" i="8"/>
  <c r="N790" i="15" s="1"/>
  <c r="O790" i="8"/>
  <c r="O790" i="15" s="1"/>
  <c r="P790" i="8"/>
  <c r="P790" i="15" s="1"/>
  <c r="Q790" i="8"/>
  <c r="S790" i="15" s="1"/>
  <c r="A791" i="8"/>
  <c r="B791" i="8"/>
  <c r="C791" i="8"/>
  <c r="D791" i="8"/>
  <c r="E791" i="8"/>
  <c r="F791" i="8"/>
  <c r="G791" i="8"/>
  <c r="H791" i="8"/>
  <c r="J791" i="8"/>
  <c r="I791" i="8" s="1"/>
  <c r="K791" i="8"/>
  <c r="M791" i="8"/>
  <c r="M791" i="15" s="1"/>
  <c r="N791" i="8"/>
  <c r="N791" i="15" s="1"/>
  <c r="O791" i="8"/>
  <c r="O791" i="15" s="1"/>
  <c r="P791" i="8"/>
  <c r="P791" i="15" s="1"/>
  <c r="Q791" i="8"/>
  <c r="S791" i="15" s="1"/>
  <c r="A792" i="8"/>
  <c r="B792" i="8"/>
  <c r="C792" i="8"/>
  <c r="D792" i="8"/>
  <c r="E792" i="8"/>
  <c r="F792" i="8"/>
  <c r="G792" i="8"/>
  <c r="H792" i="8"/>
  <c r="J792" i="8"/>
  <c r="I792" i="8" s="1"/>
  <c r="K792" i="8"/>
  <c r="M792" i="8"/>
  <c r="M792" i="15" s="1"/>
  <c r="N792" i="8"/>
  <c r="N792" i="15" s="1"/>
  <c r="O792" i="8"/>
  <c r="O792" i="15" s="1"/>
  <c r="P792" i="8"/>
  <c r="P792" i="15" s="1"/>
  <c r="Q792" i="8"/>
  <c r="S792" i="15" s="1"/>
  <c r="A793" i="8"/>
  <c r="B793" i="8"/>
  <c r="C793" i="8"/>
  <c r="D793" i="8"/>
  <c r="E793" i="8"/>
  <c r="F793" i="8"/>
  <c r="G793" i="8"/>
  <c r="H793" i="8"/>
  <c r="J793" i="8"/>
  <c r="I793" i="8" s="1"/>
  <c r="K793" i="8"/>
  <c r="M793" i="8"/>
  <c r="M793" i="15" s="1"/>
  <c r="N793" i="8"/>
  <c r="N793" i="15" s="1"/>
  <c r="O793" i="8"/>
  <c r="O793" i="15" s="1"/>
  <c r="P793" i="8"/>
  <c r="P793" i="15" s="1"/>
  <c r="Q793" i="8"/>
  <c r="S793" i="15" s="1"/>
  <c r="A794" i="8"/>
  <c r="B794" i="8"/>
  <c r="C794" i="8"/>
  <c r="D794" i="8"/>
  <c r="E794" i="8"/>
  <c r="F794" i="8"/>
  <c r="G794" i="8"/>
  <c r="H794" i="8"/>
  <c r="J794" i="8"/>
  <c r="I794" i="8" s="1"/>
  <c r="K794" i="8"/>
  <c r="M794" i="8"/>
  <c r="M794" i="15" s="1"/>
  <c r="N794" i="8"/>
  <c r="N794" i="15" s="1"/>
  <c r="O794" i="8"/>
  <c r="O794" i="15" s="1"/>
  <c r="P794" i="8"/>
  <c r="P794" i="15" s="1"/>
  <c r="Q794" i="8"/>
  <c r="S794" i="15" s="1"/>
  <c r="A795" i="8"/>
  <c r="B795" i="8"/>
  <c r="C795" i="8"/>
  <c r="D795" i="8"/>
  <c r="E795" i="8"/>
  <c r="F795" i="8"/>
  <c r="G795" i="8"/>
  <c r="H795" i="8"/>
  <c r="J795" i="8"/>
  <c r="I795" i="8" s="1"/>
  <c r="K795" i="8"/>
  <c r="M795" i="8"/>
  <c r="M795" i="15" s="1"/>
  <c r="N795" i="8"/>
  <c r="N795" i="15" s="1"/>
  <c r="O795" i="8"/>
  <c r="O795" i="15" s="1"/>
  <c r="P795" i="8"/>
  <c r="P795" i="15" s="1"/>
  <c r="Q795" i="8"/>
  <c r="S795" i="15" s="1"/>
  <c r="A796" i="8"/>
  <c r="B796" i="8"/>
  <c r="C796" i="8"/>
  <c r="D796" i="8"/>
  <c r="E796" i="8"/>
  <c r="F796" i="8"/>
  <c r="G796" i="8"/>
  <c r="H796" i="8"/>
  <c r="J796" i="8"/>
  <c r="I796" i="8" s="1"/>
  <c r="K796" i="8"/>
  <c r="M796" i="8"/>
  <c r="M796" i="15" s="1"/>
  <c r="N796" i="8"/>
  <c r="N796" i="15" s="1"/>
  <c r="O796" i="8"/>
  <c r="O796" i="15" s="1"/>
  <c r="P796" i="8"/>
  <c r="P796" i="15" s="1"/>
  <c r="Q796" i="8"/>
  <c r="S796" i="15" s="1"/>
  <c r="A797" i="8"/>
  <c r="B797" i="8"/>
  <c r="C797" i="8"/>
  <c r="D797" i="8"/>
  <c r="E797" i="8"/>
  <c r="F797" i="8"/>
  <c r="G797" i="8"/>
  <c r="H797" i="8"/>
  <c r="J797" i="8"/>
  <c r="I797" i="8" s="1"/>
  <c r="K797" i="8"/>
  <c r="M797" i="8"/>
  <c r="M797" i="15" s="1"/>
  <c r="N797" i="8"/>
  <c r="N797" i="15" s="1"/>
  <c r="O797" i="8"/>
  <c r="O797" i="15" s="1"/>
  <c r="P797" i="8"/>
  <c r="P797" i="15" s="1"/>
  <c r="Q797" i="8"/>
  <c r="S797" i="15" s="1"/>
  <c r="A798" i="8"/>
  <c r="B798" i="8"/>
  <c r="C798" i="8"/>
  <c r="D798" i="8"/>
  <c r="E798" i="8"/>
  <c r="F798" i="8"/>
  <c r="G798" i="8"/>
  <c r="H798" i="8"/>
  <c r="J798" i="8"/>
  <c r="I798" i="8" s="1"/>
  <c r="K798" i="8"/>
  <c r="M798" i="8"/>
  <c r="M798" i="15" s="1"/>
  <c r="N798" i="8"/>
  <c r="N798" i="15" s="1"/>
  <c r="O798" i="8"/>
  <c r="O798" i="15" s="1"/>
  <c r="P798" i="8"/>
  <c r="P798" i="15" s="1"/>
  <c r="Q798" i="8"/>
  <c r="S798" i="15" s="1"/>
  <c r="A799" i="8"/>
  <c r="B799" i="8"/>
  <c r="C799" i="8"/>
  <c r="D799" i="8"/>
  <c r="E799" i="8"/>
  <c r="F799" i="8"/>
  <c r="G799" i="8"/>
  <c r="H799" i="8"/>
  <c r="J799" i="8"/>
  <c r="I799" i="8" s="1"/>
  <c r="K799" i="8"/>
  <c r="M799" i="8"/>
  <c r="M799" i="15" s="1"/>
  <c r="N799" i="8"/>
  <c r="N799" i="15" s="1"/>
  <c r="O799" i="8"/>
  <c r="O799" i="15" s="1"/>
  <c r="P799" i="8"/>
  <c r="P799" i="15" s="1"/>
  <c r="Q799" i="8"/>
  <c r="S799" i="15" s="1"/>
  <c r="A800" i="8"/>
  <c r="B800" i="8"/>
  <c r="C800" i="8"/>
  <c r="D800" i="8"/>
  <c r="E800" i="8"/>
  <c r="F800" i="8"/>
  <c r="G800" i="8"/>
  <c r="H800" i="8"/>
  <c r="J800" i="8"/>
  <c r="I800" i="8" s="1"/>
  <c r="K800" i="8"/>
  <c r="M800" i="8"/>
  <c r="M800" i="15" s="1"/>
  <c r="N800" i="8"/>
  <c r="N800" i="15" s="1"/>
  <c r="O800" i="8"/>
  <c r="O800" i="15" s="1"/>
  <c r="P800" i="8"/>
  <c r="P800" i="15" s="1"/>
  <c r="Q800" i="8"/>
  <c r="S800" i="15" s="1"/>
  <c r="A801" i="8"/>
  <c r="B801" i="8"/>
  <c r="C801" i="8"/>
  <c r="D801" i="8"/>
  <c r="E801" i="8"/>
  <c r="F801" i="8"/>
  <c r="G801" i="8"/>
  <c r="H801" i="8"/>
  <c r="J801" i="8"/>
  <c r="I801" i="8" s="1"/>
  <c r="K801" i="8"/>
  <c r="M801" i="8"/>
  <c r="M801" i="15" s="1"/>
  <c r="N801" i="8"/>
  <c r="N801" i="15" s="1"/>
  <c r="O801" i="8"/>
  <c r="O801" i="15" s="1"/>
  <c r="P801" i="8"/>
  <c r="P801" i="15" s="1"/>
  <c r="Q801" i="8"/>
  <c r="S801" i="15" s="1"/>
  <c r="A802" i="8"/>
  <c r="B802" i="8"/>
  <c r="C802" i="8"/>
  <c r="D802" i="8"/>
  <c r="E802" i="8"/>
  <c r="F802" i="8"/>
  <c r="G802" i="8"/>
  <c r="H802" i="8"/>
  <c r="J802" i="8"/>
  <c r="I802" i="8" s="1"/>
  <c r="K802" i="8"/>
  <c r="M802" i="8"/>
  <c r="M802" i="15" s="1"/>
  <c r="N802" i="8"/>
  <c r="N802" i="15" s="1"/>
  <c r="O802" i="8"/>
  <c r="O802" i="15" s="1"/>
  <c r="P802" i="8"/>
  <c r="P802" i="15" s="1"/>
  <c r="Q802" i="8"/>
  <c r="S802" i="15" s="1"/>
  <c r="A803" i="8"/>
  <c r="B803" i="8"/>
  <c r="C803" i="8"/>
  <c r="D803" i="8"/>
  <c r="E803" i="8"/>
  <c r="F803" i="8"/>
  <c r="G803" i="8"/>
  <c r="H803" i="8"/>
  <c r="J803" i="8"/>
  <c r="I803" i="8" s="1"/>
  <c r="K803" i="8"/>
  <c r="M803" i="8"/>
  <c r="M803" i="15" s="1"/>
  <c r="N803" i="8"/>
  <c r="N803" i="15" s="1"/>
  <c r="O803" i="8"/>
  <c r="O803" i="15" s="1"/>
  <c r="P803" i="8"/>
  <c r="P803" i="15" s="1"/>
  <c r="Q803" i="8"/>
  <c r="S803" i="15" s="1"/>
  <c r="A804" i="8"/>
  <c r="B804" i="8"/>
  <c r="C804" i="8"/>
  <c r="D804" i="8"/>
  <c r="E804" i="8"/>
  <c r="F804" i="8"/>
  <c r="G804" i="8"/>
  <c r="H804" i="8"/>
  <c r="J804" i="8"/>
  <c r="I804" i="8" s="1"/>
  <c r="K804" i="8"/>
  <c r="M804" i="8"/>
  <c r="M804" i="15" s="1"/>
  <c r="N804" i="8"/>
  <c r="N804" i="15" s="1"/>
  <c r="O804" i="8"/>
  <c r="O804" i="15" s="1"/>
  <c r="P804" i="8"/>
  <c r="P804" i="15" s="1"/>
  <c r="Q804" i="8"/>
  <c r="S804" i="15" s="1"/>
  <c r="A805" i="8"/>
  <c r="B805" i="8"/>
  <c r="C805" i="8"/>
  <c r="D805" i="8"/>
  <c r="E805" i="8"/>
  <c r="F805" i="8"/>
  <c r="G805" i="8"/>
  <c r="H805" i="8"/>
  <c r="J805" i="8"/>
  <c r="I805" i="8" s="1"/>
  <c r="K805" i="8"/>
  <c r="M805" i="8"/>
  <c r="M805" i="15" s="1"/>
  <c r="N805" i="8"/>
  <c r="N805" i="15" s="1"/>
  <c r="O805" i="8"/>
  <c r="O805" i="15" s="1"/>
  <c r="P805" i="8"/>
  <c r="P805" i="15" s="1"/>
  <c r="Q805" i="8"/>
  <c r="S805" i="15" s="1"/>
  <c r="A806" i="8"/>
  <c r="B806" i="8"/>
  <c r="C806" i="8"/>
  <c r="D806" i="8"/>
  <c r="E806" i="8"/>
  <c r="F806" i="8"/>
  <c r="G806" i="8"/>
  <c r="H806" i="8"/>
  <c r="J806" i="8"/>
  <c r="I806" i="8" s="1"/>
  <c r="K806" i="8"/>
  <c r="M806" i="8"/>
  <c r="M806" i="15" s="1"/>
  <c r="N806" i="8"/>
  <c r="N806" i="15" s="1"/>
  <c r="O806" i="8"/>
  <c r="O806" i="15" s="1"/>
  <c r="P806" i="8"/>
  <c r="P806" i="15" s="1"/>
  <c r="Q806" i="8"/>
  <c r="S806" i="15" s="1"/>
  <c r="A807" i="8"/>
  <c r="B807" i="8"/>
  <c r="C807" i="8"/>
  <c r="D807" i="8"/>
  <c r="E807" i="8"/>
  <c r="F807" i="8"/>
  <c r="G807" i="8"/>
  <c r="H807" i="8"/>
  <c r="J807" i="8"/>
  <c r="I807" i="8" s="1"/>
  <c r="K807" i="8"/>
  <c r="M807" i="8"/>
  <c r="M807" i="15" s="1"/>
  <c r="N807" i="8"/>
  <c r="N807" i="15" s="1"/>
  <c r="O807" i="8"/>
  <c r="O807" i="15" s="1"/>
  <c r="P807" i="8"/>
  <c r="P807" i="15" s="1"/>
  <c r="Q807" i="8"/>
  <c r="S807" i="15" s="1"/>
  <c r="A808" i="8"/>
  <c r="B808" i="8"/>
  <c r="C808" i="8"/>
  <c r="D808" i="8"/>
  <c r="E808" i="8"/>
  <c r="F808" i="8"/>
  <c r="G808" i="8"/>
  <c r="H808" i="8"/>
  <c r="J808" i="8"/>
  <c r="I808" i="8" s="1"/>
  <c r="K808" i="8"/>
  <c r="M808" i="8"/>
  <c r="M808" i="15" s="1"/>
  <c r="N808" i="8"/>
  <c r="N808" i="15" s="1"/>
  <c r="O808" i="8"/>
  <c r="O808" i="15" s="1"/>
  <c r="P808" i="8"/>
  <c r="P808" i="15" s="1"/>
  <c r="Q808" i="8"/>
  <c r="S808" i="15" s="1"/>
  <c r="A809" i="8"/>
  <c r="B809" i="8"/>
  <c r="C809" i="8"/>
  <c r="D809" i="8"/>
  <c r="E809" i="8"/>
  <c r="F809" i="8"/>
  <c r="G809" i="8"/>
  <c r="H809" i="8"/>
  <c r="J809" i="8"/>
  <c r="I809" i="8" s="1"/>
  <c r="K809" i="8"/>
  <c r="M809" i="8"/>
  <c r="M809" i="15" s="1"/>
  <c r="N809" i="8"/>
  <c r="N809" i="15" s="1"/>
  <c r="O809" i="8"/>
  <c r="O809" i="15" s="1"/>
  <c r="P809" i="8"/>
  <c r="P809" i="15" s="1"/>
  <c r="Q809" i="8"/>
  <c r="S809" i="15" s="1"/>
  <c r="A810" i="8"/>
  <c r="B810" i="8"/>
  <c r="C810" i="8"/>
  <c r="D810" i="8"/>
  <c r="E810" i="8"/>
  <c r="F810" i="8"/>
  <c r="G810" i="8"/>
  <c r="H810" i="8"/>
  <c r="J810" i="8"/>
  <c r="I810" i="8" s="1"/>
  <c r="K810" i="8"/>
  <c r="M810" i="8"/>
  <c r="M810" i="15" s="1"/>
  <c r="N810" i="8"/>
  <c r="N810" i="15" s="1"/>
  <c r="O810" i="8"/>
  <c r="O810" i="15" s="1"/>
  <c r="P810" i="8"/>
  <c r="P810" i="15" s="1"/>
  <c r="Q810" i="8"/>
  <c r="S810" i="15" s="1"/>
  <c r="A811" i="8"/>
  <c r="B811" i="8"/>
  <c r="C811" i="8"/>
  <c r="D811" i="8"/>
  <c r="E811" i="8"/>
  <c r="F811" i="8"/>
  <c r="G811" i="8"/>
  <c r="H811" i="8"/>
  <c r="J811" i="8"/>
  <c r="I811" i="8" s="1"/>
  <c r="K811" i="8"/>
  <c r="M811" i="8"/>
  <c r="M811" i="15" s="1"/>
  <c r="N811" i="8"/>
  <c r="N811" i="15" s="1"/>
  <c r="O811" i="8"/>
  <c r="O811" i="15" s="1"/>
  <c r="P811" i="8"/>
  <c r="P811" i="15" s="1"/>
  <c r="Q811" i="8"/>
  <c r="S811" i="15" s="1"/>
  <c r="A812" i="8"/>
  <c r="B812" i="8"/>
  <c r="C812" i="8"/>
  <c r="D812" i="8"/>
  <c r="E812" i="8"/>
  <c r="F812" i="8"/>
  <c r="G812" i="8"/>
  <c r="H812" i="8"/>
  <c r="J812" i="8"/>
  <c r="I812" i="8" s="1"/>
  <c r="K812" i="8"/>
  <c r="M812" i="8"/>
  <c r="M812" i="15" s="1"/>
  <c r="N812" i="8"/>
  <c r="N812" i="15" s="1"/>
  <c r="O812" i="8"/>
  <c r="O812" i="15" s="1"/>
  <c r="P812" i="8"/>
  <c r="P812" i="15" s="1"/>
  <c r="Q812" i="8"/>
  <c r="S812" i="15" s="1"/>
  <c r="A813" i="8"/>
  <c r="B813" i="8"/>
  <c r="C813" i="8"/>
  <c r="D813" i="8"/>
  <c r="E813" i="8"/>
  <c r="F813" i="8"/>
  <c r="G813" i="8"/>
  <c r="H813" i="8"/>
  <c r="J813" i="8"/>
  <c r="I813" i="8" s="1"/>
  <c r="K813" i="8"/>
  <c r="M813" i="8"/>
  <c r="M813" i="15" s="1"/>
  <c r="N813" i="8"/>
  <c r="N813" i="15" s="1"/>
  <c r="O813" i="8"/>
  <c r="O813" i="15" s="1"/>
  <c r="P813" i="8"/>
  <c r="P813" i="15" s="1"/>
  <c r="Q813" i="8"/>
  <c r="S813" i="15" s="1"/>
  <c r="A814" i="8"/>
  <c r="B814" i="8"/>
  <c r="C814" i="8"/>
  <c r="D814" i="8"/>
  <c r="E814" i="8"/>
  <c r="F814" i="8"/>
  <c r="G814" i="8"/>
  <c r="H814" i="8"/>
  <c r="J814" i="8"/>
  <c r="I814" i="8" s="1"/>
  <c r="K814" i="8"/>
  <c r="M814" i="8"/>
  <c r="M814" i="15" s="1"/>
  <c r="N814" i="8"/>
  <c r="N814" i="15" s="1"/>
  <c r="O814" i="8"/>
  <c r="O814" i="15" s="1"/>
  <c r="P814" i="8"/>
  <c r="P814" i="15" s="1"/>
  <c r="Q814" i="8"/>
  <c r="S814" i="15" s="1"/>
  <c r="A815" i="8"/>
  <c r="B815" i="8"/>
  <c r="C815" i="8"/>
  <c r="D815" i="8"/>
  <c r="E815" i="8"/>
  <c r="F815" i="8"/>
  <c r="G815" i="8"/>
  <c r="H815" i="8"/>
  <c r="J815" i="8"/>
  <c r="I815" i="8" s="1"/>
  <c r="K815" i="8"/>
  <c r="M815" i="8"/>
  <c r="M815" i="15" s="1"/>
  <c r="N815" i="8"/>
  <c r="N815" i="15" s="1"/>
  <c r="O815" i="8"/>
  <c r="O815" i="15" s="1"/>
  <c r="P815" i="8"/>
  <c r="P815" i="15" s="1"/>
  <c r="Q815" i="8"/>
  <c r="S815" i="15" s="1"/>
  <c r="A816" i="8"/>
  <c r="B816" i="8"/>
  <c r="C816" i="8"/>
  <c r="D816" i="8"/>
  <c r="E816" i="8"/>
  <c r="F816" i="8"/>
  <c r="G816" i="8"/>
  <c r="H816" i="8"/>
  <c r="J816" i="8"/>
  <c r="I816" i="8" s="1"/>
  <c r="K816" i="8"/>
  <c r="M816" i="8"/>
  <c r="M816" i="15" s="1"/>
  <c r="N816" i="8"/>
  <c r="N816" i="15" s="1"/>
  <c r="O816" i="8"/>
  <c r="O816" i="15" s="1"/>
  <c r="P816" i="8"/>
  <c r="P816" i="15" s="1"/>
  <c r="Q816" i="8"/>
  <c r="S816" i="15" s="1"/>
  <c r="A817" i="8"/>
  <c r="B817" i="8"/>
  <c r="C817" i="8"/>
  <c r="D817" i="8"/>
  <c r="E817" i="8"/>
  <c r="F817" i="8"/>
  <c r="G817" i="8"/>
  <c r="H817" i="8"/>
  <c r="J817" i="8"/>
  <c r="I817" i="8" s="1"/>
  <c r="K817" i="8"/>
  <c r="M817" i="8"/>
  <c r="M817" i="15" s="1"/>
  <c r="N817" i="8"/>
  <c r="N817" i="15" s="1"/>
  <c r="O817" i="8"/>
  <c r="O817" i="15" s="1"/>
  <c r="P817" i="8"/>
  <c r="P817" i="15" s="1"/>
  <c r="Q817" i="8"/>
  <c r="S817" i="15" s="1"/>
  <c r="A818" i="8"/>
  <c r="B818" i="8"/>
  <c r="C818" i="8"/>
  <c r="D818" i="8"/>
  <c r="E818" i="8"/>
  <c r="F818" i="8"/>
  <c r="G818" i="8"/>
  <c r="H818" i="8"/>
  <c r="J818" i="8"/>
  <c r="I818" i="8" s="1"/>
  <c r="K818" i="8"/>
  <c r="M818" i="8"/>
  <c r="M818" i="15" s="1"/>
  <c r="N818" i="8"/>
  <c r="N818" i="15" s="1"/>
  <c r="O818" i="8"/>
  <c r="O818" i="15" s="1"/>
  <c r="P818" i="8"/>
  <c r="P818" i="15" s="1"/>
  <c r="Q818" i="8"/>
  <c r="S818" i="15" s="1"/>
  <c r="A819" i="8"/>
  <c r="B819" i="8"/>
  <c r="C819" i="8"/>
  <c r="D819" i="8"/>
  <c r="E819" i="8"/>
  <c r="F819" i="8"/>
  <c r="G819" i="8"/>
  <c r="H819" i="8"/>
  <c r="J819" i="8"/>
  <c r="I819" i="8" s="1"/>
  <c r="K819" i="8"/>
  <c r="M819" i="8"/>
  <c r="M819" i="15" s="1"/>
  <c r="N819" i="8"/>
  <c r="N819" i="15" s="1"/>
  <c r="O819" i="8"/>
  <c r="O819" i="15" s="1"/>
  <c r="P819" i="8"/>
  <c r="P819" i="15" s="1"/>
  <c r="Q819" i="8"/>
  <c r="S819" i="15" s="1"/>
  <c r="A820" i="8"/>
  <c r="B820" i="8"/>
  <c r="C820" i="8"/>
  <c r="D820" i="8"/>
  <c r="E820" i="8"/>
  <c r="F820" i="8"/>
  <c r="G820" i="8"/>
  <c r="H820" i="8"/>
  <c r="J820" i="8"/>
  <c r="I820" i="8" s="1"/>
  <c r="K820" i="8"/>
  <c r="M820" i="8"/>
  <c r="M820" i="15" s="1"/>
  <c r="N820" i="8"/>
  <c r="N820" i="15" s="1"/>
  <c r="O820" i="8"/>
  <c r="O820" i="15" s="1"/>
  <c r="P820" i="8"/>
  <c r="P820" i="15" s="1"/>
  <c r="Q820" i="8"/>
  <c r="S820" i="15" s="1"/>
  <c r="A821" i="8"/>
  <c r="B821" i="8"/>
  <c r="C821" i="8"/>
  <c r="D821" i="8"/>
  <c r="E821" i="8"/>
  <c r="F821" i="8"/>
  <c r="G821" i="8"/>
  <c r="H821" i="8"/>
  <c r="J821" i="8"/>
  <c r="I821" i="8" s="1"/>
  <c r="K821" i="8"/>
  <c r="M821" i="8"/>
  <c r="M821" i="15" s="1"/>
  <c r="N821" i="8"/>
  <c r="N821" i="15" s="1"/>
  <c r="O821" i="8"/>
  <c r="O821" i="15" s="1"/>
  <c r="P821" i="8"/>
  <c r="P821" i="15" s="1"/>
  <c r="Q821" i="8"/>
  <c r="S821" i="15" s="1"/>
  <c r="A822" i="8"/>
  <c r="B822" i="8"/>
  <c r="C822" i="8"/>
  <c r="D822" i="8"/>
  <c r="E822" i="8"/>
  <c r="F822" i="8"/>
  <c r="G822" i="8"/>
  <c r="H822" i="8"/>
  <c r="J822" i="8"/>
  <c r="I822" i="8" s="1"/>
  <c r="K822" i="8"/>
  <c r="M822" i="8"/>
  <c r="M822" i="15" s="1"/>
  <c r="N822" i="8"/>
  <c r="N822" i="15" s="1"/>
  <c r="O822" i="8"/>
  <c r="O822" i="15" s="1"/>
  <c r="P822" i="8"/>
  <c r="P822" i="15" s="1"/>
  <c r="Q822" i="8"/>
  <c r="S822" i="15" s="1"/>
  <c r="A823" i="8"/>
  <c r="B823" i="8"/>
  <c r="C823" i="8"/>
  <c r="D823" i="8"/>
  <c r="E823" i="8"/>
  <c r="F823" i="8"/>
  <c r="G823" i="8"/>
  <c r="H823" i="8"/>
  <c r="J823" i="8"/>
  <c r="I823" i="8" s="1"/>
  <c r="K823" i="8"/>
  <c r="M823" i="8"/>
  <c r="M823" i="15" s="1"/>
  <c r="N823" i="8"/>
  <c r="N823" i="15" s="1"/>
  <c r="O823" i="8"/>
  <c r="O823" i="15" s="1"/>
  <c r="P823" i="8"/>
  <c r="P823" i="15" s="1"/>
  <c r="Q823" i="8"/>
  <c r="S823" i="15" s="1"/>
  <c r="A824" i="8"/>
  <c r="B824" i="8"/>
  <c r="C824" i="8"/>
  <c r="D824" i="8"/>
  <c r="E824" i="8"/>
  <c r="F824" i="8"/>
  <c r="G824" i="8"/>
  <c r="H824" i="8"/>
  <c r="J824" i="8"/>
  <c r="I824" i="8" s="1"/>
  <c r="K824" i="8"/>
  <c r="M824" i="8"/>
  <c r="M824" i="15" s="1"/>
  <c r="N824" i="8"/>
  <c r="N824" i="15" s="1"/>
  <c r="O824" i="8"/>
  <c r="O824" i="15" s="1"/>
  <c r="P824" i="8"/>
  <c r="P824" i="15" s="1"/>
  <c r="Q824" i="8"/>
  <c r="S824" i="15" s="1"/>
  <c r="A825" i="8"/>
  <c r="B825" i="8"/>
  <c r="C825" i="8"/>
  <c r="D825" i="8"/>
  <c r="E825" i="8"/>
  <c r="F825" i="8"/>
  <c r="G825" i="8"/>
  <c r="H825" i="8"/>
  <c r="J825" i="8"/>
  <c r="I825" i="8" s="1"/>
  <c r="K825" i="8"/>
  <c r="M825" i="8"/>
  <c r="M825" i="15" s="1"/>
  <c r="N825" i="8"/>
  <c r="N825" i="15" s="1"/>
  <c r="O825" i="8"/>
  <c r="O825" i="15" s="1"/>
  <c r="P825" i="8"/>
  <c r="P825" i="15" s="1"/>
  <c r="Q825" i="8"/>
  <c r="S825" i="15" s="1"/>
  <c r="A826" i="8"/>
  <c r="B826" i="8"/>
  <c r="C826" i="8"/>
  <c r="D826" i="8"/>
  <c r="E826" i="8"/>
  <c r="F826" i="8"/>
  <c r="G826" i="8"/>
  <c r="H826" i="8"/>
  <c r="J826" i="8"/>
  <c r="I826" i="8" s="1"/>
  <c r="K826" i="8"/>
  <c r="M826" i="8"/>
  <c r="M826" i="15" s="1"/>
  <c r="N826" i="8"/>
  <c r="N826" i="15" s="1"/>
  <c r="O826" i="8"/>
  <c r="O826" i="15" s="1"/>
  <c r="P826" i="8"/>
  <c r="P826" i="15" s="1"/>
  <c r="Q826" i="8"/>
  <c r="S826" i="15" s="1"/>
  <c r="A827" i="8"/>
  <c r="B827" i="8"/>
  <c r="C827" i="8"/>
  <c r="D827" i="8"/>
  <c r="E827" i="8"/>
  <c r="F827" i="8"/>
  <c r="G827" i="8"/>
  <c r="H827" i="8"/>
  <c r="J827" i="8"/>
  <c r="I827" i="8" s="1"/>
  <c r="K827" i="8"/>
  <c r="M827" i="8"/>
  <c r="M827" i="15" s="1"/>
  <c r="N827" i="8"/>
  <c r="N827" i="15" s="1"/>
  <c r="O827" i="8"/>
  <c r="O827" i="15" s="1"/>
  <c r="P827" i="8"/>
  <c r="P827" i="15" s="1"/>
  <c r="Q827" i="8"/>
  <c r="S827" i="15" s="1"/>
  <c r="A828" i="8"/>
  <c r="B828" i="8"/>
  <c r="C828" i="8"/>
  <c r="D828" i="8"/>
  <c r="E828" i="8"/>
  <c r="F828" i="8"/>
  <c r="G828" i="8"/>
  <c r="H828" i="8"/>
  <c r="J828" i="8"/>
  <c r="I828" i="8" s="1"/>
  <c r="K828" i="8"/>
  <c r="M828" i="8"/>
  <c r="M828" i="15" s="1"/>
  <c r="N828" i="8"/>
  <c r="N828" i="15" s="1"/>
  <c r="O828" i="8"/>
  <c r="O828" i="15" s="1"/>
  <c r="P828" i="8"/>
  <c r="P828" i="15" s="1"/>
  <c r="Q828" i="8"/>
  <c r="S828" i="15" s="1"/>
  <c r="A829" i="8"/>
  <c r="B829" i="8"/>
  <c r="C829" i="8"/>
  <c r="D829" i="8"/>
  <c r="E829" i="8"/>
  <c r="F829" i="8"/>
  <c r="G829" i="8"/>
  <c r="H829" i="8"/>
  <c r="J829" i="8"/>
  <c r="I829" i="8" s="1"/>
  <c r="K829" i="8"/>
  <c r="M829" i="8"/>
  <c r="M829" i="15" s="1"/>
  <c r="N829" i="8"/>
  <c r="N829" i="15" s="1"/>
  <c r="O829" i="8"/>
  <c r="O829" i="15" s="1"/>
  <c r="P829" i="8"/>
  <c r="P829" i="15" s="1"/>
  <c r="Q829" i="8"/>
  <c r="S829" i="15" s="1"/>
  <c r="A830" i="8"/>
  <c r="B830" i="8"/>
  <c r="C830" i="8"/>
  <c r="D830" i="8"/>
  <c r="E830" i="8"/>
  <c r="F830" i="8"/>
  <c r="G830" i="8"/>
  <c r="H830" i="8"/>
  <c r="J830" i="8"/>
  <c r="I830" i="8" s="1"/>
  <c r="K830" i="8"/>
  <c r="M830" i="8"/>
  <c r="M830" i="15" s="1"/>
  <c r="N830" i="8"/>
  <c r="N830" i="15" s="1"/>
  <c r="O830" i="8"/>
  <c r="O830" i="15" s="1"/>
  <c r="P830" i="8"/>
  <c r="P830" i="15" s="1"/>
  <c r="Q830" i="8"/>
  <c r="S830" i="15" s="1"/>
  <c r="A831" i="8"/>
  <c r="B831" i="8"/>
  <c r="C831" i="8"/>
  <c r="D831" i="8"/>
  <c r="E831" i="8"/>
  <c r="F831" i="8"/>
  <c r="G831" i="8"/>
  <c r="H831" i="8"/>
  <c r="J831" i="8"/>
  <c r="I831" i="8" s="1"/>
  <c r="K831" i="8"/>
  <c r="M831" i="8"/>
  <c r="M831" i="15" s="1"/>
  <c r="N831" i="8"/>
  <c r="N831" i="15" s="1"/>
  <c r="O831" i="8"/>
  <c r="O831" i="15" s="1"/>
  <c r="P831" i="8"/>
  <c r="P831" i="15" s="1"/>
  <c r="Q831" i="8"/>
  <c r="S831" i="15" s="1"/>
  <c r="A832" i="8"/>
  <c r="B832" i="8"/>
  <c r="C832" i="8"/>
  <c r="D832" i="8"/>
  <c r="E832" i="8"/>
  <c r="F832" i="8"/>
  <c r="G832" i="8"/>
  <c r="H832" i="8"/>
  <c r="J832" i="8"/>
  <c r="I832" i="8" s="1"/>
  <c r="K832" i="8"/>
  <c r="M832" i="8"/>
  <c r="M832" i="15" s="1"/>
  <c r="N832" i="8"/>
  <c r="N832" i="15" s="1"/>
  <c r="O832" i="8"/>
  <c r="O832" i="15" s="1"/>
  <c r="P832" i="8"/>
  <c r="P832" i="15" s="1"/>
  <c r="Q832" i="8"/>
  <c r="S832" i="15" s="1"/>
  <c r="A833" i="8"/>
  <c r="B833" i="8"/>
  <c r="C833" i="8"/>
  <c r="D833" i="8"/>
  <c r="E833" i="8"/>
  <c r="F833" i="8"/>
  <c r="G833" i="8"/>
  <c r="H833" i="8"/>
  <c r="J833" i="8"/>
  <c r="I833" i="8" s="1"/>
  <c r="K833" i="8"/>
  <c r="M833" i="8"/>
  <c r="M833" i="15" s="1"/>
  <c r="N833" i="8"/>
  <c r="N833" i="15" s="1"/>
  <c r="O833" i="8"/>
  <c r="O833" i="15" s="1"/>
  <c r="P833" i="8"/>
  <c r="P833" i="15" s="1"/>
  <c r="Q833" i="8"/>
  <c r="S833" i="15" s="1"/>
  <c r="A834" i="8"/>
  <c r="B834" i="8"/>
  <c r="C834" i="8"/>
  <c r="D834" i="8"/>
  <c r="E834" i="8"/>
  <c r="F834" i="8"/>
  <c r="G834" i="8"/>
  <c r="H834" i="8"/>
  <c r="J834" i="8"/>
  <c r="I834" i="8" s="1"/>
  <c r="K834" i="8"/>
  <c r="M834" i="8"/>
  <c r="M834" i="15" s="1"/>
  <c r="N834" i="8"/>
  <c r="N834" i="15" s="1"/>
  <c r="O834" i="8"/>
  <c r="O834" i="15" s="1"/>
  <c r="P834" i="8"/>
  <c r="P834" i="15" s="1"/>
  <c r="Q834" i="8"/>
  <c r="S834" i="15" s="1"/>
  <c r="A835" i="8"/>
  <c r="B835" i="8"/>
  <c r="C835" i="8"/>
  <c r="D835" i="8"/>
  <c r="E835" i="8"/>
  <c r="F835" i="8"/>
  <c r="G835" i="8"/>
  <c r="H835" i="8"/>
  <c r="J835" i="8"/>
  <c r="I835" i="8" s="1"/>
  <c r="K835" i="8"/>
  <c r="M835" i="8"/>
  <c r="M835" i="15" s="1"/>
  <c r="N835" i="8"/>
  <c r="N835" i="15" s="1"/>
  <c r="O835" i="8"/>
  <c r="O835" i="15" s="1"/>
  <c r="P835" i="8"/>
  <c r="P835" i="15" s="1"/>
  <c r="Q835" i="8"/>
  <c r="S835" i="15" s="1"/>
  <c r="A836" i="8"/>
  <c r="B836" i="8"/>
  <c r="C836" i="8"/>
  <c r="D836" i="8"/>
  <c r="E836" i="8"/>
  <c r="F836" i="8"/>
  <c r="G836" i="8"/>
  <c r="H836" i="8"/>
  <c r="J836" i="8"/>
  <c r="I836" i="8" s="1"/>
  <c r="K836" i="8"/>
  <c r="M836" i="8"/>
  <c r="M836" i="15" s="1"/>
  <c r="N836" i="8"/>
  <c r="N836" i="15" s="1"/>
  <c r="O836" i="8"/>
  <c r="O836" i="15" s="1"/>
  <c r="P836" i="8"/>
  <c r="P836" i="15" s="1"/>
  <c r="Q836" i="8"/>
  <c r="S836" i="15" s="1"/>
  <c r="A837" i="8"/>
  <c r="B837" i="8"/>
  <c r="C837" i="8"/>
  <c r="D837" i="8"/>
  <c r="E837" i="8"/>
  <c r="F837" i="8"/>
  <c r="G837" i="8"/>
  <c r="H837" i="8"/>
  <c r="J837" i="8"/>
  <c r="I837" i="8" s="1"/>
  <c r="K837" i="8"/>
  <c r="M837" i="8"/>
  <c r="M837" i="15" s="1"/>
  <c r="N837" i="8"/>
  <c r="N837" i="15" s="1"/>
  <c r="O837" i="8"/>
  <c r="O837" i="15" s="1"/>
  <c r="P837" i="8"/>
  <c r="P837" i="15" s="1"/>
  <c r="Q837" i="8"/>
  <c r="S837" i="15" s="1"/>
  <c r="A838" i="8"/>
  <c r="B838" i="8"/>
  <c r="C838" i="8"/>
  <c r="D838" i="8"/>
  <c r="E838" i="8"/>
  <c r="F838" i="8"/>
  <c r="G838" i="8"/>
  <c r="H838" i="8"/>
  <c r="J838" i="8"/>
  <c r="I838" i="8" s="1"/>
  <c r="K838" i="8"/>
  <c r="M838" i="8"/>
  <c r="M838" i="15" s="1"/>
  <c r="N838" i="8"/>
  <c r="N838" i="15" s="1"/>
  <c r="O838" i="8"/>
  <c r="O838" i="15" s="1"/>
  <c r="P838" i="8"/>
  <c r="P838" i="15" s="1"/>
  <c r="Q838" i="8"/>
  <c r="S838" i="15" s="1"/>
  <c r="A839" i="8"/>
  <c r="B839" i="8"/>
  <c r="C839" i="8"/>
  <c r="D839" i="8"/>
  <c r="E839" i="8"/>
  <c r="F839" i="8"/>
  <c r="G839" i="8"/>
  <c r="H839" i="8"/>
  <c r="J839" i="8"/>
  <c r="I839" i="8" s="1"/>
  <c r="K839" i="8"/>
  <c r="M839" i="8"/>
  <c r="M839" i="15" s="1"/>
  <c r="N839" i="8"/>
  <c r="N839" i="15" s="1"/>
  <c r="O839" i="8"/>
  <c r="O839" i="15" s="1"/>
  <c r="P839" i="8"/>
  <c r="P839" i="15" s="1"/>
  <c r="Q839" i="8"/>
  <c r="S839" i="15" s="1"/>
  <c r="A840" i="8"/>
  <c r="B840" i="8"/>
  <c r="C840" i="8"/>
  <c r="D840" i="8"/>
  <c r="E840" i="8"/>
  <c r="F840" i="8"/>
  <c r="G840" i="8"/>
  <c r="H840" i="8"/>
  <c r="J840" i="8"/>
  <c r="I840" i="8" s="1"/>
  <c r="K840" i="8"/>
  <c r="M840" i="8"/>
  <c r="M840" i="15" s="1"/>
  <c r="N840" i="8"/>
  <c r="N840" i="15" s="1"/>
  <c r="O840" i="8"/>
  <c r="O840" i="15" s="1"/>
  <c r="P840" i="8"/>
  <c r="P840" i="15" s="1"/>
  <c r="Q840" i="8"/>
  <c r="S840" i="15" s="1"/>
  <c r="A841" i="8"/>
  <c r="B841" i="8"/>
  <c r="C841" i="8"/>
  <c r="D841" i="8"/>
  <c r="E841" i="8"/>
  <c r="F841" i="8"/>
  <c r="G841" i="8"/>
  <c r="H841" i="8"/>
  <c r="J841" i="8"/>
  <c r="I841" i="8" s="1"/>
  <c r="K841" i="8"/>
  <c r="M841" i="8"/>
  <c r="M841" i="15" s="1"/>
  <c r="N841" i="8"/>
  <c r="N841" i="15" s="1"/>
  <c r="O841" i="8"/>
  <c r="O841" i="15" s="1"/>
  <c r="P841" i="8"/>
  <c r="P841" i="15" s="1"/>
  <c r="Q841" i="8"/>
  <c r="S841" i="15" s="1"/>
  <c r="A842" i="8"/>
  <c r="B842" i="8"/>
  <c r="C842" i="8"/>
  <c r="D842" i="8"/>
  <c r="E842" i="8"/>
  <c r="F842" i="8"/>
  <c r="G842" i="8"/>
  <c r="H842" i="8"/>
  <c r="J842" i="8"/>
  <c r="I842" i="8" s="1"/>
  <c r="K842" i="8"/>
  <c r="M842" i="8"/>
  <c r="M842" i="15" s="1"/>
  <c r="N842" i="8"/>
  <c r="N842" i="15" s="1"/>
  <c r="O842" i="8"/>
  <c r="O842" i="15" s="1"/>
  <c r="P842" i="8"/>
  <c r="P842" i="15" s="1"/>
  <c r="Q842" i="8"/>
  <c r="S842" i="15" s="1"/>
  <c r="A843" i="8"/>
  <c r="B843" i="8"/>
  <c r="C843" i="8"/>
  <c r="D843" i="8"/>
  <c r="E843" i="8"/>
  <c r="F843" i="8"/>
  <c r="G843" i="8"/>
  <c r="H843" i="8"/>
  <c r="J843" i="8"/>
  <c r="I843" i="8" s="1"/>
  <c r="K843" i="8"/>
  <c r="M843" i="8"/>
  <c r="M843" i="15" s="1"/>
  <c r="N843" i="8"/>
  <c r="N843" i="15" s="1"/>
  <c r="O843" i="8"/>
  <c r="O843" i="15" s="1"/>
  <c r="P843" i="8"/>
  <c r="P843" i="15" s="1"/>
  <c r="Q843" i="8"/>
  <c r="S843" i="15" s="1"/>
  <c r="A844" i="8"/>
  <c r="B844" i="8"/>
  <c r="C844" i="8"/>
  <c r="D844" i="8"/>
  <c r="E844" i="8"/>
  <c r="F844" i="8"/>
  <c r="G844" i="8"/>
  <c r="H844" i="8"/>
  <c r="J844" i="8"/>
  <c r="I844" i="8" s="1"/>
  <c r="K844" i="8"/>
  <c r="M844" i="8"/>
  <c r="M844" i="15" s="1"/>
  <c r="N844" i="8"/>
  <c r="N844" i="15" s="1"/>
  <c r="O844" i="8"/>
  <c r="O844" i="15" s="1"/>
  <c r="P844" i="8"/>
  <c r="P844" i="15" s="1"/>
  <c r="Q844" i="8"/>
  <c r="S844" i="15" s="1"/>
  <c r="A845" i="8"/>
  <c r="B845" i="8"/>
  <c r="C845" i="8"/>
  <c r="D845" i="8"/>
  <c r="E845" i="8"/>
  <c r="F845" i="8"/>
  <c r="G845" i="8"/>
  <c r="H845" i="8"/>
  <c r="J845" i="8"/>
  <c r="I845" i="8" s="1"/>
  <c r="K845" i="8"/>
  <c r="M845" i="8"/>
  <c r="M845" i="15" s="1"/>
  <c r="N845" i="8"/>
  <c r="N845" i="15" s="1"/>
  <c r="O845" i="8"/>
  <c r="O845" i="15" s="1"/>
  <c r="P845" i="8"/>
  <c r="P845" i="15" s="1"/>
  <c r="Q845" i="8"/>
  <c r="S845" i="15" s="1"/>
  <c r="A846" i="8"/>
  <c r="B846" i="8"/>
  <c r="C846" i="8"/>
  <c r="D846" i="8"/>
  <c r="E846" i="8"/>
  <c r="F846" i="8"/>
  <c r="G846" i="8"/>
  <c r="H846" i="8"/>
  <c r="J846" i="8"/>
  <c r="I846" i="8" s="1"/>
  <c r="K846" i="8"/>
  <c r="M846" i="8"/>
  <c r="M846" i="15" s="1"/>
  <c r="N846" i="8"/>
  <c r="N846" i="15" s="1"/>
  <c r="O846" i="8"/>
  <c r="O846" i="15" s="1"/>
  <c r="P846" i="8"/>
  <c r="P846" i="15" s="1"/>
  <c r="Q846" i="8"/>
  <c r="S846" i="15" s="1"/>
  <c r="A847" i="8"/>
  <c r="B847" i="8"/>
  <c r="C847" i="8"/>
  <c r="D847" i="8"/>
  <c r="E847" i="8"/>
  <c r="F847" i="8"/>
  <c r="G847" i="8"/>
  <c r="H847" i="8"/>
  <c r="J847" i="8"/>
  <c r="I847" i="8" s="1"/>
  <c r="K847" i="8"/>
  <c r="M847" i="8"/>
  <c r="M847" i="15" s="1"/>
  <c r="N847" i="8"/>
  <c r="N847" i="15" s="1"/>
  <c r="O847" i="8"/>
  <c r="O847" i="15" s="1"/>
  <c r="P847" i="8"/>
  <c r="P847" i="15" s="1"/>
  <c r="Q847" i="8"/>
  <c r="S847" i="15" s="1"/>
  <c r="A848" i="8"/>
  <c r="B848" i="8"/>
  <c r="C848" i="8"/>
  <c r="D848" i="8"/>
  <c r="E848" i="8"/>
  <c r="F848" i="8"/>
  <c r="G848" i="8"/>
  <c r="H848" i="8"/>
  <c r="J848" i="8"/>
  <c r="I848" i="8" s="1"/>
  <c r="K848" i="8"/>
  <c r="M848" i="8"/>
  <c r="M848" i="15" s="1"/>
  <c r="N848" i="8"/>
  <c r="N848" i="15" s="1"/>
  <c r="O848" i="8"/>
  <c r="O848" i="15" s="1"/>
  <c r="P848" i="8"/>
  <c r="P848" i="15" s="1"/>
  <c r="Q848" i="8"/>
  <c r="S848" i="15" s="1"/>
  <c r="A849" i="8"/>
  <c r="B849" i="8"/>
  <c r="C849" i="8"/>
  <c r="D849" i="8"/>
  <c r="E849" i="8"/>
  <c r="F849" i="8"/>
  <c r="G849" i="8"/>
  <c r="H849" i="8"/>
  <c r="J849" i="8"/>
  <c r="I849" i="8" s="1"/>
  <c r="K849" i="8"/>
  <c r="M849" i="8"/>
  <c r="M849" i="15" s="1"/>
  <c r="N849" i="8"/>
  <c r="N849" i="15" s="1"/>
  <c r="O849" i="8"/>
  <c r="O849" i="15" s="1"/>
  <c r="P849" i="8"/>
  <c r="P849" i="15" s="1"/>
  <c r="Q849" i="8"/>
  <c r="S849" i="15" s="1"/>
  <c r="A850" i="8"/>
  <c r="B850" i="8"/>
  <c r="C850" i="8"/>
  <c r="D850" i="8"/>
  <c r="E850" i="8"/>
  <c r="F850" i="8"/>
  <c r="G850" i="8"/>
  <c r="H850" i="8"/>
  <c r="J850" i="8"/>
  <c r="I850" i="8" s="1"/>
  <c r="K850" i="8"/>
  <c r="M850" i="8"/>
  <c r="M850" i="15" s="1"/>
  <c r="N850" i="8"/>
  <c r="N850" i="15" s="1"/>
  <c r="O850" i="8"/>
  <c r="O850" i="15" s="1"/>
  <c r="P850" i="8"/>
  <c r="P850" i="15" s="1"/>
  <c r="Q850" i="8"/>
  <c r="S850" i="15" s="1"/>
  <c r="A851" i="8"/>
  <c r="B851" i="8"/>
  <c r="C851" i="8"/>
  <c r="D851" i="8"/>
  <c r="E851" i="8"/>
  <c r="F851" i="8"/>
  <c r="G851" i="8"/>
  <c r="H851" i="8"/>
  <c r="J851" i="8"/>
  <c r="I851" i="8" s="1"/>
  <c r="K851" i="8"/>
  <c r="M851" i="8"/>
  <c r="M851" i="15" s="1"/>
  <c r="N851" i="8"/>
  <c r="N851" i="15" s="1"/>
  <c r="O851" i="8"/>
  <c r="O851" i="15" s="1"/>
  <c r="P851" i="8"/>
  <c r="P851" i="15" s="1"/>
  <c r="Q851" i="8"/>
  <c r="S851" i="15" s="1"/>
  <c r="A852" i="8"/>
  <c r="B852" i="8"/>
  <c r="C852" i="8"/>
  <c r="D852" i="8"/>
  <c r="E852" i="8"/>
  <c r="F852" i="8"/>
  <c r="G852" i="8"/>
  <c r="H852" i="8"/>
  <c r="J852" i="8"/>
  <c r="I852" i="8" s="1"/>
  <c r="K852" i="8"/>
  <c r="M852" i="8"/>
  <c r="M852" i="15" s="1"/>
  <c r="N852" i="8"/>
  <c r="N852" i="15" s="1"/>
  <c r="O852" i="8"/>
  <c r="O852" i="15" s="1"/>
  <c r="P852" i="8"/>
  <c r="P852" i="15" s="1"/>
  <c r="Q852" i="8"/>
  <c r="S852" i="15" s="1"/>
  <c r="A853" i="8"/>
  <c r="B853" i="8"/>
  <c r="C853" i="8"/>
  <c r="D853" i="8"/>
  <c r="E853" i="8"/>
  <c r="F853" i="8"/>
  <c r="G853" i="8"/>
  <c r="H853" i="8"/>
  <c r="J853" i="8"/>
  <c r="I853" i="8" s="1"/>
  <c r="K853" i="8"/>
  <c r="M853" i="8"/>
  <c r="M853" i="15" s="1"/>
  <c r="N853" i="8"/>
  <c r="N853" i="15" s="1"/>
  <c r="O853" i="8"/>
  <c r="O853" i="15" s="1"/>
  <c r="P853" i="8"/>
  <c r="P853" i="15" s="1"/>
  <c r="Q853" i="8"/>
  <c r="S853" i="15" s="1"/>
  <c r="A854" i="8"/>
  <c r="B854" i="8"/>
  <c r="C854" i="8"/>
  <c r="D854" i="8"/>
  <c r="E854" i="8"/>
  <c r="F854" i="8"/>
  <c r="G854" i="8"/>
  <c r="H854" i="8"/>
  <c r="J854" i="8"/>
  <c r="I854" i="8" s="1"/>
  <c r="K854" i="8"/>
  <c r="M854" i="8"/>
  <c r="M854" i="15" s="1"/>
  <c r="N854" i="8"/>
  <c r="N854" i="15" s="1"/>
  <c r="O854" i="8"/>
  <c r="O854" i="15" s="1"/>
  <c r="P854" i="8"/>
  <c r="P854" i="15" s="1"/>
  <c r="Q854" i="8"/>
  <c r="S854" i="15" s="1"/>
  <c r="A855" i="8"/>
  <c r="B855" i="8"/>
  <c r="C855" i="8"/>
  <c r="D855" i="8"/>
  <c r="E855" i="8"/>
  <c r="F855" i="8"/>
  <c r="G855" i="8"/>
  <c r="H855" i="8"/>
  <c r="J855" i="8"/>
  <c r="I855" i="8" s="1"/>
  <c r="K855" i="8"/>
  <c r="M855" i="8"/>
  <c r="M855" i="15" s="1"/>
  <c r="N855" i="8"/>
  <c r="N855" i="15" s="1"/>
  <c r="O855" i="8"/>
  <c r="O855" i="15" s="1"/>
  <c r="P855" i="8"/>
  <c r="P855" i="15" s="1"/>
  <c r="Q855" i="8"/>
  <c r="S855" i="15" s="1"/>
  <c r="A856" i="8"/>
  <c r="B856" i="8"/>
  <c r="C856" i="8"/>
  <c r="D856" i="8"/>
  <c r="E856" i="8"/>
  <c r="F856" i="8"/>
  <c r="G856" i="8"/>
  <c r="H856" i="8"/>
  <c r="J856" i="8"/>
  <c r="I856" i="8" s="1"/>
  <c r="K856" i="8"/>
  <c r="M856" i="8"/>
  <c r="M856" i="15" s="1"/>
  <c r="N856" i="8"/>
  <c r="N856" i="15" s="1"/>
  <c r="O856" i="8"/>
  <c r="O856" i="15" s="1"/>
  <c r="P856" i="8"/>
  <c r="P856" i="15" s="1"/>
  <c r="Q856" i="8"/>
  <c r="S856" i="15" s="1"/>
  <c r="A857" i="8"/>
  <c r="B857" i="8"/>
  <c r="C857" i="8"/>
  <c r="D857" i="8"/>
  <c r="E857" i="8"/>
  <c r="F857" i="8"/>
  <c r="G857" i="8"/>
  <c r="H857" i="8"/>
  <c r="J857" i="8"/>
  <c r="I857" i="8" s="1"/>
  <c r="K857" i="8"/>
  <c r="M857" i="8"/>
  <c r="M857" i="15" s="1"/>
  <c r="N857" i="8"/>
  <c r="N857" i="15" s="1"/>
  <c r="O857" i="8"/>
  <c r="O857" i="15" s="1"/>
  <c r="P857" i="8"/>
  <c r="P857" i="15" s="1"/>
  <c r="Q857" i="8"/>
  <c r="S857" i="15" s="1"/>
  <c r="A858" i="8"/>
  <c r="B858" i="8"/>
  <c r="C858" i="8"/>
  <c r="D858" i="8"/>
  <c r="E858" i="8"/>
  <c r="F858" i="8"/>
  <c r="G858" i="8"/>
  <c r="H858" i="8"/>
  <c r="J858" i="8"/>
  <c r="I858" i="8" s="1"/>
  <c r="K858" i="8"/>
  <c r="M858" i="8"/>
  <c r="M858" i="15" s="1"/>
  <c r="N858" i="8"/>
  <c r="N858" i="15" s="1"/>
  <c r="O858" i="8"/>
  <c r="O858" i="15" s="1"/>
  <c r="P858" i="8"/>
  <c r="P858" i="15" s="1"/>
  <c r="Q858" i="8"/>
  <c r="S858" i="15" s="1"/>
  <c r="A859" i="8"/>
  <c r="B859" i="8"/>
  <c r="C859" i="8"/>
  <c r="D859" i="8"/>
  <c r="E859" i="8"/>
  <c r="F859" i="8"/>
  <c r="G859" i="8"/>
  <c r="H859" i="8"/>
  <c r="J859" i="8"/>
  <c r="I859" i="8" s="1"/>
  <c r="K859" i="8"/>
  <c r="M859" i="8"/>
  <c r="M859" i="15" s="1"/>
  <c r="N859" i="8"/>
  <c r="N859" i="15" s="1"/>
  <c r="O859" i="8"/>
  <c r="O859" i="15" s="1"/>
  <c r="P859" i="8"/>
  <c r="P859" i="15" s="1"/>
  <c r="Q859" i="8"/>
  <c r="S859" i="15" s="1"/>
  <c r="A860" i="8"/>
  <c r="B860" i="8"/>
  <c r="C860" i="8"/>
  <c r="D860" i="8"/>
  <c r="E860" i="8"/>
  <c r="F860" i="8"/>
  <c r="G860" i="8"/>
  <c r="H860" i="8"/>
  <c r="J860" i="8"/>
  <c r="I860" i="8" s="1"/>
  <c r="K860" i="8"/>
  <c r="M860" i="8"/>
  <c r="M860" i="15" s="1"/>
  <c r="N860" i="8"/>
  <c r="N860" i="15" s="1"/>
  <c r="O860" i="8"/>
  <c r="O860" i="15" s="1"/>
  <c r="P860" i="8"/>
  <c r="P860" i="15" s="1"/>
  <c r="Q860" i="8"/>
  <c r="S860" i="15" s="1"/>
  <c r="A861" i="8"/>
  <c r="B861" i="8"/>
  <c r="C861" i="8"/>
  <c r="D861" i="8"/>
  <c r="E861" i="8"/>
  <c r="F861" i="8"/>
  <c r="G861" i="8"/>
  <c r="H861" i="8"/>
  <c r="J861" i="8"/>
  <c r="I861" i="8" s="1"/>
  <c r="K861" i="8"/>
  <c r="M861" i="8"/>
  <c r="M861" i="15" s="1"/>
  <c r="N861" i="8"/>
  <c r="N861" i="15" s="1"/>
  <c r="O861" i="8"/>
  <c r="O861" i="15" s="1"/>
  <c r="P861" i="8"/>
  <c r="P861" i="15" s="1"/>
  <c r="Q861" i="8"/>
  <c r="S861" i="15" s="1"/>
  <c r="A862" i="8"/>
  <c r="B862" i="8"/>
  <c r="C862" i="8"/>
  <c r="D862" i="8"/>
  <c r="E862" i="8"/>
  <c r="F862" i="8"/>
  <c r="G862" i="8"/>
  <c r="H862" i="8"/>
  <c r="J862" i="8"/>
  <c r="I862" i="8" s="1"/>
  <c r="K862" i="8"/>
  <c r="M862" i="8"/>
  <c r="M862" i="15" s="1"/>
  <c r="N862" i="8"/>
  <c r="N862" i="15" s="1"/>
  <c r="O862" i="8"/>
  <c r="O862" i="15" s="1"/>
  <c r="P862" i="8"/>
  <c r="P862" i="15" s="1"/>
  <c r="Q862" i="8"/>
  <c r="S862" i="15" s="1"/>
  <c r="A863" i="8"/>
  <c r="B863" i="8"/>
  <c r="C863" i="8"/>
  <c r="D863" i="8"/>
  <c r="E863" i="8"/>
  <c r="F863" i="8"/>
  <c r="G863" i="8"/>
  <c r="H863" i="8"/>
  <c r="J863" i="8"/>
  <c r="I863" i="8" s="1"/>
  <c r="K863" i="8"/>
  <c r="M863" i="8"/>
  <c r="M863" i="15" s="1"/>
  <c r="N863" i="8"/>
  <c r="N863" i="15" s="1"/>
  <c r="O863" i="8"/>
  <c r="O863" i="15" s="1"/>
  <c r="P863" i="8"/>
  <c r="P863" i="15" s="1"/>
  <c r="Q863" i="8"/>
  <c r="S863" i="15" s="1"/>
  <c r="A864" i="8"/>
  <c r="B864" i="8"/>
  <c r="C864" i="8"/>
  <c r="D864" i="8"/>
  <c r="E864" i="8"/>
  <c r="F864" i="8"/>
  <c r="G864" i="8"/>
  <c r="H864" i="8"/>
  <c r="J864" i="8"/>
  <c r="I864" i="8" s="1"/>
  <c r="K864" i="8"/>
  <c r="M864" i="8"/>
  <c r="M864" i="15" s="1"/>
  <c r="N864" i="8"/>
  <c r="N864" i="15" s="1"/>
  <c r="O864" i="8"/>
  <c r="O864" i="15" s="1"/>
  <c r="P864" i="8"/>
  <c r="P864" i="15" s="1"/>
  <c r="Q864" i="8"/>
  <c r="S864" i="15" s="1"/>
  <c r="A865" i="8"/>
  <c r="B865" i="8"/>
  <c r="C865" i="8"/>
  <c r="D865" i="8"/>
  <c r="E865" i="8"/>
  <c r="F865" i="8"/>
  <c r="G865" i="8"/>
  <c r="H865" i="8"/>
  <c r="J865" i="8"/>
  <c r="I865" i="8" s="1"/>
  <c r="K865" i="8"/>
  <c r="M865" i="8"/>
  <c r="M865" i="15" s="1"/>
  <c r="N865" i="8"/>
  <c r="N865" i="15" s="1"/>
  <c r="O865" i="8"/>
  <c r="O865" i="15" s="1"/>
  <c r="P865" i="8"/>
  <c r="P865" i="15" s="1"/>
  <c r="Q865" i="8"/>
  <c r="S865" i="15" s="1"/>
  <c r="A866" i="8"/>
  <c r="B866" i="8"/>
  <c r="C866" i="8"/>
  <c r="D866" i="8"/>
  <c r="E866" i="8"/>
  <c r="F866" i="8"/>
  <c r="G866" i="8"/>
  <c r="H866" i="8"/>
  <c r="J866" i="8"/>
  <c r="I866" i="8" s="1"/>
  <c r="K866" i="8"/>
  <c r="M866" i="8"/>
  <c r="M866" i="15" s="1"/>
  <c r="N866" i="8"/>
  <c r="N866" i="15" s="1"/>
  <c r="O866" i="8"/>
  <c r="O866" i="15" s="1"/>
  <c r="P866" i="8"/>
  <c r="P866" i="15" s="1"/>
  <c r="Q866" i="8"/>
  <c r="S866" i="15" s="1"/>
  <c r="A867" i="8"/>
  <c r="B867" i="8"/>
  <c r="C867" i="8"/>
  <c r="D867" i="8"/>
  <c r="E867" i="8"/>
  <c r="F867" i="8"/>
  <c r="G867" i="8"/>
  <c r="H867" i="8"/>
  <c r="J867" i="8"/>
  <c r="I867" i="8" s="1"/>
  <c r="K867" i="8"/>
  <c r="M867" i="8"/>
  <c r="M867" i="15" s="1"/>
  <c r="N867" i="8"/>
  <c r="N867" i="15" s="1"/>
  <c r="O867" i="8"/>
  <c r="O867" i="15" s="1"/>
  <c r="P867" i="8"/>
  <c r="P867" i="15" s="1"/>
  <c r="Q867" i="8"/>
  <c r="S867" i="15" s="1"/>
  <c r="A868" i="8"/>
  <c r="B868" i="8"/>
  <c r="C868" i="8"/>
  <c r="D868" i="8"/>
  <c r="E868" i="8"/>
  <c r="F868" i="8"/>
  <c r="G868" i="8"/>
  <c r="H868" i="8"/>
  <c r="J868" i="8"/>
  <c r="I868" i="8" s="1"/>
  <c r="K868" i="8"/>
  <c r="M868" i="8"/>
  <c r="M868" i="15" s="1"/>
  <c r="N868" i="8"/>
  <c r="N868" i="15" s="1"/>
  <c r="O868" i="8"/>
  <c r="O868" i="15" s="1"/>
  <c r="P868" i="8"/>
  <c r="P868" i="15" s="1"/>
  <c r="Q868" i="8"/>
  <c r="S868" i="15" s="1"/>
  <c r="A869" i="8"/>
  <c r="B869" i="8"/>
  <c r="C869" i="8"/>
  <c r="D869" i="8"/>
  <c r="E869" i="8"/>
  <c r="F869" i="8"/>
  <c r="G869" i="8"/>
  <c r="H869" i="8"/>
  <c r="J869" i="8"/>
  <c r="I869" i="8" s="1"/>
  <c r="K869" i="8"/>
  <c r="M869" i="8"/>
  <c r="M869" i="15" s="1"/>
  <c r="N869" i="8"/>
  <c r="N869" i="15" s="1"/>
  <c r="O869" i="8"/>
  <c r="O869" i="15" s="1"/>
  <c r="P869" i="8"/>
  <c r="P869" i="15" s="1"/>
  <c r="Q869" i="8"/>
  <c r="S869" i="15" s="1"/>
  <c r="A870" i="8"/>
  <c r="B870" i="8"/>
  <c r="C870" i="8"/>
  <c r="D870" i="8"/>
  <c r="E870" i="8"/>
  <c r="F870" i="8"/>
  <c r="G870" i="8"/>
  <c r="H870" i="8"/>
  <c r="J870" i="8"/>
  <c r="I870" i="8" s="1"/>
  <c r="K870" i="8"/>
  <c r="M870" i="8"/>
  <c r="M870" i="15" s="1"/>
  <c r="N870" i="8"/>
  <c r="N870" i="15" s="1"/>
  <c r="O870" i="8"/>
  <c r="O870" i="15" s="1"/>
  <c r="P870" i="8"/>
  <c r="P870" i="15" s="1"/>
  <c r="Q870" i="8"/>
  <c r="S870" i="15" s="1"/>
  <c r="A871" i="8"/>
  <c r="B871" i="8"/>
  <c r="C871" i="8"/>
  <c r="D871" i="8"/>
  <c r="E871" i="8"/>
  <c r="F871" i="8"/>
  <c r="G871" i="8"/>
  <c r="H871" i="8"/>
  <c r="J871" i="8"/>
  <c r="I871" i="8" s="1"/>
  <c r="K871" i="8"/>
  <c r="M871" i="8"/>
  <c r="M871" i="15" s="1"/>
  <c r="N871" i="8"/>
  <c r="N871" i="15" s="1"/>
  <c r="O871" i="8"/>
  <c r="O871" i="15" s="1"/>
  <c r="P871" i="8"/>
  <c r="P871" i="15" s="1"/>
  <c r="Q871" i="8"/>
  <c r="S871" i="15" s="1"/>
  <c r="A872" i="8"/>
  <c r="B872" i="8"/>
  <c r="C872" i="8"/>
  <c r="D872" i="8"/>
  <c r="E872" i="8"/>
  <c r="F872" i="8"/>
  <c r="G872" i="8"/>
  <c r="H872" i="8"/>
  <c r="J872" i="8"/>
  <c r="I872" i="8" s="1"/>
  <c r="K872" i="8"/>
  <c r="M872" i="8"/>
  <c r="M872" i="15" s="1"/>
  <c r="N872" i="8"/>
  <c r="N872" i="15" s="1"/>
  <c r="O872" i="8"/>
  <c r="O872" i="15" s="1"/>
  <c r="P872" i="8"/>
  <c r="P872" i="15" s="1"/>
  <c r="Q872" i="8"/>
  <c r="S872" i="15" s="1"/>
  <c r="A873" i="8"/>
  <c r="B873" i="8"/>
  <c r="C873" i="8"/>
  <c r="D873" i="8"/>
  <c r="E873" i="8"/>
  <c r="F873" i="8"/>
  <c r="G873" i="8"/>
  <c r="H873" i="8"/>
  <c r="J873" i="8"/>
  <c r="I873" i="8" s="1"/>
  <c r="K873" i="8"/>
  <c r="M873" i="8"/>
  <c r="M873" i="15" s="1"/>
  <c r="N873" i="8"/>
  <c r="N873" i="15" s="1"/>
  <c r="O873" i="8"/>
  <c r="O873" i="15" s="1"/>
  <c r="P873" i="8"/>
  <c r="P873" i="15" s="1"/>
  <c r="Q873" i="8"/>
  <c r="S873" i="15" s="1"/>
  <c r="A874" i="8"/>
  <c r="B874" i="8"/>
  <c r="C874" i="8"/>
  <c r="D874" i="8"/>
  <c r="E874" i="8"/>
  <c r="F874" i="8"/>
  <c r="G874" i="8"/>
  <c r="H874" i="8"/>
  <c r="J874" i="8"/>
  <c r="I874" i="8" s="1"/>
  <c r="K874" i="8"/>
  <c r="M874" i="8"/>
  <c r="M874" i="15" s="1"/>
  <c r="N874" i="8"/>
  <c r="N874" i="15" s="1"/>
  <c r="O874" i="8"/>
  <c r="O874" i="15" s="1"/>
  <c r="P874" i="8"/>
  <c r="P874" i="15" s="1"/>
  <c r="Q874" i="8"/>
  <c r="S874" i="15" s="1"/>
  <c r="A875" i="8"/>
  <c r="B875" i="8"/>
  <c r="C875" i="8"/>
  <c r="D875" i="8"/>
  <c r="E875" i="8"/>
  <c r="F875" i="8"/>
  <c r="G875" i="8"/>
  <c r="H875" i="8"/>
  <c r="J875" i="8"/>
  <c r="I875" i="8" s="1"/>
  <c r="K875" i="8"/>
  <c r="M875" i="8"/>
  <c r="M875" i="15" s="1"/>
  <c r="N875" i="8"/>
  <c r="N875" i="15" s="1"/>
  <c r="O875" i="8"/>
  <c r="O875" i="15" s="1"/>
  <c r="P875" i="8"/>
  <c r="P875" i="15" s="1"/>
  <c r="Q875" i="8"/>
  <c r="S875" i="15" s="1"/>
  <c r="A876" i="8"/>
  <c r="B876" i="8"/>
  <c r="C876" i="8"/>
  <c r="D876" i="8"/>
  <c r="E876" i="8"/>
  <c r="F876" i="8"/>
  <c r="G876" i="8"/>
  <c r="H876" i="8"/>
  <c r="J876" i="8"/>
  <c r="I876" i="8" s="1"/>
  <c r="K876" i="8"/>
  <c r="M876" i="8"/>
  <c r="M876" i="15" s="1"/>
  <c r="N876" i="8"/>
  <c r="N876" i="15" s="1"/>
  <c r="O876" i="8"/>
  <c r="O876" i="15" s="1"/>
  <c r="P876" i="8"/>
  <c r="P876" i="15" s="1"/>
  <c r="Q876" i="8"/>
  <c r="S876" i="15" s="1"/>
  <c r="A877" i="8"/>
  <c r="B877" i="8"/>
  <c r="C877" i="8"/>
  <c r="D877" i="8"/>
  <c r="E877" i="8"/>
  <c r="F877" i="8"/>
  <c r="G877" i="8"/>
  <c r="H877" i="8"/>
  <c r="J877" i="8"/>
  <c r="I877" i="8" s="1"/>
  <c r="K877" i="8"/>
  <c r="M877" i="8"/>
  <c r="M877" i="15" s="1"/>
  <c r="N877" i="8"/>
  <c r="N877" i="15" s="1"/>
  <c r="O877" i="8"/>
  <c r="O877" i="15" s="1"/>
  <c r="P877" i="8"/>
  <c r="P877" i="15" s="1"/>
  <c r="Q877" i="8"/>
  <c r="S877" i="15" s="1"/>
  <c r="A878" i="8"/>
  <c r="B878" i="8"/>
  <c r="C878" i="8"/>
  <c r="D878" i="8"/>
  <c r="E878" i="8"/>
  <c r="F878" i="8"/>
  <c r="G878" i="8"/>
  <c r="H878" i="8"/>
  <c r="J878" i="8"/>
  <c r="I878" i="8" s="1"/>
  <c r="K878" i="8"/>
  <c r="M878" i="8"/>
  <c r="M878" i="15" s="1"/>
  <c r="N878" i="8"/>
  <c r="N878" i="15" s="1"/>
  <c r="O878" i="8"/>
  <c r="O878" i="15" s="1"/>
  <c r="P878" i="8"/>
  <c r="P878" i="15" s="1"/>
  <c r="Q878" i="8"/>
  <c r="S878" i="15" s="1"/>
  <c r="A879" i="8"/>
  <c r="B879" i="8"/>
  <c r="C879" i="8"/>
  <c r="D879" i="8"/>
  <c r="E879" i="8"/>
  <c r="F879" i="8"/>
  <c r="G879" i="8"/>
  <c r="H879" i="8"/>
  <c r="J879" i="8"/>
  <c r="I879" i="8" s="1"/>
  <c r="K879" i="8"/>
  <c r="M879" i="8"/>
  <c r="M879" i="15" s="1"/>
  <c r="N879" i="8"/>
  <c r="N879" i="15" s="1"/>
  <c r="O879" i="8"/>
  <c r="O879" i="15" s="1"/>
  <c r="P879" i="8"/>
  <c r="P879" i="15" s="1"/>
  <c r="Q879" i="8"/>
  <c r="S879" i="15" s="1"/>
  <c r="A880" i="8"/>
  <c r="B880" i="8"/>
  <c r="C880" i="8"/>
  <c r="D880" i="8"/>
  <c r="E880" i="8"/>
  <c r="F880" i="8"/>
  <c r="G880" i="8"/>
  <c r="H880" i="8"/>
  <c r="J880" i="8"/>
  <c r="I880" i="8" s="1"/>
  <c r="K880" i="8"/>
  <c r="M880" i="8"/>
  <c r="M880" i="15" s="1"/>
  <c r="N880" i="8"/>
  <c r="N880" i="15" s="1"/>
  <c r="O880" i="8"/>
  <c r="O880" i="15" s="1"/>
  <c r="P880" i="8"/>
  <c r="P880" i="15" s="1"/>
  <c r="Q880" i="8"/>
  <c r="S880" i="15" s="1"/>
  <c r="A881" i="8"/>
  <c r="B881" i="8"/>
  <c r="C881" i="8"/>
  <c r="D881" i="8"/>
  <c r="E881" i="8"/>
  <c r="F881" i="8"/>
  <c r="G881" i="8"/>
  <c r="H881" i="8"/>
  <c r="J881" i="8"/>
  <c r="I881" i="8" s="1"/>
  <c r="K881" i="8"/>
  <c r="M881" i="8"/>
  <c r="M881" i="15" s="1"/>
  <c r="N881" i="8"/>
  <c r="N881" i="15" s="1"/>
  <c r="O881" i="8"/>
  <c r="O881" i="15" s="1"/>
  <c r="P881" i="8"/>
  <c r="P881" i="15" s="1"/>
  <c r="Q881" i="8"/>
  <c r="S881" i="15" s="1"/>
  <c r="A882" i="8"/>
  <c r="B882" i="8"/>
  <c r="C882" i="8"/>
  <c r="D882" i="8"/>
  <c r="E882" i="8"/>
  <c r="F882" i="8"/>
  <c r="G882" i="8"/>
  <c r="H882" i="8"/>
  <c r="J882" i="8"/>
  <c r="I882" i="8" s="1"/>
  <c r="K882" i="8"/>
  <c r="M882" i="8"/>
  <c r="M882" i="15" s="1"/>
  <c r="N882" i="8"/>
  <c r="N882" i="15" s="1"/>
  <c r="O882" i="8"/>
  <c r="O882" i="15" s="1"/>
  <c r="P882" i="8"/>
  <c r="P882" i="15" s="1"/>
  <c r="Q882" i="8"/>
  <c r="S882" i="15" s="1"/>
  <c r="A883" i="8"/>
  <c r="B883" i="8"/>
  <c r="C883" i="8"/>
  <c r="D883" i="8"/>
  <c r="E883" i="8"/>
  <c r="F883" i="8"/>
  <c r="G883" i="8"/>
  <c r="H883" i="8"/>
  <c r="J883" i="8"/>
  <c r="I883" i="8" s="1"/>
  <c r="K883" i="8"/>
  <c r="M883" i="8"/>
  <c r="M883" i="15" s="1"/>
  <c r="N883" i="8"/>
  <c r="N883" i="15" s="1"/>
  <c r="O883" i="8"/>
  <c r="O883" i="15" s="1"/>
  <c r="P883" i="8"/>
  <c r="P883" i="15" s="1"/>
  <c r="Q883" i="8"/>
  <c r="S883" i="15" s="1"/>
  <c r="A884" i="8"/>
  <c r="B884" i="8"/>
  <c r="C884" i="8"/>
  <c r="D884" i="8"/>
  <c r="E884" i="8"/>
  <c r="F884" i="8"/>
  <c r="G884" i="8"/>
  <c r="H884" i="8"/>
  <c r="J884" i="8"/>
  <c r="I884" i="8" s="1"/>
  <c r="K884" i="8"/>
  <c r="M884" i="8"/>
  <c r="M884" i="15" s="1"/>
  <c r="N884" i="8"/>
  <c r="N884" i="15" s="1"/>
  <c r="O884" i="8"/>
  <c r="O884" i="15" s="1"/>
  <c r="P884" i="8"/>
  <c r="P884" i="15" s="1"/>
  <c r="Q884" i="8"/>
  <c r="S884" i="15" s="1"/>
  <c r="A885" i="8"/>
  <c r="B885" i="8"/>
  <c r="C885" i="8"/>
  <c r="D885" i="8"/>
  <c r="E885" i="8"/>
  <c r="F885" i="8"/>
  <c r="G885" i="8"/>
  <c r="H885" i="8"/>
  <c r="J885" i="8"/>
  <c r="I885" i="8" s="1"/>
  <c r="K885" i="8"/>
  <c r="M885" i="8"/>
  <c r="M885" i="15" s="1"/>
  <c r="N885" i="8"/>
  <c r="N885" i="15" s="1"/>
  <c r="O885" i="8"/>
  <c r="O885" i="15" s="1"/>
  <c r="P885" i="8"/>
  <c r="P885" i="15" s="1"/>
  <c r="Q885" i="8"/>
  <c r="S885" i="15" s="1"/>
  <c r="A886" i="8"/>
  <c r="B886" i="8"/>
  <c r="C886" i="8"/>
  <c r="D886" i="8"/>
  <c r="E886" i="8"/>
  <c r="F886" i="8"/>
  <c r="G886" i="8"/>
  <c r="H886" i="8"/>
  <c r="J886" i="8"/>
  <c r="I886" i="8" s="1"/>
  <c r="K886" i="8"/>
  <c r="M886" i="8"/>
  <c r="M886" i="15" s="1"/>
  <c r="N886" i="8"/>
  <c r="N886" i="15" s="1"/>
  <c r="O886" i="8"/>
  <c r="O886" i="15" s="1"/>
  <c r="P886" i="8"/>
  <c r="P886" i="15" s="1"/>
  <c r="Q886" i="8"/>
  <c r="S886" i="15" s="1"/>
  <c r="A887" i="8"/>
  <c r="B887" i="8"/>
  <c r="C887" i="8"/>
  <c r="D887" i="8"/>
  <c r="E887" i="8"/>
  <c r="F887" i="8"/>
  <c r="G887" i="8"/>
  <c r="H887" i="8"/>
  <c r="J887" i="8"/>
  <c r="I887" i="8" s="1"/>
  <c r="K887" i="8"/>
  <c r="M887" i="8"/>
  <c r="M887" i="15" s="1"/>
  <c r="N887" i="8"/>
  <c r="N887" i="15" s="1"/>
  <c r="O887" i="8"/>
  <c r="O887" i="15" s="1"/>
  <c r="P887" i="8"/>
  <c r="P887" i="15" s="1"/>
  <c r="Q887" i="8"/>
  <c r="S887" i="15" s="1"/>
  <c r="A888" i="8"/>
  <c r="B888" i="8"/>
  <c r="C888" i="8"/>
  <c r="D888" i="8"/>
  <c r="E888" i="8"/>
  <c r="F888" i="8"/>
  <c r="G888" i="8"/>
  <c r="H888" i="8"/>
  <c r="J888" i="8"/>
  <c r="I888" i="8" s="1"/>
  <c r="K888" i="8"/>
  <c r="M888" i="8"/>
  <c r="M888" i="15" s="1"/>
  <c r="N888" i="8"/>
  <c r="N888" i="15" s="1"/>
  <c r="O888" i="8"/>
  <c r="O888" i="15" s="1"/>
  <c r="P888" i="8"/>
  <c r="P888" i="15" s="1"/>
  <c r="Q888" i="8"/>
  <c r="S888" i="15" s="1"/>
  <c r="A889" i="8"/>
  <c r="B889" i="8"/>
  <c r="C889" i="8"/>
  <c r="D889" i="8"/>
  <c r="E889" i="8"/>
  <c r="F889" i="8"/>
  <c r="G889" i="8"/>
  <c r="H889" i="8"/>
  <c r="J889" i="8"/>
  <c r="I889" i="8" s="1"/>
  <c r="K889" i="8"/>
  <c r="M889" i="8"/>
  <c r="M889" i="15" s="1"/>
  <c r="N889" i="8"/>
  <c r="N889" i="15" s="1"/>
  <c r="O889" i="8"/>
  <c r="O889" i="15" s="1"/>
  <c r="P889" i="8"/>
  <c r="P889" i="15" s="1"/>
  <c r="Q889" i="8"/>
  <c r="S889" i="15" s="1"/>
  <c r="A890" i="8"/>
  <c r="B890" i="8"/>
  <c r="C890" i="8"/>
  <c r="D890" i="8"/>
  <c r="E890" i="8"/>
  <c r="F890" i="8"/>
  <c r="G890" i="8"/>
  <c r="H890" i="8"/>
  <c r="J890" i="8"/>
  <c r="I890" i="8" s="1"/>
  <c r="K890" i="8"/>
  <c r="M890" i="8"/>
  <c r="M890" i="15" s="1"/>
  <c r="N890" i="8"/>
  <c r="N890" i="15" s="1"/>
  <c r="O890" i="8"/>
  <c r="O890" i="15" s="1"/>
  <c r="P890" i="8"/>
  <c r="P890" i="15" s="1"/>
  <c r="Q890" i="8"/>
  <c r="S890" i="15" s="1"/>
  <c r="A891" i="8"/>
  <c r="B891" i="8"/>
  <c r="C891" i="8"/>
  <c r="D891" i="8"/>
  <c r="E891" i="8"/>
  <c r="F891" i="8"/>
  <c r="G891" i="8"/>
  <c r="H891" i="8"/>
  <c r="J891" i="8"/>
  <c r="I891" i="8" s="1"/>
  <c r="K891" i="8"/>
  <c r="M891" i="8"/>
  <c r="M891" i="15" s="1"/>
  <c r="N891" i="8"/>
  <c r="N891" i="15" s="1"/>
  <c r="O891" i="8"/>
  <c r="O891" i="15" s="1"/>
  <c r="P891" i="8"/>
  <c r="P891" i="15" s="1"/>
  <c r="Q891" i="8"/>
  <c r="S891" i="15" s="1"/>
  <c r="A892" i="8"/>
  <c r="B892" i="8"/>
  <c r="C892" i="8"/>
  <c r="D892" i="8"/>
  <c r="E892" i="8"/>
  <c r="F892" i="8"/>
  <c r="G892" i="8"/>
  <c r="H892" i="8"/>
  <c r="J892" i="8"/>
  <c r="I892" i="8" s="1"/>
  <c r="K892" i="8"/>
  <c r="M892" i="8"/>
  <c r="M892" i="15" s="1"/>
  <c r="N892" i="8"/>
  <c r="N892" i="15" s="1"/>
  <c r="O892" i="8"/>
  <c r="O892" i="15" s="1"/>
  <c r="P892" i="8"/>
  <c r="P892" i="15" s="1"/>
  <c r="Q892" i="8"/>
  <c r="S892" i="15" s="1"/>
  <c r="A893" i="8"/>
  <c r="B893" i="8"/>
  <c r="C893" i="8"/>
  <c r="D893" i="8"/>
  <c r="E893" i="8"/>
  <c r="F893" i="8"/>
  <c r="G893" i="8"/>
  <c r="H893" i="8"/>
  <c r="J893" i="8"/>
  <c r="I893" i="8" s="1"/>
  <c r="K893" i="8"/>
  <c r="M893" i="8"/>
  <c r="M893" i="15" s="1"/>
  <c r="N893" i="8"/>
  <c r="N893" i="15" s="1"/>
  <c r="O893" i="8"/>
  <c r="O893" i="15" s="1"/>
  <c r="P893" i="8"/>
  <c r="P893" i="15" s="1"/>
  <c r="Q893" i="8"/>
  <c r="S893" i="15" s="1"/>
  <c r="A894" i="8"/>
  <c r="B894" i="8"/>
  <c r="C894" i="8"/>
  <c r="D894" i="8"/>
  <c r="E894" i="8"/>
  <c r="F894" i="8"/>
  <c r="G894" i="8"/>
  <c r="H894" i="8"/>
  <c r="J894" i="8"/>
  <c r="I894" i="8" s="1"/>
  <c r="K894" i="8"/>
  <c r="M894" i="8"/>
  <c r="M894" i="15" s="1"/>
  <c r="N894" i="8"/>
  <c r="N894" i="15" s="1"/>
  <c r="O894" i="8"/>
  <c r="O894" i="15" s="1"/>
  <c r="P894" i="8"/>
  <c r="P894" i="15" s="1"/>
  <c r="Q894" i="8"/>
  <c r="S894" i="15" s="1"/>
  <c r="A895" i="8"/>
  <c r="B895" i="8"/>
  <c r="C895" i="8"/>
  <c r="D895" i="8"/>
  <c r="E895" i="8"/>
  <c r="F895" i="8"/>
  <c r="G895" i="8"/>
  <c r="H895" i="8"/>
  <c r="J895" i="8"/>
  <c r="I895" i="8" s="1"/>
  <c r="K895" i="8"/>
  <c r="M895" i="8"/>
  <c r="M895" i="15" s="1"/>
  <c r="N895" i="8"/>
  <c r="N895" i="15" s="1"/>
  <c r="O895" i="8"/>
  <c r="O895" i="15" s="1"/>
  <c r="P895" i="8"/>
  <c r="P895" i="15" s="1"/>
  <c r="Q895" i="8"/>
  <c r="S895" i="15" s="1"/>
  <c r="A896" i="8"/>
  <c r="B896" i="8"/>
  <c r="C896" i="8"/>
  <c r="D896" i="8"/>
  <c r="E896" i="8"/>
  <c r="F896" i="8"/>
  <c r="G896" i="8"/>
  <c r="H896" i="8"/>
  <c r="J896" i="8"/>
  <c r="I896" i="8" s="1"/>
  <c r="K896" i="8"/>
  <c r="M896" i="8"/>
  <c r="M896" i="15" s="1"/>
  <c r="N896" i="8"/>
  <c r="N896" i="15" s="1"/>
  <c r="O896" i="8"/>
  <c r="O896" i="15" s="1"/>
  <c r="P896" i="8"/>
  <c r="P896" i="15" s="1"/>
  <c r="Q896" i="8"/>
  <c r="S896" i="15" s="1"/>
  <c r="A897" i="8"/>
  <c r="B897" i="8"/>
  <c r="C897" i="8"/>
  <c r="D897" i="8"/>
  <c r="E897" i="8"/>
  <c r="F897" i="8"/>
  <c r="G897" i="8"/>
  <c r="H897" i="8"/>
  <c r="J897" i="8"/>
  <c r="I897" i="8" s="1"/>
  <c r="K897" i="8"/>
  <c r="M897" i="8"/>
  <c r="M897" i="15" s="1"/>
  <c r="N897" i="8"/>
  <c r="N897" i="15" s="1"/>
  <c r="O897" i="8"/>
  <c r="O897" i="15" s="1"/>
  <c r="P897" i="8"/>
  <c r="P897" i="15" s="1"/>
  <c r="Q897" i="8"/>
  <c r="S897" i="15" s="1"/>
  <c r="A898" i="8"/>
  <c r="B898" i="8"/>
  <c r="C898" i="8"/>
  <c r="D898" i="8"/>
  <c r="E898" i="8"/>
  <c r="F898" i="8"/>
  <c r="G898" i="8"/>
  <c r="H898" i="8"/>
  <c r="J898" i="8"/>
  <c r="I898" i="8" s="1"/>
  <c r="K898" i="8"/>
  <c r="M898" i="8"/>
  <c r="M898" i="15" s="1"/>
  <c r="N898" i="8"/>
  <c r="N898" i="15" s="1"/>
  <c r="O898" i="8"/>
  <c r="O898" i="15" s="1"/>
  <c r="P898" i="8"/>
  <c r="P898" i="15" s="1"/>
  <c r="Q898" i="8"/>
  <c r="S898" i="15" s="1"/>
  <c r="A899" i="8"/>
  <c r="B899" i="8"/>
  <c r="C899" i="8"/>
  <c r="D899" i="8"/>
  <c r="E899" i="8"/>
  <c r="F899" i="8"/>
  <c r="G899" i="8"/>
  <c r="H899" i="8"/>
  <c r="J899" i="8"/>
  <c r="I899" i="8" s="1"/>
  <c r="K899" i="8"/>
  <c r="M899" i="8"/>
  <c r="M899" i="15" s="1"/>
  <c r="N899" i="8"/>
  <c r="N899" i="15" s="1"/>
  <c r="O899" i="8"/>
  <c r="O899" i="15" s="1"/>
  <c r="P899" i="8"/>
  <c r="P899" i="15" s="1"/>
  <c r="Q899" i="8"/>
  <c r="S899" i="15" s="1"/>
  <c r="A900" i="8"/>
  <c r="B900" i="8"/>
  <c r="C900" i="8"/>
  <c r="D900" i="8"/>
  <c r="E900" i="8"/>
  <c r="F900" i="8"/>
  <c r="G900" i="8"/>
  <c r="H900" i="8"/>
  <c r="J900" i="8"/>
  <c r="I900" i="8" s="1"/>
  <c r="K900" i="8"/>
  <c r="M900" i="8"/>
  <c r="M900" i="15" s="1"/>
  <c r="N900" i="8"/>
  <c r="N900" i="15" s="1"/>
  <c r="O900" i="8"/>
  <c r="O900" i="15" s="1"/>
  <c r="P900" i="8"/>
  <c r="P900" i="15" s="1"/>
  <c r="Q900" i="8"/>
  <c r="S900" i="15" s="1"/>
  <c r="A901" i="8"/>
  <c r="B901" i="8"/>
  <c r="C901" i="8"/>
  <c r="D901" i="8"/>
  <c r="E901" i="8"/>
  <c r="F901" i="8"/>
  <c r="G901" i="8"/>
  <c r="H901" i="8"/>
  <c r="J901" i="8"/>
  <c r="I901" i="8" s="1"/>
  <c r="K901" i="8"/>
  <c r="M901" i="8"/>
  <c r="M901" i="15" s="1"/>
  <c r="N901" i="8"/>
  <c r="N901" i="15" s="1"/>
  <c r="O901" i="8"/>
  <c r="O901" i="15" s="1"/>
  <c r="P901" i="8"/>
  <c r="P901" i="15" s="1"/>
  <c r="Q901" i="8"/>
  <c r="S901" i="15" s="1"/>
  <c r="A902" i="8"/>
  <c r="B902" i="8"/>
  <c r="C902" i="8"/>
  <c r="D902" i="8"/>
  <c r="E902" i="8"/>
  <c r="F902" i="8"/>
  <c r="G902" i="8"/>
  <c r="H902" i="8"/>
  <c r="J902" i="8"/>
  <c r="I902" i="8" s="1"/>
  <c r="K902" i="8"/>
  <c r="M902" i="8"/>
  <c r="M902" i="15" s="1"/>
  <c r="N902" i="8"/>
  <c r="N902" i="15" s="1"/>
  <c r="O902" i="8"/>
  <c r="O902" i="15" s="1"/>
  <c r="P902" i="8"/>
  <c r="P902" i="15" s="1"/>
  <c r="Q902" i="8"/>
  <c r="S902" i="15" s="1"/>
  <c r="A903" i="8"/>
  <c r="B903" i="8"/>
  <c r="C903" i="8"/>
  <c r="D903" i="8"/>
  <c r="E903" i="8"/>
  <c r="F903" i="8"/>
  <c r="G903" i="8"/>
  <c r="H903" i="8"/>
  <c r="J903" i="8"/>
  <c r="I903" i="8" s="1"/>
  <c r="K903" i="8"/>
  <c r="M903" i="8"/>
  <c r="M903" i="15" s="1"/>
  <c r="N903" i="8"/>
  <c r="N903" i="15" s="1"/>
  <c r="O903" i="8"/>
  <c r="O903" i="15" s="1"/>
  <c r="P903" i="8"/>
  <c r="P903" i="15" s="1"/>
  <c r="Q903" i="8"/>
  <c r="S903" i="15" s="1"/>
  <c r="A904" i="8"/>
  <c r="B904" i="8"/>
  <c r="C904" i="8"/>
  <c r="D904" i="8"/>
  <c r="E904" i="8"/>
  <c r="F904" i="8"/>
  <c r="G904" i="8"/>
  <c r="H904" i="8"/>
  <c r="J904" i="8"/>
  <c r="I904" i="8" s="1"/>
  <c r="K904" i="8"/>
  <c r="M904" i="8"/>
  <c r="M904" i="15" s="1"/>
  <c r="N904" i="8"/>
  <c r="N904" i="15" s="1"/>
  <c r="O904" i="8"/>
  <c r="O904" i="15" s="1"/>
  <c r="P904" i="8"/>
  <c r="P904" i="15" s="1"/>
  <c r="Q904" i="8"/>
  <c r="S904" i="15" s="1"/>
  <c r="A905" i="8"/>
  <c r="B905" i="8"/>
  <c r="C905" i="8"/>
  <c r="D905" i="8"/>
  <c r="E905" i="8"/>
  <c r="F905" i="8"/>
  <c r="G905" i="8"/>
  <c r="H905" i="8"/>
  <c r="J905" i="8"/>
  <c r="I905" i="8" s="1"/>
  <c r="K905" i="8"/>
  <c r="M905" i="8"/>
  <c r="M905" i="15" s="1"/>
  <c r="N905" i="8"/>
  <c r="N905" i="15" s="1"/>
  <c r="O905" i="8"/>
  <c r="O905" i="15" s="1"/>
  <c r="P905" i="8"/>
  <c r="P905" i="15" s="1"/>
  <c r="Q905" i="8"/>
  <c r="S905" i="15" s="1"/>
  <c r="A906" i="8"/>
  <c r="B906" i="8"/>
  <c r="C906" i="8"/>
  <c r="D906" i="8"/>
  <c r="E906" i="8"/>
  <c r="F906" i="8"/>
  <c r="G906" i="8"/>
  <c r="H906" i="8"/>
  <c r="J906" i="8"/>
  <c r="I906" i="8" s="1"/>
  <c r="K906" i="8"/>
  <c r="M906" i="8"/>
  <c r="M906" i="15" s="1"/>
  <c r="N906" i="8"/>
  <c r="N906" i="15" s="1"/>
  <c r="O906" i="8"/>
  <c r="O906" i="15" s="1"/>
  <c r="P906" i="8"/>
  <c r="P906" i="15" s="1"/>
  <c r="Q906" i="8"/>
  <c r="S906" i="15" s="1"/>
  <c r="A907" i="8"/>
  <c r="B907" i="8"/>
  <c r="C907" i="8"/>
  <c r="D907" i="8"/>
  <c r="E907" i="8"/>
  <c r="F907" i="8"/>
  <c r="G907" i="8"/>
  <c r="H907" i="8"/>
  <c r="J907" i="8"/>
  <c r="I907" i="8" s="1"/>
  <c r="K907" i="8"/>
  <c r="M907" i="8"/>
  <c r="M907" i="15" s="1"/>
  <c r="N907" i="8"/>
  <c r="N907" i="15" s="1"/>
  <c r="O907" i="8"/>
  <c r="O907" i="15" s="1"/>
  <c r="P907" i="8"/>
  <c r="P907" i="15" s="1"/>
  <c r="Q907" i="8"/>
  <c r="S907" i="15" s="1"/>
  <c r="A908" i="8"/>
  <c r="B908" i="8"/>
  <c r="C908" i="8"/>
  <c r="D908" i="8"/>
  <c r="E908" i="8"/>
  <c r="F908" i="8"/>
  <c r="G908" i="8"/>
  <c r="H908" i="8"/>
  <c r="J908" i="8"/>
  <c r="I908" i="8" s="1"/>
  <c r="K908" i="8"/>
  <c r="M908" i="8"/>
  <c r="M908" i="15" s="1"/>
  <c r="N908" i="8"/>
  <c r="N908" i="15" s="1"/>
  <c r="O908" i="8"/>
  <c r="O908" i="15" s="1"/>
  <c r="P908" i="8"/>
  <c r="P908" i="15" s="1"/>
  <c r="Q908" i="8"/>
  <c r="S908" i="15" s="1"/>
  <c r="A909" i="8"/>
  <c r="B909" i="8"/>
  <c r="C909" i="8"/>
  <c r="D909" i="8"/>
  <c r="E909" i="8"/>
  <c r="F909" i="8"/>
  <c r="G909" i="8"/>
  <c r="H909" i="8"/>
  <c r="J909" i="8"/>
  <c r="I909" i="8" s="1"/>
  <c r="K909" i="8"/>
  <c r="M909" i="8"/>
  <c r="M909" i="15" s="1"/>
  <c r="N909" i="8"/>
  <c r="N909" i="15" s="1"/>
  <c r="O909" i="8"/>
  <c r="O909" i="15" s="1"/>
  <c r="P909" i="8"/>
  <c r="P909" i="15" s="1"/>
  <c r="Q909" i="8"/>
  <c r="S909" i="15" s="1"/>
  <c r="A910" i="8"/>
  <c r="B910" i="8"/>
  <c r="C910" i="8"/>
  <c r="D910" i="8"/>
  <c r="E910" i="8"/>
  <c r="F910" i="8"/>
  <c r="G910" i="8"/>
  <c r="H910" i="8"/>
  <c r="J910" i="8"/>
  <c r="I910" i="8" s="1"/>
  <c r="K910" i="8"/>
  <c r="M910" i="8"/>
  <c r="M910" i="15" s="1"/>
  <c r="N910" i="8"/>
  <c r="N910" i="15" s="1"/>
  <c r="O910" i="8"/>
  <c r="O910" i="15" s="1"/>
  <c r="P910" i="8"/>
  <c r="P910" i="15" s="1"/>
  <c r="Q910" i="8"/>
  <c r="S910" i="15" s="1"/>
  <c r="A911" i="8"/>
  <c r="B911" i="8"/>
  <c r="C911" i="8"/>
  <c r="D911" i="8"/>
  <c r="E911" i="8"/>
  <c r="F911" i="8"/>
  <c r="G911" i="8"/>
  <c r="H911" i="8"/>
  <c r="J911" i="8"/>
  <c r="I911" i="8" s="1"/>
  <c r="K911" i="8"/>
  <c r="M911" i="8"/>
  <c r="M911" i="15" s="1"/>
  <c r="N911" i="8"/>
  <c r="N911" i="15" s="1"/>
  <c r="O911" i="8"/>
  <c r="O911" i="15" s="1"/>
  <c r="P911" i="8"/>
  <c r="P911" i="15" s="1"/>
  <c r="Q911" i="8"/>
  <c r="S911" i="15" s="1"/>
  <c r="A912" i="8"/>
  <c r="B912" i="8"/>
  <c r="C912" i="8"/>
  <c r="D912" i="8"/>
  <c r="E912" i="8"/>
  <c r="F912" i="8"/>
  <c r="G912" i="8"/>
  <c r="H912" i="8"/>
  <c r="J912" i="8"/>
  <c r="I912" i="8" s="1"/>
  <c r="K912" i="8"/>
  <c r="M912" i="8"/>
  <c r="M912" i="15" s="1"/>
  <c r="N912" i="8"/>
  <c r="N912" i="15" s="1"/>
  <c r="O912" i="8"/>
  <c r="O912" i="15" s="1"/>
  <c r="P912" i="8"/>
  <c r="P912" i="15" s="1"/>
  <c r="Q912" i="8"/>
  <c r="S912" i="15" s="1"/>
  <c r="A913" i="8"/>
  <c r="B913" i="8"/>
  <c r="C913" i="8"/>
  <c r="D913" i="8"/>
  <c r="E913" i="8"/>
  <c r="F913" i="8"/>
  <c r="G913" i="8"/>
  <c r="H913" i="8"/>
  <c r="J913" i="8"/>
  <c r="I913" i="8" s="1"/>
  <c r="K913" i="8"/>
  <c r="M913" i="8"/>
  <c r="M913" i="15" s="1"/>
  <c r="N913" i="8"/>
  <c r="N913" i="15" s="1"/>
  <c r="O913" i="8"/>
  <c r="O913" i="15" s="1"/>
  <c r="P913" i="8"/>
  <c r="P913" i="15" s="1"/>
  <c r="Q913" i="8"/>
  <c r="S913" i="15" s="1"/>
  <c r="A914" i="8"/>
  <c r="B914" i="8"/>
  <c r="C914" i="8"/>
  <c r="D914" i="8"/>
  <c r="E914" i="8"/>
  <c r="F914" i="8"/>
  <c r="G914" i="8"/>
  <c r="H914" i="8"/>
  <c r="J914" i="8"/>
  <c r="I914" i="8" s="1"/>
  <c r="K914" i="8"/>
  <c r="M914" i="8"/>
  <c r="M914" i="15" s="1"/>
  <c r="N914" i="8"/>
  <c r="N914" i="15" s="1"/>
  <c r="O914" i="8"/>
  <c r="O914" i="15" s="1"/>
  <c r="P914" i="8"/>
  <c r="P914" i="15" s="1"/>
  <c r="Q914" i="8"/>
  <c r="S914" i="15" s="1"/>
  <c r="A915" i="8"/>
  <c r="B915" i="8"/>
  <c r="C915" i="8"/>
  <c r="D915" i="8"/>
  <c r="E915" i="8"/>
  <c r="F915" i="8"/>
  <c r="G915" i="8"/>
  <c r="H915" i="8"/>
  <c r="J915" i="8"/>
  <c r="I915" i="8" s="1"/>
  <c r="K915" i="8"/>
  <c r="M915" i="8"/>
  <c r="M915" i="15" s="1"/>
  <c r="N915" i="8"/>
  <c r="N915" i="15" s="1"/>
  <c r="O915" i="8"/>
  <c r="O915" i="15" s="1"/>
  <c r="P915" i="8"/>
  <c r="P915" i="15" s="1"/>
  <c r="Q915" i="8"/>
  <c r="S915" i="15" s="1"/>
  <c r="A916" i="8"/>
  <c r="B916" i="8"/>
  <c r="C916" i="8"/>
  <c r="D916" i="8"/>
  <c r="E916" i="8"/>
  <c r="F916" i="8"/>
  <c r="G916" i="8"/>
  <c r="H916" i="8"/>
  <c r="J916" i="8"/>
  <c r="I916" i="8" s="1"/>
  <c r="K916" i="8"/>
  <c r="M916" i="8"/>
  <c r="M916" i="15" s="1"/>
  <c r="N916" i="8"/>
  <c r="N916" i="15" s="1"/>
  <c r="O916" i="8"/>
  <c r="O916" i="15" s="1"/>
  <c r="P916" i="8"/>
  <c r="P916" i="15" s="1"/>
  <c r="Q916" i="8"/>
  <c r="S916" i="15" s="1"/>
  <c r="A917" i="8"/>
  <c r="B917" i="8"/>
  <c r="C917" i="8"/>
  <c r="D917" i="8"/>
  <c r="E917" i="8"/>
  <c r="F917" i="8"/>
  <c r="G917" i="8"/>
  <c r="H917" i="8"/>
  <c r="J917" i="8"/>
  <c r="I917" i="8" s="1"/>
  <c r="K917" i="8"/>
  <c r="M917" i="8"/>
  <c r="M917" i="15" s="1"/>
  <c r="N917" i="8"/>
  <c r="N917" i="15" s="1"/>
  <c r="O917" i="8"/>
  <c r="O917" i="15" s="1"/>
  <c r="P917" i="8"/>
  <c r="P917" i="15" s="1"/>
  <c r="Q917" i="8"/>
  <c r="S917" i="15" s="1"/>
  <c r="A918" i="8"/>
  <c r="B918" i="8"/>
  <c r="C918" i="8"/>
  <c r="D918" i="8"/>
  <c r="E918" i="8"/>
  <c r="F918" i="8"/>
  <c r="G918" i="8"/>
  <c r="H918" i="8"/>
  <c r="J918" i="8"/>
  <c r="I918" i="8" s="1"/>
  <c r="K918" i="8"/>
  <c r="M918" i="8"/>
  <c r="M918" i="15" s="1"/>
  <c r="N918" i="8"/>
  <c r="N918" i="15" s="1"/>
  <c r="O918" i="8"/>
  <c r="O918" i="15" s="1"/>
  <c r="P918" i="8"/>
  <c r="P918" i="15" s="1"/>
  <c r="Q918" i="8"/>
  <c r="S918" i="15" s="1"/>
  <c r="A919" i="8"/>
  <c r="B919" i="8"/>
  <c r="C919" i="8"/>
  <c r="D919" i="8"/>
  <c r="E919" i="8"/>
  <c r="F919" i="8"/>
  <c r="G919" i="8"/>
  <c r="H919" i="8"/>
  <c r="J919" i="8"/>
  <c r="I919" i="8" s="1"/>
  <c r="K919" i="8"/>
  <c r="M919" i="8"/>
  <c r="M919" i="15" s="1"/>
  <c r="N919" i="8"/>
  <c r="N919" i="15" s="1"/>
  <c r="O919" i="8"/>
  <c r="O919" i="15" s="1"/>
  <c r="P919" i="8"/>
  <c r="P919" i="15" s="1"/>
  <c r="Q919" i="8"/>
  <c r="S919" i="15" s="1"/>
  <c r="A920" i="8"/>
  <c r="B920" i="8"/>
  <c r="C920" i="8"/>
  <c r="D920" i="8"/>
  <c r="E920" i="8"/>
  <c r="F920" i="8"/>
  <c r="G920" i="8"/>
  <c r="H920" i="8"/>
  <c r="J920" i="8"/>
  <c r="I920" i="8" s="1"/>
  <c r="K920" i="8"/>
  <c r="M920" i="8"/>
  <c r="M920" i="15" s="1"/>
  <c r="N920" i="8"/>
  <c r="N920" i="15" s="1"/>
  <c r="O920" i="8"/>
  <c r="O920" i="15" s="1"/>
  <c r="P920" i="8"/>
  <c r="P920" i="15" s="1"/>
  <c r="Q920" i="8"/>
  <c r="S920" i="15" s="1"/>
  <c r="A921" i="8"/>
  <c r="B921" i="8"/>
  <c r="C921" i="8"/>
  <c r="D921" i="8"/>
  <c r="E921" i="8"/>
  <c r="F921" i="8"/>
  <c r="G921" i="8"/>
  <c r="H921" i="8"/>
  <c r="J921" i="8"/>
  <c r="I921" i="8" s="1"/>
  <c r="K921" i="8"/>
  <c r="M921" i="8"/>
  <c r="M921" i="15" s="1"/>
  <c r="N921" i="8"/>
  <c r="N921" i="15" s="1"/>
  <c r="O921" i="8"/>
  <c r="O921" i="15" s="1"/>
  <c r="P921" i="8"/>
  <c r="P921" i="15" s="1"/>
  <c r="Q921" i="8"/>
  <c r="S921" i="15" s="1"/>
  <c r="A922" i="8"/>
  <c r="B922" i="8"/>
  <c r="C922" i="8"/>
  <c r="D922" i="8"/>
  <c r="E922" i="8"/>
  <c r="F922" i="8"/>
  <c r="G922" i="8"/>
  <c r="H922" i="8"/>
  <c r="J922" i="8"/>
  <c r="I922" i="8" s="1"/>
  <c r="K922" i="8"/>
  <c r="M922" i="8"/>
  <c r="M922" i="15" s="1"/>
  <c r="N922" i="8"/>
  <c r="N922" i="15" s="1"/>
  <c r="O922" i="8"/>
  <c r="O922" i="15" s="1"/>
  <c r="P922" i="8"/>
  <c r="P922" i="15" s="1"/>
  <c r="Q922" i="8"/>
  <c r="S922" i="15" s="1"/>
  <c r="A923" i="8"/>
  <c r="B923" i="8"/>
  <c r="C923" i="8"/>
  <c r="D923" i="8"/>
  <c r="E923" i="8"/>
  <c r="F923" i="8"/>
  <c r="G923" i="8"/>
  <c r="H923" i="8"/>
  <c r="J923" i="8"/>
  <c r="I923" i="8" s="1"/>
  <c r="K923" i="8"/>
  <c r="M923" i="8"/>
  <c r="M923" i="15" s="1"/>
  <c r="N923" i="8"/>
  <c r="N923" i="15" s="1"/>
  <c r="O923" i="8"/>
  <c r="O923" i="15" s="1"/>
  <c r="P923" i="8"/>
  <c r="P923" i="15" s="1"/>
  <c r="Q923" i="8"/>
  <c r="S923" i="15" s="1"/>
  <c r="A924" i="8"/>
  <c r="B924" i="8"/>
  <c r="C924" i="8"/>
  <c r="D924" i="8"/>
  <c r="E924" i="8"/>
  <c r="F924" i="8"/>
  <c r="G924" i="8"/>
  <c r="H924" i="8"/>
  <c r="J924" i="8"/>
  <c r="I924" i="8" s="1"/>
  <c r="K924" i="8"/>
  <c r="M924" i="8"/>
  <c r="M924" i="15" s="1"/>
  <c r="N924" i="8"/>
  <c r="N924" i="15" s="1"/>
  <c r="O924" i="8"/>
  <c r="O924" i="15" s="1"/>
  <c r="P924" i="8"/>
  <c r="P924" i="15" s="1"/>
  <c r="Q924" i="8"/>
  <c r="S924" i="15" s="1"/>
  <c r="A925" i="8"/>
  <c r="B925" i="8"/>
  <c r="C925" i="8"/>
  <c r="D925" i="8"/>
  <c r="E925" i="8"/>
  <c r="F925" i="8"/>
  <c r="G925" i="8"/>
  <c r="H925" i="8"/>
  <c r="J925" i="8"/>
  <c r="I925" i="8" s="1"/>
  <c r="K925" i="8"/>
  <c r="M925" i="8"/>
  <c r="M925" i="15" s="1"/>
  <c r="N925" i="8"/>
  <c r="N925" i="15" s="1"/>
  <c r="O925" i="8"/>
  <c r="O925" i="15" s="1"/>
  <c r="P925" i="8"/>
  <c r="P925" i="15" s="1"/>
  <c r="Q925" i="8"/>
  <c r="S925" i="15" s="1"/>
  <c r="A926" i="8"/>
  <c r="B926" i="8"/>
  <c r="C926" i="8"/>
  <c r="D926" i="8"/>
  <c r="E926" i="8"/>
  <c r="F926" i="8"/>
  <c r="G926" i="8"/>
  <c r="H926" i="8"/>
  <c r="J926" i="8"/>
  <c r="I926" i="8" s="1"/>
  <c r="K926" i="8"/>
  <c r="M926" i="8"/>
  <c r="M926" i="15" s="1"/>
  <c r="N926" i="8"/>
  <c r="N926" i="15" s="1"/>
  <c r="O926" i="8"/>
  <c r="O926" i="15" s="1"/>
  <c r="P926" i="8"/>
  <c r="P926" i="15" s="1"/>
  <c r="Q926" i="8"/>
  <c r="S926" i="15" s="1"/>
  <c r="A927" i="8"/>
  <c r="B927" i="8"/>
  <c r="C927" i="8"/>
  <c r="D927" i="8"/>
  <c r="E927" i="8"/>
  <c r="F927" i="8"/>
  <c r="G927" i="8"/>
  <c r="H927" i="8"/>
  <c r="J927" i="8"/>
  <c r="I927" i="8" s="1"/>
  <c r="K927" i="8"/>
  <c r="M927" i="8"/>
  <c r="M927" i="15" s="1"/>
  <c r="N927" i="8"/>
  <c r="N927" i="15" s="1"/>
  <c r="O927" i="8"/>
  <c r="O927" i="15" s="1"/>
  <c r="P927" i="8"/>
  <c r="P927" i="15" s="1"/>
  <c r="Q927" i="8"/>
  <c r="S927" i="15" s="1"/>
  <c r="A928" i="8"/>
  <c r="B928" i="8"/>
  <c r="C928" i="8"/>
  <c r="D928" i="8"/>
  <c r="E928" i="8"/>
  <c r="F928" i="8"/>
  <c r="G928" i="8"/>
  <c r="H928" i="8"/>
  <c r="J928" i="8"/>
  <c r="I928" i="8" s="1"/>
  <c r="K928" i="8"/>
  <c r="M928" i="8"/>
  <c r="M928" i="15" s="1"/>
  <c r="N928" i="8"/>
  <c r="N928" i="15" s="1"/>
  <c r="O928" i="8"/>
  <c r="O928" i="15" s="1"/>
  <c r="P928" i="8"/>
  <c r="P928" i="15" s="1"/>
  <c r="Q928" i="8"/>
  <c r="S928" i="15" s="1"/>
  <c r="A929" i="8"/>
  <c r="B929" i="8"/>
  <c r="C929" i="8"/>
  <c r="D929" i="8"/>
  <c r="E929" i="8"/>
  <c r="F929" i="8"/>
  <c r="G929" i="8"/>
  <c r="H929" i="8"/>
  <c r="J929" i="8"/>
  <c r="I929" i="8" s="1"/>
  <c r="K929" i="8"/>
  <c r="M929" i="8"/>
  <c r="M929" i="15" s="1"/>
  <c r="N929" i="8"/>
  <c r="N929" i="15" s="1"/>
  <c r="O929" i="8"/>
  <c r="O929" i="15" s="1"/>
  <c r="P929" i="8"/>
  <c r="P929" i="15" s="1"/>
  <c r="Q929" i="8"/>
  <c r="S929" i="15" s="1"/>
  <c r="A930" i="8"/>
  <c r="B930" i="8"/>
  <c r="C930" i="8"/>
  <c r="D930" i="8"/>
  <c r="E930" i="8"/>
  <c r="F930" i="8"/>
  <c r="G930" i="8"/>
  <c r="H930" i="8"/>
  <c r="J930" i="8"/>
  <c r="I930" i="8" s="1"/>
  <c r="K930" i="8"/>
  <c r="M930" i="8"/>
  <c r="M930" i="15" s="1"/>
  <c r="N930" i="8"/>
  <c r="N930" i="15" s="1"/>
  <c r="O930" i="8"/>
  <c r="O930" i="15" s="1"/>
  <c r="P930" i="8"/>
  <c r="P930" i="15" s="1"/>
  <c r="Q930" i="8"/>
  <c r="S930" i="15" s="1"/>
  <c r="A931" i="8"/>
  <c r="B931" i="8"/>
  <c r="C931" i="8"/>
  <c r="D931" i="8"/>
  <c r="E931" i="8"/>
  <c r="F931" i="8"/>
  <c r="G931" i="8"/>
  <c r="H931" i="8"/>
  <c r="J931" i="8"/>
  <c r="I931" i="8" s="1"/>
  <c r="K931" i="8"/>
  <c r="M931" i="8"/>
  <c r="M931" i="15" s="1"/>
  <c r="N931" i="8"/>
  <c r="N931" i="15" s="1"/>
  <c r="O931" i="8"/>
  <c r="O931" i="15" s="1"/>
  <c r="P931" i="8"/>
  <c r="P931" i="15" s="1"/>
  <c r="Q931" i="8"/>
  <c r="S931" i="15" s="1"/>
  <c r="A932" i="8"/>
  <c r="B932" i="8"/>
  <c r="C932" i="8"/>
  <c r="D932" i="8"/>
  <c r="E932" i="8"/>
  <c r="F932" i="8"/>
  <c r="G932" i="8"/>
  <c r="H932" i="8"/>
  <c r="J932" i="8"/>
  <c r="I932" i="8" s="1"/>
  <c r="K932" i="8"/>
  <c r="M932" i="8"/>
  <c r="M932" i="15" s="1"/>
  <c r="N932" i="8"/>
  <c r="N932" i="15" s="1"/>
  <c r="O932" i="8"/>
  <c r="O932" i="15" s="1"/>
  <c r="P932" i="8"/>
  <c r="P932" i="15" s="1"/>
  <c r="Q932" i="8"/>
  <c r="S932" i="15" s="1"/>
  <c r="A933" i="8"/>
  <c r="B933" i="8"/>
  <c r="C933" i="8"/>
  <c r="D933" i="8"/>
  <c r="E933" i="8"/>
  <c r="F933" i="8"/>
  <c r="G933" i="8"/>
  <c r="H933" i="8"/>
  <c r="J933" i="8"/>
  <c r="I933" i="8" s="1"/>
  <c r="K933" i="8"/>
  <c r="M933" i="8"/>
  <c r="M933" i="15" s="1"/>
  <c r="N933" i="8"/>
  <c r="N933" i="15" s="1"/>
  <c r="O933" i="8"/>
  <c r="O933" i="15" s="1"/>
  <c r="P933" i="8"/>
  <c r="P933" i="15" s="1"/>
  <c r="Q933" i="8"/>
  <c r="S933" i="15" s="1"/>
  <c r="A934" i="8"/>
  <c r="B934" i="8"/>
  <c r="C934" i="8"/>
  <c r="D934" i="8"/>
  <c r="E934" i="8"/>
  <c r="F934" i="8"/>
  <c r="G934" i="8"/>
  <c r="H934" i="8"/>
  <c r="J934" i="8"/>
  <c r="I934" i="8" s="1"/>
  <c r="K934" i="8"/>
  <c r="M934" i="8"/>
  <c r="M934" i="15" s="1"/>
  <c r="N934" i="8"/>
  <c r="N934" i="15" s="1"/>
  <c r="O934" i="8"/>
  <c r="O934" i="15" s="1"/>
  <c r="P934" i="8"/>
  <c r="P934" i="15" s="1"/>
  <c r="Q934" i="8"/>
  <c r="S934" i="15" s="1"/>
  <c r="A935" i="8"/>
  <c r="B935" i="8"/>
  <c r="C935" i="8"/>
  <c r="D935" i="8"/>
  <c r="E935" i="8"/>
  <c r="F935" i="8"/>
  <c r="G935" i="8"/>
  <c r="H935" i="8"/>
  <c r="J935" i="8"/>
  <c r="I935" i="8" s="1"/>
  <c r="K935" i="8"/>
  <c r="M935" i="8"/>
  <c r="M935" i="15" s="1"/>
  <c r="N935" i="8"/>
  <c r="N935" i="15" s="1"/>
  <c r="O935" i="8"/>
  <c r="O935" i="15" s="1"/>
  <c r="P935" i="8"/>
  <c r="P935" i="15" s="1"/>
  <c r="Q935" i="8"/>
  <c r="S935" i="15" s="1"/>
  <c r="A936" i="8"/>
  <c r="B936" i="8"/>
  <c r="C936" i="8"/>
  <c r="D936" i="8"/>
  <c r="E936" i="8"/>
  <c r="F936" i="8"/>
  <c r="G936" i="8"/>
  <c r="H936" i="8"/>
  <c r="J936" i="8"/>
  <c r="I936" i="8" s="1"/>
  <c r="K936" i="8"/>
  <c r="M936" i="8"/>
  <c r="M936" i="15" s="1"/>
  <c r="N936" i="8"/>
  <c r="N936" i="15" s="1"/>
  <c r="O936" i="8"/>
  <c r="O936" i="15" s="1"/>
  <c r="P936" i="8"/>
  <c r="P936" i="15" s="1"/>
  <c r="Q936" i="8"/>
  <c r="S936" i="15" s="1"/>
  <c r="A937" i="8"/>
  <c r="B937" i="8"/>
  <c r="C937" i="8"/>
  <c r="D937" i="8"/>
  <c r="E937" i="8"/>
  <c r="F937" i="8"/>
  <c r="G937" i="8"/>
  <c r="H937" i="8"/>
  <c r="J937" i="8"/>
  <c r="I937" i="8" s="1"/>
  <c r="K937" i="8"/>
  <c r="M937" i="8"/>
  <c r="M937" i="15" s="1"/>
  <c r="N937" i="8"/>
  <c r="N937" i="15" s="1"/>
  <c r="O937" i="8"/>
  <c r="O937" i="15" s="1"/>
  <c r="P937" i="8"/>
  <c r="P937" i="15" s="1"/>
  <c r="Q937" i="8"/>
  <c r="S937" i="15" s="1"/>
  <c r="A938" i="8"/>
  <c r="B938" i="8"/>
  <c r="C938" i="8"/>
  <c r="D938" i="8"/>
  <c r="E938" i="8"/>
  <c r="F938" i="8"/>
  <c r="G938" i="8"/>
  <c r="H938" i="8"/>
  <c r="J938" i="8"/>
  <c r="I938" i="8" s="1"/>
  <c r="K938" i="8"/>
  <c r="M938" i="8"/>
  <c r="M938" i="15" s="1"/>
  <c r="N938" i="8"/>
  <c r="N938" i="15" s="1"/>
  <c r="O938" i="8"/>
  <c r="O938" i="15" s="1"/>
  <c r="P938" i="8"/>
  <c r="P938" i="15" s="1"/>
  <c r="Q938" i="8"/>
  <c r="S938" i="15" s="1"/>
  <c r="A939" i="8"/>
  <c r="B939" i="8"/>
  <c r="C939" i="8"/>
  <c r="D939" i="8"/>
  <c r="E939" i="8"/>
  <c r="F939" i="8"/>
  <c r="G939" i="8"/>
  <c r="H939" i="8"/>
  <c r="J939" i="8"/>
  <c r="I939" i="8" s="1"/>
  <c r="K939" i="8"/>
  <c r="M939" i="8"/>
  <c r="M939" i="15" s="1"/>
  <c r="N939" i="8"/>
  <c r="N939" i="15" s="1"/>
  <c r="O939" i="8"/>
  <c r="O939" i="15" s="1"/>
  <c r="P939" i="8"/>
  <c r="P939" i="15" s="1"/>
  <c r="Q939" i="8"/>
  <c r="S939" i="15" s="1"/>
  <c r="A940" i="8"/>
  <c r="B940" i="8"/>
  <c r="C940" i="8"/>
  <c r="D940" i="8"/>
  <c r="E940" i="8"/>
  <c r="F940" i="8"/>
  <c r="G940" i="8"/>
  <c r="H940" i="8"/>
  <c r="J940" i="8"/>
  <c r="I940" i="8" s="1"/>
  <c r="K940" i="8"/>
  <c r="M940" i="8"/>
  <c r="M940" i="15" s="1"/>
  <c r="N940" i="8"/>
  <c r="N940" i="15" s="1"/>
  <c r="O940" i="8"/>
  <c r="O940" i="15" s="1"/>
  <c r="P940" i="8"/>
  <c r="P940" i="15" s="1"/>
  <c r="Q940" i="8"/>
  <c r="S940" i="15" s="1"/>
  <c r="A941" i="8"/>
  <c r="B941" i="8"/>
  <c r="C941" i="8"/>
  <c r="D941" i="8"/>
  <c r="E941" i="8"/>
  <c r="F941" i="8"/>
  <c r="G941" i="8"/>
  <c r="H941" i="8"/>
  <c r="J941" i="8"/>
  <c r="I941" i="8" s="1"/>
  <c r="K941" i="8"/>
  <c r="M941" i="8"/>
  <c r="M941" i="15" s="1"/>
  <c r="N941" i="8"/>
  <c r="N941" i="15" s="1"/>
  <c r="O941" i="8"/>
  <c r="O941" i="15" s="1"/>
  <c r="P941" i="8"/>
  <c r="P941" i="15" s="1"/>
  <c r="Q941" i="8"/>
  <c r="S941" i="15" s="1"/>
  <c r="A942" i="8"/>
  <c r="B942" i="8"/>
  <c r="C942" i="8"/>
  <c r="D942" i="8"/>
  <c r="E942" i="8"/>
  <c r="F942" i="8"/>
  <c r="G942" i="8"/>
  <c r="H942" i="8"/>
  <c r="J942" i="8"/>
  <c r="I942" i="8" s="1"/>
  <c r="K942" i="8"/>
  <c r="M942" i="8"/>
  <c r="M942" i="15" s="1"/>
  <c r="N942" i="8"/>
  <c r="N942" i="15" s="1"/>
  <c r="O942" i="8"/>
  <c r="O942" i="15" s="1"/>
  <c r="P942" i="8"/>
  <c r="P942" i="15" s="1"/>
  <c r="Q942" i="8"/>
  <c r="S942" i="15" s="1"/>
  <c r="A943" i="8"/>
  <c r="B943" i="8"/>
  <c r="C943" i="8"/>
  <c r="D943" i="8"/>
  <c r="E943" i="8"/>
  <c r="F943" i="8"/>
  <c r="G943" i="8"/>
  <c r="H943" i="8"/>
  <c r="J943" i="8"/>
  <c r="I943" i="8" s="1"/>
  <c r="K943" i="8"/>
  <c r="M943" i="8"/>
  <c r="M943" i="15" s="1"/>
  <c r="N943" i="8"/>
  <c r="N943" i="15" s="1"/>
  <c r="O943" i="8"/>
  <c r="O943" i="15" s="1"/>
  <c r="P943" i="8"/>
  <c r="P943" i="15" s="1"/>
  <c r="Q943" i="8"/>
  <c r="S943" i="15" s="1"/>
  <c r="A944" i="8"/>
  <c r="B944" i="8"/>
  <c r="C944" i="8"/>
  <c r="D944" i="8"/>
  <c r="D944" i="15" s="1"/>
  <c r="E944" i="8"/>
  <c r="E944" i="15" s="1"/>
  <c r="F944" i="8"/>
  <c r="F944" i="15" s="1"/>
  <c r="G944" i="8"/>
  <c r="G944" i="15" s="1"/>
  <c r="H944" i="8"/>
  <c r="H944" i="15" s="1"/>
  <c r="J944" i="8"/>
  <c r="J944" i="15" s="1"/>
  <c r="K944" i="8"/>
  <c r="M944" i="8"/>
  <c r="M944" i="15" s="1"/>
  <c r="N944" i="8"/>
  <c r="N944" i="15" s="1"/>
  <c r="O944" i="8"/>
  <c r="O944" i="15" s="1"/>
  <c r="P944" i="8"/>
  <c r="P944" i="15" s="1"/>
  <c r="Q944" i="8"/>
  <c r="S944" i="15" s="1"/>
  <c r="A945" i="8"/>
  <c r="B945" i="8"/>
  <c r="C945" i="8"/>
  <c r="D945" i="8"/>
  <c r="D945" i="15" s="1"/>
  <c r="E945" i="8"/>
  <c r="E945" i="15" s="1"/>
  <c r="F945" i="8"/>
  <c r="F945" i="15" s="1"/>
  <c r="G945" i="8"/>
  <c r="G945" i="15" s="1"/>
  <c r="H945" i="8"/>
  <c r="H945" i="15" s="1"/>
  <c r="J945" i="8"/>
  <c r="J945" i="15" s="1"/>
  <c r="K945" i="8"/>
  <c r="M945" i="8"/>
  <c r="M945" i="15" s="1"/>
  <c r="N945" i="8"/>
  <c r="N945" i="15" s="1"/>
  <c r="O945" i="8"/>
  <c r="O945" i="15" s="1"/>
  <c r="P945" i="8"/>
  <c r="P945" i="15" s="1"/>
  <c r="Q945" i="8"/>
  <c r="S945" i="15" s="1"/>
  <c r="A946" i="8"/>
  <c r="B946" i="8"/>
  <c r="C946" i="8"/>
  <c r="D946" i="8"/>
  <c r="D946" i="15" s="1"/>
  <c r="E946" i="8"/>
  <c r="E946" i="15" s="1"/>
  <c r="F946" i="8"/>
  <c r="F946" i="15" s="1"/>
  <c r="G946" i="8"/>
  <c r="G946" i="15" s="1"/>
  <c r="H946" i="8"/>
  <c r="H946" i="15" s="1"/>
  <c r="J946" i="8"/>
  <c r="J946" i="15" s="1"/>
  <c r="K946" i="8"/>
  <c r="M946" i="8"/>
  <c r="M946" i="15" s="1"/>
  <c r="N946" i="8"/>
  <c r="N946" i="15" s="1"/>
  <c r="O946" i="8"/>
  <c r="O946" i="15" s="1"/>
  <c r="P946" i="8"/>
  <c r="P946" i="15" s="1"/>
  <c r="Q946" i="8"/>
  <c r="S946" i="15" s="1"/>
  <c r="A947" i="8"/>
  <c r="B947" i="8"/>
  <c r="C947" i="8"/>
  <c r="D947" i="8"/>
  <c r="D947" i="15" s="1"/>
  <c r="E947" i="8"/>
  <c r="E947" i="15" s="1"/>
  <c r="F947" i="8"/>
  <c r="F947" i="15" s="1"/>
  <c r="G947" i="8"/>
  <c r="G947" i="15" s="1"/>
  <c r="H947" i="8"/>
  <c r="H947" i="15" s="1"/>
  <c r="J947" i="8"/>
  <c r="J947" i="15" s="1"/>
  <c r="K947" i="8"/>
  <c r="M947" i="8"/>
  <c r="M947" i="15" s="1"/>
  <c r="N947" i="8"/>
  <c r="N947" i="15" s="1"/>
  <c r="O947" i="8"/>
  <c r="O947" i="15" s="1"/>
  <c r="P947" i="8"/>
  <c r="P947" i="15" s="1"/>
  <c r="Q947" i="8"/>
  <c r="S947" i="15" s="1"/>
  <c r="A948" i="8"/>
  <c r="B948" i="8"/>
  <c r="C948" i="8"/>
  <c r="D948" i="8"/>
  <c r="D948" i="15" s="1"/>
  <c r="E948" i="8"/>
  <c r="E948" i="15" s="1"/>
  <c r="F948" i="8"/>
  <c r="F948" i="15" s="1"/>
  <c r="G948" i="8"/>
  <c r="G948" i="15" s="1"/>
  <c r="H948" i="8"/>
  <c r="H948" i="15" s="1"/>
  <c r="J948" i="8"/>
  <c r="J948" i="15" s="1"/>
  <c r="K948" i="8"/>
  <c r="M948" i="8"/>
  <c r="M948" i="15" s="1"/>
  <c r="N948" i="8"/>
  <c r="N948" i="15" s="1"/>
  <c r="O948" i="8"/>
  <c r="O948" i="15" s="1"/>
  <c r="P948" i="8"/>
  <c r="P948" i="15" s="1"/>
  <c r="Q948" i="8"/>
  <c r="S948" i="15" s="1"/>
  <c r="A949" i="8"/>
  <c r="B949" i="8"/>
  <c r="C949" i="8"/>
  <c r="D949" i="8"/>
  <c r="D949" i="15" s="1"/>
  <c r="E949" i="8"/>
  <c r="E949" i="15" s="1"/>
  <c r="F949" i="8"/>
  <c r="F949" i="15" s="1"/>
  <c r="G949" i="8"/>
  <c r="G949" i="15" s="1"/>
  <c r="H949" i="8"/>
  <c r="H949" i="15" s="1"/>
  <c r="J949" i="8"/>
  <c r="J949" i="15" s="1"/>
  <c r="K949" i="8"/>
  <c r="M949" i="8"/>
  <c r="M949" i="15" s="1"/>
  <c r="N949" i="8"/>
  <c r="N949" i="15" s="1"/>
  <c r="O949" i="8"/>
  <c r="O949" i="15" s="1"/>
  <c r="P949" i="8"/>
  <c r="P949" i="15" s="1"/>
  <c r="Q949" i="8"/>
  <c r="S949" i="15" s="1"/>
  <c r="A950" i="8"/>
  <c r="B950" i="8"/>
  <c r="C950" i="8"/>
  <c r="D950" i="8"/>
  <c r="D950" i="15" s="1"/>
  <c r="E950" i="8"/>
  <c r="E950" i="15" s="1"/>
  <c r="F950" i="8"/>
  <c r="F950" i="15" s="1"/>
  <c r="G950" i="8"/>
  <c r="G950" i="15" s="1"/>
  <c r="H950" i="8"/>
  <c r="H950" i="15" s="1"/>
  <c r="J950" i="8"/>
  <c r="J950" i="15" s="1"/>
  <c r="K950" i="8"/>
  <c r="M950" i="8"/>
  <c r="M950" i="15" s="1"/>
  <c r="N950" i="8"/>
  <c r="N950" i="15" s="1"/>
  <c r="O950" i="8"/>
  <c r="O950" i="15" s="1"/>
  <c r="P950" i="8"/>
  <c r="P950" i="15" s="1"/>
  <c r="Q950" i="8"/>
  <c r="S950" i="15" s="1"/>
  <c r="A951" i="8"/>
  <c r="B951" i="8"/>
  <c r="C951" i="8"/>
  <c r="D951" i="8"/>
  <c r="D951" i="15" s="1"/>
  <c r="E951" i="8"/>
  <c r="E951" i="15" s="1"/>
  <c r="F951" i="8"/>
  <c r="F951" i="15" s="1"/>
  <c r="G951" i="8"/>
  <c r="G951" i="15" s="1"/>
  <c r="H951" i="8"/>
  <c r="H951" i="15" s="1"/>
  <c r="J951" i="8"/>
  <c r="J951" i="15" s="1"/>
  <c r="K951" i="8"/>
  <c r="M951" i="8"/>
  <c r="M951" i="15" s="1"/>
  <c r="N951" i="8"/>
  <c r="N951" i="15" s="1"/>
  <c r="O951" i="8"/>
  <c r="O951" i="15" s="1"/>
  <c r="P951" i="8"/>
  <c r="P951" i="15" s="1"/>
  <c r="Q951" i="8"/>
  <c r="S951" i="15" s="1"/>
  <c r="A952" i="8"/>
  <c r="B952" i="8"/>
  <c r="C952" i="8"/>
  <c r="D952" i="8"/>
  <c r="D952" i="15" s="1"/>
  <c r="E952" i="8"/>
  <c r="E952" i="15" s="1"/>
  <c r="F952" i="8"/>
  <c r="F952" i="15" s="1"/>
  <c r="G952" i="8"/>
  <c r="G952" i="15" s="1"/>
  <c r="H952" i="8"/>
  <c r="H952" i="15" s="1"/>
  <c r="J952" i="8"/>
  <c r="J952" i="15" s="1"/>
  <c r="K952" i="8"/>
  <c r="M952" i="8"/>
  <c r="M952" i="15" s="1"/>
  <c r="N952" i="8"/>
  <c r="N952" i="15" s="1"/>
  <c r="O952" i="8"/>
  <c r="O952" i="15" s="1"/>
  <c r="P952" i="8"/>
  <c r="P952" i="15" s="1"/>
  <c r="Q952" i="8"/>
  <c r="S952" i="15" s="1"/>
  <c r="A953" i="8"/>
  <c r="B953" i="8"/>
  <c r="C953" i="8"/>
  <c r="D953" i="8"/>
  <c r="D953" i="15" s="1"/>
  <c r="E953" i="8"/>
  <c r="E953" i="15" s="1"/>
  <c r="F953" i="8"/>
  <c r="F953" i="15" s="1"/>
  <c r="G953" i="8"/>
  <c r="G953" i="15" s="1"/>
  <c r="H953" i="8"/>
  <c r="H953" i="15" s="1"/>
  <c r="J953" i="8"/>
  <c r="J953" i="15" s="1"/>
  <c r="K953" i="8"/>
  <c r="M953" i="8"/>
  <c r="M953" i="15" s="1"/>
  <c r="N953" i="8"/>
  <c r="N953" i="15" s="1"/>
  <c r="O953" i="8"/>
  <c r="O953" i="15" s="1"/>
  <c r="P953" i="8"/>
  <c r="P953" i="15" s="1"/>
  <c r="Q953" i="8"/>
  <c r="S953" i="15" s="1"/>
  <c r="A954" i="8"/>
  <c r="B954" i="8"/>
  <c r="C954" i="8"/>
  <c r="D954" i="8"/>
  <c r="D954" i="15" s="1"/>
  <c r="E954" i="8"/>
  <c r="E954" i="15" s="1"/>
  <c r="F954" i="8"/>
  <c r="F954" i="15" s="1"/>
  <c r="G954" i="8"/>
  <c r="G954" i="15" s="1"/>
  <c r="H954" i="8"/>
  <c r="H954" i="15" s="1"/>
  <c r="J954" i="8"/>
  <c r="J954" i="15" s="1"/>
  <c r="K954" i="8"/>
  <c r="M954" i="8"/>
  <c r="M954" i="15" s="1"/>
  <c r="N954" i="8"/>
  <c r="N954" i="15" s="1"/>
  <c r="O954" i="8"/>
  <c r="O954" i="15" s="1"/>
  <c r="P954" i="8"/>
  <c r="P954" i="15" s="1"/>
  <c r="Q954" i="8"/>
  <c r="S954" i="15" s="1"/>
  <c r="A955" i="8"/>
  <c r="B955" i="8"/>
  <c r="C955" i="8"/>
  <c r="D955" i="8"/>
  <c r="D955" i="15" s="1"/>
  <c r="E955" i="8"/>
  <c r="E955" i="15" s="1"/>
  <c r="F955" i="8"/>
  <c r="F955" i="15" s="1"/>
  <c r="G955" i="8"/>
  <c r="G955" i="15" s="1"/>
  <c r="H955" i="8"/>
  <c r="H955" i="15" s="1"/>
  <c r="J955" i="8"/>
  <c r="J955" i="15" s="1"/>
  <c r="K955" i="8"/>
  <c r="M955" i="8"/>
  <c r="M955" i="15" s="1"/>
  <c r="N955" i="8"/>
  <c r="N955" i="15" s="1"/>
  <c r="O955" i="8"/>
  <c r="O955" i="15" s="1"/>
  <c r="P955" i="8"/>
  <c r="P955" i="15" s="1"/>
  <c r="Q955" i="8"/>
  <c r="S955" i="15" s="1"/>
  <c r="A956" i="8"/>
  <c r="B956" i="8"/>
  <c r="C956" i="8"/>
  <c r="D956" i="8"/>
  <c r="D956" i="15" s="1"/>
  <c r="E956" i="8"/>
  <c r="E956" i="15" s="1"/>
  <c r="F956" i="8"/>
  <c r="F956" i="15" s="1"/>
  <c r="G956" i="8"/>
  <c r="G956" i="15" s="1"/>
  <c r="H956" i="8"/>
  <c r="H956" i="15" s="1"/>
  <c r="J956" i="8"/>
  <c r="J956" i="15" s="1"/>
  <c r="K956" i="8"/>
  <c r="M956" i="8"/>
  <c r="M956" i="15" s="1"/>
  <c r="N956" i="8"/>
  <c r="N956" i="15" s="1"/>
  <c r="O956" i="8"/>
  <c r="O956" i="15" s="1"/>
  <c r="P956" i="8"/>
  <c r="P956" i="15" s="1"/>
  <c r="Q956" i="8"/>
  <c r="S956" i="15" s="1"/>
  <c r="A957" i="8"/>
  <c r="B957" i="8"/>
  <c r="C957" i="8"/>
  <c r="D957" i="8"/>
  <c r="D957" i="15" s="1"/>
  <c r="E957" i="8"/>
  <c r="E957" i="15" s="1"/>
  <c r="F957" i="8"/>
  <c r="F957" i="15" s="1"/>
  <c r="G957" i="8"/>
  <c r="G957" i="15" s="1"/>
  <c r="H957" i="8"/>
  <c r="H957" i="15" s="1"/>
  <c r="J957" i="8"/>
  <c r="J957" i="15" s="1"/>
  <c r="K957" i="8"/>
  <c r="M957" i="8"/>
  <c r="M957" i="15" s="1"/>
  <c r="N957" i="8"/>
  <c r="N957" i="15" s="1"/>
  <c r="O957" i="8"/>
  <c r="O957" i="15" s="1"/>
  <c r="P957" i="8"/>
  <c r="P957" i="15" s="1"/>
  <c r="Q957" i="8"/>
  <c r="S957" i="15" s="1"/>
  <c r="A958" i="8"/>
  <c r="B958" i="8"/>
  <c r="C958" i="8"/>
  <c r="D958" i="8"/>
  <c r="D958" i="15" s="1"/>
  <c r="E958" i="8"/>
  <c r="E958" i="15" s="1"/>
  <c r="F958" i="8"/>
  <c r="F958" i="15" s="1"/>
  <c r="G958" i="8"/>
  <c r="G958" i="15" s="1"/>
  <c r="H958" i="8"/>
  <c r="H958" i="15" s="1"/>
  <c r="J958" i="8"/>
  <c r="J958" i="15" s="1"/>
  <c r="K958" i="8"/>
  <c r="M958" i="8"/>
  <c r="M958" i="15" s="1"/>
  <c r="N958" i="8"/>
  <c r="N958" i="15" s="1"/>
  <c r="O958" i="8"/>
  <c r="O958" i="15" s="1"/>
  <c r="P958" i="8"/>
  <c r="P958" i="15" s="1"/>
  <c r="Q958" i="8"/>
  <c r="S958" i="15" s="1"/>
  <c r="A959" i="8"/>
  <c r="B959" i="8"/>
  <c r="C959" i="8"/>
  <c r="D959" i="8"/>
  <c r="D959" i="15" s="1"/>
  <c r="E959" i="8"/>
  <c r="E959" i="15" s="1"/>
  <c r="F959" i="8"/>
  <c r="F959" i="15" s="1"/>
  <c r="G959" i="8"/>
  <c r="G959" i="15" s="1"/>
  <c r="H959" i="8"/>
  <c r="H959" i="15" s="1"/>
  <c r="J959" i="8"/>
  <c r="J959" i="15" s="1"/>
  <c r="K959" i="8"/>
  <c r="M959" i="8"/>
  <c r="M959" i="15" s="1"/>
  <c r="N959" i="8"/>
  <c r="N959" i="15" s="1"/>
  <c r="O959" i="8"/>
  <c r="O959" i="15" s="1"/>
  <c r="P959" i="8"/>
  <c r="P959" i="15" s="1"/>
  <c r="Q959" i="8"/>
  <c r="S959" i="15" s="1"/>
  <c r="A960" i="8"/>
  <c r="B960" i="8"/>
  <c r="C960" i="8"/>
  <c r="D960" i="8"/>
  <c r="D960" i="15" s="1"/>
  <c r="E960" i="8"/>
  <c r="E960" i="15" s="1"/>
  <c r="F960" i="8"/>
  <c r="F960" i="15" s="1"/>
  <c r="G960" i="8"/>
  <c r="G960" i="15" s="1"/>
  <c r="H960" i="8"/>
  <c r="H960" i="15" s="1"/>
  <c r="J960" i="8"/>
  <c r="J960" i="15" s="1"/>
  <c r="K960" i="8"/>
  <c r="M960" i="8"/>
  <c r="M960" i="15" s="1"/>
  <c r="N960" i="8"/>
  <c r="N960" i="15" s="1"/>
  <c r="O960" i="8"/>
  <c r="O960" i="15" s="1"/>
  <c r="P960" i="8"/>
  <c r="P960" i="15" s="1"/>
  <c r="Q960" i="8"/>
  <c r="S960" i="15" s="1"/>
  <c r="A961" i="8"/>
  <c r="B961" i="8"/>
  <c r="C961" i="8"/>
  <c r="D961" i="8"/>
  <c r="D961" i="15" s="1"/>
  <c r="E961" i="8"/>
  <c r="E961" i="15" s="1"/>
  <c r="F961" i="8"/>
  <c r="F961" i="15" s="1"/>
  <c r="G961" i="8"/>
  <c r="G961" i="15" s="1"/>
  <c r="H961" i="8"/>
  <c r="H961" i="15" s="1"/>
  <c r="J961" i="8"/>
  <c r="J961" i="15" s="1"/>
  <c r="K961" i="8"/>
  <c r="M961" i="8"/>
  <c r="M961" i="15" s="1"/>
  <c r="N961" i="8"/>
  <c r="N961" i="15" s="1"/>
  <c r="O961" i="8"/>
  <c r="O961" i="15" s="1"/>
  <c r="P961" i="8"/>
  <c r="P961" i="15" s="1"/>
  <c r="Q961" i="8"/>
  <c r="S961" i="15" s="1"/>
  <c r="A962" i="8"/>
  <c r="B962" i="8"/>
  <c r="C962" i="8"/>
  <c r="D962" i="8"/>
  <c r="D962" i="15" s="1"/>
  <c r="E962" i="8"/>
  <c r="E962" i="15" s="1"/>
  <c r="F962" i="8"/>
  <c r="F962" i="15" s="1"/>
  <c r="G962" i="8"/>
  <c r="G962" i="15" s="1"/>
  <c r="H962" i="8"/>
  <c r="H962" i="15" s="1"/>
  <c r="J962" i="8"/>
  <c r="J962" i="15" s="1"/>
  <c r="K962" i="8"/>
  <c r="M962" i="8"/>
  <c r="M962" i="15" s="1"/>
  <c r="N962" i="8"/>
  <c r="N962" i="15" s="1"/>
  <c r="O962" i="8"/>
  <c r="O962" i="15" s="1"/>
  <c r="P962" i="8"/>
  <c r="P962" i="15" s="1"/>
  <c r="Q962" i="8"/>
  <c r="S962" i="15" s="1"/>
  <c r="A963" i="8"/>
  <c r="B963" i="8"/>
  <c r="C963" i="8"/>
  <c r="D963" i="8"/>
  <c r="D963" i="15" s="1"/>
  <c r="E963" i="8"/>
  <c r="E963" i="15" s="1"/>
  <c r="F963" i="8"/>
  <c r="F963" i="15" s="1"/>
  <c r="G963" i="8"/>
  <c r="G963" i="15" s="1"/>
  <c r="H963" i="8"/>
  <c r="H963" i="15" s="1"/>
  <c r="J963" i="8"/>
  <c r="J963" i="15" s="1"/>
  <c r="K963" i="8"/>
  <c r="M963" i="8"/>
  <c r="M963" i="15" s="1"/>
  <c r="N963" i="8"/>
  <c r="N963" i="15" s="1"/>
  <c r="O963" i="8"/>
  <c r="O963" i="15" s="1"/>
  <c r="P963" i="8"/>
  <c r="P963" i="15" s="1"/>
  <c r="Q963" i="8"/>
  <c r="S963" i="15" s="1"/>
  <c r="A964" i="8"/>
  <c r="B964" i="8"/>
  <c r="C964" i="8"/>
  <c r="D964" i="8"/>
  <c r="D964" i="15" s="1"/>
  <c r="E964" i="8"/>
  <c r="E964" i="15" s="1"/>
  <c r="F964" i="8"/>
  <c r="F964" i="15" s="1"/>
  <c r="G964" i="8"/>
  <c r="G964" i="15" s="1"/>
  <c r="H964" i="8"/>
  <c r="H964" i="15" s="1"/>
  <c r="J964" i="8"/>
  <c r="J964" i="15" s="1"/>
  <c r="K964" i="8"/>
  <c r="M964" i="8"/>
  <c r="M964" i="15" s="1"/>
  <c r="N964" i="8"/>
  <c r="N964" i="15" s="1"/>
  <c r="O964" i="8"/>
  <c r="O964" i="15" s="1"/>
  <c r="P964" i="8"/>
  <c r="P964" i="15" s="1"/>
  <c r="Q964" i="8"/>
  <c r="S964" i="15" s="1"/>
  <c r="A965" i="8"/>
  <c r="B965" i="8"/>
  <c r="C965" i="8"/>
  <c r="D965" i="8"/>
  <c r="D965" i="15" s="1"/>
  <c r="E965" i="8"/>
  <c r="E965" i="15" s="1"/>
  <c r="F965" i="8"/>
  <c r="F965" i="15" s="1"/>
  <c r="G965" i="8"/>
  <c r="G965" i="15" s="1"/>
  <c r="H965" i="8"/>
  <c r="H965" i="15" s="1"/>
  <c r="J965" i="8"/>
  <c r="J965" i="15" s="1"/>
  <c r="K965" i="8"/>
  <c r="M965" i="8"/>
  <c r="M965" i="15" s="1"/>
  <c r="N965" i="8"/>
  <c r="N965" i="15" s="1"/>
  <c r="O965" i="8"/>
  <c r="O965" i="15" s="1"/>
  <c r="P965" i="8"/>
  <c r="P965" i="15" s="1"/>
  <c r="Q965" i="8"/>
  <c r="S965" i="15" s="1"/>
  <c r="A966" i="8"/>
  <c r="B966" i="8"/>
  <c r="C966" i="8"/>
  <c r="D966" i="8"/>
  <c r="D966" i="15" s="1"/>
  <c r="E966" i="8"/>
  <c r="E966" i="15" s="1"/>
  <c r="F966" i="8"/>
  <c r="F966" i="15" s="1"/>
  <c r="G966" i="8"/>
  <c r="G966" i="15" s="1"/>
  <c r="H966" i="8"/>
  <c r="H966" i="15" s="1"/>
  <c r="J966" i="8"/>
  <c r="J966" i="15" s="1"/>
  <c r="K966" i="8"/>
  <c r="M966" i="8"/>
  <c r="M966" i="15" s="1"/>
  <c r="N966" i="8"/>
  <c r="N966" i="15" s="1"/>
  <c r="O966" i="8"/>
  <c r="O966" i="15" s="1"/>
  <c r="P966" i="8"/>
  <c r="P966" i="15" s="1"/>
  <c r="Q966" i="8"/>
  <c r="S966" i="15" s="1"/>
  <c r="A967" i="8"/>
  <c r="B967" i="8"/>
  <c r="C967" i="8"/>
  <c r="D967" i="8"/>
  <c r="D967" i="15" s="1"/>
  <c r="E967" i="8"/>
  <c r="E967" i="15" s="1"/>
  <c r="F967" i="8"/>
  <c r="F967" i="15" s="1"/>
  <c r="G967" i="8"/>
  <c r="G967" i="15" s="1"/>
  <c r="H967" i="8"/>
  <c r="H967" i="15" s="1"/>
  <c r="J967" i="8"/>
  <c r="J967" i="15" s="1"/>
  <c r="K967" i="8"/>
  <c r="M967" i="8"/>
  <c r="M967" i="15" s="1"/>
  <c r="N967" i="8"/>
  <c r="N967" i="15" s="1"/>
  <c r="O967" i="8"/>
  <c r="O967" i="15" s="1"/>
  <c r="P967" i="8"/>
  <c r="P967" i="15" s="1"/>
  <c r="Q967" i="8"/>
  <c r="S967" i="15" s="1"/>
  <c r="A968" i="8"/>
  <c r="B968" i="8"/>
  <c r="C968" i="8"/>
  <c r="D968" i="8"/>
  <c r="D968" i="15" s="1"/>
  <c r="E968" i="8"/>
  <c r="E968" i="15" s="1"/>
  <c r="F968" i="8"/>
  <c r="F968" i="15" s="1"/>
  <c r="G968" i="8"/>
  <c r="G968" i="15" s="1"/>
  <c r="H968" i="8"/>
  <c r="H968" i="15" s="1"/>
  <c r="J968" i="8"/>
  <c r="J968" i="15" s="1"/>
  <c r="K968" i="8"/>
  <c r="M968" i="8"/>
  <c r="M968" i="15" s="1"/>
  <c r="N968" i="8"/>
  <c r="N968" i="15" s="1"/>
  <c r="O968" i="8"/>
  <c r="O968" i="15" s="1"/>
  <c r="P968" i="8"/>
  <c r="P968" i="15" s="1"/>
  <c r="Q968" i="8"/>
  <c r="S968" i="15" s="1"/>
  <c r="A969" i="8"/>
  <c r="B969" i="8"/>
  <c r="C969" i="8"/>
  <c r="D969" i="8"/>
  <c r="D969" i="15" s="1"/>
  <c r="E969" i="8"/>
  <c r="E969" i="15" s="1"/>
  <c r="F969" i="8"/>
  <c r="F969" i="15" s="1"/>
  <c r="G969" i="8"/>
  <c r="G969" i="15" s="1"/>
  <c r="H969" i="8"/>
  <c r="H969" i="15" s="1"/>
  <c r="J969" i="8"/>
  <c r="J969" i="15" s="1"/>
  <c r="K969" i="8"/>
  <c r="M969" i="8"/>
  <c r="M969" i="15" s="1"/>
  <c r="N969" i="8"/>
  <c r="N969" i="15" s="1"/>
  <c r="O969" i="8"/>
  <c r="O969" i="15" s="1"/>
  <c r="P969" i="8"/>
  <c r="P969" i="15" s="1"/>
  <c r="Q969" i="8"/>
  <c r="S969" i="15" s="1"/>
  <c r="A970" i="8"/>
  <c r="B970" i="8"/>
  <c r="C970" i="8"/>
  <c r="D970" i="8"/>
  <c r="D970" i="15" s="1"/>
  <c r="E970" i="8"/>
  <c r="E970" i="15" s="1"/>
  <c r="F970" i="8"/>
  <c r="F970" i="15" s="1"/>
  <c r="G970" i="8"/>
  <c r="G970" i="15" s="1"/>
  <c r="H970" i="8"/>
  <c r="H970" i="15" s="1"/>
  <c r="J970" i="8"/>
  <c r="J970" i="15" s="1"/>
  <c r="K970" i="8"/>
  <c r="M970" i="8"/>
  <c r="M970" i="15" s="1"/>
  <c r="N970" i="8"/>
  <c r="N970" i="15" s="1"/>
  <c r="O970" i="8"/>
  <c r="O970" i="15" s="1"/>
  <c r="P970" i="8"/>
  <c r="P970" i="15" s="1"/>
  <c r="Q970" i="8"/>
  <c r="S970" i="15" s="1"/>
  <c r="A971" i="8"/>
  <c r="B971" i="8"/>
  <c r="C971" i="8"/>
  <c r="D971" i="8"/>
  <c r="D971" i="15" s="1"/>
  <c r="E971" i="8"/>
  <c r="E971" i="15" s="1"/>
  <c r="F971" i="8"/>
  <c r="F971" i="15" s="1"/>
  <c r="G971" i="8"/>
  <c r="G971" i="15" s="1"/>
  <c r="H971" i="8"/>
  <c r="H971" i="15" s="1"/>
  <c r="J971" i="8"/>
  <c r="J971" i="15" s="1"/>
  <c r="K971" i="8"/>
  <c r="M971" i="8"/>
  <c r="M971" i="15" s="1"/>
  <c r="N971" i="8"/>
  <c r="N971" i="15" s="1"/>
  <c r="O971" i="8"/>
  <c r="O971" i="15" s="1"/>
  <c r="P971" i="8"/>
  <c r="P971" i="15" s="1"/>
  <c r="Q971" i="8"/>
  <c r="S971" i="15" s="1"/>
  <c r="A972" i="8"/>
  <c r="B972" i="8"/>
  <c r="C972" i="8"/>
  <c r="D972" i="8"/>
  <c r="D972" i="15" s="1"/>
  <c r="E972" i="8"/>
  <c r="E972" i="15" s="1"/>
  <c r="F972" i="8"/>
  <c r="F972" i="15" s="1"/>
  <c r="G972" i="8"/>
  <c r="G972" i="15" s="1"/>
  <c r="H972" i="8"/>
  <c r="H972" i="15" s="1"/>
  <c r="J972" i="8"/>
  <c r="J972" i="15" s="1"/>
  <c r="K972" i="8"/>
  <c r="M972" i="8"/>
  <c r="M972" i="15" s="1"/>
  <c r="N972" i="8"/>
  <c r="N972" i="15" s="1"/>
  <c r="O972" i="8"/>
  <c r="O972" i="15" s="1"/>
  <c r="P972" i="8"/>
  <c r="P972" i="15" s="1"/>
  <c r="Q972" i="8"/>
  <c r="S972" i="15" s="1"/>
  <c r="A973" i="8"/>
  <c r="B973" i="8"/>
  <c r="C973" i="8"/>
  <c r="D973" i="8"/>
  <c r="D973" i="15" s="1"/>
  <c r="E973" i="8"/>
  <c r="E973" i="15" s="1"/>
  <c r="F973" i="8"/>
  <c r="F973" i="15" s="1"/>
  <c r="G973" i="8"/>
  <c r="G973" i="15" s="1"/>
  <c r="H973" i="8"/>
  <c r="H973" i="15" s="1"/>
  <c r="J973" i="8"/>
  <c r="J973" i="15" s="1"/>
  <c r="K973" i="8"/>
  <c r="M973" i="8"/>
  <c r="M973" i="15" s="1"/>
  <c r="N973" i="8"/>
  <c r="N973" i="15" s="1"/>
  <c r="O973" i="8"/>
  <c r="O973" i="15" s="1"/>
  <c r="P973" i="8"/>
  <c r="P973" i="15" s="1"/>
  <c r="Q973" i="8"/>
  <c r="S973" i="15" s="1"/>
  <c r="A974" i="8"/>
  <c r="B974" i="8"/>
  <c r="C974" i="8"/>
  <c r="D974" i="8"/>
  <c r="D974" i="15" s="1"/>
  <c r="E974" i="8"/>
  <c r="E974" i="15" s="1"/>
  <c r="F974" i="8"/>
  <c r="F974" i="15" s="1"/>
  <c r="G974" i="8"/>
  <c r="G974" i="15" s="1"/>
  <c r="H974" i="8"/>
  <c r="H974" i="15" s="1"/>
  <c r="J974" i="8"/>
  <c r="J974" i="15" s="1"/>
  <c r="K974" i="8"/>
  <c r="M974" i="8"/>
  <c r="M974" i="15" s="1"/>
  <c r="N974" i="8"/>
  <c r="N974" i="15" s="1"/>
  <c r="O974" i="8"/>
  <c r="O974" i="15" s="1"/>
  <c r="P974" i="8"/>
  <c r="P974" i="15" s="1"/>
  <c r="Q974" i="8"/>
  <c r="S974" i="15" s="1"/>
  <c r="A975" i="8"/>
  <c r="B975" i="8"/>
  <c r="C975" i="8"/>
  <c r="D975" i="8"/>
  <c r="D975" i="15" s="1"/>
  <c r="E975" i="8"/>
  <c r="E975" i="15" s="1"/>
  <c r="F975" i="8"/>
  <c r="F975" i="15" s="1"/>
  <c r="G975" i="8"/>
  <c r="G975" i="15" s="1"/>
  <c r="H975" i="8"/>
  <c r="H975" i="15" s="1"/>
  <c r="J975" i="8"/>
  <c r="J975" i="15" s="1"/>
  <c r="K975" i="8"/>
  <c r="M975" i="8"/>
  <c r="M975" i="15" s="1"/>
  <c r="N975" i="8"/>
  <c r="N975" i="15" s="1"/>
  <c r="O975" i="8"/>
  <c r="O975" i="15" s="1"/>
  <c r="P975" i="8"/>
  <c r="P975" i="15" s="1"/>
  <c r="Q975" i="8"/>
  <c r="S975" i="15" s="1"/>
  <c r="A976" i="8"/>
  <c r="B976" i="8"/>
  <c r="C976" i="8"/>
  <c r="D976" i="8"/>
  <c r="D976" i="15" s="1"/>
  <c r="E976" i="8"/>
  <c r="E976" i="15" s="1"/>
  <c r="F976" i="8"/>
  <c r="F976" i="15" s="1"/>
  <c r="G976" i="8"/>
  <c r="G976" i="15" s="1"/>
  <c r="H976" i="8"/>
  <c r="H976" i="15" s="1"/>
  <c r="J976" i="8"/>
  <c r="J976" i="15" s="1"/>
  <c r="K976" i="8"/>
  <c r="M976" i="8"/>
  <c r="M976" i="15" s="1"/>
  <c r="N976" i="8"/>
  <c r="N976" i="15" s="1"/>
  <c r="O976" i="8"/>
  <c r="O976" i="15" s="1"/>
  <c r="P976" i="8"/>
  <c r="P976" i="15" s="1"/>
  <c r="Q976" i="8"/>
  <c r="S976" i="15" s="1"/>
  <c r="A977" i="8"/>
  <c r="B977" i="8"/>
  <c r="C977" i="8"/>
  <c r="D977" i="8"/>
  <c r="D977" i="15" s="1"/>
  <c r="E977" i="8"/>
  <c r="E977" i="15" s="1"/>
  <c r="F977" i="8"/>
  <c r="F977" i="15" s="1"/>
  <c r="G977" i="8"/>
  <c r="G977" i="15" s="1"/>
  <c r="H977" i="8"/>
  <c r="H977" i="15" s="1"/>
  <c r="J977" i="8"/>
  <c r="J977" i="15" s="1"/>
  <c r="K977" i="8"/>
  <c r="M977" i="8"/>
  <c r="M977" i="15" s="1"/>
  <c r="N977" i="8"/>
  <c r="N977" i="15" s="1"/>
  <c r="O977" i="8"/>
  <c r="O977" i="15" s="1"/>
  <c r="P977" i="8"/>
  <c r="P977" i="15" s="1"/>
  <c r="Q977" i="8"/>
  <c r="S977" i="15" s="1"/>
  <c r="A978" i="8"/>
  <c r="B978" i="8"/>
  <c r="C978" i="8"/>
  <c r="D978" i="8"/>
  <c r="D978" i="15" s="1"/>
  <c r="E978" i="8"/>
  <c r="E978" i="15" s="1"/>
  <c r="F978" i="8"/>
  <c r="F978" i="15" s="1"/>
  <c r="G978" i="8"/>
  <c r="G978" i="15" s="1"/>
  <c r="H978" i="8"/>
  <c r="H978" i="15" s="1"/>
  <c r="J978" i="8"/>
  <c r="J978" i="15" s="1"/>
  <c r="K978" i="8"/>
  <c r="M978" i="8"/>
  <c r="M978" i="15" s="1"/>
  <c r="N978" i="8"/>
  <c r="N978" i="15" s="1"/>
  <c r="O978" i="8"/>
  <c r="O978" i="15" s="1"/>
  <c r="P978" i="8"/>
  <c r="P978" i="15" s="1"/>
  <c r="Q978" i="8"/>
  <c r="S978" i="15" s="1"/>
  <c r="A979" i="8"/>
  <c r="B979" i="8"/>
  <c r="C979" i="8"/>
  <c r="D979" i="8"/>
  <c r="D979" i="15" s="1"/>
  <c r="E979" i="8"/>
  <c r="E979" i="15" s="1"/>
  <c r="F979" i="8"/>
  <c r="F979" i="15" s="1"/>
  <c r="G979" i="8"/>
  <c r="G979" i="15" s="1"/>
  <c r="H979" i="8"/>
  <c r="H979" i="15" s="1"/>
  <c r="J979" i="8"/>
  <c r="J979" i="15" s="1"/>
  <c r="K979" i="8"/>
  <c r="M979" i="8"/>
  <c r="M979" i="15" s="1"/>
  <c r="N979" i="8"/>
  <c r="N979" i="15" s="1"/>
  <c r="O979" i="8"/>
  <c r="O979" i="15" s="1"/>
  <c r="P979" i="8"/>
  <c r="P979" i="15" s="1"/>
  <c r="Q979" i="8"/>
  <c r="S979" i="15" s="1"/>
  <c r="A980" i="8"/>
  <c r="B980" i="8"/>
  <c r="C980" i="8"/>
  <c r="D980" i="8"/>
  <c r="D980" i="15" s="1"/>
  <c r="E980" i="8"/>
  <c r="E980" i="15" s="1"/>
  <c r="F980" i="8"/>
  <c r="F980" i="15" s="1"/>
  <c r="G980" i="8"/>
  <c r="G980" i="15" s="1"/>
  <c r="H980" i="8"/>
  <c r="H980" i="15" s="1"/>
  <c r="J980" i="8"/>
  <c r="J980" i="15" s="1"/>
  <c r="K980" i="8"/>
  <c r="M980" i="8"/>
  <c r="M980" i="15" s="1"/>
  <c r="N980" i="8"/>
  <c r="N980" i="15" s="1"/>
  <c r="O980" i="8"/>
  <c r="O980" i="15" s="1"/>
  <c r="P980" i="8"/>
  <c r="P980" i="15" s="1"/>
  <c r="Q980" i="8"/>
  <c r="S980" i="15" s="1"/>
  <c r="A981" i="8"/>
  <c r="B981" i="8"/>
  <c r="C981" i="8"/>
  <c r="D981" i="8"/>
  <c r="D981" i="15" s="1"/>
  <c r="E981" i="8"/>
  <c r="E981" i="15" s="1"/>
  <c r="F981" i="8"/>
  <c r="F981" i="15" s="1"/>
  <c r="G981" i="8"/>
  <c r="G981" i="15" s="1"/>
  <c r="H981" i="8"/>
  <c r="H981" i="15" s="1"/>
  <c r="J981" i="8"/>
  <c r="J981" i="15" s="1"/>
  <c r="K981" i="8"/>
  <c r="M981" i="8"/>
  <c r="M981" i="15" s="1"/>
  <c r="N981" i="8"/>
  <c r="N981" i="15" s="1"/>
  <c r="O981" i="8"/>
  <c r="O981" i="15" s="1"/>
  <c r="P981" i="8"/>
  <c r="P981" i="15" s="1"/>
  <c r="Q981" i="8"/>
  <c r="S981" i="15" s="1"/>
  <c r="A982" i="8"/>
  <c r="B982" i="8"/>
  <c r="C982" i="8"/>
  <c r="D982" i="8"/>
  <c r="D982" i="15" s="1"/>
  <c r="E982" i="8"/>
  <c r="E982" i="15" s="1"/>
  <c r="F982" i="8"/>
  <c r="F982" i="15" s="1"/>
  <c r="G982" i="8"/>
  <c r="G982" i="15" s="1"/>
  <c r="H982" i="8"/>
  <c r="H982" i="15" s="1"/>
  <c r="J982" i="8"/>
  <c r="J982" i="15" s="1"/>
  <c r="K982" i="8"/>
  <c r="M982" i="8"/>
  <c r="M982" i="15" s="1"/>
  <c r="N982" i="8"/>
  <c r="N982" i="15" s="1"/>
  <c r="O982" i="8"/>
  <c r="O982" i="15" s="1"/>
  <c r="P982" i="8"/>
  <c r="P982" i="15" s="1"/>
  <c r="Q982" i="8"/>
  <c r="S982" i="15" s="1"/>
  <c r="A983" i="8"/>
  <c r="B983" i="8"/>
  <c r="C983" i="8"/>
  <c r="D983" i="8"/>
  <c r="D983" i="15" s="1"/>
  <c r="E983" i="8"/>
  <c r="E983" i="15" s="1"/>
  <c r="F983" i="8"/>
  <c r="F983" i="15" s="1"/>
  <c r="G983" i="8"/>
  <c r="G983" i="15" s="1"/>
  <c r="H983" i="8"/>
  <c r="H983" i="15" s="1"/>
  <c r="J983" i="8"/>
  <c r="J983" i="15" s="1"/>
  <c r="K983" i="8"/>
  <c r="M983" i="8"/>
  <c r="M983" i="15" s="1"/>
  <c r="N983" i="8"/>
  <c r="N983" i="15" s="1"/>
  <c r="O983" i="8"/>
  <c r="O983" i="15" s="1"/>
  <c r="P983" i="8"/>
  <c r="P983" i="15" s="1"/>
  <c r="Q983" i="8"/>
  <c r="S983" i="15" s="1"/>
  <c r="A984" i="8"/>
  <c r="B984" i="8"/>
  <c r="C984" i="8"/>
  <c r="D984" i="8"/>
  <c r="D984" i="15" s="1"/>
  <c r="E984" i="8"/>
  <c r="E984" i="15" s="1"/>
  <c r="F984" i="8"/>
  <c r="F984" i="15" s="1"/>
  <c r="G984" i="8"/>
  <c r="G984" i="15" s="1"/>
  <c r="H984" i="8"/>
  <c r="H984" i="15" s="1"/>
  <c r="J984" i="8"/>
  <c r="J984" i="15" s="1"/>
  <c r="K984" i="8"/>
  <c r="M984" i="8"/>
  <c r="M984" i="15" s="1"/>
  <c r="N984" i="8"/>
  <c r="N984" i="15" s="1"/>
  <c r="O984" i="8"/>
  <c r="O984" i="15" s="1"/>
  <c r="P984" i="8"/>
  <c r="P984" i="15" s="1"/>
  <c r="Q984" i="8"/>
  <c r="S984" i="15" s="1"/>
  <c r="A985" i="8"/>
  <c r="B985" i="8"/>
  <c r="C985" i="8"/>
  <c r="D985" i="8"/>
  <c r="D985" i="15" s="1"/>
  <c r="E985" i="8"/>
  <c r="E985" i="15" s="1"/>
  <c r="F985" i="8"/>
  <c r="F985" i="15" s="1"/>
  <c r="G985" i="8"/>
  <c r="G985" i="15" s="1"/>
  <c r="H985" i="8"/>
  <c r="H985" i="15" s="1"/>
  <c r="J985" i="8"/>
  <c r="J985" i="15" s="1"/>
  <c r="K985" i="8"/>
  <c r="M985" i="8"/>
  <c r="M985" i="15" s="1"/>
  <c r="N985" i="8"/>
  <c r="N985" i="15" s="1"/>
  <c r="O985" i="8"/>
  <c r="O985" i="15" s="1"/>
  <c r="P985" i="8"/>
  <c r="P985" i="15" s="1"/>
  <c r="Q985" i="8"/>
  <c r="S985" i="15" s="1"/>
  <c r="A986" i="8"/>
  <c r="B986" i="8"/>
  <c r="C986" i="8"/>
  <c r="D986" i="8"/>
  <c r="D986" i="15" s="1"/>
  <c r="E986" i="8"/>
  <c r="E986" i="15" s="1"/>
  <c r="F986" i="8"/>
  <c r="F986" i="15" s="1"/>
  <c r="G986" i="8"/>
  <c r="G986" i="15" s="1"/>
  <c r="H986" i="8"/>
  <c r="H986" i="15" s="1"/>
  <c r="J986" i="8"/>
  <c r="J986" i="15" s="1"/>
  <c r="K986" i="8"/>
  <c r="M986" i="8"/>
  <c r="M986" i="15" s="1"/>
  <c r="N986" i="8"/>
  <c r="N986" i="15" s="1"/>
  <c r="O986" i="8"/>
  <c r="O986" i="15" s="1"/>
  <c r="P986" i="8"/>
  <c r="P986" i="15" s="1"/>
  <c r="Q986" i="8"/>
  <c r="S986" i="15" s="1"/>
  <c r="A987" i="8"/>
  <c r="B987" i="8"/>
  <c r="C987" i="8"/>
  <c r="D987" i="8"/>
  <c r="D987" i="15" s="1"/>
  <c r="E987" i="8"/>
  <c r="E987" i="15" s="1"/>
  <c r="F987" i="8"/>
  <c r="F987" i="15" s="1"/>
  <c r="G987" i="8"/>
  <c r="G987" i="15" s="1"/>
  <c r="H987" i="8"/>
  <c r="H987" i="15" s="1"/>
  <c r="J987" i="8"/>
  <c r="J987" i="15" s="1"/>
  <c r="K987" i="8"/>
  <c r="M987" i="8"/>
  <c r="M987" i="15" s="1"/>
  <c r="N987" i="8"/>
  <c r="N987" i="15" s="1"/>
  <c r="O987" i="8"/>
  <c r="O987" i="15" s="1"/>
  <c r="P987" i="8"/>
  <c r="P987" i="15" s="1"/>
  <c r="Q987" i="8"/>
  <c r="S987" i="15" s="1"/>
  <c r="A988" i="8"/>
  <c r="B988" i="8"/>
  <c r="C988" i="8"/>
  <c r="D988" i="8"/>
  <c r="D988" i="15" s="1"/>
  <c r="E988" i="8"/>
  <c r="E988" i="15" s="1"/>
  <c r="F988" i="8"/>
  <c r="F988" i="15" s="1"/>
  <c r="G988" i="8"/>
  <c r="G988" i="15" s="1"/>
  <c r="H988" i="8"/>
  <c r="H988" i="15" s="1"/>
  <c r="J988" i="8"/>
  <c r="J988" i="15" s="1"/>
  <c r="K988" i="8"/>
  <c r="M988" i="8"/>
  <c r="M988" i="15" s="1"/>
  <c r="N988" i="8"/>
  <c r="N988" i="15" s="1"/>
  <c r="O988" i="8"/>
  <c r="O988" i="15" s="1"/>
  <c r="P988" i="8"/>
  <c r="P988" i="15" s="1"/>
  <c r="Q988" i="8"/>
  <c r="S988" i="15" s="1"/>
  <c r="A989" i="8"/>
  <c r="B989" i="8"/>
  <c r="C989" i="8"/>
  <c r="D989" i="8"/>
  <c r="D989" i="15" s="1"/>
  <c r="E989" i="8"/>
  <c r="E989" i="15" s="1"/>
  <c r="F989" i="8"/>
  <c r="F989" i="15" s="1"/>
  <c r="G989" i="8"/>
  <c r="G989" i="15" s="1"/>
  <c r="H989" i="8"/>
  <c r="H989" i="15" s="1"/>
  <c r="J989" i="8"/>
  <c r="J989" i="15" s="1"/>
  <c r="K989" i="8"/>
  <c r="M989" i="8"/>
  <c r="M989" i="15" s="1"/>
  <c r="N989" i="8"/>
  <c r="N989" i="15" s="1"/>
  <c r="O989" i="8"/>
  <c r="O989" i="15" s="1"/>
  <c r="P989" i="8"/>
  <c r="P989" i="15" s="1"/>
  <c r="Q989" i="8"/>
  <c r="S989" i="15" s="1"/>
  <c r="A990" i="8"/>
  <c r="B990" i="8"/>
  <c r="C990" i="8"/>
  <c r="D990" i="8"/>
  <c r="D990" i="15" s="1"/>
  <c r="E990" i="8"/>
  <c r="E990" i="15" s="1"/>
  <c r="F990" i="8"/>
  <c r="F990" i="15" s="1"/>
  <c r="G990" i="8"/>
  <c r="G990" i="15" s="1"/>
  <c r="H990" i="8"/>
  <c r="H990" i="15" s="1"/>
  <c r="J990" i="8"/>
  <c r="J990" i="15" s="1"/>
  <c r="K990" i="8"/>
  <c r="M990" i="8"/>
  <c r="M990" i="15" s="1"/>
  <c r="N990" i="8"/>
  <c r="N990" i="15" s="1"/>
  <c r="O990" i="8"/>
  <c r="O990" i="15" s="1"/>
  <c r="P990" i="8"/>
  <c r="P990" i="15" s="1"/>
  <c r="Q990" i="8"/>
  <c r="S990" i="15" s="1"/>
  <c r="A991" i="8"/>
  <c r="B991" i="8"/>
  <c r="C991" i="8"/>
  <c r="D991" i="8"/>
  <c r="D991" i="15" s="1"/>
  <c r="E991" i="8"/>
  <c r="E991" i="15" s="1"/>
  <c r="F991" i="8"/>
  <c r="F991" i="15" s="1"/>
  <c r="G991" i="8"/>
  <c r="G991" i="15" s="1"/>
  <c r="H991" i="8"/>
  <c r="H991" i="15" s="1"/>
  <c r="J991" i="8"/>
  <c r="J991" i="15" s="1"/>
  <c r="K991" i="8"/>
  <c r="M991" i="8"/>
  <c r="M991" i="15" s="1"/>
  <c r="N991" i="8"/>
  <c r="N991" i="15" s="1"/>
  <c r="O991" i="8"/>
  <c r="O991" i="15" s="1"/>
  <c r="P991" i="8"/>
  <c r="P991" i="15" s="1"/>
  <c r="Q991" i="8"/>
  <c r="S991" i="15" s="1"/>
  <c r="A992" i="8"/>
  <c r="B992" i="8"/>
  <c r="C992" i="8"/>
  <c r="D992" i="8"/>
  <c r="D992" i="15" s="1"/>
  <c r="E992" i="8"/>
  <c r="E992" i="15" s="1"/>
  <c r="F992" i="8"/>
  <c r="F992" i="15" s="1"/>
  <c r="G992" i="8"/>
  <c r="G992" i="15" s="1"/>
  <c r="H992" i="8"/>
  <c r="H992" i="15" s="1"/>
  <c r="J992" i="8"/>
  <c r="J992" i="15" s="1"/>
  <c r="K992" i="8"/>
  <c r="M992" i="8"/>
  <c r="M992" i="15" s="1"/>
  <c r="N992" i="8"/>
  <c r="N992" i="15" s="1"/>
  <c r="O992" i="8"/>
  <c r="O992" i="15" s="1"/>
  <c r="P992" i="8"/>
  <c r="P992" i="15" s="1"/>
  <c r="Q992" i="8"/>
  <c r="S992" i="15" s="1"/>
  <c r="A993" i="8"/>
  <c r="B993" i="8"/>
  <c r="C993" i="8"/>
  <c r="D993" i="8"/>
  <c r="D993" i="15" s="1"/>
  <c r="E993" i="8"/>
  <c r="E993" i="15" s="1"/>
  <c r="F993" i="8"/>
  <c r="F993" i="15" s="1"/>
  <c r="G993" i="8"/>
  <c r="G993" i="15" s="1"/>
  <c r="H993" i="8"/>
  <c r="H993" i="15" s="1"/>
  <c r="J993" i="8"/>
  <c r="J993" i="15" s="1"/>
  <c r="K993" i="8"/>
  <c r="M993" i="8"/>
  <c r="M993" i="15" s="1"/>
  <c r="N993" i="8"/>
  <c r="N993" i="15" s="1"/>
  <c r="O993" i="8"/>
  <c r="O993" i="15" s="1"/>
  <c r="P993" i="8"/>
  <c r="P993" i="15" s="1"/>
  <c r="Q993" i="8"/>
  <c r="S993" i="15" s="1"/>
  <c r="A994" i="8"/>
  <c r="B994" i="8"/>
  <c r="C994" i="8"/>
  <c r="D994" i="8"/>
  <c r="D994" i="15" s="1"/>
  <c r="E994" i="8"/>
  <c r="E994" i="15" s="1"/>
  <c r="F994" i="8"/>
  <c r="F994" i="15" s="1"/>
  <c r="G994" i="8"/>
  <c r="G994" i="15" s="1"/>
  <c r="H994" i="8"/>
  <c r="H994" i="15" s="1"/>
  <c r="J994" i="8"/>
  <c r="J994" i="15" s="1"/>
  <c r="K994" i="8"/>
  <c r="K994" i="15" s="1"/>
  <c r="M994" i="8"/>
  <c r="M994" i="15" s="1"/>
  <c r="N994" i="8"/>
  <c r="N994" i="15" s="1"/>
  <c r="O994" i="8"/>
  <c r="O994" i="15" s="1"/>
  <c r="P994" i="8"/>
  <c r="P994" i="15" s="1"/>
  <c r="Q994" i="8"/>
  <c r="S994" i="15" s="1"/>
  <c r="A995" i="8"/>
  <c r="B995" i="8"/>
  <c r="C995" i="8"/>
  <c r="D995" i="8"/>
  <c r="D995" i="15" s="1"/>
  <c r="E995" i="8"/>
  <c r="E995" i="15" s="1"/>
  <c r="F995" i="8"/>
  <c r="F995" i="15" s="1"/>
  <c r="G995" i="8"/>
  <c r="G995" i="15" s="1"/>
  <c r="H995" i="8"/>
  <c r="H995" i="15" s="1"/>
  <c r="J995" i="8"/>
  <c r="J995" i="15" s="1"/>
  <c r="K995" i="8"/>
  <c r="K995" i="15" s="1"/>
  <c r="M995" i="8"/>
  <c r="M995" i="15" s="1"/>
  <c r="N995" i="8"/>
  <c r="N995" i="15" s="1"/>
  <c r="O995" i="8"/>
  <c r="O995" i="15" s="1"/>
  <c r="P995" i="8"/>
  <c r="P995" i="15" s="1"/>
  <c r="Q995" i="8"/>
  <c r="S995" i="15" s="1"/>
  <c r="A996" i="8"/>
  <c r="B996" i="8"/>
  <c r="C996" i="8"/>
  <c r="D996" i="8"/>
  <c r="D996" i="15" s="1"/>
  <c r="E996" i="8"/>
  <c r="E996" i="15" s="1"/>
  <c r="F996" i="8"/>
  <c r="F996" i="15" s="1"/>
  <c r="G996" i="8"/>
  <c r="G996" i="15" s="1"/>
  <c r="H996" i="8"/>
  <c r="H996" i="15" s="1"/>
  <c r="J996" i="8"/>
  <c r="J996" i="15" s="1"/>
  <c r="K996" i="8"/>
  <c r="K996" i="15" s="1"/>
  <c r="M996" i="8"/>
  <c r="M996" i="15" s="1"/>
  <c r="N996" i="8"/>
  <c r="N996" i="15" s="1"/>
  <c r="O996" i="8"/>
  <c r="O996" i="15" s="1"/>
  <c r="P996" i="8"/>
  <c r="P996" i="15" s="1"/>
  <c r="Q996" i="8"/>
  <c r="S996" i="15" s="1"/>
  <c r="A997" i="8"/>
  <c r="B997" i="8"/>
  <c r="C997" i="8"/>
  <c r="D997" i="8"/>
  <c r="D997" i="15" s="1"/>
  <c r="E997" i="8"/>
  <c r="E997" i="15" s="1"/>
  <c r="F997" i="8"/>
  <c r="F997" i="15" s="1"/>
  <c r="G997" i="8"/>
  <c r="G997" i="15" s="1"/>
  <c r="H997" i="8"/>
  <c r="H997" i="15" s="1"/>
  <c r="J997" i="8"/>
  <c r="J997" i="15" s="1"/>
  <c r="K997" i="8"/>
  <c r="K997" i="15" s="1"/>
  <c r="M997" i="8"/>
  <c r="M997" i="15" s="1"/>
  <c r="N997" i="8"/>
  <c r="N997" i="15" s="1"/>
  <c r="O997" i="8"/>
  <c r="O997" i="15" s="1"/>
  <c r="P997" i="8"/>
  <c r="P997" i="15" s="1"/>
  <c r="Q997" i="8"/>
  <c r="S997" i="15" s="1"/>
  <c r="A998" i="8"/>
  <c r="B998" i="8"/>
  <c r="C998" i="8"/>
  <c r="D998" i="8"/>
  <c r="D998" i="15" s="1"/>
  <c r="E998" i="8"/>
  <c r="E998" i="15" s="1"/>
  <c r="F998" i="8"/>
  <c r="F998" i="15" s="1"/>
  <c r="G998" i="8"/>
  <c r="G998" i="15" s="1"/>
  <c r="H998" i="8"/>
  <c r="H998" i="15" s="1"/>
  <c r="J998" i="8"/>
  <c r="J998" i="15" s="1"/>
  <c r="K998" i="8"/>
  <c r="K998" i="15" s="1"/>
  <c r="M998" i="8"/>
  <c r="M998" i="15" s="1"/>
  <c r="N998" i="8"/>
  <c r="N998" i="15" s="1"/>
  <c r="O998" i="8"/>
  <c r="O998" i="15" s="1"/>
  <c r="P998" i="8"/>
  <c r="P998" i="15" s="1"/>
  <c r="Q998" i="8"/>
  <c r="S998" i="15" s="1"/>
  <c r="A999" i="8"/>
  <c r="B999" i="8"/>
  <c r="C999" i="8"/>
  <c r="D999" i="8"/>
  <c r="D999" i="15" s="1"/>
  <c r="E999" i="8"/>
  <c r="E999" i="15" s="1"/>
  <c r="F999" i="8"/>
  <c r="F999" i="15" s="1"/>
  <c r="G999" i="8"/>
  <c r="G999" i="15" s="1"/>
  <c r="H999" i="8"/>
  <c r="H999" i="15" s="1"/>
  <c r="J999" i="8"/>
  <c r="J999" i="15" s="1"/>
  <c r="K999" i="8"/>
  <c r="K999" i="15" s="1"/>
  <c r="M999" i="8"/>
  <c r="M999" i="15" s="1"/>
  <c r="N999" i="8"/>
  <c r="N999" i="15" s="1"/>
  <c r="O999" i="8"/>
  <c r="O999" i="15" s="1"/>
  <c r="P999" i="8"/>
  <c r="P999" i="15" s="1"/>
  <c r="Q999" i="8"/>
  <c r="S999" i="15" s="1"/>
  <c r="A1000" i="8"/>
  <c r="B1000" i="8"/>
  <c r="C1000" i="8"/>
  <c r="D1000" i="8"/>
  <c r="D1000" i="15" s="1"/>
  <c r="E1000" i="8"/>
  <c r="E1000" i="15" s="1"/>
  <c r="F1000" i="8"/>
  <c r="F1000" i="15" s="1"/>
  <c r="G1000" i="8"/>
  <c r="G1000" i="15" s="1"/>
  <c r="H1000" i="8"/>
  <c r="H1000" i="15" s="1"/>
  <c r="J1000" i="8"/>
  <c r="J1000" i="15" s="1"/>
  <c r="K1000" i="8"/>
  <c r="K1000" i="15" s="1"/>
  <c r="M1000" i="8"/>
  <c r="M1000" i="15" s="1"/>
  <c r="N1000" i="8"/>
  <c r="N1000" i="15" s="1"/>
  <c r="O1000" i="8"/>
  <c r="O1000" i="15" s="1"/>
  <c r="P1000" i="8"/>
  <c r="P1000" i="15" s="1"/>
  <c r="Q1000" i="8"/>
  <c r="S1000" i="15" s="1"/>
  <c r="A1001" i="8"/>
  <c r="B1001" i="8"/>
  <c r="C1001" i="8"/>
  <c r="D1001" i="8"/>
  <c r="D1001" i="15" s="1"/>
  <c r="E1001" i="8"/>
  <c r="E1001" i="15" s="1"/>
  <c r="F1001" i="8"/>
  <c r="F1001" i="15" s="1"/>
  <c r="G1001" i="8"/>
  <c r="G1001" i="15" s="1"/>
  <c r="H1001" i="8"/>
  <c r="H1001" i="15" s="1"/>
  <c r="J1001" i="8"/>
  <c r="J1001" i="15" s="1"/>
  <c r="K1001" i="8"/>
  <c r="K1001" i="15" s="1"/>
  <c r="M1001" i="8"/>
  <c r="M1001" i="15" s="1"/>
  <c r="N1001" i="8"/>
  <c r="N1001" i="15" s="1"/>
  <c r="O1001" i="8"/>
  <c r="O1001" i="15" s="1"/>
  <c r="P1001" i="8"/>
  <c r="P1001" i="15" s="1"/>
  <c r="Q1001" i="8"/>
  <c r="S1001" i="15" s="1"/>
  <c r="A1002" i="8"/>
  <c r="B1002" i="8"/>
  <c r="C1002" i="8"/>
  <c r="D1002" i="8"/>
  <c r="D1002" i="15" s="1"/>
  <c r="E1002" i="8"/>
  <c r="E1002" i="15" s="1"/>
  <c r="F1002" i="8"/>
  <c r="F1002" i="15" s="1"/>
  <c r="G1002" i="8"/>
  <c r="G1002" i="15" s="1"/>
  <c r="H1002" i="8"/>
  <c r="H1002" i="15" s="1"/>
  <c r="J1002" i="8"/>
  <c r="J1002" i="15" s="1"/>
  <c r="K1002" i="8"/>
  <c r="K1002" i="15" s="1"/>
  <c r="M1002" i="8"/>
  <c r="M1002" i="15" s="1"/>
  <c r="N1002" i="8"/>
  <c r="N1002" i="15" s="1"/>
  <c r="O1002" i="8"/>
  <c r="O1002" i="15" s="1"/>
  <c r="P1002" i="8"/>
  <c r="P1002" i="15" s="1"/>
  <c r="Q1002" i="8"/>
  <c r="S1002" i="15" s="1"/>
  <c r="A1003" i="8"/>
  <c r="B1003" i="8"/>
  <c r="C1003" i="8"/>
  <c r="D1003" i="8"/>
  <c r="D1003" i="15" s="1"/>
  <c r="E1003" i="8"/>
  <c r="E1003" i="15" s="1"/>
  <c r="F1003" i="8"/>
  <c r="F1003" i="15" s="1"/>
  <c r="G1003" i="8"/>
  <c r="G1003" i="15" s="1"/>
  <c r="H1003" i="8"/>
  <c r="H1003" i="15" s="1"/>
  <c r="J1003" i="8"/>
  <c r="J1003" i="15" s="1"/>
  <c r="K1003" i="8"/>
  <c r="K1003" i="15" s="1"/>
  <c r="M1003" i="8"/>
  <c r="M1003" i="15" s="1"/>
  <c r="N1003" i="8"/>
  <c r="N1003" i="15" s="1"/>
  <c r="O1003" i="8"/>
  <c r="O1003" i="15" s="1"/>
  <c r="P1003" i="8"/>
  <c r="P1003" i="15" s="1"/>
  <c r="Q1003" i="8"/>
  <c r="S1003" i="15" s="1"/>
  <c r="A1004" i="8"/>
  <c r="B1004" i="8"/>
  <c r="C1004" i="8"/>
  <c r="D1004" i="8"/>
  <c r="D1004" i="15" s="1"/>
  <c r="E1004" i="8"/>
  <c r="E1004" i="15" s="1"/>
  <c r="F1004" i="8"/>
  <c r="F1004" i="15" s="1"/>
  <c r="G1004" i="8"/>
  <c r="G1004" i="15" s="1"/>
  <c r="H1004" i="8"/>
  <c r="H1004" i="15" s="1"/>
  <c r="J1004" i="8"/>
  <c r="J1004" i="15" s="1"/>
  <c r="K1004" i="8"/>
  <c r="K1004" i="15" s="1"/>
  <c r="M1004" i="8"/>
  <c r="M1004" i="15" s="1"/>
  <c r="N1004" i="8"/>
  <c r="N1004" i="15" s="1"/>
  <c r="O1004" i="8"/>
  <c r="O1004" i="15" s="1"/>
  <c r="P1004" i="8"/>
  <c r="P1004" i="15" s="1"/>
  <c r="Q1004" i="8"/>
  <c r="S1004" i="15" s="1"/>
  <c r="A1005" i="8"/>
  <c r="B1005" i="8"/>
  <c r="C1005" i="8"/>
  <c r="D1005" i="8"/>
  <c r="D1005" i="15" s="1"/>
  <c r="E1005" i="8"/>
  <c r="E1005" i="15" s="1"/>
  <c r="F1005" i="8"/>
  <c r="F1005" i="15" s="1"/>
  <c r="G1005" i="8"/>
  <c r="G1005" i="15" s="1"/>
  <c r="H1005" i="8"/>
  <c r="H1005" i="15" s="1"/>
  <c r="J1005" i="8"/>
  <c r="J1005" i="15" s="1"/>
  <c r="K1005" i="8"/>
  <c r="K1005" i="15" s="1"/>
  <c r="M1005" i="8"/>
  <c r="M1005" i="15" s="1"/>
  <c r="N1005" i="8"/>
  <c r="N1005" i="15" s="1"/>
  <c r="O1005" i="8"/>
  <c r="O1005" i="15" s="1"/>
  <c r="P1005" i="8"/>
  <c r="P1005" i="15" s="1"/>
  <c r="Q1005" i="8"/>
  <c r="S1005" i="15" s="1"/>
  <c r="A1006" i="8"/>
  <c r="B1006" i="8"/>
  <c r="C1006" i="8"/>
  <c r="D1006" i="8"/>
  <c r="D1006" i="15" s="1"/>
  <c r="E1006" i="8"/>
  <c r="E1006" i="15" s="1"/>
  <c r="F1006" i="8"/>
  <c r="F1006" i="15" s="1"/>
  <c r="G1006" i="8"/>
  <c r="G1006" i="15" s="1"/>
  <c r="H1006" i="8"/>
  <c r="H1006" i="15" s="1"/>
  <c r="J1006" i="8"/>
  <c r="J1006" i="15" s="1"/>
  <c r="K1006" i="8"/>
  <c r="K1006" i="15" s="1"/>
  <c r="M1006" i="8"/>
  <c r="M1006" i="15" s="1"/>
  <c r="N1006" i="8"/>
  <c r="N1006" i="15" s="1"/>
  <c r="O1006" i="8"/>
  <c r="O1006" i="15" s="1"/>
  <c r="P1006" i="8"/>
  <c r="P1006" i="15" s="1"/>
  <c r="Q1006" i="8"/>
  <c r="S1006" i="15" s="1"/>
  <c r="A1007" i="8"/>
  <c r="B1007" i="8"/>
  <c r="C1007" i="8"/>
  <c r="D1007" i="8"/>
  <c r="D1007" i="15" s="1"/>
  <c r="E1007" i="8"/>
  <c r="E1007" i="15" s="1"/>
  <c r="F1007" i="8"/>
  <c r="F1007" i="15" s="1"/>
  <c r="G1007" i="8"/>
  <c r="G1007" i="15" s="1"/>
  <c r="H1007" i="8"/>
  <c r="H1007" i="15" s="1"/>
  <c r="J1007" i="8"/>
  <c r="J1007" i="15" s="1"/>
  <c r="K1007" i="8"/>
  <c r="K1007" i="15" s="1"/>
  <c r="M1007" i="8"/>
  <c r="M1007" i="15" s="1"/>
  <c r="N1007" i="8"/>
  <c r="N1007" i="15" s="1"/>
  <c r="O1007" i="8"/>
  <c r="O1007" i="15" s="1"/>
  <c r="P1007" i="8"/>
  <c r="P1007" i="15" s="1"/>
  <c r="Q1007" i="8"/>
  <c r="S1007" i="15" s="1"/>
  <c r="A1008" i="8"/>
  <c r="B1008" i="8"/>
  <c r="C1008" i="8"/>
  <c r="D1008" i="8"/>
  <c r="D1008" i="15" s="1"/>
  <c r="E1008" i="8"/>
  <c r="E1008" i="15" s="1"/>
  <c r="F1008" i="8"/>
  <c r="F1008" i="15" s="1"/>
  <c r="G1008" i="8"/>
  <c r="G1008" i="15" s="1"/>
  <c r="H1008" i="8"/>
  <c r="H1008" i="15" s="1"/>
  <c r="J1008" i="8"/>
  <c r="J1008" i="15" s="1"/>
  <c r="K1008" i="8"/>
  <c r="K1008" i="15" s="1"/>
  <c r="M1008" i="8"/>
  <c r="M1008" i="15" s="1"/>
  <c r="N1008" i="8"/>
  <c r="N1008" i="15" s="1"/>
  <c r="O1008" i="8"/>
  <c r="O1008" i="15" s="1"/>
  <c r="P1008" i="8"/>
  <c r="P1008" i="15" s="1"/>
  <c r="Q1008" i="8"/>
  <c r="S1008" i="15" s="1"/>
  <c r="A1009" i="8"/>
  <c r="B1009" i="8"/>
  <c r="C1009" i="8"/>
  <c r="D1009" i="8"/>
  <c r="D1009" i="15" s="1"/>
  <c r="E1009" i="8"/>
  <c r="E1009" i="15" s="1"/>
  <c r="F1009" i="8"/>
  <c r="F1009" i="15" s="1"/>
  <c r="G1009" i="8"/>
  <c r="G1009" i="15" s="1"/>
  <c r="H1009" i="8"/>
  <c r="H1009" i="15" s="1"/>
  <c r="J1009" i="8"/>
  <c r="J1009" i="15" s="1"/>
  <c r="K1009" i="8"/>
  <c r="K1009" i="15" s="1"/>
  <c r="M1009" i="8"/>
  <c r="M1009" i="15" s="1"/>
  <c r="N1009" i="8"/>
  <c r="N1009" i="15" s="1"/>
  <c r="O1009" i="8"/>
  <c r="O1009" i="15" s="1"/>
  <c r="P1009" i="8"/>
  <c r="P1009" i="15" s="1"/>
  <c r="Q1009" i="8"/>
  <c r="S1009" i="15" s="1"/>
  <c r="A1010" i="8"/>
  <c r="B1010" i="8"/>
  <c r="C1010" i="8"/>
  <c r="D1010" i="8"/>
  <c r="D1010" i="15" s="1"/>
  <c r="E1010" i="8"/>
  <c r="E1010" i="15" s="1"/>
  <c r="F1010" i="8"/>
  <c r="F1010" i="15" s="1"/>
  <c r="G1010" i="8"/>
  <c r="G1010" i="15" s="1"/>
  <c r="H1010" i="8"/>
  <c r="H1010" i="15" s="1"/>
  <c r="J1010" i="8"/>
  <c r="J1010" i="15" s="1"/>
  <c r="K1010" i="8"/>
  <c r="K1010" i="15" s="1"/>
  <c r="M1010" i="8"/>
  <c r="M1010" i="15" s="1"/>
  <c r="N1010" i="8"/>
  <c r="N1010" i="15" s="1"/>
  <c r="O1010" i="8"/>
  <c r="O1010" i="15" s="1"/>
  <c r="P1010" i="8"/>
  <c r="P1010" i="15" s="1"/>
  <c r="Q1010" i="8"/>
  <c r="S1010" i="15" s="1"/>
  <c r="A1011" i="8"/>
  <c r="B1011" i="8"/>
  <c r="C1011" i="8"/>
  <c r="D1011" i="8"/>
  <c r="D1011" i="15" s="1"/>
  <c r="E1011" i="8"/>
  <c r="E1011" i="15" s="1"/>
  <c r="F1011" i="8"/>
  <c r="F1011" i="15" s="1"/>
  <c r="G1011" i="8"/>
  <c r="G1011" i="15" s="1"/>
  <c r="H1011" i="8"/>
  <c r="H1011" i="15" s="1"/>
  <c r="J1011" i="8"/>
  <c r="J1011" i="15" s="1"/>
  <c r="K1011" i="8"/>
  <c r="K1011" i="15" s="1"/>
  <c r="M1011" i="8"/>
  <c r="M1011" i="15" s="1"/>
  <c r="N1011" i="8"/>
  <c r="N1011" i="15" s="1"/>
  <c r="O1011" i="8"/>
  <c r="O1011" i="15" s="1"/>
  <c r="P1011" i="8"/>
  <c r="P1011" i="15" s="1"/>
  <c r="Q1011" i="8"/>
  <c r="S1011" i="15" s="1"/>
  <c r="A1012" i="8"/>
  <c r="B1012" i="8"/>
  <c r="C1012" i="8"/>
  <c r="D1012" i="8"/>
  <c r="D1012" i="15" s="1"/>
  <c r="E1012" i="8"/>
  <c r="E1012" i="15" s="1"/>
  <c r="F1012" i="8"/>
  <c r="F1012" i="15" s="1"/>
  <c r="G1012" i="8"/>
  <c r="G1012" i="15" s="1"/>
  <c r="H1012" i="8"/>
  <c r="H1012" i="15" s="1"/>
  <c r="J1012" i="8"/>
  <c r="J1012" i="15" s="1"/>
  <c r="K1012" i="8"/>
  <c r="K1012" i="15" s="1"/>
  <c r="M1012" i="8"/>
  <c r="M1012" i="15" s="1"/>
  <c r="N1012" i="8"/>
  <c r="N1012" i="15" s="1"/>
  <c r="O1012" i="8"/>
  <c r="O1012" i="15" s="1"/>
  <c r="P1012" i="8"/>
  <c r="P1012" i="15" s="1"/>
  <c r="Q1012" i="8"/>
  <c r="S1012" i="15" s="1"/>
  <c r="A1013" i="8"/>
  <c r="B1013" i="8"/>
  <c r="C1013" i="8"/>
  <c r="D1013" i="8"/>
  <c r="D1013" i="15" s="1"/>
  <c r="E1013" i="8"/>
  <c r="E1013" i="15" s="1"/>
  <c r="F1013" i="8"/>
  <c r="F1013" i="15" s="1"/>
  <c r="G1013" i="8"/>
  <c r="G1013" i="15" s="1"/>
  <c r="H1013" i="8"/>
  <c r="H1013" i="15" s="1"/>
  <c r="J1013" i="8"/>
  <c r="J1013" i="15" s="1"/>
  <c r="K1013" i="8"/>
  <c r="K1013" i="15" s="1"/>
  <c r="M1013" i="8"/>
  <c r="M1013" i="15" s="1"/>
  <c r="N1013" i="8"/>
  <c r="N1013" i="15" s="1"/>
  <c r="O1013" i="8"/>
  <c r="O1013" i="15" s="1"/>
  <c r="P1013" i="8"/>
  <c r="P1013" i="15" s="1"/>
  <c r="Q1013" i="8"/>
  <c r="S1013" i="15" s="1"/>
  <c r="A1014" i="8"/>
  <c r="B1014" i="8"/>
  <c r="C1014" i="8"/>
  <c r="D1014" i="8"/>
  <c r="D1014" i="15" s="1"/>
  <c r="E1014" i="8"/>
  <c r="E1014" i="15" s="1"/>
  <c r="F1014" i="8"/>
  <c r="F1014" i="15" s="1"/>
  <c r="G1014" i="8"/>
  <c r="G1014" i="15" s="1"/>
  <c r="H1014" i="8"/>
  <c r="H1014" i="15" s="1"/>
  <c r="J1014" i="8"/>
  <c r="J1014" i="15" s="1"/>
  <c r="K1014" i="8"/>
  <c r="K1014" i="15" s="1"/>
  <c r="M1014" i="8"/>
  <c r="M1014" i="15" s="1"/>
  <c r="N1014" i="8"/>
  <c r="N1014" i="15" s="1"/>
  <c r="O1014" i="8"/>
  <c r="O1014" i="15" s="1"/>
  <c r="P1014" i="8"/>
  <c r="P1014" i="15" s="1"/>
  <c r="Q1014" i="8"/>
  <c r="S1014" i="15" s="1"/>
  <c r="A1015" i="8"/>
  <c r="B1015" i="8"/>
  <c r="C1015" i="8"/>
  <c r="D1015" i="8"/>
  <c r="D1015" i="15" s="1"/>
  <c r="E1015" i="8"/>
  <c r="E1015" i="15" s="1"/>
  <c r="F1015" i="8"/>
  <c r="F1015" i="15" s="1"/>
  <c r="G1015" i="8"/>
  <c r="G1015" i="15" s="1"/>
  <c r="H1015" i="8"/>
  <c r="H1015" i="15" s="1"/>
  <c r="J1015" i="8"/>
  <c r="J1015" i="15" s="1"/>
  <c r="K1015" i="8"/>
  <c r="K1015" i="15" s="1"/>
  <c r="M1015" i="8"/>
  <c r="M1015" i="15" s="1"/>
  <c r="N1015" i="8"/>
  <c r="N1015" i="15" s="1"/>
  <c r="O1015" i="8"/>
  <c r="O1015" i="15" s="1"/>
  <c r="P1015" i="8"/>
  <c r="P1015" i="15" s="1"/>
  <c r="Q1015" i="8"/>
  <c r="S1015" i="15" s="1"/>
  <c r="A1016" i="8"/>
  <c r="B1016" i="8"/>
  <c r="C1016" i="8"/>
  <c r="D1016" i="8"/>
  <c r="D1016" i="15" s="1"/>
  <c r="E1016" i="8"/>
  <c r="E1016" i="15" s="1"/>
  <c r="F1016" i="8"/>
  <c r="F1016" i="15" s="1"/>
  <c r="G1016" i="8"/>
  <c r="G1016" i="15" s="1"/>
  <c r="H1016" i="8"/>
  <c r="H1016" i="15" s="1"/>
  <c r="J1016" i="8"/>
  <c r="J1016" i="15" s="1"/>
  <c r="K1016" i="8"/>
  <c r="K1016" i="15" s="1"/>
  <c r="M1016" i="8"/>
  <c r="M1016" i="15" s="1"/>
  <c r="N1016" i="8"/>
  <c r="N1016" i="15" s="1"/>
  <c r="O1016" i="8"/>
  <c r="O1016" i="15" s="1"/>
  <c r="P1016" i="8"/>
  <c r="P1016" i="15" s="1"/>
  <c r="Q1016" i="8"/>
  <c r="S1016" i="15" s="1"/>
  <c r="A1017" i="8"/>
  <c r="B1017" i="8"/>
  <c r="C1017" i="8"/>
  <c r="D1017" i="8"/>
  <c r="D1017" i="15" s="1"/>
  <c r="E1017" i="8"/>
  <c r="E1017" i="15" s="1"/>
  <c r="F1017" i="8"/>
  <c r="F1017" i="15" s="1"/>
  <c r="G1017" i="8"/>
  <c r="G1017" i="15" s="1"/>
  <c r="H1017" i="8"/>
  <c r="H1017" i="15" s="1"/>
  <c r="J1017" i="8"/>
  <c r="J1017" i="15" s="1"/>
  <c r="K1017" i="8"/>
  <c r="K1017" i="15" s="1"/>
  <c r="M1017" i="8"/>
  <c r="M1017" i="15" s="1"/>
  <c r="N1017" i="8"/>
  <c r="N1017" i="15" s="1"/>
  <c r="O1017" i="8"/>
  <c r="O1017" i="15" s="1"/>
  <c r="P1017" i="8"/>
  <c r="P1017" i="15" s="1"/>
  <c r="Q1017" i="8"/>
  <c r="S1017" i="15" s="1"/>
  <c r="A1018" i="8"/>
  <c r="B1018" i="8"/>
  <c r="C1018" i="8"/>
  <c r="D1018" i="8"/>
  <c r="D1018" i="15" s="1"/>
  <c r="E1018" i="8"/>
  <c r="E1018" i="15" s="1"/>
  <c r="F1018" i="8"/>
  <c r="F1018" i="15" s="1"/>
  <c r="G1018" i="8"/>
  <c r="G1018" i="15" s="1"/>
  <c r="H1018" i="8"/>
  <c r="H1018" i="15" s="1"/>
  <c r="J1018" i="8"/>
  <c r="J1018" i="15" s="1"/>
  <c r="K1018" i="8"/>
  <c r="K1018" i="15" s="1"/>
  <c r="M1018" i="8"/>
  <c r="M1018" i="15" s="1"/>
  <c r="N1018" i="8"/>
  <c r="N1018" i="15" s="1"/>
  <c r="O1018" i="8"/>
  <c r="O1018" i="15" s="1"/>
  <c r="P1018" i="8"/>
  <c r="P1018" i="15" s="1"/>
  <c r="Q1018" i="8"/>
  <c r="S1018" i="15" s="1"/>
  <c r="A1019" i="8"/>
  <c r="B1019" i="8"/>
  <c r="C1019" i="8"/>
  <c r="D1019" i="8"/>
  <c r="D1019" i="15" s="1"/>
  <c r="E1019" i="8"/>
  <c r="E1019" i="15" s="1"/>
  <c r="F1019" i="8"/>
  <c r="F1019" i="15" s="1"/>
  <c r="G1019" i="8"/>
  <c r="G1019" i="15" s="1"/>
  <c r="H1019" i="8"/>
  <c r="H1019" i="15" s="1"/>
  <c r="J1019" i="8"/>
  <c r="J1019" i="15" s="1"/>
  <c r="K1019" i="8"/>
  <c r="K1019" i="15" s="1"/>
  <c r="M1019" i="8"/>
  <c r="M1019" i="15" s="1"/>
  <c r="N1019" i="8"/>
  <c r="N1019" i="15" s="1"/>
  <c r="O1019" i="8"/>
  <c r="O1019" i="15" s="1"/>
  <c r="P1019" i="8"/>
  <c r="P1019" i="15" s="1"/>
  <c r="Q1019" i="8"/>
  <c r="S1019" i="15" s="1"/>
  <c r="A1020" i="8"/>
  <c r="B1020" i="8"/>
  <c r="C1020" i="8"/>
  <c r="D1020" i="8"/>
  <c r="D1020" i="15" s="1"/>
  <c r="E1020" i="8"/>
  <c r="E1020" i="15" s="1"/>
  <c r="F1020" i="8"/>
  <c r="F1020" i="15" s="1"/>
  <c r="G1020" i="8"/>
  <c r="G1020" i="15" s="1"/>
  <c r="H1020" i="8"/>
  <c r="H1020" i="15" s="1"/>
  <c r="J1020" i="8"/>
  <c r="J1020" i="15" s="1"/>
  <c r="K1020" i="8"/>
  <c r="K1020" i="15" s="1"/>
  <c r="M1020" i="8"/>
  <c r="M1020" i="15" s="1"/>
  <c r="N1020" i="8"/>
  <c r="N1020" i="15" s="1"/>
  <c r="O1020" i="8"/>
  <c r="O1020" i="15" s="1"/>
  <c r="P1020" i="8"/>
  <c r="P1020" i="15" s="1"/>
  <c r="Q1020" i="8"/>
  <c r="S1020" i="15" s="1"/>
  <c r="A1021" i="8"/>
  <c r="B1021" i="8"/>
  <c r="C1021" i="8"/>
  <c r="D1021" i="8"/>
  <c r="D1021" i="15" s="1"/>
  <c r="E1021" i="8"/>
  <c r="E1021" i="15" s="1"/>
  <c r="F1021" i="8"/>
  <c r="F1021" i="15" s="1"/>
  <c r="G1021" i="8"/>
  <c r="G1021" i="15" s="1"/>
  <c r="H1021" i="8"/>
  <c r="H1021" i="15" s="1"/>
  <c r="J1021" i="8"/>
  <c r="J1021" i="15" s="1"/>
  <c r="K1021" i="8"/>
  <c r="K1021" i="15" s="1"/>
  <c r="M1021" i="8"/>
  <c r="M1021" i="15" s="1"/>
  <c r="N1021" i="8"/>
  <c r="N1021" i="15" s="1"/>
  <c r="O1021" i="8"/>
  <c r="O1021" i="15" s="1"/>
  <c r="P1021" i="8"/>
  <c r="P1021" i="15" s="1"/>
  <c r="Q1021" i="8"/>
  <c r="S1021" i="15" s="1"/>
  <c r="A1022" i="8"/>
  <c r="B1022" i="8"/>
  <c r="C1022" i="8"/>
  <c r="D1022" i="8"/>
  <c r="D1022" i="15" s="1"/>
  <c r="E1022" i="8"/>
  <c r="E1022" i="15" s="1"/>
  <c r="F1022" i="8"/>
  <c r="F1022" i="15" s="1"/>
  <c r="G1022" i="8"/>
  <c r="G1022" i="15" s="1"/>
  <c r="H1022" i="8"/>
  <c r="H1022" i="15" s="1"/>
  <c r="J1022" i="8"/>
  <c r="J1022" i="15" s="1"/>
  <c r="K1022" i="8"/>
  <c r="K1022" i="15" s="1"/>
  <c r="M1022" i="8"/>
  <c r="M1022" i="15" s="1"/>
  <c r="N1022" i="8"/>
  <c r="N1022" i="15" s="1"/>
  <c r="O1022" i="8"/>
  <c r="O1022" i="15" s="1"/>
  <c r="P1022" i="8"/>
  <c r="P1022" i="15" s="1"/>
  <c r="Q1022" i="8"/>
  <c r="S1022" i="15" s="1"/>
  <c r="A1023" i="8"/>
  <c r="B1023" i="8"/>
  <c r="C1023" i="8"/>
  <c r="D1023" i="8"/>
  <c r="D1023" i="15" s="1"/>
  <c r="E1023" i="8"/>
  <c r="E1023" i="15" s="1"/>
  <c r="F1023" i="8"/>
  <c r="F1023" i="15" s="1"/>
  <c r="G1023" i="8"/>
  <c r="G1023" i="15" s="1"/>
  <c r="H1023" i="8"/>
  <c r="H1023" i="15" s="1"/>
  <c r="J1023" i="8"/>
  <c r="J1023" i="15" s="1"/>
  <c r="K1023" i="8"/>
  <c r="K1023" i="15" s="1"/>
  <c r="M1023" i="8"/>
  <c r="M1023" i="15" s="1"/>
  <c r="N1023" i="8"/>
  <c r="N1023" i="15" s="1"/>
  <c r="O1023" i="8"/>
  <c r="O1023" i="15" s="1"/>
  <c r="P1023" i="8"/>
  <c r="P1023" i="15" s="1"/>
  <c r="Q1023" i="8"/>
  <c r="S1023" i="15" s="1"/>
  <c r="A1024" i="8"/>
  <c r="B1024" i="8"/>
  <c r="C1024" i="8"/>
  <c r="D1024" i="8"/>
  <c r="D1024" i="15" s="1"/>
  <c r="E1024" i="8"/>
  <c r="E1024" i="15" s="1"/>
  <c r="F1024" i="8"/>
  <c r="F1024" i="15" s="1"/>
  <c r="G1024" i="8"/>
  <c r="G1024" i="15" s="1"/>
  <c r="H1024" i="8"/>
  <c r="H1024" i="15" s="1"/>
  <c r="J1024" i="8"/>
  <c r="J1024" i="15" s="1"/>
  <c r="K1024" i="8"/>
  <c r="K1024" i="15" s="1"/>
  <c r="M1024" i="8"/>
  <c r="M1024" i="15" s="1"/>
  <c r="N1024" i="8"/>
  <c r="N1024" i="15" s="1"/>
  <c r="O1024" i="8"/>
  <c r="O1024" i="15" s="1"/>
  <c r="P1024" i="8"/>
  <c r="P1024" i="15" s="1"/>
  <c r="Q1024" i="8"/>
  <c r="S1024" i="15" s="1"/>
  <c r="A1025" i="8"/>
  <c r="B1025" i="8"/>
  <c r="C1025" i="8"/>
  <c r="D1025" i="8"/>
  <c r="D1025" i="15" s="1"/>
  <c r="E1025" i="8"/>
  <c r="E1025" i="15" s="1"/>
  <c r="F1025" i="8"/>
  <c r="F1025" i="15" s="1"/>
  <c r="G1025" i="8"/>
  <c r="G1025" i="15" s="1"/>
  <c r="H1025" i="8"/>
  <c r="H1025" i="15" s="1"/>
  <c r="J1025" i="8"/>
  <c r="J1025" i="15" s="1"/>
  <c r="K1025" i="8"/>
  <c r="K1025" i="15" s="1"/>
  <c r="M1025" i="8"/>
  <c r="M1025" i="15" s="1"/>
  <c r="N1025" i="8"/>
  <c r="N1025" i="15" s="1"/>
  <c r="O1025" i="8"/>
  <c r="O1025" i="15" s="1"/>
  <c r="P1025" i="8"/>
  <c r="P1025" i="15" s="1"/>
  <c r="Q1025" i="8"/>
  <c r="S1025" i="15" s="1"/>
  <c r="A1026" i="8"/>
  <c r="B1026" i="8"/>
  <c r="C1026" i="8"/>
  <c r="D1026" i="8"/>
  <c r="D1026" i="15" s="1"/>
  <c r="E1026" i="8"/>
  <c r="E1026" i="15" s="1"/>
  <c r="F1026" i="8"/>
  <c r="F1026" i="15" s="1"/>
  <c r="G1026" i="8"/>
  <c r="G1026" i="15" s="1"/>
  <c r="H1026" i="8"/>
  <c r="H1026" i="15" s="1"/>
  <c r="J1026" i="8"/>
  <c r="J1026" i="15" s="1"/>
  <c r="K1026" i="8"/>
  <c r="K1026" i="15" s="1"/>
  <c r="M1026" i="8"/>
  <c r="M1026" i="15" s="1"/>
  <c r="N1026" i="8"/>
  <c r="N1026" i="15" s="1"/>
  <c r="O1026" i="8"/>
  <c r="O1026" i="15" s="1"/>
  <c r="P1026" i="8"/>
  <c r="P1026" i="15" s="1"/>
  <c r="Q1026" i="8"/>
  <c r="S1026" i="15" s="1"/>
  <c r="A1027" i="8"/>
  <c r="B1027" i="8"/>
  <c r="C1027" i="8"/>
  <c r="D1027" i="8"/>
  <c r="D1027" i="15" s="1"/>
  <c r="E1027" i="8"/>
  <c r="E1027" i="15" s="1"/>
  <c r="F1027" i="8"/>
  <c r="F1027" i="15" s="1"/>
  <c r="G1027" i="8"/>
  <c r="G1027" i="15" s="1"/>
  <c r="H1027" i="8"/>
  <c r="H1027" i="15" s="1"/>
  <c r="J1027" i="8"/>
  <c r="J1027" i="15" s="1"/>
  <c r="K1027" i="8"/>
  <c r="K1027" i="15" s="1"/>
  <c r="M1027" i="8"/>
  <c r="M1027" i="15" s="1"/>
  <c r="N1027" i="8"/>
  <c r="N1027" i="15" s="1"/>
  <c r="O1027" i="8"/>
  <c r="O1027" i="15" s="1"/>
  <c r="P1027" i="8"/>
  <c r="P1027" i="15" s="1"/>
  <c r="Q1027" i="8"/>
  <c r="S1027" i="15" s="1"/>
  <c r="A1028" i="8"/>
  <c r="B1028" i="8"/>
  <c r="C1028" i="8"/>
  <c r="D1028" i="8"/>
  <c r="D1028" i="15" s="1"/>
  <c r="E1028" i="8"/>
  <c r="E1028" i="15" s="1"/>
  <c r="F1028" i="8"/>
  <c r="F1028" i="15" s="1"/>
  <c r="G1028" i="8"/>
  <c r="G1028" i="15" s="1"/>
  <c r="H1028" i="8"/>
  <c r="H1028" i="15" s="1"/>
  <c r="J1028" i="8"/>
  <c r="J1028" i="15" s="1"/>
  <c r="K1028" i="8"/>
  <c r="K1028" i="15" s="1"/>
  <c r="M1028" i="8"/>
  <c r="M1028" i="15" s="1"/>
  <c r="N1028" i="8"/>
  <c r="N1028" i="15" s="1"/>
  <c r="O1028" i="8"/>
  <c r="O1028" i="15" s="1"/>
  <c r="P1028" i="8"/>
  <c r="P1028" i="15" s="1"/>
  <c r="Q1028" i="8"/>
  <c r="S1028" i="15" s="1"/>
  <c r="A1029" i="8"/>
  <c r="B1029" i="8"/>
  <c r="C1029" i="8"/>
  <c r="D1029" i="8"/>
  <c r="D1029" i="15" s="1"/>
  <c r="E1029" i="8"/>
  <c r="E1029" i="15" s="1"/>
  <c r="F1029" i="8"/>
  <c r="F1029" i="15" s="1"/>
  <c r="G1029" i="8"/>
  <c r="G1029" i="15" s="1"/>
  <c r="H1029" i="8"/>
  <c r="H1029" i="15" s="1"/>
  <c r="J1029" i="8"/>
  <c r="J1029" i="15" s="1"/>
  <c r="K1029" i="8"/>
  <c r="K1029" i="15" s="1"/>
  <c r="M1029" i="8"/>
  <c r="M1029" i="15" s="1"/>
  <c r="N1029" i="8"/>
  <c r="N1029" i="15" s="1"/>
  <c r="O1029" i="8"/>
  <c r="O1029" i="15" s="1"/>
  <c r="P1029" i="8"/>
  <c r="P1029" i="15" s="1"/>
  <c r="Q1029" i="8"/>
  <c r="S1029" i="15" s="1"/>
  <c r="A1030" i="8"/>
  <c r="B1030" i="8"/>
  <c r="C1030" i="8"/>
  <c r="D1030" i="8"/>
  <c r="D1030" i="15" s="1"/>
  <c r="E1030" i="8"/>
  <c r="E1030" i="15" s="1"/>
  <c r="F1030" i="8"/>
  <c r="F1030" i="15" s="1"/>
  <c r="G1030" i="8"/>
  <c r="G1030" i="15" s="1"/>
  <c r="H1030" i="8"/>
  <c r="H1030" i="15" s="1"/>
  <c r="J1030" i="8"/>
  <c r="J1030" i="15" s="1"/>
  <c r="K1030" i="8"/>
  <c r="K1030" i="15" s="1"/>
  <c r="M1030" i="8"/>
  <c r="M1030" i="15" s="1"/>
  <c r="N1030" i="8"/>
  <c r="N1030" i="15" s="1"/>
  <c r="O1030" i="8"/>
  <c r="O1030" i="15" s="1"/>
  <c r="P1030" i="8"/>
  <c r="P1030" i="15" s="1"/>
  <c r="Q1030" i="8"/>
  <c r="S1030" i="15" s="1"/>
  <c r="A1031" i="8"/>
  <c r="B1031" i="8"/>
  <c r="C1031" i="8"/>
  <c r="D1031" i="8"/>
  <c r="D1031" i="15" s="1"/>
  <c r="E1031" i="8"/>
  <c r="E1031" i="15" s="1"/>
  <c r="F1031" i="8"/>
  <c r="F1031" i="15" s="1"/>
  <c r="G1031" i="8"/>
  <c r="G1031" i="15" s="1"/>
  <c r="H1031" i="8"/>
  <c r="H1031" i="15" s="1"/>
  <c r="J1031" i="8"/>
  <c r="J1031" i="15" s="1"/>
  <c r="K1031" i="8"/>
  <c r="K1031" i="15" s="1"/>
  <c r="M1031" i="8"/>
  <c r="M1031" i="15" s="1"/>
  <c r="N1031" i="8"/>
  <c r="N1031" i="15" s="1"/>
  <c r="O1031" i="8"/>
  <c r="O1031" i="15" s="1"/>
  <c r="P1031" i="8"/>
  <c r="P1031" i="15" s="1"/>
  <c r="Q1031" i="8"/>
  <c r="S1031" i="15" s="1"/>
  <c r="A1032" i="8"/>
  <c r="B1032" i="8"/>
  <c r="C1032" i="8"/>
  <c r="D1032" i="8"/>
  <c r="D1032" i="15" s="1"/>
  <c r="E1032" i="8"/>
  <c r="E1032" i="15" s="1"/>
  <c r="F1032" i="8"/>
  <c r="F1032" i="15" s="1"/>
  <c r="G1032" i="8"/>
  <c r="G1032" i="15" s="1"/>
  <c r="H1032" i="8"/>
  <c r="H1032" i="15" s="1"/>
  <c r="J1032" i="8"/>
  <c r="J1032" i="15" s="1"/>
  <c r="K1032" i="8"/>
  <c r="K1032" i="15" s="1"/>
  <c r="M1032" i="8"/>
  <c r="M1032" i="15" s="1"/>
  <c r="N1032" i="8"/>
  <c r="N1032" i="15" s="1"/>
  <c r="O1032" i="8"/>
  <c r="O1032" i="15" s="1"/>
  <c r="P1032" i="8"/>
  <c r="P1032" i="15" s="1"/>
  <c r="Q1032" i="8"/>
  <c r="S1032" i="15" s="1"/>
  <c r="A1033" i="8"/>
  <c r="B1033" i="8"/>
  <c r="C1033" i="8"/>
  <c r="D1033" i="8"/>
  <c r="D1033" i="15" s="1"/>
  <c r="E1033" i="8"/>
  <c r="E1033" i="15" s="1"/>
  <c r="F1033" i="8"/>
  <c r="F1033" i="15" s="1"/>
  <c r="G1033" i="8"/>
  <c r="G1033" i="15" s="1"/>
  <c r="H1033" i="8"/>
  <c r="H1033" i="15" s="1"/>
  <c r="J1033" i="8"/>
  <c r="J1033" i="15" s="1"/>
  <c r="K1033" i="8"/>
  <c r="K1033" i="15" s="1"/>
  <c r="M1033" i="8"/>
  <c r="M1033" i="15" s="1"/>
  <c r="N1033" i="8"/>
  <c r="N1033" i="15" s="1"/>
  <c r="O1033" i="8"/>
  <c r="O1033" i="15" s="1"/>
  <c r="P1033" i="8"/>
  <c r="P1033" i="15" s="1"/>
  <c r="Q1033" i="8"/>
  <c r="S1033" i="15" s="1"/>
  <c r="A1034" i="8"/>
  <c r="B1034" i="8"/>
  <c r="C1034" i="8"/>
  <c r="D1034" i="8"/>
  <c r="D1034" i="15" s="1"/>
  <c r="E1034" i="8"/>
  <c r="E1034" i="15" s="1"/>
  <c r="F1034" i="8"/>
  <c r="F1034" i="15" s="1"/>
  <c r="G1034" i="8"/>
  <c r="G1034" i="15" s="1"/>
  <c r="H1034" i="8"/>
  <c r="H1034" i="15" s="1"/>
  <c r="J1034" i="8"/>
  <c r="J1034" i="15" s="1"/>
  <c r="K1034" i="8"/>
  <c r="K1034" i="15" s="1"/>
  <c r="M1034" i="8"/>
  <c r="M1034" i="15" s="1"/>
  <c r="N1034" i="8"/>
  <c r="N1034" i="15" s="1"/>
  <c r="O1034" i="8"/>
  <c r="O1034" i="15" s="1"/>
  <c r="P1034" i="8"/>
  <c r="P1034" i="15" s="1"/>
  <c r="Q1034" i="8"/>
  <c r="S1034" i="15" s="1"/>
  <c r="A1035" i="8"/>
  <c r="B1035" i="8"/>
  <c r="C1035" i="8"/>
  <c r="D1035" i="8"/>
  <c r="D1035" i="15" s="1"/>
  <c r="E1035" i="8"/>
  <c r="E1035" i="15" s="1"/>
  <c r="F1035" i="8"/>
  <c r="F1035" i="15" s="1"/>
  <c r="G1035" i="8"/>
  <c r="G1035" i="15" s="1"/>
  <c r="H1035" i="8"/>
  <c r="H1035" i="15" s="1"/>
  <c r="J1035" i="8"/>
  <c r="J1035" i="15" s="1"/>
  <c r="K1035" i="8"/>
  <c r="K1035" i="15" s="1"/>
  <c r="M1035" i="8"/>
  <c r="M1035" i="15" s="1"/>
  <c r="N1035" i="8"/>
  <c r="N1035" i="15" s="1"/>
  <c r="O1035" i="8"/>
  <c r="O1035" i="15" s="1"/>
  <c r="P1035" i="8"/>
  <c r="P1035" i="15" s="1"/>
  <c r="Q1035" i="8"/>
  <c r="S1035" i="15" s="1"/>
  <c r="A1036" i="8"/>
  <c r="B1036" i="8"/>
  <c r="C1036" i="8"/>
  <c r="D1036" i="8"/>
  <c r="D1036" i="15" s="1"/>
  <c r="E1036" i="8"/>
  <c r="E1036" i="15" s="1"/>
  <c r="F1036" i="8"/>
  <c r="F1036" i="15" s="1"/>
  <c r="G1036" i="8"/>
  <c r="G1036" i="15" s="1"/>
  <c r="H1036" i="8"/>
  <c r="H1036" i="15" s="1"/>
  <c r="J1036" i="8"/>
  <c r="J1036" i="15" s="1"/>
  <c r="K1036" i="8"/>
  <c r="K1036" i="15" s="1"/>
  <c r="M1036" i="8"/>
  <c r="M1036" i="15" s="1"/>
  <c r="N1036" i="8"/>
  <c r="N1036" i="15" s="1"/>
  <c r="O1036" i="8"/>
  <c r="O1036" i="15" s="1"/>
  <c r="P1036" i="8"/>
  <c r="P1036" i="15" s="1"/>
  <c r="Q1036" i="8"/>
  <c r="S1036" i="15" s="1"/>
  <c r="A1037" i="8"/>
  <c r="B1037" i="8"/>
  <c r="C1037" i="8"/>
  <c r="D1037" i="8"/>
  <c r="D1037" i="15" s="1"/>
  <c r="E1037" i="8"/>
  <c r="E1037" i="15" s="1"/>
  <c r="F1037" i="8"/>
  <c r="F1037" i="15" s="1"/>
  <c r="G1037" i="8"/>
  <c r="G1037" i="15" s="1"/>
  <c r="H1037" i="8"/>
  <c r="H1037" i="15" s="1"/>
  <c r="J1037" i="8"/>
  <c r="J1037" i="15" s="1"/>
  <c r="K1037" i="8"/>
  <c r="K1037" i="15" s="1"/>
  <c r="M1037" i="8"/>
  <c r="M1037" i="15" s="1"/>
  <c r="N1037" i="8"/>
  <c r="N1037" i="15" s="1"/>
  <c r="O1037" i="8"/>
  <c r="O1037" i="15" s="1"/>
  <c r="P1037" i="8"/>
  <c r="P1037" i="15" s="1"/>
  <c r="Q1037" i="8"/>
  <c r="S1037" i="15" s="1"/>
  <c r="A1038" i="8"/>
  <c r="B1038" i="8"/>
  <c r="C1038" i="8"/>
  <c r="D1038" i="8"/>
  <c r="D1038" i="15" s="1"/>
  <c r="E1038" i="8"/>
  <c r="E1038" i="15" s="1"/>
  <c r="F1038" i="8"/>
  <c r="F1038" i="15" s="1"/>
  <c r="G1038" i="8"/>
  <c r="G1038" i="15" s="1"/>
  <c r="H1038" i="8"/>
  <c r="H1038" i="15" s="1"/>
  <c r="J1038" i="8"/>
  <c r="J1038" i="15" s="1"/>
  <c r="K1038" i="8"/>
  <c r="K1038" i="15" s="1"/>
  <c r="M1038" i="8"/>
  <c r="M1038" i="15" s="1"/>
  <c r="N1038" i="8"/>
  <c r="N1038" i="15" s="1"/>
  <c r="O1038" i="8"/>
  <c r="O1038" i="15" s="1"/>
  <c r="P1038" i="8"/>
  <c r="P1038" i="15" s="1"/>
  <c r="Q1038" i="8"/>
  <c r="S1038" i="15" s="1"/>
  <c r="A1039" i="8"/>
  <c r="B1039" i="8"/>
  <c r="C1039" i="8"/>
  <c r="D1039" i="8"/>
  <c r="D1039" i="15" s="1"/>
  <c r="E1039" i="8"/>
  <c r="E1039" i="15" s="1"/>
  <c r="F1039" i="8"/>
  <c r="F1039" i="15" s="1"/>
  <c r="G1039" i="8"/>
  <c r="G1039" i="15" s="1"/>
  <c r="H1039" i="8"/>
  <c r="H1039" i="15" s="1"/>
  <c r="J1039" i="8"/>
  <c r="J1039" i="15" s="1"/>
  <c r="K1039" i="8"/>
  <c r="K1039" i="15" s="1"/>
  <c r="M1039" i="8"/>
  <c r="M1039" i="15" s="1"/>
  <c r="N1039" i="8"/>
  <c r="N1039" i="15" s="1"/>
  <c r="O1039" i="8"/>
  <c r="O1039" i="15" s="1"/>
  <c r="P1039" i="8"/>
  <c r="P1039" i="15" s="1"/>
  <c r="Q1039" i="8"/>
  <c r="S1039" i="15" s="1"/>
  <c r="A1040" i="8"/>
  <c r="B1040" i="8"/>
  <c r="C1040" i="8"/>
  <c r="D1040" i="8"/>
  <c r="D1040" i="15" s="1"/>
  <c r="E1040" i="8"/>
  <c r="E1040" i="15" s="1"/>
  <c r="F1040" i="8"/>
  <c r="F1040" i="15" s="1"/>
  <c r="G1040" i="8"/>
  <c r="G1040" i="15" s="1"/>
  <c r="H1040" i="8"/>
  <c r="H1040" i="15" s="1"/>
  <c r="J1040" i="8"/>
  <c r="J1040" i="15" s="1"/>
  <c r="K1040" i="8"/>
  <c r="K1040" i="15" s="1"/>
  <c r="M1040" i="8"/>
  <c r="M1040" i="15" s="1"/>
  <c r="N1040" i="8"/>
  <c r="N1040" i="15" s="1"/>
  <c r="O1040" i="8"/>
  <c r="O1040" i="15" s="1"/>
  <c r="P1040" i="8"/>
  <c r="P1040" i="15" s="1"/>
  <c r="Q1040" i="8"/>
  <c r="S1040" i="15" s="1"/>
  <c r="A1041" i="8"/>
  <c r="B1041" i="8"/>
  <c r="C1041" i="8"/>
  <c r="D1041" i="8"/>
  <c r="D1041" i="15" s="1"/>
  <c r="E1041" i="8"/>
  <c r="E1041" i="15" s="1"/>
  <c r="F1041" i="8"/>
  <c r="F1041" i="15" s="1"/>
  <c r="G1041" i="8"/>
  <c r="G1041" i="15" s="1"/>
  <c r="H1041" i="8"/>
  <c r="H1041" i="15" s="1"/>
  <c r="J1041" i="8"/>
  <c r="J1041" i="15" s="1"/>
  <c r="K1041" i="8"/>
  <c r="K1041" i="15" s="1"/>
  <c r="M1041" i="8"/>
  <c r="M1041" i="15" s="1"/>
  <c r="N1041" i="8"/>
  <c r="N1041" i="15" s="1"/>
  <c r="O1041" i="8"/>
  <c r="O1041" i="15" s="1"/>
  <c r="P1041" i="8"/>
  <c r="P1041" i="15" s="1"/>
  <c r="Q1041" i="8"/>
  <c r="S1041" i="15" s="1"/>
  <c r="A1042" i="8"/>
  <c r="B1042" i="8"/>
  <c r="C1042" i="8"/>
  <c r="D1042" i="8"/>
  <c r="D1042" i="15" s="1"/>
  <c r="E1042" i="8"/>
  <c r="E1042" i="15" s="1"/>
  <c r="F1042" i="8"/>
  <c r="F1042" i="15" s="1"/>
  <c r="G1042" i="8"/>
  <c r="G1042" i="15" s="1"/>
  <c r="H1042" i="8"/>
  <c r="H1042" i="15" s="1"/>
  <c r="J1042" i="8"/>
  <c r="J1042" i="15" s="1"/>
  <c r="K1042" i="8"/>
  <c r="K1042" i="15" s="1"/>
  <c r="M1042" i="8"/>
  <c r="M1042" i="15" s="1"/>
  <c r="N1042" i="8"/>
  <c r="N1042" i="15" s="1"/>
  <c r="O1042" i="8"/>
  <c r="O1042" i="15" s="1"/>
  <c r="P1042" i="8"/>
  <c r="P1042" i="15" s="1"/>
  <c r="Q1042" i="8"/>
  <c r="S1042" i="15" s="1"/>
  <c r="A1055" i="8"/>
  <c r="B1055" i="8"/>
  <c r="C1055" i="8"/>
  <c r="D1055" i="8"/>
  <c r="D1055" i="15" s="1"/>
  <c r="E1055" i="8"/>
  <c r="E1055" i="15" s="1"/>
  <c r="F1055" i="8"/>
  <c r="F1055" i="15" s="1"/>
  <c r="G1055" i="8"/>
  <c r="G1055" i="15" s="1"/>
  <c r="H1055" i="8"/>
  <c r="H1055" i="15" s="1"/>
  <c r="I1055" i="8"/>
  <c r="I1055" i="15" s="1"/>
  <c r="O1055" i="8"/>
  <c r="O1055" i="15" s="1"/>
  <c r="P1055" i="8"/>
  <c r="P1055" i="15" s="1"/>
  <c r="Q1055" i="8"/>
  <c r="S1055" i="15" s="1"/>
  <c r="A1056" i="8"/>
  <c r="B1056" i="8"/>
  <c r="C1056" i="8"/>
  <c r="D1056" i="8"/>
  <c r="D1056" i="15" s="1"/>
  <c r="E1056" i="8"/>
  <c r="E1056" i="15" s="1"/>
  <c r="F1056" i="8"/>
  <c r="F1056" i="15" s="1"/>
  <c r="G1056" i="8"/>
  <c r="G1056" i="15" s="1"/>
  <c r="H1056" i="8"/>
  <c r="H1056" i="15" s="1"/>
  <c r="J1056" i="8"/>
  <c r="J1056" i="15" s="1"/>
  <c r="K1056" i="8"/>
  <c r="K1056" i="15" s="1"/>
  <c r="M1056" i="8"/>
  <c r="M1056" i="15" s="1"/>
  <c r="N1056" i="8"/>
  <c r="N1056" i="15" s="1"/>
  <c r="O1056" i="8"/>
  <c r="O1056" i="15" s="1"/>
  <c r="P1056" i="8"/>
  <c r="P1056" i="15" s="1"/>
  <c r="Q1056" i="8"/>
  <c r="S1056" i="15" s="1"/>
  <c r="A1057" i="8"/>
  <c r="B1057" i="8"/>
  <c r="C1057" i="8"/>
  <c r="D1057" i="8"/>
  <c r="D1057" i="15" s="1"/>
  <c r="E1057" i="8"/>
  <c r="E1057" i="15" s="1"/>
  <c r="F1057" i="8"/>
  <c r="F1057" i="15" s="1"/>
  <c r="G1057" i="8"/>
  <c r="G1057" i="15" s="1"/>
  <c r="H1057" i="8"/>
  <c r="H1057" i="15" s="1"/>
  <c r="J1057" i="8"/>
  <c r="J1057" i="15" s="1"/>
  <c r="K1057" i="8"/>
  <c r="K1057" i="15" s="1"/>
  <c r="M1057" i="8"/>
  <c r="M1057" i="15" s="1"/>
  <c r="N1057" i="8"/>
  <c r="N1057" i="15" s="1"/>
  <c r="O1057" i="8"/>
  <c r="O1057" i="15" s="1"/>
  <c r="P1057" i="8"/>
  <c r="P1057" i="15" s="1"/>
  <c r="Q1057" i="8"/>
  <c r="S1057" i="15" s="1"/>
  <c r="A1058" i="8"/>
  <c r="B1058" i="8"/>
  <c r="C1058" i="8"/>
  <c r="D1058" i="8"/>
  <c r="D1058" i="15" s="1"/>
  <c r="E1058" i="8"/>
  <c r="E1058" i="15" s="1"/>
  <c r="F1058" i="8"/>
  <c r="F1058" i="15" s="1"/>
  <c r="G1058" i="8"/>
  <c r="G1058" i="15" s="1"/>
  <c r="H1058" i="8"/>
  <c r="H1058" i="15" s="1"/>
  <c r="J1058" i="8"/>
  <c r="J1058" i="15" s="1"/>
  <c r="K1058" i="8"/>
  <c r="K1058" i="15" s="1"/>
  <c r="M1058" i="8"/>
  <c r="M1058" i="15" s="1"/>
  <c r="N1058" i="8"/>
  <c r="N1058" i="15" s="1"/>
  <c r="O1058" i="8"/>
  <c r="O1058" i="15" s="1"/>
  <c r="P1058" i="8"/>
  <c r="P1058" i="15" s="1"/>
  <c r="Q1058" i="8"/>
  <c r="S1058" i="15" s="1"/>
  <c r="A1059" i="8"/>
  <c r="B1059" i="8"/>
  <c r="C1059" i="8"/>
  <c r="D1059" i="8"/>
  <c r="D1059" i="15" s="1"/>
  <c r="E1059" i="8"/>
  <c r="E1059" i="15" s="1"/>
  <c r="F1059" i="8"/>
  <c r="F1059" i="15" s="1"/>
  <c r="G1059" i="8"/>
  <c r="G1059" i="15" s="1"/>
  <c r="H1059" i="8"/>
  <c r="H1059" i="15" s="1"/>
  <c r="J1059" i="8"/>
  <c r="J1059" i="15" s="1"/>
  <c r="K1059" i="8"/>
  <c r="K1059" i="15" s="1"/>
  <c r="M1059" i="8"/>
  <c r="M1059" i="15" s="1"/>
  <c r="N1059" i="8"/>
  <c r="N1059" i="15" s="1"/>
  <c r="O1059" i="8"/>
  <c r="O1059" i="15" s="1"/>
  <c r="P1059" i="8"/>
  <c r="P1059" i="15" s="1"/>
  <c r="Q1059" i="8"/>
  <c r="S1059" i="15" s="1"/>
  <c r="A1060" i="8"/>
  <c r="B1060" i="8"/>
  <c r="C1060" i="8"/>
  <c r="D1060" i="8"/>
  <c r="D1060" i="15" s="1"/>
  <c r="E1060" i="8"/>
  <c r="E1060" i="15" s="1"/>
  <c r="F1060" i="8"/>
  <c r="F1060" i="15" s="1"/>
  <c r="G1060" i="8"/>
  <c r="G1060" i="15" s="1"/>
  <c r="H1060" i="8"/>
  <c r="H1060" i="15" s="1"/>
  <c r="J1060" i="8"/>
  <c r="J1060" i="15" s="1"/>
  <c r="K1060" i="8"/>
  <c r="K1060" i="15" s="1"/>
  <c r="M1060" i="8"/>
  <c r="M1060" i="15" s="1"/>
  <c r="N1060" i="8"/>
  <c r="N1060" i="15" s="1"/>
  <c r="O1060" i="8"/>
  <c r="O1060" i="15" s="1"/>
  <c r="P1060" i="8"/>
  <c r="P1060" i="15" s="1"/>
  <c r="Q1060" i="8"/>
  <c r="S1060" i="15" s="1"/>
  <c r="A1061" i="8"/>
  <c r="B1061" i="8"/>
  <c r="C1061" i="8"/>
  <c r="D1061" i="8"/>
  <c r="D1061" i="15" s="1"/>
  <c r="E1061" i="8"/>
  <c r="E1061" i="15" s="1"/>
  <c r="F1061" i="8"/>
  <c r="F1061" i="15" s="1"/>
  <c r="G1061" i="8"/>
  <c r="G1061" i="15" s="1"/>
  <c r="H1061" i="8"/>
  <c r="H1061" i="15" s="1"/>
  <c r="J1061" i="8"/>
  <c r="J1061" i="15" s="1"/>
  <c r="K1061" i="8"/>
  <c r="K1061" i="15" s="1"/>
  <c r="M1061" i="8"/>
  <c r="M1061" i="15" s="1"/>
  <c r="N1061" i="8"/>
  <c r="N1061" i="15" s="1"/>
  <c r="O1061" i="8"/>
  <c r="O1061" i="15" s="1"/>
  <c r="P1061" i="8"/>
  <c r="P1061" i="15" s="1"/>
  <c r="Q1061" i="8"/>
  <c r="S1061" i="15" s="1"/>
  <c r="A1062" i="8"/>
  <c r="B1062" i="8"/>
  <c r="C1062" i="8"/>
  <c r="D1062" i="8"/>
  <c r="D1062" i="15" s="1"/>
  <c r="E1062" i="8"/>
  <c r="E1062" i="15" s="1"/>
  <c r="F1062" i="8"/>
  <c r="F1062" i="15" s="1"/>
  <c r="G1062" i="8"/>
  <c r="G1062" i="15" s="1"/>
  <c r="H1062" i="8"/>
  <c r="H1062" i="15" s="1"/>
  <c r="J1062" i="8"/>
  <c r="J1062" i="15" s="1"/>
  <c r="K1062" i="8"/>
  <c r="K1062" i="15" s="1"/>
  <c r="M1062" i="8"/>
  <c r="M1062" i="15" s="1"/>
  <c r="N1062" i="8"/>
  <c r="N1062" i="15" s="1"/>
  <c r="O1062" i="8"/>
  <c r="O1062" i="15" s="1"/>
  <c r="P1062" i="8"/>
  <c r="P1062" i="15" s="1"/>
  <c r="Q1062" i="8"/>
  <c r="S1062" i="15" s="1"/>
  <c r="A1063" i="8"/>
  <c r="B1063" i="8"/>
  <c r="C1063" i="8"/>
  <c r="D1063" i="8"/>
  <c r="D1063" i="15" s="1"/>
  <c r="E1063" i="8"/>
  <c r="E1063" i="15" s="1"/>
  <c r="F1063" i="8"/>
  <c r="F1063" i="15" s="1"/>
  <c r="G1063" i="8"/>
  <c r="G1063" i="15" s="1"/>
  <c r="H1063" i="8"/>
  <c r="H1063" i="15" s="1"/>
  <c r="J1063" i="8"/>
  <c r="J1063" i="15" s="1"/>
  <c r="K1063" i="8"/>
  <c r="K1063" i="15" s="1"/>
  <c r="M1063" i="8"/>
  <c r="M1063" i="15" s="1"/>
  <c r="N1063" i="8"/>
  <c r="N1063" i="15" s="1"/>
  <c r="O1063" i="8"/>
  <c r="O1063" i="15" s="1"/>
  <c r="P1063" i="8"/>
  <c r="P1063" i="15" s="1"/>
  <c r="Q1063" i="8"/>
  <c r="S1063" i="15" s="1"/>
  <c r="H1061" i="3" l="1"/>
  <c r="C1061" i="3" s="1"/>
  <c r="O1061" i="3" s="1"/>
  <c r="H1060" i="3"/>
  <c r="C1060" i="3" s="1"/>
  <c r="O1060" i="3" s="1"/>
  <c r="H1059" i="3"/>
  <c r="H1058" i="3"/>
  <c r="C1058" i="3" s="1"/>
  <c r="H1056" i="3"/>
  <c r="H1054" i="3"/>
  <c r="H1053" i="3"/>
  <c r="C1053" i="3" s="1"/>
  <c r="O1055" i="3"/>
  <c r="O1058" i="3"/>
  <c r="O1057" i="3"/>
  <c r="E1059" i="3"/>
  <c r="E1057" i="3"/>
  <c r="E1055" i="3"/>
  <c r="I1063" i="8"/>
  <c r="I1063" i="15" s="1"/>
  <c r="I1062" i="8"/>
  <c r="I1062" i="15" s="1"/>
  <c r="I1061" i="8"/>
  <c r="I1061" i="15" s="1"/>
  <c r="I1060" i="8"/>
  <c r="I1060" i="15" s="1"/>
  <c r="I1059" i="8"/>
  <c r="I1059" i="15" s="1"/>
  <c r="I1058" i="8"/>
  <c r="I1058" i="15" s="1"/>
  <c r="I1057" i="8"/>
  <c r="I1057" i="15" s="1"/>
  <c r="I1056" i="8"/>
  <c r="I1056" i="15" s="1"/>
  <c r="I1042" i="8"/>
  <c r="I1042" i="15" s="1"/>
  <c r="I1041" i="8"/>
  <c r="I1041" i="15" s="1"/>
  <c r="I1040" i="8"/>
  <c r="I1040" i="15" s="1"/>
  <c r="I1039" i="8"/>
  <c r="I1039" i="15" s="1"/>
  <c r="I1038" i="8"/>
  <c r="I1038" i="15" s="1"/>
  <c r="I1037" i="8"/>
  <c r="I1037" i="15" s="1"/>
  <c r="I1036" i="8"/>
  <c r="I1036" i="15" s="1"/>
  <c r="I1035" i="8"/>
  <c r="I1035" i="15" s="1"/>
  <c r="I1034" i="8"/>
  <c r="I1034" i="15" s="1"/>
  <c r="I1033" i="8"/>
  <c r="I1033" i="15" s="1"/>
  <c r="I1032" i="8"/>
  <c r="I1032" i="15" s="1"/>
  <c r="I1031" i="8"/>
  <c r="I1031" i="15" s="1"/>
  <c r="I1030" i="8"/>
  <c r="I1030" i="15" s="1"/>
  <c r="I1029" i="8"/>
  <c r="I1029" i="15" s="1"/>
  <c r="I1028" i="8"/>
  <c r="I1028" i="15" s="1"/>
  <c r="I1027" i="8"/>
  <c r="I1027" i="15" s="1"/>
  <c r="I1026" i="8"/>
  <c r="I1026" i="15" s="1"/>
  <c r="I1025" i="8"/>
  <c r="I1025" i="15" s="1"/>
  <c r="I1024" i="8"/>
  <c r="I1024" i="15" s="1"/>
  <c r="I1023" i="8"/>
  <c r="I1023" i="15" s="1"/>
  <c r="I1022" i="8"/>
  <c r="I1022" i="15" s="1"/>
  <c r="I1021" i="8"/>
  <c r="I1021" i="15" s="1"/>
  <c r="I1020" i="8"/>
  <c r="I1020" i="15" s="1"/>
  <c r="I1019" i="8"/>
  <c r="I1019" i="15" s="1"/>
  <c r="I1018" i="8"/>
  <c r="I1018" i="15" s="1"/>
  <c r="I1017" i="8"/>
  <c r="I1017" i="15" s="1"/>
  <c r="I1013" i="8"/>
  <c r="I1013" i="15" s="1"/>
  <c r="I1012" i="8"/>
  <c r="I1012" i="15" s="1"/>
  <c r="I1011" i="8"/>
  <c r="I1011" i="15" s="1"/>
  <c r="I1010" i="8"/>
  <c r="I1010" i="15" s="1"/>
  <c r="I1009" i="8"/>
  <c r="I1009" i="15" s="1"/>
  <c r="I1008" i="8"/>
  <c r="I1008" i="15" s="1"/>
  <c r="I1006" i="8"/>
  <c r="I1006" i="15" s="1"/>
  <c r="I1005" i="8"/>
  <c r="I1005" i="15" s="1"/>
  <c r="I1004" i="8"/>
  <c r="I1004" i="15" s="1"/>
  <c r="I999" i="8"/>
  <c r="I999" i="15" s="1"/>
  <c r="I996" i="8"/>
  <c r="I996" i="15" s="1"/>
  <c r="I993" i="8"/>
  <c r="I993" i="15" s="1"/>
  <c r="I992" i="8"/>
  <c r="I992" i="15" s="1"/>
  <c r="I991" i="8"/>
  <c r="I991" i="15" s="1"/>
  <c r="I989" i="8"/>
  <c r="I989" i="15" s="1"/>
  <c r="I988" i="8"/>
  <c r="I988" i="15" s="1"/>
  <c r="I987" i="8"/>
  <c r="I987" i="15" s="1"/>
  <c r="I986" i="8"/>
  <c r="I986" i="15" s="1"/>
  <c r="I985" i="8"/>
  <c r="I985" i="15" s="1"/>
  <c r="I984" i="8"/>
  <c r="I984" i="15" s="1"/>
  <c r="I983" i="8"/>
  <c r="I983" i="15" s="1"/>
  <c r="I982" i="8"/>
  <c r="I982" i="15" s="1"/>
  <c r="I981" i="8"/>
  <c r="I981" i="15" s="1"/>
  <c r="I980" i="8"/>
  <c r="I980" i="15" s="1"/>
  <c r="I978" i="8"/>
  <c r="I978" i="15" s="1"/>
  <c r="I977" i="8"/>
  <c r="I977" i="15" s="1"/>
  <c r="I976" i="8"/>
  <c r="I976" i="15" s="1"/>
  <c r="I975" i="8"/>
  <c r="I975" i="15" s="1"/>
  <c r="I974" i="8"/>
  <c r="I974" i="15" s="1"/>
  <c r="I972" i="8"/>
  <c r="I972" i="15" s="1"/>
  <c r="I971" i="8"/>
  <c r="I971" i="15" s="1"/>
  <c r="I966" i="8"/>
  <c r="I966" i="15" s="1"/>
  <c r="I962" i="8"/>
  <c r="I962" i="15" s="1"/>
  <c r="I961" i="8"/>
  <c r="I961" i="15" s="1"/>
  <c r="I960" i="8"/>
  <c r="I960" i="15" s="1"/>
  <c r="I959" i="8"/>
  <c r="I959" i="15" s="1"/>
  <c r="I958" i="8"/>
  <c r="I958" i="15" s="1"/>
  <c r="I957" i="8"/>
  <c r="I957" i="15" s="1"/>
  <c r="I956" i="8"/>
  <c r="I956" i="15" s="1"/>
  <c r="I955" i="8"/>
  <c r="I955" i="15" s="1"/>
  <c r="I954" i="8"/>
  <c r="I954" i="15" s="1"/>
  <c r="I953" i="8"/>
  <c r="I953" i="15" s="1"/>
  <c r="I952" i="8"/>
  <c r="I952" i="15" s="1"/>
  <c r="I951" i="8"/>
  <c r="I951" i="15" s="1"/>
  <c r="I950" i="8"/>
  <c r="I950" i="15" s="1"/>
  <c r="I949" i="8"/>
  <c r="I949" i="15" s="1"/>
  <c r="I948" i="8"/>
  <c r="I948" i="15" s="1"/>
  <c r="I947" i="8"/>
  <c r="I947" i="15" s="1"/>
  <c r="I946" i="8"/>
  <c r="I946" i="15" s="1"/>
  <c r="I945" i="8"/>
  <c r="I945" i="15" s="1"/>
  <c r="I944" i="8"/>
  <c r="I944" i="15" s="1"/>
  <c r="I1052" i="8"/>
  <c r="I1052" i="15" s="1"/>
  <c r="J1052" i="15"/>
  <c r="I1048" i="8"/>
  <c r="I1048" i="15" s="1"/>
  <c r="J1048" i="15"/>
  <c r="I1044" i="8"/>
  <c r="I1044" i="15" s="1"/>
  <c r="J1044" i="15"/>
  <c r="I1051" i="8"/>
  <c r="I1051" i="15" s="1"/>
  <c r="J1051" i="15"/>
  <c r="I1047" i="8"/>
  <c r="I1047" i="15" s="1"/>
  <c r="J1047" i="15"/>
  <c r="I1043" i="8"/>
  <c r="I1043" i="15" s="1"/>
  <c r="J1043" i="15"/>
  <c r="J1053" i="3"/>
  <c r="J1057" i="3"/>
  <c r="J1061" i="3"/>
  <c r="J1054" i="3"/>
  <c r="J1058" i="3"/>
  <c r="J1055" i="3"/>
  <c r="J1059" i="3"/>
  <c r="J1056" i="3"/>
  <c r="J1060" i="3"/>
  <c r="I1054" i="8"/>
  <c r="I1054" i="15" s="1"/>
  <c r="J1054" i="15"/>
  <c r="I1050" i="8"/>
  <c r="I1050" i="15" s="1"/>
  <c r="J1050" i="15"/>
  <c r="I1046" i="8"/>
  <c r="I1046" i="15" s="1"/>
  <c r="J1046" i="15"/>
  <c r="I1016" i="8"/>
  <c r="I1016" i="15" s="1"/>
  <c r="I1015" i="8"/>
  <c r="I1015" i="15" s="1"/>
  <c r="I1014" i="8"/>
  <c r="I1014" i="15" s="1"/>
  <c r="I1007" i="8"/>
  <c r="I1007" i="15" s="1"/>
  <c r="I1003" i="8"/>
  <c r="I1003" i="15" s="1"/>
  <c r="I1002" i="8"/>
  <c r="I1002" i="15" s="1"/>
  <c r="I1001" i="8"/>
  <c r="I1001" i="15" s="1"/>
  <c r="I1000" i="8"/>
  <c r="I1000" i="15" s="1"/>
  <c r="I998" i="8"/>
  <c r="I998" i="15" s="1"/>
  <c r="I997" i="8"/>
  <c r="I997" i="15" s="1"/>
  <c r="I995" i="8"/>
  <c r="I995" i="15" s="1"/>
  <c r="I994" i="8"/>
  <c r="I994" i="15" s="1"/>
  <c r="I990" i="8"/>
  <c r="I990" i="15" s="1"/>
  <c r="I979" i="8"/>
  <c r="I979" i="15" s="1"/>
  <c r="I973" i="8"/>
  <c r="I973" i="15" s="1"/>
  <c r="I970" i="8"/>
  <c r="I970" i="15" s="1"/>
  <c r="I969" i="8"/>
  <c r="I969" i="15" s="1"/>
  <c r="I968" i="8"/>
  <c r="I968" i="15" s="1"/>
  <c r="I967" i="8"/>
  <c r="I967" i="15" s="1"/>
  <c r="I965" i="8"/>
  <c r="I965" i="15" s="1"/>
  <c r="I964" i="8"/>
  <c r="I964" i="15" s="1"/>
  <c r="I963" i="8"/>
  <c r="I963" i="15" s="1"/>
  <c r="I1053" i="8"/>
  <c r="I1053" i="15" s="1"/>
  <c r="J1053" i="15"/>
  <c r="I1049" i="8"/>
  <c r="I1049" i="15" s="1"/>
  <c r="J1049" i="15"/>
  <c r="I1045" i="8"/>
  <c r="I1045" i="15" s="1"/>
  <c r="J1045" i="15"/>
  <c r="O1053" i="3"/>
  <c r="R1049" i="8"/>
  <c r="R1054" i="8"/>
  <c r="R1050" i="8"/>
  <c r="R1052" i="8"/>
  <c r="R1051" i="8"/>
  <c r="R1048" i="8"/>
  <c r="R1047" i="8"/>
  <c r="R1044" i="8"/>
  <c r="R1043" i="8"/>
  <c r="C1056" i="3" l="1"/>
  <c r="O1056" i="3" s="1"/>
  <c r="C1059" i="3"/>
  <c r="O1059" i="3" s="1"/>
  <c r="C1054" i="3"/>
  <c r="O1054" i="3" s="1"/>
  <c r="AM1048" i="15"/>
  <c r="Q1048" i="15"/>
  <c r="Q1050" i="15"/>
  <c r="AM1050" i="15"/>
  <c r="R1053" i="8"/>
  <c r="AM1043" i="15"/>
  <c r="Q1043" i="15"/>
  <c r="AM1051" i="15"/>
  <c r="Q1051" i="15"/>
  <c r="Q1054" i="15"/>
  <c r="AM1054" i="15"/>
  <c r="AM1044" i="15"/>
  <c r="Q1044" i="15"/>
  <c r="AM1052" i="15"/>
  <c r="Q1052" i="15"/>
  <c r="R1045" i="8"/>
  <c r="AM1047" i="15"/>
  <c r="Q1047" i="15"/>
  <c r="R1046" i="8"/>
  <c r="Q1049" i="15"/>
  <c r="AM1049" i="15"/>
  <c r="Q1045" i="15" l="1"/>
  <c r="AM1045" i="15"/>
  <c r="Q1046" i="15"/>
  <c r="AM1046" i="15"/>
  <c r="Q1053" i="15"/>
  <c r="AM1053" i="15"/>
  <c r="L17" i="24" l="1"/>
  <c r="M17" i="24"/>
  <c r="N17" i="24"/>
  <c r="L18" i="24"/>
  <c r="M18" i="24"/>
  <c r="N18" i="24"/>
  <c r="L19" i="24"/>
  <c r="M19" i="24"/>
  <c r="N19" i="24"/>
  <c r="L20" i="24"/>
  <c r="M20" i="24"/>
  <c r="N20" i="24"/>
  <c r="L21" i="24"/>
  <c r="M21" i="24"/>
  <c r="N21" i="24"/>
  <c r="L22" i="24"/>
  <c r="M22" i="24"/>
  <c r="N22" i="24"/>
  <c r="L23" i="24"/>
  <c r="M23" i="24"/>
  <c r="N23" i="24"/>
  <c r="L24" i="24"/>
  <c r="M24" i="24"/>
  <c r="N24" i="24"/>
  <c r="L25" i="24"/>
  <c r="M25" i="24"/>
  <c r="N25" i="24"/>
  <c r="L26" i="24"/>
  <c r="M26" i="24"/>
  <c r="N26" i="24"/>
  <c r="L27" i="24"/>
  <c r="M27" i="24"/>
  <c r="N27" i="24"/>
  <c r="L28" i="24"/>
  <c r="M28" i="24"/>
  <c r="N28" i="24"/>
  <c r="L29" i="24"/>
  <c r="M29" i="24"/>
  <c r="N29" i="24"/>
  <c r="L30" i="24"/>
  <c r="M30" i="24"/>
  <c r="N30" i="24"/>
  <c r="M16" i="24"/>
  <c r="N16" i="24"/>
  <c r="M15" i="24"/>
  <c r="N15" i="24"/>
  <c r="M14" i="24"/>
  <c r="N14" i="24"/>
  <c r="M13" i="24"/>
  <c r="N13" i="24"/>
  <c r="L9" i="24"/>
  <c r="M9" i="24"/>
  <c r="N9" i="24"/>
  <c r="L10" i="24"/>
  <c r="M10" i="24"/>
  <c r="N10" i="24"/>
  <c r="L11" i="24"/>
  <c r="M11" i="24"/>
  <c r="N11" i="24"/>
  <c r="L12" i="24"/>
  <c r="M12" i="24"/>
  <c r="N12" i="24"/>
  <c r="M8" i="24"/>
  <c r="N8" i="24"/>
  <c r="M7" i="24"/>
  <c r="N7" i="24"/>
  <c r="C20" i="24"/>
  <c r="D20" i="24"/>
  <c r="E20" i="24"/>
  <c r="F20" i="24"/>
  <c r="G20" i="24"/>
  <c r="H20" i="24"/>
  <c r="I20" i="24"/>
  <c r="J20" i="24"/>
  <c r="K20" i="24"/>
  <c r="C21" i="24"/>
  <c r="D21" i="24"/>
  <c r="E21" i="24"/>
  <c r="F21" i="24"/>
  <c r="G21" i="24"/>
  <c r="H21" i="24"/>
  <c r="I21" i="24"/>
  <c r="J21" i="24"/>
  <c r="K21" i="24"/>
  <c r="C22" i="24"/>
  <c r="D22" i="24"/>
  <c r="E22" i="24"/>
  <c r="F22" i="24"/>
  <c r="G22" i="24"/>
  <c r="H22" i="24"/>
  <c r="I22" i="24"/>
  <c r="J22" i="24"/>
  <c r="K22" i="24"/>
  <c r="C23" i="24"/>
  <c r="D23" i="24"/>
  <c r="E23" i="24"/>
  <c r="F23" i="24"/>
  <c r="G23" i="24"/>
  <c r="H23" i="24"/>
  <c r="I23" i="24"/>
  <c r="J23" i="24"/>
  <c r="K23" i="24"/>
  <c r="C24" i="24"/>
  <c r="D24" i="24"/>
  <c r="E24" i="24"/>
  <c r="F24" i="24"/>
  <c r="G24" i="24"/>
  <c r="H24" i="24"/>
  <c r="I24" i="24"/>
  <c r="J24" i="24"/>
  <c r="K24" i="24"/>
  <c r="C25" i="24"/>
  <c r="D25" i="24"/>
  <c r="E25" i="24"/>
  <c r="F25" i="24"/>
  <c r="G25" i="24"/>
  <c r="H25" i="24"/>
  <c r="I25" i="24"/>
  <c r="J25" i="24"/>
  <c r="K25" i="24"/>
  <c r="C26" i="24"/>
  <c r="D26" i="24"/>
  <c r="E26" i="24"/>
  <c r="F26" i="24"/>
  <c r="G26" i="24"/>
  <c r="H26" i="24"/>
  <c r="I26" i="24"/>
  <c r="J26" i="24"/>
  <c r="K26" i="24"/>
  <c r="C27" i="24"/>
  <c r="D27" i="24"/>
  <c r="E27" i="24"/>
  <c r="F27" i="24"/>
  <c r="G27" i="24"/>
  <c r="H27" i="24"/>
  <c r="I27" i="24"/>
  <c r="J27" i="24"/>
  <c r="K27" i="24"/>
  <c r="C28" i="24"/>
  <c r="D28" i="24"/>
  <c r="E28" i="24"/>
  <c r="F28" i="24"/>
  <c r="G28" i="24"/>
  <c r="H28" i="24"/>
  <c r="I28" i="24"/>
  <c r="J28" i="24"/>
  <c r="K28" i="24"/>
  <c r="C29" i="24"/>
  <c r="D29" i="24"/>
  <c r="E29" i="24"/>
  <c r="F29" i="24"/>
  <c r="G29" i="24"/>
  <c r="H29" i="24"/>
  <c r="I29" i="24"/>
  <c r="J29" i="24"/>
  <c r="K29" i="24"/>
  <c r="C30" i="24"/>
  <c r="D30" i="24"/>
  <c r="E30" i="24"/>
  <c r="F30" i="24"/>
  <c r="G30" i="24"/>
  <c r="H30" i="24"/>
  <c r="I30" i="24"/>
  <c r="J30" i="24"/>
  <c r="K30" i="24"/>
  <c r="D19" i="24"/>
  <c r="E19" i="24"/>
  <c r="F19" i="24"/>
  <c r="G19" i="24"/>
  <c r="H19" i="24"/>
  <c r="I19" i="24"/>
  <c r="J19" i="24"/>
  <c r="K19" i="24"/>
  <c r="C19" i="24"/>
  <c r="C17" i="24"/>
  <c r="D17" i="24"/>
  <c r="E17" i="24"/>
  <c r="F17" i="24"/>
  <c r="G17" i="24"/>
  <c r="H17" i="24"/>
  <c r="I17" i="24"/>
  <c r="J17" i="24"/>
  <c r="K17" i="24"/>
  <c r="C18" i="24"/>
  <c r="D18" i="24"/>
  <c r="E18" i="24"/>
  <c r="F18" i="24"/>
  <c r="G18" i="24"/>
  <c r="H18" i="24"/>
  <c r="I18" i="24"/>
  <c r="J18" i="24"/>
  <c r="K18" i="24"/>
  <c r="D16" i="24"/>
  <c r="E16" i="24"/>
  <c r="F16" i="24"/>
  <c r="G16" i="24"/>
  <c r="H16" i="24"/>
  <c r="I16" i="24"/>
  <c r="J16" i="24"/>
  <c r="K16" i="24"/>
  <c r="L16" i="24"/>
  <c r="C16" i="24"/>
  <c r="C15" i="24"/>
  <c r="D15" i="24"/>
  <c r="E15" i="24"/>
  <c r="F15" i="24"/>
  <c r="G15" i="24"/>
  <c r="H15" i="24"/>
  <c r="I15" i="24"/>
  <c r="J15" i="24"/>
  <c r="K15" i="24"/>
  <c r="L15" i="24"/>
  <c r="D14" i="24"/>
  <c r="E14" i="24"/>
  <c r="F14" i="24"/>
  <c r="G14" i="24"/>
  <c r="H14" i="24"/>
  <c r="I14" i="24"/>
  <c r="J14" i="24"/>
  <c r="K14" i="24"/>
  <c r="L14" i="24"/>
  <c r="C14" i="24"/>
  <c r="D13" i="24"/>
  <c r="E13" i="24"/>
  <c r="F13" i="24"/>
  <c r="G13" i="24"/>
  <c r="H13" i="24"/>
  <c r="I13" i="24"/>
  <c r="J13" i="24"/>
  <c r="K13" i="24"/>
  <c r="L13" i="24"/>
  <c r="C13" i="24"/>
  <c r="C8" i="24"/>
  <c r="D8" i="24"/>
  <c r="E8" i="24"/>
  <c r="F8" i="24"/>
  <c r="G8" i="24"/>
  <c r="H8" i="24"/>
  <c r="I8" i="24"/>
  <c r="J8" i="24"/>
  <c r="K8" i="24"/>
  <c r="L8" i="24"/>
  <c r="C9" i="24"/>
  <c r="D9" i="24"/>
  <c r="E9" i="24"/>
  <c r="F9" i="24"/>
  <c r="G9" i="24"/>
  <c r="H9" i="24"/>
  <c r="I9" i="24"/>
  <c r="J9" i="24"/>
  <c r="K9" i="24"/>
  <c r="C10" i="24"/>
  <c r="D10" i="24"/>
  <c r="E10" i="24"/>
  <c r="F10" i="24"/>
  <c r="G10" i="24"/>
  <c r="H10" i="24"/>
  <c r="I10" i="24"/>
  <c r="J10" i="24"/>
  <c r="K10" i="24"/>
  <c r="C11" i="24"/>
  <c r="D11" i="24"/>
  <c r="E11" i="24"/>
  <c r="F11" i="24"/>
  <c r="G11" i="24"/>
  <c r="H11" i="24"/>
  <c r="I11" i="24"/>
  <c r="J11" i="24"/>
  <c r="K11" i="24"/>
  <c r="C12" i="24"/>
  <c r="D12" i="24"/>
  <c r="E12" i="24"/>
  <c r="F12" i="24"/>
  <c r="G12" i="24"/>
  <c r="H12" i="24"/>
  <c r="I12" i="24"/>
  <c r="J12" i="24"/>
  <c r="K12" i="24"/>
  <c r="D7" i="24"/>
  <c r="E7" i="24"/>
  <c r="F7" i="24"/>
  <c r="G7" i="24"/>
  <c r="H7" i="24"/>
  <c r="I7" i="24"/>
  <c r="J7" i="24"/>
  <c r="K7" i="24"/>
  <c r="L7" i="24"/>
  <c r="C7" i="24"/>
  <c r="AD1009" i="15" l="1"/>
  <c r="AD1010" i="15"/>
  <c r="AD1011" i="15"/>
  <c r="AD1012" i="15"/>
  <c r="AD1013" i="15"/>
  <c r="AD1014" i="15"/>
  <c r="AD1015" i="15"/>
  <c r="AD1016" i="15"/>
  <c r="AD1017" i="15"/>
  <c r="AD1018" i="15"/>
  <c r="AD1019" i="15"/>
  <c r="AD1020" i="15"/>
  <c r="AD1021" i="15"/>
  <c r="AD1022" i="15"/>
  <c r="AD1023" i="15"/>
  <c r="AD1024" i="15"/>
  <c r="AD1025" i="15"/>
  <c r="AD1026" i="15"/>
  <c r="AD1027" i="15"/>
  <c r="AD1028" i="15"/>
  <c r="AD1029" i="15"/>
  <c r="AD1030" i="15"/>
  <c r="AD1031" i="15"/>
  <c r="AD1032" i="15"/>
  <c r="AD1033" i="15"/>
  <c r="AD1034" i="15"/>
  <c r="AD1035" i="15"/>
  <c r="AD1036" i="15"/>
  <c r="AD1037" i="15"/>
  <c r="AD1038" i="15"/>
  <c r="AD1039" i="15"/>
  <c r="AD1040" i="15"/>
  <c r="AD1041" i="15"/>
  <c r="AD1042" i="15"/>
  <c r="AD1043" i="15"/>
  <c r="AD1044" i="15"/>
  <c r="AD1045" i="15"/>
  <c r="AD1046" i="15"/>
  <c r="AD1047" i="15"/>
  <c r="AD1048" i="15"/>
  <c r="AD1049" i="15"/>
  <c r="AD1050" i="15"/>
  <c r="AD1051" i="15"/>
  <c r="AD1052" i="15"/>
  <c r="AD1053" i="15"/>
  <c r="AD1054" i="15"/>
  <c r="AD1055" i="15"/>
  <c r="AD1056" i="15"/>
  <c r="AD1057" i="15"/>
  <c r="AD1058" i="15"/>
  <c r="AD1059" i="15"/>
  <c r="AD1060" i="15"/>
  <c r="AD1061" i="15"/>
  <c r="AD1062" i="15"/>
  <c r="AD1063" i="15"/>
  <c r="AD1007" i="15"/>
  <c r="AD998" i="15"/>
  <c r="AD1004" i="15"/>
  <c r="AD1000" i="15"/>
  <c r="AD1006" i="15"/>
  <c r="AD994" i="15"/>
  <c r="AD1001" i="15"/>
  <c r="AD1008" i="15"/>
  <c r="AD996" i="15"/>
  <c r="AD1002" i="15"/>
  <c r="AD999" i="15"/>
  <c r="AD995" i="15"/>
  <c r="AD997" i="15"/>
  <c r="AD1005" i="15"/>
  <c r="AD1003" i="15"/>
  <c r="Z1009" i="15"/>
  <c r="Z1010" i="15"/>
  <c r="Z1011" i="15"/>
  <c r="Z1012" i="15"/>
  <c r="Z1013" i="15"/>
  <c r="Z1014" i="15"/>
  <c r="Z1015" i="15"/>
  <c r="Z1016" i="15"/>
  <c r="Z1017" i="15"/>
  <c r="Z1018" i="15"/>
  <c r="Z1019" i="15"/>
  <c r="Z1020" i="15"/>
  <c r="Z1021" i="15"/>
  <c r="Z1022" i="15"/>
  <c r="Z1023" i="15"/>
  <c r="Z1024" i="15"/>
  <c r="Z1025" i="15"/>
  <c r="Z1026" i="15"/>
  <c r="Z1027" i="15"/>
  <c r="Z1028" i="15"/>
  <c r="Z1029" i="15"/>
  <c r="Z1030" i="15"/>
  <c r="Z1031" i="15"/>
  <c r="Z1032" i="15"/>
  <c r="Z1033" i="15"/>
  <c r="Z1034" i="15"/>
  <c r="Z1035" i="15"/>
  <c r="Z1036" i="15"/>
  <c r="Z1037" i="15"/>
  <c r="Z1038" i="15"/>
  <c r="Z1039" i="15"/>
  <c r="Z1040" i="15"/>
  <c r="Z1041" i="15"/>
  <c r="Z1042" i="15"/>
  <c r="Z1043" i="15"/>
  <c r="Z1044" i="15"/>
  <c r="Z1045" i="15"/>
  <c r="Z1046" i="15"/>
  <c r="Z1047" i="15"/>
  <c r="Z1048" i="15"/>
  <c r="Z1049" i="15"/>
  <c r="Z1050" i="15"/>
  <c r="Z1051" i="15"/>
  <c r="Z1052" i="15"/>
  <c r="Z1053" i="15"/>
  <c r="Z1054" i="15"/>
  <c r="Z1055" i="15"/>
  <c r="Z1056" i="15"/>
  <c r="Z1057" i="15"/>
  <c r="Z1058" i="15"/>
  <c r="Z1059" i="15"/>
  <c r="Z1060" i="15"/>
  <c r="Z1061" i="15"/>
  <c r="Z1062" i="15"/>
  <c r="Z1063" i="15"/>
  <c r="Z1000" i="15"/>
  <c r="Z1008" i="15"/>
  <c r="Z994" i="15"/>
  <c r="Z1004" i="15"/>
  <c r="Z996" i="15"/>
  <c r="Z1006" i="15"/>
  <c r="Z1002" i="15"/>
  <c r="Z998" i="15"/>
  <c r="Z1005" i="15"/>
  <c r="Z999" i="15"/>
  <c r="Z1001" i="15"/>
  <c r="Z997" i="15"/>
  <c r="Z995" i="15"/>
  <c r="Z1007" i="15"/>
  <c r="Z1003" i="15"/>
  <c r="AE1009" i="15"/>
  <c r="AE1010" i="15"/>
  <c r="AE1011" i="15"/>
  <c r="AE1012" i="15"/>
  <c r="AE1013" i="15"/>
  <c r="AE1014" i="15"/>
  <c r="AE1015" i="15"/>
  <c r="AE1016" i="15"/>
  <c r="AE1017" i="15"/>
  <c r="AE1018" i="15"/>
  <c r="AE1019" i="15"/>
  <c r="AE1020" i="15"/>
  <c r="AE1021" i="15"/>
  <c r="AE1022" i="15"/>
  <c r="AE1023" i="15"/>
  <c r="AE1024" i="15"/>
  <c r="AE1025" i="15"/>
  <c r="AE1026" i="15"/>
  <c r="AE1027" i="15"/>
  <c r="AE1028" i="15"/>
  <c r="AE1029" i="15"/>
  <c r="AE1030" i="15"/>
  <c r="AE1031" i="15"/>
  <c r="AE1032" i="15"/>
  <c r="AE1033" i="15"/>
  <c r="AE1034" i="15"/>
  <c r="AE1035" i="15"/>
  <c r="AE1036" i="15"/>
  <c r="AE1037" i="15"/>
  <c r="AE1038" i="15"/>
  <c r="AE1039" i="15"/>
  <c r="AE1040" i="15"/>
  <c r="AE1041" i="15"/>
  <c r="AE1042" i="15"/>
  <c r="AE1043" i="15"/>
  <c r="AE1044" i="15"/>
  <c r="AE1045" i="15"/>
  <c r="AE1046" i="15"/>
  <c r="AE1047" i="15"/>
  <c r="AE1048" i="15"/>
  <c r="AE1049" i="15"/>
  <c r="AE1050" i="15"/>
  <c r="AE1051" i="15"/>
  <c r="AE1052" i="15"/>
  <c r="AE1053" i="15"/>
  <c r="AE1054" i="15"/>
  <c r="AE1055" i="15"/>
  <c r="AE1056" i="15"/>
  <c r="AE1057" i="15"/>
  <c r="AE1058" i="15"/>
  <c r="AE1059" i="15"/>
  <c r="AE1060" i="15"/>
  <c r="AE1061" i="15"/>
  <c r="AE1062" i="15"/>
  <c r="AE1063" i="15"/>
  <c r="AE998" i="15"/>
  <c r="AE1006" i="15"/>
  <c r="AE1000" i="15"/>
  <c r="AE994" i="15"/>
  <c r="AE996" i="15"/>
  <c r="AE1004" i="15"/>
  <c r="AE1002" i="15"/>
  <c r="AE1008" i="15"/>
  <c r="AE1003" i="15"/>
  <c r="AE997" i="15"/>
  <c r="AE995" i="15"/>
  <c r="AE1001" i="15"/>
  <c r="AE1007" i="15"/>
  <c r="AE1005" i="15"/>
  <c r="AE999" i="15"/>
  <c r="T456" i="35" l="1"/>
  <c r="AN450" i="35"/>
  <c r="Q4" i="37"/>
  <c r="T367" i="37" l="1"/>
  <c r="C1" i="35" l="1"/>
  <c r="C2" i="2"/>
  <c r="C1" i="2"/>
  <c r="C3" i="2" s="1"/>
  <c r="U10" i="38" l="1"/>
  <c r="I1058" i="3" l="1"/>
  <c r="R1060" i="15" s="1"/>
  <c r="AL1060" i="15" s="1"/>
  <c r="I1060" i="3"/>
  <c r="R1062" i="15" s="1"/>
  <c r="AL1062" i="15" s="1"/>
  <c r="I1054" i="3"/>
  <c r="R1056" i="15" s="1"/>
  <c r="AL1056" i="15" s="1"/>
  <c r="I1056" i="3"/>
  <c r="R1058" i="15" s="1"/>
  <c r="AL1058" i="15" s="1"/>
  <c r="I1059" i="3"/>
  <c r="R1061" i="15" s="1"/>
  <c r="AL1061" i="15" s="1"/>
  <c r="I1061" i="3"/>
  <c r="R1063" i="15" s="1"/>
  <c r="AL1063" i="15" s="1"/>
  <c r="I1057" i="3"/>
  <c r="R1059" i="15" s="1"/>
  <c r="I1055" i="3"/>
  <c r="R1057" i="15" s="1"/>
  <c r="AL1057" i="15" s="1"/>
  <c r="I1053" i="3"/>
  <c r="R1055" i="15" s="1"/>
  <c r="AL1055" i="15" s="1"/>
  <c r="T457" i="38"/>
  <c r="AC1059" i="15" l="1"/>
  <c r="X1059" i="15"/>
  <c r="AA1059" i="15"/>
  <c r="Y1059" i="15"/>
  <c r="AB1059" i="15"/>
  <c r="W1059" i="15"/>
  <c r="V1059" i="15"/>
  <c r="U1059" i="15"/>
  <c r="X1056" i="15"/>
  <c r="V1056" i="15"/>
  <c r="AC1056" i="15"/>
  <c r="W1056" i="15"/>
  <c r="AB1056" i="15"/>
  <c r="Y1056" i="15"/>
  <c r="AA1056" i="15"/>
  <c r="U1056" i="15"/>
  <c r="X1058" i="15"/>
  <c r="AC1058" i="15"/>
  <c r="Y1058" i="15"/>
  <c r="W1058" i="15"/>
  <c r="U1058" i="15"/>
  <c r="AB1058" i="15"/>
  <c r="AA1058" i="15"/>
  <c r="V1058" i="15"/>
  <c r="AL1059" i="15"/>
  <c r="X1055" i="15"/>
  <c r="AA1055" i="15"/>
  <c r="AC1055" i="15"/>
  <c r="W1055" i="15"/>
  <c r="V1055" i="15"/>
  <c r="Y1055" i="15"/>
  <c r="AB1055" i="15"/>
  <c r="U1055" i="15"/>
  <c r="X1063" i="15"/>
  <c r="AC1063" i="15"/>
  <c r="Y1063" i="15"/>
  <c r="AB1063" i="15"/>
  <c r="W1063" i="15"/>
  <c r="U1063" i="15"/>
  <c r="AA1063" i="15"/>
  <c r="V1063" i="15"/>
  <c r="X1062" i="15"/>
  <c r="W1062" i="15"/>
  <c r="V1062" i="15"/>
  <c r="AC1062" i="15"/>
  <c r="Y1062" i="15"/>
  <c r="U1062" i="15"/>
  <c r="AB1062" i="15"/>
  <c r="AA1062" i="15"/>
  <c r="W1057" i="15"/>
  <c r="V1057" i="15"/>
  <c r="AC1057" i="15"/>
  <c r="Y1057" i="15"/>
  <c r="X1057" i="15"/>
  <c r="U1057" i="15"/>
  <c r="AA1057" i="15"/>
  <c r="AB1057" i="15"/>
  <c r="W1061" i="15"/>
  <c r="X1061" i="15"/>
  <c r="AA1061" i="15"/>
  <c r="Y1061" i="15"/>
  <c r="AC1061" i="15"/>
  <c r="U1061" i="15"/>
  <c r="V1061" i="15"/>
  <c r="AB1061" i="15"/>
  <c r="X1060" i="15"/>
  <c r="AC1060" i="15"/>
  <c r="AB1060" i="15"/>
  <c r="V1060" i="15"/>
  <c r="Y1060" i="15"/>
  <c r="W1060" i="15"/>
  <c r="U1060" i="15"/>
  <c r="AA1060" i="15"/>
  <c r="AG450" i="38"/>
  <c r="AM450" i="38"/>
  <c r="AK450" i="38"/>
  <c r="AF450" i="38"/>
  <c r="Y450" i="38"/>
  <c r="X450" i="38"/>
  <c r="S450" i="38"/>
  <c r="R450" i="38"/>
  <c r="Q450" i="38"/>
  <c r="P450" i="38"/>
  <c r="O450" i="38"/>
  <c r="N450" i="38"/>
  <c r="M450" i="38"/>
  <c r="L450" i="38"/>
  <c r="K450" i="38"/>
  <c r="J450" i="38"/>
  <c r="I450" i="38"/>
  <c r="H450" i="38"/>
  <c r="G450" i="38"/>
  <c r="F450" i="38"/>
  <c r="E450" i="38"/>
  <c r="D450" i="38"/>
  <c r="Z448" i="38"/>
  <c r="Z447" i="38"/>
  <c r="Z446" i="38"/>
  <c r="Z445" i="38"/>
  <c r="Z444" i="38"/>
  <c r="Z443" i="38"/>
  <c r="Z442" i="38"/>
  <c r="Z441" i="38"/>
  <c r="Z440" i="38"/>
  <c r="Z439" i="38"/>
  <c r="Z438" i="38"/>
  <c r="Z437" i="38"/>
  <c r="Z436" i="38"/>
  <c r="Z435" i="38"/>
  <c r="Z434" i="38"/>
  <c r="Z433" i="38"/>
  <c r="Z432" i="38"/>
  <c r="Z431" i="38"/>
  <c r="Z430" i="38"/>
  <c r="Z429" i="38"/>
  <c r="Z428" i="38"/>
  <c r="Z427" i="38"/>
  <c r="Z426" i="38"/>
  <c r="Z425" i="38"/>
  <c r="Z424" i="38"/>
  <c r="Z423" i="38"/>
  <c r="Z422" i="38"/>
  <c r="Z421" i="38"/>
  <c r="Z420" i="38"/>
  <c r="Z419" i="38"/>
  <c r="Z418" i="38"/>
  <c r="Z417" i="38"/>
  <c r="Z416" i="38"/>
  <c r="Z415" i="38"/>
  <c r="Z414" i="38"/>
  <c r="Z413" i="38"/>
  <c r="Z412" i="38"/>
  <c r="Z411" i="38"/>
  <c r="Z410" i="38"/>
  <c r="Z409" i="38"/>
  <c r="Z408" i="38"/>
  <c r="Z407" i="38"/>
  <c r="Z406" i="38"/>
  <c r="Z405" i="38"/>
  <c r="Z404" i="38"/>
  <c r="Z403" i="38"/>
  <c r="Z402" i="38"/>
  <c r="Z401" i="38"/>
  <c r="Z400" i="38"/>
  <c r="Z399" i="38"/>
  <c r="Z398" i="38"/>
  <c r="Z397" i="38"/>
  <c r="Z396" i="38"/>
  <c r="Z395" i="38"/>
  <c r="Z394" i="38"/>
  <c r="Z393" i="38"/>
  <c r="Z392" i="38"/>
  <c r="Z391" i="38"/>
  <c r="Z390" i="38"/>
  <c r="Z389" i="38"/>
  <c r="Z388" i="38"/>
  <c r="Z387" i="38"/>
  <c r="Z386" i="38"/>
  <c r="Z385" i="38"/>
  <c r="Z384" i="38"/>
  <c r="Z383" i="38"/>
  <c r="Z382" i="38"/>
  <c r="Z381" i="38"/>
  <c r="Z380" i="38"/>
  <c r="Z379" i="38"/>
  <c r="Z378" i="38"/>
  <c r="Z377" i="38"/>
  <c r="Z376" i="38"/>
  <c r="Z375" i="38"/>
  <c r="Z374" i="38"/>
  <c r="Z373" i="38"/>
  <c r="Z372" i="38"/>
  <c r="Z371" i="38"/>
  <c r="Z370" i="38"/>
  <c r="Z369" i="38"/>
  <c r="Z368" i="38"/>
  <c r="Z367" i="38"/>
  <c r="Z366" i="38"/>
  <c r="Z365" i="38"/>
  <c r="Z364" i="38"/>
  <c r="Z363" i="38"/>
  <c r="Z362" i="38"/>
  <c r="Z361" i="38"/>
  <c r="Z360" i="38"/>
  <c r="Z359" i="38"/>
  <c r="Z358" i="38"/>
  <c r="Z357" i="38"/>
  <c r="Z356" i="38"/>
  <c r="Z355" i="38"/>
  <c r="Z354" i="38"/>
  <c r="Z353" i="38"/>
  <c r="Z352" i="38"/>
  <c r="Z351" i="38"/>
  <c r="Z350" i="38"/>
  <c r="Z349" i="38"/>
  <c r="Z348" i="38"/>
  <c r="Z347" i="38"/>
  <c r="Z346" i="38"/>
  <c r="Z345" i="38"/>
  <c r="Z344" i="38"/>
  <c r="Z343" i="38"/>
  <c r="Z342" i="38"/>
  <c r="Z341" i="38"/>
  <c r="Z340" i="38"/>
  <c r="Z339" i="38"/>
  <c r="Z338" i="38"/>
  <c r="Z337" i="38"/>
  <c r="Z336" i="38"/>
  <c r="Z335" i="38"/>
  <c r="Z334" i="38"/>
  <c r="Z333" i="38"/>
  <c r="Z332" i="38"/>
  <c r="Z331" i="38"/>
  <c r="Z330" i="38"/>
  <c r="Z329" i="38"/>
  <c r="Z328" i="38"/>
  <c r="Z327" i="38"/>
  <c r="Z326" i="38"/>
  <c r="Z325" i="38"/>
  <c r="Z324" i="38"/>
  <c r="Z323" i="38"/>
  <c r="Z322" i="38"/>
  <c r="Z321" i="38"/>
  <c r="Z320" i="38"/>
  <c r="Z319" i="38"/>
  <c r="Z318" i="38"/>
  <c r="Z317" i="38"/>
  <c r="Z316" i="38"/>
  <c r="Z315" i="38"/>
  <c r="Z314" i="38"/>
  <c r="Z313" i="38"/>
  <c r="Z312" i="38"/>
  <c r="Z311" i="38"/>
  <c r="Z310" i="38"/>
  <c r="Z309" i="38"/>
  <c r="Z308" i="38"/>
  <c r="Z307" i="38"/>
  <c r="Z306" i="38"/>
  <c r="Z305" i="38"/>
  <c r="Z304" i="38"/>
  <c r="Z303" i="38"/>
  <c r="Z302" i="38"/>
  <c r="Z301" i="38"/>
  <c r="Z300" i="38"/>
  <c r="Z299" i="38"/>
  <c r="Z298" i="38"/>
  <c r="Z297" i="38"/>
  <c r="Z296" i="38"/>
  <c r="Z295" i="38"/>
  <c r="Z294" i="38"/>
  <c r="Z293" i="38"/>
  <c r="Z292" i="38"/>
  <c r="Z291" i="38"/>
  <c r="Z290" i="38"/>
  <c r="Z289" i="38"/>
  <c r="Z288" i="38"/>
  <c r="Z287" i="38"/>
  <c r="Z286" i="38"/>
  <c r="Z285" i="38"/>
  <c r="Z284" i="38"/>
  <c r="Z283" i="38"/>
  <c r="Z282" i="38"/>
  <c r="Z281" i="38"/>
  <c r="Z280" i="38"/>
  <c r="Z279" i="38"/>
  <c r="Z278" i="38"/>
  <c r="Z277" i="38"/>
  <c r="Z276" i="38"/>
  <c r="Z275" i="38"/>
  <c r="Z274" i="38"/>
  <c r="Z273" i="38"/>
  <c r="Z272" i="38"/>
  <c r="Z271" i="38"/>
  <c r="Z270" i="38"/>
  <c r="Z269" i="38"/>
  <c r="Z268" i="38"/>
  <c r="Z267" i="38"/>
  <c r="Z266" i="38"/>
  <c r="Z265" i="38"/>
  <c r="Z264" i="38"/>
  <c r="Z263" i="38"/>
  <c r="Z262" i="38"/>
  <c r="Z261" i="38"/>
  <c r="Z260" i="38"/>
  <c r="Z259" i="38"/>
  <c r="Z258" i="38"/>
  <c r="Z257" i="38"/>
  <c r="Z256" i="38"/>
  <c r="Z255" i="38"/>
  <c r="Z254" i="38"/>
  <c r="Z253" i="38"/>
  <c r="Z252" i="38"/>
  <c r="Z251" i="38"/>
  <c r="Z250" i="38"/>
  <c r="Z249" i="38"/>
  <c r="Z248" i="38"/>
  <c r="Z247" i="38"/>
  <c r="Z246" i="38"/>
  <c r="Z245" i="38"/>
  <c r="Z244" i="38"/>
  <c r="Z243" i="38"/>
  <c r="Z242" i="38"/>
  <c r="Z241" i="38"/>
  <c r="Z240" i="38"/>
  <c r="Z239" i="38"/>
  <c r="Z238" i="38"/>
  <c r="Z237" i="38"/>
  <c r="Z236" i="38"/>
  <c r="Z235" i="38"/>
  <c r="Z234" i="38"/>
  <c r="Z233" i="38"/>
  <c r="Z232" i="38"/>
  <c r="Z231" i="38"/>
  <c r="Z230" i="38"/>
  <c r="Z229" i="38"/>
  <c r="Z228" i="38"/>
  <c r="Z227" i="38"/>
  <c r="Z226" i="38"/>
  <c r="Z225" i="38"/>
  <c r="Z224" i="38"/>
  <c r="Z223" i="38"/>
  <c r="Z222" i="38"/>
  <c r="Z221" i="38"/>
  <c r="Z220" i="38"/>
  <c r="Z219" i="38"/>
  <c r="Z218" i="38"/>
  <c r="Z217" i="38"/>
  <c r="Z216" i="38"/>
  <c r="Z215" i="38"/>
  <c r="Z214" i="38"/>
  <c r="Z213" i="38"/>
  <c r="Z212" i="38"/>
  <c r="Z211" i="38"/>
  <c r="Z210" i="38"/>
  <c r="Z209" i="38"/>
  <c r="Z208" i="38"/>
  <c r="Z207" i="38"/>
  <c r="Z206" i="38"/>
  <c r="Z205" i="38"/>
  <c r="Z204" i="38"/>
  <c r="Z203" i="38"/>
  <c r="Z202" i="38"/>
  <c r="Z201" i="38"/>
  <c r="Z200" i="38"/>
  <c r="Z199" i="38"/>
  <c r="Z198" i="38"/>
  <c r="Z197" i="38"/>
  <c r="Z196" i="38"/>
  <c r="Z195" i="38"/>
  <c r="Z194" i="38"/>
  <c r="Z193" i="38"/>
  <c r="Z192" i="38"/>
  <c r="Z191" i="38"/>
  <c r="Z190" i="38"/>
  <c r="Z189" i="38"/>
  <c r="Z188" i="38"/>
  <c r="Z187" i="38"/>
  <c r="Z186" i="38"/>
  <c r="Z185" i="38"/>
  <c r="Z184" i="38"/>
  <c r="Z183" i="38"/>
  <c r="Z182" i="38"/>
  <c r="Z181" i="38"/>
  <c r="Z180" i="38"/>
  <c r="Z179" i="38"/>
  <c r="Z178" i="38"/>
  <c r="Z177" i="38"/>
  <c r="Z176" i="38"/>
  <c r="Z175" i="38"/>
  <c r="Z174" i="38"/>
  <c r="Z173" i="38"/>
  <c r="Z172" i="38"/>
  <c r="Z171" i="38"/>
  <c r="Z170" i="38"/>
  <c r="Z169" i="38"/>
  <c r="Z168" i="38"/>
  <c r="Z167" i="38"/>
  <c r="Z166" i="38"/>
  <c r="Z165" i="38"/>
  <c r="Z164" i="38"/>
  <c r="Z163" i="38"/>
  <c r="Z162" i="38"/>
  <c r="Z161" i="38"/>
  <c r="Z160" i="38"/>
  <c r="Z159" i="38"/>
  <c r="Z158" i="38"/>
  <c r="Z157" i="38"/>
  <c r="Z156" i="38"/>
  <c r="Z155" i="38"/>
  <c r="Z154" i="38"/>
  <c r="Z153" i="38"/>
  <c r="Z152" i="38"/>
  <c r="Z151" i="38"/>
  <c r="Z150" i="38"/>
  <c r="Z149" i="38"/>
  <c r="Z148" i="38"/>
  <c r="Z147" i="38"/>
  <c r="Z146" i="38"/>
  <c r="Z145" i="38"/>
  <c r="Z144" i="38"/>
  <c r="Z143" i="38"/>
  <c r="Z142" i="38"/>
  <c r="Z141" i="38"/>
  <c r="Z140" i="38"/>
  <c r="Z139" i="38"/>
  <c r="Z138" i="38"/>
  <c r="Z137" i="38"/>
  <c r="Z136" i="38"/>
  <c r="Z135" i="38"/>
  <c r="Z134" i="38"/>
  <c r="Z133" i="38"/>
  <c r="Z132" i="38"/>
  <c r="Z131" i="38"/>
  <c r="Z130" i="38"/>
  <c r="Z129" i="38"/>
  <c r="Z128" i="38"/>
  <c r="Z127" i="38"/>
  <c r="Z126" i="38"/>
  <c r="Z125" i="38"/>
  <c r="Z124" i="38"/>
  <c r="Z123" i="38"/>
  <c r="Z122" i="38"/>
  <c r="Z121" i="38"/>
  <c r="Z120" i="38"/>
  <c r="Z119" i="38"/>
  <c r="Z118" i="38"/>
  <c r="Z117" i="38"/>
  <c r="Z116" i="38"/>
  <c r="Z115" i="38"/>
  <c r="Z114" i="38"/>
  <c r="Z113" i="38"/>
  <c r="Z112" i="38"/>
  <c r="Z111" i="38"/>
  <c r="Z110" i="38"/>
  <c r="Z109" i="38"/>
  <c r="Z108" i="38"/>
  <c r="Z107" i="38"/>
  <c r="Z106" i="38"/>
  <c r="Z105" i="38"/>
  <c r="Z104" i="38"/>
  <c r="Z103" i="38"/>
  <c r="Z102" i="38"/>
  <c r="Z101" i="38"/>
  <c r="Z100" i="38"/>
  <c r="Z99" i="38"/>
  <c r="Z98" i="38"/>
  <c r="Z97" i="38"/>
  <c r="Z96" i="38"/>
  <c r="Z95" i="38"/>
  <c r="Z94" i="38"/>
  <c r="Z93" i="38"/>
  <c r="Z92" i="38"/>
  <c r="Z91" i="38"/>
  <c r="Z90" i="38"/>
  <c r="Z89" i="38"/>
  <c r="Z88" i="38"/>
  <c r="Z87" i="38"/>
  <c r="Z86" i="38"/>
  <c r="Z85" i="38"/>
  <c r="Z84" i="38"/>
  <c r="Z83" i="38"/>
  <c r="Z82" i="38"/>
  <c r="Z81" i="38"/>
  <c r="Z80" i="38"/>
  <c r="Z79" i="38"/>
  <c r="Z78" i="38"/>
  <c r="Z77" i="38"/>
  <c r="Z76" i="38"/>
  <c r="Z75" i="38"/>
  <c r="Z74" i="38"/>
  <c r="Z73" i="38"/>
  <c r="Z72" i="38"/>
  <c r="Z71" i="38"/>
  <c r="Z70" i="38"/>
  <c r="Z69" i="38"/>
  <c r="Z68" i="38"/>
  <c r="Z67" i="38"/>
  <c r="Z66" i="38"/>
  <c r="Z65" i="38"/>
  <c r="Z64" i="38"/>
  <c r="Z63" i="38"/>
  <c r="Z62" i="38"/>
  <c r="Z61" i="38"/>
  <c r="Z60" i="38"/>
  <c r="Z59" i="38"/>
  <c r="Z58" i="38"/>
  <c r="Z57" i="38"/>
  <c r="Z56" i="38"/>
  <c r="Z55" i="38"/>
  <c r="Z54" i="38"/>
  <c r="Z53" i="38"/>
  <c r="Z52" i="38"/>
  <c r="Z51" i="38"/>
  <c r="Z50" i="38"/>
  <c r="Z49" i="38"/>
  <c r="Z48" i="38"/>
  <c r="Z47" i="38"/>
  <c r="Z46" i="38"/>
  <c r="Z45" i="38"/>
  <c r="Z44" i="38"/>
  <c r="Z43" i="38"/>
  <c r="Z42" i="38"/>
  <c r="Z41" i="38"/>
  <c r="Z40" i="38"/>
  <c r="Z39" i="38"/>
  <c r="Z38" i="38"/>
  <c r="Z37" i="38"/>
  <c r="Z36" i="38"/>
  <c r="Z35" i="38"/>
  <c r="Z34" i="38"/>
  <c r="Z33" i="38"/>
  <c r="Z32" i="38"/>
  <c r="Z31" i="38"/>
  <c r="Z30" i="38"/>
  <c r="Z29" i="38"/>
  <c r="Z28" i="38"/>
  <c r="Z27" i="38"/>
  <c r="Z26" i="38"/>
  <c r="Z25" i="38"/>
  <c r="Z24" i="38"/>
  <c r="Z23" i="38"/>
  <c r="Z22" i="38"/>
  <c r="Z21" i="38"/>
  <c r="Z20" i="38"/>
  <c r="Z19" i="38"/>
  <c r="Z18" i="38"/>
  <c r="Z17" i="38"/>
  <c r="Z16" i="38"/>
  <c r="Z15" i="38"/>
  <c r="Z14" i="38"/>
  <c r="Z13" i="38"/>
  <c r="Z12" i="38"/>
  <c r="Z11" i="38"/>
  <c r="Z10" i="38"/>
  <c r="AH328" i="38"/>
  <c r="AH288" i="38"/>
  <c r="AH250" i="38"/>
  <c r="AH242" i="38"/>
  <c r="AH30" i="38"/>
  <c r="AH28" i="38"/>
  <c r="AH22" i="38"/>
  <c r="AH20" i="38"/>
  <c r="AH389" i="38"/>
  <c r="AD361" i="38"/>
  <c r="AH361" i="38"/>
  <c r="AD360" i="38"/>
  <c r="AH360" i="38"/>
  <c r="AD354" i="38"/>
  <c r="AE354" i="38" s="1"/>
  <c r="AH354" i="38"/>
  <c r="AD350" i="38"/>
  <c r="AH350" i="38"/>
  <c r="AD348" i="38"/>
  <c r="AH348" i="38"/>
  <c r="AD347" i="38"/>
  <c r="AH347" i="38"/>
  <c r="AD343" i="38"/>
  <c r="AH343" i="38"/>
  <c r="AD342" i="38"/>
  <c r="AH342" i="38"/>
  <c r="AD338" i="38"/>
  <c r="AH338" i="38"/>
  <c r="AD337" i="38"/>
  <c r="AH337" i="38"/>
  <c r="AD333" i="38"/>
  <c r="AH333" i="38"/>
  <c r="AD329" i="38"/>
  <c r="AH329" i="38"/>
  <c r="AD328" i="38"/>
  <c r="AD322" i="38"/>
  <c r="AH322" i="38"/>
  <c r="AD320" i="38"/>
  <c r="AH320" i="38"/>
  <c r="AD312" i="38"/>
  <c r="AH312" i="38"/>
  <c r="AD311" i="38"/>
  <c r="AH311" i="38"/>
  <c r="AD308" i="38"/>
  <c r="AH308" i="38"/>
  <c r="AD306" i="38"/>
  <c r="AH306" i="38"/>
  <c r="AD303" i="38"/>
  <c r="AH303" i="38"/>
  <c r="AD295" i="38"/>
  <c r="AH295" i="38"/>
  <c r="AD292" i="38"/>
  <c r="AH292" i="38"/>
  <c r="AD291" i="38"/>
  <c r="AH291" i="38"/>
  <c r="AD289" i="38"/>
  <c r="AH289" i="38"/>
  <c r="AD288" i="38"/>
  <c r="AE288" i="38" s="1"/>
  <c r="AD279" i="38"/>
  <c r="AH279" i="38"/>
  <c r="AD277" i="38"/>
  <c r="AH277" i="38"/>
  <c r="AD276" i="38"/>
  <c r="AH276" i="38"/>
  <c r="AD269" i="38"/>
  <c r="AH269" i="38"/>
  <c r="AD268" i="38"/>
  <c r="AH268" i="38"/>
  <c r="AD266" i="38"/>
  <c r="AH266" i="38"/>
  <c r="AD265" i="38"/>
  <c r="AH265" i="38"/>
  <c r="AD264" i="38"/>
  <c r="AH264" i="38"/>
  <c r="AD263" i="38"/>
  <c r="AH263" i="38"/>
  <c r="AD256" i="38"/>
  <c r="AH256" i="38"/>
  <c r="AD254" i="38"/>
  <c r="AH254" i="38"/>
  <c r="AD250" i="38"/>
  <c r="AD246" i="38"/>
  <c r="AH246" i="38"/>
  <c r="AD244" i="38"/>
  <c r="AH244" i="38"/>
  <c r="AD242" i="38"/>
  <c r="AD241" i="38"/>
  <c r="AH241" i="38"/>
  <c r="AD237" i="38"/>
  <c r="AH237" i="38"/>
  <c r="AD234" i="38"/>
  <c r="AE234" i="38" s="1"/>
  <c r="AH234" i="38"/>
  <c r="AD231" i="38"/>
  <c r="AH231" i="38"/>
  <c r="AD225" i="38"/>
  <c r="AH225" i="38"/>
  <c r="AD215" i="38"/>
  <c r="AH215" i="38"/>
  <c r="AD214" i="38"/>
  <c r="AE214" i="38" s="1"/>
  <c r="AH214" i="38"/>
  <c r="AD212" i="38"/>
  <c r="AH212" i="38"/>
  <c r="AD211" i="38"/>
  <c r="AH211" i="38"/>
  <c r="AD209" i="38"/>
  <c r="AH209" i="38"/>
  <c r="AD204" i="38"/>
  <c r="AH204" i="38"/>
  <c r="AD203" i="38"/>
  <c r="AH203" i="38"/>
  <c r="AD202" i="38"/>
  <c r="AH202" i="38"/>
  <c r="AD201" i="38"/>
  <c r="AH201" i="38"/>
  <c r="AD199" i="38"/>
  <c r="AH199" i="38"/>
  <c r="AD197" i="38"/>
  <c r="AH197" i="38"/>
  <c r="AD192" i="38"/>
  <c r="AH192" i="38"/>
  <c r="AD189" i="38"/>
  <c r="AE189" i="38" s="1"/>
  <c r="AH189" i="38"/>
  <c r="AD188" i="38"/>
  <c r="AH188" i="38"/>
  <c r="AD175" i="38"/>
  <c r="AH175" i="38"/>
  <c r="AD165" i="38"/>
  <c r="AH165" i="38"/>
  <c r="AD157" i="38"/>
  <c r="AE157" i="38" s="1"/>
  <c r="AH157" i="38"/>
  <c r="AD156" i="38"/>
  <c r="AH156" i="38"/>
  <c r="AD155" i="38"/>
  <c r="AH155" i="38"/>
  <c r="AD152" i="38"/>
  <c r="AH152" i="38"/>
  <c r="AD149" i="38"/>
  <c r="AE149" i="38" s="1"/>
  <c r="AH149" i="38"/>
  <c r="AD143" i="38"/>
  <c r="AH143" i="38"/>
  <c r="AD141" i="38"/>
  <c r="AH141" i="38"/>
  <c r="AD139" i="38"/>
  <c r="AH139" i="38"/>
  <c r="AD138" i="38"/>
  <c r="AH138" i="38"/>
  <c r="AD135" i="38"/>
  <c r="AH135" i="38"/>
  <c r="AD133" i="38"/>
  <c r="AH133" i="38"/>
  <c r="AD132" i="38"/>
  <c r="AE132" i="38" s="1"/>
  <c r="AH132" i="38"/>
  <c r="AD129" i="38"/>
  <c r="AH129" i="38"/>
  <c r="AD128" i="38"/>
  <c r="AH128" i="38"/>
  <c r="AD125" i="38"/>
  <c r="AH125" i="38"/>
  <c r="AD124" i="38"/>
  <c r="AE124" i="38" s="1"/>
  <c r="AH124" i="38"/>
  <c r="AD122" i="38"/>
  <c r="AH122" i="38"/>
  <c r="AD121" i="38"/>
  <c r="AH121" i="38"/>
  <c r="AD118" i="38"/>
  <c r="AH118" i="38"/>
  <c r="AD117" i="38"/>
  <c r="AH117" i="38"/>
  <c r="AD115" i="38"/>
  <c r="AH115" i="38"/>
  <c r="AD113" i="38"/>
  <c r="AH113" i="38"/>
  <c r="AD111" i="38"/>
  <c r="AH111" i="38"/>
  <c r="AD101" i="38"/>
  <c r="AH101" i="38"/>
  <c r="AD99" i="38"/>
  <c r="AH99" i="38"/>
  <c r="AD93" i="38"/>
  <c r="AH93" i="38"/>
  <c r="AD90" i="38"/>
  <c r="AH90" i="38"/>
  <c r="AD89" i="38"/>
  <c r="AH89" i="38"/>
  <c r="AD85" i="38"/>
  <c r="AH85" i="38"/>
  <c r="AD84" i="38"/>
  <c r="AH84" i="38"/>
  <c r="AD79" i="38"/>
  <c r="AE79" i="38" s="1"/>
  <c r="AH79" i="38"/>
  <c r="AD78" i="38"/>
  <c r="AH78" i="38"/>
  <c r="AD75" i="38"/>
  <c r="AH75" i="38"/>
  <c r="AD71" i="38"/>
  <c r="AH71" i="38"/>
  <c r="AD69" i="38"/>
  <c r="AH69" i="38"/>
  <c r="AD68" i="38"/>
  <c r="AH68" i="38"/>
  <c r="AD67" i="38"/>
  <c r="AH67" i="38"/>
  <c r="AD64" i="38"/>
  <c r="AH64" i="38"/>
  <c r="AD63" i="38"/>
  <c r="AE63" i="38" s="1"/>
  <c r="AH63" i="38"/>
  <c r="AD62" i="38"/>
  <c r="AH62" i="38"/>
  <c r="AD56" i="38"/>
  <c r="AH56" i="38"/>
  <c r="AD51" i="38"/>
  <c r="AH51" i="38"/>
  <c r="AD48" i="38"/>
  <c r="AH48" i="38"/>
  <c r="AD46" i="38"/>
  <c r="AH46" i="38"/>
  <c r="AD43" i="38"/>
  <c r="AH43" i="38"/>
  <c r="AD42" i="38"/>
  <c r="AH42" i="38"/>
  <c r="AD41" i="38"/>
  <c r="AH41" i="38"/>
  <c r="AD38" i="38"/>
  <c r="AH38" i="38"/>
  <c r="AD37" i="38"/>
  <c r="AE37" i="38" s="1"/>
  <c r="AH37" i="38"/>
  <c r="AD31" i="38"/>
  <c r="AH31" i="38"/>
  <c r="AD30" i="38"/>
  <c r="AD28" i="38"/>
  <c r="AE28" i="38" s="1"/>
  <c r="AD24" i="38"/>
  <c r="AH24" i="38"/>
  <c r="AD22" i="38"/>
  <c r="AD21" i="38"/>
  <c r="AH21" i="38"/>
  <c r="AD20" i="38"/>
  <c r="AE20" i="38" s="1"/>
  <c r="AD15" i="38"/>
  <c r="AH15" i="38"/>
  <c r="AD13" i="38"/>
  <c r="AH13" i="38"/>
  <c r="AD11" i="38"/>
  <c r="AE11" i="38" s="1"/>
  <c r="AH11" i="38"/>
  <c r="AE78" i="38" l="1"/>
  <c r="AE62" i="38"/>
  <c r="AE156" i="38"/>
  <c r="AE188" i="38"/>
  <c r="AE197" i="38"/>
  <c r="AE204" i="38"/>
  <c r="AE250" i="38"/>
  <c r="AE43" i="38"/>
  <c r="AE69" i="38"/>
  <c r="AE22" i="38"/>
  <c r="AE152" i="38"/>
  <c r="AE192" i="38"/>
  <c r="AE201" i="38"/>
  <c r="AE237" i="38"/>
  <c r="AE264" i="38"/>
  <c r="AE328" i="38"/>
  <c r="AE337" i="38"/>
  <c r="AE42" i="38"/>
  <c r="AE85" i="38"/>
  <c r="AE15" i="38"/>
  <c r="AE41" i="38"/>
  <c r="AE75" i="38"/>
  <c r="AE129" i="38"/>
  <c r="AE231" i="38"/>
  <c r="AE266" i="38"/>
  <c r="AE303" i="38"/>
  <c r="AE68" i="38"/>
  <c r="AE348" i="38"/>
  <c r="AE202" i="38"/>
  <c r="AE256" i="38"/>
  <c r="AE329" i="38"/>
  <c r="AE347" i="38"/>
  <c r="AE84" i="38"/>
  <c r="AE128" i="38"/>
  <c r="AE265" i="38"/>
  <c r="AE320" i="38"/>
  <c r="AE338" i="38"/>
  <c r="AE67" i="38"/>
  <c r="AE38" i="38"/>
  <c r="AE64" i="38"/>
  <c r="AE99" i="38"/>
  <c r="AE133" i="38"/>
  <c r="AE244" i="38"/>
  <c r="AE279" i="38"/>
  <c r="AE13" i="38"/>
  <c r="AE30" i="38"/>
  <c r="AE56" i="38"/>
  <c r="AE90" i="38"/>
  <c r="AE254" i="38"/>
  <c r="AE308" i="38"/>
  <c r="AE117" i="38"/>
  <c r="AE361" i="38"/>
  <c r="AE21" i="38"/>
  <c r="AE215" i="38"/>
  <c r="AE31" i="38"/>
  <c r="AE48" i="38"/>
  <c r="AE101" i="38"/>
  <c r="AE135" i="38"/>
  <c r="AE246" i="38"/>
  <c r="AE89" i="38"/>
  <c r="AE46" i="38"/>
  <c r="AE141" i="38"/>
  <c r="AE263" i="38"/>
  <c r="AE289" i="38"/>
  <c r="AE24" i="38"/>
  <c r="AE93" i="38"/>
  <c r="AE121" i="38"/>
  <c r="AE292" i="38"/>
  <c r="AE311" i="38"/>
  <c r="AE269" i="38"/>
  <c r="AE71" i="38"/>
  <c r="AE51" i="38"/>
  <c r="AE122" i="38"/>
  <c r="AE165" i="38"/>
  <c r="AE212" i="38"/>
  <c r="AE241" i="38"/>
  <c r="AE276" i="38"/>
  <c r="AE312" i="38"/>
  <c r="AE322" i="38"/>
  <c r="AE242" i="38"/>
  <c r="AE268" i="38"/>
  <c r="AE277" i="38"/>
  <c r="AE333" i="38"/>
  <c r="AE350" i="38"/>
  <c r="AE360" i="38"/>
  <c r="AT13" i="38"/>
  <c r="AF1060" i="15"/>
  <c r="AN1060" i="15" s="1"/>
  <c r="AF1056" i="15"/>
  <c r="AN1056" i="15" s="1"/>
  <c r="AF1059" i="15"/>
  <c r="AN1059" i="15" s="1"/>
  <c r="AF1061" i="15"/>
  <c r="AN1061" i="15" s="1"/>
  <c r="AF1057" i="15"/>
  <c r="AN1057" i="15" s="1"/>
  <c r="AF1062" i="15"/>
  <c r="AN1062" i="15" s="1"/>
  <c r="AF1063" i="15"/>
  <c r="AN1063" i="15" s="1"/>
  <c r="AF1055" i="15"/>
  <c r="AN1055" i="15" s="1"/>
  <c r="AF1058" i="15"/>
  <c r="AN1058" i="15" s="1"/>
  <c r="AT75" i="38"/>
  <c r="AL75" i="38"/>
  <c r="AL79" i="38"/>
  <c r="AT79" i="38"/>
  <c r="AL118" i="38"/>
  <c r="AT118" i="38"/>
  <c r="AL141" i="38"/>
  <c r="AT141" i="38"/>
  <c r="AL225" i="38"/>
  <c r="AT225" i="38"/>
  <c r="AT264" i="38"/>
  <c r="AL264" i="38"/>
  <c r="AT292" i="38"/>
  <c r="AL292" i="38"/>
  <c r="AL333" i="38"/>
  <c r="AT333" i="38"/>
  <c r="AT361" i="38"/>
  <c r="AL361" i="38"/>
  <c r="AT84" i="38"/>
  <c r="AL84" i="38"/>
  <c r="AL197" i="38"/>
  <c r="AT197" i="38"/>
  <c r="AL295" i="38"/>
  <c r="AT295" i="38"/>
  <c r="AT24" i="38"/>
  <c r="AL24" i="38"/>
  <c r="AL56" i="38"/>
  <c r="AT56" i="38"/>
  <c r="AT85" i="38"/>
  <c r="AL85" i="38"/>
  <c r="AT122" i="38"/>
  <c r="AL122" i="38"/>
  <c r="AT149" i="38"/>
  <c r="AL149" i="38"/>
  <c r="AL199" i="38"/>
  <c r="AT199" i="38"/>
  <c r="AL234" i="38"/>
  <c r="AT234" i="38"/>
  <c r="AT266" i="38"/>
  <c r="AL266" i="38"/>
  <c r="AT303" i="38"/>
  <c r="AL303" i="38"/>
  <c r="AT337" i="38"/>
  <c r="AL337" i="38"/>
  <c r="AT389" i="38"/>
  <c r="AL389" i="38"/>
  <c r="AL138" i="38"/>
  <c r="AT138" i="38"/>
  <c r="AT28" i="38"/>
  <c r="AL28" i="38"/>
  <c r="AT62" i="38"/>
  <c r="AL62" i="38"/>
  <c r="AL89" i="38"/>
  <c r="AT89" i="38"/>
  <c r="AT124" i="38"/>
  <c r="AL124" i="38"/>
  <c r="AL152" i="38"/>
  <c r="AT152" i="38"/>
  <c r="AL201" i="38"/>
  <c r="AT201" i="38"/>
  <c r="AL237" i="38"/>
  <c r="AT237" i="38"/>
  <c r="AT268" i="38"/>
  <c r="AL268" i="38"/>
  <c r="AL306" i="38"/>
  <c r="AT306" i="38"/>
  <c r="AT338" i="38"/>
  <c r="AL338" i="38"/>
  <c r="AT256" i="38"/>
  <c r="AL256" i="38"/>
  <c r="AL117" i="38"/>
  <c r="AT117" i="38"/>
  <c r="AL215" i="38"/>
  <c r="AT215" i="38"/>
  <c r="AT360" i="38"/>
  <c r="AL360" i="38"/>
  <c r="AT48" i="38"/>
  <c r="AL48" i="38"/>
  <c r="AT51" i="38"/>
  <c r="AL51" i="38"/>
  <c r="AT121" i="38"/>
  <c r="AL121" i="38"/>
  <c r="AT231" i="38"/>
  <c r="AL231" i="38"/>
  <c r="AT30" i="38"/>
  <c r="AL30" i="38"/>
  <c r="AT63" i="38"/>
  <c r="AL63" i="38"/>
  <c r="AL90" i="38"/>
  <c r="AT90" i="38"/>
  <c r="AT125" i="38"/>
  <c r="AL125" i="38"/>
  <c r="AL202" i="38"/>
  <c r="AT202" i="38"/>
  <c r="AT241" i="38"/>
  <c r="AL241" i="38"/>
  <c r="AT269" i="38"/>
  <c r="AL269" i="38"/>
  <c r="AL308" i="38"/>
  <c r="AT308" i="38"/>
  <c r="AL342" i="38"/>
  <c r="AT342" i="38"/>
  <c r="AT15" i="38"/>
  <c r="AL15" i="38"/>
  <c r="AT289" i="38"/>
  <c r="AL289" i="38"/>
  <c r="AT78" i="38"/>
  <c r="AL78" i="38"/>
  <c r="AL139" i="38"/>
  <c r="AT139" i="38"/>
  <c r="AT291" i="38"/>
  <c r="AL291" i="38"/>
  <c r="AL22" i="38"/>
  <c r="AT22" i="38"/>
  <c r="AL143" i="38"/>
  <c r="AT143" i="38"/>
  <c r="AT265" i="38"/>
  <c r="AL265" i="38"/>
  <c r="AL31" i="38"/>
  <c r="AT31" i="38"/>
  <c r="AT64" i="38"/>
  <c r="AL64" i="38"/>
  <c r="AL93" i="38"/>
  <c r="AT93" i="38"/>
  <c r="AL128" i="38"/>
  <c r="AT128" i="38"/>
  <c r="AL155" i="38"/>
  <c r="AT155" i="38"/>
  <c r="AL203" i="38"/>
  <c r="AT203" i="38"/>
  <c r="AT242" i="38"/>
  <c r="AL242" i="38"/>
  <c r="AT276" i="38"/>
  <c r="AL276" i="38"/>
  <c r="AL311" i="38"/>
  <c r="AT311" i="38"/>
  <c r="AL343" i="38"/>
  <c r="AT343" i="38"/>
  <c r="AL43" i="38"/>
  <c r="AT43" i="38"/>
  <c r="AL115" i="38"/>
  <c r="AT115" i="38"/>
  <c r="AL188" i="38"/>
  <c r="AT188" i="38"/>
  <c r="AL214" i="38"/>
  <c r="AT214" i="38"/>
  <c r="AT328" i="38"/>
  <c r="AL328" i="38"/>
  <c r="AL354" i="38"/>
  <c r="AT354" i="38"/>
  <c r="AL20" i="38"/>
  <c r="AT20" i="38"/>
  <c r="AL263" i="38"/>
  <c r="AT263" i="38"/>
  <c r="AL21" i="38"/>
  <c r="AT21" i="38"/>
  <c r="AT192" i="38"/>
  <c r="AL192" i="38"/>
  <c r="AT37" i="38"/>
  <c r="AL37" i="38"/>
  <c r="AL67" i="38"/>
  <c r="AT67" i="38"/>
  <c r="AT99" i="38"/>
  <c r="AL99" i="38"/>
  <c r="AL129" i="38"/>
  <c r="AT129" i="38"/>
  <c r="AT204" i="38"/>
  <c r="AL204" i="38"/>
  <c r="AT244" i="38"/>
  <c r="AL244" i="38"/>
  <c r="AT277" i="38"/>
  <c r="AL277" i="38"/>
  <c r="AT312" i="38"/>
  <c r="AL312" i="38"/>
  <c r="AL347" i="38"/>
  <c r="AT347" i="38"/>
  <c r="AT38" i="38"/>
  <c r="AL38" i="38"/>
  <c r="AL68" i="38"/>
  <c r="AT68" i="38"/>
  <c r="AT101" i="38"/>
  <c r="AL101" i="38"/>
  <c r="AT132" i="38"/>
  <c r="AL132" i="38"/>
  <c r="AT157" i="38"/>
  <c r="AL157" i="38"/>
  <c r="AT209" i="38"/>
  <c r="AL209" i="38"/>
  <c r="AT246" i="38"/>
  <c r="AL246" i="38"/>
  <c r="AT279" i="38"/>
  <c r="AL279" i="38"/>
  <c r="AT348" i="38"/>
  <c r="AL348" i="38"/>
  <c r="AL11" i="38"/>
  <c r="AT11" i="38"/>
  <c r="AT41" i="38"/>
  <c r="AL41" i="38"/>
  <c r="AL69" i="38"/>
  <c r="AT69" i="38"/>
  <c r="AT111" i="38"/>
  <c r="AL111" i="38"/>
  <c r="AT133" i="38"/>
  <c r="AL133" i="38"/>
  <c r="AL165" i="38"/>
  <c r="AT165" i="38"/>
  <c r="AL211" i="38"/>
  <c r="AT211" i="38"/>
  <c r="AL250" i="38"/>
  <c r="AT250" i="38"/>
  <c r="AL320" i="38"/>
  <c r="AT320" i="38"/>
  <c r="AL46" i="38"/>
  <c r="AT46" i="38"/>
  <c r="AL189" i="38"/>
  <c r="AT189" i="38"/>
  <c r="AT329" i="38"/>
  <c r="AL329" i="38"/>
  <c r="AT156" i="38"/>
  <c r="AL156" i="38"/>
  <c r="AL13" i="38"/>
  <c r="AL42" i="38"/>
  <c r="AT42" i="38"/>
  <c r="AL71" i="38"/>
  <c r="AT71" i="38"/>
  <c r="AT113" i="38"/>
  <c r="AL113" i="38"/>
  <c r="AT135" i="38"/>
  <c r="AL135" i="38"/>
  <c r="AL175" i="38"/>
  <c r="AT175" i="38"/>
  <c r="AL212" i="38"/>
  <c r="AT212" i="38"/>
  <c r="AT254" i="38"/>
  <c r="AL254" i="38"/>
  <c r="AT288" i="38"/>
  <c r="AL288" i="38"/>
  <c r="AL322" i="38"/>
  <c r="AT322" i="38"/>
  <c r="AT350" i="38"/>
  <c r="AL350" i="38"/>
  <c r="Z450" i="38"/>
  <c r="AE306" i="38"/>
  <c r="AE118" i="38"/>
  <c r="AE113" i="38"/>
  <c r="AE209" i="38"/>
  <c r="AE342" i="38"/>
  <c r="AE155" i="38"/>
  <c r="AE225" i="38"/>
  <c r="AE115" i="38"/>
  <c r="AE211" i="38"/>
  <c r="AE203" i="38"/>
  <c r="AE125" i="38"/>
  <c r="AE343" i="38"/>
  <c r="AE111" i="38"/>
  <c r="AE138" i="38"/>
  <c r="AE199" i="38"/>
  <c r="AE295" i="38"/>
  <c r="AE291" i="38"/>
  <c r="AE143" i="38"/>
  <c r="AE139" i="38"/>
  <c r="AE175" i="38"/>
  <c r="U448" i="38" l="1"/>
  <c r="V448" i="38" s="1"/>
  <c r="AA448" i="38" s="1"/>
  <c r="AD448" i="38" s="1"/>
  <c r="U447" i="38"/>
  <c r="V447" i="38" s="1"/>
  <c r="AA447" i="38" s="1"/>
  <c r="AD447" i="38" s="1"/>
  <c r="U446" i="38"/>
  <c r="V446" i="38" s="1"/>
  <c r="AA446" i="38" s="1"/>
  <c r="AD446" i="38" s="1"/>
  <c r="U445" i="38"/>
  <c r="V445" i="38" s="1"/>
  <c r="AA445" i="38" s="1"/>
  <c r="AD445" i="38" s="1"/>
  <c r="U444" i="38"/>
  <c r="V444" i="38" s="1"/>
  <c r="AA444" i="38" s="1"/>
  <c r="AD444" i="38" s="1"/>
  <c r="U443" i="38"/>
  <c r="V443" i="38" s="1"/>
  <c r="AA443" i="38" s="1"/>
  <c r="AD443" i="38" s="1"/>
  <c r="U442" i="38"/>
  <c r="V442" i="38" s="1"/>
  <c r="AA442" i="38" s="1"/>
  <c r="AD442" i="38" s="1"/>
  <c r="U441" i="38"/>
  <c r="V441" i="38" s="1"/>
  <c r="AA441" i="38" s="1"/>
  <c r="AD441" i="38" s="1"/>
  <c r="U440" i="38"/>
  <c r="V440" i="38" s="1"/>
  <c r="AA440" i="38" s="1"/>
  <c r="AD440" i="38" s="1"/>
  <c r="U439" i="38"/>
  <c r="V439" i="38" s="1"/>
  <c r="AA439" i="38" s="1"/>
  <c r="AD439" i="38" s="1"/>
  <c r="U438" i="38"/>
  <c r="V438" i="38" s="1"/>
  <c r="AA438" i="38" s="1"/>
  <c r="AD438" i="38" s="1"/>
  <c r="U437" i="38"/>
  <c r="V437" i="38" s="1"/>
  <c r="AA437" i="38" s="1"/>
  <c r="AD437" i="38" s="1"/>
  <c r="U436" i="38"/>
  <c r="V436" i="38" s="1"/>
  <c r="AA436" i="38" s="1"/>
  <c r="AD436" i="38" s="1"/>
  <c r="U435" i="38"/>
  <c r="V435" i="38" s="1"/>
  <c r="AA435" i="38" s="1"/>
  <c r="AD435" i="38" s="1"/>
  <c r="U434" i="38"/>
  <c r="V434" i="38" s="1"/>
  <c r="AA434" i="38" s="1"/>
  <c r="AD434" i="38" s="1"/>
  <c r="U433" i="38"/>
  <c r="V433" i="38" s="1"/>
  <c r="AA433" i="38" s="1"/>
  <c r="AD433" i="38" s="1"/>
  <c r="U432" i="38"/>
  <c r="V432" i="38" s="1"/>
  <c r="AA432" i="38" s="1"/>
  <c r="AD432" i="38" s="1"/>
  <c r="U431" i="38"/>
  <c r="V431" i="38" s="1"/>
  <c r="AA431" i="38" s="1"/>
  <c r="AD431" i="38" s="1"/>
  <c r="U430" i="38"/>
  <c r="V430" i="38" s="1"/>
  <c r="AA430" i="38" s="1"/>
  <c r="AD430" i="38" s="1"/>
  <c r="U429" i="38"/>
  <c r="V429" i="38" s="1"/>
  <c r="AA429" i="38" s="1"/>
  <c r="AD429" i="38" s="1"/>
  <c r="U428" i="38"/>
  <c r="V428" i="38" s="1"/>
  <c r="AA428" i="38" s="1"/>
  <c r="AD428" i="38" s="1"/>
  <c r="U427" i="38"/>
  <c r="V427" i="38" s="1"/>
  <c r="AA427" i="38" s="1"/>
  <c r="AD427" i="38" s="1"/>
  <c r="U426" i="38"/>
  <c r="V426" i="38" s="1"/>
  <c r="AA426" i="38" s="1"/>
  <c r="AD426" i="38" s="1"/>
  <c r="U425" i="38"/>
  <c r="V425" i="38" s="1"/>
  <c r="AA425" i="38" s="1"/>
  <c r="AD425" i="38" s="1"/>
  <c r="U424" i="38"/>
  <c r="V424" i="38" s="1"/>
  <c r="AA424" i="38" s="1"/>
  <c r="AD424" i="38" s="1"/>
  <c r="U423" i="38"/>
  <c r="V423" i="38" s="1"/>
  <c r="AA423" i="38" s="1"/>
  <c r="AD423" i="38" s="1"/>
  <c r="U422" i="38"/>
  <c r="V422" i="38" s="1"/>
  <c r="AA422" i="38" s="1"/>
  <c r="AD422" i="38" s="1"/>
  <c r="U421" i="38"/>
  <c r="V421" i="38" s="1"/>
  <c r="AA421" i="38" s="1"/>
  <c r="AD421" i="38" s="1"/>
  <c r="U420" i="38"/>
  <c r="V420" i="38" s="1"/>
  <c r="AA420" i="38" s="1"/>
  <c r="AD420" i="38" s="1"/>
  <c r="U419" i="38"/>
  <c r="V419" i="38" s="1"/>
  <c r="AA419" i="38" s="1"/>
  <c r="AD419" i="38" s="1"/>
  <c r="U418" i="38"/>
  <c r="V418" i="38" s="1"/>
  <c r="AA418" i="38" s="1"/>
  <c r="AD418" i="38" s="1"/>
  <c r="U417" i="38"/>
  <c r="V417" i="38" s="1"/>
  <c r="AA417" i="38" s="1"/>
  <c r="AD417" i="38" s="1"/>
  <c r="U416" i="38"/>
  <c r="V416" i="38" s="1"/>
  <c r="AA416" i="38" s="1"/>
  <c r="AD416" i="38" s="1"/>
  <c r="U415" i="38"/>
  <c r="V415" i="38" s="1"/>
  <c r="AA415" i="38" s="1"/>
  <c r="AD415" i="38" s="1"/>
  <c r="U414" i="38"/>
  <c r="V414" i="38" s="1"/>
  <c r="AA414" i="38" s="1"/>
  <c r="AD414" i="38" s="1"/>
  <c r="U413" i="38"/>
  <c r="V413" i="38" s="1"/>
  <c r="AA413" i="38" s="1"/>
  <c r="AD413" i="38" s="1"/>
  <c r="U412" i="38"/>
  <c r="V412" i="38" s="1"/>
  <c r="AA412" i="38" s="1"/>
  <c r="AD412" i="38" s="1"/>
  <c r="U411" i="38"/>
  <c r="V411" i="38" s="1"/>
  <c r="AA411" i="38" s="1"/>
  <c r="AD411" i="38" s="1"/>
  <c r="U410" i="38"/>
  <c r="V410" i="38" s="1"/>
  <c r="AA410" i="38" s="1"/>
  <c r="AD410" i="38" s="1"/>
  <c r="U409" i="38"/>
  <c r="V409" i="38" s="1"/>
  <c r="AA409" i="38" s="1"/>
  <c r="AD409" i="38" s="1"/>
  <c r="U408" i="38"/>
  <c r="V408" i="38" s="1"/>
  <c r="AA408" i="38" s="1"/>
  <c r="AD408" i="38" s="1"/>
  <c r="U407" i="38"/>
  <c r="V407" i="38" s="1"/>
  <c r="AA407" i="38" s="1"/>
  <c r="AD407" i="38" s="1"/>
  <c r="U406" i="38"/>
  <c r="V406" i="38" s="1"/>
  <c r="AA406" i="38" s="1"/>
  <c r="AD406" i="38" s="1"/>
  <c r="U405" i="38"/>
  <c r="V405" i="38" s="1"/>
  <c r="AA405" i="38" s="1"/>
  <c r="AD405" i="38" s="1"/>
  <c r="U404" i="38"/>
  <c r="V404" i="38" s="1"/>
  <c r="AA404" i="38" s="1"/>
  <c r="AD404" i="38" s="1"/>
  <c r="U403" i="38"/>
  <c r="V403" i="38" s="1"/>
  <c r="AA403" i="38" s="1"/>
  <c r="AD403" i="38" s="1"/>
  <c r="U402" i="38"/>
  <c r="V402" i="38" s="1"/>
  <c r="AA402" i="38" s="1"/>
  <c r="AD402" i="38" s="1"/>
  <c r="U401" i="38"/>
  <c r="V401" i="38" s="1"/>
  <c r="AA401" i="38" s="1"/>
  <c r="AD401" i="38" s="1"/>
  <c r="U400" i="38"/>
  <c r="V400" i="38" s="1"/>
  <c r="AA400" i="38" s="1"/>
  <c r="AD400" i="38" s="1"/>
  <c r="U399" i="38"/>
  <c r="V399" i="38" s="1"/>
  <c r="AA399" i="38" s="1"/>
  <c r="AD399" i="38" s="1"/>
  <c r="U398" i="38"/>
  <c r="V398" i="38" s="1"/>
  <c r="AA398" i="38" s="1"/>
  <c r="AD398" i="38" s="1"/>
  <c r="U397" i="38"/>
  <c r="V397" i="38" s="1"/>
  <c r="AA397" i="38" s="1"/>
  <c r="AD397" i="38" s="1"/>
  <c r="U396" i="38"/>
  <c r="V396" i="38" s="1"/>
  <c r="AA396" i="38" s="1"/>
  <c r="AD396" i="38" s="1"/>
  <c r="U395" i="38"/>
  <c r="V395" i="38" s="1"/>
  <c r="AA395" i="38" s="1"/>
  <c r="AD395" i="38" s="1"/>
  <c r="U394" i="38"/>
  <c r="V394" i="38" s="1"/>
  <c r="AA394" i="38" s="1"/>
  <c r="AD394" i="38" s="1"/>
  <c r="U393" i="38"/>
  <c r="V393" i="38" s="1"/>
  <c r="AA393" i="38" s="1"/>
  <c r="AD393" i="38" s="1"/>
  <c r="U392" i="38"/>
  <c r="V392" i="38" s="1"/>
  <c r="AA392" i="38" s="1"/>
  <c r="AD392" i="38" s="1"/>
  <c r="U391" i="38"/>
  <c r="V391" i="38" s="1"/>
  <c r="AA391" i="38" s="1"/>
  <c r="AD391" i="38" s="1"/>
  <c r="U390" i="38"/>
  <c r="V390" i="38" s="1"/>
  <c r="AA390" i="38" s="1"/>
  <c r="AD390" i="38" s="1"/>
  <c r="U389" i="38"/>
  <c r="V389" i="38" s="1"/>
  <c r="AA389" i="38" s="1"/>
  <c r="AD389" i="38" s="1"/>
  <c r="AE389" i="38" s="1"/>
  <c r="U388" i="38"/>
  <c r="V388" i="38" s="1"/>
  <c r="AA388" i="38" s="1"/>
  <c r="AD388" i="38" s="1"/>
  <c r="U387" i="38"/>
  <c r="V387" i="38" s="1"/>
  <c r="AA387" i="38" s="1"/>
  <c r="AD387" i="38" s="1"/>
  <c r="U386" i="38"/>
  <c r="V386" i="38" s="1"/>
  <c r="AA386" i="38" s="1"/>
  <c r="AD386" i="38" s="1"/>
  <c r="U385" i="38"/>
  <c r="V385" i="38" s="1"/>
  <c r="AA385" i="38" s="1"/>
  <c r="AD385" i="38" s="1"/>
  <c r="U384" i="38"/>
  <c r="V384" i="38" s="1"/>
  <c r="AA384" i="38" s="1"/>
  <c r="AD384" i="38" s="1"/>
  <c r="U383" i="38"/>
  <c r="V383" i="38" s="1"/>
  <c r="AA383" i="38" s="1"/>
  <c r="AD383" i="38" s="1"/>
  <c r="U382" i="38"/>
  <c r="V382" i="38" s="1"/>
  <c r="AA382" i="38" s="1"/>
  <c r="AD382" i="38" s="1"/>
  <c r="U381" i="38"/>
  <c r="V381" i="38" s="1"/>
  <c r="AA381" i="38" s="1"/>
  <c r="AD381" i="38" s="1"/>
  <c r="U380" i="38"/>
  <c r="V380" i="38" s="1"/>
  <c r="AA380" i="38" s="1"/>
  <c r="AD380" i="38" s="1"/>
  <c r="U379" i="38"/>
  <c r="V379" i="38" s="1"/>
  <c r="AA379" i="38" s="1"/>
  <c r="AD379" i="38" s="1"/>
  <c r="U378" i="38"/>
  <c r="V378" i="38" s="1"/>
  <c r="AA378" i="38" s="1"/>
  <c r="AD378" i="38" s="1"/>
  <c r="U377" i="38"/>
  <c r="V377" i="38" s="1"/>
  <c r="AA377" i="38" s="1"/>
  <c r="AD377" i="38" s="1"/>
  <c r="U376" i="38"/>
  <c r="V376" i="38" s="1"/>
  <c r="AA376" i="38" s="1"/>
  <c r="AD376" i="38" s="1"/>
  <c r="U375" i="38"/>
  <c r="V375" i="38" s="1"/>
  <c r="AA375" i="38" s="1"/>
  <c r="AD375" i="38" s="1"/>
  <c r="U374" i="38"/>
  <c r="V374" i="38" s="1"/>
  <c r="AA374" i="38" s="1"/>
  <c r="AD374" i="38" s="1"/>
  <c r="U373" i="38"/>
  <c r="V373" i="38" s="1"/>
  <c r="AA373" i="38" s="1"/>
  <c r="AD373" i="38" s="1"/>
  <c r="U372" i="38"/>
  <c r="V372" i="38" s="1"/>
  <c r="AA372" i="38" s="1"/>
  <c r="AD372" i="38" s="1"/>
  <c r="U371" i="38"/>
  <c r="V371" i="38" s="1"/>
  <c r="AA371" i="38" s="1"/>
  <c r="AD371" i="38" s="1"/>
  <c r="U370" i="38"/>
  <c r="V370" i="38" s="1"/>
  <c r="AA370" i="38" s="1"/>
  <c r="AD370" i="38" s="1"/>
  <c r="U369" i="38"/>
  <c r="V369" i="38" s="1"/>
  <c r="AA369" i="38" s="1"/>
  <c r="AD369" i="38" s="1"/>
  <c r="U368" i="38"/>
  <c r="V368" i="38" s="1"/>
  <c r="AA368" i="38" s="1"/>
  <c r="AD368" i="38" s="1"/>
  <c r="U367" i="38"/>
  <c r="V367" i="38" s="1"/>
  <c r="AA367" i="38" s="1"/>
  <c r="AD367" i="38" s="1"/>
  <c r="U366" i="38"/>
  <c r="V366" i="38" s="1"/>
  <c r="AA366" i="38" s="1"/>
  <c r="AD366" i="38" s="1"/>
  <c r="U365" i="38"/>
  <c r="V365" i="38" s="1"/>
  <c r="AA365" i="38" s="1"/>
  <c r="AD365" i="38" s="1"/>
  <c r="U364" i="38"/>
  <c r="V364" i="38" s="1"/>
  <c r="AA364" i="38" s="1"/>
  <c r="AD364" i="38" s="1"/>
  <c r="U363" i="38"/>
  <c r="V363" i="38" s="1"/>
  <c r="AA363" i="38" s="1"/>
  <c r="AD363" i="38" s="1"/>
  <c r="U362" i="38"/>
  <c r="V362" i="38" s="1"/>
  <c r="AA362" i="38" s="1"/>
  <c r="AD362" i="38" s="1"/>
  <c r="U361" i="38"/>
  <c r="V361" i="38" s="1"/>
  <c r="AA361" i="38" s="1"/>
  <c r="U360" i="38"/>
  <c r="V360" i="38" s="1"/>
  <c r="AA360" i="38" s="1"/>
  <c r="U359" i="38"/>
  <c r="V359" i="38" s="1"/>
  <c r="AA359" i="38" s="1"/>
  <c r="AD359" i="38" s="1"/>
  <c r="U358" i="38"/>
  <c r="V358" i="38" s="1"/>
  <c r="AA358" i="38" s="1"/>
  <c r="AD358" i="38" s="1"/>
  <c r="U357" i="38"/>
  <c r="V357" i="38" s="1"/>
  <c r="AA357" i="38" s="1"/>
  <c r="AD357" i="38" s="1"/>
  <c r="U356" i="38"/>
  <c r="V356" i="38" s="1"/>
  <c r="AA356" i="38" s="1"/>
  <c r="AD356" i="38" s="1"/>
  <c r="U355" i="38"/>
  <c r="V355" i="38" s="1"/>
  <c r="AA355" i="38" s="1"/>
  <c r="AD355" i="38" s="1"/>
  <c r="U354" i="38"/>
  <c r="V354" i="38" s="1"/>
  <c r="AA354" i="38" s="1"/>
  <c r="U353" i="38"/>
  <c r="V353" i="38" s="1"/>
  <c r="AA353" i="38" s="1"/>
  <c r="AD353" i="38" s="1"/>
  <c r="U352" i="38"/>
  <c r="V352" i="38" s="1"/>
  <c r="AA352" i="38" s="1"/>
  <c r="AD352" i="38" s="1"/>
  <c r="U351" i="38"/>
  <c r="V351" i="38" s="1"/>
  <c r="AA351" i="38" s="1"/>
  <c r="AD351" i="38" s="1"/>
  <c r="U350" i="38"/>
  <c r="V350" i="38" s="1"/>
  <c r="AA350" i="38" s="1"/>
  <c r="U349" i="38"/>
  <c r="V349" i="38" s="1"/>
  <c r="AA349" i="38" s="1"/>
  <c r="AD349" i="38" s="1"/>
  <c r="U348" i="38"/>
  <c r="V348" i="38" s="1"/>
  <c r="AA348" i="38" s="1"/>
  <c r="U347" i="38"/>
  <c r="V347" i="38" s="1"/>
  <c r="AA347" i="38" s="1"/>
  <c r="U346" i="38"/>
  <c r="V346" i="38" s="1"/>
  <c r="AA346" i="38" s="1"/>
  <c r="AD346" i="38" s="1"/>
  <c r="U345" i="38"/>
  <c r="V345" i="38" s="1"/>
  <c r="AA345" i="38" s="1"/>
  <c r="AD345" i="38" s="1"/>
  <c r="U344" i="38"/>
  <c r="V344" i="38" s="1"/>
  <c r="AA344" i="38" s="1"/>
  <c r="AD344" i="38" s="1"/>
  <c r="U343" i="38"/>
  <c r="V343" i="38" s="1"/>
  <c r="AA343" i="38" s="1"/>
  <c r="U342" i="38"/>
  <c r="V342" i="38" s="1"/>
  <c r="AA342" i="38" s="1"/>
  <c r="U341" i="38"/>
  <c r="V341" i="38" s="1"/>
  <c r="AA341" i="38" s="1"/>
  <c r="AD341" i="38" s="1"/>
  <c r="U340" i="38"/>
  <c r="V340" i="38" s="1"/>
  <c r="AA340" i="38" s="1"/>
  <c r="AD340" i="38" s="1"/>
  <c r="U339" i="38"/>
  <c r="V339" i="38" s="1"/>
  <c r="AA339" i="38" s="1"/>
  <c r="AD339" i="38" s="1"/>
  <c r="U338" i="38"/>
  <c r="V338" i="38" s="1"/>
  <c r="AA338" i="38" s="1"/>
  <c r="U337" i="38"/>
  <c r="V337" i="38" s="1"/>
  <c r="AA337" i="38" s="1"/>
  <c r="U336" i="38"/>
  <c r="V336" i="38" s="1"/>
  <c r="AA336" i="38" s="1"/>
  <c r="AD336" i="38" s="1"/>
  <c r="U335" i="38"/>
  <c r="V335" i="38" s="1"/>
  <c r="AA335" i="38" s="1"/>
  <c r="AD335" i="38" s="1"/>
  <c r="U334" i="38"/>
  <c r="V334" i="38" s="1"/>
  <c r="AA334" i="38" s="1"/>
  <c r="AD334" i="38" s="1"/>
  <c r="U333" i="38"/>
  <c r="V333" i="38" s="1"/>
  <c r="AA333" i="38" s="1"/>
  <c r="U332" i="38"/>
  <c r="V332" i="38" s="1"/>
  <c r="AA332" i="38" s="1"/>
  <c r="AD332" i="38" s="1"/>
  <c r="U331" i="38"/>
  <c r="V331" i="38" s="1"/>
  <c r="AA331" i="38" s="1"/>
  <c r="AD331" i="38" s="1"/>
  <c r="U330" i="38"/>
  <c r="V330" i="38" s="1"/>
  <c r="AA330" i="38" s="1"/>
  <c r="AD330" i="38" s="1"/>
  <c r="U329" i="38"/>
  <c r="V329" i="38" s="1"/>
  <c r="AA329" i="38" s="1"/>
  <c r="U328" i="38"/>
  <c r="V328" i="38" s="1"/>
  <c r="AA328" i="38" s="1"/>
  <c r="U327" i="38"/>
  <c r="V327" i="38" s="1"/>
  <c r="AA327" i="38" s="1"/>
  <c r="AD327" i="38" s="1"/>
  <c r="U326" i="38"/>
  <c r="V326" i="38" s="1"/>
  <c r="AA326" i="38" s="1"/>
  <c r="AD326" i="38" s="1"/>
  <c r="U325" i="38"/>
  <c r="V325" i="38" s="1"/>
  <c r="AA325" i="38" s="1"/>
  <c r="AD325" i="38" s="1"/>
  <c r="U324" i="38"/>
  <c r="V324" i="38" s="1"/>
  <c r="AA324" i="38" s="1"/>
  <c r="AD324" i="38" s="1"/>
  <c r="U323" i="38"/>
  <c r="V323" i="38" s="1"/>
  <c r="AA323" i="38" s="1"/>
  <c r="AD323" i="38" s="1"/>
  <c r="U322" i="38"/>
  <c r="V322" i="38" s="1"/>
  <c r="AA322" i="38" s="1"/>
  <c r="U321" i="38"/>
  <c r="V321" i="38" s="1"/>
  <c r="AA321" i="38" s="1"/>
  <c r="AD321" i="38" s="1"/>
  <c r="U320" i="38"/>
  <c r="V320" i="38" s="1"/>
  <c r="AA320" i="38" s="1"/>
  <c r="U319" i="38"/>
  <c r="V319" i="38" s="1"/>
  <c r="AA319" i="38" s="1"/>
  <c r="AD319" i="38" s="1"/>
  <c r="U318" i="38"/>
  <c r="V318" i="38" s="1"/>
  <c r="AA318" i="38" s="1"/>
  <c r="AD318" i="38" s="1"/>
  <c r="U317" i="38"/>
  <c r="V317" i="38" s="1"/>
  <c r="AA317" i="38" s="1"/>
  <c r="AD317" i="38" s="1"/>
  <c r="U316" i="38"/>
  <c r="V316" i="38" s="1"/>
  <c r="AA316" i="38" s="1"/>
  <c r="AD316" i="38" s="1"/>
  <c r="U315" i="38"/>
  <c r="V315" i="38" s="1"/>
  <c r="AA315" i="38" s="1"/>
  <c r="AD315" i="38" s="1"/>
  <c r="U314" i="38"/>
  <c r="V314" i="38" s="1"/>
  <c r="AA314" i="38" s="1"/>
  <c r="AD314" i="38" s="1"/>
  <c r="U313" i="38"/>
  <c r="V313" i="38" s="1"/>
  <c r="AA313" i="38" s="1"/>
  <c r="AD313" i="38" s="1"/>
  <c r="U312" i="38"/>
  <c r="V312" i="38" s="1"/>
  <c r="AA312" i="38" s="1"/>
  <c r="U311" i="38"/>
  <c r="V311" i="38" s="1"/>
  <c r="AA311" i="38" s="1"/>
  <c r="U310" i="38"/>
  <c r="V310" i="38" s="1"/>
  <c r="AA310" i="38" s="1"/>
  <c r="AD310" i="38" s="1"/>
  <c r="U309" i="38"/>
  <c r="V309" i="38" s="1"/>
  <c r="AA309" i="38" s="1"/>
  <c r="AD309" i="38" s="1"/>
  <c r="U308" i="38"/>
  <c r="V308" i="38" s="1"/>
  <c r="AA308" i="38" s="1"/>
  <c r="U307" i="38"/>
  <c r="V307" i="38" s="1"/>
  <c r="AA307" i="38" s="1"/>
  <c r="AD307" i="38" s="1"/>
  <c r="U306" i="38"/>
  <c r="V306" i="38" s="1"/>
  <c r="AA306" i="38" s="1"/>
  <c r="U305" i="38"/>
  <c r="V305" i="38" s="1"/>
  <c r="AA305" i="38" s="1"/>
  <c r="AD305" i="38" s="1"/>
  <c r="U304" i="38"/>
  <c r="V304" i="38" s="1"/>
  <c r="AA304" i="38" s="1"/>
  <c r="AD304" i="38" s="1"/>
  <c r="U303" i="38"/>
  <c r="V303" i="38" s="1"/>
  <c r="AA303" i="38" s="1"/>
  <c r="U302" i="38"/>
  <c r="V302" i="38" s="1"/>
  <c r="AA302" i="38" s="1"/>
  <c r="AD302" i="38" s="1"/>
  <c r="U301" i="38"/>
  <c r="V301" i="38" s="1"/>
  <c r="AA301" i="38" s="1"/>
  <c r="AD301" i="38" s="1"/>
  <c r="U300" i="38"/>
  <c r="V300" i="38" s="1"/>
  <c r="AA300" i="38" s="1"/>
  <c r="AD300" i="38" s="1"/>
  <c r="U299" i="38"/>
  <c r="V299" i="38" s="1"/>
  <c r="AA299" i="38" s="1"/>
  <c r="AD299" i="38" s="1"/>
  <c r="U298" i="38"/>
  <c r="V298" i="38" s="1"/>
  <c r="AA298" i="38" s="1"/>
  <c r="AD298" i="38" s="1"/>
  <c r="U297" i="38"/>
  <c r="V297" i="38" s="1"/>
  <c r="AA297" i="38" s="1"/>
  <c r="AD297" i="38" s="1"/>
  <c r="U296" i="38"/>
  <c r="V296" i="38" s="1"/>
  <c r="AA296" i="38" s="1"/>
  <c r="AD296" i="38" s="1"/>
  <c r="U295" i="38"/>
  <c r="V295" i="38" s="1"/>
  <c r="AA295" i="38" s="1"/>
  <c r="U294" i="38"/>
  <c r="V294" i="38" s="1"/>
  <c r="AA294" i="38" s="1"/>
  <c r="AD294" i="38" s="1"/>
  <c r="U293" i="38"/>
  <c r="V293" i="38" s="1"/>
  <c r="AA293" i="38" s="1"/>
  <c r="AD293" i="38" s="1"/>
  <c r="U292" i="38"/>
  <c r="V292" i="38" s="1"/>
  <c r="AA292" i="38" s="1"/>
  <c r="U291" i="38"/>
  <c r="V291" i="38" s="1"/>
  <c r="AA291" i="38" s="1"/>
  <c r="U290" i="38"/>
  <c r="V290" i="38" s="1"/>
  <c r="AA290" i="38" s="1"/>
  <c r="AD290" i="38" s="1"/>
  <c r="U289" i="38"/>
  <c r="V289" i="38" s="1"/>
  <c r="AA289" i="38" s="1"/>
  <c r="U288" i="38"/>
  <c r="V288" i="38" s="1"/>
  <c r="AA288" i="38" s="1"/>
  <c r="U287" i="38"/>
  <c r="V287" i="38" s="1"/>
  <c r="AA287" i="38" s="1"/>
  <c r="AD287" i="38" s="1"/>
  <c r="U286" i="38"/>
  <c r="V286" i="38" s="1"/>
  <c r="AA286" i="38" s="1"/>
  <c r="AD286" i="38" s="1"/>
  <c r="U285" i="38"/>
  <c r="V285" i="38" s="1"/>
  <c r="AA285" i="38" s="1"/>
  <c r="AD285" i="38" s="1"/>
  <c r="U284" i="38"/>
  <c r="V284" i="38" s="1"/>
  <c r="AA284" i="38" s="1"/>
  <c r="AD284" i="38" s="1"/>
  <c r="U283" i="38"/>
  <c r="V283" i="38" s="1"/>
  <c r="AA283" i="38" s="1"/>
  <c r="AD283" i="38" s="1"/>
  <c r="U282" i="38"/>
  <c r="V282" i="38" s="1"/>
  <c r="AA282" i="38" s="1"/>
  <c r="AD282" i="38" s="1"/>
  <c r="U281" i="38"/>
  <c r="V281" i="38" s="1"/>
  <c r="AA281" i="38" s="1"/>
  <c r="AD281" i="38" s="1"/>
  <c r="U280" i="38"/>
  <c r="V280" i="38" s="1"/>
  <c r="AA280" i="38" s="1"/>
  <c r="AD280" i="38" s="1"/>
  <c r="U279" i="38"/>
  <c r="V279" i="38" s="1"/>
  <c r="AA279" i="38" s="1"/>
  <c r="U278" i="38"/>
  <c r="V278" i="38" s="1"/>
  <c r="AA278" i="38" s="1"/>
  <c r="AD278" i="38" s="1"/>
  <c r="U277" i="38"/>
  <c r="V277" i="38" s="1"/>
  <c r="AA277" i="38" s="1"/>
  <c r="U276" i="38"/>
  <c r="V276" i="38" s="1"/>
  <c r="AA276" i="38" s="1"/>
  <c r="U275" i="38"/>
  <c r="V275" i="38" s="1"/>
  <c r="AA275" i="38" s="1"/>
  <c r="AD275" i="38" s="1"/>
  <c r="U274" i="38"/>
  <c r="V274" i="38" s="1"/>
  <c r="AA274" i="38" s="1"/>
  <c r="AD274" i="38" s="1"/>
  <c r="U273" i="38"/>
  <c r="V273" i="38" s="1"/>
  <c r="AA273" i="38" s="1"/>
  <c r="AD273" i="38" s="1"/>
  <c r="U272" i="38"/>
  <c r="V272" i="38" s="1"/>
  <c r="AA272" i="38" s="1"/>
  <c r="AD272" i="38" s="1"/>
  <c r="U271" i="38"/>
  <c r="V271" i="38" s="1"/>
  <c r="AA271" i="38" s="1"/>
  <c r="AD271" i="38" s="1"/>
  <c r="U270" i="38"/>
  <c r="V270" i="38" s="1"/>
  <c r="AA270" i="38" s="1"/>
  <c r="AD270" i="38" s="1"/>
  <c r="U269" i="38"/>
  <c r="V269" i="38" s="1"/>
  <c r="AA269" i="38" s="1"/>
  <c r="U268" i="38"/>
  <c r="V268" i="38" s="1"/>
  <c r="AA268" i="38" s="1"/>
  <c r="U267" i="38"/>
  <c r="V267" i="38" s="1"/>
  <c r="AA267" i="38" s="1"/>
  <c r="AD267" i="38" s="1"/>
  <c r="U266" i="38"/>
  <c r="V266" i="38" s="1"/>
  <c r="AA266" i="38" s="1"/>
  <c r="U265" i="38"/>
  <c r="V265" i="38" s="1"/>
  <c r="AA265" i="38" s="1"/>
  <c r="U264" i="38"/>
  <c r="V264" i="38" s="1"/>
  <c r="AA264" i="38" s="1"/>
  <c r="U263" i="38"/>
  <c r="V263" i="38" s="1"/>
  <c r="AA263" i="38" s="1"/>
  <c r="U262" i="38"/>
  <c r="V262" i="38" s="1"/>
  <c r="AA262" i="38" s="1"/>
  <c r="AD262" i="38" s="1"/>
  <c r="U261" i="38"/>
  <c r="V261" i="38" s="1"/>
  <c r="AA261" i="38" s="1"/>
  <c r="AD261" i="38" s="1"/>
  <c r="U260" i="38"/>
  <c r="V260" i="38" s="1"/>
  <c r="AA260" i="38" s="1"/>
  <c r="AD260" i="38" s="1"/>
  <c r="U259" i="38"/>
  <c r="V259" i="38" s="1"/>
  <c r="AA259" i="38" s="1"/>
  <c r="AD259" i="38" s="1"/>
  <c r="U258" i="38"/>
  <c r="V258" i="38" s="1"/>
  <c r="AA258" i="38" s="1"/>
  <c r="AD258" i="38" s="1"/>
  <c r="U257" i="38"/>
  <c r="V257" i="38" s="1"/>
  <c r="AA257" i="38" s="1"/>
  <c r="AD257" i="38" s="1"/>
  <c r="U256" i="38"/>
  <c r="V256" i="38" s="1"/>
  <c r="AA256" i="38" s="1"/>
  <c r="U255" i="38"/>
  <c r="V255" i="38" s="1"/>
  <c r="AA255" i="38" s="1"/>
  <c r="AD255" i="38" s="1"/>
  <c r="U254" i="38"/>
  <c r="V254" i="38" s="1"/>
  <c r="AA254" i="38" s="1"/>
  <c r="U253" i="38"/>
  <c r="V253" i="38" s="1"/>
  <c r="AA253" i="38" s="1"/>
  <c r="AD253" i="38" s="1"/>
  <c r="U252" i="38"/>
  <c r="V252" i="38" s="1"/>
  <c r="AA252" i="38" s="1"/>
  <c r="AD252" i="38" s="1"/>
  <c r="U251" i="38"/>
  <c r="V251" i="38" s="1"/>
  <c r="AA251" i="38" s="1"/>
  <c r="AD251" i="38" s="1"/>
  <c r="U250" i="38"/>
  <c r="V250" i="38" s="1"/>
  <c r="AA250" i="38" s="1"/>
  <c r="U249" i="38"/>
  <c r="V249" i="38" s="1"/>
  <c r="AA249" i="38" s="1"/>
  <c r="AD249" i="38" s="1"/>
  <c r="U248" i="38"/>
  <c r="V248" i="38" s="1"/>
  <c r="AA248" i="38" s="1"/>
  <c r="AD248" i="38" s="1"/>
  <c r="U247" i="38"/>
  <c r="V247" i="38" s="1"/>
  <c r="AA247" i="38" s="1"/>
  <c r="AD247" i="38" s="1"/>
  <c r="U246" i="38"/>
  <c r="V246" i="38" s="1"/>
  <c r="AA246" i="38" s="1"/>
  <c r="U245" i="38"/>
  <c r="V245" i="38" s="1"/>
  <c r="AA245" i="38" s="1"/>
  <c r="AD245" i="38" s="1"/>
  <c r="U244" i="38"/>
  <c r="V244" i="38" s="1"/>
  <c r="AA244" i="38" s="1"/>
  <c r="U243" i="38"/>
  <c r="V243" i="38" s="1"/>
  <c r="AA243" i="38" s="1"/>
  <c r="AD243" i="38" s="1"/>
  <c r="U242" i="38"/>
  <c r="V242" i="38" s="1"/>
  <c r="AA242" i="38" s="1"/>
  <c r="U241" i="38"/>
  <c r="V241" i="38" s="1"/>
  <c r="AA241" i="38" s="1"/>
  <c r="U240" i="38"/>
  <c r="V240" i="38" s="1"/>
  <c r="AA240" i="38" s="1"/>
  <c r="AD240" i="38" s="1"/>
  <c r="U239" i="38"/>
  <c r="V239" i="38" s="1"/>
  <c r="AA239" i="38" s="1"/>
  <c r="AD239" i="38" s="1"/>
  <c r="U238" i="38"/>
  <c r="V238" i="38" s="1"/>
  <c r="AA238" i="38" s="1"/>
  <c r="AD238" i="38" s="1"/>
  <c r="U237" i="38"/>
  <c r="V237" i="38" s="1"/>
  <c r="AA237" i="38" s="1"/>
  <c r="U236" i="38"/>
  <c r="V236" i="38" s="1"/>
  <c r="AA236" i="38" s="1"/>
  <c r="AD236" i="38" s="1"/>
  <c r="U235" i="38"/>
  <c r="V235" i="38" s="1"/>
  <c r="AA235" i="38" s="1"/>
  <c r="AD235" i="38" s="1"/>
  <c r="U234" i="38"/>
  <c r="V234" i="38" s="1"/>
  <c r="AA234" i="38" s="1"/>
  <c r="U233" i="38"/>
  <c r="V233" i="38" s="1"/>
  <c r="AA233" i="38" s="1"/>
  <c r="AD233" i="38" s="1"/>
  <c r="U232" i="38"/>
  <c r="V232" i="38" s="1"/>
  <c r="AA232" i="38" s="1"/>
  <c r="AD232" i="38" s="1"/>
  <c r="U231" i="38"/>
  <c r="V231" i="38" s="1"/>
  <c r="AA231" i="38" s="1"/>
  <c r="U230" i="38"/>
  <c r="V230" i="38" s="1"/>
  <c r="AA230" i="38" s="1"/>
  <c r="AD230" i="38" s="1"/>
  <c r="U229" i="38"/>
  <c r="V229" i="38" s="1"/>
  <c r="AA229" i="38" s="1"/>
  <c r="AD229" i="38" s="1"/>
  <c r="U228" i="38"/>
  <c r="V228" i="38" s="1"/>
  <c r="AA228" i="38" s="1"/>
  <c r="AD228" i="38" s="1"/>
  <c r="U227" i="38"/>
  <c r="V227" i="38" s="1"/>
  <c r="AA227" i="38" s="1"/>
  <c r="AD227" i="38" s="1"/>
  <c r="U226" i="38"/>
  <c r="V226" i="38" s="1"/>
  <c r="AA226" i="38" s="1"/>
  <c r="AD226" i="38" s="1"/>
  <c r="U225" i="38"/>
  <c r="V225" i="38" s="1"/>
  <c r="AA225" i="38" s="1"/>
  <c r="U224" i="38"/>
  <c r="V224" i="38" s="1"/>
  <c r="AA224" i="38" s="1"/>
  <c r="AD224" i="38" s="1"/>
  <c r="U223" i="38"/>
  <c r="V223" i="38" s="1"/>
  <c r="AA223" i="38" s="1"/>
  <c r="AD223" i="38" s="1"/>
  <c r="U222" i="38"/>
  <c r="V222" i="38" s="1"/>
  <c r="AA222" i="38" s="1"/>
  <c r="AD222" i="38" s="1"/>
  <c r="U221" i="38"/>
  <c r="V221" i="38" s="1"/>
  <c r="AA221" i="38" s="1"/>
  <c r="AD221" i="38" s="1"/>
  <c r="U220" i="38"/>
  <c r="V220" i="38" s="1"/>
  <c r="AA220" i="38" s="1"/>
  <c r="AD220" i="38" s="1"/>
  <c r="U219" i="38"/>
  <c r="V219" i="38" s="1"/>
  <c r="AA219" i="38" s="1"/>
  <c r="AD219" i="38" s="1"/>
  <c r="U218" i="38"/>
  <c r="V218" i="38" s="1"/>
  <c r="AA218" i="38" s="1"/>
  <c r="AD218" i="38" s="1"/>
  <c r="U217" i="38"/>
  <c r="V217" i="38" s="1"/>
  <c r="AA217" i="38" s="1"/>
  <c r="AD217" i="38" s="1"/>
  <c r="U216" i="38"/>
  <c r="V216" i="38" s="1"/>
  <c r="AA216" i="38" s="1"/>
  <c r="AD216" i="38" s="1"/>
  <c r="U215" i="38"/>
  <c r="V215" i="38" s="1"/>
  <c r="AA215" i="38" s="1"/>
  <c r="U214" i="38"/>
  <c r="V214" i="38" s="1"/>
  <c r="AA214" i="38" s="1"/>
  <c r="U213" i="38"/>
  <c r="V213" i="38" s="1"/>
  <c r="AA213" i="38" s="1"/>
  <c r="AD213" i="38" s="1"/>
  <c r="U212" i="38"/>
  <c r="V212" i="38" s="1"/>
  <c r="AA212" i="38" s="1"/>
  <c r="U211" i="38"/>
  <c r="V211" i="38" s="1"/>
  <c r="AA211" i="38" s="1"/>
  <c r="U210" i="38"/>
  <c r="V210" i="38" s="1"/>
  <c r="AA210" i="38" s="1"/>
  <c r="AD210" i="38" s="1"/>
  <c r="U209" i="38"/>
  <c r="V209" i="38" s="1"/>
  <c r="AA209" i="38" s="1"/>
  <c r="U208" i="38"/>
  <c r="V208" i="38" s="1"/>
  <c r="AA208" i="38" s="1"/>
  <c r="AD208" i="38" s="1"/>
  <c r="U207" i="38"/>
  <c r="V207" i="38" s="1"/>
  <c r="AA207" i="38" s="1"/>
  <c r="AD207" i="38" s="1"/>
  <c r="U206" i="38"/>
  <c r="V206" i="38" s="1"/>
  <c r="AA206" i="38" s="1"/>
  <c r="AD206" i="38" s="1"/>
  <c r="U205" i="38"/>
  <c r="V205" i="38" s="1"/>
  <c r="AA205" i="38" s="1"/>
  <c r="AD205" i="38" s="1"/>
  <c r="U204" i="38"/>
  <c r="V204" i="38" s="1"/>
  <c r="AA204" i="38" s="1"/>
  <c r="U203" i="38"/>
  <c r="V203" i="38" s="1"/>
  <c r="AA203" i="38" s="1"/>
  <c r="U202" i="38"/>
  <c r="V202" i="38" s="1"/>
  <c r="AA202" i="38" s="1"/>
  <c r="U201" i="38"/>
  <c r="V201" i="38" s="1"/>
  <c r="AA201" i="38" s="1"/>
  <c r="U200" i="38"/>
  <c r="V200" i="38" s="1"/>
  <c r="AA200" i="38" s="1"/>
  <c r="AD200" i="38" s="1"/>
  <c r="U199" i="38"/>
  <c r="V199" i="38" s="1"/>
  <c r="AA199" i="38" s="1"/>
  <c r="U198" i="38"/>
  <c r="V198" i="38" s="1"/>
  <c r="AA198" i="38" s="1"/>
  <c r="AD198" i="38" s="1"/>
  <c r="U197" i="38"/>
  <c r="V197" i="38" s="1"/>
  <c r="AA197" i="38" s="1"/>
  <c r="U196" i="38"/>
  <c r="V196" i="38" s="1"/>
  <c r="AA196" i="38" s="1"/>
  <c r="AD196" i="38" s="1"/>
  <c r="U195" i="38"/>
  <c r="V195" i="38" s="1"/>
  <c r="AA195" i="38" s="1"/>
  <c r="AD195" i="38" s="1"/>
  <c r="U194" i="38"/>
  <c r="V194" i="38" s="1"/>
  <c r="AA194" i="38" s="1"/>
  <c r="AD194" i="38" s="1"/>
  <c r="U193" i="38"/>
  <c r="V193" i="38" s="1"/>
  <c r="AA193" i="38" s="1"/>
  <c r="AD193" i="38" s="1"/>
  <c r="U192" i="38"/>
  <c r="V192" i="38" s="1"/>
  <c r="AA192" i="38" s="1"/>
  <c r="U191" i="38"/>
  <c r="V191" i="38" s="1"/>
  <c r="AA191" i="38" s="1"/>
  <c r="AD191" i="38" s="1"/>
  <c r="U190" i="38"/>
  <c r="V190" i="38" s="1"/>
  <c r="AA190" i="38" s="1"/>
  <c r="AD190" i="38" s="1"/>
  <c r="U189" i="38"/>
  <c r="V189" i="38" s="1"/>
  <c r="AA189" i="38" s="1"/>
  <c r="U188" i="38"/>
  <c r="V188" i="38" s="1"/>
  <c r="AA188" i="38" s="1"/>
  <c r="U187" i="38"/>
  <c r="V187" i="38" s="1"/>
  <c r="AA187" i="38" s="1"/>
  <c r="AD187" i="38" s="1"/>
  <c r="U186" i="38"/>
  <c r="V186" i="38" s="1"/>
  <c r="AA186" i="38" s="1"/>
  <c r="AD186" i="38" s="1"/>
  <c r="U185" i="38"/>
  <c r="V185" i="38" s="1"/>
  <c r="AA185" i="38" s="1"/>
  <c r="AD185" i="38" s="1"/>
  <c r="U184" i="38"/>
  <c r="V184" i="38" s="1"/>
  <c r="AA184" i="38" s="1"/>
  <c r="AD184" i="38" s="1"/>
  <c r="U183" i="38"/>
  <c r="V183" i="38" s="1"/>
  <c r="AA183" i="38" s="1"/>
  <c r="AD183" i="38" s="1"/>
  <c r="U182" i="38"/>
  <c r="V182" i="38" s="1"/>
  <c r="AA182" i="38" s="1"/>
  <c r="AD182" i="38" s="1"/>
  <c r="U181" i="38"/>
  <c r="V181" i="38" s="1"/>
  <c r="AA181" i="38" s="1"/>
  <c r="AD181" i="38" s="1"/>
  <c r="U180" i="38"/>
  <c r="V180" i="38" s="1"/>
  <c r="AA180" i="38" s="1"/>
  <c r="AD180" i="38" s="1"/>
  <c r="U179" i="38"/>
  <c r="V179" i="38" s="1"/>
  <c r="AA179" i="38" s="1"/>
  <c r="AD179" i="38" s="1"/>
  <c r="U178" i="38"/>
  <c r="V178" i="38" s="1"/>
  <c r="AA178" i="38" s="1"/>
  <c r="AD178" i="38" s="1"/>
  <c r="U177" i="38"/>
  <c r="V177" i="38" s="1"/>
  <c r="AA177" i="38" s="1"/>
  <c r="AD177" i="38" s="1"/>
  <c r="U176" i="38"/>
  <c r="V176" i="38" s="1"/>
  <c r="AA176" i="38" s="1"/>
  <c r="AD176" i="38" s="1"/>
  <c r="U175" i="38"/>
  <c r="V175" i="38" s="1"/>
  <c r="AA175" i="38" s="1"/>
  <c r="U174" i="38"/>
  <c r="V174" i="38" s="1"/>
  <c r="AA174" i="38" s="1"/>
  <c r="AD174" i="38" s="1"/>
  <c r="U173" i="38"/>
  <c r="V173" i="38" s="1"/>
  <c r="AA173" i="38" s="1"/>
  <c r="AD173" i="38" s="1"/>
  <c r="U172" i="38"/>
  <c r="V172" i="38" s="1"/>
  <c r="AA172" i="38" s="1"/>
  <c r="AD172" i="38" s="1"/>
  <c r="U171" i="38"/>
  <c r="V171" i="38" s="1"/>
  <c r="AA171" i="38" s="1"/>
  <c r="AD171" i="38" s="1"/>
  <c r="U170" i="38"/>
  <c r="V170" i="38" s="1"/>
  <c r="AA170" i="38" s="1"/>
  <c r="AD170" i="38" s="1"/>
  <c r="U169" i="38"/>
  <c r="V169" i="38" s="1"/>
  <c r="AA169" i="38" s="1"/>
  <c r="AD169" i="38" s="1"/>
  <c r="U168" i="38"/>
  <c r="V168" i="38" s="1"/>
  <c r="AA168" i="38" s="1"/>
  <c r="AD168" i="38" s="1"/>
  <c r="U167" i="38"/>
  <c r="V167" i="38" s="1"/>
  <c r="AA167" i="38" s="1"/>
  <c r="AD167" i="38" s="1"/>
  <c r="U166" i="38"/>
  <c r="V166" i="38" s="1"/>
  <c r="AA166" i="38" s="1"/>
  <c r="AD166" i="38" s="1"/>
  <c r="U165" i="38"/>
  <c r="V165" i="38" s="1"/>
  <c r="AA165" i="38" s="1"/>
  <c r="U164" i="38"/>
  <c r="V164" i="38" s="1"/>
  <c r="AA164" i="38" s="1"/>
  <c r="AD164" i="38" s="1"/>
  <c r="U163" i="38"/>
  <c r="V163" i="38" s="1"/>
  <c r="AA163" i="38" s="1"/>
  <c r="AD163" i="38" s="1"/>
  <c r="U162" i="38"/>
  <c r="V162" i="38" s="1"/>
  <c r="AA162" i="38" s="1"/>
  <c r="AD162" i="38" s="1"/>
  <c r="U161" i="38"/>
  <c r="V161" i="38" s="1"/>
  <c r="AA161" i="38" s="1"/>
  <c r="AD161" i="38" s="1"/>
  <c r="U160" i="38"/>
  <c r="V160" i="38" s="1"/>
  <c r="AA160" i="38" s="1"/>
  <c r="AD160" i="38" s="1"/>
  <c r="U159" i="38"/>
  <c r="V159" i="38" s="1"/>
  <c r="AA159" i="38" s="1"/>
  <c r="AD159" i="38" s="1"/>
  <c r="U158" i="38"/>
  <c r="V158" i="38" s="1"/>
  <c r="AA158" i="38" s="1"/>
  <c r="AD158" i="38" s="1"/>
  <c r="U157" i="38"/>
  <c r="V157" i="38" s="1"/>
  <c r="AA157" i="38" s="1"/>
  <c r="U156" i="38"/>
  <c r="V156" i="38" s="1"/>
  <c r="AA156" i="38" s="1"/>
  <c r="U155" i="38"/>
  <c r="V155" i="38" s="1"/>
  <c r="AA155" i="38" s="1"/>
  <c r="U154" i="38"/>
  <c r="V154" i="38" s="1"/>
  <c r="AA154" i="38" s="1"/>
  <c r="AD154" i="38" s="1"/>
  <c r="U153" i="38"/>
  <c r="V153" i="38" s="1"/>
  <c r="AA153" i="38" s="1"/>
  <c r="AD153" i="38" s="1"/>
  <c r="U152" i="38"/>
  <c r="V152" i="38" s="1"/>
  <c r="AA152" i="38" s="1"/>
  <c r="U151" i="38"/>
  <c r="V151" i="38" s="1"/>
  <c r="AA151" i="38" s="1"/>
  <c r="AD151" i="38" s="1"/>
  <c r="U150" i="38"/>
  <c r="V150" i="38" s="1"/>
  <c r="AA150" i="38" s="1"/>
  <c r="AD150" i="38" s="1"/>
  <c r="U149" i="38"/>
  <c r="V149" i="38" s="1"/>
  <c r="AA149" i="38" s="1"/>
  <c r="U148" i="38"/>
  <c r="V148" i="38" s="1"/>
  <c r="AA148" i="38" s="1"/>
  <c r="AD148" i="38" s="1"/>
  <c r="U147" i="38"/>
  <c r="V147" i="38" s="1"/>
  <c r="AA147" i="38" s="1"/>
  <c r="AD147" i="38" s="1"/>
  <c r="U146" i="38"/>
  <c r="V146" i="38" s="1"/>
  <c r="AA146" i="38" s="1"/>
  <c r="AD146" i="38" s="1"/>
  <c r="U145" i="38"/>
  <c r="V145" i="38" s="1"/>
  <c r="AA145" i="38" s="1"/>
  <c r="AD145" i="38" s="1"/>
  <c r="U144" i="38"/>
  <c r="V144" i="38" s="1"/>
  <c r="AA144" i="38" s="1"/>
  <c r="AD144" i="38" s="1"/>
  <c r="U143" i="38"/>
  <c r="V143" i="38" s="1"/>
  <c r="AA143" i="38" s="1"/>
  <c r="U142" i="38"/>
  <c r="V142" i="38" s="1"/>
  <c r="AA142" i="38" s="1"/>
  <c r="AD142" i="38" s="1"/>
  <c r="U141" i="38"/>
  <c r="V141" i="38" s="1"/>
  <c r="AA141" i="38" s="1"/>
  <c r="U140" i="38"/>
  <c r="V140" i="38" s="1"/>
  <c r="AA140" i="38" s="1"/>
  <c r="AD140" i="38" s="1"/>
  <c r="U139" i="38"/>
  <c r="V139" i="38" s="1"/>
  <c r="AA139" i="38" s="1"/>
  <c r="U138" i="38"/>
  <c r="V138" i="38" s="1"/>
  <c r="AA138" i="38" s="1"/>
  <c r="U137" i="38"/>
  <c r="V137" i="38" s="1"/>
  <c r="AA137" i="38" s="1"/>
  <c r="AD137" i="38" s="1"/>
  <c r="U136" i="38"/>
  <c r="V136" i="38" s="1"/>
  <c r="AA136" i="38" s="1"/>
  <c r="AD136" i="38" s="1"/>
  <c r="U135" i="38"/>
  <c r="V135" i="38" s="1"/>
  <c r="AA135" i="38" s="1"/>
  <c r="U134" i="38"/>
  <c r="V134" i="38" s="1"/>
  <c r="AA134" i="38" s="1"/>
  <c r="AD134" i="38" s="1"/>
  <c r="U133" i="38"/>
  <c r="V133" i="38" s="1"/>
  <c r="AA133" i="38" s="1"/>
  <c r="U132" i="38"/>
  <c r="V132" i="38" s="1"/>
  <c r="AA132" i="38" s="1"/>
  <c r="U131" i="38"/>
  <c r="V131" i="38" s="1"/>
  <c r="AA131" i="38" s="1"/>
  <c r="AD131" i="38" s="1"/>
  <c r="U130" i="38"/>
  <c r="V130" i="38" s="1"/>
  <c r="AA130" i="38" s="1"/>
  <c r="AD130" i="38" s="1"/>
  <c r="U129" i="38"/>
  <c r="V129" i="38" s="1"/>
  <c r="AA129" i="38" s="1"/>
  <c r="U128" i="38"/>
  <c r="V128" i="38" s="1"/>
  <c r="AA128" i="38" s="1"/>
  <c r="U127" i="38"/>
  <c r="V127" i="38" s="1"/>
  <c r="AA127" i="38" s="1"/>
  <c r="AD127" i="38" s="1"/>
  <c r="U126" i="38"/>
  <c r="V126" i="38" s="1"/>
  <c r="AA126" i="38" s="1"/>
  <c r="AD126" i="38" s="1"/>
  <c r="U125" i="38"/>
  <c r="V125" i="38" s="1"/>
  <c r="AA125" i="38" s="1"/>
  <c r="U124" i="38"/>
  <c r="V124" i="38" s="1"/>
  <c r="AA124" i="38" s="1"/>
  <c r="U123" i="38"/>
  <c r="V123" i="38" s="1"/>
  <c r="AA123" i="38" s="1"/>
  <c r="AD123" i="38" s="1"/>
  <c r="U122" i="38"/>
  <c r="V122" i="38" s="1"/>
  <c r="AA122" i="38" s="1"/>
  <c r="U121" i="38"/>
  <c r="V121" i="38" s="1"/>
  <c r="AA121" i="38" s="1"/>
  <c r="U120" i="38"/>
  <c r="V120" i="38" s="1"/>
  <c r="AA120" i="38" s="1"/>
  <c r="AD120" i="38" s="1"/>
  <c r="U119" i="38"/>
  <c r="V119" i="38" s="1"/>
  <c r="AA119" i="38" s="1"/>
  <c r="AD119" i="38" s="1"/>
  <c r="U118" i="38"/>
  <c r="V118" i="38" s="1"/>
  <c r="AA118" i="38" s="1"/>
  <c r="U117" i="38"/>
  <c r="V117" i="38" s="1"/>
  <c r="AA117" i="38" s="1"/>
  <c r="U116" i="38"/>
  <c r="V116" i="38" s="1"/>
  <c r="AA116" i="38" s="1"/>
  <c r="AD116" i="38" s="1"/>
  <c r="U115" i="38"/>
  <c r="V115" i="38" s="1"/>
  <c r="AA115" i="38" s="1"/>
  <c r="U114" i="38"/>
  <c r="V114" i="38" s="1"/>
  <c r="AA114" i="38" s="1"/>
  <c r="AD114" i="38" s="1"/>
  <c r="U113" i="38"/>
  <c r="V113" i="38" s="1"/>
  <c r="AA113" i="38" s="1"/>
  <c r="U112" i="38"/>
  <c r="V112" i="38" s="1"/>
  <c r="AA112" i="38" s="1"/>
  <c r="AD112" i="38" s="1"/>
  <c r="U111" i="38"/>
  <c r="V111" i="38" s="1"/>
  <c r="AA111" i="38" s="1"/>
  <c r="U110" i="38"/>
  <c r="V110" i="38" s="1"/>
  <c r="AA110" i="38" s="1"/>
  <c r="AD110" i="38" s="1"/>
  <c r="U109" i="38"/>
  <c r="V109" i="38" s="1"/>
  <c r="AA109" i="38" s="1"/>
  <c r="AD109" i="38" s="1"/>
  <c r="U108" i="38"/>
  <c r="V108" i="38" s="1"/>
  <c r="AA108" i="38" s="1"/>
  <c r="AD108" i="38" s="1"/>
  <c r="U107" i="38"/>
  <c r="V107" i="38" s="1"/>
  <c r="AA107" i="38" s="1"/>
  <c r="AD107" i="38" s="1"/>
  <c r="U106" i="38"/>
  <c r="V106" i="38" s="1"/>
  <c r="AA106" i="38" s="1"/>
  <c r="AD106" i="38" s="1"/>
  <c r="U105" i="38"/>
  <c r="V105" i="38" s="1"/>
  <c r="AA105" i="38" s="1"/>
  <c r="AD105" i="38" s="1"/>
  <c r="U104" i="38"/>
  <c r="V104" i="38" s="1"/>
  <c r="AA104" i="38" s="1"/>
  <c r="AD104" i="38" s="1"/>
  <c r="U103" i="38"/>
  <c r="V103" i="38" s="1"/>
  <c r="AA103" i="38" s="1"/>
  <c r="AD103" i="38" s="1"/>
  <c r="U102" i="38"/>
  <c r="V102" i="38" s="1"/>
  <c r="AA102" i="38" s="1"/>
  <c r="AD102" i="38" s="1"/>
  <c r="U101" i="38"/>
  <c r="V101" i="38" s="1"/>
  <c r="AA101" i="38" s="1"/>
  <c r="U100" i="38"/>
  <c r="V100" i="38" s="1"/>
  <c r="AA100" i="38" s="1"/>
  <c r="AD100" i="38" s="1"/>
  <c r="U99" i="38"/>
  <c r="V99" i="38" s="1"/>
  <c r="AA99" i="38" s="1"/>
  <c r="U98" i="38"/>
  <c r="V98" i="38" s="1"/>
  <c r="AA98" i="38" s="1"/>
  <c r="AD98" i="38" s="1"/>
  <c r="U97" i="38"/>
  <c r="V97" i="38" s="1"/>
  <c r="AA97" i="38" s="1"/>
  <c r="AD97" i="38" s="1"/>
  <c r="U96" i="38"/>
  <c r="V96" i="38" s="1"/>
  <c r="AA96" i="38" s="1"/>
  <c r="AD96" i="38" s="1"/>
  <c r="U95" i="38"/>
  <c r="V95" i="38" s="1"/>
  <c r="AA95" i="38" s="1"/>
  <c r="AD95" i="38" s="1"/>
  <c r="U94" i="38"/>
  <c r="V94" i="38" s="1"/>
  <c r="AA94" i="38" s="1"/>
  <c r="AD94" i="38" s="1"/>
  <c r="U93" i="38"/>
  <c r="V93" i="38" s="1"/>
  <c r="AA93" i="38" s="1"/>
  <c r="U92" i="38"/>
  <c r="V92" i="38" s="1"/>
  <c r="AA92" i="38" s="1"/>
  <c r="AD92" i="38" s="1"/>
  <c r="U91" i="38"/>
  <c r="V91" i="38" s="1"/>
  <c r="AA91" i="38" s="1"/>
  <c r="AD91" i="38" s="1"/>
  <c r="U90" i="38"/>
  <c r="V90" i="38" s="1"/>
  <c r="AA90" i="38" s="1"/>
  <c r="U89" i="38"/>
  <c r="V89" i="38" s="1"/>
  <c r="AA89" i="38" s="1"/>
  <c r="U88" i="38"/>
  <c r="V88" i="38" s="1"/>
  <c r="AA88" i="38" s="1"/>
  <c r="AD88" i="38" s="1"/>
  <c r="U87" i="38"/>
  <c r="V87" i="38" s="1"/>
  <c r="AA87" i="38" s="1"/>
  <c r="AD87" i="38" s="1"/>
  <c r="U86" i="38"/>
  <c r="V86" i="38" s="1"/>
  <c r="AA86" i="38" s="1"/>
  <c r="AD86" i="38" s="1"/>
  <c r="U85" i="38"/>
  <c r="V85" i="38" s="1"/>
  <c r="AA85" i="38" s="1"/>
  <c r="U84" i="38"/>
  <c r="V84" i="38" s="1"/>
  <c r="AA84" i="38" s="1"/>
  <c r="U83" i="38"/>
  <c r="V83" i="38" s="1"/>
  <c r="AA83" i="38" s="1"/>
  <c r="AD83" i="38" s="1"/>
  <c r="U82" i="38"/>
  <c r="V82" i="38" s="1"/>
  <c r="AA82" i="38" s="1"/>
  <c r="AD82" i="38" s="1"/>
  <c r="U81" i="38"/>
  <c r="V81" i="38" s="1"/>
  <c r="AA81" i="38" s="1"/>
  <c r="AD81" i="38" s="1"/>
  <c r="U80" i="38"/>
  <c r="V80" i="38" s="1"/>
  <c r="AA80" i="38" s="1"/>
  <c r="AD80" i="38" s="1"/>
  <c r="U79" i="38"/>
  <c r="V79" i="38" s="1"/>
  <c r="AA79" i="38" s="1"/>
  <c r="U78" i="38"/>
  <c r="V78" i="38" s="1"/>
  <c r="AA78" i="38" s="1"/>
  <c r="U77" i="38"/>
  <c r="V77" i="38" s="1"/>
  <c r="AA77" i="38" s="1"/>
  <c r="AD77" i="38" s="1"/>
  <c r="U76" i="38"/>
  <c r="V76" i="38" s="1"/>
  <c r="AA76" i="38" s="1"/>
  <c r="AD76" i="38" s="1"/>
  <c r="U75" i="38"/>
  <c r="V75" i="38" s="1"/>
  <c r="AA75" i="38" s="1"/>
  <c r="U74" i="38"/>
  <c r="V74" i="38" s="1"/>
  <c r="AA74" i="38" s="1"/>
  <c r="AD74" i="38" s="1"/>
  <c r="U73" i="38"/>
  <c r="V73" i="38" s="1"/>
  <c r="AA73" i="38" s="1"/>
  <c r="AD73" i="38" s="1"/>
  <c r="U72" i="38"/>
  <c r="V72" i="38" s="1"/>
  <c r="AA72" i="38" s="1"/>
  <c r="AD72" i="38" s="1"/>
  <c r="U71" i="38"/>
  <c r="V71" i="38" s="1"/>
  <c r="AA71" i="38" s="1"/>
  <c r="U70" i="38"/>
  <c r="V70" i="38" s="1"/>
  <c r="AA70" i="38" s="1"/>
  <c r="AD70" i="38" s="1"/>
  <c r="U69" i="38"/>
  <c r="V69" i="38" s="1"/>
  <c r="AA69" i="38" s="1"/>
  <c r="U68" i="38"/>
  <c r="V68" i="38" s="1"/>
  <c r="AA68" i="38" s="1"/>
  <c r="U67" i="38"/>
  <c r="V67" i="38" s="1"/>
  <c r="AA67" i="38" s="1"/>
  <c r="U66" i="38"/>
  <c r="V66" i="38" s="1"/>
  <c r="AA66" i="38" s="1"/>
  <c r="AD66" i="38" s="1"/>
  <c r="U65" i="38"/>
  <c r="V65" i="38" s="1"/>
  <c r="AA65" i="38" s="1"/>
  <c r="AD65" i="38" s="1"/>
  <c r="U64" i="38"/>
  <c r="V64" i="38" s="1"/>
  <c r="AA64" i="38" s="1"/>
  <c r="U63" i="38"/>
  <c r="V63" i="38" s="1"/>
  <c r="AA63" i="38" s="1"/>
  <c r="U62" i="38"/>
  <c r="V62" i="38" s="1"/>
  <c r="AA62" i="38" s="1"/>
  <c r="U61" i="38"/>
  <c r="V61" i="38" s="1"/>
  <c r="AA61" i="38" s="1"/>
  <c r="AD61" i="38" s="1"/>
  <c r="U60" i="38"/>
  <c r="V60" i="38" s="1"/>
  <c r="AA60" i="38" s="1"/>
  <c r="AD60" i="38" s="1"/>
  <c r="U59" i="38"/>
  <c r="V59" i="38" s="1"/>
  <c r="AA59" i="38" s="1"/>
  <c r="AD59" i="38" s="1"/>
  <c r="U58" i="38"/>
  <c r="V58" i="38" s="1"/>
  <c r="AA58" i="38" s="1"/>
  <c r="AD58" i="38" s="1"/>
  <c r="U57" i="38"/>
  <c r="V57" i="38" s="1"/>
  <c r="AA57" i="38" s="1"/>
  <c r="AD57" i="38" s="1"/>
  <c r="U56" i="38"/>
  <c r="V56" i="38" s="1"/>
  <c r="AA56" i="38" s="1"/>
  <c r="U55" i="38"/>
  <c r="V55" i="38" s="1"/>
  <c r="AA55" i="38" s="1"/>
  <c r="AD55" i="38" s="1"/>
  <c r="U54" i="38"/>
  <c r="V54" i="38" s="1"/>
  <c r="AA54" i="38" s="1"/>
  <c r="AD54" i="38" s="1"/>
  <c r="U53" i="38"/>
  <c r="V53" i="38" s="1"/>
  <c r="AA53" i="38" s="1"/>
  <c r="AD53" i="38" s="1"/>
  <c r="U52" i="38"/>
  <c r="V52" i="38" s="1"/>
  <c r="AA52" i="38" s="1"/>
  <c r="AD52" i="38" s="1"/>
  <c r="U51" i="38"/>
  <c r="V51" i="38" s="1"/>
  <c r="AA51" i="38" s="1"/>
  <c r="U50" i="38"/>
  <c r="V50" i="38" s="1"/>
  <c r="AA50" i="38" s="1"/>
  <c r="AD50" i="38" s="1"/>
  <c r="U49" i="38"/>
  <c r="V49" i="38" s="1"/>
  <c r="AA49" i="38" s="1"/>
  <c r="AD49" i="38" s="1"/>
  <c r="U48" i="38"/>
  <c r="V48" i="38" s="1"/>
  <c r="AA48" i="38" s="1"/>
  <c r="U47" i="38"/>
  <c r="V47" i="38" s="1"/>
  <c r="AA47" i="38" s="1"/>
  <c r="AD47" i="38" s="1"/>
  <c r="U46" i="38"/>
  <c r="V46" i="38" s="1"/>
  <c r="AA46" i="38" s="1"/>
  <c r="U45" i="38"/>
  <c r="V45" i="38" s="1"/>
  <c r="AA45" i="38" s="1"/>
  <c r="AD45" i="38" s="1"/>
  <c r="U44" i="38"/>
  <c r="V44" i="38" s="1"/>
  <c r="AA44" i="38" s="1"/>
  <c r="AD44" i="38" s="1"/>
  <c r="U43" i="38"/>
  <c r="V43" i="38" s="1"/>
  <c r="AA43" i="38" s="1"/>
  <c r="U42" i="38"/>
  <c r="V42" i="38" s="1"/>
  <c r="AA42" i="38" s="1"/>
  <c r="U41" i="38"/>
  <c r="V41" i="38" s="1"/>
  <c r="AA41" i="38" s="1"/>
  <c r="U40" i="38"/>
  <c r="V40" i="38" s="1"/>
  <c r="AA40" i="38" s="1"/>
  <c r="AD40" i="38" s="1"/>
  <c r="U39" i="38"/>
  <c r="V39" i="38" s="1"/>
  <c r="AA39" i="38" s="1"/>
  <c r="AD39" i="38" s="1"/>
  <c r="U38" i="38"/>
  <c r="V38" i="38" s="1"/>
  <c r="AA38" i="38" s="1"/>
  <c r="U37" i="38"/>
  <c r="V37" i="38" s="1"/>
  <c r="AA37" i="38" s="1"/>
  <c r="U36" i="38"/>
  <c r="V36" i="38" s="1"/>
  <c r="AA36" i="38" s="1"/>
  <c r="AD36" i="38" s="1"/>
  <c r="U35" i="38"/>
  <c r="V35" i="38" s="1"/>
  <c r="AA35" i="38" s="1"/>
  <c r="AD35" i="38" s="1"/>
  <c r="U34" i="38"/>
  <c r="V34" i="38" s="1"/>
  <c r="AA34" i="38" s="1"/>
  <c r="AD34" i="38" s="1"/>
  <c r="U33" i="38"/>
  <c r="V33" i="38" s="1"/>
  <c r="AA33" i="38" s="1"/>
  <c r="AD33" i="38" s="1"/>
  <c r="U32" i="38"/>
  <c r="V32" i="38" s="1"/>
  <c r="AA32" i="38" s="1"/>
  <c r="AD32" i="38" s="1"/>
  <c r="U31" i="38"/>
  <c r="V31" i="38" s="1"/>
  <c r="AA31" i="38" s="1"/>
  <c r="U30" i="38"/>
  <c r="V30" i="38" s="1"/>
  <c r="AA30" i="38" s="1"/>
  <c r="U29" i="38"/>
  <c r="V29" i="38" s="1"/>
  <c r="AA29" i="38" s="1"/>
  <c r="AD29" i="38" s="1"/>
  <c r="U28" i="38"/>
  <c r="V28" i="38" s="1"/>
  <c r="AA28" i="38" s="1"/>
  <c r="U27" i="38"/>
  <c r="V27" i="38" s="1"/>
  <c r="AA27" i="38" s="1"/>
  <c r="AD27" i="38" s="1"/>
  <c r="U26" i="38"/>
  <c r="V26" i="38" s="1"/>
  <c r="AA26" i="38" s="1"/>
  <c r="AD26" i="38" s="1"/>
  <c r="U25" i="38"/>
  <c r="V25" i="38" s="1"/>
  <c r="AA25" i="38" s="1"/>
  <c r="AD25" i="38" s="1"/>
  <c r="U24" i="38"/>
  <c r="V24" i="38" s="1"/>
  <c r="AA24" i="38" s="1"/>
  <c r="U23" i="38"/>
  <c r="V23" i="38" s="1"/>
  <c r="AA23" i="38" s="1"/>
  <c r="AD23" i="38" s="1"/>
  <c r="U22" i="38"/>
  <c r="V22" i="38" s="1"/>
  <c r="AA22" i="38" s="1"/>
  <c r="U21" i="38"/>
  <c r="V21" i="38" s="1"/>
  <c r="AA21" i="38" s="1"/>
  <c r="U20" i="38"/>
  <c r="V20" i="38" s="1"/>
  <c r="AA20" i="38" s="1"/>
  <c r="U19" i="38"/>
  <c r="V19" i="38" s="1"/>
  <c r="AA19" i="38" s="1"/>
  <c r="AD19" i="38" s="1"/>
  <c r="U18" i="38"/>
  <c r="V18" i="38" s="1"/>
  <c r="AA18" i="38" s="1"/>
  <c r="AD18" i="38" s="1"/>
  <c r="U17" i="38"/>
  <c r="V17" i="38" s="1"/>
  <c r="AA17" i="38" s="1"/>
  <c r="AD17" i="38" s="1"/>
  <c r="U16" i="38"/>
  <c r="V16" i="38" s="1"/>
  <c r="AA16" i="38" s="1"/>
  <c r="AD16" i="38" s="1"/>
  <c r="U15" i="38"/>
  <c r="V15" i="38" s="1"/>
  <c r="AA15" i="38" s="1"/>
  <c r="U14" i="38"/>
  <c r="V14" i="38" s="1"/>
  <c r="AA14" i="38" s="1"/>
  <c r="AD14" i="38" s="1"/>
  <c r="U13" i="38"/>
  <c r="V13" i="38" s="1"/>
  <c r="AA13" i="38" s="1"/>
  <c r="U12" i="38"/>
  <c r="V12" i="38" s="1"/>
  <c r="AA12" i="38" s="1"/>
  <c r="AD12" i="38" s="1"/>
  <c r="U11" i="38"/>
  <c r="V11" i="38" s="1"/>
  <c r="AA11" i="38" s="1"/>
  <c r="AE284" i="38" l="1"/>
  <c r="AH284" i="38"/>
  <c r="AE154" i="38"/>
  <c r="AH154" i="38"/>
  <c r="AE336" i="38"/>
  <c r="AH336" i="38"/>
  <c r="AE349" i="38"/>
  <c r="AH349" i="38"/>
  <c r="AE373" i="38"/>
  <c r="AH373" i="38"/>
  <c r="AE319" i="38"/>
  <c r="AH319" i="38"/>
  <c r="AE410" i="38"/>
  <c r="AH410" i="38"/>
  <c r="AE29" i="38"/>
  <c r="AH29" i="38"/>
  <c r="AH65" i="38"/>
  <c r="AE65" i="38"/>
  <c r="AH137" i="38"/>
  <c r="AE137" i="38"/>
  <c r="AH173" i="38"/>
  <c r="AE173" i="38"/>
  <c r="AE233" i="38"/>
  <c r="AH233" i="38"/>
  <c r="AE281" i="38"/>
  <c r="AH281" i="38"/>
  <c r="AE305" i="38"/>
  <c r="AH305" i="38"/>
  <c r="AH317" i="38"/>
  <c r="AE317" i="38"/>
  <c r="AE341" i="38"/>
  <c r="AH341" i="38"/>
  <c r="AE353" i="38"/>
  <c r="AH353" i="38"/>
  <c r="AH437" i="38"/>
  <c r="AE437" i="38"/>
  <c r="AH18" i="38"/>
  <c r="AE18" i="38"/>
  <c r="AH54" i="38"/>
  <c r="AE54" i="38"/>
  <c r="AH66" i="38"/>
  <c r="AE66" i="38"/>
  <c r="AE102" i="38"/>
  <c r="AH102" i="38"/>
  <c r="AH114" i="38"/>
  <c r="AE114" i="38"/>
  <c r="AH126" i="38"/>
  <c r="AE126" i="38"/>
  <c r="AE150" i="38"/>
  <c r="AH150" i="38"/>
  <c r="AH162" i="38"/>
  <c r="AE162" i="38"/>
  <c r="AH174" i="38"/>
  <c r="AE174" i="38"/>
  <c r="AE186" i="38"/>
  <c r="AH186" i="38"/>
  <c r="AE198" i="38"/>
  <c r="AH198" i="38"/>
  <c r="AE210" i="38"/>
  <c r="AH210" i="38"/>
  <c r="AH222" i="38"/>
  <c r="AE222" i="38"/>
  <c r="AE258" i="38"/>
  <c r="AH258" i="38"/>
  <c r="AH270" i="38"/>
  <c r="AE270" i="38"/>
  <c r="AH282" i="38"/>
  <c r="AE282" i="38"/>
  <c r="AH294" i="38"/>
  <c r="AE294" i="38"/>
  <c r="AH318" i="38"/>
  <c r="AE318" i="38"/>
  <c r="AE330" i="38"/>
  <c r="AH330" i="38"/>
  <c r="AH366" i="38"/>
  <c r="AE366" i="38"/>
  <c r="AE378" i="38"/>
  <c r="AH378" i="38"/>
  <c r="AH390" i="38"/>
  <c r="AE390" i="38"/>
  <c r="AE402" i="38"/>
  <c r="AH402" i="38"/>
  <c r="AH414" i="38"/>
  <c r="AE414" i="38"/>
  <c r="AE426" i="38"/>
  <c r="AH426" i="38"/>
  <c r="AE438" i="38"/>
  <c r="AH438" i="38"/>
  <c r="AH377" i="38"/>
  <c r="AE377" i="38"/>
  <c r="AE19" i="38"/>
  <c r="AH19" i="38"/>
  <c r="AE55" i="38"/>
  <c r="AH55" i="38"/>
  <c r="AE91" i="38"/>
  <c r="AH91" i="38"/>
  <c r="AE103" i="38"/>
  <c r="AH103" i="38"/>
  <c r="AE127" i="38"/>
  <c r="AH127" i="38"/>
  <c r="AH151" i="38"/>
  <c r="AE151" i="38"/>
  <c r="AH163" i="38"/>
  <c r="AE163" i="38"/>
  <c r="AH187" i="38"/>
  <c r="AE187" i="38"/>
  <c r="AH223" i="38"/>
  <c r="AE223" i="38"/>
  <c r="AH235" i="38"/>
  <c r="AE235" i="38"/>
  <c r="AH247" i="38"/>
  <c r="AE247" i="38"/>
  <c r="AH259" i="38"/>
  <c r="AE259" i="38"/>
  <c r="AH271" i="38"/>
  <c r="AE271" i="38"/>
  <c r="AH283" i="38"/>
  <c r="AE283" i="38"/>
  <c r="AH307" i="38"/>
  <c r="AE307" i="38"/>
  <c r="AH331" i="38"/>
  <c r="AE331" i="38"/>
  <c r="AH355" i="38"/>
  <c r="AE355" i="38"/>
  <c r="AH367" i="38"/>
  <c r="AE367" i="38"/>
  <c r="AH379" i="38"/>
  <c r="AE379" i="38"/>
  <c r="AE391" i="38"/>
  <c r="AH391" i="38"/>
  <c r="AH403" i="38"/>
  <c r="AE403" i="38"/>
  <c r="AH415" i="38"/>
  <c r="AE415" i="38"/>
  <c r="AH427" i="38"/>
  <c r="AE427" i="38"/>
  <c r="AH439" i="38"/>
  <c r="AE439" i="38"/>
  <c r="AE401" i="38"/>
  <c r="AH401" i="38"/>
  <c r="AE32" i="38"/>
  <c r="AH32" i="38"/>
  <c r="AH44" i="38"/>
  <c r="AE44" i="38"/>
  <c r="AE80" i="38"/>
  <c r="AH80" i="38"/>
  <c r="AH92" i="38"/>
  <c r="AE92" i="38"/>
  <c r="AE104" i="38"/>
  <c r="AH104" i="38"/>
  <c r="AH116" i="38"/>
  <c r="AE116" i="38"/>
  <c r="AH140" i="38"/>
  <c r="AE140" i="38"/>
  <c r="AH164" i="38"/>
  <c r="AE164" i="38"/>
  <c r="AH176" i="38"/>
  <c r="AE176" i="38"/>
  <c r="AH200" i="38"/>
  <c r="AE200" i="38"/>
  <c r="AE224" i="38"/>
  <c r="AH224" i="38"/>
  <c r="AE236" i="38"/>
  <c r="AH236" i="38"/>
  <c r="AE248" i="38"/>
  <c r="AH248" i="38"/>
  <c r="AE260" i="38"/>
  <c r="AH260" i="38"/>
  <c r="AE272" i="38"/>
  <c r="AH272" i="38"/>
  <c r="AH296" i="38"/>
  <c r="AE296" i="38"/>
  <c r="AH332" i="38"/>
  <c r="AE332" i="38"/>
  <c r="AE344" i="38"/>
  <c r="AH344" i="38"/>
  <c r="AE356" i="38"/>
  <c r="AH356" i="38"/>
  <c r="AE368" i="38"/>
  <c r="AH368" i="38"/>
  <c r="AE380" i="38"/>
  <c r="AH380" i="38"/>
  <c r="AE392" i="38"/>
  <c r="AH392" i="38"/>
  <c r="AE404" i="38"/>
  <c r="AH404" i="38"/>
  <c r="AE416" i="38"/>
  <c r="AH416" i="38"/>
  <c r="AE428" i="38"/>
  <c r="AH428" i="38"/>
  <c r="AH440" i="38"/>
  <c r="AE440" i="38"/>
  <c r="AH77" i="38"/>
  <c r="AE77" i="38"/>
  <c r="AE185" i="38"/>
  <c r="AH185" i="38"/>
  <c r="AH221" i="38"/>
  <c r="AE221" i="38"/>
  <c r="AE245" i="38"/>
  <c r="AH245" i="38"/>
  <c r="AH413" i="38"/>
  <c r="AE413" i="38"/>
  <c r="AH33" i="38"/>
  <c r="AE33" i="38"/>
  <c r="AE45" i="38"/>
  <c r="AH45" i="38"/>
  <c r="AE57" i="38"/>
  <c r="AH57" i="38"/>
  <c r="AE81" i="38"/>
  <c r="AH81" i="38"/>
  <c r="AE105" i="38"/>
  <c r="AH105" i="38"/>
  <c r="AH153" i="38"/>
  <c r="AE153" i="38"/>
  <c r="AH177" i="38"/>
  <c r="AE177" i="38"/>
  <c r="AE213" i="38"/>
  <c r="AH213" i="38"/>
  <c r="AH249" i="38"/>
  <c r="AE249" i="38"/>
  <c r="AE261" i="38"/>
  <c r="AH261" i="38"/>
  <c r="AH273" i="38"/>
  <c r="AE273" i="38"/>
  <c r="AE285" i="38"/>
  <c r="AH285" i="38"/>
  <c r="AH297" i="38"/>
  <c r="AE297" i="38"/>
  <c r="AE309" i="38"/>
  <c r="AH309" i="38"/>
  <c r="AH321" i="38"/>
  <c r="AE321" i="38"/>
  <c r="AH345" i="38"/>
  <c r="AE345" i="38"/>
  <c r="AH357" i="38"/>
  <c r="AE357" i="38"/>
  <c r="AH369" i="38"/>
  <c r="AE369" i="38"/>
  <c r="AH381" i="38"/>
  <c r="AE381" i="38"/>
  <c r="AH393" i="38"/>
  <c r="AE393" i="38"/>
  <c r="AE405" i="38"/>
  <c r="AH405" i="38"/>
  <c r="AE417" i="38"/>
  <c r="AH417" i="38"/>
  <c r="AE429" i="38"/>
  <c r="AH429" i="38"/>
  <c r="AH441" i="38"/>
  <c r="AE441" i="38"/>
  <c r="AE17" i="38"/>
  <c r="AH17" i="38"/>
  <c r="AH53" i="38"/>
  <c r="AE53" i="38"/>
  <c r="AH161" i="38"/>
  <c r="AE161" i="38"/>
  <c r="AH257" i="38"/>
  <c r="AE257" i="38"/>
  <c r="AE293" i="38"/>
  <c r="AH293" i="38"/>
  <c r="AH425" i="38"/>
  <c r="AE425" i="38"/>
  <c r="U450" i="38"/>
  <c r="V10" i="38"/>
  <c r="AA10" i="38" s="1"/>
  <c r="AE34" i="38"/>
  <c r="AH34" i="38"/>
  <c r="AE58" i="38"/>
  <c r="AH58" i="38"/>
  <c r="AH70" i="38"/>
  <c r="AE70" i="38"/>
  <c r="AH82" i="38"/>
  <c r="AE82" i="38"/>
  <c r="AH94" i="38"/>
  <c r="AE94" i="38"/>
  <c r="AE106" i="38"/>
  <c r="AH106" i="38"/>
  <c r="AE130" i="38"/>
  <c r="AH130" i="38"/>
  <c r="AH142" i="38"/>
  <c r="AE142" i="38"/>
  <c r="AE166" i="38"/>
  <c r="AH166" i="38"/>
  <c r="AE178" i="38"/>
  <c r="AH178" i="38"/>
  <c r="AH190" i="38"/>
  <c r="AE190" i="38"/>
  <c r="AH226" i="38"/>
  <c r="AE226" i="38"/>
  <c r="AH238" i="38"/>
  <c r="AE238" i="38"/>
  <c r="AE262" i="38"/>
  <c r="AH262" i="38"/>
  <c r="AE274" i="38"/>
  <c r="AH274" i="38"/>
  <c r="AH286" i="38"/>
  <c r="AE286" i="38"/>
  <c r="AH298" i="38"/>
  <c r="AE298" i="38"/>
  <c r="AE310" i="38"/>
  <c r="AH310" i="38"/>
  <c r="AH334" i="38"/>
  <c r="AE334" i="38"/>
  <c r="AE346" i="38"/>
  <c r="AH346" i="38"/>
  <c r="AH358" i="38"/>
  <c r="AE358" i="38"/>
  <c r="AH370" i="38"/>
  <c r="AE370" i="38"/>
  <c r="AH382" i="38"/>
  <c r="AE382" i="38"/>
  <c r="AE394" i="38"/>
  <c r="AH394" i="38"/>
  <c r="AH406" i="38"/>
  <c r="AE406" i="38"/>
  <c r="AE418" i="38"/>
  <c r="AH418" i="38"/>
  <c r="AH430" i="38"/>
  <c r="AE430" i="38"/>
  <c r="AE442" i="38"/>
  <c r="AH442" i="38"/>
  <c r="AE23" i="38"/>
  <c r="AH23" i="38"/>
  <c r="AE35" i="38"/>
  <c r="AH35" i="38"/>
  <c r="AE47" i="38"/>
  <c r="AH47" i="38"/>
  <c r="AH59" i="38"/>
  <c r="AE59" i="38"/>
  <c r="AE83" i="38"/>
  <c r="AH83" i="38"/>
  <c r="AE95" i="38"/>
  <c r="AH95" i="38"/>
  <c r="AH107" i="38"/>
  <c r="AE107" i="38"/>
  <c r="AE119" i="38"/>
  <c r="AH119" i="38"/>
  <c r="AH131" i="38"/>
  <c r="AE131" i="38"/>
  <c r="AE167" i="38"/>
  <c r="AH167" i="38"/>
  <c r="AH179" i="38"/>
  <c r="AE179" i="38"/>
  <c r="AH191" i="38"/>
  <c r="AE191" i="38"/>
  <c r="AH227" i="38"/>
  <c r="AE227" i="38"/>
  <c r="AH239" i="38"/>
  <c r="AE239" i="38"/>
  <c r="AH251" i="38"/>
  <c r="AE251" i="38"/>
  <c r="AH275" i="38"/>
  <c r="AE275" i="38"/>
  <c r="AH287" i="38"/>
  <c r="AE287" i="38"/>
  <c r="AH299" i="38"/>
  <c r="AE299" i="38"/>
  <c r="AH323" i="38"/>
  <c r="AE323" i="38"/>
  <c r="AH335" i="38"/>
  <c r="AE335" i="38"/>
  <c r="AH359" i="38"/>
  <c r="AE359" i="38"/>
  <c r="AE371" i="38"/>
  <c r="AH371" i="38"/>
  <c r="AH383" i="38"/>
  <c r="AE383" i="38"/>
  <c r="AE395" i="38"/>
  <c r="AH395" i="38"/>
  <c r="AH407" i="38"/>
  <c r="AE407" i="38"/>
  <c r="AE419" i="38"/>
  <c r="AH419" i="38"/>
  <c r="AH431" i="38"/>
  <c r="AE431" i="38"/>
  <c r="AH443" i="38"/>
  <c r="AE443" i="38"/>
  <c r="AE365" i="38"/>
  <c r="AH365" i="38"/>
  <c r="AE12" i="38"/>
  <c r="AH12" i="38"/>
  <c r="AH36" i="38"/>
  <c r="AE36" i="38"/>
  <c r="AE60" i="38"/>
  <c r="AH60" i="38"/>
  <c r="AE72" i="38"/>
  <c r="AH72" i="38"/>
  <c r="AE96" i="38"/>
  <c r="AH96" i="38"/>
  <c r="AE108" i="38"/>
  <c r="AH108" i="38"/>
  <c r="AE120" i="38"/>
  <c r="AH120" i="38"/>
  <c r="AE144" i="38"/>
  <c r="AH144" i="38"/>
  <c r="AE168" i="38"/>
  <c r="AH168" i="38"/>
  <c r="AH180" i="38"/>
  <c r="AE180" i="38"/>
  <c r="AE216" i="38"/>
  <c r="AH216" i="38"/>
  <c r="AE228" i="38"/>
  <c r="AH228" i="38"/>
  <c r="AE240" i="38"/>
  <c r="AH240" i="38"/>
  <c r="AH252" i="38"/>
  <c r="AE252" i="38"/>
  <c r="AH300" i="38"/>
  <c r="AE300" i="38"/>
  <c r="AE324" i="38"/>
  <c r="AH324" i="38"/>
  <c r="AE372" i="38"/>
  <c r="AH372" i="38"/>
  <c r="AE384" i="38"/>
  <c r="AH384" i="38"/>
  <c r="AE396" i="38"/>
  <c r="AH396" i="38"/>
  <c r="AH408" i="38"/>
  <c r="AE408" i="38"/>
  <c r="AH420" i="38"/>
  <c r="AE420" i="38"/>
  <c r="AH432" i="38"/>
  <c r="AE432" i="38"/>
  <c r="AE444" i="38"/>
  <c r="AH444" i="38"/>
  <c r="AH25" i="38"/>
  <c r="AE25" i="38"/>
  <c r="AE49" i="38"/>
  <c r="AH49" i="38"/>
  <c r="AE61" i="38"/>
  <c r="AH61" i="38"/>
  <c r="AE73" i="38"/>
  <c r="AH73" i="38"/>
  <c r="AE97" i="38"/>
  <c r="AH97" i="38"/>
  <c r="AE109" i="38"/>
  <c r="AH109" i="38"/>
  <c r="AH145" i="38"/>
  <c r="AE145" i="38"/>
  <c r="AE169" i="38"/>
  <c r="AH169" i="38"/>
  <c r="AH181" i="38"/>
  <c r="AE181" i="38"/>
  <c r="AE193" i="38"/>
  <c r="AH193" i="38"/>
  <c r="AE205" i="38"/>
  <c r="AH205" i="38"/>
  <c r="AE217" i="38"/>
  <c r="AH217" i="38"/>
  <c r="AE229" i="38"/>
  <c r="AH229" i="38"/>
  <c r="AH253" i="38"/>
  <c r="AE253" i="38"/>
  <c r="AE301" i="38"/>
  <c r="AH301" i="38"/>
  <c r="AE313" i="38"/>
  <c r="AH313" i="38"/>
  <c r="AE325" i="38"/>
  <c r="AH325" i="38"/>
  <c r="AE385" i="38"/>
  <c r="AH385" i="38"/>
  <c r="AH397" i="38"/>
  <c r="AE397" i="38"/>
  <c r="AE409" i="38"/>
  <c r="AH409" i="38"/>
  <c r="AH421" i="38"/>
  <c r="AE421" i="38"/>
  <c r="AE433" i="38"/>
  <c r="AH433" i="38"/>
  <c r="AH445" i="38"/>
  <c r="AE445" i="38"/>
  <c r="AE14" i="38"/>
  <c r="AH14" i="38"/>
  <c r="AH26" i="38"/>
  <c r="AE26" i="38"/>
  <c r="AE50" i="38"/>
  <c r="AH50" i="38"/>
  <c r="AH74" i="38"/>
  <c r="AE74" i="38"/>
  <c r="AH86" i="38"/>
  <c r="AE86" i="38"/>
  <c r="AE98" i="38"/>
  <c r="AH98" i="38"/>
  <c r="AH110" i="38"/>
  <c r="AE110" i="38"/>
  <c r="AE134" i="38"/>
  <c r="AH134" i="38"/>
  <c r="AH146" i="38"/>
  <c r="AE146" i="38"/>
  <c r="AH158" i="38"/>
  <c r="AE158" i="38"/>
  <c r="AH170" i="38"/>
  <c r="AE170" i="38"/>
  <c r="AE182" i="38"/>
  <c r="AH182" i="38"/>
  <c r="AH194" i="38"/>
  <c r="AE194" i="38"/>
  <c r="AH206" i="38"/>
  <c r="AE206" i="38"/>
  <c r="AE218" i="38"/>
  <c r="AH218" i="38"/>
  <c r="AE230" i="38"/>
  <c r="AH230" i="38"/>
  <c r="AE278" i="38"/>
  <c r="AH278" i="38"/>
  <c r="AE290" i="38"/>
  <c r="AH290" i="38"/>
  <c r="AH302" i="38"/>
  <c r="AE302" i="38"/>
  <c r="AE314" i="38"/>
  <c r="AH314" i="38"/>
  <c r="AE326" i="38"/>
  <c r="AH326" i="38"/>
  <c r="AE362" i="38"/>
  <c r="AH362" i="38"/>
  <c r="AE374" i="38"/>
  <c r="AH374" i="38"/>
  <c r="AE386" i="38"/>
  <c r="AH386" i="38"/>
  <c r="AE398" i="38"/>
  <c r="AH398" i="38"/>
  <c r="AE422" i="38"/>
  <c r="AH422" i="38"/>
  <c r="AH434" i="38"/>
  <c r="AE434" i="38"/>
  <c r="AE446" i="38"/>
  <c r="AH446" i="38"/>
  <c r="AE27" i="38"/>
  <c r="AH27" i="38"/>
  <c r="AH39" i="38"/>
  <c r="AE39" i="38"/>
  <c r="AH87" i="38"/>
  <c r="AE87" i="38"/>
  <c r="AH123" i="38"/>
  <c r="AE123" i="38"/>
  <c r="AH147" i="38"/>
  <c r="AE147" i="38"/>
  <c r="AE159" i="38"/>
  <c r="AH159" i="38"/>
  <c r="AH171" i="38"/>
  <c r="AE171" i="38"/>
  <c r="AE183" i="38"/>
  <c r="AH183" i="38"/>
  <c r="AH195" i="38"/>
  <c r="AE195" i="38"/>
  <c r="AE207" i="38"/>
  <c r="AH207" i="38"/>
  <c r="AH219" i="38"/>
  <c r="AE219" i="38"/>
  <c r="AH243" i="38"/>
  <c r="AE243" i="38"/>
  <c r="AH255" i="38"/>
  <c r="AE255" i="38"/>
  <c r="AH267" i="38"/>
  <c r="AE267" i="38"/>
  <c r="AH315" i="38"/>
  <c r="AE315" i="38"/>
  <c r="AH327" i="38"/>
  <c r="AE327" i="38"/>
  <c r="AH339" i="38"/>
  <c r="AE339" i="38"/>
  <c r="AH351" i="38"/>
  <c r="AE351" i="38"/>
  <c r="AH363" i="38"/>
  <c r="AE363" i="38"/>
  <c r="AH375" i="38"/>
  <c r="AE375" i="38"/>
  <c r="AH387" i="38"/>
  <c r="AE387" i="38"/>
  <c r="AH399" i="38"/>
  <c r="AE399" i="38"/>
  <c r="AH411" i="38"/>
  <c r="AE411" i="38"/>
  <c r="AH423" i="38"/>
  <c r="AE423" i="38"/>
  <c r="AH435" i="38"/>
  <c r="AE435" i="38"/>
  <c r="AH447" i="38"/>
  <c r="AE447" i="38"/>
  <c r="AH16" i="38"/>
  <c r="AE16" i="38"/>
  <c r="AH40" i="38"/>
  <c r="AE40" i="38"/>
  <c r="AE52" i="38"/>
  <c r="AH52" i="38"/>
  <c r="AE76" i="38"/>
  <c r="AH76" i="38"/>
  <c r="AE88" i="38"/>
  <c r="AH88" i="38"/>
  <c r="AE100" i="38"/>
  <c r="AH100" i="38"/>
  <c r="AH112" i="38"/>
  <c r="AE112" i="38"/>
  <c r="AE136" i="38"/>
  <c r="AH136" i="38"/>
  <c r="AH148" i="38"/>
  <c r="AE148" i="38"/>
  <c r="AE160" i="38"/>
  <c r="AH160" i="38"/>
  <c r="AE172" i="38"/>
  <c r="AH172" i="38"/>
  <c r="AE184" i="38"/>
  <c r="AH184" i="38"/>
  <c r="AH196" i="38"/>
  <c r="AE196" i="38"/>
  <c r="AH208" i="38"/>
  <c r="AE208" i="38"/>
  <c r="AE220" i="38"/>
  <c r="AH220" i="38"/>
  <c r="AH232" i="38"/>
  <c r="AE232" i="38"/>
  <c r="AH280" i="38"/>
  <c r="AE280" i="38"/>
  <c r="AH304" i="38"/>
  <c r="AE304" i="38"/>
  <c r="AH316" i="38"/>
  <c r="AE316" i="38"/>
  <c r="AE340" i="38"/>
  <c r="AH340" i="38"/>
  <c r="AE352" i="38"/>
  <c r="AH352" i="38"/>
  <c r="AE364" i="38"/>
  <c r="AH364" i="38"/>
  <c r="AE376" i="38"/>
  <c r="AH376" i="38"/>
  <c r="AE388" i="38"/>
  <c r="AH388" i="38"/>
  <c r="AE400" i="38"/>
  <c r="AH400" i="38"/>
  <c r="AE412" i="38"/>
  <c r="AH412" i="38"/>
  <c r="AH424" i="38"/>
  <c r="AE424" i="38"/>
  <c r="AE436" i="38"/>
  <c r="AH436" i="38"/>
  <c r="AH448" i="38"/>
  <c r="AE448" i="38"/>
  <c r="AT373" i="38" l="1"/>
  <c r="AL373" i="38"/>
  <c r="AL319" i="38"/>
  <c r="AT319" i="38"/>
  <c r="AT349" i="38"/>
  <c r="AL349" i="38"/>
  <c r="AT336" i="38"/>
  <c r="AL336" i="38"/>
  <c r="AL154" i="38"/>
  <c r="AT154" i="38"/>
  <c r="AL410" i="38"/>
  <c r="AT410" i="38"/>
  <c r="AL284" i="38"/>
  <c r="AT284" i="38"/>
  <c r="AT386" i="38"/>
  <c r="AL386" i="38"/>
  <c r="AT97" i="38"/>
  <c r="AL97" i="38"/>
  <c r="AT267" i="38"/>
  <c r="AL267" i="38"/>
  <c r="AL431" i="38"/>
  <c r="AT431" i="38"/>
  <c r="AL131" i="38"/>
  <c r="AT131" i="38"/>
  <c r="AL334" i="38"/>
  <c r="AT334" i="38"/>
  <c r="AT222" i="38"/>
  <c r="AL222" i="38"/>
  <c r="AT88" i="38"/>
  <c r="AL88" i="38"/>
  <c r="AT437" i="38"/>
  <c r="AL437" i="38"/>
  <c r="AT183" i="38"/>
  <c r="AL183" i="38"/>
  <c r="AT72" i="38"/>
  <c r="AL72" i="38"/>
  <c r="AL330" i="38"/>
  <c r="AT330" i="38"/>
  <c r="AT39" i="38"/>
  <c r="AL39" i="38"/>
  <c r="AT168" i="38"/>
  <c r="AL168" i="38"/>
  <c r="AL394" i="38"/>
  <c r="AT394" i="38"/>
  <c r="AT17" i="38"/>
  <c r="AL17" i="38"/>
  <c r="AT436" i="38"/>
  <c r="AL436" i="38"/>
  <c r="AT364" i="38"/>
  <c r="AL364" i="38"/>
  <c r="AT160" i="38"/>
  <c r="AL160" i="38"/>
  <c r="AT76" i="38"/>
  <c r="AL76" i="38"/>
  <c r="AT159" i="38"/>
  <c r="AL159" i="38"/>
  <c r="AT446" i="38"/>
  <c r="AL446" i="38"/>
  <c r="AT362" i="38"/>
  <c r="AL362" i="38"/>
  <c r="AT230" i="38"/>
  <c r="AL230" i="38"/>
  <c r="AT301" i="38"/>
  <c r="AL301" i="38"/>
  <c r="AT61" i="38"/>
  <c r="AL61" i="38"/>
  <c r="AT144" i="38"/>
  <c r="AL144" i="38"/>
  <c r="AL23" i="38"/>
  <c r="AT23" i="38"/>
  <c r="AL285" i="38"/>
  <c r="AT285" i="38"/>
  <c r="AL428" i="38"/>
  <c r="AT428" i="38"/>
  <c r="AL356" i="38"/>
  <c r="AT356" i="38"/>
  <c r="AL248" i="38"/>
  <c r="AT248" i="38"/>
  <c r="AL32" i="38"/>
  <c r="AT32" i="38"/>
  <c r="AL391" i="38"/>
  <c r="AT391" i="38"/>
  <c r="AL55" i="38"/>
  <c r="AT55" i="38"/>
  <c r="AL402" i="38"/>
  <c r="AT402" i="38"/>
  <c r="AL198" i="38"/>
  <c r="AT198" i="38"/>
  <c r="AL353" i="38"/>
  <c r="AT353" i="38"/>
  <c r="AT290" i="38"/>
  <c r="AL290" i="38"/>
  <c r="AT205" i="38"/>
  <c r="AL205" i="38"/>
  <c r="AT447" i="38"/>
  <c r="AL447" i="38"/>
  <c r="AT432" i="38"/>
  <c r="AL432" i="38"/>
  <c r="AT180" i="38"/>
  <c r="AL180" i="38"/>
  <c r="AL359" i="38"/>
  <c r="AT359" i="38"/>
  <c r="AL238" i="38"/>
  <c r="AT238" i="38"/>
  <c r="AL53" i="38"/>
  <c r="AT53" i="38"/>
  <c r="AT77" i="38"/>
  <c r="AL77" i="38"/>
  <c r="AL331" i="38"/>
  <c r="AT331" i="38"/>
  <c r="AL235" i="38"/>
  <c r="AT235" i="38"/>
  <c r="AL91" i="38"/>
  <c r="AT91" i="38"/>
  <c r="AL381" i="38"/>
  <c r="AT381" i="38"/>
  <c r="AL297" i="38"/>
  <c r="AT297" i="38"/>
  <c r="AL177" i="38"/>
  <c r="AT177" i="38"/>
  <c r="AL33" i="38"/>
  <c r="AT33" i="38"/>
  <c r="AL440" i="38"/>
  <c r="AT440" i="38"/>
  <c r="AL164" i="38"/>
  <c r="AT164" i="38"/>
  <c r="AL44" i="38"/>
  <c r="AT44" i="38"/>
  <c r="AL403" i="38"/>
  <c r="AT403" i="38"/>
  <c r="AL307" i="38"/>
  <c r="AT307" i="38"/>
  <c r="AL223" i="38"/>
  <c r="AT223" i="38"/>
  <c r="AL414" i="38"/>
  <c r="AT414" i="38"/>
  <c r="AT126" i="38"/>
  <c r="AL126" i="38"/>
  <c r="AT232" i="38"/>
  <c r="AL232" i="38"/>
  <c r="AT423" i="38"/>
  <c r="AL423" i="38"/>
  <c r="AT351" i="38"/>
  <c r="AL351" i="38"/>
  <c r="AT243" i="38"/>
  <c r="AL243" i="38"/>
  <c r="AT158" i="38"/>
  <c r="AL158" i="38"/>
  <c r="AT74" i="38"/>
  <c r="AL74" i="38"/>
  <c r="AT421" i="38"/>
  <c r="AL421" i="38"/>
  <c r="AT181" i="38"/>
  <c r="AL181" i="38"/>
  <c r="AT408" i="38"/>
  <c r="AL408" i="38"/>
  <c r="AT252" i="38"/>
  <c r="AL252" i="38"/>
  <c r="AT36" i="38"/>
  <c r="AL36" i="38"/>
  <c r="AL407" i="38"/>
  <c r="AT407" i="38"/>
  <c r="AL323" i="38"/>
  <c r="AT323" i="38"/>
  <c r="AL227" i="38"/>
  <c r="AT227" i="38"/>
  <c r="AL107" i="38"/>
  <c r="AT107" i="38"/>
  <c r="AL382" i="38"/>
  <c r="AT382" i="38"/>
  <c r="AL298" i="38"/>
  <c r="AT298" i="38"/>
  <c r="AL190" i="38"/>
  <c r="AT190" i="38"/>
  <c r="AL94" i="38"/>
  <c r="AT94" i="38"/>
  <c r="AT425" i="38"/>
  <c r="AL425" i="38"/>
  <c r="AL441" i="38"/>
  <c r="AT441" i="38"/>
  <c r="AL369" i="38"/>
  <c r="AT369" i="38"/>
  <c r="AL153" i="38"/>
  <c r="AT153" i="38"/>
  <c r="AT413" i="38"/>
  <c r="AL413" i="38"/>
  <c r="AL140" i="38"/>
  <c r="AT140" i="38"/>
  <c r="AL283" i="38"/>
  <c r="AT283" i="38"/>
  <c r="AL187" i="38"/>
  <c r="AT187" i="38"/>
  <c r="AL294" i="38"/>
  <c r="AT294" i="38"/>
  <c r="AL114" i="38"/>
  <c r="AT114" i="38"/>
  <c r="AL173" i="38"/>
  <c r="AT173" i="38"/>
  <c r="AT184" i="38"/>
  <c r="AL184" i="38"/>
  <c r="AT182" i="38"/>
  <c r="AL182" i="38"/>
  <c r="AT324" i="38"/>
  <c r="AL324" i="38"/>
  <c r="AT150" i="38"/>
  <c r="AL150" i="38"/>
  <c r="AT304" i="38"/>
  <c r="AL304" i="38"/>
  <c r="AT375" i="38"/>
  <c r="AL375" i="38"/>
  <c r="AT445" i="38"/>
  <c r="AL445" i="38"/>
  <c r="AL251" i="38"/>
  <c r="AT251" i="38"/>
  <c r="AL406" i="38"/>
  <c r="AT406" i="38"/>
  <c r="AL393" i="38"/>
  <c r="AT393" i="38"/>
  <c r="AL176" i="38"/>
  <c r="AT176" i="38"/>
  <c r="AL415" i="38"/>
  <c r="AT415" i="38"/>
  <c r="AT376" i="38"/>
  <c r="AL376" i="38"/>
  <c r="AT172" i="38"/>
  <c r="AL172" i="38"/>
  <c r="AT27" i="38"/>
  <c r="AL27" i="38"/>
  <c r="AT193" i="38"/>
  <c r="AL193" i="38"/>
  <c r="AL368" i="38"/>
  <c r="AT368" i="38"/>
  <c r="AL233" i="38"/>
  <c r="AT233" i="38"/>
  <c r="AT255" i="38"/>
  <c r="AL255" i="38"/>
  <c r="AT171" i="38"/>
  <c r="AL171" i="38"/>
  <c r="AT170" i="38"/>
  <c r="AL170" i="38"/>
  <c r="AT300" i="38"/>
  <c r="AL300" i="38"/>
  <c r="AL335" i="38"/>
  <c r="AT335" i="38"/>
  <c r="AL318" i="38"/>
  <c r="AT318" i="38"/>
  <c r="AT352" i="38"/>
  <c r="AL352" i="38"/>
  <c r="AT220" i="38"/>
  <c r="AL220" i="38"/>
  <c r="AT52" i="38"/>
  <c r="AL52" i="38"/>
  <c r="AT326" i="38"/>
  <c r="AL326" i="38"/>
  <c r="AT218" i="38"/>
  <c r="AL218" i="38"/>
  <c r="AT50" i="38"/>
  <c r="AL50" i="38"/>
  <c r="AT409" i="38"/>
  <c r="AL409" i="38"/>
  <c r="AT169" i="38"/>
  <c r="AL169" i="38"/>
  <c r="AT49" i="38"/>
  <c r="AL49" i="38"/>
  <c r="AT396" i="38"/>
  <c r="AL396" i="38"/>
  <c r="AT240" i="38"/>
  <c r="AL240" i="38"/>
  <c r="AT120" i="38"/>
  <c r="AL120" i="38"/>
  <c r="AT12" i="38"/>
  <c r="AL12" i="38"/>
  <c r="AL395" i="38"/>
  <c r="AT395" i="38"/>
  <c r="AL95" i="38"/>
  <c r="AT95" i="38"/>
  <c r="AL442" i="38"/>
  <c r="AT442" i="38"/>
  <c r="AL178" i="38"/>
  <c r="AT178" i="38"/>
  <c r="AT293" i="38"/>
  <c r="AL293" i="38"/>
  <c r="AL429" i="38"/>
  <c r="AT429" i="38"/>
  <c r="AL105" i="38"/>
  <c r="AT105" i="38"/>
  <c r="AT245" i="38"/>
  <c r="AL245" i="38"/>
  <c r="AL416" i="38"/>
  <c r="AT416" i="38"/>
  <c r="AL344" i="38"/>
  <c r="AT344" i="38"/>
  <c r="AL236" i="38"/>
  <c r="AT236" i="38"/>
  <c r="AT401" i="38"/>
  <c r="AL401" i="38"/>
  <c r="AL19" i="38"/>
  <c r="AT19" i="38"/>
  <c r="AL186" i="38"/>
  <c r="AT186" i="38"/>
  <c r="AT102" i="38"/>
  <c r="AL102" i="38"/>
  <c r="AT341" i="38"/>
  <c r="AL341" i="38"/>
  <c r="AT18" i="38"/>
  <c r="AL18" i="38"/>
  <c r="AT374" i="38"/>
  <c r="AL374" i="38"/>
  <c r="AT278" i="38"/>
  <c r="AL278" i="38"/>
  <c r="AT433" i="38"/>
  <c r="AL433" i="38"/>
  <c r="AT313" i="38"/>
  <c r="AL313" i="38"/>
  <c r="AT73" i="38"/>
  <c r="AL73" i="38"/>
  <c r="AT60" i="38"/>
  <c r="AL60" i="38"/>
  <c r="AL419" i="38"/>
  <c r="AT419" i="38"/>
  <c r="AL119" i="38"/>
  <c r="AT119" i="38"/>
  <c r="AL35" i="38"/>
  <c r="AT35" i="38"/>
  <c r="AL310" i="38"/>
  <c r="AT310" i="38"/>
  <c r="AL106" i="38"/>
  <c r="AT106" i="38"/>
  <c r="AL260" i="38"/>
  <c r="AT260" i="38"/>
  <c r="AL210" i="38"/>
  <c r="AT210" i="38"/>
  <c r="AT448" i="38"/>
  <c r="AL448" i="38"/>
  <c r="AT280" i="38"/>
  <c r="AL280" i="38"/>
  <c r="AT435" i="38"/>
  <c r="AL435" i="38"/>
  <c r="AT363" i="38"/>
  <c r="AL363" i="38"/>
  <c r="AT86" i="38"/>
  <c r="AL86" i="38"/>
  <c r="AT420" i="38"/>
  <c r="AL420" i="38"/>
  <c r="AL239" i="38"/>
  <c r="AT239" i="38"/>
  <c r="AL226" i="38"/>
  <c r="AT226" i="38"/>
  <c r="AT424" i="38"/>
  <c r="AL424" i="38"/>
  <c r="AT148" i="38"/>
  <c r="AL148" i="38"/>
  <c r="AT411" i="38"/>
  <c r="AL411" i="38"/>
  <c r="AT339" i="38"/>
  <c r="AL339" i="38"/>
  <c r="AT219" i="38"/>
  <c r="AL219" i="38"/>
  <c r="AT147" i="38"/>
  <c r="AL147" i="38"/>
  <c r="AT434" i="38"/>
  <c r="AL434" i="38"/>
  <c r="AT146" i="38"/>
  <c r="AL146" i="38"/>
  <c r="AT253" i="38"/>
  <c r="AL253" i="38"/>
  <c r="AL299" i="38"/>
  <c r="AT299" i="38"/>
  <c r="AL191" i="38"/>
  <c r="AT191" i="38"/>
  <c r="AL370" i="38"/>
  <c r="AT370" i="38"/>
  <c r="AL286" i="38"/>
  <c r="AT286" i="38"/>
  <c r="AL82" i="38"/>
  <c r="AT82" i="38"/>
  <c r="AL357" i="38"/>
  <c r="AT357" i="38"/>
  <c r="AL273" i="38"/>
  <c r="AT273" i="38"/>
  <c r="AL116" i="38"/>
  <c r="AT116" i="38"/>
  <c r="AL379" i="38"/>
  <c r="AT379" i="38"/>
  <c r="AL271" i="38"/>
  <c r="AT271" i="38"/>
  <c r="AL163" i="38"/>
  <c r="AT163" i="38"/>
  <c r="AL390" i="38"/>
  <c r="AT390" i="38"/>
  <c r="AL282" i="38"/>
  <c r="AT282" i="38"/>
  <c r="AL137" i="38"/>
  <c r="AT137" i="38"/>
  <c r="AT388" i="38"/>
  <c r="AL388" i="38"/>
  <c r="AT100" i="38"/>
  <c r="AL100" i="38"/>
  <c r="AT98" i="38"/>
  <c r="AL98" i="38"/>
  <c r="AT325" i="38"/>
  <c r="AL325" i="38"/>
  <c r="AL47" i="38"/>
  <c r="AT47" i="38"/>
  <c r="AL130" i="38"/>
  <c r="AT130" i="38"/>
  <c r="AL34" i="38"/>
  <c r="AT34" i="38"/>
  <c r="AL309" i="38"/>
  <c r="AT309" i="38"/>
  <c r="AL213" i="38"/>
  <c r="AT213" i="38"/>
  <c r="AL45" i="38"/>
  <c r="AT45" i="38"/>
  <c r="AL380" i="38"/>
  <c r="AT380" i="38"/>
  <c r="AL272" i="38"/>
  <c r="AT272" i="38"/>
  <c r="AL80" i="38"/>
  <c r="AT80" i="38"/>
  <c r="AL103" i="38"/>
  <c r="AT103" i="38"/>
  <c r="AL426" i="38"/>
  <c r="AT426" i="38"/>
  <c r="AL281" i="38"/>
  <c r="AT281" i="38"/>
  <c r="AT412" i="38"/>
  <c r="AL412" i="38"/>
  <c r="AT340" i="38"/>
  <c r="AL340" i="38"/>
  <c r="AT136" i="38"/>
  <c r="AL136" i="38"/>
  <c r="AT207" i="38"/>
  <c r="AL207" i="38"/>
  <c r="AT422" i="38"/>
  <c r="AL422" i="38"/>
  <c r="AT314" i="38"/>
  <c r="AL314" i="38"/>
  <c r="AT134" i="38"/>
  <c r="AL134" i="38"/>
  <c r="AT229" i="38"/>
  <c r="AL229" i="38"/>
  <c r="AT384" i="38"/>
  <c r="AL384" i="38"/>
  <c r="AT228" i="38"/>
  <c r="AL228" i="38"/>
  <c r="AT108" i="38"/>
  <c r="AL108" i="38"/>
  <c r="AT365" i="38"/>
  <c r="AL365" i="38"/>
  <c r="AL83" i="38"/>
  <c r="AT83" i="38"/>
  <c r="AL274" i="38"/>
  <c r="AT274" i="38"/>
  <c r="AL166" i="38"/>
  <c r="AT166" i="38"/>
  <c r="AL417" i="38"/>
  <c r="AT417" i="38"/>
  <c r="AL261" i="38"/>
  <c r="AT261" i="38"/>
  <c r="AL81" i="38"/>
  <c r="AT81" i="38"/>
  <c r="AL404" i="38"/>
  <c r="AT404" i="38"/>
  <c r="AL224" i="38"/>
  <c r="AT224" i="38"/>
  <c r="AL104" i="38"/>
  <c r="AT104" i="38"/>
  <c r="AL378" i="38"/>
  <c r="AT378" i="38"/>
  <c r="AT208" i="38"/>
  <c r="AL208" i="38"/>
  <c r="AT40" i="38"/>
  <c r="AL40" i="38"/>
  <c r="AT399" i="38"/>
  <c r="AL399" i="38"/>
  <c r="AT327" i="38"/>
  <c r="AL327" i="38"/>
  <c r="AT123" i="38"/>
  <c r="AL123" i="38"/>
  <c r="AT206" i="38"/>
  <c r="AL206" i="38"/>
  <c r="AT26" i="38"/>
  <c r="AL26" i="38"/>
  <c r="AT397" i="38"/>
  <c r="AL397" i="38"/>
  <c r="AT145" i="38"/>
  <c r="AL145" i="38"/>
  <c r="AT25" i="38"/>
  <c r="AL25" i="38"/>
  <c r="AL383" i="38"/>
  <c r="AT383" i="38"/>
  <c r="AL287" i="38"/>
  <c r="AT287" i="38"/>
  <c r="AL179" i="38"/>
  <c r="AT179" i="38"/>
  <c r="AL430" i="38"/>
  <c r="AT430" i="38"/>
  <c r="AL358" i="38"/>
  <c r="AT358" i="38"/>
  <c r="AL70" i="38"/>
  <c r="AT70" i="38"/>
  <c r="AT257" i="38"/>
  <c r="AL257" i="38"/>
  <c r="AL345" i="38"/>
  <c r="AT345" i="38"/>
  <c r="AT221" i="38"/>
  <c r="AL221" i="38"/>
  <c r="AL332" i="38"/>
  <c r="AT332" i="38"/>
  <c r="AL439" i="38"/>
  <c r="AT439" i="38"/>
  <c r="AL367" i="38"/>
  <c r="AT367" i="38"/>
  <c r="AL259" i="38"/>
  <c r="AT259" i="38"/>
  <c r="AL151" i="38"/>
  <c r="AT151" i="38"/>
  <c r="AT377" i="38"/>
  <c r="AL377" i="38"/>
  <c r="AT270" i="38"/>
  <c r="AL270" i="38"/>
  <c r="AT174" i="38"/>
  <c r="AL174" i="38"/>
  <c r="AL66" i="38"/>
  <c r="AT66" i="38"/>
  <c r="AT317" i="38"/>
  <c r="AL317" i="38"/>
  <c r="AT65" i="38"/>
  <c r="AL65" i="38"/>
  <c r="AT400" i="38"/>
  <c r="AL400" i="38"/>
  <c r="AT398" i="38"/>
  <c r="AL398" i="38"/>
  <c r="AT14" i="38"/>
  <c r="AL14" i="38"/>
  <c r="AT385" i="38"/>
  <c r="AL385" i="38"/>
  <c r="AT217" i="38"/>
  <c r="AL217" i="38"/>
  <c r="AT109" i="38"/>
  <c r="AL109" i="38"/>
  <c r="AT444" i="38"/>
  <c r="AL444" i="38"/>
  <c r="AT372" i="38"/>
  <c r="AL372" i="38"/>
  <c r="AT216" i="38"/>
  <c r="AL216" i="38"/>
  <c r="AT96" i="38"/>
  <c r="AL96" i="38"/>
  <c r="AL371" i="38"/>
  <c r="AT371" i="38"/>
  <c r="AL167" i="38"/>
  <c r="AT167" i="38"/>
  <c r="AL418" i="38"/>
  <c r="AT418" i="38"/>
  <c r="AL346" i="38"/>
  <c r="AT346" i="38"/>
  <c r="AL262" i="38"/>
  <c r="AT262" i="38"/>
  <c r="AL58" i="38"/>
  <c r="AT58" i="38"/>
  <c r="AL405" i="38"/>
  <c r="AT405" i="38"/>
  <c r="AL57" i="38"/>
  <c r="AT57" i="38"/>
  <c r="AT185" i="38"/>
  <c r="AL185" i="38"/>
  <c r="AL392" i="38"/>
  <c r="AT392" i="38"/>
  <c r="AL127" i="38"/>
  <c r="AT127" i="38"/>
  <c r="AL438" i="38"/>
  <c r="AT438" i="38"/>
  <c r="AL258" i="38"/>
  <c r="AT258" i="38"/>
  <c r="AT305" i="38"/>
  <c r="AL305" i="38"/>
  <c r="AT29" i="38"/>
  <c r="AL29" i="38"/>
  <c r="AT316" i="38"/>
  <c r="AL316" i="38"/>
  <c r="AT196" i="38"/>
  <c r="AL196" i="38"/>
  <c r="AT112" i="38"/>
  <c r="AL112" i="38"/>
  <c r="AT16" i="38"/>
  <c r="AL16" i="38"/>
  <c r="AT387" i="38"/>
  <c r="AL387" i="38"/>
  <c r="AT315" i="38"/>
  <c r="AL315" i="38"/>
  <c r="AT195" i="38"/>
  <c r="AL195" i="38"/>
  <c r="AT87" i="38"/>
  <c r="AL87" i="38"/>
  <c r="AT302" i="38"/>
  <c r="AL302" i="38"/>
  <c r="AT194" i="38"/>
  <c r="AL194" i="38"/>
  <c r="AT110" i="38"/>
  <c r="AL110" i="38"/>
  <c r="AL443" i="38"/>
  <c r="AT443" i="38"/>
  <c r="AL275" i="38"/>
  <c r="AT275" i="38"/>
  <c r="AL59" i="38"/>
  <c r="AT59" i="38"/>
  <c r="AL142" i="38"/>
  <c r="AT142" i="38"/>
  <c r="AT161" i="38"/>
  <c r="AL161" i="38"/>
  <c r="AL321" i="38"/>
  <c r="AT321" i="38"/>
  <c r="AL249" i="38"/>
  <c r="AT249" i="38"/>
  <c r="AL296" i="38"/>
  <c r="AT296" i="38"/>
  <c r="AL200" i="38"/>
  <c r="AT200" i="38"/>
  <c r="AL92" i="38"/>
  <c r="AT92" i="38"/>
  <c r="AL427" i="38"/>
  <c r="AT427" i="38"/>
  <c r="AL355" i="38"/>
  <c r="AT355" i="38"/>
  <c r="AL247" i="38"/>
  <c r="AT247" i="38"/>
  <c r="AL366" i="38"/>
  <c r="AT366" i="38"/>
  <c r="AT162" i="38"/>
  <c r="AL162" i="38"/>
  <c r="AL54" i="38"/>
  <c r="AT54" i="38"/>
  <c r="AD10" i="38"/>
  <c r="AA450" i="38"/>
  <c r="AH10" i="38" l="1"/>
  <c r="AE10" i="38"/>
  <c r="AC10" i="35" l="1"/>
  <c r="AL10" i="38"/>
  <c r="AL450" i="38" s="1"/>
  <c r="AT10" i="38"/>
  <c r="AH450" i="38"/>
  <c r="AM450" i="35" l="1"/>
  <c r="AK448" i="35" l="1"/>
  <c r="AK447" i="35"/>
  <c r="AK446" i="35"/>
  <c r="AK445" i="35"/>
  <c r="AK444" i="35"/>
  <c r="AK443" i="35"/>
  <c r="AK442" i="35"/>
  <c r="AK441" i="35"/>
  <c r="AK440" i="35"/>
  <c r="AK439" i="35"/>
  <c r="AK438" i="35"/>
  <c r="AK437" i="35"/>
  <c r="AK436" i="35"/>
  <c r="AK435" i="35"/>
  <c r="AK434" i="35"/>
  <c r="AK433" i="35"/>
  <c r="AK432" i="35"/>
  <c r="AK431" i="35"/>
  <c r="AK430" i="35"/>
  <c r="AK429" i="35"/>
  <c r="AK428" i="35"/>
  <c r="AK427" i="35"/>
  <c r="AK426" i="35"/>
  <c r="AK425" i="35"/>
  <c r="AK424" i="35"/>
  <c r="AK423" i="35"/>
  <c r="AK422" i="35"/>
  <c r="AK421" i="35"/>
  <c r="AK420" i="35"/>
  <c r="AK419" i="35"/>
  <c r="AK418" i="35"/>
  <c r="AK417" i="35"/>
  <c r="AK416" i="35"/>
  <c r="AK415" i="35"/>
  <c r="AK414" i="35"/>
  <c r="AK413" i="35"/>
  <c r="AK412" i="35"/>
  <c r="AK411" i="35"/>
  <c r="AK410" i="35"/>
  <c r="AK409" i="35"/>
  <c r="AK408" i="35"/>
  <c r="AK407" i="35"/>
  <c r="AK406" i="35"/>
  <c r="AK405" i="35"/>
  <c r="AK404" i="35"/>
  <c r="AK403" i="35"/>
  <c r="AK402" i="35"/>
  <c r="AK401" i="35"/>
  <c r="AK400" i="35"/>
  <c r="AK399" i="35"/>
  <c r="AK398" i="35"/>
  <c r="AK397" i="35"/>
  <c r="AK396" i="35"/>
  <c r="AK395" i="35"/>
  <c r="AK394" i="35"/>
  <c r="AK393" i="35"/>
  <c r="AK392" i="35"/>
  <c r="AK391" i="35"/>
  <c r="AK390" i="35"/>
  <c r="AK389" i="35"/>
  <c r="AK388" i="35"/>
  <c r="AK387" i="35"/>
  <c r="AK386" i="35"/>
  <c r="AK385" i="35"/>
  <c r="AK384" i="35"/>
  <c r="AK383" i="35"/>
  <c r="AK382" i="35"/>
  <c r="AK381" i="35"/>
  <c r="AK380" i="35"/>
  <c r="AK379" i="35"/>
  <c r="AK378" i="35"/>
  <c r="AK377" i="35"/>
  <c r="AK376" i="35"/>
  <c r="AK375" i="35"/>
  <c r="AK374" i="35"/>
  <c r="AK373" i="35"/>
  <c r="AK372" i="35"/>
  <c r="AK371" i="35"/>
  <c r="AK370" i="35"/>
  <c r="AK369" i="35"/>
  <c r="AK368" i="35"/>
  <c r="AK367" i="35"/>
  <c r="AK366" i="35"/>
  <c r="AK365" i="35"/>
  <c r="AK364" i="35"/>
  <c r="AK363" i="35"/>
  <c r="AK362" i="35"/>
  <c r="AK361" i="35"/>
  <c r="AK360" i="35"/>
  <c r="AK359" i="35"/>
  <c r="AK358" i="35"/>
  <c r="AK357" i="35"/>
  <c r="AK356" i="35"/>
  <c r="AK355" i="35"/>
  <c r="AK354" i="35"/>
  <c r="AK353" i="35"/>
  <c r="AK352" i="35"/>
  <c r="AK351" i="35"/>
  <c r="AK350" i="35"/>
  <c r="AK349" i="35"/>
  <c r="AK348" i="35"/>
  <c r="AK347" i="35"/>
  <c r="AK346" i="35"/>
  <c r="AK345" i="35"/>
  <c r="AK344" i="35"/>
  <c r="AK343" i="35"/>
  <c r="AK342" i="35"/>
  <c r="AK341" i="35"/>
  <c r="AK340" i="35"/>
  <c r="AK339" i="35"/>
  <c r="AK338" i="35"/>
  <c r="AK337" i="35"/>
  <c r="AK336" i="35"/>
  <c r="AK335" i="35"/>
  <c r="AK334" i="35"/>
  <c r="AK333" i="35"/>
  <c r="AK332" i="35"/>
  <c r="AK331" i="35"/>
  <c r="AK330" i="35"/>
  <c r="AK329" i="35"/>
  <c r="AK328" i="35"/>
  <c r="AK327" i="35"/>
  <c r="AK326" i="35"/>
  <c r="AK325" i="35"/>
  <c r="AK324" i="35"/>
  <c r="AK323" i="35"/>
  <c r="AK322" i="35"/>
  <c r="AK321" i="35"/>
  <c r="AK320" i="35"/>
  <c r="AK319" i="35"/>
  <c r="AK318" i="35"/>
  <c r="AK317" i="35"/>
  <c r="AK316" i="35"/>
  <c r="AK315" i="35"/>
  <c r="AK314" i="35"/>
  <c r="AK313" i="35"/>
  <c r="AK312" i="35"/>
  <c r="AK311" i="35"/>
  <c r="AK310" i="35"/>
  <c r="AK309" i="35"/>
  <c r="AK308" i="35"/>
  <c r="AK307" i="35"/>
  <c r="AK306" i="35"/>
  <c r="AK305" i="35"/>
  <c r="AK304" i="35"/>
  <c r="AK303" i="35"/>
  <c r="AK302" i="35"/>
  <c r="AK301" i="35"/>
  <c r="AK300" i="35"/>
  <c r="AK299" i="35"/>
  <c r="AK298" i="35"/>
  <c r="AK297" i="35"/>
  <c r="AK296" i="35"/>
  <c r="AK295" i="35"/>
  <c r="AK294" i="35"/>
  <c r="AK293" i="35"/>
  <c r="AK292" i="35"/>
  <c r="AK291" i="35"/>
  <c r="AK290" i="35"/>
  <c r="AK289" i="35"/>
  <c r="AK288" i="35"/>
  <c r="AK287" i="35"/>
  <c r="AK286" i="35"/>
  <c r="AK285" i="35"/>
  <c r="AK284" i="35"/>
  <c r="AK283" i="35"/>
  <c r="AK282" i="35"/>
  <c r="AK281" i="35"/>
  <c r="AK280" i="35"/>
  <c r="AK279" i="35"/>
  <c r="AK278" i="35"/>
  <c r="AK277" i="35"/>
  <c r="AK276" i="35"/>
  <c r="AK275" i="35"/>
  <c r="AK274" i="35"/>
  <c r="AK273" i="35"/>
  <c r="AK272" i="35"/>
  <c r="AK271" i="35"/>
  <c r="AK270" i="35"/>
  <c r="AK269" i="35"/>
  <c r="AK268" i="35"/>
  <c r="AK267" i="35"/>
  <c r="AK266" i="35"/>
  <c r="AK265" i="35"/>
  <c r="AK264" i="35"/>
  <c r="AK263" i="35"/>
  <c r="AK262" i="35"/>
  <c r="AK261" i="35"/>
  <c r="AK260" i="35"/>
  <c r="AK259" i="35"/>
  <c r="AK258" i="35"/>
  <c r="AK257" i="35"/>
  <c r="AK256" i="35"/>
  <c r="AK255" i="35"/>
  <c r="AK254" i="35"/>
  <c r="AK253" i="35"/>
  <c r="AK252" i="35"/>
  <c r="AK251" i="35"/>
  <c r="AK250" i="35"/>
  <c r="AK249" i="35"/>
  <c r="AK248" i="35"/>
  <c r="AK247" i="35"/>
  <c r="AK246" i="35"/>
  <c r="AK245" i="35"/>
  <c r="AK244" i="35"/>
  <c r="AK243" i="35"/>
  <c r="AK242" i="35"/>
  <c r="AK241" i="35"/>
  <c r="AK240" i="35"/>
  <c r="AK239" i="35"/>
  <c r="AK238" i="35"/>
  <c r="AK237" i="35"/>
  <c r="AK236" i="35"/>
  <c r="AK235" i="35"/>
  <c r="AK234" i="35"/>
  <c r="AK233" i="35"/>
  <c r="AK232" i="35"/>
  <c r="AK231" i="35"/>
  <c r="AK230" i="35"/>
  <c r="AK229" i="35"/>
  <c r="AK228" i="35"/>
  <c r="AK227" i="35"/>
  <c r="AK226" i="35"/>
  <c r="AK225" i="35"/>
  <c r="AK224" i="35"/>
  <c r="AK223" i="35"/>
  <c r="AK222" i="35"/>
  <c r="AK221" i="35"/>
  <c r="AK220" i="35"/>
  <c r="AK219" i="35"/>
  <c r="AK218" i="35"/>
  <c r="AK217" i="35"/>
  <c r="AK216" i="35"/>
  <c r="AK215" i="35"/>
  <c r="AK214" i="35"/>
  <c r="AK213" i="35"/>
  <c r="AK212" i="35"/>
  <c r="AK211" i="35"/>
  <c r="AK210" i="35"/>
  <c r="AK209" i="35"/>
  <c r="AK208" i="35"/>
  <c r="AK207" i="35"/>
  <c r="AK206" i="35"/>
  <c r="AK205" i="35"/>
  <c r="AK204" i="35"/>
  <c r="AK203" i="35"/>
  <c r="AK202" i="35"/>
  <c r="AK201" i="35"/>
  <c r="AK200" i="35"/>
  <c r="AK199" i="35"/>
  <c r="AK198" i="35"/>
  <c r="AK197" i="35"/>
  <c r="AK196" i="35"/>
  <c r="AK195" i="35"/>
  <c r="AK194" i="35"/>
  <c r="AK193" i="35"/>
  <c r="AK192" i="35"/>
  <c r="AK191" i="35"/>
  <c r="AK190" i="35"/>
  <c r="AK189" i="35"/>
  <c r="AK188" i="35"/>
  <c r="AK187" i="35"/>
  <c r="AK186" i="35"/>
  <c r="AK185" i="35"/>
  <c r="AK184" i="35"/>
  <c r="AK183" i="35"/>
  <c r="AK182" i="35"/>
  <c r="AK181" i="35"/>
  <c r="AK180" i="35"/>
  <c r="AK179" i="35"/>
  <c r="AK178" i="35"/>
  <c r="AK177" i="35"/>
  <c r="AK176" i="35"/>
  <c r="AK175" i="35"/>
  <c r="AK174" i="35"/>
  <c r="AK173" i="35"/>
  <c r="AK172" i="35"/>
  <c r="AK171" i="35"/>
  <c r="AK170" i="35"/>
  <c r="AK169" i="35"/>
  <c r="AK168" i="35"/>
  <c r="AK167" i="35"/>
  <c r="AK166" i="35"/>
  <c r="AK165" i="35"/>
  <c r="AK164" i="35"/>
  <c r="AK163" i="35"/>
  <c r="AK162" i="35"/>
  <c r="AK161" i="35"/>
  <c r="AK160" i="35"/>
  <c r="AK159" i="35"/>
  <c r="AK158" i="35"/>
  <c r="AK157" i="35"/>
  <c r="AK156" i="35"/>
  <c r="AK155" i="35"/>
  <c r="AK154" i="35"/>
  <c r="AK153" i="35"/>
  <c r="AK152" i="35"/>
  <c r="AK151" i="35"/>
  <c r="AK150" i="35"/>
  <c r="AK149" i="35"/>
  <c r="AK148" i="35"/>
  <c r="AK147" i="35"/>
  <c r="AK146" i="35"/>
  <c r="AK145" i="35"/>
  <c r="AK144" i="35"/>
  <c r="AK143" i="35"/>
  <c r="AK142" i="35"/>
  <c r="AK141" i="35"/>
  <c r="AK140" i="35"/>
  <c r="AK139" i="35"/>
  <c r="AK138" i="35"/>
  <c r="AK137" i="35"/>
  <c r="AK136" i="35"/>
  <c r="AK135" i="35"/>
  <c r="AK134" i="35"/>
  <c r="AK133" i="35"/>
  <c r="AK132" i="35"/>
  <c r="AK131" i="35"/>
  <c r="AK130" i="35"/>
  <c r="AK129" i="35"/>
  <c r="AK128" i="35"/>
  <c r="AK127" i="35"/>
  <c r="AK126" i="35"/>
  <c r="AK125" i="35"/>
  <c r="AK124" i="35"/>
  <c r="AK123" i="35"/>
  <c r="AK122" i="35"/>
  <c r="AK121" i="35"/>
  <c r="AK120" i="35"/>
  <c r="AK119" i="35"/>
  <c r="AK118" i="35"/>
  <c r="AK117" i="35"/>
  <c r="AK116" i="35"/>
  <c r="AK115" i="35"/>
  <c r="AK114" i="35"/>
  <c r="AK113" i="35"/>
  <c r="AK112" i="35"/>
  <c r="AK111" i="35"/>
  <c r="AK110" i="35"/>
  <c r="AK109" i="35"/>
  <c r="AK108" i="35"/>
  <c r="AK107" i="35"/>
  <c r="AK106" i="35"/>
  <c r="AK105" i="35"/>
  <c r="AK104" i="35"/>
  <c r="AK103" i="35"/>
  <c r="AK102" i="35"/>
  <c r="AK101" i="35"/>
  <c r="AK100" i="35"/>
  <c r="AK99" i="35"/>
  <c r="AK98" i="35"/>
  <c r="AK97" i="35"/>
  <c r="AK96" i="35"/>
  <c r="AK95" i="35"/>
  <c r="AK94" i="35"/>
  <c r="AK93" i="35"/>
  <c r="AK92" i="35"/>
  <c r="AK91" i="35"/>
  <c r="AK90" i="35"/>
  <c r="AK89" i="35"/>
  <c r="AK88" i="35"/>
  <c r="AK87" i="35"/>
  <c r="AK86" i="35"/>
  <c r="AK85" i="35"/>
  <c r="AK84" i="35"/>
  <c r="AK83" i="35"/>
  <c r="AK82" i="35"/>
  <c r="AK81" i="35"/>
  <c r="AK80" i="35"/>
  <c r="AK79" i="35"/>
  <c r="AK78" i="35"/>
  <c r="AK77" i="35"/>
  <c r="AK76" i="35"/>
  <c r="AK75" i="35"/>
  <c r="AK74" i="35"/>
  <c r="AK73" i="35"/>
  <c r="AK72" i="35"/>
  <c r="AK71" i="35"/>
  <c r="AK70" i="35"/>
  <c r="AK69" i="35"/>
  <c r="AK68" i="35"/>
  <c r="AK67" i="35"/>
  <c r="AK66" i="35"/>
  <c r="AK65" i="35"/>
  <c r="AK64" i="35"/>
  <c r="AK63" i="35"/>
  <c r="AK62" i="35"/>
  <c r="AK61" i="35"/>
  <c r="AK60" i="35"/>
  <c r="AK59" i="35"/>
  <c r="AK58" i="35"/>
  <c r="AK57" i="35"/>
  <c r="AK56" i="35"/>
  <c r="AK55" i="35"/>
  <c r="AK54" i="35"/>
  <c r="AK53" i="35"/>
  <c r="AK52" i="35"/>
  <c r="AK51" i="35"/>
  <c r="AK50" i="35"/>
  <c r="AK49" i="35"/>
  <c r="AK48" i="35"/>
  <c r="AK47" i="35"/>
  <c r="AK46" i="35"/>
  <c r="AK45" i="35"/>
  <c r="AK44" i="35"/>
  <c r="AK43" i="35"/>
  <c r="AK42" i="35"/>
  <c r="AK41" i="35"/>
  <c r="AK40" i="35"/>
  <c r="AK39" i="35"/>
  <c r="AK38" i="35"/>
  <c r="AK37" i="35"/>
  <c r="AK36" i="35"/>
  <c r="AK35" i="35"/>
  <c r="AK34" i="35"/>
  <c r="AK33" i="35"/>
  <c r="AK32" i="35"/>
  <c r="AK31" i="35"/>
  <c r="AK30" i="35"/>
  <c r="AK29" i="35"/>
  <c r="AK28" i="35"/>
  <c r="AK27" i="35"/>
  <c r="AK26" i="35"/>
  <c r="AK25" i="35"/>
  <c r="AK24" i="35"/>
  <c r="AK23" i="35"/>
  <c r="AK22" i="35"/>
  <c r="AK21" i="35"/>
  <c r="AK20" i="35"/>
  <c r="AK19" i="35"/>
  <c r="AK18" i="35"/>
  <c r="AK17" i="35"/>
  <c r="AK16" i="35"/>
  <c r="AK15" i="35"/>
  <c r="AK14" i="35"/>
  <c r="AK13" i="35"/>
  <c r="AK12" i="35"/>
  <c r="AK11" i="35"/>
  <c r="AK10" i="35"/>
  <c r="AC338" i="35" l="1"/>
  <c r="AC291" i="35"/>
  <c r="AC266" i="35"/>
  <c r="AC135" i="35"/>
  <c r="AC117" i="35"/>
  <c r="AC69" i="35"/>
  <c r="AC62" i="35"/>
  <c r="AC22" i="35"/>
  <c r="AC410" i="35"/>
  <c r="AC354" i="35"/>
  <c r="AC350" i="35"/>
  <c r="AC342" i="35"/>
  <c r="AC337" i="35"/>
  <c r="AC333" i="35"/>
  <c r="AC329" i="35"/>
  <c r="AC328" i="35"/>
  <c r="AC311" i="35"/>
  <c r="AC308" i="35"/>
  <c r="AC306" i="35"/>
  <c r="AC303" i="35"/>
  <c r="AC279" i="35"/>
  <c r="AC269" i="35"/>
  <c r="AC254" i="35"/>
  <c r="AC246" i="35"/>
  <c r="AC242" i="35"/>
  <c r="AC225" i="35"/>
  <c r="AC212" i="35"/>
  <c r="AC209" i="35"/>
  <c r="AC204" i="35"/>
  <c r="AC203" i="35"/>
  <c r="AC197" i="35"/>
  <c r="AC152" i="35"/>
  <c r="AC149" i="35"/>
  <c r="AC139" i="35"/>
  <c r="AC133" i="35"/>
  <c r="AC129" i="35"/>
  <c r="AC121" i="35"/>
  <c r="AC111" i="35"/>
  <c r="AC101" i="35"/>
  <c r="AC89" i="35"/>
  <c r="AC79" i="35"/>
  <c r="AC75" i="35"/>
  <c r="AC68" i="35"/>
  <c r="AC64" i="35"/>
  <c r="AC56" i="35"/>
  <c r="AC48" i="35"/>
  <c r="AC46" i="35"/>
  <c r="AC42" i="35"/>
  <c r="AC38" i="35"/>
  <c r="AC31" i="35"/>
  <c r="AC21" i="35"/>
  <c r="AC15" i="35"/>
  <c r="AC13" i="35"/>
  <c r="AC11" i="35"/>
  <c r="AC276" i="35" l="1"/>
  <c r="AC234" i="35"/>
  <c r="AC67" i="35"/>
  <c r="AC118" i="35"/>
  <c r="AC185" i="35"/>
  <c r="AC347" i="35"/>
  <c r="AC312" i="35"/>
  <c r="AC256" i="35"/>
  <c r="AC214" i="35"/>
  <c r="AC202" i="35"/>
  <c r="AC284" i="35"/>
  <c r="AC320" i="35"/>
  <c r="AC41" i="35"/>
  <c r="AC241" i="35"/>
  <c r="AC348" i="35"/>
  <c r="AC157" i="35"/>
  <c r="AC264" i="35"/>
  <c r="AC215" i="35"/>
  <c r="AC277" i="35"/>
  <c r="AC360" i="35"/>
  <c r="AC373" i="35"/>
  <c r="AC244" i="35"/>
  <c r="AC84" i="35"/>
  <c r="AC336" i="35"/>
  <c r="AC175" i="35"/>
  <c r="AC213" i="35"/>
  <c r="AC192" i="35"/>
  <c r="AC339" i="35"/>
  <c r="AC365" i="35"/>
  <c r="AC165" i="35"/>
  <c r="AC26" i="35"/>
  <c r="AC63" i="35"/>
  <c r="AC104" i="35"/>
  <c r="AC24" i="35"/>
  <c r="AC141" i="35"/>
  <c r="AC125" i="35"/>
  <c r="AC349" i="35"/>
  <c r="AC28" i="35"/>
  <c r="AC30" i="35"/>
  <c r="AC233" i="35"/>
  <c r="AC88" i="35"/>
  <c r="AC51" i="35"/>
  <c r="AC85" i="35"/>
  <c r="AC268" i="35"/>
  <c r="AC113" i="35"/>
  <c r="AC115" i="35"/>
  <c r="AC53" i="35"/>
  <c r="AC124" i="35"/>
  <c r="AC164" i="35"/>
  <c r="AC201" i="35"/>
  <c r="AC138" i="35"/>
  <c r="AC37" i="35"/>
  <c r="AC43" i="35"/>
  <c r="AC132" i="35"/>
  <c r="AC156" i="35"/>
  <c r="AC20" i="35"/>
  <c r="AC71" i="35"/>
  <c r="AC128" i="35"/>
  <c r="AC250" i="35"/>
  <c r="AC288" i="35"/>
  <c r="AC93" i="35"/>
  <c r="AC78" i="35"/>
  <c r="AC90" i="35"/>
  <c r="AC295" i="35"/>
  <c r="AC99" i="35"/>
  <c r="AC322" i="35"/>
  <c r="AC154" i="35"/>
  <c r="AC122" i="35"/>
  <c r="AC199" i="35"/>
  <c r="AC189" i="35"/>
  <c r="AC292" i="35"/>
  <c r="AC263" i="35"/>
  <c r="AC70" i="35"/>
  <c r="AC155" i="35"/>
  <c r="AC237" i="35"/>
  <c r="AC361" i="35"/>
  <c r="AC319" i="35"/>
  <c r="AC143" i="35"/>
  <c r="AC211" i="35"/>
  <c r="AC231" i="35"/>
  <c r="AC389" i="35"/>
  <c r="AC289" i="35"/>
  <c r="AC343" i="35"/>
  <c r="AC119" i="35" l="1"/>
  <c r="AC168" i="35"/>
  <c r="AC86" i="35"/>
  <c r="AC226" i="35"/>
  <c r="AC406" i="35"/>
  <c r="AC219" i="35"/>
  <c r="AC351" i="35"/>
  <c r="AC227" i="35"/>
  <c r="AC235" i="35"/>
  <c r="AC399" i="35"/>
  <c r="AC430" i="35"/>
  <c r="AC98" i="35"/>
  <c r="AC151" i="35"/>
  <c r="AC191" i="35"/>
  <c r="AC178" i="35"/>
  <c r="AC223" i="35"/>
  <c r="AC153" i="35"/>
  <c r="AC353" i="35"/>
  <c r="AC369" i="35"/>
  <c r="AC195" i="35"/>
  <c r="AC36" i="35"/>
  <c r="AC110" i="35"/>
  <c r="AC248" i="35"/>
  <c r="AC18" i="35"/>
  <c r="AC251" i="35"/>
  <c r="AC50" i="35"/>
  <c r="AC419" i="35"/>
  <c r="AC127" i="35"/>
  <c r="AC112" i="35"/>
  <c r="AC380" i="35"/>
  <c r="AC394" i="35"/>
  <c r="AC45" i="35"/>
  <c r="AC106" i="35"/>
  <c r="AC356" i="35"/>
  <c r="AC94" i="35"/>
  <c r="AC390" i="35"/>
  <c r="AC398" i="35"/>
  <c r="AC379" i="35"/>
  <c r="AC446" i="35"/>
  <c r="AC301" i="35"/>
  <c r="AC108" i="35"/>
  <c r="AC188" i="35"/>
  <c r="AC247" i="35"/>
  <c r="AC330" i="35"/>
  <c r="AC126" i="35"/>
  <c r="AC146" i="35"/>
  <c r="AC34" i="35"/>
  <c r="AC228" i="35"/>
  <c r="AC52" i="35"/>
  <c r="AC265" i="35"/>
  <c r="AC103" i="35"/>
  <c r="AC305" i="35"/>
  <c r="AC282" i="35"/>
  <c r="AC65" i="35"/>
  <c r="AC236" i="35"/>
  <c r="AC314" i="35"/>
  <c r="AC321" i="35"/>
  <c r="AC335" i="35"/>
  <c r="AC160" i="35"/>
  <c r="AC297" i="35"/>
  <c r="AC183" i="35"/>
  <c r="AC57" i="35"/>
  <c r="AC74" i="35"/>
  <c r="AC414" i="35"/>
  <c r="AC109" i="35"/>
  <c r="AC32" i="35"/>
  <c r="AC416" i="35"/>
  <c r="AC422" i="35"/>
  <c r="AC82" i="35"/>
  <c r="AC205" i="35"/>
  <c r="AC425" i="35"/>
  <c r="AC366" i="35"/>
  <c r="AC445" i="35"/>
  <c r="AC114" i="35"/>
  <c r="AC134" i="35"/>
  <c r="AC397" i="35"/>
  <c r="AC180" i="35"/>
  <c r="AC437" i="35"/>
  <c r="AC385" i="35"/>
  <c r="AC173" i="35"/>
  <c r="AC240" i="35"/>
  <c r="AC340" i="35"/>
  <c r="AC59" i="35"/>
  <c r="AC316" i="35"/>
  <c r="AC222" i="35"/>
  <c r="AC186" i="35"/>
  <c r="AC216" i="35"/>
  <c r="AC438" i="35"/>
  <c r="AC429" i="35"/>
  <c r="AC218" i="35"/>
  <c r="AC278" i="35"/>
  <c r="AC137" i="35"/>
  <c r="AC200" i="35"/>
  <c r="AC387" i="35"/>
  <c r="AC77" i="35"/>
  <c r="AC190" i="35"/>
  <c r="AC182" i="35"/>
  <c r="AC252" i="35"/>
  <c r="AC332" i="35"/>
  <c r="AC435" i="35"/>
  <c r="AC386" i="35"/>
  <c r="AC142" i="35"/>
  <c r="AC158" i="35"/>
  <c r="AC409" i="35"/>
  <c r="AC243" i="35"/>
  <c r="AC105" i="35"/>
  <c r="AC150" i="35"/>
  <c r="AC325" i="35"/>
  <c r="AC92" i="35"/>
  <c r="AC257" i="35"/>
  <c r="AC418" i="35"/>
  <c r="AC19" i="35"/>
  <c r="AC16" i="35"/>
  <c r="AC96" i="35"/>
  <c r="AC66" i="35"/>
  <c r="AC334" i="35"/>
  <c r="AC299" i="35"/>
  <c r="AC171" i="35"/>
  <c r="AC29" i="35"/>
  <c r="AC296" i="35"/>
  <c r="AC177" i="35"/>
  <c r="AC285" i="35"/>
  <c r="AC402" i="35"/>
  <c r="AC363" i="35"/>
  <c r="AC224" i="35"/>
  <c r="AC167" i="35"/>
  <c r="AC100" i="35"/>
  <c r="AC294" i="35"/>
  <c r="AC170" i="35"/>
  <c r="AC372" i="35"/>
  <c r="AC384" i="35"/>
  <c r="AC262" i="35"/>
  <c r="AC39" i="35"/>
  <c r="AC313" i="35"/>
  <c r="AC259" i="35"/>
  <c r="AC324" i="35"/>
  <c r="AC357" i="35"/>
  <c r="AC97" i="35"/>
  <c r="AC374" i="35"/>
  <c r="AC232" i="35"/>
  <c r="AC426" i="35"/>
  <c r="AC326" i="35"/>
  <c r="AC239" i="35"/>
  <c r="AC220" i="35"/>
  <c r="AC58" i="35"/>
  <c r="AC80" i="35"/>
  <c r="AC60" i="35"/>
  <c r="AC179" i="35"/>
  <c r="AC81" i="35"/>
  <c r="AC273" i="35"/>
  <c r="AC131" i="35"/>
  <c r="AC55" i="35"/>
  <c r="AC72" i="35"/>
  <c r="AC304" i="35"/>
  <c r="AC208" i="35"/>
  <c r="AC331" i="35"/>
  <c r="AC371" i="35"/>
  <c r="AC383" i="35"/>
  <c r="AC358" i="35"/>
  <c r="AC255" i="35"/>
  <c r="AC261" i="35"/>
  <c r="AC327" i="35"/>
  <c r="AC194" i="35"/>
  <c r="AC169" i="35"/>
  <c r="AC431" i="35"/>
  <c r="AC355" i="35"/>
  <c r="AC359" i="35"/>
  <c r="AC318" i="35"/>
  <c r="AC443" i="35"/>
  <c r="AC345" i="35"/>
  <c r="AC187" i="35"/>
  <c r="AC40" i="35"/>
  <c r="AC362" i="35"/>
  <c r="AC352" i="35"/>
  <c r="AC159" i="35"/>
  <c r="AC147" i="35"/>
  <c r="AC378" i="35"/>
  <c r="AC116" i="35"/>
  <c r="AC302" i="35"/>
  <c r="AC274" i="35"/>
  <c r="AC61" i="35"/>
  <c r="AC323" i="35" l="1"/>
  <c r="AC23" i="35"/>
  <c r="AC25" i="35"/>
  <c r="AC145" i="35"/>
  <c r="AC238" i="35"/>
  <c r="AC27" i="35"/>
  <c r="AC87" i="35"/>
  <c r="AC33" i="35"/>
  <c r="AC144" i="35"/>
  <c r="AC392" i="35"/>
  <c r="AC300" i="35"/>
  <c r="AC107" i="35"/>
  <c r="AC271" i="35"/>
  <c r="AC196" i="35"/>
  <c r="AC317" i="35"/>
  <c r="AC367" i="35"/>
  <c r="AC102" i="35"/>
  <c r="AC290" i="35"/>
  <c r="AC270" i="35"/>
  <c r="AC44" i="35"/>
  <c r="AC83" i="35"/>
  <c r="AC375" i="35"/>
  <c r="AC344" i="35"/>
  <c r="AC229" i="35"/>
  <c r="AC432" i="35"/>
  <c r="AC198" i="35"/>
  <c r="AC293" i="35"/>
  <c r="AC174" i="35"/>
  <c r="AC411" i="35"/>
  <c r="AC206" i="35"/>
  <c r="AC401" i="35"/>
  <c r="AC17" i="35"/>
  <c r="AC184" i="35"/>
  <c r="AC73" i="35"/>
  <c r="AC310" i="35"/>
  <c r="AC260" i="35"/>
  <c r="AC395" i="35"/>
  <c r="AC427" i="35"/>
  <c r="AC388" i="35"/>
  <c r="AC404" i="35"/>
  <c r="AC421" i="35"/>
  <c r="AC253" i="35"/>
  <c r="AC12" i="35"/>
  <c r="AC148" i="35"/>
  <c r="AC408" i="35"/>
  <c r="AC441" i="35"/>
  <c r="AC434" i="35"/>
  <c r="AC283" i="35"/>
  <c r="AC230" i="35"/>
  <c r="AC207" i="35"/>
  <c r="AC281" i="35"/>
  <c r="AC91" i="35"/>
  <c r="AC298" i="35"/>
  <c r="AC315" i="35"/>
  <c r="AC272" i="35"/>
  <c r="AC403" i="35"/>
  <c r="AC391" i="35"/>
  <c r="AC440" i="35"/>
  <c r="AC176" i="35"/>
  <c r="AC307" i="35"/>
  <c r="AC417" i="35"/>
  <c r="AC444" i="35"/>
  <c r="AC287" i="35"/>
  <c r="AC412" i="35"/>
  <c r="AC258" i="35"/>
  <c r="AC382" i="35"/>
  <c r="AC136" i="35"/>
  <c r="AC436" i="35"/>
  <c r="AC433" i="35"/>
  <c r="AC370" i="35"/>
  <c r="AC381" i="35"/>
  <c r="AC413" i="35"/>
  <c r="AC396" i="35"/>
  <c r="AC309" i="35"/>
  <c r="AC377" i="35"/>
  <c r="AC249" i="35"/>
  <c r="AC120" i="35"/>
  <c r="AC341" i="35"/>
  <c r="AC405" i="35"/>
  <c r="AC439" i="35"/>
  <c r="AC221" i="35"/>
  <c r="AC428" i="35"/>
  <c r="AC123" i="35"/>
  <c r="AC210" i="35"/>
  <c r="AC76" i="35"/>
  <c r="AC448" i="35"/>
  <c r="AC166" i="35"/>
  <c r="AC181" i="35"/>
  <c r="AC415" i="35"/>
  <c r="AC193" i="35"/>
  <c r="AC47" i="35"/>
  <c r="AC280" i="35"/>
  <c r="AC140" i="35"/>
  <c r="AC400" i="35"/>
  <c r="AC162" i="35"/>
  <c r="AC376" i="35"/>
  <c r="AC161" i="35"/>
  <c r="AC368" i="35"/>
  <c r="AC346" i="35"/>
  <c r="AC424" i="35"/>
  <c r="AC245" i="35"/>
  <c r="AC172" i="35"/>
  <c r="AC217" i="35"/>
  <c r="AC420" i="35"/>
  <c r="AC364" i="35"/>
  <c r="AC442" i="35"/>
  <c r="AC393" i="35"/>
  <c r="I359" i="37" l="1"/>
  <c r="AC267" i="35"/>
  <c r="AC407" i="35"/>
  <c r="AC49" i="35"/>
  <c r="AC35" i="35"/>
  <c r="AC95" i="35"/>
  <c r="AC286" i="35"/>
  <c r="AC130" i="35"/>
  <c r="AC14" i="35"/>
  <c r="AC163" i="35"/>
  <c r="AC447" i="35"/>
  <c r="AC423" i="35"/>
  <c r="AC275" i="35"/>
  <c r="AC54" i="35"/>
  <c r="L1008" i="15" l="1"/>
  <c r="L1007" i="15"/>
  <c r="L1006" i="15"/>
  <c r="L1005" i="15"/>
  <c r="L1004" i="15"/>
  <c r="L1003" i="15"/>
  <c r="L1002" i="15"/>
  <c r="L1001" i="15"/>
  <c r="L1000" i="15"/>
  <c r="L999" i="15"/>
  <c r="L998" i="15"/>
  <c r="L997" i="15"/>
  <c r="L996" i="15"/>
  <c r="L995" i="15"/>
  <c r="L994" i="15"/>
  <c r="L993" i="15"/>
  <c r="L992" i="15"/>
  <c r="L991" i="15"/>
  <c r="L990" i="15"/>
  <c r="L989" i="15"/>
  <c r="L988" i="15"/>
  <c r="L987" i="15"/>
  <c r="L986" i="15"/>
  <c r="L985" i="15"/>
  <c r="L984" i="15"/>
  <c r="L983" i="15"/>
  <c r="L982" i="15"/>
  <c r="L981" i="15"/>
  <c r="L980" i="15"/>
  <c r="L979" i="15"/>
  <c r="L978" i="15"/>
  <c r="L977" i="15"/>
  <c r="L976" i="15"/>
  <c r="L975" i="15"/>
  <c r="L974" i="15"/>
  <c r="L973" i="15"/>
  <c r="L972" i="15"/>
  <c r="L971" i="15"/>
  <c r="L970" i="15"/>
  <c r="L969" i="15"/>
  <c r="L968" i="15"/>
  <c r="L967" i="15"/>
  <c r="L966" i="15"/>
  <c r="L965" i="15"/>
  <c r="L964" i="15"/>
  <c r="L963" i="15"/>
  <c r="L962" i="15"/>
  <c r="L961" i="15"/>
  <c r="L960" i="15"/>
  <c r="L959" i="15"/>
  <c r="L958" i="15"/>
  <c r="L957" i="15"/>
  <c r="L956" i="15"/>
  <c r="L955" i="15"/>
  <c r="L954" i="15"/>
  <c r="L953" i="15"/>
  <c r="L952" i="15"/>
  <c r="L951" i="15"/>
  <c r="L950" i="15"/>
  <c r="L949" i="15"/>
  <c r="L948" i="15"/>
  <c r="L947" i="15"/>
  <c r="L946" i="15"/>
  <c r="L945" i="15"/>
  <c r="L944" i="15"/>
  <c r="L943" i="15"/>
  <c r="L942" i="15"/>
  <c r="L941" i="15"/>
  <c r="L940" i="15"/>
  <c r="L939" i="15"/>
  <c r="L938" i="15"/>
  <c r="L937" i="15"/>
  <c r="L936" i="15"/>
  <c r="L935" i="15"/>
  <c r="L934" i="15"/>
  <c r="L933" i="15"/>
  <c r="L932" i="15"/>
  <c r="L931" i="15"/>
  <c r="L930" i="15"/>
  <c r="L929" i="15"/>
  <c r="L928" i="15"/>
  <c r="L927" i="15"/>
  <c r="L926" i="15"/>
  <c r="L925" i="15"/>
  <c r="L924" i="15"/>
  <c r="L923" i="15"/>
  <c r="L922" i="15"/>
  <c r="L921" i="15"/>
  <c r="L920" i="15"/>
  <c r="L919" i="15"/>
  <c r="L918" i="15"/>
  <c r="L917" i="15"/>
  <c r="L916" i="15"/>
  <c r="L915" i="15"/>
  <c r="L914" i="15"/>
  <c r="L913" i="15"/>
  <c r="L912" i="15"/>
  <c r="L911" i="15"/>
  <c r="L910" i="15"/>
  <c r="L909" i="15"/>
  <c r="L908" i="15"/>
  <c r="L907" i="15"/>
  <c r="L906" i="15"/>
  <c r="L905" i="15"/>
  <c r="L904" i="15"/>
  <c r="L903" i="15"/>
  <c r="L902" i="15"/>
  <c r="L901" i="15"/>
  <c r="L900" i="15"/>
  <c r="L899" i="15"/>
  <c r="L898" i="15"/>
  <c r="L897" i="15"/>
  <c r="L896" i="15"/>
  <c r="L895" i="15"/>
  <c r="L894" i="15"/>
  <c r="L893" i="15"/>
  <c r="L892" i="15"/>
  <c r="L891" i="15"/>
  <c r="L890" i="15"/>
  <c r="L889" i="15"/>
  <c r="L888" i="15"/>
  <c r="L887" i="15"/>
  <c r="L886" i="15"/>
  <c r="L885" i="15"/>
  <c r="L884" i="15"/>
  <c r="L883" i="15"/>
  <c r="L882" i="15"/>
  <c r="L881" i="15"/>
  <c r="L880" i="15"/>
  <c r="L879" i="15"/>
  <c r="L878" i="15"/>
  <c r="L877" i="15"/>
  <c r="L876" i="15"/>
  <c r="L875" i="15"/>
  <c r="L874" i="15"/>
  <c r="L873" i="15"/>
  <c r="L872" i="15"/>
  <c r="L871" i="15"/>
  <c r="L870" i="15"/>
  <c r="L869" i="15"/>
  <c r="L868" i="15"/>
  <c r="L867" i="15"/>
  <c r="L866" i="15"/>
  <c r="L865" i="15"/>
  <c r="L864" i="15"/>
  <c r="L863" i="15"/>
  <c r="L862" i="15"/>
  <c r="L861" i="15"/>
  <c r="L860" i="15"/>
  <c r="L859" i="15"/>
  <c r="L858" i="15"/>
  <c r="L857" i="15"/>
  <c r="L856" i="15"/>
  <c r="L855" i="15"/>
  <c r="L854" i="15"/>
  <c r="L853" i="15"/>
  <c r="L852" i="15"/>
  <c r="L851" i="15"/>
  <c r="L850" i="15"/>
  <c r="L849" i="15"/>
  <c r="L848" i="15"/>
  <c r="L847" i="15"/>
  <c r="L846" i="15"/>
  <c r="L845" i="15"/>
  <c r="L844" i="15"/>
  <c r="L843" i="15"/>
  <c r="L842" i="15"/>
  <c r="L841" i="15"/>
  <c r="L840" i="15"/>
  <c r="L839" i="15"/>
  <c r="L838" i="15"/>
  <c r="L837" i="15"/>
  <c r="L836" i="15"/>
  <c r="L835" i="15"/>
  <c r="L834" i="15"/>
  <c r="L833" i="15"/>
  <c r="L832" i="15"/>
  <c r="L831" i="15"/>
  <c r="L830" i="15"/>
  <c r="L829" i="15"/>
  <c r="L828" i="15"/>
  <c r="L827" i="15"/>
  <c r="L826" i="15"/>
  <c r="L825" i="15"/>
  <c r="L824" i="15"/>
  <c r="L823" i="15"/>
  <c r="L822" i="15"/>
  <c r="L821" i="15"/>
  <c r="L820" i="15"/>
  <c r="L819" i="15"/>
  <c r="L818" i="15"/>
  <c r="L817" i="15"/>
  <c r="L816" i="15"/>
  <c r="L815" i="15"/>
  <c r="L814" i="15"/>
  <c r="L813" i="15"/>
  <c r="L812" i="15"/>
  <c r="L811" i="15"/>
  <c r="L810" i="15"/>
  <c r="L809" i="15"/>
  <c r="L808" i="15"/>
  <c r="L807" i="15"/>
  <c r="L806" i="15"/>
  <c r="L805" i="15"/>
  <c r="L804" i="15"/>
  <c r="L803" i="15"/>
  <c r="L802" i="15"/>
  <c r="L801" i="15"/>
  <c r="L800" i="15"/>
  <c r="L799" i="15"/>
  <c r="L798" i="15"/>
  <c r="L797" i="15"/>
  <c r="L796" i="15"/>
  <c r="L795" i="15"/>
  <c r="L794" i="15"/>
  <c r="L793" i="15"/>
  <c r="L792" i="15"/>
  <c r="L791" i="15"/>
  <c r="L790" i="15"/>
  <c r="L789" i="15"/>
  <c r="L788" i="15"/>
  <c r="L787" i="15"/>
  <c r="L786" i="15"/>
  <c r="L785" i="15"/>
  <c r="L784" i="15"/>
  <c r="L783" i="15"/>
  <c r="L782" i="15"/>
  <c r="L781" i="15"/>
  <c r="L780" i="15"/>
  <c r="L779" i="15"/>
  <c r="L778" i="15"/>
  <c r="L777" i="15"/>
  <c r="L776" i="15"/>
  <c r="L775" i="15"/>
  <c r="L774" i="15"/>
  <c r="L773" i="15"/>
  <c r="L772" i="15"/>
  <c r="L771" i="15"/>
  <c r="L770" i="15"/>
  <c r="L769" i="15"/>
  <c r="L768" i="15"/>
  <c r="L767" i="15"/>
  <c r="L766" i="15"/>
  <c r="L765" i="15"/>
  <c r="L764" i="15"/>
  <c r="L763" i="15"/>
  <c r="L762" i="15"/>
  <c r="L761" i="15"/>
  <c r="L760" i="15"/>
  <c r="L759" i="15"/>
  <c r="L758" i="15"/>
  <c r="L757" i="15"/>
  <c r="L756" i="15"/>
  <c r="L755" i="15"/>
  <c r="L754" i="15"/>
  <c r="L753" i="15"/>
  <c r="L752" i="15"/>
  <c r="L751" i="15"/>
  <c r="L750" i="15"/>
  <c r="L749" i="15"/>
  <c r="L748" i="15"/>
  <c r="L747" i="15"/>
  <c r="L746" i="15"/>
  <c r="L745" i="15"/>
  <c r="L744" i="15"/>
  <c r="L743" i="15"/>
  <c r="L742" i="15"/>
  <c r="L741" i="15"/>
  <c r="L740" i="15"/>
  <c r="L739" i="15"/>
  <c r="L738" i="15"/>
  <c r="L737" i="15"/>
  <c r="L736" i="15"/>
  <c r="L735" i="15"/>
  <c r="L734" i="15"/>
  <c r="L733" i="15"/>
  <c r="L732" i="15"/>
  <c r="L731" i="15"/>
  <c r="L730" i="15"/>
  <c r="L729" i="15"/>
  <c r="L728" i="15"/>
  <c r="L727" i="15"/>
  <c r="L726" i="15"/>
  <c r="L725" i="15"/>
  <c r="L724" i="15"/>
  <c r="L723" i="15"/>
  <c r="L722" i="15"/>
  <c r="L721" i="15"/>
  <c r="L720" i="15"/>
  <c r="L719" i="15"/>
  <c r="L718" i="15"/>
  <c r="L717" i="15"/>
  <c r="L716" i="15"/>
  <c r="L715" i="15"/>
  <c r="L714" i="15"/>
  <c r="L713" i="15"/>
  <c r="L712" i="15"/>
  <c r="L711" i="15"/>
  <c r="L710" i="15"/>
  <c r="L709" i="15"/>
  <c r="L708" i="15"/>
  <c r="L707" i="15"/>
  <c r="L706" i="15"/>
  <c r="L705" i="15"/>
  <c r="L704" i="15"/>
  <c r="L703" i="15"/>
  <c r="L702" i="15"/>
  <c r="L701" i="15"/>
  <c r="L700" i="15"/>
  <c r="L699" i="15"/>
  <c r="L698" i="15"/>
  <c r="L697" i="15"/>
  <c r="L696" i="15"/>
  <c r="L695" i="15"/>
  <c r="L694" i="15"/>
  <c r="L693" i="15"/>
  <c r="L692" i="15"/>
  <c r="L691" i="15"/>
  <c r="L690" i="15"/>
  <c r="L689" i="15"/>
  <c r="L688" i="15"/>
  <c r="L687" i="15"/>
  <c r="L686" i="15"/>
  <c r="L685" i="15"/>
  <c r="L684" i="15"/>
  <c r="L683" i="15"/>
  <c r="L682" i="15"/>
  <c r="L681" i="15"/>
  <c r="L680" i="15"/>
  <c r="L679" i="15"/>
  <c r="L678" i="15"/>
  <c r="L677" i="15"/>
  <c r="L676" i="15"/>
  <c r="L675" i="15"/>
  <c r="L674" i="15"/>
  <c r="L673" i="15"/>
  <c r="L672" i="15"/>
  <c r="L671" i="15"/>
  <c r="L670" i="15"/>
  <c r="L669" i="15"/>
  <c r="L668" i="15"/>
  <c r="L667" i="15"/>
  <c r="L666" i="15"/>
  <c r="L665" i="15"/>
  <c r="L664" i="15"/>
  <c r="L663" i="15"/>
  <c r="L662" i="15"/>
  <c r="L661" i="15"/>
  <c r="L660" i="15"/>
  <c r="L659" i="15"/>
  <c r="L658" i="15"/>
  <c r="L657" i="15"/>
  <c r="L656" i="15"/>
  <c r="L655" i="15"/>
  <c r="L654" i="15"/>
  <c r="L653" i="15"/>
  <c r="L652" i="15"/>
  <c r="L651" i="15"/>
  <c r="L650" i="15"/>
  <c r="L649" i="15"/>
  <c r="L648" i="15"/>
  <c r="L647" i="15"/>
  <c r="L646" i="15"/>
  <c r="L645" i="15"/>
  <c r="L644" i="15"/>
  <c r="L643" i="15"/>
  <c r="L642" i="15"/>
  <c r="L641" i="15"/>
  <c r="L640" i="15"/>
  <c r="L639" i="15"/>
  <c r="L638" i="15"/>
  <c r="L637" i="15"/>
  <c r="L636" i="15"/>
  <c r="L635" i="15"/>
  <c r="L634" i="15"/>
  <c r="L633" i="15"/>
  <c r="L632" i="15"/>
  <c r="L631" i="15"/>
  <c r="L630" i="15"/>
  <c r="L629" i="15"/>
  <c r="L628" i="15"/>
  <c r="L627" i="15"/>
  <c r="L626" i="15"/>
  <c r="L625" i="15"/>
  <c r="L624" i="15"/>
  <c r="L623" i="15"/>
  <c r="L622" i="15"/>
  <c r="L621" i="15"/>
  <c r="L620" i="15"/>
  <c r="L619" i="15"/>
  <c r="L618" i="15"/>
  <c r="L617" i="15"/>
  <c r="L616" i="15"/>
  <c r="L615" i="15"/>
  <c r="L614" i="15"/>
  <c r="L613" i="15"/>
  <c r="L612" i="15"/>
  <c r="L611" i="15"/>
  <c r="L610" i="15"/>
  <c r="L609" i="15"/>
  <c r="L608" i="15"/>
  <c r="L607" i="15"/>
  <c r="L606" i="15"/>
  <c r="L605" i="15"/>
  <c r="L604" i="15"/>
  <c r="L603" i="15"/>
  <c r="L602" i="15"/>
  <c r="L601" i="15"/>
  <c r="L600" i="15"/>
  <c r="L599" i="15"/>
  <c r="L598" i="15"/>
  <c r="L597" i="15"/>
  <c r="L596" i="15"/>
  <c r="L595" i="15"/>
  <c r="L594" i="15"/>
  <c r="L593" i="15"/>
  <c r="L592" i="15"/>
  <c r="L591" i="15"/>
  <c r="L590" i="15"/>
  <c r="L589" i="15"/>
  <c r="L588" i="15"/>
  <c r="L587" i="15"/>
  <c r="L586" i="15"/>
  <c r="L585" i="15"/>
  <c r="L584" i="15"/>
  <c r="L583" i="15"/>
  <c r="L582" i="15"/>
  <c r="L581" i="15"/>
  <c r="L580" i="15"/>
  <c r="L579" i="15"/>
  <c r="L578" i="15"/>
  <c r="L577" i="15"/>
  <c r="L576" i="15"/>
  <c r="L575" i="15"/>
  <c r="L574" i="15"/>
  <c r="L573" i="15"/>
  <c r="L572" i="15"/>
  <c r="L571" i="15"/>
  <c r="L570" i="15"/>
  <c r="L569" i="15"/>
  <c r="L568" i="15"/>
  <c r="L567" i="15"/>
  <c r="L566" i="15"/>
  <c r="L565" i="15"/>
  <c r="L564" i="15"/>
  <c r="L563" i="15"/>
  <c r="L562" i="15"/>
  <c r="L561" i="15"/>
  <c r="L560" i="15"/>
  <c r="L559" i="15"/>
  <c r="L558" i="15"/>
  <c r="L557" i="15"/>
  <c r="L556" i="15"/>
  <c r="L555" i="15"/>
  <c r="L554" i="15"/>
  <c r="L553" i="15"/>
  <c r="L552" i="15"/>
  <c r="L551" i="15"/>
  <c r="L550" i="15"/>
  <c r="L549" i="15"/>
  <c r="L548" i="15"/>
  <c r="L547" i="15"/>
  <c r="L546" i="15"/>
  <c r="L545" i="15"/>
  <c r="L544" i="15"/>
  <c r="L543" i="15"/>
  <c r="L542" i="15"/>
  <c r="L541" i="15"/>
  <c r="L540" i="15"/>
  <c r="L539" i="15"/>
  <c r="L538" i="15"/>
  <c r="L537" i="15"/>
  <c r="L536" i="15"/>
  <c r="L535" i="15"/>
  <c r="L534" i="15"/>
  <c r="L533" i="15"/>
  <c r="L532" i="15"/>
  <c r="L531" i="15"/>
  <c r="L530" i="15"/>
  <c r="L529" i="15"/>
  <c r="L528" i="15"/>
  <c r="L527" i="15"/>
  <c r="L526" i="15"/>
  <c r="L525" i="15"/>
  <c r="L524" i="15"/>
  <c r="L523" i="15"/>
  <c r="L522" i="15"/>
  <c r="L521" i="15"/>
  <c r="L520" i="15"/>
  <c r="L519" i="15"/>
  <c r="L518" i="15"/>
  <c r="L517" i="15"/>
  <c r="L516" i="15"/>
  <c r="L515" i="15"/>
  <c r="L514" i="15"/>
  <c r="L513" i="15"/>
  <c r="L512" i="15"/>
  <c r="L511" i="15"/>
  <c r="L510" i="15"/>
  <c r="L509" i="15"/>
  <c r="L508" i="15"/>
  <c r="L507" i="15"/>
  <c r="L506" i="15"/>
  <c r="L505" i="15"/>
  <c r="L504" i="15"/>
  <c r="L503" i="15"/>
  <c r="L502" i="15"/>
  <c r="L501" i="15"/>
  <c r="L500" i="15"/>
  <c r="L499" i="15"/>
  <c r="L498" i="15"/>
  <c r="L497" i="15"/>
  <c r="L496" i="15"/>
  <c r="L495" i="15"/>
  <c r="L494" i="15"/>
  <c r="L493" i="15"/>
  <c r="L492" i="15"/>
  <c r="L491" i="15"/>
  <c r="L490" i="15"/>
  <c r="L489" i="15"/>
  <c r="L488" i="15"/>
  <c r="L487" i="15"/>
  <c r="L486" i="15"/>
  <c r="L485" i="15"/>
  <c r="L484" i="15"/>
  <c r="L483" i="15"/>
  <c r="L482" i="15"/>
  <c r="L481" i="15"/>
  <c r="L480" i="15"/>
  <c r="L479" i="15"/>
  <c r="L478" i="15"/>
  <c r="L477" i="15"/>
  <c r="L476" i="15"/>
  <c r="L475" i="15"/>
  <c r="L474" i="15"/>
  <c r="L473" i="15"/>
  <c r="L472" i="15"/>
  <c r="L471" i="15"/>
  <c r="L470" i="15"/>
  <c r="L469" i="15"/>
  <c r="L468" i="15"/>
  <c r="L467" i="15"/>
  <c r="L466" i="15"/>
  <c r="L465" i="15"/>
  <c r="L464" i="15"/>
  <c r="L463" i="15"/>
  <c r="L462" i="15"/>
  <c r="L461" i="15"/>
  <c r="L460" i="15"/>
  <c r="L459" i="15"/>
  <c r="L458" i="15"/>
  <c r="L457" i="15"/>
  <c r="L456" i="15"/>
  <c r="L455" i="15"/>
  <c r="L454" i="15"/>
  <c r="L453" i="15"/>
  <c r="L452" i="15"/>
  <c r="L451" i="15"/>
  <c r="L450" i="15"/>
  <c r="L449" i="15"/>
  <c r="L448" i="15"/>
  <c r="L447" i="15"/>
  <c r="L446" i="15"/>
  <c r="L445" i="15"/>
  <c r="L444" i="15"/>
  <c r="L443" i="15"/>
  <c r="L442" i="15"/>
  <c r="L441" i="15"/>
  <c r="L440" i="15"/>
  <c r="L439" i="15"/>
  <c r="L438" i="15"/>
  <c r="L437" i="15"/>
  <c r="L436" i="15"/>
  <c r="L435" i="15"/>
  <c r="L434" i="15"/>
  <c r="L433" i="15"/>
  <c r="L432" i="15"/>
  <c r="L431" i="15"/>
  <c r="L430" i="15"/>
  <c r="L429" i="15"/>
  <c r="L428" i="15"/>
  <c r="L427" i="15"/>
  <c r="L426" i="15"/>
  <c r="L425" i="15"/>
  <c r="L424" i="15"/>
  <c r="L423" i="15"/>
  <c r="L422" i="15"/>
  <c r="L421" i="15"/>
  <c r="L420" i="15"/>
  <c r="L419" i="15"/>
  <c r="L418" i="15"/>
  <c r="L417" i="15"/>
  <c r="L416" i="15"/>
  <c r="L415" i="15"/>
  <c r="L414" i="15"/>
  <c r="L413" i="15"/>
  <c r="L412" i="15"/>
  <c r="L411" i="15"/>
  <c r="L410" i="15"/>
  <c r="L409" i="15"/>
  <c r="L408" i="15"/>
  <c r="L407" i="15"/>
  <c r="L406" i="15"/>
  <c r="L405" i="15"/>
  <c r="L404" i="15"/>
  <c r="L403" i="15"/>
  <c r="L402" i="15"/>
  <c r="L401" i="15"/>
  <c r="L400" i="15"/>
  <c r="L399" i="15"/>
  <c r="L398" i="15"/>
  <c r="L397" i="15"/>
  <c r="L396" i="15"/>
  <c r="L395" i="15"/>
  <c r="L394" i="15"/>
  <c r="L393" i="15"/>
  <c r="L392" i="15"/>
  <c r="L391" i="15"/>
  <c r="L390" i="15"/>
  <c r="L389" i="15"/>
  <c r="L388" i="15"/>
  <c r="L387" i="15"/>
  <c r="L386" i="15"/>
  <c r="L385" i="15"/>
  <c r="L384" i="15"/>
  <c r="L383" i="15"/>
  <c r="L382" i="15"/>
  <c r="L381" i="15"/>
  <c r="L380" i="15"/>
  <c r="L379" i="15"/>
  <c r="L378" i="15"/>
  <c r="L377" i="15"/>
  <c r="L376" i="15"/>
  <c r="L375" i="15"/>
  <c r="L374" i="15"/>
  <c r="L373" i="15"/>
  <c r="L372" i="15"/>
  <c r="L371" i="15"/>
  <c r="L370" i="15"/>
  <c r="L369" i="15"/>
  <c r="L368" i="15"/>
  <c r="L367" i="15"/>
  <c r="L366" i="15"/>
  <c r="L365" i="15"/>
  <c r="L364" i="15"/>
  <c r="L363" i="15"/>
  <c r="L362" i="15"/>
  <c r="L361" i="15"/>
  <c r="L360" i="15"/>
  <c r="L359" i="15"/>
  <c r="L358" i="15"/>
  <c r="L357" i="15"/>
  <c r="L356" i="15"/>
  <c r="L355" i="15"/>
  <c r="L354" i="15"/>
  <c r="L353" i="15"/>
  <c r="L352" i="15"/>
  <c r="L351" i="15"/>
  <c r="L350" i="15"/>
  <c r="L349" i="15"/>
  <c r="L348" i="15"/>
  <c r="L347" i="15"/>
  <c r="L346" i="15"/>
  <c r="L345" i="15"/>
  <c r="L344" i="15"/>
  <c r="L343" i="15"/>
  <c r="L342" i="15"/>
  <c r="L341" i="15"/>
  <c r="L340" i="15"/>
  <c r="L339" i="15"/>
  <c r="L338" i="15"/>
  <c r="L337" i="15"/>
  <c r="L336" i="15"/>
  <c r="L335" i="15"/>
  <c r="L334" i="15"/>
  <c r="L333" i="15"/>
  <c r="L332" i="15"/>
  <c r="L331" i="15"/>
  <c r="L330" i="15"/>
  <c r="L329" i="15"/>
  <c r="L328" i="15"/>
  <c r="L327" i="15"/>
  <c r="L326" i="15"/>
  <c r="L325" i="15"/>
  <c r="L324" i="15"/>
  <c r="L323" i="15"/>
  <c r="L322" i="15"/>
  <c r="L321" i="15"/>
  <c r="L320" i="15"/>
  <c r="L319" i="15"/>
  <c r="L318" i="15"/>
  <c r="L317" i="15"/>
  <c r="L316" i="15"/>
  <c r="L315" i="15"/>
  <c r="L314" i="15"/>
  <c r="L313" i="15"/>
  <c r="L312" i="15"/>
  <c r="L311" i="15"/>
  <c r="L310" i="15"/>
  <c r="L309" i="15"/>
  <c r="L308" i="15"/>
  <c r="L307" i="15"/>
  <c r="L306" i="15"/>
  <c r="L305" i="15"/>
  <c r="L304" i="15"/>
  <c r="L303" i="15"/>
  <c r="L302" i="15"/>
  <c r="L301" i="15"/>
  <c r="L300" i="15"/>
  <c r="L299" i="15"/>
  <c r="L298" i="15"/>
  <c r="L297" i="15"/>
  <c r="L296" i="15"/>
  <c r="L295" i="15"/>
  <c r="L294" i="15"/>
  <c r="L293" i="15"/>
  <c r="L292" i="15"/>
  <c r="L291" i="15"/>
  <c r="L290" i="15"/>
  <c r="L289" i="15"/>
  <c r="L288" i="15"/>
  <c r="L287" i="15"/>
  <c r="L286" i="15"/>
  <c r="L285" i="15"/>
  <c r="L284" i="15"/>
  <c r="L283" i="15"/>
  <c r="L282" i="15"/>
  <c r="L281" i="15"/>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S450" i="37" l="1"/>
  <c r="T448" i="37"/>
  <c r="J448" i="37"/>
  <c r="T447" i="37"/>
  <c r="J447" i="37"/>
  <c r="I447" i="37"/>
  <c r="T446" i="37"/>
  <c r="J446" i="37"/>
  <c r="I446" i="37"/>
  <c r="T445" i="37"/>
  <c r="J445" i="37"/>
  <c r="T444" i="37"/>
  <c r="J444" i="37"/>
  <c r="T443" i="37"/>
  <c r="I443" i="37"/>
  <c r="J443" i="37"/>
  <c r="T442" i="37"/>
  <c r="I442" i="37"/>
  <c r="J442" i="37"/>
  <c r="T441" i="37"/>
  <c r="J441" i="37"/>
  <c r="T440" i="37"/>
  <c r="J440" i="37"/>
  <c r="T439" i="37"/>
  <c r="H439" i="37"/>
  <c r="J439" i="37"/>
  <c r="T438" i="37"/>
  <c r="J438" i="37"/>
  <c r="I438" i="37"/>
  <c r="T437" i="37"/>
  <c r="J437" i="37"/>
  <c r="I437" i="37"/>
  <c r="T436" i="37"/>
  <c r="J436" i="37"/>
  <c r="I436" i="37"/>
  <c r="T435" i="37"/>
  <c r="I435" i="37"/>
  <c r="J435" i="37"/>
  <c r="T434" i="37"/>
  <c r="J434" i="37"/>
  <c r="I434" i="37"/>
  <c r="H434" i="37"/>
  <c r="T433" i="37"/>
  <c r="I433" i="37"/>
  <c r="J433" i="37"/>
  <c r="T432" i="37"/>
  <c r="J432" i="37"/>
  <c r="I432" i="37"/>
  <c r="T431" i="37"/>
  <c r="I431" i="37"/>
  <c r="J431" i="37"/>
  <c r="T430" i="37"/>
  <c r="I430" i="37"/>
  <c r="J430" i="37"/>
  <c r="T429" i="37"/>
  <c r="J429" i="37"/>
  <c r="T428" i="37"/>
  <c r="J428" i="37"/>
  <c r="T427" i="37"/>
  <c r="I427" i="37"/>
  <c r="J427" i="37"/>
  <c r="T426" i="37"/>
  <c r="J426" i="37"/>
  <c r="I426" i="37"/>
  <c r="T425" i="37"/>
  <c r="J425" i="37"/>
  <c r="I425" i="37"/>
  <c r="T424" i="37"/>
  <c r="J424" i="37"/>
  <c r="T423" i="37"/>
  <c r="I423" i="37"/>
  <c r="J423" i="37"/>
  <c r="T422" i="37"/>
  <c r="J422" i="37"/>
  <c r="H422" i="37"/>
  <c r="T421" i="37"/>
  <c r="I421" i="37"/>
  <c r="J421" i="37"/>
  <c r="T420" i="37"/>
  <c r="I420" i="37"/>
  <c r="J420" i="37"/>
  <c r="T419" i="37"/>
  <c r="I419" i="37"/>
  <c r="J419" i="37"/>
  <c r="T418" i="37"/>
  <c r="J418" i="37"/>
  <c r="T417" i="37"/>
  <c r="I417" i="37"/>
  <c r="J417" i="37"/>
  <c r="T416" i="37"/>
  <c r="J416" i="37"/>
  <c r="T415" i="37"/>
  <c r="I415" i="37"/>
  <c r="J415" i="37"/>
  <c r="T414" i="37"/>
  <c r="J414" i="37"/>
  <c r="I414" i="37"/>
  <c r="T413" i="37"/>
  <c r="J413" i="37"/>
  <c r="I413" i="37"/>
  <c r="T412" i="37"/>
  <c r="J412" i="37"/>
  <c r="T411" i="37"/>
  <c r="H411" i="37"/>
  <c r="J411" i="37"/>
  <c r="T410" i="37"/>
  <c r="J410" i="37"/>
  <c r="H410" i="37"/>
  <c r="T409" i="37"/>
  <c r="I409" i="37"/>
  <c r="J409" i="37"/>
  <c r="T408" i="37"/>
  <c r="I408" i="37"/>
  <c r="J408" i="37"/>
  <c r="T407" i="37"/>
  <c r="I407" i="37"/>
  <c r="J407" i="37"/>
  <c r="T406" i="37"/>
  <c r="J406" i="37"/>
  <c r="T405" i="37"/>
  <c r="H405" i="37"/>
  <c r="J405" i="37"/>
  <c r="T404" i="37"/>
  <c r="J404" i="37"/>
  <c r="T403" i="37"/>
  <c r="J403" i="37"/>
  <c r="T402" i="37"/>
  <c r="J402" i="37"/>
  <c r="I402" i="37"/>
  <c r="T401" i="37"/>
  <c r="J401" i="37"/>
  <c r="I401" i="37"/>
  <c r="T400" i="37"/>
  <c r="J400" i="37"/>
  <c r="I400" i="37"/>
  <c r="T399" i="37"/>
  <c r="J399" i="37"/>
  <c r="I399" i="37"/>
  <c r="T398" i="37"/>
  <c r="J398" i="37"/>
  <c r="I398" i="37"/>
  <c r="T397" i="37"/>
  <c r="H397" i="37"/>
  <c r="J397" i="37"/>
  <c r="T396" i="37"/>
  <c r="I396" i="37"/>
  <c r="J396" i="37"/>
  <c r="T395" i="37"/>
  <c r="I395" i="37"/>
  <c r="J395" i="37"/>
  <c r="T394" i="37"/>
  <c r="I394" i="37"/>
  <c r="J394" i="37"/>
  <c r="T393" i="37"/>
  <c r="I393" i="37"/>
  <c r="J393" i="37"/>
  <c r="T392" i="37"/>
  <c r="J392" i="37"/>
  <c r="T391" i="37"/>
  <c r="I391" i="37"/>
  <c r="J391" i="37"/>
  <c r="T390" i="37"/>
  <c r="J390" i="37"/>
  <c r="I390" i="37"/>
  <c r="T389" i="37"/>
  <c r="J389" i="37"/>
  <c r="I389" i="37"/>
  <c r="T388" i="37"/>
  <c r="J388" i="37"/>
  <c r="I388" i="37"/>
  <c r="T387" i="37"/>
  <c r="J387" i="37"/>
  <c r="I387" i="37"/>
  <c r="T386" i="37"/>
  <c r="J386" i="37"/>
  <c r="T385" i="37"/>
  <c r="I385" i="37"/>
  <c r="J385" i="37"/>
  <c r="T384" i="37"/>
  <c r="J384" i="37"/>
  <c r="T383" i="37"/>
  <c r="I383" i="37"/>
  <c r="J383" i="37"/>
  <c r="T382" i="37"/>
  <c r="J382" i="37"/>
  <c r="T381" i="37"/>
  <c r="I381" i="37"/>
  <c r="J381" i="37"/>
  <c r="T380" i="37"/>
  <c r="J380" i="37"/>
  <c r="T379" i="37"/>
  <c r="H379" i="37"/>
  <c r="J379" i="37"/>
  <c r="T378" i="37"/>
  <c r="J378" i="37"/>
  <c r="I378" i="37"/>
  <c r="T377" i="37"/>
  <c r="J377" i="37"/>
  <c r="I377" i="37"/>
  <c r="T376" i="37"/>
  <c r="J376" i="37"/>
  <c r="T375" i="37"/>
  <c r="J375" i="37"/>
  <c r="I375" i="37"/>
  <c r="T374" i="37"/>
  <c r="J374" i="37"/>
  <c r="I374" i="37"/>
  <c r="T373" i="37"/>
  <c r="I373" i="37"/>
  <c r="J373" i="37"/>
  <c r="T372" i="37"/>
  <c r="J372" i="37"/>
  <c r="I372" i="37"/>
  <c r="T371" i="37"/>
  <c r="I371" i="37"/>
  <c r="J371" i="37"/>
  <c r="T370" i="37"/>
  <c r="J370" i="37"/>
  <c r="T369" i="37"/>
  <c r="I369" i="37"/>
  <c r="J369" i="37"/>
  <c r="T368" i="37"/>
  <c r="J368" i="37"/>
  <c r="I367" i="37"/>
  <c r="J367" i="37"/>
  <c r="T366" i="37"/>
  <c r="J366" i="37"/>
  <c r="T365" i="37"/>
  <c r="J365" i="37"/>
  <c r="T364" i="37"/>
  <c r="J364" i="37"/>
  <c r="I364" i="37"/>
  <c r="T363" i="37"/>
  <c r="I363" i="37"/>
  <c r="J363" i="37"/>
  <c r="T362" i="37"/>
  <c r="J362" i="37"/>
  <c r="I362" i="37"/>
  <c r="T361" i="37"/>
  <c r="I361" i="37"/>
  <c r="J361" i="37"/>
  <c r="T360" i="37"/>
  <c r="I360" i="37"/>
  <c r="J360" i="37"/>
  <c r="T359" i="37"/>
  <c r="J359" i="37"/>
  <c r="T358" i="37"/>
  <c r="J358" i="37"/>
  <c r="I358" i="37"/>
  <c r="T357" i="37"/>
  <c r="H357" i="37"/>
  <c r="J357" i="37"/>
  <c r="T356" i="37"/>
  <c r="J356" i="37"/>
  <c r="T355" i="37"/>
  <c r="I355" i="37"/>
  <c r="J355" i="37"/>
  <c r="T354" i="37"/>
  <c r="J354" i="37"/>
  <c r="I354" i="37"/>
  <c r="T353" i="37"/>
  <c r="I353" i="37"/>
  <c r="J353" i="37"/>
  <c r="T352" i="37"/>
  <c r="J352" i="37"/>
  <c r="I352" i="37"/>
  <c r="T351" i="37"/>
  <c r="I351" i="37"/>
  <c r="J351" i="37"/>
  <c r="T350" i="37"/>
  <c r="J350" i="37"/>
  <c r="I350" i="37"/>
  <c r="T349" i="37"/>
  <c r="I349" i="37"/>
  <c r="J349" i="37"/>
  <c r="T348" i="37"/>
  <c r="M348" i="37"/>
  <c r="J348" i="37"/>
  <c r="T347" i="37"/>
  <c r="I347" i="37"/>
  <c r="J347" i="37"/>
  <c r="T346" i="37"/>
  <c r="J346" i="37"/>
  <c r="T345" i="37"/>
  <c r="I345" i="37"/>
  <c r="J345" i="37"/>
  <c r="T344" i="37"/>
  <c r="J344" i="37"/>
  <c r="I344" i="37"/>
  <c r="T343" i="37"/>
  <c r="M343" i="37"/>
  <c r="I343" i="37"/>
  <c r="J343" i="37"/>
  <c r="T342" i="37"/>
  <c r="M342" i="37"/>
  <c r="J342" i="37"/>
  <c r="I342" i="37"/>
  <c r="T341" i="37"/>
  <c r="H341" i="37"/>
  <c r="J341" i="37"/>
  <c r="T340" i="37"/>
  <c r="J340" i="37"/>
  <c r="T339" i="37"/>
  <c r="J339" i="37"/>
  <c r="I339" i="37"/>
  <c r="T338" i="37"/>
  <c r="J338" i="37"/>
  <c r="I338" i="37"/>
  <c r="T337" i="37"/>
  <c r="M337" i="37"/>
  <c r="I337" i="37"/>
  <c r="J337" i="37"/>
  <c r="T336" i="37"/>
  <c r="J336" i="37"/>
  <c r="I336" i="37"/>
  <c r="T335" i="37"/>
  <c r="I335" i="37"/>
  <c r="J335" i="37"/>
  <c r="T334" i="37"/>
  <c r="J334" i="37"/>
  <c r="T333" i="37"/>
  <c r="I333" i="37"/>
  <c r="J333" i="37"/>
  <c r="T332" i="37"/>
  <c r="J332" i="37"/>
  <c r="I332" i="37"/>
  <c r="T331" i="37"/>
  <c r="I331" i="37"/>
  <c r="J331" i="37"/>
  <c r="T330" i="37"/>
  <c r="J330" i="37"/>
  <c r="T329" i="37"/>
  <c r="M329" i="37"/>
  <c r="J329" i="37"/>
  <c r="I329" i="37"/>
  <c r="T328" i="37"/>
  <c r="M328" i="37"/>
  <c r="J328" i="37"/>
  <c r="H328" i="37"/>
  <c r="T327" i="37"/>
  <c r="J327" i="37"/>
  <c r="I327" i="37"/>
  <c r="T326" i="37"/>
  <c r="J326" i="37"/>
  <c r="I326" i="37"/>
  <c r="T325" i="37"/>
  <c r="I325" i="37"/>
  <c r="J325" i="37"/>
  <c r="T324" i="37"/>
  <c r="J324" i="37"/>
  <c r="I324" i="37"/>
  <c r="T323" i="37"/>
  <c r="I323" i="37"/>
  <c r="J323" i="37"/>
  <c r="T322" i="37"/>
  <c r="J322" i="37"/>
  <c r="I322" i="37"/>
  <c r="T321" i="37"/>
  <c r="H321" i="37"/>
  <c r="J321" i="37"/>
  <c r="T320" i="37"/>
  <c r="J320" i="37"/>
  <c r="I320" i="37"/>
  <c r="T319" i="37"/>
  <c r="I319" i="37"/>
  <c r="J319" i="37"/>
  <c r="T318" i="37"/>
  <c r="J318" i="37"/>
  <c r="T317" i="37"/>
  <c r="J317" i="37"/>
  <c r="T316" i="37"/>
  <c r="J316" i="37"/>
  <c r="I316" i="37"/>
  <c r="T315" i="37"/>
  <c r="J315" i="37"/>
  <c r="T314" i="37"/>
  <c r="J314" i="37"/>
  <c r="I314" i="37"/>
  <c r="T313" i="37"/>
  <c r="I313" i="37"/>
  <c r="J313" i="37"/>
  <c r="T312" i="37"/>
  <c r="J312" i="37"/>
  <c r="T311" i="37"/>
  <c r="J311" i="37"/>
  <c r="I311" i="37"/>
  <c r="T310" i="37"/>
  <c r="J310" i="37"/>
  <c r="H310" i="37"/>
  <c r="T309" i="37"/>
  <c r="J309" i="37"/>
  <c r="I309" i="37"/>
  <c r="T308" i="37"/>
  <c r="M308" i="37"/>
  <c r="J308" i="37"/>
  <c r="I308" i="37"/>
  <c r="T307" i="37"/>
  <c r="J307" i="37"/>
  <c r="I307" i="37"/>
  <c r="T306" i="37"/>
  <c r="M306" i="37"/>
  <c r="J306" i="37"/>
  <c r="H306" i="37"/>
  <c r="T305" i="37"/>
  <c r="I305" i="37"/>
  <c r="J305" i="37"/>
  <c r="T304" i="37"/>
  <c r="I304" i="37"/>
  <c r="J304" i="37"/>
  <c r="T303" i="37"/>
  <c r="J303" i="37"/>
  <c r="T302" i="37"/>
  <c r="I302" i="37"/>
  <c r="J302" i="37"/>
  <c r="T301" i="37"/>
  <c r="J301" i="37"/>
  <c r="I301" i="37"/>
  <c r="T300" i="37"/>
  <c r="J300" i="37"/>
  <c r="I300" i="37"/>
  <c r="T299" i="37"/>
  <c r="J299" i="37"/>
  <c r="H299" i="37"/>
  <c r="T298" i="37"/>
  <c r="J298" i="37"/>
  <c r="I298" i="37"/>
  <c r="T297" i="37"/>
  <c r="J297" i="37"/>
  <c r="T296" i="37"/>
  <c r="J296" i="37"/>
  <c r="I296" i="37"/>
  <c r="T295" i="37"/>
  <c r="I295" i="37"/>
  <c r="J295" i="37"/>
  <c r="T294" i="37"/>
  <c r="I294" i="37"/>
  <c r="J294" i="37"/>
  <c r="T293" i="37"/>
  <c r="H293" i="37"/>
  <c r="I293" i="37"/>
  <c r="J293" i="37"/>
  <c r="T292" i="37"/>
  <c r="M292" i="37"/>
  <c r="I292" i="37"/>
  <c r="J292" i="37"/>
  <c r="T291" i="37"/>
  <c r="J291" i="37"/>
  <c r="T290" i="37"/>
  <c r="I290" i="37"/>
  <c r="J290" i="37"/>
  <c r="T289" i="37"/>
  <c r="J289" i="37"/>
  <c r="I289" i="37"/>
  <c r="T288" i="37"/>
  <c r="J288" i="37"/>
  <c r="H288" i="37"/>
  <c r="T287" i="37"/>
  <c r="J287" i="37"/>
  <c r="H287" i="37"/>
  <c r="T286" i="37"/>
  <c r="J286" i="37"/>
  <c r="I286" i="37"/>
  <c r="T285" i="37"/>
  <c r="J285" i="37"/>
  <c r="H285" i="37"/>
  <c r="T284" i="37"/>
  <c r="J284" i="37"/>
  <c r="T283" i="37"/>
  <c r="J283" i="37"/>
  <c r="I283" i="37"/>
  <c r="T282" i="37"/>
  <c r="J282" i="37"/>
  <c r="T281" i="37"/>
  <c r="J281" i="37"/>
  <c r="T280" i="37"/>
  <c r="I280" i="37"/>
  <c r="J280" i="37"/>
  <c r="T279" i="37"/>
  <c r="M279" i="37"/>
  <c r="J279" i="37"/>
  <c r="T278" i="37"/>
  <c r="J278" i="37"/>
  <c r="T277" i="37"/>
  <c r="J277" i="37"/>
  <c r="I277" i="37"/>
  <c r="T276" i="37"/>
  <c r="J276" i="37"/>
  <c r="H276" i="37"/>
  <c r="T275" i="37"/>
  <c r="J275" i="37"/>
  <c r="I275" i="37"/>
  <c r="T274" i="37"/>
  <c r="J274" i="37"/>
  <c r="I274" i="37"/>
  <c r="T273" i="37"/>
  <c r="J273" i="37"/>
  <c r="T272" i="37"/>
  <c r="I272" i="37"/>
  <c r="J272" i="37"/>
  <c r="T271" i="37"/>
  <c r="I271" i="37"/>
  <c r="J271" i="37"/>
  <c r="T270" i="37"/>
  <c r="I270" i="37"/>
  <c r="J270" i="37"/>
  <c r="T269" i="37"/>
  <c r="M269" i="37"/>
  <c r="I269" i="37"/>
  <c r="J269" i="37"/>
  <c r="T268" i="37"/>
  <c r="I268" i="37"/>
  <c r="J268" i="37"/>
  <c r="T267" i="37"/>
  <c r="J267" i="37"/>
  <c r="T266" i="37"/>
  <c r="H266" i="37"/>
  <c r="J266" i="37"/>
  <c r="T265" i="37"/>
  <c r="J265" i="37"/>
  <c r="I265" i="37"/>
  <c r="T264" i="37"/>
  <c r="J264" i="37"/>
  <c r="I264" i="37"/>
  <c r="T263" i="37"/>
  <c r="J263" i="37"/>
  <c r="I263" i="37"/>
  <c r="T262" i="37"/>
  <c r="J262" i="37"/>
  <c r="I262" i="37"/>
  <c r="T261" i="37"/>
  <c r="J261" i="37"/>
  <c r="I261" i="37"/>
  <c r="T260" i="37"/>
  <c r="I260" i="37"/>
  <c r="J260" i="37"/>
  <c r="T259" i="37"/>
  <c r="J259" i="37"/>
  <c r="I259" i="37"/>
  <c r="T258" i="37"/>
  <c r="H258" i="37"/>
  <c r="J258" i="37"/>
  <c r="T257" i="37"/>
  <c r="I257" i="37"/>
  <c r="J257" i="37"/>
  <c r="T256" i="37"/>
  <c r="J256" i="37"/>
  <c r="I256" i="37"/>
  <c r="T255" i="37"/>
  <c r="H255" i="37"/>
  <c r="J255" i="37"/>
  <c r="T254" i="37"/>
  <c r="M254" i="37"/>
  <c r="H254" i="37"/>
  <c r="J254" i="37"/>
  <c r="T253" i="37"/>
  <c r="J253" i="37"/>
  <c r="I253" i="37"/>
  <c r="T252" i="37"/>
  <c r="J252" i="37"/>
  <c r="H252" i="37"/>
  <c r="T251" i="37"/>
  <c r="J251" i="37"/>
  <c r="I251" i="37"/>
  <c r="T250" i="37"/>
  <c r="J250" i="37"/>
  <c r="I250" i="37"/>
  <c r="T249" i="37"/>
  <c r="J249" i="37"/>
  <c r="I249" i="37"/>
  <c r="T248" i="37"/>
  <c r="J248" i="37"/>
  <c r="T247" i="37"/>
  <c r="J247" i="37"/>
  <c r="I247" i="37"/>
  <c r="T246" i="37"/>
  <c r="H246" i="37"/>
  <c r="J246" i="37"/>
  <c r="T245" i="37"/>
  <c r="I245" i="37"/>
  <c r="J245" i="37"/>
  <c r="T244" i="37"/>
  <c r="M244" i="37"/>
  <c r="J244" i="37"/>
  <c r="I244" i="37"/>
  <c r="T243" i="37"/>
  <c r="J243" i="37"/>
  <c r="T242" i="37"/>
  <c r="I242" i="37"/>
  <c r="J242" i="37"/>
  <c r="T241" i="37"/>
  <c r="M241" i="37"/>
  <c r="J241" i="37"/>
  <c r="I241" i="37"/>
  <c r="T240" i="37"/>
  <c r="I240" i="37"/>
  <c r="J240" i="37"/>
  <c r="T239" i="37"/>
  <c r="H239" i="37"/>
  <c r="J239" i="37"/>
  <c r="T238" i="37"/>
  <c r="J238" i="37"/>
  <c r="H238" i="37"/>
  <c r="T237" i="37"/>
  <c r="J237" i="37"/>
  <c r="I237" i="37"/>
  <c r="T236" i="37"/>
  <c r="I236" i="37"/>
  <c r="J236" i="37"/>
  <c r="T235" i="37"/>
  <c r="I235" i="37"/>
  <c r="J235" i="37"/>
  <c r="T234" i="37"/>
  <c r="M234" i="37"/>
  <c r="J234" i="37"/>
  <c r="T233" i="37"/>
  <c r="J233" i="37"/>
  <c r="I233" i="37"/>
  <c r="T232" i="37"/>
  <c r="J232" i="37"/>
  <c r="I232" i="37"/>
  <c r="T231" i="37"/>
  <c r="J231" i="37"/>
  <c r="T230" i="37"/>
  <c r="J230" i="37"/>
  <c r="I230" i="37"/>
  <c r="T229" i="37"/>
  <c r="J229" i="37"/>
  <c r="I229" i="37"/>
  <c r="T228" i="37"/>
  <c r="I228" i="37"/>
  <c r="J228" i="37"/>
  <c r="T227" i="37"/>
  <c r="I227" i="37"/>
  <c r="J227" i="37"/>
  <c r="T226" i="37"/>
  <c r="H226" i="37"/>
  <c r="J226" i="37"/>
  <c r="T225" i="37"/>
  <c r="J225" i="37"/>
  <c r="H225" i="37"/>
  <c r="T224" i="37"/>
  <c r="J224" i="37"/>
  <c r="H224" i="37"/>
  <c r="T223" i="37"/>
  <c r="J223" i="37"/>
  <c r="I223" i="37"/>
  <c r="T222" i="37"/>
  <c r="I222" i="37"/>
  <c r="J222" i="37"/>
  <c r="T221" i="37"/>
  <c r="I221" i="37"/>
  <c r="J221" i="37"/>
  <c r="T220" i="37"/>
  <c r="J220" i="37"/>
  <c r="T219" i="37"/>
  <c r="J219" i="37"/>
  <c r="I219" i="37"/>
  <c r="T218" i="37"/>
  <c r="J218" i="37"/>
  <c r="I218" i="37"/>
  <c r="T217" i="37"/>
  <c r="J217" i="37"/>
  <c r="I217" i="37"/>
  <c r="T216" i="37"/>
  <c r="J216" i="37"/>
  <c r="I216" i="37"/>
  <c r="T215" i="37"/>
  <c r="J215" i="37"/>
  <c r="I215" i="37"/>
  <c r="T214" i="37"/>
  <c r="I214" i="37"/>
  <c r="J214" i="37"/>
  <c r="T213" i="37"/>
  <c r="I213" i="37"/>
  <c r="J213" i="37"/>
  <c r="T212" i="37"/>
  <c r="J212" i="37"/>
  <c r="T211" i="37"/>
  <c r="J211" i="37"/>
  <c r="I211" i="37"/>
  <c r="T210" i="37"/>
  <c r="I210" i="37"/>
  <c r="J210" i="37"/>
  <c r="T209" i="37"/>
  <c r="J209" i="37"/>
  <c r="I209" i="37"/>
  <c r="T208" i="37"/>
  <c r="J208" i="37"/>
  <c r="I208" i="37"/>
  <c r="T207" i="37"/>
  <c r="I207" i="37"/>
  <c r="J207" i="37"/>
  <c r="T206" i="37"/>
  <c r="I206" i="37"/>
  <c r="J206" i="37"/>
  <c r="T205" i="37"/>
  <c r="J205" i="37"/>
  <c r="I205" i="37"/>
  <c r="T204" i="37"/>
  <c r="I204" i="37"/>
  <c r="J204" i="37"/>
  <c r="T203" i="37"/>
  <c r="I203" i="37"/>
  <c r="J203" i="37"/>
  <c r="T202" i="37"/>
  <c r="M202" i="37"/>
  <c r="J202" i="37"/>
  <c r="H202" i="37"/>
  <c r="T201" i="37"/>
  <c r="I201" i="37"/>
  <c r="J201" i="37"/>
  <c r="T200" i="37"/>
  <c r="J200" i="37"/>
  <c r="I200" i="37"/>
  <c r="T199" i="37"/>
  <c r="H199" i="37"/>
  <c r="J199" i="37"/>
  <c r="T198" i="37"/>
  <c r="I198" i="37"/>
  <c r="J198" i="37"/>
  <c r="T197" i="37"/>
  <c r="J197" i="37"/>
  <c r="I197" i="37"/>
  <c r="T196" i="37"/>
  <c r="I196" i="37"/>
  <c r="J196" i="37"/>
  <c r="T195" i="37"/>
  <c r="J195" i="37"/>
  <c r="T194" i="37"/>
  <c r="J194" i="37"/>
  <c r="I194" i="37"/>
  <c r="T193" i="37"/>
  <c r="J193" i="37"/>
  <c r="I193" i="37"/>
  <c r="T192" i="37"/>
  <c r="I192" i="37"/>
  <c r="J192" i="37"/>
  <c r="T191" i="37"/>
  <c r="I191" i="37"/>
  <c r="J191" i="37"/>
  <c r="T190" i="37"/>
  <c r="I190" i="37"/>
  <c r="J190" i="37"/>
  <c r="T189" i="37"/>
  <c r="I189" i="37"/>
  <c r="J189" i="37"/>
  <c r="T188" i="37"/>
  <c r="J188" i="37"/>
  <c r="I188" i="37"/>
  <c r="T187" i="37"/>
  <c r="J187" i="37"/>
  <c r="H187" i="37"/>
  <c r="T186" i="37"/>
  <c r="I186" i="37"/>
  <c r="J186" i="37"/>
  <c r="T185" i="37"/>
  <c r="J185" i="37"/>
  <c r="I185" i="37"/>
  <c r="T184" i="37"/>
  <c r="I184" i="37"/>
  <c r="J184" i="37"/>
  <c r="T183" i="37"/>
  <c r="J183" i="37"/>
  <c r="T182" i="37"/>
  <c r="J182" i="37"/>
  <c r="I182" i="37"/>
  <c r="T181" i="37"/>
  <c r="J181" i="37"/>
  <c r="I181" i="37"/>
  <c r="T180" i="37"/>
  <c r="J180" i="37"/>
  <c r="I180" i="37"/>
  <c r="T179" i="37"/>
  <c r="I179" i="37"/>
  <c r="J179" i="37"/>
  <c r="T178" i="37"/>
  <c r="J178" i="37"/>
  <c r="I178" i="37"/>
  <c r="T177" i="37"/>
  <c r="J177" i="37"/>
  <c r="I177" i="37"/>
  <c r="T176" i="37"/>
  <c r="I176" i="37"/>
  <c r="J176" i="37"/>
  <c r="T175" i="37"/>
  <c r="M175" i="37"/>
  <c r="J175" i="37"/>
  <c r="I175" i="37"/>
  <c r="T174" i="37"/>
  <c r="I174" i="37"/>
  <c r="J174" i="37"/>
  <c r="T173" i="37"/>
  <c r="I173" i="37"/>
  <c r="J173" i="37"/>
  <c r="T172" i="37"/>
  <c r="J172" i="37"/>
  <c r="I172" i="37"/>
  <c r="T171" i="37"/>
  <c r="J171" i="37"/>
  <c r="I171" i="37"/>
  <c r="T170" i="37"/>
  <c r="H170" i="37"/>
  <c r="J170" i="37"/>
  <c r="T169" i="37"/>
  <c r="J169" i="37"/>
  <c r="I169" i="37"/>
  <c r="T168" i="37"/>
  <c r="I168" i="37"/>
  <c r="J168" i="37"/>
  <c r="T167" i="37"/>
  <c r="J167" i="37"/>
  <c r="I167" i="37"/>
  <c r="T166" i="37"/>
  <c r="J166" i="37"/>
  <c r="T165" i="37"/>
  <c r="M165" i="37"/>
  <c r="I165" i="37"/>
  <c r="J165" i="37"/>
  <c r="T164" i="37"/>
  <c r="J164" i="37"/>
  <c r="H164" i="37"/>
  <c r="T163" i="37"/>
  <c r="J163" i="37"/>
  <c r="I163" i="37"/>
  <c r="T162" i="37"/>
  <c r="I162" i="37"/>
  <c r="J162" i="37"/>
  <c r="T161" i="37"/>
  <c r="J161" i="37"/>
  <c r="I161" i="37"/>
  <c r="T160" i="37"/>
  <c r="J160" i="37"/>
  <c r="I160" i="37"/>
  <c r="T159" i="37"/>
  <c r="J159" i="37"/>
  <c r="I159" i="37"/>
  <c r="T158" i="37"/>
  <c r="I158" i="37"/>
  <c r="J158" i="37"/>
  <c r="T157" i="37"/>
  <c r="J157" i="37"/>
  <c r="I157" i="37"/>
  <c r="T156" i="37"/>
  <c r="J156" i="37"/>
  <c r="I156" i="37"/>
  <c r="T155" i="37"/>
  <c r="J155" i="37"/>
  <c r="T154" i="37"/>
  <c r="J154" i="37"/>
  <c r="I154" i="37"/>
  <c r="T153" i="37"/>
  <c r="I153" i="37"/>
  <c r="J153" i="37"/>
  <c r="T152" i="37"/>
  <c r="I152" i="37"/>
  <c r="J152" i="37"/>
  <c r="T151" i="37"/>
  <c r="H151" i="37"/>
  <c r="J151" i="37"/>
  <c r="T150" i="37"/>
  <c r="I150" i="37"/>
  <c r="J150" i="37"/>
  <c r="T149" i="37"/>
  <c r="M149" i="37"/>
  <c r="J149" i="37"/>
  <c r="T148" i="37"/>
  <c r="J148" i="37"/>
  <c r="I148" i="37"/>
  <c r="T147" i="37"/>
  <c r="J147" i="37"/>
  <c r="T146" i="37"/>
  <c r="I146" i="37"/>
  <c r="J146" i="37"/>
  <c r="T145" i="37"/>
  <c r="J145" i="37"/>
  <c r="I145" i="37"/>
  <c r="T144" i="37"/>
  <c r="J144" i="37"/>
  <c r="I144" i="37"/>
  <c r="T143" i="37"/>
  <c r="J143" i="37"/>
  <c r="I143" i="37"/>
  <c r="T142" i="37"/>
  <c r="J142" i="37"/>
  <c r="T141" i="37"/>
  <c r="I141" i="37"/>
  <c r="J141" i="37"/>
  <c r="T140" i="37"/>
  <c r="I140" i="37"/>
  <c r="J140" i="37"/>
  <c r="T139" i="37"/>
  <c r="J139" i="37"/>
  <c r="I139" i="37"/>
  <c r="T138" i="37"/>
  <c r="I138" i="37"/>
  <c r="J138" i="37"/>
  <c r="T137" i="37"/>
  <c r="I137" i="37"/>
  <c r="J137" i="37"/>
  <c r="T136" i="37"/>
  <c r="I136" i="37"/>
  <c r="J136" i="37"/>
  <c r="T135" i="37"/>
  <c r="M135" i="37"/>
  <c r="J135" i="37"/>
  <c r="T134" i="37"/>
  <c r="H134" i="37"/>
  <c r="J134" i="37"/>
  <c r="T133" i="37"/>
  <c r="J133" i="37"/>
  <c r="H133" i="37"/>
  <c r="T132" i="37"/>
  <c r="J132" i="37"/>
  <c r="I132" i="37"/>
  <c r="T131" i="37"/>
  <c r="I131" i="37"/>
  <c r="J131" i="37"/>
  <c r="T130" i="37"/>
  <c r="I130" i="37"/>
  <c r="J130" i="37"/>
  <c r="T129" i="37"/>
  <c r="M129" i="37"/>
  <c r="I129" i="37"/>
  <c r="J129" i="37"/>
  <c r="T128" i="37"/>
  <c r="M128" i="37"/>
  <c r="J128" i="37"/>
  <c r="I128" i="37"/>
  <c r="T127" i="37"/>
  <c r="I127" i="37"/>
  <c r="J127" i="37"/>
  <c r="T126" i="37"/>
  <c r="J126" i="37"/>
  <c r="T125" i="37"/>
  <c r="J125" i="37"/>
  <c r="I125" i="37"/>
  <c r="T124" i="37"/>
  <c r="M124" i="37"/>
  <c r="I124" i="37"/>
  <c r="J124" i="37"/>
  <c r="T123" i="37"/>
  <c r="I123" i="37"/>
  <c r="J123" i="37"/>
  <c r="T122" i="37"/>
  <c r="I122" i="37"/>
  <c r="J122" i="37"/>
  <c r="T121" i="37"/>
  <c r="I121" i="37"/>
  <c r="J121" i="37"/>
  <c r="T120" i="37"/>
  <c r="I120" i="37"/>
  <c r="J120" i="37"/>
  <c r="T119" i="37"/>
  <c r="J119" i="37"/>
  <c r="I119" i="37"/>
  <c r="T118" i="37"/>
  <c r="J118" i="37"/>
  <c r="I118" i="37"/>
  <c r="T117" i="37"/>
  <c r="I117" i="37"/>
  <c r="J117" i="37"/>
  <c r="T116" i="37"/>
  <c r="I116" i="37"/>
  <c r="J116" i="37"/>
  <c r="T115" i="37"/>
  <c r="J115" i="37"/>
  <c r="I115" i="37"/>
  <c r="T114" i="37"/>
  <c r="J114" i="37"/>
  <c r="I114" i="37"/>
  <c r="T113" i="37"/>
  <c r="M113" i="37"/>
  <c r="J113" i="37"/>
  <c r="H113" i="37"/>
  <c r="T112" i="37"/>
  <c r="J112" i="37"/>
  <c r="I112" i="37"/>
  <c r="T111" i="37"/>
  <c r="I111" i="37"/>
  <c r="J111" i="37"/>
  <c r="T110" i="37"/>
  <c r="J110" i="37"/>
  <c r="I110" i="37"/>
  <c r="T109" i="37"/>
  <c r="J109" i="37"/>
  <c r="I109" i="37"/>
  <c r="T108" i="37"/>
  <c r="I108" i="37"/>
  <c r="J108" i="37"/>
  <c r="T107" i="37"/>
  <c r="J107" i="37"/>
  <c r="I107" i="37"/>
  <c r="T106" i="37"/>
  <c r="J106" i="37"/>
  <c r="I106" i="37"/>
  <c r="T105" i="37"/>
  <c r="J105" i="37"/>
  <c r="T104" i="37"/>
  <c r="J104" i="37"/>
  <c r="I104" i="37"/>
  <c r="T103" i="37"/>
  <c r="J103" i="37"/>
  <c r="H103" i="37"/>
  <c r="T102" i="37"/>
  <c r="H102" i="37"/>
  <c r="J102" i="37"/>
  <c r="T101" i="37"/>
  <c r="M101" i="37"/>
  <c r="J101" i="37"/>
  <c r="I101" i="37"/>
  <c r="T100" i="37"/>
  <c r="H100" i="37"/>
  <c r="J100" i="37"/>
  <c r="T99" i="37"/>
  <c r="J99" i="37"/>
  <c r="I99" i="37"/>
  <c r="T98" i="37"/>
  <c r="J98" i="37"/>
  <c r="I98" i="37"/>
  <c r="T97" i="37"/>
  <c r="I97" i="37"/>
  <c r="J97" i="37"/>
  <c r="T96" i="37"/>
  <c r="I96" i="37"/>
  <c r="J96" i="37"/>
  <c r="T95" i="37"/>
  <c r="J95" i="37"/>
  <c r="I95" i="37"/>
  <c r="T94" i="37"/>
  <c r="J94" i="37"/>
  <c r="I94" i="37"/>
  <c r="T93" i="37"/>
  <c r="J93" i="37"/>
  <c r="I93" i="37"/>
  <c r="T92" i="37"/>
  <c r="J92" i="37"/>
  <c r="H92" i="37"/>
  <c r="T91" i="37"/>
  <c r="J91" i="37"/>
  <c r="I91" i="37"/>
  <c r="T90" i="37"/>
  <c r="J90" i="37"/>
  <c r="I90" i="37"/>
  <c r="T89" i="37"/>
  <c r="I89" i="37"/>
  <c r="J89" i="37"/>
  <c r="T88" i="37"/>
  <c r="I88" i="37"/>
  <c r="J88" i="37"/>
  <c r="T87" i="37"/>
  <c r="I87" i="37"/>
  <c r="J87" i="37"/>
  <c r="T86" i="37"/>
  <c r="J86" i="37"/>
  <c r="T85" i="37"/>
  <c r="J85" i="37"/>
  <c r="T84" i="37"/>
  <c r="M84" i="37"/>
  <c r="I84" i="37"/>
  <c r="J84" i="37"/>
  <c r="T83" i="37"/>
  <c r="J83" i="37"/>
  <c r="I83" i="37"/>
  <c r="T82" i="37"/>
  <c r="J82" i="37"/>
  <c r="T81" i="37"/>
  <c r="I81" i="37"/>
  <c r="J81" i="37"/>
  <c r="T80" i="37"/>
  <c r="I80" i="37"/>
  <c r="J80" i="37"/>
  <c r="T79" i="37"/>
  <c r="I79" i="37"/>
  <c r="J79" i="37"/>
  <c r="T78" i="37"/>
  <c r="J78" i="37"/>
  <c r="I78" i="37"/>
  <c r="T77" i="37"/>
  <c r="J77" i="37"/>
  <c r="T76" i="37"/>
  <c r="I76" i="37"/>
  <c r="J76" i="37"/>
  <c r="T75" i="37"/>
  <c r="J75" i="37"/>
  <c r="I75" i="37"/>
  <c r="T74" i="37"/>
  <c r="J74" i="37"/>
  <c r="I74" i="37"/>
  <c r="T73" i="37"/>
  <c r="J73" i="37"/>
  <c r="I73" i="37"/>
  <c r="T72" i="37"/>
  <c r="H72" i="37"/>
  <c r="J72" i="37"/>
  <c r="T71" i="37"/>
  <c r="M71" i="37"/>
  <c r="I71" i="37"/>
  <c r="J71" i="37"/>
  <c r="T70" i="37"/>
  <c r="J70" i="37"/>
  <c r="I70" i="37"/>
  <c r="T69" i="37"/>
  <c r="J69" i="37"/>
  <c r="I69" i="37"/>
  <c r="T68" i="37"/>
  <c r="J68" i="37"/>
  <c r="T67" i="37"/>
  <c r="I67" i="37"/>
  <c r="J67" i="37"/>
  <c r="T66" i="37"/>
  <c r="J66" i="37"/>
  <c r="I66" i="37"/>
  <c r="T65" i="37"/>
  <c r="J65" i="37"/>
  <c r="H65" i="37"/>
  <c r="T64" i="37"/>
  <c r="M64" i="37"/>
  <c r="J64" i="37"/>
  <c r="I64" i="37"/>
  <c r="T63" i="37"/>
  <c r="J63" i="37"/>
  <c r="I63" i="37"/>
  <c r="T62" i="37"/>
  <c r="J62" i="37"/>
  <c r="I62" i="37"/>
  <c r="T61" i="37"/>
  <c r="I61" i="37"/>
  <c r="J61" i="37"/>
  <c r="T60" i="37"/>
  <c r="J60" i="37"/>
  <c r="I60" i="37"/>
  <c r="T59" i="37"/>
  <c r="I59" i="37"/>
  <c r="J59" i="37"/>
  <c r="T58" i="37"/>
  <c r="I58" i="37"/>
  <c r="J58" i="37"/>
  <c r="T57" i="37"/>
  <c r="J57" i="37"/>
  <c r="I57" i="37"/>
  <c r="T56" i="37"/>
  <c r="I56" i="37"/>
  <c r="J56" i="37"/>
  <c r="T55" i="37"/>
  <c r="H55" i="37"/>
  <c r="J55" i="37"/>
  <c r="T54" i="37"/>
  <c r="J54" i="37"/>
  <c r="I54" i="37"/>
  <c r="T53" i="37"/>
  <c r="I53" i="37"/>
  <c r="J53" i="37"/>
  <c r="T52" i="37"/>
  <c r="I52" i="37"/>
  <c r="J52" i="37"/>
  <c r="T51" i="37"/>
  <c r="J51" i="37"/>
  <c r="I51" i="37"/>
  <c r="T50" i="37"/>
  <c r="J50" i="37"/>
  <c r="I50" i="37"/>
  <c r="T49" i="37"/>
  <c r="J49" i="37"/>
  <c r="I49" i="37"/>
  <c r="T48" i="37"/>
  <c r="I48" i="37"/>
  <c r="J48" i="37"/>
  <c r="T47" i="37"/>
  <c r="I47" i="37"/>
  <c r="J47" i="37"/>
  <c r="T46" i="37"/>
  <c r="J46" i="37"/>
  <c r="I46" i="37"/>
  <c r="T45" i="37"/>
  <c r="J45" i="37"/>
  <c r="I45" i="37"/>
  <c r="T44" i="37"/>
  <c r="I44" i="37"/>
  <c r="J44" i="37"/>
  <c r="T43" i="37"/>
  <c r="I43" i="37"/>
  <c r="H43" i="37"/>
  <c r="J43" i="37"/>
  <c r="T42" i="37"/>
  <c r="J42" i="37"/>
  <c r="I42" i="37"/>
  <c r="T41" i="37"/>
  <c r="I41" i="37"/>
  <c r="J41" i="37"/>
  <c r="T40" i="37"/>
  <c r="I40" i="37"/>
  <c r="J40" i="37"/>
  <c r="T39" i="37"/>
  <c r="I39" i="37"/>
  <c r="J39" i="37"/>
  <c r="T38" i="37"/>
  <c r="J38" i="37"/>
  <c r="I38" i="37"/>
  <c r="T37" i="37"/>
  <c r="M37" i="37"/>
  <c r="J37" i="37"/>
  <c r="I37" i="37"/>
  <c r="T36" i="37"/>
  <c r="H36" i="37"/>
  <c r="J36" i="37"/>
  <c r="T35" i="37"/>
  <c r="I35" i="37"/>
  <c r="J35" i="37"/>
  <c r="T34" i="37"/>
  <c r="I34" i="37"/>
  <c r="J34" i="37"/>
  <c r="T33" i="37"/>
  <c r="I33" i="37"/>
  <c r="J33" i="37"/>
  <c r="T32" i="37"/>
  <c r="J32" i="37"/>
  <c r="I32" i="37"/>
  <c r="T31" i="37"/>
  <c r="J31" i="37"/>
  <c r="H31" i="37"/>
  <c r="T30" i="37"/>
  <c r="M30" i="37"/>
  <c r="J30" i="37"/>
  <c r="I30" i="37"/>
  <c r="T29" i="37"/>
  <c r="J29" i="37"/>
  <c r="H29" i="37"/>
  <c r="I29" i="37"/>
  <c r="T28" i="37"/>
  <c r="M28" i="37"/>
  <c r="J28" i="37"/>
  <c r="T27" i="37"/>
  <c r="I27" i="37"/>
  <c r="J27" i="37"/>
  <c r="T26" i="37"/>
  <c r="I26" i="37"/>
  <c r="J26" i="37"/>
  <c r="T25" i="37"/>
  <c r="I25" i="37"/>
  <c r="J25" i="37"/>
  <c r="T24" i="37"/>
  <c r="J24" i="37"/>
  <c r="I24" i="37"/>
  <c r="T23" i="37"/>
  <c r="I23" i="37"/>
  <c r="J23" i="37"/>
  <c r="T22" i="37"/>
  <c r="J22" i="37"/>
  <c r="T21" i="37"/>
  <c r="M21" i="37"/>
  <c r="H21" i="37"/>
  <c r="J21" i="37"/>
  <c r="T20" i="37"/>
  <c r="M20" i="37"/>
  <c r="J20" i="37"/>
  <c r="T19" i="37"/>
  <c r="I19" i="37"/>
  <c r="J19" i="37"/>
  <c r="T18" i="37"/>
  <c r="J18" i="37"/>
  <c r="I18" i="37"/>
  <c r="T17" i="37"/>
  <c r="I17" i="37"/>
  <c r="J17" i="37"/>
  <c r="T16" i="37"/>
  <c r="I16" i="37"/>
  <c r="J16" i="37"/>
  <c r="T15" i="37"/>
  <c r="M15" i="37"/>
  <c r="J15" i="37"/>
  <c r="I15" i="37"/>
  <c r="T14" i="37"/>
  <c r="J14" i="37"/>
  <c r="I14" i="37"/>
  <c r="T13" i="37"/>
  <c r="M13" i="37"/>
  <c r="I13" i="37"/>
  <c r="J13" i="37"/>
  <c r="T12" i="37"/>
  <c r="I12" i="37"/>
  <c r="J12" i="37"/>
  <c r="T11" i="37"/>
  <c r="M11" i="37"/>
  <c r="I11" i="37"/>
  <c r="J11" i="37"/>
  <c r="T10" i="37"/>
  <c r="H269" i="37" l="1"/>
  <c r="K269" i="37" s="1"/>
  <c r="L269" i="37" s="1"/>
  <c r="I164" i="37"/>
  <c r="K164" i="37" s="1"/>
  <c r="L164" i="37" s="1"/>
  <c r="H304" i="37"/>
  <c r="K304" i="37" s="1"/>
  <c r="L304" i="37" s="1"/>
  <c r="H197" i="37"/>
  <c r="K197" i="37" s="1"/>
  <c r="L197" i="37" s="1"/>
  <c r="I321" i="37"/>
  <c r="K321" i="37" s="1"/>
  <c r="L321" i="37" s="1"/>
  <c r="H213" i="37"/>
  <c r="K213" i="37" s="1"/>
  <c r="L213" i="37" s="1"/>
  <c r="I102" i="37"/>
  <c r="K102" i="37" s="1"/>
  <c r="L102" i="37" s="1"/>
  <c r="I103" i="37"/>
  <c r="K103" i="37" s="1"/>
  <c r="L103" i="37" s="1"/>
  <c r="I239" i="37"/>
  <c r="K239" i="37" s="1"/>
  <c r="L239" i="37" s="1"/>
  <c r="I134" i="37"/>
  <c r="K134" i="37" s="1"/>
  <c r="L134" i="37" s="1"/>
  <c r="I199" i="37"/>
  <c r="K199" i="37" s="1"/>
  <c r="L199" i="37" s="1"/>
  <c r="H206" i="37"/>
  <c r="K206" i="37" s="1"/>
  <c r="L206" i="37" s="1"/>
  <c r="I252" i="37"/>
  <c r="K252" i="37" s="1"/>
  <c r="L252" i="37" s="1"/>
  <c r="I255" i="37"/>
  <c r="K255" i="37" s="1"/>
  <c r="L255" i="37" s="1"/>
  <c r="H163" i="37"/>
  <c r="K163" i="37" s="1"/>
  <c r="L163" i="37" s="1"/>
  <c r="I72" i="37"/>
  <c r="K72" i="37" s="1"/>
  <c r="L72" i="37" s="1"/>
  <c r="I92" i="37"/>
  <c r="K92" i="37" s="1"/>
  <c r="L92" i="37" s="1"/>
  <c r="I31" i="37"/>
  <c r="K31" i="37" s="1"/>
  <c r="L31" i="37" s="1"/>
  <c r="H122" i="37"/>
  <c r="K122" i="37" s="1"/>
  <c r="L122" i="37" s="1"/>
  <c r="I341" i="37"/>
  <c r="K341" i="37" s="1"/>
  <c r="L341" i="37" s="1"/>
  <c r="I202" i="37"/>
  <c r="K202" i="37" s="1"/>
  <c r="L202" i="37" s="1"/>
  <c r="H51" i="37"/>
  <c r="K51" i="37" s="1"/>
  <c r="L51" i="37" s="1"/>
  <c r="H153" i="37"/>
  <c r="K153" i="37" s="1"/>
  <c r="L153" i="37" s="1"/>
  <c r="H236" i="37"/>
  <c r="K236" i="37" s="1"/>
  <c r="L236" i="37" s="1"/>
  <c r="I288" i="37"/>
  <c r="K288" i="37" s="1"/>
  <c r="L288" i="37" s="1"/>
  <c r="M288" i="37" s="1"/>
  <c r="H316" i="37"/>
  <c r="K316" i="37" s="1"/>
  <c r="L316" i="37" s="1"/>
  <c r="H442" i="37"/>
  <c r="K442" i="37" s="1"/>
  <c r="L442" i="37" s="1"/>
  <c r="H274" i="37"/>
  <c r="K274" i="37" s="1"/>
  <c r="L274" i="37" s="1"/>
  <c r="H333" i="37"/>
  <c r="K333" i="37" s="1"/>
  <c r="L333" i="37" s="1"/>
  <c r="H353" i="37"/>
  <c r="K353" i="37" s="1"/>
  <c r="L353" i="37" s="1"/>
  <c r="H364" i="37"/>
  <c r="K364" i="37" s="1"/>
  <c r="L364" i="37" s="1"/>
  <c r="H23" i="37"/>
  <c r="K23" i="37" s="1"/>
  <c r="L23" i="37" s="1"/>
  <c r="H87" i="37"/>
  <c r="K87" i="37" s="1"/>
  <c r="L87" i="37" s="1"/>
  <c r="H201" i="37"/>
  <c r="K201" i="37" s="1"/>
  <c r="L201" i="37" s="1"/>
  <c r="H261" i="37"/>
  <c r="K261" i="37" s="1"/>
  <c r="L261" i="37" s="1"/>
  <c r="I285" i="37"/>
  <c r="K285" i="37" s="1"/>
  <c r="L285" i="37" s="1"/>
  <c r="I55" i="37"/>
  <c r="K55" i="37" s="1"/>
  <c r="L55" i="37" s="1"/>
  <c r="H63" i="37"/>
  <c r="K63" i="37" s="1"/>
  <c r="L63" i="37" s="1"/>
  <c r="H84" i="37"/>
  <c r="K84" i="37" s="1"/>
  <c r="L84" i="37" s="1"/>
  <c r="H139" i="37"/>
  <c r="K139" i="37" s="1"/>
  <c r="L139" i="37" s="1"/>
  <c r="H172" i="37"/>
  <c r="K172" i="37" s="1"/>
  <c r="L172" i="37" s="1"/>
  <c r="H222" i="37"/>
  <c r="K222" i="37" s="1"/>
  <c r="L222" i="37" s="1"/>
  <c r="H268" i="37"/>
  <c r="K268" i="37" s="1"/>
  <c r="L268" i="37" s="1"/>
  <c r="I397" i="37"/>
  <c r="K397" i="37" s="1"/>
  <c r="L397" i="37" s="1"/>
  <c r="I411" i="37"/>
  <c r="K411" i="37" s="1"/>
  <c r="L411" i="37" s="1"/>
  <c r="H18" i="37"/>
  <c r="K18" i="37" s="1"/>
  <c r="L18" i="37" s="1"/>
  <c r="H108" i="37"/>
  <c r="K108" i="37" s="1"/>
  <c r="L108" i="37" s="1"/>
  <c r="H204" i="37"/>
  <c r="K204" i="37" s="1"/>
  <c r="L204" i="37" s="1"/>
  <c r="H408" i="37"/>
  <c r="K408" i="37" s="1"/>
  <c r="L408" i="37" s="1"/>
  <c r="H74" i="37"/>
  <c r="K74" i="37" s="1"/>
  <c r="L74" i="37" s="1"/>
  <c r="H95" i="37"/>
  <c r="K95" i="37" s="1"/>
  <c r="L95" i="37" s="1"/>
  <c r="I258" i="37"/>
  <c r="K258" i="37" s="1"/>
  <c r="L258" i="37" s="1"/>
  <c r="H296" i="37"/>
  <c r="K296" i="37" s="1"/>
  <c r="L296" i="37" s="1"/>
  <c r="I299" i="37"/>
  <c r="K299" i="37" s="1"/>
  <c r="L299" i="37" s="1"/>
  <c r="I225" i="37"/>
  <c r="K225" i="37" s="1"/>
  <c r="L225" i="37" s="1"/>
  <c r="H393" i="37"/>
  <c r="K393" i="37" s="1"/>
  <c r="L393" i="37" s="1"/>
  <c r="H400" i="37"/>
  <c r="K400" i="37" s="1"/>
  <c r="L400" i="37" s="1"/>
  <c r="H414" i="37"/>
  <c r="K414" i="37" s="1"/>
  <c r="L414" i="37" s="1"/>
  <c r="H350" i="37"/>
  <c r="K350" i="37" s="1"/>
  <c r="L350" i="37" s="1"/>
  <c r="H390" i="37"/>
  <c r="K390" i="37" s="1"/>
  <c r="L390" i="37" s="1"/>
  <c r="H425" i="37"/>
  <c r="K425" i="37" s="1"/>
  <c r="L425" i="37" s="1"/>
  <c r="I439" i="37"/>
  <c r="K439" i="37" s="1"/>
  <c r="L439" i="37" s="1"/>
  <c r="H27" i="37"/>
  <c r="K27" i="37" s="1"/>
  <c r="L27" i="37" s="1"/>
  <c r="H244" i="37"/>
  <c r="K244" i="37" s="1"/>
  <c r="L244" i="37" s="1"/>
  <c r="H271" i="37"/>
  <c r="K271" i="37" s="1"/>
  <c r="L271" i="37" s="1"/>
  <c r="H361" i="37"/>
  <c r="K361" i="37" s="1"/>
  <c r="M361" i="37" s="1"/>
  <c r="H372" i="37"/>
  <c r="K372" i="37" s="1"/>
  <c r="L372" i="37" s="1"/>
  <c r="I422" i="37"/>
  <c r="K422" i="37" s="1"/>
  <c r="L422" i="37" s="1"/>
  <c r="H162" i="37"/>
  <c r="K162" i="37" s="1"/>
  <c r="L162" i="37" s="1"/>
  <c r="I21" i="37"/>
  <c r="K21" i="37" s="1"/>
  <c r="L21" i="37" s="1"/>
  <c r="H38" i="37"/>
  <c r="K38" i="37" s="1"/>
  <c r="L38" i="37" s="1"/>
  <c r="I328" i="37"/>
  <c r="K328" i="37" s="1"/>
  <c r="L328" i="37" s="1"/>
  <c r="H351" i="37"/>
  <c r="K351" i="37" s="1"/>
  <c r="L351" i="37" s="1"/>
  <c r="I405" i="37"/>
  <c r="K405" i="37" s="1"/>
  <c r="L405" i="37" s="1"/>
  <c r="H111" i="37"/>
  <c r="K111" i="37" s="1"/>
  <c r="L111" i="37" s="1"/>
  <c r="I266" i="37"/>
  <c r="K266" i="37" s="1"/>
  <c r="L266" i="37" s="1"/>
  <c r="H325" i="37"/>
  <c r="K325" i="37" s="1"/>
  <c r="L325" i="37" s="1"/>
  <c r="H420" i="37"/>
  <c r="K420" i="37" s="1"/>
  <c r="L420" i="37" s="1"/>
  <c r="H13" i="37"/>
  <c r="K13" i="37" s="1"/>
  <c r="L13" i="37" s="1"/>
  <c r="H16" i="37"/>
  <c r="K16" i="37" s="1"/>
  <c r="L16" i="37" s="1"/>
  <c r="H19" i="37"/>
  <c r="K19" i="37" s="1"/>
  <c r="L19" i="37" s="1"/>
  <c r="H75" i="37"/>
  <c r="K75" i="37" s="1"/>
  <c r="L75" i="37" s="1"/>
  <c r="I113" i="37"/>
  <c r="K113" i="37" s="1"/>
  <c r="L113" i="37" s="1"/>
  <c r="H116" i="37"/>
  <c r="K116" i="37" s="1"/>
  <c r="L116" i="37" s="1"/>
  <c r="I170" i="37"/>
  <c r="K170" i="37" s="1"/>
  <c r="L170" i="37" s="1"/>
  <c r="H209" i="37"/>
  <c r="K209" i="37" s="1"/>
  <c r="L209" i="37" s="1"/>
  <c r="H245" i="37"/>
  <c r="K245" i="37" s="1"/>
  <c r="L245" i="37" s="1"/>
  <c r="H339" i="37"/>
  <c r="K339" i="37" s="1"/>
  <c r="L339" i="37" s="1"/>
  <c r="H381" i="37"/>
  <c r="K381" i="37" s="1"/>
  <c r="L381" i="37" s="1"/>
  <c r="H435" i="37"/>
  <c r="K435" i="37" s="1"/>
  <c r="L435" i="37" s="1"/>
  <c r="I100" i="37"/>
  <c r="K100" i="37" s="1"/>
  <c r="L100" i="37" s="1"/>
  <c r="H378" i="37"/>
  <c r="K378" i="37" s="1"/>
  <c r="L378" i="37" s="1"/>
  <c r="I365" i="37"/>
  <c r="H365" i="37"/>
  <c r="H429" i="37"/>
  <c r="I429" i="37"/>
  <c r="H251" i="37"/>
  <c r="K251" i="37" s="1"/>
  <c r="L251" i="37" s="1"/>
  <c r="H326" i="37"/>
  <c r="K326" i="37" s="1"/>
  <c r="L326" i="37" s="1"/>
  <c r="H14" i="37"/>
  <c r="K14" i="37" s="1"/>
  <c r="L14" i="37" s="1"/>
  <c r="I133" i="37"/>
  <c r="K133" i="37" s="1"/>
  <c r="L133" i="37" s="1"/>
  <c r="H320" i="37"/>
  <c r="K320" i="37" s="1"/>
  <c r="L320" i="37" s="1"/>
  <c r="H345" i="37"/>
  <c r="K345" i="37" s="1"/>
  <c r="L345" i="37" s="1"/>
  <c r="I379" i="37"/>
  <c r="K379" i="37" s="1"/>
  <c r="L379" i="37" s="1"/>
  <c r="H426" i="37"/>
  <c r="K426" i="37" s="1"/>
  <c r="L426" i="37" s="1"/>
  <c r="H207" i="37"/>
  <c r="K207" i="37" s="1"/>
  <c r="L207" i="37" s="1"/>
  <c r="I22" i="37"/>
  <c r="H22" i="37"/>
  <c r="H267" i="37"/>
  <c r="I267" i="37"/>
  <c r="I82" i="37"/>
  <c r="H82" i="37"/>
  <c r="H120" i="37"/>
  <c r="K120" i="37" s="1"/>
  <c r="L120" i="37" s="1"/>
  <c r="H150" i="37"/>
  <c r="K150" i="37" s="1"/>
  <c r="L150" i="37" s="1"/>
  <c r="I220" i="37"/>
  <c r="H220" i="37"/>
  <c r="H362" i="37"/>
  <c r="K362" i="37" s="1"/>
  <c r="L362" i="37" s="1"/>
  <c r="H11" i="37"/>
  <c r="K11" i="37" s="1"/>
  <c r="L11" i="37" s="1"/>
  <c r="H114" i="37"/>
  <c r="K114" i="37" s="1"/>
  <c r="L114" i="37" s="1"/>
  <c r="H171" i="37"/>
  <c r="K171" i="37" s="1"/>
  <c r="L171" i="37" s="1"/>
  <c r="H217" i="37"/>
  <c r="K217" i="37" s="1"/>
  <c r="L217" i="37" s="1"/>
  <c r="I284" i="37"/>
  <c r="H284" i="37"/>
  <c r="H130" i="37"/>
  <c r="K130" i="37" s="1"/>
  <c r="L130" i="37" s="1"/>
  <c r="H185" i="37"/>
  <c r="K185" i="37" s="1"/>
  <c r="L185" i="37" s="1"/>
  <c r="H210" i="37"/>
  <c r="K210" i="37" s="1"/>
  <c r="L210" i="37" s="1"/>
  <c r="H313" i="37"/>
  <c r="K313" i="37" s="1"/>
  <c r="L313" i="37" s="1"/>
  <c r="H423" i="37"/>
  <c r="K423" i="37" s="1"/>
  <c r="L423" i="37" s="1"/>
  <c r="H447" i="37"/>
  <c r="K447" i="37" s="1"/>
  <c r="L447" i="37" s="1"/>
  <c r="H144" i="37"/>
  <c r="K144" i="37" s="1"/>
  <c r="L144" i="37" s="1"/>
  <c r="H182" i="37"/>
  <c r="K182" i="37" s="1"/>
  <c r="L182" i="37" s="1"/>
  <c r="H228" i="37"/>
  <c r="K228" i="37" s="1"/>
  <c r="L228" i="37" s="1"/>
  <c r="I310" i="37"/>
  <c r="K310" i="37" s="1"/>
  <c r="L310" i="37" s="1"/>
  <c r="H317" i="37"/>
  <c r="I317" i="37"/>
  <c r="H377" i="37"/>
  <c r="K377" i="37" s="1"/>
  <c r="L377" i="37" s="1"/>
  <c r="I403" i="37"/>
  <c r="H403" i="37"/>
  <c r="H417" i="37"/>
  <c r="K417" i="37" s="1"/>
  <c r="L417" i="37" s="1"/>
  <c r="H90" i="37"/>
  <c r="K90" i="37" s="1"/>
  <c r="L90" i="37" s="1"/>
  <c r="H112" i="37"/>
  <c r="K112" i="37" s="1"/>
  <c r="L112" i="37" s="1"/>
  <c r="H165" i="37"/>
  <c r="K165" i="37" s="1"/>
  <c r="L165" i="37" s="1"/>
  <c r="I281" i="37"/>
  <c r="H281" i="37"/>
  <c r="H294" i="37"/>
  <c r="K294" i="37" s="1"/>
  <c r="L294" i="37" s="1"/>
  <c r="I444" i="37"/>
  <c r="H444" i="37"/>
  <c r="H30" i="37"/>
  <c r="K30" i="37" s="1"/>
  <c r="L30" i="37" s="1"/>
  <c r="H70" i="37"/>
  <c r="K70" i="37" s="1"/>
  <c r="L70" i="37" s="1"/>
  <c r="H73" i="37"/>
  <c r="K73" i="37" s="1"/>
  <c r="L73" i="37" s="1"/>
  <c r="H106" i="37"/>
  <c r="K106" i="37" s="1"/>
  <c r="L106" i="37" s="1"/>
  <c r="H200" i="37"/>
  <c r="K200" i="37" s="1"/>
  <c r="L200" i="37" s="1"/>
  <c r="H242" i="37"/>
  <c r="K242" i="37" s="1"/>
  <c r="L242" i="37" s="1"/>
  <c r="H337" i="37"/>
  <c r="K337" i="37" s="1"/>
  <c r="L337" i="37" s="1"/>
  <c r="H49" i="37"/>
  <c r="K49" i="37" s="1"/>
  <c r="L49" i="37" s="1"/>
  <c r="I278" i="37"/>
  <c r="H278" i="37"/>
  <c r="H52" i="37"/>
  <c r="K52" i="37" s="1"/>
  <c r="L52" i="37" s="1"/>
  <c r="H46" i="37"/>
  <c r="K46" i="37" s="1"/>
  <c r="L46" i="37" s="1"/>
  <c r="H24" i="37"/>
  <c r="K24" i="37" s="1"/>
  <c r="L24" i="37" s="1"/>
  <c r="H40" i="37"/>
  <c r="K40" i="37" s="1"/>
  <c r="L40" i="37" s="1"/>
  <c r="H64" i="37"/>
  <c r="K64" i="37" s="1"/>
  <c r="L64" i="37" s="1"/>
  <c r="H125" i="37"/>
  <c r="K125" i="37" s="1"/>
  <c r="L125" i="37" s="1"/>
  <c r="H156" i="37"/>
  <c r="K156" i="37" s="1"/>
  <c r="L156" i="37" s="1"/>
  <c r="H194" i="37"/>
  <c r="K194" i="37" s="1"/>
  <c r="L194" i="37" s="1"/>
  <c r="H259" i="37"/>
  <c r="K259" i="37" s="1"/>
  <c r="L259" i="37" s="1"/>
  <c r="H275" i="37"/>
  <c r="K275" i="37" s="1"/>
  <c r="L275" i="37" s="1"/>
  <c r="H308" i="37"/>
  <c r="K308" i="37" s="1"/>
  <c r="L308" i="37" s="1"/>
  <c r="H367" i="37"/>
  <c r="K367" i="37" s="1"/>
  <c r="L367" i="37" s="1"/>
  <c r="H391" i="37"/>
  <c r="K391" i="37" s="1"/>
  <c r="L391" i="37" s="1"/>
  <c r="H438" i="37"/>
  <c r="K438" i="37" s="1"/>
  <c r="L438" i="37" s="1"/>
  <c r="I441" i="37"/>
  <c r="H441" i="37"/>
  <c r="I28" i="37"/>
  <c r="H28" i="37"/>
  <c r="H61" i="37"/>
  <c r="K61" i="37" s="1"/>
  <c r="L61" i="37" s="1"/>
  <c r="H67" i="37"/>
  <c r="K67" i="37" s="1"/>
  <c r="L67" i="37" s="1"/>
  <c r="I142" i="37"/>
  <c r="H142" i="37"/>
  <c r="H237" i="37"/>
  <c r="K237" i="37" s="1"/>
  <c r="L237" i="37" s="1"/>
  <c r="H272" i="37"/>
  <c r="K272" i="37" s="1"/>
  <c r="L272" i="37" s="1"/>
  <c r="H331" i="37"/>
  <c r="K331" i="37" s="1"/>
  <c r="L331" i="37" s="1"/>
  <c r="H394" i="37"/>
  <c r="K394" i="37" s="1"/>
  <c r="L394" i="37" s="1"/>
  <c r="H432" i="37"/>
  <c r="K432" i="37" s="1"/>
  <c r="L432" i="37" s="1"/>
  <c r="H98" i="37"/>
  <c r="K98" i="37" s="1"/>
  <c r="L98" i="37" s="1"/>
  <c r="H253" i="37"/>
  <c r="K253" i="37" s="1"/>
  <c r="L253" i="37" s="1"/>
  <c r="H286" i="37"/>
  <c r="K286" i="37" s="1"/>
  <c r="L286" i="37" s="1"/>
  <c r="H305" i="37"/>
  <c r="K305" i="37" s="1"/>
  <c r="L305" i="37" s="1"/>
  <c r="H58" i="37"/>
  <c r="K58" i="37" s="1"/>
  <c r="L58" i="37" s="1"/>
  <c r="I85" i="37"/>
  <c r="H85" i="37"/>
  <c r="H191" i="37"/>
  <c r="K191" i="37" s="1"/>
  <c r="L191" i="37" s="1"/>
  <c r="I273" i="37"/>
  <c r="H273" i="37"/>
  <c r="H302" i="37"/>
  <c r="K302" i="37" s="1"/>
  <c r="L302" i="37" s="1"/>
  <c r="H385" i="37"/>
  <c r="K385" i="37" s="1"/>
  <c r="L385" i="37" s="1"/>
  <c r="H389" i="37"/>
  <c r="K389" i="37" s="1"/>
  <c r="L389" i="37" s="1"/>
  <c r="H421" i="37"/>
  <c r="K421" i="37" s="1"/>
  <c r="L421" i="37" s="1"/>
  <c r="H33" i="37"/>
  <c r="K33" i="37" s="1"/>
  <c r="L33" i="37" s="1"/>
  <c r="H44" i="37"/>
  <c r="K44" i="37" s="1"/>
  <c r="L44" i="37" s="1"/>
  <c r="H50" i="37"/>
  <c r="K50" i="37" s="1"/>
  <c r="L50" i="37" s="1"/>
  <c r="H104" i="37"/>
  <c r="K104" i="37" s="1"/>
  <c r="L104" i="37" s="1"/>
  <c r="H157" i="37"/>
  <c r="K157" i="37" s="1"/>
  <c r="L157" i="37" s="1"/>
  <c r="H169" i="37"/>
  <c r="K169" i="37" s="1"/>
  <c r="L169" i="37" s="1"/>
  <c r="H174" i="37"/>
  <c r="K174" i="37" s="1"/>
  <c r="L174" i="37" s="1"/>
  <c r="H192" i="37"/>
  <c r="K192" i="37" s="1"/>
  <c r="L192" i="37" s="1"/>
  <c r="H262" i="37"/>
  <c r="K262" i="37" s="1"/>
  <c r="L262" i="37" s="1"/>
  <c r="H343" i="37"/>
  <c r="K343" i="37" s="1"/>
  <c r="L343" i="37" s="1"/>
  <c r="H354" i="37"/>
  <c r="K354" i="37" s="1"/>
  <c r="L354" i="37" s="1"/>
  <c r="H371" i="37"/>
  <c r="K371" i="37" s="1"/>
  <c r="L371" i="37" s="1"/>
  <c r="H15" i="37"/>
  <c r="K15" i="37" s="1"/>
  <c r="L15" i="37" s="1"/>
  <c r="I36" i="37"/>
  <c r="K36" i="37" s="1"/>
  <c r="L36" i="37" s="1"/>
  <c r="H76" i="37"/>
  <c r="K76" i="37" s="1"/>
  <c r="L76" i="37" s="1"/>
  <c r="H88" i="37"/>
  <c r="K88" i="37" s="1"/>
  <c r="L88" i="37" s="1"/>
  <c r="H99" i="37"/>
  <c r="K99" i="37" s="1"/>
  <c r="L99" i="37" s="1"/>
  <c r="H131" i="37"/>
  <c r="K131" i="37" s="1"/>
  <c r="L131" i="37" s="1"/>
  <c r="H154" i="37"/>
  <c r="K154" i="37" s="1"/>
  <c r="L154" i="37" s="1"/>
  <c r="I226" i="37"/>
  <c r="K226" i="37" s="1"/>
  <c r="L226" i="37" s="1"/>
  <c r="H93" i="37"/>
  <c r="K93" i="37" s="1"/>
  <c r="L93" i="37" s="1"/>
  <c r="H229" i="37"/>
  <c r="K229" i="37" s="1"/>
  <c r="L229" i="37" s="1"/>
  <c r="H289" i="37"/>
  <c r="K289" i="37" s="1"/>
  <c r="L289" i="37" s="1"/>
  <c r="H329" i="37"/>
  <c r="K329" i="37" s="1"/>
  <c r="L329" i="37" s="1"/>
  <c r="H349" i="37"/>
  <c r="K349" i="37" s="1"/>
  <c r="L349" i="37" s="1"/>
  <c r="H383" i="37"/>
  <c r="K383" i="37" s="1"/>
  <c r="L383" i="37" s="1"/>
  <c r="H401" i="37"/>
  <c r="K401" i="37" s="1"/>
  <c r="L401" i="37" s="1"/>
  <c r="H415" i="37"/>
  <c r="K415" i="37" s="1"/>
  <c r="L415" i="37" s="1"/>
  <c r="H47" i="37"/>
  <c r="K47" i="37" s="1"/>
  <c r="L47" i="37" s="1"/>
  <c r="H110" i="37"/>
  <c r="K110" i="37" s="1"/>
  <c r="L110" i="37" s="1"/>
  <c r="H115" i="37"/>
  <c r="K115" i="37" s="1"/>
  <c r="L115" i="37" s="1"/>
  <c r="H180" i="37"/>
  <c r="K180" i="37" s="1"/>
  <c r="L180" i="37" s="1"/>
  <c r="H292" i="37"/>
  <c r="K292" i="37" s="1"/>
  <c r="L292" i="37" s="1"/>
  <c r="H56" i="37"/>
  <c r="K56" i="37" s="1"/>
  <c r="L56" i="37" s="1"/>
  <c r="I65" i="37"/>
  <c r="K65" i="37" s="1"/>
  <c r="L65" i="37" s="1"/>
  <c r="H83" i="37"/>
  <c r="K83" i="37" s="1"/>
  <c r="L83" i="37" s="1"/>
  <c r="H91" i="37"/>
  <c r="K91" i="37" s="1"/>
  <c r="L91" i="37" s="1"/>
  <c r="H121" i="37"/>
  <c r="K121" i="37" s="1"/>
  <c r="L121" i="37" s="1"/>
  <c r="M121" i="37" s="1"/>
  <c r="H129" i="37"/>
  <c r="K129" i="37" s="1"/>
  <c r="L129" i="37" s="1"/>
  <c r="I151" i="37"/>
  <c r="K151" i="37" s="1"/>
  <c r="L151" i="37" s="1"/>
  <c r="H203" i="37"/>
  <c r="K203" i="37" s="1"/>
  <c r="L203" i="37" s="1"/>
  <c r="H218" i="37"/>
  <c r="K218" i="37" s="1"/>
  <c r="L218" i="37" s="1"/>
  <c r="I224" i="37"/>
  <c r="K224" i="37" s="1"/>
  <c r="L224" i="37" s="1"/>
  <c r="I238" i="37"/>
  <c r="K238" i="37" s="1"/>
  <c r="L238" i="37" s="1"/>
  <c r="H241" i="37"/>
  <c r="K241" i="37" s="1"/>
  <c r="L241" i="37" s="1"/>
  <c r="I246" i="37"/>
  <c r="K246" i="37" s="1"/>
  <c r="L246" i="37" s="1"/>
  <c r="I254" i="37"/>
  <c r="K254" i="37" s="1"/>
  <c r="L254" i="37" s="1"/>
  <c r="H257" i="37"/>
  <c r="K257" i="37" s="1"/>
  <c r="L257" i="37" s="1"/>
  <c r="I276" i="37"/>
  <c r="K276" i="37" s="1"/>
  <c r="L276" i="37" s="1"/>
  <c r="I287" i="37"/>
  <c r="K287" i="37" s="1"/>
  <c r="L287" i="37" s="1"/>
  <c r="H298" i="37"/>
  <c r="K298" i="37" s="1"/>
  <c r="L298" i="37" s="1"/>
  <c r="I306" i="37"/>
  <c r="K306" i="37" s="1"/>
  <c r="L306" i="37" s="1"/>
  <c r="H327" i="37"/>
  <c r="K327" i="37" s="1"/>
  <c r="L327" i="37" s="1"/>
  <c r="H332" i="37"/>
  <c r="K332" i="37" s="1"/>
  <c r="L332" i="37" s="1"/>
  <c r="H338" i="37"/>
  <c r="K338" i="37" s="1"/>
  <c r="L338" i="37" s="1"/>
  <c r="H352" i="37"/>
  <c r="K352" i="37" s="1"/>
  <c r="L352" i="37" s="1"/>
  <c r="I357" i="37"/>
  <c r="K357" i="37" s="1"/>
  <c r="L357" i="37" s="1"/>
  <c r="H363" i="37"/>
  <c r="K363" i="37" s="1"/>
  <c r="L363" i="37" s="1"/>
  <c r="H375" i="37"/>
  <c r="K375" i="37" s="1"/>
  <c r="L375" i="37" s="1"/>
  <c r="H387" i="37"/>
  <c r="K387" i="37" s="1"/>
  <c r="L387" i="37" s="1"/>
  <c r="H399" i="37"/>
  <c r="K399" i="37" s="1"/>
  <c r="L399" i="37" s="1"/>
  <c r="H407" i="37"/>
  <c r="K407" i="37" s="1"/>
  <c r="L407" i="37" s="1"/>
  <c r="I410" i="37"/>
  <c r="K410" i="37" s="1"/>
  <c r="L410" i="37" s="1"/>
  <c r="H413" i="37"/>
  <c r="K413" i="37" s="1"/>
  <c r="L413" i="37" s="1"/>
  <c r="H427" i="37"/>
  <c r="K427" i="37" s="1"/>
  <c r="L427" i="37" s="1"/>
  <c r="H79" i="37"/>
  <c r="K79" i="37" s="1"/>
  <c r="L79" i="37" s="1"/>
  <c r="H136" i="37"/>
  <c r="K136" i="37" s="1"/>
  <c r="L136" i="37" s="1"/>
  <c r="H300" i="37"/>
  <c r="K300" i="37" s="1"/>
  <c r="L300" i="37" s="1"/>
  <c r="H189" i="37"/>
  <c r="K189" i="37" s="1"/>
  <c r="L189" i="37" s="1"/>
  <c r="H25" i="37"/>
  <c r="K25" i="37" s="1"/>
  <c r="L25" i="37" s="1"/>
  <c r="H107" i="37"/>
  <c r="K107" i="37" s="1"/>
  <c r="L107" i="37" s="1"/>
  <c r="H249" i="37"/>
  <c r="K249" i="37" s="1"/>
  <c r="L249" i="37" s="1"/>
  <c r="H265" i="37"/>
  <c r="K265" i="37" s="1"/>
  <c r="L265" i="37" s="1"/>
  <c r="K29" i="37"/>
  <c r="L29" i="37" s="1"/>
  <c r="H37" i="37"/>
  <c r="K37" i="37" s="1"/>
  <c r="L37" i="37" s="1"/>
  <c r="H39" i="37"/>
  <c r="K39" i="37" s="1"/>
  <c r="L39" i="37" s="1"/>
  <c r="H60" i="37"/>
  <c r="K60" i="37" s="1"/>
  <c r="L60" i="37" s="1"/>
  <c r="H124" i="37"/>
  <c r="K124" i="37" s="1"/>
  <c r="L124" i="37" s="1"/>
  <c r="H132" i="37"/>
  <c r="K132" i="37" s="1"/>
  <c r="L132" i="37" s="1"/>
  <c r="H140" i="37"/>
  <c r="K140" i="37" s="1"/>
  <c r="L140" i="37" s="1"/>
  <c r="H143" i="37"/>
  <c r="K143" i="37" s="1"/>
  <c r="L143" i="37" s="1"/>
  <c r="H175" i="37"/>
  <c r="K175" i="37" s="1"/>
  <c r="L175" i="37" s="1"/>
  <c r="H178" i="37"/>
  <c r="K178" i="37" s="1"/>
  <c r="L178" i="37" s="1"/>
  <c r="H193" i="37"/>
  <c r="K193" i="37" s="1"/>
  <c r="L193" i="37" s="1"/>
  <c r="H216" i="37"/>
  <c r="K216" i="37" s="1"/>
  <c r="L216" i="37" s="1"/>
  <c r="H260" i="37"/>
  <c r="K260" i="37" s="1"/>
  <c r="L260" i="37" s="1"/>
  <c r="H309" i="37"/>
  <c r="K309" i="37" s="1"/>
  <c r="L309" i="37" s="1"/>
  <c r="H369" i="37"/>
  <c r="K369" i="37" s="1"/>
  <c r="L369" i="37" s="1"/>
  <c r="H232" i="37"/>
  <c r="K232" i="37" s="1"/>
  <c r="L232" i="37" s="1"/>
  <c r="H311" i="37"/>
  <c r="K311" i="37" s="1"/>
  <c r="L311" i="37" s="1"/>
  <c r="H34" i="37"/>
  <c r="K34" i="37" s="1"/>
  <c r="L34" i="37" s="1"/>
  <c r="H48" i="37"/>
  <c r="K48" i="37" s="1"/>
  <c r="L48" i="37" s="1"/>
  <c r="H94" i="37"/>
  <c r="K94" i="37" s="1"/>
  <c r="L94" i="37" s="1"/>
  <c r="H119" i="37"/>
  <c r="K119" i="37" s="1"/>
  <c r="L119" i="37" s="1"/>
  <c r="H127" i="37"/>
  <c r="K127" i="37" s="1"/>
  <c r="L127" i="37" s="1"/>
  <c r="H146" i="37"/>
  <c r="K146" i="37" s="1"/>
  <c r="L146" i="37" s="1"/>
  <c r="H158" i="37"/>
  <c r="K158" i="37" s="1"/>
  <c r="L158" i="37" s="1"/>
  <c r="H167" i="37"/>
  <c r="K167" i="37" s="1"/>
  <c r="L167" i="37" s="1"/>
  <c r="H181" i="37"/>
  <c r="K181" i="37" s="1"/>
  <c r="L181" i="37" s="1"/>
  <c r="I187" i="37"/>
  <c r="K187" i="37" s="1"/>
  <c r="L187" i="37" s="1"/>
  <c r="H196" i="37"/>
  <c r="K196" i="37" s="1"/>
  <c r="L196" i="37" s="1"/>
  <c r="H227" i="37"/>
  <c r="K227" i="37" s="1"/>
  <c r="L227" i="37" s="1"/>
  <c r="H230" i="37"/>
  <c r="K230" i="37" s="1"/>
  <c r="L230" i="37" s="1"/>
  <c r="H233" i="37"/>
  <c r="K233" i="37" s="1"/>
  <c r="L233" i="37" s="1"/>
  <c r="H247" i="37"/>
  <c r="K247" i="37" s="1"/>
  <c r="L247" i="37" s="1"/>
  <c r="H250" i="37"/>
  <c r="K250" i="37" s="1"/>
  <c r="L250" i="37" s="1"/>
  <c r="H263" i="37"/>
  <c r="K263" i="37" s="1"/>
  <c r="L263" i="37" s="1"/>
  <c r="H283" i="37"/>
  <c r="K283" i="37" s="1"/>
  <c r="L283" i="37" s="1"/>
  <c r="H290" i="37"/>
  <c r="K290" i="37" s="1"/>
  <c r="L290" i="37" s="1"/>
  <c r="H301" i="37"/>
  <c r="K301" i="37" s="1"/>
  <c r="L301" i="37" s="1"/>
  <c r="H336" i="37"/>
  <c r="K336" i="37" s="1"/>
  <c r="L336" i="37" s="1"/>
  <c r="H355" i="37"/>
  <c r="K355" i="37" s="1"/>
  <c r="L355" i="37" s="1"/>
  <c r="H358" i="37"/>
  <c r="K358" i="37" s="1"/>
  <c r="L358" i="37" s="1"/>
  <c r="H402" i="37"/>
  <c r="K402" i="37" s="1"/>
  <c r="L402" i="37" s="1"/>
  <c r="H437" i="37"/>
  <c r="K437" i="37" s="1"/>
  <c r="L437" i="37" s="1"/>
  <c r="H446" i="37"/>
  <c r="K446" i="37" s="1"/>
  <c r="L446" i="37" s="1"/>
  <c r="H17" i="37"/>
  <c r="K17" i="37" s="1"/>
  <c r="L17" i="37" s="1"/>
  <c r="H324" i="37"/>
  <c r="K324" i="37" s="1"/>
  <c r="L324" i="37" s="1"/>
  <c r="H436" i="37"/>
  <c r="K436" i="37" s="1"/>
  <c r="L436" i="37" s="1"/>
  <c r="H89" i="37"/>
  <c r="K89" i="37" s="1"/>
  <c r="L89" i="37" s="1"/>
  <c r="H152" i="37"/>
  <c r="K152" i="37" s="1"/>
  <c r="L152" i="37" s="1"/>
  <c r="H277" i="37"/>
  <c r="K277" i="37" s="1"/>
  <c r="L277" i="37" s="1"/>
  <c r="I166" i="37"/>
  <c r="H166" i="37"/>
  <c r="I195" i="37"/>
  <c r="H195" i="37"/>
  <c r="H78" i="37"/>
  <c r="K78" i="37" s="1"/>
  <c r="L78" i="37" s="1"/>
  <c r="H35" i="37"/>
  <c r="K35" i="37" s="1"/>
  <c r="L35" i="37" s="1"/>
  <c r="I126" i="37"/>
  <c r="H126" i="37"/>
  <c r="H20" i="37"/>
  <c r="I20" i="37"/>
  <c r="H42" i="37"/>
  <c r="K42" i="37" s="1"/>
  <c r="L42" i="37" s="1"/>
  <c r="H59" i="37"/>
  <c r="K59" i="37" s="1"/>
  <c r="L59" i="37" s="1"/>
  <c r="H86" i="37"/>
  <c r="I86" i="37"/>
  <c r="H71" i="37"/>
  <c r="K71" i="37" s="1"/>
  <c r="L71" i="37" s="1"/>
  <c r="I155" i="37"/>
  <c r="H155" i="37"/>
  <c r="H398" i="37"/>
  <c r="K398" i="37" s="1"/>
  <c r="L398" i="37" s="1"/>
  <c r="H12" i="37"/>
  <c r="K12" i="37" s="1"/>
  <c r="L12" i="37" s="1"/>
  <c r="I105" i="37"/>
  <c r="H105" i="37"/>
  <c r="H123" i="37"/>
  <c r="K123" i="37" s="1"/>
  <c r="L123" i="37" s="1"/>
  <c r="H147" i="37"/>
  <c r="I147" i="37"/>
  <c r="H45" i="37"/>
  <c r="K45" i="37" s="1"/>
  <c r="L45" i="37" s="1"/>
  <c r="I68" i="37"/>
  <c r="H68" i="37"/>
  <c r="H117" i="37"/>
  <c r="K117" i="37" s="1"/>
  <c r="L117" i="37" s="1"/>
  <c r="H145" i="37"/>
  <c r="K145" i="37" s="1"/>
  <c r="L145" i="37" s="1"/>
  <c r="K43" i="37"/>
  <c r="L43" i="37" s="1"/>
  <c r="I376" i="37"/>
  <c r="H376" i="37"/>
  <c r="H41" i="37"/>
  <c r="K41" i="37" s="1"/>
  <c r="L41" i="37" s="1"/>
  <c r="H109" i="37"/>
  <c r="K109" i="37" s="1"/>
  <c r="L109" i="37" s="1"/>
  <c r="H223" i="37"/>
  <c r="K223" i="37" s="1"/>
  <c r="L223" i="37" s="1"/>
  <c r="I348" i="37"/>
  <c r="H348" i="37"/>
  <c r="H97" i="37"/>
  <c r="K97" i="37" s="1"/>
  <c r="L97" i="37" s="1"/>
  <c r="H26" i="37"/>
  <c r="K26" i="37" s="1"/>
  <c r="L26" i="37" s="1"/>
  <c r="H77" i="37"/>
  <c r="I77" i="37"/>
  <c r="H138" i="37"/>
  <c r="K138" i="37" s="1"/>
  <c r="L138" i="37" s="1"/>
  <c r="H62" i="37"/>
  <c r="K62" i="37" s="1"/>
  <c r="L62" i="37" s="1"/>
  <c r="H69" i="37"/>
  <c r="K69" i="37" s="1"/>
  <c r="L69" i="37" s="1"/>
  <c r="H101" i="37"/>
  <c r="K101" i="37" s="1"/>
  <c r="L101" i="37" s="1"/>
  <c r="E450" i="37"/>
  <c r="I231" i="37"/>
  <c r="H231" i="37"/>
  <c r="H270" i="37"/>
  <c r="K270" i="37" s="1"/>
  <c r="L270" i="37" s="1"/>
  <c r="H319" i="37"/>
  <c r="K319" i="37" s="1"/>
  <c r="L319" i="37" s="1"/>
  <c r="H323" i="37"/>
  <c r="K323" i="37" s="1"/>
  <c r="L323" i="37" s="1"/>
  <c r="H443" i="37"/>
  <c r="K443" i="37" s="1"/>
  <c r="L443" i="37" s="1"/>
  <c r="I382" i="37"/>
  <c r="H382" i="37"/>
  <c r="H396" i="37"/>
  <c r="K396" i="37" s="1"/>
  <c r="L396" i="37" s="1"/>
  <c r="H128" i="37"/>
  <c r="K128" i="37" s="1"/>
  <c r="L128" i="37" s="1"/>
  <c r="I135" i="37"/>
  <c r="H135" i="37"/>
  <c r="H160" i="37"/>
  <c r="K160" i="37" s="1"/>
  <c r="L160" i="37" s="1"/>
  <c r="H208" i="37"/>
  <c r="K208" i="37" s="1"/>
  <c r="L208" i="37" s="1"/>
  <c r="H235" i="37"/>
  <c r="K235" i="37" s="1"/>
  <c r="L235" i="37" s="1"/>
  <c r="I243" i="37"/>
  <c r="H243" i="37"/>
  <c r="I346" i="37"/>
  <c r="H346" i="37"/>
  <c r="H424" i="37"/>
  <c r="I424" i="37"/>
  <c r="I448" i="37"/>
  <c r="H448" i="37"/>
  <c r="H81" i="37"/>
  <c r="K81" i="37" s="1"/>
  <c r="L81" i="37" s="1"/>
  <c r="H141" i="37"/>
  <c r="K141" i="37" s="1"/>
  <c r="L141" i="37" s="1"/>
  <c r="I149" i="37"/>
  <c r="H149" i="37"/>
  <c r="F450" i="37"/>
  <c r="H53" i="37"/>
  <c r="K53" i="37" s="1"/>
  <c r="L53" i="37" s="1"/>
  <c r="H176" i="37"/>
  <c r="K176" i="37" s="1"/>
  <c r="L176" i="37" s="1"/>
  <c r="H190" i="37"/>
  <c r="K190" i="37" s="1"/>
  <c r="L190" i="37" s="1"/>
  <c r="H54" i="37"/>
  <c r="K54" i="37" s="1"/>
  <c r="L54" i="37" s="1"/>
  <c r="G450" i="37"/>
  <c r="H10" i="37"/>
  <c r="H57" i="37"/>
  <c r="K57" i="37" s="1"/>
  <c r="L57" i="37" s="1"/>
  <c r="H66" i="37"/>
  <c r="K66" i="37" s="1"/>
  <c r="L66" i="37" s="1"/>
  <c r="H183" i="37"/>
  <c r="I183" i="37"/>
  <c r="I248" i="37"/>
  <c r="H248" i="37"/>
  <c r="H32" i="37"/>
  <c r="K32" i="37" s="1"/>
  <c r="L32" i="37" s="1"/>
  <c r="H80" i="37"/>
  <c r="K80" i="37" s="1"/>
  <c r="L80" i="37" s="1"/>
  <c r="H96" i="37"/>
  <c r="K96" i="37" s="1"/>
  <c r="L96" i="37" s="1"/>
  <c r="H118" i="37"/>
  <c r="K118" i="37" s="1"/>
  <c r="L118" i="37" s="1"/>
  <c r="H159" i="37"/>
  <c r="K159" i="37" s="1"/>
  <c r="L159" i="37" s="1"/>
  <c r="H215" i="37"/>
  <c r="K215" i="37" s="1"/>
  <c r="L215" i="37" s="1"/>
  <c r="I416" i="37"/>
  <c r="H416" i="37"/>
  <c r="H137" i="37"/>
  <c r="K137" i="37" s="1"/>
  <c r="L137" i="37" s="1"/>
  <c r="H148" i="37"/>
  <c r="K148" i="37" s="1"/>
  <c r="L148" i="37" s="1"/>
  <c r="H177" i="37"/>
  <c r="K177" i="37" s="1"/>
  <c r="L177" i="37" s="1"/>
  <c r="I412" i="37"/>
  <c r="H412" i="37"/>
  <c r="H431" i="37"/>
  <c r="K431" i="37" s="1"/>
  <c r="L431" i="37" s="1"/>
  <c r="I368" i="37"/>
  <c r="H368" i="37"/>
  <c r="I406" i="37"/>
  <c r="H406" i="37"/>
  <c r="H173" i="37"/>
  <c r="K173" i="37" s="1"/>
  <c r="L173" i="37" s="1"/>
  <c r="H186" i="37"/>
  <c r="K186" i="37" s="1"/>
  <c r="L186" i="37" s="1"/>
  <c r="I212" i="37"/>
  <c r="H212" i="37"/>
  <c r="H214" i="37"/>
  <c r="K214" i="37" s="1"/>
  <c r="L214" i="37" s="1"/>
  <c r="I291" i="37"/>
  <c r="H291" i="37"/>
  <c r="H295" i="37"/>
  <c r="K295" i="37" s="1"/>
  <c r="L295" i="37" s="1"/>
  <c r="I366" i="37"/>
  <c r="H366" i="37"/>
  <c r="I386" i="37"/>
  <c r="H386" i="37"/>
  <c r="K434" i="37"/>
  <c r="L434" i="37" s="1"/>
  <c r="H161" i="37"/>
  <c r="K161" i="37" s="1"/>
  <c r="L161" i="37" s="1"/>
  <c r="K293" i="37"/>
  <c r="L293" i="37" s="1"/>
  <c r="I334" i="37"/>
  <c r="H334" i="37"/>
  <c r="H168" i="37"/>
  <c r="K168" i="37" s="1"/>
  <c r="L168" i="37" s="1"/>
  <c r="H188" i="37"/>
  <c r="K188" i="37" s="1"/>
  <c r="L188" i="37" s="1"/>
  <c r="I315" i="37"/>
  <c r="H315" i="37"/>
  <c r="I384" i="37"/>
  <c r="H384" i="37"/>
  <c r="H179" i="37"/>
  <c r="K179" i="37" s="1"/>
  <c r="L179" i="37" s="1"/>
  <c r="H184" i="37"/>
  <c r="K184" i="37" s="1"/>
  <c r="L184" i="37" s="1"/>
  <c r="H256" i="37"/>
  <c r="K256" i="37" s="1"/>
  <c r="L256" i="37" s="1"/>
  <c r="I297" i="37"/>
  <c r="H297" i="37"/>
  <c r="I303" i="37"/>
  <c r="H303" i="37"/>
  <c r="I404" i="37"/>
  <c r="H404" i="37"/>
  <c r="H221" i="37"/>
  <c r="K221" i="37" s="1"/>
  <c r="L221" i="37" s="1"/>
  <c r="I234" i="37"/>
  <c r="H234" i="37"/>
  <c r="I282" i="37"/>
  <c r="H282" i="37"/>
  <c r="H198" i="37"/>
  <c r="K198" i="37" s="1"/>
  <c r="L198" i="37" s="1"/>
  <c r="H205" i="37"/>
  <c r="K205" i="37" s="1"/>
  <c r="L205" i="37" s="1"/>
  <c r="I418" i="37"/>
  <c r="H418" i="37"/>
  <c r="H373" i="37"/>
  <c r="K373" i="37" s="1"/>
  <c r="L373" i="37" s="1"/>
  <c r="H433" i="37"/>
  <c r="K433" i="37" s="1"/>
  <c r="L433" i="37" s="1"/>
  <c r="I445" i="37"/>
  <c r="H445" i="37"/>
  <c r="H240" i="37"/>
  <c r="K240" i="37" s="1"/>
  <c r="L240" i="37" s="1"/>
  <c r="H280" i="37"/>
  <c r="K280" i="37" s="1"/>
  <c r="L280" i="37" s="1"/>
  <c r="I318" i="37"/>
  <c r="H318" i="37"/>
  <c r="I356" i="37"/>
  <c r="H356" i="37"/>
  <c r="H264" i="37"/>
  <c r="K264" i="37" s="1"/>
  <c r="L264" i="37" s="1"/>
  <c r="I312" i="37"/>
  <c r="H312" i="37"/>
  <c r="H335" i="37"/>
  <c r="K335" i="37" s="1"/>
  <c r="L335" i="37" s="1"/>
  <c r="I340" i="37"/>
  <c r="H340" i="37"/>
  <c r="H419" i="37"/>
  <c r="K419" i="37" s="1"/>
  <c r="L419" i="37" s="1"/>
  <c r="H211" i="37"/>
  <c r="K211" i="37" s="1"/>
  <c r="L211" i="37" s="1"/>
  <c r="H219" i="37"/>
  <c r="K219" i="37" s="1"/>
  <c r="L219" i="37" s="1"/>
  <c r="H307" i="37"/>
  <c r="K307" i="37" s="1"/>
  <c r="L307" i="37" s="1"/>
  <c r="H314" i="37"/>
  <c r="K314" i="37" s="1"/>
  <c r="L314" i="37" s="1"/>
  <c r="H360" i="37"/>
  <c r="K360" i="37" s="1"/>
  <c r="L360" i="37" s="1"/>
  <c r="I370" i="37"/>
  <c r="H370" i="37"/>
  <c r="H374" i="37"/>
  <c r="K374" i="37" s="1"/>
  <c r="L374" i="37" s="1"/>
  <c r="H409" i="37"/>
  <c r="K409" i="37" s="1"/>
  <c r="L409" i="37" s="1"/>
  <c r="I440" i="37"/>
  <c r="H440" i="37"/>
  <c r="I279" i="37"/>
  <c r="H279" i="37"/>
  <c r="I330" i="37"/>
  <c r="H330" i="37"/>
  <c r="H342" i="37"/>
  <c r="K342" i="37" s="1"/>
  <c r="L342" i="37" s="1"/>
  <c r="I428" i="37"/>
  <c r="H428" i="37"/>
  <c r="H359" i="37"/>
  <c r="K359" i="37" s="1"/>
  <c r="L359" i="37" s="1"/>
  <c r="I380" i="37"/>
  <c r="H380" i="37"/>
  <c r="H322" i="37"/>
  <c r="K322" i="37" s="1"/>
  <c r="L322" i="37" s="1"/>
  <c r="H344" i="37"/>
  <c r="K344" i="37" s="1"/>
  <c r="L344" i="37" s="1"/>
  <c r="H347" i="37"/>
  <c r="K347" i="37" s="1"/>
  <c r="L347" i="37" s="1"/>
  <c r="H388" i="37"/>
  <c r="K388" i="37" s="1"/>
  <c r="L388" i="37" s="1"/>
  <c r="I392" i="37"/>
  <c r="H392" i="37"/>
  <c r="H395" i="37"/>
  <c r="K395" i="37" s="1"/>
  <c r="L395" i="37" s="1"/>
  <c r="H430" i="37"/>
  <c r="K430" i="37" s="1"/>
  <c r="L430" i="37" s="1"/>
  <c r="T454" i="35"/>
  <c r="K370" i="37" l="1"/>
  <c r="L370" i="37" s="1"/>
  <c r="K418" i="37"/>
  <c r="L418" i="37" s="1"/>
  <c r="R418" i="37" s="1"/>
  <c r="K303" i="37"/>
  <c r="L303" i="37" s="1"/>
  <c r="K195" i="37"/>
  <c r="L195" i="37" s="1"/>
  <c r="R195" i="37" s="1"/>
  <c r="K220" i="37"/>
  <c r="L220" i="37" s="1"/>
  <c r="R269" i="37"/>
  <c r="R128" i="37"/>
  <c r="R310" i="37"/>
  <c r="M131" i="37"/>
  <c r="R131" i="37"/>
  <c r="M92" i="37"/>
  <c r="R92" i="37"/>
  <c r="M203" i="37"/>
  <c r="M171" i="37"/>
  <c r="R171" i="37"/>
  <c r="R369" i="37"/>
  <c r="R49" i="37"/>
  <c r="R51" i="37"/>
  <c r="R309" i="37"/>
  <c r="M50" i="37"/>
  <c r="R50" i="37"/>
  <c r="R165" i="37"/>
  <c r="R29" i="37"/>
  <c r="M447" i="37"/>
  <c r="R447" i="37"/>
  <c r="R378" i="37"/>
  <c r="R103" i="37"/>
  <c r="R71" i="37"/>
  <c r="R152" i="37"/>
  <c r="M91" i="37"/>
  <c r="R91" i="37"/>
  <c r="M33" i="37"/>
  <c r="R33" i="37"/>
  <c r="M125" i="37"/>
  <c r="R13" i="37"/>
  <c r="R102" i="37"/>
  <c r="M89" i="37"/>
  <c r="M283" i="37"/>
  <c r="R283" i="37"/>
  <c r="M193" i="37"/>
  <c r="R193" i="37"/>
  <c r="M387" i="37"/>
  <c r="R387" i="37"/>
  <c r="M257" i="37"/>
  <c r="R257" i="37"/>
  <c r="R329" i="37"/>
  <c r="R64" i="37"/>
  <c r="R313" i="37"/>
  <c r="R345" i="37"/>
  <c r="R361" i="37"/>
  <c r="R299" i="37"/>
  <c r="M222" i="37"/>
  <c r="R222" i="37"/>
  <c r="R353" i="37"/>
  <c r="M213" i="37"/>
  <c r="R213" i="37"/>
  <c r="R342" i="37"/>
  <c r="R436" i="37"/>
  <c r="R263" i="37"/>
  <c r="R127" i="37"/>
  <c r="R107" i="37"/>
  <c r="R254" i="37"/>
  <c r="R65" i="37"/>
  <c r="M289" i="37"/>
  <c r="M354" i="37"/>
  <c r="R389" i="37"/>
  <c r="R98" i="37"/>
  <c r="R73" i="37"/>
  <c r="M172" i="37"/>
  <c r="R172" i="37"/>
  <c r="R321" i="37"/>
  <c r="R311" i="37"/>
  <c r="R191" i="37"/>
  <c r="R414" i="37"/>
  <c r="R37" i="37"/>
  <c r="R400" i="37"/>
  <c r="R121" i="37"/>
  <c r="R393" i="37"/>
  <c r="R276" i="37"/>
  <c r="M364" i="37"/>
  <c r="R364" i="37"/>
  <c r="M119" i="37"/>
  <c r="R119" i="37"/>
  <c r="R175" i="37"/>
  <c r="R363" i="37"/>
  <c r="R246" i="37"/>
  <c r="R56" i="37"/>
  <c r="R229" i="37"/>
  <c r="R343" i="37"/>
  <c r="R385" i="37"/>
  <c r="R185" i="37"/>
  <c r="R120" i="37"/>
  <c r="R244" i="37"/>
  <c r="M139" i="37"/>
  <c r="R332" i="37"/>
  <c r="R169" i="37"/>
  <c r="R285" i="37"/>
  <c r="M358" i="37"/>
  <c r="R358" i="37"/>
  <c r="M157" i="37"/>
  <c r="R113" i="37"/>
  <c r="M355" i="37"/>
  <c r="R355" i="37"/>
  <c r="R306" i="37"/>
  <c r="R21" i="37"/>
  <c r="R18" i="37"/>
  <c r="M181" i="37"/>
  <c r="R181" i="37"/>
  <c r="M298" i="37"/>
  <c r="R298" i="37"/>
  <c r="R401" i="37"/>
  <c r="R337" i="37"/>
  <c r="R207" i="37"/>
  <c r="R202" i="37"/>
  <c r="M362" i="37"/>
  <c r="R362" i="37"/>
  <c r="R16" i="37"/>
  <c r="R23" i="37"/>
  <c r="M399" i="37"/>
  <c r="R399" i="37"/>
  <c r="R15" i="37"/>
  <c r="M372" i="37"/>
  <c r="R372" i="37"/>
  <c r="R292" i="37"/>
  <c r="R124" i="37"/>
  <c r="R110" i="37"/>
  <c r="R308" i="37"/>
  <c r="R217" i="37"/>
  <c r="R328" i="37"/>
  <c r="R236" i="37"/>
  <c r="R275" i="37"/>
  <c r="R228" i="37"/>
  <c r="M153" i="37"/>
  <c r="R153" i="37"/>
  <c r="R252" i="37"/>
  <c r="R39" i="37"/>
  <c r="M114" i="37"/>
  <c r="R114" i="37"/>
  <c r="R75" i="37"/>
  <c r="R201" i="37"/>
  <c r="M164" i="37"/>
  <c r="R164" i="37"/>
  <c r="R194" i="37"/>
  <c r="R11" i="37"/>
  <c r="R167" i="37"/>
  <c r="M44" i="37"/>
  <c r="R44" i="37"/>
  <c r="R422" i="37"/>
  <c r="R341" i="37"/>
  <c r="M286" i="37"/>
  <c r="R286" i="37"/>
  <c r="M200" i="37"/>
  <c r="R200" i="37"/>
  <c r="M225" i="37"/>
  <c r="R122" i="37"/>
  <c r="R55" i="37"/>
  <c r="R94" i="37"/>
  <c r="R143" i="37"/>
  <c r="R241" i="37"/>
  <c r="R93" i="37"/>
  <c r="M302" i="37"/>
  <c r="R302" i="37"/>
  <c r="M438" i="37"/>
  <c r="R438" i="37"/>
  <c r="R46" i="37"/>
  <c r="R30" i="37"/>
  <c r="R377" i="37"/>
  <c r="M14" i="37"/>
  <c r="R14" i="37"/>
  <c r="R111" i="37"/>
  <c r="M27" i="37"/>
  <c r="R27" i="37"/>
  <c r="M95" i="37"/>
  <c r="R95" i="37"/>
  <c r="R84" i="37"/>
  <c r="M442" i="37"/>
  <c r="R442" i="37"/>
  <c r="R163" i="37"/>
  <c r="M304" i="37"/>
  <c r="R304" i="37"/>
  <c r="R439" i="37"/>
  <c r="M233" i="37"/>
  <c r="R233" i="37"/>
  <c r="M140" i="37"/>
  <c r="R140" i="37"/>
  <c r="R300" i="37"/>
  <c r="M180" i="37"/>
  <c r="R180" i="37"/>
  <c r="M52" i="37"/>
  <c r="R52" i="37"/>
  <c r="K444" i="37"/>
  <c r="L444" i="37" s="1"/>
  <c r="R444" i="37" s="1"/>
  <c r="K284" i="37"/>
  <c r="L284" i="37" s="1"/>
  <c r="R209" i="37"/>
  <c r="M74" i="37"/>
  <c r="R74" i="37"/>
  <c r="R63" i="37"/>
  <c r="R316" i="37"/>
  <c r="M237" i="37"/>
  <c r="R204" i="37"/>
  <c r="M232" i="37"/>
  <c r="R232" i="37"/>
  <c r="M199" i="37"/>
  <c r="R187" i="37"/>
  <c r="R336" i="37"/>
  <c r="R129" i="37"/>
  <c r="R58" i="37"/>
  <c r="R144" i="37"/>
  <c r="M19" i="37"/>
  <c r="R19" i="37"/>
  <c r="M277" i="37"/>
  <c r="M287" i="37"/>
  <c r="R287" i="37"/>
  <c r="R305" i="37"/>
  <c r="R426" i="37"/>
  <c r="M397" i="37"/>
  <c r="R397" i="37"/>
  <c r="R101" i="37"/>
  <c r="R170" i="37"/>
  <c r="R437" i="37"/>
  <c r="M230" i="37"/>
  <c r="R230" i="37"/>
  <c r="R115" i="37"/>
  <c r="R154" i="37"/>
  <c r="M174" i="37"/>
  <c r="R174" i="37"/>
  <c r="R367" i="37"/>
  <c r="R288" i="37"/>
  <c r="M251" i="37"/>
  <c r="R251" i="37"/>
  <c r="R425" i="37"/>
  <c r="K105" i="37"/>
  <c r="L105" i="37" s="1"/>
  <c r="R105" i="37" s="1"/>
  <c r="K85" i="37"/>
  <c r="L85" i="37" s="1"/>
  <c r="K22" i="37"/>
  <c r="L22" i="37" s="1"/>
  <c r="K234" i="37"/>
  <c r="L234" i="37" s="1"/>
  <c r="K376" i="37"/>
  <c r="L376" i="37" s="1"/>
  <c r="K365" i="37"/>
  <c r="L365" i="37" s="1"/>
  <c r="M163" i="37"/>
  <c r="K330" i="37"/>
  <c r="L330" i="37" s="1"/>
  <c r="K334" i="37"/>
  <c r="L334" i="37" s="1"/>
  <c r="K441" i="37"/>
  <c r="L441" i="37" s="1"/>
  <c r="K403" i="37"/>
  <c r="L403" i="37" s="1"/>
  <c r="K340" i="37"/>
  <c r="L340" i="37" s="1"/>
  <c r="M38" i="37"/>
  <c r="R38" i="37"/>
  <c r="K82" i="37"/>
  <c r="L82" i="37" s="1"/>
  <c r="K384" i="37"/>
  <c r="L384" i="37" s="1"/>
  <c r="K386" i="37"/>
  <c r="L386" i="37" s="1"/>
  <c r="K68" i="37"/>
  <c r="L68" i="37" s="1"/>
  <c r="K155" i="37"/>
  <c r="L155" i="37" s="1"/>
  <c r="K356" i="37"/>
  <c r="L356" i="37" s="1"/>
  <c r="M87" i="37"/>
  <c r="R87" i="37"/>
  <c r="M400" i="37"/>
  <c r="M162" i="37"/>
  <c r="R162" i="37"/>
  <c r="M426" i="37"/>
  <c r="M393" i="37"/>
  <c r="K267" i="37"/>
  <c r="L267" i="37" s="1"/>
  <c r="R242" i="37"/>
  <c r="M242" i="37"/>
  <c r="R203" i="37"/>
  <c r="M414" i="37"/>
  <c r="R354" i="37"/>
  <c r="M341" i="37"/>
  <c r="M252" i="37"/>
  <c r="M207" i="37"/>
  <c r="M56" i="37"/>
  <c r="M422" i="37"/>
  <c r="R339" i="37"/>
  <c r="M339" i="37"/>
  <c r="M435" i="37"/>
  <c r="R435" i="37"/>
  <c r="R296" i="37"/>
  <c r="M296" i="37"/>
  <c r="M108" i="37"/>
  <c r="R108" i="37"/>
  <c r="M201" i="37"/>
  <c r="M204" i="37"/>
  <c r="M377" i="37"/>
  <c r="K317" i="37"/>
  <c r="L317" i="37" s="1"/>
  <c r="K273" i="37"/>
  <c r="L273" i="37" s="1"/>
  <c r="K282" i="37"/>
  <c r="L282" i="37" s="1"/>
  <c r="K297" i="37"/>
  <c r="L297" i="37" s="1"/>
  <c r="M437" i="37"/>
  <c r="K135" i="37"/>
  <c r="L135" i="37" s="1"/>
  <c r="K231" i="37"/>
  <c r="L231" i="37" s="1"/>
  <c r="M51" i="37"/>
  <c r="K142" i="37"/>
  <c r="L142" i="37" s="1"/>
  <c r="K278" i="37"/>
  <c r="L278" i="37" s="1"/>
  <c r="K429" i="37"/>
  <c r="L429" i="37" s="1"/>
  <c r="M16" i="37"/>
  <c r="M122" i="37"/>
  <c r="K281" i="37"/>
  <c r="L281" i="37" s="1"/>
  <c r="M143" i="37"/>
  <c r="K392" i="37"/>
  <c r="L392" i="37" s="1"/>
  <c r="M389" i="37"/>
  <c r="K368" i="37"/>
  <c r="L368" i="37" s="1"/>
  <c r="K248" i="37"/>
  <c r="L248" i="37" s="1"/>
  <c r="K348" i="37"/>
  <c r="L348" i="37" s="1"/>
  <c r="K28" i="37"/>
  <c r="L28" i="37" s="1"/>
  <c r="M402" i="37"/>
  <c r="R402" i="37"/>
  <c r="R379" i="37"/>
  <c r="M379" i="37"/>
  <c r="R226" i="37"/>
  <c r="M226" i="37"/>
  <c r="M210" i="37"/>
  <c r="R210" i="37"/>
  <c r="R150" i="37"/>
  <c r="M150" i="37"/>
  <c r="M224" i="37"/>
  <c r="R224" i="37"/>
  <c r="R133" i="37"/>
  <c r="M133" i="37"/>
  <c r="M290" i="37"/>
  <c r="R290" i="37"/>
  <c r="M158" i="37"/>
  <c r="R158" i="37"/>
  <c r="M260" i="37"/>
  <c r="R260" i="37"/>
  <c r="R413" i="37"/>
  <c r="M413" i="37"/>
  <c r="R218" i="37"/>
  <c r="M218" i="37"/>
  <c r="M216" i="37"/>
  <c r="R216" i="37"/>
  <c r="R410" i="37"/>
  <c r="M410" i="37"/>
  <c r="M327" i="37"/>
  <c r="R327" i="37"/>
  <c r="M99" i="37"/>
  <c r="R99" i="37"/>
  <c r="R272" i="37"/>
  <c r="M272" i="37"/>
  <c r="R132" i="37"/>
  <c r="M132" i="37"/>
  <c r="R156" i="37"/>
  <c r="M156" i="37"/>
  <c r="M196" i="37"/>
  <c r="R196" i="37"/>
  <c r="R106" i="37"/>
  <c r="M106" i="37"/>
  <c r="R301" i="37"/>
  <c r="M301" i="37"/>
  <c r="M338" i="37"/>
  <c r="R338" i="37"/>
  <c r="R249" i="37"/>
  <c r="M249" i="37"/>
  <c r="M70" i="37"/>
  <c r="R70" i="37"/>
  <c r="R48" i="37"/>
  <c r="M48" i="37"/>
  <c r="M182" i="37"/>
  <c r="R182" i="37"/>
  <c r="R89" i="37"/>
  <c r="M332" i="37"/>
  <c r="M152" i="37"/>
  <c r="M110" i="37"/>
  <c r="M29" i="37"/>
  <c r="M369" i="37"/>
  <c r="R289" i="37"/>
  <c r="M167" i="37"/>
  <c r="M263" i="37"/>
  <c r="K279" i="37"/>
  <c r="L279" i="37" s="1"/>
  <c r="K318" i="37"/>
  <c r="L318" i="37" s="1"/>
  <c r="K416" i="37"/>
  <c r="L416" i="37" s="1"/>
  <c r="M127" i="37"/>
  <c r="M436" i="37"/>
  <c r="M111" i="37"/>
  <c r="M217" i="37"/>
  <c r="M425" i="37"/>
  <c r="M144" i="37"/>
  <c r="M310" i="37"/>
  <c r="K448" i="37"/>
  <c r="L448" i="37" s="1"/>
  <c r="M236" i="37"/>
  <c r="M309" i="37"/>
  <c r="K166" i="37"/>
  <c r="L166" i="37" s="1"/>
  <c r="M49" i="37"/>
  <c r="M58" i="37"/>
  <c r="K291" i="37"/>
  <c r="L291" i="37" s="1"/>
  <c r="K406" i="37"/>
  <c r="L406" i="37" s="1"/>
  <c r="M115" i="37"/>
  <c r="M311" i="37"/>
  <c r="M378" i="37"/>
  <c r="M103" i="37"/>
  <c r="M353" i="37"/>
  <c r="M316" i="37"/>
  <c r="M170" i="37"/>
  <c r="M39" i="37"/>
  <c r="R237" i="37"/>
  <c r="R225" i="37"/>
  <c r="M209" i="37"/>
  <c r="M401" i="37"/>
  <c r="M275" i="37"/>
  <c r="M229" i="37"/>
  <c r="M107" i="37"/>
  <c r="M439" i="37"/>
  <c r="M345" i="37"/>
  <c r="M321" i="37"/>
  <c r="M18" i="37"/>
  <c r="M246" i="37"/>
  <c r="M313" i="37"/>
  <c r="M94" i="37"/>
  <c r="M98" i="37"/>
  <c r="M276" i="37"/>
  <c r="M300" i="37"/>
  <c r="M185" i="37"/>
  <c r="R139" i="37"/>
  <c r="M46" i="37"/>
  <c r="R157" i="37"/>
  <c r="M191" i="37"/>
  <c r="R31" i="37"/>
  <c r="M31" i="37"/>
  <c r="M336" i="37"/>
  <c r="M385" i="37"/>
  <c r="M120" i="37"/>
  <c r="M253" i="37"/>
  <c r="R253" i="37"/>
  <c r="M305" i="37"/>
  <c r="M187" i="37"/>
  <c r="M93" i="37"/>
  <c r="M73" i="37"/>
  <c r="M299" i="37"/>
  <c r="M367" i="37"/>
  <c r="M154" i="37"/>
  <c r="M75" i="37"/>
  <c r="M63" i="37"/>
  <c r="R125" i="37"/>
  <c r="M285" i="37"/>
  <c r="M102" i="37"/>
  <c r="M363" i="37"/>
  <c r="M55" i="37"/>
  <c r="R199" i="37"/>
  <c r="M265" i="37"/>
  <c r="R265" i="37"/>
  <c r="M67" i="37"/>
  <c r="R67" i="37"/>
  <c r="K243" i="37"/>
  <c r="L243" i="37" s="1"/>
  <c r="M169" i="37"/>
  <c r="R277" i="37"/>
  <c r="M228" i="37"/>
  <c r="M23" i="37"/>
  <c r="M405" i="37"/>
  <c r="R405" i="37"/>
  <c r="R349" i="37"/>
  <c r="M349" i="37"/>
  <c r="R391" i="37"/>
  <c r="M391" i="37"/>
  <c r="R104" i="37"/>
  <c r="M104" i="37"/>
  <c r="R79" i="37"/>
  <c r="M79" i="37"/>
  <c r="R239" i="37"/>
  <c r="M239" i="37"/>
  <c r="M65" i="37"/>
  <c r="R417" i="37"/>
  <c r="M417" i="37"/>
  <c r="R333" i="37"/>
  <c r="M333" i="37"/>
  <c r="M194" i="37"/>
  <c r="R211" i="37"/>
  <c r="M211" i="37"/>
  <c r="R371" i="37"/>
  <c r="M371" i="37"/>
  <c r="R295" i="37"/>
  <c r="M295" i="37"/>
  <c r="R173" i="37"/>
  <c r="M173" i="37"/>
  <c r="R137" i="37"/>
  <c r="M137" i="37"/>
  <c r="R32" i="37"/>
  <c r="M32" i="37"/>
  <c r="H450" i="37"/>
  <c r="R178" i="37"/>
  <c r="M178" i="37"/>
  <c r="R235" i="37"/>
  <c r="M235" i="37"/>
  <c r="M47" i="37"/>
  <c r="R47" i="37"/>
  <c r="M45" i="37"/>
  <c r="R45" i="37"/>
  <c r="R419" i="37"/>
  <c r="M419" i="37"/>
  <c r="R208" i="37"/>
  <c r="M208" i="37"/>
  <c r="M17" i="37"/>
  <c r="R17" i="37"/>
  <c r="K20" i="37"/>
  <c r="L20" i="37" s="1"/>
  <c r="M370" i="37"/>
  <c r="R370" i="37"/>
  <c r="M350" i="37"/>
  <c r="R350" i="37"/>
  <c r="R373" i="37"/>
  <c r="M373" i="37"/>
  <c r="R188" i="37"/>
  <c r="M188" i="37"/>
  <c r="R271" i="37"/>
  <c r="M271" i="37"/>
  <c r="K424" i="37"/>
  <c r="L424" i="37" s="1"/>
  <c r="R270" i="37"/>
  <c r="M270" i="37"/>
  <c r="M189" i="37"/>
  <c r="R189" i="37"/>
  <c r="R344" i="37"/>
  <c r="M344" i="37"/>
  <c r="M352" i="37"/>
  <c r="R352" i="37"/>
  <c r="R261" i="37"/>
  <c r="M261" i="37"/>
  <c r="R69" i="37"/>
  <c r="M69" i="37"/>
  <c r="K77" i="37"/>
  <c r="L77" i="37" s="1"/>
  <c r="R223" i="37"/>
  <c r="M223" i="37"/>
  <c r="M12" i="37"/>
  <c r="R12" i="37"/>
  <c r="M322" i="37"/>
  <c r="R322" i="37"/>
  <c r="R168" i="37"/>
  <c r="M168" i="37"/>
  <c r="M394" i="37"/>
  <c r="R394" i="37"/>
  <c r="M408" i="37"/>
  <c r="R408" i="37"/>
  <c r="M62" i="37"/>
  <c r="R62" i="37"/>
  <c r="M26" i="37"/>
  <c r="R26" i="37"/>
  <c r="R145" i="37"/>
  <c r="M145" i="37"/>
  <c r="R398" i="37"/>
  <c r="M398" i="37"/>
  <c r="M76" i="37"/>
  <c r="R76" i="37"/>
  <c r="R35" i="37"/>
  <c r="M35" i="37"/>
  <c r="M420" i="37"/>
  <c r="R420" i="37"/>
  <c r="R314" i="37"/>
  <c r="M314" i="37"/>
  <c r="R220" i="37"/>
  <c r="R88" i="37"/>
  <c r="M88" i="37"/>
  <c r="R54" i="37"/>
  <c r="M54" i="37"/>
  <c r="M396" i="37"/>
  <c r="R396" i="37"/>
  <c r="R60" i="37"/>
  <c r="M60" i="37"/>
  <c r="R36" i="37"/>
  <c r="M36" i="37"/>
  <c r="M134" i="37"/>
  <c r="R134" i="37"/>
  <c r="R109" i="37"/>
  <c r="M109" i="37"/>
  <c r="R117" i="37"/>
  <c r="M117" i="37"/>
  <c r="R112" i="37"/>
  <c r="M112" i="37"/>
  <c r="R383" i="37"/>
  <c r="M383" i="37"/>
  <c r="K440" i="37"/>
  <c r="L440" i="37" s="1"/>
  <c r="R307" i="37"/>
  <c r="M307" i="37"/>
  <c r="R320" i="37"/>
  <c r="M320" i="37"/>
  <c r="R294" i="37"/>
  <c r="M294" i="37"/>
  <c r="R375" i="37"/>
  <c r="M375" i="37"/>
  <c r="R256" i="37"/>
  <c r="M256" i="37"/>
  <c r="R357" i="37"/>
  <c r="M357" i="37"/>
  <c r="R214" i="37"/>
  <c r="M214" i="37"/>
  <c r="M146" i="37"/>
  <c r="R146" i="37"/>
  <c r="K183" i="37"/>
  <c r="L183" i="37" s="1"/>
  <c r="R446" i="37"/>
  <c r="M446" i="37"/>
  <c r="M206" i="37"/>
  <c r="R206" i="37"/>
  <c r="K382" i="37"/>
  <c r="L382" i="37" s="1"/>
  <c r="R138" i="37"/>
  <c r="M138" i="37"/>
  <c r="M41" i="37"/>
  <c r="R41" i="37"/>
  <c r="R43" i="37"/>
  <c r="M43" i="37"/>
  <c r="R100" i="37"/>
  <c r="M100" i="37"/>
  <c r="R390" i="37"/>
  <c r="M390" i="37"/>
  <c r="R266" i="37"/>
  <c r="M266" i="37"/>
  <c r="R53" i="37"/>
  <c r="M53" i="37"/>
  <c r="M319" i="37"/>
  <c r="R319" i="37"/>
  <c r="R24" i="37"/>
  <c r="M24" i="37"/>
  <c r="R347" i="37"/>
  <c r="M347" i="37"/>
  <c r="K380" i="37"/>
  <c r="L380" i="37" s="1"/>
  <c r="K312" i="37"/>
  <c r="L312" i="37" s="1"/>
  <c r="R280" i="37"/>
  <c r="M280" i="37"/>
  <c r="R259" i="37"/>
  <c r="M259" i="37"/>
  <c r="R331" i="37"/>
  <c r="M331" i="37"/>
  <c r="M221" i="37"/>
  <c r="R221" i="37"/>
  <c r="K315" i="37"/>
  <c r="L315" i="37" s="1"/>
  <c r="R411" i="37"/>
  <c r="M411" i="37"/>
  <c r="M293" i="37"/>
  <c r="R293" i="37"/>
  <c r="K366" i="37"/>
  <c r="L366" i="37" s="1"/>
  <c r="K212" i="37"/>
  <c r="L212" i="37" s="1"/>
  <c r="R250" i="37"/>
  <c r="M250" i="37"/>
  <c r="R130" i="37"/>
  <c r="M130" i="37"/>
  <c r="K149" i="37"/>
  <c r="L149" i="37" s="1"/>
  <c r="K346" i="37"/>
  <c r="L346" i="37" s="1"/>
  <c r="R97" i="37"/>
  <c r="M97" i="37"/>
  <c r="R72" i="37"/>
  <c r="M72" i="37"/>
  <c r="R90" i="37"/>
  <c r="M90" i="37"/>
  <c r="R59" i="37"/>
  <c r="M59" i="37"/>
  <c r="M326" i="37"/>
  <c r="R326" i="37"/>
  <c r="R433" i="37"/>
  <c r="M433" i="37"/>
  <c r="R323" i="37"/>
  <c r="M323" i="37"/>
  <c r="M388" i="37"/>
  <c r="R388" i="37"/>
  <c r="R421" i="37"/>
  <c r="M421" i="37"/>
  <c r="R238" i="37"/>
  <c r="M238" i="37"/>
  <c r="M160" i="37"/>
  <c r="R160" i="37"/>
  <c r="K86" i="37"/>
  <c r="L86" i="37" s="1"/>
  <c r="R25" i="37"/>
  <c r="M25" i="37"/>
  <c r="R40" i="37"/>
  <c r="M40" i="37"/>
  <c r="M360" i="37"/>
  <c r="R360" i="37"/>
  <c r="R116" i="37"/>
  <c r="M116" i="37"/>
  <c r="R423" i="37"/>
  <c r="M423" i="37"/>
  <c r="R268" i="37"/>
  <c r="M268" i="37"/>
  <c r="R240" i="37"/>
  <c r="M240" i="37"/>
  <c r="R255" i="37"/>
  <c r="M255" i="37"/>
  <c r="R247" i="37"/>
  <c r="M247" i="37"/>
  <c r="M432" i="37"/>
  <c r="R432" i="37"/>
  <c r="R184" i="37"/>
  <c r="M184" i="37"/>
  <c r="M118" i="37"/>
  <c r="R118" i="37"/>
  <c r="M151" i="37"/>
  <c r="R151" i="37"/>
  <c r="R443" i="37"/>
  <c r="M443" i="37"/>
  <c r="R136" i="37"/>
  <c r="M136" i="37"/>
  <c r="R83" i="37"/>
  <c r="M83" i="37"/>
  <c r="R78" i="37"/>
  <c r="M78" i="37"/>
  <c r="M198" i="37"/>
  <c r="R198" i="37"/>
  <c r="M324" i="37"/>
  <c r="R324" i="37"/>
  <c r="M176" i="37"/>
  <c r="R176" i="37"/>
  <c r="R415" i="37"/>
  <c r="M415" i="37"/>
  <c r="R434" i="37"/>
  <c r="M434" i="37"/>
  <c r="R215" i="37"/>
  <c r="M215" i="37"/>
  <c r="R159" i="37"/>
  <c r="M159" i="37"/>
  <c r="M430" i="37"/>
  <c r="R430" i="37"/>
  <c r="R359" i="37"/>
  <c r="M359" i="37"/>
  <c r="R409" i="37"/>
  <c r="M409" i="37"/>
  <c r="R264" i="37"/>
  <c r="M264" i="37"/>
  <c r="M245" i="37"/>
  <c r="R245" i="37"/>
  <c r="R427" i="37"/>
  <c r="M427" i="37"/>
  <c r="R179" i="37"/>
  <c r="M179" i="37"/>
  <c r="R262" i="37"/>
  <c r="M262" i="37"/>
  <c r="R197" i="37"/>
  <c r="M197" i="37"/>
  <c r="R431" i="37"/>
  <c r="M431" i="37"/>
  <c r="M177" i="37"/>
  <c r="R177" i="37"/>
  <c r="M96" i="37"/>
  <c r="R96" i="37"/>
  <c r="R66" i="37"/>
  <c r="M66" i="37"/>
  <c r="R227" i="37"/>
  <c r="M227" i="37"/>
  <c r="M141" i="37"/>
  <c r="R141" i="37"/>
  <c r="K147" i="37"/>
  <c r="L147" i="37" s="1"/>
  <c r="R274" i="37"/>
  <c r="M274" i="37"/>
  <c r="R407" i="37"/>
  <c r="M407" i="37"/>
  <c r="R374" i="37"/>
  <c r="M374" i="37"/>
  <c r="R351" i="37"/>
  <c r="M351" i="37"/>
  <c r="R192" i="37"/>
  <c r="M192" i="37"/>
  <c r="R325" i="37"/>
  <c r="M325" i="37"/>
  <c r="R335" i="37"/>
  <c r="M335" i="37"/>
  <c r="R395" i="37"/>
  <c r="M395" i="37"/>
  <c r="K428" i="37"/>
  <c r="L428" i="37" s="1"/>
  <c r="R219" i="37"/>
  <c r="M219" i="37"/>
  <c r="K445" i="37"/>
  <c r="L445" i="37" s="1"/>
  <c r="R205" i="37"/>
  <c r="M205" i="37"/>
  <c r="K404" i="37"/>
  <c r="L404" i="37" s="1"/>
  <c r="R258" i="37"/>
  <c r="M258" i="37"/>
  <c r="R381" i="37"/>
  <c r="M381" i="37"/>
  <c r="R161" i="37"/>
  <c r="M161" i="37"/>
  <c r="R186" i="37"/>
  <c r="M186" i="37"/>
  <c r="K412" i="37"/>
  <c r="L412" i="37" s="1"/>
  <c r="R148" i="37"/>
  <c r="M148" i="37"/>
  <c r="R80" i="37"/>
  <c r="M80" i="37"/>
  <c r="M57" i="37"/>
  <c r="R57" i="37"/>
  <c r="R190" i="37"/>
  <c r="M190" i="37"/>
  <c r="R81" i="37"/>
  <c r="M81" i="37"/>
  <c r="M34" i="37"/>
  <c r="R34" i="37"/>
  <c r="M61" i="37"/>
  <c r="R61" i="37"/>
  <c r="M123" i="37"/>
  <c r="R123" i="37"/>
  <c r="R42" i="37"/>
  <c r="M42" i="37"/>
  <c r="K126" i="37"/>
  <c r="L126" i="37" s="1"/>
  <c r="M418" i="37" l="1"/>
  <c r="M303" i="37"/>
  <c r="R303" i="37"/>
  <c r="M195" i="37"/>
  <c r="M220" i="37"/>
  <c r="M444" i="37"/>
  <c r="M105" i="37"/>
  <c r="R284" i="37"/>
  <c r="M166" i="37"/>
  <c r="R166" i="37"/>
  <c r="M392" i="37"/>
  <c r="R392" i="37"/>
  <c r="R281" i="37"/>
  <c r="R234" i="37"/>
  <c r="M85" i="37"/>
  <c r="M284" i="37"/>
  <c r="R28" i="37"/>
  <c r="M340" i="37"/>
  <c r="R340" i="37"/>
  <c r="R318" i="37"/>
  <c r="R243" i="37"/>
  <c r="M448" i="37"/>
  <c r="R448" i="37"/>
  <c r="R279" i="37"/>
  <c r="R149" i="37"/>
  <c r="R20" i="37"/>
  <c r="R248" i="37"/>
  <c r="R429" i="37"/>
  <c r="R317" i="37"/>
  <c r="M356" i="37"/>
  <c r="R356" i="37"/>
  <c r="R441" i="37"/>
  <c r="R267" i="37"/>
  <c r="M384" i="37"/>
  <c r="R384" i="37"/>
  <c r="R231" i="37"/>
  <c r="R82" i="37"/>
  <c r="R135" i="37"/>
  <c r="R376" i="37"/>
  <c r="R297" i="37"/>
  <c r="M22" i="37"/>
  <c r="M282" i="37"/>
  <c r="R282" i="37"/>
  <c r="R348" i="37"/>
  <c r="R273" i="37"/>
  <c r="R403" i="37"/>
  <c r="M406" i="37"/>
  <c r="R406" i="37"/>
  <c r="R278" i="37"/>
  <c r="M155" i="37"/>
  <c r="R334" i="37"/>
  <c r="M386" i="37"/>
  <c r="R386" i="37"/>
  <c r="R365" i="37"/>
  <c r="R416" i="37"/>
  <c r="M291" i="37"/>
  <c r="M368" i="37"/>
  <c r="R368" i="37"/>
  <c r="R142" i="37"/>
  <c r="M68" i="37"/>
  <c r="R330" i="37"/>
  <c r="R22" i="37"/>
  <c r="M376" i="37"/>
  <c r="R85" i="37"/>
  <c r="M365" i="37"/>
  <c r="M334" i="37"/>
  <c r="M441" i="37"/>
  <c r="M330" i="37"/>
  <c r="M403" i="37"/>
  <c r="R291" i="37"/>
  <c r="R155" i="37"/>
  <c r="M248" i="37"/>
  <c r="R68" i="37"/>
  <c r="M82" i="37"/>
  <c r="M267" i="37"/>
  <c r="M297" i="37"/>
  <c r="M231" i="37"/>
  <c r="M281" i="37"/>
  <c r="M429" i="37"/>
  <c r="M317" i="37"/>
  <c r="M318" i="37"/>
  <c r="M273" i="37"/>
  <c r="M278" i="37"/>
  <c r="M142" i="37"/>
  <c r="M416" i="37"/>
  <c r="M243" i="37"/>
  <c r="R428" i="37"/>
  <c r="M428" i="37"/>
  <c r="R86" i="37"/>
  <c r="M86" i="37"/>
  <c r="M312" i="37"/>
  <c r="R312" i="37"/>
  <c r="R380" i="37"/>
  <c r="M380" i="37"/>
  <c r="R77" i="37"/>
  <c r="M77" i="37"/>
  <c r="R440" i="37"/>
  <c r="M440" i="37"/>
  <c r="M346" i="37"/>
  <c r="R346" i="37"/>
  <c r="R315" i="37"/>
  <c r="M315" i="37"/>
  <c r="M382" i="37"/>
  <c r="R382" i="37"/>
  <c r="R404" i="37"/>
  <c r="M404" i="37"/>
  <c r="M424" i="37"/>
  <c r="R424" i="37"/>
  <c r="R147" i="37"/>
  <c r="M147" i="37"/>
  <c r="R126" i="37"/>
  <c r="M126" i="37"/>
  <c r="M412" i="37"/>
  <c r="R412" i="37"/>
  <c r="R445" i="37"/>
  <c r="M445" i="37"/>
  <c r="R212" i="37"/>
  <c r="M212" i="37"/>
  <c r="M183" i="37"/>
  <c r="R183" i="37"/>
  <c r="R366" i="37"/>
  <c r="M366" i="37"/>
  <c r="BG10" i="35"/>
  <c r="BG11" i="35"/>
  <c r="BG12" i="35"/>
  <c r="BG13" i="35"/>
  <c r="BG14" i="35"/>
  <c r="BG15" i="35"/>
  <c r="BG16" i="35"/>
  <c r="BG17" i="35"/>
  <c r="BG18" i="35"/>
  <c r="BG19" i="35"/>
  <c r="BG20" i="35"/>
  <c r="BG21" i="35"/>
  <c r="BG22" i="35"/>
  <c r="BG23" i="35"/>
  <c r="BG24" i="35"/>
  <c r="BG25" i="35"/>
  <c r="BG26" i="35"/>
  <c r="BG27" i="35"/>
  <c r="BG28" i="35"/>
  <c r="BG29" i="35"/>
  <c r="BG30" i="35"/>
  <c r="BG31" i="35"/>
  <c r="BG32" i="35"/>
  <c r="BG33" i="35"/>
  <c r="BG34" i="35"/>
  <c r="BG35" i="35"/>
  <c r="BG36" i="35"/>
  <c r="BG37" i="35"/>
  <c r="BG38" i="35"/>
  <c r="BG39" i="35"/>
  <c r="BG40" i="35"/>
  <c r="BG41" i="35"/>
  <c r="BG42" i="35"/>
  <c r="BG43" i="35"/>
  <c r="BG44" i="35"/>
  <c r="BG45" i="35"/>
  <c r="BG46" i="35"/>
  <c r="BG47" i="35"/>
  <c r="BG48" i="35"/>
  <c r="BG49" i="35"/>
  <c r="BG50" i="35"/>
  <c r="BG51" i="35"/>
  <c r="BG52" i="35"/>
  <c r="BG53" i="35"/>
  <c r="BG54" i="35"/>
  <c r="BG55" i="35"/>
  <c r="BG56" i="35"/>
  <c r="BG57" i="35"/>
  <c r="BG58" i="35"/>
  <c r="BG59" i="35"/>
  <c r="BG60" i="35"/>
  <c r="BG61" i="35"/>
  <c r="BG62" i="35"/>
  <c r="BG63" i="35"/>
  <c r="BG64" i="35"/>
  <c r="BG65" i="35"/>
  <c r="BG66" i="35"/>
  <c r="BG67" i="35"/>
  <c r="BG68" i="35"/>
  <c r="BG69" i="35"/>
  <c r="BG70" i="35"/>
  <c r="BG71" i="35"/>
  <c r="BG72" i="35"/>
  <c r="BG73" i="35"/>
  <c r="BG74" i="35"/>
  <c r="BG75" i="35"/>
  <c r="BG76" i="35"/>
  <c r="BG77" i="35"/>
  <c r="BG78" i="35"/>
  <c r="BG79" i="35"/>
  <c r="BG80" i="35"/>
  <c r="BG81" i="35"/>
  <c r="BG82" i="35"/>
  <c r="BG83" i="35"/>
  <c r="BG84" i="35"/>
  <c r="BG85" i="35"/>
  <c r="BG86" i="35"/>
  <c r="BG87" i="35"/>
  <c r="BG88" i="35"/>
  <c r="BG89" i="35"/>
  <c r="BG90" i="35"/>
  <c r="BG91" i="35"/>
  <c r="BG92" i="35"/>
  <c r="BG93" i="35"/>
  <c r="BG94" i="35"/>
  <c r="BG95" i="35"/>
  <c r="BG96" i="35"/>
  <c r="BG97" i="35"/>
  <c r="BG98" i="35"/>
  <c r="BG99" i="35"/>
  <c r="BG100" i="35"/>
  <c r="BG101" i="35"/>
  <c r="BG102" i="35"/>
  <c r="BG103" i="35"/>
  <c r="BG104" i="35"/>
  <c r="BG105" i="35"/>
  <c r="BG106" i="35"/>
  <c r="BG107" i="35"/>
  <c r="BG108" i="35"/>
  <c r="BG109" i="35"/>
  <c r="BG110" i="35"/>
  <c r="BG111" i="35"/>
  <c r="BG112" i="35"/>
  <c r="BG113" i="35"/>
  <c r="BG114" i="35"/>
  <c r="BG115" i="35"/>
  <c r="BG116" i="35"/>
  <c r="BG117" i="35"/>
  <c r="BG118" i="35"/>
  <c r="BG119" i="35"/>
  <c r="BG120" i="35"/>
  <c r="BG121" i="35"/>
  <c r="BG122" i="35"/>
  <c r="BG123" i="35"/>
  <c r="BG124" i="35"/>
  <c r="BG125" i="35"/>
  <c r="BG126" i="35"/>
  <c r="BG127" i="35"/>
  <c r="BG128" i="35"/>
  <c r="BG129" i="35"/>
  <c r="BG130" i="35"/>
  <c r="BG131" i="35"/>
  <c r="BG132" i="35"/>
  <c r="BG133" i="35"/>
  <c r="BG134" i="35"/>
  <c r="BG135" i="35"/>
  <c r="BG136" i="35"/>
  <c r="BG137" i="35"/>
  <c r="BG138" i="35"/>
  <c r="BG139" i="35"/>
  <c r="BG140" i="35"/>
  <c r="BG141" i="35"/>
  <c r="BG142" i="35"/>
  <c r="BG143" i="35"/>
  <c r="BG144" i="35"/>
  <c r="BG145" i="35"/>
  <c r="BG146" i="35"/>
  <c r="BG147" i="35"/>
  <c r="BG148" i="35"/>
  <c r="BG149" i="35"/>
  <c r="BG150" i="35"/>
  <c r="BG151" i="35"/>
  <c r="BG152" i="35"/>
  <c r="BG153" i="35"/>
  <c r="BG154" i="35"/>
  <c r="BG155" i="35"/>
  <c r="BG156" i="35"/>
  <c r="BG157" i="35"/>
  <c r="BG158" i="35"/>
  <c r="BG159" i="35"/>
  <c r="BG160" i="35"/>
  <c r="BG161" i="35"/>
  <c r="BG162" i="35"/>
  <c r="BG163" i="35"/>
  <c r="BG164" i="35"/>
  <c r="BG165" i="35"/>
  <c r="BG166" i="35"/>
  <c r="BG167" i="35"/>
  <c r="BG168" i="35"/>
  <c r="BG169" i="35"/>
  <c r="BG170" i="35"/>
  <c r="BG171" i="35"/>
  <c r="BG172" i="35"/>
  <c r="BG173" i="35"/>
  <c r="BG174" i="35"/>
  <c r="BG175" i="35"/>
  <c r="BG176" i="35"/>
  <c r="BG177" i="35"/>
  <c r="BG178" i="35"/>
  <c r="BG179" i="35"/>
  <c r="BG180" i="35"/>
  <c r="BG181" i="35"/>
  <c r="BG182" i="35"/>
  <c r="BG183" i="35"/>
  <c r="BG184" i="35"/>
  <c r="BG185" i="35"/>
  <c r="BG186" i="35"/>
  <c r="BG187" i="35"/>
  <c r="BG188" i="35"/>
  <c r="BG189" i="35"/>
  <c r="BG190" i="35"/>
  <c r="BG191" i="35"/>
  <c r="BG192" i="35"/>
  <c r="BG193" i="35"/>
  <c r="BG194" i="35"/>
  <c r="BG195" i="35"/>
  <c r="BG196" i="35"/>
  <c r="BG197" i="35"/>
  <c r="BG198" i="35"/>
  <c r="BG199" i="35"/>
  <c r="BG200" i="35"/>
  <c r="BG201" i="35"/>
  <c r="BG202" i="35"/>
  <c r="BG203" i="35"/>
  <c r="BG204" i="35"/>
  <c r="BG205" i="35"/>
  <c r="BG206" i="35"/>
  <c r="BG207" i="35"/>
  <c r="BG208" i="35"/>
  <c r="BG209" i="35"/>
  <c r="BG210" i="35"/>
  <c r="BG211" i="35"/>
  <c r="BG212" i="35"/>
  <c r="BG213" i="35"/>
  <c r="BG214" i="35"/>
  <c r="BG215" i="35"/>
  <c r="BG216" i="35"/>
  <c r="BG217" i="35"/>
  <c r="BG218" i="35"/>
  <c r="BG219" i="35"/>
  <c r="BG220" i="35"/>
  <c r="BG221" i="35"/>
  <c r="BG222" i="35"/>
  <c r="BG223" i="35"/>
  <c r="BG224" i="35"/>
  <c r="BG225" i="35"/>
  <c r="BG226" i="35"/>
  <c r="BG227" i="35"/>
  <c r="BG228" i="35"/>
  <c r="BG229" i="35"/>
  <c r="BG230" i="35"/>
  <c r="BG231" i="35"/>
  <c r="BG232" i="35"/>
  <c r="BG233" i="35"/>
  <c r="BG234" i="35"/>
  <c r="BG235" i="35"/>
  <c r="BG236" i="35"/>
  <c r="BG237" i="35"/>
  <c r="BG238" i="35"/>
  <c r="BG239" i="35"/>
  <c r="BG240" i="35"/>
  <c r="BG241" i="35"/>
  <c r="BG242" i="35"/>
  <c r="BG243" i="35"/>
  <c r="BG244" i="35"/>
  <c r="BG245" i="35"/>
  <c r="BG246" i="35"/>
  <c r="BG247" i="35"/>
  <c r="BG248" i="35"/>
  <c r="BG249" i="35"/>
  <c r="BG250" i="35"/>
  <c r="BG251" i="35"/>
  <c r="BG252" i="35"/>
  <c r="BG253" i="35"/>
  <c r="BG254" i="35"/>
  <c r="BG255" i="35"/>
  <c r="BG256" i="35"/>
  <c r="BG257" i="35"/>
  <c r="BG258" i="35"/>
  <c r="BG259" i="35"/>
  <c r="BG260" i="35"/>
  <c r="BG261" i="35"/>
  <c r="BG262" i="35"/>
  <c r="BG263" i="35"/>
  <c r="BG264" i="35"/>
  <c r="BG265" i="35"/>
  <c r="BG266" i="35"/>
  <c r="BG267" i="35"/>
  <c r="BG268" i="35"/>
  <c r="BG269" i="35"/>
  <c r="BG270" i="35"/>
  <c r="BG271" i="35"/>
  <c r="BG272" i="35"/>
  <c r="BG273" i="35"/>
  <c r="BG274" i="35"/>
  <c r="BG275" i="35"/>
  <c r="BG276" i="35"/>
  <c r="BG277" i="35"/>
  <c r="BG278" i="35"/>
  <c r="BG279" i="35"/>
  <c r="BG280" i="35"/>
  <c r="BG281" i="35"/>
  <c r="BG282" i="35"/>
  <c r="BG283" i="35"/>
  <c r="BG284" i="35"/>
  <c r="BG285" i="35"/>
  <c r="BG286" i="35"/>
  <c r="BG287" i="35"/>
  <c r="BG288" i="35"/>
  <c r="BG289" i="35"/>
  <c r="BG290" i="35"/>
  <c r="BG291" i="35"/>
  <c r="BG292" i="35"/>
  <c r="BG293" i="35"/>
  <c r="BG294" i="35"/>
  <c r="BG295" i="35"/>
  <c r="BG296" i="35"/>
  <c r="BG297" i="35"/>
  <c r="BG298" i="35"/>
  <c r="BG299" i="35"/>
  <c r="BG300" i="35"/>
  <c r="BG301" i="35"/>
  <c r="BG302" i="35"/>
  <c r="BG303" i="35"/>
  <c r="BG304" i="35"/>
  <c r="BG305" i="35"/>
  <c r="BG306" i="35"/>
  <c r="BG307" i="35"/>
  <c r="BG308" i="35"/>
  <c r="BG309" i="35"/>
  <c r="BG310" i="35"/>
  <c r="BG311" i="35"/>
  <c r="BG312" i="35"/>
  <c r="BG313" i="35"/>
  <c r="BG314" i="35"/>
  <c r="BG315" i="35"/>
  <c r="BG316" i="35"/>
  <c r="BG317" i="35"/>
  <c r="BG318" i="35"/>
  <c r="BG319" i="35"/>
  <c r="BG320" i="35"/>
  <c r="BG321" i="35"/>
  <c r="BG322" i="35"/>
  <c r="BG323" i="35"/>
  <c r="BG324" i="35"/>
  <c r="BG325" i="35"/>
  <c r="BG326" i="35"/>
  <c r="BG327" i="35"/>
  <c r="BG328" i="35"/>
  <c r="BG329" i="35"/>
  <c r="BG330" i="35"/>
  <c r="BG331" i="35"/>
  <c r="BG332" i="35"/>
  <c r="BG333" i="35"/>
  <c r="BG334" i="35"/>
  <c r="BG335" i="35"/>
  <c r="BG336" i="35"/>
  <c r="BG337" i="35"/>
  <c r="BG338" i="35"/>
  <c r="BG339" i="35"/>
  <c r="BG340" i="35"/>
  <c r="BG341" i="35"/>
  <c r="BG342" i="35"/>
  <c r="BG343" i="35"/>
  <c r="BG344" i="35"/>
  <c r="BG345" i="35"/>
  <c r="BG346" i="35"/>
  <c r="BG347" i="35"/>
  <c r="BG348" i="35"/>
  <c r="BG349" i="35"/>
  <c r="BG350" i="35"/>
  <c r="BG351" i="35"/>
  <c r="BG352" i="35"/>
  <c r="BG353" i="35"/>
  <c r="BG354" i="35"/>
  <c r="BG355" i="35"/>
  <c r="BG356" i="35"/>
  <c r="BG357" i="35"/>
  <c r="BG358" i="35"/>
  <c r="BG359" i="35"/>
  <c r="BG360" i="35"/>
  <c r="BG361" i="35"/>
  <c r="BG362" i="35"/>
  <c r="BG363" i="35"/>
  <c r="BG364" i="35"/>
  <c r="BG365" i="35"/>
  <c r="BG366" i="35"/>
  <c r="BG367" i="35"/>
  <c r="BG368" i="35"/>
  <c r="BG369" i="35"/>
  <c r="BG370" i="35"/>
  <c r="BG371" i="35"/>
  <c r="BG372" i="35"/>
  <c r="BG373" i="35"/>
  <c r="BG374" i="35"/>
  <c r="BG375" i="35"/>
  <c r="BG376" i="35"/>
  <c r="BG377" i="35"/>
  <c r="BG378" i="35"/>
  <c r="BG379" i="35"/>
  <c r="BG380" i="35"/>
  <c r="BG381" i="35"/>
  <c r="BG382" i="35"/>
  <c r="BG383" i="35"/>
  <c r="BG384" i="35"/>
  <c r="BG385" i="35"/>
  <c r="BG386" i="35"/>
  <c r="BG387" i="35"/>
  <c r="BG388" i="35"/>
  <c r="BG389" i="35"/>
  <c r="BG390" i="35"/>
  <c r="BG391" i="35"/>
  <c r="BG392" i="35"/>
  <c r="BG393" i="35"/>
  <c r="BG394" i="35"/>
  <c r="BG395" i="35"/>
  <c r="BG396" i="35"/>
  <c r="BG397" i="35"/>
  <c r="BG398" i="35"/>
  <c r="BG399" i="35"/>
  <c r="BG400" i="35"/>
  <c r="BG401" i="35"/>
  <c r="BG402" i="35"/>
  <c r="BG403" i="35"/>
  <c r="BG404" i="35"/>
  <c r="BG405" i="35"/>
  <c r="BG406" i="35"/>
  <c r="BG407" i="35"/>
  <c r="BG408" i="35"/>
  <c r="BG409" i="35"/>
  <c r="BG410" i="35"/>
  <c r="BG411" i="35"/>
  <c r="BG412" i="35"/>
  <c r="BG413" i="35"/>
  <c r="BG414" i="35"/>
  <c r="BG415" i="35"/>
  <c r="BG416" i="35"/>
  <c r="BG417" i="35"/>
  <c r="BG418" i="35"/>
  <c r="BG419" i="35"/>
  <c r="BG420" i="35"/>
  <c r="BG421" i="35"/>
  <c r="BG422" i="35"/>
  <c r="BG423" i="35"/>
  <c r="BG424" i="35"/>
  <c r="BG425" i="35"/>
  <c r="BG426" i="35"/>
  <c r="BG427" i="35"/>
  <c r="BG428" i="35"/>
  <c r="BG429" i="35"/>
  <c r="BG430" i="35"/>
  <c r="BG431" i="35"/>
  <c r="BG432" i="35"/>
  <c r="BG433" i="35"/>
  <c r="BG434" i="35"/>
  <c r="BG435" i="35"/>
  <c r="BG436" i="35"/>
  <c r="BG437" i="35"/>
  <c r="BG438" i="35"/>
  <c r="BG439" i="35"/>
  <c r="BG440" i="35"/>
  <c r="BG441" i="35"/>
  <c r="BG442" i="35"/>
  <c r="BG443" i="35"/>
  <c r="BG444" i="35"/>
  <c r="BG445" i="35"/>
  <c r="BG446" i="35"/>
  <c r="BG447" i="35"/>
  <c r="BG448" i="35"/>
  <c r="Z149" i="35" l="1"/>
  <c r="Z428" i="35"/>
  <c r="Z155" i="35"/>
  <c r="Z448" i="35"/>
  <c r="AL450" i="35"/>
  <c r="AK450" i="35"/>
  <c r="AF450" i="35"/>
  <c r="X450" i="35"/>
  <c r="S450" i="35"/>
  <c r="R450" i="35"/>
  <c r="Q450" i="35"/>
  <c r="P450" i="35"/>
  <c r="O450" i="35"/>
  <c r="N450" i="35"/>
  <c r="M450" i="35"/>
  <c r="L450" i="35"/>
  <c r="K450" i="35"/>
  <c r="J450" i="35"/>
  <c r="I450" i="35"/>
  <c r="H450" i="35"/>
  <c r="G450" i="35"/>
  <c r="F450" i="35"/>
  <c r="E450" i="35"/>
  <c r="D450" i="35"/>
  <c r="AW449" i="35"/>
  <c r="AV449" i="35"/>
  <c r="BE448" i="35"/>
  <c r="BE447" i="35"/>
  <c r="Z447" i="35"/>
  <c r="BE446" i="35"/>
  <c r="Z446" i="35"/>
  <c r="BE445" i="35"/>
  <c r="Z445" i="35"/>
  <c r="BE444" i="35"/>
  <c r="Z444" i="35"/>
  <c r="BE443" i="35"/>
  <c r="AX443" i="35"/>
  <c r="Z443" i="35"/>
  <c r="BE442" i="35"/>
  <c r="Z442" i="35"/>
  <c r="BE441" i="35"/>
  <c r="Z441" i="35"/>
  <c r="BE440" i="35"/>
  <c r="Z440" i="35"/>
  <c r="BE439" i="35"/>
  <c r="AX439" i="35"/>
  <c r="Z439" i="35"/>
  <c r="BE438" i="35"/>
  <c r="AX438" i="35"/>
  <c r="Z438" i="35"/>
  <c r="BE437" i="35"/>
  <c r="AX437" i="35"/>
  <c r="Z437" i="35"/>
  <c r="BE436" i="35"/>
  <c r="AX436" i="35"/>
  <c r="Z436" i="35"/>
  <c r="BE435" i="35"/>
  <c r="Z435" i="35"/>
  <c r="BE434" i="35"/>
  <c r="Z434" i="35"/>
  <c r="BE433" i="35"/>
  <c r="AX433" i="35"/>
  <c r="Z433" i="35"/>
  <c r="BE432" i="35"/>
  <c r="Z432" i="35"/>
  <c r="BE431" i="35"/>
  <c r="Z431" i="35"/>
  <c r="BE430" i="35"/>
  <c r="AX430" i="35"/>
  <c r="Z430" i="35"/>
  <c r="BE429" i="35"/>
  <c r="AX429" i="35"/>
  <c r="Z429" i="35"/>
  <c r="BE428" i="35"/>
  <c r="BE427" i="35"/>
  <c r="Z427" i="35"/>
  <c r="BE426" i="35"/>
  <c r="AX426" i="35"/>
  <c r="Z426" i="35"/>
  <c r="BE425" i="35"/>
  <c r="Z425" i="35"/>
  <c r="BE424" i="35"/>
  <c r="Z424" i="35"/>
  <c r="BE423" i="35"/>
  <c r="Z423" i="35"/>
  <c r="BE422" i="35"/>
  <c r="Z422" i="35"/>
  <c r="BE421" i="35"/>
  <c r="AX421" i="35"/>
  <c r="Z421" i="35"/>
  <c r="BE420" i="35"/>
  <c r="Z420" i="35"/>
  <c r="BE419" i="35"/>
  <c r="Z419" i="35"/>
  <c r="BE418" i="35"/>
  <c r="Z418" i="35"/>
  <c r="BE417" i="35"/>
  <c r="Z417" i="35"/>
  <c r="BE416" i="35"/>
  <c r="AX416" i="35"/>
  <c r="Z416" i="35"/>
  <c r="BE415" i="35"/>
  <c r="Z415" i="35"/>
  <c r="BE414" i="35"/>
  <c r="AX414" i="35"/>
  <c r="Z414" i="35"/>
  <c r="BE413" i="35"/>
  <c r="AX413" i="35"/>
  <c r="Z413" i="35"/>
  <c r="BE412" i="35"/>
  <c r="Z412" i="35"/>
  <c r="BE411" i="35"/>
  <c r="Z411" i="35"/>
  <c r="BE410" i="35"/>
  <c r="Z410" i="35"/>
  <c r="BE409" i="35"/>
  <c r="Z409" i="35"/>
  <c r="BE408" i="35"/>
  <c r="AX408" i="35"/>
  <c r="Z408" i="35"/>
  <c r="BE407" i="35"/>
  <c r="AX407" i="35"/>
  <c r="Z407" i="35"/>
  <c r="BE406" i="35"/>
  <c r="Z406" i="35"/>
  <c r="BE405" i="35"/>
  <c r="Z405" i="35"/>
  <c r="BE404" i="35"/>
  <c r="Z404" i="35"/>
  <c r="BE403" i="35"/>
  <c r="Z403" i="35"/>
  <c r="BE402" i="35"/>
  <c r="AX402" i="35"/>
  <c r="Z402" i="35"/>
  <c r="BE401" i="35"/>
  <c r="Z401" i="35"/>
  <c r="BE400" i="35"/>
  <c r="Z400" i="35"/>
  <c r="BE399" i="35"/>
  <c r="AX399" i="35"/>
  <c r="Z399" i="35"/>
  <c r="BE398" i="35"/>
  <c r="AX398" i="35"/>
  <c r="Z398" i="35"/>
  <c r="BE397" i="35"/>
  <c r="Z397" i="35"/>
  <c r="BE396" i="35"/>
  <c r="AX396" i="35"/>
  <c r="Z396" i="35"/>
  <c r="BE395" i="35"/>
  <c r="AX395" i="35"/>
  <c r="Z395" i="35"/>
  <c r="BE394" i="35"/>
  <c r="Z394" i="35"/>
  <c r="BE393" i="35"/>
  <c r="Z393" i="35"/>
  <c r="BE392" i="35"/>
  <c r="Z392" i="35"/>
  <c r="BE391" i="35"/>
  <c r="AX391" i="35"/>
  <c r="Z391" i="35"/>
  <c r="BE390" i="35"/>
  <c r="AX390" i="35"/>
  <c r="Z390" i="35"/>
  <c r="BE389" i="35"/>
  <c r="AX389" i="35"/>
  <c r="Z389" i="35"/>
  <c r="BE388" i="35"/>
  <c r="Z388" i="35"/>
  <c r="BE387" i="35"/>
  <c r="Z387" i="35"/>
  <c r="BE386" i="35"/>
  <c r="AX386" i="35"/>
  <c r="Z386" i="35"/>
  <c r="BE385" i="35"/>
  <c r="Z385" i="35"/>
  <c r="BE384" i="35"/>
  <c r="AX384" i="35"/>
  <c r="BE383" i="35"/>
  <c r="AX383" i="35"/>
  <c r="Z383" i="35"/>
  <c r="BE382" i="35"/>
  <c r="Z382" i="35"/>
  <c r="BE381" i="35"/>
  <c r="Z381" i="35"/>
  <c r="BE380" i="35"/>
  <c r="Z380" i="35"/>
  <c r="BE379" i="35"/>
  <c r="Z379" i="35"/>
  <c r="BE378" i="35"/>
  <c r="AX378" i="35"/>
  <c r="Z378" i="35"/>
  <c r="BE377" i="35"/>
  <c r="Z377" i="35"/>
  <c r="BE376" i="35"/>
  <c r="Z376" i="35"/>
  <c r="BE375" i="35"/>
  <c r="Z375" i="35"/>
  <c r="BE374" i="35"/>
  <c r="AX374" i="35"/>
  <c r="Z374" i="35"/>
  <c r="BE373" i="35"/>
  <c r="Z373" i="35"/>
  <c r="BE372" i="35"/>
  <c r="AX372" i="35"/>
  <c r="Z372" i="35"/>
  <c r="BE371" i="35"/>
  <c r="Z371" i="35"/>
  <c r="BE370" i="35"/>
  <c r="AX370" i="35"/>
  <c r="Z370" i="35"/>
  <c r="BE369" i="35"/>
  <c r="Z369" i="35"/>
  <c r="BE368" i="35"/>
  <c r="Z368" i="35"/>
  <c r="BE367" i="35"/>
  <c r="Z367" i="35"/>
  <c r="BE366" i="35"/>
  <c r="AX366" i="35"/>
  <c r="Z366" i="35"/>
  <c r="BE365" i="35"/>
  <c r="Z365" i="35"/>
  <c r="BE364" i="35"/>
  <c r="Z364" i="35"/>
  <c r="BE363" i="35"/>
  <c r="Z363" i="35"/>
  <c r="BE362" i="35"/>
  <c r="Z362" i="35"/>
  <c r="BE361" i="35"/>
  <c r="AD361" i="35"/>
  <c r="Z361" i="35"/>
  <c r="BE360" i="35"/>
  <c r="AD360" i="35"/>
  <c r="Z360" i="35"/>
  <c r="BE359" i="35"/>
  <c r="AX359" i="35"/>
  <c r="Z359" i="35"/>
  <c r="BE358" i="35"/>
  <c r="Z358" i="35"/>
  <c r="BE357" i="35"/>
  <c r="Z357" i="35"/>
  <c r="BE356" i="35"/>
  <c r="AX356" i="35"/>
  <c r="Z356" i="35"/>
  <c r="BE355" i="35"/>
  <c r="Z355" i="35"/>
  <c r="BE354" i="35"/>
  <c r="AD354" i="35"/>
  <c r="Z354" i="35"/>
  <c r="BE353" i="35"/>
  <c r="Z353" i="35"/>
  <c r="BE352" i="35"/>
  <c r="Z352" i="35"/>
  <c r="BE351" i="35"/>
  <c r="Z351" i="35"/>
  <c r="BE350" i="35"/>
  <c r="AD350" i="35"/>
  <c r="Z350" i="35"/>
  <c r="BE349" i="35"/>
  <c r="Z349" i="35"/>
  <c r="BE348" i="35"/>
  <c r="AD348" i="35"/>
  <c r="Z348" i="35"/>
  <c r="BE347" i="35"/>
  <c r="AD347" i="35"/>
  <c r="Z347" i="35"/>
  <c r="BE346" i="35"/>
  <c r="Z346" i="35"/>
  <c r="BE345" i="35"/>
  <c r="Z345" i="35"/>
  <c r="BE344" i="35"/>
  <c r="Z344" i="35"/>
  <c r="BE343" i="35"/>
  <c r="AD343" i="35"/>
  <c r="Z343" i="35"/>
  <c r="BE342" i="35"/>
  <c r="AX342" i="35"/>
  <c r="AD342" i="35"/>
  <c r="Z342" i="35"/>
  <c r="BE341" i="35"/>
  <c r="Z341" i="35"/>
  <c r="BE340" i="35"/>
  <c r="AX340" i="35"/>
  <c r="BE339" i="35"/>
  <c r="AX339" i="35"/>
  <c r="Z339" i="35"/>
  <c r="BE338" i="35"/>
  <c r="AX338" i="35"/>
  <c r="AD338" i="35"/>
  <c r="Z338" i="35"/>
  <c r="BE337" i="35"/>
  <c r="AD337" i="35"/>
  <c r="Z337" i="35"/>
  <c r="BE336" i="35"/>
  <c r="Z336" i="35"/>
  <c r="BE335" i="35"/>
  <c r="Z335" i="35"/>
  <c r="BE334" i="35"/>
  <c r="Z334" i="35"/>
  <c r="BE333" i="35"/>
  <c r="AX333" i="35"/>
  <c r="AD333" i="35"/>
  <c r="Z333" i="35"/>
  <c r="BE332" i="35"/>
  <c r="Z332" i="35"/>
  <c r="BE331" i="35"/>
  <c r="AX331" i="35"/>
  <c r="Z331" i="35"/>
  <c r="BE330" i="35"/>
  <c r="Z330" i="35"/>
  <c r="BE329" i="35"/>
  <c r="AD329" i="35"/>
  <c r="Z329" i="35"/>
  <c r="BE328" i="35"/>
  <c r="AD328" i="35"/>
  <c r="Z328" i="35"/>
  <c r="BE327" i="35"/>
  <c r="AX327" i="35"/>
  <c r="Z327" i="35"/>
  <c r="BE326" i="35"/>
  <c r="AX326" i="35"/>
  <c r="Z326" i="35"/>
  <c r="BE325" i="35"/>
  <c r="AX325" i="35"/>
  <c r="Z325" i="35"/>
  <c r="BE324" i="35"/>
  <c r="Z324" i="35"/>
  <c r="BE323" i="35"/>
  <c r="Z323" i="35"/>
  <c r="BE322" i="35"/>
  <c r="AD322" i="35"/>
  <c r="Z322" i="35"/>
  <c r="BE321" i="35"/>
  <c r="Z321" i="35"/>
  <c r="BE320" i="35"/>
  <c r="AX320" i="35"/>
  <c r="AD320" i="35"/>
  <c r="Z320" i="35"/>
  <c r="BE319" i="35"/>
  <c r="Z319" i="35"/>
  <c r="BE318" i="35"/>
  <c r="Z318" i="35"/>
  <c r="BE317" i="35"/>
  <c r="Z317" i="35"/>
  <c r="BE316" i="35"/>
  <c r="Z316" i="35"/>
  <c r="BE315" i="35"/>
  <c r="Z315" i="35"/>
  <c r="BE314" i="35"/>
  <c r="Z314" i="35"/>
  <c r="BE313" i="35"/>
  <c r="Z313" i="35"/>
  <c r="BE312" i="35"/>
  <c r="AX312" i="35"/>
  <c r="AD312" i="35"/>
  <c r="Z312" i="35"/>
  <c r="BE311" i="35"/>
  <c r="AX311" i="35"/>
  <c r="AD311" i="35"/>
  <c r="Z311" i="35"/>
  <c r="BE310" i="35"/>
  <c r="AX310" i="35"/>
  <c r="Z310" i="35"/>
  <c r="BE309" i="35"/>
  <c r="Z309" i="35"/>
  <c r="BE308" i="35"/>
  <c r="AX308" i="35"/>
  <c r="AD308" i="35"/>
  <c r="Z308" i="35"/>
  <c r="BE307" i="35"/>
  <c r="Z307" i="35"/>
  <c r="BE306" i="35"/>
  <c r="AD306" i="35"/>
  <c r="Z306" i="35"/>
  <c r="BE305" i="35"/>
  <c r="AX305" i="35"/>
  <c r="Z305" i="35"/>
  <c r="BE304" i="35"/>
  <c r="Z304" i="35"/>
  <c r="BE303" i="35"/>
  <c r="AX303" i="35"/>
  <c r="AD303" i="35"/>
  <c r="Z303" i="35"/>
  <c r="BE302" i="35"/>
  <c r="Z302" i="35"/>
  <c r="BE301" i="35"/>
  <c r="AX301" i="35"/>
  <c r="Z301" i="35"/>
  <c r="BE300" i="35"/>
  <c r="AX300" i="35"/>
  <c r="Z300" i="35"/>
  <c r="BE299" i="35"/>
  <c r="AX299" i="35"/>
  <c r="Z299" i="35"/>
  <c r="BE298" i="35"/>
  <c r="AX298" i="35"/>
  <c r="Z298" i="35"/>
  <c r="BE297" i="35"/>
  <c r="Z297" i="35"/>
  <c r="BE296" i="35"/>
  <c r="AX296" i="35"/>
  <c r="Z296" i="35"/>
  <c r="BE295" i="35"/>
  <c r="AD295" i="35"/>
  <c r="Z295" i="35"/>
  <c r="BE294" i="35"/>
  <c r="Z294" i="35"/>
  <c r="BE293" i="35"/>
  <c r="Z293" i="35"/>
  <c r="BE292" i="35"/>
  <c r="AX292" i="35"/>
  <c r="AD292" i="35"/>
  <c r="Z292" i="35"/>
  <c r="BE291" i="35"/>
  <c r="AX291" i="35"/>
  <c r="AD291" i="35"/>
  <c r="Z291" i="35"/>
  <c r="BE290" i="35"/>
  <c r="AX290" i="35"/>
  <c r="Z290" i="35"/>
  <c r="BE289" i="35"/>
  <c r="AD289" i="35"/>
  <c r="Z289" i="35"/>
  <c r="BE288" i="35"/>
  <c r="AD288" i="35"/>
  <c r="Z288" i="35"/>
  <c r="BE287" i="35"/>
  <c r="Z287" i="35"/>
  <c r="BE286" i="35"/>
  <c r="Z286" i="35"/>
  <c r="BE285" i="35"/>
  <c r="AX285" i="35"/>
  <c r="Z285" i="35"/>
  <c r="BE284" i="35"/>
  <c r="Z284" i="35"/>
  <c r="BE283" i="35"/>
  <c r="AX283" i="35"/>
  <c r="Z283" i="35"/>
  <c r="BE282" i="35"/>
  <c r="AX282" i="35"/>
  <c r="Z282" i="35"/>
  <c r="BE281" i="35"/>
  <c r="Z281" i="35"/>
  <c r="BE280" i="35"/>
  <c r="Z280" i="35"/>
  <c r="BE279" i="35"/>
  <c r="AD279" i="35"/>
  <c r="Z279" i="35"/>
  <c r="BE278" i="35"/>
  <c r="Z278" i="35"/>
  <c r="BE277" i="35"/>
  <c r="AD277" i="35"/>
  <c r="Z277" i="35"/>
  <c r="BE276" i="35"/>
  <c r="AX276" i="35"/>
  <c r="AD276" i="35"/>
  <c r="Z276" i="35"/>
  <c r="BE275" i="35"/>
  <c r="Z275" i="35"/>
  <c r="BE274" i="35"/>
  <c r="Z274" i="35"/>
  <c r="BE273" i="35"/>
  <c r="Z273" i="35"/>
  <c r="BE272" i="35"/>
  <c r="Z272" i="35"/>
  <c r="BE271" i="35"/>
  <c r="AX271" i="35"/>
  <c r="Z271" i="35"/>
  <c r="BE270" i="35"/>
  <c r="AX270" i="35"/>
  <c r="Z270" i="35"/>
  <c r="BE269" i="35"/>
  <c r="AX269" i="35"/>
  <c r="AD269" i="35"/>
  <c r="Z269" i="35"/>
  <c r="BE268" i="35"/>
  <c r="AX268" i="35"/>
  <c r="AD268" i="35"/>
  <c r="Z268" i="35"/>
  <c r="BE267" i="35"/>
  <c r="Z267" i="35"/>
  <c r="BE266" i="35"/>
  <c r="AX266" i="35"/>
  <c r="AD266" i="35"/>
  <c r="Z266" i="35"/>
  <c r="BE265" i="35"/>
  <c r="AX265" i="35"/>
  <c r="AD265" i="35"/>
  <c r="Z265" i="35"/>
  <c r="BE264" i="35"/>
  <c r="AX264" i="35"/>
  <c r="AD264" i="35"/>
  <c r="Z264" i="35"/>
  <c r="BE263" i="35"/>
  <c r="AD263" i="35"/>
  <c r="Z263" i="35"/>
  <c r="BE262" i="35"/>
  <c r="Z262" i="35"/>
  <c r="BE261" i="35"/>
  <c r="AX261" i="35"/>
  <c r="Z261" i="35"/>
  <c r="BE260" i="35"/>
  <c r="Z260" i="35"/>
  <c r="BE259" i="35"/>
  <c r="Z259" i="35"/>
  <c r="BE258" i="35"/>
  <c r="AX258" i="35"/>
  <c r="Z258" i="35"/>
  <c r="BE257" i="35"/>
  <c r="Z257" i="35"/>
  <c r="BE256" i="35"/>
  <c r="AD256" i="35"/>
  <c r="Z256" i="35"/>
  <c r="BE255" i="35"/>
  <c r="Z255" i="35"/>
  <c r="BE254" i="35"/>
  <c r="AD254" i="35"/>
  <c r="Z254" i="35"/>
  <c r="BE253" i="35"/>
  <c r="AX253" i="35"/>
  <c r="Z253" i="35"/>
  <c r="BE252" i="35"/>
  <c r="Z252" i="35"/>
  <c r="BE251" i="35"/>
  <c r="AX251" i="35"/>
  <c r="Z251" i="35"/>
  <c r="BE250" i="35"/>
  <c r="AD250" i="35"/>
  <c r="Z250" i="35"/>
  <c r="BE249" i="35"/>
  <c r="Z249" i="35"/>
  <c r="BE248" i="35"/>
  <c r="Z248" i="35"/>
  <c r="BE247" i="35"/>
  <c r="AX247" i="35"/>
  <c r="Z247" i="35"/>
  <c r="BE246" i="35"/>
  <c r="AD246" i="35"/>
  <c r="Z246" i="35"/>
  <c r="BE245" i="35"/>
  <c r="Z245" i="35"/>
  <c r="BE244" i="35"/>
  <c r="AD244" i="35"/>
  <c r="Z244" i="35"/>
  <c r="BE243" i="35"/>
  <c r="AX243" i="35"/>
  <c r="Z243" i="35"/>
  <c r="BE242" i="35"/>
  <c r="AD242" i="35"/>
  <c r="Z242" i="35"/>
  <c r="BE241" i="35"/>
  <c r="AX241" i="35"/>
  <c r="AD241" i="35"/>
  <c r="Z241" i="35"/>
  <c r="BE240" i="35"/>
  <c r="Z240" i="35"/>
  <c r="BE239" i="35"/>
  <c r="AX239" i="35"/>
  <c r="Z239" i="35"/>
  <c r="BE238" i="35"/>
  <c r="AX238" i="35"/>
  <c r="Z238" i="35"/>
  <c r="BE237" i="35"/>
  <c r="AD237" i="35"/>
  <c r="Z237" i="35"/>
  <c r="BE236" i="35"/>
  <c r="Z236" i="35"/>
  <c r="BE235" i="35"/>
  <c r="AX235" i="35"/>
  <c r="Z235" i="35"/>
  <c r="BE234" i="35"/>
  <c r="AX234" i="35"/>
  <c r="AD234" i="35"/>
  <c r="Z234" i="35"/>
  <c r="BE233" i="35"/>
  <c r="Z233" i="35"/>
  <c r="BE232" i="35"/>
  <c r="AX232" i="35"/>
  <c r="Z232" i="35"/>
  <c r="BE231" i="35"/>
  <c r="AD231" i="35"/>
  <c r="Z231" i="35"/>
  <c r="BE230" i="35"/>
  <c r="AX230" i="35"/>
  <c r="Z230" i="35"/>
  <c r="BE229" i="35"/>
  <c r="AX229" i="35"/>
  <c r="Z229" i="35"/>
  <c r="BE228" i="35"/>
  <c r="AX228" i="35"/>
  <c r="Z228" i="35"/>
  <c r="BE227" i="35"/>
  <c r="AX227" i="35"/>
  <c r="Z227" i="35"/>
  <c r="BE226" i="35"/>
  <c r="AX226" i="35"/>
  <c r="Z226" i="35"/>
  <c r="BE225" i="35"/>
  <c r="AD225" i="35"/>
  <c r="Z225" i="35"/>
  <c r="BE224" i="35"/>
  <c r="Z224" i="35"/>
  <c r="BE223" i="35"/>
  <c r="AX223" i="35"/>
  <c r="Z223" i="35"/>
  <c r="BE222" i="35"/>
  <c r="Z222" i="35"/>
  <c r="BE221" i="35"/>
  <c r="AX221" i="35"/>
  <c r="Z221" i="35"/>
  <c r="BE220" i="35"/>
  <c r="AX220" i="35"/>
  <c r="Z220" i="35"/>
  <c r="BE219" i="35"/>
  <c r="Z219" i="35"/>
  <c r="BE218" i="35"/>
  <c r="Z218" i="35"/>
  <c r="BE217" i="35"/>
  <c r="AX217" i="35"/>
  <c r="Z217" i="35"/>
  <c r="BE216" i="35"/>
  <c r="Z216" i="35"/>
  <c r="BE215" i="35"/>
  <c r="AX215" i="35"/>
  <c r="AD215" i="35"/>
  <c r="Z215" i="35"/>
  <c r="BE214" i="35"/>
  <c r="AX214" i="35"/>
  <c r="AD214" i="35"/>
  <c r="Z214" i="35"/>
  <c r="BE213" i="35"/>
  <c r="Z213" i="35"/>
  <c r="BE212" i="35"/>
  <c r="AD212" i="35"/>
  <c r="Z212" i="35"/>
  <c r="BE211" i="35"/>
  <c r="AD211" i="35"/>
  <c r="Z211" i="35"/>
  <c r="BE210" i="35"/>
  <c r="Z210" i="35"/>
  <c r="BE209" i="35"/>
  <c r="AX209" i="35"/>
  <c r="AD209" i="35"/>
  <c r="Z209" i="35"/>
  <c r="BE208" i="35"/>
  <c r="Z208" i="35"/>
  <c r="BE207" i="35"/>
  <c r="Z207" i="35"/>
  <c r="BE206" i="35"/>
  <c r="Z206" i="35"/>
  <c r="BE205" i="35"/>
  <c r="Z205" i="35"/>
  <c r="BE204" i="35"/>
  <c r="AD204" i="35"/>
  <c r="Z204" i="35"/>
  <c r="BE203" i="35"/>
  <c r="AX203" i="35"/>
  <c r="AD203" i="35"/>
  <c r="Z203" i="35"/>
  <c r="BE202" i="35"/>
  <c r="AD202" i="35"/>
  <c r="Z202" i="35"/>
  <c r="BE201" i="35"/>
  <c r="AD201" i="35"/>
  <c r="Z201" i="35"/>
  <c r="BE200" i="35"/>
  <c r="AX200" i="35"/>
  <c r="Z200" i="35"/>
  <c r="BE199" i="35"/>
  <c r="AD199" i="35"/>
  <c r="Z199" i="35"/>
  <c r="BE198" i="35"/>
  <c r="Z198" i="35"/>
  <c r="BE197" i="35"/>
  <c r="AX197" i="35"/>
  <c r="AD197" i="35"/>
  <c r="Z197" i="35"/>
  <c r="BE196" i="35"/>
  <c r="AX196" i="35"/>
  <c r="Z196" i="35"/>
  <c r="BE195" i="35"/>
  <c r="Z195" i="35"/>
  <c r="BE194" i="35"/>
  <c r="AX194" i="35"/>
  <c r="Z194" i="35"/>
  <c r="BE193" i="35"/>
  <c r="Z193" i="35"/>
  <c r="BE192" i="35"/>
  <c r="AX192" i="35"/>
  <c r="AD192" i="35"/>
  <c r="Z192" i="35"/>
  <c r="BE191" i="35"/>
  <c r="AX191" i="35"/>
  <c r="Z191" i="35"/>
  <c r="BE190" i="35"/>
  <c r="AX190" i="35"/>
  <c r="Z190" i="35"/>
  <c r="BE189" i="35"/>
  <c r="AX189" i="35"/>
  <c r="AD189" i="35"/>
  <c r="Z189" i="35"/>
  <c r="BE188" i="35"/>
  <c r="AD188" i="35"/>
  <c r="Z188" i="35"/>
  <c r="BE187" i="35"/>
  <c r="Z187" i="35"/>
  <c r="BE186" i="35"/>
  <c r="Z186" i="35"/>
  <c r="BE185" i="35"/>
  <c r="AX185" i="35"/>
  <c r="Z185" i="35"/>
  <c r="BE184" i="35"/>
  <c r="AX184" i="35"/>
  <c r="Z184" i="35"/>
  <c r="BE183" i="35"/>
  <c r="AX183" i="35"/>
  <c r="Z183" i="35"/>
  <c r="BE182" i="35"/>
  <c r="AX182" i="35"/>
  <c r="Z182" i="35"/>
  <c r="BE181" i="35"/>
  <c r="Z181" i="35"/>
  <c r="BE180" i="35"/>
  <c r="Z180" i="35"/>
  <c r="BE179" i="35"/>
  <c r="AX179" i="35"/>
  <c r="Z179" i="35"/>
  <c r="BE178" i="35"/>
  <c r="AX178" i="35"/>
  <c r="Z178" i="35"/>
  <c r="BE177" i="35"/>
  <c r="AX177" i="35"/>
  <c r="Z177" i="35"/>
  <c r="BE176" i="35"/>
  <c r="AX176" i="35"/>
  <c r="Z176" i="35"/>
  <c r="BE175" i="35"/>
  <c r="AD175" i="35"/>
  <c r="Z175" i="35"/>
  <c r="BE174" i="35"/>
  <c r="Z174" i="35"/>
  <c r="BE173" i="35"/>
  <c r="Z173" i="35"/>
  <c r="BE172" i="35"/>
  <c r="AX172" i="35"/>
  <c r="Z172" i="35"/>
  <c r="BE171" i="35"/>
  <c r="Z171" i="35"/>
  <c r="BE170" i="35"/>
  <c r="AX170" i="35"/>
  <c r="Z170" i="35"/>
  <c r="BE169" i="35"/>
  <c r="Z169" i="35"/>
  <c r="BE168" i="35"/>
  <c r="Z168" i="35"/>
  <c r="BE167" i="35"/>
  <c r="Z167" i="35"/>
  <c r="BE166" i="35"/>
  <c r="AX166" i="35"/>
  <c r="Z166" i="35"/>
  <c r="BE165" i="35"/>
  <c r="AD165" i="35"/>
  <c r="Z165" i="35"/>
  <c r="BE164" i="35"/>
  <c r="AX164" i="35"/>
  <c r="Z164" i="35"/>
  <c r="BE163" i="35"/>
  <c r="Z163" i="35"/>
  <c r="BE162" i="35"/>
  <c r="AX162" i="35"/>
  <c r="Z162" i="35"/>
  <c r="BE161" i="35"/>
  <c r="Z161" i="35"/>
  <c r="BE160" i="35"/>
  <c r="Z160" i="35"/>
  <c r="BE159" i="35"/>
  <c r="Z159" i="35"/>
  <c r="BE158" i="35"/>
  <c r="Z158" i="35"/>
  <c r="BE157" i="35"/>
  <c r="AD157" i="35"/>
  <c r="Z157" i="35"/>
  <c r="BE156" i="35"/>
  <c r="AD156" i="35"/>
  <c r="Z156" i="35"/>
  <c r="BE155" i="35"/>
  <c r="AD155" i="35"/>
  <c r="BE154" i="35"/>
  <c r="AX154" i="35"/>
  <c r="Z154" i="35"/>
  <c r="BE153" i="35"/>
  <c r="Z153" i="35"/>
  <c r="BE152" i="35"/>
  <c r="AD152" i="35"/>
  <c r="Z152" i="35"/>
  <c r="BE151" i="35"/>
  <c r="Z151" i="35"/>
  <c r="BE150" i="35"/>
  <c r="Z150" i="35"/>
  <c r="BE149" i="35"/>
  <c r="AX149" i="35"/>
  <c r="AD149" i="35"/>
  <c r="BE148" i="35"/>
  <c r="Z148" i="35"/>
  <c r="BE147" i="35"/>
  <c r="Z147" i="35"/>
  <c r="BE146" i="35"/>
  <c r="Z146" i="35"/>
  <c r="BE145" i="35"/>
  <c r="Z145" i="35"/>
  <c r="BE144" i="35"/>
  <c r="Z144" i="35"/>
  <c r="BE143" i="35"/>
  <c r="AX143" i="35"/>
  <c r="AD143" i="35"/>
  <c r="Z143" i="35"/>
  <c r="BE142" i="35"/>
  <c r="AX142" i="35"/>
  <c r="BE141" i="35"/>
  <c r="AD141" i="35"/>
  <c r="Z141" i="35"/>
  <c r="BE140" i="35"/>
  <c r="Z140" i="35"/>
  <c r="BE139" i="35"/>
  <c r="AX139" i="35"/>
  <c r="AD139" i="35"/>
  <c r="Z139" i="35"/>
  <c r="BE138" i="35"/>
  <c r="AD138" i="35"/>
  <c r="Z138" i="35"/>
  <c r="BE137" i="35"/>
  <c r="AX137" i="35"/>
  <c r="Z137" i="35"/>
  <c r="BE136" i="35"/>
  <c r="Z136" i="35"/>
  <c r="BE135" i="35"/>
  <c r="AD135" i="35"/>
  <c r="Z135" i="35"/>
  <c r="BE134" i="35"/>
  <c r="Z134" i="35"/>
  <c r="BE133" i="35"/>
  <c r="AD133" i="35"/>
  <c r="Z133" i="35"/>
  <c r="BE132" i="35"/>
  <c r="AD132" i="35"/>
  <c r="Z132" i="35"/>
  <c r="BE131" i="35"/>
  <c r="Z131" i="35"/>
  <c r="BE130" i="35"/>
  <c r="AX130" i="35"/>
  <c r="Z130" i="35"/>
  <c r="BE129" i="35"/>
  <c r="AD129" i="35"/>
  <c r="Z129" i="35"/>
  <c r="BE128" i="35"/>
  <c r="AD128" i="35"/>
  <c r="Z128" i="35"/>
  <c r="BE127" i="35"/>
  <c r="Z127" i="35"/>
  <c r="BE126" i="35"/>
  <c r="AX126" i="35"/>
  <c r="Z126" i="35"/>
  <c r="BE125" i="35"/>
  <c r="AX125" i="35"/>
  <c r="AD125" i="35"/>
  <c r="Z125" i="35"/>
  <c r="BE124" i="35"/>
  <c r="AD124" i="35"/>
  <c r="Z124" i="35"/>
  <c r="BE123" i="35"/>
  <c r="AX123" i="35"/>
  <c r="Z123" i="35"/>
  <c r="BE122" i="35"/>
  <c r="AD122" i="35"/>
  <c r="Z122" i="35"/>
  <c r="BE121" i="35"/>
  <c r="AX121" i="35"/>
  <c r="AD121" i="35"/>
  <c r="Z121" i="35"/>
  <c r="BE120" i="35"/>
  <c r="Z120" i="35"/>
  <c r="BE119" i="35"/>
  <c r="AX119" i="35"/>
  <c r="Z119" i="35"/>
  <c r="BE118" i="35"/>
  <c r="AX118" i="35"/>
  <c r="AD118" i="35"/>
  <c r="Z118" i="35"/>
  <c r="BE117" i="35"/>
  <c r="AX117" i="35"/>
  <c r="AD117" i="35"/>
  <c r="Z117" i="35"/>
  <c r="BE116" i="35"/>
  <c r="AX116" i="35"/>
  <c r="Z116" i="35"/>
  <c r="BE115" i="35"/>
  <c r="AD115" i="35"/>
  <c r="Z115" i="35"/>
  <c r="BE114" i="35"/>
  <c r="AX114" i="35"/>
  <c r="Z114" i="35"/>
  <c r="BE113" i="35"/>
  <c r="AD113" i="35"/>
  <c r="Z113" i="35"/>
  <c r="BE112" i="35"/>
  <c r="Z112" i="35"/>
  <c r="BE111" i="35"/>
  <c r="AD111" i="35"/>
  <c r="Z111" i="35"/>
  <c r="BE110" i="35"/>
  <c r="Z110" i="35"/>
  <c r="BE109" i="35"/>
  <c r="Z109" i="35"/>
  <c r="BE108" i="35"/>
  <c r="AX108" i="35"/>
  <c r="Z108" i="35"/>
  <c r="BE107" i="35"/>
  <c r="Z107" i="35"/>
  <c r="BE106" i="35"/>
  <c r="AX106" i="35"/>
  <c r="Z106" i="35"/>
  <c r="BE105" i="35"/>
  <c r="AX105" i="35"/>
  <c r="Z105" i="35"/>
  <c r="BE104" i="35"/>
  <c r="Z104" i="35"/>
  <c r="BE103" i="35"/>
  <c r="Z103" i="35"/>
  <c r="BE102" i="35"/>
  <c r="AX102" i="35"/>
  <c r="Z102" i="35"/>
  <c r="BE101" i="35"/>
  <c r="AX101" i="35"/>
  <c r="AD101" i="35"/>
  <c r="Z101" i="35"/>
  <c r="BE100" i="35"/>
  <c r="AX100" i="35"/>
  <c r="Z100" i="35"/>
  <c r="BE99" i="35"/>
  <c r="AX99" i="35"/>
  <c r="AD99" i="35"/>
  <c r="Z99" i="35"/>
  <c r="BE98" i="35"/>
  <c r="AX98" i="35"/>
  <c r="Z98" i="35"/>
  <c r="BE97" i="35"/>
  <c r="AX97" i="35"/>
  <c r="Z97" i="35"/>
  <c r="BE96" i="35"/>
  <c r="AX96" i="35"/>
  <c r="Z96" i="35"/>
  <c r="BE95" i="35"/>
  <c r="AX95" i="35"/>
  <c r="Z95" i="35"/>
  <c r="BE94" i="35"/>
  <c r="Z94" i="35"/>
  <c r="BE93" i="35"/>
  <c r="AD93" i="35"/>
  <c r="Z93" i="35"/>
  <c r="BE92" i="35"/>
  <c r="Z92" i="35"/>
  <c r="BE91" i="35"/>
  <c r="Z91" i="35"/>
  <c r="BE90" i="35"/>
  <c r="AD90" i="35"/>
  <c r="Z90" i="35"/>
  <c r="BE89" i="35"/>
  <c r="AD89" i="35"/>
  <c r="Z89" i="35"/>
  <c r="BE88" i="35"/>
  <c r="Z88" i="35"/>
  <c r="BE87" i="35"/>
  <c r="Z87" i="35"/>
  <c r="BE86" i="35"/>
  <c r="Z86" i="35"/>
  <c r="BE85" i="35"/>
  <c r="AD85" i="35"/>
  <c r="Z85" i="35"/>
  <c r="BE84" i="35"/>
  <c r="AX84" i="35"/>
  <c r="AD84" i="35"/>
  <c r="Z84" i="35"/>
  <c r="BE83" i="35"/>
  <c r="AX83" i="35"/>
  <c r="Z83" i="35"/>
  <c r="BE82" i="35"/>
  <c r="AX82" i="35"/>
  <c r="Z82" i="35"/>
  <c r="BE81" i="35"/>
  <c r="Z81" i="35"/>
  <c r="BE80" i="35"/>
  <c r="AX80" i="35"/>
  <c r="Z80" i="35"/>
  <c r="BE79" i="35"/>
  <c r="AX79" i="35"/>
  <c r="AD79" i="35"/>
  <c r="Z79" i="35"/>
  <c r="BE78" i="35"/>
  <c r="AX78" i="35"/>
  <c r="AD78" i="35"/>
  <c r="Z78" i="35"/>
  <c r="BE77" i="35"/>
  <c r="AX77" i="35"/>
  <c r="BE76" i="35"/>
  <c r="Z76" i="35"/>
  <c r="BE75" i="35"/>
  <c r="AD75" i="35"/>
  <c r="Z75" i="35"/>
  <c r="BE74" i="35"/>
  <c r="Z74" i="35"/>
  <c r="BE73" i="35"/>
  <c r="AX73" i="35"/>
  <c r="Z73" i="35"/>
  <c r="BE72" i="35"/>
  <c r="Z72" i="35"/>
  <c r="BE71" i="35"/>
  <c r="AX71" i="35"/>
  <c r="AD71" i="35"/>
  <c r="Z71" i="35"/>
  <c r="BE70" i="35"/>
  <c r="Z70" i="35"/>
  <c r="BE69" i="35"/>
  <c r="AX69" i="35"/>
  <c r="AD69" i="35"/>
  <c r="Z69" i="35"/>
  <c r="BE68" i="35"/>
  <c r="AD68" i="35"/>
  <c r="Z68" i="35"/>
  <c r="BE67" i="35"/>
  <c r="AX67" i="35"/>
  <c r="AD67" i="35"/>
  <c r="Z67" i="35"/>
  <c r="BE66" i="35"/>
  <c r="AX66" i="35"/>
  <c r="Z66" i="35"/>
  <c r="BE65" i="35"/>
  <c r="Z65" i="35"/>
  <c r="BE64" i="35"/>
  <c r="AD64" i="35"/>
  <c r="Z64" i="35"/>
  <c r="BE63" i="35"/>
  <c r="AD63" i="35"/>
  <c r="Z63" i="35"/>
  <c r="BE62" i="35"/>
  <c r="AX62" i="35"/>
  <c r="AD62" i="35"/>
  <c r="Z62" i="35"/>
  <c r="BE61" i="35"/>
  <c r="AX61" i="35"/>
  <c r="Z61" i="35"/>
  <c r="BE60" i="35"/>
  <c r="Z60" i="35"/>
  <c r="BE59" i="35"/>
  <c r="Z59" i="35"/>
  <c r="BE58" i="35"/>
  <c r="Z58" i="35"/>
  <c r="BE57" i="35"/>
  <c r="AX57" i="35"/>
  <c r="Z57" i="35"/>
  <c r="BE56" i="35"/>
  <c r="AD56" i="35"/>
  <c r="Z56" i="35"/>
  <c r="BE55" i="35"/>
  <c r="Z55" i="35"/>
  <c r="BE54" i="35"/>
  <c r="AX54" i="35"/>
  <c r="Z54" i="35"/>
  <c r="BE53" i="35"/>
  <c r="AX53" i="35"/>
  <c r="Z53" i="35"/>
  <c r="BE52" i="35"/>
  <c r="Z52" i="35"/>
  <c r="BE51" i="35"/>
  <c r="AX51" i="35"/>
  <c r="AD51" i="35"/>
  <c r="Z51" i="35"/>
  <c r="BE50" i="35"/>
  <c r="Z50" i="35"/>
  <c r="BE49" i="35"/>
  <c r="Z49" i="35"/>
  <c r="BE48" i="35"/>
  <c r="AD48" i="35"/>
  <c r="Z48" i="35"/>
  <c r="BE47" i="35"/>
  <c r="Z47" i="35"/>
  <c r="BE46" i="35"/>
  <c r="AX46" i="35"/>
  <c r="AD46" i="35"/>
  <c r="Z46" i="35"/>
  <c r="BE45" i="35"/>
  <c r="Z45" i="35"/>
  <c r="BE44" i="35"/>
  <c r="Z44" i="35"/>
  <c r="BE43" i="35"/>
  <c r="AD43" i="35"/>
  <c r="Z43" i="35"/>
  <c r="BE42" i="35"/>
  <c r="AD42" i="35"/>
  <c r="Z42" i="35"/>
  <c r="BE41" i="35"/>
  <c r="AD41" i="35"/>
  <c r="Z41" i="35"/>
  <c r="BE40" i="35"/>
  <c r="Z40" i="35"/>
  <c r="BE39" i="35"/>
  <c r="Z39" i="35"/>
  <c r="BE38" i="35"/>
  <c r="AX38" i="35"/>
  <c r="AD38" i="35"/>
  <c r="Z38" i="35"/>
  <c r="BE37" i="35"/>
  <c r="AD37" i="35"/>
  <c r="Z37" i="35"/>
  <c r="BE36" i="35"/>
  <c r="Z36" i="35"/>
  <c r="BE35" i="35"/>
  <c r="Z35" i="35"/>
  <c r="BE34" i="35"/>
  <c r="AX34" i="35"/>
  <c r="Z34" i="35"/>
  <c r="BE33" i="35"/>
  <c r="Z33" i="35"/>
  <c r="BE32" i="35"/>
  <c r="AX32" i="35"/>
  <c r="Z32" i="35"/>
  <c r="BE31" i="35"/>
  <c r="AD31" i="35"/>
  <c r="Z31" i="35"/>
  <c r="BE30" i="35"/>
  <c r="AX30" i="35"/>
  <c r="AD30" i="35"/>
  <c r="Z30" i="35"/>
  <c r="BE29" i="35"/>
  <c r="Z29" i="35"/>
  <c r="BE28" i="35"/>
  <c r="AX28" i="35"/>
  <c r="AD28" i="35"/>
  <c r="Z28" i="35"/>
  <c r="BE27" i="35"/>
  <c r="Z27" i="35"/>
  <c r="BE26" i="35"/>
  <c r="AX26" i="35"/>
  <c r="Z26" i="35"/>
  <c r="BE25" i="35"/>
  <c r="AX25" i="35"/>
  <c r="Z25" i="35"/>
  <c r="BE24" i="35"/>
  <c r="AD24" i="35"/>
  <c r="Z24" i="35"/>
  <c r="BE23" i="35"/>
  <c r="AX23" i="35"/>
  <c r="Z23" i="35"/>
  <c r="BE22" i="35"/>
  <c r="AD22" i="35"/>
  <c r="Z22" i="35"/>
  <c r="BE21" i="35"/>
  <c r="AD21" i="35"/>
  <c r="Z21" i="35"/>
  <c r="BE20" i="35"/>
  <c r="AD20" i="35"/>
  <c r="Z20" i="35"/>
  <c r="BE19" i="35"/>
  <c r="AX19" i="35"/>
  <c r="Z19" i="35"/>
  <c r="BE18" i="35"/>
  <c r="AX18" i="35"/>
  <c r="Z18" i="35"/>
  <c r="BE17" i="35"/>
  <c r="Z17" i="35"/>
  <c r="BE16" i="35"/>
  <c r="Z16" i="35"/>
  <c r="BE15" i="35"/>
  <c r="AD15" i="35"/>
  <c r="Z15" i="35"/>
  <c r="BE14" i="35"/>
  <c r="AX14" i="35"/>
  <c r="Z14" i="35"/>
  <c r="BE13" i="35"/>
  <c r="AD13" i="35"/>
  <c r="Z13" i="35"/>
  <c r="BE12" i="35"/>
  <c r="Z12" i="35"/>
  <c r="BE11" i="35"/>
  <c r="AD11" i="35"/>
  <c r="Z11" i="35"/>
  <c r="BE10" i="35"/>
  <c r="AX10" i="35"/>
  <c r="Z77" i="35" l="1"/>
  <c r="Z142" i="35"/>
  <c r="AA142" i="35"/>
  <c r="AD142" i="35" s="1"/>
  <c r="Z384" i="35"/>
  <c r="AA384" i="35"/>
  <c r="AD384" i="35" s="1"/>
  <c r="Z340" i="35"/>
  <c r="AA340" i="35"/>
  <c r="AD340" i="35" s="1"/>
  <c r="AA428" i="35"/>
  <c r="AD428" i="35" s="1"/>
  <c r="AA448" i="35"/>
  <c r="AD448" i="35" s="1"/>
  <c r="E454" i="35"/>
  <c r="E456" i="35" s="1"/>
  <c r="E457" i="38"/>
  <c r="F454" i="35"/>
  <c r="F456" i="35" s="1"/>
  <c r="F457" i="38"/>
  <c r="G454" i="35"/>
  <c r="G456" i="35" s="1"/>
  <c r="G457" i="38"/>
  <c r="H454" i="35"/>
  <c r="H456" i="35" s="1"/>
  <c r="H457" i="38"/>
  <c r="I454" i="35"/>
  <c r="I456" i="35" s="1"/>
  <c r="I457" i="38"/>
  <c r="L454" i="35"/>
  <c r="L456" i="35" s="1"/>
  <c r="L457" i="38"/>
  <c r="M454" i="35"/>
  <c r="M456" i="35" s="1"/>
  <c r="M457" i="38"/>
  <c r="N454" i="35"/>
  <c r="N456" i="35" s="1"/>
  <c r="N457" i="38"/>
  <c r="O454" i="35"/>
  <c r="O456" i="35" s="1"/>
  <c r="O457" i="38"/>
  <c r="D454" i="35"/>
  <c r="D456" i="35" s="1"/>
  <c r="D457" i="38"/>
  <c r="P454" i="35"/>
  <c r="P456" i="35" s="1"/>
  <c r="P457" i="38"/>
  <c r="Q454" i="35"/>
  <c r="Q456" i="35" s="1"/>
  <c r="Q457" i="38"/>
  <c r="R454" i="35"/>
  <c r="R456" i="35" s="1"/>
  <c r="R457" i="38"/>
  <c r="S454" i="35"/>
  <c r="S456" i="35" s="1"/>
  <c r="S457" i="38"/>
  <c r="J454" i="35"/>
  <c r="J456" i="35" s="1"/>
  <c r="J457" i="38"/>
  <c r="K454" i="35"/>
  <c r="K456" i="35" s="1"/>
  <c r="K457" i="38"/>
  <c r="AA331" i="35"/>
  <c r="AD331" i="35" s="1"/>
  <c r="AA334" i="35"/>
  <c r="AD334" i="35" s="1"/>
  <c r="AA361" i="35"/>
  <c r="AA379" i="35"/>
  <c r="AD379" i="35" s="1"/>
  <c r="AA383" i="35"/>
  <c r="AD383" i="35" s="1"/>
  <c r="AA393" i="35"/>
  <c r="AD393" i="35" s="1"/>
  <c r="AA332" i="35"/>
  <c r="AD332" i="35" s="1"/>
  <c r="AA401" i="35"/>
  <c r="AD401" i="35" s="1"/>
  <c r="AA419" i="35"/>
  <c r="AD419" i="35" s="1"/>
  <c r="AA19" i="35"/>
  <c r="AD19" i="35" s="1"/>
  <c r="AA25" i="35"/>
  <c r="AD25" i="35" s="1"/>
  <c r="AA31" i="35"/>
  <c r="AA41" i="35"/>
  <c r="AA44" i="35"/>
  <c r="AD44" i="35" s="1"/>
  <c r="AA51" i="35"/>
  <c r="AA54" i="35"/>
  <c r="AD54" i="35" s="1"/>
  <c r="AA61" i="35"/>
  <c r="AD61" i="35" s="1"/>
  <c r="AA67" i="35"/>
  <c r="AA76" i="35"/>
  <c r="AD76" i="35" s="1"/>
  <c r="AA79" i="35"/>
  <c r="AA101" i="35"/>
  <c r="AA104" i="35"/>
  <c r="AD104" i="35" s="1"/>
  <c r="AA132" i="35"/>
  <c r="AA155" i="35"/>
  <c r="AA158" i="35"/>
  <c r="AD158" i="35" s="1"/>
  <c r="AA162" i="35"/>
  <c r="AD162" i="35" s="1"/>
  <c r="AA207" i="35"/>
  <c r="AD207" i="35" s="1"/>
  <c r="AA270" i="35"/>
  <c r="AD270" i="35" s="1"/>
  <c r="AA280" i="35"/>
  <c r="AD280" i="35" s="1"/>
  <c r="AA287" i="35"/>
  <c r="AD287" i="35" s="1"/>
  <c r="AA319" i="35"/>
  <c r="AD319" i="35" s="1"/>
  <c r="AA359" i="35"/>
  <c r="AD359" i="35" s="1"/>
  <c r="AA366" i="35"/>
  <c r="AD366" i="35" s="1"/>
  <c r="AA430" i="35"/>
  <c r="AD430" i="35" s="1"/>
  <c r="AA129" i="35"/>
  <c r="AA152" i="35"/>
  <c r="AA169" i="35"/>
  <c r="AD169" i="35" s="1"/>
  <c r="AA176" i="35"/>
  <c r="AD176" i="35" s="1"/>
  <c r="AA179" i="35"/>
  <c r="AD179" i="35" s="1"/>
  <c r="AA239" i="35"/>
  <c r="AD239" i="35" s="1"/>
  <c r="AA341" i="35"/>
  <c r="AD341" i="35" s="1"/>
  <c r="AA344" i="35"/>
  <c r="AD344" i="35" s="1"/>
  <c r="AA351" i="35"/>
  <c r="AD351" i="35" s="1"/>
  <c r="AA404" i="35"/>
  <c r="AD404" i="35" s="1"/>
  <c r="AA422" i="35"/>
  <c r="AD422" i="35" s="1"/>
  <c r="AA426" i="35"/>
  <c r="AD426" i="35" s="1"/>
  <c r="AA433" i="35"/>
  <c r="AD433" i="35" s="1"/>
  <c r="AA447" i="35"/>
  <c r="AD447" i="35" s="1"/>
  <c r="AA38" i="35"/>
  <c r="AA64" i="35"/>
  <c r="AA73" i="35"/>
  <c r="AD73" i="35" s="1"/>
  <c r="AA85" i="35"/>
  <c r="AA242" i="35"/>
  <c r="AA245" i="35"/>
  <c r="AD245" i="35" s="1"/>
  <c r="AA255" i="35"/>
  <c r="AD255" i="35" s="1"/>
  <c r="AA293" i="35"/>
  <c r="AD293" i="35" s="1"/>
  <c r="AA303" i="35"/>
  <c r="AA306" i="35"/>
  <c r="AA312" i="35"/>
  <c r="AA329" i="35"/>
  <c r="AA342" i="35"/>
  <c r="AA345" i="35"/>
  <c r="AD345" i="35" s="1"/>
  <c r="AA352" i="35"/>
  <c r="AD352" i="35" s="1"/>
  <c r="AA370" i="35"/>
  <c r="AD370" i="35" s="1"/>
  <c r="AA391" i="35"/>
  <c r="AD391" i="35" s="1"/>
  <c r="AA398" i="35"/>
  <c r="AD398" i="35" s="1"/>
  <c r="AA423" i="35"/>
  <c r="AD423" i="35" s="1"/>
  <c r="AA216" i="35"/>
  <c r="AD216" i="35" s="1"/>
  <c r="AA223" i="35"/>
  <c r="AD223" i="35" s="1"/>
  <c r="AA258" i="35"/>
  <c r="AD258" i="35" s="1"/>
  <c r="AA267" i="35"/>
  <c r="AD267" i="35" s="1"/>
  <c r="AA290" i="35"/>
  <c r="AD290" i="35" s="1"/>
  <c r="AA322" i="35"/>
  <c r="AA335" i="35"/>
  <c r="AD335" i="35" s="1"/>
  <c r="AA355" i="35"/>
  <c r="AD355" i="35" s="1"/>
  <c r="AA380" i="35"/>
  <c r="AD380" i="35" s="1"/>
  <c r="AA387" i="35"/>
  <c r="AD387" i="35" s="1"/>
  <c r="AA394" i="35"/>
  <c r="AD394" i="35" s="1"/>
  <c r="AA408" i="35"/>
  <c r="AD408" i="35" s="1"/>
  <c r="AA16" i="35"/>
  <c r="AD16" i="35" s="1"/>
  <c r="AA48" i="35"/>
  <c r="AA70" i="35"/>
  <c r="AD70" i="35" s="1"/>
  <c r="AA108" i="35"/>
  <c r="AD108" i="35" s="1"/>
  <c r="AA139" i="35"/>
  <c r="AA145" i="35"/>
  <c r="AD145" i="35" s="1"/>
  <c r="AA192" i="35"/>
  <c r="AA195" i="35"/>
  <c r="AD195" i="35" s="1"/>
  <c r="AA198" i="35"/>
  <c r="AD198" i="35" s="1"/>
  <c r="AA217" i="35"/>
  <c r="AD217" i="35" s="1"/>
  <c r="AA227" i="35"/>
  <c r="AD227" i="35" s="1"/>
  <c r="AA233" i="35"/>
  <c r="AD233" i="35" s="1"/>
  <c r="AA236" i="35"/>
  <c r="AD236" i="35" s="1"/>
  <c r="AA252" i="35"/>
  <c r="AD252" i="35" s="1"/>
  <c r="AA274" i="35"/>
  <c r="AD274" i="35" s="1"/>
  <c r="AA284" i="35"/>
  <c r="AD284" i="35" s="1"/>
  <c r="AA300" i="35"/>
  <c r="AD300" i="35" s="1"/>
  <c r="AA336" i="35"/>
  <c r="AD336" i="35" s="1"/>
  <c r="AA339" i="35"/>
  <c r="AD339" i="35" s="1"/>
  <c r="AA381" i="35"/>
  <c r="AD381" i="35" s="1"/>
  <c r="AA388" i="35"/>
  <c r="AD388" i="35" s="1"/>
  <c r="AA395" i="35"/>
  <c r="AD395" i="35" s="1"/>
  <c r="AA416" i="35"/>
  <c r="AD416" i="35" s="1"/>
  <c r="AA427" i="35"/>
  <c r="AD427" i="35" s="1"/>
  <c r="AA434" i="35"/>
  <c r="AD434" i="35" s="1"/>
  <c r="AA20" i="35"/>
  <c r="AA23" i="35"/>
  <c r="AD23" i="35" s="1"/>
  <c r="AA26" i="35"/>
  <c r="AD26" i="35" s="1"/>
  <c r="AA29" i="35"/>
  <c r="AD29" i="35" s="1"/>
  <c r="AA32" i="35"/>
  <c r="AD32" i="35" s="1"/>
  <c r="AA42" i="35"/>
  <c r="AA83" i="35"/>
  <c r="AD83" i="35" s="1"/>
  <c r="AA112" i="35"/>
  <c r="AD112" i="35" s="1"/>
  <c r="AA133" i="35"/>
  <c r="AA221" i="35"/>
  <c r="AD221" i="35" s="1"/>
  <c r="AA256" i="35"/>
  <c r="AA263" i="35"/>
  <c r="AA271" i="35"/>
  <c r="AD271" i="35" s="1"/>
  <c r="AA294" i="35"/>
  <c r="AD294" i="35" s="1"/>
  <c r="AA346" i="35"/>
  <c r="AD346" i="35" s="1"/>
  <c r="AA353" i="35"/>
  <c r="AD353" i="35" s="1"/>
  <c r="AA424" i="35"/>
  <c r="AD424" i="35" s="1"/>
  <c r="AA431" i="35"/>
  <c r="AD431" i="35" s="1"/>
  <c r="AA438" i="35"/>
  <c r="AD438" i="35" s="1"/>
  <c r="AA52" i="35"/>
  <c r="AD52" i="35" s="1"/>
  <c r="AA65" i="35"/>
  <c r="AD65" i="35" s="1"/>
  <c r="AA68" i="35"/>
  <c r="AA71" i="35"/>
  <c r="AA74" i="35"/>
  <c r="AD74" i="35" s="1"/>
  <c r="AA86" i="35"/>
  <c r="AD86" i="35" s="1"/>
  <c r="AA102" i="35"/>
  <c r="AD102" i="35" s="1"/>
  <c r="AA124" i="35"/>
  <c r="AA130" i="35"/>
  <c r="AD130" i="35" s="1"/>
  <c r="AA146" i="35"/>
  <c r="AD146" i="35" s="1"/>
  <c r="AA153" i="35"/>
  <c r="AD153" i="35" s="1"/>
  <c r="AA177" i="35"/>
  <c r="AD177" i="35" s="1"/>
  <c r="AA180" i="35"/>
  <c r="AD180" i="35" s="1"/>
  <c r="AA45" i="35"/>
  <c r="AD45" i="35" s="1"/>
  <c r="AA58" i="35"/>
  <c r="AD58" i="35" s="1"/>
  <c r="AA96" i="35"/>
  <c r="AD96" i="35" s="1"/>
  <c r="AA99" i="35"/>
  <c r="AA159" i="35"/>
  <c r="AD159" i="35" s="1"/>
  <c r="AA173" i="35"/>
  <c r="AD173" i="35" s="1"/>
  <c r="AA183" i="35"/>
  <c r="AD183" i="35" s="1"/>
  <c r="AA208" i="35"/>
  <c r="AD208" i="35" s="1"/>
  <c r="AA363" i="35"/>
  <c r="AD363" i="35" s="1"/>
  <c r="AA402" i="35"/>
  <c r="AD402" i="35" s="1"/>
  <c r="AA409" i="35"/>
  <c r="AD409" i="35" s="1"/>
  <c r="AA441" i="35"/>
  <c r="AD441" i="35" s="1"/>
  <c r="AA314" i="35"/>
  <c r="AD314" i="35" s="1"/>
  <c r="AA318" i="35"/>
  <c r="AD318" i="35" s="1"/>
  <c r="AA325" i="35"/>
  <c r="AD325" i="35" s="1"/>
  <c r="AA115" i="35"/>
  <c r="AA166" i="35"/>
  <c r="AD166" i="35" s="1"/>
  <c r="AA259" i="35"/>
  <c r="AD259" i="35" s="1"/>
  <c r="AA281" i="35"/>
  <c r="AD281" i="35" s="1"/>
  <c r="AA291" i="35"/>
  <c r="AA316" i="35"/>
  <c r="AD316" i="35" s="1"/>
  <c r="AA62" i="35"/>
  <c r="AA121" i="35"/>
  <c r="AA170" i="35"/>
  <c r="AD170" i="35" s="1"/>
  <c r="AA199" i="35"/>
  <c r="AA202" i="35"/>
  <c r="AA237" i="35"/>
  <c r="AA240" i="35"/>
  <c r="AD240" i="35" s="1"/>
  <c r="AA243" i="35"/>
  <c r="AD243" i="35" s="1"/>
  <c r="AA253" i="35"/>
  <c r="AD253" i="35" s="1"/>
  <c r="AA275" i="35"/>
  <c r="AD275" i="35" s="1"/>
  <c r="AA278" i="35"/>
  <c r="AD278" i="35" s="1"/>
  <c r="AA285" i="35"/>
  <c r="AD285" i="35" s="1"/>
  <c r="AA307" i="35"/>
  <c r="AD307" i="35" s="1"/>
  <c r="AA11" i="35"/>
  <c r="AA30" i="35"/>
  <c r="AA56" i="35"/>
  <c r="AA97" i="35"/>
  <c r="AD97" i="35" s="1"/>
  <c r="AA106" i="35"/>
  <c r="AD106" i="35" s="1"/>
  <c r="AA116" i="35"/>
  <c r="AD116" i="35" s="1"/>
  <c r="AA140" i="35"/>
  <c r="AD140" i="35" s="1"/>
  <c r="AA167" i="35"/>
  <c r="AD167" i="35" s="1"/>
  <c r="AA269" i="35"/>
  <c r="AA289" i="35"/>
  <c r="AA333" i="35"/>
  <c r="AA14" i="35"/>
  <c r="AD14" i="35" s="1"/>
  <c r="AA337" i="35"/>
  <c r="AA371" i="35"/>
  <c r="AD371" i="35" s="1"/>
  <c r="AA389" i="35"/>
  <c r="AD389" i="35" s="1"/>
  <c r="AA399" i="35"/>
  <c r="AD399" i="35" s="1"/>
  <c r="AA435" i="35"/>
  <c r="AD435" i="35" s="1"/>
  <c r="AA311" i="35"/>
  <c r="AA210" i="35"/>
  <c r="AD210" i="35" s="1"/>
  <c r="AA36" i="35"/>
  <c r="AD36" i="35" s="1"/>
  <c r="AA39" i="35"/>
  <c r="AD39" i="35" s="1"/>
  <c r="AA46" i="35"/>
  <c r="AA59" i="35"/>
  <c r="AD59" i="35" s="1"/>
  <c r="AA127" i="35"/>
  <c r="AD127" i="35" s="1"/>
  <c r="AA143" i="35"/>
  <c r="AA174" i="35"/>
  <c r="AD174" i="35" s="1"/>
  <c r="AA190" i="35"/>
  <c r="AD190" i="35" s="1"/>
  <c r="AA215" i="35"/>
  <c r="AA218" i="35"/>
  <c r="AD218" i="35" s="1"/>
  <c r="AA225" i="35"/>
  <c r="AA231" i="35"/>
  <c r="AA250" i="35"/>
  <c r="AA282" i="35"/>
  <c r="AD282" i="35" s="1"/>
  <c r="AA298" i="35"/>
  <c r="AD298" i="35" s="1"/>
  <c r="AA327" i="35"/>
  <c r="AD327" i="35" s="1"/>
  <c r="AA330" i="35"/>
  <c r="AD330" i="35" s="1"/>
  <c r="AA84" i="35"/>
  <c r="AA100" i="35"/>
  <c r="AD100" i="35" s="1"/>
  <c r="AA134" i="35"/>
  <c r="AD134" i="35" s="1"/>
  <c r="AA147" i="35"/>
  <c r="AD147" i="35" s="1"/>
  <c r="AA154" i="35"/>
  <c r="AD154" i="35" s="1"/>
  <c r="AA157" i="35"/>
  <c r="AA171" i="35"/>
  <c r="AD171" i="35" s="1"/>
  <c r="AA181" i="35"/>
  <c r="AD181" i="35" s="1"/>
  <c r="AA18" i="35"/>
  <c r="AD18" i="35" s="1"/>
  <c r="AA21" i="35"/>
  <c r="AA24" i="35"/>
  <c r="AA33" i="35"/>
  <c r="AD33" i="35" s="1"/>
  <c r="AA53" i="35"/>
  <c r="AD53" i="35" s="1"/>
  <c r="AA75" i="35"/>
  <c r="AA87" i="35"/>
  <c r="AD87" i="35" s="1"/>
  <c r="AA343" i="35"/>
  <c r="AA350" i="35"/>
  <c r="AA357" i="35"/>
  <c r="AD357" i="35" s="1"/>
  <c r="AA396" i="35"/>
  <c r="AD396" i="35" s="1"/>
  <c r="AA410" i="35"/>
  <c r="AD410" i="35" s="1"/>
  <c r="AA417" i="35"/>
  <c r="AD417" i="35" s="1"/>
  <c r="AA442" i="35"/>
  <c r="AD442" i="35" s="1"/>
  <c r="AA37" i="35"/>
  <c r="AA40" i="35"/>
  <c r="AD40" i="35" s="1"/>
  <c r="AA60" i="35"/>
  <c r="AD60" i="35" s="1"/>
  <c r="AA63" i="35"/>
  <c r="AA69" i="35"/>
  <c r="AA81" i="35"/>
  <c r="AD81" i="35" s="1"/>
  <c r="AA119" i="35"/>
  <c r="AD119" i="35" s="1"/>
  <c r="AA122" i="35"/>
  <c r="AA125" i="35"/>
  <c r="AA128" i="35"/>
  <c r="AA131" i="35"/>
  <c r="AD131" i="35" s="1"/>
  <c r="AA175" i="35"/>
  <c r="AA178" i="35"/>
  <c r="AD178" i="35" s="1"/>
  <c r="AA188" i="35"/>
  <c r="AA197" i="35"/>
  <c r="AA203" i="35"/>
  <c r="AA206" i="35"/>
  <c r="AD206" i="35" s="1"/>
  <c r="AA222" i="35"/>
  <c r="AD222" i="35" s="1"/>
  <c r="AA241" i="35"/>
  <c r="AA257" i="35"/>
  <c r="AD257" i="35" s="1"/>
  <c r="AA264" i="35"/>
  <c r="AA272" i="35"/>
  <c r="AD272" i="35" s="1"/>
  <c r="AA276" i="35"/>
  <c r="AA321" i="35"/>
  <c r="AD321" i="35" s="1"/>
  <c r="AA347" i="35"/>
  <c r="AA354" i="35"/>
  <c r="AA375" i="35"/>
  <c r="AD375" i="35" s="1"/>
  <c r="AA386" i="35"/>
  <c r="AD386" i="35" s="1"/>
  <c r="AA407" i="35"/>
  <c r="AD407" i="35" s="1"/>
  <c r="AA414" i="35"/>
  <c r="AD414" i="35" s="1"/>
  <c r="AA446" i="35"/>
  <c r="AD446" i="35" s="1"/>
  <c r="AA72" i="35"/>
  <c r="AD72" i="35" s="1"/>
  <c r="AA138" i="35"/>
  <c r="AA141" i="35"/>
  <c r="AA168" i="35"/>
  <c r="AD168" i="35" s="1"/>
  <c r="AA191" i="35"/>
  <c r="AD191" i="35" s="1"/>
  <c r="AA219" i="35"/>
  <c r="AD219" i="35" s="1"/>
  <c r="AA244" i="35"/>
  <c r="AA254" i="35"/>
  <c r="AA261" i="35"/>
  <c r="AD261" i="35" s="1"/>
  <c r="AA436" i="35"/>
  <c r="AD436" i="35" s="1"/>
  <c r="AA439" i="35"/>
  <c r="AD439" i="35" s="1"/>
  <c r="AA28" i="35"/>
  <c r="AA34" i="35"/>
  <c r="AD34" i="35" s="1"/>
  <c r="AA57" i="35"/>
  <c r="AD57" i="35" s="1"/>
  <c r="AA88" i="35"/>
  <c r="AD88" i="35" s="1"/>
  <c r="AA95" i="35"/>
  <c r="AD95" i="35" s="1"/>
  <c r="AA98" i="35"/>
  <c r="AD98" i="35" s="1"/>
  <c r="AA114" i="35"/>
  <c r="AD114" i="35" s="1"/>
  <c r="AA117" i="35"/>
  <c r="AA135" i="35"/>
  <c r="AA172" i="35"/>
  <c r="AD172" i="35" s="1"/>
  <c r="AA182" i="35"/>
  <c r="AD182" i="35" s="1"/>
  <c r="AA213" i="35"/>
  <c r="AD213" i="35" s="1"/>
  <c r="AA226" i="35"/>
  <c r="AD226" i="35" s="1"/>
  <c r="AA229" i="35"/>
  <c r="AD229" i="35" s="1"/>
  <c r="AA232" i="35"/>
  <c r="AD232" i="35" s="1"/>
  <c r="AA235" i="35"/>
  <c r="AD235" i="35" s="1"/>
  <c r="AA251" i="35"/>
  <c r="AD251" i="35" s="1"/>
  <c r="AA283" i="35"/>
  <c r="AD283" i="35" s="1"/>
  <c r="AA299" i="35"/>
  <c r="AD299" i="35" s="1"/>
  <c r="AA302" i="35"/>
  <c r="AD302" i="35" s="1"/>
  <c r="AA338" i="35"/>
  <c r="AA358" i="35"/>
  <c r="AD358" i="35" s="1"/>
  <c r="AA365" i="35"/>
  <c r="AD365" i="35" s="1"/>
  <c r="AA390" i="35"/>
  <c r="AD390" i="35" s="1"/>
  <c r="AA400" i="35"/>
  <c r="AD400" i="35" s="1"/>
  <c r="AA411" i="35"/>
  <c r="AD411" i="35" s="1"/>
  <c r="AA443" i="35"/>
  <c r="AD443" i="35" s="1"/>
  <c r="AA265" i="35"/>
  <c r="AA90" i="35"/>
  <c r="AA262" i="35"/>
  <c r="AD262" i="35" s="1"/>
  <c r="AA406" i="35"/>
  <c r="AD406" i="35" s="1"/>
  <c r="AA200" i="35"/>
  <c r="AD200" i="35" s="1"/>
  <c r="AA212" i="35"/>
  <c r="AA35" i="35"/>
  <c r="AD35" i="35" s="1"/>
  <c r="AA201" i="35"/>
  <c r="AA279" i="35"/>
  <c r="AA295" i="35"/>
  <c r="AA137" i="35"/>
  <c r="AD137" i="35" s="1"/>
  <c r="AA214" i="35"/>
  <c r="AX160" i="35"/>
  <c r="AX250" i="35"/>
  <c r="AX113" i="35"/>
  <c r="AX347" i="35"/>
  <c r="AA373" i="35"/>
  <c r="AD373" i="35" s="1"/>
  <c r="AX37" i="35"/>
  <c r="AX65" i="35"/>
  <c r="AX345" i="35"/>
  <c r="AX448" i="35"/>
  <c r="AX224" i="35"/>
  <c r="AX246" i="35"/>
  <c r="AX22" i="35"/>
  <c r="AX244" i="35"/>
  <c r="AX317" i="35"/>
  <c r="AX199" i="35"/>
  <c r="AX242" i="35"/>
  <c r="AX302" i="35"/>
  <c r="AX16" i="35"/>
  <c r="AX31" i="35"/>
  <c r="AX70" i="35"/>
  <c r="AX92" i="35"/>
  <c r="AX175" i="35"/>
  <c r="AX275" i="35"/>
  <c r="AA309" i="35"/>
  <c r="AD309" i="35" s="1"/>
  <c r="AA313" i="35"/>
  <c r="AD313" i="35" s="1"/>
  <c r="AX315" i="35"/>
  <c r="AX42" i="35"/>
  <c r="AA47" i="35"/>
  <c r="AD47" i="35" s="1"/>
  <c r="AA49" i="35"/>
  <c r="AD49" i="35" s="1"/>
  <c r="AX88" i="35"/>
  <c r="AX131" i="35"/>
  <c r="AX133" i="35"/>
  <c r="AA144" i="35"/>
  <c r="AD144" i="35" s="1"/>
  <c r="AX146" i="35"/>
  <c r="AA149" i="35"/>
  <c r="AX404" i="35"/>
  <c r="AX306" i="35"/>
  <c r="AX387" i="35"/>
  <c r="AX74" i="35"/>
  <c r="AX449" i="35"/>
  <c r="AX109" i="35"/>
  <c r="AX382" i="35"/>
  <c r="AX39" i="35"/>
  <c r="AX343" i="35"/>
  <c r="AX446" i="35"/>
  <c r="AA110" i="35"/>
  <c r="AD110" i="35" s="1"/>
  <c r="AA13" i="35"/>
  <c r="AA43" i="35"/>
  <c r="AX86" i="35"/>
  <c r="AA111" i="35"/>
  <c r="AX127" i="35"/>
  <c r="AX129" i="35"/>
  <c r="AA160" i="35"/>
  <c r="AD160" i="35" s="1"/>
  <c r="AX193" i="35"/>
  <c r="AX288" i="35"/>
  <c r="AX380" i="35"/>
  <c r="AX152" i="35"/>
  <c r="AX222" i="35"/>
  <c r="AA277" i="35"/>
  <c r="AA78" i="35"/>
  <c r="AA80" i="35"/>
  <c r="AD80" i="35" s="1"/>
  <c r="AA248" i="35"/>
  <c r="AD248" i="35" s="1"/>
  <c r="AX252" i="35"/>
  <c r="AX254" i="35"/>
  <c r="AA310" i="35"/>
  <c r="AD310" i="35" s="1"/>
  <c r="AX329" i="35"/>
  <c r="AA349" i="35"/>
  <c r="AD349" i="35" s="1"/>
  <c r="AA368" i="35"/>
  <c r="AD368" i="35" s="1"/>
  <c r="AA382" i="35"/>
  <c r="AD382" i="35" s="1"/>
  <c r="AA234" i="35"/>
  <c r="AX255" i="35"/>
  <c r="AX257" i="35"/>
  <c r="AX259" i="35"/>
  <c r="AX289" i="35"/>
  <c r="AX294" i="35"/>
  <c r="AX348" i="35"/>
  <c r="AX375" i="35"/>
  <c r="AX12" i="35"/>
  <c r="AX44" i="35"/>
  <c r="AX48" i="35"/>
  <c r="AX63" i="35"/>
  <c r="AA105" i="35"/>
  <c r="AD105" i="35" s="1"/>
  <c r="AA113" i="35"/>
  <c r="AX134" i="35"/>
  <c r="AX148" i="35"/>
  <c r="AX150" i="35"/>
  <c r="AA185" i="35"/>
  <c r="AD185" i="35" s="1"/>
  <c r="AX202" i="35"/>
  <c r="AX206" i="35"/>
  <c r="AX210" i="35"/>
  <c r="AA230" i="35"/>
  <c r="AD230" i="35" s="1"/>
  <c r="AX263" i="35"/>
  <c r="AA273" i="35"/>
  <c r="AD273" i="35" s="1"/>
  <c r="AX309" i="35"/>
  <c r="AX337" i="35"/>
  <c r="AX352" i="35"/>
  <c r="AX363" i="35"/>
  <c r="AX367" i="35"/>
  <c r="AA385" i="35"/>
  <c r="AD385" i="35" s="1"/>
  <c r="AX440" i="35"/>
  <c r="AX444" i="35"/>
  <c r="AA15" i="35"/>
  <c r="AA17" i="35"/>
  <c r="AD17" i="35" s="1"/>
  <c r="AA27" i="35"/>
  <c r="AD27" i="35" s="1"/>
  <c r="AX33" i="35"/>
  <c r="AX55" i="35"/>
  <c r="AA66" i="35"/>
  <c r="AD66" i="35" s="1"/>
  <c r="AA89" i="35"/>
  <c r="AA93" i="35"/>
  <c r="AA103" i="35"/>
  <c r="AD103" i="35" s="1"/>
  <c r="AX111" i="35"/>
  <c r="AA123" i="35"/>
  <c r="AD123" i="35" s="1"/>
  <c r="AX138" i="35"/>
  <c r="AX140" i="35"/>
  <c r="AX144" i="35"/>
  <c r="AX156" i="35"/>
  <c r="AX158" i="35"/>
  <c r="AX173" i="35"/>
  <c r="AX181" i="35"/>
  <c r="AA193" i="35"/>
  <c r="AD193" i="35" s="1"/>
  <c r="AX204" i="35"/>
  <c r="AX212" i="35"/>
  <c r="AX218" i="35"/>
  <c r="AA224" i="35"/>
  <c r="AD224" i="35" s="1"/>
  <c r="AX236" i="35"/>
  <c r="AX240" i="35"/>
  <c r="AA246" i="35"/>
  <c r="AA260" i="35"/>
  <c r="AD260" i="35" s="1"/>
  <c r="AX267" i="35"/>
  <c r="AA315" i="35"/>
  <c r="AD315" i="35" s="1"/>
  <c r="AA317" i="35"/>
  <c r="AD317" i="35" s="1"/>
  <c r="AX321" i="35"/>
  <c r="AX323" i="35"/>
  <c r="AX341" i="35"/>
  <c r="AA360" i="35"/>
  <c r="AX371" i="35"/>
  <c r="AA376" i="35"/>
  <c r="AD376" i="35" s="1"/>
  <c r="AA378" i="35"/>
  <c r="AD378" i="35" s="1"/>
  <c r="AA403" i="35"/>
  <c r="AD403" i="35" s="1"/>
  <c r="AX406" i="35"/>
  <c r="AX412" i="35"/>
  <c r="AX428" i="35"/>
  <c r="AX442" i="35"/>
  <c r="AX41" i="35"/>
  <c r="AX68" i="35"/>
  <c r="AA91" i="35"/>
  <c r="AD91" i="35" s="1"/>
  <c r="AX167" i="35"/>
  <c r="AX293" i="35"/>
  <c r="AA445" i="35"/>
  <c r="AD445" i="35" s="1"/>
  <c r="AX93" i="35"/>
  <c r="AA120" i="35"/>
  <c r="AD120" i="35" s="1"/>
  <c r="AX163" i="35"/>
  <c r="AX368" i="35"/>
  <c r="AX376" i="35"/>
  <c r="AX432" i="35"/>
  <c r="AX286" i="35"/>
  <c r="AX313" i="35"/>
  <c r="AX89" i="35"/>
  <c r="AA118" i="35"/>
  <c r="AX11" i="35"/>
  <c r="AA22" i="35"/>
  <c r="AA50" i="35"/>
  <c r="AD50" i="35" s="1"/>
  <c r="AX56" i="35"/>
  <c r="AX58" i="35"/>
  <c r="AX81" i="35"/>
  <c r="AA94" i="35"/>
  <c r="AD94" i="35" s="1"/>
  <c r="AA109" i="35"/>
  <c r="AD109" i="35" s="1"/>
  <c r="AX112" i="35"/>
  <c r="AX120" i="35"/>
  <c r="AA126" i="35"/>
  <c r="AD126" i="35" s="1"/>
  <c r="AX141" i="35"/>
  <c r="AX155" i="35"/>
  <c r="AX157" i="35"/>
  <c r="AA164" i="35"/>
  <c r="AD164" i="35" s="1"/>
  <c r="AX186" i="35"/>
  <c r="AA194" i="35"/>
  <c r="AD194" i="35" s="1"/>
  <c r="AX211" i="35"/>
  <c r="AX213" i="35"/>
  <c r="AX219" i="35"/>
  <c r="AX233" i="35"/>
  <c r="AX237" i="35"/>
  <c r="AA247" i="35"/>
  <c r="AD247" i="35" s="1"/>
  <c r="AA301" i="35"/>
  <c r="AD301" i="35" s="1"/>
  <c r="AA305" i="35"/>
  <c r="AD305" i="35" s="1"/>
  <c r="AX322" i="35"/>
  <c r="AX334" i="35"/>
  <c r="AA348" i="35"/>
  <c r="AX392" i="35"/>
  <c r="AX405" i="35"/>
  <c r="AX415" i="35"/>
  <c r="AX423" i="35"/>
  <c r="AA425" i="35"/>
  <c r="AD425" i="35" s="1"/>
  <c r="AX441" i="35"/>
  <c r="AX418" i="35"/>
  <c r="AX434" i="35"/>
  <c r="AX27" i="35"/>
  <c r="AX103" i="35"/>
  <c r="AX165" i="35"/>
  <c r="AX21" i="35"/>
  <c r="AX47" i="35"/>
  <c r="AA268" i="35"/>
  <c r="AX277" i="35"/>
  <c r="AA429" i="35"/>
  <c r="AD429" i="35" s="1"/>
  <c r="AX64" i="35"/>
  <c r="AX85" i="35"/>
  <c r="AX110" i="35"/>
  <c r="AX145" i="35"/>
  <c r="AX153" i="35"/>
  <c r="AX174" i="35"/>
  <c r="AX207" i="35"/>
  <c r="AX262" i="35"/>
  <c r="AX297" i="35"/>
  <c r="AX336" i="35"/>
  <c r="AA415" i="35"/>
  <c r="AD415" i="35" s="1"/>
  <c r="AX445" i="35"/>
  <c r="AX388" i="35"/>
  <c r="AX394" i="35"/>
  <c r="AX410" i="35"/>
  <c r="AX424" i="35"/>
  <c r="AX17" i="35"/>
  <c r="AA161" i="35"/>
  <c r="AD161" i="35" s="1"/>
  <c r="AA205" i="35"/>
  <c r="AD205" i="35" s="1"/>
  <c r="AA297" i="35"/>
  <c r="AD297" i="35" s="1"/>
  <c r="AA405" i="35"/>
  <c r="AD405" i="35" s="1"/>
  <c r="AX49" i="35"/>
  <c r="AX349" i="35"/>
  <c r="AX360" i="35"/>
  <c r="AX13" i="35"/>
  <c r="AX43" i="35"/>
  <c r="AX87" i="35"/>
  <c r="AX135" i="35"/>
  <c r="AX161" i="35"/>
  <c r="AX295" i="35"/>
  <c r="AA326" i="35"/>
  <c r="AD326" i="35" s="1"/>
  <c r="AX351" i="35"/>
  <c r="AA413" i="35"/>
  <c r="AD413" i="35" s="1"/>
  <c r="AA421" i="35"/>
  <c r="AD421" i="35" s="1"/>
  <c r="AA437" i="35"/>
  <c r="AD437" i="35" s="1"/>
  <c r="AX447" i="35"/>
  <c r="AA12" i="35"/>
  <c r="AD12" i="35" s="1"/>
  <c r="AX36" i="35"/>
  <c r="AX50" i="35"/>
  <c r="AX52" i="35"/>
  <c r="AA55" i="35"/>
  <c r="AD55" i="35" s="1"/>
  <c r="AX75" i="35"/>
  <c r="AA82" i="35"/>
  <c r="AD82" i="35" s="1"/>
  <c r="AA92" i="35"/>
  <c r="AD92" i="35" s="1"/>
  <c r="AX104" i="35"/>
  <c r="AA107" i="35"/>
  <c r="AD107" i="35" s="1"/>
  <c r="AX124" i="35"/>
  <c r="AX128" i="35"/>
  <c r="AA148" i="35"/>
  <c r="AD148" i="35" s="1"/>
  <c r="AA150" i="35"/>
  <c r="AD150" i="35" s="1"/>
  <c r="AA156" i="35"/>
  <c r="AX168" i="35"/>
  <c r="AA187" i="35"/>
  <c r="AD187" i="35" s="1"/>
  <c r="AX198" i="35"/>
  <c r="AA204" i="35"/>
  <c r="AA220" i="35"/>
  <c r="AD220" i="35" s="1"/>
  <c r="AX231" i="35"/>
  <c r="AA238" i="35"/>
  <c r="AD238" i="35" s="1"/>
  <c r="AX314" i="35"/>
  <c r="AX316" i="35"/>
  <c r="AX318" i="35"/>
  <c r="AX330" i="35"/>
  <c r="AA367" i="35"/>
  <c r="AD367" i="35" s="1"/>
  <c r="AA369" i="35"/>
  <c r="AD369" i="35" s="1"/>
  <c r="AX411" i="35"/>
  <c r="AX417" i="35"/>
  <c r="AX425" i="35"/>
  <c r="AX431" i="35"/>
  <c r="AX435" i="35"/>
  <c r="AA440" i="35"/>
  <c r="AD440" i="35" s="1"/>
  <c r="AA444" i="35"/>
  <c r="AD444" i="35" s="1"/>
  <c r="AX60" i="35"/>
  <c r="AX24" i="35"/>
  <c r="AX115" i="35"/>
  <c r="AX151" i="35"/>
  <c r="AX201" i="35"/>
  <c r="AX136" i="35"/>
  <c r="AX147" i="35"/>
  <c r="AX59" i="35"/>
  <c r="AA163" i="35"/>
  <c r="AD163" i="35" s="1"/>
  <c r="AA184" i="35"/>
  <c r="AD184" i="35" s="1"/>
  <c r="AA211" i="35"/>
  <c r="AA228" i="35"/>
  <c r="AD228" i="35" s="1"/>
  <c r="AX272" i="35"/>
  <c r="AX159" i="35"/>
  <c r="AX188" i="35"/>
  <c r="AX208" i="35"/>
  <c r="AX225" i="35"/>
  <c r="AX205" i="35"/>
  <c r="AX335" i="35"/>
  <c r="AX45" i="35"/>
  <c r="AX187" i="35"/>
  <c r="AX393" i="35"/>
  <c r="AX122" i="35"/>
  <c r="AA151" i="35"/>
  <c r="AD151" i="35" s="1"/>
  <c r="AA189" i="35"/>
  <c r="AX90" i="35"/>
  <c r="AX132" i="35"/>
  <c r="AX72" i="35"/>
  <c r="AX171" i="35"/>
  <c r="AX304" i="35"/>
  <c r="AX420" i="35"/>
  <c r="AX20" i="35"/>
  <c r="AX15" i="35"/>
  <c r="AX35" i="35"/>
  <c r="AX29" i="35"/>
  <c r="AX40" i="35"/>
  <c r="AX107" i="35"/>
  <c r="AA196" i="35"/>
  <c r="AD196" i="35" s="1"/>
  <c r="AX249" i="35"/>
  <c r="AX284" i="35"/>
  <c r="AA323" i="35"/>
  <c r="AD323" i="35" s="1"/>
  <c r="AX346" i="35"/>
  <c r="AX248" i="35"/>
  <c r="AX91" i="35"/>
  <c r="AX169" i="35"/>
  <c r="AX274" i="35"/>
  <c r="AX287" i="35"/>
  <c r="AX332" i="35"/>
  <c r="AA372" i="35"/>
  <c r="AD372" i="35" s="1"/>
  <c r="AA397" i="35"/>
  <c r="AD397" i="35" s="1"/>
  <c r="U450" i="35"/>
  <c r="AX328" i="35"/>
  <c r="AX427" i="35"/>
  <c r="AX76" i="35"/>
  <c r="AX94" i="35"/>
  <c r="AA136" i="35"/>
  <c r="AD136" i="35" s="1"/>
  <c r="AX180" i="35"/>
  <c r="AA186" i="35"/>
  <c r="AD186" i="35" s="1"/>
  <c r="AA304" i="35"/>
  <c r="AD304" i="35" s="1"/>
  <c r="AA308" i="35"/>
  <c r="AA374" i="35"/>
  <c r="AD374" i="35" s="1"/>
  <c r="AX260" i="35"/>
  <c r="AX278" i="35"/>
  <c r="AX319" i="35"/>
  <c r="AX364" i="35"/>
  <c r="AX216" i="35"/>
  <c r="AX273" i="35"/>
  <c r="AX381" i="35"/>
  <c r="AA266" i="35"/>
  <c r="AA286" i="35"/>
  <c r="AD286" i="35" s="1"/>
  <c r="AA165" i="35"/>
  <c r="AX195" i="35"/>
  <c r="AX245" i="35"/>
  <c r="AA320" i="35"/>
  <c r="AX365" i="35"/>
  <c r="AX379" i="35"/>
  <c r="AX403" i="35"/>
  <c r="AA418" i="35"/>
  <c r="AD418" i="35" s="1"/>
  <c r="AX419" i="35"/>
  <c r="AX279" i="35"/>
  <c r="AX344" i="35"/>
  <c r="AA356" i="35"/>
  <c r="AD356" i="35" s="1"/>
  <c r="AA377" i="35"/>
  <c r="AD377" i="35" s="1"/>
  <c r="AA209" i="35"/>
  <c r="AA249" i="35"/>
  <c r="AD249" i="35" s="1"/>
  <c r="AX256" i="35"/>
  <c r="AX307" i="35"/>
  <c r="AX324" i="35"/>
  <c r="AA328" i="35"/>
  <c r="AA412" i="35"/>
  <c r="AD412" i="35" s="1"/>
  <c r="AX280" i="35"/>
  <c r="AX281" i="35"/>
  <c r="AX400" i="35"/>
  <c r="AX422" i="35"/>
  <c r="AA292" i="35"/>
  <c r="AA324" i="35"/>
  <c r="AD324" i="35" s="1"/>
  <c r="AX355" i="35"/>
  <c r="AX362" i="35"/>
  <c r="AA392" i="35"/>
  <c r="AD392" i="35" s="1"/>
  <c r="AX361" i="35"/>
  <c r="AX377" i="35"/>
  <c r="AA364" i="35"/>
  <c r="AD364" i="35" s="1"/>
  <c r="AX401" i="35"/>
  <c r="AA288" i="35"/>
  <c r="AA296" i="35"/>
  <c r="AD296" i="35" s="1"/>
  <c r="AX350" i="35"/>
  <c r="AX353" i="35"/>
  <c r="AX354" i="35"/>
  <c r="AA362" i="35"/>
  <c r="AD362" i="35" s="1"/>
  <c r="AX369" i="35"/>
  <c r="AA432" i="35"/>
  <c r="AD432" i="35" s="1"/>
  <c r="AX357" i="35"/>
  <c r="AX358" i="35"/>
  <c r="AA420" i="35"/>
  <c r="AD420" i="35" s="1"/>
  <c r="AX373" i="35"/>
  <c r="AX385" i="35"/>
  <c r="AX397" i="35"/>
  <c r="AX409" i="35"/>
  <c r="AA77" i="35" l="1"/>
  <c r="AD77" i="35" s="1"/>
  <c r="U454" i="35"/>
  <c r="U456" i="35" s="1"/>
  <c r="U457" i="38"/>
  <c r="AX450" i="35"/>
  <c r="G445" i="6"/>
  <c r="AP1064" i="8" l="1"/>
  <c r="BI444" i="6" l="1"/>
  <c r="BK444" i="6" s="1"/>
  <c r="BI443" i="6"/>
  <c r="BK443" i="6" s="1"/>
  <c r="BI442" i="6"/>
  <c r="BK442" i="6" s="1"/>
  <c r="BI441" i="6"/>
  <c r="BK441" i="6" s="1"/>
  <c r="BI440" i="6"/>
  <c r="BK440" i="6" s="1"/>
  <c r="BI439" i="6"/>
  <c r="BK439" i="6" s="1"/>
  <c r="BI438" i="6"/>
  <c r="BK438" i="6" s="1"/>
  <c r="BI437" i="6"/>
  <c r="BK437" i="6" s="1"/>
  <c r="BI436" i="6"/>
  <c r="BK436" i="6" s="1"/>
  <c r="BI435" i="6"/>
  <c r="BK435" i="6" s="1"/>
  <c r="BI434" i="6"/>
  <c r="BK434" i="6" s="1"/>
  <c r="BI433" i="6"/>
  <c r="BK433" i="6" s="1"/>
  <c r="BI432" i="6"/>
  <c r="BK432" i="6" s="1"/>
  <c r="BI431" i="6"/>
  <c r="BK431" i="6" s="1"/>
  <c r="BI430" i="6"/>
  <c r="BK430" i="6" s="1"/>
  <c r="BI429" i="6"/>
  <c r="BK429" i="6" s="1"/>
  <c r="BI428" i="6"/>
  <c r="BK428" i="6" s="1"/>
  <c r="BI427" i="6"/>
  <c r="BK427" i="6" s="1"/>
  <c r="BI426" i="6"/>
  <c r="BK426" i="6" s="1"/>
  <c r="BI425" i="6"/>
  <c r="BK425" i="6" s="1"/>
  <c r="BI424" i="6"/>
  <c r="BK424" i="6" s="1"/>
  <c r="BI423" i="6"/>
  <c r="BK423" i="6" s="1"/>
  <c r="BI422" i="6"/>
  <c r="BK422" i="6" s="1"/>
  <c r="BI421" i="6"/>
  <c r="BK421" i="6" s="1"/>
  <c r="BI420" i="6"/>
  <c r="BK420" i="6" s="1"/>
  <c r="BI419" i="6"/>
  <c r="BK419" i="6" s="1"/>
  <c r="BI418" i="6"/>
  <c r="BK418" i="6" s="1"/>
  <c r="BI417" i="6"/>
  <c r="BK417" i="6" s="1"/>
  <c r="BI416" i="6"/>
  <c r="BK416" i="6" s="1"/>
  <c r="BI415" i="6"/>
  <c r="BK415" i="6" s="1"/>
  <c r="BI414" i="6"/>
  <c r="BK414" i="6" s="1"/>
  <c r="BI413" i="6"/>
  <c r="BK413" i="6" s="1"/>
  <c r="BI412" i="6"/>
  <c r="BK412" i="6" s="1"/>
  <c r="BI411" i="6"/>
  <c r="BK411" i="6" s="1"/>
  <c r="BI410" i="6"/>
  <c r="BK410" i="6" s="1"/>
  <c r="BI409" i="6"/>
  <c r="BK409" i="6" s="1"/>
  <c r="BI408" i="6"/>
  <c r="BK408" i="6" s="1"/>
  <c r="BI407" i="6"/>
  <c r="BK407" i="6" s="1"/>
  <c r="BI406" i="6"/>
  <c r="BK406" i="6" s="1"/>
  <c r="BI405" i="6"/>
  <c r="BK405" i="6" s="1"/>
  <c r="BI404" i="6"/>
  <c r="BK404" i="6" s="1"/>
  <c r="BI403" i="6"/>
  <c r="BK403" i="6" s="1"/>
  <c r="BI402" i="6"/>
  <c r="BK402" i="6" s="1"/>
  <c r="BI401" i="6"/>
  <c r="BK401" i="6" s="1"/>
  <c r="BI400" i="6"/>
  <c r="BK400" i="6" s="1"/>
  <c r="BI399" i="6"/>
  <c r="BK399" i="6" s="1"/>
  <c r="BI398" i="6"/>
  <c r="BK398" i="6" s="1"/>
  <c r="BI397" i="6"/>
  <c r="BK397" i="6" s="1"/>
  <c r="BI396" i="6"/>
  <c r="BK396" i="6" s="1"/>
  <c r="BI395" i="6"/>
  <c r="BK395" i="6" s="1"/>
  <c r="BI394" i="6"/>
  <c r="BK394" i="6" s="1"/>
  <c r="BI393" i="6"/>
  <c r="BK393" i="6" s="1"/>
  <c r="BI392" i="6"/>
  <c r="BK392" i="6" s="1"/>
  <c r="BI391" i="6"/>
  <c r="BK391" i="6" s="1"/>
  <c r="BI390" i="6"/>
  <c r="BK390" i="6" s="1"/>
  <c r="BI389" i="6"/>
  <c r="BK389" i="6" s="1"/>
  <c r="BI388" i="6"/>
  <c r="BK388" i="6" s="1"/>
  <c r="BI387" i="6"/>
  <c r="BK387" i="6" s="1"/>
  <c r="BI386" i="6"/>
  <c r="BK386" i="6" s="1"/>
  <c r="BI385" i="6"/>
  <c r="BK385" i="6" s="1"/>
  <c r="BI384" i="6"/>
  <c r="BK384" i="6" s="1"/>
  <c r="BI383" i="6"/>
  <c r="BK383" i="6" s="1"/>
  <c r="BI382" i="6"/>
  <c r="BK382" i="6" s="1"/>
  <c r="BI381" i="6"/>
  <c r="BK381" i="6" s="1"/>
  <c r="BI380" i="6"/>
  <c r="BK380" i="6" s="1"/>
  <c r="BI379" i="6"/>
  <c r="BK379" i="6" s="1"/>
  <c r="BI378" i="6"/>
  <c r="BK378" i="6" s="1"/>
  <c r="BI377" i="6"/>
  <c r="BK377" i="6" s="1"/>
  <c r="BI376" i="6"/>
  <c r="BK376" i="6" s="1"/>
  <c r="BI375" i="6"/>
  <c r="BK375" i="6" s="1"/>
  <c r="BI374" i="6"/>
  <c r="BK374" i="6" s="1"/>
  <c r="BI373" i="6"/>
  <c r="BK373" i="6" s="1"/>
  <c r="BI372" i="6"/>
  <c r="BK372" i="6" s="1"/>
  <c r="BI371" i="6"/>
  <c r="BK371" i="6" s="1"/>
  <c r="BI370" i="6"/>
  <c r="BK370" i="6" s="1"/>
  <c r="BI369" i="6"/>
  <c r="BK369" i="6" s="1"/>
  <c r="BI368" i="6"/>
  <c r="BK368" i="6" s="1"/>
  <c r="BI367" i="6"/>
  <c r="BK367" i="6" s="1"/>
  <c r="BI366" i="6"/>
  <c r="BK366" i="6" s="1"/>
  <c r="BI365" i="6"/>
  <c r="BK365" i="6" s="1"/>
  <c r="BI364" i="6"/>
  <c r="BK364" i="6" s="1"/>
  <c r="BI363" i="6"/>
  <c r="BK363" i="6" s="1"/>
  <c r="BI362" i="6"/>
  <c r="BK362" i="6" s="1"/>
  <c r="BI361" i="6"/>
  <c r="BK361" i="6" s="1"/>
  <c r="BI360" i="6"/>
  <c r="BK360" i="6" s="1"/>
  <c r="BI359" i="6"/>
  <c r="BK359" i="6" s="1"/>
  <c r="BI358" i="6"/>
  <c r="BK358" i="6" s="1"/>
  <c r="BI357" i="6"/>
  <c r="BI356" i="6"/>
  <c r="BK356" i="6" s="1"/>
  <c r="BI355" i="6"/>
  <c r="BK355" i="6" s="1"/>
  <c r="BI354" i="6"/>
  <c r="BK354" i="6" s="1"/>
  <c r="BI353" i="6"/>
  <c r="BK353" i="6" s="1"/>
  <c r="BI352" i="6"/>
  <c r="BK352" i="6" s="1"/>
  <c r="BI351" i="6"/>
  <c r="BK351" i="6" s="1"/>
  <c r="BI350" i="6"/>
  <c r="BK350" i="6" s="1"/>
  <c r="BI349" i="6"/>
  <c r="BK349" i="6" s="1"/>
  <c r="BI348" i="6"/>
  <c r="BK348" i="6" s="1"/>
  <c r="BI347" i="6"/>
  <c r="BK347" i="6" s="1"/>
  <c r="BI346" i="6"/>
  <c r="BK346" i="6" s="1"/>
  <c r="BI345" i="6"/>
  <c r="BK345" i="6" s="1"/>
  <c r="BI344" i="6"/>
  <c r="BK344" i="6" s="1"/>
  <c r="BI343" i="6"/>
  <c r="BK343" i="6" s="1"/>
  <c r="BI342" i="6"/>
  <c r="BK342" i="6" s="1"/>
  <c r="BI341" i="6"/>
  <c r="BK341" i="6" s="1"/>
  <c r="BI340" i="6"/>
  <c r="BK340" i="6" s="1"/>
  <c r="BI339" i="6"/>
  <c r="BK339" i="6" s="1"/>
  <c r="BI338" i="6"/>
  <c r="BK338" i="6" s="1"/>
  <c r="BI337" i="6"/>
  <c r="BK337" i="6" s="1"/>
  <c r="BI336" i="6"/>
  <c r="BK336" i="6" s="1"/>
  <c r="BI335" i="6"/>
  <c r="BK335" i="6" s="1"/>
  <c r="BI334" i="6"/>
  <c r="BK334" i="6" s="1"/>
  <c r="BI333" i="6"/>
  <c r="BK333" i="6" s="1"/>
  <c r="BI332" i="6"/>
  <c r="BK332" i="6" s="1"/>
  <c r="BI331" i="6"/>
  <c r="BK331" i="6" s="1"/>
  <c r="BI330" i="6"/>
  <c r="BK330" i="6" s="1"/>
  <c r="BI329" i="6"/>
  <c r="BK329" i="6" s="1"/>
  <c r="BI328" i="6"/>
  <c r="BK328" i="6" s="1"/>
  <c r="BI327" i="6"/>
  <c r="BK327" i="6" s="1"/>
  <c r="BI326" i="6"/>
  <c r="BK326" i="6" s="1"/>
  <c r="BI325" i="6"/>
  <c r="BK325" i="6" s="1"/>
  <c r="BI324" i="6"/>
  <c r="BK324" i="6" s="1"/>
  <c r="BI323" i="6"/>
  <c r="BK323" i="6" s="1"/>
  <c r="BI322" i="6"/>
  <c r="BK322" i="6" s="1"/>
  <c r="BI321" i="6"/>
  <c r="BK321" i="6" s="1"/>
  <c r="BI320" i="6"/>
  <c r="BK320" i="6" s="1"/>
  <c r="BI319" i="6"/>
  <c r="BK319" i="6" s="1"/>
  <c r="BI318" i="6"/>
  <c r="BK318" i="6" s="1"/>
  <c r="BI317" i="6"/>
  <c r="BK317" i="6" s="1"/>
  <c r="BI316" i="6"/>
  <c r="BK316" i="6" s="1"/>
  <c r="BI315" i="6"/>
  <c r="BK315" i="6" s="1"/>
  <c r="BI314" i="6"/>
  <c r="BK314" i="6" s="1"/>
  <c r="BI313" i="6"/>
  <c r="BK313" i="6" s="1"/>
  <c r="BI312" i="6"/>
  <c r="BK312" i="6" s="1"/>
  <c r="BI311" i="6"/>
  <c r="BK311" i="6" s="1"/>
  <c r="BI310" i="6"/>
  <c r="BK310" i="6" s="1"/>
  <c r="BI309" i="6"/>
  <c r="BK309" i="6" s="1"/>
  <c r="BI308" i="6"/>
  <c r="BK308" i="6" s="1"/>
  <c r="BI307" i="6"/>
  <c r="BK307" i="6" s="1"/>
  <c r="BI306" i="6"/>
  <c r="BK306" i="6" s="1"/>
  <c r="BI305" i="6"/>
  <c r="BK305" i="6" s="1"/>
  <c r="BI304" i="6"/>
  <c r="BK304" i="6" s="1"/>
  <c r="BI303" i="6"/>
  <c r="BK303" i="6" s="1"/>
  <c r="BI302" i="6"/>
  <c r="BK302" i="6" s="1"/>
  <c r="BI301" i="6"/>
  <c r="BK301" i="6" s="1"/>
  <c r="BI300" i="6"/>
  <c r="BK300" i="6" s="1"/>
  <c r="BI299" i="6"/>
  <c r="BK299" i="6" s="1"/>
  <c r="BI298" i="6"/>
  <c r="BK298" i="6" s="1"/>
  <c r="BI297" i="6"/>
  <c r="BK297" i="6" s="1"/>
  <c r="BI296" i="6"/>
  <c r="BK296" i="6" s="1"/>
  <c r="BI295" i="6"/>
  <c r="BK295" i="6" s="1"/>
  <c r="BI294" i="6"/>
  <c r="BK294" i="6" s="1"/>
  <c r="BI293" i="6"/>
  <c r="BK293" i="6" s="1"/>
  <c r="BI292" i="6"/>
  <c r="BK292" i="6" s="1"/>
  <c r="BI291" i="6"/>
  <c r="BK291" i="6" s="1"/>
  <c r="BI290" i="6"/>
  <c r="BK290" i="6" s="1"/>
  <c r="BI289" i="6"/>
  <c r="BK289" i="6" s="1"/>
  <c r="BI288" i="6"/>
  <c r="BK288" i="6" s="1"/>
  <c r="BI287" i="6"/>
  <c r="BK287" i="6" s="1"/>
  <c r="BI286" i="6"/>
  <c r="BK286" i="6" s="1"/>
  <c r="BI285" i="6"/>
  <c r="BK285" i="6" s="1"/>
  <c r="BI284" i="6"/>
  <c r="BK284" i="6" s="1"/>
  <c r="BI283" i="6"/>
  <c r="BK283" i="6" s="1"/>
  <c r="BI282" i="6"/>
  <c r="BK282" i="6" s="1"/>
  <c r="BI281" i="6"/>
  <c r="BK281" i="6" s="1"/>
  <c r="BI280" i="6"/>
  <c r="BK280" i="6" s="1"/>
  <c r="BI279" i="6"/>
  <c r="BK279" i="6" s="1"/>
  <c r="BI278" i="6"/>
  <c r="BK278" i="6" s="1"/>
  <c r="BI277" i="6"/>
  <c r="BK277" i="6" s="1"/>
  <c r="BI276" i="6"/>
  <c r="BK276" i="6" s="1"/>
  <c r="BI275" i="6"/>
  <c r="BK275" i="6" s="1"/>
  <c r="BI274" i="6"/>
  <c r="BK274" i="6" s="1"/>
  <c r="BI273" i="6"/>
  <c r="BK273" i="6" s="1"/>
  <c r="BI272" i="6"/>
  <c r="BK272" i="6" s="1"/>
  <c r="BI271" i="6"/>
  <c r="BK271" i="6" s="1"/>
  <c r="BI270" i="6"/>
  <c r="BK270" i="6" s="1"/>
  <c r="BI269" i="6"/>
  <c r="BK269" i="6" s="1"/>
  <c r="BI268" i="6"/>
  <c r="BK268" i="6" s="1"/>
  <c r="BI267" i="6"/>
  <c r="BK267" i="6" s="1"/>
  <c r="BI266" i="6"/>
  <c r="BK266" i="6" s="1"/>
  <c r="BI265" i="6"/>
  <c r="BK265" i="6" s="1"/>
  <c r="BI264" i="6"/>
  <c r="BK264" i="6" s="1"/>
  <c r="BI263" i="6"/>
  <c r="BK263" i="6" s="1"/>
  <c r="BI262" i="6"/>
  <c r="BK262" i="6" s="1"/>
  <c r="BI261" i="6"/>
  <c r="BK261" i="6" s="1"/>
  <c r="BI260" i="6"/>
  <c r="BK260" i="6" s="1"/>
  <c r="BI259" i="6"/>
  <c r="BK259" i="6" s="1"/>
  <c r="BI258" i="6"/>
  <c r="BK258" i="6" s="1"/>
  <c r="BI257" i="6"/>
  <c r="BK257" i="6" s="1"/>
  <c r="BI256" i="6"/>
  <c r="BK256" i="6" s="1"/>
  <c r="BI255" i="6"/>
  <c r="BK255" i="6" s="1"/>
  <c r="BI254" i="6"/>
  <c r="BK254" i="6" s="1"/>
  <c r="BI253" i="6"/>
  <c r="BK253" i="6" s="1"/>
  <c r="BI252" i="6"/>
  <c r="BK252" i="6" s="1"/>
  <c r="BI251" i="6"/>
  <c r="BK251" i="6" s="1"/>
  <c r="BI250" i="6"/>
  <c r="BK250" i="6" s="1"/>
  <c r="BI249" i="6"/>
  <c r="BK249" i="6" s="1"/>
  <c r="BI248" i="6"/>
  <c r="BK248" i="6" s="1"/>
  <c r="BI247" i="6"/>
  <c r="BK247" i="6" s="1"/>
  <c r="BI246" i="6"/>
  <c r="BK246" i="6" s="1"/>
  <c r="BI245" i="6"/>
  <c r="BK245" i="6" s="1"/>
  <c r="BI244" i="6"/>
  <c r="BK244" i="6" s="1"/>
  <c r="BI243" i="6"/>
  <c r="BK243" i="6" s="1"/>
  <c r="BI242" i="6"/>
  <c r="BK242" i="6" s="1"/>
  <c r="BI241" i="6"/>
  <c r="BK241" i="6" s="1"/>
  <c r="BI240" i="6"/>
  <c r="BK240" i="6" s="1"/>
  <c r="BI239" i="6"/>
  <c r="BK239" i="6" s="1"/>
  <c r="BI238" i="6"/>
  <c r="BK238" i="6" s="1"/>
  <c r="BI237" i="6"/>
  <c r="BK237" i="6" s="1"/>
  <c r="BI236" i="6"/>
  <c r="BK236" i="6" s="1"/>
  <c r="BI235" i="6"/>
  <c r="BK235" i="6" s="1"/>
  <c r="BI234" i="6"/>
  <c r="BK234" i="6" s="1"/>
  <c r="BI233" i="6"/>
  <c r="BK233" i="6" s="1"/>
  <c r="BI232" i="6"/>
  <c r="BK232" i="6" s="1"/>
  <c r="BI231" i="6"/>
  <c r="BK231" i="6" s="1"/>
  <c r="BI230" i="6"/>
  <c r="BK230" i="6" s="1"/>
  <c r="BI229" i="6"/>
  <c r="BK229" i="6" s="1"/>
  <c r="BI228" i="6"/>
  <c r="BK228" i="6" s="1"/>
  <c r="BI227" i="6"/>
  <c r="BK227" i="6" s="1"/>
  <c r="BI226" i="6"/>
  <c r="BK226" i="6" s="1"/>
  <c r="BI225" i="6"/>
  <c r="BK225" i="6" s="1"/>
  <c r="BI224" i="6"/>
  <c r="BK224" i="6" s="1"/>
  <c r="BI223" i="6"/>
  <c r="BK223" i="6" s="1"/>
  <c r="BI222" i="6"/>
  <c r="BK222" i="6" s="1"/>
  <c r="BI221" i="6"/>
  <c r="BK221" i="6" s="1"/>
  <c r="BI220" i="6"/>
  <c r="BK220" i="6" s="1"/>
  <c r="BI219" i="6"/>
  <c r="BK219" i="6" s="1"/>
  <c r="BI218" i="6"/>
  <c r="BK218" i="6" s="1"/>
  <c r="BI217" i="6"/>
  <c r="BK217" i="6" s="1"/>
  <c r="BI216" i="6"/>
  <c r="BK216" i="6" s="1"/>
  <c r="BI215" i="6"/>
  <c r="BK215" i="6" s="1"/>
  <c r="BI214" i="6"/>
  <c r="BK214" i="6" s="1"/>
  <c r="BI213" i="6"/>
  <c r="BK213" i="6" s="1"/>
  <c r="BI212" i="6"/>
  <c r="BK212" i="6" s="1"/>
  <c r="BI211" i="6"/>
  <c r="BK211" i="6" s="1"/>
  <c r="BI210" i="6"/>
  <c r="BK210" i="6" s="1"/>
  <c r="BI209" i="6"/>
  <c r="BK209" i="6" s="1"/>
  <c r="BI208" i="6"/>
  <c r="BK208" i="6" s="1"/>
  <c r="BI207" i="6"/>
  <c r="BK207" i="6" s="1"/>
  <c r="BI206" i="6"/>
  <c r="BK206" i="6" s="1"/>
  <c r="BI205" i="6"/>
  <c r="BK205" i="6" s="1"/>
  <c r="BI204" i="6"/>
  <c r="BK204" i="6" s="1"/>
  <c r="BI203" i="6"/>
  <c r="BK203" i="6" s="1"/>
  <c r="BI202" i="6"/>
  <c r="BK202" i="6" s="1"/>
  <c r="BI201" i="6"/>
  <c r="BK201" i="6" s="1"/>
  <c r="BI200" i="6"/>
  <c r="BK200" i="6" s="1"/>
  <c r="BI199" i="6"/>
  <c r="BK199" i="6" s="1"/>
  <c r="BI198" i="6"/>
  <c r="BK198" i="6" s="1"/>
  <c r="BI197" i="6"/>
  <c r="BK197" i="6" s="1"/>
  <c r="BI196" i="6"/>
  <c r="BK196" i="6" s="1"/>
  <c r="BI195" i="6"/>
  <c r="BK195" i="6" s="1"/>
  <c r="BI194" i="6"/>
  <c r="BK194" i="6" s="1"/>
  <c r="BI193" i="6"/>
  <c r="BK193" i="6" s="1"/>
  <c r="BI192" i="6"/>
  <c r="BK192" i="6" s="1"/>
  <c r="BI191" i="6"/>
  <c r="BK191" i="6" s="1"/>
  <c r="BI190" i="6"/>
  <c r="BK190" i="6" s="1"/>
  <c r="BI189" i="6"/>
  <c r="BK189" i="6" s="1"/>
  <c r="BI188" i="6"/>
  <c r="BK188" i="6" s="1"/>
  <c r="BI187" i="6"/>
  <c r="BK187" i="6" s="1"/>
  <c r="BI186" i="6"/>
  <c r="BK186" i="6" s="1"/>
  <c r="BI185" i="6"/>
  <c r="BK185" i="6" s="1"/>
  <c r="BI184" i="6"/>
  <c r="BK184" i="6" s="1"/>
  <c r="BI183" i="6"/>
  <c r="BK183" i="6" s="1"/>
  <c r="BI182" i="6"/>
  <c r="BK182" i="6" s="1"/>
  <c r="BI181" i="6"/>
  <c r="BK181" i="6" s="1"/>
  <c r="BI180" i="6"/>
  <c r="BK180" i="6" s="1"/>
  <c r="BI179" i="6"/>
  <c r="BK179" i="6" s="1"/>
  <c r="BI178" i="6"/>
  <c r="BK178" i="6" s="1"/>
  <c r="BI177" i="6"/>
  <c r="BK177" i="6" s="1"/>
  <c r="BI176" i="6"/>
  <c r="BK176" i="6" s="1"/>
  <c r="BI175" i="6"/>
  <c r="BK175" i="6" s="1"/>
  <c r="BI174" i="6"/>
  <c r="BK174" i="6" s="1"/>
  <c r="BI173" i="6"/>
  <c r="BK173" i="6" s="1"/>
  <c r="BI172" i="6"/>
  <c r="BK172" i="6" s="1"/>
  <c r="BI171" i="6"/>
  <c r="BK171" i="6" s="1"/>
  <c r="BI170" i="6"/>
  <c r="BK170" i="6" s="1"/>
  <c r="BI169" i="6"/>
  <c r="BK169" i="6" s="1"/>
  <c r="BI168" i="6"/>
  <c r="BK168" i="6" s="1"/>
  <c r="BI167" i="6"/>
  <c r="BK167" i="6" s="1"/>
  <c r="BI166" i="6"/>
  <c r="BK166" i="6" s="1"/>
  <c r="BI165" i="6"/>
  <c r="BK165" i="6" s="1"/>
  <c r="BI164" i="6"/>
  <c r="BK164" i="6" s="1"/>
  <c r="BI163" i="6"/>
  <c r="BK163" i="6" s="1"/>
  <c r="BI162" i="6"/>
  <c r="BK162" i="6" s="1"/>
  <c r="BI161" i="6"/>
  <c r="BK161" i="6" s="1"/>
  <c r="BI160" i="6"/>
  <c r="BK160" i="6" s="1"/>
  <c r="BI159" i="6"/>
  <c r="BK159" i="6" s="1"/>
  <c r="BI158" i="6"/>
  <c r="BK158" i="6" s="1"/>
  <c r="BI157" i="6"/>
  <c r="BK157" i="6" s="1"/>
  <c r="BI156" i="6"/>
  <c r="BK156" i="6" s="1"/>
  <c r="BI155" i="6"/>
  <c r="BK155" i="6" s="1"/>
  <c r="BI154" i="6"/>
  <c r="BK154" i="6" s="1"/>
  <c r="BI153" i="6"/>
  <c r="BK153" i="6" s="1"/>
  <c r="BI152" i="6"/>
  <c r="BK152" i="6" s="1"/>
  <c r="BI151" i="6"/>
  <c r="BK151" i="6" s="1"/>
  <c r="BI150" i="6"/>
  <c r="BK150" i="6" s="1"/>
  <c r="BI149" i="6"/>
  <c r="BK149" i="6" s="1"/>
  <c r="BI148" i="6"/>
  <c r="BK148" i="6" s="1"/>
  <c r="BI147" i="6"/>
  <c r="BK147" i="6" s="1"/>
  <c r="BI146" i="6"/>
  <c r="BK146" i="6" s="1"/>
  <c r="BI145" i="6"/>
  <c r="BK145" i="6" s="1"/>
  <c r="BI144" i="6"/>
  <c r="BK144" i="6" s="1"/>
  <c r="BI143" i="6"/>
  <c r="BK143" i="6" s="1"/>
  <c r="BI142" i="6"/>
  <c r="BK142" i="6" s="1"/>
  <c r="BI141" i="6"/>
  <c r="BK141" i="6" s="1"/>
  <c r="BI140" i="6"/>
  <c r="BK140" i="6" s="1"/>
  <c r="BI139" i="6"/>
  <c r="BK139" i="6" s="1"/>
  <c r="BI138" i="6"/>
  <c r="BK138" i="6" s="1"/>
  <c r="BI137" i="6"/>
  <c r="BK137" i="6" s="1"/>
  <c r="BI136" i="6"/>
  <c r="BK136" i="6" s="1"/>
  <c r="BI135" i="6"/>
  <c r="BK135" i="6" s="1"/>
  <c r="BI134" i="6"/>
  <c r="BK134" i="6" s="1"/>
  <c r="BI133" i="6"/>
  <c r="BK133" i="6" s="1"/>
  <c r="BI132" i="6"/>
  <c r="BK132" i="6" s="1"/>
  <c r="BI131" i="6"/>
  <c r="BK131" i="6" s="1"/>
  <c r="BI130" i="6"/>
  <c r="BK130" i="6" s="1"/>
  <c r="BI129" i="6"/>
  <c r="BK129" i="6" s="1"/>
  <c r="BI128" i="6"/>
  <c r="BK128" i="6" s="1"/>
  <c r="BI127" i="6"/>
  <c r="BK127" i="6" s="1"/>
  <c r="BI126" i="6"/>
  <c r="BK126" i="6" s="1"/>
  <c r="BI125" i="6"/>
  <c r="BK125" i="6" s="1"/>
  <c r="BI124" i="6"/>
  <c r="BK124" i="6" s="1"/>
  <c r="BI123" i="6"/>
  <c r="BK123" i="6" s="1"/>
  <c r="BI122" i="6"/>
  <c r="BK122" i="6" s="1"/>
  <c r="BI121" i="6"/>
  <c r="BK121" i="6" s="1"/>
  <c r="BI120" i="6"/>
  <c r="BK120" i="6" s="1"/>
  <c r="BI119" i="6"/>
  <c r="BK119" i="6" s="1"/>
  <c r="BI118" i="6"/>
  <c r="BK118" i="6" s="1"/>
  <c r="BI117" i="6"/>
  <c r="BK117" i="6" s="1"/>
  <c r="BI116" i="6"/>
  <c r="BK116" i="6" s="1"/>
  <c r="BI115" i="6"/>
  <c r="BK115" i="6" s="1"/>
  <c r="BI114" i="6"/>
  <c r="BK114" i="6" s="1"/>
  <c r="BI113" i="6"/>
  <c r="BK113" i="6" s="1"/>
  <c r="BI112" i="6"/>
  <c r="BK112" i="6" s="1"/>
  <c r="BI111" i="6"/>
  <c r="BK111" i="6" s="1"/>
  <c r="BI110" i="6"/>
  <c r="BK110" i="6" s="1"/>
  <c r="BI109" i="6"/>
  <c r="BK109" i="6" s="1"/>
  <c r="BI108" i="6"/>
  <c r="BK108" i="6" s="1"/>
  <c r="BI107" i="6"/>
  <c r="BK107" i="6" s="1"/>
  <c r="BI106" i="6"/>
  <c r="BK106" i="6" s="1"/>
  <c r="BI105" i="6"/>
  <c r="BK105" i="6" s="1"/>
  <c r="BI104" i="6"/>
  <c r="BK104" i="6" s="1"/>
  <c r="BI103" i="6"/>
  <c r="BK103" i="6" s="1"/>
  <c r="BI102" i="6"/>
  <c r="BK102" i="6" s="1"/>
  <c r="BI101" i="6"/>
  <c r="BK101" i="6" s="1"/>
  <c r="BI100" i="6"/>
  <c r="BK100" i="6" s="1"/>
  <c r="BI99" i="6"/>
  <c r="BK99" i="6" s="1"/>
  <c r="BI98" i="6"/>
  <c r="BK98" i="6" s="1"/>
  <c r="BI97" i="6"/>
  <c r="BK97" i="6" s="1"/>
  <c r="BI96" i="6"/>
  <c r="BK96" i="6" s="1"/>
  <c r="BI95" i="6"/>
  <c r="BK95" i="6" s="1"/>
  <c r="BI94" i="6"/>
  <c r="BK94" i="6" s="1"/>
  <c r="BI93" i="6"/>
  <c r="BK93" i="6" s="1"/>
  <c r="BI92" i="6"/>
  <c r="BK92" i="6" s="1"/>
  <c r="BI91" i="6"/>
  <c r="BK91" i="6" s="1"/>
  <c r="BI90" i="6"/>
  <c r="BK90" i="6" s="1"/>
  <c r="BI89" i="6"/>
  <c r="BK89" i="6" s="1"/>
  <c r="BI88" i="6"/>
  <c r="BK88" i="6" s="1"/>
  <c r="BI87" i="6"/>
  <c r="BK87" i="6" s="1"/>
  <c r="BI86" i="6"/>
  <c r="BK86" i="6" s="1"/>
  <c r="BI85" i="6"/>
  <c r="BK85" i="6" s="1"/>
  <c r="BI84" i="6"/>
  <c r="BK84" i="6" s="1"/>
  <c r="BI83" i="6"/>
  <c r="BK83" i="6" s="1"/>
  <c r="BI82" i="6"/>
  <c r="BK82" i="6" s="1"/>
  <c r="BI81" i="6"/>
  <c r="BK81" i="6" s="1"/>
  <c r="BI80" i="6"/>
  <c r="BK80" i="6" s="1"/>
  <c r="BI79" i="6"/>
  <c r="BK79" i="6" s="1"/>
  <c r="BI78" i="6"/>
  <c r="BK78" i="6" s="1"/>
  <c r="BI77" i="6"/>
  <c r="BK77" i="6" s="1"/>
  <c r="BI76" i="6"/>
  <c r="BK76" i="6" s="1"/>
  <c r="BI75" i="6"/>
  <c r="BK75" i="6" s="1"/>
  <c r="BI74" i="6"/>
  <c r="BK74" i="6" s="1"/>
  <c r="BI73" i="6"/>
  <c r="BK73" i="6" s="1"/>
  <c r="BI72" i="6"/>
  <c r="BK72" i="6" s="1"/>
  <c r="BI71" i="6"/>
  <c r="BK71" i="6" s="1"/>
  <c r="BI70" i="6"/>
  <c r="BK70" i="6" s="1"/>
  <c r="BI69" i="6"/>
  <c r="BK69" i="6" s="1"/>
  <c r="BI68" i="6"/>
  <c r="BK68" i="6" s="1"/>
  <c r="BI67" i="6"/>
  <c r="BK67" i="6" s="1"/>
  <c r="BI66" i="6"/>
  <c r="BK66" i="6" s="1"/>
  <c r="BI65" i="6"/>
  <c r="BK65" i="6" s="1"/>
  <c r="BI64" i="6"/>
  <c r="BK64" i="6" s="1"/>
  <c r="BI63" i="6"/>
  <c r="BK63" i="6" s="1"/>
  <c r="BI62" i="6"/>
  <c r="BK62" i="6" s="1"/>
  <c r="BI61" i="6"/>
  <c r="BK61" i="6" s="1"/>
  <c r="BI60" i="6"/>
  <c r="BK60" i="6" s="1"/>
  <c r="BI59" i="6"/>
  <c r="BK59" i="6" s="1"/>
  <c r="BI58" i="6"/>
  <c r="BK58" i="6" s="1"/>
  <c r="BI57" i="6"/>
  <c r="BK57" i="6" s="1"/>
  <c r="BI56" i="6"/>
  <c r="BK56" i="6" s="1"/>
  <c r="BI55" i="6"/>
  <c r="BK55" i="6" s="1"/>
  <c r="BI54" i="6"/>
  <c r="BK54" i="6" s="1"/>
  <c r="BI53" i="6"/>
  <c r="BK53" i="6" s="1"/>
  <c r="BI52" i="6"/>
  <c r="BK52" i="6" s="1"/>
  <c r="BI51" i="6"/>
  <c r="BK51" i="6" s="1"/>
  <c r="BI50" i="6"/>
  <c r="BK50" i="6" s="1"/>
  <c r="BI49" i="6"/>
  <c r="BK49" i="6" s="1"/>
  <c r="BI48" i="6"/>
  <c r="BK48" i="6" s="1"/>
  <c r="BI47" i="6"/>
  <c r="BK47" i="6" s="1"/>
  <c r="BI46" i="6"/>
  <c r="BK46" i="6" s="1"/>
  <c r="BI45" i="6"/>
  <c r="BK45" i="6" s="1"/>
  <c r="BI44" i="6"/>
  <c r="BK44" i="6" s="1"/>
  <c r="BI43" i="6"/>
  <c r="BK43" i="6" s="1"/>
  <c r="BI42" i="6"/>
  <c r="BK42" i="6" s="1"/>
  <c r="BI41" i="6"/>
  <c r="BK41" i="6" s="1"/>
  <c r="BI40" i="6"/>
  <c r="BK40" i="6" s="1"/>
  <c r="BI39" i="6"/>
  <c r="BK39" i="6" s="1"/>
  <c r="BI38" i="6"/>
  <c r="BK38" i="6" s="1"/>
  <c r="BI37" i="6"/>
  <c r="BK37" i="6" s="1"/>
  <c r="BI36" i="6"/>
  <c r="BK36" i="6" s="1"/>
  <c r="BI35" i="6"/>
  <c r="BK35" i="6" s="1"/>
  <c r="BI34" i="6"/>
  <c r="BK34" i="6" s="1"/>
  <c r="BI33" i="6"/>
  <c r="BK33" i="6" s="1"/>
  <c r="BI32" i="6"/>
  <c r="BK32" i="6" s="1"/>
  <c r="BI31" i="6"/>
  <c r="BK31" i="6" s="1"/>
  <c r="BI30" i="6"/>
  <c r="BK30" i="6" s="1"/>
  <c r="BI29" i="6"/>
  <c r="BK29" i="6" s="1"/>
  <c r="BI28" i="6"/>
  <c r="BK28" i="6" s="1"/>
  <c r="BI27" i="6"/>
  <c r="BK27" i="6" s="1"/>
  <c r="BI26" i="6"/>
  <c r="BK26" i="6" s="1"/>
  <c r="BI25" i="6"/>
  <c r="BK25" i="6" s="1"/>
  <c r="BI24" i="6"/>
  <c r="BK24" i="6" s="1"/>
  <c r="BI23" i="6"/>
  <c r="BK23" i="6" s="1"/>
  <c r="BI22" i="6"/>
  <c r="BK22" i="6" s="1"/>
  <c r="BI21" i="6"/>
  <c r="BK21" i="6" s="1"/>
  <c r="BI20" i="6"/>
  <c r="BK20" i="6" s="1"/>
  <c r="BI19" i="6"/>
  <c r="BK19" i="6" s="1"/>
  <c r="BI18" i="6"/>
  <c r="BK18" i="6" s="1"/>
  <c r="BI17" i="6"/>
  <c r="BK17" i="6" s="1"/>
  <c r="BI16" i="6"/>
  <c r="BK16" i="6" s="1"/>
  <c r="BI15" i="6"/>
  <c r="BK15" i="6" s="1"/>
  <c r="BI14" i="6"/>
  <c r="BK14" i="6" s="1"/>
  <c r="BI13" i="6"/>
  <c r="BK13" i="6" s="1"/>
  <c r="BI12" i="6"/>
  <c r="BK12" i="6" s="1"/>
  <c r="BI11" i="6"/>
  <c r="BK11" i="6" s="1"/>
  <c r="BI10" i="6"/>
  <c r="BK10" i="6" s="1"/>
  <c r="BI9" i="6"/>
  <c r="BK9" i="6" s="1"/>
  <c r="BI8" i="6"/>
  <c r="BK8" i="6" s="1"/>
  <c r="BI7" i="6"/>
  <c r="BK7" i="6" s="1"/>
  <c r="BI6" i="6"/>
  <c r="BK6" i="6" s="1"/>
  <c r="BG444" i="6"/>
  <c r="BG443" i="6"/>
  <c r="BG442" i="6"/>
  <c r="BG441" i="6"/>
  <c r="BG440" i="6"/>
  <c r="BG439" i="6"/>
  <c r="BG438" i="6"/>
  <c r="BG437" i="6"/>
  <c r="BG436" i="6"/>
  <c r="BG435" i="6"/>
  <c r="BG434" i="6"/>
  <c r="BG433" i="6"/>
  <c r="BG432" i="6"/>
  <c r="BG431" i="6"/>
  <c r="BG430" i="6"/>
  <c r="BG429" i="6"/>
  <c r="BG428" i="6"/>
  <c r="BG427" i="6"/>
  <c r="BG426" i="6"/>
  <c r="BG425" i="6"/>
  <c r="BG424" i="6"/>
  <c r="BG423" i="6"/>
  <c r="BG422" i="6"/>
  <c r="BG421" i="6"/>
  <c r="BG420" i="6"/>
  <c r="BG419" i="6"/>
  <c r="BG418" i="6"/>
  <c r="BG417" i="6"/>
  <c r="BG416" i="6"/>
  <c r="BG415" i="6"/>
  <c r="BG414" i="6"/>
  <c r="BG413" i="6"/>
  <c r="BG412" i="6"/>
  <c r="BG411" i="6"/>
  <c r="BG410" i="6"/>
  <c r="BG409" i="6"/>
  <c r="BG408" i="6"/>
  <c r="BG407" i="6"/>
  <c r="BG406" i="6"/>
  <c r="BG405" i="6"/>
  <c r="BG404" i="6"/>
  <c r="BG403" i="6"/>
  <c r="BG402" i="6"/>
  <c r="BG401" i="6"/>
  <c r="BG400" i="6"/>
  <c r="BG399" i="6"/>
  <c r="BG398" i="6"/>
  <c r="BG397" i="6"/>
  <c r="BG396" i="6"/>
  <c r="BG395" i="6"/>
  <c r="BG394" i="6"/>
  <c r="BG393" i="6"/>
  <c r="BG392" i="6"/>
  <c r="BG391" i="6"/>
  <c r="BG390" i="6"/>
  <c r="BG389" i="6"/>
  <c r="BG388" i="6"/>
  <c r="BG387" i="6"/>
  <c r="BG386" i="6"/>
  <c r="BG385" i="6"/>
  <c r="BG384" i="6"/>
  <c r="BG383" i="6"/>
  <c r="BG382" i="6"/>
  <c r="BG381" i="6"/>
  <c r="BG380" i="6"/>
  <c r="BG379" i="6"/>
  <c r="BG378" i="6"/>
  <c r="BG377" i="6"/>
  <c r="BG376" i="6"/>
  <c r="BG375" i="6"/>
  <c r="BG374" i="6"/>
  <c r="BG373" i="6"/>
  <c r="BG372" i="6"/>
  <c r="BG371" i="6"/>
  <c r="BG370" i="6"/>
  <c r="BG369" i="6"/>
  <c r="BG368" i="6"/>
  <c r="BG367" i="6"/>
  <c r="BG366" i="6"/>
  <c r="BG365" i="6"/>
  <c r="BG364" i="6"/>
  <c r="BG363" i="6"/>
  <c r="BG362" i="6"/>
  <c r="BG361" i="6"/>
  <c r="BG360" i="6"/>
  <c r="BG359" i="6"/>
  <c r="BG358" i="6"/>
  <c r="BG357" i="6"/>
  <c r="BG356" i="6"/>
  <c r="BG355" i="6"/>
  <c r="BG354" i="6"/>
  <c r="BG353" i="6"/>
  <c r="BG352" i="6"/>
  <c r="BG351" i="6"/>
  <c r="BG350" i="6"/>
  <c r="BG349" i="6"/>
  <c r="BG348" i="6"/>
  <c r="BG347" i="6"/>
  <c r="BG346" i="6"/>
  <c r="BG345" i="6"/>
  <c r="BG344" i="6"/>
  <c r="BG343" i="6"/>
  <c r="BG342" i="6"/>
  <c r="BG341" i="6"/>
  <c r="BG340" i="6"/>
  <c r="BG339" i="6"/>
  <c r="BG338" i="6"/>
  <c r="BG337" i="6"/>
  <c r="BG336" i="6"/>
  <c r="BG335" i="6"/>
  <c r="BG334" i="6"/>
  <c r="BG333" i="6"/>
  <c r="BG332" i="6"/>
  <c r="BG331" i="6"/>
  <c r="BG330" i="6"/>
  <c r="BG329" i="6"/>
  <c r="BG328" i="6"/>
  <c r="BG327" i="6"/>
  <c r="BG326" i="6"/>
  <c r="BG325" i="6"/>
  <c r="BG324" i="6"/>
  <c r="BG323" i="6"/>
  <c r="BG322" i="6"/>
  <c r="BG321" i="6"/>
  <c r="BG320" i="6"/>
  <c r="BG319" i="6"/>
  <c r="BG318" i="6"/>
  <c r="BG317" i="6"/>
  <c r="BG316" i="6"/>
  <c r="BG315" i="6"/>
  <c r="BG314" i="6"/>
  <c r="BG313" i="6"/>
  <c r="BG312" i="6"/>
  <c r="BG311" i="6"/>
  <c r="BG310" i="6"/>
  <c r="BG309" i="6"/>
  <c r="BG308" i="6"/>
  <c r="BG307" i="6"/>
  <c r="BG306" i="6"/>
  <c r="BG305" i="6"/>
  <c r="BG304" i="6"/>
  <c r="BG303" i="6"/>
  <c r="BG302" i="6"/>
  <c r="BG301" i="6"/>
  <c r="BG300" i="6"/>
  <c r="BG299" i="6"/>
  <c r="BG298" i="6"/>
  <c r="BG297" i="6"/>
  <c r="BG296" i="6"/>
  <c r="BG295" i="6"/>
  <c r="BG294" i="6"/>
  <c r="BG293" i="6"/>
  <c r="BG292" i="6"/>
  <c r="BG291" i="6"/>
  <c r="BG290" i="6"/>
  <c r="BG289" i="6"/>
  <c r="BG288" i="6"/>
  <c r="BG287" i="6"/>
  <c r="BG286" i="6"/>
  <c r="BG285" i="6"/>
  <c r="BG284" i="6"/>
  <c r="BG283" i="6"/>
  <c r="BG282" i="6"/>
  <c r="BG281" i="6"/>
  <c r="BG280" i="6"/>
  <c r="BG279" i="6"/>
  <c r="BG278" i="6"/>
  <c r="BG277" i="6"/>
  <c r="BG276" i="6"/>
  <c r="BG275" i="6"/>
  <c r="BG274" i="6"/>
  <c r="BG273" i="6"/>
  <c r="BG272" i="6"/>
  <c r="BG271" i="6"/>
  <c r="BG270" i="6"/>
  <c r="BG269" i="6"/>
  <c r="BG268" i="6"/>
  <c r="BG267" i="6"/>
  <c r="BG266" i="6"/>
  <c r="BG265" i="6"/>
  <c r="BG264" i="6"/>
  <c r="BG263" i="6"/>
  <c r="BG262" i="6"/>
  <c r="BG261" i="6"/>
  <c r="BG260" i="6"/>
  <c r="BG259" i="6"/>
  <c r="BG258" i="6"/>
  <c r="BG257" i="6"/>
  <c r="BG256" i="6"/>
  <c r="BG255" i="6"/>
  <c r="BG254" i="6"/>
  <c r="BG253" i="6"/>
  <c r="BG252" i="6"/>
  <c r="BG251" i="6"/>
  <c r="BG250" i="6"/>
  <c r="BG249" i="6"/>
  <c r="BG248" i="6"/>
  <c r="BG247" i="6"/>
  <c r="BG246" i="6"/>
  <c r="BG245" i="6"/>
  <c r="BG244" i="6"/>
  <c r="BG243" i="6"/>
  <c r="BG242" i="6"/>
  <c r="BG241" i="6"/>
  <c r="BG240" i="6"/>
  <c r="BG239" i="6"/>
  <c r="BG238" i="6"/>
  <c r="BG237" i="6"/>
  <c r="BG236" i="6"/>
  <c r="BG235" i="6"/>
  <c r="BG234" i="6"/>
  <c r="BG233" i="6"/>
  <c r="BG232" i="6"/>
  <c r="BG231" i="6"/>
  <c r="BG230" i="6"/>
  <c r="BG229" i="6"/>
  <c r="BG228" i="6"/>
  <c r="BG227" i="6"/>
  <c r="BG226" i="6"/>
  <c r="BG225" i="6"/>
  <c r="BG224" i="6"/>
  <c r="BG223" i="6"/>
  <c r="BG222" i="6"/>
  <c r="BG221" i="6"/>
  <c r="BG220" i="6"/>
  <c r="BG219" i="6"/>
  <c r="BG218" i="6"/>
  <c r="BG217" i="6"/>
  <c r="BG216" i="6"/>
  <c r="BG215" i="6"/>
  <c r="BG214" i="6"/>
  <c r="BG213" i="6"/>
  <c r="BG212" i="6"/>
  <c r="BG211" i="6"/>
  <c r="BG210" i="6"/>
  <c r="BG209" i="6"/>
  <c r="BG208" i="6"/>
  <c r="BG207" i="6"/>
  <c r="BG206" i="6"/>
  <c r="BG205" i="6"/>
  <c r="BG204" i="6"/>
  <c r="BG203" i="6"/>
  <c r="BG202" i="6"/>
  <c r="BG201" i="6"/>
  <c r="BG200" i="6"/>
  <c r="BG199" i="6"/>
  <c r="BG198" i="6"/>
  <c r="BG197" i="6"/>
  <c r="BG196" i="6"/>
  <c r="BG195" i="6"/>
  <c r="BG194" i="6"/>
  <c r="BG193" i="6"/>
  <c r="BG192" i="6"/>
  <c r="BG191" i="6"/>
  <c r="BG190" i="6"/>
  <c r="BG189" i="6"/>
  <c r="BG188" i="6"/>
  <c r="BG187" i="6"/>
  <c r="BG186" i="6"/>
  <c r="BG185" i="6"/>
  <c r="BG184" i="6"/>
  <c r="BG183" i="6"/>
  <c r="BG182" i="6"/>
  <c r="BG181" i="6"/>
  <c r="BG180" i="6"/>
  <c r="BG179" i="6"/>
  <c r="BG178" i="6"/>
  <c r="BG177" i="6"/>
  <c r="BG176" i="6"/>
  <c r="BG175" i="6"/>
  <c r="BG174" i="6"/>
  <c r="BG173" i="6"/>
  <c r="BG172" i="6"/>
  <c r="BG171" i="6"/>
  <c r="BG170" i="6"/>
  <c r="BG169" i="6"/>
  <c r="BG168" i="6"/>
  <c r="BG167" i="6"/>
  <c r="BG166" i="6"/>
  <c r="BG165" i="6"/>
  <c r="BG164" i="6"/>
  <c r="BG163" i="6"/>
  <c r="BG162" i="6"/>
  <c r="BG161" i="6"/>
  <c r="BG160" i="6"/>
  <c r="BG159" i="6"/>
  <c r="BG158" i="6"/>
  <c r="BG157" i="6"/>
  <c r="BG156" i="6"/>
  <c r="BG155" i="6"/>
  <c r="BG154" i="6"/>
  <c r="BG153" i="6"/>
  <c r="BG152" i="6"/>
  <c r="BG151" i="6"/>
  <c r="BG150" i="6"/>
  <c r="BG149" i="6"/>
  <c r="BG148" i="6"/>
  <c r="BG147" i="6"/>
  <c r="BG146" i="6"/>
  <c r="BG145" i="6"/>
  <c r="BG144" i="6"/>
  <c r="BG143" i="6"/>
  <c r="BG142" i="6"/>
  <c r="BG141" i="6"/>
  <c r="BG140" i="6"/>
  <c r="BG139" i="6"/>
  <c r="BG138" i="6"/>
  <c r="BG137" i="6"/>
  <c r="BG136" i="6"/>
  <c r="BG135" i="6"/>
  <c r="BG134" i="6"/>
  <c r="BG133" i="6"/>
  <c r="BG132" i="6"/>
  <c r="BG131" i="6"/>
  <c r="BG130" i="6"/>
  <c r="BG129" i="6"/>
  <c r="BG128" i="6"/>
  <c r="BG127" i="6"/>
  <c r="BG126" i="6"/>
  <c r="BG125" i="6"/>
  <c r="BG124" i="6"/>
  <c r="BG123" i="6"/>
  <c r="BG122" i="6"/>
  <c r="BG121" i="6"/>
  <c r="BG120" i="6"/>
  <c r="BG119" i="6"/>
  <c r="BG118" i="6"/>
  <c r="BG117" i="6"/>
  <c r="BG116" i="6"/>
  <c r="BG115" i="6"/>
  <c r="BG114" i="6"/>
  <c r="BG113" i="6"/>
  <c r="BG112" i="6"/>
  <c r="BG111" i="6"/>
  <c r="BG110" i="6"/>
  <c r="BG109" i="6"/>
  <c r="BG108" i="6"/>
  <c r="BG107" i="6"/>
  <c r="BG106" i="6"/>
  <c r="BG105" i="6"/>
  <c r="BG104" i="6"/>
  <c r="BG103" i="6"/>
  <c r="BG102" i="6"/>
  <c r="BG101" i="6"/>
  <c r="BG100" i="6"/>
  <c r="BG99" i="6"/>
  <c r="BG98" i="6"/>
  <c r="BG97" i="6"/>
  <c r="BG96" i="6"/>
  <c r="BG95" i="6"/>
  <c r="BG94" i="6"/>
  <c r="BG93" i="6"/>
  <c r="BG92" i="6"/>
  <c r="BG91" i="6"/>
  <c r="BG90" i="6"/>
  <c r="BG89" i="6"/>
  <c r="BG88" i="6"/>
  <c r="BG87" i="6"/>
  <c r="BG86" i="6"/>
  <c r="BG85" i="6"/>
  <c r="BG84" i="6"/>
  <c r="BG83" i="6"/>
  <c r="BG82" i="6"/>
  <c r="BG81" i="6"/>
  <c r="BG80" i="6"/>
  <c r="BG79" i="6"/>
  <c r="BG78" i="6"/>
  <c r="BG77" i="6"/>
  <c r="BG76" i="6"/>
  <c r="BG75" i="6"/>
  <c r="BG74" i="6"/>
  <c r="BG73" i="6"/>
  <c r="BG72" i="6"/>
  <c r="BG71" i="6"/>
  <c r="BG70" i="6"/>
  <c r="BG69" i="6"/>
  <c r="BG68" i="6"/>
  <c r="BG67" i="6"/>
  <c r="BG66" i="6"/>
  <c r="BG65" i="6"/>
  <c r="BG64" i="6"/>
  <c r="BG63" i="6"/>
  <c r="BG62" i="6"/>
  <c r="BG61" i="6"/>
  <c r="BG60" i="6"/>
  <c r="BG59" i="6"/>
  <c r="BG58" i="6"/>
  <c r="BG57" i="6"/>
  <c r="BG56" i="6"/>
  <c r="BG55" i="6"/>
  <c r="BG54" i="6"/>
  <c r="BG53" i="6"/>
  <c r="BG52" i="6"/>
  <c r="BG51" i="6"/>
  <c r="BG50" i="6"/>
  <c r="BG49" i="6"/>
  <c r="BG48" i="6"/>
  <c r="BG47" i="6"/>
  <c r="BG46" i="6"/>
  <c r="BG45" i="6"/>
  <c r="BG44" i="6"/>
  <c r="BG43" i="6"/>
  <c r="BG42" i="6"/>
  <c r="BG41" i="6"/>
  <c r="BG40" i="6"/>
  <c r="BG39" i="6"/>
  <c r="BG38" i="6"/>
  <c r="BG37" i="6"/>
  <c r="BG36" i="6"/>
  <c r="BG35" i="6"/>
  <c r="BG34" i="6"/>
  <c r="BG33" i="6"/>
  <c r="BG32" i="6"/>
  <c r="BG31" i="6"/>
  <c r="BG30" i="6"/>
  <c r="BG29" i="6"/>
  <c r="BG28" i="6"/>
  <c r="BG27" i="6"/>
  <c r="BG26" i="6"/>
  <c r="BG25" i="6"/>
  <c r="BG24" i="6"/>
  <c r="BG23" i="6"/>
  <c r="BG22" i="6"/>
  <c r="BG21" i="6"/>
  <c r="BG20" i="6"/>
  <c r="BG19" i="6"/>
  <c r="BG18" i="6"/>
  <c r="BG17" i="6"/>
  <c r="BG16" i="6"/>
  <c r="BG15" i="6"/>
  <c r="BG14" i="6"/>
  <c r="BG13" i="6"/>
  <c r="BG12" i="6"/>
  <c r="BG11" i="6"/>
  <c r="BG10" i="6"/>
  <c r="BG9" i="6"/>
  <c r="BG8" i="6"/>
  <c r="BG7" i="6"/>
  <c r="BG6" i="6"/>
  <c r="A924" i="15" l="1"/>
  <c r="A923" i="15"/>
  <c r="A922" i="15"/>
  <c r="A921" i="15"/>
  <c r="A920" i="15"/>
  <c r="A919" i="15"/>
  <c r="A918" i="15"/>
  <c r="A917" i="15"/>
  <c r="A916" i="15"/>
  <c r="A915" i="15"/>
  <c r="A914" i="15"/>
  <c r="A913" i="15"/>
  <c r="BM332" i="35" l="1"/>
  <c r="BM130" i="35"/>
  <c r="BM314" i="35"/>
  <c r="BM96" i="35"/>
  <c r="BM107" i="35"/>
  <c r="BM217" i="35"/>
  <c r="BM318" i="35"/>
  <c r="BM323" i="35"/>
  <c r="BM195" i="35"/>
  <c r="BM58" i="35"/>
  <c r="BM420" i="35"/>
  <c r="BM114" i="35"/>
  <c r="BM170" i="35"/>
  <c r="BM123" i="35"/>
  <c r="BM134" i="35"/>
  <c r="BM372" i="35"/>
  <c r="BM438" i="35" l="1"/>
  <c r="BM440" i="35"/>
  <c r="BM378" i="35"/>
  <c r="BM88" i="35"/>
  <c r="BM59" i="35"/>
  <c r="BM274" i="35"/>
  <c r="BM259" i="35"/>
  <c r="BM434" i="35"/>
  <c r="BM359" i="35"/>
  <c r="BM65" i="35"/>
  <c r="BM208" i="35"/>
  <c r="BM356" i="35"/>
  <c r="BM77" i="35"/>
  <c r="BM315" i="35"/>
  <c r="BM240" i="35"/>
  <c r="BM39" i="35"/>
  <c r="BM448" i="35"/>
  <c r="BM309" i="35"/>
  <c r="BM60" i="35"/>
  <c r="BM447" i="35"/>
  <c r="BM302" i="35"/>
  <c r="BM443" i="35"/>
  <c r="BM61" i="35"/>
  <c r="BM187" i="35"/>
  <c r="BM137" i="35"/>
  <c r="BM424" i="35"/>
  <c r="BM229" i="35"/>
  <c r="BM35" i="35"/>
  <c r="BM47" i="35"/>
  <c r="BM419" i="35"/>
  <c r="BM142" i="35"/>
  <c r="BM444" i="35"/>
  <c r="BM353" i="35"/>
  <c r="BM92" i="35"/>
  <c r="BM283" i="35"/>
  <c r="BM119" i="35"/>
  <c r="BM151" i="35"/>
  <c r="BM319" i="35"/>
  <c r="BM213" i="35"/>
  <c r="BM147" i="35"/>
  <c r="BM367" i="35"/>
  <c r="BM270" i="35"/>
  <c r="BM351" i="35"/>
  <c r="BM247" i="35"/>
  <c r="BM171" i="35"/>
  <c r="BM280" i="35"/>
  <c r="BM335" i="35"/>
  <c r="BM275" i="35"/>
  <c r="BM272" i="35"/>
  <c r="BM370" i="35"/>
  <c r="BM433" i="35"/>
  <c r="BM83" i="35"/>
  <c r="BM196" i="35"/>
  <c r="BM193" i="35"/>
  <c r="BM300" i="35"/>
  <c r="BM341" i="35"/>
  <c r="BM191" i="35"/>
  <c r="BM190" i="35"/>
  <c r="BM282" i="35"/>
  <c r="BM352" i="35"/>
  <c r="BM25" i="35"/>
  <c r="BM183" i="35"/>
  <c r="BM441" i="35"/>
  <c r="BM245" i="35"/>
  <c r="BM397" i="35"/>
  <c r="BM403" i="35"/>
  <c r="BM399" i="35"/>
  <c r="BM439" i="35"/>
  <c r="BM198" i="35"/>
  <c r="BM161" i="35"/>
  <c r="BM150" i="35"/>
  <c r="BM294" i="35"/>
  <c r="BM81" i="35"/>
  <c r="BM103" i="35"/>
  <c r="BM23" i="35"/>
  <c r="BM17" i="35"/>
  <c r="BM169" i="35"/>
  <c r="BM73" i="35"/>
  <c r="BM446" i="35"/>
  <c r="BM365" i="35"/>
  <c r="BM239" i="35"/>
  <c r="BM388" i="35"/>
  <c r="BM160" i="35"/>
  <c r="BM384" i="35"/>
  <c r="BM52" i="35"/>
  <c r="BM140" i="35"/>
  <c r="BM394" i="35"/>
  <c r="BM325" i="35"/>
  <c r="BM317" i="35"/>
  <c r="BM392" i="35"/>
  <c r="BM427" i="35"/>
  <c r="BM413" i="35"/>
  <c r="BM436" i="35"/>
  <c r="BM146" i="35"/>
  <c r="BM72" i="35"/>
  <c r="BM230" i="35"/>
  <c r="BM10" i="35"/>
  <c r="BM166" i="35"/>
  <c r="BM16" i="35"/>
  <c r="BM297" i="35"/>
  <c r="BM416" i="35"/>
  <c r="BM235" i="35"/>
  <c r="BM369" i="35"/>
  <c r="BM377" i="35"/>
  <c r="BM218" i="35"/>
  <c r="BM316" i="35"/>
  <c r="BM286" i="35"/>
  <c r="BM375" i="35"/>
  <c r="BM421" i="35"/>
  <c r="BM98" i="35"/>
  <c r="BM54" i="35"/>
  <c r="BM109" i="35"/>
  <c r="BM163" i="35"/>
  <c r="BM26" i="35"/>
  <c r="BM339" i="35"/>
  <c r="BM104" i="35"/>
  <c r="BM366" i="35"/>
  <c r="BM94" i="35"/>
  <c r="BM411" i="35"/>
  <c r="BM363" i="35"/>
  <c r="BM222" i="35"/>
  <c r="BM158" i="35"/>
  <c r="BM379" i="35"/>
  <c r="BM260" i="35"/>
  <c r="BM368" i="35"/>
  <c r="BM296" i="35"/>
  <c r="BM57" i="35"/>
  <c r="BM36" i="35"/>
  <c r="BM44" i="35"/>
  <c r="BM18" i="35"/>
  <c r="BM80" i="35"/>
  <c r="BM310" i="35"/>
  <c r="BM232" i="35"/>
  <c r="BM346" i="35"/>
  <c r="BM219" i="35"/>
  <c r="BM95" i="35"/>
  <c r="BM364" i="35"/>
  <c r="BM304" i="35"/>
  <c r="BM321" i="35"/>
  <c r="BM390" i="35"/>
  <c r="BM287" i="35"/>
  <c r="BM307" i="35"/>
  <c r="BM395" i="35"/>
  <c r="BM340" i="35"/>
  <c r="BM381" i="35"/>
  <c r="BM415" i="35"/>
  <c r="BM248" i="35"/>
  <c r="BM437" i="35"/>
  <c r="BM362" i="35"/>
  <c r="BM105" i="35"/>
  <c r="BM386" i="35"/>
  <c r="BM422" i="35"/>
  <c r="BM116" i="35"/>
  <c r="BM223" i="35"/>
  <c r="BM299" i="35"/>
  <c r="BM210" i="35"/>
  <c r="BM327" i="35"/>
  <c r="BM313" i="35"/>
  <c r="BM267" i="35"/>
  <c r="BM70" i="35"/>
  <c r="BM102" i="35"/>
  <c r="BM355" i="35"/>
  <c r="BM442" i="35"/>
  <c r="BM405" i="35"/>
  <c r="BM404" i="35"/>
  <c r="BM374" i="35"/>
  <c r="BM162" i="35"/>
  <c r="BM281" i="35"/>
  <c r="BM278" i="35"/>
  <c r="BM49" i="35"/>
  <c r="BM432" i="35"/>
  <c r="BM159" i="35"/>
  <c r="BM257" i="35"/>
  <c r="BM131" i="35"/>
  <c r="BM400" i="35"/>
  <c r="BM418" i="35"/>
  <c r="BM227" i="35"/>
  <c r="BM180" i="35"/>
  <c r="BM181" i="35"/>
  <c r="BM66" i="35"/>
  <c r="BM216" i="35"/>
  <c r="BM112" i="35"/>
  <c r="BM408" i="35"/>
  <c r="BM402" i="35"/>
  <c r="BM409" i="35"/>
  <c r="BM173" i="35"/>
  <c r="BM387" i="35"/>
  <c r="BM305" i="35"/>
  <c r="BM174" i="35"/>
  <c r="BM226" i="35"/>
  <c r="BM206" i="35"/>
  <c r="BM50" i="35"/>
  <c r="BM86" i="35"/>
  <c r="BM179" i="35"/>
  <c r="BM144" i="35"/>
  <c r="BM87" i="35"/>
  <c r="BM376" i="35"/>
  <c r="BM34" i="35"/>
  <c r="BM194" i="35"/>
  <c r="BM205" i="35"/>
  <c r="BM357" i="35"/>
  <c r="BM445" i="35"/>
  <c r="BM252" i="35"/>
  <c r="BM32" i="35"/>
  <c r="BM19" i="35"/>
  <c r="BM74" i="35"/>
  <c r="BM120" i="35"/>
  <c r="BM207" i="35"/>
  <c r="BM106" i="35"/>
  <c r="BM406" i="35"/>
  <c r="BM221" i="35"/>
  <c r="BM290" i="35"/>
  <c r="BM12" i="35"/>
  <c r="BM391" i="35"/>
  <c r="BM255" i="35"/>
  <c r="BM412" i="35"/>
  <c r="BM91" i="35"/>
  <c r="BM184" i="35"/>
  <c r="BM417" i="35"/>
  <c r="BM398" i="35"/>
  <c r="BM326" i="35"/>
  <c r="BM285" i="35"/>
  <c r="BM168" i="35"/>
  <c r="BM186" i="35"/>
  <c r="BM127" i="35"/>
  <c r="BM401" i="35"/>
  <c r="BM271" i="35"/>
  <c r="BM27" i="35"/>
  <c r="BM238" i="35"/>
  <c r="BM224" i="35"/>
  <c r="BM177" i="35"/>
  <c r="BM407" i="35"/>
  <c r="BM228" i="35"/>
  <c r="BM262" i="35"/>
  <c r="BM55" i="35"/>
  <c r="BM178" i="35"/>
  <c r="BM182" i="35"/>
  <c r="BM261" i="35"/>
  <c r="BM426" i="35"/>
  <c r="BM258" i="35"/>
  <c r="BM298" i="35"/>
  <c r="BM200" i="35"/>
  <c r="BM145" i="35"/>
  <c r="BM126" i="35"/>
  <c r="BM29" i="35"/>
  <c r="BM176" i="35"/>
  <c r="BM108" i="35"/>
  <c r="BM430" i="35"/>
  <c r="BM425" i="35"/>
  <c r="BM396" i="35"/>
  <c r="BM383" i="35"/>
  <c r="BM249" i="35"/>
  <c r="BM371" i="35"/>
  <c r="BM33" i="35"/>
  <c r="BM82" i="35" l="1"/>
  <c r="BM172" i="35"/>
  <c r="BM76" i="35"/>
  <c r="BM324" i="35"/>
  <c r="BM385" i="35"/>
  <c r="BM301" i="35"/>
  <c r="BM423" i="35"/>
  <c r="BM148" i="35"/>
  <c r="BM331" i="35"/>
  <c r="BM435" i="35"/>
  <c r="BM293" i="35"/>
  <c r="BM154" i="35"/>
  <c r="BM110" i="35"/>
  <c r="BM233" i="35"/>
  <c r="BM220" i="35"/>
  <c r="BM344" i="35"/>
  <c r="BM153" i="35"/>
  <c r="BM380" i="35"/>
  <c r="BM136" i="35"/>
  <c r="BM253" i="35"/>
  <c r="BM414" i="35"/>
  <c r="BM428" i="35"/>
  <c r="BM243" i="35"/>
  <c r="BM185" i="35"/>
  <c r="BM429" i="35"/>
  <c r="BM45" i="35"/>
  <c r="BM410" i="35"/>
  <c r="BM251" i="35"/>
  <c r="BM393" i="35"/>
  <c r="BM431" i="35"/>
  <c r="BM330" i="35"/>
  <c r="BM100" i="35"/>
  <c r="BM167" i="35"/>
  <c r="BM334" i="35"/>
  <c r="AI1" i="8" l="1"/>
  <c r="BK357" i="6"/>
  <c r="P13" i="24" l="1"/>
  <c r="P14" i="24"/>
  <c r="P15" i="24"/>
  <c r="AJ1" i="8" l="1"/>
  <c r="E447" i="6" l="1"/>
  <c r="A1051" i="15" l="1"/>
  <c r="A1050" i="15"/>
  <c r="A1049" i="15"/>
  <c r="A1048" i="15"/>
  <c r="A1047" i="15"/>
  <c r="A1046" i="15"/>
  <c r="A1045" i="15"/>
  <c r="A1044" i="15"/>
  <c r="A1043" i="15"/>
  <c r="A1042" i="15"/>
  <c r="A1041" i="15"/>
  <c r="A1040" i="15"/>
  <c r="A1039" i="15"/>
  <c r="A1038" i="15"/>
  <c r="A1037" i="15"/>
  <c r="A1036" i="15"/>
  <c r="A1035" i="15"/>
  <c r="A1034" i="15"/>
  <c r="A1033" i="15"/>
  <c r="A1032" i="15"/>
  <c r="A1031" i="15"/>
  <c r="A1030" i="15"/>
  <c r="A1029" i="15"/>
  <c r="A1028" i="15"/>
  <c r="A1027" i="15"/>
  <c r="A1026" i="15"/>
  <c r="A1025" i="15"/>
  <c r="A1024" i="15"/>
  <c r="A1023" i="15"/>
  <c r="A1022" i="15"/>
  <c r="A1021" i="15"/>
  <c r="A1020" i="15"/>
  <c r="A1019" i="15"/>
  <c r="A1018" i="15"/>
  <c r="A1017" i="15"/>
  <c r="A1016" i="15"/>
  <c r="A1015" i="15"/>
  <c r="A1014" i="15"/>
  <c r="A1013" i="15"/>
  <c r="A1012" i="15"/>
  <c r="A1011" i="15"/>
  <c r="A1010" i="15"/>
  <c r="A1009" i="15"/>
  <c r="A1008" i="15"/>
  <c r="A1007" i="15"/>
  <c r="A1006" i="15"/>
  <c r="A1005" i="15"/>
  <c r="A1004" i="15"/>
  <c r="A1003" i="15"/>
  <c r="A1002" i="15"/>
  <c r="A1001" i="15"/>
  <c r="A1000" i="15"/>
  <c r="A999" i="15"/>
  <c r="A998" i="15"/>
  <c r="A997" i="15"/>
  <c r="A996" i="15"/>
  <c r="A995" i="15"/>
  <c r="A994" i="15"/>
  <c r="A993" i="15"/>
  <c r="A992" i="15"/>
  <c r="A991" i="15"/>
  <c r="A990" i="15"/>
  <c r="A989" i="15"/>
  <c r="A988" i="15"/>
  <c r="A987" i="15"/>
  <c r="A986" i="15"/>
  <c r="A985" i="15"/>
  <c r="A984" i="15"/>
  <c r="A983" i="15"/>
  <c r="A982" i="15"/>
  <c r="A981" i="15"/>
  <c r="A980" i="15"/>
  <c r="A979" i="15"/>
  <c r="A978" i="15"/>
  <c r="A977" i="15"/>
  <c r="A976" i="15"/>
  <c r="A975" i="15"/>
  <c r="A974" i="15"/>
  <c r="A973" i="15"/>
  <c r="A972" i="15"/>
  <c r="A971" i="15"/>
  <c r="A970" i="15"/>
  <c r="A969" i="15"/>
  <c r="A968" i="15"/>
  <c r="A967" i="15"/>
  <c r="A966" i="15"/>
  <c r="A965" i="15"/>
  <c r="A964" i="15"/>
  <c r="A963" i="15"/>
  <c r="A962" i="15"/>
  <c r="A961" i="15"/>
  <c r="A960" i="15"/>
  <c r="A959" i="15"/>
  <c r="A958" i="15"/>
  <c r="A957" i="15"/>
  <c r="A956" i="15"/>
  <c r="A955" i="15"/>
  <c r="A954" i="15"/>
  <c r="A953" i="15"/>
  <c r="A952" i="15"/>
  <c r="A951" i="15"/>
  <c r="A950" i="15"/>
  <c r="A949" i="15"/>
  <c r="A948" i="15"/>
  <c r="A947" i="15"/>
  <c r="A946" i="15"/>
  <c r="A945" i="15"/>
  <c r="A944" i="15"/>
  <c r="A943" i="15"/>
  <c r="A942" i="15"/>
  <c r="A941" i="15"/>
  <c r="A940" i="15"/>
  <c r="A939" i="15"/>
  <c r="A938" i="15"/>
  <c r="A937" i="15"/>
  <c r="A936" i="15"/>
  <c r="A935" i="15"/>
  <c r="A934" i="15"/>
  <c r="A933" i="15"/>
  <c r="A932" i="15"/>
  <c r="A931" i="15"/>
  <c r="A930" i="15"/>
  <c r="A929" i="15"/>
  <c r="A928" i="15"/>
  <c r="A927" i="15"/>
  <c r="A926" i="15"/>
  <c r="A925" i="15"/>
  <c r="A912" i="15"/>
  <c r="A911" i="15"/>
  <c r="A910" i="15"/>
  <c r="A909" i="15"/>
  <c r="A908" i="15"/>
  <c r="A907" i="15"/>
  <c r="A906" i="15"/>
  <c r="A905" i="15"/>
  <c r="A904" i="15"/>
  <c r="A903" i="15"/>
  <c r="A902" i="15"/>
  <c r="A901" i="15"/>
  <c r="A900" i="15"/>
  <c r="A899" i="15"/>
  <c r="A898" i="15"/>
  <c r="A897" i="15"/>
  <c r="A896" i="15"/>
  <c r="A895" i="15"/>
  <c r="A894" i="15"/>
  <c r="A893" i="15"/>
  <c r="A892" i="15"/>
  <c r="A891" i="15"/>
  <c r="A890" i="15"/>
  <c r="A889" i="15"/>
  <c r="A888" i="15"/>
  <c r="A887" i="15"/>
  <c r="A886" i="15"/>
  <c r="A885" i="15"/>
  <c r="A884" i="15"/>
  <c r="A883" i="15"/>
  <c r="A882" i="15"/>
  <c r="A881" i="15"/>
  <c r="A880" i="15"/>
  <c r="A879" i="15"/>
  <c r="A878" i="15"/>
  <c r="A877" i="15"/>
  <c r="A876" i="15"/>
  <c r="A875" i="15"/>
  <c r="A874" i="15"/>
  <c r="A873" i="15"/>
  <c r="A872" i="15"/>
  <c r="A871" i="15"/>
  <c r="A870" i="15"/>
  <c r="A869" i="15"/>
  <c r="A868" i="15"/>
  <c r="A867" i="15"/>
  <c r="A866" i="15"/>
  <c r="A865" i="15"/>
  <c r="A864" i="15"/>
  <c r="A863" i="15"/>
  <c r="A862" i="15"/>
  <c r="A861" i="15"/>
  <c r="A860" i="15"/>
  <c r="A859" i="15"/>
  <c r="A858" i="15"/>
  <c r="A857" i="15"/>
  <c r="A856" i="15"/>
  <c r="A855" i="15"/>
  <c r="A854" i="15"/>
  <c r="A853" i="15"/>
  <c r="A852" i="15"/>
  <c r="A851" i="15"/>
  <c r="A850" i="15"/>
  <c r="A849" i="15"/>
  <c r="A848" i="15"/>
  <c r="A847" i="15"/>
  <c r="A846" i="15"/>
  <c r="A845" i="15"/>
  <c r="A844" i="15"/>
  <c r="A843" i="15"/>
  <c r="A842" i="15"/>
  <c r="A841" i="15"/>
  <c r="A840" i="15"/>
  <c r="A839" i="15"/>
  <c r="A838" i="15"/>
  <c r="A837" i="15"/>
  <c r="A836" i="15"/>
  <c r="A835" i="15"/>
  <c r="A834" i="15"/>
  <c r="A833" i="15"/>
  <c r="A832" i="15"/>
  <c r="A831" i="15"/>
  <c r="A830" i="15"/>
  <c r="A829" i="15"/>
  <c r="A828" i="15"/>
  <c r="A827" i="15"/>
  <c r="A826" i="15"/>
  <c r="A825" i="15"/>
  <c r="A824" i="15"/>
  <c r="A823" i="15"/>
  <c r="A822" i="15"/>
  <c r="A821" i="15"/>
  <c r="A820" i="15"/>
  <c r="A819" i="15"/>
  <c r="A818" i="15"/>
  <c r="A817" i="15"/>
  <c r="A816" i="15"/>
  <c r="A815" i="15"/>
  <c r="A814" i="15"/>
  <c r="A813" i="15"/>
  <c r="A812" i="15"/>
  <c r="A811" i="15"/>
  <c r="A810" i="15"/>
  <c r="A809" i="15"/>
  <c r="A808" i="15"/>
  <c r="A807" i="15"/>
  <c r="A806" i="15"/>
  <c r="A805" i="15"/>
  <c r="A804" i="15"/>
  <c r="A803" i="15"/>
  <c r="A802" i="15"/>
  <c r="A801" i="15"/>
  <c r="A800" i="15"/>
  <c r="A799" i="15"/>
  <c r="A798" i="15"/>
  <c r="A797" i="15"/>
  <c r="A796" i="15"/>
  <c r="A795" i="15"/>
  <c r="A794" i="15"/>
  <c r="A793" i="15"/>
  <c r="A792" i="15"/>
  <c r="A791" i="15"/>
  <c r="A790" i="15"/>
  <c r="A789" i="15"/>
  <c r="A788" i="15"/>
  <c r="A787" i="15"/>
  <c r="A786" i="15"/>
  <c r="A785" i="15"/>
  <c r="A784" i="15"/>
  <c r="A783" i="15"/>
  <c r="A782" i="15"/>
  <c r="A781" i="15"/>
  <c r="A780" i="15"/>
  <c r="A779" i="15"/>
  <c r="A778" i="15"/>
  <c r="A777" i="15"/>
  <c r="A776" i="15"/>
  <c r="A775" i="15"/>
  <c r="A774" i="15"/>
  <c r="A773" i="15"/>
  <c r="A772" i="15"/>
  <c r="A771" i="15"/>
  <c r="A770" i="15"/>
  <c r="A769" i="15"/>
  <c r="A768" i="15"/>
  <c r="A767" i="15"/>
  <c r="A766" i="15"/>
  <c r="A765" i="15"/>
  <c r="A764" i="15"/>
  <c r="A763" i="15"/>
  <c r="A762" i="15"/>
  <c r="A761" i="15"/>
  <c r="A760" i="15"/>
  <c r="A759" i="15"/>
  <c r="A758" i="15"/>
  <c r="A757" i="15"/>
  <c r="A756" i="15"/>
  <c r="A755" i="15"/>
  <c r="A754" i="15"/>
  <c r="A753" i="15"/>
  <c r="A752" i="15"/>
  <c r="A751" i="15"/>
  <c r="A750" i="15"/>
  <c r="A749" i="15"/>
  <c r="A748" i="15"/>
  <c r="A747" i="15"/>
  <c r="A746" i="15"/>
  <c r="A745" i="15"/>
  <c r="A744" i="15"/>
  <c r="A743" i="15"/>
  <c r="A742" i="15"/>
  <c r="A741" i="15"/>
  <c r="A740" i="15"/>
  <c r="A739" i="15"/>
  <c r="A738" i="15"/>
  <c r="A737" i="15"/>
  <c r="A736" i="15"/>
  <c r="A735" i="15"/>
  <c r="A734" i="15"/>
  <c r="A733" i="15"/>
  <c r="A732" i="15"/>
  <c r="A731" i="15"/>
  <c r="A730" i="15"/>
  <c r="A729" i="15"/>
  <c r="A728" i="15"/>
  <c r="A727" i="15"/>
  <c r="A726" i="15"/>
  <c r="A725" i="15"/>
  <c r="A724" i="15"/>
  <c r="A723" i="15"/>
  <c r="A722" i="15"/>
  <c r="A721" i="15"/>
  <c r="A720" i="15"/>
  <c r="A719" i="15"/>
  <c r="A718" i="15"/>
  <c r="A717" i="15"/>
  <c r="A716" i="15"/>
  <c r="A715" i="15"/>
  <c r="A714" i="15"/>
  <c r="A713" i="15"/>
  <c r="A712" i="15"/>
  <c r="A711" i="15"/>
  <c r="A710" i="15"/>
  <c r="A709" i="15"/>
  <c r="A708" i="15"/>
  <c r="A707" i="15"/>
  <c r="A706" i="15"/>
  <c r="A705" i="15"/>
  <c r="A704" i="15"/>
  <c r="A703" i="15"/>
  <c r="A702" i="15"/>
  <c r="A701" i="15"/>
  <c r="A700" i="15"/>
  <c r="A699" i="15"/>
  <c r="A698" i="15"/>
  <c r="A697" i="15"/>
  <c r="A696" i="15"/>
  <c r="A695" i="15"/>
  <c r="A694" i="15"/>
  <c r="A693" i="15"/>
  <c r="A692" i="15"/>
  <c r="A691" i="15"/>
  <c r="A690" i="15"/>
  <c r="A689" i="15"/>
  <c r="A688" i="15"/>
  <c r="A687" i="15"/>
  <c r="A686" i="15"/>
  <c r="A685" i="15"/>
  <c r="A684" i="15"/>
  <c r="A683" i="15"/>
  <c r="A682" i="15"/>
  <c r="A681" i="15"/>
  <c r="A680" i="15"/>
  <c r="A679" i="15"/>
  <c r="A678" i="15"/>
  <c r="A677" i="15"/>
  <c r="A676" i="15"/>
  <c r="A675" i="15"/>
  <c r="A674" i="15"/>
  <c r="A673" i="15"/>
  <c r="A672" i="15"/>
  <c r="A671" i="15"/>
  <c r="A670" i="15"/>
  <c r="A669" i="15"/>
  <c r="A668" i="15"/>
  <c r="A667" i="15"/>
  <c r="A666" i="15"/>
  <c r="A665" i="15"/>
  <c r="A664" i="15"/>
  <c r="A663" i="15"/>
  <c r="A662" i="15"/>
  <c r="A661" i="15"/>
  <c r="A660" i="15"/>
  <c r="A659" i="15"/>
  <c r="A658" i="15"/>
  <c r="A657" i="15"/>
  <c r="A656" i="15"/>
  <c r="A655" i="15"/>
  <c r="A654" i="15"/>
  <c r="A653" i="15"/>
  <c r="A652" i="15"/>
  <c r="A651" i="15"/>
  <c r="A650" i="15"/>
  <c r="A649" i="15"/>
  <c r="A648" i="15"/>
  <c r="A647" i="15"/>
  <c r="A646" i="15"/>
  <c r="A645" i="15"/>
  <c r="A644" i="15"/>
  <c r="A643" i="15"/>
  <c r="A642" i="15"/>
  <c r="A641" i="15"/>
  <c r="A640" i="15"/>
  <c r="A639" i="15"/>
  <c r="A638" i="15"/>
  <c r="A637" i="15"/>
  <c r="A636" i="15"/>
  <c r="A635" i="15"/>
  <c r="A634" i="15"/>
  <c r="A633" i="15"/>
  <c r="A632" i="15"/>
  <c r="A631" i="15"/>
  <c r="A630" i="15"/>
  <c r="A629" i="15"/>
  <c r="A628" i="15"/>
  <c r="A627" i="15"/>
  <c r="A626" i="15"/>
  <c r="A625" i="15"/>
  <c r="A624" i="15"/>
  <c r="A623" i="15"/>
  <c r="A622" i="15"/>
  <c r="A621" i="15"/>
  <c r="A620" i="15"/>
  <c r="A619" i="15"/>
  <c r="A618" i="15"/>
  <c r="A617" i="15"/>
  <c r="A616" i="15"/>
  <c r="A615" i="15"/>
  <c r="A614" i="15"/>
  <c r="A613" i="15"/>
  <c r="A612" i="15"/>
  <c r="A611" i="15"/>
  <c r="A610" i="15"/>
  <c r="A609" i="15"/>
  <c r="A608" i="15"/>
  <c r="A607" i="15"/>
  <c r="A606" i="15"/>
  <c r="A605" i="15"/>
  <c r="A604" i="15"/>
  <c r="A603" i="15"/>
  <c r="A602" i="15"/>
  <c r="A601" i="15"/>
  <c r="A600" i="15"/>
  <c r="A599" i="15"/>
  <c r="A598" i="15"/>
  <c r="A597" i="15"/>
  <c r="A596" i="15"/>
  <c r="A595" i="15"/>
  <c r="A594" i="15"/>
  <c r="A593" i="15"/>
  <c r="A592" i="15"/>
  <c r="A591" i="15"/>
  <c r="A590" i="15"/>
  <c r="A589" i="15"/>
  <c r="A588" i="15"/>
  <c r="A587" i="15"/>
  <c r="A586" i="15"/>
  <c r="A585" i="15"/>
  <c r="A584" i="15"/>
  <c r="A583" i="15"/>
  <c r="A582" i="15"/>
  <c r="A581" i="15"/>
  <c r="A580" i="15"/>
  <c r="A579" i="15"/>
  <c r="A578" i="15"/>
  <c r="A577" i="15"/>
  <c r="A576" i="15"/>
  <c r="A575" i="15"/>
  <c r="A574" i="15"/>
  <c r="A573" i="15"/>
  <c r="A572" i="15"/>
  <c r="A571" i="15"/>
  <c r="A570" i="15"/>
  <c r="A569" i="15"/>
  <c r="A568" i="15"/>
  <c r="A567" i="15"/>
  <c r="A566" i="15"/>
  <c r="A565" i="15"/>
  <c r="A564" i="15"/>
  <c r="A563" i="15"/>
  <c r="A562" i="15"/>
  <c r="A561" i="15"/>
  <c r="A560" i="15"/>
  <c r="A559" i="15"/>
  <c r="A558" i="15"/>
  <c r="A557" i="15"/>
  <c r="A556" i="15"/>
  <c r="A555" i="15"/>
  <c r="A554" i="15"/>
  <c r="A553" i="15"/>
  <c r="A552" i="15"/>
  <c r="A551" i="15"/>
  <c r="A550" i="15"/>
  <c r="A549" i="15"/>
  <c r="A548" i="15"/>
  <c r="A547" i="15"/>
  <c r="A546" i="15"/>
  <c r="A545" i="15"/>
  <c r="A544" i="15"/>
  <c r="A543" i="15"/>
  <c r="A542" i="15"/>
  <c r="A541" i="15"/>
  <c r="A540" i="15"/>
  <c r="A539" i="15"/>
  <c r="A538" i="15"/>
  <c r="A537" i="15"/>
  <c r="A536" i="15"/>
  <c r="A535" i="15"/>
  <c r="A534" i="15"/>
  <c r="A533" i="15"/>
  <c r="A532" i="15"/>
  <c r="A531" i="15"/>
  <c r="A530" i="15"/>
  <c r="A529" i="15"/>
  <c r="A528" i="15"/>
  <c r="A527" i="15"/>
  <c r="A526" i="15"/>
  <c r="A525" i="15"/>
  <c r="A524" i="15"/>
  <c r="A523" i="15"/>
  <c r="A522" i="15"/>
  <c r="A521" i="15"/>
  <c r="A520" i="15"/>
  <c r="A519" i="15"/>
  <c r="A518" i="15"/>
  <c r="A517" i="15"/>
  <c r="A516" i="15"/>
  <c r="A515" i="15"/>
  <c r="A514" i="15"/>
  <c r="A513" i="15"/>
  <c r="A512" i="15"/>
  <c r="A511" i="15"/>
  <c r="A510" i="15"/>
  <c r="A509" i="15"/>
  <c r="A508" i="15"/>
  <c r="A507" i="15"/>
  <c r="A506" i="15"/>
  <c r="A505" i="15"/>
  <c r="A504" i="15"/>
  <c r="A503" i="15"/>
  <c r="A502" i="15"/>
  <c r="A501" i="15"/>
  <c r="A500" i="15"/>
  <c r="A499" i="15"/>
  <c r="A498" i="15"/>
  <c r="A497" i="15"/>
  <c r="A496" i="15"/>
  <c r="A495" i="15"/>
  <c r="A494" i="15"/>
  <c r="A493" i="15"/>
  <c r="A492" i="15"/>
  <c r="A491" i="15"/>
  <c r="A490" i="15"/>
  <c r="A489" i="15"/>
  <c r="A488" i="15"/>
  <c r="A487" i="15"/>
  <c r="A486" i="15"/>
  <c r="A485" i="15"/>
  <c r="A484" i="15"/>
  <c r="A483" i="15"/>
  <c r="A482" i="15"/>
  <c r="A481" i="15"/>
  <c r="A480" i="15"/>
  <c r="A479" i="15"/>
  <c r="A478" i="15"/>
  <c r="A477" i="15"/>
  <c r="A476" i="15"/>
  <c r="A475" i="15"/>
  <c r="A474" i="15"/>
  <c r="A473" i="15"/>
  <c r="A472" i="15"/>
  <c r="A471" i="15"/>
  <c r="A470" i="15"/>
  <c r="A469" i="15"/>
  <c r="A468" i="15"/>
  <c r="A467" i="15"/>
  <c r="A466" i="15"/>
  <c r="A465" i="15"/>
  <c r="A464" i="15"/>
  <c r="A463" i="15"/>
  <c r="A462" i="15"/>
  <c r="A461" i="15"/>
  <c r="A460" i="15"/>
  <c r="A459" i="15"/>
  <c r="A458" i="15"/>
  <c r="A457" i="15"/>
  <c r="A456" i="15"/>
  <c r="A455" i="15"/>
  <c r="A454" i="15"/>
  <c r="A453" i="15"/>
  <c r="A452" i="15"/>
  <c r="A451" i="15"/>
  <c r="A450" i="15"/>
  <c r="A449" i="15"/>
  <c r="A448" i="15"/>
  <c r="A447" i="15"/>
  <c r="A446" i="15"/>
  <c r="A445" i="15"/>
  <c r="A444" i="15"/>
  <c r="A443" i="15"/>
  <c r="A442" i="15"/>
  <c r="A441" i="15"/>
  <c r="A440" i="15"/>
  <c r="A439" i="15"/>
  <c r="A438" i="15"/>
  <c r="A437" i="15"/>
  <c r="A436" i="15"/>
  <c r="A435" i="15"/>
  <c r="A434" i="15"/>
  <c r="A433" i="15"/>
  <c r="A432" i="15"/>
  <c r="A431" i="15"/>
  <c r="A430" i="15"/>
  <c r="A429" i="15"/>
  <c r="A428" i="15"/>
  <c r="A427" i="15"/>
  <c r="A426" i="15"/>
  <c r="A425" i="15"/>
  <c r="A424" i="15"/>
  <c r="A423" i="15"/>
  <c r="A422" i="15"/>
  <c r="A421" i="15"/>
  <c r="A420" i="15"/>
  <c r="A419" i="15"/>
  <c r="A418" i="15"/>
  <c r="A417" i="15"/>
  <c r="A416" i="15"/>
  <c r="A415" i="15"/>
  <c r="A414" i="15"/>
  <c r="A413" i="15"/>
  <c r="A412" i="15"/>
  <c r="A411" i="15"/>
  <c r="A410" i="15"/>
  <c r="A409" i="15"/>
  <c r="A408" i="15"/>
  <c r="A407" i="15"/>
  <c r="A406" i="15"/>
  <c r="A405" i="15"/>
  <c r="A404" i="15"/>
  <c r="A403" i="15"/>
  <c r="A402" i="15"/>
  <c r="A401" i="15"/>
  <c r="A400" i="15"/>
  <c r="A399" i="15"/>
  <c r="A398" i="15"/>
  <c r="A397" i="15"/>
  <c r="A396" i="15"/>
  <c r="A395" i="15"/>
  <c r="A394" i="15"/>
  <c r="A393" i="15"/>
  <c r="A392" i="15"/>
  <c r="A391" i="15"/>
  <c r="A390" i="15"/>
  <c r="A389" i="15"/>
  <c r="A388" i="15"/>
  <c r="A387" i="15"/>
  <c r="A386" i="15"/>
  <c r="A385" i="15"/>
  <c r="A384" i="15"/>
  <c r="A383" i="15"/>
  <c r="A382" i="15"/>
  <c r="A381" i="15"/>
  <c r="A380" i="15"/>
  <c r="A379" i="15"/>
  <c r="A378" i="15"/>
  <c r="A377" i="15"/>
  <c r="A376" i="15"/>
  <c r="A375" i="15"/>
  <c r="A374" i="15"/>
  <c r="A373" i="15"/>
  <c r="A372" i="15"/>
  <c r="A371" i="15"/>
  <c r="A370" i="15"/>
  <c r="A369" i="15"/>
  <c r="A368" i="15"/>
  <c r="A367" i="15"/>
  <c r="A366" i="15"/>
  <c r="A365" i="15"/>
  <c r="A364" i="15"/>
  <c r="A363" i="15"/>
  <c r="A362" i="15"/>
  <c r="A361" i="15"/>
  <c r="A360" i="15"/>
  <c r="A359" i="15"/>
  <c r="A358" i="15"/>
  <c r="A357" i="15"/>
  <c r="A356" i="15"/>
  <c r="A355" i="15"/>
  <c r="A354" i="15"/>
  <c r="A353" i="15"/>
  <c r="A352" i="15"/>
  <c r="A351" i="15"/>
  <c r="A350" i="15"/>
  <c r="A349" i="15"/>
  <c r="A348" i="15"/>
  <c r="A347" i="15"/>
  <c r="A346" i="15"/>
  <c r="A345" i="15"/>
  <c r="A344" i="15"/>
  <c r="A343" i="15"/>
  <c r="A342" i="15"/>
  <c r="A341" i="15"/>
  <c r="A340" i="15"/>
  <c r="A339" i="15"/>
  <c r="A338" i="15"/>
  <c r="A337" i="15"/>
  <c r="A336" i="15"/>
  <c r="A335" i="15"/>
  <c r="A334" i="15"/>
  <c r="A333" i="15"/>
  <c r="A332" i="15"/>
  <c r="A331" i="15"/>
  <c r="A330" i="15"/>
  <c r="A329" i="15"/>
  <c r="A328" i="15"/>
  <c r="A327" i="15"/>
  <c r="A326" i="15"/>
  <c r="A325" i="15"/>
  <c r="A324" i="15"/>
  <c r="A323" i="15"/>
  <c r="A322" i="15"/>
  <c r="A321" i="15"/>
  <c r="A320" i="15"/>
  <c r="A319" i="15"/>
  <c r="A318" i="15"/>
  <c r="A317" i="15"/>
  <c r="A316" i="15"/>
  <c r="A315" i="15"/>
  <c r="A314" i="15"/>
  <c r="A313" i="15"/>
  <c r="A312" i="15"/>
  <c r="A311" i="15"/>
  <c r="A310" i="15"/>
  <c r="A309" i="15"/>
  <c r="A308" i="15"/>
  <c r="A307" i="15"/>
  <c r="A306" i="15"/>
  <c r="A305" i="15"/>
  <c r="A304" i="15"/>
  <c r="A303" i="15"/>
  <c r="A302" i="15"/>
  <c r="A301" i="15"/>
  <c r="A300" i="15"/>
  <c r="A299" i="15"/>
  <c r="A298" i="15"/>
  <c r="A297" i="15"/>
  <c r="A296" i="15"/>
  <c r="A295" i="15"/>
  <c r="A294" i="15"/>
  <c r="A293" i="15"/>
  <c r="A292" i="15"/>
  <c r="A291" i="15"/>
  <c r="A290" i="15"/>
  <c r="A289" i="15"/>
  <c r="A288" i="15"/>
  <c r="A287" i="15"/>
  <c r="A286" i="15"/>
  <c r="A285" i="15"/>
  <c r="A284" i="15"/>
  <c r="A283" i="15"/>
  <c r="A282" i="15"/>
  <c r="A281" i="15"/>
  <c r="A280" i="15"/>
  <c r="A279" i="15"/>
  <c r="A278" i="15"/>
  <c r="A277" i="15"/>
  <c r="A276" i="15"/>
  <c r="A275" i="15"/>
  <c r="A274" i="15"/>
  <c r="A273" i="15"/>
  <c r="A272" i="15"/>
  <c r="A271" i="15"/>
  <c r="A270" i="15"/>
  <c r="A269" i="15"/>
  <c r="A268" i="15"/>
  <c r="A267" i="15"/>
  <c r="A266" i="15"/>
  <c r="A265" i="15"/>
  <c r="A264" i="15"/>
  <c r="A263" i="15"/>
  <c r="A262" i="15"/>
  <c r="A261" i="15"/>
  <c r="A260" i="15"/>
  <c r="A259" i="15"/>
  <c r="A258" i="15"/>
  <c r="A257" i="15"/>
  <c r="A256" i="15"/>
  <c r="A255" i="15"/>
  <c r="A254" i="15"/>
  <c r="A253" i="15"/>
  <c r="A252" i="15"/>
  <c r="A251" i="15"/>
  <c r="A250" i="15"/>
  <c r="A249" i="15"/>
  <c r="A248" i="15"/>
  <c r="A247" i="15"/>
  <c r="A246" i="15"/>
  <c r="A245" i="15"/>
  <c r="A244" i="15"/>
  <c r="A243" i="15"/>
  <c r="A242" i="15"/>
  <c r="A241" i="15"/>
  <c r="A240" i="15"/>
  <c r="A239" i="15"/>
  <c r="A238" i="15"/>
  <c r="A237" i="15"/>
  <c r="A236" i="15"/>
  <c r="A235" i="15"/>
  <c r="A234" i="15"/>
  <c r="A233" i="15"/>
  <c r="A232" i="15"/>
  <c r="A231" i="15"/>
  <c r="A230" i="15"/>
  <c r="A229" i="15"/>
  <c r="A228" i="15"/>
  <c r="A227" i="15"/>
  <c r="A226" i="15"/>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D10" i="13"/>
  <c r="K993" i="15" l="1"/>
  <c r="K992" i="15"/>
  <c r="K991" i="15"/>
  <c r="K990" i="15"/>
  <c r="K989" i="15"/>
  <c r="K988" i="15"/>
  <c r="K987" i="15"/>
  <c r="K986" i="15"/>
  <c r="K985" i="15"/>
  <c r="K984" i="15"/>
  <c r="K983" i="15"/>
  <c r="K982" i="15"/>
  <c r="K981" i="15"/>
  <c r="K980" i="15"/>
  <c r="K979" i="15"/>
  <c r="K978" i="15"/>
  <c r="K977" i="15"/>
  <c r="K976" i="15"/>
  <c r="K975" i="15"/>
  <c r="K974" i="15"/>
  <c r="K973" i="15"/>
  <c r="K972" i="15"/>
  <c r="K971" i="15"/>
  <c r="K970" i="15"/>
  <c r="K969" i="15"/>
  <c r="K968" i="15"/>
  <c r="K967" i="15"/>
  <c r="K966" i="15"/>
  <c r="K965" i="15"/>
  <c r="K964" i="15"/>
  <c r="K963" i="15"/>
  <c r="K962" i="15"/>
  <c r="K961" i="15"/>
  <c r="K960" i="15"/>
  <c r="K959" i="15"/>
  <c r="K958" i="15"/>
  <c r="K957" i="15"/>
  <c r="K956" i="15"/>
  <c r="K955" i="15"/>
  <c r="K954" i="15"/>
  <c r="K953" i="15"/>
  <c r="K952" i="15"/>
  <c r="K951" i="15"/>
  <c r="K950" i="15"/>
  <c r="K949" i="15"/>
  <c r="K948" i="15"/>
  <c r="K947" i="15"/>
  <c r="K946" i="15"/>
  <c r="K945" i="15"/>
  <c r="K944" i="15"/>
  <c r="K943" i="15"/>
  <c r="K942" i="15"/>
  <c r="K941" i="15"/>
  <c r="K940" i="15"/>
  <c r="K939" i="15"/>
  <c r="K938" i="15"/>
  <c r="K937" i="15"/>
  <c r="K936" i="15"/>
  <c r="K935" i="15"/>
  <c r="K934" i="15"/>
  <c r="K933" i="15"/>
  <c r="K932" i="15"/>
  <c r="K931" i="15"/>
  <c r="K930" i="15"/>
  <c r="K929" i="15"/>
  <c r="K928" i="15"/>
  <c r="K927" i="15"/>
  <c r="K926" i="15"/>
  <c r="K925" i="15"/>
  <c r="K924" i="15"/>
  <c r="K923" i="15"/>
  <c r="K922" i="15"/>
  <c r="K921" i="15"/>
  <c r="K920" i="15"/>
  <c r="K919" i="15"/>
  <c r="K918" i="15"/>
  <c r="K917" i="15"/>
  <c r="K916" i="15"/>
  <c r="K915" i="15"/>
  <c r="K914" i="15"/>
  <c r="K913" i="15"/>
  <c r="K912" i="15"/>
  <c r="K911" i="15"/>
  <c r="K910" i="15"/>
  <c r="K909" i="15"/>
  <c r="K908" i="15"/>
  <c r="K907" i="15"/>
  <c r="K906" i="15"/>
  <c r="K905" i="15"/>
  <c r="K904" i="15"/>
  <c r="K903" i="15"/>
  <c r="K902" i="15"/>
  <c r="K901" i="15"/>
  <c r="K900" i="15"/>
  <c r="K899" i="15"/>
  <c r="K898" i="15"/>
  <c r="K897" i="15"/>
  <c r="K896" i="15"/>
  <c r="K895" i="15"/>
  <c r="K894" i="15"/>
  <c r="K893" i="15"/>
  <c r="K892" i="15"/>
  <c r="K891" i="15"/>
  <c r="K890" i="15"/>
  <c r="K889" i="15"/>
  <c r="K888" i="15"/>
  <c r="K887" i="15"/>
  <c r="K886" i="15"/>
  <c r="K885" i="15"/>
  <c r="K884" i="15"/>
  <c r="K883" i="15"/>
  <c r="K882" i="15"/>
  <c r="K881" i="15"/>
  <c r="K880" i="15"/>
  <c r="K879" i="15"/>
  <c r="K878" i="15"/>
  <c r="K877" i="15"/>
  <c r="K876" i="15"/>
  <c r="K875" i="15"/>
  <c r="K874" i="15"/>
  <c r="K873" i="15"/>
  <c r="K872" i="15"/>
  <c r="K871" i="15"/>
  <c r="K870" i="15"/>
  <c r="K869" i="15"/>
  <c r="K868" i="15"/>
  <c r="K867" i="15"/>
  <c r="K866" i="15"/>
  <c r="K865" i="15"/>
  <c r="K864" i="15"/>
  <c r="K863" i="15"/>
  <c r="K862" i="15"/>
  <c r="K861" i="15"/>
  <c r="K860" i="15"/>
  <c r="K859" i="15"/>
  <c r="K858" i="15"/>
  <c r="K857" i="15"/>
  <c r="K856" i="15"/>
  <c r="K855" i="15"/>
  <c r="K854" i="15"/>
  <c r="K853" i="15"/>
  <c r="K852" i="15"/>
  <c r="K851" i="15"/>
  <c r="K850" i="15"/>
  <c r="K849" i="15"/>
  <c r="K848" i="15"/>
  <c r="K847" i="15"/>
  <c r="K846" i="15"/>
  <c r="K845" i="15"/>
  <c r="K844" i="15"/>
  <c r="K843" i="15"/>
  <c r="K842" i="15"/>
  <c r="K841" i="15"/>
  <c r="K840" i="15"/>
  <c r="K839" i="15"/>
  <c r="K838" i="15"/>
  <c r="K837" i="15"/>
  <c r="K836" i="15"/>
  <c r="K835" i="15"/>
  <c r="K834" i="15"/>
  <c r="K833" i="15"/>
  <c r="K832" i="15"/>
  <c r="K831" i="15"/>
  <c r="K830" i="15"/>
  <c r="K829" i="15"/>
  <c r="K828" i="15"/>
  <c r="K827" i="15"/>
  <c r="K826" i="15"/>
  <c r="K825" i="15"/>
  <c r="K824" i="15"/>
  <c r="K823" i="15"/>
  <c r="K822" i="15"/>
  <c r="K821" i="15"/>
  <c r="K820" i="15"/>
  <c r="K819" i="15"/>
  <c r="K818" i="15"/>
  <c r="K817" i="15"/>
  <c r="K816" i="15"/>
  <c r="K815" i="15"/>
  <c r="K814" i="15"/>
  <c r="K813" i="15"/>
  <c r="K812" i="15"/>
  <c r="K811" i="15"/>
  <c r="K810" i="15"/>
  <c r="K809" i="15"/>
  <c r="K808" i="15"/>
  <c r="K807" i="15"/>
  <c r="K806" i="15"/>
  <c r="K805" i="15"/>
  <c r="K804" i="15"/>
  <c r="K803" i="15"/>
  <c r="K802" i="15"/>
  <c r="K801" i="15"/>
  <c r="K800" i="15"/>
  <c r="K799" i="15"/>
  <c r="K798" i="15"/>
  <c r="K797" i="15"/>
  <c r="K796" i="15"/>
  <c r="K795" i="15"/>
  <c r="K794" i="15"/>
  <c r="K793" i="15"/>
  <c r="K792" i="15"/>
  <c r="K791" i="15"/>
  <c r="K790" i="15"/>
  <c r="K789" i="15"/>
  <c r="K788" i="15"/>
  <c r="K787" i="15"/>
  <c r="K786" i="15"/>
  <c r="K785" i="15"/>
  <c r="K784" i="15"/>
  <c r="K783" i="15"/>
  <c r="K782" i="15"/>
  <c r="K781" i="15"/>
  <c r="K780" i="15"/>
  <c r="K779" i="15"/>
  <c r="K778" i="15"/>
  <c r="K777" i="15"/>
  <c r="K776" i="15"/>
  <c r="K775" i="15"/>
  <c r="K774" i="15"/>
  <c r="K773" i="15"/>
  <c r="K772" i="15"/>
  <c r="K771" i="15"/>
  <c r="K770" i="15"/>
  <c r="K769" i="15"/>
  <c r="K768" i="15"/>
  <c r="K767" i="15"/>
  <c r="K766" i="15"/>
  <c r="K765" i="15"/>
  <c r="K764" i="15"/>
  <c r="K763" i="15"/>
  <c r="K762" i="15"/>
  <c r="K761" i="15"/>
  <c r="K760" i="15"/>
  <c r="K759" i="15"/>
  <c r="K758" i="15"/>
  <c r="K757" i="15"/>
  <c r="K756" i="15"/>
  <c r="K755" i="15"/>
  <c r="K754" i="15"/>
  <c r="K753" i="15"/>
  <c r="K752" i="15"/>
  <c r="K751" i="15"/>
  <c r="K750" i="15"/>
  <c r="K749" i="15"/>
  <c r="K748" i="15"/>
  <c r="K747" i="15"/>
  <c r="K746" i="15"/>
  <c r="K745" i="15"/>
  <c r="K744" i="15"/>
  <c r="K743" i="15"/>
  <c r="K742" i="15"/>
  <c r="K741" i="15"/>
  <c r="K740" i="15"/>
  <c r="K739" i="15"/>
  <c r="K738" i="15"/>
  <c r="K737" i="15"/>
  <c r="K736" i="15"/>
  <c r="K735" i="15"/>
  <c r="K734" i="15"/>
  <c r="K733" i="15"/>
  <c r="K732" i="15"/>
  <c r="K731" i="15"/>
  <c r="K730" i="15"/>
  <c r="K729" i="15"/>
  <c r="K728" i="15"/>
  <c r="K727" i="15"/>
  <c r="K726" i="15"/>
  <c r="K725" i="15"/>
  <c r="K724" i="15"/>
  <c r="K723" i="15"/>
  <c r="K722" i="15"/>
  <c r="K721" i="15"/>
  <c r="K720" i="15"/>
  <c r="K719" i="15"/>
  <c r="K718" i="15"/>
  <c r="K717" i="15"/>
  <c r="K716" i="15"/>
  <c r="K715" i="15"/>
  <c r="K714" i="15"/>
  <c r="K713" i="15"/>
  <c r="K712" i="15"/>
  <c r="K711" i="15"/>
  <c r="K710" i="15"/>
  <c r="K709" i="15"/>
  <c r="K708" i="15"/>
  <c r="K707" i="15"/>
  <c r="K706" i="15"/>
  <c r="K705" i="15"/>
  <c r="K704" i="15"/>
  <c r="K703" i="15"/>
  <c r="K702" i="15"/>
  <c r="K701" i="15"/>
  <c r="K700" i="15"/>
  <c r="K699" i="15"/>
  <c r="K698" i="15"/>
  <c r="K697" i="15"/>
  <c r="K696" i="15"/>
  <c r="K695" i="15"/>
  <c r="K694" i="15"/>
  <c r="K693" i="15"/>
  <c r="K692" i="15"/>
  <c r="K691" i="15"/>
  <c r="K690" i="15"/>
  <c r="K689" i="15"/>
  <c r="K688" i="15"/>
  <c r="K687" i="15"/>
  <c r="K686" i="15"/>
  <c r="K685" i="15"/>
  <c r="K684" i="15"/>
  <c r="K683" i="15"/>
  <c r="K682" i="15"/>
  <c r="K681" i="15"/>
  <c r="K680" i="15"/>
  <c r="K679" i="15"/>
  <c r="K678" i="15"/>
  <c r="K677" i="15"/>
  <c r="K676" i="15"/>
  <c r="K675" i="15"/>
  <c r="K674" i="15"/>
  <c r="K673" i="15"/>
  <c r="K672" i="15"/>
  <c r="K671" i="15"/>
  <c r="K670" i="15"/>
  <c r="K669" i="15"/>
  <c r="K668" i="15"/>
  <c r="K667" i="15"/>
  <c r="K666" i="15"/>
  <c r="K665" i="15"/>
  <c r="K664" i="15"/>
  <c r="K663" i="15"/>
  <c r="K662" i="15"/>
  <c r="K661" i="15"/>
  <c r="K660" i="15"/>
  <c r="K659" i="15"/>
  <c r="K658" i="15"/>
  <c r="K657" i="15"/>
  <c r="K656" i="15"/>
  <c r="K655" i="15"/>
  <c r="K654" i="15"/>
  <c r="K653" i="15"/>
  <c r="K652" i="15"/>
  <c r="K651" i="15"/>
  <c r="K650" i="15"/>
  <c r="K649" i="15"/>
  <c r="K648" i="15"/>
  <c r="K647" i="15"/>
  <c r="K646" i="15"/>
  <c r="K645" i="15"/>
  <c r="K644" i="15"/>
  <c r="K643" i="15"/>
  <c r="K642" i="15"/>
  <c r="K641" i="15"/>
  <c r="K640" i="15"/>
  <c r="K639" i="15"/>
  <c r="K638" i="15"/>
  <c r="K637" i="15"/>
  <c r="K636" i="15"/>
  <c r="K635" i="15"/>
  <c r="K634" i="15"/>
  <c r="K633" i="15"/>
  <c r="K632" i="15"/>
  <c r="K631" i="15"/>
  <c r="K630" i="15"/>
  <c r="K629" i="15"/>
  <c r="K628" i="15"/>
  <c r="K627" i="15"/>
  <c r="K626" i="15"/>
  <c r="K625" i="15"/>
  <c r="K624" i="15"/>
  <c r="K623" i="15"/>
  <c r="K622" i="15"/>
  <c r="K621" i="15"/>
  <c r="K620" i="15"/>
  <c r="K619" i="15"/>
  <c r="K618" i="15"/>
  <c r="K617" i="15"/>
  <c r="K616" i="15"/>
  <c r="K615" i="15"/>
  <c r="K614" i="15"/>
  <c r="K613" i="15"/>
  <c r="K612" i="15"/>
  <c r="K611" i="15"/>
  <c r="K610" i="15"/>
  <c r="K609" i="15"/>
  <c r="K608" i="15"/>
  <c r="K607" i="15"/>
  <c r="K606" i="15"/>
  <c r="K605" i="15"/>
  <c r="K604" i="15"/>
  <c r="K603" i="15"/>
  <c r="K602" i="15"/>
  <c r="K601" i="15"/>
  <c r="K600" i="15"/>
  <c r="K599" i="15"/>
  <c r="K598" i="15"/>
  <c r="K597" i="15"/>
  <c r="K596" i="15"/>
  <c r="K595" i="15"/>
  <c r="K594" i="15"/>
  <c r="K593" i="15"/>
  <c r="K592" i="15"/>
  <c r="K591" i="15"/>
  <c r="K590" i="15"/>
  <c r="K589" i="15"/>
  <c r="K588" i="15"/>
  <c r="K587" i="15"/>
  <c r="K586" i="15"/>
  <c r="K585" i="15"/>
  <c r="K584" i="15"/>
  <c r="K583" i="15"/>
  <c r="K582" i="15"/>
  <c r="K581" i="15"/>
  <c r="K580" i="15"/>
  <c r="K579" i="15"/>
  <c r="K578" i="15"/>
  <c r="K577" i="15"/>
  <c r="K576" i="15"/>
  <c r="K575" i="15"/>
  <c r="K574" i="15"/>
  <c r="K573" i="15"/>
  <c r="K572" i="15"/>
  <c r="K571" i="15"/>
  <c r="K570" i="15"/>
  <c r="K569" i="15"/>
  <c r="K568" i="15"/>
  <c r="K567" i="15"/>
  <c r="K566" i="15"/>
  <c r="K565" i="15"/>
  <c r="K564" i="15"/>
  <c r="K563" i="15"/>
  <c r="K562" i="15"/>
  <c r="K561" i="15"/>
  <c r="K560" i="15"/>
  <c r="K559" i="15"/>
  <c r="K558" i="15"/>
  <c r="K557" i="15"/>
  <c r="K556" i="15"/>
  <c r="K555" i="15"/>
  <c r="K554" i="15"/>
  <c r="K553" i="15"/>
  <c r="K552" i="15"/>
  <c r="K551" i="15"/>
  <c r="K550" i="15"/>
  <c r="K549" i="15"/>
  <c r="K548" i="15"/>
  <c r="K547" i="15"/>
  <c r="K546" i="15"/>
  <c r="K545" i="15"/>
  <c r="K544" i="15"/>
  <c r="K543" i="15"/>
  <c r="K542" i="15"/>
  <c r="K541" i="15"/>
  <c r="K540" i="15"/>
  <c r="K539" i="15"/>
  <c r="K538" i="15"/>
  <c r="K537" i="15"/>
  <c r="K536" i="15"/>
  <c r="K535" i="15"/>
  <c r="K534" i="15"/>
  <c r="K533" i="15"/>
  <c r="K532" i="15"/>
  <c r="K531" i="15"/>
  <c r="K530" i="15"/>
  <c r="K529" i="15"/>
  <c r="K528" i="15"/>
  <c r="K527" i="15"/>
  <c r="K526" i="15"/>
  <c r="K525" i="15"/>
  <c r="K524" i="15"/>
  <c r="K523" i="15"/>
  <c r="K522" i="15"/>
  <c r="K521" i="15"/>
  <c r="K520" i="15"/>
  <c r="K519" i="15"/>
  <c r="K518" i="15"/>
  <c r="K517" i="15"/>
  <c r="K516" i="15"/>
  <c r="K515" i="15"/>
  <c r="K514" i="15"/>
  <c r="K513" i="15"/>
  <c r="K512" i="15"/>
  <c r="K511" i="15"/>
  <c r="K510" i="15"/>
  <c r="K509" i="15"/>
  <c r="K508" i="15"/>
  <c r="K507" i="15"/>
  <c r="K506" i="15"/>
  <c r="K505" i="15"/>
  <c r="K504" i="15"/>
  <c r="K503" i="15"/>
  <c r="K502" i="15"/>
  <c r="K501" i="15"/>
  <c r="K500" i="15"/>
  <c r="K499" i="15"/>
  <c r="K498" i="15"/>
  <c r="K497" i="15"/>
  <c r="K496" i="15"/>
  <c r="K495" i="15"/>
  <c r="K494" i="15"/>
  <c r="K493" i="15"/>
  <c r="K492" i="15"/>
  <c r="K491" i="15"/>
  <c r="K490" i="15"/>
  <c r="K489" i="15"/>
  <c r="K488" i="15"/>
  <c r="K487" i="15"/>
  <c r="K486" i="15"/>
  <c r="K485" i="15"/>
  <c r="K484" i="15"/>
  <c r="K483" i="15"/>
  <c r="K482" i="15"/>
  <c r="K481" i="15"/>
  <c r="K480" i="15"/>
  <c r="K479" i="15"/>
  <c r="K478" i="15"/>
  <c r="K477" i="15"/>
  <c r="K476" i="15"/>
  <c r="K475" i="15"/>
  <c r="K474" i="15"/>
  <c r="K473" i="15"/>
  <c r="K472" i="15"/>
  <c r="K471" i="15"/>
  <c r="K470" i="15"/>
  <c r="K469" i="15"/>
  <c r="K468" i="15"/>
  <c r="K467" i="15"/>
  <c r="K466" i="15"/>
  <c r="K465" i="15"/>
  <c r="K464" i="15"/>
  <c r="K463" i="15"/>
  <c r="K462" i="15"/>
  <c r="K461" i="15"/>
  <c r="K460" i="15"/>
  <c r="K459" i="15"/>
  <c r="K458" i="15"/>
  <c r="K457" i="15"/>
  <c r="K456" i="15"/>
  <c r="K455" i="15"/>
  <c r="K454" i="15"/>
  <c r="K453" i="15"/>
  <c r="K452" i="15"/>
  <c r="K451" i="15"/>
  <c r="K450" i="15"/>
  <c r="K449" i="15"/>
  <c r="K448" i="15"/>
  <c r="K447" i="15"/>
  <c r="K446" i="15"/>
  <c r="K445" i="15"/>
  <c r="K444" i="15"/>
  <c r="K443" i="15"/>
  <c r="K442" i="15"/>
  <c r="K441" i="15"/>
  <c r="K440" i="15"/>
  <c r="K439" i="15"/>
  <c r="K438" i="15"/>
  <c r="K437" i="15"/>
  <c r="K436" i="15"/>
  <c r="K435" i="15"/>
  <c r="K434" i="15"/>
  <c r="K433" i="15"/>
  <c r="K432" i="15"/>
  <c r="K431" i="15"/>
  <c r="K430" i="15"/>
  <c r="K429" i="15"/>
  <c r="K428" i="15"/>
  <c r="K427" i="15"/>
  <c r="K426" i="15"/>
  <c r="K425" i="15"/>
  <c r="K424" i="15"/>
  <c r="K423" i="15"/>
  <c r="K422" i="15"/>
  <c r="K421" i="15"/>
  <c r="K420" i="15"/>
  <c r="K419" i="15"/>
  <c r="K418" i="15"/>
  <c r="K417" i="15"/>
  <c r="K416" i="15"/>
  <c r="K415" i="15"/>
  <c r="K414" i="15"/>
  <c r="K413" i="15"/>
  <c r="K412" i="15"/>
  <c r="K411" i="15"/>
  <c r="K410" i="15"/>
  <c r="K409" i="15"/>
  <c r="K408" i="15"/>
  <c r="K407" i="15"/>
  <c r="K406" i="15"/>
  <c r="K405" i="15"/>
  <c r="K404" i="15"/>
  <c r="K403" i="15"/>
  <c r="K402" i="15"/>
  <c r="K401" i="15"/>
  <c r="K400" i="15"/>
  <c r="K399" i="15"/>
  <c r="K398" i="15"/>
  <c r="K397" i="15"/>
  <c r="K396" i="15"/>
  <c r="K395" i="15"/>
  <c r="K394" i="15"/>
  <c r="K393" i="15"/>
  <c r="K392" i="15"/>
  <c r="K391" i="15"/>
  <c r="K390" i="15"/>
  <c r="K389" i="15"/>
  <c r="K388" i="15"/>
  <c r="K387" i="15"/>
  <c r="K386" i="15"/>
  <c r="K385" i="15"/>
  <c r="K384" i="15"/>
  <c r="K383" i="15"/>
  <c r="K382" i="15"/>
  <c r="K381" i="15"/>
  <c r="K380" i="15"/>
  <c r="K379" i="15"/>
  <c r="K378" i="15"/>
  <c r="K377" i="15"/>
  <c r="K376" i="15"/>
  <c r="K375" i="15"/>
  <c r="K374" i="15"/>
  <c r="K373" i="15"/>
  <c r="K372" i="15"/>
  <c r="K371" i="15"/>
  <c r="K370" i="15"/>
  <c r="K369" i="15"/>
  <c r="K368" i="15"/>
  <c r="K367" i="15"/>
  <c r="K366" i="15"/>
  <c r="K365" i="15"/>
  <c r="K364" i="15"/>
  <c r="K363" i="15"/>
  <c r="K362" i="15"/>
  <c r="K361" i="15"/>
  <c r="K360" i="15"/>
  <c r="K359" i="15"/>
  <c r="K358" i="15"/>
  <c r="K357" i="15"/>
  <c r="K356" i="15"/>
  <c r="K355" i="15"/>
  <c r="K354" i="15"/>
  <c r="K353" i="15"/>
  <c r="K352" i="15"/>
  <c r="K351" i="15"/>
  <c r="K350" i="15"/>
  <c r="K349" i="15"/>
  <c r="K348" i="15"/>
  <c r="K347" i="15"/>
  <c r="K346" i="15"/>
  <c r="K345" i="15"/>
  <c r="K344" i="15"/>
  <c r="K343" i="15"/>
  <c r="K342" i="15"/>
  <c r="K341" i="15"/>
  <c r="K340" i="15"/>
  <c r="K339" i="15"/>
  <c r="K338" i="15"/>
  <c r="K337" i="15"/>
  <c r="K336" i="15"/>
  <c r="K335" i="15"/>
  <c r="K334" i="15"/>
  <c r="K333" i="15"/>
  <c r="K332" i="15"/>
  <c r="K331" i="15"/>
  <c r="K330" i="15"/>
  <c r="K329" i="15"/>
  <c r="K328" i="15"/>
  <c r="K327" i="15"/>
  <c r="K326" i="15"/>
  <c r="K325" i="15"/>
  <c r="K324" i="15"/>
  <c r="K323" i="15"/>
  <c r="K322" i="15"/>
  <c r="K321" i="15"/>
  <c r="K320" i="15"/>
  <c r="K319" i="15"/>
  <c r="K318" i="15"/>
  <c r="K317" i="15"/>
  <c r="K316" i="15"/>
  <c r="K315" i="15"/>
  <c r="K314" i="15"/>
  <c r="K313" i="15"/>
  <c r="K312" i="15"/>
  <c r="K311" i="15"/>
  <c r="K310" i="15"/>
  <c r="K309" i="15"/>
  <c r="K308" i="15"/>
  <c r="K307" i="15"/>
  <c r="K306" i="15"/>
  <c r="K305" i="15"/>
  <c r="K304" i="15"/>
  <c r="K303" i="15"/>
  <c r="K302" i="15"/>
  <c r="K301" i="15"/>
  <c r="K300" i="15"/>
  <c r="K299" i="15"/>
  <c r="K298" i="15"/>
  <c r="K297" i="15"/>
  <c r="K296" i="15"/>
  <c r="K295" i="15"/>
  <c r="K294" i="15"/>
  <c r="K293" i="15"/>
  <c r="K292" i="15"/>
  <c r="K291" i="15"/>
  <c r="K290" i="15"/>
  <c r="K289" i="15"/>
  <c r="K288" i="15"/>
  <c r="K287" i="15"/>
  <c r="K286" i="15"/>
  <c r="K285" i="15"/>
  <c r="K284" i="15"/>
  <c r="K283" i="15"/>
  <c r="K282" i="15"/>
  <c r="K281" i="15"/>
  <c r="K280" i="15"/>
  <c r="K279" i="15"/>
  <c r="K278" i="15"/>
  <c r="K277" i="15"/>
  <c r="K276" i="15"/>
  <c r="K275" i="15"/>
  <c r="K274" i="15"/>
  <c r="K273" i="15"/>
  <c r="K272" i="15"/>
  <c r="K271" i="15"/>
  <c r="K270" i="15"/>
  <c r="K269" i="15"/>
  <c r="K268" i="15"/>
  <c r="K267" i="15"/>
  <c r="K266" i="15"/>
  <c r="K265" i="15"/>
  <c r="K264" i="15"/>
  <c r="K263" i="15"/>
  <c r="K262" i="15"/>
  <c r="K261" i="15"/>
  <c r="K260" i="15"/>
  <c r="K259" i="15"/>
  <c r="K258" i="15"/>
  <c r="K257" i="15"/>
  <c r="K256" i="15"/>
  <c r="K255" i="15"/>
  <c r="K254" i="15"/>
  <c r="K253" i="15"/>
  <c r="K252" i="15"/>
  <c r="K251" i="15"/>
  <c r="K250" i="15"/>
  <c r="K249" i="15"/>
  <c r="K248" i="15"/>
  <c r="K247" i="15"/>
  <c r="K246" i="15"/>
  <c r="K245" i="15"/>
  <c r="K244" i="15"/>
  <c r="K243" i="15"/>
  <c r="K242" i="15"/>
  <c r="K241" i="15"/>
  <c r="K240" i="15"/>
  <c r="K239" i="15"/>
  <c r="K238" i="15"/>
  <c r="K237" i="15"/>
  <c r="K236" i="15"/>
  <c r="K235" i="15"/>
  <c r="K234" i="15"/>
  <c r="K233" i="15"/>
  <c r="K232" i="15"/>
  <c r="K231" i="15"/>
  <c r="K230" i="15"/>
  <c r="K229" i="15"/>
  <c r="K228" i="15"/>
  <c r="K227" i="15"/>
  <c r="K226" i="15"/>
  <c r="K225" i="15"/>
  <c r="K224" i="15"/>
  <c r="K223" i="15"/>
  <c r="K222" i="15"/>
  <c r="K221" i="15"/>
  <c r="K220" i="15"/>
  <c r="K219" i="15"/>
  <c r="K218" i="15"/>
  <c r="K217" i="15"/>
  <c r="K216" i="15"/>
  <c r="K215" i="15"/>
  <c r="K214" i="15"/>
  <c r="K213" i="15"/>
  <c r="K212" i="15"/>
  <c r="K211" i="15"/>
  <c r="K210" i="15"/>
  <c r="K20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H943" i="15"/>
  <c r="G943" i="15"/>
  <c r="F943" i="15"/>
  <c r="E943" i="15"/>
  <c r="D943" i="15"/>
  <c r="H942" i="15"/>
  <c r="G942" i="15"/>
  <c r="F942" i="15"/>
  <c r="E942" i="15"/>
  <c r="D942" i="15"/>
  <c r="H941" i="15"/>
  <c r="G941" i="15"/>
  <c r="F941" i="15"/>
  <c r="E941" i="15"/>
  <c r="D941" i="15"/>
  <c r="H940" i="15"/>
  <c r="G940" i="15"/>
  <c r="F940" i="15"/>
  <c r="E940" i="15"/>
  <c r="D940" i="15"/>
  <c r="H939" i="15"/>
  <c r="G939" i="15"/>
  <c r="F939" i="15"/>
  <c r="E939" i="15"/>
  <c r="D939" i="15"/>
  <c r="H938" i="15"/>
  <c r="G938" i="15"/>
  <c r="F938" i="15"/>
  <c r="E938" i="15"/>
  <c r="D938" i="15"/>
  <c r="H937" i="15"/>
  <c r="G937" i="15"/>
  <c r="F937" i="15"/>
  <c r="E937" i="15"/>
  <c r="D937" i="15"/>
  <c r="H936" i="15"/>
  <c r="G936" i="15"/>
  <c r="F936" i="15"/>
  <c r="E936" i="15"/>
  <c r="D936" i="15"/>
  <c r="H935" i="15"/>
  <c r="G935" i="15"/>
  <c r="F935" i="15"/>
  <c r="E935" i="15"/>
  <c r="D935" i="15"/>
  <c r="H934" i="15"/>
  <c r="G934" i="15"/>
  <c r="F934" i="15"/>
  <c r="E934" i="15"/>
  <c r="D934" i="15"/>
  <c r="H933" i="15"/>
  <c r="G933" i="15"/>
  <c r="F933" i="15"/>
  <c r="E933" i="15"/>
  <c r="D933" i="15"/>
  <c r="H932" i="15"/>
  <c r="G932" i="15"/>
  <c r="F932" i="15"/>
  <c r="E932" i="15"/>
  <c r="D932" i="15"/>
  <c r="H931" i="15"/>
  <c r="G931" i="15"/>
  <c r="F931" i="15"/>
  <c r="E931" i="15"/>
  <c r="D931" i="15"/>
  <c r="H930" i="15"/>
  <c r="G930" i="15"/>
  <c r="F930" i="15"/>
  <c r="E930" i="15"/>
  <c r="D930" i="15"/>
  <c r="H929" i="15"/>
  <c r="G929" i="15"/>
  <c r="F929" i="15"/>
  <c r="E929" i="15"/>
  <c r="D929" i="15"/>
  <c r="H928" i="15"/>
  <c r="G928" i="15"/>
  <c r="F928" i="15"/>
  <c r="E928" i="15"/>
  <c r="D928" i="15"/>
  <c r="H927" i="15"/>
  <c r="G927" i="15"/>
  <c r="F927" i="15"/>
  <c r="E927" i="15"/>
  <c r="D927" i="15"/>
  <c r="H926" i="15"/>
  <c r="G926" i="15"/>
  <c r="F926" i="15"/>
  <c r="E926" i="15"/>
  <c r="D926" i="15"/>
  <c r="H925" i="15"/>
  <c r="G925" i="15"/>
  <c r="F925" i="15"/>
  <c r="E925" i="15"/>
  <c r="D925" i="15"/>
  <c r="H924" i="15"/>
  <c r="G924" i="15"/>
  <c r="F924" i="15"/>
  <c r="E924" i="15"/>
  <c r="D924" i="15"/>
  <c r="H923" i="15"/>
  <c r="G923" i="15"/>
  <c r="F923" i="15"/>
  <c r="E923" i="15"/>
  <c r="D923" i="15"/>
  <c r="H922" i="15"/>
  <c r="G922" i="15"/>
  <c r="F922" i="15"/>
  <c r="E922" i="15"/>
  <c r="D922" i="15"/>
  <c r="H921" i="15"/>
  <c r="G921" i="15"/>
  <c r="F921" i="15"/>
  <c r="E921" i="15"/>
  <c r="D921" i="15"/>
  <c r="H920" i="15"/>
  <c r="G920" i="15"/>
  <c r="F920" i="15"/>
  <c r="E920" i="15"/>
  <c r="D920" i="15"/>
  <c r="H919" i="15"/>
  <c r="G919" i="15"/>
  <c r="F919" i="15"/>
  <c r="E919" i="15"/>
  <c r="D919" i="15"/>
  <c r="H918" i="15"/>
  <c r="G918" i="15"/>
  <c r="F918" i="15"/>
  <c r="E918" i="15"/>
  <c r="D918" i="15"/>
  <c r="H917" i="15"/>
  <c r="G917" i="15"/>
  <c r="F917" i="15"/>
  <c r="E917" i="15"/>
  <c r="D917" i="15"/>
  <c r="H916" i="15"/>
  <c r="G916" i="15"/>
  <c r="F916" i="15"/>
  <c r="E916" i="15"/>
  <c r="D916" i="15"/>
  <c r="H915" i="15"/>
  <c r="G915" i="15"/>
  <c r="F915" i="15"/>
  <c r="E915" i="15"/>
  <c r="D915" i="15"/>
  <c r="H914" i="15"/>
  <c r="G914" i="15"/>
  <c r="F914" i="15"/>
  <c r="E914" i="15"/>
  <c r="D914" i="15"/>
  <c r="H913" i="15"/>
  <c r="G913" i="15"/>
  <c r="F913" i="15"/>
  <c r="E913" i="15"/>
  <c r="D913" i="15"/>
  <c r="H912" i="15"/>
  <c r="G912" i="15"/>
  <c r="F912" i="15"/>
  <c r="E912" i="15"/>
  <c r="D912" i="15"/>
  <c r="H911" i="15"/>
  <c r="G911" i="15"/>
  <c r="F911" i="15"/>
  <c r="E911" i="15"/>
  <c r="D911" i="15"/>
  <c r="H910" i="15"/>
  <c r="G910" i="15"/>
  <c r="F910" i="15"/>
  <c r="E910" i="15"/>
  <c r="D910" i="15"/>
  <c r="H909" i="15"/>
  <c r="G909" i="15"/>
  <c r="F909" i="15"/>
  <c r="E909" i="15"/>
  <c r="D909" i="15"/>
  <c r="H908" i="15"/>
  <c r="G908" i="15"/>
  <c r="F908" i="15"/>
  <c r="E908" i="15"/>
  <c r="D908" i="15"/>
  <c r="H907" i="15"/>
  <c r="G907" i="15"/>
  <c r="F907" i="15"/>
  <c r="E907" i="15"/>
  <c r="D907" i="15"/>
  <c r="H906" i="15"/>
  <c r="G906" i="15"/>
  <c r="F906" i="15"/>
  <c r="E906" i="15"/>
  <c r="D906" i="15"/>
  <c r="H905" i="15"/>
  <c r="G905" i="15"/>
  <c r="F905" i="15"/>
  <c r="E905" i="15"/>
  <c r="D905" i="15"/>
  <c r="H904" i="15"/>
  <c r="G904" i="15"/>
  <c r="F904" i="15"/>
  <c r="E904" i="15"/>
  <c r="D904" i="15"/>
  <c r="H903" i="15"/>
  <c r="G903" i="15"/>
  <c r="F903" i="15"/>
  <c r="E903" i="15"/>
  <c r="D903" i="15"/>
  <c r="H902" i="15"/>
  <c r="G902" i="15"/>
  <c r="F902" i="15"/>
  <c r="E902" i="15"/>
  <c r="D902" i="15"/>
  <c r="H901" i="15"/>
  <c r="G901" i="15"/>
  <c r="F901" i="15"/>
  <c r="E901" i="15"/>
  <c r="D901" i="15"/>
  <c r="H900" i="15"/>
  <c r="G900" i="15"/>
  <c r="F900" i="15"/>
  <c r="E900" i="15"/>
  <c r="D900" i="15"/>
  <c r="H899" i="15"/>
  <c r="G899" i="15"/>
  <c r="F899" i="15"/>
  <c r="E899" i="15"/>
  <c r="D899" i="15"/>
  <c r="H898" i="15"/>
  <c r="G898" i="15"/>
  <c r="F898" i="15"/>
  <c r="E898" i="15"/>
  <c r="D898" i="15"/>
  <c r="H897" i="15"/>
  <c r="G897" i="15"/>
  <c r="F897" i="15"/>
  <c r="E897" i="15"/>
  <c r="D897" i="15"/>
  <c r="H896" i="15"/>
  <c r="G896" i="15"/>
  <c r="F896" i="15"/>
  <c r="E896" i="15"/>
  <c r="D896" i="15"/>
  <c r="H895" i="15"/>
  <c r="G895" i="15"/>
  <c r="F895" i="15"/>
  <c r="E895" i="15"/>
  <c r="D895" i="15"/>
  <c r="H894" i="15"/>
  <c r="G894" i="15"/>
  <c r="F894" i="15"/>
  <c r="E894" i="15"/>
  <c r="D894" i="15"/>
  <c r="H893" i="15"/>
  <c r="G893" i="15"/>
  <c r="F893" i="15"/>
  <c r="E893" i="15"/>
  <c r="D893" i="15"/>
  <c r="H892" i="15"/>
  <c r="G892" i="15"/>
  <c r="F892" i="15"/>
  <c r="E892" i="15"/>
  <c r="D892" i="15"/>
  <c r="H891" i="15"/>
  <c r="G891" i="15"/>
  <c r="F891" i="15"/>
  <c r="E891" i="15"/>
  <c r="D891" i="15"/>
  <c r="H890" i="15"/>
  <c r="G890" i="15"/>
  <c r="F890" i="15"/>
  <c r="E890" i="15"/>
  <c r="D890" i="15"/>
  <c r="H889" i="15"/>
  <c r="G889" i="15"/>
  <c r="F889" i="15"/>
  <c r="E889" i="15"/>
  <c r="D889" i="15"/>
  <c r="H888" i="15"/>
  <c r="G888" i="15"/>
  <c r="F888" i="15"/>
  <c r="E888" i="15"/>
  <c r="D888" i="15"/>
  <c r="H887" i="15"/>
  <c r="G887" i="15"/>
  <c r="F887" i="15"/>
  <c r="E887" i="15"/>
  <c r="D887" i="15"/>
  <c r="H886" i="15"/>
  <c r="G886" i="15"/>
  <c r="F886" i="15"/>
  <c r="E886" i="15"/>
  <c r="D886" i="15"/>
  <c r="H885" i="15"/>
  <c r="G885" i="15"/>
  <c r="F885" i="15"/>
  <c r="E885" i="15"/>
  <c r="D885" i="15"/>
  <c r="H884" i="15"/>
  <c r="G884" i="15"/>
  <c r="F884" i="15"/>
  <c r="E884" i="15"/>
  <c r="D884" i="15"/>
  <c r="H883" i="15"/>
  <c r="G883" i="15"/>
  <c r="F883" i="15"/>
  <c r="E883" i="15"/>
  <c r="D883" i="15"/>
  <c r="H882" i="15"/>
  <c r="G882" i="15"/>
  <c r="F882" i="15"/>
  <c r="E882" i="15"/>
  <c r="D882" i="15"/>
  <c r="H881" i="15"/>
  <c r="G881" i="15"/>
  <c r="F881" i="15"/>
  <c r="E881" i="15"/>
  <c r="D881" i="15"/>
  <c r="H880" i="15"/>
  <c r="G880" i="15"/>
  <c r="F880" i="15"/>
  <c r="E880" i="15"/>
  <c r="D880" i="15"/>
  <c r="H879" i="15"/>
  <c r="G879" i="15"/>
  <c r="F879" i="15"/>
  <c r="E879" i="15"/>
  <c r="D879" i="15"/>
  <c r="H878" i="15"/>
  <c r="G878" i="15"/>
  <c r="F878" i="15"/>
  <c r="E878" i="15"/>
  <c r="D878" i="15"/>
  <c r="H877" i="15"/>
  <c r="G877" i="15"/>
  <c r="F877" i="15"/>
  <c r="E877" i="15"/>
  <c r="D877" i="15"/>
  <c r="H876" i="15"/>
  <c r="G876" i="15"/>
  <c r="F876" i="15"/>
  <c r="E876" i="15"/>
  <c r="D876" i="15"/>
  <c r="H875" i="15"/>
  <c r="G875" i="15"/>
  <c r="F875" i="15"/>
  <c r="E875" i="15"/>
  <c r="D875" i="15"/>
  <c r="H874" i="15"/>
  <c r="G874" i="15"/>
  <c r="F874" i="15"/>
  <c r="E874" i="15"/>
  <c r="D874" i="15"/>
  <c r="H873" i="15"/>
  <c r="G873" i="15"/>
  <c r="F873" i="15"/>
  <c r="E873" i="15"/>
  <c r="D873" i="15"/>
  <c r="H872" i="15"/>
  <c r="G872" i="15"/>
  <c r="F872" i="15"/>
  <c r="E872" i="15"/>
  <c r="D872" i="15"/>
  <c r="H871" i="15"/>
  <c r="G871" i="15"/>
  <c r="F871" i="15"/>
  <c r="E871" i="15"/>
  <c r="D871" i="15"/>
  <c r="H870" i="15"/>
  <c r="G870" i="15"/>
  <c r="F870" i="15"/>
  <c r="E870" i="15"/>
  <c r="D870" i="15"/>
  <c r="H869" i="15"/>
  <c r="G869" i="15"/>
  <c r="F869" i="15"/>
  <c r="E869" i="15"/>
  <c r="D869" i="15"/>
  <c r="H868" i="15"/>
  <c r="G868" i="15"/>
  <c r="F868" i="15"/>
  <c r="E868" i="15"/>
  <c r="D868" i="15"/>
  <c r="H867" i="15"/>
  <c r="G867" i="15"/>
  <c r="F867" i="15"/>
  <c r="E867" i="15"/>
  <c r="D867" i="15"/>
  <c r="H866" i="15"/>
  <c r="G866" i="15"/>
  <c r="F866" i="15"/>
  <c r="E866" i="15"/>
  <c r="D866" i="15"/>
  <c r="H865" i="15"/>
  <c r="G865" i="15"/>
  <c r="F865" i="15"/>
  <c r="E865" i="15"/>
  <c r="D865" i="15"/>
  <c r="H864" i="15"/>
  <c r="G864" i="15"/>
  <c r="F864" i="15"/>
  <c r="E864" i="15"/>
  <c r="D864" i="15"/>
  <c r="H863" i="15"/>
  <c r="G863" i="15"/>
  <c r="F863" i="15"/>
  <c r="E863" i="15"/>
  <c r="D863" i="15"/>
  <c r="H862" i="15"/>
  <c r="G862" i="15"/>
  <c r="F862" i="15"/>
  <c r="E862" i="15"/>
  <c r="D862" i="15"/>
  <c r="H861" i="15"/>
  <c r="G861" i="15"/>
  <c r="F861" i="15"/>
  <c r="E861" i="15"/>
  <c r="D861" i="15"/>
  <c r="H860" i="15"/>
  <c r="G860" i="15"/>
  <c r="F860" i="15"/>
  <c r="E860" i="15"/>
  <c r="D860" i="15"/>
  <c r="H859" i="15"/>
  <c r="G859" i="15"/>
  <c r="F859" i="15"/>
  <c r="E859" i="15"/>
  <c r="D859" i="15"/>
  <c r="J858" i="15"/>
  <c r="H858" i="15"/>
  <c r="G858" i="15"/>
  <c r="F858" i="15"/>
  <c r="E858" i="15"/>
  <c r="D858" i="15"/>
  <c r="H857" i="15"/>
  <c r="G857" i="15"/>
  <c r="F857" i="15"/>
  <c r="E857" i="15"/>
  <c r="D857" i="15"/>
  <c r="H856" i="15"/>
  <c r="G856" i="15"/>
  <c r="F856" i="15"/>
  <c r="E856" i="15"/>
  <c r="D856" i="15"/>
  <c r="H855" i="15"/>
  <c r="G855" i="15"/>
  <c r="F855" i="15"/>
  <c r="E855" i="15"/>
  <c r="D855" i="15"/>
  <c r="J854" i="15"/>
  <c r="H854" i="15"/>
  <c r="G854" i="15"/>
  <c r="F854" i="15"/>
  <c r="E854" i="15"/>
  <c r="D854" i="15"/>
  <c r="H853" i="15"/>
  <c r="G853" i="15"/>
  <c r="F853" i="15"/>
  <c r="E853" i="15"/>
  <c r="D853" i="15"/>
  <c r="H852" i="15"/>
  <c r="G852" i="15"/>
  <c r="F852" i="15"/>
  <c r="E852" i="15"/>
  <c r="D852" i="15"/>
  <c r="H851" i="15"/>
  <c r="G851" i="15"/>
  <c r="F851" i="15"/>
  <c r="E851" i="15"/>
  <c r="D851" i="15"/>
  <c r="H850" i="15"/>
  <c r="G850" i="15"/>
  <c r="F850" i="15"/>
  <c r="E850" i="15"/>
  <c r="D850" i="15"/>
  <c r="H849" i="15"/>
  <c r="G849" i="15"/>
  <c r="F849" i="15"/>
  <c r="E849" i="15"/>
  <c r="D849" i="15"/>
  <c r="H848" i="15"/>
  <c r="G848" i="15"/>
  <c r="F848" i="15"/>
  <c r="E848" i="15"/>
  <c r="D848" i="15"/>
  <c r="H847" i="15"/>
  <c r="G847" i="15"/>
  <c r="F847" i="15"/>
  <c r="E847" i="15"/>
  <c r="D847" i="15"/>
  <c r="H846" i="15"/>
  <c r="G846" i="15"/>
  <c r="F846" i="15"/>
  <c r="E846" i="15"/>
  <c r="D846" i="15"/>
  <c r="H845" i="15"/>
  <c r="G845" i="15"/>
  <c r="F845" i="15"/>
  <c r="E845" i="15"/>
  <c r="D845" i="15"/>
  <c r="H844" i="15"/>
  <c r="G844" i="15"/>
  <c r="F844" i="15"/>
  <c r="E844" i="15"/>
  <c r="D844" i="15"/>
  <c r="H843" i="15"/>
  <c r="G843" i="15"/>
  <c r="F843" i="15"/>
  <c r="E843" i="15"/>
  <c r="D843" i="15"/>
  <c r="H842" i="15"/>
  <c r="G842" i="15"/>
  <c r="F842" i="15"/>
  <c r="E842" i="15"/>
  <c r="D842" i="15"/>
  <c r="H841" i="15"/>
  <c r="G841" i="15"/>
  <c r="F841" i="15"/>
  <c r="E841" i="15"/>
  <c r="D841" i="15"/>
  <c r="H840" i="15"/>
  <c r="G840" i="15"/>
  <c r="F840" i="15"/>
  <c r="E840" i="15"/>
  <c r="D840" i="15"/>
  <c r="H839" i="15"/>
  <c r="G839" i="15"/>
  <c r="F839" i="15"/>
  <c r="E839" i="15"/>
  <c r="D839" i="15"/>
  <c r="H838" i="15"/>
  <c r="G838" i="15"/>
  <c r="F838" i="15"/>
  <c r="E838" i="15"/>
  <c r="D838" i="15"/>
  <c r="H837" i="15"/>
  <c r="G837" i="15"/>
  <c r="F837" i="15"/>
  <c r="E837" i="15"/>
  <c r="D837" i="15"/>
  <c r="H836" i="15"/>
  <c r="G836" i="15"/>
  <c r="F836" i="15"/>
  <c r="E836" i="15"/>
  <c r="D836" i="15"/>
  <c r="H835" i="15"/>
  <c r="G835" i="15"/>
  <c r="F835" i="15"/>
  <c r="E835" i="15"/>
  <c r="D835" i="15"/>
  <c r="H834" i="15"/>
  <c r="G834" i="15"/>
  <c r="F834" i="15"/>
  <c r="E834" i="15"/>
  <c r="D834" i="15"/>
  <c r="H833" i="15"/>
  <c r="G833" i="15"/>
  <c r="F833" i="15"/>
  <c r="E833" i="15"/>
  <c r="D833" i="15"/>
  <c r="H832" i="15"/>
  <c r="G832" i="15"/>
  <c r="F832" i="15"/>
  <c r="E832" i="15"/>
  <c r="D832" i="15"/>
  <c r="H831" i="15"/>
  <c r="G831" i="15"/>
  <c r="F831" i="15"/>
  <c r="E831" i="15"/>
  <c r="D831" i="15"/>
  <c r="H830" i="15"/>
  <c r="G830" i="15"/>
  <c r="F830" i="15"/>
  <c r="E830" i="15"/>
  <c r="D830" i="15"/>
  <c r="H829" i="15"/>
  <c r="G829" i="15"/>
  <c r="F829" i="15"/>
  <c r="E829" i="15"/>
  <c r="D829" i="15"/>
  <c r="H828" i="15"/>
  <c r="G828" i="15"/>
  <c r="F828" i="15"/>
  <c r="E828" i="15"/>
  <c r="D828" i="15"/>
  <c r="H827" i="15"/>
  <c r="G827" i="15"/>
  <c r="F827" i="15"/>
  <c r="E827" i="15"/>
  <c r="D827" i="15"/>
  <c r="H826" i="15"/>
  <c r="G826" i="15"/>
  <c r="F826" i="15"/>
  <c r="E826" i="15"/>
  <c r="D826" i="15"/>
  <c r="H825" i="15"/>
  <c r="G825" i="15"/>
  <c r="F825" i="15"/>
  <c r="E825" i="15"/>
  <c r="D825" i="15"/>
  <c r="H824" i="15"/>
  <c r="G824" i="15"/>
  <c r="F824" i="15"/>
  <c r="E824" i="15"/>
  <c r="D824" i="15"/>
  <c r="H823" i="15"/>
  <c r="G823" i="15"/>
  <c r="F823" i="15"/>
  <c r="E823" i="15"/>
  <c r="D823" i="15"/>
  <c r="H822" i="15"/>
  <c r="G822" i="15"/>
  <c r="F822" i="15"/>
  <c r="E822" i="15"/>
  <c r="D822" i="15"/>
  <c r="H821" i="15"/>
  <c r="G821" i="15"/>
  <c r="F821" i="15"/>
  <c r="E821" i="15"/>
  <c r="D821" i="15"/>
  <c r="H820" i="15"/>
  <c r="G820" i="15"/>
  <c r="F820" i="15"/>
  <c r="E820" i="15"/>
  <c r="D820" i="15"/>
  <c r="H819" i="15"/>
  <c r="G819" i="15"/>
  <c r="F819" i="15"/>
  <c r="E819" i="15"/>
  <c r="D819" i="15"/>
  <c r="H818" i="15"/>
  <c r="G818" i="15"/>
  <c r="F818" i="15"/>
  <c r="E818" i="15"/>
  <c r="D818" i="15"/>
  <c r="H817" i="15"/>
  <c r="G817" i="15"/>
  <c r="F817" i="15"/>
  <c r="E817" i="15"/>
  <c r="D817" i="15"/>
  <c r="H816" i="15"/>
  <c r="G816" i="15"/>
  <c r="F816" i="15"/>
  <c r="E816" i="15"/>
  <c r="D816" i="15"/>
  <c r="H815" i="15"/>
  <c r="G815" i="15"/>
  <c r="F815" i="15"/>
  <c r="E815" i="15"/>
  <c r="D815" i="15"/>
  <c r="H814" i="15"/>
  <c r="G814" i="15"/>
  <c r="F814" i="15"/>
  <c r="E814" i="15"/>
  <c r="D814" i="15"/>
  <c r="H813" i="15"/>
  <c r="G813" i="15"/>
  <c r="F813" i="15"/>
  <c r="E813" i="15"/>
  <c r="D813" i="15"/>
  <c r="H812" i="15"/>
  <c r="G812" i="15"/>
  <c r="F812" i="15"/>
  <c r="E812" i="15"/>
  <c r="D812" i="15"/>
  <c r="H811" i="15"/>
  <c r="G811" i="15"/>
  <c r="F811" i="15"/>
  <c r="E811" i="15"/>
  <c r="D811" i="15"/>
  <c r="H810" i="15"/>
  <c r="G810" i="15"/>
  <c r="F810" i="15"/>
  <c r="E810" i="15"/>
  <c r="D810" i="15"/>
  <c r="H809" i="15"/>
  <c r="G809" i="15"/>
  <c r="F809" i="15"/>
  <c r="E809" i="15"/>
  <c r="D809" i="15"/>
  <c r="H808" i="15"/>
  <c r="G808" i="15"/>
  <c r="F808" i="15"/>
  <c r="E808" i="15"/>
  <c r="D808" i="15"/>
  <c r="H807" i="15"/>
  <c r="G807" i="15"/>
  <c r="F807" i="15"/>
  <c r="E807" i="15"/>
  <c r="D807" i="15"/>
  <c r="H806" i="15"/>
  <c r="G806" i="15"/>
  <c r="F806" i="15"/>
  <c r="E806" i="15"/>
  <c r="D806" i="15"/>
  <c r="H805" i="15"/>
  <c r="G805" i="15"/>
  <c r="F805" i="15"/>
  <c r="E805" i="15"/>
  <c r="D805" i="15"/>
  <c r="H804" i="15"/>
  <c r="G804" i="15"/>
  <c r="F804" i="15"/>
  <c r="E804" i="15"/>
  <c r="D804" i="15"/>
  <c r="H803" i="15"/>
  <c r="G803" i="15"/>
  <c r="F803" i="15"/>
  <c r="E803" i="15"/>
  <c r="D803" i="15"/>
  <c r="H802" i="15"/>
  <c r="G802" i="15"/>
  <c r="F802" i="15"/>
  <c r="E802" i="15"/>
  <c r="D802" i="15"/>
  <c r="H801" i="15"/>
  <c r="G801" i="15"/>
  <c r="F801" i="15"/>
  <c r="E801" i="15"/>
  <c r="D801" i="15"/>
  <c r="H800" i="15"/>
  <c r="G800" i="15"/>
  <c r="F800" i="15"/>
  <c r="E800" i="15"/>
  <c r="D800" i="15"/>
  <c r="H799" i="15"/>
  <c r="G799" i="15"/>
  <c r="F799" i="15"/>
  <c r="E799" i="15"/>
  <c r="D799" i="15"/>
  <c r="H798" i="15"/>
  <c r="G798" i="15"/>
  <c r="F798" i="15"/>
  <c r="E798" i="15"/>
  <c r="D798" i="15"/>
  <c r="H797" i="15"/>
  <c r="G797" i="15"/>
  <c r="F797" i="15"/>
  <c r="E797" i="15"/>
  <c r="D797" i="15"/>
  <c r="H796" i="15"/>
  <c r="G796" i="15"/>
  <c r="F796" i="15"/>
  <c r="E796" i="15"/>
  <c r="D796" i="15"/>
  <c r="H795" i="15"/>
  <c r="G795" i="15"/>
  <c r="F795" i="15"/>
  <c r="E795" i="15"/>
  <c r="D795" i="15"/>
  <c r="H794" i="15"/>
  <c r="G794" i="15"/>
  <c r="F794" i="15"/>
  <c r="E794" i="15"/>
  <c r="D794" i="15"/>
  <c r="H793" i="15"/>
  <c r="G793" i="15"/>
  <c r="F793" i="15"/>
  <c r="E793" i="15"/>
  <c r="D793" i="15"/>
  <c r="H792" i="15"/>
  <c r="G792" i="15"/>
  <c r="F792" i="15"/>
  <c r="E792" i="15"/>
  <c r="D792" i="15"/>
  <c r="H791" i="15"/>
  <c r="G791" i="15"/>
  <c r="F791" i="15"/>
  <c r="E791" i="15"/>
  <c r="D791" i="15"/>
  <c r="H790" i="15"/>
  <c r="G790" i="15"/>
  <c r="F790" i="15"/>
  <c r="E790" i="15"/>
  <c r="D790" i="15"/>
  <c r="H789" i="15"/>
  <c r="G789" i="15"/>
  <c r="F789" i="15"/>
  <c r="E789" i="15"/>
  <c r="D789" i="15"/>
  <c r="H788" i="15"/>
  <c r="G788" i="15"/>
  <c r="F788" i="15"/>
  <c r="E788" i="15"/>
  <c r="D788" i="15"/>
  <c r="H787" i="15"/>
  <c r="G787" i="15"/>
  <c r="F787" i="15"/>
  <c r="E787" i="15"/>
  <c r="D787" i="15"/>
  <c r="H786" i="15"/>
  <c r="G786" i="15"/>
  <c r="F786" i="15"/>
  <c r="E786" i="15"/>
  <c r="D786" i="15"/>
  <c r="H785" i="15"/>
  <c r="G785" i="15"/>
  <c r="F785" i="15"/>
  <c r="E785" i="15"/>
  <c r="D785" i="15"/>
  <c r="H784" i="15"/>
  <c r="G784" i="15"/>
  <c r="F784" i="15"/>
  <c r="E784" i="15"/>
  <c r="D784" i="15"/>
  <c r="H783" i="15"/>
  <c r="G783" i="15"/>
  <c r="F783" i="15"/>
  <c r="E783" i="15"/>
  <c r="D783" i="15"/>
  <c r="H782" i="15"/>
  <c r="G782" i="15"/>
  <c r="F782" i="15"/>
  <c r="E782" i="15"/>
  <c r="D782" i="15"/>
  <c r="H781" i="15"/>
  <c r="G781" i="15"/>
  <c r="F781" i="15"/>
  <c r="E781" i="15"/>
  <c r="D781" i="15"/>
  <c r="H780" i="15"/>
  <c r="G780" i="15"/>
  <c r="F780" i="15"/>
  <c r="E780" i="15"/>
  <c r="D780" i="15"/>
  <c r="H779" i="15"/>
  <c r="G779" i="15"/>
  <c r="F779" i="15"/>
  <c r="E779" i="15"/>
  <c r="D779" i="15"/>
  <c r="H778" i="15"/>
  <c r="G778" i="15"/>
  <c r="F778" i="15"/>
  <c r="E778" i="15"/>
  <c r="D778" i="15"/>
  <c r="H777" i="15"/>
  <c r="G777" i="15"/>
  <c r="F777" i="15"/>
  <c r="E777" i="15"/>
  <c r="D777" i="15"/>
  <c r="H776" i="15"/>
  <c r="G776" i="15"/>
  <c r="F776" i="15"/>
  <c r="E776" i="15"/>
  <c r="D776" i="15"/>
  <c r="H775" i="15"/>
  <c r="G775" i="15"/>
  <c r="F775" i="15"/>
  <c r="E775" i="15"/>
  <c r="D775" i="15"/>
  <c r="H774" i="15"/>
  <c r="G774" i="15"/>
  <c r="F774" i="15"/>
  <c r="E774" i="15"/>
  <c r="D774" i="15"/>
  <c r="H773" i="15"/>
  <c r="G773" i="15"/>
  <c r="F773" i="15"/>
  <c r="E773" i="15"/>
  <c r="D773" i="15"/>
  <c r="H772" i="15"/>
  <c r="G772" i="15"/>
  <c r="F772" i="15"/>
  <c r="E772" i="15"/>
  <c r="D772" i="15"/>
  <c r="H771" i="15"/>
  <c r="G771" i="15"/>
  <c r="F771" i="15"/>
  <c r="E771" i="15"/>
  <c r="D771" i="15"/>
  <c r="H770" i="15"/>
  <c r="G770" i="15"/>
  <c r="F770" i="15"/>
  <c r="E770" i="15"/>
  <c r="D770" i="15"/>
  <c r="H769" i="15"/>
  <c r="G769" i="15"/>
  <c r="F769" i="15"/>
  <c r="E769" i="15"/>
  <c r="D769" i="15"/>
  <c r="H768" i="15"/>
  <c r="G768" i="15"/>
  <c r="F768" i="15"/>
  <c r="E768" i="15"/>
  <c r="D768" i="15"/>
  <c r="H767" i="15"/>
  <c r="G767" i="15"/>
  <c r="F767" i="15"/>
  <c r="E767" i="15"/>
  <c r="D767" i="15"/>
  <c r="H766" i="15"/>
  <c r="G766" i="15"/>
  <c r="F766" i="15"/>
  <c r="E766" i="15"/>
  <c r="D766" i="15"/>
  <c r="H765" i="15"/>
  <c r="G765" i="15"/>
  <c r="F765" i="15"/>
  <c r="E765" i="15"/>
  <c r="D765" i="15"/>
  <c r="H764" i="15"/>
  <c r="G764" i="15"/>
  <c r="F764" i="15"/>
  <c r="E764" i="15"/>
  <c r="D764" i="15"/>
  <c r="H763" i="15"/>
  <c r="G763" i="15"/>
  <c r="F763" i="15"/>
  <c r="E763" i="15"/>
  <c r="D763" i="15"/>
  <c r="H762" i="15"/>
  <c r="G762" i="15"/>
  <c r="F762" i="15"/>
  <c r="E762" i="15"/>
  <c r="D762" i="15"/>
  <c r="H761" i="15"/>
  <c r="G761" i="15"/>
  <c r="F761" i="15"/>
  <c r="E761" i="15"/>
  <c r="D761" i="15"/>
  <c r="H760" i="15"/>
  <c r="G760" i="15"/>
  <c r="F760" i="15"/>
  <c r="E760" i="15"/>
  <c r="D760" i="15"/>
  <c r="H759" i="15"/>
  <c r="G759" i="15"/>
  <c r="F759" i="15"/>
  <c r="E759" i="15"/>
  <c r="D759" i="15"/>
  <c r="H758" i="15"/>
  <c r="G758" i="15"/>
  <c r="F758" i="15"/>
  <c r="E758" i="15"/>
  <c r="D758" i="15"/>
  <c r="H757" i="15"/>
  <c r="G757" i="15"/>
  <c r="F757" i="15"/>
  <c r="E757" i="15"/>
  <c r="D757" i="15"/>
  <c r="H756" i="15"/>
  <c r="G756" i="15"/>
  <c r="F756" i="15"/>
  <c r="E756" i="15"/>
  <c r="D756" i="15"/>
  <c r="H755" i="15"/>
  <c r="G755" i="15"/>
  <c r="F755" i="15"/>
  <c r="E755" i="15"/>
  <c r="D755" i="15"/>
  <c r="H754" i="15"/>
  <c r="G754" i="15"/>
  <c r="F754" i="15"/>
  <c r="E754" i="15"/>
  <c r="D754" i="15"/>
  <c r="H753" i="15"/>
  <c r="G753" i="15"/>
  <c r="F753" i="15"/>
  <c r="E753" i="15"/>
  <c r="D753" i="15"/>
  <c r="H752" i="15"/>
  <c r="G752" i="15"/>
  <c r="F752" i="15"/>
  <c r="E752" i="15"/>
  <c r="D752" i="15"/>
  <c r="H751" i="15"/>
  <c r="G751" i="15"/>
  <c r="F751" i="15"/>
  <c r="E751" i="15"/>
  <c r="D751" i="15"/>
  <c r="H750" i="15"/>
  <c r="G750" i="15"/>
  <c r="F750" i="15"/>
  <c r="E750" i="15"/>
  <c r="D750" i="15"/>
  <c r="H749" i="15"/>
  <c r="G749" i="15"/>
  <c r="F749" i="15"/>
  <c r="E749" i="15"/>
  <c r="D749" i="15"/>
  <c r="H748" i="15"/>
  <c r="G748" i="15"/>
  <c r="F748" i="15"/>
  <c r="E748" i="15"/>
  <c r="D748" i="15"/>
  <c r="H747" i="15"/>
  <c r="G747" i="15"/>
  <c r="F747" i="15"/>
  <c r="E747" i="15"/>
  <c r="D747" i="15"/>
  <c r="H746" i="15"/>
  <c r="G746" i="15"/>
  <c r="F746" i="15"/>
  <c r="E746" i="15"/>
  <c r="D746" i="15"/>
  <c r="H745" i="15"/>
  <c r="G745" i="15"/>
  <c r="F745" i="15"/>
  <c r="E745" i="15"/>
  <c r="D745" i="15"/>
  <c r="H744" i="15"/>
  <c r="G744" i="15"/>
  <c r="F744" i="15"/>
  <c r="E744" i="15"/>
  <c r="D744" i="15"/>
  <c r="H743" i="15"/>
  <c r="G743" i="15"/>
  <c r="F743" i="15"/>
  <c r="E743" i="15"/>
  <c r="D743" i="15"/>
  <c r="H742" i="15"/>
  <c r="G742" i="15"/>
  <c r="F742" i="15"/>
  <c r="E742" i="15"/>
  <c r="D742" i="15"/>
  <c r="H741" i="15"/>
  <c r="G741" i="15"/>
  <c r="F741" i="15"/>
  <c r="E741" i="15"/>
  <c r="D741" i="15"/>
  <c r="H740" i="15"/>
  <c r="G740" i="15"/>
  <c r="F740" i="15"/>
  <c r="E740" i="15"/>
  <c r="D740" i="15"/>
  <c r="H739" i="15"/>
  <c r="G739" i="15"/>
  <c r="F739" i="15"/>
  <c r="E739" i="15"/>
  <c r="D739" i="15"/>
  <c r="H738" i="15"/>
  <c r="G738" i="15"/>
  <c r="F738" i="15"/>
  <c r="E738" i="15"/>
  <c r="D738" i="15"/>
  <c r="H737" i="15"/>
  <c r="G737" i="15"/>
  <c r="F737" i="15"/>
  <c r="E737" i="15"/>
  <c r="D737" i="15"/>
  <c r="J736" i="15"/>
  <c r="H736" i="15"/>
  <c r="G736" i="15"/>
  <c r="F736" i="15"/>
  <c r="E736" i="15"/>
  <c r="D736" i="15"/>
  <c r="H735" i="15"/>
  <c r="G735" i="15"/>
  <c r="F735" i="15"/>
  <c r="E735" i="15"/>
  <c r="D735" i="15"/>
  <c r="H734" i="15"/>
  <c r="G734" i="15"/>
  <c r="F734" i="15"/>
  <c r="E734" i="15"/>
  <c r="D734" i="15"/>
  <c r="H733" i="15"/>
  <c r="G733" i="15"/>
  <c r="F733" i="15"/>
  <c r="E733" i="15"/>
  <c r="D733" i="15"/>
  <c r="H732" i="15"/>
  <c r="G732" i="15"/>
  <c r="F732" i="15"/>
  <c r="E732" i="15"/>
  <c r="D732" i="15"/>
  <c r="H731" i="15"/>
  <c r="G731" i="15"/>
  <c r="F731" i="15"/>
  <c r="E731" i="15"/>
  <c r="D731" i="15"/>
  <c r="H730" i="15"/>
  <c r="G730" i="15"/>
  <c r="F730" i="15"/>
  <c r="E730" i="15"/>
  <c r="D730" i="15"/>
  <c r="H729" i="15"/>
  <c r="G729" i="15"/>
  <c r="F729" i="15"/>
  <c r="E729" i="15"/>
  <c r="D729" i="15"/>
  <c r="H728" i="15"/>
  <c r="G728" i="15"/>
  <c r="F728" i="15"/>
  <c r="E728" i="15"/>
  <c r="D728" i="15"/>
  <c r="H727" i="15"/>
  <c r="G727" i="15"/>
  <c r="F727" i="15"/>
  <c r="E727" i="15"/>
  <c r="D727" i="15"/>
  <c r="H726" i="15"/>
  <c r="G726" i="15"/>
  <c r="F726" i="15"/>
  <c r="E726" i="15"/>
  <c r="D726" i="15"/>
  <c r="H725" i="15"/>
  <c r="G725" i="15"/>
  <c r="F725" i="15"/>
  <c r="E725" i="15"/>
  <c r="D725" i="15"/>
  <c r="H724" i="15"/>
  <c r="G724" i="15"/>
  <c r="F724" i="15"/>
  <c r="E724" i="15"/>
  <c r="D724" i="15"/>
  <c r="H723" i="15"/>
  <c r="G723" i="15"/>
  <c r="F723" i="15"/>
  <c r="E723" i="15"/>
  <c r="D723" i="15"/>
  <c r="H722" i="15"/>
  <c r="G722" i="15"/>
  <c r="F722" i="15"/>
  <c r="E722" i="15"/>
  <c r="D722" i="15"/>
  <c r="H721" i="15"/>
  <c r="G721" i="15"/>
  <c r="F721" i="15"/>
  <c r="E721" i="15"/>
  <c r="D721" i="15"/>
  <c r="H720" i="15"/>
  <c r="G720" i="15"/>
  <c r="F720" i="15"/>
  <c r="E720" i="15"/>
  <c r="D720" i="15"/>
  <c r="H719" i="15"/>
  <c r="G719" i="15"/>
  <c r="F719" i="15"/>
  <c r="E719" i="15"/>
  <c r="D719" i="15"/>
  <c r="H718" i="15"/>
  <c r="G718" i="15"/>
  <c r="F718" i="15"/>
  <c r="E718" i="15"/>
  <c r="D718" i="15"/>
  <c r="H717" i="15"/>
  <c r="G717" i="15"/>
  <c r="F717" i="15"/>
  <c r="E717" i="15"/>
  <c r="D717" i="15"/>
  <c r="H716" i="15"/>
  <c r="G716" i="15"/>
  <c r="F716" i="15"/>
  <c r="E716" i="15"/>
  <c r="D716" i="15"/>
  <c r="H715" i="15"/>
  <c r="G715" i="15"/>
  <c r="F715" i="15"/>
  <c r="E715" i="15"/>
  <c r="D715" i="15"/>
  <c r="H714" i="15"/>
  <c r="G714" i="15"/>
  <c r="F714" i="15"/>
  <c r="E714" i="15"/>
  <c r="D714" i="15"/>
  <c r="H713" i="15"/>
  <c r="G713" i="15"/>
  <c r="F713" i="15"/>
  <c r="E713" i="15"/>
  <c r="D713" i="15"/>
  <c r="H712" i="15"/>
  <c r="G712" i="15"/>
  <c r="F712" i="15"/>
  <c r="E712" i="15"/>
  <c r="D712" i="15"/>
  <c r="H711" i="15"/>
  <c r="G711" i="15"/>
  <c r="F711" i="15"/>
  <c r="E711" i="15"/>
  <c r="D711" i="15"/>
  <c r="H710" i="15"/>
  <c r="G710" i="15"/>
  <c r="F710" i="15"/>
  <c r="E710" i="15"/>
  <c r="D710" i="15"/>
  <c r="H709" i="15"/>
  <c r="G709" i="15"/>
  <c r="F709" i="15"/>
  <c r="E709" i="15"/>
  <c r="D709" i="15"/>
  <c r="H708" i="15"/>
  <c r="G708" i="15"/>
  <c r="F708" i="15"/>
  <c r="E708" i="15"/>
  <c r="D708" i="15"/>
  <c r="H707" i="15"/>
  <c r="G707" i="15"/>
  <c r="F707" i="15"/>
  <c r="E707" i="15"/>
  <c r="D707" i="15"/>
  <c r="H706" i="15"/>
  <c r="G706" i="15"/>
  <c r="F706" i="15"/>
  <c r="E706" i="15"/>
  <c r="D706" i="15"/>
  <c r="H705" i="15"/>
  <c r="G705" i="15"/>
  <c r="F705" i="15"/>
  <c r="E705" i="15"/>
  <c r="D705" i="15"/>
  <c r="H704" i="15"/>
  <c r="G704" i="15"/>
  <c r="F704" i="15"/>
  <c r="E704" i="15"/>
  <c r="D704" i="15"/>
  <c r="H703" i="15"/>
  <c r="G703" i="15"/>
  <c r="F703" i="15"/>
  <c r="E703" i="15"/>
  <c r="D703" i="15"/>
  <c r="H702" i="15"/>
  <c r="G702" i="15"/>
  <c r="F702" i="15"/>
  <c r="E702" i="15"/>
  <c r="D702" i="15"/>
  <c r="H701" i="15"/>
  <c r="G701" i="15"/>
  <c r="F701" i="15"/>
  <c r="E701" i="15"/>
  <c r="D701" i="15"/>
  <c r="H700" i="15"/>
  <c r="G700" i="15"/>
  <c r="F700" i="15"/>
  <c r="E700" i="15"/>
  <c r="D700" i="15"/>
  <c r="H699" i="15"/>
  <c r="G699" i="15"/>
  <c r="F699" i="15"/>
  <c r="E699" i="15"/>
  <c r="D699" i="15"/>
  <c r="H698" i="15"/>
  <c r="G698" i="15"/>
  <c r="F698" i="15"/>
  <c r="E698" i="15"/>
  <c r="D698" i="15"/>
  <c r="H697" i="15"/>
  <c r="G697" i="15"/>
  <c r="F697" i="15"/>
  <c r="E697" i="15"/>
  <c r="D697" i="15"/>
  <c r="H696" i="15"/>
  <c r="G696" i="15"/>
  <c r="F696" i="15"/>
  <c r="E696" i="15"/>
  <c r="D696" i="15"/>
  <c r="H695" i="15"/>
  <c r="G695" i="15"/>
  <c r="F695" i="15"/>
  <c r="E695" i="15"/>
  <c r="D695" i="15"/>
  <c r="H694" i="15"/>
  <c r="G694" i="15"/>
  <c r="F694" i="15"/>
  <c r="E694" i="15"/>
  <c r="D694" i="15"/>
  <c r="H693" i="15"/>
  <c r="G693" i="15"/>
  <c r="F693" i="15"/>
  <c r="E693" i="15"/>
  <c r="D693" i="15"/>
  <c r="H692" i="15"/>
  <c r="G692" i="15"/>
  <c r="F692" i="15"/>
  <c r="E692" i="15"/>
  <c r="D692" i="15"/>
  <c r="H691" i="15"/>
  <c r="G691" i="15"/>
  <c r="F691" i="15"/>
  <c r="E691" i="15"/>
  <c r="D691" i="15"/>
  <c r="H690" i="15"/>
  <c r="G690" i="15"/>
  <c r="F690" i="15"/>
  <c r="E690" i="15"/>
  <c r="D690" i="15"/>
  <c r="H689" i="15"/>
  <c r="G689" i="15"/>
  <c r="F689" i="15"/>
  <c r="E689" i="15"/>
  <c r="D689" i="15"/>
  <c r="H688" i="15"/>
  <c r="G688" i="15"/>
  <c r="F688" i="15"/>
  <c r="E688" i="15"/>
  <c r="D688" i="15"/>
  <c r="H687" i="15"/>
  <c r="G687" i="15"/>
  <c r="F687" i="15"/>
  <c r="E687" i="15"/>
  <c r="D687" i="15"/>
  <c r="H686" i="15"/>
  <c r="G686" i="15"/>
  <c r="F686" i="15"/>
  <c r="E686" i="15"/>
  <c r="D686" i="15"/>
  <c r="H685" i="15"/>
  <c r="G685" i="15"/>
  <c r="F685" i="15"/>
  <c r="E685" i="15"/>
  <c r="D685" i="15"/>
  <c r="H684" i="15"/>
  <c r="G684" i="15"/>
  <c r="F684" i="15"/>
  <c r="E684" i="15"/>
  <c r="D684" i="15"/>
  <c r="H683" i="15"/>
  <c r="G683" i="15"/>
  <c r="F683" i="15"/>
  <c r="E683" i="15"/>
  <c r="D683" i="15"/>
  <c r="H682" i="15"/>
  <c r="G682" i="15"/>
  <c r="F682" i="15"/>
  <c r="E682" i="15"/>
  <c r="D682" i="15"/>
  <c r="H681" i="15"/>
  <c r="G681" i="15"/>
  <c r="F681" i="15"/>
  <c r="E681" i="15"/>
  <c r="D681" i="15"/>
  <c r="H680" i="15"/>
  <c r="G680" i="15"/>
  <c r="F680" i="15"/>
  <c r="E680" i="15"/>
  <c r="D680" i="15"/>
  <c r="H679" i="15"/>
  <c r="G679" i="15"/>
  <c r="F679" i="15"/>
  <c r="E679" i="15"/>
  <c r="D679" i="15"/>
  <c r="H678" i="15"/>
  <c r="G678" i="15"/>
  <c r="F678" i="15"/>
  <c r="E678" i="15"/>
  <c r="D678" i="15"/>
  <c r="H677" i="15"/>
  <c r="G677" i="15"/>
  <c r="F677" i="15"/>
  <c r="E677" i="15"/>
  <c r="D677" i="15"/>
  <c r="H676" i="15"/>
  <c r="G676" i="15"/>
  <c r="F676" i="15"/>
  <c r="E676" i="15"/>
  <c r="D676" i="15"/>
  <c r="H675" i="15"/>
  <c r="G675" i="15"/>
  <c r="F675" i="15"/>
  <c r="E675" i="15"/>
  <c r="D675" i="15"/>
  <c r="H674" i="15"/>
  <c r="G674" i="15"/>
  <c r="F674" i="15"/>
  <c r="E674" i="15"/>
  <c r="D674" i="15"/>
  <c r="J673" i="15"/>
  <c r="H673" i="15"/>
  <c r="G673" i="15"/>
  <c r="F673" i="15"/>
  <c r="E673" i="15"/>
  <c r="D673" i="15"/>
  <c r="H672" i="15"/>
  <c r="G672" i="15"/>
  <c r="F672" i="15"/>
  <c r="E672" i="15"/>
  <c r="D672" i="15"/>
  <c r="H671" i="15"/>
  <c r="G671" i="15"/>
  <c r="F671" i="15"/>
  <c r="E671" i="15"/>
  <c r="D671" i="15"/>
  <c r="H670" i="15"/>
  <c r="G670" i="15"/>
  <c r="F670" i="15"/>
  <c r="E670" i="15"/>
  <c r="D670" i="15"/>
  <c r="H669" i="15"/>
  <c r="G669" i="15"/>
  <c r="F669" i="15"/>
  <c r="E669" i="15"/>
  <c r="D669" i="15"/>
  <c r="H668" i="15"/>
  <c r="G668" i="15"/>
  <c r="F668" i="15"/>
  <c r="E668" i="15"/>
  <c r="D668" i="15"/>
  <c r="H667" i="15"/>
  <c r="G667" i="15"/>
  <c r="F667" i="15"/>
  <c r="E667" i="15"/>
  <c r="D667" i="15"/>
  <c r="H666" i="15"/>
  <c r="G666" i="15"/>
  <c r="F666" i="15"/>
  <c r="E666" i="15"/>
  <c r="D666" i="15"/>
  <c r="J665" i="15"/>
  <c r="H665" i="15"/>
  <c r="G665" i="15"/>
  <c r="F665" i="15"/>
  <c r="E665" i="15"/>
  <c r="D665" i="15"/>
  <c r="H664" i="15"/>
  <c r="G664" i="15"/>
  <c r="F664" i="15"/>
  <c r="E664" i="15"/>
  <c r="D664" i="15"/>
  <c r="H663" i="15"/>
  <c r="G663" i="15"/>
  <c r="F663" i="15"/>
  <c r="E663" i="15"/>
  <c r="D663" i="15"/>
  <c r="H662" i="15"/>
  <c r="G662" i="15"/>
  <c r="F662" i="15"/>
  <c r="E662" i="15"/>
  <c r="D662" i="15"/>
  <c r="J661" i="15"/>
  <c r="H661" i="15"/>
  <c r="G661" i="15"/>
  <c r="F661" i="15"/>
  <c r="E661" i="15"/>
  <c r="D661" i="15"/>
  <c r="H660" i="15"/>
  <c r="G660" i="15"/>
  <c r="F660" i="15"/>
  <c r="E660" i="15"/>
  <c r="D660" i="15"/>
  <c r="H659" i="15"/>
  <c r="G659" i="15"/>
  <c r="F659" i="15"/>
  <c r="E659" i="15"/>
  <c r="D659" i="15"/>
  <c r="H658" i="15"/>
  <c r="G658" i="15"/>
  <c r="F658" i="15"/>
  <c r="E658" i="15"/>
  <c r="D658" i="15"/>
  <c r="H657" i="15"/>
  <c r="G657" i="15"/>
  <c r="F657" i="15"/>
  <c r="E657" i="15"/>
  <c r="D657" i="15"/>
  <c r="H656" i="15"/>
  <c r="G656" i="15"/>
  <c r="F656" i="15"/>
  <c r="E656" i="15"/>
  <c r="D656" i="15"/>
  <c r="H655" i="15"/>
  <c r="G655" i="15"/>
  <c r="F655" i="15"/>
  <c r="E655" i="15"/>
  <c r="D655" i="15"/>
  <c r="H654" i="15"/>
  <c r="G654" i="15"/>
  <c r="F654" i="15"/>
  <c r="E654" i="15"/>
  <c r="D654" i="15"/>
  <c r="H653" i="15"/>
  <c r="G653" i="15"/>
  <c r="F653" i="15"/>
  <c r="E653" i="15"/>
  <c r="D653" i="15"/>
  <c r="H652" i="15"/>
  <c r="G652" i="15"/>
  <c r="F652" i="15"/>
  <c r="E652" i="15"/>
  <c r="D652" i="15"/>
  <c r="H651" i="15"/>
  <c r="G651" i="15"/>
  <c r="F651" i="15"/>
  <c r="E651" i="15"/>
  <c r="D651" i="15"/>
  <c r="H650" i="15"/>
  <c r="G650" i="15"/>
  <c r="F650" i="15"/>
  <c r="E650" i="15"/>
  <c r="D650" i="15"/>
  <c r="H649" i="15"/>
  <c r="G649" i="15"/>
  <c r="F649" i="15"/>
  <c r="E649" i="15"/>
  <c r="D649" i="15"/>
  <c r="H648" i="15"/>
  <c r="G648" i="15"/>
  <c r="F648" i="15"/>
  <c r="E648" i="15"/>
  <c r="D648" i="15"/>
  <c r="H647" i="15"/>
  <c r="G647" i="15"/>
  <c r="F647" i="15"/>
  <c r="E647" i="15"/>
  <c r="D647" i="15"/>
  <c r="H646" i="15"/>
  <c r="G646" i="15"/>
  <c r="F646" i="15"/>
  <c r="E646" i="15"/>
  <c r="D646" i="15"/>
  <c r="H645" i="15"/>
  <c r="G645" i="15"/>
  <c r="F645" i="15"/>
  <c r="E645" i="15"/>
  <c r="D645" i="15"/>
  <c r="H644" i="15"/>
  <c r="G644" i="15"/>
  <c r="F644" i="15"/>
  <c r="E644" i="15"/>
  <c r="D644" i="15"/>
  <c r="H643" i="15"/>
  <c r="G643" i="15"/>
  <c r="F643" i="15"/>
  <c r="E643" i="15"/>
  <c r="D643" i="15"/>
  <c r="H642" i="15"/>
  <c r="G642" i="15"/>
  <c r="F642" i="15"/>
  <c r="E642" i="15"/>
  <c r="D642" i="15"/>
  <c r="H641" i="15"/>
  <c r="G641" i="15"/>
  <c r="F641" i="15"/>
  <c r="E641" i="15"/>
  <c r="D641" i="15"/>
  <c r="H640" i="15"/>
  <c r="G640" i="15"/>
  <c r="F640" i="15"/>
  <c r="E640" i="15"/>
  <c r="D640" i="15"/>
  <c r="H639" i="15"/>
  <c r="G639" i="15"/>
  <c r="F639" i="15"/>
  <c r="E639" i="15"/>
  <c r="D639" i="15"/>
  <c r="H638" i="15"/>
  <c r="G638" i="15"/>
  <c r="F638" i="15"/>
  <c r="E638" i="15"/>
  <c r="D638" i="15"/>
  <c r="H637" i="15"/>
  <c r="G637" i="15"/>
  <c r="F637" i="15"/>
  <c r="E637" i="15"/>
  <c r="D637" i="15"/>
  <c r="H636" i="15"/>
  <c r="G636" i="15"/>
  <c r="F636" i="15"/>
  <c r="E636" i="15"/>
  <c r="D636" i="15"/>
  <c r="H635" i="15"/>
  <c r="G635" i="15"/>
  <c r="F635" i="15"/>
  <c r="E635" i="15"/>
  <c r="D635" i="15"/>
  <c r="H634" i="15"/>
  <c r="G634" i="15"/>
  <c r="F634" i="15"/>
  <c r="E634" i="15"/>
  <c r="D634" i="15"/>
  <c r="H633" i="15"/>
  <c r="G633" i="15"/>
  <c r="F633" i="15"/>
  <c r="E633" i="15"/>
  <c r="D633" i="15"/>
  <c r="H632" i="15"/>
  <c r="G632" i="15"/>
  <c r="F632" i="15"/>
  <c r="E632" i="15"/>
  <c r="D632" i="15"/>
  <c r="H631" i="15"/>
  <c r="G631" i="15"/>
  <c r="F631" i="15"/>
  <c r="E631" i="15"/>
  <c r="D631" i="15"/>
  <c r="H630" i="15"/>
  <c r="G630" i="15"/>
  <c r="F630" i="15"/>
  <c r="E630" i="15"/>
  <c r="D630" i="15"/>
  <c r="H629" i="15"/>
  <c r="G629" i="15"/>
  <c r="F629" i="15"/>
  <c r="E629" i="15"/>
  <c r="D629" i="15"/>
  <c r="H628" i="15"/>
  <c r="G628" i="15"/>
  <c r="F628" i="15"/>
  <c r="E628" i="15"/>
  <c r="D628" i="15"/>
  <c r="H627" i="15"/>
  <c r="G627" i="15"/>
  <c r="F627" i="15"/>
  <c r="E627" i="15"/>
  <c r="D627" i="15"/>
  <c r="H626" i="15"/>
  <c r="G626" i="15"/>
  <c r="F626" i="15"/>
  <c r="E626" i="15"/>
  <c r="D626" i="15"/>
  <c r="H625" i="15"/>
  <c r="G625" i="15"/>
  <c r="F625" i="15"/>
  <c r="E625" i="15"/>
  <c r="D625" i="15"/>
  <c r="H624" i="15"/>
  <c r="G624" i="15"/>
  <c r="F624" i="15"/>
  <c r="E624" i="15"/>
  <c r="D624" i="15"/>
  <c r="H623" i="15"/>
  <c r="G623" i="15"/>
  <c r="F623" i="15"/>
  <c r="E623" i="15"/>
  <c r="D623" i="15"/>
  <c r="H622" i="15"/>
  <c r="G622" i="15"/>
  <c r="F622" i="15"/>
  <c r="E622" i="15"/>
  <c r="D622" i="15"/>
  <c r="H621" i="15"/>
  <c r="G621" i="15"/>
  <c r="F621" i="15"/>
  <c r="E621" i="15"/>
  <c r="D621" i="15"/>
  <c r="H620" i="15"/>
  <c r="G620" i="15"/>
  <c r="F620" i="15"/>
  <c r="E620" i="15"/>
  <c r="D620" i="15"/>
  <c r="H619" i="15"/>
  <c r="G619" i="15"/>
  <c r="F619" i="15"/>
  <c r="E619" i="15"/>
  <c r="D619" i="15"/>
  <c r="H618" i="15"/>
  <c r="G618" i="15"/>
  <c r="F618" i="15"/>
  <c r="E618" i="15"/>
  <c r="D618" i="15"/>
  <c r="H617" i="15"/>
  <c r="G617" i="15"/>
  <c r="F617" i="15"/>
  <c r="E617" i="15"/>
  <c r="D617" i="15"/>
  <c r="H616" i="15"/>
  <c r="G616" i="15"/>
  <c r="F616" i="15"/>
  <c r="E616" i="15"/>
  <c r="D616" i="15"/>
  <c r="H615" i="15"/>
  <c r="G615" i="15"/>
  <c r="F615" i="15"/>
  <c r="E615" i="15"/>
  <c r="D615" i="15"/>
  <c r="H614" i="15"/>
  <c r="G614" i="15"/>
  <c r="F614" i="15"/>
  <c r="E614" i="15"/>
  <c r="D614" i="15"/>
  <c r="H613" i="15"/>
  <c r="G613" i="15"/>
  <c r="F613" i="15"/>
  <c r="E613" i="15"/>
  <c r="D613" i="15"/>
  <c r="H612" i="15"/>
  <c r="G612" i="15"/>
  <c r="F612" i="15"/>
  <c r="E612" i="15"/>
  <c r="D612" i="15"/>
  <c r="H611" i="15"/>
  <c r="G611" i="15"/>
  <c r="F611" i="15"/>
  <c r="E611" i="15"/>
  <c r="D611" i="15"/>
  <c r="H610" i="15"/>
  <c r="G610" i="15"/>
  <c r="F610" i="15"/>
  <c r="E610" i="15"/>
  <c r="D610" i="15"/>
  <c r="H609" i="15"/>
  <c r="G609" i="15"/>
  <c r="F609" i="15"/>
  <c r="E609" i="15"/>
  <c r="D609" i="15"/>
  <c r="H608" i="15"/>
  <c r="G608" i="15"/>
  <c r="F608" i="15"/>
  <c r="E608" i="15"/>
  <c r="D608" i="15"/>
  <c r="H607" i="15"/>
  <c r="G607" i="15"/>
  <c r="F607" i="15"/>
  <c r="E607" i="15"/>
  <c r="D607" i="15"/>
  <c r="H606" i="15"/>
  <c r="G606" i="15"/>
  <c r="F606" i="15"/>
  <c r="E606" i="15"/>
  <c r="D606" i="15"/>
  <c r="H605" i="15"/>
  <c r="G605" i="15"/>
  <c r="F605" i="15"/>
  <c r="E605" i="15"/>
  <c r="D605" i="15"/>
  <c r="H604" i="15"/>
  <c r="G604" i="15"/>
  <c r="F604" i="15"/>
  <c r="E604" i="15"/>
  <c r="D604" i="15"/>
  <c r="H603" i="15"/>
  <c r="G603" i="15"/>
  <c r="F603" i="15"/>
  <c r="E603" i="15"/>
  <c r="D603" i="15"/>
  <c r="H602" i="15"/>
  <c r="G602" i="15"/>
  <c r="F602" i="15"/>
  <c r="E602" i="15"/>
  <c r="D602" i="15"/>
  <c r="H601" i="15"/>
  <c r="G601" i="15"/>
  <c r="F601" i="15"/>
  <c r="E601" i="15"/>
  <c r="D601" i="15"/>
  <c r="H600" i="15"/>
  <c r="G600" i="15"/>
  <c r="F600" i="15"/>
  <c r="E600" i="15"/>
  <c r="D600" i="15"/>
  <c r="H599" i="15"/>
  <c r="G599" i="15"/>
  <c r="F599" i="15"/>
  <c r="E599" i="15"/>
  <c r="D599" i="15"/>
  <c r="H598" i="15"/>
  <c r="G598" i="15"/>
  <c r="F598" i="15"/>
  <c r="E598" i="15"/>
  <c r="D598" i="15"/>
  <c r="H597" i="15"/>
  <c r="G597" i="15"/>
  <c r="F597" i="15"/>
  <c r="E597" i="15"/>
  <c r="D597" i="15"/>
  <c r="H596" i="15"/>
  <c r="G596" i="15"/>
  <c r="F596" i="15"/>
  <c r="E596" i="15"/>
  <c r="D596" i="15"/>
  <c r="H595" i="15"/>
  <c r="G595" i="15"/>
  <c r="F595" i="15"/>
  <c r="E595" i="15"/>
  <c r="D595" i="15"/>
  <c r="H594" i="15"/>
  <c r="G594" i="15"/>
  <c r="F594" i="15"/>
  <c r="E594" i="15"/>
  <c r="D594" i="15"/>
  <c r="H593" i="15"/>
  <c r="G593" i="15"/>
  <c r="F593" i="15"/>
  <c r="E593" i="15"/>
  <c r="D593" i="15"/>
  <c r="H592" i="15"/>
  <c r="G592" i="15"/>
  <c r="F592" i="15"/>
  <c r="E592" i="15"/>
  <c r="D592" i="15"/>
  <c r="H591" i="15"/>
  <c r="G591" i="15"/>
  <c r="F591" i="15"/>
  <c r="E591" i="15"/>
  <c r="D591" i="15"/>
  <c r="H590" i="15"/>
  <c r="G590" i="15"/>
  <c r="F590" i="15"/>
  <c r="E590" i="15"/>
  <c r="D590" i="15"/>
  <c r="H589" i="15"/>
  <c r="G589" i="15"/>
  <c r="F589" i="15"/>
  <c r="E589" i="15"/>
  <c r="D589" i="15"/>
  <c r="H588" i="15"/>
  <c r="G588" i="15"/>
  <c r="F588" i="15"/>
  <c r="E588" i="15"/>
  <c r="D588" i="15"/>
  <c r="H587" i="15"/>
  <c r="G587" i="15"/>
  <c r="F587" i="15"/>
  <c r="E587" i="15"/>
  <c r="D587" i="15"/>
  <c r="H586" i="15"/>
  <c r="G586" i="15"/>
  <c r="F586" i="15"/>
  <c r="E586" i="15"/>
  <c r="D586" i="15"/>
  <c r="H585" i="15"/>
  <c r="G585" i="15"/>
  <c r="F585" i="15"/>
  <c r="E585" i="15"/>
  <c r="D585" i="15"/>
  <c r="H584" i="15"/>
  <c r="G584" i="15"/>
  <c r="F584" i="15"/>
  <c r="E584" i="15"/>
  <c r="D584" i="15"/>
  <c r="H583" i="15"/>
  <c r="G583" i="15"/>
  <c r="F583" i="15"/>
  <c r="E583" i="15"/>
  <c r="D583" i="15"/>
  <c r="H582" i="15"/>
  <c r="G582" i="15"/>
  <c r="F582" i="15"/>
  <c r="E582" i="15"/>
  <c r="D582" i="15"/>
  <c r="H581" i="15"/>
  <c r="G581" i="15"/>
  <c r="F581" i="15"/>
  <c r="E581" i="15"/>
  <c r="D581" i="15"/>
  <c r="H580" i="15"/>
  <c r="G580" i="15"/>
  <c r="F580" i="15"/>
  <c r="E580" i="15"/>
  <c r="D580" i="15"/>
  <c r="H579" i="15"/>
  <c r="G579" i="15"/>
  <c r="F579" i="15"/>
  <c r="E579" i="15"/>
  <c r="D579" i="15"/>
  <c r="H578" i="15"/>
  <c r="G578" i="15"/>
  <c r="F578" i="15"/>
  <c r="E578" i="15"/>
  <c r="D578" i="15"/>
  <c r="H577" i="15"/>
  <c r="G577" i="15"/>
  <c r="F577" i="15"/>
  <c r="E577" i="15"/>
  <c r="D577" i="15"/>
  <c r="H576" i="15"/>
  <c r="G576" i="15"/>
  <c r="F576" i="15"/>
  <c r="E576" i="15"/>
  <c r="D576" i="15"/>
  <c r="H575" i="15"/>
  <c r="G575" i="15"/>
  <c r="F575" i="15"/>
  <c r="E575" i="15"/>
  <c r="D575" i="15"/>
  <c r="H574" i="15"/>
  <c r="G574" i="15"/>
  <c r="F574" i="15"/>
  <c r="E574" i="15"/>
  <c r="D574" i="15"/>
  <c r="H573" i="15"/>
  <c r="G573" i="15"/>
  <c r="F573" i="15"/>
  <c r="E573" i="15"/>
  <c r="D573" i="15"/>
  <c r="H572" i="15"/>
  <c r="G572" i="15"/>
  <c r="F572" i="15"/>
  <c r="E572" i="15"/>
  <c r="D572" i="15"/>
  <c r="H571" i="15"/>
  <c r="G571" i="15"/>
  <c r="F571" i="15"/>
  <c r="E571" i="15"/>
  <c r="D571" i="15"/>
  <c r="H570" i="15"/>
  <c r="G570" i="15"/>
  <c r="F570" i="15"/>
  <c r="E570" i="15"/>
  <c r="D570" i="15"/>
  <c r="H569" i="15"/>
  <c r="G569" i="15"/>
  <c r="F569" i="15"/>
  <c r="E569" i="15"/>
  <c r="D569" i="15"/>
  <c r="H568" i="15"/>
  <c r="G568" i="15"/>
  <c r="F568" i="15"/>
  <c r="E568" i="15"/>
  <c r="D568" i="15"/>
  <c r="H567" i="15"/>
  <c r="G567" i="15"/>
  <c r="F567" i="15"/>
  <c r="E567" i="15"/>
  <c r="D567" i="15"/>
  <c r="H566" i="15"/>
  <c r="G566" i="15"/>
  <c r="F566" i="15"/>
  <c r="E566" i="15"/>
  <c r="D566" i="15"/>
  <c r="H565" i="15"/>
  <c r="G565" i="15"/>
  <c r="F565" i="15"/>
  <c r="E565" i="15"/>
  <c r="D565" i="15"/>
  <c r="H564" i="15"/>
  <c r="G564" i="15"/>
  <c r="F564" i="15"/>
  <c r="E564" i="15"/>
  <c r="D564" i="15"/>
  <c r="H563" i="15"/>
  <c r="G563" i="15"/>
  <c r="F563" i="15"/>
  <c r="E563" i="15"/>
  <c r="D563" i="15"/>
  <c r="H562" i="15"/>
  <c r="G562" i="15"/>
  <c r="F562" i="15"/>
  <c r="E562" i="15"/>
  <c r="D562" i="15"/>
  <c r="H561" i="15"/>
  <c r="G561" i="15"/>
  <c r="F561" i="15"/>
  <c r="E561" i="15"/>
  <c r="D561" i="15"/>
  <c r="H560" i="15"/>
  <c r="G560" i="15"/>
  <c r="F560" i="15"/>
  <c r="E560" i="15"/>
  <c r="D560" i="15"/>
  <c r="H559" i="15"/>
  <c r="G559" i="15"/>
  <c r="F559" i="15"/>
  <c r="E559" i="15"/>
  <c r="D559" i="15"/>
  <c r="H558" i="15"/>
  <c r="G558" i="15"/>
  <c r="F558" i="15"/>
  <c r="E558" i="15"/>
  <c r="D558" i="15"/>
  <c r="H557" i="15"/>
  <c r="G557" i="15"/>
  <c r="F557" i="15"/>
  <c r="E557" i="15"/>
  <c r="D557" i="15"/>
  <c r="H556" i="15"/>
  <c r="G556" i="15"/>
  <c r="F556" i="15"/>
  <c r="E556" i="15"/>
  <c r="D556" i="15"/>
  <c r="H555" i="15"/>
  <c r="G555" i="15"/>
  <c r="F555" i="15"/>
  <c r="E555" i="15"/>
  <c r="D555" i="15"/>
  <c r="H554" i="15"/>
  <c r="G554" i="15"/>
  <c r="F554" i="15"/>
  <c r="E554" i="15"/>
  <c r="D554" i="15"/>
  <c r="H553" i="15"/>
  <c r="G553" i="15"/>
  <c r="F553" i="15"/>
  <c r="E553" i="15"/>
  <c r="D553" i="15"/>
  <c r="H552" i="15"/>
  <c r="G552" i="15"/>
  <c r="F552" i="15"/>
  <c r="E552" i="15"/>
  <c r="D552" i="15"/>
  <c r="H551" i="15"/>
  <c r="G551" i="15"/>
  <c r="F551" i="15"/>
  <c r="E551" i="15"/>
  <c r="D551" i="15"/>
  <c r="H550" i="15"/>
  <c r="G550" i="15"/>
  <c r="F550" i="15"/>
  <c r="E550" i="15"/>
  <c r="D550" i="15"/>
  <c r="H549" i="15"/>
  <c r="G549" i="15"/>
  <c r="F549" i="15"/>
  <c r="E549" i="15"/>
  <c r="D549" i="15"/>
  <c r="H548" i="15"/>
  <c r="G548" i="15"/>
  <c r="F548" i="15"/>
  <c r="E548" i="15"/>
  <c r="D548" i="15"/>
  <c r="H547" i="15"/>
  <c r="G547" i="15"/>
  <c r="F547" i="15"/>
  <c r="E547" i="15"/>
  <c r="D547" i="15"/>
  <c r="H546" i="15"/>
  <c r="G546" i="15"/>
  <c r="F546" i="15"/>
  <c r="E546" i="15"/>
  <c r="D546" i="15"/>
  <c r="H545" i="15"/>
  <c r="G545" i="15"/>
  <c r="F545" i="15"/>
  <c r="E545" i="15"/>
  <c r="D545" i="15"/>
  <c r="H544" i="15"/>
  <c r="G544" i="15"/>
  <c r="F544" i="15"/>
  <c r="E544" i="15"/>
  <c r="D544" i="15"/>
  <c r="H543" i="15"/>
  <c r="G543" i="15"/>
  <c r="F543" i="15"/>
  <c r="E543" i="15"/>
  <c r="D543" i="15"/>
  <c r="H542" i="15"/>
  <c r="G542" i="15"/>
  <c r="F542" i="15"/>
  <c r="E542" i="15"/>
  <c r="D542" i="15"/>
  <c r="H541" i="15"/>
  <c r="G541" i="15"/>
  <c r="F541" i="15"/>
  <c r="E541" i="15"/>
  <c r="D541" i="15"/>
  <c r="H540" i="15"/>
  <c r="G540" i="15"/>
  <c r="F540" i="15"/>
  <c r="E540" i="15"/>
  <c r="D540" i="15"/>
  <c r="H539" i="15"/>
  <c r="G539" i="15"/>
  <c r="F539" i="15"/>
  <c r="E539" i="15"/>
  <c r="D539" i="15"/>
  <c r="H538" i="15"/>
  <c r="G538" i="15"/>
  <c r="F538" i="15"/>
  <c r="E538" i="15"/>
  <c r="D538" i="15"/>
  <c r="H537" i="15"/>
  <c r="G537" i="15"/>
  <c r="F537" i="15"/>
  <c r="E537" i="15"/>
  <c r="D537" i="15"/>
  <c r="H536" i="15"/>
  <c r="G536" i="15"/>
  <c r="F536" i="15"/>
  <c r="E536" i="15"/>
  <c r="D536" i="15"/>
  <c r="H535" i="15"/>
  <c r="G535" i="15"/>
  <c r="F535" i="15"/>
  <c r="E535" i="15"/>
  <c r="D535" i="15"/>
  <c r="H534" i="15"/>
  <c r="G534" i="15"/>
  <c r="F534" i="15"/>
  <c r="E534" i="15"/>
  <c r="D534" i="15"/>
  <c r="H533" i="15"/>
  <c r="G533" i="15"/>
  <c r="F533" i="15"/>
  <c r="E533" i="15"/>
  <c r="D533" i="15"/>
  <c r="H532" i="15"/>
  <c r="G532" i="15"/>
  <c r="F532" i="15"/>
  <c r="E532" i="15"/>
  <c r="D532" i="15"/>
  <c r="H531" i="15"/>
  <c r="G531" i="15"/>
  <c r="F531" i="15"/>
  <c r="E531" i="15"/>
  <c r="D531" i="15"/>
  <c r="H530" i="15"/>
  <c r="G530" i="15"/>
  <c r="F530" i="15"/>
  <c r="E530" i="15"/>
  <c r="D530" i="15"/>
  <c r="H529" i="15"/>
  <c r="G529" i="15"/>
  <c r="F529" i="15"/>
  <c r="E529" i="15"/>
  <c r="D529" i="15"/>
  <c r="H528" i="15"/>
  <c r="G528" i="15"/>
  <c r="F528" i="15"/>
  <c r="E528" i="15"/>
  <c r="D528" i="15"/>
  <c r="H527" i="15"/>
  <c r="G527" i="15"/>
  <c r="F527" i="15"/>
  <c r="E527" i="15"/>
  <c r="D527" i="15"/>
  <c r="H526" i="15"/>
  <c r="G526" i="15"/>
  <c r="F526" i="15"/>
  <c r="E526" i="15"/>
  <c r="D526" i="15"/>
  <c r="H525" i="15"/>
  <c r="G525" i="15"/>
  <c r="F525" i="15"/>
  <c r="E525" i="15"/>
  <c r="D525" i="15"/>
  <c r="H524" i="15"/>
  <c r="G524" i="15"/>
  <c r="F524" i="15"/>
  <c r="E524" i="15"/>
  <c r="D524" i="15"/>
  <c r="H523" i="15"/>
  <c r="G523" i="15"/>
  <c r="F523" i="15"/>
  <c r="E523" i="15"/>
  <c r="D523" i="15"/>
  <c r="H522" i="15"/>
  <c r="G522" i="15"/>
  <c r="F522" i="15"/>
  <c r="E522" i="15"/>
  <c r="D522" i="15"/>
  <c r="H521" i="15"/>
  <c r="G521" i="15"/>
  <c r="F521" i="15"/>
  <c r="E521" i="15"/>
  <c r="D521" i="15"/>
  <c r="H520" i="15"/>
  <c r="G520" i="15"/>
  <c r="F520" i="15"/>
  <c r="E520" i="15"/>
  <c r="D520" i="15"/>
  <c r="H519" i="15"/>
  <c r="G519" i="15"/>
  <c r="F519" i="15"/>
  <c r="E519" i="15"/>
  <c r="D519" i="15"/>
  <c r="H518" i="15"/>
  <c r="G518" i="15"/>
  <c r="F518" i="15"/>
  <c r="E518" i="15"/>
  <c r="D518" i="15"/>
  <c r="H517" i="15"/>
  <c r="G517" i="15"/>
  <c r="F517" i="15"/>
  <c r="E517" i="15"/>
  <c r="D517" i="15"/>
  <c r="H516" i="15"/>
  <c r="G516" i="15"/>
  <c r="F516" i="15"/>
  <c r="E516" i="15"/>
  <c r="D516" i="15"/>
  <c r="H515" i="15"/>
  <c r="G515" i="15"/>
  <c r="F515" i="15"/>
  <c r="E515" i="15"/>
  <c r="D515" i="15"/>
  <c r="H514" i="15"/>
  <c r="G514" i="15"/>
  <c r="F514" i="15"/>
  <c r="E514" i="15"/>
  <c r="D514" i="15"/>
  <c r="H513" i="15"/>
  <c r="G513" i="15"/>
  <c r="F513" i="15"/>
  <c r="E513" i="15"/>
  <c r="D513" i="15"/>
  <c r="H512" i="15"/>
  <c r="G512" i="15"/>
  <c r="F512" i="15"/>
  <c r="E512" i="15"/>
  <c r="D512" i="15"/>
  <c r="H511" i="15"/>
  <c r="G511" i="15"/>
  <c r="F511" i="15"/>
  <c r="E511" i="15"/>
  <c r="D511" i="15"/>
  <c r="H510" i="15"/>
  <c r="G510" i="15"/>
  <c r="F510" i="15"/>
  <c r="E510" i="15"/>
  <c r="D510" i="15"/>
  <c r="H509" i="15"/>
  <c r="G509" i="15"/>
  <c r="F509" i="15"/>
  <c r="E509" i="15"/>
  <c r="D509" i="15"/>
  <c r="H508" i="15"/>
  <c r="G508" i="15"/>
  <c r="F508" i="15"/>
  <c r="E508" i="15"/>
  <c r="D508" i="15"/>
  <c r="H507" i="15"/>
  <c r="G507" i="15"/>
  <c r="F507" i="15"/>
  <c r="E507" i="15"/>
  <c r="D507" i="15"/>
  <c r="H506" i="15"/>
  <c r="G506" i="15"/>
  <c r="F506" i="15"/>
  <c r="E506" i="15"/>
  <c r="D506" i="15"/>
  <c r="H505" i="15"/>
  <c r="G505" i="15"/>
  <c r="F505" i="15"/>
  <c r="E505" i="15"/>
  <c r="D505" i="15"/>
  <c r="H504" i="15"/>
  <c r="G504" i="15"/>
  <c r="F504" i="15"/>
  <c r="E504" i="15"/>
  <c r="D504" i="15"/>
  <c r="H503" i="15"/>
  <c r="G503" i="15"/>
  <c r="F503" i="15"/>
  <c r="E503" i="15"/>
  <c r="D503" i="15"/>
  <c r="H502" i="15"/>
  <c r="G502" i="15"/>
  <c r="F502" i="15"/>
  <c r="E502" i="15"/>
  <c r="D502" i="15"/>
  <c r="H501" i="15"/>
  <c r="G501" i="15"/>
  <c r="F501" i="15"/>
  <c r="E501" i="15"/>
  <c r="D501" i="15"/>
  <c r="H500" i="15"/>
  <c r="G500" i="15"/>
  <c r="F500" i="15"/>
  <c r="E500" i="15"/>
  <c r="D500" i="15"/>
  <c r="H499" i="15"/>
  <c r="G499" i="15"/>
  <c r="F499" i="15"/>
  <c r="E499" i="15"/>
  <c r="D499" i="15"/>
  <c r="H498" i="15"/>
  <c r="G498" i="15"/>
  <c r="F498" i="15"/>
  <c r="E498" i="15"/>
  <c r="D498" i="15"/>
  <c r="H497" i="15"/>
  <c r="G497" i="15"/>
  <c r="F497" i="15"/>
  <c r="E497" i="15"/>
  <c r="D497" i="15"/>
  <c r="H496" i="15"/>
  <c r="G496" i="15"/>
  <c r="F496" i="15"/>
  <c r="E496" i="15"/>
  <c r="D496" i="15"/>
  <c r="H495" i="15"/>
  <c r="G495" i="15"/>
  <c r="F495" i="15"/>
  <c r="E495" i="15"/>
  <c r="D495" i="15"/>
  <c r="H494" i="15"/>
  <c r="G494" i="15"/>
  <c r="F494" i="15"/>
  <c r="E494" i="15"/>
  <c r="D494" i="15"/>
  <c r="H493" i="15"/>
  <c r="G493" i="15"/>
  <c r="F493" i="15"/>
  <c r="E493" i="15"/>
  <c r="D493" i="15"/>
  <c r="H492" i="15"/>
  <c r="G492" i="15"/>
  <c r="F492" i="15"/>
  <c r="E492" i="15"/>
  <c r="D492" i="15"/>
  <c r="H491" i="15"/>
  <c r="G491" i="15"/>
  <c r="F491" i="15"/>
  <c r="E491" i="15"/>
  <c r="D491" i="15"/>
  <c r="H490" i="15"/>
  <c r="G490" i="15"/>
  <c r="F490" i="15"/>
  <c r="E490" i="15"/>
  <c r="D490" i="15"/>
  <c r="H489" i="15"/>
  <c r="G489" i="15"/>
  <c r="F489" i="15"/>
  <c r="E489" i="15"/>
  <c r="D489" i="15"/>
  <c r="H488" i="15"/>
  <c r="G488" i="15"/>
  <c r="F488" i="15"/>
  <c r="E488" i="15"/>
  <c r="D488" i="15"/>
  <c r="H487" i="15"/>
  <c r="G487" i="15"/>
  <c r="F487" i="15"/>
  <c r="E487" i="15"/>
  <c r="D487" i="15"/>
  <c r="H486" i="15"/>
  <c r="G486" i="15"/>
  <c r="F486" i="15"/>
  <c r="E486" i="15"/>
  <c r="D486" i="15"/>
  <c r="H485" i="15"/>
  <c r="G485" i="15"/>
  <c r="F485" i="15"/>
  <c r="E485" i="15"/>
  <c r="D485" i="15"/>
  <c r="H484" i="15"/>
  <c r="G484" i="15"/>
  <c r="F484" i="15"/>
  <c r="E484" i="15"/>
  <c r="D484" i="15"/>
  <c r="H483" i="15"/>
  <c r="G483" i="15"/>
  <c r="F483" i="15"/>
  <c r="E483" i="15"/>
  <c r="D483" i="15"/>
  <c r="H482" i="15"/>
  <c r="G482" i="15"/>
  <c r="F482" i="15"/>
  <c r="E482" i="15"/>
  <c r="D482" i="15"/>
  <c r="H481" i="15"/>
  <c r="G481" i="15"/>
  <c r="F481" i="15"/>
  <c r="E481" i="15"/>
  <c r="D481" i="15"/>
  <c r="H480" i="15"/>
  <c r="G480" i="15"/>
  <c r="F480" i="15"/>
  <c r="E480" i="15"/>
  <c r="D480" i="15"/>
  <c r="H479" i="15"/>
  <c r="G479" i="15"/>
  <c r="F479" i="15"/>
  <c r="E479" i="15"/>
  <c r="D479" i="15"/>
  <c r="H478" i="15"/>
  <c r="G478" i="15"/>
  <c r="F478" i="15"/>
  <c r="E478" i="15"/>
  <c r="D478" i="15"/>
  <c r="H477" i="15"/>
  <c r="G477" i="15"/>
  <c r="F477" i="15"/>
  <c r="E477" i="15"/>
  <c r="D477" i="15"/>
  <c r="H476" i="15"/>
  <c r="G476" i="15"/>
  <c r="F476" i="15"/>
  <c r="E476" i="15"/>
  <c r="D476" i="15"/>
  <c r="H475" i="15"/>
  <c r="G475" i="15"/>
  <c r="F475" i="15"/>
  <c r="E475" i="15"/>
  <c r="D475" i="15"/>
  <c r="H474" i="15"/>
  <c r="G474" i="15"/>
  <c r="F474" i="15"/>
  <c r="E474" i="15"/>
  <c r="D474" i="15"/>
  <c r="H473" i="15"/>
  <c r="G473" i="15"/>
  <c r="F473" i="15"/>
  <c r="E473" i="15"/>
  <c r="D473" i="15"/>
  <c r="H472" i="15"/>
  <c r="G472" i="15"/>
  <c r="F472" i="15"/>
  <c r="E472" i="15"/>
  <c r="D472" i="15"/>
  <c r="H471" i="15"/>
  <c r="G471" i="15"/>
  <c r="F471" i="15"/>
  <c r="E471" i="15"/>
  <c r="D471" i="15"/>
  <c r="H470" i="15"/>
  <c r="G470" i="15"/>
  <c r="F470" i="15"/>
  <c r="E470" i="15"/>
  <c r="D470" i="15"/>
  <c r="H469" i="15"/>
  <c r="G469" i="15"/>
  <c r="F469" i="15"/>
  <c r="E469" i="15"/>
  <c r="D469" i="15"/>
  <c r="H468" i="15"/>
  <c r="G468" i="15"/>
  <c r="F468" i="15"/>
  <c r="E468" i="15"/>
  <c r="D468" i="15"/>
  <c r="H467" i="15"/>
  <c r="G467" i="15"/>
  <c r="F467" i="15"/>
  <c r="E467" i="15"/>
  <c r="D467" i="15"/>
  <c r="H466" i="15"/>
  <c r="G466" i="15"/>
  <c r="F466" i="15"/>
  <c r="E466" i="15"/>
  <c r="D466" i="15"/>
  <c r="H465" i="15"/>
  <c r="G465" i="15"/>
  <c r="F465" i="15"/>
  <c r="E465" i="15"/>
  <c r="D465" i="15"/>
  <c r="H464" i="15"/>
  <c r="G464" i="15"/>
  <c r="F464" i="15"/>
  <c r="E464" i="15"/>
  <c r="D464" i="15"/>
  <c r="H463" i="15"/>
  <c r="G463" i="15"/>
  <c r="F463" i="15"/>
  <c r="E463" i="15"/>
  <c r="D463" i="15"/>
  <c r="H462" i="15"/>
  <c r="G462" i="15"/>
  <c r="F462" i="15"/>
  <c r="E462" i="15"/>
  <c r="D462" i="15"/>
  <c r="H461" i="15"/>
  <c r="G461" i="15"/>
  <c r="F461" i="15"/>
  <c r="E461" i="15"/>
  <c r="D461" i="15"/>
  <c r="H460" i="15"/>
  <c r="G460" i="15"/>
  <c r="F460" i="15"/>
  <c r="E460" i="15"/>
  <c r="D460" i="15"/>
  <c r="H459" i="15"/>
  <c r="G459" i="15"/>
  <c r="F459" i="15"/>
  <c r="E459" i="15"/>
  <c r="D459" i="15"/>
  <c r="H458" i="15"/>
  <c r="G458" i="15"/>
  <c r="F458" i="15"/>
  <c r="E458" i="15"/>
  <c r="D458" i="15"/>
  <c r="H457" i="15"/>
  <c r="G457" i="15"/>
  <c r="F457" i="15"/>
  <c r="E457" i="15"/>
  <c r="D457" i="15"/>
  <c r="H456" i="15"/>
  <c r="G456" i="15"/>
  <c r="F456" i="15"/>
  <c r="E456" i="15"/>
  <c r="D456" i="15"/>
  <c r="H455" i="15"/>
  <c r="G455" i="15"/>
  <c r="F455" i="15"/>
  <c r="E455" i="15"/>
  <c r="D455" i="15"/>
  <c r="H454" i="15"/>
  <c r="G454" i="15"/>
  <c r="F454" i="15"/>
  <c r="E454" i="15"/>
  <c r="D454" i="15"/>
  <c r="H453" i="15"/>
  <c r="G453" i="15"/>
  <c r="F453" i="15"/>
  <c r="E453" i="15"/>
  <c r="D453" i="15"/>
  <c r="H452" i="15"/>
  <c r="G452" i="15"/>
  <c r="F452" i="15"/>
  <c r="E452" i="15"/>
  <c r="D452" i="15"/>
  <c r="H451" i="15"/>
  <c r="G451" i="15"/>
  <c r="F451" i="15"/>
  <c r="E451" i="15"/>
  <c r="D451" i="15"/>
  <c r="H450" i="15"/>
  <c r="G450" i="15"/>
  <c r="F450" i="15"/>
  <c r="E450" i="15"/>
  <c r="D450" i="15"/>
  <c r="H449" i="15"/>
  <c r="G449" i="15"/>
  <c r="F449" i="15"/>
  <c r="E449" i="15"/>
  <c r="D449" i="15"/>
  <c r="H448" i="15"/>
  <c r="G448" i="15"/>
  <c r="F448" i="15"/>
  <c r="E448" i="15"/>
  <c r="D448" i="15"/>
  <c r="H447" i="15"/>
  <c r="G447" i="15"/>
  <c r="F447" i="15"/>
  <c r="E447" i="15"/>
  <c r="D447" i="15"/>
  <c r="H446" i="15"/>
  <c r="G446" i="15"/>
  <c r="F446" i="15"/>
  <c r="E446" i="15"/>
  <c r="D446" i="15"/>
  <c r="H445" i="15"/>
  <c r="G445" i="15"/>
  <c r="F445" i="15"/>
  <c r="E445" i="15"/>
  <c r="D445" i="15"/>
  <c r="H444" i="15"/>
  <c r="G444" i="15"/>
  <c r="F444" i="15"/>
  <c r="E444" i="15"/>
  <c r="D444" i="15"/>
  <c r="H443" i="15"/>
  <c r="G443" i="15"/>
  <c r="F443" i="15"/>
  <c r="E443" i="15"/>
  <c r="D443" i="15"/>
  <c r="H442" i="15"/>
  <c r="G442" i="15"/>
  <c r="F442" i="15"/>
  <c r="E442" i="15"/>
  <c r="D442" i="15"/>
  <c r="H441" i="15"/>
  <c r="G441" i="15"/>
  <c r="F441" i="15"/>
  <c r="E441" i="15"/>
  <c r="D441" i="15"/>
  <c r="H440" i="15"/>
  <c r="G440" i="15"/>
  <c r="F440" i="15"/>
  <c r="E440" i="15"/>
  <c r="D440" i="15"/>
  <c r="H439" i="15"/>
  <c r="G439" i="15"/>
  <c r="F439" i="15"/>
  <c r="E439" i="15"/>
  <c r="D439" i="15"/>
  <c r="H438" i="15"/>
  <c r="G438" i="15"/>
  <c r="F438" i="15"/>
  <c r="E438" i="15"/>
  <c r="D438" i="15"/>
  <c r="H437" i="15"/>
  <c r="G437" i="15"/>
  <c r="F437" i="15"/>
  <c r="E437" i="15"/>
  <c r="D437" i="15"/>
  <c r="H436" i="15"/>
  <c r="G436" i="15"/>
  <c r="F436" i="15"/>
  <c r="E436" i="15"/>
  <c r="D436" i="15"/>
  <c r="H435" i="15"/>
  <c r="G435" i="15"/>
  <c r="F435" i="15"/>
  <c r="E435" i="15"/>
  <c r="D435" i="15"/>
  <c r="H434" i="15"/>
  <c r="G434" i="15"/>
  <c r="F434" i="15"/>
  <c r="E434" i="15"/>
  <c r="D434" i="15"/>
  <c r="H433" i="15"/>
  <c r="G433" i="15"/>
  <c r="F433" i="15"/>
  <c r="E433" i="15"/>
  <c r="D433" i="15"/>
  <c r="H432" i="15"/>
  <c r="G432" i="15"/>
  <c r="F432" i="15"/>
  <c r="E432" i="15"/>
  <c r="D432" i="15"/>
  <c r="H431" i="15"/>
  <c r="G431" i="15"/>
  <c r="F431" i="15"/>
  <c r="E431" i="15"/>
  <c r="D431" i="15"/>
  <c r="H430" i="15"/>
  <c r="G430" i="15"/>
  <c r="F430" i="15"/>
  <c r="E430" i="15"/>
  <c r="D430" i="15"/>
  <c r="H429" i="15"/>
  <c r="G429" i="15"/>
  <c r="F429" i="15"/>
  <c r="E429" i="15"/>
  <c r="D429" i="15"/>
  <c r="H428" i="15"/>
  <c r="G428" i="15"/>
  <c r="F428" i="15"/>
  <c r="E428" i="15"/>
  <c r="D428" i="15"/>
  <c r="H427" i="15"/>
  <c r="G427" i="15"/>
  <c r="F427" i="15"/>
  <c r="E427" i="15"/>
  <c r="D427" i="15"/>
  <c r="H426" i="15"/>
  <c r="G426" i="15"/>
  <c r="F426" i="15"/>
  <c r="E426" i="15"/>
  <c r="D426" i="15"/>
  <c r="H425" i="15"/>
  <c r="G425" i="15"/>
  <c r="F425" i="15"/>
  <c r="E425" i="15"/>
  <c r="D425" i="15"/>
  <c r="H424" i="15"/>
  <c r="G424" i="15"/>
  <c r="F424" i="15"/>
  <c r="E424" i="15"/>
  <c r="D424" i="15"/>
  <c r="H423" i="15"/>
  <c r="G423" i="15"/>
  <c r="F423" i="15"/>
  <c r="E423" i="15"/>
  <c r="D423" i="15"/>
  <c r="H422" i="15"/>
  <c r="G422" i="15"/>
  <c r="F422" i="15"/>
  <c r="E422" i="15"/>
  <c r="D422" i="15"/>
  <c r="H421" i="15"/>
  <c r="G421" i="15"/>
  <c r="F421" i="15"/>
  <c r="E421" i="15"/>
  <c r="D421" i="15"/>
  <c r="H420" i="15"/>
  <c r="G420" i="15"/>
  <c r="F420" i="15"/>
  <c r="E420" i="15"/>
  <c r="D420" i="15"/>
  <c r="H419" i="15"/>
  <c r="G419" i="15"/>
  <c r="F419" i="15"/>
  <c r="E419" i="15"/>
  <c r="D419" i="15"/>
  <c r="H418" i="15"/>
  <c r="G418" i="15"/>
  <c r="F418" i="15"/>
  <c r="E418" i="15"/>
  <c r="D418" i="15"/>
  <c r="H417" i="15"/>
  <c r="G417" i="15"/>
  <c r="F417" i="15"/>
  <c r="E417" i="15"/>
  <c r="D417" i="15"/>
  <c r="H416" i="15"/>
  <c r="G416" i="15"/>
  <c r="F416" i="15"/>
  <c r="E416" i="15"/>
  <c r="D416" i="15"/>
  <c r="H415" i="15"/>
  <c r="G415" i="15"/>
  <c r="F415" i="15"/>
  <c r="E415" i="15"/>
  <c r="D415" i="15"/>
  <c r="H414" i="15"/>
  <c r="G414" i="15"/>
  <c r="F414" i="15"/>
  <c r="E414" i="15"/>
  <c r="D414" i="15"/>
  <c r="H413" i="15"/>
  <c r="G413" i="15"/>
  <c r="F413" i="15"/>
  <c r="E413" i="15"/>
  <c r="D413" i="15"/>
  <c r="H412" i="15"/>
  <c r="G412" i="15"/>
  <c r="F412" i="15"/>
  <c r="E412" i="15"/>
  <c r="D412" i="15"/>
  <c r="H411" i="15"/>
  <c r="G411" i="15"/>
  <c r="F411" i="15"/>
  <c r="E411" i="15"/>
  <c r="D411" i="15"/>
  <c r="H410" i="15"/>
  <c r="G410" i="15"/>
  <c r="F410" i="15"/>
  <c r="E410" i="15"/>
  <c r="D410" i="15"/>
  <c r="H409" i="15"/>
  <c r="G409" i="15"/>
  <c r="F409" i="15"/>
  <c r="E409" i="15"/>
  <c r="D409" i="15"/>
  <c r="H408" i="15"/>
  <c r="G408" i="15"/>
  <c r="F408" i="15"/>
  <c r="E408" i="15"/>
  <c r="D408" i="15"/>
  <c r="H407" i="15"/>
  <c r="G407" i="15"/>
  <c r="F407" i="15"/>
  <c r="E407" i="15"/>
  <c r="D407" i="15"/>
  <c r="H406" i="15"/>
  <c r="G406" i="15"/>
  <c r="F406" i="15"/>
  <c r="E406" i="15"/>
  <c r="D406" i="15"/>
  <c r="H405" i="15"/>
  <c r="G405" i="15"/>
  <c r="F405" i="15"/>
  <c r="E405" i="15"/>
  <c r="D405" i="15"/>
  <c r="H404" i="15"/>
  <c r="G404" i="15"/>
  <c r="F404" i="15"/>
  <c r="E404" i="15"/>
  <c r="D404" i="15"/>
  <c r="H403" i="15"/>
  <c r="G403" i="15"/>
  <c r="F403" i="15"/>
  <c r="E403" i="15"/>
  <c r="D403" i="15"/>
  <c r="H402" i="15"/>
  <c r="G402" i="15"/>
  <c r="F402" i="15"/>
  <c r="E402" i="15"/>
  <c r="D402" i="15"/>
  <c r="J401" i="15"/>
  <c r="H401" i="15"/>
  <c r="G401" i="15"/>
  <c r="F401" i="15"/>
  <c r="E401" i="15"/>
  <c r="D401" i="15"/>
  <c r="H400" i="15"/>
  <c r="G400" i="15"/>
  <c r="F400" i="15"/>
  <c r="E400" i="15"/>
  <c r="D400" i="15"/>
  <c r="H399" i="15"/>
  <c r="G399" i="15"/>
  <c r="F399" i="15"/>
  <c r="E399" i="15"/>
  <c r="D399" i="15"/>
  <c r="H398" i="15"/>
  <c r="G398" i="15"/>
  <c r="F398" i="15"/>
  <c r="E398" i="15"/>
  <c r="D398" i="15"/>
  <c r="J397" i="15"/>
  <c r="H397" i="15"/>
  <c r="G397" i="15"/>
  <c r="F397" i="15"/>
  <c r="E397" i="15"/>
  <c r="D397" i="15"/>
  <c r="H396" i="15"/>
  <c r="G396" i="15"/>
  <c r="F396" i="15"/>
  <c r="E396" i="15"/>
  <c r="D396" i="15"/>
  <c r="H395" i="15"/>
  <c r="G395" i="15"/>
  <c r="F395" i="15"/>
  <c r="E395" i="15"/>
  <c r="D395" i="15"/>
  <c r="H394" i="15"/>
  <c r="G394" i="15"/>
  <c r="F394" i="15"/>
  <c r="E394" i="15"/>
  <c r="D394" i="15"/>
  <c r="H393" i="15"/>
  <c r="G393" i="15"/>
  <c r="F393" i="15"/>
  <c r="E393" i="15"/>
  <c r="D393" i="15"/>
  <c r="H392" i="15"/>
  <c r="G392" i="15"/>
  <c r="F392" i="15"/>
  <c r="E392" i="15"/>
  <c r="D392" i="15"/>
  <c r="H391" i="15"/>
  <c r="G391" i="15"/>
  <c r="F391" i="15"/>
  <c r="E391" i="15"/>
  <c r="D391" i="15"/>
  <c r="H390" i="15"/>
  <c r="G390" i="15"/>
  <c r="F390" i="15"/>
  <c r="E390" i="15"/>
  <c r="D390" i="15"/>
  <c r="H389" i="15"/>
  <c r="G389" i="15"/>
  <c r="F389" i="15"/>
  <c r="E389" i="15"/>
  <c r="D389" i="15"/>
  <c r="H388" i="15"/>
  <c r="G388" i="15"/>
  <c r="F388" i="15"/>
  <c r="E388" i="15"/>
  <c r="D388" i="15"/>
  <c r="H387" i="15"/>
  <c r="G387" i="15"/>
  <c r="F387" i="15"/>
  <c r="E387" i="15"/>
  <c r="D387" i="15"/>
  <c r="H386" i="15"/>
  <c r="G386" i="15"/>
  <c r="F386" i="15"/>
  <c r="E386" i="15"/>
  <c r="D386" i="15"/>
  <c r="J385" i="15"/>
  <c r="H385" i="15"/>
  <c r="G385" i="15"/>
  <c r="F385" i="15"/>
  <c r="E385" i="15"/>
  <c r="D385" i="15"/>
  <c r="H384" i="15"/>
  <c r="G384" i="15"/>
  <c r="F384" i="15"/>
  <c r="E384" i="15"/>
  <c r="D384" i="15"/>
  <c r="H383" i="15"/>
  <c r="G383" i="15"/>
  <c r="F383" i="15"/>
  <c r="E383" i="15"/>
  <c r="D383" i="15"/>
  <c r="H382" i="15"/>
  <c r="G382" i="15"/>
  <c r="F382" i="15"/>
  <c r="E382" i="15"/>
  <c r="D382" i="15"/>
  <c r="J381" i="15"/>
  <c r="H381" i="15"/>
  <c r="G381" i="15"/>
  <c r="F381" i="15"/>
  <c r="E381" i="15"/>
  <c r="D381" i="15"/>
  <c r="H380" i="15"/>
  <c r="G380" i="15"/>
  <c r="F380" i="15"/>
  <c r="E380" i="15"/>
  <c r="D380" i="15"/>
  <c r="H379" i="15"/>
  <c r="G379" i="15"/>
  <c r="F379" i="15"/>
  <c r="E379" i="15"/>
  <c r="D379" i="15"/>
  <c r="H378" i="15"/>
  <c r="G378" i="15"/>
  <c r="F378" i="15"/>
  <c r="E378" i="15"/>
  <c r="D378" i="15"/>
  <c r="H377" i="15"/>
  <c r="G377" i="15"/>
  <c r="F377" i="15"/>
  <c r="E377" i="15"/>
  <c r="D377" i="15"/>
  <c r="H376" i="15"/>
  <c r="G376" i="15"/>
  <c r="F376" i="15"/>
  <c r="E376" i="15"/>
  <c r="D376" i="15"/>
  <c r="H375" i="15"/>
  <c r="G375" i="15"/>
  <c r="F375" i="15"/>
  <c r="E375" i="15"/>
  <c r="D375" i="15"/>
  <c r="H374" i="15"/>
  <c r="G374" i="15"/>
  <c r="F374" i="15"/>
  <c r="E374" i="15"/>
  <c r="D374" i="15"/>
  <c r="H373" i="15"/>
  <c r="G373" i="15"/>
  <c r="F373" i="15"/>
  <c r="E373" i="15"/>
  <c r="D373" i="15"/>
  <c r="H372" i="15"/>
  <c r="G372" i="15"/>
  <c r="F372" i="15"/>
  <c r="E372" i="15"/>
  <c r="D372" i="15"/>
  <c r="H371" i="15"/>
  <c r="G371" i="15"/>
  <c r="F371" i="15"/>
  <c r="E371" i="15"/>
  <c r="D371" i="15"/>
  <c r="H370" i="15"/>
  <c r="G370" i="15"/>
  <c r="F370" i="15"/>
  <c r="E370" i="15"/>
  <c r="D370" i="15"/>
  <c r="J369" i="15"/>
  <c r="H369" i="15"/>
  <c r="G369" i="15"/>
  <c r="F369" i="15"/>
  <c r="E369" i="15"/>
  <c r="D369" i="15"/>
  <c r="H368" i="15"/>
  <c r="G368" i="15"/>
  <c r="F368" i="15"/>
  <c r="E368" i="15"/>
  <c r="D368" i="15"/>
  <c r="H367" i="15"/>
  <c r="G367" i="15"/>
  <c r="F367" i="15"/>
  <c r="E367" i="15"/>
  <c r="D367" i="15"/>
  <c r="H366" i="15"/>
  <c r="G366" i="15"/>
  <c r="F366" i="15"/>
  <c r="E366" i="15"/>
  <c r="D366" i="15"/>
  <c r="J365" i="15"/>
  <c r="H365" i="15"/>
  <c r="G365" i="15"/>
  <c r="F365" i="15"/>
  <c r="E365" i="15"/>
  <c r="D365" i="15"/>
  <c r="H364" i="15"/>
  <c r="G364" i="15"/>
  <c r="F364" i="15"/>
  <c r="E364" i="15"/>
  <c r="D364" i="15"/>
  <c r="H363" i="15"/>
  <c r="G363" i="15"/>
  <c r="F363" i="15"/>
  <c r="E363" i="15"/>
  <c r="D363" i="15"/>
  <c r="H362" i="15"/>
  <c r="G362" i="15"/>
  <c r="F362" i="15"/>
  <c r="E362" i="15"/>
  <c r="D362" i="15"/>
  <c r="H361" i="15"/>
  <c r="G361" i="15"/>
  <c r="F361" i="15"/>
  <c r="E361" i="15"/>
  <c r="D361" i="15"/>
  <c r="H360" i="15"/>
  <c r="G360" i="15"/>
  <c r="F360" i="15"/>
  <c r="E360" i="15"/>
  <c r="D360" i="15"/>
  <c r="H359" i="15"/>
  <c r="G359" i="15"/>
  <c r="F359" i="15"/>
  <c r="E359" i="15"/>
  <c r="D359" i="15"/>
  <c r="H358" i="15"/>
  <c r="G358" i="15"/>
  <c r="F358" i="15"/>
  <c r="E358" i="15"/>
  <c r="D358" i="15"/>
  <c r="H357" i="15"/>
  <c r="G357" i="15"/>
  <c r="F357" i="15"/>
  <c r="E357" i="15"/>
  <c r="D357" i="15"/>
  <c r="H356" i="15"/>
  <c r="G356" i="15"/>
  <c r="F356" i="15"/>
  <c r="E356" i="15"/>
  <c r="D356" i="15"/>
  <c r="H355" i="15"/>
  <c r="G355" i="15"/>
  <c r="F355" i="15"/>
  <c r="E355" i="15"/>
  <c r="D355" i="15"/>
  <c r="H354" i="15"/>
  <c r="G354" i="15"/>
  <c r="F354" i="15"/>
  <c r="E354" i="15"/>
  <c r="D354" i="15"/>
  <c r="J353" i="15"/>
  <c r="H353" i="15"/>
  <c r="G353" i="15"/>
  <c r="F353" i="15"/>
  <c r="E353" i="15"/>
  <c r="D353" i="15"/>
  <c r="H352" i="15"/>
  <c r="G352" i="15"/>
  <c r="F352" i="15"/>
  <c r="E352" i="15"/>
  <c r="D352" i="15"/>
  <c r="H351" i="15"/>
  <c r="G351" i="15"/>
  <c r="F351" i="15"/>
  <c r="E351" i="15"/>
  <c r="D351" i="15"/>
  <c r="H350" i="15"/>
  <c r="G350" i="15"/>
  <c r="F350" i="15"/>
  <c r="E350" i="15"/>
  <c r="D350" i="15"/>
  <c r="J349" i="15"/>
  <c r="H349" i="15"/>
  <c r="G349" i="15"/>
  <c r="F349" i="15"/>
  <c r="E349" i="15"/>
  <c r="D349" i="15"/>
  <c r="H348" i="15"/>
  <c r="G348" i="15"/>
  <c r="F348" i="15"/>
  <c r="E348" i="15"/>
  <c r="D348" i="15"/>
  <c r="H347" i="15"/>
  <c r="G347" i="15"/>
  <c r="F347" i="15"/>
  <c r="E347" i="15"/>
  <c r="D347" i="15"/>
  <c r="H346" i="15"/>
  <c r="G346" i="15"/>
  <c r="F346" i="15"/>
  <c r="E346" i="15"/>
  <c r="D346" i="15"/>
  <c r="H345" i="15"/>
  <c r="G345" i="15"/>
  <c r="F345" i="15"/>
  <c r="E345" i="15"/>
  <c r="D345" i="15"/>
  <c r="H344" i="15"/>
  <c r="G344" i="15"/>
  <c r="F344" i="15"/>
  <c r="E344" i="15"/>
  <c r="D344" i="15"/>
  <c r="H343" i="15"/>
  <c r="G343" i="15"/>
  <c r="F343" i="15"/>
  <c r="E343" i="15"/>
  <c r="D343" i="15"/>
  <c r="H342" i="15"/>
  <c r="G342" i="15"/>
  <c r="F342" i="15"/>
  <c r="E342" i="15"/>
  <c r="D342" i="15"/>
  <c r="H341" i="15"/>
  <c r="G341" i="15"/>
  <c r="F341" i="15"/>
  <c r="E341" i="15"/>
  <c r="D341" i="15"/>
  <c r="H340" i="15"/>
  <c r="G340" i="15"/>
  <c r="F340" i="15"/>
  <c r="E340" i="15"/>
  <c r="D340" i="15"/>
  <c r="H339" i="15"/>
  <c r="G339" i="15"/>
  <c r="F339" i="15"/>
  <c r="E339" i="15"/>
  <c r="D339" i="15"/>
  <c r="H338" i="15"/>
  <c r="G338" i="15"/>
  <c r="F338" i="15"/>
  <c r="E338" i="15"/>
  <c r="D338" i="15"/>
  <c r="J337" i="15"/>
  <c r="H337" i="15"/>
  <c r="G337" i="15"/>
  <c r="F337" i="15"/>
  <c r="E337" i="15"/>
  <c r="D337" i="15"/>
  <c r="H336" i="15"/>
  <c r="G336" i="15"/>
  <c r="F336" i="15"/>
  <c r="E336" i="15"/>
  <c r="D336" i="15"/>
  <c r="H335" i="15"/>
  <c r="G335" i="15"/>
  <c r="F335" i="15"/>
  <c r="E335" i="15"/>
  <c r="D335" i="15"/>
  <c r="H334" i="15"/>
  <c r="G334" i="15"/>
  <c r="F334" i="15"/>
  <c r="E334" i="15"/>
  <c r="D334" i="15"/>
  <c r="J333" i="15"/>
  <c r="H333" i="15"/>
  <c r="G333" i="15"/>
  <c r="F333" i="15"/>
  <c r="E333" i="15"/>
  <c r="D333" i="15"/>
  <c r="H332" i="15"/>
  <c r="G332" i="15"/>
  <c r="F332" i="15"/>
  <c r="E332" i="15"/>
  <c r="D332" i="15"/>
  <c r="H331" i="15"/>
  <c r="G331" i="15"/>
  <c r="F331" i="15"/>
  <c r="E331" i="15"/>
  <c r="D331" i="15"/>
  <c r="H330" i="15"/>
  <c r="G330" i="15"/>
  <c r="F330" i="15"/>
  <c r="E330" i="15"/>
  <c r="D330" i="15"/>
  <c r="H329" i="15"/>
  <c r="G329" i="15"/>
  <c r="F329" i="15"/>
  <c r="E329" i="15"/>
  <c r="D329" i="15"/>
  <c r="H328" i="15"/>
  <c r="G328" i="15"/>
  <c r="F328" i="15"/>
  <c r="E328" i="15"/>
  <c r="D328" i="15"/>
  <c r="H327" i="15"/>
  <c r="G327" i="15"/>
  <c r="F327" i="15"/>
  <c r="E327" i="15"/>
  <c r="D327" i="15"/>
  <c r="H326" i="15"/>
  <c r="G326" i="15"/>
  <c r="F326" i="15"/>
  <c r="E326" i="15"/>
  <c r="D326" i="15"/>
  <c r="H325" i="15"/>
  <c r="G325" i="15"/>
  <c r="F325" i="15"/>
  <c r="E325" i="15"/>
  <c r="D325" i="15"/>
  <c r="H324" i="15"/>
  <c r="G324" i="15"/>
  <c r="F324" i="15"/>
  <c r="E324" i="15"/>
  <c r="D324" i="15"/>
  <c r="H323" i="15"/>
  <c r="G323" i="15"/>
  <c r="F323" i="15"/>
  <c r="E323" i="15"/>
  <c r="D323" i="15"/>
  <c r="H322" i="15"/>
  <c r="G322" i="15"/>
  <c r="F322" i="15"/>
  <c r="E322" i="15"/>
  <c r="D322" i="15"/>
  <c r="J321" i="15"/>
  <c r="H321" i="15"/>
  <c r="G321" i="15"/>
  <c r="F321" i="15"/>
  <c r="E321" i="15"/>
  <c r="D321" i="15"/>
  <c r="H320" i="15"/>
  <c r="G320" i="15"/>
  <c r="F320" i="15"/>
  <c r="E320" i="15"/>
  <c r="D320" i="15"/>
  <c r="H319" i="15"/>
  <c r="G319" i="15"/>
  <c r="F319" i="15"/>
  <c r="E319" i="15"/>
  <c r="D319" i="15"/>
  <c r="H318" i="15"/>
  <c r="G318" i="15"/>
  <c r="F318" i="15"/>
  <c r="E318" i="15"/>
  <c r="D318" i="15"/>
  <c r="J317" i="15"/>
  <c r="H317" i="15"/>
  <c r="G317" i="15"/>
  <c r="F317" i="15"/>
  <c r="E317" i="15"/>
  <c r="D317" i="15"/>
  <c r="H316" i="15"/>
  <c r="G316" i="15"/>
  <c r="F316" i="15"/>
  <c r="E316" i="15"/>
  <c r="D316" i="15"/>
  <c r="H315" i="15"/>
  <c r="G315" i="15"/>
  <c r="F315" i="15"/>
  <c r="E315" i="15"/>
  <c r="D315" i="15"/>
  <c r="H314" i="15"/>
  <c r="G314" i="15"/>
  <c r="F314" i="15"/>
  <c r="E314" i="15"/>
  <c r="D314" i="15"/>
  <c r="H313" i="15"/>
  <c r="G313" i="15"/>
  <c r="F313" i="15"/>
  <c r="E313" i="15"/>
  <c r="D313" i="15"/>
  <c r="H312" i="15"/>
  <c r="G312" i="15"/>
  <c r="F312" i="15"/>
  <c r="E312" i="15"/>
  <c r="D312" i="15"/>
  <c r="H311" i="15"/>
  <c r="G311" i="15"/>
  <c r="F311" i="15"/>
  <c r="E311" i="15"/>
  <c r="D311" i="15"/>
  <c r="H310" i="15"/>
  <c r="G310" i="15"/>
  <c r="F310" i="15"/>
  <c r="E310" i="15"/>
  <c r="D310" i="15"/>
  <c r="H309" i="15"/>
  <c r="G309" i="15"/>
  <c r="F309" i="15"/>
  <c r="E309" i="15"/>
  <c r="D309" i="15"/>
  <c r="H308" i="15"/>
  <c r="G308" i="15"/>
  <c r="F308" i="15"/>
  <c r="E308" i="15"/>
  <c r="D308" i="15"/>
  <c r="H307" i="15"/>
  <c r="G307" i="15"/>
  <c r="F307" i="15"/>
  <c r="E307" i="15"/>
  <c r="D307" i="15"/>
  <c r="H306" i="15"/>
  <c r="G306" i="15"/>
  <c r="F306" i="15"/>
  <c r="E306" i="15"/>
  <c r="D306" i="15"/>
  <c r="J305" i="15"/>
  <c r="H305" i="15"/>
  <c r="G305" i="15"/>
  <c r="F305" i="15"/>
  <c r="E305" i="15"/>
  <c r="D305" i="15"/>
  <c r="H304" i="15"/>
  <c r="G304" i="15"/>
  <c r="F304" i="15"/>
  <c r="E304" i="15"/>
  <c r="D304" i="15"/>
  <c r="H303" i="15"/>
  <c r="G303" i="15"/>
  <c r="F303" i="15"/>
  <c r="E303" i="15"/>
  <c r="D303" i="15"/>
  <c r="H302" i="15"/>
  <c r="G302" i="15"/>
  <c r="F302" i="15"/>
  <c r="E302" i="15"/>
  <c r="D302" i="15"/>
  <c r="J301" i="15"/>
  <c r="H301" i="15"/>
  <c r="G301" i="15"/>
  <c r="F301" i="15"/>
  <c r="E301" i="15"/>
  <c r="D301" i="15"/>
  <c r="H300" i="15"/>
  <c r="G300" i="15"/>
  <c r="F300" i="15"/>
  <c r="E300" i="15"/>
  <c r="D300" i="15"/>
  <c r="H299" i="15"/>
  <c r="G299" i="15"/>
  <c r="F299" i="15"/>
  <c r="E299" i="15"/>
  <c r="D299" i="15"/>
  <c r="H298" i="15"/>
  <c r="G298" i="15"/>
  <c r="F298" i="15"/>
  <c r="E298" i="15"/>
  <c r="D298" i="15"/>
  <c r="H297" i="15"/>
  <c r="G297" i="15"/>
  <c r="F297" i="15"/>
  <c r="E297" i="15"/>
  <c r="D297" i="15"/>
  <c r="H296" i="15"/>
  <c r="G296" i="15"/>
  <c r="F296" i="15"/>
  <c r="E296" i="15"/>
  <c r="D296" i="15"/>
  <c r="H295" i="15"/>
  <c r="G295" i="15"/>
  <c r="F295" i="15"/>
  <c r="E295" i="15"/>
  <c r="D295" i="15"/>
  <c r="H294" i="15"/>
  <c r="G294" i="15"/>
  <c r="F294" i="15"/>
  <c r="E294" i="15"/>
  <c r="D294" i="15"/>
  <c r="H293" i="15"/>
  <c r="G293" i="15"/>
  <c r="F293" i="15"/>
  <c r="E293" i="15"/>
  <c r="D293" i="15"/>
  <c r="H292" i="15"/>
  <c r="G292" i="15"/>
  <c r="F292" i="15"/>
  <c r="E292" i="15"/>
  <c r="D292" i="15"/>
  <c r="H291" i="15"/>
  <c r="G291" i="15"/>
  <c r="F291" i="15"/>
  <c r="E291" i="15"/>
  <c r="D291" i="15"/>
  <c r="H290" i="15"/>
  <c r="G290" i="15"/>
  <c r="F290" i="15"/>
  <c r="E290" i="15"/>
  <c r="D290" i="15"/>
  <c r="J289" i="15"/>
  <c r="H289" i="15"/>
  <c r="G289" i="15"/>
  <c r="F289" i="15"/>
  <c r="E289" i="15"/>
  <c r="D289" i="15"/>
  <c r="H288" i="15"/>
  <c r="G288" i="15"/>
  <c r="F288" i="15"/>
  <c r="E288" i="15"/>
  <c r="D288" i="15"/>
  <c r="H287" i="15"/>
  <c r="G287" i="15"/>
  <c r="F287" i="15"/>
  <c r="E287" i="15"/>
  <c r="D287" i="15"/>
  <c r="H286" i="15"/>
  <c r="G286" i="15"/>
  <c r="F286" i="15"/>
  <c r="E286" i="15"/>
  <c r="D286" i="15"/>
  <c r="J285" i="15"/>
  <c r="H285" i="15"/>
  <c r="G285" i="15"/>
  <c r="F285" i="15"/>
  <c r="E285" i="15"/>
  <c r="D285" i="15"/>
  <c r="H284" i="15"/>
  <c r="G284" i="15"/>
  <c r="F284" i="15"/>
  <c r="E284" i="15"/>
  <c r="D284" i="15"/>
  <c r="H283" i="15"/>
  <c r="G283" i="15"/>
  <c r="F283" i="15"/>
  <c r="E283" i="15"/>
  <c r="D283" i="15"/>
  <c r="H282" i="15"/>
  <c r="G282" i="15"/>
  <c r="F282" i="15"/>
  <c r="E282" i="15"/>
  <c r="D282" i="15"/>
  <c r="H281" i="15"/>
  <c r="G281" i="15"/>
  <c r="F281" i="15"/>
  <c r="E281" i="15"/>
  <c r="D281" i="15"/>
  <c r="H280" i="15"/>
  <c r="G280" i="15"/>
  <c r="F280" i="15"/>
  <c r="E280" i="15"/>
  <c r="D280" i="15"/>
  <c r="H279" i="15"/>
  <c r="G279" i="15"/>
  <c r="F279" i="15"/>
  <c r="E279" i="15"/>
  <c r="D279" i="15"/>
  <c r="H278" i="15"/>
  <c r="G278" i="15"/>
  <c r="F278" i="15"/>
  <c r="E278" i="15"/>
  <c r="D278" i="15"/>
  <c r="H277" i="15"/>
  <c r="G277" i="15"/>
  <c r="F277" i="15"/>
  <c r="E277" i="15"/>
  <c r="D277" i="15"/>
  <c r="H276" i="15"/>
  <c r="G276" i="15"/>
  <c r="F276" i="15"/>
  <c r="E276" i="15"/>
  <c r="D276" i="15"/>
  <c r="H275" i="15"/>
  <c r="G275" i="15"/>
  <c r="F275" i="15"/>
  <c r="E275" i="15"/>
  <c r="D275" i="15"/>
  <c r="H274" i="15"/>
  <c r="G274" i="15"/>
  <c r="F274" i="15"/>
  <c r="E274" i="15"/>
  <c r="D274" i="15"/>
  <c r="J273" i="15"/>
  <c r="H273" i="15"/>
  <c r="G273" i="15"/>
  <c r="F273" i="15"/>
  <c r="E273" i="15"/>
  <c r="D273" i="15"/>
  <c r="H272" i="15"/>
  <c r="G272" i="15"/>
  <c r="F272" i="15"/>
  <c r="E272" i="15"/>
  <c r="D272" i="15"/>
  <c r="H271" i="15"/>
  <c r="G271" i="15"/>
  <c r="F271" i="15"/>
  <c r="E271" i="15"/>
  <c r="D271" i="15"/>
  <c r="H270" i="15"/>
  <c r="G270" i="15"/>
  <c r="F270" i="15"/>
  <c r="E270" i="15"/>
  <c r="D270" i="15"/>
  <c r="J269" i="15"/>
  <c r="H269" i="15"/>
  <c r="G269" i="15"/>
  <c r="F269" i="15"/>
  <c r="E269" i="15"/>
  <c r="D269" i="15"/>
  <c r="H268" i="15"/>
  <c r="G268" i="15"/>
  <c r="F268" i="15"/>
  <c r="E268" i="15"/>
  <c r="D268" i="15"/>
  <c r="H267" i="15"/>
  <c r="G267" i="15"/>
  <c r="F267" i="15"/>
  <c r="E267" i="15"/>
  <c r="D267" i="15"/>
  <c r="H266" i="15"/>
  <c r="G266" i="15"/>
  <c r="F266" i="15"/>
  <c r="E266" i="15"/>
  <c r="D266" i="15"/>
  <c r="H265" i="15"/>
  <c r="G265" i="15"/>
  <c r="F265" i="15"/>
  <c r="E265" i="15"/>
  <c r="D265" i="15"/>
  <c r="H264" i="15"/>
  <c r="G264" i="15"/>
  <c r="F264" i="15"/>
  <c r="E264" i="15"/>
  <c r="D264" i="15"/>
  <c r="H263" i="15"/>
  <c r="G263" i="15"/>
  <c r="F263" i="15"/>
  <c r="E263" i="15"/>
  <c r="D263" i="15"/>
  <c r="H262" i="15"/>
  <c r="G262" i="15"/>
  <c r="F262" i="15"/>
  <c r="E262" i="15"/>
  <c r="D262" i="15"/>
  <c r="H261" i="15"/>
  <c r="G261" i="15"/>
  <c r="F261" i="15"/>
  <c r="E261" i="15"/>
  <c r="D261" i="15"/>
  <c r="H260" i="15"/>
  <c r="G260" i="15"/>
  <c r="F260" i="15"/>
  <c r="E260" i="15"/>
  <c r="D260" i="15"/>
  <c r="H259" i="15"/>
  <c r="G259" i="15"/>
  <c r="F259" i="15"/>
  <c r="E259" i="15"/>
  <c r="D259" i="15"/>
  <c r="H258" i="15"/>
  <c r="G258" i="15"/>
  <c r="F258" i="15"/>
  <c r="E258" i="15"/>
  <c r="D258" i="15"/>
  <c r="J257" i="15"/>
  <c r="H257" i="15"/>
  <c r="G257" i="15"/>
  <c r="F257" i="15"/>
  <c r="E257" i="15"/>
  <c r="D257" i="15"/>
  <c r="H256" i="15"/>
  <c r="G256" i="15"/>
  <c r="F256" i="15"/>
  <c r="E256" i="15"/>
  <c r="D256" i="15"/>
  <c r="H255" i="15"/>
  <c r="G255" i="15"/>
  <c r="F255" i="15"/>
  <c r="E255" i="15"/>
  <c r="D255" i="15"/>
  <c r="H254" i="15"/>
  <c r="G254" i="15"/>
  <c r="F254" i="15"/>
  <c r="E254" i="15"/>
  <c r="D254" i="15"/>
  <c r="J253" i="15"/>
  <c r="H253" i="15"/>
  <c r="G253" i="15"/>
  <c r="F253" i="15"/>
  <c r="E253" i="15"/>
  <c r="D253" i="15"/>
  <c r="H252" i="15"/>
  <c r="G252" i="15"/>
  <c r="F252" i="15"/>
  <c r="E252" i="15"/>
  <c r="D252" i="15"/>
  <c r="H251" i="15"/>
  <c r="G251" i="15"/>
  <c r="F251" i="15"/>
  <c r="E251" i="15"/>
  <c r="D251" i="15"/>
  <c r="H250" i="15"/>
  <c r="G250" i="15"/>
  <c r="F250" i="15"/>
  <c r="E250" i="15"/>
  <c r="D250" i="15"/>
  <c r="H249" i="15"/>
  <c r="G249" i="15"/>
  <c r="F249" i="15"/>
  <c r="E249" i="15"/>
  <c r="D249" i="15"/>
  <c r="H248" i="15"/>
  <c r="G248" i="15"/>
  <c r="F248" i="15"/>
  <c r="E248" i="15"/>
  <c r="D248" i="15"/>
  <c r="H247" i="15"/>
  <c r="G247" i="15"/>
  <c r="F247" i="15"/>
  <c r="E247" i="15"/>
  <c r="D247" i="15"/>
  <c r="H246" i="15"/>
  <c r="G246" i="15"/>
  <c r="F246" i="15"/>
  <c r="E246" i="15"/>
  <c r="D246" i="15"/>
  <c r="H245" i="15"/>
  <c r="G245" i="15"/>
  <c r="F245" i="15"/>
  <c r="E245" i="15"/>
  <c r="D245" i="15"/>
  <c r="H244" i="15"/>
  <c r="G244" i="15"/>
  <c r="F244" i="15"/>
  <c r="E244" i="15"/>
  <c r="D244" i="15"/>
  <c r="H243" i="15"/>
  <c r="G243" i="15"/>
  <c r="F243" i="15"/>
  <c r="E243" i="15"/>
  <c r="D243" i="15"/>
  <c r="H242" i="15"/>
  <c r="G242" i="15"/>
  <c r="F242" i="15"/>
  <c r="E242" i="15"/>
  <c r="D242" i="15"/>
  <c r="J241" i="15"/>
  <c r="H241" i="15"/>
  <c r="G241" i="15"/>
  <c r="F241" i="15"/>
  <c r="E241" i="15"/>
  <c r="D241" i="15"/>
  <c r="H240" i="15"/>
  <c r="G240" i="15"/>
  <c r="F240" i="15"/>
  <c r="E240" i="15"/>
  <c r="D240" i="15"/>
  <c r="H239" i="15"/>
  <c r="G239" i="15"/>
  <c r="F239" i="15"/>
  <c r="E239" i="15"/>
  <c r="D239" i="15"/>
  <c r="H238" i="15"/>
  <c r="G238" i="15"/>
  <c r="F238" i="15"/>
  <c r="E238" i="15"/>
  <c r="D238" i="15"/>
  <c r="J237" i="15"/>
  <c r="H237" i="15"/>
  <c r="G237" i="15"/>
  <c r="F237" i="15"/>
  <c r="E237" i="15"/>
  <c r="D237" i="15"/>
  <c r="H236" i="15"/>
  <c r="G236" i="15"/>
  <c r="F236" i="15"/>
  <c r="E236" i="15"/>
  <c r="D236" i="15"/>
  <c r="H235" i="15"/>
  <c r="G235" i="15"/>
  <c r="F235" i="15"/>
  <c r="E235" i="15"/>
  <c r="D235" i="15"/>
  <c r="H234" i="15"/>
  <c r="G234" i="15"/>
  <c r="F234" i="15"/>
  <c r="E234" i="15"/>
  <c r="D234" i="15"/>
  <c r="H233" i="15"/>
  <c r="G233" i="15"/>
  <c r="F233" i="15"/>
  <c r="E233" i="15"/>
  <c r="D233" i="15"/>
  <c r="H232" i="15"/>
  <c r="G232" i="15"/>
  <c r="F232" i="15"/>
  <c r="E232" i="15"/>
  <c r="D232" i="15"/>
  <c r="H231" i="15"/>
  <c r="G231" i="15"/>
  <c r="F231" i="15"/>
  <c r="E231" i="15"/>
  <c r="D231" i="15"/>
  <c r="H230" i="15"/>
  <c r="G230" i="15"/>
  <c r="F230" i="15"/>
  <c r="E230" i="15"/>
  <c r="D230" i="15"/>
  <c r="H229" i="15"/>
  <c r="G229" i="15"/>
  <c r="F229" i="15"/>
  <c r="E229" i="15"/>
  <c r="D229" i="15"/>
  <c r="H228" i="15"/>
  <c r="G228" i="15"/>
  <c r="F228" i="15"/>
  <c r="E228" i="15"/>
  <c r="D228" i="15"/>
  <c r="H227" i="15"/>
  <c r="G227" i="15"/>
  <c r="F227" i="15"/>
  <c r="E227" i="15"/>
  <c r="D227" i="15"/>
  <c r="H226" i="15"/>
  <c r="G226" i="15"/>
  <c r="F226" i="15"/>
  <c r="E226" i="15"/>
  <c r="D226" i="15"/>
  <c r="J225" i="15"/>
  <c r="H225" i="15"/>
  <c r="G225" i="15"/>
  <c r="F225" i="15"/>
  <c r="E225" i="15"/>
  <c r="D225" i="15"/>
  <c r="H224" i="15"/>
  <c r="G224" i="15"/>
  <c r="F224" i="15"/>
  <c r="E224" i="15"/>
  <c r="D224" i="15"/>
  <c r="H223" i="15"/>
  <c r="G223" i="15"/>
  <c r="F223" i="15"/>
  <c r="E223" i="15"/>
  <c r="D223" i="15"/>
  <c r="H222" i="15"/>
  <c r="G222" i="15"/>
  <c r="F222" i="15"/>
  <c r="E222" i="15"/>
  <c r="D222" i="15"/>
  <c r="J221" i="15"/>
  <c r="H221" i="15"/>
  <c r="G221" i="15"/>
  <c r="F221" i="15"/>
  <c r="E221" i="15"/>
  <c r="D221" i="15"/>
  <c r="H220" i="15"/>
  <c r="G220" i="15"/>
  <c r="F220" i="15"/>
  <c r="E220" i="15"/>
  <c r="D220" i="15"/>
  <c r="H219" i="15"/>
  <c r="G219" i="15"/>
  <c r="F219" i="15"/>
  <c r="E219" i="15"/>
  <c r="D219" i="15"/>
  <c r="H218" i="15"/>
  <c r="G218" i="15"/>
  <c r="F218" i="15"/>
  <c r="E218" i="15"/>
  <c r="D218" i="15"/>
  <c r="H217" i="15"/>
  <c r="G217" i="15"/>
  <c r="F217" i="15"/>
  <c r="E217" i="15"/>
  <c r="D217" i="15"/>
  <c r="H216" i="15"/>
  <c r="G216" i="15"/>
  <c r="F216" i="15"/>
  <c r="E216" i="15"/>
  <c r="D216" i="15"/>
  <c r="H215" i="15"/>
  <c r="G215" i="15"/>
  <c r="F215" i="15"/>
  <c r="E215" i="15"/>
  <c r="D215" i="15"/>
  <c r="H214" i="15"/>
  <c r="G214" i="15"/>
  <c r="F214" i="15"/>
  <c r="E214" i="15"/>
  <c r="D214" i="15"/>
  <c r="J213" i="15"/>
  <c r="H213" i="15"/>
  <c r="G213" i="15"/>
  <c r="F213" i="15"/>
  <c r="E213" i="15"/>
  <c r="D213" i="15"/>
  <c r="H212" i="15"/>
  <c r="G212" i="15"/>
  <c r="F212" i="15"/>
  <c r="E212" i="15"/>
  <c r="D212" i="15"/>
  <c r="H211" i="15"/>
  <c r="G211" i="15"/>
  <c r="F211" i="15"/>
  <c r="E211" i="15"/>
  <c r="D211" i="15"/>
  <c r="H210" i="15"/>
  <c r="G210" i="15"/>
  <c r="F210" i="15"/>
  <c r="E210" i="15"/>
  <c r="D210" i="15"/>
  <c r="J209" i="15"/>
  <c r="H209" i="15"/>
  <c r="G209" i="15"/>
  <c r="F209" i="15"/>
  <c r="E209" i="15"/>
  <c r="D209" i="15"/>
  <c r="H208" i="15"/>
  <c r="G208" i="15"/>
  <c r="F208" i="15"/>
  <c r="E208" i="15"/>
  <c r="D208" i="15"/>
  <c r="H207" i="15"/>
  <c r="G207" i="15"/>
  <c r="F207" i="15"/>
  <c r="E207" i="15"/>
  <c r="D207" i="15"/>
  <c r="H206" i="15"/>
  <c r="G206" i="15"/>
  <c r="F206" i="15"/>
  <c r="E206" i="15"/>
  <c r="D206" i="15"/>
  <c r="J205" i="15"/>
  <c r="H205" i="15"/>
  <c r="G205" i="15"/>
  <c r="F205" i="15"/>
  <c r="E205" i="15"/>
  <c r="D205" i="15"/>
  <c r="H204" i="15"/>
  <c r="G204" i="15"/>
  <c r="F204" i="15"/>
  <c r="E204" i="15"/>
  <c r="D204" i="15"/>
  <c r="H203" i="15"/>
  <c r="G203" i="15"/>
  <c r="F203" i="15"/>
  <c r="E203" i="15"/>
  <c r="D203" i="15"/>
  <c r="H202" i="15"/>
  <c r="G202" i="15"/>
  <c r="F202" i="15"/>
  <c r="E202" i="15"/>
  <c r="D202" i="15"/>
  <c r="J201" i="15"/>
  <c r="H201" i="15"/>
  <c r="G201" i="15"/>
  <c r="F201" i="15"/>
  <c r="E201" i="15"/>
  <c r="D201" i="15"/>
  <c r="H200" i="15"/>
  <c r="G200" i="15"/>
  <c r="F200" i="15"/>
  <c r="E200" i="15"/>
  <c r="D200" i="15"/>
  <c r="H199" i="15"/>
  <c r="G199" i="15"/>
  <c r="F199" i="15"/>
  <c r="E199" i="15"/>
  <c r="D199" i="15"/>
  <c r="H198" i="15"/>
  <c r="G198" i="15"/>
  <c r="F198" i="15"/>
  <c r="E198" i="15"/>
  <c r="D198" i="15"/>
  <c r="J197" i="15"/>
  <c r="H197" i="15"/>
  <c r="G197" i="15"/>
  <c r="F197" i="15"/>
  <c r="E197" i="15"/>
  <c r="D197" i="15"/>
  <c r="H196" i="15"/>
  <c r="G196" i="15"/>
  <c r="F196" i="15"/>
  <c r="E196" i="15"/>
  <c r="D196" i="15"/>
  <c r="H195" i="15"/>
  <c r="G195" i="15"/>
  <c r="F195" i="15"/>
  <c r="E195" i="15"/>
  <c r="D195" i="15"/>
  <c r="J194" i="15"/>
  <c r="H194" i="15"/>
  <c r="G194" i="15"/>
  <c r="F194" i="15"/>
  <c r="E194" i="15"/>
  <c r="D194" i="15"/>
  <c r="J193" i="15"/>
  <c r="H193" i="15"/>
  <c r="G193" i="15"/>
  <c r="F193" i="15"/>
  <c r="E193" i="15"/>
  <c r="D193" i="15"/>
  <c r="H192" i="15"/>
  <c r="G192" i="15"/>
  <c r="F192" i="15"/>
  <c r="E192" i="15"/>
  <c r="D192" i="15"/>
  <c r="H191" i="15"/>
  <c r="G191" i="15"/>
  <c r="F191" i="15"/>
  <c r="E191" i="15"/>
  <c r="D191" i="15"/>
  <c r="H190" i="15"/>
  <c r="G190" i="15"/>
  <c r="F190" i="15"/>
  <c r="E190" i="15"/>
  <c r="D190" i="15"/>
  <c r="J189" i="15"/>
  <c r="H189" i="15"/>
  <c r="G189" i="15"/>
  <c r="F189" i="15"/>
  <c r="E189" i="15"/>
  <c r="D189" i="15"/>
  <c r="H188" i="15"/>
  <c r="G188" i="15"/>
  <c r="F188" i="15"/>
  <c r="E188" i="15"/>
  <c r="D188" i="15"/>
  <c r="H187" i="15"/>
  <c r="G187" i="15"/>
  <c r="F187" i="15"/>
  <c r="E187" i="15"/>
  <c r="D187" i="15"/>
  <c r="H186" i="15"/>
  <c r="G186" i="15"/>
  <c r="F186" i="15"/>
  <c r="E186" i="15"/>
  <c r="D186" i="15"/>
  <c r="J185" i="15"/>
  <c r="H185" i="15"/>
  <c r="G185" i="15"/>
  <c r="F185" i="15"/>
  <c r="E185" i="15"/>
  <c r="D185" i="15"/>
  <c r="H184" i="15"/>
  <c r="G184" i="15"/>
  <c r="F184" i="15"/>
  <c r="E184" i="15"/>
  <c r="D184" i="15"/>
  <c r="H183" i="15"/>
  <c r="G183" i="15"/>
  <c r="F183" i="15"/>
  <c r="E183" i="15"/>
  <c r="D183" i="15"/>
  <c r="H182" i="15"/>
  <c r="G182" i="15"/>
  <c r="F182" i="15"/>
  <c r="E182" i="15"/>
  <c r="D182" i="15"/>
  <c r="J181" i="15"/>
  <c r="H181" i="15"/>
  <c r="G181" i="15"/>
  <c r="F181" i="15"/>
  <c r="E181" i="15"/>
  <c r="D181" i="15"/>
  <c r="H180" i="15"/>
  <c r="G180" i="15"/>
  <c r="F180" i="15"/>
  <c r="E180" i="15"/>
  <c r="D180" i="15"/>
  <c r="H179" i="15"/>
  <c r="G179" i="15"/>
  <c r="F179" i="15"/>
  <c r="E179" i="15"/>
  <c r="D179" i="15"/>
  <c r="H178" i="15"/>
  <c r="G178" i="15"/>
  <c r="F178" i="15"/>
  <c r="E178" i="15"/>
  <c r="D178" i="15"/>
  <c r="J177" i="15"/>
  <c r="H177" i="15"/>
  <c r="G177" i="15"/>
  <c r="F177" i="15"/>
  <c r="E177" i="15"/>
  <c r="D177" i="15"/>
  <c r="H176" i="15"/>
  <c r="G176" i="15"/>
  <c r="F176" i="15"/>
  <c r="E176" i="15"/>
  <c r="D176" i="15"/>
  <c r="H175" i="15"/>
  <c r="G175" i="15"/>
  <c r="F175" i="15"/>
  <c r="E175" i="15"/>
  <c r="D175" i="15"/>
  <c r="H174" i="15"/>
  <c r="G174" i="15"/>
  <c r="F174" i="15"/>
  <c r="E174" i="15"/>
  <c r="D174" i="15"/>
  <c r="J173" i="15"/>
  <c r="H173" i="15"/>
  <c r="G173" i="15"/>
  <c r="F173" i="15"/>
  <c r="E173" i="15"/>
  <c r="D173" i="15"/>
  <c r="H172" i="15"/>
  <c r="G172" i="15"/>
  <c r="F172" i="15"/>
  <c r="E172" i="15"/>
  <c r="D172" i="15"/>
  <c r="H171" i="15"/>
  <c r="G171" i="15"/>
  <c r="F171" i="15"/>
  <c r="E171" i="15"/>
  <c r="D171" i="15"/>
  <c r="H170" i="15"/>
  <c r="G170" i="15"/>
  <c r="F170" i="15"/>
  <c r="E170" i="15"/>
  <c r="D170" i="15"/>
  <c r="J169" i="15"/>
  <c r="H169" i="15"/>
  <c r="G169" i="15"/>
  <c r="F169" i="15"/>
  <c r="E169" i="15"/>
  <c r="D169" i="15"/>
  <c r="H168" i="15"/>
  <c r="G168" i="15"/>
  <c r="F168" i="15"/>
  <c r="E168" i="15"/>
  <c r="D168" i="15"/>
  <c r="H167" i="15"/>
  <c r="G167" i="15"/>
  <c r="F167" i="15"/>
  <c r="E167" i="15"/>
  <c r="D167" i="15"/>
  <c r="J166" i="15"/>
  <c r="H166" i="15"/>
  <c r="G166" i="15"/>
  <c r="F166" i="15"/>
  <c r="E166" i="15"/>
  <c r="D166" i="15"/>
  <c r="J165" i="15"/>
  <c r="H165" i="15"/>
  <c r="G165" i="15"/>
  <c r="F165" i="15"/>
  <c r="E165" i="15"/>
  <c r="D165" i="15"/>
  <c r="H164" i="15"/>
  <c r="G164" i="15"/>
  <c r="F164" i="15"/>
  <c r="E164" i="15"/>
  <c r="D164" i="15"/>
  <c r="H163" i="15"/>
  <c r="G163" i="15"/>
  <c r="F163" i="15"/>
  <c r="E163" i="15"/>
  <c r="D163" i="15"/>
  <c r="J162" i="15"/>
  <c r="H162" i="15"/>
  <c r="G162" i="15"/>
  <c r="F162" i="15"/>
  <c r="E162" i="15"/>
  <c r="D162" i="15"/>
  <c r="J161" i="15"/>
  <c r="H161" i="15"/>
  <c r="G161" i="15"/>
  <c r="F161" i="15"/>
  <c r="E161" i="15"/>
  <c r="D161" i="15"/>
  <c r="H160" i="15"/>
  <c r="G160" i="15"/>
  <c r="F160" i="15"/>
  <c r="E160" i="15"/>
  <c r="D160" i="15"/>
  <c r="H159" i="15"/>
  <c r="G159" i="15"/>
  <c r="F159" i="15"/>
  <c r="E159" i="15"/>
  <c r="D159" i="15"/>
  <c r="H158" i="15"/>
  <c r="G158" i="15"/>
  <c r="F158" i="15"/>
  <c r="E158" i="15"/>
  <c r="D158" i="15"/>
  <c r="J157" i="15"/>
  <c r="H157" i="15"/>
  <c r="G157" i="15"/>
  <c r="F157" i="15"/>
  <c r="E157" i="15"/>
  <c r="D157" i="15"/>
  <c r="H156" i="15"/>
  <c r="G156" i="15"/>
  <c r="F156" i="15"/>
  <c r="E156" i="15"/>
  <c r="D156" i="15"/>
  <c r="H155" i="15"/>
  <c r="G155" i="15"/>
  <c r="F155" i="15"/>
  <c r="E155" i="15"/>
  <c r="D155" i="15"/>
  <c r="H154" i="15"/>
  <c r="G154" i="15"/>
  <c r="F154" i="15"/>
  <c r="E154" i="15"/>
  <c r="D154" i="15"/>
  <c r="J153" i="15"/>
  <c r="H153" i="15"/>
  <c r="G153" i="15"/>
  <c r="F153" i="15"/>
  <c r="E153" i="15"/>
  <c r="D153" i="15"/>
  <c r="H152" i="15"/>
  <c r="G152" i="15"/>
  <c r="F152" i="15"/>
  <c r="E152" i="15"/>
  <c r="D152" i="15"/>
  <c r="H151" i="15"/>
  <c r="G151" i="15"/>
  <c r="F151" i="15"/>
  <c r="E151" i="15"/>
  <c r="D151" i="15"/>
  <c r="H150" i="15"/>
  <c r="G150" i="15"/>
  <c r="F150" i="15"/>
  <c r="E150" i="15"/>
  <c r="D150" i="15"/>
  <c r="J149" i="15"/>
  <c r="H149" i="15"/>
  <c r="G149" i="15"/>
  <c r="F149" i="15"/>
  <c r="E149" i="15"/>
  <c r="D149" i="15"/>
  <c r="H148" i="15"/>
  <c r="G148" i="15"/>
  <c r="F148" i="15"/>
  <c r="E148" i="15"/>
  <c r="D148" i="15"/>
  <c r="H147" i="15"/>
  <c r="G147" i="15"/>
  <c r="F147" i="15"/>
  <c r="E147" i="15"/>
  <c r="D147" i="15"/>
  <c r="H146" i="15"/>
  <c r="G146" i="15"/>
  <c r="F146" i="15"/>
  <c r="E146" i="15"/>
  <c r="D146" i="15"/>
  <c r="J145" i="15"/>
  <c r="H145" i="15"/>
  <c r="G145" i="15"/>
  <c r="F145" i="15"/>
  <c r="E145" i="15"/>
  <c r="D145" i="15"/>
  <c r="H144" i="15"/>
  <c r="G144" i="15"/>
  <c r="F144" i="15"/>
  <c r="E144" i="15"/>
  <c r="D144" i="15"/>
  <c r="H143" i="15"/>
  <c r="G143" i="15"/>
  <c r="F143" i="15"/>
  <c r="E143" i="15"/>
  <c r="D143" i="15"/>
  <c r="H142" i="15"/>
  <c r="G142" i="15"/>
  <c r="F142" i="15"/>
  <c r="E142" i="15"/>
  <c r="D142" i="15"/>
  <c r="J141" i="15"/>
  <c r="H141" i="15"/>
  <c r="G141" i="15"/>
  <c r="F141" i="15"/>
  <c r="E141" i="15"/>
  <c r="D141" i="15"/>
  <c r="H140" i="15"/>
  <c r="G140" i="15"/>
  <c r="F140" i="15"/>
  <c r="E140" i="15"/>
  <c r="D140" i="15"/>
  <c r="H139" i="15"/>
  <c r="G139" i="15"/>
  <c r="F139" i="15"/>
  <c r="E139" i="15"/>
  <c r="D139" i="15"/>
  <c r="H138" i="15"/>
  <c r="G138" i="15"/>
  <c r="F138" i="15"/>
  <c r="E138" i="15"/>
  <c r="D138" i="15"/>
  <c r="J137" i="15"/>
  <c r="H137" i="15"/>
  <c r="G137" i="15"/>
  <c r="F137" i="15"/>
  <c r="E137" i="15"/>
  <c r="D137" i="15"/>
  <c r="H136" i="15"/>
  <c r="G136" i="15"/>
  <c r="F136" i="15"/>
  <c r="E136" i="15"/>
  <c r="D136" i="15"/>
  <c r="H135" i="15"/>
  <c r="G135" i="15"/>
  <c r="F135" i="15"/>
  <c r="E135" i="15"/>
  <c r="D135" i="15"/>
  <c r="H134" i="15"/>
  <c r="G134" i="15"/>
  <c r="F134" i="15"/>
  <c r="E134" i="15"/>
  <c r="D134" i="15"/>
  <c r="J133" i="15"/>
  <c r="H133" i="15"/>
  <c r="G133" i="15"/>
  <c r="F133" i="15"/>
  <c r="E133" i="15"/>
  <c r="D133" i="15"/>
  <c r="H132" i="15"/>
  <c r="G132" i="15"/>
  <c r="F132" i="15"/>
  <c r="E132" i="15"/>
  <c r="D132" i="15"/>
  <c r="H131" i="15"/>
  <c r="G131" i="15"/>
  <c r="F131" i="15"/>
  <c r="E131" i="15"/>
  <c r="D131" i="15"/>
  <c r="J130" i="15"/>
  <c r="H130" i="15"/>
  <c r="G130" i="15"/>
  <c r="F130" i="15"/>
  <c r="E130" i="15"/>
  <c r="D130" i="15"/>
  <c r="J129" i="15"/>
  <c r="H129" i="15"/>
  <c r="G129" i="15"/>
  <c r="F129" i="15"/>
  <c r="E129" i="15"/>
  <c r="D129" i="15"/>
  <c r="H128" i="15"/>
  <c r="G128" i="15"/>
  <c r="F128" i="15"/>
  <c r="E128" i="15"/>
  <c r="D128" i="15"/>
  <c r="H127" i="15"/>
  <c r="G127" i="15"/>
  <c r="F127" i="15"/>
  <c r="E127" i="15"/>
  <c r="D127" i="15"/>
  <c r="H126" i="15"/>
  <c r="G126" i="15"/>
  <c r="F126" i="15"/>
  <c r="E126" i="15"/>
  <c r="D126" i="15"/>
  <c r="J125" i="15"/>
  <c r="H125" i="15"/>
  <c r="G125" i="15"/>
  <c r="F125" i="15"/>
  <c r="E125" i="15"/>
  <c r="D125" i="15"/>
  <c r="H124" i="15"/>
  <c r="G124" i="15"/>
  <c r="F124" i="15"/>
  <c r="E124" i="15"/>
  <c r="D124" i="15"/>
  <c r="H123" i="15"/>
  <c r="G123" i="15"/>
  <c r="F123" i="15"/>
  <c r="E123" i="15"/>
  <c r="D123" i="15"/>
  <c r="H122" i="15"/>
  <c r="G122" i="15"/>
  <c r="F122" i="15"/>
  <c r="E122" i="15"/>
  <c r="D122" i="15"/>
  <c r="J121" i="15"/>
  <c r="H121" i="15"/>
  <c r="G121" i="15"/>
  <c r="F121" i="15"/>
  <c r="E121" i="15"/>
  <c r="D121" i="15"/>
  <c r="H120" i="15"/>
  <c r="G120" i="15"/>
  <c r="F120" i="15"/>
  <c r="E120" i="15"/>
  <c r="D120" i="15"/>
  <c r="H119" i="15"/>
  <c r="G119" i="15"/>
  <c r="F119" i="15"/>
  <c r="E119" i="15"/>
  <c r="D119" i="15"/>
  <c r="H118" i="15"/>
  <c r="G118" i="15"/>
  <c r="F118" i="15"/>
  <c r="E118" i="15"/>
  <c r="D118" i="15"/>
  <c r="J117" i="15"/>
  <c r="H117" i="15"/>
  <c r="G117" i="15"/>
  <c r="F117" i="15"/>
  <c r="E117" i="15"/>
  <c r="D117" i="15"/>
  <c r="H116" i="15"/>
  <c r="G116" i="15"/>
  <c r="F116" i="15"/>
  <c r="E116" i="15"/>
  <c r="D116" i="15"/>
  <c r="H115" i="15"/>
  <c r="G115" i="15"/>
  <c r="F115" i="15"/>
  <c r="E115" i="15"/>
  <c r="D115" i="15"/>
  <c r="H114" i="15"/>
  <c r="G114" i="15"/>
  <c r="F114" i="15"/>
  <c r="E114" i="15"/>
  <c r="D114" i="15"/>
  <c r="J113" i="15"/>
  <c r="H113" i="15"/>
  <c r="G113" i="15"/>
  <c r="F113" i="15"/>
  <c r="E113" i="15"/>
  <c r="D113" i="15"/>
  <c r="H112" i="15"/>
  <c r="G112" i="15"/>
  <c r="F112" i="15"/>
  <c r="E112" i="15"/>
  <c r="D112" i="15"/>
  <c r="H111" i="15"/>
  <c r="G111" i="15"/>
  <c r="F111" i="15"/>
  <c r="E111" i="15"/>
  <c r="D111" i="15"/>
  <c r="H110" i="15"/>
  <c r="G110" i="15"/>
  <c r="F110" i="15"/>
  <c r="E110" i="15"/>
  <c r="D110" i="15"/>
  <c r="J109" i="15"/>
  <c r="H109" i="15"/>
  <c r="G109" i="15"/>
  <c r="F109" i="15"/>
  <c r="E109" i="15"/>
  <c r="D109" i="15"/>
  <c r="H108" i="15"/>
  <c r="G108" i="15"/>
  <c r="F108" i="15"/>
  <c r="E108" i="15"/>
  <c r="D108" i="15"/>
  <c r="H107" i="15"/>
  <c r="G107" i="15"/>
  <c r="F107" i="15"/>
  <c r="E107" i="15"/>
  <c r="D107" i="15"/>
  <c r="H106" i="15"/>
  <c r="G106" i="15"/>
  <c r="F106" i="15"/>
  <c r="E106" i="15"/>
  <c r="D106" i="15"/>
  <c r="J105" i="15"/>
  <c r="H105" i="15"/>
  <c r="G105" i="15"/>
  <c r="F105" i="15"/>
  <c r="E105" i="15"/>
  <c r="D105" i="15"/>
  <c r="H104" i="15"/>
  <c r="G104" i="15"/>
  <c r="F104" i="15"/>
  <c r="E104" i="15"/>
  <c r="D104" i="15"/>
  <c r="H103" i="15"/>
  <c r="G103" i="15"/>
  <c r="F103" i="15"/>
  <c r="E103" i="15"/>
  <c r="D103" i="15"/>
  <c r="H102" i="15"/>
  <c r="G102" i="15"/>
  <c r="F102" i="15"/>
  <c r="E102" i="15"/>
  <c r="D102" i="15"/>
  <c r="J101" i="15"/>
  <c r="H101" i="15"/>
  <c r="G101" i="15"/>
  <c r="F101" i="15"/>
  <c r="E101" i="15"/>
  <c r="D101" i="15"/>
  <c r="H100" i="15"/>
  <c r="G100" i="15"/>
  <c r="F100" i="15"/>
  <c r="E100" i="15"/>
  <c r="D100" i="15"/>
  <c r="H99" i="15"/>
  <c r="G99" i="15"/>
  <c r="F99" i="15"/>
  <c r="E99" i="15"/>
  <c r="D99" i="15"/>
  <c r="J98" i="15"/>
  <c r="H98" i="15"/>
  <c r="G98" i="15"/>
  <c r="F98" i="15"/>
  <c r="E98" i="15"/>
  <c r="D98" i="15"/>
  <c r="J97" i="15"/>
  <c r="H97" i="15"/>
  <c r="G97" i="15"/>
  <c r="F97" i="15"/>
  <c r="E97" i="15"/>
  <c r="D97" i="15"/>
  <c r="H96" i="15"/>
  <c r="G96" i="15"/>
  <c r="F96" i="15"/>
  <c r="E96" i="15"/>
  <c r="D96" i="15"/>
  <c r="H95" i="15"/>
  <c r="G95" i="15"/>
  <c r="F95" i="15"/>
  <c r="E95" i="15"/>
  <c r="D95" i="15"/>
  <c r="H94" i="15"/>
  <c r="G94" i="15"/>
  <c r="F94" i="15"/>
  <c r="E94" i="15"/>
  <c r="D94" i="15"/>
  <c r="J93" i="15"/>
  <c r="H93" i="15"/>
  <c r="G93" i="15"/>
  <c r="F93" i="15"/>
  <c r="E93" i="15"/>
  <c r="D93" i="15"/>
  <c r="H92" i="15"/>
  <c r="G92" i="15"/>
  <c r="F92" i="15"/>
  <c r="E92" i="15"/>
  <c r="D92" i="15"/>
  <c r="H91" i="15"/>
  <c r="G91" i="15"/>
  <c r="F91" i="15"/>
  <c r="E91" i="15"/>
  <c r="D91" i="15"/>
  <c r="H90" i="15"/>
  <c r="G90" i="15"/>
  <c r="F90" i="15"/>
  <c r="E90" i="15"/>
  <c r="D90" i="15"/>
  <c r="J89" i="15"/>
  <c r="H89" i="15"/>
  <c r="G89" i="15"/>
  <c r="F89" i="15"/>
  <c r="E89" i="15"/>
  <c r="D89" i="15"/>
  <c r="H88" i="15"/>
  <c r="G88" i="15"/>
  <c r="F88" i="15"/>
  <c r="E88" i="15"/>
  <c r="D88" i="15"/>
  <c r="H87" i="15"/>
  <c r="G87" i="15"/>
  <c r="F87" i="15"/>
  <c r="E87" i="15"/>
  <c r="D87" i="15"/>
  <c r="J86" i="15"/>
  <c r="H86" i="15"/>
  <c r="G86" i="15"/>
  <c r="F86" i="15"/>
  <c r="E86" i="15"/>
  <c r="D86" i="15"/>
  <c r="J85" i="15"/>
  <c r="H85" i="15"/>
  <c r="G85" i="15"/>
  <c r="F85" i="15"/>
  <c r="E85" i="15"/>
  <c r="D85" i="15"/>
  <c r="H84" i="15"/>
  <c r="G84" i="15"/>
  <c r="F84" i="15"/>
  <c r="E84" i="15"/>
  <c r="D84" i="15"/>
  <c r="J83" i="15"/>
  <c r="H83" i="15"/>
  <c r="G83" i="15"/>
  <c r="F83" i="15"/>
  <c r="E83" i="15"/>
  <c r="D83" i="15"/>
  <c r="H82" i="15"/>
  <c r="G82" i="15"/>
  <c r="F82" i="15"/>
  <c r="E82" i="15"/>
  <c r="D82" i="15"/>
  <c r="J81" i="15"/>
  <c r="H81" i="15"/>
  <c r="G81" i="15"/>
  <c r="F81" i="15"/>
  <c r="E81" i="15"/>
  <c r="D81" i="15"/>
  <c r="H80" i="15"/>
  <c r="G80" i="15"/>
  <c r="F80" i="15"/>
  <c r="E80" i="15"/>
  <c r="D80" i="15"/>
  <c r="H79" i="15"/>
  <c r="G79" i="15"/>
  <c r="F79" i="15"/>
  <c r="E79" i="15"/>
  <c r="D79" i="15"/>
  <c r="H78" i="15"/>
  <c r="G78" i="15"/>
  <c r="F78" i="15"/>
  <c r="E78" i="15"/>
  <c r="D78" i="15"/>
  <c r="J77" i="15"/>
  <c r="H77" i="15"/>
  <c r="G77" i="15"/>
  <c r="F77" i="15"/>
  <c r="E77" i="15"/>
  <c r="D77" i="15"/>
  <c r="H76" i="15"/>
  <c r="G76" i="15"/>
  <c r="F76" i="15"/>
  <c r="E76" i="15"/>
  <c r="D76" i="15"/>
  <c r="H75" i="15"/>
  <c r="G75" i="15"/>
  <c r="F75" i="15"/>
  <c r="E75" i="15"/>
  <c r="D75" i="15"/>
  <c r="H74" i="15"/>
  <c r="G74" i="15"/>
  <c r="F74" i="15"/>
  <c r="E74" i="15"/>
  <c r="D74" i="15"/>
  <c r="H73" i="15"/>
  <c r="G73" i="15"/>
  <c r="F73" i="15"/>
  <c r="E73" i="15"/>
  <c r="D73" i="15"/>
  <c r="H72" i="15"/>
  <c r="G72" i="15"/>
  <c r="F72" i="15"/>
  <c r="E72" i="15"/>
  <c r="D72" i="15"/>
  <c r="H71" i="15"/>
  <c r="G71" i="15"/>
  <c r="F71" i="15"/>
  <c r="E71" i="15"/>
  <c r="D71" i="15"/>
  <c r="H70" i="15"/>
  <c r="G70" i="15"/>
  <c r="F70" i="15"/>
  <c r="E70" i="15"/>
  <c r="D70" i="15"/>
  <c r="H69" i="15"/>
  <c r="G69" i="15"/>
  <c r="F69" i="15"/>
  <c r="E69" i="15"/>
  <c r="D69" i="15"/>
  <c r="H68" i="15"/>
  <c r="G68" i="15"/>
  <c r="F68" i="15"/>
  <c r="E68" i="15"/>
  <c r="D68" i="15"/>
  <c r="H67" i="15"/>
  <c r="G67" i="15"/>
  <c r="F67" i="15"/>
  <c r="E67" i="15"/>
  <c r="D67" i="15"/>
  <c r="H66" i="15"/>
  <c r="G66" i="15"/>
  <c r="F66" i="15"/>
  <c r="E66" i="15"/>
  <c r="D66" i="15"/>
  <c r="H65" i="15"/>
  <c r="G65" i="15"/>
  <c r="F65" i="15"/>
  <c r="E65" i="15"/>
  <c r="D65" i="15"/>
  <c r="H64" i="15"/>
  <c r="G64" i="15"/>
  <c r="F64" i="15"/>
  <c r="E64" i="15"/>
  <c r="D64" i="15"/>
  <c r="H63" i="15"/>
  <c r="G63" i="15"/>
  <c r="F63" i="15"/>
  <c r="E63" i="15"/>
  <c r="D63" i="15"/>
  <c r="H62" i="15"/>
  <c r="G62" i="15"/>
  <c r="F62" i="15"/>
  <c r="E62" i="15"/>
  <c r="D62" i="15"/>
  <c r="H61" i="15"/>
  <c r="G61" i="15"/>
  <c r="F61" i="15"/>
  <c r="E61" i="15"/>
  <c r="D61" i="15"/>
  <c r="H60" i="15"/>
  <c r="G60" i="15"/>
  <c r="F60" i="15"/>
  <c r="E60" i="15"/>
  <c r="D60" i="15"/>
  <c r="H59" i="15"/>
  <c r="G59" i="15"/>
  <c r="F59" i="15"/>
  <c r="E59" i="15"/>
  <c r="D59" i="15"/>
  <c r="H58" i="15"/>
  <c r="G58" i="15"/>
  <c r="F58" i="15"/>
  <c r="E58" i="15"/>
  <c r="D58" i="15"/>
  <c r="H57" i="15"/>
  <c r="G57" i="15"/>
  <c r="F57" i="15"/>
  <c r="E57" i="15"/>
  <c r="D57" i="15"/>
  <c r="H56" i="15"/>
  <c r="G56" i="15"/>
  <c r="F56" i="15"/>
  <c r="E56" i="15"/>
  <c r="D56" i="15"/>
  <c r="H55" i="15"/>
  <c r="G55" i="15"/>
  <c r="F55" i="15"/>
  <c r="E55" i="15"/>
  <c r="D55" i="15"/>
  <c r="H54" i="15"/>
  <c r="G54" i="15"/>
  <c r="F54" i="15"/>
  <c r="E54" i="15"/>
  <c r="D54" i="15"/>
  <c r="H53" i="15"/>
  <c r="G53" i="15"/>
  <c r="F53" i="15"/>
  <c r="E53" i="15"/>
  <c r="D53" i="15"/>
  <c r="H52" i="15"/>
  <c r="G52" i="15"/>
  <c r="F52" i="15"/>
  <c r="E52" i="15"/>
  <c r="D52" i="15"/>
  <c r="H51" i="15"/>
  <c r="G51" i="15"/>
  <c r="F51" i="15"/>
  <c r="E51" i="15"/>
  <c r="D51" i="15"/>
  <c r="H50" i="15"/>
  <c r="G50" i="15"/>
  <c r="F50" i="15"/>
  <c r="E50" i="15"/>
  <c r="D50" i="15"/>
  <c r="H49" i="15"/>
  <c r="G49" i="15"/>
  <c r="F49" i="15"/>
  <c r="E49" i="15"/>
  <c r="D49" i="15"/>
  <c r="H48" i="15"/>
  <c r="G48" i="15"/>
  <c r="F48" i="15"/>
  <c r="E48" i="15"/>
  <c r="D48" i="15"/>
  <c r="H47" i="15"/>
  <c r="G47" i="15"/>
  <c r="F47" i="15"/>
  <c r="E47" i="15"/>
  <c r="D47" i="15"/>
  <c r="H46" i="15"/>
  <c r="G46" i="15"/>
  <c r="F46" i="15"/>
  <c r="E46" i="15"/>
  <c r="D46" i="15"/>
  <c r="H45" i="15"/>
  <c r="G45" i="15"/>
  <c r="F45" i="15"/>
  <c r="E45" i="15"/>
  <c r="D45" i="15"/>
  <c r="H44" i="15"/>
  <c r="G44" i="15"/>
  <c r="F44" i="15"/>
  <c r="E44" i="15"/>
  <c r="D44" i="15"/>
  <c r="H43" i="15"/>
  <c r="G43" i="15"/>
  <c r="F43" i="15"/>
  <c r="E43" i="15"/>
  <c r="D43" i="15"/>
  <c r="H42" i="15"/>
  <c r="G42" i="15"/>
  <c r="F42" i="15"/>
  <c r="E42" i="15"/>
  <c r="D42" i="15"/>
  <c r="H41" i="15"/>
  <c r="G41" i="15"/>
  <c r="F41" i="15"/>
  <c r="E41" i="15"/>
  <c r="D41" i="15"/>
  <c r="H40" i="15"/>
  <c r="G40" i="15"/>
  <c r="F40" i="15"/>
  <c r="E40" i="15"/>
  <c r="D40" i="15"/>
  <c r="H39" i="15"/>
  <c r="G39" i="15"/>
  <c r="F39" i="15"/>
  <c r="E39" i="15"/>
  <c r="D39" i="15"/>
  <c r="H38" i="15"/>
  <c r="G38" i="15"/>
  <c r="F38" i="15"/>
  <c r="E38" i="15"/>
  <c r="D38" i="15"/>
  <c r="H37" i="15"/>
  <c r="G37" i="15"/>
  <c r="F37" i="15"/>
  <c r="E37" i="15"/>
  <c r="D37" i="15"/>
  <c r="H36" i="15"/>
  <c r="G36" i="15"/>
  <c r="F36" i="15"/>
  <c r="E36" i="15"/>
  <c r="D36" i="15"/>
  <c r="H35" i="15"/>
  <c r="G35" i="15"/>
  <c r="F35" i="15"/>
  <c r="E35" i="15"/>
  <c r="D35" i="15"/>
  <c r="H34" i="15"/>
  <c r="G34" i="15"/>
  <c r="F34" i="15"/>
  <c r="E34" i="15"/>
  <c r="D34" i="15"/>
  <c r="H33" i="15"/>
  <c r="G33" i="15"/>
  <c r="F33" i="15"/>
  <c r="E33" i="15"/>
  <c r="D33" i="15"/>
  <c r="H32" i="15"/>
  <c r="G32" i="15"/>
  <c r="F32" i="15"/>
  <c r="E32" i="15"/>
  <c r="D32" i="15"/>
  <c r="H31" i="15"/>
  <c r="G31" i="15"/>
  <c r="F31" i="15"/>
  <c r="E31" i="15"/>
  <c r="D31" i="15"/>
  <c r="H30" i="15"/>
  <c r="G30" i="15"/>
  <c r="F30" i="15"/>
  <c r="E30" i="15"/>
  <c r="D30" i="15"/>
  <c r="H29" i="15"/>
  <c r="G29" i="15"/>
  <c r="F29" i="15"/>
  <c r="E29" i="15"/>
  <c r="D29" i="15"/>
  <c r="H28" i="15"/>
  <c r="G28" i="15"/>
  <c r="F28" i="15"/>
  <c r="E28" i="15"/>
  <c r="D28" i="15"/>
  <c r="J27" i="15"/>
  <c r="H27" i="15"/>
  <c r="G27" i="15"/>
  <c r="F27" i="15"/>
  <c r="E27" i="15"/>
  <c r="D27" i="15"/>
  <c r="H26" i="15"/>
  <c r="G26" i="15"/>
  <c r="F26" i="15"/>
  <c r="E26" i="15"/>
  <c r="D26" i="15"/>
  <c r="H25" i="15"/>
  <c r="G25" i="15"/>
  <c r="F25" i="15"/>
  <c r="E25" i="15"/>
  <c r="D25" i="15"/>
  <c r="H24" i="15"/>
  <c r="G24" i="15"/>
  <c r="F24" i="15"/>
  <c r="E24" i="15"/>
  <c r="D24" i="15"/>
  <c r="J23" i="15"/>
  <c r="H23" i="15"/>
  <c r="G23" i="15"/>
  <c r="F23" i="15"/>
  <c r="E23" i="15"/>
  <c r="D23" i="15"/>
  <c r="H22" i="15"/>
  <c r="G22" i="15"/>
  <c r="F22" i="15"/>
  <c r="E22" i="15"/>
  <c r="D22" i="15"/>
  <c r="H21" i="15"/>
  <c r="G21" i="15"/>
  <c r="F21" i="15"/>
  <c r="E21" i="15"/>
  <c r="D21" i="15"/>
  <c r="H20" i="15"/>
  <c r="G20" i="15"/>
  <c r="F20" i="15"/>
  <c r="E20" i="15"/>
  <c r="D20" i="15"/>
  <c r="J19" i="15"/>
  <c r="H19" i="15"/>
  <c r="G19" i="15"/>
  <c r="F19" i="15"/>
  <c r="E19" i="15"/>
  <c r="D19" i="15"/>
  <c r="H18" i="15"/>
  <c r="G18" i="15"/>
  <c r="F18" i="15"/>
  <c r="E18" i="15"/>
  <c r="D18" i="15"/>
  <c r="H17" i="15"/>
  <c r="G17" i="15"/>
  <c r="F17" i="15"/>
  <c r="E17" i="15"/>
  <c r="D17" i="15"/>
  <c r="H16" i="15"/>
  <c r="G16" i="15"/>
  <c r="F16" i="15"/>
  <c r="E16" i="15"/>
  <c r="D16" i="15"/>
  <c r="J15" i="15"/>
  <c r="H15" i="15"/>
  <c r="G15" i="15"/>
  <c r="F15" i="15"/>
  <c r="E15" i="15"/>
  <c r="D15" i="15"/>
  <c r="H14" i="15"/>
  <c r="G14" i="15"/>
  <c r="F14" i="15"/>
  <c r="E14" i="15"/>
  <c r="D14" i="15"/>
  <c r="H13" i="15"/>
  <c r="G13" i="15"/>
  <c r="F13" i="15"/>
  <c r="E13" i="15"/>
  <c r="D13" i="15"/>
  <c r="H12" i="15"/>
  <c r="G12" i="15"/>
  <c r="F12" i="15"/>
  <c r="E12" i="15"/>
  <c r="D12" i="15"/>
  <c r="J11" i="15"/>
  <c r="H11" i="15"/>
  <c r="G11" i="15"/>
  <c r="F11" i="15"/>
  <c r="E11" i="15"/>
  <c r="D11" i="15"/>
  <c r="BH450" i="13"/>
  <c r="AD946" i="15" l="1"/>
  <c r="Z946" i="15"/>
  <c r="AE946" i="15"/>
  <c r="AD950" i="15"/>
  <c r="Z950" i="15"/>
  <c r="AE950" i="15"/>
  <c r="AD954" i="15"/>
  <c r="Z954" i="15"/>
  <c r="AE954" i="15"/>
  <c r="AD958" i="15"/>
  <c r="Z958" i="15"/>
  <c r="AE958" i="15"/>
  <c r="AD962" i="15"/>
  <c r="Z962" i="15"/>
  <c r="AE962" i="15"/>
  <c r="AD966" i="15"/>
  <c r="AE966" i="15"/>
  <c r="Z966" i="15"/>
  <c r="AD970" i="15"/>
  <c r="Z970" i="15"/>
  <c r="AE970" i="15"/>
  <c r="AD974" i="15"/>
  <c r="Z974" i="15"/>
  <c r="AE974" i="15"/>
  <c r="AD978" i="15"/>
  <c r="AE978" i="15"/>
  <c r="Z978" i="15"/>
  <c r="AD982" i="15"/>
  <c r="Z982" i="15"/>
  <c r="AE982" i="15"/>
  <c r="AD986" i="15"/>
  <c r="Z986" i="15"/>
  <c r="AE986" i="15"/>
  <c r="AD990" i="15"/>
  <c r="Z990" i="15"/>
  <c r="AE990" i="15"/>
  <c r="AD947" i="15"/>
  <c r="AE947" i="15"/>
  <c r="Z947" i="15"/>
  <c r="AD951" i="15"/>
  <c r="Z951" i="15"/>
  <c r="AE951" i="15"/>
  <c r="AD955" i="15"/>
  <c r="AE955" i="15"/>
  <c r="Z955" i="15"/>
  <c r="AD959" i="15"/>
  <c r="Z959" i="15"/>
  <c r="AE959" i="15"/>
  <c r="AD963" i="15"/>
  <c r="Z963" i="15"/>
  <c r="AE963" i="15"/>
  <c r="AD967" i="15"/>
  <c r="Z967" i="15"/>
  <c r="AE967" i="15"/>
  <c r="AD971" i="15"/>
  <c r="Z971" i="15"/>
  <c r="AE971" i="15"/>
  <c r="AD975" i="15"/>
  <c r="Z975" i="15"/>
  <c r="AE975" i="15"/>
  <c r="AD979" i="15"/>
  <c r="Z979" i="15"/>
  <c r="AE979" i="15"/>
  <c r="AD983" i="15"/>
  <c r="AE983" i="15"/>
  <c r="Z983" i="15"/>
  <c r="AD987" i="15"/>
  <c r="Z987" i="15"/>
  <c r="AE987" i="15"/>
  <c r="Z991" i="15"/>
  <c r="AE991" i="15"/>
  <c r="AD991" i="15"/>
  <c r="AD944" i="15"/>
  <c r="Z944" i="15"/>
  <c r="AE944" i="15"/>
  <c r="AD948" i="15"/>
  <c r="Z948" i="15"/>
  <c r="AE948" i="15"/>
  <c r="Z952" i="15"/>
  <c r="AD952" i="15"/>
  <c r="AE952" i="15"/>
  <c r="AD956" i="15"/>
  <c r="Z956" i="15"/>
  <c r="AE956" i="15"/>
  <c r="AD960" i="15"/>
  <c r="Z960" i="15"/>
  <c r="AE960" i="15"/>
  <c r="AD964" i="15"/>
  <c r="Z964" i="15"/>
  <c r="AE964" i="15"/>
  <c r="AD968" i="15"/>
  <c r="Z968" i="15"/>
  <c r="AE968" i="15"/>
  <c r="AD972" i="15"/>
  <c r="Z972" i="15"/>
  <c r="AE972" i="15"/>
  <c r="AD976" i="15"/>
  <c r="Z976" i="15"/>
  <c r="AE976" i="15"/>
  <c r="AD980" i="15"/>
  <c r="Z980" i="15"/>
  <c r="AE980" i="15"/>
  <c r="AD984" i="15"/>
  <c r="AE984" i="15"/>
  <c r="Z984" i="15"/>
  <c r="AD988" i="15"/>
  <c r="Z988" i="15"/>
  <c r="AE988" i="15"/>
  <c r="AD992" i="15"/>
  <c r="Z992" i="15"/>
  <c r="AE992" i="15"/>
  <c r="AD945" i="15"/>
  <c r="AE945" i="15"/>
  <c r="Z945" i="15"/>
  <c r="AD949" i="15"/>
  <c r="Z949" i="15"/>
  <c r="AE949" i="15"/>
  <c r="AD953" i="15"/>
  <c r="Z953" i="15"/>
  <c r="AE953" i="15"/>
  <c r="AD957" i="15"/>
  <c r="Z957" i="15"/>
  <c r="AE957" i="15"/>
  <c r="AD961" i="15"/>
  <c r="Z961" i="15"/>
  <c r="AE961" i="15"/>
  <c r="AD965" i="15"/>
  <c r="Z965" i="15"/>
  <c r="AE965" i="15"/>
  <c r="AD969" i="15"/>
  <c r="Z969" i="15"/>
  <c r="AE969" i="15"/>
  <c r="AD973" i="15"/>
  <c r="Z973" i="15"/>
  <c r="AE973" i="15"/>
  <c r="AD977" i="15"/>
  <c r="Z977" i="15"/>
  <c r="AE977" i="15"/>
  <c r="AD981" i="15"/>
  <c r="Z981" i="15"/>
  <c r="AE981" i="15"/>
  <c r="AD985" i="15"/>
  <c r="Z985" i="15"/>
  <c r="AE985" i="15"/>
  <c r="AD989" i="15"/>
  <c r="Z989" i="15"/>
  <c r="AE989" i="15"/>
  <c r="AD993" i="15"/>
  <c r="Z993" i="15"/>
  <c r="AE993" i="15"/>
  <c r="I41" i="15"/>
  <c r="AE41" i="15" s="1"/>
  <c r="J41" i="15"/>
  <c r="I65" i="15"/>
  <c r="AD65" i="15" s="1"/>
  <c r="J65" i="15"/>
  <c r="I16" i="15"/>
  <c r="Z16" i="15" s="1"/>
  <c r="J16" i="15"/>
  <c r="I28" i="15"/>
  <c r="AD28" i="15" s="1"/>
  <c r="J28" i="15"/>
  <c r="I100" i="15"/>
  <c r="AE100" i="15" s="1"/>
  <c r="J100" i="15"/>
  <c r="I112" i="15"/>
  <c r="Z112" i="15" s="1"/>
  <c r="J112" i="15"/>
  <c r="I39" i="15"/>
  <c r="J39" i="15"/>
  <c r="I51" i="15"/>
  <c r="J51" i="15"/>
  <c r="I63" i="15"/>
  <c r="J63" i="15"/>
  <c r="I75" i="15"/>
  <c r="J75" i="15"/>
  <c r="I87" i="15"/>
  <c r="J87" i="15"/>
  <c r="I99" i="15"/>
  <c r="J99" i="15"/>
  <c r="I111" i="15"/>
  <c r="J111" i="15"/>
  <c r="I123" i="15"/>
  <c r="J123" i="15"/>
  <c r="I135" i="15"/>
  <c r="J135" i="15"/>
  <c r="I147" i="15"/>
  <c r="J147" i="15"/>
  <c r="I159" i="15"/>
  <c r="J159" i="15"/>
  <c r="I171" i="15"/>
  <c r="J171" i="15"/>
  <c r="I183" i="15"/>
  <c r="J183" i="15"/>
  <c r="I195" i="15"/>
  <c r="J195" i="15"/>
  <c r="I207" i="15"/>
  <c r="J207" i="15"/>
  <c r="I219" i="15"/>
  <c r="J219" i="15"/>
  <c r="I231" i="15"/>
  <c r="J231" i="15"/>
  <c r="I243" i="15"/>
  <c r="J243" i="15"/>
  <c r="I255" i="15"/>
  <c r="J255" i="15"/>
  <c r="I267" i="15"/>
  <c r="J267" i="15"/>
  <c r="I279" i="15"/>
  <c r="J279" i="15"/>
  <c r="I291" i="15"/>
  <c r="J291" i="15"/>
  <c r="I303" i="15"/>
  <c r="J303" i="15"/>
  <c r="I315" i="15"/>
  <c r="J315" i="15"/>
  <c r="I327" i="15"/>
  <c r="J327" i="15"/>
  <c r="I339" i="15"/>
  <c r="J339" i="15"/>
  <c r="I351" i="15"/>
  <c r="J351" i="15"/>
  <c r="I363" i="15"/>
  <c r="J363" i="15"/>
  <c r="I375" i="15"/>
  <c r="J375" i="15"/>
  <c r="I387" i="15"/>
  <c r="J387" i="15"/>
  <c r="I399" i="15"/>
  <c r="J399" i="15"/>
  <c r="I411" i="15"/>
  <c r="J411" i="15"/>
  <c r="I423" i="15"/>
  <c r="J423" i="15"/>
  <c r="I435" i="15"/>
  <c r="J435" i="15"/>
  <c r="I447" i="15"/>
  <c r="J447" i="15"/>
  <c r="I459" i="15"/>
  <c r="J459" i="15"/>
  <c r="I471" i="15"/>
  <c r="J471" i="15"/>
  <c r="I483" i="15"/>
  <c r="J483" i="15"/>
  <c r="I495" i="15"/>
  <c r="J495" i="15"/>
  <c r="I507" i="15"/>
  <c r="J507" i="15"/>
  <c r="I519" i="15"/>
  <c r="J519" i="15"/>
  <c r="I531" i="15"/>
  <c r="J531" i="15"/>
  <c r="I543" i="15"/>
  <c r="J543" i="15"/>
  <c r="I555" i="15"/>
  <c r="J555" i="15"/>
  <c r="I567" i="15"/>
  <c r="J567" i="15"/>
  <c r="I579" i="15"/>
  <c r="J579" i="15"/>
  <c r="I591" i="15"/>
  <c r="J591" i="15"/>
  <c r="I603" i="15"/>
  <c r="J603" i="15"/>
  <c r="I615" i="15"/>
  <c r="J615" i="15"/>
  <c r="I627" i="15"/>
  <c r="J627" i="15"/>
  <c r="I639" i="15"/>
  <c r="J639" i="15"/>
  <c r="I651" i="15"/>
  <c r="J651" i="15"/>
  <c r="I663" i="15"/>
  <c r="J663" i="15"/>
  <c r="I675" i="15"/>
  <c r="J675" i="15"/>
  <c r="I687" i="15"/>
  <c r="J687" i="15"/>
  <c r="I699" i="15"/>
  <c r="J699" i="15"/>
  <c r="I711" i="15"/>
  <c r="J711" i="15"/>
  <c r="I723" i="15"/>
  <c r="J723" i="15"/>
  <c r="I735" i="15"/>
  <c r="J735" i="15"/>
  <c r="I747" i="15"/>
  <c r="J747" i="15"/>
  <c r="I759" i="15"/>
  <c r="J759" i="15"/>
  <c r="I771" i="15"/>
  <c r="J771" i="15"/>
  <c r="I783" i="15"/>
  <c r="J783" i="15"/>
  <c r="I795" i="15"/>
  <c r="J795" i="15"/>
  <c r="I807" i="15"/>
  <c r="J807" i="15"/>
  <c r="I819" i="15"/>
  <c r="J819" i="15"/>
  <c r="I831" i="15"/>
  <c r="J831" i="15"/>
  <c r="I843" i="15"/>
  <c r="J843" i="15"/>
  <c r="I855" i="15"/>
  <c r="J855" i="15"/>
  <c r="I867" i="15"/>
  <c r="J867" i="15"/>
  <c r="I879" i="15"/>
  <c r="J879" i="15"/>
  <c r="I891" i="15"/>
  <c r="J891" i="15"/>
  <c r="I903" i="15"/>
  <c r="Z903" i="15" s="1"/>
  <c r="J903" i="15"/>
  <c r="I915" i="15"/>
  <c r="AD915" i="15" s="1"/>
  <c r="J915" i="15"/>
  <c r="I927" i="15"/>
  <c r="AD927" i="15" s="1"/>
  <c r="J927" i="15"/>
  <c r="I939" i="15"/>
  <c r="AE939" i="15" s="1"/>
  <c r="J939" i="15"/>
  <c r="I110" i="15"/>
  <c r="J110" i="15"/>
  <c r="I266" i="15"/>
  <c r="J266" i="15"/>
  <c r="I278" i="15"/>
  <c r="J278" i="15"/>
  <c r="I290" i="15"/>
  <c r="J290" i="15"/>
  <c r="I302" i="15"/>
  <c r="J302" i="15"/>
  <c r="I314" i="15"/>
  <c r="J314" i="15"/>
  <c r="I326" i="15"/>
  <c r="J326" i="15"/>
  <c r="I338" i="15"/>
  <c r="J338" i="15"/>
  <c r="I350" i="15"/>
  <c r="J350" i="15"/>
  <c r="I362" i="15"/>
  <c r="J362" i="15"/>
  <c r="I374" i="15"/>
  <c r="J374" i="15"/>
  <c r="I386" i="15"/>
  <c r="J386" i="15"/>
  <c r="I398" i="15"/>
  <c r="J398" i="15"/>
  <c r="I410" i="15"/>
  <c r="J410" i="15"/>
  <c r="I422" i="15"/>
  <c r="J422" i="15"/>
  <c r="I434" i="15"/>
  <c r="J434" i="15"/>
  <c r="I446" i="15"/>
  <c r="J446" i="15"/>
  <c r="I458" i="15"/>
  <c r="J458" i="15"/>
  <c r="I470" i="15"/>
  <c r="J470" i="15"/>
  <c r="I482" i="15"/>
  <c r="J482" i="15"/>
  <c r="I494" i="15"/>
  <c r="J494" i="15"/>
  <c r="I506" i="15"/>
  <c r="J506" i="15"/>
  <c r="I518" i="15"/>
  <c r="J518" i="15"/>
  <c r="I530" i="15"/>
  <c r="J530" i="15"/>
  <c r="I542" i="15"/>
  <c r="J542" i="15"/>
  <c r="I554" i="15"/>
  <c r="J554" i="15"/>
  <c r="I566" i="15"/>
  <c r="J566" i="15"/>
  <c r="I578" i="15"/>
  <c r="J578" i="15"/>
  <c r="I590" i="15"/>
  <c r="J590" i="15"/>
  <c r="I602" i="15"/>
  <c r="J602" i="15"/>
  <c r="I614" i="15"/>
  <c r="J614" i="15"/>
  <c r="I626" i="15"/>
  <c r="J626" i="15"/>
  <c r="I638" i="15"/>
  <c r="J638" i="15"/>
  <c r="I650" i="15"/>
  <c r="J650" i="15"/>
  <c r="I662" i="15"/>
  <c r="J662" i="15"/>
  <c r="I674" i="15"/>
  <c r="J674" i="15"/>
  <c r="I686" i="15"/>
  <c r="J686" i="15"/>
  <c r="I698" i="15"/>
  <c r="J698" i="15"/>
  <c r="I710" i="15"/>
  <c r="J710" i="15"/>
  <c r="I722" i="15"/>
  <c r="J722" i="15"/>
  <c r="I734" i="15"/>
  <c r="J734" i="15"/>
  <c r="I746" i="15"/>
  <c r="J746" i="15"/>
  <c r="I758" i="15"/>
  <c r="J758" i="15"/>
  <c r="I770" i="15"/>
  <c r="J770" i="15"/>
  <c r="I782" i="15"/>
  <c r="J782" i="15"/>
  <c r="I794" i="15"/>
  <c r="J794" i="15"/>
  <c r="I806" i="15"/>
  <c r="J806" i="15"/>
  <c r="I818" i="15"/>
  <c r="J818" i="15"/>
  <c r="I830" i="15"/>
  <c r="J830" i="15"/>
  <c r="I842" i="15"/>
  <c r="J842" i="15"/>
  <c r="I866" i="15"/>
  <c r="J866" i="15"/>
  <c r="I878" i="15"/>
  <c r="J878" i="15"/>
  <c r="I890" i="15"/>
  <c r="J890" i="15"/>
  <c r="I902" i="15"/>
  <c r="J902" i="15"/>
  <c r="I914" i="15"/>
  <c r="J914" i="15"/>
  <c r="I926" i="15"/>
  <c r="J926" i="15"/>
  <c r="I938" i="15"/>
  <c r="J938" i="15"/>
  <c r="I37" i="15"/>
  <c r="AD37" i="15" s="1"/>
  <c r="J37" i="15"/>
  <c r="I49" i="15"/>
  <c r="AD49" i="15" s="1"/>
  <c r="J49" i="15"/>
  <c r="I61" i="15"/>
  <c r="AE61" i="15" s="1"/>
  <c r="J61" i="15"/>
  <c r="I73" i="15"/>
  <c r="Z73" i="15" s="1"/>
  <c r="J73" i="15"/>
  <c r="I217" i="15"/>
  <c r="Z217" i="15" s="1"/>
  <c r="J217" i="15"/>
  <c r="I229" i="15"/>
  <c r="AD229" i="15" s="1"/>
  <c r="J229" i="15"/>
  <c r="I265" i="15"/>
  <c r="Z265" i="15" s="1"/>
  <c r="J265" i="15"/>
  <c r="I277" i="15"/>
  <c r="AD277" i="15" s="1"/>
  <c r="J277" i="15"/>
  <c r="I313" i="15"/>
  <c r="Z313" i="15" s="1"/>
  <c r="J313" i="15"/>
  <c r="I325" i="15"/>
  <c r="AD325" i="15" s="1"/>
  <c r="J325" i="15"/>
  <c r="I361" i="15"/>
  <c r="Z361" i="15" s="1"/>
  <c r="J361" i="15"/>
  <c r="I373" i="15"/>
  <c r="AD373" i="15" s="1"/>
  <c r="J373" i="15"/>
  <c r="I409" i="15"/>
  <c r="Z409" i="15" s="1"/>
  <c r="J409" i="15"/>
  <c r="I421" i="15"/>
  <c r="AD421" i="15" s="1"/>
  <c r="J421" i="15"/>
  <c r="I433" i="15"/>
  <c r="AD433" i="15" s="1"/>
  <c r="J433" i="15"/>
  <c r="I445" i="15"/>
  <c r="AE445" i="15" s="1"/>
  <c r="J445" i="15"/>
  <c r="I457" i="15"/>
  <c r="Z457" i="15" s="1"/>
  <c r="J457" i="15"/>
  <c r="I469" i="15"/>
  <c r="AD469" i="15" s="1"/>
  <c r="J469" i="15"/>
  <c r="I481" i="15"/>
  <c r="AD481" i="15" s="1"/>
  <c r="J481" i="15"/>
  <c r="I493" i="15"/>
  <c r="AE493" i="15" s="1"/>
  <c r="J493" i="15"/>
  <c r="I505" i="15"/>
  <c r="Z505" i="15" s="1"/>
  <c r="J505" i="15"/>
  <c r="I517" i="15"/>
  <c r="AD517" i="15" s="1"/>
  <c r="J517" i="15"/>
  <c r="I529" i="15"/>
  <c r="AD529" i="15" s="1"/>
  <c r="J529" i="15"/>
  <c r="I541" i="15"/>
  <c r="AE541" i="15" s="1"/>
  <c r="J541" i="15"/>
  <c r="I553" i="15"/>
  <c r="Z553" i="15" s="1"/>
  <c r="J553" i="15"/>
  <c r="I565" i="15"/>
  <c r="AD565" i="15" s="1"/>
  <c r="J565" i="15"/>
  <c r="I577" i="15"/>
  <c r="AD577" i="15" s="1"/>
  <c r="J577" i="15"/>
  <c r="I589" i="15"/>
  <c r="AE589" i="15" s="1"/>
  <c r="J589" i="15"/>
  <c r="I601" i="15"/>
  <c r="Z601" i="15" s="1"/>
  <c r="J601" i="15"/>
  <c r="I613" i="15"/>
  <c r="AD613" i="15" s="1"/>
  <c r="J613" i="15"/>
  <c r="I625" i="15"/>
  <c r="AD625" i="15" s="1"/>
  <c r="J625" i="15"/>
  <c r="I637" i="15"/>
  <c r="AE637" i="15" s="1"/>
  <c r="J637" i="15"/>
  <c r="I649" i="15"/>
  <c r="Z649" i="15" s="1"/>
  <c r="J649" i="15"/>
  <c r="I685" i="15"/>
  <c r="AE685" i="15" s="1"/>
  <c r="J685" i="15"/>
  <c r="I697" i="15"/>
  <c r="Z697" i="15" s="1"/>
  <c r="J697" i="15"/>
  <c r="I709" i="15"/>
  <c r="AD709" i="15" s="1"/>
  <c r="J709" i="15"/>
  <c r="I721" i="15"/>
  <c r="AD721" i="15" s="1"/>
  <c r="J721" i="15"/>
  <c r="I733" i="15"/>
  <c r="AE733" i="15" s="1"/>
  <c r="J733" i="15"/>
  <c r="I745" i="15"/>
  <c r="Z745" i="15" s="1"/>
  <c r="J745" i="15"/>
  <c r="I757" i="15"/>
  <c r="AD757" i="15" s="1"/>
  <c r="J757" i="15"/>
  <c r="I769" i="15"/>
  <c r="AD769" i="15" s="1"/>
  <c r="J769" i="15"/>
  <c r="I781" i="15"/>
  <c r="AE781" i="15" s="1"/>
  <c r="J781" i="15"/>
  <c r="I793" i="15"/>
  <c r="Z793" i="15" s="1"/>
  <c r="J793" i="15"/>
  <c r="I805" i="15"/>
  <c r="AD805" i="15" s="1"/>
  <c r="J805" i="15"/>
  <c r="I817" i="15"/>
  <c r="AD817" i="15" s="1"/>
  <c r="J817" i="15"/>
  <c r="I829" i="15"/>
  <c r="AE829" i="15" s="1"/>
  <c r="J829" i="15"/>
  <c r="I841" i="15"/>
  <c r="Z841" i="15" s="1"/>
  <c r="J841" i="15"/>
  <c r="I853" i="15"/>
  <c r="AD853" i="15" s="1"/>
  <c r="J853" i="15"/>
  <c r="I865" i="15"/>
  <c r="AD865" i="15" s="1"/>
  <c r="J865" i="15"/>
  <c r="I877" i="15"/>
  <c r="AE877" i="15" s="1"/>
  <c r="J877" i="15"/>
  <c r="I889" i="15"/>
  <c r="Z889" i="15" s="1"/>
  <c r="J889" i="15"/>
  <c r="I901" i="15"/>
  <c r="AD901" i="15" s="1"/>
  <c r="J901" i="15"/>
  <c r="I913" i="15"/>
  <c r="AD913" i="15" s="1"/>
  <c r="J913" i="15"/>
  <c r="I925" i="15"/>
  <c r="AE925" i="15" s="1"/>
  <c r="J925" i="15"/>
  <c r="I937" i="15"/>
  <c r="Z937" i="15" s="1"/>
  <c r="J937" i="15"/>
  <c r="I26" i="15"/>
  <c r="J26" i="15"/>
  <c r="I242" i="15"/>
  <c r="J242" i="15"/>
  <c r="I60" i="15"/>
  <c r="AD60" i="15" s="1"/>
  <c r="J60" i="15"/>
  <c r="I72" i="15"/>
  <c r="AD72" i="15" s="1"/>
  <c r="J72" i="15"/>
  <c r="I84" i="15"/>
  <c r="AE84" i="15" s="1"/>
  <c r="J84" i="15"/>
  <c r="I96" i="15"/>
  <c r="Z96" i="15" s="1"/>
  <c r="J96" i="15"/>
  <c r="I108" i="15"/>
  <c r="AD108" i="15" s="1"/>
  <c r="J108" i="15"/>
  <c r="I120" i="15"/>
  <c r="AD120" i="15" s="1"/>
  <c r="J120" i="15"/>
  <c r="I132" i="15"/>
  <c r="AE132" i="15" s="1"/>
  <c r="J132" i="15"/>
  <c r="I144" i="15"/>
  <c r="Z144" i="15" s="1"/>
  <c r="J144" i="15"/>
  <c r="I156" i="15"/>
  <c r="AD156" i="15" s="1"/>
  <c r="J156" i="15"/>
  <c r="I168" i="15"/>
  <c r="AD168" i="15" s="1"/>
  <c r="J168" i="15"/>
  <c r="I180" i="15"/>
  <c r="AE180" i="15" s="1"/>
  <c r="J180" i="15"/>
  <c r="I192" i="15"/>
  <c r="Z192" i="15" s="1"/>
  <c r="J192" i="15"/>
  <c r="I204" i="15"/>
  <c r="AD204" i="15" s="1"/>
  <c r="J204" i="15"/>
  <c r="I216" i="15"/>
  <c r="AD216" i="15" s="1"/>
  <c r="J216" i="15"/>
  <c r="I228" i="15"/>
  <c r="AE228" i="15" s="1"/>
  <c r="J228" i="15"/>
  <c r="I240" i="15"/>
  <c r="Z240" i="15" s="1"/>
  <c r="J240" i="15"/>
  <c r="I252" i="15"/>
  <c r="AD252" i="15" s="1"/>
  <c r="J252" i="15"/>
  <c r="I264" i="15"/>
  <c r="AD264" i="15" s="1"/>
  <c r="J264" i="15"/>
  <c r="I276" i="15"/>
  <c r="Z276" i="15" s="1"/>
  <c r="J276" i="15"/>
  <c r="I288" i="15"/>
  <c r="Z288" i="15" s="1"/>
  <c r="J288" i="15"/>
  <c r="I300" i="15"/>
  <c r="AD300" i="15" s="1"/>
  <c r="J300" i="15"/>
  <c r="I312" i="15"/>
  <c r="AD312" i="15" s="1"/>
  <c r="J312" i="15"/>
  <c r="I324" i="15"/>
  <c r="AE324" i="15" s="1"/>
  <c r="J324" i="15"/>
  <c r="I336" i="15"/>
  <c r="Z336" i="15" s="1"/>
  <c r="J336" i="15"/>
  <c r="I348" i="15"/>
  <c r="AD348" i="15" s="1"/>
  <c r="J348" i="15"/>
  <c r="I360" i="15"/>
  <c r="AD360" i="15" s="1"/>
  <c r="J360" i="15"/>
  <c r="I372" i="15"/>
  <c r="AE372" i="15" s="1"/>
  <c r="J372" i="15"/>
  <c r="I384" i="15"/>
  <c r="Z384" i="15" s="1"/>
  <c r="J384" i="15"/>
  <c r="I396" i="15"/>
  <c r="Z396" i="15" s="1"/>
  <c r="J396" i="15"/>
  <c r="I408" i="15"/>
  <c r="AD408" i="15" s="1"/>
  <c r="J408" i="15"/>
  <c r="I420" i="15"/>
  <c r="AE420" i="15" s="1"/>
  <c r="J420" i="15"/>
  <c r="I432" i="15"/>
  <c r="Z432" i="15" s="1"/>
  <c r="J432" i="15"/>
  <c r="I444" i="15"/>
  <c r="AD444" i="15" s="1"/>
  <c r="J444" i="15"/>
  <c r="I456" i="15"/>
  <c r="AD456" i="15" s="1"/>
  <c r="J456" i="15"/>
  <c r="I468" i="15"/>
  <c r="AE468" i="15" s="1"/>
  <c r="J468" i="15"/>
  <c r="I480" i="15"/>
  <c r="Z480" i="15" s="1"/>
  <c r="J480" i="15"/>
  <c r="I492" i="15"/>
  <c r="AD492" i="15" s="1"/>
  <c r="J492" i="15"/>
  <c r="I504" i="15"/>
  <c r="AD504" i="15" s="1"/>
  <c r="J504" i="15"/>
  <c r="I516" i="15"/>
  <c r="AE516" i="15" s="1"/>
  <c r="J516" i="15"/>
  <c r="I528" i="15"/>
  <c r="Z528" i="15" s="1"/>
  <c r="J528" i="15"/>
  <c r="I540" i="15"/>
  <c r="AD540" i="15" s="1"/>
  <c r="J540" i="15"/>
  <c r="I552" i="15"/>
  <c r="AD552" i="15" s="1"/>
  <c r="J552" i="15"/>
  <c r="I564" i="15"/>
  <c r="AE564" i="15" s="1"/>
  <c r="J564" i="15"/>
  <c r="I576" i="15"/>
  <c r="Z576" i="15" s="1"/>
  <c r="J576" i="15"/>
  <c r="I588" i="15"/>
  <c r="AD588" i="15" s="1"/>
  <c r="J588" i="15"/>
  <c r="I600" i="15"/>
  <c r="AD600" i="15" s="1"/>
  <c r="J600" i="15"/>
  <c r="I612" i="15"/>
  <c r="AE612" i="15" s="1"/>
  <c r="J612" i="15"/>
  <c r="I624" i="15"/>
  <c r="Z624" i="15" s="1"/>
  <c r="J624" i="15"/>
  <c r="I636" i="15"/>
  <c r="AD636" i="15" s="1"/>
  <c r="J636" i="15"/>
  <c r="I648" i="15"/>
  <c r="AD648" i="15" s="1"/>
  <c r="J648" i="15"/>
  <c r="I660" i="15"/>
  <c r="AE660" i="15" s="1"/>
  <c r="J660" i="15"/>
  <c r="I672" i="15"/>
  <c r="Z672" i="15" s="1"/>
  <c r="J672" i="15"/>
  <c r="I684" i="15"/>
  <c r="AD684" i="15" s="1"/>
  <c r="J684" i="15"/>
  <c r="I696" i="15"/>
  <c r="AD696" i="15" s="1"/>
  <c r="J696" i="15"/>
  <c r="I708" i="15"/>
  <c r="AE708" i="15" s="1"/>
  <c r="J708" i="15"/>
  <c r="I720" i="15"/>
  <c r="Z720" i="15" s="1"/>
  <c r="J720" i="15"/>
  <c r="I732" i="15"/>
  <c r="AD732" i="15" s="1"/>
  <c r="J732" i="15"/>
  <c r="I744" i="15"/>
  <c r="AD744" i="15" s="1"/>
  <c r="J744" i="15"/>
  <c r="I756" i="15"/>
  <c r="AE756" i="15" s="1"/>
  <c r="J756" i="15"/>
  <c r="I768" i="15"/>
  <c r="Z768" i="15" s="1"/>
  <c r="J768" i="15"/>
  <c r="I780" i="15"/>
  <c r="AD780" i="15" s="1"/>
  <c r="J780" i="15"/>
  <c r="I792" i="15"/>
  <c r="AD792" i="15" s="1"/>
  <c r="J792" i="15"/>
  <c r="I804" i="15"/>
  <c r="AE804" i="15" s="1"/>
  <c r="J804" i="15"/>
  <c r="I816" i="15"/>
  <c r="AE816" i="15" s="1"/>
  <c r="J816" i="15"/>
  <c r="I828" i="15"/>
  <c r="AD828" i="15" s="1"/>
  <c r="J828" i="15"/>
  <c r="I840" i="15"/>
  <c r="AD840" i="15" s="1"/>
  <c r="J840" i="15"/>
  <c r="I852" i="15"/>
  <c r="AE852" i="15" s="1"/>
  <c r="J852" i="15"/>
  <c r="I864" i="15"/>
  <c r="Z864" i="15" s="1"/>
  <c r="J864" i="15"/>
  <c r="I876" i="15"/>
  <c r="AD876" i="15" s="1"/>
  <c r="J876" i="15"/>
  <c r="I888" i="15"/>
  <c r="AD888" i="15" s="1"/>
  <c r="J888" i="15"/>
  <c r="I900" i="15"/>
  <c r="AE900" i="15" s="1"/>
  <c r="J900" i="15"/>
  <c r="I912" i="15"/>
  <c r="Z912" i="15" s="1"/>
  <c r="J912" i="15"/>
  <c r="I924" i="15"/>
  <c r="AD924" i="15" s="1"/>
  <c r="J924" i="15"/>
  <c r="I936" i="15"/>
  <c r="AD936" i="15" s="1"/>
  <c r="J936" i="15"/>
  <c r="I146" i="15"/>
  <c r="J146" i="15"/>
  <c r="I182" i="15"/>
  <c r="J182" i="15"/>
  <c r="I131" i="15"/>
  <c r="J131" i="15"/>
  <c r="I143" i="15"/>
  <c r="J143" i="15"/>
  <c r="I155" i="15"/>
  <c r="J155" i="15"/>
  <c r="I167" i="15"/>
  <c r="J167" i="15"/>
  <c r="I179" i="15"/>
  <c r="J179" i="15"/>
  <c r="I191" i="15"/>
  <c r="J191" i="15"/>
  <c r="I203" i="15"/>
  <c r="J203" i="15"/>
  <c r="I215" i="15"/>
  <c r="J215" i="15"/>
  <c r="I227" i="15"/>
  <c r="J227" i="15"/>
  <c r="I239" i="15"/>
  <c r="J239" i="15"/>
  <c r="I251" i="15"/>
  <c r="J251" i="15"/>
  <c r="I263" i="15"/>
  <c r="J263" i="15"/>
  <c r="I275" i="15"/>
  <c r="J275" i="15"/>
  <c r="I287" i="15"/>
  <c r="J287" i="15"/>
  <c r="I299" i="15"/>
  <c r="J299" i="15"/>
  <c r="I311" i="15"/>
  <c r="J311" i="15"/>
  <c r="I323" i="15"/>
  <c r="J323" i="15"/>
  <c r="I335" i="15"/>
  <c r="J335" i="15"/>
  <c r="I347" i="15"/>
  <c r="J347" i="15"/>
  <c r="I359" i="15"/>
  <c r="J359" i="15"/>
  <c r="I371" i="15"/>
  <c r="J371" i="15"/>
  <c r="I383" i="15"/>
  <c r="J383" i="15"/>
  <c r="I395" i="15"/>
  <c r="J395" i="15"/>
  <c r="I407" i="15"/>
  <c r="J407" i="15"/>
  <c r="I419" i="15"/>
  <c r="J419" i="15"/>
  <c r="I431" i="15"/>
  <c r="J431" i="15"/>
  <c r="I443" i="15"/>
  <c r="J443" i="15"/>
  <c r="I455" i="15"/>
  <c r="J455" i="15"/>
  <c r="I467" i="15"/>
  <c r="J467" i="15"/>
  <c r="I479" i="15"/>
  <c r="J479" i="15"/>
  <c r="I491" i="15"/>
  <c r="J491" i="15"/>
  <c r="I503" i="15"/>
  <c r="J503" i="15"/>
  <c r="I515" i="15"/>
  <c r="J515" i="15"/>
  <c r="I527" i="15"/>
  <c r="J527" i="15"/>
  <c r="I539" i="15"/>
  <c r="J539" i="15"/>
  <c r="I551" i="15"/>
  <c r="J551" i="15"/>
  <c r="I563" i="15"/>
  <c r="J563" i="15"/>
  <c r="I575" i="15"/>
  <c r="J575" i="15"/>
  <c r="I587" i="15"/>
  <c r="J587" i="15"/>
  <c r="I599" i="15"/>
  <c r="J599" i="15"/>
  <c r="I611" i="15"/>
  <c r="J611" i="15"/>
  <c r="I623" i="15"/>
  <c r="J623" i="15"/>
  <c r="I635" i="15"/>
  <c r="J635" i="15"/>
  <c r="I647" i="15"/>
  <c r="J647" i="15"/>
  <c r="I659" i="15"/>
  <c r="J659" i="15"/>
  <c r="I671" i="15"/>
  <c r="J671" i="15"/>
  <c r="I683" i="15"/>
  <c r="J683" i="15"/>
  <c r="I695" i="15"/>
  <c r="J695" i="15"/>
  <c r="I707" i="15"/>
  <c r="J707" i="15"/>
  <c r="I719" i="15"/>
  <c r="J719" i="15"/>
  <c r="I731" i="15"/>
  <c r="J731" i="15"/>
  <c r="I743" i="15"/>
  <c r="J743" i="15"/>
  <c r="I755" i="15"/>
  <c r="J755" i="15"/>
  <c r="I767" i="15"/>
  <c r="J767" i="15"/>
  <c r="I779" i="15"/>
  <c r="J779" i="15"/>
  <c r="I791" i="15"/>
  <c r="J791" i="15"/>
  <c r="I803" i="15"/>
  <c r="J803" i="15"/>
  <c r="I815" i="15"/>
  <c r="J815" i="15"/>
  <c r="I827" i="15"/>
  <c r="J827" i="15"/>
  <c r="I839" i="15"/>
  <c r="J839" i="15"/>
  <c r="I851" i="15"/>
  <c r="J851" i="15"/>
  <c r="I863" i="15"/>
  <c r="J863" i="15"/>
  <c r="I875" i="15"/>
  <c r="J875" i="15"/>
  <c r="I887" i="15"/>
  <c r="J887" i="15"/>
  <c r="I899" i="15"/>
  <c r="AD899" i="15" s="1"/>
  <c r="J899" i="15"/>
  <c r="I911" i="15"/>
  <c r="AD911" i="15" s="1"/>
  <c r="J911" i="15"/>
  <c r="I923" i="15"/>
  <c r="AE923" i="15" s="1"/>
  <c r="J923" i="15"/>
  <c r="I935" i="15"/>
  <c r="Z935" i="15" s="1"/>
  <c r="J935" i="15"/>
  <c r="I170" i="15"/>
  <c r="J170" i="15"/>
  <c r="I254" i="15"/>
  <c r="J254" i="15"/>
  <c r="I13" i="15"/>
  <c r="AE13" i="15" s="1"/>
  <c r="J13" i="15"/>
  <c r="I35" i="15"/>
  <c r="J35" i="15"/>
  <c r="I34" i="15"/>
  <c r="J34" i="15"/>
  <c r="I46" i="15"/>
  <c r="J46" i="15"/>
  <c r="I154" i="15"/>
  <c r="J154" i="15"/>
  <c r="I178" i="15"/>
  <c r="J178" i="15"/>
  <c r="I190" i="15"/>
  <c r="J190" i="15"/>
  <c r="I202" i="15"/>
  <c r="J202" i="15"/>
  <c r="I214" i="15"/>
  <c r="J214" i="15"/>
  <c r="I226" i="15"/>
  <c r="J226" i="15"/>
  <c r="I238" i="15"/>
  <c r="J238" i="15"/>
  <c r="I250" i="15"/>
  <c r="J250" i="15"/>
  <c r="I262" i="15"/>
  <c r="J262" i="15"/>
  <c r="I274" i="15"/>
  <c r="J274" i="15"/>
  <c r="I286" i="15"/>
  <c r="J286" i="15"/>
  <c r="I298" i="15"/>
  <c r="J298" i="15"/>
  <c r="I310" i="15"/>
  <c r="J310" i="15"/>
  <c r="I322" i="15"/>
  <c r="J322" i="15"/>
  <c r="I334" i="15"/>
  <c r="J334" i="15"/>
  <c r="I346" i="15"/>
  <c r="J346" i="15"/>
  <c r="I358" i="15"/>
  <c r="J358" i="15"/>
  <c r="I370" i="15"/>
  <c r="J370" i="15"/>
  <c r="I382" i="15"/>
  <c r="J382" i="15"/>
  <c r="I394" i="15"/>
  <c r="J394" i="15"/>
  <c r="I406" i="15"/>
  <c r="J406" i="15"/>
  <c r="I418" i="15"/>
  <c r="J418" i="15"/>
  <c r="I430" i="15"/>
  <c r="J430" i="15"/>
  <c r="I442" i="15"/>
  <c r="J442" i="15"/>
  <c r="I454" i="15"/>
  <c r="J454" i="15"/>
  <c r="I466" i="15"/>
  <c r="J466" i="15"/>
  <c r="I478" i="15"/>
  <c r="J478" i="15"/>
  <c r="I490" i="15"/>
  <c r="J490" i="15"/>
  <c r="I502" i="15"/>
  <c r="J502" i="15"/>
  <c r="I514" i="15"/>
  <c r="J514" i="15"/>
  <c r="I526" i="15"/>
  <c r="J526" i="15"/>
  <c r="I538" i="15"/>
  <c r="J538" i="15"/>
  <c r="I550" i="15"/>
  <c r="J550" i="15"/>
  <c r="I562" i="15"/>
  <c r="J562" i="15"/>
  <c r="I574" i="15"/>
  <c r="J574" i="15"/>
  <c r="I586" i="15"/>
  <c r="J586" i="15"/>
  <c r="I598" i="15"/>
  <c r="J598" i="15"/>
  <c r="I610" i="15"/>
  <c r="J610" i="15"/>
  <c r="I622" i="15"/>
  <c r="J622" i="15"/>
  <c r="I634" i="15"/>
  <c r="J634" i="15"/>
  <c r="I646" i="15"/>
  <c r="J646" i="15"/>
  <c r="I658" i="15"/>
  <c r="J658" i="15"/>
  <c r="I670" i="15"/>
  <c r="J670" i="15"/>
  <c r="I682" i="15"/>
  <c r="J682" i="15"/>
  <c r="I694" i="15"/>
  <c r="J694" i="15"/>
  <c r="I706" i="15"/>
  <c r="J706" i="15"/>
  <c r="I718" i="15"/>
  <c r="J718" i="15"/>
  <c r="I730" i="15"/>
  <c r="J730" i="15"/>
  <c r="I742" i="15"/>
  <c r="J742" i="15"/>
  <c r="I754" i="15"/>
  <c r="J754" i="15"/>
  <c r="I766" i="15"/>
  <c r="J766" i="15"/>
  <c r="I778" i="15"/>
  <c r="J778" i="15"/>
  <c r="I790" i="15"/>
  <c r="J790" i="15"/>
  <c r="I802" i="15"/>
  <c r="J802" i="15"/>
  <c r="I814" i="15"/>
  <c r="J814" i="15"/>
  <c r="I826" i="15"/>
  <c r="J826" i="15"/>
  <c r="I838" i="15"/>
  <c r="J838" i="15"/>
  <c r="I850" i="15"/>
  <c r="J850" i="15"/>
  <c r="I862" i="15"/>
  <c r="J862" i="15"/>
  <c r="I874" i="15"/>
  <c r="J874" i="15"/>
  <c r="I886" i="15"/>
  <c r="J886" i="15"/>
  <c r="I898" i="15"/>
  <c r="J898" i="15"/>
  <c r="I910" i="15"/>
  <c r="J910" i="15"/>
  <c r="I922" i="15"/>
  <c r="J922" i="15"/>
  <c r="I934" i="15"/>
  <c r="J934" i="15"/>
  <c r="I38" i="15"/>
  <c r="J38" i="15"/>
  <c r="I62" i="15"/>
  <c r="J62" i="15"/>
  <c r="I74" i="15"/>
  <c r="J74" i="15"/>
  <c r="I134" i="15"/>
  <c r="J134" i="15"/>
  <c r="I158" i="15"/>
  <c r="J158" i="15"/>
  <c r="I218" i="15"/>
  <c r="J218" i="15"/>
  <c r="I12" i="15"/>
  <c r="AD12" i="15" s="1"/>
  <c r="J12" i="15"/>
  <c r="I22" i="15"/>
  <c r="J22" i="15"/>
  <c r="I57" i="15"/>
  <c r="Z57" i="15" s="1"/>
  <c r="J57" i="15"/>
  <c r="I69" i="15"/>
  <c r="AD69" i="15" s="1"/>
  <c r="J69" i="15"/>
  <c r="I249" i="15"/>
  <c r="Z249" i="15" s="1"/>
  <c r="J249" i="15"/>
  <c r="I261" i="15"/>
  <c r="AD261" i="15" s="1"/>
  <c r="J261" i="15"/>
  <c r="I297" i="15"/>
  <c r="AE297" i="15" s="1"/>
  <c r="J297" i="15"/>
  <c r="I309" i="15"/>
  <c r="AD309" i="15" s="1"/>
  <c r="J309" i="15"/>
  <c r="I345" i="15"/>
  <c r="Z345" i="15" s="1"/>
  <c r="J345" i="15"/>
  <c r="I357" i="15"/>
  <c r="AD357" i="15" s="1"/>
  <c r="J357" i="15"/>
  <c r="I393" i="15"/>
  <c r="Z393" i="15" s="1"/>
  <c r="J393" i="15"/>
  <c r="I405" i="15"/>
  <c r="AD405" i="15" s="1"/>
  <c r="J405" i="15"/>
  <c r="I417" i="15"/>
  <c r="AD417" i="15" s="1"/>
  <c r="J417" i="15"/>
  <c r="I429" i="15"/>
  <c r="AE429" i="15" s="1"/>
  <c r="J429" i="15"/>
  <c r="I441" i="15"/>
  <c r="Z441" i="15" s="1"/>
  <c r="J441" i="15"/>
  <c r="I453" i="15"/>
  <c r="AD453" i="15" s="1"/>
  <c r="J453" i="15"/>
  <c r="I465" i="15"/>
  <c r="AD465" i="15" s="1"/>
  <c r="J465" i="15"/>
  <c r="I477" i="15"/>
  <c r="AE477" i="15" s="1"/>
  <c r="J477" i="15"/>
  <c r="I489" i="15"/>
  <c r="Z489" i="15" s="1"/>
  <c r="J489" i="15"/>
  <c r="I501" i="15"/>
  <c r="AD501" i="15" s="1"/>
  <c r="J501" i="15"/>
  <c r="I513" i="15"/>
  <c r="AD513" i="15" s="1"/>
  <c r="J513" i="15"/>
  <c r="I525" i="15"/>
  <c r="AE525" i="15" s="1"/>
  <c r="J525" i="15"/>
  <c r="I537" i="15"/>
  <c r="Z537" i="15" s="1"/>
  <c r="J537" i="15"/>
  <c r="I549" i="15"/>
  <c r="AD549" i="15" s="1"/>
  <c r="J549" i="15"/>
  <c r="I561" i="15"/>
  <c r="AD561" i="15" s="1"/>
  <c r="J561" i="15"/>
  <c r="I573" i="15"/>
  <c r="AE573" i="15" s="1"/>
  <c r="J573" i="15"/>
  <c r="I585" i="15"/>
  <c r="Z585" i="15" s="1"/>
  <c r="J585" i="15"/>
  <c r="I597" i="15"/>
  <c r="AD597" i="15" s="1"/>
  <c r="J597" i="15"/>
  <c r="I609" i="15"/>
  <c r="AD609" i="15" s="1"/>
  <c r="J609" i="15"/>
  <c r="I621" i="15"/>
  <c r="AE621" i="15" s="1"/>
  <c r="J621" i="15"/>
  <c r="I633" i="15"/>
  <c r="Z633" i="15" s="1"/>
  <c r="J633" i="15"/>
  <c r="I645" i="15"/>
  <c r="AD645" i="15" s="1"/>
  <c r="J645" i="15"/>
  <c r="I657" i="15"/>
  <c r="AD657" i="15" s="1"/>
  <c r="J657" i="15"/>
  <c r="I669" i="15"/>
  <c r="AE669" i="15" s="1"/>
  <c r="J669" i="15"/>
  <c r="I681" i="15"/>
  <c r="Z681" i="15" s="1"/>
  <c r="J681" i="15"/>
  <c r="I693" i="15"/>
  <c r="AD693" i="15" s="1"/>
  <c r="J693" i="15"/>
  <c r="I705" i="15"/>
  <c r="AD705" i="15" s="1"/>
  <c r="J705" i="15"/>
  <c r="I717" i="15"/>
  <c r="AE717" i="15" s="1"/>
  <c r="J717" i="15"/>
  <c r="I729" i="15"/>
  <c r="Z729" i="15" s="1"/>
  <c r="J729" i="15"/>
  <c r="I741" i="15"/>
  <c r="AD741" i="15" s="1"/>
  <c r="J741" i="15"/>
  <c r="I753" i="15"/>
  <c r="AD753" i="15" s="1"/>
  <c r="J753" i="15"/>
  <c r="I765" i="15"/>
  <c r="AE765" i="15" s="1"/>
  <c r="J765" i="15"/>
  <c r="I777" i="15"/>
  <c r="Z777" i="15" s="1"/>
  <c r="J777" i="15"/>
  <c r="I789" i="15"/>
  <c r="AD789" i="15" s="1"/>
  <c r="J789" i="15"/>
  <c r="I801" i="15"/>
  <c r="AD801" i="15" s="1"/>
  <c r="J801" i="15"/>
  <c r="I813" i="15"/>
  <c r="AE813" i="15" s="1"/>
  <c r="J813" i="15"/>
  <c r="I825" i="15"/>
  <c r="Z825" i="15" s="1"/>
  <c r="J825" i="15"/>
  <c r="I837" i="15"/>
  <c r="AD837" i="15" s="1"/>
  <c r="J837" i="15"/>
  <c r="I849" i="15"/>
  <c r="AD849" i="15" s="1"/>
  <c r="J849" i="15"/>
  <c r="I861" i="15"/>
  <c r="AE861" i="15" s="1"/>
  <c r="J861" i="15"/>
  <c r="I873" i="15"/>
  <c r="Z873" i="15" s="1"/>
  <c r="J873" i="15"/>
  <c r="I885" i="15"/>
  <c r="AD885" i="15" s="1"/>
  <c r="J885" i="15"/>
  <c r="I897" i="15"/>
  <c r="AD897" i="15" s="1"/>
  <c r="J897" i="15"/>
  <c r="I909" i="15"/>
  <c r="AE909" i="15" s="1"/>
  <c r="J909" i="15"/>
  <c r="I921" i="15"/>
  <c r="Z921" i="15" s="1"/>
  <c r="J921" i="15"/>
  <c r="I933" i="15"/>
  <c r="AD933" i="15" s="1"/>
  <c r="J933" i="15"/>
  <c r="I206" i="15"/>
  <c r="J206" i="15"/>
  <c r="I142" i="15"/>
  <c r="J142" i="15"/>
  <c r="I21" i="15"/>
  <c r="AD21" i="15" s="1"/>
  <c r="J21" i="15"/>
  <c r="I33" i="15"/>
  <c r="AD33" i="15" s="1"/>
  <c r="J33" i="15"/>
  <c r="I45" i="15"/>
  <c r="AE45" i="15" s="1"/>
  <c r="J45" i="15"/>
  <c r="I20" i="15"/>
  <c r="AE20" i="15" s="1"/>
  <c r="J20" i="15"/>
  <c r="I32" i="15"/>
  <c r="Z32" i="15" s="1"/>
  <c r="J32" i="15"/>
  <c r="I44" i="15"/>
  <c r="AD44" i="15" s="1"/>
  <c r="J44" i="15"/>
  <c r="I56" i="15"/>
  <c r="AD56" i="15" s="1"/>
  <c r="J56" i="15"/>
  <c r="I68" i="15"/>
  <c r="AE68" i="15" s="1"/>
  <c r="J68" i="15"/>
  <c r="I80" i="15"/>
  <c r="Z80" i="15" s="1"/>
  <c r="J80" i="15"/>
  <c r="I92" i="15"/>
  <c r="AD92" i="15" s="1"/>
  <c r="J92" i="15"/>
  <c r="I104" i="15"/>
  <c r="AD104" i="15" s="1"/>
  <c r="J104" i="15"/>
  <c r="I116" i="15"/>
  <c r="AE116" i="15" s="1"/>
  <c r="J116" i="15"/>
  <c r="I128" i="15"/>
  <c r="Z128" i="15" s="1"/>
  <c r="J128" i="15"/>
  <c r="I140" i="15"/>
  <c r="Z140" i="15" s="1"/>
  <c r="J140" i="15"/>
  <c r="I152" i="15"/>
  <c r="AD152" i="15" s="1"/>
  <c r="J152" i="15"/>
  <c r="I164" i="15"/>
  <c r="AE164" i="15" s="1"/>
  <c r="J164" i="15"/>
  <c r="I176" i="15"/>
  <c r="Z176" i="15" s="1"/>
  <c r="J176" i="15"/>
  <c r="I188" i="15"/>
  <c r="AD188" i="15" s="1"/>
  <c r="J188" i="15"/>
  <c r="I200" i="15"/>
  <c r="AD200" i="15" s="1"/>
  <c r="J200" i="15"/>
  <c r="I212" i="15"/>
  <c r="AE212" i="15" s="1"/>
  <c r="J212" i="15"/>
  <c r="I224" i="15"/>
  <c r="Z224" i="15" s="1"/>
  <c r="J224" i="15"/>
  <c r="I236" i="15"/>
  <c r="AD236" i="15" s="1"/>
  <c r="J236" i="15"/>
  <c r="I248" i="15"/>
  <c r="AD248" i="15" s="1"/>
  <c r="J248" i="15"/>
  <c r="I260" i="15"/>
  <c r="AE260" i="15" s="1"/>
  <c r="J260" i="15"/>
  <c r="I272" i="15"/>
  <c r="AE272" i="15" s="1"/>
  <c r="J272" i="15"/>
  <c r="I284" i="15"/>
  <c r="AD284" i="15" s="1"/>
  <c r="J284" i="15"/>
  <c r="I296" i="15"/>
  <c r="AD296" i="15" s="1"/>
  <c r="J296" i="15"/>
  <c r="I308" i="15"/>
  <c r="AE308" i="15" s="1"/>
  <c r="J308" i="15"/>
  <c r="I320" i="15"/>
  <c r="Z320" i="15" s="1"/>
  <c r="J320" i="15"/>
  <c r="I332" i="15"/>
  <c r="AD332" i="15" s="1"/>
  <c r="J332" i="15"/>
  <c r="I344" i="15"/>
  <c r="AD344" i="15" s="1"/>
  <c r="J344" i="15"/>
  <c r="I356" i="15"/>
  <c r="AE356" i="15" s="1"/>
  <c r="J356" i="15"/>
  <c r="I368" i="15"/>
  <c r="AE368" i="15" s="1"/>
  <c r="J368" i="15"/>
  <c r="I380" i="15"/>
  <c r="AD380" i="15" s="1"/>
  <c r="J380" i="15"/>
  <c r="I392" i="15"/>
  <c r="AD392" i="15" s="1"/>
  <c r="J392" i="15"/>
  <c r="I404" i="15"/>
  <c r="AE404" i="15" s="1"/>
  <c r="J404" i="15"/>
  <c r="I416" i="15"/>
  <c r="Z416" i="15" s="1"/>
  <c r="J416" i="15"/>
  <c r="I428" i="15"/>
  <c r="AD428" i="15" s="1"/>
  <c r="J428" i="15"/>
  <c r="I440" i="15"/>
  <c r="AD440" i="15" s="1"/>
  <c r="J440" i="15"/>
  <c r="I452" i="15"/>
  <c r="AE452" i="15" s="1"/>
  <c r="J452" i="15"/>
  <c r="I464" i="15"/>
  <c r="Z464" i="15" s="1"/>
  <c r="J464" i="15"/>
  <c r="I476" i="15"/>
  <c r="AD476" i="15" s="1"/>
  <c r="J476" i="15"/>
  <c r="I488" i="15"/>
  <c r="AD488" i="15" s="1"/>
  <c r="J488" i="15"/>
  <c r="I500" i="15"/>
  <c r="AE500" i="15" s="1"/>
  <c r="J500" i="15"/>
  <c r="I512" i="15"/>
  <c r="Z512" i="15" s="1"/>
  <c r="J512" i="15"/>
  <c r="I524" i="15"/>
  <c r="AD524" i="15" s="1"/>
  <c r="J524" i="15"/>
  <c r="I536" i="15"/>
  <c r="AD536" i="15" s="1"/>
  <c r="J536" i="15"/>
  <c r="I548" i="15"/>
  <c r="AE548" i="15" s="1"/>
  <c r="J548" i="15"/>
  <c r="I560" i="15"/>
  <c r="AE560" i="15" s="1"/>
  <c r="J560" i="15"/>
  <c r="I572" i="15"/>
  <c r="AD572" i="15" s="1"/>
  <c r="J572" i="15"/>
  <c r="I584" i="15"/>
  <c r="AD584" i="15" s="1"/>
  <c r="J584" i="15"/>
  <c r="I596" i="15"/>
  <c r="AE596" i="15" s="1"/>
  <c r="J596" i="15"/>
  <c r="I608" i="15"/>
  <c r="Z608" i="15" s="1"/>
  <c r="J608" i="15"/>
  <c r="I620" i="15"/>
  <c r="AD620" i="15" s="1"/>
  <c r="J620" i="15"/>
  <c r="I632" i="15"/>
  <c r="AD632" i="15" s="1"/>
  <c r="J632" i="15"/>
  <c r="I644" i="15"/>
  <c r="AE644" i="15" s="1"/>
  <c r="J644" i="15"/>
  <c r="I656" i="15"/>
  <c r="Z656" i="15" s="1"/>
  <c r="J656" i="15"/>
  <c r="I668" i="15"/>
  <c r="AD668" i="15" s="1"/>
  <c r="J668" i="15"/>
  <c r="I680" i="15"/>
  <c r="AD680" i="15" s="1"/>
  <c r="J680" i="15"/>
  <c r="I692" i="15"/>
  <c r="AE692" i="15" s="1"/>
  <c r="J692" i="15"/>
  <c r="I704" i="15"/>
  <c r="Z704" i="15" s="1"/>
  <c r="J704" i="15"/>
  <c r="I716" i="15"/>
  <c r="AD716" i="15" s="1"/>
  <c r="J716" i="15"/>
  <c r="I728" i="15"/>
  <c r="AD728" i="15" s="1"/>
  <c r="J728" i="15"/>
  <c r="I740" i="15"/>
  <c r="AE740" i="15" s="1"/>
  <c r="J740" i="15"/>
  <c r="I752" i="15"/>
  <c r="AE752" i="15" s="1"/>
  <c r="J752" i="15"/>
  <c r="I764" i="15"/>
  <c r="AD764" i="15" s="1"/>
  <c r="J764" i="15"/>
  <c r="I776" i="15"/>
  <c r="AD776" i="15" s="1"/>
  <c r="J776" i="15"/>
  <c r="I788" i="15"/>
  <c r="AE788" i="15" s="1"/>
  <c r="J788" i="15"/>
  <c r="I800" i="15"/>
  <c r="Z800" i="15" s="1"/>
  <c r="J800" i="15"/>
  <c r="I812" i="15"/>
  <c r="AD812" i="15" s="1"/>
  <c r="J812" i="15"/>
  <c r="I824" i="15"/>
  <c r="AD824" i="15" s="1"/>
  <c r="J824" i="15"/>
  <c r="I836" i="15"/>
  <c r="AE836" i="15" s="1"/>
  <c r="J836" i="15"/>
  <c r="I848" i="15"/>
  <c r="Z848" i="15" s="1"/>
  <c r="J848" i="15"/>
  <c r="I860" i="15"/>
  <c r="AD860" i="15" s="1"/>
  <c r="J860" i="15"/>
  <c r="I872" i="15"/>
  <c r="AD872" i="15" s="1"/>
  <c r="J872" i="15"/>
  <c r="I884" i="15"/>
  <c r="AE884" i="15" s="1"/>
  <c r="J884" i="15"/>
  <c r="I896" i="15"/>
  <c r="Z896" i="15" s="1"/>
  <c r="J896" i="15"/>
  <c r="I908" i="15"/>
  <c r="AD908" i="15" s="1"/>
  <c r="J908" i="15"/>
  <c r="I920" i="15"/>
  <c r="AD920" i="15" s="1"/>
  <c r="J920" i="15"/>
  <c r="I932" i="15"/>
  <c r="Z932" i="15" s="1"/>
  <c r="J932" i="15"/>
  <c r="I36" i="15"/>
  <c r="AE36" i="15" s="1"/>
  <c r="J36" i="15"/>
  <c r="I47" i="15"/>
  <c r="J47" i="15"/>
  <c r="I107" i="15"/>
  <c r="J107" i="15"/>
  <c r="I58" i="15"/>
  <c r="J58" i="15"/>
  <c r="I70" i="15"/>
  <c r="J70" i="15"/>
  <c r="I106" i="15"/>
  <c r="J106" i="15"/>
  <c r="I118" i="15"/>
  <c r="J118" i="15"/>
  <c r="I31" i="15"/>
  <c r="J31" i="15"/>
  <c r="I67" i="15"/>
  <c r="J67" i="15"/>
  <c r="I79" i="15"/>
  <c r="J79" i="15"/>
  <c r="I91" i="15"/>
  <c r="J91" i="15"/>
  <c r="I151" i="15"/>
  <c r="J151" i="15"/>
  <c r="I163" i="15"/>
  <c r="J163" i="15"/>
  <c r="I175" i="15"/>
  <c r="J175" i="15"/>
  <c r="I199" i="15"/>
  <c r="J199" i="15"/>
  <c r="I211" i="15"/>
  <c r="J211" i="15"/>
  <c r="I235" i="15"/>
  <c r="J235" i="15"/>
  <c r="I247" i="15"/>
  <c r="J247" i="15"/>
  <c r="I259" i="15"/>
  <c r="J259" i="15"/>
  <c r="I271" i="15"/>
  <c r="J271" i="15"/>
  <c r="I283" i="15"/>
  <c r="J283" i="15"/>
  <c r="I295" i="15"/>
  <c r="J295" i="15"/>
  <c r="I319" i="15"/>
  <c r="J319" i="15"/>
  <c r="I331" i="15"/>
  <c r="J331" i="15"/>
  <c r="I343" i="15"/>
  <c r="J343" i="15"/>
  <c r="I355" i="15"/>
  <c r="J355" i="15"/>
  <c r="I391" i="15"/>
  <c r="J391" i="15"/>
  <c r="I403" i="15"/>
  <c r="J403" i="15"/>
  <c r="I415" i="15"/>
  <c r="J415" i="15"/>
  <c r="I427" i="15"/>
  <c r="J427" i="15"/>
  <c r="I439" i="15"/>
  <c r="J439" i="15"/>
  <c r="I463" i="15"/>
  <c r="J463" i="15"/>
  <c r="I475" i="15"/>
  <c r="J475" i="15"/>
  <c r="I487" i="15"/>
  <c r="J487" i="15"/>
  <c r="I499" i="15"/>
  <c r="J499" i="15"/>
  <c r="I511" i="15"/>
  <c r="J511" i="15"/>
  <c r="I523" i="15"/>
  <c r="J523" i="15"/>
  <c r="I535" i="15"/>
  <c r="J535" i="15"/>
  <c r="I547" i="15"/>
  <c r="J547" i="15"/>
  <c r="I559" i="15"/>
  <c r="J559" i="15"/>
  <c r="I571" i="15"/>
  <c r="J571" i="15"/>
  <c r="I583" i="15"/>
  <c r="J583" i="15"/>
  <c r="I595" i="15"/>
  <c r="J595" i="15"/>
  <c r="I607" i="15"/>
  <c r="J607" i="15"/>
  <c r="I619" i="15"/>
  <c r="J619" i="15"/>
  <c r="I631" i="15"/>
  <c r="J631" i="15"/>
  <c r="I643" i="15"/>
  <c r="J643" i="15"/>
  <c r="I655" i="15"/>
  <c r="J655" i="15"/>
  <c r="I667" i="15"/>
  <c r="J667" i="15"/>
  <c r="I679" i="15"/>
  <c r="J679" i="15"/>
  <c r="I691" i="15"/>
  <c r="J691" i="15"/>
  <c r="I703" i="15"/>
  <c r="J703" i="15"/>
  <c r="I715" i="15"/>
  <c r="J715" i="15"/>
  <c r="I727" i="15"/>
  <c r="J727" i="15"/>
  <c r="I739" i="15"/>
  <c r="J739" i="15"/>
  <c r="I751" i="15"/>
  <c r="J751" i="15"/>
  <c r="I763" i="15"/>
  <c r="J763" i="15"/>
  <c r="I775" i="15"/>
  <c r="J775" i="15"/>
  <c r="I787" i="15"/>
  <c r="J787" i="15"/>
  <c r="I799" i="15"/>
  <c r="J799" i="15"/>
  <c r="I811" i="15"/>
  <c r="J811" i="15"/>
  <c r="I823" i="15"/>
  <c r="J823" i="15"/>
  <c r="I835" i="15"/>
  <c r="J835" i="15"/>
  <c r="I847" i="15"/>
  <c r="J847" i="15"/>
  <c r="I859" i="15"/>
  <c r="J859" i="15"/>
  <c r="I871" i="15"/>
  <c r="J871" i="15"/>
  <c r="I883" i="15"/>
  <c r="J883" i="15"/>
  <c r="I895" i="15"/>
  <c r="J895" i="15"/>
  <c r="I907" i="15"/>
  <c r="AE907" i="15" s="1"/>
  <c r="J907" i="15"/>
  <c r="I919" i="15"/>
  <c r="Z919" i="15" s="1"/>
  <c r="J919" i="15"/>
  <c r="I931" i="15"/>
  <c r="Z931" i="15" s="1"/>
  <c r="J931" i="15"/>
  <c r="I943" i="15"/>
  <c r="AD943" i="15" s="1"/>
  <c r="J943" i="15"/>
  <c r="I122" i="15"/>
  <c r="J122" i="15"/>
  <c r="I230" i="15"/>
  <c r="J230" i="15"/>
  <c r="I25" i="15"/>
  <c r="Z25" i="15" s="1"/>
  <c r="J25" i="15"/>
  <c r="I24" i="15"/>
  <c r="AD24" i="15" s="1"/>
  <c r="J24" i="15"/>
  <c r="I48" i="15"/>
  <c r="Z48" i="15" s="1"/>
  <c r="J48" i="15"/>
  <c r="I59" i="15"/>
  <c r="J59" i="15"/>
  <c r="I71" i="15"/>
  <c r="J71" i="15"/>
  <c r="I95" i="15"/>
  <c r="J95" i="15"/>
  <c r="I119" i="15"/>
  <c r="J119" i="15"/>
  <c r="I82" i="15"/>
  <c r="J82" i="15"/>
  <c r="I94" i="15"/>
  <c r="J94" i="15"/>
  <c r="I43" i="15"/>
  <c r="J43" i="15"/>
  <c r="I55" i="15"/>
  <c r="J55" i="15"/>
  <c r="I103" i="15"/>
  <c r="J103" i="15"/>
  <c r="I115" i="15"/>
  <c r="J115" i="15"/>
  <c r="I127" i="15"/>
  <c r="J127" i="15"/>
  <c r="I139" i="15"/>
  <c r="J139" i="15"/>
  <c r="I187" i="15"/>
  <c r="J187" i="15"/>
  <c r="I223" i="15"/>
  <c r="J223" i="15"/>
  <c r="I307" i="15"/>
  <c r="J307" i="15"/>
  <c r="I367" i="15"/>
  <c r="J367" i="15"/>
  <c r="I379" i="15"/>
  <c r="J379" i="15"/>
  <c r="I451" i="15"/>
  <c r="J451" i="15"/>
  <c r="I18" i="15"/>
  <c r="J18" i="15"/>
  <c r="I30" i="15"/>
  <c r="J30" i="15"/>
  <c r="I42" i="15"/>
  <c r="J42" i="15"/>
  <c r="I54" i="15"/>
  <c r="J54" i="15"/>
  <c r="I66" i="15"/>
  <c r="J66" i="15"/>
  <c r="I78" i="15"/>
  <c r="J78" i="15"/>
  <c r="I90" i="15"/>
  <c r="J90" i="15"/>
  <c r="I102" i="15"/>
  <c r="J102" i="15"/>
  <c r="I114" i="15"/>
  <c r="J114" i="15"/>
  <c r="I126" i="15"/>
  <c r="J126" i="15"/>
  <c r="I138" i="15"/>
  <c r="J138" i="15"/>
  <c r="I150" i="15"/>
  <c r="J150" i="15"/>
  <c r="I174" i="15"/>
  <c r="J174" i="15"/>
  <c r="I186" i="15"/>
  <c r="J186" i="15"/>
  <c r="I198" i="15"/>
  <c r="J198" i="15"/>
  <c r="I210" i="15"/>
  <c r="J210" i="15"/>
  <c r="I222" i="15"/>
  <c r="J222" i="15"/>
  <c r="I234" i="15"/>
  <c r="J234" i="15"/>
  <c r="I246" i="15"/>
  <c r="J246" i="15"/>
  <c r="I258" i="15"/>
  <c r="J258" i="15"/>
  <c r="I270" i="15"/>
  <c r="J270" i="15"/>
  <c r="I282" i="15"/>
  <c r="J282" i="15"/>
  <c r="I294" i="15"/>
  <c r="J294" i="15"/>
  <c r="I306" i="15"/>
  <c r="J306" i="15"/>
  <c r="I318" i="15"/>
  <c r="J318" i="15"/>
  <c r="I330" i="15"/>
  <c r="J330" i="15"/>
  <c r="I342" i="15"/>
  <c r="J342" i="15"/>
  <c r="I354" i="15"/>
  <c r="J354" i="15"/>
  <c r="I366" i="15"/>
  <c r="J366" i="15"/>
  <c r="I378" i="15"/>
  <c r="J378" i="15"/>
  <c r="I390" i="15"/>
  <c r="J390" i="15"/>
  <c r="I402" i="15"/>
  <c r="J402" i="15"/>
  <c r="I414" i="15"/>
  <c r="J414" i="15"/>
  <c r="I426" i="15"/>
  <c r="J426" i="15"/>
  <c r="I438" i="15"/>
  <c r="J438" i="15"/>
  <c r="I450" i="15"/>
  <c r="J450" i="15"/>
  <c r="I462" i="15"/>
  <c r="J462" i="15"/>
  <c r="I474" i="15"/>
  <c r="J474" i="15"/>
  <c r="I486" i="15"/>
  <c r="J486" i="15"/>
  <c r="I498" i="15"/>
  <c r="J498" i="15"/>
  <c r="I510" i="15"/>
  <c r="J510" i="15"/>
  <c r="I522" i="15"/>
  <c r="J522" i="15"/>
  <c r="I534" i="15"/>
  <c r="J534" i="15"/>
  <c r="I546" i="15"/>
  <c r="J546" i="15"/>
  <c r="I558" i="15"/>
  <c r="J558" i="15"/>
  <c r="I570" i="15"/>
  <c r="J570" i="15"/>
  <c r="I582" i="15"/>
  <c r="J582" i="15"/>
  <c r="I594" i="15"/>
  <c r="J594" i="15"/>
  <c r="I606" i="15"/>
  <c r="J606" i="15"/>
  <c r="I618" i="15"/>
  <c r="J618" i="15"/>
  <c r="I630" i="15"/>
  <c r="J630" i="15"/>
  <c r="I642" i="15"/>
  <c r="J642" i="15"/>
  <c r="I654" i="15"/>
  <c r="J654" i="15"/>
  <c r="I666" i="15"/>
  <c r="J666" i="15"/>
  <c r="I678" i="15"/>
  <c r="J678" i="15"/>
  <c r="I690" i="15"/>
  <c r="J690" i="15"/>
  <c r="I702" i="15"/>
  <c r="J702" i="15"/>
  <c r="I714" i="15"/>
  <c r="J714" i="15"/>
  <c r="I726" i="15"/>
  <c r="J726" i="15"/>
  <c r="I738" i="15"/>
  <c r="J738" i="15"/>
  <c r="I750" i="15"/>
  <c r="J750" i="15"/>
  <c r="I762" i="15"/>
  <c r="J762" i="15"/>
  <c r="I774" i="15"/>
  <c r="J774" i="15"/>
  <c r="I786" i="15"/>
  <c r="J786" i="15"/>
  <c r="I798" i="15"/>
  <c r="J798" i="15"/>
  <c r="I810" i="15"/>
  <c r="J810" i="15"/>
  <c r="I822" i="15"/>
  <c r="J822" i="15"/>
  <c r="I834" i="15"/>
  <c r="J834" i="15"/>
  <c r="I846" i="15"/>
  <c r="J846" i="15"/>
  <c r="I870" i="15"/>
  <c r="J870" i="15"/>
  <c r="I882" i="15"/>
  <c r="J882" i="15"/>
  <c r="I894" i="15"/>
  <c r="J894" i="15"/>
  <c r="I906" i="15"/>
  <c r="J906" i="15"/>
  <c r="I918" i="15"/>
  <c r="J918" i="15"/>
  <c r="I930" i="15"/>
  <c r="J930" i="15"/>
  <c r="I942" i="15"/>
  <c r="J942" i="15"/>
  <c r="I17" i="15"/>
  <c r="AD17" i="15" s="1"/>
  <c r="J17" i="15"/>
  <c r="I29" i="15"/>
  <c r="AE29" i="15" s="1"/>
  <c r="J29" i="15"/>
  <c r="I233" i="15"/>
  <c r="Z233" i="15" s="1"/>
  <c r="J233" i="15"/>
  <c r="I245" i="15"/>
  <c r="AD245" i="15" s="1"/>
  <c r="J245" i="15"/>
  <c r="I281" i="15"/>
  <c r="Z281" i="15" s="1"/>
  <c r="J281" i="15"/>
  <c r="I293" i="15"/>
  <c r="AD293" i="15" s="1"/>
  <c r="J293" i="15"/>
  <c r="I329" i="15"/>
  <c r="Z329" i="15" s="1"/>
  <c r="J329" i="15"/>
  <c r="I341" i="15"/>
  <c r="AD341" i="15" s="1"/>
  <c r="J341" i="15"/>
  <c r="I377" i="15"/>
  <c r="Z377" i="15" s="1"/>
  <c r="J377" i="15"/>
  <c r="I389" i="15"/>
  <c r="AD389" i="15" s="1"/>
  <c r="J389" i="15"/>
  <c r="I413" i="15"/>
  <c r="AE413" i="15" s="1"/>
  <c r="J413" i="15"/>
  <c r="I425" i="15"/>
  <c r="Z425" i="15" s="1"/>
  <c r="J425" i="15"/>
  <c r="I437" i="15"/>
  <c r="AD437" i="15" s="1"/>
  <c r="J437" i="15"/>
  <c r="I449" i="15"/>
  <c r="AD449" i="15" s="1"/>
  <c r="J449" i="15"/>
  <c r="I461" i="15"/>
  <c r="AE461" i="15" s="1"/>
  <c r="J461" i="15"/>
  <c r="I473" i="15"/>
  <c r="Z473" i="15" s="1"/>
  <c r="J473" i="15"/>
  <c r="I485" i="15"/>
  <c r="AD485" i="15" s="1"/>
  <c r="J485" i="15"/>
  <c r="I497" i="15"/>
  <c r="AD497" i="15" s="1"/>
  <c r="J497" i="15"/>
  <c r="I509" i="15"/>
  <c r="AE509" i="15" s="1"/>
  <c r="J509" i="15"/>
  <c r="I521" i="15"/>
  <c r="Z521" i="15" s="1"/>
  <c r="J521" i="15"/>
  <c r="I533" i="15"/>
  <c r="AD533" i="15" s="1"/>
  <c r="J533" i="15"/>
  <c r="I545" i="15"/>
  <c r="AD545" i="15" s="1"/>
  <c r="J545" i="15"/>
  <c r="I557" i="15"/>
  <c r="AE557" i="15" s="1"/>
  <c r="J557" i="15"/>
  <c r="I569" i="15"/>
  <c r="Z569" i="15" s="1"/>
  <c r="J569" i="15"/>
  <c r="I581" i="15"/>
  <c r="AD581" i="15" s="1"/>
  <c r="J581" i="15"/>
  <c r="I593" i="15"/>
  <c r="AD593" i="15" s="1"/>
  <c r="J593" i="15"/>
  <c r="I605" i="15"/>
  <c r="AE605" i="15" s="1"/>
  <c r="J605" i="15"/>
  <c r="I617" i="15"/>
  <c r="Z617" i="15" s="1"/>
  <c r="J617" i="15"/>
  <c r="I629" i="15"/>
  <c r="AD629" i="15" s="1"/>
  <c r="J629" i="15"/>
  <c r="I641" i="15"/>
  <c r="AD641" i="15" s="1"/>
  <c r="J641" i="15"/>
  <c r="I653" i="15"/>
  <c r="AE653" i="15" s="1"/>
  <c r="J653" i="15"/>
  <c r="I677" i="15"/>
  <c r="AD677" i="15" s="1"/>
  <c r="J677" i="15"/>
  <c r="I689" i="15"/>
  <c r="AD689" i="15" s="1"/>
  <c r="J689" i="15"/>
  <c r="I701" i="15"/>
  <c r="AE701" i="15" s="1"/>
  <c r="J701" i="15"/>
  <c r="I713" i="15"/>
  <c r="Z713" i="15" s="1"/>
  <c r="J713" i="15"/>
  <c r="I725" i="15"/>
  <c r="AD725" i="15" s="1"/>
  <c r="J725" i="15"/>
  <c r="I737" i="15"/>
  <c r="AD737" i="15" s="1"/>
  <c r="J737" i="15"/>
  <c r="I749" i="15"/>
  <c r="AE749" i="15" s="1"/>
  <c r="J749" i="15"/>
  <c r="I761" i="15"/>
  <c r="Z761" i="15" s="1"/>
  <c r="J761" i="15"/>
  <c r="I773" i="15"/>
  <c r="AD773" i="15" s="1"/>
  <c r="J773" i="15"/>
  <c r="I785" i="15"/>
  <c r="AD785" i="15" s="1"/>
  <c r="J785" i="15"/>
  <c r="I797" i="15"/>
  <c r="AE797" i="15" s="1"/>
  <c r="J797" i="15"/>
  <c r="I809" i="15"/>
  <c r="Z809" i="15" s="1"/>
  <c r="J809" i="15"/>
  <c r="I821" i="15"/>
  <c r="AD821" i="15" s="1"/>
  <c r="J821" i="15"/>
  <c r="I833" i="15"/>
  <c r="AD833" i="15" s="1"/>
  <c r="J833" i="15"/>
  <c r="I845" i="15"/>
  <c r="AE845" i="15" s="1"/>
  <c r="J845" i="15"/>
  <c r="I857" i="15"/>
  <c r="Z857" i="15" s="1"/>
  <c r="J857" i="15"/>
  <c r="I869" i="15"/>
  <c r="AD869" i="15" s="1"/>
  <c r="J869" i="15"/>
  <c r="I881" i="15"/>
  <c r="AD881" i="15" s="1"/>
  <c r="J881" i="15"/>
  <c r="I893" i="15"/>
  <c r="AE893" i="15" s="1"/>
  <c r="J893" i="15"/>
  <c r="I905" i="15"/>
  <c r="Z905" i="15" s="1"/>
  <c r="J905" i="15"/>
  <c r="I917" i="15"/>
  <c r="AD917" i="15" s="1"/>
  <c r="J917" i="15"/>
  <c r="I929" i="15"/>
  <c r="AD929" i="15" s="1"/>
  <c r="J929" i="15"/>
  <c r="I941" i="15"/>
  <c r="AE941" i="15" s="1"/>
  <c r="J941" i="15"/>
  <c r="I14" i="15"/>
  <c r="J14" i="15"/>
  <c r="I50" i="15"/>
  <c r="J50" i="15"/>
  <c r="I53" i="15"/>
  <c r="AD53" i="15" s="1"/>
  <c r="J53" i="15"/>
  <c r="I40" i="15"/>
  <c r="AD40" i="15" s="1"/>
  <c r="J40" i="15"/>
  <c r="I52" i="15"/>
  <c r="AE52" i="15" s="1"/>
  <c r="J52" i="15"/>
  <c r="I64" i="15"/>
  <c r="Z64" i="15" s="1"/>
  <c r="J64" i="15"/>
  <c r="I76" i="15"/>
  <c r="AD76" i="15" s="1"/>
  <c r="J76" i="15"/>
  <c r="I88" i="15"/>
  <c r="AD88" i="15" s="1"/>
  <c r="J88" i="15"/>
  <c r="I124" i="15"/>
  <c r="AD124" i="15" s="1"/>
  <c r="J124" i="15"/>
  <c r="I136" i="15"/>
  <c r="AD136" i="15" s="1"/>
  <c r="J136" i="15"/>
  <c r="I148" i="15"/>
  <c r="AE148" i="15" s="1"/>
  <c r="J148" i="15"/>
  <c r="I160" i="15"/>
  <c r="Z160" i="15" s="1"/>
  <c r="J160" i="15"/>
  <c r="I172" i="15"/>
  <c r="AD172" i="15" s="1"/>
  <c r="J172" i="15"/>
  <c r="I184" i="15"/>
  <c r="AD184" i="15" s="1"/>
  <c r="J184" i="15"/>
  <c r="I196" i="15"/>
  <c r="AE196" i="15" s="1"/>
  <c r="J196" i="15"/>
  <c r="I208" i="15"/>
  <c r="Z208" i="15" s="1"/>
  <c r="J208" i="15"/>
  <c r="I220" i="15"/>
  <c r="AD220" i="15" s="1"/>
  <c r="J220" i="15"/>
  <c r="I232" i="15"/>
  <c r="AD232" i="15" s="1"/>
  <c r="J232" i="15"/>
  <c r="I244" i="15"/>
  <c r="AE244" i="15" s="1"/>
  <c r="J244" i="15"/>
  <c r="I256" i="15"/>
  <c r="Z256" i="15" s="1"/>
  <c r="J256" i="15"/>
  <c r="I268" i="15"/>
  <c r="AD268" i="15" s="1"/>
  <c r="J268" i="15"/>
  <c r="I280" i="15"/>
  <c r="AD280" i="15" s="1"/>
  <c r="J280" i="15"/>
  <c r="I292" i="15"/>
  <c r="AE292" i="15" s="1"/>
  <c r="J292" i="15"/>
  <c r="I304" i="15"/>
  <c r="Z304" i="15" s="1"/>
  <c r="J304" i="15"/>
  <c r="I316" i="15"/>
  <c r="AD316" i="15" s="1"/>
  <c r="J316" i="15"/>
  <c r="I328" i="15"/>
  <c r="AD328" i="15" s="1"/>
  <c r="J328" i="15"/>
  <c r="I340" i="15"/>
  <c r="AE340" i="15" s="1"/>
  <c r="J340" i="15"/>
  <c r="I352" i="15"/>
  <c r="Z352" i="15" s="1"/>
  <c r="J352" i="15"/>
  <c r="I364" i="15"/>
  <c r="AD364" i="15" s="1"/>
  <c r="J364" i="15"/>
  <c r="I376" i="15"/>
  <c r="AD376" i="15" s="1"/>
  <c r="J376" i="15"/>
  <c r="I388" i="15"/>
  <c r="AE388" i="15" s="1"/>
  <c r="J388" i="15"/>
  <c r="I400" i="15"/>
  <c r="Z400" i="15" s="1"/>
  <c r="J400" i="15"/>
  <c r="I412" i="15"/>
  <c r="AD412" i="15" s="1"/>
  <c r="J412" i="15"/>
  <c r="I424" i="15"/>
  <c r="AD424" i="15" s="1"/>
  <c r="J424" i="15"/>
  <c r="I436" i="15"/>
  <c r="AE436" i="15" s="1"/>
  <c r="J436" i="15"/>
  <c r="I448" i="15"/>
  <c r="Z448" i="15" s="1"/>
  <c r="J448" i="15"/>
  <c r="I460" i="15"/>
  <c r="AD460" i="15" s="1"/>
  <c r="J460" i="15"/>
  <c r="I472" i="15"/>
  <c r="AD472" i="15" s="1"/>
  <c r="J472" i="15"/>
  <c r="I484" i="15"/>
  <c r="AE484" i="15" s="1"/>
  <c r="J484" i="15"/>
  <c r="I496" i="15"/>
  <c r="Z496" i="15" s="1"/>
  <c r="J496" i="15"/>
  <c r="I508" i="15"/>
  <c r="AD508" i="15" s="1"/>
  <c r="J508" i="15"/>
  <c r="I520" i="15"/>
  <c r="AD520" i="15" s="1"/>
  <c r="J520" i="15"/>
  <c r="I532" i="15"/>
  <c r="AE532" i="15" s="1"/>
  <c r="J532" i="15"/>
  <c r="I544" i="15"/>
  <c r="Z544" i="15" s="1"/>
  <c r="J544" i="15"/>
  <c r="I556" i="15"/>
  <c r="AD556" i="15" s="1"/>
  <c r="J556" i="15"/>
  <c r="I568" i="15"/>
  <c r="AD568" i="15" s="1"/>
  <c r="J568" i="15"/>
  <c r="I580" i="15"/>
  <c r="AE580" i="15" s="1"/>
  <c r="J580" i="15"/>
  <c r="I592" i="15"/>
  <c r="Z592" i="15" s="1"/>
  <c r="J592" i="15"/>
  <c r="I604" i="15"/>
  <c r="AD604" i="15" s="1"/>
  <c r="J604" i="15"/>
  <c r="I616" i="15"/>
  <c r="AD616" i="15" s="1"/>
  <c r="J616" i="15"/>
  <c r="I628" i="15"/>
  <c r="AE628" i="15" s="1"/>
  <c r="J628" i="15"/>
  <c r="I640" i="15"/>
  <c r="Z640" i="15" s="1"/>
  <c r="J640" i="15"/>
  <c r="I652" i="15"/>
  <c r="AD652" i="15" s="1"/>
  <c r="J652" i="15"/>
  <c r="I664" i="15"/>
  <c r="AD664" i="15" s="1"/>
  <c r="J664" i="15"/>
  <c r="I676" i="15"/>
  <c r="AE676" i="15" s="1"/>
  <c r="J676" i="15"/>
  <c r="I688" i="15"/>
  <c r="Z688" i="15" s="1"/>
  <c r="J688" i="15"/>
  <c r="I700" i="15"/>
  <c r="AD700" i="15" s="1"/>
  <c r="J700" i="15"/>
  <c r="I712" i="15"/>
  <c r="AD712" i="15" s="1"/>
  <c r="J712" i="15"/>
  <c r="I724" i="15"/>
  <c r="AE724" i="15" s="1"/>
  <c r="J724" i="15"/>
  <c r="I748" i="15"/>
  <c r="AD748" i="15" s="1"/>
  <c r="J748" i="15"/>
  <c r="I760" i="15"/>
  <c r="AD760" i="15" s="1"/>
  <c r="J760" i="15"/>
  <c r="I772" i="15"/>
  <c r="AE772" i="15" s="1"/>
  <c r="J772" i="15"/>
  <c r="I784" i="15"/>
  <c r="Z784" i="15" s="1"/>
  <c r="J784" i="15"/>
  <c r="I796" i="15"/>
  <c r="AD796" i="15" s="1"/>
  <c r="J796" i="15"/>
  <c r="I808" i="15"/>
  <c r="AD808" i="15" s="1"/>
  <c r="J808" i="15"/>
  <c r="I820" i="15"/>
  <c r="AE820" i="15" s="1"/>
  <c r="J820" i="15"/>
  <c r="I832" i="15"/>
  <c r="Z832" i="15" s="1"/>
  <c r="J832" i="15"/>
  <c r="I844" i="15"/>
  <c r="AD844" i="15" s="1"/>
  <c r="J844" i="15"/>
  <c r="I856" i="15"/>
  <c r="AD856" i="15" s="1"/>
  <c r="J856" i="15"/>
  <c r="I868" i="15"/>
  <c r="AE868" i="15" s="1"/>
  <c r="J868" i="15"/>
  <c r="I880" i="15"/>
  <c r="AD880" i="15" s="1"/>
  <c r="J880" i="15"/>
  <c r="I892" i="15"/>
  <c r="AD892" i="15" s="1"/>
  <c r="J892" i="15"/>
  <c r="I904" i="15"/>
  <c r="AD904" i="15" s="1"/>
  <c r="J904" i="15"/>
  <c r="I916" i="15"/>
  <c r="AE916" i="15" s="1"/>
  <c r="J916" i="15"/>
  <c r="I928" i="15"/>
  <c r="Z928" i="15" s="1"/>
  <c r="J928" i="15"/>
  <c r="I940" i="15"/>
  <c r="AD940" i="15" s="1"/>
  <c r="J940" i="15"/>
  <c r="R408" i="8"/>
  <c r="R651" i="8"/>
  <c r="R231" i="8"/>
  <c r="R759" i="8"/>
  <c r="R631" i="8"/>
  <c r="R841" i="8"/>
  <c r="R28" i="8"/>
  <c r="R25" i="8"/>
  <c r="R865" i="8"/>
  <c r="R814" i="8"/>
  <c r="R37" i="8"/>
  <c r="R182" i="8"/>
  <c r="R171" i="8"/>
  <c r="R423" i="8"/>
  <c r="R435" i="8"/>
  <c r="R315" i="8"/>
  <c r="R387" i="8"/>
  <c r="R855" i="8"/>
  <c r="R781" i="8"/>
  <c r="R399" i="8"/>
  <c r="R111" i="8"/>
  <c r="R783" i="8"/>
  <c r="R807" i="8"/>
  <c r="R70" i="8"/>
  <c r="R361" i="8"/>
  <c r="R112" i="8"/>
  <c r="R287" i="8"/>
  <c r="R1027" i="8"/>
  <c r="R147" i="8"/>
  <c r="R279" i="8"/>
  <c r="R291" i="8"/>
  <c r="R175" i="8"/>
  <c r="R409" i="8"/>
  <c r="R958" i="8"/>
  <c r="R1035" i="8"/>
  <c r="R66" i="8"/>
  <c r="R135" i="8"/>
  <c r="R139" i="8"/>
  <c r="R261" i="8"/>
  <c r="R303" i="8"/>
  <c r="R327" i="8"/>
  <c r="R348" i="8"/>
  <c r="R38" i="8"/>
  <c r="R422" i="8"/>
  <c r="R444" i="8"/>
  <c r="R458" i="8"/>
  <c r="R468" i="8"/>
  <c r="R470" i="8"/>
  <c r="R481" i="8"/>
  <c r="R505" i="8"/>
  <c r="R530" i="8"/>
  <c r="R540" i="8"/>
  <c r="R542" i="8"/>
  <c r="R553" i="8"/>
  <c r="R564" i="8"/>
  <c r="R351" i="8"/>
  <c r="R375" i="8"/>
  <c r="R123" i="8"/>
  <c r="R195" i="8"/>
  <c r="R217" i="8"/>
  <c r="R701" i="8"/>
  <c r="R87" i="8"/>
  <c r="R255" i="8"/>
  <c r="R16" i="8"/>
  <c r="R100" i="8"/>
  <c r="R325" i="8"/>
  <c r="R785" i="8"/>
  <c r="R830" i="8"/>
  <c r="R881" i="8"/>
  <c r="R903" i="8"/>
  <c r="R75" i="8"/>
  <c r="R372" i="8"/>
  <c r="R57" i="8"/>
  <c r="R757" i="8"/>
  <c r="R758" i="8"/>
  <c r="R761" i="8"/>
  <c r="R110" i="8"/>
  <c r="R329" i="8"/>
  <c r="R662" i="8"/>
  <c r="R693" i="8"/>
  <c r="R228" i="8"/>
  <c r="R267" i="8"/>
  <c r="R320" i="8"/>
  <c r="R339" i="8"/>
  <c r="R421" i="8"/>
  <c r="R434" i="8"/>
  <c r="R445" i="8"/>
  <c r="R457" i="8"/>
  <c r="R469" i="8"/>
  <c r="R478" i="8"/>
  <c r="R494" i="8"/>
  <c r="R516" i="8"/>
  <c r="R529" i="8"/>
  <c r="R541" i="8"/>
  <c r="R550" i="8"/>
  <c r="R243" i="8"/>
  <c r="R61" i="8"/>
  <c r="R183" i="8"/>
  <c r="R132" i="8"/>
  <c r="R84" i="8"/>
  <c r="R277" i="8"/>
  <c r="R41" i="8"/>
  <c r="R242" i="8"/>
  <c r="R363" i="8"/>
  <c r="R407" i="8"/>
  <c r="R411" i="8"/>
  <c r="R443" i="8"/>
  <c r="R447" i="8"/>
  <c r="R647" i="8"/>
  <c r="R723" i="8"/>
  <c r="R734" i="8"/>
  <c r="R946" i="8"/>
  <c r="R459" i="8"/>
  <c r="R471" i="8"/>
  <c r="R483" i="8"/>
  <c r="R491" i="8"/>
  <c r="R495" i="8"/>
  <c r="R507" i="8"/>
  <c r="R519" i="8"/>
  <c r="R528" i="8"/>
  <c r="R531" i="8"/>
  <c r="R535" i="8"/>
  <c r="R543" i="8"/>
  <c r="R551" i="8"/>
  <c r="R555" i="8"/>
  <c r="R560" i="8"/>
  <c r="R567" i="8"/>
  <c r="R571" i="8"/>
  <c r="R579" i="8"/>
  <c r="R587" i="8"/>
  <c r="R591" i="8"/>
  <c r="R599" i="8"/>
  <c r="R603" i="8"/>
  <c r="R611" i="8"/>
  <c r="R615" i="8"/>
  <c r="R619" i="8"/>
  <c r="R660" i="8"/>
  <c r="R663" i="8"/>
  <c r="R902" i="8"/>
  <c r="R1017" i="8"/>
  <c r="R63" i="8"/>
  <c r="R151" i="8"/>
  <c r="R207" i="8"/>
  <c r="R219" i="8"/>
  <c r="R307" i="8"/>
  <c r="R707" i="8"/>
  <c r="R722" i="8"/>
  <c r="R806" i="8"/>
  <c r="R847" i="8"/>
  <c r="R852" i="8"/>
  <c r="R818" i="8"/>
  <c r="R819" i="8"/>
  <c r="R831" i="8"/>
  <c r="R1056" i="8"/>
  <c r="R26" i="8"/>
  <c r="R65" i="8"/>
  <c r="R249" i="8"/>
  <c r="R302" i="8"/>
  <c r="R308" i="8"/>
  <c r="R674" i="8"/>
  <c r="R675" i="8"/>
  <c r="R699" i="8"/>
  <c r="R744" i="8"/>
  <c r="R747" i="8"/>
  <c r="R793" i="8"/>
  <c r="R936" i="8"/>
  <c r="R746" i="8"/>
  <c r="R839" i="8"/>
  <c r="R842" i="8"/>
  <c r="R843" i="8"/>
  <c r="R926" i="8"/>
  <c r="R950" i="8"/>
  <c r="R1022" i="8"/>
  <c r="R927" i="8"/>
  <c r="R953" i="8"/>
  <c r="R975" i="8"/>
  <c r="R999" i="8"/>
  <c r="R99" i="8"/>
  <c r="R190" i="8"/>
  <c r="R232" i="8"/>
  <c r="R300" i="8"/>
  <c r="R359" i="8"/>
  <c r="R49" i="8"/>
  <c r="R264" i="8"/>
  <c r="R350" i="8"/>
  <c r="R383" i="8"/>
  <c r="R923" i="8"/>
  <c r="R690" i="8"/>
  <c r="R794" i="8"/>
  <c r="R795" i="8"/>
  <c r="R800" i="8"/>
  <c r="R879" i="8"/>
  <c r="R887" i="8"/>
  <c r="R890" i="8"/>
  <c r="R891" i="8"/>
  <c r="R915" i="8"/>
  <c r="R968" i="8"/>
  <c r="R987" i="8"/>
  <c r="R992" i="8"/>
  <c r="R1011" i="8"/>
  <c r="R1062" i="8"/>
  <c r="R566" i="8"/>
  <c r="R570" i="8"/>
  <c r="R577" i="8"/>
  <c r="R578" i="8"/>
  <c r="R580" i="8"/>
  <c r="R589" i="8"/>
  <c r="R590" i="8"/>
  <c r="R596" i="8"/>
  <c r="R601" i="8"/>
  <c r="R602" i="8"/>
  <c r="R605" i="8"/>
  <c r="R612" i="8"/>
  <c r="R613" i="8"/>
  <c r="R614" i="8"/>
  <c r="R621" i="8"/>
  <c r="R625" i="8"/>
  <c r="R628" i="8"/>
  <c r="R637" i="8"/>
  <c r="R645" i="8"/>
  <c r="R649" i="8"/>
  <c r="R650" i="8"/>
  <c r="R686" i="8"/>
  <c r="R687" i="8"/>
  <c r="R724" i="8"/>
  <c r="R735" i="8"/>
  <c r="R745" i="8"/>
  <c r="R770" i="8"/>
  <c r="R771" i="8"/>
  <c r="R863" i="8"/>
  <c r="R867" i="8"/>
  <c r="R874" i="8"/>
  <c r="R876" i="8"/>
  <c r="R914" i="8"/>
  <c r="R938" i="8"/>
  <c r="R1058" i="8"/>
  <c r="R711" i="8"/>
  <c r="R862" i="8"/>
  <c r="R911" i="8"/>
  <c r="R985" i="8"/>
  <c r="R1007" i="8"/>
  <c r="R1063" i="8"/>
  <c r="R55" i="8"/>
  <c r="R47" i="8"/>
  <c r="R13" i="8"/>
  <c r="R39" i="8"/>
  <c r="R51" i="8"/>
  <c r="R191" i="8"/>
  <c r="R159" i="8"/>
  <c r="R192" i="8"/>
  <c r="R120" i="8"/>
  <c r="R286" i="8"/>
  <c r="R386" i="8"/>
  <c r="R238" i="8"/>
  <c r="R73" i="8"/>
  <c r="R236" i="8"/>
  <c r="R290" i="8"/>
  <c r="R204" i="8"/>
  <c r="R247" i="8"/>
  <c r="R398" i="8"/>
  <c r="R282" i="8"/>
  <c r="R314" i="8"/>
  <c r="R346" i="8"/>
  <c r="R362" i="8"/>
  <c r="R378" i="8"/>
  <c r="R410" i="8"/>
  <c r="R246" i="8"/>
  <c r="R278" i="8"/>
  <c r="R310" i="8"/>
  <c r="R326" i="8"/>
  <c r="R342" i="8"/>
  <c r="R374" i="8"/>
  <c r="R406" i="8"/>
  <c r="R627" i="8"/>
  <c r="R684" i="8"/>
  <c r="R695" i="8"/>
  <c r="R732" i="8"/>
  <c r="R884" i="8"/>
  <c r="R740" i="8"/>
  <c r="R898" i="8"/>
  <c r="R720" i="8"/>
  <c r="R756" i="8"/>
  <c r="R808" i="8"/>
  <c r="R878" i="8"/>
  <c r="R932" i="8"/>
  <c r="R768" i="8"/>
  <c r="R816" i="8"/>
  <c r="R935" i="8"/>
  <c r="R901" i="8"/>
  <c r="R930" i="8"/>
  <c r="R962" i="8"/>
  <c r="R1009" i="8"/>
  <c r="R925" i="8"/>
  <c r="R974" i="8"/>
  <c r="R1006" i="8"/>
  <c r="R1021" i="8"/>
  <c r="R937" i="8"/>
  <c r="R971" i="8"/>
  <c r="R986" i="8"/>
  <c r="R1001" i="8"/>
  <c r="R1059" i="8"/>
  <c r="R951" i="8"/>
  <c r="R983" i="8"/>
  <c r="R963" i="8"/>
  <c r="R1023" i="8"/>
  <c r="AM971" i="15" l="1"/>
  <c r="Q971" i="15"/>
  <c r="AM756" i="15"/>
  <c r="Q756" i="15"/>
  <c r="AM326" i="15"/>
  <c r="Q326" i="15"/>
  <c r="AM204" i="15"/>
  <c r="Q204" i="15"/>
  <c r="AM39" i="15"/>
  <c r="Q39" i="15"/>
  <c r="AM863" i="15"/>
  <c r="Q863" i="15"/>
  <c r="AM628" i="15"/>
  <c r="Q628" i="15"/>
  <c r="AM987" i="15"/>
  <c r="Q987" i="15"/>
  <c r="AM383" i="15"/>
  <c r="Q383" i="15"/>
  <c r="AM843" i="15"/>
  <c r="Q843" i="15"/>
  <c r="AM699" i="15"/>
  <c r="Q699" i="15"/>
  <c r="AM707" i="15"/>
  <c r="Q707" i="15"/>
  <c r="AM611" i="15"/>
  <c r="Q611" i="15"/>
  <c r="AM560" i="15"/>
  <c r="Q560" i="15"/>
  <c r="AM723" i="15"/>
  <c r="Q723" i="15"/>
  <c r="AM541" i="15"/>
  <c r="Q541" i="15"/>
  <c r="AM814" i="15"/>
  <c r="Q814" i="15"/>
  <c r="AM1023" i="15"/>
  <c r="Q1023" i="15"/>
  <c r="AM1059" i="15"/>
  <c r="AO1059" i="15" s="1"/>
  <c r="L1057" i="3" s="1"/>
  <c r="Q1059" i="15"/>
  <c r="AM937" i="15"/>
  <c r="Q937" i="15"/>
  <c r="AM925" i="15"/>
  <c r="Q925" i="15"/>
  <c r="AM901" i="15"/>
  <c r="Q901" i="15"/>
  <c r="AM720" i="15"/>
  <c r="Q720" i="15"/>
  <c r="AM732" i="15"/>
  <c r="Q732" i="15"/>
  <c r="AM406" i="15"/>
  <c r="Q406" i="15"/>
  <c r="AM310" i="15"/>
  <c r="Q310" i="15"/>
  <c r="AM378" i="15"/>
  <c r="Q378" i="15"/>
  <c r="AM290" i="15"/>
  <c r="Q290" i="15"/>
  <c r="AM386" i="15"/>
  <c r="Q386" i="15"/>
  <c r="AM159" i="15"/>
  <c r="Q159" i="15"/>
  <c r="AM13" i="15"/>
  <c r="Q13" i="15"/>
  <c r="AM711" i="15"/>
  <c r="Q711" i="15"/>
  <c r="AM876" i="15"/>
  <c r="Q876" i="15"/>
  <c r="AM771" i="15"/>
  <c r="Q771" i="15"/>
  <c r="AM649" i="15"/>
  <c r="Q649" i="15"/>
  <c r="AM612" i="15"/>
  <c r="Q612" i="15"/>
  <c r="AM963" i="15"/>
  <c r="Q963" i="15"/>
  <c r="AM1001" i="15"/>
  <c r="Q1001" i="15"/>
  <c r="Q1021" i="15"/>
  <c r="AM1021" i="15"/>
  <c r="Q1009" i="15"/>
  <c r="AM1009" i="15"/>
  <c r="AM935" i="15"/>
  <c r="Q935" i="15"/>
  <c r="AM878" i="15"/>
  <c r="Q878" i="15"/>
  <c r="AM898" i="15"/>
  <c r="Q898" i="15"/>
  <c r="AM695" i="15"/>
  <c r="Q695" i="15"/>
  <c r="AM374" i="15"/>
  <c r="Q374" i="15"/>
  <c r="AM278" i="15"/>
  <c r="Q278" i="15"/>
  <c r="AM362" i="15"/>
  <c r="Q362" i="15"/>
  <c r="AM398" i="15"/>
  <c r="Q398" i="15"/>
  <c r="AM236" i="15"/>
  <c r="Q236" i="15"/>
  <c r="AM286" i="15"/>
  <c r="Q286" i="15"/>
  <c r="AM191" i="15"/>
  <c r="Q191" i="15"/>
  <c r="AM47" i="15"/>
  <c r="Q47" i="15"/>
  <c r="AM985" i="15"/>
  <c r="Q985" i="15"/>
  <c r="Q1058" i="15"/>
  <c r="AM1058" i="15"/>
  <c r="AO1058" i="15" s="1"/>
  <c r="L1056" i="3" s="1"/>
  <c r="AM874" i="15"/>
  <c r="Q874" i="15"/>
  <c r="AM770" i="15"/>
  <c r="Q770" i="15"/>
  <c r="AM687" i="15"/>
  <c r="Q687" i="15"/>
  <c r="AM645" i="15"/>
  <c r="Q645" i="15"/>
  <c r="AM621" i="15"/>
  <c r="Q621" i="15"/>
  <c r="AM605" i="15"/>
  <c r="Q605" i="15"/>
  <c r="AM590" i="15"/>
  <c r="Q590" i="15"/>
  <c r="AM577" i="15"/>
  <c r="Q577" i="15"/>
  <c r="AM1011" i="15"/>
  <c r="Q1011" i="15"/>
  <c r="AM915" i="15"/>
  <c r="Q915" i="15"/>
  <c r="AM879" i="15"/>
  <c r="Q879" i="15"/>
  <c r="AM690" i="15"/>
  <c r="Q690" i="15"/>
  <c r="AM264" i="15"/>
  <c r="Q264" i="15"/>
  <c r="AM232" i="15"/>
  <c r="Q232" i="15"/>
  <c r="AM975" i="15"/>
  <c r="Q975" i="15"/>
  <c r="AM950" i="15"/>
  <c r="Q950" i="15"/>
  <c r="AM839" i="15"/>
  <c r="Q839" i="15"/>
  <c r="AM747" i="15"/>
  <c r="Q747" i="15"/>
  <c r="AM674" i="15"/>
  <c r="Q674" i="15"/>
  <c r="AM65" i="15"/>
  <c r="Q65" i="15"/>
  <c r="AM819" i="15"/>
  <c r="Q819" i="15"/>
  <c r="AM806" i="15"/>
  <c r="Q806" i="15"/>
  <c r="AM219" i="15"/>
  <c r="Q219" i="15"/>
  <c r="Q1017" i="15"/>
  <c r="AM1017" i="15"/>
  <c r="AM619" i="15"/>
  <c r="Q619" i="15"/>
  <c r="AM599" i="15"/>
  <c r="Q599" i="15"/>
  <c r="AM571" i="15"/>
  <c r="Q571" i="15"/>
  <c r="AM551" i="15"/>
  <c r="Q551" i="15"/>
  <c r="AM528" i="15"/>
  <c r="Q528" i="15"/>
  <c r="AM491" i="15"/>
  <c r="Q491" i="15"/>
  <c r="AM946" i="15"/>
  <c r="Q946" i="15"/>
  <c r="AM447" i="15"/>
  <c r="Q447" i="15"/>
  <c r="AM363" i="15"/>
  <c r="Q363" i="15"/>
  <c r="AM84" i="15"/>
  <c r="Q84" i="15"/>
  <c r="AM243" i="15"/>
  <c r="Q243" i="15"/>
  <c r="AM516" i="15"/>
  <c r="Q516" i="15"/>
  <c r="AM457" i="15"/>
  <c r="Q457" i="15"/>
  <c r="AM339" i="15"/>
  <c r="Q339" i="15"/>
  <c r="AM693" i="15"/>
  <c r="Q693" i="15"/>
  <c r="AM761" i="15"/>
  <c r="Q761" i="15"/>
  <c r="AM372" i="15"/>
  <c r="Q372" i="15"/>
  <c r="AM830" i="15"/>
  <c r="Q830" i="15"/>
  <c r="AM16" i="15"/>
  <c r="Q16" i="15"/>
  <c r="AM217" i="15"/>
  <c r="Q217" i="15"/>
  <c r="AM351" i="15"/>
  <c r="Q351" i="15"/>
  <c r="AM540" i="15"/>
  <c r="Q540" i="15"/>
  <c r="AM470" i="15"/>
  <c r="Q470" i="15"/>
  <c r="AM422" i="15"/>
  <c r="Q422" i="15"/>
  <c r="AM303" i="15"/>
  <c r="Q303" i="15"/>
  <c r="AM66" i="15"/>
  <c r="Q66" i="15"/>
  <c r="AM175" i="15"/>
  <c r="Q175" i="15"/>
  <c r="AM1027" i="15"/>
  <c r="Q1027" i="15"/>
  <c r="AM70" i="15"/>
  <c r="Q70" i="15"/>
  <c r="AM399" i="15"/>
  <c r="Q399" i="15"/>
  <c r="AM315" i="15"/>
  <c r="Q315" i="15"/>
  <c r="AM182" i="15"/>
  <c r="Q182" i="15"/>
  <c r="AM25" i="15"/>
  <c r="Q25" i="15"/>
  <c r="AM759" i="15"/>
  <c r="Q759" i="15"/>
  <c r="Z941" i="15"/>
  <c r="AD937" i="15"/>
  <c r="AE929" i="15"/>
  <c r="AD925" i="15"/>
  <c r="AD921" i="15"/>
  <c r="AE913" i="15"/>
  <c r="Z909" i="15"/>
  <c r="AD905" i="15"/>
  <c r="AE897" i="15"/>
  <c r="Z893" i="15"/>
  <c r="AD889" i="15"/>
  <c r="AE881" i="15"/>
  <c r="Z877" i="15"/>
  <c r="AD873" i="15"/>
  <c r="AE865" i="15"/>
  <c r="Z861" i="15"/>
  <c r="AD857" i="15"/>
  <c r="AE849" i="15"/>
  <c r="Z845" i="15"/>
  <c r="AD841" i="15"/>
  <c r="AE833" i="15"/>
  <c r="Z829" i="15"/>
  <c r="AD825" i="15"/>
  <c r="AE817" i="15"/>
  <c r="Z813" i="15"/>
  <c r="AD809" i="15"/>
  <c r="AE801" i="15"/>
  <c r="Z797" i="15"/>
  <c r="AD793" i="15"/>
  <c r="AE785" i="15"/>
  <c r="Z781" i="15"/>
  <c r="AD777" i="15"/>
  <c r="AE769" i="15"/>
  <c r="Z765" i="15"/>
  <c r="AD761" i="15"/>
  <c r="AE753" i="15"/>
  <c r="Z749" i="15"/>
  <c r="AD745" i="15"/>
  <c r="AE737" i="15"/>
  <c r="Z733" i="15"/>
  <c r="AD729" i="15"/>
  <c r="AE721" i="15"/>
  <c r="Z717" i="15"/>
  <c r="AD713" i="15"/>
  <c r="AE705" i="15"/>
  <c r="Z701" i="15"/>
  <c r="AD697" i="15"/>
  <c r="AE689" i="15"/>
  <c r="Z685" i="15"/>
  <c r="AD681" i="15"/>
  <c r="Z669" i="15"/>
  <c r="AE657" i="15"/>
  <c r="Z653" i="15"/>
  <c r="AD649" i="15"/>
  <c r="AE641" i="15"/>
  <c r="Z637" i="15"/>
  <c r="AD633" i="15"/>
  <c r="AE625" i="15"/>
  <c r="Z621" i="15"/>
  <c r="AD617" i="15"/>
  <c r="AE609" i="15"/>
  <c r="Z605" i="15"/>
  <c r="AD601" i="15"/>
  <c r="AE593" i="15"/>
  <c r="Z589" i="15"/>
  <c r="AD585" i="15"/>
  <c r="AE577" i="15"/>
  <c r="Z573" i="15"/>
  <c r="AD569" i="15"/>
  <c r="AE561" i="15"/>
  <c r="Z557" i="15"/>
  <c r="AD553" i="15"/>
  <c r="AE545" i="15"/>
  <c r="Z541" i="15"/>
  <c r="AD537" i="15"/>
  <c r="AE529" i="15"/>
  <c r="Z525" i="15"/>
  <c r="AD521" i="15"/>
  <c r="AE513" i="15"/>
  <c r="Z509" i="15"/>
  <c r="AD505" i="15"/>
  <c r="AE497" i="15"/>
  <c r="Z493" i="15"/>
  <c r="AD489" i="15"/>
  <c r="AE481" i="15"/>
  <c r="Z477" i="15"/>
  <c r="AD473" i="15"/>
  <c r="AE465" i="15"/>
  <c r="Z461" i="15"/>
  <c r="AD457" i="15"/>
  <c r="AE449" i="15"/>
  <c r="Z445" i="15"/>
  <c r="AD441" i="15"/>
  <c r="AE433" i="15"/>
  <c r="Z429" i="15"/>
  <c r="AD425" i="15"/>
  <c r="Z417" i="15"/>
  <c r="Z413" i="15"/>
  <c r="AD409" i="15"/>
  <c r="AD393" i="15"/>
  <c r="AD377" i="15"/>
  <c r="AD361" i="15"/>
  <c r="AD345" i="15"/>
  <c r="AD329" i="15"/>
  <c r="AD313" i="15"/>
  <c r="AD297" i="15"/>
  <c r="AD281" i="15"/>
  <c r="AD265" i="15"/>
  <c r="AD249" i="15"/>
  <c r="AD233" i="15"/>
  <c r="AD217" i="15"/>
  <c r="AD73" i="15"/>
  <c r="AE65" i="15"/>
  <c r="Z61" i="15"/>
  <c r="AD57" i="15"/>
  <c r="AE49" i="15"/>
  <c r="Z45" i="15"/>
  <c r="AD41" i="15"/>
  <c r="AE33" i="15"/>
  <c r="Z29" i="15"/>
  <c r="AD25" i="15"/>
  <c r="AE17" i="15"/>
  <c r="Z13" i="15"/>
  <c r="Z936" i="15"/>
  <c r="AE932" i="15"/>
  <c r="AD928" i="15"/>
  <c r="AE920" i="15"/>
  <c r="Z916" i="15"/>
  <c r="AD912" i="15"/>
  <c r="AE904" i="15"/>
  <c r="Z900" i="15"/>
  <c r="AD896" i="15"/>
  <c r="AE888" i="15"/>
  <c r="Z884" i="15"/>
  <c r="Z880" i="15"/>
  <c r="AE872" i="15"/>
  <c r="Z868" i="15"/>
  <c r="AD864" i="15"/>
  <c r="AE856" i="15"/>
  <c r="Z852" i="15"/>
  <c r="AD848" i="15"/>
  <c r="AE840" i="15"/>
  <c r="Z836" i="15"/>
  <c r="AD832" i="15"/>
  <c r="AE824" i="15"/>
  <c r="Z820" i="15"/>
  <c r="AD816" i="15"/>
  <c r="AE808" i="15"/>
  <c r="Z804" i="15"/>
  <c r="AD800" i="15"/>
  <c r="AE792" i="15"/>
  <c r="Z788" i="15"/>
  <c r="AD784" i="15"/>
  <c r="AE776" i="15"/>
  <c r="Z772" i="15"/>
  <c r="AD768" i="15"/>
  <c r="AE760" i="15"/>
  <c r="Z756" i="15"/>
  <c r="AD752" i="15"/>
  <c r="AE744" i="15"/>
  <c r="Z740" i="15"/>
  <c r="AE728" i="15"/>
  <c r="Z724" i="15"/>
  <c r="AD720" i="15"/>
  <c r="AE712" i="15"/>
  <c r="Z708" i="15"/>
  <c r="AD704" i="15"/>
  <c r="AE696" i="15"/>
  <c r="Z692" i="15"/>
  <c r="AD688" i="15"/>
  <c r="AE680" i="15"/>
  <c r="Z676" i="15"/>
  <c r="AD672" i="15"/>
  <c r="AE664" i="15"/>
  <c r="Z660" i="15"/>
  <c r="AD656" i="15"/>
  <c r="AE648" i="15"/>
  <c r="Z644" i="15"/>
  <c r="AD640" i="15"/>
  <c r="AE632" i="15"/>
  <c r="Z628" i="15"/>
  <c r="AD624" i="15"/>
  <c r="AE616" i="15"/>
  <c r="Z612" i="15"/>
  <c r="AD608" i="15"/>
  <c r="AE600" i="15"/>
  <c r="Z596" i="15"/>
  <c r="AD592" i="15"/>
  <c r="AE584" i="15"/>
  <c r="Z580" i="15"/>
  <c r="AD576" i="15"/>
  <c r="AE568" i="15"/>
  <c r="Z564" i="15"/>
  <c r="AD560" i="15"/>
  <c r="AE552" i="15"/>
  <c r="Z548" i="15"/>
  <c r="AD544" i="15"/>
  <c r="AE536" i="15"/>
  <c r="Z532" i="15"/>
  <c r="AD528" i="15"/>
  <c r="AE520" i="15"/>
  <c r="Z516" i="15"/>
  <c r="AD512" i="15"/>
  <c r="AE504" i="15"/>
  <c r="Z500" i="15"/>
  <c r="AD496" i="15"/>
  <c r="AE488" i="15"/>
  <c r="Z484" i="15"/>
  <c r="AD480" i="15"/>
  <c r="AE472" i="15"/>
  <c r="Z468" i="15"/>
  <c r="AD464" i="15"/>
  <c r="AE456" i="15"/>
  <c r="Z452" i="15"/>
  <c r="AD448" i="15"/>
  <c r="AE440" i="15"/>
  <c r="Z436" i="15"/>
  <c r="AD432" i="15"/>
  <c r="AE424" i="15"/>
  <c r="Z420" i="15"/>
  <c r="AD416" i="15"/>
  <c r="AE408" i="15"/>
  <c r="Z404" i="15"/>
  <c r="AD400" i="15"/>
  <c r="AE392" i="15"/>
  <c r="Z388" i="15"/>
  <c r="AD384" i="15"/>
  <c r="AE376" i="15"/>
  <c r="Z372" i="15"/>
  <c r="AD368" i="15"/>
  <c r="AE360" i="15"/>
  <c r="Z356" i="15"/>
  <c r="AD352" i="15"/>
  <c r="AE344" i="15"/>
  <c r="Z340" i="15"/>
  <c r="AD336" i="15"/>
  <c r="AE328" i="15"/>
  <c r="Z324" i="15"/>
  <c r="AD320" i="15"/>
  <c r="AE312" i="15"/>
  <c r="Z308" i="15"/>
  <c r="AD304" i="15"/>
  <c r="AE296" i="15"/>
  <c r="Z292" i="15"/>
  <c r="AD288" i="15"/>
  <c r="AE280" i="15"/>
  <c r="AE276" i="15"/>
  <c r="AD272" i="15"/>
  <c r="AE264" i="15"/>
  <c r="Z260" i="15"/>
  <c r="AD256" i="15"/>
  <c r="AE248" i="15"/>
  <c r="Z244" i="15"/>
  <c r="AD240" i="15"/>
  <c r="AE232" i="15"/>
  <c r="Z228" i="15"/>
  <c r="AD224" i="15"/>
  <c r="AE216" i="15"/>
  <c r="Z212" i="15"/>
  <c r="AD208" i="15"/>
  <c r="AE200" i="15"/>
  <c r="Z196" i="15"/>
  <c r="AD192" i="15"/>
  <c r="AE184" i="15"/>
  <c r="Z180" i="15"/>
  <c r="AD176" i="15"/>
  <c r="AE168" i="15"/>
  <c r="Z164" i="15"/>
  <c r="AD160" i="15"/>
  <c r="AE152" i="15"/>
  <c r="Z148" i="15"/>
  <c r="AD144" i="15"/>
  <c r="AE136" i="15"/>
  <c r="Z132" i="15"/>
  <c r="AD128" i="15"/>
  <c r="AE120" i="15"/>
  <c r="Z116" i="15"/>
  <c r="AD112" i="15"/>
  <c r="AE104" i="15"/>
  <c r="Z100" i="15"/>
  <c r="AD96" i="15"/>
  <c r="AE88" i="15"/>
  <c r="Z84" i="15"/>
  <c r="AD80" i="15"/>
  <c r="AE72" i="15"/>
  <c r="Z68" i="15"/>
  <c r="AD64" i="15"/>
  <c r="AE56" i="15"/>
  <c r="Z52" i="15"/>
  <c r="AD48" i="15"/>
  <c r="AE40" i="15"/>
  <c r="Z36" i="15"/>
  <c r="AD32" i="15"/>
  <c r="AE24" i="15"/>
  <c r="Z20" i="15"/>
  <c r="AD16" i="15"/>
  <c r="AE943" i="15"/>
  <c r="Z939" i="15"/>
  <c r="AD935" i="15"/>
  <c r="AE927" i="15"/>
  <c r="Z923" i="15"/>
  <c r="AD919" i="15"/>
  <c r="AE911" i="15"/>
  <c r="Z907" i="15"/>
  <c r="AD903" i="15"/>
  <c r="AM951" i="15"/>
  <c r="Q951" i="15"/>
  <c r="AM768" i="15"/>
  <c r="Q768" i="15"/>
  <c r="AM627" i="15"/>
  <c r="Q627" i="15"/>
  <c r="AM238" i="15"/>
  <c r="Q238" i="15"/>
  <c r="AM1063" i="15"/>
  <c r="AO1063" i="15" s="1"/>
  <c r="L1061" i="3" s="1"/>
  <c r="Q1063" i="15"/>
  <c r="AM914" i="15"/>
  <c r="Q914" i="15"/>
  <c r="AM650" i="15"/>
  <c r="Q650" i="15"/>
  <c r="AM601" i="15"/>
  <c r="Q601" i="15"/>
  <c r="AM890" i="15"/>
  <c r="Q890" i="15"/>
  <c r="AM99" i="15"/>
  <c r="Q99" i="15"/>
  <c r="AM852" i="15"/>
  <c r="Q852" i="15"/>
  <c r="AM983" i="15"/>
  <c r="Q983" i="15"/>
  <c r="AM986" i="15"/>
  <c r="Q986" i="15"/>
  <c r="AM1006" i="15"/>
  <c r="Q1006" i="15"/>
  <c r="AM962" i="15"/>
  <c r="Q962" i="15"/>
  <c r="AM816" i="15"/>
  <c r="Q816" i="15"/>
  <c r="AM808" i="15"/>
  <c r="Q808" i="15"/>
  <c r="AM740" i="15"/>
  <c r="Q740" i="15"/>
  <c r="AM684" i="15"/>
  <c r="Q684" i="15"/>
  <c r="AM342" i="15"/>
  <c r="Q342" i="15"/>
  <c r="AM246" i="15"/>
  <c r="Q246" i="15"/>
  <c r="AM346" i="15"/>
  <c r="Q346" i="15"/>
  <c r="AM247" i="15"/>
  <c r="Q247" i="15"/>
  <c r="AM73" i="15"/>
  <c r="Q73" i="15"/>
  <c r="AM120" i="15"/>
  <c r="Q120" i="15"/>
  <c r="AM51" i="15"/>
  <c r="Q51" i="15"/>
  <c r="AM55" i="15"/>
  <c r="Q55" i="15"/>
  <c r="AM911" i="15"/>
  <c r="Q911" i="15"/>
  <c r="AM938" i="15"/>
  <c r="Q938" i="15"/>
  <c r="AM867" i="15"/>
  <c r="Q867" i="15"/>
  <c r="AM745" i="15"/>
  <c r="Q745" i="15"/>
  <c r="AM686" i="15"/>
  <c r="Q686" i="15"/>
  <c r="AM637" i="15"/>
  <c r="Q637" i="15"/>
  <c r="AM614" i="15"/>
  <c r="Q614" i="15"/>
  <c r="AM602" i="15"/>
  <c r="Q602" i="15"/>
  <c r="AM589" i="15"/>
  <c r="Q589" i="15"/>
  <c r="AM570" i="15"/>
  <c r="Q570" i="15"/>
  <c r="AM992" i="15"/>
  <c r="Q992" i="15"/>
  <c r="AM891" i="15"/>
  <c r="Q891" i="15"/>
  <c r="AM800" i="15"/>
  <c r="Q800" i="15"/>
  <c r="AM923" i="15"/>
  <c r="Q923" i="15"/>
  <c r="AM49" i="15"/>
  <c r="Q49" i="15"/>
  <c r="AM190" i="15"/>
  <c r="Q190" i="15"/>
  <c r="AM953" i="15"/>
  <c r="Q953" i="15"/>
  <c r="AM926" i="15"/>
  <c r="Q926" i="15"/>
  <c r="AM746" i="15"/>
  <c r="Q746" i="15"/>
  <c r="AM744" i="15"/>
  <c r="Q744" i="15"/>
  <c r="AM308" i="15"/>
  <c r="Q308" i="15"/>
  <c r="AM26" i="15"/>
  <c r="Q26" i="15"/>
  <c r="AM818" i="15"/>
  <c r="Q818" i="15"/>
  <c r="AM722" i="15"/>
  <c r="Q722" i="15"/>
  <c r="AM207" i="15"/>
  <c r="Q207" i="15"/>
  <c r="AM902" i="15"/>
  <c r="Q902" i="15"/>
  <c r="AM615" i="15"/>
  <c r="Q615" i="15"/>
  <c r="AM591" i="15"/>
  <c r="Q591" i="15"/>
  <c r="AM567" i="15"/>
  <c r="Q567" i="15"/>
  <c r="AM543" i="15"/>
  <c r="Q543" i="15"/>
  <c r="AM519" i="15"/>
  <c r="Q519" i="15"/>
  <c r="AM483" i="15"/>
  <c r="Q483" i="15"/>
  <c r="AM734" i="15"/>
  <c r="Q734" i="15"/>
  <c r="AM443" i="15"/>
  <c r="Q443" i="15"/>
  <c r="AM242" i="15"/>
  <c r="Q242" i="15"/>
  <c r="AM132" i="15"/>
  <c r="Q132" i="15"/>
  <c r="AM550" i="15"/>
  <c r="Q550" i="15"/>
  <c r="AM494" i="15"/>
  <c r="Q494" i="15"/>
  <c r="AM445" i="15"/>
  <c r="Q445" i="15"/>
  <c r="AM320" i="15"/>
  <c r="Q320" i="15"/>
  <c r="AM662" i="15"/>
  <c r="Q662" i="15"/>
  <c r="AM758" i="15"/>
  <c r="Q758" i="15"/>
  <c r="AM75" i="15"/>
  <c r="Q75" i="15"/>
  <c r="AM785" i="15"/>
  <c r="Q785" i="15"/>
  <c r="AM255" i="15"/>
  <c r="Q255" i="15"/>
  <c r="AM195" i="15"/>
  <c r="Q195" i="15"/>
  <c r="AM564" i="15"/>
  <c r="Q564" i="15"/>
  <c r="AM530" i="15"/>
  <c r="Q530" i="15"/>
  <c r="AM468" i="15"/>
  <c r="Q468" i="15"/>
  <c r="AM38" i="15"/>
  <c r="Q38" i="15"/>
  <c r="AM261" i="15"/>
  <c r="Q261" i="15"/>
  <c r="AM1035" i="15"/>
  <c r="Q1035" i="15"/>
  <c r="AM291" i="15"/>
  <c r="Q291" i="15"/>
  <c r="AM287" i="15"/>
  <c r="Q287" i="15"/>
  <c r="AM807" i="15"/>
  <c r="Q807" i="15"/>
  <c r="AM781" i="15"/>
  <c r="Q781" i="15"/>
  <c r="AM435" i="15"/>
  <c r="Q435" i="15"/>
  <c r="AM37" i="15"/>
  <c r="Q37" i="15"/>
  <c r="AM28" i="15"/>
  <c r="Q28" i="15"/>
  <c r="AM231" i="15"/>
  <c r="Q231" i="15"/>
  <c r="Z50" i="15"/>
  <c r="AE50" i="15"/>
  <c r="AD50" i="15"/>
  <c r="AD942" i="15"/>
  <c r="AE942" i="15"/>
  <c r="Z942" i="15"/>
  <c r="AE918" i="15"/>
  <c r="AD918" i="15"/>
  <c r="Z918" i="15"/>
  <c r="AD894" i="15"/>
  <c r="Z894" i="15"/>
  <c r="AE894" i="15"/>
  <c r="AE870" i="15"/>
  <c r="Z870" i="15"/>
  <c r="AD870" i="15"/>
  <c r="Z834" i="15"/>
  <c r="AE834" i="15"/>
  <c r="AD834" i="15"/>
  <c r="AD810" i="15"/>
  <c r="Z810" i="15"/>
  <c r="AE810" i="15"/>
  <c r="Z786" i="15"/>
  <c r="AE786" i="15"/>
  <c r="AD786" i="15"/>
  <c r="AD762" i="15"/>
  <c r="Z762" i="15"/>
  <c r="AE762" i="15"/>
  <c r="Z738" i="15"/>
  <c r="AE738" i="15"/>
  <c r="AD738" i="15"/>
  <c r="AD714" i="15"/>
  <c r="Z714" i="15"/>
  <c r="AE714" i="15"/>
  <c r="Z690" i="15"/>
  <c r="AE690" i="15"/>
  <c r="AD690" i="15"/>
  <c r="AD666" i="15"/>
  <c r="Z666" i="15"/>
  <c r="AE666" i="15"/>
  <c r="Z642" i="15"/>
  <c r="AE642" i="15"/>
  <c r="AD642" i="15"/>
  <c r="AD618" i="15"/>
  <c r="Z618" i="15"/>
  <c r="AE618" i="15"/>
  <c r="Z594" i="15"/>
  <c r="AE594" i="15"/>
  <c r="AD594" i="15"/>
  <c r="AD570" i="15"/>
  <c r="Z570" i="15"/>
  <c r="AE570" i="15"/>
  <c r="Z546" i="15"/>
  <c r="AE546" i="15"/>
  <c r="AD546" i="15"/>
  <c r="AD522" i="15"/>
  <c r="Z522" i="15"/>
  <c r="AE522" i="15"/>
  <c r="Z498" i="15"/>
  <c r="AE498" i="15"/>
  <c r="AD498" i="15"/>
  <c r="AD474" i="15"/>
  <c r="Z474" i="15"/>
  <c r="AE474" i="15"/>
  <c r="Z450" i="15"/>
  <c r="AE450" i="15"/>
  <c r="AD450" i="15"/>
  <c r="AD426" i="15"/>
  <c r="Z426" i="15"/>
  <c r="AE426" i="15"/>
  <c r="Z402" i="15"/>
  <c r="AE402" i="15"/>
  <c r="AD402" i="15"/>
  <c r="AD378" i="15"/>
  <c r="Z378" i="15"/>
  <c r="AE378" i="15"/>
  <c r="Z354" i="15"/>
  <c r="AE354" i="15"/>
  <c r="AD354" i="15"/>
  <c r="AD330" i="15"/>
  <c r="Z330" i="15"/>
  <c r="AE330" i="15"/>
  <c r="Z306" i="15"/>
  <c r="AE306" i="15"/>
  <c r="AD306" i="15"/>
  <c r="AD282" i="15"/>
  <c r="Z282" i="15"/>
  <c r="AE282" i="15"/>
  <c r="Z258" i="15"/>
  <c r="AE258" i="15"/>
  <c r="AD258" i="15"/>
  <c r="AD234" i="15"/>
  <c r="Z234" i="15"/>
  <c r="AE234" i="15"/>
  <c r="Z210" i="15"/>
  <c r="AE210" i="15"/>
  <c r="AD210" i="15"/>
  <c r="AD186" i="15"/>
  <c r="Z186" i="15"/>
  <c r="AE186" i="15"/>
  <c r="AE150" i="15"/>
  <c r="AD150" i="15"/>
  <c r="Z150" i="15"/>
  <c r="AD126" i="15"/>
  <c r="Z126" i="15"/>
  <c r="AE126" i="15"/>
  <c r="AE102" i="15"/>
  <c r="AD102" i="15"/>
  <c r="Z102" i="15"/>
  <c r="AD78" i="15"/>
  <c r="Z78" i="15"/>
  <c r="AE78" i="15"/>
  <c r="AE54" i="15"/>
  <c r="AD54" i="15"/>
  <c r="Z54" i="15"/>
  <c r="AD30" i="15"/>
  <c r="Z30" i="15"/>
  <c r="AE30" i="15"/>
  <c r="AD451" i="15"/>
  <c r="Z451" i="15"/>
  <c r="AE451" i="15"/>
  <c r="AE367" i="15"/>
  <c r="AD367" i="15"/>
  <c r="Z367" i="15"/>
  <c r="AE223" i="15"/>
  <c r="AD223" i="15"/>
  <c r="Z223" i="15"/>
  <c r="Z139" i="15"/>
  <c r="AE139" i="15"/>
  <c r="AD139" i="15"/>
  <c r="AD115" i="15"/>
  <c r="AE115" i="15"/>
  <c r="Z115" i="15"/>
  <c r="AD55" i="15"/>
  <c r="Z55" i="15"/>
  <c r="AE55" i="15"/>
  <c r="AD94" i="15"/>
  <c r="Z94" i="15"/>
  <c r="AE94" i="15"/>
  <c r="AD119" i="15"/>
  <c r="Z119" i="15"/>
  <c r="AE119" i="15"/>
  <c r="Z71" i="15"/>
  <c r="AD71" i="15"/>
  <c r="AE71" i="15"/>
  <c r="AD122" i="15"/>
  <c r="Z122" i="15"/>
  <c r="AE122" i="15"/>
  <c r="AD883" i="15"/>
  <c r="Z883" i="15"/>
  <c r="AE883" i="15"/>
  <c r="Z859" i="15"/>
  <c r="AE859" i="15"/>
  <c r="AD859" i="15"/>
  <c r="AD835" i="15"/>
  <c r="Z835" i="15"/>
  <c r="AE835" i="15"/>
  <c r="Z811" i="15"/>
  <c r="AE811" i="15"/>
  <c r="AD811" i="15"/>
  <c r="AD787" i="15"/>
  <c r="Z787" i="15"/>
  <c r="AE787" i="15"/>
  <c r="Z763" i="15"/>
  <c r="AE763" i="15"/>
  <c r="AD763" i="15"/>
  <c r="Z739" i="15"/>
  <c r="AD739" i="15"/>
  <c r="AE739" i="15"/>
  <c r="Z715" i="15"/>
  <c r="AE715" i="15"/>
  <c r="AD715" i="15"/>
  <c r="AD691" i="15"/>
  <c r="Z691" i="15"/>
  <c r="AE691" i="15"/>
  <c r="Z667" i="15"/>
  <c r="AE667" i="15"/>
  <c r="AD667" i="15"/>
  <c r="AD643" i="15"/>
  <c r="Z643" i="15"/>
  <c r="AE643" i="15"/>
  <c r="Z619" i="15"/>
  <c r="AE619" i="15"/>
  <c r="AD619" i="15"/>
  <c r="AD595" i="15"/>
  <c r="Z595" i="15"/>
  <c r="AE595" i="15"/>
  <c r="Z571" i="15"/>
  <c r="AE571" i="15"/>
  <c r="AD571" i="15"/>
  <c r="AD547" i="15"/>
  <c r="Z547" i="15"/>
  <c r="AE547" i="15"/>
  <c r="Z523" i="15"/>
  <c r="AE523" i="15"/>
  <c r="AD523" i="15"/>
  <c r="AD499" i="15"/>
  <c r="Z499" i="15"/>
  <c r="AE499" i="15"/>
  <c r="Z475" i="15"/>
  <c r="AE475" i="15"/>
  <c r="AD475" i="15"/>
  <c r="AD439" i="15"/>
  <c r="Z439" i="15"/>
  <c r="AE439" i="15"/>
  <c r="AE415" i="15"/>
  <c r="AD415" i="15"/>
  <c r="Z415" i="15"/>
  <c r="AD391" i="15"/>
  <c r="Z391" i="15"/>
  <c r="AE391" i="15"/>
  <c r="AD343" i="15"/>
  <c r="Z343" i="15"/>
  <c r="AE343" i="15"/>
  <c r="AE319" i="15"/>
  <c r="AD319" i="15"/>
  <c r="Z319" i="15"/>
  <c r="Z283" i="15"/>
  <c r="AE283" i="15"/>
  <c r="AD283" i="15"/>
  <c r="AD259" i="15"/>
  <c r="Z259" i="15"/>
  <c r="AE259" i="15"/>
  <c r="Z235" i="15"/>
  <c r="AE235" i="15"/>
  <c r="AD235" i="15"/>
  <c r="AD199" i="15"/>
  <c r="Z199" i="15"/>
  <c r="AE199" i="15"/>
  <c r="AD163" i="15"/>
  <c r="Z163" i="15"/>
  <c r="AE163" i="15"/>
  <c r="Z91" i="15"/>
  <c r="AE91" i="15"/>
  <c r="AD91" i="15"/>
  <c r="AD67" i="15"/>
  <c r="Z67" i="15"/>
  <c r="AE67" i="15"/>
  <c r="AE118" i="15"/>
  <c r="AD118" i="15"/>
  <c r="Z118" i="15"/>
  <c r="AE70" i="15"/>
  <c r="AD70" i="15"/>
  <c r="Z70" i="15"/>
  <c r="Z107" i="15"/>
  <c r="AE107" i="15"/>
  <c r="AD107" i="15"/>
  <c r="AD206" i="15"/>
  <c r="Z206" i="15"/>
  <c r="AE206" i="15"/>
  <c r="AD158" i="15"/>
  <c r="Z158" i="15"/>
  <c r="AE158" i="15"/>
  <c r="AD74" i="15"/>
  <c r="Z74" i="15"/>
  <c r="AE74" i="15"/>
  <c r="AE38" i="15"/>
  <c r="AD38" i="15"/>
  <c r="Z38" i="15"/>
  <c r="AD922" i="15"/>
  <c r="Z922" i="15"/>
  <c r="AE922" i="15"/>
  <c r="Z898" i="15"/>
  <c r="AE898" i="15"/>
  <c r="AD898" i="15"/>
  <c r="AD874" i="15"/>
  <c r="Z874" i="15"/>
  <c r="AE874" i="15"/>
  <c r="Z850" i="15"/>
  <c r="AE850" i="15"/>
  <c r="AD850" i="15"/>
  <c r="AD826" i="15"/>
  <c r="Z826" i="15"/>
  <c r="AE826" i="15"/>
  <c r="AD802" i="15"/>
  <c r="AE802" i="15"/>
  <c r="Z802" i="15"/>
  <c r="AD778" i="15"/>
  <c r="Z778" i="15"/>
  <c r="AE778" i="15"/>
  <c r="Z754" i="15"/>
  <c r="AE754" i="15"/>
  <c r="AD754" i="15"/>
  <c r="AD730" i="15"/>
  <c r="AE730" i="15"/>
  <c r="Z730" i="15"/>
  <c r="Z706" i="15"/>
  <c r="AE706" i="15"/>
  <c r="AD706" i="15"/>
  <c r="AD682" i="15"/>
  <c r="Z682" i="15"/>
  <c r="AE682" i="15"/>
  <c r="Z658" i="15"/>
  <c r="AE658" i="15"/>
  <c r="AD658" i="15"/>
  <c r="AD634" i="15"/>
  <c r="Z634" i="15"/>
  <c r="AE634" i="15"/>
  <c r="Z610" i="15"/>
  <c r="AE610" i="15"/>
  <c r="AD610" i="15"/>
  <c r="AD586" i="15"/>
  <c r="Z586" i="15"/>
  <c r="AE586" i="15"/>
  <c r="Z562" i="15"/>
  <c r="AE562" i="15"/>
  <c r="AD562" i="15"/>
  <c r="AD538" i="15"/>
  <c r="Z538" i="15"/>
  <c r="AE538" i="15"/>
  <c r="Z514" i="15"/>
  <c r="AE514" i="15"/>
  <c r="AD514" i="15"/>
  <c r="AD490" i="15"/>
  <c r="Z490" i="15"/>
  <c r="AE490" i="15"/>
  <c r="Z466" i="15"/>
  <c r="AE466" i="15"/>
  <c r="AD466" i="15"/>
  <c r="AD442" i="15"/>
  <c r="Z442" i="15"/>
  <c r="AE442" i="15"/>
  <c r="Z418" i="15"/>
  <c r="AE418" i="15"/>
  <c r="AD418" i="15"/>
  <c r="AD394" i="15"/>
  <c r="Z394" i="15"/>
  <c r="AE394" i="15"/>
  <c r="Z370" i="15"/>
  <c r="AE370" i="15"/>
  <c r="AD370" i="15"/>
  <c r="AD346" i="15"/>
  <c r="AE346" i="15"/>
  <c r="Z346" i="15"/>
  <c r="Z322" i="15"/>
  <c r="AE322" i="15"/>
  <c r="AD322" i="15"/>
  <c r="AD298" i="15"/>
  <c r="Z298" i="15"/>
  <c r="AE298" i="15"/>
  <c r="Z274" i="15"/>
  <c r="AE274" i="15"/>
  <c r="AD274" i="15"/>
  <c r="AD250" i="15"/>
  <c r="Z250" i="15"/>
  <c r="AE250" i="15"/>
  <c r="Z226" i="15"/>
  <c r="AE226" i="15"/>
  <c r="AD226" i="15"/>
  <c r="AD202" i="15"/>
  <c r="Z202" i="15"/>
  <c r="AE202" i="15"/>
  <c r="Z178" i="15"/>
  <c r="AE178" i="15"/>
  <c r="AD178" i="15"/>
  <c r="AD46" i="15"/>
  <c r="Z46" i="15"/>
  <c r="AE46" i="15"/>
  <c r="AD35" i="15"/>
  <c r="Z35" i="15"/>
  <c r="AE35" i="15"/>
  <c r="AD254" i="15"/>
  <c r="Z254" i="15"/>
  <c r="AE254" i="15"/>
  <c r="AD887" i="15"/>
  <c r="Z887" i="15"/>
  <c r="AE887" i="15"/>
  <c r="AE863" i="15"/>
  <c r="AD863" i="15"/>
  <c r="Z863" i="15"/>
  <c r="AD839" i="15"/>
  <c r="Z839" i="15"/>
  <c r="AE839" i="15"/>
  <c r="AE815" i="15"/>
  <c r="AD815" i="15"/>
  <c r="Z815" i="15"/>
  <c r="AD791" i="15"/>
  <c r="AE791" i="15"/>
  <c r="Z791" i="15"/>
  <c r="AE767" i="15"/>
  <c r="AD767" i="15"/>
  <c r="Z767" i="15"/>
  <c r="AD743" i="15"/>
  <c r="Z743" i="15"/>
  <c r="AE743" i="15"/>
  <c r="AE719" i="15"/>
  <c r="AD719" i="15"/>
  <c r="Z719" i="15"/>
  <c r="AD695" i="15"/>
  <c r="Z695" i="15"/>
  <c r="AE695" i="15"/>
  <c r="AE671" i="15"/>
  <c r="AD671" i="15"/>
  <c r="Z671" i="15"/>
  <c r="AD647" i="15"/>
  <c r="Z647" i="15"/>
  <c r="AE647" i="15"/>
  <c r="AE623" i="15"/>
  <c r="AD623" i="15"/>
  <c r="Z623" i="15"/>
  <c r="AD599" i="15"/>
  <c r="Z599" i="15"/>
  <c r="AE599" i="15"/>
  <c r="AE575" i="15"/>
  <c r="AD575" i="15"/>
  <c r="Z575" i="15"/>
  <c r="AD551" i="15"/>
  <c r="Z551" i="15"/>
  <c r="AE551" i="15"/>
  <c r="AE527" i="15"/>
  <c r="AD527" i="15"/>
  <c r="Z527" i="15"/>
  <c r="AD503" i="15"/>
  <c r="Z503" i="15"/>
  <c r="AE503" i="15"/>
  <c r="AE479" i="15"/>
  <c r="AD479" i="15"/>
  <c r="Z479" i="15"/>
  <c r="AD455" i="15"/>
  <c r="Z455" i="15"/>
  <c r="AE455" i="15"/>
  <c r="AE431" i="15"/>
  <c r="AD431" i="15"/>
  <c r="Z431" i="15"/>
  <c r="AD407" i="15"/>
  <c r="Z407" i="15"/>
  <c r="AE407" i="15"/>
  <c r="AE383" i="15"/>
  <c r="AD383" i="15"/>
  <c r="Z383" i="15"/>
  <c r="AD359" i="15"/>
  <c r="Z359" i="15"/>
  <c r="AE359" i="15"/>
  <c r="AE335" i="15"/>
  <c r="AD335" i="15"/>
  <c r="Z335" i="15"/>
  <c r="AD311" i="15"/>
  <c r="Z311" i="15"/>
  <c r="AE311" i="15"/>
  <c r="AE287" i="15"/>
  <c r="AD287" i="15"/>
  <c r="Z287" i="15"/>
  <c r="AD263" i="15"/>
  <c r="Z263" i="15"/>
  <c r="AE263" i="15"/>
  <c r="AE239" i="15"/>
  <c r="AD239" i="15"/>
  <c r="Z239" i="15"/>
  <c r="AD215" i="15"/>
  <c r="Z215" i="15"/>
  <c r="AE215" i="15"/>
  <c r="AE191" i="15"/>
  <c r="AD191" i="15"/>
  <c r="Z191" i="15"/>
  <c r="AD167" i="15"/>
  <c r="Z167" i="15"/>
  <c r="AE167" i="15"/>
  <c r="AE143" i="15"/>
  <c r="AD143" i="15"/>
  <c r="Z143" i="15"/>
  <c r="AE182" i="15"/>
  <c r="AD182" i="15"/>
  <c r="Z182" i="15"/>
  <c r="Z242" i="15"/>
  <c r="AE242" i="15"/>
  <c r="AD242" i="15"/>
  <c r="AD926" i="15"/>
  <c r="Z926" i="15"/>
  <c r="AE926" i="15"/>
  <c r="AE902" i="15"/>
  <c r="AD902" i="15"/>
  <c r="Z902" i="15"/>
  <c r="AD878" i="15"/>
  <c r="AE878" i="15"/>
  <c r="Z878" i="15"/>
  <c r="AD842" i="15"/>
  <c r="Z842" i="15"/>
  <c r="AE842" i="15"/>
  <c r="Z818" i="15"/>
  <c r="AE818" i="15"/>
  <c r="AD818" i="15"/>
  <c r="AD794" i="15"/>
  <c r="Z794" i="15"/>
  <c r="AE794" i="15"/>
  <c r="Z770" i="15"/>
  <c r="AE770" i="15"/>
  <c r="AD770" i="15"/>
  <c r="AD746" i="15"/>
  <c r="Z746" i="15"/>
  <c r="AE746" i="15"/>
  <c r="Z722" i="15"/>
  <c r="AE722" i="15"/>
  <c r="AD722" i="15"/>
  <c r="AD698" i="15"/>
  <c r="Z698" i="15"/>
  <c r="AE698" i="15"/>
  <c r="Z674" i="15"/>
  <c r="AE674" i="15"/>
  <c r="AD674" i="15"/>
  <c r="AD650" i="15"/>
  <c r="Z650" i="15"/>
  <c r="AE650" i="15"/>
  <c r="Z626" i="15"/>
  <c r="AE626" i="15"/>
  <c r="AD626" i="15"/>
  <c r="AD602" i="15"/>
  <c r="Z602" i="15"/>
  <c r="AE602" i="15"/>
  <c r="Z578" i="15"/>
  <c r="AE578" i="15"/>
  <c r="AD578" i="15"/>
  <c r="AD554" i="15"/>
  <c r="Z554" i="15"/>
  <c r="AE554" i="15"/>
  <c r="Z530" i="15"/>
  <c r="AE530" i="15"/>
  <c r="AD530" i="15"/>
  <c r="AD506" i="15"/>
  <c r="Z506" i="15"/>
  <c r="AE506" i="15"/>
  <c r="Z482" i="15"/>
  <c r="AE482" i="15"/>
  <c r="AD482" i="15"/>
  <c r="AD458" i="15"/>
  <c r="Z458" i="15"/>
  <c r="AE458" i="15"/>
  <c r="Z434" i="15"/>
  <c r="AE434" i="15"/>
  <c r="AD434" i="15"/>
  <c r="AD410" i="15"/>
  <c r="Z410" i="15"/>
  <c r="AE410" i="15"/>
  <c r="Z386" i="15"/>
  <c r="AE386" i="15"/>
  <c r="AD386" i="15"/>
  <c r="AD362" i="15"/>
  <c r="Z362" i="15"/>
  <c r="AE362" i="15"/>
  <c r="Z338" i="15"/>
  <c r="AE338" i="15"/>
  <c r="AD338" i="15"/>
  <c r="AD314" i="15"/>
  <c r="Z314" i="15"/>
  <c r="AE314" i="15"/>
  <c r="Z290" i="15"/>
  <c r="AE290" i="15"/>
  <c r="AD290" i="15"/>
  <c r="AD266" i="15"/>
  <c r="Z266" i="15"/>
  <c r="AE266" i="15"/>
  <c r="Z891" i="15"/>
  <c r="AE891" i="15"/>
  <c r="AD891" i="15"/>
  <c r="Z867" i="15"/>
  <c r="AD867" i="15"/>
  <c r="AE867" i="15"/>
  <c r="Z843" i="15"/>
  <c r="AE843" i="15"/>
  <c r="AD843" i="15"/>
  <c r="AD819" i="15"/>
  <c r="Z819" i="15"/>
  <c r="AE819" i="15"/>
  <c r="Z795" i="15"/>
  <c r="AE795" i="15"/>
  <c r="AD795" i="15"/>
  <c r="AD771" i="15"/>
  <c r="Z771" i="15"/>
  <c r="AE771" i="15"/>
  <c r="Z747" i="15"/>
  <c r="AE747" i="15"/>
  <c r="AD747" i="15"/>
  <c r="AD723" i="15"/>
  <c r="Z723" i="15"/>
  <c r="AE723" i="15"/>
  <c r="Z699" i="15"/>
  <c r="AE699" i="15"/>
  <c r="AD699" i="15"/>
  <c r="AD675" i="15"/>
  <c r="Z675" i="15"/>
  <c r="AE675" i="15"/>
  <c r="AD651" i="15"/>
  <c r="AE651" i="15"/>
  <c r="Z651" i="15"/>
  <c r="AD627" i="15"/>
  <c r="Z627" i="15"/>
  <c r="AE627" i="15"/>
  <c r="Z603" i="15"/>
  <c r="AE603" i="15"/>
  <c r="AD603" i="15"/>
  <c r="AD579" i="15"/>
  <c r="Z579" i="15"/>
  <c r="AE579" i="15"/>
  <c r="Z555" i="15"/>
  <c r="AE555" i="15"/>
  <c r="AD555" i="15"/>
  <c r="AD531" i="15"/>
  <c r="Z531" i="15"/>
  <c r="AE531" i="15"/>
  <c r="Z507" i="15"/>
  <c r="AE507" i="15"/>
  <c r="AD507" i="15"/>
  <c r="AD483" i="15"/>
  <c r="Z483" i="15"/>
  <c r="AE483" i="15"/>
  <c r="Z459" i="15"/>
  <c r="AE459" i="15"/>
  <c r="AD459" i="15"/>
  <c r="AD435" i="15"/>
  <c r="Z435" i="15"/>
  <c r="AE435" i="15"/>
  <c r="Z411" i="15"/>
  <c r="AE411" i="15"/>
  <c r="AD411" i="15"/>
  <c r="AD387" i="15"/>
  <c r="Z387" i="15"/>
  <c r="AE387" i="15"/>
  <c r="Z363" i="15"/>
  <c r="AE363" i="15"/>
  <c r="AD363" i="15"/>
  <c r="AD339" i="15"/>
  <c r="Z339" i="15"/>
  <c r="AE339" i="15"/>
  <c r="Z315" i="15"/>
  <c r="AE315" i="15"/>
  <c r="AD315" i="15"/>
  <c r="AD291" i="15"/>
  <c r="Z291" i="15"/>
  <c r="AE291" i="15"/>
  <c r="Z267" i="15"/>
  <c r="AE267" i="15"/>
  <c r="AD267" i="15"/>
  <c r="AD243" i="15"/>
  <c r="AE243" i="15"/>
  <c r="Z243" i="15"/>
  <c r="Z219" i="15"/>
  <c r="AE219" i="15"/>
  <c r="AD219" i="15"/>
  <c r="AD195" i="15"/>
  <c r="Z195" i="15"/>
  <c r="AE195" i="15"/>
  <c r="Z171" i="15"/>
  <c r="AE171" i="15"/>
  <c r="AD171" i="15"/>
  <c r="AD147" i="15"/>
  <c r="Z147" i="15"/>
  <c r="AE147" i="15"/>
  <c r="Z123" i="15"/>
  <c r="AE123" i="15"/>
  <c r="AD123" i="15"/>
  <c r="AD99" i="15"/>
  <c r="Z99" i="15"/>
  <c r="AE99" i="15"/>
  <c r="Z75" i="15"/>
  <c r="AE75" i="15"/>
  <c r="AD75" i="15"/>
  <c r="AD51" i="15"/>
  <c r="Z51" i="15"/>
  <c r="AE51" i="15"/>
  <c r="AD941" i="15"/>
  <c r="AE933" i="15"/>
  <c r="Z929" i="15"/>
  <c r="Z925" i="15"/>
  <c r="AE917" i="15"/>
  <c r="Z913" i="15"/>
  <c r="AD909" i="15"/>
  <c r="Z901" i="15"/>
  <c r="Z897" i="15"/>
  <c r="AD893" i="15"/>
  <c r="AE885" i="15"/>
  <c r="Z881" i="15"/>
  <c r="AD877" i="15"/>
  <c r="Z869" i="15"/>
  <c r="Z865" i="15"/>
  <c r="AD861" i="15"/>
  <c r="AE853" i="15"/>
  <c r="Z849" i="15"/>
  <c r="AD845" i="15"/>
  <c r="Z837" i="15"/>
  <c r="Z833" i="15"/>
  <c r="AD829" i="15"/>
  <c r="AE821" i="15"/>
  <c r="Z817" i="15"/>
  <c r="AD813" i="15"/>
  <c r="Z805" i="15"/>
  <c r="Z801" i="15"/>
  <c r="AD797" i="15"/>
  <c r="AE789" i="15"/>
  <c r="Z785" i="15"/>
  <c r="AD781" i="15"/>
  <c r="Z773" i="15"/>
  <c r="Z769" i="15"/>
  <c r="AD765" i="15"/>
  <c r="AE757" i="15"/>
  <c r="Z753" i="15"/>
  <c r="AD749" i="15"/>
  <c r="Z741" i="15"/>
  <c r="Z737" i="15"/>
  <c r="AD733" i="15"/>
  <c r="AE725" i="15"/>
  <c r="Z721" i="15"/>
  <c r="AD717" i="15"/>
  <c r="Z709" i="15"/>
  <c r="Z705" i="15"/>
  <c r="AD701" i="15"/>
  <c r="AE693" i="15"/>
  <c r="Z689" i="15"/>
  <c r="AD685" i="15"/>
  <c r="Z677" i="15"/>
  <c r="AD669" i="15"/>
  <c r="Z657" i="15"/>
  <c r="AD653" i="15"/>
  <c r="AE645" i="15"/>
  <c r="Z641" i="15"/>
  <c r="AD637" i="15"/>
  <c r="AE629" i="15"/>
  <c r="Z625" i="15"/>
  <c r="AD621" i="15"/>
  <c r="AE613" i="15"/>
  <c r="Z609" i="15"/>
  <c r="AD605" i="15"/>
  <c r="AE597" i="15"/>
  <c r="Z593" i="15"/>
  <c r="AD589" i="15"/>
  <c r="Z581" i="15"/>
  <c r="Z577" i="15"/>
  <c r="AD573" i="15"/>
  <c r="AE565" i="15"/>
  <c r="Z561" i="15"/>
  <c r="AD557" i="15"/>
  <c r="AE549" i="15"/>
  <c r="Z545" i="15"/>
  <c r="AD541" i="15"/>
  <c r="AE533" i="15"/>
  <c r="Z529" i="15"/>
  <c r="AD525" i="15"/>
  <c r="AE517" i="15"/>
  <c r="Z513" i="15"/>
  <c r="AD509" i="15"/>
  <c r="AE501" i="15"/>
  <c r="Z497" i="15"/>
  <c r="AD493" i="15"/>
  <c r="AE485" i="15"/>
  <c r="Z481" i="15"/>
  <c r="AD477" i="15"/>
  <c r="AE469" i="15"/>
  <c r="Z465" i="15"/>
  <c r="AD461" i="15"/>
  <c r="Z453" i="15"/>
  <c r="Z449" i="15"/>
  <c r="AD445" i="15"/>
  <c r="AE437" i="15"/>
  <c r="Z433" i="15"/>
  <c r="AD429" i="15"/>
  <c r="Z421" i="15"/>
  <c r="AE417" i="15"/>
  <c r="AD413" i="15"/>
  <c r="AE405" i="15"/>
  <c r="Z389" i="15"/>
  <c r="AE373" i="15"/>
  <c r="Z357" i="15"/>
  <c r="AE341" i="15"/>
  <c r="AE325" i="15"/>
  <c r="AE309" i="15"/>
  <c r="AE293" i="15"/>
  <c r="AE277" i="15"/>
  <c r="AE261" i="15"/>
  <c r="AE245" i="15"/>
  <c r="AE229" i="15"/>
  <c r="AE69" i="15"/>
  <c r="Z65" i="15"/>
  <c r="AD61" i="15"/>
  <c r="AE53" i="15"/>
  <c r="Z49" i="15"/>
  <c r="AD45" i="15"/>
  <c r="AE37" i="15"/>
  <c r="Z33" i="15"/>
  <c r="AD29" i="15"/>
  <c r="AE21" i="15"/>
  <c r="Z17" i="15"/>
  <c r="AD13" i="15"/>
  <c r="AE940" i="15"/>
  <c r="AE936" i="15"/>
  <c r="AD932" i="15"/>
  <c r="AE924" i="15"/>
  <c r="Z920" i="15"/>
  <c r="AD916" i="15"/>
  <c r="AE908" i="15"/>
  <c r="Z904" i="15"/>
  <c r="AD900" i="15"/>
  <c r="AE892" i="15"/>
  <c r="Z888" i="15"/>
  <c r="AD884" i="15"/>
  <c r="AE876" i="15"/>
  <c r="Z872" i="15"/>
  <c r="AD868" i="15"/>
  <c r="AE860" i="15"/>
  <c r="Z856" i="15"/>
  <c r="AD852" i="15"/>
  <c r="AE844" i="15"/>
  <c r="Z840" i="15"/>
  <c r="AD836" i="15"/>
  <c r="AE828" i="15"/>
  <c r="Z824" i="15"/>
  <c r="AD820" i="15"/>
  <c r="AE812" i="15"/>
  <c r="Z808" i="15"/>
  <c r="AD804" i="15"/>
  <c r="AE796" i="15"/>
  <c r="Z792" i="15"/>
  <c r="AD788" i="15"/>
  <c r="AE780" i="15"/>
  <c r="Z776" i="15"/>
  <c r="AD772" i="15"/>
  <c r="AE764" i="15"/>
  <c r="Z760" i="15"/>
  <c r="AD756" i="15"/>
  <c r="AE748" i="15"/>
  <c r="Z744" i="15"/>
  <c r="AD740" i="15"/>
  <c r="AE732" i="15"/>
  <c r="Z728" i="15"/>
  <c r="AD724" i="15"/>
  <c r="AE716" i="15"/>
  <c r="Z712" i="15"/>
  <c r="AD708" i="15"/>
  <c r="AE700" i="15"/>
  <c r="Z696" i="15"/>
  <c r="AD692" i="15"/>
  <c r="AE684" i="15"/>
  <c r="Z680" i="15"/>
  <c r="AD676" i="15"/>
  <c r="AE668" i="15"/>
  <c r="Z664" i="15"/>
  <c r="AD660" i="15"/>
  <c r="AE652" i="15"/>
  <c r="Z648" i="15"/>
  <c r="AD644" i="15"/>
  <c r="AE636" i="15"/>
  <c r="Z632" i="15"/>
  <c r="AD628" i="15"/>
  <c r="AE620" i="15"/>
  <c r="Z616" i="15"/>
  <c r="AD612" i="15"/>
  <c r="AE604" i="15"/>
  <c r="Z600" i="15"/>
  <c r="AD596" i="15"/>
  <c r="AE588" i="15"/>
  <c r="Z584" i="15"/>
  <c r="AD580" i="15"/>
  <c r="AE572" i="15"/>
  <c r="Z568" i="15"/>
  <c r="AD564" i="15"/>
  <c r="AE556" i="15"/>
  <c r="Z552" i="15"/>
  <c r="AD548" i="15"/>
  <c r="AE540" i="15"/>
  <c r="Z536" i="15"/>
  <c r="AD532" i="15"/>
  <c r="AE524" i="15"/>
  <c r="Z520" i="15"/>
  <c r="AD516" i="15"/>
  <c r="AE508" i="15"/>
  <c r="Z504" i="15"/>
  <c r="AD500" i="15"/>
  <c r="AE492" i="15"/>
  <c r="Z488" i="15"/>
  <c r="AD484" i="15"/>
  <c r="AE476" i="15"/>
  <c r="Z472" i="15"/>
  <c r="AD468" i="15"/>
  <c r="AE460" i="15"/>
  <c r="Z456" i="15"/>
  <c r="AD452" i="15"/>
  <c r="AE444" i="15"/>
  <c r="Z440" i="15"/>
  <c r="AD436" i="15"/>
  <c r="AE428" i="15"/>
  <c r="Z424" i="15"/>
  <c r="AD420" i="15"/>
  <c r="AE412" i="15"/>
  <c r="Z408" i="15"/>
  <c r="AD404" i="15"/>
  <c r="AE396" i="15"/>
  <c r="Z392" i="15"/>
  <c r="AD388" i="15"/>
  <c r="AE380" i="15"/>
  <c r="Z376" i="15"/>
  <c r="AD372" i="15"/>
  <c r="AE364" i="15"/>
  <c r="Z360" i="15"/>
  <c r="AD356" i="15"/>
  <c r="AE348" i="15"/>
  <c r="Z344" i="15"/>
  <c r="AD340" i="15"/>
  <c r="AE332" i="15"/>
  <c r="Z328" i="15"/>
  <c r="AD324" i="15"/>
  <c r="AE316" i="15"/>
  <c r="Z312" i="15"/>
  <c r="AD308" i="15"/>
  <c r="AE300" i="15"/>
  <c r="Z296" i="15"/>
  <c r="AD292" i="15"/>
  <c r="AE284" i="15"/>
  <c r="Z280" i="15"/>
  <c r="AD276" i="15"/>
  <c r="AE268" i="15"/>
  <c r="Z264" i="15"/>
  <c r="AD260" i="15"/>
  <c r="AE252" i="15"/>
  <c r="Z248" i="15"/>
  <c r="AD244" i="15"/>
  <c r="Z236" i="15"/>
  <c r="Z232" i="15"/>
  <c r="AD228" i="15"/>
  <c r="AE220" i="15"/>
  <c r="Z216" i="15"/>
  <c r="AD212" i="15"/>
  <c r="AE204" i="15"/>
  <c r="Z200" i="15"/>
  <c r="AD196" i="15"/>
  <c r="AE188" i="15"/>
  <c r="Z184" i="15"/>
  <c r="AD180" i="15"/>
  <c r="AE172" i="15"/>
  <c r="Z168" i="15"/>
  <c r="AD164" i="15"/>
  <c r="AE156" i="15"/>
  <c r="Z152" i="15"/>
  <c r="AD148" i="15"/>
  <c r="AE140" i="15"/>
  <c r="Z136" i="15"/>
  <c r="AD132" i="15"/>
  <c r="AE124" i="15"/>
  <c r="Z120" i="15"/>
  <c r="AD116" i="15"/>
  <c r="AE108" i="15"/>
  <c r="Z104" i="15"/>
  <c r="AD100" i="15"/>
  <c r="AE92" i="15"/>
  <c r="Z88" i="15"/>
  <c r="AD84" i="15"/>
  <c r="AE76" i="15"/>
  <c r="Z72" i="15"/>
  <c r="AD68" i="15"/>
  <c r="AE60" i="15"/>
  <c r="Z56" i="15"/>
  <c r="AD52" i="15"/>
  <c r="AE44" i="15"/>
  <c r="Z40" i="15"/>
  <c r="AD36" i="15"/>
  <c r="AE28" i="15"/>
  <c r="Z24" i="15"/>
  <c r="AD20" i="15"/>
  <c r="AE12" i="15"/>
  <c r="Z943" i="15"/>
  <c r="AD939" i="15"/>
  <c r="AE931" i="15"/>
  <c r="Z927" i="15"/>
  <c r="AD923" i="15"/>
  <c r="AE915" i="15"/>
  <c r="Z911" i="15"/>
  <c r="AD907" i="15"/>
  <c r="AE899" i="15"/>
  <c r="AM930" i="15"/>
  <c r="Q930" i="15"/>
  <c r="AM314" i="15"/>
  <c r="Q314" i="15"/>
  <c r="AM862" i="15"/>
  <c r="Q862" i="15"/>
  <c r="AM580" i="15"/>
  <c r="Q580" i="15"/>
  <c r="AM927" i="15"/>
  <c r="Q927" i="15"/>
  <c r="AM302" i="15"/>
  <c r="Q302" i="15"/>
  <c r="AM151" i="15"/>
  <c r="Q151" i="15"/>
  <c r="AM535" i="15"/>
  <c r="Q535" i="15"/>
  <c r="AM411" i="15"/>
  <c r="Q411" i="15"/>
  <c r="AM478" i="15"/>
  <c r="Q478" i="15"/>
  <c r="AM267" i="15"/>
  <c r="Q267" i="15"/>
  <c r="AM757" i="15"/>
  <c r="Q757" i="15"/>
  <c r="AM903" i="15"/>
  <c r="Q903" i="15"/>
  <c r="AM325" i="15"/>
  <c r="Q325" i="15"/>
  <c r="AM87" i="15"/>
  <c r="Q87" i="15"/>
  <c r="AM123" i="15"/>
  <c r="Q123" i="15"/>
  <c r="AM553" i="15"/>
  <c r="Q553" i="15"/>
  <c r="AM505" i="15"/>
  <c r="Q505" i="15"/>
  <c r="AM458" i="15"/>
  <c r="Q458" i="15"/>
  <c r="AM348" i="15"/>
  <c r="Q348" i="15"/>
  <c r="AM139" i="15"/>
  <c r="Q139" i="15"/>
  <c r="AM958" i="15"/>
  <c r="Q958" i="15"/>
  <c r="AM279" i="15"/>
  <c r="Q279" i="15"/>
  <c r="AM112" i="15"/>
  <c r="Q112" i="15"/>
  <c r="AM855" i="15"/>
  <c r="Q855" i="15"/>
  <c r="AM423" i="15"/>
  <c r="Q423" i="15"/>
  <c r="AM841" i="15"/>
  <c r="Q841" i="15"/>
  <c r="AM651" i="15"/>
  <c r="Q651" i="15"/>
  <c r="AE937" i="15"/>
  <c r="Z933" i="15"/>
  <c r="AE921" i="15"/>
  <c r="Z917" i="15"/>
  <c r="AE905" i="15"/>
  <c r="AE901" i="15"/>
  <c r="AE889" i="15"/>
  <c r="Z885" i="15"/>
  <c r="AE873" i="15"/>
  <c r="AE869" i="15"/>
  <c r="AE857" i="15"/>
  <c r="Z853" i="15"/>
  <c r="AE841" i="15"/>
  <c r="AE837" i="15"/>
  <c r="AE825" i="15"/>
  <c r="Z821" i="15"/>
  <c r="AE809" i="15"/>
  <c r="AE805" i="15"/>
  <c r="AE793" i="15"/>
  <c r="Z789" i="15"/>
  <c r="AE777" i="15"/>
  <c r="AE773" i="15"/>
  <c r="AE761" i="15"/>
  <c r="Z757" i="15"/>
  <c r="AE745" i="15"/>
  <c r="AE741" i="15"/>
  <c r="AE729" i="15"/>
  <c r="Z725" i="15"/>
  <c r="AE713" i="15"/>
  <c r="AE709" i="15"/>
  <c r="AE697" i="15"/>
  <c r="Z693" i="15"/>
  <c r="AE681" i="15"/>
  <c r="AE677" i="15"/>
  <c r="AE649" i="15"/>
  <c r="Z645" i="15"/>
  <c r="AE633" i="15"/>
  <c r="Z629" i="15"/>
  <c r="AE617" i="15"/>
  <c r="Z613" i="15"/>
  <c r="AE601" i="15"/>
  <c r="Z597" i="15"/>
  <c r="AE585" i="15"/>
  <c r="AE581" i="15"/>
  <c r="AE569" i="15"/>
  <c r="Z565" i="15"/>
  <c r="AE553" i="15"/>
  <c r="Z549" i="15"/>
  <c r="AE537" i="15"/>
  <c r="Z533" i="15"/>
  <c r="AE521" i="15"/>
  <c r="Z517" i="15"/>
  <c r="AE505" i="15"/>
  <c r="Z501" i="15"/>
  <c r="AE489" i="15"/>
  <c r="Z485" i="15"/>
  <c r="AE473" i="15"/>
  <c r="Z469" i="15"/>
  <c r="AE457" i="15"/>
  <c r="AE453" i="15"/>
  <c r="AE441" i="15"/>
  <c r="Z437" i="15"/>
  <c r="AE425" i="15"/>
  <c r="AE421" i="15"/>
  <c r="AE409" i="15"/>
  <c r="Z405" i="15"/>
  <c r="AE393" i="15"/>
  <c r="AE389" i="15"/>
  <c r="AE377" i="15"/>
  <c r="Z373" i="15"/>
  <c r="AE361" i="15"/>
  <c r="AE357" i="15"/>
  <c r="AE345" i="15"/>
  <c r="Z341" i="15"/>
  <c r="AE329" i="15"/>
  <c r="Z325" i="15"/>
  <c r="AE313" i="15"/>
  <c r="Z309" i="15"/>
  <c r="Z297" i="15"/>
  <c r="Z293" i="15"/>
  <c r="AE281" i="15"/>
  <c r="Z277" i="15"/>
  <c r="AE265" i="15"/>
  <c r="Z261" i="15"/>
  <c r="AE249" i="15"/>
  <c r="Z245" i="15"/>
  <c r="AE233" i="15"/>
  <c r="Z229" i="15"/>
  <c r="AE217" i="15"/>
  <c r="AE73" i="15"/>
  <c r="Z69" i="15"/>
  <c r="AE57" i="15"/>
  <c r="Z53" i="15"/>
  <c r="Z41" i="15"/>
  <c r="Z37" i="15"/>
  <c r="AE25" i="15"/>
  <c r="Z21" i="15"/>
  <c r="Z940" i="15"/>
  <c r="AE928" i="15"/>
  <c r="Z924" i="15"/>
  <c r="AE912" i="15"/>
  <c r="Z908" i="15"/>
  <c r="AE896" i="15"/>
  <c r="Z892" i="15"/>
  <c r="AE880" i="15"/>
  <c r="Z876" i="15"/>
  <c r="AE864" i="15"/>
  <c r="Z860" i="15"/>
  <c r="AE848" i="15"/>
  <c r="Z844" i="15"/>
  <c r="AE832" i="15"/>
  <c r="Z828" i="15"/>
  <c r="Z816" i="15"/>
  <c r="Z812" i="15"/>
  <c r="AE800" i="15"/>
  <c r="Z796" i="15"/>
  <c r="AE784" i="15"/>
  <c r="Z780" i="15"/>
  <c r="AE768" i="15"/>
  <c r="Z764" i="15"/>
  <c r="Z752" i="15"/>
  <c r="Z748" i="15"/>
  <c r="Z732" i="15"/>
  <c r="AE720" i="15"/>
  <c r="Z716" i="15"/>
  <c r="AE704" i="15"/>
  <c r="Z700" i="15"/>
  <c r="AE688" i="15"/>
  <c r="Z684" i="15"/>
  <c r="AE672" i="15"/>
  <c r="Z668" i="15"/>
  <c r="AE656" i="15"/>
  <c r="Z652" i="15"/>
  <c r="AE640" i="15"/>
  <c r="Z636" i="15"/>
  <c r="AE624" i="15"/>
  <c r="Z620" i="15"/>
  <c r="AE608" i="15"/>
  <c r="Z604" i="15"/>
  <c r="AE592" i="15"/>
  <c r="Z588" i="15"/>
  <c r="AE576" i="15"/>
  <c r="Z572" i="15"/>
  <c r="Z560" i="15"/>
  <c r="Z556" i="15"/>
  <c r="AE544" i="15"/>
  <c r="Z540" i="15"/>
  <c r="AE528" i="15"/>
  <c r="Z524" i="15"/>
  <c r="AE512" i="15"/>
  <c r="Z508" i="15"/>
  <c r="AE496" i="15"/>
  <c r="Z492" i="15"/>
  <c r="AE480" i="15"/>
  <c r="Z476" i="15"/>
  <c r="AE464" i="15"/>
  <c r="Z460" i="15"/>
  <c r="AE448" i="15"/>
  <c r="Z444" i="15"/>
  <c r="AE432" i="15"/>
  <c r="Z428" i="15"/>
  <c r="AE416" i="15"/>
  <c r="Z412" i="15"/>
  <c r="AE400" i="15"/>
  <c r="AD396" i="15"/>
  <c r="AE384" i="15"/>
  <c r="Z380" i="15"/>
  <c r="Z368" i="15"/>
  <c r="Z364" i="15"/>
  <c r="AE352" i="15"/>
  <c r="Z348" i="15"/>
  <c r="AE336" i="15"/>
  <c r="Z332" i="15"/>
  <c r="AE320" i="15"/>
  <c r="Z316" i="15"/>
  <c r="AE304" i="15"/>
  <c r="Z300" i="15"/>
  <c r="AE288" i="15"/>
  <c r="Z284" i="15"/>
  <c r="Z272" i="15"/>
  <c r="Z268" i="15"/>
  <c r="AE256" i="15"/>
  <c r="Z252" i="15"/>
  <c r="AE240" i="15"/>
  <c r="AE236" i="15"/>
  <c r="AE224" i="15"/>
  <c r="Z220" i="15"/>
  <c r="AE208" i="15"/>
  <c r="Z204" i="15"/>
  <c r="AE192" i="15"/>
  <c r="Z188" i="15"/>
  <c r="AE176" i="15"/>
  <c r="Z172" i="15"/>
  <c r="AE160" i="15"/>
  <c r="Z156" i="15"/>
  <c r="AE144" i="15"/>
  <c r="AD140" i="15"/>
  <c r="AE128" i="15"/>
  <c r="Z124" i="15"/>
  <c r="AE112" i="15"/>
  <c r="Z108" i="15"/>
  <c r="AE96" i="15"/>
  <c r="Z92" i="15"/>
  <c r="AE80" i="15"/>
  <c r="Z76" i="15"/>
  <c r="AE64" i="15"/>
  <c r="Z60" i="15"/>
  <c r="AE48" i="15"/>
  <c r="Z44" i="15"/>
  <c r="AE32" i="15"/>
  <c r="Z28" i="15"/>
  <c r="AE16" i="15"/>
  <c r="Z12" i="15"/>
  <c r="AE935" i="15"/>
  <c r="AD931" i="15"/>
  <c r="AE919" i="15"/>
  <c r="Z915" i="15"/>
  <c r="AE903" i="15"/>
  <c r="Z899" i="15"/>
  <c r="AM974" i="15"/>
  <c r="Q974" i="15"/>
  <c r="AM884" i="15"/>
  <c r="Q884" i="15"/>
  <c r="AM410" i="15"/>
  <c r="Q410" i="15"/>
  <c r="AM192" i="15"/>
  <c r="Q192" i="15"/>
  <c r="AM735" i="15"/>
  <c r="Q735" i="15"/>
  <c r="AM613" i="15"/>
  <c r="Q613" i="15"/>
  <c r="AM566" i="15"/>
  <c r="Q566" i="15"/>
  <c r="AM795" i="15"/>
  <c r="Q795" i="15"/>
  <c r="AM359" i="15"/>
  <c r="Q359" i="15"/>
  <c r="AM936" i="15"/>
  <c r="Q936" i="15"/>
  <c r="AM1056" i="15"/>
  <c r="AO1056" i="15" s="1"/>
  <c r="L1054" i="3" s="1"/>
  <c r="Q1056" i="15"/>
  <c r="AM663" i="15"/>
  <c r="Q663" i="15"/>
  <c r="AM587" i="15"/>
  <c r="Q587" i="15"/>
  <c r="AM507" i="15"/>
  <c r="Q507" i="15"/>
  <c r="AM471" i="15"/>
  <c r="Q471" i="15"/>
  <c r="AM41" i="15"/>
  <c r="Q41" i="15"/>
  <c r="AM183" i="15"/>
  <c r="Q183" i="15"/>
  <c r="AM434" i="15"/>
  <c r="Q434" i="15"/>
  <c r="AM329" i="15"/>
  <c r="Q329" i="15"/>
  <c r="AM783" i="15"/>
  <c r="Q783" i="15"/>
  <c r="AM932" i="15"/>
  <c r="Q932" i="15"/>
  <c r="AM282" i="15"/>
  <c r="Q282" i="15"/>
  <c r="AM1007" i="15"/>
  <c r="Q1007" i="15"/>
  <c r="AM724" i="15"/>
  <c r="Q724" i="15"/>
  <c r="AM625" i="15"/>
  <c r="Q625" i="15"/>
  <c r="AM596" i="15"/>
  <c r="Q596" i="15"/>
  <c r="AM578" i="15"/>
  <c r="Q578" i="15"/>
  <c r="Q1062" i="15"/>
  <c r="AM1062" i="15"/>
  <c r="AO1062" i="15" s="1"/>
  <c r="L1060" i="3" s="1"/>
  <c r="AM968" i="15"/>
  <c r="Q968" i="15"/>
  <c r="AM887" i="15"/>
  <c r="Q887" i="15"/>
  <c r="AM794" i="15"/>
  <c r="Q794" i="15"/>
  <c r="AM350" i="15"/>
  <c r="Q350" i="15"/>
  <c r="AM300" i="15"/>
  <c r="Q300" i="15"/>
  <c r="AM999" i="15"/>
  <c r="Q999" i="15"/>
  <c r="Q1022" i="15"/>
  <c r="AM1022" i="15"/>
  <c r="AM842" i="15"/>
  <c r="Q842" i="15"/>
  <c r="AM793" i="15"/>
  <c r="Q793" i="15"/>
  <c r="AM675" i="15"/>
  <c r="Q675" i="15"/>
  <c r="AM249" i="15"/>
  <c r="Q249" i="15"/>
  <c r="AM831" i="15"/>
  <c r="Q831" i="15"/>
  <c r="AM847" i="15"/>
  <c r="Q847" i="15"/>
  <c r="AM307" i="15"/>
  <c r="Q307" i="15"/>
  <c r="AM63" i="15"/>
  <c r="Q63" i="15"/>
  <c r="AM660" i="15"/>
  <c r="Q660" i="15"/>
  <c r="AM603" i="15"/>
  <c r="Q603" i="15"/>
  <c r="AM579" i="15"/>
  <c r="Q579" i="15"/>
  <c r="AM555" i="15"/>
  <c r="Q555" i="15"/>
  <c r="AM531" i="15"/>
  <c r="Q531" i="15"/>
  <c r="AM495" i="15"/>
  <c r="Q495" i="15"/>
  <c r="AM459" i="15"/>
  <c r="Q459" i="15"/>
  <c r="AM647" i="15"/>
  <c r="Q647" i="15"/>
  <c r="AM407" i="15"/>
  <c r="Q407" i="15"/>
  <c r="AM277" i="15"/>
  <c r="Q277" i="15"/>
  <c r="AM61" i="15"/>
  <c r="Q61" i="15"/>
  <c r="AM529" i="15"/>
  <c r="Q529" i="15"/>
  <c r="AM469" i="15"/>
  <c r="Q469" i="15"/>
  <c r="AM421" i="15"/>
  <c r="Q421" i="15"/>
  <c r="AM228" i="15"/>
  <c r="Q228" i="15"/>
  <c r="AM110" i="15"/>
  <c r="Q110" i="15"/>
  <c r="AM57" i="15"/>
  <c r="Q57" i="15"/>
  <c r="AM881" i="15"/>
  <c r="Q881" i="15"/>
  <c r="AM100" i="15"/>
  <c r="Q100" i="15"/>
  <c r="AM701" i="15"/>
  <c r="Q701" i="15"/>
  <c r="AM375" i="15"/>
  <c r="Q375" i="15"/>
  <c r="AM542" i="15"/>
  <c r="Q542" i="15"/>
  <c r="AM481" i="15"/>
  <c r="Q481" i="15"/>
  <c r="AM444" i="15"/>
  <c r="Q444" i="15"/>
  <c r="AM327" i="15"/>
  <c r="Q327" i="15"/>
  <c r="AM135" i="15"/>
  <c r="Q135" i="15"/>
  <c r="AM409" i="15"/>
  <c r="Q409" i="15"/>
  <c r="AM147" i="15"/>
  <c r="Q147" i="15"/>
  <c r="AM361" i="15"/>
  <c r="Q361" i="15"/>
  <c r="AM111" i="15"/>
  <c r="Q111" i="15"/>
  <c r="AM387" i="15"/>
  <c r="Q387" i="15"/>
  <c r="AM171" i="15"/>
  <c r="Q171" i="15"/>
  <c r="AM865" i="15"/>
  <c r="Q865" i="15"/>
  <c r="AM631" i="15"/>
  <c r="Q631" i="15"/>
  <c r="AM408" i="15"/>
  <c r="Q408" i="15"/>
  <c r="AD14" i="15"/>
  <c r="Z14" i="15"/>
  <c r="AE14" i="15"/>
  <c r="Z930" i="15"/>
  <c r="AE930" i="15"/>
  <c r="AD930" i="15"/>
  <c r="AD906" i="15"/>
  <c r="AE906" i="15"/>
  <c r="Z906" i="15"/>
  <c r="Z882" i="15"/>
  <c r="AE882" i="15"/>
  <c r="AD882" i="15"/>
  <c r="AD846" i="15"/>
  <c r="Z846" i="15"/>
  <c r="AE846" i="15"/>
  <c r="AD822" i="15"/>
  <c r="Z822" i="15"/>
  <c r="AE822" i="15"/>
  <c r="AD798" i="15"/>
  <c r="Z798" i="15"/>
  <c r="AE798" i="15"/>
  <c r="AE774" i="15"/>
  <c r="AD774" i="15"/>
  <c r="Z774" i="15"/>
  <c r="AD750" i="15"/>
  <c r="Z750" i="15"/>
  <c r="AE750" i="15"/>
  <c r="AE726" i="15"/>
  <c r="Z726" i="15"/>
  <c r="AD726" i="15"/>
  <c r="AD702" i="15"/>
  <c r="Z702" i="15"/>
  <c r="AE702" i="15"/>
  <c r="AE678" i="15"/>
  <c r="AD678" i="15"/>
  <c r="Z678" i="15"/>
  <c r="AD654" i="15"/>
  <c r="Z654" i="15"/>
  <c r="AE654" i="15"/>
  <c r="AE630" i="15"/>
  <c r="AD630" i="15"/>
  <c r="Z630" i="15"/>
  <c r="AD606" i="15"/>
  <c r="Z606" i="15"/>
  <c r="AE606" i="15"/>
  <c r="AE582" i="15"/>
  <c r="AD582" i="15"/>
  <c r="Z582" i="15"/>
  <c r="AD558" i="15"/>
  <c r="Z558" i="15"/>
  <c r="AE558" i="15"/>
  <c r="AE534" i="15"/>
  <c r="AD534" i="15"/>
  <c r="Z534" i="15"/>
  <c r="AD510" i="15"/>
  <c r="Z510" i="15"/>
  <c r="AE510" i="15"/>
  <c r="AE486" i="15"/>
  <c r="AD486" i="15"/>
  <c r="Z486" i="15"/>
  <c r="AD462" i="15"/>
  <c r="Z462" i="15"/>
  <c r="AE462" i="15"/>
  <c r="AE438" i="15"/>
  <c r="AD438" i="15"/>
  <c r="Z438" i="15"/>
  <c r="AD414" i="15"/>
  <c r="Z414" i="15"/>
  <c r="AE414" i="15"/>
  <c r="AE390" i="15"/>
  <c r="AD390" i="15"/>
  <c r="Z390" i="15"/>
  <c r="Z366" i="15"/>
  <c r="AD366" i="15"/>
  <c r="AE366" i="15"/>
  <c r="AE342" i="15"/>
  <c r="AD342" i="15"/>
  <c r="Z342" i="15"/>
  <c r="AD318" i="15"/>
  <c r="Z318" i="15"/>
  <c r="AE318" i="15"/>
  <c r="AE294" i="15"/>
  <c r="AD294" i="15"/>
  <c r="Z294" i="15"/>
  <c r="AD270" i="15"/>
  <c r="Z270" i="15"/>
  <c r="AE270" i="15"/>
  <c r="AE246" i="15"/>
  <c r="AD246" i="15"/>
  <c r="Z246" i="15"/>
  <c r="AD222" i="15"/>
  <c r="Z222" i="15"/>
  <c r="AE222" i="15"/>
  <c r="AE198" i="15"/>
  <c r="AD198" i="15"/>
  <c r="Z198" i="15"/>
  <c r="AD174" i="15"/>
  <c r="Z174" i="15"/>
  <c r="AE174" i="15"/>
  <c r="AD138" i="15"/>
  <c r="Z138" i="15"/>
  <c r="AE138" i="15"/>
  <c r="Z114" i="15"/>
  <c r="AE114" i="15"/>
  <c r="AD114" i="15"/>
  <c r="AD90" i="15"/>
  <c r="Z90" i="15"/>
  <c r="AE90" i="15"/>
  <c r="Z66" i="15"/>
  <c r="AE66" i="15"/>
  <c r="AD66" i="15"/>
  <c r="AD42" i="15"/>
  <c r="Z42" i="15"/>
  <c r="AE42" i="15"/>
  <c r="Z18" i="15"/>
  <c r="AE18" i="15"/>
  <c r="AD18" i="15"/>
  <c r="Z379" i="15"/>
  <c r="AE379" i="15"/>
  <c r="AD379" i="15"/>
  <c r="AD307" i="15"/>
  <c r="Z307" i="15"/>
  <c r="AE307" i="15"/>
  <c r="Z187" i="15"/>
  <c r="AE187" i="15"/>
  <c r="AD187" i="15"/>
  <c r="AE127" i="15"/>
  <c r="AD127" i="15"/>
  <c r="Z127" i="15"/>
  <c r="AD103" i="15"/>
  <c r="Z103" i="15"/>
  <c r="AE103" i="15"/>
  <c r="Z43" i="15"/>
  <c r="AE43" i="15"/>
  <c r="AD43" i="15"/>
  <c r="Z82" i="15"/>
  <c r="AE82" i="15"/>
  <c r="AD82" i="15"/>
  <c r="AE95" i="15"/>
  <c r="AD95" i="15"/>
  <c r="Z95" i="15"/>
  <c r="Z59" i="15"/>
  <c r="AE59" i="15"/>
  <c r="AD59" i="15"/>
  <c r="AE230" i="15"/>
  <c r="AD230" i="15"/>
  <c r="Z230" i="15"/>
  <c r="AE895" i="15"/>
  <c r="AD895" i="15"/>
  <c r="Z895" i="15"/>
  <c r="AD871" i="15"/>
  <c r="Z871" i="15"/>
  <c r="AE871" i="15"/>
  <c r="AE847" i="15"/>
  <c r="AD847" i="15"/>
  <c r="Z847" i="15"/>
  <c r="AD823" i="15"/>
  <c r="Z823" i="15"/>
  <c r="AE823" i="15"/>
  <c r="AE799" i="15"/>
  <c r="AD799" i="15"/>
  <c r="Z799" i="15"/>
  <c r="AD775" i="15"/>
  <c r="Z775" i="15"/>
  <c r="AE775" i="15"/>
  <c r="AE751" i="15"/>
  <c r="AD751" i="15"/>
  <c r="Z751" i="15"/>
  <c r="AD727" i="15"/>
  <c r="AE727" i="15"/>
  <c r="Z727" i="15"/>
  <c r="AE703" i="15"/>
  <c r="AD703" i="15"/>
  <c r="Z703" i="15"/>
  <c r="AD679" i="15"/>
  <c r="Z679" i="15"/>
  <c r="AE679" i="15"/>
  <c r="AE655" i="15"/>
  <c r="Z655" i="15"/>
  <c r="AD655" i="15"/>
  <c r="AD631" i="15"/>
  <c r="Z631" i="15"/>
  <c r="AE631" i="15"/>
  <c r="AE607" i="15"/>
  <c r="AD607" i="15"/>
  <c r="Z607" i="15"/>
  <c r="AD583" i="15"/>
  <c r="Z583" i="15"/>
  <c r="AE583" i="15"/>
  <c r="AE559" i="15"/>
  <c r="AD559" i="15"/>
  <c r="Z559" i="15"/>
  <c r="AD535" i="15"/>
  <c r="AE535" i="15"/>
  <c r="Z535" i="15"/>
  <c r="AE511" i="15"/>
  <c r="AD511" i="15"/>
  <c r="Z511" i="15"/>
  <c r="AD487" i="15"/>
  <c r="Z487" i="15"/>
  <c r="AE487" i="15"/>
  <c r="AE463" i="15"/>
  <c r="AD463" i="15"/>
  <c r="Z463" i="15"/>
  <c r="Z427" i="15"/>
  <c r="AE427" i="15"/>
  <c r="AD427" i="15"/>
  <c r="AD403" i="15"/>
  <c r="Z403" i="15"/>
  <c r="AE403" i="15"/>
  <c r="AD355" i="15"/>
  <c r="Z355" i="15"/>
  <c r="AE355" i="15"/>
  <c r="Z331" i="15"/>
  <c r="AE331" i="15"/>
  <c r="AD331" i="15"/>
  <c r="AD295" i="15"/>
  <c r="Z295" i="15"/>
  <c r="AE295" i="15"/>
  <c r="AE271" i="15"/>
  <c r="AD271" i="15"/>
  <c r="Z271" i="15"/>
  <c r="AD247" i="15"/>
  <c r="Z247" i="15"/>
  <c r="AE247" i="15"/>
  <c r="AD211" i="15"/>
  <c r="AE211" i="15"/>
  <c r="Z211" i="15"/>
  <c r="AE175" i="15"/>
  <c r="AD175" i="15"/>
  <c r="Z175" i="15"/>
  <c r="AD151" i="15"/>
  <c r="Z151" i="15"/>
  <c r="AE151" i="15"/>
  <c r="AE79" i="15"/>
  <c r="AD79" i="15"/>
  <c r="Z79" i="15"/>
  <c r="AE31" i="15"/>
  <c r="AD31" i="15"/>
  <c r="Z31" i="15"/>
  <c r="AD106" i="15"/>
  <c r="Z106" i="15"/>
  <c r="AE106" i="15"/>
  <c r="AD58" i="15"/>
  <c r="Z58" i="15"/>
  <c r="AE58" i="15"/>
  <c r="AE47" i="15"/>
  <c r="AD47" i="15"/>
  <c r="Z47" i="15"/>
  <c r="AD142" i="15"/>
  <c r="Z142" i="15"/>
  <c r="AE142" i="15"/>
  <c r="AE22" i="15"/>
  <c r="AD22" i="15"/>
  <c r="Z22" i="15"/>
  <c r="AD218" i="15"/>
  <c r="Z218" i="15"/>
  <c r="AE218" i="15"/>
  <c r="AE134" i="15"/>
  <c r="AD134" i="15"/>
  <c r="Z134" i="15"/>
  <c r="AD62" i="15"/>
  <c r="Z62" i="15"/>
  <c r="AE62" i="15"/>
  <c r="AE934" i="15"/>
  <c r="AD934" i="15"/>
  <c r="Z934" i="15"/>
  <c r="AD910" i="15"/>
  <c r="AE910" i="15"/>
  <c r="Z910" i="15"/>
  <c r="AE886" i="15"/>
  <c r="AD886" i="15"/>
  <c r="Z886" i="15"/>
  <c r="AD862" i="15"/>
  <c r="Z862" i="15"/>
  <c r="AE862" i="15"/>
  <c r="Z838" i="15"/>
  <c r="AD838" i="15"/>
  <c r="AE838" i="15"/>
  <c r="AD814" i="15"/>
  <c r="Z814" i="15"/>
  <c r="AE814" i="15"/>
  <c r="AE790" i="15"/>
  <c r="AD790" i="15"/>
  <c r="Z790" i="15"/>
  <c r="AD766" i="15"/>
  <c r="Z766" i="15"/>
  <c r="AE766" i="15"/>
  <c r="AE742" i="15"/>
  <c r="AD742" i="15"/>
  <c r="Z742" i="15"/>
  <c r="AD718" i="15"/>
  <c r="Z718" i="15"/>
  <c r="AE718" i="15"/>
  <c r="AE694" i="15"/>
  <c r="AD694" i="15"/>
  <c r="Z694" i="15"/>
  <c r="AD670" i="15"/>
  <c r="Z670" i="15"/>
  <c r="AE670" i="15"/>
  <c r="AE646" i="15"/>
  <c r="AD646" i="15"/>
  <c r="Z646" i="15"/>
  <c r="Z622" i="15"/>
  <c r="AD622" i="15"/>
  <c r="AE622" i="15"/>
  <c r="AE598" i="15"/>
  <c r="AD598" i="15"/>
  <c r="Z598" i="15"/>
  <c r="AD574" i="15"/>
  <c r="Z574" i="15"/>
  <c r="AE574" i="15"/>
  <c r="AE550" i="15"/>
  <c r="AD550" i="15"/>
  <c r="Z550" i="15"/>
  <c r="AD526" i="15"/>
  <c r="Z526" i="15"/>
  <c r="AE526" i="15"/>
  <c r="AE502" i="15"/>
  <c r="AD502" i="15"/>
  <c r="Z502" i="15"/>
  <c r="AD478" i="15"/>
  <c r="Z478" i="15"/>
  <c r="AE478" i="15"/>
  <c r="AE454" i="15"/>
  <c r="AD454" i="15"/>
  <c r="Z454" i="15"/>
  <c r="AD430" i="15"/>
  <c r="Z430" i="15"/>
  <c r="AE430" i="15"/>
  <c r="AE406" i="15"/>
  <c r="AD406" i="15"/>
  <c r="Z406" i="15"/>
  <c r="AD382" i="15"/>
  <c r="Z382" i="15"/>
  <c r="AE382" i="15"/>
  <c r="AE358" i="15"/>
  <c r="AD358" i="15"/>
  <c r="Z358" i="15"/>
  <c r="AD334" i="15"/>
  <c r="Z334" i="15"/>
  <c r="AE334" i="15"/>
  <c r="AE310" i="15"/>
  <c r="AD310" i="15"/>
  <c r="Z310" i="15"/>
  <c r="AD286" i="15"/>
  <c r="Z286" i="15"/>
  <c r="AE286" i="15"/>
  <c r="AE262" i="15"/>
  <c r="AD262" i="15"/>
  <c r="Z262" i="15"/>
  <c r="AD238" i="15"/>
  <c r="Z238" i="15"/>
  <c r="AE238" i="15"/>
  <c r="AE214" i="15"/>
  <c r="AD214" i="15"/>
  <c r="Z214" i="15"/>
  <c r="AD190" i="15"/>
  <c r="Z190" i="15"/>
  <c r="AE190" i="15"/>
  <c r="AD154" i="15"/>
  <c r="Z154" i="15"/>
  <c r="AE154" i="15"/>
  <c r="Z34" i="15"/>
  <c r="AE34" i="15"/>
  <c r="AD34" i="15"/>
  <c r="AD170" i="15"/>
  <c r="Z170" i="15"/>
  <c r="AE170" i="15"/>
  <c r="Z875" i="15"/>
  <c r="AE875" i="15"/>
  <c r="AD875" i="15"/>
  <c r="AD851" i="15"/>
  <c r="Z851" i="15"/>
  <c r="AE851" i="15"/>
  <c r="Z827" i="15"/>
  <c r="AE827" i="15"/>
  <c r="AD827" i="15"/>
  <c r="Z803" i="15"/>
  <c r="AE803" i="15"/>
  <c r="AD803" i="15"/>
  <c r="Z779" i="15"/>
  <c r="AE779" i="15"/>
  <c r="AD779" i="15"/>
  <c r="AD755" i="15"/>
  <c r="Z755" i="15"/>
  <c r="AE755" i="15"/>
  <c r="Z731" i="15"/>
  <c r="AE731" i="15"/>
  <c r="AD731" i="15"/>
  <c r="AD707" i="15"/>
  <c r="Z707" i="15"/>
  <c r="AE707" i="15"/>
  <c r="Z683" i="15"/>
  <c r="AE683" i="15"/>
  <c r="AD683" i="15"/>
  <c r="AD659" i="15"/>
  <c r="Z659" i="15"/>
  <c r="AE659" i="15"/>
  <c r="Z635" i="15"/>
  <c r="AE635" i="15"/>
  <c r="AD635" i="15"/>
  <c r="AD611" i="15"/>
  <c r="Z611" i="15"/>
  <c r="AE611" i="15"/>
  <c r="Z587" i="15"/>
  <c r="AE587" i="15"/>
  <c r="AD587" i="15"/>
  <c r="AD563" i="15"/>
  <c r="Z563" i="15"/>
  <c r="AE563" i="15"/>
  <c r="Z539" i="15"/>
  <c r="AE539" i="15"/>
  <c r="AD539" i="15"/>
  <c r="AD515" i="15"/>
  <c r="Z515" i="15"/>
  <c r="AE515" i="15"/>
  <c r="Z491" i="15"/>
  <c r="AE491" i="15"/>
  <c r="AD491" i="15"/>
  <c r="AD467" i="15"/>
  <c r="Z467" i="15"/>
  <c r="AE467" i="15"/>
  <c r="Z443" i="15"/>
  <c r="AE443" i="15"/>
  <c r="AD443" i="15"/>
  <c r="AD419" i="15"/>
  <c r="Z419" i="15"/>
  <c r="AE419" i="15"/>
  <c r="Z395" i="15"/>
  <c r="AE395" i="15"/>
  <c r="AD395" i="15"/>
  <c r="AD371" i="15"/>
  <c r="Z371" i="15"/>
  <c r="AE371" i="15"/>
  <c r="Z347" i="15"/>
  <c r="AE347" i="15"/>
  <c r="AD347" i="15"/>
  <c r="AD323" i="15"/>
  <c r="Z323" i="15"/>
  <c r="AE323" i="15"/>
  <c r="Z299" i="15"/>
  <c r="AE299" i="15"/>
  <c r="AD299" i="15"/>
  <c r="AD275" i="15"/>
  <c r="Z275" i="15"/>
  <c r="AE275" i="15"/>
  <c r="Z251" i="15"/>
  <c r="AE251" i="15"/>
  <c r="AD251" i="15"/>
  <c r="AD227" i="15"/>
  <c r="Z227" i="15"/>
  <c r="AE227" i="15"/>
  <c r="Z203" i="15"/>
  <c r="AE203" i="15"/>
  <c r="AD203" i="15"/>
  <c r="AD179" i="15"/>
  <c r="Z179" i="15"/>
  <c r="AE179" i="15"/>
  <c r="Z155" i="15"/>
  <c r="AE155" i="15"/>
  <c r="AD155" i="15"/>
  <c r="AD131" i="15"/>
  <c r="Z131" i="15"/>
  <c r="AE131" i="15"/>
  <c r="Z146" i="15"/>
  <c r="AE146" i="15"/>
  <c r="AD146" i="15"/>
  <c r="AD26" i="15"/>
  <c r="Z26" i="15"/>
  <c r="AE26" i="15"/>
  <c r="AD938" i="15"/>
  <c r="Z938" i="15"/>
  <c r="AE938" i="15"/>
  <c r="Z914" i="15"/>
  <c r="AE914" i="15"/>
  <c r="AD914" i="15"/>
  <c r="AD890" i="15"/>
  <c r="Z890" i="15"/>
  <c r="AE890" i="15"/>
  <c r="Z866" i="15"/>
  <c r="AE866" i="15"/>
  <c r="AD866" i="15"/>
  <c r="AD830" i="15"/>
  <c r="Z830" i="15"/>
  <c r="AE830" i="15"/>
  <c r="AE806" i="15"/>
  <c r="AD806" i="15"/>
  <c r="Z806" i="15"/>
  <c r="AD782" i="15"/>
  <c r="Z782" i="15"/>
  <c r="AE782" i="15"/>
  <c r="AE758" i="15"/>
  <c r="AD758" i="15"/>
  <c r="Z758" i="15"/>
  <c r="AD734" i="15"/>
  <c r="Z734" i="15"/>
  <c r="AE734" i="15"/>
  <c r="AE710" i="15"/>
  <c r="AD710" i="15"/>
  <c r="Z710" i="15"/>
  <c r="AD686" i="15"/>
  <c r="Z686" i="15"/>
  <c r="AE686" i="15"/>
  <c r="AE662" i="15"/>
  <c r="AD662" i="15"/>
  <c r="Z662" i="15"/>
  <c r="AD638" i="15"/>
  <c r="Z638" i="15"/>
  <c r="AE638" i="15"/>
  <c r="AE614" i="15"/>
  <c r="AD614" i="15"/>
  <c r="Z614" i="15"/>
  <c r="AD590" i="15"/>
  <c r="Z590" i="15"/>
  <c r="AE590" i="15"/>
  <c r="AE566" i="15"/>
  <c r="AD566" i="15"/>
  <c r="Z566" i="15"/>
  <c r="AD542" i="15"/>
  <c r="Z542" i="15"/>
  <c r="AE542" i="15"/>
  <c r="AE518" i="15"/>
  <c r="AD518" i="15"/>
  <c r="Z518" i="15"/>
  <c r="AD494" i="15"/>
  <c r="Z494" i="15"/>
  <c r="AE494" i="15"/>
  <c r="AE470" i="15"/>
  <c r="AD470" i="15"/>
  <c r="Z470" i="15"/>
  <c r="AD446" i="15"/>
  <c r="Z446" i="15"/>
  <c r="AE446" i="15"/>
  <c r="AE422" i="15"/>
  <c r="AD422" i="15"/>
  <c r="Z422" i="15"/>
  <c r="AD398" i="15"/>
  <c r="Z398" i="15"/>
  <c r="AE398" i="15"/>
  <c r="AE374" i="15"/>
  <c r="AD374" i="15"/>
  <c r="Z374" i="15"/>
  <c r="AD350" i="15"/>
  <c r="Z350" i="15"/>
  <c r="AE350" i="15"/>
  <c r="AE326" i="15"/>
  <c r="AD326" i="15"/>
  <c r="Z326" i="15"/>
  <c r="AD302" i="15"/>
  <c r="Z302" i="15"/>
  <c r="AE302" i="15"/>
  <c r="AE278" i="15"/>
  <c r="AD278" i="15"/>
  <c r="Z278" i="15"/>
  <c r="Z110" i="15"/>
  <c r="AD110" i="15"/>
  <c r="AE110" i="15"/>
  <c r="AE879" i="15"/>
  <c r="AD879" i="15"/>
  <c r="Z879" i="15"/>
  <c r="AD855" i="15"/>
  <c r="Z855" i="15"/>
  <c r="AE855" i="15"/>
  <c r="AE831" i="15"/>
  <c r="AD831" i="15"/>
  <c r="Z831" i="15"/>
  <c r="AD807" i="15"/>
  <c r="Z807" i="15"/>
  <c r="AE807" i="15"/>
  <c r="AE783" i="15"/>
  <c r="AD783" i="15"/>
  <c r="Z783" i="15"/>
  <c r="AD759" i="15"/>
  <c r="Z759" i="15"/>
  <c r="AE759" i="15"/>
  <c r="AE735" i="15"/>
  <c r="AD735" i="15"/>
  <c r="Z735" i="15"/>
  <c r="AD711" i="15"/>
  <c r="Z711" i="15"/>
  <c r="AE711" i="15"/>
  <c r="AE687" i="15"/>
  <c r="AD687" i="15"/>
  <c r="Z687" i="15"/>
  <c r="AD663" i="15"/>
  <c r="Z663" i="15"/>
  <c r="AE663" i="15"/>
  <c r="AE639" i="15"/>
  <c r="AD639" i="15"/>
  <c r="Z639" i="15"/>
  <c r="AD615" i="15"/>
  <c r="Z615" i="15"/>
  <c r="AE615" i="15"/>
  <c r="AE591" i="15"/>
  <c r="Z591" i="15"/>
  <c r="AD591" i="15"/>
  <c r="AD567" i="15"/>
  <c r="Z567" i="15"/>
  <c r="AE567" i="15"/>
  <c r="AE543" i="15"/>
  <c r="AD543" i="15"/>
  <c r="Z543" i="15"/>
  <c r="AD519" i="15"/>
  <c r="Z519" i="15"/>
  <c r="AE519" i="15"/>
  <c r="AE495" i="15"/>
  <c r="AD495" i="15"/>
  <c r="Z495" i="15"/>
  <c r="AD471" i="15"/>
  <c r="AE471" i="15"/>
  <c r="Z471" i="15"/>
  <c r="AE447" i="15"/>
  <c r="AD447" i="15"/>
  <c r="Z447" i="15"/>
  <c r="AD423" i="15"/>
  <c r="Z423" i="15"/>
  <c r="AE423" i="15"/>
  <c r="AE399" i="15"/>
  <c r="AD399" i="15"/>
  <c r="Z399" i="15"/>
  <c r="AD375" i="15"/>
  <c r="Z375" i="15"/>
  <c r="AE375" i="15"/>
  <c r="AE351" i="15"/>
  <c r="AD351" i="15"/>
  <c r="Z351" i="15"/>
  <c r="AD327" i="15"/>
  <c r="Z327" i="15"/>
  <c r="AE327" i="15"/>
  <c r="AE303" i="15"/>
  <c r="AD303" i="15"/>
  <c r="Z303" i="15"/>
  <c r="AD279" i="15"/>
  <c r="Z279" i="15"/>
  <c r="AE279" i="15"/>
  <c r="AE255" i="15"/>
  <c r="AD255" i="15"/>
  <c r="Z255" i="15"/>
  <c r="AD231" i="15"/>
  <c r="Z231" i="15"/>
  <c r="AE231" i="15"/>
  <c r="AE207" i="15"/>
  <c r="AD207" i="15"/>
  <c r="Z207" i="15"/>
  <c r="AD183" i="15"/>
  <c r="Z183" i="15"/>
  <c r="AE183" i="15"/>
  <c r="AE159" i="15"/>
  <c r="AD159" i="15"/>
  <c r="Z159" i="15"/>
  <c r="AD135" i="15"/>
  <c r="Z135" i="15"/>
  <c r="AE135" i="15"/>
  <c r="AE111" i="15"/>
  <c r="AD111" i="15"/>
  <c r="Z111" i="15"/>
  <c r="AD87" i="15"/>
  <c r="Z87" i="15"/>
  <c r="AE87" i="15"/>
  <c r="AE63" i="15"/>
  <c r="AD63" i="15"/>
  <c r="Z63" i="15"/>
  <c r="AD39" i="15"/>
  <c r="Z39" i="15"/>
  <c r="AE39" i="15"/>
  <c r="R995" i="8"/>
  <c r="R907" i="8"/>
  <c r="R957" i="8"/>
  <c r="R688" i="8"/>
  <c r="R788" i="8"/>
  <c r="R836" i="8"/>
  <c r="R832" i="8"/>
  <c r="R218" i="8"/>
  <c r="R126" i="8"/>
  <c r="R400" i="8"/>
  <c r="R778" i="8"/>
  <c r="R653" i="8"/>
  <c r="R641" i="8"/>
  <c r="R598" i="8"/>
  <c r="R586" i="8"/>
  <c r="R573" i="8"/>
  <c r="R880" i="8"/>
  <c r="R976" i="8"/>
  <c r="R40" i="8"/>
  <c r="R908" i="8"/>
  <c r="R742" i="8"/>
  <c r="R334" i="8"/>
  <c r="R1030" i="8"/>
  <c r="R718" i="8"/>
  <c r="R69" i="8"/>
  <c r="R967" i="8"/>
  <c r="R644" i="8"/>
  <c r="R503" i="8"/>
  <c r="R455" i="8"/>
  <c r="R484" i="8"/>
  <c r="R72" i="8"/>
  <c r="R134" i="8"/>
  <c r="R669" i="8"/>
  <c r="R489" i="8"/>
  <c r="R143" i="8"/>
  <c r="R335" i="8"/>
  <c r="R167" i="8"/>
  <c r="R371" i="8"/>
  <c r="R384" i="8"/>
  <c r="R427" i="8"/>
  <c r="R370" i="8"/>
  <c r="R873" i="8"/>
  <c r="R811" i="8"/>
  <c r="R496" i="8"/>
  <c r="R1037" i="8"/>
  <c r="R991" i="8"/>
  <c r="R676" i="8"/>
  <c r="R364" i="8"/>
  <c r="R766" i="8"/>
  <c r="R634" i="8"/>
  <c r="R810" i="8"/>
  <c r="R792" i="8"/>
  <c r="R822" i="8"/>
  <c r="R115" i="8"/>
  <c r="R44" i="8"/>
  <c r="R62" i="8"/>
  <c r="R1041" i="8"/>
  <c r="R689" i="8"/>
  <c r="R206" i="8"/>
  <c r="R1024" i="8"/>
  <c r="R464" i="8"/>
  <c r="R1014" i="8"/>
  <c r="R430" i="8"/>
  <c r="R713" i="8"/>
  <c r="R514" i="8"/>
  <c r="R437" i="8"/>
  <c r="R367" i="8"/>
  <c r="R20" i="8"/>
  <c r="R418" i="8"/>
  <c r="R179" i="8"/>
  <c r="R966" i="8"/>
  <c r="R1039" i="8"/>
  <c r="R954" i="8"/>
  <c r="R977" i="8"/>
  <c r="R921" i="8"/>
  <c r="R680" i="8"/>
  <c r="R172" i="8"/>
  <c r="R152" i="8"/>
  <c r="R366" i="8"/>
  <c r="R208" i="8"/>
  <c r="R158" i="8"/>
  <c r="R1042" i="8"/>
  <c r="R354" i="8"/>
  <c r="R593" i="8"/>
  <c r="R582" i="8"/>
  <c r="R944" i="8"/>
  <c r="R798" i="8"/>
  <c r="R754" i="8"/>
  <c r="R947" i="8"/>
  <c r="R801" i="8"/>
  <c r="R388" i="8"/>
  <c r="R226" i="8"/>
  <c r="R1032" i="8"/>
  <c r="R823" i="8"/>
  <c r="R1008" i="8"/>
  <c r="R912" i="8"/>
  <c r="R678" i="8"/>
  <c r="R203" i="8"/>
  <c r="R850" i="8"/>
  <c r="R703" i="8"/>
  <c r="R274" i="8"/>
  <c r="R178" i="8"/>
  <c r="R943" i="8"/>
  <c r="R652" i="8"/>
  <c r="R583" i="8"/>
  <c r="R544" i="8"/>
  <c r="R512" i="8"/>
  <c r="R480" i="8"/>
  <c r="R827" i="8"/>
  <c r="R731" i="8"/>
  <c r="R68" i="8"/>
  <c r="R164" i="8"/>
  <c r="R861" i="8"/>
  <c r="R537" i="8"/>
  <c r="R500" i="8"/>
  <c r="R452" i="8"/>
  <c r="R316" i="8"/>
  <c r="R45" i="8"/>
  <c r="R79" i="8"/>
  <c r="R275" i="8"/>
  <c r="R331" i="8"/>
  <c r="R856" i="8"/>
  <c r="R30" i="8"/>
  <c r="R284" i="8"/>
  <c r="R558" i="8"/>
  <c r="R508" i="8"/>
  <c r="R462" i="8"/>
  <c r="R428" i="8"/>
  <c r="R417" i="8"/>
  <c r="R885" i="8"/>
  <c r="R725" i="8"/>
  <c r="R404" i="8"/>
  <c r="R432" i="8"/>
  <c r="R412" i="8"/>
  <c r="R229" i="8"/>
  <c r="R809" i="8"/>
  <c r="R138" i="8"/>
  <c r="R763" i="8"/>
  <c r="R592" i="8"/>
  <c r="R728" i="8"/>
  <c r="R18" i="8"/>
  <c r="R664" i="8"/>
  <c r="R174" i="8"/>
  <c r="R82" i="8"/>
  <c r="R772" i="8"/>
  <c r="R318" i="8"/>
  <c r="R749" i="8"/>
  <c r="R979" i="8"/>
  <c r="R475" i="8"/>
  <c r="R341" i="8"/>
  <c r="R328" i="8"/>
  <c r="R42" i="8"/>
  <c r="R163" i="8"/>
  <c r="R534" i="8"/>
  <c r="R473" i="8"/>
  <c r="R739" i="8"/>
  <c r="R448" i="8"/>
  <c r="R235" i="8"/>
  <c r="R869" i="8"/>
  <c r="R1016" i="8"/>
  <c r="R919" i="8"/>
  <c r="R779" i="8"/>
  <c r="R250" i="8"/>
  <c r="R184" i="8"/>
  <c r="R258" i="8"/>
  <c r="R160" i="8"/>
  <c r="R103" i="8"/>
  <c r="R17" i="8"/>
  <c r="R870" i="8"/>
  <c r="R774" i="8"/>
  <c r="R657" i="8"/>
  <c r="R630" i="8"/>
  <c r="R618" i="8"/>
  <c r="R609" i="8"/>
  <c r="R894" i="8"/>
  <c r="R883" i="8"/>
  <c r="R803" i="8"/>
  <c r="R1019" i="8"/>
  <c r="R860" i="8"/>
  <c r="R984" i="8"/>
  <c r="R681" i="8"/>
  <c r="R960" i="8"/>
  <c r="R812" i="8"/>
  <c r="R281" i="8"/>
  <c r="R899" i="8"/>
  <c r="R840" i="8"/>
  <c r="R714" i="8"/>
  <c r="R347" i="8"/>
  <c r="R144" i="8"/>
  <c r="R632" i="8"/>
  <c r="R608" i="8"/>
  <c r="R576" i="8"/>
  <c r="R539" i="8"/>
  <c r="R523" i="8"/>
  <c r="R487" i="8"/>
  <c r="R1018" i="8"/>
  <c r="R821" i="8"/>
  <c r="R297" i="8"/>
  <c r="R32" i="8"/>
  <c r="R355" i="8"/>
  <c r="R545" i="8"/>
  <c r="R524" i="8"/>
  <c r="R490" i="8"/>
  <c r="R466" i="8"/>
  <c r="R438" i="8"/>
  <c r="R251" i="8"/>
  <c r="R402" i="8"/>
  <c r="R210" i="8"/>
  <c r="R187" i="8"/>
  <c r="R259" i="8"/>
  <c r="R345" i="8"/>
  <c r="R114" i="8"/>
  <c r="R709" i="8"/>
  <c r="R146" i="8"/>
  <c r="R216" i="8"/>
  <c r="R119" i="8"/>
  <c r="R546" i="8"/>
  <c r="R497" i="8"/>
  <c r="R449" i="8"/>
  <c r="R403" i="8"/>
  <c r="R829" i="8"/>
  <c r="R1040" i="8"/>
  <c r="R733" i="8"/>
  <c r="R360" i="8"/>
  <c r="R752" i="8"/>
  <c r="R439" i="8"/>
  <c r="R849" i="8"/>
  <c r="R31" i="8"/>
  <c r="R978" i="8"/>
  <c r="R854" i="8"/>
  <c r="I854" i="15"/>
  <c r="R922" i="8"/>
  <c r="R942" i="8"/>
  <c r="R982" i="8"/>
  <c r="R672" i="8"/>
  <c r="R828" i="8"/>
  <c r="R834" i="8"/>
  <c r="R230" i="8"/>
  <c r="R234" i="8"/>
  <c r="R148" i="8"/>
  <c r="R295" i="8"/>
  <c r="R165" i="8"/>
  <c r="I165" i="15"/>
  <c r="R209" i="8"/>
  <c r="I209" i="15"/>
  <c r="R83" i="8"/>
  <c r="I83" i="15"/>
  <c r="R212" i="8"/>
  <c r="R193" i="8"/>
  <c r="I193" i="15"/>
  <c r="R94" i="8"/>
  <c r="R59" i="8"/>
  <c r="R21" i="8"/>
  <c r="R896" i="8"/>
  <c r="R1010" i="8"/>
  <c r="R817" i="8"/>
  <c r="R638" i="8"/>
  <c r="R620" i="8"/>
  <c r="R581" i="8"/>
  <c r="R1013" i="8"/>
  <c r="R802" i="8"/>
  <c r="R813" i="8"/>
  <c r="R58" i="8"/>
  <c r="R956" i="8"/>
  <c r="R964" i="8"/>
  <c r="R1038" i="8"/>
  <c r="R889" i="8"/>
  <c r="R719" i="8"/>
  <c r="R309" i="8"/>
  <c r="R547" i="8"/>
  <c r="R515" i="8"/>
  <c r="R451" i="8"/>
  <c r="R323" i="8"/>
  <c r="R122" i="8"/>
  <c r="R498" i="8"/>
  <c r="R461" i="8"/>
  <c r="R415" i="8"/>
  <c r="R252" i="8"/>
  <c r="R753" i="8"/>
  <c r="R893" i="8"/>
  <c r="R248" i="8"/>
  <c r="R549" i="8"/>
  <c r="R510" i="8"/>
  <c r="R433" i="8"/>
  <c r="R265" i="8"/>
  <c r="R405" i="8"/>
  <c r="R156" i="8"/>
  <c r="R296" i="8"/>
  <c r="R33" i="8"/>
  <c r="R202" i="8"/>
  <c r="R416" i="8"/>
  <c r="R90" i="8"/>
  <c r="R655" i="8"/>
  <c r="R787" i="8"/>
  <c r="R77" i="8"/>
  <c r="I77" i="15"/>
  <c r="R1015" i="8"/>
  <c r="R1057" i="8"/>
  <c r="R910" i="8"/>
  <c r="R933" i="8"/>
  <c r="R892" i="8"/>
  <c r="R786" i="8"/>
  <c r="R712" i="8"/>
  <c r="R390" i="8"/>
  <c r="R394" i="8"/>
  <c r="R116" i="8"/>
  <c r="R237" i="8"/>
  <c r="I237" i="15"/>
  <c r="R401" i="8"/>
  <c r="I401" i="15"/>
  <c r="R101" i="8"/>
  <c r="I101" i="15"/>
  <c r="R194" i="8"/>
  <c r="I194" i="15"/>
  <c r="R381" i="8"/>
  <c r="I381" i="15"/>
  <c r="R180" i="8"/>
  <c r="R161" i="8"/>
  <c r="I161" i="15"/>
  <c r="R24" i="8"/>
  <c r="R169" i="8"/>
  <c r="I169" i="15"/>
  <c r="R1055" i="8"/>
  <c r="R859" i="8"/>
  <c r="R775" i="8"/>
  <c r="R658" i="8"/>
  <c r="R636" i="8"/>
  <c r="R617" i="8"/>
  <c r="R597" i="8"/>
  <c r="R996" i="8"/>
  <c r="R888" i="8"/>
  <c r="R799" i="8"/>
  <c r="R1000" i="8"/>
  <c r="R789" i="8"/>
  <c r="R43" i="8"/>
  <c r="R118" i="8"/>
  <c r="R929" i="8"/>
  <c r="R838" i="8"/>
  <c r="R955" i="8"/>
  <c r="R743" i="8"/>
  <c r="R276" i="8"/>
  <c r="R1033" i="8"/>
  <c r="R851" i="8"/>
  <c r="R715" i="8"/>
  <c r="R280" i="8"/>
  <c r="R656" i="8"/>
  <c r="R607" i="8"/>
  <c r="R575" i="8"/>
  <c r="R511" i="8"/>
  <c r="R479" i="8"/>
  <c r="R970" i="8"/>
  <c r="R730" i="8"/>
  <c r="R311" i="8"/>
  <c r="R256" i="8"/>
  <c r="R765" i="8"/>
  <c r="R533" i="8"/>
  <c r="R492" i="8"/>
  <c r="R454" i="8"/>
  <c r="R222" i="8"/>
  <c r="R677" i="8"/>
  <c r="R694" i="8"/>
  <c r="R186" i="8"/>
  <c r="R717" i="8"/>
  <c r="R155" i="8"/>
  <c r="R506" i="8"/>
  <c r="R465" i="8"/>
  <c r="R425" i="8"/>
  <c r="R299" i="8"/>
  <c r="R1026" i="8"/>
  <c r="R288" i="8"/>
  <c r="R60" i="8"/>
  <c r="R106" i="8"/>
  <c r="R108" i="8"/>
  <c r="R769" i="8"/>
  <c r="R440" i="8"/>
  <c r="R376" i="8"/>
  <c r="R920" i="8"/>
  <c r="R853" i="8"/>
  <c r="R643" i="8"/>
  <c r="R140" i="8"/>
  <c r="R149" i="8"/>
  <c r="I149" i="15"/>
  <c r="R197" i="8"/>
  <c r="I197" i="15"/>
  <c r="R213" i="8"/>
  <c r="I213" i="15"/>
  <c r="R1061" i="8"/>
  <c r="R141" i="8"/>
  <c r="I141" i="15"/>
  <c r="R981" i="8"/>
  <c r="R1003" i="8"/>
  <c r="R994" i="8"/>
  <c r="R1029" i="8"/>
  <c r="R872" i="8"/>
  <c r="R764" i="8"/>
  <c r="R692" i="8"/>
  <c r="R358" i="8"/>
  <c r="R317" i="8"/>
  <c r="I317" i="15"/>
  <c r="R306" i="8"/>
  <c r="R185" i="8"/>
  <c r="I185" i="15"/>
  <c r="R385" i="8"/>
  <c r="I385" i="15"/>
  <c r="R273" i="8"/>
  <c r="I273" i="15"/>
  <c r="R176" i="8"/>
  <c r="R157" i="8"/>
  <c r="I157" i="15"/>
  <c r="R124" i="8"/>
  <c r="R136" i="8"/>
  <c r="R81" i="8"/>
  <c r="I81" i="15"/>
  <c r="R102" i="8"/>
  <c r="R1012" i="8"/>
  <c r="R716" i="8"/>
  <c r="R875" i="8"/>
  <c r="R654" i="8"/>
  <c r="R633" i="8"/>
  <c r="R594" i="8"/>
  <c r="R574" i="8"/>
  <c r="R886" i="8"/>
  <c r="R796" i="8"/>
  <c r="R973" i="8"/>
  <c r="R668" i="8"/>
  <c r="R14" i="8"/>
  <c r="R53" i="8"/>
  <c r="R1028" i="8"/>
  <c r="R931" i="8"/>
  <c r="R239" i="8"/>
  <c r="R895" i="8"/>
  <c r="R848" i="8"/>
  <c r="R708" i="8"/>
  <c r="R223" i="8"/>
  <c r="R1020" i="8"/>
  <c r="R648" i="8"/>
  <c r="R600" i="8"/>
  <c r="R568" i="8"/>
  <c r="R536" i="8"/>
  <c r="R504" i="8"/>
  <c r="R472" i="8"/>
  <c r="R906" i="8"/>
  <c r="R726" i="8"/>
  <c r="R292" i="8"/>
  <c r="R393" i="8"/>
  <c r="R240" i="8"/>
  <c r="R525" i="8"/>
  <c r="R486" i="8"/>
  <c r="R450" i="8"/>
  <c r="R293" i="8"/>
  <c r="R76" i="8"/>
  <c r="R391" i="8"/>
  <c r="R88" i="8"/>
  <c r="R671" i="8"/>
  <c r="R107" i="8"/>
  <c r="R710" i="8"/>
  <c r="R685" i="8"/>
  <c r="R74" i="8"/>
  <c r="R538" i="8"/>
  <c r="R501" i="8"/>
  <c r="R460" i="8"/>
  <c r="R420" i="8"/>
  <c r="R188" i="8"/>
  <c r="R934" i="8"/>
  <c r="R78" i="8"/>
  <c r="R245" i="8"/>
  <c r="R750" i="8"/>
  <c r="R729" i="8"/>
  <c r="R389" i="8"/>
  <c r="R377" i="8"/>
  <c r="R790" i="8"/>
  <c r="R845" i="8"/>
  <c r="R214" i="8"/>
  <c r="R682" i="8"/>
  <c r="R89" i="8"/>
  <c r="I89" i="15"/>
  <c r="R253" i="8"/>
  <c r="I253" i="15"/>
  <c r="R952" i="8"/>
  <c r="R993" i="8"/>
  <c r="R824" i="8"/>
  <c r="R780" i="8"/>
  <c r="R700" i="8"/>
  <c r="R679" i="8"/>
  <c r="R330" i="8"/>
  <c r="R270" i="8"/>
  <c r="R225" i="8"/>
  <c r="I225" i="15"/>
  <c r="R153" i="8"/>
  <c r="I153" i="15"/>
  <c r="R338" i="8"/>
  <c r="R380" i="8"/>
  <c r="R145" i="8"/>
  <c r="I145" i="15"/>
  <c r="R396" i="8"/>
  <c r="R92" i="8"/>
  <c r="R104" i="8"/>
  <c r="R166" i="8"/>
  <c r="I166" i="15"/>
  <c r="R15" i="8"/>
  <c r="I15" i="15"/>
  <c r="R988" i="8"/>
  <c r="R696" i="8"/>
  <c r="R871" i="8"/>
  <c r="R767" i="8"/>
  <c r="R629" i="8"/>
  <c r="R610" i="8"/>
  <c r="R572" i="8"/>
  <c r="R965" i="8"/>
  <c r="R882" i="8"/>
  <c r="R928" i="8"/>
  <c r="R356" i="8"/>
  <c r="R382" i="8"/>
  <c r="R12" i="8"/>
  <c r="R998" i="8"/>
  <c r="R131" i="8"/>
  <c r="R909" i="8"/>
  <c r="R95" i="8"/>
  <c r="R844" i="8"/>
  <c r="R704" i="8"/>
  <c r="R972" i="8"/>
  <c r="R640" i="8"/>
  <c r="R595" i="8"/>
  <c r="R563" i="8"/>
  <c r="R499" i="8"/>
  <c r="R467" i="8"/>
  <c r="R721" i="8"/>
  <c r="R659" i="8"/>
  <c r="R80" i="8"/>
  <c r="R233" i="8"/>
  <c r="R154" i="8"/>
  <c r="R521" i="8"/>
  <c r="R482" i="8"/>
  <c r="R441" i="8"/>
  <c r="R815" i="8"/>
  <c r="R54" i="8"/>
  <c r="R319" i="8"/>
  <c r="R48" i="8"/>
  <c r="R667" i="8"/>
  <c r="R705" i="8"/>
  <c r="R357" i="8"/>
  <c r="R562" i="8"/>
  <c r="R532" i="8"/>
  <c r="R493" i="8"/>
  <c r="R453" i="8"/>
  <c r="R168" i="8"/>
  <c r="R142" i="8"/>
  <c r="R518" i="8"/>
  <c r="R244" i="8"/>
  <c r="R1036" i="8"/>
  <c r="R666" i="8"/>
  <c r="R312" i="8"/>
  <c r="R755" i="8"/>
  <c r="R431" i="8"/>
  <c r="R91" i="8"/>
  <c r="R837" i="8"/>
  <c r="R227" i="8"/>
  <c r="R639" i="8"/>
  <c r="R86" i="8"/>
  <c r="I86" i="15"/>
  <c r="R85" i="8"/>
  <c r="I85" i="15"/>
  <c r="R181" i="8"/>
  <c r="I181" i="15"/>
  <c r="R93" i="8"/>
  <c r="I93" i="15"/>
  <c r="R125" i="8"/>
  <c r="I125" i="15"/>
  <c r="R661" i="8"/>
  <c r="I661" i="15"/>
  <c r="R189" i="8"/>
  <c r="I189" i="15"/>
  <c r="R289" i="8"/>
  <c r="I289" i="15"/>
  <c r="R162" i="8"/>
  <c r="I162" i="15"/>
  <c r="R301" i="8"/>
  <c r="I301" i="15"/>
  <c r="R117" i="8"/>
  <c r="I117" i="15"/>
  <c r="R129" i="8"/>
  <c r="I129" i="15"/>
  <c r="R19" i="8"/>
  <c r="I19" i="15"/>
  <c r="R949" i="8"/>
  <c r="R285" i="8"/>
  <c r="I285" i="15"/>
  <c r="R333" i="8"/>
  <c r="I333" i="15"/>
  <c r="R130" i="8"/>
  <c r="I130" i="15"/>
  <c r="R349" i="8"/>
  <c r="I349" i="15"/>
  <c r="R397" i="8"/>
  <c r="I397" i="15"/>
  <c r="R105" i="8"/>
  <c r="I105" i="15"/>
  <c r="R1031" i="8"/>
  <c r="R917" i="8"/>
  <c r="R969" i="8"/>
  <c r="R989" i="8"/>
  <c r="R945" i="8"/>
  <c r="R748" i="8"/>
  <c r="R670" i="8"/>
  <c r="R784" i="8"/>
  <c r="R294" i="8"/>
  <c r="R298" i="8"/>
  <c r="R205" i="8"/>
  <c r="I205" i="15"/>
  <c r="R201" i="8"/>
  <c r="I201" i="15"/>
  <c r="R128" i="8"/>
  <c r="R257" i="8"/>
  <c r="I257" i="15"/>
  <c r="R305" i="8"/>
  <c r="I305" i="15"/>
  <c r="R321" i="8"/>
  <c r="I321" i="15"/>
  <c r="R369" i="8"/>
  <c r="I369" i="15"/>
  <c r="R71" i="8"/>
  <c r="R27" i="8"/>
  <c r="I27" i="15"/>
  <c r="R961" i="8"/>
  <c r="R395" i="8"/>
  <c r="R868" i="8"/>
  <c r="R741" i="8"/>
  <c r="R646" i="8"/>
  <c r="R626" i="8"/>
  <c r="R606" i="8"/>
  <c r="R588" i="8"/>
  <c r="R569" i="8"/>
  <c r="R941" i="8"/>
  <c r="R791" i="8"/>
  <c r="R904" i="8"/>
  <c r="R322" i="8"/>
  <c r="R304" i="8"/>
  <c r="R1004" i="8"/>
  <c r="R1025" i="8"/>
  <c r="R826" i="8"/>
  <c r="R368" i="8"/>
  <c r="R56" i="8"/>
  <c r="R776" i="8"/>
  <c r="R825" i="8"/>
  <c r="R702" i="8"/>
  <c r="R200" i="8"/>
  <c r="R948" i="8"/>
  <c r="R624" i="8"/>
  <c r="R559" i="8"/>
  <c r="R527" i="8"/>
  <c r="R463" i="8"/>
  <c r="R990" i="8"/>
  <c r="R50" i="8"/>
  <c r="R343" i="8"/>
  <c r="R561" i="8"/>
  <c r="R513" i="8"/>
  <c r="R476" i="8"/>
  <c r="R340" i="8"/>
  <c r="R36" i="8"/>
  <c r="R336" i="8"/>
  <c r="R623" i="8"/>
  <c r="R283" i="8"/>
  <c r="R697" i="8"/>
  <c r="R198" i="8"/>
  <c r="R557" i="8"/>
  <c r="R526" i="8"/>
  <c r="R485" i="8"/>
  <c r="R446" i="8"/>
  <c r="R224" i="8"/>
  <c r="R429" i="8"/>
  <c r="R324" i="8"/>
  <c r="R1002" i="8"/>
  <c r="R64" i="8"/>
  <c r="R67" i="8"/>
  <c r="R751" i="8"/>
  <c r="R424" i="8"/>
  <c r="R254" i="8"/>
  <c r="R877" i="8"/>
  <c r="R797" i="8"/>
  <c r="R635" i="8"/>
  <c r="R858" i="8"/>
  <c r="I858" i="15"/>
  <c r="R673" i="8"/>
  <c r="I673" i="15"/>
  <c r="R241" i="8"/>
  <c r="I241" i="15"/>
  <c r="R353" i="8"/>
  <c r="I353" i="15"/>
  <c r="R133" i="8"/>
  <c r="I133" i="15"/>
  <c r="R736" i="8"/>
  <c r="I736" i="15"/>
  <c r="R109" i="8"/>
  <c r="I109" i="15"/>
  <c r="R177" i="8"/>
  <c r="I177" i="15"/>
  <c r="R97" i="8"/>
  <c r="I97" i="15"/>
  <c r="R11" i="8"/>
  <c r="I11" i="15"/>
  <c r="R940" i="8"/>
  <c r="R820" i="8"/>
  <c r="R918" i="8"/>
  <c r="R509" i="8"/>
  <c r="R474" i="8"/>
  <c r="R414" i="8"/>
  <c r="R379" i="8"/>
  <c r="R29" i="8"/>
  <c r="R556" i="8"/>
  <c r="R522" i="8"/>
  <c r="R857" i="8"/>
  <c r="R52" i="8"/>
  <c r="R737" i="8"/>
  <c r="R762" i="8"/>
  <c r="R365" i="8"/>
  <c r="I365" i="15"/>
  <c r="R121" i="8"/>
  <c r="I121" i="15"/>
  <c r="R113" i="8"/>
  <c r="I113" i="15"/>
  <c r="R221" i="8"/>
  <c r="I221" i="15"/>
  <c r="R269" i="8"/>
  <c r="I269" i="15"/>
  <c r="R738" i="8"/>
  <c r="R773" i="8"/>
  <c r="R997" i="8"/>
  <c r="R905" i="8"/>
  <c r="R939" i="8"/>
  <c r="R959" i="8"/>
  <c r="R913" i="8"/>
  <c r="R683" i="8"/>
  <c r="R665" i="8"/>
  <c r="I665" i="15"/>
  <c r="R864" i="8"/>
  <c r="R760" i="8"/>
  <c r="R262" i="8"/>
  <c r="R266" i="8"/>
  <c r="R173" i="8"/>
  <c r="I173" i="15"/>
  <c r="R337" i="8"/>
  <c r="I337" i="15"/>
  <c r="R96" i="8"/>
  <c r="R215" i="8"/>
  <c r="R263" i="8"/>
  <c r="R98" i="8"/>
  <c r="I98" i="15"/>
  <c r="R220" i="8"/>
  <c r="R268" i="8"/>
  <c r="R23" i="8"/>
  <c r="I23" i="15"/>
  <c r="R137" i="8"/>
  <c r="I137" i="15"/>
  <c r="R127" i="8"/>
  <c r="R916" i="8"/>
  <c r="R332" i="8"/>
  <c r="R866" i="8"/>
  <c r="R727" i="8"/>
  <c r="R642" i="8"/>
  <c r="R622" i="8"/>
  <c r="R604" i="8"/>
  <c r="R585" i="8"/>
  <c r="R565" i="8"/>
  <c r="R900" i="8"/>
  <c r="R804" i="8"/>
  <c r="R691" i="8"/>
  <c r="R835" i="8"/>
  <c r="R150" i="8"/>
  <c r="R272" i="8"/>
  <c r="R980" i="8"/>
  <c r="R897" i="8"/>
  <c r="R1005" i="8"/>
  <c r="R805" i="8"/>
  <c r="R313" i="8"/>
  <c r="R22" i="8"/>
  <c r="R1034" i="8"/>
  <c r="R352" i="8"/>
  <c r="R170" i="8"/>
  <c r="R924" i="8"/>
  <c r="R616" i="8"/>
  <c r="R584" i="8"/>
  <c r="R552" i="8"/>
  <c r="R520" i="8"/>
  <c r="R488" i="8"/>
  <c r="R456" i="8"/>
  <c r="R833" i="8"/>
  <c r="R35" i="8"/>
  <c r="R698" i="8"/>
  <c r="R548" i="8"/>
  <c r="R502" i="8"/>
  <c r="R426" i="8"/>
  <c r="R271" i="8"/>
  <c r="R344" i="8"/>
  <c r="R782" i="8"/>
  <c r="R34" i="8"/>
  <c r="R392" i="8"/>
  <c r="R211" i="8"/>
  <c r="R260" i="8"/>
  <c r="R554" i="8"/>
  <c r="R517" i="8"/>
  <c r="R477" i="8"/>
  <c r="R442" i="8"/>
  <c r="R846" i="8"/>
  <c r="R706" i="8"/>
  <c r="R413" i="8"/>
  <c r="R199" i="8"/>
  <c r="R777" i="8"/>
  <c r="R46" i="8"/>
  <c r="R419" i="8"/>
  <c r="R1060" i="8"/>
  <c r="R373" i="8"/>
  <c r="R196" i="8"/>
  <c r="R436" i="8"/>
  <c r="W450" i="13"/>
  <c r="V450" i="13"/>
  <c r="U450" i="13"/>
  <c r="T450" i="13"/>
  <c r="S450" i="13"/>
  <c r="R450" i="13"/>
  <c r="Q450" i="13"/>
  <c r="P450" i="13"/>
  <c r="O450" i="13"/>
  <c r="N450" i="13"/>
  <c r="M450" i="13"/>
  <c r="L450" i="13"/>
  <c r="AM260" i="15" l="1"/>
  <c r="Q260" i="15"/>
  <c r="AM980" i="15"/>
  <c r="Q980" i="15"/>
  <c r="AM98" i="15"/>
  <c r="Q98" i="15"/>
  <c r="AM773" i="15"/>
  <c r="Q773" i="15"/>
  <c r="AM820" i="15"/>
  <c r="Q820" i="15"/>
  <c r="AE109" i="15"/>
  <c r="AD109" i="15"/>
  <c r="Z109" i="15"/>
  <c r="AD241" i="15"/>
  <c r="Z241" i="15"/>
  <c r="AE241" i="15"/>
  <c r="AM877" i="15"/>
  <c r="Q877" i="15"/>
  <c r="AM526" i="15"/>
  <c r="Q526" i="15"/>
  <c r="AM343" i="15"/>
  <c r="Q343" i="15"/>
  <c r="AM200" i="15"/>
  <c r="Q200" i="15"/>
  <c r="AM56" i="15"/>
  <c r="Q56" i="15"/>
  <c r="AM791" i="15"/>
  <c r="Q791" i="15"/>
  <c r="AM606" i="15"/>
  <c r="Q606" i="15"/>
  <c r="AM27" i="15"/>
  <c r="Q27" i="15"/>
  <c r="AD257" i="15"/>
  <c r="Z257" i="15"/>
  <c r="AE257" i="15"/>
  <c r="AM201" i="15"/>
  <c r="Q201" i="15"/>
  <c r="AM945" i="15"/>
  <c r="Q945" i="15"/>
  <c r="AM397" i="15"/>
  <c r="Q397" i="15"/>
  <c r="AM285" i="15"/>
  <c r="Q285" i="15"/>
  <c r="AD129" i="15"/>
  <c r="Z129" i="15"/>
  <c r="AE129" i="15"/>
  <c r="AD289" i="15"/>
  <c r="Z289" i="15"/>
  <c r="AE289" i="15"/>
  <c r="AD661" i="15"/>
  <c r="Z661" i="15"/>
  <c r="AE661" i="15"/>
  <c r="AD85" i="15"/>
  <c r="Z85" i="15"/>
  <c r="AE85" i="15"/>
  <c r="AM639" i="15"/>
  <c r="Q639" i="15"/>
  <c r="AM1036" i="15"/>
  <c r="Q1036" i="15"/>
  <c r="AM168" i="15"/>
  <c r="Q168" i="15"/>
  <c r="AM562" i="15"/>
  <c r="Q562" i="15"/>
  <c r="AM441" i="15"/>
  <c r="Q441" i="15"/>
  <c r="AM233" i="15"/>
  <c r="Q233" i="15"/>
  <c r="AM467" i="15"/>
  <c r="Q467" i="15"/>
  <c r="AM640" i="15"/>
  <c r="Q640" i="15"/>
  <c r="AM95" i="15"/>
  <c r="Q95" i="15"/>
  <c r="AM882" i="15"/>
  <c r="Q882" i="15"/>
  <c r="AM629" i="15"/>
  <c r="Q629" i="15"/>
  <c r="AM988" i="15"/>
  <c r="Q988" i="15"/>
  <c r="AM166" i="15"/>
  <c r="Q166" i="15"/>
  <c r="AD145" i="15"/>
  <c r="Z145" i="15"/>
  <c r="AE145" i="15"/>
  <c r="Z153" i="15"/>
  <c r="AE153" i="15"/>
  <c r="AD153" i="15"/>
  <c r="AM270" i="15"/>
  <c r="Q270" i="15"/>
  <c r="AM780" i="15"/>
  <c r="Q780" i="15"/>
  <c r="AM682" i="15"/>
  <c r="Q682" i="15"/>
  <c r="AM377" i="15"/>
  <c r="Q377" i="15"/>
  <c r="AM245" i="15"/>
  <c r="Q245" i="15"/>
  <c r="AM74" i="15"/>
  <c r="Q74" i="15"/>
  <c r="AM671" i="15"/>
  <c r="Q671" i="15"/>
  <c r="AM293" i="15"/>
  <c r="Q293" i="15"/>
  <c r="AM906" i="15"/>
  <c r="Q906" i="15"/>
  <c r="AM568" i="15"/>
  <c r="Q568" i="15"/>
  <c r="AM223" i="15"/>
  <c r="Q223" i="15"/>
  <c r="AM14" i="15"/>
  <c r="Q14" i="15"/>
  <c r="AM886" i="15"/>
  <c r="Q886" i="15"/>
  <c r="AM654" i="15"/>
  <c r="Q654" i="15"/>
  <c r="AM124" i="15"/>
  <c r="Q124" i="15"/>
  <c r="AD273" i="15"/>
  <c r="Z273" i="15"/>
  <c r="AE273" i="15"/>
  <c r="Z185" i="15"/>
  <c r="AE185" i="15"/>
  <c r="AD185" i="15"/>
  <c r="AM317" i="15"/>
  <c r="Q317" i="15"/>
  <c r="AM981" i="15"/>
  <c r="Q981" i="15"/>
  <c r="AD213" i="15"/>
  <c r="Z213" i="15"/>
  <c r="AE213" i="15"/>
  <c r="AD149" i="15"/>
  <c r="Z149" i="15"/>
  <c r="AE149" i="15"/>
  <c r="AM769" i="15"/>
  <c r="Q769" i="15"/>
  <c r="AM288" i="15"/>
  <c r="Q288" i="15"/>
  <c r="AM465" i="15"/>
  <c r="Q465" i="15"/>
  <c r="AM454" i="15"/>
  <c r="Q454" i="15"/>
  <c r="AM256" i="15"/>
  <c r="Q256" i="15"/>
  <c r="AM479" i="15"/>
  <c r="Q479" i="15"/>
  <c r="Q1033" i="15"/>
  <c r="AM1033" i="15"/>
  <c r="AM838" i="15"/>
  <c r="Q838" i="15"/>
  <c r="AM789" i="15"/>
  <c r="Q789" i="15"/>
  <c r="AM658" i="15"/>
  <c r="Q658" i="15"/>
  <c r="AM161" i="15"/>
  <c r="Q161" i="15"/>
  <c r="AM116" i="15"/>
  <c r="Q116" i="15"/>
  <c r="AM259" i="15"/>
  <c r="Q259" i="15"/>
  <c r="AM436" i="15"/>
  <c r="Q436" i="15"/>
  <c r="AM419" i="15"/>
  <c r="Q419" i="15"/>
  <c r="AM413" i="15"/>
  <c r="Q413" i="15"/>
  <c r="AM477" i="15"/>
  <c r="Q477" i="15"/>
  <c r="AM211" i="15"/>
  <c r="Q211" i="15"/>
  <c r="AM344" i="15"/>
  <c r="Q344" i="15"/>
  <c r="AM548" i="15"/>
  <c r="Q548" i="15"/>
  <c r="AM456" i="15"/>
  <c r="Q456" i="15"/>
  <c r="AM584" i="15"/>
  <c r="Q584" i="15"/>
  <c r="AM352" i="15"/>
  <c r="Q352" i="15"/>
  <c r="AM805" i="15"/>
  <c r="Q805" i="15"/>
  <c r="AM272" i="15"/>
  <c r="Q272" i="15"/>
  <c r="AM804" i="15"/>
  <c r="Q804" i="15"/>
  <c r="AM604" i="15"/>
  <c r="Q604" i="15"/>
  <c r="AM866" i="15"/>
  <c r="Q866" i="15"/>
  <c r="Z137" i="15"/>
  <c r="AE137" i="15"/>
  <c r="AD137" i="15"/>
  <c r="AM268" i="15"/>
  <c r="Q268" i="15"/>
  <c r="AM263" i="15"/>
  <c r="Q263" i="15"/>
  <c r="AM337" i="15"/>
  <c r="Q337" i="15"/>
  <c r="AM262" i="15"/>
  <c r="Q262" i="15"/>
  <c r="AM665" i="15"/>
  <c r="Q665" i="15"/>
  <c r="AM939" i="15"/>
  <c r="Q939" i="15"/>
  <c r="AM738" i="15"/>
  <c r="Q738" i="15"/>
  <c r="AM221" i="15"/>
  <c r="Q221" i="15"/>
  <c r="AM121" i="15"/>
  <c r="Q121" i="15"/>
  <c r="AM737" i="15"/>
  <c r="Q737" i="15"/>
  <c r="AM556" i="15"/>
  <c r="Q556" i="15"/>
  <c r="AM474" i="15"/>
  <c r="Q474" i="15"/>
  <c r="AM940" i="15"/>
  <c r="Q940" i="15"/>
  <c r="AM97" i="15"/>
  <c r="Q97" i="15"/>
  <c r="AM109" i="15"/>
  <c r="Q109" i="15"/>
  <c r="AM133" i="15"/>
  <c r="Q133" i="15"/>
  <c r="AM241" i="15"/>
  <c r="Q241" i="15"/>
  <c r="AM858" i="15"/>
  <c r="Q858" i="15"/>
  <c r="AM254" i="15"/>
  <c r="Q254" i="15"/>
  <c r="AM64" i="15"/>
  <c r="Q64" i="15"/>
  <c r="AM224" i="15"/>
  <c r="Q224" i="15"/>
  <c r="AM557" i="15"/>
  <c r="Q557" i="15"/>
  <c r="AM623" i="15"/>
  <c r="Q623" i="15"/>
  <c r="AM476" i="15"/>
  <c r="Q476" i="15"/>
  <c r="AM50" i="15"/>
  <c r="Q50" i="15"/>
  <c r="AM559" i="15"/>
  <c r="Q559" i="15"/>
  <c r="AM702" i="15"/>
  <c r="Q702" i="15"/>
  <c r="AM368" i="15"/>
  <c r="Q368" i="15"/>
  <c r="AM304" i="15"/>
  <c r="Q304" i="15"/>
  <c r="AM941" i="15"/>
  <c r="Q941" i="15"/>
  <c r="AM626" i="15"/>
  <c r="Q626" i="15"/>
  <c r="AM395" i="15"/>
  <c r="Q395" i="15"/>
  <c r="AM71" i="15"/>
  <c r="Q71" i="15"/>
  <c r="AM321" i="15"/>
  <c r="Q321" i="15"/>
  <c r="AM257" i="15"/>
  <c r="Q257" i="15"/>
  <c r="AE205" i="15"/>
  <c r="AD205" i="15"/>
  <c r="Z205" i="15"/>
  <c r="AM784" i="15"/>
  <c r="Q784" i="15"/>
  <c r="AM989" i="15"/>
  <c r="Q989" i="15"/>
  <c r="Z105" i="15"/>
  <c r="AE105" i="15"/>
  <c r="AD105" i="15"/>
  <c r="AE349" i="15"/>
  <c r="AD349" i="15"/>
  <c r="Z349" i="15"/>
  <c r="AE333" i="15"/>
  <c r="AD333" i="15"/>
  <c r="Z333" i="15"/>
  <c r="AM949" i="15"/>
  <c r="Q949" i="15"/>
  <c r="AM129" i="15"/>
  <c r="Q129" i="15"/>
  <c r="AM301" i="15"/>
  <c r="Q301" i="15"/>
  <c r="AM289" i="15"/>
  <c r="Q289" i="15"/>
  <c r="AM661" i="15"/>
  <c r="Q661" i="15"/>
  <c r="AM93" i="15"/>
  <c r="Q93" i="15"/>
  <c r="AM85" i="15"/>
  <c r="Q85" i="15"/>
  <c r="AM227" i="15"/>
  <c r="Q227" i="15"/>
  <c r="AM755" i="15"/>
  <c r="Q755" i="15"/>
  <c r="AM244" i="15"/>
  <c r="Q244" i="15"/>
  <c r="AM453" i="15"/>
  <c r="Q453" i="15"/>
  <c r="AM357" i="15"/>
  <c r="Q357" i="15"/>
  <c r="AM319" i="15"/>
  <c r="Q319" i="15"/>
  <c r="AM482" i="15"/>
  <c r="Q482" i="15"/>
  <c r="AM80" i="15"/>
  <c r="Q80" i="15"/>
  <c r="AM499" i="15"/>
  <c r="Q499" i="15"/>
  <c r="AM972" i="15"/>
  <c r="Q972" i="15"/>
  <c r="AM909" i="15"/>
  <c r="Q909" i="15"/>
  <c r="AM382" i="15"/>
  <c r="Q382" i="15"/>
  <c r="AM965" i="15"/>
  <c r="Q965" i="15"/>
  <c r="AM767" i="15"/>
  <c r="Q767" i="15"/>
  <c r="AE15" i="15"/>
  <c r="AD15" i="15"/>
  <c r="Z15" i="15"/>
  <c r="AM104" i="15"/>
  <c r="Q104" i="15"/>
  <c r="AM145" i="15"/>
  <c r="Q145" i="15"/>
  <c r="AM153" i="15"/>
  <c r="Q153" i="15"/>
  <c r="AM330" i="15"/>
  <c r="Q330" i="15"/>
  <c r="AM824" i="15"/>
  <c r="Q824" i="15"/>
  <c r="AM253" i="15"/>
  <c r="Q253" i="15"/>
  <c r="AM214" i="15"/>
  <c r="Q214" i="15"/>
  <c r="AM389" i="15"/>
  <c r="Q389" i="15"/>
  <c r="AM78" i="15"/>
  <c r="Q78" i="15"/>
  <c r="AM460" i="15"/>
  <c r="Q460" i="15"/>
  <c r="AM685" i="15"/>
  <c r="Q685" i="15"/>
  <c r="AM88" i="15"/>
  <c r="Q88" i="15"/>
  <c r="AM450" i="15"/>
  <c r="Q450" i="15"/>
  <c r="AM393" i="15"/>
  <c r="Q393" i="15"/>
  <c r="AM472" i="15"/>
  <c r="Q472" i="15"/>
  <c r="AM600" i="15"/>
  <c r="Q600" i="15"/>
  <c r="AM708" i="15"/>
  <c r="Q708" i="15"/>
  <c r="AM931" i="15"/>
  <c r="Q931" i="15"/>
  <c r="AM668" i="15"/>
  <c r="Q668" i="15"/>
  <c r="AM574" i="15"/>
  <c r="Q574" i="15"/>
  <c r="AM875" i="15"/>
  <c r="Q875" i="15"/>
  <c r="AD81" i="15"/>
  <c r="Z81" i="15"/>
  <c r="AE81" i="15"/>
  <c r="AE157" i="15"/>
  <c r="AD157" i="15"/>
  <c r="Z157" i="15"/>
  <c r="AM273" i="15"/>
  <c r="Q273" i="15"/>
  <c r="AM185" i="15"/>
  <c r="Q185" i="15"/>
  <c r="AM358" i="15"/>
  <c r="Q358" i="15"/>
  <c r="Q1029" i="15"/>
  <c r="AM1029" i="15"/>
  <c r="AE141" i="15"/>
  <c r="AD141" i="15"/>
  <c r="Z141" i="15"/>
  <c r="AM213" i="15"/>
  <c r="Q213" i="15"/>
  <c r="AM149" i="15"/>
  <c r="Q149" i="15"/>
  <c r="AM920" i="15"/>
  <c r="Q920" i="15"/>
  <c r="AM108" i="15"/>
  <c r="Q108" i="15"/>
  <c r="Q1026" i="15"/>
  <c r="AM1026" i="15"/>
  <c r="AM506" i="15"/>
  <c r="Q506" i="15"/>
  <c r="AM694" i="15"/>
  <c r="Q694" i="15"/>
  <c r="AM492" i="15"/>
  <c r="Q492" i="15"/>
  <c r="AM311" i="15"/>
  <c r="Q311" i="15"/>
  <c r="AM511" i="15"/>
  <c r="Q511" i="15"/>
  <c r="AM280" i="15"/>
  <c r="Q280" i="15"/>
  <c r="AM276" i="15"/>
  <c r="Q276" i="15"/>
  <c r="AM929" i="15"/>
  <c r="Q929" i="15"/>
  <c r="AM1000" i="15"/>
  <c r="Q1000" i="15"/>
  <c r="AM597" i="15"/>
  <c r="Q597" i="15"/>
  <c r="AM775" i="15"/>
  <c r="Q775" i="15"/>
  <c r="AM169" i="15"/>
  <c r="Q169" i="15"/>
  <c r="AM180" i="15"/>
  <c r="Q180" i="15"/>
  <c r="AM194" i="15"/>
  <c r="Q194" i="15"/>
  <c r="AM401" i="15"/>
  <c r="Q401" i="15"/>
  <c r="AM394" i="15"/>
  <c r="Q394" i="15"/>
  <c r="AM892" i="15"/>
  <c r="Q892" i="15"/>
  <c r="AM1015" i="15"/>
  <c r="Q1015" i="15"/>
  <c r="AM655" i="15"/>
  <c r="Q655" i="15"/>
  <c r="AM33" i="15"/>
  <c r="Q33" i="15"/>
  <c r="AM265" i="15"/>
  <c r="Q265" i="15"/>
  <c r="AM248" i="15"/>
  <c r="Q248" i="15"/>
  <c r="AM415" i="15"/>
  <c r="Q415" i="15"/>
  <c r="AM323" i="15"/>
  <c r="Q323" i="15"/>
  <c r="AM309" i="15"/>
  <c r="Q309" i="15"/>
  <c r="AM964" i="15"/>
  <c r="Q964" i="15"/>
  <c r="AM802" i="15"/>
  <c r="Q802" i="15"/>
  <c r="AM638" i="15"/>
  <c r="Q638" i="15"/>
  <c r="AM21" i="15"/>
  <c r="Q21" i="15"/>
  <c r="AM193" i="15"/>
  <c r="Q193" i="15"/>
  <c r="AD209" i="15"/>
  <c r="Z209" i="15"/>
  <c r="AE209" i="15"/>
  <c r="AM295" i="15"/>
  <c r="Q295" i="15"/>
  <c r="AM834" i="15"/>
  <c r="Q834" i="15"/>
  <c r="AM942" i="15"/>
  <c r="Q942" i="15"/>
  <c r="AM978" i="15"/>
  <c r="Q978" i="15"/>
  <c r="AM752" i="15"/>
  <c r="Q752" i="15"/>
  <c r="AM829" i="15"/>
  <c r="Q829" i="15"/>
  <c r="AM546" i="15"/>
  <c r="Q546" i="15"/>
  <c r="AM709" i="15"/>
  <c r="Q709" i="15"/>
  <c r="AM187" i="15"/>
  <c r="Q187" i="15"/>
  <c r="AM438" i="15"/>
  <c r="Q438" i="15"/>
  <c r="AM545" i="15"/>
  <c r="Q545" i="15"/>
  <c r="AM821" i="15"/>
  <c r="Q821" i="15"/>
  <c r="AM539" i="15"/>
  <c r="Q539" i="15"/>
  <c r="AM144" i="15"/>
  <c r="Q144" i="15"/>
  <c r="AM899" i="15"/>
  <c r="Q899" i="15"/>
  <c r="AM681" i="15"/>
  <c r="Q681" i="15"/>
  <c r="AM803" i="15"/>
  <c r="Q803" i="15"/>
  <c r="AM618" i="15"/>
  <c r="Q618" i="15"/>
  <c r="AM870" i="15"/>
  <c r="Q870" i="15"/>
  <c r="AM258" i="15"/>
  <c r="Q258" i="15"/>
  <c r="AM919" i="15"/>
  <c r="Q919" i="15"/>
  <c r="AM448" i="15"/>
  <c r="Q448" i="15"/>
  <c r="AM163" i="15"/>
  <c r="Q163" i="15"/>
  <c r="AM475" i="15"/>
  <c r="Q475" i="15"/>
  <c r="AM772" i="15"/>
  <c r="Q772" i="15"/>
  <c r="AM18" i="15"/>
  <c r="Q18" i="15"/>
  <c r="AM138" i="15"/>
  <c r="Q138" i="15"/>
  <c r="AM432" i="15"/>
  <c r="Q432" i="15"/>
  <c r="AM417" i="15"/>
  <c r="Q417" i="15"/>
  <c r="AM558" i="15"/>
  <c r="Q558" i="15"/>
  <c r="AM331" i="15"/>
  <c r="Q331" i="15"/>
  <c r="AM316" i="15"/>
  <c r="Q316" i="15"/>
  <c r="AM861" i="15"/>
  <c r="Q861" i="15"/>
  <c r="AM827" i="15"/>
  <c r="Q827" i="15"/>
  <c r="AM583" i="15"/>
  <c r="Q583" i="15"/>
  <c r="AM274" i="15"/>
  <c r="Q274" i="15"/>
  <c r="AM678" i="15"/>
  <c r="Q678" i="15"/>
  <c r="AM1032" i="15"/>
  <c r="Q1032" i="15"/>
  <c r="AM947" i="15"/>
  <c r="Q947" i="15"/>
  <c r="AM582" i="15"/>
  <c r="Q582" i="15"/>
  <c r="AM158" i="15"/>
  <c r="Q158" i="15"/>
  <c r="AM172" i="15"/>
  <c r="Q172" i="15"/>
  <c r="AM954" i="15"/>
  <c r="Q954" i="15"/>
  <c r="AM418" i="15"/>
  <c r="Q418" i="15"/>
  <c r="AM514" i="15"/>
  <c r="Q514" i="15"/>
  <c r="AM464" i="15"/>
  <c r="Q464" i="15"/>
  <c r="Q1041" i="15"/>
  <c r="AM1041" i="15"/>
  <c r="AM822" i="15"/>
  <c r="Q822" i="15"/>
  <c r="AM766" i="15"/>
  <c r="Q766" i="15"/>
  <c r="Q1037" i="15"/>
  <c r="AM1037" i="15"/>
  <c r="AM370" i="15"/>
  <c r="Q370" i="15"/>
  <c r="AM167" i="15"/>
  <c r="Q167" i="15"/>
  <c r="AM669" i="15"/>
  <c r="Q669" i="15"/>
  <c r="AM455" i="15"/>
  <c r="Q455" i="15"/>
  <c r="AM69" i="15"/>
  <c r="Q69" i="15"/>
  <c r="AM742" i="15"/>
  <c r="Q742" i="15"/>
  <c r="AM880" i="15"/>
  <c r="Q880" i="15"/>
  <c r="AM641" i="15"/>
  <c r="Q641" i="15"/>
  <c r="AM126" i="15"/>
  <c r="Q126" i="15"/>
  <c r="AM788" i="15"/>
  <c r="Q788" i="15"/>
  <c r="AM995" i="15"/>
  <c r="Q995" i="15"/>
  <c r="AM1060" i="15"/>
  <c r="AO1060" i="15" s="1"/>
  <c r="L1058" i="3" s="1"/>
  <c r="Q1060" i="15"/>
  <c r="AM442" i="15"/>
  <c r="Q442" i="15"/>
  <c r="AM502" i="15"/>
  <c r="Q502" i="15"/>
  <c r="AM552" i="15"/>
  <c r="Q552" i="15"/>
  <c r="AM313" i="15"/>
  <c r="Q313" i="15"/>
  <c r="AM691" i="15"/>
  <c r="Q691" i="15"/>
  <c r="AM127" i="15"/>
  <c r="Q127" i="15"/>
  <c r="AM23" i="15"/>
  <c r="Q23" i="15"/>
  <c r="AM266" i="15"/>
  <c r="Q266" i="15"/>
  <c r="Z665" i="15"/>
  <c r="AE665" i="15"/>
  <c r="AD665" i="15"/>
  <c r="Z121" i="15"/>
  <c r="AE121" i="15"/>
  <c r="AD121" i="15"/>
  <c r="AM340" i="15"/>
  <c r="Q340" i="15"/>
  <c r="AM196" i="15"/>
  <c r="Q196" i="15"/>
  <c r="AM46" i="15"/>
  <c r="Q46" i="15"/>
  <c r="AM706" i="15"/>
  <c r="Q706" i="15"/>
  <c r="AM517" i="15"/>
  <c r="Q517" i="15"/>
  <c r="AM392" i="15"/>
  <c r="Q392" i="15"/>
  <c r="AM271" i="15"/>
  <c r="Q271" i="15"/>
  <c r="AM698" i="15"/>
  <c r="Q698" i="15"/>
  <c r="AM488" i="15"/>
  <c r="Q488" i="15"/>
  <c r="AM616" i="15"/>
  <c r="Q616" i="15"/>
  <c r="Q1034" i="15"/>
  <c r="AM1034" i="15"/>
  <c r="AM1005" i="15"/>
  <c r="Q1005" i="15"/>
  <c r="AM150" i="15"/>
  <c r="Q150" i="15"/>
  <c r="AM900" i="15"/>
  <c r="Q900" i="15"/>
  <c r="AM622" i="15"/>
  <c r="Q622" i="15"/>
  <c r="AM332" i="15"/>
  <c r="Q332" i="15"/>
  <c r="AM137" i="15"/>
  <c r="Q137" i="15"/>
  <c r="AM220" i="15"/>
  <c r="Q220" i="15"/>
  <c r="AM215" i="15"/>
  <c r="Q215" i="15"/>
  <c r="AE173" i="15"/>
  <c r="AD173" i="15"/>
  <c r="Z173" i="15"/>
  <c r="AM760" i="15"/>
  <c r="Q760" i="15"/>
  <c r="AM683" i="15"/>
  <c r="Q683" i="15"/>
  <c r="AM905" i="15"/>
  <c r="Q905" i="15"/>
  <c r="AE269" i="15"/>
  <c r="AD269" i="15"/>
  <c r="Z269" i="15"/>
  <c r="AD113" i="15"/>
  <c r="Z113" i="15"/>
  <c r="AE113" i="15"/>
  <c r="AE365" i="15"/>
  <c r="AD365" i="15"/>
  <c r="Z365" i="15"/>
  <c r="AM52" i="15"/>
  <c r="Q52" i="15"/>
  <c r="AM29" i="15"/>
  <c r="Q29" i="15"/>
  <c r="AM509" i="15"/>
  <c r="Q509" i="15"/>
  <c r="Z11" i="15"/>
  <c r="AE11" i="15"/>
  <c r="AD11" i="15"/>
  <c r="AD177" i="15"/>
  <c r="Z177" i="15"/>
  <c r="AE177" i="15"/>
  <c r="Z736" i="15"/>
  <c r="AE736" i="15"/>
  <c r="AD736" i="15"/>
  <c r="AD353" i="15"/>
  <c r="AE353" i="15"/>
  <c r="Z353" i="15"/>
  <c r="AD673" i="15"/>
  <c r="Z673" i="15"/>
  <c r="AE673" i="15"/>
  <c r="AM635" i="15"/>
  <c r="Q635" i="15"/>
  <c r="AM424" i="15"/>
  <c r="Q424" i="15"/>
  <c r="AM1002" i="15"/>
  <c r="Q1002" i="15"/>
  <c r="AM446" i="15"/>
  <c r="Q446" i="15"/>
  <c r="AM198" i="15"/>
  <c r="Q198" i="15"/>
  <c r="AM336" i="15"/>
  <c r="Q336" i="15"/>
  <c r="AM513" i="15"/>
  <c r="Q513" i="15"/>
  <c r="AM990" i="15"/>
  <c r="Q990" i="15"/>
  <c r="AM624" i="15"/>
  <c r="Q624" i="15"/>
  <c r="AM825" i="15"/>
  <c r="Q825" i="15"/>
  <c r="AM826" i="15"/>
  <c r="Q826" i="15"/>
  <c r="AM322" i="15"/>
  <c r="Q322" i="15"/>
  <c r="AM569" i="15"/>
  <c r="Q569" i="15"/>
  <c r="AM646" i="15"/>
  <c r="Q646" i="15"/>
  <c r="AM961" i="15"/>
  <c r="Q961" i="15"/>
  <c r="AD369" i="15"/>
  <c r="Z369" i="15"/>
  <c r="AE369" i="15"/>
  <c r="AD305" i="15"/>
  <c r="Z305" i="15"/>
  <c r="AE305" i="15"/>
  <c r="AM128" i="15"/>
  <c r="Q128" i="15"/>
  <c r="AM205" i="15"/>
  <c r="Q205" i="15"/>
  <c r="AM670" i="15"/>
  <c r="Q670" i="15"/>
  <c r="AM969" i="15"/>
  <c r="Q969" i="15"/>
  <c r="AM105" i="15"/>
  <c r="Q105" i="15"/>
  <c r="AM349" i="15"/>
  <c r="Q349" i="15"/>
  <c r="AM333" i="15"/>
  <c r="Q333" i="15"/>
  <c r="AD19" i="15"/>
  <c r="Z19" i="15"/>
  <c r="AE19" i="15"/>
  <c r="AD117" i="15"/>
  <c r="Z117" i="15"/>
  <c r="AE117" i="15"/>
  <c r="Z162" i="15"/>
  <c r="AE162" i="15"/>
  <c r="AD162" i="15"/>
  <c r="AE189" i="15"/>
  <c r="AD189" i="15"/>
  <c r="Z189" i="15"/>
  <c r="AE125" i="15"/>
  <c r="AD125" i="15"/>
  <c r="Z125" i="15"/>
  <c r="AD181" i="15"/>
  <c r="Z181" i="15"/>
  <c r="AE181" i="15"/>
  <c r="AE86" i="15"/>
  <c r="AD86" i="15"/>
  <c r="Z86" i="15"/>
  <c r="AM837" i="15"/>
  <c r="Q837" i="15"/>
  <c r="AM312" i="15"/>
  <c r="Q312" i="15"/>
  <c r="AM518" i="15"/>
  <c r="Q518" i="15"/>
  <c r="AM493" i="15"/>
  <c r="Q493" i="15"/>
  <c r="AM705" i="15"/>
  <c r="Q705" i="15"/>
  <c r="AM54" i="15"/>
  <c r="Q54" i="15"/>
  <c r="AM521" i="15"/>
  <c r="Q521" i="15"/>
  <c r="AM659" i="15"/>
  <c r="Q659" i="15"/>
  <c r="AM563" i="15"/>
  <c r="Q563" i="15"/>
  <c r="AM704" i="15"/>
  <c r="Q704" i="15"/>
  <c r="AM131" i="15"/>
  <c r="Q131" i="15"/>
  <c r="AM356" i="15"/>
  <c r="Q356" i="15"/>
  <c r="AM572" i="15"/>
  <c r="Q572" i="15"/>
  <c r="AM871" i="15"/>
  <c r="Q871" i="15"/>
  <c r="AM15" i="15"/>
  <c r="Q15" i="15"/>
  <c r="AM92" i="15"/>
  <c r="Q92" i="15"/>
  <c r="AM380" i="15"/>
  <c r="Q380" i="15"/>
  <c r="AD225" i="15"/>
  <c r="Z225" i="15"/>
  <c r="AE225" i="15"/>
  <c r="AM679" i="15"/>
  <c r="Q679" i="15"/>
  <c r="AM993" i="15"/>
  <c r="Q993" i="15"/>
  <c r="Z89" i="15"/>
  <c r="AE89" i="15"/>
  <c r="AD89" i="15"/>
  <c r="AM845" i="15"/>
  <c r="Q845" i="15"/>
  <c r="AM729" i="15"/>
  <c r="Q729" i="15"/>
  <c r="AM934" i="15"/>
  <c r="Q934" i="15"/>
  <c r="AM501" i="15"/>
  <c r="Q501" i="15"/>
  <c r="AM710" i="15"/>
  <c r="Q710" i="15"/>
  <c r="AM391" i="15"/>
  <c r="Q391" i="15"/>
  <c r="AM486" i="15"/>
  <c r="Q486" i="15"/>
  <c r="AM292" i="15"/>
  <c r="Q292" i="15"/>
  <c r="AM504" i="15"/>
  <c r="Q504" i="15"/>
  <c r="AM648" i="15"/>
  <c r="Q648" i="15"/>
  <c r="AM848" i="15"/>
  <c r="Q848" i="15"/>
  <c r="AM1028" i="15"/>
  <c r="Q1028" i="15"/>
  <c r="AM973" i="15"/>
  <c r="Q973" i="15"/>
  <c r="AM594" i="15"/>
  <c r="Q594" i="15"/>
  <c r="AM716" i="15"/>
  <c r="Q716" i="15"/>
  <c r="AM81" i="15"/>
  <c r="Q81" i="15"/>
  <c r="AM157" i="15"/>
  <c r="Q157" i="15"/>
  <c r="AD385" i="15"/>
  <c r="AE385" i="15"/>
  <c r="Z385" i="15"/>
  <c r="AM306" i="15"/>
  <c r="Q306" i="15"/>
  <c r="AM692" i="15"/>
  <c r="Q692" i="15"/>
  <c r="AM994" i="15"/>
  <c r="Q994" i="15"/>
  <c r="AM141" i="15"/>
  <c r="Q141" i="15"/>
  <c r="AD197" i="15"/>
  <c r="Z197" i="15"/>
  <c r="AE197" i="15"/>
  <c r="AM140" i="15"/>
  <c r="Q140" i="15"/>
  <c r="AM376" i="15"/>
  <c r="Q376" i="15"/>
  <c r="AM106" i="15"/>
  <c r="Q106" i="15"/>
  <c r="AM299" i="15"/>
  <c r="Q299" i="15"/>
  <c r="AM155" i="15"/>
  <c r="Q155" i="15"/>
  <c r="AM677" i="15"/>
  <c r="Q677" i="15"/>
  <c r="AM533" i="15"/>
  <c r="Q533" i="15"/>
  <c r="AM730" i="15"/>
  <c r="Q730" i="15"/>
  <c r="AM575" i="15"/>
  <c r="Q575" i="15"/>
  <c r="AM715" i="15"/>
  <c r="Q715" i="15"/>
  <c r="AM743" i="15"/>
  <c r="Q743" i="15"/>
  <c r="AM118" i="15"/>
  <c r="Q118" i="15"/>
  <c r="AM799" i="15"/>
  <c r="Q799" i="15"/>
  <c r="AM617" i="15"/>
  <c r="Q617" i="15"/>
  <c r="AM859" i="15"/>
  <c r="Q859" i="15"/>
  <c r="AM24" i="15"/>
  <c r="Q24" i="15"/>
  <c r="AE381" i="15"/>
  <c r="AD381" i="15"/>
  <c r="Z381" i="15"/>
  <c r="AD101" i="15"/>
  <c r="Z101" i="15"/>
  <c r="AE101" i="15"/>
  <c r="AE237" i="15"/>
  <c r="AD237" i="15"/>
  <c r="Z237" i="15"/>
  <c r="AM390" i="15"/>
  <c r="Q390" i="15"/>
  <c r="AM933" i="15"/>
  <c r="Q933" i="15"/>
  <c r="AE77" i="15"/>
  <c r="AD77" i="15"/>
  <c r="Z77" i="15"/>
  <c r="AM90" i="15"/>
  <c r="Q90" i="15"/>
  <c r="AM296" i="15"/>
  <c r="Q296" i="15"/>
  <c r="AM433" i="15"/>
  <c r="Q433" i="15"/>
  <c r="AM893" i="15"/>
  <c r="Q893" i="15"/>
  <c r="AM461" i="15"/>
  <c r="Q461" i="15"/>
  <c r="AM451" i="15"/>
  <c r="Q451" i="15"/>
  <c r="AM719" i="15"/>
  <c r="Q719" i="15"/>
  <c r="AM956" i="15"/>
  <c r="Q956" i="15"/>
  <c r="Q1013" i="15"/>
  <c r="AM1013" i="15"/>
  <c r="AM817" i="15"/>
  <c r="Q817" i="15"/>
  <c r="AM59" i="15"/>
  <c r="Q59" i="15"/>
  <c r="AM212" i="15"/>
  <c r="Q212" i="15"/>
  <c r="AM209" i="15"/>
  <c r="Q209" i="15"/>
  <c r="AM148" i="15"/>
  <c r="Q148" i="15"/>
  <c r="AM828" i="15"/>
  <c r="Q828" i="15"/>
  <c r="AM922" i="15"/>
  <c r="Q922" i="15"/>
  <c r="AM31" i="15"/>
  <c r="Q31" i="15"/>
  <c r="AM360" i="15"/>
  <c r="Q360" i="15"/>
  <c r="AM403" i="15"/>
  <c r="Q403" i="15"/>
  <c r="AM119" i="15"/>
  <c r="Q119" i="15"/>
  <c r="AM114" i="15"/>
  <c r="Q114" i="15"/>
  <c r="AM210" i="15"/>
  <c r="Q210" i="15"/>
  <c r="AM466" i="15"/>
  <c r="Q466" i="15"/>
  <c r="AM355" i="15"/>
  <c r="Q355" i="15"/>
  <c r="Q1018" i="15"/>
  <c r="AM1018" i="15"/>
  <c r="AM576" i="15"/>
  <c r="Q576" i="15"/>
  <c r="AM347" i="15"/>
  <c r="Q347" i="15"/>
  <c r="AM281" i="15"/>
  <c r="Q281" i="15"/>
  <c r="AM984" i="15"/>
  <c r="Q984" i="15"/>
  <c r="AM883" i="15"/>
  <c r="Q883" i="15"/>
  <c r="AM630" i="15"/>
  <c r="Q630" i="15"/>
  <c r="AM17" i="15"/>
  <c r="Q17" i="15"/>
  <c r="AM184" i="15"/>
  <c r="Q184" i="15"/>
  <c r="AM1016" i="15"/>
  <c r="Q1016" i="15"/>
  <c r="AM739" i="15"/>
  <c r="Q739" i="15"/>
  <c r="AM42" i="15"/>
  <c r="Q42" i="15"/>
  <c r="AM979" i="15"/>
  <c r="Q979" i="15"/>
  <c r="AM82" i="15"/>
  <c r="Q82" i="15"/>
  <c r="AM728" i="15"/>
  <c r="Q728" i="15"/>
  <c r="AM809" i="15"/>
  <c r="Q809" i="15"/>
  <c r="AM404" i="15"/>
  <c r="Q404" i="15"/>
  <c r="AM428" i="15"/>
  <c r="Q428" i="15"/>
  <c r="AM284" i="15"/>
  <c r="Q284" i="15"/>
  <c r="AM275" i="15"/>
  <c r="Q275" i="15"/>
  <c r="AM452" i="15"/>
  <c r="Q452" i="15"/>
  <c r="AM164" i="15"/>
  <c r="Q164" i="15"/>
  <c r="AM480" i="15"/>
  <c r="Q480" i="15"/>
  <c r="AM652" i="15"/>
  <c r="Q652" i="15"/>
  <c r="AM703" i="15"/>
  <c r="Q703" i="15"/>
  <c r="AM912" i="15"/>
  <c r="Q912" i="15"/>
  <c r="AM226" i="15"/>
  <c r="Q226" i="15"/>
  <c r="AM754" i="15"/>
  <c r="Q754" i="15"/>
  <c r="AM593" i="15"/>
  <c r="Q593" i="15"/>
  <c r="AM208" i="15"/>
  <c r="Q208" i="15"/>
  <c r="AM680" i="15"/>
  <c r="Q680" i="15"/>
  <c r="AM1039" i="15"/>
  <c r="Q1039" i="15"/>
  <c r="AM20" i="15"/>
  <c r="Q20" i="15"/>
  <c r="AM713" i="15"/>
  <c r="Q713" i="15"/>
  <c r="AM1024" i="15"/>
  <c r="Q1024" i="15"/>
  <c r="AM62" i="15"/>
  <c r="Q62" i="15"/>
  <c r="AM792" i="15"/>
  <c r="Q792" i="15"/>
  <c r="AM364" i="15"/>
  <c r="Q364" i="15"/>
  <c r="AM496" i="15"/>
  <c r="Q496" i="15"/>
  <c r="AM427" i="15"/>
  <c r="Q427" i="15"/>
  <c r="AM335" i="15"/>
  <c r="Q335" i="15"/>
  <c r="AM134" i="15"/>
  <c r="Q134" i="15"/>
  <c r="AM503" i="15"/>
  <c r="Q503" i="15"/>
  <c r="AM718" i="15"/>
  <c r="Q718" i="15"/>
  <c r="AM908" i="15"/>
  <c r="Q908" i="15"/>
  <c r="AM573" i="15"/>
  <c r="Q573" i="15"/>
  <c r="AM653" i="15"/>
  <c r="Q653" i="15"/>
  <c r="AM218" i="15"/>
  <c r="Q218" i="15"/>
  <c r="AM688" i="15"/>
  <c r="Q688" i="15"/>
  <c r="AM199" i="15"/>
  <c r="Q199" i="15"/>
  <c r="AM782" i="15"/>
  <c r="Q782" i="15"/>
  <c r="AM170" i="15"/>
  <c r="Q170" i="15"/>
  <c r="AM727" i="15"/>
  <c r="Q727" i="15"/>
  <c r="AE221" i="15"/>
  <c r="AD221" i="15"/>
  <c r="Z221" i="15"/>
  <c r="AM522" i="15"/>
  <c r="Q522" i="15"/>
  <c r="AD97" i="15"/>
  <c r="Z97" i="15"/>
  <c r="AE97" i="15"/>
  <c r="AM429" i="15"/>
  <c r="Q429" i="15"/>
  <c r="AM373" i="15"/>
  <c r="Q373" i="15"/>
  <c r="AM777" i="15"/>
  <c r="Q777" i="15"/>
  <c r="AM846" i="15"/>
  <c r="Q846" i="15"/>
  <c r="AM554" i="15"/>
  <c r="Q554" i="15"/>
  <c r="AM34" i="15"/>
  <c r="Q34" i="15"/>
  <c r="AM426" i="15"/>
  <c r="Q426" i="15"/>
  <c r="AM35" i="15"/>
  <c r="Q35" i="15"/>
  <c r="AM520" i="15"/>
  <c r="Q520" i="15"/>
  <c r="AM924" i="15"/>
  <c r="Q924" i="15"/>
  <c r="AM22" i="15"/>
  <c r="Q22" i="15"/>
  <c r="AM897" i="15"/>
  <c r="Q897" i="15"/>
  <c r="AM835" i="15"/>
  <c r="Q835" i="15"/>
  <c r="AM565" i="15"/>
  <c r="Q565" i="15"/>
  <c r="AM642" i="15"/>
  <c r="Q642" i="15"/>
  <c r="AM916" i="15"/>
  <c r="Q916" i="15"/>
  <c r="AD23" i="15"/>
  <c r="Z23" i="15"/>
  <c r="AE23" i="15"/>
  <c r="Z98" i="15"/>
  <c r="AE98" i="15"/>
  <c r="AD98" i="15"/>
  <c r="AM96" i="15"/>
  <c r="Q96" i="15"/>
  <c r="AM173" i="15"/>
  <c r="Q173" i="15"/>
  <c r="AM864" i="15"/>
  <c r="Q864" i="15"/>
  <c r="AM913" i="15"/>
  <c r="Q913" i="15"/>
  <c r="AM997" i="15"/>
  <c r="Q997" i="15"/>
  <c r="AM269" i="15"/>
  <c r="Q269" i="15"/>
  <c r="AM113" i="15"/>
  <c r="Q113" i="15"/>
  <c r="AM365" i="15"/>
  <c r="Q365" i="15"/>
  <c r="AM857" i="15"/>
  <c r="Q857" i="15"/>
  <c r="AM379" i="15"/>
  <c r="Q379" i="15"/>
  <c r="AM918" i="15"/>
  <c r="Q918" i="15"/>
  <c r="AM11" i="15"/>
  <c r="Q11" i="15"/>
  <c r="AM177" i="15"/>
  <c r="Q177" i="15"/>
  <c r="AM736" i="15"/>
  <c r="Q736" i="15"/>
  <c r="AM353" i="15"/>
  <c r="Q353" i="15"/>
  <c r="AM673" i="15"/>
  <c r="Q673" i="15"/>
  <c r="AM797" i="15"/>
  <c r="Q797" i="15"/>
  <c r="AM751" i="15"/>
  <c r="Q751" i="15"/>
  <c r="AM324" i="15"/>
  <c r="Q324" i="15"/>
  <c r="AM485" i="15"/>
  <c r="Q485" i="15"/>
  <c r="AM697" i="15"/>
  <c r="Q697" i="15"/>
  <c r="AM36" i="15"/>
  <c r="Q36" i="15"/>
  <c r="AM561" i="15"/>
  <c r="Q561" i="15"/>
  <c r="AM463" i="15"/>
  <c r="Q463" i="15"/>
  <c r="AM948" i="15"/>
  <c r="Q948" i="15"/>
  <c r="AM776" i="15"/>
  <c r="Q776" i="15"/>
  <c r="Q1025" i="15"/>
  <c r="AM1025" i="15"/>
  <c r="AM904" i="15"/>
  <c r="Q904" i="15"/>
  <c r="AM588" i="15"/>
  <c r="Q588" i="15"/>
  <c r="AM741" i="15"/>
  <c r="Q741" i="15"/>
  <c r="Z27" i="15"/>
  <c r="AE27" i="15"/>
  <c r="AD27" i="15"/>
  <c r="AM369" i="15"/>
  <c r="Q369" i="15"/>
  <c r="AM305" i="15"/>
  <c r="Q305" i="15"/>
  <c r="Z201" i="15"/>
  <c r="AE201" i="15"/>
  <c r="AD201" i="15"/>
  <c r="AM298" i="15"/>
  <c r="Q298" i="15"/>
  <c r="AM748" i="15"/>
  <c r="Q748" i="15"/>
  <c r="AM917" i="15"/>
  <c r="Q917" i="15"/>
  <c r="AE397" i="15"/>
  <c r="AD397" i="15"/>
  <c r="Z397" i="15"/>
  <c r="Z130" i="15"/>
  <c r="AE130" i="15"/>
  <c r="AD130" i="15"/>
  <c r="AE285" i="15"/>
  <c r="AD285" i="15"/>
  <c r="Z285" i="15"/>
  <c r="AM19" i="15"/>
  <c r="Q19" i="15"/>
  <c r="AM117" i="15"/>
  <c r="Q117" i="15"/>
  <c r="AM162" i="15"/>
  <c r="Q162" i="15"/>
  <c r="AM189" i="15"/>
  <c r="Q189" i="15"/>
  <c r="AM125" i="15"/>
  <c r="Q125" i="15"/>
  <c r="AM181" i="15"/>
  <c r="Q181" i="15"/>
  <c r="AM86" i="15"/>
  <c r="Q86" i="15"/>
  <c r="AM91" i="15"/>
  <c r="Q91" i="15"/>
  <c r="AM666" i="15"/>
  <c r="Q666" i="15"/>
  <c r="AM142" i="15"/>
  <c r="Q142" i="15"/>
  <c r="AM532" i="15"/>
  <c r="Q532" i="15"/>
  <c r="AM667" i="15"/>
  <c r="Q667" i="15"/>
  <c r="AM815" i="15"/>
  <c r="Q815" i="15"/>
  <c r="AM154" i="15"/>
  <c r="Q154" i="15"/>
  <c r="AM721" i="15"/>
  <c r="Q721" i="15"/>
  <c r="AM595" i="15"/>
  <c r="Q595" i="15"/>
  <c r="AM844" i="15"/>
  <c r="Q844" i="15"/>
  <c r="AM998" i="15"/>
  <c r="Q998" i="15"/>
  <c r="AM928" i="15"/>
  <c r="Q928" i="15"/>
  <c r="AM610" i="15"/>
  <c r="Q610" i="15"/>
  <c r="AM696" i="15"/>
  <c r="Q696" i="15"/>
  <c r="AE166" i="15"/>
  <c r="AD166" i="15"/>
  <c r="Z166" i="15"/>
  <c r="AM396" i="15"/>
  <c r="Q396" i="15"/>
  <c r="AM338" i="15"/>
  <c r="Q338" i="15"/>
  <c r="AM225" i="15"/>
  <c r="Q225" i="15"/>
  <c r="AM700" i="15"/>
  <c r="Q700" i="15"/>
  <c r="AM952" i="15"/>
  <c r="Q952" i="15"/>
  <c r="AM89" i="15"/>
  <c r="Q89" i="15"/>
  <c r="AM790" i="15"/>
  <c r="Q790" i="15"/>
  <c r="AM750" i="15"/>
  <c r="Q750" i="15"/>
  <c r="AM188" i="15"/>
  <c r="Q188" i="15"/>
  <c r="AM538" i="15"/>
  <c r="Q538" i="15"/>
  <c r="AM107" i="15"/>
  <c r="Q107" i="15"/>
  <c r="AM76" i="15"/>
  <c r="Q76" i="15"/>
  <c r="AM525" i="15"/>
  <c r="Q525" i="15"/>
  <c r="AM726" i="15"/>
  <c r="Q726" i="15"/>
  <c r="AM536" i="15"/>
  <c r="Q536" i="15"/>
  <c r="AM1020" i="15"/>
  <c r="Q1020" i="15"/>
  <c r="AM895" i="15"/>
  <c r="Q895" i="15"/>
  <c r="AM53" i="15"/>
  <c r="Q53" i="15"/>
  <c r="AM796" i="15"/>
  <c r="Q796" i="15"/>
  <c r="AM633" i="15"/>
  <c r="Q633" i="15"/>
  <c r="AM1012" i="15"/>
  <c r="Q1012" i="15"/>
  <c r="AM136" i="15"/>
  <c r="Q136" i="15"/>
  <c r="AM176" i="15"/>
  <c r="Q176" i="15"/>
  <c r="AM385" i="15"/>
  <c r="Q385" i="15"/>
  <c r="AE317" i="15"/>
  <c r="AD317" i="15"/>
  <c r="Z317" i="15"/>
  <c r="AM764" i="15"/>
  <c r="Q764" i="15"/>
  <c r="AM1003" i="15"/>
  <c r="Q1003" i="15"/>
  <c r="Q1061" i="15"/>
  <c r="AM1061" i="15"/>
  <c r="AO1061" i="15" s="1"/>
  <c r="L1059" i="3" s="1"/>
  <c r="AM197" i="15"/>
  <c r="Q197" i="15"/>
  <c r="AM643" i="15"/>
  <c r="Q643" i="15"/>
  <c r="AM440" i="15"/>
  <c r="Q440" i="15"/>
  <c r="AM60" i="15"/>
  <c r="Q60" i="15"/>
  <c r="AM425" i="15"/>
  <c r="Q425" i="15"/>
  <c r="AM717" i="15"/>
  <c r="Q717" i="15"/>
  <c r="AM222" i="15"/>
  <c r="Q222" i="15"/>
  <c r="AM765" i="15"/>
  <c r="Q765" i="15"/>
  <c r="AM970" i="15"/>
  <c r="Q970" i="15"/>
  <c r="AM607" i="15"/>
  <c r="Q607" i="15"/>
  <c r="AM851" i="15"/>
  <c r="Q851" i="15"/>
  <c r="AM955" i="15"/>
  <c r="Q955" i="15"/>
  <c r="AM43" i="15"/>
  <c r="Q43" i="15"/>
  <c r="AM888" i="15"/>
  <c r="Q888" i="15"/>
  <c r="AM636" i="15"/>
  <c r="Q636" i="15"/>
  <c r="AM1055" i="15"/>
  <c r="AO1055" i="15" s="1"/>
  <c r="L1053" i="3" s="1"/>
  <c r="Q1055" i="15"/>
  <c r="AD161" i="15"/>
  <c r="Z161" i="15"/>
  <c r="AE161" i="15"/>
  <c r="AM381" i="15"/>
  <c r="Q381" i="15"/>
  <c r="AM101" i="15"/>
  <c r="Q101" i="15"/>
  <c r="AM237" i="15"/>
  <c r="Q237" i="15"/>
  <c r="AM712" i="15"/>
  <c r="Q712" i="15"/>
  <c r="AM910" i="15"/>
  <c r="Q910" i="15"/>
  <c r="AM77" i="15"/>
  <c r="Q77" i="15"/>
  <c r="AM416" i="15"/>
  <c r="Q416" i="15"/>
  <c r="AM156" i="15"/>
  <c r="Q156" i="15"/>
  <c r="AM510" i="15"/>
  <c r="Q510" i="15"/>
  <c r="AM753" i="15"/>
  <c r="Q753" i="15"/>
  <c r="AM498" i="15"/>
  <c r="Q498" i="15"/>
  <c r="AM515" i="15"/>
  <c r="Q515" i="15"/>
  <c r="AM889" i="15"/>
  <c r="Q889" i="15"/>
  <c r="AM58" i="15"/>
  <c r="Q58" i="15"/>
  <c r="AM581" i="15"/>
  <c r="Q581" i="15"/>
  <c r="Q1010" i="15"/>
  <c r="AM1010" i="15"/>
  <c r="AM94" i="15"/>
  <c r="Q94" i="15"/>
  <c r="AD83" i="15"/>
  <c r="Z83" i="15"/>
  <c r="AE83" i="15"/>
  <c r="AD165" i="15"/>
  <c r="Z165" i="15"/>
  <c r="AE165" i="15"/>
  <c r="AM234" i="15"/>
  <c r="Q234" i="15"/>
  <c r="AM672" i="15"/>
  <c r="Q672" i="15"/>
  <c r="AE854" i="15"/>
  <c r="AD854" i="15"/>
  <c r="Z854" i="15"/>
  <c r="AM849" i="15"/>
  <c r="Q849" i="15"/>
  <c r="AM733" i="15"/>
  <c r="Q733" i="15"/>
  <c r="AM449" i="15"/>
  <c r="Q449" i="15"/>
  <c r="AM216" i="15"/>
  <c r="Q216" i="15"/>
  <c r="AM345" i="15"/>
  <c r="Q345" i="15"/>
  <c r="AM402" i="15"/>
  <c r="Q402" i="15"/>
  <c r="AM490" i="15"/>
  <c r="Q490" i="15"/>
  <c r="AM32" i="15"/>
  <c r="Q32" i="15"/>
  <c r="AM487" i="15"/>
  <c r="Q487" i="15"/>
  <c r="AM608" i="15"/>
  <c r="Q608" i="15"/>
  <c r="AM714" i="15"/>
  <c r="Q714" i="15"/>
  <c r="AM812" i="15"/>
  <c r="Q812" i="15"/>
  <c r="AM860" i="15"/>
  <c r="Q860" i="15"/>
  <c r="AM894" i="15"/>
  <c r="Q894" i="15"/>
  <c r="AM657" i="15"/>
  <c r="Q657" i="15"/>
  <c r="AM103" i="15"/>
  <c r="Q103" i="15"/>
  <c r="AM250" i="15"/>
  <c r="Q250" i="15"/>
  <c r="AM869" i="15"/>
  <c r="Q869" i="15"/>
  <c r="AM473" i="15"/>
  <c r="Q473" i="15"/>
  <c r="AM328" i="15"/>
  <c r="Q328" i="15"/>
  <c r="AM749" i="15"/>
  <c r="Q749" i="15"/>
  <c r="AM174" i="15"/>
  <c r="Q174" i="15"/>
  <c r="AM592" i="15"/>
  <c r="Q592" i="15"/>
  <c r="AM229" i="15"/>
  <c r="Q229" i="15"/>
  <c r="AM725" i="15"/>
  <c r="Q725" i="15"/>
  <c r="AM462" i="15"/>
  <c r="Q462" i="15"/>
  <c r="AM30" i="15"/>
  <c r="Q30" i="15"/>
  <c r="AM79" i="15"/>
  <c r="Q79" i="15"/>
  <c r="AM500" i="15"/>
  <c r="Q500" i="15"/>
  <c r="AM68" i="15"/>
  <c r="Q68" i="15"/>
  <c r="AM512" i="15"/>
  <c r="Q512" i="15"/>
  <c r="AM943" i="15"/>
  <c r="Q943" i="15"/>
  <c r="AM850" i="15"/>
  <c r="Q850" i="15"/>
  <c r="AM1008" i="15"/>
  <c r="Q1008" i="15"/>
  <c r="AM388" i="15"/>
  <c r="Q388" i="15"/>
  <c r="AM798" i="15"/>
  <c r="Q798" i="15"/>
  <c r="AM354" i="15"/>
  <c r="Q354" i="15"/>
  <c r="AM366" i="15"/>
  <c r="Q366" i="15"/>
  <c r="AM921" i="15"/>
  <c r="Q921" i="15"/>
  <c r="AM966" i="15"/>
  <c r="Q966" i="15"/>
  <c r="AM367" i="15"/>
  <c r="Q367" i="15"/>
  <c r="AM430" i="15"/>
  <c r="Q430" i="15"/>
  <c r="AM206" i="15"/>
  <c r="Q206" i="15"/>
  <c r="AM44" i="15"/>
  <c r="Q44" i="15"/>
  <c r="AM810" i="15"/>
  <c r="Q810" i="15"/>
  <c r="AM676" i="15"/>
  <c r="Q676" i="15"/>
  <c r="AM811" i="15"/>
  <c r="Q811" i="15"/>
  <c r="AM384" i="15"/>
  <c r="Q384" i="15"/>
  <c r="AM143" i="15"/>
  <c r="Q143" i="15"/>
  <c r="AM72" i="15"/>
  <c r="Q72" i="15"/>
  <c r="AM644" i="15"/>
  <c r="Q644" i="15"/>
  <c r="Q1030" i="15"/>
  <c r="AM1030" i="15"/>
  <c r="AM40" i="15"/>
  <c r="Q40" i="15"/>
  <c r="AM586" i="15"/>
  <c r="Q586" i="15"/>
  <c r="AM778" i="15"/>
  <c r="Q778" i="15"/>
  <c r="AM832" i="15"/>
  <c r="Q832" i="15"/>
  <c r="AM957" i="15"/>
  <c r="Q957" i="15"/>
  <c r="AM833" i="15"/>
  <c r="Q833" i="15"/>
  <c r="AM585" i="15"/>
  <c r="Q585" i="15"/>
  <c r="AD337" i="15"/>
  <c r="AE337" i="15"/>
  <c r="Z337" i="15"/>
  <c r="AM959" i="15"/>
  <c r="Q959" i="15"/>
  <c r="AM762" i="15"/>
  <c r="Q762" i="15"/>
  <c r="AM414" i="15"/>
  <c r="Q414" i="15"/>
  <c r="AD133" i="15"/>
  <c r="Z133" i="15"/>
  <c r="AE133" i="15"/>
  <c r="AD858" i="15"/>
  <c r="Z858" i="15"/>
  <c r="AE858" i="15"/>
  <c r="AM67" i="15"/>
  <c r="Q67" i="15"/>
  <c r="AM283" i="15"/>
  <c r="Q283" i="15"/>
  <c r="AM527" i="15"/>
  <c r="Q527" i="15"/>
  <c r="AM1004" i="15"/>
  <c r="Q1004" i="15"/>
  <c r="AM868" i="15"/>
  <c r="Q868" i="15"/>
  <c r="AD321" i="15"/>
  <c r="Z321" i="15"/>
  <c r="AE321" i="15"/>
  <c r="AM294" i="15"/>
  <c r="Q294" i="15"/>
  <c r="AM1031" i="15"/>
  <c r="Q1031" i="15"/>
  <c r="AM130" i="15"/>
  <c r="Q130" i="15"/>
  <c r="AE301" i="15"/>
  <c r="AD301" i="15"/>
  <c r="Z301" i="15"/>
  <c r="AE93" i="15"/>
  <c r="AD93" i="15"/>
  <c r="Z93" i="15"/>
  <c r="AM431" i="15"/>
  <c r="Q431" i="15"/>
  <c r="AM48" i="15"/>
  <c r="Q48" i="15"/>
  <c r="AM12" i="15"/>
  <c r="Q12" i="15"/>
  <c r="AE253" i="15"/>
  <c r="AD253" i="15"/>
  <c r="Z253" i="15"/>
  <c r="AM420" i="15"/>
  <c r="Q420" i="15"/>
  <c r="AM240" i="15"/>
  <c r="Q240" i="15"/>
  <c r="AM239" i="15"/>
  <c r="Q239" i="15"/>
  <c r="AM102" i="15"/>
  <c r="Q102" i="15"/>
  <c r="AM872" i="15"/>
  <c r="Q872" i="15"/>
  <c r="AM853" i="15"/>
  <c r="Q853" i="15"/>
  <c r="AM186" i="15"/>
  <c r="Q186" i="15"/>
  <c r="AM656" i="15"/>
  <c r="Q656" i="15"/>
  <c r="AM996" i="15"/>
  <c r="Q996" i="15"/>
  <c r="Z169" i="15"/>
  <c r="AE169" i="15"/>
  <c r="AD169" i="15"/>
  <c r="Z194" i="15"/>
  <c r="AE194" i="15"/>
  <c r="AD194" i="15"/>
  <c r="AD401" i="15"/>
  <c r="Z401" i="15"/>
  <c r="AE401" i="15"/>
  <c r="AM786" i="15"/>
  <c r="Q786" i="15"/>
  <c r="Q1057" i="15"/>
  <c r="AM1057" i="15"/>
  <c r="AO1057" i="15" s="1"/>
  <c r="L1055" i="3" s="1"/>
  <c r="AM787" i="15"/>
  <c r="Q787" i="15"/>
  <c r="AM202" i="15"/>
  <c r="Q202" i="15"/>
  <c r="AM405" i="15"/>
  <c r="Q405" i="15"/>
  <c r="AM549" i="15"/>
  <c r="Q549" i="15"/>
  <c r="AM252" i="15"/>
  <c r="Q252" i="15"/>
  <c r="AM122" i="15"/>
  <c r="Q122" i="15"/>
  <c r="AM547" i="15"/>
  <c r="Q547" i="15"/>
  <c r="Q1038" i="15"/>
  <c r="AM1038" i="15"/>
  <c r="AM813" i="15"/>
  <c r="Q813" i="15"/>
  <c r="AM620" i="15"/>
  <c r="Q620" i="15"/>
  <c r="AM896" i="15"/>
  <c r="Q896" i="15"/>
  <c r="AD193" i="15"/>
  <c r="Z193" i="15"/>
  <c r="AE193" i="15"/>
  <c r="AM83" i="15"/>
  <c r="Q83" i="15"/>
  <c r="AM165" i="15"/>
  <c r="Q165" i="15"/>
  <c r="AM230" i="15"/>
  <c r="Q230" i="15"/>
  <c r="AM982" i="15"/>
  <c r="Q982" i="15"/>
  <c r="AM854" i="15"/>
  <c r="Q854" i="15"/>
  <c r="AM439" i="15"/>
  <c r="Q439" i="15"/>
  <c r="AM1040" i="15"/>
  <c r="Q1040" i="15"/>
  <c r="AM497" i="15"/>
  <c r="Q497" i="15"/>
  <c r="AM146" i="15"/>
  <c r="Q146" i="15"/>
  <c r="AM251" i="15"/>
  <c r="Q251" i="15"/>
  <c r="AM524" i="15"/>
  <c r="Q524" i="15"/>
  <c r="AM297" i="15"/>
  <c r="Q297" i="15"/>
  <c r="AM523" i="15"/>
  <c r="Q523" i="15"/>
  <c r="AM632" i="15"/>
  <c r="Q632" i="15"/>
  <c r="AM840" i="15"/>
  <c r="Q840" i="15"/>
  <c r="AM960" i="15"/>
  <c r="Q960" i="15"/>
  <c r="AM1019" i="15"/>
  <c r="Q1019" i="15"/>
  <c r="AM609" i="15"/>
  <c r="Q609" i="15"/>
  <c r="AM774" i="15"/>
  <c r="Q774" i="15"/>
  <c r="AM160" i="15"/>
  <c r="Q160" i="15"/>
  <c r="AM779" i="15"/>
  <c r="Q779" i="15"/>
  <c r="AM235" i="15"/>
  <c r="Q235" i="15"/>
  <c r="AM534" i="15"/>
  <c r="Q534" i="15"/>
  <c r="AM341" i="15"/>
  <c r="Q341" i="15"/>
  <c r="AM318" i="15"/>
  <c r="Q318" i="15"/>
  <c r="AM664" i="15"/>
  <c r="Q664" i="15"/>
  <c r="AM763" i="15"/>
  <c r="Q763" i="15"/>
  <c r="AM412" i="15"/>
  <c r="Q412" i="15"/>
  <c r="AM885" i="15"/>
  <c r="Q885" i="15"/>
  <c r="AM508" i="15"/>
  <c r="Q508" i="15"/>
  <c r="AM856" i="15"/>
  <c r="Q856" i="15"/>
  <c r="AM45" i="15"/>
  <c r="Q45" i="15"/>
  <c r="AM537" i="15"/>
  <c r="Q537" i="15"/>
  <c r="AM731" i="15"/>
  <c r="Q731" i="15"/>
  <c r="AM544" i="15"/>
  <c r="Q544" i="15"/>
  <c r="AM178" i="15"/>
  <c r="Q178" i="15"/>
  <c r="AM203" i="15"/>
  <c r="Q203" i="15"/>
  <c r="AM823" i="15"/>
  <c r="Q823" i="15"/>
  <c r="AM801" i="15"/>
  <c r="Q801" i="15"/>
  <c r="AM944" i="15"/>
  <c r="Q944" i="15"/>
  <c r="Q1042" i="15"/>
  <c r="AM1042" i="15"/>
  <c r="AM152" i="15"/>
  <c r="Q152" i="15"/>
  <c r="AM977" i="15"/>
  <c r="Q977" i="15"/>
  <c r="AM179" i="15"/>
  <c r="Q179" i="15"/>
  <c r="AM437" i="15"/>
  <c r="Q437" i="15"/>
  <c r="Q1014" i="15"/>
  <c r="AM1014" i="15"/>
  <c r="AM689" i="15"/>
  <c r="Q689" i="15"/>
  <c r="AM115" i="15"/>
  <c r="Q115" i="15"/>
  <c r="AM634" i="15"/>
  <c r="Q634" i="15"/>
  <c r="AM991" i="15"/>
  <c r="Q991" i="15"/>
  <c r="AM873" i="15"/>
  <c r="Q873" i="15"/>
  <c r="AM371" i="15"/>
  <c r="Q371" i="15"/>
  <c r="AM489" i="15"/>
  <c r="Q489" i="15"/>
  <c r="AM484" i="15"/>
  <c r="Q484" i="15"/>
  <c r="AM967" i="15"/>
  <c r="Q967" i="15"/>
  <c r="AM334" i="15"/>
  <c r="Q334" i="15"/>
  <c r="AM976" i="15"/>
  <c r="Q976" i="15"/>
  <c r="AM598" i="15"/>
  <c r="Q598" i="15"/>
  <c r="AM400" i="15"/>
  <c r="Q400" i="15"/>
  <c r="AM836" i="15"/>
  <c r="Q836" i="15"/>
  <c r="AM907" i="15"/>
  <c r="Q907" i="15"/>
  <c r="AZ11" i="15"/>
  <c r="AZ12" i="15"/>
  <c r="AZ13" i="15"/>
  <c r="AZ14" i="15"/>
  <c r="AZ15" i="15"/>
  <c r="AZ16" i="15"/>
  <c r="AZ17" i="15"/>
  <c r="AZ18" i="15"/>
  <c r="AZ19" i="15"/>
  <c r="AZ20" i="15"/>
  <c r="AZ21" i="15"/>
  <c r="AZ22" i="15"/>
  <c r="AZ23" i="15"/>
  <c r="AZ24" i="15"/>
  <c r="AZ25" i="15"/>
  <c r="AZ26" i="15"/>
  <c r="AZ27" i="15"/>
  <c r="AZ28" i="15"/>
  <c r="AZ29" i="15"/>
  <c r="AZ30" i="15"/>
  <c r="AZ31" i="15"/>
  <c r="AZ32" i="15"/>
  <c r="AZ33" i="15"/>
  <c r="AZ34" i="15"/>
  <c r="AZ35" i="15"/>
  <c r="AZ36" i="15"/>
  <c r="AZ37" i="15"/>
  <c r="AZ38" i="15"/>
  <c r="AZ39" i="15"/>
  <c r="AZ40" i="15"/>
  <c r="AZ41" i="15"/>
  <c r="AZ42" i="15"/>
  <c r="AZ43" i="15"/>
  <c r="AZ44" i="15"/>
  <c r="AZ45" i="15"/>
  <c r="AZ46" i="15"/>
  <c r="AZ47" i="15"/>
  <c r="AZ48" i="15"/>
  <c r="AZ49" i="15"/>
  <c r="AZ50" i="15"/>
  <c r="AZ51" i="15"/>
  <c r="AZ52" i="15"/>
  <c r="AZ53" i="15"/>
  <c r="AZ54" i="15"/>
  <c r="AZ55" i="15"/>
  <c r="AZ56" i="15"/>
  <c r="AZ57" i="15"/>
  <c r="AZ58" i="15"/>
  <c r="AZ59" i="15"/>
  <c r="AZ60" i="15"/>
  <c r="AZ61" i="15"/>
  <c r="AZ62" i="15"/>
  <c r="AZ63" i="15"/>
  <c r="AZ64" i="15"/>
  <c r="AZ65" i="15"/>
  <c r="AZ66" i="15"/>
  <c r="AZ67" i="15"/>
  <c r="AZ68" i="15"/>
  <c r="AZ69" i="15"/>
  <c r="AZ70" i="15"/>
  <c r="AZ71" i="15"/>
  <c r="AZ72" i="15"/>
  <c r="AZ73" i="15"/>
  <c r="AZ74" i="15"/>
  <c r="AZ75" i="15"/>
  <c r="AZ76" i="15"/>
  <c r="AZ77" i="15"/>
  <c r="AZ78" i="15"/>
  <c r="AZ79" i="15"/>
  <c r="AZ80" i="15"/>
  <c r="AZ81" i="15"/>
  <c r="AZ82" i="15"/>
  <c r="AZ83" i="15"/>
  <c r="AZ84" i="15"/>
  <c r="AZ85" i="15"/>
  <c r="AZ86" i="15"/>
  <c r="AZ87" i="15"/>
  <c r="AZ88" i="15"/>
  <c r="AZ89" i="15"/>
  <c r="AZ90" i="15"/>
  <c r="AZ91" i="15"/>
  <c r="AZ92" i="15"/>
  <c r="AZ93" i="15"/>
  <c r="AZ94" i="15"/>
  <c r="AZ95" i="15"/>
  <c r="AZ96" i="15"/>
  <c r="AZ97" i="15"/>
  <c r="AZ98" i="15"/>
  <c r="AZ99" i="15"/>
  <c r="AZ100" i="15"/>
  <c r="AZ101" i="15"/>
  <c r="AZ102" i="15"/>
  <c r="AZ103" i="15"/>
  <c r="AZ104" i="15"/>
  <c r="AZ105" i="15"/>
  <c r="AZ106" i="15"/>
  <c r="AZ107" i="15"/>
  <c r="AZ108" i="15"/>
  <c r="AZ109" i="15"/>
  <c r="AZ110" i="15"/>
  <c r="AZ111" i="15"/>
  <c r="AZ112" i="15"/>
  <c r="AZ113" i="15"/>
  <c r="AZ114" i="15"/>
  <c r="AZ115" i="15"/>
  <c r="AZ116" i="15"/>
  <c r="AZ117" i="15"/>
  <c r="AZ118" i="15"/>
  <c r="AZ119" i="15"/>
  <c r="AZ120" i="15"/>
  <c r="AZ121" i="15"/>
  <c r="AZ122" i="15"/>
  <c r="AZ123" i="15"/>
  <c r="AZ124" i="15"/>
  <c r="AZ125" i="15"/>
  <c r="AZ126" i="15"/>
  <c r="AZ127" i="15"/>
  <c r="AZ128" i="15"/>
  <c r="AZ129" i="15"/>
  <c r="AZ130" i="15"/>
  <c r="AZ131" i="15"/>
  <c r="AZ132" i="15"/>
  <c r="AZ133" i="15"/>
  <c r="AZ134" i="15"/>
  <c r="AZ135" i="15"/>
  <c r="AZ136" i="15"/>
  <c r="AZ137" i="15"/>
  <c r="AZ138" i="15"/>
  <c r="AZ139" i="15"/>
  <c r="AZ140" i="15"/>
  <c r="AZ141" i="15"/>
  <c r="AZ142" i="15"/>
  <c r="AZ143" i="15"/>
  <c r="AZ144" i="15"/>
  <c r="AZ145" i="15"/>
  <c r="AZ146" i="15"/>
  <c r="AZ147" i="15"/>
  <c r="AZ148" i="15"/>
  <c r="AZ149" i="15"/>
  <c r="AZ150" i="15"/>
  <c r="AZ151" i="15"/>
  <c r="AZ152" i="15"/>
  <c r="AZ153" i="15"/>
  <c r="AZ154" i="15"/>
  <c r="AZ155" i="15"/>
  <c r="AZ156" i="15"/>
  <c r="AZ157" i="15"/>
  <c r="AZ158" i="15"/>
  <c r="AZ159" i="15"/>
  <c r="AZ160" i="15"/>
  <c r="AZ161" i="15"/>
  <c r="AZ162" i="15"/>
  <c r="AZ163" i="15"/>
  <c r="AZ164" i="15"/>
  <c r="AZ165" i="15"/>
  <c r="AZ166" i="15"/>
  <c r="AZ167" i="15"/>
  <c r="AZ168" i="15"/>
  <c r="AZ169" i="15"/>
  <c r="AZ170" i="15"/>
  <c r="AZ171" i="15"/>
  <c r="AZ172" i="15"/>
  <c r="AZ173" i="15"/>
  <c r="AZ174" i="15"/>
  <c r="AZ175" i="15"/>
  <c r="AZ176" i="15"/>
  <c r="AZ177" i="15"/>
  <c r="AZ178" i="15"/>
  <c r="AZ179" i="15"/>
  <c r="AZ180" i="15"/>
  <c r="AZ181" i="15"/>
  <c r="AZ182" i="15"/>
  <c r="AZ183" i="15"/>
  <c r="AZ184" i="15"/>
  <c r="AZ185" i="15"/>
  <c r="AZ186" i="15"/>
  <c r="AZ187" i="15"/>
  <c r="AZ188" i="15"/>
  <c r="AZ189" i="15"/>
  <c r="AZ190" i="15"/>
  <c r="AZ191" i="15"/>
  <c r="AZ192" i="15"/>
  <c r="AZ193" i="15"/>
  <c r="AZ194" i="15"/>
  <c r="AZ195" i="15"/>
  <c r="AZ196" i="15"/>
  <c r="AZ197" i="15"/>
  <c r="AZ198" i="15"/>
  <c r="AZ199" i="15"/>
  <c r="AZ200" i="15"/>
  <c r="AZ201" i="15"/>
  <c r="AZ202" i="15"/>
  <c r="AZ203" i="15"/>
  <c r="AZ204" i="15"/>
  <c r="AZ205" i="15"/>
  <c r="AZ206" i="15"/>
  <c r="AZ207" i="15"/>
  <c r="AZ208" i="15"/>
  <c r="AZ209" i="15"/>
  <c r="AZ210" i="15"/>
  <c r="AZ211" i="15"/>
  <c r="AZ212" i="15"/>
  <c r="AZ213" i="15"/>
  <c r="AZ214" i="15"/>
  <c r="AZ215" i="15"/>
  <c r="AZ216" i="15"/>
  <c r="AZ217" i="15"/>
  <c r="AZ218" i="15"/>
  <c r="AZ219" i="15"/>
  <c r="AZ220" i="15"/>
  <c r="AZ221" i="15"/>
  <c r="AZ222" i="15"/>
  <c r="AZ223" i="15"/>
  <c r="AZ224" i="15"/>
  <c r="AZ225" i="15"/>
  <c r="AZ226" i="15"/>
  <c r="AZ227" i="15"/>
  <c r="AZ228" i="15"/>
  <c r="AZ229" i="15"/>
  <c r="AZ230" i="15"/>
  <c r="AZ231" i="15"/>
  <c r="AZ232" i="15"/>
  <c r="AZ233" i="15"/>
  <c r="AZ234" i="15"/>
  <c r="AZ235" i="15"/>
  <c r="AZ236" i="15"/>
  <c r="AZ237" i="15"/>
  <c r="AZ238" i="15"/>
  <c r="AZ239" i="15"/>
  <c r="AZ240" i="15"/>
  <c r="AZ241" i="15"/>
  <c r="AZ242" i="15"/>
  <c r="AZ243" i="15"/>
  <c r="AZ244" i="15"/>
  <c r="AZ245" i="15"/>
  <c r="AZ246" i="15"/>
  <c r="AZ247" i="15"/>
  <c r="AZ248" i="15"/>
  <c r="AZ249" i="15"/>
  <c r="AZ250" i="15"/>
  <c r="AZ251" i="15"/>
  <c r="AZ252" i="15"/>
  <c r="AZ253" i="15"/>
  <c r="AZ254" i="15"/>
  <c r="AZ255" i="15"/>
  <c r="AZ256" i="15"/>
  <c r="AZ257" i="15"/>
  <c r="AZ258" i="15"/>
  <c r="AZ259" i="15"/>
  <c r="AZ260" i="15"/>
  <c r="AZ261" i="15"/>
  <c r="AZ262" i="15"/>
  <c r="AZ263" i="15"/>
  <c r="AZ264" i="15"/>
  <c r="AZ265" i="15"/>
  <c r="AZ266" i="15"/>
  <c r="AZ267" i="15"/>
  <c r="AZ268" i="15"/>
  <c r="AZ269" i="15"/>
  <c r="AZ270" i="15"/>
  <c r="AZ271" i="15"/>
  <c r="AZ272" i="15"/>
  <c r="AZ273" i="15"/>
  <c r="AZ274" i="15"/>
  <c r="AZ275" i="15"/>
  <c r="AZ276" i="15"/>
  <c r="AZ277" i="15"/>
  <c r="AZ278" i="15"/>
  <c r="AZ279" i="15"/>
  <c r="AZ280" i="15"/>
  <c r="AZ281" i="15"/>
  <c r="AZ282" i="15"/>
  <c r="AZ283" i="15"/>
  <c r="AZ284" i="15"/>
  <c r="AZ285" i="15"/>
  <c r="AZ286" i="15"/>
  <c r="AZ287" i="15"/>
  <c r="AZ288" i="15"/>
  <c r="AZ289" i="15"/>
  <c r="AZ290" i="15"/>
  <c r="AZ291" i="15"/>
  <c r="AZ292" i="15"/>
  <c r="AZ293" i="15"/>
  <c r="AZ294" i="15"/>
  <c r="AZ295" i="15"/>
  <c r="AZ296" i="15"/>
  <c r="AZ297" i="15"/>
  <c r="AZ298" i="15"/>
  <c r="AZ299" i="15"/>
  <c r="AZ300" i="15"/>
  <c r="AZ301" i="15"/>
  <c r="AZ302" i="15"/>
  <c r="AZ303" i="15"/>
  <c r="AZ304" i="15"/>
  <c r="AZ305" i="15"/>
  <c r="AZ306" i="15"/>
  <c r="AZ307" i="15"/>
  <c r="AZ308" i="15"/>
  <c r="AZ309" i="15"/>
  <c r="AZ310" i="15"/>
  <c r="AZ311" i="15"/>
  <c r="AZ312" i="15"/>
  <c r="AZ313" i="15"/>
  <c r="AZ314" i="15"/>
  <c r="AZ315" i="15"/>
  <c r="AZ316" i="15"/>
  <c r="AZ317" i="15"/>
  <c r="AZ318" i="15"/>
  <c r="AZ319" i="15"/>
  <c r="AZ320" i="15"/>
  <c r="AZ321" i="15"/>
  <c r="AZ322" i="15"/>
  <c r="AZ323" i="15"/>
  <c r="AZ324" i="15"/>
  <c r="AZ325" i="15"/>
  <c r="AZ326" i="15"/>
  <c r="AZ327" i="15"/>
  <c r="AZ328" i="15"/>
  <c r="AZ329" i="15"/>
  <c r="AZ330" i="15"/>
  <c r="AZ331" i="15"/>
  <c r="AZ332" i="15"/>
  <c r="AZ333" i="15"/>
  <c r="AZ334" i="15"/>
  <c r="AZ335" i="15"/>
  <c r="AZ336" i="15"/>
  <c r="AZ337" i="15"/>
  <c r="AZ338" i="15"/>
  <c r="AZ339" i="15"/>
  <c r="AZ340" i="15"/>
  <c r="AZ341" i="15"/>
  <c r="AZ342" i="15"/>
  <c r="AZ343" i="15"/>
  <c r="AZ344" i="15"/>
  <c r="AZ345" i="15"/>
  <c r="AZ346" i="15"/>
  <c r="AZ347" i="15"/>
  <c r="AZ348" i="15"/>
  <c r="AZ349" i="15"/>
  <c r="AZ350" i="15"/>
  <c r="AZ351" i="15"/>
  <c r="AZ352" i="15"/>
  <c r="AZ353" i="15"/>
  <c r="AZ354" i="15"/>
  <c r="AZ355" i="15"/>
  <c r="AZ356" i="15"/>
  <c r="AZ357" i="15"/>
  <c r="AZ358" i="15"/>
  <c r="AZ359" i="15"/>
  <c r="AZ360" i="15"/>
  <c r="AZ361" i="15"/>
  <c r="AZ362" i="15"/>
  <c r="AZ363" i="15"/>
  <c r="AZ364" i="15"/>
  <c r="AZ365" i="15"/>
  <c r="AZ366" i="15"/>
  <c r="AZ367" i="15"/>
  <c r="AZ368" i="15"/>
  <c r="AZ369" i="15"/>
  <c r="AZ370" i="15"/>
  <c r="AZ371" i="15"/>
  <c r="AZ372" i="15"/>
  <c r="AZ373" i="15"/>
  <c r="AZ374" i="15"/>
  <c r="AZ375" i="15"/>
  <c r="AZ376" i="15"/>
  <c r="AZ377" i="15"/>
  <c r="AZ378" i="15"/>
  <c r="AZ379" i="15"/>
  <c r="AZ380" i="15"/>
  <c r="AZ381" i="15"/>
  <c r="AZ382" i="15"/>
  <c r="AZ383" i="15"/>
  <c r="AZ384" i="15"/>
  <c r="AZ385" i="15"/>
  <c r="AZ386" i="15"/>
  <c r="AZ387" i="15"/>
  <c r="AZ388" i="15"/>
  <c r="AZ389" i="15"/>
  <c r="AZ390" i="15"/>
  <c r="AZ391" i="15"/>
  <c r="AZ392" i="15"/>
  <c r="AZ393" i="15"/>
  <c r="AZ394" i="15"/>
  <c r="AZ395" i="15"/>
  <c r="AZ396" i="15"/>
  <c r="AZ397" i="15"/>
  <c r="AZ398" i="15"/>
  <c r="AZ399" i="15"/>
  <c r="AZ400" i="15"/>
  <c r="AZ401" i="15"/>
  <c r="AZ402" i="15"/>
  <c r="AZ403" i="15"/>
  <c r="AZ404" i="15"/>
  <c r="AZ405" i="15"/>
  <c r="AZ406" i="15"/>
  <c r="AZ407" i="15"/>
  <c r="AZ408" i="15"/>
  <c r="AZ409" i="15"/>
  <c r="AZ410" i="15"/>
  <c r="AZ411" i="15"/>
  <c r="AZ412" i="15"/>
  <c r="AZ413" i="15"/>
  <c r="AZ414" i="15"/>
  <c r="AZ415" i="15"/>
  <c r="AZ416" i="15"/>
  <c r="AZ417" i="15"/>
  <c r="AZ418" i="15"/>
  <c r="AZ419" i="15"/>
  <c r="AZ420" i="15"/>
  <c r="AZ421" i="15"/>
  <c r="AZ422" i="15"/>
  <c r="AZ423" i="15"/>
  <c r="AZ424" i="15"/>
  <c r="AZ425" i="15"/>
  <c r="AZ426" i="15"/>
  <c r="AZ427" i="15"/>
  <c r="AZ428" i="15"/>
  <c r="AZ429" i="15"/>
  <c r="AZ430" i="15"/>
  <c r="AZ431" i="15"/>
  <c r="AZ432" i="15"/>
  <c r="AZ433" i="15"/>
  <c r="AZ434" i="15"/>
  <c r="AZ435" i="15"/>
  <c r="AZ436" i="15"/>
  <c r="AZ437" i="15"/>
  <c r="AZ438" i="15"/>
  <c r="AZ439" i="15"/>
  <c r="AZ440" i="15"/>
  <c r="AZ441" i="15"/>
  <c r="AZ442" i="15"/>
  <c r="AZ443" i="15"/>
  <c r="AZ444" i="15"/>
  <c r="AZ445" i="15"/>
  <c r="AZ446" i="15"/>
  <c r="AZ447" i="15"/>
  <c r="AZ448" i="15"/>
  <c r="AZ449" i="15"/>
  <c r="AZ450" i="15"/>
  <c r="AZ451" i="15"/>
  <c r="AZ452" i="15"/>
  <c r="AZ453" i="15"/>
  <c r="AZ454" i="15"/>
  <c r="AZ455" i="15"/>
  <c r="AZ456" i="15"/>
  <c r="AZ457" i="15"/>
  <c r="AZ458" i="15"/>
  <c r="AZ459" i="15"/>
  <c r="AZ460" i="15"/>
  <c r="AZ461" i="15"/>
  <c r="AZ462" i="15"/>
  <c r="AZ463" i="15"/>
  <c r="AZ464" i="15"/>
  <c r="AZ465" i="15"/>
  <c r="AZ466" i="15"/>
  <c r="AZ467" i="15"/>
  <c r="AZ468" i="15"/>
  <c r="AZ469" i="15"/>
  <c r="AZ470" i="15"/>
  <c r="AZ471" i="15"/>
  <c r="AZ472" i="15"/>
  <c r="AZ473" i="15"/>
  <c r="AZ474" i="15"/>
  <c r="AZ475" i="15"/>
  <c r="AZ476" i="15"/>
  <c r="AZ477" i="15"/>
  <c r="AZ478" i="15"/>
  <c r="AZ479" i="15"/>
  <c r="AZ480" i="15"/>
  <c r="AZ481" i="15"/>
  <c r="AZ482" i="15"/>
  <c r="AZ483" i="15"/>
  <c r="AZ484" i="15"/>
  <c r="AZ485" i="15"/>
  <c r="AZ486" i="15"/>
  <c r="AZ487" i="15"/>
  <c r="AZ488" i="15"/>
  <c r="AZ489" i="15"/>
  <c r="AZ490" i="15"/>
  <c r="AZ491" i="15"/>
  <c r="AZ492" i="15"/>
  <c r="AZ493" i="15"/>
  <c r="AZ494" i="15"/>
  <c r="AZ495" i="15"/>
  <c r="AZ496" i="15"/>
  <c r="AZ497" i="15"/>
  <c r="AZ498" i="15"/>
  <c r="AZ499" i="15"/>
  <c r="AZ500" i="15"/>
  <c r="AZ501" i="15"/>
  <c r="AZ502" i="15"/>
  <c r="AZ503" i="15"/>
  <c r="AZ504" i="15"/>
  <c r="AZ505" i="15"/>
  <c r="AZ506" i="15"/>
  <c r="AZ507" i="15"/>
  <c r="AZ508" i="15"/>
  <c r="AZ509" i="15"/>
  <c r="AZ510" i="15"/>
  <c r="AZ511" i="15"/>
  <c r="AZ512" i="15"/>
  <c r="AZ513" i="15"/>
  <c r="AZ514" i="15"/>
  <c r="AZ515" i="15"/>
  <c r="AZ516" i="15"/>
  <c r="AZ517" i="15"/>
  <c r="AZ518" i="15"/>
  <c r="AZ519" i="15"/>
  <c r="AZ520" i="15"/>
  <c r="AZ521" i="15"/>
  <c r="AZ522" i="15"/>
  <c r="AZ523" i="15"/>
  <c r="AZ524" i="15"/>
  <c r="AZ525" i="15"/>
  <c r="AZ526" i="15"/>
  <c r="AZ527" i="15"/>
  <c r="AZ528" i="15"/>
  <c r="AZ529" i="15"/>
  <c r="AZ530" i="15"/>
  <c r="AZ531" i="15"/>
  <c r="AZ532" i="15"/>
  <c r="AZ533" i="15"/>
  <c r="AZ534" i="15"/>
  <c r="AZ535" i="15"/>
  <c r="AZ536" i="15"/>
  <c r="AZ537" i="15"/>
  <c r="AZ538" i="15"/>
  <c r="AZ539" i="15"/>
  <c r="AZ540" i="15"/>
  <c r="AZ541" i="15"/>
  <c r="AZ542" i="15"/>
  <c r="AZ543" i="15"/>
  <c r="AZ544" i="15"/>
  <c r="AZ545" i="15"/>
  <c r="AZ546" i="15"/>
  <c r="AZ547" i="15"/>
  <c r="AZ548" i="15"/>
  <c r="AZ549" i="15"/>
  <c r="AZ550" i="15"/>
  <c r="AZ551" i="15"/>
  <c r="AZ552" i="15"/>
  <c r="AZ553" i="15"/>
  <c r="AZ554" i="15"/>
  <c r="AZ555" i="15"/>
  <c r="AZ556" i="15"/>
  <c r="AZ557" i="15"/>
  <c r="AZ558" i="15"/>
  <c r="AZ559" i="15"/>
  <c r="AZ560" i="15"/>
  <c r="AZ561" i="15"/>
  <c r="AZ562" i="15"/>
  <c r="AZ563" i="15"/>
  <c r="AZ564" i="15"/>
  <c r="AZ565" i="15"/>
  <c r="AZ566" i="15"/>
  <c r="AZ567" i="15"/>
  <c r="AZ568" i="15"/>
  <c r="AZ569" i="15"/>
  <c r="AZ570" i="15"/>
  <c r="AZ571" i="15"/>
  <c r="AZ572" i="15"/>
  <c r="AZ573" i="15"/>
  <c r="AZ574" i="15"/>
  <c r="AZ575" i="15"/>
  <c r="AZ576" i="15"/>
  <c r="AZ577" i="15"/>
  <c r="AZ578" i="15"/>
  <c r="AZ579" i="15"/>
  <c r="AZ580" i="15"/>
  <c r="AZ581" i="15"/>
  <c r="AZ582" i="15"/>
  <c r="AZ583" i="15"/>
  <c r="AZ584" i="15"/>
  <c r="AZ585" i="15"/>
  <c r="AZ586" i="15"/>
  <c r="AZ587" i="15"/>
  <c r="AZ588" i="15"/>
  <c r="AZ589" i="15"/>
  <c r="AZ590" i="15"/>
  <c r="AZ591" i="15"/>
  <c r="AZ592" i="15"/>
  <c r="AZ593" i="15"/>
  <c r="AZ594" i="15"/>
  <c r="AZ595" i="15"/>
  <c r="AZ596" i="15"/>
  <c r="AZ597" i="15"/>
  <c r="AZ598" i="15"/>
  <c r="AZ599" i="15"/>
  <c r="AZ600" i="15"/>
  <c r="AZ601" i="15"/>
  <c r="AZ602" i="15"/>
  <c r="AZ603" i="15"/>
  <c r="AZ604" i="15"/>
  <c r="AZ605" i="15"/>
  <c r="AZ606" i="15"/>
  <c r="AZ607" i="15"/>
  <c r="AZ608" i="15"/>
  <c r="AZ609" i="15"/>
  <c r="AZ610" i="15"/>
  <c r="AZ611" i="15"/>
  <c r="AZ612" i="15"/>
  <c r="AZ613" i="15"/>
  <c r="AZ614" i="15"/>
  <c r="AZ615" i="15"/>
  <c r="AZ616" i="15"/>
  <c r="AZ617" i="15"/>
  <c r="AZ618" i="15"/>
  <c r="AZ619" i="15"/>
  <c r="AZ620" i="15"/>
  <c r="AZ621" i="15"/>
  <c r="AZ622" i="15"/>
  <c r="AZ623" i="15"/>
  <c r="AZ624" i="15"/>
  <c r="AZ625" i="15"/>
  <c r="AZ626" i="15"/>
  <c r="AZ627" i="15"/>
  <c r="AZ628" i="15"/>
  <c r="AZ629" i="15"/>
  <c r="AZ630" i="15"/>
  <c r="AZ631" i="15"/>
  <c r="AZ632" i="15"/>
  <c r="AZ633" i="15"/>
  <c r="AZ634" i="15"/>
  <c r="AZ635" i="15"/>
  <c r="AZ636" i="15"/>
  <c r="AZ637" i="15"/>
  <c r="AZ638" i="15"/>
  <c r="AZ639" i="15"/>
  <c r="AZ640" i="15"/>
  <c r="AZ641" i="15"/>
  <c r="AZ642" i="15"/>
  <c r="AZ643" i="15"/>
  <c r="AZ644" i="15"/>
  <c r="AZ645" i="15"/>
  <c r="AZ646" i="15"/>
  <c r="AZ647" i="15"/>
  <c r="AZ648" i="15"/>
  <c r="AZ649" i="15"/>
  <c r="AZ650" i="15"/>
  <c r="AZ651" i="15"/>
  <c r="AZ652" i="15"/>
  <c r="AZ653" i="15"/>
  <c r="AZ654" i="15"/>
  <c r="AZ655" i="15"/>
  <c r="AZ656" i="15"/>
  <c r="AZ657" i="15"/>
  <c r="AZ658" i="15"/>
  <c r="AZ659" i="15"/>
  <c r="AZ660" i="15"/>
  <c r="AZ661" i="15"/>
  <c r="AZ662" i="15"/>
  <c r="AZ663" i="15"/>
  <c r="AZ664" i="15"/>
  <c r="AZ665" i="15"/>
  <c r="AZ666" i="15"/>
  <c r="AZ667" i="15"/>
  <c r="AZ668" i="15"/>
  <c r="AZ669" i="15"/>
  <c r="AZ670" i="15"/>
  <c r="AZ671" i="15"/>
  <c r="AZ672" i="15"/>
  <c r="AZ673" i="15"/>
  <c r="AZ674" i="15"/>
  <c r="AZ675" i="15"/>
  <c r="AZ676" i="15"/>
  <c r="AZ677" i="15"/>
  <c r="AZ678" i="15"/>
  <c r="AZ679" i="15"/>
  <c r="AZ680" i="15"/>
  <c r="AZ681" i="15"/>
  <c r="AZ682" i="15"/>
  <c r="AZ683" i="15"/>
  <c r="AZ684" i="15"/>
  <c r="AZ685" i="15"/>
  <c r="AZ686" i="15"/>
  <c r="AZ687" i="15"/>
  <c r="AZ688" i="15"/>
  <c r="AZ689" i="15"/>
  <c r="AZ690" i="15"/>
  <c r="AZ691" i="15"/>
  <c r="AZ692" i="15"/>
  <c r="AZ693" i="15"/>
  <c r="AZ694" i="15"/>
  <c r="AZ695" i="15"/>
  <c r="AZ696" i="15"/>
  <c r="AZ697" i="15"/>
  <c r="AZ698" i="15"/>
  <c r="AZ699" i="15"/>
  <c r="AZ700" i="15"/>
  <c r="AZ701" i="15"/>
  <c r="AZ702" i="15"/>
  <c r="AZ703" i="15"/>
  <c r="AZ704" i="15"/>
  <c r="AZ705" i="15"/>
  <c r="AZ706" i="15"/>
  <c r="AZ707" i="15"/>
  <c r="AZ708" i="15"/>
  <c r="AZ709" i="15"/>
  <c r="AZ710" i="15"/>
  <c r="AZ711" i="15"/>
  <c r="AZ712" i="15"/>
  <c r="AZ713" i="15"/>
  <c r="AZ714" i="15"/>
  <c r="AZ715" i="15"/>
  <c r="AZ716" i="15"/>
  <c r="AZ717" i="15"/>
  <c r="AZ718" i="15"/>
  <c r="AZ719" i="15"/>
  <c r="AZ720" i="15"/>
  <c r="AZ721" i="15"/>
  <c r="AZ722" i="15"/>
  <c r="AZ723" i="15"/>
  <c r="AZ724" i="15"/>
  <c r="AZ725" i="15"/>
  <c r="AZ726" i="15"/>
  <c r="AZ727" i="15"/>
  <c r="AZ728" i="15"/>
  <c r="AZ729" i="15"/>
  <c r="AZ730" i="15"/>
  <c r="AZ731" i="15"/>
  <c r="AZ732" i="15"/>
  <c r="AZ733" i="15"/>
  <c r="AZ734" i="15"/>
  <c r="AZ735" i="15"/>
  <c r="AZ736" i="15"/>
  <c r="AZ737" i="15"/>
  <c r="AZ738" i="15"/>
  <c r="AZ739" i="15"/>
  <c r="AZ740" i="15"/>
  <c r="AZ741" i="15"/>
  <c r="AZ742" i="15"/>
  <c r="AZ743" i="15"/>
  <c r="AZ744" i="15"/>
  <c r="AZ745" i="15"/>
  <c r="AZ746" i="15"/>
  <c r="AZ747" i="15"/>
  <c r="AZ748" i="15"/>
  <c r="AZ749" i="15"/>
  <c r="AZ750" i="15"/>
  <c r="AZ751" i="15"/>
  <c r="AZ752" i="15"/>
  <c r="AZ753" i="15"/>
  <c r="AZ754" i="15"/>
  <c r="AZ755" i="15"/>
  <c r="AZ756" i="15"/>
  <c r="AZ757" i="15"/>
  <c r="AZ758" i="15"/>
  <c r="AZ759" i="15"/>
  <c r="AZ760" i="15"/>
  <c r="AZ761" i="15"/>
  <c r="AZ762" i="15"/>
  <c r="AZ763" i="15"/>
  <c r="AZ764" i="15"/>
  <c r="AZ765" i="15"/>
  <c r="AZ766" i="15"/>
  <c r="AZ767" i="15"/>
  <c r="AZ768" i="15"/>
  <c r="AZ769" i="15"/>
  <c r="AZ770" i="15"/>
  <c r="AZ771" i="15"/>
  <c r="AZ772" i="15"/>
  <c r="AZ773" i="15"/>
  <c r="AZ774" i="15"/>
  <c r="AZ775" i="15"/>
  <c r="AZ776" i="15"/>
  <c r="AZ777" i="15"/>
  <c r="AZ778" i="15"/>
  <c r="AZ779" i="15"/>
  <c r="AZ780" i="15"/>
  <c r="AZ781" i="15"/>
  <c r="AZ782" i="15"/>
  <c r="AZ783" i="15"/>
  <c r="AZ784" i="15"/>
  <c r="AZ785" i="15"/>
  <c r="AZ786" i="15"/>
  <c r="AZ787" i="15"/>
  <c r="AZ788" i="15"/>
  <c r="AZ789" i="15"/>
  <c r="AZ790" i="15"/>
  <c r="AZ791" i="15"/>
  <c r="AZ792" i="15"/>
  <c r="AZ793" i="15"/>
  <c r="AZ794" i="15"/>
  <c r="AZ795" i="15"/>
  <c r="AZ796" i="15"/>
  <c r="AZ797" i="15"/>
  <c r="AZ798" i="15"/>
  <c r="AZ799" i="15"/>
  <c r="AZ800" i="15"/>
  <c r="AZ801" i="15"/>
  <c r="AZ802" i="15"/>
  <c r="AZ803" i="15"/>
  <c r="AZ804" i="15"/>
  <c r="AZ805" i="15"/>
  <c r="AZ806" i="15"/>
  <c r="AZ807" i="15"/>
  <c r="AZ808" i="15"/>
  <c r="AZ809" i="15"/>
  <c r="AZ810" i="15"/>
  <c r="AZ811" i="15"/>
  <c r="AZ812" i="15"/>
  <c r="AZ813" i="15"/>
  <c r="AZ814" i="15"/>
  <c r="AZ815" i="15"/>
  <c r="AZ816" i="15"/>
  <c r="AZ817" i="15"/>
  <c r="AZ818" i="15"/>
  <c r="AZ819" i="15"/>
  <c r="AZ820" i="15"/>
  <c r="AZ821" i="15"/>
  <c r="AZ822" i="15"/>
  <c r="AZ823" i="15"/>
  <c r="AZ824" i="15"/>
  <c r="AZ825" i="15"/>
  <c r="AZ826" i="15"/>
  <c r="AZ827" i="15"/>
  <c r="AZ828" i="15"/>
  <c r="AZ829" i="15"/>
  <c r="AZ830" i="15"/>
  <c r="AZ831" i="15"/>
  <c r="AZ832" i="15"/>
  <c r="AZ833" i="15"/>
  <c r="AZ834" i="15"/>
  <c r="AZ835" i="15"/>
  <c r="AZ836" i="15"/>
  <c r="AZ837" i="15"/>
  <c r="AZ838" i="15"/>
  <c r="AZ839" i="15"/>
  <c r="AZ840" i="15"/>
  <c r="AZ841" i="15"/>
  <c r="AZ842" i="15"/>
  <c r="AZ843" i="15"/>
  <c r="AZ844" i="15"/>
  <c r="AZ845" i="15"/>
  <c r="AZ846" i="15"/>
  <c r="AZ847" i="15"/>
  <c r="AZ848" i="15"/>
  <c r="AZ849" i="15"/>
  <c r="AZ850" i="15"/>
  <c r="AZ851" i="15"/>
  <c r="AZ852" i="15"/>
  <c r="AZ853" i="15"/>
  <c r="AZ854" i="15"/>
  <c r="AZ855" i="15"/>
  <c r="AZ856" i="15"/>
  <c r="AZ857" i="15"/>
  <c r="AZ858" i="15"/>
  <c r="AZ859" i="15"/>
  <c r="AZ860" i="15"/>
  <c r="AZ861" i="15"/>
  <c r="AZ862" i="15"/>
  <c r="AZ863" i="15"/>
  <c r="AZ864" i="15"/>
  <c r="AZ865" i="15"/>
  <c r="AZ866" i="15"/>
  <c r="AZ867" i="15"/>
  <c r="AZ868" i="15"/>
  <c r="AZ869" i="15"/>
  <c r="AZ870" i="15"/>
  <c r="AZ871" i="15"/>
  <c r="AZ872" i="15"/>
  <c r="AZ873" i="15"/>
  <c r="AZ874" i="15"/>
  <c r="AZ875" i="15"/>
  <c r="AZ876" i="15"/>
  <c r="AZ877" i="15"/>
  <c r="AZ878" i="15"/>
  <c r="AZ879" i="15"/>
  <c r="AZ880" i="15"/>
  <c r="AZ881" i="15"/>
  <c r="AZ882" i="15"/>
  <c r="AZ883" i="15"/>
  <c r="AZ884" i="15"/>
  <c r="AZ885" i="15"/>
  <c r="AZ886" i="15"/>
  <c r="AZ887" i="15"/>
  <c r="AZ888" i="15"/>
  <c r="AZ889" i="15"/>
  <c r="AZ890" i="15"/>
  <c r="AZ891" i="15"/>
  <c r="AZ892" i="15"/>
  <c r="AZ893" i="15"/>
  <c r="AZ894" i="15"/>
  <c r="AZ895" i="15"/>
  <c r="AZ896" i="15"/>
  <c r="AZ897" i="15"/>
  <c r="AZ898" i="15"/>
  <c r="AZ899" i="15"/>
  <c r="AZ900" i="15"/>
  <c r="AZ901" i="15"/>
  <c r="AZ902" i="15"/>
  <c r="AZ903" i="15"/>
  <c r="AZ904" i="15"/>
  <c r="AZ905" i="15"/>
  <c r="AZ906" i="15"/>
  <c r="AZ907" i="15"/>
  <c r="AZ908" i="15"/>
  <c r="AZ909" i="15"/>
  <c r="AZ910" i="15"/>
  <c r="AZ911" i="15"/>
  <c r="AZ912" i="15"/>
  <c r="AZ913" i="15"/>
  <c r="AZ914" i="15"/>
  <c r="AZ915" i="15"/>
  <c r="AZ916" i="15"/>
  <c r="AZ917" i="15"/>
  <c r="AZ918" i="15"/>
  <c r="AZ919" i="15"/>
  <c r="AZ920" i="15"/>
  <c r="AZ921" i="15"/>
  <c r="AZ922" i="15"/>
  <c r="AZ923" i="15"/>
  <c r="AZ924" i="15"/>
  <c r="AZ925" i="15"/>
  <c r="AZ926" i="15"/>
  <c r="AZ927" i="15"/>
  <c r="AZ928" i="15"/>
  <c r="AZ929" i="15"/>
  <c r="AZ930" i="15"/>
  <c r="AZ931" i="15"/>
  <c r="AZ932" i="15"/>
  <c r="AZ933" i="15"/>
  <c r="AZ934" i="15"/>
  <c r="AZ935" i="15"/>
  <c r="AZ936" i="15"/>
  <c r="AZ937" i="15"/>
  <c r="AZ938" i="15"/>
  <c r="AZ939" i="15"/>
  <c r="AZ940" i="15"/>
  <c r="AZ941" i="15"/>
  <c r="AZ942" i="15"/>
  <c r="AZ943" i="15"/>
  <c r="AZ944" i="15"/>
  <c r="AZ945" i="15"/>
  <c r="AZ946" i="15"/>
  <c r="AZ947" i="15"/>
  <c r="AZ948" i="15"/>
  <c r="AZ949" i="15"/>
  <c r="AZ950" i="15"/>
  <c r="AZ951" i="15"/>
  <c r="AZ952" i="15"/>
  <c r="AZ953" i="15"/>
  <c r="AZ954" i="15"/>
  <c r="AZ955" i="15"/>
  <c r="AZ956" i="15"/>
  <c r="AZ957" i="15"/>
  <c r="AZ958" i="15"/>
  <c r="AZ959" i="15"/>
  <c r="AZ960" i="15"/>
  <c r="AZ961" i="15"/>
  <c r="AZ962" i="15"/>
  <c r="AZ963" i="15"/>
  <c r="AZ964" i="15"/>
  <c r="AZ965" i="15"/>
  <c r="AZ966" i="15"/>
  <c r="AZ967" i="15"/>
  <c r="AZ968" i="15"/>
  <c r="AZ969" i="15"/>
  <c r="AZ970" i="15"/>
  <c r="AZ971" i="15"/>
  <c r="AZ972" i="15"/>
  <c r="AZ973" i="15"/>
  <c r="AZ974" i="15"/>
  <c r="AZ975" i="15"/>
  <c r="AZ976" i="15"/>
  <c r="AZ977" i="15"/>
  <c r="AZ978" i="15"/>
  <c r="AZ979" i="15"/>
  <c r="AZ980" i="15"/>
  <c r="AZ981" i="15"/>
  <c r="AZ982" i="15"/>
  <c r="AZ983" i="15"/>
  <c r="AZ984" i="15"/>
  <c r="AZ985" i="15"/>
  <c r="AZ986" i="15"/>
  <c r="AZ987" i="15"/>
  <c r="AZ988" i="15"/>
  <c r="AZ989" i="15"/>
  <c r="AZ990" i="15"/>
  <c r="AZ991" i="15"/>
  <c r="AZ992" i="15"/>
  <c r="AZ993" i="15"/>
  <c r="AZ994" i="15"/>
  <c r="AZ995" i="15"/>
  <c r="AZ996" i="15"/>
  <c r="AZ997" i="15"/>
  <c r="AZ998" i="15"/>
  <c r="AZ999" i="15"/>
  <c r="AZ1000" i="15"/>
  <c r="AZ1001" i="15"/>
  <c r="AZ1002" i="15"/>
  <c r="AZ1003" i="15"/>
  <c r="AZ1004" i="15"/>
  <c r="AZ1005" i="15"/>
  <c r="AZ1006" i="15"/>
  <c r="AZ1007" i="15"/>
  <c r="AZ1008" i="15"/>
  <c r="AZ1009" i="15"/>
  <c r="AZ1010" i="15"/>
  <c r="AZ1011" i="15"/>
  <c r="AZ1012" i="15"/>
  <c r="AZ1013" i="15"/>
  <c r="AZ1014" i="15"/>
  <c r="AZ1015" i="15"/>
  <c r="AZ1016" i="15"/>
  <c r="AZ1017" i="15"/>
  <c r="AZ1018" i="15"/>
  <c r="AZ1019" i="15"/>
  <c r="AZ1020" i="15"/>
  <c r="AZ1021" i="15"/>
  <c r="AZ1022" i="15"/>
  <c r="AZ1023" i="15"/>
  <c r="AZ1024" i="15"/>
  <c r="AZ1025" i="15"/>
  <c r="AZ1026" i="15"/>
  <c r="AZ1027" i="15"/>
  <c r="AZ1028" i="15"/>
  <c r="AZ1029" i="15"/>
  <c r="AZ1030" i="15"/>
  <c r="AZ1031" i="15"/>
  <c r="AZ1032" i="15"/>
  <c r="AZ1033" i="15"/>
  <c r="AZ1034" i="15"/>
  <c r="AZ1035" i="15"/>
  <c r="AZ1036" i="15"/>
  <c r="AZ1037" i="15"/>
  <c r="AZ1038" i="15"/>
  <c r="AZ1039" i="15"/>
  <c r="AZ1040" i="15"/>
  <c r="AZ1041" i="15"/>
  <c r="AZ1042" i="15"/>
  <c r="AZ1043" i="15"/>
  <c r="AZ1044" i="15"/>
  <c r="AZ1045" i="15"/>
  <c r="AZ1046" i="15"/>
  <c r="AZ1047" i="15"/>
  <c r="AZ1048" i="15"/>
  <c r="AZ1049" i="15"/>
  <c r="AZ1050" i="15"/>
  <c r="AZ1051" i="15"/>
  <c r="AZ10" i="15"/>
  <c r="P16" i="24" l="1"/>
  <c r="P17" i="24"/>
  <c r="P18" i="24"/>
  <c r="P19" i="24"/>
  <c r="P20" i="24"/>
  <c r="P21" i="24"/>
  <c r="P22" i="24"/>
  <c r="P23" i="24"/>
  <c r="P24" i="24"/>
  <c r="P25" i="24"/>
  <c r="P26" i="24"/>
  <c r="P27" i="24"/>
  <c r="P28" i="24"/>
  <c r="P29" i="24"/>
  <c r="P30" i="24"/>
  <c r="AX11" i="15" l="1"/>
  <c r="AX12" i="15"/>
  <c r="AX13" i="15"/>
  <c r="AX14" i="15"/>
  <c r="AX15" i="15"/>
  <c r="AX16" i="15"/>
  <c r="AX17" i="15"/>
  <c r="AX18" i="15"/>
  <c r="AX19" i="15"/>
  <c r="AX20" i="15"/>
  <c r="AX21" i="15"/>
  <c r="AX22" i="15"/>
  <c r="AX23" i="15"/>
  <c r="AX24" i="15"/>
  <c r="AX25" i="15"/>
  <c r="AX26" i="15"/>
  <c r="AX27" i="15"/>
  <c r="AX28" i="15"/>
  <c r="AX29" i="15"/>
  <c r="AX30" i="15"/>
  <c r="AX31" i="15"/>
  <c r="AX32" i="15"/>
  <c r="AX33" i="15"/>
  <c r="AX34" i="15"/>
  <c r="AX35" i="15"/>
  <c r="AX36" i="15"/>
  <c r="AX37" i="15"/>
  <c r="AX38" i="15"/>
  <c r="AX39" i="15"/>
  <c r="AX40" i="15"/>
  <c r="AX41" i="15"/>
  <c r="AX42" i="15"/>
  <c r="AX43" i="15"/>
  <c r="AX44" i="15"/>
  <c r="AX45" i="15"/>
  <c r="AX46" i="15"/>
  <c r="AX47" i="15"/>
  <c r="AX48" i="15"/>
  <c r="AX49" i="15"/>
  <c r="AX50" i="15"/>
  <c r="AX51" i="15"/>
  <c r="AX52" i="15"/>
  <c r="AX53" i="15"/>
  <c r="AX54" i="15"/>
  <c r="AX55" i="15"/>
  <c r="AX56" i="15"/>
  <c r="AX57" i="15"/>
  <c r="AX58" i="15"/>
  <c r="AX59" i="15"/>
  <c r="AX60" i="15"/>
  <c r="AX61" i="15"/>
  <c r="AX62" i="15"/>
  <c r="AX63" i="15"/>
  <c r="AX64" i="15"/>
  <c r="AX65" i="15"/>
  <c r="AX66" i="15"/>
  <c r="AX67" i="15"/>
  <c r="AX68" i="15"/>
  <c r="AX69" i="15"/>
  <c r="AX70" i="15"/>
  <c r="AX71" i="15"/>
  <c r="AX72" i="15"/>
  <c r="AX73" i="15"/>
  <c r="AX74" i="15"/>
  <c r="AX75" i="15"/>
  <c r="AX76" i="15"/>
  <c r="AX77" i="15"/>
  <c r="AX78" i="15"/>
  <c r="AX79" i="15"/>
  <c r="AX80" i="15"/>
  <c r="AX81" i="15"/>
  <c r="AX82" i="15"/>
  <c r="AX83" i="15"/>
  <c r="AX84" i="15"/>
  <c r="AX85" i="15"/>
  <c r="AX86" i="15"/>
  <c r="AX87" i="15"/>
  <c r="AX88" i="15"/>
  <c r="AX89" i="15"/>
  <c r="AX90" i="15"/>
  <c r="AX91" i="15"/>
  <c r="AX92" i="15"/>
  <c r="AX93" i="15"/>
  <c r="AX94" i="15"/>
  <c r="AX95" i="15"/>
  <c r="AX96" i="15"/>
  <c r="AX97" i="15"/>
  <c r="AX98" i="15"/>
  <c r="AX99" i="15"/>
  <c r="AX100" i="15"/>
  <c r="AX101" i="15"/>
  <c r="AX102" i="15"/>
  <c r="AX103" i="15"/>
  <c r="AX104" i="15"/>
  <c r="AX105" i="15"/>
  <c r="AX106" i="15"/>
  <c r="AX107" i="15"/>
  <c r="AX108" i="15"/>
  <c r="AX109" i="15"/>
  <c r="AX110" i="15"/>
  <c r="AX111" i="15"/>
  <c r="AX112" i="15"/>
  <c r="AX113" i="15"/>
  <c r="AX114" i="15"/>
  <c r="AX115" i="15"/>
  <c r="AX116" i="15"/>
  <c r="AX117" i="15"/>
  <c r="AX118" i="15"/>
  <c r="AX119" i="15"/>
  <c r="AX120" i="15"/>
  <c r="AX121" i="15"/>
  <c r="AX122" i="15"/>
  <c r="AX123" i="15"/>
  <c r="AX124" i="15"/>
  <c r="AX125" i="15"/>
  <c r="AX126" i="15"/>
  <c r="AX127" i="15"/>
  <c r="AX128" i="15"/>
  <c r="AX129" i="15"/>
  <c r="AX130" i="15"/>
  <c r="AX131" i="15"/>
  <c r="AX132" i="15"/>
  <c r="AX133" i="15"/>
  <c r="AX134" i="15"/>
  <c r="AX135" i="15"/>
  <c r="AX136" i="15"/>
  <c r="AX137" i="15"/>
  <c r="AX138" i="15"/>
  <c r="AX139" i="15"/>
  <c r="AX140" i="15"/>
  <c r="AX141" i="15"/>
  <c r="AX142" i="15"/>
  <c r="AX143" i="15"/>
  <c r="AX144" i="15"/>
  <c r="AX145" i="15"/>
  <c r="AX146" i="15"/>
  <c r="AX147" i="15"/>
  <c r="AX148" i="15"/>
  <c r="AX149" i="15"/>
  <c r="AX150" i="15"/>
  <c r="AX151" i="15"/>
  <c r="AX152" i="15"/>
  <c r="AX153" i="15"/>
  <c r="AX154" i="15"/>
  <c r="AX155" i="15"/>
  <c r="AX156" i="15"/>
  <c r="AX157" i="15"/>
  <c r="AX158" i="15"/>
  <c r="AX159" i="15"/>
  <c r="AX160" i="15"/>
  <c r="AX161" i="15"/>
  <c r="AX162" i="15"/>
  <c r="AX163" i="15"/>
  <c r="AX164" i="15"/>
  <c r="AX165" i="15"/>
  <c r="AX166" i="15"/>
  <c r="AX167" i="15"/>
  <c r="AX168" i="15"/>
  <c r="AX169" i="15"/>
  <c r="AX170" i="15"/>
  <c r="AX171" i="15"/>
  <c r="AX172" i="15"/>
  <c r="AX173" i="15"/>
  <c r="AX174" i="15"/>
  <c r="AX175" i="15"/>
  <c r="AX176" i="15"/>
  <c r="AX177" i="15"/>
  <c r="AX178" i="15"/>
  <c r="AX179" i="15"/>
  <c r="AX180" i="15"/>
  <c r="AX181" i="15"/>
  <c r="AX182" i="15"/>
  <c r="AX183" i="15"/>
  <c r="AX184" i="15"/>
  <c r="AX185" i="15"/>
  <c r="AX186" i="15"/>
  <c r="AX187" i="15"/>
  <c r="AX188" i="15"/>
  <c r="AX189" i="15"/>
  <c r="AX190" i="15"/>
  <c r="AX191" i="15"/>
  <c r="AX192" i="15"/>
  <c r="AX193" i="15"/>
  <c r="AX194" i="15"/>
  <c r="AX195" i="15"/>
  <c r="AX196" i="15"/>
  <c r="AX197" i="15"/>
  <c r="AX198" i="15"/>
  <c r="AX199" i="15"/>
  <c r="AX200" i="15"/>
  <c r="AX201" i="15"/>
  <c r="AX202" i="15"/>
  <c r="AX203" i="15"/>
  <c r="AX204" i="15"/>
  <c r="AX205" i="15"/>
  <c r="AX206" i="15"/>
  <c r="AX207" i="15"/>
  <c r="AX208" i="15"/>
  <c r="AX209" i="15"/>
  <c r="AX210" i="15"/>
  <c r="AX211" i="15"/>
  <c r="AX212" i="15"/>
  <c r="AX213" i="15"/>
  <c r="AX214" i="15"/>
  <c r="AX215" i="15"/>
  <c r="AX216" i="15"/>
  <c r="AX217" i="15"/>
  <c r="AX218" i="15"/>
  <c r="AX219" i="15"/>
  <c r="AX220" i="15"/>
  <c r="AX221" i="15"/>
  <c r="AX222" i="15"/>
  <c r="AX223" i="15"/>
  <c r="AX224" i="15"/>
  <c r="AX225" i="15"/>
  <c r="AX226" i="15"/>
  <c r="AX227" i="15"/>
  <c r="AX228" i="15"/>
  <c r="AX229" i="15"/>
  <c r="AX230" i="15"/>
  <c r="AX231" i="15"/>
  <c r="AX232" i="15"/>
  <c r="AX233" i="15"/>
  <c r="AX234" i="15"/>
  <c r="AX235" i="15"/>
  <c r="AX236" i="15"/>
  <c r="AX237" i="15"/>
  <c r="AX238" i="15"/>
  <c r="AX239" i="15"/>
  <c r="AX240" i="15"/>
  <c r="AX241" i="15"/>
  <c r="AX242" i="15"/>
  <c r="AX243" i="15"/>
  <c r="AX244" i="15"/>
  <c r="AX245" i="15"/>
  <c r="AX246" i="15"/>
  <c r="AX247" i="15"/>
  <c r="AX248" i="15"/>
  <c r="AX249" i="15"/>
  <c r="AX250" i="15"/>
  <c r="AX251" i="15"/>
  <c r="AX252" i="15"/>
  <c r="AX253" i="15"/>
  <c r="AX254" i="15"/>
  <c r="AX255" i="15"/>
  <c r="AX256" i="15"/>
  <c r="AX257" i="15"/>
  <c r="AX258" i="15"/>
  <c r="AX259" i="15"/>
  <c r="AX260" i="15"/>
  <c r="AX261" i="15"/>
  <c r="AX262" i="15"/>
  <c r="AX263" i="15"/>
  <c r="AX264" i="15"/>
  <c r="AX265" i="15"/>
  <c r="AX266" i="15"/>
  <c r="AX267" i="15"/>
  <c r="AX268" i="15"/>
  <c r="AX269" i="15"/>
  <c r="AX270" i="15"/>
  <c r="AX271" i="15"/>
  <c r="AX272" i="15"/>
  <c r="AX273" i="15"/>
  <c r="AX274" i="15"/>
  <c r="AX275" i="15"/>
  <c r="AX276" i="15"/>
  <c r="AX277" i="15"/>
  <c r="AX278" i="15"/>
  <c r="AX279" i="15"/>
  <c r="AX280" i="15"/>
  <c r="AX281" i="15"/>
  <c r="AX282" i="15"/>
  <c r="AX283" i="15"/>
  <c r="AX284" i="15"/>
  <c r="AX285" i="15"/>
  <c r="AX286" i="15"/>
  <c r="AX287" i="15"/>
  <c r="AX288" i="15"/>
  <c r="AX289" i="15"/>
  <c r="AX290" i="15"/>
  <c r="AX291" i="15"/>
  <c r="AX292" i="15"/>
  <c r="AX293" i="15"/>
  <c r="AX294" i="15"/>
  <c r="AX295" i="15"/>
  <c r="AX296" i="15"/>
  <c r="AX297" i="15"/>
  <c r="AX298" i="15"/>
  <c r="AX299" i="15"/>
  <c r="AX300" i="15"/>
  <c r="AX301" i="15"/>
  <c r="AX302" i="15"/>
  <c r="AX303" i="15"/>
  <c r="AX304" i="15"/>
  <c r="AX305" i="15"/>
  <c r="AX306" i="15"/>
  <c r="AX307" i="15"/>
  <c r="AX308" i="15"/>
  <c r="AX309" i="15"/>
  <c r="AX310" i="15"/>
  <c r="AX311" i="15"/>
  <c r="AX312" i="15"/>
  <c r="AX313" i="15"/>
  <c r="AX314" i="15"/>
  <c r="AX315" i="15"/>
  <c r="AX316" i="15"/>
  <c r="AX317" i="15"/>
  <c r="AX318" i="15"/>
  <c r="AX319" i="15"/>
  <c r="AX320" i="15"/>
  <c r="AX321" i="15"/>
  <c r="AX322" i="15"/>
  <c r="AX323" i="15"/>
  <c r="AX324" i="15"/>
  <c r="AX325" i="15"/>
  <c r="AX326" i="15"/>
  <c r="AX327" i="15"/>
  <c r="AX328" i="15"/>
  <c r="AX329" i="15"/>
  <c r="AX330" i="15"/>
  <c r="AX331" i="15"/>
  <c r="AX332" i="15"/>
  <c r="AX333" i="15"/>
  <c r="AX334" i="15"/>
  <c r="AX335" i="15"/>
  <c r="AX336" i="15"/>
  <c r="AX337" i="15"/>
  <c r="AX338" i="15"/>
  <c r="AX339" i="15"/>
  <c r="AX340" i="15"/>
  <c r="AX341" i="15"/>
  <c r="AX342" i="15"/>
  <c r="AX343" i="15"/>
  <c r="AX344" i="15"/>
  <c r="AX345" i="15"/>
  <c r="AX346" i="15"/>
  <c r="AX347" i="15"/>
  <c r="AX348" i="15"/>
  <c r="AX349" i="15"/>
  <c r="AX350" i="15"/>
  <c r="AX351" i="15"/>
  <c r="AX352" i="15"/>
  <c r="AX353" i="15"/>
  <c r="AX354" i="15"/>
  <c r="AX355" i="15"/>
  <c r="AX356" i="15"/>
  <c r="AX357" i="15"/>
  <c r="AX358" i="15"/>
  <c r="AX359" i="15"/>
  <c r="AX360" i="15"/>
  <c r="AX361" i="15"/>
  <c r="AX362" i="15"/>
  <c r="AX363" i="15"/>
  <c r="AX364" i="15"/>
  <c r="AX365" i="15"/>
  <c r="AX366" i="15"/>
  <c r="AX367" i="15"/>
  <c r="AX368" i="15"/>
  <c r="AX369" i="15"/>
  <c r="AX370" i="15"/>
  <c r="AX371" i="15"/>
  <c r="AX372" i="15"/>
  <c r="AX373" i="15"/>
  <c r="AX374" i="15"/>
  <c r="AX375" i="15"/>
  <c r="AX376" i="15"/>
  <c r="AX377" i="15"/>
  <c r="AX378" i="15"/>
  <c r="AX379" i="15"/>
  <c r="AX380" i="15"/>
  <c r="AX381" i="15"/>
  <c r="AX382" i="15"/>
  <c r="AX383" i="15"/>
  <c r="AX384" i="15"/>
  <c r="AX385" i="15"/>
  <c r="AX386" i="15"/>
  <c r="AX387" i="15"/>
  <c r="AX388" i="15"/>
  <c r="AX389" i="15"/>
  <c r="AX390" i="15"/>
  <c r="AX391" i="15"/>
  <c r="AX392" i="15"/>
  <c r="AX393" i="15"/>
  <c r="AX394" i="15"/>
  <c r="AX395" i="15"/>
  <c r="AX396" i="15"/>
  <c r="AX397" i="15"/>
  <c r="AX398" i="15"/>
  <c r="AX399" i="15"/>
  <c r="AX400" i="15"/>
  <c r="AX401" i="15"/>
  <c r="AX402" i="15"/>
  <c r="AX403" i="15"/>
  <c r="AX404" i="15"/>
  <c r="AX405" i="15"/>
  <c r="AX406" i="15"/>
  <c r="AX407" i="15"/>
  <c r="AX408" i="15"/>
  <c r="AX409" i="15"/>
  <c r="AX410" i="15"/>
  <c r="AX411" i="15"/>
  <c r="AX412" i="15"/>
  <c r="AX413" i="15"/>
  <c r="AX414" i="15"/>
  <c r="AX415" i="15"/>
  <c r="AX416" i="15"/>
  <c r="AX417" i="15"/>
  <c r="AX418" i="15"/>
  <c r="AX419" i="15"/>
  <c r="AX420" i="15"/>
  <c r="AX421" i="15"/>
  <c r="AX422" i="15"/>
  <c r="AX423" i="15"/>
  <c r="AX424" i="15"/>
  <c r="AX425" i="15"/>
  <c r="AX426" i="15"/>
  <c r="AX427" i="15"/>
  <c r="AX428" i="15"/>
  <c r="AX429" i="15"/>
  <c r="AX430" i="15"/>
  <c r="AX431" i="15"/>
  <c r="AX432" i="15"/>
  <c r="AX433" i="15"/>
  <c r="AX434" i="15"/>
  <c r="AX435" i="15"/>
  <c r="AX436" i="15"/>
  <c r="AX437" i="15"/>
  <c r="AX438" i="15"/>
  <c r="AX439" i="15"/>
  <c r="AX440" i="15"/>
  <c r="AX441" i="15"/>
  <c r="AX442" i="15"/>
  <c r="AX443" i="15"/>
  <c r="AX444" i="15"/>
  <c r="AX445" i="15"/>
  <c r="AX446" i="15"/>
  <c r="AX447" i="15"/>
  <c r="AX448" i="15"/>
  <c r="AX449" i="15"/>
  <c r="AX450" i="15"/>
  <c r="AX451" i="15"/>
  <c r="AX452" i="15"/>
  <c r="AX453" i="15"/>
  <c r="AX454" i="15"/>
  <c r="AX455" i="15"/>
  <c r="AX456" i="15"/>
  <c r="AX457" i="15"/>
  <c r="AX458" i="15"/>
  <c r="AX459" i="15"/>
  <c r="AX460" i="15"/>
  <c r="AX461" i="15"/>
  <c r="AX462" i="15"/>
  <c r="AX463" i="15"/>
  <c r="AX464" i="15"/>
  <c r="AX465" i="15"/>
  <c r="AX466" i="15"/>
  <c r="AX467" i="15"/>
  <c r="AX468" i="15"/>
  <c r="AX469" i="15"/>
  <c r="AX470" i="15"/>
  <c r="AX471" i="15"/>
  <c r="AX472" i="15"/>
  <c r="AX473" i="15"/>
  <c r="AX474" i="15"/>
  <c r="AX475" i="15"/>
  <c r="AX476" i="15"/>
  <c r="AX477" i="15"/>
  <c r="AX478" i="15"/>
  <c r="AX479" i="15"/>
  <c r="AX480" i="15"/>
  <c r="AX481" i="15"/>
  <c r="AX482" i="15"/>
  <c r="AX483" i="15"/>
  <c r="AX484" i="15"/>
  <c r="AX485" i="15"/>
  <c r="AX486" i="15"/>
  <c r="AX487" i="15"/>
  <c r="AX488" i="15"/>
  <c r="AX489" i="15"/>
  <c r="AX490" i="15"/>
  <c r="AX491" i="15"/>
  <c r="AX492" i="15"/>
  <c r="AX493" i="15"/>
  <c r="AX494" i="15"/>
  <c r="AX495" i="15"/>
  <c r="AX496" i="15"/>
  <c r="AX497" i="15"/>
  <c r="AX498" i="15"/>
  <c r="AX499" i="15"/>
  <c r="AX500" i="15"/>
  <c r="AX501" i="15"/>
  <c r="AX502" i="15"/>
  <c r="AX503" i="15"/>
  <c r="AX504" i="15"/>
  <c r="AX505" i="15"/>
  <c r="AX506" i="15"/>
  <c r="AX507" i="15"/>
  <c r="AX508" i="15"/>
  <c r="AX509" i="15"/>
  <c r="AX510" i="15"/>
  <c r="AX511" i="15"/>
  <c r="AX512" i="15"/>
  <c r="AX513" i="15"/>
  <c r="AX514" i="15"/>
  <c r="AX515" i="15"/>
  <c r="AX516" i="15"/>
  <c r="AX517" i="15"/>
  <c r="AX518" i="15"/>
  <c r="AX519" i="15"/>
  <c r="AX520" i="15"/>
  <c r="AX521" i="15"/>
  <c r="AX522" i="15"/>
  <c r="AX523" i="15"/>
  <c r="AX524" i="15"/>
  <c r="AX525" i="15"/>
  <c r="AX526" i="15"/>
  <c r="AX527" i="15"/>
  <c r="AX528" i="15"/>
  <c r="AX529" i="15"/>
  <c r="AX530" i="15"/>
  <c r="AX531" i="15"/>
  <c r="AX532" i="15"/>
  <c r="AX533" i="15"/>
  <c r="AX534" i="15"/>
  <c r="AX535" i="15"/>
  <c r="AX536" i="15"/>
  <c r="AX537" i="15"/>
  <c r="AX538" i="15"/>
  <c r="AX539" i="15"/>
  <c r="AX540" i="15"/>
  <c r="AX541" i="15"/>
  <c r="AX542" i="15"/>
  <c r="AX543" i="15"/>
  <c r="AX544" i="15"/>
  <c r="AX545" i="15"/>
  <c r="AX546" i="15"/>
  <c r="AX547" i="15"/>
  <c r="AX548" i="15"/>
  <c r="AX549" i="15"/>
  <c r="AX550" i="15"/>
  <c r="AX551" i="15"/>
  <c r="AX552" i="15"/>
  <c r="AX553" i="15"/>
  <c r="AX554" i="15"/>
  <c r="AX555" i="15"/>
  <c r="AX556" i="15"/>
  <c r="AX557" i="15"/>
  <c r="AX558" i="15"/>
  <c r="AX559" i="15"/>
  <c r="AX560" i="15"/>
  <c r="AX561" i="15"/>
  <c r="AX562" i="15"/>
  <c r="AX563" i="15"/>
  <c r="AX564" i="15"/>
  <c r="AX565" i="15"/>
  <c r="AX566" i="15"/>
  <c r="AX567" i="15"/>
  <c r="AX568" i="15"/>
  <c r="AX569" i="15"/>
  <c r="AX570" i="15"/>
  <c r="AX571" i="15"/>
  <c r="AX572" i="15"/>
  <c r="AX573" i="15"/>
  <c r="AX574" i="15"/>
  <c r="AX575" i="15"/>
  <c r="AX576" i="15"/>
  <c r="AX577" i="15"/>
  <c r="AX578" i="15"/>
  <c r="AX579" i="15"/>
  <c r="AX580" i="15"/>
  <c r="AX581" i="15"/>
  <c r="AX582" i="15"/>
  <c r="AX583" i="15"/>
  <c r="AX584" i="15"/>
  <c r="AX585" i="15"/>
  <c r="AX586" i="15"/>
  <c r="AX587" i="15"/>
  <c r="AX588" i="15"/>
  <c r="AX589" i="15"/>
  <c r="AX590" i="15"/>
  <c r="AX591" i="15"/>
  <c r="AX592" i="15"/>
  <c r="AX593" i="15"/>
  <c r="AX594" i="15"/>
  <c r="AX595" i="15"/>
  <c r="AX596" i="15"/>
  <c r="AX597" i="15"/>
  <c r="AX598" i="15"/>
  <c r="AX599" i="15"/>
  <c r="AX600" i="15"/>
  <c r="AX601" i="15"/>
  <c r="AX602" i="15"/>
  <c r="AX603" i="15"/>
  <c r="AX604" i="15"/>
  <c r="AX605" i="15"/>
  <c r="AX606" i="15"/>
  <c r="AX607" i="15"/>
  <c r="AX608" i="15"/>
  <c r="AX609" i="15"/>
  <c r="AX610" i="15"/>
  <c r="AX611" i="15"/>
  <c r="AX612" i="15"/>
  <c r="AX613" i="15"/>
  <c r="AX614" i="15"/>
  <c r="AX615" i="15"/>
  <c r="AX616" i="15"/>
  <c r="AX617" i="15"/>
  <c r="AX618" i="15"/>
  <c r="AX619" i="15"/>
  <c r="AX620" i="15"/>
  <c r="AX621" i="15"/>
  <c r="AX622" i="15"/>
  <c r="AX623" i="15"/>
  <c r="AX624" i="15"/>
  <c r="AX625" i="15"/>
  <c r="AX626" i="15"/>
  <c r="AX627" i="15"/>
  <c r="AX628" i="15"/>
  <c r="AX629" i="15"/>
  <c r="AX630" i="15"/>
  <c r="AX631" i="15"/>
  <c r="AX632" i="15"/>
  <c r="AX633" i="15"/>
  <c r="AX634" i="15"/>
  <c r="AX635" i="15"/>
  <c r="AX636" i="15"/>
  <c r="AX637" i="15"/>
  <c r="AX638" i="15"/>
  <c r="AX639" i="15"/>
  <c r="AX640" i="15"/>
  <c r="AX641" i="15"/>
  <c r="AX642" i="15"/>
  <c r="AX643" i="15"/>
  <c r="AX644" i="15"/>
  <c r="AX645" i="15"/>
  <c r="AX646" i="15"/>
  <c r="AX647" i="15"/>
  <c r="AX648" i="15"/>
  <c r="AX649" i="15"/>
  <c r="AX650" i="15"/>
  <c r="AX651" i="15"/>
  <c r="AX652" i="15"/>
  <c r="AX653" i="15"/>
  <c r="AX654" i="15"/>
  <c r="AX655" i="15"/>
  <c r="AX656" i="15"/>
  <c r="AX657" i="15"/>
  <c r="AX658" i="15"/>
  <c r="AX659" i="15"/>
  <c r="AX660" i="15"/>
  <c r="AX661" i="15"/>
  <c r="AX662" i="15"/>
  <c r="AX663" i="15"/>
  <c r="AX664" i="15"/>
  <c r="AX665" i="15"/>
  <c r="AX666" i="15"/>
  <c r="AX667" i="15"/>
  <c r="AX668" i="15"/>
  <c r="AX669" i="15"/>
  <c r="AX670" i="15"/>
  <c r="AX671" i="15"/>
  <c r="AX672" i="15"/>
  <c r="AX673" i="15"/>
  <c r="AX674" i="15"/>
  <c r="AX675" i="15"/>
  <c r="AX676" i="15"/>
  <c r="AX677" i="15"/>
  <c r="AX678" i="15"/>
  <c r="AX679" i="15"/>
  <c r="AX680" i="15"/>
  <c r="AX681" i="15"/>
  <c r="AX682" i="15"/>
  <c r="AX683" i="15"/>
  <c r="AX684" i="15"/>
  <c r="AX685" i="15"/>
  <c r="AX686" i="15"/>
  <c r="AX687" i="15"/>
  <c r="AX688" i="15"/>
  <c r="AX689" i="15"/>
  <c r="AX690" i="15"/>
  <c r="AX691" i="15"/>
  <c r="AX692" i="15"/>
  <c r="AX693" i="15"/>
  <c r="AX694" i="15"/>
  <c r="AX695" i="15"/>
  <c r="AX696" i="15"/>
  <c r="AX697" i="15"/>
  <c r="AX698" i="15"/>
  <c r="AX699" i="15"/>
  <c r="AX700" i="15"/>
  <c r="AX701" i="15"/>
  <c r="AX702" i="15"/>
  <c r="AX703" i="15"/>
  <c r="AX704" i="15"/>
  <c r="AX705" i="15"/>
  <c r="AX706" i="15"/>
  <c r="AX707" i="15"/>
  <c r="AX708" i="15"/>
  <c r="AX709" i="15"/>
  <c r="AX710" i="15"/>
  <c r="AX711" i="15"/>
  <c r="AX712" i="15"/>
  <c r="AX713" i="15"/>
  <c r="AX714" i="15"/>
  <c r="AX715" i="15"/>
  <c r="AX716" i="15"/>
  <c r="AX717" i="15"/>
  <c r="AX718" i="15"/>
  <c r="AX719" i="15"/>
  <c r="AX720" i="15"/>
  <c r="AX721" i="15"/>
  <c r="AX722" i="15"/>
  <c r="AX723" i="15"/>
  <c r="AX724" i="15"/>
  <c r="AX725" i="15"/>
  <c r="AX726" i="15"/>
  <c r="AX727" i="15"/>
  <c r="AX728" i="15"/>
  <c r="AX729" i="15"/>
  <c r="AX730" i="15"/>
  <c r="AX731" i="15"/>
  <c r="AX732" i="15"/>
  <c r="AX733" i="15"/>
  <c r="AX734" i="15"/>
  <c r="AX735" i="15"/>
  <c r="AX736" i="15"/>
  <c r="AX737" i="15"/>
  <c r="AX738" i="15"/>
  <c r="AX739" i="15"/>
  <c r="AX740" i="15"/>
  <c r="AX741" i="15"/>
  <c r="AX742" i="15"/>
  <c r="AX743" i="15"/>
  <c r="AX744" i="15"/>
  <c r="AX745" i="15"/>
  <c r="AX746" i="15"/>
  <c r="AX747" i="15"/>
  <c r="AX748" i="15"/>
  <c r="AX749" i="15"/>
  <c r="AX750" i="15"/>
  <c r="AX751" i="15"/>
  <c r="AX752" i="15"/>
  <c r="AX753" i="15"/>
  <c r="AX754" i="15"/>
  <c r="AX755" i="15"/>
  <c r="AX756" i="15"/>
  <c r="AX757" i="15"/>
  <c r="AX758" i="15"/>
  <c r="AX759" i="15"/>
  <c r="AX760" i="15"/>
  <c r="AX761" i="15"/>
  <c r="AX762" i="15"/>
  <c r="AX763" i="15"/>
  <c r="AX764" i="15"/>
  <c r="AX765" i="15"/>
  <c r="AX766" i="15"/>
  <c r="AX767" i="15"/>
  <c r="AX768" i="15"/>
  <c r="AX769" i="15"/>
  <c r="AX770" i="15"/>
  <c r="AX771" i="15"/>
  <c r="AX772" i="15"/>
  <c r="AX773" i="15"/>
  <c r="AX774" i="15"/>
  <c r="AX775" i="15"/>
  <c r="AX776" i="15"/>
  <c r="AX777" i="15"/>
  <c r="AX778" i="15"/>
  <c r="AX779" i="15"/>
  <c r="AX780" i="15"/>
  <c r="AX781" i="15"/>
  <c r="AX782" i="15"/>
  <c r="AX783" i="15"/>
  <c r="AX784" i="15"/>
  <c r="AX785" i="15"/>
  <c r="AX786" i="15"/>
  <c r="AX787" i="15"/>
  <c r="AX788" i="15"/>
  <c r="AX789" i="15"/>
  <c r="AX790" i="15"/>
  <c r="AX791" i="15"/>
  <c r="AX792" i="15"/>
  <c r="AX793" i="15"/>
  <c r="AX794" i="15"/>
  <c r="AX795" i="15"/>
  <c r="AX796" i="15"/>
  <c r="AX797" i="15"/>
  <c r="AX798" i="15"/>
  <c r="AX799" i="15"/>
  <c r="AX800" i="15"/>
  <c r="AX801" i="15"/>
  <c r="AX802" i="15"/>
  <c r="AX803" i="15"/>
  <c r="AX804" i="15"/>
  <c r="AX805" i="15"/>
  <c r="AX806" i="15"/>
  <c r="AX807" i="15"/>
  <c r="AX808" i="15"/>
  <c r="AX809" i="15"/>
  <c r="AX810" i="15"/>
  <c r="AX811" i="15"/>
  <c r="AX812" i="15"/>
  <c r="AX813" i="15"/>
  <c r="AX814" i="15"/>
  <c r="AX815" i="15"/>
  <c r="AX816" i="15"/>
  <c r="AX817" i="15"/>
  <c r="AX818" i="15"/>
  <c r="AX819" i="15"/>
  <c r="AX820" i="15"/>
  <c r="AX821" i="15"/>
  <c r="AX822" i="15"/>
  <c r="AX823" i="15"/>
  <c r="AX824" i="15"/>
  <c r="AX825" i="15"/>
  <c r="AX826" i="15"/>
  <c r="AX827" i="15"/>
  <c r="AX828" i="15"/>
  <c r="AX829" i="15"/>
  <c r="AX830" i="15"/>
  <c r="AX831" i="15"/>
  <c r="AX832" i="15"/>
  <c r="AX833" i="15"/>
  <c r="AX834" i="15"/>
  <c r="AX835" i="15"/>
  <c r="AX836" i="15"/>
  <c r="AX837" i="15"/>
  <c r="AX838" i="15"/>
  <c r="AX839" i="15"/>
  <c r="AX840" i="15"/>
  <c r="AX841" i="15"/>
  <c r="AX842" i="15"/>
  <c r="AX843" i="15"/>
  <c r="AX844" i="15"/>
  <c r="AX845" i="15"/>
  <c r="AX846" i="15"/>
  <c r="AX847" i="15"/>
  <c r="AX848" i="15"/>
  <c r="AX849" i="15"/>
  <c r="AX850" i="15"/>
  <c r="AX851" i="15"/>
  <c r="AX852" i="15"/>
  <c r="AX853" i="15"/>
  <c r="AX854" i="15"/>
  <c r="AX855" i="15"/>
  <c r="AX856" i="15"/>
  <c r="AX857" i="15"/>
  <c r="AX858" i="15"/>
  <c r="AX859" i="15"/>
  <c r="AX860" i="15"/>
  <c r="AX861" i="15"/>
  <c r="AX862" i="15"/>
  <c r="AX863" i="15"/>
  <c r="AX864" i="15"/>
  <c r="AX865" i="15"/>
  <c r="AX866" i="15"/>
  <c r="AX867" i="15"/>
  <c r="AX868" i="15"/>
  <c r="AX869" i="15"/>
  <c r="AX870" i="15"/>
  <c r="AX871" i="15"/>
  <c r="AX872" i="15"/>
  <c r="AX873" i="15"/>
  <c r="AX874" i="15"/>
  <c r="AX875" i="15"/>
  <c r="AX876" i="15"/>
  <c r="AX877" i="15"/>
  <c r="AX878" i="15"/>
  <c r="AX879" i="15"/>
  <c r="AX880" i="15"/>
  <c r="AX881" i="15"/>
  <c r="AX882" i="15"/>
  <c r="AX883" i="15"/>
  <c r="AX884" i="15"/>
  <c r="AX885" i="15"/>
  <c r="AX886" i="15"/>
  <c r="AX887" i="15"/>
  <c r="AX888" i="15"/>
  <c r="AX889" i="15"/>
  <c r="AX890" i="15"/>
  <c r="AX891" i="15"/>
  <c r="AX892" i="15"/>
  <c r="AX893" i="15"/>
  <c r="AX894" i="15"/>
  <c r="AX895" i="15"/>
  <c r="AX896" i="15"/>
  <c r="AX897" i="15"/>
  <c r="AX898" i="15"/>
  <c r="AX899" i="15"/>
  <c r="AX900" i="15"/>
  <c r="AX901" i="15"/>
  <c r="AX902" i="15"/>
  <c r="AX903" i="15"/>
  <c r="AX904" i="15"/>
  <c r="AX905" i="15"/>
  <c r="AX906" i="15"/>
  <c r="AX907" i="15"/>
  <c r="AX908" i="15"/>
  <c r="AX909" i="15"/>
  <c r="AX910" i="15"/>
  <c r="AX911" i="15"/>
  <c r="AX912" i="15"/>
  <c r="AX913" i="15"/>
  <c r="AX914" i="15"/>
  <c r="AX915" i="15"/>
  <c r="AX916" i="15"/>
  <c r="AX917" i="15"/>
  <c r="AX918" i="15"/>
  <c r="AX919" i="15"/>
  <c r="AX920" i="15"/>
  <c r="AX921" i="15"/>
  <c r="AX922" i="15"/>
  <c r="AX923" i="15"/>
  <c r="AX924" i="15"/>
  <c r="AX925" i="15"/>
  <c r="AX926" i="15"/>
  <c r="AX927" i="15"/>
  <c r="AX928" i="15"/>
  <c r="AX929" i="15"/>
  <c r="AX930" i="15"/>
  <c r="AX931" i="15"/>
  <c r="AX932" i="15"/>
  <c r="AX933" i="15"/>
  <c r="AX934" i="15"/>
  <c r="AX935" i="15"/>
  <c r="AX936" i="15"/>
  <c r="AX937" i="15"/>
  <c r="AX938" i="15"/>
  <c r="AX939" i="15"/>
  <c r="AX940" i="15"/>
  <c r="AX941" i="15"/>
  <c r="AX942" i="15"/>
  <c r="AX943" i="15"/>
  <c r="AX944" i="15"/>
  <c r="AX945" i="15"/>
  <c r="AX946" i="15"/>
  <c r="AX947" i="15"/>
  <c r="AX948" i="15"/>
  <c r="AX949" i="15"/>
  <c r="AX950" i="15"/>
  <c r="AX951" i="15"/>
  <c r="AX952" i="15"/>
  <c r="AX953" i="15"/>
  <c r="AX954" i="15"/>
  <c r="AX955" i="15"/>
  <c r="AX956" i="15"/>
  <c r="AX957" i="15"/>
  <c r="AX958" i="15"/>
  <c r="AX959" i="15"/>
  <c r="AX960" i="15"/>
  <c r="AX961" i="15"/>
  <c r="AX962" i="15"/>
  <c r="AX963" i="15"/>
  <c r="AX964" i="15"/>
  <c r="AX965" i="15"/>
  <c r="AX966" i="15"/>
  <c r="AX967" i="15"/>
  <c r="AX968" i="15"/>
  <c r="AX969" i="15"/>
  <c r="AX970" i="15"/>
  <c r="AX971" i="15"/>
  <c r="AX972" i="15"/>
  <c r="AX973" i="15"/>
  <c r="AX974" i="15"/>
  <c r="AX975" i="15"/>
  <c r="AX976" i="15"/>
  <c r="AX977" i="15"/>
  <c r="AX978" i="15"/>
  <c r="AX979" i="15"/>
  <c r="AX980" i="15"/>
  <c r="AX981" i="15"/>
  <c r="AX982" i="15"/>
  <c r="AX983" i="15"/>
  <c r="AX984" i="15"/>
  <c r="AX985" i="15"/>
  <c r="AX986" i="15"/>
  <c r="AX987" i="15"/>
  <c r="AX988" i="15"/>
  <c r="AX989" i="15"/>
  <c r="AX990" i="15"/>
  <c r="AX991" i="15"/>
  <c r="AX992" i="15"/>
  <c r="AX993" i="15"/>
  <c r="AX994" i="15"/>
  <c r="AX995" i="15"/>
  <c r="AX996" i="15"/>
  <c r="AX997" i="15"/>
  <c r="AX998" i="15"/>
  <c r="AX999" i="15"/>
  <c r="AX1000" i="15"/>
  <c r="AX1001" i="15"/>
  <c r="AX1002" i="15"/>
  <c r="AX1003" i="15"/>
  <c r="AX1004" i="15"/>
  <c r="AX1005" i="15"/>
  <c r="AX1006" i="15"/>
  <c r="AX1007" i="15"/>
  <c r="AX1008" i="15"/>
  <c r="AX1009" i="15"/>
  <c r="AX1010" i="15"/>
  <c r="AX1011" i="15"/>
  <c r="AX1012" i="15"/>
  <c r="AX1013" i="15"/>
  <c r="AX1014" i="15"/>
  <c r="AX1015" i="15"/>
  <c r="AX1016" i="15"/>
  <c r="AX1017" i="15"/>
  <c r="AX1018" i="15"/>
  <c r="AX1019" i="15"/>
  <c r="AX1020" i="15"/>
  <c r="AX1021" i="15"/>
  <c r="AX1022" i="15"/>
  <c r="AX1023" i="15"/>
  <c r="AX1024" i="15"/>
  <c r="AX1025" i="15"/>
  <c r="AX1026" i="15"/>
  <c r="AX1027" i="15"/>
  <c r="AX1028" i="15"/>
  <c r="AX1029" i="15"/>
  <c r="AX1030" i="15"/>
  <c r="AX1031" i="15"/>
  <c r="AX1032" i="15"/>
  <c r="AX1033" i="15"/>
  <c r="AX1034" i="15"/>
  <c r="AX1035" i="15"/>
  <c r="AX1036" i="15"/>
  <c r="AX1037" i="15"/>
  <c r="AX1038" i="15"/>
  <c r="AX1039" i="15"/>
  <c r="AX1040" i="15"/>
  <c r="AX1041" i="15"/>
  <c r="AX1042" i="15"/>
  <c r="AX1043" i="15"/>
  <c r="AX1044" i="15"/>
  <c r="AX1045" i="15"/>
  <c r="AX1046" i="15"/>
  <c r="AX1047" i="15"/>
  <c r="AX1048" i="15"/>
  <c r="AX1049" i="15"/>
  <c r="AX1050" i="15"/>
  <c r="AX1051" i="15"/>
  <c r="AX10" i="15"/>
  <c r="H1" i="2" l="1"/>
  <c r="F1" i="2"/>
  <c r="J208" i="24" l="1"/>
  <c r="F209" i="24"/>
  <c r="H209" i="24"/>
  <c r="E210" i="24"/>
  <c r="G210" i="24"/>
  <c r="D211" i="24"/>
  <c r="F211" i="24"/>
  <c r="C212" i="24"/>
  <c r="E212" i="24"/>
  <c r="M212" i="24"/>
  <c r="D213" i="24"/>
  <c r="K213" i="24"/>
  <c r="I214" i="24"/>
  <c r="K214" i="24"/>
  <c r="G207" i="24"/>
  <c r="A9" i="3"/>
  <c r="F9" i="3"/>
  <c r="I9" i="3" s="1"/>
  <c r="R11" i="15" s="1"/>
  <c r="G9" i="3"/>
  <c r="A10" i="3"/>
  <c r="F10" i="3"/>
  <c r="I10" i="3" s="1"/>
  <c r="R12" i="15" s="1"/>
  <c r="G10" i="3"/>
  <c r="A11" i="3"/>
  <c r="F11" i="3"/>
  <c r="I11" i="3" s="1"/>
  <c r="R13" i="15" s="1"/>
  <c r="G11" i="3"/>
  <c r="A12" i="3"/>
  <c r="F12" i="3"/>
  <c r="I12" i="3" s="1"/>
  <c r="R14" i="15" s="1"/>
  <c r="G12" i="3"/>
  <c r="A13" i="3"/>
  <c r="F13" i="3"/>
  <c r="I13" i="3" s="1"/>
  <c r="R15" i="15" s="1"/>
  <c r="G13" i="3"/>
  <c r="A14" i="3"/>
  <c r="H14" i="3" s="1"/>
  <c r="F14" i="3"/>
  <c r="I14" i="3" s="1"/>
  <c r="R16" i="15" s="1"/>
  <c r="G14" i="3"/>
  <c r="A15" i="3"/>
  <c r="F15" i="3"/>
  <c r="I15" i="3" s="1"/>
  <c r="R17" i="15" s="1"/>
  <c r="G15" i="3"/>
  <c r="A16" i="3"/>
  <c r="F16" i="3"/>
  <c r="I16" i="3" s="1"/>
  <c r="R18" i="15" s="1"/>
  <c r="G16" i="3"/>
  <c r="A17" i="3"/>
  <c r="F17" i="3"/>
  <c r="I17" i="3" s="1"/>
  <c r="R19" i="15" s="1"/>
  <c r="G17" i="3"/>
  <c r="A18" i="3"/>
  <c r="F18" i="3"/>
  <c r="I18" i="3" s="1"/>
  <c r="R20" i="15" s="1"/>
  <c r="G18" i="3"/>
  <c r="A19" i="3"/>
  <c r="F19" i="3"/>
  <c r="I19" i="3" s="1"/>
  <c r="R21" i="15" s="1"/>
  <c r="G19" i="3"/>
  <c r="A20" i="3"/>
  <c r="H20" i="3" s="1"/>
  <c r="F20" i="3"/>
  <c r="I20" i="3" s="1"/>
  <c r="R22" i="15" s="1"/>
  <c r="G20" i="3"/>
  <c r="A21" i="3"/>
  <c r="F21" i="3"/>
  <c r="I21" i="3" s="1"/>
  <c r="R23" i="15" s="1"/>
  <c r="G21" i="3"/>
  <c r="A22" i="3"/>
  <c r="F22" i="3"/>
  <c r="G22" i="3"/>
  <c r="A23" i="3"/>
  <c r="F23" i="3"/>
  <c r="G23" i="3"/>
  <c r="A24" i="3"/>
  <c r="F24" i="3"/>
  <c r="I24" i="3" s="1"/>
  <c r="R26" i="15" s="1"/>
  <c r="G24" i="3"/>
  <c r="A25" i="3"/>
  <c r="H25" i="3" s="1"/>
  <c r="F25" i="3"/>
  <c r="I25" i="3" s="1"/>
  <c r="R27" i="15" s="1"/>
  <c r="G25" i="3"/>
  <c r="A26" i="3"/>
  <c r="H26" i="3" s="1"/>
  <c r="F26" i="3"/>
  <c r="I26" i="3" s="1"/>
  <c r="R28" i="15" s="1"/>
  <c r="G26" i="3"/>
  <c r="A27" i="3"/>
  <c r="F27" i="3"/>
  <c r="I27" i="3" s="1"/>
  <c r="R29" i="15" s="1"/>
  <c r="G27" i="3"/>
  <c r="A28" i="3"/>
  <c r="H28" i="3" s="1"/>
  <c r="F28" i="3"/>
  <c r="I28" i="3" s="1"/>
  <c r="R30" i="15" s="1"/>
  <c r="G28" i="3"/>
  <c r="A29" i="3"/>
  <c r="F29" i="3"/>
  <c r="I29" i="3" s="1"/>
  <c r="R31" i="15" s="1"/>
  <c r="G29" i="3"/>
  <c r="A30" i="3"/>
  <c r="F30" i="3"/>
  <c r="I30" i="3" s="1"/>
  <c r="R32" i="15" s="1"/>
  <c r="G30" i="3"/>
  <c r="A31" i="3"/>
  <c r="F31" i="3"/>
  <c r="I31" i="3" s="1"/>
  <c r="R33" i="15" s="1"/>
  <c r="G31" i="3"/>
  <c r="A32" i="3"/>
  <c r="H32" i="3" s="1"/>
  <c r="F32" i="3"/>
  <c r="I32" i="3" s="1"/>
  <c r="R34" i="15" s="1"/>
  <c r="G32" i="3"/>
  <c r="A33" i="3"/>
  <c r="F33" i="3"/>
  <c r="I33" i="3" s="1"/>
  <c r="R35" i="15" s="1"/>
  <c r="G33" i="3"/>
  <c r="A34" i="3"/>
  <c r="F34" i="3"/>
  <c r="I34" i="3" s="1"/>
  <c r="R36" i="15" s="1"/>
  <c r="G34" i="3"/>
  <c r="A35" i="3"/>
  <c r="F35" i="3"/>
  <c r="I35" i="3" s="1"/>
  <c r="R37" i="15" s="1"/>
  <c r="G35" i="3"/>
  <c r="A36" i="3"/>
  <c r="H36" i="3" s="1"/>
  <c r="F36" i="3"/>
  <c r="I36" i="3" s="1"/>
  <c r="R38" i="15" s="1"/>
  <c r="G36" i="3"/>
  <c r="A37" i="3"/>
  <c r="F37" i="3"/>
  <c r="I37" i="3" s="1"/>
  <c r="R39" i="15" s="1"/>
  <c r="G37" i="3"/>
  <c r="A38" i="3"/>
  <c r="H38" i="3" s="1"/>
  <c r="F38" i="3"/>
  <c r="I38" i="3" s="1"/>
  <c r="R40" i="15" s="1"/>
  <c r="G38" i="3"/>
  <c r="A39" i="3"/>
  <c r="H39" i="3" s="1"/>
  <c r="F39" i="3"/>
  <c r="I39" i="3" s="1"/>
  <c r="R41" i="15" s="1"/>
  <c r="G39" i="3"/>
  <c r="A40" i="3"/>
  <c r="H40" i="3" s="1"/>
  <c r="F40" i="3"/>
  <c r="I40" i="3" s="1"/>
  <c r="R42" i="15" s="1"/>
  <c r="G40" i="3"/>
  <c r="A41" i="3"/>
  <c r="F41" i="3"/>
  <c r="I41" i="3" s="1"/>
  <c r="R43" i="15" s="1"/>
  <c r="G41" i="3"/>
  <c r="A42" i="3"/>
  <c r="F42" i="3"/>
  <c r="I42" i="3" s="1"/>
  <c r="R44" i="15" s="1"/>
  <c r="G42" i="3"/>
  <c r="A43" i="3"/>
  <c r="F43" i="3"/>
  <c r="I43" i="3" s="1"/>
  <c r="R45" i="15" s="1"/>
  <c r="G43" i="3"/>
  <c r="A44" i="3"/>
  <c r="F44" i="3"/>
  <c r="I44" i="3" s="1"/>
  <c r="R46" i="15" s="1"/>
  <c r="G44" i="3"/>
  <c r="A45" i="3"/>
  <c r="F45" i="3"/>
  <c r="I45" i="3" s="1"/>
  <c r="R47" i="15" s="1"/>
  <c r="G45" i="3"/>
  <c r="A46" i="3"/>
  <c r="F46" i="3"/>
  <c r="I46" i="3" s="1"/>
  <c r="R48" i="15" s="1"/>
  <c r="G46" i="3"/>
  <c r="A47" i="3"/>
  <c r="H47" i="3" s="1"/>
  <c r="F47" i="3"/>
  <c r="I47" i="3" s="1"/>
  <c r="R49" i="15" s="1"/>
  <c r="G47" i="3"/>
  <c r="A48" i="3"/>
  <c r="F48" i="3"/>
  <c r="I48" i="3" s="1"/>
  <c r="R50" i="15" s="1"/>
  <c r="G48" i="3"/>
  <c r="A49" i="3"/>
  <c r="F49" i="3"/>
  <c r="I49" i="3" s="1"/>
  <c r="R51" i="15" s="1"/>
  <c r="G49" i="3"/>
  <c r="A50" i="3"/>
  <c r="F50" i="3"/>
  <c r="I50" i="3" s="1"/>
  <c r="R52" i="15" s="1"/>
  <c r="G50" i="3"/>
  <c r="A51" i="3"/>
  <c r="H51" i="3" s="1"/>
  <c r="F51" i="3"/>
  <c r="I51" i="3" s="1"/>
  <c r="R53" i="15" s="1"/>
  <c r="G51" i="3"/>
  <c r="A52" i="3"/>
  <c r="H52" i="3" s="1"/>
  <c r="F52" i="3"/>
  <c r="I52" i="3" s="1"/>
  <c r="R54" i="15" s="1"/>
  <c r="G52" i="3"/>
  <c r="A53" i="3"/>
  <c r="F53" i="3"/>
  <c r="I53" i="3" s="1"/>
  <c r="R55" i="15" s="1"/>
  <c r="G53" i="3"/>
  <c r="A54" i="3"/>
  <c r="F54" i="3"/>
  <c r="I54" i="3" s="1"/>
  <c r="R56" i="15" s="1"/>
  <c r="G54" i="3"/>
  <c r="A55" i="3"/>
  <c r="H55" i="3" s="1"/>
  <c r="F55" i="3"/>
  <c r="I55" i="3" s="1"/>
  <c r="R57" i="15" s="1"/>
  <c r="G55" i="3"/>
  <c r="A56" i="3"/>
  <c r="F56" i="3"/>
  <c r="I56" i="3" s="1"/>
  <c r="R58" i="15" s="1"/>
  <c r="G56" i="3"/>
  <c r="A57" i="3"/>
  <c r="H57" i="3" s="1"/>
  <c r="C57" i="3" s="1"/>
  <c r="F57" i="3"/>
  <c r="I57" i="3" s="1"/>
  <c r="R59" i="15" s="1"/>
  <c r="G57" i="3"/>
  <c r="A58" i="3"/>
  <c r="F58" i="3"/>
  <c r="I58" i="3" s="1"/>
  <c r="R60" i="15" s="1"/>
  <c r="G58" i="3"/>
  <c r="A59" i="3"/>
  <c r="H59" i="3" s="1"/>
  <c r="F59" i="3"/>
  <c r="I59" i="3" s="1"/>
  <c r="R61" i="15" s="1"/>
  <c r="G59" i="3"/>
  <c r="A60" i="3"/>
  <c r="F60" i="3"/>
  <c r="I60" i="3" s="1"/>
  <c r="R62" i="15" s="1"/>
  <c r="G60" i="3"/>
  <c r="A61" i="3"/>
  <c r="F61" i="3"/>
  <c r="I61" i="3" s="1"/>
  <c r="R63" i="15" s="1"/>
  <c r="G61" i="3"/>
  <c r="A62" i="3"/>
  <c r="H62" i="3" s="1"/>
  <c r="F62" i="3"/>
  <c r="I62" i="3" s="1"/>
  <c r="R64" i="15" s="1"/>
  <c r="G62" i="3"/>
  <c r="A63" i="3"/>
  <c r="F63" i="3"/>
  <c r="I63" i="3" s="1"/>
  <c r="R65" i="15" s="1"/>
  <c r="G63" i="3"/>
  <c r="A64" i="3"/>
  <c r="F64" i="3"/>
  <c r="I64" i="3" s="1"/>
  <c r="R66" i="15" s="1"/>
  <c r="G64" i="3"/>
  <c r="A65" i="3"/>
  <c r="F65" i="3"/>
  <c r="I65" i="3" s="1"/>
  <c r="R67" i="15" s="1"/>
  <c r="G65" i="3"/>
  <c r="A66" i="3"/>
  <c r="F66" i="3"/>
  <c r="I66" i="3" s="1"/>
  <c r="R68" i="15" s="1"/>
  <c r="G66" i="3"/>
  <c r="A67" i="3"/>
  <c r="F67" i="3"/>
  <c r="I67" i="3" s="1"/>
  <c r="R69" i="15" s="1"/>
  <c r="G67" i="3"/>
  <c r="A68" i="3"/>
  <c r="F68" i="3"/>
  <c r="I68" i="3" s="1"/>
  <c r="R70" i="15" s="1"/>
  <c r="G68" i="3"/>
  <c r="A69" i="3"/>
  <c r="F69" i="3"/>
  <c r="I69" i="3" s="1"/>
  <c r="R71" i="15" s="1"/>
  <c r="G69" i="3"/>
  <c r="A70" i="3"/>
  <c r="F70" i="3"/>
  <c r="I70" i="3" s="1"/>
  <c r="R72" i="15" s="1"/>
  <c r="G70" i="3"/>
  <c r="A71" i="3"/>
  <c r="F71" i="3"/>
  <c r="I71" i="3" s="1"/>
  <c r="R73" i="15" s="1"/>
  <c r="G71" i="3"/>
  <c r="A72" i="3"/>
  <c r="F72" i="3"/>
  <c r="I72" i="3" s="1"/>
  <c r="R74" i="15" s="1"/>
  <c r="G72" i="3"/>
  <c r="A73" i="3"/>
  <c r="F73" i="3"/>
  <c r="I73" i="3" s="1"/>
  <c r="R75" i="15" s="1"/>
  <c r="G73" i="3"/>
  <c r="A74" i="3"/>
  <c r="H74" i="3" s="1"/>
  <c r="F74" i="3"/>
  <c r="I74" i="3" s="1"/>
  <c r="R76" i="15" s="1"/>
  <c r="G74" i="3"/>
  <c r="A75" i="3"/>
  <c r="F75" i="3"/>
  <c r="I75" i="3" s="1"/>
  <c r="R77" i="15" s="1"/>
  <c r="G75" i="3"/>
  <c r="A76" i="3"/>
  <c r="H76" i="3" s="1"/>
  <c r="F76" i="3"/>
  <c r="I76" i="3" s="1"/>
  <c r="R78" i="15" s="1"/>
  <c r="G76" i="3"/>
  <c r="A77" i="3"/>
  <c r="F77" i="3"/>
  <c r="I77" i="3" s="1"/>
  <c r="R79" i="15" s="1"/>
  <c r="G77" i="3"/>
  <c r="A78" i="3"/>
  <c r="F78" i="3"/>
  <c r="I78" i="3" s="1"/>
  <c r="R80" i="15" s="1"/>
  <c r="G78" i="3"/>
  <c r="A79" i="3"/>
  <c r="H79" i="3" s="1"/>
  <c r="F79" i="3"/>
  <c r="I79" i="3" s="1"/>
  <c r="R81" i="15" s="1"/>
  <c r="G79" i="3"/>
  <c r="A80" i="3"/>
  <c r="F80" i="3"/>
  <c r="I80" i="3" s="1"/>
  <c r="R82" i="15" s="1"/>
  <c r="G80" i="3"/>
  <c r="A81" i="3"/>
  <c r="F81" i="3"/>
  <c r="I81" i="3" s="1"/>
  <c r="R83" i="15" s="1"/>
  <c r="G81" i="3"/>
  <c r="A82" i="3"/>
  <c r="F82" i="3"/>
  <c r="I82" i="3" s="1"/>
  <c r="R84" i="15" s="1"/>
  <c r="G82" i="3"/>
  <c r="A83" i="3"/>
  <c r="F83" i="3"/>
  <c r="I83" i="3" s="1"/>
  <c r="R85" i="15" s="1"/>
  <c r="G83" i="3"/>
  <c r="A84" i="3"/>
  <c r="F84" i="3"/>
  <c r="I84" i="3" s="1"/>
  <c r="R86" i="15" s="1"/>
  <c r="G84" i="3"/>
  <c r="A85" i="3"/>
  <c r="F85" i="3"/>
  <c r="I85" i="3" s="1"/>
  <c r="R87" i="15" s="1"/>
  <c r="G85" i="3"/>
  <c r="A86" i="3"/>
  <c r="F86" i="3"/>
  <c r="I86" i="3" s="1"/>
  <c r="R88" i="15" s="1"/>
  <c r="G86" i="3"/>
  <c r="A87" i="3"/>
  <c r="F87" i="3"/>
  <c r="I87" i="3" s="1"/>
  <c r="R89" i="15" s="1"/>
  <c r="G87" i="3"/>
  <c r="A88" i="3"/>
  <c r="F88" i="3"/>
  <c r="I88" i="3" s="1"/>
  <c r="R90" i="15" s="1"/>
  <c r="G88" i="3"/>
  <c r="A89" i="3"/>
  <c r="F89" i="3"/>
  <c r="I89" i="3" s="1"/>
  <c r="R91" i="15" s="1"/>
  <c r="G89" i="3"/>
  <c r="A90" i="3"/>
  <c r="F90" i="3"/>
  <c r="I90" i="3" s="1"/>
  <c r="R92" i="15" s="1"/>
  <c r="G90" i="3"/>
  <c r="A91" i="3"/>
  <c r="F91" i="3"/>
  <c r="I91" i="3" s="1"/>
  <c r="R93" i="15" s="1"/>
  <c r="G91" i="3"/>
  <c r="A92" i="3"/>
  <c r="F92" i="3"/>
  <c r="I92" i="3" s="1"/>
  <c r="R94" i="15" s="1"/>
  <c r="G92" i="3"/>
  <c r="A93" i="3"/>
  <c r="F93" i="3"/>
  <c r="I93" i="3" s="1"/>
  <c r="R95" i="15" s="1"/>
  <c r="G93" i="3"/>
  <c r="A94" i="3"/>
  <c r="F94" i="3"/>
  <c r="I94" i="3" s="1"/>
  <c r="R96" i="15" s="1"/>
  <c r="G94" i="3"/>
  <c r="A95" i="3"/>
  <c r="F95" i="3"/>
  <c r="I95" i="3" s="1"/>
  <c r="R97" i="15" s="1"/>
  <c r="G95" i="3"/>
  <c r="A96" i="3"/>
  <c r="F96" i="3"/>
  <c r="I96" i="3" s="1"/>
  <c r="R98" i="15" s="1"/>
  <c r="G96" i="3"/>
  <c r="A97" i="3"/>
  <c r="F97" i="3"/>
  <c r="I97" i="3" s="1"/>
  <c r="R99" i="15" s="1"/>
  <c r="G97" i="3"/>
  <c r="A98" i="3"/>
  <c r="F98" i="3"/>
  <c r="I98" i="3" s="1"/>
  <c r="R100" i="15" s="1"/>
  <c r="G98" i="3"/>
  <c r="A99" i="3"/>
  <c r="F99" i="3"/>
  <c r="I99" i="3" s="1"/>
  <c r="R101" i="15" s="1"/>
  <c r="G99" i="3"/>
  <c r="A100" i="3"/>
  <c r="H100" i="3" s="1"/>
  <c r="F100" i="3"/>
  <c r="I100" i="3" s="1"/>
  <c r="R102" i="15" s="1"/>
  <c r="G100" i="3"/>
  <c r="A101" i="3"/>
  <c r="F101" i="3"/>
  <c r="I101" i="3" s="1"/>
  <c r="R103" i="15" s="1"/>
  <c r="G101" i="3"/>
  <c r="A102" i="3"/>
  <c r="F102" i="3"/>
  <c r="I102" i="3" s="1"/>
  <c r="R104" i="15" s="1"/>
  <c r="G102" i="3"/>
  <c r="A103" i="3"/>
  <c r="F103" i="3"/>
  <c r="I103" i="3" s="1"/>
  <c r="R105" i="15" s="1"/>
  <c r="G103" i="3"/>
  <c r="A104" i="3"/>
  <c r="F104" i="3"/>
  <c r="I104" i="3" s="1"/>
  <c r="R106" i="15" s="1"/>
  <c r="G104" i="3"/>
  <c r="A105" i="3"/>
  <c r="F105" i="3"/>
  <c r="I105" i="3" s="1"/>
  <c r="R107" i="15" s="1"/>
  <c r="G105" i="3"/>
  <c r="A106" i="3"/>
  <c r="F106" i="3"/>
  <c r="I106" i="3" s="1"/>
  <c r="R108" i="15" s="1"/>
  <c r="G106" i="3"/>
  <c r="A107" i="3"/>
  <c r="F107" i="3"/>
  <c r="I107" i="3" s="1"/>
  <c r="R109" i="15" s="1"/>
  <c r="G107" i="3"/>
  <c r="A108" i="3"/>
  <c r="F108" i="3"/>
  <c r="I108" i="3" s="1"/>
  <c r="R110" i="15" s="1"/>
  <c r="G108" i="3"/>
  <c r="A109" i="3"/>
  <c r="F109" i="3"/>
  <c r="I109" i="3" s="1"/>
  <c r="R111" i="15" s="1"/>
  <c r="G109" i="3"/>
  <c r="A110" i="3"/>
  <c r="F110" i="3"/>
  <c r="I110" i="3" s="1"/>
  <c r="R112" i="15" s="1"/>
  <c r="G110" i="3"/>
  <c r="A111" i="3"/>
  <c r="F111" i="3"/>
  <c r="I111" i="3" s="1"/>
  <c r="R113" i="15" s="1"/>
  <c r="G111" i="3"/>
  <c r="A112" i="3"/>
  <c r="F112" i="3"/>
  <c r="I112" i="3" s="1"/>
  <c r="R114" i="15" s="1"/>
  <c r="G112" i="3"/>
  <c r="A113" i="3"/>
  <c r="H113" i="3" s="1"/>
  <c r="C113" i="3" s="1"/>
  <c r="F113" i="3"/>
  <c r="I113" i="3" s="1"/>
  <c r="R115" i="15" s="1"/>
  <c r="G113" i="3"/>
  <c r="A114" i="3"/>
  <c r="H114" i="3" s="1"/>
  <c r="F114" i="3"/>
  <c r="I114" i="3" s="1"/>
  <c r="R116" i="15" s="1"/>
  <c r="G114" i="3"/>
  <c r="A115" i="3"/>
  <c r="H115" i="3" s="1"/>
  <c r="F115" i="3"/>
  <c r="I115" i="3" s="1"/>
  <c r="R117" i="15" s="1"/>
  <c r="G115" i="3"/>
  <c r="A116" i="3"/>
  <c r="H116" i="3" s="1"/>
  <c r="F116" i="3"/>
  <c r="I116" i="3" s="1"/>
  <c r="R118" i="15" s="1"/>
  <c r="G116" i="3"/>
  <c r="A117" i="3"/>
  <c r="H117" i="3" s="1"/>
  <c r="C117" i="3" s="1"/>
  <c r="F117" i="3"/>
  <c r="I117" i="3" s="1"/>
  <c r="R119" i="15" s="1"/>
  <c r="G117" i="3"/>
  <c r="A118" i="3"/>
  <c r="F118" i="3"/>
  <c r="I118" i="3" s="1"/>
  <c r="R120" i="15" s="1"/>
  <c r="G118" i="3"/>
  <c r="A119" i="3"/>
  <c r="F119" i="3"/>
  <c r="I119" i="3" s="1"/>
  <c r="R121" i="15" s="1"/>
  <c r="G119" i="3"/>
  <c r="A120" i="3"/>
  <c r="F120" i="3"/>
  <c r="I120" i="3" s="1"/>
  <c r="R122" i="15" s="1"/>
  <c r="G120" i="3"/>
  <c r="A121" i="3"/>
  <c r="F121" i="3"/>
  <c r="I121" i="3" s="1"/>
  <c r="R123" i="15" s="1"/>
  <c r="G121" i="3"/>
  <c r="A122" i="3"/>
  <c r="F122" i="3"/>
  <c r="I122" i="3" s="1"/>
  <c r="R124" i="15" s="1"/>
  <c r="G122" i="3"/>
  <c r="A123" i="3"/>
  <c r="F123" i="3"/>
  <c r="I123" i="3" s="1"/>
  <c r="R125" i="15" s="1"/>
  <c r="G123" i="3"/>
  <c r="A124" i="3"/>
  <c r="H124" i="3" s="1"/>
  <c r="F124" i="3"/>
  <c r="I124" i="3" s="1"/>
  <c r="R126" i="15" s="1"/>
  <c r="G124" i="3"/>
  <c r="A125" i="3"/>
  <c r="H125" i="3" s="1"/>
  <c r="C125" i="3" s="1"/>
  <c r="F125" i="3"/>
  <c r="I125" i="3" s="1"/>
  <c r="R127" i="15" s="1"/>
  <c r="G125" i="3"/>
  <c r="A126" i="3"/>
  <c r="F126" i="3"/>
  <c r="I126" i="3" s="1"/>
  <c r="R128" i="15" s="1"/>
  <c r="G126" i="3"/>
  <c r="A127" i="3"/>
  <c r="H127" i="3" s="1"/>
  <c r="F127" i="3"/>
  <c r="I127" i="3" s="1"/>
  <c r="R129" i="15" s="1"/>
  <c r="G127" i="3"/>
  <c r="A128" i="3"/>
  <c r="F128" i="3"/>
  <c r="I128" i="3" s="1"/>
  <c r="R130" i="15" s="1"/>
  <c r="G128" i="3"/>
  <c r="A129" i="3"/>
  <c r="H129" i="3" s="1"/>
  <c r="C129" i="3" s="1"/>
  <c r="F129" i="3"/>
  <c r="I129" i="3" s="1"/>
  <c r="R131" i="15" s="1"/>
  <c r="G129" i="3"/>
  <c r="A130" i="3"/>
  <c r="F130" i="3"/>
  <c r="I130" i="3" s="1"/>
  <c r="R132" i="15" s="1"/>
  <c r="G130" i="3"/>
  <c r="A131" i="3"/>
  <c r="H131" i="3" s="1"/>
  <c r="F131" i="3"/>
  <c r="I131" i="3" s="1"/>
  <c r="R133" i="15" s="1"/>
  <c r="G131" i="3"/>
  <c r="A132" i="3"/>
  <c r="F132" i="3"/>
  <c r="I132" i="3" s="1"/>
  <c r="R134" i="15" s="1"/>
  <c r="G132" i="3"/>
  <c r="A133" i="3"/>
  <c r="H133" i="3" s="1"/>
  <c r="C133" i="3" s="1"/>
  <c r="F133" i="3"/>
  <c r="I133" i="3" s="1"/>
  <c r="R135" i="15" s="1"/>
  <c r="G133" i="3"/>
  <c r="A134" i="3"/>
  <c r="F134" i="3"/>
  <c r="I134" i="3" s="1"/>
  <c r="R136" i="15" s="1"/>
  <c r="G134" i="3"/>
  <c r="A135" i="3"/>
  <c r="F135" i="3"/>
  <c r="I135" i="3" s="1"/>
  <c r="R137" i="15" s="1"/>
  <c r="G135" i="3"/>
  <c r="A136" i="3"/>
  <c r="F136" i="3"/>
  <c r="I136" i="3" s="1"/>
  <c r="R138" i="15" s="1"/>
  <c r="G136" i="3"/>
  <c r="A137" i="3"/>
  <c r="F137" i="3"/>
  <c r="I137" i="3" s="1"/>
  <c r="R139" i="15" s="1"/>
  <c r="G137" i="3"/>
  <c r="A138" i="3"/>
  <c r="F138" i="3"/>
  <c r="I138" i="3" s="1"/>
  <c r="R140" i="15" s="1"/>
  <c r="G138" i="3"/>
  <c r="A139" i="3"/>
  <c r="H139" i="3" s="1"/>
  <c r="F139" i="3"/>
  <c r="I139" i="3" s="1"/>
  <c r="R141" i="15" s="1"/>
  <c r="G139" i="3"/>
  <c r="A140" i="3"/>
  <c r="F140" i="3"/>
  <c r="I140" i="3" s="1"/>
  <c r="R142" i="15" s="1"/>
  <c r="G140" i="3"/>
  <c r="A141" i="3"/>
  <c r="H141" i="3" s="1"/>
  <c r="C141" i="3" s="1"/>
  <c r="F141" i="3"/>
  <c r="I141" i="3" s="1"/>
  <c r="R143" i="15" s="1"/>
  <c r="G141" i="3"/>
  <c r="A142" i="3"/>
  <c r="H142" i="3" s="1"/>
  <c r="F142" i="3"/>
  <c r="I142" i="3" s="1"/>
  <c r="R144" i="15" s="1"/>
  <c r="G142" i="3"/>
  <c r="A143" i="3"/>
  <c r="H143" i="3" s="1"/>
  <c r="F143" i="3"/>
  <c r="I143" i="3" s="1"/>
  <c r="R145" i="15" s="1"/>
  <c r="G143" i="3"/>
  <c r="A144" i="3"/>
  <c r="F144" i="3"/>
  <c r="I144" i="3" s="1"/>
  <c r="R146" i="15" s="1"/>
  <c r="G144" i="3"/>
  <c r="A145" i="3"/>
  <c r="F145" i="3"/>
  <c r="I145" i="3" s="1"/>
  <c r="R147" i="15" s="1"/>
  <c r="G145" i="3"/>
  <c r="A146" i="3"/>
  <c r="F146" i="3"/>
  <c r="I146" i="3" s="1"/>
  <c r="R148" i="15" s="1"/>
  <c r="G146" i="3"/>
  <c r="A147" i="3"/>
  <c r="F147" i="3"/>
  <c r="I147" i="3" s="1"/>
  <c r="R149" i="15" s="1"/>
  <c r="G147" i="3"/>
  <c r="A148" i="3"/>
  <c r="F148" i="3"/>
  <c r="I148" i="3" s="1"/>
  <c r="R150" i="15" s="1"/>
  <c r="G148" i="3"/>
  <c r="A149" i="3"/>
  <c r="F149" i="3"/>
  <c r="I149" i="3" s="1"/>
  <c r="R151" i="15" s="1"/>
  <c r="G149" i="3"/>
  <c r="A150" i="3"/>
  <c r="F150" i="3"/>
  <c r="I150" i="3" s="1"/>
  <c r="R152" i="15" s="1"/>
  <c r="G150" i="3"/>
  <c r="A151" i="3"/>
  <c r="H151" i="3" s="1"/>
  <c r="F151" i="3"/>
  <c r="I151" i="3" s="1"/>
  <c r="R153" i="15" s="1"/>
  <c r="G151" i="3"/>
  <c r="A152" i="3"/>
  <c r="F152" i="3"/>
  <c r="I152" i="3" s="1"/>
  <c r="R154" i="15" s="1"/>
  <c r="G152" i="3"/>
  <c r="A153" i="3"/>
  <c r="H153" i="3" s="1"/>
  <c r="C153" i="3" s="1"/>
  <c r="F153" i="3"/>
  <c r="I153" i="3" s="1"/>
  <c r="R155" i="15" s="1"/>
  <c r="G153" i="3"/>
  <c r="A154" i="3"/>
  <c r="F154" i="3"/>
  <c r="I154" i="3" s="1"/>
  <c r="R156" i="15" s="1"/>
  <c r="G154" i="3"/>
  <c r="A155" i="3"/>
  <c r="H155" i="3" s="1"/>
  <c r="F155" i="3"/>
  <c r="I155" i="3" s="1"/>
  <c r="R157" i="15" s="1"/>
  <c r="G155" i="3"/>
  <c r="A156" i="3"/>
  <c r="F156" i="3"/>
  <c r="I156" i="3" s="1"/>
  <c r="R158" i="15" s="1"/>
  <c r="G156" i="3"/>
  <c r="A157" i="3"/>
  <c r="H157" i="3" s="1"/>
  <c r="C157" i="3" s="1"/>
  <c r="F157" i="3"/>
  <c r="I157" i="3" s="1"/>
  <c r="R159" i="15" s="1"/>
  <c r="G157" i="3"/>
  <c r="A158" i="3"/>
  <c r="F158" i="3"/>
  <c r="I158" i="3" s="1"/>
  <c r="R160" i="15" s="1"/>
  <c r="G158" i="3"/>
  <c r="A159" i="3"/>
  <c r="H159" i="3" s="1"/>
  <c r="F159" i="3"/>
  <c r="I159" i="3" s="1"/>
  <c r="R161" i="15" s="1"/>
  <c r="G159" i="3"/>
  <c r="A160" i="3"/>
  <c r="F160" i="3"/>
  <c r="I160" i="3" s="1"/>
  <c r="R162" i="15" s="1"/>
  <c r="G160" i="3"/>
  <c r="A161" i="3"/>
  <c r="H161" i="3" s="1"/>
  <c r="C161" i="3" s="1"/>
  <c r="F161" i="3"/>
  <c r="I161" i="3" s="1"/>
  <c r="R163" i="15" s="1"/>
  <c r="G161" i="3"/>
  <c r="A162" i="3"/>
  <c r="F162" i="3"/>
  <c r="I162" i="3" s="1"/>
  <c r="R164" i="15" s="1"/>
  <c r="G162" i="3"/>
  <c r="A163" i="3"/>
  <c r="F163" i="3"/>
  <c r="I163" i="3" s="1"/>
  <c r="R165" i="15" s="1"/>
  <c r="G163" i="3"/>
  <c r="A164" i="3"/>
  <c r="H164" i="3" s="1"/>
  <c r="F164" i="3"/>
  <c r="I164" i="3" s="1"/>
  <c r="R166" i="15" s="1"/>
  <c r="G164" i="3"/>
  <c r="A165" i="3"/>
  <c r="F165" i="3"/>
  <c r="I165" i="3" s="1"/>
  <c r="R167" i="15" s="1"/>
  <c r="G165" i="3"/>
  <c r="A166" i="3"/>
  <c r="F166" i="3"/>
  <c r="I166" i="3" s="1"/>
  <c r="R168" i="15" s="1"/>
  <c r="G166" i="3"/>
  <c r="A167" i="3"/>
  <c r="F167" i="3"/>
  <c r="I167" i="3" s="1"/>
  <c r="R169" i="15" s="1"/>
  <c r="G167" i="3"/>
  <c r="A168" i="3"/>
  <c r="F168" i="3"/>
  <c r="I168" i="3" s="1"/>
  <c r="R170" i="15" s="1"/>
  <c r="G168" i="3"/>
  <c r="A169" i="3"/>
  <c r="H169" i="3" s="1"/>
  <c r="C169" i="3" s="1"/>
  <c r="F169" i="3"/>
  <c r="I169" i="3" s="1"/>
  <c r="R171" i="15" s="1"/>
  <c r="G169" i="3"/>
  <c r="A170" i="3"/>
  <c r="F170" i="3"/>
  <c r="I170" i="3" s="1"/>
  <c r="R172" i="15" s="1"/>
  <c r="G170" i="3"/>
  <c r="A171" i="3"/>
  <c r="F171" i="3"/>
  <c r="I171" i="3" s="1"/>
  <c r="R173" i="15" s="1"/>
  <c r="G171" i="3"/>
  <c r="A172" i="3"/>
  <c r="H172" i="3" s="1"/>
  <c r="F172" i="3"/>
  <c r="I172" i="3" s="1"/>
  <c r="R174" i="15" s="1"/>
  <c r="G172" i="3"/>
  <c r="A173" i="3"/>
  <c r="F173" i="3"/>
  <c r="I173" i="3" s="1"/>
  <c r="R175" i="15" s="1"/>
  <c r="G173" i="3"/>
  <c r="A174" i="3"/>
  <c r="F174" i="3"/>
  <c r="I174" i="3" s="1"/>
  <c r="R176" i="15" s="1"/>
  <c r="G174" i="3"/>
  <c r="A175" i="3"/>
  <c r="F175" i="3"/>
  <c r="I175" i="3" s="1"/>
  <c r="R177" i="15" s="1"/>
  <c r="G175" i="3"/>
  <c r="A176" i="3"/>
  <c r="F176" i="3"/>
  <c r="I176" i="3" s="1"/>
  <c r="R178" i="15" s="1"/>
  <c r="G176" i="3"/>
  <c r="A177" i="3"/>
  <c r="H177" i="3" s="1"/>
  <c r="C177" i="3" s="1"/>
  <c r="F177" i="3"/>
  <c r="I177" i="3" s="1"/>
  <c r="R179" i="15" s="1"/>
  <c r="G177" i="3"/>
  <c r="A178" i="3"/>
  <c r="H178" i="3" s="1"/>
  <c r="F178" i="3"/>
  <c r="I178" i="3" s="1"/>
  <c r="R180" i="15" s="1"/>
  <c r="G178" i="3"/>
  <c r="A179" i="3"/>
  <c r="H179" i="3" s="1"/>
  <c r="F179" i="3"/>
  <c r="I179" i="3" s="1"/>
  <c r="R181" i="15" s="1"/>
  <c r="G179" i="3"/>
  <c r="A180" i="3"/>
  <c r="H180" i="3" s="1"/>
  <c r="F180" i="3"/>
  <c r="I180" i="3" s="1"/>
  <c r="R182" i="15" s="1"/>
  <c r="G180" i="3"/>
  <c r="A181" i="3"/>
  <c r="H181" i="3" s="1"/>
  <c r="C181" i="3" s="1"/>
  <c r="F181" i="3"/>
  <c r="I181" i="3" s="1"/>
  <c r="R183" i="15" s="1"/>
  <c r="G181" i="3"/>
  <c r="A182" i="3"/>
  <c r="F182" i="3"/>
  <c r="I182" i="3" s="1"/>
  <c r="R184" i="15" s="1"/>
  <c r="G182" i="3"/>
  <c r="A183" i="3"/>
  <c r="F183" i="3"/>
  <c r="I183" i="3" s="1"/>
  <c r="R185" i="15" s="1"/>
  <c r="G183" i="3"/>
  <c r="A184" i="3"/>
  <c r="F184" i="3"/>
  <c r="I184" i="3" s="1"/>
  <c r="R186" i="15" s="1"/>
  <c r="G184" i="3"/>
  <c r="A185" i="3"/>
  <c r="F185" i="3"/>
  <c r="I185" i="3" s="1"/>
  <c r="R187" i="15" s="1"/>
  <c r="G185" i="3"/>
  <c r="A186" i="3"/>
  <c r="H186" i="3" s="1"/>
  <c r="F186" i="3"/>
  <c r="I186" i="3" s="1"/>
  <c r="R188" i="15" s="1"/>
  <c r="G186" i="3"/>
  <c r="A187" i="3"/>
  <c r="F187" i="3"/>
  <c r="I187" i="3" s="1"/>
  <c r="R189" i="15" s="1"/>
  <c r="G187" i="3"/>
  <c r="A188" i="3"/>
  <c r="H188" i="3" s="1"/>
  <c r="F188" i="3"/>
  <c r="I188" i="3" s="1"/>
  <c r="R190" i="15" s="1"/>
  <c r="G188" i="3"/>
  <c r="A189" i="3"/>
  <c r="F189" i="3"/>
  <c r="I189" i="3" s="1"/>
  <c r="R191" i="15" s="1"/>
  <c r="G189" i="3"/>
  <c r="A190" i="3"/>
  <c r="H190" i="3" s="1"/>
  <c r="F190" i="3"/>
  <c r="I190" i="3" s="1"/>
  <c r="R192" i="15" s="1"/>
  <c r="G190" i="3"/>
  <c r="A191" i="3"/>
  <c r="F191" i="3"/>
  <c r="I191" i="3" s="1"/>
  <c r="R193" i="15" s="1"/>
  <c r="G191" i="3"/>
  <c r="A192" i="3"/>
  <c r="H192" i="3" s="1"/>
  <c r="F192" i="3"/>
  <c r="I192" i="3" s="1"/>
  <c r="R194" i="15" s="1"/>
  <c r="G192" i="3"/>
  <c r="A193" i="3"/>
  <c r="H193" i="3" s="1"/>
  <c r="C193" i="3" s="1"/>
  <c r="F193" i="3"/>
  <c r="I193" i="3" s="1"/>
  <c r="R195" i="15" s="1"/>
  <c r="G193" i="3"/>
  <c r="A194" i="3"/>
  <c r="F194" i="3"/>
  <c r="I194" i="3" s="1"/>
  <c r="R196" i="15" s="1"/>
  <c r="G194" i="3"/>
  <c r="A195" i="3"/>
  <c r="H195" i="3" s="1"/>
  <c r="F195" i="3"/>
  <c r="I195" i="3" s="1"/>
  <c r="R197" i="15" s="1"/>
  <c r="G195" i="3"/>
  <c r="A196" i="3"/>
  <c r="F196" i="3"/>
  <c r="I196" i="3" s="1"/>
  <c r="R198" i="15" s="1"/>
  <c r="G196" i="3"/>
  <c r="A197" i="3"/>
  <c r="H197" i="3" s="1"/>
  <c r="C197" i="3" s="1"/>
  <c r="F197" i="3"/>
  <c r="I197" i="3" s="1"/>
  <c r="R199" i="15" s="1"/>
  <c r="G197" i="3"/>
  <c r="A198" i="3"/>
  <c r="F198" i="3"/>
  <c r="I198" i="3" s="1"/>
  <c r="R200" i="15" s="1"/>
  <c r="G198" i="3"/>
  <c r="A199" i="3"/>
  <c r="H199" i="3" s="1"/>
  <c r="F199" i="3"/>
  <c r="I199" i="3" s="1"/>
  <c r="R201" i="15" s="1"/>
  <c r="G199" i="3"/>
  <c r="A200" i="3"/>
  <c r="F200" i="3"/>
  <c r="I200" i="3" s="1"/>
  <c r="R202" i="15" s="1"/>
  <c r="G200" i="3"/>
  <c r="A201" i="3"/>
  <c r="F201" i="3"/>
  <c r="I201" i="3" s="1"/>
  <c r="R203" i="15" s="1"/>
  <c r="G201" i="3"/>
  <c r="A202" i="3"/>
  <c r="F202" i="3"/>
  <c r="I202" i="3" s="1"/>
  <c r="R204" i="15" s="1"/>
  <c r="G202" i="3"/>
  <c r="A203" i="3"/>
  <c r="F203" i="3"/>
  <c r="I203" i="3" s="1"/>
  <c r="R205" i="15" s="1"/>
  <c r="G203" i="3"/>
  <c r="A204" i="3"/>
  <c r="F204" i="3"/>
  <c r="I204" i="3" s="1"/>
  <c r="R206" i="15" s="1"/>
  <c r="G204" i="3"/>
  <c r="A205" i="3"/>
  <c r="F205" i="3"/>
  <c r="I205" i="3" s="1"/>
  <c r="R207" i="15" s="1"/>
  <c r="G205" i="3"/>
  <c r="A206" i="3"/>
  <c r="F206" i="3"/>
  <c r="I206" i="3" s="1"/>
  <c r="R208" i="15" s="1"/>
  <c r="G206" i="3"/>
  <c r="A207" i="3"/>
  <c r="F207" i="3"/>
  <c r="I207" i="3" s="1"/>
  <c r="R209" i="15" s="1"/>
  <c r="G207" i="3"/>
  <c r="A208" i="3"/>
  <c r="F208" i="3"/>
  <c r="I208" i="3" s="1"/>
  <c r="R210" i="15" s="1"/>
  <c r="G208" i="3"/>
  <c r="A209" i="3"/>
  <c r="F209" i="3"/>
  <c r="I209" i="3" s="1"/>
  <c r="R211" i="15" s="1"/>
  <c r="G209" i="3"/>
  <c r="A210" i="3"/>
  <c r="F210" i="3"/>
  <c r="I210" i="3" s="1"/>
  <c r="R212" i="15" s="1"/>
  <c r="G210" i="3"/>
  <c r="A211" i="3"/>
  <c r="F211" i="3"/>
  <c r="I211" i="3" s="1"/>
  <c r="R213" i="15" s="1"/>
  <c r="G211" i="3"/>
  <c r="A212" i="3"/>
  <c r="F212" i="3"/>
  <c r="I212" i="3" s="1"/>
  <c r="R214" i="15" s="1"/>
  <c r="G212" i="3"/>
  <c r="A213" i="3"/>
  <c r="F213" i="3"/>
  <c r="I213" i="3" s="1"/>
  <c r="R215" i="15" s="1"/>
  <c r="G213" i="3"/>
  <c r="A214" i="3"/>
  <c r="F214" i="3"/>
  <c r="I214" i="3" s="1"/>
  <c r="R216" i="15" s="1"/>
  <c r="G214" i="3"/>
  <c r="A215" i="3"/>
  <c r="F215" i="3"/>
  <c r="I215" i="3" s="1"/>
  <c r="R217" i="15" s="1"/>
  <c r="G215" i="3"/>
  <c r="A216" i="3"/>
  <c r="F216" i="3"/>
  <c r="I216" i="3" s="1"/>
  <c r="R218" i="15" s="1"/>
  <c r="G216" i="3"/>
  <c r="A217" i="3"/>
  <c r="F217" i="3"/>
  <c r="I217" i="3" s="1"/>
  <c r="R219" i="15" s="1"/>
  <c r="G217" i="3"/>
  <c r="A218" i="3"/>
  <c r="F218" i="3"/>
  <c r="I218" i="3" s="1"/>
  <c r="R220" i="15" s="1"/>
  <c r="G218" i="3"/>
  <c r="A219" i="3"/>
  <c r="H219" i="3" s="1"/>
  <c r="F219" i="3"/>
  <c r="I219" i="3" s="1"/>
  <c r="R221" i="15" s="1"/>
  <c r="G219" i="3"/>
  <c r="A220" i="3"/>
  <c r="F220" i="3"/>
  <c r="I220" i="3" s="1"/>
  <c r="R222" i="15" s="1"/>
  <c r="G220" i="3"/>
  <c r="A221" i="3"/>
  <c r="H221" i="3" s="1"/>
  <c r="C221" i="3" s="1"/>
  <c r="F221" i="3"/>
  <c r="I221" i="3" s="1"/>
  <c r="R223" i="15" s="1"/>
  <c r="G221" i="3"/>
  <c r="A222" i="3"/>
  <c r="F222" i="3"/>
  <c r="I222" i="3" s="1"/>
  <c r="R224" i="15" s="1"/>
  <c r="G222" i="3"/>
  <c r="A223" i="3"/>
  <c r="H223" i="3" s="1"/>
  <c r="F223" i="3"/>
  <c r="I223" i="3" s="1"/>
  <c r="R225" i="15" s="1"/>
  <c r="G223" i="3"/>
  <c r="A224" i="3"/>
  <c r="F224" i="3"/>
  <c r="I224" i="3" s="1"/>
  <c r="R226" i="15" s="1"/>
  <c r="G224" i="3"/>
  <c r="A225" i="3"/>
  <c r="H225" i="3" s="1"/>
  <c r="C225" i="3" s="1"/>
  <c r="F225" i="3"/>
  <c r="I225" i="3" s="1"/>
  <c r="R227" i="15" s="1"/>
  <c r="G225" i="3"/>
  <c r="A226" i="3"/>
  <c r="F226" i="3"/>
  <c r="I226" i="3" s="1"/>
  <c r="R228" i="15" s="1"/>
  <c r="G226" i="3"/>
  <c r="A227" i="3"/>
  <c r="H227" i="3" s="1"/>
  <c r="F227" i="3"/>
  <c r="I227" i="3" s="1"/>
  <c r="R229" i="15" s="1"/>
  <c r="G227" i="3"/>
  <c r="A228" i="3"/>
  <c r="F228" i="3"/>
  <c r="I228" i="3" s="1"/>
  <c r="R230" i="15" s="1"/>
  <c r="G228" i="3"/>
  <c r="A229" i="3"/>
  <c r="H229" i="3" s="1"/>
  <c r="C229" i="3" s="1"/>
  <c r="F229" i="3"/>
  <c r="I229" i="3" s="1"/>
  <c r="R231" i="15" s="1"/>
  <c r="G229" i="3"/>
  <c r="A230" i="3"/>
  <c r="F230" i="3"/>
  <c r="I230" i="3" s="1"/>
  <c r="R232" i="15" s="1"/>
  <c r="G230" i="3"/>
  <c r="A231" i="3"/>
  <c r="F231" i="3"/>
  <c r="I231" i="3" s="1"/>
  <c r="R233" i="15" s="1"/>
  <c r="G231" i="3"/>
  <c r="A232" i="3"/>
  <c r="F232" i="3"/>
  <c r="I232" i="3" s="1"/>
  <c r="R234" i="15" s="1"/>
  <c r="G232" i="3"/>
  <c r="A233" i="3"/>
  <c r="F233" i="3"/>
  <c r="I233" i="3" s="1"/>
  <c r="R235" i="15" s="1"/>
  <c r="G233" i="3"/>
  <c r="A234" i="3"/>
  <c r="F234" i="3"/>
  <c r="I234" i="3" s="1"/>
  <c r="R236" i="15" s="1"/>
  <c r="G234" i="3"/>
  <c r="A235" i="3"/>
  <c r="F235" i="3"/>
  <c r="I235" i="3" s="1"/>
  <c r="R237" i="15" s="1"/>
  <c r="G235" i="3"/>
  <c r="A236" i="3"/>
  <c r="F236" i="3"/>
  <c r="I236" i="3" s="1"/>
  <c r="R238" i="15" s="1"/>
  <c r="G236" i="3"/>
  <c r="A237" i="3"/>
  <c r="F237" i="3"/>
  <c r="I237" i="3" s="1"/>
  <c r="R239" i="15" s="1"/>
  <c r="G237" i="3"/>
  <c r="A238" i="3"/>
  <c r="F238" i="3"/>
  <c r="I238" i="3" s="1"/>
  <c r="R240" i="15" s="1"/>
  <c r="G238" i="3"/>
  <c r="A239" i="3"/>
  <c r="F239" i="3"/>
  <c r="I239" i="3" s="1"/>
  <c r="R241" i="15" s="1"/>
  <c r="G239" i="3"/>
  <c r="A240" i="3"/>
  <c r="F240" i="3"/>
  <c r="I240" i="3" s="1"/>
  <c r="R242" i="15" s="1"/>
  <c r="G240" i="3"/>
  <c r="A241" i="3"/>
  <c r="F241" i="3"/>
  <c r="I241" i="3" s="1"/>
  <c r="R243" i="15" s="1"/>
  <c r="G241" i="3"/>
  <c r="A242" i="3"/>
  <c r="H242" i="3" s="1"/>
  <c r="F242" i="3"/>
  <c r="I242" i="3" s="1"/>
  <c r="R244" i="15" s="1"/>
  <c r="G242" i="3"/>
  <c r="A243" i="3"/>
  <c r="H243" i="3" s="1"/>
  <c r="F243" i="3"/>
  <c r="I243" i="3" s="1"/>
  <c r="R245" i="15" s="1"/>
  <c r="G243" i="3"/>
  <c r="A244" i="3"/>
  <c r="H244" i="3" s="1"/>
  <c r="F244" i="3"/>
  <c r="I244" i="3" s="1"/>
  <c r="R246" i="15" s="1"/>
  <c r="G244" i="3"/>
  <c r="A245" i="3"/>
  <c r="H245" i="3" s="1"/>
  <c r="C245" i="3" s="1"/>
  <c r="F245" i="3"/>
  <c r="I245" i="3" s="1"/>
  <c r="R247" i="15" s="1"/>
  <c r="G245" i="3"/>
  <c r="A246" i="3"/>
  <c r="H246" i="3" s="1"/>
  <c r="F246" i="3"/>
  <c r="I246" i="3" s="1"/>
  <c r="R248" i="15" s="1"/>
  <c r="G246" i="3"/>
  <c r="A247" i="3"/>
  <c r="H247" i="3" s="1"/>
  <c r="F247" i="3"/>
  <c r="I247" i="3" s="1"/>
  <c r="R249" i="15" s="1"/>
  <c r="G247" i="3"/>
  <c r="A248" i="3"/>
  <c r="H248" i="3" s="1"/>
  <c r="F248" i="3"/>
  <c r="I248" i="3" s="1"/>
  <c r="R250" i="15" s="1"/>
  <c r="G248" i="3"/>
  <c r="A249" i="3"/>
  <c r="F249" i="3"/>
  <c r="I249" i="3" s="1"/>
  <c r="R251" i="15" s="1"/>
  <c r="G249" i="3"/>
  <c r="A250" i="3"/>
  <c r="F250" i="3"/>
  <c r="I250" i="3" s="1"/>
  <c r="R252" i="15" s="1"/>
  <c r="G250" i="3"/>
  <c r="A251" i="3"/>
  <c r="F251" i="3"/>
  <c r="I251" i="3" s="1"/>
  <c r="R253" i="15" s="1"/>
  <c r="G251" i="3"/>
  <c r="A252" i="3"/>
  <c r="F252" i="3"/>
  <c r="I252" i="3" s="1"/>
  <c r="R254" i="15" s="1"/>
  <c r="G252" i="3"/>
  <c r="A253" i="3"/>
  <c r="F253" i="3"/>
  <c r="I253" i="3" s="1"/>
  <c r="R255" i="15" s="1"/>
  <c r="G253" i="3"/>
  <c r="A254" i="3"/>
  <c r="F254" i="3"/>
  <c r="I254" i="3" s="1"/>
  <c r="R256" i="15" s="1"/>
  <c r="G254" i="3"/>
  <c r="A255" i="3"/>
  <c r="F255" i="3"/>
  <c r="I255" i="3" s="1"/>
  <c r="R257" i="15" s="1"/>
  <c r="G255" i="3"/>
  <c r="A256" i="3"/>
  <c r="F256" i="3"/>
  <c r="I256" i="3" s="1"/>
  <c r="R258" i="15" s="1"/>
  <c r="G256" i="3"/>
  <c r="A257" i="3"/>
  <c r="F257" i="3"/>
  <c r="I257" i="3" s="1"/>
  <c r="R259" i="15" s="1"/>
  <c r="G257" i="3"/>
  <c r="A258" i="3"/>
  <c r="F258" i="3"/>
  <c r="I258" i="3" s="1"/>
  <c r="R260" i="15" s="1"/>
  <c r="G258" i="3"/>
  <c r="A259" i="3"/>
  <c r="F259" i="3"/>
  <c r="I259" i="3" s="1"/>
  <c r="R261" i="15" s="1"/>
  <c r="G259" i="3"/>
  <c r="A260" i="3"/>
  <c r="H260" i="3" s="1"/>
  <c r="F260" i="3"/>
  <c r="I260" i="3" s="1"/>
  <c r="R262" i="15" s="1"/>
  <c r="G260" i="3"/>
  <c r="A261" i="3"/>
  <c r="F261" i="3"/>
  <c r="I261" i="3" s="1"/>
  <c r="R263" i="15" s="1"/>
  <c r="G261" i="3"/>
  <c r="A262" i="3"/>
  <c r="F262" i="3"/>
  <c r="I262" i="3" s="1"/>
  <c r="R264" i="15" s="1"/>
  <c r="G262" i="3"/>
  <c r="A263" i="3"/>
  <c r="F263" i="3"/>
  <c r="I263" i="3" s="1"/>
  <c r="R265" i="15" s="1"/>
  <c r="G263" i="3"/>
  <c r="A264" i="3"/>
  <c r="H264" i="3" s="1"/>
  <c r="F264" i="3"/>
  <c r="I264" i="3" s="1"/>
  <c r="R266" i="15" s="1"/>
  <c r="G264" i="3"/>
  <c r="A265" i="3"/>
  <c r="F265" i="3"/>
  <c r="I265" i="3" s="1"/>
  <c r="R267" i="15" s="1"/>
  <c r="G265" i="3"/>
  <c r="A266" i="3"/>
  <c r="F266" i="3"/>
  <c r="I266" i="3" s="1"/>
  <c r="R268" i="15" s="1"/>
  <c r="G266" i="3"/>
  <c r="A267" i="3"/>
  <c r="F267" i="3"/>
  <c r="I267" i="3" s="1"/>
  <c r="R269" i="15" s="1"/>
  <c r="G267" i="3"/>
  <c r="A268" i="3"/>
  <c r="F268" i="3"/>
  <c r="I268" i="3" s="1"/>
  <c r="R270" i="15" s="1"/>
  <c r="G268" i="3"/>
  <c r="A269" i="3"/>
  <c r="F269" i="3"/>
  <c r="I269" i="3" s="1"/>
  <c r="R271" i="15" s="1"/>
  <c r="G269" i="3"/>
  <c r="A270" i="3"/>
  <c r="F270" i="3"/>
  <c r="I270" i="3" s="1"/>
  <c r="R272" i="15" s="1"/>
  <c r="G270" i="3"/>
  <c r="A271" i="3"/>
  <c r="F271" i="3"/>
  <c r="I271" i="3" s="1"/>
  <c r="R273" i="15" s="1"/>
  <c r="G271" i="3"/>
  <c r="A272" i="3"/>
  <c r="F272" i="3"/>
  <c r="I272" i="3" s="1"/>
  <c r="R274" i="15" s="1"/>
  <c r="G272" i="3"/>
  <c r="A273" i="3"/>
  <c r="H273" i="3" s="1"/>
  <c r="C273" i="3" s="1"/>
  <c r="F273" i="3"/>
  <c r="I273" i="3" s="1"/>
  <c r="R275" i="15" s="1"/>
  <c r="G273" i="3"/>
  <c r="A274" i="3"/>
  <c r="F274" i="3"/>
  <c r="I274" i="3" s="1"/>
  <c r="R276" i="15" s="1"/>
  <c r="G274" i="3"/>
  <c r="A275" i="3"/>
  <c r="F275" i="3"/>
  <c r="I275" i="3" s="1"/>
  <c r="R277" i="15" s="1"/>
  <c r="G275" i="3"/>
  <c r="A276" i="3"/>
  <c r="F276" i="3"/>
  <c r="I276" i="3" s="1"/>
  <c r="R278" i="15" s="1"/>
  <c r="G276" i="3"/>
  <c r="A277" i="3"/>
  <c r="H277" i="3" s="1"/>
  <c r="C277" i="3" s="1"/>
  <c r="F277" i="3"/>
  <c r="I277" i="3" s="1"/>
  <c r="R279" i="15" s="1"/>
  <c r="G277" i="3"/>
  <c r="A278" i="3"/>
  <c r="F278" i="3"/>
  <c r="I278" i="3" s="1"/>
  <c r="R280" i="15" s="1"/>
  <c r="G278" i="3"/>
  <c r="A279" i="3"/>
  <c r="H279" i="3" s="1"/>
  <c r="F279" i="3"/>
  <c r="I279" i="3" s="1"/>
  <c r="R281" i="15" s="1"/>
  <c r="G279" i="3"/>
  <c r="A280" i="3"/>
  <c r="F280" i="3"/>
  <c r="I280" i="3" s="1"/>
  <c r="R282" i="15" s="1"/>
  <c r="G280" i="3"/>
  <c r="A281" i="3"/>
  <c r="F281" i="3"/>
  <c r="I281" i="3" s="1"/>
  <c r="R283" i="15" s="1"/>
  <c r="G281" i="3"/>
  <c r="A282" i="3"/>
  <c r="F282" i="3"/>
  <c r="I282" i="3" s="1"/>
  <c r="R284" i="15" s="1"/>
  <c r="G282" i="3"/>
  <c r="A283" i="3"/>
  <c r="F283" i="3"/>
  <c r="I283" i="3" s="1"/>
  <c r="R285" i="15" s="1"/>
  <c r="G283" i="3"/>
  <c r="A284" i="3"/>
  <c r="F284" i="3"/>
  <c r="I284" i="3" s="1"/>
  <c r="R286" i="15" s="1"/>
  <c r="G284" i="3"/>
  <c r="A285" i="3"/>
  <c r="F285" i="3"/>
  <c r="I285" i="3" s="1"/>
  <c r="R287" i="15" s="1"/>
  <c r="G285" i="3"/>
  <c r="A286" i="3"/>
  <c r="F286" i="3"/>
  <c r="I286" i="3" s="1"/>
  <c r="R288" i="15" s="1"/>
  <c r="G286" i="3"/>
  <c r="A287" i="3"/>
  <c r="F287" i="3"/>
  <c r="I287" i="3" s="1"/>
  <c r="R289" i="15" s="1"/>
  <c r="G287" i="3"/>
  <c r="A288" i="3"/>
  <c r="F288" i="3"/>
  <c r="I288" i="3" s="1"/>
  <c r="R290" i="15" s="1"/>
  <c r="G288" i="3"/>
  <c r="A289" i="3"/>
  <c r="F289" i="3"/>
  <c r="I289" i="3" s="1"/>
  <c r="R291" i="15" s="1"/>
  <c r="G289" i="3"/>
  <c r="A290" i="3"/>
  <c r="F290" i="3"/>
  <c r="I290" i="3" s="1"/>
  <c r="R292" i="15" s="1"/>
  <c r="G290" i="3"/>
  <c r="A291" i="3"/>
  <c r="F291" i="3"/>
  <c r="I291" i="3" s="1"/>
  <c r="R293" i="15" s="1"/>
  <c r="G291" i="3"/>
  <c r="A292" i="3"/>
  <c r="F292" i="3"/>
  <c r="I292" i="3" s="1"/>
  <c r="R294" i="15" s="1"/>
  <c r="G292" i="3"/>
  <c r="A293" i="3"/>
  <c r="F293" i="3"/>
  <c r="I293" i="3" s="1"/>
  <c r="R295" i="15" s="1"/>
  <c r="G293" i="3"/>
  <c r="A294" i="3"/>
  <c r="F294" i="3"/>
  <c r="I294" i="3" s="1"/>
  <c r="R296" i="15" s="1"/>
  <c r="G294" i="3"/>
  <c r="A295" i="3"/>
  <c r="F295" i="3"/>
  <c r="I295" i="3" s="1"/>
  <c r="R297" i="15" s="1"/>
  <c r="G295" i="3"/>
  <c r="A296" i="3"/>
  <c r="F296" i="3"/>
  <c r="I296" i="3" s="1"/>
  <c r="R298" i="15" s="1"/>
  <c r="G296" i="3"/>
  <c r="A297" i="3"/>
  <c r="F297" i="3"/>
  <c r="I297" i="3" s="1"/>
  <c r="R299" i="15" s="1"/>
  <c r="G297" i="3"/>
  <c r="A298" i="3"/>
  <c r="H298" i="3" s="1"/>
  <c r="F298" i="3"/>
  <c r="I298" i="3" s="1"/>
  <c r="R300" i="15" s="1"/>
  <c r="G298" i="3"/>
  <c r="A299" i="3"/>
  <c r="F299" i="3"/>
  <c r="I299" i="3" s="1"/>
  <c r="R301" i="15" s="1"/>
  <c r="G299" i="3"/>
  <c r="A300" i="3"/>
  <c r="H300" i="3" s="1"/>
  <c r="F300" i="3"/>
  <c r="I300" i="3" s="1"/>
  <c r="R302" i="15" s="1"/>
  <c r="G300" i="3"/>
  <c r="A301" i="3"/>
  <c r="F301" i="3"/>
  <c r="I301" i="3" s="1"/>
  <c r="R303" i="15" s="1"/>
  <c r="G301" i="3"/>
  <c r="A302" i="3"/>
  <c r="F302" i="3"/>
  <c r="I302" i="3" s="1"/>
  <c r="R304" i="15" s="1"/>
  <c r="G302" i="3"/>
  <c r="A303" i="3"/>
  <c r="F303" i="3"/>
  <c r="I303" i="3" s="1"/>
  <c r="R305" i="15" s="1"/>
  <c r="G303" i="3"/>
  <c r="A304" i="3"/>
  <c r="F304" i="3"/>
  <c r="I304" i="3" s="1"/>
  <c r="R306" i="15" s="1"/>
  <c r="G304" i="3"/>
  <c r="A305" i="3"/>
  <c r="H305" i="3" s="1"/>
  <c r="C305" i="3" s="1"/>
  <c r="F305" i="3"/>
  <c r="I305" i="3" s="1"/>
  <c r="R307" i="15" s="1"/>
  <c r="G305" i="3"/>
  <c r="A306" i="3"/>
  <c r="F306" i="3"/>
  <c r="I306" i="3" s="1"/>
  <c r="R308" i="15" s="1"/>
  <c r="G306" i="3"/>
  <c r="A307" i="3"/>
  <c r="H307" i="3" s="1"/>
  <c r="F307" i="3"/>
  <c r="I307" i="3" s="1"/>
  <c r="R309" i="15" s="1"/>
  <c r="G307" i="3"/>
  <c r="A308" i="3"/>
  <c r="F308" i="3"/>
  <c r="I308" i="3" s="1"/>
  <c r="R310" i="15" s="1"/>
  <c r="G308" i="3"/>
  <c r="A309" i="3"/>
  <c r="F309" i="3"/>
  <c r="I309" i="3" s="1"/>
  <c r="R311" i="15" s="1"/>
  <c r="G309" i="3"/>
  <c r="A310" i="3"/>
  <c r="F310" i="3"/>
  <c r="I310" i="3" s="1"/>
  <c r="R312" i="15" s="1"/>
  <c r="G310" i="3"/>
  <c r="A311" i="3"/>
  <c r="H311" i="3" s="1"/>
  <c r="F311" i="3"/>
  <c r="I311" i="3" s="1"/>
  <c r="R313" i="15" s="1"/>
  <c r="G311" i="3"/>
  <c r="A312" i="3"/>
  <c r="F312" i="3"/>
  <c r="I312" i="3" s="1"/>
  <c r="R314" i="15" s="1"/>
  <c r="G312" i="3"/>
  <c r="A313" i="3"/>
  <c r="H313" i="3" s="1"/>
  <c r="C313" i="3" s="1"/>
  <c r="F313" i="3"/>
  <c r="I313" i="3" s="1"/>
  <c r="R315" i="15" s="1"/>
  <c r="G313" i="3"/>
  <c r="A314" i="3"/>
  <c r="F314" i="3"/>
  <c r="I314" i="3" s="1"/>
  <c r="R316" i="15" s="1"/>
  <c r="G314" i="3"/>
  <c r="A315" i="3"/>
  <c r="H315" i="3" s="1"/>
  <c r="F315" i="3"/>
  <c r="I315" i="3" s="1"/>
  <c r="R317" i="15" s="1"/>
  <c r="G315" i="3"/>
  <c r="A316" i="3"/>
  <c r="F316" i="3"/>
  <c r="I316" i="3" s="1"/>
  <c r="R318" i="15" s="1"/>
  <c r="G316" i="3"/>
  <c r="A317" i="3"/>
  <c r="F317" i="3"/>
  <c r="I317" i="3" s="1"/>
  <c r="R319" i="15" s="1"/>
  <c r="G317" i="3"/>
  <c r="A318" i="3"/>
  <c r="F318" i="3"/>
  <c r="I318" i="3" s="1"/>
  <c r="R320" i="15" s="1"/>
  <c r="G318" i="3"/>
  <c r="A319" i="3"/>
  <c r="H319" i="3" s="1"/>
  <c r="F319" i="3"/>
  <c r="I319" i="3" s="1"/>
  <c r="R321" i="15" s="1"/>
  <c r="G319" i="3"/>
  <c r="A320" i="3"/>
  <c r="F320" i="3"/>
  <c r="I320" i="3" s="1"/>
  <c r="R322" i="15" s="1"/>
  <c r="G320" i="3"/>
  <c r="A321" i="3"/>
  <c r="F321" i="3"/>
  <c r="I321" i="3" s="1"/>
  <c r="R323" i="15" s="1"/>
  <c r="G321" i="3"/>
  <c r="A322" i="3"/>
  <c r="F322" i="3"/>
  <c r="I322" i="3" s="1"/>
  <c r="R324" i="15" s="1"/>
  <c r="G322" i="3"/>
  <c r="A323" i="3"/>
  <c r="F323" i="3"/>
  <c r="I323" i="3" s="1"/>
  <c r="R325" i="15" s="1"/>
  <c r="G323" i="3"/>
  <c r="A324" i="3"/>
  <c r="F324" i="3"/>
  <c r="I324" i="3" s="1"/>
  <c r="R326" i="15" s="1"/>
  <c r="G324" i="3"/>
  <c r="A325" i="3"/>
  <c r="F325" i="3"/>
  <c r="I325" i="3" s="1"/>
  <c r="R327" i="15" s="1"/>
  <c r="G325" i="3"/>
  <c r="A326" i="3"/>
  <c r="F326" i="3"/>
  <c r="I326" i="3" s="1"/>
  <c r="R328" i="15" s="1"/>
  <c r="G326" i="3"/>
  <c r="A327" i="3"/>
  <c r="F327" i="3"/>
  <c r="I327" i="3" s="1"/>
  <c r="R329" i="15" s="1"/>
  <c r="G327" i="3"/>
  <c r="A328" i="3"/>
  <c r="F328" i="3"/>
  <c r="I328" i="3" s="1"/>
  <c r="R330" i="15" s="1"/>
  <c r="G328" i="3"/>
  <c r="A329" i="3"/>
  <c r="F329" i="3"/>
  <c r="I329" i="3" s="1"/>
  <c r="R331" i="15" s="1"/>
  <c r="G329" i="3"/>
  <c r="A330" i="3"/>
  <c r="F330" i="3"/>
  <c r="I330" i="3" s="1"/>
  <c r="R332" i="15" s="1"/>
  <c r="G330" i="3"/>
  <c r="A331" i="3"/>
  <c r="F331" i="3"/>
  <c r="I331" i="3" s="1"/>
  <c r="R333" i="15" s="1"/>
  <c r="G331" i="3"/>
  <c r="A332" i="3"/>
  <c r="F332" i="3"/>
  <c r="I332" i="3" s="1"/>
  <c r="R334" i="15" s="1"/>
  <c r="G332" i="3"/>
  <c r="A333" i="3"/>
  <c r="F333" i="3"/>
  <c r="I333" i="3" s="1"/>
  <c r="R335" i="15" s="1"/>
  <c r="G333" i="3"/>
  <c r="A334" i="3"/>
  <c r="H334" i="3" s="1"/>
  <c r="F334" i="3"/>
  <c r="I334" i="3" s="1"/>
  <c r="R336" i="15" s="1"/>
  <c r="G334" i="3"/>
  <c r="A335" i="3"/>
  <c r="F335" i="3"/>
  <c r="I335" i="3" s="1"/>
  <c r="R337" i="15" s="1"/>
  <c r="G335" i="3"/>
  <c r="A336" i="3"/>
  <c r="H336" i="3" s="1"/>
  <c r="F336" i="3"/>
  <c r="I336" i="3" s="1"/>
  <c r="R338" i="15" s="1"/>
  <c r="G336" i="3"/>
  <c r="A337" i="3"/>
  <c r="F337" i="3"/>
  <c r="I337" i="3" s="1"/>
  <c r="R339" i="15" s="1"/>
  <c r="G337" i="3"/>
  <c r="A338" i="3"/>
  <c r="H338" i="3" s="1"/>
  <c r="F338" i="3"/>
  <c r="I338" i="3" s="1"/>
  <c r="R340" i="15" s="1"/>
  <c r="G338" i="3"/>
  <c r="A339" i="3"/>
  <c r="F339" i="3"/>
  <c r="I339" i="3" s="1"/>
  <c r="R341" i="15" s="1"/>
  <c r="G339" i="3"/>
  <c r="A340" i="3"/>
  <c r="H340" i="3" s="1"/>
  <c r="F340" i="3"/>
  <c r="I340" i="3" s="1"/>
  <c r="R342" i="15" s="1"/>
  <c r="G340" i="3"/>
  <c r="A341" i="3"/>
  <c r="F341" i="3"/>
  <c r="I341" i="3" s="1"/>
  <c r="R343" i="15" s="1"/>
  <c r="G341" i="3"/>
  <c r="A342" i="3"/>
  <c r="F342" i="3"/>
  <c r="I342" i="3" s="1"/>
  <c r="R344" i="15" s="1"/>
  <c r="G342" i="3"/>
  <c r="A343" i="3"/>
  <c r="F343" i="3"/>
  <c r="I343" i="3" s="1"/>
  <c r="R345" i="15" s="1"/>
  <c r="G343" i="3"/>
  <c r="A344" i="3"/>
  <c r="F344" i="3"/>
  <c r="I344" i="3" s="1"/>
  <c r="R346" i="15" s="1"/>
  <c r="G344" i="3"/>
  <c r="A345" i="3"/>
  <c r="F345" i="3"/>
  <c r="I345" i="3" s="1"/>
  <c r="R347" i="15" s="1"/>
  <c r="G345" i="3"/>
  <c r="A346" i="3"/>
  <c r="H346" i="3" s="1"/>
  <c r="F346" i="3"/>
  <c r="I346" i="3" s="1"/>
  <c r="R348" i="15" s="1"/>
  <c r="G346" i="3"/>
  <c r="A347" i="3"/>
  <c r="F347" i="3"/>
  <c r="I347" i="3" s="1"/>
  <c r="R349" i="15" s="1"/>
  <c r="G347" i="3"/>
  <c r="A348" i="3"/>
  <c r="H348" i="3" s="1"/>
  <c r="F348" i="3"/>
  <c r="I348" i="3" s="1"/>
  <c r="R350" i="15" s="1"/>
  <c r="G348" i="3"/>
  <c r="A349" i="3"/>
  <c r="F349" i="3"/>
  <c r="I349" i="3" s="1"/>
  <c r="R351" i="15" s="1"/>
  <c r="G349" i="3"/>
  <c r="A350" i="3"/>
  <c r="H350" i="3" s="1"/>
  <c r="F350" i="3"/>
  <c r="I350" i="3" s="1"/>
  <c r="R352" i="15" s="1"/>
  <c r="G350" i="3"/>
  <c r="A351" i="3"/>
  <c r="F351" i="3"/>
  <c r="I351" i="3" s="1"/>
  <c r="R353" i="15" s="1"/>
  <c r="G351" i="3"/>
  <c r="A352" i="3"/>
  <c r="H352" i="3" s="1"/>
  <c r="F352" i="3"/>
  <c r="I352" i="3" s="1"/>
  <c r="R354" i="15" s="1"/>
  <c r="G352" i="3"/>
  <c r="A353" i="3"/>
  <c r="F353" i="3"/>
  <c r="I353" i="3" s="1"/>
  <c r="R355" i="15" s="1"/>
  <c r="G353" i="3"/>
  <c r="A354" i="3"/>
  <c r="H354" i="3" s="1"/>
  <c r="F354" i="3"/>
  <c r="I354" i="3" s="1"/>
  <c r="R356" i="15" s="1"/>
  <c r="G354" i="3"/>
  <c r="A355" i="3"/>
  <c r="H355" i="3" s="1"/>
  <c r="F355" i="3"/>
  <c r="I355" i="3" s="1"/>
  <c r="R357" i="15" s="1"/>
  <c r="G355" i="3"/>
  <c r="A356" i="3"/>
  <c r="H356" i="3" s="1"/>
  <c r="F356" i="3"/>
  <c r="I356" i="3" s="1"/>
  <c r="R358" i="15" s="1"/>
  <c r="G356" i="3"/>
  <c r="A357" i="3"/>
  <c r="H357" i="3" s="1"/>
  <c r="C357" i="3" s="1"/>
  <c r="F357" i="3"/>
  <c r="I357" i="3" s="1"/>
  <c r="R359" i="15" s="1"/>
  <c r="G357" i="3"/>
  <c r="A358" i="3"/>
  <c r="H358" i="3" s="1"/>
  <c r="F358" i="3"/>
  <c r="I358" i="3" s="1"/>
  <c r="R360" i="15" s="1"/>
  <c r="G358" i="3"/>
  <c r="A359" i="3"/>
  <c r="H359" i="3" s="1"/>
  <c r="F359" i="3"/>
  <c r="I359" i="3" s="1"/>
  <c r="R361" i="15" s="1"/>
  <c r="G359" i="3"/>
  <c r="A360" i="3"/>
  <c r="H360" i="3" s="1"/>
  <c r="F360" i="3"/>
  <c r="I360" i="3" s="1"/>
  <c r="R362" i="15" s="1"/>
  <c r="G360" i="3"/>
  <c r="A361" i="3"/>
  <c r="H361" i="3" s="1"/>
  <c r="C361" i="3" s="1"/>
  <c r="F361" i="3"/>
  <c r="I361" i="3" s="1"/>
  <c r="R363" i="15" s="1"/>
  <c r="G361" i="3"/>
  <c r="A362" i="3"/>
  <c r="F362" i="3"/>
  <c r="I362" i="3" s="1"/>
  <c r="R364" i="15" s="1"/>
  <c r="G362" i="3"/>
  <c r="A363" i="3"/>
  <c r="F363" i="3"/>
  <c r="I363" i="3" s="1"/>
  <c r="R365" i="15" s="1"/>
  <c r="G363" i="3"/>
  <c r="A364" i="3"/>
  <c r="H364" i="3" s="1"/>
  <c r="F364" i="3"/>
  <c r="I364" i="3" s="1"/>
  <c r="R366" i="15" s="1"/>
  <c r="G364" i="3"/>
  <c r="A365" i="3"/>
  <c r="H365" i="3" s="1"/>
  <c r="C365" i="3" s="1"/>
  <c r="F365" i="3"/>
  <c r="I365" i="3" s="1"/>
  <c r="R367" i="15" s="1"/>
  <c r="G365" i="3"/>
  <c r="A366" i="3"/>
  <c r="H366" i="3" s="1"/>
  <c r="F366" i="3"/>
  <c r="I366" i="3" s="1"/>
  <c r="R368" i="15" s="1"/>
  <c r="G366" i="3"/>
  <c r="A367" i="3"/>
  <c r="H367" i="3" s="1"/>
  <c r="F367" i="3"/>
  <c r="I367" i="3" s="1"/>
  <c r="R369" i="15" s="1"/>
  <c r="G367" i="3"/>
  <c r="A368" i="3"/>
  <c r="F368" i="3"/>
  <c r="I368" i="3" s="1"/>
  <c r="R370" i="15" s="1"/>
  <c r="G368" i="3"/>
  <c r="A369" i="3"/>
  <c r="H369" i="3" s="1"/>
  <c r="C369" i="3" s="1"/>
  <c r="F369" i="3"/>
  <c r="I369" i="3" s="1"/>
  <c r="R371" i="15" s="1"/>
  <c r="G369" i="3"/>
  <c r="A370" i="3"/>
  <c r="H370" i="3" s="1"/>
  <c r="F370" i="3"/>
  <c r="I370" i="3" s="1"/>
  <c r="R372" i="15" s="1"/>
  <c r="G370" i="3"/>
  <c r="A371" i="3"/>
  <c r="H371" i="3" s="1"/>
  <c r="F371" i="3"/>
  <c r="I371" i="3" s="1"/>
  <c r="R373" i="15" s="1"/>
  <c r="G371" i="3"/>
  <c r="A372" i="3"/>
  <c r="F372" i="3"/>
  <c r="I372" i="3" s="1"/>
  <c r="R374" i="15" s="1"/>
  <c r="G372" i="3"/>
  <c r="A373" i="3"/>
  <c r="F373" i="3"/>
  <c r="I373" i="3" s="1"/>
  <c r="R375" i="15" s="1"/>
  <c r="G373" i="3"/>
  <c r="A374" i="3"/>
  <c r="F374" i="3"/>
  <c r="I374" i="3" s="1"/>
  <c r="R376" i="15" s="1"/>
  <c r="G374" i="3"/>
  <c r="A375" i="3"/>
  <c r="H375" i="3" s="1"/>
  <c r="F375" i="3"/>
  <c r="I375" i="3" s="1"/>
  <c r="R377" i="15" s="1"/>
  <c r="G375" i="3"/>
  <c r="A376" i="3"/>
  <c r="F376" i="3"/>
  <c r="I376" i="3" s="1"/>
  <c r="R378" i="15" s="1"/>
  <c r="G376" i="3"/>
  <c r="A377" i="3"/>
  <c r="F377" i="3"/>
  <c r="I377" i="3" s="1"/>
  <c r="R379" i="15" s="1"/>
  <c r="G377" i="3"/>
  <c r="A378" i="3"/>
  <c r="F378" i="3"/>
  <c r="I378" i="3" s="1"/>
  <c r="R380" i="15" s="1"/>
  <c r="G378" i="3"/>
  <c r="A379" i="3"/>
  <c r="H379" i="3" s="1"/>
  <c r="F379" i="3"/>
  <c r="I379" i="3" s="1"/>
  <c r="R381" i="15" s="1"/>
  <c r="G379" i="3"/>
  <c r="A380" i="3"/>
  <c r="F380" i="3"/>
  <c r="I380" i="3" s="1"/>
  <c r="R382" i="15" s="1"/>
  <c r="G380" i="3"/>
  <c r="A381" i="3"/>
  <c r="F381" i="3"/>
  <c r="I381" i="3" s="1"/>
  <c r="R383" i="15" s="1"/>
  <c r="G381" i="3"/>
  <c r="A382" i="3"/>
  <c r="F382" i="3"/>
  <c r="I382" i="3" s="1"/>
  <c r="R384" i="15" s="1"/>
  <c r="G382" i="3"/>
  <c r="A383" i="3"/>
  <c r="H383" i="3" s="1"/>
  <c r="F383" i="3"/>
  <c r="I383" i="3" s="1"/>
  <c r="R385" i="15" s="1"/>
  <c r="G383" i="3"/>
  <c r="A384" i="3"/>
  <c r="F384" i="3"/>
  <c r="I384" i="3" s="1"/>
  <c r="R386" i="15" s="1"/>
  <c r="G384" i="3"/>
  <c r="A385" i="3"/>
  <c r="F385" i="3"/>
  <c r="I385" i="3" s="1"/>
  <c r="R387" i="15" s="1"/>
  <c r="G385" i="3"/>
  <c r="A386" i="3"/>
  <c r="F386" i="3"/>
  <c r="I386" i="3" s="1"/>
  <c r="R388" i="15" s="1"/>
  <c r="G386" i="3"/>
  <c r="A387" i="3"/>
  <c r="F387" i="3"/>
  <c r="I387" i="3" s="1"/>
  <c r="R389" i="15" s="1"/>
  <c r="G387" i="3"/>
  <c r="A388" i="3"/>
  <c r="F388" i="3"/>
  <c r="I388" i="3" s="1"/>
  <c r="R390" i="15" s="1"/>
  <c r="G388" i="3"/>
  <c r="A389" i="3"/>
  <c r="F389" i="3"/>
  <c r="I389" i="3" s="1"/>
  <c r="R391" i="15" s="1"/>
  <c r="G389" i="3"/>
  <c r="A390" i="3"/>
  <c r="F390" i="3"/>
  <c r="I390" i="3" s="1"/>
  <c r="R392" i="15" s="1"/>
  <c r="G390" i="3"/>
  <c r="A391" i="3"/>
  <c r="F391" i="3"/>
  <c r="I391" i="3" s="1"/>
  <c r="R393" i="15" s="1"/>
  <c r="G391" i="3"/>
  <c r="A392" i="3"/>
  <c r="F392" i="3"/>
  <c r="I392" i="3" s="1"/>
  <c r="R394" i="15" s="1"/>
  <c r="G392" i="3"/>
  <c r="A393" i="3"/>
  <c r="F393" i="3"/>
  <c r="I393" i="3" s="1"/>
  <c r="R395" i="15" s="1"/>
  <c r="G393" i="3"/>
  <c r="A394" i="3"/>
  <c r="F394" i="3"/>
  <c r="I394" i="3" s="1"/>
  <c r="R396" i="15" s="1"/>
  <c r="G394" i="3"/>
  <c r="A395" i="3"/>
  <c r="F395" i="3"/>
  <c r="I395" i="3" s="1"/>
  <c r="R397" i="15" s="1"/>
  <c r="G395" i="3"/>
  <c r="A396" i="3"/>
  <c r="H396" i="3" s="1"/>
  <c r="F396" i="3"/>
  <c r="I396" i="3" s="1"/>
  <c r="R398" i="15" s="1"/>
  <c r="G396" i="3"/>
  <c r="A397" i="3"/>
  <c r="F397" i="3"/>
  <c r="I397" i="3" s="1"/>
  <c r="R399" i="15" s="1"/>
  <c r="G397" i="3"/>
  <c r="A398" i="3"/>
  <c r="F398" i="3"/>
  <c r="I398" i="3" s="1"/>
  <c r="R400" i="15" s="1"/>
  <c r="G398" i="3"/>
  <c r="A399" i="3"/>
  <c r="F399" i="3"/>
  <c r="I399" i="3" s="1"/>
  <c r="R401" i="15" s="1"/>
  <c r="G399" i="3"/>
  <c r="A400" i="3"/>
  <c r="F400" i="3"/>
  <c r="I400" i="3" s="1"/>
  <c r="R402" i="15" s="1"/>
  <c r="G400" i="3"/>
  <c r="A401" i="3"/>
  <c r="F401" i="3"/>
  <c r="I401" i="3" s="1"/>
  <c r="R403" i="15" s="1"/>
  <c r="G401" i="3"/>
  <c r="A402" i="3"/>
  <c r="F402" i="3"/>
  <c r="I402" i="3" s="1"/>
  <c r="R404" i="15" s="1"/>
  <c r="G402" i="3"/>
  <c r="A403" i="3"/>
  <c r="F403" i="3"/>
  <c r="I403" i="3" s="1"/>
  <c r="R405" i="15" s="1"/>
  <c r="G403" i="3"/>
  <c r="A404" i="3"/>
  <c r="F404" i="3"/>
  <c r="I404" i="3" s="1"/>
  <c r="R406" i="15" s="1"/>
  <c r="G404" i="3"/>
  <c r="A405" i="3"/>
  <c r="F405" i="3"/>
  <c r="I405" i="3" s="1"/>
  <c r="R407" i="15" s="1"/>
  <c r="G405" i="3"/>
  <c r="A406" i="3"/>
  <c r="F406" i="3"/>
  <c r="I406" i="3" s="1"/>
  <c r="R408" i="15" s="1"/>
  <c r="G406" i="3"/>
  <c r="A407" i="3"/>
  <c r="H407" i="3" s="1"/>
  <c r="F407" i="3"/>
  <c r="I407" i="3" s="1"/>
  <c r="R409" i="15" s="1"/>
  <c r="G407" i="3"/>
  <c r="A408" i="3"/>
  <c r="F408" i="3"/>
  <c r="I408" i="3" s="1"/>
  <c r="R410" i="15" s="1"/>
  <c r="G408" i="3"/>
  <c r="A409" i="3"/>
  <c r="H409" i="3" s="1"/>
  <c r="C409" i="3" s="1"/>
  <c r="F409" i="3"/>
  <c r="I409" i="3" s="1"/>
  <c r="R411" i="15" s="1"/>
  <c r="G409" i="3"/>
  <c r="A410" i="3"/>
  <c r="F410" i="3"/>
  <c r="I410" i="3" s="1"/>
  <c r="R412" i="15" s="1"/>
  <c r="G410" i="3"/>
  <c r="A411" i="3"/>
  <c r="F411" i="3"/>
  <c r="I411" i="3" s="1"/>
  <c r="R413" i="15" s="1"/>
  <c r="G411" i="3"/>
  <c r="A412" i="3"/>
  <c r="F412" i="3"/>
  <c r="I412" i="3" s="1"/>
  <c r="R414" i="15" s="1"/>
  <c r="G412" i="3"/>
  <c r="A413" i="3"/>
  <c r="H413" i="3" s="1"/>
  <c r="C413" i="3" s="1"/>
  <c r="F413" i="3"/>
  <c r="I413" i="3" s="1"/>
  <c r="R415" i="15" s="1"/>
  <c r="G413" i="3"/>
  <c r="A414" i="3"/>
  <c r="F414" i="3"/>
  <c r="I414" i="3" s="1"/>
  <c r="R416" i="15" s="1"/>
  <c r="G414" i="3"/>
  <c r="A415" i="3"/>
  <c r="H415" i="3" s="1"/>
  <c r="F415" i="3"/>
  <c r="I415" i="3" s="1"/>
  <c r="R417" i="15" s="1"/>
  <c r="G415" i="3"/>
  <c r="A416" i="3"/>
  <c r="F416" i="3"/>
  <c r="I416" i="3" s="1"/>
  <c r="R418" i="15" s="1"/>
  <c r="G416" i="3"/>
  <c r="A417" i="3"/>
  <c r="H417" i="3" s="1"/>
  <c r="C417" i="3" s="1"/>
  <c r="F417" i="3"/>
  <c r="I417" i="3" s="1"/>
  <c r="R419" i="15" s="1"/>
  <c r="G417" i="3"/>
  <c r="A418" i="3"/>
  <c r="F418" i="3"/>
  <c r="I418" i="3" s="1"/>
  <c r="R420" i="15" s="1"/>
  <c r="G418" i="3"/>
  <c r="A419" i="3"/>
  <c r="H419" i="3" s="1"/>
  <c r="F419" i="3"/>
  <c r="I419" i="3" s="1"/>
  <c r="R421" i="15" s="1"/>
  <c r="G419" i="3"/>
  <c r="A420" i="3"/>
  <c r="F420" i="3"/>
  <c r="I420" i="3" s="1"/>
  <c r="R422" i="15" s="1"/>
  <c r="G420" i="3"/>
  <c r="A421" i="3"/>
  <c r="F421" i="3"/>
  <c r="I421" i="3" s="1"/>
  <c r="R423" i="15" s="1"/>
  <c r="G421" i="3"/>
  <c r="A422" i="3"/>
  <c r="F422" i="3"/>
  <c r="I422" i="3" s="1"/>
  <c r="R424" i="15" s="1"/>
  <c r="G422" i="3"/>
  <c r="A423" i="3"/>
  <c r="F423" i="3"/>
  <c r="I423" i="3" s="1"/>
  <c r="R425" i="15" s="1"/>
  <c r="G423" i="3"/>
  <c r="A424" i="3"/>
  <c r="F424" i="3"/>
  <c r="I424" i="3" s="1"/>
  <c r="R426" i="15" s="1"/>
  <c r="G424" i="3"/>
  <c r="A425" i="3"/>
  <c r="F425" i="3"/>
  <c r="I425" i="3" s="1"/>
  <c r="R427" i="15" s="1"/>
  <c r="G425" i="3"/>
  <c r="A426" i="3"/>
  <c r="F426" i="3"/>
  <c r="I426" i="3" s="1"/>
  <c r="R428" i="15" s="1"/>
  <c r="G426" i="3"/>
  <c r="A427" i="3"/>
  <c r="H427" i="3" s="1"/>
  <c r="F427" i="3"/>
  <c r="I427" i="3" s="1"/>
  <c r="R429" i="15" s="1"/>
  <c r="G427" i="3"/>
  <c r="A428" i="3"/>
  <c r="F428" i="3"/>
  <c r="I428" i="3" s="1"/>
  <c r="R430" i="15" s="1"/>
  <c r="G428" i="3"/>
  <c r="A429" i="3"/>
  <c r="H429" i="3" s="1"/>
  <c r="C429" i="3" s="1"/>
  <c r="F429" i="3"/>
  <c r="I429" i="3" s="1"/>
  <c r="R431" i="15" s="1"/>
  <c r="G429" i="3"/>
  <c r="A430" i="3"/>
  <c r="F430" i="3"/>
  <c r="I430" i="3" s="1"/>
  <c r="R432" i="15" s="1"/>
  <c r="G430" i="3"/>
  <c r="A431" i="3"/>
  <c r="F431" i="3"/>
  <c r="I431" i="3" s="1"/>
  <c r="R433" i="15" s="1"/>
  <c r="G431" i="3"/>
  <c r="A432" i="3"/>
  <c r="F432" i="3"/>
  <c r="I432" i="3" s="1"/>
  <c r="R434" i="15" s="1"/>
  <c r="G432" i="3"/>
  <c r="A433" i="3"/>
  <c r="H433" i="3" s="1"/>
  <c r="C433" i="3" s="1"/>
  <c r="F433" i="3"/>
  <c r="I433" i="3" s="1"/>
  <c r="R435" i="15" s="1"/>
  <c r="G433" i="3"/>
  <c r="A434" i="3"/>
  <c r="F434" i="3"/>
  <c r="I434" i="3" s="1"/>
  <c r="R436" i="15" s="1"/>
  <c r="G434" i="3"/>
  <c r="A435" i="3"/>
  <c r="F435" i="3"/>
  <c r="I435" i="3" s="1"/>
  <c r="R437" i="15" s="1"/>
  <c r="G435" i="3"/>
  <c r="A436" i="3"/>
  <c r="F436" i="3"/>
  <c r="I436" i="3" s="1"/>
  <c r="R438" i="15" s="1"/>
  <c r="G436" i="3"/>
  <c r="A437" i="3"/>
  <c r="H437" i="3" s="1"/>
  <c r="C437" i="3" s="1"/>
  <c r="F437" i="3"/>
  <c r="I437" i="3" s="1"/>
  <c r="R439" i="15" s="1"/>
  <c r="G437" i="3"/>
  <c r="A438" i="3"/>
  <c r="F438" i="3"/>
  <c r="I438" i="3" s="1"/>
  <c r="R440" i="15" s="1"/>
  <c r="G438" i="3"/>
  <c r="A439" i="3"/>
  <c r="F439" i="3"/>
  <c r="I439" i="3" s="1"/>
  <c r="R441" i="15" s="1"/>
  <c r="G439" i="3"/>
  <c r="A440" i="3"/>
  <c r="F440" i="3"/>
  <c r="I440" i="3" s="1"/>
  <c r="R442" i="15" s="1"/>
  <c r="G440" i="3"/>
  <c r="A441" i="3"/>
  <c r="F441" i="3"/>
  <c r="I441" i="3" s="1"/>
  <c r="R443" i="15" s="1"/>
  <c r="G441" i="3"/>
  <c r="A442" i="3"/>
  <c r="H442" i="3" s="1"/>
  <c r="F442" i="3"/>
  <c r="I442" i="3" s="1"/>
  <c r="R444" i="15" s="1"/>
  <c r="G442" i="3"/>
  <c r="A443" i="3"/>
  <c r="F443" i="3"/>
  <c r="I443" i="3" s="1"/>
  <c r="R445" i="15" s="1"/>
  <c r="G443" i="3"/>
  <c r="A444" i="3"/>
  <c r="H444" i="3" s="1"/>
  <c r="F444" i="3"/>
  <c r="I444" i="3" s="1"/>
  <c r="R446" i="15" s="1"/>
  <c r="G444" i="3"/>
  <c r="A445" i="3"/>
  <c r="F445" i="3"/>
  <c r="I445" i="3" s="1"/>
  <c r="R447" i="15" s="1"/>
  <c r="G445" i="3"/>
  <c r="A446" i="3"/>
  <c r="H446" i="3" s="1"/>
  <c r="F446" i="3"/>
  <c r="I446" i="3" s="1"/>
  <c r="R448" i="15" s="1"/>
  <c r="G446" i="3"/>
  <c r="A447" i="3"/>
  <c r="F447" i="3"/>
  <c r="I447" i="3" s="1"/>
  <c r="R449" i="15" s="1"/>
  <c r="G447" i="3"/>
  <c r="A448" i="3"/>
  <c r="F448" i="3"/>
  <c r="I448" i="3" s="1"/>
  <c r="R450" i="15" s="1"/>
  <c r="G448" i="3"/>
  <c r="A449" i="3"/>
  <c r="F449" i="3"/>
  <c r="I449" i="3" s="1"/>
  <c r="R451" i="15" s="1"/>
  <c r="G449" i="3"/>
  <c r="A450" i="3"/>
  <c r="F450" i="3"/>
  <c r="I450" i="3" s="1"/>
  <c r="R452" i="15" s="1"/>
  <c r="G450" i="3"/>
  <c r="A451" i="3"/>
  <c r="F451" i="3"/>
  <c r="I451" i="3" s="1"/>
  <c r="R453" i="15" s="1"/>
  <c r="G451" i="3"/>
  <c r="A452" i="3"/>
  <c r="F452" i="3"/>
  <c r="I452" i="3" s="1"/>
  <c r="R454" i="15" s="1"/>
  <c r="G452" i="3"/>
  <c r="A453" i="3"/>
  <c r="F453" i="3"/>
  <c r="I453" i="3" s="1"/>
  <c r="R455" i="15" s="1"/>
  <c r="G453" i="3"/>
  <c r="A454" i="3"/>
  <c r="F454" i="3"/>
  <c r="I454" i="3" s="1"/>
  <c r="R456" i="15" s="1"/>
  <c r="G454" i="3"/>
  <c r="A455" i="3"/>
  <c r="F455" i="3"/>
  <c r="I455" i="3" s="1"/>
  <c r="R457" i="15" s="1"/>
  <c r="G455" i="3"/>
  <c r="A456" i="3"/>
  <c r="F456" i="3"/>
  <c r="I456" i="3" s="1"/>
  <c r="R458" i="15" s="1"/>
  <c r="G456" i="3"/>
  <c r="A457" i="3"/>
  <c r="F457" i="3"/>
  <c r="I457" i="3" s="1"/>
  <c r="R459" i="15" s="1"/>
  <c r="G457" i="3"/>
  <c r="A458" i="3"/>
  <c r="F458" i="3"/>
  <c r="I458" i="3" s="1"/>
  <c r="R460" i="15" s="1"/>
  <c r="G458" i="3"/>
  <c r="A459" i="3"/>
  <c r="F459" i="3"/>
  <c r="I459" i="3" s="1"/>
  <c r="R461" i="15" s="1"/>
  <c r="G459" i="3"/>
  <c r="A460" i="3"/>
  <c r="F460" i="3"/>
  <c r="I460" i="3" s="1"/>
  <c r="R462" i="15" s="1"/>
  <c r="G460" i="3"/>
  <c r="A461" i="3"/>
  <c r="F461" i="3"/>
  <c r="I461" i="3" s="1"/>
  <c r="R463" i="15" s="1"/>
  <c r="G461" i="3"/>
  <c r="A462" i="3"/>
  <c r="F462" i="3"/>
  <c r="I462" i="3" s="1"/>
  <c r="R464" i="15" s="1"/>
  <c r="G462" i="3"/>
  <c r="A463" i="3"/>
  <c r="F463" i="3"/>
  <c r="I463" i="3" s="1"/>
  <c r="R465" i="15" s="1"/>
  <c r="G463" i="3"/>
  <c r="A464" i="3"/>
  <c r="F464" i="3"/>
  <c r="I464" i="3" s="1"/>
  <c r="R466" i="15" s="1"/>
  <c r="G464" i="3"/>
  <c r="A465" i="3"/>
  <c r="F465" i="3"/>
  <c r="I465" i="3" s="1"/>
  <c r="R467" i="15" s="1"/>
  <c r="G465" i="3"/>
  <c r="A466" i="3"/>
  <c r="F466" i="3"/>
  <c r="I466" i="3" s="1"/>
  <c r="R468" i="15" s="1"/>
  <c r="G466" i="3"/>
  <c r="A467" i="3"/>
  <c r="F467" i="3"/>
  <c r="I467" i="3" s="1"/>
  <c r="R469" i="15" s="1"/>
  <c r="G467" i="3"/>
  <c r="A468" i="3"/>
  <c r="F468" i="3"/>
  <c r="I468" i="3" s="1"/>
  <c r="R470" i="15" s="1"/>
  <c r="G468" i="3"/>
  <c r="A469" i="3"/>
  <c r="F469" i="3"/>
  <c r="I469" i="3" s="1"/>
  <c r="R471" i="15" s="1"/>
  <c r="G469" i="3"/>
  <c r="A470" i="3"/>
  <c r="F470" i="3"/>
  <c r="I470" i="3" s="1"/>
  <c r="R472" i="15" s="1"/>
  <c r="G470" i="3"/>
  <c r="A471" i="3"/>
  <c r="F471" i="3"/>
  <c r="I471" i="3" s="1"/>
  <c r="R473" i="15" s="1"/>
  <c r="G471" i="3"/>
  <c r="A472" i="3"/>
  <c r="F472" i="3"/>
  <c r="I472" i="3" s="1"/>
  <c r="R474" i="15" s="1"/>
  <c r="G472" i="3"/>
  <c r="A473" i="3"/>
  <c r="F473" i="3"/>
  <c r="I473" i="3" s="1"/>
  <c r="R475" i="15" s="1"/>
  <c r="G473" i="3"/>
  <c r="A474" i="3"/>
  <c r="F474" i="3"/>
  <c r="I474" i="3" s="1"/>
  <c r="R476" i="15" s="1"/>
  <c r="G474" i="3"/>
  <c r="A475" i="3"/>
  <c r="F475" i="3"/>
  <c r="I475" i="3" s="1"/>
  <c r="R477" i="15" s="1"/>
  <c r="G475" i="3"/>
  <c r="A476" i="3"/>
  <c r="F476" i="3"/>
  <c r="I476" i="3" s="1"/>
  <c r="R478" i="15" s="1"/>
  <c r="G476" i="3"/>
  <c r="A477" i="3"/>
  <c r="F477" i="3"/>
  <c r="I477" i="3" s="1"/>
  <c r="R479" i="15" s="1"/>
  <c r="G477" i="3"/>
  <c r="A478" i="3"/>
  <c r="F478" i="3"/>
  <c r="I478" i="3" s="1"/>
  <c r="R480" i="15" s="1"/>
  <c r="G478" i="3"/>
  <c r="A479" i="3"/>
  <c r="F479" i="3"/>
  <c r="I479" i="3" s="1"/>
  <c r="R481" i="15" s="1"/>
  <c r="G479" i="3"/>
  <c r="A480" i="3"/>
  <c r="F480" i="3"/>
  <c r="I480" i="3" s="1"/>
  <c r="R482" i="15" s="1"/>
  <c r="G480" i="3"/>
  <c r="A481" i="3"/>
  <c r="F481" i="3"/>
  <c r="I481" i="3" s="1"/>
  <c r="R483" i="15" s="1"/>
  <c r="G481" i="3"/>
  <c r="A482" i="3"/>
  <c r="H482" i="3" s="1"/>
  <c r="F482" i="3"/>
  <c r="I482" i="3" s="1"/>
  <c r="R484" i="15" s="1"/>
  <c r="G482" i="3"/>
  <c r="A483" i="3"/>
  <c r="F483" i="3"/>
  <c r="I483" i="3" s="1"/>
  <c r="R485" i="15" s="1"/>
  <c r="G483" i="3"/>
  <c r="A484" i="3"/>
  <c r="F484" i="3"/>
  <c r="I484" i="3" s="1"/>
  <c r="R486" i="15" s="1"/>
  <c r="G484" i="3"/>
  <c r="A485" i="3"/>
  <c r="F485" i="3"/>
  <c r="I485" i="3" s="1"/>
  <c r="R487" i="15" s="1"/>
  <c r="G485" i="3"/>
  <c r="A486" i="3"/>
  <c r="H486" i="3" s="1"/>
  <c r="F486" i="3"/>
  <c r="I486" i="3" s="1"/>
  <c r="R488" i="15" s="1"/>
  <c r="G486" i="3"/>
  <c r="A487" i="3"/>
  <c r="F487" i="3"/>
  <c r="I487" i="3" s="1"/>
  <c r="R489" i="15" s="1"/>
  <c r="G487" i="3"/>
  <c r="A488" i="3"/>
  <c r="H488" i="3" s="1"/>
  <c r="F488" i="3"/>
  <c r="I488" i="3" s="1"/>
  <c r="R490" i="15" s="1"/>
  <c r="G488" i="3"/>
  <c r="A489" i="3"/>
  <c r="F489" i="3"/>
  <c r="I489" i="3" s="1"/>
  <c r="R491" i="15" s="1"/>
  <c r="G489" i="3"/>
  <c r="A490" i="3"/>
  <c r="F490" i="3"/>
  <c r="I490" i="3" s="1"/>
  <c r="R492" i="15" s="1"/>
  <c r="G490" i="3"/>
  <c r="A491" i="3"/>
  <c r="H491" i="3" s="1"/>
  <c r="F491" i="3"/>
  <c r="I491" i="3" s="1"/>
  <c r="R493" i="15" s="1"/>
  <c r="G491" i="3"/>
  <c r="A492" i="3"/>
  <c r="F492" i="3"/>
  <c r="I492" i="3" s="1"/>
  <c r="R494" i="15" s="1"/>
  <c r="G492" i="3"/>
  <c r="A493" i="3"/>
  <c r="F493" i="3"/>
  <c r="I493" i="3" s="1"/>
  <c r="R495" i="15" s="1"/>
  <c r="G493" i="3"/>
  <c r="A494" i="3"/>
  <c r="F494" i="3"/>
  <c r="I494" i="3" s="1"/>
  <c r="R496" i="15" s="1"/>
  <c r="G494" i="3"/>
  <c r="A495" i="3"/>
  <c r="F495" i="3"/>
  <c r="I495" i="3" s="1"/>
  <c r="R497" i="15" s="1"/>
  <c r="G495" i="3"/>
  <c r="A496" i="3"/>
  <c r="F496" i="3"/>
  <c r="I496" i="3" s="1"/>
  <c r="R498" i="15" s="1"/>
  <c r="G496" i="3"/>
  <c r="A497" i="3"/>
  <c r="F497" i="3"/>
  <c r="I497" i="3" s="1"/>
  <c r="R499" i="15" s="1"/>
  <c r="G497" i="3"/>
  <c r="A498" i="3"/>
  <c r="F498" i="3"/>
  <c r="I498" i="3" s="1"/>
  <c r="R500" i="15" s="1"/>
  <c r="G498" i="3"/>
  <c r="A499" i="3"/>
  <c r="F499" i="3"/>
  <c r="I499" i="3" s="1"/>
  <c r="R501" i="15" s="1"/>
  <c r="G499" i="3"/>
  <c r="A500" i="3"/>
  <c r="F500" i="3"/>
  <c r="I500" i="3" s="1"/>
  <c r="R502" i="15" s="1"/>
  <c r="G500" i="3"/>
  <c r="A501" i="3"/>
  <c r="F501" i="3"/>
  <c r="I501" i="3" s="1"/>
  <c r="R503" i="15" s="1"/>
  <c r="G501" i="3"/>
  <c r="A502" i="3"/>
  <c r="F502" i="3"/>
  <c r="I502" i="3" s="1"/>
  <c r="R504" i="15" s="1"/>
  <c r="G502" i="3"/>
  <c r="A503" i="3"/>
  <c r="F503" i="3"/>
  <c r="I503" i="3" s="1"/>
  <c r="R505" i="15" s="1"/>
  <c r="G503" i="3"/>
  <c r="A504" i="3"/>
  <c r="F504" i="3"/>
  <c r="I504" i="3" s="1"/>
  <c r="R506" i="15" s="1"/>
  <c r="G504" i="3"/>
  <c r="A505" i="3"/>
  <c r="F505" i="3"/>
  <c r="I505" i="3" s="1"/>
  <c r="R507" i="15" s="1"/>
  <c r="G505" i="3"/>
  <c r="A506" i="3"/>
  <c r="F506" i="3"/>
  <c r="I506" i="3" s="1"/>
  <c r="R508" i="15" s="1"/>
  <c r="G506" i="3"/>
  <c r="A507" i="3"/>
  <c r="F507" i="3"/>
  <c r="I507" i="3" s="1"/>
  <c r="R509" i="15" s="1"/>
  <c r="G507" i="3"/>
  <c r="A508" i="3"/>
  <c r="F508" i="3"/>
  <c r="I508" i="3" s="1"/>
  <c r="R510" i="15" s="1"/>
  <c r="G508" i="3"/>
  <c r="A509" i="3"/>
  <c r="F509" i="3"/>
  <c r="I509" i="3" s="1"/>
  <c r="R511" i="15" s="1"/>
  <c r="G509" i="3"/>
  <c r="A510" i="3"/>
  <c r="F510" i="3"/>
  <c r="I510" i="3" s="1"/>
  <c r="R512" i="15" s="1"/>
  <c r="G510" i="3"/>
  <c r="A511" i="3"/>
  <c r="F511" i="3"/>
  <c r="I511" i="3" s="1"/>
  <c r="R513" i="15" s="1"/>
  <c r="G511" i="3"/>
  <c r="A512" i="3"/>
  <c r="F512" i="3"/>
  <c r="I512" i="3" s="1"/>
  <c r="R514" i="15" s="1"/>
  <c r="G512" i="3"/>
  <c r="A513" i="3"/>
  <c r="F513" i="3"/>
  <c r="I513" i="3" s="1"/>
  <c r="R515" i="15" s="1"/>
  <c r="G513" i="3"/>
  <c r="A514" i="3"/>
  <c r="F514" i="3"/>
  <c r="I514" i="3" s="1"/>
  <c r="R516" i="15" s="1"/>
  <c r="G514" i="3"/>
  <c r="A515" i="3"/>
  <c r="F515" i="3"/>
  <c r="I515" i="3" s="1"/>
  <c r="R517" i="15" s="1"/>
  <c r="G515" i="3"/>
  <c r="A516" i="3"/>
  <c r="F516" i="3"/>
  <c r="I516" i="3" s="1"/>
  <c r="R518" i="15" s="1"/>
  <c r="G516" i="3"/>
  <c r="A517" i="3"/>
  <c r="F517" i="3"/>
  <c r="I517" i="3" s="1"/>
  <c r="R519" i="15" s="1"/>
  <c r="G517" i="3"/>
  <c r="A518" i="3"/>
  <c r="F518" i="3"/>
  <c r="I518" i="3" s="1"/>
  <c r="R520" i="15" s="1"/>
  <c r="G518" i="3"/>
  <c r="A519" i="3"/>
  <c r="F519" i="3"/>
  <c r="I519" i="3" s="1"/>
  <c r="R521" i="15" s="1"/>
  <c r="G519" i="3"/>
  <c r="A520" i="3"/>
  <c r="F520" i="3"/>
  <c r="I520" i="3" s="1"/>
  <c r="R522" i="15" s="1"/>
  <c r="G520" i="3"/>
  <c r="A521" i="3"/>
  <c r="F521" i="3"/>
  <c r="I521" i="3" s="1"/>
  <c r="R523" i="15" s="1"/>
  <c r="G521" i="3"/>
  <c r="A522" i="3"/>
  <c r="F522" i="3"/>
  <c r="I522" i="3" s="1"/>
  <c r="R524" i="15" s="1"/>
  <c r="G522" i="3"/>
  <c r="A523" i="3"/>
  <c r="F523" i="3"/>
  <c r="I523" i="3" s="1"/>
  <c r="R525" i="15" s="1"/>
  <c r="G523" i="3"/>
  <c r="A524" i="3"/>
  <c r="F524" i="3"/>
  <c r="I524" i="3" s="1"/>
  <c r="R526" i="15" s="1"/>
  <c r="G524" i="3"/>
  <c r="A525" i="3"/>
  <c r="F525" i="3"/>
  <c r="I525" i="3" s="1"/>
  <c r="R527" i="15" s="1"/>
  <c r="G525" i="3"/>
  <c r="A526" i="3"/>
  <c r="F526" i="3"/>
  <c r="I526" i="3" s="1"/>
  <c r="R528" i="15" s="1"/>
  <c r="G526" i="3"/>
  <c r="A527" i="3"/>
  <c r="F527" i="3"/>
  <c r="I527" i="3" s="1"/>
  <c r="R529" i="15" s="1"/>
  <c r="G527" i="3"/>
  <c r="A528" i="3"/>
  <c r="F528" i="3"/>
  <c r="I528" i="3" s="1"/>
  <c r="R530" i="15" s="1"/>
  <c r="G528" i="3"/>
  <c r="A529" i="3"/>
  <c r="F529" i="3"/>
  <c r="I529" i="3" s="1"/>
  <c r="R531" i="15" s="1"/>
  <c r="G529" i="3"/>
  <c r="A530" i="3"/>
  <c r="H530" i="3" s="1"/>
  <c r="F530" i="3"/>
  <c r="I530" i="3" s="1"/>
  <c r="R532" i="15" s="1"/>
  <c r="G530" i="3"/>
  <c r="A531" i="3"/>
  <c r="F531" i="3"/>
  <c r="I531" i="3" s="1"/>
  <c r="R533" i="15" s="1"/>
  <c r="G531" i="3"/>
  <c r="A532" i="3"/>
  <c r="F532" i="3"/>
  <c r="I532" i="3" s="1"/>
  <c r="R534" i="15" s="1"/>
  <c r="G532" i="3"/>
  <c r="A533" i="3"/>
  <c r="F533" i="3"/>
  <c r="I533" i="3" s="1"/>
  <c r="R535" i="15" s="1"/>
  <c r="G533" i="3"/>
  <c r="A534" i="3"/>
  <c r="F534" i="3"/>
  <c r="I534" i="3" s="1"/>
  <c r="R536" i="15" s="1"/>
  <c r="G534" i="3"/>
  <c r="A535" i="3"/>
  <c r="F535" i="3"/>
  <c r="I535" i="3" s="1"/>
  <c r="R537" i="15" s="1"/>
  <c r="G535" i="3"/>
  <c r="A536" i="3"/>
  <c r="H536" i="3" s="1"/>
  <c r="F536" i="3"/>
  <c r="I536" i="3" s="1"/>
  <c r="R538" i="15" s="1"/>
  <c r="G536" i="3"/>
  <c r="A537" i="3"/>
  <c r="H537" i="3" s="1"/>
  <c r="C537" i="3" s="1"/>
  <c r="F537" i="3"/>
  <c r="I537" i="3" s="1"/>
  <c r="R539" i="15" s="1"/>
  <c r="G537" i="3"/>
  <c r="A538" i="3"/>
  <c r="F538" i="3"/>
  <c r="I538" i="3" s="1"/>
  <c r="R540" i="15" s="1"/>
  <c r="G538" i="3"/>
  <c r="A539" i="3"/>
  <c r="F539" i="3"/>
  <c r="I539" i="3" s="1"/>
  <c r="R541" i="15" s="1"/>
  <c r="G539" i="3"/>
  <c r="A540" i="3"/>
  <c r="F540" i="3"/>
  <c r="I540" i="3" s="1"/>
  <c r="R542" i="15" s="1"/>
  <c r="G540" i="3"/>
  <c r="A541" i="3"/>
  <c r="F541" i="3"/>
  <c r="I541" i="3" s="1"/>
  <c r="R543" i="15" s="1"/>
  <c r="G541" i="3"/>
  <c r="A542" i="3"/>
  <c r="F542" i="3"/>
  <c r="I542" i="3" s="1"/>
  <c r="R544" i="15" s="1"/>
  <c r="G542" i="3"/>
  <c r="A543" i="3"/>
  <c r="F543" i="3"/>
  <c r="I543" i="3" s="1"/>
  <c r="R545" i="15" s="1"/>
  <c r="G543" i="3"/>
  <c r="A544" i="3"/>
  <c r="F544" i="3"/>
  <c r="I544" i="3" s="1"/>
  <c r="R546" i="15" s="1"/>
  <c r="G544" i="3"/>
  <c r="A545" i="3"/>
  <c r="F545" i="3"/>
  <c r="I545" i="3" s="1"/>
  <c r="R547" i="15" s="1"/>
  <c r="G545" i="3"/>
  <c r="A546" i="3"/>
  <c r="F546" i="3"/>
  <c r="I546" i="3" s="1"/>
  <c r="R548" i="15" s="1"/>
  <c r="G546" i="3"/>
  <c r="A547" i="3"/>
  <c r="F547" i="3"/>
  <c r="I547" i="3" s="1"/>
  <c r="R549" i="15" s="1"/>
  <c r="G547" i="3"/>
  <c r="A548" i="3"/>
  <c r="F548" i="3"/>
  <c r="I548" i="3" s="1"/>
  <c r="R550" i="15" s="1"/>
  <c r="G548" i="3"/>
  <c r="A549" i="3"/>
  <c r="F549" i="3"/>
  <c r="I549" i="3" s="1"/>
  <c r="R551" i="15" s="1"/>
  <c r="G549" i="3"/>
  <c r="A550" i="3"/>
  <c r="F550" i="3"/>
  <c r="I550" i="3" s="1"/>
  <c r="R552" i="15" s="1"/>
  <c r="G550" i="3"/>
  <c r="A551" i="3"/>
  <c r="F551" i="3"/>
  <c r="I551" i="3" s="1"/>
  <c r="R553" i="15" s="1"/>
  <c r="G551" i="3"/>
  <c r="A552" i="3"/>
  <c r="H552" i="3" s="1"/>
  <c r="F552" i="3"/>
  <c r="I552" i="3" s="1"/>
  <c r="R554" i="15" s="1"/>
  <c r="G552" i="3"/>
  <c r="A553" i="3"/>
  <c r="H553" i="3" s="1"/>
  <c r="C553" i="3" s="1"/>
  <c r="F553" i="3"/>
  <c r="I553" i="3" s="1"/>
  <c r="R555" i="15" s="1"/>
  <c r="G553" i="3"/>
  <c r="A554" i="3"/>
  <c r="H554" i="3" s="1"/>
  <c r="F554" i="3"/>
  <c r="I554" i="3" s="1"/>
  <c r="R556" i="15" s="1"/>
  <c r="G554" i="3"/>
  <c r="A555" i="3"/>
  <c r="F555" i="3"/>
  <c r="I555" i="3" s="1"/>
  <c r="R557" i="15" s="1"/>
  <c r="G555" i="3"/>
  <c r="A556" i="3"/>
  <c r="F556" i="3"/>
  <c r="I556" i="3" s="1"/>
  <c r="R558" i="15" s="1"/>
  <c r="G556" i="3"/>
  <c r="A557" i="3"/>
  <c r="H557" i="3" s="1"/>
  <c r="C557" i="3" s="1"/>
  <c r="F557" i="3"/>
  <c r="I557" i="3" s="1"/>
  <c r="R559" i="15" s="1"/>
  <c r="G557" i="3"/>
  <c r="A558" i="3"/>
  <c r="F558" i="3"/>
  <c r="I558" i="3" s="1"/>
  <c r="R560" i="15" s="1"/>
  <c r="G558" i="3"/>
  <c r="A559" i="3"/>
  <c r="H559" i="3" s="1"/>
  <c r="F559" i="3"/>
  <c r="I559" i="3" s="1"/>
  <c r="R561" i="15" s="1"/>
  <c r="G559" i="3"/>
  <c r="A560" i="3"/>
  <c r="H560" i="3" s="1"/>
  <c r="F560" i="3"/>
  <c r="I560" i="3" s="1"/>
  <c r="R562" i="15" s="1"/>
  <c r="G560" i="3"/>
  <c r="A561" i="3"/>
  <c r="H561" i="3" s="1"/>
  <c r="C561" i="3" s="1"/>
  <c r="F561" i="3"/>
  <c r="I561" i="3" s="1"/>
  <c r="R563" i="15" s="1"/>
  <c r="G561" i="3"/>
  <c r="A562" i="3"/>
  <c r="F562" i="3"/>
  <c r="I562" i="3" s="1"/>
  <c r="R564" i="15" s="1"/>
  <c r="G562" i="3"/>
  <c r="A563" i="3"/>
  <c r="H563" i="3" s="1"/>
  <c r="F563" i="3"/>
  <c r="I563" i="3" s="1"/>
  <c r="R565" i="15" s="1"/>
  <c r="G563" i="3"/>
  <c r="A564" i="3"/>
  <c r="F564" i="3"/>
  <c r="I564" i="3" s="1"/>
  <c r="R566" i="15" s="1"/>
  <c r="G564" i="3"/>
  <c r="A565" i="3"/>
  <c r="H565" i="3" s="1"/>
  <c r="C565" i="3" s="1"/>
  <c r="F565" i="3"/>
  <c r="I565" i="3" s="1"/>
  <c r="R567" i="15" s="1"/>
  <c r="G565" i="3"/>
  <c r="A566" i="3"/>
  <c r="F566" i="3"/>
  <c r="I566" i="3" s="1"/>
  <c r="R568" i="15" s="1"/>
  <c r="G566" i="3"/>
  <c r="A567" i="3"/>
  <c r="F567" i="3"/>
  <c r="I567" i="3" s="1"/>
  <c r="R569" i="15" s="1"/>
  <c r="G567" i="3"/>
  <c r="A568" i="3"/>
  <c r="F568" i="3"/>
  <c r="I568" i="3" s="1"/>
  <c r="R570" i="15" s="1"/>
  <c r="G568" i="3"/>
  <c r="A569" i="3"/>
  <c r="F569" i="3"/>
  <c r="I569" i="3" s="1"/>
  <c r="R571" i="15" s="1"/>
  <c r="G569" i="3"/>
  <c r="A570" i="3"/>
  <c r="F570" i="3"/>
  <c r="I570" i="3" s="1"/>
  <c r="R572" i="15" s="1"/>
  <c r="G570" i="3"/>
  <c r="A571" i="3"/>
  <c r="F571" i="3"/>
  <c r="I571" i="3" s="1"/>
  <c r="R573" i="15" s="1"/>
  <c r="G571" i="3"/>
  <c r="A572" i="3"/>
  <c r="F572" i="3"/>
  <c r="I572" i="3" s="1"/>
  <c r="R574" i="15" s="1"/>
  <c r="G572" i="3"/>
  <c r="A573" i="3"/>
  <c r="F573" i="3"/>
  <c r="I573" i="3" s="1"/>
  <c r="R575" i="15" s="1"/>
  <c r="G573" i="3"/>
  <c r="A574" i="3"/>
  <c r="F574" i="3"/>
  <c r="I574" i="3" s="1"/>
  <c r="R576" i="15" s="1"/>
  <c r="G574" i="3"/>
  <c r="A575" i="3"/>
  <c r="F575" i="3"/>
  <c r="I575" i="3" s="1"/>
  <c r="R577" i="15" s="1"/>
  <c r="G575" i="3"/>
  <c r="A576" i="3"/>
  <c r="F576" i="3"/>
  <c r="I576" i="3" s="1"/>
  <c r="R578" i="15" s="1"/>
  <c r="G576" i="3"/>
  <c r="A577" i="3"/>
  <c r="F577" i="3"/>
  <c r="I577" i="3" s="1"/>
  <c r="R579" i="15" s="1"/>
  <c r="G577" i="3"/>
  <c r="A578" i="3"/>
  <c r="F578" i="3"/>
  <c r="I578" i="3" s="1"/>
  <c r="R580" i="15" s="1"/>
  <c r="G578" i="3"/>
  <c r="A579" i="3"/>
  <c r="H579" i="3" s="1"/>
  <c r="F579" i="3"/>
  <c r="I579" i="3" s="1"/>
  <c r="R581" i="15" s="1"/>
  <c r="G579" i="3"/>
  <c r="A580" i="3"/>
  <c r="F580" i="3"/>
  <c r="I580" i="3" s="1"/>
  <c r="R582" i="15" s="1"/>
  <c r="G580" i="3"/>
  <c r="A581" i="3"/>
  <c r="F581" i="3"/>
  <c r="I581" i="3" s="1"/>
  <c r="R583" i="15" s="1"/>
  <c r="G581" i="3"/>
  <c r="A582" i="3"/>
  <c r="F582" i="3"/>
  <c r="I582" i="3" s="1"/>
  <c r="R584" i="15" s="1"/>
  <c r="G582" i="3"/>
  <c r="A583" i="3"/>
  <c r="H583" i="3" s="1"/>
  <c r="F583" i="3"/>
  <c r="I583" i="3" s="1"/>
  <c r="R585" i="15" s="1"/>
  <c r="G583" i="3"/>
  <c r="A584" i="3"/>
  <c r="H584" i="3" s="1"/>
  <c r="F584" i="3"/>
  <c r="I584" i="3" s="1"/>
  <c r="R586" i="15" s="1"/>
  <c r="G584" i="3"/>
  <c r="A585" i="3"/>
  <c r="H585" i="3" s="1"/>
  <c r="C585" i="3" s="1"/>
  <c r="F585" i="3"/>
  <c r="I585" i="3" s="1"/>
  <c r="R587" i="15" s="1"/>
  <c r="G585" i="3"/>
  <c r="A586" i="3"/>
  <c r="F586" i="3"/>
  <c r="I586" i="3" s="1"/>
  <c r="R588" i="15" s="1"/>
  <c r="G586" i="3"/>
  <c r="A587" i="3"/>
  <c r="H587" i="3" s="1"/>
  <c r="F587" i="3"/>
  <c r="I587" i="3" s="1"/>
  <c r="R589" i="15" s="1"/>
  <c r="G587" i="3"/>
  <c r="A588" i="3"/>
  <c r="H588" i="3" s="1"/>
  <c r="F588" i="3"/>
  <c r="I588" i="3" s="1"/>
  <c r="R590" i="15" s="1"/>
  <c r="G588" i="3"/>
  <c r="A589" i="3"/>
  <c r="H589" i="3" s="1"/>
  <c r="C589" i="3" s="1"/>
  <c r="F589" i="3"/>
  <c r="I589" i="3" s="1"/>
  <c r="R591" i="15" s="1"/>
  <c r="G589" i="3"/>
  <c r="A590" i="3"/>
  <c r="F590" i="3"/>
  <c r="I590" i="3" s="1"/>
  <c r="R592" i="15" s="1"/>
  <c r="G590" i="3"/>
  <c r="A591" i="3"/>
  <c r="H591" i="3" s="1"/>
  <c r="F591" i="3"/>
  <c r="I591" i="3" s="1"/>
  <c r="R593" i="15" s="1"/>
  <c r="G591" i="3"/>
  <c r="A592" i="3"/>
  <c r="H592" i="3" s="1"/>
  <c r="F592" i="3"/>
  <c r="I592" i="3" s="1"/>
  <c r="R594" i="15" s="1"/>
  <c r="G592" i="3"/>
  <c r="A593" i="3"/>
  <c r="H593" i="3" s="1"/>
  <c r="C593" i="3" s="1"/>
  <c r="F593" i="3"/>
  <c r="I593" i="3" s="1"/>
  <c r="R595" i="15" s="1"/>
  <c r="G593" i="3"/>
  <c r="A594" i="3"/>
  <c r="F594" i="3"/>
  <c r="I594" i="3" s="1"/>
  <c r="R596" i="15" s="1"/>
  <c r="G594" i="3"/>
  <c r="A595" i="3"/>
  <c r="H595" i="3" s="1"/>
  <c r="F595" i="3"/>
  <c r="I595" i="3" s="1"/>
  <c r="R597" i="15" s="1"/>
  <c r="G595" i="3"/>
  <c r="A596" i="3"/>
  <c r="H596" i="3" s="1"/>
  <c r="F596" i="3"/>
  <c r="I596" i="3" s="1"/>
  <c r="R598" i="15" s="1"/>
  <c r="G596" i="3"/>
  <c r="A597" i="3"/>
  <c r="F597" i="3"/>
  <c r="I597" i="3" s="1"/>
  <c r="R599" i="15" s="1"/>
  <c r="G597" i="3"/>
  <c r="A598" i="3"/>
  <c r="F598" i="3"/>
  <c r="I598" i="3" s="1"/>
  <c r="R600" i="15" s="1"/>
  <c r="G598" i="3"/>
  <c r="A599" i="3"/>
  <c r="F599" i="3"/>
  <c r="I599" i="3" s="1"/>
  <c r="R601" i="15" s="1"/>
  <c r="G599" i="3"/>
  <c r="A600" i="3"/>
  <c r="F600" i="3"/>
  <c r="I600" i="3" s="1"/>
  <c r="R602" i="15" s="1"/>
  <c r="G600" i="3"/>
  <c r="A601" i="3"/>
  <c r="F601" i="3"/>
  <c r="I601" i="3" s="1"/>
  <c r="R603" i="15" s="1"/>
  <c r="G601" i="3"/>
  <c r="A602" i="3"/>
  <c r="F602" i="3"/>
  <c r="I602" i="3" s="1"/>
  <c r="R604" i="15" s="1"/>
  <c r="G602" i="3"/>
  <c r="A603" i="3"/>
  <c r="F603" i="3"/>
  <c r="I603" i="3" s="1"/>
  <c r="R605" i="15" s="1"/>
  <c r="G603" i="3"/>
  <c r="A604" i="3"/>
  <c r="F604" i="3"/>
  <c r="I604" i="3" s="1"/>
  <c r="R606" i="15" s="1"/>
  <c r="G604" i="3"/>
  <c r="A605" i="3"/>
  <c r="F605" i="3"/>
  <c r="I605" i="3" s="1"/>
  <c r="R607" i="15" s="1"/>
  <c r="G605" i="3"/>
  <c r="A606" i="3"/>
  <c r="F606" i="3"/>
  <c r="I606" i="3" s="1"/>
  <c r="R608" i="15" s="1"/>
  <c r="G606" i="3"/>
  <c r="A607" i="3"/>
  <c r="F607" i="3"/>
  <c r="I607" i="3" s="1"/>
  <c r="R609" i="15" s="1"/>
  <c r="G607" i="3"/>
  <c r="A608" i="3"/>
  <c r="F608" i="3"/>
  <c r="I608" i="3" s="1"/>
  <c r="R610" i="15" s="1"/>
  <c r="G608" i="3"/>
  <c r="A609" i="3"/>
  <c r="F609" i="3"/>
  <c r="I609" i="3" s="1"/>
  <c r="R611" i="15" s="1"/>
  <c r="G609" i="3"/>
  <c r="A610" i="3"/>
  <c r="F610" i="3"/>
  <c r="I610" i="3" s="1"/>
  <c r="R612" i="15" s="1"/>
  <c r="G610" i="3"/>
  <c r="A611" i="3"/>
  <c r="F611" i="3"/>
  <c r="I611" i="3" s="1"/>
  <c r="R613" i="15" s="1"/>
  <c r="G611" i="3"/>
  <c r="A612" i="3"/>
  <c r="H612" i="3" s="1"/>
  <c r="F612" i="3"/>
  <c r="I612" i="3" s="1"/>
  <c r="R614" i="15" s="1"/>
  <c r="G612" i="3"/>
  <c r="A613" i="3"/>
  <c r="F613" i="3"/>
  <c r="I613" i="3" s="1"/>
  <c r="R615" i="15" s="1"/>
  <c r="G613" i="3"/>
  <c r="A614" i="3"/>
  <c r="F614" i="3"/>
  <c r="I614" i="3" s="1"/>
  <c r="R616" i="15" s="1"/>
  <c r="G614" i="3"/>
  <c r="A615" i="3"/>
  <c r="H615" i="3" s="1"/>
  <c r="F615" i="3"/>
  <c r="I615" i="3" s="1"/>
  <c r="R617" i="15" s="1"/>
  <c r="G615" i="3"/>
  <c r="A616" i="3"/>
  <c r="F616" i="3"/>
  <c r="I616" i="3" s="1"/>
  <c r="R618" i="15" s="1"/>
  <c r="G616" i="3"/>
  <c r="A617" i="3"/>
  <c r="H617" i="3" s="1"/>
  <c r="C617" i="3" s="1"/>
  <c r="F617" i="3"/>
  <c r="I617" i="3" s="1"/>
  <c r="R619" i="15" s="1"/>
  <c r="G617" i="3"/>
  <c r="A618" i="3"/>
  <c r="F618" i="3"/>
  <c r="I618" i="3" s="1"/>
  <c r="R620" i="15" s="1"/>
  <c r="G618" i="3"/>
  <c r="A619" i="3"/>
  <c r="H619" i="3" s="1"/>
  <c r="F619" i="3"/>
  <c r="I619" i="3" s="1"/>
  <c r="R621" i="15" s="1"/>
  <c r="G619" i="3"/>
  <c r="A620" i="3"/>
  <c r="F620" i="3"/>
  <c r="I620" i="3" s="1"/>
  <c r="R622" i="15" s="1"/>
  <c r="G620" i="3"/>
  <c r="A621" i="3"/>
  <c r="H621" i="3" s="1"/>
  <c r="C621" i="3" s="1"/>
  <c r="F621" i="3"/>
  <c r="I621" i="3" s="1"/>
  <c r="R623" i="15" s="1"/>
  <c r="G621" i="3"/>
  <c r="A622" i="3"/>
  <c r="F622" i="3"/>
  <c r="I622" i="3" s="1"/>
  <c r="R624" i="15" s="1"/>
  <c r="G622" i="3"/>
  <c r="A623" i="3"/>
  <c r="F623" i="3"/>
  <c r="I623" i="3" s="1"/>
  <c r="R625" i="15" s="1"/>
  <c r="G623" i="3"/>
  <c r="A624" i="3"/>
  <c r="F624" i="3"/>
  <c r="I624" i="3" s="1"/>
  <c r="R626" i="15" s="1"/>
  <c r="G624" i="3"/>
  <c r="A625" i="3"/>
  <c r="F625" i="3"/>
  <c r="I625" i="3" s="1"/>
  <c r="R627" i="15" s="1"/>
  <c r="G625" i="3"/>
  <c r="A626" i="3"/>
  <c r="F626" i="3"/>
  <c r="I626" i="3" s="1"/>
  <c r="R628" i="15" s="1"/>
  <c r="G626" i="3"/>
  <c r="A627" i="3"/>
  <c r="F627" i="3"/>
  <c r="I627" i="3" s="1"/>
  <c r="R629" i="15" s="1"/>
  <c r="G627" i="3"/>
  <c r="A628" i="3"/>
  <c r="F628" i="3"/>
  <c r="I628" i="3" s="1"/>
  <c r="R630" i="15" s="1"/>
  <c r="G628" i="3"/>
  <c r="A629" i="3"/>
  <c r="F629" i="3"/>
  <c r="I629" i="3" s="1"/>
  <c r="R631" i="15" s="1"/>
  <c r="G629" i="3"/>
  <c r="A630" i="3"/>
  <c r="F630" i="3"/>
  <c r="I630" i="3" s="1"/>
  <c r="R632" i="15" s="1"/>
  <c r="G630" i="3"/>
  <c r="A631" i="3"/>
  <c r="F631" i="3"/>
  <c r="I631" i="3" s="1"/>
  <c r="R633" i="15" s="1"/>
  <c r="G631" i="3"/>
  <c r="A632" i="3"/>
  <c r="F632" i="3"/>
  <c r="I632" i="3" s="1"/>
  <c r="R634" i="15" s="1"/>
  <c r="G632" i="3"/>
  <c r="A633" i="3"/>
  <c r="H633" i="3" s="1"/>
  <c r="C633" i="3" s="1"/>
  <c r="F633" i="3"/>
  <c r="I633" i="3" s="1"/>
  <c r="R635" i="15" s="1"/>
  <c r="G633" i="3"/>
  <c r="A634" i="3"/>
  <c r="H634" i="3" s="1"/>
  <c r="F634" i="3"/>
  <c r="I634" i="3" s="1"/>
  <c r="R636" i="15" s="1"/>
  <c r="G634" i="3"/>
  <c r="A635" i="3"/>
  <c r="F635" i="3"/>
  <c r="I635" i="3" s="1"/>
  <c r="R637" i="15" s="1"/>
  <c r="G635" i="3"/>
  <c r="A636" i="3"/>
  <c r="H636" i="3" s="1"/>
  <c r="F636" i="3"/>
  <c r="I636" i="3" s="1"/>
  <c r="R638" i="15" s="1"/>
  <c r="G636" i="3"/>
  <c r="A637" i="3"/>
  <c r="F637" i="3"/>
  <c r="I637" i="3" s="1"/>
  <c r="R639" i="15" s="1"/>
  <c r="G637" i="3"/>
  <c r="A638" i="3"/>
  <c r="F638" i="3"/>
  <c r="I638" i="3" s="1"/>
  <c r="R640" i="15" s="1"/>
  <c r="G638" i="3"/>
  <c r="A639" i="3"/>
  <c r="F639" i="3"/>
  <c r="I639" i="3" s="1"/>
  <c r="R641" i="15" s="1"/>
  <c r="G639" i="3"/>
  <c r="A640" i="3"/>
  <c r="H640" i="3" s="1"/>
  <c r="F640" i="3"/>
  <c r="I640" i="3" s="1"/>
  <c r="R642" i="15" s="1"/>
  <c r="G640" i="3"/>
  <c r="A641" i="3"/>
  <c r="F641" i="3"/>
  <c r="I641" i="3" s="1"/>
  <c r="R643" i="15" s="1"/>
  <c r="G641" i="3"/>
  <c r="A642" i="3"/>
  <c r="F642" i="3"/>
  <c r="I642" i="3" s="1"/>
  <c r="R644" i="15" s="1"/>
  <c r="G642" i="3"/>
  <c r="A643" i="3"/>
  <c r="F643" i="3"/>
  <c r="I643" i="3" s="1"/>
  <c r="R645" i="15" s="1"/>
  <c r="G643" i="3"/>
  <c r="A644" i="3"/>
  <c r="F644" i="3"/>
  <c r="I644" i="3" s="1"/>
  <c r="R646" i="15" s="1"/>
  <c r="G644" i="3"/>
  <c r="A645" i="3"/>
  <c r="H645" i="3" s="1"/>
  <c r="C645" i="3" s="1"/>
  <c r="F645" i="3"/>
  <c r="I645" i="3" s="1"/>
  <c r="R647" i="15" s="1"/>
  <c r="G645" i="3"/>
  <c r="A646" i="3"/>
  <c r="F646" i="3"/>
  <c r="I646" i="3" s="1"/>
  <c r="R648" i="15" s="1"/>
  <c r="G646" i="3"/>
  <c r="A647" i="3"/>
  <c r="F647" i="3"/>
  <c r="I647" i="3" s="1"/>
  <c r="R649" i="15" s="1"/>
  <c r="G647" i="3"/>
  <c r="A648" i="3"/>
  <c r="F648" i="3"/>
  <c r="I648" i="3" s="1"/>
  <c r="R650" i="15" s="1"/>
  <c r="G648" i="3"/>
  <c r="A649" i="3"/>
  <c r="F649" i="3"/>
  <c r="I649" i="3" s="1"/>
  <c r="R651" i="15" s="1"/>
  <c r="G649" i="3"/>
  <c r="A650" i="3"/>
  <c r="H650" i="3" s="1"/>
  <c r="F650" i="3"/>
  <c r="I650" i="3" s="1"/>
  <c r="R652" i="15" s="1"/>
  <c r="G650" i="3"/>
  <c r="A651" i="3"/>
  <c r="F651" i="3"/>
  <c r="I651" i="3" s="1"/>
  <c r="R653" i="15" s="1"/>
  <c r="G651" i="3"/>
  <c r="A652" i="3"/>
  <c r="H652" i="3" s="1"/>
  <c r="F652" i="3"/>
  <c r="I652" i="3" s="1"/>
  <c r="R654" i="15" s="1"/>
  <c r="G652" i="3"/>
  <c r="A653" i="3"/>
  <c r="F653" i="3"/>
  <c r="I653" i="3" s="1"/>
  <c r="R655" i="15" s="1"/>
  <c r="G653" i="3"/>
  <c r="A654" i="3"/>
  <c r="H654" i="3" s="1"/>
  <c r="F654" i="3"/>
  <c r="I654" i="3" s="1"/>
  <c r="R656" i="15" s="1"/>
  <c r="G654" i="3"/>
  <c r="A655" i="3"/>
  <c r="F655" i="3"/>
  <c r="I655" i="3" s="1"/>
  <c r="R657" i="15" s="1"/>
  <c r="G655" i="3"/>
  <c r="A656" i="3"/>
  <c r="H656" i="3" s="1"/>
  <c r="F656" i="3"/>
  <c r="I656" i="3" s="1"/>
  <c r="R658" i="15" s="1"/>
  <c r="G656" i="3"/>
  <c r="A657" i="3"/>
  <c r="F657" i="3"/>
  <c r="I657" i="3" s="1"/>
  <c r="R659" i="15" s="1"/>
  <c r="G657" i="3"/>
  <c r="A658" i="3"/>
  <c r="F658" i="3"/>
  <c r="I658" i="3" s="1"/>
  <c r="R660" i="15" s="1"/>
  <c r="G658" i="3"/>
  <c r="A659" i="3"/>
  <c r="F659" i="3"/>
  <c r="I659" i="3" s="1"/>
  <c r="R661" i="15" s="1"/>
  <c r="G659" i="3"/>
  <c r="A660" i="3"/>
  <c r="F660" i="3"/>
  <c r="I660" i="3" s="1"/>
  <c r="R662" i="15" s="1"/>
  <c r="G660" i="3"/>
  <c r="A661" i="3"/>
  <c r="F661" i="3"/>
  <c r="I661" i="3" s="1"/>
  <c r="R663" i="15" s="1"/>
  <c r="G661" i="3"/>
  <c r="A662" i="3"/>
  <c r="F662" i="3"/>
  <c r="I662" i="3" s="1"/>
  <c r="R664" i="15" s="1"/>
  <c r="G662" i="3"/>
  <c r="A663" i="3"/>
  <c r="F663" i="3"/>
  <c r="I663" i="3" s="1"/>
  <c r="R665" i="15" s="1"/>
  <c r="G663" i="3"/>
  <c r="A664" i="3"/>
  <c r="F664" i="3"/>
  <c r="I664" i="3" s="1"/>
  <c r="R666" i="15" s="1"/>
  <c r="G664" i="3"/>
  <c r="A665" i="3"/>
  <c r="F665" i="3"/>
  <c r="I665" i="3" s="1"/>
  <c r="R667" i="15" s="1"/>
  <c r="G665" i="3"/>
  <c r="A666" i="3"/>
  <c r="F666" i="3"/>
  <c r="I666" i="3" s="1"/>
  <c r="R668" i="15" s="1"/>
  <c r="G666" i="3"/>
  <c r="A667" i="3"/>
  <c r="F667" i="3"/>
  <c r="I667" i="3" s="1"/>
  <c r="R669" i="15" s="1"/>
  <c r="G667" i="3"/>
  <c r="A668" i="3"/>
  <c r="F668" i="3"/>
  <c r="I668" i="3" s="1"/>
  <c r="R670" i="15" s="1"/>
  <c r="G668" i="3"/>
  <c r="A669" i="3"/>
  <c r="F669" i="3"/>
  <c r="I669" i="3" s="1"/>
  <c r="R671" i="15" s="1"/>
  <c r="G669" i="3"/>
  <c r="A670" i="3"/>
  <c r="F670" i="3"/>
  <c r="I670" i="3" s="1"/>
  <c r="R672" i="15" s="1"/>
  <c r="G670" i="3"/>
  <c r="A671" i="3"/>
  <c r="F671" i="3"/>
  <c r="I671" i="3" s="1"/>
  <c r="R673" i="15" s="1"/>
  <c r="G671" i="3"/>
  <c r="A672" i="3"/>
  <c r="F672" i="3"/>
  <c r="I672" i="3" s="1"/>
  <c r="R674" i="15" s="1"/>
  <c r="G672" i="3"/>
  <c r="A673" i="3"/>
  <c r="F673" i="3"/>
  <c r="I673" i="3" s="1"/>
  <c r="R675" i="15" s="1"/>
  <c r="G673" i="3"/>
  <c r="A674" i="3"/>
  <c r="F674" i="3"/>
  <c r="I674" i="3" s="1"/>
  <c r="R676" i="15" s="1"/>
  <c r="G674" i="3"/>
  <c r="A675" i="3"/>
  <c r="F675" i="3"/>
  <c r="I675" i="3" s="1"/>
  <c r="R677" i="15" s="1"/>
  <c r="G675" i="3"/>
  <c r="A676" i="3"/>
  <c r="F676" i="3"/>
  <c r="I676" i="3" s="1"/>
  <c r="R678" i="15" s="1"/>
  <c r="G676" i="3"/>
  <c r="A677" i="3"/>
  <c r="F677" i="3"/>
  <c r="I677" i="3" s="1"/>
  <c r="R679" i="15" s="1"/>
  <c r="G677" i="3"/>
  <c r="A678" i="3"/>
  <c r="F678" i="3"/>
  <c r="I678" i="3" s="1"/>
  <c r="R680" i="15" s="1"/>
  <c r="G678" i="3"/>
  <c r="A679" i="3"/>
  <c r="F679" i="3"/>
  <c r="I679" i="3" s="1"/>
  <c r="R681" i="15" s="1"/>
  <c r="G679" i="3"/>
  <c r="A680" i="3"/>
  <c r="F680" i="3"/>
  <c r="I680" i="3" s="1"/>
  <c r="R682" i="15" s="1"/>
  <c r="G680" i="3"/>
  <c r="A681" i="3"/>
  <c r="F681" i="3"/>
  <c r="I681" i="3" s="1"/>
  <c r="R683" i="15" s="1"/>
  <c r="G681" i="3"/>
  <c r="A682" i="3"/>
  <c r="F682" i="3"/>
  <c r="I682" i="3" s="1"/>
  <c r="R684" i="15" s="1"/>
  <c r="G682" i="3"/>
  <c r="A683" i="3"/>
  <c r="F683" i="3"/>
  <c r="I683" i="3" s="1"/>
  <c r="R685" i="15" s="1"/>
  <c r="G683" i="3"/>
  <c r="A684" i="3"/>
  <c r="F684" i="3"/>
  <c r="I684" i="3" s="1"/>
  <c r="R686" i="15" s="1"/>
  <c r="G684" i="3"/>
  <c r="A685" i="3"/>
  <c r="F685" i="3"/>
  <c r="I685" i="3" s="1"/>
  <c r="R687" i="15" s="1"/>
  <c r="G685" i="3"/>
  <c r="A686" i="3"/>
  <c r="F686" i="3"/>
  <c r="I686" i="3" s="1"/>
  <c r="R688" i="15" s="1"/>
  <c r="G686" i="3"/>
  <c r="A687" i="3"/>
  <c r="F687" i="3"/>
  <c r="I687" i="3" s="1"/>
  <c r="R689" i="15" s="1"/>
  <c r="G687" i="3"/>
  <c r="A688" i="3"/>
  <c r="F688" i="3"/>
  <c r="I688" i="3" s="1"/>
  <c r="R690" i="15" s="1"/>
  <c r="G688" i="3"/>
  <c r="A689" i="3"/>
  <c r="F689" i="3"/>
  <c r="I689" i="3" s="1"/>
  <c r="R691" i="15" s="1"/>
  <c r="G689" i="3"/>
  <c r="A690" i="3"/>
  <c r="F690" i="3"/>
  <c r="I690" i="3" s="1"/>
  <c r="R692" i="15" s="1"/>
  <c r="G690" i="3"/>
  <c r="A691" i="3"/>
  <c r="F691" i="3"/>
  <c r="I691" i="3" s="1"/>
  <c r="R693" i="15" s="1"/>
  <c r="G691" i="3"/>
  <c r="A692" i="3"/>
  <c r="F692" i="3"/>
  <c r="I692" i="3" s="1"/>
  <c r="R694" i="15" s="1"/>
  <c r="G692" i="3"/>
  <c r="A693" i="3"/>
  <c r="F693" i="3"/>
  <c r="I693" i="3" s="1"/>
  <c r="R695" i="15" s="1"/>
  <c r="G693" i="3"/>
  <c r="A694" i="3"/>
  <c r="F694" i="3"/>
  <c r="I694" i="3" s="1"/>
  <c r="R696" i="15" s="1"/>
  <c r="G694" i="3"/>
  <c r="A695" i="3"/>
  <c r="H695" i="3" s="1"/>
  <c r="F695" i="3"/>
  <c r="I695" i="3" s="1"/>
  <c r="R697" i="15" s="1"/>
  <c r="G695" i="3"/>
  <c r="A696" i="3"/>
  <c r="F696" i="3"/>
  <c r="I696" i="3" s="1"/>
  <c r="R698" i="15" s="1"/>
  <c r="G696" i="3"/>
  <c r="A697" i="3"/>
  <c r="F697" i="3"/>
  <c r="I697" i="3" s="1"/>
  <c r="R699" i="15" s="1"/>
  <c r="G697" i="3"/>
  <c r="A698" i="3"/>
  <c r="F698" i="3"/>
  <c r="I698" i="3" s="1"/>
  <c r="R700" i="15" s="1"/>
  <c r="G698" i="3"/>
  <c r="A699" i="3"/>
  <c r="F699" i="3"/>
  <c r="I699" i="3" s="1"/>
  <c r="R701" i="15" s="1"/>
  <c r="G699" i="3"/>
  <c r="A700" i="3"/>
  <c r="F700" i="3"/>
  <c r="I700" i="3" s="1"/>
  <c r="R702" i="15" s="1"/>
  <c r="G700" i="3"/>
  <c r="A701" i="3"/>
  <c r="F701" i="3"/>
  <c r="I701" i="3" s="1"/>
  <c r="R703" i="15" s="1"/>
  <c r="G701" i="3"/>
  <c r="A702" i="3"/>
  <c r="H702" i="3" s="1"/>
  <c r="F702" i="3"/>
  <c r="I702" i="3" s="1"/>
  <c r="R704" i="15" s="1"/>
  <c r="G702" i="3"/>
  <c r="A703" i="3"/>
  <c r="F703" i="3"/>
  <c r="I703" i="3" s="1"/>
  <c r="R705" i="15" s="1"/>
  <c r="G703" i="3"/>
  <c r="A704" i="3"/>
  <c r="F704" i="3"/>
  <c r="I704" i="3" s="1"/>
  <c r="R706" i="15" s="1"/>
  <c r="G704" i="3"/>
  <c r="A705" i="3"/>
  <c r="F705" i="3"/>
  <c r="I705" i="3" s="1"/>
  <c r="R707" i="15" s="1"/>
  <c r="G705" i="3"/>
  <c r="A706" i="3"/>
  <c r="F706" i="3"/>
  <c r="I706" i="3" s="1"/>
  <c r="R708" i="15" s="1"/>
  <c r="G706" i="3"/>
  <c r="A707" i="3"/>
  <c r="F707" i="3"/>
  <c r="I707" i="3" s="1"/>
  <c r="R709" i="15" s="1"/>
  <c r="G707" i="3"/>
  <c r="A708" i="3"/>
  <c r="F708" i="3"/>
  <c r="I708" i="3" s="1"/>
  <c r="R710" i="15" s="1"/>
  <c r="G708" i="3"/>
  <c r="A709" i="3"/>
  <c r="H709" i="3" s="1"/>
  <c r="F709" i="3"/>
  <c r="I709" i="3" s="1"/>
  <c r="R711" i="15" s="1"/>
  <c r="G709" i="3"/>
  <c r="A710" i="3"/>
  <c r="F710" i="3"/>
  <c r="I710" i="3" s="1"/>
  <c r="R712" i="15" s="1"/>
  <c r="G710" i="3"/>
  <c r="A711" i="3"/>
  <c r="F711" i="3"/>
  <c r="I711" i="3" s="1"/>
  <c r="R713" i="15" s="1"/>
  <c r="G711" i="3"/>
  <c r="A712" i="3"/>
  <c r="F712" i="3"/>
  <c r="I712" i="3" s="1"/>
  <c r="R714" i="15" s="1"/>
  <c r="G712" i="3"/>
  <c r="A713" i="3"/>
  <c r="F713" i="3"/>
  <c r="I713" i="3" s="1"/>
  <c r="R715" i="15" s="1"/>
  <c r="G713" i="3"/>
  <c r="A714" i="3"/>
  <c r="F714" i="3"/>
  <c r="I714" i="3" s="1"/>
  <c r="R716" i="15" s="1"/>
  <c r="G714" i="3"/>
  <c r="A715" i="3"/>
  <c r="F715" i="3"/>
  <c r="I715" i="3" s="1"/>
  <c r="R717" i="15" s="1"/>
  <c r="G715" i="3"/>
  <c r="A716" i="3"/>
  <c r="F716" i="3"/>
  <c r="I716" i="3" s="1"/>
  <c r="R718" i="15" s="1"/>
  <c r="G716" i="3"/>
  <c r="A717" i="3"/>
  <c r="H717" i="3" s="1"/>
  <c r="F717" i="3"/>
  <c r="I717" i="3" s="1"/>
  <c r="R719" i="15" s="1"/>
  <c r="G717" i="3"/>
  <c r="A718" i="3"/>
  <c r="F718" i="3"/>
  <c r="I718" i="3" s="1"/>
  <c r="R720" i="15" s="1"/>
  <c r="G718" i="3"/>
  <c r="A719" i="3"/>
  <c r="F719" i="3"/>
  <c r="I719" i="3" s="1"/>
  <c r="R721" i="15" s="1"/>
  <c r="G719" i="3"/>
  <c r="A720" i="3"/>
  <c r="F720" i="3"/>
  <c r="I720" i="3" s="1"/>
  <c r="R722" i="15" s="1"/>
  <c r="G720" i="3"/>
  <c r="A721" i="3"/>
  <c r="H721" i="3" s="1"/>
  <c r="F721" i="3"/>
  <c r="I721" i="3" s="1"/>
  <c r="R723" i="15" s="1"/>
  <c r="G721" i="3"/>
  <c r="A722" i="3"/>
  <c r="F722" i="3"/>
  <c r="I722" i="3" s="1"/>
  <c r="R724" i="15" s="1"/>
  <c r="G722" i="3"/>
  <c r="A723" i="3"/>
  <c r="F723" i="3"/>
  <c r="I723" i="3" s="1"/>
  <c r="R725" i="15" s="1"/>
  <c r="G723" i="3"/>
  <c r="A724" i="3"/>
  <c r="F724" i="3"/>
  <c r="I724" i="3" s="1"/>
  <c r="R726" i="15" s="1"/>
  <c r="G724" i="3"/>
  <c r="A725" i="3"/>
  <c r="F725" i="3"/>
  <c r="I725" i="3" s="1"/>
  <c r="R727" i="15" s="1"/>
  <c r="G725" i="3"/>
  <c r="A726" i="3"/>
  <c r="H726" i="3" s="1"/>
  <c r="F726" i="3"/>
  <c r="I726" i="3" s="1"/>
  <c r="R728" i="15" s="1"/>
  <c r="G726" i="3"/>
  <c r="A727" i="3"/>
  <c r="F727" i="3"/>
  <c r="I727" i="3" s="1"/>
  <c r="R729" i="15" s="1"/>
  <c r="G727" i="3"/>
  <c r="A728" i="3"/>
  <c r="F728" i="3"/>
  <c r="I728" i="3" s="1"/>
  <c r="R730" i="15" s="1"/>
  <c r="G728" i="3"/>
  <c r="A729" i="3"/>
  <c r="F729" i="3"/>
  <c r="I729" i="3" s="1"/>
  <c r="R731" i="15" s="1"/>
  <c r="G729" i="3"/>
  <c r="A730" i="3"/>
  <c r="H730" i="3" s="1"/>
  <c r="F730" i="3"/>
  <c r="I730" i="3" s="1"/>
  <c r="R732" i="15" s="1"/>
  <c r="G730" i="3"/>
  <c r="A731" i="3"/>
  <c r="F731" i="3"/>
  <c r="I731" i="3" s="1"/>
  <c r="R733" i="15" s="1"/>
  <c r="G731" i="3"/>
  <c r="A732" i="3"/>
  <c r="F732" i="3"/>
  <c r="I732" i="3" s="1"/>
  <c r="R734" i="15" s="1"/>
  <c r="G732" i="3"/>
  <c r="A733" i="3"/>
  <c r="F733" i="3"/>
  <c r="I733" i="3" s="1"/>
  <c r="R735" i="15" s="1"/>
  <c r="G733" i="3"/>
  <c r="A734" i="3"/>
  <c r="F734" i="3"/>
  <c r="I734" i="3" s="1"/>
  <c r="R736" i="15" s="1"/>
  <c r="G734" i="3"/>
  <c r="A735" i="3"/>
  <c r="F735" i="3"/>
  <c r="I735" i="3" s="1"/>
  <c r="R737" i="15" s="1"/>
  <c r="G735" i="3"/>
  <c r="A736" i="3"/>
  <c r="H736" i="3" s="1"/>
  <c r="F736" i="3"/>
  <c r="I736" i="3" s="1"/>
  <c r="R738" i="15" s="1"/>
  <c r="G736" i="3"/>
  <c r="A737" i="3"/>
  <c r="F737" i="3"/>
  <c r="I737" i="3" s="1"/>
  <c r="R739" i="15" s="1"/>
  <c r="G737" i="3"/>
  <c r="A738" i="3"/>
  <c r="F738" i="3"/>
  <c r="I738" i="3" s="1"/>
  <c r="R740" i="15" s="1"/>
  <c r="G738" i="3"/>
  <c r="A739" i="3"/>
  <c r="F739" i="3"/>
  <c r="I739" i="3" s="1"/>
  <c r="R741" i="15" s="1"/>
  <c r="G739" i="3"/>
  <c r="A740" i="3"/>
  <c r="F740" i="3"/>
  <c r="I740" i="3" s="1"/>
  <c r="R742" i="15" s="1"/>
  <c r="G740" i="3"/>
  <c r="A741" i="3"/>
  <c r="F741" i="3"/>
  <c r="I741" i="3" s="1"/>
  <c r="R743" i="15" s="1"/>
  <c r="G741" i="3"/>
  <c r="A742" i="3"/>
  <c r="F742" i="3"/>
  <c r="I742" i="3" s="1"/>
  <c r="R744" i="15" s="1"/>
  <c r="G742" i="3"/>
  <c r="A743" i="3"/>
  <c r="F743" i="3"/>
  <c r="I743" i="3" s="1"/>
  <c r="R745" i="15" s="1"/>
  <c r="G743" i="3"/>
  <c r="A744" i="3"/>
  <c r="F744" i="3"/>
  <c r="I744" i="3" s="1"/>
  <c r="R746" i="15" s="1"/>
  <c r="G744" i="3"/>
  <c r="A745" i="3"/>
  <c r="F745" i="3"/>
  <c r="I745" i="3" s="1"/>
  <c r="R747" i="15" s="1"/>
  <c r="G745" i="3"/>
  <c r="A746" i="3"/>
  <c r="F746" i="3"/>
  <c r="I746" i="3" s="1"/>
  <c r="R748" i="15" s="1"/>
  <c r="G746" i="3"/>
  <c r="A747" i="3"/>
  <c r="H747" i="3" s="1"/>
  <c r="F747" i="3"/>
  <c r="I747" i="3" s="1"/>
  <c r="R749" i="15" s="1"/>
  <c r="G747" i="3"/>
  <c r="A748" i="3"/>
  <c r="F748" i="3"/>
  <c r="I748" i="3" s="1"/>
  <c r="R750" i="15" s="1"/>
  <c r="G748" i="3"/>
  <c r="A749" i="3"/>
  <c r="F749" i="3"/>
  <c r="I749" i="3" s="1"/>
  <c r="R751" i="15" s="1"/>
  <c r="G749" i="3"/>
  <c r="A750" i="3"/>
  <c r="F750" i="3"/>
  <c r="I750" i="3" s="1"/>
  <c r="R752" i="15" s="1"/>
  <c r="G750" i="3"/>
  <c r="A751" i="3"/>
  <c r="F751" i="3"/>
  <c r="I751" i="3" s="1"/>
  <c r="R753" i="15" s="1"/>
  <c r="G751" i="3"/>
  <c r="A752" i="3"/>
  <c r="F752" i="3"/>
  <c r="I752" i="3" s="1"/>
  <c r="R754" i="15" s="1"/>
  <c r="G752" i="3"/>
  <c r="A753" i="3"/>
  <c r="F753" i="3"/>
  <c r="I753" i="3" s="1"/>
  <c r="R755" i="15" s="1"/>
  <c r="G753" i="3"/>
  <c r="A754" i="3"/>
  <c r="F754" i="3"/>
  <c r="I754" i="3" s="1"/>
  <c r="R756" i="15" s="1"/>
  <c r="G754" i="3"/>
  <c r="A755" i="3"/>
  <c r="F755" i="3"/>
  <c r="I755" i="3" s="1"/>
  <c r="R757" i="15" s="1"/>
  <c r="G755" i="3"/>
  <c r="A756" i="3"/>
  <c r="F756" i="3"/>
  <c r="I756" i="3" s="1"/>
  <c r="R758" i="15" s="1"/>
  <c r="G756" i="3"/>
  <c r="A757" i="3"/>
  <c r="F757" i="3"/>
  <c r="I757" i="3" s="1"/>
  <c r="R759" i="15" s="1"/>
  <c r="G757" i="3"/>
  <c r="A758" i="3"/>
  <c r="F758" i="3"/>
  <c r="I758" i="3" s="1"/>
  <c r="R760" i="15" s="1"/>
  <c r="G758" i="3"/>
  <c r="A759" i="3"/>
  <c r="H759" i="3" s="1"/>
  <c r="F759" i="3"/>
  <c r="I759" i="3" s="1"/>
  <c r="R761" i="15" s="1"/>
  <c r="G759" i="3"/>
  <c r="A760" i="3"/>
  <c r="F760" i="3"/>
  <c r="I760" i="3" s="1"/>
  <c r="R762" i="15" s="1"/>
  <c r="G760" i="3"/>
  <c r="A761" i="3"/>
  <c r="F761" i="3"/>
  <c r="I761" i="3" s="1"/>
  <c r="R763" i="15" s="1"/>
  <c r="G761" i="3"/>
  <c r="A762" i="3"/>
  <c r="F762" i="3"/>
  <c r="I762" i="3" s="1"/>
  <c r="R764" i="15" s="1"/>
  <c r="G762" i="3"/>
  <c r="A763" i="3"/>
  <c r="H763" i="3" s="1"/>
  <c r="F763" i="3"/>
  <c r="I763" i="3" s="1"/>
  <c r="R765" i="15" s="1"/>
  <c r="G763" i="3"/>
  <c r="A764" i="3"/>
  <c r="F764" i="3"/>
  <c r="I764" i="3" s="1"/>
  <c r="R766" i="15" s="1"/>
  <c r="G764" i="3"/>
  <c r="A765" i="3"/>
  <c r="H765" i="3" s="1"/>
  <c r="C765" i="3" s="1"/>
  <c r="F765" i="3"/>
  <c r="I765" i="3" s="1"/>
  <c r="R767" i="15" s="1"/>
  <c r="G765" i="3"/>
  <c r="A766" i="3"/>
  <c r="F766" i="3"/>
  <c r="I766" i="3" s="1"/>
  <c r="R768" i="15" s="1"/>
  <c r="G766" i="3"/>
  <c r="A767" i="3"/>
  <c r="H767" i="3" s="1"/>
  <c r="F767" i="3"/>
  <c r="I767" i="3" s="1"/>
  <c r="R769" i="15" s="1"/>
  <c r="G767" i="3"/>
  <c r="A768" i="3"/>
  <c r="F768" i="3"/>
  <c r="I768" i="3" s="1"/>
  <c r="R770" i="15" s="1"/>
  <c r="G768" i="3"/>
  <c r="A769" i="3"/>
  <c r="F769" i="3"/>
  <c r="I769" i="3" s="1"/>
  <c r="R771" i="15" s="1"/>
  <c r="G769" i="3"/>
  <c r="A770" i="3"/>
  <c r="F770" i="3"/>
  <c r="I770" i="3" s="1"/>
  <c r="R772" i="15" s="1"/>
  <c r="G770" i="3"/>
  <c r="A771" i="3"/>
  <c r="H771" i="3" s="1"/>
  <c r="F771" i="3"/>
  <c r="I771" i="3" s="1"/>
  <c r="R773" i="15" s="1"/>
  <c r="G771" i="3"/>
  <c r="A772" i="3"/>
  <c r="F772" i="3"/>
  <c r="I772" i="3" s="1"/>
  <c r="R774" i="15" s="1"/>
  <c r="G772" i="3"/>
  <c r="A773" i="3"/>
  <c r="F773" i="3"/>
  <c r="I773" i="3" s="1"/>
  <c r="R775" i="15" s="1"/>
  <c r="G773" i="3"/>
  <c r="A774" i="3"/>
  <c r="F774" i="3"/>
  <c r="I774" i="3" s="1"/>
  <c r="R776" i="15" s="1"/>
  <c r="G774" i="3"/>
  <c r="A775" i="3"/>
  <c r="H775" i="3" s="1"/>
  <c r="F775" i="3"/>
  <c r="I775" i="3" s="1"/>
  <c r="R777" i="15" s="1"/>
  <c r="G775" i="3"/>
  <c r="A776" i="3"/>
  <c r="F776" i="3"/>
  <c r="I776" i="3" s="1"/>
  <c r="R778" i="15" s="1"/>
  <c r="G776" i="3"/>
  <c r="A777" i="3"/>
  <c r="F777" i="3"/>
  <c r="I777" i="3" s="1"/>
  <c r="R779" i="15" s="1"/>
  <c r="G777" i="3"/>
  <c r="A778" i="3"/>
  <c r="F778" i="3"/>
  <c r="I778" i="3" s="1"/>
  <c r="R780" i="15" s="1"/>
  <c r="G778" i="3"/>
  <c r="A779" i="3"/>
  <c r="H779" i="3" s="1"/>
  <c r="F779" i="3"/>
  <c r="I779" i="3" s="1"/>
  <c r="R781" i="15" s="1"/>
  <c r="G779" i="3"/>
  <c r="A780" i="3"/>
  <c r="F780" i="3"/>
  <c r="I780" i="3" s="1"/>
  <c r="R782" i="15" s="1"/>
  <c r="G780" i="3"/>
  <c r="A781" i="3"/>
  <c r="F781" i="3"/>
  <c r="I781" i="3" s="1"/>
  <c r="R783" i="15" s="1"/>
  <c r="G781" i="3"/>
  <c r="A782" i="3"/>
  <c r="F782" i="3"/>
  <c r="I782" i="3" s="1"/>
  <c r="R784" i="15" s="1"/>
  <c r="G782" i="3"/>
  <c r="A783" i="3"/>
  <c r="F783" i="3"/>
  <c r="I783" i="3" s="1"/>
  <c r="R785" i="15" s="1"/>
  <c r="G783" i="3"/>
  <c r="A784" i="3"/>
  <c r="H784" i="3" s="1"/>
  <c r="F784" i="3"/>
  <c r="I784" i="3" s="1"/>
  <c r="R786" i="15" s="1"/>
  <c r="G784" i="3"/>
  <c r="A785" i="3"/>
  <c r="F785" i="3"/>
  <c r="I785" i="3" s="1"/>
  <c r="R787" i="15" s="1"/>
  <c r="G785" i="3"/>
  <c r="A786" i="3"/>
  <c r="F786" i="3"/>
  <c r="I786" i="3" s="1"/>
  <c r="R788" i="15" s="1"/>
  <c r="G786" i="3"/>
  <c r="A787" i="3"/>
  <c r="F787" i="3"/>
  <c r="I787" i="3" s="1"/>
  <c r="R789" i="15" s="1"/>
  <c r="G787" i="3"/>
  <c r="A788" i="3"/>
  <c r="F788" i="3"/>
  <c r="I788" i="3" s="1"/>
  <c r="R790" i="15" s="1"/>
  <c r="G788" i="3"/>
  <c r="A789" i="3"/>
  <c r="F789" i="3"/>
  <c r="I789" i="3" s="1"/>
  <c r="R791" i="15" s="1"/>
  <c r="G789" i="3"/>
  <c r="A790" i="3"/>
  <c r="H790" i="3" s="1"/>
  <c r="F790" i="3"/>
  <c r="I790" i="3" s="1"/>
  <c r="R792" i="15" s="1"/>
  <c r="G790" i="3"/>
  <c r="A791" i="3"/>
  <c r="F791" i="3"/>
  <c r="I791" i="3" s="1"/>
  <c r="R793" i="15" s="1"/>
  <c r="G791" i="3"/>
  <c r="A792" i="3"/>
  <c r="F792" i="3"/>
  <c r="I792" i="3" s="1"/>
  <c r="R794" i="15" s="1"/>
  <c r="G792" i="3"/>
  <c r="A793" i="3"/>
  <c r="F793" i="3"/>
  <c r="I793" i="3" s="1"/>
  <c r="R795" i="15" s="1"/>
  <c r="G793" i="3"/>
  <c r="A794" i="3"/>
  <c r="H794" i="3" s="1"/>
  <c r="F794" i="3"/>
  <c r="I794" i="3" s="1"/>
  <c r="R796" i="15" s="1"/>
  <c r="G794" i="3"/>
  <c r="A795" i="3"/>
  <c r="F795" i="3"/>
  <c r="I795" i="3" s="1"/>
  <c r="R797" i="15" s="1"/>
  <c r="G795" i="3"/>
  <c r="A796" i="3"/>
  <c r="H796" i="3" s="1"/>
  <c r="F796" i="3"/>
  <c r="I796" i="3" s="1"/>
  <c r="R798" i="15" s="1"/>
  <c r="G796" i="3"/>
  <c r="A797" i="3"/>
  <c r="F797" i="3"/>
  <c r="I797" i="3" s="1"/>
  <c r="R799" i="15" s="1"/>
  <c r="G797" i="3"/>
  <c r="A798" i="3"/>
  <c r="F798" i="3"/>
  <c r="I798" i="3" s="1"/>
  <c r="R800" i="15" s="1"/>
  <c r="G798" i="3"/>
  <c r="A799" i="3"/>
  <c r="F799" i="3"/>
  <c r="I799" i="3" s="1"/>
  <c r="R801" i="15" s="1"/>
  <c r="G799" i="3"/>
  <c r="A800" i="3"/>
  <c r="F800" i="3"/>
  <c r="I800" i="3" s="1"/>
  <c r="R802" i="15" s="1"/>
  <c r="G800" i="3"/>
  <c r="A801" i="3"/>
  <c r="F801" i="3"/>
  <c r="I801" i="3" s="1"/>
  <c r="R803" i="15" s="1"/>
  <c r="G801" i="3"/>
  <c r="A802" i="3"/>
  <c r="F802" i="3"/>
  <c r="I802" i="3" s="1"/>
  <c r="R804" i="15" s="1"/>
  <c r="G802" i="3"/>
  <c r="A803" i="3"/>
  <c r="F803" i="3"/>
  <c r="I803" i="3" s="1"/>
  <c r="R805" i="15" s="1"/>
  <c r="G803" i="3"/>
  <c r="A804" i="3"/>
  <c r="F804" i="3"/>
  <c r="I804" i="3" s="1"/>
  <c r="R806" i="15" s="1"/>
  <c r="G804" i="3"/>
  <c r="A805" i="3"/>
  <c r="F805" i="3"/>
  <c r="I805" i="3" s="1"/>
  <c r="R807" i="15" s="1"/>
  <c r="G805" i="3"/>
  <c r="A806" i="3"/>
  <c r="F806" i="3"/>
  <c r="I806" i="3" s="1"/>
  <c r="R808" i="15" s="1"/>
  <c r="G806" i="3"/>
  <c r="A807" i="3"/>
  <c r="F807" i="3"/>
  <c r="I807" i="3" s="1"/>
  <c r="R809" i="15" s="1"/>
  <c r="G807" i="3"/>
  <c r="A808" i="3"/>
  <c r="F808" i="3"/>
  <c r="I808" i="3" s="1"/>
  <c r="R810" i="15" s="1"/>
  <c r="G808" i="3"/>
  <c r="A809" i="3"/>
  <c r="F809" i="3"/>
  <c r="I809" i="3" s="1"/>
  <c r="R811" i="15" s="1"/>
  <c r="G809" i="3"/>
  <c r="A810" i="3"/>
  <c r="F810" i="3"/>
  <c r="I810" i="3" s="1"/>
  <c r="R812" i="15" s="1"/>
  <c r="G810" i="3"/>
  <c r="A811" i="3"/>
  <c r="F811" i="3"/>
  <c r="I811" i="3" s="1"/>
  <c r="R813" i="15" s="1"/>
  <c r="G811" i="3"/>
  <c r="A812" i="3"/>
  <c r="F812" i="3"/>
  <c r="I812" i="3" s="1"/>
  <c r="R814" i="15" s="1"/>
  <c r="G812" i="3"/>
  <c r="A813" i="3"/>
  <c r="F813" i="3"/>
  <c r="I813" i="3" s="1"/>
  <c r="R815" i="15" s="1"/>
  <c r="G813" i="3"/>
  <c r="A814" i="3"/>
  <c r="F814" i="3"/>
  <c r="I814" i="3" s="1"/>
  <c r="R816" i="15" s="1"/>
  <c r="G814" i="3"/>
  <c r="A815" i="3"/>
  <c r="H815" i="3" s="1"/>
  <c r="F815" i="3"/>
  <c r="I815" i="3" s="1"/>
  <c r="R817" i="15" s="1"/>
  <c r="G815" i="3"/>
  <c r="A816" i="3"/>
  <c r="F816" i="3"/>
  <c r="I816" i="3" s="1"/>
  <c r="R818" i="15" s="1"/>
  <c r="G816" i="3"/>
  <c r="A817" i="3"/>
  <c r="F817" i="3"/>
  <c r="I817" i="3" s="1"/>
  <c r="R819" i="15" s="1"/>
  <c r="G817" i="3"/>
  <c r="A818" i="3"/>
  <c r="F818" i="3"/>
  <c r="I818" i="3" s="1"/>
  <c r="R820" i="15" s="1"/>
  <c r="G818" i="3"/>
  <c r="A819" i="3"/>
  <c r="F819" i="3"/>
  <c r="I819" i="3" s="1"/>
  <c r="R821" i="15" s="1"/>
  <c r="G819" i="3"/>
  <c r="A820" i="3"/>
  <c r="F820" i="3"/>
  <c r="I820" i="3" s="1"/>
  <c r="R822" i="15" s="1"/>
  <c r="G820" i="3"/>
  <c r="A821" i="3"/>
  <c r="F821" i="3"/>
  <c r="I821" i="3" s="1"/>
  <c r="R823" i="15" s="1"/>
  <c r="G821" i="3"/>
  <c r="A822" i="3"/>
  <c r="F822" i="3"/>
  <c r="I822" i="3" s="1"/>
  <c r="R824" i="15" s="1"/>
  <c r="G822" i="3"/>
  <c r="A823" i="3"/>
  <c r="F823" i="3"/>
  <c r="I823" i="3" s="1"/>
  <c r="R825" i="15" s="1"/>
  <c r="G823" i="3"/>
  <c r="A824" i="3"/>
  <c r="H824" i="3" s="1"/>
  <c r="F824" i="3"/>
  <c r="I824" i="3" s="1"/>
  <c r="R826" i="15" s="1"/>
  <c r="G824" i="3"/>
  <c r="A825" i="3"/>
  <c r="F825" i="3"/>
  <c r="I825" i="3" s="1"/>
  <c r="R827" i="15" s="1"/>
  <c r="G825" i="3"/>
  <c r="A826" i="3"/>
  <c r="F826" i="3"/>
  <c r="I826" i="3" s="1"/>
  <c r="R828" i="15" s="1"/>
  <c r="G826" i="3"/>
  <c r="A827" i="3"/>
  <c r="F827" i="3"/>
  <c r="I827" i="3" s="1"/>
  <c r="R829" i="15" s="1"/>
  <c r="G827" i="3"/>
  <c r="A828" i="3"/>
  <c r="F828" i="3"/>
  <c r="I828" i="3" s="1"/>
  <c r="R830" i="15" s="1"/>
  <c r="G828" i="3"/>
  <c r="A829" i="3"/>
  <c r="F829" i="3"/>
  <c r="I829" i="3" s="1"/>
  <c r="R831" i="15" s="1"/>
  <c r="G829" i="3"/>
  <c r="A830" i="3"/>
  <c r="F830" i="3"/>
  <c r="I830" i="3" s="1"/>
  <c r="R832" i="15" s="1"/>
  <c r="G830" i="3"/>
  <c r="A831" i="3"/>
  <c r="F831" i="3"/>
  <c r="I831" i="3" s="1"/>
  <c r="R833" i="15" s="1"/>
  <c r="G831" i="3"/>
  <c r="A832" i="3"/>
  <c r="F832" i="3"/>
  <c r="I832" i="3" s="1"/>
  <c r="R834" i="15" s="1"/>
  <c r="G832" i="3"/>
  <c r="A833" i="3"/>
  <c r="F833" i="3"/>
  <c r="I833" i="3" s="1"/>
  <c r="R835" i="15" s="1"/>
  <c r="G833" i="3"/>
  <c r="A834" i="3"/>
  <c r="F834" i="3"/>
  <c r="I834" i="3" s="1"/>
  <c r="R836" i="15" s="1"/>
  <c r="G834" i="3"/>
  <c r="A835" i="3"/>
  <c r="F835" i="3"/>
  <c r="I835" i="3" s="1"/>
  <c r="R837" i="15" s="1"/>
  <c r="G835" i="3"/>
  <c r="A836" i="3"/>
  <c r="F836" i="3"/>
  <c r="I836" i="3" s="1"/>
  <c r="R838" i="15" s="1"/>
  <c r="G836" i="3"/>
  <c r="A837" i="3"/>
  <c r="F837" i="3"/>
  <c r="I837" i="3" s="1"/>
  <c r="R839" i="15" s="1"/>
  <c r="G837" i="3"/>
  <c r="A838" i="3"/>
  <c r="F838" i="3"/>
  <c r="I838" i="3" s="1"/>
  <c r="R840" i="15" s="1"/>
  <c r="G838" i="3"/>
  <c r="A839" i="3"/>
  <c r="F839" i="3"/>
  <c r="I839" i="3" s="1"/>
  <c r="R841" i="15" s="1"/>
  <c r="G839" i="3"/>
  <c r="A840" i="3"/>
  <c r="F840" i="3"/>
  <c r="I840" i="3" s="1"/>
  <c r="R842" i="15" s="1"/>
  <c r="G840" i="3"/>
  <c r="A841" i="3"/>
  <c r="F841" i="3"/>
  <c r="I841" i="3" s="1"/>
  <c r="R843" i="15" s="1"/>
  <c r="G841" i="3"/>
  <c r="A842" i="3"/>
  <c r="F842" i="3"/>
  <c r="I842" i="3" s="1"/>
  <c r="R844" i="15" s="1"/>
  <c r="G842" i="3"/>
  <c r="A843" i="3"/>
  <c r="F843" i="3"/>
  <c r="I843" i="3" s="1"/>
  <c r="R845" i="15" s="1"/>
  <c r="G843" i="3"/>
  <c r="A844" i="3"/>
  <c r="F844" i="3"/>
  <c r="I844" i="3" s="1"/>
  <c r="R846" i="15" s="1"/>
  <c r="G844" i="3"/>
  <c r="A845" i="3"/>
  <c r="F845" i="3"/>
  <c r="I845" i="3" s="1"/>
  <c r="R847" i="15" s="1"/>
  <c r="G845" i="3"/>
  <c r="A846" i="3"/>
  <c r="F846" i="3"/>
  <c r="I846" i="3" s="1"/>
  <c r="R848" i="15" s="1"/>
  <c r="G846" i="3"/>
  <c r="A847" i="3"/>
  <c r="H847" i="3" s="1"/>
  <c r="F847" i="3"/>
  <c r="I847" i="3" s="1"/>
  <c r="R849" i="15" s="1"/>
  <c r="G847" i="3"/>
  <c r="A848" i="3"/>
  <c r="H848" i="3" s="1"/>
  <c r="F848" i="3"/>
  <c r="I848" i="3" s="1"/>
  <c r="R850" i="15" s="1"/>
  <c r="G848" i="3"/>
  <c r="A849" i="3"/>
  <c r="F849" i="3"/>
  <c r="I849" i="3" s="1"/>
  <c r="R851" i="15" s="1"/>
  <c r="G849" i="3"/>
  <c r="A850" i="3"/>
  <c r="F850" i="3"/>
  <c r="I850" i="3" s="1"/>
  <c r="R852" i="15" s="1"/>
  <c r="G850" i="3"/>
  <c r="A851" i="3"/>
  <c r="H851" i="3" s="1"/>
  <c r="F851" i="3"/>
  <c r="I851" i="3" s="1"/>
  <c r="R853" i="15" s="1"/>
  <c r="G851" i="3"/>
  <c r="A852" i="3"/>
  <c r="F852" i="3"/>
  <c r="I852" i="3" s="1"/>
  <c r="R854" i="15" s="1"/>
  <c r="G852" i="3"/>
  <c r="A853" i="3"/>
  <c r="F853" i="3"/>
  <c r="I853" i="3" s="1"/>
  <c r="R855" i="15" s="1"/>
  <c r="G853" i="3"/>
  <c r="A854" i="3"/>
  <c r="F854" i="3"/>
  <c r="I854" i="3" s="1"/>
  <c r="R856" i="15" s="1"/>
  <c r="G854" i="3"/>
  <c r="A855" i="3"/>
  <c r="H855" i="3" s="1"/>
  <c r="F855" i="3"/>
  <c r="I855" i="3" s="1"/>
  <c r="R857" i="15" s="1"/>
  <c r="G855" i="3"/>
  <c r="A856" i="3"/>
  <c r="F856" i="3"/>
  <c r="I856" i="3" s="1"/>
  <c r="R858" i="15" s="1"/>
  <c r="G856" i="3"/>
  <c r="A857" i="3"/>
  <c r="F857" i="3"/>
  <c r="I857" i="3" s="1"/>
  <c r="R859" i="15" s="1"/>
  <c r="G857" i="3"/>
  <c r="A858" i="3"/>
  <c r="F858" i="3"/>
  <c r="I858" i="3" s="1"/>
  <c r="R860" i="15" s="1"/>
  <c r="G858" i="3"/>
  <c r="A859" i="3"/>
  <c r="F859" i="3"/>
  <c r="I859" i="3" s="1"/>
  <c r="R861" i="15" s="1"/>
  <c r="G859" i="3"/>
  <c r="A860" i="3"/>
  <c r="F860" i="3"/>
  <c r="I860" i="3" s="1"/>
  <c r="R862" i="15" s="1"/>
  <c r="G860" i="3"/>
  <c r="A861" i="3"/>
  <c r="F861" i="3"/>
  <c r="I861" i="3" s="1"/>
  <c r="R863" i="15" s="1"/>
  <c r="G861" i="3"/>
  <c r="A862" i="3"/>
  <c r="F862" i="3"/>
  <c r="I862" i="3" s="1"/>
  <c r="R864" i="15" s="1"/>
  <c r="G862" i="3"/>
  <c r="A863" i="3"/>
  <c r="F863" i="3"/>
  <c r="I863" i="3" s="1"/>
  <c r="R865" i="15" s="1"/>
  <c r="G863" i="3"/>
  <c r="A864" i="3"/>
  <c r="F864" i="3"/>
  <c r="I864" i="3" s="1"/>
  <c r="R866" i="15" s="1"/>
  <c r="G864" i="3"/>
  <c r="A865" i="3"/>
  <c r="H865" i="3" s="1"/>
  <c r="C865" i="3" s="1"/>
  <c r="F865" i="3"/>
  <c r="I865" i="3" s="1"/>
  <c r="R867" i="15" s="1"/>
  <c r="G865" i="3"/>
  <c r="A866" i="3"/>
  <c r="F866" i="3"/>
  <c r="I866" i="3" s="1"/>
  <c r="R868" i="15" s="1"/>
  <c r="G866" i="3"/>
  <c r="A867" i="3"/>
  <c r="F867" i="3"/>
  <c r="I867" i="3" s="1"/>
  <c r="R869" i="15" s="1"/>
  <c r="G867" i="3"/>
  <c r="A868" i="3"/>
  <c r="F868" i="3"/>
  <c r="I868" i="3" s="1"/>
  <c r="R870" i="15" s="1"/>
  <c r="G868" i="3"/>
  <c r="A869" i="3"/>
  <c r="F869" i="3"/>
  <c r="I869" i="3" s="1"/>
  <c r="R871" i="15" s="1"/>
  <c r="G869" i="3"/>
  <c r="A870" i="3"/>
  <c r="F870" i="3"/>
  <c r="I870" i="3" s="1"/>
  <c r="R872" i="15" s="1"/>
  <c r="G870" i="3"/>
  <c r="A871" i="3"/>
  <c r="F871" i="3"/>
  <c r="I871" i="3" s="1"/>
  <c r="R873" i="15" s="1"/>
  <c r="G871" i="3"/>
  <c r="A872" i="3"/>
  <c r="F872" i="3"/>
  <c r="I872" i="3" s="1"/>
  <c r="R874" i="15" s="1"/>
  <c r="G872" i="3"/>
  <c r="A873" i="3"/>
  <c r="F873" i="3"/>
  <c r="I873" i="3" s="1"/>
  <c r="R875" i="15" s="1"/>
  <c r="G873" i="3"/>
  <c r="A874" i="3"/>
  <c r="F874" i="3"/>
  <c r="I874" i="3" s="1"/>
  <c r="R876" i="15" s="1"/>
  <c r="G874" i="3"/>
  <c r="A875" i="3"/>
  <c r="F875" i="3"/>
  <c r="I875" i="3" s="1"/>
  <c r="R877" i="15" s="1"/>
  <c r="G875" i="3"/>
  <c r="A876" i="3"/>
  <c r="F876" i="3"/>
  <c r="I876" i="3" s="1"/>
  <c r="R878" i="15" s="1"/>
  <c r="G876" i="3"/>
  <c r="A877" i="3"/>
  <c r="F877" i="3"/>
  <c r="I877" i="3" s="1"/>
  <c r="R879" i="15" s="1"/>
  <c r="G877" i="3"/>
  <c r="A878" i="3"/>
  <c r="F878" i="3"/>
  <c r="I878" i="3" s="1"/>
  <c r="R880" i="15" s="1"/>
  <c r="G878" i="3"/>
  <c r="A879" i="3"/>
  <c r="H879" i="3" s="1"/>
  <c r="F879" i="3"/>
  <c r="I879" i="3" s="1"/>
  <c r="R881" i="15" s="1"/>
  <c r="G879" i="3"/>
  <c r="A880" i="3"/>
  <c r="H880" i="3" s="1"/>
  <c r="F880" i="3"/>
  <c r="I880" i="3" s="1"/>
  <c r="R882" i="15" s="1"/>
  <c r="G880" i="3"/>
  <c r="A881" i="3"/>
  <c r="F881" i="3"/>
  <c r="I881" i="3" s="1"/>
  <c r="R883" i="15" s="1"/>
  <c r="G881" i="3"/>
  <c r="A882" i="3"/>
  <c r="H882" i="3" s="1"/>
  <c r="F882" i="3"/>
  <c r="I882" i="3" s="1"/>
  <c r="R884" i="15" s="1"/>
  <c r="G882" i="3"/>
  <c r="A883" i="3"/>
  <c r="F883" i="3"/>
  <c r="I883" i="3" s="1"/>
  <c r="R885" i="15" s="1"/>
  <c r="G883" i="3"/>
  <c r="A884" i="3"/>
  <c r="H884" i="3" s="1"/>
  <c r="F884" i="3"/>
  <c r="I884" i="3" s="1"/>
  <c r="R886" i="15" s="1"/>
  <c r="G884" i="3"/>
  <c r="A885" i="3"/>
  <c r="F885" i="3"/>
  <c r="I885" i="3" s="1"/>
  <c r="R887" i="15" s="1"/>
  <c r="G885" i="3"/>
  <c r="A886" i="3"/>
  <c r="H886" i="3" s="1"/>
  <c r="F886" i="3"/>
  <c r="I886" i="3" s="1"/>
  <c r="R888" i="15" s="1"/>
  <c r="G886" i="3"/>
  <c r="A887" i="3"/>
  <c r="F887" i="3"/>
  <c r="I887" i="3" s="1"/>
  <c r="R889" i="15" s="1"/>
  <c r="G887" i="3"/>
  <c r="A888" i="3"/>
  <c r="F888" i="3"/>
  <c r="I888" i="3" s="1"/>
  <c r="R890" i="15" s="1"/>
  <c r="G888" i="3"/>
  <c r="A889" i="3"/>
  <c r="F889" i="3"/>
  <c r="I889" i="3" s="1"/>
  <c r="R891" i="15" s="1"/>
  <c r="G889" i="3"/>
  <c r="A890" i="3"/>
  <c r="F890" i="3"/>
  <c r="I890" i="3" s="1"/>
  <c r="R892" i="15" s="1"/>
  <c r="G890" i="3"/>
  <c r="A891" i="3"/>
  <c r="F891" i="3"/>
  <c r="I891" i="3" s="1"/>
  <c r="R893" i="15" s="1"/>
  <c r="G891" i="3"/>
  <c r="A892" i="3"/>
  <c r="F892" i="3"/>
  <c r="I892" i="3" s="1"/>
  <c r="R894" i="15" s="1"/>
  <c r="G892" i="3"/>
  <c r="A893" i="3"/>
  <c r="F893" i="3"/>
  <c r="I893" i="3" s="1"/>
  <c r="R895" i="15" s="1"/>
  <c r="G893" i="3"/>
  <c r="A894" i="3"/>
  <c r="F894" i="3"/>
  <c r="I894" i="3" s="1"/>
  <c r="R896" i="15" s="1"/>
  <c r="G894" i="3"/>
  <c r="A895" i="3"/>
  <c r="F895" i="3"/>
  <c r="I895" i="3" s="1"/>
  <c r="R897" i="15" s="1"/>
  <c r="G895" i="3"/>
  <c r="A896" i="3"/>
  <c r="F896" i="3"/>
  <c r="I896" i="3" s="1"/>
  <c r="R898" i="15" s="1"/>
  <c r="G896" i="3"/>
  <c r="A897" i="3"/>
  <c r="H897" i="3" s="1"/>
  <c r="F897" i="3"/>
  <c r="I897" i="3" s="1"/>
  <c r="R899" i="15" s="1"/>
  <c r="G897" i="3"/>
  <c r="A898" i="3"/>
  <c r="F898" i="3"/>
  <c r="I898" i="3" s="1"/>
  <c r="R900" i="15" s="1"/>
  <c r="G898" i="3"/>
  <c r="A899" i="3"/>
  <c r="F899" i="3"/>
  <c r="I899" i="3" s="1"/>
  <c r="R901" i="15" s="1"/>
  <c r="G899" i="3"/>
  <c r="A900" i="3"/>
  <c r="F900" i="3"/>
  <c r="I900" i="3" s="1"/>
  <c r="R902" i="15" s="1"/>
  <c r="G900" i="3"/>
  <c r="A901" i="3"/>
  <c r="F901" i="3"/>
  <c r="I901" i="3" s="1"/>
  <c r="R903" i="15" s="1"/>
  <c r="G901" i="3"/>
  <c r="A902" i="3"/>
  <c r="F902" i="3"/>
  <c r="I902" i="3" s="1"/>
  <c r="R904" i="15" s="1"/>
  <c r="G902" i="3"/>
  <c r="A903" i="3"/>
  <c r="F903" i="3"/>
  <c r="I903" i="3" s="1"/>
  <c r="R905" i="15" s="1"/>
  <c r="G903" i="3"/>
  <c r="A904" i="3"/>
  <c r="F904" i="3"/>
  <c r="I904" i="3" s="1"/>
  <c r="R906" i="15" s="1"/>
  <c r="G904" i="3"/>
  <c r="A905" i="3"/>
  <c r="F905" i="3"/>
  <c r="I905" i="3" s="1"/>
  <c r="R907" i="15" s="1"/>
  <c r="G905" i="3"/>
  <c r="A906" i="3"/>
  <c r="F906" i="3"/>
  <c r="I906" i="3" s="1"/>
  <c r="R908" i="15" s="1"/>
  <c r="G906" i="3"/>
  <c r="A907" i="3"/>
  <c r="F907" i="3"/>
  <c r="I907" i="3" s="1"/>
  <c r="R909" i="15" s="1"/>
  <c r="G907" i="3"/>
  <c r="A908" i="3"/>
  <c r="H908" i="3" s="1"/>
  <c r="F908" i="3"/>
  <c r="I908" i="3" s="1"/>
  <c r="R910" i="15" s="1"/>
  <c r="G908" i="3"/>
  <c r="A909" i="3"/>
  <c r="F909" i="3"/>
  <c r="I909" i="3" s="1"/>
  <c r="R911" i="15" s="1"/>
  <c r="G909" i="3"/>
  <c r="A910" i="3"/>
  <c r="H910" i="3" s="1"/>
  <c r="F910" i="3"/>
  <c r="I910" i="3" s="1"/>
  <c r="R912" i="15" s="1"/>
  <c r="G910" i="3"/>
  <c r="A911" i="3"/>
  <c r="F911" i="3"/>
  <c r="I911" i="3" s="1"/>
  <c r="R913" i="15" s="1"/>
  <c r="G911" i="3"/>
  <c r="A912" i="3"/>
  <c r="F912" i="3"/>
  <c r="I912" i="3" s="1"/>
  <c r="R914" i="15" s="1"/>
  <c r="G912" i="3"/>
  <c r="A913" i="3"/>
  <c r="F913" i="3"/>
  <c r="I913" i="3" s="1"/>
  <c r="R915" i="15" s="1"/>
  <c r="G913" i="3"/>
  <c r="A914" i="3"/>
  <c r="F914" i="3"/>
  <c r="I914" i="3" s="1"/>
  <c r="R916" i="15" s="1"/>
  <c r="G914" i="3"/>
  <c r="A915" i="3"/>
  <c r="F915" i="3"/>
  <c r="I915" i="3" s="1"/>
  <c r="R917" i="15" s="1"/>
  <c r="G915" i="3"/>
  <c r="A916" i="3"/>
  <c r="F916" i="3"/>
  <c r="I916" i="3" s="1"/>
  <c r="R918" i="15" s="1"/>
  <c r="G916" i="3"/>
  <c r="A917" i="3"/>
  <c r="F917" i="3"/>
  <c r="I917" i="3" s="1"/>
  <c r="R919" i="15" s="1"/>
  <c r="G917" i="3"/>
  <c r="A918" i="3"/>
  <c r="F918" i="3"/>
  <c r="I918" i="3" s="1"/>
  <c r="R920" i="15" s="1"/>
  <c r="G918" i="3"/>
  <c r="A919" i="3"/>
  <c r="F919" i="3"/>
  <c r="I919" i="3" s="1"/>
  <c r="R921" i="15" s="1"/>
  <c r="G919" i="3"/>
  <c r="A920" i="3"/>
  <c r="F920" i="3"/>
  <c r="I920" i="3" s="1"/>
  <c r="R922" i="15" s="1"/>
  <c r="G920" i="3"/>
  <c r="A921" i="3"/>
  <c r="F921" i="3"/>
  <c r="I921" i="3" s="1"/>
  <c r="R923" i="15" s="1"/>
  <c r="G921" i="3"/>
  <c r="A922" i="3"/>
  <c r="F922" i="3"/>
  <c r="I922" i="3" s="1"/>
  <c r="R924" i="15" s="1"/>
  <c r="G922" i="3"/>
  <c r="A923" i="3"/>
  <c r="F923" i="3"/>
  <c r="I923" i="3" s="1"/>
  <c r="R925" i="15" s="1"/>
  <c r="G923" i="3"/>
  <c r="A924" i="3"/>
  <c r="F924" i="3"/>
  <c r="I924" i="3" s="1"/>
  <c r="R926" i="15" s="1"/>
  <c r="G924" i="3"/>
  <c r="A925" i="3"/>
  <c r="F925" i="3"/>
  <c r="I925" i="3" s="1"/>
  <c r="R927" i="15" s="1"/>
  <c r="G925" i="3"/>
  <c r="A926" i="3"/>
  <c r="F926" i="3"/>
  <c r="I926" i="3" s="1"/>
  <c r="R928" i="15" s="1"/>
  <c r="G926" i="3"/>
  <c r="A927" i="3"/>
  <c r="F927" i="3"/>
  <c r="I927" i="3" s="1"/>
  <c r="R929" i="15" s="1"/>
  <c r="G927" i="3"/>
  <c r="A928" i="3"/>
  <c r="F928" i="3"/>
  <c r="I928" i="3" s="1"/>
  <c r="R930" i="15" s="1"/>
  <c r="G928" i="3"/>
  <c r="A929" i="3"/>
  <c r="F929" i="3"/>
  <c r="I929" i="3" s="1"/>
  <c r="R931" i="15" s="1"/>
  <c r="G929" i="3"/>
  <c r="A930" i="3"/>
  <c r="F930" i="3"/>
  <c r="I930" i="3" s="1"/>
  <c r="R932" i="15" s="1"/>
  <c r="G930" i="3"/>
  <c r="A931" i="3"/>
  <c r="F931" i="3"/>
  <c r="I931" i="3" s="1"/>
  <c r="R933" i="15" s="1"/>
  <c r="G931" i="3"/>
  <c r="A932" i="3"/>
  <c r="F932" i="3"/>
  <c r="I932" i="3" s="1"/>
  <c r="R934" i="15" s="1"/>
  <c r="G932" i="3"/>
  <c r="A933" i="3"/>
  <c r="F933" i="3"/>
  <c r="I933" i="3" s="1"/>
  <c r="R935" i="15" s="1"/>
  <c r="G933" i="3"/>
  <c r="A934" i="3"/>
  <c r="F934" i="3"/>
  <c r="I934" i="3" s="1"/>
  <c r="R936" i="15" s="1"/>
  <c r="G934" i="3"/>
  <c r="A935" i="3"/>
  <c r="F935" i="3"/>
  <c r="I935" i="3" s="1"/>
  <c r="R937" i="15" s="1"/>
  <c r="G935" i="3"/>
  <c r="A936" i="3"/>
  <c r="F936" i="3"/>
  <c r="I936" i="3" s="1"/>
  <c r="R938" i="15" s="1"/>
  <c r="G936" i="3"/>
  <c r="A937" i="3"/>
  <c r="F937" i="3"/>
  <c r="I937" i="3" s="1"/>
  <c r="R939" i="15" s="1"/>
  <c r="G937" i="3"/>
  <c r="A938" i="3"/>
  <c r="F938" i="3"/>
  <c r="I938" i="3" s="1"/>
  <c r="R940" i="15" s="1"/>
  <c r="G938" i="3"/>
  <c r="A939" i="3"/>
  <c r="F939" i="3"/>
  <c r="I939" i="3" s="1"/>
  <c r="R941" i="15" s="1"/>
  <c r="G939" i="3"/>
  <c r="A940" i="3"/>
  <c r="F940" i="3"/>
  <c r="I940" i="3" s="1"/>
  <c r="R942" i="15" s="1"/>
  <c r="G940" i="3"/>
  <c r="A941" i="3"/>
  <c r="F941" i="3"/>
  <c r="I941" i="3" s="1"/>
  <c r="R943" i="15" s="1"/>
  <c r="G941" i="3"/>
  <c r="A942" i="3"/>
  <c r="F942" i="3"/>
  <c r="I942" i="3" s="1"/>
  <c r="R944" i="15" s="1"/>
  <c r="G942" i="3"/>
  <c r="A943" i="3"/>
  <c r="F943" i="3"/>
  <c r="I943" i="3" s="1"/>
  <c r="R945" i="15" s="1"/>
  <c r="G943" i="3"/>
  <c r="A944" i="3"/>
  <c r="F944" i="3"/>
  <c r="I944" i="3" s="1"/>
  <c r="R946" i="15" s="1"/>
  <c r="G944" i="3"/>
  <c r="A945" i="3"/>
  <c r="F945" i="3"/>
  <c r="I945" i="3" s="1"/>
  <c r="R947" i="15" s="1"/>
  <c r="G945" i="3"/>
  <c r="A946" i="3"/>
  <c r="F946" i="3"/>
  <c r="I946" i="3" s="1"/>
  <c r="R948" i="15" s="1"/>
  <c r="G946" i="3"/>
  <c r="A947" i="3"/>
  <c r="F947" i="3"/>
  <c r="I947" i="3" s="1"/>
  <c r="R949" i="15" s="1"/>
  <c r="G947" i="3"/>
  <c r="A948" i="3"/>
  <c r="H948" i="3" s="1"/>
  <c r="F948" i="3"/>
  <c r="I948" i="3" s="1"/>
  <c r="R950" i="15" s="1"/>
  <c r="G948" i="3"/>
  <c r="A949" i="3"/>
  <c r="F949" i="3"/>
  <c r="I949" i="3" s="1"/>
  <c r="R951" i="15" s="1"/>
  <c r="G949" i="3"/>
  <c r="A950" i="3"/>
  <c r="F950" i="3"/>
  <c r="I950" i="3" s="1"/>
  <c r="R952" i="15" s="1"/>
  <c r="G950" i="3"/>
  <c r="A951" i="3"/>
  <c r="F951" i="3"/>
  <c r="I951" i="3" s="1"/>
  <c r="R953" i="15" s="1"/>
  <c r="G951" i="3"/>
  <c r="A952" i="3"/>
  <c r="F952" i="3"/>
  <c r="I952" i="3" s="1"/>
  <c r="R954" i="15" s="1"/>
  <c r="G952" i="3"/>
  <c r="A953" i="3"/>
  <c r="F953" i="3"/>
  <c r="I953" i="3" s="1"/>
  <c r="R955" i="15" s="1"/>
  <c r="G953" i="3"/>
  <c r="A954" i="3"/>
  <c r="F954" i="3"/>
  <c r="I954" i="3" s="1"/>
  <c r="R956" i="15" s="1"/>
  <c r="G954" i="3"/>
  <c r="A955" i="3"/>
  <c r="F955" i="3"/>
  <c r="I955" i="3" s="1"/>
  <c r="R957" i="15" s="1"/>
  <c r="G955" i="3"/>
  <c r="A956" i="3"/>
  <c r="F956" i="3"/>
  <c r="I956" i="3" s="1"/>
  <c r="R958" i="15" s="1"/>
  <c r="G956" i="3"/>
  <c r="A957" i="3"/>
  <c r="F957" i="3"/>
  <c r="I957" i="3" s="1"/>
  <c r="R959" i="15" s="1"/>
  <c r="G957" i="3"/>
  <c r="A958" i="3"/>
  <c r="F958" i="3"/>
  <c r="I958" i="3" s="1"/>
  <c r="R960" i="15" s="1"/>
  <c r="G958" i="3"/>
  <c r="A959" i="3"/>
  <c r="F959" i="3"/>
  <c r="I959" i="3" s="1"/>
  <c r="R961" i="15" s="1"/>
  <c r="G959" i="3"/>
  <c r="A960" i="3"/>
  <c r="F960" i="3"/>
  <c r="I960" i="3" s="1"/>
  <c r="R962" i="15" s="1"/>
  <c r="G960" i="3"/>
  <c r="A961" i="3"/>
  <c r="F961" i="3"/>
  <c r="I961" i="3" s="1"/>
  <c r="R963" i="15" s="1"/>
  <c r="G961" i="3"/>
  <c r="A962" i="3"/>
  <c r="F962" i="3"/>
  <c r="I962" i="3" s="1"/>
  <c r="R964" i="15" s="1"/>
  <c r="G962" i="3"/>
  <c r="A963" i="3"/>
  <c r="F963" i="3"/>
  <c r="I963" i="3" s="1"/>
  <c r="R965" i="15" s="1"/>
  <c r="G963" i="3"/>
  <c r="A964" i="3"/>
  <c r="F964" i="3"/>
  <c r="I964" i="3" s="1"/>
  <c r="R966" i="15" s="1"/>
  <c r="G964" i="3"/>
  <c r="A965" i="3"/>
  <c r="F965" i="3"/>
  <c r="I965" i="3" s="1"/>
  <c r="R967" i="15" s="1"/>
  <c r="G965" i="3"/>
  <c r="A966" i="3"/>
  <c r="F966" i="3"/>
  <c r="I966" i="3" s="1"/>
  <c r="R968" i="15" s="1"/>
  <c r="G966" i="3"/>
  <c r="A967" i="3"/>
  <c r="F967" i="3"/>
  <c r="I967" i="3" s="1"/>
  <c r="R969" i="15" s="1"/>
  <c r="G967" i="3"/>
  <c r="A968" i="3"/>
  <c r="F968" i="3"/>
  <c r="I968" i="3" s="1"/>
  <c r="R970" i="15" s="1"/>
  <c r="G968" i="3"/>
  <c r="A969" i="3"/>
  <c r="F969" i="3"/>
  <c r="I969" i="3" s="1"/>
  <c r="R971" i="15" s="1"/>
  <c r="G969" i="3"/>
  <c r="A970" i="3"/>
  <c r="F970" i="3"/>
  <c r="I970" i="3" s="1"/>
  <c r="R972" i="15" s="1"/>
  <c r="G970" i="3"/>
  <c r="A971" i="3"/>
  <c r="F971" i="3"/>
  <c r="I971" i="3" s="1"/>
  <c r="R973" i="15" s="1"/>
  <c r="G971" i="3"/>
  <c r="A972" i="3"/>
  <c r="F972" i="3"/>
  <c r="I972" i="3" s="1"/>
  <c r="R974" i="15" s="1"/>
  <c r="G972" i="3"/>
  <c r="A973" i="3"/>
  <c r="F973" i="3"/>
  <c r="I973" i="3" s="1"/>
  <c r="R975" i="15" s="1"/>
  <c r="G973" i="3"/>
  <c r="A974" i="3"/>
  <c r="F974" i="3"/>
  <c r="I974" i="3" s="1"/>
  <c r="R976" i="15" s="1"/>
  <c r="G974" i="3"/>
  <c r="A975" i="3"/>
  <c r="F975" i="3"/>
  <c r="I975" i="3" s="1"/>
  <c r="R977" i="15" s="1"/>
  <c r="G975" i="3"/>
  <c r="A976" i="3"/>
  <c r="F976" i="3"/>
  <c r="I976" i="3" s="1"/>
  <c r="R978" i="15" s="1"/>
  <c r="G976" i="3"/>
  <c r="A977" i="3"/>
  <c r="F977" i="3"/>
  <c r="I977" i="3" s="1"/>
  <c r="R979" i="15" s="1"/>
  <c r="G977" i="3"/>
  <c r="A978" i="3"/>
  <c r="F978" i="3"/>
  <c r="I978" i="3" s="1"/>
  <c r="R980" i="15" s="1"/>
  <c r="G978" i="3"/>
  <c r="A979" i="3"/>
  <c r="F979" i="3"/>
  <c r="I979" i="3" s="1"/>
  <c r="R981" i="15" s="1"/>
  <c r="G979" i="3"/>
  <c r="A980" i="3"/>
  <c r="F980" i="3"/>
  <c r="I980" i="3" s="1"/>
  <c r="R982" i="15" s="1"/>
  <c r="G980" i="3"/>
  <c r="A981" i="3"/>
  <c r="F981" i="3"/>
  <c r="I981" i="3" s="1"/>
  <c r="R983" i="15" s="1"/>
  <c r="G981" i="3"/>
  <c r="A982" i="3"/>
  <c r="F982" i="3"/>
  <c r="I982" i="3" s="1"/>
  <c r="R984" i="15" s="1"/>
  <c r="G982" i="3"/>
  <c r="A983" i="3"/>
  <c r="F983" i="3"/>
  <c r="I983" i="3" s="1"/>
  <c r="R985" i="15" s="1"/>
  <c r="G983" i="3"/>
  <c r="A984" i="3"/>
  <c r="F984" i="3"/>
  <c r="I984" i="3" s="1"/>
  <c r="R986" i="15" s="1"/>
  <c r="G984" i="3"/>
  <c r="A985" i="3"/>
  <c r="F985" i="3"/>
  <c r="I985" i="3" s="1"/>
  <c r="R987" i="15" s="1"/>
  <c r="G985" i="3"/>
  <c r="A986" i="3"/>
  <c r="F986" i="3"/>
  <c r="I986" i="3" s="1"/>
  <c r="R988" i="15" s="1"/>
  <c r="G986" i="3"/>
  <c r="A987" i="3"/>
  <c r="F987" i="3"/>
  <c r="I987" i="3" s="1"/>
  <c r="R989" i="15" s="1"/>
  <c r="G987" i="3"/>
  <c r="A988" i="3"/>
  <c r="F988" i="3"/>
  <c r="I988" i="3" s="1"/>
  <c r="R990" i="15" s="1"/>
  <c r="G988" i="3"/>
  <c r="A989" i="3"/>
  <c r="F989" i="3"/>
  <c r="I989" i="3" s="1"/>
  <c r="R991" i="15" s="1"/>
  <c r="G989" i="3"/>
  <c r="A990" i="3"/>
  <c r="F990" i="3"/>
  <c r="I990" i="3" s="1"/>
  <c r="R992" i="15" s="1"/>
  <c r="G990" i="3"/>
  <c r="A991" i="3"/>
  <c r="F991" i="3"/>
  <c r="I991" i="3" s="1"/>
  <c r="R993" i="15" s="1"/>
  <c r="G991" i="3"/>
  <c r="A992" i="3"/>
  <c r="F992" i="3"/>
  <c r="I992" i="3" s="1"/>
  <c r="R994" i="15" s="1"/>
  <c r="G992" i="3"/>
  <c r="A993" i="3"/>
  <c r="F993" i="3"/>
  <c r="I993" i="3" s="1"/>
  <c r="R995" i="15" s="1"/>
  <c r="G993" i="3"/>
  <c r="A994" i="3"/>
  <c r="F994" i="3"/>
  <c r="I994" i="3" s="1"/>
  <c r="R996" i="15" s="1"/>
  <c r="G994" i="3"/>
  <c r="A995" i="3"/>
  <c r="F995" i="3"/>
  <c r="I995" i="3" s="1"/>
  <c r="R997" i="15" s="1"/>
  <c r="G995" i="3"/>
  <c r="A996" i="3"/>
  <c r="F996" i="3"/>
  <c r="I996" i="3" s="1"/>
  <c r="R998" i="15" s="1"/>
  <c r="G996" i="3"/>
  <c r="A997" i="3"/>
  <c r="F997" i="3"/>
  <c r="I997" i="3" s="1"/>
  <c r="R999" i="15" s="1"/>
  <c r="G997" i="3"/>
  <c r="A998" i="3"/>
  <c r="F998" i="3"/>
  <c r="I998" i="3" s="1"/>
  <c r="R1000" i="15" s="1"/>
  <c r="G998" i="3"/>
  <c r="A999" i="3"/>
  <c r="F999" i="3"/>
  <c r="I999" i="3" s="1"/>
  <c r="R1001" i="15" s="1"/>
  <c r="G999" i="3"/>
  <c r="A1000" i="3"/>
  <c r="F1000" i="3"/>
  <c r="I1000" i="3" s="1"/>
  <c r="R1002" i="15" s="1"/>
  <c r="G1000" i="3"/>
  <c r="A1001" i="3"/>
  <c r="F1001" i="3"/>
  <c r="I1001" i="3" s="1"/>
  <c r="R1003" i="15" s="1"/>
  <c r="G1001" i="3"/>
  <c r="A1002" i="3"/>
  <c r="F1002" i="3"/>
  <c r="I1002" i="3" s="1"/>
  <c r="R1004" i="15" s="1"/>
  <c r="G1002" i="3"/>
  <c r="A1003" i="3"/>
  <c r="F1003" i="3"/>
  <c r="I1003" i="3" s="1"/>
  <c r="R1005" i="15" s="1"/>
  <c r="G1003" i="3"/>
  <c r="A1004" i="3"/>
  <c r="F1004" i="3"/>
  <c r="I1004" i="3" s="1"/>
  <c r="R1006" i="15" s="1"/>
  <c r="G1004" i="3"/>
  <c r="A1005" i="3"/>
  <c r="F1005" i="3"/>
  <c r="I1005" i="3" s="1"/>
  <c r="R1007" i="15" s="1"/>
  <c r="G1005" i="3"/>
  <c r="A1006" i="3"/>
  <c r="F1006" i="3"/>
  <c r="I1006" i="3" s="1"/>
  <c r="R1008" i="15" s="1"/>
  <c r="G1006" i="3"/>
  <c r="A1007" i="3"/>
  <c r="F1007" i="3"/>
  <c r="I1007" i="3" s="1"/>
  <c r="R1009" i="15" s="1"/>
  <c r="G1007" i="3"/>
  <c r="A1008" i="3"/>
  <c r="F1008" i="3"/>
  <c r="I1008" i="3" s="1"/>
  <c r="R1010" i="15" s="1"/>
  <c r="G1008" i="3"/>
  <c r="A1009" i="3"/>
  <c r="F1009" i="3"/>
  <c r="I1009" i="3" s="1"/>
  <c r="R1011" i="15" s="1"/>
  <c r="G1009" i="3"/>
  <c r="A1010" i="3"/>
  <c r="F1010" i="3"/>
  <c r="I1010" i="3" s="1"/>
  <c r="R1012" i="15" s="1"/>
  <c r="G1010" i="3"/>
  <c r="A1011" i="3"/>
  <c r="F1011" i="3"/>
  <c r="I1011" i="3" s="1"/>
  <c r="R1013" i="15" s="1"/>
  <c r="G1011" i="3"/>
  <c r="A1012" i="3"/>
  <c r="F1012" i="3"/>
  <c r="I1012" i="3" s="1"/>
  <c r="R1014" i="15" s="1"/>
  <c r="G1012" i="3"/>
  <c r="A1013" i="3"/>
  <c r="F1013" i="3"/>
  <c r="I1013" i="3" s="1"/>
  <c r="R1015" i="15" s="1"/>
  <c r="G1013" i="3"/>
  <c r="A1014" i="3"/>
  <c r="F1014" i="3"/>
  <c r="I1014" i="3" s="1"/>
  <c r="R1016" i="15" s="1"/>
  <c r="G1014" i="3"/>
  <c r="A1015" i="3"/>
  <c r="F1015" i="3"/>
  <c r="I1015" i="3" s="1"/>
  <c r="R1017" i="15" s="1"/>
  <c r="G1015" i="3"/>
  <c r="A1016" i="3"/>
  <c r="F1016" i="3"/>
  <c r="I1016" i="3" s="1"/>
  <c r="R1018" i="15" s="1"/>
  <c r="G1016" i="3"/>
  <c r="A1017" i="3"/>
  <c r="F1017" i="3"/>
  <c r="I1017" i="3" s="1"/>
  <c r="R1019" i="15" s="1"/>
  <c r="G1017" i="3"/>
  <c r="A1018" i="3"/>
  <c r="F1018" i="3"/>
  <c r="I1018" i="3" s="1"/>
  <c r="R1020" i="15" s="1"/>
  <c r="G1018" i="3"/>
  <c r="A1019" i="3"/>
  <c r="F1019" i="3"/>
  <c r="I1019" i="3" s="1"/>
  <c r="R1021" i="15" s="1"/>
  <c r="G1019" i="3"/>
  <c r="A1020" i="3"/>
  <c r="F1020" i="3"/>
  <c r="I1020" i="3" s="1"/>
  <c r="R1022" i="15" s="1"/>
  <c r="G1020" i="3"/>
  <c r="A1021" i="3"/>
  <c r="F1021" i="3"/>
  <c r="I1021" i="3" s="1"/>
  <c r="R1023" i="15" s="1"/>
  <c r="G1021" i="3"/>
  <c r="A1022" i="3"/>
  <c r="F1022" i="3"/>
  <c r="I1022" i="3" s="1"/>
  <c r="R1024" i="15" s="1"/>
  <c r="G1022" i="3"/>
  <c r="A1023" i="3"/>
  <c r="F1023" i="3"/>
  <c r="I1023" i="3" s="1"/>
  <c r="R1025" i="15" s="1"/>
  <c r="G1023" i="3"/>
  <c r="A1024" i="3"/>
  <c r="F1024" i="3"/>
  <c r="I1024" i="3" s="1"/>
  <c r="R1026" i="15" s="1"/>
  <c r="G1024" i="3"/>
  <c r="A1025" i="3"/>
  <c r="F1025" i="3"/>
  <c r="I1025" i="3" s="1"/>
  <c r="R1027" i="15" s="1"/>
  <c r="G1025" i="3"/>
  <c r="A1026" i="3"/>
  <c r="F1026" i="3"/>
  <c r="I1026" i="3" s="1"/>
  <c r="R1028" i="15" s="1"/>
  <c r="G1026" i="3"/>
  <c r="A1027" i="3"/>
  <c r="F1027" i="3"/>
  <c r="I1027" i="3" s="1"/>
  <c r="R1029" i="15" s="1"/>
  <c r="G1027" i="3"/>
  <c r="A1028" i="3"/>
  <c r="F1028" i="3"/>
  <c r="I1028" i="3" s="1"/>
  <c r="R1030" i="15" s="1"/>
  <c r="G1028" i="3"/>
  <c r="A1029" i="3"/>
  <c r="F1029" i="3"/>
  <c r="I1029" i="3" s="1"/>
  <c r="R1031" i="15" s="1"/>
  <c r="G1029" i="3"/>
  <c r="A1030" i="3"/>
  <c r="F1030" i="3"/>
  <c r="I1030" i="3" s="1"/>
  <c r="R1032" i="15" s="1"/>
  <c r="G1030" i="3"/>
  <c r="A1031" i="3"/>
  <c r="F1031" i="3"/>
  <c r="I1031" i="3" s="1"/>
  <c r="R1033" i="15" s="1"/>
  <c r="G1031" i="3"/>
  <c r="A1032" i="3"/>
  <c r="F1032" i="3"/>
  <c r="I1032" i="3" s="1"/>
  <c r="R1034" i="15" s="1"/>
  <c r="G1032" i="3"/>
  <c r="A1033" i="3"/>
  <c r="F1033" i="3"/>
  <c r="I1033" i="3" s="1"/>
  <c r="R1035" i="15" s="1"/>
  <c r="G1033" i="3"/>
  <c r="A1034" i="3"/>
  <c r="F1034" i="3"/>
  <c r="I1034" i="3" s="1"/>
  <c r="R1036" i="15" s="1"/>
  <c r="G1034" i="3"/>
  <c r="A1035" i="3"/>
  <c r="F1035" i="3"/>
  <c r="I1035" i="3" s="1"/>
  <c r="R1037" i="15" s="1"/>
  <c r="G1035" i="3"/>
  <c r="A1036" i="3"/>
  <c r="F1036" i="3"/>
  <c r="I1036" i="3" s="1"/>
  <c r="R1038" i="15" s="1"/>
  <c r="G1036" i="3"/>
  <c r="A1037" i="3"/>
  <c r="F1037" i="3"/>
  <c r="I1037" i="3" s="1"/>
  <c r="R1039" i="15" s="1"/>
  <c r="G1037" i="3"/>
  <c r="A1038" i="3"/>
  <c r="F1038" i="3"/>
  <c r="I1038" i="3" s="1"/>
  <c r="R1040" i="15" s="1"/>
  <c r="G1038" i="3"/>
  <c r="A1039" i="3"/>
  <c r="F1039" i="3"/>
  <c r="I1039" i="3" s="1"/>
  <c r="R1041" i="15" s="1"/>
  <c r="G1039" i="3"/>
  <c r="A1040" i="3"/>
  <c r="F1040" i="3"/>
  <c r="I1040" i="3" s="1"/>
  <c r="R1042" i="15" s="1"/>
  <c r="G1040" i="3"/>
  <c r="A1041" i="3"/>
  <c r="F1041" i="3"/>
  <c r="I1041" i="3" s="1"/>
  <c r="R1043" i="15" s="1"/>
  <c r="G1041" i="3"/>
  <c r="A1042" i="3"/>
  <c r="F1042" i="3"/>
  <c r="I1042" i="3" s="1"/>
  <c r="R1044" i="15" s="1"/>
  <c r="G1042" i="3"/>
  <c r="A1043" i="3"/>
  <c r="F1043" i="3"/>
  <c r="I1043" i="3" s="1"/>
  <c r="R1045" i="15" s="1"/>
  <c r="G1043" i="3"/>
  <c r="A1044" i="3"/>
  <c r="F1044" i="3"/>
  <c r="I1044" i="3" s="1"/>
  <c r="R1046" i="15" s="1"/>
  <c r="G1044" i="3"/>
  <c r="A1045" i="3"/>
  <c r="F1045" i="3"/>
  <c r="I1045" i="3" s="1"/>
  <c r="R1047" i="15" s="1"/>
  <c r="G1045" i="3"/>
  <c r="A1046" i="3"/>
  <c r="F1046" i="3"/>
  <c r="I1046" i="3" s="1"/>
  <c r="R1048" i="15" s="1"/>
  <c r="G1046" i="3"/>
  <c r="A1047" i="3"/>
  <c r="F1047" i="3"/>
  <c r="I1047" i="3" s="1"/>
  <c r="R1049" i="15" s="1"/>
  <c r="G1047" i="3"/>
  <c r="A1048" i="3"/>
  <c r="F1048" i="3"/>
  <c r="I1048" i="3" s="1"/>
  <c r="R1050" i="15" s="1"/>
  <c r="G1048" i="3"/>
  <c r="A1049" i="3"/>
  <c r="F1049" i="3"/>
  <c r="I1049" i="3" s="1"/>
  <c r="R1051" i="15" s="1"/>
  <c r="G1049" i="3"/>
  <c r="A1050" i="3"/>
  <c r="F1050" i="3"/>
  <c r="I1050" i="3" s="1"/>
  <c r="R1052" i="15" s="1"/>
  <c r="G1050" i="3"/>
  <c r="A1051" i="3"/>
  <c r="F1051" i="3"/>
  <c r="I1051" i="3" s="1"/>
  <c r="R1053" i="15" s="1"/>
  <c r="G1051" i="3"/>
  <c r="A1052" i="3"/>
  <c r="F1052" i="3"/>
  <c r="I1052" i="3" s="1"/>
  <c r="R1054" i="15" s="1"/>
  <c r="G1052" i="3"/>
  <c r="F10" i="15"/>
  <c r="G10" i="15"/>
  <c r="H10" i="15"/>
  <c r="I10" i="15"/>
  <c r="K10" i="15"/>
  <c r="K4" i="15" s="1"/>
  <c r="F11" i="13"/>
  <c r="G11" i="13" s="1"/>
  <c r="BI11" i="13" s="1"/>
  <c r="BL11" i="13" s="1"/>
  <c r="D11" i="13"/>
  <c r="E11" i="13" s="1"/>
  <c r="C11" i="13"/>
  <c r="F12" i="13"/>
  <c r="D12" i="13"/>
  <c r="C12" i="13"/>
  <c r="F13" i="13"/>
  <c r="G13" i="13" s="1"/>
  <c r="BI13" i="13" s="1"/>
  <c r="BL13" i="13" s="1"/>
  <c r="D13" i="13"/>
  <c r="C13" i="13"/>
  <c r="F14" i="13"/>
  <c r="D14" i="13"/>
  <c r="C14" i="13"/>
  <c r="F15" i="13"/>
  <c r="G15" i="13" s="1"/>
  <c r="BI15" i="13" s="1"/>
  <c r="BL15" i="13" s="1"/>
  <c r="D15" i="13"/>
  <c r="C15" i="13"/>
  <c r="E15" i="13" s="1"/>
  <c r="F16" i="13"/>
  <c r="D16" i="13"/>
  <c r="C16" i="13"/>
  <c r="F17" i="13"/>
  <c r="F18" i="13"/>
  <c r="D18" i="13"/>
  <c r="C18" i="13"/>
  <c r="F19" i="13"/>
  <c r="D19" i="13"/>
  <c r="C19" i="13"/>
  <c r="F20" i="13"/>
  <c r="G20" i="13" s="1"/>
  <c r="BI20" i="13" s="1"/>
  <c r="BL20" i="13" s="1"/>
  <c r="F21" i="13"/>
  <c r="G21" i="13" s="1"/>
  <c r="BI21" i="13" s="1"/>
  <c r="BL21" i="13" s="1"/>
  <c r="F22" i="13"/>
  <c r="G22" i="13" s="1"/>
  <c r="BI22" i="13" s="1"/>
  <c r="BL22" i="13" s="1"/>
  <c r="F23" i="13"/>
  <c r="D23" i="13"/>
  <c r="C23" i="13"/>
  <c r="F24" i="13"/>
  <c r="G24" i="13" s="1"/>
  <c r="BI24" i="13" s="1"/>
  <c r="BL24" i="13" s="1"/>
  <c r="F25" i="13"/>
  <c r="D25" i="13"/>
  <c r="E25" i="13" s="1"/>
  <c r="G25" i="13" s="1"/>
  <c r="BI25" i="13" s="1"/>
  <c r="BL25" i="13" s="1"/>
  <c r="C25" i="13"/>
  <c r="F26" i="13"/>
  <c r="D26" i="13"/>
  <c r="C26" i="13"/>
  <c r="F27" i="13"/>
  <c r="D27" i="13"/>
  <c r="C27" i="13"/>
  <c r="F28" i="13"/>
  <c r="G28" i="13" s="1"/>
  <c r="BI28" i="13" s="1"/>
  <c r="BL28" i="13" s="1"/>
  <c r="D28" i="13"/>
  <c r="C28" i="13"/>
  <c r="F29" i="13"/>
  <c r="D29" i="13"/>
  <c r="E29" i="13" s="1"/>
  <c r="C29" i="13"/>
  <c r="F30" i="13"/>
  <c r="G30" i="13" s="1"/>
  <c r="BI30" i="13" s="1"/>
  <c r="BL30" i="13" s="1"/>
  <c r="F31" i="13"/>
  <c r="G31" i="13" s="1"/>
  <c r="BI31" i="13" s="1"/>
  <c r="BL31" i="13" s="1"/>
  <c r="F32" i="13"/>
  <c r="F33" i="13"/>
  <c r="D33" i="13"/>
  <c r="C33" i="13"/>
  <c r="F34" i="13"/>
  <c r="D34" i="13"/>
  <c r="C34" i="13"/>
  <c r="F35" i="13"/>
  <c r="D35" i="13"/>
  <c r="E35" i="13" s="1"/>
  <c r="C35" i="13"/>
  <c r="F36" i="13"/>
  <c r="D36" i="13"/>
  <c r="C36" i="13"/>
  <c r="F37" i="13"/>
  <c r="G37" i="13" s="1"/>
  <c r="BI37" i="13" s="1"/>
  <c r="BL37" i="13" s="1"/>
  <c r="F38" i="13"/>
  <c r="G38" i="13" s="1"/>
  <c r="BI38" i="13" s="1"/>
  <c r="BL38" i="13" s="1"/>
  <c r="F39" i="13"/>
  <c r="D39" i="13"/>
  <c r="C39" i="13"/>
  <c r="F40" i="13"/>
  <c r="D40" i="13"/>
  <c r="C40" i="13"/>
  <c r="F41" i="13"/>
  <c r="G41" i="13" s="1"/>
  <c r="BI41" i="13" s="1"/>
  <c r="BL41" i="13" s="1"/>
  <c r="D41" i="13"/>
  <c r="C41" i="13"/>
  <c r="E41" i="13" s="1"/>
  <c r="F42" i="13"/>
  <c r="G42" i="13" s="1"/>
  <c r="BI42" i="13" s="1"/>
  <c r="BL42" i="13" s="1"/>
  <c r="F43" i="13"/>
  <c r="D43" i="13"/>
  <c r="C43" i="13"/>
  <c r="G43" i="13"/>
  <c r="BI43" i="13" s="1"/>
  <c r="BL43" i="13" s="1"/>
  <c r="F44" i="13"/>
  <c r="D44" i="13"/>
  <c r="C44" i="13"/>
  <c r="F45" i="13"/>
  <c r="D45" i="13"/>
  <c r="C45" i="13"/>
  <c r="F46" i="13"/>
  <c r="G46" i="13" s="1"/>
  <c r="BI46" i="13" s="1"/>
  <c r="BL46" i="13" s="1"/>
  <c r="D46" i="13"/>
  <c r="C46" i="13"/>
  <c r="F47" i="13"/>
  <c r="D47" i="13"/>
  <c r="C47" i="13"/>
  <c r="F48" i="13"/>
  <c r="G48" i="13" s="1"/>
  <c r="BI48" i="13" s="1"/>
  <c r="BL48" i="13" s="1"/>
  <c r="D48" i="13"/>
  <c r="C48" i="13"/>
  <c r="F49" i="13"/>
  <c r="D49" i="13"/>
  <c r="C49" i="13"/>
  <c r="F50" i="13"/>
  <c r="D50" i="13"/>
  <c r="C50" i="13"/>
  <c r="F51" i="13"/>
  <c r="G51" i="13" s="1"/>
  <c r="BI51" i="13" s="1"/>
  <c r="BL51" i="13" s="1"/>
  <c r="F52" i="13"/>
  <c r="D52" i="13"/>
  <c r="C52" i="13"/>
  <c r="F53" i="13"/>
  <c r="D53" i="13"/>
  <c r="C53" i="13"/>
  <c r="F54" i="13"/>
  <c r="D54" i="13"/>
  <c r="C54" i="13"/>
  <c r="F55" i="13"/>
  <c r="D55" i="13"/>
  <c r="C55" i="13"/>
  <c r="F56" i="13"/>
  <c r="G56" i="13" s="1"/>
  <c r="BI56" i="13" s="1"/>
  <c r="BL56" i="13" s="1"/>
  <c r="F57" i="13"/>
  <c r="D57" i="13"/>
  <c r="C57" i="13"/>
  <c r="F58" i="13"/>
  <c r="D58" i="13"/>
  <c r="C58" i="13"/>
  <c r="F59" i="13"/>
  <c r="D59" i="13"/>
  <c r="C59" i="13"/>
  <c r="F60" i="13"/>
  <c r="D60" i="13"/>
  <c r="C60" i="13"/>
  <c r="F61" i="13"/>
  <c r="D61" i="13"/>
  <c r="C61" i="13"/>
  <c r="F62" i="13"/>
  <c r="G62" i="13" s="1"/>
  <c r="BI62" i="13" s="1"/>
  <c r="BL62" i="13" s="1"/>
  <c r="F63" i="13"/>
  <c r="G63" i="13" s="1"/>
  <c r="BI63" i="13" s="1"/>
  <c r="BL63" i="13" s="1"/>
  <c r="D63" i="13"/>
  <c r="E63" i="13" s="1"/>
  <c r="C63" i="13"/>
  <c r="F64" i="13"/>
  <c r="G64" i="13" s="1"/>
  <c r="BI64" i="13" s="1"/>
  <c r="BL64" i="13" s="1"/>
  <c r="D64" i="13"/>
  <c r="C64" i="13"/>
  <c r="F65" i="13"/>
  <c r="D65" i="13"/>
  <c r="C65" i="13"/>
  <c r="E65" i="13" s="1"/>
  <c r="G65" i="13" s="1"/>
  <c r="BI65" i="13" s="1"/>
  <c r="BL65" i="13" s="1"/>
  <c r="F66" i="13"/>
  <c r="F67" i="13"/>
  <c r="G67" i="13" s="1"/>
  <c r="BI67" i="13" s="1"/>
  <c r="BL67" i="13" s="1"/>
  <c r="F68" i="13"/>
  <c r="G68" i="13" s="1"/>
  <c r="BI68" i="13" s="1"/>
  <c r="BL68" i="13" s="1"/>
  <c r="F69" i="13"/>
  <c r="G69" i="13" s="1"/>
  <c r="BI69" i="13" s="1"/>
  <c r="BL69" i="13" s="1"/>
  <c r="F70" i="13"/>
  <c r="D70" i="13"/>
  <c r="C70" i="13"/>
  <c r="F71" i="13"/>
  <c r="G71" i="13" s="1"/>
  <c r="BI71" i="13" s="1"/>
  <c r="BL71" i="13" s="1"/>
  <c r="D71" i="13"/>
  <c r="E71" i="13" s="1"/>
  <c r="C71" i="13"/>
  <c r="F72" i="13"/>
  <c r="F73" i="13"/>
  <c r="D73" i="13"/>
  <c r="C73" i="13"/>
  <c r="F74" i="13"/>
  <c r="D74" i="13"/>
  <c r="E74" i="13" s="1"/>
  <c r="C74" i="13"/>
  <c r="F75" i="13"/>
  <c r="G75" i="13" s="1"/>
  <c r="BI75" i="13" s="1"/>
  <c r="BL75" i="13" s="1"/>
  <c r="F76" i="13"/>
  <c r="D76" i="13"/>
  <c r="E76" i="13" s="1"/>
  <c r="C76" i="13"/>
  <c r="F77" i="13"/>
  <c r="D77" i="13"/>
  <c r="C77" i="13"/>
  <c r="F78" i="13"/>
  <c r="G78" i="13" s="1"/>
  <c r="BI78" i="13" s="1"/>
  <c r="BL78" i="13" s="1"/>
  <c r="F79" i="13"/>
  <c r="F80" i="13"/>
  <c r="D80" i="13"/>
  <c r="C80" i="13"/>
  <c r="F81" i="13"/>
  <c r="D81" i="13"/>
  <c r="C81" i="13"/>
  <c r="F82" i="13"/>
  <c r="D82" i="13"/>
  <c r="C82" i="13"/>
  <c r="F83" i="13"/>
  <c r="D83" i="13"/>
  <c r="C83" i="13"/>
  <c r="F84" i="13"/>
  <c r="G84" i="13" s="1"/>
  <c r="BI84" i="13" s="1"/>
  <c r="BL84" i="13" s="1"/>
  <c r="F85" i="13"/>
  <c r="G85" i="13" s="1"/>
  <c r="BI85" i="13" s="1"/>
  <c r="BL85" i="13" s="1"/>
  <c r="F86" i="13"/>
  <c r="D86" i="13"/>
  <c r="C86" i="13"/>
  <c r="F87" i="13"/>
  <c r="F88" i="13"/>
  <c r="D88" i="13"/>
  <c r="C88" i="13"/>
  <c r="E88" i="13" s="1"/>
  <c r="G88" i="13" s="1"/>
  <c r="BI88" i="13" s="1"/>
  <c r="BL88" i="13" s="1"/>
  <c r="F89" i="13"/>
  <c r="G89" i="13" s="1"/>
  <c r="BI89" i="13" s="1"/>
  <c r="BL89" i="13" s="1"/>
  <c r="D89" i="13"/>
  <c r="C89" i="13"/>
  <c r="F90" i="13"/>
  <c r="G90" i="13" s="1"/>
  <c r="BI90" i="13" s="1"/>
  <c r="BL90" i="13" s="1"/>
  <c r="D90" i="13"/>
  <c r="C90" i="13"/>
  <c r="F91" i="13"/>
  <c r="D91" i="13"/>
  <c r="E91" i="13" s="1"/>
  <c r="G91" i="13" s="1"/>
  <c r="BI91" i="13" s="1"/>
  <c r="BL91" i="13" s="1"/>
  <c r="C91" i="13"/>
  <c r="F92" i="13"/>
  <c r="D92" i="13"/>
  <c r="C92" i="13"/>
  <c r="F93" i="13"/>
  <c r="G93" i="13" s="1"/>
  <c r="BI93" i="13" s="1"/>
  <c r="BL93" i="13" s="1"/>
  <c r="F94" i="13"/>
  <c r="D94" i="13"/>
  <c r="C94" i="13"/>
  <c r="F95" i="13"/>
  <c r="D95" i="13"/>
  <c r="C95" i="13"/>
  <c r="F96" i="13"/>
  <c r="D96" i="13"/>
  <c r="E96" i="13" s="1"/>
  <c r="C96" i="13"/>
  <c r="F97" i="13"/>
  <c r="D97" i="13"/>
  <c r="C97" i="13"/>
  <c r="F98" i="13"/>
  <c r="D98" i="13"/>
  <c r="C98" i="13"/>
  <c r="E98" i="13" s="1"/>
  <c r="F99" i="13"/>
  <c r="D99" i="13"/>
  <c r="C99" i="13"/>
  <c r="G99" i="13"/>
  <c r="BI99" i="13" s="1"/>
  <c r="BL99" i="13" s="1"/>
  <c r="F100" i="13"/>
  <c r="D100" i="13"/>
  <c r="C100" i="13"/>
  <c r="F101" i="13"/>
  <c r="G101" i="13" s="1"/>
  <c r="BI101" i="13" s="1"/>
  <c r="BL101" i="13" s="1"/>
  <c r="F102" i="13"/>
  <c r="D102" i="13"/>
  <c r="C102" i="13"/>
  <c r="E102" i="13" s="1"/>
  <c r="F103" i="13"/>
  <c r="D103" i="13"/>
  <c r="C103" i="13"/>
  <c r="F104" i="13"/>
  <c r="D104" i="13"/>
  <c r="C104" i="13"/>
  <c r="F105" i="13"/>
  <c r="D105" i="13"/>
  <c r="C105" i="13"/>
  <c r="F106" i="13"/>
  <c r="D106" i="13"/>
  <c r="C106" i="13"/>
  <c r="F107" i="13"/>
  <c r="F108" i="13"/>
  <c r="D108" i="13"/>
  <c r="C108" i="13"/>
  <c r="F109" i="13"/>
  <c r="D109" i="13"/>
  <c r="C109" i="13"/>
  <c r="F110" i="13"/>
  <c r="D110" i="13"/>
  <c r="C110" i="13"/>
  <c r="F111" i="13"/>
  <c r="G111" i="13" s="1"/>
  <c r="BI111" i="13" s="1"/>
  <c r="BL111" i="13" s="1"/>
  <c r="F112" i="13"/>
  <c r="D112" i="13"/>
  <c r="E112" i="13" s="1"/>
  <c r="G112" i="13" s="1"/>
  <c r="BI112" i="13" s="1"/>
  <c r="BL112" i="13" s="1"/>
  <c r="C112" i="13"/>
  <c r="F113" i="13"/>
  <c r="G113" i="13" s="1"/>
  <c r="BI113" i="13" s="1"/>
  <c r="BL113" i="13" s="1"/>
  <c r="F114" i="13"/>
  <c r="D114" i="13"/>
  <c r="C114" i="13"/>
  <c r="F115" i="13"/>
  <c r="G115" i="13" s="1"/>
  <c r="BI115" i="13" s="1"/>
  <c r="BL115" i="13" s="1"/>
  <c r="F116" i="13"/>
  <c r="D116" i="13"/>
  <c r="C116" i="13"/>
  <c r="F117" i="13"/>
  <c r="G117" i="13" s="1"/>
  <c r="BI117" i="13" s="1"/>
  <c r="BL117" i="13" s="1"/>
  <c r="F118" i="13"/>
  <c r="D118" i="13"/>
  <c r="C118" i="13"/>
  <c r="F119" i="13"/>
  <c r="D119" i="13"/>
  <c r="C119" i="13"/>
  <c r="F120" i="13"/>
  <c r="D120" i="13"/>
  <c r="C120" i="13"/>
  <c r="F121" i="13"/>
  <c r="G121" i="13" s="1"/>
  <c r="F122" i="13"/>
  <c r="G122" i="13" s="1"/>
  <c r="D122" i="13"/>
  <c r="C122" i="13"/>
  <c r="F123" i="13"/>
  <c r="D123" i="13"/>
  <c r="C123" i="13"/>
  <c r="E123" i="13" s="1"/>
  <c r="G123" i="13" s="1"/>
  <c r="BI123" i="13" s="1"/>
  <c r="BL123" i="13" s="1"/>
  <c r="F124" i="13"/>
  <c r="G124" i="13" s="1"/>
  <c r="BI124" i="13" s="1"/>
  <c r="BL124" i="13" s="1"/>
  <c r="F125" i="13"/>
  <c r="G125" i="13" s="1"/>
  <c r="D125" i="13"/>
  <c r="C125" i="13"/>
  <c r="E125" i="13" s="1"/>
  <c r="F126" i="13"/>
  <c r="D126" i="13"/>
  <c r="C126" i="13"/>
  <c r="F127" i="13"/>
  <c r="F128" i="13"/>
  <c r="G128" i="13" s="1"/>
  <c r="BI128" i="13" s="1"/>
  <c r="BL128" i="13" s="1"/>
  <c r="F129" i="13"/>
  <c r="G129" i="13" s="1"/>
  <c r="BI129" i="13" s="1"/>
  <c r="BL129" i="13" s="1"/>
  <c r="D129" i="13"/>
  <c r="C129" i="13"/>
  <c r="F130" i="13"/>
  <c r="D130" i="13"/>
  <c r="C130" i="13"/>
  <c r="F131" i="13"/>
  <c r="D131" i="13"/>
  <c r="C131" i="13"/>
  <c r="F132" i="13"/>
  <c r="G132" i="13" s="1"/>
  <c r="BI132" i="13" s="1"/>
  <c r="BL132" i="13" s="1"/>
  <c r="F133" i="13"/>
  <c r="G133" i="13" s="1"/>
  <c r="BI133" i="13" s="1"/>
  <c r="BL133" i="13" s="1"/>
  <c r="F134" i="13"/>
  <c r="D134" i="13"/>
  <c r="C134" i="13"/>
  <c r="F135" i="13"/>
  <c r="G135" i="13" s="1"/>
  <c r="BI135" i="13" s="1"/>
  <c r="BL135" i="13" s="1"/>
  <c r="D135" i="13"/>
  <c r="C135" i="13"/>
  <c r="F136" i="13"/>
  <c r="D136" i="13"/>
  <c r="C136" i="13"/>
  <c r="F137" i="13"/>
  <c r="D137" i="13"/>
  <c r="E137" i="13" s="1"/>
  <c r="G137" i="13" s="1"/>
  <c r="BI137" i="13" s="1"/>
  <c r="BL137" i="13" s="1"/>
  <c r="C137" i="13"/>
  <c r="F138" i="13"/>
  <c r="G138" i="13" s="1"/>
  <c r="BI138" i="13" s="1"/>
  <c r="BL138" i="13" s="1"/>
  <c r="D138" i="13"/>
  <c r="C138" i="13"/>
  <c r="F139" i="13"/>
  <c r="G139" i="13" s="1"/>
  <c r="F140" i="13"/>
  <c r="D140" i="13"/>
  <c r="C140" i="13"/>
  <c r="F141" i="13"/>
  <c r="G141" i="13" s="1"/>
  <c r="BI141" i="13" s="1"/>
  <c r="BL141" i="13" s="1"/>
  <c r="D141" i="13"/>
  <c r="C141" i="13"/>
  <c r="F142" i="13"/>
  <c r="D142" i="13"/>
  <c r="C142" i="13"/>
  <c r="F143" i="13"/>
  <c r="G143" i="13" s="1"/>
  <c r="BI143" i="13" s="1"/>
  <c r="BL143" i="13" s="1"/>
  <c r="D143" i="13"/>
  <c r="C143" i="13"/>
  <c r="F144" i="13"/>
  <c r="D144" i="13"/>
  <c r="C144" i="13"/>
  <c r="F145" i="13"/>
  <c r="D145" i="13"/>
  <c r="C145" i="13"/>
  <c r="F146" i="13"/>
  <c r="D146" i="13"/>
  <c r="C146" i="13"/>
  <c r="F147" i="13"/>
  <c r="D147" i="13"/>
  <c r="C147" i="13"/>
  <c r="F148" i="13"/>
  <c r="D148" i="13"/>
  <c r="E148" i="13" s="1"/>
  <c r="C148" i="13"/>
  <c r="F149" i="13"/>
  <c r="G149" i="13" s="1"/>
  <c r="BI149" i="13" s="1"/>
  <c r="BL149" i="13" s="1"/>
  <c r="D149" i="13"/>
  <c r="C149" i="13"/>
  <c r="F150" i="13"/>
  <c r="D150" i="13"/>
  <c r="C150" i="13"/>
  <c r="F151" i="13"/>
  <c r="D151" i="13"/>
  <c r="C151" i="13"/>
  <c r="F152" i="13"/>
  <c r="G152" i="13" s="1"/>
  <c r="BI152" i="13" s="1"/>
  <c r="BL152" i="13" s="1"/>
  <c r="F153" i="13"/>
  <c r="D153" i="13"/>
  <c r="C153" i="13"/>
  <c r="F154" i="13"/>
  <c r="F155" i="13"/>
  <c r="D155" i="13"/>
  <c r="C155" i="13"/>
  <c r="F156" i="13"/>
  <c r="F157" i="13"/>
  <c r="D157" i="13"/>
  <c r="C157" i="13"/>
  <c r="G157" i="13"/>
  <c r="BI157" i="13" s="1"/>
  <c r="BL157" i="13" s="1"/>
  <c r="F158" i="13"/>
  <c r="D158" i="13"/>
  <c r="C158" i="13"/>
  <c r="F159" i="13"/>
  <c r="D159" i="13"/>
  <c r="C159" i="13"/>
  <c r="F160" i="13"/>
  <c r="D160" i="13"/>
  <c r="C160" i="13"/>
  <c r="F161" i="13"/>
  <c r="D161" i="13"/>
  <c r="C161" i="13"/>
  <c r="F162" i="13"/>
  <c r="D162" i="13"/>
  <c r="C162" i="13"/>
  <c r="F163" i="13"/>
  <c r="D163" i="13"/>
  <c r="C163" i="13"/>
  <c r="F164" i="13"/>
  <c r="F165" i="13"/>
  <c r="G165" i="13" s="1"/>
  <c r="BI165" i="13" s="1"/>
  <c r="BL165" i="13" s="1"/>
  <c r="F166" i="13"/>
  <c r="D166" i="13"/>
  <c r="C166" i="13"/>
  <c r="F167" i="13"/>
  <c r="D167" i="13"/>
  <c r="C167" i="13"/>
  <c r="F168" i="13"/>
  <c r="D168" i="13"/>
  <c r="C168" i="13"/>
  <c r="F169" i="13"/>
  <c r="D169" i="13"/>
  <c r="C169" i="13"/>
  <c r="F170" i="13"/>
  <c r="D170" i="13"/>
  <c r="C170" i="13"/>
  <c r="E170" i="13" s="1"/>
  <c r="G170" i="13" s="1"/>
  <c r="BI170" i="13" s="1"/>
  <c r="BL170" i="13" s="1"/>
  <c r="F171" i="13"/>
  <c r="D171" i="13"/>
  <c r="C171" i="13"/>
  <c r="F172" i="13"/>
  <c r="D172" i="13"/>
  <c r="E172" i="13" s="1"/>
  <c r="C172" i="13"/>
  <c r="F173" i="13"/>
  <c r="D173" i="13"/>
  <c r="C173" i="13"/>
  <c r="F174" i="13"/>
  <c r="D174" i="13"/>
  <c r="C174" i="13"/>
  <c r="F175" i="13"/>
  <c r="G175" i="13" s="1"/>
  <c r="BI175" i="13" s="1"/>
  <c r="BL175" i="13" s="1"/>
  <c r="D175" i="13"/>
  <c r="C175" i="13"/>
  <c r="E175" i="13" s="1"/>
  <c r="F176" i="13"/>
  <c r="D176" i="13"/>
  <c r="C176" i="13"/>
  <c r="F177" i="13"/>
  <c r="D177" i="13"/>
  <c r="C177" i="13"/>
  <c r="F178" i="13"/>
  <c r="D178" i="13"/>
  <c r="C178" i="13"/>
  <c r="F179" i="13"/>
  <c r="D179" i="13"/>
  <c r="C179" i="13"/>
  <c r="F180" i="13"/>
  <c r="D180" i="13"/>
  <c r="C180" i="13"/>
  <c r="F181" i="13"/>
  <c r="D181" i="13"/>
  <c r="E181" i="13" s="1"/>
  <c r="C181" i="13"/>
  <c r="F182" i="13"/>
  <c r="D182" i="13"/>
  <c r="C182" i="13"/>
  <c r="F183" i="13"/>
  <c r="D183" i="13"/>
  <c r="C183" i="13"/>
  <c r="F184" i="13"/>
  <c r="D184" i="13"/>
  <c r="C184" i="13"/>
  <c r="F185" i="13"/>
  <c r="F186" i="13"/>
  <c r="D186" i="13"/>
  <c r="C186" i="13"/>
  <c r="F187" i="13"/>
  <c r="D187" i="13"/>
  <c r="C187" i="13"/>
  <c r="F188" i="13"/>
  <c r="G188" i="13" s="1"/>
  <c r="BI188" i="13" s="1"/>
  <c r="BL188" i="13" s="1"/>
  <c r="D188" i="13"/>
  <c r="C188" i="13"/>
  <c r="F189" i="13"/>
  <c r="G189" i="13" s="1"/>
  <c r="BI189" i="13" s="1"/>
  <c r="BL189" i="13" s="1"/>
  <c r="D189" i="13"/>
  <c r="C189" i="13"/>
  <c r="F190" i="13"/>
  <c r="D190" i="13"/>
  <c r="C190" i="13"/>
  <c r="F191" i="13"/>
  <c r="D191" i="13"/>
  <c r="C191" i="13"/>
  <c r="F192" i="13"/>
  <c r="G192" i="13" s="1"/>
  <c r="BI192" i="13" s="1"/>
  <c r="BL192" i="13" s="1"/>
  <c r="F193" i="13"/>
  <c r="D193" i="13"/>
  <c r="C193" i="13"/>
  <c r="F194" i="13"/>
  <c r="D194" i="13"/>
  <c r="C194" i="13"/>
  <c r="F195" i="13"/>
  <c r="D195" i="13"/>
  <c r="C195" i="13"/>
  <c r="F196" i="13"/>
  <c r="D196" i="13"/>
  <c r="C196" i="13"/>
  <c r="F197" i="13"/>
  <c r="G197" i="13" s="1"/>
  <c r="BI197" i="13" s="1"/>
  <c r="BL197" i="13" s="1"/>
  <c r="F198" i="13"/>
  <c r="D198" i="13"/>
  <c r="C198" i="13"/>
  <c r="E198" i="13" s="1"/>
  <c r="F199" i="13"/>
  <c r="G199" i="13" s="1"/>
  <c r="BI199" i="13" s="1"/>
  <c r="BL199" i="13" s="1"/>
  <c r="F200" i="13"/>
  <c r="F201" i="13"/>
  <c r="G201" i="13" s="1"/>
  <c r="BI201" i="13" s="1"/>
  <c r="BL201" i="13" s="1"/>
  <c r="D201" i="13"/>
  <c r="C201" i="13"/>
  <c r="F202" i="13"/>
  <c r="G202" i="13" s="1"/>
  <c r="BI202" i="13" s="1"/>
  <c r="BL202" i="13" s="1"/>
  <c r="D202" i="13"/>
  <c r="C202" i="13"/>
  <c r="F203" i="13"/>
  <c r="G203" i="13"/>
  <c r="BI203" i="13" s="1"/>
  <c r="BL203" i="13" s="1"/>
  <c r="F204" i="13"/>
  <c r="D204" i="13"/>
  <c r="C204" i="13"/>
  <c r="G204" i="13"/>
  <c r="BI204" i="13" s="1"/>
  <c r="BL204" i="13" s="1"/>
  <c r="F205" i="13"/>
  <c r="D205" i="13"/>
  <c r="C205" i="13"/>
  <c r="F206" i="13"/>
  <c r="D206" i="13"/>
  <c r="C206" i="13"/>
  <c r="F207" i="13"/>
  <c r="F208" i="13"/>
  <c r="D208" i="13"/>
  <c r="C208" i="13"/>
  <c r="F209" i="13"/>
  <c r="F210" i="13"/>
  <c r="D210" i="13"/>
  <c r="C210" i="13"/>
  <c r="F211" i="13"/>
  <c r="G211" i="13" s="1"/>
  <c r="BI211" i="13" s="1"/>
  <c r="BL211" i="13" s="1"/>
  <c r="F212" i="13"/>
  <c r="G212" i="13" s="1"/>
  <c r="D212" i="13"/>
  <c r="C212" i="13"/>
  <c r="F213" i="13"/>
  <c r="D213" i="13"/>
  <c r="C213" i="13"/>
  <c r="F214" i="13"/>
  <c r="G214" i="13" s="1"/>
  <c r="BI214" i="13" s="1"/>
  <c r="BL214" i="13" s="1"/>
  <c r="D214" i="13"/>
  <c r="C214" i="13"/>
  <c r="F215" i="13"/>
  <c r="D215" i="13"/>
  <c r="C215" i="13"/>
  <c r="F216" i="13"/>
  <c r="D216" i="13"/>
  <c r="C216" i="13"/>
  <c r="F217" i="13"/>
  <c r="D217" i="13"/>
  <c r="C217" i="13"/>
  <c r="F218" i="13"/>
  <c r="D218" i="13"/>
  <c r="C218" i="13"/>
  <c r="F219" i="13"/>
  <c r="D219" i="13"/>
  <c r="C219" i="13"/>
  <c r="F220" i="13"/>
  <c r="D220" i="13"/>
  <c r="C220" i="13"/>
  <c r="F221" i="13"/>
  <c r="F222" i="13"/>
  <c r="D222" i="13"/>
  <c r="C222" i="13"/>
  <c r="F223" i="13"/>
  <c r="D223" i="13"/>
  <c r="C223" i="13"/>
  <c r="F224" i="13"/>
  <c r="D224" i="13"/>
  <c r="C224" i="13"/>
  <c r="F225" i="13"/>
  <c r="G225" i="13" s="1"/>
  <c r="BI225" i="13" s="1"/>
  <c r="BL225" i="13" s="1"/>
  <c r="F226" i="13"/>
  <c r="D226" i="13"/>
  <c r="C226" i="13"/>
  <c r="F227" i="13"/>
  <c r="D227" i="13"/>
  <c r="C227" i="13"/>
  <c r="F228" i="13"/>
  <c r="D228" i="13"/>
  <c r="C228" i="13"/>
  <c r="F229" i="13"/>
  <c r="D229" i="13"/>
  <c r="C229" i="13"/>
  <c r="F230" i="13"/>
  <c r="D230" i="13"/>
  <c r="C230" i="13"/>
  <c r="F231" i="13"/>
  <c r="G231" i="13" s="1"/>
  <c r="BI231" i="13" s="1"/>
  <c r="BL231" i="13" s="1"/>
  <c r="D231" i="13"/>
  <c r="C231" i="13"/>
  <c r="F232" i="13"/>
  <c r="D232" i="13"/>
  <c r="C232" i="13"/>
  <c r="F233" i="13"/>
  <c r="D233" i="13"/>
  <c r="C233" i="13"/>
  <c r="F234" i="13"/>
  <c r="G234" i="13" s="1"/>
  <c r="BI234" i="13" s="1"/>
  <c r="BL234" i="13" s="1"/>
  <c r="F235" i="13"/>
  <c r="D235" i="13"/>
  <c r="C235" i="13"/>
  <c r="F236" i="13"/>
  <c r="D236" i="13"/>
  <c r="C236" i="13"/>
  <c r="F237" i="13"/>
  <c r="G237" i="13" s="1"/>
  <c r="F238" i="13"/>
  <c r="D238" i="13"/>
  <c r="C238" i="13"/>
  <c r="F239" i="13"/>
  <c r="F240" i="13"/>
  <c r="D240" i="13"/>
  <c r="C240" i="13"/>
  <c r="F241" i="13"/>
  <c r="G241" i="13" s="1"/>
  <c r="BI241" i="13" s="1"/>
  <c r="BL241" i="13" s="1"/>
  <c r="F242" i="13"/>
  <c r="G242" i="13" s="1"/>
  <c r="D242" i="13"/>
  <c r="C242" i="13"/>
  <c r="F243" i="13"/>
  <c r="D243" i="13"/>
  <c r="C243" i="13"/>
  <c r="F244" i="13"/>
  <c r="G244" i="13" s="1"/>
  <c r="BI244" i="13" s="1"/>
  <c r="BL244" i="13" s="1"/>
  <c r="F245" i="13"/>
  <c r="D245" i="13"/>
  <c r="C245" i="13"/>
  <c r="F246" i="13"/>
  <c r="G246" i="13" s="1"/>
  <c r="D246" i="13"/>
  <c r="C246" i="13"/>
  <c r="F247" i="13"/>
  <c r="D247" i="13"/>
  <c r="C247" i="13"/>
  <c r="F248" i="13"/>
  <c r="D248" i="13"/>
  <c r="C248" i="13"/>
  <c r="F249" i="13"/>
  <c r="F250" i="13"/>
  <c r="G250" i="13" s="1"/>
  <c r="BI250" i="13" s="1"/>
  <c r="BL250" i="13" s="1"/>
  <c r="D250" i="13"/>
  <c r="C250" i="13"/>
  <c r="F251" i="13"/>
  <c r="F252" i="13"/>
  <c r="D252" i="13"/>
  <c r="C252" i="13"/>
  <c r="F253" i="13"/>
  <c r="F254" i="13"/>
  <c r="G254" i="13" s="1"/>
  <c r="BI254" i="13" s="1"/>
  <c r="BL254" i="13" s="1"/>
  <c r="F255" i="13"/>
  <c r="D255" i="13"/>
  <c r="C255" i="13"/>
  <c r="F256" i="13"/>
  <c r="G256" i="13" s="1"/>
  <c r="D256" i="13"/>
  <c r="C256" i="13"/>
  <c r="F257" i="13"/>
  <c r="D257" i="13"/>
  <c r="C257" i="13"/>
  <c r="F258" i="13"/>
  <c r="D258" i="13"/>
  <c r="C258" i="13"/>
  <c r="F259" i="13"/>
  <c r="D259" i="13"/>
  <c r="C259" i="13"/>
  <c r="F260" i="13"/>
  <c r="D260" i="13"/>
  <c r="C260" i="13"/>
  <c r="F261" i="13"/>
  <c r="D261" i="13"/>
  <c r="C261" i="13"/>
  <c r="F262" i="13"/>
  <c r="F263" i="13"/>
  <c r="G263" i="13" s="1"/>
  <c r="BI263" i="13" s="1"/>
  <c r="BL263" i="13" s="1"/>
  <c r="F264" i="13"/>
  <c r="G264" i="13" s="1"/>
  <c r="BI264" i="13" s="1"/>
  <c r="BL264" i="13" s="1"/>
  <c r="F265" i="13"/>
  <c r="G265" i="13" s="1"/>
  <c r="BI265" i="13" s="1"/>
  <c r="BL265" i="13" s="1"/>
  <c r="D265" i="13"/>
  <c r="C265" i="13"/>
  <c r="F266" i="13"/>
  <c r="G266" i="13" s="1"/>
  <c r="BI266" i="13" s="1"/>
  <c r="BL266" i="13" s="1"/>
  <c r="F267" i="13"/>
  <c r="D267" i="13"/>
  <c r="C267" i="13"/>
  <c r="F268" i="13"/>
  <c r="G268" i="13" s="1"/>
  <c r="BI268" i="13" s="1"/>
  <c r="BL268" i="13" s="1"/>
  <c r="D268" i="13"/>
  <c r="C268" i="13"/>
  <c r="F269" i="13"/>
  <c r="G269" i="13"/>
  <c r="BI269" i="13" s="1"/>
  <c r="BL269" i="13" s="1"/>
  <c r="F270" i="13"/>
  <c r="D270" i="13"/>
  <c r="C270" i="13"/>
  <c r="F271" i="13"/>
  <c r="D271" i="13"/>
  <c r="C271" i="13"/>
  <c r="F272" i="13"/>
  <c r="F273" i="13"/>
  <c r="D273" i="13"/>
  <c r="C273" i="13"/>
  <c r="F274" i="13"/>
  <c r="D274" i="13"/>
  <c r="E274" i="13" s="1"/>
  <c r="C274" i="13"/>
  <c r="F275" i="13"/>
  <c r="D275" i="13"/>
  <c r="C275" i="13"/>
  <c r="F276" i="13"/>
  <c r="G276" i="13" s="1"/>
  <c r="BI276" i="13" s="1"/>
  <c r="BL276" i="13" s="1"/>
  <c r="F277" i="13"/>
  <c r="G277" i="13" s="1"/>
  <c r="BI277" i="13" s="1"/>
  <c r="BL277" i="13" s="1"/>
  <c r="F278" i="13"/>
  <c r="F279" i="13"/>
  <c r="G279" i="13" s="1"/>
  <c r="BI279" i="13" s="1"/>
  <c r="BL279" i="13" s="1"/>
  <c r="F280" i="13"/>
  <c r="D280" i="13"/>
  <c r="C280" i="13"/>
  <c r="E280" i="13" s="1"/>
  <c r="F281" i="13"/>
  <c r="D281" i="13"/>
  <c r="C281" i="13"/>
  <c r="F282" i="13"/>
  <c r="D282" i="13"/>
  <c r="C282" i="13"/>
  <c r="F283" i="13"/>
  <c r="D283" i="13"/>
  <c r="C283" i="13"/>
  <c r="F284" i="13"/>
  <c r="D284" i="13"/>
  <c r="C284" i="13"/>
  <c r="F285" i="13"/>
  <c r="D285" i="13"/>
  <c r="C285" i="13"/>
  <c r="F286" i="13"/>
  <c r="D286" i="13"/>
  <c r="C286" i="13"/>
  <c r="F287" i="13"/>
  <c r="F288" i="13"/>
  <c r="G288" i="13" s="1"/>
  <c r="BI288" i="13" s="1"/>
  <c r="BL288" i="13" s="1"/>
  <c r="D288" i="13"/>
  <c r="C288" i="13"/>
  <c r="F289" i="13"/>
  <c r="G289" i="13" s="1"/>
  <c r="BI289" i="13" s="1"/>
  <c r="BL289" i="13" s="1"/>
  <c r="D289" i="13"/>
  <c r="C289" i="13"/>
  <c r="F290" i="13"/>
  <c r="D290" i="13"/>
  <c r="C290" i="13"/>
  <c r="F291" i="13"/>
  <c r="G291" i="13" s="1"/>
  <c r="BI291" i="13" s="1"/>
  <c r="BL291" i="13" s="1"/>
  <c r="F292" i="13"/>
  <c r="G292" i="13" s="1"/>
  <c r="BI292" i="13" s="1"/>
  <c r="BL292" i="13" s="1"/>
  <c r="D292" i="13"/>
  <c r="C292" i="13"/>
  <c r="F293" i="13"/>
  <c r="D293" i="13"/>
  <c r="C293" i="13"/>
  <c r="F294" i="13"/>
  <c r="D294" i="13"/>
  <c r="E294" i="13" s="1"/>
  <c r="G294" i="13" s="1"/>
  <c r="BI294" i="13" s="1"/>
  <c r="BL294" i="13" s="1"/>
  <c r="C294" i="13"/>
  <c r="F295" i="13"/>
  <c r="G295" i="13" s="1"/>
  <c r="BI295" i="13" s="1"/>
  <c r="BL295" i="13" s="1"/>
  <c r="F296" i="13"/>
  <c r="D296" i="13"/>
  <c r="C296" i="13"/>
  <c r="F297" i="13"/>
  <c r="D297" i="13"/>
  <c r="C297" i="13"/>
  <c r="F298" i="13"/>
  <c r="D298" i="13"/>
  <c r="C298" i="13"/>
  <c r="F299" i="13"/>
  <c r="D299" i="13"/>
  <c r="C299" i="13"/>
  <c r="F300" i="13"/>
  <c r="D300" i="13"/>
  <c r="E300" i="13" s="1"/>
  <c r="G300" i="13" s="1"/>
  <c r="BI300" i="13" s="1"/>
  <c r="BL300" i="13" s="1"/>
  <c r="C300" i="13"/>
  <c r="F301" i="13"/>
  <c r="D301" i="13"/>
  <c r="C301" i="13"/>
  <c r="F302" i="13"/>
  <c r="D302" i="13"/>
  <c r="C302" i="13"/>
  <c r="F303" i="13"/>
  <c r="G303" i="13" s="1"/>
  <c r="BI303" i="13" s="1"/>
  <c r="BL303" i="13" s="1"/>
  <c r="D303" i="13"/>
  <c r="C303" i="13"/>
  <c r="F304" i="13"/>
  <c r="D304" i="13"/>
  <c r="C304" i="13"/>
  <c r="F305" i="13"/>
  <c r="D305" i="13"/>
  <c r="C305" i="13"/>
  <c r="F306" i="13"/>
  <c r="G306" i="13" s="1"/>
  <c r="BI306" i="13" s="1"/>
  <c r="BL306" i="13" s="1"/>
  <c r="F307" i="13"/>
  <c r="D307" i="13"/>
  <c r="C307" i="13"/>
  <c r="F308" i="13"/>
  <c r="G308" i="13" s="1"/>
  <c r="BI308" i="13" s="1"/>
  <c r="BL308" i="13" s="1"/>
  <c r="F309" i="13"/>
  <c r="D309" i="13"/>
  <c r="C309" i="13"/>
  <c r="F310" i="13"/>
  <c r="D310" i="13"/>
  <c r="C310" i="13"/>
  <c r="F311" i="13"/>
  <c r="G311" i="13" s="1"/>
  <c r="BI311" i="13" s="1"/>
  <c r="BL311" i="13" s="1"/>
  <c r="F312" i="13"/>
  <c r="G312" i="13" s="1"/>
  <c r="BI312" i="13" s="1"/>
  <c r="BL312" i="13" s="1"/>
  <c r="D312" i="13"/>
  <c r="C312" i="13"/>
  <c r="F313" i="13"/>
  <c r="D313" i="13"/>
  <c r="C313" i="13"/>
  <c r="F314" i="13"/>
  <c r="D314" i="13"/>
  <c r="C314" i="13"/>
  <c r="F315" i="13"/>
  <c r="D315" i="13"/>
  <c r="C315" i="13"/>
  <c r="F316" i="13"/>
  <c r="D316" i="13"/>
  <c r="C316" i="13"/>
  <c r="F317" i="13"/>
  <c r="D317" i="13"/>
  <c r="C317" i="13"/>
  <c r="F318" i="13"/>
  <c r="D318" i="13"/>
  <c r="C318" i="13"/>
  <c r="F319" i="13"/>
  <c r="F320" i="13"/>
  <c r="G320" i="13" s="1"/>
  <c r="BI320" i="13" s="1"/>
  <c r="BL320" i="13" s="1"/>
  <c r="F321" i="13"/>
  <c r="G321" i="13" s="1"/>
  <c r="BI321" i="13" s="1"/>
  <c r="BL321" i="13" s="1"/>
  <c r="F322" i="13"/>
  <c r="G322" i="13" s="1"/>
  <c r="BI322" i="13" s="1"/>
  <c r="BL322" i="13" s="1"/>
  <c r="F323" i="13"/>
  <c r="D323" i="13"/>
  <c r="C323" i="13"/>
  <c r="F324" i="13"/>
  <c r="D324" i="13"/>
  <c r="C324" i="13"/>
  <c r="F325" i="13"/>
  <c r="D325" i="13"/>
  <c r="C325" i="13"/>
  <c r="F326" i="13"/>
  <c r="D326" i="13"/>
  <c r="E326" i="13" s="1"/>
  <c r="C326" i="13"/>
  <c r="F327" i="13"/>
  <c r="D327" i="13"/>
  <c r="C327" i="13"/>
  <c r="F328" i="13"/>
  <c r="D328" i="13"/>
  <c r="C328" i="13"/>
  <c r="F329" i="13"/>
  <c r="G329" i="13" s="1"/>
  <c r="BI329" i="13" s="1"/>
  <c r="BL329" i="13" s="1"/>
  <c r="F330" i="13"/>
  <c r="D330" i="13"/>
  <c r="C330" i="13"/>
  <c r="F331" i="13"/>
  <c r="D331" i="13"/>
  <c r="C331" i="13"/>
  <c r="F332" i="13"/>
  <c r="D332" i="13"/>
  <c r="E332" i="13" s="1"/>
  <c r="C332" i="13"/>
  <c r="F333" i="13"/>
  <c r="G333" i="13" s="1"/>
  <c r="F334" i="13"/>
  <c r="D334" i="13"/>
  <c r="C334" i="13"/>
  <c r="F335" i="13"/>
  <c r="D335" i="13"/>
  <c r="C335" i="13"/>
  <c r="F336" i="13"/>
  <c r="D336" i="13"/>
  <c r="C336" i="13"/>
  <c r="F337" i="13"/>
  <c r="D337" i="13"/>
  <c r="C337" i="13"/>
  <c r="G337" i="13"/>
  <c r="BI337" i="13" s="1"/>
  <c r="BL337" i="13" s="1"/>
  <c r="F338" i="13"/>
  <c r="G338" i="13" s="1"/>
  <c r="BI338" i="13" s="1"/>
  <c r="BL338" i="13" s="1"/>
  <c r="F339" i="13"/>
  <c r="D339" i="13"/>
  <c r="C339" i="13"/>
  <c r="F340" i="13"/>
  <c r="D340" i="13"/>
  <c r="C340" i="13"/>
  <c r="F341" i="13"/>
  <c r="D341" i="13"/>
  <c r="C341" i="13"/>
  <c r="F342" i="13"/>
  <c r="G342" i="13" s="1"/>
  <c r="BI342" i="13" s="1"/>
  <c r="BL342" i="13" s="1"/>
  <c r="D342" i="13"/>
  <c r="C342" i="13"/>
  <c r="F343" i="13"/>
  <c r="G343" i="13" s="1"/>
  <c r="BI343" i="13" s="1"/>
  <c r="BL343" i="13" s="1"/>
  <c r="D343" i="13"/>
  <c r="C343" i="13"/>
  <c r="F344" i="13"/>
  <c r="D344" i="13"/>
  <c r="C344" i="13"/>
  <c r="F345" i="13"/>
  <c r="D345" i="13"/>
  <c r="C345" i="13"/>
  <c r="F346" i="13"/>
  <c r="D346" i="13"/>
  <c r="C346" i="13"/>
  <c r="F347" i="13"/>
  <c r="G347" i="13" s="1"/>
  <c r="BI347" i="13" s="1"/>
  <c r="BL347" i="13" s="1"/>
  <c r="F348" i="13"/>
  <c r="G348" i="13" s="1"/>
  <c r="BI348" i="13" s="1"/>
  <c r="BL348" i="13" s="1"/>
  <c r="F349" i="13"/>
  <c r="D349" i="13"/>
  <c r="C349" i="13"/>
  <c r="F350" i="13"/>
  <c r="G350" i="13"/>
  <c r="BI350" i="13" s="1"/>
  <c r="BL350" i="13" s="1"/>
  <c r="F351" i="13"/>
  <c r="D351" i="13"/>
  <c r="C351" i="13"/>
  <c r="F352" i="13"/>
  <c r="D352" i="13"/>
  <c r="C352" i="13"/>
  <c r="F353" i="13"/>
  <c r="D353" i="13"/>
  <c r="C353" i="13"/>
  <c r="F354" i="13"/>
  <c r="G354" i="13" s="1"/>
  <c r="BI354" i="13" s="1"/>
  <c r="BL354" i="13" s="1"/>
  <c r="D354" i="13"/>
  <c r="C354" i="13"/>
  <c r="F355" i="13"/>
  <c r="D355" i="13"/>
  <c r="E355" i="13" s="1"/>
  <c r="C355" i="13"/>
  <c r="F356" i="13"/>
  <c r="D356" i="13"/>
  <c r="C356" i="13"/>
  <c r="F357" i="13"/>
  <c r="D357" i="13"/>
  <c r="C357" i="13"/>
  <c r="F358" i="13"/>
  <c r="D358" i="13"/>
  <c r="C358" i="13"/>
  <c r="F359" i="13"/>
  <c r="D359" i="13"/>
  <c r="C359" i="13"/>
  <c r="F360" i="13"/>
  <c r="G360" i="13" s="1"/>
  <c r="BI360" i="13" s="1"/>
  <c r="BL360" i="13" s="1"/>
  <c r="D360" i="13"/>
  <c r="C360" i="13"/>
  <c r="F361" i="13"/>
  <c r="G361" i="13" s="1"/>
  <c r="BI361" i="13" s="1"/>
  <c r="BL361" i="13" s="1"/>
  <c r="F362" i="13"/>
  <c r="G362" i="13" s="1"/>
  <c r="BI362" i="13" s="1"/>
  <c r="BL362" i="13" s="1"/>
  <c r="D362" i="13"/>
  <c r="C362" i="13"/>
  <c r="F363" i="13"/>
  <c r="D363" i="13"/>
  <c r="C363" i="13"/>
  <c r="F364" i="13"/>
  <c r="D364" i="13"/>
  <c r="C364" i="13"/>
  <c r="F365" i="13"/>
  <c r="F366" i="13"/>
  <c r="D366" i="13"/>
  <c r="C366" i="13"/>
  <c r="F367" i="13"/>
  <c r="D367" i="13"/>
  <c r="C367" i="13"/>
  <c r="F368" i="13"/>
  <c r="D368" i="13"/>
  <c r="C368" i="13"/>
  <c r="F369" i="13"/>
  <c r="D369" i="13"/>
  <c r="E369" i="13" s="1"/>
  <c r="C369" i="13"/>
  <c r="F370" i="13"/>
  <c r="D370" i="13"/>
  <c r="C370" i="13"/>
  <c r="F371" i="13"/>
  <c r="D371" i="13"/>
  <c r="C371" i="13"/>
  <c r="F372" i="13"/>
  <c r="D372" i="13"/>
  <c r="C372" i="13"/>
  <c r="F373" i="13"/>
  <c r="D373" i="13"/>
  <c r="C373" i="13"/>
  <c r="F374" i="13"/>
  <c r="D374" i="13"/>
  <c r="C374" i="13"/>
  <c r="F375" i="13"/>
  <c r="D375" i="13"/>
  <c r="C375" i="13"/>
  <c r="F376" i="13"/>
  <c r="D376" i="13"/>
  <c r="C376" i="13"/>
  <c r="F377" i="13"/>
  <c r="D377" i="13"/>
  <c r="E377" i="13" s="1"/>
  <c r="C377" i="13"/>
  <c r="F378" i="13"/>
  <c r="D378" i="13"/>
  <c r="C378" i="13"/>
  <c r="F379" i="13"/>
  <c r="D379" i="13"/>
  <c r="C379" i="13"/>
  <c r="F380" i="13"/>
  <c r="D380" i="13"/>
  <c r="C380" i="13"/>
  <c r="F381" i="13"/>
  <c r="D381" i="13"/>
  <c r="C381" i="13"/>
  <c r="F382" i="13"/>
  <c r="D382" i="13"/>
  <c r="C382" i="13"/>
  <c r="F383" i="13"/>
  <c r="D383" i="13"/>
  <c r="E383" i="13" s="1"/>
  <c r="G383" i="13" s="1"/>
  <c r="BI383" i="13" s="1"/>
  <c r="BL383" i="13" s="1"/>
  <c r="C383" i="13"/>
  <c r="F384" i="13"/>
  <c r="D384" i="13"/>
  <c r="C384" i="13"/>
  <c r="F385" i="13"/>
  <c r="D385" i="13"/>
  <c r="C385" i="13"/>
  <c r="F386" i="13"/>
  <c r="D386" i="13"/>
  <c r="C386" i="13"/>
  <c r="F387" i="13"/>
  <c r="D387" i="13"/>
  <c r="C387" i="13"/>
  <c r="F388" i="13"/>
  <c r="D388" i="13"/>
  <c r="C388" i="13"/>
  <c r="F389" i="13"/>
  <c r="D389" i="13"/>
  <c r="C389" i="13"/>
  <c r="F390" i="13"/>
  <c r="D390" i="13"/>
  <c r="C390" i="13"/>
  <c r="F391" i="13"/>
  <c r="F392" i="13"/>
  <c r="D392" i="13"/>
  <c r="C392" i="13"/>
  <c r="F393" i="13"/>
  <c r="D393" i="13"/>
  <c r="C393" i="13"/>
  <c r="F394" i="13"/>
  <c r="F395" i="13"/>
  <c r="D395" i="13"/>
  <c r="C395" i="13"/>
  <c r="F396" i="13"/>
  <c r="D396" i="13"/>
  <c r="C396" i="13"/>
  <c r="F397" i="13"/>
  <c r="D397" i="13"/>
  <c r="C397" i="13"/>
  <c r="E397" i="13" s="1"/>
  <c r="G397" i="13" s="1"/>
  <c r="BI397" i="13" s="1"/>
  <c r="BL397" i="13" s="1"/>
  <c r="F398" i="13"/>
  <c r="D398" i="13"/>
  <c r="C398" i="13"/>
  <c r="F399" i="13"/>
  <c r="D399" i="13"/>
  <c r="C399" i="13"/>
  <c r="F400" i="13"/>
  <c r="D400" i="13"/>
  <c r="C400" i="13"/>
  <c r="F401" i="13"/>
  <c r="D401" i="13"/>
  <c r="C401" i="13"/>
  <c r="F402" i="13"/>
  <c r="G402" i="13" s="1"/>
  <c r="BI402" i="13" s="1"/>
  <c r="BL402" i="13" s="1"/>
  <c r="D402" i="13"/>
  <c r="C402" i="13"/>
  <c r="F403" i="13"/>
  <c r="D403" i="13"/>
  <c r="C403" i="13"/>
  <c r="F404" i="13"/>
  <c r="D404" i="13"/>
  <c r="C404" i="13"/>
  <c r="F405" i="13"/>
  <c r="D405" i="13"/>
  <c r="C405" i="13"/>
  <c r="F406" i="13"/>
  <c r="D406" i="13"/>
  <c r="C406" i="13"/>
  <c r="F407" i="13"/>
  <c r="D407" i="13"/>
  <c r="E407" i="13" s="1"/>
  <c r="C407" i="13"/>
  <c r="F408" i="13"/>
  <c r="D408" i="13"/>
  <c r="C408" i="13"/>
  <c r="F409" i="13"/>
  <c r="D409" i="13"/>
  <c r="C409" i="13"/>
  <c r="F410" i="13"/>
  <c r="F411" i="13"/>
  <c r="D411" i="13"/>
  <c r="C411" i="13"/>
  <c r="F412" i="13"/>
  <c r="D412" i="13"/>
  <c r="C412" i="13"/>
  <c r="F413" i="13"/>
  <c r="D413" i="13"/>
  <c r="C413" i="13"/>
  <c r="F414" i="13"/>
  <c r="D414" i="13"/>
  <c r="C414" i="13"/>
  <c r="F415" i="13"/>
  <c r="D415" i="13"/>
  <c r="C415" i="13"/>
  <c r="E415" i="13" s="1"/>
  <c r="F416" i="13"/>
  <c r="D416" i="13"/>
  <c r="C416" i="13"/>
  <c r="E416" i="13" s="1"/>
  <c r="F417" i="13"/>
  <c r="D417" i="13"/>
  <c r="C417" i="13"/>
  <c r="F418" i="13"/>
  <c r="F419" i="13"/>
  <c r="D419" i="13"/>
  <c r="C419" i="13"/>
  <c r="F420" i="13"/>
  <c r="F421" i="13"/>
  <c r="D421" i="13"/>
  <c r="C421" i="13"/>
  <c r="F422" i="13"/>
  <c r="G422" i="13" s="1"/>
  <c r="BI422" i="13" s="1"/>
  <c r="BL422" i="13" s="1"/>
  <c r="D422" i="13"/>
  <c r="C422" i="13"/>
  <c r="F423" i="13"/>
  <c r="G423" i="13" s="1"/>
  <c r="BI423" i="13" s="1"/>
  <c r="BL423" i="13" s="1"/>
  <c r="D423" i="13"/>
  <c r="E423" i="13" s="1"/>
  <c r="C423" i="13"/>
  <c r="F424" i="13"/>
  <c r="D424" i="13"/>
  <c r="C424" i="13"/>
  <c r="F425" i="13"/>
  <c r="D425" i="13"/>
  <c r="C425" i="13"/>
  <c r="F426" i="13"/>
  <c r="AC426" i="13" s="1"/>
  <c r="D426" i="13"/>
  <c r="C426" i="13"/>
  <c r="E426" i="13" s="1"/>
  <c r="G426" i="13"/>
  <c r="BI426" i="13" s="1"/>
  <c r="BL426" i="13" s="1"/>
  <c r="F427" i="13"/>
  <c r="D427" i="13"/>
  <c r="C427" i="13"/>
  <c r="F428" i="13"/>
  <c r="G428" i="13" s="1"/>
  <c r="BI428" i="13" s="1"/>
  <c r="BL428" i="13" s="1"/>
  <c r="D428" i="13"/>
  <c r="C428" i="13"/>
  <c r="F429" i="13"/>
  <c r="G429" i="13" s="1"/>
  <c r="BI429" i="13" s="1"/>
  <c r="BL429" i="13" s="1"/>
  <c r="D429" i="13"/>
  <c r="C429" i="13"/>
  <c r="F430" i="13"/>
  <c r="G430" i="13" s="1"/>
  <c r="BI430" i="13" s="1"/>
  <c r="BL430" i="13" s="1"/>
  <c r="D430" i="13"/>
  <c r="C430" i="13"/>
  <c r="F431" i="13"/>
  <c r="D431" i="13"/>
  <c r="C431" i="13"/>
  <c r="F432" i="13"/>
  <c r="D432" i="13"/>
  <c r="C432" i="13"/>
  <c r="F433" i="13"/>
  <c r="D433" i="13"/>
  <c r="C433" i="13"/>
  <c r="F434" i="13"/>
  <c r="D434" i="13"/>
  <c r="C434" i="13"/>
  <c r="F435" i="13"/>
  <c r="G435" i="13" s="1"/>
  <c r="BI435" i="13" s="1"/>
  <c r="BL435" i="13" s="1"/>
  <c r="D435" i="13"/>
  <c r="C435" i="13"/>
  <c r="F436" i="13"/>
  <c r="D436" i="13"/>
  <c r="C436" i="13"/>
  <c r="F437" i="13"/>
  <c r="D437" i="13"/>
  <c r="C437" i="13"/>
  <c r="F438" i="13"/>
  <c r="G438" i="13" s="1"/>
  <c r="BI438" i="13" s="1"/>
  <c r="BL438" i="13" s="1"/>
  <c r="D438" i="13"/>
  <c r="C438" i="13"/>
  <c r="F439" i="13"/>
  <c r="D439" i="13"/>
  <c r="C439" i="13"/>
  <c r="F440" i="13"/>
  <c r="G440" i="13" s="1"/>
  <c r="BI440" i="13" s="1"/>
  <c r="BL440" i="13" s="1"/>
  <c r="D440" i="13"/>
  <c r="C440" i="13"/>
  <c r="F441" i="13"/>
  <c r="G441" i="13" s="1"/>
  <c r="D441" i="13"/>
  <c r="C441" i="13"/>
  <c r="F442" i="13"/>
  <c r="G442" i="13" s="1"/>
  <c r="BI442" i="13" s="1"/>
  <c r="BL442" i="13" s="1"/>
  <c r="D442" i="13"/>
  <c r="C442" i="13"/>
  <c r="F443" i="13"/>
  <c r="G443" i="13" s="1"/>
  <c r="BI443" i="13" s="1"/>
  <c r="BL443" i="13" s="1"/>
  <c r="D443" i="13"/>
  <c r="C443" i="13"/>
  <c r="F444" i="13"/>
  <c r="D444" i="13"/>
  <c r="C444" i="13"/>
  <c r="F445" i="13"/>
  <c r="G445" i="13" s="1"/>
  <c r="BI445" i="13" s="1"/>
  <c r="BL445" i="13" s="1"/>
  <c r="D445" i="13"/>
  <c r="C445" i="13"/>
  <c r="F446" i="13"/>
  <c r="D446" i="13"/>
  <c r="E446" i="13" s="1"/>
  <c r="G446" i="13" s="1"/>
  <c r="BI446" i="13" s="1"/>
  <c r="BL446" i="13" s="1"/>
  <c r="C446" i="13"/>
  <c r="F447" i="13"/>
  <c r="G447" i="13" s="1"/>
  <c r="BI447" i="13" s="1"/>
  <c r="BL447" i="13" s="1"/>
  <c r="D447" i="13"/>
  <c r="C447" i="13"/>
  <c r="F448" i="13"/>
  <c r="G448" i="13" s="1"/>
  <c r="BI448" i="13" s="1"/>
  <c r="BL448" i="13" s="1"/>
  <c r="D448" i="13"/>
  <c r="C448" i="13"/>
  <c r="F10" i="13"/>
  <c r="C10" i="13"/>
  <c r="E10" i="13" s="1"/>
  <c r="BF450" i="13"/>
  <c r="BE450" i="13"/>
  <c r="BD450" i="13"/>
  <c r="BC450" i="13"/>
  <c r="BB450" i="13"/>
  <c r="BA450" i="13"/>
  <c r="AZ450" i="13"/>
  <c r="AY450" i="13"/>
  <c r="AX450" i="13"/>
  <c r="AW450" i="13"/>
  <c r="AV450" i="13"/>
  <c r="AU450" i="13"/>
  <c r="AT450" i="13"/>
  <c r="AS450" i="13"/>
  <c r="AR450" i="13"/>
  <c r="AQ450" i="13"/>
  <c r="AP450" i="13"/>
  <c r="AO450" i="13"/>
  <c r="AN450" i="13"/>
  <c r="AM450" i="13"/>
  <c r="AL450" i="13"/>
  <c r="AK450" i="13"/>
  <c r="Y448" i="13"/>
  <c r="Y447" i="13"/>
  <c r="Y446" i="13"/>
  <c r="AA446" i="13" s="1"/>
  <c r="Y445" i="13"/>
  <c r="AC445" i="13" s="1"/>
  <c r="Y444" i="13"/>
  <c r="Y443" i="13"/>
  <c r="AC443" i="13" s="1"/>
  <c r="Y442" i="13"/>
  <c r="Y441" i="13"/>
  <c r="Y440" i="13"/>
  <c r="Y439" i="13"/>
  <c r="Y438" i="13"/>
  <c r="Y437" i="13"/>
  <c r="Z437" i="13" s="1"/>
  <c r="Y436" i="13"/>
  <c r="AA436" i="13" s="1"/>
  <c r="Y435" i="13"/>
  <c r="AC435" i="13" s="1"/>
  <c r="Y434" i="13"/>
  <c r="AA434" i="13" s="1"/>
  <c r="Y433" i="13"/>
  <c r="Y432" i="13"/>
  <c r="Y431" i="13"/>
  <c r="Y430" i="13"/>
  <c r="AA430" i="13" s="1"/>
  <c r="Y429" i="13"/>
  <c r="Z429" i="13" s="1"/>
  <c r="Y428" i="13"/>
  <c r="Y427" i="13"/>
  <c r="Z427" i="13" s="1"/>
  <c r="AA426" i="13"/>
  <c r="Y425" i="13"/>
  <c r="Y424" i="13"/>
  <c r="AC424" i="13" s="1"/>
  <c r="Y423" i="13"/>
  <c r="AC423" i="13" s="1"/>
  <c r="Y422" i="13"/>
  <c r="Z422" i="13" s="1"/>
  <c r="Y421" i="13"/>
  <c r="C420" i="13"/>
  <c r="Y420" i="13"/>
  <c r="AA420" i="13" s="1"/>
  <c r="D420" i="13"/>
  <c r="Y419" i="13"/>
  <c r="Z419" i="13" s="1"/>
  <c r="C418" i="13"/>
  <c r="Y418" i="13"/>
  <c r="D418" i="13"/>
  <c r="Y417" i="13"/>
  <c r="Y416" i="13"/>
  <c r="Z416" i="13" s="1"/>
  <c r="Y415" i="13"/>
  <c r="AA415" i="13" s="1"/>
  <c r="Y414" i="13"/>
  <c r="Y413" i="13"/>
  <c r="Y412" i="13"/>
  <c r="Z412" i="13" s="1"/>
  <c r="Y411" i="13"/>
  <c r="Y410" i="13"/>
  <c r="D410" i="13"/>
  <c r="C410" i="13"/>
  <c r="Y409" i="13"/>
  <c r="Y408" i="13"/>
  <c r="AA408" i="13"/>
  <c r="Y407" i="13"/>
  <c r="Y406" i="13"/>
  <c r="Y405" i="13"/>
  <c r="Y404" i="13"/>
  <c r="AA404" i="13" s="1"/>
  <c r="Y403" i="13"/>
  <c r="Y402" i="13"/>
  <c r="Z402" i="13" s="1"/>
  <c r="Y401" i="13"/>
  <c r="AC401" i="13" s="1"/>
  <c r="Y400" i="13"/>
  <c r="Z400" i="13" s="1"/>
  <c r="Y399" i="13"/>
  <c r="AA399" i="13" s="1"/>
  <c r="Y398" i="13"/>
  <c r="Y397" i="13"/>
  <c r="AC397" i="13" s="1"/>
  <c r="Y396" i="13"/>
  <c r="Z396" i="13" s="1"/>
  <c r="Y395" i="13"/>
  <c r="Y394" i="13"/>
  <c r="D394" i="13"/>
  <c r="C394" i="13"/>
  <c r="Y393" i="13"/>
  <c r="Y392" i="13"/>
  <c r="AA392" i="13" s="1"/>
  <c r="Y391" i="13"/>
  <c r="D391" i="13"/>
  <c r="C391" i="13"/>
  <c r="Y390" i="13"/>
  <c r="AA390" i="13" s="1"/>
  <c r="Y389" i="13"/>
  <c r="Y388" i="13"/>
  <c r="Y387" i="13"/>
  <c r="AC387" i="13" s="1"/>
  <c r="Y386" i="13"/>
  <c r="Y385" i="13"/>
  <c r="Y384" i="13"/>
  <c r="Y383" i="13"/>
  <c r="AC383" i="13" s="1"/>
  <c r="Y382" i="13"/>
  <c r="AA382" i="13" s="1"/>
  <c r="Y381" i="13"/>
  <c r="Y380" i="13"/>
  <c r="Y379" i="13"/>
  <c r="AC379" i="13" s="1"/>
  <c r="Y378" i="13"/>
  <c r="Y377" i="13"/>
  <c r="Y376" i="13"/>
  <c r="Y375" i="13"/>
  <c r="Y374" i="13"/>
  <c r="AC374" i="13" s="1"/>
  <c r="Y373" i="13"/>
  <c r="AA373" i="13" s="1"/>
  <c r="Y372" i="13"/>
  <c r="Z372" i="13" s="1"/>
  <c r="Y371" i="13"/>
  <c r="AA371" i="13" s="1"/>
  <c r="Y370" i="13"/>
  <c r="Y369" i="13"/>
  <c r="Y368" i="13"/>
  <c r="Y367" i="13"/>
  <c r="AA367" i="13" s="1"/>
  <c r="Y366" i="13"/>
  <c r="AC366" i="13" s="1"/>
  <c r="D365" i="13"/>
  <c r="Y365" i="13"/>
  <c r="C365" i="13"/>
  <c r="Y364" i="13"/>
  <c r="AC364" i="13" s="1"/>
  <c r="Y363" i="13"/>
  <c r="AA363" i="13" s="1"/>
  <c r="Y362" i="13"/>
  <c r="Z362" i="13" s="1"/>
  <c r="D361" i="13"/>
  <c r="Y361" i="13"/>
  <c r="C361" i="13"/>
  <c r="Y360" i="13"/>
  <c r="AD360" i="13" s="1"/>
  <c r="Y359" i="13"/>
  <c r="Y358" i="13"/>
  <c r="Z358" i="13" s="1"/>
  <c r="Y357" i="13"/>
  <c r="AA357" i="13" s="1"/>
  <c r="Y356" i="13"/>
  <c r="Y355" i="13"/>
  <c r="AA355" i="13" s="1"/>
  <c r="Y354" i="13"/>
  <c r="Y353" i="13"/>
  <c r="Y352" i="13"/>
  <c r="Y351" i="13"/>
  <c r="AA351" i="13" s="1"/>
  <c r="Y350" i="13"/>
  <c r="AC350" i="13" s="1"/>
  <c r="D350" i="13"/>
  <c r="C350" i="13"/>
  <c r="Y349" i="13"/>
  <c r="AA349" i="13" s="1"/>
  <c r="Y348" i="13"/>
  <c r="D348" i="13"/>
  <c r="C348" i="13"/>
  <c r="Y347" i="13"/>
  <c r="D347" i="13"/>
  <c r="C347" i="13"/>
  <c r="Y346" i="13"/>
  <c r="Z346" i="13" s="1"/>
  <c r="Y345" i="13"/>
  <c r="AA345" i="13" s="1"/>
  <c r="Y344" i="13"/>
  <c r="Y343" i="13"/>
  <c r="AA343" i="13" s="1"/>
  <c r="Y342" i="13"/>
  <c r="AC342" i="13" s="1"/>
  <c r="Y341" i="13"/>
  <c r="AA341" i="13" s="1"/>
  <c r="Y340" i="13"/>
  <c r="AC340" i="13" s="1"/>
  <c r="Y339" i="13"/>
  <c r="AA339" i="13" s="1"/>
  <c r="Y338" i="13"/>
  <c r="D338" i="13"/>
  <c r="C338" i="13"/>
  <c r="Y337" i="13"/>
  <c r="Y336" i="13"/>
  <c r="Y335" i="13"/>
  <c r="Y334" i="13"/>
  <c r="Y333" i="13"/>
  <c r="D333" i="13"/>
  <c r="C333" i="13"/>
  <c r="Y332" i="13"/>
  <c r="Y331" i="13"/>
  <c r="AA331" i="13" s="1"/>
  <c r="Y330" i="13"/>
  <c r="AA330" i="13" s="1"/>
  <c r="Y329" i="13"/>
  <c r="AC329" i="13" s="1"/>
  <c r="D329" i="13"/>
  <c r="C329" i="13"/>
  <c r="Y328" i="13"/>
  <c r="Z328" i="13" s="1"/>
  <c r="Y327" i="13"/>
  <c r="Y326" i="13"/>
  <c r="AA326" i="13" s="1"/>
  <c r="Y325" i="13"/>
  <c r="AC325" i="13" s="1"/>
  <c r="Y324" i="13"/>
  <c r="Z324" i="13" s="1"/>
  <c r="Y323" i="13"/>
  <c r="AC323" i="13" s="1"/>
  <c r="C322" i="13"/>
  <c r="Y322" i="13"/>
  <c r="D322" i="13"/>
  <c r="Y321" i="13"/>
  <c r="D321" i="13"/>
  <c r="C321" i="13"/>
  <c r="Y320" i="13"/>
  <c r="Z320" i="13" s="1"/>
  <c r="D320" i="13"/>
  <c r="C320" i="13"/>
  <c r="Y319" i="13"/>
  <c r="AC319" i="13" s="1"/>
  <c r="D319" i="13"/>
  <c r="C319" i="13"/>
  <c r="Y318" i="13"/>
  <c r="Z318" i="13" s="1"/>
  <c r="Y317" i="13"/>
  <c r="Y316" i="13"/>
  <c r="Y315" i="13"/>
  <c r="Y314" i="13"/>
  <c r="Z314" i="13"/>
  <c r="Y313" i="13"/>
  <c r="Y312" i="13"/>
  <c r="Y311" i="13"/>
  <c r="D311" i="13"/>
  <c r="C311" i="13"/>
  <c r="Y310" i="13"/>
  <c r="Y309" i="13"/>
  <c r="AA309" i="13"/>
  <c r="Y308" i="13"/>
  <c r="AC308" i="13" s="1"/>
  <c r="D308" i="13"/>
  <c r="C308" i="13"/>
  <c r="Y307" i="13"/>
  <c r="AC307" i="13" s="1"/>
  <c r="D306" i="13"/>
  <c r="Y306" i="13"/>
  <c r="C306" i="13"/>
  <c r="Y305" i="13"/>
  <c r="Y304" i="13"/>
  <c r="Z304" i="13" s="1"/>
  <c r="Y303" i="13"/>
  <c r="AC303" i="13" s="1"/>
  <c r="Y302" i="13"/>
  <c r="Z302" i="13" s="1"/>
  <c r="Y301" i="13"/>
  <c r="Y300" i="13"/>
  <c r="Y299" i="13"/>
  <c r="Y298" i="13"/>
  <c r="Z298" i="13" s="1"/>
  <c r="Y297" i="13"/>
  <c r="Y296" i="13"/>
  <c r="Y295" i="13"/>
  <c r="D295" i="13"/>
  <c r="C295" i="13"/>
  <c r="Y294" i="13"/>
  <c r="Z294" i="13" s="1"/>
  <c r="Y293" i="13"/>
  <c r="AC293" i="13" s="1"/>
  <c r="Y292" i="13"/>
  <c r="Y291" i="13"/>
  <c r="AC291" i="13" s="1"/>
  <c r="D291" i="13"/>
  <c r="C291" i="13"/>
  <c r="Y290" i="13"/>
  <c r="Y289" i="13"/>
  <c r="AC289" i="13" s="1"/>
  <c r="Y288" i="13"/>
  <c r="Z288" i="13" s="1"/>
  <c r="Y287" i="13"/>
  <c r="AC287" i="13" s="1"/>
  <c r="D287" i="13"/>
  <c r="C287" i="13"/>
  <c r="Y286" i="13"/>
  <c r="Y285" i="13"/>
  <c r="Y284" i="13"/>
  <c r="Y283" i="13"/>
  <c r="AA283" i="13" s="1"/>
  <c r="Y282" i="13"/>
  <c r="Y281" i="13"/>
  <c r="AA281" i="13" s="1"/>
  <c r="AC281" i="13"/>
  <c r="Y280" i="13"/>
  <c r="AC280" i="13" s="1"/>
  <c r="D279" i="13"/>
  <c r="Y279" i="13"/>
  <c r="C279" i="13"/>
  <c r="Y278" i="13"/>
  <c r="D278" i="13"/>
  <c r="C278" i="13"/>
  <c r="D277" i="13"/>
  <c r="Y277" i="13"/>
  <c r="C277" i="13"/>
  <c r="Y276" i="13"/>
  <c r="D276" i="13"/>
  <c r="C276" i="13"/>
  <c r="Y275" i="13"/>
  <c r="AA275" i="13" s="1"/>
  <c r="Y274" i="13"/>
  <c r="Y273" i="13"/>
  <c r="AA273" i="13" s="1"/>
  <c r="Y272" i="13"/>
  <c r="AC272" i="13" s="1"/>
  <c r="D272" i="13"/>
  <c r="C272" i="13"/>
  <c r="Y271" i="13"/>
  <c r="Z271" i="13" s="1"/>
  <c r="Y270" i="13"/>
  <c r="C269" i="13"/>
  <c r="Y269" i="13"/>
  <c r="D269" i="13"/>
  <c r="Y268" i="13"/>
  <c r="Y267" i="13"/>
  <c r="AA267" i="13" s="1"/>
  <c r="Y266" i="13"/>
  <c r="AC266" i="13" s="1"/>
  <c r="D266" i="13"/>
  <c r="C266" i="13"/>
  <c r="Y265" i="13"/>
  <c r="AA265" i="13" s="1"/>
  <c r="Y264" i="13"/>
  <c r="AC264" i="13" s="1"/>
  <c r="D264" i="13"/>
  <c r="C264" i="13"/>
  <c r="C263" i="13"/>
  <c r="Y263" i="13"/>
  <c r="AC263" i="13" s="1"/>
  <c r="D263" i="13"/>
  <c r="Y262" i="13"/>
  <c r="D262" i="13"/>
  <c r="C262" i="13"/>
  <c r="Y261" i="13"/>
  <c r="AA261" i="13" s="1"/>
  <c r="Y260" i="13"/>
  <c r="Y259" i="13"/>
  <c r="Z259" i="13"/>
  <c r="Y258" i="13"/>
  <c r="Y257" i="13"/>
  <c r="AC257" i="13" s="1"/>
  <c r="Y256" i="13"/>
  <c r="AC256" i="13" s="1"/>
  <c r="Y255" i="13"/>
  <c r="AA255" i="13" s="1"/>
  <c r="Y254" i="13"/>
  <c r="D254" i="13"/>
  <c r="C254" i="13"/>
  <c r="D253" i="13"/>
  <c r="Y253" i="13"/>
  <c r="C253" i="13"/>
  <c r="Y252" i="13"/>
  <c r="C251" i="13"/>
  <c r="Y251" i="13"/>
  <c r="AC251" i="13" s="1"/>
  <c r="D251" i="13"/>
  <c r="Y250" i="13"/>
  <c r="AC250" i="13" s="1"/>
  <c r="C249" i="13"/>
  <c r="Y249" i="13"/>
  <c r="D249" i="13"/>
  <c r="Y248" i="13"/>
  <c r="Y247" i="13"/>
  <c r="Y246" i="13"/>
  <c r="AC246" i="13" s="1"/>
  <c r="Y245" i="13"/>
  <c r="AC245" i="13" s="1"/>
  <c r="Y244" i="13"/>
  <c r="D244" i="13"/>
  <c r="C244" i="13"/>
  <c r="Y243" i="13"/>
  <c r="AC243" i="13" s="1"/>
  <c r="Y242" i="13"/>
  <c r="AC242" i="13" s="1"/>
  <c r="D241" i="13"/>
  <c r="Y241" i="13"/>
  <c r="C241" i="13"/>
  <c r="Y240" i="13"/>
  <c r="Y239" i="13"/>
  <c r="AC239" i="13" s="1"/>
  <c r="D239" i="13"/>
  <c r="C239" i="13"/>
  <c r="Y238" i="13"/>
  <c r="D237" i="13"/>
  <c r="Y237" i="13"/>
  <c r="C237" i="13"/>
  <c r="Y236" i="13"/>
  <c r="Y235" i="13"/>
  <c r="D234" i="13"/>
  <c r="C234" i="13"/>
  <c r="Y234" i="13"/>
  <c r="AC234" i="13" s="1"/>
  <c r="Y233" i="13"/>
  <c r="AA233" i="13" s="1"/>
  <c r="Y232" i="13"/>
  <c r="AA232" i="13" s="1"/>
  <c r="Y231" i="13"/>
  <c r="Y230" i="13"/>
  <c r="AC230" i="13" s="1"/>
  <c r="Y229" i="13"/>
  <c r="AC229" i="13" s="1"/>
  <c r="Y228" i="13"/>
  <c r="Y227" i="13"/>
  <c r="Y226" i="13"/>
  <c r="AC226" i="13" s="1"/>
  <c r="Y225" i="13"/>
  <c r="AA225" i="13" s="1"/>
  <c r="D225" i="13"/>
  <c r="C225" i="13"/>
  <c r="Y224" i="13"/>
  <c r="Y223" i="13"/>
  <c r="AC223" i="13" s="1"/>
  <c r="Y222" i="13"/>
  <c r="D221" i="13"/>
  <c r="Y221" i="13"/>
  <c r="C221" i="13"/>
  <c r="Y220" i="13"/>
  <c r="Y219" i="13"/>
  <c r="AC219" i="13" s="1"/>
  <c r="Y218" i="13"/>
  <c r="Y217" i="13"/>
  <c r="AC217" i="13" s="1"/>
  <c r="Y216" i="13"/>
  <c r="AA216" i="13" s="1"/>
  <c r="Y215" i="13"/>
  <c r="Y214" i="13"/>
  <c r="AC214" i="13" s="1"/>
  <c r="Y213" i="13"/>
  <c r="AC213" i="13" s="1"/>
  <c r="Y212" i="13"/>
  <c r="Y211" i="13"/>
  <c r="D211" i="13"/>
  <c r="E211" i="13" s="1"/>
  <c r="C211" i="13"/>
  <c r="Y210" i="13"/>
  <c r="D209" i="13"/>
  <c r="Y209" i="13"/>
  <c r="AC209" i="13" s="1"/>
  <c r="C209" i="13"/>
  <c r="Y208" i="13"/>
  <c r="Y207" i="13"/>
  <c r="AC207" i="13" s="1"/>
  <c r="D207" i="13"/>
  <c r="C207" i="13"/>
  <c r="Y206" i="13"/>
  <c r="Y205" i="13"/>
  <c r="AC205" i="13" s="1"/>
  <c r="Y204" i="13"/>
  <c r="Y203" i="13"/>
  <c r="D203" i="13"/>
  <c r="C203" i="13"/>
  <c r="Y202" i="13"/>
  <c r="Z202" i="13" s="1"/>
  <c r="Y201" i="13"/>
  <c r="AC201" i="13" s="1"/>
  <c r="Y200" i="13"/>
  <c r="D200" i="13"/>
  <c r="C200" i="13"/>
  <c r="Y199" i="13"/>
  <c r="D199" i="13"/>
  <c r="C199" i="13"/>
  <c r="Y198" i="13"/>
  <c r="AC198" i="13" s="1"/>
  <c r="Y197" i="13"/>
  <c r="D197" i="13"/>
  <c r="C197" i="13"/>
  <c r="Y196" i="13"/>
  <c r="Z196" i="13" s="1"/>
  <c r="Y195" i="13"/>
  <c r="AA195" i="13" s="1"/>
  <c r="Y194" i="13"/>
  <c r="AC194" i="13"/>
  <c r="Y193" i="13"/>
  <c r="AA193" i="13" s="1"/>
  <c r="Y192" i="13"/>
  <c r="AD192" i="13" s="1"/>
  <c r="D192" i="13"/>
  <c r="C192" i="13"/>
  <c r="Y191" i="13"/>
  <c r="AC191" i="13" s="1"/>
  <c r="Y190" i="13"/>
  <c r="Y189" i="13"/>
  <c r="AD189" i="13" s="1"/>
  <c r="Y188" i="13"/>
  <c r="Y187" i="13"/>
  <c r="AA187" i="13" s="1"/>
  <c r="Y186" i="13"/>
  <c r="AC186" i="13" s="1"/>
  <c r="D185" i="13"/>
  <c r="Y185" i="13"/>
  <c r="C185" i="13"/>
  <c r="Y184" i="13"/>
  <c r="AC184" i="13" s="1"/>
  <c r="Y183" i="13"/>
  <c r="AC183" i="13" s="1"/>
  <c r="AA183" i="13"/>
  <c r="Y182" i="13"/>
  <c r="AC182" i="13" s="1"/>
  <c r="Y181" i="13"/>
  <c r="AA181" i="13" s="1"/>
  <c r="Y180" i="13"/>
  <c r="Z180" i="13" s="1"/>
  <c r="Y179" i="13"/>
  <c r="AC179" i="13" s="1"/>
  <c r="Y178" i="13"/>
  <c r="Z178" i="13" s="1"/>
  <c r="Y177" i="13"/>
  <c r="AC177" i="13" s="1"/>
  <c r="Y176" i="13"/>
  <c r="Z176" i="13" s="1"/>
  <c r="Y175" i="13"/>
  <c r="AA175" i="13" s="1"/>
  <c r="Y174" i="13"/>
  <c r="Y173" i="13"/>
  <c r="AA173" i="13" s="1"/>
  <c r="Y172" i="13"/>
  <c r="AC172" i="13" s="1"/>
  <c r="Y171" i="13"/>
  <c r="AA171" i="13" s="1"/>
  <c r="Y170" i="13"/>
  <c r="AC170" i="13" s="1"/>
  <c r="Y169" i="13"/>
  <c r="AC169" i="13" s="1"/>
  <c r="Y168" i="13"/>
  <c r="Z168" i="13" s="1"/>
  <c r="Y167" i="13"/>
  <c r="AA167" i="13" s="1"/>
  <c r="Y166" i="13"/>
  <c r="D165" i="13"/>
  <c r="Y165" i="13"/>
  <c r="C165" i="13"/>
  <c r="Y164" i="13"/>
  <c r="AC164" i="13" s="1"/>
  <c r="D164" i="13"/>
  <c r="E164" i="13" s="1"/>
  <c r="C164" i="13"/>
  <c r="Y163" i="13"/>
  <c r="AA163" i="13" s="1"/>
  <c r="Y162" i="13"/>
  <c r="AC162" i="13" s="1"/>
  <c r="Y161" i="13"/>
  <c r="AC161" i="13" s="1"/>
  <c r="Y160" i="13"/>
  <c r="Z160" i="13" s="1"/>
  <c r="Y159" i="13"/>
  <c r="AA159" i="13" s="1"/>
  <c r="Y158" i="13"/>
  <c r="Y157" i="13"/>
  <c r="AA157" i="13" s="1"/>
  <c r="Y156" i="13"/>
  <c r="AC156" i="13" s="1"/>
  <c r="D156" i="13"/>
  <c r="C156" i="13"/>
  <c r="Y155" i="13"/>
  <c r="AA155" i="13" s="1"/>
  <c r="Y154" i="13"/>
  <c r="AC154" i="13" s="1"/>
  <c r="D154" i="13"/>
  <c r="C154" i="13"/>
  <c r="Y153" i="13"/>
  <c r="AA153" i="13" s="1"/>
  <c r="Y152" i="13"/>
  <c r="AC152" i="13" s="1"/>
  <c r="C152" i="13"/>
  <c r="D152" i="13"/>
  <c r="Y151" i="13"/>
  <c r="AC151" i="13" s="1"/>
  <c r="Y150" i="13"/>
  <c r="Z150" i="13" s="1"/>
  <c r="Y149" i="13"/>
  <c r="Y148" i="13"/>
  <c r="Y147" i="13"/>
  <c r="AA147" i="13" s="1"/>
  <c r="Y146" i="13"/>
  <c r="AC146" i="13" s="1"/>
  <c r="Y145" i="13"/>
  <c r="Y144" i="13"/>
  <c r="AC144" i="13" s="1"/>
  <c r="Y143" i="13"/>
  <c r="Y142" i="13"/>
  <c r="Z142" i="13" s="1"/>
  <c r="Y141" i="13"/>
  <c r="AD141" i="13" s="1"/>
  <c r="AA141" i="13"/>
  <c r="Y140" i="13"/>
  <c r="Y139" i="13"/>
  <c r="D139" i="13"/>
  <c r="C139" i="13"/>
  <c r="Y138" i="13"/>
  <c r="AC138" i="13" s="1"/>
  <c r="Y137" i="13"/>
  <c r="AA137" i="13" s="1"/>
  <c r="Y136" i="13"/>
  <c r="AC136" i="13" s="1"/>
  <c r="Y135" i="13"/>
  <c r="AC135" i="13" s="1"/>
  <c r="Y134" i="13"/>
  <c r="Z134" i="13" s="1"/>
  <c r="D133" i="13"/>
  <c r="Y133" i="13"/>
  <c r="AC133" i="13" s="1"/>
  <c r="C133" i="13"/>
  <c r="Y132" i="13"/>
  <c r="D132" i="13"/>
  <c r="C132" i="13"/>
  <c r="Y131" i="13"/>
  <c r="AC131" i="13" s="1"/>
  <c r="Y130" i="13"/>
  <c r="Z130" i="13" s="1"/>
  <c r="Y129" i="13"/>
  <c r="Y128" i="13"/>
  <c r="D128" i="13"/>
  <c r="C128" i="13"/>
  <c r="D127" i="13"/>
  <c r="Y127" i="13"/>
  <c r="C127" i="13"/>
  <c r="Y126" i="13"/>
  <c r="Y125" i="13"/>
  <c r="AA125" i="13" s="1"/>
  <c r="Y124" i="13"/>
  <c r="AC124" i="13" s="1"/>
  <c r="D124" i="13"/>
  <c r="C124" i="13"/>
  <c r="Y123" i="13"/>
  <c r="AA123" i="13" s="1"/>
  <c r="Y122" i="13"/>
  <c r="AC122" i="13" s="1"/>
  <c r="Y121" i="13"/>
  <c r="D121" i="13"/>
  <c r="C121" i="13"/>
  <c r="Y120" i="13"/>
  <c r="AC120" i="13" s="1"/>
  <c r="Y119" i="13"/>
  <c r="AC119" i="13" s="1"/>
  <c r="Y118" i="13"/>
  <c r="Z118" i="13" s="1"/>
  <c r="Y117" i="13"/>
  <c r="AC117" i="13" s="1"/>
  <c r="D117" i="13"/>
  <c r="C117" i="13"/>
  <c r="Y116" i="13"/>
  <c r="Z116" i="13" s="1"/>
  <c r="D115" i="13"/>
  <c r="Y115" i="13"/>
  <c r="C115" i="13"/>
  <c r="Y114" i="13"/>
  <c r="D113" i="13"/>
  <c r="Y113" i="13"/>
  <c r="C113" i="13"/>
  <c r="Y112" i="13"/>
  <c r="AC112" i="13" s="1"/>
  <c r="Y111" i="13"/>
  <c r="D111" i="13"/>
  <c r="C111" i="13"/>
  <c r="Y110" i="13"/>
  <c r="Z110" i="13" s="1"/>
  <c r="Y109" i="13"/>
  <c r="AA109" i="13" s="1"/>
  <c r="Y108" i="13"/>
  <c r="Z108" i="13" s="1"/>
  <c r="Y107" i="13"/>
  <c r="D107" i="13"/>
  <c r="C107" i="13"/>
  <c r="Y106" i="13"/>
  <c r="Y105" i="13"/>
  <c r="AA105" i="13"/>
  <c r="Y104" i="13"/>
  <c r="AC104" i="13" s="1"/>
  <c r="Y103" i="13"/>
  <c r="AC103" i="13" s="1"/>
  <c r="AA103" i="13"/>
  <c r="Y102" i="13"/>
  <c r="AC102" i="13" s="1"/>
  <c r="Y101" i="13"/>
  <c r="D101" i="13"/>
  <c r="C101" i="13"/>
  <c r="Y100" i="13"/>
  <c r="Z100" i="13" s="1"/>
  <c r="Y99" i="13"/>
  <c r="AA99" i="13" s="1"/>
  <c r="Y98" i="13"/>
  <c r="Y97" i="13"/>
  <c r="AA97" i="13" s="1"/>
  <c r="Y96" i="13"/>
  <c r="AC96" i="13" s="1"/>
  <c r="Y95" i="13"/>
  <c r="AC95" i="13" s="1"/>
  <c r="Y94" i="13"/>
  <c r="Z94" i="13" s="1"/>
  <c r="Y93" i="13"/>
  <c r="D93" i="13"/>
  <c r="C93" i="13"/>
  <c r="Y92" i="13"/>
  <c r="Z92" i="13" s="1"/>
  <c r="Y91" i="13"/>
  <c r="AA91" i="13" s="1"/>
  <c r="Y90" i="13"/>
  <c r="Y89" i="13"/>
  <c r="Y88" i="13"/>
  <c r="Y87" i="13"/>
  <c r="AA87" i="13" s="1"/>
  <c r="D87" i="13"/>
  <c r="C87" i="13"/>
  <c r="Y86" i="13"/>
  <c r="AC86" i="13" s="1"/>
  <c r="Y85" i="13"/>
  <c r="AC85" i="13" s="1"/>
  <c r="D85" i="13"/>
  <c r="C85" i="13"/>
  <c r="Y84" i="13"/>
  <c r="AC84" i="13" s="1"/>
  <c r="D84" i="13"/>
  <c r="C84" i="13"/>
  <c r="Y83" i="13"/>
  <c r="AC83" i="13" s="1"/>
  <c r="Y82" i="13"/>
  <c r="Z82" i="13" s="1"/>
  <c r="Y81" i="13"/>
  <c r="AA81" i="13" s="1"/>
  <c r="Y80" i="13"/>
  <c r="Y79" i="13"/>
  <c r="D79" i="13"/>
  <c r="C79" i="13"/>
  <c r="Y78" i="13"/>
  <c r="AD78" i="13" s="1"/>
  <c r="D78" i="13"/>
  <c r="E78" i="13" s="1"/>
  <c r="C78" i="13"/>
  <c r="Y77" i="13"/>
  <c r="AA77" i="13" s="1"/>
  <c r="Y76" i="13"/>
  <c r="D75" i="13"/>
  <c r="Y75" i="13"/>
  <c r="C75" i="13"/>
  <c r="Y74" i="13"/>
  <c r="AC74" i="13" s="1"/>
  <c r="Y73" i="13"/>
  <c r="AC73" i="13" s="1"/>
  <c r="Y72" i="13"/>
  <c r="AC72" i="13" s="1"/>
  <c r="C72" i="13"/>
  <c r="D72" i="13"/>
  <c r="Y71" i="13"/>
  <c r="AC71" i="13" s="1"/>
  <c r="Y70" i="13"/>
  <c r="AC70" i="13" s="1"/>
  <c r="Y69" i="13"/>
  <c r="AD69" i="13" s="1"/>
  <c r="D69" i="13"/>
  <c r="C69" i="13"/>
  <c r="Y68" i="13"/>
  <c r="AC68" i="13" s="1"/>
  <c r="D68" i="13"/>
  <c r="C68" i="13"/>
  <c r="D67" i="13"/>
  <c r="Y67" i="13"/>
  <c r="AC67" i="13" s="1"/>
  <c r="C67" i="13"/>
  <c r="Y66" i="13"/>
  <c r="AC66" i="13" s="1"/>
  <c r="D66" i="13"/>
  <c r="E66" i="13" s="1"/>
  <c r="C66" i="13"/>
  <c r="Y65" i="13"/>
  <c r="AC65" i="13" s="1"/>
  <c r="Y64" i="13"/>
  <c r="AD64" i="13" s="1"/>
  <c r="Y63" i="13"/>
  <c r="AD63" i="13" s="1"/>
  <c r="Y62" i="13"/>
  <c r="C62" i="13"/>
  <c r="D62" i="13"/>
  <c r="Y61" i="13"/>
  <c r="AA61" i="13" s="1"/>
  <c r="Y60" i="13"/>
  <c r="Y59" i="13"/>
  <c r="AA59" i="13" s="1"/>
  <c r="Y58" i="13"/>
  <c r="Y57" i="13"/>
  <c r="AA57" i="13" s="1"/>
  <c r="Y56" i="13"/>
  <c r="AC56" i="13" s="1"/>
  <c r="C56" i="13"/>
  <c r="D56" i="13"/>
  <c r="Y55" i="13"/>
  <c r="AA55" i="13" s="1"/>
  <c r="Y54" i="13"/>
  <c r="AC54" i="13" s="1"/>
  <c r="Y53" i="13"/>
  <c r="AA53" i="13" s="1"/>
  <c r="Y52" i="13"/>
  <c r="AC52" i="13" s="1"/>
  <c r="Y51" i="13"/>
  <c r="AC51" i="13" s="1"/>
  <c r="D51" i="13"/>
  <c r="C51" i="13"/>
  <c r="Y50" i="13"/>
  <c r="AC50" i="13" s="1"/>
  <c r="Y49" i="13"/>
  <c r="AA49" i="13" s="1"/>
  <c r="Y48" i="13"/>
  <c r="AD48" i="13" s="1"/>
  <c r="Y47" i="13"/>
  <c r="AA47" i="13" s="1"/>
  <c r="Y46" i="13"/>
  <c r="AC46" i="13" s="1"/>
  <c r="AD46" i="13"/>
  <c r="Y45" i="13"/>
  <c r="AA45" i="13" s="1"/>
  <c r="Y44" i="13"/>
  <c r="Y43" i="13"/>
  <c r="AA43" i="13" s="1"/>
  <c r="Y42" i="13"/>
  <c r="Z42" i="13" s="1"/>
  <c r="D42" i="13"/>
  <c r="C42" i="13"/>
  <c r="Y41" i="13"/>
  <c r="AA41" i="13" s="1"/>
  <c r="Y40" i="13"/>
  <c r="AC40" i="13" s="1"/>
  <c r="Y39" i="13"/>
  <c r="AC39" i="13" s="1"/>
  <c r="Y38" i="13"/>
  <c r="AC38" i="13" s="1"/>
  <c r="D38" i="13"/>
  <c r="C38" i="13"/>
  <c r="Y37" i="13"/>
  <c r="AC37" i="13" s="1"/>
  <c r="D37" i="13"/>
  <c r="C37" i="13"/>
  <c r="Y36" i="13"/>
  <c r="Y35" i="13"/>
  <c r="AC35" i="13" s="1"/>
  <c r="Y34" i="13"/>
  <c r="AC34" i="13" s="1"/>
  <c r="Y33" i="13"/>
  <c r="AA33" i="13" s="1"/>
  <c r="Y32" i="13"/>
  <c r="C32" i="13"/>
  <c r="D32" i="13"/>
  <c r="Y31" i="13"/>
  <c r="D31" i="13"/>
  <c r="C31" i="13"/>
  <c r="Y30" i="13"/>
  <c r="AC30" i="13"/>
  <c r="D30" i="13"/>
  <c r="C30" i="13"/>
  <c r="Z30" i="13" s="1"/>
  <c r="Y29" i="13"/>
  <c r="AA29" i="13"/>
  <c r="Y28" i="13"/>
  <c r="Y27" i="13"/>
  <c r="AA27" i="13" s="1"/>
  <c r="Y26" i="13"/>
  <c r="AC26" i="13" s="1"/>
  <c r="Y25" i="13"/>
  <c r="AC25" i="13" s="1"/>
  <c r="Y24" i="13"/>
  <c r="D24" i="13"/>
  <c r="E24" i="13" s="1"/>
  <c r="C24" i="13"/>
  <c r="Y23" i="13"/>
  <c r="AA23" i="13" s="1"/>
  <c r="Y22" i="13"/>
  <c r="AC22" i="13" s="1"/>
  <c r="D22" i="13"/>
  <c r="E22" i="13" s="1"/>
  <c r="C22" i="13"/>
  <c r="Y21" i="13"/>
  <c r="AC21" i="13" s="1"/>
  <c r="D21" i="13"/>
  <c r="C21" i="13"/>
  <c r="Y20" i="13"/>
  <c r="AC20" i="13" s="1"/>
  <c r="D20" i="13"/>
  <c r="C20" i="13"/>
  <c r="Y19" i="13"/>
  <c r="AC19" i="13" s="1"/>
  <c r="Y18" i="13"/>
  <c r="AC18" i="13" s="1"/>
  <c r="D17" i="13"/>
  <c r="Y17" i="13"/>
  <c r="AC17" i="13" s="1"/>
  <c r="C17" i="13"/>
  <c r="Y16" i="13"/>
  <c r="AC16" i="13" s="1"/>
  <c r="Y15" i="13"/>
  <c r="AD15" i="13" s="1"/>
  <c r="Y14" i="13"/>
  <c r="Z14" i="13" s="1"/>
  <c r="Y13" i="13"/>
  <c r="AA13" i="13" s="1"/>
  <c r="Y12" i="13"/>
  <c r="AC12" i="13" s="1"/>
  <c r="Y11" i="13"/>
  <c r="Z11" i="13" s="1"/>
  <c r="Y10" i="13"/>
  <c r="Z10" i="13" s="1"/>
  <c r="AD84" i="13"/>
  <c r="AD30" i="13"/>
  <c r="Z28" i="13"/>
  <c r="Z84" i="13"/>
  <c r="AA288" i="13"/>
  <c r="AA322" i="13"/>
  <c r="E322" i="13"/>
  <c r="E350" i="13"/>
  <c r="Z350" i="13"/>
  <c r="Z404" i="13"/>
  <c r="AA422" i="13"/>
  <c r="Z184" i="13"/>
  <c r="AD211" i="13"/>
  <c r="E249" i="13"/>
  <c r="E251" i="13"/>
  <c r="Z253" i="13"/>
  <c r="E254" i="13"/>
  <c r="AB254" i="13" s="1"/>
  <c r="E263" i="13"/>
  <c r="E264" i="13"/>
  <c r="AB264" i="13" s="1"/>
  <c r="E269" i="13"/>
  <c r="AA271" i="13"/>
  <c r="Z275" i="13"/>
  <c r="Z326" i="13"/>
  <c r="E333" i="13"/>
  <c r="AA333" i="13"/>
  <c r="AA375" i="13"/>
  <c r="AA386" i="13"/>
  <c r="Z408" i="13"/>
  <c r="AA418" i="13"/>
  <c r="E418" i="13"/>
  <c r="G418" i="13" s="1"/>
  <c r="BI418" i="13" s="1"/>
  <c r="BL418" i="13" s="1"/>
  <c r="AD56" i="13"/>
  <c r="E203" i="13"/>
  <c r="E329" i="13"/>
  <c r="AB329" i="13" s="1"/>
  <c r="AA329" i="13"/>
  <c r="AA428" i="13"/>
  <c r="AD124" i="13"/>
  <c r="E287" i="13"/>
  <c r="G287" i="13" s="1"/>
  <c r="BI287" i="13" s="1"/>
  <c r="BL287" i="13" s="1"/>
  <c r="AA287" i="13"/>
  <c r="AD320" i="13"/>
  <c r="Z340" i="13"/>
  <c r="E272" i="13"/>
  <c r="E278" i="13"/>
  <c r="AD308" i="13"/>
  <c r="AA335" i="13"/>
  <c r="AA353" i="13"/>
  <c r="AA359" i="13"/>
  <c r="E365" i="13"/>
  <c r="AB365" i="13" s="1"/>
  <c r="AB377" i="13"/>
  <c r="AD430" i="13"/>
  <c r="AA444" i="13"/>
  <c r="AA337" i="13"/>
  <c r="AA378" i="13"/>
  <c r="AA440" i="13"/>
  <c r="E291" i="13"/>
  <c r="AB291" i="13" s="1"/>
  <c r="E308" i="13"/>
  <c r="E320" i="13"/>
  <c r="E361" i="13"/>
  <c r="AB361" i="13" s="1"/>
  <c r="AA369" i="13"/>
  <c r="E420" i="13"/>
  <c r="AB420" i="13" s="1"/>
  <c r="AB423" i="13"/>
  <c r="AD428" i="13"/>
  <c r="AA432" i="13"/>
  <c r="AA448" i="13"/>
  <c r="AD31" i="13"/>
  <c r="AD41" i="13"/>
  <c r="AD11" i="13"/>
  <c r="Z35" i="13"/>
  <c r="AB35" i="13"/>
  <c r="AA50" i="13"/>
  <c r="Z51" i="13"/>
  <c r="E51" i="13"/>
  <c r="AB51" i="13" s="1"/>
  <c r="Z55" i="13"/>
  <c r="AB88" i="13"/>
  <c r="AA88" i="13"/>
  <c r="AC88" i="13"/>
  <c r="Z88" i="13"/>
  <c r="AA90" i="13"/>
  <c r="AC90" i="13"/>
  <c r="Z90" i="13"/>
  <c r="AD112" i="13"/>
  <c r="AA114" i="13"/>
  <c r="AC114" i="13"/>
  <c r="Z114" i="13"/>
  <c r="AA215" i="13"/>
  <c r="Z215" i="13"/>
  <c r="AC215" i="13"/>
  <c r="AB11" i="13"/>
  <c r="AA12" i="13"/>
  <c r="Z15" i="13"/>
  <c r="AA26" i="13"/>
  <c r="AA30" i="13"/>
  <c r="Z33" i="13"/>
  <c r="AA40" i="13"/>
  <c r="AA42" i="13"/>
  <c r="AC43" i="13"/>
  <c r="AC48" i="13"/>
  <c r="Z50" i="13"/>
  <c r="AC57" i="13"/>
  <c r="AA62" i="13"/>
  <c r="AC62" i="13"/>
  <c r="AB63" i="13"/>
  <c r="AC63" i="13"/>
  <c r="Z64" i="13"/>
  <c r="Z68" i="13"/>
  <c r="Z71" i="13"/>
  <c r="AB71" i="13"/>
  <c r="Z81" i="13"/>
  <c r="AD85" i="13"/>
  <c r="AD88" i="13"/>
  <c r="AD90" i="13"/>
  <c r="AD111" i="13"/>
  <c r="AA126" i="13"/>
  <c r="AC126" i="13"/>
  <c r="Z126" i="13"/>
  <c r="AA140" i="13"/>
  <c r="AC140" i="13"/>
  <c r="Z140" i="13"/>
  <c r="Z143" i="13"/>
  <c r="AB148" i="13"/>
  <c r="AA148" i="13"/>
  <c r="AC148" i="13"/>
  <c r="Z148" i="13"/>
  <c r="Z151" i="13"/>
  <c r="AA174" i="13"/>
  <c r="AC174" i="13"/>
  <c r="Z174" i="13"/>
  <c r="Z177" i="13"/>
  <c r="AA188" i="13"/>
  <c r="Z188" i="13"/>
  <c r="AD188" i="13"/>
  <c r="AC188" i="13"/>
  <c r="AA190" i="13"/>
  <c r="AC190" i="13"/>
  <c r="Z190" i="13"/>
  <c r="AD204" i="13"/>
  <c r="Z204" i="13"/>
  <c r="AC204" i="13"/>
  <c r="AA204" i="13"/>
  <c r="AC210" i="13"/>
  <c r="AA228" i="13"/>
  <c r="AA14" i="13"/>
  <c r="AA32" i="13"/>
  <c r="AD113" i="13"/>
  <c r="AD135" i="13"/>
  <c r="Z13" i="13"/>
  <c r="AC13" i="13"/>
  <c r="AA18" i="13"/>
  <c r="AA20" i="13"/>
  <c r="AA22" i="13"/>
  <c r="AA24" i="13"/>
  <c r="Z27" i="13"/>
  <c r="AC27" i="13"/>
  <c r="Z29" i="13"/>
  <c r="AB29" i="13"/>
  <c r="AC29" i="13"/>
  <c r="Z31" i="13"/>
  <c r="E31" i="13"/>
  <c r="AB31" i="13" s="1"/>
  <c r="AC31" i="13"/>
  <c r="AC32" i="13"/>
  <c r="AA36" i="13"/>
  <c r="AA38" i="13"/>
  <c r="Z41" i="13"/>
  <c r="AB41" i="13"/>
  <c r="AC41" i="13"/>
  <c r="Z43" i="13"/>
  <c r="AA44" i="13"/>
  <c r="Z44" i="13"/>
  <c r="AA52" i="13"/>
  <c r="Z53" i="13"/>
  <c r="Z57" i="13"/>
  <c r="AA58" i="13"/>
  <c r="Z58" i="13"/>
  <c r="AA60" i="13"/>
  <c r="AC60" i="13"/>
  <c r="Z61" i="13"/>
  <c r="AC61" i="13"/>
  <c r="AA66" i="13"/>
  <c r="Z67" i="13"/>
  <c r="E67" i="13"/>
  <c r="Z73" i="13"/>
  <c r="AA80" i="13"/>
  <c r="AC80" i="13"/>
  <c r="Z83" i="13"/>
  <c r="Z93" i="13"/>
  <c r="E93" i="13"/>
  <c r="AB93" i="13" s="1"/>
  <c r="Z101" i="13"/>
  <c r="E101" i="13"/>
  <c r="AB101" i="13" s="1"/>
  <c r="Z109" i="13"/>
  <c r="Z117" i="13"/>
  <c r="E117" i="13"/>
  <c r="AB117" i="13" s="1"/>
  <c r="Z133" i="13"/>
  <c r="E133" i="13"/>
  <c r="AB133" i="13" s="1"/>
  <c r="AD152" i="13"/>
  <c r="AD165" i="13"/>
  <c r="AA166" i="13"/>
  <c r="AC166" i="13"/>
  <c r="Z166" i="13"/>
  <c r="Z169" i="13"/>
  <c r="AA227" i="13"/>
  <c r="Z227" i="13"/>
  <c r="AC227" i="13"/>
  <c r="AC247" i="13"/>
  <c r="AA278" i="13"/>
  <c r="Z278" i="13"/>
  <c r="AC278" i="13"/>
  <c r="AB278" i="13"/>
  <c r="AA10" i="13"/>
  <c r="Z17" i="13"/>
  <c r="E17" i="13"/>
  <c r="G17" i="13" s="1"/>
  <c r="BI17" i="13" s="1"/>
  <c r="BL17" i="13" s="1"/>
  <c r="AA48" i="13"/>
  <c r="Z48" i="13"/>
  <c r="AA64" i="13"/>
  <c r="AC64" i="13"/>
  <c r="Z65" i="13"/>
  <c r="AB65" i="13"/>
  <c r="AA68" i="13"/>
  <c r="AD68" i="13"/>
  <c r="Z69" i="13"/>
  <c r="E69" i="13"/>
  <c r="AB69" i="13" s="1"/>
  <c r="AB98" i="13"/>
  <c r="AA98" i="13"/>
  <c r="AC98" i="13"/>
  <c r="Z98" i="13"/>
  <c r="AA106" i="13"/>
  <c r="AC106" i="13"/>
  <c r="Z106" i="13"/>
  <c r="AC235" i="13"/>
  <c r="C450" i="13"/>
  <c r="AC10" i="13"/>
  <c r="AA16" i="13"/>
  <c r="Z18" i="13"/>
  <c r="Z19" i="13"/>
  <c r="Z20" i="13"/>
  <c r="Z21" i="13"/>
  <c r="E21" i="13"/>
  <c r="AB21" i="13" s="1"/>
  <c r="Z22" i="13"/>
  <c r="Z23" i="13"/>
  <c r="Z24" i="13"/>
  <c r="Z25" i="13"/>
  <c r="AA34" i="13"/>
  <c r="Z36" i="13"/>
  <c r="Z37" i="13"/>
  <c r="E37" i="13"/>
  <c r="AB37" i="13" s="1"/>
  <c r="Z38" i="13"/>
  <c r="Z39" i="13"/>
  <c r="AC44" i="13"/>
  <c r="AA46" i="13"/>
  <c r="Z46" i="13"/>
  <c r="Z52" i="13"/>
  <c r="AC55" i="13"/>
  <c r="AC58" i="13"/>
  <c r="Z60" i="13"/>
  <c r="Z66" i="13"/>
  <c r="AD71" i="13"/>
  <c r="AD75" i="13"/>
  <c r="AB76" i="13"/>
  <c r="AA76" i="13"/>
  <c r="AC76" i="13"/>
  <c r="Z76" i="13"/>
  <c r="AB78" i="13"/>
  <c r="AA78" i="13"/>
  <c r="AC78" i="13"/>
  <c r="Z78" i="13"/>
  <c r="Z80" i="13"/>
  <c r="Z85" i="13"/>
  <c r="E85" i="13"/>
  <c r="AB85" i="13" s="1"/>
  <c r="AA92" i="13"/>
  <c r="AC92" i="13"/>
  <c r="Z95" i="13"/>
  <c r="AA100" i="13"/>
  <c r="AC100" i="13"/>
  <c r="Z103" i="13"/>
  <c r="AA108" i="13"/>
  <c r="AC108" i="13"/>
  <c r="Z111" i="13"/>
  <c r="E111" i="13"/>
  <c r="AB111" i="13" s="1"/>
  <c r="AA116" i="13"/>
  <c r="AC116" i="13"/>
  <c r="Z119" i="13"/>
  <c r="AA128" i="13"/>
  <c r="AD128" i="13"/>
  <c r="AC128" i="13"/>
  <c r="Z128" i="13"/>
  <c r="Z131" i="13"/>
  <c r="AD157" i="13"/>
  <c r="AA158" i="13"/>
  <c r="AC158" i="13"/>
  <c r="Z158" i="13"/>
  <c r="Z161" i="13"/>
  <c r="AD170" i="13"/>
  <c r="Z191" i="13"/>
  <c r="AD201" i="13"/>
  <c r="AC206" i="13"/>
  <c r="AC222" i="13"/>
  <c r="AB74" i="13"/>
  <c r="AA74" i="13"/>
  <c r="Z77" i="13"/>
  <c r="AC77" i="13"/>
  <c r="Z79" i="13"/>
  <c r="E79" i="13"/>
  <c r="AB79" i="13" s="1"/>
  <c r="AC79" i="13"/>
  <c r="AA86" i="13"/>
  <c r="Z89" i="13"/>
  <c r="AC89" i="13"/>
  <c r="Z91" i="13"/>
  <c r="AC91" i="13"/>
  <c r="AB96" i="13"/>
  <c r="AA96" i="13"/>
  <c r="Z99" i="13"/>
  <c r="AC99" i="13"/>
  <c r="AA104" i="13"/>
  <c r="Z107" i="13"/>
  <c r="E107" i="13"/>
  <c r="AC107" i="13"/>
  <c r="AB112" i="13"/>
  <c r="AA112" i="13"/>
  <c r="Z115" i="13"/>
  <c r="E115" i="13"/>
  <c r="AB115" i="13"/>
  <c r="AC115" i="13"/>
  <c r="AA120" i="13"/>
  <c r="AA122" i="13"/>
  <c r="AA124" i="13"/>
  <c r="Z127" i="13"/>
  <c r="E127" i="13"/>
  <c r="AC127" i="13"/>
  <c r="Z129" i="13"/>
  <c r="AC129" i="13"/>
  <c r="AC130" i="13"/>
  <c r="AC132" i="13"/>
  <c r="AA136" i="13"/>
  <c r="AA138" i="13"/>
  <c r="Z141" i="13"/>
  <c r="AC141" i="13"/>
  <c r="AC142" i="13"/>
  <c r="AA146" i="13"/>
  <c r="Z149" i="13"/>
  <c r="AC149" i="13"/>
  <c r="AC150" i="13"/>
  <c r="AA154" i="13"/>
  <c r="AA156" i="13"/>
  <c r="Z159" i="13"/>
  <c r="AC159" i="13"/>
  <c r="AC160" i="13"/>
  <c r="AA164" i="13"/>
  <c r="Z167" i="13"/>
  <c r="AC167" i="13"/>
  <c r="AC168" i="13"/>
  <c r="AB172" i="13"/>
  <c r="AA172" i="13"/>
  <c r="Z175" i="13"/>
  <c r="AB175" i="13"/>
  <c r="AC175" i="13"/>
  <c r="AC176" i="13"/>
  <c r="AA182" i="13"/>
  <c r="Z183" i="13"/>
  <c r="AA194" i="13"/>
  <c r="Z195" i="13"/>
  <c r="AD197" i="13"/>
  <c r="AB203" i="13"/>
  <c r="AA203" i="13"/>
  <c r="Z203" i="13"/>
  <c r="AD203" i="13"/>
  <c r="Z208" i="13"/>
  <c r="AC208" i="13"/>
  <c r="AA208" i="13"/>
  <c r="AA211" i="13"/>
  <c r="Z211" i="13"/>
  <c r="Z212" i="13"/>
  <c r="AC212" i="13"/>
  <c r="AC218" i="13"/>
  <c r="AA260" i="13"/>
  <c r="Z260" i="13"/>
  <c r="AC260" i="13"/>
  <c r="AA305" i="13"/>
  <c r="AA325" i="13"/>
  <c r="AC404" i="13"/>
  <c r="Z45" i="13"/>
  <c r="AC45" i="13"/>
  <c r="Z47" i="13"/>
  <c r="AC47" i="13"/>
  <c r="Z49" i="13"/>
  <c r="AC49" i="13"/>
  <c r="AA54" i="13"/>
  <c r="AA56" i="13"/>
  <c r="Z59" i="13"/>
  <c r="AC59" i="13"/>
  <c r="AA70" i="13"/>
  <c r="AA72" i="13"/>
  <c r="Z74" i="13"/>
  <c r="Z75" i="13"/>
  <c r="E75" i="13"/>
  <c r="AB75" i="13" s="1"/>
  <c r="AC75" i="13"/>
  <c r="AA82" i="13"/>
  <c r="AA84" i="13"/>
  <c r="Z86" i="13"/>
  <c r="Z87" i="13"/>
  <c r="E87" i="13"/>
  <c r="G87" i="13" s="1"/>
  <c r="BI87" i="13" s="1"/>
  <c r="BL87" i="13" s="1"/>
  <c r="AC87" i="13"/>
  <c r="AA94" i="13"/>
  <c r="Z96" i="13"/>
  <c r="Z97" i="13"/>
  <c r="AC97" i="13"/>
  <c r="AA102" i="13"/>
  <c r="Z104" i="13"/>
  <c r="Z105" i="13"/>
  <c r="AC105" i="13"/>
  <c r="AA110" i="13"/>
  <c r="Z112" i="13"/>
  <c r="Z113" i="13"/>
  <c r="E113" i="13"/>
  <c r="AB113" i="13" s="1"/>
  <c r="AC113" i="13"/>
  <c r="AA118" i="13"/>
  <c r="Z120" i="13"/>
  <c r="Z121" i="13"/>
  <c r="E121" i="13"/>
  <c r="AB121" i="13" s="1"/>
  <c r="AC121" i="13"/>
  <c r="Z122" i="13"/>
  <c r="Z123" i="13"/>
  <c r="AB123" i="13"/>
  <c r="AC123" i="13"/>
  <c r="Z124" i="13"/>
  <c r="Z125" i="13"/>
  <c r="AB125" i="13"/>
  <c r="AC125" i="13"/>
  <c r="AA134" i="13"/>
  <c r="Z136" i="13"/>
  <c r="Z137" i="13"/>
  <c r="AB137" i="13"/>
  <c r="AC137" i="13"/>
  <c r="Z138" i="13"/>
  <c r="Z139" i="13"/>
  <c r="E139" i="13"/>
  <c r="AB139" i="13" s="1"/>
  <c r="AC139" i="13"/>
  <c r="AA144" i="13"/>
  <c r="Z146" i="13"/>
  <c r="Z147" i="13"/>
  <c r="AC147" i="13"/>
  <c r="AA152" i="13"/>
  <c r="Z154" i="13"/>
  <c r="Z155" i="13"/>
  <c r="AC155" i="13"/>
  <c r="Z156" i="13"/>
  <c r="Z157" i="13"/>
  <c r="AC157" i="13"/>
  <c r="AA162" i="13"/>
  <c r="Z164" i="13"/>
  <c r="Z165" i="13"/>
  <c r="E165" i="13"/>
  <c r="AB165" i="13" s="1"/>
  <c r="AC165" i="13"/>
  <c r="AB170" i="13"/>
  <c r="AA170" i="13"/>
  <c r="Z172" i="13"/>
  <c r="Z173" i="13"/>
  <c r="AC173" i="13"/>
  <c r="AA178" i="13"/>
  <c r="Z182" i="13"/>
  <c r="AC185" i="13"/>
  <c r="Z194" i="13"/>
  <c r="AC197" i="13"/>
  <c r="AA202" i="13"/>
  <c r="AC202" i="13"/>
  <c r="AC203" i="13"/>
  <c r="AC211" i="13"/>
  <c r="AA212" i="13"/>
  <c r="AA213" i="13"/>
  <c r="Z216" i="13"/>
  <c r="AC216" i="13"/>
  <c r="Z220" i="13"/>
  <c r="AC220" i="13"/>
  <c r="AA220" i="13"/>
  <c r="AA224" i="13"/>
  <c r="E225" i="13"/>
  <c r="AA229" i="13"/>
  <c r="AA231" i="13"/>
  <c r="Z231" i="13"/>
  <c r="AD231" i="13"/>
  <c r="AC231" i="13"/>
  <c r="Z236" i="13"/>
  <c r="AC236" i="13"/>
  <c r="AA236" i="13"/>
  <c r="AC238" i="13"/>
  <c r="AA244" i="13"/>
  <c r="Z248" i="13"/>
  <c r="AC248" i="13"/>
  <c r="AA248" i="13"/>
  <c r="AA270" i="13"/>
  <c r="Z270" i="13"/>
  <c r="AC270" i="13"/>
  <c r="AC288" i="13"/>
  <c r="AA130" i="13"/>
  <c r="AA132" i="13"/>
  <c r="Z135" i="13"/>
  <c r="AA142" i="13"/>
  <c r="Z145" i="13"/>
  <c r="AA150" i="13"/>
  <c r="Z153" i="13"/>
  <c r="AA160" i="13"/>
  <c r="Z163" i="13"/>
  <c r="AA168" i="13"/>
  <c r="Z171" i="13"/>
  <c r="AA176" i="13"/>
  <c r="Z179" i="13"/>
  <c r="AA180" i="13"/>
  <c r="AC180" i="13"/>
  <c r="Z181" i="13"/>
  <c r="AB181" i="13"/>
  <c r="Z185" i="13"/>
  <c r="E185" i="13"/>
  <c r="G185" i="13" s="1"/>
  <c r="BI185" i="13" s="1"/>
  <c r="BL185" i="13" s="1"/>
  <c r="AA186" i="13"/>
  <c r="Z186" i="13"/>
  <c r="AA192" i="13"/>
  <c r="AC192" i="13"/>
  <c r="Z193" i="13"/>
  <c r="Z197" i="13"/>
  <c r="E197" i="13"/>
  <c r="AB197" i="13" s="1"/>
  <c r="AB198" i="13"/>
  <c r="AA198" i="13"/>
  <c r="Z198" i="13"/>
  <c r="AA200" i="13"/>
  <c r="AC200" i="13"/>
  <c r="Z201" i="13"/>
  <c r="AC286" i="13"/>
  <c r="AA286" i="13"/>
  <c r="Z286" i="13"/>
  <c r="AC377" i="13"/>
  <c r="AC386" i="13"/>
  <c r="AA184" i="13"/>
  <c r="Z187" i="13"/>
  <c r="AC187" i="13"/>
  <c r="Z189" i="13"/>
  <c r="AC189" i="13"/>
  <c r="AA196" i="13"/>
  <c r="Z199" i="13"/>
  <c r="E199" i="13"/>
  <c r="AB199" i="13" s="1"/>
  <c r="AC199" i="13"/>
  <c r="AA207" i="13"/>
  <c r="Z207" i="13"/>
  <c r="AA219" i="13"/>
  <c r="Z219" i="13"/>
  <c r="Z224" i="13"/>
  <c r="AC224" i="13"/>
  <c r="AA235" i="13"/>
  <c r="Z235" i="13"/>
  <c r="Z240" i="13"/>
  <c r="AC240" i="13"/>
  <c r="AA247" i="13"/>
  <c r="Z247" i="13"/>
  <c r="AC255" i="13"/>
  <c r="E262" i="13"/>
  <c r="AA268" i="13"/>
  <c r="AD268" i="13"/>
  <c r="Z268" i="13"/>
  <c r="AC268" i="13"/>
  <c r="AB272" i="13"/>
  <c r="AA276" i="13"/>
  <c r="AD276" i="13"/>
  <c r="Z276" i="13"/>
  <c r="AC276" i="13"/>
  <c r="AB280" i="13"/>
  <c r="AA284" i="13"/>
  <c r="Z284" i="13"/>
  <c r="AC284" i="13"/>
  <c r="AC290" i="13"/>
  <c r="AA290" i="13"/>
  <c r="Z290" i="13"/>
  <c r="AC292" i="13"/>
  <c r="Z297" i="13"/>
  <c r="AC297" i="13"/>
  <c r="AA297" i="13"/>
  <c r="AA298" i="13"/>
  <c r="Z299" i="13"/>
  <c r="AA299" i="13"/>
  <c r="AC299" i="13"/>
  <c r="AA312" i="13"/>
  <c r="AD312" i="13"/>
  <c r="AC312" i="13"/>
  <c r="Z312" i="13"/>
  <c r="E321" i="13"/>
  <c r="AB321" i="13" s="1"/>
  <c r="AA321" i="13"/>
  <c r="AA338" i="13"/>
  <c r="AD338" i="13"/>
  <c r="AC338" i="13"/>
  <c r="Z338" i="13"/>
  <c r="AA344" i="13"/>
  <c r="AC344" i="13"/>
  <c r="Z344" i="13"/>
  <c r="AC382" i="13"/>
  <c r="AC414" i="13"/>
  <c r="Z417" i="13"/>
  <c r="AA417" i="13"/>
  <c r="AC417" i="13"/>
  <c r="AD426" i="13"/>
  <c r="AA439" i="13"/>
  <c r="Z439" i="13"/>
  <c r="AC439" i="13"/>
  <c r="AA223" i="13"/>
  <c r="Z223" i="13"/>
  <c r="Z228" i="13"/>
  <c r="AC228" i="13"/>
  <c r="AA239" i="13"/>
  <c r="Z239" i="13"/>
  <c r="AA240" i="13"/>
  <c r="AA252" i="13"/>
  <c r="Z252" i="13"/>
  <c r="AC252" i="13"/>
  <c r="AA254" i="13"/>
  <c r="AD254" i="13"/>
  <c r="Z254" i="13"/>
  <c r="AC254" i="13"/>
  <c r="AC328" i="13"/>
  <c r="AA328" i="13"/>
  <c r="AC330" i="13"/>
  <c r="AB333" i="13"/>
  <c r="AA421" i="13"/>
  <c r="AC421" i="13"/>
  <c r="Z421" i="13"/>
  <c r="Z424" i="13"/>
  <c r="AA433" i="13"/>
  <c r="AC433" i="13"/>
  <c r="Z433" i="13"/>
  <c r="Z232" i="13"/>
  <c r="AC232" i="13"/>
  <c r="AA243" i="13"/>
  <c r="Z243" i="13"/>
  <c r="AD244" i="13"/>
  <c r="Z244" i="13"/>
  <c r="AC244" i="13"/>
  <c r="AA262" i="13"/>
  <c r="Z262" i="13"/>
  <c r="AC262" i="13"/>
  <c r="AD269" i="13"/>
  <c r="AD277" i="13"/>
  <c r="Z285" i="13"/>
  <c r="AA285" i="13"/>
  <c r="AC285" i="13"/>
  <c r="E295" i="13"/>
  <c r="AB295" i="13" s="1"/>
  <c r="AA295" i="13"/>
  <c r="AA296" i="13"/>
  <c r="AC296" i="13"/>
  <c r="Z296" i="13"/>
  <c r="Z313" i="13"/>
  <c r="AC313" i="13"/>
  <c r="AA313" i="13"/>
  <c r="AA314" i="13"/>
  <c r="Z315" i="13"/>
  <c r="AA315" i="13"/>
  <c r="AC315" i="13"/>
  <c r="AA370" i="13"/>
  <c r="AC370" i="13"/>
  <c r="Z370" i="13"/>
  <c r="AC376" i="13"/>
  <c r="AA376" i="13"/>
  <c r="Z376" i="13"/>
  <c r="AC380" i="13"/>
  <c r="AA380" i="13"/>
  <c r="Z380" i="13"/>
  <c r="AC389" i="13"/>
  <c r="AA394" i="13"/>
  <c r="AC394" i="13"/>
  <c r="Z394" i="13"/>
  <c r="Z403" i="13"/>
  <c r="AC403" i="13"/>
  <c r="AA403" i="13"/>
  <c r="F450" i="13"/>
  <c r="Z206" i="13"/>
  <c r="Z210" i="13"/>
  <c r="AD214" i="13"/>
  <c r="Z214" i="13"/>
  <c r="Z218" i="13"/>
  <c r="Z222" i="13"/>
  <c r="Z226" i="13"/>
  <c r="Z230" i="13"/>
  <c r="AD234" i="13"/>
  <c r="Z234" i="13"/>
  <c r="Z238" i="13"/>
  <c r="Z242" i="13"/>
  <c r="Z246" i="13"/>
  <c r="AA250" i="13"/>
  <c r="AD250" i="13"/>
  <c r="Z250" i="13"/>
  <c r="AC253" i="13"/>
  <c r="AA258" i="13"/>
  <c r="Z258" i="13"/>
  <c r="AC261" i="13"/>
  <c r="AA266" i="13"/>
  <c r="AD266" i="13"/>
  <c r="Z266" i="13"/>
  <c r="AC269" i="13"/>
  <c r="AA274" i="13"/>
  <c r="Z274" i="13"/>
  <c r="E276" i="13"/>
  <c r="AB276" i="13" s="1"/>
  <c r="AC277" i="13"/>
  <c r="AA282" i="13"/>
  <c r="Z282" i="13"/>
  <c r="AD289" i="13"/>
  <c r="Z289" i="13"/>
  <c r="AA289" i="13"/>
  <c r="AA291" i="13"/>
  <c r="AB294" i="13"/>
  <c r="AC294" i="13"/>
  <c r="AA294" i="13"/>
  <c r="AC295" i="13"/>
  <c r="AB300" i="13"/>
  <c r="AA300" i="13"/>
  <c r="AC300" i="13"/>
  <c r="Z300" i="13"/>
  <c r="AA302" i="13"/>
  <c r="AC306" i="13"/>
  <c r="AC310" i="13"/>
  <c r="AA316" i="13"/>
  <c r="AC316" i="13"/>
  <c r="Z316" i="13"/>
  <c r="AA318" i="13"/>
  <c r="Z323" i="13"/>
  <c r="AA323" i="13"/>
  <c r="AA354" i="13"/>
  <c r="AD354" i="13"/>
  <c r="AC354" i="13"/>
  <c r="Z354" i="13"/>
  <c r="AA360" i="13"/>
  <c r="AC360" i="13"/>
  <c r="Z360" i="13"/>
  <c r="AC381" i="13"/>
  <c r="AC384" i="13"/>
  <c r="AA384" i="13"/>
  <c r="Z384" i="13"/>
  <c r="AC390" i="13"/>
  <c r="AA396" i="13"/>
  <c r="AA412" i="13"/>
  <c r="AC413" i="13"/>
  <c r="AA206" i="13"/>
  <c r="AA210" i="13"/>
  <c r="AA214" i="13"/>
  <c r="AA218" i="13"/>
  <c r="AA222" i="13"/>
  <c r="AB225" i="13"/>
  <c r="AD225" i="13"/>
  <c r="AA226" i="13"/>
  <c r="AA230" i="13"/>
  <c r="AA234" i="13"/>
  <c r="AA238" i="13"/>
  <c r="AD241" i="13"/>
  <c r="AA242" i="13"/>
  <c r="AA246" i="13"/>
  <c r="AB249" i="13"/>
  <c r="AA256" i="13"/>
  <c r="Z256" i="13"/>
  <c r="AA264" i="13"/>
  <c r="AD264" i="13"/>
  <c r="Z264" i="13"/>
  <c r="AA272" i="13"/>
  <c r="Z272" i="13"/>
  <c r="AA280" i="13"/>
  <c r="Z280" i="13"/>
  <c r="Z293" i="13"/>
  <c r="AA293" i="13"/>
  <c r="AA301" i="13"/>
  <c r="Z309" i="13"/>
  <c r="AC309" i="13"/>
  <c r="Z311" i="13"/>
  <c r="AA311" i="13"/>
  <c r="AC311" i="13"/>
  <c r="AA317" i="13"/>
  <c r="Z327" i="13"/>
  <c r="AA327" i="13"/>
  <c r="AC327" i="13"/>
  <c r="AD350" i="13"/>
  <c r="AC378" i="13"/>
  <c r="AC385" i="13"/>
  <c r="AC388" i="13"/>
  <c r="AA388" i="13"/>
  <c r="Z388" i="13"/>
  <c r="AB251" i="13"/>
  <c r="AB263" i="13"/>
  <c r="AB269" i="13"/>
  <c r="AD288" i="13"/>
  <c r="AD292" i="13"/>
  <c r="AC298" i="13"/>
  <c r="Z301" i="13"/>
  <c r="AC301" i="13"/>
  <c r="AD303" i="13"/>
  <c r="Z303" i="13"/>
  <c r="AA303" i="13"/>
  <c r="AA304" i="13"/>
  <c r="AC314" i="13"/>
  <c r="Z317" i="13"/>
  <c r="AC317" i="13"/>
  <c r="Z319" i="13"/>
  <c r="AA319" i="13"/>
  <c r="AB320" i="13"/>
  <c r="AC320" i="13"/>
  <c r="AA320" i="13"/>
  <c r="AC321" i="13"/>
  <c r="AC322" i="13"/>
  <c r="AA336" i="13"/>
  <c r="AC336" i="13"/>
  <c r="Z336" i="13"/>
  <c r="AD347" i="13"/>
  <c r="AA352" i="13"/>
  <c r="AC352" i="13"/>
  <c r="Z352" i="13"/>
  <c r="AA368" i="13"/>
  <c r="AC368" i="13"/>
  <c r="Z368" i="13"/>
  <c r="Z405" i="13"/>
  <c r="AA405" i="13"/>
  <c r="AC405" i="13"/>
  <c r="AA410" i="13"/>
  <c r="AC410" i="13"/>
  <c r="Z410" i="13"/>
  <c r="AD287" i="13"/>
  <c r="Z287" i="13"/>
  <c r="AD291" i="13"/>
  <c r="Z291" i="13"/>
  <c r="AD295" i="13"/>
  <c r="Z295" i="13"/>
  <c r="AC302" i="13"/>
  <c r="Z305" i="13"/>
  <c r="AC305" i="13"/>
  <c r="Z307" i="13"/>
  <c r="AA307" i="13"/>
  <c r="AB308" i="13"/>
  <c r="AA308" i="13"/>
  <c r="AC318" i="13"/>
  <c r="AC324" i="13"/>
  <c r="AA324" i="13"/>
  <c r="AC326" i="13"/>
  <c r="AD342" i="13"/>
  <c r="AA346" i="13"/>
  <c r="AC346" i="13"/>
  <c r="AA362" i="13"/>
  <c r="AD362" i="13"/>
  <c r="AC362" i="13"/>
  <c r="AC398" i="13"/>
  <c r="AD306" i="13"/>
  <c r="E311" i="13"/>
  <c r="E319" i="13"/>
  <c r="AB322" i="13"/>
  <c r="AD322" i="13"/>
  <c r="AB326" i="13"/>
  <c r="AA334" i="13"/>
  <c r="AD337" i="13"/>
  <c r="AA342" i="13"/>
  <c r="E347" i="13"/>
  <c r="AB347" i="13" s="1"/>
  <c r="AB350" i="13"/>
  <c r="AA350" i="13"/>
  <c r="AA358" i="13"/>
  <c r="AD361" i="13"/>
  <c r="AA366" i="13"/>
  <c r="AA374" i="13"/>
  <c r="AA377" i="13"/>
  <c r="Z379" i="13"/>
  <c r="AA379" i="13"/>
  <c r="AA381" i="13"/>
  <c r="Z383" i="13"/>
  <c r="AA383" i="13"/>
  <c r="AA385" i="13"/>
  <c r="Z387" i="13"/>
  <c r="AA387" i="13"/>
  <c r="AA389" i="13"/>
  <c r="Z391" i="13"/>
  <c r="AC391" i="13"/>
  <c r="AA391" i="13"/>
  <c r="Z393" i="13"/>
  <c r="AA393" i="13"/>
  <c r="AC393" i="13"/>
  <c r="Z407" i="13"/>
  <c r="AC407" i="13"/>
  <c r="AA407" i="13"/>
  <c r="Z409" i="13"/>
  <c r="AA409" i="13"/>
  <c r="AC409" i="13"/>
  <c r="AA447" i="13"/>
  <c r="Z447" i="13"/>
  <c r="AD447" i="13"/>
  <c r="AC447" i="13"/>
  <c r="AD321" i="13"/>
  <c r="Z321" i="13"/>
  <c r="Z325" i="13"/>
  <c r="AD329" i="13"/>
  <c r="Z329" i="13"/>
  <c r="AB332" i="13"/>
  <c r="AA332" i="13"/>
  <c r="AA340" i="13"/>
  <c r="AD343" i="13"/>
  <c r="AA348" i="13"/>
  <c r="AA356" i="13"/>
  <c r="AA364" i="13"/>
  <c r="AA372" i="13"/>
  <c r="AA406" i="13"/>
  <c r="AC406" i="13"/>
  <c r="AC331" i="13"/>
  <c r="AC333" i="13"/>
  <c r="AC335" i="13"/>
  <c r="AC337" i="13"/>
  <c r="AC339" i="13"/>
  <c r="AC341" i="13"/>
  <c r="AC343" i="13"/>
  <c r="AC345" i="13"/>
  <c r="AC347" i="13"/>
  <c r="AC349" i="13"/>
  <c r="AC351" i="13"/>
  <c r="AC353" i="13"/>
  <c r="AC355" i="13"/>
  <c r="AC357" i="13"/>
  <c r="AC359" i="13"/>
  <c r="AC361" i="13"/>
  <c r="AC363" i="13"/>
  <c r="AC365" i="13"/>
  <c r="AC367" i="13"/>
  <c r="AC369" i="13"/>
  <c r="AC371" i="13"/>
  <c r="AC373" i="13"/>
  <c r="AC375" i="13"/>
  <c r="E391" i="13"/>
  <c r="AB391" i="13" s="1"/>
  <c r="AC392" i="13"/>
  <c r="Z395" i="13"/>
  <c r="AC395" i="13"/>
  <c r="Z397" i="13"/>
  <c r="AA397" i="13"/>
  <c r="AA398" i="13"/>
  <c r="AD402" i="13"/>
  <c r="AC408" i="13"/>
  <c r="Z411" i="13"/>
  <c r="AC411" i="13"/>
  <c r="Z413" i="13"/>
  <c r="AA413" i="13"/>
  <c r="AA414" i="13"/>
  <c r="Z426" i="13"/>
  <c r="AB426" i="13"/>
  <c r="AA441" i="13"/>
  <c r="AC441" i="13"/>
  <c r="Z441" i="13"/>
  <c r="Z331" i="13"/>
  <c r="Z333" i="13"/>
  <c r="Z335" i="13"/>
  <c r="Z337" i="13"/>
  <c r="Z339" i="13"/>
  <c r="Z341" i="13"/>
  <c r="Z343" i="13"/>
  <c r="Z345" i="13"/>
  <c r="Z347" i="13"/>
  <c r="Z349" i="13"/>
  <c r="Z351" i="13"/>
  <c r="Z353" i="13"/>
  <c r="Z355" i="13"/>
  <c r="Z357" i="13"/>
  <c r="Z359" i="13"/>
  <c r="Z361" i="13"/>
  <c r="Z363" i="13"/>
  <c r="Z365" i="13"/>
  <c r="Z367" i="13"/>
  <c r="Z369" i="13"/>
  <c r="Z371" i="13"/>
  <c r="Z373" i="13"/>
  <c r="Z375" i="13"/>
  <c r="Z377" i="13"/>
  <c r="Z378" i="13"/>
  <c r="Z381" i="13"/>
  <c r="Z382" i="13"/>
  <c r="Z385" i="13"/>
  <c r="Z386" i="13"/>
  <c r="Z389" i="13"/>
  <c r="Z390" i="13"/>
  <c r="AA395" i="13"/>
  <c r="AC396" i="13"/>
  <c r="Z398" i="13"/>
  <c r="Z399" i="13"/>
  <c r="AC399" i="13"/>
  <c r="Z401" i="13"/>
  <c r="AA401" i="13"/>
  <c r="AA402" i="13"/>
  <c r="AA411" i="13"/>
  <c r="AC412" i="13"/>
  <c r="Z414" i="13"/>
  <c r="AC415" i="13"/>
  <c r="AC416" i="13"/>
  <c r="AB418" i="13"/>
  <c r="AC420" i="13"/>
  <c r="AA431" i="13"/>
  <c r="Z431" i="13"/>
  <c r="AC431" i="13"/>
  <c r="AB416" i="13"/>
  <c r="AB446" i="13"/>
  <c r="Z415" i="13"/>
  <c r="AA419" i="13"/>
  <c r="AC419" i="13"/>
  <c r="AA423" i="13"/>
  <c r="Z423" i="13"/>
  <c r="AA427" i="13"/>
  <c r="AD429" i="13"/>
  <c r="AA435" i="13"/>
  <c r="AD435" i="13"/>
  <c r="AA443" i="13"/>
  <c r="AD443" i="13"/>
  <c r="AD445" i="13"/>
  <c r="AC418" i="13"/>
  <c r="AA425" i="13"/>
  <c r="AA429" i="13"/>
  <c r="AA437" i="13"/>
  <c r="AD440" i="13"/>
  <c r="AA445" i="13"/>
  <c r="AD448" i="13"/>
  <c r="AC428" i="13"/>
  <c r="AC430" i="13"/>
  <c r="AC432" i="13"/>
  <c r="AC434" i="13"/>
  <c r="AC436" i="13"/>
  <c r="AC438" i="13"/>
  <c r="AC440" i="13"/>
  <c r="AC442" i="13"/>
  <c r="AC444" i="13"/>
  <c r="AC446" i="13"/>
  <c r="AC448" i="13"/>
  <c r="Z428" i="13"/>
  <c r="Z430" i="13"/>
  <c r="Z432" i="13"/>
  <c r="Z434" i="13"/>
  <c r="Z436" i="13"/>
  <c r="Z438" i="13"/>
  <c r="Z440" i="13"/>
  <c r="Z442" i="13"/>
  <c r="Z444" i="13"/>
  <c r="Z446" i="13"/>
  <c r="Z448" i="13"/>
  <c r="AD300" i="13"/>
  <c r="AB383" i="13"/>
  <c r="AB369" i="13"/>
  <c r="AB319" i="13"/>
  <c r="AD87" i="13"/>
  <c r="AB397" i="13"/>
  <c r="AD397" i="13"/>
  <c r="AD383" i="13"/>
  <c r="AB355" i="13"/>
  <c r="AD294" i="13"/>
  <c r="AB262" i="13"/>
  <c r="AB107" i="13"/>
  <c r="AB67" i="13"/>
  <c r="AB10" i="13"/>
  <c r="AD418" i="13"/>
  <c r="AB407" i="13"/>
  <c r="AB311" i="13"/>
  <c r="AB127" i="13"/>
  <c r="AB91" i="13"/>
  <c r="AB25" i="13"/>
  <c r="AD185" i="13"/>
  <c r="AD446" i="13"/>
  <c r="AD199" i="13"/>
  <c r="AD91" i="13"/>
  <c r="AD311" i="13"/>
  <c r="AD17" i="13"/>
  <c r="AD25" i="13"/>
  <c r="AD137" i="13"/>
  <c r="AD67" i="13"/>
  <c r="AD123" i="13"/>
  <c r="AD65" i="13"/>
  <c r="L211" i="24"/>
  <c r="AT1" i="15"/>
  <c r="AV1" i="15"/>
  <c r="B208" i="24"/>
  <c r="I208" i="24"/>
  <c r="L208" i="24"/>
  <c r="B209" i="24"/>
  <c r="I209" i="24"/>
  <c r="L209" i="24"/>
  <c r="B210" i="24"/>
  <c r="I210" i="24"/>
  <c r="L210" i="24"/>
  <c r="B211" i="24"/>
  <c r="I211" i="24"/>
  <c r="B212" i="24"/>
  <c r="I212" i="24"/>
  <c r="L212" i="24"/>
  <c r="B213" i="24"/>
  <c r="L213" i="24"/>
  <c r="B214" i="24"/>
  <c r="L214" i="24"/>
  <c r="B215" i="24"/>
  <c r="C215" i="24"/>
  <c r="D215" i="24"/>
  <c r="E215" i="24"/>
  <c r="F215" i="24"/>
  <c r="G215" i="24"/>
  <c r="H215" i="24"/>
  <c r="I215" i="24"/>
  <c r="J215" i="24"/>
  <c r="K215" i="24"/>
  <c r="L215" i="24"/>
  <c r="M215" i="24"/>
  <c r="B216" i="24"/>
  <c r="C216" i="24"/>
  <c r="D216" i="24"/>
  <c r="E216" i="24"/>
  <c r="F216" i="24"/>
  <c r="G216" i="24"/>
  <c r="H216" i="24"/>
  <c r="I216" i="24"/>
  <c r="J216" i="24"/>
  <c r="K216" i="24"/>
  <c r="L216" i="24"/>
  <c r="M216" i="24"/>
  <c r="B217" i="24"/>
  <c r="C217" i="24"/>
  <c r="D217" i="24"/>
  <c r="E217" i="24"/>
  <c r="F217" i="24"/>
  <c r="G217" i="24"/>
  <c r="H217" i="24"/>
  <c r="I217" i="24"/>
  <c r="J217" i="24"/>
  <c r="K217" i="24"/>
  <c r="L217" i="24"/>
  <c r="M217" i="24"/>
  <c r="B218" i="24"/>
  <c r="C218" i="24"/>
  <c r="D218" i="24"/>
  <c r="E218" i="24"/>
  <c r="F218" i="24"/>
  <c r="G218" i="24"/>
  <c r="H218" i="24"/>
  <c r="I218" i="24"/>
  <c r="J218" i="24"/>
  <c r="K218" i="24"/>
  <c r="L218" i="24"/>
  <c r="M218" i="24"/>
  <c r="B219" i="24"/>
  <c r="C219" i="24"/>
  <c r="D219" i="24"/>
  <c r="E219" i="24"/>
  <c r="F219" i="24"/>
  <c r="G219" i="24"/>
  <c r="H219" i="24"/>
  <c r="I219" i="24"/>
  <c r="J219" i="24"/>
  <c r="K219" i="24"/>
  <c r="L219" i="24"/>
  <c r="M219" i="24"/>
  <c r="B220" i="24"/>
  <c r="C220" i="24"/>
  <c r="D220" i="24"/>
  <c r="E220" i="24"/>
  <c r="F220" i="24"/>
  <c r="G220" i="24"/>
  <c r="H220" i="24"/>
  <c r="I220" i="24"/>
  <c r="J220" i="24"/>
  <c r="K220" i="24"/>
  <c r="L220" i="24"/>
  <c r="M220" i="24"/>
  <c r="B221" i="24"/>
  <c r="C221" i="24"/>
  <c r="D221" i="24"/>
  <c r="E221" i="24"/>
  <c r="F221" i="24"/>
  <c r="G221" i="24"/>
  <c r="H221" i="24"/>
  <c r="I221" i="24"/>
  <c r="J221" i="24"/>
  <c r="K221" i="24"/>
  <c r="L221" i="24"/>
  <c r="M221" i="24"/>
  <c r="B222" i="24"/>
  <c r="C222" i="24"/>
  <c r="D222" i="24"/>
  <c r="E222" i="24"/>
  <c r="F222" i="24"/>
  <c r="G222" i="24"/>
  <c r="H222" i="24"/>
  <c r="I222" i="24"/>
  <c r="J222" i="24"/>
  <c r="K222" i="24"/>
  <c r="L222" i="24"/>
  <c r="M222" i="24"/>
  <c r="B223" i="24"/>
  <c r="C223" i="24"/>
  <c r="D223" i="24"/>
  <c r="E223" i="24"/>
  <c r="F223" i="24"/>
  <c r="G223" i="24"/>
  <c r="H223" i="24"/>
  <c r="I223" i="24"/>
  <c r="J223" i="24"/>
  <c r="K223" i="24"/>
  <c r="L223" i="24"/>
  <c r="M223" i="24"/>
  <c r="B224" i="24"/>
  <c r="C224" i="24"/>
  <c r="D224" i="24"/>
  <c r="E224" i="24"/>
  <c r="F224" i="24"/>
  <c r="G224" i="24"/>
  <c r="H224" i="24"/>
  <c r="I224" i="24"/>
  <c r="J224" i="24"/>
  <c r="K224" i="24"/>
  <c r="L224" i="24"/>
  <c r="M224" i="24"/>
  <c r="B225" i="24"/>
  <c r="C225" i="24"/>
  <c r="D225" i="24"/>
  <c r="E225" i="24"/>
  <c r="F225" i="24"/>
  <c r="G225" i="24"/>
  <c r="H225" i="24"/>
  <c r="I225" i="24"/>
  <c r="J225" i="24"/>
  <c r="K225" i="24"/>
  <c r="L225" i="24"/>
  <c r="M225" i="24"/>
  <c r="B226" i="24"/>
  <c r="C226" i="24"/>
  <c r="D226" i="24"/>
  <c r="E226" i="24"/>
  <c r="F226" i="24"/>
  <c r="G226" i="24"/>
  <c r="H226" i="24"/>
  <c r="I226" i="24"/>
  <c r="J226" i="24"/>
  <c r="K226" i="24"/>
  <c r="L226" i="24"/>
  <c r="M226" i="24"/>
  <c r="B227" i="24"/>
  <c r="C227" i="24"/>
  <c r="D227" i="24"/>
  <c r="E227" i="24"/>
  <c r="F227" i="24"/>
  <c r="G227" i="24"/>
  <c r="H227" i="24"/>
  <c r="I227" i="24"/>
  <c r="J227" i="24"/>
  <c r="K227" i="24"/>
  <c r="L227" i="24"/>
  <c r="M227" i="24"/>
  <c r="B228" i="24"/>
  <c r="C228" i="24"/>
  <c r="D228" i="24"/>
  <c r="E228" i="24"/>
  <c r="F228" i="24"/>
  <c r="G228" i="24"/>
  <c r="H228" i="24"/>
  <c r="I228" i="24"/>
  <c r="J228" i="24"/>
  <c r="K228" i="24"/>
  <c r="L228" i="24"/>
  <c r="M228" i="24"/>
  <c r="B229" i="24"/>
  <c r="C229" i="24"/>
  <c r="D229" i="24"/>
  <c r="E229" i="24"/>
  <c r="F229" i="24"/>
  <c r="G229" i="24"/>
  <c r="H229" i="24"/>
  <c r="I229" i="24"/>
  <c r="J229" i="24"/>
  <c r="K229" i="24"/>
  <c r="L229" i="24"/>
  <c r="M229" i="24"/>
  <c r="B230" i="24"/>
  <c r="C230" i="24"/>
  <c r="D230" i="24"/>
  <c r="E230" i="24"/>
  <c r="F230" i="24"/>
  <c r="G230" i="24"/>
  <c r="H230" i="24"/>
  <c r="I230" i="24"/>
  <c r="J230" i="24"/>
  <c r="K230" i="24"/>
  <c r="L230" i="24"/>
  <c r="M230" i="24"/>
  <c r="A230" i="24"/>
  <c r="E10" i="15"/>
  <c r="S10" i="15"/>
  <c r="M10" i="15"/>
  <c r="O4" i="15" s="1"/>
  <c r="O10" i="15"/>
  <c r="N10" i="15"/>
  <c r="M214" i="24"/>
  <c r="J214" i="24"/>
  <c r="H214" i="24"/>
  <c r="G214" i="24"/>
  <c r="F214" i="24"/>
  <c r="E214" i="24"/>
  <c r="D214" i="24"/>
  <c r="M213" i="24"/>
  <c r="J213" i="24"/>
  <c r="I213" i="24"/>
  <c r="H213" i="24"/>
  <c r="G213" i="24"/>
  <c r="F213" i="24"/>
  <c r="E213" i="24"/>
  <c r="C213" i="24"/>
  <c r="K212" i="24"/>
  <c r="J212" i="24"/>
  <c r="H212" i="24"/>
  <c r="G212" i="24"/>
  <c r="F212" i="24"/>
  <c r="D212" i="24"/>
  <c r="M211" i="24"/>
  <c r="K211" i="24"/>
  <c r="J211" i="24"/>
  <c r="H211" i="24"/>
  <c r="G211" i="24"/>
  <c r="E211" i="24"/>
  <c r="C211" i="24"/>
  <c r="M210" i="24"/>
  <c r="K210" i="24"/>
  <c r="J210" i="24"/>
  <c r="H210" i="24"/>
  <c r="F210" i="24"/>
  <c r="D210" i="24"/>
  <c r="C210" i="24"/>
  <c r="M209" i="24"/>
  <c r="K209" i="24"/>
  <c r="J209" i="24"/>
  <c r="G209" i="24"/>
  <c r="E209" i="24"/>
  <c r="D209" i="24"/>
  <c r="C209" i="24"/>
  <c r="M208" i="24"/>
  <c r="K208" i="24"/>
  <c r="H208" i="24"/>
  <c r="F208" i="24"/>
  <c r="E208" i="24"/>
  <c r="D208" i="24"/>
  <c r="C208" i="24"/>
  <c r="A8" i="3"/>
  <c r="H8" i="3" s="1"/>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N230" i="24"/>
  <c r="N229" i="24"/>
  <c r="M207" i="24"/>
  <c r="AV7" i="15"/>
  <c r="AV6" i="15" s="1"/>
  <c r="AV5" i="15" s="1"/>
  <c r="AV4" i="15" s="1"/>
  <c r="AV3" i="15" s="1"/>
  <c r="AT2" i="15"/>
  <c r="AT7" i="15"/>
  <c r="AT6" i="15" s="1"/>
  <c r="AT5" i="15" s="1"/>
  <c r="AT4" i="15" s="1"/>
  <c r="AT3" i="15" s="1"/>
  <c r="AV2" i="15"/>
  <c r="AS1064" i="8"/>
  <c r="AR1064" i="8"/>
  <c r="AQ1064" i="8"/>
  <c r="AO1064" i="8"/>
  <c r="L1064" i="8"/>
  <c r="B207" i="24"/>
  <c r="Y1773" i="15"/>
  <c r="AS1" i="8"/>
  <c r="AN1" i="8"/>
  <c r="AL1064" i="8"/>
  <c r="Y1782" i="15"/>
  <c r="Y1781" i="15"/>
  <c r="Y1780" i="15"/>
  <c r="Y1779" i="15"/>
  <c r="Y1778" i="15"/>
  <c r="Y1777" i="15"/>
  <c r="Y1776" i="15"/>
  <c r="Y1775" i="15"/>
  <c r="Y1774" i="15"/>
  <c r="AJ1064" i="8"/>
  <c r="AD1064" i="8"/>
  <c r="AE1064" i="8"/>
  <c r="AF1064" i="8"/>
  <c r="AG1064" i="8"/>
  <c r="AH1064" i="8"/>
  <c r="AI1064" i="8"/>
  <c r="AK1064" i="8"/>
  <c r="AM1064" i="8"/>
  <c r="AN1064" i="8"/>
  <c r="Y1783" i="15"/>
  <c r="L10" i="15"/>
  <c r="K21" i="18"/>
  <c r="X1793" i="15"/>
  <c r="W1793" i="15"/>
  <c r="D445" i="6"/>
  <c r="AK10" i="15"/>
  <c r="AJ10" i="15"/>
  <c r="AI10" i="15"/>
  <c r="G8" i="3"/>
  <c r="F8" i="3"/>
  <c r="I8" i="3" s="1"/>
  <c r="R10" i="15" s="1"/>
  <c r="AH10" i="15"/>
  <c r="I445" i="6"/>
  <c r="J207" i="24"/>
  <c r="H207" i="24"/>
  <c r="F207" i="24"/>
  <c r="D207" i="24"/>
  <c r="K207" i="24"/>
  <c r="E207" i="24"/>
  <c r="L207" i="24"/>
  <c r="I207" i="24"/>
  <c r="C207" i="24"/>
  <c r="N226" i="24"/>
  <c r="N227" i="24"/>
  <c r="N218" i="24"/>
  <c r="N223" i="24"/>
  <c r="N220" i="24"/>
  <c r="N219" i="24"/>
  <c r="N217" i="24"/>
  <c r="N216" i="24"/>
  <c r="N221" i="24"/>
  <c r="N222" i="24"/>
  <c r="N228" i="24"/>
  <c r="N225" i="24"/>
  <c r="N224" i="24"/>
  <c r="N215" i="24"/>
  <c r="C879" i="3" l="1"/>
  <c r="C855" i="3"/>
  <c r="C771" i="3"/>
  <c r="C747" i="3"/>
  <c r="C591" i="3"/>
  <c r="C563" i="3"/>
  <c r="C407" i="3"/>
  <c r="C383" i="3"/>
  <c r="C367" i="3"/>
  <c r="C311" i="3"/>
  <c r="O311" i="3" s="1"/>
  <c r="C223" i="3"/>
  <c r="O223" i="3" s="1"/>
  <c r="C195" i="3"/>
  <c r="O195" i="3" s="1"/>
  <c r="C159" i="3"/>
  <c r="C143" i="3"/>
  <c r="C47" i="3"/>
  <c r="C851" i="3"/>
  <c r="O851" i="3" s="1"/>
  <c r="C775" i="3"/>
  <c r="C759" i="3"/>
  <c r="C619" i="3"/>
  <c r="C583" i="3"/>
  <c r="C427" i="3"/>
  <c r="O427" i="3" s="1"/>
  <c r="C375" i="3"/>
  <c r="C359" i="3"/>
  <c r="O359" i="3" s="1"/>
  <c r="C307" i="3"/>
  <c r="O307" i="3" s="1"/>
  <c r="C279" i="3"/>
  <c r="C219" i="3"/>
  <c r="C199" i="3"/>
  <c r="C155" i="3"/>
  <c r="O155" i="3" s="1"/>
  <c r="C139" i="3"/>
  <c r="C115" i="3"/>
  <c r="C59" i="3"/>
  <c r="C55" i="3"/>
  <c r="O55" i="3" s="1"/>
  <c r="C886" i="3"/>
  <c r="O886" i="3" s="1"/>
  <c r="C882" i="3"/>
  <c r="O882" i="3" s="1"/>
  <c r="C794" i="3"/>
  <c r="O794" i="3" s="1"/>
  <c r="C790" i="3"/>
  <c r="O790" i="3" s="1"/>
  <c r="C654" i="3"/>
  <c r="C650" i="3"/>
  <c r="C634" i="3"/>
  <c r="C554" i="3"/>
  <c r="O554" i="3" s="1"/>
  <c r="C530" i="3"/>
  <c r="C486" i="3"/>
  <c r="C482" i="3"/>
  <c r="C446" i="3"/>
  <c r="C442" i="3"/>
  <c r="C370" i="3"/>
  <c r="C366" i="3"/>
  <c r="O366" i="3" s="1"/>
  <c r="C358" i="3"/>
  <c r="O358" i="3" s="1"/>
  <c r="C354" i="3"/>
  <c r="C350" i="3"/>
  <c r="C346" i="3"/>
  <c r="C338" i="3"/>
  <c r="C334" i="3"/>
  <c r="C114" i="3"/>
  <c r="C74" i="3"/>
  <c r="C62" i="3"/>
  <c r="C38" i="3"/>
  <c r="O38" i="3" s="1"/>
  <c r="C847" i="3"/>
  <c r="O847" i="3" s="1"/>
  <c r="C767" i="3"/>
  <c r="O767" i="3" s="1"/>
  <c r="C595" i="3"/>
  <c r="O595" i="3" s="1"/>
  <c r="C579" i="3"/>
  <c r="C491" i="3"/>
  <c r="C419" i="3"/>
  <c r="C379" i="3"/>
  <c r="C355" i="3"/>
  <c r="C319" i="3"/>
  <c r="C243" i="3"/>
  <c r="C151" i="3"/>
  <c r="C127" i="3"/>
  <c r="C39" i="3"/>
  <c r="O39" i="3" s="1"/>
  <c r="C815" i="3"/>
  <c r="O815" i="3" s="1"/>
  <c r="C779" i="3"/>
  <c r="O779" i="3" s="1"/>
  <c r="C763" i="3"/>
  <c r="C615" i="3"/>
  <c r="C587" i="3"/>
  <c r="C559" i="3"/>
  <c r="O559" i="3" s="1"/>
  <c r="C415" i="3"/>
  <c r="C371" i="3"/>
  <c r="C315" i="3"/>
  <c r="C247" i="3"/>
  <c r="C227" i="3"/>
  <c r="O227" i="3" s="1"/>
  <c r="C179" i="3"/>
  <c r="O179" i="3" s="1"/>
  <c r="C131" i="3"/>
  <c r="O131" i="3" s="1"/>
  <c r="C79" i="3"/>
  <c r="O79" i="3" s="1"/>
  <c r="C51" i="3"/>
  <c r="C948" i="3"/>
  <c r="C884" i="3"/>
  <c r="C880" i="3"/>
  <c r="O880" i="3" s="1"/>
  <c r="C848" i="3"/>
  <c r="C824" i="3"/>
  <c r="C796" i="3"/>
  <c r="C784" i="3"/>
  <c r="C656" i="3"/>
  <c r="C652" i="3"/>
  <c r="C640" i="3"/>
  <c r="O640" i="3" s="1"/>
  <c r="C636" i="3"/>
  <c r="O636" i="3" s="1"/>
  <c r="C612" i="3"/>
  <c r="C596" i="3"/>
  <c r="C592" i="3"/>
  <c r="C588" i="3"/>
  <c r="O588" i="3" s="1"/>
  <c r="C584" i="3"/>
  <c r="C560" i="3"/>
  <c r="C552" i="3"/>
  <c r="C536" i="3"/>
  <c r="O536" i="3" s="1"/>
  <c r="C488" i="3"/>
  <c r="O488" i="3" s="1"/>
  <c r="C444" i="3"/>
  <c r="C396" i="3"/>
  <c r="O396" i="3" s="1"/>
  <c r="C364" i="3"/>
  <c r="O364" i="3" s="1"/>
  <c r="C360" i="3"/>
  <c r="C356" i="3"/>
  <c r="C352" i="3"/>
  <c r="C348" i="3"/>
  <c r="O348" i="3" s="1"/>
  <c r="C340" i="3"/>
  <c r="C336" i="3"/>
  <c r="C300" i="3"/>
  <c r="C264" i="3"/>
  <c r="O264" i="3" s="1"/>
  <c r="C260" i="3"/>
  <c r="O260" i="3" s="1"/>
  <c r="C248" i="3"/>
  <c r="O248" i="3" s="1"/>
  <c r="C244" i="3"/>
  <c r="O244" i="3" s="1"/>
  <c r="C192" i="3"/>
  <c r="O192" i="3" s="1"/>
  <c r="C188" i="3"/>
  <c r="C180" i="3"/>
  <c r="C172" i="3"/>
  <c r="C164" i="3"/>
  <c r="C124" i="3"/>
  <c r="C116" i="3"/>
  <c r="C100" i="3"/>
  <c r="C76" i="3"/>
  <c r="C52" i="3"/>
  <c r="O52" i="3" s="1"/>
  <c r="C40" i="3"/>
  <c r="O40" i="3" s="1"/>
  <c r="C36" i="3"/>
  <c r="O36" i="3" s="1"/>
  <c r="C32" i="3"/>
  <c r="O32" i="3" s="1"/>
  <c r="C8" i="3"/>
  <c r="C695" i="3"/>
  <c r="C910" i="3"/>
  <c r="C730" i="3"/>
  <c r="C726" i="3"/>
  <c r="C702" i="3"/>
  <c r="C298" i="3"/>
  <c r="C246" i="3"/>
  <c r="O246" i="3" s="1"/>
  <c r="C242" i="3"/>
  <c r="C190" i="3"/>
  <c r="C186" i="3"/>
  <c r="O186" i="3" s="1"/>
  <c r="C178" i="3"/>
  <c r="O178" i="3" s="1"/>
  <c r="C142" i="3"/>
  <c r="C26" i="3"/>
  <c r="C14" i="3"/>
  <c r="C897" i="3"/>
  <c r="O897" i="3" s="1"/>
  <c r="C721" i="3"/>
  <c r="C717" i="3"/>
  <c r="C709" i="3"/>
  <c r="C25" i="3"/>
  <c r="O25" i="3" s="1"/>
  <c r="C908" i="3"/>
  <c r="O908" i="3" s="1"/>
  <c r="C736" i="3"/>
  <c r="O736" i="3" s="1"/>
  <c r="C28" i="3"/>
  <c r="O28" i="3" s="1"/>
  <c r="C20" i="3"/>
  <c r="O20" i="3" s="1"/>
  <c r="X1052" i="15"/>
  <c r="AL1052" i="15"/>
  <c r="AA1052" i="15"/>
  <c r="AC1052" i="15"/>
  <c r="V1052" i="15"/>
  <c r="Y1052" i="15"/>
  <c r="AB1052" i="15"/>
  <c r="W1052" i="15"/>
  <c r="U1052" i="15"/>
  <c r="U1048" i="15"/>
  <c r="AC1048" i="15"/>
  <c r="AL1048" i="15"/>
  <c r="AB1048" i="15"/>
  <c r="W1048" i="15"/>
  <c r="Y1048" i="15"/>
  <c r="V1048" i="15"/>
  <c r="X1048" i="15"/>
  <c r="AA1048" i="15"/>
  <c r="AA1044" i="15"/>
  <c r="V1044" i="15"/>
  <c r="U1044" i="15"/>
  <c r="Y1044" i="15"/>
  <c r="X1044" i="15"/>
  <c r="AC1044" i="15"/>
  <c r="W1044" i="15"/>
  <c r="AB1044" i="15"/>
  <c r="AL1044" i="15"/>
  <c r="Y1040" i="15"/>
  <c r="AB1040" i="15"/>
  <c r="W1040" i="15"/>
  <c r="AC1040" i="15"/>
  <c r="AL1040" i="15"/>
  <c r="AA1040" i="15"/>
  <c r="U1040" i="15"/>
  <c r="X1040" i="15"/>
  <c r="V1040" i="15"/>
  <c r="AA1036" i="15"/>
  <c r="Y1036" i="15"/>
  <c r="X1036" i="15"/>
  <c r="AC1036" i="15"/>
  <c r="AB1036" i="15"/>
  <c r="AL1036" i="15"/>
  <c r="V1036" i="15"/>
  <c r="W1036" i="15"/>
  <c r="U1036" i="15"/>
  <c r="AB1032" i="15"/>
  <c r="AL1032" i="15"/>
  <c r="W1032" i="15"/>
  <c r="U1032" i="15"/>
  <c r="AA1032" i="15"/>
  <c r="Y1032" i="15"/>
  <c r="AC1032" i="15"/>
  <c r="V1032" i="15"/>
  <c r="X1032" i="15"/>
  <c r="AA1028" i="15"/>
  <c r="V1028" i="15"/>
  <c r="Y1028" i="15"/>
  <c r="AB1028" i="15"/>
  <c r="AC1028" i="15"/>
  <c r="X1028" i="15"/>
  <c r="AL1028" i="15"/>
  <c r="U1028" i="15"/>
  <c r="W1028" i="15"/>
  <c r="AA1024" i="15"/>
  <c r="AC1024" i="15"/>
  <c r="X1024" i="15"/>
  <c r="AL1024" i="15"/>
  <c r="U1024" i="15"/>
  <c r="W1024" i="15"/>
  <c r="V1024" i="15"/>
  <c r="Y1024" i="15"/>
  <c r="AB1024" i="15"/>
  <c r="AL1020" i="15"/>
  <c r="V1020" i="15"/>
  <c r="U1020" i="15"/>
  <c r="W1020" i="15"/>
  <c r="AA1020" i="15"/>
  <c r="Y1020" i="15"/>
  <c r="AB1020" i="15"/>
  <c r="X1020" i="15"/>
  <c r="AC1020" i="15"/>
  <c r="AL1016" i="15"/>
  <c r="V1016" i="15"/>
  <c r="U1016" i="15"/>
  <c r="W1016" i="15"/>
  <c r="Y1016" i="15"/>
  <c r="AB1016" i="15"/>
  <c r="AC1016" i="15"/>
  <c r="AA1016" i="15"/>
  <c r="X1016" i="15"/>
  <c r="AL1012" i="15"/>
  <c r="X1012" i="15"/>
  <c r="U1012" i="15"/>
  <c r="W1012" i="15"/>
  <c r="AB1012" i="15"/>
  <c r="Y1012" i="15"/>
  <c r="AA1012" i="15"/>
  <c r="AC1012" i="15"/>
  <c r="V1012" i="15"/>
  <c r="AL1008" i="15"/>
  <c r="AC1008" i="15"/>
  <c r="AB1008" i="15"/>
  <c r="AA1008" i="15"/>
  <c r="Y1008" i="15"/>
  <c r="X1008" i="15"/>
  <c r="U1008" i="15"/>
  <c r="V1008" i="15"/>
  <c r="W1008" i="15"/>
  <c r="AL1004" i="15"/>
  <c r="AB1004" i="15"/>
  <c r="AC1004" i="15"/>
  <c r="AA1004" i="15"/>
  <c r="U1004" i="15"/>
  <c r="Y1004" i="15"/>
  <c r="X1004" i="15"/>
  <c r="W1004" i="15"/>
  <c r="V1004" i="15"/>
  <c r="AL1000" i="15"/>
  <c r="AB1000" i="15"/>
  <c r="AC1000" i="15"/>
  <c r="AA1000" i="15"/>
  <c r="Y1000" i="15"/>
  <c r="U1000" i="15"/>
  <c r="V1000" i="15"/>
  <c r="X1000" i="15"/>
  <c r="W1000" i="15"/>
  <c r="AL996" i="15"/>
  <c r="AB996" i="15"/>
  <c r="AC996" i="15"/>
  <c r="AA996" i="15"/>
  <c r="Y996" i="15"/>
  <c r="U996" i="15"/>
  <c r="X996" i="15"/>
  <c r="W996" i="15"/>
  <c r="V996" i="15"/>
  <c r="AL992" i="15"/>
  <c r="AC992" i="15"/>
  <c r="AB992" i="15"/>
  <c r="AA992" i="15"/>
  <c r="Y992" i="15"/>
  <c r="X992" i="15"/>
  <c r="U992" i="15"/>
  <c r="V992" i="15"/>
  <c r="W992" i="15"/>
  <c r="AL988" i="15"/>
  <c r="AB988" i="15"/>
  <c r="AC988" i="15"/>
  <c r="AA988" i="15"/>
  <c r="Y988" i="15"/>
  <c r="U988" i="15"/>
  <c r="X988" i="15"/>
  <c r="W988" i="15"/>
  <c r="V988" i="15"/>
  <c r="AL984" i="15"/>
  <c r="AB984" i="15"/>
  <c r="AC984" i="15"/>
  <c r="AA984" i="15"/>
  <c r="Y984" i="15"/>
  <c r="V984" i="15"/>
  <c r="X984" i="15"/>
  <c r="U984" i="15"/>
  <c r="W984" i="15"/>
  <c r="AL980" i="15"/>
  <c r="AC980" i="15"/>
  <c r="AB980" i="15"/>
  <c r="AA980" i="15"/>
  <c r="Y980" i="15"/>
  <c r="U980" i="15"/>
  <c r="V980" i="15"/>
  <c r="W980" i="15"/>
  <c r="X980" i="15"/>
  <c r="AL976" i="15"/>
  <c r="AC976" i="15"/>
  <c r="AB976" i="15"/>
  <c r="Y976" i="15"/>
  <c r="AA976" i="15"/>
  <c r="X976" i="15"/>
  <c r="U976" i="15"/>
  <c r="V976" i="15"/>
  <c r="W976" i="15"/>
  <c r="AL972" i="15"/>
  <c r="AB972" i="15"/>
  <c r="AC972" i="15"/>
  <c r="AA972" i="15"/>
  <c r="U972" i="15"/>
  <c r="X972" i="15"/>
  <c r="Y972" i="15"/>
  <c r="V972" i="15"/>
  <c r="W972" i="15"/>
  <c r="AL968" i="15"/>
  <c r="AB968" i="15"/>
  <c r="AC968" i="15"/>
  <c r="AA968" i="15"/>
  <c r="Y968" i="15"/>
  <c r="U968" i="15"/>
  <c r="V968" i="15"/>
  <c r="X968" i="15"/>
  <c r="W968" i="15"/>
  <c r="AL964" i="15"/>
  <c r="AB964" i="15"/>
  <c r="AC964" i="15"/>
  <c r="AA964" i="15"/>
  <c r="Y964" i="15"/>
  <c r="U964" i="15"/>
  <c r="X964" i="15"/>
  <c r="W964" i="15"/>
  <c r="V964" i="15"/>
  <c r="AL960" i="15"/>
  <c r="AC960" i="15"/>
  <c r="AB960" i="15"/>
  <c r="AA960" i="15"/>
  <c r="Y960" i="15"/>
  <c r="X960" i="15"/>
  <c r="U960" i="15"/>
  <c r="W960" i="15"/>
  <c r="V960" i="15"/>
  <c r="AL956" i="15"/>
  <c r="AB956" i="15"/>
  <c r="AC956" i="15"/>
  <c r="AA956" i="15"/>
  <c r="Y956" i="15"/>
  <c r="U956" i="15"/>
  <c r="X956" i="15"/>
  <c r="W956" i="15"/>
  <c r="V956" i="15"/>
  <c r="AL952" i="15"/>
  <c r="AB952" i="15"/>
  <c r="AC952" i="15"/>
  <c r="Y952" i="15"/>
  <c r="AA952" i="15"/>
  <c r="V952" i="15"/>
  <c r="X952" i="15"/>
  <c r="U952" i="15"/>
  <c r="W952" i="15"/>
  <c r="AL948" i="15"/>
  <c r="AB948" i="15"/>
  <c r="AC948" i="15"/>
  <c r="AA948" i="15"/>
  <c r="Y948" i="15"/>
  <c r="U948" i="15"/>
  <c r="W948" i="15"/>
  <c r="X948" i="15"/>
  <c r="V948" i="15"/>
  <c r="AL944" i="15"/>
  <c r="AC944" i="15"/>
  <c r="AB944" i="15"/>
  <c r="AA944" i="15"/>
  <c r="Y944" i="15"/>
  <c r="X944" i="15"/>
  <c r="U944" i="15"/>
  <c r="V944" i="15"/>
  <c r="W944" i="15"/>
  <c r="AL940" i="15"/>
  <c r="AB940" i="15"/>
  <c r="AC940" i="15"/>
  <c r="AA940" i="15"/>
  <c r="U940" i="15"/>
  <c r="Y940" i="15"/>
  <c r="X940" i="15"/>
  <c r="W940" i="15"/>
  <c r="V940" i="15"/>
  <c r="AL936" i="15"/>
  <c r="AB936" i="15"/>
  <c r="AC936" i="15"/>
  <c r="AA936" i="15"/>
  <c r="Y936" i="15"/>
  <c r="U936" i="15"/>
  <c r="V936" i="15"/>
  <c r="X936" i="15"/>
  <c r="W936" i="15"/>
  <c r="AL932" i="15"/>
  <c r="AC932" i="15"/>
  <c r="AB932" i="15"/>
  <c r="AA932" i="15"/>
  <c r="Y932" i="15"/>
  <c r="U932" i="15"/>
  <c r="X932" i="15"/>
  <c r="W932" i="15"/>
  <c r="V932" i="15"/>
  <c r="AL928" i="15"/>
  <c r="AC928" i="15"/>
  <c r="AB928" i="15"/>
  <c r="AA928" i="15"/>
  <c r="Y928" i="15"/>
  <c r="X928" i="15"/>
  <c r="U928" i="15"/>
  <c r="V928" i="15"/>
  <c r="W928" i="15"/>
  <c r="AL924" i="15"/>
  <c r="AB924" i="15"/>
  <c r="AC924" i="15"/>
  <c r="AA924" i="15"/>
  <c r="Y924" i="15"/>
  <c r="U924" i="15"/>
  <c r="X924" i="15"/>
  <c r="W924" i="15"/>
  <c r="V924" i="15"/>
  <c r="AL920" i="15"/>
  <c r="AB920" i="15"/>
  <c r="AC920" i="15"/>
  <c r="Y920" i="15"/>
  <c r="AA920" i="15"/>
  <c r="V920" i="15"/>
  <c r="X920" i="15"/>
  <c r="U920" i="15"/>
  <c r="W920" i="15"/>
  <c r="AL916" i="15"/>
  <c r="AB916" i="15"/>
  <c r="AC916" i="15"/>
  <c r="AA916" i="15"/>
  <c r="Y916" i="15"/>
  <c r="U916" i="15"/>
  <c r="V916" i="15"/>
  <c r="W916" i="15"/>
  <c r="X916" i="15"/>
  <c r="AL912" i="15"/>
  <c r="AC912" i="15"/>
  <c r="AB912" i="15"/>
  <c r="AA912" i="15"/>
  <c r="Y912" i="15"/>
  <c r="X912" i="15"/>
  <c r="U912" i="15"/>
  <c r="V912" i="15"/>
  <c r="W912" i="15"/>
  <c r="AL908" i="15"/>
  <c r="AB908" i="15"/>
  <c r="AC908" i="15"/>
  <c r="U908" i="15"/>
  <c r="AA908" i="15"/>
  <c r="Y908" i="15"/>
  <c r="X908" i="15"/>
  <c r="V908" i="15"/>
  <c r="W908" i="15"/>
  <c r="AL904" i="15"/>
  <c r="AB904" i="15"/>
  <c r="AC904" i="15"/>
  <c r="AA904" i="15"/>
  <c r="Y904" i="15"/>
  <c r="U904" i="15"/>
  <c r="V904" i="15"/>
  <c r="X904" i="15"/>
  <c r="W904" i="15"/>
  <c r="AL900" i="15"/>
  <c r="AC900" i="15"/>
  <c r="AB900" i="15"/>
  <c r="AA900" i="15"/>
  <c r="Y900" i="15"/>
  <c r="U900" i="15"/>
  <c r="X900" i="15"/>
  <c r="W900" i="15"/>
  <c r="V900" i="15"/>
  <c r="AL896" i="15"/>
  <c r="AC896" i="15"/>
  <c r="AB896" i="15"/>
  <c r="AA896" i="15"/>
  <c r="Y896" i="15"/>
  <c r="X896" i="15"/>
  <c r="U896" i="15"/>
  <c r="W896" i="15"/>
  <c r="V896" i="15"/>
  <c r="AL892" i="15"/>
  <c r="AB892" i="15"/>
  <c r="AC892" i="15"/>
  <c r="AA892" i="15"/>
  <c r="Y892" i="15"/>
  <c r="U892" i="15"/>
  <c r="X892" i="15"/>
  <c r="W892" i="15"/>
  <c r="V892" i="15"/>
  <c r="AL888" i="15"/>
  <c r="AB888" i="15"/>
  <c r="AC888" i="15"/>
  <c r="Y888" i="15"/>
  <c r="AA888" i="15"/>
  <c r="X888" i="15"/>
  <c r="U888" i="15"/>
  <c r="V888" i="15"/>
  <c r="W888" i="15"/>
  <c r="AL884" i="15"/>
  <c r="AC884" i="15"/>
  <c r="AB884" i="15"/>
  <c r="AA884" i="15"/>
  <c r="Y884" i="15"/>
  <c r="U884" i="15"/>
  <c r="X884" i="15"/>
  <c r="W884" i="15"/>
  <c r="V884" i="15"/>
  <c r="AL880" i="15"/>
  <c r="AC880" i="15"/>
  <c r="AB880" i="15"/>
  <c r="Y880" i="15"/>
  <c r="AA880" i="15"/>
  <c r="X880" i="15"/>
  <c r="U880" i="15"/>
  <c r="V880" i="15"/>
  <c r="W880" i="15"/>
  <c r="AL876" i="15"/>
  <c r="AB876" i="15"/>
  <c r="AC876" i="15"/>
  <c r="AA876" i="15"/>
  <c r="U876" i="15"/>
  <c r="Y876" i="15"/>
  <c r="X876" i="15"/>
  <c r="W876" i="15"/>
  <c r="V876" i="15"/>
  <c r="AL872" i="15"/>
  <c r="AB872" i="15"/>
  <c r="AC872" i="15"/>
  <c r="AA872" i="15"/>
  <c r="Y872" i="15"/>
  <c r="U872" i="15"/>
  <c r="X872" i="15"/>
  <c r="V872" i="15"/>
  <c r="W872" i="15"/>
  <c r="AL868" i="15"/>
  <c r="AB868" i="15"/>
  <c r="AC868" i="15"/>
  <c r="AA868" i="15"/>
  <c r="Y868" i="15"/>
  <c r="X868" i="15"/>
  <c r="U868" i="15"/>
  <c r="W868" i="15"/>
  <c r="V868" i="15"/>
  <c r="AL864" i="15"/>
  <c r="AB864" i="15"/>
  <c r="AC864" i="15"/>
  <c r="Y864" i="15"/>
  <c r="AA864" i="15"/>
  <c r="U864" i="15"/>
  <c r="X864" i="15"/>
  <c r="W864" i="15"/>
  <c r="V864" i="15"/>
  <c r="AL860" i="15"/>
  <c r="AB860" i="15"/>
  <c r="AC860" i="15"/>
  <c r="AA860" i="15"/>
  <c r="Y860" i="15"/>
  <c r="X860" i="15"/>
  <c r="U860" i="15"/>
  <c r="W860" i="15"/>
  <c r="V860" i="15"/>
  <c r="AL856" i="15"/>
  <c r="AB856" i="15"/>
  <c r="AC856" i="15"/>
  <c r="Y856" i="15"/>
  <c r="AA856" i="15"/>
  <c r="U856" i="15"/>
  <c r="V856" i="15"/>
  <c r="X856" i="15"/>
  <c r="W856" i="15"/>
  <c r="AL852" i="15"/>
  <c r="AC852" i="15"/>
  <c r="AB852" i="15"/>
  <c r="AA852" i="15"/>
  <c r="Y852" i="15"/>
  <c r="U852" i="15"/>
  <c r="X852" i="15"/>
  <c r="V852" i="15"/>
  <c r="W852" i="15"/>
  <c r="AL848" i="15"/>
  <c r="AC848" i="15"/>
  <c r="AB848" i="15"/>
  <c r="AA848" i="15"/>
  <c r="Y848" i="15"/>
  <c r="X848" i="15"/>
  <c r="V848" i="15"/>
  <c r="U848" i="15"/>
  <c r="W848" i="15"/>
  <c r="AL844" i="15"/>
  <c r="AC844" i="15"/>
  <c r="AB844" i="15"/>
  <c r="AA844" i="15"/>
  <c r="U844" i="15"/>
  <c r="Y844" i="15"/>
  <c r="X844" i="15"/>
  <c r="V844" i="15"/>
  <c r="W844" i="15"/>
  <c r="AL840" i="15"/>
  <c r="AB840" i="15"/>
  <c r="AC840" i="15"/>
  <c r="AA840" i="15"/>
  <c r="Y840" i="15"/>
  <c r="U840" i="15"/>
  <c r="X840" i="15"/>
  <c r="V840" i="15"/>
  <c r="W840" i="15"/>
  <c r="AL836" i="15"/>
  <c r="AB836" i="15"/>
  <c r="AC836" i="15"/>
  <c r="AA836" i="15"/>
  <c r="Y836" i="15"/>
  <c r="X836" i="15"/>
  <c r="U836" i="15"/>
  <c r="W836" i="15"/>
  <c r="V836" i="15"/>
  <c r="AL832" i="15"/>
  <c r="AC832" i="15"/>
  <c r="AB832" i="15"/>
  <c r="AA832" i="15"/>
  <c r="Y832" i="15"/>
  <c r="U832" i="15"/>
  <c r="X832" i="15"/>
  <c r="V832" i="15"/>
  <c r="W832" i="15"/>
  <c r="AL828" i="15"/>
  <c r="AB828" i="15"/>
  <c r="AC828" i="15"/>
  <c r="AA828" i="15"/>
  <c r="Y828" i="15"/>
  <c r="X828" i="15"/>
  <c r="U828" i="15"/>
  <c r="V828" i="15"/>
  <c r="W828" i="15"/>
  <c r="AL824" i="15"/>
  <c r="AB824" i="15"/>
  <c r="AC824" i="15"/>
  <c r="Y824" i="15"/>
  <c r="AA824" i="15"/>
  <c r="U824" i="15"/>
  <c r="V824" i="15"/>
  <c r="X824" i="15"/>
  <c r="W824" i="15"/>
  <c r="AL820" i="15"/>
  <c r="AC820" i="15"/>
  <c r="AB820" i="15"/>
  <c r="Y820" i="15"/>
  <c r="AA820" i="15"/>
  <c r="U820" i="15"/>
  <c r="X820" i="15"/>
  <c r="V820" i="15"/>
  <c r="W820" i="15"/>
  <c r="AL816" i="15"/>
  <c r="AC816" i="15"/>
  <c r="AB816" i="15"/>
  <c r="AA816" i="15"/>
  <c r="Y816" i="15"/>
  <c r="X816" i="15"/>
  <c r="U816" i="15"/>
  <c r="V816" i="15"/>
  <c r="W816" i="15"/>
  <c r="AL812" i="15"/>
  <c r="AA812" i="15"/>
  <c r="AB812" i="15"/>
  <c r="AC812" i="15"/>
  <c r="X812" i="15"/>
  <c r="U812" i="15"/>
  <c r="Y812" i="15"/>
  <c r="V812" i="15"/>
  <c r="W812" i="15"/>
  <c r="AL808" i="15"/>
  <c r="AC808" i="15"/>
  <c r="AB808" i="15"/>
  <c r="AA808" i="15"/>
  <c r="Y808" i="15"/>
  <c r="W808" i="15"/>
  <c r="X808" i="15"/>
  <c r="V808" i="15"/>
  <c r="U808" i="15"/>
  <c r="AL804" i="15"/>
  <c r="AB804" i="15"/>
  <c r="AC804" i="15"/>
  <c r="AA804" i="15"/>
  <c r="Y804" i="15"/>
  <c r="X804" i="15"/>
  <c r="W804" i="15"/>
  <c r="V804" i="15"/>
  <c r="U804" i="15"/>
  <c r="AL800" i="15"/>
  <c r="AC800" i="15"/>
  <c r="AB800" i="15"/>
  <c r="Y800" i="15"/>
  <c r="AA800" i="15"/>
  <c r="W800" i="15"/>
  <c r="X800" i="15"/>
  <c r="V800" i="15"/>
  <c r="U800" i="15"/>
  <c r="AL796" i="15"/>
  <c r="AB796" i="15"/>
  <c r="AC796" i="15"/>
  <c r="Y796" i="15"/>
  <c r="AA796" i="15"/>
  <c r="X796" i="15"/>
  <c r="W796" i="15"/>
  <c r="V796" i="15"/>
  <c r="U796" i="15"/>
  <c r="AL792" i="15"/>
  <c r="AB792" i="15"/>
  <c r="AC792" i="15"/>
  <c r="AA792" i="15"/>
  <c r="Y792" i="15"/>
  <c r="W792" i="15"/>
  <c r="X792" i="15"/>
  <c r="V792" i="15"/>
  <c r="U792" i="15"/>
  <c r="AL788" i="15"/>
  <c r="AB788" i="15"/>
  <c r="AC788" i="15"/>
  <c r="AA788" i="15"/>
  <c r="Y788" i="15"/>
  <c r="X788" i="15"/>
  <c r="W788" i="15"/>
  <c r="V788" i="15"/>
  <c r="U788" i="15"/>
  <c r="AL784" i="15"/>
  <c r="AC784" i="15"/>
  <c r="AB784" i="15"/>
  <c r="AA784" i="15"/>
  <c r="Y784" i="15"/>
  <c r="W784" i="15"/>
  <c r="X784" i="15"/>
  <c r="V784" i="15"/>
  <c r="U784" i="15"/>
  <c r="AL780" i="15"/>
  <c r="AA780" i="15"/>
  <c r="AC780" i="15"/>
  <c r="AB780" i="15"/>
  <c r="W780" i="15"/>
  <c r="Y780" i="15"/>
  <c r="X780" i="15"/>
  <c r="V780" i="15"/>
  <c r="U780" i="15"/>
  <c r="AL776" i="15"/>
  <c r="AC776" i="15"/>
  <c r="AB776" i="15"/>
  <c r="Y776" i="15"/>
  <c r="AA776" i="15"/>
  <c r="X776" i="15"/>
  <c r="W776" i="15"/>
  <c r="V776" i="15"/>
  <c r="U776" i="15"/>
  <c r="AL772" i="15"/>
  <c r="AB772" i="15"/>
  <c r="AC772" i="15"/>
  <c r="Y772" i="15"/>
  <c r="AA772" i="15"/>
  <c r="W772" i="15"/>
  <c r="X772" i="15"/>
  <c r="V772" i="15"/>
  <c r="U772" i="15"/>
  <c r="AL768" i="15"/>
  <c r="AC768" i="15"/>
  <c r="AB768" i="15"/>
  <c r="AA768" i="15"/>
  <c r="Y768" i="15"/>
  <c r="X768" i="15"/>
  <c r="W768" i="15"/>
  <c r="V768" i="15"/>
  <c r="U768" i="15"/>
  <c r="AL764" i="15"/>
  <c r="AB764" i="15"/>
  <c r="AC764" i="15"/>
  <c r="AA764" i="15"/>
  <c r="Y764" i="15"/>
  <c r="W764" i="15"/>
  <c r="X764" i="15"/>
  <c r="V764" i="15"/>
  <c r="U764" i="15"/>
  <c r="AL760" i="15"/>
  <c r="AB760" i="15"/>
  <c r="AC760" i="15"/>
  <c r="AA760" i="15"/>
  <c r="Y760" i="15"/>
  <c r="W760" i="15"/>
  <c r="X760" i="15"/>
  <c r="V760" i="15"/>
  <c r="U760" i="15"/>
  <c r="AL756" i="15"/>
  <c r="AB756" i="15"/>
  <c r="AC756" i="15"/>
  <c r="Y756" i="15"/>
  <c r="AA756" i="15"/>
  <c r="W756" i="15"/>
  <c r="X756" i="15"/>
  <c r="V756" i="15"/>
  <c r="U756" i="15"/>
  <c r="AL752" i="15"/>
  <c r="AC752" i="15"/>
  <c r="AB752" i="15"/>
  <c r="AA752" i="15"/>
  <c r="Y752" i="15"/>
  <c r="X752" i="15"/>
  <c r="W752" i="15"/>
  <c r="V752" i="15"/>
  <c r="U752" i="15"/>
  <c r="AL748" i="15"/>
  <c r="AA748" i="15"/>
  <c r="AC748" i="15"/>
  <c r="AB748" i="15"/>
  <c r="X748" i="15"/>
  <c r="W748" i="15"/>
  <c r="Y748" i="15"/>
  <c r="V748" i="15"/>
  <c r="U748" i="15"/>
  <c r="AL744" i="15"/>
  <c r="AC744" i="15"/>
  <c r="AB744" i="15"/>
  <c r="AA744" i="15"/>
  <c r="Y744" i="15"/>
  <c r="X744" i="15"/>
  <c r="W744" i="15"/>
  <c r="V744" i="15"/>
  <c r="U744" i="15"/>
  <c r="AL740" i="15"/>
  <c r="AB740" i="15"/>
  <c r="AC740" i="15"/>
  <c r="AA740" i="15"/>
  <c r="Y740" i="15"/>
  <c r="W740" i="15"/>
  <c r="X740" i="15"/>
  <c r="V740" i="15"/>
  <c r="U740" i="15"/>
  <c r="AL736" i="15"/>
  <c r="AC736" i="15"/>
  <c r="AB736" i="15"/>
  <c r="Y736" i="15"/>
  <c r="AA736" i="15"/>
  <c r="W736" i="15"/>
  <c r="X736" i="15"/>
  <c r="V736" i="15"/>
  <c r="U736" i="15"/>
  <c r="AL732" i="15"/>
  <c r="AB732" i="15"/>
  <c r="AC732" i="15"/>
  <c r="AA732" i="15"/>
  <c r="Y732" i="15"/>
  <c r="W732" i="15"/>
  <c r="X732" i="15"/>
  <c r="V732" i="15"/>
  <c r="U732" i="15"/>
  <c r="AL728" i="15"/>
  <c r="AC728" i="15"/>
  <c r="AB728" i="15"/>
  <c r="Y728" i="15"/>
  <c r="AA728" i="15"/>
  <c r="W728" i="15"/>
  <c r="X728" i="15"/>
  <c r="V728" i="15"/>
  <c r="U728" i="15"/>
  <c r="AL724" i="15"/>
  <c r="AB724" i="15"/>
  <c r="AC724" i="15"/>
  <c r="AA724" i="15"/>
  <c r="Y724" i="15"/>
  <c r="W724" i="15"/>
  <c r="X724" i="15"/>
  <c r="V724" i="15"/>
  <c r="U724" i="15"/>
  <c r="AL720" i="15"/>
  <c r="AC720" i="15"/>
  <c r="AB720" i="15"/>
  <c r="AA720" i="15"/>
  <c r="Y720" i="15"/>
  <c r="W720" i="15"/>
  <c r="X720" i="15"/>
  <c r="V720" i="15"/>
  <c r="U720" i="15"/>
  <c r="AL716" i="15"/>
  <c r="AB716" i="15"/>
  <c r="AC716" i="15"/>
  <c r="AA716" i="15"/>
  <c r="X716" i="15"/>
  <c r="W716" i="15"/>
  <c r="Y716" i="15"/>
  <c r="V716" i="15"/>
  <c r="U716" i="15"/>
  <c r="AL712" i="15"/>
  <c r="AC712" i="15"/>
  <c r="AB712" i="15"/>
  <c r="AA712" i="15"/>
  <c r="Y712" i="15"/>
  <c r="X712" i="15"/>
  <c r="W712" i="15"/>
  <c r="V712" i="15"/>
  <c r="U712" i="15"/>
  <c r="AL708" i="15"/>
  <c r="AB708" i="15"/>
  <c r="AC708" i="15"/>
  <c r="AA708" i="15"/>
  <c r="Y708" i="15"/>
  <c r="W708" i="15"/>
  <c r="X708" i="15"/>
  <c r="V708" i="15"/>
  <c r="U708" i="15"/>
  <c r="AL704" i="15"/>
  <c r="AC704" i="15"/>
  <c r="AB704" i="15"/>
  <c r="Y704" i="15"/>
  <c r="AA704" i="15"/>
  <c r="W704" i="15"/>
  <c r="X704" i="15"/>
  <c r="V704" i="15"/>
  <c r="U704" i="15"/>
  <c r="AL700" i="15"/>
  <c r="AB700" i="15"/>
  <c r="AC700" i="15"/>
  <c r="AA700" i="15"/>
  <c r="Y700" i="15"/>
  <c r="W700" i="15"/>
  <c r="X700" i="15"/>
  <c r="V700" i="15"/>
  <c r="U700" i="15"/>
  <c r="AL696" i="15"/>
  <c r="AC696" i="15"/>
  <c r="AB696" i="15"/>
  <c r="AA696" i="15"/>
  <c r="Y696" i="15"/>
  <c r="W696" i="15"/>
  <c r="X696" i="15"/>
  <c r="V696" i="15"/>
  <c r="U696" i="15"/>
  <c r="AL692" i="15"/>
  <c r="AB692" i="15"/>
  <c r="AC692" i="15"/>
  <c r="Y692" i="15"/>
  <c r="AA692" i="15"/>
  <c r="W692" i="15"/>
  <c r="X692" i="15"/>
  <c r="V692" i="15"/>
  <c r="U692" i="15"/>
  <c r="AL688" i="15"/>
  <c r="AC688" i="15"/>
  <c r="AB688" i="15"/>
  <c r="AA688" i="15"/>
  <c r="Y688" i="15"/>
  <c r="W688" i="15"/>
  <c r="X688" i="15"/>
  <c r="V688" i="15"/>
  <c r="U688" i="15"/>
  <c r="AL684" i="15"/>
  <c r="AA684" i="15"/>
  <c r="AC684" i="15"/>
  <c r="AB684" i="15"/>
  <c r="W684" i="15"/>
  <c r="X684" i="15"/>
  <c r="Y684" i="15"/>
  <c r="V684" i="15"/>
  <c r="U684" i="15"/>
  <c r="AL680" i="15"/>
  <c r="AC680" i="15"/>
  <c r="AB680" i="15"/>
  <c r="Y680" i="15"/>
  <c r="AA680" i="15"/>
  <c r="W680" i="15"/>
  <c r="X680" i="15"/>
  <c r="V680" i="15"/>
  <c r="U680" i="15"/>
  <c r="AL676" i="15"/>
  <c r="AB676" i="15"/>
  <c r="AC676" i="15"/>
  <c r="AA676" i="15"/>
  <c r="Y676" i="15"/>
  <c r="X676" i="15"/>
  <c r="W676" i="15"/>
  <c r="V676" i="15"/>
  <c r="U676" i="15"/>
  <c r="AL672" i="15"/>
  <c r="AC672" i="15"/>
  <c r="AB672" i="15"/>
  <c r="AA672" i="15"/>
  <c r="Y672" i="15"/>
  <c r="W672" i="15"/>
  <c r="X672" i="15"/>
  <c r="V672" i="15"/>
  <c r="U672" i="15"/>
  <c r="AL668" i="15"/>
  <c r="AB668" i="15"/>
  <c r="AC668" i="15"/>
  <c r="AA668" i="15"/>
  <c r="Y668" i="15"/>
  <c r="W668" i="15"/>
  <c r="X668" i="15"/>
  <c r="V668" i="15"/>
  <c r="U668" i="15"/>
  <c r="AL664" i="15"/>
  <c r="AC664" i="15"/>
  <c r="AB664" i="15"/>
  <c r="Y664" i="15"/>
  <c r="AA664" i="15"/>
  <c r="W664" i="15"/>
  <c r="X664" i="15"/>
  <c r="V664" i="15"/>
  <c r="U664" i="15"/>
  <c r="AL660" i="15"/>
  <c r="AB660" i="15"/>
  <c r="AC660" i="15"/>
  <c r="Y660" i="15"/>
  <c r="AA660" i="15"/>
  <c r="W660" i="15"/>
  <c r="X660" i="15"/>
  <c r="V660" i="15"/>
  <c r="U660" i="15"/>
  <c r="AL656" i="15"/>
  <c r="AC656" i="15"/>
  <c r="AB656" i="15"/>
  <c r="AA656" i="15"/>
  <c r="Y656" i="15"/>
  <c r="W656" i="15"/>
  <c r="X656" i="15"/>
  <c r="V656" i="15"/>
  <c r="U656" i="15"/>
  <c r="AL652" i="15"/>
  <c r="AA652" i="15"/>
  <c r="AC652" i="15"/>
  <c r="AB652" i="15"/>
  <c r="W652" i="15"/>
  <c r="Y652" i="15"/>
  <c r="X652" i="15"/>
  <c r="V652" i="15"/>
  <c r="U652" i="15"/>
  <c r="AL648" i="15"/>
  <c r="AC648" i="15"/>
  <c r="AB648" i="15"/>
  <c r="AA648" i="15"/>
  <c r="Y648" i="15"/>
  <c r="W648" i="15"/>
  <c r="X648" i="15"/>
  <c r="V648" i="15"/>
  <c r="U648" i="15"/>
  <c r="AL644" i="15"/>
  <c r="AB644" i="15"/>
  <c r="AC644" i="15"/>
  <c r="AA644" i="15"/>
  <c r="Y644" i="15"/>
  <c r="W644" i="15"/>
  <c r="X644" i="15"/>
  <c r="V644" i="15"/>
  <c r="U644" i="15"/>
  <c r="AL640" i="15"/>
  <c r="AC640" i="15"/>
  <c r="AB640" i="15"/>
  <c r="AA640" i="15"/>
  <c r="Y640" i="15"/>
  <c r="X640" i="15"/>
  <c r="W640" i="15"/>
  <c r="V640" i="15"/>
  <c r="U640" i="15"/>
  <c r="AL636" i="15"/>
  <c r="AB636" i="15"/>
  <c r="AC636" i="15"/>
  <c r="Y636" i="15"/>
  <c r="AA636" i="15"/>
  <c r="W636" i="15"/>
  <c r="X636" i="15"/>
  <c r="V636" i="15"/>
  <c r="U636" i="15"/>
  <c r="AL632" i="15"/>
  <c r="AC632" i="15"/>
  <c r="AB632" i="15"/>
  <c r="Y632" i="15"/>
  <c r="AA632" i="15"/>
  <c r="W632" i="15"/>
  <c r="X632" i="15"/>
  <c r="V632" i="15"/>
  <c r="U632" i="15"/>
  <c r="AL628" i="15"/>
  <c r="AB628" i="15"/>
  <c r="AC628" i="15"/>
  <c r="AA628" i="15"/>
  <c r="Y628" i="15"/>
  <c r="W628" i="15"/>
  <c r="X628" i="15"/>
  <c r="V628" i="15"/>
  <c r="U628" i="15"/>
  <c r="AL624" i="15"/>
  <c r="AC624" i="15"/>
  <c r="AB624" i="15"/>
  <c r="AA624" i="15"/>
  <c r="Y624" i="15"/>
  <c r="W624" i="15"/>
  <c r="X624" i="15"/>
  <c r="V624" i="15"/>
  <c r="U624" i="15"/>
  <c r="AL620" i="15"/>
  <c r="AA620" i="15"/>
  <c r="AC620" i="15"/>
  <c r="AB620" i="15"/>
  <c r="W620" i="15"/>
  <c r="Y620" i="15"/>
  <c r="X620" i="15"/>
  <c r="V620" i="15"/>
  <c r="U620" i="15"/>
  <c r="AL616" i="15"/>
  <c r="AC616" i="15"/>
  <c r="AB616" i="15"/>
  <c r="AA616" i="15"/>
  <c r="Y616" i="15"/>
  <c r="W616" i="15"/>
  <c r="X616" i="15"/>
  <c r="V616" i="15"/>
  <c r="U616" i="15"/>
  <c r="AL612" i="15"/>
  <c r="AB612" i="15"/>
  <c r="AC612" i="15"/>
  <c r="Y612" i="15"/>
  <c r="AA612" i="15"/>
  <c r="W612" i="15"/>
  <c r="X612" i="15"/>
  <c r="V612" i="15"/>
  <c r="U612" i="15"/>
  <c r="AL608" i="15"/>
  <c r="AC608" i="15"/>
  <c r="AB608" i="15"/>
  <c r="AA608" i="15"/>
  <c r="Y608" i="15"/>
  <c r="W608" i="15"/>
  <c r="X608" i="15"/>
  <c r="V608" i="15"/>
  <c r="U608" i="15"/>
  <c r="AL604" i="15"/>
  <c r="AB604" i="15"/>
  <c r="AC604" i="15"/>
  <c r="AA604" i="15"/>
  <c r="Y604" i="15"/>
  <c r="X604" i="15"/>
  <c r="W604" i="15"/>
  <c r="V604" i="15"/>
  <c r="U604" i="15"/>
  <c r="AL600" i="15"/>
  <c r="AC600" i="15"/>
  <c r="AA600" i="15"/>
  <c r="AB600" i="15"/>
  <c r="X600" i="15"/>
  <c r="Y600" i="15"/>
  <c r="W600" i="15"/>
  <c r="V600" i="15"/>
  <c r="U600" i="15"/>
  <c r="AL596" i="15"/>
  <c r="AB596" i="15"/>
  <c r="AC596" i="15"/>
  <c r="Y596" i="15"/>
  <c r="AA596" i="15"/>
  <c r="W596" i="15"/>
  <c r="X596" i="15"/>
  <c r="V596" i="15"/>
  <c r="U596" i="15"/>
  <c r="AL592" i="15"/>
  <c r="AC592" i="15"/>
  <c r="AB592" i="15"/>
  <c r="Y592" i="15"/>
  <c r="AA592" i="15"/>
  <c r="W592" i="15"/>
  <c r="X592" i="15"/>
  <c r="V592" i="15"/>
  <c r="U592" i="15"/>
  <c r="AL588" i="15"/>
  <c r="AB588" i="15"/>
  <c r="AC588" i="15"/>
  <c r="AA588" i="15"/>
  <c r="Y588" i="15"/>
  <c r="W588" i="15"/>
  <c r="X588" i="15"/>
  <c r="V588" i="15"/>
  <c r="U588" i="15"/>
  <c r="AL584" i="15"/>
  <c r="AC584" i="15"/>
  <c r="AB584" i="15"/>
  <c r="AA584" i="15"/>
  <c r="X584" i="15"/>
  <c r="Y584" i="15"/>
  <c r="W584" i="15"/>
  <c r="V584" i="15"/>
  <c r="U584" i="15"/>
  <c r="AL580" i="15"/>
  <c r="AC580" i="15"/>
  <c r="AB580" i="15"/>
  <c r="Y580" i="15"/>
  <c r="AA580" i="15"/>
  <c r="W580" i="15"/>
  <c r="X580" i="15"/>
  <c r="V580" i="15"/>
  <c r="U580" i="15"/>
  <c r="AL576" i="15"/>
  <c r="AB576" i="15"/>
  <c r="AC576" i="15"/>
  <c r="AA576" i="15"/>
  <c r="Y576" i="15"/>
  <c r="W576" i="15"/>
  <c r="X576" i="15"/>
  <c r="V576" i="15"/>
  <c r="U576" i="15"/>
  <c r="AL572" i="15"/>
  <c r="AC572" i="15"/>
  <c r="AB572" i="15"/>
  <c r="Y572" i="15"/>
  <c r="AA572" i="15"/>
  <c r="W572" i="15"/>
  <c r="X572" i="15"/>
  <c r="V572" i="15"/>
  <c r="U572" i="15"/>
  <c r="AL568" i="15"/>
  <c r="AC568" i="15"/>
  <c r="AA568" i="15"/>
  <c r="AB568" i="15"/>
  <c r="X568" i="15"/>
  <c r="Y568" i="15"/>
  <c r="W568" i="15"/>
  <c r="U568" i="15"/>
  <c r="V568" i="15"/>
  <c r="AL564" i="15"/>
  <c r="AB564" i="15"/>
  <c r="AC564" i="15"/>
  <c r="AA564" i="15"/>
  <c r="Y564" i="15"/>
  <c r="W564" i="15"/>
  <c r="X564" i="15"/>
  <c r="V564" i="15"/>
  <c r="U564" i="15"/>
  <c r="AL560" i="15"/>
  <c r="AC560" i="15"/>
  <c r="AB560" i="15"/>
  <c r="Y560" i="15"/>
  <c r="AA560" i="15"/>
  <c r="X560" i="15"/>
  <c r="W560" i="15"/>
  <c r="V560" i="15"/>
  <c r="U560" i="15"/>
  <c r="AC556" i="15"/>
  <c r="AL556" i="15"/>
  <c r="AB556" i="15"/>
  <c r="AA556" i="15"/>
  <c r="W556" i="15"/>
  <c r="Y556" i="15"/>
  <c r="X556" i="15"/>
  <c r="V556" i="15"/>
  <c r="U556" i="15"/>
  <c r="AL552" i="15"/>
  <c r="AB552" i="15"/>
  <c r="AC552" i="15"/>
  <c r="AA552" i="15"/>
  <c r="Y552" i="15"/>
  <c r="W552" i="15"/>
  <c r="X552" i="15"/>
  <c r="V552" i="15"/>
  <c r="U552" i="15"/>
  <c r="AL548" i="15"/>
  <c r="AB548" i="15"/>
  <c r="AC548" i="15"/>
  <c r="AA548" i="15"/>
  <c r="Y548" i="15"/>
  <c r="W548" i="15"/>
  <c r="X548" i="15"/>
  <c r="V548" i="15"/>
  <c r="U548" i="15"/>
  <c r="AL544" i="15"/>
  <c r="AB544" i="15"/>
  <c r="AC544" i="15"/>
  <c r="AA544" i="15"/>
  <c r="Y544" i="15"/>
  <c r="W544" i="15"/>
  <c r="X544" i="15"/>
  <c r="V544" i="15"/>
  <c r="U544" i="15"/>
  <c r="AL540" i="15"/>
  <c r="AB540" i="15"/>
  <c r="AC540" i="15"/>
  <c r="AA540" i="15"/>
  <c r="Y540" i="15"/>
  <c r="W540" i="15"/>
  <c r="X540" i="15"/>
  <c r="V540" i="15"/>
  <c r="U540" i="15"/>
  <c r="AL536" i="15"/>
  <c r="AB536" i="15"/>
  <c r="AC536" i="15"/>
  <c r="Y536" i="15"/>
  <c r="AA536" i="15"/>
  <c r="W536" i="15"/>
  <c r="X536" i="15"/>
  <c r="V536" i="15"/>
  <c r="U536" i="15"/>
  <c r="AL532" i="15"/>
  <c r="AB532" i="15"/>
  <c r="AC532" i="15"/>
  <c r="AA532" i="15"/>
  <c r="Y532" i="15"/>
  <c r="W532" i="15"/>
  <c r="X532" i="15"/>
  <c r="V532" i="15"/>
  <c r="U532" i="15"/>
  <c r="AL528" i="15"/>
  <c r="AB528" i="15"/>
  <c r="AC528" i="15"/>
  <c r="AA528" i="15"/>
  <c r="X528" i="15"/>
  <c r="W528" i="15"/>
  <c r="Y528" i="15"/>
  <c r="V528" i="15"/>
  <c r="U528" i="15"/>
  <c r="AL524" i="15"/>
  <c r="AC524" i="15"/>
  <c r="AB524" i="15"/>
  <c r="Y524" i="15"/>
  <c r="X524" i="15"/>
  <c r="AA524" i="15"/>
  <c r="W524" i="15"/>
  <c r="V524" i="15"/>
  <c r="U524" i="15"/>
  <c r="AL520" i="15"/>
  <c r="AB520" i="15"/>
  <c r="AC520" i="15"/>
  <c r="Y520" i="15"/>
  <c r="AA520" i="15"/>
  <c r="X520" i="15"/>
  <c r="W520" i="15"/>
  <c r="V520" i="15"/>
  <c r="U520" i="15"/>
  <c r="AL516" i="15"/>
  <c r="AB516" i="15"/>
  <c r="AC516" i="15"/>
  <c r="Y516" i="15"/>
  <c r="AA516" i="15"/>
  <c r="W516" i="15"/>
  <c r="X516" i="15"/>
  <c r="V516" i="15"/>
  <c r="U516" i="15"/>
  <c r="AL512" i="15"/>
  <c r="AB512" i="15"/>
  <c r="AC512" i="15"/>
  <c r="Y512" i="15"/>
  <c r="AA512" i="15"/>
  <c r="W512" i="15"/>
  <c r="X512" i="15"/>
  <c r="V512" i="15"/>
  <c r="U512" i="15"/>
  <c r="AL508" i="15"/>
  <c r="AB508" i="15"/>
  <c r="AC508" i="15"/>
  <c r="AA508" i="15"/>
  <c r="Y508" i="15"/>
  <c r="W508" i="15"/>
  <c r="X508" i="15"/>
  <c r="V508" i="15"/>
  <c r="U508" i="15"/>
  <c r="AL504" i="15"/>
  <c r="AB504" i="15"/>
  <c r="AC504" i="15"/>
  <c r="Y504" i="15"/>
  <c r="AA504" i="15"/>
  <c r="W504" i="15"/>
  <c r="X504" i="15"/>
  <c r="V504" i="15"/>
  <c r="U504" i="15"/>
  <c r="AC500" i="15"/>
  <c r="AL500" i="15"/>
  <c r="AA500" i="15"/>
  <c r="AB500" i="15"/>
  <c r="W500" i="15"/>
  <c r="Y500" i="15"/>
  <c r="X500" i="15"/>
  <c r="V500" i="15"/>
  <c r="U500" i="15"/>
  <c r="AL496" i="15"/>
  <c r="AB496" i="15"/>
  <c r="AC496" i="15"/>
  <c r="Y496" i="15"/>
  <c r="AA496" i="15"/>
  <c r="W496" i="15"/>
  <c r="X496" i="15"/>
  <c r="V496" i="15"/>
  <c r="U496" i="15"/>
  <c r="AL492" i="15"/>
  <c r="AB492" i="15"/>
  <c r="AC492" i="15"/>
  <c r="AA492" i="15"/>
  <c r="Y492" i="15"/>
  <c r="W492" i="15"/>
  <c r="X492" i="15"/>
  <c r="V492" i="15"/>
  <c r="U492" i="15"/>
  <c r="AL488" i="15"/>
  <c r="AC488" i="15"/>
  <c r="AB488" i="15"/>
  <c r="AA488" i="15"/>
  <c r="W488" i="15"/>
  <c r="Y488" i="15"/>
  <c r="X488" i="15"/>
  <c r="V488" i="15"/>
  <c r="U488" i="15"/>
  <c r="AL484" i="15"/>
  <c r="AB484" i="15"/>
  <c r="AC484" i="15"/>
  <c r="Y484" i="15"/>
  <c r="AA484" i="15"/>
  <c r="X484" i="15"/>
  <c r="W484" i="15"/>
  <c r="V484" i="15"/>
  <c r="U484" i="15"/>
  <c r="AL480" i="15"/>
  <c r="AB480" i="15"/>
  <c r="AC480" i="15"/>
  <c r="Y480" i="15"/>
  <c r="W480" i="15"/>
  <c r="AA480" i="15"/>
  <c r="X480" i="15"/>
  <c r="V480" i="15"/>
  <c r="U480" i="15"/>
  <c r="AL476" i="15"/>
  <c r="AB476" i="15"/>
  <c r="AC476" i="15"/>
  <c r="AA476" i="15"/>
  <c r="Y476" i="15"/>
  <c r="W476" i="15"/>
  <c r="X476" i="15"/>
  <c r="V476" i="15"/>
  <c r="U476" i="15"/>
  <c r="AL472" i="15"/>
  <c r="AB472" i="15"/>
  <c r="AC472" i="15"/>
  <c r="W472" i="15"/>
  <c r="Y472" i="15"/>
  <c r="AA472" i="15"/>
  <c r="X472" i="15"/>
  <c r="V472" i="15"/>
  <c r="U472" i="15"/>
  <c r="AL468" i="15"/>
  <c r="AB468" i="15"/>
  <c r="AC468" i="15"/>
  <c r="Y468" i="15"/>
  <c r="AA468" i="15"/>
  <c r="W468" i="15"/>
  <c r="X468" i="15"/>
  <c r="V468" i="15"/>
  <c r="U468" i="15"/>
  <c r="AC464" i="15"/>
  <c r="AL464" i="15"/>
  <c r="AB464" i="15"/>
  <c r="AA464" i="15"/>
  <c r="X464" i="15"/>
  <c r="Y464" i="15"/>
  <c r="W464" i="15"/>
  <c r="V464" i="15"/>
  <c r="U464" i="15"/>
  <c r="AL460" i="15"/>
  <c r="AB460" i="15"/>
  <c r="AC460" i="15"/>
  <c r="Y460" i="15"/>
  <c r="AA460" i="15"/>
  <c r="W460" i="15"/>
  <c r="X460" i="15"/>
  <c r="V460" i="15"/>
  <c r="U460" i="15"/>
  <c r="AL456" i="15"/>
  <c r="AB456" i="15"/>
  <c r="AC456" i="15"/>
  <c r="AA456" i="15"/>
  <c r="Y456" i="15"/>
  <c r="W456" i="15"/>
  <c r="X456" i="15"/>
  <c r="V456" i="15"/>
  <c r="U456" i="15"/>
  <c r="AL452" i="15"/>
  <c r="AC452" i="15"/>
  <c r="AB452" i="15"/>
  <c r="W452" i="15"/>
  <c r="Y452" i="15"/>
  <c r="AA452" i="15"/>
  <c r="X452" i="15"/>
  <c r="V452" i="15"/>
  <c r="U452" i="15"/>
  <c r="AL448" i="15"/>
  <c r="AB448" i="15"/>
  <c r="AC448" i="15"/>
  <c r="Y448" i="15"/>
  <c r="AA448" i="15"/>
  <c r="X448" i="15"/>
  <c r="W448" i="15"/>
  <c r="V448" i="15"/>
  <c r="U448" i="15"/>
  <c r="AL444" i="15"/>
  <c r="AB444" i="15"/>
  <c r="AC444" i="15"/>
  <c r="AA444" i="15"/>
  <c r="W444" i="15"/>
  <c r="Y444" i="15"/>
  <c r="X444" i="15"/>
  <c r="V444" i="15"/>
  <c r="U444" i="15"/>
  <c r="AL440" i="15"/>
  <c r="AB440" i="15"/>
  <c r="AC440" i="15"/>
  <c r="Y440" i="15"/>
  <c r="AA440" i="15"/>
  <c r="W440" i="15"/>
  <c r="X440" i="15"/>
  <c r="V440" i="15"/>
  <c r="U440" i="15"/>
  <c r="AL436" i="15"/>
  <c r="AB436" i="15"/>
  <c r="AC436" i="15"/>
  <c r="Y436" i="15"/>
  <c r="AA436" i="15"/>
  <c r="W436" i="15"/>
  <c r="X436" i="15"/>
  <c r="V436" i="15"/>
  <c r="U436" i="15"/>
  <c r="AL432" i="15"/>
  <c r="AB432" i="15"/>
  <c r="AC432" i="15"/>
  <c r="Y432" i="15"/>
  <c r="AA432" i="15"/>
  <c r="X432" i="15"/>
  <c r="W432" i="15"/>
  <c r="V432" i="15"/>
  <c r="U432" i="15"/>
  <c r="AL428" i="15"/>
  <c r="AC428" i="15"/>
  <c r="AA428" i="15"/>
  <c r="AB428" i="15"/>
  <c r="X428" i="15"/>
  <c r="W428" i="15"/>
  <c r="Y428" i="15"/>
  <c r="V428" i="15"/>
  <c r="U428" i="15"/>
  <c r="AL424" i="15"/>
  <c r="AB424" i="15"/>
  <c r="AC424" i="15"/>
  <c r="AA424" i="15"/>
  <c r="W424" i="15"/>
  <c r="Y424" i="15"/>
  <c r="X424" i="15"/>
  <c r="V424" i="15"/>
  <c r="U424" i="15"/>
  <c r="AL420" i="15"/>
  <c r="AB420" i="15"/>
  <c r="AC420" i="15"/>
  <c r="Y420" i="15"/>
  <c r="AA420" i="15"/>
  <c r="W420" i="15"/>
  <c r="X420" i="15"/>
  <c r="V420" i="15"/>
  <c r="U420" i="15"/>
  <c r="AL416" i="15"/>
  <c r="AB416" i="15"/>
  <c r="AC416" i="15"/>
  <c r="AA416" i="15"/>
  <c r="Y416" i="15"/>
  <c r="W416" i="15"/>
  <c r="X416" i="15"/>
  <c r="V416" i="15"/>
  <c r="U416" i="15"/>
  <c r="AL412" i="15"/>
  <c r="AB412" i="15"/>
  <c r="AC412" i="15"/>
  <c r="AA412" i="15"/>
  <c r="Y412" i="15"/>
  <c r="X412" i="15"/>
  <c r="W412" i="15"/>
  <c r="V412" i="15"/>
  <c r="U412" i="15"/>
  <c r="AL408" i="15"/>
  <c r="AB408" i="15"/>
  <c r="AC408" i="15"/>
  <c r="Y408" i="15"/>
  <c r="AA408" i="15"/>
  <c r="W408" i="15"/>
  <c r="X408" i="15"/>
  <c r="V408" i="15"/>
  <c r="U408" i="15"/>
  <c r="AL404" i="15"/>
  <c r="AB404" i="15"/>
  <c r="AC404" i="15"/>
  <c r="Y404" i="15"/>
  <c r="AA404" i="15"/>
  <c r="W404" i="15"/>
  <c r="X404" i="15"/>
  <c r="V404" i="15"/>
  <c r="U404" i="15"/>
  <c r="AL400" i="15"/>
  <c r="AC400" i="15"/>
  <c r="AB400" i="15"/>
  <c r="AA400" i="15"/>
  <c r="W400" i="15"/>
  <c r="Y400" i="15"/>
  <c r="X400" i="15"/>
  <c r="V400" i="15"/>
  <c r="U400" i="15"/>
  <c r="AL396" i="15"/>
  <c r="AB396" i="15"/>
  <c r="AC396" i="15"/>
  <c r="W396" i="15"/>
  <c r="Y396" i="15"/>
  <c r="AA396" i="15"/>
  <c r="X396" i="15"/>
  <c r="V396" i="15"/>
  <c r="U396" i="15"/>
  <c r="AL392" i="15"/>
  <c r="AB392" i="15"/>
  <c r="AC392" i="15"/>
  <c r="Y392" i="15"/>
  <c r="AA392" i="15"/>
  <c r="W392" i="15"/>
  <c r="X392" i="15"/>
  <c r="V392" i="15"/>
  <c r="U392" i="15"/>
  <c r="AL388" i="15"/>
  <c r="AB388" i="15"/>
  <c r="AC388" i="15"/>
  <c r="AA388" i="15"/>
  <c r="Y388" i="15"/>
  <c r="W388" i="15"/>
  <c r="X388" i="15"/>
  <c r="V388" i="15"/>
  <c r="U388" i="15"/>
  <c r="AL384" i="15"/>
  <c r="AB384" i="15"/>
  <c r="AC384" i="15"/>
  <c r="Y384" i="15"/>
  <c r="AA384" i="15"/>
  <c r="W384" i="15"/>
  <c r="X384" i="15"/>
  <c r="V384" i="15"/>
  <c r="U384" i="15"/>
  <c r="AL380" i="15"/>
  <c r="AB380" i="15"/>
  <c r="AC380" i="15"/>
  <c r="Y380" i="15"/>
  <c r="AA380" i="15"/>
  <c r="W380" i="15"/>
  <c r="X380" i="15"/>
  <c r="V380" i="15"/>
  <c r="U380" i="15"/>
  <c r="AL376" i="15"/>
  <c r="AB376" i="15"/>
  <c r="AC376" i="15"/>
  <c r="Y376" i="15"/>
  <c r="AA376" i="15"/>
  <c r="X376" i="15"/>
  <c r="W376" i="15"/>
  <c r="V376" i="15"/>
  <c r="U376" i="15"/>
  <c r="AC372" i="15"/>
  <c r="AL372" i="15"/>
  <c r="AA372" i="15"/>
  <c r="AB372" i="15"/>
  <c r="X372" i="15"/>
  <c r="W372" i="15"/>
  <c r="Y372" i="15"/>
  <c r="V372" i="15"/>
  <c r="U372" i="15"/>
  <c r="AL368" i="15"/>
  <c r="AB368" i="15"/>
  <c r="AC368" i="15"/>
  <c r="AA368" i="15"/>
  <c r="W368" i="15"/>
  <c r="Y368" i="15"/>
  <c r="X368" i="15"/>
  <c r="V368" i="15"/>
  <c r="U368" i="15"/>
  <c r="AL364" i="15"/>
  <c r="AB364" i="15"/>
  <c r="AC364" i="15"/>
  <c r="Y364" i="15"/>
  <c r="AA364" i="15"/>
  <c r="W364" i="15"/>
  <c r="X364" i="15"/>
  <c r="V364" i="15"/>
  <c r="U364" i="15"/>
  <c r="AL360" i="15"/>
  <c r="AB360" i="15"/>
  <c r="AC360" i="15"/>
  <c r="Y360" i="15"/>
  <c r="AA360" i="15"/>
  <c r="W360" i="15"/>
  <c r="X360" i="15"/>
  <c r="V360" i="15"/>
  <c r="U360" i="15"/>
  <c r="AL356" i="15"/>
  <c r="AB356" i="15"/>
  <c r="AC356" i="15"/>
  <c r="AA356" i="15"/>
  <c r="Y356" i="15"/>
  <c r="W356" i="15"/>
  <c r="X356" i="15"/>
  <c r="V356" i="15"/>
  <c r="U356" i="15"/>
  <c r="AL352" i="15"/>
  <c r="AB352" i="15"/>
  <c r="AC352" i="15"/>
  <c r="AA352" i="15"/>
  <c r="W352" i="15"/>
  <c r="Y352" i="15"/>
  <c r="X352" i="15"/>
  <c r="V352" i="15"/>
  <c r="U352" i="15"/>
  <c r="AL348" i="15"/>
  <c r="AB348" i="15"/>
  <c r="AC348" i="15"/>
  <c r="Y348" i="15"/>
  <c r="AA348" i="15"/>
  <c r="W348" i="15"/>
  <c r="X348" i="15"/>
  <c r="V348" i="15"/>
  <c r="U348" i="15"/>
  <c r="AL344" i="15"/>
  <c r="AB344" i="15"/>
  <c r="AC344" i="15"/>
  <c r="Y344" i="15"/>
  <c r="AA344" i="15"/>
  <c r="W344" i="15"/>
  <c r="X344" i="15"/>
  <c r="V344" i="15"/>
  <c r="U344" i="15"/>
  <c r="AL340" i="15"/>
  <c r="AB340" i="15"/>
  <c r="AC340" i="15"/>
  <c r="Y340" i="15"/>
  <c r="AA340" i="15"/>
  <c r="X340" i="15"/>
  <c r="W340" i="15"/>
  <c r="V340" i="15"/>
  <c r="U340" i="15"/>
  <c r="AL336" i="15"/>
  <c r="AB336" i="15"/>
  <c r="AC336" i="15"/>
  <c r="Y336" i="15"/>
  <c r="W336" i="15"/>
  <c r="AA336" i="15"/>
  <c r="X336" i="15"/>
  <c r="V336" i="15"/>
  <c r="U336" i="15"/>
  <c r="AL332" i="15"/>
  <c r="AB332" i="15"/>
  <c r="AC332" i="15"/>
  <c r="AA332" i="15"/>
  <c r="Y332" i="15"/>
  <c r="W332" i="15"/>
  <c r="X332" i="15"/>
  <c r="V332" i="15"/>
  <c r="U332" i="15"/>
  <c r="AL328" i="15"/>
  <c r="AB328" i="15"/>
  <c r="AC328" i="15"/>
  <c r="AA328" i="15"/>
  <c r="W328" i="15"/>
  <c r="Y328" i="15"/>
  <c r="X328" i="15"/>
  <c r="V328" i="15"/>
  <c r="U328" i="15"/>
  <c r="AL324" i="15"/>
  <c r="AB324" i="15"/>
  <c r="AC324" i="15"/>
  <c r="Y324" i="15"/>
  <c r="AA324" i="15"/>
  <c r="W324" i="15"/>
  <c r="X324" i="15"/>
  <c r="V324" i="15"/>
  <c r="U324" i="15"/>
  <c r="AL320" i="15"/>
  <c r="AB320" i="15"/>
  <c r="AC320" i="15"/>
  <c r="AA320" i="15"/>
  <c r="W320" i="15"/>
  <c r="Y320" i="15"/>
  <c r="X320" i="15"/>
  <c r="V320" i="15"/>
  <c r="U320" i="15"/>
  <c r="AL316" i="15"/>
  <c r="AB316" i="15"/>
  <c r="AC316" i="15"/>
  <c r="Y316" i="15"/>
  <c r="AA316" i="15"/>
  <c r="W316" i="15"/>
  <c r="X316" i="15"/>
  <c r="V316" i="15"/>
  <c r="U316" i="15"/>
  <c r="AL312" i="15"/>
  <c r="AB312" i="15"/>
  <c r="AC312" i="15"/>
  <c r="AA312" i="15"/>
  <c r="Y312" i="15"/>
  <c r="W312" i="15"/>
  <c r="X312" i="15"/>
  <c r="V312" i="15"/>
  <c r="U312" i="15"/>
  <c r="AL308" i="15"/>
  <c r="AB308" i="15"/>
  <c r="AC308" i="15"/>
  <c r="Y308" i="15"/>
  <c r="AA308" i="15"/>
  <c r="X308" i="15"/>
  <c r="W308" i="15"/>
  <c r="V308" i="15"/>
  <c r="U308" i="15"/>
  <c r="AL304" i="15"/>
  <c r="AB304" i="15"/>
  <c r="AC304" i="15"/>
  <c r="AA304" i="15"/>
  <c r="Y304" i="15"/>
  <c r="W304" i="15"/>
  <c r="X304" i="15"/>
  <c r="V304" i="15"/>
  <c r="U304" i="15"/>
  <c r="AL300" i="15"/>
  <c r="AB300" i="15"/>
  <c r="AC300" i="15"/>
  <c r="Y300" i="15"/>
  <c r="AA300" i="15"/>
  <c r="W300" i="15"/>
  <c r="X300" i="15"/>
  <c r="V300" i="15"/>
  <c r="U300" i="15"/>
  <c r="AL296" i="15"/>
  <c r="AB296" i="15"/>
  <c r="AC296" i="15"/>
  <c r="AA296" i="15"/>
  <c r="W296" i="15"/>
  <c r="Y296" i="15"/>
  <c r="X296" i="15"/>
  <c r="V296" i="15"/>
  <c r="U296" i="15"/>
  <c r="AL292" i="15"/>
  <c r="AB292" i="15"/>
  <c r="AC292" i="15"/>
  <c r="Y292" i="15"/>
  <c r="AA292" i="15"/>
  <c r="W292" i="15"/>
  <c r="X292" i="15"/>
  <c r="V292" i="15"/>
  <c r="U292" i="15"/>
  <c r="AL288" i="15"/>
  <c r="AB288" i="15"/>
  <c r="AC288" i="15"/>
  <c r="Y288" i="15"/>
  <c r="AA288" i="15"/>
  <c r="W288" i="15"/>
  <c r="X288" i="15"/>
  <c r="V288" i="15"/>
  <c r="U288" i="15"/>
  <c r="AL284" i="15"/>
  <c r="AB284" i="15"/>
  <c r="AC284" i="15"/>
  <c r="Y284" i="15"/>
  <c r="AA284" i="15"/>
  <c r="W284" i="15"/>
  <c r="X284" i="15"/>
  <c r="V284" i="15"/>
  <c r="U284" i="15"/>
  <c r="AL280" i="15"/>
  <c r="AB280" i="15"/>
  <c r="AC280" i="15"/>
  <c r="Y280" i="15"/>
  <c r="AA280" i="15"/>
  <c r="W280" i="15"/>
  <c r="X280" i="15"/>
  <c r="V280" i="15"/>
  <c r="U280" i="15"/>
  <c r="AL276" i="15"/>
  <c r="AB276" i="15"/>
  <c r="AC276" i="15"/>
  <c r="AA276" i="15"/>
  <c r="Y276" i="15"/>
  <c r="X276" i="15"/>
  <c r="W276" i="15"/>
  <c r="V276" i="15"/>
  <c r="U276" i="15"/>
  <c r="AL272" i="15"/>
  <c r="AB272" i="15"/>
  <c r="AC272" i="15"/>
  <c r="AA272" i="15"/>
  <c r="W272" i="15"/>
  <c r="Y272" i="15"/>
  <c r="X272" i="15"/>
  <c r="V272" i="15"/>
  <c r="U272" i="15"/>
  <c r="AL268" i="15"/>
  <c r="AB268" i="15"/>
  <c r="AC268" i="15"/>
  <c r="Y268" i="15"/>
  <c r="AA268" i="15"/>
  <c r="W268" i="15"/>
  <c r="X268" i="15"/>
  <c r="V268" i="15"/>
  <c r="U268" i="15"/>
  <c r="AL264" i="15"/>
  <c r="AB264" i="15"/>
  <c r="AC264" i="15"/>
  <c r="Y264" i="15"/>
  <c r="AA264" i="15"/>
  <c r="W264" i="15"/>
  <c r="X264" i="15"/>
  <c r="V264" i="15"/>
  <c r="U264" i="15"/>
  <c r="AL260" i="15"/>
  <c r="AB260" i="15"/>
  <c r="AC260" i="15"/>
  <c r="Y260" i="15"/>
  <c r="AA260" i="15"/>
  <c r="W260" i="15"/>
  <c r="X260" i="15"/>
  <c r="V260" i="15"/>
  <c r="U260" i="15"/>
  <c r="AL256" i="15"/>
  <c r="AB256" i="15"/>
  <c r="AC256" i="15"/>
  <c r="AA256" i="15"/>
  <c r="W256" i="15"/>
  <c r="Y256" i="15"/>
  <c r="X256" i="15"/>
  <c r="V256" i="15"/>
  <c r="U256" i="15"/>
  <c r="AL252" i="15"/>
  <c r="AB252" i="15"/>
  <c r="AC252" i="15"/>
  <c r="Y252" i="15"/>
  <c r="AA252" i="15"/>
  <c r="W252" i="15"/>
  <c r="X252" i="15"/>
  <c r="V252" i="15"/>
  <c r="U252" i="15"/>
  <c r="AL248" i="15"/>
  <c r="AB248" i="15"/>
  <c r="AC248" i="15"/>
  <c r="AA248" i="15"/>
  <c r="Y248" i="15"/>
  <c r="W248" i="15"/>
  <c r="X248" i="15"/>
  <c r="V248" i="15"/>
  <c r="U248" i="15"/>
  <c r="AL244" i="15"/>
  <c r="AB244" i="15"/>
  <c r="AC244" i="15"/>
  <c r="Y244" i="15"/>
  <c r="AA244" i="15"/>
  <c r="X244" i="15"/>
  <c r="W244" i="15"/>
  <c r="V244" i="15"/>
  <c r="U244" i="15"/>
  <c r="AL240" i="15"/>
  <c r="AB240" i="15"/>
  <c r="AC240" i="15"/>
  <c r="AA240" i="15"/>
  <c r="Y240" i="15"/>
  <c r="W240" i="15"/>
  <c r="X240" i="15"/>
  <c r="V240" i="15"/>
  <c r="U240" i="15"/>
  <c r="AL236" i="15"/>
  <c r="AB236" i="15"/>
  <c r="AC236" i="15"/>
  <c r="Y236" i="15"/>
  <c r="AA236" i="15"/>
  <c r="W236" i="15"/>
  <c r="X236" i="15"/>
  <c r="V236" i="15"/>
  <c r="U236" i="15"/>
  <c r="AL232" i="15"/>
  <c r="AB232" i="15"/>
  <c r="AC232" i="15"/>
  <c r="Y232" i="15"/>
  <c r="W232" i="15"/>
  <c r="AA232" i="15"/>
  <c r="X232" i="15"/>
  <c r="V232" i="15"/>
  <c r="U232" i="15"/>
  <c r="AL228" i="15"/>
  <c r="AB228" i="15"/>
  <c r="AC228" i="15"/>
  <c r="Y228" i="15"/>
  <c r="AA228" i="15"/>
  <c r="W228" i="15"/>
  <c r="X228" i="15"/>
  <c r="V228" i="15"/>
  <c r="U228" i="15"/>
  <c r="AL224" i="15"/>
  <c r="AB224" i="15"/>
  <c r="AC224" i="15"/>
  <c r="Y224" i="15"/>
  <c r="W224" i="15"/>
  <c r="AA224" i="15"/>
  <c r="X224" i="15"/>
  <c r="V224" i="15"/>
  <c r="U224" i="15"/>
  <c r="AL220" i="15"/>
  <c r="AB220" i="15"/>
  <c r="AC220" i="15"/>
  <c r="AA220" i="15"/>
  <c r="Y220" i="15"/>
  <c r="W220" i="15"/>
  <c r="X220" i="15"/>
  <c r="V220" i="15"/>
  <c r="U220" i="15"/>
  <c r="AL216" i="15"/>
  <c r="AB216" i="15"/>
  <c r="AC216" i="15"/>
  <c r="AA216" i="15"/>
  <c r="W216" i="15"/>
  <c r="Y216" i="15"/>
  <c r="X216" i="15"/>
  <c r="V216" i="15"/>
  <c r="U216" i="15"/>
  <c r="AL212" i="15"/>
  <c r="AB212" i="15"/>
  <c r="AC212" i="15"/>
  <c r="Y212" i="15"/>
  <c r="AA212" i="15"/>
  <c r="X212" i="15"/>
  <c r="W212" i="15"/>
  <c r="V212" i="15"/>
  <c r="U212" i="15"/>
  <c r="AL208" i="15"/>
  <c r="AB208" i="15"/>
  <c r="AC208" i="15"/>
  <c r="AA208" i="15"/>
  <c r="W208" i="15"/>
  <c r="Y208" i="15"/>
  <c r="X208" i="15"/>
  <c r="V208" i="15"/>
  <c r="U208" i="15"/>
  <c r="AL204" i="15"/>
  <c r="AB204" i="15"/>
  <c r="AC204" i="15"/>
  <c r="Y204" i="15"/>
  <c r="AA204" i="15"/>
  <c r="W204" i="15"/>
  <c r="X204" i="15"/>
  <c r="V204" i="15"/>
  <c r="U204" i="15"/>
  <c r="AL200" i="15"/>
  <c r="AB200" i="15"/>
  <c r="AC200" i="15"/>
  <c r="AA200" i="15"/>
  <c r="W200" i="15"/>
  <c r="Y200" i="15"/>
  <c r="X200" i="15"/>
  <c r="V200" i="15"/>
  <c r="U200" i="15"/>
  <c r="AL196" i="15"/>
  <c r="AB196" i="15"/>
  <c r="AC196" i="15"/>
  <c r="AA196" i="15"/>
  <c r="Y196" i="15"/>
  <c r="W196" i="15"/>
  <c r="X196" i="15"/>
  <c r="V196" i="15"/>
  <c r="U196" i="15"/>
  <c r="AL192" i="15"/>
  <c r="AB192" i="15"/>
  <c r="AC192" i="15"/>
  <c r="Y192" i="15"/>
  <c r="W192" i="15"/>
  <c r="AA192" i="15"/>
  <c r="X192" i="15"/>
  <c r="V192" i="15"/>
  <c r="U192" i="15"/>
  <c r="AL188" i="15"/>
  <c r="AB188" i="15"/>
  <c r="AC188" i="15"/>
  <c r="Y188" i="15"/>
  <c r="AA188" i="15"/>
  <c r="W188" i="15"/>
  <c r="X188" i="15"/>
  <c r="V188" i="15"/>
  <c r="U188" i="15"/>
  <c r="AL184" i="15"/>
  <c r="AB184" i="15"/>
  <c r="AC184" i="15"/>
  <c r="Y184" i="15"/>
  <c r="W184" i="15"/>
  <c r="AA184" i="15"/>
  <c r="X184" i="15"/>
  <c r="V184" i="15"/>
  <c r="U184" i="15"/>
  <c r="AL180" i="15"/>
  <c r="AB180" i="15"/>
  <c r="AC180" i="15"/>
  <c r="AA180" i="15"/>
  <c r="Y180" i="15"/>
  <c r="X180" i="15"/>
  <c r="W180" i="15"/>
  <c r="V180" i="15"/>
  <c r="U180" i="15"/>
  <c r="AL176" i="15"/>
  <c r="AB176" i="15"/>
  <c r="AC176" i="15"/>
  <c r="W176" i="15"/>
  <c r="Y176" i="15"/>
  <c r="AA176" i="15"/>
  <c r="X176" i="15"/>
  <c r="V176" i="15"/>
  <c r="U176" i="15"/>
  <c r="AL172" i="15"/>
  <c r="AB172" i="15"/>
  <c r="AC172" i="15"/>
  <c r="Y172" i="15"/>
  <c r="AA172" i="15"/>
  <c r="W172" i="15"/>
  <c r="X172" i="15"/>
  <c r="V172" i="15"/>
  <c r="U172" i="15"/>
  <c r="AL168" i="15"/>
  <c r="AB168" i="15"/>
  <c r="AC168" i="15"/>
  <c r="AA168" i="15"/>
  <c r="Y168" i="15"/>
  <c r="W168" i="15"/>
  <c r="X168" i="15"/>
  <c r="V168" i="15"/>
  <c r="U168" i="15"/>
  <c r="AL164" i="15"/>
  <c r="AB164" i="15"/>
  <c r="AC164" i="15"/>
  <c r="Y164" i="15"/>
  <c r="AA164" i="15"/>
  <c r="W164" i="15"/>
  <c r="X164" i="15"/>
  <c r="V164" i="15"/>
  <c r="U164" i="15"/>
  <c r="AL160" i="15"/>
  <c r="AB160" i="15"/>
  <c r="AC160" i="15"/>
  <c r="AA160" i="15"/>
  <c r="Y160" i="15"/>
  <c r="W160" i="15"/>
  <c r="X160" i="15"/>
  <c r="V160" i="15"/>
  <c r="U160" i="15"/>
  <c r="AL156" i="15"/>
  <c r="AB156" i="15"/>
  <c r="AC156" i="15"/>
  <c r="Y156" i="15"/>
  <c r="AA156" i="15"/>
  <c r="W156" i="15"/>
  <c r="X156" i="15"/>
  <c r="V156" i="15"/>
  <c r="U156" i="15"/>
  <c r="AL152" i="15"/>
  <c r="AB152" i="15"/>
  <c r="AC152" i="15"/>
  <c r="W152" i="15"/>
  <c r="Y152" i="15"/>
  <c r="AA152" i="15"/>
  <c r="X152" i="15"/>
  <c r="V152" i="15"/>
  <c r="U152" i="15"/>
  <c r="AL148" i="15"/>
  <c r="AB148" i="15"/>
  <c r="AC148" i="15"/>
  <c r="Y148" i="15"/>
  <c r="AA148" i="15"/>
  <c r="X148" i="15"/>
  <c r="W148" i="15"/>
  <c r="V148" i="15"/>
  <c r="U148" i="15"/>
  <c r="AL144" i="15"/>
  <c r="AB144" i="15"/>
  <c r="AC144" i="15"/>
  <c r="AA144" i="15"/>
  <c r="Y144" i="15"/>
  <c r="W144" i="15"/>
  <c r="X144" i="15"/>
  <c r="V144" i="15"/>
  <c r="U144" i="15"/>
  <c r="AL140" i="15"/>
  <c r="AB140" i="15"/>
  <c r="AC140" i="15"/>
  <c r="AA140" i="15"/>
  <c r="Y140" i="15"/>
  <c r="W140" i="15"/>
  <c r="X140" i="15"/>
  <c r="V140" i="15"/>
  <c r="U140" i="15"/>
  <c r="AL136" i="15"/>
  <c r="AB136" i="15"/>
  <c r="AC136" i="15"/>
  <c r="Y136" i="15"/>
  <c r="W136" i="15"/>
  <c r="AA136" i="15"/>
  <c r="X136" i="15"/>
  <c r="V136" i="15"/>
  <c r="U136" i="15"/>
  <c r="AL132" i="15"/>
  <c r="AB132" i="15"/>
  <c r="AC132" i="15"/>
  <c r="Y132" i="15"/>
  <c r="AA132" i="15"/>
  <c r="W132" i="15"/>
  <c r="X132" i="15"/>
  <c r="V132" i="15"/>
  <c r="U132" i="15"/>
  <c r="AL128" i="15"/>
  <c r="AB128" i="15"/>
  <c r="AC128" i="15"/>
  <c r="Y128" i="15"/>
  <c r="W128" i="15"/>
  <c r="AA128" i="15"/>
  <c r="X128" i="15"/>
  <c r="V128" i="15"/>
  <c r="U128" i="15"/>
  <c r="AL124" i="15"/>
  <c r="AB124" i="15"/>
  <c r="AC124" i="15"/>
  <c r="Y124" i="15"/>
  <c r="AA124" i="15"/>
  <c r="W124" i="15"/>
  <c r="X124" i="15"/>
  <c r="V124" i="15"/>
  <c r="U124" i="15"/>
  <c r="AL120" i="15"/>
  <c r="AB120" i="15"/>
  <c r="AC120" i="15"/>
  <c r="AA120" i="15"/>
  <c r="W120" i="15"/>
  <c r="Y120" i="15"/>
  <c r="X120" i="15"/>
  <c r="V120" i="15"/>
  <c r="U120" i="15"/>
  <c r="AL116" i="15"/>
  <c r="AB116" i="15"/>
  <c r="AC116" i="15"/>
  <c r="Y116" i="15"/>
  <c r="AA116" i="15"/>
  <c r="X116" i="15"/>
  <c r="W116" i="15"/>
  <c r="V116" i="15"/>
  <c r="U116" i="15"/>
  <c r="AL112" i="15"/>
  <c r="AB112" i="15"/>
  <c r="AC112" i="15"/>
  <c r="AA112" i="15"/>
  <c r="Y112" i="15"/>
  <c r="W112" i="15"/>
  <c r="X112" i="15"/>
  <c r="V112" i="15"/>
  <c r="U112" i="15"/>
  <c r="AL108" i="15"/>
  <c r="AB108" i="15"/>
  <c r="AC108" i="15"/>
  <c r="Y108" i="15"/>
  <c r="AA108" i="15"/>
  <c r="W108" i="15"/>
  <c r="X108" i="15"/>
  <c r="V108" i="15"/>
  <c r="U108" i="15"/>
  <c r="AL104" i="15"/>
  <c r="AB104" i="15"/>
  <c r="AC104" i="15"/>
  <c r="AA104" i="15"/>
  <c r="W104" i="15"/>
  <c r="Y104" i="15"/>
  <c r="X104" i="15"/>
  <c r="V104" i="15"/>
  <c r="U104" i="15"/>
  <c r="AL100" i="15"/>
  <c r="AB100" i="15"/>
  <c r="AC100" i="15"/>
  <c r="AA100" i="15"/>
  <c r="Y100" i="15"/>
  <c r="W100" i="15"/>
  <c r="X100" i="15"/>
  <c r="V100" i="15"/>
  <c r="U100" i="15"/>
  <c r="AL96" i="15"/>
  <c r="AB96" i="15"/>
  <c r="AC96" i="15"/>
  <c r="Y96" i="15"/>
  <c r="AA96" i="15"/>
  <c r="W96" i="15"/>
  <c r="X96" i="15"/>
  <c r="V96" i="15"/>
  <c r="U96" i="15"/>
  <c r="AL92" i="15"/>
  <c r="AB92" i="15"/>
  <c r="AC92" i="15"/>
  <c r="Y92" i="15"/>
  <c r="AA92" i="15"/>
  <c r="W92" i="15"/>
  <c r="X92" i="15"/>
  <c r="V92" i="15"/>
  <c r="U92" i="15"/>
  <c r="AL88" i="15"/>
  <c r="AB88" i="15"/>
  <c r="AC88" i="15"/>
  <c r="AA88" i="15"/>
  <c r="Y88" i="15"/>
  <c r="W88" i="15"/>
  <c r="X88" i="15"/>
  <c r="V88" i="15"/>
  <c r="U88" i="15"/>
  <c r="AL84" i="15"/>
  <c r="AB84" i="15"/>
  <c r="AC84" i="15"/>
  <c r="Y84" i="15"/>
  <c r="AA84" i="15"/>
  <c r="X84" i="15"/>
  <c r="W84" i="15"/>
  <c r="V84" i="15"/>
  <c r="U84" i="15"/>
  <c r="AL80" i="15"/>
  <c r="AB80" i="15"/>
  <c r="AC80" i="15"/>
  <c r="AA80" i="15"/>
  <c r="Y80" i="15"/>
  <c r="W80" i="15"/>
  <c r="X80" i="15"/>
  <c r="V80" i="15"/>
  <c r="U80" i="15"/>
  <c r="AL76" i="15"/>
  <c r="AB76" i="15"/>
  <c r="AC76" i="15"/>
  <c r="Y76" i="15"/>
  <c r="AA76" i="15"/>
  <c r="W76" i="15"/>
  <c r="X76" i="15"/>
  <c r="V76" i="15"/>
  <c r="U76" i="15"/>
  <c r="AL72" i="15"/>
  <c r="AB72" i="15"/>
  <c r="AC72" i="15"/>
  <c r="W72" i="15"/>
  <c r="Y72" i="15"/>
  <c r="AA72" i="15"/>
  <c r="X72" i="15"/>
  <c r="V72" i="15"/>
  <c r="U72" i="15"/>
  <c r="AL68" i="15"/>
  <c r="AB68" i="15"/>
  <c r="AC68" i="15"/>
  <c r="Y68" i="15"/>
  <c r="AA68" i="15"/>
  <c r="W68" i="15"/>
  <c r="X68" i="15"/>
  <c r="V68" i="15"/>
  <c r="U68" i="15"/>
  <c r="AL64" i="15"/>
  <c r="AB64" i="15"/>
  <c r="AC64" i="15"/>
  <c r="AA64" i="15"/>
  <c r="W64" i="15"/>
  <c r="Y64" i="15"/>
  <c r="X64" i="15"/>
  <c r="V64" i="15"/>
  <c r="U64" i="15"/>
  <c r="AL60" i="15"/>
  <c r="AB60" i="15"/>
  <c r="AC60" i="15"/>
  <c r="Y60" i="15"/>
  <c r="AA60" i="15"/>
  <c r="W60" i="15"/>
  <c r="X60" i="15"/>
  <c r="V60" i="15"/>
  <c r="U60" i="15"/>
  <c r="AL56" i="15"/>
  <c r="AB56" i="15"/>
  <c r="AC56" i="15"/>
  <c r="Y56" i="15"/>
  <c r="AA56" i="15"/>
  <c r="W56" i="15"/>
  <c r="X56" i="15"/>
  <c r="V56" i="15"/>
  <c r="U56" i="15"/>
  <c r="AL52" i="15"/>
  <c r="AB52" i="15"/>
  <c r="AC52" i="15"/>
  <c r="AA52" i="15"/>
  <c r="Y52" i="15"/>
  <c r="X52" i="15"/>
  <c r="W52" i="15"/>
  <c r="V52" i="15"/>
  <c r="U52" i="15"/>
  <c r="AL48" i="15"/>
  <c r="AB48" i="15"/>
  <c r="AC48" i="15"/>
  <c r="AA48" i="15"/>
  <c r="W48" i="15"/>
  <c r="Y48" i="15"/>
  <c r="X48" i="15"/>
  <c r="V48" i="15"/>
  <c r="U48" i="15"/>
  <c r="AL44" i="15"/>
  <c r="AB44" i="15"/>
  <c r="AC44" i="15"/>
  <c r="Y44" i="15"/>
  <c r="AA44" i="15"/>
  <c r="W44" i="15"/>
  <c r="V44" i="15"/>
  <c r="X44" i="15"/>
  <c r="U44" i="15"/>
  <c r="AL40" i="15"/>
  <c r="AB40" i="15"/>
  <c r="AC40" i="15"/>
  <c r="Y40" i="15"/>
  <c r="AA40" i="15"/>
  <c r="W40" i="15"/>
  <c r="X40" i="15"/>
  <c r="V40" i="15"/>
  <c r="U40" i="15"/>
  <c r="AL36" i="15"/>
  <c r="AB36" i="15"/>
  <c r="AC36" i="15"/>
  <c r="Y36" i="15"/>
  <c r="AA36" i="15"/>
  <c r="W36" i="15"/>
  <c r="X36" i="15"/>
  <c r="V36" i="15"/>
  <c r="U36" i="15"/>
  <c r="AL32" i="15"/>
  <c r="AB32" i="15"/>
  <c r="AC32" i="15"/>
  <c r="Y32" i="15"/>
  <c r="AA32" i="15"/>
  <c r="W32" i="15"/>
  <c r="V32" i="15"/>
  <c r="X32" i="15"/>
  <c r="U32" i="15"/>
  <c r="AL28" i="15"/>
  <c r="AB28" i="15"/>
  <c r="AC28" i="15"/>
  <c r="AA28" i="15"/>
  <c r="Y28" i="15"/>
  <c r="W28" i="15"/>
  <c r="V28" i="15"/>
  <c r="X28" i="15"/>
  <c r="U28" i="15"/>
  <c r="AL20" i="15"/>
  <c r="AB20" i="15"/>
  <c r="AC20" i="15"/>
  <c r="Y20" i="15"/>
  <c r="AA20" i="15"/>
  <c r="W20" i="15"/>
  <c r="X20" i="15"/>
  <c r="V20" i="15"/>
  <c r="U20" i="15"/>
  <c r="AL16" i="15"/>
  <c r="AB16" i="15"/>
  <c r="AC16" i="15"/>
  <c r="Y16" i="15"/>
  <c r="AA16" i="15"/>
  <c r="W16" i="15"/>
  <c r="V16" i="15"/>
  <c r="X16" i="15"/>
  <c r="U16" i="15"/>
  <c r="AL12" i="15"/>
  <c r="AB12" i="15"/>
  <c r="AC12" i="15"/>
  <c r="Y12" i="15"/>
  <c r="AA12" i="15"/>
  <c r="W12" i="15"/>
  <c r="V12" i="15"/>
  <c r="X12" i="15"/>
  <c r="U12" i="15"/>
  <c r="X1053" i="15"/>
  <c r="W1053" i="15"/>
  <c r="AA1053" i="15"/>
  <c r="AL1053" i="15"/>
  <c r="V1053" i="15"/>
  <c r="AC1053" i="15"/>
  <c r="AB1053" i="15"/>
  <c r="Y1053" i="15"/>
  <c r="U1053" i="15"/>
  <c r="Y1049" i="15"/>
  <c r="AB1049" i="15"/>
  <c r="V1049" i="15"/>
  <c r="U1049" i="15"/>
  <c r="X1049" i="15"/>
  <c r="W1049" i="15"/>
  <c r="AA1049" i="15"/>
  <c r="AL1049" i="15"/>
  <c r="AC1049" i="15"/>
  <c r="Y1045" i="15"/>
  <c r="AB1045" i="15"/>
  <c r="V1045" i="15"/>
  <c r="AA1045" i="15"/>
  <c r="AL1045" i="15"/>
  <c r="U1045" i="15"/>
  <c r="AC1045" i="15"/>
  <c r="W1045" i="15"/>
  <c r="X1045" i="15"/>
  <c r="U1041" i="15"/>
  <c r="Y1041" i="15"/>
  <c r="V1041" i="15"/>
  <c r="AB1041" i="15"/>
  <c r="AL1041" i="15"/>
  <c r="W1041" i="15"/>
  <c r="AC1041" i="15"/>
  <c r="AA1041" i="15"/>
  <c r="X1041" i="15"/>
  <c r="AB1037" i="15"/>
  <c r="AL1037" i="15"/>
  <c r="W1037" i="15"/>
  <c r="U1037" i="15"/>
  <c r="AA1037" i="15"/>
  <c r="Y1037" i="15"/>
  <c r="X1037" i="15"/>
  <c r="AC1037" i="15"/>
  <c r="V1037" i="15"/>
  <c r="AB1033" i="15"/>
  <c r="AL1033" i="15"/>
  <c r="V1033" i="15"/>
  <c r="W1033" i="15"/>
  <c r="U1033" i="15"/>
  <c r="AA1033" i="15"/>
  <c r="Y1033" i="15"/>
  <c r="X1033" i="15"/>
  <c r="AC1033" i="15"/>
  <c r="V1029" i="15"/>
  <c r="AL1029" i="15"/>
  <c r="U1029" i="15"/>
  <c r="W1029" i="15"/>
  <c r="AA1029" i="15"/>
  <c r="Y1029" i="15"/>
  <c r="AB1029" i="15"/>
  <c r="AC1029" i="15"/>
  <c r="X1029" i="15"/>
  <c r="V1025" i="15"/>
  <c r="U1025" i="15"/>
  <c r="W1025" i="15"/>
  <c r="Y1025" i="15"/>
  <c r="AB1025" i="15"/>
  <c r="AC1025" i="15"/>
  <c r="X1025" i="15"/>
  <c r="AL1025" i="15"/>
  <c r="AA1025" i="15"/>
  <c r="V1021" i="15"/>
  <c r="Y1021" i="15"/>
  <c r="AB1021" i="15"/>
  <c r="AC1021" i="15"/>
  <c r="X1021" i="15"/>
  <c r="AA1021" i="15"/>
  <c r="AL1021" i="15"/>
  <c r="W1021" i="15"/>
  <c r="U1021" i="15"/>
  <c r="V1017" i="15"/>
  <c r="AC1017" i="15"/>
  <c r="X1017" i="15"/>
  <c r="AL1017" i="15"/>
  <c r="U1017" i="15"/>
  <c r="W1017" i="15"/>
  <c r="Y1017" i="15"/>
  <c r="AB1017" i="15"/>
  <c r="AA1017" i="15"/>
  <c r="AL1013" i="15"/>
  <c r="V1013" i="15"/>
  <c r="U1013" i="15"/>
  <c r="W1013" i="15"/>
  <c r="X1013" i="15"/>
  <c r="Y1013" i="15"/>
  <c r="AA1013" i="15"/>
  <c r="AB1013" i="15"/>
  <c r="AC1013" i="15"/>
  <c r="AC1009" i="15"/>
  <c r="AA1009" i="15"/>
  <c r="AL1009" i="15"/>
  <c r="X1009" i="15"/>
  <c r="U1009" i="15"/>
  <c r="V1009" i="15"/>
  <c r="AB1009" i="15"/>
  <c r="Y1009" i="15"/>
  <c r="W1009" i="15"/>
  <c r="AL1005" i="15"/>
  <c r="AC1005" i="15"/>
  <c r="Y1005" i="15"/>
  <c r="AB1005" i="15"/>
  <c r="AA1005" i="15"/>
  <c r="U1005" i="15"/>
  <c r="X1005" i="15"/>
  <c r="W1005" i="15"/>
  <c r="V1005" i="15"/>
  <c r="AL1001" i="15"/>
  <c r="AC1001" i="15"/>
  <c r="AB1001" i="15"/>
  <c r="AA1001" i="15"/>
  <c r="Y1001" i="15"/>
  <c r="W1001" i="15"/>
  <c r="U1001" i="15"/>
  <c r="X1001" i="15"/>
  <c r="V1001" i="15"/>
  <c r="AC997" i="15"/>
  <c r="AL997" i="15"/>
  <c r="AA997" i="15"/>
  <c r="Y997" i="15"/>
  <c r="AB997" i="15"/>
  <c r="U997" i="15"/>
  <c r="X997" i="15"/>
  <c r="W997" i="15"/>
  <c r="V997" i="15"/>
  <c r="AC993" i="15"/>
  <c r="AL993" i="15"/>
  <c r="U993" i="15"/>
  <c r="AB993" i="15"/>
  <c r="AA993" i="15"/>
  <c r="Y993" i="15"/>
  <c r="X993" i="15"/>
  <c r="W993" i="15"/>
  <c r="V993" i="15"/>
  <c r="AA989" i="15"/>
  <c r="AL989" i="15"/>
  <c r="AC989" i="15"/>
  <c r="Y989" i="15"/>
  <c r="AB989" i="15"/>
  <c r="U989" i="15"/>
  <c r="X989" i="15"/>
  <c r="W989" i="15"/>
  <c r="V989" i="15"/>
  <c r="AC985" i="15"/>
  <c r="AL985" i="15"/>
  <c r="AA985" i="15"/>
  <c r="Y985" i="15"/>
  <c r="AB985" i="15"/>
  <c r="U985" i="15"/>
  <c r="X985" i="15"/>
  <c r="W985" i="15"/>
  <c r="V985" i="15"/>
  <c r="AC981" i="15"/>
  <c r="AL981" i="15"/>
  <c r="Y981" i="15"/>
  <c r="AB981" i="15"/>
  <c r="AA981" i="15"/>
  <c r="U981" i="15"/>
  <c r="X981" i="15"/>
  <c r="W981" i="15"/>
  <c r="V981" i="15"/>
  <c r="AC977" i="15"/>
  <c r="AL977" i="15"/>
  <c r="Y977" i="15"/>
  <c r="AB977" i="15"/>
  <c r="AA977" i="15"/>
  <c r="X977" i="15"/>
  <c r="U977" i="15"/>
  <c r="W977" i="15"/>
  <c r="V977" i="15"/>
  <c r="AC973" i="15"/>
  <c r="AL973" i="15"/>
  <c r="AB973" i="15"/>
  <c r="Y973" i="15"/>
  <c r="AA973" i="15"/>
  <c r="X973" i="15"/>
  <c r="U973" i="15"/>
  <c r="W973" i="15"/>
  <c r="V973" i="15"/>
  <c r="AC969" i="15"/>
  <c r="AL969" i="15"/>
  <c r="Y969" i="15"/>
  <c r="AB969" i="15"/>
  <c r="AA969" i="15"/>
  <c r="U969" i="15"/>
  <c r="W969" i="15"/>
  <c r="X969" i="15"/>
  <c r="V969" i="15"/>
  <c r="AC965" i="15"/>
  <c r="AL965" i="15"/>
  <c r="Y965" i="15"/>
  <c r="AB965" i="15"/>
  <c r="AA965" i="15"/>
  <c r="U965" i="15"/>
  <c r="X965" i="15"/>
  <c r="W965" i="15"/>
  <c r="V965" i="15"/>
  <c r="AC961" i="15"/>
  <c r="AL961" i="15"/>
  <c r="AB961" i="15"/>
  <c r="AA961" i="15"/>
  <c r="U961" i="15"/>
  <c r="Y961" i="15"/>
  <c r="X961" i="15"/>
  <c r="W961" i="15"/>
  <c r="V961" i="15"/>
  <c r="AC957" i="15"/>
  <c r="AL957" i="15"/>
  <c r="Y957" i="15"/>
  <c r="AB957" i="15"/>
  <c r="AA957" i="15"/>
  <c r="U957" i="15"/>
  <c r="X957" i="15"/>
  <c r="W957" i="15"/>
  <c r="V957" i="15"/>
  <c r="AC953" i="15"/>
  <c r="AL953" i="15"/>
  <c r="Y953" i="15"/>
  <c r="AB953" i="15"/>
  <c r="AA953" i="15"/>
  <c r="U953" i="15"/>
  <c r="X953" i="15"/>
  <c r="W953" i="15"/>
  <c r="V953" i="15"/>
  <c r="AC949" i="15"/>
  <c r="AB949" i="15"/>
  <c r="AA949" i="15"/>
  <c r="AL949" i="15"/>
  <c r="Y949" i="15"/>
  <c r="U949" i="15"/>
  <c r="X949" i="15"/>
  <c r="W949" i="15"/>
  <c r="V949" i="15"/>
  <c r="AC945" i="15"/>
  <c r="AL945" i="15"/>
  <c r="AA945" i="15"/>
  <c r="Y945" i="15"/>
  <c r="AB945" i="15"/>
  <c r="X945" i="15"/>
  <c r="U945" i="15"/>
  <c r="W945" i="15"/>
  <c r="V945" i="15"/>
  <c r="AC941" i="15"/>
  <c r="AL941" i="15"/>
  <c r="Y941" i="15"/>
  <c r="AB941" i="15"/>
  <c r="AA941" i="15"/>
  <c r="U941" i="15"/>
  <c r="X941" i="15"/>
  <c r="W941" i="15"/>
  <c r="V941" i="15"/>
  <c r="AC937" i="15"/>
  <c r="AL937" i="15"/>
  <c r="AB937" i="15"/>
  <c r="AA937" i="15"/>
  <c r="Y937" i="15"/>
  <c r="U937" i="15"/>
  <c r="W937" i="15"/>
  <c r="X937" i="15"/>
  <c r="V937" i="15"/>
  <c r="AL933" i="15"/>
  <c r="AC933" i="15"/>
  <c r="AA933" i="15"/>
  <c r="Y933" i="15"/>
  <c r="AB933" i="15"/>
  <c r="U933" i="15"/>
  <c r="X933" i="15"/>
  <c r="W933" i="15"/>
  <c r="V933" i="15"/>
  <c r="AC929" i="15"/>
  <c r="AL929" i="15"/>
  <c r="U929" i="15"/>
  <c r="AB929" i="15"/>
  <c r="AA929" i="15"/>
  <c r="Y929" i="15"/>
  <c r="X929" i="15"/>
  <c r="W929" i="15"/>
  <c r="V929" i="15"/>
  <c r="AA925" i="15"/>
  <c r="AL925" i="15"/>
  <c r="Y925" i="15"/>
  <c r="AC925" i="15"/>
  <c r="AB925" i="15"/>
  <c r="U925" i="15"/>
  <c r="X925" i="15"/>
  <c r="W925" i="15"/>
  <c r="V925" i="15"/>
  <c r="AC921" i="15"/>
  <c r="AL921" i="15"/>
  <c r="AA921" i="15"/>
  <c r="Y921" i="15"/>
  <c r="AB921" i="15"/>
  <c r="U921" i="15"/>
  <c r="W921" i="15"/>
  <c r="X921" i="15"/>
  <c r="V921" i="15"/>
  <c r="AC917" i="15"/>
  <c r="AL917" i="15"/>
  <c r="Y917" i="15"/>
  <c r="AB917" i="15"/>
  <c r="AA917" i="15"/>
  <c r="X917" i="15"/>
  <c r="U917" i="15"/>
  <c r="W917" i="15"/>
  <c r="V917" i="15"/>
  <c r="AC913" i="15"/>
  <c r="AL913" i="15"/>
  <c r="Y913" i="15"/>
  <c r="AB913" i="15"/>
  <c r="AA913" i="15"/>
  <c r="U913" i="15"/>
  <c r="X913" i="15"/>
  <c r="V913" i="15"/>
  <c r="W913" i="15"/>
  <c r="AC909" i="15"/>
  <c r="AL909" i="15"/>
  <c r="AB909" i="15"/>
  <c r="Y909" i="15"/>
  <c r="AA909" i="15"/>
  <c r="X909" i="15"/>
  <c r="U909" i="15"/>
  <c r="W909" i="15"/>
  <c r="V909" i="15"/>
  <c r="AC905" i="15"/>
  <c r="AL905" i="15"/>
  <c r="Y905" i="15"/>
  <c r="AB905" i="15"/>
  <c r="AA905" i="15"/>
  <c r="U905" i="15"/>
  <c r="X905" i="15"/>
  <c r="W905" i="15"/>
  <c r="V905" i="15"/>
  <c r="AC901" i="15"/>
  <c r="AL901" i="15"/>
  <c r="Y901" i="15"/>
  <c r="AB901" i="15"/>
  <c r="AA901" i="15"/>
  <c r="X901" i="15"/>
  <c r="U901" i="15"/>
  <c r="W901" i="15"/>
  <c r="V901" i="15"/>
  <c r="AC897" i="15"/>
  <c r="AL897" i="15"/>
  <c r="AA897" i="15"/>
  <c r="U897" i="15"/>
  <c r="AB897" i="15"/>
  <c r="Y897" i="15"/>
  <c r="X897" i="15"/>
  <c r="W897" i="15"/>
  <c r="V897" i="15"/>
  <c r="AC893" i="15"/>
  <c r="AL893" i="15"/>
  <c r="Y893" i="15"/>
  <c r="AA893" i="15"/>
  <c r="AB893" i="15"/>
  <c r="U893" i="15"/>
  <c r="X893" i="15"/>
  <c r="W893" i="15"/>
  <c r="V893" i="15"/>
  <c r="AC889" i="15"/>
  <c r="AL889" i="15"/>
  <c r="AB889" i="15"/>
  <c r="Y889" i="15"/>
  <c r="AA889" i="15"/>
  <c r="W889" i="15"/>
  <c r="U889" i="15"/>
  <c r="X889" i="15"/>
  <c r="V889" i="15"/>
  <c r="AC885" i="15"/>
  <c r="AL885" i="15"/>
  <c r="AA885" i="15"/>
  <c r="Y885" i="15"/>
  <c r="AB885" i="15"/>
  <c r="X885" i="15"/>
  <c r="U885" i="15"/>
  <c r="W885" i="15"/>
  <c r="V885" i="15"/>
  <c r="AC881" i="15"/>
  <c r="AL881" i="15"/>
  <c r="Y881" i="15"/>
  <c r="AB881" i="15"/>
  <c r="AA881" i="15"/>
  <c r="U881" i="15"/>
  <c r="X881" i="15"/>
  <c r="W881" i="15"/>
  <c r="V881" i="15"/>
  <c r="AC877" i="15"/>
  <c r="AL877" i="15"/>
  <c r="Y877" i="15"/>
  <c r="AA877" i="15"/>
  <c r="AB877" i="15"/>
  <c r="U877" i="15"/>
  <c r="X877" i="15"/>
  <c r="W877" i="15"/>
  <c r="V877" i="15"/>
  <c r="AC873" i="15"/>
  <c r="AL873" i="15"/>
  <c r="AA873" i="15"/>
  <c r="Y873" i="15"/>
  <c r="AB873" i="15"/>
  <c r="X873" i="15"/>
  <c r="U873" i="15"/>
  <c r="W873" i="15"/>
  <c r="V873" i="15"/>
  <c r="AC869" i="15"/>
  <c r="AL869" i="15"/>
  <c r="AA869" i="15"/>
  <c r="Y869" i="15"/>
  <c r="AB869" i="15"/>
  <c r="U869" i="15"/>
  <c r="X869" i="15"/>
  <c r="W869" i="15"/>
  <c r="V869" i="15"/>
  <c r="AC865" i="15"/>
  <c r="AL865" i="15"/>
  <c r="U865" i="15"/>
  <c r="AB865" i="15"/>
  <c r="AA865" i="15"/>
  <c r="Y865" i="15"/>
  <c r="X865" i="15"/>
  <c r="W865" i="15"/>
  <c r="V865" i="15"/>
  <c r="AA861" i="15"/>
  <c r="AL861" i="15"/>
  <c r="AC861" i="15"/>
  <c r="AB861" i="15"/>
  <c r="Y861" i="15"/>
  <c r="X861" i="15"/>
  <c r="U861" i="15"/>
  <c r="W861" i="15"/>
  <c r="V861" i="15"/>
  <c r="AC857" i="15"/>
  <c r="AL857" i="15"/>
  <c r="Y857" i="15"/>
  <c r="AB857" i="15"/>
  <c r="AA857" i="15"/>
  <c r="W857" i="15"/>
  <c r="U857" i="15"/>
  <c r="X857" i="15"/>
  <c r="V857" i="15"/>
  <c r="AC853" i="15"/>
  <c r="AL853" i="15"/>
  <c r="Y853" i="15"/>
  <c r="AA853" i="15"/>
  <c r="AB853" i="15"/>
  <c r="U853" i="15"/>
  <c r="X853" i="15"/>
  <c r="W853" i="15"/>
  <c r="V853" i="15"/>
  <c r="AC849" i="15"/>
  <c r="AL849" i="15"/>
  <c r="AB849" i="15"/>
  <c r="Y849" i="15"/>
  <c r="AA849" i="15"/>
  <c r="U849" i="15"/>
  <c r="X849" i="15"/>
  <c r="V849" i="15"/>
  <c r="W849" i="15"/>
  <c r="AC845" i="15"/>
  <c r="AL845" i="15"/>
  <c r="AB845" i="15"/>
  <c r="AA845" i="15"/>
  <c r="Y845" i="15"/>
  <c r="X845" i="15"/>
  <c r="U845" i="15"/>
  <c r="W845" i="15"/>
  <c r="V845" i="15"/>
  <c r="AC841" i="15"/>
  <c r="AL841" i="15"/>
  <c r="Y841" i="15"/>
  <c r="AB841" i="15"/>
  <c r="AA841" i="15"/>
  <c r="W841" i="15"/>
  <c r="U841" i="15"/>
  <c r="X841" i="15"/>
  <c r="V841" i="15"/>
  <c r="AC837" i="15"/>
  <c r="AL837" i="15"/>
  <c r="AB837" i="15"/>
  <c r="AA837" i="15"/>
  <c r="Y837" i="15"/>
  <c r="U837" i="15"/>
  <c r="X837" i="15"/>
  <c r="W837" i="15"/>
  <c r="V837" i="15"/>
  <c r="AC833" i="15"/>
  <c r="AL833" i="15"/>
  <c r="AB833" i="15"/>
  <c r="AA833" i="15"/>
  <c r="U833" i="15"/>
  <c r="Y833" i="15"/>
  <c r="X833" i="15"/>
  <c r="W833" i="15"/>
  <c r="V833" i="15"/>
  <c r="AC829" i="15"/>
  <c r="AL829" i="15"/>
  <c r="Y829" i="15"/>
  <c r="AB829" i="15"/>
  <c r="AA829" i="15"/>
  <c r="U829" i="15"/>
  <c r="X829" i="15"/>
  <c r="W829" i="15"/>
  <c r="V829" i="15"/>
  <c r="AC825" i="15"/>
  <c r="AL825" i="15"/>
  <c r="AA825" i="15"/>
  <c r="Y825" i="15"/>
  <c r="AB825" i="15"/>
  <c r="U825" i="15"/>
  <c r="X825" i="15"/>
  <c r="W825" i="15"/>
  <c r="V825" i="15"/>
  <c r="AC821" i="15"/>
  <c r="AL821" i="15"/>
  <c r="AA821" i="15"/>
  <c r="Y821" i="15"/>
  <c r="AB821" i="15"/>
  <c r="U821" i="15"/>
  <c r="X821" i="15"/>
  <c r="W821" i="15"/>
  <c r="V821" i="15"/>
  <c r="AC817" i="15"/>
  <c r="AL817" i="15"/>
  <c r="Y817" i="15"/>
  <c r="AB817" i="15"/>
  <c r="AA817" i="15"/>
  <c r="X817" i="15"/>
  <c r="U817" i="15"/>
  <c r="W817" i="15"/>
  <c r="V817" i="15"/>
  <c r="AC813" i="15"/>
  <c r="AL813" i="15"/>
  <c r="AB813" i="15"/>
  <c r="AA813" i="15"/>
  <c r="Y813" i="15"/>
  <c r="U813" i="15"/>
  <c r="X813" i="15"/>
  <c r="W813" i="15"/>
  <c r="V813" i="15"/>
  <c r="AC809" i="15"/>
  <c r="AL809" i="15"/>
  <c r="AA809" i="15"/>
  <c r="Y809" i="15"/>
  <c r="AB809" i="15"/>
  <c r="U809" i="15"/>
  <c r="X809" i="15"/>
  <c r="W809" i="15"/>
  <c r="V809" i="15"/>
  <c r="AC805" i="15"/>
  <c r="AL805" i="15"/>
  <c r="AB805" i="15"/>
  <c r="AA805" i="15"/>
  <c r="Y805" i="15"/>
  <c r="X805" i="15"/>
  <c r="U805" i="15"/>
  <c r="W805" i="15"/>
  <c r="V805" i="15"/>
  <c r="AC801" i="15"/>
  <c r="AL801" i="15"/>
  <c r="AA801" i="15"/>
  <c r="AB801" i="15"/>
  <c r="U801" i="15"/>
  <c r="Y801" i="15"/>
  <c r="X801" i="15"/>
  <c r="W801" i="15"/>
  <c r="V801" i="15"/>
  <c r="AC797" i="15"/>
  <c r="AL797" i="15"/>
  <c r="AA797" i="15"/>
  <c r="AB797" i="15"/>
  <c r="Y797" i="15"/>
  <c r="U797" i="15"/>
  <c r="X797" i="15"/>
  <c r="W797" i="15"/>
  <c r="V797" i="15"/>
  <c r="AC793" i="15"/>
  <c r="AL793" i="15"/>
  <c r="Y793" i="15"/>
  <c r="AB793" i="15"/>
  <c r="AA793" i="15"/>
  <c r="X793" i="15"/>
  <c r="U793" i="15"/>
  <c r="W793" i="15"/>
  <c r="V793" i="15"/>
  <c r="AC789" i="15"/>
  <c r="AL789" i="15"/>
  <c r="Y789" i="15"/>
  <c r="AB789" i="15"/>
  <c r="AA789" i="15"/>
  <c r="U789" i="15"/>
  <c r="X789" i="15"/>
  <c r="W789" i="15"/>
  <c r="V789" i="15"/>
  <c r="AL785" i="15"/>
  <c r="AA785" i="15"/>
  <c r="AC785" i="15"/>
  <c r="Y785" i="15"/>
  <c r="AB785" i="15"/>
  <c r="U785" i="15"/>
  <c r="X785" i="15"/>
  <c r="V785" i="15"/>
  <c r="W785" i="15"/>
  <c r="AC781" i="15"/>
  <c r="AL781" i="15"/>
  <c r="AA781" i="15"/>
  <c r="Y781" i="15"/>
  <c r="AB781" i="15"/>
  <c r="U781" i="15"/>
  <c r="X781" i="15"/>
  <c r="W781" i="15"/>
  <c r="V781" i="15"/>
  <c r="AL777" i="15"/>
  <c r="AB777" i="15"/>
  <c r="AC777" i="15"/>
  <c r="Y777" i="15"/>
  <c r="AA777" i="15"/>
  <c r="U777" i="15"/>
  <c r="W777" i="15"/>
  <c r="X777" i="15"/>
  <c r="V777" i="15"/>
  <c r="AL773" i="15"/>
  <c r="AC773" i="15"/>
  <c r="AB773" i="15"/>
  <c r="AA773" i="15"/>
  <c r="Y773" i="15"/>
  <c r="U773" i="15"/>
  <c r="X773" i="15"/>
  <c r="V773" i="15"/>
  <c r="W773" i="15"/>
  <c r="AC769" i="15"/>
  <c r="AL769" i="15"/>
  <c r="AA769" i="15"/>
  <c r="AB769" i="15"/>
  <c r="Y769" i="15"/>
  <c r="U769" i="15"/>
  <c r="X769" i="15"/>
  <c r="W769" i="15"/>
  <c r="V769" i="15"/>
  <c r="AL765" i="15"/>
  <c r="AB765" i="15"/>
  <c r="AC765" i="15"/>
  <c r="Y765" i="15"/>
  <c r="AA765" i="15"/>
  <c r="U765" i="15"/>
  <c r="X765" i="15"/>
  <c r="V765" i="15"/>
  <c r="W765" i="15"/>
  <c r="AL761" i="15"/>
  <c r="AC761" i="15"/>
  <c r="AB761" i="15"/>
  <c r="X761" i="15"/>
  <c r="Y761" i="15"/>
  <c r="AA761" i="15"/>
  <c r="U761" i="15"/>
  <c r="W761" i="15"/>
  <c r="V761" i="15"/>
  <c r="AL757" i="15"/>
  <c r="AB757" i="15"/>
  <c r="AC757" i="15"/>
  <c r="Y757" i="15"/>
  <c r="AA757" i="15"/>
  <c r="U757" i="15"/>
  <c r="X757" i="15"/>
  <c r="W757" i="15"/>
  <c r="V757" i="15"/>
  <c r="AL753" i="15"/>
  <c r="AC753" i="15"/>
  <c r="AB753" i="15"/>
  <c r="Y753" i="15"/>
  <c r="U753" i="15"/>
  <c r="AA753" i="15"/>
  <c r="X753" i="15"/>
  <c r="V753" i="15"/>
  <c r="W753" i="15"/>
  <c r="AL749" i="15"/>
  <c r="AB749" i="15"/>
  <c r="AC749" i="15"/>
  <c r="Y749" i="15"/>
  <c r="X749" i="15"/>
  <c r="AA749" i="15"/>
  <c r="U749" i="15"/>
  <c r="W749" i="15"/>
  <c r="V749" i="15"/>
  <c r="AL745" i="15"/>
  <c r="AC745" i="15"/>
  <c r="AB745" i="15"/>
  <c r="Y745" i="15"/>
  <c r="AA745" i="15"/>
  <c r="U745" i="15"/>
  <c r="X745" i="15"/>
  <c r="W745" i="15"/>
  <c r="V745" i="15"/>
  <c r="AL741" i="15"/>
  <c r="AB741" i="15"/>
  <c r="AC741" i="15"/>
  <c r="Y741" i="15"/>
  <c r="X741" i="15"/>
  <c r="AA741" i="15"/>
  <c r="U741" i="15"/>
  <c r="W741" i="15"/>
  <c r="V741" i="15"/>
  <c r="AC737" i="15"/>
  <c r="AL737" i="15"/>
  <c r="AB737" i="15"/>
  <c r="AA737" i="15"/>
  <c r="U737" i="15"/>
  <c r="Y737" i="15"/>
  <c r="X737" i="15"/>
  <c r="W737" i="15"/>
  <c r="V737" i="15"/>
  <c r="AL733" i="15"/>
  <c r="AC733" i="15"/>
  <c r="AB733" i="15"/>
  <c r="AA733" i="15"/>
  <c r="U733" i="15"/>
  <c r="X733" i="15"/>
  <c r="Y733" i="15"/>
  <c r="W733" i="15"/>
  <c r="V733" i="15"/>
  <c r="AL729" i="15"/>
  <c r="AB729" i="15"/>
  <c r="AC729" i="15"/>
  <c r="Y729" i="15"/>
  <c r="AA729" i="15"/>
  <c r="U729" i="15"/>
  <c r="W729" i="15"/>
  <c r="X729" i="15"/>
  <c r="V729" i="15"/>
  <c r="AL725" i="15"/>
  <c r="AC725" i="15"/>
  <c r="AB725" i="15"/>
  <c r="Y725" i="15"/>
  <c r="AA725" i="15"/>
  <c r="U725" i="15"/>
  <c r="X725" i="15"/>
  <c r="W725" i="15"/>
  <c r="V725" i="15"/>
  <c r="AL721" i="15"/>
  <c r="AB721" i="15"/>
  <c r="AC721" i="15"/>
  <c r="Y721" i="15"/>
  <c r="AA721" i="15"/>
  <c r="X721" i="15"/>
  <c r="U721" i="15"/>
  <c r="W721" i="15"/>
  <c r="V721" i="15"/>
  <c r="AL717" i="15"/>
  <c r="AC717" i="15"/>
  <c r="AB717" i="15"/>
  <c r="Y717" i="15"/>
  <c r="AA717" i="15"/>
  <c r="U717" i="15"/>
  <c r="V717" i="15"/>
  <c r="X717" i="15"/>
  <c r="W717" i="15"/>
  <c r="AL713" i="15"/>
  <c r="AB713" i="15"/>
  <c r="AC713" i="15"/>
  <c r="Y713" i="15"/>
  <c r="AA713" i="15"/>
  <c r="U713" i="15"/>
  <c r="X713" i="15"/>
  <c r="W713" i="15"/>
  <c r="V713" i="15"/>
  <c r="AL709" i="15"/>
  <c r="AC709" i="15"/>
  <c r="AB709" i="15"/>
  <c r="Y709" i="15"/>
  <c r="AA709" i="15"/>
  <c r="U709" i="15"/>
  <c r="X709" i="15"/>
  <c r="W709" i="15"/>
  <c r="V709" i="15"/>
  <c r="AC705" i="15"/>
  <c r="AL705" i="15"/>
  <c r="AA705" i="15"/>
  <c r="AB705" i="15"/>
  <c r="U705" i="15"/>
  <c r="Y705" i="15"/>
  <c r="X705" i="15"/>
  <c r="W705" i="15"/>
  <c r="V705" i="15"/>
  <c r="AL701" i="15"/>
  <c r="AB701" i="15"/>
  <c r="AC701" i="15"/>
  <c r="Y701" i="15"/>
  <c r="AA701" i="15"/>
  <c r="V701" i="15"/>
  <c r="U701" i="15"/>
  <c r="X701" i="15"/>
  <c r="W701" i="15"/>
  <c r="AL697" i="15"/>
  <c r="AC697" i="15"/>
  <c r="AB697" i="15"/>
  <c r="AA697" i="15"/>
  <c r="U697" i="15"/>
  <c r="X697" i="15"/>
  <c r="Y697" i="15"/>
  <c r="W697" i="15"/>
  <c r="V697" i="15"/>
  <c r="AL693" i="15"/>
  <c r="AB693" i="15"/>
  <c r="AC693" i="15"/>
  <c r="Y693" i="15"/>
  <c r="X693" i="15"/>
  <c r="AA693" i="15"/>
  <c r="U693" i="15"/>
  <c r="W693" i="15"/>
  <c r="V693" i="15"/>
  <c r="AC689" i="15"/>
  <c r="AL689" i="15"/>
  <c r="AB689" i="15"/>
  <c r="AA689" i="15"/>
  <c r="Y689" i="15"/>
  <c r="X689" i="15"/>
  <c r="W689" i="15"/>
  <c r="V689" i="15"/>
  <c r="U689" i="15"/>
  <c r="AC685" i="15"/>
  <c r="AL685" i="15"/>
  <c r="AA685" i="15"/>
  <c r="AB685" i="15"/>
  <c r="X685" i="15"/>
  <c r="Y685" i="15"/>
  <c r="W685" i="15"/>
  <c r="V685" i="15"/>
  <c r="U685" i="15"/>
  <c r="AC681" i="15"/>
  <c r="AL681" i="15"/>
  <c r="AB681" i="15"/>
  <c r="AA681" i="15"/>
  <c r="X681" i="15"/>
  <c r="Y681" i="15"/>
  <c r="W681" i="15"/>
  <c r="U681" i="15"/>
  <c r="V681" i="15"/>
  <c r="AL677" i="15"/>
  <c r="AC677" i="15"/>
  <c r="AB677" i="15"/>
  <c r="AA677" i="15"/>
  <c r="X677" i="15"/>
  <c r="Y677" i="15"/>
  <c r="W677" i="15"/>
  <c r="U677" i="15"/>
  <c r="V677" i="15"/>
  <c r="AC673" i="15"/>
  <c r="AL673" i="15"/>
  <c r="AB673" i="15"/>
  <c r="AA673" i="15"/>
  <c r="Y673" i="15"/>
  <c r="X673" i="15"/>
  <c r="U673" i="15"/>
  <c r="W673" i="15"/>
  <c r="V673" i="15"/>
  <c r="AL669" i="15"/>
  <c r="AC669" i="15"/>
  <c r="AB669" i="15"/>
  <c r="V669" i="15"/>
  <c r="Y669" i="15"/>
  <c r="X669" i="15"/>
  <c r="AA669" i="15"/>
  <c r="W669" i="15"/>
  <c r="U669" i="15"/>
  <c r="AC665" i="15"/>
  <c r="AL665" i="15"/>
  <c r="AA665" i="15"/>
  <c r="AB665" i="15"/>
  <c r="X665" i="15"/>
  <c r="Y665" i="15"/>
  <c r="W665" i="15"/>
  <c r="V665" i="15"/>
  <c r="U665" i="15"/>
  <c r="AC661" i="15"/>
  <c r="AL661" i="15"/>
  <c r="AB661" i="15"/>
  <c r="AA661" i="15"/>
  <c r="X661" i="15"/>
  <c r="Y661" i="15"/>
  <c r="W661" i="15"/>
  <c r="U661" i="15"/>
  <c r="V661" i="15"/>
  <c r="AC657" i="15"/>
  <c r="AL657" i="15"/>
  <c r="AA657" i="15"/>
  <c r="AB657" i="15"/>
  <c r="X657" i="15"/>
  <c r="Y657" i="15"/>
  <c r="W657" i="15"/>
  <c r="U657" i="15"/>
  <c r="V657" i="15"/>
  <c r="AL653" i="15"/>
  <c r="AC653" i="15"/>
  <c r="AB653" i="15"/>
  <c r="AA653" i="15"/>
  <c r="X653" i="15"/>
  <c r="Y653" i="15"/>
  <c r="W653" i="15"/>
  <c r="V653" i="15"/>
  <c r="U653" i="15"/>
  <c r="AC649" i="15"/>
  <c r="AL649" i="15"/>
  <c r="AA649" i="15"/>
  <c r="AB649" i="15"/>
  <c r="X649" i="15"/>
  <c r="Y649" i="15"/>
  <c r="U649" i="15"/>
  <c r="V649" i="15"/>
  <c r="W649" i="15"/>
  <c r="AL645" i="15"/>
  <c r="AC645" i="15"/>
  <c r="AB645" i="15"/>
  <c r="AA645" i="15"/>
  <c r="X645" i="15"/>
  <c r="Y645" i="15"/>
  <c r="V645" i="15"/>
  <c r="U645" i="15"/>
  <c r="W645" i="15"/>
  <c r="AL641" i="15"/>
  <c r="AB641" i="15"/>
  <c r="AC641" i="15"/>
  <c r="Y641" i="15"/>
  <c r="AA641" i="15"/>
  <c r="X641" i="15"/>
  <c r="W641" i="15"/>
  <c r="U641" i="15"/>
  <c r="V641" i="15"/>
  <c r="AL637" i="15"/>
  <c r="AC637" i="15"/>
  <c r="AB637" i="15"/>
  <c r="Y637" i="15"/>
  <c r="AA637" i="15"/>
  <c r="V637" i="15"/>
  <c r="X637" i="15"/>
  <c r="W637" i="15"/>
  <c r="U637" i="15"/>
  <c r="AC633" i="15"/>
  <c r="AL633" i="15"/>
  <c r="AB633" i="15"/>
  <c r="AA633" i="15"/>
  <c r="X633" i="15"/>
  <c r="Y633" i="15"/>
  <c r="W633" i="15"/>
  <c r="U633" i="15"/>
  <c r="V633" i="15"/>
  <c r="AL629" i="15"/>
  <c r="AC629" i="15"/>
  <c r="AB629" i="15"/>
  <c r="AA629" i="15"/>
  <c r="Y629" i="15"/>
  <c r="X629" i="15"/>
  <c r="W629" i="15"/>
  <c r="U629" i="15"/>
  <c r="V629" i="15"/>
  <c r="AC625" i="15"/>
  <c r="AL625" i="15"/>
  <c r="AA625" i="15"/>
  <c r="AB625" i="15"/>
  <c r="X625" i="15"/>
  <c r="Y625" i="15"/>
  <c r="V625" i="15"/>
  <c r="U625" i="15"/>
  <c r="W625" i="15"/>
  <c r="AL621" i="15"/>
  <c r="AC621" i="15"/>
  <c r="AB621" i="15"/>
  <c r="AA621" i="15"/>
  <c r="X621" i="15"/>
  <c r="Y621" i="15"/>
  <c r="U621" i="15"/>
  <c r="V621" i="15"/>
  <c r="W621" i="15"/>
  <c r="AC617" i="15"/>
  <c r="AL617" i="15"/>
  <c r="AA617" i="15"/>
  <c r="AB617" i="15"/>
  <c r="X617" i="15"/>
  <c r="Y617" i="15"/>
  <c r="W617" i="15"/>
  <c r="U617" i="15"/>
  <c r="V617" i="15"/>
  <c r="AL613" i="15"/>
  <c r="AC613" i="15"/>
  <c r="AB613" i="15"/>
  <c r="AA613" i="15"/>
  <c r="X613" i="15"/>
  <c r="Y613" i="15"/>
  <c r="W613" i="15"/>
  <c r="V613" i="15"/>
  <c r="U613" i="15"/>
  <c r="AC609" i="15"/>
  <c r="AL609" i="15"/>
  <c r="AA609" i="15"/>
  <c r="AB609" i="15"/>
  <c r="Y609" i="15"/>
  <c r="X609" i="15"/>
  <c r="W609" i="15"/>
  <c r="U609" i="15"/>
  <c r="V609" i="15"/>
  <c r="AL605" i="15"/>
  <c r="AC605" i="15"/>
  <c r="AB605" i="15"/>
  <c r="AA605" i="15"/>
  <c r="X605" i="15"/>
  <c r="Y605" i="15"/>
  <c r="W605" i="15"/>
  <c r="V605" i="15"/>
  <c r="U605" i="15"/>
  <c r="AL601" i="15"/>
  <c r="AB601" i="15"/>
  <c r="AC601" i="15"/>
  <c r="Y601" i="15"/>
  <c r="X601" i="15"/>
  <c r="AA601" i="15"/>
  <c r="W601" i="15"/>
  <c r="V601" i="15"/>
  <c r="U601" i="15"/>
  <c r="AL597" i="15"/>
  <c r="AC597" i="15"/>
  <c r="AB597" i="15"/>
  <c r="Y597" i="15"/>
  <c r="AA597" i="15"/>
  <c r="W597" i="15"/>
  <c r="X597" i="15"/>
  <c r="U597" i="15"/>
  <c r="V597" i="15"/>
  <c r="AC593" i="15"/>
  <c r="AL593" i="15"/>
  <c r="AB593" i="15"/>
  <c r="Y593" i="15"/>
  <c r="AA593" i="15"/>
  <c r="X593" i="15"/>
  <c r="W593" i="15"/>
  <c r="V593" i="15"/>
  <c r="U593" i="15"/>
  <c r="AL589" i="15"/>
  <c r="AC589" i="15"/>
  <c r="AB589" i="15"/>
  <c r="AA589" i="15"/>
  <c r="X589" i="15"/>
  <c r="Y589" i="15"/>
  <c r="U589" i="15"/>
  <c r="W589" i="15"/>
  <c r="V589" i="15"/>
  <c r="AC585" i="15"/>
  <c r="AL585" i="15"/>
  <c r="AA585" i="15"/>
  <c r="AB585" i="15"/>
  <c r="W585" i="15"/>
  <c r="Y585" i="15"/>
  <c r="X585" i="15"/>
  <c r="U585" i="15"/>
  <c r="V585" i="15"/>
  <c r="AB581" i="15"/>
  <c r="AL581" i="15"/>
  <c r="AC581" i="15"/>
  <c r="Y581" i="15"/>
  <c r="W581" i="15"/>
  <c r="AA581" i="15"/>
  <c r="X581" i="15"/>
  <c r="V581" i="15"/>
  <c r="U581" i="15"/>
  <c r="AL577" i="15"/>
  <c r="AA577" i="15"/>
  <c r="AC577" i="15"/>
  <c r="Y577" i="15"/>
  <c r="AB577" i="15"/>
  <c r="X577" i="15"/>
  <c r="W577" i="15"/>
  <c r="U577" i="15"/>
  <c r="V577" i="15"/>
  <c r="AL573" i="15"/>
  <c r="AB573" i="15"/>
  <c r="AC573" i="15"/>
  <c r="AA573" i="15"/>
  <c r="Y573" i="15"/>
  <c r="X573" i="15"/>
  <c r="U573" i="15"/>
  <c r="W573" i="15"/>
  <c r="V573" i="15"/>
  <c r="AL569" i="15"/>
  <c r="AC569" i="15"/>
  <c r="AB569" i="15"/>
  <c r="Y569" i="15"/>
  <c r="AA569" i="15"/>
  <c r="W569" i="15"/>
  <c r="X569" i="15"/>
  <c r="V569" i="15"/>
  <c r="U569" i="15"/>
  <c r="AB565" i="15"/>
  <c r="AL565" i="15"/>
  <c r="AC565" i="15"/>
  <c r="X565" i="15"/>
  <c r="Y565" i="15"/>
  <c r="AA565" i="15"/>
  <c r="W565" i="15"/>
  <c r="U565" i="15"/>
  <c r="V565" i="15"/>
  <c r="AC561" i="15"/>
  <c r="AL561" i="15"/>
  <c r="Y561" i="15"/>
  <c r="AB561" i="15"/>
  <c r="W561" i="15"/>
  <c r="X561" i="15"/>
  <c r="AA561" i="15"/>
  <c r="V561" i="15"/>
  <c r="U561" i="15"/>
  <c r="AL557" i="15"/>
  <c r="AC557" i="15"/>
  <c r="AA557" i="15"/>
  <c r="AB557" i="15"/>
  <c r="X557" i="15"/>
  <c r="Y557" i="15"/>
  <c r="W557" i="15"/>
  <c r="V557" i="15"/>
  <c r="U557" i="15"/>
  <c r="AL553" i="15"/>
  <c r="AB553" i="15"/>
  <c r="AC553" i="15"/>
  <c r="Y553" i="15"/>
  <c r="AA553" i="15"/>
  <c r="X553" i="15"/>
  <c r="W553" i="15"/>
  <c r="U553" i="15"/>
  <c r="V553" i="15"/>
  <c r="AB549" i="15"/>
  <c r="AL549" i="15"/>
  <c r="AC549" i="15"/>
  <c r="Y549" i="15"/>
  <c r="W549" i="15"/>
  <c r="AA549" i="15"/>
  <c r="X549" i="15"/>
  <c r="V549" i="15"/>
  <c r="U549" i="15"/>
  <c r="AL545" i="15"/>
  <c r="AC545" i="15"/>
  <c r="AB545" i="15"/>
  <c r="Y545" i="15"/>
  <c r="AA545" i="15"/>
  <c r="W545" i="15"/>
  <c r="X545" i="15"/>
  <c r="U545" i="15"/>
  <c r="V545" i="15"/>
  <c r="AL541" i="15"/>
  <c r="AB541" i="15"/>
  <c r="AC541" i="15"/>
  <c r="Y541" i="15"/>
  <c r="X541" i="15"/>
  <c r="AA541" i="15"/>
  <c r="W541" i="15"/>
  <c r="V541" i="15"/>
  <c r="U541" i="15"/>
  <c r="AL537" i="15"/>
  <c r="AC537" i="15"/>
  <c r="AB537" i="15"/>
  <c r="Y537" i="15"/>
  <c r="AA537" i="15"/>
  <c r="W537" i="15"/>
  <c r="X537" i="15"/>
  <c r="U537" i="15"/>
  <c r="V537" i="15"/>
  <c r="AB533" i="15"/>
  <c r="AL533" i="15"/>
  <c r="AC533" i="15"/>
  <c r="AA533" i="15"/>
  <c r="W533" i="15"/>
  <c r="X533" i="15"/>
  <c r="Y533" i="15"/>
  <c r="V533" i="15"/>
  <c r="U533" i="15"/>
  <c r="AL529" i="15"/>
  <c r="AB529" i="15"/>
  <c r="AC529" i="15"/>
  <c r="Y529" i="15"/>
  <c r="AA529" i="15"/>
  <c r="W529" i="15"/>
  <c r="X529" i="15"/>
  <c r="U529" i="15"/>
  <c r="V529" i="15"/>
  <c r="AL525" i="15"/>
  <c r="AC525" i="15"/>
  <c r="AB525" i="15"/>
  <c r="X525" i="15"/>
  <c r="Y525" i="15"/>
  <c r="AA525" i="15"/>
  <c r="W525" i="15"/>
  <c r="V525" i="15"/>
  <c r="U525" i="15"/>
  <c r="AL521" i="15"/>
  <c r="AB521" i="15"/>
  <c r="AC521" i="15"/>
  <c r="Y521" i="15"/>
  <c r="AA521" i="15"/>
  <c r="W521" i="15"/>
  <c r="X521" i="15"/>
  <c r="U521" i="15"/>
  <c r="V521" i="15"/>
  <c r="AL517" i="15"/>
  <c r="AC517" i="15"/>
  <c r="AB517" i="15"/>
  <c r="X517" i="15"/>
  <c r="Y517" i="15"/>
  <c r="AA517" i="15"/>
  <c r="W517" i="15"/>
  <c r="V517" i="15"/>
  <c r="U517" i="15"/>
  <c r="AC513" i="15"/>
  <c r="AL513" i="15"/>
  <c r="AA513" i="15"/>
  <c r="AB513" i="15"/>
  <c r="Y513" i="15"/>
  <c r="W513" i="15"/>
  <c r="X513" i="15"/>
  <c r="U513" i="15"/>
  <c r="V513" i="15"/>
  <c r="AL509" i="15"/>
  <c r="AC509" i="15"/>
  <c r="AB509" i="15"/>
  <c r="Y509" i="15"/>
  <c r="W509" i="15"/>
  <c r="X509" i="15"/>
  <c r="AA509" i="15"/>
  <c r="V509" i="15"/>
  <c r="U509" i="15"/>
  <c r="AL505" i="15"/>
  <c r="AB505" i="15"/>
  <c r="AC505" i="15"/>
  <c r="Y505" i="15"/>
  <c r="AA505" i="15"/>
  <c r="W505" i="15"/>
  <c r="X505" i="15"/>
  <c r="U505" i="15"/>
  <c r="V505" i="15"/>
  <c r="AL501" i="15"/>
  <c r="AB501" i="15"/>
  <c r="AC501" i="15"/>
  <c r="Y501" i="15"/>
  <c r="X501" i="15"/>
  <c r="AA501" i="15"/>
  <c r="W501" i="15"/>
  <c r="V501" i="15"/>
  <c r="U501" i="15"/>
  <c r="AL497" i="15"/>
  <c r="AC497" i="15"/>
  <c r="AB497" i="15"/>
  <c r="AA497" i="15"/>
  <c r="Y497" i="15"/>
  <c r="W497" i="15"/>
  <c r="X497" i="15"/>
  <c r="U497" i="15"/>
  <c r="V497" i="15"/>
  <c r="AL493" i="15"/>
  <c r="AB493" i="15"/>
  <c r="AC493" i="15"/>
  <c r="Y493" i="15"/>
  <c r="AA493" i="15"/>
  <c r="W493" i="15"/>
  <c r="X493" i="15"/>
  <c r="V493" i="15"/>
  <c r="U493" i="15"/>
  <c r="AL489" i="15"/>
  <c r="AC489" i="15"/>
  <c r="AB489" i="15"/>
  <c r="Y489" i="15"/>
  <c r="AA489" i="15"/>
  <c r="W489" i="15"/>
  <c r="X489" i="15"/>
  <c r="U489" i="15"/>
  <c r="V489" i="15"/>
  <c r="AC485" i="15"/>
  <c r="AL485" i="15"/>
  <c r="AA485" i="15"/>
  <c r="AB485" i="15"/>
  <c r="W485" i="15"/>
  <c r="Y485" i="15"/>
  <c r="X485" i="15"/>
  <c r="V485" i="15"/>
  <c r="U485" i="15"/>
  <c r="AL481" i="15"/>
  <c r="AB481" i="15"/>
  <c r="AC481" i="15"/>
  <c r="Y481" i="15"/>
  <c r="AA481" i="15"/>
  <c r="W481" i="15"/>
  <c r="X481" i="15"/>
  <c r="U481" i="15"/>
  <c r="V481" i="15"/>
  <c r="AL477" i="15"/>
  <c r="AC477" i="15"/>
  <c r="AB477" i="15"/>
  <c r="Y477" i="15"/>
  <c r="W477" i="15"/>
  <c r="AA477" i="15"/>
  <c r="X477" i="15"/>
  <c r="V477" i="15"/>
  <c r="U477" i="15"/>
  <c r="AL473" i="15"/>
  <c r="AB473" i="15"/>
  <c r="AC473" i="15"/>
  <c r="Y473" i="15"/>
  <c r="AA473" i="15"/>
  <c r="W473" i="15"/>
  <c r="X473" i="15"/>
  <c r="U473" i="15"/>
  <c r="V473" i="15"/>
  <c r="AL469" i="15"/>
  <c r="AC469" i="15"/>
  <c r="AB469" i="15"/>
  <c r="Y469" i="15"/>
  <c r="X469" i="15"/>
  <c r="AA469" i="15"/>
  <c r="W469" i="15"/>
  <c r="V469" i="15"/>
  <c r="U469" i="15"/>
  <c r="AL465" i="15"/>
  <c r="AC465" i="15"/>
  <c r="AB465" i="15"/>
  <c r="Y465" i="15"/>
  <c r="W465" i="15"/>
  <c r="AA465" i="15"/>
  <c r="X465" i="15"/>
  <c r="U465" i="15"/>
  <c r="V465" i="15"/>
  <c r="AL461" i="15"/>
  <c r="AB461" i="15"/>
  <c r="AC461" i="15"/>
  <c r="AA461" i="15"/>
  <c r="X461" i="15"/>
  <c r="Y461" i="15"/>
  <c r="W461" i="15"/>
  <c r="V461" i="15"/>
  <c r="U461" i="15"/>
  <c r="AC457" i="15"/>
  <c r="AL457" i="15"/>
  <c r="AA457" i="15"/>
  <c r="AB457" i="15"/>
  <c r="Y457" i="15"/>
  <c r="W457" i="15"/>
  <c r="X457" i="15"/>
  <c r="U457" i="15"/>
  <c r="V457" i="15"/>
  <c r="AL453" i="15"/>
  <c r="AC453" i="15"/>
  <c r="AB453" i="15"/>
  <c r="Y453" i="15"/>
  <c r="AA453" i="15"/>
  <c r="W453" i="15"/>
  <c r="X453" i="15"/>
  <c r="V453" i="15"/>
  <c r="U453" i="15"/>
  <c r="AL449" i="15"/>
  <c r="AC449" i="15"/>
  <c r="AB449" i="15"/>
  <c r="Y449" i="15"/>
  <c r="AA449" i="15"/>
  <c r="W449" i="15"/>
  <c r="X449" i="15"/>
  <c r="U449" i="15"/>
  <c r="V449" i="15"/>
  <c r="AL445" i="15"/>
  <c r="AB445" i="15"/>
  <c r="AC445" i="15"/>
  <c r="Y445" i="15"/>
  <c r="AA445" i="15"/>
  <c r="X445" i="15"/>
  <c r="W445" i="15"/>
  <c r="V445" i="15"/>
  <c r="U445" i="15"/>
  <c r="AL441" i="15"/>
  <c r="AC441" i="15"/>
  <c r="AB441" i="15"/>
  <c r="Y441" i="15"/>
  <c r="AA441" i="15"/>
  <c r="W441" i="15"/>
  <c r="X441" i="15"/>
  <c r="U441" i="15"/>
  <c r="V441" i="15"/>
  <c r="AB437" i="15"/>
  <c r="AL437" i="15"/>
  <c r="AC437" i="15"/>
  <c r="Y437" i="15"/>
  <c r="W437" i="15"/>
  <c r="X437" i="15"/>
  <c r="AA437" i="15"/>
  <c r="V437" i="15"/>
  <c r="U437" i="15"/>
  <c r="AL433" i="15"/>
  <c r="AB433" i="15"/>
  <c r="AC433" i="15"/>
  <c r="Y433" i="15"/>
  <c r="AA433" i="15"/>
  <c r="W433" i="15"/>
  <c r="X433" i="15"/>
  <c r="U433" i="15"/>
  <c r="V433" i="15"/>
  <c r="AL429" i="15"/>
  <c r="AC429" i="15"/>
  <c r="AB429" i="15"/>
  <c r="Y429" i="15"/>
  <c r="X429" i="15"/>
  <c r="AA429" i="15"/>
  <c r="W429" i="15"/>
  <c r="V429" i="15"/>
  <c r="U429" i="15"/>
  <c r="AL425" i="15"/>
  <c r="AB425" i="15"/>
  <c r="AC425" i="15"/>
  <c r="AA425" i="15"/>
  <c r="Y425" i="15"/>
  <c r="W425" i="15"/>
  <c r="X425" i="15"/>
  <c r="U425" i="15"/>
  <c r="V425" i="15"/>
  <c r="AL421" i="15"/>
  <c r="AB421" i="15"/>
  <c r="AC421" i="15"/>
  <c r="Y421" i="15"/>
  <c r="AA421" i="15"/>
  <c r="W421" i="15"/>
  <c r="X421" i="15"/>
  <c r="V421" i="15"/>
  <c r="U421" i="15"/>
  <c r="AL417" i="15"/>
  <c r="AC417" i="15"/>
  <c r="AB417" i="15"/>
  <c r="Y417" i="15"/>
  <c r="AA417" i="15"/>
  <c r="W417" i="15"/>
  <c r="X417" i="15"/>
  <c r="U417" i="15"/>
  <c r="V417" i="15"/>
  <c r="AL413" i="15"/>
  <c r="AB413" i="15"/>
  <c r="AC413" i="15"/>
  <c r="Y413" i="15"/>
  <c r="AA413" i="15"/>
  <c r="X413" i="15"/>
  <c r="W413" i="15"/>
  <c r="V413" i="15"/>
  <c r="U413" i="15"/>
  <c r="AL409" i="15"/>
  <c r="AC409" i="15"/>
  <c r="AB409" i="15"/>
  <c r="Y409" i="15"/>
  <c r="AA409" i="15"/>
  <c r="W409" i="15"/>
  <c r="X409" i="15"/>
  <c r="U409" i="15"/>
  <c r="V409" i="15"/>
  <c r="AB405" i="15"/>
  <c r="AL405" i="15"/>
  <c r="AC405" i="15"/>
  <c r="Y405" i="15"/>
  <c r="W405" i="15"/>
  <c r="X405" i="15"/>
  <c r="AA405" i="15"/>
  <c r="V405" i="15"/>
  <c r="U405" i="15"/>
  <c r="AL401" i="15"/>
  <c r="AB401" i="15"/>
  <c r="AC401" i="15"/>
  <c r="Y401" i="15"/>
  <c r="AA401" i="15"/>
  <c r="W401" i="15"/>
  <c r="X401" i="15"/>
  <c r="U401" i="15"/>
  <c r="V401" i="15"/>
  <c r="AL397" i="15"/>
  <c r="AC397" i="15"/>
  <c r="AB397" i="15"/>
  <c r="Y397" i="15"/>
  <c r="X397" i="15"/>
  <c r="AA397" i="15"/>
  <c r="W397" i="15"/>
  <c r="V397" i="15"/>
  <c r="U397" i="15"/>
  <c r="AL393" i="15"/>
  <c r="AB393" i="15"/>
  <c r="AC393" i="15"/>
  <c r="AA393" i="15"/>
  <c r="W393" i="15"/>
  <c r="X393" i="15"/>
  <c r="Y393" i="15"/>
  <c r="U393" i="15"/>
  <c r="V393" i="15"/>
  <c r="AL389" i="15"/>
  <c r="AB389" i="15"/>
  <c r="AC389" i="15"/>
  <c r="Y389" i="15"/>
  <c r="X389" i="15"/>
  <c r="AA389" i="15"/>
  <c r="W389" i="15"/>
  <c r="V389" i="15"/>
  <c r="U389" i="15"/>
  <c r="AC385" i="15"/>
  <c r="AL385" i="15"/>
  <c r="AA385" i="15"/>
  <c r="AB385" i="15"/>
  <c r="W385" i="15"/>
  <c r="Y385" i="15"/>
  <c r="X385" i="15"/>
  <c r="U385" i="15"/>
  <c r="V385" i="15"/>
  <c r="AL381" i="15"/>
  <c r="AC381" i="15"/>
  <c r="AB381" i="15"/>
  <c r="Y381" i="15"/>
  <c r="AA381" i="15"/>
  <c r="W381" i="15"/>
  <c r="X381" i="15"/>
  <c r="V381" i="15"/>
  <c r="U381" i="15"/>
  <c r="AL377" i="15"/>
  <c r="AB377" i="15"/>
  <c r="AC377" i="15"/>
  <c r="Y377" i="15"/>
  <c r="AA377" i="15"/>
  <c r="W377" i="15"/>
  <c r="X377" i="15"/>
  <c r="V377" i="15"/>
  <c r="U377" i="15"/>
  <c r="AL373" i="15"/>
  <c r="AC373" i="15"/>
  <c r="AB373" i="15"/>
  <c r="Y373" i="15"/>
  <c r="AA373" i="15"/>
  <c r="W373" i="15"/>
  <c r="X373" i="15"/>
  <c r="V373" i="15"/>
  <c r="U373" i="15"/>
  <c r="AL369" i="15"/>
  <c r="AC369" i="15"/>
  <c r="AB369" i="15"/>
  <c r="Y369" i="15"/>
  <c r="X369" i="15"/>
  <c r="AA369" i="15"/>
  <c r="W369" i="15"/>
  <c r="V369" i="15"/>
  <c r="U369" i="15"/>
  <c r="AL365" i="15"/>
  <c r="AB365" i="15"/>
  <c r="AC365" i="15"/>
  <c r="Y365" i="15"/>
  <c r="AA365" i="15"/>
  <c r="W365" i="15"/>
  <c r="X365" i="15"/>
  <c r="V365" i="15"/>
  <c r="U365" i="15"/>
  <c r="AL361" i="15"/>
  <c r="AC361" i="15"/>
  <c r="AB361" i="15"/>
  <c r="Y361" i="15"/>
  <c r="AA361" i="15"/>
  <c r="W361" i="15"/>
  <c r="X361" i="15"/>
  <c r="V361" i="15"/>
  <c r="U361" i="15"/>
  <c r="AC357" i="15"/>
  <c r="AL357" i="15"/>
  <c r="AA357" i="15"/>
  <c r="AB357" i="15"/>
  <c r="Y357" i="15"/>
  <c r="W357" i="15"/>
  <c r="X357" i="15"/>
  <c r="V357" i="15"/>
  <c r="U357" i="15"/>
  <c r="AL353" i="15"/>
  <c r="AB353" i="15"/>
  <c r="AC353" i="15"/>
  <c r="AA353" i="15"/>
  <c r="W353" i="15"/>
  <c r="X353" i="15"/>
  <c r="Y353" i="15"/>
  <c r="V353" i="15"/>
  <c r="U353" i="15"/>
  <c r="AL349" i="15"/>
  <c r="AC349" i="15"/>
  <c r="AB349" i="15"/>
  <c r="Y349" i="15"/>
  <c r="X349" i="15"/>
  <c r="AA349" i="15"/>
  <c r="W349" i="15"/>
  <c r="V349" i="15"/>
  <c r="U349" i="15"/>
  <c r="AL345" i="15"/>
  <c r="AB345" i="15"/>
  <c r="AC345" i="15"/>
  <c r="W345" i="15"/>
  <c r="Y345" i="15"/>
  <c r="X345" i="15"/>
  <c r="AA345" i="15"/>
  <c r="V345" i="15"/>
  <c r="U345" i="15"/>
  <c r="AL341" i="15"/>
  <c r="AC341" i="15"/>
  <c r="AA341" i="15"/>
  <c r="AB341" i="15"/>
  <c r="X341" i="15"/>
  <c r="W341" i="15"/>
  <c r="Y341" i="15"/>
  <c r="V341" i="15"/>
  <c r="U341" i="15"/>
  <c r="AL337" i="15"/>
  <c r="AC337" i="15"/>
  <c r="AB337" i="15"/>
  <c r="Y337" i="15"/>
  <c r="AA337" i="15"/>
  <c r="X337" i="15"/>
  <c r="W337" i="15"/>
  <c r="V337" i="15"/>
  <c r="U337" i="15"/>
  <c r="AL333" i="15"/>
  <c r="AB333" i="15"/>
  <c r="AC333" i="15"/>
  <c r="Y333" i="15"/>
  <c r="AA333" i="15"/>
  <c r="W333" i="15"/>
  <c r="X333" i="15"/>
  <c r="V333" i="15"/>
  <c r="U333" i="15"/>
  <c r="AL329" i="15"/>
  <c r="AC329" i="15"/>
  <c r="AB329" i="15"/>
  <c r="Y329" i="15"/>
  <c r="W329" i="15"/>
  <c r="X329" i="15"/>
  <c r="AA329" i="15"/>
  <c r="V329" i="15"/>
  <c r="U329" i="15"/>
  <c r="AL325" i="15"/>
  <c r="AB325" i="15"/>
  <c r="AC325" i="15"/>
  <c r="Y325" i="15"/>
  <c r="AA325" i="15"/>
  <c r="W325" i="15"/>
  <c r="X325" i="15"/>
  <c r="V325" i="15"/>
  <c r="U325" i="15"/>
  <c r="AL321" i="15"/>
  <c r="AC321" i="15"/>
  <c r="AB321" i="15"/>
  <c r="Y321" i="15"/>
  <c r="X321" i="15"/>
  <c r="AA321" i="15"/>
  <c r="W321" i="15"/>
  <c r="V321" i="15"/>
  <c r="U321" i="15"/>
  <c r="AL317" i="15"/>
  <c r="AB317" i="15"/>
  <c r="AC317" i="15"/>
  <c r="AA317" i="15"/>
  <c r="Y317" i="15"/>
  <c r="W317" i="15"/>
  <c r="X317" i="15"/>
  <c r="V317" i="15"/>
  <c r="U317" i="15"/>
  <c r="AL313" i="15"/>
  <c r="AC313" i="15"/>
  <c r="AB313" i="15"/>
  <c r="Y313" i="15"/>
  <c r="AA313" i="15"/>
  <c r="W313" i="15"/>
  <c r="X313" i="15"/>
  <c r="V313" i="15"/>
  <c r="U313" i="15"/>
  <c r="AL309" i="15"/>
  <c r="AB309" i="15"/>
  <c r="AC309" i="15"/>
  <c r="Y309" i="15"/>
  <c r="AA309" i="15"/>
  <c r="W309" i="15"/>
  <c r="X309" i="15"/>
  <c r="V309" i="15"/>
  <c r="U309" i="15"/>
  <c r="AL305" i="15"/>
  <c r="AC305" i="15"/>
  <c r="AB305" i="15"/>
  <c r="Y305" i="15"/>
  <c r="AA305" i="15"/>
  <c r="X305" i="15"/>
  <c r="W305" i="15"/>
  <c r="V305" i="15"/>
  <c r="U305" i="15"/>
  <c r="AL301" i="15"/>
  <c r="AB301" i="15"/>
  <c r="AC301" i="15"/>
  <c r="Y301" i="15"/>
  <c r="W301" i="15"/>
  <c r="AA301" i="15"/>
  <c r="X301" i="15"/>
  <c r="V301" i="15"/>
  <c r="U301" i="15"/>
  <c r="AL297" i="15"/>
  <c r="AC297" i="15"/>
  <c r="AB297" i="15"/>
  <c r="Y297" i="15"/>
  <c r="AA297" i="15"/>
  <c r="W297" i="15"/>
  <c r="X297" i="15"/>
  <c r="V297" i="15"/>
  <c r="U297" i="15"/>
  <c r="AL293" i="15"/>
  <c r="AB293" i="15"/>
  <c r="AC293" i="15"/>
  <c r="Y293" i="15"/>
  <c r="X293" i="15"/>
  <c r="AA293" i="15"/>
  <c r="W293" i="15"/>
  <c r="V293" i="15"/>
  <c r="U293" i="15"/>
  <c r="AL289" i="15"/>
  <c r="AC289" i="15"/>
  <c r="AB289" i="15"/>
  <c r="Y289" i="15"/>
  <c r="AA289" i="15"/>
  <c r="W289" i="15"/>
  <c r="X289" i="15"/>
  <c r="V289" i="15"/>
  <c r="U289" i="15"/>
  <c r="AL285" i="15"/>
  <c r="AB285" i="15"/>
  <c r="AC285" i="15"/>
  <c r="AA285" i="15"/>
  <c r="W285" i="15"/>
  <c r="Y285" i="15"/>
  <c r="X285" i="15"/>
  <c r="V285" i="15"/>
  <c r="U285" i="15"/>
  <c r="AL281" i="15"/>
  <c r="AC281" i="15"/>
  <c r="AB281" i="15"/>
  <c r="Y281" i="15"/>
  <c r="AA281" i="15"/>
  <c r="W281" i="15"/>
  <c r="X281" i="15"/>
  <c r="V281" i="15"/>
  <c r="U281" i="15"/>
  <c r="AL277" i="15"/>
  <c r="AB277" i="15"/>
  <c r="AC277" i="15"/>
  <c r="X277" i="15"/>
  <c r="Y277" i="15"/>
  <c r="AA277" i="15"/>
  <c r="W277" i="15"/>
  <c r="V277" i="15"/>
  <c r="U277" i="15"/>
  <c r="AL273" i="15"/>
  <c r="AC273" i="15"/>
  <c r="AB273" i="15"/>
  <c r="Y273" i="15"/>
  <c r="AA273" i="15"/>
  <c r="W273" i="15"/>
  <c r="X273" i="15"/>
  <c r="V273" i="15"/>
  <c r="U273" i="15"/>
  <c r="AL269" i="15"/>
  <c r="AB269" i="15"/>
  <c r="AC269" i="15"/>
  <c r="Y269" i="15"/>
  <c r="W269" i="15"/>
  <c r="AA269" i="15"/>
  <c r="X269" i="15"/>
  <c r="V269" i="15"/>
  <c r="U269" i="15"/>
  <c r="AL265" i="15"/>
  <c r="AC265" i="15"/>
  <c r="AB265" i="15"/>
  <c r="Y265" i="15"/>
  <c r="AA265" i="15"/>
  <c r="W265" i="15"/>
  <c r="X265" i="15"/>
  <c r="V265" i="15"/>
  <c r="U265" i="15"/>
  <c r="AL261" i="15"/>
  <c r="AB261" i="15"/>
  <c r="AC261" i="15"/>
  <c r="Y261" i="15"/>
  <c r="X261" i="15"/>
  <c r="AA261" i="15"/>
  <c r="W261" i="15"/>
  <c r="V261" i="15"/>
  <c r="U261" i="15"/>
  <c r="AL257" i="15"/>
  <c r="AC257" i="15"/>
  <c r="AB257" i="15"/>
  <c r="Y257" i="15"/>
  <c r="AA257" i="15"/>
  <c r="W257" i="15"/>
  <c r="X257" i="15"/>
  <c r="V257" i="15"/>
  <c r="U257" i="15"/>
  <c r="AL253" i="15"/>
  <c r="AB253" i="15"/>
  <c r="AC253" i="15"/>
  <c r="AA253" i="15"/>
  <c r="W253" i="15"/>
  <c r="Y253" i="15"/>
  <c r="X253" i="15"/>
  <c r="V253" i="15"/>
  <c r="U253" i="15"/>
  <c r="AL249" i="15"/>
  <c r="AC249" i="15"/>
  <c r="AB249" i="15"/>
  <c r="Y249" i="15"/>
  <c r="X249" i="15"/>
  <c r="AA249" i="15"/>
  <c r="W249" i="15"/>
  <c r="V249" i="15"/>
  <c r="U249" i="15"/>
  <c r="AL245" i="15"/>
  <c r="AB245" i="15"/>
  <c r="AC245" i="15"/>
  <c r="Y245" i="15"/>
  <c r="AA245" i="15"/>
  <c r="W245" i="15"/>
  <c r="X245" i="15"/>
  <c r="V245" i="15"/>
  <c r="U245" i="15"/>
  <c r="AL241" i="15"/>
  <c r="AC241" i="15"/>
  <c r="AB241" i="15"/>
  <c r="Y241" i="15"/>
  <c r="AA241" i="15"/>
  <c r="W241" i="15"/>
  <c r="X241" i="15"/>
  <c r="V241" i="15"/>
  <c r="U241" i="15"/>
  <c r="AL237" i="15"/>
  <c r="AB237" i="15"/>
  <c r="AC237" i="15"/>
  <c r="Y237" i="15"/>
  <c r="AA237" i="15"/>
  <c r="W237" i="15"/>
  <c r="X237" i="15"/>
  <c r="V237" i="15"/>
  <c r="U237" i="15"/>
  <c r="AL233" i="15"/>
  <c r="AC233" i="15"/>
  <c r="AB233" i="15"/>
  <c r="Y233" i="15"/>
  <c r="X233" i="15"/>
  <c r="AA233" i="15"/>
  <c r="W233" i="15"/>
  <c r="V233" i="15"/>
  <c r="U233" i="15"/>
  <c r="AL229" i="15"/>
  <c r="AB229" i="15"/>
  <c r="AC229" i="15"/>
  <c r="Y229" i="15"/>
  <c r="AA229" i="15"/>
  <c r="W229" i="15"/>
  <c r="X229" i="15"/>
  <c r="V229" i="15"/>
  <c r="U229" i="15"/>
  <c r="AL225" i="15"/>
  <c r="AC225" i="15"/>
  <c r="AB225" i="15"/>
  <c r="Y225" i="15"/>
  <c r="W225" i="15"/>
  <c r="AA225" i="15"/>
  <c r="X225" i="15"/>
  <c r="V225" i="15"/>
  <c r="U225" i="15"/>
  <c r="AL221" i="15"/>
  <c r="AB221" i="15"/>
  <c r="AC221" i="15"/>
  <c r="AA221" i="15"/>
  <c r="X221" i="15"/>
  <c r="Y221" i="15"/>
  <c r="W221" i="15"/>
  <c r="V221" i="15"/>
  <c r="U221" i="15"/>
  <c r="AL217" i="15"/>
  <c r="AC217" i="15"/>
  <c r="AB217" i="15"/>
  <c r="Y217" i="15"/>
  <c r="AA217" i="15"/>
  <c r="W217" i="15"/>
  <c r="X217" i="15"/>
  <c r="V217" i="15"/>
  <c r="U217" i="15"/>
  <c r="AL213" i="15"/>
  <c r="AB213" i="15"/>
  <c r="AC213" i="15"/>
  <c r="AA213" i="15"/>
  <c r="W213" i="15"/>
  <c r="Y213" i="15"/>
  <c r="X213" i="15"/>
  <c r="V213" i="15"/>
  <c r="U213" i="15"/>
  <c r="AL209" i="15"/>
  <c r="AC209" i="15"/>
  <c r="AB209" i="15"/>
  <c r="Y209" i="15"/>
  <c r="AA209" i="15"/>
  <c r="W209" i="15"/>
  <c r="X209" i="15"/>
  <c r="V209" i="15"/>
  <c r="U209" i="15"/>
  <c r="AL205" i="15"/>
  <c r="AB205" i="15"/>
  <c r="AC205" i="15"/>
  <c r="AA205" i="15"/>
  <c r="X205" i="15"/>
  <c r="Y205" i="15"/>
  <c r="W205" i="15"/>
  <c r="V205" i="15"/>
  <c r="U205" i="15"/>
  <c r="AL201" i="15"/>
  <c r="AC201" i="15"/>
  <c r="AB201" i="15"/>
  <c r="Y201" i="15"/>
  <c r="W201" i="15"/>
  <c r="AA201" i="15"/>
  <c r="X201" i="15"/>
  <c r="V201" i="15"/>
  <c r="U201" i="15"/>
  <c r="AL197" i="15"/>
  <c r="AB197" i="15"/>
  <c r="AC197" i="15"/>
  <c r="AA197" i="15"/>
  <c r="Y197" i="15"/>
  <c r="W197" i="15"/>
  <c r="X197" i="15"/>
  <c r="V197" i="15"/>
  <c r="U197" i="15"/>
  <c r="AL193" i="15"/>
  <c r="AC193" i="15"/>
  <c r="AB193" i="15"/>
  <c r="X193" i="15"/>
  <c r="Y193" i="15"/>
  <c r="AA193" i="15"/>
  <c r="W193" i="15"/>
  <c r="V193" i="15"/>
  <c r="U193" i="15"/>
  <c r="AL189" i="15"/>
  <c r="AB189" i="15"/>
  <c r="AC189" i="15"/>
  <c r="AA189" i="15"/>
  <c r="Y189" i="15"/>
  <c r="W189" i="15"/>
  <c r="V189" i="15"/>
  <c r="X189" i="15"/>
  <c r="U189" i="15"/>
  <c r="AL185" i="15"/>
  <c r="AC185" i="15"/>
  <c r="AB185" i="15"/>
  <c r="Y185" i="15"/>
  <c r="AA185" i="15"/>
  <c r="W185" i="15"/>
  <c r="X185" i="15"/>
  <c r="V185" i="15"/>
  <c r="U185" i="15"/>
  <c r="AL181" i="15"/>
  <c r="AB181" i="15"/>
  <c r="AC181" i="15"/>
  <c r="AA181" i="15"/>
  <c r="Y181" i="15"/>
  <c r="W181" i="15"/>
  <c r="V181" i="15"/>
  <c r="X181" i="15"/>
  <c r="U181" i="15"/>
  <c r="AL177" i="15"/>
  <c r="AC177" i="15"/>
  <c r="AB177" i="15"/>
  <c r="Y177" i="15"/>
  <c r="AA177" i="15"/>
  <c r="W177" i="15"/>
  <c r="X177" i="15"/>
  <c r="V177" i="15"/>
  <c r="U177" i="15"/>
  <c r="AL173" i="15"/>
  <c r="AB173" i="15"/>
  <c r="AC173" i="15"/>
  <c r="AA173" i="15"/>
  <c r="Y173" i="15"/>
  <c r="W173" i="15"/>
  <c r="V173" i="15"/>
  <c r="X173" i="15"/>
  <c r="U173" i="15"/>
  <c r="AL169" i="15"/>
  <c r="AC169" i="15"/>
  <c r="AB169" i="15"/>
  <c r="Y169" i="15"/>
  <c r="AA169" i="15"/>
  <c r="W169" i="15"/>
  <c r="X169" i="15"/>
  <c r="V169" i="15"/>
  <c r="U169" i="15"/>
  <c r="AL165" i="15"/>
  <c r="AB165" i="15"/>
  <c r="AC165" i="15"/>
  <c r="AA165" i="15"/>
  <c r="Y165" i="15"/>
  <c r="W165" i="15"/>
  <c r="V165" i="15"/>
  <c r="X165" i="15"/>
  <c r="U165" i="15"/>
  <c r="AL161" i="15"/>
  <c r="AC161" i="15"/>
  <c r="AB161" i="15"/>
  <c r="Y161" i="15"/>
  <c r="AA161" i="15"/>
  <c r="W161" i="15"/>
  <c r="X161" i="15"/>
  <c r="V161" i="15"/>
  <c r="U161" i="15"/>
  <c r="AL157" i="15"/>
  <c r="AB157" i="15"/>
  <c r="AC157" i="15"/>
  <c r="AA157" i="15"/>
  <c r="Y157" i="15"/>
  <c r="W157" i="15"/>
  <c r="V157" i="15"/>
  <c r="X157" i="15"/>
  <c r="U157" i="15"/>
  <c r="AL153" i="15"/>
  <c r="AC153" i="15"/>
  <c r="AB153" i="15"/>
  <c r="Y153" i="15"/>
  <c r="AA153" i="15"/>
  <c r="W153" i="15"/>
  <c r="X153" i="15"/>
  <c r="V153" i="15"/>
  <c r="U153" i="15"/>
  <c r="AL149" i="15"/>
  <c r="AB149" i="15"/>
  <c r="AC149" i="15"/>
  <c r="AA149" i="15"/>
  <c r="Y149" i="15"/>
  <c r="W149" i="15"/>
  <c r="V149" i="15"/>
  <c r="X149" i="15"/>
  <c r="U149" i="15"/>
  <c r="AL145" i="15"/>
  <c r="AC145" i="15"/>
  <c r="AB145" i="15"/>
  <c r="Y145" i="15"/>
  <c r="AA145" i="15"/>
  <c r="W145" i="15"/>
  <c r="X145" i="15"/>
  <c r="V145" i="15"/>
  <c r="U145" i="15"/>
  <c r="AL141" i="15"/>
  <c r="AB141" i="15"/>
  <c r="AC141" i="15"/>
  <c r="AA141" i="15"/>
  <c r="Y141" i="15"/>
  <c r="W141" i="15"/>
  <c r="V141" i="15"/>
  <c r="X141" i="15"/>
  <c r="U141" i="15"/>
  <c r="AL137" i="15"/>
  <c r="AC137" i="15"/>
  <c r="AB137" i="15"/>
  <c r="Y137" i="15"/>
  <c r="AA137" i="15"/>
  <c r="W137" i="15"/>
  <c r="X137" i="15"/>
  <c r="V137" i="15"/>
  <c r="U137" i="15"/>
  <c r="AL133" i="15"/>
  <c r="AB133" i="15"/>
  <c r="AC133" i="15"/>
  <c r="AA133" i="15"/>
  <c r="Y133" i="15"/>
  <c r="W133" i="15"/>
  <c r="V133" i="15"/>
  <c r="X133" i="15"/>
  <c r="U133" i="15"/>
  <c r="AL129" i="15"/>
  <c r="AC129" i="15"/>
  <c r="AB129" i="15"/>
  <c r="Y129" i="15"/>
  <c r="AA129" i="15"/>
  <c r="W129" i="15"/>
  <c r="X129" i="15"/>
  <c r="V129" i="15"/>
  <c r="U129" i="15"/>
  <c r="AL125" i="15"/>
  <c r="AB125" i="15"/>
  <c r="AC125" i="15"/>
  <c r="AA125" i="15"/>
  <c r="Y125" i="15"/>
  <c r="W125" i="15"/>
  <c r="V125" i="15"/>
  <c r="X125" i="15"/>
  <c r="U125" i="15"/>
  <c r="AL121" i="15"/>
  <c r="AC121" i="15"/>
  <c r="AB121" i="15"/>
  <c r="Y121" i="15"/>
  <c r="AA121" i="15"/>
  <c r="W121" i="15"/>
  <c r="X121" i="15"/>
  <c r="V121" i="15"/>
  <c r="U121" i="15"/>
  <c r="AL117" i="15"/>
  <c r="AB117" i="15"/>
  <c r="AC117" i="15"/>
  <c r="AA117" i="15"/>
  <c r="Y117" i="15"/>
  <c r="W117" i="15"/>
  <c r="V117" i="15"/>
  <c r="X117" i="15"/>
  <c r="U117" i="15"/>
  <c r="AL113" i="15"/>
  <c r="AC113" i="15"/>
  <c r="AB113" i="15"/>
  <c r="Y113" i="15"/>
  <c r="AA113" i="15"/>
  <c r="W113" i="15"/>
  <c r="X113" i="15"/>
  <c r="V113" i="15"/>
  <c r="U113" i="15"/>
  <c r="AL109" i="15"/>
  <c r="AB109" i="15"/>
  <c r="AC109" i="15"/>
  <c r="AA109" i="15"/>
  <c r="Y109" i="15"/>
  <c r="W109" i="15"/>
  <c r="V109" i="15"/>
  <c r="X109" i="15"/>
  <c r="U109" i="15"/>
  <c r="AL105" i="15"/>
  <c r="AC105" i="15"/>
  <c r="AB105" i="15"/>
  <c r="Y105" i="15"/>
  <c r="AA105" i="15"/>
  <c r="W105" i="15"/>
  <c r="X105" i="15"/>
  <c r="V105" i="15"/>
  <c r="U105" i="15"/>
  <c r="AL101" i="15"/>
  <c r="AB101" i="15"/>
  <c r="AC101" i="15"/>
  <c r="AA101" i="15"/>
  <c r="Y101" i="15"/>
  <c r="W101" i="15"/>
  <c r="V101" i="15"/>
  <c r="X101" i="15"/>
  <c r="U101" i="15"/>
  <c r="AL97" i="15"/>
  <c r="AC97" i="15"/>
  <c r="AB97" i="15"/>
  <c r="Y97" i="15"/>
  <c r="AA97" i="15"/>
  <c r="W97" i="15"/>
  <c r="X97" i="15"/>
  <c r="V97" i="15"/>
  <c r="U97" i="15"/>
  <c r="AL93" i="15"/>
  <c r="AB93" i="15"/>
  <c r="AC93" i="15"/>
  <c r="AA93" i="15"/>
  <c r="Y93" i="15"/>
  <c r="W93" i="15"/>
  <c r="V93" i="15"/>
  <c r="X93" i="15"/>
  <c r="U93" i="15"/>
  <c r="AL89" i="15"/>
  <c r="AC89" i="15"/>
  <c r="AB89" i="15"/>
  <c r="Y89" i="15"/>
  <c r="AA89" i="15"/>
  <c r="W89" i="15"/>
  <c r="X89" i="15"/>
  <c r="V89" i="15"/>
  <c r="U89" i="15"/>
  <c r="AL85" i="15"/>
  <c r="AB85" i="15"/>
  <c r="AC85" i="15"/>
  <c r="AA85" i="15"/>
  <c r="Y85" i="15"/>
  <c r="W85" i="15"/>
  <c r="V85" i="15"/>
  <c r="X85" i="15"/>
  <c r="U85" i="15"/>
  <c r="AL81" i="15"/>
  <c r="AC81" i="15"/>
  <c r="AB81" i="15"/>
  <c r="Y81" i="15"/>
  <c r="AA81" i="15"/>
  <c r="W81" i="15"/>
  <c r="X81" i="15"/>
  <c r="V81" i="15"/>
  <c r="U81" i="15"/>
  <c r="AL77" i="15"/>
  <c r="AB77" i="15"/>
  <c r="AC77" i="15"/>
  <c r="AA77" i="15"/>
  <c r="Y77" i="15"/>
  <c r="W77" i="15"/>
  <c r="V77" i="15"/>
  <c r="X77" i="15"/>
  <c r="U77" i="15"/>
  <c r="AL73" i="15"/>
  <c r="AC73" i="15"/>
  <c r="AB73" i="15"/>
  <c r="Y73" i="15"/>
  <c r="AA73" i="15"/>
  <c r="W73" i="15"/>
  <c r="X73" i="15"/>
  <c r="V73" i="15"/>
  <c r="U73" i="15"/>
  <c r="AL69" i="15"/>
  <c r="AB69" i="15"/>
  <c r="AC69" i="15"/>
  <c r="AA69" i="15"/>
  <c r="Y69" i="15"/>
  <c r="W69" i="15"/>
  <c r="V69" i="15"/>
  <c r="X69" i="15"/>
  <c r="U69" i="15"/>
  <c r="AL65" i="15"/>
  <c r="AC65" i="15"/>
  <c r="AB65" i="15"/>
  <c r="Y65" i="15"/>
  <c r="AA65" i="15"/>
  <c r="W65" i="15"/>
  <c r="X65" i="15"/>
  <c r="V65" i="15"/>
  <c r="U65" i="15"/>
  <c r="AL61" i="15"/>
  <c r="AB61" i="15"/>
  <c r="AC61" i="15"/>
  <c r="AA61" i="15"/>
  <c r="Y61" i="15"/>
  <c r="W61" i="15"/>
  <c r="V61" i="15"/>
  <c r="X61" i="15"/>
  <c r="U61" i="15"/>
  <c r="AL57" i="15"/>
  <c r="AC57" i="15"/>
  <c r="AB57" i="15"/>
  <c r="Y57" i="15"/>
  <c r="AA57" i="15"/>
  <c r="W57" i="15"/>
  <c r="X57" i="15"/>
  <c r="V57" i="15"/>
  <c r="U57" i="15"/>
  <c r="AL53" i="15"/>
  <c r="AB53" i="15"/>
  <c r="AC53" i="15"/>
  <c r="AA53" i="15"/>
  <c r="Y53" i="15"/>
  <c r="W53" i="15"/>
  <c r="V53" i="15"/>
  <c r="X53" i="15"/>
  <c r="U53" i="15"/>
  <c r="AL49" i="15"/>
  <c r="AC49" i="15"/>
  <c r="AB49" i="15"/>
  <c r="Y49" i="15"/>
  <c r="AA49" i="15"/>
  <c r="W49" i="15"/>
  <c r="X49" i="15"/>
  <c r="V49" i="15"/>
  <c r="U49" i="15"/>
  <c r="AL45" i="15"/>
  <c r="AB45" i="15"/>
  <c r="AC45" i="15"/>
  <c r="AA45" i="15"/>
  <c r="Y45" i="15"/>
  <c r="W45" i="15"/>
  <c r="V45" i="15"/>
  <c r="X45" i="15"/>
  <c r="U45" i="15"/>
  <c r="AL41" i="15"/>
  <c r="AC41" i="15"/>
  <c r="AB41" i="15"/>
  <c r="Y41" i="15"/>
  <c r="AA41" i="15"/>
  <c r="W41" i="15"/>
  <c r="X41" i="15"/>
  <c r="V41" i="15"/>
  <c r="U41" i="15"/>
  <c r="AL37" i="15"/>
  <c r="AB37" i="15"/>
  <c r="AC37" i="15"/>
  <c r="AA37" i="15"/>
  <c r="Y37" i="15"/>
  <c r="W37" i="15"/>
  <c r="V37" i="15"/>
  <c r="X37" i="15"/>
  <c r="U37" i="15"/>
  <c r="AL33" i="15"/>
  <c r="AC33" i="15"/>
  <c r="AB33" i="15"/>
  <c r="Y33" i="15"/>
  <c r="AA33" i="15"/>
  <c r="W33" i="15"/>
  <c r="X33" i="15"/>
  <c r="V33" i="15"/>
  <c r="U33" i="15"/>
  <c r="AL29" i="15"/>
  <c r="AB29" i="15"/>
  <c r="AC29" i="15"/>
  <c r="AA29" i="15"/>
  <c r="Y29" i="15"/>
  <c r="W29" i="15"/>
  <c r="V29" i="15"/>
  <c r="X29" i="15"/>
  <c r="U29" i="15"/>
  <c r="AL21" i="15"/>
  <c r="AB21" i="15"/>
  <c r="AC21" i="15"/>
  <c r="AA21" i="15"/>
  <c r="Y21" i="15"/>
  <c r="W21" i="15"/>
  <c r="V21" i="15"/>
  <c r="X21" i="15"/>
  <c r="U21" i="15"/>
  <c r="AL17" i="15"/>
  <c r="AC17" i="15"/>
  <c r="AB17" i="15"/>
  <c r="Y17" i="15"/>
  <c r="AA17" i="15"/>
  <c r="W17" i="15"/>
  <c r="X17" i="15"/>
  <c r="V17" i="15"/>
  <c r="U17" i="15"/>
  <c r="AL13" i="15"/>
  <c r="AB13" i="15"/>
  <c r="AC13" i="15"/>
  <c r="AA13" i="15"/>
  <c r="Y13" i="15"/>
  <c r="W13" i="15"/>
  <c r="V13" i="15"/>
  <c r="X13" i="15"/>
  <c r="U13" i="15"/>
  <c r="X1054" i="15"/>
  <c r="AA1054" i="15"/>
  <c r="W1054" i="15"/>
  <c r="V1054" i="15"/>
  <c r="AL1054" i="15"/>
  <c r="AB1054" i="15"/>
  <c r="AC1054" i="15"/>
  <c r="Y1054" i="15"/>
  <c r="U1054" i="15"/>
  <c r="Y1050" i="15"/>
  <c r="U1050" i="15"/>
  <c r="AL1050" i="15"/>
  <c r="AB1050" i="15"/>
  <c r="W1050" i="15"/>
  <c r="AC1050" i="15"/>
  <c r="V1050" i="15"/>
  <c r="AA1050" i="15"/>
  <c r="X1050" i="15"/>
  <c r="Y1046" i="15"/>
  <c r="U1046" i="15"/>
  <c r="AA1046" i="15"/>
  <c r="V1046" i="15"/>
  <c r="AL1046" i="15"/>
  <c r="AC1046" i="15"/>
  <c r="X1046" i="15"/>
  <c r="AB1046" i="15"/>
  <c r="W1046" i="15"/>
  <c r="Y1042" i="15"/>
  <c r="U1042" i="15"/>
  <c r="AC1042" i="15"/>
  <c r="W1042" i="15"/>
  <c r="X1042" i="15"/>
  <c r="AA1042" i="15"/>
  <c r="AB1042" i="15"/>
  <c r="V1042" i="15"/>
  <c r="AL1042" i="15"/>
  <c r="AA1038" i="15"/>
  <c r="Y1038" i="15"/>
  <c r="V1038" i="15"/>
  <c r="X1038" i="15"/>
  <c r="AC1038" i="15"/>
  <c r="AB1038" i="15"/>
  <c r="AL1038" i="15"/>
  <c r="W1038" i="15"/>
  <c r="U1038" i="15"/>
  <c r="AA1034" i="15"/>
  <c r="Y1034" i="15"/>
  <c r="X1034" i="15"/>
  <c r="AC1034" i="15"/>
  <c r="V1034" i="15"/>
  <c r="AB1034" i="15"/>
  <c r="AL1034" i="15"/>
  <c r="W1034" i="15"/>
  <c r="U1034" i="15"/>
  <c r="W1030" i="15"/>
  <c r="Y1030" i="15"/>
  <c r="AA1030" i="15"/>
  <c r="AC1030" i="15"/>
  <c r="X1030" i="15"/>
  <c r="AL1030" i="15"/>
  <c r="V1030" i="15"/>
  <c r="U1030" i="15"/>
  <c r="AB1030" i="15"/>
  <c r="AA1026" i="15"/>
  <c r="Y1026" i="15"/>
  <c r="AB1026" i="15"/>
  <c r="AC1026" i="15"/>
  <c r="X1026" i="15"/>
  <c r="AL1026" i="15"/>
  <c r="V1026" i="15"/>
  <c r="U1026" i="15"/>
  <c r="W1026" i="15"/>
  <c r="AA1022" i="15"/>
  <c r="AC1022" i="15"/>
  <c r="X1022" i="15"/>
  <c r="V1022" i="15"/>
  <c r="AL1022" i="15"/>
  <c r="U1022" i="15"/>
  <c r="W1022" i="15"/>
  <c r="Y1022" i="15"/>
  <c r="AB1022" i="15"/>
  <c r="AA1018" i="15"/>
  <c r="AL1018" i="15"/>
  <c r="U1018" i="15"/>
  <c r="W1018" i="15"/>
  <c r="Y1018" i="15"/>
  <c r="AB1018" i="15"/>
  <c r="V1018" i="15"/>
  <c r="AC1018" i="15"/>
  <c r="X1018" i="15"/>
  <c r="AA1014" i="15"/>
  <c r="U1014" i="15"/>
  <c r="W1014" i="15"/>
  <c r="V1014" i="15"/>
  <c r="Y1014" i="15"/>
  <c r="AB1014" i="15"/>
  <c r="AC1014" i="15"/>
  <c r="X1014" i="15"/>
  <c r="AL1014" i="15"/>
  <c r="Y1010" i="15"/>
  <c r="W1010" i="15"/>
  <c r="AC1010" i="15"/>
  <c r="AA1010" i="15"/>
  <c r="AL1010" i="15"/>
  <c r="X1010" i="15"/>
  <c r="U1010" i="15"/>
  <c r="V1010" i="15"/>
  <c r="AB1010" i="15"/>
  <c r="Y1006" i="15"/>
  <c r="AC1006" i="15"/>
  <c r="AL1006" i="15"/>
  <c r="AB1006" i="15"/>
  <c r="W1006" i="15"/>
  <c r="X1006" i="15"/>
  <c r="AA1006" i="15"/>
  <c r="U1006" i="15"/>
  <c r="V1006" i="15"/>
  <c r="AA1002" i="15"/>
  <c r="AL1002" i="15"/>
  <c r="AC1002" i="15"/>
  <c r="AB1002" i="15"/>
  <c r="Y1002" i="15"/>
  <c r="U1002" i="15"/>
  <c r="W1002" i="15"/>
  <c r="X1002" i="15"/>
  <c r="V1002" i="15"/>
  <c r="Y998" i="15"/>
  <c r="AC998" i="15"/>
  <c r="AL998" i="15"/>
  <c r="AB998" i="15"/>
  <c r="U998" i="15"/>
  <c r="W998" i="15"/>
  <c r="X998" i="15"/>
  <c r="AA998" i="15"/>
  <c r="V998" i="15"/>
  <c r="Y994" i="15"/>
  <c r="AL994" i="15"/>
  <c r="AC994" i="15"/>
  <c r="AB994" i="15"/>
  <c r="AA994" i="15"/>
  <c r="W994" i="15"/>
  <c r="U994" i="15"/>
  <c r="X994" i="15"/>
  <c r="V994" i="15"/>
  <c r="Y990" i="15"/>
  <c r="AL990" i="15"/>
  <c r="AC990" i="15"/>
  <c r="AB990" i="15"/>
  <c r="U990" i="15"/>
  <c r="AA990" i="15"/>
  <c r="X990" i="15"/>
  <c r="W990" i="15"/>
  <c r="V990" i="15"/>
  <c r="AA986" i="15"/>
  <c r="AC986" i="15"/>
  <c r="AL986" i="15"/>
  <c r="AB986" i="15"/>
  <c r="Y986" i="15"/>
  <c r="X986" i="15"/>
  <c r="U986" i="15"/>
  <c r="W986" i="15"/>
  <c r="V986" i="15"/>
  <c r="X982" i="15"/>
  <c r="AL982" i="15"/>
  <c r="AC982" i="15"/>
  <c r="AB982" i="15"/>
  <c r="Y982" i="15"/>
  <c r="W982" i="15"/>
  <c r="AA982" i="15"/>
  <c r="U982" i="15"/>
  <c r="V982" i="15"/>
  <c r="Y978" i="15"/>
  <c r="AL978" i="15"/>
  <c r="AC978" i="15"/>
  <c r="AB978" i="15"/>
  <c r="U978" i="15"/>
  <c r="X978" i="15"/>
  <c r="AA978" i="15"/>
  <c r="W978" i="15"/>
  <c r="V978" i="15"/>
  <c r="Y974" i="15"/>
  <c r="AL974" i="15"/>
  <c r="AC974" i="15"/>
  <c r="AB974" i="15"/>
  <c r="AA974" i="15"/>
  <c r="U974" i="15"/>
  <c r="W974" i="15"/>
  <c r="X974" i="15"/>
  <c r="V974" i="15"/>
  <c r="AA970" i="15"/>
  <c r="AC970" i="15"/>
  <c r="AL970" i="15"/>
  <c r="AB970" i="15"/>
  <c r="Y970" i="15"/>
  <c r="U970" i="15"/>
  <c r="W970" i="15"/>
  <c r="X970" i="15"/>
  <c r="V970" i="15"/>
  <c r="Y966" i="15"/>
  <c r="AC966" i="15"/>
  <c r="AL966" i="15"/>
  <c r="AB966" i="15"/>
  <c r="AA966" i="15"/>
  <c r="X966" i="15"/>
  <c r="U966" i="15"/>
  <c r="W966" i="15"/>
  <c r="V966" i="15"/>
  <c r="Y962" i="15"/>
  <c r="AL962" i="15"/>
  <c r="AC962" i="15"/>
  <c r="AB962" i="15"/>
  <c r="U962" i="15"/>
  <c r="X962" i="15"/>
  <c r="AA962" i="15"/>
  <c r="W962" i="15"/>
  <c r="V962" i="15"/>
  <c r="Y958" i="15"/>
  <c r="AL958" i="15"/>
  <c r="AC958" i="15"/>
  <c r="AB958" i="15"/>
  <c r="U958" i="15"/>
  <c r="AA958" i="15"/>
  <c r="W958" i="15"/>
  <c r="X958" i="15"/>
  <c r="V958" i="15"/>
  <c r="AA954" i="15"/>
  <c r="AL954" i="15"/>
  <c r="AC954" i="15"/>
  <c r="AB954" i="15"/>
  <c r="Y954" i="15"/>
  <c r="X954" i="15"/>
  <c r="U954" i="15"/>
  <c r="W954" i="15"/>
  <c r="V954" i="15"/>
  <c r="Y950" i="15"/>
  <c r="AC950" i="15"/>
  <c r="AL950" i="15"/>
  <c r="AB950" i="15"/>
  <c r="AA950" i="15"/>
  <c r="W950" i="15"/>
  <c r="U950" i="15"/>
  <c r="X950" i="15"/>
  <c r="V950" i="15"/>
  <c r="Y946" i="15"/>
  <c r="AL946" i="15"/>
  <c r="AC946" i="15"/>
  <c r="AB946" i="15"/>
  <c r="X946" i="15"/>
  <c r="AA946" i="15"/>
  <c r="W946" i="15"/>
  <c r="U946" i="15"/>
  <c r="V946" i="15"/>
  <c r="Y942" i="15"/>
  <c r="AC942" i="15"/>
  <c r="AL942" i="15"/>
  <c r="AB942" i="15"/>
  <c r="U942" i="15"/>
  <c r="AA942" i="15"/>
  <c r="W942" i="15"/>
  <c r="X942" i="15"/>
  <c r="V942" i="15"/>
  <c r="AA938" i="15"/>
  <c r="AL938" i="15"/>
  <c r="AC938" i="15"/>
  <c r="AB938" i="15"/>
  <c r="U938" i="15"/>
  <c r="W938" i="15"/>
  <c r="Y938" i="15"/>
  <c r="X938" i="15"/>
  <c r="V938" i="15"/>
  <c r="Y934" i="15"/>
  <c r="AC934" i="15"/>
  <c r="AL934" i="15"/>
  <c r="AB934" i="15"/>
  <c r="X934" i="15"/>
  <c r="AA934" i="15"/>
  <c r="U934" i="15"/>
  <c r="W934" i="15"/>
  <c r="V934" i="15"/>
  <c r="Y930" i="15"/>
  <c r="AL930" i="15"/>
  <c r="AC930" i="15"/>
  <c r="AB930" i="15"/>
  <c r="AA930" i="15"/>
  <c r="U930" i="15"/>
  <c r="X930" i="15"/>
  <c r="W930" i="15"/>
  <c r="V930" i="15"/>
  <c r="Y926" i="15"/>
  <c r="AL926" i="15"/>
  <c r="AC926" i="15"/>
  <c r="AB926" i="15"/>
  <c r="U926" i="15"/>
  <c r="AA926" i="15"/>
  <c r="W926" i="15"/>
  <c r="X926" i="15"/>
  <c r="V926" i="15"/>
  <c r="AA922" i="15"/>
  <c r="AC922" i="15"/>
  <c r="AL922" i="15"/>
  <c r="Y922" i="15"/>
  <c r="AB922" i="15"/>
  <c r="X922" i="15"/>
  <c r="W922" i="15"/>
  <c r="U922" i="15"/>
  <c r="V922" i="15"/>
  <c r="Y918" i="15"/>
  <c r="AC918" i="15"/>
  <c r="AL918" i="15"/>
  <c r="AB918" i="15"/>
  <c r="W918" i="15"/>
  <c r="X918" i="15"/>
  <c r="AA918" i="15"/>
  <c r="U918" i="15"/>
  <c r="V918" i="15"/>
  <c r="Y914" i="15"/>
  <c r="AL914" i="15"/>
  <c r="AC914" i="15"/>
  <c r="AB914" i="15"/>
  <c r="X914" i="15"/>
  <c r="W914" i="15"/>
  <c r="AA914" i="15"/>
  <c r="U914" i="15"/>
  <c r="V914" i="15"/>
  <c r="Y910" i="15"/>
  <c r="AL910" i="15"/>
  <c r="AC910" i="15"/>
  <c r="AB910" i="15"/>
  <c r="AA910" i="15"/>
  <c r="W910" i="15"/>
  <c r="U910" i="15"/>
  <c r="X910" i="15"/>
  <c r="V910" i="15"/>
  <c r="AA906" i="15"/>
  <c r="AC906" i="15"/>
  <c r="AL906" i="15"/>
  <c r="AB906" i="15"/>
  <c r="Y906" i="15"/>
  <c r="U906" i="15"/>
  <c r="W906" i="15"/>
  <c r="X906" i="15"/>
  <c r="V906" i="15"/>
  <c r="Y902" i="15"/>
  <c r="AC902" i="15"/>
  <c r="AL902" i="15"/>
  <c r="AB902" i="15"/>
  <c r="X902" i="15"/>
  <c r="AA902" i="15"/>
  <c r="U902" i="15"/>
  <c r="W902" i="15"/>
  <c r="V902" i="15"/>
  <c r="Y898" i="15"/>
  <c r="AL898" i="15"/>
  <c r="AC898" i="15"/>
  <c r="AB898" i="15"/>
  <c r="W898" i="15"/>
  <c r="AA898" i="15"/>
  <c r="X898" i="15"/>
  <c r="U898" i="15"/>
  <c r="V898" i="15"/>
  <c r="Y894" i="15"/>
  <c r="AL894" i="15"/>
  <c r="AC894" i="15"/>
  <c r="AB894" i="15"/>
  <c r="U894" i="15"/>
  <c r="W894" i="15"/>
  <c r="X894" i="15"/>
  <c r="AA894" i="15"/>
  <c r="V894" i="15"/>
  <c r="AA890" i="15"/>
  <c r="AL890" i="15"/>
  <c r="AC890" i="15"/>
  <c r="AB890" i="15"/>
  <c r="Y890" i="15"/>
  <c r="U890" i="15"/>
  <c r="X890" i="15"/>
  <c r="W890" i="15"/>
  <c r="V890" i="15"/>
  <c r="X886" i="15"/>
  <c r="AL886" i="15"/>
  <c r="AC886" i="15"/>
  <c r="AB886" i="15"/>
  <c r="AA886" i="15"/>
  <c r="Y886" i="15"/>
  <c r="U886" i="15"/>
  <c r="W886" i="15"/>
  <c r="V886" i="15"/>
  <c r="Y882" i="15"/>
  <c r="AL882" i="15"/>
  <c r="AC882" i="15"/>
  <c r="AB882" i="15"/>
  <c r="X882" i="15"/>
  <c r="AA882" i="15"/>
  <c r="W882" i="15"/>
  <c r="U882" i="15"/>
  <c r="V882" i="15"/>
  <c r="Y878" i="15"/>
  <c r="AL878" i="15"/>
  <c r="AC878" i="15"/>
  <c r="AB878" i="15"/>
  <c r="W878" i="15"/>
  <c r="X878" i="15"/>
  <c r="AA878" i="15"/>
  <c r="U878" i="15"/>
  <c r="V878" i="15"/>
  <c r="AA874" i="15"/>
  <c r="AL874" i="15"/>
  <c r="AC874" i="15"/>
  <c r="AB874" i="15"/>
  <c r="Y874" i="15"/>
  <c r="W874" i="15"/>
  <c r="X874" i="15"/>
  <c r="U874" i="15"/>
  <c r="V874" i="15"/>
  <c r="Y870" i="15"/>
  <c r="AL870" i="15"/>
  <c r="AB870" i="15"/>
  <c r="AC870" i="15"/>
  <c r="X870" i="15"/>
  <c r="U870" i="15"/>
  <c r="AA870" i="15"/>
  <c r="W870" i="15"/>
  <c r="V870" i="15"/>
  <c r="Y866" i="15"/>
  <c r="AL866" i="15"/>
  <c r="AC866" i="15"/>
  <c r="AB866" i="15"/>
  <c r="AA866" i="15"/>
  <c r="W866" i="15"/>
  <c r="U866" i="15"/>
  <c r="X866" i="15"/>
  <c r="V866" i="15"/>
  <c r="Y862" i="15"/>
  <c r="AL862" i="15"/>
  <c r="AC862" i="15"/>
  <c r="AB862" i="15"/>
  <c r="X862" i="15"/>
  <c r="AA862" i="15"/>
  <c r="U862" i="15"/>
  <c r="W862" i="15"/>
  <c r="V862" i="15"/>
  <c r="Y858" i="15"/>
  <c r="AL858" i="15"/>
  <c r="AC858" i="15"/>
  <c r="AB858" i="15"/>
  <c r="U858" i="15"/>
  <c r="W858" i="15"/>
  <c r="AA858" i="15"/>
  <c r="X858" i="15"/>
  <c r="V858" i="15"/>
  <c r="AA854" i="15"/>
  <c r="AL854" i="15"/>
  <c r="AC854" i="15"/>
  <c r="AB854" i="15"/>
  <c r="X854" i="15"/>
  <c r="Y854" i="15"/>
  <c r="W854" i="15"/>
  <c r="U854" i="15"/>
  <c r="V854" i="15"/>
  <c r="Y850" i="15"/>
  <c r="AL850" i="15"/>
  <c r="AC850" i="15"/>
  <c r="AB850" i="15"/>
  <c r="X850" i="15"/>
  <c r="W850" i="15"/>
  <c r="AA850" i="15"/>
  <c r="U850" i="15"/>
  <c r="V850" i="15"/>
  <c r="AL846" i="15"/>
  <c r="AC846" i="15"/>
  <c r="Y846" i="15"/>
  <c r="AB846" i="15"/>
  <c r="AA846" i="15"/>
  <c r="U846" i="15"/>
  <c r="W846" i="15"/>
  <c r="X846" i="15"/>
  <c r="V846" i="15"/>
  <c r="AL842" i="15"/>
  <c r="AC842" i="15"/>
  <c r="Y842" i="15"/>
  <c r="AB842" i="15"/>
  <c r="W842" i="15"/>
  <c r="AA842" i="15"/>
  <c r="U842" i="15"/>
  <c r="X842" i="15"/>
  <c r="V842" i="15"/>
  <c r="AL838" i="15"/>
  <c r="Y838" i="15"/>
  <c r="AC838" i="15"/>
  <c r="AB838" i="15"/>
  <c r="X838" i="15"/>
  <c r="AA838" i="15"/>
  <c r="U838" i="15"/>
  <c r="W838" i="15"/>
  <c r="V838" i="15"/>
  <c r="AL834" i="15"/>
  <c r="AC834" i="15"/>
  <c r="Y834" i="15"/>
  <c r="AB834" i="15"/>
  <c r="U834" i="15"/>
  <c r="X834" i="15"/>
  <c r="W834" i="15"/>
  <c r="AA834" i="15"/>
  <c r="V834" i="15"/>
  <c r="AL830" i="15"/>
  <c r="Y830" i="15"/>
  <c r="AC830" i="15"/>
  <c r="AB830" i="15"/>
  <c r="AA830" i="15"/>
  <c r="X830" i="15"/>
  <c r="W830" i="15"/>
  <c r="U830" i="15"/>
  <c r="V830" i="15"/>
  <c r="AL826" i="15"/>
  <c r="AC826" i="15"/>
  <c r="Y826" i="15"/>
  <c r="AB826" i="15"/>
  <c r="W826" i="15"/>
  <c r="AA826" i="15"/>
  <c r="U826" i="15"/>
  <c r="X826" i="15"/>
  <c r="V826" i="15"/>
  <c r="AL822" i="15"/>
  <c r="Y822" i="15"/>
  <c r="AC822" i="15"/>
  <c r="AB822" i="15"/>
  <c r="W822" i="15"/>
  <c r="AA822" i="15"/>
  <c r="U822" i="15"/>
  <c r="X822" i="15"/>
  <c r="V822" i="15"/>
  <c r="AL818" i="15"/>
  <c r="AC818" i="15"/>
  <c r="Y818" i="15"/>
  <c r="AB818" i="15"/>
  <c r="AA818" i="15"/>
  <c r="U818" i="15"/>
  <c r="X818" i="15"/>
  <c r="W818" i="15"/>
  <c r="V818" i="15"/>
  <c r="AL814" i="15"/>
  <c r="AC814" i="15"/>
  <c r="Y814" i="15"/>
  <c r="AB814" i="15"/>
  <c r="AA814" i="15"/>
  <c r="W814" i="15"/>
  <c r="X814" i="15"/>
  <c r="U814" i="15"/>
  <c r="V814" i="15"/>
  <c r="AL810" i="15"/>
  <c r="AC810" i="15"/>
  <c r="Y810" i="15"/>
  <c r="AB810" i="15"/>
  <c r="AA810" i="15"/>
  <c r="U810" i="15"/>
  <c r="W810" i="15"/>
  <c r="X810" i="15"/>
  <c r="V810" i="15"/>
  <c r="AL806" i="15"/>
  <c r="Y806" i="15"/>
  <c r="AC806" i="15"/>
  <c r="AB806" i="15"/>
  <c r="AA806" i="15"/>
  <c r="W806" i="15"/>
  <c r="X806" i="15"/>
  <c r="V806" i="15"/>
  <c r="U806" i="15"/>
  <c r="AB802" i="15"/>
  <c r="AL802" i="15"/>
  <c r="AC802" i="15"/>
  <c r="Y802" i="15"/>
  <c r="X802" i="15"/>
  <c r="W802" i="15"/>
  <c r="AA802" i="15"/>
  <c r="U802" i="15"/>
  <c r="V802" i="15"/>
  <c r="AL798" i="15"/>
  <c r="Y798" i="15"/>
  <c r="AC798" i="15"/>
  <c r="AB798" i="15"/>
  <c r="AA798" i="15"/>
  <c r="W798" i="15"/>
  <c r="X798" i="15"/>
  <c r="V798" i="15"/>
  <c r="U798" i="15"/>
  <c r="AL794" i="15"/>
  <c r="AC794" i="15"/>
  <c r="AA794" i="15"/>
  <c r="AB794" i="15"/>
  <c r="X794" i="15"/>
  <c r="Y794" i="15"/>
  <c r="W794" i="15"/>
  <c r="U794" i="15"/>
  <c r="V794" i="15"/>
  <c r="AL790" i="15"/>
  <c r="AA790" i="15"/>
  <c r="AC790" i="15"/>
  <c r="AB790" i="15"/>
  <c r="W790" i="15"/>
  <c r="Y790" i="15"/>
  <c r="X790" i="15"/>
  <c r="V790" i="15"/>
  <c r="U790" i="15"/>
  <c r="AL786" i="15"/>
  <c r="AC786" i="15"/>
  <c r="Y786" i="15"/>
  <c r="AB786" i="15"/>
  <c r="X786" i="15"/>
  <c r="AA786" i="15"/>
  <c r="W786" i="15"/>
  <c r="U786" i="15"/>
  <c r="V786" i="15"/>
  <c r="AL782" i="15"/>
  <c r="AC782" i="15"/>
  <c r="Y782" i="15"/>
  <c r="AB782" i="15"/>
  <c r="W782" i="15"/>
  <c r="AA782" i="15"/>
  <c r="X782" i="15"/>
  <c r="V782" i="15"/>
  <c r="U782" i="15"/>
  <c r="AL778" i="15"/>
  <c r="AC778" i="15"/>
  <c r="Y778" i="15"/>
  <c r="AB778" i="15"/>
  <c r="W778" i="15"/>
  <c r="X778" i="15"/>
  <c r="AA778" i="15"/>
  <c r="U778" i="15"/>
  <c r="V778" i="15"/>
  <c r="AL774" i="15"/>
  <c r="Y774" i="15"/>
  <c r="AC774" i="15"/>
  <c r="AB774" i="15"/>
  <c r="AA774" i="15"/>
  <c r="W774" i="15"/>
  <c r="X774" i="15"/>
  <c r="V774" i="15"/>
  <c r="U774" i="15"/>
  <c r="AB770" i="15"/>
  <c r="AL770" i="15"/>
  <c r="AC770" i="15"/>
  <c r="Y770" i="15"/>
  <c r="AA770" i="15"/>
  <c r="X770" i="15"/>
  <c r="W770" i="15"/>
  <c r="U770" i="15"/>
  <c r="V770" i="15"/>
  <c r="AL766" i="15"/>
  <c r="Y766" i="15"/>
  <c r="AC766" i="15"/>
  <c r="AA766" i="15"/>
  <c r="AB766" i="15"/>
  <c r="W766" i="15"/>
  <c r="X766" i="15"/>
  <c r="V766" i="15"/>
  <c r="U766" i="15"/>
  <c r="AL762" i="15"/>
  <c r="AC762" i="15"/>
  <c r="AA762" i="15"/>
  <c r="AB762" i="15"/>
  <c r="X762" i="15"/>
  <c r="W762" i="15"/>
  <c r="Y762" i="15"/>
  <c r="U762" i="15"/>
  <c r="V762" i="15"/>
  <c r="AL758" i="15"/>
  <c r="AA758" i="15"/>
  <c r="AC758" i="15"/>
  <c r="AB758" i="15"/>
  <c r="W758" i="15"/>
  <c r="X758" i="15"/>
  <c r="Y758" i="15"/>
  <c r="V758" i="15"/>
  <c r="U758" i="15"/>
  <c r="AL754" i="15"/>
  <c r="AC754" i="15"/>
  <c r="AB754" i="15"/>
  <c r="AA754" i="15"/>
  <c r="Y754" i="15"/>
  <c r="X754" i="15"/>
  <c r="W754" i="15"/>
  <c r="U754" i="15"/>
  <c r="V754" i="15"/>
  <c r="AL750" i="15"/>
  <c r="AC750" i="15"/>
  <c r="AB750" i="15"/>
  <c r="Y750" i="15"/>
  <c r="AA750" i="15"/>
  <c r="W750" i="15"/>
  <c r="X750" i="15"/>
  <c r="V750" i="15"/>
  <c r="U750" i="15"/>
  <c r="AL746" i="15"/>
  <c r="AC746" i="15"/>
  <c r="AB746" i="15"/>
  <c r="AA746" i="15"/>
  <c r="W746" i="15"/>
  <c r="Y746" i="15"/>
  <c r="X746" i="15"/>
  <c r="U746" i="15"/>
  <c r="V746" i="15"/>
  <c r="AL742" i="15"/>
  <c r="AC742" i="15"/>
  <c r="AB742" i="15"/>
  <c r="Y742" i="15"/>
  <c r="AA742" i="15"/>
  <c r="W742" i="15"/>
  <c r="X742" i="15"/>
  <c r="V742" i="15"/>
  <c r="U742" i="15"/>
  <c r="AL738" i="15"/>
  <c r="AB738" i="15"/>
  <c r="AC738" i="15"/>
  <c r="AA738" i="15"/>
  <c r="W738" i="15"/>
  <c r="X738" i="15"/>
  <c r="Y738" i="15"/>
  <c r="U738" i="15"/>
  <c r="V738" i="15"/>
  <c r="AL734" i="15"/>
  <c r="AC734" i="15"/>
  <c r="AB734" i="15"/>
  <c r="Y734" i="15"/>
  <c r="AA734" i="15"/>
  <c r="W734" i="15"/>
  <c r="X734" i="15"/>
  <c r="V734" i="15"/>
  <c r="U734" i="15"/>
  <c r="AL730" i="15"/>
  <c r="AB730" i="15"/>
  <c r="AC730" i="15"/>
  <c r="AA730" i="15"/>
  <c r="W730" i="15"/>
  <c r="Y730" i="15"/>
  <c r="X730" i="15"/>
  <c r="U730" i="15"/>
  <c r="V730" i="15"/>
  <c r="AC726" i="15"/>
  <c r="AL726" i="15"/>
  <c r="AA726" i="15"/>
  <c r="AB726" i="15"/>
  <c r="W726" i="15"/>
  <c r="Y726" i="15"/>
  <c r="X726" i="15"/>
  <c r="V726" i="15"/>
  <c r="U726" i="15"/>
  <c r="AL722" i="15"/>
  <c r="AC722" i="15"/>
  <c r="AB722" i="15"/>
  <c r="Y722" i="15"/>
  <c r="AA722" i="15"/>
  <c r="X722" i="15"/>
  <c r="W722" i="15"/>
  <c r="U722" i="15"/>
  <c r="V722" i="15"/>
  <c r="AL718" i="15"/>
  <c r="AB718" i="15"/>
  <c r="AC718" i="15"/>
  <c r="AA718" i="15"/>
  <c r="Y718" i="15"/>
  <c r="W718" i="15"/>
  <c r="X718" i="15"/>
  <c r="V718" i="15"/>
  <c r="U718" i="15"/>
  <c r="AL714" i="15"/>
  <c r="AC714" i="15"/>
  <c r="AB714" i="15"/>
  <c r="Y714" i="15"/>
  <c r="AA714" i="15"/>
  <c r="W714" i="15"/>
  <c r="X714" i="15"/>
  <c r="U714" i="15"/>
  <c r="V714" i="15"/>
  <c r="AL710" i="15"/>
  <c r="AC710" i="15"/>
  <c r="AB710" i="15"/>
  <c r="AA710" i="15"/>
  <c r="W710" i="15"/>
  <c r="Y710" i="15"/>
  <c r="X710" i="15"/>
  <c r="V710" i="15"/>
  <c r="U710" i="15"/>
  <c r="AL706" i="15"/>
  <c r="AC706" i="15"/>
  <c r="AB706" i="15"/>
  <c r="Y706" i="15"/>
  <c r="AA706" i="15"/>
  <c r="W706" i="15"/>
  <c r="X706" i="15"/>
  <c r="U706" i="15"/>
  <c r="V706" i="15"/>
  <c r="AL702" i="15"/>
  <c r="AB702" i="15"/>
  <c r="AC702" i="15"/>
  <c r="AA702" i="15"/>
  <c r="Y702" i="15"/>
  <c r="W702" i="15"/>
  <c r="X702" i="15"/>
  <c r="V702" i="15"/>
  <c r="U702" i="15"/>
  <c r="AL698" i="15"/>
  <c r="AC698" i="15"/>
  <c r="AB698" i="15"/>
  <c r="Y698" i="15"/>
  <c r="AA698" i="15"/>
  <c r="W698" i="15"/>
  <c r="X698" i="15"/>
  <c r="U698" i="15"/>
  <c r="V698" i="15"/>
  <c r="AL694" i="15"/>
  <c r="AC694" i="15"/>
  <c r="AB694" i="15"/>
  <c r="AA694" i="15"/>
  <c r="W694" i="15"/>
  <c r="Y694" i="15"/>
  <c r="X694" i="15"/>
  <c r="V694" i="15"/>
  <c r="U694" i="15"/>
  <c r="AL690" i="15"/>
  <c r="AB690" i="15"/>
  <c r="AC690" i="15"/>
  <c r="AA690" i="15"/>
  <c r="W690" i="15"/>
  <c r="Y690" i="15"/>
  <c r="X690" i="15"/>
  <c r="U690" i="15"/>
  <c r="V690" i="15"/>
  <c r="AL686" i="15"/>
  <c r="AC686" i="15"/>
  <c r="AB686" i="15"/>
  <c r="Y686" i="15"/>
  <c r="AA686" i="15"/>
  <c r="W686" i="15"/>
  <c r="X686" i="15"/>
  <c r="V686" i="15"/>
  <c r="U686" i="15"/>
  <c r="AL682" i="15"/>
  <c r="AB682" i="15"/>
  <c r="AC682" i="15"/>
  <c r="AA682" i="15"/>
  <c r="Y682" i="15"/>
  <c r="W682" i="15"/>
  <c r="X682" i="15"/>
  <c r="U682" i="15"/>
  <c r="V682" i="15"/>
  <c r="AL678" i="15"/>
  <c r="AC678" i="15"/>
  <c r="AB678" i="15"/>
  <c r="Y678" i="15"/>
  <c r="AA678" i="15"/>
  <c r="W678" i="15"/>
  <c r="X678" i="15"/>
  <c r="V678" i="15"/>
  <c r="U678" i="15"/>
  <c r="AL674" i="15"/>
  <c r="AB674" i="15"/>
  <c r="AC674" i="15"/>
  <c r="AA674" i="15"/>
  <c r="W674" i="15"/>
  <c r="Y674" i="15"/>
  <c r="X674" i="15"/>
  <c r="U674" i="15"/>
  <c r="V674" i="15"/>
  <c r="AL670" i="15"/>
  <c r="AC670" i="15"/>
  <c r="AB670" i="15"/>
  <c r="Y670" i="15"/>
  <c r="AA670" i="15"/>
  <c r="W670" i="15"/>
  <c r="X670" i="15"/>
  <c r="V670" i="15"/>
  <c r="U670" i="15"/>
  <c r="AL666" i="15"/>
  <c r="AB666" i="15"/>
  <c r="AC666" i="15"/>
  <c r="AA666" i="15"/>
  <c r="Y666" i="15"/>
  <c r="W666" i="15"/>
  <c r="X666" i="15"/>
  <c r="U666" i="15"/>
  <c r="V666" i="15"/>
  <c r="AC662" i="15"/>
  <c r="AL662" i="15"/>
  <c r="AA662" i="15"/>
  <c r="AB662" i="15"/>
  <c r="W662" i="15"/>
  <c r="Y662" i="15"/>
  <c r="X662" i="15"/>
  <c r="V662" i="15"/>
  <c r="U662" i="15"/>
  <c r="AL658" i="15"/>
  <c r="AC658" i="15"/>
  <c r="AB658" i="15"/>
  <c r="Y658" i="15"/>
  <c r="AA658" i="15"/>
  <c r="W658" i="15"/>
  <c r="X658" i="15"/>
  <c r="U658" i="15"/>
  <c r="V658" i="15"/>
  <c r="AL654" i="15"/>
  <c r="AB654" i="15"/>
  <c r="AC654" i="15"/>
  <c r="AA654" i="15"/>
  <c r="W654" i="15"/>
  <c r="X654" i="15"/>
  <c r="Y654" i="15"/>
  <c r="V654" i="15"/>
  <c r="U654" i="15"/>
  <c r="AL650" i="15"/>
  <c r="AC650" i="15"/>
  <c r="AB650" i="15"/>
  <c r="Y650" i="15"/>
  <c r="AA650" i="15"/>
  <c r="W650" i="15"/>
  <c r="X650" i="15"/>
  <c r="U650" i="15"/>
  <c r="V650" i="15"/>
  <c r="AL646" i="15"/>
  <c r="AB646" i="15"/>
  <c r="AC646" i="15"/>
  <c r="AA646" i="15"/>
  <c r="Y646" i="15"/>
  <c r="W646" i="15"/>
  <c r="X646" i="15"/>
  <c r="V646" i="15"/>
  <c r="U646" i="15"/>
  <c r="AL642" i="15"/>
  <c r="AC642" i="15"/>
  <c r="AB642" i="15"/>
  <c r="Y642" i="15"/>
  <c r="AA642" i="15"/>
  <c r="W642" i="15"/>
  <c r="X642" i="15"/>
  <c r="U642" i="15"/>
  <c r="V642" i="15"/>
  <c r="AL638" i="15"/>
  <c r="AB638" i="15"/>
  <c r="AC638" i="15"/>
  <c r="AA638" i="15"/>
  <c r="W638" i="15"/>
  <c r="Y638" i="15"/>
  <c r="X638" i="15"/>
  <c r="V638" i="15"/>
  <c r="U638" i="15"/>
  <c r="AL634" i="15"/>
  <c r="AC634" i="15"/>
  <c r="AB634" i="15"/>
  <c r="Y634" i="15"/>
  <c r="AA634" i="15"/>
  <c r="W634" i="15"/>
  <c r="X634" i="15"/>
  <c r="U634" i="15"/>
  <c r="V634" i="15"/>
  <c r="AL630" i="15"/>
  <c r="AC630" i="15"/>
  <c r="AB630" i="15"/>
  <c r="AA630" i="15"/>
  <c r="W630" i="15"/>
  <c r="Y630" i="15"/>
  <c r="X630" i="15"/>
  <c r="V630" i="15"/>
  <c r="U630" i="15"/>
  <c r="AL626" i="15"/>
  <c r="AB626" i="15"/>
  <c r="AC626" i="15"/>
  <c r="AA626" i="15"/>
  <c r="W626" i="15"/>
  <c r="Y626" i="15"/>
  <c r="X626" i="15"/>
  <c r="U626" i="15"/>
  <c r="V626" i="15"/>
  <c r="AL622" i="15"/>
  <c r="AC622" i="15"/>
  <c r="AB622" i="15"/>
  <c r="Y622" i="15"/>
  <c r="AA622" i="15"/>
  <c r="W622" i="15"/>
  <c r="X622" i="15"/>
  <c r="V622" i="15"/>
  <c r="U622" i="15"/>
  <c r="AL618" i="15"/>
  <c r="AB618" i="15"/>
  <c r="AC618" i="15"/>
  <c r="AA618" i="15"/>
  <c r="W618" i="15"/>
  <c r="Y618" i="15"/>
  <c r="X618" i="15"/>
  <c r="U618" i="15"/>
  <c r="V618" i="15"/>
  <c r="AL614" i="15"/>
  <c r="AC614" i="15"/>
  <c r="AB614" i="15"/>
  <c r="Y614" i="15"/>
  <c r="AA614" i="15"/>
  <c r="X614" i="15"/>
  <c r="W614" i="15"/>
  <c r="V614" i="15"/>
  <c r="U614" i="15"/>
  <c r="AL610" i="15"/>
  <c r="AB610" i="15"/>
  <c r="AC610" i="15"/>
  <c r="AA610" i="15"/>
  <c r="Y610" i="15"/>
  <c r="W610" i="15"/>
  <c r="X610" i="15"/>
  <c r="U610" i="15"/>
  <c r="V610" i="15"/>
  <c r="AL606" i="15"/>
  <c r="AC606" i="15"/>
  <c r="AB606" i="15"/>
  <c r="Y606" i="15"/>
  <c r="AA606" i="15"/>
  <c r="W606" i="15"/>
  <c r="X606" i="15"/>
  <c r="V606" i="15"/>
  <c r="U606" i="15"/>
  <c r="AL602" i="15"/>
  <c r="AB602" i="15"/>
  <c r="AC602" i="15"/>
  <c r="AA602" i="15"/>
  <c r="Y602" i="15"/>
  <c r="W602" i="15"/>
  <c r="X602" i="15"/>
  <c r="U602" i="15"/>
  <c r="V602" i="15"/>
  <c r="AL598" i="15"/>
  <c r="AC598" i="15"/>
  <c r="AB598" i="15"/>
  <c r="AA598" i="15"/>
  <c r="X598" i="15"/>
  <c r="W598" i="15"/>
  <c r="Y598" i="15"/>
  <c r="V598" i="15"/>
  <c r="U598" i="15"/>
  <c r="AL594" i="15"/>
  <c r="AB594" i="15"/>
  <c r="AC594" i="15"/>
  <c r="Y594" i="15"/>
  <c r="AA594" i="15"/>
  <c r="W594" i="15"/>
  <c r="X594" i="15"/>
  <c r="U594" i="15"/>
  <c r="V594" i="15"/>
  <c r="AL590" i="15"/>
  <c r="AC590" i="15"/>
  <c r="AB590" i="15"/>
  <c r="AA590" i="15"/>
  <c r="Y590" i="15"/>
  <c r="W590" i="15"/>
  <c r="X590" i="15"/>
  <c r="V590" i="15"/>
  <c r="U590" i="15"/>
  <c r="AL586" i="15"/>
  <c r="AB586" i="15"/>
  <c r="AC586" i="15"/>
  <c r="Y586" i="15"/>
  <c r="AA586" i="15"/>
  <c r="W586" i="15"/>
  <c r="X586" i="15"/>
  <c r="U586" i="15"/>
  <c r="V586" i="15"/>
  <c r="AB582" i="15"/>
  <c r="AL582" i="15"/>
  <c r="AC582" i="15"/>
  <c r="Y582" i="15"/>
  <c r="W582" i="15"/>
  <c r="X582" i="15"/>
  <c r="AA582" i="15"/>
  <c r="V582" i="15"/>
  <c r="U582" i="15"/>
  <c r="AL578" i="15"/>
  <c r="AB578" i="15"/>
  <c r="AC578" i="15"/>
  <c r="AA578" i="15"/>
  <c r="W578" i="15"/>
  <c r="Y578" i="15"/>
  <c r="X578" i="15"/>
  <c r="U578" i="15"/>
  <c r="V578" i="15"/>
  <c r="AL574" i="15"/>
  <c r="AC574" i="15"/>
  <c r="AB574" i="15"/>
  <c r="Y574" i="15"/>
  <c r="AA574" i="15"/>
  <c r="W574" i="15"/>
  <c r="X574" i="15"/>
  <c r="V574" i="15"/>
  <c r="U574" i="15"/>
  <c r="AL570" i="15"/>
  <c r="AB570" i="15"/>
  <c r="AC570" i="15"/>
  <c r="AA570" i="15"/>
  <c r="Y570" i="15"/>
  <c r="W570" i="15"/>
  <c r="X570" i="15"/>
  <c r="U570" i="15"/>
  <c r="V570" i="15"/>
  <c r="AL566" i="15"/>
  <c r="AC566" i="15"/>
  <c r="AB566" i="15"/>
  <c r="Y566" i="15"/>
  <c r="AA566" i="15"/>
  <c r="W566" i="15"/>
  <c r="X566" i="15"/>
  <c r="V566" i="15"/>
  <c r="U566" i="15"/>
  <c r="AL562" i="15"/>
  <c r="AB562" i="15"/>
  <c r="AC562" i="15"/>
  <c r="Y562" i="15"/>
  <c r="AA562" i="15"/>
  <c r="W562" i="15"/>
  <c r="X562" i="15"/>
  <c r="U562" i="15"/>
  <c r="V562" i="15"/>
  <c r="AL558" i="15"/>
  <c r="AC558" i="15"/>
  <c r="AB558" i="15"/>
  <c r="AA558" i="15"/>
  <c r="W558" i="15"/>
  <c r="Y558" i="15"/>
  <c r="X558" i="15"/>
  <c r="V558" i="15"/>
  <c r="U558" i="15"/>
  <c r="AL554" i="15"/>
  <c r="Y554" i="15"/>
  <c r="AC554" i="15"/>
  <c r="AA554" i="15"/>
  <c r="AB554" i="15"/>
  <c r="W554" i="15"/>
  <c r="X554" i="15"/>
  <c r="U554" i="15"/>
  <c r="V554" i="15"/>
  <c r="AL550" i="15"/>
  <c r="AC550" i="15"/>
  <c r="AB550" i="15"/>
  <c r="Y550" i="15"/>
  <c r="AA550" i="15"/>
  <c r="W550" i="15"/>
  <c r="X550" i="15"/>
  <c r="V550" i="15"/>
  <c r="U550" i="15"/>
  <c r="AC546" i="15"/>
  <c r="AL546" i="15"/>
  <c r="Y546" i="15"/>
  <c r="AB546" i="15"/>
  <c r="AA546" i="15"/>
  <c r="W546" i="15"/>
  <c r="X546" i="15"/>
  <c r="U546" i="15"/>
  <c r="V546" i="15"/>
  <c r="AL542" i="15"/>
  <c r="AC542" i="15"/>
  <c r="AB542" i="15"/>
  <c r="AA542" i="15"/>
  <c r="Y542" i="15"/>
  <c r="W542" i="15"/>
  <c r="X542" i="15"/>
  <c r="V542" i="15"/>
  <c r="U542" i="15"/>
  <c r="AL538" i="15"/>
  <c r="Y538" i="15"/>
  <c r="AC538" i="15"/>
  <c r="AB538" i="15"/>
  <c r="AA538" i="15"/>
  <c r="W538" i="15"/>
  <c r="X538" i="15"/>
  <c r="U538" i="15"/>
  <c r="V538" i="15"/>
  <c r="AL534" i="15"/>
  <c r="AC534" i="15"/>
  <c r="AB534" i="15"/>
  <c r="Y534" i="15"/>
  <c r="AA534" i="15"/>
  <c r="W534" i="15"/>
  <c r="X534" i="15"/>
  <c r="V534" i="15"/>
  <c r="U534" i="15"/>
  <c r="AL530" i="15"/>
  <c r="AC530" i="15"/>
  <c r="AB530" i="15"/>
  <c r="Y530" i="15"/>
  <c r="AA530" i="15"/>
  <c r="W530" i="15"/>
  <c r="X530" i="15"/>
  <c r="U530" i="15"/>
  <c r="V530" i="15"/>
  <c r="AL526" i="15"/>
  <c r="AB526" i="15"/>
  <c r="AC526" i="15"/>
  <c r="AA526" i="15"/>
  <c r="W526" i="15"/>
  <c r="X526" i="15"/>
  <c r="Y526" i="15"/>
  <c r="V526" i="15"/>
  <c r="U526" i="15"/>
  <c r="AL522" i="15"/>
  <c r="AC522" i="15"/>
  <c r="AA522" i="15"/>
  <c r="Y522" i="15"/>
  <c r="AB522" i="15"/>
  <c r="W522" i="15"/>
  <c r="X522" i="15"/>
  <c r="U522" i="15"/>
  <c r="V522" i="15"/>
  <c r="AC518" i="15"/>
  <c r="AL518" i="15"/>
  <c r="AB518" i="15"/>
  <c r="Y518" i="15"/>
  <c r="AA518" i="15"/>
  <c r="X518" i="15"/>
  <c r="W518" i="15"/>
  <c r="V518" i="15"/>
  <c r="U518" i="15"/>
  <c r="AL514" i="15"/>
  <c r="AC514" i="15"/>
  <c r="Y514" i="15"/>
  <c r="AB514" i="15"/>
  <c r="AA514" i="15"/>
  <c r="W514" i="15"/>
  <c r="X514" i="15"/>
  <c r="U514" i="15"/>
  <c r="V514" i="15"/>
  <c r="AL510" i="15"/>
  <c r="AB510" i="15"/>
  <c r="AC510" i="15"/>
  <c r="AA510" i="15"/>
  <c r="Y510" i="15"/>
  <c r="W510" i="15"/>
  <c r="X510" i="15"/>
  <c r="V510" i="15"/>
  <c r="U510" i="15"/>
  <c r="AL506" i="15"/>
  <c r="AC506" i="15"/>
  <c r="Y506" i="15"/>
  <c r="AB506" i="15"/>
  <c r="W506" i="15"/>
  <c r="AA506" i="15"/>
  <c r="X506" i="15"/>
  <c r="U506" i="15"/>
  <c r="V506" i="15"/>
  <c r="AL502" i="15"/>
  <c r="AB502" i="15"/>
  <c r="AC502" i="15"/>
  <c r="Y502" i="15"/>
  <c r="AA502" i="15"/>
  <c r="W502" i="15"/>
  <c r="X502" i="15"/>
  <c r="V502" i="15"/>
  <c r="U502" i="15"/>
  <c r="AL498" i="15"/>
  <c r="AC498" i="15"/>
  <c r="AB498" i="15"/>
  <c r="Y498" i="15"/>
  <c r="AA498" i="15"/>
  <c r="W498" i="15"/>
  <c r="X498" i="15"/>
  <c r="U498" i="15"/>
  <c r="V498" i="15"/>
  <c r="AL494" i="15"/>
  <c r="AC494" i="15"/>
  <c r="AB494" i="15"/>
  <c r="AA494" i="15"/>
  <c r="Y494" i="15"/>
  <c r="W494" i="15"/>
  <c r="X494" i="15"/>
  <c r="V494" i="15"/>
  <c r="U494" i="15"/>
  <c r="AC490" i="15"/>
  <c r="AL490" i="15"/>
  <c r="Y490" i="15"/>
  <c r="AA490" i="15"/>
  <c r="AB490" i="15"/>
  <c r="W490" i="15"/>
  <c r="X490" i="15"/>
  <c r="U490" i="15"/>
  <c r="V490" i="15"/>
  <c r="AL486" i="15"/>
  <c r="AB486" i="15"/>
  <c r="AC486" i="15"/>
  <c r="Y486" i="15"/>
  <c r="AA486" i="15"/>
  <c r="W486" i="15"/>
  <c r="X486" i="15"/>
  <c r="V486" i="15"/>
  <c r="U486" i="15"/>
  <c r="AL482" i="15"/>
  <c r="AC482" i="15"/>
  <c r="AB482" i="15"/>
  <c r="Y482" i="15"/>
  <c r="W482" i="15"/>
  <c r="AA482" i="15"/>
  <c r="X482" i="15"/>
  <c r="U482" i="15"/>
  <c r="V482" i="15"/>
  <c r="AL478" i="15"/>
  <c r="AC478" i="15"/>
  <c r="AB478" i="15"/>
  <c r="AA478" i="15"/>
  <c r="Y478" i="15"/>
  <c r="W478" i="15"/>
  <c r="X478" i="15"/>
  <c r="V478" i="15"/>
  <c r="U478" i="15"/>
  <c r="AC474" i="15"/>
  <c r="AL474" i="15"/>
  <c r="Y474" i="15"/>
  <c r="AB474" i="15"/>
  <c r="W474" i="15"/>
  <c r="X474" i="15"/>
  <c r="AA474" i="15"/>
  <c r="U474" i="15"/>
  <c r="V474" i="15"/>
  <c r="AL470" i="15"/>
  <c r="AB470" i="15"/>
  <c r="AC470" i="15"/>
  <c r="Y470" i="15"/>
  <c r="AA470" i="15"/>
  <c r="W470" i="15"/>
  <c r="X470" i="15"/>
  <c r="V470" i="15"/>
  <c r="U470" i="15"/>
  <c r="AL466" i="15"/>
  <c r="AC466" i="15"/>
  <c r="AB466" i="15"/>
  <c r="Y466" i="15"/>
  <c r="W466" i="15"/>
  <c r="X466" i="15"/>
  <c r="AA466" i="15"/>
  <c r="U466" i="15"/>
  <c r="V466" i="15"/>
  <c r="AL462" i="15"/>
  <c r="AC462" i="15"/>
  <c r="AB462" i="15"/>
  <c r="AA462" i="15"/>
  <c r="W462" i="15"/>
  <c r="Y462" i="15"/>
  <c r="X462" i="15"/>
  <c r="V462" i="15"/>
  <c r="U462" i="15"/>
  <c r="AC458" i="15"/>
  <c r="AL458" i="15"/>
  <c r="AA458" i="15"/>
  <c r="Y458" i="15"/>
  <c r="AB458" i="15"/>
  <c r="W458" i="15"/>
  <c r="X458" i="15"/>
  <c r="U458" i="15"/>
  <c r="V458" i="15"/>
  <c r="AL454" i="15"/>
  <c r="AB454" i="15"/>
  <c r="AC454" i="15"/>
  <c r="Y454" i="15"/>
  <c r="AA454" i="15"/>
  <c r="W454" i="15"/>
  <c r="X454" i="15"/>
  <c r="V454" i="15"/>
  <c r="U454" i="15"/>
  <c r="AL450" i="15"/>
  <c r="AC450" i="15"/>
  <c r="Y450" i="15"/>
  <c r="AB450" i="15"/>
  <c r="AA450" i="15"/>
  <c r="W450" i="15"/>
  <c r="X450" i="15"/>
  <c r="U450" i="15"/>
  <c r="V450" i="15"/>
  <c r="AL446" i="15"/>
  <c r="AC446" i="15"/>
  <c r="AB446" i="15"/>
  <c r="AA446" i="15"/>
  <c r="Y446" i="15"/>
  <c r="W446" i="15"/>
  <c r="X446" i="15"/>
  <c r="V446" i="15"/>
  <c r="U446" i="15"/>
  <c r="AL442" i="15"/>
  <c r="AC442" i="15"/>
  <c r="Y442" i="15"/>
  <c r="AB442" i="15"/>
  <c r="W442" i="15"/>
  <c r="X442" i="15"/>
  <c r="AA442" i="15"/>
  <c r="U442" i="15"/>
  <c r="V442" i="15"/>
  <c r="AL438" i="15"/>
  <c r="AB438" i="15"/>
  <c r="AC438" i="15"/>
  <c r="Y438" i="15"/>
  <c r="AA438" i="15"/>
  <c r="W438" i="15"/>
  <c r="X438" i="15"/>
  <c r="V438" i="15"/>
  <c r="U438" i="15"/>
  <c r="AL434" i="15"/>
  <c r="AC434" i="15"/>
  <c r="Y434" i="15"/>
  <c r="AB434" i="15"/>
  <c r="W434" i="15"/>
  <c r="AA434" i="15"/>
  <c r="X434" i="15"/>
  <c r="U434" i="15"/>
  <c r="V434" i="15"/>
  <c r="AL430" i="15"/>
  <c r="AC430" i="15"/>
  <c r="AB430" i="15"/>
  <c r="AA430" i="15"/>
  <c r="Y430" i="15"/>
  <c r="W430" i="15"/>
  <c r="X430" i="15"/>
  <c r="V430" i="15"/>
  <c r="U430" i="15"/>
  <c r="AL426" i="15"/>
  <c r="AA426" i="15"/>
  <c r="AC426" i="15"/>
  <c r="Y426" i="15"/>
  <c r="AB426" i="15"/>
  <c r="X426" i="15"/>
  <c r="W426" i="15"/>
  <c r="U426" i="15"/>
  <c r="V426" i="15"/>
  <c r="AL422" i="15"/>
  <c r="AC422" i="15"/>
  <c r="AB422" i="15"/>
  <c r="Y422" i="15"/>
  <c r="AA422" i="15"/>
  <c r="W422" i="15"/>
  <c r="X422" i="15"/>
  <c r="V422" i="15"/>
  <c r="U422" i="15"/>
  <c r="AC418" i="15"/>
  <c r="AL418" i="15"/>
  <c r="Y418" i="15"/>
  <c r="AA418" i="15"/>
  <c r="AB418" i="15"/>
  <c r="W418" i="15"/>
  <c r="X418" i="15"/>
  <c r="U418" i="15"/>
  <c r="V418" i="15"/>
  <c r="AL414" i="15"/>
  <c r="AB414" i="15"/>
  <c r="AC414" i="15"/>
  <c r="AA414" i="15"/>
  <c r="Y414" i="15"/>
  <c r="W414" i="15"/>
  <c r="X414" i="15"/>
  <c r="V414" i="15"/>
  <c r="U414" i="15"/>
  <c r="AL410" i="15"/>
  <c r="AC410" i="15"/>
  <c r="Y410" i="15"/>
  <c r="AA410" i="15"/>
  <c r="AB410" i="15"/>
  <c r="W410" i="15"/>
  <c r="X410" i="15"/>
  <c r="U410" i="15"/>
  <c r="V410" i="15"/>
  <c r="AL406" i="15"/>
  <c r="AC406" i="15"/>
  <c r="AB406" i="15"/>
  <c r="Y406" i="15"/>
  <c r="AA406" i="15"/>
  <c r="X406" i="15"/>
  <c r="W406" i="15"/>
  <c r="V406" i="15"/>
  <c r="U406" i="15"/>
  <c r="AC402" i="15"/>
  <c r="AL402" i="15"/>
  <c r="Y402" i="15"/>
  <c r="AB402" i="15"/>
  <c r="AA402" i="15"/>
  <c r="W402" i="15"/>
  <c r="X402" i="15"/>
  <c r="U402" i="15"/>
  <c r="V402" i="15"/>
  <c r="AL398" i="15"/>
  <c r="AB398" i="15"/>
  <c r="AC398" i="15"/>
  <c r="AA398" i="15"/>
  <c r="Y398" i="15"/>
  <c r="X398" i="15"/>
  <c r="W398" i="15"/>
  <c r="V398" i="15"/>
  <c r="U398" i="15"/>
  <c r="AL394" i="15"/>
  <c r="AC394" i="15"/>
  <c r="AA394" i="15"/>
  <c r="Y394" i="15"/>
  <c r="AB394" i="15"/>
  <c r="W394" i="15"/>
  <c r="X394" i="15"/>
  <c r="U394" i="15"/>
  <c r="V394" i="15"/>
  <c r="AL390" i="15"/>
  <c r="AB390" i="15"/>
  <c r="AC390" i="15"/>
  <c r="Y390" i="15"/>
  <c r="AA390" i="15"/>
  <c r="X390" i="15"/>
  <c r="W390" i="15"/>
  <c r="V390" i="15"/>
  <c r="U390" i="15"/>
  <c r="AL386" i="15"/>
  <c r="AC386" i="15"/>
  <c r="Y386" i="15"/>
  <c r="AB386" i="15"/>
  <c r="AA386" i="15"/>
  <c r="W386" i="15"/>
  <c r="X386" i="15"/>
  <c r="U386" i="15"/>
  <c r="V386" i="15"/>
  <c r="AL382" i="15"/>
  <c r="AC382" i="15"/>
  <c r="AB382" i="15"/>
  <c r="AA382" i="15"/>
  <c r="Y382" i="15"/>
  <c r="X382" i="15"/>
  <c r="W382" i="15"/>
  <c r="V382" i="15"/>
  <c r="U382" i="15"/>
  <c r="AC378" i="15"/>
  <c r="AL378" i="15"/>
  <c r="Y378" i="15"/>
  <c r="AB378" i="15"/>
  <c r="AA378" i="15"/>
  <c r="W378" i="15"/>
  <c r="X378" i="15"/>
  <c r="U378" i="15"/>
  <c r="V378" i="15"/>
  <c r="AL374" i="15"/>
  <c r="AB374" i="15"/>
  <c r="AC374" i="15"/>
  <c r="Y374" i="15"/>
  <c r="AA374" i="15"/>
  <c r="X374" i="15"/>
  <c r="W374" i="15"/>
  <c r="V374" i="15"/>
  <c r="U374" i="15"/>
  <c r="AL370" i="15"/>
  <c r="AC370" i="15"/>
  <c r="Y370" i="15"/>
  <c r="AB370" i="15"/>
  <c r="AA370" i="15"/>
  <c r="W370" i="15"/>
  <c r="X370" i="15"/>
  <c r="U370" i="15"/>
  <c r="V370" i="15"/>
  <c r="AL366" i="15"/>
  <c r="AC366" i="15"/>
  <c r="AB366" i="15"/>
  <c r="AA366" i="15"/>
  <c r="Y366" i="15"/>
  <c r="X366" i="15"/>
  <c r="W366" i="15"/>
  <c r="V366" i="15"/>
  <c r="U366" i="15"/>
  <c r="AL362" i="15"/>
  <c r="AC362" i="15"/>
  <c r="Y362" i="15"/>
  <c r="AB362" i="15"/>
  <c r="AA362" i="15"/>
  <c r="W362" i="15"/>
  <c r="X362" i="15"/>
  <c r="U362" i="15"/>
  <c r="V362" i="15"/>
  <c r="AL358" i="15"/>
  <c r="AB358" i="15"/>
  <c r="AC358" i="15"/>
  <c r="Y358" i="15"/>
  <c r="AA358" i="15"/>
  <c r="X358" i="15"/>
  <c r="W358" i="15"/>
  <c r="V358" i="15"/>
  <c r="U358" i="15"/>
  <c r="AL354" i="15"/>
  <c r="AC354" i="15"/>
  <c r="Y354" i="15"/>
  <c r="AB354" i="15"/>
  <c r="AA354" i="15"/>
  <c r="W354" i="15"/>
  <c r="X354" i="15"/>
  <c r="U354" i="15"/>
  <c r="V354" i="15"/>
  <c r="AL350" i="15"/>
  <c r="AC350" i="15"/>
  <c r="AB350" i="15"/>
  <c r="AA350" i="15"/>
  <c r="Y350" i="15"/>
  <c r="X350" i="15"/>
  <c r="W350" i="15"/>
  <c r="V350" i="15"/>
  <c r="U350" i="15"/>
  <c r="AL346" i="15"/>
  <c r="AB346" i="15"/>
  <c r="AC346" i="15"/>
  <c r="Y346" i="15"/>
  <c r="AA346" i="15"/>
  <c r="W346" i="15"/>
  <c r="X346" i="15"/>
  <c r="U346" i="15"/>
  <c r="V346" i="15"/>
  <c r="AL342" i="15"/>
  <c r="AC342" i="15"/>
  <c r="AB342" i="15"/>
  <c r="AA342" i="15"/>
  <c r="Y342" i="15"/>
  <c r="X342" i="15"/>
  <c r="W342" i="15"/>
  <c r="V342" i="15"/>
  <c r="U342" i="15"/>
  <c r="AC338" i="15"/>
  <c r="AL338" i="15"/>
  <c r="AA338" i="15"/>
  <c r="AB338" i="15"/>
  <c r="W338" i="15"/>
  <c r="Y338" i="15"/>
  <c r="X338" i="15"/>
  <c r="U338" i="15"/>
  <c r="V338" i="15"/>
  <c r="AL334" i="15"/>
  <c r="AC334" i="15"/>
  <c r="Y334" i="15"/>
  <c r="AB334" i="15"/>
  <c r="AA334" i="15"/>
  <c r="W334" i="15"/>
  <c r="X334" i="15"/>
  <c r="V334" i="15"/>
  <c r="U334" i="15"/>
  <c r="AB330" i="15"/>
  <c r="AL330" i="15"/>
  <c r="AC330" i="15"/>
  <c r="Y330" i="15"/>
  <c r="AA330" i="15"/>
  <c r="X330" i="15"/>
  <c r="W330" i="15"/>
  <c r="U330" i="15"/>
  <c r="V330" i="15"/>
  <c r="AL326" i="15"/>
  <c r="AC326" i="15"/>
  <c r="AA326" i="15"/>
  <c r="AB326" i="15"/>
  <c r="W326" i="15"/>
  <c r="Y326" i="15"/>
  <c r="X326" i="15"/>
  <c r="U326" i="15"/>
  <c r="V326" i="15"/>
  <c r="AC322" i="15"/>
  <c r="AL322" i="15"/>
  <c r="AA322" i="15"/>
  <c r="AB322" i="15"/>
  <c r="W322" i="15"/>
  <c r="Y322" i="15"/>
  <c r="X322" i="15"/>
  <c r="V322" i="15"/>
  <c r="U322" i="15"/>
  <c r="AL318" i="15"/>
  <c r="AB318" i="15"/>
  <c r="AC318" i="15"/>
  <c r="AA318" i="15"/>
  <c r="Y318" i="15"/>
  <c r="W318" i="15"/>
  <c r="X318" i="15"/>
  <c r="U318" i="15"/>
  <c r="V318" i="15"/>
  <c r="AL314" i="15"/>
  <c r="AC314" i="15"/>
  <c r="AB314" i="15"/>
  <c r="Y314" i="15"/>
  <c r="AA314" i="15"/>
  <c r="X314" i="15"/>
  <c r="W314" i="15"/>
  <c r="V314" i="15"/>
  <c r="U314" i="15"/>
  <c r="AL310" i="15"/>
  <c r="AB310" i="15"/>
  <c r="AC310" i="15"/>
  <c r="AA310" i="15"/>
  <c r="Y310" i="15"/>
  <c r="W310" i="15"/>
  <c r="X310" i="15"/>
  <c r="U310" i="15"/>
  <c r="V310" i="15"/>
  <c r="AL306" i="15"/>
  <c r="AC306" i="15"/>
  <c r="AB306" i="15"/>
  <c r="Y306" i="15"/>
  <c r="AA306" i="15"/>
  <c r="X306" i="15"/>
  <c r="W306" i="15"/>
  <c r="V306" i="15"/>
  <c r="U306" i="15"/>
  <c r="AL302" i="15"/>
  <c r="AC302" i="15"/>
  <c r="Y302" i="15"/>
  <c r="AB302" i="15"/>
  <c r="AA302" i="15"/>
  <c r="W302" i="15"/>
  <c r="X302" i="15"/>
  <c r="U302" i="15"/>
  <c r="V302" i="15"/>
  <c r="AL298" i="15"/>
  <c r="AB298" i="15"/>
  <c r="AC298" i="15"/>
  <c r="AA298" i="15"/>
  <c r="X298" i="15"/>
  <c r="W298" i="15"/>
  <c r="Y298" i="15"/>
  <c r="V298" i="15"/>
  <c r="U298" i="15"/>
  <c r="AL294" i="15"/>
  <c r="AC294" i="15"/>
  <c r="AB294" i="15"/>
  <c r="Y294" i="15"/>
  <c r="AA294" i="15"/>
  <c r="X294" i="15"/>
  <c r="W294" i="15"/>
  <c r="U294" i="15"/>
  <c r="V294" i="15"/>
  <c r="AL290" i="15"/>
  <c r="AA290" i="15"/>
  <c r="AC290" i="15"/>
  <c r="AB290" i="15"/>
  <c r="W290" i="15"/>
  <c r="Y290" i="15"/>
  <c r="X290" i="15"/>
  <c r="V290" i="15"/>
  <c r="U290" i="15"/>
  <c r="AL286" i="15"/>
  <c r="AC286" i="15"/>
  <c r="AB286" i="15"/>
  <c r="AA286" i="15"/>
  <c r="Y286" i="15"/>
  <c r="W286" i="15"/>
  <c r="X286" i="15"/>
  <c r="U286" i="15"/>
  <c r="V286" i="15"/>
  <c r="AL282" i="15"/>
  <c r="AB282" i="15"/>
  <c r="AC282" i="15"/>
  <c r="Y282" i="15"/>
  <c r="AA282" i="15"/>
  <c r="X282" i="15"/>
  <c r="W282" i="15"/>
  <c r="V282" i="15"/>
  <c r="U282" i="15"/>
  <c r="AL278" i="15"/>
  <c r="AC278" i="15"/>
  <c r="AB278" i="15"/>
  <c r="AA278" i="15"/>
  <c r="Y278" i="15"/>
  <c r="W278" i="15"/>
  <c r="X278" i="15"/>
  <c r="U278" i="15"/>
  <c r="V278" i="15"/>
  <c r="AL274" i="15"/>
  <c r="AB274" i="15"/>
  <c r="AC274" i="15"/>
  <c r="Y274" i="15"/>
  <c r="AA274" i="15"/>
  <c r="X274" i="15"/>
  <c r="W274" i="15"/>
  <c r="V274" i="15"/>
  <c r="U274" i="15"/>
  <c r="AL270" i="15"/>
  <c r="AC270" i="15"/>
  <c r="AB270" i="15"/>
  <c r="AA270" i="15"/>
  <c r="Y270" i="15"/>
  <c r="W270" i="15"/>
  <c r="X270" i="15"/>
  <c r="U270" i="15"/>
  <c r="V270" i="15"/>
  <c r="AL266" i="15"/>
  <c r="AC266" i="15"/>
  <c r="AA266" i="15"/>
  <c r="V266" i="15"/>
  <c r="AB266" i="15"/>
  <c r="Y266" i="15"/>
  <c r="U266" i="15"/>
  <c r="X266" i="15"/>
  <c r="W266" i="15"/>
  <c r="AL262" i="15"/>
  <c r="AC262" i="15"/>
  <c r="AA262" i="15"/>
  <c r="AB262" i="15"/>
  <c r="W262" i="15"/>
  <c r="Y262" i="15"/>
  <c r="X262" i="15"/>
  <c r="V262" i="15"/>
  <c r="U262" i="15"/>
  <c r="AL258" i="15"/>
  <c r="AB258" i="15"/>
  <c r="AC258" i="15"/>
  <c r="Y258" i="15"/>
  <c r="AA258" i="15"/>
  <c r="X258" i="15"/>
  <c r="W258" i="15"/>
  <c r="U258" i="15"/>
  <c r="V258" i="15"/>
  <c r="AL254" i="15"/>
  <c r="AC254" i="15"/>
  <c r="AB254" i="15"/>
  <c r="AA254" i="15"/>
  <c r="Y254" i="15"/>
  <c r="W254" i="15"/>
  <c r="X254" i="15"/>
  <c r="V254" i="15"/>
  <c r="U254" i="15"/>
  <c r="AL250" i="15"/>
  <c r="AB250" i="15"/>
  <c r="AC250" i="15"/>
  <c r="Y250" i="15"/>
  <c r="AA250" i="15"/>
  <c r="X250" i="15"/>
  <c r="W250" i="15"/>
  <c r="U250" i="15"/>
  <c r="V250" i="15"/>
  <c r="AL246" i="15"/>
  <c r="AC246" i="15"/>
  <c r="AB246" i="15"/>
  <c r="AA246" i="15"/>
  <c r="Y246" i="15"/>
  <c r="W246" i="15"/>
  <c r="X246" i="15"/>
  <c r="V246" i="15"/>
  <c r="U246" i="15"/>
  <c r="AC242" i="15"/>
  <c r="AL242" i="15"/>
  <c r="AA242" i="15"/>
  <c r="AB242" i="15"/>
  <c r="W242" i="15"/>
  <c r="Y242" i="15"/>
  <c r="X242" i="15"/>
  <c r="U242" i="15"/>
  <c r="V242" i="15"/>
  <c r="AL238" i="15"/>
  <c r="AB238" i="15"/>
  <c r="AC238" i="15"/>
  <c r="Y238" i="15"/>
  <c r="AA238" i="15"/>
  <c r="X238" i="15"/>
  <c r="W238" i="15"/>
  <c r="V238" i="15"/>
  <c r="U238" i="15"/>
  <c r="AC234" i="15"/>
  <c r="AL234" i="15"/>
  <c r="AA234" i="15"/>
  <c r="AB234" i="15"/>
  <c r="W234" i="15"/>
  <c r="Y234" i="15"/>
  <c r="X234" i="15"/>
  <c r="U234" i="15"/>
  <c r="V234" i="15"/>
  <c r="AL230" i="15"/>
  <c r="AC230" i="15"/>
  <c r="AB230" i="15"/>
  <c r="AA230" i="15"/>
  <c r="Y230" i="15"/>
  <c r="W230" i="15"/>
  <c r="X230" i="15"/>
  <c r="V230" i="15"/>
  <c r="U230" i="15"/>
  <c r="AL226" i="15"/>
  <c r="AC226" i="15"/>
  <c r="AB226" i="15"/>
  <c r="Y226" i="15"/>
  <c r="AA226" i="15"/>
  <c r="X226" i="15"/>
  <c r="W226" i="15"/>
  <c r="U226" i="15"/>
  <c r="V226" i="15"/>
  <c r="AL222" i="15"/>
  <c r="AB222" i="15"/>
  <c r="AC222" i="15"/>
  <c r="AA222" i="15"/>
  <c r="Y222" i="15"/>
  <c r="W222" i="15"/>
  <c r="X222" i="15"/>
  <c r="V222" i="15"/>
  <c r="U222" i="15"/>
  <c r="AL218" i="15"/>
  <c r="AC218" i="15"/>
  <c r="AB218" i="15"/>
  <c r="Y218" i="15"/>
  <c r="AA218" i="15"/>
  <c r="X218" i="15"/>
  <c r="W218" i="15"/>
  <c r="U218" i="15"/>
  <c r="V218" i="15"/>
  <c r="AC214" i="15"/>
  <c r="AL214" i="15"/>
  <c r="AA214" i="15"/>
  <c r="AB214" i="15"/>
  <c r="W214" i="15"/>
  <c r="Y214" i="15"/>
  <c r="X214" i="15"/>
  <c r="V214" i="15"/>
  <c r="U214" i="15"/>
  <c r="AL210" i="15"/>
  <c r="AB210" i="15"/>
  <c r="AC210" i="15"/>
  <c r="AA210" i="15"/>
  <c r="Y210" i="15"/>
  <c r="W210" i="15"/>
  <c r="X210" i="15"/>
  <c r="U210" i="15"/>
  <c r="V210" i="15"/>
  <c r="AL206" i="15"/>
  <c r="AC206" i="15"/>
  <c r="AB206" i="15"/>
  <c r="Y206" i="15"/>
  <c r="AA206" i="15"/>
  <c r="X206" i="15"/>
  <c r="W206" i="15"/>
  <c r="V206" i="15"/>
  <c r="U206" i="15"/>
  <c r="AC202" i="15"/>
  <c r="AL202" i="15"/>
  <c r="Y202" i="15"/>
  <c r="AB202" i="15"/>
  <c r="AA202" i="15"/>
  <c r="U202" i="15"/>
  <c r="W202" i="15"/>
  <c r="X202" i="15"/>
  <c r="V202" i="15"/>
  <c r="AL198" i="15"/>
  <c r="AB198" i="15"/>
  <c r="AC198" i="15"/>
  <c r="AA198" i="15"/>
  <c r="Y198" i="15"/>
  <c r="X198" i="15"/>
  <c r="W198" i="15"/>
  <c r="U198" i="15"/>
  <c r="V198" i="15"/>
  <c r="AL194" i="15"/>
  <c r="AC194" i="15"/>
  <c r="AB194" i="15"/>
  <c r="Y194" i="15"/>
  <c r="AA194" i="15"/>
  <c r="W194" i="15"/>
  <c r="X194" i="15"/>
  <c r="V194" i="15"/>
  <c r="U194" i="15"/>
  <c r="AL190" i="15"/>
  <c r="AB190" i="15"/>
  <c r="AC190" i="15"/>
  <c r="AA190" i="15"/>
  <c r="Y190" i="15"/>
  <c r="X190" i="15"/>
  <c r="W190" i="15"/>
  <c r="U190" i="15"/>
  <c r="V190" i="15"/>
  <c r="AL186" i="15"/>
  <c r="AC186" i="15"/>
  <c r="AB186" i="15"/>
  <c r="Y186" i="15"/>
  <c r="AA186" i="15"/>
  <c r="W186" i="15"/>
  <c r="X186" i="15"/>
  <c r="V186" i="15"/>
  <c r="U186" i="15"/>
  <c r="AL182" i="15"/>
  <c r="AC182" i="15"/>
  <c r="AA182" i="15"/>
  <c r="AB182" i="15"/>
  <c r="X182" i="15"/>
  <c r="W182" i="15"/>
  <c r="Y182" i="15"/>
  <c r="U182" i="15"/>
  <c r="V182" i="15"/>
  <c r="AC178" i="15"/>
  <c r="AL178" i="15"/>
  <c r="AA178" i="15"/>
  <c r="AB178" i="15"/>
  <c r="W178" i="15"/>
  <c r="Y178" i="15"/>
  <c r="X178" i="15"/>
  <c r="V178" i="15"/>
  <c r="U178" i="15"/>
  <c r="AL174" i="15"/>
  <c r="AB174" i="15"/>
  <c r="AC174" i="15"/>
  <c r="AA174" i="15"/>
  <c r="Y174" i="15"/>
  <c r="X174" i="15"/>
  <c r="W174" i="15"/>
  <c r="U174" i="15"/>
  <c r="V174" i="15"/>
  <c r="AL170" i="15"/>
  <c r="AC170" i="15"/>
  <c r="AB170" i="15"/>
  <c r="Y170" i="15"/>
  <c r="AA170" i="15"/>
  <c r="W170" i="15"/>
  <c r="X170" i="15"/>
  <c r="V170" i="15"/>
  <c r="U170" i="15"/>
  <c r="AL166" i="15"/>
  <c r="AB166" i="15"/>
  <c r="AC166" i="15"/>
  <c r="AA166" i="15"/>
  <c r="Y166" i="15"/>
  <c r="X166" i="15"/>
  <c r="W166" i="15"/>
  <c r="U166" i="15"/>
  <c r="V166" i="15"/>
  <c r="AL162" i="15"/>
  <c r="AC162" i="15"/>
  <c r="AB162" i="15"/>
  <c r="Y162" i="15"/>
  <c r="AA162" i="15"/>
  <c r="W162" i="15"/>
  <c r="X162" i="15"/>
  <c r="V162" i="15"/>
  <c r="U162" i="15"/>
  <c r="AL158" i="15"/>
  <c r="AC158" i="15"/>
  <c r="AB158" i="15"/>
  <c r="AA158" i="15"/>
  <c r="Y158" i="15"/>
  <c r="X158" i="15"/>
  <c r="W158" i="15"/>
  <c r="U158" i="15"/>
  <c r="V158" i="15"/>
  <c r="AL154" i="15"/>
  <c r="AA154" i="15"/>
  <c r="AC154" i="15"/>
  <c r="AB154" i="15"/>
  <c r="W154" i="15"/>
  <c r="Y154" i="15"/>
  <c r="V154" i="15"/>
  <c r="X154" i="15"/>
  <c r="U154" i="15"/>
  <c r="AL150" i="15"/>
  <c r="AC150" i="15"/>
  <c r="AA150" i="15"/>
  <c r="AB150" i="15"/>
  <c r="W150" i="15"/>
  <c r="Y150" i="15"/>
  <c r="X150" i="15"/>
  <c r="U150" i="15"/>
  <c r="V150" i="15"/>
  <c r="AL146" i="15"/>
  <c r="AC146" i="15"/>
  <c r="AB146" i="15"/>
  <c r="Y146" i="15"/>
  <c r="AA146" i="15"/>
  <c r="W146" i="15"/>
  <c r="X146" i="15"/>
  <c r="V146" i="15"/>
  <c r="U146" i="15"/>
  <c r="AL142" i="15"/>
  <c r="AB142" i="15"/>
  <c r="AC142" i="15"/>
  <c r="AA142" i="15"/>
  <c r="Y142" i="15"/>
  <c r="X142" i="15"/>
  <c r="W142" i="15"/>
  <c r="U142" i="15"/>
  <c r="V142" i="15"/>
  <c r="AC138" i="15"/>
  <c r="AL138" i="15"/>
  <c r="Y138" i="15"/>
  <c r="AB138" i="15"/>
  <c r="AA138" i="15"/>
  <c r="U138" i="15"/>
  <c r="W138" i="15"/>
  <c r="X138" i="15"/>
  <c r="V138" i="15"/>
  <c r="AL134" i="15"/>
  <c r="AC134" i="15"/>
  <c r="AB134" i="15"/>
  <c r="Y134" i="15"/>
  <c r="AA134" i="15"/>
  <c r="W134" i="15"/>
  <c r="X134" i="15"/>
  <c r="V134" i="15"/>
  <c r="U134" i="15"/>
  <c r="AL130" i="15"/>
  <c r="AB130" i="15"/>
  <c r="AC130" i="15"/>
  <c r="AA130" i="15"/>
  <c r="X130" i="15"/>
  <c r="W130" i="15"/>
  <c r="Y130" i="15"/>
  <c r="U130" i="15"/>
  <c r="V130" i="15"/>
  <c r="AL126" i="15"/>
  <c r="AC126" i="15"/>
  <c r="AB126" i="15"/>
  <c r="Y126" i="15"/>
  <c r="AA126" i="15"/>
  <c r="W126" i="15"/>
  <c r="X126" i="15"/>
  <c r="V126" i="15"/>
  <c r="U126" i="15"/>
  <c r="AL122" i="15"/>
  <c r="AB122" i="15"/>
  <c r="AC122" i="15"/>
  <c r="AA122" i="15"/>
  <c r="Y122" i="15"/>
  <c r="W122" i="15"/>
  <c r="X122" i="15"/>
  <c r="U122" i="15"/>
  <c r="V122" i="15"/>
  <c r="AL118" i="15"/>
  <c r="AC118" i="15"/>
  <c r="AA118" i="15"/>
  <c r="AB118" i="15"/>
  <c r="W118" i="15"/>
  <c r="Y118" i="15"/>
  <c r="X118" i="15"/>
  <c r="V118" i="15"/>
  <c r="U118" i="15"/>
  <c r="AL114" i="15"/>
  <c r="AC114" i="15"/>
  <c r="AB114" i="15"/>
  <c r="Y114" i="15"/>
  <c r="AA114" i="15"/>
  <c r="W114" i="15"/>
  <c r="X114" i="15"/>
  <c r="U114" i="15"/>
  <c r="V114" i="15"/>
  <c r="AL110" i="15"/>
  <c r="AB110" i="15"/>
  <c r="AC110" i="15"/>
  <c r="AA110" i="15"/>
  <c r="Y110" i="15"/>
  <c r="W110" i="15"/>
  <c r="X110" i="15"/>
  <c r="V110" i="15"/>
  <c r="U110" i="15"/>
  <c r="AL106" i="15"/>
  <c r="AC106" i="15"/>
  <c r="AB106" i="15"/>
  <c r="Y106" i="15"/>
  <c r="AA106" i="15"/>
  <c r="W106" i="15"/>
  <c r="X106" i="15"/>
  <c r="U106" i="15"/>
  <c r="V106" i="15"/>
  <c r="AL102" i="15"/>
  <c r="AB102" i="15"/>
  <c r="AC102" i="15"/>
  <c r="AA102" i="15"/>
  <c r="Y102" i="15"/>
  <c r="W102" i="15"/>
  <c r="X102" i="15"/>
  <c r="V102" i="15"/>
  <c r="U102" i="15"/>
  <c r="AL98" i="15"/>
  <c r="AC98" i="15"/>
  <c r="AB98" i="15"/>
  <c r="AA98" i="15"/>
  <c r="W98" i="15"/>
  <c r="Y98" i="15"/>
  <c r="X98" i="15"/>
  <c r="U98" i="15"/>
  <c r="V98" i="15"/>
  <c r="AL94" i="15"/>
  <c r="AB94" i="15"/>
  <c r="AC94" i="15"/>
  <c r="Y94" i="15"/>
  <c r="AA94" i="15"/>
  <c r="W94" i="15"/>
  <c r="V94" i="15"/>
  <c r="X94" i="15"/>
  <c r="U94" i="15"/>
  <c r="AL90" i="15"/>
  <c r="AC90" i="15"/>
  <c r="AB90" i="15"/>
  <c r="AA90" i="15"/>
  <c r="W90" i="15"/>
  <c r="Y90" i="15"/>
  <c r="X90" i="15"/>
  <c r="U90" i="15"/>
  <c r="V90" i="15"/>
  <c r="AL86" i="15"/>
  <c r="AB86" i="15"/>
  <c r="AC86" i="15"/>
  <c r="AA86" i="15"/>
  <c r="Y86" i="15"/>
  <c r="W86" i="15"/>
  <c r="V86" i="15"/>
  <c r="X86" i="15"/>
  <c r="U86" i="15"/>
  <c r="AL82" i="15"/>
  <c r="AC82" i="15"/>
  <c r="AB82" i="15"/>
  <c r="Y82" i="15"/>
  <c r="AA82" i="15"/>
  <c r="W82" i="15"/>
  <c r="U82" i="15"/>
  <c r="V82" i="15"/>
  <c r="X82" i="15"/>
  <c r="AL78" i="15"/>
  <c r="AB78" i="15"/>
  <c r="AC78" i="15"/>
  <c r="AA78" i="15"/>
  <c r="Y78" i="15"/>
  <c r="W78" i="15"/>
  <c r="X78" i="15"/>
  <c r="V78" i="15"/>
  <c r="U78" i="15"/>
  <c r="AC74" i="15"/>
  <c r="AL74" i="15"/>
  <c r="Y74" i="15"/>
  <c r="AB74" i="15"/>
  <c r="AA74" i="15"/>
  <c r="W74" i="15"/>
  <c r="U74" i="15"/>
  <c r="X74" i="15"/>
  <c r="V74" i="15"/>
  <c r="AL70" i="15"/>
  <c r="AC70" i="15"/>
  <c r="AB70" i="15"/>
  <c r="X70" i="15"/>
  <c r="AA70" i="15"/>
  <c r="W70" i="15"/>
  <c r="Y70" i="15"/>
  <c r="U70" i="15"/>
  <c r="V70" i="15"/>
  <c r="AL66" i="15"/>
  <c r="AA66" i="15"/>
  <c r="AC66" i="15"/>
  <c r="AB66" i="15"/>
  <c r="W66" i="15"/>
  <c r="Y66" i="15"/>
  <c r="X66" i="15"/>
  <c r="V66" i="15"/>
  <c r="U66" i="15"/>
  <c r="AL62" i="15"/>
  <c r="AC62" i="15"/>
  <c r="AB62" i="15"/>
  <c r="AA62" i="15"/>
  <c r="Y62" i="15"/>
  <c r="W62" i="15"/>
  <c r="U62" i="15"/>
  <c r="X62" i="15"/>
  <c r="V62" i="15"/>
  <c r="AL58" i="15"/>
  <c r="AB58" i="15"/>
  <c r="AC58" i="15"/>
  <c r="Y58" i="15"/>
  <c r="AA58" i="15"/>
  <c r="W58" i="15"/>
  <c r="V58" i="15"/>
  <c r="X58" i="15"/>
  <c r="U58" i="15"/>
  <c r="AL54" i="15"/>
  <c r="AC54" i="15"/>
  <c r="AB54" i="15"/>
  <c r="AA54" i="15"/>
  <c r="Y54" i="15"/>
  <c r="W54" i="15"/>
  <c r="X54" i="15"/>
  <c r="U54" i="15"/>
  <c r="V54" i="15"/>
  <c r="AL50" i="15"/>
  <c r="AB50" i="15"/>
  <c r="AC50" i="15"/>
  <c r="Y50" i="15"/>
  <c r="AA50" i="15"/>
  <c r="W50" i="15"/>
  <c r="V50" i="15"/>
  <c r="X50" i="15"/>
  <c r="U50" i="15"/>
  <c r="AL46" i="15"/>
  <c r="AC46" i="15"/>
  <c r="AB46" i="15"/>
  <c r="AA46" i="15"/>
  <c r="Y46" i="15"/>
  <c r="W46" i="15"/>
  <c r="U46" i="15"/>
  <c r="X46" i="15"/>
  <c r="V46" i="15"/>
  <c r="AC42" i="15"/>
  <c r="AL42" i="15"/>
  <c r="AA42" i="15"/>
  <c r="AB42" i="15"/>
  <c r="W42" i="15"/>
  <c r="Y42" i="15"/>
  <c r="X42" i="15"/>
  <c r="V42" i="15"/>
  <c r="U42" i="15"/>
  <c r="AL38" i="15"/>
  <c r="AB38" i="15"/>
  <c r="AC38" i="15"/>
  <c r="Y38" i="15"/>
  <c r="AA38" i="15"/>
  <c r="W38" i="15"/>
  <c r="U38" i="15"/>
  <c r="V38" i="15"/>
  <c r="X38" i="15"/>
  <c r="AL34" i="15"/>
  <c r="AC34" i="15"/>
  <c r="AA34" i="15"/>
  <c r="AB34" i="15"/>
  <c r="W34" i="15"/>
  <c r="Y34" i="15"/>
  <c r="V34" i="15"/>
  <c r="X34" i="15"/>
  <c r="U34" i="15"/>
  <c r="AL30" i="15"/>
  <c r="AC30" i="15"/>
  <c r="AB30" i="15"/>
  <c r="AA30" i="15"/>
  <c r="Y30" i="15"/>
  <c r="W30" i="15"/>
  <c r="X30" i="15"/>
  <c r="U30" i="15"/>
  <c r="V30" i="15"/>
  <c r="AL26" i="15"/>
  <c r="AB26" i="15"/>
  <c r="AC26" i="15"/>
  <c r="Y26" i="15"/>
  <c r="AA26" i="15"/>
  <c r="W26" i="15"/>
  <c r="V26" i="15"/>
  <c r="X26" i="15"/>
  <c r="U26" i="15"/>
  <c r="AL22" i="15"/>
  <c r="AC22" i="15"/>
  <c r="AB22" i="15"/>
  <c r="AA22" i="15"/>
  <c r="Y22" i="15"/>
  <c r="W22" i="15"/>
  <c r="U22" i="15"/>
  <c r="X22" i="15"/>
  <c r="V22" i="15"/>
  <c r="AL18" i="15"/>
  <c r="AB18" i="15"/>
  <c r="AC18" i="15"/>
  <c r="Y18" i="15"/>
  <c r="AA18" i="15"/>
  <c r="W18" i="15"/>
  <c r="V18" i="15"/>
  <c r="X18" i="15"/>
  <c r="U18" i="15"/>
  <c r="AL14" i="15"/>
  <c r="AC14" i="15"/>
  <c r="AB14" i="15"/>
  <c r="AA14" i="15"/>
  <c r="Y14" i="15"/>
  <c r="W14" i="15"/>
  <c r="X14" i="15"/>
  <c r="U14" i="15"/>
  <c r="V14" i="15"/>
  <c r="X1051" i="15"/>
  <c r="AA1051" i="15"/>
  <c r="W1051" i="15"/>
  <c r="AL1051" i="15"/>
  <c r="AC1051" i="15"/>
  <c r="Y1051" i="15"/>
  <c r="V1051" i="15"/>
  <c r="AB1051" i="15"/>
  <c r="U1051" i="15"/>
  <c r="Y1047" i="15"/>
  <c r="AC1047" i="15"/>
  <c r="V1047" i="15"/>
  <c r="W1047" i="15"/>
  <c r="X1047" i="15"/>
  <c r="AA1047" i="15"/>
  <c r="U1047" i="15"/>
  <c r="AB1047" i="15"/>
  <c r="AL1047" i="15"/>
  <c r="Y1043" i="15"/>
  <c r="AA1043" i="15"/>
  <c r="AL1043" i="15"/>
  <c r="AB1043" i="15"/>
  <c r="U1043" i="15"/>
  <c r="AC1043" i="15"/>
  <c r="V1043" i="15"/>
  <c r="W1043" i="15"/>
  <c r="X1043" i="15"/>
  <c r="AB1039" i="15"/>
  <c r="W1039" i="15"/>
  <c r="U1039" i="15"/>
  <c r="AL1039" i="15"/>
  <c r="AA1039" i="15"/>
  <c r="Y1039" i="15"/>
  <c r="V1039" i="15"/>
  <c r="X1039" i="15"/>
  <c r="AC1039" i="15"/>
  <c r="W1035" i="15"/>
  <c r="U1035" i="15"/>
  <c r="AA1035" i="15"/>
  <c r="Y1035" i="15"/>
  <c r="X1035" i="15"/>
  <c r="AC1035" i="15"/>
  <c r="AB1035" i="15"/>
  <c r="V1035" i="15"/>
  <c r="AL1035" i="15"/>
  <c r="W1031" i="15"/>
  <c r="U1031" i="15"/>
  <c r="V1031" i="15"/>
  <c r="AA1031" i="15"/>
  <c r="Y1031" i="15"/>
  <c r="X1031" i="15"/>
  <c r="AC1031" i="15"/>
  <c r="AB1031" i="15"/>
  <c r="AL1031" i="15"/>
  <c r="U1027" i="15"/>
  <c r="W1027" i="15"/>
  <c r="Y1027" i="15"/>
  <c r="AB1027" i="15"/>
  <c r="AA1027" i="15"/>
  <c r="AC1027" i="15"/>
  <c r="X1027" i="15"/>
  <c r="V1027" i="15"/>
  <c r="AL1027" i="15"/>
  <c r="Y1023" i="15"/>
  <c r="AB1023" i="15"/>
  <c r="V1023" i="15"/>
  <c r="AC1023" i="15"/>
  <c r="X1023" i="15"/>
  <c r="AL1023" i="15"/>
  <c r="AA1023" i="15"/>
  <c r="U1023" i="15"/>
  <c r="W1023" i="15"/>
  <c r="AC1019" i="15"/>
  <c r="X1019" i="15"/>
  <c r="AL1019" i="15"/>
  <c r="U1019" i="15"/>
  <c r="W1019" i="15"/>
  <c r="V1019" i="15"/>
  <c r="AB1019" i="15"/>
  <c r="AA1019" i="15"/>
  <c r="Y1019" i="15"/>
  <c r="AL1015" i="15"/>
  <c r="AA1015" i="15"/>
  <c r="V1015" i="15"/>
  <c r="U1015" i="15"/>
  <c r="W1015" i="15"/>
  <c r="Y1015" i="15"/>
  <c r="AB1015" i="15"/>
  <c r="AC1015" i="15"/>
  <c r="X1015" i="15"/>
  <c r="U1011" i="15"/>
  <c r="V1011" i="15"/>
  <c r="AB1011" i="15"/>
  <c r="Y1011" i="15"/>
  <c r="W1011" i="15"/>
  <c r="AC1011" i="15"/>
  <c r="AA1011" i="15"/>
  <c r="X1011" i="15"/>
  <c r="AL1011" i="15"/>
  <c r="Y1007" i="15"/>
  <c r="AL1007" i="15"/>
  <c r="AC1007" i="15"/>
  <c r="AB1007" i="15"/>
  <c r="AA1007" i="15"/>
  <c r="W1007" i="15"/>
  <c r="X1007" i="15"/>
  <c r="V1007" i="15"/>
  <c r="U1007" i="15"/>
  <c r="Y1003" i="15"/>
  <c r="AL1003" i="15"/>
  <c r="AC1003" i="15"/>
  <c r="AB1003" i="15"/>
  <c r="AA1003" i="15"/>
  <c r="W1003" i="15"/>
  <c r="X1003" i="15"/>
  <c r="V1003" i="15"/>
  <c r="U1003" i="15"/>
  <c r="Y999" i="15"/>
  <c r="AL999" i="15"/>
  <c r="AC999" i="15"/>
  <c r="AB999" i="15"/>
  <c r="AA999" i="15"/>
  <c r="W999" i="15"/>
  <c r="X999" i="15"/>
  <c r="V999" i="15"/>
  <c r="U999" i="15"/>
  <c r="AL995" i="15"/>
  <c r="Y995" i="15"/>
  <c r="AC995" i="15"/>
  <c r="AB995" i="15"/>
  <c r="AA995" i="15"/>
  <c r="W995" i="15"/>
  <c r="X995" i="15"/>
  <c r="U995" i="15"/>
  <c r="V995" i="15"/>
  <c r="AL991" i="15"/>
  <c r="Y991" i="15"/>
  <c r="AC991" i="15"/>
  <c r="AB991" i="15"/>
  <c r="AA991" i="15"/>
  <c r="W991" i="15"/>
  <c r="X991" i="15"/>
  <c r="U991" i="15"/>
  <c r="V991" i="15"/>
  <c r="Y987" i="15"/>
  <c r="AL987" i="15"/>
  <c r="AC987" i="15"/>
  <c r="AB987" i="15"/>
  <c r="AA987" i="15"/>
  <c r="W987" i="15"/>
  <c r="X987" i="15"/>
  <c r="V987" i="15"/>
  <c r="U987" i="15"/>
  <c r="Y983" i="15"/>
  <c r="AL983" i="15"/>
  <c r="AC983" i="15"/>
  <c r="AB983" i="15"/>
  <c r="AA983" i="15"/>
  <c r="W983" i="15"/>
  <c r="X983" i="15"/>
  <c r="V983" i="15"/>
  <c r="U983" i="15"/>
  <c r="AL979" i="15"/>
  <c r="Y979" i="15"/>
  <c r="AC979" i="15"/>
  <c r="AB979" i="15"/>
  <c r="AA979" i="15"/>
  <c r="W979" i="15"/>
  <c r="X979" i="15"/>
  <c r="U979" i="15"/>
  <c r="V979" i="15"/>
  <c r="Y975" i="15"/>
  <c r="AL975" i="15"/>
  <c r="AB975" i="15"/>
  <c r="AC975" i="15"/>
  <c r="AA975" i="15"/>
  <c r="W975" i="15"/>
  <c r="X975" i="15"/>
  <c r="V975" i="15"/>
  <c r="U975" i="15"/>
  <c r="Y971" i="15"/>
  <c r="AL971" i="15"/>
  <c r="AC971" i="15"/>
  <c r="AB971" i="15"/>
  <c r="AA971" i="15"/>
  <c r="W971" i="15"/>
  <c r="X971" i="15"/>
  <c r="V971" i="15"/>
  <c r="U971" i="15"/>
  <c r="Y967" i="15"/>
  <c r="AL967" i="15"/>
  <c r="AC967" i="15"/>
  <c r="AB967" i="15"/>
  <c r="AA967" i="15"/>
  <c r="W967" i="15"/>
  <c r="X967" i="15"/>
  <c r="V967" i="15"/>
  <c r="U967" i="15"/>
  <c r="AL963" i="15"/>
  <c r="Y963" i="15"/>
  <c r="AC963" i="15"/>
  <c r="AB963" i="15"/>
  <c r="AA963" i="15"/>
  <c r="W963" i="15"/>
  <c r="X963" i="15"/>
  <c r="U963" i="15"/>
  <c r="V963" i="15"/>
  <c r="AL959" i="15"/>
  <c r="Y959" i="15"/>
  <c r="AB959" i="15"/>
  <c r="AC959" i="15"/>
  <c r="AA959" i="15"/>
  <c r="W959" i="15"/>
  <c r="X959" i="15"/>
  <c r="U959" i="15"/>
  <c r="V959" i="15"/>
  <c r="Y955" i="15"/>
  <c r="AL955" i="15"/>
  <c r="AC955" i="15"/>
  <c r="AB955" i="15"/>
  <c r="AA955" i="15"/>
  <c r="W955" i="15"/>
  <c r="X955" i="15"/>
  <c r="V955" i="15"/>
  <c r="U955" i="15"/>
  <c r="Y951" i="15"/>
  <c r="AL951" i="15"/>
  <c r="AC951" i="15"/>
  <c r="AB951" i="15"/>
  <c r="AA951" i="15"/>
  <c r="W951" i="15"/>
  <c r="X951" i="15"/>
  <c r="V951" i="15"/>
  <c r="U951" i="15"/>
  <c r="AL947" i="15"/>
  <c r="Y947" i="15"/>
  <c r="AC947" i="15"/>
  <c r="AB947" i="15"/>
  <c r="AA947" i="15"/>
  <c r="W947" i="15"/>
  <c r="X947" i="15"/>
  <c r="U947" i="15"/>
  <c r="V947" i="15"/>
  <c r="Y943" i="15"/>
  <c r="AL943" i="15"/>
  <c r="AC943" i="15"/>
  <c r="AB943" i="15"/>
  <c r="AA943" i="15"/>
  <c r="W943" i="15"/>
  <c r="X943" i="15"/>
  <c r="V943" i="15"/>
  <c r="U943" i="15"/>
  <c r="Y939" i="15"/>
  <c r="AL939" i="15"/>
  <c r="AC939" i="15"/>
  <c r="AB939" i="15"/>
  <c r="AA939" i="15"/>
  <c r="W939" i="15"/>
  <c r="X939" i="15"/>
  <c r="V939" i="15"/>
  <c r="U939" i="15"/>
  <c r="Y935" i="15"/>
  <c r="AL935" i="15"/>
  <c r="AC935" i="15"/>
  <c r="AB935" i="15"/>
  <c r="AA935" i="15"/>
  <c r="W935" i="15"/>
  <c r="X935" i="15"/>
  <c r="V935" i="15"/>
  <c r="U935" i="15"/>
  <c r="Y931" i="15"/>
  <c r="AL931" i="15"/>
  <c r="AC931" i="15"/>
  <c r="AB931" i="15"/>
  <c r="AA931" i="15"/>
  <c r="W931" i="15"/>
  <c r="X931" i="15"/>
  <c r="U931" i="15"/>
  <c r="V931" i="15"/>
  <c r="Y927" i="15"/>
  <c r="AL927" i="15"/>
  <c r="AC927" i="15"/>
  <c r="AB927" i="15"/>
  <c r="AA927" i="15"/>
  <c r="W927" i="15"/>
  <c r="X927" i="15"/>
  <c r="U927" i="15"/>
  <c r="V927" i="15"/>
  <c r="Y923" i="15"/>
  <c r="AL923" i="15"/>
  <c r="AC923" i="15"/>
  <c r="AB923" i="15"/>
  <c r="AA923" i="15"/>
  <c r="W923" i="15"/>
  <c r="X923" i="15"/>
  <c r="V923" i="15"/>
  <c r="U923" i="15"/>
  <c r="Y919" i="15"/>
  <c r="AL919" i="15"/>
  <c r="AC919" i="15"/>
  <c r="AB919" i="15"/>
  <c r="AA919" i="15"/>
  <c r="W919" i="15"/>
  <c r="X919" i="15"/>
  <c r="V919" i="15"/>
  <c r="U919" i="15"/>
  <c r="Y915" i="15"/>
  <c r="AL915" i="15"/>
  <c r="AC915" i="15"/>
  <c r="AB915" i="15"/>
  <c r="AA915" i="15"/>
  <c r="W915" i="15"/>
  <c r="X915" i="15"/>
  <c r="U915" i="15"/>
  <c r="V915" i="15"/>
  <c r="Y911" i="15"/>
  <c r="AL911" i="15"/>
  <c r="AB911" i="15"/>
  <c r="AC911" i="15"/>
  <c r="AA911" i="15"/>
  <c r="W911" i="15"/>
  <c r="X911" i="15"/>
  <c r="V911" i="15"/>
  <c r="U911" i="15"/>
  <c r="Y907" i="15"/>
  <c r="AL907" i="15"/>
  <c r="AC907" i="15"/>
  <c r="AB907" i="15"/>
  <c r="AA907" i="15"/>
  <c r="W907" i="15"/>
  <c r="X907" i="15"/>
  <c r="V907" i="15"/>
  <c r="U907" i="15"/>
  <c r="AL903" i="15"/>
  <c r="Y903" i="15"/>
  <c r="AC903" i="15"/>
  <c r="AB903" i="15"/>
  <c r="AA903" i="15"/>
  <c r="W903" i="15"/>
  <c r="X903" i="15"/>
  <c r="V903" i="15"/>
  <c r="U903" i="15"/>
  <c r="AL899" i="15"/>
  <c r="Y899" i="15"/>
  <c r="AC899" i="15"/>
  <c r="AB899" i="15"/>
  <c r="AA899" i="15"/>
  <c r="W899" i="15"/>
  <c r="X899" i="15"/>
  <c r="U899" i="15"/>
  <c r="V899" i="15"/>
  <c r="AL895" i="15"/>
  <c r="Y895" i="15"/>
  <c r="AC895" i="15"/>
  <c r="AB895" i="15"/>
  <c r="AA895" i="15"/>
  <c r="W895" i="15"/>
  <c r="X895" i="15"/>
  <c r="U895" i="15"/>
  <c r="V895" i="15"/>
  <c r="AL891" i="15"/>
  <c r="Y891" i="15"/>
  <c r="AC891" i="15"/>
  <c r="AB891" i="15"/>
  <c r="AA891" i="15"/>
  <c r="W891" i="15"/>
  <c r="X891" i="15"/>
  <c r="V891" i="15"/>
  <c r="U891" i="15"/>
  <c r="AL887" i="15"/>
  <c r="Y887" i="15"/>
  <c r="AC887" i="15"/>
  <c r="AB887" i="15"/>
  <c r="AA887" i="15"/>
  <c r="W887" i="15"/>
  <c r="X887" i="15"/>
  <c r="V887" i="15"/>
  <c r="U887" i="15"/>
  <c r="AL883" i="15"/>
  <c r="Y883" i="15"/>
  <c r="AC883" i="15"/>
  <c r="AB883" i="15"/>
  <c r="AA883" i="15"/>
  <c r="W883" i="15"/>
  <c r="X883" i="15"/>
  <c r="U883" i="15"/>
  <c r="V883" i="15"/>
  <c r="AL879" i="15"/>
  <c r="Y879" i="15"/>
  <c r="AC879" i="15"/>
  <c r="AB879" i="15"/>
  <c r="AA879" i="15"/>
  <c r="W879" i="15"/>
  <c r="X879" i="15"/>
  <c r="V879" i="15"/>
  <c r="U879" i="15"/>
  <c r="AL875" i="15"/>
  <c r="Y875" i="15"/>
  <c r="AC875" i="15"/>
  <c r="AB875" i="15"/>
  <c r="AA875" i="15"/>
  <c r="W875" i="15"/>
  <c r="X875" i="15"/>
  <c r="V875" i="15"/>
  <c r="U875" i="15"/>
  <c r="AL871" i="15"/>
  <c r="Y871" i="15"/>
  <c r="AC871" i="15"/>
  <c r="AB871" i="15"/>
  <c r="AA871" i="15"/>
  <c r="W871" i="15"/>
  <c r="X871" i="15"/>
  <c r="V871" i="15"/>
  <c r="U871" i="15"/>
  <c r="AL867" i="15"/>
  <c r="Y867" i="15"/>
  <c r="AC867" i="15"/>
  <c r="AB867" i="15"/>
  <c r="AA867" i="15"/>
  <c r="W867" i="15"/>
  <c r="X867" i="15"/>
  <c r="U867" i="15"/>
  <c r="V867" i="15"/>
  <c r="AL863" i="15"/>
  <c r="Y863" i="15"/>
  <c r="AC863" i="15"/>
  <c r="AB863" i="15"/>
  <c r="AA863" i="15"/>
  <c r="W863" i="15"/>
  <c r="X863" i="15"/>
  <c r="V863" i="15"/>
  <c r="U863" i="15"/>
  <c r="AL859" i="15"/>
  <c r="Y859" i="15"/>
  <c r="AC859" i="15"/>
  <c r="AB859" i="15"/>
  <c r="AA859" i="15"/>
  <c r="W859" i="15"/>
  <c r="X859" i="15"/>
  <c r="U859" i="15"/>
  <c r="V859" i="15"/>
  <c r="AL855" i="15"/>
  <c r="Y855" i="15"/>
  <c r="AC855" i="15"/>
  <c r="AB855" i="15"/>
  <c r="AA855" i="15"/>
  <c r="W855" i="15"/>
  <c r="X855" i="15"/>
  <c r="V855" i="15"/>
  <c r="U855" i="15"/>
  <c r="AL851" i="15"/>
  <c r="Y851" i="15"/>
  <c r="AC851" i="15"/>
  <c r="AB851" i="15"/>
  <c r="AA851" i="15"/>
  <c r="W851" i="15"/>
  <c r="X851" i="15"/>
  <c r="U851" i="15"/>
  <c r="V851" i="15"/>
  <c r="AL847" i="15"/>
  <c r="Y847" i="15"/>
  <c r="AC847" i="15"/>
  <c r="AB847" i="15"/>
  <c r="AA847" i="15"/>
  <c r="W847" i="15"/>
  <c r="X847" i="15"/>
  <c r="V847" i="15"/>
  <c r="U847" i="15"/>
  <c r="AL843" i="15"/>
  <c r="Y843" i="15"/>
  <c r="AC843" i="15"/>
  <c r="AB843" i="15"/>
  <c r="AA843" i="15"/>
  <c r="W843" i="15"/>
  <c r="X843" i="15"/>
  <c r="U843" i="15"/>
  <c r="V843" i="15"/>
  <c r="AL839" i="15"/>
  <c r="AA839" i="15"/>
  <c r="AC839" i="15"/>
  <c r="AB839" i="15"/>
  <c r="Y839" i="15"/>
  <c r="W839" i="15"/>
  <c r="X839" i="15"/>
  <c r="V839" i="15"/>
  <c r="U839" i="15"/>
  <c r="AL835" i="15"/>
  <c r="Y835" i="15"/>
  <c r="AC835" i="15"/>
  <c r="AB835" i="15"/>
  <c r="AA835" i="15"/>
  <c r="W835" i="15"/>
  <c r="X835" i="15"/>
  <c r="U835" i="15"/>
  <c r="V835" i="15"/>
  <c r="AL831" i="15"/>
  <c r="Y831" i="15"/>
  <c r="AC831" i="15"/>
  <c r="AB831" i="15"/>
  <c r="AA831" i="15"/>
  <c r="W831" i="15"/>
  <c r="X831" i="15"/>
  <c r="V831" i="15"/>
  <c r="U831" i="15"/>
  <c r="AL827" i="15"/>
  <c r="Y827" i="15"/>
  <c r="AC827" i="15"/>
  <c r="AB827" i="15"/>
  <c r="AA827" i="15"/>
  <c r="W827" i="15"/>
  <c r="X827" i="15"/>
  <c r="U827" i="15"/>
  <c r="V827" i="15"/>
  <c r="AL823" i="15"/>
  <c r="Y823" i="15"/>
  <c r="AC823" i="15"/>
  <c r="AB823" i="15"/>
  <c r="AA823" i="15"/>
  <c r="W823" i="15"/>
  <c r="X823" i="15"/>
  <c r="V823" i="15"/>
  <c r="U823" i="15"/>
  <c r="AL819" i="15"/>
  <c r="Y819" i="15"/>
  <c r="AC819" i="15"/>
  <c r="AB819" i="15"/>
  <c r="AA819" i="15"/>
  <c r="W819" i="15"/>
  <c r="X819" i="15"/>
  <c r="U819" i="15"/>
  <c r="V819" i="15"/>
  <c r="AL815" i="15"/>
  <c r="Y815" i="15"/>
  <c r="AC815" i="15"/>
  <c r="AB815" i="15"/>
  <c r="AA815" i="15"/>
  <c r="W815" i="15"/>
  <c r="X815" i="15"/>
  <c r="V815" i="15"/>
  <c r="U815" i="15"/>
  <c r="AL811" i="15"/>
  <c r="Y811" i="15"/>
  <c r="AC811" i="15"/>
  <c r="AB811" i="15"/>
  <c r="AA811" i="15"/>
  <c r="W811" i="15"/>
  <c r="X811" i="15"/>
  <c r="U811" i="15"/>
  <c r="V811" i="15"/>
  <c r="AL807" i="15"/>
  <c r="AC807" i="15"/>
  <c r="Y807" i="15"/>
  <c r="AB807" i="15"/>
  <c r="AA807" i="15"/>
  <c r="W807" i="15"/>
  <c r="X807" i="15"/>
  <c r="V807" i="15"/>
  <c r="U807" i="15"/>
  <c r="AC803" i="15"/>
  <c r="AL803" i="15"/>
  <c r="Y803" i="15"/>
  <c r="AB803" i="15"/>
  <c r="AA803" i="15"/>
  <c r="W803" i="15"/>
  <c r="X803" i="15"/>
  <c r="U803" i="15"/>
  <c r="V803" i="15"/>
  <c r="AL799" i="15"/>
  <c r="AC799" i="15"/>
  <c r="Y799" i="15"/>
  <c r="AB799" i="15"/>
  <c r="AA799" i="15"/>
  <c r="W799" i="15"/>
  <c r="X799" i="15"/>
  <c r="V799" i="15"/>
  <c r="U799" i="15"/>
  <c r="AC795" i="15"/>
  <c r="AL795" i="15"/>
  <c r="Y795" i="15"/>
  <c r="AB795" i="15"/>
  <c r="AA795" i="15"/>
  <c r="W795" i="15"/>
  <c r="X795" i="15"/>
  <c r="U795" i="15"/>
  <c r="V795" i="15"/>
  <c r="AL791" i="15"/>
  <c r="AC791" i="15"/>
  <c r="Y791" i="15"/>
  <c r="AB791" i="15"/>
  <c r="AA791" i="15"/>
  <c r="W791" i="15"/>
  <c r="X791" i="15"/>
  <c r="V791" i="15"/>
  <c r="U791" i="15"/>
  <c r="AC787" i="15"/>
  <c r="AL787" i="15"/>
  <c r="Y787" i="15"/>
  <c r="AB787" i="15"/>
  <c r="AA787" i="15"/>
  <c r="W787" i="15"/>
  <c r="X787" i="15"/>
  <c r="U787" i="15"/>
  <c r="V787" i="15"/>
  <c r="AL783" i="15"/>
  <c r="AC783" i="15"/>
  <c r="Y783" i="15"/>
  <c r="AB783" i="15"/>
  <c r="AA783" i="15"/>
  <c r="W783" i="15"/>
  <c r="X783" i="15"/>
  <c r="V783" i="15"/>
  <c r="U783" i="15"/>
  <c r="AC779" i="15"/>
  <c r="AL779" i="15"/>
  <c r="Y779" i="15"/>
  <c r="AB779" i="15"/>
  <c r="AA779" i="15"/>
  <c r="W779" i="15"/>
  <c r="X779" i="15"/>
  <c r="U779" i="15"/>
  <c r="V779" i="15"/>
  <c r="AL775" i="15"/>
  <c r="AC775" i="15"/>
  <c r="AA775" i="15"/>
  <c r="AB775" i="15"/>
  <c r="Y775" i="15"/>
  <c r="W775" i="15"/>
  <c r="X775" i="15"/>
  <c r="V775" i="15"/>
  <c r="U775" i="15"/>
  <c r="AL771" i="15"/>
  <c r="AA771" i="15"/>
  <c r="AC771" i="15"/>
  <c r="Y771" i="15"/>
  <c r="AB771" i="15"/>
  <c r="W771" i="15"/>
  <c r="X771" i="15"/>
  <c r="U771" i="15"/>
  <c r="V771" i="15"/>
  <c r="AC767" i="15"/>
  <c r="AL767" i="15"/>
  <c r="Y767" i="15"/>
  <c r="AB767" i="15"/>
  <c r="AA767" i="15"/>
  <c r="W767" i="15"/>
  <c r="X767" i="15"/>
  <c r="V767" i="15"/>
  <c r="U767" i="15"/>
  <c r="AL763" i="15"/>
  <c r="AC763" i="15"/>
  <c r="Y763" i="15"/>
  <c r="AB763" i="15"/>
  <c r="AA763" i="15"/>
  <c r="W763" i="15"/>
  <c r="X763" i="15"/>
  <c r="U763" i="15"/>
  <c r="V763" i="15"/>
  <c r="AL759" i="15"/>
  <c r="AB759" i="15"/>
  <c r="AC759" i="15"/>
  <c r="AA759" i="15"/>
  <c r="Y759" i="15"/>
  <c r="W759" i="15"/>
  <c r="X759" i="15"/>
  <c r="V759" i="15"/>
  <c r="U759" i="15"/>
  <c r="AL755" i="15"/>
  <c r="AB755" i="15"/>
  <c r="AC755" i="15"/>
  <c r="Y755" i="15"/>
  <c r="AA755" i="15"/>
  <c r="W755" i="15"/>
  <c r="X755" i="15"/>
  <c r="U755" i="15"/>
  <c r="V755" i="15"/>
  <c r="AL751" i="15"/>
  <c r="AB751" i="15"/>
  <c r="AC751" i="15"/>
  <c r="AA751" i="15"/>
  <c r="Y751" i="15"/>
  <c r="W751" i="15"/>
  <c r="X751" i="15"/>
  <c r="V751" i="15"/>
  <c r="U751" i="15"/>
  <c r="AL747" i="15"/>
  <c r="AB747" i="15"/>
  <c r="AC747" i="15"/>
  <c r="Y747" i="15"/>
  <c r="AA747" i="15"/>
  <c r="W747" i="15"/>
  <c r="X747" i="15"/>
  <c r="U747" i="15"/>
  <c r="V747" i="15"/>
  <c r="AL743" i="15"/>
  <c r="AB743" i="15"/>
  <c r="AC743" i="15"/>
  <c r="AA743" i="15"/>
  <c r="Y743" i="15"/>
  <c r="W743" i="15"/>
  <c r="X743" i="15"/>
  <c r="V743" i="15"/>
  <c r="U743" i="15"/>
  <c r="AL739" i="15"/>
  <c r="AB739" i="15"/>
  <c r="AC739" i="15"/>
  <c r="Y739" i="15"/>
  <c r="AA739" i="15"/>
  <c r="W739" i="15"/>
  <c r="X739" i="15"/>
  <c r="U739" i="15"/>
  <c r="V739" i="15"/>
  <c r="AL735" i="15"/>
  <c r="AB735" i="15"/>
  <c r="AC735" i="15"/>
  <c r="AA735" i="15"/>
  <c r="Y735" i="15"/>
  <c r="W735" i="15"/>
  <c r="X735" i="15"/>
  <c r="V735" i="15"/>
  <c r="U735" i="15"/>
  <c r="AL731" i="15"/>
  <c r="AB731" i="15"/>
  <c r="AC731" i="15"/>
  <c r="Y731" i="15"/>
  <c r="AA731" i="15"/>
  <c r="W731" i="15"/>
  <c r="X731" i="15"/>
  <c r="U731" i="15"/>
  <c r="V731" i="15"/>
  <c r="AL727" i="15"/>
  <c r="AB727" i="15"/>
  <c r="AC727" i="15"/>
  <c r="AA727" i="15"/>
  <c r="Y727" i="15"/>
  <c r="W727" i="15"/>
  <c r="X727" i="15"/>
  <c r="V727" i="15"/>
  <c r="U727" i="15"/>
  <c r="AL723" i="15"/>
  <c r="AB723" i="15"/>
  <c r="AC723" i="15"/>
  <c r="Y723" i="15"/>
  <c r="AA723" i="15"/>
  <c r="W723" i="15"/>
  <c r="X723" i="15"/>
  <c r="U723" i="15"/>
  <c r="V723" i="15"/>
  <c r="AL719" i="15"/>
  <c r="AB719" i="15"/>
  <c r="AC719" i="15"/>
  <c r="AA719" i="15"/>
  <c r="Y719" i="15"/>
  <c r="W719" i="15"/>
  <c r="X719" i="15"/>
  <c r="V719" i="15"/>
  <c r="U719" i="15"/>
  <c r="AL715" i="15"/>
  <c r="AB715" i="15"/>
  <c r="AC715" i="15"/>
  <c r="Y715" i="15"/>
  <c r="AA715" i="15"/>
  <c r="W715" i="15"/>
  <c r="X715" i="15"/>
  <c r="U715" i="15"/>
  <c r="V715" i="15"/>
  <c r="AC711" i="15"/>
  <c r="AL711" i="15"/>
  <c r="AA711" i="15"/>
  <c r="AB711" i="15"/>
  <c r="Y711" i="15"/>
  <c r="W711" i="15"/>
  <c r="X711" i="15"/>
  <c r="V711" i="15"/>
  <c r="U711" i="15"/>
  <c r="AL707" i="15"/>
  <c r="AB707" i="15"/>
  <c r="AC707" i="15"/>
  <c r="AA707" i="15"/>
  <c r="Y707" i="15"/>
  <c r="W707" i="15"/>
  <c r="X707" i="15"/>
  <c r="U707" i="15"/>
  <c r="V707" i="15"/>
  <c r="AL703" i="15"/>
  <c r="AB703" i="15"/>
  <c r="AC703" i="15"/>
  <c r="Y703" i="15"/>
  <c r="AA703" i="15"/>
  <c r="W703" i="15"/>
  <c r="X703" i="15"/>
  <c r="V703" i="15"/>
  <c r="U703" i="15"/>
  <c r="AL699" i="15"/>
  <c r="AB699" i="15"/>
  <c r="AC699" i="15"/>
  <c r="AA699" i="15"/>
  <c r="Y699" i="15"/>
  <c r="W699" i="15"/>
  <c r="X699" i="15"/>
  <c r="U699" i="15"/>
  <c r="V699" i="15"/>
  <c r="AL695" i="15"/>
  <c r="AB695" i="15"/>
  <c r="AC695" i="15"/>
  <c r="Y695" i="15"/>
  <c r="AA695" i="15"/>
  <c r="W695" i="15"/>
  <c r="X695" i="15"/>
  <c r="V695" i="15"/>
  <c r="U695" i="15"/>
  <c r="AL691" i="15"/>
  <c r="AB691" i="15"/>
  <c r="AC691" i="15"/>
  <c r="AA691" i="15"/>
  <c r="Y691" i="15"/>
  <c r="W691" i="15"/>
  <c r="X691" i="15"/>
  <c r="U691" i="15"/>
  <c r="V691" i="15"/>
  <c r="AL687" i="15"/>
  <c r="AB687" i="15"/>
  <c r="AC687" i="15"/>
  <c r="Y687" i="15"/>
  <c r="AA687" i="15"/>
  <c r="X687" i="15"/>
  <c r="W687" i="15"/>
  <c r="V687" i="15"/>
  <c r="U687" i="15"/>
  <c r="AL683" i="15"/>
  <c r="AB683" i="15"/>
  <c r="AC683" i="15"/>
  <c r="AA683" i="15"/>
  <c r="Y683" i="15"/>
  <c r="W683" i="15"/>
  <c r="X683" i="15"/>
  <c r="U683" i="15"/>
  <c r="V683" i="15"/>
  <c r="AL679" i="15"/>
  <c r="AB679" i="15"/>
  <c r="AC679" i="15"/>
  <c r="Y679" i="15"/>
  <c r="AA679" i="15"/>
  <c r="W679" i="15"/>
  <c r="X679" i="15"/>
  <c r="V679" i="15"/>
  <c r="U679" i="15"/>
  <c r="AL675" i="15"/>
  <c r="AB675" i="15"/>
  <c r="AC675" i="15"/>
  <c r="AA675" i="15"/>
  <c r="Y675" i="15"/>
  <c r="W675" i="15"/>
  <c r="X675" i="15"/>
  <c r="U675" i="15"/>
  <c r="V675" i="15"/>
  <c r="AL671" i="15"/>
  <c r="AB671" i="15"/>
  <c r="AC671" i="15"/>
  <c r="Y671" i="15"/>
  <c r="AA671" i="15"/>
  <c r="X671" i="15"/>
  <c r="W671" i="15"/>
  <c r="V671" i="15"/>
  <c r="U671" i="15"/>
  <c r="AL667" i="15"/>
  <c r="AB667" i="15"/>
  <c r="AC667" i="15"/>
  <c r="AA667" i="15"/>
  <c r="Y667" i="15"/>
  <c r="W667" i="15"/>
  <c r="X667" i="15"/>
  <c r="U667" i="15"/>
  <c r="V667" i="15"/>
  <c r="AL663" i="15"/>
  <c r="AB663" i="15"/>
  <c r="AC663" i="15"/>
  <c r="Y663" i="15"/>
  <c r="AA663" i="15"/>
  <c r="W663" i="15"/>
  <c r="X663" i="15"/>
  <c r="V663" i="15"/>
  <c r="U663" i="15"/>
  <c r="AL659" i="15"/>
  <c r="AB659" i="15"/>
  <c r="AC659" i="15"/>
  <c r="AA659" i="15"/>
  <c r="Y659" i="15"/>
  <c r="W659" i="15"/>
  <c r="X659" i="15"/>
  <c r="U659" i="15"/>
  <c r="V659" i="15"/>
  <c r="AL655" i="15"/>
  <c r="AB655" i="15"/>
  <c r="AC655" i="15"/>
  <c r="Y655" i="15"/>
  <c r="AA655" i="15"/>
  <c r="X655" i="15"/>
  <c r="W655" i="15"/>
  <c r="V655" i="15"/>
  <c r="U655" i="15"/>
  <c r="AL651" i="15"/>
  <c r="AB651" i="15"/>
  <c r="AC651" i="15"/>
  <c r="AA651" i="15"/>
  <c r="Y651" i="15"/>
  <c r="W651" i="15"/>
  <c r="X651" i="15"/>
  <c r="U651" i="15"/>
  <c r="V651" i="15"/>
  <c r="AL647" i="15"/>
  <c r="AC647" i="15"/>
  <c r="AA647" i="15"/>
  <c r="AB647" i="15"/>
  <c r="Y647" i="15"/>
  <c r="W647" i="15"/>
  <c r="X647" i="15"/>
  <c r="V647" i="15"/>
  <c r="U647" i="15"/>
  <c r="AL643" i="15"/>
  <c r="AB643" i="15"/>
  <c r="AC643" i="15"/>
  <c r="Y643" i="15"/>
  <c r="AA643" i="15"/>
  <c r="W643" i="15"/>
  <c r="X643" i="15"/>
  <c r="U643" i="15"/>
  <c r="V643" i="15"/>
  <c r="AL639" i="15"/>
  <c r="AB639" i="15"/>
  <c r="AC639" i="15"/>
  <c r="AA639" i="15"/>
  <c r="Y639" i="15"/>
  <c r="X639" i="15"/>
  <c r="W639" i="15"/>
  <c r="V639" i="15"/>
  <c r="U639" i="15"/>
  <c r="AL635" i="15"/>
  <c r="AB635" i="15"/>
  <c r="AC635" i="15"/>
  <c r="Y635" i="15"/>
  <c r="AA635" i="15"/>
  <c r="W635" i="15"/>
  <c r="X635" i="15"/>
  <c r="U635" i="15"/>
  <c r="V635" i="15"/>
  <c r="AL631" i="15"/>
  <c r="AB631" i="15"/>
  <c r="AC631" i="15"/>
  <c r="AA631" i="15"/>
  <c r="Y631" i="15"/>
  <c r="W631" i="15"/>
  <c r="X631" i="15"/>
  <c r="V631" i="15"/>
  <c r="U631" i="15"/>
  <c r="AL627" i="15"/>
  <c r="AB627" i="15"/>
  <c r="AC627" i="15"/>
  <c r="Y627" i="15"/>
  <c r="AA627" i="15"/>
  <c r="W627" i="15"/>
  <c r="X627" i="15"/>
  <c r="U627" i="15"/>
  <c r="V627" i="15"/>
  <c r="AL623" i="15"/>
  <c r="AB623" i="15"/>
  <c r="AC623" i="15"/>
  <c r="AA623" i="15"/>
  <c r="X623" i="15"/>
  <c r="W623" i="15"/>
  <c r="Y623" i="15"/>
  <c r="V623" i="15"/>
  <c r="U623" i="15"/>
  <c r="AL619" i="15"/>
  <c r="AB619" i="15"/>
  <c r="AC619" i="15"/>
  <c r="Y619" i="15"/>
  <c r="AA619" i="15"/>
  <c r="W619" i="15"/>
  <c r="X619" i="15"/>
  <c r="U619" i="15"/>
  <c r="V619" i="15"/>
  <c r="AL615" i="15"/>
  <c r="AB615" i="15"/>
  <c r="AC615" i="15"/>
  <c r="AA615" i="15"/>
  <c r="Y615" i="15"/>
  <c r="W615" i="15"/>
  <c r="X615" i="15"/>
  <c r="V615" i="15"/>
  <c r="U615" i="15"/>
  <c r="AL611" i="15"/>
  <c r="AB611" i="15"/>
  <c r="AC611" i="15"/>
  <c r="Y611" i="15"/>
  <c r="AA611" i="15"/>
  <c r="W611" i="15"/>
  <c r="X611" i="15"/>
  <c r="U611" i="15"/>
  <c r="V611" i="15"/>
  <c r="AL607" i="15"/>
  <c r="AB607" i="15"/>
  <c r="AC607" i="15"/>
  <c r="AA607" i="15"/>
  <c r="Y607" i="15"/>
  <c r="X607" i="15"/>
  <c r="W607" i="15"/>
  <c r="V607" i="15"/>
  <c r="U607" i="15"/>
  <c r="AC603" i="15"/>
  <c r="AL603" i="15"/>
  <c r="Y603" i="15"/>
  <c r="AB603" i="15"/>
  <c r="AA603" i="15"/>
  <c r="W603" i="15"/>
  <c r="X603" i="15"/>
  <c r="U603" i="15"/>
  <c r="V603" i="15"/>
  <c r="AL599" i="15"/>
  <c r="AB599" i="15"/>
  <c r="AC599" i="15"/>
  <c r="Y599" i="15"/>
  <c r="AA599" i="15"/>
  <c r="W599" i="15"/>
  <c r="X599" i="15"/>
  <c r="V599" i="15"/>
  <c r="U599" i="15"/>
  <c r="AL595" i="15"/>
  <c r="AB595" i="15"/>
  <c r="AC595" i="15"/>
  <c r="AA595" i="15"/>
  <c r="Y595" i="15"/>
  <c r="W595" i="15"/>
  <c r="X595" i="15"/>
  <c r="U595" i="15"/>
  <c r="V595" i="15"/>
  <c r="AL591" i="15"/>
  <c r="AB591" i="15"/>
  <c r="AC591" i="15"/>
  <c r="Y591" i="15"/>
  <c r="AA591" i="15"/>
  <c r="W591" i="15"/>
  <c r="X591" i="15"/>
  <c r="V591" i="15"/>
  <c r="U591" i="15"/>
  <c r="AL587" i="15"/>
  <c r="Y587" i="15"/>
  <c r="AC587" i="15"/>
  <c r="AB587" i="15"/>
  <c r="AA587" i="15"/>
  <c r="W587" i="15"/>
  <c r="X587" i="15"/>
  <c r="U587" i="15"/>
  <c r="V587" i="15"/>
  <c r="AL583" i="15"/>
  <c r="AB583" i="15"/>
  <c r="AC583" i="15"/>
  <c r="AA583" i="15"/>
  <c r="Y583" i="15"/>
  <c r="W583" i="15"/>
  <c r="X583" i="15"/>
  <c r="V583" i="15"/>
  <c r="U583" i="15"/>
  <c r="AL579" i="15"/>
  <c r="AB579" i="15"/>
  <c r="AC579" i="15"/>
  <c r="Y579" i="15"/>
  <c r="AA579" i="15"/>
  <c r="W579" i="15"/>
  <c r="X579" i="15"/>
  <c r="U579" i="15"/>
  <c r="V579" i="15"/>
  <c r="AL575" i="15"/>
  <c r="AB575" i="15"/>
  <c r="AC575" i="15"/>
  <c r="AA575" i="15"/>
  <c r="Y575" i="15"/>
  <c r="W575" i="15"/>
  <c r="X575" i="15"/>
  <c r="V575" i="15"/>
  <c r="U575" i="15"/>
  <c r="AL571" i="15"/>
  <c r="AA571" i="15"/>
  <c r="AC571" i="15"/>
  <c r="AB571" i="15"/>
  <c r="Y571" i="15"/>
  <c r="X571" i="15"/>
  <c r="W571" i="15"/>
  <c r="U571" i="15"/>
  <c r="V571" i="15"/>
  <c r="AL567" i="15"/>
  <c r="AB567" i="15"/>
  <c r="AC567" i="15"/>
  <c r="Y567" i="15"/>
  <c r="AA567" i="15"/>
  <c r="W567" i="15"/>
  <c r="X567" i="15"/>
  <c r="V567" i="15"/>
  <c r="U567" i="15"/>
  <c r="AL563" i="15"/>
  <c r="AB563" i="15"/>
  <c r="AC563" i="15"/>
  <c r="AA563" i="15"/>
  <c r="Y563" i="15"/>
  <c r="W563" i="15"/>
  <c r="X563" i="15"/>
  <c r="U563" i="15"/>
  <c r="V563" i="15"/>
  <c r="AL559" i="15"/>
  <c r="AB559" i="15"/>
  <c r="AC559" i="15"/>
  <c r="Y559" i="15"/>
  <c r="AA559" i="15"/>
  <c r="X559" i="15"/>
  <c r="W559" i="15"/>
  <c r="V559" i="15"/>
  <c r="U559" i="15"/>
  <c r="AL555" i="15"/>
  <c r="AB555" i="15"/>
  <c r="AC555" i="15"/>
  <c r="AA555" i="15"/>
  <c r="Y555" i="15"/>
  <c r="W555" i="15"/>
  <c r="X555" i="15"/>
  <c r="U555" i="15"/>
  <c r="V555" i="15"/>
  <c r="AL551" i="15"/>
  <c r="AB551" i="15"/>
  <c r="AC551" i="15"/>
  <c r="Y551" i="15"/>
  <c r="AA551" i="15"/>
  <c r="W551" i="15"/>
  <c r="X551" i="15"/>
  <c r="V551" i="15"/>
  <c r="U551" i="15"/>
  <c r="AL547" i="15"/>
  <c r="AB547" i="15"/>
  <c r="AC547" i="15"/>
  <c r="AA547" i="15"/>
  <c r="Y547" i="15"/>
  <c r="W547" i="15"/>
  <c r="X547" i="15"/>
  <c r="U547" i="15"/>
  <c r="V547" i="15"/>
  <c r="AL543" i="15"/>
  <c r="AA543" i="15"/>
  <c r="AC543" i="15"/>
  <c r="AB543" i="15"/>
  <c r="X543" i="15"/>
  <c r="W543" i="15"/>
  <c r="Y543" i="15"/>
  <c r="V543" i="15"/>
  <c r="U543" i="15"/>
  <c r="AC539" i="15"/>
  <c r="AL539" i="15"/>
  <c r="AB539" i="15"/>
  <c r="Y539" i="15"/>
  <c r="AA539" i="15"/>
  <c r="W539" i="15"/>
  <c r="X539" i="15"/>
  <c r="U539" i="15"/>
  <c r="V539" i="15"/>
  <c r="AL535" i="15"/>
  <c r="AB535" i="15"/>
  <c r="AC535" i="15"/>
  <c r="AA535" i="15"/>
  <c r="Y535" i="15"/>
  <c r="W535" i="15"/>
  <c r="X535" i="15"/>
  <c r="V535" i="15"/>
  <c r="U535" i="15"/>
  <c r="AL531" i="15"/>
  <c r="AB531" i="15"/>
  <c r="AC531" i="15"/>
  <c r="Y531" i="15"/>
  <c r="AA531" i="15"/>
  <c r="W531" i="15"/>
  <c r="X531" i="15"/>
  <c r="U531" i="15"/>
  <c r="V531" i="15"/>
  <c r="AL527" i="15"/>
  <c r="AB527" i="15"/>
  <c r="AC527" i="15"/>
  <c r="AA527" i="15"/>
  <c r="Y527" i="15"/>
  <c r="W527" i="15"/>
  <c r="X527" i="15"/>
  <c r="V527" i="15"/>
  <c r="U527" i="15"/>
  <c r="AL523" i="15"/>
  <c r="AB523" i="15"/>
  <c r="AC523" i="15"/>
  <c r="Y523" i="15"/>
  <c r="AA523" i="15"/>
  <c r="W523" i="15"/>
  <c r="X523" i="15"/>
  <c r="U523" i="15"/>
  <c r="V523" i="15"/>
  <c r="AL519" i="15"/>
  <c r="AB519" i="15"/>
  <c r="AC519" i="15"/>
  <c r="AA519" i="15"/>
  <c r="Y519" i="15"/>
  <c r="W519" i="15"/>
  <c r="X519" i="15"/>
  <c r="V519" i="15"/>
  <c r="U519" i="15"/>
  <c r="AL515" i="15"/>
  <c r="AB515" i="15"/>
  <c r="AC515" i="15"/>
  <c r="Y515" i="15"/>
  <c r="AA515" i="15"/>
  <c r="W515" i="15"/>
  <c r="X515" i="15"/>
  <c r="U515" i="15"/>
  <c r="V515" i="15"/>
  <c r="AL511" i="15"/>
  <c r="AB511" i="15"/>
  <c r="AC511" i="15"/>
  <c r="AA511" i="15"/>
  <c r="Y511" i="15"/>
  <c r="W511" i="15"/>
  <c r="X511" i="15"/>
  <c r="V511" i="15"/>
  <c r="U511" i="15"/>
  <c r="AL507" i="15"/>
  <c r="AC507" i="15"/>
  <c r="AB507" i="15"/>
  <c r="Y507" i="15"/>
  <c r="AA507" i="15"/>
  <c r="W507" i="15"/>
  <c r="X507" i="15"/>
  <c r="U507" i="15"/>
  <c r="V507" i="15"/>
  <c r="AL503" i="15"/>
  <c r="AB503" i="15"/>
  <c r="AC503" i="15"/>
  <c r="AA503" i="15"/>
  <c r="Y503" i="15"/>
  <c r="W503" i="15"/>
  <c r="X503" i="15"/>
  <c r="V503" i="15"/>
  <c r="U503" i="15"/>
  <c r="AL499" i="15"/>
  <c r="AB499" i="15"/>
  <c r="AC499" i="15"/>
  <c r="Y499" i="15"/>
  <c r="AA499" i="15"/>
  <c r="W499" i="15"/>
  <c r="X499" i="15"/>
  <c r="U499" i="15"/>
  <c r="V499" i="15"/>
  <c r="AL495" i="15"/>
  <c r="AB495" i="15"/>
  <c r="AC495" i="15"/>
  <c r="AA495" i="15"/>
  <c r="Y495" i="15"/>
  <c r="W495" i="15"/>
  <c r="X495" i="15"/>
  <c r="V495" i="15"/>
  <c r="U495" i="15"/>
  <c r="AL491" i="15"/>
  <c r="AB491" i="15"/>
  <c r="AC491" i="15"/>
  <c r="Y491" i="15"/>
  <c r="AA491" i="15"/>
  <c r="W491" i="15"/>
  <c r="X491" i="15"/>
  <c r="U491" i="15"/>
  <c r="V491" i="15"/>
  <c r="AL487" i="15"/>
  <c r="AB487" i="15"/>
  <c r="AC487" i="15"/>
  <c r="AA487" i="15"/>
  <c r="Y487" i="15"/>
  <c r="W487" i="15"/>
  <c r="X487" i="15"/>
  <c r="V487" i="15"/>
  <c r="U487" i="15"/>
  <c r="AC483" i="15"/>
  <c r="AL483" i="15"/>
  <c r="AB483" i="15"/>
  <c r="Y483" i="15"/>
  <c r="AA483" i="15"/>
  <c r="W483" i="15"/>
  <c r="X483" i="15"/>
  <c r="U483" i="15"/>
  <c r="V483" i="15"/>
  <c r="AL479" i="15"/>
  <c r="AB479" i="15"/>
  <c r="AC479" i="15"/>
  <c r="AA479" i="15"/>
  <c r="Y479" i="15"/>
  <c r="W479" i="15"/>
  <c r="X479" i="15"/>
  <c r="V479" i="15"/>
  <c r="U479" i="15"/>
  <c r="AL475" i="15"/>
  <c r="AB475" i="15"/>
  <c r="AC475" i="15"/>
  <c r="Y475" i="15"/>
  <c r="AA475" i="15"/>
  <c r="W475" i="15"/>
  <c r="X475" i="15"/>
  <c r="U475" i="15"/>
  <c r="V475" i="15"/>
  <c r="AL471" i="15"/>
  <c r="AB471" i="15"/>
  <c r="AC471" i="15"/>
  <c r="AA471" i="15"/>
  <c r="W471" i="15"/>
  <c r="X471" i="15"/>
  <c r="Y471" i="15"/>
  <c r="V471" i="15"/>
  <c r="U471" i="15"/>
  <c r="AL467" i="15"/>
  <c r="AC467" i="15"/>
  <c r="AB467" i="15"/>
  <c r="Y467" i="15"/>
  <c r="AA467" i="15"/>
  <c r="W467" i="15"/>
  <c r="X467" i="15"/>
  <c r="U467" i="15"/>
  <c r="V467" i="15"/>
  <c r="AL463" i="15"/>
  <c r="AB463" i="15"/>
  <c r="AC463" i="15"/>
  <c r="AA463" i="15"/>
  <c r="Y463" i="15"/>
  <c r="W463" i="15"/>
  <c r="X463" i="15"/>
  <c r="V463" i="15"/>
  <c r="U463" i="15"/>
  <c r="AL459" i="15"/>
  <c r="AB459" i="15"/>
  <c r="AC459" i="15"/>
  <c r="Y459" i="15"/>
  <c r="AA459" i="15"/>
  <c r="W459" i="15"/>
  <c r="X459" i="15"/>
  <c r="U459" i="15"/>
  <c r="V459" i="15"/>
  <c r="AC455" i="15"/>
  <c r="AL455" i="15"/>
  <c r="Y455" i="15"/>
  <c r="AA455" i="15"/>
  <c r="AB455" i="15"/>
  <c r="W455" i="15"/>
  <c r="X455" i="15"/>
  <c r="V455" i="15"/>
  <c r="U455" i="15"/>
  <c r="AL451" i="15"/>
  <c r="AB451" i="15"/>
  <c r="AC451" i="15"/>
  <c r="AA451" i="15"/>
  <c r="Y451" i="15"/>
  <c r="W451" i="15"/>
  <c r="X451" i="15"/>
  <c r="U451" i="15"/>
  <c r="V451" i="15"/>
  <c r="AL447" i="15"/>
  <c r="AB447" i="15"/>
  <c r="AC447" i="15"/>
  <c r="Y447" i="15"/>
  <c r="AA447" i="15"/>
  <c r="W447" i="15"/>
  <c r="X447" i="15"/>
  <c r="V447" i="15"/>
  <c r="U447" i="15"/>
  <c r="AL443" i="15"/>
  <c r="AA443" i="15"/>
  <c r="AC443" i="15"/>
  <c r="AB443" i="15"/>
  <c r="Y443" i="15"/>
  <c r="W443" i="15"/>
  <c r="X443" i="15"/>
  <c r="U443" i="15"/>
  <c r="V443" i="15"/>
  <c r="AL439" i="15"/>
  <c r="AB439" i="15"/>
  <c r="AC439" i="15"/>
  <c r="AA439" i="15"/>
  <c r="Y439" i="15"/>
  <c r="W439" i="15"/>
  <c r="X439" i="15"/>
  <c r="V439" i="15"/>
  <c r="U439" i="15"/>
  <c r="AC435" i="15"/>
  <c r="AL435" i="15"/>
  <c r="AB435" i="15"/>
  <c r="Y435" i="15"/>
  <c r="AA435" i="15"/>
  <c r="W435" i="15"/>
  <c r="X435" i="15"/>
  <c r="U435" i="15"/>
  <c r="V435" i="15"/>
  <c r="AL431" i="15"/>
  <c r="AB431" i="15"/>
  <c r="AC431" i="15"/>
  <c r="AA431" i="15"/>
  <c r="Y431" i="15"/>
  <c r="W431" i="15"/>
  <c r="X431" i="15"/>
  <c r="V431" i="15"/>
  <c r="U431" i="15"/>
  <c r="AL427" i="15"/>
  <c r="AB427" i="15"/>
  <c r="AC427" i="15"/>
  <c r="Y427" i="15"/>
  <c r="AA427" i="15"/>
  <c r="W427" i="15"/>
  <c r="X427" i="15"/>
  <c r="U427" i="15"/>
  <c r="V427" i="15"/>
  <c r="AL423" i="15"/>
  <c r="AB423" i="15"/>
  <c r="AC423" i="15"/>
  <c r="AA423" i="15"/>
  <c r="Y423" i="15"/>
  <c r="W423" i="15"/>
  <c r="X423" i="15"/>
  <c r="V423" i="15"/>
  <c r="U423" i="15"/>
  <c r="AL419" i="15"/>
  <c r="AC419" i="15"/>
  <c r="AB419" i="15"/>
  <c r="Y419" i="15"/>
  <c r="AA419" i="15"/>
  <c r="W419" i="15"/>
  <c r="X419" i="15"/>
  <c r="U419" i="15"/>
  <c r="V419" i="15"/>
  <c r="AL415" i="15"/>
  <c r="AB415" i="15"/>
  <c r="AC415" i="15"/>
  <c r="AA415" i="15"/>
  <c r="X415" i="15"/>
  <c r="W415" i="15"/>
  <c r="Y415" i="15"/>
  <c r="V415" i="15"/>
  <c r="U415" i="15"/>
  <c r="AL411" i="15"/>
  <c r="AB411" i="15"/>
  <c r="AC411" i="15"/>
  <c r="Y411" i="15"/>
  <c r="AA411" i="15"/>
  <c r="W411" i="15"/>
  <c r="X411" i="15"/>
  <c r="U411" i="15"/>
  <c r="V411" i="15"/>
  <c r="AL407" i="15"/>
  <c r="AB407" i="15"/>
  <c r="AC407" i="15"/>
  <c r="AA407" i="15"/>
  <c r="Y407" i="15"/>
  <c r="W407" i="15"/>
  <c r="X407" i="15"/>
  <c r="V407" i="15"/>
  <c r="U407" i="15"/>
  <c r="AC403" i="15"/>
  <c r="AL403" i="15"/>
  <c r="AB403" i="15"/>
  <c r="Y403" i="15"/>
  <c r="AA403" i="15"/>
  <c r="W403" i="15"/>
  <c r="X403" i="15"/>
  <c r="U403" i="15"/>
  <c r="V403" i="15"/>
  <c r="AL399" i="15"/>
  <c r="AB399" i="15"/>
  <c r="AC399" i="15"/>
  <c r="AA399" i="15"/>
  <c r="Y399" i="15"/>
  <c r="W399" i="15"/>
  <c r="X399" i="15"/>
  <c r="V399" i="15"/>
  <c r="U399" i="15"/>
  <c r="AL395" i="15"/>
  <c r="AB395" i="15"/>
  <c r="AC395" i="15"/>
  <c r="Y395" i="15"/>
  <c r="AA395" i="15"/>
  <c r="W395" i="15"/>
  <c r="X395" i="15"/>
  <c r="U395" i="15"/>
  <c r="V395" i="15"/>
  <c r="AL391" i="15"/>
  <c r="AB391" i="15"/>
  <c r="AC391" i="15"/>
  <c r="AA391" i="15"/>
  <c r="Y391" i="15"/>
  <c r="W391" i="15"/>
  <c r="X391" i="15"/>
  <c r="V391" i="15"/>
  <c r="U391" i="15"/>
  <c r="AL387" i="15"/>
  <c r="AC387" i="15"/>
  <c r="AB387" i="15"/>
  <c r="Y387" i="15"/>
  <c r="AA387" i="15"/>
  <c r="W387" i="15"/>
  <c r="X387" i="15"/>
  <c r="U387" i="15"/>
  <c r="V387" i="15"/>
  <c r="AL383" i="15"/>
  <c r="AB383" i="15"/>
  <c r="AC383" i="15"/>
  <c r="AA383" i="15"/>
  <c r="Y383" i="15"/>
  <c r="W383" i="15"/>
  <c r="X383" i="15"/>
  <c r="V383" i="15"/>
  <c r="U383" i="15"/>
  <c r="AL379" i="15"/>
  <c r="AB379" i="15"/>
  <c r="AC379" i="15"/>
  <c r="Y379" i="15"/>
  <c r="AA379" i="15"/>
  <c r="W379" i="15"/>
  <c r="X379" i="15"/>
  <c r="U379" i="15"/>
  <c r="V379" i="15"/>
  <c r="AL375" i="15"/>
  <c r="AB375" i="15"/>
  <c r="AC375" i="15"/>
  <c r="AA375" i="15"/>
  <c r="Y375" i="15"/>
  <c r="X375" i="15"/>
  <c r="W375" i="15"/>
  <c r="V375" i="15"/>
  <c r="U375" i="15"/>
  <c r="AC371" i="15"/>
  <c r="AL371" i="15"/>
  <c r="AB371" i="15"/>
  <c r="Y371" i="15"/>
  <c r="AA371" i="15"/>
  <c r="W371" i="15"/>
  <c r="X371" i="15"/>
  <c r="U371" i="15"/>
  <c r="V371" i="15"/>
  <c r="AL367" i="15"/>
  <c r="AB367" i="15"/>
  <c r="AC367" i="15"/>
  <c r="AA367" i="15"/>
  <c r="Y367" i="15"/>
  <c r="X367" i="15"/>
  <c r="W367" i="15"/>
  <c r="V367" i="15"/>
  <c r="U367" i="15"/>
  <c r="AL363" i="15"/>
  <c r="AA363" i="15"/>
  <c r="AC363" i="15"/>
  <c r="AB363" i="15"/>
  <c r="Y363" i="15"/>
  <c r="W363" i="15"/>
  <c r="X363" i="15"/>
  <c r="U363" i="15"/>
  <c r="V363" i="15"/>
  <c r="AL359" i="15"/>
  <c r="AB359" i="15"/>
  <c r="AC359" i="15"/>
  <c r="Y359" i="15"/>
  <c r="AA359" i="15"/>
  <c r="W359" i="15"/>
  <c r="X359" i="15"/>
  <c r="V359" i="15"/>
  <c r="U359" i="15"/>
  <c r="AL355" i="15"/>
  <c r="AC355" i="15"/>
  <c r="AB355" i="15"/>
  <c r="AA355" i="15"/>
  <c r="Y355" i="15"/>
  <c r="X355" i="15"/>
  <c r="W355" i="15"/>
  <c r="U355" i="15"/>
  <c r="V355" i="15"/>
  <c r="AC351" i="15"/>
  <c r="AL351" i="15"/>
  <c r="AA351" i="15"/>
  <c r="AB351" i="15"/>
  <c r="W351" i="15"/>
  <c r="Y351" i="15"/>
  <c r="V351" i="15"/>
  <c r="X351" i="15"/>
  <c r="U351" i="15"/>
  <c r="AL347" i="15"/>
  <c r="AC347" i="15"/>
  <c r="AA347" i="15"/>
  <c r="AB347" i="15"/>
  <c r="Y347" i="15"/>
  <c r="W347" i="15"/>
  <c r="U347" i="15"/>
  <c r="V347" i="15"/>
  <c r="X347" i="15"/>
  <c r="AC343" i="15"/>
  <c r="AL343" i="15"/>
  <c r="AA343" i="15"/>
  <c r="AB343" i="15"/>
  <c r="W343" i="15"/>
  <c r="Y343" i="15"/>
  <c r="X343" i="15"/>
  <c r="V343" i="15"/>
  <c r="U343" i="15"/>
  <c r="AL339" i="15"/>
  <c r="AB339" i="15"/>
  <c r="AC339" i="15"/>
  <c r="Y339" i="15"/>
  <c r="AA339" i="15"/>
  <c r="W339" i="15"/>
  <c r="X339" i="15"/>
  <c r="U339" i="15"/>
  <c r="V339" i="15"/>
  <c r="AL335" i="15"/>
  <c r="AB335" i="15"/>
  <c r="AC335" i="15"/>
  <c r="AA335" i="15"/>
  <c r="Y335" i="15"/>
  <c r="W335" i="15"/>
  <c r="V335" i="15"/>
  <c r="X335" i="15"/>
  <c r="U335" i="15"/>
  <c r="AL331" i="15"/>
  <c r="AB331" i="15"/>
  <c r="AC331" i="15"/>
  <c r="Y331" i="15"/>
  <c r="AA331" i="15"/>
  <c r="W331" i="15"/>
  <c r="U331" i="15"/>
  <c r="X331" i="15"/>
  <c r="V331" i="15"/>
  <c r="AL327" i="15"/>
  <c r="AB327" i="15"/>
  <c r="AC327" i="15"/>
  <c r="AA327" i="15"/>
  <c r="Y327" i="15"/>
  <c r="W327" i="15"/>
  <c r="V327" i="15"/>
  <c r="X327" i="15"/>
  <c r="U327" i="15"/>
  <c r="AL323" i="15"/>
  <c r="AB323" i="15"/>
  <c r="AC323" i="15"/>
  <c r="Y323" i="15"/>
  <c r="AA323" i="15"/>
  <c r="W323" i="15"/>
  <c r="X323" i="15"/>
  <c r="U323" i="15"/>
  <c r="V323" i="15"/>
  <c r="AL319" i="15"/>
  <c r="AB319" i="15"/>
  <c r="AC319" i="15"/>
  <c r="AA319" i="15"/>
  <c r="Y319" i="15"/>
  <c r="W319" i="15"/>
  <c r="V319" i="15"/>
  <c r="X319" i="15"/>
  <c r="U319" i="15"/>
  <c r="AL315" i="15"/>
  <c r="AB315" i="15"/>
  <c r="AC315" i="15"/>
  <c r="Y315" i="15"/>
  <c r="AA315" i="15"/>
  <c r="W315" i="15"/>
  <c r="U315" i="15"/>
  <c r="X315" i="15"/>
  <c r="V315" i="15"/>
  <c r="AL311" i="15"/>
  <c r="AB311" i="15"/>
  <c r="AC311" i="15"/>
  <c r="AA311" i="15"/>
  <c r="Y311" i="15"/>
  <c r="W311" i="15"/>
  <c r="V311" i="15"/>
  <c r="X311" i="15"/>
  <c r="U311" i="15"/>
  <c r="AL307" i="15"/>
  <c r="AB307" i="15"/>
  <c r="AC307" i="15"/>
  <c r="Y307" i="15"/>
  <c r="AA307" i="15"/>
  <c r="W307" i="15"/>
  <c r="X307" i="15"/>
  <c r="U307" i="15"/>
  <c r="V307" i="15"/>
  <c r="AL303" i="15"/>
  <c r="AB303" i="15"/>
  <c r="AC303" i="15"/>
  <c r="AA303" i="15"/>
  <c r="Y303" i="15"/>
  <c r="W303" i="15"/>
  <c r="V303" i="15"/>
  <c r="X303" i="15"/>
  <c r="U303" i="15"/>
  <c r="AL299" i="15"/>
  <c r="AB299" i="15"/>
  <c r="AC299" i="15"/>
  <c r="Y299" i="15"/>
  <c r="AA299" i="15"/>
  <c r="W299" i="15"/>
  <c r="U299" i="15"/>
  <c r="X299" i="15"/>
  <c r="V299" i="15"/>
  <c r="AL295" i="15"/>
  <c r="AB295" i="15"/>
  <c r="AC295" i="15"/>
  <c r="AA295" i="15"/>
  <c r="Y295" i="15"/>
  <c r="W295" i="15"/>
  <c r="V295" i="15"/>
  <c r="X295" i="15"/>
  <c r="U295" i="15"/>
  <c r="AL291" i="15"/>
  <c r="AB291" i="15"/>
  <c r="AC291" i="15"/>
  <c r="Y291" i="15"/>
  <c r="AA291" i="15"/>
  <c r="W291" i="15"/>
  <c r="X291" i="15"/>
  <c r="U291" i="15"/>
  <c r="V291" i="15"/>
  <c r="AL287" i="15"/>
  <c r="AB287" i="15"/>
  <c r="AC287" i="15"/>
  <c r="AA287" i="15"/>
  <c r="Y287" i="15"/>
  <c r="W287" i="15"/>
  <c r="V287" i="15"/>
  <c r="X287" i="15"/>
  <c r="U287" i="15"/>
  <c r="AL283" i="15"/>
  <c r="AB283" i="15"/>
  <c r="AC283" i="15"/>
  <c r="Y283" i="15"/>
  <c r="AA283" i="15"/>
  <c r="W283" i="15"/>
  <c r="U283" i="15"/>
  <c r="X283" i="15"/>
  <c r="V283" i="15"/>
  <c r="AL279" i="15"/>
  <c r="AB279" i="15"/>
  <c r="AC279" i="15"/>
  <c r="AA279" i="15"/>
  <c r="Y279" i="15"/>
  <c r="W279" i="15"/>
  <c r="V279" i="15"/>
  <c r="X279" i="15"/>
  <c r="U279" i="15"/>
  <c r="AL275" i="15"/>
  <c r="AB275" i="15"/>
  <c r="AC275" i="15"/>
  <c r="Y275" i="15"/>
  <c r="AA275" i="15"/>
  <c r="W275" i="15"/>
  <c r="X275" i="15"/>
  <c r="U275" i="15"/>
  <c r="V275" i="15"/>
  <c r="AL271" i="15"/>
  <c r="AB271" i="15"/>
  <c r="AC271" i="15"/>
  <c r="AA271" i="15"/>
  <c r="Y271" i="15"/>
  <c r="W271" i="15"/>
  <c r="V271" i="15"/>
  <c r="X271" i="15"/>
  <c r="U271" i="15"/>
  <c r="AL267" i="15"/>
  <c r="AB267" i="15"/>
  <c r="AC267" i="15"/>
  <c r="Y267" i="15"/>
  <c r="AA267" i="15"/>
  <c r="W267" i="15"/>
  <c r="U267" i="15"/>
  <c r="X267" i="15"/>
  <c r="V267" i="15"/>
  <c r="AL263" i="15"/>
  <c r="AB263" i="15"/>
  <c r="AC263" i="15"/>
  <c r="AA263" i="15"/>
  <c r="Y263" i="15"/>
  <c r="W263" i="15"/>
  <c r="V263" i="15"/>
  <c r="X263" i="15"/>
  <c r="U263" i="15"/>
  <c r="AL259" i="15"/>
  <c r="AB259" i="15"/>
  <c r="AC259" i="15"/>
  <c r="Y259" i="15"/>
  <c r="AA259" i="15"/>
  <c r="W259" i="15"/>
  <c r="X259" i="15"/>
  <c r="U259" i="15"/>
  <c r="V259" i="15"/>
  <c r="AL255" i="15"/>
  <c r="AB255" i="15"/>
  <c r="AC255" i="15"/>
  <c r="AA255" i="15"/>
  <c r="Y255" i="15"/>
  <c r="W255" i="15"/>
  <c r="V255" i="15"/>
  <c r="X255" i="15"/>
  <c r="U255" i="15"/>
  <c r="AL251" i="15"/>
  <c r="AB251" i="15"/>
  <c r="AC251" i="15"/>
  <c r="Y251" i="15"/>
  <c r="AA251" i="15"/>
  <c r="W251" i="15"/>
  <c r="U251" i="15"/>
  <c r="X251" i="15"/>
  <c r="V251" i="15"/>
  <c r="AL247" i="15"/>
  <c r="AB247" i="15"/>
  <c r="AC247" i="15"/>
  <c r="AA247" i="15"/>
  <c r="Y247" i="15"/>
  <c r="W247" i="15"/>
  <c r="V247" i="15"/>
  <c r="X247" i="15"/>
  <c r="U247" i="15"/>
  <c r="AL243" i="15"/>
  <c r="AB243" i="15"/>
  <c r="AC243" i="15"/>
  <c r="Y243" i="15"/>
  <c r="AA243" i="15"/>
  <c r="W243" i="15"/>
  <c r="X243" i="15"/>
  <c r="U243" i="15"/>
  <c r="V243" i="15"/>
  <c r="AL239" i="15"/>
  <c r="AB239" i="15"/>
  <c r="AC239" i="15"/>
  <c r="AA239" i="15"/>
  <c r="Y239" i="15"/>
  <c r="W239" i="15"/>
  <c r="V239" i="15"/>
  <c r="X239" i="15"/>
  <c r="U239" i="15"/>
  <c r="AL235" i="15"/>
  <c r="AC235" i="15"/>
  <c r="AB235" i="15"/>
  <c r="Y235" i="15"/>
  <c r="AA235" i="15"/>
  <c r="W235" i="15"/>
  <c r="U235" i="15"/>
  <c r="X235" i="15"/>
  <c r="V235" i="15"/>
  <c r="AL231" i="15"/>
  <c r="AB231" i="15"/>
  <c r="AC231" i="15"/>
  <c r="AA231" i="15"/>
  <c r="Y231" i="15"/>
  <c r="W231" i="15"/>
  <c r="V231" i="15"/>
  <c r="X231" i="15"/>
  <c r="U231" i="15"/>
  <c r="AL227" i="15"/>
  <c r="AB227" i="15"/>
  <c r="AC227" i="15"/>
  <c r="Y227" i="15"/>
  <c r="AA227" i="15"/>
  <c r="W227" i="15"/>
  <c r="X227" i="15"/>
  <c r="U227" i="15"/>
  <c r="V227" i="15"/>
  <c r="AL223" i="15"/>
  <c r="AB223" i="15"/>
  <c r="AC223" i="15"/>
  <c r="AA223" i="15"/>
  <c r="Y223" i="15"/>
  <c r="W223" i="15"/>
  <c r="V223" i="15"/>
  <c r="X223" i="15"/>
  <c r="U223" i="15"/>
  <c r="AL219" i="15"/>
  <c r="AC219" i="15"/>
  <c r="AB219" i="15"/>
  <c r="Y219" i="15"/>
  <c r="AA219" i="15"/>
  <c r="W219" i="15"/>
  <c r="U219" i="15"/>
  <c r="X219" i="15"/>
  <c r="V219" i="15"/>
  <c r="AL215" i="15"/>
  <c r="AB215" i="15"/>
  <c r="AC215" i="15"/>
  <c r="AA215" i="15"/>
  <c r="Y215" i="15"/>
  <c r="W215" i="15"/>
  <c r="V215" i="15"/>
  <c r="X215" i="15"/>
  <c r="U215" i="15"/>
  <c r="AL211" i="15"/>
  <c r="AB211" i="15"/>
  <c r="AC211" i="15"/>
  <c r="Y211" i="15"/>
  <c r="AA211" i="15"/>
  <c r="W211" i="15"/>
  <c r="X211" i="15"/>
  <c r="U211" i="15"/>
  <c r="V211" i="15"/>
  <c r="AL207" i="15"/>
  <c r="AB207" i="15"/>
  <c r="AC207" i="15"/>
  <c r="AA207" i="15"/>
  <c r="Y207" i="15"/>
  <c r="W207" i="15"/>
  <c r="V207" i="15"/>
  <c r="X207" i="15"/>
  <c r="U207" i="15"/>
  <c r="AL203" i="15"/>
  <c r="AC203" i="15"/>
  <c r="AB203" i="15"/>
  <c r="Y203" i="15"/>
  <c r="AA203" i="15"/>
  <c r="W203" i="15"/>
  <c r="U203" i="15"/>
  <c r="X203" i="15"/>
  <c r="V203" i="15"/>
  <c r="AL199" i="15"/>
  <c r="AB199" i="15"/>
  <c r="AC199" i="15"/>
  <c r="AA199" i="15"/>
  <c r="Y199" i="15"/>
  <c r="W199" i="15"/>
  <c r="V199" i="15"/>
  <c r="X199" i="15"/>
  <c r="U199" i="15"/>
  <c r="AL195" i="15"/>
  <c r="AB195" i="15"/>
  <c r="AC195" i="15"/>
  <c r="Y195" i="15"/>
  <c r="AA195" i="15"/>
  <c r="W195" i="15"/>
  <c r="X195" i="15"/>
  <c r="U195" i="15"/>
  <c r="V195" i="15"/>
  <c r="AL191" i="15"/>
  <c r="AB191" i="15"/>
  <c r="AC191" i="15"/>
  <c r="AA191" i="15"/>
  <c r="Y191" i="15"/>
  <c r="W191" i="15"/>
  <c r="V191" i="15"/>
  <c r="X191" i="15"/>
  <c r="U191" i="15"/>
  <c r="AL187" i="15"/>
  <c r="AC187" i="15"/>
  <c r="AB187" i="15"/>
  <c r="Y187" i="15"/>
  <c r="AA187" i="15"/>
  <c r="W187" i="15"/>
  <c r="U187" i="15"/>
  <c r="X187" i="15"/>
  <c r="V187" i="15"/>
  <c r="AL183" i="15"/>
  <c r="AB183" i="15"/>
  <c r="AC183" i="15"/>
  <c r="AA183" i="15"/>
  <c r="Y183" i="15"/>
  <c r="W183" i="15"/>
  <c r="V183" i="15"/>
  <c r="X183" i="15"/>
  <c r="U183" i="15"/>
  <c r="AL179" i="15"/>
  <c r="AB179" i="15"/>
  <c r="AC179" i="15"/>
  <c r="Y179" i="15"/>
  <c r="AA179" i="15"/>
  <c r="W179" i="15"/>
  <c r="X179" i="15"/>
  <c r="U179" i="15"/>
  <c r="V179" i="15"/>
  <c r="AL175" i="15"/>
  <c r="AB175" i="15"/>
  <c r="AC175" i="15"/>
  <c r="AA175" i="15"/>
  <c r="Y175" i="15"/>
  <c r="W175" i="15"/>
  <c r="V175" i="15"/>
  <c r="X175" i="15"/>
  <c r="U175" i="15"/>
  <c r="AL171" i="15"/>
  <c r="AC171" i="15"/>
  <c r="AB171" i="15"/>
  <c r="Y171" i="15"/>
  <c r="AA171" i="15"/>
  <c r="W171" i="15"/>
  <c r="U171" i="15"/>
  <c r="X171" i="15"/>
  <c r="V171" i="15"/>
  <c r="AL167" i="15"/>
  <c r="AB167" i="15"/>
  <c r="AC167" i="15"/>
  <c r="AA167" i="15"/>
  <c r="Y167" i="15"/>
  <c r="W167" i="15"/>
  <c r="V167" i="15"/>
  <c r="X167" i="15"/>
  <c r="U167" i="15"/>
  <c r="AL163" i="15"/>
  <c r="AB163" i="15"/>
  <c r="AC163" i="15"/>
  <c r="Y163" i="15"/>
  <c r="AA163" i="15"/>
  <c r="W163" i="15"/>
  <c r="X163" i="15"/>
  <c r="U163" i="15"/>
  <c r="V163" i="15"/>
  <c r="AL159" i="15"/>
  <c r="AB159" i="15"/>
  <c r="AC159" i="15"/>
  <c r="AA159" i="15"/>
  <c r="Y159" i="15"/>
  <c r="W159" i="15"/>
  <c r="V159" i="15"/>
  <c r="X159" i="15"/>
  <c r="U159" i="15"/>
  <c r="AL155" i="15"/>
  <c r="AC155" i="15"/>
  <c r="AB155" i="15"/>
  <c r="Y155" i="15"/>
  <c r="AA155" i="15"/>
  <c r="W155" i="15"/>
  <c r="U155" i="15"/>
  <c r="X155" i="15"/>
  <c r="V155" i="15"/>
  <c r="AL151" i="15"/>
  <c r="AB151" i="15"/>
  <c r="AC151" i="15"/>
  <c r="AA151" i="15"/>
  <c r="Y151" i="15"/>
  <c r="W151" i="15"/>
  <c r="V151" i="15"/>
  <c r="X151" i="15"/>
  <c r="U151" i="15"/>
  <c r="AL147" i="15"/>
  <c r="AB147" i="15"/>
  <c r="AC147" i="15"/>
  <c r="Y147" i="15"/>
  <c r="AA147" i="15"/>
  <c r="W147" i="15"/>
  <c r="X147" i="15"/>
  <c r="U147" i="15"/>
  <c r="V147" i="15"/>
  <c r="AL143" i="15"/>
  <c r="AB143" i="15"/>
  <c r="AC143" i="15"/>
  <c r="AA143" i="15"/>
  <c r="Y143" i="15"/>
  <c r="W143" i="15"/>
  <c r="V143" i="15"/>
  <c r="X143" i="15"/>
  <c r="U143" i="15"/>
  <c r="AL139" i="15"/>
  <c r="AC139" i="15"/>
  <c r="AB139" i="15"/>
  <c r="Y139" i="15"/>
  <c r="AA139" i="15"/>
  <c r="W139" i="15"/>
  <c r="U139" i="15"/>
  <c r="X139" i="15"/>
  <c r="V139" i="15"/>
  <c r="AL135" i="15"/>
  <c r="AB135" i="15"/>
  <c r="AC135" i="15"/>
  <c r="AA135" i="15"/>
  <c r="Y135" i="15"/>
  <c r="W135" i="15"/>
  <c r="V135" i="15"/>
  <c r="X135" i="15"/>
  <c r="U135" i="15"/>
  <c r="AL131" i="15"/>
  <c r="AB131" i="15"/>
  <c r="AC131" i="15"/>
  <c r="Y131" i="15"/>
  <c r="AA131" i="15"/>
  <c r="W131" i="15"/>
  <c r="X131" i="15"/>
  <c r="U131" i="15"/>
  <c r="V131" i="15"/>
  <c r="AL127" i="15"/>
  <c r="AB127" i="15"/>
  <c r="AC127" i="15"/>
  <c r="AA127" i="15"/>
  <c r="Y127" i="15"/>
  <c r="W127" i="15"/>
  <c r="V127" i="15"/>
  <c r="X127" i="15"/>
  <c r="U127" i="15"/>
  <c r="AL123" i="15"/>
  <c r="AC123" i="15"/>
  <c r="AB123" i="15"/>
  <c r="Y123" i="15"/>
  <c r="AA123" i="15"/>
  <c r="W123" i="15"/>
  <c r="U123" i="15"/>
  <c r="X123" i="15"/>
  <c r="V123" i="15"/>
  <c r="AL119" i="15"/>
  <c r="AB119" i="15"/>
  <c r="AC119" i="15"/>
  <c r="AA119" i="15"/>
  <c r="Y119" i="15"/>
  <c r="W119" i="15"/>
  <c r="V119" i="15"/>
  <c r="X119" i="15"/>
  <c r="U119" i="15"/>
  <c r="AL115" i="15"/>
  <c r="AB115" i="15"/>
  <c r="AC115" i="15"/>
  <c r="Y115" i="15"/>
  <c r="AA115" i="15"/>
  <c r="W115" i="15"/>
  <c r="X115" i="15"/>
  <c r="U115" i="15"/>
  <c r="V115" i="15"/>
  <c r="AL111" i="15"/>
  <c r="AB111" i="15"/>
  <c r="AC111" i="15"/>
  <c r="AA111" i="15"/>
  <c r="Y111" i="15"/>
  <c r="W111" i="15"/>
  <c r="V111" i="15"/>
  <c r="X111" i="15"/>
  <c r="U111" i="15"/>
  <c r="AL107" i="15"/>
  <c r="AC107" i="15"/>
  <c r="AB107" i="15"/>
  <c r="Y107" i="15"/>
  <c r="AA107" i="15"/>
  <c r="W107" i="15"/>
  <c r="U107" i="15"/>
  <c r="X107" i="15"/>
  <c r="V107" i="15"/>
  <c r="AL103" i="15"/>
  <c r="AB103" i="15"/>
  <c r="AC103" i="15"/>
  <c r="AA103" i="15"/>
  <c r="Y103" i="15"/>
  <c r="W103" i="15"/>
  <c r="V103" i="15"/>
  <c r="X103" i="15"/>
  <c r="U103" i="15"/>
  <c r="AL99" i="15"/>
  <c r="AB99" i="15"/>
  <c r="AC99" i="15"/>
  <c r="Y99" i="15"/>
  <c r="AA99" i="15"/>
  <c r="W99" i="15"/>
  <c r="X99" i="15"/>
  <c r="U99" i="15"/>
  <c r="V99" i="15"/>
  <c r="AL95" i="15"/>
  <c r="AB95" i="15"/>
  <c r="AC95" i="15"/>
  <c r="AA95" i="15"/>
  <c r="Y95" i="15"/>
  <c r="W95" i="15"/>
  <c r="V95" i="15"/>
  <c r="X95" i="15"/>
  <c r="U95" i="15"/>
  <c r="AL91" i="15"/>
  <c r="AC91" i="15"/>
  <c r="AB91" i="15"/>
  <c r="Y91" i="15"/>
  <c r="AA91" i="15"/>
  <c r="W91" i="15"/>
  <c r="U91" i="15"/>
  <c r="X91" i="15"/>
  <c r="V91" i="15"/>
  <c r="AL87" i="15"/>
  <c r="AB87" i="15"/>
  <c r="AC87" i="15"/>
  <c r="AA87" i="15"/>
  <c r="Y87" i="15"/>
  <c r="W87" i="15"/>
  <c r="V87" i="15"/>
  <c r="X87" i="15"/>
  <c r="U87" i="15"/>
  <c r="AL83" i="15"/>
  <c r="AB83" i="15"/>
  <c r="AC83" i="15"/>
  <c r="Y83" i="15"/>
  <c r="AA83" i="15"/>
  <c r="W83" i="15"/>
  <c r="X83" i="15"/>
  <c r="U83" i="15"/>
  <c r="V83" i="15"/>
  <c r="AL79" i="15"/>
  <c r="AB79" i="15"/>
  <c r="AC79" i="15"/>
  <c r="AA79" i="15"/>
  <c r="Y79" i="15"/>
  <c r="W79" i="15"/>
  <c r="V79" i="15"/>
  <c r="X79" i="15"/>
  <c r="U79" i="15"/>
  <c r="AL75" i="15"/>
  <c r="AC75" i="15"/>
  <c r="AB75" i="15"/>
  <c r="Y75" i="15"/>
  <c r="AA75" i="15"/>
  <c r="W75" i="15"/>
  <c r="U75" i="15"/>
  <c r="X75" i="15"/>
  <c r="V75" i="15"/>
  <c r="AL71" i="15"/>
  <c r="AC71" i="15"/>
  <c r="AB71" i="15"/>
  <c r="AA71" i="15"/>
  <c r="Y71" i="15"/>
  <c r="W71" i="15"/>
  <c r="V71" i="15"/>
  <c r="X71" i="15"/>
  <c r="U71" i="15"/>
  <c r="AL67" i="15"/>
  <c r="AB67" i="15"/>
  <c r="AC67" i="15"/>
  <c r="Y67" i="15"/>
  <c r="AA67" i="15"/>
  <c r="W67" i="15"/>
  <c r="X67" i="15"/>
  <c r="U67" i="15"/>
  <c r="V67" i="15"/>
  <c r="AL63" i="15"/>
  <c r="AC63" i="15"/>
  <c r="AB63" i="15"/>
  <c r="AA63" i="15"/>
  <c r="Y63" i="15"/>
  <c r="W63" i="15"/>
  <c r="V63" i="15"/>
  <c r="X63" i="15"/>
  <c r="U63" i="15"/>
  <c r="AL59" i="15"/>
  <c r="AB59" i="15"/>
  <c r="AC59" i="15"/>
  <c r="Y59" i="15"/>
  <c r="AA59" i="15"/>
  <c r="W59" i="15"/>
  <c r="U59" i="15"/>
  <c r="X59" i="15"/>
  <c r="V59" i="15"/>
  <c r="AL55" i="15"/>
  <c r="AC55" i="15"/>
  <c r="AB55" i="15"/>
  <c r="AA55" i="15"/>
  <c r="Y55" i="15"/>
  <c r="W55" i="15"/>
  <c r="V55" i="15"/>
  <c r="X55" i="15"/>
  <c r="U55" i="15"/>
  <c r="AL51" i="15"/>
  <c r="AB51" i="15"/>
  <c r="AC51" i="15"/>
  <c r="Y51" i="15"/>
  <c r="AA51" i="15"/>
  <c r="W51" i="15"/>
  <c r="X51" i="15"/>
  <c r="U51" i="15"/>
  <c r="V51" i="15"/>
  <c r="AL47" i="15"/>
  <c r="AC47" i="15"/>
  <c r="AB47" i="15"/>
  <c r="AA47" i="15"/>
  <c r="Y47" i="15"/>
  <c r="W47" i="15"/>
  <c r="V47" i="15"/>
  <c r="X47" i="15"/>
  <c r="U47" i="15"/>
  <c r="AL43" i="15"/>
  <c r="AC43" i="15"/>
  <c r="AB43" i="15"/>
  <c r="Y43" i="15"/>
  <c r="AA43" i="15"/>
  <c r="W43" i="15"/>
  <c r="U43" i="15"/>
  <c r="X43" i="15"/>
  <c r="V43" i="15"/>
  <c r="AL39" i="15"/>
  <c r="AC39" i="15"/>
  <c r="AB39" i="15"/>
  <c r="AA39" i="15"/>
  <c r="Y39" i="15"/>
  <c r="W39" i="15"/>
  <c r="V39" i="15"/>
  <c r="X39" i="15"/>
  <c r="U39" i="15"/>
  <c r="AL35" i="15"/>
  <c r="AB35" i="15"/>
  <c r="AC35" i="15"/>
  <c r="Y35" i="15"/>
  <c r="AA35" i="15"/>
  <c r="W35" i="15"/>
  <c r="X35" i="15"/>
  <c r="U35" i="15"/>
  <c r="V35" i="15"/>
  <c r="AL31" i="15"/>
  <c r="AC31" i="15"/>
  <c r="AB31" i="15"/>
  <c r="AA31" i="15"/>
  <c r="Y31" i="15"/>
  <c r="W31" i="15"/>
  <c r="V31" i="15"/>
  <c r="X31" i="15"/>
  <c r="U31" i="15"/>
  <c r="AL27" i="15"/>
  <c r="AB27" i="15"/>
  <c r="AC27" i="15"/>
  <c r="Y27" i="15"/>
  <c r="AA27" i="15"/>
  <c r="W27" i="15"/>
  <c r="U27" i="15"/>
  <c r="X27" i="15"/>
  <c r="V27" i="15"/>
  <c r="AL23" i="15"/>
  <c r="AC23" i="15"/>
  <c r="AB23" i="15"/>
  <c r="AA23" i="15"/>
  <c r="Y23" i="15"/>
  <c r="W23" i="15"/>
  <c r="V23" i="15"/>
  <c r="X23" i="15"/>
  <c r="U23" i="15"/>
  <c r="AL19" i="15"/>
  <c r="AB19" i="15"/>
  <c r="AC19" i="15"/>
  <c r="Y19" i="15"/>
  <c r="AA19" i="15"/>
  <c r="W19" i="15"/>
  <c r="X19" i="15"/>
  <c r="V19" i="15"/>
  <c r="U19" i="15"/>
  <c r="AL15" i="15"/>
  <c r="AC15" i="15"/>
  <c r="AB15" i="15"/>
  <c r="AA15" i="15"/>
  <c r="Y15" i="15"/>
  <c r="W15" i="15"/>
  <c r="X15" i="15"/>
  <c r="U15" i="15"/>
  <c r="V15" i="15"/>
  <c r="AL11" i="15"/>
  <c r="AC11" i="15"/>
  <c r="AB11" i="15"/>
  <c r="Y11" i="15"/>
  <c r="AA11" i="15"/>
  <c r="W11" i="15"/>
  <c r="U11" i="15"/>
  <c r="X11" i="15"/>
  <c r="V11" i="15"/>
  <c r="E289" i="3"/>
  <c r="H289" i="3"/>
  <c r="E285" i="3"/>
  <c r="H285" i="3"/>
  <c r="E281" i="3"/>
  <c r="H281" i="3"/>
  <c r="E269" i="3"/>
  <c r="H269" i="3"/>
  <c r="E265" i="3"/>
  <c r="H265" i="3"/>
  <c r="E261" i="3"/>
  <c r="H261" i="3"/>
  <c r="E257" i="3"/>
  <c r="H257" i="3"/>
  <c r="E253" i="3"/>
  <c r="H253" i="3"/>
  <c r="E249" i="3"/>
  <c r="H249" i="3"/>
  <c r="E241" i="3"/>
  <c r="H241" i="3"/>
  <c r="E237" i="3"/>
  <c r="H237" i="3"/>
  <c r="E233" i="3"/>
  <c r="H233" i="3"/>
  <c r="E217" i="3"/>
  <c r="H217" i="3"/>
  <c r="E213" i="3"/>
  <c r="H213" i="3"/>
  <c r="E209" i="3"/>
  <c r="H209" i="3"/>
  <c r="E205" i="3"/>
  <c r="H205" i="3"/>
  <c r="E201" i="3"/>
  <c r="H201" i="3"/>
  <c r="E189" i="3"/>
  <c r="H189" i="3"/>
  <c r="E185" i="3"/>
  <c r="H185" i="3"/>
  <c r="E173" i="3"/>
  <c r="H173" i="3"/>
  <c r="E165" i="3"/>
  <c r="H165" i="3"/>
  <c r="E149" i="3"/>
  <c r="H149" i="3"/>
  <c r="E145" i="3"/>
  <c r="H145" i="3"/>
  <c r="E137" i="3"/>
  <c r="H137" i="3"/>
  <c r="E121" i="3"/>
  <c r="H121" i="3"/>
  <c r="E109" i="3"/>
  <c r="H109" i="3"/>
  <c r="E105" i="3"/>
  <c r="H105" i="3"/>
  <c r="E101" i="3"/>
  <c r="H101" i="3"/>
  <c r="E97" i="3"/>
  <c r="H97" i="3"/>
  <c r="E93" i="3"/>
  <c r="H93" i="3"/>
  <c r="E89" i="3"/>
  <c r="H89" i="3"/>
  <c r="E85" i="3"/>
  <c r="H85" i="3"/>
  <c r="E81" i="3"/>
  <c r="H81" i="3"/>
  <c r="E77" i="3"/>
  <c r="H77" i="3"/>
  <c r="E73" i="3"/>
  <c r="H73" i="3"/>
  <c r="E69" i="3"/>
  <c r="H69" i="3"/>
  <c r="E65" i="3"/>
  <c r="H65" i="3"/>
  <c r="E61" i="3"/>
  <c r="H61" i="3"/>
  <c r="E53" i="3"/>
  <c r="H53" i="3"/>
  <c r="E49" i="3"/>
  <c r="H49" i="3"/>
  <c r="E45" i="3"/>
  <c r="H45" i="3"/>
  <c r="E41" i="3"/>
  <c r="H41" i="3"/>
  <c r="E37" i="3"/>
  <c r="H37" i="3"/>
  <c r="E33" i="3"/>
  <c r="H33" i="3"/>
  <c r="E29" i="3"/>
  <c r="H29" i="3"/>
  <c r="E21" i="3"/>
  <c r="H21" i="3"/>
  <c r="E17" i="3"/>
  <c r="H17" i="3"/>
  <c r="E13" i="3"/>
  <c r="H13" i="3"/>
  <c r="E9" i="3"/>
  <c r="H9" i="3"/>
  <c r="E1041" i="3"/>
  <c r="H1041" i="3"/>
  <c r="E1025" i="3"/>
  <c r="H1025" i="3"/>
  <c r="E1009" i="3"/>
  <c r="H1009" i="3"/>
  <c r="E993" i="3"/>
  <c r="H993" i="3"/>
  <c r="E977" i="3"/>
  <c r="H977" i="3"/>
  <c r="E957" i="3"/>
  <c r="H957" i="3"/>
  <c r="E941" i="3"/>
  <c r="H941" i="3"/>
  <c r="E925" i="3"/>
  <c r="H925" i="3"/>
  <c r="E913" i="3"/>
  <c r="H913" i="3"/>
  <c r="E885" i="3"/>
  <c r="H885" i="3"/>
  <c r="E853" i="3"/>
  <c r="H853" i="3"/>
  <c r="E837" i="3"/>
  <c r="H837" i="3"/>
  <c r="E817" i="3"/>
  <c r="H817" i="3"/>
  <c r="E813" i="3"/>
  <c r="H813" i="3"/>
  <c r="E789" i="3"/>
  <c r="H789" i="3"/>
  <c r="E769" i="3"/>
  <c r="H769" i="3"/>
  <c r="E761" i="3"/>
  <c r="H761" i="3"/>
  <c r="E741" i="3"/>
  <c r="H741" i="3"/>
  <c r="E693" i="3"/>
  <c r="H693" i="3"/>
  <c r="E677" i="3"/>
  <c r="H677" i="3"/>
  <c r="E665" i="3"/>
  <c r="H665" i="3"/>
  <c r="E649" i="3"/>
  <c r="H649" i="3"/>
  <c r="E637" i="3"/>
  <c r="H637" i="3"/>
  <c r="E629" i="3"/>
  <c r="H629" i="3"/>
  <c r="E613" i="3"/>
  <c r="H613" i="3"/>
  <c r="E605" i="3"/>
  <c r="H605" i="3"/>
  <c r="E581" i="3"/>
  <c r="H581" i="3"/>
  <c r="E573" i="3"/>
  <c r="H573" i="3"/>
  <c r="E509" i="3"/>
  <c r="H509" i="3"/>
  <c r="C509" i="3" s="1"/>
  <c r="E501" i="3"/>
  <c r="H501" i="3"/>
  <c r="E485" i="3"/>
  <c r="H485" i="3"/>
  <c r="E477" i="3"/>
  <c r="H477" i="3"/>
  <c r="E465" i="3"/>
  <c r="H465" i="3"/>
  <c r="E457" i="3"/>
  <c r="H457" i="3"/>
  <c r="E449" i="3"/>
  <c r="H449" i="3"/>
  <c r="E425" i="3"/>
  <c r="H425" i="3"/>
  <c r="E401" i="3"/>
  <c r="H401" i="3"/>
  <c r="E393" i="3"/>
  <c r="H393" i="3"/>
  <c r="E385" i="3"/>
  <c r="H385" i="3"/>
  <c r="E373" i="3"/>
  <c r="H373" i="3"/>
  <c r="E349" i="3"/>
  <c r="H349" i="3"/>
  <c r="C349" i="3" s="1"/>
  <c r="E341" i="3"/>
  <c r="H341" i="3"/>
  <c r="E333" i="3"/>
  <c r="H333" i="3"/>
  <c r="E325" i="3"/>
  <c r="H325" i="3"/>
  <c r="E297" i="3"/>
  <c r="H297" i="3"/>
  <c r="E1032" i="3"/>
  <c r="H1032" i="3"/>
  <c r="E1012" i="3"/>
  <c r="H1012" i="3"/>
  <c r="E992" i="3"/>
  <c r="H992" i="3"/>
  <c r="E972" i="3"/>
  <c r="H972" i="3"/>
  <c r="E952" i="3"/>
  <c r="H952" i="3"/>
  <c r="E936" i="3"/>
  <c r="H936" i="3"/>
  <c r="E892" i="3"/>
  <c r="H892" i="3"/>
  <c r="E876" i="3"/>
  <c r="H876" i="3"/>
  <c r="C876" i="3" s="1"/>
  <c r="E812" i="3"/>
  <c r="H812" i="3"/>
  <c r="E788" i="3"/>
  <c r="H788" i="3"/>
  <c r="E768" i="3"/>
  <c r="H768" i="3"/>
  <c r="E752" i="3"/>
  <c r="H752" i="3"/>
  <c r="E732" i="3"/>
  <c r="H732" i="3"/>
  <c r="E716" i="3"/>
  <c r="H716" i="3"/>
  <c r="E696" i="3"/>
  <c r="H696" i="3"/>
  <c r="E676" i="3"/>
  <c r="H676" i="3"/>
  <c r="E616" i="3"/>
  <c r="H616" i="3"/>
  <c r="E608" i="3"/>
  <c r="H608" i="3"/>
  <c r="E564" i="3"/>
  <c r="H564" i="3"/>
  <c r="E556" i="3"/>
  <c r="H556" i="3"/>
  <c r="E540" i="3"/>
  <c r="H540" i="3"/>
  <c r="E516" i="3"/>
  <c r="H516" i="3"/>
  <c r="E284" i="3"/>
  <c r="H284" i="3"/>
  <c r="E276" i="3"/>
  <c r="H276" i="3"/>
  <c r="E236" i="3"/>
  <c r="H236" i="3"/>
  <c r="C236" i="3" s="1"/>
  <c r="E228" i="3"/>
  <c r="H228" i="3"/>
  <c r="E220" i="3"/>
  <c r="H220" i="3"/>
  <c r="E212" i="3"/>
  <c r="H212" i="3"/>
  <c r="E204" i="3"/>
  <c r="H204" i="3"/>
  <c r="E196" i="3"/>
  <c r="H196" i="3"/>
  <c r="E184" i="3"/>
  <c r="H184" i="3"/>
  <c r="E176" i="3"/>
  <c r="H176" i="3"/>
  <c r="E156" i="3"/>
  <c r="H156" i="3"/>
  <c r="E148" i="3"/>
  <c r="H148" i="3"/>
  <c r="E140" i="3"/>
  <c r="H140" i="3"/>
  <c r="E132" i="3"/>
  <c r="H132" i="3"/>
  <c r="E108" i="3"/>
  <c r="H108" i="3"/>
  <c r="E104" i="3"/>
  <c r="H104" i="3"/>
  <c r="E96" i="3"/>
  <c r="H96" i="3"/>
  <c r="E88" i="3"/>
  <c r="H88" i="3"/>
  <c r="E80" i="3"/>
  <c r="H80" i="3"/>
  <c r="E72" i="3"/>
  <c r="H72" i="3"/>
  <c r="E68" i="3"/>
  <c r="H68" i="3"/>
  <c r="E60" i="3"/>
  <c r="H60" i="3"/>
  <c r="E56" i="3"/>
  <c r="H56" i="3"/>
  <c r="E48" i="3"/>
  <c r="H48" i="3"/>
  <c r="E44" i="3"/>
  <c r="H44" i="3"/>
  <c r="E24" i="3"/>
  <c r="H24" i="3"/>
  <c r="E16" i="3"/>
  <c r="H16" i="3"/>
  <c r="E12" i="3"/>
  <c r="H12" i="3"/>
  <c r="E1051" i="3"/>
  <c r="H1051" i="3"/>
  <c r="E1047" i="3"/>
  <c r="H1047" i="3"/>
  <c r="E1043" i="3"/>
  <c r="H1043" i="3"/>
  <c r="E1039" i="3"/>
  <c r="H1039" i="3"/>
  <c r="E1035" i="3"/>
  <c r="H1035" i="3"/>
  <c r="E1031" i="3"/>
  <c r="H1031" i="3"/>
  <c r="E1027" i="3"/>
  <c r="H1027" i="3"/>
  <c r="E1023" i="3"/>
  <c r="H1023" i="3"/>
  <c r="E1019" i="3"/>
  <c r="H1019" i="3"/>
  <c r="E1015" i="3"/>
  <c r="H1015" i="3"/>
  <c r="E1011" i="3"/>
  <c r="H1011" i="3"/>
  <c r="E1007" i="3"/>
  <c r="H1007" i="3"/>
  <c r="E1003" i="3"/>
  <c r="H1003" i="3"/>
  <c r="E999" i="3"/>
  <c r="H999" i="3"/>
  <c r="E995" i="3"/>
  <c r="H995" i="3"/>
  <c r="E991" i="3"/>
  <c r="H991" i="3"/>
  <c r="E987" i="3"/>
  <c r="H987" i="3"/>
  <c r="E983" i="3"/>
  <c r="H983" i="3"/>
  <c r="E979" i="3"/>
  <c r="H979" i="3"/>
  <c r="E975" i="3"/>
  <c r="H975" i="3"/>
  <c r="E971" i="3"/>
  <c r="H971" i="3"/>
  <c r="E967" i="3"/>
  <c r="H967" i="3"/>
  <c r="E963" i="3"/>
  <c r="H963" i="3"/>
  <c r="E959" i="3"/>
  <c r="H959" i="3"/>
  <c r="E955" i="3"/>
  <c r="H955" i="3"/>
  <c r="E951" i="3"/>
  <c r="H951" i="3"/>
  <c r="E947" i="3"/>
  <c r="H947" i="3"/>
  <c r="E943" i="3"/>
  <c r="H943" i="3"/>
  <c r="E939" i="3"/>
  <c r="H939" i="3"/>
  <c r="E935" i="3"/>
  <c r="H935" i="3"/>
  <c r="E931" i="3"/>
  <c r="H931" i="3"/>
  <c r="E927" i="3"/>
  <c r="H927" i="3"/>
  <c r="E923" i="3"/>
  <c r="H923" i="3"/>
  <c r="E919" i="3"/>
  <c r="H919" i="3"/>
  <c r="E915" i="3"/>
  <c r="H915" i="3"/>
  <c r="E911" i="3"/>
  <c r="H911" i="3"/>
  <c r="E907" i="3"/>
  <c r="H907" i="3"/>
  <c r="E903" i="3"/>
  <c r="H903" i="3"/>
  <c r="E899" i="3"/>
  <c r="H899" i="3"/>
  <c r="E895" i="3"/>
  <c r="H895" i="3"/>
  <c r="E891" i="3"/>
  <c r="H891" i="3"/>
  <c r="E887" i="3"/>
  <c r="H887" i="3"/>
  <c r="E883" i="3"/>
  <c r="H883" i="3"/>
  <c r="E875" i="3"/>
  <c r="H875" i="3"/>
  <c r="E871" i="3"/>
  <c r="H871" i="3"/>
  <c r="E867" i="3"/>
  <c r="H867" i="3"/>
  <c r="E863" i="3"/>
  <c r="H863" i="3"/>
  <c r="E859" i="3"/>
  <c r="H859" i="3"/>
  <c r="E843" i="3"/>
  <c r="H843" i="3"/>
  <c r="E839" i="3"/>
  <c r="H839" i="3"/>
  <c r="E835" i="3"/>
  <c r="H835" i="3"/>
  <c r="E831" i="3"/>
  <c r="H831" i="3"/>
  <c r="E827" i="3"/>
  <c r="H827" i="3"/>
  <c r="E823" i="3"/>
  <c r="H823" i="3"/>
  <c r="E819" i="3"/>
  <c r="H819" i="3"/>
  <c r="E811" i="3"/>
  <c r="H811" i="3"/>
  <c r="E807" i="3"/>
  <c r="H807" i="3"/>
  <c r="E803" i="3"/>
  <c r="H803" i="3"/>
  <c r="E799" i="3"/>
  <c r="H799" i="3"/>
  <c r="E795" i="3"/>
  <c r="H795" i="3"/>
  <c r="E791" i="3"/>
  <c r="H791" i="3"/>
  <c r="E787" i="3"/>
  <c r="H787" i="3"/>
  <c r="E783" i="3"/>
  <c r="H783" i="3"/>
  <c r="E755" i="3"/>
  <c r="H755" i="3"/>
  <c r="E751" i="3"/>
  <c r="H751" i="3"/>
  <c r="E743" i="3"/>
  <c r="H743" i="3"/>
  <c r="E739" i="3"/>
  <c r="H739" i="3"/>
  <c r="E735" i="3"/>
  <c r="H735" i="3"/>
  <c r="E731" i="3"/>
  <c r="H731" i="3"/>
  <c r="E727" i="3"/>
  <c r="H727" i="3"/>
  <c r="E723" i="3"/>
  <c r="H723" i="3"/>
  <c r="E719" i="3"/>
  <c r="H719" i="3"/>
  <c r="E715" i="3"/>
  <c r="H715" i="3"/>
  <c r="E711" i="3"/>
  <c r="H711" i="3"/>
  <c r="E707" i="3"/>
  <c r="H707" i="3"/>
  <c r="E703" i="3"/>
  <c r="H703" i="3"/>
  <c r="E699" i="3"/>
  <c r="H699" i="3"/>
  <c r="E691" i="3"/>
  <c r="H691" i="3"/>
  <c r="E687" i="3"/>
  <c r="H687" i="3"/>
  <c r="E683" i="3"/>
  <c r="H683" i="3"/>
  <c r="E679" i="3"/>
  <c r="H679" i="3"/>
  <c r="E675" i="3"/>
  <c r="H675" i="3"/>
  <c r="E671" i="3"/>
  <c r="H671" i="3"/>
  <c r="E667" i="3"/>
  <c r="H667" i="3"/>
  <c r="E663" i="3"/>
  <c r="H663" i="3"/>
  <c r="E659" i="3"/>
  <c r="H659" i="3"/>
  <c r="E655" i="3"/>
  <c r="H655" i="3"/>
  <c r="E651" i="3"/>
  <c r="H651" i="3"/>
  <c r="E647" i="3"/>
  <c r="H647" i="3"/>
  <c r="E643" i="3"/>
  <c r="H643" i="3"/>
  <c r="E639" i="3"/>
  <c r="H639" i="3"/>
  <c r="E635" i="3"/>
  <c r="H635" i="3"/>
  <c r="E631" i="3"/>
  <c r="H631" i="3"/>
  <c r="E627" i="3"/>
  <c r="H627" i="3"/>
  <c r="E623" i="3"/>
  <c r="H623" i="3"/>
  <c r="E611" i="3"/>
  <c r="H611" i="3"/>
  <c r="E607" i="3"/>
  <c r="H607" i="3"/>
  <c r="E603" i="3"/>
  <c r="H603" i="3"/>
  <c r="E599" i="3"/>
  <c r="H599" i="3"/>
  <c r="E575" i="3"/>
  <c r="H575" i="3"/>
  <c r="E571" i="3"/>
  <c r="H571" i="3"/>
  <c r="E567" i="3"/>
  <c r="H567" i="3"/>
  <c r="E555" i="3"/>
  <c r="H555" i="3"/>
  <c r="E551" i="3"/>
  <c r="H551" i="3"/>
  <c r="E547" i="3"/>
  <c r="H547" i="3"/>
  <c r="E543" i="3"/>
  <c r="H543" i="3"/>
  <c r="E539" i="3"/>
  <c r="H539" i="3"/>
  <c r="E535" i="3"/>
  <c r="H535" i="3"/>
  <c r="E531" i="3"/>
  <c r="H531" i="3"/>
  <c r="E527" i="3"/>
  <c r="H527" i="3"/>
  <c r="E523" i="3"/>
  <c r="H523" i="3"/>
  <c r="E519" i="3"/>
  <c r="H519" i="3"/>
  <c r="E515" i="3"/>
  <c r="H515" i="3"/>
  <c r="E511" i="3"/>
  <c r="H511" i="3"/>
  <c r="E1049" i="3"/>
  <c r="H1049" i="3"/>
  <c r="E1013" i="3"/>
  <c r="H1013" i="3"/>
  <c r="E965" i="3"/>
  <c r="H965" i="3"/>
  <c r="E901" i="3"/>
  <c r="H901" i="3"/>
  <c r="E793" i="3"/>
  <c r="H793" i="3"/>
  <c r="E601" i="3"/>
  <c r="H601" i="3"/>
  <c r="E1036" i="3"/>
  <c r="H1036" i="3"/>
  <c r="E1004" i="3"/>
  <c r="H1004" i="3"/>
  <c r="E980" i="3"/>
  <c r="H980" i="3"/>
  <c r="E920" i="3"/>
  <c r="H920" i="3"/>
  <c r="E888" i="3"/>
  <c r="H888" i="3"/>
  <c r="E856" i="3"/>
  <c r="H856" i="3"/>
  <c r="E832" i="3"/>
  <c r="H832" i="3"/>
  <c r="E804" i="3"/>
  <c r="H804" i="3"/>
  <c r="E776" i="3"/>
  <c r="H776" i="3"/>
  <c r="E704" i="3"/>
  <c r="H704" i="3"/>
  <c r="E684" i="3"/>
  <c r="H684" i="3"/>
  <c r="E660" i="3"/>
  <c r="H660" i="3"/>
  <c r="E632" i="3"/>
  <c r="H632" i="3"/>
  <c r="E572" i="3"/>
  <c r="H572" i="3"/>
  <c r="E544" i="3"/>
  <c r="H544" i="3"/>
  <c r="E500" i="3"/>
  <c r="H500" i="3"/>
  <c r="E376" i="3"/>
  <c r="H376" i="3"/>
  <c r="E252" i="3"/>
  <c r="H252" i="3"/>
  <c r="E507" i="3"/>
  <c r="H507" i="3"/>
  <c r="E503" i="3"/>
  <c r="H503" i="3"/>
  <c r="E499" i="3"/>
  <c r="H499" i="3"/>
  <c r="E495" i="3"/>
  <c r="H495" i="3"/>
  <c r="E487" i="3"/>
  <c r="H487" i="3"/>
  <c r="E483" i="3"/>
  <c r="H483" i="3"/>
  <c r="E479" i="3"/>
  <c r="H479" i="3"/>
  <c r="E475" i="3"/>
  <c r="H475" i="3"/>
  <c r="E471" i="3"/>
  <c r="H471" i="3"/>
  <c r="E467" i="3"/>
  <c r="H467" i="3"/>
  <c r="E463" i="3"/>
  <c r="H463" i="3"/>
  <c r="E459" i="3"/>
  <c r="H459" i="3"/>
  <c r="E455" i="3"/>
  <c r="H455" i="3"/>
  <c r="E451" i="3"/>
  <c r="H451" i="3"/>
  <c r="E447" i="3"/>
  <c r="H447" i="3"/>
  <c r="E443" i="3"/>
  <c r="H443" i="3"/>
  <c r="E439" i="3"/>
  <c r="H439" i="3"/>
  <c r="E435" i="3"/>
  <c r="H435" i="3"/>
  <c r="E431" i="3"/>
  <c r="H431" i="3"/>
  <c r="E423" i="3"/>
  <c r="H423" i="3"/>
  <c r="E411" i="3"/>
  <c r="H411" i="3"/>
  <c r="E403" i="3"/>
  <c r="H403" i="3"/>
  <c r="E399" i="3"/>
  <c r="H399" i="3"/>
  <c r="E395" i="3"/>
  <c r="H395" i="3"/>
  <c r="E391" i="3"/>
  <c r="H391" i="3"/>
  <c r="E387" i="3"/>
  <c r="H387" i="3"/>
  <c r="E363" i="3"/>
  <c r="H363" i="3"/>
  <c r="E351" i="3"/>
  <c r="H351" i="3"/>
  <c r="E347" i="3"/>
  <c r="H347" i="3"/>
  <c r="E343" i="3"/>
  <c r="H343" i="3"/>
  <c r="E339" i="3"/>
  <c r="H339" i="3"/>
  <c r="E335" i="3"/>
  <c r="H335" i="3"/>
  <c r="E331" i="3"/>
  <c r="H331" i="3"/>
  <c r="E327" i="3"/>
  <c r="H327" i="3"/>
  <c r="E323" i="3"/>
  <c r="H323" i="3"/>
  <c r="E303" i="3"/>
  <c r="H303" i="3"/>
  <c r="E299" i="3"/>
  <c r="H299" i="3"/>
  <c r="E295" i="3"/>
  <c r="H295" i="3"/>
  <c r="E1045" i="3"/>
  <c r="H1045" i="3"/>
  <c r="E1017" i="3"/>
  <c r="H1017" i="3"/>
  <c r="E985" i="3"/>
  <c r="H985" i="3"/>
  <c r="E961" i="3"/>
  <c r="H961" i="3"/>
  <c r="E933" i="3"/>
  <c r="H933" i="3"/>
  <c r="E909" i="3"/>
  <c r="H909" i="3"/>
  <c r="E881" i="3"/>
  <c r="H881" i="3"/>
  <c r="E857" i="3"/>
  <c r="H857" i="3"/>
  <c r="E833" i="3"/>
  <c r="H833" i="3"/>
  <c r="E809" i="3"/>
  <c r="H809" i="3"/>
  <c r="E777" i="3"/>
  <c r="H777" i="3"/>
  <c r="E745" i="3"/>
  <c r="H745" i="3"/>
  <c r="E689" i="3"/>
  <c r="H689" i="3"/>
  <c r="E661" i="3"/>
  <c r="H661" i="3"/>
  <c r="E545" i="3"/>
  <c r="H545" i="3"/>
  <c r="E521" i="3"/>
  <c r="H521" i="3"/>
  <c r="E493" i="3"/>
  <c r="H493" i="3"/>
  <c r="E1048" i="3"/>
  <c r="H1048" i="3"/>
  <c r="E1016" i="3"/>
  <c r="H1016" i="3"/>
  <c r="E984" i="3"/>
  <c r="H984" i="3"/>
  <c r="E956" i="3"/>
  <c r="H956" i="3"/>
  <c r="E924" i="3"/>
  <c r="H924" i="3"/>
  <c r="E896" i="3"/>
  <c r="H896" i="3"/>
  <c r="E864" i="3"/>
  <c r="H864" i="3"/>
  <c r="E828" i="3"/>
  <c r="H828" i="3"/>
  <c r="E760" i="3"/>
  <c r="H760" i="3"/>
  <c r="E724" i="3"/>
  <c r="H724" i="3"/>
  <c r="E672" i="3"/>
  <c r="H672" i="3"/>
  <c r="E604" i="3"/>
  <c r="H604" i="3"/>
  <c r="E504" i="3"/>
  <c r="H504" i="3"/>
  <c r="E480" i="3"/>
  <c r="H480" i="3"/>
  <c r="E460" i="3"/>
  <c r="H460" i="3"/>
  <c r="E428" i="3"/>
  <c r="H428" i="3"/>
  <c r="E404" i="3"/>
  <c r="H404" i="3"/>
  <c r="E380" i="3"/>
  <c r="H380" i="3"/>
  <c r="E324" i="3"/>
  <c r="H324" i="3"/>
  <c r="E288" i="3"/>
  <c r="H288" i="3"/>
  <c r="E280" i="3"/>
  <c r="H280" i="3"/>
  <c r="E256" i="3"/>
  <c r="H256" i="3"/>
  <c r="E240" i="3"/>
  <c r="H240" i="3"/>
  <c r="E232" i="3"/>
  <c r="H232" i="3"/>
  <c r="E224" i="3"/>
  <c r="H224" i="3"/>
  <c r="E216" i="3"/>
  <c r="H216" i="3"/>
  <c r="E208" i="3"/>
  <c r="H208" i="3"/>
  <c r="E200" i="3"/>
  <c r="H200" i="3"/>
  <c r="E168" i="3"/>
  <c r="H168" i="3"/>
  <c r="E160" i="3"/>
  <c r="H160" i="3"/>
  <c r="E152" i="3"/>
  <c r="H152" i="3"/>
  <c r="E144" i="3"/>
  <c r="H144" i="3"/>
  <c r="E136" i="3"/>
  <c r="H136" i="3"/>
  <c r="E128" i="3"/>
  <c r="H128" i="3"/>
  <c r="E120" i="3"/>
  <c r="H120" i="3"/>
  <c r="E112" i="3"/>
  <c r="H112" i="3"/>
  <c r="E92" i="3"/>
  <c r="H92" i="3"/>
  <c r="E84" i="3"/>
  <c r="H84" i="3"/>
  <c r="E64" i="3"/>
  <c r="H64" i="3"/>
  <c r="E291" i="3"/>
  <c r="H291" i="3"/>
  <c r="E287" i="3"/>
  <c r="H287" i="3"/>
  <c r="E283" i="3"/>
  <c r="H283" i="3"/>
  <c r="E275" i="3"/>
  <c r="H275" i="3"/>
  <c r="E271" i="3"/>
  <c r="H271" i="3"/>
  <c r="E267" i="3"/>
  <c r="H267" i="3"/>
  <c r="E263" i="3"/>
  <c r="H263" i="3"/>
  <c r="E259" i="3"/>
  <c r="H259" i="3"/>
  <c r="E255" i="3"/>
  <c r="H255" i="3"/>
  <c r="E251" i="3"/>
  <c r="H251" i="3"/>
  <c r="E239" i="3"/>
  <c r="H239" i="3"/>
  <c r="E235" i="3"/>
  <c r="H235" i="3"/>
  <c r="E231" i="3"/>
  <c r="H231" i="3"/>
  <c r="E215" i="3"/>
  <c r="H215" i="3"/>
  <c r="E211" i="3"/>
  <c r="H211" i="3"/>
  <c r="E207" i="3"/>
  <c r="H207" i="3"/>
  <c r="E203" i="3"/>
  <c r="H203" i="3"/>
  <c r="E191" i="3"/>
  <c r="H191" i="3"/>
  <c r="E187" i="3"/>
  <c r="H187" i="3"/>
  <c r="E183" i="3"/>
  <c r="H183" i="3"/>
  <c r="E175" i="3"/>
  <c r="H175" i="3"/>
  <c r="E171" i="3"/>
  <c r="H171" i="3"/>
  <c r="E167" i="3"/>
  <c r="H167" i="3"/>
  <c r="E163" i="3"/>
  <c r="H163" i="3"/>
  <c r="E147" i="3"/>
  <c r="H147" i="3"/>
  <c r="E135" i="3"/>
  <c r="H135" i="3"/>
  <c r="E123" i="3"/>
  <c r="H123" i="3"/>
  <c r="E119" i="3"/>
  <c r="H119" i="3"/>
  <c r="E111" i="3"/>
  <c r="H111" i="3"/>
  <c r="E107" i="3"/>
  <c r="H107" i="3"/>
  <c r="E103" i="3"/>
  <c r="H103" i="3"/>
  <c r="E99" i="3"/>
  <c r="H99" i="3"/>
  <c r="E95" i="3"/>
  <c r="H95" i="3"/>
  <c r="E91" i="3"/>
  <c r="H91" i="3"/>
  <c r="C91" i="3" s="1"/>
  <c r="E87" i="3"/>
  <c r="H87" i="3"/>
  <c r="E83" i="3"/>
  <c r="H83" i="3"/>
  <c r="E75" i="3"/>
  <c r="H75" i="3"/>
  <c r="E71" i="3"/>
  <c r="H71" i="3"/>
  <c r="E67" i="3"/>
  <c r="H67" i="3"/>
  <c r="E63" i="3"/>
  <c r="H63" i="3"/>
  <c r="E43" i="3"/>
  <c r="H43" i="3"/>
  <c r="E35" i="3"/>
  <c r="H35" i="3"/>
  <c r="E31" i="3"/>
  <c r="H31" i="3"/>
  <c r="E27" i="3"/>
  <c r="H27" i="3"/>
  <c r="E23" i="3"/>
  <c r="H23" i="3"/>
  <c r="E19" i="3"/>
  <c r="H19" i="3"/>
  <c r="E15" i="3"/>
  <c r="H15" i="3"/>
  <c r="E11" i="3"/>
  <c r="H11" i="3"/>
  <c r="E1029" i="3"/>
  <c r="H1029" i="3"/>
  <c r="E997" i="3"/>
  <c r="H997" i="3"/>
  <c r="E973" i="3"/>
  <c r="H973" i="3"/>
  <c r="E945" i="3"/>
  <c r="H945" i="3"/>
  <c r="E917" i="3"/>
  <c r="H917" i="3"/>
  <c r="E893" i="3"/>
  <c r="H893" i="3"/>
  <c r="E873" i="3"/>
  <c r="H873" i="3"/>
  <c r="E845" i="3"/>
  <c r="H845" i="3"/>
  <c r="E825" i="3"/>
  <c r="H825" i="3"/>
  <c r="E797" i="3"/>
  <c r="H797" i="3"/>
  <c r="E773" i="3"/>
  <c r="H773" i="3"/>
  <c r="E749" i="3"/>
  <c r="H749" i="3"/>
  <c r="E729" i="3"/>
  <c r="H729" i="3"/>
  <c r="E701" i="3"/>
  <c r="H701" i="3"/>
  <c r="E673" i="3"/>
  <c r="H673" i="3"/>
  <c r="E653" i="3"/>
  <c r="H653" i="3"/>
  <c r="E541" i="3"/>
  <c r="H541" i="3"/>
  <c r="E525" i="3"/>
  <c r="H525" i="3"/>
  <c r="E513" i="3"/>
  <c r="H513" i="3"/>
  <c r="E445" i="3"/>
  <c r="H445" i="3"/>
  <c r="E1052" i="3"/>
  <c r="H1052" i="3"/>
  <c r="E1020" i="3"/>
  <c r="H1020" i="3"/>
  <c r="E988" i="3"/>
  <c r="H988" i="3"/>
  <c r="E960" i="3"/>
  <c r="H960" i="3"/>
  <c r="E932" i="3"/>
  <c r="H932" i="3"/>
  <c r="E904" i="3"/>
  <c r="H904" i="3"/>
  <c r="E872" i="3"/>
  <c r="H872" i="3"/>
  <c r="E836" i="3"/>
  <c r="H836" i="3"/>
  <c r="E808" i="3"/>
  <c r="H808" i="3"/>
  <c r="E780" i="3"/>
  <c r="H780" i="3"/>
  <c r="E748" i="3"/>
  <c r="H748" i="3"/>
  <c r="E720" i="3"/>
  <c r="H720" i="3"/>
  <c r="E692" i="3"/>
  <c r="H692" i="3"/>
  <c r="E628" i="3"/>
  <c r="H628" i="3"/>
  <c r="E568" i="3"/>
  <c r="H568" i="3"/>
  <c r="E512" i="3"/>
  <c r="H512" i="3"/>
  <c r="E496" i="3"/>
  <c r="H496" i="3"/>
  <c r="E472" i="3"/>
  <c r="H472" i="3"/>
  <c r="C472" i="3" s="1"/>
  <c r="E452" i="3"/>
  <c r="H452" i="3"/>
  <c r="E432" i="3"/>
  <c r="H432" i="3"/>
  <c r="E416" i="3"/>
  <c r="H416" i="3"/>
  <c r="E392" i="3"/>
  <c r="H392" i="3"/>
  <c r="E344" i="3"/>
  <c r="H344" i="3"/>
  <c r="E316" i="3"/>
  <c r="H316" i="3"/>
  <c r="E1050" i="3"/>
  <c r="H1050" i="3"/>
  <c r="E1046" i="3"/>
  <c r="H1046" i="3"/>
  <c r="E1042" i="3"/>
  <c r="H1042" i="3"/>
  <c r="C1042" i="3" s="1"/>
  <c r="O1042" i="3" s="1"/>
  <c r="E1038" i="3"/>
  <c r="H1038" i="3"/>
  <c r="E1034" i="3"/>
  <c r="H1034" i="3"/>
  <c r="E1030" i="3"/>
  <c r="H1030" i="3"/>
  <c r="E1026" i="3"/>
  <c r="H1026" i="3"/>
  <c r="E1022" i="3"/>
  <c r="H1022" i="3"/>
  <c r="E1018" i="3"/>
  <c r="H1018" i="3"/>
  <c r="C1018" i="3" s="1"/>
  <c r="E1014" i="3"/>
  <c r="H1014" i="3"/>
  <c r="C1014" i="3" s="1"/>
  <c r="E1010" i="3"/>
  <c r="H1010" i="3"/>
  <c r="E1006" i="3"/>
  <c r="H1006" i="3"/>
  <c r="E1002" i="3"/>
  <c r="H1002" i="3"/>
  <c r="E998" i="3"/>
  <c r="H998" i="3"/>
  <c r="E994" i="3"/>
  <c r="H994" i="3"/>
  <c r="C994" i="3" s="1"/>
  <c r="O994" i="3" s="1"/>
  <c r="E990" i="3"/>
  <c r="H990" i="3"/>
  <c r="E986" i="3"/>
  <c r="H986" i="3"/>
  <c r="E982" i="3"/>
  <c r="H982" i="3"/>
  <c r="E978" i="3"/>
  <c r="H978" i="3"/>
  <c r="E974" i="3"/>
  <c r="H974" i="3"/>
  <c r="E970" i="3"/>
  <c r="H970" i="3"/>
  <c r="E966" i="3"/>
  <c r="H966" i="3"/>
  <c r="E962" i="3"/>
  <c r="H962" i="3"/>
  <c r="E958" i="3"/>
  <c r="H958" i="3"/>
  <c r="E954" i="3"/>
  <c r="H954" i="3"/>
  <c r="E950" i="3"/>
  <c r="H950" i="3"/>
  <c r="E946" i="3"/>
  <c r="H946" i="3"/>
  <c r="C946" i="3" s="1"/>
  <c r="O946" i="3" s="1"/>
  <c r="E942" i="3"/>
  <c r="H942" i="3"/>
  <c r="E938" i="3"/>
  <c r="H938" i="3"/>
  <c r="E934" i="3"/>
  <c r="H934" i="3"/>
  <c r="E930" i="3"/>
  <c r="H930" i="3"/>
  <c r="E926" i="3"/>
  <c r="H926" i="3"/>
  <c r="E922" i="3"/>
  <c r="H922" i="3"/>
  <c r="C922" i="3" s="1"/>
  <c r="O922" i="3" s="1"/>
  <c r="E918" i="3"/>
  <c r="H918" i="3"/>
  <c r="E914" i="3"/>
  <c r="H914" i="3"/>
  <c r="E906" i="3"/>
  <c r="H906" i="3"/>
  <c r="E902" i="3"/>
  <c r="H902" i="3"/>
  <c r="E898" i="3"/>
  <c r="H898" i="3"/>
  <c r="E894" i="3"/>
  <c r="H894" i="3"/>
  <c r="C894" i="3" s="1"/>
  <c r="O894" i="3" s="1"/>
  <c r="E890" i="3"/>
  <c r="H890" i="3"/>
  <c r="E878" i="3"/>
  <c r="H878" i="3"/>
  <c r="E874" i="3"/>
  <c r="H874" i="3"/>
  <c r="E870" i="3"/>
  <c r="H870" i="3"/>
  <c r="E866" i="3"/>
  <c r="H866" i="3"/>
  <c r="E862" i="3"/>
  <c r="H862" i="3"/>
  <c r="C862" i="3" s="1"/>
  <c r="O862" i="3" s="1"/>
  <c r="E858" i="3"/>
  <c r="H858" i="3"/>
  <c r="E854" i="3"/>
  <c r="H854" i="3"/>
  <c r="E850" i="3"/>
  <c r="H850" i="3"/>
  <c r="E846" i="3"/>
  <c r="H846" i="3"/>
  <c r="E842" i="3"/>
  <c r="H842" i="3"/>
  <c r="E838" i="3"/>
  <c r="H838" i="3"/>
  <c r="C838" i="3" s="1"/>
  <c r="O838" i="3" s="1"/>
  <c r="E834" i="3"/>
  <c r="H834" i="3"/>
  <c r="E830" i="3"/>
  <c r="H830" i="3"/>
  <c r="E826" i="3"/>
  <c r="H826" i="3"/>
  <c r="E822" i="3"/>
  <c r="H822" i="3"/>
  <c r="E818" i="3"/>
  <c r="H818" i="3"/>
  <c r="E814" i="3"/>
  <c r="H814" i="3"/>
  <c r="E810" i="3"/>
  <c r="H810" i="3"/>
  <c r="E806" i="3"/>
  <c r="H806" i="3"/>
  <c r="E802" i="3"/>
  <c r="H802" i="3"/>
  <c r="E798" i="3"/>
  <c r="H798" i="3"/>
  <c r="E786" i="3"/>
  <c r="H786" i="3"/>
  <c r="E782" i="3"/>
  <c r="H782" i="3"/>
  <c r="E778" i="3"/>
  <c r="H778" i="3"/>
  <c r="E774" i="3"/>
  <c r="H774" i="3"/>
  <c r="E770" i="3"/>
  <c r="H770" i="3"/>
  <c r="E766" i="3"/>
  <c r="H766" i="3"/>
  <c r="E762" i="3"/>
  <c r="H762" i="3"/>
  <c r="E758" i="3"/>
  <c r="H758" i="3"/>
  <c r="C758" i="3" s="1"/>
  <c r="O758" i="3" s="1"/>
  <c r="E754" i="3"/>
  <c r="H754" i="3"/>
  <c r="E750" i="3"/>
  <c r="H750" i="3"/>
  <c r="E746" i="3"/>
  <c r="H746" i="3"/>
  <c r="E742" i="3"/>
  <c r="H742" i="3"/>
  <c r="E738" i="3"/>
  <c r="H738" i="3"/>
  <c r="E734" i="3"/>
  <c r="H734" i="3"/>
  <c r="E722" i="3"/>
  <c r="H722" i="3"/>
  <c r="E718" i="3"/>
  <c r="H718" i="3"/>
  <c r="E714" i="3"/>
  <c r="H714" i="3"/>
  <c r="E710" i="3"/>
  <c r="H710" i="3"/>
  <c r="E706" i="3"/>
  <c r="H706" i="3"/>
  <c r="E698" i="3"/>
  <c r="H698" i="3"/>
  <c r="E694" i="3"/>
  <c r="H694" i="3"/>
  <c r="E690" i="3"/>
  <c r="H690" i="3"/>
  <c r="E686" i="3"/>
  <c r="H686" i="3"/>
  <c r="E682" i="3"/>
  <c r="H682" i="3"/>
  <c r="E678" i="3"/>
  <c r="H678" i="3"/>
  <c r="E674" i="3"/>
  <c r="H674" i="3"/>
  <c r="E670" i="3"/>
  <c r="H670" i="3"/>
  <c r="E666" i="3"/>
  <c r="H666" i="3"/>
  <c r="E662" i="3"/>
  <c r="H662" i="3"/>
  <c r="E658" i="3"/>
  <c r="H658" i="3"/>
  <c r="E646" i="3"/>
  <c r="H646" i="3"/>
  <c r="E642" i="3"/>
  <c r="H642" i="3"/>
  <c r="C642" i="3" s="1"/>
  <c r="O642" i="3" s="1"/>
  <c r="E638" i="3"/>
  <c r="H638" i="3"/>
  <c r="E630" i="3"/>
  <c r="H630" i="3"/>
  <c r="E626" i="3"/>
  <c r="H626" i="3"/>
  <c r="E622" i="3"/>
  <c r="H622" i="3"/>
  <c r="E618" i="3"/>
  <c r="H618" i="3"/>
  <c r="E614" i="3"/>
  <c r="H614" i="3"/>
  <c r="E610" i="3"/>
  <c r="H610" i="3"/>
  <c r="E606" i="3"/>
  <c r="H606" i="3"/>
  <c r="E602" i="3"/>
  <c r="H602" i="3"/>
  <c r="E598" i="3"/>
  <c r="H598" i="3"/>
  <c r="E594" i="3"/>
  <c r="H594" i="3"/>
  <c r="E590" i="3"/>
  <c r="H590" i="3"/>
  <c r="E586" i="3"/>
  <c r="H586" i="3"/>
  <c r="E582" i="3"/>
  <c r="H582" i="3"/>
  <c r="E578" i="3"/>
  <c r="H578" i="3"/>
  <c r="E574" i="3"/>
  <c r="H574" i="3"/>
  <c r="E570" i="3"/>
  <c r="H570" i="3"/>
  <c r="E566" i="3"/>
  <c r="H566" i="3"/>
  <c r="C566" i="3" s="1"/>
  <c r="O566" i="3" s="1"/>
  <c r="E562" i="3"/>
  <c r="H562" i="3"/>
  <c r="E558" i="3"/>
  <c r="H558" i="3"/>
  <c r="E550" i="3"/>
  <c r="H550" i="3"/>
  <c r="E546" i="3"/>
  <c r="H546" i="3"/>
  <c r="E542" i="3"/>
  <c r="H542" i="3"/>
  <c r="E538" i="3"/>
  <c r="H538" i="3"/>
  <c r="C538" i="3" s="1"/>
  <c r="O538" i="3" s="1"/>
  <c r="E534" i="3"/>
  <c r="H534" i="3"/>
  <c r="E526" i="3"/>
  <c r="H526" i="3"/>
  <c r="E522" i="3"/>
  <c r="H522" i="3"/>
  <c r="E518" i="3"/>
  <c r="H518" i="3"/>
  <c r="E514" i="3"/>
  <c r="H514" i="3"/>
  <c r="E1033" i="3"/>
  <c r="H1033" i="3"/>
  <c r="E1005" i="3"/>
  <c r="H1005" i="3"/>
  <c r="E981" i="3"/>
  <c r="H981" i="3"/>
  <c r="E953" i="3"/>
  <c r="H953" i="3"/>
  <c r="E929" i="3"/>
  <c r="H929" i="3"/>
  <c r="E869" i="3"/>
  <c r="H869" i="3"/>
  <c r="E849" i="3"/>
  <c r="H849" i="3"/>
  <c r="E829" i="3"/>
  <c r="H829" i="3"/>
  <c r="E801" i="3"/>
  <c r="H801" i="3"/>
  <c r="E781" i="3"/>
  <c r="H781" i="3"/>
  <c r="E753" i="3"/>
  <c r="H753" i="3"/>
  <c r="E733" i="3"/>
  <c r="H733" i="3"/>
  <c r="E705" i="3"/>
  <c r="H705" i="3"/>
  <c r="E681" i="3"/>
  <c r="H681" i="3"/>
  <c r="E597" i="3"/>
  <c r="H597" i="3"/>
  <c r="E569" i="3"/>
  <c r="H569" i="3"/>
  <c r="E529" i="3"/>
  <c r="H529" i="3"/>
  <c r="E497" i="3"/>
  <c r="H497" i="3"/>
  <c r="C497" i="3" s="1"/>
  <c r="O497" i="3" s="1"/>
  <c r="E469" i="3"/>
  <c r="H469" i="3"/>
  <c r="E377" i="3"/>
  <c r="H377" i="3"/>
  <c r="E1044" i="3"/>
  <c r="H1044" i="3"/>
  <c r="E1024" i="3"/>
  <c r="H1024" i="3"/>
  <c r="E1000" i="3"/>
  <c r="H1000" i="3"/>
  <c r="E968" i="3"/>
  <c r="H968" i="3"/>
  <c r="C968" i="3" s="1"/>
  <c r="E940" i="3"/>
  <c r="H940" i="3"/>
  <c r="E912" i="3"/>
  <c r="H912" i="3"/>
  <c r="E860" i="3"/>
  <c r="H860" i="3"/>
  <c r="E844" i="3"/>
  <c r="H844" i="3"/>
  <c r="E816" i="3"/>
  <c r="H816" i="3"/>
  <c r="E792" i="3"/>
  <c r="H792" i="3"/>
  <c r="C792" i="3" s="1"/>
  <c r="O792" i="3" s="1"/>
  <c r="E764" i="3"/>
  <c r="H764" i="3"/>
  <c r="E740" i="3"/>
  <c r="H740" i="3"/>
  <c r="E708" i="3"/>
  <c r="H708" i="3"/>
  <c r="E688" i="3"/>
  <c r="H688" i="3"/>
  <c r="E664" i="3"/>
  <c r="H664" i="3"/>
  <c r="E644" i="3"/>
  <c r="H644" i="3"/>
  <c r="E620" i="3"/>
  <c r="H620" i="3"/>
  <c r="E600" i="3"/>
  <c r="H600" i="3"/>
  <c r="E576" i="3"/>
  <c r="H576" i="3"/>
  <c r="E528" i="3"/>
  <c r="H528" i="3"/>
  <c r="E520" i="3"/>
  <c r="H520" i="3"/>
  <c r="E508" i="3"/>
  <c r="H508" i="3"/>
  <c r="C508" i="3" s="1"/>
  <c r="O508" i="3" s="1"/>
  <c r="E476" i="3"/>
  <c r="H476" i="3"/>
  <c r="E464" i="3"/>
  <c r="H464" i="3"/>
  <c r="E448" i="3"/>
  <c r="H448" i="3"/>
  <c r="E436" i="3"/>
  <c r="H436" i="3"/>
  <c r="E420" i="3"/>
  <c r="H420" i="3"/>
  <c r="E412" i="3"/>
  <c r="H412" i="3"/>
  <c r="C412" i="3" s="1"/>
  <c r="E400" i="3"/>
  <c r="H400" i="3"/>
  <c r="E388" i="3"/>
  <c r="H388" i="3"/>
  <c r="E372" i="3"/>
  <c r="H372" i="3"/>
  <c r="E328" i="3"/>
  <c r="H328" i="3"/>
  <c r="E312" i="3"/>
  <c r="H312" i="3"/>
  <c r="E292" i="3"/>
  <c r="H292" i="3"/>
  <c r="C292" i="3" s="1"/>
  <c r="O292" i="3" s="1"/>
  <c r="E272" i="3"/>
  <c r="H272" i="3"/>
  <c r="E510" i="3"/>
  <c r="H510" i="3"/>
  <c r="E506" i="3"/>
  <c r="H506" i="3"/>
  <c r="E502" i="3"/>
  <c r="H502" i="3"/>
  <c r="E498" i="3"/>
  <c r="H498" i="3"/>
  <c r="E494" i="3"/>
  <c r="H494" i="3"/>
  <c r="C494" i="3" s="1"/>
  <c r="O494" i="3" s="1"/>
  <c r="E490" i="3"/>
  <c r="H490" i="3"/>
  <c r="E478" i="3"/>
  <c r="H478" i="3"/>
  <c r="E474" i="3"/>
  <c r="H474" i="3"/>
  <c r="E470" i="3"/>
  <c r="H470" i="3"/>
  <c r="E466" i="3"/>
  <c r="H466" i="3"/>
  <c r="E462" i="3"/>
  <c r="H462" i="3"/>
  <c r="E458" i="3"/>
  <c r="H458" i="3"/>
  <c r="E454" i="3"/>
  <c r="H454" i="3"/>
  <c r="E450" i="3"/>
  <c r="H450" i="3"/>
  <c r="E438" i="3"/>
  <c r="H438" i="3"/>
  <c r="E434" i="3"/>
  <c r="H434" i="3"/>
  <c r="E430" i="3"/>
  <c r="H430" i="3"/>
  <c r="E426" i="3"/>
  <c r="H426" i="3"/>
  <c r="E422" i="3"/>
  <c r="H422" i="3"/>
  <c r="E418" i="3"/>
  <c r="H418" i="3"/>
  <c r="E414" i="3"/>
  <c r="H414" i="3"/>
  <c r="E410" i="3"/>
  <c r="H410" i="3"/>
  <c r="E406" i="3"/>
  <c r="H406" i="3"/>
  <c r="E402" i="3"/>
  <c r="H402" i="3"/>
  <c r="E398" i="3"/>
  <c r="H398" i="3"/>
  <c r="E394" i="3"/>
  <c r="H394" i="3"/>
  <c r="E390" i="3"/>
  <c r="H390" i="3"/>
  <c r="E386" i="3"/>
  <c r="H386" i="3"/>
  <c r="E382" i="3"/>
  <c r="H382" i="3"/>
  <c r="E378" i="3"/>
  <c r="H378" i="3"/>
  <c r="E374" i="3"/>
  <c r="H374" i="3"/>
  <c r="E362" i="3"/>
  <c r="H362" i="3"/>
  <c r="E342" i="3"/>
  <c r="H342" i="3"/>
  <c r="E330" i="3"/>
  <c r="H330" i="3"/>
  <c r="E326" i="3"/>
  <c r="H326" i="3"/>
  <c r="E322" i="3"/>
  <c r="H322" i="3"/>
  <c r="E318" i="3"/>
  <c r="H318" i="3"/>
  <c r="E314" i="3"/>
  <c r="H314" i="3"/>
  <c r="E310" i="3"/>
  <c r="H310" i="3"/>
  <c r="E306" i="3"/>
  <c r="H306" i="3"/>
  <c r="E302" i="3"/>
  <c r="H302" i="3"/>
  <c r="E294" i="3"/>
  <c r="H294" i="3"/>
  <c r="E1037" i="3"/>
  <c r="H1037" i="3"/>
  <c r="E1021" i="3"/>
  <c r="H1021" i="3"/>
  <c r="E1001" i="3"/>
  <c r="H1001" i="3"/>
  <c r="E989" i="3"/>
  <c r="H989" i="3"/>
  <c r="E969" i="3"/>
  <c r="H969" i="3"/>
  <c r="E949" i="3"/>
  <c r="H949" i="3"/>
  <c r="E937" i="3"/>
  <c r="H937" i="3"/>
  <c r="E921" i="3"/>
  <c r="H921" i="3"/>
  <c r="E905" i="3"/>
  <c r="H905" i="3"/>
  <c r="E889" i="3"/>
  <c r="H889" i="3"/>
  <c r="E877" i="3"/>
  <c r="H877" i="3"/>
  <c r="E861" i="3"/>
  <c r="H861" i="3"/>
  <c r="E841" i="3"/>
  <c r="H841" i="3"/>
  <c r="E821" i="3"/>
  <c r="H821" i="3"/>
  <c r="E805" i="3"/>
  <c r="H805" i="3"/>
  <c r="E785" i="3"/>
  <c r="H785" i="3"/>
  <c r="E757" i="3"/>
  <c r="H757" i="3"/>
  <c r="E737" i="3"/>
  <c r="H737" i="3"/>
  <c r="E725" i="3"/>
  <c r="H725" i="3"/>
  <c r="E713" i="3"/>
  <c r="H713" i="3"/>
  <c r="E697" i="3"/>
  <c r="H697" i="3"/>
  <c r="E685" i="3"/>
  <c r="H685" i="3"/>
  <c r="E669" i="3"/>
  <c r="H669" i="3"/>
  <c r="E657" i="3"/>
  <c r="H657" i="3"/>
  <c r="E641" i="3"/>
  <c r="H641" i="3"/>
  <c r="E625" i="3"/>
  <c r="H625" i="3"/>
  <c r="E609" i="3"/>
  <c r="H609" i="3"/>
  <c r="E577" i="3"/>
  <c r="H577" i="3"/>
  <c r="E549" i="3"/>
  <c r="H549" i="3"/>
  <c r="E533" i="3"/>
  <c r="H533" i="3"/>
  <c r="E517" i="3"/>
  <c r="H517" i="3"/>
  <c r="E505" i="3"/>
  <c r="H505" i="3"/>
  <c r="E489" i="3"/>
  <c r="H489" i="3"/>
  <c r="E481" i="3"/>
  <c r="H481" i="3"/>
  <c r="E473" i="3"/>
  <c r="H473" i="3"/>
  <c r="E461" i="3"/>
  <c r="H461" i="3"/>
  <c r="E453" i="3"/>
  <c r="H453" i="3"/>
  <c r="E441" i="3"/>
  <c r="H441" i="3"/>
  <c r="E421" i="3"/>
  <c r="H421" i="3"/>
  <c r="E405" i="3"/>
  <c r="H405" i="3"/>
  <c r="E397" i="3"/>
  <c r="H397" i="3"/>
  <c r="E389" i="3"/>
  <c r="H389" i="3"/>
  <c r="E381" i="3"/>
  <c r="H381" i="3"/>
  <c r="E353" i="3"/>
  <c r="H353" i="3"/>
  <c r="E345" i="3"/>
  <c r="H345" i="3"/>
  <c r="E337" i="3"/>
  <c r="H337" i="3"/>
  <c r="E329" i="3"/>
  <c r="H329" i="3"/>
  <c r="E321" i="3"/>
  <c r="H321" i="3"/>
  <c r="E317" i="3"/>
  <c r="H317" i="3"/>
  <c r="E309" i="3"/>
  <c r="H309" i="3"/>
  <c r="E301" i="3"/>
  <c r="H301" i="3"/>
  <c r="E293" i="3"/>
  <c r="H293" i="3"/>
  <c r="E1040" i="3"/>
  <c r="H1040" i="3"/>
  <c r="E1028" i="3"/>
  <c r="H1028" i="3"/>
  <c r="E1008" i="3"/>
  <c r="H1008" i="3"/>
  <c r="E996" i="3"/>
  <c r="H996" i="3"/>
  <c r="E976" i="3"/>
  <c r="H976" i="3"/>
  <c r="E964" i="3"/>
  <c r="H964" i="3"/>
  <c r="E944" i="3"/>
  <c r="H944" i="3"/>
  <c r="E928" i="3"/>
  <c r="H928" i="3"/>
  <c r="E916" i="3"/>
  <c r="H916" i="3"/>
  <c r="E900" i="3"/>
  <c r="H900" i="3"/>
  <c r="E868" i="3"/>
  <c r="H868" i="3"/>
  <c r="E852" i="3"/>
  <c r="H852" i="3"/>
  <c r="E840" i="3"/>
  <c r="H840" i="3"/>
  <c r="E820" i="3"/>
  <c r="H820" i="3"/>
  <c r="E800" i="3"/>
  <c r="H800" i="3"/>
  <c r="E772" i="3"/>
  <c r="H772" i="3"/>
  <c r="E756" i="3"/>
  <c r="H756" i="3"/>
  <c r="E744" i="3"/>
  <c r="H744" i="3"/>
  <c r="E728" i="3"/>
  <c r="H728" i="3"/>
  <c r="E712" i="3"/>
  <c r="H712" i="3"/>
  <c r="E700" i="3"/>
  <c r="H700" i="3"/>
  <c r="E680" i="3"/>
  <c r="H680" i="3"/>
  <c r="E668" i="3"/>
  <c r="H668" i="3"/>
  <c r="E648" i="3"/>
  <c r="H648" i="3"/>
  <c r="E624" i="3"/>
  <c r="H624" i="3"/>
  <c r="E580" i="3"/>
  <c r="H580" i="3"/>
  <c r="E548" i="3"/>
  <c r="H548" i="3"/>
  <c r="E532" i="3"/>
  <c r="H532" i="3"/>
  <c r="E524" i="3"/>
  <c r="H524" i="3"/>
  <c r="E492" i="3"/>
  <c r="H492" i="3"/>
  <c r="E484" i="3"/>
  <c r="H484" i="3"/>
  <c r="E468" i="3"/>
  <c r="H468" i="3"/>
  <c r="E456" i="3"/>
  <c r="H456" i="3"/>
  <c r="E440" i="3"/>
  <c r="H440" i="3"/>
  <c r="E424" i="3"/>
  <c r="H424" i="3"/>
  <c r="E408" i="3"/>
  <c r="H408" i="3"/>
  <c r="E384" i="3"/>
  <c r="H384" i="3"/>
  <c r="E368" i="3"/>
  <c r="H368" i="3"/>
  <c r="E332" i="3"/>
  <c r="H332" i="3"/>
  <c r="E320" i="3"/>
  <c r="H320" i="3"/>
  <c r="E308" i="3"/>
  <c r="H308" i="3"/>
  <c r="E304" i="3"/>
  <c r="H304" i="3"/>
  <c r="E296" i="3"/>
  <c r="H296" i="3"/>
  <c r="E268" i="3"/>
  <c r="H268" i="3"/>
  <c r="E290" i="3"/>
  <c r="H290" i="3"/>
  <c r="E286" i="3"/>
  <c r="H286" i="3"/>
  <c r="E282" i="3"/>
  <c r="H282" i="3"/>
  <c r="E278" i="3"/>
  <c r="H278" i="3"/>
  <c r="E274" i="3"/>
  <c r="H274" i="3"/>
  <c r="E270" i="3"/>
  <c r="H270" i="3"/>
  <c r="E266" i="3"/>
  <c r="H266" i="3"/>
  <c r="E262" i="3"/>
  <c r="H262" i="3"/>
  <c r="E258" i="3"/>
  <c r="H258" i="3"/>
  <c r="E254" i="3"/>
  <c r="H254" i="3"/>
  <c r="E250" i="3"/>
  <c r="H250" i="3"/>
  <c r="E238" i="3"/>
  <c r="H238" i="3"/>
  <c r="E234" i="3"/>
  <c r="H234" i="3"/>
  <c r="E230" i="3"/>
  <c r="H230" i="3"/>
  <c r="E226" i="3"/>
  <c r="H226" i="3"/>
  <c r="E222" i="3"/>
  <c r="H222" i="3"/>
  <c r="E218" i="3"/>
  <c r="H218" i="3"/>
  <c r="E214" i="3"/>
  <c r="H214" i="3"/>
  <c r="E210" i="3"/>
  <c r="H210" i="3"/>
  <c r="E206" i="3"/>
  <c r="H206" i="3"/>
  <c r="E202" i="3"/>
  <c r="H202" i="3"/>
  <c r="E198" i="3"/>
  <c r="H198" i="3"/>
  <c r="E194" i="3"/>
  <c r="H194" i="3"/>
  <c r="E182" i="3"/>
  <c r="H182" i="3"/>
  <c r="E174" i="3"/>
  <c r="H174" i="3"/>
  <c r="E170" i="3"/>
  <c r="H170" i="3"/>
  <c r="E166" i="3"/>
  <c r="H166" i="3"/>
  <c r="E162" i="3"/>
  <c r="H162" i="3"/>
  <c r="E158" i="3"/>
  <c r="H158" i="3"/>
  <c r="E154" i="3"/>
  <c r="H154" i="3"/>
  <c r="E150" i="3"/>
  <c r="H150" i="3"/>
  <c r="E146" i="3"/>
  <c r="H146" i="3"/>
  <c r="E138" i="3"/>
  <c r="H138" i="3"/>
  <c r="E134" i="3"/>
  <c r="H134" i="3"/>
  <c r="E130" i="3"/>
  <c r="H130" i="3"/>
  <c r="E126" i="3"/>
  <c r="H126" i="3"/>
  <c r="E122" i="3"/>
  <c r="H122" i="3"/>
  <c r="E118" i="3"/>
  <c r="H118" i="3"/>
  <c r="E110" i="3"/>
  <c r="H110" i="3"/>
  <c r="E106" i="3"/>
  <c r="H106" i="3"/>
  <c r="E102" i="3"/>
  <c r="H102" i="3"/>
  <c r="E98" i="3"/>
  <c r="H98" i="3"/>
  <c r="E94" i="3"/>
  <c r="H94" i="3"/>
  <c r="E90" i="3"/>
  <c r="H90" i="3"/>
  <c r="E86" i="3"/>
  <c r="H86" i="3"/>
  <c r="E82" i="3"/>
  <c r="H82" i="3"/>
  <c r="E78" i="3"/>
  <c r="H78" i="3"/>
  <c r="E70" i="3"/>
  <c r="H70" i="3"/>
  <c r="E66" i="3"/>
  <c r="H66" i="3"/>
  <c r="E58" i="3"/>
  <c r="H58" i="3"/>
  <c r="E54" i="3"/>
  <c r="H54" i="3"/>
  <c r="E50" i="3"/>
  <c r="H50" i="3"/>
  <c r="E46" i="3"/>
  <c r="H46" i="3"/>
  <c r="E42" i="3"/>
  <c r="H42" i="3"/>
  <c r="E34" i="3"/>
  <c r="H34" i="3"/>
  <c r="E30" i="3"/>
  <c r="H30" i="3"/>
  <c r="E22" i="3"/>
  <c r="H22" i="3"/>
  <c r="E18" i="3"/>
  <c r="H18" i="3"/>
  <c r="E10" i="3"/>
  <c r="H10" i="3"/>
  <c r="J10" i="15"/>
  <c r="J8" i="3"/>
  <c r="I1" i="8"/>
  <c r="E880" i="3"/>
  <c r="O51" i="3"/>
  <c r="E248" i="3"/>
  <c r="O879" i="3"/>
  <c r="E847" i="3"/>
  <c r="E747" i="3"/>
  <c r="O747" i="3"/>
  <c r="O8" i="3"/>
  <c r="E169" i="3"/>
  <c r="O169" i="3"/>
  <c r="E51" i="3"/>
  <c r="E879" i="3"/>
  <c r="E52" i="3"/>
  <c r="E8" i="3"/>
  <c r="G208" i="24"/>
  <c r="P10" i="24"/>
  <c r="C214" i="24"/>
  <c r="P7" i="24"/>
  <c r="N212" i="24"/>
  <c r="N213" i="24"/>
  <c r="P8" i="24"/>
  <c r="N208" i="24"/>
  <c r="P11" i="24"/>
  <c r="N211" i="24"/>
  <c r="P9" i="24"/>
  <c r="N209" i="24"/>
  <c r="D1064" i="8"/>
  <c r="H1064" i="8"/>
  <c r="D10" i="15"/>
  <c r="G1064" i="8"/>
  <c r="J1064" i="8"/>
  <c r="N1064" i="8"/>
  <c r="J1052" i="3"/>
  <c r="J1050" i="3"/>
  <c r="J1048" i="3"/>
  <c r="J1046" i="3"/>
  <c r="J1044" i="3"/>
  <c r="J1042" i="3"/>
  <c r="J1040" i="3"/>
  <c r="J1038" i="3"/>
  <c r="J1036" i="3"/>
  <c r="J1025" i="3"/>
  <c r="J1023" i="3"/>
  <c r="J1021" i="3"/>
  <c r="J1019" i="3"/>
  <c r="J1017" i="3"/>
  <c r="J1015" i="3"/>
  <c r="J1013" i="3"/>
  <c r="J1011" i="3"/>
  <c r="J1009" i="3"/>
  <c r="J1007" i="3"/>
  <c r="J1005" i="3"/>
  <c r="J998" i="3"/>
  <c r="J996" i="3"/>
  <c r="J994" i="3"/>
  <c r="J992" i="3"/>
  <c r="J936" i="3"/>
  <c r="J934" i="3"/>
  <c r="J932" i="3"/>
  <c r="J930" i="3"/>
  <c r="J928" i="3"/>
  <c r="J926" i="3"/>
  <c r="J830" i="3"/>
  <c r="J828" i="3"/>
  <c r="J826" i="3"/>
  <c r="J824" i="3"/>
  <c r="J822" i="3"/>
  <c r="J780" i="3"/>
  <c r="J778" i="3"/>
  <c r="J776" i="3"/>
  <c r="J774" i="3"/>
  <c r="J772" i="3"/>
  <c r="J770" i="3"/>
  <c r="J768" i="3"/>
  <c r="J766" i="3"/>
  <c r="J764" i="3"/>
  <c r="J762" i="3"/>
  <c r="J760" i="3"/>
  <c r="J737" i="3"/>
  <c r="J735" i="3"/>
  <c r="J733" i="3"/>
  <c r="J731" i="3"/>
  <c r="J729" i="3"/>
  <c r="J727" i="3"/>
  <c r="J725" i="3"/>
  <c r="J723" i="3"/>
  <c r="J721" i="3"/>
  <c r="J719" i="3"/>
  <c r="J717" i="3"/>
  <c r="J715" i="3"/>
  <c r="J676" i="3"/>
  <c r="J674" i="3"/>
  <c r="J672" i="3"/>
  <c r="J670" i="3"/>
  <c r="J668" i="3"/>
  <c r="J666" i="3"/>
  <c r="J664" i="3"/>
  <c r="J662" i="3"/>
  <c r="J660" i="3"/>
  <c r="J658" i="3"/>
  <c r="J656" i="3"/>
  <c r="J654" i="3"/>
  <c r="J652" i="3"/>
  <c r="J650" i="3"/>
  <c r="J648" i="3"/>
  <c r="J646" i="3"/>
  <c r="J644" i="3"/>
  <c r="J532" i="3"/>
  <c r="J530" i="3"/>
  <c r="J528" i="3"/>
  <c r="J513" i="3"/>
  <c r="J511" i="3"/>
  <c r="J480" i="3"/>
  <c r="J478" i="3"/>
  <c r="J476" i="3"/>
  <c r="J474" i="3"/>
  <c r="J472" i="3"/>
  <c r="J470" i="3"/>
  <c r="J468" i="3"/>
  <c r="J457" i="3"/>
  <c r="J455" i="3"/>
  <c r="J453" i="3"/>
  <c r="J448" i="3"/>
  <c r="J446" i="3"/>
  <c r="J433" i="3"/>
  <c r="J431" i="3"/>
  <c r="J429" i="3"/>
  <c r="J427" i="3"/>
  <c r="J425" i="3"/>
  <c r="J407" i="3"/>
  <c r="J405" i="3"/>
  <c r="J403" i="3"/>
  <c r="J386" i="3"/>
  <c r="J384" i="3"/>
  <c r="J382" i="3"/>
  <c r="J329" i="3"/>
  <c r="J291" i="3"/>
  <c r="J251" i="3"/>
  <c r="J237" i="3"/>
  <c r="J235" i="3"/>
  <c r="J233" i="3"/>
  <c r="J231" i="3"/>
  <c r="J229" i="3"/>
  <c r="J227" i="3"/>
  <c r="J225" i="3"/>
  <c r="J223" i="3"/>
  <c r="J221" i="3"/>
  <c r="J219" i="3"/>
  <c r="J217" i="3"/>
  <c r="J215" i="3"/>
  <c r="J213" i="3"/>
  <c r="J211" i="3"/>
  <c r="J209" i="3"/>
  <c r="J207" i="3"/>
  <c r="J205" i="3"/>
  <c r="J203" i="3"/>
  <c r="J201" i="3"/>
  <c r="J199" i="3"/>
  <c r="J197" i="3"/>
  <c r="J195" i="3"/>
  <c r="J193" i="3"/>
  <c r="J191" i="3"/>
  <c r="J189" i="3"/>
  <c r="J187" i="3"/>
  <c r="J185" i="3"/>
  <c r="J183" i="3"/>
  <c r="J181" i="3"/>
  <c r="J179" i="3"/>
  <c r="J177" i="3"/>
  <c r="J175" i="3"/>
  <c r="J173" i="3"/>
  <c r="J83" i="3"/>
  <c r="J81" i="3"/>
  <c r="J68" i="3"/>
  <c r="J54" i="3"/>
  <c r="J52" i="3"/>
  <c r="J49" i="3"/>
  <c r="J47" i="3"/>
  <c r="J45" i="3"/>
  <c r="J34" i="3"/>
  <c r="J32" i="3"/>
  <c r="J30" i="3"/>
  <c r="J28" i="3"/>
  <c r="J26" i="3"/>
  <c r="J24" i="3"/>
  <c r="J16" i="3"/>
  <c r="J14" i="3"/>
  <c r="J12" i="3"/>
  <c r="J10" i="3"/>
  <c r="J990" i="3"/>
  <c r="J988" i="3"/>
  <c r="J986" i="3"/>
  <c r="J984" i="3"/>
  <c r="J982" i="3"/>
  <c r="J980" i="3"/>
  <c r="J978" i="3"/>
  <c r="J976" i="3"/>
  <c r="J974" i="3"/>
  <c r="J972" i="3"/>
  <c r="J970" i="3"/>
  <c r="J968" i="3"/>
  <c r="J966" i="3"/>
  <c r="J964" i="3"/>
  <c r="J962" i="3"/>
  <c r="J960" i="3"/>
  <c r="J958" i="3"/>
  <c r="J956" i="3"/>
  <c r="J954" i="3"/>
  <c r="J951" i="3"/>
  <c r="J924" i="3"/>
  <c r="J922" i="3"/>
  <c r="J878" i="3"/>
  <c r="J876" i="3"/>
  <c r="J874" i="3"/>
  <c r="J872" i="3"/>
  <c r="J857" i="3"/>
  <c r="J855" i="3"/>
  <c r="J853" i="3"/>
  <c r="J851" i="3"/>
  <c r="J849" i="3"/>
  <c r="J847" i="3"/>
  <c r="J811" i="3"/>
  <c r="J809" i="3"/>
  <c r="J807" i="3"/>
  <c r="J805" i="3"/>
  <c r="J803" i="3"/>
  <c r="J801" i="3"/>
  <c r="J799" i="3"/>
  <c r="J797" i="3"/>
  <c r="J795" i="3"/>
  <c r="J793" i="3"/>
  <c r="J758" i="3"/>
  <c r="J756" i="3"/>
  <c r="J754" i="3"/>
  <c r="J752" i="3"/>
  <c r="J750" i="3"/>
  <c r="J748" i="3"/>
  <c r="J713" i="3"/>
  <c r="J642" i="3"/>
  <c r="J640" i="3"/>
  <c r="J638" i="3"/>
  <c r="J636" i="3"/>
  <c r="J634" i="3"/>
  <c r="J632" i="3"/>
  <c r="J630" i="3"/>
  <c r="J628" i="3"/>
  <c r="J626" i="3"/>
  <c r="J624" i="3"/>
  <c r="J622" i="3"/>
  <c r="J620" i="3"/>
  <c r="J618" i="3"/>
  <c r="J616" i="3"/>
  <c r="J614" i="3"/>
  <c r="J612" i="3"/>
  <c r="J610" i="3"/>
  <c r="J608" i="3"/>
  <c r="J606" i="3"/>
  <c r="J604" i="3"/>
  <c r="J602" i="3"/>
  <c r="J600" i="3"/>
  <c r="J598" i="3"/>
  <c r="J596" i="3"/>
  <c r="J594" i="3"/>
  <c r="J592" i="3"/>
  <c r="J590" i="3"/>
  <c r="J588" i="3"/>
  <c r="J586" i="3"/>
  <c r="J584" i="3"/>
  <c r="J582" i="3"/>
  <c r="J580" i="3"/>
  <c r="J578" i="3"/>
  <c r="J576" i="3"/>
  <c r="J574" i="3"/>
  <c r="J555" i="3"/>
  <c r="J553" i="3"/>
  <c r="J551" i="3"/>
  <c r="J549" i="3"/>
  <c r="J547" i="3"/>
  <c r="J545" i="3"/>
  <c r="J543" i="3"/>
  <c r="J541" i="3"/>
  <c r="J509" i="3"/>
  <c r="J507" i="3"/>
  <c r="J505" i="3"/>
  <c r="J466" i="3"/>
  <c r="J464" i="3"/>
  <c r="J444" i="3"/>
  <c r="J423" i="3"/>
  <c r="J421" i="3"/>
  <c r="J419" i="3"/>
  <c r="J412" i="3"/>
  <c r="J410" i="3"/>
  <c r="J401" i="3"/>
  <c r="J380" i="3"/>
  <c r="J378" i="3"/>
  <c r="J376" i="3"/>
  <c r="J374" i="3"/>
  <c r="J327" i="3"/>
  <c r="J325" i="3"/>
  <c r="J323" i="3"/>
  <c r="J321" i="3"/>
  <c r="J304" i="3"/>
  <c r="J289" i="3"/>
  <c r="J287" i="3"/>
  <c r="J285" i="3"/>
  <c r="J283" i="3"/>
  <c r="J281" i="3"/>
  <c r="J279" i="3"/>
  <c r="J277" i="3"/>
  <c r="J275" i="3"/>
  <c r="J273" i="3"/>
  <c r="J271" i="3"/>
  <c r="J269" i="3"/>
  <c r="J267" i="3"/>
  <c r="J265" i="3"/>
  <c r="J263" i="3"/>
  <c r="J261" i="3"/>
  <c r="J254" i="3"/>
  <c r="J249" i="3"/>
  <c r="J240" i="3"/>
  <c r="J171" i="3"/>
  <c r="J169" i="3"/>
  <c r="J110" i="3"/>
  <c r="J65" i="3"/>
  <c r="J43" i="3"/>
  <c r="J21" i="3"/>
  <c r="J1034" i="3"/>
  <c r="J1032" i="3"/>
  <c r="J1030" i="3"/>
  <c r="J1003" i="3"/>
  <c r="J1001" i="3"/>
  <c r="J999" i="3"/>
  <c r="J920" i="3"/>
  <c r="J918" i="3"/>
  <c r="J916" i="3"/>
  <c r="J914" i="3"/>
  <c r="J912" i="3"/>
  <c r="J910" i="3"/>
  <c r="J908" i="3"/>
  <c r="J906" i="3"/>
  <c r="J904" i="3"/>
  <c r="J902" i="3"/>
  <c r="J900" i="3"/>
  <c r="J898" i="3"/>
  <c r="J896" i="3"/>
  <c r="J870" i="3"/>
  <c r="J868" i="3"/>
  <c r="J866" i="3"/>
  <c r="J864" i="3"/>
  <c r="J746" i="3"/>
  <c r="J744" i="3"/>
  <c r="J742" i="3"/>
  <c r="J711" i="3"/>
  <c r="J709" i="3"/>
  <c r="J707" i="3"/>
  <c r="J705" i="3"/>
  <c r="J703" i="3"/>
  <c r="J701" i="3"/>
  <c r="J699" i="3"/>
  <c r="J526" i="3"/>
  <c r="J503" i="3"/>
  <c r="J501" i="3"/>
  <c r="J499" i="3"/>
  <c r="J497" i="3"/>
  <c r="J495" i="3"/>
  <c r="J493" i="3"/>
  <c r="J491" i="3"/>
  <c r="J489" i="3"/>
  <c r="J487" i="3"/>
  <c r="J462" i="3"/>
  <c r="J451" i="3"/>
  <c r="J449" i="3"/>
  <c r="J442" i="3"/>
  <c r="J440" i="3"/>
  <c r="J417" i="3"/>
  <c r="J408" i="3"/>
  <c r="J399" i="3"/>
  <c r="J397" i="3"/>
  <c r="J395" i="3"/>
  <c r="J393" i="3"/>
  <c r="J391" i="3"/>
  <c r="J389" i="3"/>
  <c r="J372" i="3"/>
  <c r="J370" i="3"/>
  <c r="J368" i="3"/>
  <c r="J366" i="3"/>
  <c r="J364" i="3"/>
  <c r="J362" i="3"/>
  <c r="J360" i="3"/>
  <c r="J358" i="3"/>
  <c r="J356" i="3"/>
  <c r="J354" i="3"/>
  <c r="J352" i="3"/>
  <c r="J350" i="3"/>
  <c r="J348" i="3"/>
  <c r="J346" i="3"/>
  <c r="J319" i="3"/>
  <c r="J317" i="3"/>
  <c r="J315" i="3"/>
  <c r="J313" i="3"/>
  <c r="J311" i="3"/>
  <c r="J309" i="3"/>
  <c r="J302" i="3"/>
  <c r="J300" i="3"/>
  <c r="J298" i="3"/>
  <c r="J296" i="3"/>
  <c r="J294" i="3"/>
  <c r="J259" i="3"/>
  <c r="J252" i="3"/>
  <c r="J247" i="3"/>
  <c r="J245" i="3"/>
  <c r="J243" i="3"/>
  <c r="J238" i="3"/>
  <c r="J167" i="3"/>
  <c r="J165" i="3"/>
  <c r="J163" i="3"/>
  <c r="J161" i="3"/>
  <c r="J159" i="3"/>
  <c r="J157" i="3"/>
  <c r="J155" i="3"/>
  <c r="J153" i="3"/>
  <c r="J151" i="3"/>
  <c r="J149" i="3"/>
  <c r="J147" i="3"/>
  <c r="J145" i="3"/>
  <c r="J143" i="3"/>
  <c r="J141" i="3"/>
  <c r="J139" i="3"/>
  <c r="J137" i="3"/>
  <c r="J135" i="3"/>
  <c r="J108" i="3"/>
  <c r="J106" i="3"/>
  <c r="J104" i="3"/>
  <c r="J102" i="3"/>
  <c r="J100" i="3"/>
  <c r="J98" i="3"/>
  <c r="J19" i="3"/>
  <c r="J1028" i="3"/>
  <c r="J1026" i="3"/>
  <c r="J952" i="3"/>
  <c r="J949" i="3"/>
  <c r="J947" i="3"/>
  <c r="J945" i="3"/>
  <c r="J943" i="3"/>
  <c r="J941" i="3"/>
  <c r="J939" i="3"/>
  <c r="J937" i="3"/>
  <c r="J894" i="3"/>
  <c r="J892" i="3"/>
  <c r="J890" i="3"/>
  <c r="J888" i="3"/>
  <c r="J886" i="3"/>
  <c r="J884" i="3"/>
  <c r="J882" i="3"/>
  <c r="J879" i="3"/>
  <c r="J862" i="3"/>
  <c r="J860" i="3"/>
  <c r="J858" i="3"/>
  <c r="J845" i="3"/>
  <c r="J843" i="3"/>
  <c r="J841" i="3"/>
  <c r="J839" i="3"/>
  <c r="J837" i="3"/>
  <c r="J835" i="3"/>
  <c r="J833" i="3"/>
  <c r="J831" i="3"/>
  <c r="J820" i="3"/>
  <c r="J818" i="3"/>
  <c r="J816" i="3"/>
  <c r="J814" i="3"/>
  <c r="J812" i="3"/>
  <c r="J791" i="3"/>
  <c r="J789" i="3"/>
  <c r="J787" i="3"/>
  <c r="J785" i="3"/>
  <c r="J783" i="3"/>
  <c r="J781" i="3"/>
  <c r="J740" i="3"/>
  <c r="J697" i="3"/>
  <c r="J695" i="3"/>
  <c r="J693" i="3"/>
  <c r="J691" i="3"/>
  <c r="J689" i="3"/>
  <c r="J687" i="3"/>
  <c r="J685" i="3"/>
  <c r="J683" i="3"/>
  <c r="J681" i="3"/>
  <c r="J679" i="3"/>
  <c r="J572" i="3"/>
  <c r="J570" i="3"/>
  <c r="J568" i="3"/>
  <c r="J566" i="3"/>
  <c r="J564" i="3"/>
  <c r="J562" i="3"/>
  <c r="J560" i="3"/>
  <c r="J558" i="3"/>
  <c r="J539" i="3"/>
  <c r="J537" i="3"/>
  <c r="J535" i="3"/>
  <c r="J524" i="3"/>
  <c r="J522" i="3"/>
  <c r="J520" i="3"/>
  <c r="J518" i="3"/>
  <c r="J516" i="3"/>
  <c r="J514" i="3"/>
  <c r="J485" i="3"/>
  <c r="J483" i="3"/>
  <c r="J481" i="3"/>
  <c r="J460" i="3"/>
  <c r="J458" i="3"/>
  <c r="J438" i="3"/>
  <c r="J436" i="3"/>
  <c r="J415" i="3"/>
  <c r="J387" i="3"/>
  <c r="J344" i="3"/>
  <c r="J342" i="3"/>
  <c r="J340" i="3"/>
  <c r="J338" i="3"/>
  <c r="J336" i="3"/>
  <c r="J334" i="3"/>
  <c r="J332" i="3"/>
  <c r="J330" i="3"/>
  <c r="J307" i="3"/>
  <c r="J292" i="3"/>
  <c r="J257" i="3"/>
  <c r="J241" i="3"/>
  <c r="J133" i="3"/>
  <c r="J131" i="3"/>
  <c r="J129" i="3"/>
  <c r="J127" i="3"/>
  <c r="J125" i="3"/>
  <c r="J123" i="3"/>
  <c r="J121" i="3"/>
  <c r="J119" i="3"/>
  <c r="J117" i="3"/>
  <c r="J115" i="3"/>
  <c r="J113" i="3"/>
  <c r="J96" i="3"/>
  <c r="J94" i="3"/>
  <c r="J92" i="3"/>
  <c r="J90" i="3"/>
  <c r="J88" i="3"/>
  <c r="J86" i="3"/>
  <c r="J79" i="3"/>
  <c r="J77" i="3"/>
  <c r="J75" i="3"/>
  <c r="J73" i="3"/>
  <c r="J71" i="3"/>
  <c r="J69" i="3"/>
  <c r="J63" i="3"/>
  <c r="J61" i="3"/>
  <c r="J59" i="3"/>
  <c r="J57" i="3"/>
  <c r="J55" i="3"/>
  <c r="J41" i="3"/>
  <c r="J39" i="3"/>
  <c r="J37" i="3"/>
  <c r="J22" i="3"/>
  <c r="J17" i="3"/>
  <c r="P1" i="8"/>
  <c r="J1051" i="3"/>
  <c r="J1049" i="3"/>
  <c r="J1047" i="3"/>
  <c r="J1045" i="3"/>
  <c r="J1043" i="3"/>
  <c r="J1041" i="3"/>
  <c r="J1039" i="3"/>
  <c r="J1037" i="3"/>
  <c r="J1035" i="3"/>
  <c r="J1024" i="3"/>
  <c r="J1022" i="3"/>
  <c r="J1020" i="3"/>
  <c r="J1018" i="3"/>
  <c r="J1016" i="3"/>
  <c r="J1014" i="3"/>
  <c r="J1012" i="3"/>
  <c r="J1010" i="3"/>
  <c r="J1008" i="3"/>
  <c r="J1006" i="3"/>
  <c r="J997" i="3"/>
  <c r="J995" i="3"/>
  <c r="J993" i="3"/>
  <c r="J935" i="3"/>
  <c r="J933" i="3"/>
  <c r="J931" i="3"/>
  <c r="J929" i="3"/>
  <c r="J927" i="3"/>
  <c r="J925" i="3"/>
  <c r="J880" i="3"/>
  <c r="J829" i="3"/>
  <c r="J827" i="3"/>
  <c r="J825" i="3"/>
  <c r="J823" i="3"/>
  <c r="J779" i="3"/>
  <c r="J777" i="3"/>
  <c r="J775" i="3"/>
  <c r="J773" i="3"/>
  <c r="J771" i="3"/>
  <c r="J769" i="3"/>
  <c r="J767" i="3"/>
  <c r="J765" i="3"/>
  <c r="J763" i="3"/>
  <c r="J761" i="3"/>
  <c r="J759" i="3"/>
  <c r="J738" i="3"/>
  <c r="J736" i="3"/>
  <c r="J734" i="3"/>
  <c r="J732" i="3"/>
  <c r="J730" i="3"/>
  <c r="J728" i="3"/>
  <c r="J726" i="3"/>
  <c r="J724" i="3"/>
  <c r="J722" i="3"/>
  <c r="J720" i="3"/>
  <c r="J718" i="3"/>
  <c r="J716" i="3"/>
  <c r="J714" i="3"/>
  <c r="J677" i="3"/>
  <c r="J675" i="3"/>
  <c r="J673" i="3"/>
  <c r="J671" i="3"/>
  <c r="J669" i="3"/>
  <c r="J667" i="3"/>
  <c r="J665" i="3"/>
  <c r="J663" i="3"/>
  <c r="J661" i="3"/>
  <c r="J659" i="3"/>
  <c r="J657" i="3"/>
  <c r="J655" i="3"/>
  <c r="J653" i="3"/>
  <c r="J651" i="3"/>
  <c r="J649" i="3"/>
  <c r="J647" i="3"/>
  <c r="J645" i="3"/>
  <c r="J643" i="3"/>
  <c r="J533" i="3"/>
  <c r="J531" i="3"/>
  <c r="J529" i="3"/>
  <c r="J512" i="3"/>
  <c r="J510" i="3"/>
  <c r="J479" i="3"/>
  <c r="J477" i="3"/>
  <c r="J475" i="3"/>
  <c r="J473" i="3"/>
  <c r="J471" i="3"/>
  <c r="J469" i="3"/>
  <c r="J467" i="3"/>
  <c r="J456" i="3"/>
  <c r="J454" i="3"/>
  <c r="J447" i="3"/>
  <c r="J445" i="3"/>
  <c r="J434" i="3"/>
  <c r="J432" i="3"/>
  <c r="J430" i="3"/>
  <c r="J428" i="3"/>
  <c r="J426" i="3"/>
  <c r="J406" i="3"/>
  <c r="J404" i="3"/>
  <c r="J385" i="3"/>
  <c r="J383" i="3"/>
  <c r="J381" i="3"/>
  <c r="J328" i="3"/>
  <c r="J250" i="3"/>
  <c r="J236" i="3"/>
  <c r="J234" i="3"/>
  <c r="J232" i="3"/>
  <c r="J230" i="3"/>
  <c r="J228" i="3"/>
  <c r="J226" i="3"/>
  <c r="J224" i="3"/>
  <c r="J222" i="3"/>
  <c r="J220" i="3"/>
  <c r="J218" i="3"/>
  <c r="J216" i="3"/>
  <c r="J214" i="3"/>
  <c r="J212" i="3"/>
  <c r="J210" i="3"/>
  <c r="J208" i="3"/>
  <c r="J206" i="3"/>
  <c r="J204" i="3"/>
  <c r="J202" i="3"/>
  <c r="J200" i="3"/>
  <c r="J198" i="3"/>
  <c r="J196" i="3"/>
  <c r="J194" i="3"/>
  <c r="J192" i="3"/>
  <c r="J190" i="3"/>
  <c r="J188" i="3"/>
  <c r="J186" i="3"/>
  <c r="J184" i="3"/>
  <c r="J182" i="3"/>
  <c r="J180" i="3"/>
  <c r="J178" i="3"/>
  <c r="J176" i="3"/>
  <c r="J174" i="3"/>
  <c r="J172" i="3"/>
  <c r="J111" i="3"/>
  <c r="J84" i="3"/>
  <c r="J82" i="3"/>
  <c r="J66" i="3"/>
  <c r="J53" i="3"/>
  <c r="J50" i="3"/>
  <c r="J48" i="3"/>
  <c r="J46" i="3"/>
  <c r="J44" i="3"/>
  <c r="J35" i="3"/>
  <c r="J33" i="3"/>
  <c r="J31" i="3"/>
  <c r="J29" i="3"/>
  <c r="J27" i="3"/>
  <c r="J25" i="3"/>
  <c r="J15" i="3"/>
  <c r="J13" i="3"/>
  <c r="J11" i="3"/>
  <c r="J9" i="3"/>
  <c r="O1064" i="8"/>
  <c r="J991" i="3"/>
  <c r="J989" i="3"/>
  <c r="J987" i="3"/>
  <c r="J985" i="3"/>
  <c r="J983" i="3"/>
  <c r="J981" i="3"/>
  <c r="J979" i="3"/>
  <c r="J977" i="3"/>
  <c r="J975" i="3"/>
  <c r="J973" i="3"/>
  <c r="J971" i="3"/>
  <c r="J969" i="3"/>
  <c r="J967" i="3"/>
  <c r="J965" i="3"/>
  <c r="J963" i="3"/>
  <c r="J961" i="3"/>
  <c r="J959" i="3"/>
  <c r="J957" i="3"/>
  <c r="J955" i="3"/>
  <c r="J950" i="3"/>
  <c r="J923" i="3"/>
  <c r="J921" i="3"/>
  <c r="J877" i="3"/>
  <c r="J875" i="3"/>
  <c r="J873" i="3"/>
  <c r="J856" i="3"/>
  <c r="J854" i="3"/>
  <c r="J852" i="3"/>
  <c r="J850" i="3"/>
  <c r="J848" i="3"/>
  <c r="J810" i="3"/>
  <c r="J808" i="3"/>
  <c r="J806" i="3"/>
  <c r="J804" i="3"/>
  <c r="J802" i="3"/>
  <c r="J800" i="3"/>
  <c r="J798" i="3"/>
  <c r="J796" i="3"/>
  <c r="J794" i="3"/>
  <c r="J792" i="3"/>
  <c r="J757" i="3"/>
  <c r="J755" i="3"/>
  <c r="J753" i="3"/>
  <c r="J751" i="3"/>
  <c r="J749" i="3"/>
  <c r="J747" i="3"/>
  <c r="J712" i="3"/>
  <c r="J641" i="3"/>
  <c r="J639" i="3"/>
  <c r="J637" i="3"/>
  <c r="J635" i="3"/>
  <c r="J633" i="3"/>
  <c r="J631" i="3"/>
  <c r="J629" i="3"/>
  <c r="J627" i="3"/>
  <c r="J625" i="3"/>
  <c r="J623" i="3"/>
  <c r="J621" i="3"/>
  <c r="J619" i="3"/>
  <c r="J617" i="3"/>
  <c r="J615" i="3"/>
  <c r="J613" i="3"/>
  <c r="J611" i="3"/>
  <c r="J609" i="3"/>
  <c r="J607" i="3"/>
  <c r="J605" i="3"/>
  <c r="J603" i="3"/>
  <c r="J601" i="3"/>
  <c r="J599" i="3"/>
  <c r="J597" i="3"/>
  <c r="J595" i="3"/>
  <c r="J593" i="3"/>
  <c r="J591" i="3"/>
  <c r="J589" i="3"/>
  <c r="J587" i="3"/>
  <c r="J585" i="3"/>
  <c r="J583" i="3"/>
  <c r="J581" i="3"/>
  <c r="J579" i="3"/>
  <c r="J577" i="3"/>
  <c r="J575" i="3"/>
  <c r="J573" i="3"/>
  <c r="J556" i="3"/>
  <c r="J554" i="3"/>
  <c r="J552" i="3"/>
  <c r="J550" i="3"/>
  <c r="J548" i="3"/>
  <c r="J546" i="3"/>
  <c r="J544" i="3"/>
  <c r="J542" i="3"/>
  <c r="J540" i="3"/>
  <c r="J527" i="3"/>
  <c r="J508" i="3"/>
  <c r="J506" i="3"/>
  <c r="J465" i="3"/>
  <c r="J443" i="3"/>
  <c r="J424" i="3"/>
  <c r="J422" i="3"/>
  <c r="J420" i="3"/>
  <c r="J418" i="3"/>
  <c r="J413" i="3"/>
  <c r="J411" i="3"/>
  <c r="J402" i="3"/>
  <c r="J379" i="3"/>
  <c r="J377" i="3"/>
  <c r="J375" i="3"/>
  <c r="J373" i="3"/>
  <c r="J326" i="3"/>
  <c r="J324" i="3"/>
  <c r="J322" i="3"/>
  <c r="J305" i="3"/>
  <c r="J290" i="3"/>
  <c r="J288" i="3"/>
  <c r="J286" i="3"/>
  <c r="J284" i="3"/>
  <c r="J282" i="3"/>
  <c r="J280" i="3"/>
  <c r="J278" i="3"/>
  <c r="J276" i="3"/>
  <c r="J274" i="3"/>
  <c r="J272" i="3"/>
  <c r="J270" i="3"/>
  <c r="J268" i="3"/>
  <c r="J266" i="3"/>
  <c r="J264" i="3"/>
  <c r="J262" i="3"/>
  <c r="J260" i="3"/>
  <c r="J255" i="3"/>
  <c r="J248" i="3"/>
  <c r="J239" i="3"/>
  <c r="J170" i="3"/>
  <c r="J80" i="3"/>
  <c r="J23" i="3"/>
  <c r="J1033" i="3"/>
  <c r="J1031" i="3"/>
  <c r="J1004" i="3"/>
  <c r="J1002" i="3"/>
  <c r="J1000" i="3"/>
  <c r="J919" i="3"/>
  <c r="J917" i="3"/>
  <c r="J915" i="3"/>
  <c r="J913" i="3"/>
  <c r="J911" i="3"/>
  <c r="J909" i="3"/>
  <c r="J907" i="3"/>
  <c r="J905" i="3"/>
  <c r="J903" i="3"/>
  <c r="J901" i="3"/>
  <c r="J899" i="3"/>
  <c r="J897" i="3"/>
  <c r="J871" i="3"/>
  <c r="J869" i="3"/>
  <c r="J867" i="3"/>
  <c r="J865" i="3"/>
  <c r="J863" i="3"/>
  <c r="J821" i="3"/>
  <c r="J745" i="3"/>
  <c r="J743" i="3"/>
  <c r="J741" i="3"/>
  <c r="J710" i="3"/>
  <c r="J708" i="3"/>
  <c r="J706" i="3"/>
  <c r="J704" i="3"/>
  <c r="J702" i="3"/>
  <c r="J700" i="3"/>
  <c r="J698" i="3"/>
  <c r="J525" i="3"/>
  <c r="J504" i="3"/>
  <c r="J502" i="3"/>
  <c r="J500" i="3"/>
  <c r="J498" i="3"/>
  <c r="J496" i="3"/>
  <c r="J494" i="3"/>
  <c r="J492" i="3"/>
  <c r="J490" i="3"/>
  <c r="J488" i="3"/>
  <c r="J463" i="3"/>
  <c r="J452" i="3"/>
  <c r="J450" i="3"/>
  <c r="J441" i="3"/>
  <c r="J439" i="3"/>
  <c r="J416" i="3"/>
  <c r="J409" i="3"/>
  <c r="J400" i="3"/>
  <c r="J398" i="3"/>
  <c r="J396" i="3"/>
  <c r="J394" i="3"/>
  <c r="J392" i="3"/>
  <c r="J390" i="3"/>
  <c r="J388" i="3"/>
  <c r="J371" i="3"/>
  <c r="J369" i="3"/>
  <c r="J367" i="3"/>
  <c r="J365" i="3"/>
  <c r="J363" i="3"/>
  <c r="J361" i="3"/>
  <c r="J359" i="3"/>
  <c r="J357" i="3"/>
  <c r="J355" i="3"/>
  <c r="J353" i="3"/>
  <c r="J351" i="3"/>
  <c r="J349" i="3"/>
  <c r="J347" i="3"/>
  <c r="J345" i="3"/>
  <c r="J320" i="3"/>
  <c r="J318" i="3"/>
  <c r="J316" i="3"/>
  <c r="J314" i="3"/>
  <c r="J312" i="3"/>
  <c r="J310" i="3"/>
  <c r="J308" i="3"/>
  <c r="J303" i="3"/>
  <c r="J301" i="3"/>
  <c r="J299" i="3"/>
  <c r="J297" i="3"/>
  <c r="J295" i="3"/>
  <c r="J258" i="3"/>
  <c r="J253" i="3"/>
  <c r="J246" i="3"/>
  <c r="J244" i="3"/>
  <c r="J242" i="3"/>
  <c r="J168" i="3"/>
  <c r="J166" i="3"/>
  <c r="J164" i="3"/>
  <c r="J162" i="3"/>
  <c r="J160" i="3"/>
  <c r="J158" i="3"/>
  <c r="J156" i="3"/>
  <c r="J154" i="3"/>
  <c r="J152" i="3"/>
  <c r="J150" i="3"/>
  <c r="J148" i="3"/>
  <c r="J146" i="3"/>
  <c r="J144" i="3"/>
  <c r="J142" i="3"/>
  <c r="J140" i="3"/>
  <c r="J138" i="3"/>
  <c r="J136" i="3"/>
  <c r="J109" i="3"/>
  <c r="J107" i="3"/>
  <c r="J105" i="3"/>
  <c r="J103" i="3"/>
  <c r="J101" i="3"/>
  <c r="J99" i="3"/>
  <c r="J97" i="3"/>
  <c r="J67" i="3"/>
  <c r="J51" i="3"/>
  <c r="J20" i="3"/>
  <c r="J1029" i="3"/>
  <c r="J1027" i="3"/>
  <c r="J953" i="3"/>
  <c r="J948" i="3"/>
  <c r="J946" i="3"/>
  <c r="J944" i="3"/>
  <c r="J942" i="3"/>
  <c r="J940" i="3"/>
  <c r="J938" i="3"/>
  <c r="J895" i="3"/>
  <c r="J893" i="3"/>
  <c r="J891" i="3"/>
  <c r="J889" i="3"/>
  <c r="J887" i="3"/>
  <c r="J885" i="3"/>
  <c r="J883" i="3"/>
  <c r="J881" i="3"/>
  <c r="J861" i="3"/>
  <c r="J859" i="3"/>
  <c r="J846" i="3"/>
  <c r="J844" i="3"/>
  <c r="J842" i="3"/>
  <c r="J840" i="3"/>
  <c r="J838" i="3"/>
  <c r="J836" i="3"/>
  <c r="J834" i="3"/>
  <c r="J832" i="3"/>
  <c r="J819" i="3"/>
  <c r="J817" i="3"/>
  <c r="J815" i="3"/>
  <c r="J813" i="3"/>
  <c r="J790" i="3"/>
  <c r="J788" i="3"/>
  <c r="J786" i="3"/>
  <c r="J784" i="3"/>
  <c r="J782" i="3"/>
  <c r="J739" i="3"/>
  <c r="J696" i="3"/>
  <c r="J694" i="3"/>
  <c r="J692" i="3"/>
  <c r="J690" i="3"/>
  <c r="J688" i="3"/>
  <c r="J686" i="3"/>
  <c r="J684" i="3"/>
  <c r="J682" i="3"/>
  <c r="J680" i="3"/>
  <c r="J678" i="3"/>
  <c r="J571" i="3"/>
  <c r="J569" i="3"/>
  <c r="J567" i="3"/>
  <c r="J565" i="3"/>
  <c r="J563" i="3"/>
  <c r="J561" i="3"/>
  <c r="J559" i="3"/>
  <c r="J557" i="3"/>
  <c r="J538" i="3"/>
  <c r="J536" i="3"/>
  <c r="J534" i="3"/>
  <c r="J523" i="3"/>
  <c r="J521" i="3"/>
  <c r="J519" i="3"/>
  <c r="J517" i="3"/>
  <c r="J515" i="3"/>
  <c r="J486" i="3"/>
  <c r="J484" i="3"/>
  <c r="J482" i="3"/>
  <c r="J461" i="3"/>
  <c r="J459" i="3"/>
  <c r="J437" i="3"/>
  <c r="J435" i="3"/>
  <c r="J414" i="3"/>
  <c r="J343" i="3"/>
  <c r="J341" i="3"/>
  <c r="J339" i="3"/>
  <c r="J337" i="3"/>
  <c r="J335" i="3"/>
  <c r="J333" i="3"/>
  <c r="J331" i="3"/>
  <c r="J306" i="3"/>
  <c r="J293" i="3"/>
  <c r="J256" i="3"/>
  <c r="J134" i="3"/>
  <c r="J132" i="3"/>
  <c r="J130" i="3"/>
  <c r="J128" i="3"/>
  <c r="J126" i="3"/>
  <c r="J124" i="3"/>
  <c r="J122" i="3"/>
  <c r="J120" i="3"/>
  <c r="J118" i="3"/>
  <c r="J116" i="3"/>
  <c r="J114" i="3"/>
  <c r="J112" i="3"/>
  <c r="J95" i="3"/>
  <c r="J93" i="3"/>
  <c r="J91" i="3"/>
  <c r="J89" i="3"/>
  <c r="J87" i="3"/>
  <c r="J85" i="3"/>
  <c r="J78" i="3"/>
  <c r="J76" i="3"/>
  <c r="J74" i="3"/>
  <c r="J72" i="3"/>
  <c r="J70" i="3"/>
  <c r="J64" i="3"/>
  <c r="J62" i="3"/>
  <c r="J60" i="3"/>
  <c r="J58" i="3"/>
  <c r="J56" i="3"/>
  <c r="J42" i="3"/>
  <c r="J40" i="3"/>
  <c r="J38" i="3"/>
  <c r="J36" i="3"/>
  <c r="J18" i="3"/>
  <c r="BI256" i="13"/>
  <c r="BL256" i="13" s="1"/>
  <c r="AD256" i="13"/>
  <c r="BI242" i="13"/>
  <c r="BL242" i="13" s="1"/>
  <c r="AD242" i="13"/>
  <c r="BI125" i="13"/>
  <c r="BL125" i="13" s="1"/>
  <c r="AD125" i="13"/>
  <c r="BI121" i="13"/>
  <c r="BL121" i="13" s="1"/>
  <c r="AD121" i="13"/>
  <c r="BI237" i="13"/>
  <c r="BL237" i="13" s="1"/>
  <c r="AD237" i="13"/>
  <c r="BI333" i="13"/>
  <c r="BL333" i="13" s="1"/>
  <c r="AD333" i="13"/>
  <c r="BI246" i="13"/>
  <c r="BL246" i="13" s="1"/>
  <c r="AD246" i="13"/>
  <c r="BI212" i="13"/>
  <c r="BL212" i="13" s="1"/>
  <c r="AD212" i="13"/>
  <c r="BI139" i="13"/>
  <c r="BL139" i="13" s="1"/>
  <c r="AD139" i="13"/>
  <c r="BI441" i="13"/>
  <c r="BL441" i="13" s="1"/>
  <c r="AD441" i="13"/>
  <c r="BI122" i="13"/>
  <c r="BL122" i="13" s="1"/>
  <c r="AD122" i="13"/>
  <c r="AD22" i="13"/>
  <c r="Z16" i="13"/>
  <c r="AB22" i="13"/>
  <c r="AB24" i="13"/>
  <c r="E209" i="13"/>
  <c r="G416" i="13"/>
  <c r="E289" i="13"/>
  <c r="AB289" i="13" s="1"/>
  <c r="E59" i="13"/>
  <c r="AB59" i="13" s="1"/>
  <c r="E47" i="13"/>
  <c r="AB47" i="13" s="1"/>
  <c r="E40" i="13"/>
  <c r="E36" i="13"/>
  <c r="AA21" i="13"/>
  <c r="E38" i="13"/>
  <c r="Z40" i="13"/>
  <c r="AC109" i="13"/>
  <c r="AD133" i="13"/>
  <c r="AD138" i="13"/>
  <c r="AB211" i="13"/>
  <c r="AA217" i="13"/>
  <c r="E425" i="13"/>
  <c r="G425" i="13" s="1"/>
  <c r="E382" i="13"/>
  <c r="E378" i="13"/>
  <c r="E375" i="13"/>
  <c r="E343" i="13"/>
  <c r="AB343" i="13" s="1"/>
  <c r="E323" i="13"/>
  <c r="E261" i="13"/>
  <c r="E258" i="13"/>
  <c r="E227" i="13"/>
  <c r="E219" i="13"/>
  <c r="E215" i="13"/>
  <c r="E194" i="13"/>
  <c r="AB194" i="13" s="1"/>
  <c r="E169" i="13"/>
  <c r="E161" i="13"/>
  <c r="E45" i="13"/>
  <c r="AB45" i="13" s="1"/>
  <c r="Z374" i="13"/>
  <c r="E394" i="13"/>
  <c r="E341" i="13"/>
  <c r="AB341" i="13" s="1"/>
  <c r="E290" i="13"/>
  <c r="G198" i="13"/>
  <c r="E50" i="13"/>
  <c r="AA101" i="13"/>
  <c r="AA139" i="13"/>
  <c r="E152" i="13"/>
  <c r="AB152" i="13" s="1"/>
  <c r="AC181" i="13"/>
  <c r="Z229" i="13"/>
  <c r="AA249" i="13"/>
  <c r="Z257" i="13"/>
  <c r="Z418" i="13"/>
  <c r="AC437" i="13"/>
  <c r="E445" i="13"/>
  <c r="AB445" i="13" s="1"/>
  <c r="E388" i="13"/>
  <c r="E360" i="13"/>
  <c r="AB360" i="13" s="1"/>
  <c r="E346" i="13"/>
  <c r="E299" i="13"/>
  <c r="E281" i="13"/>
  <c r="E273" i="13"/>
  <c r="E271" i="13"/>
  <c r="E270" i="13"/>
  <c r="E255" i="13"/>
  <c r="E202" i="13"/>
  <c r="AB202" i="13" s="1"/>
  <c r="E23" i="13"/>
  <c r="AC53" i="13"/>
  <c r="E56" i="13"/>
  <c r="AB56" i="13" s="1"/>
  <c r="AB66" i="13"/>
  <c r="AD89" i="13"/>
  <c r="AA89" i="13"/>
  <c r="AC145" i="13"/>
  <c r="AA145" i="13"/>
  <c r="AD149" i="13"/>
  <c r="AA149" i="13"/>
  <c r="AB87" i="13"/>
  <c r="AC11" i="13"/>
  <c r="AA11" i="13"/>
  <c r="AC42" i="13"/>
  <c r="AD42" i="13"/>
  <c r="AD37" i="13"/>
  <c r="AC93" i="13"/>
  <c r="AA93" i="13"/>
  <c r="AA129" i="13"/>
  <c r="AD129" i="13"/>
  <c r="AD143" i="13"/>
  <c r="AA143" i="13"/>
  <c r="AC24" i="13"/>
  <c r="AD24" i="13"/>
  <c r="AC28" i="13"/>
  <c r="AD28" i="13"/>
  <c r="AC36" i="13"/>
  <c r="AA69" i="13"/>
  <c r="AA71" i="13"/>
  <c r="AD115" i="13"/>
  <c r="AA117" i="13"/>
  <c r="AA121" i="13"/>
  <c r="E132" i="13"/>
  <c r="AB132" i="13" s="1"/>
  <c r="E154" i="13"/>
  <c r="AB154" i="13" s="1"/>
  <c r="E156" i="13"/>
  <c r="AA177" i="13"/>
  <c r="AA179" i="13"/>
  <c r="AA191" i="13"/>
  <c r="AD202" i="13"/>
  <c r="AA209" i="13"/>
  <c r="AA237" i="13"/>
  <c r="Z251" i="13"/>
  <c r="AA257" i="13"/>
  <c r="Z267" i="13"/>
  <c r="Z306" i="13"/>
  <c r="Z322" i="13"/>
  <c r="Z342" i="13"/>
  <c r="E348" i="13"/>
  <c r="AB348" i="13" s="1"/>
  <c r="AA361" i="13"/>
  <c r="AC372" i="13"/>
  <c r="AC402" i="13"/>
  <c r="AD423" i="13"/>
  <c r="E408" i="13"/>
  <c r="G407" i="13"/>
  <c r="E396" i="13"/>
  <c r="G377" i="13"/>
  <c r="E374" i="13"/>
  <c r="G369" i="13"/>
  <c r="G355" i="13"/>
  <c r="E345" i="13"/>
  <c r="G332" i="13"/>
  <c r="G326" i="13"/>
  <c r="E318" i="13"/>
  <c r="E315" i="13"/>
  <c r="E304" i="13"/>
  <c r="E303" i="13"/>
  <c r="AB303" i="13" s="1"/>
  <c r="E297" i="13"/>
  <c r="E259" i="13"/>
  <c r="G194" i="13"/>
  <c r="E188" i="13"/>
  <c r="AB188" i="13" s="1"/>
  <c r="E182" i="13"/>
  <c r="G181" i="13"/>
  <c r="G172" i="13"/>
  <c r="G148" i="13"/>
  <c r="G96" i="13"/>
  <c r="E81" i="13"/>
  <c r="E80" i="13"/>
  <c r="G76" i="13"/>
  <c r="G74" i="13"/>
  <c r="G59" i="13"/>
  <c r="G47" i="13"/>
  <c r="G35" i="13"/>
  <c r="G29" i="13"/>
  <c r="AD62" i="13"/>
  <c r="AC69" i="13"/>
  <c r="AA75" i="13"/>
  <c r="AD101" i="13"/>
  <c r="AA131" i="13"/>
  <c r="AA161" i="13"/>
  <c r="AD175" i="13"/>
  <c r="AA189" i="13"/>
  <c r="AC193" i="13"/>
  <c r="AA199" i="13"/>
  <c r="Z245" i="13"/>
  <c r="E253" i="13"/>
  <c r="Z255" i="13"/>
  <c r="Z265" i="13"/>
  <c r="AC267" i="13"/>
  <c r="AA269" i="13"/>
  <c r="AC271" i="13"/>
  <c r="Z277" i="13"/>
  <c r="AC304" i="13"/>
  <c r="AD438" i="13"/>
  <c r="Z445" i="13"/>
  <c r="E440" i="13"/>
  <c r="E435" i="13"/>
  <c r="AB435" i="13" s="1"/>
  <c r="E431" i="13"/>
  <c r="AB431" i="13" s="1"/>
  <c r="E430" i="13"/>
  <c r="AB430" i="13" s="1"/>
  <c r="E429" i="13"/>
  <c r="AB429" i="13" s="1"/>
  <c r="AA165" i="13"/>
  <c r="AC171" i="13"/>
  <c r="AA201" i="13"/>
  <c r="Z205" i="13"/>
  <c r="E244" i="13"/>
  <c r="AB244" i="13" s="1"/>
  <c r="AA245" i="13"/>
  <c r="Z261" i="13"/>
  <c r="AC358" i="13"/>
  <c r="Z443" i="13"/>
  <c r="E443" i="13"/>
  <c r="AB443" i="13" s="1"/>
  <c r="E442" i="13"/>
  <c r="AB442" i="13" s="1"/>
  <c r="E441" i="13"/>
  <c r="AB441" i="13" s="1"/>
  <c r="E409" i="13"/>
  <c r="Z406" i="13"/>
  <c r="E405" i="13"/>
  <c r="E401" i="13"/>
  <c r="E379" i="13"/>
  <c r="E371" i="13"/>
  <c r="E367" i="13"/>
  <c r="E357" i="13"/>
  <c r="E353" i="13"/>
  <c r="G341" i="13"/>
  <c r="E340" i="13"/>
  <c r="E337" i="13"/>
  <c r="AB337" i="13" s="1"/>
  <c r="E330" i="13"/>
  <c r="E328" i="13"/>
  <c r="E316" i="13"/>
  <c r="E310" i="13"/>
  <c r="E301" i="13"/>
  <c r="E296" i="13"/>
  <c r="E196" i="13"/>
  <c r="E183" i="13"/>
  <c r="E179" i="13"/>
  <c r="E157" i="13"/>
  <c r="AB157" i="13" s="1"/>
  <c r="E153" i="13"/>
  <c r="E138" i="13"/>
  <c r="AB138" i="13" s="1"/>
  <c r="E116" i="13"/>
  <c r="E437" i="13"/>
  <c r="E433" i="13"/>
  <c r="E421" i="13"/>
  <c r="E412" i="13"/>
  <c r="E390" i="13"/>
  <c r="E387" i="13"/>
  <c r="E362" i="13"/>
  <c r="AB362" i="13" s="1"/>
  <c r="G280" i="13"/>
  <c r="G258" i="13"/>
  <c r="AD258" i="13" s="1"/>
  <c r="E256" i="13"/>
  <c r="AB256" i="13" s="1"/>
  <c r="E252" i="13"/>
  <c r="E247" i="13"/>
  <c r="E246" i="13"/>
  <c r="AB246" i="13" s="1"/>
  <c r="E242" i="13"/>
  <c r="E235" i="13"/>
  <c r="G235" i="13" s="1"/>
  <c r="E233" i="13"/>
  <c r="E229" i="13"/>
  <c r="E226" i="13"/>
  <c r="E217" i="13"/>
  <c r="E213" i="13"/>
  <c r="E210" i="13"/>
  <c r="G210" i="13" s="1"/>
  <c r="E204" i="13"/>
  <c r="AB204" i="13" s="1"/>
  <c r="E171" i="13"/>
  <c r="AB171" i="13" s="1"/>
  <c r="E167" i="13"/>
  <c r="E136" i="13"/>
  <c r="AB136" i="13" s="1"/>
  <c r="E131" i="13"/>
  <c r="E99" i="13"/>
  <c r="AB99" i="13" s="1"/>
  <c r="E83" i="13"/>
  <c r="G345" i="13"/>
  <c r="AB345" i="13"/>
  <c r="G415" i="13"/>
  <c r="AB415" i="13"/>
  <c r="G375" i="13"/>
  <c r="AB375" i="13"/>
  <c r="G102" i="13"/>
  <c r="AB102" i="13"/>
  <c r="G196" i="13"/>
  <c r="AB196" i="13"/>
  <c r="AB235" i="13"/>
  <c r="AD442" i="13"/>
  <c r="E108" i="13"/>
  <c r="E14" i="13"/>
  <c r="G14" i="13" s="1"/>
  <c r="E32" i="13"/>
  <c r="E68" i="13"/>
  <c r="AB68" i="13" s="1"/>
  <c r="AA197" i="13"/>
  <c r="AA221" i="13"/>
  <c r="E410" i="13"/>
  <c r="Z425" i="13"/>
  <c r="E444" i="13"/>
  <c r="AB444" i="13" s="1"/>
  <c r="E436" i="13"/>
  <c r="AB436" i="13" s="1"/>
  <c r="E432" i="13"/>
  <c r="E422" i="13"/>
  <c r="AB422" i="13" s="1"/>
  <c r="E404" i="13"/>
  <c r="E400" i="13"/>
  <c r="E392" i="13"/>
  <c r="E386" i="13"/>
  <c r="E370" i="13"/>
  <c r="E366" i="13"/>
  <c r="E364" i="13"/>
  <c r="E358" i="13"/>
  <c r="E336" i="13"/>
  <c r="E327" i="13"/>
  <c r="E314" i="13"/>
  <c r="E313" i="13"/>
  <c r="E292" i="13"/>
  <c r="AB292" i="13" s="1"/>
  <c r="E284" i="13"/>
  <c r="AB284" i="13" s="1"/>
  <c r="E248" i="13"/>
  <c r="E240" i="13"/>
  <c r="E232" i="13"/>
  <c r="E222" i="13"/>
  <c r="G222" i="13" s="1"/>
  <c r="E220" i="13"/>
  <c r="E216" i="13"/>
  <c r="E212" i="13"/>
  <c r="AB212" i="13" s="1"/>
  <c r="E205" i="13"/>
  <c r="E193" i="13"/>
  <c r="E160" i="13"/>
  <c r="E159" i="13"/>
  <c r="E126" i="13"/>
  <c r="E122" i="13"/>
  <c r="AB122" i="13" s="1"/>
  <c r="E119" i="13"/>
  <c r="E94" i="13"/>
  <c r="E92" i="13"/>
  <c r="E61" i="13"/>
  <c r="E57" i="13"/>
  <c r="E55" i="13"/>
  <c r="E44" i="13"/>
  <c r="E43" i="13"/>
  <c r="AB43" i="13" s="1"/>
  <c r="E33" i="13"/>
  <c r="Z209" i="13"/>
  <c r="E241" i="13"/>
  <c r="AB241" i="13" s="1"/>
  <c r="AB258" i="13"/>
  <c r="E149" i="13"/>
  <c r="AB149" i="13" s="1"/>
  <c r="E141" i="13"/>
  <c r="AB141" i="13" s="1"/>
  <c r="E140" i="13"/>
  <c r="E135" i="13"/>
  <c r="AB135" i="13" s="1"/>
  <c r="E73" i="13"/>
  <c r="E52" i="13"/>
  <c r="AB14" i="13"/>
  <c r="D450" i="13"/>
  <c r="E20" i="13"/>
  <c r="AB20" i="13" s="1"/>
  <c r="Z32" i="13"/>
  <c r="E62" i="13"/>
  <c r="AB62" i="13" s="1"/>
  <c r="AA107" i="13"/>
  <c r="AA127" i="13"/>
  <c r="E192" i="13"/>
  <c r="AB192" i="13" s="1"/>
  <c r="E200" i="13"/>
  <c r="AB222" i="13"/>
  <c r="E234" i="13"/>
  <c r="E338" i="13"/>
  <c r="AB338" i="13" s="1"/>
  <c r="E439" i="13"/>
  <c r="AB439" i="13" s="1"/>
  <c r="E438" i="13"/>
  <c r="AB438" i="13" s="1"/>
  <c r="E434" i="13"/>
  <c r="E428" i="13"/>
  <c r="AB428" i="13" s="1"/>
  <c r="E413" i="13"/>
  <c r="E406" i="13"/>
  <c r="AB406" i="13" s="1"/>
  <c r="E402" i="13"/>
  <c r="AB402" i="13" s="1"/>
  <c r="E393" i="13"/>
  <c r="E372" i="13"/>
  <c r="E356" i="13"/>
  <c r="E352" i="13"/>
  <c r="E342" i="13"/>
  <c r="AB342" i="13" s="1"/>
  <c r="E334" i="13"/>
  <c r="E331" i="13"/>
  <c r="E325" i="13"/>
  <c r="E309" i="13"/>
  <c r="E307" i="13"/>
  <c r="E305" i="13"/>
  <c r="E288" i="13"/>
  <c r="AB288" i="13" s="1"/>
  <c r="E285" i="13"/>
  <c r="E267" i="13"/>
  <c r="E265" i="13"/>
  <c r="AB265" i="13" s="1"/>
  <c r="E230" i="13"/>
  <c r="E224" i="13"/>
  <c r="E208" i="13"/>
  <c r="E206" i="13"/>
  <c r="E187" i="13"/>
  <c r="E176" i="13"/>
  <c r="E162" i="13"/>
  <c r="E150" i="13"/>
  <c r="E146" i="13"/>
  <c r="E142" i="13"/>
  <c r="E106" i="13"/>
  <c r="E97" i="13"/>
  <c r="E60" i="13"/>
  <c r="E28" i="13"/>
  <c r="AB28" i="13" s="1"/>
  <c r="G164" i="13"/>
  <c r="AB164" i="13"/>
  <c r="E84" i="13"/>
  <c r="AB84" i="13" s="1"/>
  <c r="AA111" i="13"/>
  <c r="AA113" i="13"/>
  <c r="AA185" i="13"/>
  <c r="E207" i="13"/>
  <c r="AB234" i="13"/>
  <c r="AC237" i="13"/>
  <c r="E239" i="13"/>
  <c r="AB239" i="13" s="1"/>
  <c r="AA263" i="13"/>
  <c r="Z263" i="13"/>
  <c r="E266" i="13"/>
  <c r="AB266" i="13" s="1"/>
  <c r="Z279" i="13"/>
  <c r="AA279" i="13"/>
  <c r="AA17" i="13"/>
  <c r="AD20" i="13"/>
  <c r="AB38" i="13"/>
  <c r="E42" i="13"/>
  <c r="AB42" i="13" s="1"/>
  <c r="E124" i="13"/>
  <c r="AB124" i="13" s="1"/>
  <c r="AB156" i="13"/>
  <c r="Z162" i="13"/>
  <c r="AA169" i="13"/>
  <c r="AC195" i="13"/>
  <c r="AA205" i="13"/>
  <c r="E221" i="13"/>
  <c r="E237" i="13"/>
  <c r="AB237" i="13" s="1"/>
  <c r="AC249" i="13"/>
  <c r="Z249" i="13"/>
  <c r="AA251" i="13"/>
  <c r="AB253" i="13"/>
  <c r="AC259" i="13"/>
  <c r="AA259" i="13"/>
  <c r="AC275" i="13"/>
  <c r="AD279" i="13"/>
  <c r="E279" i="13"/>
  <c r="AB279" i="13" s="1"/>
  <c r="Z281" i="13"/>
  <c r="Z308" i="13"/>
  <c r="AC332" i="13"/>
  <c r="Z332" i="13"/>
  <c r="AB15" i="13"/>
  <c r="AA15" i="13"/>
  <c r="E30" i="13"/>
  <c r="AA31" i="13"/>
  <c r="AA35" i="13"/>
  <c r="AA37" i="13"/>
  <c r="Z62" i="13"/>
  <c r="E72" i="13"/>
  <c r="AB72" i="13" s="1"/>
  <c r="AA79" i="13"/>
  <c r="E128" i="13"/>
  <c r="AB128" i="13" s="1"/>
  <c r="AC134" i="13"/>
  <c r="Z144" i="13"/>
  <c r="Z152" i="13"/>
  <c r="Z241" i="13"/>
  <c r="AC258" i="13"/>
  <c r="AD263" i="13"/>
  <c r="E277" i="13"/>
  <c r="AB277" i="13" s="1"/>
  <c r="AC279" i="13"/>
  <c r="AC282" i="13"/>
  <c r="AA277" i="13"/>
  <c r="Z330" i="13"/>
  <c r="Z366" i="13"/>
  <c r="Z392" i="13"/>
  <c r="AA416" i="13"/>
  <c r="AD422" i="13"/>
  <c r="AC427" i="13"/>
  <c r="AC429" i="13"/>
  <c r="E447" i="13"/>
  <c r="AB447" i="13" s="1"/>
  <c r="E427" i="13"/>
  <c r="E424" i="13"/>
  <c r="G420" i="13"/>
  <c r="E417" i="13"/>
  <c r="E414" i="13"/>
  <c r="E403" i="13"/>
  <c r="E399" i="13"/>
  <c r="E398" i="13"/>
  <c r="E395" i="13"/>
  <c r="E384" i="13"/>
  <c r="E380" i="13"/>
  <c r="E376" i="13"/>
  <c r="E373" i="13"/>
  <c r="E359" i="13"/>
  <c r="G359" i="13" s="1"/>
  <c r="E354" i="13"/>
  <c r="AB354" i="13" s="1"/>
  <c r="E351" i="13"/>
  <c r="E335" i="13"/>
  <c r="E302" i="13"/>
  <c r="AC422" i="13"/>
  <c r="AA442" i="13"/>
  <c r="G444" i="13"/>
  <c r="G439" i="13"/>
  <c r="G436" i="13"/>
  <c r="G431" i="13"/>
  <c r="E419" i="13"/>
  <c r="E389" i="13"/>
  <c r="G389" i="13" s="1"/>
  <c r="E368" i="13"/>
  <c r="E363" i="13"/>
  <c r="E349" i="13"/>
  <c r="E344" i="13"/>
  <c r="E339" i="13"/>
  <c r="E324" i="13"/>
  <c r="E317" i="13"/>
  <c r="E312" i="13"/>
  <c r="AB312" i="13" s="1"/>
  <c r="G154" i="13"/>
  <c r="AA306" i="13"/>
  <c r="AA365" i="13"/>
  <c r="G10" i="13"/>
  <c r="E448" i="13"/>
  <c r="AB448" i="13" s="1"/>
  <c r="G249" i="13"/>
  <c r="G127" i="13"/>
  <c r="E298" i="13"/>
  <c r="E293" i="13"/>
  <c r="E282" i="13"/>
  <c r="AB282" i="13" s="1"/>
  <c r="E268" i="13"/>
  <c r="AB268" i="13" s="1"/>
  <c r="E260" i="13"/>
  <c r="AB260" i="13" s="1"/>
  <c r="E243" i="13"/>
  <c r="E236" i="13"/>
  <c r="E214" i="13"/>
  <c r="AB214" i="13" s="1"/>
  <c r="E201" i="13"/>
  <c r="AB201" i="13" s="1"/>
  <c r="E195" i="13"/>
  <c r="E189" i="13"/>
  <c r="AB189" i="13" s="1"/>
  <c r="E186" i="13"/>
  <c r="E184" i="13"/>
  <c r="AB184" i="13" s="1"/>
  <c r="E178" i="13"/>
  <c r="E177" i="13"/>
  <c r="E166" i="13"/>
  <c r="E145" i="13"/>
  <c r="E144" i="13"/>
  <c r="E143" i="13"/>
  <c r="AB143" i="13" s="1"/>
  <c r="E129" i="13"/>
  <c r="AB129" i="13" s="1"/>
  <c r="E118" i="13"/>
  <c r="E114" i="13"/>
  <c r="E110" i="13"/>
  <c r="E109" i="13"/>
  <c r="E103" i="13"/>
  <c r="E95" i="13"/>
  <c r="E90" i="13"/>
  <c r="AB90" i="13" s="1"/>
  <c r="E89" i="13"/>
  <c r="AB89" i="13" s="1"/>
  <c r="E86" i="13"/>
  <c r="E82" i="13"/>
  <c r="E77" i="13"/>
  <c r="E70" i="13"/>
  <c r="E58" i="13"/>
  <c r="E49" i="13"/>
  <c r="E46" i="13"/>
  <c r="AB46" i="13" s="1"/>
  <c r="E34" i="13"/>
  <c r="G284" i="13"/>
  <c r="G282" i="13"/>
  <c r="G136" i="13"/>
  <c r="G107" i="13"/>
  <c r="G98" i="13"/>
  <c r="E286" i="13"/>
  <c r="AB286" i="13" s="1"/>
  <c r="G274" i="13"/>
  <c r="E245" i="13"/>
  <c r="E238" i="13"/>
  <c r="E231" i="13"/>
  <c r="AB231" i="13" s="1"/>
  <c r="E228" i="13"/>
  <c r="E223" i="13"/>
  <c r="E218" i="13"/>
  <c r="E191" i="13"/>
  <c r="E180" i="13"/>
  <c r="AB180" i="13" s="1"/>
  <c r="E174" i="13"/>
  <c r="E173" i="13"/>
  <c r="E168" i="13"/>
  <c r="E163" i="13"/>
  <c r="E158" i="13"/>
  <c r="E155" i="13"/>
  <c r="E151" i="13"/>
  <c r="E147" i="13"/>
  <c r="E134" i="13"/>
  <c r="E130" i="13"/>
  <c r="E120" i="13"/>
  <c r="E105" i="13"/>
  <c r="E104" i="13"/>
  <c r="E100" i="13"/>
  <c r="E64" i="13"/>
  <c r="AB64" i="13" s="1"/>
  <c r="E54" i="13"/>
  <c r="E53" i="13"/>
  <c r="E48" i="13"/>
  <c r="AB48" i="13" s="1"/>
  <c r="E39" i="13"/>
  <c r="E27" i="13"/>
  <c r="E26" i="13"/>
  <c r="E18" i="13"/>
  <c r="E16" i="13"/>
  <c r="E12" i="13"/>
  <c r="G45" i="13"/>
  <c r="E19" i="13"/>
  <c r="E13" i="13"/>
  <c r="AB13" i="13" s="1"/>
  <c r="I23" i="3"/>
  <c r="R25" i="15" s="1"/>
  <c r="I22" i="3"/>
  <c r="R24" i="15" s="1"/>
  <c r="O1014" i="3"/>
  <c r="E579" i="3"/>
  <c r="O579" i="3"/>
  <c r="E429" i="3"/>
  <c r="O429" i="3"/>
  <c r="E117" i="3"/>
  <c r="O117" i="3"/>
  <c r="E383" i="3"/>
  <c r="O383" i="3"/>
  <c r="E375" i="3"/>
  <c r="O375" i="3"/>
  <c r="E79" i="3"/>
  <c r="E32" i="3"/>
  <c r="E645" i="3"/>
  <c r="O645" i="3"/>
  <c r="E560" i="3"/>
  <c r="O560" i="3"/>
  <c r="E491" i="3"/>
  <c r="O491" i="3"/>
  <c r="E413" i="3"/>
  <c r="O413" i="3"/>
  <c r="E407" i="3"/>
  <c r="O407" i="3"/>
  <c r="E36" i="3"/>
  <c r="E640" i="3"/>
  <c r="E482" i="3"/>
  <c r="O482" i="3"/>
  <c r="E437" i="3"/>
  <c r="O437" i="3"/>
  <c r="E415" i="3"/>
  <c r="O415" i="3"/>
  <c r="E409" i="3"/>
  <c r="O409" i="3"/>
  <c r="E307" i="3"/>
  <c r="E298" i="3"/>
  <c r="O298" i="3"/>
  <c r="E142" i="3"/>
  <c r="O142" i="3"/>
  <c r="E20" i="3"/>
  <c r="E14" i="3"/>
  <c r="O14" i="3"/>
  <c r="E417" i="3"/>
  <c r="O417" i="3"/>
  <c r="E305" i="3"/>
  <c r="O305" i="3"/>
  <c r="E55" i="3"/>
  <c r="E636" i="3"/>
  <c r="E596" i="3"/>
  <c r="O596" i="3"/>
  <c r="E537" i="3"/>
  <c r="O537" i="3"/>
  <c r="E396" i="3"/>
  <c r="E379" i="3"/>
  <c r="O379" i="3"/>
  <c r="E371" i="3"/>
  <c r="O371" i="3"/>
  <c r="E277" i="3"/>
  <c r="O277" i="3"/>
  <c r="E192" i="3"/>
  <c r="E190" i="3"/>
  <c r="O190" i="3"/>
  <c r="E188" i="3"/>
  <c r="O188" i="3"/>
  <c r="E186" i="3"/>
  <c r="E131" i="3"/>
  <c r="E129" i="3"/>
  <c r="O129" i="3"/>
  <c r="E127" i="3"/>
  <c r="O127" i="3"/>
  <c r="E125" i="3"/>
  <c r="O125" i="3"/>
  <c r="E851" i="3"/>
  <c r="E726" i="3"/>
  <c r="O726" i="3"/>
  <c r="E695" i="3"/>
  <c r="O695" i="3"/>
  <c r="E759" i="3"/>
  <c r="O759" i="3"/>
  <c r="E721" i="3"/>
  <c r="O721" i="3"/>
  <c r="E709" i="3"/>
  <c r="O709" i="3"/>
  <c r="E848" i="3"/>
  <c r="O848" i="3"/>
  <c r="E824" i="3"/>
  <c r="O824" i="3"/>
  <c r="E815" i="3"/>
  <c r="E784" i="3"/>
  <c r="O784" i="3"/>
  <c r="E717" i="3"/>
  <c r="O717" i="3"/>
  <c r="E790" i="3"/>
  <c r="E730" i="3"/>
  <c r="O730" i="3"/>
  <c r="E554" i="3"/>
  <c r="E486" i="3"/>
  <c r="O486" i="3"/>
  <c r="E444" i="3"/>
  <c r="O444" i="3"/>
  <c r="E433" i="3"/>
  <c r="O433" i="3"/>
  <c r="E530" i="3"/>
  <c r="O530" i="3"/>
  <c r="E552" i="3"/>
  <c r="O552" i="3"/>
  <c r="E488" i="3"/>
  <c r="E446" i="3"/>
  <c r="O446" i="3"/>
  <c r="E442" i="3"/>
  <c r="O442" i="3"/>
  <c r="E536" i="3"/>
  <c r="G200" i="13"/>
  <c r="BI200" i="13" s="1"/>
  <c r="BL200" i="13" s="1"/>
  <c r="AB200" i="13"/>
  <c r="AB30" i="13"/>
  <c r="G32" i="13"/>
  <c r="AB32" i="13"/>
  <c r="G207" i="13"/>
  <c r="AB207" i="13"/>
  <c r="AB185" i="13"/>
  <c r="AB17" i="13"/>
  <c r="AC14" i="13"/>
  <c r="Z63" i="13"/>
  <c r="AC33" i="13"/>
  <c r="AA28" i="13"/>
  <c r="AC15" i="13"/>
  <c r="AD43" i="13"/>
  <c r="AD13" i="13"/>
  <c r="AD51" i="13"/>
  <c r="AA19" i="13"/>
  <c r="AD21" i="13"/>
  <c r="AC23" i="13"/>
  <c r="Z26" i="13"/>
  <c r="Z34" i="13"/>
  <c r="AA39" i="13"/>
  <c r="AA51" i="13"/>
  <c r="Z56" i="13"/>
  <c r="Z72" i="13"/>
  <c r="AA73" i="13"/>
  <c r="AC82" i="13"/>
  <c r="AA85" i="13"/>
  <c r="AC94" i="13"/>
  <c r="AC101" i="13"/>
  <c r="AC118" i="13"/>
  <c r="AA133" i="13"/>
  <c r="AC143" i="13"/>
  <c r="AC153" i="13"/>
  <c r="Z170" i="13"/>
  <c r="Z192" i="13"/>
  <c r="Z200" i="13"/>
  <c r="Z213" i="13"/>
  <c r="Z217" i="13"/>
  <c r="Z221" i="13"/>
  <c r="AC225" i="13"/>
  <c r="Z225" i="13"/>
  <c r="AB242" i="13"/>
  <c r="AC265" i="13"/>
  <c r="AD265" i="13"/>
  <c r="Z269" i="13"/>
  <c r="AA292" i="13"/>
  <c r="Z292" i="13"/>
  <c r="E306" i="13"/>
  <c r="AB306" i="13" s="1"/>
  <c r="AA310" i="13"/>
  <c r="Z310" i="13"/>
  <c r="AA347" i="13"/>
  <c r="AC356" i="13"/>
  <c r="Z356" i="13"/>
  <c r="AB287" i="13"/>
  <c r="Z12" i="13"/>
  <c r="AA25" i="13"/>
  <c r="AD38" i="13"/>
  <c r="Z54" i="13"/>
  <c r="AA65" i="13"/>
  <c r="AA67" i="13"/>
  <c r="Z70" i="13"/>
  <c r="AC81" i="13"/>
  <c r="AD93" i="13"/>
  <c r="AD99" i="13"/>
  <c r="AC110" i="13"/>
  <c r="AC111" i="13"/>
  <c r="AD117" i="13"/>
  <c r="AD132" i="13"/>
  <c r="Z132" i="13"/>
  <c r="AA135" i="13"/>
  <c r="AA151" i="13"/>
  <c r="AC163" i="13"/>
  <c r="AC178" i="13"/>
  <c r="AC196" i="13"/>
  <c r="Z233" i="13"/>
  <c r="AC233" i="13"/>
  <c r="Z237" i="13"/>
  <c r="AA241" i="13"/>
  <c r="AA253" i="13"/>
  <c r="AC283" i="13"/>
  <c r="Z283" i="13"/>
  <c r="AA63" i="13"/>
  <c r="AA83" i="13"/>
  <c r="AA95" i="13"/>
  <c r="Z102" i="13"/>
  <c r="AA115" i="13"/>
  <c r="AA119" i="13"/>
  <c r="Z273" i="13"/>
  <c r="AC273" i="13"/>
  <c r="AC334" i="13"/>
  <c r="Z334" i="13"/>
  <c r="AC221" i="13"/>
  <c r="AC241" i="13"/>
  <c r="AC274" i="13"/>
  <c r="AB274" i="13"/>
  <c r="AC348" i="13"/>
  <c r="AD348" i="13"/>
  <c r="Z348" i="13"/>
  <c r="AB440" i="13"/>
  <c r="Z364" i="13"/>
  <c r="AA400" i="13"/>
  <c r="AA424" i="13"/>
  <c r="AB425" i="13"/>
  <c r="Z435" i="13"/>
  <c r="AA438" i="13"/>
  <c r="E381" i="13"/>
  <c r="G319" i="13"/>
  <c r="AC400" i="13"/>
  <c r="Z420" i="13"/>
  <c r="AC425" i="13"/>
  <c r="G365" i="13"/>
  <c r="E411" i="13"/>
  <c r="G391" i="13"/>
  <c r="E385" i="13"/>
  <c r="G278" i="13"/>
  <c r="G251" i="13"/>
  <c r="E257" i="13"/>
  <c r="E250" i="13"/>
  <c r="AB250" i="13" s="1"/>
  <c r="E283" i="13"/>
  <c r="E275" i="13"/>
  <c r="G253" i="13"/>
  <c r="G272" i="13"/>
  <c r="G262" i="13"/>
  <c r="G239" i="13"/>
  <c r="G156" i="13"/>
  <c r="E190" i="13"/>
  <c r="G79" i="13"/>
  <c r="G66" i="13"/>
  <c r="O1018" i="3"/>
  <c r="E767" i="3"/>
  <c r="E779" i="3"/>
  <c r="E763" i="3"/>
  <c r="O763" i="3"/>
  <c r="E775" i="3"/>
  <c r="O775" i="3"/>
  <c r="E771" i="3"/>
  <c r="O771" i="3"/>
  <c r="E592" i="3"/>
  <c r="O592" i="3"/>
  <c r="E588" i="3"/>
  <c r="E584" i="3"/>
  <c r="O584" i="3"/>
  <c r="E565" i="3"/>
  <c r="O565" i="3"/>
  <c r="E563" i="3"/>
  <c r="O563" i="3"/>
  <c r="E561" i="3"/>
  <c r="O561" i="3"/>
  <c r="E559" i="3"/>
  <c r="E557" i="3"/>
  <c r="O557" i="3"/>
  <c r="E553" i="3"/>
  <c r="O553" i="3"/>
  <c r="O472" i="3"/>
  <c r="E340" i="3"/>
  <c r="O340" i="3"/>
  <c r="E367" i="3"/>
  <c r="O367" i="3"/>
  <c r="E366" i="3"/>
  <c r="E365" i="3"/>
  <c r="O365" i="3"/>
  <c r="E364" i="3"/>
  <c r="E338" i="3"/>
  <c r="O338" i="3"/>
  <c r="E336" i="3"/>
  <c r="O336" i="3"/>
  <c r="E334" i="3"/>
  <c r="O334" i="3"/>
  <c r="E319" i="3"/>
  <c r="O319" i="3"/>
  <c r="E315" i="3"/>
  <c r="O315" i="3"/>
  <c r="E369" i="3"/>
  <c r="O369" i="3"/>
  <c r="E361" i="3"/>
  <c r="O361" i="3"/>
  <c r="E360" i="3"/>
  <c r="O360" i="3"/>
  <c r="E359" i="3"/>
  <c r="E358" i="3"/>
  <c r="E357" i="3"/>
  <c r="O357" i="3"/>
  <c r="E356" i="3"/>
  <c r="O356" i="3"/>
  <c r="E355" i="3"/>
  <c r="O355" i="3"/>
  <c r="E354" i="3"/>
  <c r="O354" i="3"/>
  <c r="E352" i="3"/>
  <c r="O352" i="3"/>
  <c r="E350" i="3"/>
  <c r="O350" i="3"/>
  <c r="E348" i="3"/>
  <c r="E346" i="3"/>
  <c r="O346" i="3"/>
  <c r="E311" i="3"/>
  <c r="E273" i="3"/>
  <c r="O273" i="3"/>
  <c r="E264" i="3"/>
  <c r="E260" i="3"/>
  <c r="E199" i="3"/>
  <c r="O199" i="3"/>
  <c r="E100" i="3"/>
  <c r="O100" i="3"/>
  <c r="E62" i="3"/>
  <c r="O62" i="3"/>
  <c r="O349" i="3"/>
  <c r="E229" i="3"/>
  <c r="O229" i="3"/>
  <c r="E227" i="3"/>
  <c r="E225" i="3"/>
  <c r="O225" i="3"/>
  <c r="E223" i="3"/>
  <c r="E221" i="3"/>
  <c r="O221" i="3"/>
  <c r="E219" i="3"/>
  <c r="O219" i="3"/>
  <c r="E161" i="3"/>
  <c r="O161" i="3"/>
  <c r="E159" i="3"/>
  <c r="O159" i="3"/>
  <c r="E157" i="3"/>
  <c r="O157" i="3"/>
  <c r="E155" i="3"/>
  <c r="E153" i="3"/>
  <c r="O153" i="3"/>
  <c r="E151" i="3"/>
  <c r="O151" i="3"/>
  <c r="E143" i="3"/>
  <c r="O143" i="3"/>
  <c r="E124" i="3"/>
  <c r="O124" i="3"/>
  <c r="E38" i="3"/>
  <c r="E865" i="3"/>
  <c r="O865" i="3"/>
  <c r="O968" i="3"/>
  <c r="E897" i="3"/>
  <c r="E612" i="3"/>
  <c r="O612" i="3"/>
  <c r="E634" i="3"/>
  <c r="O634" i="3"/>
  <c r="E633" i="3"/>
  <c r="O633" i="3"/>
  <c r="E370" i="3"/>
  <c r="O370" i="3"/>
  <c r="E279" i="3"/>
  <c r="O279" i="3"/>
  <c r="E427" i="3"/>
  <c r="E419" i="3"/>
  <c r="O419" i="3"/>
  <c r="E300" i="3"/>
  <c r="O300" i="3"/>
  <c r="E313" i="3"/>
  <c r="O313" i="3"/>
  <c r="E195" i="3"/>
  <c r="E181" i="3"/>
  <c r="O181" i="3"/>
  <c r="E180" i="3"/>
  <c r="O180" i="3"/>
  <c r="E179" i="3"/>
  <c r="E178" i="3"/>
  <c r="E177" i="3"/>
  <c r="O177" i="3"/>
  <c r="E141" i="3"/>
  <c r="O141" i="3"/>
  <c r="E139" i="3"/>
  <c r="O139" i="3"/>
  <c r="E25" i="3"/>
  <c r="E197" i="3"/>
  <c r="O197" i="3"/>
  <c r="E193" i="3"/>
  <c r="O193" i="3"/>
  <c r="E40" i="3"/>
  <c r="O236" i="3"/>
  <c r="E164" i="3"/>
  <c r="O164" i="3"/>
  <c r="E133" i="3"/>
  <c r="O133" i="3"/>
  <c r="E76" i="3"/>
  <c r="O76" i="3"/>
  <c r="E74" i="3"/>
  <c r="O74" i="3"/>
  <c r="E28" i="3"/>
  <c r="E26" i="3"/>
  <c r="O26" i="3"/>
  <c r="E910" i="3"/>
  <c r="O910" i="3"/>
  <c r="E908" i="3"/>
  <c r="E886" i="3"/>
  <c r="E884" i="3"/>
  <c r="O884" i="3"/>
  <c r="E882" i="3"/>
  <c r="O876" i="3"/>
  <c r="E855" i="3"/>
  <c r="O855" i="3"/>
  <c r="E948" i="3"/>
  <c r="O948" i="3"/>
  <c r="E736" i="3"/>
  <c r="E794" i="3"/>
  <c r="E654" i="3"/>
  <c r="O654" i="3"/>
  <c r="E650" i="3"/>
  <c r="O650" i="3"/>
  <c r="E621" i="3"/>
  <c r="O621" i="3"/>
  <c r="E617" i="3"/>
  <c r="O617" i="3"/>
  <c r="E765" i="3"/>
  <c r="O765" i="3"/>
  <c r="E796" i="3"/>
  <c r="O796" i="3"/>
  <c r="E702" i="3"/>
  <c r="O702" i="3"/>
  <c r="E656" i="3"/>
  <c r="O656" i="3"/>
  <c r="E652" i="3"/>
  <c r="O652" i="3"/>
  <c r="E619" i="3"/>
  <c r="O619" i="3"/>
  <c r="E615" i="3"/>
  <c r="O615" i="3"/>
  <c r="E595" i="3"/>
  <c r="E591" i="3"/>
  <c r="O591" i="3"/>
  <c r="E587" i="3"/>
  <c r="O587" i="3"/>
  <c r="E583" i="3"/>
  <c r="O583" i="3"/>
  <c r="E593" i="3"/>
  <c r="O593" i="3"/>
  <c r="E589" i="3"/>
  <c r="O589" i="3"/>
  <c r="E585" i="3"/>
  <c r="O585" i="3"/>
  <c r="O509" i="3"/>
  <c r="O412" i="3"/>
  <c r="E247" i="3"/>
  <c r="O247" i="3"/>
  <c r="E246" i="3"/>
  <c r="E245" i="3"/>
  <c r="O245" i="3"/>
  <c r="E244" i="3"/>
  <c r="E243" i="3"/>
  <c r="O243" i="3"/>
  <c r="E242" i="3"/>
  <c r="O242" i="3"/>
  <c r="O91" i="3"/>
  <c r="E172" i="3"/>
  <c r="O172" i="3"/>
  <c r="E116" i="3"/>
  <c r="O116" i="3"/>
  <c r="E115" i="3"/>
  <c r="O115" i="3"/>
  <c r="E114" i="3"/>
  <c r="O114" i="3"/>
  <c r="E113" i="3"/>
  <c r="O113" i="3"/>
  <c r="E47" i="3"/>
  <c r="O47" i="3"/>
  <c r="E39" i="3"/>
  <c r="E59" i="3"/>
  <c r="O59" i="3"/>
  <c r="E57" i="3"/>
  <c r="O57" i="3"/>
  <c r="AL10" i="15"/>
  <c r="P1064" i="8"/>
  <c r="F1064" i="8"/>
  <c r="K1064" i="8"/>
  <c r="R10" i="8"/>
  <c r="P10" i="15"/>
  <c r="P4" i="15" s="1"/>
  <c r="E1064" i="8"/>
  <c r="M1064" i="8"/>
  <c r="N1" i="8"/>
  <c r="C42" i="3" l="1"/>
  <c r="O42" i="3" s="1"/>
  <c r="C70" i="3"/>
  <c r="O70" i="3" s="1"/>
  <c r="C98" i="3"/>
  <c r="O98" i="3" s="1"/>
  <c r="C126" i="3"/>
  <c r="O126" i="3" s="1"/>
  <c r="C154" i="3"/>
  <c r="O154" i="3" s="1"/>
  <c r="C182" i="3"/>
  <c r="O182" i="3" s="1"/>
  <c r="C214" i="3"/>
  <c r="O214" i="3" s="1"/>
  <c r="C238" i="3"/>
  <c r="O238" i="3" s="1"/>
  <c r="C270" i="3"/>
  <c r="O270" i="3" s="1"/>
  <c r="C268" i="3"/>
  <c r="O268" i="3" s="1"/>
  <c r="C368" i="3"/>
  <c r="O368" i="3" s="1"/>
  <c r="C468" i="3"/>
  <c r="O468" i="3" s="1"/>
  <c r="C580" i="3"/>
  <c r="O580" i="3" s="1"/>
  <c r="O712" i="3"/>
  <c r="C712" i="3"/>
  <c r="C820" i="3"/>
  <c r="O820" i="3" s="1"/>
  <c r="C928" i="3"/>
  <c r="O928" i="3" s="1"/>
  <c r="C1028" i="3"/>
  <c r="O1028" i="3" s="1"/>
  <c r="C321" i="3"/>
  <c r="O321" i="3" s="1"/>
  <c r="C389" i="3"/>
  <c r="O389" i="3" s="1"/>
  <c r="C461" i="3"/>
  <c r="O461" i="3" s="1"/>
  <c r="C533" i="3"/>
  <c r="O533" i="3" s="1"/>
  <c r="C657" i="3"/>
  <c r="O657" i="3" s="1"/>
  <c r="C737" i="3"/>
  <c r="O737" i="3" s="1"/>
  <c r="C861" i="3"/>
  <c r="O861" i="3" s="1"/>
  <c r="C949" i="3"/>
  <c r="O949" i="3" s="1"/>
  <c r="C294" i="3"/>
  <c r="O294" i="3" s="1"/>
  <c r="C322" i="3"/>
  <c r="O322" i="3" s="1"/>
  <c r="C378" i="3"/>
  <c r="O378" i="3" s="1"/>
  <c r="C402" i="3"/>
  <c r="O402" i="3" s="1"/>
  <c r="C426" i="3"/>
  <c r="O426" i="3" s="1"/>
  <c r="C458" i="3"/>
  <c r="O458" i="3" s="1"/>
  <c r="C490" i="3"/>
  <c r="O490" i="3" s="1"/>
  <c r="C272" i="3"/>
  <c r="O272" i="3" s="1"/>
  <c r="C400" i="3"/>
  <c r="O400" i="3" s="1"/>
  <c r="C476" i="3"/>
  <c r="O476" i="3" s="1"/>
  <c r="C620" i="3"/>
  <c r="O620" i="3" s="1"/>
  <c r="C764" i="3"/>
  <c r="O764" i="3" s="1"/>
  <c r="C940" i="3"/>
  <c r="O940" i="3" s="1"/>
  <c r="C469" i="3"/>
  <c r="O469" i="3" s="1"/>
  <c r="C705" i="3"/>
  <c r="O705" i="3" s="1"/>
  <c r="C849" i="3"/>
  <c r="O849" i="3" s="1"/>
  <c r="C1033" i="3"/>
  <c r="O1033" i="3" s="1"/>
  <c r="C590" i="3"/>
  <c r="O590" i="3" s="1"/>
  <c r="O614" i="3"/>
  <c r="C614" i="3"/>
  <c r="C674" i="3"/>
  <c r="O674" i="3" s="1"/>
  <c r="C698" i="3"/>
  <c r="O698" i="3" s="1"/>
  <c r="C734" i="3"/>
  <c r="O734" i="3" s="1"/>
  <c r="C782" i="3"/>
  <c r="O782" i="3" s="1"/>
  <c r="C814" i="3"/>
  <c r="O814" i="3" s="1"/>
  <c r="C970" i="3"/>
  <c r="O970" i="3" s="1"/>
  <c r="C416" i="3"/>
  <c r="O416" i="3" s="1"/>
  <c r="C568" i="3"/>
  <c r="O568" i="3" s="1"/>
  <c r="C808" i="3"/>
  <c r="O808" i="3" s="1"/>
  <c r="C988" i="3"/>
  <c r="O988" i="3" s="1"/>
  <c r="C541" i="3"/>
  <c r="O541" i="3" s="1"/>
  <c r="C773" i="3"/>
  <c r="O773" i="3" s="1"/>
  <c r="C917" i="3"/>
  <c r="O917" i="3" s="1"/>
  <c r="C15" i="3"/>
  <c r="O15" i="3" s="1"/>
  <c r="C43" i="3"/>
  <c r="O43" i="3" s="1"/>
  <c r="C87" i="3"/>
  <c r="O87" i="3" s="1"/>
  <c r="C111" i="3"/>
  <c r="O111" i="3" s="1"/>
  <c r="C167" i="3"/>
  <c r="O167" i="3" s="1"/>
  <c r="C203" i="3"/>
  <c r="O203" i="3" s="1"/>
  <c r="C239" i="3"/>
  <c r="O239" i="3" s="1"/>
  <c r="C271" i="3"/>
  <c r="O271" i="3" s="1"/>
  <c r="C84" i="3"/>
  <c r="O84" i="3" s="1"/>
  <c r="C144" i="3"/>
  <c r="O144" i="3" s="1"/>
  <c r="C216" i="3"/>
  <c r="O216" i="3" s="1"/>
  <c r="C288" i="3"/>
  <c r="O288" i="3" s="1"/>
  <c r="C480" i="3"/>
  <c r="O480" i="3" s="1"/>
  <c r="C828" i="3"/>
  <c r="O828" i="3" s="1"/>
  <c r="C1016" i="3"/>
  <c r="O1016" i="3" s="1"/>
  <c r="O689" i="3"/>
  <c r="C689" i="3"/>
  <c r="C881" i="3"/>
  <c r="O881" i="3" s="1"/>
  <c r="C1045" i="3"/>
  <c r="O1045" i="3" s="1"/>
  <c r="C331" i="3"/>
  <c r="O331" i="3" s="1"/>
  <c r="C363" i="3"/>
  <c r="O363" i="3" s="1"/>
  <c r="C411" i="3"/>
  <c r="O411" i="3" s="1"/>
  <c r="C447" i="3"/>
  <c r="O447" i="3" s="1"/>
  <c r="O471" i="3"/>
  <c r="C471" i="3"/>
  <c r="C499" i="3"/>
  <c r="O499" i="3" s="1"/>
  <c r="C544" i="3"/>
  <c r="O544" i="3" s="1"/>
  <c r="C776" i="3"/>
  <c r="O776" i="3" s="1"/>
  <c r="C980" i="3"/>
  <c r="O980" i="3" s="1"/>
  <c r="C965" i="3"/>
  <c r="O965" i="3" s="1"/>
  <c r="C523" i="3"/>
  <c r="O523" i="3" s="1"/>
  <c r="C547" i="3"/>
  <c r="O547" i="3" s="1"/>
  <c r="C599" i="3"/>
  <c r="O599" i="3" s="1"/>
  <c r="C631" i="3"/>
  <c r="O631" i="3" s="1"/>
  <c r="C655" i="3"/>
  <c r="O655" i="3" s="1"/>
  <c r="C679" i="3"/>
  <c r="O679" i="3" s="1"/>
  <c r="C707" i="3"/>
  <c r="O707" i="3" s="1"/>
  <c r="C731" i="3"/>
  <c r="O731" i="3" s="1"/>
  <c r="C783" i="3"/>
  <c r="O783" i="3" s="1"/>
  <c r="C807" i="3"/>
  <c r="O807" i="3" s="1"/>
  <c r="C835" i="3"/>
  <c r="O835" i="3" s="1"/>
  <c r="C871" i="3"/>
  <c r="O871" i="3" s="1"/>
  <c r="C899" i="3"/>
  <c r="O899" i="3" s="1"/>
  <c r="C923" i="3"/>
  <c r="O923" i="3" s="1"/>
  <c r="C947" i="3"/>
  <c r="O947" i="3" s="1"/>
  <c r="C971" i="3"/>
  <c r="O971" i="3" s="1"/>
  <c r="C995" i="3"/>
  <c r="O995" i="3" s="1"/>
  <c r="C1019" i="3"/>
  <c r="O1019" i="3" s="1"/>
  <c r="C1043" i="3"/>
  <c r="O1043" i="3" s="1"/>
  <c r="C44" i="3"/>
  <c r="O44" i="3" s="1"/>
  <c r="C80" i="3"/>
  <c r="O80" i="3" s="1"/>
  <c r="C140" i="3"/>
  <c r="O140" i="3" s="1"/>
  <c r="C204" i="3"/>
  <c r="O204" i="3" s="1"/>
  <c r="C284" i="3"/>
  <c r="O284" i="3" s="1"/>
  <c r="C616" i="3"/>
  <c r="O616" i="3" s="1"/>
  <c r="C768" i="3"/>
  <c r="O768" i="3" s="1"/>
  <c r="C952" i="3"/>
  <c r="O952" i="3" s="1"/>
  <c r="C325" i="3"/>
  <c r="O325" i="3" s="1"/>
  <c r="C393" i="3"/>
  <c r="O393" i="3" s="1"/>
  <c r="C477" i="3"/>
  <c r="O477" i="3" s="1"/>
  <c r="O605" i="3"/>
  <c r="C605" i="3"/>
  <c r="C677" i="3"/>
  <c r="O677" i="3" s="1"/>
  <c r="C813" i="3"/>
  <c r="O813" i="3" s="1"/>
  <c r="C925" i="3"/>
  <c r="O925" i="3" s="1"/>
  <c r="C1025" i="3"/>
  <c r="O1025" i="3" s="1"/>
  <c r="C29" i="3"/>
  <c r="O29" i="3" s="1"/>
  <c r="C53" i="3"/>
  <c r="O53" i="3" s="1"/>
  <c r="C81" i="3"/>
  <c r="O81" i="3" s="1"/>
  <c r="C105" i="3"/>
  <c r="O105" i="3" s="1"/>
  <c r="C165" i="3"/>
  <c r="O165" i="3" s="1"/>
  <c r="C209" i="3"/>
  <c r="O209" i="3" s="1"/>
  <c r="C249" i="3"/>
  <c r="O249" i="3" s="1"/>
  <c r="C281" i="3"/>
  <c r="O281" i="3" s="1"/>
  <c r="C10" i="3"/>
  <c r="O10" i="3" s="1"/>
  <c r="C46" i="3"/>
  <c r="O46" i="3" s="1"/>
  <c r="C78" i="3"/>
  <c r="O78" i="3" s="1"/>
  <c r="C102" i="3"/>
  <c r="O102" i="3" s="1"/>
  <c r="C130" i="3"/>
  <c r="O130" i="3" s="1"/>
  <c r="O158" i="3"/>
  <c r="C158" i="3"/>
  <c r="C194" i="3"/>
  <c r="O194" i="3" s="1"/>
  <c r="C218" i="3"/>
  <c r="O218" i="3" s="1"/>
  <c r="C250" i="3"/>
  <c r="O250" i="3" s="1"/>
  <c r="C274" i="3"/>
  <c r="O274" i="3" s="1"/>
  <c r="C296" i="3"/>
  <c r="O296" i="3" s="1"/>
  <c r="C384" i="3"/>
  <c r="O384" i="3" s="1"/>
  <c r="C484" i="3"/>
  <c r="O484" i="3" s="1"/>
  <c r="C624" i="3"/>
  <c r="O624" i="3" s="1"/>
  <c r="C728" i="3"/>
  <c r="O728" i="3" s="1"/>
  <c r="C840" i="3"/>
  <c r="O840" i="3" s="1"/>
  <c r="C944" i="3"/>
  <c r="O944" i="3" s="1"/>
  <c r="C1040" i="3"/>
  <c r="O1040" i="3" s="1"/>
  <c r="C329" i="3"/>
  <c r="O329" i="3" s="1"/>
  <c r="C397" i="3"/>
  <c r="O397" i="3" s="1"/>
  <c r="C473" i="3"/>
  <c r="O473" i="3" s="1"/>
  <c r="C549" i="3"/>
  <c r="O549" i="3" s="1"/>
  <c r="C669" i="3"/>
  <c r="O669" i="3" s="1"/>
  <c r="O757" i="3"/>
  <c r="C757" i="3"/>
  <c r="C877" i="3"/>
  <c r="O877" i="3" s="1"/>
  <c r="C969" i="3"/>
  <c r="O969" i="3" s="1"/>
  <c r="C302" i="3"/>
  <c r="O302" i="3" s="1"/>
  <c r="C326" i="3"/>
  <c r="O326" i="3" s="1"/>
  <c r="C382" i="3"/>
  <c r="O382" i="3" s="1"/>
  <c r="C406" i="3"/>
  <c r="O406" i="3" s="1"/>
  <c r="C430" i="3"/>
  <c r="O430" i="3" s="1"/>
  <c r="C462" i="3"/>
  <c r="O462" i="3" s="1"/>
  <c r="C644" i="3"/>
  <c r="O644" i="3" s="1"/>
  <c r="C733" i="3"/>
  <c r="O733" i="3" s="1"/>
  <c r="C869" i="3"/>
  <c r="O869" i="3" s="1"/>
  <c r="O514" i="3"/>
  <c r="C514" i="3"/>
  <c r="C542" i="3"/>
  <c r="O542" i="3" s="1"/>
  <c r="C570" i="3"/>
  <c r="O570" i="3" s="1"/>
  <c r="C594" i="3"/>
  <c r="O594" i="3" s="1"/>
  <c r="C618" i="3"/>
  <c r="O618" i="3" s="1"/>
  <c r="C646" i="3"/>
  <c r="O646" i="3" s="1"/>
  <c r="C678" i="3"/>
  <c r="O678" i="3" s="1"/>
  <c r="C706" i="3"/>
  <c r="O706" i="3" s="1"/>
  <c r="O738" i="3"/>
  <c r="C738" i="3"/>
  <c r="C762" i="3"/>
  <c r="O762" i="3" s="1"/>
  <c r="C786" i="3"/>
  <c r="O786" i="3" s="1"/>
  <c r="C818" i="3"/>
  <c r="O818" i="3" s="1"/>
  <c r="C842" i="3"/>
  <c r="O842" i="3" s="1"/>
  <c r="C866" i="3"/>
  <c r="O866" i="3" s="1"/>
  <c r="C898" i="3"/>
  <c r="O898" i="3" s="1"/>
  <c r="C926" i="3"/>
  <c r="O926" i="3" s="1"/>
  <c r="C950" i="3"/>
  <c r="O950" i="3" s="1"/>
  <c r="C974" i="3"/>
  <c r="O974" i="3" s="1"/>
  <c r="O998" i="3"/>
  <c r="C998" i="3"/>
  <c r="C1022" i="3"/>
  <c r="O1022" i="3" s="1"/>
  <c r="O1046" i="3"/>
  <c r="C1046" i="3"/>
  <c r="C432" i="3"/>
  <c r="O432" i="3" s="1"/>
  <c r="C628" i="3"/>
  <c r="O628" i="3" s="1"/>
  <c r="C836" i="3"/>
  <c r="O836" i="3" s="1"/>
  <c r="O1020" i="3"/>
  <c r="C1020" i="3"/>
  <c r="C653" i="3"/>
  <c r="O653" i="3" s="1"/>
  <c r="C797" i="3"/>
  <c r="O797" i="3" s="1"/>
  <c r="C945" i="3"/>
  <c r="O945" i="3" s="1"/>
  <c r="C19" i="3"/>
  <c r="O19" i="3" s="1"/>
  <c r="C63" i="3"/>
  <c r="O63" i="3" s="1"/>
  <c r="C119" i="3"/>
  <c r="O119" i="3" s="1"/>
  <c r="C171" i="3"/>
  <c r="O171" i="3" s="1"/>
  <c r="C207" i="3"/>
  <c r="O207" i="3" s="1"/>
  <c r="C251" i="3"/>
  <c r="O251" i="3" s="1"/>
  <c r="C275" i="3"/>
  <c r="O275" i="3" s="1"/>
  <c r="C92" i="3"/>
  <c r="O92" i="3" s="1"/>
  <c r="O152" i="3"/>
  <c r="C152" i="3"/>
  <c r="C224" i="3"/>
  <c r="O224" i="3" s="1"/>
  <c r="C324" i="3"/>
  <c r="O324" i="3" s="1"/>
  <c r="C504" i="3"/>
  <c r="O504" i="3" s="1"/>
  <c r="C864" i="3"/>
  <c r="O864" i="3" s="1"/>
  <c r="C1048" i="3"/>
  <c r="O1048" i="3" s="1"/>
  <c r="C745" i="3"/>
  <c r="O745" i="3" s="1"/>
  <c r="C909" i="3"/>
  <c r="O909" i="3" s="1"/>
  <c r="O295" i="3"/>
  <c r="C295" i="3"/>
  <c r="C335" i="3"/>
  <c r="O335" i="3" s="1"/>
  <c r="C387" i="3"/>
  <c r="O387" i="3" s="1"/>
  <c r="C423" i="3"/>
  <c r="O423" i="3" s="1"/>
  <c r="C451" i="3"/>
  <c r="O451" i="3" s="1"/>
  <c r="C475" i="3"/>
  <c r="O475" i="3" s="1"/>
  <c r="C503" i="3"/>
  <c r="O503" i="3" s="1"/>
  <c r="C572" i="3"/>
  <c r="O572" i="3" s="1"/>
  <c r="C804" i="3"/>
  <c r="O804" i="3" s="1"/>
  <c r="C1004" i="3"/>
  <c r="O1004" i="3" s="1"/>
  <c r="O1013" i="3"/>
  <c r="C1013" i="3"/>
  <c r="C527" i="3"/>
  <c r="O527" i="3" s="1"/>
  <c r="O551" i="3"/>
  <c r="C551" i="3"/>
  <c r="C603" i="3"/>
  <c r="O603" i="3" s="1"/>
  <c r="C635" i="3"/>
  <c r="O635" i="3" s="1"/>
  <c r="C659" i="3"/>
  <c r="O659" i="3" s="1"/>
  <c r="O683" i="3"/>
  <c r="C683" i="3"/>
  <c r="C711" i="3"/>
  <c r="O711" i="3" s="1"/>
  <c r="C735" i="3"/>
  <c r="O735" i="3" s="1"/>
  <c r="C787" i="3"/>
  <c r="O787" i="3" s="1"/>
  <c r="C811" i="3"/>
  <c r="O811" i="3" s="1"/>
  <c r="C839" i="3"/>
  <c r="O839" i="3" s="1"/>
  <c r="C875" i="3"/>
  <c r="O875" i="3" s="1"/>
  <c r="C903" i="3"/>
  <c r="O903" i="3" s="1"/>
  <c r="C927" i="3"/>
  <c r="O927" i="3" s="1"/>
  <c r="C951" i="3"/>
  <c r="O951" i="3" s="1"/>
  <c r="C975" i="3"/>
  <c r="O975" i="3" s="1"/>
  <c r="O999" i="3"/>
  <c r="C999" i="3"/>
  <c r="C1023" i="3"/>
  <c r="O1023" i="3" s="1"/>
  <c r="C1047" i="3"/>
  <c r="O1047" i="3" s="1"/>
  <c r="C48" i="3"/>
  <c r="O48" i="3" s="1"/>
  <c r="C88" i="3"/>
  <c r="O88" i="3" s="1"/>
  <c r="C148" i="3"/>
  <c r="O148" i="3" s="1"/>
  <c r="C212" i="3"/>
  <c r="O212" i="3" s="1"/>
  <c r="C516" i="3"/>
  <c r="O516" i="3" s="1"/>
  <c r="C676" i="3"/>
  <c r="O676" i="3" s="1"/>
  <c r="C788" i="3"/>
  <c r="O788" i="3" s="1"/>
  <c r="C972" i="3"/>
  <c r="O972" i="3" s="1"/>
  <c r="C333" i="3"/>
  <c r="O333" i="3" s="1"/>
  <c r="C401" i="3"/>
  <c r="O401" i="3" s="1"/>
  <c r="C485" i="3"/>
  <c r="O485" i="3" s="1"/>
  <c r="C613" i="3"/>
  <c r="O613" i="3" s="1"/>
  <c r="C693" i="3"/>
  <c r="O693" i="3" s="1"/>
  <c r="C817" i="3"/>
  <c r="O817" i="3" s="1"/>
  <c r="O941" i="3"/>
  <c r="C941" i="3"/>
  <c r="C1041" i="3"/>
  <c r="O1041" i="3" s="1"/>
  <c r="C33" i="3"/>
  <c r="O33" i="3" s="1"/>
  <c r="C61" i="3"/>
  <c r="O61" i="3" s="1"/>
  <c r="C85" i="3"/>
  <c r="O85" i="3" s="1"/>
  <c r="C109" i="3"/>
  <c r="O109" i="3" s="1"/>
  <c r="C173" i="3"/>
  <c r="O173" i="3" s="1"/>
  <c r="C213" i="3"/>
  <c r="O213" i="3" s="1"/>
  <c r="C253" i="3"/>
  <c r="O253" i="3" s="1"/>
  <c r="C285" i="3"/>
  <c r="O285" i="3" s="1"/>
  <c r="C18" i="3"/>
  <c r="O18" i="3" s="1"/>
  <c r="C50" i="3"/>
  <c r="O50" i="3" s="1"/>
  <c r="O82" i="3"/>
  <c r="C82" i="3"/>
  <c r="C106" i="3"/>
  <c r="O106" i="3" s="1"/>
  <c r="C134" i="3"/>
  <c r="O134" i="3" s="1"/>
  <c r="C162" i="3"/>
  <c r="O162" i="3" s="1"/>
  <c r="O198" i="3"/>
  <c r="C198" i="3"/>
  <c r="O222" i="3"/>
  <c r="C222" i="3"/>
  <c r="C254" i="3"/>
  <c r="O254" i="3" s="1"/>
  <c r="C278" i="3"/>
  <c r="O278" i="3" s="1"/>
  <c r="C304" i="3"/>
  <c r="O304" i="3" s="1"/>
  <c r="C408" i="3"/>
  <c r="O408" i="3" s="1"/>
  <c r="C492" i="3"/>
  <c r="O492" i="3" s="1"/>
  <c r="C648" i="3"/>
  <c r="O648" i="3" s="1"/>
  <c r="C744" i="3"/>
  <c r="O744" i="3" s="1"/>
  <c r="C852" i="3"/>
  <c r="O852" i="3" s="1"/>
  <c r="C964" i="3"/>
  <c r="O964" i="3" s="1"/>
  <c r="C293" i="3"/>
  <c r="O293" i="3" s="1"/>
  <c r="C337" i="3"/>
  <c r="O337" i="3" s="1"/>
  <c r="O405" i="3"/>
  <c r="C405" i="3"/>
  <c r="C481" i="3"/>
  <c r="O481" i="3" s="1"/>
  <c r="C577" i="3"/>
  <c r="O577" i="3" s="1"/>
  <c r="C685" i="3"/>
  <c r="O685" i="3" s="1"/>
  <c r="C785" i="3"/>
  <c r="O785" i="3" s="1"/>
  <c r="C889" i="3"/>
  <c r="O889" i="3" s="1"/>
  <c r="C989" i="3"/>
  <c r="O989" i="3" s="1"/>
  <c r="C306" i="3"/>
  <c r="O306" i="3" s="1"/>
  <c r="C330" i="3"/>
  <c r="O330" i="3" s="1"/>
  <c r="C386" i="3"/>
  <c r="O386" i="3" s="1"/>
  <c r="C410" i="3"/>
  <c r="O410" i="3" s="1"/>
  <c r="C434" i="3"/>
  <c r="O434" i="3" s="1"/>
  <c r="C466" i="3"/>
  <c r="O466" i="3" s="1"/>
  <c r="C498" i="3"/>
  <c r="O498" i="3" s="1"/>
  <c r="C312" i="3"/>
  <c r="O312" i="3" s="1"/>
  <c r="C420" i="3"/>
  <c r="O420" i="3" s="1"/>
  <c r="C520" i="3"/>
  <c r="O520" i="3" s="1"/>
  <c r="C664" i="3"/>
  <c r="O664" i="3" s="1"/>
  <c r="C816" i="3"/>
  <c r="O816" i="3" s="1"/>
  <c r="C1000" i="3"/>
  <c r="O1000" i="3" s="1"/>
  <c r="C529" i="3"/>
  <c r="O529" i="3" s="1"/>
  <c r="C753" i="3"/>
  <c r="O753" i="3" s="1"/>
  <c r="C929" i="3"/>
  <c r="O929" i="3" s="1"/>
  <c r="C518" i="3"/>
  <c r="O518" i="3" s="1"/>
  <c r="C546" i="3"/>
  <c r="O546" i="3" s="1"/>
  <c r="C574" i="3"/>
  <c r="O574" i="3" s="1"/>
  <c r="C598" i="3"/>
  <c r="O598" i="3" s="1"/>
  <c r="O622" i="3"/>
  <c r="C622" i="3"/>
  <c r="C658" i="3"/>
  <c r="O658" i="3" s="1"/>
  <c r="C682" i="3"/>
  <c r="O682" i="3" s="1"/>
  <c r="C710" i="3"/>
  <c r="O710" i="3" s="1"/>
  <c r="C742" i="3"/>
  <c r="O742" i="3" s="1"/>
  <c r="C766" i="3"/>
  <c r="O766" i="3" s="1"/>
  <c r="C798" i="3"/>
  <c r="O798" i="3" s="1"/>
  <c r="C822" i="3"/>
  <c r="O822" i="3" s="1"/>
  <c r="C846" i="3"/>
  <c r="O846" i="3" s="1"/>
  <c r="C870" i="3"/>
  <c r="O870" i="3" s="1"/>
  <c r="C902" i="3"/>
  <c r="O902" i="3" s="1"/>
  <c r="C930" i="3"/>
  <c r="O930" i="3" s="1"/>
  <c r="C954" i="3"/>
  <c r="O954" i="3" s="1"/>
  <c r="C978" i="3"/>
  <c r="O978" i="3" s="1"/>
  <c r="C1002" i="3"/>
  <c r="O1002" i="3" s="1"/>
  <c r="C1026" i="3"/>
  <c r="O1026" i="3" s="1"/>
  <c r="C1050" i="3"/>
  <c r="O1050" i="3" s="1"/>
  <c r="C452" i="3"/>
  <c r="O452" i="3" s="1"/>
  <c r="C692" i="3"/>
  <c r="O692" i="3" s="1"/>
  <c r="C872" i="3"/>
  <c r="O872" i="3" s="1"/>
  <c r="C1052" i="3"/>
  <c r="O1052" i="3" s="1"/>
  <c r="C673" i="3"/>
  <c r="O673" i="3" s="1"/>
  <c r="C825" i="3"/>
  <c r="O825" i="3" s="1"/>
  <c r="C973" i="3"/>
  <c r="O973" i="3" s="1"/>
  <c r="C23" i="3"/>
  <c r="O23" i="3" s="1"/>
  <c r="C67" i="3"/>
  <c r="O67" i="3" s="1"/>
  <c r="C95" i="3"/>
  <c r="O95" i="3" s="1"/>
  <c r="C123" i="3"/>
  <c r="O123" i="3" s="1"/>
  <c r="C175" i="3"/>
  <c r="O175" i="3" s="1"/>
  <c r="C211" i="3"/>
  <c r="O211" i="3" s="1"/>
  <c r="C255" i="3"/>
  <c r="O255" i="3" s="1"/>
  <c r="C283" i="3"/>
  <c r="O283" i="3" s="1"/>
  <c r="C112" i="3"/>
  <c r="O112" i="3" s="1"/>
  <c r="O160" i="3"/>
  <c r="C160" i="3"/>
  <c r="C232" i="3"/>
  <c r="O232" i="3" s="1"/>
  <c r="C380" i="3"/>
  <c r="O380" i="3" s="1"/>
  <c r="C604" i="3"/>
  <c r="O604" i="3" s="1"/>
  <c r="C896" i="3"/>
  <c r="O896" i="3" s="1"/>
  <c r="C493" i="3"/>
  <c r="O493" i="3" s="1"/>
  <c r="C777" i="3"/>
  <c r="O777" i="3" s="1"/>
  <c r="C933" i="3"/>
  <c r="O933" i="3" s="1"/>
  <c r="O299" i="3"/>
  <c r="C299" i="3"/>
  <c r="C339" i="3"/>
  <c r="O339" i="3" s="1"/>
  <c r="C391" i="3"/>
  <c r="O391" i="3" s="1"/>
  <c r="C431" i="3"/>
  <c r="O431" i="3" s="1"/>
  <c r="C455" i="3"/>
  <c r="O455" i="3" s="1"/>
  <c r="C479" i="3"/>
  <c r="O479" i="3" s="1"/>
  <c r="C507" i="3"/>
  <c r="O507" i="3" s="1"/>
  <c r="C632" i="3"/>
  <c r="O632" i="3" s="1"/>
  <c r="C832" i="3"/>
  <c r="O832" i="3" s="1"/>
  <c r="C1036" i="3"/>
  <c r="O1036" i="3" s="1"/>
  <c r="C1049" i="3"/>
  <c r="O1049" i="3" s="1"/>
  <c r="C531" i="3"/>
  <c r="O531" i="3" s="1"/>
  <c r="C555" i="3"/>
  <c r="O555" i="3" s="1"/>
  <c r="C607" i="3"/>
  <c r="O607" i="3" s="1"/>
  <c r="C639" i="3"/>
  <c r="O639" i="3" s="1"/>
  <c r="C663" i="3"/>
  <c r="O663" i="3" s="1"/>
  <c r="C687" i="3"/>
  <c r="O687" i="3" s="1"/>
  <c r="C715" i="3"/>
  <c r="O715" i="3" s="1"/>
  <c r="O739" i="3"/>
  <c r="C739" i="3"/>
  <c r="C791" i="3"/>
  <c r="O791" i="3" s="1"/>
  <c r="C819" i="3"/>
  <c r="O819" i="3" s="1"/>
  <c r="C843" i="3"/>
  <c r="O843" i="3" s="1"/>
  <c r="C883" i="3"/>
  <c r="O883" i="3" s="1"/>
  <c r="C907" i="3"/>
  <c r="O907" i="3" s="1"/>
  <c r="C931" i="3"/>
  <c r="O931" i="3" s="1"/>
  <c r="C955" i="3"/>
  <c r="O955" i="3" s="1"/>
  <c r="C979" i="3"/>
  <c r="O979" i="3" s="1"/>
  <c r="C1003" i="3"/>
  <c r="O1003" i="3" s="1"/>
  <c r="C1027" i="3"/>
  <c r="O1027" i="3" s="1"/>
  <c r="C1051" i="3"/>
  <c r="O1051" i="3" s="1"/>
  <c r="C56" i="3"/>
  <c r="O56" i="3" s="1"/>
  <c r="C96" i="3"/>
  <c r="O96" i="3" s="1"/>
  <c r="C156" i="3"/>
  <c r="O156" i="3" s="1"/>
  <c r="O220" i="3"/>
  <c r="C220" i="3"/>
  <c r="C540" i="3"/>
  <c r="O540" i="3" s="1"/>
  <c r="C696" i="3"/>
  <c r="O696" i="3" s="1"/>
  <c r="C812" i="3"/>
  <c r="O812" i="3" s="1"/>
  <c r="O992" i="3"/>
  <c r="C992" i="3"/>
  <c r="C341" i="3"/>
  <c r="O341" i="3" s="1"/>
  <c r="C425" i="3"/>
  <c r="O425" i="3" s="1"/>
  <c r="C501" i="3"/>
  <c r="O501" i="3" s="1"/>
  <c r="C629" i="3"/>
  <c r="O629" i="3" s="1"/>
  <c r="O741" i="3"/>
  <c r="C741" i="3"/>
  <c r="C837" i="3"/>
  <c r="O837" i="3" s="1"/>
  <c r="C957" i="3"/>
  <c r="O957" i="3" s="1"/>
  <c r="C9" i="3"/>
  <c r="O9" i="3" s="1"/>
  <c r="O37" i="3"/>
  <c r="C37" i="3"/>
  <c r="C65" i="3"/>
  <c r="O65" i="3" s="1"/>
  <c r="C89" i="3"/>
  <c r="O89" i="3" s="1"/>
  <c r="C121" i="3"/>
  <c r="O121" i="3" s="1"/>
  <c r="C185" i="3"/>
  <c r="O185" i="3" s="1"/>
  <c r="C217" i="3"/>
  <c r="O217" i="3" s="1"/>
  <c r="C257" i="3"/>
  <c r="O257" i="3" s="1"/>
  <c r="C289" i="3"/>
  <c r="O289" i="3" s="1"/>
  <c r="C22" i="3"/>
  <c r="O22" i="3" s="1"/>
  <c r="O54" i="3"/>
  <c r="C54" i="3"/>
  <c r="C86" i="3"/>
  <c r="O86" i="3" s="1"/>
  <c r="C110" i="3"/>
  <c r="O110" i="3" s="1"/>
  <c r="C138" i="3"/>
  <c r="O138" i="3" s="1"/>
  <c r="O166" i="3"/>
  <c r="C166" i="3"/>
  <c r="C202" i="3"/>
  <c r="O202" i="3" s="1"/>
  <c r="C226" i="3"/>
  <c r="O226" i="3" s="1"/>
  <c r="C258" i="3"/>
  <c r="O258" i="3" s="1"/>
  <c r="O282" i="3"/>
  <c r="C282" i="3"/>
  <c r="C308" i="3"/>
  <c r="O308" i="3" s="1"/>
  <c r="C424" i="3"/>
  <c r="O424" i="3" s="1"/>
  <c r="C524" i="3"/>
  <c r="O524" i="3" s="1"/>
  <c r="C668" i="3"/>
  <c r="O668" i="3" s="1"/>
  <c r="C756" i="3"/>
  <c r="O756" i="3" s="1"/>
  <c r="C868" i="3"/>
  <c r="O868" i="3" s="1"/>
  <c r="O976" i="3"/>
  <c r="C976" i="3"/>
  <c r="C301" i="3"/>
  <c r="O301" i="3" s="1"/>
  <c r="O345" i="3"/>
  <c r="C345" i="3"/>
  <c r="C421" i="3"/>
  <c r="O421" i="3" s="1"/>
  <c r="C489" i="3"/>
  <c r="O489" i="3" s="1"/>
  <c r="C609" i="3"/>
  <c r="O609" i="3" s="1"/>
  <c r="C697" i="3"/>
  <c r="O697" i="3" s="1"/>
  <c r="O805" i="3"/>
  <c r="C805" i="3"/>
  <c r="C905" i="3"/>
  <c r="O905" i="3" s="1"/>
  <c r="C1001" i="3"/>
  <c r="O1001" i="3" s="1"/>
  <c r="C310" i="3"/>
  <c r="O310" i="3" s="1"/>
  <c r="C342" i="3"/>
  <c r="O342" i="3" s="1"/>
  <c r="C390" i="3"/>
  <c r="O390" i="3" s="1"/>
  <c r="C414" i="3"/>
  <c r="O414" i="3" s="1"/>
  <c r="C438" i="3"/>
  <c r="O438" i="3" s="1"/>
  <c r="C470" i="3"/>
  <c r="O470" i="3" s="1"/>
  <c r="C502" i="3"/>
  <c r="O502" i="3" s="1"/>
  <c r="C328" i="3"/>
  <c r="O328" i="3" s="1"/>
  <c r="C436" i="3"/>
  <c r="O436" i="3" s="1"/>
  <c r="C528" i="3"/>
  <c r="O528" i="3" s="1"/>
  <c r="C688" i="3"/>
  <c r="O688" i="3" s="1"/>
  <c r="C844" i="3"/>
  <c r="O844" i="3" s="1"/>
  <c r="C1024" i="3"/>
  <c r="O1024" i="3" s="1"/>
  <c r="C569" i="3"/>
  <c r="O569" i="3" s="1"/>
  <c r="C781" i="3"/>
  <c r="O781" i="3" s="1"/>
  <c r="C953" i="3"/>
  <c r="O953" i="3" s="1"/>
  <c r="C522" i="3"/>
  <c r="O522" i="3" s="1"/>
  <c r="C550" i="3"/>
  <c r="O550" i="3" s="1"/>
  <c r="C578" i="3"/>
  <c r="O578" i="3" s="1"/>
  <c r="C602" i="3"/>
  <c r="O602" i="3" s="1"/>
  <c r="C626" i="3"/>
  <c r="O626" i="3" s="1"/>
  <c r="C662" i="3"/>
  <c r="O662" i="3" s="1"/>
  <c r="C686" i="3"/>
  <c r="O686" i="3" s="1"/>
  <c r="O714" i="3"/>
  <c r="C714" i="3"/>
  <c r="C746" i="3"/>
  <c r="O746" i="3" s="1"/>
  <c r="O770" i="3"/>
  <c r="C770" i="3"/>
  <c r="C802" i="3"/>
  <c r="O802" i="3" s="1"/>
  <c r="C826" i="3"/>
  <c r="O826" i="3" s="1"/>
  <c r="C850" i="3"/>
  <c r="O850" i="3" s="1"/>
  <c r="O874" i="3"/>
  <c r="C874" i="3"/>
  <c r="C906" i="3"/>
  <c r="O906" i="3" s="1"/>
  <c r="C934" i="3"/>
  <c r="O934" i="3" s="1"/>
  <c r="C958" i="3"/>
  <c r="O958" i="3" s="1"/>
  <c r="C982" i="3"/>
  <c r="O982" i="3" s="1"/>
  <c r="O1006" i="3"/>
  <c r="C1006" i="3"/>
  <c r="C1030" i="3"/>
  <c r="O1030" i="3" s="1"/>
  <c r="C316" i="3"/>
  <c r="O316" i="3" s="1"/>
  <c r="C720" i="3"/>
  <c r="O720" i="3" s="1"/>
  <c r="O904" i="3"/>
  <c r="C904" i="3"/>
  <c r="C445" i="3"/>
  <c r="O445" i="3" s="1"/>
  <c r="C701" i="3"/>
  <c r="O701" i="3" s="1"/>
  <c r="C845" i="3"/>
  <c r="O845" i="3" s="1"/>
  <c r="C997" i="3"/>
  <c r="O997" i="3" s="1"/>
  <c r="C27" i="3"/>
  <c r="O27" i="3" s="1"/>
  <c r="C71" i="3"/>
  <c r="O71" i="3" s="1"/>
  <c r="C99" i="3"/>
  <c r="O99" i="3" s="1"/>
  <c r="C135" i="3"/>
  <c r="O135" i="3" s="1"/>
  <c r="O183" i="3"/>
  <c r="C183" i="3"/>
  <c r="C215" i="3"/>
  <c r="O215" i="3" s="1"/>
  <c r="O259" i="3"/>
  <c r="C259" i="3"/>
  <c r="C287" i="3"/>
  <c r="O287" i="3" s="1"/>
  <c r="O120" i="3"/>
  <c r="C120" i="3"/>
  <c r="C168" i="3"/>
  <c r="O168" i="3" s="1"/>
  <c r="C240" i="3"/>
  <c r="O240" i="3" s="1"/>
  <c r="C404" i="3"/>
  <c r="O404" i="3" s="1"/>
  <c r="O672" i="3"/>
  <c r="C672" i="3"/>
  <c r="C924" i="3"/>
  <c r="O924" i="3" s="1"/>
  <c r="C521" i="3"/>
  <c r="O521" i="3" s="1"/>
  <c r="C809" i="3"/>
  <c r="O809" i="3" s="1"/>
  <c r="C961" i="3"/>
  <c r="O961" i="3" s="1"/>
  <c r="C303" i="3"/>
  <c r="O303" i="3" s="1"/>
  <c r="C343" i="3"/>
  <c r="O343" i="3" s="1"/>
  <c r="C395" i="3"/>
  <c r="O395" i="3" s="1"/>
  <c r="C435" i="3"/>
  <c r="O435" i="3" s="1"/>
  <c r="O459" i="3"/>
  <c r="C459" i="3"/>
  <c r="C483" i="3"/>
  <c r="O483" i="3" s="1"/>
  <c r="C252" i="3"/>
  <c r="O252" i="3" s="1"/>
  <c r="C660" i="3"/>
  <c r="O660" i="3" s="1"/>
  <c r="C856" i="3"/>
  <c r="O856" i="3" s="1"/>
  <c r="C601" i="3"/>
  <c r="O601" i="3" s="1"/>
  <c r="C511" i="3"/>
  <c r="O511" i="3" s="1"/>
  <c r="C535" i="3"/>
  <c r="O535" i="3" s="1"/>
  <c r="C567" i="3"/>
  <c r="O567" i="3" s="1"/>
  <c r="C611" i="3"/>
  <c r="O611" i="3" s="1"/>
  <c r="C643" i="3"/>
  <c r="O643" i="3" s="1"/>
  <c r="C667" i="3"/>
  <c r="O667" i="3" s="1"/>
  <c r="C691" i="3"/>
  <c r="O691" i="3" s="1"/>
  <c r="C719" i="3"/>
  <c r="O719" i="3" s="1"/>
  <c r="C743" i="3"/>
  <c r="O743" i="3" s="1"/>
  <c r="C795" i="3"/>
  <c r="O795" i="3" s="1"/>
  <c r="C823" i="3"/>
  <c r="O823" i="3" s="1"/>
  <c r="C859" i="3"/>
  <c r="O859" i="3" s="1"/>
  <c r="O887" i="3"/>
  <c r="C887" i="3"/>
  <c r="C911" i="3"/>
  <c r="O911" i="3" s="1"/>
  <c r="C935" i="3"/>
  <c r="O935" i="3" s="1"/>
  <c r="C959" i="3"/>
  <c r="O959" i="3" s="1"/>
  <c r="C983" i="3"/>
  <c r="O983" i="3" s="1"/>
  <c r="C1007" i="3"/>
  <c r="O1007" i="3" s="1"/>
  <c r="O1031" i="3"/>
  <c r="C1031" i="3"/>
  <c r="C12" i="3"/>
  <c r="O12" i="3" s="1"/>
  <c r="C60" i="3"/>
  <c r="O60" i="3" s="1"/>
  <c r="C104" i="3"/>
  <c r="O104" i="3" s="1"/>
  <c r="C176" i="3"/>
  <c r="O176" i="3" s="1"/>
  <c r="C228" i="3"/>
  <c r="O228" i="3" s="1"/>
  <c r="C556" i="3"/>
  <c r="O556" i="3" s="1"/>
  <c r="C716" i="3"/>
  <c r="O716" i="3" s="1"/>
  <c r="C1012" i="3"/>
  <c r="O1012" i="3" s="1"/>
  <c r="C449" i="3"/>
  <c r="O449" i="3" s="1"/>
  <c r="C637" i="3"/>
  <c r="O637" i="3" s="1"/>
  <c r="C761" i="3"/>
  <c r="O761" i="3" s="1"/>
  <c r="O853" i="3"/>
  <c r="C853" i="3"/>
  <c r="C977" i="3"/>
  <c r="O977" i="3" s="1"/>
  <c r="C13" i="3"/>
  <c r="O13" i="3" s="1"/>
  <c r="C41" i="3"/>
  <c r="O41" i="3" s="1"/>
  <c r="C69" i="3"/>
  <c r="O69" i="3" s="1"/>
  <c r="C93" i="3"/>
  <c r="O93" i="3" s="1"/>
  <c r="O137" i="3"/>
  <c r="C137" i="3"/>
  <c r="C189" i="3"/>
  <c r="O189" i="3" s="1"/>
  <c r="C233" i="3"/>
  <c r="O233" i="3" s="1"/>
  <c r="C261" i="3"/>
  <c r="O261" i="3" s="1"/>
  <c r="C30" i="3"/>
  <c r="O30" i="3" s="1"/>
  <c r="C58" i="3"/>
  <c r="O58" i="3" s="1"/>
  <c r="O90" i="3"/>
  <c r="C90" i="3"/>
  <c r="C118" i="3"/>
  <c r="O118" i="3" s="1"/>
  <c r="C146" i="3"/>
  <c r="O146" i="3" s="1"/>
  <c r="C170" i="3"/>
  <c r="O170" i="3" s="1"/>
  <c r="C206" i="3"/>
  <c r="O206" i="3" s="1"/>
  <c r="C230" i="3"/>
  <c r="O230" i="3" s="1"/>
  <c r="C262" i="3"/>
  <c r="O262" i="3" s="1"/>
  <c r="C286" i="3"/>
  <c r="O286" i="3" s="1"/>
  <c r="C320" i="3"/>
  <c r="O320" i="3" s="1"/>
  <c r="C440" i="3"/>
  <c r="O440" i="3" s="1"/>
  <c r="C532" i="3"/>
  <c r="O532" i="3" s="1"/>
  <c r="C680" i="3"/>
  <c r="O680" i="3" s="1"/>
  <c r="O772" i="3"/>
  <c r="C772" i="3"/>
  <c r="C900" i="3"/>
  <c r="O900" i="3" s="1"/>
  <c r="C996" i="3"/>
  <c r="O996" i="3" s="1"/>
  <c r="C309" i="3"/>
  <c r="O309" i="3" s="1"/>
  <c r="C353" i="3"/>
  <c r="O353" i="3" s="1"/>
  <c r="C441" i="3"/>
  <c r="O441" i="3" s="1"/>
  <c r="O505" i="3"/>
  <c r="C505" i="3"/>
  <c r="C625" i="3"/>
  <c r="O625" i="3" s="1"/>
  <c r="C713" i="3"/>
  <c r="O713" i="3" s="1"/>
  <c r="C821" i="3"/>
  <c r="O821" i="3" s="1"/>
  <c r="C921" i="3"/>
  <c r="O921" i="3" s="1"/>
  <c r="C1021" i="3"/>
  <c r="O1021" i="3" s="1"/>
  <c r="O314" i="3"/>
  <c r="C314" i="3"/>
  <c r="C362" i="3"/>
  <c r="O362" i="3" s="1"/>
  <c r="C394" i="3"/>
  <c r="O394" i="3" s="1"/>
  <c r="C418" i="3"/>
  <c r="O418" i="3" s="1"/>
  <c r="C450" i="3"/>
  <c r="O450" i="3" s="1"/>
  <c r="C474" i="3"/>
  <c r="O474" i="3" s="1"/>
  <c r="C506" i="3"/>
  <c r="O506" i="3" s="1"/>
  <c r="C372" i="3"/>
  <c r="O372" i="3" s="1"/>
  <c r="C448" i="3"/>
  <c r="O448" i="3" s="1"/>
  <c r="C576" i="3"/>
  <c r="O576" i="3" s="1"/>
  <c r="C708" i="3"/>
  <c r="O708" i="3" s="1"/>
  <c r="C860" i="3"/>
  <c r="O860" i="3" s="1"/>
  <c r="O1044" i="3"/>
  <c r="C1044" i="3"/>
  <c r="C597" i="3"/>
  <c r="O597" i="3" s="1"/>
  <c r="C801" i="3"/>
  <c r="O801" i="3" s="1"/>
  <c r="C981" i="3"/>
  <c r="O981" i="3" s="1"/>
  <c r="C526" i="3"/>
  <c r="O526" i="3" s="1"/>
  <c r="C558" i="3"/>
  <c r="O558" i="3" s="1"/>
  <c r="O582" i="3"/>
  <c r="C582" i="3"/>
  <c r="C606" i="3"/>
  <c r="O606" i="3" s="1"/>
  <c r="C630" i="3"/>
  <c r="O630" i="3" s="1"/>
  <c r="C666" i="3"/>
  <c r="O666" i="3" s="1"/>
  <c r="C690" i="3"/>
  <c r="O690" i="3" s="1"/>
  <c r="C718" i="3"/>
  <c r="O718" i="3" s="1"/>
  <c r="O750" i="3"/>
  <c r="C750" i="3"/>
  <c r="C774" i="3"/>
  <c r="O774" i="3" s="1"/>
  <c r="C806" i="3"/>
  <c r="O806" i="3" s="1"/>
  <c r="C830" i="3"/>
  <c r="O830" i="3" s="1"/>
  <c r="C854" i="3"/>
  <c r="O854" i="3" s="1"/>
  <c r="C878" i="3"/>
  <c r="O878" i="3" s="1"/>
  <c r="C914" i="3"/>
  <c r="O914" i="3" s="1"/>
  <c r="C938" i="3"/>
  <c r="O938" i="3" s="1"/>
  <c r="C962" i="3"/>
  <c r="O962" i="3" s="1"/>
  <c r="C986" i="3"/>
  <c r="O986" i="3" s="1"/>
  <c r="C1010" i="3"/>
  <c r="O1010" i="3" s="1"/>
  <c r="C1034" i="3"/>
  <c r="O1034" i="3" s="1"/>
  <c r="O344" i="3"/>
  <c r="C344" i="3"/>
  <c r="C496" i="3"/>
  <c r="O496" i="3" s="1"/>
  <c r="C748" i="3"/>
  <c r="O748" i="3" s="1"/>
  <c r="C932" i="3"/>
  <c r="O932" i="3" s="1"/>
  <c r="C513" i="3"/>
  <c r="O513" i="3" s="1"/>
  <c r="C729" i="3"/>
  <c r="O729" i="3" s="1"/>
  <c r="C873" i="3"/>
  <c r="O873" i="3" s="1"/>
  <c r="C1029" i="3"/>
  <c r="O1029" i="3" s="1"/>
  <c r="C31" i="3"/>
  <c r="O31" i="3" s="1"/>
  <c r="C75" i="3"/>
  <c r="O75" i="3" s="1"/>
  <c r="C103" i="3"/>
  <c r="O103" i="3" s="1"/>
  <c r="C147" i="3"/>
  <c r="O147" i="3" s="1"/>
  <c r="C187" i="3"/>
  <c r="O187" i="3" s="1"/>
  <c r="C231" i="3"/>
  <c r="O231" i="3" s="1"/>
  <c r="C263" i="3"/>
  <c r="O263" i="3" s="1"/>
  <c r="C291" i="3"/>
  <c r="O291" i="3" s="1"/>
  <c r="O128" i="3"/>
  <c r="C128" i="3"/>
  <c r="C200" i="3"/>
  <c r="O200" i="3" s="1"/>
  <c r="O256" i="3"/>
  <c r="C256" i="3"/>
  <c r="C428" i="3"/>
  <c r="O428" i="3" s="1"/>
  <c r="C724" i="3"/>
  <c r="O724" i="3" s="1"/>
  <c r="C956" i="3"/>
  <c r="O956" i="3" s="1"/>
  <c r="C545" i="3"/>
  <c r="O545" i="3" s="1"/>
  <c r="C833" i="3"/>
  <c r="O833" i="3" s="1"/>
  <c r="C985" i="3"/>
  <c r="O985" i="3" s="1"/>
  <c r="C323" i="3"/>
  <c r="O323" i="3" s="1"/>
  <c r="C347" i="3"/>
  <c r="O347" i="3" s="1"/>
  <c r="C399" i="3"/>
  <c r="O399" i="3" s="1"/>
  <c r="O439" i="3"/>
  <c r="C439" i="3"/>
  <c r="C463" i="3"/>
  <c r="O463" i="3" s="1"/>
  <c r="C487" i="3"/>
  <c r="O487" i="3" s="1"/>
  <c r="C376" i="3"/>
  <c r="O376" i="3" s="1"/>
  <c r="C684" i="3"/>
  <c r="O684" i="3" s="1"/>
  <c r="C888" i="3"/>
  <c r="O888" i="3" s="1"/>
  <c r="C793" i="3"/>
  <c r="O793" i="3" s="1"/>
  <c r="C515" i="3"/>
  <c r="O515" i="3" s="1"/>
  <c r="C539" i="3"/>
  <c r="O539" i="3" s="1"/>
  <c r="C571" i="3"/>
  <c r="O571" i="3" s="1"/>
  <c r="C623" i="3"/>
  <c r="O623" i="3" s="1"/>
  <c r="C647" i="3"/>
  <c r="O647" i="3" s="1"/>
  <c r="C671" i="3"/>
  <c r="O671" i="3" s="1"/>
  <c r="C699" i="3"/>
  <c r="O699" i="3" s="1"/>
  <c r="C723" i="3"/>
  <c r="O723" i="3" s="1"/>
  <c r="C751" i="3"/>
  <c r="O751" i="3" s="1"/>
  <c r="C799" i="3"/>
  <c r="O799" i="3" s="1"/>
  <c r="C827" i="3"/>
  <c r="O827" i="3" s="1"/>
  <c r="O863" i="3"/>
  <c r="C863" i="3"/>
  <c r="C891" i="3"/>
  <c r="O891" i="3" s="1"/>
  <c r="C915" i="3"/>
  <c r="O915" i="3" s="1"/>
  <c r="C939" i="3"/>
  <c r="O939" i="3" s="1"/>
  <c r="C963" i="3"/>
  <c r="O963" i="3" s="1"/>
  <c r="C987" i="3"/>
  <c r="O987" i="3" s="1"/>
  <c r="C1011" i="3"/>
  <c r="O1011" i="3" s="1"/>
  <c r="C1035" i="3"/>
  <c r="O1035" i="3" s="1"/>
  <c r="C16" i="3"/>
  <c r="O16" i="3" s="1"/>
  <c r="C68" i="3"/>
  <c r="O68" i="3" s="1"/>
  <c r="C108" i="3"/>
  <c r="O108" i="3" s="1"/>
  <c r="C184" i="3"/>
  <c r="O184" i="3" s="1"/>
  <c r="C564" i="3"/>
  <c r="O564" i="3" s="1"/>
  <c r="C732" i="3"/>
  <c r="O732" i="3" s="1"/>
  <c r="C892" i="3"/>
  <c r="O892" i="3" s="1"/>
  <c r="C1032" i="3"/>
  <c r="O1032" i="3" s="1"/>
  <c r="C373" i="3"/>
  <c r="O373" i="3" s="1"/>
  <c r="C457" i="3"/>
  <c r="O457" i="3" s="1"/>
  <c r="C573" i="3"/>
  <c r="O573" i="3" s="1"/>
  <c r="C649" i="3"/>
  <c r="O649" i="3" s="1"/>
  <c r="C769" i="3"/>
  <c r="O769" i="3" s="1"/>
  <c r="C885" i="3"/>
  <c r="O885" i="3" s="1"/>
  <c r="C993" i="3"/>
  <c r="O993" i="3" s="1"/>
  <c r="C17" i="3"/>
  <c r="O17" i="3" s="1"/>
  <c r="C45" i="3"/>
  <c r="O45" i="3" s="1"/>
  <c r="C73" i="3"/>
  <c r="O73" i="3" s="1"/>
  <c r="C97" i="3"/>
  <c r="O97" i="3" s="1"/>
  <c r="C145" i="3"/>
  <c r="O145" i="3" s="1"/>
  <c r="C201" i="3"/>
  <c r="O201" i="3" s="1"/>
  <c r="C237" i="3"/>
  <c r="O237" i="3" s="1"/>
  <c r="C265" i="3"/>
  <c r="O265" i="3" s="1"/>
  <c r="C34" i="3"/>
  <c r="O34" i="3" s="1"/>
  <c r="C66" i="3"/>
  <c r="O66" i="3" s="1"/>
  <c r="C94" i="3"/>
  <c r="O94" i="3" s="1"/>
  <c r="C122" i="3"/>
  <c r="O122" i="3" s="1"/>
  <c r="C150" i="3"/>
  <c r="O150" i="3" s="1"/>
  <c r="C174" i="3"/>
  <c r="O174" i="3" s="1"/>
  <c r="C210" i="3"/>
  <c r="O210" i="3" s="1"/>
  <c r="C234" i="3"/>
  <c r="O234" i="3" s="1"/>
  <c r="C266" i="3"/>
  <c r="O266" i="3" s="1"/>
  <c r="C290" i="3"/>
  <c r="O290" i="3" s="1"/>
  <c r="C332" i="3"/>
  <c r="O332" i="3" s="1"/>
  <c r="C456" i="3"/>
  <c r="O456" i="3" s="1"/>
  <c r="C548" i="3"/>
  <c r="O548" i="3" s="1"/>
  <c r="C700" i="3"/>
  <c r="O700" i="3" s="1"/>
  <c r="C800" i="3"/>
  <c r="O800" i="3" s="1"/>
  <c r="C916" i="3"/>
  <c r="O916" i="3" s="1"/>
  <c r="C1008" i="3"/>
  <c r="O1008" i="3" s="1"/>
  <c r="C317" i="3"/>
  <c r="O317" i="3" s="1"/>
  <c r="C381" i="3"/>
  <c r="O381" i="3" s="1"/>
  <c r="C453" i="3"/>
  <c r="O453" i="3" s="1"/>
  <c r="C517" i="3"/>
  <c r="O517" i="3" s="1"/>
  <c r="C641" i="3"/>
  <c r="O641" i="3" s="1"/>
  <c r="C725" i="3"/>
  <c r="O725" i="3" s="1"/>
  <c r="C841" i="3"/>
  <c r="O841" i="3" s="1"/>
  <c r="C937" i="3"/>
  <c r="O937" i="3" s="1"/>
  <c r="C1037" i="3"/>
  <c r="O1037" i="3" s="1"/>
  <c r="C318" i="3"/>
  <c r="O318" i="3" s="1"/>
  <c r="C374" i="3"/>
  <c r="O374" i="3" s="1"/>
  <c r="C398" i="3"/>
  <c r="O398" i="3" s="1"/>
  <c r="C422" i="3"/>
  <c r="O422" i="3" s="1"/>
  <c r="C454" i="3"/>
  <c r="O454" i="3" s="1"/>
  <c r="C478" i="3"/>
  <c r="O478" i="3" s="1"/>
  <c r="C510" i="3"/>
  <c r="O510" i="3" s="1"/>
  <c r="C388" i="3"/>
  <c r="O388" i="3" s="1"/>
  <c r="C464" i="3"/>
  <c r="O464" i="3" s="1"/>
  <c r="C600" i="3"/>
  <c r="O600" i="3" s="1"/>
  <c r="C740" i="3"/>
  <c r="O740" i="3" s="1"/>
  <c r="C912" i="3"/>
  <c r="O912" i="3" s="1"/>
  <c r="C377" i="3"/>
  <c r="O377" i="3" s="1"/>
  <c r="C681" i="3"/>
  <c r="O681" i="3" s="1"/>
  <c r="C829" i="3"/>
  <c r="O829" i="3" s="1"/>
  <c r="C1005" i="3"/>
  <c r="O1005" i="3" s="1"/>
  <c r="C534" i="3"/>
  <c r="O534" i="3" s="1"/>
  <c r="C562" i="3"/>
  <c r="O562" i="3" s="1"/>
  <c r="C586" i="3"/>
  <c r="O586" i="3" s="1"/>
  <c r="C610" i="3"/>
  <c r="O610" i="3" s="1"/>
  <c r="C638" i="3"/>
  <c r="O638" i="3" s="1"/>
  <c r="C670" i="3"/>
  <c r="O670" i="3" s="1"/>
  <c r="C694" i="3"/>
  <c r="O694" i="3" s="1"/>
  <c r="C722" i="3"/>
  <c r="O722" i="3" s="1"/>
  <c r="C754" i="3"/>
  <c r="O754" i="3" s="1"/>
  <c r="C778" i="3"/>
  <c r="O778" i="3" s="1"/>
  <c r="C810" i="3"/>
  <c r="O810" i="3" s="1"/>
  <c r="C834" i="3"/>
  <c r="O834" i="3" s="1"/>
  <c r="C858" i="3"/>
  <c r="O858" i="3" s="1"/>
  <c r="C890" i="3"/>
  <c r="O890" i="3" s="1"/>
  <c r="C918" i="3"/>
  <c r="O918" i="3" s="1"/>
  <c r="C942" i="3"/>
  <c r="O942" i="3" s="1"/>
  <c r="C966" i="3"/>
  <c r="O966" i="3" s="1"/>
  <c r="C990" i="3"/>
  <c r="O990" i="3" s="1"/>
  <c r="C1038" i="3"/>
  <c r="O1038" i="3" s="1"/>
  <c r="C392" i="3"/>
  <c r="O392" i="3" s="1"/>
  <c r="C512" i="3"/>
  <c r="O512" i="3" s="1"/>
  <c r="C780" i="3"/>
  <c r="O780" i="3" s="1"/>
  <c r="C960" i="3"/>
  <c r="O960" i="3" s="1"/>
  <c r="C525" i="3"/>
  <c r="O525" i="3" s="1"/>
  <c r="C749" i="3"/>
  <c r="O749" i="3" s="1"/>
  <c r="C893" i="3"/>
  <c r="O893" i="3" s="1"/>
  <c r="C11" i="3"/>
  <c r="O11" i="3" s="1"/>
  <c r="C35" i="3"/>
  <c r="O35" i="3" s="1"/>
  <c r="C83" i="3"/>
  <c r="O83" i="3" s="1"/>
  <c r="C107" i="3"/>
  <c r="O107" i="3" s="1"/>
  <c r="C163" i="3"/>
  <c r="O163" i="3" s="1"/>
  <c r="C191" i="3"/>
  <c r="O191" i="3" s="1"/>
  <c r="C235" i="3"/>
  <c r="O235" i="3" s="1"/>
  <c r="C267" i="3"/>
  <c r="O267" i="3" s="1"/>
  <c r="C64" i="3"/>
  <c r="O64" i="3" s="1"/>
  <c r="C136" i="3"/>
  <c r="O136" i="3" s="1"/>
  <c r="C208" i="3"/>
  <c r="O208" i="3" s="1"/>
  <c r="C280" i="3"/>
  <c r="O280" i="3" s="1"/>
  <c r="C460" i="3"/>
  <c r="O460" i="3" s="1"/>
  <c r="C760" i="3"/>
  <c r="O760" i="3" s="1"/>
  <c r="C984" i="3"/>
  <c r="O984" i="3" s="1"/>
  <c r="C661" i="3"/>
  <c r="O661" i="3" s="1"/>
  <c r="C857" i="3"/>
  <c r="O857" i="3" s="1"/>
  <c r="C1017" i="3"/>
  <c r="O1017" i="3" s="1"/>
  <c r="C327" i="3"/>
  <c r="O327" i="3" s="1"/>
  <c r="C351" i="3"/>
  <c r="O351" i="3" s="1"/>
  <c r="C403" i="3"/>
  <c r="O403" i="3" s="1"/>
  <c r="C443" i="3"/>
  <c r="O443" i="3" s="1"/>
  <c r="C467" i="3"/>
  <c r="O467" i="3" s="1"/>
  <c r="C495" i="3"/>
  <c r="O495" i="3" s="1"/>
  <c r="C500" i="3"/>
  <c r="O500" i="3" s="1"/>
  <c r="C704" i="3"/>
  <c r="O704" i="3" s="1"/>
  <c r="C920" i="3"/>
  <c r="O920" i="3" s="1"/>
  <c r="C901" i="3"/>
  <c r="O901" i="3" s="1"/>
  <c r="C519" i="3"/>
  <c r="O519" i="3" s="1"/>
  <c r="C543" i="3"/>
  <c r="O543" i="3" s="1"/>
  <c r="C575" i="3"/>
  <c r="O575" i="3" s="1"/>
  <c r="C627" i="3"/>
  <c r="O627" i="3" s="1"/>
  <c r="C651" i="3"/>
  <c r="O651" i="3" s="1"/>
  <c r="C675" i="3"/>
  <c r="O675" i="3" s="1"/>
  <c r="C703" i="3"/>
  <c r="O703" i="3" s="1"/>
  <c r="C727" i="3"/>
  <c r="O727" i="3" s="1"/>
  <c r="C755" i="3"/>
  <c r="O755" i="3" s="1"/>
  <c r="C803" i="3"/>
  <c r="O803" i="3" s="1"/>
  <c r="C831" i="3"/>
  <c r="O831" i="3" s="1"/>
  <c r="C867" i="3"/>
  <c r="O867" i="3" s="1"/>
  <c r="C895" i="3"/>
  <c r="O895" i="3" s="1"/>
  <c r="C919" i="3"/>
  <c r="O919" i="3" s="1"/>
  <c r="C943" i="3"/>
  <c r="O943" i="3" s="1"/>
  <c r="C967" i="3"/>
  <c r="O967" i="3" s="1"/>
  <c r="C991" i="3"/>
  <c r="O991" i="3" s="1"/>
  <c r="C1015" i="3"/>
  <c r="O1015" i="3" s="1"/>
  <c r="C1039" i="3"/>
  <c r="O1039" i="3" s="1"/>
  <c r="C24" i="3"/>
  <c r="O24" i="3" s="1"/>
  <c r="C72" i="3"/>
  <c r="O72" i="3" s="1"/>
  <c r="C132" i="3"/>
  <c r="O132" i="3" s="1"/>
  <c r="C196" i="3"/>
  <c r="O196" i="3" s="1"/>
  <c r="C276" i="3"/>
  <c r="O276" i="3" s="1"/>
  <c r="C608" i="3"/>
  <c r="O608" i="3" s="1"/>
  <c r="C752" i="3"/>
  <c r="O752" i="3" s="1"/>
  <c r="C936" i="3"/>
  <c r="O936" i="3" s="1"/>
  <c r="C297" i="3"/>
  <c r="O297" i="3" s="1"/>
  <c r="C385" i="3"/>
  <c r="O385" i="3" s="1"/>
  <c r="C465" i="3"/>
  <c r="O465" i="3" s="1"/>
  <c r="C581" i="3"/>
  <c r="O581" i="3" s="1"/>
  <c r="C665" i="3"/>
  <c r="O665" i="3" s="1"/>
  <c r="C789" i="3"/>
  <c r="O789" i="3" s="1"/>
  <c r="C913" i="3"/>
  <c r="O913" i="3" s="1"/>
  <c r="C1009" i="3"/>
  <c r="O1009" i="3" s="1"/>
  <c r="C21" i="3"/>
  <c r="O21" i="3" s="1"/>
  <c r="C49" i="3"/>
  <c r="O49" i="3" s="1"/>
  <c r="C77" i="3"/>
  <c r="O77" i="3" s="1"/>
  <c r="C101" i="3"/>
  <c r="O101" i="3" s="1"/>
  <c r="C149" i="3"/>
  <c r="O149" i="3" s="1"/>
  <c r="C205" i="3"/>
  <c r="O205" i="3" s="1"/>
  <c r="C241" i="3"/>
  <c r="O241" i="3" s="1"/>
  <c r="C269" i="3"/>
  <c r="O269" i="3" s="1"/>
  <c r="Q10" i="15"/>
  <c r="Q4" i="15" s="1"/>
  <c r="AM10" i="15"/>
  <c r="I4" i="15"/>
  <c r="I3" i="15" s="1"/>
  <c r="AF11" i="15"/>
  <c r="AN11" i="15" s="1"/>
  <c r="AO11" i="15" s="1"/>
  <c r="AF15" i="15"/>
  <c r="AN15" i="15" s="1"/>
  <c r="AO15" i="15" s="1"/>
  <c r="AF19" i="15"/>
  <c r="AN19" i="15" s="1"/>
  <c r="AO19" i="15" s="1"/>
  <c r="AF27" i="15"/>
  <c r="AN27" i="15" s="1"/>
  <c r="AO27" i="15" s="1"/>
  <c r="AF43" i="15"/>
  <c r="AN43" i="15" s="1"/>
  <c r="AO43" i="15" s="1"/>
  <c r="AF59" i="15"/>
  <c r="AN59" i="15" s="1"/>
  <c r="AO59" i="15" s="1"/>
  <c r="AF75" i="15"/>
  <c r="AN75" i="15" s="1"/>
  <c r="AO75" i="15" s="1"/>
  <c r="AF91" i="15"/>
  <c r="AN91" i="15" s="1"/>
  <c r="AO91" i="15" s="1"/>
  <c r="AF107" i="15"/>
  <c r="AN107" i="15" s="1"/>
  <c r="AO107" i="15" s="1"/>
  <c r="AF123" i="15"/>
  <c r="AN123" i="15" s="1"/>
  <c r="AO123" i="15" s="1"/>
  <c r="AF139" i="15"/>
  <c r="AN139" i="15" s="1"/>
  <c r="AO139" i="15" s="1"/>
  <c r="AF155" i="15"/>
  <c r="AN155" i="15" s="1"/>
  <c r="AO155" i="15" s="1"/>
  <c r="AF171" i="15"/>
  <c r="AN171" i="15" s="1"/>
  <c r="AO171" i="15" s="1"/>
  <c r="AF187" i="15"/>
  <c r="AN187" i="15" s="1"/>
  <c r="AO187" i="15" s="1"/>
  <c r="AF203" i="15"/>
  <c r="AN203" i="15" s="1"/>
  <c r="AO203" i="15" s="1"/>
  <c r="AF219" i="15"/>
  <c r="AN219" i="15" s="1"/>
  <c r="AO219" i="15" s="1"/>
  <c r="AF235" i="15"/>
  <c r="AN235" i="15" s="1"/>
  <c r="AO235" i="15" s="1"/>
  <c r="AF251" i="15"/>
  <c r="AN251" i="15" s="1"/>
  <c r="AO251" i="15" s="1"/>
  <c r="AF267" i="15"/>
  <c r="AN267" i="15" s="1"/>
  <c r="AO267" i="15" s="1"/>
  <c r="AF283" i="15"/>
  <c r="AN283" i="15" s="1"/>
  <c r="AO283" i="15" s="1"/>
  <c r="AF299" i="15"/>
  <c r="AN299" i="15" s="1"/>
  <c r="AO299" i="15" s="1"/>
  <c r="AF315" i="15"/>
  <c r="AN315" i="15" s="1"/>
  <c r="AO315" i="15" s="1"/>
  <c r="AF331" i="15"/>
  <c r="AN331" i="15" s="1"/>
  <c r="AO331" i="15" s="1"/>
  <c r="AF347" i="15"/>
  <c r="AN347" i="15" s="1"/>
  <c r="AO347" i="15" s="1"/>
  <c r="AF895" i="15"/>
  <c r="AN895" i="15" s="1"/>
  <c r="AO895" i="15" s="1"/>
  <c r="AF927" i="15"/>
  <c r="AN927" i="15" s="1"/>
  <c r="AO927" i="15" s="1"/>
  <c r="AF959" i="15"/>
  <c r="AN959" i="15" s="1"/>
  <c r="AO959" i="15" s="1"/>
  <c r="AF991" i="15"/>
  <c r="AN991" i="15" s="1"/>
  <c r="AO991" i="15" s="1"/>
  <c r="AF1023" i="15"/>
  <c r="AN1023" i="15" s="1"/>
  <c r="AO1023" i="15" s="1"/>
  <c r="AF14" i="15"/>
  <c r="AN14" i="15" s="1"/>
  <c r="AO14" i="15" s="1"/>
  <c r="AF18" i="15"/>
  <c r="AN18" i="15" s="1"/>
  <c r="AO18" i="15" s="1"/>
  <c r="AF30" i="15"/>
  <c r="AN30" i="15" s="1"/>
  <c r="AO30" i="15" s="1"/>
  <c r="AF34" i="15"/>
  <c r="AN34" i="15" s="1"/>
  <c r="AO34" i="15" s="1"/>
  <c r="AF50" i="15"/>
  <c r="AN50" i="15" s="1"/>
  <c r="AO50" i="15" s="1"/>
  <c r="AF66" i="15"/>
  <c r="AN66" i="15" s="1"/>
  <c r="AO66" i="15" s="1"/>
  <c r="AF74" i="15"/>
  <c r="AN74" i="15" s="1"/>
  <c r="AO74" i="15" s="1"/>
  <c r="AF142" i="15"/>
  <c r="AN142" i="15" s="1"/>
  <c r="AO142" i="15" s="1"/>
  <c r="AF146" i="15"/>
  <c r="AN146" i="15" s="1"/>
  <c r="AO146" i="15" s="1"/>
  <c r="AF158" i="15"/>
  <c r="AN158" i="15" s="1"/>
  <c r="AO158" i="15" s="1"/>
  <c r="AF162" i="15"/>
  <c r="AN162" i="15" s="1"/>
  <c r="AO162" i="15" s="1"/>
  <c r="AF174" i="15"/>
  <c r="AN174" i="15" s="1"/>
  <c r="AO174" i="15" s="1"/>
  <c r="AF178" i="15"/>
  <c r="AN178" i="15" s="1"/>
  <c r="AO178" i="15" s="1"/>
  <c r="AF190" i="15"/>
  <c r="AN190" i="15" s="1"/>
  <c r="AO190" i="15" s="1"/>
  <c r="AF194" i="15"/>
  <c r="AN194" i="15" s="1"/>
  <c r="AO194" i="15" s="1"/>
  <c r="AF266" i="15"/>
  <c r="AN266" i="15" s="1"/>
  <c r="AO266" i="15" s="1"/>
  <c r="AF270" i="15"/>
  <c r="AN270" i="15" s="1"/>
  <c r="AO270" i="15" s="1"/>
  <c r="AF274" i="15"/>
  <c r="AN274" i="15" s="1"/>
  <c r="AO274" i="15" s="1"/>
  <c r="AF286" i="15"/>
  <c r="AN286" i="15" s="1"/>
  <c r="AO286" i="15" s="1"/>
  <c r="AF290" i="15"/>
  <c r="AN290" i="15" s="1"/>
  <c r="AO290" i="15" s="1"/>
  <c r="AF302" i="15"/>
  <c r="AN302" i="15" s="1"/>
  <c r="AO302" i="15" s="1"/>
  <c r="AF306" i="15"/>
  <c r="AN306" i="15" s="1"/>
  <c r="AO306" i="15" s="1"/>
  <c r="AF318" i="15"/>
  <c r="AN318" i="15" s="1"/>
  <c r="AO318" i="15" s="1"/>
  <c r="AF322" i="15"/>
  <c r="AN322" i="15" s="1"/>
  <c r="AO322" i="15" s="1"/>
  <c r="AF814" i="15"/>
  <c r="AN814" i="15" s="1"/>
  <c r="AO814" i="15" s="1"/>
  <c r="AF826" i="15"/>
  <c r="AN826" i="15" s="1"/>
  <c r="AO826" i="15" s="1"/>
  <c r="AF830" i="15"/>
  <c r="AN830" i="15" s="1"/>
  <c r="AO830" i="15" s="1"/>
  <c r="AF842" i="15"/>
  <c r="AN842" i="15" s="1"/>
  <c r="AO842" i="15" s="1"/>
  <c r="AF870" i="15"/>
  <c r="AN870" i="15" s="1"/>
  <c r="AO870" i="15" s="1"/>
  <c r="AF878" i="15"/>
  <c r="AN878" i="15" s="1"/>
  <c r="AO878" i="15" s="1"/>
  <c r="AF954" i="15"/>
  <c r="AN954" i="15" s="1"/>
  <c r="AO954" i="15" s="1"/>
  <c r="AF986" i="15"/>
  <c r="AN986" i="15" s="1"/>
  <c r="AO986" i="15" s="1"/>
  <c r="AF1006" i="15"/>
  <c r="AN1006" i="15" s="1"/>
  <c r="AO1006" i="15" s="1"/>
  <c r="AF1050" i="15"/>
  <c r="AN1050" i="15" s="1"/>
  <c r="AO1050" i="15" s="1"/>
  <c r="AF13" i="15"/>
  <c r="AN13" i="15" s="1"/>
  <c r="AO13" i="15" s="1"/>
  <c r="AF33" i="15"/>
  <c r="AN33" i="15" s="1"/>
  <c r="AO33" i="15" s="1"/>
  <c r="AF49" i="15"/>
  <c r="AN49" i="15" s="1"/>
  <c r="AO49" i="15" s="1"/>
  <c r="AF65" i="15"/>
  <c r="AN65" i="15" s="1"/>
  <c r="AO65" i="15" s="1"/>
  <c r="AF81" i="15"/>
  <c r="AN81" i="15" s="1"/>
  <c r="AO81" i="15" s="1"/>
  <c r="AF97" i="15"/>
  <c r="AN97" i="15" s="1"/>
  <c r="AO97" i="15" s="1"/>
  <c r="AF113" i="15"/>
  <c r="AN113" i="15" s="1"/>
  <c r="AO113" i="15" s="1"/>
  <c r="AF129" i="15"/>
  <c r="AN129" i="15" s="1"/>
  <c r="AO129" i="15" s="1"/>
  <c r="AF145" i="15"/>
  <c r="AN145" i="15" s="1"/>
  <c r="AO145" i="15" s="1"/>
  <c r="AF161" i="15"/>
  <c r="AN161" i="15" s="1"/>
  <c r="AO161" i="15" s="1"/>
  <c r="AF177" i="15"/>
  <c r="AN177" i="15" s="1"/>
  <c r="AO177" i="15" s="1"/>
  <c r="AF193" i="15"/>
  <c r="AN193" i="15" s="1"/>
  <c r="AO193" i="15" s="1"/>
  <c r="AF209" i="15"/>
  <c r="AN209" i="15" s="1"/>
  <c r="AO209" i="15" s="1"/>
  <c r="AF225" i="15"/>
  <c r="AN225" i="15" s="1"/>
  <c r="AO225" i="15" s="1"/>
  <c r="AF241" i="15"/>
  <c r="AN241" i="15" s="1"/>
  <c r="AO241" i="15" s="1"/>
  <c r="AF257" i="15"/>
  <c r="AN257" i="15" s="1"/>
  <c r="AO257" i="15" s="1"/>
  <c r="AF273" i="15"/>
  <c r="AN273" i="15" s="1"/>
  <c r="AO273" i="15" s="1"/>
  <c r="AF289" i="15"/>
  <c r="AN289" i="15" s="1"/>
  <c r="AO289" i="15" s="1"/>
  <c r="AF305" i="15"/>
  <c r="AN305" i="15" s="1"/>
  <c r="AO305" i="15" s="1"/>
  <c r="AF321" i="15"/>
  <c r="AN321" i="15" s="1"/>
  <c r="AO321" i="15" s="1"/>
  <c r="AF337" i="15"/>
  <c r="AN337" i="15" s="1"/>
  <c r="AO337" i="15" s="1"/>
  <c r="AF353" i="15"/>
  <c r="AN353" i="15" s="1"/>
  <c r="AO353" i="15" s="1"/>
  <c r="AF369" i="15"/>
  <c r="AN369" i="15" s="1"/>
  <c r="AO369" i="15" s="1"/>
  <c r="AF561" i="15"/>
  <c r="AN561" i="15" s="1"/>
  <c r="AO561" i="15" s="1"/>
  <c r="AF593" i="15"/>
  <c r="AN593" i="15" s="1"/>
  <c r="AO593" i="15" s="1"/>
  <c r="AF649" i="15"/>
  <c r="AN649" i="15" s="1"/>
  <c r="AO649" i="15" s="1"/>
  <c r="AF689" i="15"/>
  <c r="AN689" i="15" s="1"/>
  <c r="AO689" i="15" s="1"/>
  <c r="AF709" i="15"/>
  <c r="AN709" i="15" s="1"/>
  <c r="AO709" i="15" s="1"/>
  <c r="AF725" i="15"/>
  <c r="AN725" i="15" s="1"/>
  <c r="AO725" i="15" s="1"/>
  <c r="AF757" i="15"/>
  <c r="AN757" i="15" s="1"/>
  <c r="AO757" i="15" s="1"/>
  <c r="AF761" i="15"/>
  <c r="AN761" i="15" s="1"/>
  <c r="AO761" i="15" s="1"/>
  <c r="AF773" i="15"/>
  <c r="AN773" i="15" s="1"/>
  <c r="AO773" i="15" s="1"/>
  <c r="AF789" i="15"/>
  <c r="AN789" i="15" s="1"/>
  <c r="AO789" i="15" s="1"/>
  <c r="AF793" i="15"/>
  <c r="AN793" i="15" s="1"/>
  <c r="AO793" i="15" s="1"/>
  <c r="AF821" i="15"/>
  <c r="AN821" i="15" s="1"/>
  <c r="AO821" i="15" s="1"/>
  <c r="AF837" i="15"/>
  <c r="AN837" i="15" s="1"/>
  <c r="AO837" i="15" s="1"/>
  <c r="AF841" i="15"/>
  <c r="AN841" i="15" s="1"/>
  <c r="AO841" i="15" s="1"/>
  <c r="AF853" i="15"/>
  <c r="AN853" i="15" s="1"/>
  <c r="AO853" i="15" s="1"/>
  <c r="AF857" i="15"/>
  <c r="AN857" i="15" s="1"/>
  <c r="AO857" i="15" s="1"/>
  <c r="AF869" i="15"/>
  <c r="AN869" i="15" s="1"/>
  <c r="AO869" i="15" s="1"/>
  <c r="AF873" i="15"/>
  <c r="AN873" i="15" s="1"/>
  <c r="AO873" i="15" s="1"/>
  <c r="AF889" i="15"/>
  <c r="AN889" i="15" s="1"/>
  <c r="AO889" i="15" s="1"/>
  <c r="AF933" i="15"/>
  <c r="AN933" i="15" s="1"/>
  <c r="AO933" i="15" s="1"/>
  <c r="AF949" i="15"/>
  <c r="AN949" i="15" s="1"/>
  <c r="AO949" i="15" s="1"/>
  <c r="AF965" i="15"/>
  <c r="AN965" i="15" s="1"/>
  <c r="AO965" i="15" s="1"/>
  <c r="AF981" i="15"/>
  <c r="AN981" i="15" s="1"/>
  <c r="AO981" i="15" s="1"/>
  <c r="AF997" i="15"/>
  <c r="AN997" i="15" s="1"/>
  <c r="AO997" i="15" s="1"/>
  <c r="AF1001" i="15"/>
  <c r="AN1001" i="15" s="1"/>
  <c r="AO1001" i="15" s="1"/>
  <c r="AF1045" i="15"/>
  <c r="AN1045" i="15" s="1"/>
  <c r="AO1045" i="15" s="1"/>
  <c r="AF12" i="15"/>
  <c r="AN12" i="15" s="1"/>
  <c r="AO12" i="15" s="1"/>
  <c r="AF32" i="15"/>
  <c r="AN32" i="15" s="1"/>
  <c r="AO32" i="15" s="1"/>
  <c r="AF48" i="15"/>
  <c r="AN48" i="15" s="1"/>
  <c r="AO48" i="15" s="1"/>
  <c r="AF64" i="15"/>
  <c r="AN64" i="15" s="1"/>
  <c r="AO64" i="15" s="1"/>
  <c r="AF80" i="15"/>
  <c r="AN80" i="15" s="1"/>
  <c r="AO80" i="15" s="1"/>
  <c r="AF96" i="15"/>
  <c r="AN96" i="15" s="1"/>
  <c r="AO96" i="15" s="1"/>
  <c r="AF112" i="15"/>
  <c r="AN112" i="15" s="1"/>
  <c r="AO112" i="15" s="1"/>
  <c r="AF128" i="15"/>
  <c r="AN128" i="15" s="1"/>
  <c r="AO128" i="15" s="1"/>
  <c r="AF144" i="15"/>
  <c r="AN144" i="15" s="1"/>
  <c r="AO144" i="15" s="1"/>
  <c r="AF160" i="15"/>
  <c r="AN160" i="15" s="1"/>
  <c r="AO160" i="15" s="1"/>
  <c r="AF176" i="15"/>
  <c r="AN176" i="15" s="1"/>
  <c r="AO176" i="15" s="1"/>
  <c r="AF192" i="15"/>
  <c r="AN192" i="15" s="1"/>
  <c r="AO192" i="15" s="1"/>
  <c r="AF208" i="15"/>
  <c r="AN208" i="15" s="1"/>
  <c r="AO208" i="15" s="1"/>
  <c r="AF224" i="15"/>
  <c r="AN224" i="15" s="1"/>
  <c r="AO224" i="15" s="1"/>
  <c r="AF240" i="15"/>
  <c r="AN240" i="15" s="1"/>
  <c r="AO240" i="15" s="1"/>
  <c r="AF256" i="15"/>
  <c r="AN256" i="15" s="1"/>
  <c r="AO256" i="15" s="1"/>
  <c r="AF272" i="15"/>
  <c r="AN272" i="15" s="1"/>
  <c r="AO272" i="15" s="1"/>
  <c r="AF288" i="15"/>
  <c r="AN288" i="15" s="1"/>
  <c r="AO288" i="15" s="1"/>
  <c r="AF304" i="15"/>
  <c r="AN304" i="15" s="1"/>
  <c r="AO304" i="15" s="1"/>
  <c r="AF320" i="15"/>
  <c r="AN320" i="15" s="1"/>
  <c r="AO320" i="15" s="1"/>
  <c r="AF336" i="15"/>
  <c r="AN336" i="15" s="1"/>
  <c r="AO336" i="15" s="1"/>
  <c r="AF352" i="15"/>
  <c r="AN352" i="15" s="1"/>
  <c r="AO352" i="15" s="1"/>
  <c r="AF368" i="15"/>
  <c r="AN368" i="15" s="1"/>
  <c r="AO368" i="15" s="1"/>
  <c r="AF384" i="15"/>
  <c r="AN384" i="15" s="1"/>
  <c r="AO384" i="15" s="1"/>
  <c r="AF400" i="15"/>
  <c r="AN400" i="15" s="1"/>
  <c r="AO400" i="15" s="1"/>
  <c r="AF416" i="15"/>
  <c r="AN416" i="15" s="1"/>
  <c r="AO416" i="15" s="1"/>
  <c r="AF432" i="15"/>
  <c r="AN432" i="15" s="1"/>
  <c r="AO432" i="15" s="1"/>
  <c r="AF448" i="15"/>
  <c r="AN448" i="15" s="1"/>
  <c r="AO448" i="15" s="1"/>
  <c r="AF464" i="15"/>
  <c r="AN464" i="15" s="1"/>
  <c r="AO464" i="15" s="1"/>
  <c r="AF480" i="15"/>
  <c r="AN480" i="15" s="1"/>
  <c r="AO480" i="15" s="1"/>
  <c r="AF496" i="15"/>
  <c r="AN496" i="15" s="1"/>
  <c r="AO496" i="15" s="1"/>
  <c r="AF512" i="15"/>
  <c r="AN512" i="15" s="1"/>
  <c r="AO512" i="15" s="1"/>
  <c r="AF528" i="15"/>
  <c r="AN528" i="15" s="1"/>
  <c r="AO528" i="15" s="1"/>
  <c r="AF544" i="15"/>
  <c r="AN544" i="15" s="1"/>
  <c r="AO544" i="15" s="1"/>
  <c r="AF560" i="15"/>
  <c r="AN560" i="15" s="1"/>
  <c r="AO560" i="15" s="1"/>
  <c r="AF576" i="15"/>
  <c r="AN576" i="15" s="1"/>
  <c r="AO576" i="15" s="1"/>
  <c r="AF592" i="15"/>
  <c r="AN592" i="15" s="1"/>
  <c r="AO592" i="15" s="1"/>
  <c r="AF608" i="15"/>
  <c r="AN608" i="15" s="1"/>
  <c r="AO608" i="15" s="1"/>
  <c r="AF624" i="15"/>
  <c r="AN624" i="15" s="1"/>
  <c r="AO624" i="15" s="1"/>
  <c r="AF640" i="15"/>
  <c r="AN640" i="15" s="1"/>
  <c r="AO640" i="15" s="1"/>
  <c r="AF656" i="15"/>
  <c r="AN656" i="15" s="1"/>
  <c r="AO656" i="15" s="1"/>
  <c r="AF672" i="15"/>
  <c r="AN672" i="15" s="1"/>
  <c r="AO672" i="15" s="1"/>
  <c r="AF688" i="15"/>
  <c r="AN688" i="15" s="1"/>
  <c r="AO688" i="15" s="1"/>
  <c r="AF704" i="15"/>
  <c r="AN704" i="15" s="1"/>
  <c r="AO704" i="15" s="1"/>
  <c r="AF720" i="15"/>
  <c r="AN720" i="15" s="1"/>
  <c r="AO720" i="15" s="1"/>
  <c r="AF736" i="15"/>
  <c r="AN736" i="15" s="1"/>
  <c r="AO736" i="15" s="1"/>
  <c r="AF752" i="15"/>
  <c r="AN752" i="15" s="1"/>
  <c r="AO752" i="15" s="1"/>
  <c r="AF768" i="15"/>
  <c r="AN768" i="15" s="1"/>
  <c r="AO768" i="15" s="1"/>
  <c r="AF784" i="15"/>
  <c r="AN784" i="15" s="1"/>
  <c r="AO784" i="15" s="1"/>
  <c r="AF800" i="15"/>
  <c r="AN800" i="15" s="1"/>
  <c r="AO800" i="15" s="1"/>
  <c r="AF820" i="15"/>
  <c r="AN820" i="15" s="1"/>
  <c r="AO820" i="15" s="1"/>
  <c r="AF944" i="15"/>
  <c r="AN944" i="15" s="1"/>
  <c r="AO944" i="15" s="1"/>
  <c r="AF960" i="15"/>
  <c r="AN960" i="15" s="1"/>
  <c r="AO960" i="15" s="1"/>
  <c r="AF976" i="15"/>
  <c r="AN976" i="15" s="1"/>
  <c r="AO976" i="15" s="1"/>
  <c r="AF992" i="15"/>
  <c r="AN992" i="15" s="1"/>
  <c r="AO992" i="15" s="1"/>
  <c r="AF1008" i="15"/>
  <c r="AN1008" i="15" s="1"/>
  <c r="AO1008" i="15" s="1"/>
  <c r="AF864" i="15"/>
  <c r="AN864" i="15" s="1"/>
  <c r="AO864" i="15" s="1"/>
  <c r="AF1036" i="15"/>
  <c r="AN1036" i="15" s="1"/>
  <c r="AO1036" i="15" s="1"/>
  <c r="AF1011" i="15"/>
  <c r="AF1027" i="15"/>
  <c r="AF1031" i="15"/>
  <c r="AF1043" i="15"/>
  <c r="AN1043" i="15" s="1"/>
  <c r="AO1043" i="15" s="1"/>
  <c r="AF834" i="15"/>
  <c r="AN834" i="15" s="1"/>
  <c r="AO834" i="15" s="1"/>
  <c r="AF962" i="15"/>
  <c r="AN962" i="15" s="1"/>
  <c r="AO962" i="15" s="1"/>
  <c r="AF978" i="15"/>
  <c r="AN978" i="15" s="1"/>
  <c r="AO978" i="15" s="1"/>
  <c r="AF1014" i="15"/>
  <c r="AN1014" i="15" s="1"/>
  <c r="AO1014" i="15" s="1"/>
  <c r="AF1018" i="15"/>
  <c r="AN1018" i="15" s="1"/>
  <c r="AO1018" i="15" s="1"/>
  <c r="AF705" i="15"/>
  <c r="AN705" i="15" s="1"/>
  <c r="AO705" i="15" s="1"/>
  <c r="AF737" i="15"/>
  <c r="AN737" i="15" s="1"/>
  <c r="AO737" i="15" s="1"/>
  <c r="AF753" i="15"/>
  <c r="AN753" i="15" s="1"/>
  <c r="AO753" i="15" s="1"/>
  <c r="AF801" i="15"/>
  <c r="AN801" i="15" s="1"/>
  <c r="AO801" i="15" s="1"/>
  <c r="AF833" i="15"/>
  <c r="AN833" i="15" s="1"/>
  <c r="AO833" i="15" s="1"/>
  <c r="AF961" i="15"/>
  <c r="AN961" i="15" s="1"/>
  <c r="AO961" i="15" s="1"/>
  <c r="AF1009" i="15"/>
  <c r="AF1037" i="15"/>
  <c r="AF852" i="15"/>
  <c r="AN852" i="15" s="1"/>
  <c r="AO852" i="15" s="1"/>
  <c r="AF884" i="15"/>
  <c r="AN884" i="15" s="1"/>
  <c r="AO884" i="15" s="1"/>
  <c r="AF888" i="15"/>
  <c r="AN888" i="15" s="1"/>
  <c r="AO888" i="15" s="1"/>
  <c r="AF900" i="15"/>
  <c r="AN900" i="15" s="1"/>
  <c r="AO900" i="15" s="1"/>
  <c r="AF908" i="15"/>
  <c r="AN908" i="15" s="1"/>
  <c r="AO908" i="15" s="1"/>
  <c r="AF916" i="15"/>
  <c r="AN916" i="15" s="1"/>
  <c r="AO916" i="15" s="1"/>
  <c r="AF932" i="15"/>
  <c r="AN932" i="15" s="1"/>
  <c r="AO932" i="15" s="1"/>
  <c r="AF948" i="15"/>
  <c r="AN948" i="15" s="1"/>
  <c r="AO948" i="15" s="1"/>
  <c r="AF964" i="15"/>
  <c r="AN964" i="15" s="1"/>
  <c r="AO964" i="15" s="1"/>
  <c r="AF980" i="15"/>
  <c r="AN980" i="15" s="1"/>
  <c r="AO980" i="15" s="1"/>
  <c r="AF996" i="15"/>
  <c r="AN996" i="15" s="1"/>
  <c r="AO996" i="15" s="1"/>
  <c r="AF1016" i="15"/>
  <c r="AF1024" i="15"/>
  <c r="AF1048" i="15"/>
  <c r="AF23" i="15"/>
  <c r="AN23" i="15" s="1"/>
  <c r="AO23" i="15" s="1"/>
  <c r="AF35" i="15"/>
  <c r="AN35" i="15" s="1"/>
  <c r="AO35" i="15" s="1"/>
  <c r="AF39" i="15"/>
  <c r="AN39" i="15" s="1"/>
  <c r="AO39" i="15" s="1"/>
  <c r="AF51" i="15"/>
  <c r="AN51" i="15" s="1"/>
  <c r="AO51" i="15" s="1"/>
  <c r="AF55" i="15"/>
  <c r="AN55" i="15" s="1"/>
  <c r="AO55" i="15" s="1"/>
  <c r="AF67" i="15"/>
  <c r="AN67" i="15" s="1"/>
  <c r="AO67" i="15" s="1"/>
  <c r="AF71" i="15"/>
  <c r="AN71" i="15" s="1"/>
  <c r="AO71" i="15" s="1"/>
  <c r="AF83" i="15"/>
  <c r="AN83" i="15" s="1"/>
  <c r="AO83" i="15" s="1"/>
  <c r="AF87" i="15"/>
  <c r="AN87" i="15" s="1"/>
  <c r="AO87" i="15" s="1"/>
  <c r="AF99" i="15"/>
  <c r="AN99" i="15" s="1"/>
  <c r="AO99" i="15" s="1"/>
  <c r="AF103" i="15"/>
  <c r="AN103" i="15" s="1"/>
  <c r="AO103" i="15" s="1"/>
  <c r="AF115" i="15"/>
  <c r="AN115" i="15" s="1"/>
  <c r="AO115" i="15" s="1"/>
  <c r="AF119" i="15"/>
  <c r="AN119" i="15" s="1"/>
  <c r="AO119" i="15" s="1"/>
  <c r="AF131" i="15"/>
  <c r="AN131" i="15" s="1"/>
  <c r="AO131" i="15" s="1"/>
  <c r="AF135" i="15"/>
  <c r="AN135" i="15" s="1"/>
  <c r="AO135" i="15" s="1"/>
  <c r="AF147" i="15"/>
  <c r="AN147" i="15" s="1"/>
  <c r="AO147" i="15" s="1"/>
  <c r="AF151" i="15"/>
  <c r="AN151" i="15" s="1"/>
  <c r="AO151" i="15" s="1"/>
  <c r="AF163" i="15"/>
  <c r="AN163" i="15" s="1"/>
  <c r="AO163" i="15" s="1"/>
  <c r="AF167" i="15"/>
  <c r="AN167" i="15" s="1"/>
  <c r="AO167" i="15" s="1"/>
  <c r="AF179" i="15"/>
  <c r="AN179" i="15" s="1"/>
  <c r="AO179" i="15" s="1"/>
  <c r="AF183" i="15"/>
  <c r="AN183" i="15" s="1"/>
  <c r="AO183" i="15" s="1"/>
  <c r="AF195" i="15"/>
  <c r="AN195" i="15" s="1"/>
  <c r="AO195" i="15" s="1"/>
  <c r="AF199" i="15"/>
  <c r="AN199" i="15" s="1"/>
  <c r="AO199" i="15" s="1"/>
  <c r="AF211" i="15"/>
  <c r="AN211" i="15" s="1"/>
  <c r="AO211" i="15" s="1"/>
  <c r="AF215" i="15"/>
  <c r="AN215" i="15" s="1"/>
  <c r="AO215" i="15" s="1"/>
  <c r="AF227" i="15"/>
  <c r="AN227" i="15" s="1"/>
  <c r="AO227" i="15" s="1"/>
  <c r="AF231" i="15"/>
  <c r="AN231" i="15" s="1"/>
  <c r="AO231" i="15" s="1"/>
  <c r="AF243" i="15"/>
  <c r="AN243" i="15" s="1"/>
  <c r="AO243" i="15" s="1"/>
  <c r="AF247" i="15"/>
  <c r="AN247" i="15" s="1"/>
  <c r="AO247" i="15" s="1"/>
  <c r="AF259" i="15"/>
  <c r="AN259" i="15" s="1"/>
  <c r="AO259" i="15" s="1"/>
  <c r="AF263" i="15"/>
  <c r="AN263" i="15" s="1"/>
  <c r="AO263" i="15" s="1"/>
  <c r="AF275" i="15"/>
  <c r="AN275" i="15" s="1"/>
  <c r="AO275" i="15" s="1"/>
  <c r="AF279" i="15"/>
  <c r="AN279" i="15" s="1"/>
  <c r="AO279" i="15" s="1"/>
  <c r="AF291" i="15"/>
  <c r="AN291" i="15" s="1"/>
  <c r="AO291" i="15" s="1"/>
  <c r="AF295" i="15"/>
  <c r="AN295" i="15" s="1"/>
  <c r="AO295" i="15" s="1"/>
  <c r="AF307" i="15"/>
  <c r="AN307" i="15" s="1"/>
  <c r="AO307" i="15" s="1"/>
  <c r="AF311" i="15"/>
  <c r="AN311" i="15" s="1"/>
  <c r="AO311" i="15" s="1"/>
  <c r="AF323" i="15"/>
  <c r="AN323" i="15" s="1"/>
  <c r="AO323" i="15" s="1"/>
  <c r="AF327" i="15"/>
  <c r="AN327" i="15" s="1"/>
  <c r="AO327" i="15" s="1"/>
  <c r="AF339" i="15"/>
  <c r="AN339" i="15" s="1"/>
  <c r="AO339" i="15" s="1"/>
  <c r="AF343" i="15"/>
  <c r="AN343" i="15" s="1"/>
  <c r="AO343" i="15" s="1"/>
  <c r="AF355" i="15"/>
  <c r="AN355" i="15" s="1"/>
  <c r="AO355" i="15" s="1"/>
  <c r="AF359" i="15"/>
  <c r="AN359" i="15" s="1"/>
  <c r="AO359" i="15" s="1"/>
  <c r="AF371" i="15"/>
  <c r="AN371" i="15" s="1"/>
  <c r="AO371" i="15" s="1"/>
  <c r="AF375" i="15"/>
  <c r="AN375" i="15" s="1"/>
  <c r="AO375" i="15" s="1"/>
  <c r="AF387" i="15"/>
  <c r="AN387" i="15" s="1"/>
  <c r="AO387" i="15" s="1"/>
  <c r="AF391" i="15"/>
  <c r="AN391" i="15" s="1"/>
  <c r="AO391" i="15" s="1"/>
  <c r="AF403" i="15"/>
  <c r="AN403" i="15" s="1"/>
  <c r="AO403" i="15" s="1"/>
  <c r="AF407" i="15"/>
  <c r="AN407" i="15" s="1"/>
  <c r="AO407" i="15" s="1"/>
  <c r="AF419" i="15"/>
  <c r="AN419" i="15" s="1"/>
  <c r="AO419" i="15" s="1"/>
  <c r="AF423" i="15"/>
  <c r="AN423" i="15" s="1"/>
  <c r="AO423" i="15" s="1"/>
  <c r="AF435" i="15"/>
  <c r="AN435" i="15" s="1"/>
  <c r="AO435" i="15" s="1"/>
  <c r="AF439" i="15"/>
  <c r="AN439" i="15" s="1"/>
  <c r="AO439" i="15" s="1"/>
  <c r="AF451" i="15"/>
  <c r="AN451" i="15" s="1"/>
  <c r="AO451" i="15" s="1"/>
  <c r="AF455" i="15"/>
  <c r="AN455" i="15" s="1"/>
  <c r="AO455" i="15" s="1"/>
  <c r="AF467" i="15"/>
  <c r="AN467" i="15" s="1"/>
  <c r="AO467" i="15" s="1"/>
  <c r="AF471" i="15"/>
  <c r="AN471" i="15" s="1"/>
  <c r="AO471" i="15" s="1"/>
  <c r="AF483" i="15"/>
  <c r="AN483" i="15" s="1"/>
  <c r="AO483" i="15" s="1"/>
  <c r="AF487" i="15"/>
  <c r="AN487" i="15" s="1"/>
  <c r="AO487" i="15" s="1"/>
  <c r="AF499" i="15"/>
  <c r="AN499" i="15" s="1"/>
  <c r="AO499" i="15" s="1"/>
  <c r="AF503" i="15"/>
  <c r="AN503" i="15" s="1"/>
  <c r="AO503" i="15" s="1"/>
  <c r="AF515" i="15"/>
  <c r="AN515" i="15" s="1"/>
  <c r="AO515" i="15" s="1"/>
  <c r="AF519" i="15"/>
  <c r="AN519" i="15" s="1"/>
  <c r="AO519" i="15" s="1"/>
  <c r="AF531" i="15"/>
  <c r="AN531" i="15" s="1"/>
  <c r="AO531" i="15" s="1"/>
  <c r="AF535" i="15"/>
  <c r="AN535" i="15" s="1"/>
  <c r="AO535" i="15" s="1"/>
  <c r="AF547" i="15"/>
  <c r="AN547" i="15" s="1"/>
  <c r="AO547" i="15" s="1"/>
  <c r="AF551" i="15"/>
  <c r="AN551" i="15" s="1"/>
  <c r="AO551" i="15" s="1"/>
  <c r="AF563" i="15"/>
  <c r="AN563" i="15" s="1"/>
  <c r="AO563" i="15" s="1"/>
  <c r="AF567" i="15"/>
  <c r="AN567" i="15" s="1"/>
  <c r="AO567" i="15" s="1"/>
  <c r="AF579" i="15"/>
  <c r="AN579" i="15" s="1"/>
  <c r="AO579" i="15" s="1"/>
  <c r="AF583" i="15"/>
  <c r="AN583" i="15" s="1"/>
  <c r="AO583" i="15" s="1"/>
  <c r="AF595" i="15"/>
  <c r="AN595" i="15" s="1"/>
  <c r="AO595" i="15" s="1"/>
  <c r="AF599" i="15"/>
  <c r="AN599" i="15" s="1"/>
  <c r="AO599" i="15" s="1"/>
  <c r="AF611" i="15"/>
  <c r="AN611" i="15" s="1"/>
  <c r="AO611" i="15" s="1"/>
  <c r="AF615" i="15"/>
  <c r="AN615" i="15" s="1"/>
  <c r="AO615" i="15" s="1"/>
  <c r="AF627" i="15"/>
  <c r="AN627" i="15" s="1"/>
  <c r="AO627" i="15" s="1"/>
  <c r="AF631" i="15"/>
  <c r="AN631" i="15" s="1"/>
  <c r="AO631" i="15" s="1"/>
  <c r="AF643" i="15"/>
  <c r="AN643" i="15" s="1"/>
  <c r="AO643" i="15" s="1"/>
  <c r="AF647" i="15"/>
  <c r="AN647" i="15" s="1"/>
  <c r="AO647" i="15" s="1"/>
  <c r="AF659" i="15"/>
  <c r="AN659" i="15" s="1"/>
  <c r="AO659" i="15" s="1"/>
  <c r="AF663" i="15"/>
  <c r="AN663" i="15" s="1"/>
  <c r="AO663" i="15" s="1"/>
  <c r="AF675" i="15"/>
  <c r="AN675" i="15" s="1"/>
  <c r="AO675" i="15" s="1"/>
  <c r="AF679" i="15"/>
  <c r="AN679" i="15" s="1"/>
  <c r="AO679" i="15" s="1"/>
  <c r="AF691" i="15"/>
  <c r="AN691" i="15" s="1"/>
  <c r="AO691" i="15" s="1"/>
  <c r="AF695" i="15"/>
  <c r="AN695" i="15" s="1"/>
  <c r="AO695" i="15" s="1"/>
  <c r="AF707" i="15"/>
  <c r="AN707" i="15" s="1"/>
  <c r="AO707" i="15" s="1"/>
  <c r="AF711" i="15"/>
  <c r="AN711" i="15" s="1"/>
  <c r="AO711" i="15" s="1"/>
  <c r="AF723" i="15"/>
  <c r="AN723" i="15" s="1"/>
  <c r="AO723" i="15" s="1"/>
  <c r="AF727" i="15"/>
  <c r="AN727" i="15" s="1"/>
  <c r="AO727" i="15" s="1"/>
  <c r="AF739" i="15"/>
  <c r="AN739" i="15" s="1"/>
  <c r="AO739" i="15" s="1"/>
  <c r="AF743" i="15"/>
  <c r="AN743" i="15" s="1"/>
  <c r="AO743" i="15" s="1"/>
  <c r="AF755" i="15"/>
  <c r="AN755" i="15" s="1"/>
  <c r="AO755" i="15" s="1"/>
  <c r="AF759" i="15"/>
  <c r="AN759" i="15" s="1"/>
  <c r="AO759" i="15" s="1"/>
  <c r="AF771" i="15"/>
  <c r="AN771" i="15" s="1"/>
  <c r="AO771" i="15" s="1"/>
  <c r="AF775" i="15"/>
  <c r="AN775" i="15" s="1"/>
  <c r="AO775" i="15" s="1"/>
  <c r="AF787" i="15"/>
  <c r="AN787" i="15" s="1"/>
  <c r="AO787" i="15" s="1"/>
  <c r="AF791" i="15"/>
  <c r="AN791" i="15" s="1"/>
  <c r="AO791" i="15" s="1"/>
  <c r="AF803" i="15"/>
  <c r="AN803" i="15" s="1"/>
  <c r="AO803" i="15" s="1"/>
  <c r="AF807" i="15"/>
  <c r="AN807" i="15" s="1"/>
  <c r="AO807" i="15" s="1"/>
  <c r="AF819" i="15"/>
  <c r="AN819" i="15" s="1"/>
  <c r="AO819" i="15" s="1"/>
  <c r="AF823" i="15"/>
  <c r="AN823" i="15" s="1"/>
  <c r="AO823" i="15" s="1"/>
  <c r="AF835" i="15"/>
  <c r="AN835" i="15" s="1"/>
  <c r="AO835" i="15" s="1"/>
  <c r="AF839" i="15"/>
  <c r="AN839" i="15" s="1"/>
  <c r="AO839" i="15" s="1"/>
  <c r="AF851" i="15"/>
  <c r="AN851" i="15" s="1"/>
  <c r="AO851" i="15" s="1"/>
  <c r="AF855" i="15"/>
  <c r="AN855" i="15" s="1"/>
  <c r="AO855" i="15" s="1"/>
  <c r="AF867" i="15"/>
  <c r="AN867" i="15" s="1"/>
  <c r="AO867" i="15" s="1"/>
  <c r="AF871" i="15"/>
  <c r="AN871" i="15" s="1"/>
  <c r="AO871" i="15" s="1"/>
  <c r="AF883" i="15"/>
  <c r="AN883" i="15" s="1"/>
  <c r="AO883" i="15" s="1"/>
  <c r="AF887" i="15"/>
  <c r="AN887" i="15" s="1"/>
  <c r="AO887" i="15" s="1"/>
  <c r="AF899" i="15"/>
  <c r="AN899" i="15" s="1"/>
  <c r="AO899" i="15" s="1"/>
  <c r="AF903" i="15"/>
  <c r="AN903" i="15" s="1"/>
  <c r="AO903" i="15" s="1"/>
  <c r="AF915" i="15"/>
  <c r="AN915" i="15" s="1"/>
  <c r="AO915" i="15" s="1"/>
  <c r="AF919" i="15"/>
  <c r="AN919" i="15" s="1"/>
  <c r="AO919" i="15" s="1"/>
  <c r="AF931" i="15"/>
  <c r="AN931" i="15" s="1"/>
  <c r="AO931" i="15" s="1"/>
  <c r="AF935" i="15"/>
  <c r="AN935" i="15" s="1"/>
  <c r="AO935" i="15" s="1"/>
  <c r="AF947" i="15"/>
  <c r="AN947" i="15" s="1"/>
  <c r="AO947" i="15" s="1"/>
  <c r="AF951" i="15"/>
  <c r="AN951" i="15" s="1"/>
  <c r="AO951" i="15" s="1"/>
  <c r="AF963" i="15"/>
  <c r="AN963" i="15" s="1"/>
  <c r="AO963" i="15" s="1"/>
  <c r="AF967" i="15"/>
  <c r="AN967" i="15" s="1"/>
  <c r="AO967" i="15" s="1"/>
  <c r="AF979" i="15"/>
  <c r="AN979" i="15" s="1"/>
  <c r="AO979" i="15" s="1"/>
  <c r="AF983" i="15"/>
  <c r="AN983" i="15" s="1"/>
  <c r="AO983" i="15" s="1"/>
  <c r="AF995" i="15"/>
  <c r="AN995" i="15" s="1"/>
  <c r="AO995" i="15" s="1"/>
  <c r="AF999" i="15"/>
  <c r="AN999" i="15" s="1"/>
  <c r="AO999" i="15" s="1"/>
  <c r="AF1035" i="15"/>
  <c r="AF1039" i="15"/>
  <c r="AF46" i="15"/>
  <c r="AN46" i="15" s="1"/>
  <c r="AO46" i="15" s="1"/>
  <c r="AF62" i="15"/>
  <c r="AN62" i="15" s="1"/>
  <c r="AO62" i="15" s="1"/>
  <c r="AF86" i="15"/>
  <c r="AN86" i="15" s="1"/>
  <c r="AO86" i="15" s="1"/>
  <c r="AF98" i="15"/>
  <c r="AN98" i="15" s="1"/>
  <c r="AO98" i="15" s="1"/>
  <c r="AF102" i="15"/>
  <c r="AN102" i="15" s="1"/>
  <c r="AO102" i="15" s="1"/>
  <c r="AF114" i="15"/>
  <c r="AN114" i="15" s="1"/>
  <c r="AO114" i="15" s="1"/>
  <c r="AF118" i="15"/>
  <c r="AN118" i="15" s="1"/>
  <c r="AO118" i="15" s="1"/>
  <c r="AF130" i="15"/>
  <c r="AN130" i="15" s="1"/>
  <c r="AO130" i="15" s="1"/>
  <c r="AF134" i="15"/>
  <c r="AN134" i="15" s="1"/>
  <c r="AO134" i="15" s="1"/>
  <c r="AF138" i="15"/>
  <c r="AN138" i="15" s="1"/>
  <c r="AO138" i="15" s="1"/>
  <c r="AF202" i="15"/>
  <c r="AN202" i="15" s="1"/>
  <c r="AO202" i="15" s="1"/>
  <c r="AF210" i="15"/>
  <c r="AN210" i="15" s="1"/>
  <c r="AO210" i="15" s="1"/>
  <c r="AF214" i="15"/>
  <c r="AN214" i="15" s="1"/>
  <c r="AO214" i="15" s="1"/>
  <c r="AF226" i="15"/>
  <c r="AN226" i="15" s="1"/>
  <c r="AO226" i="15" s="1"/>
  <c r="AF230" i="15"/>
  <c r="AN230" i="15" s="1"/>
  <c r="AO230" i="15" s="1"/>
  <c r="AF242" i="15"/>
  <c r="AN242" i="15" s="1"/>
  <c r="AO242" i="15" s="1"/>
  <c r="AF246" i="15"/>
  <c r="AN246" i="15" s="1"/>
  <c r="AO246" i="15" s="1"/>
  <c r="AF258" i="15"/>
  <c r="AN258" i="15" s="1"/>
  <c r="AO258" i="15" s="1"/>
  <c r="AF262" i="15"/>
  <c r="AN262" i="15" s="1"/>
  <c r="AO262" i="15" s="1"/>
  <c r="AF338" i="15"/>
  <c r="AN338" i="15" s="1"/>
  <c r="AO338" i="15" s="1"/>
  <c r="AF342" i="15"/>
  <c r="AN342" i="15" s="1"/>
  <c r="AO342" i="15" s="1"/>
  <c r="AF354" i="15"/>
  <c r="AN354" i="15" s="1"/>
  <c r="AO354" i="15" s="1"/>
  <c r="AF358" i="15"/>
  <c r="AN358" i="15" s="1"/>
  <c r="AO358" i="15" s="1"/>
  <c r="AF370" i="15"/>
  <c r="AN370" i="15" s="1"/>
  <c r="AO370" i="15" s="1"/>
  <c r="AF374" i="15"/>
  <c r="AN374" i="15" s="1"/>
  <c r="AO374" i="15" s="1"/>
  <c r="AF386" i="15"/>
  <c r="AN386" i="15" s="1"/>
  <c r="AO386" i="15" s="1"/>
  <c r="AF390" i="15"/>
  <c r="AN390" i="15" s="1"/>
  <c r="AO390" i="15" s="1"/>
  <c r="AF402" i="15"/>
  <c r="AN402" i="15" s="1"/>
  <c r="AO402" i="15" s="1"/>
  <c r="AF406" i="15"/>
  <c r="AN406" i="15" s="1"/>
  <c r="AO406" i="15" s="1"/>
  <c r="AF418" i="15"/>
  <c r="AN418" i="15" s="1"/>
  <c r="AO418" i="15" s="1"/>
  <c r="AF422" i="15"/>
  <c r="AN422" i="15" s="1"/>
  <c r="AO422" i="15" s="1"/>
  <c r="AF434" i="15"/>
  <c r="AN434" i="15" s="1"/>
  <c r="AO434" i="15" s="1"/>
  <c r="AF438" i="15"/>
  <c r="AN438" i="15" s="1"/>
  <c r="AO438" i="15" s="1"/>
  <c r="AF450" i="15"/>
  <c r="AN450" i="15" s="1"/>
  <c r="AO450" i="15" s="1"/>
  <c r="AF454" i="15"/>
  <c r="AN454" i="15" s="1"/>
  <c r="AO454" i="15" s="1"/>
  <c r="AF466" i="15"/>
  <c r="AN466" i="15" s="1"/>
  <c r="AO466" i="15" s="1"/>
  <c r="AF470" i="15"/>
  <c r="AN470" i="15" s="1"/>
  <c r="AO470" i="15" s="1"/>
  <c r="AF482" i="15"/>
  <c r="AN482" i="15" s="1"/>
  <c r="AO482" i="15" s="1"/>
  <c r="AF486" i="15"/>
  <c r="AN486" i="15" s="1"/>
  <c r="AO486" i="15" s="1"/>
  <c r="AF498" i="15"/>
  <c r="AN498" i="15" s="1"/>
  <c r="AO498" i="15" s="1"/>
  <c r="AF502" i="15"/>
  <c r="AN502" i="15" s="1"/>
  <c r="AO502" i="15" s="1"/>
  <c r="AF514" i="15"/>
  <c r="AN514" i="15" s="1"/>
  <c r="AO514" i="15" s="1"/>
  <c r="AF518" i="15"/>
  <c r="AN518" i="15" s="1"/>
  <c r="AO518" i="15" s="1"/>
  <c r="AF530" i="15"/>
  <c r="AN530" i="15" s="1"/>
  <c r="AO530" i="15" s="1"/>
  <c r="AF534" i="15"/>
  <c r="AN534" i="15" s="1"/>
  <c r="AO534" i="15" s="1"/>
  <c r="AF546" i="15"/>
  <c r="AN546" i="15" s="1"/>
  <c r="AO546" i="15" s="1"/>
  <c r="AF550" i="15"/>
  <c r="AN550" i="15" s="1"/>
  <c r="AO550" i="15" s="1"/>
  <c r="AF562" i="15"/>
  <c r="AN562" i="15" s="1"/>
  <c r="AO562" i="15" s="1"/>
  <c r="AF566" i="15"/>
  <c r="AN566" i="15" s="1"/>
  <c r="AO566" i="15" s="1"/>
  <c r="AF578" i="15"/>
  <c r="AN578" i="15" s="1"/>
  <c r="AO578" i="15" s="1"/>
  <c r="AF582" i="15"/>
  <c r="AN582" i="15" s="1"/>
  <c r="AO582" i="15" s="1"/>
  <c r="AF594" i="15"/>
  <c r="AN594" i="15" s="1"/>
  <c r="AO594" i="15" s="1"/>
  <c r="AF598" i="15"/>
  <c r="AN598" i="15" s="1"/>
  <c r="AO598" i="15" s="1"/>
  <c r="AF610" i="15"/>
  <c r="AN610" i="15" s="1"/>
  <c r="AO610" i="15" s="1"/>
  <c r="AF614" i="15"/>
  <c r="AN614" i="15" s="1"/>
  <c r="AO614" i="15" s="1"/>
  <c r="AF626" i="15"/>
  <c r="AN626" i="15" s="1"/>
  <c r="AO626" i="15" s="1"/>
  <c r="AF630" i="15"/>
  <c r="AN630" i="15" s="1"/>
  <c r="AO630" i="15" s="1"/>
  <c r="AF642" i="15"/>
  <c r="AN642" i="15" s="1"/>
  <c r="AO642" i="15" s="1"/>
  <c r="AF646" i="15"/>
  <c r="AN646" i="15" s="1"/>
  <c r="AO646" i="15" s="1"/>
  <c r="AF658" i="15"/>
  <c r="AN658" i="15" s="1"/>
  <c r="AO658" i="15" s="1"/>
  <c r="AF662" i="15"/>
  <c r="AN662" i="15" s="1"/>
  <c r="AO662" i="15" s="1"/>
  <c r="AF674" i="15"/>
  <c r="AN674" i="15" s="1"/>
  <c r="AO674" i="15" s="1"/>
  <c r="AF678" i="15"/>
  <c r="AN678" i="15" s="1"/>
  <c r="AO678" i="15" s="1"/>
  <c r="AF690" i="15"/>
  <c r="AN690" i="15" s="1"/>
  <c r="AO690" i="15" s="1"/>
  <c r="AF694" i="15"/>
  <c r="AN694" i="15" s="1"/>
  <c r="AO694" i="15" s="1"/>
  <c r="AF706" i="15"/>
  <c r="AN706" i="15" s="1"/>
  <c r="AO706" i="15" s="1"/>
  <c r="AF710" i="15"/>
  <c r="AN710" i="15" s="1"/>
  <c r="AO710" i="15" s="1"/>
  <c r="AF722" i="15"/>
  <c r="AN722" i="15" s="1"/>
  <c r="AO722" i="15" s="1"/>
  <c r="AF726" i="15"/>
  <c r="AN726" i="15" s="1"/>
  <c r="AO726" i="15" s="1"/>
  <c r="AF738" i="15"/>
  <c r="AN738" i="15" s="1"/>
  <c r="AO738" i="15" s="1"/>
  <c r="AF742" i="15"/>
  <c r="AN742" i="15" s="1"/>
  <c r="AO742" i="15" s="1"/>
  <c r="AF754" i="15"/>
  <c r="AN754" i="15" s="1"/>
  <c r="AO754" i="15" s="1"/>
  <c r="AF758" i="15"/>
  <c r="AN758" i="15" s="1"/>
  <c r="AO758" i="15" s="1"/>
  <c r="AF770" i="15"/>
  <c r="AN770" i="15" s="1"/>
  <c r="AO770" i="15" s="1"/>
  <c r="AF774" i="15"/>
  <c r="AN774" i="15" s="1"/>
  <c r="AO774" i="15" s="1"/>
  <c r="AF786" i="15"/>
  <c r="AN786" i="15" s="1"/>
  <c r="AO786" i="15" s="1"/>
  <c r="AF790" i="15"/>
  <c r="AN790" i="15" s="1"/>
  <c r="AO790" i="15" s="1"/>
  <c r="AF802" i="15"/>
  <c r="AN802" i="15" s="1"/>
  <c r="AO802" i="15" s="1"/>
  <c r="AF806" i="15"/>
  <c r="AN806" i="15" s="1"/>
  <c r="AO806" i="15" s="1"/>
  <c r="AF810" i="15"/>
  <c r="AN810" i="15" s="1"/>
  <c r="AO810" i="15" s="1"/>
  <c r="AF850" i="15"/>
  <c r="AN850" i="15" s="1"/>
  <c r="AO850" i="15" s="1"/>
  <c r="AF862" i="15"/>
  <c r="AN862" i="15" s="1"/>
  <c r="AO862" i="15" s="1"/>
  <c r="AF882" i="15"/>
  <c r="AN882" i="15" s="1"/>
  <c r="AO882" i="15" s="1"/>
  <c r="AF890" i="15"/>
  <c r="AN890" i="15" s="1"/>
  <c r="AO890" i="15" s="1"/>
  <c r="AF898" i="15"/>
  <c r="AN898" i="15" s="1"/>
  <c r="AO898" i="15" s="1"/>
  <c r="AF906" i="15"/>
  <c r="AN906" i="15" s="1"/>
  <c r="AO906" i="15" s="1"/>
  <c r="AF910" i="15"/>
  <c r="AN910" i="15" s="1"/>
  <c r="AO910" i="15" s="1"/>
  <c r="AF914" i="15"/>
  <c r="AN914" i="15" s="1"/>
  <c r="AO914" i="15" s="1"/>
  <c r="AF946" i="15"/>
  <c r="AN946" i="15" s="1"/>
  <c r="AO946" i="15" s="1"/>
  <c r="AF970" i="15"/>
  <c r="AN970" i="15" s="1"/>
  <c r="AO970" i="15" s="1"/>
  <c r="AF998" i="15"/>
  <c r="AN998" i="15" s="1"/>
  <c r="AO998" i="15" s="1"/>
  <c r="AF1002" i="15"/>
  <c r="AN1002" i="15" s="1"/>
  <c r="AO1002" i="15" s="1"/>
  <c r="AF1026" i="15"/>
  <c r="AN1026" i="15" s="1"/>
  <c r="AO1026" i="15" s="1"/>
  <c r="AF1042" i="15"/>
  <c r="AF17" i="15"/>
  <c r="AN17" i="15" s="1"/>
  <c r="AO17" i="15" s="1"/>
  <c r="AF37" i="15"/>
  <c r="AN37" i="15" s="1"/>
  <c r="AO37" i="15" s="1"/>
  <c r="AF53" i="15"/>
  <c r="AN53" i="15" s="1"/>
  <c r="AO53" i="15" s="1"/>
  <c r="AF69" i="15"/>
  <c r="AN69" i="15" s="1"/>
  <c r="AO69" i="15" s="1"/>
  <c r="AF85" i="15"/>
  <c r="AN85" i="15" s="1"/>
  <c r="AO85" i="15" s="1"/>
  <c r="AF101" i="15"/>
  <c r="AN101" i="15" s="1"/>
  <c r="AO101" i="15" s="1"/>
  <c r="AF117" i="15"/>
  <c r="AN117" i="15" s="1"/>
  <c r="AO117" i="15" s="1"/>
  <c r="AF133" i="15"/>
  <c r="AN133" i="15" s="1"/>
  <c r="AO133" i="15" s="1"/>
  <c r="AF149" i="15"/>
  <c r="AN149" i="15" s="1"/>
  <c r="AO149" i="15" s="1"/>
  <c r="AF165" i="15"/>
  <c r="AN165" i="15" s="1"/>
  <c r="AO165" i="15" s="1"/>
  <c r="AF181" i="15"/>
  <c r="AN181" i="15" s="1"/>
  <c r="AO181" i="15" s="1"/>
  <c r="AF197" i="15"/>
  <c r="AN197" i="15" s="1"/>
  <c r="AO197" i="15" s="1"/>
  <c r="AF213" i="15"/>
  <c r="AN213" i="15" s="1"/>
  <c r="AO213" i="15" s="1"/>
  <c r="AF229" i="15"/>
  <c r="AN229" i="15" s="1"/>
  <c r="AO229" i="15" s="1"/>
  <c r="AF245" i="15"/>
  <c r="AN245" i="15" s="1"/>
  <c r="AO245" i="15" s="1"/>
  <c r="AF261" i="15"/>
  <c r="AN261" i="15" s="1"/>
  <c r="AO261" i="15" s="1"/>
  <c r="AF277" i="15"/>
  <c r="AN277" i="15" s="1"/>
  <c r="AO277" i="15" s="1"/>
  <c r="AF293" i="15"/>
  <c r="AN293" i="15" s="1"/>
  <c r="AO293" i="15" s="1"/>
  <c r="AF309" i="15"/>
  <c r="AN309" i="15" s="1"/>
  <c r="AO309" i="15" s="1"/>
  <c r="AF325" i="15"/>
  <c r="AN325" i="15" s="1"/>
  <c r="AO325" i="15" s="1"/>
  <c r="AF341" i="15"/>
  <c r="AN341" i="15" s="1"/>
  <c r="AO341" i="15" s="1"/>
  <c r="AF357" i="15"/>
  <c r="AN357" i="15" s="1"/>
  <c r="AO357" i="15" s="1"/>
  <c r="AF373" i="15"/>
  <c r="AN373" i="15" s="1"/>
  <c r="AO373" i="15" s="1"/>
  <c r="AF385" i="15"/>
  <c r="AN385" i="15" s="1"/>
  <c r="AO385" i="15" s="1"/>
  <c r="AF389" i="15"/>
  <c r="AN389" i="15" s="1"/>
  <c r="AO389" i="15" s="1"/>
  <c r="AF401" i="15"/>
  <c r="AN401" i="15" s="1"/>
  <c r="AO401" i="15" s="1"/>
  <c r="AF405" i="15"/>
  <c r="AN405" i="15" s="1"/>
  <c r="AO405" i="15" s="1"/>
  <c r="AF417" i="15"/>
  <c r="AN417" i="15" s="1"/>
  <c r="AO417" i="15" s="1"/>
  <c r="AF421" i="15"/>
  <c r="AN421" i="15" s="1"/>
  <c r="AO421" i="15" s="1"/>
  <c r="AF433" i="15"/>
  <c r="AN433" i="15" s="1"/>
  <c r="AO433" i="15" s="1"/>
  <c r="AF437" i="15"/>
  <c r="AN437" i="15" s="1"/>
  <c r="AO437" i="15" s="1"/>
  <c r="AF449" i="15"/>
  <c r="AN449" i="15" s="1"/>
  <c r="AO449" i="15" s="1"/>
  <c r="AF453" i="15"/>
  <c r="AN453" i="15" s="1"/>
  <c r="AO453" i="15" s="1"/>
  <c r="AF465" i="15"/>
  <c r="AN465" i="15" s="1"/>
  <c r="AO465" i="15" s="1"/>
  <c r="AF469" i="15"/>
  <c r="AN469" i="15" s="1"/>
  <c r="AO469" i="15" s="1"/>
  <c r="AF481" i="15"/>
  <c r="AN481" i="15" s="1"/>
  <c r="AO481" i="15" s="1"/>
  <c r="AF485" i="15"/>
  <c r="AN485" i="15" s="1"/>
  <c r="AO485" i="15" s="1"/>
  <c r="AF497" i="15"/>
  <c r="AN497" i="15" s="1"/>
  <c r="AO497" i="15" s="1"/>
  <c r="AF501" i="15"/>
  <c r="AN501" i="15" s="1"/>
  <c r="AO501" i="15" s="1"/>
  <c r="AF513" i="15"/>
  <c r="AN513" i="15" s="1"/>
  <c r="AO513" i="15" s="1"/>
  <c r="AF517" i="15"/>
  <c r="AN517" i="15" s="1"/>
  <c r="AO517" i="15" s="1"/>
  <c r="AF529" i="15"/>
  <c r="AN529" i="15" s="1"/>
  <c r="AO529" i="15" s="1"/>
  <c r="AF533" i="15"/>
  <c r="AN533" i="15" s="1"/>
  <c r="AO533" i="15" s="1"/>
  <c r="AF545" i="15"/>
  <c r="AN545" i="15" s="1"/>
  <c r="AO545" i="15" s="1"/>
  <c r="AF549" i="15"/>
  <c r="AN549" i="15" s="1"/>
  <c r="AO549" i="15" s="1"/>
  <c r="AF573" i="15"/>
  <c r="AN573" i="15" s="1"/>
  <c r="AO573" i="15" s="1"/>
  <c r="AF577" i="15"/>
  <c r="AN577" i="15" s="1"/>
  <c r="AO577" i="15" s="1"/>
  <c r="AF581" i="15"/>
  <c r="AN581" i="15" s="1"/>
  <c r="AO581" i="15" s="1"/>
  <c r="AF589" i="15"/>
  <c r="AN589" i="15" s="1"/>
  <c r="AO589" i="15" s="1"/>
  <c r="AF609" i="15"/>
  <c r="AN609" i="15" s="1"/>
  <c r="AO609" i="15" s="1"/>
  <c r="AF613" i="15"/>
  <c r="AN613" i="15" s="1"/>
  <c r="AO613" i="15" s="1"/>
  <c r="AF621" i="15"/>
  <c r="AN621" i="15" s="1"/>
  <c r="AO621" i="15" s="1"/>
  <c r="AF625" i="15"/>
  <c r="AN625" i="15" s="1"/>
  <c r="AO625" i="15" s="1"/>
  <c r="AF641" i="15"/>
  <c r="AN641" i="15" s="1"/>
  <c r="AO641" i="15" s="1"/>
  <c r="AF657" i="15"/>
  <c r="AN657" i="15" s="1"/>
  <c r="AO657" i="15" s="1"/>
  <c r="AF701" i="15"/>
  <c r="AN701" i="15" s="1"/>
  <c r="AO701" i="15" s="1"/>
  <c r="AF713" i="15"/>
  <c r="AN713" i="15" s="1"/>
  <c r="AO713" i="15" s="1"/>
  <c r="AF729" i="15"/>
  <c r="AN729" i="15" s="1"/>
  <c r="AO729" i="15" s="1"/>
  <c r="AF745" i="15"/>
  <c r="AN745" i="15" s="1"/>
  <c r="AO745" i="15" s="1"/>
  <c r="AF749" i="15"/>
  <c r="AN749" i="15" s="1"/>
  <c r="AO749" i="15" s="1"/>
  <c r="AF777" i="15"/>
  <c r="AN777" i="15" s="1"/>
  <c r="AO777" i="15" s="1"/>
  <c r="AF809" i="15"/>
  <c r="AN809" i="15" s="1"/>
  <c r="AO809" i="15" s="1"/>
  <c r="AF825" i="15"/>
  <c r="AN825" i="15" s="1"/>
  <c r="AO825" i="15" s="1"/>
  <c r="AF845" i="15"/>
  <c r="AN845" i="15" s="1"/>
  <c r="AO845" i="15" s="1"/>
  <c r="AF861" i="15"/>
  <c r="AN861" i="15" s="1"/>
  <c r="AO861" i="15" s="1"/>
  <c r="AF897" i="15"/>
  <c r="AN897" i="15" s="1"/>
  <c r="AO897" i="15" s="1"/>
  <c r="AF905" i="15"/>
  <c r="AN905" i="15" s="1"/>
  <c r="AO905" i="15" s="1"/>
  <c r="AF909" i="15"/>
  <c r="AN909" i="15" s="1"/>
  <c r="AO909" i="15" s="1"/>
  <c r="AF921" i="15"/>
  <c r="AN921" i="15" s="1"/>
  <c r="AO921" i="15" s="1"/>
  <c r="AF937" i="15"/>
  <c r="AN937" i="15" s="1"/>
  <c r="AO937" i="15" s="1"/>
  <c r="AF953" i="15"/>
  <c r="AN953" i="15" s="1"/>
  <c r="AO953" i="15" s="1"/>
  <c r="AF969" i="15"/>
  <c r="AN969" i="15" s="1"/>
  <c r="AO969" i="15" s="1"/>
  <c r="AF973" i="15"/>
  <c r="AN973" i="15" s="1"/>
  <c r="AO973" i="15" s="1"/>
  <c r="AF985" i="15"/>
  <c r="AN985" i="15" s="1"/>
  <c r="AO985" i="15" s="1"/>
  <c r="AF16" i="15"/>
  <c r="AN16" i="15" s="1"/>
  <c r="AO16" i="15" s="1"/>
  <c r="AF36" i="15"/>
  <c r="AN36" i="15" s="1"/>
  <c r="AO36" i="15" s="1"/>
  <c r="AF52" i="15"/>
  <c r="AN52" i="15" s="1"/>
  <c r="AO52" i="15" s="1"/>
  <c r="AF68" i="15"/>
  <c r="AN68" i="15" s="1"/>
  <c r="AO68" i="15" s="1"/>
  <c r="AF84" i="15"/>
  <c r="AN84" i="15" s="1"/>
  <c r="AO84" i="15" s="1"/>
  <c r="AF100" i="15"/>
  <c r="AN100" i="15" s="1"/>
  <c r="AO100" i="15" s="1"/>
  <c r="AF116" i="15"/>
  <c r="AN116" i="15" s="1"/>
  <c r="AO116" i="15" s="1"/>
  <c r="AF132" i="15"/>
  <c r="AN132" i="15" s="1"/>
  <c r="AO132" i="15" s="1"/>
  <c r="AF148" i="15"/>
  <c r="AN148" i="15" s="1"/>
  <c r="AO148" i="15" s="1"/>
  <c r="AF164" i="15"/>
  <c r="AN164" i="15" s="1"/>
  <c r="AO164" i="15" s="1"/>
  <c r="AF180" i="15"/>
  <c r="AN180" i="15" s="1"/>
  <c r="AO180" i="15" s="1"/>
  <c r="AF196" i="15"/>
  <c r="AN196" i="15" s="1"/>
  <c r="AO196" i="15" s="1"/>
  <c r="AF212" i="15"/>
  <c r="AN212" i="15" s="1"/>
  <c r="AO212" i="15" s="1"/>
  <c r="AF228" i="15"/>
  <c r="AN228" i="15" s="1"/>
  <c r="AO228" i="15" s="1"/>
  <c r="AF244" i="15"/>
  <c r="AN244" i="15" s="1"/>
  <c r="AO244" i="15" s="1"/>
  <c r="AF260" i="15"/>
  <c r="AN260" i="15" s="1"/>
  <c r="AO260" i="15" s="1"/>
  <c r="AF276" i="15"/>
  <c r="AN276" i="15" s="1"/>
  <c r="AO276" i="15" s="1"/>
  <c r="AF292" i="15"/>
  <c r="AN292" i="15" s="1"/>
  <c r="AO292" i="15" s="1"/>
  <c r="AF308" i="15"/>
  <c r="AN308" i="15" s="1"/>
  <c r="AO308" i="15" s="1"/>
  <c r="AF324" i="15"/>
  <c r="AN324" i="15" s="1"/>
  <c r="AO324" i="15" s="1"/>
  <c r="AF340" i="15"/>
  <c r="AN340" i="15" s="1"/>
  <c r="AO340" i="15" s="1"/>
  <c r="AF356" i="15"/>
  <c r="AN356" i="15" s="1"/>
  <c r="AO356" i="15" s="1"/>
  <c r="AF372" i="15"/>
  <c r="AN372" i="15" s="1"/>
  <c r="AO372" i="15" s="1"/>
  <c r="AF388" i="15"/>
  <c r="AN388" i="15" s="1"/>
  <c r="AO388" i="15" s="1"/>
  <c r="AF404" i="15"/>
  <c r="AN404" i="15" s="1"/>
  <c r="AO404" i="15" s="1"/>
  <c r="AF420" i="15"/>
  <c r="AN420" i="15" s="1"/>
  <c r="AO420" i="15" s="1"/>
  <c r="AF436" i="15"/>
  <c r="AN436" i="15" s="1"/>
  <c r="AO436" i="15" s="1"/>
  <c r="AF452" i="15"/>
  <c r="AN452" i="15" s="1"/>
  <c r="AO452" i="15" s="1"/>
  <c r="AF468" i="15"/>
  <c r="AN468" i="15" s="1"/>
  <c r="AO468" i="15" s="1"/>
  <c r="AF484" i="15"/>
  <c r="AN484" i="15" s="1"/>
  <c r="AO484" i="15" s="1"/>
  <c r="AF500" i="15"/>
  <c r="AN500" i="15" s="1"/>
  <c r="AO500" i="15" s="1"/>
  <c r="AF516" i="15"/>
  <c r="AN516" i="15" s="1"/>
  <c r="AO516" i="15" s="1"/>
  <c r="AF532" i="15"/>
  <c r="AN532" i="15" s="1"/>
  <c r="AO532" i="15" s="1"/>
  <c r="AF548" i="15"/>
  <c r="AN548" i="15" s="1"/>
  <c r="AO548" i="15" s="1"/>
  <c r="AF564" i="15"/>
  <c r="AN564" i="15" s="1"/>
  <c r="AO564" i="15" s="1"/>
  <c r="AF580" i="15"/>
  <c r="AN580" i="15" s="1"/>
  <c r="AO580" i="15" s="1"/>
  <c r="AF596" i="15"/>
  <c r="AN596" i="15" s="1"/>
  <c r="AO596" i="15" s="1"/>
  <c r="AF612" i="15"/>
  <c r="AN612" i="15" s="1"/>
  <c r="AO612" i="15" s="1"/>
  <c r="AF628" i="15"/>
  <c r="AN628" i="15" s="1"/>
  <c r="AO628" i="15" s="1"/>
  <c r="AF644" i="15"/>
  <c r="AN644" i="15" s="1"/>
  <c r="AO644" i="15" s="1"/>
  <c r="AF660" i="15"/>
  <c r="AN660" i="15" s="1"/>
  <c r="AO660" i="15" s="1"/>
  <c r="AF676" i="15"/>
  <c r="AN676" i="15" s="1"/>
  <c r="AO676" i="15" s="1"/>
  <c r="AF692" i="15"/>
  <c r="AN692" i="15" s="1"/>
  <c r="AO692" i="15" s="1"/>
  <c r="AF708" i="15"/>
  <c r="AN708" i="15" s="1"/>
  <c r="AO708" i="15" s="1"/>
  <c r="AF724" i="15"/>
  <c r="AN724" i="15" s="1"/>
  <c r="AO724" i="15" s="1"/>
  <c r="AF740" i="15"/>
  <c r="AN740" i="15" s="1"/>
  <c r="AO740" i="15" s="1"/>
  <c r="AF756" i="15"/>
  <c r="AN756" i="15" s="1"/>
  <c r="AO756" i="15" s="1"/>
  <c r="AF772" i="15"/>
  <c r="AN772" i="15" s="1"/>
  <c r="AO772" i="15" s="1"/>
  <c r="AF788" i="15"/>
  <c r="AN788" i="15" s="1"/>
  <c r="AO788" i="15" s="1"/>
  <c r="AF804" i="15"/>
  <c r="AN804" i="15" s="1"/>
  <c r="AO804" i="15" s="1"/>
  <c r="AF824" i="15"/>
  <c r="AN824" i="15" s="1"/>
  <c r="AO824" i="15" s="1"/>
  <c r="AF828" i="15"/>
  <c r="AN828" i="15" s="1"/>
  <c r="AO828" i="15" s="1"/>
  <c r="AF840" i="15"/>
  <c r="AN840" i="15" s="1"/>
  <c r="AO840" i="15" s="1"/>
  <c r="AF848" i="15"/>
  <c r="AN848" i="15" s="1"/>
  <c r="AO848" i="15" s="1"/>
  <c r="AF856" i="15"/>
  <c r="AN856" i="15" s="1"/>
  <c r="AO856" i="15" s="1"/>
  <c r="AF860" i="15"/>
  <c r="AN860" i="15" s="1"/>
  <c r="AO860" i="15" s="1"/>
  <c r="AF872" i="15"/>
  <c r="AN872" i="15" s="1"/>
  <c r="AO872" i="15" s="1"/>
  <c r="AF904" i="15"/>
  <c r="AN904" i="15" s="1"/>
  <c r="AO904" i="15" s="1"/>
  <c r="AF936" i="15"/>
  <c r="AN936" i="15" s="1"/>
  <c r="AO936" i="15" s="1"/>
  <c r="AF968" i="15"/>
  <c r="AN968" i="15" s="1"/>
  <c r="AO968" i="15" s="1"/>
  <c r="AF1000" i="15"/>
  <c r="AN1000" i="15" s="1"/>
  <c r="AO1000" i="15" s="1"/>
  <c r="AF1020" i="15"/>
  <c r="AN1020" i="15" s="1"/>
  <c r="AO1020" i="15" s="1"/>
  <c r="AL24" i="15"/>
  <c r="AB24" i="15"/>
  <c r="AC24" i="15"/>
  <c r="AA24" i="15"/>
  <c r="Y24" i="15"/>
  <c r="W24" i="15"/>
  <c r="X24" i="15"/>
  <c r="V24" i="15"/>
  <c r="U24" i="15"/>
  <c r="AF875" i="15"/>
  <c r="AN875" i="15" s="1"/>
  <c r="AO875" i="15" s="1"/>
  <c r="AF891" i="15"/>
  <c r="AN891" i="15" s="1"/>
  <c r="AO891" i="15" s="1"/>
  <c r="AF907" i="15"/>
  <c r="AN907" i="15" s="1"/>
  <c r="AO907" i="15" s="1"/>
  <c r="AF923" i="15"/>
  <c r="AN923" i="15" s="1"/>
  <c r="AO923" i="15" s="1"/>
  <c r="AF939" i="15"/>
  <c r="AN939" i="15" s="1"/>
  <c r="AO939" i="15" s="1"/>
  <c r="AF955" i="15"/>
  <c r="AN955" i="15" s="1"/>
  <c r="AO955" i="15" s="1"/>
  <c r="AF971" i="15"/>
  <c r="AN971" i="15" s="1"/>
  <c r="AO971" i="15" s="1"/>
  <c r="AF987" i="15"/>
  <c r="AN987" i="15" s="1"/>
  <c r="AO987" i="15" s="1"/>
  <c r="AF1003" i="15"/>
  <c r="AN1003" i="15" s="1"/>
  <c r="AO1003" i="15" s="1"/>
  <c r="AF1015" i="15"/>
  <c r="AN1015" i="15" s="1"/>
  <c r="AO1015" i="15" s="1"/>
  <c r="AF1051" i="15"/>
  <c r="AF26" i="15"/>
  <c r="AN26" i="15" s="1"/>
  <c r="AO26" i="15" s="1"/>
  <c r="AF42" i="15"/>
  <c r="AN42" i="15" s="1"/>
  <c r="AO42" i="15" s="1"/>
  <c r="AF54" i="15"/>
  <c r="AN54" i="15" s="1"/>
  <c r="AO54" i="15" s="1"/>
  <c r="AF58" i="15"/>
  <c r="AN58" i="15" s="1"/>
  <c r="AO58" i="15" s="1"/>
  <c r="AF70" i="15"/>
  <c r="AN70" i="15" s="1"/>
  <c r="AO70" i="15" s="1"/>
  <c r="AF82" i="15"/>
  <c r="AN82" i="15" s="1"/>
  <c r="AO82" i="15" s="1"/>
  <c r="AF150" i="15"/>
  <c r="AN150" i="15" s="1"/>
  <c r="AO150" i="15" s="1"/>
  <c r="AF154" i="15"/>
  <c r="AN154" i="15" s="1"/>
  <c r="AO154" i="15" s="1"/>
  <c r="AF166" i="15"/>
  <c r="AN166" i="15" s="1"/>
  <c r="AO166" i="15" s="1"/>
  <c r="AF170" i="15"/>
  <c r="AN170" i="15" s="1"/>
  <c r="AO170" i="15" s="1"/>
  <c r="AF182" i="15"/>
  <c r="AN182" i="15" s="1"/>
  <c r="AO182" i="15" s="1"/>
  <c r="AF186" i="15"/>
  <c r="AN186" i="15" s="1"/>
  <c r="AO186" i="15" s="1"/>
  <c r="AF198" i="15"/>
  <c r="AN198" i="15" s="1"/>
  <c r="AO198" i="15" s="1"/>
  <c r="AF278" i="15"/>
  <c r="AN278" i="15" s="1"/>
  <c r="AO278" i="15" s="1"/>
  <c r="AF282" i="15"/>
  <c r="AN282" i="15" s="1"/>
  <c r="AO282" i="15" s="1"/>
  <c r="AF294" i="15"/>
  <c r="AN294" i="15" s="1"/>
  <c r="AO294" i="15" s="1"/>
  <c r="AF298" i="15"/>
  <c r="AN298" i="15" s="1"/>
  <c r="AO298" i="15" s="1"/>
  <c r="AF310" i="15"/>
  <c r="AN310" i="15" s="1"/>
  <c r="AO310" i="15" s="1"/>
  <c r="AF314" i="15"/>
  <c r="AN314" i="15" s="1"/>
  <c r="AO314" i="15" s="1"/>
  <c r="AF326" i="15"/>
  <c r="AN326" i="15" s="1"/>
  <c r="AO326" i="15" s="1"/>
  <c r="AF846" i="15"/>
  <c r="AN846" i="15" s="1"/>
  <c r="AO846" i="15" s="1"/>
  <c r="AF854" i="15"/>
  <c r="AN854" i="15" s="1"/>
  <c r="AO854" i="15" s="1"/>
  <c r="AF858" i="15"/>
  <c r="AN858" i="15" s="1"/>
  <c r="AO858" i="15" s="1"/>
  <c r="AF866" i="15"/>
  <c r="AN866" i="15" s="1"/>
  <c r="AO866" i="15" s="1"/>
  <c r="AF918" i="15"/>
  <c r="AN918" i="15" s="1"/>
  <c r="AO918" i="15" s="1"/>
  <c r="AF938" i="15"/>
  <c r="AN938" i="15" s="1"/>
  <c r="AO938" i="15" s="1"/>
  <c r="AF974" i="15"/>
  <c r="AN974" i="15" s="1"/>
  <c r="AO974" i="15" s="1"/>
  <c r="AF982" i="15"/>
  <c r="AN982" i="15" s="1"/>
  <c r="AO982" i="15" s="1"/>
  <c r="AF994" i="15"/>
  <c r="AN994" i="15" s="1"/>
  <c r="AO994" i="15" s="1"/>
  <c r="AF1010" i="15"/>
  <c r="AF1022" i="15"/>
  <c r="AN1022" i="15" s="1"/>
  <c r="AO1022" i="15" s="1"/>
  <c r="AF1030" i="15"/>
  <c r="AN1030" i="15" s="1"/>
  <c r="AO1030" i="15" s="1"/>
  <c r="AF1034" i="15"/>
  <c r="AN1034" i="15" s="1"/>
  <c r="AO1034" i="15" s="1"/>
  <c r="AF1046" i="15"/>
  <c r="AF21" i="15"/>
  <c r="AN21" i="15" s="1"/>
  <c r="AO21" i="15" s="1"/>
  <c r="AF41" i="15"/>
  <c r="AN41" i="15" s="1"/>
  <c r="AO41" i="15" s="1"/>
  <c r="AF57" i="15"/>
  <c r="AN57" i="15" s="1"/>
  <c r="AO57" i="15" s="1"/>
  <c r="AF73" i="15"/>
  <c r="AN73" i="15" s="1"/>
  <c r="AO73" i="15" s="1"/>
  <c r="AF89" i="15"/>
  <c r="AN89" i="15" s="1"/>
  <c r="AO89" i="15" s="1"/>
  <c r="AF105" i="15"/>
  <c r="AN105" i="15" s="1"/>
  <c r="AO105" i="15" s="1"/>
  <c r="AF121" i="15"/>
  <c r="AN121" i="15" s="1"/>
  <c r="AO121" i="15" s="1"/>
  <c r="AF137" i="15"/>
  <c r="AN137" i="15" s="1"/>
  <c r="AO137" i="15" s="1"/>
  <c r="AF153" i="15"/>
  <c r="AN153" i="15" s="1"/>
  <c r="AO153" i="15" s="1"/>
  <c r="AF169" i="15"/>
  <c r="AN169" i="15" s="1"/>
  <c r="AO169" i="15" s="1"/>
  <c r="AF185" i="15"/>
  <c r="AN185" i="15" s="1"/>
  <c r="AO185" i="15" s="1"/>
  <c r="AF201" i="15"/>
  <c r="AN201" i="15" s="1"/>
  <c r="AO201" i="15" s="1"/>
  <c r="AF217" i="15"/>
  <c r="AN217" i="15" s="1"/>
  <c r="AO217" i="15" s="1"/>
  <c r="AF233" i="15"/>
  <c r="AN233" i="15" s="1"/>
  <c r="AO233" i="15" s="1"/>
  <c r="AF249" i="15"/>
  <c r="AN249" i="15" s="1"/>
  <c r="AO249" i="15" s="1"/>
  <c r="AF265" i="15"/>
  <c r="AN265" i="15" s="1"/>
  <c r="AO265" i="15" s="1"/>
  <c r="AF281" i="15"/>
  <c r="AN281" i="15" s="1"/>
  <c r="AO281" i="15" s="1"/>
  <c r="AF297" i="15"/>
  <c r="AN297" i="15" s="1"/>
  <c r="AO297" i="15" s="1"/>
  <c r="AF313" i="15"/>
  <c r="AN313" i="15" s="1"/>
  <c r="AO313" i="15" s="1"/>
  <c r="AF329" i="15"/>
  <c r="AN329" i="15" s="1"/>
  <c r="AO329" i="15" s="1"/>
  <c r="AF345" i="15"/>
  <c r="AN345" i="15" s="1"/>
  <c r="AO345" i="15" s="1"/>
  <c r="AF361" i="15"/>
  <c r="AN361" i="15" s="1"/>
  <c r="AO361" i="15" s="1"/>
  <c r="AF377" i="15"/>
  <c r="AN377" i="15" s="1"/>
  <c r="AO377" i="15" s="1"/>
  <c r="AF565" i="15"/>
  <c r="AN565" i="15" s="1"/>
  <c r="AO565" i="15" s="1"/>
  <c r="AF569" i="15"/>
  <c r="AN569" i="15" s="1"/>
  <c r="AO569" i="15" s="1"/>
  <c r="AF597" i="15"/>
  <c r="AN597" i="15" s="1"/>
  <c r="AO597" i="15" s="1"/>
  <c r="AF601" i="15"/>
  <c r="AN601" i="15" s="1"/>
  <c r="AO601" i="15" s="1"/>
  <c r="AF629" i="15"/>
  <c r="AN629" i="15" s="1"/>
  <c r="AO629" i="15" s="1"/>
  <c r="AF645" i="15"/>
  <c r="AN645" i="15" s="1"/>
  <c r="AO645" i="15" s="1"/>
  <c r="AF661" i="15"/>
  <c r="AN661" i="15" s="1"/>
  <c r="AO661" i="15" s="1"/>
  <c r="AF665" i="15"/>
  <c r="AN665" i="15" s="1"/>
  <c r="AO665" i="15" s="1"/>
  <c r="AF673" i="15"/>
  <c r="AN673" i="15" s="1"/>
  <c r="AO673" i="15" s="1"/>
  <c r="AF677" i="15"/>
  <c r="AN677" i="15" s="1"/>
  <c r="AO677" i="15" s="1"/>
  <c r="AF697" i="15"/>
  <c r="AN697" i="15" s="1"/>
  <c r="AO697" i="15" s="1"/>
  <c r="AF717" i="15"/>
  <c r="AN717" i="15" s="1"/>
  <c r="AO717" i="15" s="1"/>
  <c r="AF721" i="15"/>
  <c r="AN721" i="15" s="1"/>
  <c r="AO721" i="15" s="1"/>
  <c r="AF765" i="15"/>
  <c r="AN765" i="15" s="1"/>
  <c r="AO765" i="15" s="1"/>
  <c r="AF781" i="15"/>
  <c r="AN781" i="15" s="1"/>
  <c r="AO781" i="15" s="1"/>
  <c r="AF797" i="15"/>
  <c r="AN797" i="15" s="1"/>
  <c r="AO797" i="15" s="1"/>
  <c r="AF813" i="15"/>
  <c r="AN813" i="15" s="1"/>
  <c r="AO813" i="15" s="1"/>
  <c r="AF817" i="15"/>
  <c r="AN817" i="15" s="1"/>
  <c r="AO817" i="15" s="1"/>
  <c r="AF829" i="15"/>
  <c r="AN829" i="15" s="1"/>
  <c r="AO829" i="15" s="1"/>
  <c r="AF865" i="15"/>
  <c r="AN865" i="15" s="1"/>
  <c r="AO865" i="15" s="1"/>
  <c r="AF877" i="15"/>
  <c r="AN877" i="15" s="1"/>
  <c r="AO877" i="15" s="1"/>
  <c r="AF893" i="15"/>
  <c r="AN893" i="15" s="1"/>
  <c r="AO893" i="15" s="1"/>
  <c r="AF925" i="15"/>
  <c r="AN925" i="15" s="1"/>
  <c r="AO925" i="15" s="1"/>
  <c r="AF929" i="15"/>
  <c r="AN929" i="15" s="1"/>
  <c r="AO929" i="15" s="1"/>
  <c r="AF941" i="15"/>
  <c r="AN941" i="15" s="1"/>
  <c r="AO941" i="15" s="1"/>
  <c r="AF945" i="15"/>
  <c r="AN945" i="15" s="1"/>
  <c r="AO945" i="15" s="1"/>
  <c r="AF957" i="15"/>
  <c r="AN957" i="15" s="1"/>
  <c r="AO957" i="15" s="1"/>
  <c r="AF977" i="15"/>
  <c r="AN977" i="15" s="1"/>
  <c r="AO977" i="15" s="1"/>
  <c r="AF989" i="15"/>
  <c r="AN989" i="15" s="1"/>
  <c r="AO989" i="15" s="1"/>
  <c r="AF993" i="15"/>
  <c r="AN993" i="15" s="1"/>
  <c r="AO993" i="15" s="1"/>
  <c r="AF1005" i="15"/>
  <c r="AN1005" i="15" s="1"/>
  <c r="AO1005" i="15" s="1"/>
  <c r="AF1017" i="15"/>
  <c r="AF1033" i="15"/>
  <c r="AF1041" i="15"/>
  <c r="AF20" i="15"/>
  <c r="AN20" i="15" s="1"/>
  <c r="AO20" i="15" s="1"/>
  <c r="AF40" i="15"/>
  <c r="AN40" i="15" s="1"/>
  <c r="AO40" i="15" s="1"/>
  <c r="AF56" i="15"/>
  <c r="AN56" i="15" s="1"/>
  <c r="AO56" i="15" s="1"/>
  <c r="AF72" i="15"/>
  <c r="AN72" i="15" s="1"/>
  <c r="AO72" i="15" s="1"/>
  <c r="AF88" i="15"/>
  <c r="AN88" i="15" s="1"/>
  <c r="AO88" i="15" s="1"/>
  <c r="AF104" i="15"/>
  <c r="AN104" i="15" s="1"/>
  <c r="AO104" i="15" s="1"/>
  <c r="AF120" i="15"/>
  <c r="AN120" i="15" s="1"/>
  <c r="AO120" i="15" s="1"/>
  <c r="AF136" i="15"/>
  <c r="AN136" i="15" s="1"/>
  <c r="AO136" i="15" s="1"/>
  <c r="AF152" i="15"/>
  <c r="AN152" i="15" s="1"/>
  <c r="AO152" i="15" s="1"/>
  <c r="AF168" i="15"/>
  <c r="AN168" i="15" s="1"/>
  <c r="AO168" i="15" s="1"/>
  <c r="AF184" i="15"/>
  <c r="AN184" i="15" s="1"/>
  <c r="AO184" i="15" s="1"/>
  <c r="AF200" i="15"/>
  <c r="AN200" i="15" s="1"/>
  <c r="AO200" i="15" s="1"/>
  <c r="AF216" i="15"/>
  <c r="AN216" i="15" s="1"/>
  <c r="AO216" i="15" s="1"/>
  <c r="AF232" i="15"/>
  <c r="AN232" i="15" s="1"/>
  <c r="AO232" i="15" s="1"/>
  <c r="AF248" i="15"/>
  <c r="AN248" i="15" s="1"/>
  <c r="AO248" i="15" s="1"/>
  <c r="AF264" i="15"/>
  <c r="AN264" i="15" s="1"/>
  <c r="AO264" i="15" s="1"/>
  <c r="AF280" i="15"/>
  <c r="AN280" i="15" s="1"/>
  <c r="AO280" i="15" s="1"/>
  <c r="AF296" i="15"/>
  <c r="AN296" i="15" s="1"/>
  <c r="AO296" i="15" s="1"/>
  <c r="AF312" i="15"/>
  <c r="AN312" i="15" s="1"/>
  <c r="AO312" i="15" s="1"/>
  <c r="AF328" i="15"/>
  <c r="AN328" i="15" s="1"/>
  <c r="AO328" i="15" s="1"/>
  <c r="AF344" i="15"/>
  <c r="AN344" i="15" s="1"/>
  <c r="AO344" i="15" s="1"/>
  <c r="AF360" i="15"/>
  <c r="AN360" i="15" s="1"/>
  <c r="AO360" i="15" s="1"/>
  <c r="AF376" i="15"/>
  <c r="AN376" i="15" s="1"/>
  <c r="AO376" i="15" s="1"/>
  <c r="AF392" i="15"/>
  <c r="AN392" i="15" s="1"/>
  <c r="AO392" i="15" s="1"/>
  <c r="AF408" i="15"/>
  <c r="AN408" i="15" s="1"/>
  <c r="AO408" i="15" s="1"/>
  <c r="AF424" i="15"/>
  <c r="AN424" i="15" s="1"/>
  <c r="AO424" i="15" s="1"/>
  <c r="AF440" i="15"/>
  <c r="AN440" i="15" s="1"/>
  <c r="AO440" i="15" s="1"/>
  <c r="AF456" i="15"/>
  <c r="AN456" i="15" s="1"/>
  <c r="AO456" i="15" s="1"/>
  <c r="AF472" i="15"/>
  <c r="AN472" i="15" s="1"/>
  <c r="AO472" i="15" s="1"/>
  <c r="AF488" i="15"/>
  <c r="AN488" i="15" s="1"/>
  <c r="AO488" i="15" s="1"/>
  <c r="AF504" i="15"/>
  <c r="AN504" i="15" s="1"/>
  <c r="AO504" i="15" s="1"/>
  <c r="AF520" i="15"/>
  <c r="AN520" i="15" s="1"/>
  <c r="AO520" i="15" s="1"/>
  <c r="AF536" i="15"/>
  <c r="AN536" i="15" s="1"/>
  <c r="AO536" i="15" s="1"/>
  <c r="AF552" i="15"/>
  <c r="AN552" i="15" s="1"/>
  <c r="AO552" i="15" s="1"/>
  <c r="AF584" i="15"/>
  <c r="AN584" i="15" s="1"/>
  <c r="AO584" i="15" s="1"/>
  <c r="AF600" i="15"/>
  <c r="AN600" i="15" s="1"/>
  <c r="AO600" i="15" s="1"/>
  <c r="AF616" i="15"/>
  <c r="AN616" i="15" s="1"/>
  <c r="AO616" i="15" s="1"/>
  <c r="AF632" i="15"/>
  <c r="AN632" i="15" s="1"/>
  <c r="AO632" i="15" s="1"/>
  <c r="AF648" i="15"/>
  <c r="AN648" i="15" s="1"/>
  <c r="AO648" i="15" s="1"/>
  <c r="AF664" i="15"/>
  <c r="AN664" i="15" s="1"/>
  <c r="AO664" i="15" s="1"/>
  <c r="AF680" i="15"/>
  <c r="AN680" i="15" s="1"/>
  <c r="AO680" i="15" s="1"/>
  <c r="AF696" i="15"/>
  <c r="AN696" i="15" s="1"/>
  <c r="AO696" i="15" s="1"/>
  <c r="AF712" i="15"/>
  <c r="AN712" i="15" s="1"/>
  <c r="AO712" i="15" s="1"/>
  <c r="AF728" i="15"/>
  <c r="AN728" i="15" s="1"/>
  <c r="AO728" i="15" s="1"/>
  <c r="AF744" i="15"/>
  <c r="AN744" i="15" s="1"/>
  <c r="AO744" i="15" s="1"/>
  <c r="AF760" i="15"/>
  <c r="AN760" i="15" s="1"/>
  <c r="AO760" i="15" s="1"/>
  <c r="AF776" i="15"/>
  <c r="AN776" i="15" s="1"/>
  <c r="AO776" i="15" s="1"/>
  <c r="AF792" i="15"/>
  <c r="AN792" i="15" s="1"/>
  <c r="AO792" i="15" s="1"/>
  <c r="AF808" i="15"/>
  <c r="AN808" i="15" s="1"/>
  <c r="AO808" i="15" s="1"/>
  <c r="AF812" i="15"/>
  <c r="AN812" i="15" s="1"/>
  <c r="AO812" i="15" s="1"/>
  <c r="AF816" i="15"/>
  <c r="AN816" i="15" s="1"/>
  <c r="AO816" i="15" s="1"/>
  <c r="AF880" i="15"/>
  <c r="AN880" i="15" s="1"/>
  <c r="AO880" i="15" s="1"/>
  <c r="AF892" i="15"/>
  <c r="AN892" i="15" s="1"/>
  <c r="AO892" i="15" s="1"/>
  <c r="AF896" i="15"/>
  <c r="AN896" i="15" s="1"/>
  <c r="AO896" i="15" s="1"/>
  <c r="AF912" i="15"/>
  <c r="AN912" i="15" s="1"/>
  <c r="AO912" i="15" s="1"/>
  <c r="AF924" i="15"/>
  <c r="AN924" i="15" s="1"/>
  <c r="AO924" i="15" s="1"/>
  <c r="AF928" i="15"/>
  <c r="AN928" i="15" s="1"/>
  <c r="AO928" i="15" s="1"/>
  <c r="AF956" i="15"/>
  <c r="AN956" i="15" s="1"/>
  <c r="AO956" i="15" s="1"/>
  <c r="AF988" i="15"/>
  <c r="AN988" i="15" s="1"/>
  <c r="AO988" i="15" s="1"/>
  <c r="AF1028" i="15"/>
  <c r="AN1028" i="15" s="1"/>
  <c r="AO1028" i="15" s="1"/>
  <c r="AF1040" i="15"/>
  <c r="AN1040" i="15" s="1"/>
  <c r="AO1040" i="15" s="1"/>
  <c r="AL25" i="15"/>
  <c r="AC25" i="15"/>
  <c r="AB25" i="15"/>
  <c r="Y25" i="15"/>
  <c r="AA25" i="15"/>
  <c r="W25" i="15"/>
  <c r="X25" i="15"/>
  <c r="V25" i="15"/>
  <c r="U25" i="15"/>
  <c r="AF31" i="15"/>
  <c r="AN31" i="15" s="1"/>
  <c r="AO31" i="15" s="1"/>
  <c r="AF47" i="15"/>
  <c r="AN47" i="15" s="1"/>
  <c r="AO47" i="15" s="1"/>
  <c r="AF63" i="15"/>
  <c r="AN63" i="15" s="1"/>
  <c r="AO63" i="15" s="1"/>
  <c r="AF79" i="15"/>
  <c r="AN79" i="15" s="1"/>
  <c r="AO79" i="15" s="1"/>
  <c r="AF95" i="15"/>
  <c r="AN95" i="15" s="1"/>
  <c r="AO95" i="15" s="1"/>
  <c r="AF111" i="15"/>
  <c r="AN111" i="15" s="1"/>
  <c r="AO111" i="15" s="1"/>
  <c r="AF127" i="15"/>
  <c r="AN127" i="15" s="1"/>
  <c r="AO127" i="15" s="1"/>
  <c r="AF143" i="15"/>
  <c r="AN143" i="15" s="1"/>
  <c r="AO143" i="15" s="1"/>
  <c r="AF159" i="15"/>
  <c r="AN159" i="15" s="1"/>
  <c r="AO159" i="15" s="1"/>
  <c r="AF175" i="15"/>
  <c r="AN175" i="15" s="1"/>
  <c r="AO175" i="15" s="1"/>
  <c r="AF191" i="15"/>
  <c r="AN191" i="15" s="1"/>
  <c r="AO191" i="15" s="1"/>
  <c r="AF207" i="15"/>
  <c r="AN207" i="15" s="1"/>
  <c r="AO207" i="15" s="1"/>
  <c r="AF223" i="15"/>
  <c r="AN223" i="15" s="1"/>
  <c r="AO223" i="15" s="1"/>
  <c r="AF239" i="15"/>
  <c r="AN239" i="15" s="1"/>
  <c r="AO239" i="15" s="1"/>
  <c r="AF255" i="15"/>
  <c r="AN255" i="15" s="1"/>
  <c r="AO255" i="15" s="1"/>
  <c r="AF271" i="15"/>
  <c r="AN271" i="15" s="1"/>
  <c r="AO271" i="15" s="1"/>
  <c r="AF287" i="15"/>
  <c r="AN287" i="15" s="1"/>
  <c r="AO287" i="15" s="1"/>
  <c r="AF303" i="15"/>
  <c r="AN303" i="15" s="1"/>
  <c r="AO303" i="15" s="1"/>
  <c r="AF319" i="15"/>
  <c r="AN319" i="15" s="1"/>
  <c r="AO319" i="15" s="1"/>
  <c r="AF335" i="15"/>
  <c r="AN335" i="15" s="1"/>
  <c r="AO335" i="15" s="1"/>
  <c r="AF351" i="15"/>
  <c r="AN351" i="15" s="1"/>
  <c r="AO351" i="15" s="1"/>
  <c r="AF363" i="15"/>
  <c r="AN363" i="15" s="1"/>
  <c r="AO363" i="15" s="1"/>
  <c r="AF367" i="15"/>
  <c r="AN367" i="15" s="1"/>
  <c r="AO367" i="15" s="1"/>
  <c r="AF379" i="15"/>
  <c r="AN379" i="15" s="1"/>
  <c r="AO379" i="15" s="1"/>
  <c r="AF383" i="15"/>
  <c r="AN383" i="15" s="1"/>
  <c r="AO383" i="15" s="1"/>
  <c r="AF395" i="15"/>
  <c r="AN395" i="15" s="1"/>
  <c r="AO395" i="15" s="1"/>
  <c r="AF399" i="15"/>
  <c r="AN399" i="15" s="1"/>
  <c r="AO399" i="15" s="1"/>
  <c r="AF411" i="15"/>
  <c r="AN411" i="15" s="1"/>
  <c r="AO411" i="15" s="1"/>
  <c r="AF415" i="15"/>
  <c r="AN415" i="15" s="1"/>
  <c r="AO415" i="15" s="1"/>
  <c r="AF427" i="15"/>
  <c r="AN427" i="15" s="1"/>
  <c r="AO427" i="15" s="1"/>
  <c r="AF431" i="15"/>
  <c r="AN431" i="15" s="1"/>
  <c r="AO431" i="15" s="1"/>
  <c r="AF443" i="15"/>
  <c r="AN443" i="15" s="1"/>
  <c r="AO443" i="15" s="1"/>
  <c r="AF447" i="15"/>
  <c r="AN447" i="15" s="1"/>
  <c r="AO447" i="15" s="1"/>
  <c r="AF459" i="15"/>
  <c r="AN459" i="15" s="1"/>
  <c r="AO459" i="15" s="1"/>
  <c r="AF463" i="15"/>
  <c r="AN463" i="15" s="1"/>
  <c r="AO463" i="15" s="1"/>
  <c r="AF475" i="15"/>
  <c r="AN475" i="15" s="1"/>
  <c r="AO475" i="15" s="1"/>
  <c r="AF479" i="15"/>
  <c r="AN479" i="15" s="1"/>
  <c r="AO479" i="15" s="1"/>
  <c r="AF491" i="15"/>
  <c r="AN491" i="15" s="1"/>
  <c r="AO491" i="15" s="1"/>
  <c r="AF495" i="15"/>
  <c r="AN495" i="15" s="1"/>
  <c r="AO495" i="15" s="1"/>
  <c r="AF507" i="15"/>
  <c r="AN507" i="15" s="1"/>
  <c r="AO507" i="15" s="1"/>
  <c r="AF511" i="15"/>
  <c r="AN511" i="15" s="1"/>
  <c r="AO511" i="15" s="1"/>
  <c r="AF523" i="15"/>
  <c r="AN523" i="15" s="1"/>
  <c r="AO523" i="15" s="1"/>
  <c r="AF527" i="15"/>
  <c r="AN527" i="15" s="1"/>
  <c r="AO527" i="15" s="1"/>
  <c r="AF539" i="15"/>
  <c r="AN539" i="15" s="1"/>
  <c r="AO539" i="15" s="1"/>
  <c r="AF543" i="15"/>
  <c r="AN543" i="15" s="1"/>
  <c r="AO543" i="15" s="1"/>
  <c r="AF555" i="15"/>
  <c r="AN555" i="15" s="1"/>
  <c r="AO555" i="15" s="1"/>
  <c r="AF559" i="15"/>
  <c r="AN559" i="15" s="1"/>
  <c r="AO559" i="15" s="1"/>
  <c r="AF571" i="15"/>
  <c r="AN571" i="15" s="1"/>
  <c r="AO571" i="15" s="1"/>
  <c r="AF575" i="15"/>
  <c r="AN575" i="15" s="1"/>
  <c r="AO575" i="15" s="1"/>
  <c r="AF587" i="15"/>
  <c r="AN587" i="15" s="1"/>
  <c r="AO587" i="15" s="1"/>
  <c r="AF591" i="15"/>
  <c r="AN591" i="15" s="1"/>
  <c r="AO591" i="15" s="1"/>
  <c r="AF603" i="15"/>
  <c r="AN603" i="15" s="1"/>
  <c r="AO603" i="15" s="1"/>
  <c r="AF607" i="15"/>
  <c r="AN607" i="15" s="1"/>
  <c r="AO607" i="15" s="1"/>
  <c r="AF619" i="15"/>
  <c r="AN619" i="15" s="1"/>
  <c r="AO619" i="15" s="1"/>
  <c r="AF623" i="15"/>
  <c r="AN623" i="15" s="1"/>
  <c r="AO623" i="15" s="1"/>
  <c r="AF635" i="15"/>
  <c r="AN635" i="15" s="1"/>
  <c r="AO635" i="15" s="1"/>
  <c r="AF639" i="15"/>
  <c r="AN639" i="15" s="1"/>
  <c r="AO639" i="15" s="1"/>
  <c r="AF651" i="15"/>
  <c r="AN651" i="15" s="1"/>
  <c r="AO651" i="15" s="1"/>
  <c r="AF655" i="15"/>
  <c r="AN655" i="15" s="1"/>
  <c r="AO655" i="15" s="1"/>
  <c r="AF667" i="15"/>
  <c r="AN667" i="15" s="1"/>
  <c r="AO667" i="15" s="1"/>
  <c r="AF671" i="15"/>
  <c r="AN671" i="15" s="1"/>
  <c r="AO671" i="15" s="1"/>
  <c r="AF683" i="15"/>
  <c r="AN683" i="15" s="1"/>
  <c r="AO683" i="15" s="1"/>
  <c r="AF687" i="15"/>
  <c r="AN687" i="15" s="1"/>
  <c r="AO687" i="15" s="1"/>
  <c r="AF699" i="15"/>
  <c r="AN699" i="15" s="1"/>
  <c r="AO699" i="15" s="1"/>
  <c r="AF703" i="15"/>
  <c r="AN703" i="15" s="1"/>
  <c r="AO703" i="15" s="1"/>
  <c r="AF715" i="15"/>
  <c r="AN715" i="15" s="1"/>
  <c r="AO715" i="15" s="1"/>
  <c r="AF719" i="15"/>
  <c r="AN719" i="15" s="1"/>
  <c r="AO719" i="15" s="1"/>
  <c r="AF731" i="15"/>
  <c r="AN731" i="15" s="1"/>
  <c r="AO731" i="15" s="1"/>
  <c r="AF735" i="15"/>
  <c r="AN735" i="15" s="1"/>
  <c r="AO735" i="15" s="1"/>
  <c r="AF747" i="15"/>
  <c r="AN747" i="15" s="1"/>
  <c r="AO747" i="15" s="1"/>
  <c r="AF751" i="15"/>
  <c r="AN751" i="15" s="1"/>
  <c r="AO751" i="15" s="1"/>
  <c r="AF763" i="15"/>
  <c r="AN763" i="15" s="1"/>
  <c r="AO763" i="15" s="1"/>
  <c r="AF767" i="15"/>
  <c r="AN767" i="15" s="1"/>
  <c r="AO767" i="15" s="1"/>
  <c r="AF779" i="15"/>
  <c r="AN779" i="15" s="1"/>
  <c r="AO779" i="15" s="1"/>
  <c r="AF783" i="15"/>
  <c r="AN783" i="15" s="1"/>
  <c r="AO783" i="15" s="1"/>
  <c r="AF795" i="15"/>
  <c r="AN795" i="15" s="1"/>
  <c r="AO795" i="15" s="1"/>
  <c r="AF799" i="15"/>
  <c r="AN799" i="15" s="1"/>
  <c r="AO799" i="15" s="1"/>
  <c r="AF811" i="15"/>
  <c r="AN811" i="15" s="1"/>
  <c r="AO811" i="15" s="1"/>
  <c r="AF815" i="15"/>
  <c r="AN815" i="15" s="1"/>
  <c r="AO815" i="15" s="1"/>
  <c r="AF827" i="15"/>
  <c r="AN827" i="15" s="1"/>
  <c r="AO827" i="15" s="1"/>
  <c r="AF831" i="15"/>
  <c r="AN831" i="15" s="1"/>
  <c r="AO831" i="15" s="1"/>
  <c r="AF843" i="15"/>
  <c r="AN843" i="15" s="1"/>
  <c r="AO843" i="15" s="1"/>
  <c r="AF847" i="15"/>
  <c r="AN847" i="15" s="1"/>
  <c r="AO847" i="15" s="1"/>
  <c r="AF859" i="15"/>
  <c r="AN859" i="15" s="1"/>
  <c r="AO859" i="15" s="1"/>
  <c r="AF863" i="15"/>
  <c r="AN863" i="15" s="1"/>
  <c r="AO863" i="15" s="1"/>
  <c r="AF879" i="15"/>
  <c r="AN879" i="15" s="1"/>
  <c r="AO879" i="15" s="1"/>
  <c r="AF911" i="15"/>
  <c r="AN911" i="15" s="1"/>
  <c r="AO911" i="15" s="1"/>
  <c r="AF943" i="15"/>
  <c r="AN943" i="15" s="1"/>
  <c r="AO943" i="15" s="1"/>
  <c r="AF975" i="15"/>
  <c r="AN975" i="15" s="1"/>
  <c r="AO975" i="15" s="1"/>
  <c r="AF1007" i="15"/>
  <c r="AN1007" i="15" s="1"/>
  <c r="AO1007" i="15" s="1"/>
  <c r="AF1019" i="15"/>
  <c r="AN1019" i="15" s="1"/>
  <c r="AO1019" i="15" s="1"/>
  <c r="AF1047" i="15"/>
  <c r="AN1047" i="15" s="1"/>
  <c r="AO1047" i="15" s="1"/>
  <c r="AF22" i="15"/>
  <c r="AN22" i="15" s="1"/>
  <c r="AO22" i="15" s="1"/>
  <c r="AF38" i="15"/>
  <c r="AN38" i="15" s="1"/>
  <c r="AO38" i="15" s="1"/>
  <c r="AF78" i="15"/>
  <c r="AN78" i="15" s="1"/>
  <c r="AO78" i="15" s="1"/>
  <c r="AF90" i="15"/>
  <c r="AN90" i="15" s="1"/>
  <c r="AO90" i="15" s="1"/>
  <c r="AF94" i="15"/>
  <c r="AN94" i="15" s="1"/>
  <c r="AO94" i="15" s="1"/>
  <c r="AF106" i="15"/>
  <c r="AN106" i="15" s="1"/>
  <c r="AO106" i="15" s="1"/>
  <c r="AF110" i="15"/>
  <c r="AN110" i="15" s="1"/>
  <c r="AO110" i="15" s="1"/>
  <c r="AF122" i="15"/>
  <c r="AN122" i="15" s="1"/>
  <c r="AO122" i="15" s="1"/>
  <c r="AF126" i="15"/>
  <c r="AN126" i="15" s="1"/>
  <c r="AO126" i="15" s="1"/>
  <c r="AF206" i="15"/>
  <c r="AN206" i="15" s="1"/>
  <c r="AO206" i="15" s="1"/>
  <c r="AF218" i="15"/>
  <c r="AN218" i="15" s="1"/>
  <c r="AO218" i="15" s="1"/>
  <c r="AF222" i="15"/>
  <c r="AN222" i="15" s="1"/>
  <c r="AO222" i="15" s="1"/>
  <c r="AF234" i="15"/>
  <c r="AN234" i="15" s="1"/>
  <c r="AO234" i="15" s="1"/>
  <c r="AF238" i="15"/>
  <c r="AN238" i="15" s="1"/>
  <c r="AO238" i="15" s="1"/>
  <c r="AF250" i="15"/>
  <c r="AN250" i="15" s="1"/>
  <c r="AO250" i="15" s="1"/>
  <c r="AF254" i="15"/>
  <c r="AN254" i="15" s="1"/>
  <c r="AO254" i="15" s="1"/>
  <c r="AF330" i="15"/>
  <c r="AN330" i="15" s="1"/>
  <c r="AO330" i="15" s="1"/>
  <c r="AF334" i="15"/>
  <c r="AN334" i="15" s="1"/>
  <c r="AO334" i="15" s="1"/>
  <c r="AF346" i="15"/>
  <c r="AN346" i="15" s="1"/>
  <c r="AO346" i="15" s="1"/>
  <c r="AF350" i="15"/>
  <c r="AN350" i="15" s="1"/>
  <c r="AO350" i="15" s="1"/>
  <c r="AF362" i="15"/>
  <c r="AN362" i="15" s="1"/>
  <c r="AO362" i="15" s="1"/>
  <c r="AF366" i="15"/>
  <c r="AN366" i="15" s="1"/>
  <c r="AO366" i="15" s="1"/>
  <c r="AF378" i="15"/>
  <c r="AN378" i="15" s="1"/>
  <c r="AO378" i="15" s="1"/>
  <c r="AF382" i="15"/>
  <c r="AN382" i="15" s="1"/>
  <c r="AO382" i="15" s="1"/>
  <c r="AF394" i="15"/>
  <c r="AN394" i="15" s="1"/>
  <c r="AO394" i="15" s="1"/>
  <c r="AF398" i="15"/>
  <c r="AN398" i="15" s="1"/>
  <c r="AO398" i="15" s="1"/>
  <c r="AF410" i="15"/>
  <c r="AN410" i="15" s="1"/>
  <c r="AO410" i="15" s="1"/>
  <c r="AF414" i="15"/>
  <c r="AN414" i="15" s="1"/>
  <c r="AO414" i="15" s="1"/>
  <c r="AF426" i="15"/>
  <c r="AN426" i="15" s="1"/>
  <c r="AO426" i="15" s="1"/>
  <c r="AF430" i="15"/>
  <c r="AN430" i="15" s="1"/>
  <c r="AO430" i="15" s="1"/>
  <c r="AF442" i="15"/>
  <c r="AN442" i="15" s="1"/>
  <c r="AO442" i="15" s="1"/>
  <c r="AF446" i="15"/>
  <c r="AN446" i="15" s="1"/>
  <c r="AO446" i="15" s="1"/>
  <c r="AF458" i="15"/>
  <c r="AN458" i="15" s="1"/>
  <c r="AO458" i="15" s="1"/>
  <c r="AF462" i="15"/>
  <c r="AN462" i="15" s="1"/>
  <c r="AO462" i="15" s="1"/>
  <c r="AF474" i="15"/>
  <c r="AN474" i="15" s="1"/>
  <c r="AO474" i="15" s="1"/>
  <c r="AF478" i="15"/>
  <c r="AN478" i="15" s="1"/>
  <c r="AO478" i="15" s="1"/>
  <c r="AF490" i="15"/>
  <c r="AN490" i="15" s="1"/>
  <c r="AO490" i="15" s="1"/>
  <c r="AF494" i="15"/>
  <c r="AN494" i="15" s="1"/>
  <c r="AO494" i="15" s="1"/>
  <c r="AF506" i="15"/>
  <c r="AN506" i="15" s="1"/>
  <c r="AO506" i="15" s="1"/>
  <c r="AF510" i="15"/>
  <c r="AN510" i="15" s="1"/>
  <c r="AO510" i="15" s="1"/>
  <c r="AF522" i="15"/>
  <c r="AN522" i="15" s="1"/>
  <c r="AO522" i="15" s="1"/>
  <c r="AF526" i="15"/>
  <c r="AN526" i="15" s="1"/>
  <c r="AO526" i="15" s="1"/>
  <c r="AF538" i="15"/>
  <c r="AN538" i="15" s="1"/>
  <c r="AO538" i="15" s="1"/>
  <c r="AF542" i="15"/>
  <c r="AN542" i="15" s="1"/>
  <c r="AO542" i="15" s="1"/>
  <c r="AF554" i="15"/>
  <c r="AN554" i="15" s="1"/>
  <c r="AO554" i="15" s="1"/>
  <c r="AF558" i="15"/>
  <c r="AN558" i="15" s="1"/>
  <c r="AO558" i="15" s="1"/>
  <c r="AF570" i="15"/>
  <c r="AN570" i="15" s="1"/>
  <c r="AO570" i="15" s="1"/>
  <c r="AF574" i="15"/>
  <c r="AN574" i="15" s="1"/>
  <c r="AO574" i="15" s="1"/>
  <c r="AF586" i="15"/>
  <c r="AN586" i="15" s="1"/>
  <c r="AO586" i="15" s="1"/>
  <c r="AF590" i="15"/>
  <c r="AN590" i="15" s="1"/>
  <c r="AO590" i="15" s="1"/>
  <c r="AF602" i="15"/>
  <c r="AN602" i="15" s="1"/>
  <c r="AO602" i="15" s="1"/>
  <c r="AF606" i="15"/>
  <c r="AN606" i="15" s="1"/>
  <c r="AO606" i="15" s="1"/>
  <c r="AF618" i="15"/>
  <c r="AN618" i="15" s="1"/>
  <c r="AO618" i="15" s="1"/>
  <c r="AF622" i="15"/>
  <c r="AN622" i="15" s="1"/>
  <c r="AO622" i="15" s="1"/>
  <c r="AF634" i="15"/>
  <c r="AN634" i="15" s="1"/>
  <c r="AO634" i="15" s="1"/>
  <c r="AF638" i="15"/>
  <c r="AN638" i="15" s="1"/>
  <c r="AO638" i="15" s="1"/>
  <c r="AF650" i="15"/>
  <c r="AN650" i="15" s="1"/>
  <c r="AO650" i="15" s="1"/>
  <c r="AF654" i="15"/>
  <c r="AN654" i="15" s="1"/>
  <c r="AO654" i="15" s="1"/>
  <c r="AF666" i="15"/>
  <c r="AN666" i="15" s="1"/>
  <c r="AO666" i="15" s="1"/>
  <c r="AF670" i="15"/>
  <c r="AN670" i="15" s="1"/>
  <c r="AO670" i="15" s="1"/>
  <c r="AF682" i="15"/>
  <c r="AN682" i="15" s="1"/>
  <c r="AO682" i="15" s="1"/>
  <c r="AF686" i="15"/>
  <c r="AN686" i="15" s="1"/>
  <c r="AO686" i="15" s="1"/>
  <c r="AF698" i="15"/>
  <c r="AN698" i="15" s="1"/>
  <c r="AO698" i="15" s="1"/>
  <c r="AF702" i="15"/>
  <c r="AN702" i="15" s="1"/>
  <c r="AO702" i="15" s="1"/>
  <c r="AF714" i="15"/>
  <c r="AN714" i="15" s="1"/>
  <c r="AO714" i="15" s="1"/>
  <c r="AF718" i="15"/>
  <c r="AN718" i="15" s="1"/>
  <c r="AO718" i="15" s="1"/>
  <c r="AF730" i="15"/>
  <c r="AN730" i="15" s="1"/>
  <c r="AO730" i="15" s="1"/>
  <c r="AF734" i="15"/>
  <c r="AN734" i="15" s="1"/>
  <c r="AO734" i="15" s="1"/>
  <c r="AF746" i="15"/>
  <c r="AN746" i="15" s="1"/>
  <c r="AO746" i="15" s="1"/>
  <c r="AF750" i="15"/>
  <c r="AN750" i="15" s="1"/>
  <c r="AO750" i="15" s="1"/>
  <c r="AF762" i="15"/>
  <c r="AN762" i="15" s="1"/>
  <c r="AO762" i="15" s="1"/>
  <c r="AF766" i="15"/>
  <c r="AN766" i="15" s="1"/>
  <c r="AO766" i="15" s="1"/>
  <c r="AF778" i="15"/>
  <c r="AN778" i="15" s="1"/>
  <c r="AO778" i="15" s="1"/>
  <c r="AF782" i="15"/>
  <c r="AN782" i="15" s="1"/>
  <c r="AO782" i="15" s="1"/>
  <c r="AF794" i="15"/>
  <c r="AN794" i="15" s="1"/>
  <c r="AO794" i="15" s="1"/>
  <c r="AF798" i="15"/>
  <c r="AN798" i="15" s="1"/>
  <c r="AO798" i="15" s="1"/>
  <c r="AF818" i="15"/>
  <c r="AN818" i="15" s="1"/>
  <c r="AO818" i="15" s="1"/>
  <c r="AF822" i="15"/>
  <c r="AN822" i="15" s="1"/>
  <c r="AO822" i="15" s="1"/>
  <c r="AF838" i="15"/>
  <c r="AN838" i="15" s="1"/>
  <c r="AO838" i="15" s="1"/>
  <c r="AF874" i="15"/>
  <c r="AN874" i="15" s="1"/>
  <c r="AO874" i="15" s="1"/>
  <c r="AF886" i="15"/>
  <c r="AN886" i="15" s="1"/>
  <c r="AO886" i="15" s="1"/>
  <c r="AF894" i="15"/>
  <c r="AN894" i="15" s="1"/>
  <c r="AO894" i="15" s="1"/>
  <c r="AF902" i="15"/>
  <c r="AN902" i="15" s="1"/>
  <c r="AO902" i="15" s="1"/>
  <c r="AF922" i="15"/>
  <c r="AN922" i="15" s="1"/>
  <c r="AO922" i="15" s="1"/>
  <c r="AF926" i="15"/>
  <c r="AN926" i="15" s="1"/>
  <c r="AO926" i="15" s="1"/>
  <c r="AF930" i="15"/>
  <c r="AN930" i="15" s="1"/>
  <c r="AO930" i="15" s="1"/>
  <c r="AF934" i="15"/>
  <c r="AN934" i="15" s="1"/>
  <c r="AO934" i="15" s="1"/>
  <c r="AF942" i="15"/>
  <c r="AN942" i="15" s="1"/>
  <c r="AO942" i="15" s="1"/>
  <c r="AF950" i="15"/>
  <c r="AN950" i="15" s="1"/>
  <c r="AO950" i="15" s="1"/>
  <c r="AF958" i="15"/>
  <c r="AN958" i="15" s="1"/>
  <c r="AO958" i="15" s="1"/>
  <c r="AF966" i="15"/>
  <c r="AN966" i="15" s="1"/>
  <c r="AO966" i="15" s="1"/>
  <c r="AF990" i="15"/>
  <c r="AN990" i="15" s="1"/>
  <c r="AO990" i="15" s="1"/>
  <c r="AF1038" i="15"/>
  <c r="AN1038" i="15" s="1"/>
  <c r="AO1038" i="15" s="1"/>
  <c r="AF1054" i="15"/>
  <c r="AN1054" i="15" s="1"/>
  <c r="AO1054" i="15" s="1"/>
  <c r="AF29" i="15"/>
  <c r="AN29" i="15" s="1"/>
  <c r="AO29" i="15" s="1"/>
  <c r="AF45" i="15"/>
  <c r="AN45" i="15" s="1"/>
  <c r="AO45" i="15" s="1"/>
  <c r="AF61" i="15"/>
  <c r="AN61" i="15" s="1"/>
  <c r="AO61" i="15" s="1"/>
  <c r="AF77" i="15"/>
  <c r="AN77" i="15" s="1"/>
  <c r="AO77" i="15" s="1"/>
  <c r="AF93" i="15"/>
  <c r="AN93" i="15" s="1"/>
  <c r="AO93" i="15" s="1"/>
  <c r="AF109" i="15"/>
  <c r="AN109" i="15" s="1"/>
  <c r="AO109" i="15" s="1"/>
  <c r="AF125" i="15"/>
  <c r="AN125" i="15" s="1"/>
  <c r="AO125" i="15" s="1"/>
  <c r="AF141" i="15"/>
  <c r="AN141" i="15" s="1"/>
  <c r="AO141" i="15" s="1"/>
  <c r="AF157" i="15"/>
  <c r="AN157" i="15" s="1"/>
  <c r="AO157" i="15" s="1"/>
  <c r="AF173" i="15"/>
  <c r="AN173" i="15" s="1"/>
  <c r="AO173" i="15" s="1"/>
  <c r="AF189" i="15"/>
  <c r="AN189" i="15" s="1"/>
  <c r="AO189" i="15" s="1"/>
  <c r="AF205" i="15"/>
  <c r="AN205" i="15" s="1"/>
  <c r="AO205" i="15" s="1"/>
  <c r="AF221" i="15"/>
  <c r="AN221" i="15" s="1"/>
  <c r="AO221" i="15" s="1"/>
  <c r="AF237" i="15"/>
  <c r="AN237" i="15" s="1"/>
  <c r="AO237" i="15" s="1"/>
  <c r="AF253" i="15"/>
  <c r="AN253" i="15" s="1"/>
  <c r="AO253" i="15" s="1"/>
  <c r="AF269" i="15"/>
  <c r="AN269" i="15" s="1"/>
  <c r="AO269" i="15" s="1"/>
  <c r="AF285" i="15"/>
  <c r="AN285" i="15" s="1"/>
  <c r="AO285" i="15" s="1"/>
  <c r="AF301" i="15"/>
  <c r="AN301" i="15" s="1"/>
  <c r="AO301" i="15" s="1"/>
  <c r="AF317" i="15"/>
  <c r="AN317" i="15" s="1"/>
  <c r="AO317" i="15" s="1"/>
  <c r="AF333" i="15"/>
  <c r="AN333" i="15" s="1"/>
  <c r="AO333" i="15" s="1"/>
  <c r="AF349" i="15"/>
  <c r="AN349" i="15" s="1"/>
  <c r="AO349" i="15" s="1"/>
  <c r="AF365" i="15"/>
  <c r="AN365" i="15" s="1"/>
  <c r="AO365" i="15" s="1"/>
  <c r="AF381" i="15"/>
  <c r="AN381" i="15" s="1"/>
  <c r="AO381" i="15" s="1"/>
  <c r="AF393" i="15"/>
  <c r="AN393" i="15" s="1"/>
  <c r="AO393" i="15" s="1"/>
  <c r="AF397" i="15"/>
  <c r="AN397" i="15" s="1"/>
  <c r="AO397" i="15" s="1"/>
  <c r="AF409" i="15"/>
  <c r="AN409" i="15" s="1"/>
  <c r="AO409" i="15" s="1"/>
  <c r="AF413" i="15"/>
  <c r="AN413" i="15" s="1"/>
  <c r="AO413" i="15" s="1"/>
  <c r="AF425" i="15"/>
  <c r="AN425" i="15" s="1"/>
  <c r="AO425" i="15" s="1"/>
  <c r="AF429" i="15"/>
  <c r="AN429" i="15" s="1"/>
  <c r="AO429" i="15" s="1"/>
  <c r="AF441" i="15"/>
  <c r="AN441" i="15" s="1"/>
  <c r="AO441" i="15" s="1"/>
  <c r="AF445" i="15"/>
  <c r="AN445" i="15" s="1"/>
  <c r="AO445" i="15" s="1"/>
  <c r="AF457" i="15"/>
  <c r="AN457" i="15" s="1"/>
  <c r="AO457" i="15" s="1"/>
  <c r="AF461" i="15"/>
  <c r="AN461" i="15" s="1"/>
  <c r="AO461" i="15" s="1"/>
  <c r="AF473" i="15"/>
  <c r="AN473" i="15" s="1"/>
  <c r="AO473" i="15" s="1"/>
  <c r="AF477" i="15"/>
  <c r="AN477" i="15" s="1"/>
  <c r="AO477" i="15" s="1"/>
  <c r="AF489" i="15"/>
  <c r="AN489" i="15" s="1"/>
  <c r="AO489" i="15" s="1"/>
  <c r="AF493" i="15"/>
  <c r="AN493" i="15" s="1"/>
  <c r="AO493" i="15" s="1"/>
  <c r="AF505" i="15"/>
  <c r="AN505" i="15" s="1"/>
  <c r="AO505" i="15" s="1"/>
  <c r="AF509" i="15"/>
  <c r="AN509" i="15" s="1"/>
  <c r="AO509" i="15" s="1"/>
  <c r="AF521" i="15"/>
  <c r="AN521" i="15" s="1"/>
  <c r="AO521" i="15" s="1"/>
  <c r="AF525" i="15"/>
  <c r="AN525" i="15" s="1"/>
  <c r="AO525" i="15" s="1"/>
  <c r="AF537" i="15"/>
  <c r="AN537" i="15" s="1"/>
  <c r="AO537" i="15" s="1"/>
  <c r="AF541" i="15"/>
  <c r="AN541" i="15" s="1"/>
  <c r="AO541" i="15" s="1"/>
  <c r="AF553" i="15"/>
  <c r="AN553" i="15" s="1"/>
  <c r="AO553" i="15" s="1"/>
  <c r="AF557" i="15"/>
  <c r="AN557" i="15" s="1"/>
  <c r="AO557" i="15" s="1"/>
  <c r="AF585" i="15"/>
  <c r="AN585" i="15" s="1"/>
  <c r="AO585" i="15" s="1"/>
  <c r="AF605" i="15"/>
  <c r="AN605" i="15" s="1"/>
  <c r="AO605" i="15" s="1"/>
  <c r="AF617" i="15"/>
  <c r="AN617" i="15" s="1"/>
  <c r="AO617" i="15" s="1"/>
  <c r="AF633" i="15"/>
  <c r="AN633" i="15" s="1"/>
  <c r="AO633" i="15" s="1"/>
  <c r="AF637" i="15"/>
  <c r="AN637" i="15" s="1"/>
  <c r="AO637" i="15" s="1"/>
  <c r="AF653" i="15"/>
  <c r="AN653" i="15" s="1"/>
  <c r="AO653" i="15" s="1"/>
  <c r="AF669" i="15"/>
  <c r="AN669" i="15" s="1"/>
  <c r="AO669" i="15" s="1"/>
  <c r="AF681" i="15"/>
  <c r="AN681" i="15" s="1"/>
  <c r="AO681" i="15" s="1"/>
  <c r="AF685" i="15"/>
  <c r="AN685" i="15" s="1"/>
  <c r="AO685" i="15" s="1"/>
  <c r="AF693" i="15"/>
  <c r="AN693" i="15" s="1"/>
  <c r="AO693" i="15" s="1"/>
  <c r="AF733" i="15"/>
  <c r="AN733" i="15" s="1"/>
  <c r="AO733" i="15" s="1"/>
  <c r="AF741" i="15"/>
  <c r="AN741" i="15" s="1"/>
  <c r="AO741" i="15" s="1"/>
  <c r="AF769" i="15"/>
  <c r="AN769" i="15" s="1"/>
  <c r="AO769" i="15" s="1"/>
  <c r="AF785" i="15"/>
  <c r="AN785" i="15" s="1"/>
  <c r="AO785" i="15" s="1"/>
  <c r="AF805" i="15"/>
  <c r="AN805" i="15" s="1"/>
  <c r="AO805" i="15" s="1"/>
  <c r="AF849" i="15"/>
  <c r="AN849" i="15" s="1"/>
  <c r="AO849" i="15" s="1"/>
  <c r="AF881" i="15"/>
  <c r="AN881" i="15" s="1"/>
  <c r="AO881" i="15" s="1"/>
  <c r="AF885" i="15"/>
  <c r="AN885" i="15" s="1"/>
  <c r="AO885" i="15" s="1"/>
  <c r="AF901" i="15"/>
  <c r="AN901" i="15" s="1"/>
  <c r="AO901" i="15" s="1"/>
  <c r="AF913" i="15"/>
  <c r="AN913" i="15" s="1"/>
  <c r="AO913" i="15" s="1"/>
  <c r="AF917" i="15"/>
  <c r="AN917" i="15" s="1"/>
  <c r="AO917" i="15" s="1"/>
  <c r="AF1013" i="15"/>
  <c r="AF1021" i="15"/>
  <c r="AN1021" i="15" s="1"/>
  <c r="AO1021" i="15" s="1"/>
  <c r="AF1025" i="15"/>
  <c r="AN1025" i="15" s="1"/>
  <c r="AO1025" i="15" s="1"/>
  <c r="AF1029" i="15"/>
  <c r="AF1049" i="15"/>
  <c r="AN1049" i="15" s="1"/>
  <c r="AO1049" i="15" s="1"/>
  <c r="AF1053" i="15"/>
  <c r="AN1053" i="15" s="1"/>
  <c r="AO1053" i="15" s="1"/>
  <c r="AF28" i="15"/>
  <c r="AN28" i="15" s="1"/>
  <c r="AO28" i="15" s="1"/>
  <c r="AF44" i="15"/>
  <c r="AN44" i="15" s="1"/>
  <c r="AO44" i="15" s="1"/>
  <c r="AF60" i="15"/>
  <c r="AN60" i="15" s="1"/>
  <c r="AO60" i="15" s="1"/>
  <c r="AF76" i="15"/>
  <c r="AN76" i="15" s="1"/>
  <c r="AO76" i="15" s="1"/>
  <c r="AF92" i="15"/>
  <c r="AN92" i="15" s="1"/>
  <c r="AO92" i="15" s="1"/>
  <c r="AF108" i="15"/>
  <c r="AN108" i="15" s="1"/>
  <c r="AO108" i="15" s="1"/>
  <c r="AF124" i="15"/>
  <c r="AN124" i="15" s="1"/>
  <c r="AO124" i="15" s="1"/>
  <c r="AF140" i="15"/>
  <c r="AN140" i="15" s="1"/>
  <c r="AO140" i="15" s="1"/>
  <c r="AF156" i="15"/>
  <c r="AN156" i="15" s="1"/>
  <c r="AO156" i="15" s="1"/>
  <c r="AF172" i="15"/>
  <c r="AN172" i="15" s="1"/>
  <c r="AO172" i="15" s="1"/>
  <c r="AF188" i="15"/>
  <c r="AN188" i="15" s="1"/>
  <c r="AO188" i="15" s="1"/>
  <c r="AF204" i="15"/>
  <c r="AN204" i="15" s="1"/>
  <c r="AO204" i="15" s="1"/>
  <c r="AF220" i="15"/>
  <c r="AN220" i="15" s="1"/>
  <c r="AO220" i="15" s="1"/>
  <c r="AF236" i="15"/>
  <c r="AN236" i="15" s="1"/>
  <c r="AO236" i="15" s="1"/>
  <c r="AF252" i="15"/>
  <c r="AN252" i="15" s="1"/>
  <c r="AO252" i="15" s="1"/>
  <c r="AF268" i="15"/>
  <c r="AN268" i="15" s="1"/>
  <c r="AO268" i="15" s="1"/>
  <c r="AF284" i="15"/>
  <c r="AN284" i="15" s="1"/>
  <c r="AO284" i="15" s="1"/>
  <c r="AF300" i="15"/>
  <c r="AN300" i="15" s="1"/>
  <c r="AO300" i="15" s="1"/>
  <c r="AF316" i="15"/>
  <c r="AN316" i="15" s="1"/>
  <c r="AO316" i="15" s="1"/>
  <c r="AF332" i="15"/>
  <c r="AN332" i="15" s="1"/>
  <c r="AO332" i="15" s="1"/>
  <c r="AF348" i="15"/>
  <c r="AN348" i="15" s="1"/>
  <c r="AO348" i="15" s="1"/>
  <c r="AF364" i="15"/>
  <c r="AN364" i="15" s="1"/>
  <c r="AO364" i="15" s="1"/>
  <c r="AF380" i="15"/>
  <c r="AN380" i="15" s="1"/>
  <c r="AO380" i="15" s="1"/>
  <c r="AF396" i="15"/>
  <c r="AN396" i="15" s="1"/>
  <c r="AO396" i="15" s="1"/>
  <c r="AF412" i="15"/>
  <c r="AN412" i="15" s="1"/>
  <c r="AO412" i="15" s="1"/>
  <c r="AF428" i="15"/>
  <c r="AN428" i="15" s="1"/>
  <c r="AO428" i="15" s="1"/>
  <c r="AF444" i="15"/>
  <c r="AN444" i="15" s="1"/>
  <c r="AO444" i="15" s="1"/>
  <c r="AF460" i="15"/>
  <c r="AN460" i="15" s="1"/>
  <c r="AO460" i="15" s="1"/>
  <c r="AF476" i="15"/>
  <c r="AN476" i="15" s="1"/>
  <c r="AO476" i="15" s="1"/>
  <c r="AF492" i="15"/>
  <c r="AN492" i="15" s="1"/>
  <c r="AO492" i="15" s="1"/>
  <c r="AF508" i="15"/>
  <c r="AN508" i="15" s="1"/>
  <c r="AO508" i="15" s="1"/>
  <c r="AF524" i="15"/>
  <c r="AN524" i="15" s="1"/>
  <c r="AO524" i="15" s="1"/>
  <c r="AF540" i="15"/>
  <c r="AN540" i="15" s="1"/>
  <c r="AO540" i="15" s="1"/>
  <c r="AF556" i="15"/>
  <c r="AN556" i="15" s="1"/>
  <c r="AO556" i="15" s="1"/>
  <c r="AF568" i="15"/>
  <c r="AN568" i="15" s="1"/>
  <c r="AO568" i="15" s="1"/>
  <c r="AF572" i="15"/>
  <c r="AN572" i="15" s="1"/>
  <c r="AO572" i="15" s="1"/>
  <c r="AF588" i="15"/>
  <c r="AN588" i="15" s="1"/>
  <c r="AO588" i="15" s="1"/>
  <c r="AF604" i="15"/>
  <c r="AN604" i="15" s="1"/>
  <c r="AO604" i="15" s="1"/>
  <c r="AF620" i="15"/>
  <c r="AN620" i="15" s="1"/>
  <c r="AO620" i="15" s="1"/>
  <c r="AF636" i="15"/>
  <c r="AN636" i="15" s="1"/>
  <c r="AO636" i="15" s="1"/>
  <c r="AF652" i="15"/>
  <c r="AN652" i="15" s="1"/>
  <c r="AO652" i="15" s="1"/>
  <c r="AF668" i="15"/>
  <c r="AN668" i="15" s="1"/>
  <c r="AO668" i="15" s="1"/>
  <c r="AF684" i="15"/>
  <c r="AN684" i="15" s="1"/>
  <c r="AO684" i="15" s="1"/>
  <c r="AF700" i="15"/>
  <c r="AN700" i="15" s="1"/>
  <c r="AO700" i="15" s="1"/>
  <c r="AF716" i="15"/>
  <c r="AN716" i="15" s="1"/>
  <c r="AO716" i="15" s="1"/>
  <c r="AF732" i="15"/>
  <c r="AN732" i="15" s="1"/>
  <c r="AO732" i="15" s="1"/>
  <c r="AF748" i="15"/>
  <c r="AN748" i="15" s="1"/>
  <c r="AO748" i="15" s="1"/>
  <c r="AF764" i="15"/>
  <c r="AN764" i="15" s="1"/>
  <c r="AO764" i="15" s="1"/>
  <c r="AF780" i="15"/>
  <c r="AN780" i="15" s="1"/>
  <c r="AO780" i="15" s="1"/>
  <c r="AF796" i="15"/>
  <c r="AN796" i="15" s="1"/>
  <c r="AO796" i="15" s="1"/>
  <c r="AF832" i="15"/>
  <c r="AN832" i="15" s="1"/>
  <c r="AO832" i="15" s="1"/>
  <c r="AF836" i="15"/>
  <c r="AN836" i="15" s="1"/>
  <c r="AO836" i="15" s="1"/>
  <c r="AF844" i="15"/>
  <c r="AN844" i="15" s="1"/>
  <c r="AO844" i="15" s="1"/>
  <c r="AF868" i="15"/>
  <c r="AN868" i="15" s="1"/>
  <c r="AO868" i="15" s="1"/>
  <c r="AF876" i="15"/>
  <c r="AN876" i="15" s="1"/>
  <c r="AO876" i="15" s="1"/>
  <c r="AF920" i="15"/>
  <c r="AN920" i="15" s="1"/>
  <c r="AO920" i="15" s="1"/>
  <c r="AF940" i="15"/>
  <c r="AN940" i="15" s="1"/>
  <c r="AO940" i="15" s="1"/>
  <c r="AF952" i="15"/>
  <c r="AN952" i="15" s="1"/>
  <c r="AO952" i="15" s="1"/>
  <c r="AF972" i="15"/>
  <c r="AN972" i="15" s="1"/>
  <c r="AO972" i="15" s="1"/>
  <c r="AF984" i="15"/>
  <c r="AN984" i="15" s="1"/>
  <c r="AO984" i="15" s="1"/>
  <c r="AF1004" i="15"/>
  <c r="AN1004" i="15" s="1"/>
  <c r="AO1004" i="15" s="1"/>
  <c r="AF1012" i="15"/>
  <c r="AN1012" i="15" s="1"/>
  <c r="AO1012" i="15" s="1"/>
  <c r="AF1032" i="15"/>
  <c r="AF1044" i="15"/>
  <c r="AN1044" i="15" s="1"/>
  <c r="AO1044" i="15" s="1"/>
  <c r="AF1052" i="15"/>
  <c r="AN1052" i="15" s="1"/>
  <c r="AO1052" i="15" s="1"/>
  <c r="O3" i="15"/>
  <c r="K3" i="15"/>
  <c r="P3" i="15"/>
  <c r="P12" i="24"/>
  <c r="N207" i="24"/>
  <c r="N210" i="24"/>
  <c r="N214" i="24"/>
  <c r="U10" i="15"/>
  <c r="AD10" i="15"/>
  <c r="AC10" i="15"/>
  <c r="V10" i="15"/>
  <c r="AA10" i="15"/>
  <c r="X10" i="15"/>
  <c r="AE10" i="15"/>
  <c r="W10" i="15"/>
  <c r="Z10" i="15"/>
  <c r="I1064" i="8"/>
  <c r="Y10" i="15"/>
  <c r="AB210" i="13"/>
  <c r="BI258" i="13"/>
  <c r="BL258" i="13" s="1"/>
  <c r="G270" i="13"/>
  <c r="AB270" i="13"/>
  <c r="G299" i="13"/>
  <c r="AB299" i="13"/>
  <c r="G290" i="13"/>
  <c r="AB290" i="13"/>
  <c r="G215" i="13"/>
  <c r="AB215" i="13"/>
  <c r="G261" i="13"/>
  <c r="AB261" i="13"/>
  <c r="G378" i="13"/>
  <c r="AB378" i="13"/>
  <c r="G40" i="13"/>
  <c r="AB40" i="13"/>
  <c r="BI416" i="13"/>
  <c r="BL416" i="13" s="1"/>
  <c r="AD416" i="13"/>
  <c r="G171" i="13"/>
  <c r="G23" i="13"/>
  <c r="AB23" i="13"/>
  <c r="G271" i="13"/>
  <c r="AB271" i="13"/>
  <c r="G346" i="13"/>
  <c r="AB346" i="13"/>
  <c r="G161" i="13"/>
  <c r="AB161" i="13"/>
  <c r="G219" i="13"/>
  <c r="AB219" i="13"/>
  <c r="G323" i="13"/>
  <c r="AB323" i="13"/>
  <c r="G382" i="13"/>
  <c r="AB382" i="13"/>
  <c r="G209" i="13"/>
  <c r="AB209" i="13"/>
  <c r="G273" i="13"/>
  <c r="AB273" i="13"/>
  <c r="G50" i="13"/>
  <c r="AB50" i="13"/>
  <c r="G394" i="13"/>
  <c r="AB394" i="13"/>
  <c r="G169" i="13"/>
  <c r="AB169" i="13"/>
  <c r="G227" i="13"/>
  <c r="AB227" i="13"/>
  <c r="BI425" i="13"/>
  <c r="BL425" i="13" s="1"/>
  <c r="AD425" i="13"/>
  <c r="G255" i="13"/>
  <c r="AB255" i="13"/>
  <c r="G281" i="13"/>
  <c r="AB281" i="13"/>
  <c r="G388" i="13"/>
  <c r="AB388" i="13"/>
  <c r="BI198" i="13"/>
  <c r="BL198" i="13" s="1"/>
  <c r="AD198" i="13"/>
  <c r="G36" i="13"/>
  <c r="AB36" i="13"/>
  <c r="G217" i="13"/>
  <c r="AB217" i="13"/>
  <c r="G252" i="13"/>
  <c r="AB252" i="13"/>
  <c r="G421" i="13"/>
  <c r="AB421" i="13"/>
  <c r="G183" i="13"/>
  <c r="AB183" i="13"/>
  <c r="G310" i="13"/>
  <c r="AB310" i="13"/>
  <c r="G357" i="13"/>
  <c r="AB357" i="13"/>
  <c r="G401" i="13"/>
  <c r="AB401" i="13"/>
  <c r="BI35" i="13"/>
  <c r="BL35" i="13" s="1"/>
  <c r="AD35" i="13"/>
  <c r="BI76" i="13"/>
  <c r="BL76" i="13" s="1"/>
  <c r="AD76" i="13"/>
  <c r="BI148" i="13"/>
  <c r="BL148" i="13" s="1"/>
  <c r="AD148" i="13"/>
  <c r="BI326" i="13"/>
  <c r="BL326" i="13" s="1"/>
  <c r="AD326" i="13"/>
  <c r="BI369" i="13"/>
  <c r="BL369" i="13" s="1"/>
  <c r="AD369" i="13"/>
  <c r="BI407" i="13"/>
  <c r="BL407" i="13" s="1"/>
  <c r="AD407" i="13"/>
  <c r="G131" i="13"/>
  <c r="AB131" i="13"/>
  <c r="G226" i="13"/>
  <c r="AB226" i="13"/>
  <c r="G387" i="13"/>
  <c r="AB387" i="13"/>
  <c r="G433" i="13"/>
  <c r="AB433" i="13"/>
  <c r="G153" i="13"/>
  <c r="AB153" i="13"/>
  <c r="G316" i="13"/>
  <c r="AB316" i="13"/>
  <c r="G340" i="13"/>
  <c r="AB340" i="13"/>
  <c r="G367" i="13"/>
  <c r="AB367" i="13"/>
  <c r="G405" i="13"/>
  <c r="AB405" i="13"/>
  <c r="BI47" i="13"/>
  <c r="BL47" i="13" s="1"/>
  <c r="AD47" i="13"/>
  <c r="G80" i="13"/>
  <c r="AB80" i="13"/>
  <c r="BI172" i="13"/>
  <c r="BL172" i="13" s="1"/>
  <c r="AD172" i="13"/>
  <c r="BI194" i="13"/>
  <c r="BL194" i="13" s="1"/>
  <c r="AD194" i="13"/>
  <c r="G304" i="13"/>
  <c r="AB304" i="13"/>
  <c r="BI332" i="13"/>
  <c r="BL332" i="13" s="1"/>
  <c r="AD332" i="13"/>
  <c r="G374" i="13"/>
  <c r="AB374" i="13"/>
  <c r="G408" i="13"/>
  <c r="AB408" i="13"/>
  <c r="BI210" i="13"/>
  <c r="BL210" i="13" s="1"/>
  <c r="AD210" i="13"/>
  <c r="G229" i="13"/>
  <c r="AB229" i="13"/>
  <c r="G390" i="13"/>
  <c r="AB390" i="13"/>
  <c r="G437" i="13"/>
  <c r="AB437" i="13"/>
  <c r="G296" i="13"/>
  <c r="AB296" i="13"/>
  <c r="G328" i="13"/>
  <c r="AB328" i="13"/>
  <c r="BI341" i="13"/>
  <c r="BL341" i="13" s="1"/>
  <c r="AD341" i="13"/>
  <c r="G371" i="13"/>
  <c r="AB371" i="13"/>
  <c r="BI59" i="13"/>
  <c r="BL59" i="13" s="1"/>
  <c r="AD59" i="13"/>
  <c r="G81" i="13"/>
  <c r="AB81" i="13"/>
  <c r="BI181" i="13"/>
  <c r="BL181" i="13" s="1"/>
  <c r="AD181" i="13"/>
  <c r="G259" i="13"/>
  <c r="AB259" i="13"/>
  <c r="G315" i="13"/>
  <c r="AB315" i="13"/>
  <c r="BI377" i="13"/>
  <c r="BL377" i="13" s="1"/>
  <c r="AD377" i="13"/>
  <c r="G83" i="13"/>
  <c r="AB83" i="13"/>
  <c r="G167" i="13"/>
  <c r="AB167" i="13"/>
  <c r="G213" i="13"/>
  <c r="AB213" i="13"/>
  <c r="G233" i="13"/>
  <c r="AB233" i="13"/>
  <c r="G247" i="13"/>
  <c r="AB247" i="13"/>
  <c r="BI280" i="13"/>
  <c r="BL280" i="13" s="1"/>
  <c r="AD280" i="13"/>
  <c r="G412" i="13"/>
  <c r="AB412" i="13"/>
  <c r="G116" i="13"/>
  <c r="AB116" i="13"/>
  <c r="G179" i="13"/>
  <c r="AB179" i="13"/>
  <c r="G301" i="13"/>
  <c r="AB301" i="13"/>
  <c r="G330" i="13"/>
  <c r="AB330" i="13"/>
  <c r="G353" i="13"/>
  <c r="AB353" i="13"/>
  <c r="G379" i="13"/>
  <c r="AB379" i="13"/>
  <c r="G409" i="13"/>
  <c r="AB409" i="13"/>
  <c r="BI29" i="13"/>
  <c r="BL29" i="13" s="1"/>
  <c r="AD29" i="13"/>
  <c r="BI74" i="13"/>
  <c r="BL74" i="13" s="1"/>
  <c r="AD74" i="13"/>
  <c r="BI96" i="13"/>
  <c r="BL96" i="13" s="1"/>
  <c r="AD96" i="13"/>
  <c r="G182" i="13"/>
  <c r="AB182" i="13"/>
  <c r="G297" i="13"/>
  <c r="AB297" i="13"/>
  <c r="G318" i="13"/>
  <c r="AB318" i="13"/>
  <c r="BI355" i="13"/>
  <c r="BL355" i="13" s="1"/>
  <c r="AD355" i="13"/>
  <c r="G396" i="13"/>
  <c r="AB396" i="13"/>
  <c r="G72" i="13"/>
  <c r="G184" i="13"/>
  <c r="G406" i="13"/>
  <c r="AD406" i="13" s="1"/>
  <c r="G142" i="13"/>
  <c r="AB142" i="13"/>
  <c r="G176" i="13"/>
  <c r="AB176" i="13"/>
  <c r="G224" i="13"/>
  <c r="AB224" i="13"/>
  <c r="G285" i="13"/>
  <c r="AB285" i="13"/>
  <c r="G309" i="13"/>
  <c r="AB309" i="13"/>
  <c r="G393" i="13"/>
  <c r="AB393" i="13"/>
  <c r="G52" i="13"/>
  <c r="AB52" i="13"/>
  <c r="G55" i="13"/>
  <c r="AB55" i="13"/>
  <c r="G94" i="13"/>
  <c r="AB94" i="13"/>
  <c r="G159" i="13"/>
  <c r="AB159" i="13"/>
  <c r="G232" i="13"/>
  <c r="AB232" i="13"/>
  <c r="G336" i="13"/>
  <c r="AB336" i="13"/>
  <c r="G370" i="13"/>
  <c r="AB370" i="13"/>
  <c r="G404" i="13"/>
  <c r="AB404" i="13"/>
  <c r="G108" i="13"/>
  <c r="AB108" i="13"/>
  <c r="G180" i="13"/>
  <c r="G260" i="13"/>
  <c r="G60" i="13"/>
  <c r="AB60" i="13"/>
  <c r="G146" i="13"/>
  <c r="AB146" i="13"/>
  <c r="G187" i="13"/>
  <c r="AB187" i="13"/>
  <c r="G230" i="13"/>
  <c r="AB230" i="13"/>
  <c r="G325" i="13"/>
  <c r="AB325" i="13"/>
  <c r="G352" i="13"/>
  <c r="AB352" i="13"/>
  <c r="G434" i="13"/>
  <c r="AB434" i="13"/>
  <c r="G73" i="13"/>
  <c r="AB73" i="13"/>
  <c r="G33" i="13"/>
  <c r="AB33" i="13"/>
  <c r="G57" i="13"/>
  <c r="AB57" i="13"/>
  <c r="G119" i="13"/>
  <c r="AB119" i="13"/>
  <c r="G160" i="13"/>
  <c r="AB160" i="13"/>
  <c r="G216" i="13"/>
  <c r="AB216" i="13"/>
  <c r="G240" i="13"/>
  <c r="AB240" i="13"/>
  <c r="G313" i="13"/>
  <c r="AB313" i="13"/>
  <c r="G358" i="13"/>
  <c r="AB358" i="13"/>
  <c r="G386" i="13"/>
  <c r="AB386" i="13"/>
  <c r="BI171" i="13"/>
  <c r="BL171" i="13" s="1"/>
  <c r="AD171" i="13"/>
  <c r="BI102" i="13"/>
  <c r="BL102" i="13" s="1"/>
  <c r="AD102" i="13"/>
  <c r="BI415" i="13"/>
  <c r="BL415" i="13" s="1"/>
  <c r="AD415" i="13"/>
  <c r="G97" i="13"/>
  <c r="AB97" i="13"/>
  <c r="G150" i="13"/>
  <c r="AB150" i="13"/>
  <c r="G206" i="13"/>
  <c r="AB206" i="13"/>
  <c r="G305" i="13"/>
  <c r="AB305" i="13"/>
  <c r="G331" i="13"/>
  <c r="AB331" i="13"/>
  <c r="G356" i="13"/>
  <c r="AB356" i="13"/>
  <c r="G61" i="13"/>
  <c r="AB61" i="13"/>
  <c r="G193" i="13"/>
  <c r="AB193" i="13"/>
  <c r="G220" i="13"/>
  <c r="AB220" i="13"/>
  <c r="G248" i="13"/>
  <c r="AB248" i="13"/>
  <c r="G314" i="13"/>
  <c r="AB314" i="13"/>
  <c r="G364" i="13"/>
  <c r="AB364" i="13"/>
  <c r="G392" i="13"/>
  <c r="AB392" i="13"/>
  <c r="G432" i="13"/>
  <c r="AB432" i="13"/>
  <c r="G410" i="13"/>
  <c r="AB410" i="13"/>
  <c r="AD200" i="13"/>
  <c r="G106" i="13"/>
  <c r="AB106" i="13"/>
  <c r="G162" i="13"/>
  <c r="AB162" i="13"/>
  <c r="G208" i="13"/>
  <c r="AB208" i="13"/>
  <c r="G267" i="13"/>
  <c r="AB267" i="13"/>
  <c r="G307" i="13"/>
  <c r="AB307" i="13"/>
  <c r="G334" i="13"/>
  <c r="AB334" i="13"/>
  <c r="G372" i="13"/>
  <c r="AB372" i="13"/>
  <c r="G413" i="13"/>
  <c r="AB413" i="13"/>
  <c r="G140" i="13"/>
  <c r="AB140" i="13"/>
  <c r="G44" i="13"/>
  <c r="AB44" i="13"/>
  <c r="G92" i="13"/>
  <c r="AB92" i="13"/>
  <c r="G126" i="13"/>
  <c r="AB126" i="13"/>
  <c r="G205" i="13"/>
  <c r="AB205" i="13"/>
  <c r="BI222" i="13"/>
  <c r="BL222" i="13" s="1"/>
  <c r="AD222" i="13"/>
  <c r="G327" i="13"/>
  <c r="AB327" i="13"/>
  <c r="G366" i="13"/>
  <c r="AB366" i="13"/>
  <c r="G400" i="13"/>
  <c r="AB400" i="13"/>
  <c r="BI14" i="13"/>
  <c r="BL14" i="13" s="1"/>
  <c r="AD14" i="13"/>
  <c r="BI235" i="13"/>
  <c r="BL235" i="13" s="1"/>
  <c r="AD235" i="13"/>
  <c r="BI196" i="13"/>
  <c r="BL196" i="13" s="1"/>
  <c r="AD196" i="13"/>
  <c r="BI375" i="13"/>
  <c r="BL375" i="13" s="1"/>
  <c r="AD375" i="13"/>
  <c r="BI345" i="13"/>
  <c r="BL345" i="13" s="1"/>
  <c r="AD345" i="13"/>
  <c r="BI180" i="13"/>
  <c r="BL180" i="13" s="1"/>
  <c r="AD180" i="13"/>
  <c r="G26" i="13"/>
  <c r="AB26" i="13"/>
  <c r="G53" i="13"/>
  <c r="AB53" i="13"/>
  <c r="G104" i="13"/>
  <c r="AB104" i="13"/>
  <c r="G134" i="13"/>
  <c r="AB134" i="13"/>
  <c r="G158" i="13"/>
  <c r="AB158" i="13"/>
  <c r="G174" i="13"/>
  <c r="AB174" i="13"/>
  <c r="G223" i="13"/>
  <c r="AB223" i="13"/>
  <c r="G245" i="13"/>
  <c r="AB245" i="13"/>
  <c r="BI98" i="13"/>
  <c r="BL98" i="13" s="1"/>
  <c r="AD98" i="13"/>
  <c r="BI260" i="13"/>
  <c r="BL260" i="13" s="1"/>
  <c r="AD260" i="13"/>
  <c r="G77" i="13"/>
  <c r="AB77" i="13"/>
  <c r="G110" i="13"/>
  <c r="AB110" i="13"/>
  <c r="G177" i="13"/>
  <c r="AB177" i="13"/>
  <c r="G236" i="13"/>
  <c r="AB236" i="13"/>
  <c r="BI249" i="13"/>
  <c r="BL249" i="13" s="1"/>
  <c r="AD249" i="13"/>
  <c r="G324" i="13"/>
  <c r="AB324" i="13"/>
  <c r="G363" i="13"/>
  <c r="AB363" i="13"/>
  <c r="G286" i="13"/>
  <c r="BI444" i="13"/>
  <c r="BL444" i="13" s="1"/>
  <c r="AD444" i="13"/>
  <c r="G335" i="13"/>
  <c r="AB335" i="13"/>
  <c r="G373" i="13"/>
  <c r="AB373" i="13"/>
  <c r="G395" i="13"/>
  <c r="AB395" i="13"/>
  <c r="BI406" i="13"/>
  <c r="BL406" i="13" s="1"/>
  <c r="G424" i="13"/>
  <c r="AB424" i="13"/>
  <c r="AB359" i="13"/>
  <c r="G221" i="13"/>
  <c r="AB221" i="13"/>
  <c r="AA450" i="13"/>
  <c r="G12" i="13"/>
  <c r="AB12" i="13"/>
  <c r="G27" i="13"/>
  <c r="AB27" i="13"/>
  <c r="G54" i="13"/>
  <c r="AB54" i="13"/>
  <c r="G105" i="13"/>
  <c r="AB105" i="13"/>
  <c r="G147" i="13"/>
  <c r="AB147" i="13"/>
  <c r="G163" i="13"/>
  <c r="AB163" i="13"/>
  <c r="G228" i="13"/>
  <c r="AB228" i="13"/>
  <c r="BI274" i="13"/>
  <c r="BL274" i="13" s="1"/>
  <c r="AD274" i="13"/>
  <c r="BI107" i="13"/>
  <c r="BL107" i="13" s="1"/>
  <c r="AD107" i="13"/>
  <c r="BI282" i="13"/>
  <c r="BL282" i="13" s="1"/>
  <c r="AD282" i="13"/>
  <c r="G49" i="13"/>
  <c r="AB49" i="13"/>
  <c r="G82" i="13"/>
  <c r="AB82" i="13"/>
  <c r="G95" i="13"/>
  <c r="AB95" i="13"/>
  <c r="G114" i="13"/>
  <c r="AB114" i="13"/>
  <c r="G144" i="13"/>
  <c r="AB144" i="13"/>
  <c r="G178" i="13"/>
  <c r="AB178" i="13"/>
  <c r="G195" i="13"/>
  <c r="AB195" i="13"/>
  <c r="G243" i="13"/>
  <c r="AB243" i="13"/>
  <c r="G293" i="13"/>
  <c r="AB293" i="13"/>
  <c r="BI154" i="13"/>
  <c r="BL154" i="13" s="1"/>
  <c r="AD154" i="13"/>
  <c r="G339" i="13"/>
  <c r="AB339" i="13"/>
  <c r="G368" i="13"/>
  <c r="AB368" i="13"/>
  <c r="BI431" i="13"/>
  <c r="BL431" i="13" s="1"/>
  <c r="AD431" i="13"/>
  <c r="G351" i="13"/>
  <c r="AB351" i="13"/>
  <c r="G376" i="13"/>
  <c r="AB376" i="13"/>
  <c r="G398" i="13"/>
  <c r="AB398" i="13"/>
  <c r="G414" i="13"/>
  <c r="AB414" i="13"/>
  <c r="G427" i="13"/>
  <c r="AB427" i="13"/>
  <c r="G19" i="13"/>
  <c r="AB19" i="13"/>
  <c r="G16" i="13"/>
  <c r="AB16" i="13"/>
  <c r="G39" i="13"/>
  <c r="AB39" i="13"/>
  <c r="G120" i="13"/>
  <c r="AB120" i="13"/>
  <c r="G151" i="13"/>
  <c r="AB151" i="13"/>
  <c r="G168" i="13"/>
  <c r="AB168" i="13"/>
  <c r="G191" i="13"/>
  <c r="AB191" i="13"/>
  <c r="BI136" i="13"/>
  <c r="BL136" i="13" s="1"/>
  <c r="AD136" i="13"/>
  <c r="BI284" i="13"/>
  <c r="BL284" i="13" s="1"/>
  <c r="AD284" i="13"/>
  <c r="G58" i="13"/>
  <c r="AB58" i="13"/>
  <c r="G86" i="13"/>
  <c r="AB86" i="13"/>
  <c r="G103" i="13"/>
  <c r="AB103" i="13"/>
  <c r="G118" i="13"/>
  <c r="AB118" i="13"/>
  <c r="G145" i="13"/>
  <c r="AB145" i="13"/>
  <c r="G298" i="13"/>
  <c r="AB298" i="13"/>
  <c r="BI10" i="13"/>
  <c r="BL10" i="13" s="1"/>
  <c r="AD10" i="13"/>
  <c r="G344" i="13"/>
  <c r="AB344" i="13"/>
  <c r="BI389" i="13"/>
  <c r="BL389" i="13" s="1"/>
  <c r="AD389" i="13"/>
  <c r="BI436" i="13"/>
  <c r="BL436" i="13" s="1"/>
  <c r="AD436" i="13"/>
  <c r="G380" i="13"/>
  <c r="AB380" i="13"/>
  <c r="G399" i="13"/>
  <c r="AB399" i="13"/>
  <c r="G417" i="13"/>
  <c r="AB417" i="13"/>
  <c r="AC450" i="13"/>
  <c r="BI45" i="13"/>
  <c r="BL45" i="13" s="1"/>
  <c r="AD45" i="13"/>
  <c r="G18" i="13"/>
  <c r="AB18" i="13"/>
  <c r="G100" i="13"/>
  <c r="AB100" i="13"/>
  <c r="G130" i="13"/>
  <c r="AB130" i="13"/>
  <c r="G155" i="13"/>
  <c r="AB155" i="13"/>
  <c r="G173" i="13"/>
  <c r="AB173" i="13"/>
  <c r="G218" i="13"/>
  <c r="AB218" i="13"/>
  <c r="G238" i="13"/>
  <c r="AB238" i="13"/>
  <c r="BI72" i="13"/>
  <c r="BL72" i="13" s="1"/>
  <c r="AD72" i="13"/>
  <c r="BI184" i="13"/>
  <c r="BL184" i="13" s="1"/>
  <c r="AD184" i="13"/>
  <c r="G34" i="13"/>
  <c r="AB34" i="13"/>
  <c r="G70" i="13"/>
  <c r="AB70" i="13"/>
  <c r="G109" i="13"/>
  <c r="AB109" i="13"/>
  <c r="G166" i="13"/>
  <c r="AB166" i="13"/>
  <c r="G186" i="13"/>
  <c r="AB186" i="13"/>
  <c r="BI127" i="13"/>
  <c r="BL127" i="13" s="1"/>
  <c r="AD127" i="13"/>
  <c r="G317" i="13"/>
  <c r="AB317" i="13"/>
  <c r="G349" i="13"/>
  <c r="AB349" i="13"/>
  <c r="G419" i="13"/>
  <c r="AB419" i="13"/>
  <c r="BI439" i="13"/>
  <c r="BL439" i="13" s="1"/>
  <c r="AD439" i="13"/>
  <c r="G302" i="13"/>
  <c r="AB302" i="13"/>
  <c r="BI359" i="13"/>
  <c r="BL359" i="13" s="1"/>
  <c r="AD359" i="13"/>
  <c r="G384" i="13"/>
  <c r="AB384" i="13"/>
  <c r="G403" i="13"/>
  <c r="AB403" i="13"/>
  <c r="BI420" i="13"/>
  <c r="BL420" i="13" s="1"/>
  <c r="AD420" i="13"/>
  <c r="AB389" i="13"/>
  <c r="BI164" i="13"/>
  <c r="BL164" i="13" s="1"/>
  <c r="AD164" i="13"/>
  <c r="G190" i="13"/>
  <c r="AB190" i="13"/>
  <c r="BI272" i="13"/>
  <c r="BL272" i="13" s="1"/>
  <c r="AD272" i="13"/>
  <c r="G385" i="13"/>
  <c r="AB385" i="13"/>
  <c r="G381" i="13"/>
  <c r="AB381" i="13"/>
  <c r="Z450" i="13"/>
  <c r="BI156" i="13"/>
  <c r="BL156" i="13" s="1"/>
  <c r="AD156" i="13"/>
  <c r="BI253" i="13"/>
  <c r="BL253" i="13" s="1"/>
  <c r="AD253" i="13"/>
  <c r="G257" i="13"/>
  <c r="AB257" i="13"/>
  <c r="BI391" i="13"/>
  <c r="BL391" i="13" s="1"/>
  <c r="AD391" i="13"/>
  <c r="BI207" i="13"/>
  <c r="BL207" i="13" s="1"/>
  <c r="AD207" i="13"/>
  <c r="BI66" i="13"/>
  <c r="BL66" i="13" s="1"/>
  <c r="AD66" i="13"/>
  <c r="BI239" i="13"/>
  <c r="BL239" i="13" s="1"/>
  <c r="AD239" i="13"/>
  <c r="G275" i="13"/>
  <c r="AB275" i="13"/>
  <c r="BI251" i="13"/>
  <c r="BL251" i="13" s="1"/>
  <c r="AD251" i="13"/>
  <c r="G411" i="13"/>
  <c r="AB411" i="13"/>
  <c r="BI79" i="13"/>
  <c r="BL79" i="13" s="1"/>
  <c r="AD79" i="13"/>
  <c r="BI262" i="13"/>
  <c r="BL262" i="13" s="1"/>
  <c r="AD262" i="13"/>
  <c r="G283" i="13"/>
  <c r="AB283" i="13"/>
  <c r="BI278" i="13"/>
  <c r="BL278" i="13" s="1"/>
  <c r="AD278" i="13"/>
  <c r="BI365" i="13"/>
  <c r="BL365" i="13" s="1"/>
  <c r="AD365" i="13"/>
  <c r="BI319" i="13"/>
  <c r="BL319" i="13" s="1"/>
  <c r="AD319" i="13"/>
  <c r="BI32" i="13"/>
  <c r="AD32" i="13"/>
  <c r="E450" i="13"/>
  <c r="R1064" i="8"/>
  <c r="AB10" i="15"/>
  <c r="J1" i="3" l="1"/>
  <c r="C4" i="18" s="1"/>
  <c r="AN1013" i="15"/>
  <c r="AO1013" i="15" s="1"/>
  <c r="AF25" i="15"/>
  <c r="AN25" i="15" s="1"/>
  <c r="AO25" i="15" s="1"/>
  <c r="AF24" i="15"/>
  <c r="AN24" i="15" s="1"/>
  <c r="AO24" i="15" s="1"/>
  <c r="AN1051" i="15"/>
  <c r="AO1051" i="15" s="1"/>
  <c r="AN1042" i="15"/>
  <c r="AO1042" i="15" s="1"/>
  <c r="AN1024" i="15"/>
  <c r="AO1024" i="15" s="1"/>
  <c r="AN1027" i="15"/>
  <c r="AO1027" i="15" s="1"/>
  <c r="AN1041" i="15"/>
  <c r="AO1041" i="15" s="1"/>
  <c r="AN1016" i="15"/>
  <c r="AO1016" i="15" s="1"/>
  <c r="AN1037" i="15"/>
  <c r="AO1037" i="15" s="1"/>
  <c r="AN1033" i="15"/>
  <c r="AO1033" i="15" s="1"/>
  <c r="AN1046" i="15"/>
  <c r="AO1046" i="15" s="1"/>
  <c r="AP1046" i="15" s="1"/>
  <c r="AN1010" i="15"/>
  <c r="AO1010" i="15" s="1"/>
  <c r="AN1039" i="15"/>
  <c r="AO1039" i="15" s="1"/>
  <c r="AN1009" i="15"/>
  <c r="AO1009" i="15" s="1"/>
  <c r="AN1032" i="15"/>
  <c r="AO1032" i="15" s="1"/>
  <c r="AN1029" i="15"/>
  <c r="AO1029" i="15" s="1"/>
  <c r="AN1017" i="15"/>
  <c r="AO1017" i="15" s="1"/>
  <c r="AN1035" i="15"/>
  <c r="AO1035" i="15" s="1"/>
  <c r="AN1048" i="15"/>
  <c r="AO1048" i="15" s="1"/>
  <c r="AN1031" i="15"/>
  <c r="AO1031" i="15" s="1"/>
  <c r="AN1011" i="15"/>
  <c r="AO1011" i="15" s="1"/>
  <c r="AP492" i="15"/>
  <c r="AP805" i="15"/>
  <c r="AP149" i="15"/>
  <c r="AP378" i="15"/>
  <c r="AP768" i="15"/>
  <c r="AP512" i="15"/>
  <c r="AP708" i="15"/>
  <c r="AP409" i="15"/>
  <c r="AP576" i="15"/>
  <c r="AP95" i="15"/>
  <c r="AP876" i="15"/>
  <c r="AP564" i="15"/>
  <c r="AP752" i="15"/>
  <c r="AP144" i="15"/>
  <c r="AP389" i="15"/>
  <c r="AP586" i="15"/>
  <c r="AP504" i="15"/>
  <c r="AP412" i="15"/>
  <c r="AP766" i="15"/>
  <c r="AP581" i="15"/>
  <c r="AP441" i="15"/>
  <c r="AP140" i="15"/>
  <c r="AP218" i="15"/>
  <c r="AP905" i="15"/>
  <c r="AP90" i="15"/>
  <c r="AP480" i="15"/>
  <c r="AP431" i="15"/>
  <c r="AP801" i="15"/>
  <c r="L1052" i="3"/>
  <c r="AP500" i="15"/>
  <c r="AP919" i="15"/>
  <c r="AP327" i="15"/>
  <c r="AP506" i="15"/>
  <c r="AP833" i="15"/>
  <c r="AP548" i="15"/>
  <c r="AP200" i="15"/>
  <c r="AP765" i="15"/>
  <c r="AP472" i="15"/>
  <c r="AP664" i="15"/>
  <c r="AP369" i="15"/>
  <c r="AP844" i="15"/>
  <c r="AP870" i="15"/>
  <c r="AP108" i="15"/>
  <c r="AP596" i="15"/>
  <c r="AP880" i="15"/>
  <c r="AP385" i="15"/>
  <c r="AP180" i="15"/>
  <c r="AP184" i="15"/>
  <c r="AP890" i="15"/>
  <c r="AP552" i="15"/>
  <c r="AP702" i="15"/>
  <c r="AP372" i="15"/>
  <c r="AP388" i="15"/>
  <c r="AP228" i="15"/>
  <c r="AP442" i="15"/>
  <c r="AP881" i="15"/>
  <c r="AP232" i="15"/>
  <c r="AP592" i="15"/>
  <c r="AP52" i="15"/>
  <c r="AP257" i="15"/>
  <c r="AP589" i="15"/>
  <c r="AP281" i="15"/>
  <c r="AP896" i="15"/>
  <c r="AP273" i="15"/>
  <c r="AP813" i="15"/>
  <c r="AP864" i="15"/>
  <c r="AP109" i="15"/>
  <c r="AP335" i="15"/>
  <c r="AP575" i="15"/>
  <c r="AP395" i="15"/>
  <c r="AP915" i="15"/>
  <c r="AP227" i="15"/>
  <c r="AP865" i="15"/>
  <c r="AP726" i="15"/>
  <c r="AP202" i="15"/>
  <c r="AP75" i="15"/>
  <c r="AP212" i="15"/>
  <c r="AP104" i="15"/>
  <c r="AP110" i="15"/>
  <c r="AP712" i="15"/>
  <c r="AP151" i="15"/>
  <c r="L30" i="3"/>
  <c r="AP624" i="15"/>
  <c r="AF10" i="15"/>
  <c r="L32" i="3"/>
  <c r="AP89" i="15"/>
  <c r="L68" i="3"/>
  <c r="L175" i="3"/>
  <c r="L1050" i="3"/>
  <c r="BI36" i="13"/>
  <c r="BL36" i="13" s="1"/>
  <c r="AD36" i="13"/>
  <c r="BI388" i="13"/>
  <c r="BL388" i="13" s="1"/>
  <c r="AD388" i="13"/>
  <c r="BI255" i="13"/>
  <c r="BL255" i="13" s="1"/>
  <c r="AD255" i="13"/>
  <c r="BI227" i="13"/>
  <c r="BL227" i="13" s="1"/>
  <c r="AD227" i="13"/>
  <c r="BI394" i="13"/>
  <c r="BL394" i="13" s="1"/>
  <c r="AD394" i="13"/>
  <c r="BI273" i="13"/>
  <c r="BL273" i="13" s="1"/>
  <c r="AD273" i="13"/>
  <c r="BI382" i="13"/>
  <c r="BL382" i="13" s="1"/>
  <c r="AD382" i="13"/>
  <c r="BI219" i="13"/>
  <c r="BL219" i="13" s="1"/>
  <c r="AD219" i="13"/>
  <c r="BI346" i="13"/>
  <c r="BL346" i="13" s="1"/>
  <c r="AD346" i="13"/>
  <c r="BI23" i="13"/>
  <c r="BL23" i="13" s="1"/>
  <c r="AD23" i="13"/>
  <c r="BI40" i="13"/>
  <c r="BL40" i="13" s="1"/>
  <c r="AD40" i="13"/>
  <c r="BI261" i="13"/>
  <c r="BL261" i="13" s="1"/>
  <c r="AD261" i="13"/>
  <c r="BI290" i="13"/>
  <c r="BL290" i="13" s="1"/>
  <c r="AD290" i="13"/>
  <c r="BI270" i="13"/>
  <c r="BL270" i="13" s="1"/>
  <c r="AD270" i="13"/>
  <c r="BI281" i="13"/>
  <c r="BL281" i="13" s="1"/>
  <c r="AD281" i="13"/>
  <c r="BI169" i="13"/>
  <c r="BL169" i="13" s="1"/>
  <c r="AD169" i="13"/>
  <c r="BI50" i="13"/>
  <c r="BL50" i="13" s="1"/>
  <c r="AD50" i="13"/>
  <c r="BI209" i="13"/>
  <c r="BL209" i="13" s="1"/>
  <c r="AD209" i="13"/>
  <c r="BI323" i="13"/>
  <c r="BL323" i="13" s="1"/>
  <c r="AD323" i="13"/>
  <c r="BI161" i="13"/>
  <c r="BL161" i="13" s="1"/>
  <c r="AD161" i="13"/>
  <c r="BI271" i="13"/>
  <c r="BL271" i="13" s="1"/>
  <c r="AD271" i="13"/>
  <c r="BI378" i="13"/>
  <c r="BL378" i="13" s="1"/>
  <c r="AD378" i="13"/>
  <c r="BI215" i="13"/>
  <c r="BL215" i="13" s="1"/>
  <c r="AD215" i="13"/>
  <c r="BI299" i="13"/>
  <c r="BL299" i="13" s="1"/>
  <c r="AD299" i="13"/>
  <c r="BI396" i="13"/>
  <c r="BL396" i="13" s="1"/>
  <c r="AD396" i="13"/>
  <c r="BI318" i="13"/>
  <c r="BL318" i="13" s="1"/>
  <c r="AD318" i="13"/>
  <c r="BI182" i="13"/>
  <c r="BL182" i="13" s="1"/>
  <c r="AD182" i="13"/>
  <c r="BI409" i="13"/>
  <c r="BL409" i="13" s="1"/>
  <c r="AD409" i="13"/>
  <c r="BI353" i="13"/>
  <c r="BL353" i="13" s="1"/>
  <c r="AD353" i="13"/>
  <c r="BI301" i="13"/>
  <c r="BL301" i="13" s="1"/>
  <c r="AD301" i="13"/>
  <c r="BI116" i="13"/>
  <c r="BL116" i="13" s="1"/>
  <c r="AD116" i="13"/>
  <c r="BI233" i="13"/>
  <c r="BL233" i="13" s="1"/>
  <c r="AD233" i="13"/>
  <c r="BI167" i="13"/>
  <c r="BL167" i="13" s="1"/>
  <c r="AD167" i="13"/>
  <c r="BI259" i="13"/>
  <c r="BL259" i="13" s="1"/>
  <c r="AD259" i="13"/>
  <c r="BI81" i="13"/>
  <c r="BL81" i="13" s="1"/>
  <c r="AD81" i="13"/>
  <c r="BI371" i="13"/>
  <c r="BL371" i="13" s="1"/>
  <c r="AD371" i="13"/>
  <c r="BI328" i="13"/>
  <c r="BL328" i="13" s="1"/>
  <c r="AD328" i="13"/>
  <c r="BI437" i="13"/>
  <c r="BL437" i="13" s="1"/>
  <c r="AD437" i="13"/>
  <c r="BI229" i="13"/>
  <c r="BL229" i="13" s="1"/>
  <c r="AD229" i="13"/>
  <c r="BI408" i="13"/>
  <c r="BL408" i="13" s="1"/>
  <c r="AD408" i="13"/>
  <c r="BI80" i="13"/>
  <c r="BL80" i="13" s="1"/>
  <c r="AD80" i="13"/>
  <c r="BI405" i="13"/>
  <c r="BL405" i="13" s="1"/>
  <c r="AD405" i="13"/>
  <c r="BI340" i="13"/>
  <c r="BL340" i="13" s="1"/>
  <c r="AD340" i="13"/>
  <c r="BI153" i="13"/>
  <c r="BL153" i="13" s="1"/>
  <c r="AD153" i="13"/>
  <c r="BI387" i="13"/>
  <c r="BL387" i="13" s="1"/>
  <c r="AD387" i="13"/>
  <c r="BI131" i="13"/>
  <c r="BL131" i="13" s="1"/>
  <c r="AD131" i="13"/>
  <c r="BI357" i="13"/>
  <c r="BL357" i="13" s="1"/>
  <c r="AD357" i="13"/>
  <c r="BI183" i="13"/>
  <c r="BL183" i="13" s="1"/>
  <c r="AD183" i="13"/>
  <c r="BI252" i="13"/>
  <c r="BL252" i="13" s="1"/>
  <c r="AD252" i="13"/>
  <c r="BI297" i="13"/>
  <c r="BL297" i="13" s="1"/>
  <c r="AD297" i="13"/>
  <c r="BI379" i="13"/>
  <c r="BL379" i="13" s="1"/>
  <c r="AD379" i="13"/>
  <c r="BI330" i="13"/>
  <c r="BL330" i="13" s="1"/>
  <c r="AD330" i="13"/>
  <c r="BI179" i="13"/>
  <c r="BL179" i="13" s="1"/>
  <c r="AD179" i="13"/>
  <c r="BI412" i="13"/>
  <c r="BL412" i="13" s="1"/>
  <c r="AD412" i="13"/>
  <c r="BI247" i="13"/>
  <c r="BL247" i="13" s="1"/>
  <c r="AD247" i="13"/>
  <c r="BI213" i="13"/>
  <c r="BL213" i="13" s="1"/>
  <c r="AD213" i="13"/>
  <c r="BI83" i="13"/>
  <c r="BL83" i="13" s="1"/>
  <c r="AD83" i="13"/>
  <c r="BI315" i="13"/>
  <c r="BL315" i="13" s="1"/>
  <c r="AD315" i="13"/>
  <c r="BI296" i="13"/>
  <c r="BL296" i="13" s="1"/>
  <c r="AD296" i="13"/>
  <c r="BI390" i="13"/>
  <c r="BL390" i="13" s="1"/>
  <c r="AD390" i="13"/>
  <c r="BI374" i="13"/>
  <c r="BL374" i="13" s="1"/>
  <c r="AD374" i="13"/>
  <c r="BI304" i="13"/>
  <c r="BL304" i="13" s="1"/>
  <c r="AD304" i="13"/>
  <c r="BI367" i="13"/>
  <c r="BL367" i="13" s="1"/>
  <c r="AD367" i="13"/>
  <c r="BI316" i="13"/>
  <c r="BL316" i="13" s="1"/>
  <c r="AD316" i="13"/>
  <c r="BI433" i="13"/>
  <c r="BL433" i="13" s="1"/>
  <c r="AD433" i="13"/>
  <c r="BI226" i="13"/>
  <c r="BL226" i="13" s="1"/>
  <c r="AD226" i="13"/>
  <c r="BI401" i="13"/>
  <c r="BL401" i="13" s="1"/>
  <c r="AD401" i="13"/>
  <c r="BI310" i="13"/>
  <c r="BL310" i="13" s="1"/>
  <c r="AD310" i="13"/>
  <c r="BI421" i="13"/>
  <c r="BL421" i="13" s="1"/>
  <c r="AD421" i="13"/>
  <c r="BI217" i="13"/>
  <c r="BL217" i="13" s="1"/>
  <c r="AD217" i="13"/>
  <c r="BI410" i="13"/>
  <c r="BL410" i="13" s="1"/>
  <c r="AD410" i="13"/>
  <c r="BI314" i="13"/>
  <c r="BL314" i="13" s="1"/>
  <c r="AD314" i="13"/>
  <c r="BI61" i="13"/>
  <c r="BL61" i="13" s="1"/>
  <c r="AD61" i="13"/>
  <c r="BI206" i="13"/>
  <c r="BL206" i="13" s="1"/>
  <c r="AD206" i="13"/>
  <c r="BI386" i="13"/>
  <c r="BL386" i="13" s="1"/>
  <c r="AD386" i="13"/>
  <c r="BI216" i="13"/>
  <c r="BL216" i="13" s="1"/>
  <c r="AD216" i="13"/>
  <c r="BI33" i="13"/>
  <c r="BL33" i="13" s="1"/>
  <c r="AD33" i="13"/>
  <c r="BI325" i="13"/>
  <c r="BL325" i="13" s="1"/>
  <c r="AD325" i="13"/>
  <c r="BI60" i="13"/>
  <c r="BL60" i="13" s="1"/>
  <c r="AD60" i="13"/>
  <c r="BI108" i="13"/>
  <c r="BL108" i="13" s="1"/>
  <c r="AD108" i="13"/>
  <c r="BI232" i="13"/>
  <c r="BL232" i="13" s="1"/>
  <c r="AD232" i="13"/>
  <c r="BI94" i="13"/>
  <c r="BL94" i="13" s="1"/>
  <c r="AD94" i="13"/>
  <c r="BI52" i="13"/>
  <c r="BL52" i="13" s="1"/>
  <c r="AD52" i="13"/>
  <c r="BI309" i="13"/>
  <c r="BL309" i="13" s="1"/>
  <c r="AD309" i="13"/>
  <c r="BI224" i="13"/>
  <c r="BL224" i="13" s="1"/>
  <c r="AD224" i="13"/>
  <c r="BI400" i="13"/>
  <c r="BL400" i="13" s="1"/>
  <c r="AD400" i="13"/>
  <c r="BI205" i="13"/>
  <c r="BL205" i="13" s="1"/>
  <c r="AD205" i="13"/>
  <c r="BI140" i="13"/>
  <c r="BL140" i="13" s="1"/>
  <c r="AD140" i="13"/>
  <c r="BI307" i="13"/>
  <c r="BL307" i="13" s="1"/>
  <c r="AD307" i="13"/>
  <c r="BI106" i="13"/>
  <c r="BL106" i="13" s="1"/>
  <c r="AD106" i="13"/>
  <c r="BI432" i="13"/>
  <c r="BL432" i="13" s="1"/>
  <c r="AD432" i="13"/>
  <c r="BI364" i="13"/>
  <c r="BL364" i="13" s="1"/>
  <c r="AD364" i="13"/>
  <c r="BI248" i="13"/>
  <c r="BL248" i="13" s="1"/>
  <c r="AD248" i="13"/>
  <c r="BI193" i="13"/>
  <c r="BL193" i="13" s="1"/>
  <c r="AD193" i="13"/>
  <c r="BI356" i="13"/>
  <c r="BL356" i="13" s="1"/>
  <c r="AD356" i="13"/>
  <c r="BI305" i="13"/>
  <c r="BL305" i="13" s="1"/>
  <c r="AD305" i="13"/>
  <c r="BI150" i="13"/>
  <c r="BL150" i="13" s="1"/>
  <c r="AD150" i="13"/>
  <c r="BI358" i="13"/>
  <c r="BL358" i="13" s="1"/>
  <c r="AD358" i="13"/>
  <c r="BI240" i="13"/>
  <c r="BL240" i="13" s="1"/>
  <c r="AD240" i="13"/>
  <c r="BI160" i="13"/>
  <c r="BL160" i="13" s="1"/>
  <c r="AD160" i="13"/>
  <c r="BI57" i="13"/>
  <c r="BL57" i="13" s="1"/>
  <c r="AD57" i="13"/>
  <c r="BI73" i="13"/>
  <c r="BL73" i="13" s="1"/>
  <c r="AD73" i="13"/>
  <c r="BI352" i="13"/>
  <c r="BL352" i="13" s="1"/>
  <c r="AD352" i="13"/>
  <c r="BI230" i="13"/>
  <c r="BL230" i="13" s="1"/>
  <c r="AD230" i="13"/>
  <c r="BI146" i="13"/>
  <c r="BL146" i="13" s="1"/>
  <c r="AD146" i="13"/>
  <c r="BI404" i="13"/>
  <c r="BL404" i="13" s="1"/>
  <c r="AD404" i="13"/>
  <c r="BI336" i="13"/>
  <c r="BL336" i="13" s="1"/>
  <c r="AD336" i="13"/>
  <c r="BI159" i="13"/>
  <c r="BL159" i="13" s="1"/>
  <c r="AD159" i="13"/>
  <c r="BI55" i="13"/>
  <c r="BL55" i="13" s="1"/>
  <c r="AD55" i="13"/>
  <c r="BI393" i="13"/>
  <c r="BL393" i="13" s="1"/>
  <c r="AD393" i="13"/>
  <c r="BI285" i="13"/>
  <c r="BL285" i="13" s="1"/>
  <c r="AD285" i="13"/>
  <c r="BI176" i="13"/>
  <c r="BL176" i="13" s="1"/>
  <c r="AD176" i="13"/>
  <c r="BI392" i="13"/>
  <c r="BL392" i="13" s="1"/>
  <c r="AD392" i="13"/>
  <c r="BI220" i="13"/>
  <c r="BL220" i="13" s="1"/>
  <c r="AD220" i="13"/>
  <c r="BI331" i="13"/>
  <c r="BL331" i="13" s="1"/>
  <c r="AD331" i="13"/>
  <c r="BI97" i="13"/>
  <c r="BL97" i="13" s="1"/>
  <c r="AD97" i="13"/>
  <c r="BI313" i="13"/>
  <c r="BL313" i="13" s="1"/>
  <c r="AD313" i="13"/>
  <c r="BI119" i="13"/>
  <c r="BL119" i="13" s="1"/>
  <c r="AD119" i="13"/>
  <c r="BI434" i="13"/>
  <c r="BL434" i="13" s="1"/>
  <c r="AD434" i="13"/>
  <c r="BI187" i="13"/>
  <c r="BL187" i="13" s="1"/>
  <c r="AD187" i="13"/>
  <c r="BI370" i="13"/>
  <c r="BL370" i="13" s="1"/>
  <c r="AD370" i="13"/>
  <c r="BI142" i="13"/>
  <c r="BL142" i="13" s="1"/>
  <c r="AD142" i="13"/>
  <c r="BI327" i="13"/>
  <c r="BL327" i="13" s="1"/>
  <c r="AD327" i="13"/>
  <c r="BI92" i="13"/>
  <c r="BL92" i="13" s="1"/>
  <c r="AD92" i="13"/>
  <c r="BI372" i="13"/>
  <c r="BL372" i="13" s="1"/>
  <c r="AD372" i="13"/>
  <c r="BI208" i="13"/>
  <c r="BL208" i="13" s="1"/>
  <c r="AD208" i="13"/>
  <c r="BI366" i="13"/>
  <c r="BL366" i="13" s="1"/>
  <c r="AD366" i="13"/>
  <c r="BI126" i="13"/>
  <c r="BL126" i="13" s="1"/>
  <c r="AD126" i="13"/>
  <c r="BI44" i="13"/>
  <c r="BL44" i="13" s="1"/>
  <c r="AD44" i="13"/>
  <c r="BI413" i="13"/>
  <c r="BL413" i="13" s="1"/>
  <c r="AD413" i="13"/>
  <c r="BI334" i="13"/>
  <c r="BL334" i="13" s="1"/>
  <c r="AD334" i="13"/>
  <c r="BI267" i="13"/>
  <c r="BL267" i="13" s="1"/>
  <c r="AD267" i="13"/>
  <c r="BI162" i="13"/>
  <c r="BL162" i="13" s="1"/>
  <c r="AD162" i="13"/>
  <c r="BI417" i="13"/>
  <c r="BL417" i="13" s="1"/>
  <c r="AD417" i="13"/>
  <c r="BI380" i="13"/>
  <c r="BL380" i="13" s="1"/>
  <c r="AD380" i="13"/>
  <c r="BI145" i="13"/>
  <c r="BL145" i="13" s="1"/>
  <c r="AD145" i="13"/>
  <c r="BI103" i="13"/>
  <c r="BL103" i="13" s="1"/>
  <c r="AD103" i="13"/>
  <c r="BI58" i="13"/>
  <c r="BL58" i="13" s="1"/>
  <c r="AD58" i="13"/>
  <c r="BI168" i="13"/>
  <c r="BL168" i="13" s="1"/>
  <c r="AD168" i="13"/>
  <c r="BI120" i="13"/>
  <c r="BL120" i="13" s="1"/>
  <c r="AD120" i="13"/>
  <c r="BI16" i="13"/>
  <c r="BL16" i="13" s="1"/>
  <c r="AD16" i="13"/>
  <c r="BI427" i="13"/>
  <c r="BL427" i="13" s="1"/>
  <c r="AD427" i="13"/>
  <c r="BI398" i="13"/>
  <c r="BL398" i="13" s="1"/>
  <c r="AD398" i="13"/>
  <c r="BI351" i="13"/>
  <c r="BL351" i="13" s="1"/>
  <c r="AD351" i="13"/>
  <c r="BI368" i="13"/>
  <c r="BL368" i="13" s="1"/>
  <c r="AD368" i="13"/>
  <c r="BI243" i="13"/>
  <c r="BL243" i="13" s="1"/>
  <c r="AD243" i="13"/>
  <c r="BI178" i="13"/>
  <c r="BL178" i="13" s="1"/>
  <c r="AD178" i="13"/>
  <c r="BI114" i="13"/>
  <c r="BL114" i="13" s="1"/>
  <c r="AD114" i="13"/>
  <c r="BI82" i="13"/>
  <c r="BL82" i="13" s="1"/>
  <c r="AD82" i="13"/>
  <c r="BI163" i="13"/>
  <c r="BL163" i="13" s="1"/>
  <c r="AD163" i="13"/>
  <c r="BI105" i="13"/>
  <c r="BL105" i="13" s="1"/>
  <c r="AD105" i="13"/>
  <c r="BI27" i="13"/>
  <c r="BL27" i="13" s="1"/>
  <c r="AD27" i="13"/>
  <c r="BI424" i="13"/>
  <c r="BL424" i="13" s="1"/>
  <c r="AD424" i="13"/>
  <c r="BI395" i="13"/>
  <c r="BL395" i="13" s="1"/>
  <c r="AD395" i="13"/>
  <c r="BI335" i="13"/>
  <c r="BL335" i="13" s="1"/>
  <c r="AD335" i="13"/>
  <c r="G450" i="13"/>
  <c r="AB450" i="13"/>
  <c r="BI384" i="13"/>
  <c r="BL384" i="13" s="1"/>
  <c r="AD384" i="13"/>
  <c r="BI302" i="13"/>
  <c r="BL302" i="13" s="1"/>
  <c r="AD302" i="13"/>
  <c r="BI419" i="13"/>
  <c r="BL419" i="13" s="1"/>
  <c r="AD419" i="13"/>
  <c r="BI317" i="13"/>
  <c r="BL317" i="13" s="1"/>
  <c r="AD317" i="13"/>
  <c r="BI186" i="13"/>
  <c r="BL186" i="13" s="1"/>
  <c r="AD186" i="13"/>
  <c r="BI109" i="13"/>
  <c r="BL109" i="13" s="1"/>
  <c r="AD109" i="13"/>
  <c r="BI34" i="13"/>
  <c r="BL34" i="13" s="1"/>
  <c r="AD34" i="13"/>
  <c r="BI218" i="13"/>
  <c r="BL218" i="13" s="1"/>
  <c r="AD218" i="13"/>
  <c r="BI155" i="13"/>
  <c r="BL155" i="13" s="1"/>
  <c r="AD155" i="13"/>
  <c r="BI100" i="13"/>
  <c r="BL100" i="13" s="1"/>
  <c r="AD100" i="13"/>
  <c r="BI221" i="13"/>
  <c r="BL221" i="13" s="1"/>
  <c r="AD221" i="13"/>
  <c r="BI363" i="13"/>
  <c r="BL363" i="13" s="1"/>
  <c r="AD363" i="13"/>
  <c r="BI177" i="13"/>
  <c r="BL177" i="13" s="1"/>
  <c r="AD177" i="13"/>
  <c r="BI77" i="13"/>
  <c r="BL77" i="13" s="1"/>
  <c r="AD77" i="13"/>
  <c r="BI223" i="13"/>
  <c r="BL223" i="13" s="1"/>
  <c r="AD223" i="13"/>
  <c r="BI158" i="13"/>
  <c r="BL158" i="13" s="1"/>
  <c r="AD158" i="13"/>
  <c r="BI104" i="13"/>
  <c r="BL104" i="13" s="1"/>
  <c r="AD104" i="13"/>
  <c r="BI26" i="13"/>
  <c r="BL26" i="13" s="1"/>
  <c r="AD26" i="13"/>
  <c r="BI399" i="13"/>
  <c r="BL399" i="13" s="1"/>
  <c r="AD399" i="13"/>
  <c r="BI344" i="13"/>
  <c r="BL344" i="13" s="1"/>
  <c r="AD344" i="13"/>
  <c r="BI298" i="13"/>
  <c r="BL298" i="13" s="1"/>
  <c r="AD298" i="13"/>
  <c r="BI118" i="13"/>
  <c r="BL118" i="13" s="1"/>
  <c r="AD118" i="13"/>
  <c r="BI86" i="13"/>
  <c r="BL86" i="13" s="1"/>
  <c r="AD86" i="13"/>
  <c r="BI191" i="13"/>
  <c r="BL191" i="13" s="1"/>
  <c r="AD191" i="13"/>
  <c r="BI151" i="13"/>
  <c r="BL151" i="13" s="1"/>
  <c r="AD151" i="13"/>
  <c r="BI39" i="13"/>
  <c r="BL39" i="13" s="1"/>
  <c r="AD39" i="13"/>
  <c r="BI19" i="13"/>
  <c r="BL19" i="13" s="1"/>
  <c r="AD19" i="13"/>
  <c r="BI414" i="13"/>
  <c r="BL414" i="13" s="1"/>
  <c r="AD414" i="13"/>
  <c r="BI376" i="13"/>
  <c r="BL376" i="13" s="1"/>
  <c r="AD376" i="13"/>
  <c r="BI339" i="13"/>
  <c r="BL339" i="13" s="1"/>
  <c r="AD339" i="13"/>
  <c r="BI293" i="13"/>
  <c r="BL293" i="13" s="1"/>
  <c r="AD293" i="13"/>
  <c r="BI195" i="13"/>
  <c r="BL195" i="13" s="1"/>
  <c r="AD195" i="13"/>
  <c r="BI144" i="13"/>
  <c r="BL144" i="13" s="1"/>
  <c r="AD144" i="13"/>
  <c r="BI95" i="13"/>
  <c r="BL95" i="13" s="1"/>
  <c r="AD95" i="13"/>
  <c r="BI49" i="13"/>
  <c r="BL49" i="13" s="1"/>
  <c r="AD49" i="13"/>
  <c r="BI228" i="13"/>
  <c r="BL228" i="13" s="1"/>
  <c r="AD228" i="13"/>
  <c r="BI147" i="13"/>
  <c r="BL147" i="13" s="1"/>
  <c r="AD147" i="13"/>
  <c r="BI54" i="13"/>
  <c r="BL54" i="13" s="1"/>
  <c r="AD54" i="13"/>
  <c r="BI12" i="13"/>
  <c r="BL12" i="13" s="1"/>
  <c r="AD12" i="13"/>
  <c r="BI373" i="13"/>
  <c r="BL373" i="13" s="1"/>
  <c r="AD373" i="13"/>
  <c r="BI403" i="13"/>
  <c r="BL403" i="13" s="1"/>
  <c r="AD403" i="13"/>
  <c r="BI349" i="13"/>
  <c r="BL349" i="13" s="1"/>
  <c r="AD349" i="13"/>
  <c r="BI166" i="13"/>
  <c r="BL166" i="13" s="1"/>
  <c r="AD166" i="13"/>
  <c r="BI70" i="13"/>
  <c r="BL70" i="13" s="1"/>
  <c r="AD70" i="13"/>
  <c r="BI238" i="13"/>
  <c r="BL238" i="13" s="1"/>
  <c r="AD238" i="13"/>
  <c r="BI173" i="13"/>
  <c r="BL173" i="13" s="1"/>
  <c r="AD173" i="13"/>
  <c r="BI130" i="13"/>
  <c r="BL130" i="13" s="1"/>
  <c r="AD130" i="13"/>
  <c r="BI18" i="13"/>
  <c r="BL18" i="13" s="1"/>
  <c r="AD18" i="13"/>
  <c r="BI286" i="13"/>
  <c r="BL286" i="13" s="1"/>
  <c r="AD286" i="13"/>
  <c r="BI324" i="13"/>
  <c r="BL324" i="13" s="1"/>
  <c r="AD324" i="13"/>
  <c r="BI236" i="13"/>
  <c r="BL236" i="13" s="1"/>
  <c r="AD236" i="13"/>
  <c r="BI110" i="13"/>
  <c r="BL110" i="13" s="1"/>
  <c r="AD110" i="13"/>
  <c r="BI245" i="13"/>
  <c r="BL245" i="13" s="1"/>
  <c r="AD245" i="13"/>
  <c r="BI174" i="13"/>
  <c r="BL174" i="13" s="1"/>
  <c r="AD174" i="13"/>
  <c r="BI134" i="13"/>
  <c r="BL134" i="13" s="1"/>
  <c r="AD134" i="13"/>
  <c r="BI53" i="13"/>
  <c r="BL53" i="13" s="1"/>
  <c r="AD53" i="13"/>
  <c r="BI381" i="13"/>
  <c r="BL381" i="13" s="1"/>
  <c r="AD381" i="13"/>
  <c r="BL32" i="13"/>
  <c r="BI283" i="13"/>
  <c r="BL283" i="13" s="1"/>
  <c r="AD283" i="13"/>
  <c r="BI257" i="13"/>
  <c r="BL257" i="13" s="1"/>
  <c r="AD257" i="13"/>
  <c r="BI385" i="13"/>
  <c r="BL385" i="13" s="1"/>
  <c r="AD385" i="13"/>
  <c r="BI190" i="13"/>
  <c r="BL190" i="13" s="1"/>
  <c r="AD190" i="13"/>
  <c r="AD450" i="13"/>
  <c r="BI411" i="13"/>
  <c r="BL411" i="13" s="1"/>
  <c r="AD411" i="13"/>
  <c r="BI275" i="13"/>
  <c r="BL275" i="13" s="1"/>
  <c r="AD275" i="13"/>
  <c r="AM6" i="15"/>
  <c r="L51" i="3" l="1"/>
  <c r="L81" i="3"/>
  <c r="L45" i="3"/>
  <c r="L112" i="3"/>
  <c r="L909" i="3"/>
  <c r="L43" i="3"/>
  <c r="L42" i="3"/>
  <c r="L79" i="3"/>
  <c r="L1051" i="3"/>
  <c r="AP756" i="15"/>
  <c r="AP12" i="15"/>
  <c r="AP25" i="15"/>
  <c r="L686" i="3"/>
  <c r="L683" i="3"/>
  <c r="AP532" i="15"/>
  <c r="AP16" i="15"/>
  <c r="AP26" i="15"/>
  <c r="L824" i="3"/>
  <c r="L544" i="3"/>
  <c r="AP840" i="15"/>
  <c r="L394" i="3"/>
  <c r="L829" i="3"/>
  <c r="L46" i="3"/>
  <c r="L16" i="3"/>
  <c r="L825" i="3"/>
  <c r="AP701" i="15"/>
  <c r="AP433" i="15"/>
  <c r="AP689" i="15"/>
  <c r="AP529" i="15"/>
  <c r="L111" i="3"/>
  <c r="L865" i="3"/>
  <c r="L486" i="3"/>
  <c r="L880" i="3"/>
  <c r="L484" i="3"/>
  <c r="L570" i="3"/>
  <c r="L397" i="3"/>
  <c r="L391" i="3"/>
  <c r="L897" i="3"/>
  <c r="L472" i="3"/>
  <c r="L746" i="3"/>
  <c r="L569" i="3"/>
  <c r="L482" i="3"/>
  <c r="L593" i="3"/>
  <c r="L344" i="3"/>
  <c r="L617" i="3"/>
  <c r="L875" i="3"/>
  <c r="L317" i="3"/>
  <c r="L390" i="3"/>
  <c r="L553" i="3"/>
  <c r="L985" i="3"/>
  <c r="L749" i="3"/>
  <c r="L480" i="3"/>
  <c r="L609" i="3"/>
  <c r="L613" i="3"/>
  <c r="L876" i="3"/>
  <c r="L819" i="3"/>
  <c r="L340" i="3"/>
  <c r="L485" i="3"/>
  <c r="L489" i="3"/>
  <c r="L220" i="3"/>
  <c r="L604" i="3"/>
  <c r="L753" i="3"/>
  <c r="L665" i="3"/>
  <c r="L409" i="3"/>
  <c r="L426" i="3"/>
  <c r="L433" i="3"/>
  <c r="L382" i="3"/>
  <c r="L748" i="3"/>
  <c r="L1000" i="3"/>
  <c r="L549" i="3"/>
  <c r="L685" i="3"/>
  <c r="AP605" i="15"/>
  <c r="AP632" i="15"/>
  <c r="L436" i="3"/>
  <c r="AP672" i="15"/>
  <c r="AP988" i="15"/>
  <c r="AP832" i="15"/>
  <c r="AP421" i="15"/>
  <c r="L967" i="3"/>
  <c r="AP364" i="15"/>
  <c r="L812" i="3"/>
  <c r="AP328" i="15"/>
  <c r="AP157" i="15"/>
  <c r="AP1025" i="15"/>
  <c r="L889" i="3"/>
  <c r="AP720" i="15"/>
  <c r="L476" i="3"/>
  <c r="L371" i="3"/>
  <c r="L461" i="3"/>
  <c r="AP848" i="15"/>
  <c r="L564" i="3"/>
  <c r="L596" i="3"/>
  <c r="AP709" i="15"/>
  <c r="L514" i="3"/>
  <c r="L702" i="3"/>
  <c r="AP661" i="15"/>
  <c r="L278" i="3"/>
  <c r="L574" i="3"/>
  <c r="AP540" i="15"/>
  <c r="L867" i="3"/>
  <c r="AP809" i="15"/>
  <c r="L795" i="3"/>
  <c r="AP445" i="15"/>
  <c r="AP616" i="15"/>
  <c r="AP324" i="15"/>
  <c r="AP289" i="15"/>
  <c r="AP771" i="15"/>
  <c r="L517" i="3"/>
  <c r="L387" i="3"/>
  <c r="L477" i="3"/>
  <c r="AP525" i="15"/>
  <c r="AP1050" i="15"/>
  <c r="AP603" i="15"/>
  <c r="AP194" i="15"/>
  <c r="L203" i="3"/>
  <c r="AP488" i="15"/>
  <c r="L870" i="3"/>
  <c r="AP60" i="15"/>
  <c r="L751" i="3"/>
  <c r="AP393" i="15"/>
  <c r="AP1033" i="15"/>
  <c r="L199" i="3"/>
  <c r="AP325" i="15"/>
  <c r="AP888" i="15"/>
  <c r="L654" i="3"/>
  <c r="L513" i="3"/>
  <c r="AP549" i="15"/>
  <c r="L450" i="3"/>
  <c r="AP356" i="15"/>
  <c r="L259" i="3"/>
  <c r="AP925" i="15"/>
  <c r="L269" i="3"/>
  <c r="L519" i="3"/>
  <c r="AP337" i="15"/>
  <c r="L968" i="3"/>
  <c r="AP48" i="15"/>
  <c r="AP420" i="15"/>
  <c r="L432" i="3"/>
  <c r="L261" i="3"/>
  <c r="AP508" i="15"/>
  <c r="AP383" i="15"/>
  <c r="AP1031" i="15"/>
  <c r="AP411" i="15"/>
  <c r="L216" i="3"/>
  <c r="L270" i="3"/>
  <c r="AP397" i="15"/>
  <c r="L623" i="3"/>
  <c r="AP769" i="15"/>
  <c r="AP868" i="15"/>
  <c r="AP883" i="15"/>
  <c r="L61" i="3"/>
  <c r="L282" i="3"/>
  <c r="AP42" i="15"/>
  <c r="AP229" i="15"/>
  <c r="AP160" i="15"/>
  <c r="AP997" i="15"/>
  <c r="AP850" i="15"/>
  <c r="AP852" i="15"/>
  <c r="AP588" i="15"/>
  <c r="AP484" i="15"/>
  <c r="L275" i="3"/>
  <c r="L302" i="3"/>
  <c r="AP185" i="15"/>
  <c r="AP436" i="15"/>
  <c r="AP33" i="15"/>
  <c r="L752" i="3"/>
  <c r="L759" i="3"/>
  <c r="L443" i="3"/>
  <c r="AP152" i="15"/>
  <c r="AP886" i="15"/>
  <c r="AP159" i="15"/>
  <c r="L767" i="3"/>
  <c r="AP637" i="15"/>
  <c r="L75" i="3"/>
  <c r="AP136" i="15"/>
  <c r="AP1027" i="15"/>
  <c r="AP497" i="15"/>
  <c r="L55" i="3"/>
  <c r="L607" i="3"/>
  <c r="AP320" i="15"/>
  <c r="AP18" i="15"/>
  <c r="AP659" i="15"/>
  <c r="L428" i="3"/>
  <c r="L695" i="3"/>
  <c r="AP155" i="15"/>
  <c r="L615" i="3"/>
  <c r="AP391" i="15"/>
  <c r="L582" i="3"/>
  <c r="L588" i="3"/>
  <c r="AP921" i="15"/>
  <c r="AP644" i="15"/>
  <c r="L36" i="3"/>
  <c r="L745" i="3"/>
  <c r="L835" i="3"/>
  <c r="L760" i="3"/>
  <c r="AP583" i="15"/>
  <c r="AP45" i="15"/>
  <c r="AP373" i="15"/>
  <c r="AP316" i="15"/>
  <c r="L664" i="3"/>
  <c r="AP744" i="15"/>
  <c r="L437" i="3"/>
  <c r="AP233" i="15"/>
  <c r="L884" i="3"/>
  <c r="AP261" i="15"/>
  <c r="AP77" i="15"/>
  <c r="AP673" i="15"/>
  <c r="L836" i="3"/>
  <c r="AP22" i="15"/>
  <c r="L833" i="3"/>
  <c r="L847" i="3"/>
  <c r="AP341" i="15"/>
  <c r="AP326" i="15"/>
  <c r="AP19" i="15"/>
  <c r="L27" i="3"/>
  <c r="AP380" i="15"/>
  <c r="AN10" i="15"/>
  <c r="AO10" i="15" s="1"/>
  <c r="L628" i="3"/>
  <c r="L241" i="3"/>
  <c r="AP148" i="15"/>
  <c r="AP392" i="15"/>
  <c r="L592" i="3"/>
  <c r="L380" i="3"/>
  <c r="L561" i="3"/>
  <c r="L656" i="3"/>
  <c r="AP50" i="15"/>
  <c r="AP732" i="15"/>
  <c r="AP446" i="15"/>
  <c r="AP851" i="15"/>
  <c r="AP935" i="15"/>
  <c r="AP236" i="15"/>
  <c r="AP349" i="15"/>
  <c r="AP591" i="15"/>
  <c r="AP585" i="15"/>
  <c r="L821" i="3"/>
  <c r="L864" i="3"/>
  <c r="AP615" i="15"/>
  <c r="L590" i="3"/>
  <c r="L213" i="3"/>
  <c r="AP838" i="15"/>
  <c r="L799" i="3"/>
  <c r="AP640" i="15"/>
  <c r="AP889" i="15"/>
  <c r="L405" i="3"/>
  <c r="AP858" i="15"/>
  <c r="AP124" i="15"/>
  <c r="AP912" i="15"/>
  <c r="L602" i="3"/>
  <c r="L816" i="3"/>
  <c r="AP478" i="15"/>
  <c r="AP468" i="15"/>
  <c r="AP509" i="15"/>
  <c r="AP846" i="15"/>
  <c r="AP176" i="15"/>
  <c r="L502" i="3"/>
  <c r="L89" i="3"/>
  <c r="AP447" i="15"/>
  <c r="L336" i="3"/>
  <c r="L534" i="3"/>
  <c r="L1044" i="3"/>
  <c r="AP897" i="15"/>
  <c r="L53" i="3"/>
  <c r="AP677" i="15"/>
  <c r="AP857" i="15"/>
  <c r="L467" i="3"/>
  <c r="AP1028" i="15"/>
  <c r="L134" i="3"/>
  <c r="AP798" i="15"/>
  <c r="AP496" i="15"/>
  <c r="AP267" i="15"/>
  <c r="AP396" i="15"/>
  <c r="AP873" i="15"/>
  <c r="L94" i="3"/>
  <c r="AP370" i="15"/>
  <c r="AP842" i="15"/>
  <c r="L120" i="3"/>
  <c r="AP748" i="15"/>
  <c r="L313" i="3"/>
  <c r="L44" i="3"/>
  <c r="L823" i="3"/>
  <c r="L410" i="3"/>
  <c r="L653" i="3"/>
  <c r="L64" i="3"/>
  <c r="L281" i="3"/>
  <c r="L585" i="3"/>
  <c r="L1049" i="3"/>
  <c r="L652" i="3"/>
  <c r="L663" i="3"/>
  <c r="L96" i="3"/>
  <c r="L733" i="3"/>
  <c r="L272" i="3"/>
  <c r="AP466" i="15"/>
  <c r="L49" i="3"/>
  <c r="L872" i="3"/>
  <c r="L67" i="3"/>
  <c r="L13" i="3"/>
  <c r="L98" i="3"/>
  <c r="L536" i="3"/>
  <c r="L498" i="3"/>
  <c r="L80" i="3"/>
  <c r="L398" i="3"/>
  <c r="AP879" i="15"/>
  <c r="L483" i="3"/>
  <c r="L540" i="3"/>
  <c r="L828" i="3"/>
  <c r="L250" i="3"/>
  <c r="L528" i="3"/>
  <c r="L429" i="3"/>
  <c r="AP849" i="15"/>
  <c r="L209" i="3"/>
  <c r="L577" i="3"/>
  <c r="L149" i="3"/>
  <c r="L869" i="3"/>
  <c r="L868" i="3"/>
  <c r="L563" i="3"/>
  <c r="L33" i="3"/>
  <c r="L251" i="3"/>
  <c r="L905" i="3"/>
  <c r="L710" i="3"/>
  <c r="L329" i="3"/>
  <c r="L548" i="3"/>
  <c r="L406" i="3"/>
  <c r="L951" i="3"/>
  <c r="L59" i="3"/>
  <c r="L469" i="3"/>
  <c r="L206" i="3"/>
  <c r="L1034" i="3"/>
  <c r="AP914" i="15"/>
  <c r="AP1048" i="15"/>
  <c r="AP814" i="15"/>
  <c r="L86" i="3"/>
  <c r="AP611" i="15"/>
  <c r="AP331" i="15"/>
  <c r="AP755" i="15"/>
  <c r="AP252" i="15"/>
  <c r="AP1026" i="15"/>
  <c r="L743" i="3"/>
  <c r="L101" i="3"/>
  <c r="AP807" i="15"/>
  <c r="AP711" i="15"/>
  <c r="AP1047" i="15"/>
  <c r="AP139" i="15"/>
  <c r="L895" i="3"/>
  <c r="L555" i="3"/>
  <c r="L293" i="3"/>
  <c r="L118" i="3"/>
  <c r="L295" i="3"/>
  <c r="AP793" i="15"/>
  <c r="AP283" i="15"/>
  <c r="L644" i="3"/>
  <c r="L412" i="3"/>
  <c r="AP908" i="15"/>
  <c r="AP168" i="15"/>
  <c r="AP750" i="15"/>
  <c r="AP650" i="15"/>
  <c r="AP610" i="15"/>
  <c r="AP265" i="15"/>
  <c r="AP606" i="15"/>
  <c r="AP882" i="15"/>
  <c r="AP737" i="15"/>
  <c r="L987" i="3"/>
  <c r="L70" i="3"/>
  <c r="L87" i="3"/>
  <c r="AP482" i="15"/>
  <c r="AP866" i="15"/>
  <c r="AP878" i="15"/>
  <c r="AP403" i="15"/>
  <c r="AP87" i="15"/>
  <c r="AP567" i="15"/>
  <c r="AP910" i="15"/>
  <c r="AP429" i="15"/>
  <c r="AP375" i="15"/>
  <c r="L447" i="3"/>
  <c r="AP704" i="15"/>
  <c r="AP580" i="15"/>
  <c r="AP514" i="15"/>
  <c r="AP210" i="15"/>
  <c r="AP371" i="15"/>
  <c r="L952" i="3"/>
  <c r="AP730" i="15"/>
  <c r="AP841" i="15"/>
  <c r="AP407" i="15"/>
  <c r="AP700" i="15"/>
  <c r="L304" i="3"/>
  <c r="AP1043" i="15"/>
  <c r="AP15" i="15"/>
  <c r="AP415" i="15"/>
  <c r="AP366" i="15"/>
  <c r="AP287" i="15"/>
  <c r="AP271" i="15"/>
  <c r="L677" i="3"/>
  <c r="AP258" i="15"/>
  <c r="AP113" i="15"/>
  <c r="AP572" i="15"/>
  <c r="L373" i="3"/>
  <c r="AP259" i="15"/>
  <c r="AP718" i="15"/>
  <c r="AP607" i="15"/>
  <c r="L178" i="3"/>
  <c r="AP387" i="15"/>
  <c r="AP759" i="15"/>
  <c r="AP716" i="15"/>
  <c r="AP696" i="15"/>
  <c r="AP815" i="15"/>
  <c r="AP1035" i="15"/>
  <c r="L337" i="3"/>
  <c r="AP939" i="15"/>
  <c r="L942" i="3"/>
  <c r="AP399" i="15"/>
  <c r="L698" i="3"/>
  <c r="L202" i="3"/>
  <c r="AP30" i="15"/>
  <c r="L688" i="3"/>
  <c r="AP279" i="15"/>
  <c r="AP590" i="15"/>
  <c r="AP439" i="15"/>
  <c r="AP32" i="15"/>
  <c r="L704" i="3"/>
  <c r="L219" i="3"/>
  <c r="AP799" i="15"/>
  <c r="AP34" i="15"/>
  <c r="L689" i="3"/>
  <c r="L229" i="3"/>
  <c r="L727" i="3"/>
  <c r="AP556" i="15"/>
  <c r="AP874" i="15"/>
  <c r="AP237" i="15"/>
  <c r="AP767" i="15"/>
  <c r="L184" i="3"/>
  <c r="AP927" i="15"/>
  <c r="AP559" i="15"/>
  <c r="AP323" i="15"/>
  <c r="AP329" i="15"/>
  <c r="AP83" i="15"/>
  <c r="AP1051" i="15"/>
  <c r="L102" i="3"/>
  <c r="AP242" i="15"/>
  <c r="AP486" i="15"/>
  <c r="AP621" i="15"/>
  <c r="AP568" i="15"/>
  <c r="AP763" i="15"/>
  <c r="AP427" i="15"/>
  <c r="AP419" i="15"/>
  <c r="AP111" i="15"/>
  <c r="AP106" i="15"/>
  <c r="L972" i="3"/>
  <c r="L76" i="3"/>
  <c r="AP834" i="15"/>
  <c r="L488" i="3"/>
  <c r="AP923" i="15"/>
  <c r="AP275" i="15"/>
  <c r="AP47" i="15"/>
  <c r="AP143" i="15"/>
  <c r="AP219" i="15"/>
  <c r="AP435" i="15"/>
  <c r="AP642" i="15"/>
  <c r="L932" i="3"/>
  <c r="L252" i="3"/>
  <c r="AP898" i="15"/>
  <c r="L676" i="3"/>
  <c r="AP623" i="15"/>
  <c r="AP470" i="15"/>
  <c r="L12" i="3"/>
  <c r="BI450" i="13"/>
  <c r="AP226" i="15"/>
  <c r="AP619" i="15"/>
  <c r="AP217" i="15"/>
  <c r="AP192" i="15"/>
  <c r="AP725" i="15"/>
  <c r="AP376" i="15"/>
  <c r="AP622" i="15"/>
  <c r="AP204" i="15"/>
  <c r="AP587" i="15"/>
  <c r="AP595" i="15"/>
  <c r="AP757" i="15"/>
  <c r="AP125" i="15"/>
  <c r="AP599" i="15"/>
  <c r="AP579" i="15"/>
  <c r="AP221" i="15"/>
  <c r="AP384" i="15"/>
  <c r="AP188" i="15"/>
  <c r="AP551" i="15"/>
  <c r="AP602" i="15"/>
  <c r="AP51" i="15"/>
  <c r="AP614" i="15"/>
  <c r="AP245" i="15"/>
  <c r="AP594" i="15"/>
  <c r="AP386" i="15"/>
  <c r="AP44" i="15"/>
  <c r="AP334" i="15"/>
  <c r="AP714" i="15"/>
  <c r="AP40" i="15"/>
  <c r="AP253" i="15"/>
  <c r="AP250" i="15"/>
  <c r="AP490" i="15"/>
  <c r="AP131" i="15"/>
  <c r="AP598" i="15"/>
  <c r="AP114" i="15"/>
  <c r="AP222" i="15"/>
  <c r="AP630" i="15"/>
  <c r="AP754" i="15"/>
  <c r="AP130" i="15"/>
  <c r="AP24" i="15"/>
  <c r="AP126" i="15"/>
  <c r="AP749" i="15"/>
  <c r="AP553" i="15"/>
  <c r="AP339" i="15"/>
  <c r="AP238" i="15"/>
  <c r="AP738" i="15"/>
  <c r="AP190" i="15"/>
  <c r="AP117" i="15"/>
  <c r="AP658" i="15"/>
  <c r="AP345" i="15"/>
  <c r="AP350" i="15"/>
  <c r="AP561" i="15"/>
  <c r="AP555" i="15"/>
  <c r="AP198" i="15"/>
  <c r="AP170" i="15"/>
  <c r="AP571" i="15"/>
  <c r="AP454" i="15"/>
  <c r="AP743" i="15"/>
  <c r="AP353" i="15"/>
  <c r="AP182" i="15"/>
  <c r="AP674" i="15"/>
  <c r="AP358" i="15"/>
  <c r="AP654" i="15"/>
  <c r="AP107" i="15"/>
  <c r="AP626" i="15"/>
  <c r="AP747" i="15"/>
  <c r="AP452" i="15"/>
  <c r="AP118" i="15"/>
  <c r="AP230" i="15"/>
  <c r="AP546" i="15"/>
  <c r="AP662" i="15"/>
  <c r="AP746" i="15"/>
  <c r="AP81" i="15"/>
  <c r="AP770" i="15"/>
  <c r="AP582" i="15"/>
  <c r="AP201" i="15"/>
  <c r="AP352" i="15"/>
  <c r="AP574" i="15"/>
  <c r="AP550" i="15"/>
  <c r="AP566" i="15"/>
  <c r="AP209" i="15"/>
  <c r="AP731" i="15"/>
  <c r="AP211" i="15"/>
  <c r="AP348" i="15"/>
  <c r="AP739" i="15"/>
  <c r="AP351" i="15"/>
  <c r="AP565" i="15"/>
  <c r="AP340" i="15"/>
  <c r="AP355" i="15"/>
  <c r="AP751" i="15"/>
  <c r="AP450" i="15"/>
  <c r="AP735" i="15"/>
  <c r="AP741" i="15"/>
  <c r="AP128" i="15"/>
  <c r="AP893" i="15"/>
  <c r="AP1003" i="15"/>
  <c r="AP829" i="15"/>
  <c r="AP501" i="15"/>
  <c r="AP956" i="15"/>
  <c r="AP847" i="15"/>
  <c r="AP307" i="15"/>
  <c r="AP515" i="15"/>
  <c r="AP694" i="15"/>
  <c r="AP276" i="15"/>
  <c r="AP404" i="15"/>
  <c r="AP203" i="15"/>
  <c r="AP306" i="15"/>
  <c r="AP428" i="15"/>
  <c r="AP547" i="15"/>
  <c r="AP685" i="15"/>
  <c r="AP996" i="15"/>
  <c r="AP863" i="15"/>
  <c r="AP920" i="15"/>
  <c r="AP58" i="15"/>
  <c r="AP315" i="15"/>
  <c r="AP520" i="15"/>
  <c r="AP782" i="15"/>
  <c r="AP963" i="15"/>
  <c r="AP995" i="15"/>
  <c r="AP449" i="15"/>
  <c r="AP877" i="15"/>
  <c r="AP459" i="15"/>
  <c r="AP821" i="15"/>
  <c r="AP61" i="15"/>
  <c r="AP191" i="15"/>
  <c r="AP410" i="15"/>
  <c r="AP495" i="15"/>
  <c r="AP944" i="15"/>
  <c r="AP974" i="15"/>
  <c r="AP1006" i="15"/>
  <c r="AP239" i="15"/>
  <c r="AP835" i="15"/>
  <c r="AP899" i="15"/>
  <c r="AP54" i="15"/>
  <c r="AP193" i="15"/>
  <c r="AP422" i="15"/>
  <c r="AP530" i="15"/>
  <c r="AP688" i="15"/>
  <c r="AP957" i="15"/>
  <c r="AP989" i="15"/>
  <c r="AP453" i="15"/>
  <c r="AP62" i="15"/>
  <c r="AP983" i="15"/>
  <c r="AP861" i="15"/>
  <c r="AP318" i="15"/>
  <c r="AP489" i="15"/>
  <c r="AP776" i="15"/>
  <c r="AP1038" i="15"/>
  <c r="AP1008" i="15"/>
  <c r="AP247" i="15"/>
  <c r="AP463" i="15"/>
  <c r="AP424" i="15"/>
  <c r="AP1015" i="15"/>
  <c r="AP235" i="15"/>
  <c r="AP402" i="15"/>
  <c r="AP290" i="15"/>
  <c r="AP163" i="15"/>
  <c r="AP485" i="15"/>
  <c r="AP521" i="15"/>
  <c r="AP517" i="15"/>
  <c r="AP693" i="15"/>
  <c r="AP940" i="15"/>
  <c r="AP972" i="15"/>
  <c r="AP1044" i="15"/>
  <c r="AP639" i="15"/>
  <c r="AP293" i="15"/>
  <c r="AP678" i="15"/>
  <c r="AP938" i="15"/>
  <c r="AP817" i="15"/>
  <c r="AP545" i="15"/>
  <c r="AP1042" i="15"/>
  <c r="AP69" i="15"/>
  <c r="AP300" i="15"/>
  <c r="AP465" i="15"/>
  <c r="AP400" i="15"/>
  <c r="AP950" i="15"/>
  <c r="AP1014" i="15"/>
  <c r="AP655" i="15"/>
  <c r="AP301" i="15"/>
  <c r="AP538" i="15"/>
  <c r="AP641" i="15"/>
  <c r="AP727" i="15"/>
  <c r="AP965" i="15"/>
  <c r="AP35" i="15"/>
  <c r="AP294" i="15"/>
  <c r="AP819" i="15"/>
  <c r="AP951" i="15"/>
  <c r="AP999" i="15"/>
  <c r="AP53" i="15"/>
  <c r="AP533" i="15"/>
  <c r="AP617" i="15"/>
  <c r="AP792" i="15"/>
  <c r="AP984" i="15"/>
  <c r="AP1016" i="15"/>
  <c r="AP871" i="15"/>
  <c r="AP158" i="15"/>
  <c r="AP303" i="15"/>
  <c r="AP503" i="15"/>
  <c r="AP406" i="15"/>
  <c r="AP493" i="15"/>
  <c r="AP784" i="15"/>
  <c r="AP451" i="15"/>
  <c r="AP831" i="15"/>
  <c r="AP895" i="15"/>
  <c r="AP74" i="15"/>
  <c r="AP299" i="15"/>
  <c r="AP947" i="15"/>
  <c r="AP1019" i="15"/>
  <c r="AP715" i="15"/>
  <c r="AP308" i="15"/>
  <c r="AP687" i="15"/>
  <c r="AP1022" i="15"/>
  <c r="AP867" i="15"/>
  <c r="AP924" i="15"/>
  <c r="AP309" i="15"/>
  <c r="AP657" i="15"/>
  <c r="AP786" i="15"/>
  <c r="AP942" i="15"/>
  <c r="AP973" i="15"/>
  <c r="AP177" i="15"/>
  <c r="AP853" i="15"/>
  <c r="AP827" i="15"/>
  <c r="AP629" i="15"/>
  <c r="AP959" i="15"/>
  <c r="AP473" i="15"/>
  <c r="AP408" i="15"/>
  <c r="AP541" i="15"/>
  <c r="AP681" i="15"/>
  <c r="AP887" i="15"/>
  <c r="AP311" i="15"/>
  <c r="AP690" i="15"/>
  <c r="AP825" i="15"/>
  <c r="AP59" i="15"/>
  <c r="AP67" i="15"/>
  <c r="AP537" i="15"/>
  <c r="AP911" i="15"/>
  <c r="AP80" i="15"/>
  <c r="AP440" i="15"/>
  <c r="AP955" i="15"/>
  <c r="AP987" i="15"/>
  <c r="AP707" i="15"/>
  <c r="AP434" i="15"/>
  <c r="AP918" i="15"/>
  <c r="AP487" i="15"/>
  <c r="AP523" i="15"/>
  <c r="AP810" i="15"/>
  <c r="AP966" i="15"/>
  <c r="AP998" i="15"/>
  <c r="AP288" i="15"/>
  <c r="AP826" i="15"/>
  <c r="AP943" i="15"/>
  <c r="AP82" i="15"/>
  <c r="AP522" i="15"/>
  <c r="AP680" i="15"/>
  <c r="AP949" i="15"/>
  <c r="AP981" i="15"/>
  <c r="AP207" i="15"/>
  <c r="AP418" i="15"/>
  <c r="AP885" i="15"/>
  <c r="AP903" i="15"/>
  <c r="AP438" i="15"/>
  <c r="AP645" i="15"/>
  <c r="AP800" i="15"/>
  <c r="AP975" i="15"/>
  <c r="AP76" i="15"/>
  <c r="AP195" i="15"/>
  <c r="AP310" i="15"/>
  <c r="AP481" i="15"/>
  <c r="AP968" i="15"/>
  <c r="AP1036" i="15"/>
  <c r="AP70" i="15"/>
  <c r="AP319" i="15"/>
  <c r="AP635" i="15"/>
  <c r="AP790" i="15"/>
  <c r="AP991" i="15"/>
  <c r="AP183" i="15"/>
  <c r="AP483" i="15"/>
  <c r="AP535" i="15"/>
  <c r="AP691" i="15"/>
  <c r="AP970" i="15"/>
  <c r="AP1018" i="15"/>
  <c r="AP859" i="15"/>
  <c r="AP916" i="15"/>
  <c r="AP526" i="15"/>
  <c r="AP934" i="15"/>
  <c r="AP1001" i="15"/>
  <c r="AP703" i="15"/>
  <c r="AP823" i="15"/>
  <c r="AP304" i="15"/>
  <c r="AP475" i="15"/>
  <c r="AP527" i="15"/>
  <c r="AP780" i="15"/>
  <c r="AP978" i="15"/>
  <c r="AP471" i="15"/>
  <c r="AP313" i="15"/>
  <c r="AP511" i="15"/>
  <c r="AP633" i="15"/>
  <c r="AP692" i="15"/>
  <c r="AP1009" i="15"/>
  <c r="AP241" i="15"/>
  <c r="AP467" i="15"/>
  <c r="AP719" i="15"/>
  <c r="AP663" i="15"/>
  <c r="AP660" i="15"/>
  <c r="AP667" i="15"/>
  <c r="AP665" i="15"/>
  <c r="AP519" i="15"/>
  <c r="AP796" i="15"/>
  <c r="AP291" i="15"/>
  <c r="AP891" i="15"/>
  <c r="AP651" i="15"/>
  <c r="AP953" i="15"/>
  <c r="AP901" i="15"/>
  <c r="AP171" i="15"/>
  <c r="AP724" i="15"/>
  <c r="AP272" i="15"/>
  <c r="AP930" i="15"/>
  <c r="AP167" i="15"/>
  <c r="AP266" i="15"/>
  <c r="AP430" i="15"/>
  <c r="AP936" i="15"/>
  <c r="AP1002" i="15"/>
  <c r="AP64" i="15"/>
  <c r="AP432" i="15"/>
  <c r="AP684" i="15"/>
  <c r="AP969" i="15"/>
  <c r="AP181" i="15"/>
  <c r="AP278" i="15"/>
  <c r="AP669" i="15"/>
  <c r="AP208" i="15"/>
  <c r="AP169" i="15"/>
  <c r="AP499" i="15"/>
  <c r="AP675" i="15"/>
  <c r="AP954" i="15"/>
  <c r="AP1040" i="15"/>
  <c r="AP830" i="15"/>
  <c r="AP29" i="15"/>
  <c r="AP321" i="15"/>
  <c r="AP542" i="15"/>
  <c r="AP778" i="15"/>
  <c r="AP65" i="15"/>
  <c r="AP491" i="15"/>
  <c r="AP683" i="15"/>
  <c r="AP812" i="15"/>
  <c r="AP945" i="15"/>
  <c r="AP822" i="15"/>
  <c r="AP875" i="15"/>
  <c r="AP907" i="15"/>
  <c r="AP297" i="15"/>
  <c r="AP461" i="15"/>
  <c r="AP534" i="15"/>
  <c r="AP676" i="15"/>
  <c r="AP993" i="15"/>
  <c r="AP173" i="15"/>
  <c r="AP613" i="15"/>
  <c r="AP869" i="15"/>
  <c r="AP941" i="15"/>
  <c r="AP270" i="15"/>
  <c r="AP648" i="15"/>
  <c r="AP280" i="15"/>
  <c r="AP671" i="15"/>
  <c r="AP274" i="15"/>
  <c r="L572" i="3" l="1"/>
  <c r="L761" i="3"/>
  <c r="L826" i="3"/>
  <c r="L26" i="3"/>
  <c r="L470" i="3"/>
  <c r="L776" i="3"/>
  <c r="L497" i="3"/>
  <c r="L977" i="3"/>
  <c r="L325" i="3"/>
  <c r="L855" i="3"/>
  <c r="L721" i="3"/>
  <c r="L427" i="3"/>
  <c r="L56" i="3"/>
  <c r="L50" i="3"/>
  <c r="L662" i="3"/>
  <c r="L126" i="3"/>
  <c r="L129" i="3"/>
  <c r="L667" i="3"/>
  <c r="L550" i="3"/>
  <c r="L949" i="3"/>
  <c r="L285" i="3"/>
  <c r="L143" i="3"/>
  <c r="L34" i="3"/>
  <c r="L195" i="3"/>
  <c r="L1010" i="3"/>
  <c r="L228" i="3"/>
  <c r="L863" i="3"/>
  <c r="L182" i="3"/>
  <c r="L167" i="3"/>
  <c r="L415" i="3"/>
  <c r="L859" i="3"/>
  <c r="L516" i="3"/>
  <c r="L331" i="3"/>
  <c r="L301" i="3"/>
  <c r="L778" i="3"/>
  <c r="L589" i="3"/>
  <c r="L581" i="3"/>
  <c r="L524" i="3"/>
  <c r="L605" i="3"/>
  <c r="L509" i="3"/>
  <c r="L706" i="3"/>
  <c r="L682" i="3"/>
  <c r="L650" i="3"/>
  <c r="L890" i="3"/>
  <c r="L170" i="3"/>
  <c r="L82" i="3"/>
  <c r="L780" i="3"/>
  <c r="L106" i="3"/>
  <c r="L130" i="3"/>
  <c r="L90" i="3"/>
  <c r="L637" i="3"/>
  <c r="L601" i="3"/>
  <c r="L943" i="3"/>
  <c r="L352" i="3"/>
  <c r="L893" i="3"/>
  <c r="L726" i="3"/>
  <c r="L277" i="3"/>
  <c r="L299" i="3"/>
  <c r="L827" i="3"/>
  <c r="L568" i="3"/>
  <c r="L280" i="3"/>
  <c r="L809" i="3"/>
  <c r="L374" i="3"/>
  <c r="L95" i="3"/>
  <c r="L85" i="3"/>
  <c r="L737" i="3"/>
  <c r="L757" i="3"/>
  <c r="L69" i="3"/>
  <c r="L211" i="3"/>
  <c r="L204" i="3"/>
  <c r="L459" i="3"/>
  <c r="L608" i="3"/>
  <c r="L729" i="3"/>
  <c r="L594" i="3"/>
  <c r="L267" i="3"/>
  <c r="L326" i="3"/>
  <c r="L535" i="3"/>
  <c r="L255" i="3"/>
  <c r="L562" i="3"/>
  <c r="L349" i="3"/>
  <c r="L8" i="3"/>
  <c r="L360" i="3"/>
  <c r="L474" i="3"/>
  <c r="L901" i="3"/>
  <c r="L140" i="3"/>
  <c r="L107" i="3"/>
  <c r="L878" i="3"/>
  <c r="L73" i="3"/>
  <c r="L669" i="3"/>
  <c r="L222" i="3"/>
  <c r="L413" i="3"/>
  <c r="L72" i="3"/>
  <c r="L66" i="3"/>
  <c r="L735" i="3"/>
  <c r="L922" i="3"/>
  <c r="L475" i="3"/>
  <c r="L15" i="3"/>
  <c r="L938" i="3"/>
  <c r="L439" i="3"/>
  <c r="L624" i="3"/>
  <c r="L74" i="3"/>
  <c r="L556" i="3"/>
  <c r="L584" i="3"/>
  <c r="L9" i="3"/>
  <c r="L260" i="3"/>
  <c r="L383" i="3"/>
  <c r="L93" i="3"/>
  <c r="L636" i="3"/>
  <c r="L342" i="3"/>
  <c r="L694" i="3"/>
  <c r="L273" i="3"/>
  <c r="L953" i="3"/>
  <c r="L453" i="3"/>
  <c r="L690" i="3"/>
  <c r="L312" i="3"/>
  <c r="L659" i="3"/>
  <c r="L378" i="3"/>
  <c r="L539" i="3"/>
  <c r="L506" i="3"/>
  <c r="L244" i="3"/>
  <c r="L573" i="3"/>
  <c r="L138" i="3"/>
  <c r="L899" i="3"/>
  <c r="L989" i="3"/>
  <c r="L493" i="3"/>
  <c r="L62" i="3"/>
  <c r="L146" i="3"/>
  <c r="L844" i="3"/>
  <c r="L78" i="3"/>
  <c r="L10" i="3"/>
  <c r="L754" i="3"/>
  <c r="L774" i="3"/>
  <c r="L531" i="3"/>
  <c r="L674" i="3"/>
  <c r="L622" i="3"/>
  <c r="L515" i="3"/>
  <c r="L542" i="3"/>
  <c r="L679" i="3"/>
  <c r="L681" i="3"/>
  <c r="L1014" i="3"/>
  <c r="L24" i="3"/>
  <c r="L930" i="3"/>
  <c r="L960" i="3"/>
  <c r="L445" i="3"/>
  <c r="L307" i="3"/>
  <c r="L546" i="3"/>
  <c r="L565" i="3"/>
  <c r="L708" i="3"/>
  <c r="L639" i="3"/>
  <c r="L810" i="3"/>
  <c r="L661" i="3"/>
  <c r="L981" i="3"/>
  <c r="L478" i="3"/>
  <c r="L862" i="3"/>
  <c r="L284" i="3"/>
  <c r="L964" i="3"/>
  <c r="L853" i="3"/>
  <c r="L457" i="3"/>
  <c r="L580" i="3"/>
  <c r="L298" i="3"/>
  <c r="L747" i="3"/>
  <c r="L785" i="3"/>
  <c r="L1013" i="3"/>
  <c r="L1019" i="3"/>
  <c r="L481" i="3"/>
  <c r="L346" i="3"/>
  <c r="L365" i="3"/>
  <c r="L924" i="3"/>
  <c r="L599" i="3"/>
  <c r="L328" i="3"/>
  <c r="L384" i="3"/>
  <c r="L1012" i="3"/>
  <c r="L928" i="3"/>
  <c r="L935" i="3"/>
  <c r="L811" i="3"/>
  <c r="L541" i="3"/>
  <c r="L738" i="3"/>
  <c r="L1045" i="3"/>
  <c r="L629" i="3"/>
  <c r="L963" i="3"/>
  <c r="L586" i="3"/>
  <c r="L813" i="3"/>
  <c r="L500" i="3"/>
  <c r="AP976" i="15"/>
  <c r="L801" i="3"/>
  <c r="L194" i="3"/>
  <c r="L815" i="3"/>
  <c r="L627" i="3"/>
  <c r="L185" i="3"/>
  <c r="L832" i="3"/>
  <c r="L403" i="3"/>
  <c r="L159" i="3"/>
  <c r="AP824" i="15"/>
  <c r="L750" i="3"/>
  <c r="L724" i="3"/>
  <c r="L247" i="3"/>
  <c r="L39" i="3"/>
  <c r="L38" i="3"/>
  <c r="L794" i="3"/>
  <c r="L35" i="3"/>
  <c r="L431" i="3"/>
  <c r="L840" i="3"/>
  <c r="L913" i="3"/>
  <c r="L857" i="3"/>
  <c r="L57" i="3"/>
  <c r="L529" i="3"/>
  <c r="L400" i="3"/>
  <c r="L892" i="3"/>
  <c r="L597" i="3"/>
  <c r="L333" i="3"/>
  <c r="L65" i="3"/>
  <c r="L145" i="3"/>
  <c r="L234" i="3"/>
  <c r="L505" i="3"/>
  <c r="L367" i="3"/>
  <c r="L616" i="3"/>
  <c r="L29" i="3"/>
  <c r="L851" i="3"/>
  <c r="L315" i="3"/>
  <c r="L651" i="3"/>
  <c r="L63" i="3"/>
  <c r="L521" i="3"/>
  <c r="L770" i="3"/>
  <c r="L100" i="3"/>
  <c r="L1017" i="3"/>
  <c r="L221" i="3"/>
  <c r="L54" i="3"/>
  <c r="L152" i="3"/>
  <c r="L600" i="3"/>
  <c r="L936" i="3"/>
  <c r="L696" i="3"/>
  <c r="L848" i="3"/>
  <c r="L786" i="3"/>
  <c r="L994" i="3"/>
  <c r="L843" i="3"/>
  <c r="L197" i="3"/>
  <c r="L945" i="3"/>
  <c r="L464" i="3"/>
  <c r="L186" i="3"/>
  <c r="L720" i="3"/>
  <c r="L490" i="3"/>
  <c r="L171" i="3"/>
  <c r="L47" i="3"/>
  <c r="L465" i="3"/>
  <c r="L224" i="3"/>
  <c r="L992" i="3"/>
  <c r="L230" i="3"/>
  <c r="L356" i="3"/>
  <c r="L37" i="3"/>
  <c r="L772" i="3"/>
  <c r="L435" i="3"/>
  <c r="L871" i="3"/>
  <c r="L741" i="3"/>
  <c r="L1011" i="3"/>
  <c r="L455" i="3"/>
  <c r="L558" i="3"/>
  <c r="L19" i="3"/>
  <c r="L119" i="3"/>
  <c r="L25" i="3"/>
  <c r="L626" i="3"/>
  <c r="L205" i="3"/>
  <c r="L52" i="3"/>
  <c r="L41" i="3"/>
  <c r="L322" i="3"/>
  <c r="L784" i="3"/>
  <c r="L28" i="3"/>
  <c r="L321" i="3"/>
  <c r="L353" i="3"/>
  <c r="L468" i="3"/>
  <c r="L212" i="3"/>
  <c r="L959" i="3"/>
  <c r="L18" i="3"/>
  <c r="L305" i="3"/>
  <c r="L494" i="3"/>
  <c r="L147" i="3"/>
  <c r="L160" i="3"/>
  <c r="L487" i="3"/>
  <c r="L135" i="3"/>
  <c r="L332" i="3"/>
  <c r="L132" i="3"/>
  <c r="L508" i="3"/>
  <c r="L879" i="3"/>
  <c r="L537" i="3"/>
  <c r="L424" i="3"/>
  <c r="L954" i="3"/>
  <c r="L88" i="3"/>
  <c r="L861" i="3"/>
  <c r="L808" i="3"/>
  <c r="L404" i="3"/>
  <c r="L14" i="3"/>
  <c r="L1016" i="3"/>
  <c r="L60" i="3"/>
  <c r="L99" i="3"/>
  <c r="L274" i="3"/>
  <c r="L71" i="3"/>
  <c r="L401" i="3"/>
  <c r="L17" i="3"/>
  <c r="L817" i="3"/>
  <c r="L11" i="3"/>
  <c r="L268" i="3"/>
  <c r="L527" i="3"/>
  <c r="AP1013" i="15"/>
  <c r="AP788" i="15"/>
  <c r="L538" i="3"/>
  <c r="L645" i="3"/>
  <c r="L253" i="3"/>
  <c r="L422" i="3"/>
  <c r="L781" i="3"/>
  <c r="L137" i="3"/>
  <c r="L407" i="3"/>
  <c r="L764" i="3"/>
  <c r="L834" i="3"/>
  <c r="L885" i="3"/>
  <c r="L996" i="3"/>
  <c r="L176" i="3"/>
  <c r="L655" i="3"/>
  <c r="L939" i="3"/>
  <c r="L820" i="3"/>
  <c r="L164" i="3"/>
  <c r="L393" i="3"/>
  <c r="L496" i="3"/>
  <c r="L246" i="3"/>
  <c r="L1002" i="3"/>
  <c r="L266" i="3"/>
  <c r="L381" i="3"/>
  <c r="L104" i="3"/>
  <c r="L174" i="3"/>
  <c r="L1032" i="3"/>
  <c r="L372" i="3"/>
  <c r="L575" i="3"/>
  <c r="L611" i="3"/>
  <c r="L763" i="3"/>
  <c r="L226" i="3"/>
  <c r="L479" i="3"/>
  <c r="L962" i="3"/>
  <c r="L189" i="3"/>
  <c r="L369" i="3"/>
  <c r="L790" i="3"/>
  <c r="L559" i="3"/>
  <c r="L725" i="3"/>
  <c r="L345" i="3"/>
  <c r="L668" i="3"/>
  <c r="L162" i="3"/>
  <c r="L742" i="3"/>
  <c r="L198" i="3"/>
  <c r="L334" i="3"/>
  <c r="L719" i="3"/>
  <c r="L894" i="3"/>
  <c r="L744" i="3"/>
  <c r="L520" i="3"/>
  <c r="L161" i="3"/>
  <c r="L658" i="3"/>
  <c r="L731" i="3"/>
  <c r="L787" i="3"/>
  <c r="L1009" i="3"/>
  <c r="L264" i="3"/>
  <c r="L648" i="3"/>
  <c r="L560" i="3"/>
  <c r="L841" i="3"/>
  <c r="L423" i="3"/>
  <c r="L125" i="3"/>
  <c r="L804" i="3"/>
  <c r="L1047" i="3"/>
  <c r="L294" i="3"/>
  <c r="L446" i="3"/>
  <c r="L187" i="3"/>
  <c r="L618" i="3"/>
  <c r="L806" i="3"/>
  <c r="L201" i="3"/>
  <c r="L288" i="3"/>
  <c r="L215" i="3"/>
  <c r="L425" i="3"/>
  <c r="L235" i="3"/>
  <c r="L105" i="3"/>
  <c r="L633" i="3"/>
  <c r="L969" i="3"/>
  <c r="L896" i="3"/>
  <c r="L838" i="3"/>
  <c r="L460" i="3"/>
  <c r="L300" i="3"/>
  <c r="L979" i="3"/>
  <c r="L196" i="3"/>
  <c r="L891" i="3"/>
  <c r="L376" i="3"/>
  <c r="L124" i="3"/>
  <c r="L177" i="3"/>
  <c r="L858" i="3"/>
  <c r="L526" i="3"/>
  <c r="L379" i="3"/>
  <c r="L163" i="3"/>
  <c r="L297" i="3"/>
  <c r="L713" i="3"/>
  <c r="L620" i="3"/>
  <c r="L448" i="3"/>
  <c r="L233" i="3"/>
  <c r="L291" i="3"/>
  <c r="L416" i="3"/>
  <c r="L545" i="3"/>
  <c r="L647" i="3"/>
  <c r="L766" i="3"/>
  <c r="L214" i="3"/>
  <c r="L166" i="3"/>
  <c r="L831" i="3"/>
  <c r="L530" i="3"/>
  <c r="L845" i="3"/>
  <c r="L430" i="3"/>
  <c r="L503" i="3"/>
  <c r="L510" i="3"/>
  <c r="L610" i="3"/>
  <c r="L442" i="3"/>
  <c r="L271" i="3"/>
  <c r="L355" i="3"/>
  <c r="L591" i="3"/>
  <c r="L388" i="3"/>
  <c r="L283" i="3"/>
  <c r="L842" i="3"/>
  <c r="L931" i="3"/>
  <c r="L1037" i="3"/>
  <c r="L773" i="3"/>
  <c r="L327" i="3"/>
  <c r="L587" i="3"/>
  <c r="L249" i="3"/>
  <c r="L920" i="3"/>
  <c r="L722" i="3"/>
  <c r="L399" i="3"/>
  <c r="L310" i="3"/>
  <c r="L982" i="3"/>
  <c r="L296" i="3"/>
  <c r="L341" i="3"/>
  <c r="L113" i="3"/>
  <c r="L554" i="3"/>
  <c r="L557" i="3"/>
  <c r="L154" i="3"/>
  <c r="L775" i="3"/>
  <c r="L188" i="3"/>
  <c r="L765" i="3"/>
  <c r="L768" i="3"/>
  <c r="L792" i="3"/>
  <c r="L173" i="3"/>
  <c r="L907" i="3"/>
  <c r="L873" i="3"/>
  <c r="L254" i="3"/>
  <c r="L991" i="3"/>
  <c r="L711" i="3"/>
  <c r="L671" i="3"/>
  <c r="L240" i="3"/>
  <c r="L456" i="3"/>
  <c r="L595" i="3"/>
  <c r="L262" i="3"/>
  <c r="L414" i="3"/>
  <c r="L522" i="3"/>
  <c r="L1005" i="3"/>
  <c r="L803" i="3"/>
  <c r="L319" i="3"/>
  <c r="L1022" i="3"/>
  <c r="L114" i="3"/>
  <c r="L734" i="3"/>
  <c r="L454" i="3"/>
  <c r="L898" i="3"/>
  <c r="L151" i="3"/>
  <c r="L777" i="3"/>
  <c r="L343" i="3"/>
  <c r="L351" i="3"/>
  <c r="L533" i="3"/>
  <c r="L279" i="3"/>
  <c r="L128" i="3"/>
  <c r="L499" i="3"/>
  <c r="L643" i="3"/>
  <c r="L243" i="3"/>
  <c r="L666" i="3"/>
  <c r="L1015" i="3"/>
  <c r="L116" i="3"/>
  <c r="L123" i="3"/>
  <c r="L150" i="3"/>
  <c r="L714" i="3"/>
  <c r="L512" i="3"/>
  <c r="L1043" i="3"/>
  <c r="L571" i="3"/>
  <c r="L783" i="3"/>
  <c r="L1018" i="3"/>
  <c r="L700" i="3"/>
  <c r="L1039" i="3"/>
  <c r="L1035" i="3"/>
  <c r="L988" i="3"/>
  <c r="L411" i="3"/>
  <c r="L606" i="3"/>
  <c r="L598" i="3"/>
  <c r="L723" i="3"/>
  <c r="L552" i="3"/>
  <c r="L603" i="3"/>
  <c r="L736" i="3"/>
  <c r="L473" i="3"/>
  <c r="L181" i="3"/>
  <c r="L797" i="3"/>
  <c r="L822" i="3"/>
  <c r="L717" i="3"/>
  <c r="L955" i="3"/>
  <c r="L210" i="3"/>
  <c r="L640" i="3"/>
  <c r="L518" i="3"/>
  <c r="L117" i="3"/>
  <c r="L634" i="3"/>
  <c r="L926" i="3"/>
  <c r="L567" i="3"/>
  <c r="L779" i="3"/>
  <c r="L543" i="3"/>
  <c r="L169" i="3"/>
  <c r="L115" i="3"/>
  <c r="L153" i="3"/>
  <c r="L660" i="3"/>
  <c r="L245" i="3"/>
  <c r="L705" i="3"/>
  <c r="L805" i="3"/>
  <c r="L289" i="3"/>
  <c r="L359" i="3"/>
  <c r="L625" i="3"/>
  <c r="L258" i="3"/>
  <c r="L929" i="3"/>
  <c r="L290" i="3"/>
  <c r="L1023" i="3"/>
  <c r="L276" i="3"/>
  <c r="L286" i="3"/>
  <c r="L306" i="3"/>
  <c r="L292" i="3"/>
  <c r="L471" i="3"/>
  <c r="L491" i="3"/>
  <c r="L217" i="3"/>
  <c r="L417" i="3"/>
  <c r="L335" i="3"/>
  <c r="L338" i="3"/>
  <c r="L961" i="3"/>
  <c r="L852" i="3"/>
  <c r="L800" i="3"/>
  <c r="L462" i="3"/>
  <c r="L385" i="3"/>
  <c r="L141" i="3"/>
  <c r="L621" i="3"/>
  <c r="L109" i="3"/>
  <c r="L172" i="3"/>
  <c r="L680" i="3"/>
  <c r="L1004" i="3"/>
  <c r="L364" i="3"/>
  <c r="L888" i="3"/>
  <c r="L641" i="3"/>
  <c r="L715" i="3"/>
  <c r="L375" i="3"/>
  <c r="L630" i="3"/>
  <c r="L501" i="3"/>
  <c r="L320" i="3"/>
  <c r="L973" i="3"/>
  <c r="L632" i="3"/>
  <c r="L906" i="3"/>
  <c r="L449" i="3"/>
  <c r="L207" i="3"/>
  <c r="L463" i="3"/>
  <c r="L248" i="3"/>
  <c r="L193" i="3"/>
  <c r="L525" i="3"/>
  <c r="L451" i="3"/>
  <c r="L837" i="3"/>
  <c r="L771" i="3"/>
  <c r="L504" i="3"/>
  <c r="L1033" i="3"/>
  <c r="L789" i="3"/>
  <c r="L866" i="3"/>
  <c r="L257" i="3"/>
  <c r="L691" i="3"/>
  <c r="L886" i="3"/>
  <c r="L308" i="3"/>
  <c r="L168" i="3"/>
  <c r="L440" i="3"/>
  <c r="L579" i="3"/>
  <c r="L798" i="3"/>
  <c r="L612" i="3"/>
  <c r="L756" i="3"/>
  <c r="L703" i="3"/>
  <c r="L358" i="3"/>
  <c r="L136" i="3"/>
  <c r="L256" i="3"/>
  <c r="L730" i="3"/>
  <c r="L791" i="3"/>
  <c r="L673" i="3"/>
  <c r="L121" i="3"/>
  <c r="L180" i="3"/>
  <c r="L350" i="3"/>
  <c r="L900" i="3"/>
  <c r="L218" i="3"/>
  <c r="L758" i="3"/>
  <c r="L999" i="3"/>
  <c r="L646" i="3"/>
  <c r="L311" i="3"/>
  <c r="L788" i="3"/>
  <c r="L156" i="3"/>
  <c r="L438" i="3"/>
  <c r="L452" i="3"/>
  <c r="L728" i="3"/>
  <c r="L699" i="3"/>
  <c r="L225" i="3"/>
  <c r="L927" i="3"/>
  <c r="L619" i="3"/>
  <c r="L755" i="3"/>
  <c r="L716" i="3"/>
  <c r="L739" i="3"/>
  <c r="L237" i="3"/>
  <c r="L551" i="3"/>
  <c r="L916" i="3"/>
  <c r="L139" i="3"/>
  <c r="L392" i="3"/>
  <c r="L131" i="3"/>
  <c r="L958" i="3"/>
  <c r="L357" i="3"/>
  <c r="L242" i="3"/>
  <c r="L814" i="3"/>
  <c r="L883" i="3"/>
  <c r="L208" i="3"/>
  <c r="L190" i="3"/>
  <c r="L395" i="3"/>
  <c r="L1001" i="3"/>
  <c r="L420" i="3"/>
  <c r="L408" i="3"/>
  <c r="L782" i="3"/>
  <c r="AP808" i="15"/>
  <c r="AP791" i="15"/>
  <c r="AP781" i="15"/>
  <c r="L974" i="3"/>
  <c r="L998" i="3"/>
  <c r="L1021" i="3"/>
  <c r="L946" i="3"/>
  <c r="L918" i="3"/>
  <c r="L1007" i="3"/>
  <c r="L976" i="3"/>
  <c r="L911" i="3"/>
  <c r="AP760" i="15"/>
  <c r="L934" i="3"/>
  <c r="L1038" i="3"/>
  <c r="L1028" i="3"/>
  <c r="L978" i="3"/>
  <c r="L908" i="3"/>
  <c r="L990" i="3"/>
  <c r="L1042" i="3"/>
  <c r="L902" i="3"/>
  <c r="L1040" i="3"/>
  <c r="L1020" i="3"/>
  <c r="AP437" i="15"/>
  <c r="L947" i="3"/>
  <c r="L915" i="3"/>
  <c r="L1024" i="3"/>
  <c r="L1036" i="3"/>
  <c r="L993" i="3"/>
  <c r="L980" i="3"/>
  <c r="L944" i="3"/>
  <c r="L1006" i="3"/>
  <c r="L1046" i="3"/>
  <c r="L912" i="3"/>
  <c r="L948" i="3"/>
  <c r="L914" i="3"/>
  <c r="L925" i="3"/>
  <c r="L1003" i="3"/>
  <c r="L921" i="3"/>
  <c r="L950" i="3"/>
  <c r="L965" i="3"/>
  <c r="L917" i="3"/>
  <c r="L1030" i="3"/>
  <c r="L966" i="3"/>
  <c r="L986" i="3"/>
  <c r="AP980" i="15"/>
  <c r="L670" i="3"/>
  <c r="L830" i="3"/>
  <c r="L419" i="3"/>
  <c r="AP165" i="15"/>
  <c r="L362" i="3"/>
  <c r="L707" i="3"/>
  <c r="AP600" i="15"/>
  <c r="AP952" i="15"/>
  <c r="AP1017" i="15"/>
  <c r="AP344" i="15"/>
  <c r="AP620" i="15"/>
  <c r="AP153" i="15"/>
  <c r="AP197" i="15"/>
  <c r="AP816" i="15"/>
  <c r="AP516" i="15"/>
  <c r="AP772" i="15"/>
  <c r="AP1007" i="15"/>
  <c r="AP804" i="15"/>
  <c r="AP377" i="15"/>
  <c r="AP728" i="15"/>
  <c r="AP797" i="15"/>
  <c r="L155" i="3"/>
  <c r="AP653" i="15"/>
  <c r="AP360" i="15"/>
  <c r="AP713" i="15"/>
  <c r="AP992" i="15"/>
  <c r="AP464" i="15"/>
  <c r="AP569" i="15"/>
  <c r="AP502" i="15"/>
  <c r="L846" i="3"/>
  <c r="AP717" i="15"/>
  <c r="L614" i="3"/>
  <c r="AP477" i="15"/>
  <c r="AP789" i="15"/>
  <c r="L807" i="3"/>
  <c r="AP1032" i="15"/>
  <c r="AP17" i="15"/>
  <c r="AP710" i="15"/>
  <c r="AP479" i="15"/>
  <c r="L923" i="3"/>
  <c r="AP705" i="15"/>
  <c r="AP189" i="15"/>
  <c r="AP964" i="15"/>
  <c r="AP268" i="15"/>
  <c r="AP416" i="15"/>
  <c r="AP1005" i="15"/>
  <c r="L287" i="3"/>
  <c r="AP1004" i="15"/>
  <c r="L523" i="3"/>
  <c r="AP292" i="15"/>
  <c r="AP928" i="15"/>
  <c r="L769" i="3"/>
  <c r="AP643" i="15"/>
  <c r="AP524" i="15"/>
  <c r="AP638" i="15"/>
  <c r="AP668" i="15"/>
  <c r="L354" i="3"/>
  <c r="AP255" i="15"/>
  <c r="AP205" i="15"/>
  <c r="AP36" i="15"/>
  <c r="AP248" i="15"/>
  <c r="AP413" i="15"/>
  <c r="AP753" i="15"/>
  <c r="L58" i="3"/>
  <c r="AP448" i="15"/>
  <c r="AP1021" i="15"/>
  <c r="AP312" i="15"/>
  <c r="AP872" i="15"/>
  <c r="AP199" i="15"/>
  <c r="AP256" i="15"/>
  <c r="AP828" i="15"/>
  <c r="AP84" i="15"/>
  <c r="AP244" i="15"/>
  <c r="AP544" i="15"/>
  <c r="AP381" i="15"/>
  <c r="AP931" i="15"/>
  <c r="L547" i="3"/>
  <c r="L323" i="3"/>
  <c r="AP285" i="15"/>
  <c r="AP584" i="15"/>
  <c r="AP20" i="15"/>
  <c r="AP513" i="15"/>
  <c r="L511" i="3"/>
  <c r="AP390" i="15"/>
  <c r="AP904" i="15"/>
  <c r="AP528" i="15"/>
  <c r="AP656" i="15"/>
  <c r="AP982" i="15"/>
  <c r="AP505" i="15"/>
  <c r="AP260" i="15"/>
  <c r="AP333" i="15"/>
  <c r="L318" i="3"/>
  <c r="AP558" i="15"/>
  <c r="AP359" i="15"/>
  <c r="AP262" i="15"/>
  <c r="AP593" i="15"/>
  <c r="AP284" i="15"/>
  <c r="AP92" i="15"/>
  <c r="AP563" i="15"/>
  <c r="AP518" i="15"/>
  <c r="AP636" i="15"/>
  <c r="AP932" i="15"/>
  <c r="AP456" i="15"/>
  <c r="AP577" i="15"/>
  <c r="AP263" i="15"/>
  <c r="AP444" i="15"/>
  <c r="AP773" i="15"/>
  <c r="L158" i="3"/>
  <c r="AP1000" i="15"/>
  <c r="AP269" i="15"/>
  <c r="AP608" i="15"/>
  <c r="AP601" i="15"/>
  <c r="L227" i="3"/>
  <c r="AP172" i="15"/>
  <c r="AP11" i="15"/>
  <c r="AP132" i="15"/>
  <c r="AP133" i="15"/>
  <c r="AP649" i="15"/>
  <c r="AP68" i="15"/>
  <c r="AP900" i="15"/>
  <c r="AP666" i="15"/>
  <c r="AP733" i="15"/>
  <c r="AP216" i="15"/>
  <c r="AP476" i="15"/>
  <c r="AP27" i="15"/>
  <c r="AP264" i="15"/>
  <c r="AP56" i="15"/>
  <c r="L881" i="3"/>
  <c r="AP220" i="15"/>
  <c r="L657" i="3"/>
  <c r="L40" i="3"/>
  <c r="AP314" i="15"/>
  <c r="AP317" i="15"/>
  <c r="AP625" i="15"/>
  <c r="AP977" i="15"/>
  <c r="AP13" i="15"/>
  <c r="AP892" i="15"/>
  <c r="L850" i="3"/>
  <c r="AP860" i="15"/>
  <c r="L434" i="3"/>
  <c r="AP937" i="15"/>
  <c r="AP296" i="15"/>
  <c r="AP63" i="15"/>
  <c r="AP91" i="15"/>
  <c r="AP902" i="15"/>
  <c r="AP1030" i="15"/>
  <c r="AP277" i="15"/>
  <c r="AP929" i="15"/>
  <c r="AP960" i="15"/>
  <c r="L583" i="3"/>
  <c r="L157" i="3"/>
  <c r="L389" i="3"/>
  <c r="AP543" i="15"/>
  <c r="AP405" i="15"/>
  <c r="L495" i="3"/>
  <c r="AP116" i="15"/>
  <c r="AP647" i="15"/>
  <c r="AP979" i="15"/>
  <c r="AP41" i="15"/>
  <c r="L1025" i="3"/>
  <c r="AP1049" i="15"/>
  <c r="AP609" i="15"/>
  <c r="AP761" i="15"/>
  <c r="AP777" i="15"/>
  <c r="AP73" i="15"/>
  <c r="AP145" i="15"/>
  <c r="AP806" i="15"/>
  <c r="L48" i="3"/>
  <c r="AP740" i="15"/>
  <c r="AP164" i="15"/>
  <c r="AP612" i="15"/>
  <c r="L1027" i="3"/>
  <c r="AP1029" i="15"/>
  <c r="AP286" i="15"/>
  <c r="L642" i="3"/>
  <c r="AP926" i="15"/>
  <c r="AP990" i="15"/>
  <c r="AP249" i="15"/>
  <c r="AP10" i="15"/>
  <c r="AP839" i="15"/>
  <c r="AP628" i="15"/>
  <c r="AP129" i="15"/>
  <c r="AP57" i="15"/>
  <c r="AP426" i="15"/>
  <c r="L635" i="3"/>
  <c r="AP736" i="15"/>
  <c r="AP913" i="15"/>
  <c r="L339" i="3"/>
  <c r="AP787" i="15"/>
  <c r="L919" i="3"/>
  <c r="AP837" i="15"/>
  <c r="AP697" i="15"/>
  <c r="AP922" i="15"/>
  <c r="L314" i="3"/>
  <c r="AP1034" i="15"/>
  <c r="AP836" i="15"/>
  <c r="AP961" i="15"/>
  <c r="AP161" i="15"/>
  <c r="AP38" i="15"/>
  <c r="AP933" i="15"/>
  <c r="AP1037" i="15"/>
  <c r="AP336" i="15"/>
  <c r="L444" i="3"/>
  <c r="AP774" i="15"/>
  <c r="AP374" i="15"/>
  <c r="AP28" i="15"/>
  <c r="AP175" i="15"/>
  <c r="AP1041" i="15"/>
  <c r="AP282" i="15"/>
  <c r="AP627" i="15"/>
  <c r="AP367" i="15"/>
  <c r="AP394" i="15"/>
  <c r="AP39" i="15"/>
  <c r="AP156" i="15"/>
  <c r="AP127" i="15"/>
  <c r="AP224" i="15"/>
  <c r="AP845" i="15"/>
  <c r="AP721" i="15"/>
  <c r="L856" i="3"/>
  <c r="L441" i="3"/>
  <c r="AP443" i="15"/>
  <c r="L910" i="3"/>
  <c r="AP764" i="15"/>
  <c r="L762" i="3"/>
  <c r="L882" i="3"/>
  <c r="AP884" i="15"/>
  <c r="AP206" i="15"/>
  <c r="L324" i="3"/>
  <c r="AP539" i="15"/>
  <c r="AP141" i="15"/>
  <c r="AP818" i="15"/>
  <c r="AP401" i="15"/>
  <c r="AP382" i="15"/>
  <c r="AP357" i="15"/>
  <c r="AP820" i="15"/>
  <c r="L818" i="3"/>
  <c r="L975" i="3"/>
  <c r="AP652" i="15"/>
  <c r="AP597" i="15"/>
  <c r="L347" i="3"/>
  <c r="AP214" i="15"/>
  <c r="L849" i="3"/>
  <c r="AP243" i="15"/>
  <c r="AP894" i="15"/>
  <c r="AP417" i="15"/>
  <c r="L887" i="3"/>
  <c r="AP536" i="15"/>
  <c r="AP1023" i="15"/>
  <c r="AP775" i="15"/>
  <c r="AP802" i="15"/>
  <c r="L122" i="3"/>
  <c r="AP187" i="15"/>
  <c r="AP794" i="15"/>
  <c r="L638" i="3"/>
  <c r="AP134" i="15"/>
  <c r="AP604" i="15"/>
  <c r="L860" i="3"/>
  <c r="AP862" i="15"/>
  <c r="L466" i="3"/>
  <c r="AP347" i="15"/>
  <c r="AP414" i="15"/>
  <c r="AP102" i="15"/>
  <c r="AP97" i="15"/>
  <c r="AP1020" i="15"/>
  <c r="AP1024" i="15"/>
  <c r="AP121" i="15"/>
  <c r="AP55" i="15"/>
  <c r="AP179" i="15"/>
  <c r="AP510" i="15"/>
  <c r="L796" i="3"/>
  <c r="L368" i="3"/>
  <c r="AP425" i="15"/>
  <c r="AP66" i="15"/>
  <c r="AP618" i="15"/>
  <c r="AP302" i="15"/>
  <c r="AP469" i="15"/>
  <c r="AP361" i="15"/>
  <c r="AP119" i="15"/>
  <c r="AP71" i="15"/>
  <c r="AP1039" i="15"/>
  <c r="AP122" i="15"/>
  <c r="AP917" i="15"/>
  <c r="AP557" i="15"/>
  <c r="AP246" i="15"/>
  <c r="AP745" i="15"/>
  <c r="AP854" i="15"/>
  <c r="AP120" i="15"/>
  <c r="AP458" i="15"/>
  <c r="AP1045" i="15"/>
  <c r="L21" i="3"/>
  <c r="AP455" i="15"/>
  <c r="AP223" i="15"/>
  <c r="AP855" i="15"/>
  <c r="AP507" i="15"/>
  <c r="AP162" i="15"/>
  <c r="AP646" i="15"/>
  <c r="L458" i="3"/>
  <c r="L84" i="3"/>
  <c r="L77" i="3"/>
  <c r="L263" i="3"/>
  <c r="AP295" i="15"/>
  <c r="L144" i="3"/>
  <c r="AP251" i="15"/>
  <c r="L183" i="3"/>
  <c r="L1041" i="3"/>
  <c r="L1029" i="3"/>
  <c r="L839" i="3"/>
  <c r="L192" i="3"/>
  <c r="L675" i="3"/>
  <c r="L200" i="3"/>
  <c r="AP1011" i="15"/>
  <c r="L133" i="3"/>
  <c r="L142" i="3"/>
  <c r="L83" i="3"/>
  <c r="L91" i="3"/>
  <c r="L578" i="3"/>
  <c r="L997" i="3"/>
  <c r="L712" i="3"/>
  <c r="L877" i="3"/>
  <c r="L874" i="3"/>
  <c r="L940" i="3"/>
  <c r="L941" i="3"/>
  <c r="L957" i="3"/>
  <c r="L179" i="3"/>
  <c r="L396" i="3"/>
  <c r="L402" i="3"/>
  <c r="L684" i="3"/>
  <c r="L678" i="3"/>
  <c r="L904" i="3"/>
  <c r="L903" i="3"/>
  <c r="L108" i="3"/>
  <c r="L983" i="3"/>
  <c r="L970" i="3"/>
  <c r="L236" i="3"/>
  <c r="L148" i="3"/>
  <c r="L309" i="3"/>
  <c r="L165" i="3"/>
  <c r="L507" i="3"/>
  <c r="L532" i="3"/>
  <c r="L191" i="3"/>
  <c r="L566" i="3"/>
  <c r="L693" i="3"/>
  <c r="L687" i="3"/>
  <c r="L223" i="3"/>
  <c r="L231" i="3"/>
  <c r="L377" i="3"/>
  <c r="L386" i="3"/>
  <c r="L631" i="3"/>
  <c r="L1031" i="3"/>
  <c r="L127" i="3"/>
  <c r="AP909" i="15"/>
  <c r="L232" i="3"/>
  <c r="L239" i="3"/>
  <c r="L103" i="3"/>
  <c r="L110" i="3"/>
  <c r="L697" i="3"/>
  <c r="L692" i="3"/>
  <c r="L363" i="3"/>
  <c r="L370" i="3"/>
  <c r="L265" i="3"/>
  <c r="L348" i="3"/>
  <c r="L22" i="3"/>
  <c r="L649" i="3"/>
  <c r="L1026" i="3"/>
  <c r="AP967" i="15"/>
  <c r="L984" i="3"/>
  <c r="L971" i="3"/>
  <c r="L956" i="3"/>
  <c r="L709" i="3"/>
  <c r="L701" i="3"/>
  <c r="L92" i="3"/>
  <c r="L1048" i="3"/>
  <c r="L1008" i="3"/>
  <c r="L995" i="3"/>
  <c r="L303" i="3"/>
  <c r="L316" i="3"/>
  <c r="L937" i="3"/>
  <c r="L933" i="3"/>
  <c r="L418" i="3"/>
  <c r="L802" i="3"/>
  <c r="L718" i="3"/>
  <c r="L672" i="3"/>
  <c r="L31" i="3"/>
  <c r="AP803" i="15"/>
  <c r="AP906" i="15"/>
  <c r="AP379" i="15"/>
  <c r="AP343" i="15"/>
  <c r="AP365" i="15"/>
  <c r="AP783" i="15"/>
  <c r="AP994" i="15"/>
  <c r="AP785" i="15"/>
  <c r="L97" i="3"/>
  <c r="AP99" i="15"/>
  <c r="AP686" i="15"/>
  <c r="AP115" i="15"/>
  <c r="AP21" i="15"/>
  <c r="AP946" i="15"/>
  <c r="AP985" i="15"/>
  <c r="AP72" i="15"/>
  <c r="AP305" i="15"/>
  <c r="AP178" i="15"/>
  <c r="L740" i="3"/>
  <c r="AP742" i="15"/>
  <c r="AP174" i="15"/>
  <c r="AP135" i="15"/>
  <c r="L421" i="3"/>
  <c r="AP423" i="15"/>
  <c r="AP729" i="15"/>
  <c r="AP460" i="15"/>
  <c r="AP723" i="15"/>
  <c r="AP560" i="15"/>
  <c r="AP779" i="15"/>
  <c r="AP196" i="15"/>
  <c r="L330" i="3"/>
  <c r="AP332" i="15"/>
  <c r="L366" i="3"/>
  <c r="AP368" i="15"/>
  <c r="AP958" i="15"/>
  <c r="AP142" i="15"/>
  <c r="AP631" i="15"/>
  <c r="L238" i="3"/>
  <c r="AP240" i="15"/>
  <c r="AP962" i="15"/>
  <c r="AP682" i="15"/>
  <c r="AP123" i="15"/>
  <c r="AP811" i="15"/>
  <c r="AP843" i="15"/>
  <c r="AP137" i="15"/>
  <c r="AP573" i="15"/>
  <c r="L732" i="3"/>
  <c r="AP734" i="15"/>
  <c r="AP695" i="15"/>
  <c r="AP31" i="15"/>
  <c r="AP225" i="15"/>
  <c r="AP1012" i="15"/>
  <c r="AP679" i="15"/>
  <c r="AP78" i="15"/>
  <c r="AP37" i="15"/>
  <c r="AP462" i="15"/>
  <c r="AP186" i="15"/>
  <c r="AP948" i="15"/>
  <c r="AP699" i="15"/>
  <c r="AP971" i="15"/>
  <c r="AP234" i="15"/>
  <c r="AP231" i="15"/>
  <c r="AP105" i="15"/>
  <c r="L854" i="3"/>
  <c r="AP856" i="15"/>
  <c r="AP1010" i="15"/>
  <c r="L793" i="3"/>
  <c r="AP795" i="15"/>
  <c r="AP986" i="15"/>
  <c r="AP298" i="15"/>
  <c r="AP398" i="15"/>
  <c r="AP531" i="15"/>
  <c r="AP457" i="15"/>
  <c r="L492" i="3"/>
  <c r="AP494" i="15"/>
  <c r="AP254" i="15"/>
  <c r="L576" i="3"/>
  <c r="AP578" i="15"/>
  <c r="L361" i="3"/>
  <c r="AP363" i="15"/>
  <c r="AP14" i="15"/>
  <c r="AP147" i="15"/>
  <c r="AP79" i="15"/>
  <c r="AP103" i="15"/>
  <c r="AP758" i="15"/>
  <c r="AP362" i="15"/>
  <c r="AP698" i="15"/>
  <c r="AP498" i="15"/>
  <c r="AP474" i="15"/>
  <c r="AP150" i="15"/>
  <c r="AP112" i="15"/>
  <c r="AP88" i="15"/>
  <c r="AP86" i="15"/>
  <c r="AP338" i="15"/>
  <c r="AP154" i="15"/>
  <c r="AP330" i="15"/>
  <c r="AP98" i="15"/>
  <c r="AP93" i="15"/>
  <c r="AP570" i="15"/>
  <c r="AP346" i="15"/>
  <c r="AP554" i="15"/>
  <c r="AP96" i="15"/>
  <c r="AP100" i="15"/>
  <c r="AP213" i="15"/>
  <c r="AP562" i="15"/>
  <c r="AP146" i="15"/>
  <c r="AP322" i="15"/>
  <c r="AP138" i="15"/>
  <c r="AP166" i="15"/>
  <c r="AP94" i="15"/>
  <c r="AP43" i="15"/>
  <c r="AP706" i="15"/>
  <c r="AP342" i="15"/>
  <c r="AP354" i="15"/>
  <c r="AP634" i="15"/>
  <c r="AP46" i="15"/>
  <c r="AP101" i="15"/>
  <c r="AP49" i="15"/>
  <c r="AP762" i="15"/>
  <c r="AP85" i="15"/>
  <c r="AP670" i="15"/>
  <c r="AP722" i="15"/>
  <c r="AP215" i="15"/>
  <c r="L23" i="3" l="1"/>
  <c r="L20" i="3"/>
  <c r="AP23" i="15"/>
  <c r="L1" i="3" l="1"/>
  <c r="AE282" i="35"/>
  <c r="AE58" i="35"/>
  <c r="AE400" i="35"/>
  <c r="AE142" i="35"/>
  <c r="AE445" i="35"/>
  <c r="AE324" i="35"/>
  <c r="AE174" i="35"/>
  <c r="AE232" i="35"/>
  <c r="AE44" i="35"/>
  <c r="AE397" i="35"/>
  <c r="AE280" i="35"/>
  <c r="AE184" i="35"/>
  <c r="AE148" i="35"/>
  <c r="AE448" i="35"/>
  <c r="AE366" i="35"/>
  <c r="AE386" i="35"/>
  <c r="AE52" i="35"/>
  <c r="AE74" i="35"/>
  <c r="AE72" i="35"/>
  <c r="AE35" i="35"/>
  <c r="AE380" i="35"/>
  <c r="AE98" i="35"/>
  <c r="AE126" i="35"/>
  <c r="AE411" i="35"/>
  <c r="AE123" i="35"/>
  <c r="AE351" i="35"/>
  <c r="AE19" i="35"/>
  <c r="AE25" i="35"/>
  <c r="AE290" i="35"/>
  <c r="AE426" i="35"/>
  <c r="AE334" i="35"/>
  <c r="AE178" i="35"/>
  <c r="AE286" i="35"/>
  <c r="AE395" i="35"/>
  <c r="AE235" i="35"/>
  <c r="AE177" i="35"/>
  <c r="AE102" i="35"/>
  <c r="AE243" i="35"/>
  <c r="AE391" i="35"/>
  <c r="AE267" i="35"/>
  <c r="AE195" i="35"/>
  <c r="AE54" i="35"/>
  <c r="AE95" i="35"/>
  <c r="AE443" i="35"/>
  <c r="AE379" i="35"/>
  <c r="AE398" i="35"/>
  <c r="AE140" i="35"/>
  <c r="AE258" i="35"/>
  <c r="AE370" i="35"/>
  <c r="AE47" i="35"/>
  <c r="AE313" i="35"/>
  <c r="AE167" i="35"/>
  <c r="AE419" i="35"/>
  <c r="AE87" i="35"/>
  <c r="AE223" i="35"/>
  <c r="AE194" i="35"/>
  <c r="AE134" i="35"/>
  <c r="AE130" i="35"/>
  <c r="AE371" i="35"/>
  <c r="AE331" i="35"/>
  <c r="AE181" i="35"/>
  <c r="AE226" i="35"/>
  <c r="AE245" i="35"/>
  <c r="AE73" i="35"/>
  <c r="AE344" i="35"/>
  <c r="AE114" i="35"/>
  <c r="AE414" i="35"/>
  <c r="AE316" i="35"/>
  <c r="AE227" i="35"/>
  <c r="AE208" i="35"/>
  <c r="AE82" i="35"/>
  <c r="AE171" i="35"/>
  <c r="AE396" i="35"/>
  <c r="AE170" i="35"/>
  <c r="AE314" i="35"/>
  <c r="AE406" i="35"/>
  <c r="AE300" i="35"/>
  <c r="AE70" i="35"/>
  <c r="AE91" i="35"/>
  <c r="AE436" i="35"/>
  <c r="AE77" i="35"/>
  <c r="AE401" i="35"/>
  <c r="AE103" i="35"/>
  <c r="AE60" i="35"/>
  <c r="AE352" i="35"/>
  <c r="AE355" i="35"/>
  <c r="AE368" i="35"/>
  <c r="AE252" i="35"/>
  <c r="AE120" i="35"/>
  <c r="AE88" i="35"/>
  <c r="AE238" i="35"/>
  <c r="AE116" i="35"/>
  <c r="AE418" i="35"/>
  <c r="AE281" i="35"/>
  <c r="AE330" i="35"/>
  <c r="AE381" i="35"/>
  <c r="AE323" i="35"/>
  <c r="AE403" i="35"/>
  <c r="AE160" i="35"/>
  <c r="AE206" i="35"/>
  <c r="AE427" i="35"/>
  <c r="AE378" i="35"/>
  <c r="AE190" i="35"/>
  <c r="AE247" i="35"/>
  <c r="AE186" i="35"/>
  <c r="AE108" i="35"/>
  <c r="AE112" i="35"/>
  <c r="AE298" i="35"/>
  <c r="AE432" i="35"/>
  <c r="AE327" i="35"/>
  <c r="AE438" i="35"/>
  <c r="AE428" i="35"/>
  <c r="AE409" i="35"/>
  <c r="AE261" i="35"/>
  <c r="AE166" i="35"/>
  <c r="AE274" i="35"/>
  <c r="AE145" i="35"/>
  <c r="AE392" i="35"/>
  <c r="AE413" i="35"/>
  <c r="AE16" i="35"/>
  <c r="AE420" i="35"/>
  <c r="AE446" i="35"/>
  <c r="AE440" i="35"/>
  <c r="AE50" i="35"/>
  <c r="AE422" i="35"/>
  <c r="AE309" i="35"/>
  <c r="AE444" i="35"/>
  <c r="AE158" i="35"/>
  <c r="AE441" i="35"/>
  <c r="AE107" i="35"/>
  <c r="AE110" i="35"/>
  <c r="AE32" i="35"/>
  <c r="AE92" i="35"/>
  <c r="AE417" i="35"/>
  <c r="AE49" i="35"/>
  <c r="AE163" i="35"/>
  <c r="AE196" i="35"/>
  <c r="AE66" i="35"/>
  <c r="AE187" i="35"/>
  <c r="AE356" i="35"/>
  <c r="AE275" i="35"/>
  <c r="AE318" i="35"/>
  <c r="AE217" i="35"/>
  <c r="AE218" i="35"/>
  <c r="AE159" i="35"/>
  <c r="AE131" i="35"/>
  <c r="AE205" i="35"/>
  <c r="AE45" i="35"/>
  <c r="AE36" i="35"/>
  <c r="AE207" i="35"/>
  <c r="AE297" i="35"/>
  <c r="AE423" i="35"/>
  <c r="AE339" i="35"/>
  <c r="AE173" i="35"/>
  <c r="AE229" i="35"/>
  <c r="AE55" i="35"/>
  <c r="AE367" i="35"/>
  <c r="AE435" i="35"/>
  <c r="AE180" i="35"/>
  <c r="AE127" i="35"/>
  <c r="AE198" i="35"/>
  <c r="AE150" i="35"/>
  <c r="AE257" i="35"/>
  <c r="AE332" i="35"/>
  <c r="AE415" i="35"/>
  <c r="AE239" i="35"/>
  <c r="AE294" i="35"/>
  <c r="AE429" i="35"/>
  <c r="AE18" i="35"/>
  <c r="AE80" i="35"/>
  <c r="AE86" i="35"/>
  <c r="AE136" i="35"/>
  <c r="AE407" i="35"/>
  <c r="AE310" i="35"/>
  <c r="AE94" i="35"/>
  <c r="AE375" i="35"/>
  <c r="AE17" i="35"/>
  <c r="AE388" i="35"/>
  <c r="AE240" i="35"/>
  <c r="AE307" i="35"/>
  <c r="AE335" i="35"/>
  <c r="AE430" i="35"/>
  <c r="AE362" i="35"/>
  <c r="AE248" i="35"/>
  <c r="AE385" i="35"/>
  <c r="AE416" i="35"/>
  <c r="AE224" i="35"/>
  <c r="AE285" i="35"/>
  <c r="AE404" i="35"/>
  <c r="AE65" i="35"/>
  <c r="AE193" i="35"/>
  <c r="AE168" i="35"/>
  <c r="AE353" i="35"/>
  <c r="AE33" i="35"/>
  <c r="AE376" i="35"/>
  <c r="AE302" i="35"/>
  <c r="AE296" i="35"/>
  <c r="AE222" i="35"/>
  <c r="AE230" i="35"/>
  <c r="AE365" i="35"/>
  <c r="AE26" i="35"/>
  <c r="AE233" i="35"/>
  <c r="AE359" i="35"/>
  <c r="AE34" i="35"/>
  <c r="AE317" i="35"/>
  <c r="AE76" i="35"/>
  <c r="AE59" i="35"/>
  <c r="AE372" i="35"/>
  <c r="AE109" i="35"/>
  <c r="AE383" i="35"/>
  <c r="AE287" i="35"/>
  <c r="AE270" i="35"/>
  <c r="AE434" i="35"/>
  <c r="AE259" i="35"/>
  <c r="AE105" i="35"/>
  <c r="AE162" i="35"/>
  <c r="AE319" i="35"/>
  <c r="AE393" i="35"/>
  <c r="AE293" i="35"/>
  <c r="AE283" i="35"/>
  <c r="AE216" i="35"/>
  <c r="AE271" i="35"/>
  <c r="AE433" i="35"/>
  <c r="AE412" i="35"/>
  <c r="AE147" i="35"/>
  <c r="AE154" i="35"/>
  <c r="AE251" i="35"/>
  <c r="AE402" i="35"/>
  <c r="AE260" i="35"/>
  <c r="AE213" i="35"/>
  <c r="AE146" i="35"/>
  <c r="AE144" i="35"/>
  <c r="AE304" i="35"/>
  <c r="AE346" i="35"/>
  <c r="AE12" i="35"/>
  <c r="AE315" i="35"/>
  <c r="AE119" i="35"/>
  <c r="AE387" i="35"/>
  <c r="AE100" i="35"/>
  <c r="AE425" i="35"/>
  <c r="AE221" i="35"/>
  <c r="AE363" i="35"/>
  <c r="AE326" i="35"/>
  <c r="AE253" i="35"/>
  <c r="AE399" i="35"/>
  <c r="AE137" i="35"/>
  <c r="AE219" i="35"/>
  <c r="AE340" i="35"/>
  <c r="AE364" i="35"/>
  <c r="AE228" i="35"/>
  <c r="AE210" i="35"/>
  <c r="AE169" i="35"/>
  <c r="AE61" i="35"/>
  <c r="AE153" i="35"/>
  <c r="AE408" i="35"/>
  <c r="AE220" i="35"/>
  <c r="AE96" i="35"/>
  <c r="AE390" i="35"/>
  <c r="AE321" i="35"/>
  <c r="AE341" i="35"/>
  <c r="AE447" i="35"/>
  <c r="AE325" i="35"/>
  <c r="AE262" i="35"/>
  <c r="AE83" i="35"/>
  <c r="AE200" i="35"/>
  <c r="AE182" i="35"/>
  <c r="AE437" i="35"/>
  <c r="AE377" i="35"/>
  <c r="AE161" i="35"/>
  <c r="AE179" i="35"/>
  <c r="AE410" i="35"/>
  <c r="AE183" i="35"/>
  <c r="AE29" i="35"/>
  <c r="AE439" i="35"/>
  <c r="AE305" i="35"/>
  <c r="AE81" i="35"/>
  <c r="AE151" i="35"/>
  <c r="AE272" i="35"/>
  <c r="AE255" i="35"/>
  <c r="AE424" i="35"/>
  <c r="AE369" i="35"/>
  <c r="AE421" i="35"/>
  <c r="AE374" i="35"/>
  <c r="AE278" i="35"/>
  <c r="AE191" i="35"/>
  <c r="AE301" i="35"/>
  <c r="AE106" i="35"/>
  <c r="AE357" i="35"/>
  <c r="AE172" i="35"/>
  <c r="AE57" i="35"/>
  <c r="AE405" i="35"/>
  <c r="AE39" i="35"/>
  <c r="AE249" i="35"/>
  <c r="AE104" i="35"/>
  <c r="AE431" i="35"/>
  <c r="AE299" i="35"/>
  <c r="AE176" i="35"/>
  <c r="AE384" i="35"/>
  <c r="AE185" i="35"/>
  <c r="AE23" i="35"/>
  <c r="AE442" i="35"/>
  <c r="AE27" i="35"/>
  <c r="AE394" i="35"/>
  <c r="BM263" i="35" l="1"/>
  <c r="BM68" i="35"/>
  <c r="BM214" i="35"/>
  <c r="BM337" i="35"/>
  <c r="BM250" i="35"/>
  <c r="BM129" i="35"/>
  <c r="BM212" i="35"/>
  <c r="BM164" i="35"/>
  <c r="BM53" i="35"/>
  <c r="BM328" i="35"/>
  <c r="BM89" i="35"/>
  <c r="BM15" i="35"/>
  <c r="BM215" i="35"/>
  <c r="BM360" i="35"/>
  <c r="BM199" i="35"/>
  <c r="BM268" i="35"/>
  <c r="BM333" i="35"/>
  <c r="BM31" i="35"/>
  <c r="BM63" i="35"/>
  <c r="BM14" i="35"/>
  <c r="BM311" i="35"/>
  <c r="BM201" i="35"/>
  <c r="AE354" i="35"/>
  <c r="BM156" i="35"/>
  <c r="BM46" i="35"/>
  <c r="BM241" i="35"/>
  <c r="BM288" i="35"/>
  <c r="BM118" i="35"/>
  <c r="BM322" i="35"/>
  <c r="BM135" i="35"/>
  <c r="BM265" i="35"/>
  <c r="BM234" i="35"/>
  <c r="BM264" i="35"/>
  <c r="BM292" i="35"/>
  <c r="BM79" i="35"/>
  <c r="BM189" i="35"/>
  <c r="BM244" i="35"/>
  <c r="BM237" i="35"/>
  <c r="BM93" i="35"/>
  <c r="BM132" i="35"/>
  <c r="BM277" i="35"/>
  <c r="BM28" i="35"/>
  <c r="BM111" i="35"/>
  <c r="BM42" i="35"/>
  <c r="BM69" i="35"/>
  <c r="BM56" i="35"/>
  <c r="BM254" i="35"/>
  <c r="BM197" i="35"/>
  <c r="BM143" i="35"/>
  <c r="BM303" i="35"/>
  <c r="BM347" i="35"/>
  <c r="BM122" i="35"/>
  <c r="BM361" i="35"/>
  <c r="BM345" i="35"/>
  <c r="BM97" i="35"/>
  <c r="BM78" i="35"/>
  <c r="BM138" i="35"/>
  <c r="BM373" i="35"/>
  <c r="BM51" i="35"/>
  <c r="BM349" i="35"/>
  <c r="BM117" i="35"/>
  <c r="BM90" i="35"/>
  <c r="BM157" i="35"/>
  <c r="BM236" i="35"/>
  <c r="BM202" i="35"/>
  <c r="BM121" i="35"/>
  <c r="BM203" i="35"/>
  <c r="BM209" i="35"/>
  <c r="BM312" i="35"/>
  <c r="BM149" i="35"/>
  <c r="BM75" i="35"/>
  <c r="BM192" i="35"/>
  <c r="BM246" i="35"/>
  <c r="BM20" i="35"/>
  <c r="BM11" i="35"/>
  <c r="BM284" i="35"/>
  <c r="BM24" i="35"/>
  <c r="BM188" i="35"/>
  <c r="BM85" i="35"/>
  <c r="BM276" i="35"/>
  <c r="BM175" i="35"/>
  <c r="BM231" i="35"/>
  <c r="BM306" i="35"/>
  <c r="BM382" i="35"/>
  <c r="BM289" i="35"/>
  <c r="BM101" i="35"/>
  <c r="BM124" i="35"/>
  <c r="BM329" i="35"/>
  <c r="BM37" i="35"/>
  <c r="BM273" i="35"/>
  <c r="BM342" i="35"/>
  <c r="AE53" i="35" l="1"/>
  <c r="AE51" i="35"/>
  <c r="AE156" i="35"/>
  <c r="AE241" i="35"/>
  <c r="BM308" i="35"/>
  <c r="BM211" i="35"/>
  <c r="BM128" i="35"/>
  <c r="AE48" i="35"/>
  <c r="BM48" i="35"/>
  <c r="BM64" i="35"/>
  <c r="AE291" i="35"/>
  <c r="BM291" i="35"/>
  <c r="BM30" i="35"/>
  <c r="AE225" i="35"/>
  <c r="BM225" i="35"/>
  <c r="AE269" i="35"/>
  <c r="BM269" i="35"/>
  <c r="AE295" i="35"/>
  <c r="BM295" i="35"/>
  <c r="AE350" i="35"/>
  <c r="BM350" i="35"/>
  <c r="AE128" i="35"/>
  <c r="AE118" i="35"/>
  <c r="AE348" i="35"/>
  <c r="BM348" i="35"/>
  <c r="BM266" i="35"/>
  <c r="AE115" i="35"/>
  <c r="BM115" i="35"/>
  <c r="AE256" i="35"/>
  <c r="BM256" i="35"/>
  <c r="BM141" i="35"/>
  <c r="BM338" i="35"/>
  <c r="AE84" i="35"/>
  <c r="BM84" i="35"/>
  <c r="AE125" i="35"/>
  <c r="BM125" i="35"/>
  <c r="AE152" i="35"/>
  <c r="BM152" i="35"/>
  <c r="AE336" i="35"/>
  <c r="BM336" i="35"/>
  <c r="AE99" i="35"/>
  <c r="BM99" i="35"/>
  <c r="AE40" i="35"/>
  <c r="BM40" i="35"/>
  <c r="BM358" i="35"/>
  <c r="AE211" i="35"/>
  <c r="BM21" i="35"/>
  <c r="AE306" i="35"/>
  <c r="AE13" i="35"/>
  <c r="BM13" i="35"/>
  <c r="AE165" i="35"/>
  <c r="BM165" i="35"/>
  <c r="AE67" i="35"/>
  <c r="BM67" i="35"/>
  <c r="AE133" i="35"/>
  <c r="BM133" i="35"/>
  <c r="AE62" i="35"/>
  <c r="BM62" i="35"/>
  <c r="AE139" i="35"/>
  <c r="BM139" i="35"/>
  <c r="AE358" i="35"/>
  <c r="AE38" i="35"/>
  <c r="BM38" i="35"/>
  <c r="BM43" i="35"/>
  <c r="AE343" i="35"/>
  <c r="BM343" i="35"/>
  <c r="BM41" i="35"/>
  <c r="BM22" i="35"/>
  <c r="AE242" i="35"/>
  <c r="BM242" i="35"/>
  <c r="AE279" i="35"/>
  <c r="BM279" i="35"/>
  <c r="AE143" i="35"/>
  <c r="AE204" i="35"/>
  <c r="BM204" i="35"/>
  <c r="AE389" i="35"/>
  <c r="BM389" i="35"/>
  <c r="AE308" i="35"/>
  <c r="AE113" i="35"/>
  <c r="BM113" i="35"/>
  <c r="AE71" i="35"/>
  <c r="BM71" i="35"/>
  <c r="AE320" i="35"/>
  <c r="BM320" i="35"/>
  <c r="BM354" i="35"/>
  <c r="AE155" i="35"/>
  <c r="BM155" i="35"/>
  <c r="AE273" i="35"/>
  <c r="AE231" i="35"/>
  <c r="AE214" i="35"/>
  <c r="AE43" i="35"/>
  <c r="AE124" i="35"/>
  <c r="AE188" i="35"/>
  <c r="AE75" i="35"/>
  <c r="AE157" i="35"/>
  <c r="AE361" i="35"/>
  <c r="AE277" i="35"/>
  <c r="AE31" i="35"/>
  <c r="AE254" i="35"/>
  <c r="AE28" i="35"/>
  <c r="AE79" i="35"/>
  <c r="AE129" i="35"/>
  <c r="AE175" i="35"/>
  <c r="AE78" i="35"/>
  <c r="AE234" i="35"/>
  <c r="AE333" i="35"/>
  <c r="AE236" i="35"/>
  <c r="AE197" i="35"/>
  <c r="AE360" i="35"/>
  <c r="AE276" i="35"/>
  <c r="AE246" i="35"/>
  <c r="AE312" i="35"/>
  <c r="AE121" i="35"/>
  <c r="AE97" i="35"/>
  <c r="AE303" i="35"/>
  <c r="AE42" i="35"/>
  <c r="AE265" i="35"/>
  <c r="AE135" i="35"/>
  <c r="AE14" i="35"/>
  <c r="AE268" i="35"/>
  <c r="AE89" i="35"/>
  <c r="AE164" i="35"/>
  <c r="AE263" i="35"/>
  <c r="AE30" i="35"/>
  <c r="AE21" i="35"/>
  <c r="AE338" i="35"/>
  <c r="AE64" i="35"/>
  <c r="AE342" i="35"/>
  <c r="AE289" i="35"/>
  <c r="AE284" i="35"/>
  <c r="AE138" i="35"/>
  <c r="AE122" i="35"/>
  <c r="AE69" i="35"/>
  <c r="AE189" i="35"/>
  <c r="AE264" i="35"/>
  <c r="AE212" i="35"/>
  <c r="AE15" i="35"/>
  <c r="AE203" i="35"/>
  <c r="AE373" i="35"/>
  <c r="AE244" i="35"/>
  <c r="AE68" i="35"/>
  <c r="AE22" i="35"/>
  <c r="AE90" i="35"/>
  <c r="AE141" i="35"/>
  <c r="AE266" i="35"/>
  <c r="AE329" i="35"/>
  <c r="AE20" i="35"/>
  <c r="AE117" i="35"/>
  <c r="AE237" i="35"/>
  <c r="AE288" i="35"/>
  <c r="AE46" i="35"/>
  <c r="AE215" i="35"/>
  <c r="AE337" i="35"/>
  <c r="AE382" i="35"/>
  <c r="AE322" i="35"/>
  <c r="AE149" i="35"/>
  <c r="AE101" i="35"/>
  <c r="AE24" i="35"/>
  <c r="AE292" i="35"/>
  <c r="AE37" i="35"/>
  <c r="AE250" i="35"/>
  <c r="AE85" i="35"/>
  <c r="AE192" i="35"/>
  <c r="AE209" i="35"/>
  <c r="AE345" i="35"/>
  <c r="AE93" i="35"/>
  <c r="AE63" i="35"/>
  <c r="AE328" i="35"/>
  <c r="AE311" i="35"/>
  <c r="AE41" i="35"/>
  <c r="AE132" i="35"/>
  <c r="AE349" i="35"/>
  <c r="AE56" i="35"/>
  <c r="AE11" i="35"/>
  <c r="AE202" i="35"/>
  <c r="AE347" i="35"/>
  <c r="AE111" i="35"/>
  <c r="AE201" i="35"/>
  <c r="AE199" i="35"/>
  <c r="AH448" i="35" l="1"/>
  <c r="AT448" i="35" s="1"/>
  <c r="AH447" i="35"/>
  <c r="AT447" i="35" s="1"/>
  <c r="AH446" i="35"/>
  <c r="AT446" i="35" s="1"/>
  <c r="AH445" i="35"/>
  <c r="AT445" i="35" s="1"/>
  <c r="AH444" i="35"/>
  <c r="AT444" i="35" s="1"/>
  <c r="AH443" i="35"/>
  <c r="AT443" i="35" s="1"/>
  <c r="AH442" i="35"/>
  <c r="AT442" i="35" s="1"/>
  <c r="AH441" i="35"/>
  <c r="AT441" i="35" s="1"/>
  <c r="AH440" i="35"/>
  <c r="AT440" i="35" s="1"/>
  <c r="AH439" i="35"/>
  <c r="AT439" i="35" s="1"/>
  <c r="AH438" i="35"/>
  <c r="AT438" i="35" s="1"/>
  <c r="AH437" i="35"/>
  <c r="AT437" i="35" s="1"/>
  <c r="AH436" i="35"/>
  <c r="AT436" i="35" s="1"/>
  <c r="AH435" i="35"/>
  <c r="AT435" i="35" s="1"/>
  <c r="AH434" i="35"/>
  <c r="AT434" i="35" s="1"/>
  <c r="AH433" i="35"/>
  <c r="AT433" i="35" s="1"/>
  <c r="AH432" i="35"/>
  <c r="AT432" i="35" s="1"/>
  <c r="AH431" i="35"/>
  <c r="AT431" i="35" s="1"/>
  <c r="AH430" i="35"/>
  <c r="AT430" i="35" s="1"/>
  <c r="AH429" i="35"/>
  <c r="AT429" i="35" s="1"/>
  <c r="AH428" i="35"/>
  <c r="AT428" i="35" s="1"/>
  <c r="AH427" i="35"/>
  <c r="AT427" i="35" s="1"/>
  <c r="AH426" i="35"/>
  <c r="AT426" i="35" s="1"/>
  <c r="AH425" i="35"/>
  <c r="AT425" i="35" s="1"/>
  <c r="AH424" i="35"/>
  <c r="AT424" i="35" s="1"/>
  <c r="AH423" i="35"/>
  <c r="AT423" i="35" s="1"/>
  <c r="AH422" i="35"/>
  <c r="AT422" i="35" s="1"/>
  <c r="AH421" i="35"/>
  <c r="AT421" i="35" s="1"/>
  <c r="AH420" i="35"/>
  <c r="AT420" i="35" s="1"/>
  <c r="AH419" i="35"/>
  <c r="AT419" i="35" s="1"/>
  <c r="AH418" i="35"/>
  <c r="AT418" i="35" s="1"/>
  <c r="AH417" i="35"/>
  <c r="AT417" i="35" s="1"/>
  <c r="AH416" i="35"/>
  <c r="AT416" i="35" s="1"/>
  <c r="AH415" i="35"/>
  <c r="AT415" i="35" s="1"/>
  <c r="AH414" i="35"/>
  <c r="AT414" i="35" s="1"/>
  <c r="AH413" i="35"/>
  <c r="AT413" i="35" s="1"/>
  <c r="AH412" i="35"/>
  <c r="AT412" i="35" s="1"/>
  <c r="AH411" i="35"/>
  <c r="AT411" i="35" s="1"/>
  <c r="AH410" i="35"/>
  <c r="AT410" i="35" s="1"/>
  <c r="AH409" i="35"/>
  <c r="AT409" i="35" s="1"/>
  <c r="AH408" i="35"/>
  <c r="AT408" i="35" s="1"/>
  <c r="AH407" i="35"/>
  <c r="AT407" i="35" s="1"/>
  <c r="AH406" i="35"/>
  <c r="AT406" i="35" s="1"/>
  <c r="AH405" i="35"/>
  <c r="AT405" i="35" s="1"/>
  <c r="AH404" i="35"/>
  <c r="AT404" i="35" s="1"/>
  <c r="AH403" i="35"/>
  <c r="AT403" i="35" s="1"/>
  <c r="AH402" i="35"/>
  <c r="AT402" i="35" s="1"/>
  <c r="AH401" i="35"/>
  <c r="AT401" i="35" s="1"/>
  <c r="AH400" i="35"/>
  <c r="AT400" i="35" s="1"/>
  <c r="AH399" i="35"/>
  <c r="AT399" i="35" s="1"/>
  <c r="AH398" i="35"/>
  <c r="AT398" i="35" s="1"/>
  <c r="AH397" i="35"/>
  <c r="AT397" i="35" s="1"/>
  <c r="AH396" i="35"/>
  <c r="AT396" i="35" s="1"/>
  <c r="AH395" i="35"/>
  <c r="AT395" i="35" s="1"/>
  <c r="AH394" i="35"/>
  <c r="AT394" i="35" s="1"/>
  <c r="AH393" i="35"/>
  <c r="AT393" i="35" s="1"/>
  <c r="AH392" i="35"/>
  <c r="AT392" i="35" s="1"/>
  <c r="AH391" i="35"/>
  <c r="AT391" i="35" s="1"/>
  <c r="AH390" i="35"/>
  <c r="AT390" i="35" s="1"/>
  <c r="AH389" i="35"/>
  <c r="AT389" i="35" s="1"/>
  <c r="AH388" i="35"/>
  <c r="AT388" i="35" s="1"/>
  <c r="AH387" i="35"/>
  <c r="AT387" i="35" s="1"/>
  <c r="AH386" i="35"/>
  <c r="AT386" i="35" s="1"/>
  <c r="AH385" i="35"/>
  <c r="AT385" i="35" s="1"/>
  <c r="AH384" i="35"/>
  <c r="AT384" i="35" s="1"/>
  <c r="AH383" i="35"/>
  <c r="AT383" i="35" s="1"/>
  <c r="AH382" i="35"/>
  <c r="AT382" i="35" s="1"/>
  <c r="AH381" i="35"/>
  <c r="AT381" i="35" s="1"/>
  <c r="AH380" i="35"/>
  <c r="AT380" i="35" s="1"/>
  <c r="AH379" i="35"/>
  <c r="AT379" i="35" s="1"/>
  <c r="AH378" i="35"/>
  <c r="AT378" i="35" s="1"/>
  <c r="AH377" i="35"/>
  <c r="AT377" i="35" s="1"/>
  <c r="AH376" i="35"/>
  <c r="AT376" i="35" s="1"/>
  <c r="AH375" i="35"/>
  <c r="AT375" i="35" s="1"/>
  <c r="AH374" i="35"/>
  <c r="AT374" i="35" s="1"/>
  <c r="AH373" i="35"/>
  <c r="AT373" i="35" s="1"/>
  <c r="AH372" i="35"/>
  <c r="AT372" i="35" s="1"/>
  <c r="AH371" i="35"/>
  <c r="AT371" i="35" s="1"/>
  <c r="AH370" i="35"/>
  <c r="AT370" i="35" s="1"/>
  <c r="AH369" i="35"/>
  <c r="AT369" i="35" s="1"/>
  <c r="AH368" i="35"/>
  <c r="AT368" i="35" s="1"/>
  <c r="AH367" i="35"/>
  <c r="AT367" i="35" s="1"/>
  <c r="AH366" i="35"/>
  <c r="AT366" i="35" s="1"/>
  <c r="AH365" i="35"/>
  <c r="AT365" i="35" s="1"/>
  <c r="AH364" i="35"/>
  <c r="AT364" i="35" s="1"/>
  <c r="AH363" i="35"/>
  <c r="AT363" i="35" s="1"/>
  <c r="AH362" i="35"/>
  <c r="AT362" i="35" s="1"/>
  <c r="AH361" i="35"/>
  <c r="AH360" i="35"/>
  <c r="AT360" i="35" s="1"/>
  <c r="AH359" i="35"/>
  <c r="AT359" i="35" s="1"/>
  <c r="AH358" i="35"/>
  <c r="AT358" i="35" s="1"/>
  <c r="AH357" i="35"/>
  <c r="AT357" i="35" s="1"/>
  <c r="AH356" i="35"/>
  <c r="AT356" i="35" s="1"/>
  <c r="AH355" i="35"/>
  <c r="AT355" i="35" s="1"/>
  <c r="AH354" i="35"/>
  <c r="AT354" i="35" s="1"/>
  <c r="AH353" i="35"/>
  <c r="AT353" i="35" s="1"/>
  <c r="AH352" i="35"/>
  <c r="AT352" i="35" s="1"/>
  <c r="AH351" i="35"/>
  <c r="AT351" i="35" s="1"/>
  <c r="AH350" i="35"/>
  <c r="AT350" i="35" s="1"/>
  <c r="AH349" i="35"/>
  <c r="AT349" i="35" s="1"/>
  <c r="AH348" i="35"/>
  <c r="AT348" i="35" s="1"/>
  <c r="AH347" i="35"/>
  <c r="AT347" i="35" s="1"/>
  <c r="AH346" i="35"/>
  <c r="AT346" i="35" s="1"/>
  <c r="AH345" i="35"/>
  <c r="AT345" i="35" s="1"/>
  <c r="AH344" i="35"/>
  <c r="AT344" i="35" s="1"/>
  <c r="AH343" i="35"/>
  <c r="AT343" i="35" s="1"/>
  <c r="AH342" i="35"/>
  <c r="AT342" i="35" s="1"/>
  <c r="AH341" i="35"/>
  <c r="AT341" i="35" s="1"/>
  <c r="AH340" i="35"/>
  <c r="AT340" i="35" s="1"/>
  <c r="AH339" i="35"/>
  <c r="AT339" i="35" s="1"/>
  <c r="AH338" i="35"/>
  <c r="AT338" i="35" s="1"/>
  <c r="AH337" i="35"/>
  <c r="AT337" i="35" s="1"/>
  <c r="AH336" i="35"/>
  <c r="AT336" i="35" s="1"/>
  <c r="AH335" i="35"/>
  <c r="AT335" i="35" s="1"/>
  <c r="AH334" i="35"/>
  <c r="AT334" i="35" s="1"/>
  <c r="AH333" i="35"/>
  <c r="AT333" i="35" s="1"/>
  <c r="AH332" i="35"/>
  <c r="AT332" i="35" s="1"/>
  <c r="AH331" i="35"/>
  <c r="AT331" i="35" s="1"/>
  <c r="AH330" i="35"/>
  <c r="AT330" i="35" s="1"/>
  <c r="AH329" i="35"/>
  <c r="AT329" i="35" s="1"/>
  <c r="AH328" i="35"/>
  <c r="AT328" i="35" s="1"/>
  <c r="AH327" i="35"/>
  <c r="AT327" i="35" s="1"/>
  <c r="AH326" i="35"/>
  <c r="AT326" i="35" s="1"/>
  <c r="AH325" i="35"/>
  <c r="AT325" i="35" s="1"/>
  <c r="AH324" i="35"/>
  <c r="AT324" i="35" s="1"/>
  <c r="AH323" i="35"/>
  <c r="AT323" i="35" s="1"/>
  <c r="AH322" i="35"/>
  <c r="AT322" i="35" s="1"/>
  <c r="AH321" i="35"/>
  <c r="AT321" i="35" s="1"/>
  <c r="AH320" i="35"/>
  <c r="AT320" i="35" s="1"/>
  <c r="AH319" i="35"/>
  <c r="AT319" i="35" s="1"/>
  <c r="AH318" i="35"/>
  <c r="AT318" i="35" s="1"/>
  <c r="AH317" i="35"/>
  <c r="AT317" i="35" s="1"/>
  <c r="AH316" i="35"/>
  <c r="AT316" i="35" s="1"/>
  <c r="AH315" i="35"/>
  <c r="AT315" i="35" s="1"/>
  <c r="AH314" i="35"/>
  <c r="AT314" i="35" s="1"/>
  <c r="AH313" i="35"/>
  <c r="AT313" i="35" s="1"/>
  <c r="AH312" i="35"/>
  <c r="AT312" i="35" s="1"/>
  <c r="AH311" i="35"/>
  <c r="AT311" i="35" s="1"/>
  <c r="AH310" i="35"/>
  <c r="AT310" i="35" s="1"/>
  <c r="AH309" i="35"/>
  <c r="AT309" i="35" s="1"/>
  <c r="AH308" i="35"/>
  <c r="AT308" i="35" s="1"/>
  <c r="AH307" i="35"/>
  <c r="AT307" i="35" s="1"/>
  <c r="AH306" i="35"/>
  <c r="AT306" i="35" s="1"/>
  <c r="AH305" i="35"/>
  <c r="AT305" i="35" s="1"/>
  <c r="AH304" i="35"/>
  <c r="AT304" i="35" s="1"/>
  <c r="AH303" i="35"/>
  <c r="AT303" i="35" s="1"/>
  <c r="AH302" i="35"/>
  <c r="AT302" i="35" s="1"/>
  <c r="AH301" i="35"/>
  <c r="AT301" i="35" s="1"/>
  <c r="AH300" i="35"/>
  <c r="AT300" i="35" s="1"/>
  <c r="AH299" i="35"/>
  <c r="AT299" i="35" s="1"/>
  <c r="AH298" i="35"/>
  <c r="AT298" i="35" s="1"/>
  <c r="AH297" i="35"/>
  <c r="AT297" i="35" s="1"/>
  <c r="AH296" i="35"/>
  <c r="AT296" i="35" s="1"/>
  <c r="AH295" i="35"/>
  <c r="AT295" i="35" s="1"/>
  <c r="AH294" i="35"/>
  <c r="AT294" i="35" s="1"/>
  <c r="AH293" i="35"/>
  <c r="AT293" i="35" s="1"/>
  <c r="AH292" i="35"/>
  <c r="AT292" i="35" s="1"/>
  <c r="AH291" i="35"/>
  <c r="AT291" i="35" s="1"/>
  <c r="AH290" i="35"/>
  <c r="AT290" i="35" s="1"/>
  <c r="AH289" i="35"/>
  <c r="AT289" i="35" s="1"/>
  <c r="AH288" i="35"/>
  <c r="AT288" i="35" s="1"/>
  <c r="AH287" i="35"/>
  <c r="AT287" i="35" s="1"/>
  <c r="AH286" i="35"/>
  <c r="AT286" i="35" s="1"/>
  <c r="AH285" i="35"/>
  <c r="AT285" i="35" s="1"/>
  <c r="AH284" i="35"/>
  <c r="AT284" i="35" s="1"/>
  <c r="AH283" i="35"/>
  <c r="AT283" i="35" s="1"/>
  <c r="AH282" i="35"/>
  <c r="AT282" i="35" s="1"/>
  <c r="AH281" i="35"/>
  <c r="AT281" i="35" s="1"/>
  <c r="AH280" i="35"/>
  <c r="AT280" i="35" s="1"/>
  <c r="AH279" i="35"/>
  <c r="AT279" i="35" s="1"/>
  <c r="AH278" i="35"/>
  <c r="AT278" i="35" s="1"/>
  <c r="AH277" i="35"/>
  <c r="AT277" i="35" s="1"/>
  <c r="AH276" i="35"/>
  <c r="AT276" i="35" s="1"/>
  <c r="AH275" i="35"/>
  <c r="AT275" i="35" s="1"/>
  <c r="AH274" i="35"/>
  <c r="AT274" i="35" s="1"/>
  <c r="AH273" i="35"/>
  <c r="AT273" i="35" s="1"/>
  <c r="AH272" i="35"/>
  <c r="AT272" i="35" s="1"/>
  <c r="AH271" i="35"/>
  <c r="AT271" i="35" s="1"/>
  <c r="AH270" i="35"/>
  <c r="AT270" i="35" s="1"/>
  <c r="AH269" i="35"/>
  <c r="AT269" i="35" s="1"/>
  <c r="AH268" i="35"/>
  <c r="AT268" i="35" s="1"/>
  <c r="AH267" i="35"/>
  <c r="AT267" i="35" s="1"/>
  <c r="AH266" i="35"/>
  <c r="AT266" i="35" s="1"/>
  <c r="AH265" i="35"/>
  <c r="AT265" i="35" s="1"/>
  <c r="AH264" i="35"/>
  <c r="AT264" i="35" s="1"/>
  <c r="AH263" i="35"/>
  <c r="AT263" i="35" s="1"/>
  <c r="AH262" i="35"/>
  <c r="AT262" i="35" s="1"/>
  <c r="AH261" i="35"/>
  <c r="AT261" i="35" s="1"/>
  <c r="AH260" i="35"/>
  <c r="AT260" i="35" s="1"/>
  <c r="AH259" i="35"/>
  <c r="AT259" i="35" s="1"/>
  <c r="AH258" i="35"/>
  <c r="AT258" i="35" s="1"/>
  <c r="AH257" i="35"/>
  <c r="AT257" i="35" s="1"/>
  <c r="AH256" i="35"/>
  <c r="AT256" i="35" s="1"/>
  <c r="AH255" i="35"/>
  <c r="AT255" i="35" s="1"/>
  <c r="AH254" i="35"/>
  <c r="AT254" i="35" s="1"/>
  <c r="AH253" i="35"/>
  <c r="AT253" i="35" s="1"/>
  <c r="AH252" i="35"/>
  <c r="AT252" i="35" s="1"/>
  <c r="AH251" i="35"/>
  <c r="AT251" i="35" s="1"/>
  <c r="AH250" i="35"/>
  <c r="AT250" i="35" s="1"/>
  <c r="AH249" i="35"/>
  <c r="AT249" i="35" s="1"/>
  <c r="AH248" i="35"/>
  <c r="AT248" i="35" s="1"/>
  <c r="AH247" i="35"/>
  <c r="AT247" i="35" s="1"/>
  <c r="AH246" i="35"/>
  <c r="AT246" i="35" s="1"/>
  <c r="AH245" i="35"/>
  <c r="AT245" i="35" s="1"/>
  <c r="AH244" i="35"/>
  <c r="AT244" i="35" s="1"/>
  <c r="AH243" i="35"/>
  <c r="AT243" i="35" s="1"/>
  <c r="AH242" i="35"/>
  <c r="AT242" i="35" s="1"/>
  <c r="AH241" i="35"/>
  <c r="AT241" i="35" s="1"/>
  <c r="AH240" i="35"/>
  <c r="AT240" i="35" s="1"/>
  <c r="AH239" i="35"/>
  <c r="AT239" i="35" s="1"/>
  <c r="AH238" i="35"/>
  <c r="AT238" i="35" s="1"/>
  <c r="AH237" i="35"/>
  <c r="AT237" i="35" s="1"/>
  <c r="AH236" i="35"/>
  <c r="AT236" i="35" s="1"/>
  <c r="AH235" i="35"/>
  <c r="AT235" i="35" s="1"/>
  <c r="AH234" i="35"/>
  <c r="AT234" i="35" s="1"/>
  <c r="AH233" i="35"/>
  <c r="AT233" i="35" s="1"/>
  <c r="AH232" i="35"/>
  <c r="AT232" i="35" s="1"/>
  <c r="AH231" i="35"/>
  <c r="AT231" i="35" s="1"/>
  <c r="AH230" i="35"/>
  <c r="AT230" i="35" s="1"/>
  <c r="AH229" i="35"/>
  <c r="AT229" i="35" s="1"/>
  <c r="AH228" i="35"/>
  <c r="AT228" i="35" s="1"/>
  <c r="AH227" i="35"/>
  <c r="AT227" i="35" s="1"/>
  <c r="AH226" i="35"/>
  <c r="AT226" i="35" s="1"/>
  <c r="AH225" i="35"/>
  <c r="AT225" i="35" s="1"/>
  <c r="AH224" i="35"/>
  <c r="AT224" i="35" s="1"/>
  <c r="AH223" i="35"/>
  <c r="AT223" i="35" s="1"/>
  <c r="AH222" i="35"/>
  <c r="AT222" i="35" s="1"/>
  <c r="AH221" i="35"/>
  <c r="AT221" i="35" s="1"/>
  <c r="AH220" i="35"/>
  <c r="AT220" i="35" s="1"/>
  <c r="AH219" i="35"/>
  <c r="AT219" i="35" s="1"/>
  <c r="AH218" i="35"/>
  <c r="AT218" i="35" s="1"/>
  <c r="AH217" i="35"/>
  <c r="AT217" i="35" s="1"/>
  <c r="AH216" i="35"/>
  <c r="AT216" i="35" s="1"/>
  <c r="AH215" i="35"/>
  <c r="AT215" i="35" s="1"/>
  <c r="AH214" i="35"/>
  <c r="AT214" i="35" s="1"/>
  <c r="AH213" i="35"/>
  <c r="AT213" i="35" s="1"/>
  <c r="AH212" i="35"/>
  <c r="AT212" i="35" s="1"/>
  <c r="AH211" i="35"/>
  <c r="AT211" i="35" s="1"/>
  <c r="AH210" i="35"/>
  <c r="AT210" i="35" s="1"/>
  <c r="AH209" i="35"/>
  <c r="AT209" i="35" s="1"/>
  <c r="AH208" i="35"/>
  <c r="AT208" i="35" s="1"/>
  <c r="AH207" i="35"/>
  <c r="AT207" i="35" s="1"/>
  <c r="AH206" i="35"/>
  <c r="AT206" i="35" s="1"/>
  <c r="AH205" i="35"/>
  <c r="AT205" i="35" s="1"/>
  <c r="AH204" i="35"/>
  <c r="AT204" i="35" s="1"/>
  <c r="AH203" i="35"/>
  <c r="AT203" i="35" s="1"/>
  <c r="AH202" i="35"/>
  <c r="AT202" i="35" s="1"/>
  <c r="AH201" i="35"/>
  <c r="AT201" i="35" s="1"/>
  <c r="AH200" i="35"/>
  <c r="AT200" i="35" s="1"/>
  <c r="AH199" i="35"/>
  <c r="AT199" i="35" s="1"/>
  <c r="AH198" i="35"/>
  <c r="AT198" i="35" s="1"/>
  <c r="AH197" i="35"/>
  <c r="AT197" i="35" s="1"/>
  <c r="AH196" i="35"/>
  <c r="AT196" i="35" s="1"/>
  <c r="AH195" i="35"/>
  <c r="AT195" i="35" s="1"/>
  <c r="AH194" i="35"/>
  <c r="AT194" i="35" s="1"/>
  <c r="AH193" i="35"/>
  <c r="AT193" i="35" s="1"/>
  <c r="AH192" i="35"/>
  <c r="AT192" i="35" s="1"/>
  <c r="AH191" i="35"/>
  <c r="AT191" i="35" s="1"/>
  <c r="AH190" i="35"/>
  <c r="AT190" i="35" s="1"/>
  <c r="AH189" i="35"/>
  <c r="AT189" i="35" s="1"/>
  <c r="AH188" i="35"/>
  <c r="AT188" i="35" s="1"/>
  <c r="AH187" i="35"/>
  <c r="AT187" i="35" s="1"/>
  <c r="AH186" i="35"/>
  <c r="AT186" i="35" s="1"/>
  <c r="AH185" i="35"/>
  <c r="AT185" i="35" s="1"/>
  <c r="AH184" i="35"/>
  <c r="AT184" i="35" s="1"/>
  <c r="AH183" i="35"/>
  <c r="AT183" i="35" s="1"/>
  <c r="AH182" i="35"/>
  <c r="AT182" i="35" s="1"/>
  <c r="AH181" i="35"/>
  <c r="AT181" i="35" s="1"/>
  <c r="AH180" i="35"/>
  <c r="AT180" i="35" s="1"/>
  <c r="AH179" i="35"/>
  <c r="AT179" i="35" s="1"/>
  <c r="AH178" i="35"/>
  <c r="AT178" i="35" s="1"/>
  <c r="AH177" i="35"/>
  <c r="AT177" i="35" s="1"/>
  <c r="AH176" i="35"/>
  <c r="AT176" i="35" s="1"/>
  <c r="AH175" i="35"/>
  <c r="AT175" i="35" s="1"/>
  <c r="AH174" i="35"/>
  <c r="AT174" i="35" s="1"/>
  <c r="AH173" i="35"/>
  <c r="AT173" i="35" s="1"/>
  <c r="AH172" i="35"/>
  <c r="AT172" i="35" s="1"/>
  <c r="AH171" i="35"/>
  <c r="AT171" i="35" s="1"/>
  <c r="AH170" i="35"/>
  <c r="AT170" i="35" s="1"/>
  <c r="AH169" i="35"/>
  <c r="AT169" i="35" s="1"/>
  <c r="AH168" i="35"/>
  <c r="AT168" i="35" s="1"/>
  <c r="AH167" i="35"/>
  <c r="AT167" i="35" s="1"/>
  <c r="AH166" i="35"/>
  <c r="AT166" i="35" s="1"/>
  <c r="AH165" i="35"/>
  <c r="AT165" i="35" s="1"/>
  <c r="AH164" i="35"/>
  <c r="AT164" i="35" s="1"/>
  <c r="AH163" i="35"/>
  <c r="AT163" i="35" s="1"/>
  <c r="AH162" i="35"/>
  <c r="AT162" i="35" s="1"/>
  <c r="AH161" i="35"/>
  <c r="AT161" i="35" s="1"/>
  <c r="AH160" i="35"/>
  <c r="AT160" i="35" s="1"/>
  <c r="AH159" i="35"/>
  <c r="AT159" i="35" s="1"/>
  <c r="AH158" i="35"/>
  <c r="AT158" i="35" s="1"/>
  <c r="AH157" i="35"/>
  <c r="AT157" i="35" s="1"/>
  <c r="AH156" i="35"/>
  <c r="AT156" i="35" s="1"/>
  <c r="AH155" i="35"/>
  <c r="AT155" i="35" s="1"/>
  <c r="AH154" i="35"/>
  <c r="AT154" i="35" s="1"/>
  <c r="AH153" i="35"/>
  <c r="AT153" i="35" s="1"/>
  <c r="AH152" i="35"/>
  <c r="AT152" i="35" s="1"/>
  <c r="AH151" i="35"/>
  <c r="AT151" i="35" s="1"/>
  <c r="AH150" i="35"/>
  <c r="AT150" i="35" s="1"/>
  <c r="AH149" i="35"/>
  <c r="AT149" i="35" s="1"/>
  <c r="AH148" i="35"/>
  <c r="AT148" i="35" s="1"/>
  <c r="AH147" i="35"/>
  <c r="AT147" i="35" s="1"/>
  <c r="AH146" i="35"/>
  <c r="AT146" i="35" s="1"/>
  <c r="AH145" i="35"/>
  <c r="AT145" i="35" s="1"/>
  <c r="AH144" i="35"/>
  <c r="AT144" i="35" s="1"/>
  <c r="AH143" i="35"/>
  <c r="AT143" i="35" s="1"/>
  <c r="AH142" i="35"/>
  <c r="AT142" i="35" s="1"/>
  <c r="AH141" i="35"/>
  <c r="AT141" i="35" s="1"/>
  <c r="AH140" i="35"/>
  <c r="AT140" i="35" s="1"/>
  <c r="AH139" i="35"/>
  <c r="AT139" i="35" s="1"/>
  <c r="AH138" i="35"/>
  <c r="AT138" i="35" s="1"/>
  <c r="AH137" i="35"/>
  <c r="AT137" i="35" s="1"/>
  <c r="AH136" i="35"/>
  <c r="AT136" i="35" s="1"/>
  <c r="AH135" i="35"/>
  <c r="AT135" i="35" s="1"/>
  <c r="AH134" i="35"/>
  <c r="AT134" i="35" s="1"/>
  <c r="AH133" i="35"/>
  <c r="AT133" i="35" s="1"/>
  <c r="AH132" i="35"/>
  <c r="AT132" i="35" s="1"/>
  <c r="AH131" i="35"/>
  <c r="AT131" i="35" s="1"/>
  <c r="AH130" i="35"/>
  <c r="AT130" i="35" s="1"/>
  <c r="AH129" i="35"/>
  <c r="AT129" i="35" s="1"/>
  <c r="AH128" i="35"/>
  <c r="AT128" i="35" s="1"/>
  <c r="AH127" i="35"/>
  <c r="AT127" i="35" s="1"/>
  <c r="AH126" i="35"/>
  <c r="AT126" i="35" s="1"/>
  <c r="AH125" i="35"/>
  <c r="AT125" i="35" s="1"/>
  <c r="AH124" i="35"/>
  <c r="AT124" i="35" s="1"/>
  <c r="AH123" i="35"/>
  <c r="AT123" i="35" s="1"/>
  <c r="AH122" i="35"/>
  <c r="AT122" i="35" s="1"/>
  <c r="AH121" i="35"/>
  <c r="AT121" i="35" s="1"/>
  <c r="AH120" i="35"/>
  <c r="AT120" i="35" s="1"/>
  <c r="AH119" i="35"/>
  <c r="AT119" i="35" s="1"/>
  <c r="AH118" i="35"/>
  <c r="AT118" i="35" s="1"/>
  <c r="AH117" i="35"/>
  <c r="AT117" i="35" s="1"/>
  <c r="AH116" i="35"/>
  <c r="AT116" i="35" s="1"/>
  <c r="AH115" i="35"/>
  <c r="AT115" i="35" s="1"/>
  <c r="AH114" i="35"/>
  <c r="AT114" i="35" s="1"/>
  <c r="AH113" i="35"/>
  <c r="AT113" i="35" s="1"/>
  <c r="AH112" i="35"/>
  <c r="AT112" i="35" s="1"/>
  <c r="AH111" i="35"/>
  <c r="AT111" i="35" s="1"/>
  <c r="AH110" i="35"/>
  <c r="AT110" i="35" s="1"/>
  <c r="AH109" i="35"/>
  <c r="AT109" i="35" s="1"/>
  <c r="AH108" i="35"/>
  <c r="AT108" i="35" s="1"/>
  <c r="AH107" i="35"/>
  <c r="AT107" i="35" s="1"/>
  <c r="AH106" i="35"/>
  <c r="AT106" i="35" s="1"/>
  <c r="AH105" i="35"/>
  <c r="AT105" i="35" s="1"/>
  <c r="AH104" i="35"/>
  <c r="AT104" i="35" s="1"/>
  <c r="AH103" i="35"/>
  <c r="AT103" i="35" s="1"/>
  <c r="AH102" i="35"/>
  <c r="AT102" i="35" s="1"/>
  <c r="AH101" i="35"/>
  <c r="AT101" i="35" s="1"/>
  <c r="AH100" i="35"/>
  <c r="AT100" i="35" s="1"/>
  <c r="AH99" i="35"/>
  <c r="AT99" i="35" s="1"/>
  <c r="AH98" i="35"/>
  <c r="AT98" i="35" s="1"/>
  <c r="AH97" i="35"/>
  <c r="AT97" i="35" s="1"/>
  <c r="AH96" i="35"/>
  <c r="AT96" i="35" s="1"/>
  <c r="AH95" i="35"/>
  <c r="AT95" i="35" s="1"/>
  <c r="AH94" i="35"/>
  <c r="AT94" i="35" s="1"/>
  <c r="AH93" i="35"/>
  <c r="AT93" i="35" s="1"/>
  <c r="AH92" i="35"/>
  <c r="AT92" i="35" s="1"/>
  <c r="AH91" i="35"/>
  <c r="AT91" i="35" s="1"/>
  <c r="AH90" i="35"/>
  <c r="AT90" i="35" s="1"/>
  <c r="AH89" i="35"/>
  <c r="AT89" i="35" s="1"/>
  <c r="AH88" i="35"/>
  <c r="AT88" i="35" s="1"/>
  <c r="AH87" i="35"/>
  <c r="AT87" i="35" s="1"/>
  <c r="AH86" i="35"/>
  <c r="AT86" i="35" s="1"/>
  <c r="AH85" i="35"/>
  <c r="AT85" i="35" s="1"/>
  <c r="AH84" i="35"/>
  <c r="AT84" i="35" s="1"/>
  <c r="AH83" i="35"/>
  <c r="AT83" i="35" s="1"/>
  <c r="AH82" i="35"/>
  <c r="AT82" i="35" s="1"/>
  <c r="AH81" i="35"/>
  <c r="AT81" i="35" s="1"/>
  <c r="AH80" i="35"/>
  <c r="AT80" i="35" s="1"/>
  <c r="AH79" i="35"/>
  <c r="AT79" i="35" s="1"/>
  <c r="AH78" i="35"/>
  <c r="AT78" i="35" s="1"/>
  <c r="AH77" i="35"/>
  <c r="AT77" i="35" s="1"/>
  <c r="AH76" i="35"/>
  <c r="AT76" i="35" s="1"/>
  <c r="AH75" i="35"/>
  <c r="AT75" i="35" s="1"/>
  <c r="AH74" i="35"/>
  <c r="AT74" i="35" s="1"/>
  <c r="AH73" i="35"/>
  <c r="AT73" i="35" s="1"/>
  <c r="AH72" i="35"/>
  <c r="AT72" i="35" s="1"/>
  <c r="AH71" i="35"/>
  <c r="AT71" i="35" s="1"/>
  <c r="AH70" i="35"/>
  <c r="AT70" i="35" s="1"/>
  <c r="AH69" i="35"/>
  <c r="AT69" i="35" s="1"/>
  <c r="AH68" i="35"/>
  <c r="AT68" i="35" s="1"/>
  <c r="AH67" i="35"/>
  <c r="AT67" i="35" s="1"/>
  <c r="AH66" i="35"/>
  <c r="AT66" i="35" s="1"/>
  <c r="AH65" i="35"/>
  <c r="AT65" i="35" s="1"/>
  <c r="AH64" i="35"/>
  <c r="AT64" i="35" s="1"/>
  <c r="AH63" i="35"/>
  <c r="AT63" i="35" s="1"/>
  <c r="AH62" i="35"/>
  <c r="AT62" i="35" s="1"/>
  <c r="AH61" i="35"/>
  <c r="AT61" i="35" s="1"/>
  <c r="AH60" i="35"/>
  <c r="AT60" i="35" s="1"/>
  <c r="AH59" i="35"/>
  <c r="AT59" i="35" s="1"/>
  <c r="AH58" i="35"/>
  <c r="AT58" i="35" s="1"/>
  <c r="AH57" i="35"/>
  <c r="AT57" i="35" s="1"/>
  <c r="AH56" i="35"/>
  <c r="AT56" i="35" s="1"/>
  <c r="AH55" i="35"/>
  <c r="AT55" i="35" s="1"/>
  <c r="AH54" i="35"/>
  <c r="AT54" i="35" s="1"/>
  <c r="AH53" i="35"/>
  <c r="AT53" i="35" s="1"/>
  <c r="AH52" i="35"/>
  <c r="AT52" i="35" s="1"/>
  <c r="AH51" i="35"/>
  <c r="AT51" i="35" s="1"/>
  <c r="AH50" i="35"/>
  <c r="AT50" i="35" s="1"/>
  <c r="AH49" i="35"/>
  <c r="AT49" i="35" s="1"/>
  <c r="AH48" i="35"/>
  <c r="AT48" i="35" s="1"/>
  <c r="AH47" i="35"/>
  <c r="AT47" i="35" s="1"/>
  <c r="AH46" i="35"/>
  <c r="AT46" i="35" s="1"/>
  <c r="AH45" i="35"/>
  <c r="AT45" i="35" s="1"/>
  <c r="AH44" i="35"/>
  <c r="AT44" i="35" s="1"/>
  <c r="AH43" i="35"/>
  <c r="AT43" i="35" s="1"/>
  <c r="AH42" i="35"/>
  <c r="AT42" i="35" s="1"/>
  <c r="AH41" i="35"/>
  <c r="AT41" i="35" s="1"/>
  <c r="AH40" i="35"/>
  <c r="AT40" i="35" s="1"/>
  <c r="AH39" i="35"/>
  <c r="AT39" i="35" s="1"/>
  <c r="AH38" i="35"/>
  <c r="AT38" i="35" s="1"/>
  <c r="AH37" i="35"/>
  <c r="AT37" i="35" s="1"/>
  <c r="AH36" i="35"/>
  <c r="AT36" i="35" s="1"/>
  <c r="AH35" i="35"/>
  <c r="AT35" i="35" s="1"/>
  <c r="AH34" i="35"/>
  <c r="AT34" i="35" s="1"/>
  <c r="AH33" i="35"/>
  <c r="AT33" i="35" s="1"/>
  <c r="AH32" i="35"/>
  <c r="AT32" i="35" s="1"/>
  <c r="AH31" i="35"/>
  <c r="AT31" i="35" s="1"/>
  <c r="AH30" i="35"/>
  <c r="AT30" i="35" s="1"/>
  <c r="AH29" i="35"/>
  <c r="AT29" i="35" s="1"/>
  <c r="AH28" i="35"/>
  <c r="AT28" i="35" s="1"/>
  <c r="AH27" i="35"/>
  <c r="AT27" i="35" s="1"/>
  <c r="AH26" i="35"/>
  <c r="AT26" i="35" s="1"/>
  <c r="AH25" i="35"/>
  <c r="AT25" i="35" s="1"/>
  <c r="AH24" i="35"/>
  <c r="AT24" i="35" s="1"/>
  <c r="AH23" i="35"/>
  <c r="AT23" i="35" s="1"/>
  <c r="AH22" i="35"/>
  <c r="AT22" i="35" s="1"/>
  <c r="AH21" i="35"/>
  <c r="AT21" i="35" s="1"/>
  <c r="AH20" i="35"/>
  <c r="AT20" i="35" s="1"/>
  <c r="AH19" i="35"/>
  <c r="AT19" i="35" s="1"/>
  <c r="AH18" i="35"/>
  <c r="AT18" i="35" s="1"/>
  <c r="AH17" i="35"/>
  <c r="AT17" i="35" s="1"/>
  <c r="AH16" i="35"/>
  <c r="AT16" i="35" s="1"/>
  <c r="AH15" i="35"/>
  <c r="AT15" i="35" s="1"/>
  <c r="AH14" i="35"/>
  <c r="AT14" i="35" s="1"/>
  <c r="AH13" i="35"/>
  <c r="AT13" i="35" s="1"/>
  <c r="AH12" i="35"/>
  <c r="AT12" i="35" s="1"/>
  <c r="AH11" i="35"/>
  <c r="AT11" i="35" s="1"/>
  <c r="AT361" i="35" l="1"/>
  <c r="BP11" i="35"/>
  <c r="BI11" i="35"/>
  <c r="BP90" i="35"/>
  <c r="BI90" i="35"/>
  <c r="BP120" i="35"/>
  <c r="BI120" i="35"/>
  <c r="BP156" i="35"/>
  <c r="BI156" i="35"/>
  <c r="BP180" i="35"/>
  <c r="BI180" i="35"/>
  <c r="BP198" i="35"/>
  <c r="BI198" i="35"/>
  <c r="BP222" i="35"/>
  <c r="BI222" i="35"/>
  <c r="BP246" i="35"/>
  <c r="BI246" i="35"/>
  <c r="BP276" i="35"/>
  <c r="BI276" i="35"/>
  <c r="BP300" i="35"/>
  <c r="BI300" i="35"/>
  <c r="BP324" i="35"/>
  <c r="BI324" i="35"/>
  <c r="BP360" i="35"/>
  <c r="BI360" i="35"/>
  <c r="BP384" i="35"/>
  <c r="BI384" i="35"/>
  <c r="BP408" i="35"/>
  <c r="BI408" i="35"/>
  <c r="BP426" i="35"/>
  <c r="BI426" i="35"/>
  <c r="BP31" i="35"/>
  <c r="BI31" i="35"/>
  <c r="BI67" i="35"/>
  <c r="BP67" i="35"/>
  <c r="BP97" i="35"/>
  <c r="BI97" i="35"/>
  <c r="BP121" i="35"/>
  <c r="BI121" i="35"/>
  <c r="BP151" i="35"/>
  <c r="BI151" i="35"/>
  <c r="BP169" i="35"/>
  <c r="BI169" i="35"/>
  <c r="BP199" i="35"/>
  <c r="BI199" i="35"/>
  <c r="BP217" i="35"/>
  <c r="BI217" i="35"/>
  <c r="BP247" i="35"/>
  <c r="BI247" i="35"/>
  <c r="BP295" i="35"/>
  <c r="BI295" i="35"/>
  <c r="BP313" i="35"/>
  <c r="BI313" i="35"/>
  <c r="BP361" i="35"/>
  <c r="BI361" i="35"/>
  <c r="BP415" i="35"/>
  <c r="BI415" i="35"/>
  <c r="BP433" i="35"/>
  <c r="BI433" i="35"/>
  <c r="BP92" i="35"/>
  <c r="BI92" i="35"/>
  <c r="BP116" i="35"/>
  <c r="BI116" i="35"/>
  <c r="BP158" i="35"/>
  <c r="BI158" i="35"/>
  <c r="BP182" i="35"/>
  <c r="BI182" i="35"/>
  <c r="BI206" i="35"/>
  <c r="BP206" i="35"/>
  <c r="BI230" i="35"/>
  <c r="BP230" i="35"/>
  <c r="BP260" i="35"/>
  <c r="BI260" i="35"/>
  <c r="BP296" i="35"/>
  <c r="BI296" i="35"/>
  <c r="BP314" i="35"/>
  <c r="BI314" i="35"/>
  <c r="BP332" i="35"/>
  <c r="BI332" i="35"/>
  <c r="BP338" i="35"/>
  <c r="BI338" i="35"/>
  <c r="BP344" i="35"/>
  <c r="BI344" i="35"/>
  <c r="BP350" i="35"/>
  <c r="BI350" i="35"/>
  <c r="BP356" i="35"/>
  <c r="BI356" i="35"/>
  <c r="BP362" i="35"/>
  <c r="BI362" i="35"/>
  <c r="BP368" i="35"/>
  <c r="BI368" i="35"/>
  <c r="BP374" i="35"/>
  <c r="BI374" i="35"/>
  <c r="BP380" i="35"/>
  <c r="BI380" i="35"/>
  <c r="BP386" i="35"/>
  <c r="BI386" i="35"/>
  <c r="BP392" i="35"/>
  <c r="BI392" i="35"/>
  <c r="BP398" i="35"/>
  <c r="BI398" i="35"/>
  <c r="BI404" i="35"/>
  <c r="BP404" i="35"/>
  <c r="BP410" i="35"/>
  <c r="BI410" i="35"/>
  <c r="BI416" i="35"/>
  <c r="BP416" i="35"/>
  <c r="BP422" i="35"/>
  <c r="BI422" i="35"/>
  <c r="BP428" i="35"/>
  <c r="BI428" i="35"/>
  <c r="BP434" i="35"/>
  <c r="BI434" i="35"/>
  <c r="BP440" i="35"/>
  <c r="BI440" i="35"/>
  <c r="BP446" i="35"/>
  <c r="BI446" i="35"/>
  <c r="BP12" i="35"/>
  <c r="BI12" i="35"/>
  <c r="BP42" i="35"/>
  <c r="BI42" i="35"/>
  <c r="BP78" i="35"/>
  <c r="BI78" i="35"/>
  <c r="BP294" i="35"/>
  <c r="BI294" i="35"/>
  <c r="BP330" i="35"/>
  <c r="BI330" i="35"/>
  <c r="BP354" i="35"/>
  <c r="BI354" i="35"/>
  <c r="BP378" i="35"/>
  <c r="BI378" i="35"/>
  <c r="BP414" i="35"/>
  <c r="BI414" i="35"/>
  <c r="BP432" i="35"/>
  <c r="BI432" i="35"/>
  <c r="BP13" i="35"/>
  <c r="BI13" i="35"/>
  <c r="BP55" i="35"/>
  <c r="BI55" i="35"/>
  <c r="BP91" i="35"/>
  <c r="BI91" i="35"/>
  <c r="BI109" i="35"/>
  <c r="BP109" i="35"/>
  <c r="BP139" i="35"/>
  <c r="BI139" i="35"/>
  <c r="BP175" i="35"/>
  <c r="BI175" i="35"/>
  <c r="BP205" i="35"/>
  <c r="BI205" i="35"/>
  <c r="BP235" i="35"/>
  <c r="BI235" i="35"/>
  <c r="BP265" i="35"/>
  <c r="BI265" i="35"/>
  <c r="BP283" i="35"/>
  <c r="BI283" i="35"/>
  <c r="BP319" i="35"/>
  <c r="BI319" i="35"/>
  <c r="BP337" i="35"/>
  <c r="BI337" i="35"/>
  <c r="BP385" i="35"/>
  <c r="BI385" i="35"/>
  <c r="BP409" i="35"/>
  <c r="BI409" i="35"/>
  <c r="BP421" i="35"/>
  <c r="BI421" i="35"/>
  <c r="BP38" i="35"/>
  <c r="BI38" i="35"/>
  <c r="BI80" i="35"/>
  <c r="BP80" i="35"/>
  <c r="BP110" i="35"/>
  <c r="BI110" i="35"/>
  <c r="BP164" i="35"/>
  <c r="BI164" i="35"/>
  <c r="BP188" i="35"/>
  <c r="BI188" i="35"/>
  <c r="BP224" i="35"/>
  <c r="BI224" i="35"/>
  <c r="BI242" i="35"/>
  <c r="BP242" i="35"/>
  <c r="BP272" i="35"/>
  <c r="BI272" i="35"/>
  <c r="BP302" i="35"/>
  <c r="BI302" i="35"/>
  <c r="BP45" i="35"/>
  <c r="BI45" i="35"/>
  <c r="BP63" i="35"/>
  <c r="BI63" i="35"/>
  <c r="BP123" i="35"/>
  <c r="BI123" i="35"/>
  <c r="BP147" i="35"/>
  <c r="BI147" i="35"/>
  <c r="BP189" i="35"/>
  <c r="BI189" i="35"/>
  <c r="BP213" i="35"/>
  <c r="BI213" i="35"/>
  <c r="BP219" i="35"/>
  <c r="BI219" i="35"/>
  <c r="BP231" i="35"/>
  <c r="BI231" i="35"/>
  <c r="BP249" i="35"/>
  <c r="BI249" i="35"/>
  <c r="BP261" i="35"/>
  <c r="BI261" i="35"/>
  <c r="BP273" i="35"/>
  <c r="BI273" i="35"/>
  <c r="BI285" i="35"/>
  <c r="BP285" i="35"/>
  <c r="BP297" i="35"/>
  <c r="BI297" i="35"/>
  <c r="BP309" i="35"/>
  <c r="BI309" i="35"/>
  <c r="BP315" i="35"/>
  <c r="BI315" i="35"/>
  <c r="BP321" i="35"/>
  <c r="BI321" i="35"/>
  <c r="BP327" i="35"/>
  <c r="BI327" i="35"/>
  <c r="BP333" i="35"/>
  <c r="BI333" i="35"/>
  <c r="BP339" i="35"/>
  <c r="BI339" i="35"/>
  <c r="BP345" i="35"/>
  <c r="BI345" i="35"/>
  <c r="BP351" i="35"/>
  <c r="BI351" i="35"/>
  <c r="BP357" i="35"/>
  <c r="BI357" i="35"/>
  <c r="BP363" i="35"/>
  <c r="BI363" i="35"/>
  <c r="BP369" i="35"/>
  <c r="BI369" i="35"/>
  <c r="BP375" i="35"/>
  <c r="BI375" i="35"/>
  <c r="BP381" i="35"/>
  <c r="BI381" i="35"/>
  <c r="BP387" i="35"/>
  <c r="BI387" i="35"/>
  <c r="BP393" i="35"/>
  <c r="BI393" i="35"/>
  <c r="BP399" i="35"/>
  <c r="BI399" i="35"/>
  <c r="BP405" i="35"/>
  <c r="BI405" i="35"/>
  <c r="BP411" i="35"/>
  <c r="BI411" i="35"/>
  <c r="BI417" i="35"/>
  <c r="BP417" i="35"/>
  <c r="BP423" i="35"/>
  <c r="BI423" i="35"/>
  <c r="BI429" i="35"/>
  <c r="BP429" i="35"/>
  <c r="BP435" i="35"/>
  <c r="BI435" i="35"/>
  <c r="BP441" i="35"/>
  <c r="BI441" i="35"/>
  <c r="BP447" i="35"/>
  <c r="BI447" i="35"/>
  <c r="BP23" i="35"/>
  <c r="BI23" i="35"/>
  <c r="BP24" i="35"/>
  <c r="BI24" i="35"/>
  <c r="BP48" i="35"/>
  <c r="BI48" i="35"/>
  <c r="BP66" i="35"/>
  <c r="BI66" i="35"/>
  <c r="BP96" i="35"/>
  <c r="BI96" i="35"/>
  <c r="BP114" i="35"/>
  <c r="BI114" i="35"/>
  <c r="BP138" i="35"/>
  <c r="BI138" i="35"/>
  <c r="BP162" i="35"/>
  <c r="BI162" i="35"/>
  <c r="BP186" i="35"/>
  <c r="BI186" i="35"/>
  <c r="BP210" i="35"/>
  <c r="BI210" i="35"/>
  <c r="BP228" i="35"/>
  <c r="BI228" i="35"/>
  <c r="BP252" i="35"/>
  <c r="BI252" i="35"/>
  <c r="BP288" i="35"/>
  <c r="BI288" i="35"/>
  <c r="BP318" i="35"/>
  <c r="BI318" i="35"/>
  <c r="BP348" i="35"/>
  <c r="BI348" i="35"/>
  <c r="BP390" i="35"/>
  <c r="BI390" i="35"/>
  <c r="BP420" i="35"/>
  <c r="BI420" i="35"/>
  <c r="BP25" i="35"/>
  <c r="BI25" i="35"/>
  <c r="BP43" i="35"/>
  <c r="BI43" i="35"/>
  <c r="BP61" i="35"/>
  <c r="BI61" i="35"/>
  <c r="BP85" i="35"/>
  <c r="BI85" i="35"/>
  <c r="BP103" i="35"/>
  <c r="BI103" i="35"/>
  <c r="BP127" i="35"/>
  <c r="BI127" i="35"/>
  <c r="BP163" i="35"/>
  <c r="BI163" i="35"/>
  <c r="BP193" i="35"/>
  <c r="BI193" i="35"/>
  <c r="BP223" i="35"/>
  <c r="BI223" i="35"/>
  <c r="BP241" i="35"/>
  <c r="BI241" i="35"/>
  <c r="BP271" i="35"/>
  <c r="BI271" i="35"/>
  <c r="BP301" i="35"/>
  <c r="BI301" i="35"/>
  <c r="BP331" i="35"/>
  <c r="BI331" i="35"/>
  <c r="BP355" i="35"/>
  <c r="BI355" i="35"/>
  <c r="BP379" i="35"/>
  <c r="BI379" i="35"/>
  <c r="BP403" i="35"/>
  <c r="BI403" i="35"/>
  <c r="BP445" i="35"/>
  <c r="BI445" i="35"/>
  <c r="BP26" i="35"/>
  <c r="BI26" i="35"/>
  <c r="BP44" i="35"/>
  <c r="BI44" i="35"/>
  <c r="BP56" i="35"/>
  <c r="BI56" i="35"/>
  <c r="BP98" i="35"/>
  <c r="BI98" i="35"/>
  <c r="BP128" i="35"/>
  <c r="BI128" i="35"/>
  <c r="BP140" i="35"/>
  <c r="BI140" i="35"/>
  <c r="BP170" i="35"/>
  <c r="BI170" i="35"/>
  <c r="BP194" i="35"/>
  <c r="BI194" i="35"/>
  <c r="BP212" i="35"/>
  <c r="BI212" i="35"/>
  <c r="BP236" i="35"/>
  <c r="BI236" i="35"/>
  <c r="BI266" i="35"/>
  <c r="BP266" i="35"/>
  <c r="BP290" i="35"/>
  <c r="BI290" i="35"/>
  <c r="BP326" i="35"/>
  <c r="BI326" i="35"/>
  <c r="BP27" i="35"/>
  <c r="BI27" i="35"/>
  <c r="BP51" i="35"/>
  <c r="BI51" i="35"/>
  <c r="BP81" i="35"/>
  <c r="BI81" i="35"/>
  <c r="BP99" i="35"/>
  <c r="BI99" i="35"/>
  <c r="BP105" i="35"/>
  <c r="BI105" i="35"/>
  <c r="BP111" i="35"/>
  <c r="BI111" i="35"/>
  <c r="BP117" i="35"/>
  <c r="BI117" i="35"/>
  <c r="BP129" i="35"/>
  <c r="BI129" i="35"/>
  <c r="BP135" i="35"/>
  <c r="BI135" i="35"/>
  <c r="BP141" i="35"/>
  <c r="BI141" i="35"/>
  <c r="BP153" i="35"/>
  <c r="BI153" i="35"/>
  <c r="BP159" i="35"/>
  <c r="BI159" i="35"/>
  <c r="BI165" i="35"/>
  <c r="BP165" i="35"/>
  <c r="BP171" i="35"/>
  <c r="BI171" i="35"/>
  <c r="BP177" i="35"/>
  <c r="BI177" i="35"/>
  <c r="BP183" i="35"/>
  <c r="BI183" i="35"/>
  <c r="BP195" i="35"/>
  <c r="BI195" i="35"/>
  <c r="BP201" i="35"/>
  <c r="BI201" i="35"/>
  <c r="BP207" i="35"/>
  <c r="BI207" i="35"/>
  <c r="BP225" i="35"/>
  <c r="BI225" i="35"/>
  <c r="BP237" i="35"/>
  <c r="BI237" i="35"/>
  <c r="BP243" i="35"/>
  <c r="BI243" i="35"/>
  <c r="BP255" i="35"/>
  <c r="BI255" i="35"/>
  <c r="BP267" i="35"/>
  <c r="BI267" i="35"/>
  <c r="BP279" i="35"/>
  <c r="BI279" i="35"/>
  <c r="BP291" i="35"/>
  <c r="BI291" i="35"/>
  <c r="BP303" i="35"/>
  <c r="BI303" i="35"/>
  <c r="BP29" i="35"/>
  <c r="BI29" i="35"/>
  <c r="BP18" i="35"/>
  <c r="BI18" i="35"/>
  <c r="BP36" i="35"/>
  <c r="BI36" i="35"/>
  <c r="BP60" i="35"/>
  <c r="BI60" i="35"/>
  <c r="BP84" i="35"/>
  <c r="BI84" i="35"/>
  <c r="BP108" i="35"/>
  <c r="BI108" i="35"/>
  <c r="BP132" i="35"/>
  <c r="BI132" i="35"/>
  <c r="BP150" i="35"/>
  <c r="BI150" i="35"/>
  <c r="BP174" i="35"/>
  <c r="BI174" i="35"/>
  <c r="BP204" i="35"/>
  <c r="BI204" i="35"/>
  <c r="BP234" i="35"/>
  <c r="BI234" i="35"/>
  <c r="BP264" i="35"/>
  <c r="BI264" i="35"/>
  <c r="BP270" i="35"/>
  <c r="BI270" i="35"/>
  <c r="BP306" i="35"/>
  <c r="BI306" i="35"/>
  <c r="BP342" i="35"/>
  <c r="BI342" i="35"/>
  <c r="BP372" i="35"/>
  <c r="BI372" i="35"/>
  <c r="BP402" i="35"/>
  <c r="BI402" i="35"/>
  <c r="BP438" i="35"/>
  <c r="BI438" i="35"/>
  <c r="BP19" i="35"/>
  <c r="BI19" i="35"/>
  <c r="BP49" i="35"/>
  <c r="BI49" i="35"/>
  <c r="BP79" i="35"/>
  <c r="BI79" i="35"/>
  <c r="BP115" i="35"/>
  <c r="BI115" i="35"/>
  <c r="BP145" i="35"/>
  <c r="BI145" i="35"/>
  <c r="BP181" i="35"/>
  <c r="BI181" i="35"/>
  <c r="BP211" i="35"/>
  <c r="BI211" i="35"/>
  <c r="BP253" i="35"/>
  <c r="BI253" i="35"/>
  <c r="BP277" i="35"/>
  <c r="BI277" i="35"/>
  <c r="BP307" i="35"/>
  <c r="BI307" i="35"/>
  <c r="BP343" i="35"/>
  <c r="BI343" i="35"/>
  <c r="BP367" i="35"/>
  <c r="BI367" i="35"/>
  <c r="BP397" i="35"/>
  <c r="BI397" i="35"/>
  <c r="BP427" i="35"/>
  <c r="BI427" i="35"/>
  <c r="BI14" i="35"/>
  <c r="BP14" i="35"/>
  <c r="BP32" i="35"/>
  <c r="BI32" i="35"/>
  <c r="BP62" i="35"/>
  <c r="BI62" i="35"/>
  <c r="BP74" i="35"/>
  <c r="BI74" i="35"/>
  <c r="BP104" i="35"/>
  <c r="BI104" i="35"/>
  <c r="BP134" i="35"/>
  <c r="BI134" i="35"/>
  <c r="BP146" i="35"/>
  <c r="BI146" i="35"/>
  <c r="BP176" i="35"/>
  <c r="BI176" i="35"/>
  <c r="BP200" i="35"/>
  <c r="BI200" i="35"/>
  <c r="BP218" i="35"/>
  <c r="BI218" i="35"/>
  <c r="BP254" i="35"/>
  <c r="BI254" i="35"/>
  <c r="BP278" i="35"/>
  <c r="BI278" i="35"/>
  <c r="BP320" i="35"/>
  <c r="BI320" i="35"/>
  <c r="BP21" i="35"/>
  <c r="BI21" i="35"/>
  <c r="BP57" i="35"/>
  <c r="BI57" i="35"/>
  <c r="BP69" i="35"/>
  <c r="BI69" i="35"/>
  <c r="BP87" i="35"/>
  <c r="BI87" i="35"/>
  <c r="AG450" i="35"/>
  <c r="BI22" i="35"/>
  <c r="BP22" i="35"/>
  <c r="BP28" i="35"/>
  <c r="BI28" i="35"/>
  <c r="BP46" i="35"/>
  <c r="BI46" i="35"/>
  <c r="BP58" i="35"/>
  <c r="BI58" i="35"/>
  <c r="BP70" i="35"/>
  <c r="BI70" i="35"/>
  <c r="BP76" i="35"/>
  <c r="BI76" i="35"/>
  <c r="BP88" i="35"/>
  <c r="BI88" i="35"/>
  <c r="BP106" i="35"/>
  <c r="BI106" i="35"/>
  <c r="BP118" i="35"/>
  <c r="BI118" i="35"/>
  <c r="BP130" i="35"/>
  <c r="BI130" i="35"/>
  <c r="BP142" i="35"/>
  <c r="BI142" i="35"/>
  <c r="BP154" i="35"/>
  <c r="BI154" i="35"/>
  <c r="BP166" i="35"/>
  <c r="BI166" i="35"/>
  <c r="BP178" i="35"/>
  <c r="BI178" i="35"/>
  <c r="BP190" i="35"/>
  <c r="BI190" i="35"/>
  <c r="BP202" i="35"/>
  <c r="BI202" i="35"/>
  <c r="BP214" i="35"/>
  <c r="BI214" i="35"/>
  <c r="BP232" i="35"/>
  <c r="BI232" i="35"/>
  <c r="BP244" i="35"/>
  <c r="BI244" i="35"/>
  <c r="BP256" i="35"/>
  <c r="BI256" i="35"/>
  <c r="BP268" i="35"/>
  <c r="BI268" i="35"/>
  <c r="BI280" i="35"/>
  <c r="BP280" i="35"/>
  <c r="BP292" i="35"/>
  <c r="BI292" i="35"/>
  <c r="BP304" i="35"/>
  <c r="BI304" i="35"/>
  <c r="BP316" i="35"/>
  <c r="BI316" i="35"/>
  <c r="BP322" i="35"/>
  <c r="BI322" i="35"/>
  <c r="BP328" i="35"/>
  <c r="BI328" i="35"/>
  <c r="BP334" i="35"/>
  <c r="BI334" i="35"/>
  <c r="BP340" i="35"/>
  <c r="BI340" i="35"/>
  <c r="BP346" i="35"/>
  <c r="BI346" i="35"/>
  <c r="BI352" i="35"/>
  <c r="BP352" i="35"/>
  <c r="BP358" i="35"/>
  <c r="BI358" i="35"/>
  <c r="BP364" i="35"/>
  <c r="BI364" i="35"/>
  <c r="BP370" i="35"/>
  <c r="BI370" i="35"/>
  <c r="BI376" i="35"/>
  <c r="BP376" i="35"/>
  <c r="BP382" i="35"/>
  <c r="BI382" i="35"/>
  <c r="BP388" i="35"/>
  <c r="BI388" i="35"/>
  <c r="BP394" i="35"/>
  <c r="BI394" i="35"/>
  <c r="BP400" i="35"/>
  <c r="BI400" i="35"/>
  <c r="BP406" i="35"/>
  <c r="BI406" i="35"/>
  <c r="BP412" i="35"/>
  <c r="BI412" i="35"/>
  <c r="BP418" i="35"/>
  <c r="BI418" i="35"/>
  <c r="BP424" i="35"/>
  <c r="BI424" i="35"/>
  <c r="BP430" i="35"/>
  <c r="BI430" i="35"/>
  <c r="BP436" i="35"/>
  <c r="BI436" i="35"/>
  <c r="BP442" i="35"/>
  <c r="BI442" i="35"/>
  <c r="BP448" i="35"/>
  <c r="BI448" i="35"/>
  <c r="BI17" i="35"/>
  <c r="BP17" i="35"/>
  <c r="BI30" i="35"/>
  <c r="BP30" i="35"/>
  <c r="BP54" i="35"/>
  <c r="BI54" i="35"/>
  <c r="BP72" i="35"/>
  <c r="BI72" i="35"/>
  <c r="BP102" i="35"/>
  <c r="BI102" i="35"/>
  <c r="BP126" i="35"/>
  <c r="BI126" i="35"/>
  <c r="BP144" i="35"/>
  <c r="BI144" i="35"/>
  <c r="BP168" i="35"/>
  <c r="BI168" i="35"/>
  <c r="BP192" i="35"/>
  <c r="BI192" i="35"/>
  <c r="BP216" i="35"/>
  <c r="BI216" i="35"/>
  <c r="BP240" i="35"/>
  <c r="BI240" i="35"/>
  <c r="BP258" i="35"/>
  <c r="BI258" i="35"/>
  <c r="BP282" i="35"/>
  <c r="BI282" i="35"/>
  <c r="BP312" i="35"/>
  <c r="BI312" i="35"/>
  <c r="BP336" i="35"/>
  <c r="BI336" i="35"/>
  <c r="BP366" i="35"/>
  <c r="BI366" i="35"/>
  <c r="BP396" i="35"/>
  <c r="BI396" i="35"/>
  <c r="BP444" i="35"/>
  <c r="BI444" i="35"/>
  <c r="BP37" i="35"/>
  <c r="BI37" i="35"/>
  <c r="BP73" i="35"/>
  <c r="BI73" i="35"/>
  <c r="BP133" i="35"/>
  <c r="BI133" i="35"/>
  <c r="BP157" i="35"/>
  <c r="BI157" i="35"/>
  <c r="BP187" i="35"/>
  <c r="BI187" i="35"/>
  <c r="BP229" i="35"/>
  <c r="BI229" i="35"/>
  <c r="BP259" i="35"/>
  <c r="BI259" i="35"/>
  <c r="BP289" i="35"/>
  <c r="BI289" i="35"/>
  <c r="BP325" i="35"/>
  <c r="BI325" i="35"/>
  <c r="BP349" i="35"/>
  <c r="BI349" i="35"/>
  <c r="BP373" i="35"/>
  <c r="BI373" i="35"/>
  <c r="BP391" i="35"/>
  <c r="BI391" i="35"/>
  <c r="BP439" i="35"/>
  <c r="BI439" i="35"/>
  <c r="BP20" i="35"/>
  <c r="BI20" i="35"/>
  <c r="BP50" i="35"/>
  <c r="BI50" i="35"/>
  <c r="BP68" i="35"/>
  <c r="BI68" i="35"/>
  <c r="BP86" i="35"/>
  <c r="BI86" i="35"/>
  <c r="BP122" i="35"/>
  <c r="BI122" i="35"/>
  <c r="BP152" i="35"/>
  <c r="BI152" i="35"/>
  <c r="BP248" i="35"/>
  <c r="BI248" i="35"/>
  <c r="BP284" i="35"/>
  <c r="BI284" i="35"/>
  <c r="BP308" i="35"/>
  <c r="BI308" i="35"/>
  <c r="BP15" i="35"/>
  <c r="BI15" i="35"/>
  <c r="BP33" i="35"/>
  <c r="BI33" i="35"/>
  <c r="BP39" i="35"/>
  <c r="BI39" i="35"/>
  <c r="BP75" i="35"/>
  <c r="BI75" i="35"/>
  <c r="BP93" i="35"/>
  <c r="BI93" i="35"/>
  <c r="BP16" i="35"/>
  <c r="BI16" i="35"/>
  <c r="BI34" i="35"/>
  <c r="BP34" i="35"/>
  <c r="BP40" i="35"/>
  <c r="BI40" i="35"/>
  <c r="BP52" i="35"/>
  <c r="BI52" i="35"/>
  <c r="BP64" i="35"/>
  <c r="BI64" i="35"/>
  <c r="BP82" i="35"/>
  <c r="BI82" i="35"/>
  <c r="BP94" i="35"/>
  <c r="BI94" i="35"/>
  <c r="BP100" i="35"/>
  <c r="BI100" i="35"/>
  <c r="BP112" i="35"/>
  <c r="BI112" i="35"/>
  <c r="BP124" i="35"/>
  <c r="BI124" i="35"/>
  <c r="BP136" i="35"/>
  <c r="BI136" i="35"/>
  <c r="BP148" i="35"/>
  <c r="BI148" i="35"/>
  <c r="BP160" i="35"/>
  <c r="BI160" i="35"/>
  <c r="BP172" i="35"/>
  <c r="BI172" i="35"/>
  <c r="BP184" i="35"/>
  <c r="BI184" i="35"/>
  <c r="BP196" i="35"/>
  <c r="BI196" i="35"/>
  <c r="BP208" i="35"/>
  <c r="BI208" i="35"/>
  <c r="BI220" i="35"/>
  <c r="BP220" i="35"/>
  <c r="BP226" i="35"/>
  <c r="BI226" i="35"/>
  <c r="BI238" i="35"/>
  <c r="BP238" i="35"/>
  <c r="BP250" i="35"/>
  <c r="BI250" i="35"/>
  <c r="BP262" i="35"/>
  <c r="BI262" i="35"/>
  <c r="BP274" i="35"/>
  <c r="BI274" i="35"/>
  <c r="BP286" i="35"/>
  <c r="BI286" i="35"/>
  <c r="BP298" i="35"/>
  <c r="BI298" i="35"/>
  <c r="BP310" i="35"/>
  <c r="BI310" i="35"/>
  <c r="BP35" i="35"/>
  <c r="BI35" i="35"/>
  <c r="BI41" i="35"/>
  <c r="BP41" i="35"/>
  <c r="BP47" i="35"/>
  <c r="BI47" i="35"/>
  <c r="BP53" i="35"/>
  <c r="BI53" i="35"/>
  <c r="BP59" i="35"/>
  <c r="BI59" i="35"/>
  <c r="BP65" i="35"/>
  <c r="BI65" i="35"/>
  <c r="BP71" i="35"/>
  <c r="BI71" i="35"/>
  <c r="BP77" i="35"/>
  <c r="BI77" i="35"/>
  <c r="BP83" i="35"/>
  <c r="BI83" i="35"/>
  <c r="BP89" i="35"/>
  <c r="BI89" i="35"/>
  <c r="BP95" i="35"/>
  <c r="BI95" i="35"/>
  <c r="BP101" i="35"/>
  <c r="BI101" i="35"/>
  <c r="BP107" i="35"/>
  <c r="BI107" i="35"/>
  <c r="BP113" i="35"/>
  <c r="BI113" i="35"/>
  <c r="BP119" i="35"/>
  <c r="BI119" i="35"/>
  <c r="BP125" i="35"/>
  <c r="BI125" i="35"/>
  <c r="BP131" i="35"/>
  <c r="BI131" i="35"/>
  <c r="BP137" i="35"/>
  <c r="BI137" i="35"/>
  <c r="BP143" i="35"/>
  <c r="BI143" i="35"/>
  <c r="BP149" i="35"/>
  <c r="BI149" i="35"/>
  <c r="BP155" i="35"/>
  <c r="BI155" i="35"/>
  <c r="BP161" i="35"/>
  <c r="BI161" i="35"/>
  <c r="BP167" i="35"/>
  <c r="BI167" i="35"/>
  <c r="BP173" i="35"/>
  <c r="BI173" i="35"/>
  <c r="BP179" i="35"/>
  <c r="BI179" i="35"/>
  <c r="BP185" i="35"/>
  <c r="BI185" i="35"/>
  <c r="BP191" i="35"/>
  <c r="BI191" i="35"/>
  <c r="BP197" i="35"/>
  <c r="BI197" i="35"/>
  <c r="BP203" i="35"/>
  <c r="BI203" i="35"/>
  <c r="BP209" i="35"/>
  <c r="BI209" i="35"/>
  <c r="BP215" i="35"/>
  <c r="BI215" i="35"/>
  <c r="BI221" i="35"/>
  <c r="BP221" i="35"/>
  <c r="BP227" i="35"/>
  <c r="BI227" i="35"/>
  <c r="BP233" i="35"/>
  <c r="BI233" i="35"/>
  <c r="BI239" i="35"/>
  <c r="BP239" i="35"/>
  <c r="BP245" i="35"/>
  <c r="BI245" i="35"/>
  <c r="BI251" i="35"/>
  <c r="BP251" i="35"/>
  <c r="BP257" i="35"/>
  <c r="BI257" i="35"/>
  <c r="BP263" i="35"/>
  <c r="BI263" i="35"/>
  <c r="BP269" i="35"/>
  <c r="BI269" i="35"/>
  <c r="BP275" i="35"/>
  <c r="BI275" i="35"/>
  <c r="BP281" i="35"/>
  <c r="BI281" i="35"/>
  <c r="BP287" i="35"/>
  <c r="BI287" i="35"/>
  <c r="BP293" i="35"/>
  <c r="BI293" i="35"/>
  <c r="BP299" i="35"/>
  <c r="BI299" i="35"/>
  <c r="BP305" i="35"/>
  <c r="BI305" i="35"/>
  <c r="BP311" i="35"/>
  <c r="BI311" i="35"/>
  <c r="BP317" i="35"/>
  <c r="BI317" i="35"/>
  <c r="BP323" i="35"/>
  <c r="BI323" i="35"/>
  <c r="BP329" i="35"/>
  <c r="BI329" i="35"/>
  <c r="BP335" i="35"/>
  <c r="BI335" i="35"/>
  <c r="BP341" i="35"/>
  <c r="BI341" i="35"/>
  <c r="BP347" i="35"/>
  <c r="BI347" i="35"/>
  <c r="BP353" i="35"/>
  <c r="BI353" i="35"/>
  <c r="BP359" i="35"/>
  <c r="BI359" i="35"/>
  <c r="BI365" i="35"/>
  <c r="BP365" i="35"/>
  <c r="BI371" i="35"/>
  <c r="BP371" i="35"/>
  <c r="BP377" i="35"/>
  <c r="BI377" i="35"/>
  <c r="BP383" i="35"/>
  <c r="BI383" i="35"/>
  <c r="BP389" i="35"/>
  <c r="BI389" i="35"/>
  <c r="BP395" i="35"/>
  <c r="BI395" i="35"/>
  <c r="BP401" i="35"/>
  <c r="BI401" i="35"/>
  <c r="BP407" i="35"/>
  <c r="BI407" i="35"/>
  <c r="BP413" i="35"/>
  <c r="BI413" i="35"/>
  <c r="BP419" i="35"/>
  <c r="BI419" i="35"/>
  <c r="BP425" i="35"/>
  <c r="BI425" i="35"/>
  <c r="BP431" i="35"/>
  <c r="BI431" i="35"/>
  <c r="BP437" i="35"/>
  <c r="BI437" i="35"/>
  <c r="BP443" i="35"/>
  <c r="BI443" i="35"/>
  <c r="K1058" i="3" l="1"/>
  <c r="K1059" i="3"/>
  <c r="K1057" i="3"/>
  <c r="K1060" i="3"/>
  <c r="K1061" i="3"/>
  <c r="K1055" i="3"/>
  <c r="K1056" i="3"/>
  <c r="K1053" i="3"/>
  <c r="K1054" i="3"/>
  <c r="K784" i="3"/>
  <c r="K201" i="3"/>
  <c r="K623" i="3"/>
  <c r="K248" i="3"/>
  <c r="K150" i="3"/>
  <c r="K188" i="3"/>
  <c r="K750" i="3"/>
  <c r="K712" i="3"/>
  <c r="K64" i="3"/>
  <c r="K541" i="3"/>
  <c r="K990" i="3"/>
  <c r="K264" i="3"/>
  <c r="K704" i="3"/>
  <c r="K456" i="3"/>
  <c r="K658" i="3"/>
  <c r="K949" i="3"/>
  <c r="K79" i="3"/>
  <c r="K87" i="3"/>
  <c r="K390" i="3"/>
  <c r="K144" i="3"/>
  <c r="K244" i="3"/>
  <c r="K489" i="3"/>
  <c r="K273" i="3"/>
  <c r="K821" i="3"/>
  <c r="K307" i="3"/>
  <c r="K348" i="3"/>
  <c r="K42" i="3"/>
  <c r="K23" i="3"/>
  <c r="K775" i="3"/>
  <c r="K610" i="3"/>
  <c r="K258" i="3"/>
  <c r="K451" i="3"/>
  <c r="K337" i="3"/>
  <c r="K419" i="3"/>
  <c r="K275" i="3"/>
  <c r="K210" i="3"/>
  <c r="K428" i="3"/>
  <c r="K316" i="3"/>
  <c r="K185" i="3"/>
  <c r="K787" i="3"/>
  <c r="K1028" i="3"/>
  <c r="K469" i="3"/>
  <c r="K472" i="3"/>
  <c r="K630" i="3"/>
  <c r="K683" i="3"/>
  <c r="K476" i="3"/>
  <c r="K132" i="3"/>
  <c r="K980" i="3"/>
  <c r="K384" i="3"/>
  <c r="K330" i="3"/>
  <c r="K70" i="3"/>
  <c r="K870" i="3"/>
  <c r="K582" i="3"/>
  <c r="K291" i="3"/>
  <c r="K318" i="3"/>
  <c r="K1008" i="3"/>
  <c r="K766" i="3"/>
  <c r="K633" i="3"/>
  <c r="K362" i="3"/>
  <c r="K72" i="3"/>
  <c r="K229" i="3"/>
  <c r="K82" i="3"/>
  <c r="K267" i="3"/>
  <c r="K477" i="3"/>
  <c r="K651" i="3"/>
  <c r="K812" i="3"/>
  <c r="K155" i="3"/>
  <c r="K298" i="3"/>
  <c r="K493" i="3"/>
  <c r="K827" i="3"/>
  <c r="K686" i="3"/>
  <c r="K459" i="3"/>
  <c r="K133" i="3"/>
  <c r="K104" i="3"/>
  <c r="K13" i="3"/>
  <c r="K936" i="3"/>
  <c r="K1018" i="3"/>
  <c r="K260" i="3"/>
  <c r="K448" i="3"/>
  <c r="K251" i="3"/>
  <c r="K718" i="3"/>
  <c r="K601" i="3"/>
  <c r="K33" i="3"/>
  <c r="K385" i="3"/>
  <c r="K27" i="3"/>
  <c r="K981" i="3"/>
  <c r="K758" i="3"/>
  <c r="K678" i="3"/>
  <c r="K1013" i="3"/>
  <c r="K324" i="3"/>
  <c r="K168" i="3"/>
  <c r="K823" i="3"/>
  <c r="K147" i="3"/>
  <c r="K706" i="3"/>
  <c r="K25" i="3"/>
  <c r="K467" i="3"/>
  <c r="K843" i="3"/>
  <c r="K744" i="3"/>
  <c r="K509" i="3"/>
  <c r="K953" i="3"/>
  <c r="K659" i="3"/>
  <c r="K122" i="3"/>
  <c r="K786" i="3"/>
  <c r="K625" i="3"/>
  <c r="K761" i="3"/>
  <c r="K1022" i="3"/>
  <c r="K885" i="3"/>
  <c r="K742" i="3"/>
  <c r="K78" i="3"/>
  <c r="K389" i="3"/>
  <c r="K143" i="3"/>
  <c r="K41" i="3"/>
  <c r="K243" i="3"/>
  <c r="K272" i="3"/>
  <c r="K657" i="3"/>
  <c r="K455" i="3"/>
  <c r="K703" i="3"/>
  <c r="K774" i="3"/>
  <c r="K257" i="3"/>
  <c r="K120" i="3"/>
  <c r="K306" i="3"/>
  <c r="K989" i="3"/>
  <c r="K263" i="3"/>
  <c r="K236" i="3"/>
  <c r="K111" i="3"/>
  <c r="K434" i="3"/>
  <c r="K543" i="3"/>
  <c r="K314" i="3"/>
  <c r="K522" i="3"/>
  <c r="K17" i="3"/>
  <c r="K673" i="3"/>
  <c r="K730" i="3"/>
  <c r="K180" i="3"/>
  <c r="K938" i="3"/>
  <c r="K15" i="3"/>
  <c r="K814" i="3"/>
  <c r="K690" i="3"/>
  <c r="K830" i="3"/>
  <c r="K107" i="3"/>
  <c r="K494" i="3"/>
  <c r="K722" i="3"/>
  <c r="K231" i="3"/>
  <c r="K156" i="3"/>
  <c r="K28" i="3"/>
  <c r="K135" i="3"/>
  <c r="K886" i="3"/>
  <c r="K57" i="3"/>
  <c r="K560" i="3"/>
  <c r="K932" i="3"/>
  <c r="K222" i="3"/>
  <c r="K514" i="3"/>
  <c r="K550" i="3"/>
  <c r="K641" i="3"/>
  <c r="K785" i="3"/>
  <c r="K1019" i="3"/>
  <c r="K624" i="3"/>
  <c r="K1006" i="3"/>
  <c r="K674" i="3"/>
  <c r="K939" i="3"/>
  <c r="K460" i="3"/>
  <c r="K495" i="3"/>
  <c r="K157" i="3"/>
  <c r="K663" i="3"/>
  <c r="K831" i="3"/>
  <c r="K224" i="3"/>
  <c r="K561" i="3"/>
  <c r="K194" i="3"/>
  <c r="K649" i="3"/>
  <c r="K782" i="3"/>
  <c r="K1049" i="3"/>
  <c r="K56" i="3"/>
  <c r="K405" i="3"/>
  <c r="K591" i="3"/>
  <c r="K882" i="3"/>
  <c r="K776" i="3"/>
  <c r="K642" i="3"/>
  <c r="K457" i="3"/>
  <c r="K433" i="3"/>
  <c r="K425" i="3"/>
  <c r="K498" i="3"/>
  <c r="K835" i="3"/>
  <c r="K421" i="3"/>
  <c r="K235" i="3"/>
  <c r="K278" i="3"/>
  <c r="K927" i="3"/>
  <c r="K729" i="3"/>
  <c r="K1052" i="3"/>
  <c r="K214" i="3"/>
  <c r="K1015" i="3"/>
  <c r="K376" i="3"/>
  <c r="K347" i="3"/>
  <c r="K768" i="3"/>
  <c r="K225" i="3"/>
  <c r="K564" i="3"/>
  <c r="K197" i="3"/>
  <c r="K530" i="3"/>
  <c r="K357" i="3"/>
  <c r="K126" i="3"/>
  <c r="K474" i="3"/>
  <c r="K872" i="3"/>
  <c r="K245" i="3"/>
  <c r="K822" i="3"/>
  <c r="K166" i="3"/>
  <c r="K705" i="3"/>
  <c r="K508" i="3"/>
  <c r="K465" i="3"/>
  <c r="K24" i="3"/>
  <c r="K32" i="3"/>
  <c r="K145" i="3"/>
  <c r="K951" i="3"/>
  <c r="K743" i="3"/>
  <c r="K121" i="3"/>
  <c r="K842" i="3"/>
  <c r="K391" i="3"/>
  <c r="K116" i="3"/>
  <c r="K838" i="3"/>
  <c r="K241" i="3"/>
  <c r="K486" i="3"/>
  <c r="K502" i="3"/>
  <c r="K696" i="3"/>
  <c r="K735" i="3"/>
  <c r="K819" i="3"/>
  <c r="K21" i="3"/>
  <c r="K605" i="3"/>
  <c r="K256" i="3"/>
  <c r="K944" i="3"/>
  <c r="K1051" i="3"/>
  <c r="K158" i="3"/>
  <c r="K727" i="3"/>
  <c r="K617" i="3"/>
  <c r="K110" i="3"/>
  <c r="K138" i="3"/>
  <c r="K666" i="3"/>
  <c r="K497" i="3"/>
  <c r="K834" i="3"/>
  <c r="K420" i="3"/>
  <c r="K424" i="3"/>
  <c r="K432" i="3"/>
  <c r="K926" i="3"/>
  <c r="K277" i="3"/>
  <c r="K430" i="3"/>
  <c r="K536" i="3"/>
  <c r="K442" i="3"/>
  <c r="K937" i="3"/>
  <c r="K212" i="3"/>
  <c r="K924" i="3"/>
  <c r="K829" i="3"/>
  <c r="K1009" i="3"/>
  <c r="K676" i="3"/>
  <c r="K164" i="3"/>
  <c r="K506" i="3"/>
  <c r="K464" i="3"/>
  <c r="K841" i="3"/>
  <c r="K619" i="3"/>
  <c r="K668" i="3"/>
  <c r="K702" i="3"/>
  <c r="K242" i="3"/>
  <c r="K22" i="3"/>
  <c r="K948" i="3"/>
  <c r="K741" i="3"/>
  <c r="K370" i="3"/>
  <c r="K178" i="3"/>
  <c r="K47" i="3"/>
  <c r="K1000" i="3"/>
  <c r="K382" i="3"/>
  <c r="K196" i="3"/>
  <c r="K802" i="3"/>
  <c r="K815" i="3"/>
  <c r="K254" i="3"/>
  <c r="K723" i="3"/>
  <c r="K483" i="3"/>
  <c r="K29" i="3"/>
  <c r="K496" i="3"/>
  <c r="K137" i="3"/>
  <c r="K691" i="3"/>
  <c r="K16" i="3"/>
  <c r="K108" i="3"/>
  <c r="K832" i="3"/>
  <c r="K450" i="3"/>
  <c r="K940" i="3"/>
  <c r="K232" i="3"/>
  <c r="K855" i="3"/>
  <c r="K393" i="3"/>
  <c r="K282" i="3"/>
  <c r="K621" i="3"/>
  <c r="K427" i="3"/>
  <c r="K805" i="3"/>
  <c r="K1046" i="3"/>
  <c r="K358" i="3"/>
  <c r="K647" i="3"/>
  <c r="K417" i="3"/>
  <c r="K586" i="3"/>
  <c r="K876" i="3"/>
  <c r="K895" i="3"/>
  <c r="K907" i="3"/>
  <c r="K917" i="3"/>
  <c r="K293" i="3"/>
  <c r="K710" i="3"/>
  <c r="K956" i="3"/>
  <c r="K446" i="3"/>
  <c r="K218" i="3"/>
  <c r="K438" i="3"/>
  <c r="K671" i="3"/>
  <c r="K512" i="3"/>
  <c r="K124" i="3"/>
  <c r="K930" i="3"/>
  <c r="K747" i="3"/>
  <c r="K634" i="3"/>
  <c r="K769" i="3"/>
  <c r="K833" i="3"/>
  <c r="K109" i="3"/>
  <c r="K520" i="3"/>
  <c r="K539" i="3"/>
  <c r="K725" i="3"/>
  <c r="K311" i="3"/>
  <c r="K692" i="3"/>
  <c r="K230" i="3"/>
  <c r="K689" i="3"/>
  <c r="K106" i="3"/>
  <c r="K479" i="3"/>
  <c r="K828" i="3"/>
  <c r="K721" i="3"/>
  <c r="K880" i="3"/>
  <c r="K914" i="3"/>
  <c r="K289" i="3"/>
  <c r="K1005" i="3"/>
  <c r="K580" i="3"/>
  <c r="K161" i="3"/>
  <c r="K141" i="3"/>
  <c r="K20" i="3"/>
  <c r="K114" i="3"/>
  <c r="K239" i="3"/>
  <c r="K695" i="3"/>
  <c r="K818" i="3"/>
  <c r="K501" i="3"/>
  <c r="K837" i="3"/>
  <c r="K943" i="3"/>
  <c r="K734" i="3"/>
  <c r="K115" i="3"/>
  <c r="K183" i="3"/>
  <c r="K548" i="3"/>
  <c r="K631" i="3"/>
  <c r="K764" i="3"/>
  <c r="K475" i="3"/>
  <c r="K366" i="3"/>
  <c r="K171" i="3"/>
  <c r="K847" i="3"/>
  <c r="K249" i="3"/>
  <c r="K713" i="3"/>
  <c r="K959" i="3"/>
  <c r="K754" i="3"/>
  <c r="K516" i="3"/>
  <c r="K128" i="3"/>
  <c r="K665" i="3"/>
  <c r="K380" i="3"/>
  <c r="K988" i="3"/>
  <c r="K374" i="3"/>
  <c r="K345" i="3"/>
  <c r="K61" i="3"/>
  <c r="K715" i="3"/>
  <c r="K228" i="3"/>
  <c r="K102" i="3"/>
  <c r="K684" i="3"/>
  <c r="K527" i="3"/>
  <c r="K558" i="3"/>
  <c r="K60" i="3"/>
  <c r="K526" i="3"/>
  <c r="K309" i="3"/>
  <c r="K392" i="3"/>
  <c r="K780" i="3"/>
  <c r="K751" i="3"/>
  <c r="K1044" i="3"/>
  <c r="K151" i="3"/>
  <c r="K259" i="3"/>
  <c r="K612" i="3"/>
  <c r="K910" i="3"/>
  <c r="K407" i="3"/>
  <c r="K896" i="3"/>
  <c r="K854" i="3"/>
  <c r="K568" i="3"/>
  <c r="K970" i="3"/>
  <c r="K283" i="3"/>
  <c r="K1045" i="3"/>
  <c r="K356" i="3"/>
  <c r="K994" i="3"/>
  <c r="K130" i="3"/>
  <c r="K646" i="3"/>
  <c r="K46" i="3"/>
  <c r="K781" i="3"/>
  <c r="K462" i="3"/>
  <c r="K162" i="3"/>
  <c r="K184" i="3"/>
  <c r="K369" i="3"/>
  <c r="K850" i="3"/>
  <c r="K1026" i="3"/>
  <c r="K1011" i="3"/>
  <c r="K66" i="3"/>
  <c r="K1024" i="3"/>
  <c r="K627" i="3"/>
  <c r="K69" i="3"/>
  <c r="K77" i="3"/>
  <c r="K38" i="3"/>
  <c r="K487" i="3"/>
  <c r="K1032" i="3"/>
  <c r="K304" i="3"/>
  <c r="K738" i="3"/>
  <c r="K607" i="3"/>
  <c r="K597" i="3"/>
  <c r="K889" i="3"/>
  <c r="K406" i="3"/>
  <c r="K593" i="3"/>
  <c r="K884" i="3"/>
  <c r="K879" i="3"/>
  <c r="K53" i="3"/>
  <c r="K588" i="3"/>
  <c r="K908" i="3"/>
  <c r="K975" i="3"/>
  <c r="K811" i="3"/>
  <c r="K918" i="3"/>
  <c r="K418" i="3"/>
  <c r="K877" i="3"/>
  <c r="K294" i="3"/>
  <c r="K922" i="3"/>
  <c r="K587" i="3"/>
  <c r="K247" i="3"/>
  <c r="K220" i="3"/>
  <c r="K749" i="3"/>
  <c r="K95" i="3"/>
  <c r="K711" i="3"/>
  <c r="K844" i="3"/>
  <c r="K746" i="3"/>
  <c r="K954" i="3"/>
  <c r="K511" i="3"/>
  <c r="K123" i="3"/>
  <c r="K65" i="3"/>
  <c r="K344" i="3"/>
  <c r="K372" i="3"/>
  <c r="K608" i="3"/>
  <c r="K942" i="3"/>
  <c r="K500" i="3"/>
  <c r="K719" i="3"/>
  <c r="K603" i="3"/>
  <c r="K134" i="3"/>
  <c r="K34" i="3"/>
  <c r="K760" i="3"/>
  <c r="K268" i="3"/>
  <c r="K652" i="3"/>
  <c r="K478" i="3"/>
  <c r="K982" i="3"/>
  <c r="K813" i="3"/>
  <c r="K73" i="3"/>
  <c r="K1021" i="3"/>
  <c r="K14" i="3"/>
  <c r="K332" i="3"/>
  <c r="K252" i="3"/>
  <c r="K386" i="3"/>
  <c r="K105" i="3"/>
  <c r="K84" i="3"/>
  <c r="K261" i="3"/>
  <c r="K688" i="3"/>
  <c r="K449" i="3"/>
  <c r="K447" i="3"/>
  <c r="K931" i="3"/>
  <c r="K551" i="3"/>
  <c r="K219" i="3"/>
  <c r="K439" i="3"/>
  <c r="K51" i="3"/>
  <c r="K947" i="3"/>
  <c r="K281" i="3"/>
  <c r="K217" i="3"/>
  <c r="K423" i="3"/>
  <c r="K655" i="3"/>
  <c r="K694" i="3"/>
  <c r="K461" i="3"/>
  <c r="K485" i="3"/>
  <c r="K667" i="3"/>
  <c r="K113" i="3"/>
  <c r="K140" i="3"/>
  <c r="K445" i="3"/>
  <c r="K31" i="3"/>
  <c r="K733" i="3"/>
  <c r="K238" i="3"/>
  <c r="K817" i="3"/>
  <c r="K160" i="3"/>
  <c r="K836" i="3"/>
  <c r="K19" i="3"/>
  <c r="K941" i="3"/>
  <c r="K499" i="3"/>
  <c r="K136" i="3"/>
  <c r="K36" i="3"/>
  <c r="K75" i="3"/>
  <c r="K269" i="3"/>
  <c r="K387" i="3"/>
  <c r="K604" i="3"/>
  <c r="K481" i="3"/>
  <c r="K301" i="3"/>
  <c r="K599" i="3"/>
  <c r="K172" i="3"/>
  <c r="K361" i="3"/>
  <c r="K331" i="3"/>
  <c r="K716" i="3"/>
  <c r="K154" i="3"/>
  <c r="K458" i="3"/>
  <c r="K614" i="3"/>
  <c r="K935" i="3"/>
  <c r="K600" i="3"/>
  <c r="K71" i="3"/>
  <c r="K399" i="3"/>
  <c r="K873" i="3"/>
  <c r="K915" i="3"/>
  <c r="K320" i="3"/>
  <c r="K1012" i="3"/>
  <c r="K839" i="3"/>
  <c r="K697" i="3"/>
  <c r="K503" i="3"/>
  <c r="K945" i="3"/>
  <c r="K736" i="3"/>
  <c r="K772" i="3"/>
  <c r="K639" i="3"/>
  <c r="K1035" i="3"/>
  <c r="K1002" i="3"/>
  <c r="K1001" i="3"/>
  <c r="K681" i="3"/>
  <c r="K567" i="3"/>
  <c r="K327" i="3"/>
  <c r="K534" i="3"/>
  <c r="K200" i="3"/>
  <c r="K470" i="3"/>
  <c r="K193" i="3"/>
  <c r="K528" i="3"/>
  <c r="K323" i="3"/>
  <c r="K402" i="3"/>
  <c r="K660" i="3"/>
  <c r="K549" i="3"/>
  <c r="K675" i="3"/>
  <c r="K187" i="3"/>
  <c r="K869" i="3"/>
  <c r="K62" i="3"/>
  <c r="K538" i="3"/>
  <c r="K777" i="3"/>
  <c r="K1038" i="3"/>
  <c r="K237" i="3"/>
  <c r="K523" i="3"/>
  <c r="K112" i="3"/>
  <c r="K731" i="3"/>
  <c r="K205" i="3"/>
  <c r="K793" i="3"/>
  <c r="K643" i="3"/>
  <c r="K1037" i="3"/>
  <c r="K825" i="3"/>
  <c r="K958" i="3"/>
  <c r="K152" i="3"/>
  <c r="K515" i="3"/>
  <c r="K846" i="3"/>
  <c r="K26" i="3"/>
  <c r="K753" i="3"/>
  <c r="K127" i="3"/>
  <c r="K317" i="3"/>
  <c r="K525" i="3"/>
  <c r="K1007" i="3"/>
  <c r="K343" i="3"/>
  <c r="K517" i="3"/>
  <c r="K620" i="3"/>
  <c r="K960" i="3"/>
  <c r="K204" i="3"/>
  <c r="K349" i="3"/>
  <c r="K801" i="3"/>
  <c r="K529" i="3"/>
  <c r="K563" i="3"/>
  <c r="K698" i="3"/>
  <c r="K163" i="3"/>
  <c r="K426" i="3"/>
  <c r="K422" i="3"/>
  <c r="K737" i="3"/>
  <c r="K504" i="3"/>
  <c r="K437" i="3"/>
  <c r="K117" i="3"/>
  <c r="K946" i="3"/>
  <c r="K216" i="3"/>
  <c r="K280" i="3"/>
  <c r="K929" i="3"/>
  <c r="K606" i="3"/>
  <c r="K840" i="3"/>
  <c r="K542" i="3"/>
  <c r="K179" i="3"/>
  <c r="K471" i="3"/>
  <c r="K131" i="3"/>
  <c r="K979" i="3"/>
  <c r="K757" i="3"/>
  <c r="K329" i="3"/>
  <c r="K297" i="3"/>
  <c r="K101" i="3"/>
  <c r="K806" i="3"/>
  <c r="K413" i="3"/>
  <c r="K868" i="3"/>
  <c r="K581" i="3"/>
  <c r="K398" i="3"/>
  <c r="K290" i="3"/>
  <c r="K50" i="3"/>
  <c r="K1041" i="3"/>
  <c r="K645" i="3"/>
  <c r="K794" i="3"/>
  <c r="K708" i="3"/>
  <c r="K991" i="3"/>
  <c r="K778" i="3"/>
  <c r="K308" i="3"/>
  <c r="K1039" i="3"/>
  <c r="K274" i="3"/>
  <c r="K44" i="3"/>
  <c r="K148" i="3"/>
  <c r="K88" i="3"/>
  <c r="K351" i="3"/>
  <c r="K490" i="3"/>
  <c r="K661" i="3"/>
  <c r="K611" i="3"/>
  <c r="K81" i="3"/>
  <c r="K170" i="3"/>
  <c r="K748" i="3"/>
  <c r="K957" i="3"/>
  <c r="K513" i="3"/>
  <c r="K125" i="3"/>
  <c r="K401" i="3"/>
  <c r="K63" i="3"/>
  <c r="K310" i="3"/>
  <c r="K52" i="3"/>
  <c r="K85" i="3"/>
  <c r="K302" i="3"/>
  <c r="K90" i="3"/>
  <c r="K816" i="3"/>
  <c r="K726" i="3"/>
  <c r="K255" i="3"/>
  <c r="K174" i="3"/>
  <c r="K363" i="3"/>
  <c r="K1016" i="3"/>
  <c r="K350" i="3"/>
  <c r="K788" i="3"/>
  <c r="K765" i="3"/>
  <c r="K632" i="3"/>
  <c r="K103" i="3"/>
  <c r="K685" i="3"/>
  <c r="K211" i="3"/>
  <c r="K923" i="3"/>
  <c r="K429" i="3"/>
  <c r="K826" i="3"/>
  <c r="K492" i="3"/>
  <c r="K717" i="3"/>
  <c r="K762" i="3"/>
  <c r="K507" i="3"/>
  <c r="K950" i="3"/>
  <c r="K165" i="3"/>
  <c r="K798" i="3"/>
  <c r="K626" i="3"/>
  <c r="K1023" i="3"/>
  <c r="K849" i="3"/>
  <c r="K9" i="3"/>
  <c r="K373" i="3"/>
  <c r="K616" i="3"/>
  <c r="K557" i="3"/>
  <c r="K933" i="3"/>
  <c r="K191" i="3"/>
  <c r="K680" i="3"/>
  <c r="K326" i="3"/>
  <c r="K1014" i="3"/>
  <c r="K68" i="3"/>
  <c r="K482" i="3"/>
  <c r="K628" i="3"/>
  <c r="K763" i="3"/>
  <c r="K984" i="3"/>
  <c r="K334" i="3"/>
  <c r="K1025" i="3"/>
  <c r="K377" i="3"/>
  <c r="K532" i="3"/>
  <c r="K595" i="3"/>
  <c r="K679" i="3"/>
  <c r="K566" i="3"/>
  <c r="K325" i="3"/>
  <c r="K720" i="3"/>
  <c r="K693" i="3"/>
  <c r="K972" i="3"/>
  <c r="K998" i="3"/>
  <c r="K577" i="3"/>
  <c r="K962" i="3"/>
  <c r="K902" i="3"/>
  <c r="K411" i="3"/>
  <c r="K397" i="3"/>
  <c r="K912" i="3"/>
  <c r="K893" i="3"/>
  <c r="K728" i="3"/>
  <c r="K920" i="3"/>
  <c r="K865" i="3"/>
  <c r="K209" i="3"/>
  <c r="K797" i="3"/>
  <c r="K1047" i="3"/>
  <c r="K365" i="3"/>
  <c r="K340" i="3"/>
  <c r="K91" i="3"/>
  <c r="K177" i="3"/>
  <c r="K100" i="3"/>
  <c r="K535" i="3"/>
  <c r="K682" i="3"/>
  <c r="K491" i="3"/>
  <c r="K227" i="3"/>
  <c r="K714" i="3"/>
  <c r="K181" i="3"/>
  <c r="K546" i="3"/>
  <c r="K524" i="3"/>
  <c r="K913" i="3"/>
  <c r="K904" i="3"/>
  <c r="K963" i="3"/>
  <c r="K288" i="3"/>
  <c r="K867" i="3"/>
  <c r="K412" i="3"/>
  <c r="K579" i="3"/>
  <c r="K1004" i="3"/>
  <c r="K198" i="3"/>
  <c r="K803" i="3"/>
  <c r="K967" i="3"/>
  <c r="K505" i="3"/>
  <c r="K266" i="3"/>
  <c r="K996" i="3"/>
  <c r="K783" i="3"/>
  <c r="K1050" i="3"/>
  <c r="K650" i="3"/>
  <c r="K368" i="3"/>
  <c r="K286" i="3"/>
  <c r="K891" i="3"/>
  <c r="K572" i="3"/>
  <c r="K809" i="3"/>
  <c r="K900" i="3"/>
  <c r="K860" i="3"/>
  <c r="K89" i="3"/>
  <c r="K648" i="3"/>
  <c r="K1048" i="3"/>
  <c r="K555" i="3"/>
  <c r="K322" i="3"/>
  <c r="K98" i="3"/>
  <c r="K190" i="3"/>
  <c r="K677" i="3"/>
  <c r="K206" i="3"/>
  <c r="K618" i="3"/>
  <c r="K338" i="3"/>
  <c r="K175" i="3"/>
  <c r="K364" i="3"/>
  <c r="K654" i="3"/>
  <c r="K59" i="3"/>
  <c r="K888" i="3"/>
  <c r="K533" i="3"/>
  <c r="K510" i="3"/>
  <c r="K246" i="3"/>
  <c r="K824" i="3"/>
  <c r="K80" i="3"/>
  <c r="K43" i="3"/>
  <c r="K707" i="3"/>
  <c r="K653" i="3"/>
  <c r="K622" i="3"/>
  <c r="K562" i="3"/>
  <c r="K559" i="3"/>
  <c r="K440" i="3"/>
  <c r="K129" i="3"/>
  <c r="K250" i="3"/>
  <c r="K192" i="3"/>
  <c r="K223" i="3"/>
  <c r="K1010" i="3"/>
  <c r="K637" i="3"/>
  <c r="K215" i="3"/>
  <c r="K279" i="3"/>
  <c r="K159" i="3"/>
  <c r="K444" i="3"/>
  <c r="K545" i="3"/>
  <c r="K435" i="3"/>
  <c r="K928" i="3"/>
  <c r="K30" i="3"/>
  <c r="K732" i="3"/>
  <c r="K18" i="3"/>
  <c r="K976" i="3"/>
  <c r="K295" i="3"/>
  <c r="K590" i="3"/>
  <c r="K770" i="3"/>
  <c r="K635" i="3"/>
  <c r="K1029" i="3"/>
  <c r="K336" i="3"/>
  <c r="K985" i="3"/>
  <c r="K233" i="3"/>
  <c r="K1027" i="3"/>
  <c r="K37" i="3"/>
  <c r="K799" i="3"/>
  <c r="K724" i="3"/>
  <c r="K629" i="3"/>
  <c r="K10" i="3"/>
  <c r="K965" i="3"/>
  <c r="K851" i="3"/>
  <c r="K94" i="3"/>
  <c r="K189" i="3"/>
  <c r="K97" i="3"/>
  <c r="K552" i="3"/>
  <c r="K518" i="3"/>
  <c r="K226" i="3"/>
  <c r="K565" i="3"/>
  <c r="K441" i="3"/>
  <c r="K531" i="3"/>
  <c r="K199" i="3"/>
  <c r="K473" i="3"/>
  <c r="K96" i="3"/>
  <c r="K436" i="3"/>
  <c r="K182" i="3"/>
  <c r="K547" i="3"/>
  <c r="K240" i="3"/>
  <c r="K92" i="3"/>
  <c r="K983" i="3"/>
  <c r="K333" i="3"/>
  <c r="K480" i="3"/>
  <c r="K74" i="3"/>
  <c r="K35" i="3"/>
  <c r="K396" i="3"/>
  <c r="K864" i="3"/>
  <c r="K49" i="3"/>
  <c r="K576" i="3"/>
  <c r="K740" i="3"/>
  <c r="K271" i="3"/>
  <c r="K454" i="3"/>
  <c r="K609" i="3"/>
  <c r="K305" i="3"/>
  <c r="K40" i="3"/>
  <c r="K142" i="3"/>
  <c r="K262" i="3"/>
  <c r="K488" i="3"/>
  <c r="K346" i="3"/>
  <c r="K375" i="3"/>
  <c r="K303" i="3"/>
  <c r="K76" i="3"/>
  <c r="K767" i="3"/>
  <c r="K484" i="3"/>
  <c r="K234" i="3"/>
  <c r="K986" i="3"/>
  <c r="K139" i="3"/>
  <c r="K452" i="3"/>
  <c r="K339" i="3"/>
  <c r="K86" i="3"/>
  <c r="K341" i="3"/>
  <c r="K759" i="3"/>
  <c r="K83" i="3"/>
  <c r="K1020" i="3"/>
  <c r="K687" i="3"/>
  <c r="K299" i="3"/>
  <c r="K602" i="3"/>
  <c r="K416" i="3"/>
  <c r="K845" i="3"/>
  <c r="K169" i="3"/>
  <c r="K468" i="3"/>
  <c r="K670" i="3"/>
  <c r="K955" i="3"/>
  <c r="K755" i="3"/>
  <c r="K153" i="3"/>
  <c r="K379" i="3"/>
  <c r="K355" i="3"/>
  <c r="K571" i="3"/>
  <c r="K808" i="3"/>
  <c r="K409" i="3"/>
  <c r="K394" i="3"/>
  <c r="K899" i="3"/>
  <c r="K859" i="3"/>
  <c r="K615" i="3"/>
  <c r="K700" i="3"/>
  <c r="K118" i="3"/>
  <c r="K672" i="3"/>
  <c r="K313" i="3"/>
  <c r="K1003" i="3"/>
  <c r="K521" i="3"/>
  <c r="K540" i="3"/>
  <c r="K284" i="3"/>
  <c r="K569" i="3"/>
  <c r="K897" i="3"/>
  <c r="K856" i="3"/>
  <c r="K773" i="3"/>
  <c r="K640" i="3"/>
  <c r="K1036" i="3"/>
  <c r="K792" i="3"/>
  <c r="K995" i="3"/>
  <c r="K195" i="3"/>
  <c r="K381" i="3"/>
  <c r="K359" i="3"/>
  <c r="K99" i="3"/>
  <c r="K820" i="3"/>
  <c r="K453" i="3"/>
  <c r="K119" i="3"/>
  <c r="K39" i="3"/>
  <c r="K656" i="3"/>
  <c r="K575" i="3"/>
  <c r="K863" i="3"/>
  <c r="K977" i="3"/>
  <c r="K296" i="3"/>
  <c r="K883" i="3"/>
  <c r="K67" i="3"/>
  <c r="K1043" i="3"/>
  <c r="K12" i="3"/>
  <c r="K853" i="3"/>
  <c r="K804" i="3"/>
  <c r="K969" i="3"/>
  <c r="K662" i="3"/>
  <c r="K353" i="3"/>
  <c r="K378" i="3"/>
  <c r="K919" i="3"/>
  <c r="K807" i="3"/>
  <c r="K961" i="3"/>
  <c r="K285" i="3"/>
  <c r="K911" i="3"/>
  <c r="K997" i="3"/>
  <c r="K898" i="3"/>
  <c r="K570" i="3"/>
  <c r="K890" i="3"/>
  <c r="K408" i="3"/>
  <c r="K971" i="3"/>
  <c r="K857" i="3"/>
  <c r="K952" i="3"/>
  <c r="K466" i="3"/>
  <c r="K167" i="3"/>
  <c r="K146" i="3"/>
  <c r="K669" i="3"/>
  <c r="K1034" i="3"/>
  <c r="K771" i="3"/>
  <c r="K54" i="3"/>
  <c r="K265" i="3"/>
  <c r="K352" i="3"/>
  <c r="K992" i="3"/>
  <c r="K1040" i="3"/>
  <c r="K45" i="3"/>
  <c r="K968" i="3"/>
  <c r="K149" i="3"/>
  <c r="K779" i="3"/>
  <c r="K644" i="3"/>
  <c r="K709" i="3"/>
  <c r="K848" i="3"/>
  <c r="K1017" i="3"/>
  <c r="K8" i="3"/>
  <c r="K208" i="3"/>
  <c r="K796" i="3"/>
  <c r="K354" i="3"/>
  <c r="K993" i="3"/>
  <c r="K1042" i="3"/>
  <c r="K556" i="3"/>
  <c r="K573" i="3"/>
  <c r="K287" i="3"/>
  <c r="K901" i="3"/>
  <c r="K861" i="3"/>
  <c r="K892" i="3"/>
  <c r="K858" i="3"/>
  <c r="K388" i="3"/>
  <c r="K537" i="3"/>
  <c r="K519" i="3"/>
  <c r="K173" i="3"/>
  <c r="K578" i="3"/>
  <c r="K903" i="3"/>
  <c r="K866" i="3"/>
  <c r="K207" i="3"/>
  <c r="K795" i="3"/>
  <c r="K925" i="3"/>
  <c r="K443" i="3"/>
  <c r="K213" i="3"/>
  <c r="K664" i="3"/>
  <c r="K431" i="3"/>
  <c r="K276" i="3"/>
  <c r="K403" i="3"/>
  <c r="K878" i="3"/>
  <c r="K789" i="3"/>
  <c r="K636" i="3"/>
  <c r="K202" i="3"/>
  <c r="K1030" i="3"/>
  <c r="K186" i="3"/>
  <c r="K93" i="3"/>
  <c r="K964" i="3"/>
  <c r="K974" i="3"/>
  <c r="K810" i="3"/>
  <c r="K584" i="3"/>
  <c r="K415" i="3"/>
  <c r="K292" i="3"/>
  <c r="K875" i="3"/>
  <c r="K921" i="3"/>
  <c r="K894" i="3"/>
  <c r="K999" i="3"/>
  <c r="K916" i="3"/>
  <c r="K906" i="3"/>
  <c r="K553" i="3"/>
  <c r="K321" i="3"/>
  <c r="K852" i="3"/>
  <c r="K1033" i="3"/>
  <c r="K739" i="3"/>
  <c r="K987" i="3"/>
  <c r="K203" i="3"/>
  <c r="K966" i="3"/>
  <c r="K800" i="3"/>
  <c r="K701" i="3"/>
  <c r="K11" i="3"/>
  <c r="K862" i="3"/>
  <c r="K574" i="3"/>
  <c r="K395" i="3"/>
  <c r="K48" i="3"/>
  <c r="K410" i="3"/>
  <c r="K463" i="3"/>
  <c r="K791" i="3"/>
  <c r="K335" i="3"/>
  <c r="K270" i="3"/>
  <c r="K253" i="3"/>
  <c r="K58" i="3"/>
  <c r="K909" i="3"/>
  <c r="K887" i="3"/>
  <c r="K594" i="3"/>
  <c r="K55" i="3"/>
  <c r="K404" i="3"/>
  <c r="K589" i="3"/>
  <c r="K881" i="3"/>
  <c r="K221" i="3"/>
  <c r="K554" i="3"/>
  <c r="K414" i="3"/>
  <c r="K973" i="3"/>
  <c r="K400" i="3"/>
  <c r="K905" i="3"/>
  <c r="K874" i="3"/>
  <c r="K583" i="3"/>
  <c r="K871" i="3"/>
  <c r="K1031" i="3"/>
  <c r="K790" i="3"/>
  <c r="K699" i="3"/>
  <c r="K342" i="3"/>
  <c r="K638" i="3"/>
  <c r="K544" i="3"/>
  <c r="K312" i="3"/>
  <c r="K176" i="3"/>
  <c r="K934" i="3"/>
  <c r="K613" i="3"/>
  <c r="M1053" i="3" l="1"/>
  <c r="M1055" i="3"/>
  <c r="M1060" i="3"/>
  <c r="M1059" i="3"/>
  <c r="M1054" i="3"/>
  <c r="M1056" i="3"/>
  <c r="M1061" i="3"/>
  <c r="M1057" i="3"/>
  <c r="M1058" i="3"/>
  <c r="M934" i="3"/>
  <c r="M312" i="3"/>
  <c r="M342" i="3"/>
  <c r="M874" i="3"/>
  <c r="M973" i="3"/>
  <c r="M404" i="3"/>
  <c r="M909" i="3"/>
  <c r="M58" i="3"/>
  <c r="M871" i="3"/>
  <c r="M544" i="3"/>
  <c r="M554" i="3"/>
  <c r="M589" i="3"/>
  <c r="M699" i="3"/>
  <c r="M905" i="3"/>
  <c r="M414" i="3"/>
  <c r="M881" i="3"/>
  <c r="M55" i="3"/>
  <c r="M790" i="3"/>
  <c r="M613" i="3"/>
  <c r="M176" i="3"/>
  <c r="M638" i="3"/>
  <c r="M1031" i="3"/>
  <c r="M583" i="3"/>
  <c r="M400" i="3"/>
  <c r="M221" i="3"/>
  <c r="M887" i="3"/>
  <c r="M253" i="3"/>
  <c r="M48" i="3"/>
  <c r="M862" i="3"/>
  <c r="M966" i="3"/>
  <c r="M739" i="3"/>
  <c r="M553" i="3"/>
  <c r="M999" i="3"/>
  <c r="M292" i="3"/>
  <c r="M93" i="3"/>
  <c r="M403" i="3"/>
  <c r="M664" i="3"/>
  <c r="M925" i="3"/>
  <c r="M866" i="3"/>
  <c r="M173" i="3"/>
  <c r="M388" i="3"/>
  <c r="M892" i="3"/>
  <c r="M287" i="3"/>
  <c r="M796" i="3"/>
  <c r="M1017" i="3"/>
  <c r="M968" i="3"/>
  <c r="M352" i="3"/>
  <c r="M771" i="3"/>
  <c r="M146" i="3"/>
  <c r="M890" i="3"/>
  <c r="M997" i="3"/>
  <c r="M807" i="3"/>
  <c r="M804" i="3"/>
  <c r="M67" i="3"/>
  <c r="M296" i="3"/>
  <c r="M575" i="3"/>
  <c r="M119" i="3"/>
  <c r="M359" i="3"/>
  <c r="M995" i="3"/>
  <c r="M569" i="3"/>
  <c r="M521" i="3"/>
  <c r="M700" i="3"/>
  <c r="M899" i="3"/>
  <c r="M153" i="3"/>
  <c r="M845" i="3"/>
  <c r="M299" i="3"/>
  <c r="M83" i="3"/>
  <c r="M86" i="3"/>
  <c r="M986" i="3"/>
  <c r="M767" i="3"/>
  <c r="M346" i="3"/>
  <c r="M454" i="3"/>
  <c r="M35" i="3"/>
  <c r="M333" i="3"/>
  <c r="M240" i="3"/>
  <c r="M199" i="3"/>
  <c r="M97" i="3"/>
  <c r="M94" i="3"/>
  <c r="M629" i="3"/>
  <c r="M1027" i="3"/>
  <c r="M336" i="3"/>
  <c r="M976" i="3"/>
  <c r="M30" i="3"/>
  <c r="M444" i="3"/>
  <c r="M223" i="3"/>
  <c r="M440" i="3"/>
  <c r="M562" i="3"/>
  <c r="M533" i="3"/>
  <c r="M654" i="3"/>
  <c r="M338" i="3"/>
  <c r="M1048" i="3"/>
  <c r="M860" i="3"/>
  <c r="M572" i="3"/>
  <c r="M783" i="3"/>
  <c r="M412" i="3"/>
  <c r="M904" i="3"/>
  <c r="M546" i="3"/>
  <c r="M227" i="3"/>
  <c r="M100" i="3"/>
  <c r="M797" i="3"/>
  <c r="M920" i="3"/>
  <c r="M397" i="3"/>
  <c r="M962" i="3"/>
  <c r="M693" i="3"/>
  <c r="M566" i="3"/>
  <c r="M532" i="3"/>
  <c r="M334" i="3"/>
  <c r="M628" i="3"/>
  <c r="M1014" i="3"/>
  <c r="M191" i="3"/>
  <c r="M616" i="3"/>
  <c r="M9" i="3"/>
  <c r="M626" i="3"/>
  <c r="M507" i="3"/>
  <c r="M717" i="3"/>
  <c r="M103" i="3"/>
  <c r="M788" i="3"/>
  <c r="M255" i="3"/>
  <c r="M302" i="3"/>
  <c r="M310" i="3"/>
  <c r="M957" i="3"/>
  <c r="M81" i="3"/>
  <c r="M351" i="3"/>
  <c r="M274" i="3"/>
  <c r="M645" i="3"/>
  <c r="M868" i="3"/>
  <c r="M101" i="3"/>
  <c r="M757" i="3"/>
  <c r="M471" i="3"/>
  <c r="M840" i="3"/>
  <c r="M280" i="3"/>
  <c r="M437" i="3"/>
  <c r="M426" i="3"/>
  <c r="M529" i="3"/>
  <c r="M349" i="3"/>
  <c r="M846" i="3"/>
  <c r="M958" i="3"/>
  <c r="M643" i="3"/>
  <c r="M112" i="3"/>
  <c r="M538" i="3"/>
  <c r="M869" i="3"/>
  <c r="M660" i="3"/>
  <c r="M323" i="3"/>
  <c r="M470" i="3"/>
  <c r="M1035" i="3"/>
  <c r="M736" i="3"/>
  <c r="M697" i="3"/>
  <c r="M320" i="3"/>
  <c r="M399" i="3"/>
  <c r="M614" i="3"/>
  <c r="M716" i="3"/>
  <c r="M599" i="3"/>
  <c r="M604" i="3"/>
  <c r="M75" i="3"/>
  <c r="M941" i="3"/>
  <c r="M817" i="3"/>
  <c r="M445" i="3"/>
  <c r="M485" i="3"/>
  <c r="M655" i="3"/>
  <c r="M281" i="3"/>
  <c r="M439" i="3"/>
  <c r="M447" i="3"/>
  <c r="M261" i="3"/>
  <c r="M252" i="3"/>
  <c r="M478" i="3"/>
  <c r="M34" i="3"/>
  <c r="M608" i="3"/>
  <c r="M65" i="3"/>
  <c r="M954" i="3"/>
  <c r="M95" i="3"/>
  <c r="M247" i="3"/>
  <c r="M811" i="3"/>
  <c r="M588" i="3"/>
  <c r="M593" i="3"/>
  <c r="M597" i="3"/>
  <c r="M304" i="3"/>
  <c r="M38" i="3"/>
  <c r="M627" i="3"/>
  <c r="M184" i="3"/>
  <c r="M781" i="3"/>
  <c r="M994" i="3"/>
  <c r="M283" i="3"/>
  <c r="M854" i="3"/>
  <c r="M612" i="3"/>
  <c r="M751" i="3"/>
  <c r="M309" i="3"/>
  <c r="M60" i="3"/>
  <c r="M684" i="3"/>
  <c r="M715" i="3"/>
  <c r="M374" i="3"/>
  <c r="M516" i="3"/>
  <c r="M713" i="3"/>
  <c r="M366" i="3"/>
  <c r="M764" i="3"/>
  <c r="M183" i="3"/>
  <c r="M943" i="3"/>
  <c r="M818" i="3"/>
  <c r="M20" i="3"/>
  <c r="M1005" i="3"/>
  <c r="M479" i="3"/>
  <c r="M725" i="3"/>
  <c r="M833" i="3"/>
  <c r="M747" i="3"/>
  <c r="M671" i="3"/>
  <c r="M446" i="3"/>
  <c r="M917" i="3"/>
  <c r="M876" i="3"/>
  <c r="M358" i="3"/>
  <c r="M427" i="3"/>
  <c r="M393" i="3"/>
  <c r="M940" i="3"/>
  <c r="M16" i="3"/>
  <c r="M29" i="3"/>
  <c r="M815" i="3"/>
  <c r="M196" i="3"/>
  <c r="M948" i="3"/>
  <c r="M668" i="3"/>
  <c r="M506" i="3"/>
  <c r="M1009" i="3"/>
  <c r="M212" i="3"/>
  <c r="M430" i="3"/>
  <c r="M432" i="3"/>
  <c r="M497" i="3"/>
  <c r="M110" i="3"/>
  <c r="M1051" i="3"/>
  <c r="M21" i="3"/>
  <c r="M838" i="3"/>
  <c r="M842" i="3"/>
  <c r="M145" i="3"/>
  <c r="M508" i="3"/>
  <c r="M245" i="3"/>
  <c r="M564" i="3"/>
  <c r="M347" i="3"/>
  <c r="M1015" i="3"/>
  <c r="M729" i="3"/>
  <c r="M421" i="3"/>
  <c r="M433" i="3"/>
  <c r="M405" i="3"/>
  <c r="M649" i="3"/>
  <c r="M224" i="3"/>
  <c r="M157" i="3"/>
  <c r="M514" i="3"/>
  <c r="M231" i="3"/>
  <c r="M830" i="3"/>
  <c r="M15" i="3"/>
  <c r="M673" i="3"/>
  <c r="M543" i="3"/>
  <c r="M236" i="3"/>
  <c r="M120" i="3"/>
  <c r="M455" i="3"/>
  <c r="M41" i="3"/>
  <c r="M78" i="3"/>
  <c r="M1022" i="3"/>
  <c r="M786" i="3"/>
  <c r="M509" i="3"/>
  <c r="M467" i="3"/>
  <c r="M823" i="3"/>
  <c r="M1013" i="3"/>
  <c r="M27" i="3"/>
  <c r="M718" i="3"/>
  <c r="M1018" i="3"/>
  <c r="M104" i="3"/>
  <c r="M827" i="3"/>
  <c r="M812" i="3"/>
  <c r="M82" i="3"/>
  <c r="M633" i="3"/>
  <c r="M870" i="3"/>
  <c r="M980" i="3"/>
  <c r="M1028" i="3"/>
  <c r="M185" i="3"/>
  <c r="M275" i="3"/>
  <c r="M451" i="3"/>
  <c r="M775" i="3"/>
  <c r="M307" i="3"/>
  <c r="M244" i="3"/>
  <c r="M87" i="3"/>
  <c r="M456" i="3"/>
  <c r="M712" i="3"/>
  <c r="M248" i="3"/>
  <c r="M201" i="3"/>
  <c r="M270" i="3"/>
  <c r="M463" i="3"/>
  <c r="M395" i="3"/>
  <c r="M11" i="3"/>
  <c r="M1033" i="3"/>
  <c r="M894" i="3"/>
  <c r="M415" i="3"/>
  <c r="M974" i="3"/>
  <c r="M186" i="3"/>
  <c r="M636" i="3"/>
  <c r="M795" i="3"/>
  <c r="M903" i="3"/>
  <c r="M519" i="3"/>
  <c r="M861" i="3"/>
  <c r="M573" i="3"/>
  <c r="M1042" i="3"/>
  <c r="M644" i="3"/>
  <c r="M45" i="3"/>
  <c r="M265" i="3"/>
  <c r="M167" i="3"/>
  <c r="M857" i="3"/>
  <c r="M911" i="3"/>
  <c r="M919" i="3"/>
  <c r="M662" i="3"/>
  <c r="M853" i="3"/>
  <c r="M977" i="3"/>
  <c r="M656" i="3"/>
  <c r="M453" i="3"/>
  <c r="M381" i="3"/>
  <c r="M792" i="3"/>
  <c r="M773" i="3"/>
  <c r="M672" i="3"/>
  <c r="M615" i="3"/>
  <c r="M394" i="3"/>
  <c r="M571" i="3"/>
  <c r="M755" i="3"/>
  <c r="M670" i="3"/>
  <c r="M759" i="3"/>
  <c r="M339" i="3"/>
  <c r="M234" i="3"/>
  <c r="M76" i="3"/>
  <c r="M488" i="3"/>
  <c r="M40" i="3"/>
  <c r="M271" i="3"/>
  <c r="M49" i="3"/>
  <c r="M74" i="3"/>
  <c r="M983" i="3"/>
  <c r="M547" i="3"/>
  <c r="M96" i="3"/>
  <c r="M531" i="3"/>
  <c r="M226" i="3"/>
  <c r="M851" i="3"/>
  <c r="M724" i="3"/>
  <c r="M233" i="3"/>
  <c r="M1029" i="3"/>
  <c r="M18" i="3"/>
  <c r="M928" i="3"/>
  <c r="M159" i="3"/>
  <c r="M637" i="3"/>
  <c r="M192" i="3"/>
  <c r="M559" i="3"/>
  <c r="M707" i="3"/>
  <c r="M824" i="3"/>
  <c r="M888" i="3"/>
  <c r="M364" i="3"/>
  <c r="M677" i="3"/>
  <c r="M322" i="3"/>
  <c r="M648" i="3"/>
  <c r="M891" i="3"/>
  <c r="M650" i="3"/>
  <c r="M996" i="3"/>
  <c r="M967" i="3"/>
  <c r="M198" i="3"/>
  <c r="M867" i="3"/>
  <c r="M913" i="3"/>
  <c r="M181" i="3"/>
  <c r="M491" i="3"/>
  <c r="M340" i="3"/>
  <c r="M209" i="3"/>
  <c r="M728" i="3"/>
  <c r="M411" i="3"/>
  <c r="M577" i="3"/>
  <c r="M720" i="3"/>
  <c r="M377" i="3"/>
  <c r="M482" i="3"/>
  <c r="M933" i="3"/>
  <c r="M849" i="3"/>
  <c r="M798" i="3"/>
  <c r="M492" i="3"/>
  <c r="M923" i="3"/>
  <c r="M632" i="3"/>
  <c r="M363" i="3"/>
  <c r="M726" i="3"/>
  <c r="M85" i="3"/>
  <c r="M401" i="3"/>
  <c r="M748" i="3"/>
  <c r="M611" i="3"/>
  <c r="M88" i="3"/>
  <c r="M1039" i="3"/>
  <c r="M991" i="3"/>
  <c r="M290" i="3"/>
  <c r="M413" i="3"/>
  <c r="M297" i="3"/>
  <c r="M979" i="3"/>
  <c r="M179" i="3"/>
  <c r="M216" i="3"/>
  <c r="M504" i="3"/>
  <c r="M163" i="3"/>
  <c r="M204" i="3"/>
  <c r="M620" i="3"/>
  <c r="M1007" i="3"/>
  <c r="M127" i="3"/>
  <c r="M515" i="3"/>
  <c r="M825" i="3"/>
  <c r="M793" i="3"/>
  <c r="M523" i="3"/>
  <c r="M1038" i="3"/>
  <c r="M62" i="3"/>
  <c r="M187" i="3"/>
  <c r="M528" i="3"/>
  <c r="M327" i="3"/>
  <c r="M1001" i="3"/>
  <c r="M639" i="3"/>
  <c r="M839" i="3"/>
  <c r="M915" i="3"/>
  <c r="M71" i="3"/>
  <c r="M331" i="3"/>
  <c r="M36" i="3"/>
  <c r="M19" i="3"/>
  <c r="M238" i="3"/>
  <c r="M140" i="3"/>
  <c r="M947" i="3"/>
  <c r="M219" i="3"/>
  <c r="M84" i="3"/>
  <c r="M332" i="3"/>
  <c r="M73" i="3"/>
  <c r="M652" i="3"/>
  <c r="M134" i="3"/>
  <c r="M500" i="3"/>
  <c r="M372" i="3"/>
  <c r="M123" i="3"/>
  <c r="M746" i="3"/>
  <c r="M749" i="3"/>
  <c r="M587" i="3"/>
  <c r="M877" i="3"/>
  <c r="M975" i="3"/>
  <c r="M53" i="3"/>
  <c r="M406" i="3"/>
  <c r="M1032" i="3"/>
  <c r="M77" i="3"/>
  <c r="M1011" i="3"/>
  <c r="M850" i="3"/>
  <c r="M162" i="3"/>
  <c r="M46" i="3"/>
  <c r="M970" i="3"/>
  <c r="M896" i="3"/>
  <c r="M259" i="3"/>
  <c r="M558" i="3"/>
  <c r="M102" i="3"/>
  <c r="M61" i="3"/>
  <c r="M754" i="3"/>
  <c r="M249" i="3"/>
  <c r="M837" i="3"/>
  <c r="M695" i="3"/>
  <c r="M141" i="3"/>
  <c r="M289" i="3"/>
  <c r="M880" i="3"/>
  <c r="M106" i="3"/>
  <c r="M692" i="3"/>
  <c r="M539" i="3"/>
  <c r="M930" i="3"/>
  <c r="M438" i="3"/>
  <c r="M956" i="3"/>
  <c r="M907" i="3"/>
  <c r="M586" i="3"/>
  <c r="M1046" i="3"/>
  <c r="M621" i="3"/>
  <c r="M855" i="3"/>
  <c r="M450" i="3"/>
  <c r="M691" i="3"/>
  <c r="M483" i="3"/>
  <c r="M382" i="3"/>
  <c r="M22" i="3"/>
  <c r="M619" i="3"/>
  <c r="M937" i="3"/>
  <c r="M424" i="3"/>
  <c r="M666" i="3"/>
  <c r="M617" i="3"/>
  <c r="M944" i="3"/>
  <c r="M819" i="3"/>
  <c r="M502" i="3"/>
  <c r="M116" i="3"/>
  <c r="M121" i="3"/>
  <c r="M32" i="3"/>
  <c r="M705" i="3"/>
  <c r="M872" i="3"/>
  <c r="M126" i="3"/>
  <c r="M530" i="3"/>
  <c r="M225" i="3"/>
  <c r="M214" i="3"/>
  <c r="M927" i="3"/>
  <c r="M835" i="3"/>
  <c r="M457" i="3"/>
  <c r="M882" i="3"/>
  <c r="M56" i="3"/>
  <c r="M495" i="3"/>
  <c r="M624" i="3"/>
  <c r="M641" i="3"/>
  <c r="M222" i="3"/>
  <c r="M560" i="3"/>
  <c r="M135" i="3"/>
  <c r="M722" i="3"/>
  <c r="M938" i="3"/>
  <c r="M17" i="3"/>
  <c r="M434" i="3"/>
  <c r="M263" i="3"/>
  <c r="M257" i="3"/>
  <c r="M657" i="3"/>
  <c r="M143" i="3"/>
  <c r="M742" i="3"/>
  <c r="M122" i="3"/>
  <c r="M25" i="3"/>
  <c r="M168" i="3"/>
  <c r="M678" i="3"/>
  <c r="M385" i="3"/>
  <c r="M251" i="3"/>
  <c r="M936" i="3"/>
  <c r="M133" i="3"/>
  <c r="M493" i="3"/>
  <c r="M651" i="3"/>
  <c r="M229" i="3"/>
  <c r="M318" i="3"/>
  <c r="M70" i="3"/>
  <c r="M132" i="3"/>
  <c r="M630" i="3"/>
  <c r="M316" i="3"/>
  <c r="M419" i="3"/>
  <c r="M23" i="3"/>
  <c r="M821" i="3"/>
  <c r="M144" i="3"/>
  <c r="M79" i="3"/>
  <c r="M704" i="3"/>
  <c r="M541" i="3"/>
  <c r="M750" i="3"/>
  <c r="M784" i="3"/>
  <c r="M594" i="3"/>
  <c r="M335" i="3"/>
  <c r="M701" i="3"/>
  <c r="M203" i="3"/>
  <c r="M852" i="3"/>
  <c r="M906" i="3"/>
  <c r="M921" i="3"/>
  <c r="M584" i="3"/>
  <c r="M964" i="3"/>
  <c r="M1030" i="3"/>
  <c r="M789" i="3"/>
  <c r="M276" i="3"/>
  <c r="M213" i="3"/>
  <c r="M207" i="3"/>
  <c r="M578" i="3"/>
  <c r="M858" i="3"/>
  <c r="M556" i="3"/>
  <c r="M993" i="3"/>
  <c r="M208" i="3"/>
  <c r="M848" i="3"/>
  <c r="M779" i="3"/>
  <c r="M1040" i="3"/>
  <c r="M1034" i="3"/>
  <c r="M466" i="3"/>
  <c r="M971" i="3"/>
  <c r="M570" i="3"/>
  <c r="M285" i="3"/>
  <c r="M378" i="3"/>
  <c r="M12" i="3"/>
  <c r="M39" i="3"/>
  <c r="M820" i="3"/>
  <c r="M1036" i="3"/>
  <c r="M856" i="3"/>
  <c r="M284" i="3"/>
  <c r="M1003" i="3"/>
  <c r="M118" i="3"/>
  <c r="M409" i="3"/>
  <c r="M355" i="3"/>
  <c r="M468" i="3"/>
  <c r="M416" i="3"/>
  <c r="M687" i="3"/>
  <c r="M341" i="3"/>
  <c r="M452" i="3"/>
  <c r="M303" i="3"/>
  <c r="M262" i="3"/>
  <c r="M305" i="3"/>
  <c r="M740" i="3"/>
  <c r="M864" i="3"/>
  <c r="M480" i="3"/>
  <c r="M92" i="3"/>
  <c r="M182" i="3"/>
  <c r="M441" i="3"/>
  <c r="M518" i="3"/>
  <c r="M189" i="3"/>
  <c r="M965" i="3"/>
  <c r="M799" i="3"/>
  <c r="M635" i="3"/>
  <c r="M590" i="3"/>
  <c r="M732" i="3"/>
  <c r="M435" i="3"/>
  <c r="M279" i="3"/>
  <c r="M1010" i="3"/>
  <c r="M250" i="3"/>
  <c r="M622" i="3"/>
  <c r="M43" i="3"/>
  <c r="M246" i="3"/>
  <c r="M175" i="3"/>
  <c r="M618" i="3"/>
  <c r="M190" i="3"/>
  <c r="M555" i="3"/>
  <c r="M89" i="3"/>
  <c r="M900" i="3"/>
  <c r="M286" i="3"/>
  <c r="M266" i="3"/>
  <c r="M803" i="3"/>
  <c r="M1004" i="3"/>
  <c r="M288" i="3"/>
  <c r="M682" i="3"/>
  <c r="M177" i="3"/>
  <c r="M365" i="3"/>
  <c r="M893" i="3"/>
  <c r="M902" i="3"/>
  <c r="M998" i="3"/>
  <c r="M679" i="3"/>
  <c r="M984" i="3"/>
  <c r="M326" i="3"/>
  <c r="M373" i="3"/>
  <c r="M165" i="3"/>
  <c r="M826" i="3"/>
  <c r="M211" i="3"/>
  <c r="M350" i="3"/>
  <c r="M816" i="3"/>
  <c r="M52" i="3"/>
  <c r="M125" i="3"/>
  <c r="M661" i="3"/>
  <c r="M148" i="3"/>
  <c r="M308" i="3"/>
  <c r="M708" i="3"/>
  <c r="M1041" i="3"/>
  <c r="M398" i="3"/>
  <c r="M806" i="3"/>
  <c r="M329" i="3"/>
  <c r="M131" i="3"/>
  <c r="M542" i="3"/>
  <c r="M606" i="3"/>
  <c r="M946" i="3"/>
  <c r="M737" i="3"/>
  <c r="M698" i="3"/>
  <c r="M517" i="3"/>
  <c r="M525" i="3"/>
  <c r="M753" i="3"/>
  <c r="M152" i="3"/>
  <c r="M1037" i="3"/>
  <c r="M205" i="3"/>
  <c r="M237" i="3"/>
  <c r="M777" i="3"/>
  <c r="M675" i="3"/>
  <c r="M200" i="3"/>
  <c r="M567" i="3"/>
  <c r="M945" i="3"/>
  <c r="M1012" i="3"/>
  <c r="M600" i="3"/>
  <c r="M458" i="3"/>
  <c r="M361" i="3"/>
  <c r="M301" i="3"/>
  <c r="M387" i="3"/>
  <c r="M136" i="3"/>
  <c r="M836" i="3"/>
  <c r="M733" i="3"/>
  <c r="M113" i="3"/>
  <c r="M461" i="3"/>
  <c r="M423" i="3"/>
  <c r="M551" i="3"/>
  <c r="M449" i="3"/>
  <c r="M105" i="3"/>
  <c r="M14" i="3"/>
  <c r="M813" i="3"/>
  <c r="M268" i="3"/>
  <c r="M603" i="3"/>
  <c r="M942" i="3"/>
  <c r="M344" i="3"/>
  <c r="M844" i="3"/>
  <c r="M220" i="3"/>
  <c r="M922" i="3"/>
  <c r="M418" i="3"/>
  <c r="M908" i="3"/>
  <c r="M879" i="3"/>
  <c r="M607" i="3"/>
  <c r="M1024" i="3"/>
  <c r="M369" i="3"/>
  <c r="M462" i="3"/>
  <c r="M646" i="3"/>
  <c r="M356" i="3"/>
  <c r="M568" i="3"/>
  <c r="M407" i="3"/>
  <c r="M151" i="3"/>
  <c r="M780" i="3"/>
  <c r="M526" i="3"/>
  <c r="M527" i="3"/>
  <c r="M988" i="3"/>
  <c r="M665" i="3"/>
  <c r="M959" i="3"/>
  <c r="M847" i="3"/>
  <c r="M475" i="3"/>
  <c r="M631" i="3"/>
  <c r="M115" i="3"/>
  <c r="M239" i="3"/>
  <c r="M161" i="3"/>
  <c r="M914" i="3"/>
  <c r="M721" i="3"/>
  <c r="M689" i="3"/>
  <c r="M520" i="3"/>
  <c r="M769" i="3"/>
  <c r="M124" i="3"/>
  <c r="M218" i="3"/>
  <c r="M710" i="3"/>
  <c r="M417" i="3"/>
  <c r="M805" i="3"/>
  <c r="M832" i="3"/>
  <c r="M137" i="3"/>
  <c r="M723" i="3"/>
  <c r="M802" i="3"/>
  <c r="M47" i="3"/>
  <c r="M370" i="3"/>
  <c r="M242" i="3"/>
  <c r="M841" i="3"/>
  <c r="M164" i="3"/>
  <c r="M829" i="3"/>
  <c r="M442" i="3"/>
  <c r="M277" i="3"/>
  <c r="M420" i="3"/>
  <c r="M727" i="3"/>
  <c r="M256" i="3"/>
  <c r="M735" i="3"/>
  <c r="M486" i="3"/>
  <c r="M743" i="3"/>
  <c r="M24" i="3"/>
  <c r="M166" i="3"/>
  <c r="M197" i="3"/>
  <c r="M768" i="3"/>
  <c r="M376" i="3"/>
  <c r="M1052" i="3"/>
  <c r="M278" i="3"/>
  <c r="M498" i="3"/>
  <c r="M642" i="3"/>
  <c r="M591" i="3"/>
  <c r="M1049" i="3"/>
  <c r="M194" i="3"/>
  <c r="M831" i="3"/>
  <c r="M460" i="3"/>
  <c r="M674" i="3"/>
  <c r="M1019" i="3"/>
  <c r="M550" i="3"/>
  <c r="M932" i="3"/>
  <c r="M57" i="3"/>
  <c r="M28" i="3"/>
  <c r="M494" i="3"/>
  <c r="M690" i="3"/>
  <c r="M180" i="3"/>
  <c r="M522" i="3"/>
  <c r="M111" i="3"/>
  <c r="M989" i="3"/>
  <c r="M774" i="3"/>
  <c r="M272" i="3"/>
  <c r="M389" i="3"/>
  <c r="M885" i="3"/>
  <c r="M761" i="3"/>
  <c r="M659" i="3"/>
  <c r="M744" i="3"/>
  <c r="M706" i="3"/>
  <c r="M324" i="3"/>
  <c r="M758" i="3"/>
  <c r="M33" i="3"/>
  <c r="M448" i="3"/>
  <c r="M459" i="3"/>
  <c r="M298" i="3"/>
  <c r="M477" i="3"/>
  <c r="M72" i="3"/>
  <c r="M766" i="3"/>
  <c r="M291" i="3"/>
  <c r="M330" i="3"/>
  <c r="M476" i="3"/>
  <c r="M472" i="3"/>
  <c r="M787" i="3"/>
  <c r="M428" i="3"/>
  <c r="M258" i="3"/>
  <c r="M42" i="3"/>
  <c r="M273" i="3"/>
  <c r="M949" i="3"/>
  <c r="M264" i="3"/>
  <c r="M188" i="3"/>
  <c r="M791" i="3"/>
  <c r="M410" i="3"/>
  <c r="M574" i="3"/>
  <c r="M800" i="3"/>
  <c r="M987" i="3"/>
  <c r="M321" i="3"/>
  <c r="M916" i="3"/>
  <c r="M875" i="3"/>
  <c r="M810" i="3"/>
  <c r="M202" i="3"/>
  <c r="M878" i="3"/>
  <c r="M431" i="3"/>
  <c r="M443" i="3"/>
  <c r="M537" i="3"/>
  <c r="M901" i="3"/>
  <c r="M354" i="3"/>
  <c r="M8" i="3"/>
  <c r="M709" i="3"/>
  <c r="M149" i="3"/>
  <c r="M992" i="3"/>
  <c r="M54" i="3"/>
  <c r="M669" i="3"/>
  <c r="M952" i="3"/>
  <c r="M408" i="3"/>
  <c r="M898" i="3"/>
  <c r="M961" i="3"/>
  <c r="M353" i="3"/>
  <c r="M969" i="3"/>
  <c r="M1043" i="3"/>
  <c r="M883" i="3"/>
  <c r="M863" i="3"/>
  <c r="M99" i="3"/>
  <c r="M195" i="3"/>
  <c r="M640" i="3"/>
  <c r="M897" i="3"/>
  <c r="M540" i="3"/>
  <c r="M313" i="3"/>
  <c r="M859" i="3"/>
  <c r="M808" i="3"/>
  <c r="M379" i="3"/>
  <c r="M955" i="3"/>
  <c r="M169" i="3"/>
  <c r="M602" i="3"/>
  <c r="M1020" i="3"/>
  <c r="M139" i="3"/>
  <c r="M484" i="3"/>
  <c r="M375" i="3"/>
  <c r="M142" i="3"/>
  <c r="M609" i="3"/>
  <c r="M576" i="3"/>
  <c r="M396" i="3"/>
  <c r="M436" i="3"/>
  <c r="M473" i="3"/>
  <c r="M565" i="3"/>
  <c r="M552" i="3"/>
  <c r="M10" i="3"/>
  <c r="M37" i="3"/>
  <c r="M985" i="3"/>
  <c r="M770" i="3"/>
  <c r="M295" i="3"/>
  <c r="M545" i="3"/>
  <c r="M215" i="3"/>
  <c r="M129" i="3"/>
  <c r="M653" i="3"/>
  <c r="M80" i="3"/>
  <c r="M510" i="3"/>
  <c r="M59" i="3"/>
  <c r="M206" i="3"/>
  <c r="M98" i="3"/>
  <c r="M809" i="3"/>
  <c r="M368" i="3"/>
  <c r="M1050" i="3"/>
  <c r="M505" i="3"/>
  <c r="M579" i="3"/>
  <c r="M963" i="3"/>
  <c r="M524" i="3"/>
  <c r="M714" i="3"/>
  <c r="M535" i="3"/>
  <c r="M91" i="3"/>
  <c r="M1047" i="3"/>
  <c r="M865" i="3"/>
  <c r="M912" i="3"/>
  <c r="M972" i="3"/>
  <c r="M325" i="3"/>
  <c r="M595" i="3"/>
  <c r="M1025" i="3"/>
  <c r="M763" i="3"/>
  <c r="M68" i="3"/>
  <c r="M680" i="3"/>
  <c r="M557" i="3"/>
  <c r="M1023" i="3"/>
  <c r="M950" i="3"/>
  <c r="M762" i="3"/>
  <c r="M429" i="3"/>
  <c r="M685" i="3"/>
  <c r="M765" i="3"/>
  <c r="M1016" i="3"/>
  <c r="M174" i="3"/>
  <c r="M90" i="3"/>
  <c r="M63" i="3"/>
  <c r="M513" i="3"/>
  <c r="M170" i="3"/>
  <c r="M490" i="3"/>
  <c r="M44" i="3"/>
  <c r="M778" i="3"/>
  <c r="M794" i="3"/>
  <c r="M50" i="3"/>
  <c r="M581" i="3"/>
  <c r="M929" i="3"/>
  <c r="M117" i="3"/>
  <c r="M422" i="3"/>
  <c r="M563" i="3"/>
  <c r="M801" i="3"/>
  <c r="M960" i="3"/>
  <c r="M343" i="3"/>
  <c r="M317" i="3"/>
  <c r="M26" i="3"/>
  <c r="M731" i="3"/>
  <c r="M549" i="3"/>
  <c r="M402" i="3"/>
  <c r="M193" i="3"/>
  <c r="M534" i="3"/>
  <c r="M681" i="3"/>
  <c r="M1002" i="3"/>
  <c r="M772" i="3"/>
  <c r="M503" i="3"/>
  <c r="M873" i="3"/>
  <c r="M935" i="3"/>
  <c r="M154" i="3"/>
  <c r="M172" i="3"/>
  <c r="M481" i="3"/>
  <c r="M269" i="3"/>
  <c r="M499" i="3"/>
  <c r="M160" i="3"/>
  <c r="M31" i="3"/>
  <c r="M667" i="3"/>
  <c r="M694" i="3"/>
  <c r="M217" i="3"/>
  <c r="M51" i="3"/>
  <c r="M931" i="3"/>
  <c r="M688" i="3"/>
  <c r="M386" i="3"/>
  <c r="M1021" i="3"/>
  <c r="M982" i="3"/>
  <c r="M760" i="3"/>
  <c r="M719" i="3"/>
  <c r="M511" i="3"/>
  <c r="M711" i="3"/>
  <c r="M294" i="3"/>
  <c r="M918" i="3"/>
  <c r="M884" i="3"/>
  <c r="M889" i="3"/>
  <c r="M738" i="3"/>
  <c r="M487" i="3"/>
  <c r="M69" i="3"/>
  <c r="M66" i="3"/>
  <c r="M1026" i="3"/>
  <c r="M130" i="3"/>
  <c r="M1045" i="3"/>
  <c r="M910" i="3"/>
  <c r="M1044" i="3"/>
  <c r="M392" i="3"/>
  <c r="M228" i="3"/>
  <c r="M345" i="3"/>
  <c r="M380" i="3"/>
  <c r="M128" i="3"/>
  <c r="M171" i="3"/>
  <c r="M548" i="3"/>
  <c r="M734" i="3"/>
  <c r="M501" i="3"/>
  <c r="M114" i="3"/>
  <c r="M580" i="3"/>
  <c r="M828" i="3"/>
  <c r="M230" i="3"/>
  <c r="M311" i="3"/>
  <c r="M109" i="3"/>
  <c r="M634" i="3"/>
  <c r="M512" i="3"/>
  <c r="M293" i="3"/>
  <c r="M895" i="3"/>
  <c r="M647" i="3"/>
  <c r="M282" i="3"/>
  <c r="M232" i="3"/>
  <c r="M108" i="3"/>
  <c r="M496" i="3"/>
  <c r="M254" i="3"/>
  <c r="M1000" i="3"/>
  <c r="M178" i="3"/>
  <c r="M741" i="3"/>
  <c r="M702" i="3"/>
  <c r="M464" i="3"/>
  <c r="M676" i="3"/>
  <c r="M924" i="3"/>
  <c r="M536" i="3"/>
  <c r="M926" i="3"/>
  <c r="M834" i="3"/>
  <c r="M138" i="3"/>
  <c r="M158" i="3"/>
  <c r="M605" i="3"/>
  <c r="M696" i="3"/>
  <c r="M241" i="3"/>
  <c r="M391" i="3"/>
  <c r="M951" i="3"/>
  <c r="M465" i="3"/>
  <c r="M822" i="3"/>
  <c r="M474" i="3"/>
  <c r="M357" i="3"/>
  <c r="M235" i="3"/>
  <c r="M425" i="3"/>
  <c r="M776" i="3"/>
  <c r="M782" i="3"/>
  <c r="M561" i="3"/>
  <c r="M663" i="3"/>
  <c r="M939" i="3"/>
  <c r="M1006" i="3"/>
  <c r="M785" i="3"/>
  <c r="M886" i="3"/>
  <c r="M156" i="3"/>
  <c r="M107" i="3"/>
  <c r="M814" i="3"/>
  <c r="M730" i="3"/>
  <c r="M314" i="3"/>
  <c r="M306" i="3"/>
  <c r="M703" i="3"/>
  <c r="M243" i="3"/>
  <c r="M625" i="3"/>
  <c r="M953" i="3"/>
  <c r="M843" i="3"/>
  <c r="M147" i="3"/>
  <c r="M981" i="3"/>
  <c r="M601" i="3"/>
  <c r="M260" i="3"/>
  <c r="M13" i="3"/>
  <c r="M686" i="3"/>
  <c r="M155" i="3"/>
  <c r="M267" i="3"/>
  <c r="M362" i="3"/>
  <c r="M1008" i="3"/>
  <c r="M582" i="3"/>
  <c r="M384" i="3"/>
  <c r="M683" i="3"/>
  <c r="M469" i="3"/>
  <c r="M210" i="3"/>
  <c r="M337" i="3"/>
  <c r="M610" i="3"/>
  <c r="M348" i="3"/>
  <c r="M489" i="3"/>
  <c r="M390" i="3"/>
  <c r="M658" i="3"/>
  <c r="M990" i="3"/>
  <c r="M64" i="3"/>
  <c r="M150" i="3"/>
  <c r="M623" i="3"/>
  <c r="K596" i="3"/>
  <c r="K371" i="3"/>
  <c r="K383" i="3"/>
  <c r="K598" i="3"/>
  <c r="K978" i="3"/>
  <c r="K756" i="3"/>
  <c r="K328" i="3"/>
  <c r="M596" i="3" l="1"/>
  <c r="M756" i="3"/>
  <c r="M978" i="3"/>
  <c r="M371" i="3"/>
  <c r="M328" i="3"/>
  <c r="M383" i="3"/>
  <c r="M598" i="3"/>
  <c r="J10" i="37" l="1"/>
  <c r="J450" i="37" s="1"/>
  <c r="D450" i="37"/>
  <c r="I10" i="37"/>
  <c r="I450" i="37" l="1"/>
  <c r="K10" i="37"/>
  <c r="K450" i="37" l="1"/>
  <c r="L10" i="37"/>
  <c r="M10" i="37" l="1"/>
  <c r="L450" i="37"/>
  <c r="M450" i="37" s="1"/>
  <c r="P450" i="37"/>
  <c r="R10" i="37"/>
  <c r="R450" i="37" l="1"/>
  <c r="Y450" i="35" l="1"/>
  <c r="Z10" i="35"/>
  <c r="Z450" i="35" s="1"/>
  <c r="AA10" i="35" l="1"/>
  <c r="AA450" i="35" l="1"/>
  <c r="AD10" i="35"/>
  <c r="AE10" i="35" l="1"/>
  <c r="AH10" i="35"/>
  <c r="AT10" i="35" s="1"/>
  <c r="BP10" i="35" l="1"/>
  <c r="BI10" i="35"/>
  <c r="AH450" i="35"/>
  <c r="K300" i="3" l="1"/>
  <c r="K745" i="3"/>
  <c r="K585" i="3"/>
  <c r="K360" i="3"/>
  <c r="K319" i="3"/>
  <c r="K367" i="3"/>
  <c r="K592" i="3"/>
  <c r="K315" i="3"/>
  <c r="K752" i="3"/>
  <c r="F445" i="6"/>
  <c r="AX5" i="35"/>
  <c r="AT450" i="35"/>
  <c r="AX6" i="35"/>
  <c r="K1" i="3" l="1"/>
  <c r="M367" i="3"/>
  <c r="M745" i="3"/>
  <c r="M300" i="3"/>
  <c r="M360" i="3"/>
  <c r="M752" i="3"/>
  <c r="M319" i="3"/>
  <c r="M315" i="3"/>
  <c r="M592" i="3"/>
  <c r="M585" i="3"/>
  <c r="J445" i="6"/>
  <c r="H445" i="6"/>
  <c r="N1063" i="3" l="1"/>
  <c r="M1" i="3"/>
  <c r="S9" i="18" l="1"/>
  <c r="D9" i="18"/>
  <c r="D15" i="18" s="1"/>
  <c r="I9" i="18"/>
  <c r="I15" i="18" s="1"/>
  <c r="D23" i="18"/>
  <c r="O9" i="18"/>
  <c r="O19" i="18" s="1"/>
  <c r="J9" i="18"/>
  <c r="J19" i="18" s="1"/>
  <c r="L9" i="18"/>
  <c r="L19" i="18" s="1"/>
  <c r="P9" i="18"/>
  <c r="P20" i="18" s="1"/>
  <c r="N9" i="18"/>
  <c r="N15" i="18" s="1"/>
  <c r="H9" i="18"/>
  <c r="H20" i="18" s="1"/>
  <c r="F9" i="18"/>
  <c r="F15" i="18" s="1"/>
  <c r="G9" i="18"/>
  <c r="G20" i="18" s="1"/>
  <c r="E9" i="18"/>
  <c r="E20" i="18" s="1"/>
  <c r="M9" i="18"/>
  <c r="M19" i="18" s="1"/>
  <c r="D24" i="18"/>
  <c r="Q9" i="18"/>
  <c r="Q19" i="18" s="1"/>
  <c r="C7" i="18"/>
  <c r="E4" i="18"/>
  <c r="N7" i="18" s="1"/>
  <c r="D4" i="18"/>
  <c r="I7" i="18" s="1"/>
  <c r="Q15" i="18" l="1"/>
  <c r="Q13" i="18"/>
  <c r="O17" i="18"/>
  <c r="Q16" i="18"/>
  <c r="E13" i="18"/>
  <c r="Q20" i="18"/>
  <c r="D13" i="18"/>
  <c r="L18" i="18"/>
  <c r="J15" i="18"/>
  <c r="M15" i="18"/>
  <c r="O20" i="18"/>
  <c r="P15" i="18"/>
  <c r="L12" i="18"/>
  <c r="F19" i="18"/>
  <c r="O13" i="18"/>
  <c r="H18" i="18"/>
  <c r="J11" i="18"/>
  <c r="E11" i="18"/>
  <c r="O12" i="18"/>
  <c r="P11" i="18"/>
  <c r="N17" i="18"/>
  <c r="H13" i="18"/>
  <c r="I20" i="18"/>
  <c r="L10" i="18"/>
  <c r="D14" i="18"/>
  <c r="O10" i="18"/>
  <c r="H11" i="18"/>
  <c r="Q11" i="18"/>
  <c r="M20" i="18"/>
  <c r="F20" i="18"/>
  <c r="P19" i="18"/>
  <c r="O15" i="18"/>
  <c r="I14" i="18"/>
  <c r="J13" i="18"/>
  <c r="E18" i="18"/>
  <c r="L14" i="18"/>
  <c r="E12" i="18"/>
  <c r="M12" i="18"/>
  <c r="F10" i="18"/>
  <c r="P10" i="18"/>
  <c r="E15" i="18"/>
  <c r="H19" i="18"/>
  <c r="L15" i="18"/>
  <c r="F11" i="18"/>
  <c r="N14" i="18"/>
  <c r="E17" i="18"/>
  <c r="L16" i="18"/>
  <c r="H16" i="18"/>
  <c r="N16" i="18"/>
  <c r="M17" i="18"/>
  <c r="D20" i="18"/>
  <c r="D10" i="18"/>
  <c r="N10" i="18"/>
  <c r="I17" i="18"/>
  <c r="I13" i="18"/>
  <c r="G12" i="18"/>
  <c r="F18" i="18"/>
  <c r="M11" i="18"/>
  <c r="O16" i="18"/>
  <c r="D11" i="18"/>
  <c r="D16" i="18"/>
  <c r="D19" i="18"/>
  <c r="Q17" i="18"/>
  <c r="E19" i="18"/>
  <c r="H15" i="18"/>
  <c r="L20" i="18"/>
  <c r="I16" i="18"/>
  <c r="G16" i="18"/>
  <c r="G11" i="18"/>
  <c r="H14" i="18"/>
  <c r="G18" i="18"/>
  <c r="N11" i="18"/>
  <c r="F13" i="18"/>
  <c r="Q14" i="18"/>
  <c r="L17" i="18"/>
  <c r="O14" i="18"/>
  <c r="I18" i="18"/>
  <c r="N12" i="18"/>
  <c r="M14" i="18"/>
  <c r="N13" i="18"/>
  <c r="J16" i="18"/>
  <c r="D17" i="18"/>
  <c r="D12" i="18"/>
  <c r="G10" i="18"/>
  <c r="H10" i="18"/>
  <c r="Q12" i="18"/>
  <c r="G15" i="18"/>
  <c r="N19" i="18"/>
  <c r="J20" i="18"/>
  <c r="O18" i="18"/>
  <c r="P18" i="18"/>
  <c r="P12" i="18"/>
  <c r="I12" i="18"/>
  <c r="H17" i="18"/>
  <c r="M16" i="18"/>
  <c r="L11" i="18"/>
  <c r="J12" i="18"/>
  <c r="J17" i="18"/>
  <c r="P14" i="18"/>
  <c r="H12" i="18"/>
  <c r="F12" i="18"/>
  <c r="P17" i="18"/>
  <c r="J14" i="18"/>
  <c r="I10" i="18"/>
  <c r="D18" i="18"/>
  <c r="Q18" i="18"/>
  <c r="G19" i="18"/>
  <c r="N20" i="18"/>
  <c r="P16" i="18"/>
  <c r="M18" i="18"/>
  <c r="G14" i="18"/>
  <c r="F14" i="18"/>
  <c r="G13" i="18"/>
  <c r="G17" i="18"/>
  <c r="I19" i="18"/>
  <c r="O11" i="18"/>
  <c r="Q10" i="18"/>
  <c r="I11" i="18"/>
  <c r="P13" i="18"/>
  <c r="F17" i="18"/>
  <c r="E16" i="18"/>
  <c r="J18" i="18"/>
  <c r="E10" i="18"/>
  <c r="M10" i="18"/>
  <c r="J10" i="18"/>
  <c r="M13" i="18"/>
  <c r="N18" i="18"/>
  <c r="L13" i="18"/>
  <c r="F16" i="18"/>
  <c r="E14" i="18"/>
  <c r="S13" i="18" l="1"/>
  <c r="G21" i="18"/>
  <c r="S11" i="18"/>
  <c r="S15" i="18"/>
  <c r="H21" i="18"/>
  <c r="S16" i="18"/>
  <c r="S14" i="18"/>
  <c r="L21" i="18"/>
  <c r="S12" i="18"/>
  <c r="S18" i="18"/>
  <c r="N21" i="18"/>
  <c r="S17" i="18"/>
  <c r="J21" i="18"/>
  <c r="S20" i="18"/>
  <c r="Q21" i="18"/>
  <c r="I21" i="18"/>
  <c r="M21" i="18"/>
  <c r="S10" i="18"/>
  <c r="D21" i="18"/>
  <c r="P21" i="18"/>
  <c r="E21" i="18"/>
  <c r="F21" i="18"/>
  <c r="S19" i="18"/>
  <c r="O21" i="18"/>
  <c r="S21" i="18" l="1"/>
  <c r="S23" i="18" s="1"/>
  <c r="S26" i="18" l="1"/>
  <c r="S2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D5" authorId="0" shapeId="0" xr:uid="{D8405ED5-3A0F-4374-8227-4DEBC9BBFF70}">
      <text>
        <r>
          <rPr>
            <b/>
            <sz val="8"/>
            <color indexed="81"/>
            <rFont val="Tahoma"/>
            <family val="2"/>
          </rPr>
          <t xml:space="preserve">Hadley Brett Cabral:
</t>
        </r>
        <r>
          <rPr>
            <sz val="8"/>
            <color indexed="81"/>
            <rFont val="Tahoma"/>
            <family val="2"/>
          </rPr>
          <t>Devens is an average of three districts:  Harvard, Lancaster, &amp; Ayer Shirley.  (D134+D156+D367)/3.</t>
        </r>
      </text>
    </comment>
    <comment ref="F5" authorId="0" shapeId="0" xr:uid="{6DA848FA-0A29-475C-96FB-C4CFCFF635CD}">
      <text>
        <r>
          <rPr>
            <b/>
            <sz val="8"/>
            <color indexed="81"/>
            <rFont val="Tahoma"/>
            <family val="2"/>
          </rPr>
          <t>Hadley Brett Cabral:</t>
        </r>
        <r>
          <rPr>
            <sz val="8"/>
            <color indexed="81"/>
            <rFont val="Tahoma"/>
            <family val="2"/>
          </rPr>
          <t xml:space="preserve">
Devens = Harvard (row 134)</t>
        </r>
      </text>
    </comment>
    <comment ref="G5" authorId="0" shapeId="0" xr:uid="{7BA639D6-01DD-43FA-B024-AD8CCC953B4B}">
      <text>
        <r>
          <rPr>
            <b/>
            <sz val="8"/>
            <color indexed="81"/>
            <rFont val="Tahoma"/>
            <family val="2"/>
          </rPr>
          <t>Hadley Brett Cabral:</t>
        </r>
        <r>
          <rPr>
            <sz val="8"/>
            <color indexed="81"/>
            <rFont val="Tahoma"/>
            <family val="2"/>
          </rPr>
          <t xml:space="preserve">
Devens = Harvard  (row 134)</t>
        </r>
      </text>
    </comment>
    <comment ref="J445" authorId="0" shapeId="0" xr:uid="{00000000-0006-0000-0300-000005000000}">
      <text>
        <r>
          <rPr>
            <b/>
            <sz val="8"/>
            <color indexed="81"/>
            <rFont val="Tahoma"/>
            <family val="2"/>
          </rPr>
          <t>Hadley Brett Cabral:</t>
        </r>
        <r>
          <rPr>
            <sz val="8"/>
            <color indexed="81"/>
            <rFont val="Tahoma"/>
            <family val="2"/>
          </rPr>
          <t xml:space="preserve">
This formula is different then the rest, it "countifs" on the found base rate column, b/c some non ops have rates and some don't.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K8" authorId="0" shapeId="0" xr:uid="{00000000-0006-0000-0500-000001000000}">
      <text>
        <r>
          <rPr>
            <b/>
            <sz val="10"/>
            <color indexed="81"/>
            <rFont val="Tahoma"/>
            <family val="2"/>
          </rPr>
          <t>Hadley Brett Cabral:</t>
        </r>
        <r>
          <rPr>
            <sz val="10"/>
            <color indexed="81"/>
            <rFont val="Tahoma"/>
            <family val="2"/>
          </rPr>
          <t xml:space="preserve">
ASSUMED in-school sped headcount:The formula adds reg ed k2, kf-12 &amp; pathwy enro.  K2 is divided in half, then multiplies sum by sped pct of 3.75.  Voke uses 4.75. pct.   Since Path enro is included in the HS column in the green section, the formula looks, on the surface, not to capture path.  It does.
Ch70 found enro rounds to the whole number, charter rounds to the 1000th because there are numerous foundation budgets based on an enrollment of one (1), unlike districts.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Cabral, Hadley (DOE)</author>
  </authors>
  <commentList>
    <comment ref="T5" authorId="0" shapeId="0" xr:uid="{07852D5C-D264-4261-813D-5D33DA384097}">
      <text>
        <r>
          <rPr>
            <b/>
            <sz val="8"/>
            <color indexed="81"/>
            <rFont val="Tahoma"/>
            <family val="2"/>
          </rPr>
          <t>Cabral, Hadley (DOE):</t>
        </r>
        <r>
          <rPr>
            <sz val="8"/>
            <color indexed="81"/>
            <rFont val="Tahoma"/>
            <family val="2"/>
          </rPr>
          <t xml:space="preserve">
see 22 - RTHI file for details.  Some info in notes.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Hunter, Kimberly (DESE)</author>
    <author>Cabral, Hadley (DOE)</author>
  </authors>
  <commentList>
    <comment ref="D1" authorId="0" shapeId="0" xr:uid="{883DF6FA-097A-413C-8CDC-672DD1951C8E}">
      <text>
        <r>
          <rPr>
            <b/>
            <sz val="9"/>
            <color indexed="81"/>
            <rFont val="Tahoma"/>
            <family val="2"/>
          </rPr>
          <t>Hunter, Kimberly (DESE):</t>
        </r>
        <r>
          <rPr>
            <sz val="9"/>
            <color indexed="81"/>
            <rFont val="Tahoma"/>
            <family val="2"/>
          </rPr>
          <t xml:space="preserve">
linked to 25-Q4 chartrate abvfnd25, updated D:S 7/3/25</t>
        </r>
      </text>
    </comment>
    <comment ref="T5" authorId="1" shapeId="0" xr:uid="{5B04B0A5-6208-4CC6-9039-600176626E1D}">
      <text>
        <r>
          <rPr>
            <b/>
            <sz val="8"/>
            <color indexed="81"/>
            <rFont val="Tahoma"/>
            <family val="2"/>
          </rPr>
          <t>Cabral, Hadley (DOE):</t>
        </r>
        <r>
          <rPr>
            <sz val="8"/>
            <color indexed="81"/>
            <rFont val="Tahoma"/>
            <family val="2"/>
          </rPr>
          <t xml:space="preserve">
see 22 - RTHI file for details.  Some info in notes.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Hadley Brett Cabral</author>
    <author>Hadley Brett Lee</author>
  </authors>
  <commentList>
    <comment ref="AQ8" authorId="0" shapeId="0" xr:uid="{9C28F5A2-EC30-4089-87F8-03A8A57E6562}">
      <text>
        <r>
          <rPr>
            <b/>
            <sz val="8"/>
            <color indexed="81"/>
            <rFont val="Tahoma"/>
            <family val="2"/>
          </rPr>
          <t>Hadley Brett Cabral:</t>
        </r>
        <r>
          <rPr>
            <sz val="8"/>
            <color indexed="81"/>
            <rFont val="Tahoma"/>
            <family val="2"/>
          </rPr>
          <t xml:space="preserve">
Began including sped tranportation costs in formula.</t>
        </r>
      </text>
    </comment>
    <comment ref="AR8" authorId="0" shapeId="0" xr:uid="{3807CA9B-F257-4C67-9168-525915499CA6}">
      <text>
        <r>
          <rPr>
            <b/>
            <sz val="8"/>
            <color indexed="81"/>
            <rFont val="Tahoma"/>
            <family val="2"/>
          </rPr>
          <t>Hadley Brett Cabral:</t>
        </r>
        <r>
          <rPr>
            <sz val="8"/>
            <color indexed="81"/>
            <rFont val="Tahoma"/>
            <family val="2"/>
          </rPr>
          <t xml:space="preserve">
Revised sped costs included in formula</t>
        </r>
      </text>
    </comment>
    <comment ref="AI174" authorId="1" shapeId="0" xr:uid="{8EDDF9DF-B6D9-4492-A411-AED8B3DDA9A4}">
      <text>
        <r>
          <rPr>
            <b/>
            <sz val="8"/>
            <color indexed="81"/>
            <rFont val="Tahoma"/>
            <family val="2"/>
          </rPr>
          <t>Hadley Brett Lee:</t>
        </r>
        <r>
          <rPr>
            <sz val="8"/>
            <color indexed="81"/>
            <rFont val="Tahoma"/>
            <family val="2"/>
          </rPr>
          <t xml:space="preserve">
Malden's rate pre FY02 was statewide avg, not calculated.</t>
        </r>
      </text>
    </comment>
  </commentList>
</comments>
</file>

<file path=xl/sharedStrings.xml><?xml version="1.0" encoding="utf-8"?>
<sst xmlns="http://schemas.openxmlformats.org/spreadsheetml/2006/main" count="8451" uniqueCount="1047">
  <si>
    <t>FY27 Notes</t>
  </si>
  <si>
    <t>Using recent Q2 file. Imported fnd enro data (chalocsend level) from current year fnd enro file.</t>
  </si>
  <si>
    <t>OP Districts</t>
  </si>
  <si>
    <t>NonOps</t>
  </si>
  <si>
    <t>Total Districts</t>
  </si>
  <si>
    <t>code 436</t>
  </si>
  <si>
    <t>code cha</t>
  </si>
  <si>
    <t>Operating</t>
  </si>
  <si>
    <t>LEA</t>
  </si>
  <si>
    <t>DISTRICT</t>
  </si>
  <si>
    <t>op</t>
  </si>
  <si>
    <t>chng</t>
  </si>
  <si>
    <t>Column1</t>
  </si>
  <si>
    <t>Lea2</t>
  </si>
  <si>
    <t>Charter</t>
  </si>
  <si>
    <t>Status</t>
  </si>
  <si>
    <t>ABINGTON</t>
  </si>
  <si>
    <t>ALMA DEL MAR</t>
  </si>
  <si>
    <t>Open</t>
  </si>
  <si>
    <t>ACTON</t>
  </si>
  <si>
    <t>fy15</t>
  </si>
  <si>
    <t>EXCEL ACADEMY</t>
  </si>
  <si>
    <t>ACUSHNET</t>
  </si>
  <si>
    <t>ACADEMY OF THE PACIFIC RIM</t>
  </si>
  <si>
    <t>ADAMS</t>
  </si>
  <si>
    <t>FOUR RIVERS</t>
  </si>
  <si>
    <t>AGAWAM</t>
  </si>
  <si>
    <t>BERKSHIRE ARTS AND TECHNOLOGY</t>
  </si>
  <si>
    <t>ALFORD</t>
  </si>
  <si>
    <t>BOSTON PREPARATORY</t>
  </si>
  <si>
    <t>AMESBURY</t>
  </si>
  <si>
    <t>BRIDGE BOSTON</t>
  </si>
  <si>
    <t>AMHERST</t>
  </si>
  <si>
    <t>CHRISTA MCAULIFFE</t>
  </si>
  <si>
    <t>ANDOVER</t>
  </si>
  <si>
    <t>BENJAMIN BANNEKER</t>
  </si>
  <si>
    <t>ARLINGTON</t>
  </si>
  <si>
    <t>BROOKE</t>
  </si>
  <si>
    <t>ASHBURNHAM</t>
  </si>
  <si>
    <t>KIPP ACADEMY LYNN</t>
  </si>
  <si>
    <t>ASHBY</t>
  </si>
  <si>
    <t>ADVANCED MATH AND SCIENCE ACADEMY</t>
  </si>
  <si>
    <t>ASHFIELD</t>
  </si>
  <si>
    <t>CAPE COD LIGHTHOUSE</t>
  </si>
  <si>
    <t>ASHLAND</t>
  </si>
  <si>
    <t>INNOVATION ACADEMY</t>
  </si>
  <si>
    <t>ATHOL</t>
  </si>
  <si>
    <t>COMMUNITY CS OF CAMBRIDGE</t>
  </si>
  <si>
    <t>ATTLEBORO</t>
  </si>
  <si>
    <t>CODMAN ACADEMY</t>
  </si>
  <si>
    <t>AUBURN</t>
  </si>
  <si>
    <t>CONSERVATORY LAB</t>
  </si>
  <si>
    <t>AVON</t>
  </si>
  <si>
    <t>COMMUNITY DAY</t>
  </si>
  <si>
    <t>AYER</t>
  </si>
  <si>
    <t>fy12</t>
  </si>
  <si>
    <t>SPRINGFIELD INTERNATIONAL</t>
  </si>
  <si>
    <t>BARNSTABLE</t>
  </si>
  <si>
    <t>NEIGHBORHOOD HOUSE</t>
  </si>
  <si>
    <t>BARRE</t>
  </si>
  <si>
    <t>ABBY KELLEY FOSTER</t>
  </si>
  <si>
    <t>BECKET</t>
  </si>
  <si>
    <t>FOXBOROUGH REGIONAL</t>
  </si>
  <si>
    <t>BEDFORD</t>
  </si>
  <si>
    <t>BENJAMIN FRANKLIN CLASSICAL</t>
  </si>
  <si>
    <t>BELCHERTOWN</t>
  </si>
  <si>
    <t>BOSTON COLLEGIATE</t>
  </si>
  <si>
    <t>BELLINGHAM</t>
  </si>
  <si>
    <t>HILLTOWN COOPERATIVE</t>
  </si>
  <si>
    <t>BELMONT</t>
  </si>
  <si>
    <t>HOLYOKE COMMUNITY</t>
  </si>
  <si>
    <t>BERKLEY</t>
  </si>
  <si>
    <t>LAWRENCE FAMILY DEVELOPMENT</t>
  </si>
  <si>
    <t>BERLIN</t>
  </si>
  <si>
    <t>fy20</t>
  </si>
  <si>
    <t>HILL VIEW MONTESSORI</t>
  </si>
  <si>
    <t>BERNARDSTON</t>
  </si>
  <si>
    <t>LOWELL COMMUNITY</t>
  </si>
  <si>
    <t>BEVERLY</t>
  </si>
  <si>
    <t>LOWELL MIDDLESEX ACADEMY</t>
  </si>
  <si>
    <t>BILLERICA</t>
  </si>
  <si>
    <t>KIPP ACADEMY BOSTON</t>
  </si>
  <si>
    <t>BLACKSTONE</t>
  </si>
  <si>
    <t>MARBLEHEAD COMMUNITY</t>
  </si>
  <si>
    <t>BLANDFORD</t>
  </si>
  <si>
    <t>MARTHA'S VINEYARD</t>
  </si>
  <si>
    <t>BOLTON</t>
  </si>
  <si>
    <t>MATCH</t>
  </si>
  <si>
    <t>BOSTON</t>
  </si>
  <si>
    <t>MYSTIC VALLEY REGIONAL</t>
  </si>
  <si>
    <t>BOURNE</t>
  </si>
  <si>
    <t>SIZER SCHOOL, A NORTH CENTRAL CHARTER ESSENTIAL SCHOOL</t>
  </si>
  <si>
    <t>BOXBOROUGH</t>
  </si>
  <si>
    <t>FRANCIS W. PARKER CHARTER ESSENTIAL</t>
  </si>
  <si>
    <t>BOXFORD</t>
  </si>
  <si>
    <t>PIONEER VALLEY PERFORMING ARTS</t>
  </si>
  <si>
    <t>BOYLSTON</t>
  </si>
  <si>
    <t>BOSTON RENAISSANCE</t>
  </si>
  <si>
    <t>BRAINTREE</t>
  </si>
  <si>
    <t>RIVER VALLEY</t>
  </si>
  <si>
    <t>BREWSTER</t>
  </si>
  <si>
    <t>RISING TIDE</t>
  </si>
  <si>
    <t>BRIDGEWATER</t>
  </si>
  <si>
    <t>ROXBURY PREPARATORY</t>
  </si>
  <si>
    <t>BRIMFIELD</t>
  </si>
  <si>
    <t>SALEM ACADEMY</t>
  </si>
  <si>
    <t>BROCKTON</t>
  </si>
  <si>
    <t>LEARNING FIRST</t>
  </si>
  <si>
    <t>BROOKFIELD</t>
  </si>
  <si>
    <t>PROSPECT HILL ACADEMY</t>
  </si>
  <si>
    <t>BROOKLINE</t>
  </si>
  <si>
    <t>SOUTH SHORE</t>
  </si>
  <si>
    <t>BUCKLAND</t>
  </si>
  <si>
    <t>STURGIS</t>
  </si>
  <si>
    <t>BURLINGTON</t>
  </si>
  <si>
    <t>ATLANTIS</t>
  </si>
  <si>
    <t>CAMBRIDGE</t>
  </si>
  <si>
    <t>MARTIN LUTHER KING JR CS OF EXCELLENCE</t>
  </si>
  <si>
    <t>CANTON</t>
  </si>
  <si>
    <t>PHOENIX ACADEMY CHELSEA</t>
  </si>
  <si>
    <t>CARLISLE</t>
  </si>
  <si>
    <t>PIONEER CS OF SCIENCE</t>
  </si>
  <si>
    <t>CARVER</t>
  </si>
  <si>
    <t>GLOBAL LEARNING</t>
  </si>
  <si>
    <t>CHARLEMONT</t>
  </si>
  <si>
    <t>PIONEER VALLEY CHINESE IMMERSION</t>
  </si>
  <si>
    <t>CHARLTON</t>
  </si>
  <si>
    <t>VERITAS PREPARATORY</t>
  </si>
  <si>
    <t>CHATHAM</t>
  </si>
  <si>
    <t>fy13</t>
  </si>
  <si>
    <t>HAMPDEN CS OF SCIENCE</t>
  </si>
  <si>
    <t>CHELMSFORD</t>
  </si>
  <si>
    <t>BAYSTATE ACADEMY</t>
  </si>
  <si>
    <t>CHELSEA</t>
  </si>
  <si>
    <t>COLLEGIATE CS OF LOWELL</t>
  </si>
  <si>
    <t>CHESHIRE</t>
  </si>
  <si>
    <t>PIONEER CS OF SCIENCE II</t>
  </si>
  <si>
    <t>CHESTER</t>
  </si>
  <si>
    <t>PHOENIX ACADEMY SPRINGFIELD</t>
  </si>
  <si>
    <t>CHESTERFIELD</t>
  </si>
  <si>
    <t>ARGOSY COLLEGIATE</t>
  </si>
  <si>
    <t>CHICOPEE</t>
  </si>
  <si>
    <t>SPRINGFIELD PREPARATORY</t>
  </si>
  <si>
    <t>CHILMARK</t>
  </si>
  <si>
    <t>NEW HEIGHTS CS OF BROCKTON</t>
  </si>
  <si>
    <t>CLARKSBURG</t>
  </si>
  <si>
    <t>LIBERTAS ACADEMY</t>
  </si>
  <si>
    <t>CLINTON</t>
  </si>
  <si>
    <t>OLD STURBRIDGE ACADEMY</t>
  </si>
  <si>
    <t>COHASSET</t>
  </si>
  <si>
    <t>MAP ACADEMY</t>
  </si>
  <si>
    <t>COLRAIN</t>
  </si>
  <si>
    <t>PHOENIX ACADEMY LAWRENCE</t>
  </si>
  <si>
    <t>CONCORD</t>
  </si>
  <si>
    <t>WORCESTER CULTURAL ACADEMY</t>
  </si>
  <si>
    <t>CONWAY</t>
  </si>
  <si>
    <t>CUMMINGTON</t>
  </si>
  <si>
    <t>DALTON</t>
  </si>
  <si>
    <t>DANVERS</t>
  </si>
  <si>
    <t>DARTMOUTH</t>
  </si>
  <si>
    <t>DEDHAM</t>
  </si>
  <si>
    <t>DEERFIELD</t>
  </si>
  <si>
    <t>DENNIS</t>
  </si>
  <si>
    <t>DIGHTON</t>
  </si>
  <si>
    <t>closed following merger E &amp; W</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</si>
  <si>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</si>
  <si>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</si>
  <si>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</si>
  <si>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</si>
  <si>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</si>
  <si>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</si>
  <si>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</si>
  <si>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</si>
  <si>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</si>
  <si>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</si>
  <si>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</si>
  <si>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</si>
  <si>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</si>
  <si>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</si>
  <si>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</si>
  <si>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</si>
  <si>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</si>
  <si>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</si>
  <si>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</si>
  <si>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</si>
  <si>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</si>
  <si>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</si>
  <si>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</si>
  <si>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</si>
  <si>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</si>
  <si>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</si>
  <si>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</si>
  <si>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</si>
  <si>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</si>
  <si>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</si>
  <si>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</si>
  <si>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</si>
  <si>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</si>
  <si>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</si>
  <si>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</si>
  <si>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</si>
  <si>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</si>
  <si>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</si>
  <si>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</si>
  <si>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</si>
  <si>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</si>
  <si>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</si>
  <si>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</si>
  <si>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</si>
  <si>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</si>
  <si>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</si>
  <si>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</si>
  <si>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</si>
  <si>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</si>
  <si>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</si>
  <si>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</si>
  <si>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</si>
  <si>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</si>
  <si>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</si>
  <si>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</si>
  <si>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</si>
  <si>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</si>
  <si>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</si>
  <si>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</si>
  <si>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</si>
  <si>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</si>
  <si>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</si>
  <si>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</si>
  <si>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</si>
  <si>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</si>
  <si>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</si>
  <si>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</si>
  <si>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</si>
  <si>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</si>
  <si>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</si>
  <si>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</si>
  <si>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</si>
  <si>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fy19</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</si>
  <si>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</si>
  <si>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</si>
  <si>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</si>
  <si>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</si>
  <si>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</si>
  <si>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</si>
  <si>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</si>
  <si>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</si>
  <si>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</si>
  <si>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</si>
  <si>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</si>
  <si>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</si>
  <si>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</si>
  <si>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</si>
  <si>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</si>
  <si>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</si>
  <si>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</si>
  <si>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</si>
  <si>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</si>
  <si>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</si>
  <si>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</si>
  <si>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</si>
  <si>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</si>
  <si>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</si>
  <si>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</si>
  <si>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</si>
  <si>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</si>
  <si>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</si>
  <si>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</si>
  <si>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</si>
  <si>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</si>
  <si>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</si>
  <si>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</si>
  <si>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</si>
  <si>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</si>
  <si>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</si>
  <si>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</si>
  <si>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</si>
  <si>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</si>
  <si>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</si>
  <si>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</si>
  <si>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</si>
  <si>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</si>
  <si>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</si>
  <si>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</si>
  <si>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</si>
  <si>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</si>
  <si>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</si>
  <si>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</si>
  <si>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</si>
  <si>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</si>
  <si>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</si>
  <si>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</si>
  <si>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</si>
  <si>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</si>
  <si>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</si>
  <si>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</si>
  <si>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</si>
  <si>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</si>
  <si>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</si>
  <si>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</si>
  <si>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</si>
  <si>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</si>
  <si>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</si>
  <si>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</si>
  <si>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</si>
  <si>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</si>
  <si>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</si>
  <si>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</si>
  <si>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</si>
  <si>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</si>
  <si>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</si>
  <si>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</si>
  <si>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</si>
  <si>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</si>
  <si>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</si>
  <si>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</si>
  <si>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</si>
  <si>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</si>
  <si>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</si>
  <si>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</si>
  <si>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</si>
  <si>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</si>
  <si>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</si>
  <si>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</si>
  <si>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</si>
  <si>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</si>
  <si>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</si>
  <si>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</si>
  <si>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</si>
  <si>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</si>
  <si>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</si>
  <si>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</si>
  <si>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</si>
  <si>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</si>
  <si>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</si>
  <si>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</si>
  <si>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</si>
  <si>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</si>
  <si>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</si>
  <si>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</si>
  <si>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</si>
  <si>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</si>
  <si>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</si>
  <si>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</si>
  <si>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</si>
  <si>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</si>
  <si>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</si>
  <si>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</si>
  <si>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</si>
  <si>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</si>
  <si>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</si>
  <si>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</si>
  <si>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</si>
  <si>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</si>
  <si>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</si>
  <si>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</si>
  <si>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</si>
  <si>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</si>
  <si>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</si>
  <si>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</si>
  <si>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</si>
  <si>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</si>
  <si>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</si>
  <si>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</si>
  <si>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</si>
  <si>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</si>
  <si>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</si>
  <si>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</si>
  <si>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</si>
  <si>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</si>
  <si>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</si>
  <si>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</si>
  <si>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</si>
  <si>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</si>
  <si>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</si>
  <si>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</si>
  <si>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</si>
  <si>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</si>
  <si>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</si>
  <si>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</si>
  <si>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</si>
  <si>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</si>
  <si>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</si>
  <si>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</si>
  <si>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</si>
  <si>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</si>
  <si>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</si>
  <si>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</si>
  <si>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</si>
  <si>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</si>
  <si>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</si>
  <si>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</si>
  <si>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</si>
  <si>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</si>
  <si>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</si>
  <si>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</si>
  <si>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</si>
  <si>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</si>
  <si>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</si>
  <si>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</si>
  <si>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</si>
  <si>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</si>
  <si>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</si>
  <si>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fy24</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</si>
  <si>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</si>
  <si>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</si>
  <si>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</si>
  <si>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</si>
  <si>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</si>
  <si>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</si>
  <si>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</si>
  <si>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</si>
  <si>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</si>
  <si>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</si>
  <si>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</si>
  <si>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</si>
  <si>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</si>
  <si>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</si>
  <si>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</si>
  <si>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</si>
  <si>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</si>
  <si>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</si>
  <si>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</si>
  <si>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</si>
  <si>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</si>
  <si>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</si>
  <si>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</si>
  <si>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</si>
  <si>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</si>
  <si>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</si>
  <si>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</si>
  <si>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</si>
  <si>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</si>
  <si>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</si>
  <si>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</si>
  <si>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</si>
  <si>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</si>
  <si>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</si>
  <si>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</si>
  <si>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</si>
  <si>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</si>
  <si>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fy16</t>
  </si>
  <si>
    <t>WRENTHAM</t>
  </si>
  <si>
    <t>YARMOUTH</t>
  </si>
  <si>
    <t>DEVENS</t>
  </si>
  <si>
    <t>NORTHAMPTON SMITH</t>
  </si>
  <si>
    <t>ACTON BOXBOROUGH</t>
  </si>
  <si>
    <t>HOOSAC VALLEY</t>
  </si>
  <si>
    <t>FY20</t>
  </si>
  <si>
    <t>AMHERST PELHAM</t>
  </si>
  <si>
    <t>ASHBURNHAM WESTMINSTER</t>
  </si>
  <si>
    <t>ATHOL ROYALSTON</t>
  </si>
  <si>
    <t>AYER SHIRLEY</t>
  </si>
  <si>
    <t>BERKSHIRE HILLS</t>
  </si>
  <si>
    <t>BERLIN BOYLSTON</t>
  </si>
  <si>
    <t>BLACKSTONE MILLVILLE</t>
  </si>
  <si>
    <t>BRIDGEWATER RAYNHAM</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</si>
  <si>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</si>
  <si>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</si>
  <si>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</si>
  <si>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</si>
  <si>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</si>
  <si>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</si>
  <si>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</si>
  <si>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</si>
  <si>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</si>
  <si>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</si>
  <si>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</si>
  <si>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</si>
  <si>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</si>
  <si>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</si>
  <si>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</si>
  <si>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</si>
  <si>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</si>
  <si>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</si>
  <si>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</si>
  <si>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</si>
  <si>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</si>
  <si>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</si>
  <si>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</si>
  <si>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</si>
  <si>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MONOMOY</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</si>
  <si>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</si>
  <si>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</si>
  <si>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</si>
  <si>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</si>
  <si>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</si>
  <si>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</si>
  <si>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</si>
  <si>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</si>
  <si>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</si>
  <si>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</si>
  <si>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</si>
  <si>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</si>
  <si>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</si>
  <si>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SOMERSET BERKLEY</t>
  </si>
  <si>
    <t>SOUTHERN BERKSHIRE</t>
  </si>
  <si>
    <t>SOUTHWICK TOLLAND GRANVILLE</t>
  </si>
  <si>
    <t>SPENCER EAST BROOKFIELD</t>
  </si>
  <si>
    <t>TANTASQUA</t>
  </si>
  <si>
    <t>TRITON</t>
  </si>
  <si>
    <t>UPISLAND</t>
  </si>
  <si>
    <t>WACHUSETT</t>
  </si>
  <si>
    <t>QUABOAG</t>
  </si>
  <si>
    <t>WHITMAN HANSON</t>
  </si>
  <si>
    <t>ASSABET VALLEY</t>
  </si>
  <si>
    <t>BLACKSTONE VALLEY</t>
  </si>
  <si>
    <t>BLUE HILLS</t>
  </si>
  <si>
    <t>BRISTOL PLYMOUTH</t>
  </si>
  <si>
    <t>CAPE COD</t>
  </si>
  <si>
    <t>ESSEX NORTH SHORE</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</si>
  <si>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</si>
  <si>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</si>
  <si>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</si>
  <si>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</si>
  <si>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</si>
  <si>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</si>
  <si>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</si>
  <si>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</si>
  <si>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</si>
  <si>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</si>
  <si>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</si>
  <si>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</si>
  <si>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</si>
  <si>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</si>
  <si>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</si>
  <si>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SOUTHERN WORCESTER</t>
  </si>
  <si>
    <t>TRI COUNTY</t>
  </si>
  <si>
    <t>UPPER CAPE COD</t>
  </si>
  <si>
    <t>WHITTIER</t>
  </si>
  <si>
    <t>BRISTOL COUNTY</t>
  </si>
  <si>
    <t>NORFOLK COUNTY</t>
  </si>
  <si>
    <t xml:space="preserve">source:  chalocsend fr 27x - PROJa  fnd enro </t>
  </si>
  <si>
    <t>Input fnd enro chalocsend</t>
  </si>
  <si>
    <t xml:space="preserve"> standalone rate for 3519 Worcester Cultural Academy</t>
  </si>
  <si>
    <t>derived</t>
  </si>
  <si>
    <t>hard coded- update if changes</t>
  </si>
  <si>
    <t>lookup</t>
  </si>
  <si>
    <t>link to calc</t>
  </si>
  <si>
    <t>Cha Lea</t>
  </si>
  <si>
    <t>Order</t>
  </si>
  <si>
    <t>Drop Down Menu Chalocsend</t>
  </si>
  <si>
    <t>chalocsend</t>
  </si>
  <si>
    <t>Cha Lea2</t>
  </si>
  <si>
    <t>Campus Lea</t>
  </si>
  <si>
    <t>Send Lea</t>
  </si>
  <si>
    <t># of District/
Campuses</t>
  </si>
  <si>
    <t>Wage Adj Factor</t>
  </si>
  <si>
    <t>low income group</t>
  </si>
  <si>
    <t>Above Fnd %</t>
  </si>
  <si>
    <t>Found Rate</t>
  </si>
  <si>
    <t>Above Fnd Rate</t>
  </si>
  <si>
    <t>Fac Rate</t>
  </si>
  <si>
    <t>DisplayNameFirst</t>
  </si>
  <si>
    <t>H:\FINANCE\SCHFIN\FY27data\c70fy27\2-prelim\found27_122325.xlsm'!dist435</t>
  </si>
  <si>
    <t>H:\FINANCE\SCHFIN\FY27data\c70fy27\2-prelim\found27_122325.xlsm'!lowincgroups</t>
  </si>
  <si>
    <t>H:\FINANCE\SCHFIN\FY27data\c70fy27\2-prelim\found27_122325.xlsm'!DistFrac</t>
  </si>
  <si>
    <t>Link -from ProjA Calc</t>
  </si>
  <si>
    <t>Devens = Harvard</t>
  </si>
  <si>
    <t>(dist435 col AD)</t>
  </si>
  <si>
    <t>(dist435 col BD)</t>
  </si>
  <si>
    <t>(dist435 col e/d)</t>
  </si>
  <si>
    <t>Lea</t>
  </si>
  <si>
    <t>District</t>
  </si>
  <si>
    <t>Op Status</t>
  </si>
  <si>
    <t>WAF</t>
  </si>
  <si>
    <t>Low Income Group</t>
  </si>
  <si>
    <t>Above Fnd % Used</t>
  </si>
  <si>
    <t>Found Base Rate</t>
  </si>
  <si>
    <t>Above Found Spending Rate</t>
  </si>
  <si>
    <t>Facilities Rate</t>
  </si>
  <si>
    <t>Preliminary Charter Rate</t>
  </si>
  <si>
    <t>ADAMS CHESHIRE</t>
  </si>
  <si>
    <t>SOUTHWICK TOLLAND</t>
  </si>
  <si>
    <t>STATE AVERAGE</t>
  </si>
  <si>
    <t>--</t>
  </si>
  <si>
    <t>fill in lea - chalocsend, all else formulas</t>
  </si>
  <si>
    <t>Source:  27 - PROJa  fnd enro</t>
  </si>
  <si>
    <t>FOUNDATION ENROLLMENT</t>
  </si>
  <si>
    <t>SIMS OCTOBER 1 DATA</t>
  </si>
  <si>
    <t>A l l    P u p i l s</t>
  </si>
  <si>
    <t>Voke</t>
  </si>
  <si>
    <t>SWD</t>
  </si>
  <si>
    <t>EL</t>
  </si>
  <si>
    <t>LowInc</t>
  </si>
  <si>
    <t>Lowinc</t>
  </si>
  <si>
    <t>TOTAL</t>
  </si>
  <si>
    <t xml:space="preserve"> A l l    P u p i l s</t>
  </si>
  <si>
    <t>Campus</t>
  </si>
  <si>
    <t>Sending</t>
  </si>
  <si>
    <t>charter school</t>
  </si>
  <si>
    <t>PK</t>
  </si>
  <si>
    <t>K2</t>
  </si>
  <si>
    <t>KF</t>
  </si>
  <si>
    <t>G1-5</t>
  </si>
  <si>
    <t>G6-8</t>
  </si>
  <si>
    <t>G9-12</t>
  </si>
  <si>
    <t>Reg</t>
  </si>
  <si>
    <t>In</t>
  </si>
  <si>
    <t>Tuit</t>
  </si>
  <si>
    <t>PK-5</t>
  </si>
  <si>
    <t>All</t>
  </si>
  <si>
    <t>Group</t>
  </si>
  <si>
    <t>Enro</t>
  </si>
  <si>
    <t>lea</t>
  </si>
  <si>
    <t>K</t>
  </si>
  <si>
    <t>KF-5</t>
  </si>
  <si>
    <t>g1-8</t>
  </si>
  <si>
    <t>g9-12</t>
  </si>
  <si>
    <t xml:space="preserve"> </t>
  </si>
  <si>
    <t>ROUND(ao10*0.5,0)+ROUND(ap10*0.5,0)+ROUND(SUM(an10,aq10:ar10),0)</t>
  </si>
  <si>
    <t>State Total</t>
  </si>
  <si>
    <t>FY27 Foundation Budget</t>
  </si>
  <si>
    <t>EXCEL ACADEMY-BOSTON Site - BOSTON (410)</t>
  </si>
  <si>
    <t xml:space="preserve"> FY27 Foundation Budget</t>
  </si>
  <si>
    <t>Charter Organization:</t>
  </si>
  <si>
    <t>School Location:</t>
  </si>
  <si>
    <t>Sending Dist:</t>
  </si>
  <si>
    <t>#</t>
  </si>
  <si>
    <t>Item Description</t>
  </si>
  <si>
    <t>Adj by Wage 
Fctr = w</t>
  </si>
  <si>
    <t>Pre-School</t>
  </si>
  <si>
    <t>Kinder-garten Half</t>
  </si>
  <si>
    <t>Kinder-garten Full</t>
  </si>
  <si>
    <t>Elem-entary</t>
  </si>
  <si>
    <t xml:space="preserve"> Jr High/
Middle</t>
  </si>
  <si>
    <t>High School</t>
  </si>
  <si>
    <t>Voca-tional</t>
  </si>
  <si>
    <t>Spec Ed 
In (X% of total)</t>
  </si>
  <si>
    <t>Spec Ed
Out</t>
  </si>
  <si>
    <t>English Learners PK-5</t>
  </si>
  <si>
    <t>English Learners
6-8</t>
  </si>
  <si>
    <t>English Learners
9-12</t>
  </si>
  <si>
    <t>Low Income</t>
  </si>
  <si>
    <t>TOTAL**</t>
  </si>
  <si>
    <t xml:space="preserve">  F O U N D A T I O N    E N R O L L M E N T</t>
  </si>
  <si>
    <t>Administration</t>
  </si>
  <si>
    <t>w</t>
  </si>
  <si>
    <t>Instructional Leadership</t>
  </si>
  <si>
    <t>Classroom and Specialist Teachers</t>
  </si>
  <si>
    <t>Other Teaching Services</t>
  </si>
  <si>
    <t>Professional Development</t>
  </si>
  <si>
    <t>Instructional Equipment &amp; Tech</t>
  </si>
  <si>
    <t>nw</t>
  </si>
  <si>
    <t>Guidance and Pschological</t>
  </si>
  <si>
    <t>Pupil Services</t>
  </si>
  <si>
    <t>Operations and Maintenance</t>
  </si>
  <si>
    <t>Employee Benefits &amp; Fixed Charges</t>
  </si>
  <si>
    <t>Special Ed Tuition</t>
  </si>
  <si>
    <t>Total</t>
  </si>
  <si>
    <t/>
  </si>
  <si>
    <t>Wage Adjustment Factor</t>
  </si>
  <si>
    <t>F O U N D A T I O N   T U I T I O N   R A T E</t>
  </si>
  <si>
    <t>C A V E A T S</t>
  </si>
  <si>
    <t>English Learners as a % of Total Full Rate and Budget</t>
  </si>
  <si>
    <t>-  Charter schools do not send special education students to other districts or private programs.</t>
  </si>
  <si>
    <t>Economically Disadvantaged Proportion of Full Rate and Budget</t>
  </si>
  <si>
    <t xml:space="preserve"> - The in-district special education increment uses an "assumed" enrollment percentage of 4%.</t>
  </si>
  <si>
    <t>-  Total foundation enrollment includes only the All Students section.  Special Population Increments enrollment has already been counted in All Students cohorts.</t>
  </si>
  <si>
    <t>-  Pre-kindergarten and half-time kindergarten students count as one-half in totals for EL, low income, and total foundation enrollment.</t>
  </si>
  <si>
    <t xml:space="preserve">-  Each component of the foundation budget represents the enrollment on line 1 multiplied by the appropriate state-wide foundation allotment.  </t>
  </si>
  <si>
    <t xml:space="preserve">-  The wage adjustment factor is applied to the underlying base rates in all functions except instructional equipment, benefits, and special education.  </t>
  </si>
  <si>
    <t xml:space="preserve">-  October 2025 enrollment is being used to generate the FY27 rate.  </t>
  </si>
  <si>
    <t>sheet updated through data 12/1/25 "H:\FINANCE\SCHFIN\FY26data\charter26\Q2\CharterRateData26.xlsx"</t>
  </si>
  <si>
    <t>23 - RTHI</t>
  </si>
  <si>
    <t>updated 12/11/25 - for FY27 remove %</t>
  </si>
  <si>
    <t>H:\FINANCE\SCHFIN\FY26data\c70fy26\2-prelim\c70fy26prelim_amended.xlsm</t>
  </si>
  <si>
    <t>This file</t>
  </si>
  <si>
    <t>derivrd</t>
  </si>
  <si>
    <t>26 - Q2 pre chasum (?)</t>
  </si>
  <si>
    <t>Thils file</t>
  </si>
  <si>
    <t>need another update?</t>
  </si>
  <si>
    <t>Update formula</t>
  </si>
  <si>
    <t>dec04 extract</t>
  </si>
  <si>
    <t>Above NSS History</t>
  </si>
  <si>
    <t>School Committee</t>
  </si>
  <si>
    <t>Municipal</t>
  </si>
  <si>
    <t>spending</t>
  </si>
  <si>
    <t>FY26</t>
  </si>
  <si>
    <t>gov</t>
  </si>
  <si>
    <t>hwm</t>
  </si>
  <si>
    <t>Budget</t>
  </si>
  <si>
    <t>Neg</t>
  </si>
  <si>
    <t>Sped</t>
  </si>
  <si>
    <t>Sped Tuit</t>
  </si>
  <si>
    <t>count</t>
  </si>
  <si>
    <t>as % of</t>
  </si>
  <si>
    <t>above</t>
  </si>
  <si>
    <t>amt of</t>
  </si>
  <si>
    <t>FY25</t>
  </si>
  <si>
    <t>Budg NSS</t>
  </si>
  <si>
    <t>Pos</t>
  </si>
  <si>
    <t>Retired</t>
  </si>
  <si>
    <t>Tuition to</t>
  </si>
  <si>
    <t>Tuition</t>
  </si>
  <si>
    <t>Comm</t>
  </si>
  <si>
    <t>ret tchrs</t>
  </si>
  <si>
    <t xml:space="preserve"> budgeted</t>
  </si>
  <si>
    <t>adj budgeted</t>
  </si>
  <si>
    <t>found</t>
  </si>
  <si>
    <t>sped/ret ins</t>
  </si>
  <si>
    <t>NSS</t>
  </si>
  <si>
    <t>Above</t>
  </si>
  <si>
    <t>FY of</t>
  </si>
  <si>
    <t>Teach Ins</t>
  </si>
  <si>
    <t>Mass Schs</t>
  </si>
  <si>
    <t>Sch Choice</t>
  </si>
  <si>
    <t>HM Charter</t>
  </si>
  <si>
    <t>out of State</t>
  </si>
  <si>
    <t>Non Public</t>
  </si>
  <si>
    <t>Collabs</t>
  </si>
  <si>
    <t>heath ins</t>
  </si>
  <si>
    <t>nss</t>
  </si>
  <si>
    <t>foundation</t>
  </si>
  <si>
    <t>net school</t>
  </si>
  <si>
    <t>to remove</t>
  </si>
  <si>
    <t>Foundation</t>
  </si>
  <si>
    <t>diff</t>
  </si>
  <si>
    <t>Q2</t>
  </si>
  <si>
    <t>Okay</t>
  </si>
  <si>
    <t>Fnd %</t>
  </si>
  <si>
    <t>latest</t>
  </si>
  <si>
    <t>Δ in Fnd</t>
  </si>
  <si>
    <t>Δ in Budg</t>
  </si>
  <si>
    <t>OP</t>
  </si>
  <si>
    <t>J1111</t>
  </si>
  <si>
    <t>F1124</t>
  </si>
  <si>
    <t>F1125</t>
  </si>
  <si>
    <t>F1126</t>
  </si>
  <si>
    <t>F1127</t>
  </si>
  <si>
    <t>F1129</t>
  </si>
  <si>
    <t>F1130</t>
  </si>
  <si>
    <t>F1131</t>
  </si>
  <si>
    <t>J1154</t>
  </si>
  <si>
    <t>F1167</t>
  </si>
  <si>
    <t>F1168</t>
  </si>
  <si>
    <t>F1169</t>
  </si>
  <si>
    <t>F1170</t>
  </si>
  <si>
    <t>F1172</t>
  </si>
  <si>
    <t>F1173</t>
  </si>
  <si>
    <t>F1174</t>
  </si>
  <si>
    <t>x = yes</t>
  </si>
  <si>
    <t>(18/21)</t>
  </si>
  <si>
    <t>x</t>
  </si>
  <si>
    <t>budget</t>
  </si>
  <si>
    <t>(21 - 20)</t>
  </si>
  <si>
    <t>(19 * 22)</t>
  </si>
  <si>
    <t>(21 - 23)/20</t>
  </si>
  <si>
    <t>(25-24)</t>
  </si>
  <si>
    <t>FTE</t>
  </si>
  <si>
    <t>1 = good</t>
  </si>
  <si>
    <t>Used</t>
  </si>
  <si>
    <t>FY25Q3</t>
  </si>
  <si>
    <t>PROJa</t>
  </si>
  <si>
    <t>PROJb</t>
  </si>
  <si>
    <t>PROJe/f</t>
  </si>
  <si>
    <t>Q3</t>
  </si>
  <si>
    <t>Q4</t>
  </si>
  <si>
    <t>budget over prior FY</t>
  </si>
  <si>
    <t>NSS over prior FY</t>
  </si>
  <si>
    <t>Change</t>
  </si>
  <si>
    <t>X</t>
  </si>
  <si>
    <t>Non-op</t>
  </si>
  <si>
    <t>x18</t>
  </si>
  <si>
    <t>X17</t>
  </si>
  <si>
    <t>X16</t>
  </si>
  <si>
    <t>STATE TOTAL</t>
  </si>
  <si>
    <t>PROJe</t>
  </si>
  <si>
    <t>DIFF</t>
  </si>
  <si>
    <t>sheet upodated through data FY25Q3</t>
  </si>
  <si>
    <t>updated July 2025</t>
  </si>
  <si>
    <t>c70fy25</t>
  </si>
  <si>
    <t>25 - Q4 projnss</t>
  </si>
  <si>
    <t>24 - Q2 pre chasum</t>
  </si>
  <si>
    <t>FY26 GAA</t>
  </si>
  <si>
    <t>FY26 hwm</t>
  </si>
  <si>
    <t>FY24</t>
  </si>
  <si>
    <t>PROJd</t>
  </si>
  <si>
    <t>=IF(OR(T10="X",T10="X16",T10="X17"),SUM(D10:S10),
IF(T10="x18",SUM(E10:K10,M10:S10)+D10*0.8+L10*0.8,SUM(D10:S10)-D10-L10))</t>
  </si>
  <si>
    <t>4040 + 4070 + 4080 + 4140 col h</t>
  </si>
  <si>
    <t>4040 + 4070 + 4080 + 4140 col i</t>
  </si>
  <si>
    <t>4040 +  4070 + 4080 + 4140 col m</t>
  </si>
  <si>
    <t>Transportationcosts00</t>
  </si>
  <si>
    <t>01-fin chartrate</t>
  </si>
  <si>
    <t>02-q4 chartrate</t>
  </si>
  <si>
    <t>03-q4 chartrate</t>
  </si>
  <si>
    <t>04-q4 chartrate</t>
  </si>
  <si>
    <t>05 - q4_o chartrate</t>
  </si>
  <si>
    <t>06 - Q4 chartrate</t>
  </si>
  <si>
    <t>07 - Q4 chartrate</t>
  </si>
  <si>
    <t>08 - Q4 chartrate</t>
  </si>
  <si>
    <t>09 - Q4 chartrate</t>
  </si>
  <si>
    <t>10 - Q4 chartrate</t>
  </si>
  <si>
    <t>11 - Q4 chartrate</t>
  </si>
  <si>
    <t>12 - Q4 chartrate</t>
  </si>
  <si>
    <t>13 - Q4 chartrate</t>
  </si>
  <si>
    <t>14 - Q4 chartrate</t>
  </si>
  <si>
    <t>15 - Q4 chartrate</t>
  </si>
  <si>
    <t>16 - Q4 chartrate</t>
  </si>
  <si>
    <t>17 - Q4 chartrate</t>
  </si>
  <si>
    <t>18 - Q4 chartrate</t>
  </si>
  <si>
    <t>19 - Q4 chartrate</t>
  </si>
  <si>
    <t>20 - Q4 chartrate</t>
  </si>
  <si>
    <t>21 - Q4 chartrate</t>
  </si>
  <si>
    <t>22 - Q4 chartrate</t>
  </si>
  <si>
    <t>23 - Q4 chartrate</t>
  </si>
  <si>
    <t>this file</t>
  </si>
  <si>
    <t>may 26  extract</t>
  </si>
  <si>
    <t>reg ed</t>
  </si>
  <si>
    <t>Total Exp</t>
  </si>
  <si>
    <t>Expenditures</t>
  </si>
  <si>
    <t>deprec-</t>
  </si>
  <si>
    <t>total</t>
  </si>
  <si>
    <t>Including</t>
  </si>
  <si>
    <t>(No</t>
  </si>
  <si>
    <t>Extract File Data</t>
  </si>
  <si>
    <t>iation</t>
  </si>
  <si>
    <t>cost</t>
  </si>
  <si>
    <t>riders</t>
  </si>
  <si>
    <t>Export to transp file</t>
  </si>
  <si>
    <t>input</t>
  </si>
  <si>
    <t>Rate Comparison</t>
  </si>
  <si>
    <t>Depreciation</t>
  </si>
  <si>
    <t>Depreciation)</t>
  </si>
  <si>
    <t>Riders</t>
  </si>
  <si>
    <t>Rate</t>
  </si>
  <si>
    <t>op status</t>
  </si>
  <si>
    <t>h1039</t>
  </si>
  <si>
    <t>i1039</t>
  </si>
  <si>
    <t>m1039</t>
  </si>
  <si>
    <t>h1043</t>
  </si>
  <si>
    <t>i1043</t>
  </si>
  <si>
    <t>m1043</t>
  </si>
  <si>
    <t>h1044</t>
  </si>
  <si>
    <t>i1044</t>
  </si>
  <si>
    <t>m1044</t>
  </si>
  <si>
    <t>h1048</t>
  </si>
  <si>
    <t>i1048</t>
  </si>
  <si>
    <t>m1048</t>
  </si>
  <si>
    <t>Col H</t>
  </si>
  <si>
    <t>Col I</t>
  </si>
  <si>
    <t>Col I - H</t>
  </si>
  <si>
    <t>Col M</t>
  </si>
  <si>
    <t>transp 
= Y</t>
  </si>
  <si>
    <t>FY00</t>
  </si>
  <si>
    <t>FY01</t>
  </si>
  <si>
    <t>FY02</t>
  </si>
  <si>
    <t>FY03</t>
  </si>
  <si>
    <t>FY04</t>
  </si>
  <si>
    <t>FY05</t>
  </si>
  <si>
    <t>FY06</t>
  </si>
  <si>
    <t>FY07</t>
  </si>
  <si>
    <t>FY08</t>
  </si>
  <si>
    <t>FY09</t>
  </si>
  <si>
    <t>FY10</t>
  </si>
  <si>
    <t>FY11</t>
  </si>
  <si>
    <t>FY12</t>
  </si>
  <si>
    <t>FY13</t>
  </si>
  <si>
    <t>FY14</t>
  </si>
  <si>
    <t>FY15</t>
  </si>
  <si>
    <t>FY16</t>
  </si>
  <si>
    <t>FY17</t>
  </si>
  <si>
    <t>FY18</t>
  </si>
  <si>
    <t>FY19</t>
  </si>
  <si>
    <t>FY21</t>
  </si>
  <si>
    <t>FY22</t>
  </si>
  <si>
    <t>FY23</t>
  </si>
  <si>
    <t>h1022</t>
  </si>
  <si>
    <t>I1022</t>
  </si>
  <si>
    <t>m1022</t>
  </si>
  <si>
    <t>h1026</t>
  </si>
  <si>
    <t>I1026</t>
  </si>
  <si>
    <t>m1026</t>
  </si>
  <si>
    <t>h1027</t>
  </si>
  <si>
    <t>I1027</t>
  </si>
  <si>
    <t>m1027</t>
  </si>
  <si>
    <t>h1031</t>
  </si>
  <si>
    <t>I1031</t>
  </si>
  <si>
    <t>m1031</t>
  </si>
  <si>
    <t>Y</t>
  </si>
  <si>
    <t>GAY HEAD</t>
  </si>
  <si>
    <t>STATE AVG</t>
  </si>
  <si>
    <t>FY27 Proposed Foundation Budget Rates - reference to Found27Rates sheet, linked to Found27 file. Copy/Paste when final</t>
  </si>
  <si>
    <t>Instruction-</t>
  </si>
  <si>
    <t>Guid-</t>
  </si>
  <si>
    <t>Opera-</t>
  </si>
  <si>
    <t xml:space="preserve">Employee </t>
  </si>
  <si>
    <t>Classroom</t>
  </si>
  <si>
    <t xml:space="preserve">Other </t>
  </si>
  <si>
    <t>Profess-</t>
  </si>
  <si>
    <t>al Materials,</t>
  </si>
  <si>
    <t>ance &amp;</t>
  </si>
  <si>
    <t xml:space="preserve">tions &amp; </t>
  </si>
  <si>
    <t>Benefits</t>
  </si>
  <si>
    <t>Admini-</t>
  </si>
  <si>
    <t>Instructional</t>
  </si>
  <si>
    <t>&amp; Specialist</t>
  </si>
  <si>
    <t>Teaching</t>
  </si>
  <si>
    <t>ional Dev-</t>
  </si>
  <si>
    <t>Equipment &amp;</t>
  </si>
  <si>
    <t>Psycho-</t>
  </si>
  <si>
    <t>Pupil</t>
  </si>
  <si>
    <t>Maint-</t>
  </si>
  <si>
    <t>&amp; Fixed</t>
  </si>
  <si>
    <t>ting Exp-</t>
  </si>
  <si>
    <t>current</t>
  </si>
  <si>
    <t>GOV</t>
  </si>
  <si>
    <t>HWM</t>
  </si>
  <si>
    <t>Adjusted Foundation Budget</t>
  </si>
  <si>
    <t>stration</t>
  </si>
  <si>
    <t>Leadership</t>
  </si>
  <si>
    <t>Teachers</t>
  </si>
  <si>
    <t>Services</t>
  </si>
  <si>
    <t>elopment</t>
  </si>
  <si>
    <t>Technology</t>
  </si>
  <si>
    <t>logical</t>
  </si>
  <si>
    <t>enance</t>
  </si>
  <si>
    <t>Charges</t>
  </si>
  <si>
    <t>enditures</t>
  </si>
  <si>
    <t>Kindergarten half-day</t>
  </si>
  <si>
    <t>Kindergarten full-day</t>
  </si>
  <si>
    <t>Elementary</t>
  </si>
  <si>
    <t>Junior/Middle</t>
  </si>
  <si>
    <t>Vocational</t>
  </si>
  <si>
    <t>Special Education in-district</t>
  </si>
  <si>
    <t>Special Education tuitioned-out</t>
  </si>
  <si>
    <t>EL PK-5</t>
  </si>
  <si>
    <t>EL jr/middle</t>
  </si>
  <si>
    <t>EL high</t>
  </si>
  <si>
    <t>Low Income 1</t>
  </si>
  <si>
    <t>Low Income 2</t>
  </si>
  <si>
    <t>Low Income 3</t>
  </si>
  <si>
    <t>Low Income 4</t>
  </si>
  <si>
    <t>Low Income 5</t>
  </si>
  <si>
    <t>Low Income 6</t>
  </si>
  <si>
    <t>Low Income 7</t>
  </si>
  <si>
    <t>Low Income 8</t>
  </si>
  <si>
    <t>Low Income 9</t>
  </si>
  <si>
    <t>Low Income 10</t>
  </si>
  <si>
    <t>Low Income 11</t>
  </si>
  <si>
    <t>Low Income 12</t>
  </si>
  <si>
    <t>a</t>
  </si>
  <si>
    <t># of rates</t>
  </si>
  <si>
    <t>greater than 0</t>
  </si>
  <si>
    <t>less than $0</t>
  </si>
  <si>
    <t>= $0</t>
  </si>
  <si>
    <r>
      <t xml:space="preserve">Insert chalocsend &amp; school name from the </t>
    </r>
    <r>
      <rPr>
        <b/>
        <sz val="8"/>
        <rFont val="Arial"/>
        <family val="2"/>
      </rPr>
      <t>FND ENRO</t>
    </r>
    <r>
      <rPr>
        <sz val="8"/>
        <rFont val="Arial"/>
        <family val="2"/>
      </rPr>
      <t xml:space="preserve"> sheet</t>
    </r>
  </si>
  <si>
    <t>&lt; $20</t>
  </si>
  <si>
    <t>&gt; $20</t>
  </si>
  <si>
    <t>&lt; $50</t>
  </si>
  <si>
    <t>&gt; $50</t>
  </si>
  <si>
    <t>source:    fnd enro sh</t>
  </si>
  <si>
    <t>&lt; $100</t>
  </si>
  <si>
    <t>&gt; $100</t>
  </si>
  <si>
    <t>Assumed</t>
  </si>
  <si>
    <t>Low</t>
  </si>
  <si>
    <t>Found-</t>
  </si>
  <si>
    <t>wage</t>
  </si>
  <si>
    <t>&lt; $500</t>
  </si>
  <si>
    <t>&gt; $200</t>
  </si>
  <si>
    <t>Junior</t>
  </si>
  <si>
    <t xml:space="preserve">High  </t>
  </si>
  <si>
    <t>Special Ed</t>
  </si>
  <si>
    <t>Ecodis</t>
  </si>
  <si>
    <t>Found</t>
  </si>
  <si>
    <t>Inc</t>
  </si>
  <si>
    <t>s</t>
  </si>
  <si>
    <t>ation</t>
  </si>
  <si>
    <t>Cha</t>
  </si>
  <si>
    <t>Loc</t>
  </si>
  <si>
    <t>fct check</t>
  </si>
  <si>
    <t>&lt; $1000</t>
  </si>
  <si>
    <t>&gt; $500</t>
  </si>
  <si>
    <t>chalea</t>
  </si>
  <si>
    <t>KP</t>
  </si>
  <si>
    <t>Elem</t>
  </si>
  <si>
    <t>Middle</t>
  </si>
  <si>
    <t>School</t>
  </si>
  <si>
    <t>voke</t>
  </si>
  <si>
    <t>In School</t>
  </si>
  <si>
    <t>Tuitioned</t>
  </si>
  <si>
    <t>6-8</t>
  </si>
  <si>
    <t>9-12</t>
  </si>
  <si>
    <t>Low Inc</t>
  </si>
  <si>
    <t>Adjusted</t>
  </si>
  <si>
    <t>1=good</t>
  </si>
  <si>
    <t>enro</t>
  </si>
  <si>
    <t>fnd budget</t>
  </si>
  <si>
    <t>rate</t>
  </si>
  <si>
    <t>rate check</t>
  </si>
  <si>
    <t>check</t>
  </si>
  <si>
    <t>copied in</t>
  </si>
  <si>
    <t>FY23-FY24</t>
  </si>
  <si>
    <t>FY22-FY23</t>
  </si>
  <si>
    <t>found_27_122325</t>
  </si>
  <si>
    <t>General inflation</t>
  </si>
  <si>
    <t>GIC inflation (rounded)</t>
  </si>
  <si>
    <t>FY24-FY25</t>
  </si>
  <si>
    <t>Student Opportunity Act - 6/6th SOA with inflation + increment rate benefits inflation fix (three-year fix)</t>
  </si>
  <si>
    <t>FY25-FY26</t>
  </si>
  <si>
    <t>Massachusetts Department of Education</t>
  </si>
  <si>
    <t>Office of School Finance</t>
  </si>
  <si>
    <t>Preliminary FY27 Foundation Budget Rates Per Pupil</t>
  </si>
  <si>
    <t xml:space="preserve">Instructional </t>
  </si>
  <si>
    <t>Professional</t>
  </si>
  <si>
    <t>Materials, Equip-</t>
  </si>
  <si>
    <t>Guidance &amp;</t>
  </si>
  <si>
    <t>Operations &amp;</t>
  </si>
  <si>
    <t>Benefits &amp;</t>
  </si>
  <si>
    <t>Total, All</t>
  </si>
  <si>
    <t>Development</t>
  </si>
  <si>
    <t>ment  &amp; Technology</t>
  </si>
  <si>
    <t>Psychological</t>
  </si>
  <si>
    <t>Maintenance</t>
  </si>
  <si>
    <t>Fixed Charges</t>
  </si>
  <si>
    <t>Categories</t>
  </si>
  <si>
    <t>Kindergarten-Half</t>
  </si>
  <si>
    <t>Kindergarten-Full</t>
  </si>
  <si>
    <t>blank</t>
  </si>
  <si>
    <t>Special Ed-In School</t>
  </si>
  <si>
    <t>Special Ed-Tuitioned Out</t>
  </si>
  <si>
    <t>H:\FINANCE\SCHFIN\FY26data\charter26\Q2\26 - Q2  projnss.xlsx</t>
  </si>
  <si>
    <t>H:\FINANCE\SCHFIN\FY27data\c70fy27\2-prelim\c70fy27_A&amp;F_estimate_122325.xlsm'!aidcal</t>
  </si>
  <si>
    <t>not in Q1 Proj A</t>
  </si>
  <si>
    <t>add 352</t>
  </si>
  <si>
    <t>Col R</t>
  </si>
  <si>
    <t>Projected</t>
  </si>
  <si>
    <t>FY27</t>
  </si>
  <si>
    <t>Required</t>
  </si>
  <si>
    <t>Estimated</t>
  </si>
  <si>
    <t>Is EOY</t>
  </si>
  <si>
    <t>new</t>
  </si>
  <si>
    <t>Proj or Budg</t>
  </si>
  <si>
    <t>Aid</t>
  </si>
  <si>
    <t>3.0 pct increase</t>
  </si>
  <si>
    <t>Increase in</t>
  </si>
  <si>
    <t xml:space="preserve">Increase in </t>
  </si>
  <si>
    <t>Budgeted</t>
  </si>
  <si>
    <t>pct increase</t>
  </si>
  <si>
    <t>budgeted</t>
  </si>
  <si>
    <t>Data Good</t>
  </si>
  <si>
    <t>distr</t>
  </si>
  <si>
    <t>status</t>
  </si>
  <si>
    <t>c70</t>
  </si>
  <si>
    <t>in local cont</t>
  </si>
  <si>
    <t xml:space="preserve">in nss </t>
  </si>
  <si>
    <t>1=yes</t>
  </si>
  <si>
    <t>End of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</si>
</sst>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_(&quot;$&quot;* \(#,##0.00\);_(&quot;$&quot;* &quot;-&quot;??_);_(@_)"/>
    <numFmt numFmtId="43" formatCode="_(* #,##0.00_);_(* \(#,##0.00\);_(* &quot;-&quot;??_);_(@_)"/>
    <numFmt numFmtId="164" formatCode="m/d/yy"/>
    <numFmt numFmtId="165" formatCode="0.000"/>
    <numFmt numFmtId="166" formatCode="0.0"/>
    <numFmt numFmtId="167" formatCode="#,##0.0_);[Red]\(#,##0.0\)"/>
    <numFmt numFmtId="168" formatCode="0.0%"/>
    <numFmt numFmtId="169" formatCode="0_)"/>
    <numFmt numFmtId="170" formatCode="#,##0.0"/>
    <numFmt numFmtId="171" formatCode="0_);[Red]\(0\)"/>
    <numFmt numFmtId="172" formatCode="0.00_)"/>
    <numFmt numFmtId="173" formatCode="mmm\-dd"/>
    <numFmt numFmtId="174" formatCode="_(* #,##0_);_(* \(#,##0\);_(* &quot;-&quot;??_);_(@_)"/>
    <numFmt numFmtId="175" formatCode="#,##0.0000_);\(#,##0.0000\)"/>
    <numFmt numFmtId="176" formatCode="0.0_);[Red]\(0.0\)"/>
    <numFmt numFmtId="177" formatCode="#,##0.0_);\(#,##0.0\)"/>
    <numFmt numFmtId="178" formatCode="#,##0.000_);\(#,##0.000\)"/>
    <numFmt numFmtId="179" formatCode="0.000_);[Red]\(0.000\)"/>
    <numFmt numFmtId="180" formatCode="0.00_);\(0.00\)"/>
    <numFmt numFmtId="181" formatCode="0.00_);[Red]\(0.00\)"/>
    <numFmt numFmtId="182" formatCode="0.000000000"/>
  </numFmts>
  <fonts count="98">
    <font>
      <sz val="8"/>
      <name val="Arial"/>
    </font>
    <font>
      <sz val="8"/>
      <name val="Arial"/>
      <family val="2"/>
    </font>
    <font>
      <sz val="10"/>
      <name val="Arial"/>
      <family val="2"/>
    </font>
    <font>
      <sz val="8"/>
      <name val="Arial"/>
      <family val="2"/>
    </font>
    <font>
      <sz val="10"/>
      <name val="Arial Narrow"/>
      <family val="2"/>
    </font>
    <font>
      <sz val="10"/>
      <name val="Arial"/>
      <family val="2"/>
    </font>
    <font>
      <sz val="12"/>
      <name val="Times New Roman"/>
      <family val="1"/>
    </font>
    <font>
      <sz val="7"/>
      <name val="Arial"/>
      <family val="2"/>
    </font>
    <font>
      <sz val="6"/>
      <name val="Arial"/>
      <family val="2"/>
    </font>
    <font>
      <sz val="9"/>
      <color indexed="9"/>
      <name val="Geneva"/>
    </font>
    <font>
      <b/>
      <sz val="8"/>
      <color indexed="81"/>
      <name val="Tahoma"/>
      <family val="2"/>
    </font>
    <font>
      <sz val="8"/>
      <color indexed="81"/>
      <name val="Tahoma"/>
      <family val="2"/>
    </font>
    <font>
      <b/>
      <sz val="8"/>
      <name val="Arial"/>
      <family val="2"/>
    </font>
    <font>
      <sz val="12"/>
      <name val="Arial"/>
      <family val="2"/>
    </font>
    <font>
      <b/>
      <sz val="9"/>
      <name val="Arial"/>
      <family val="2"/>
    </font>
    <font>
      <sz val="16"/>
      <name val="Arial"/>
      <family val="2"/>
    </font>
    <font>
      <sz val="10"/>
      <name val="Calibri"/>
      <family val="2"/>
    </font>
    <font>
      <b/>
      <sz val="10"/>
      <color indexed="57"/>
      <name val="Calibri"/>
      <family val="2"/>
    </font>
    <font>
      <sz val="11"/>
      <name val="Calibri"/>
      <family val="2"/>
    </font>
    <font>
      <b/>
      <sz val="10"/>
      <name val="Calibri"/>
      <family val="2"/>
    </font>
    <font>
      <b/>
      <sz val="10"/>
      <color indexed="47"/>
      <name val="Calibri"/>
      <family val="2"/>
    </font>
    <font>
      <b/>
      <sz val="12"/>
      <color indexed="63"/>
      <name val="Arial"/>
      <family val="2"/>
    </font>
    <font>
      <sz val="10"/>
      <color indexed="63"/>
      <name val="Arial"/>
      <family val="2"/>
    </font>
    <font>
      <sz val="12"/>
      <color indexed="63"/>
      <name val="Arial"/>
      <family val="2"/>
    </font>
    <font>
      <sz val="16"/>
      <color indexed="63"/>
      <name val="Arial"/>
      <family val="2"/>
    </font>
    <font>
      <sz val="8"/>
      <color theme="9" tint="0.79998168889431442"/>
      <name val="Arial"/>
      <family val="2"/>
    </font>
    <font>
      <sz val="9"/>
      <name val="Calibri"/>
      <family val="2"/>
      <scheme val="minor"/>
    </font>
    <font>
      <sz val="6"/>
      <name val="Calibri"/>
      <family val="2"/>
      <scheme val="minor"/>
    </font>
    <font>
      <sz val="11"/>
      <color theme="6" tint="0.79998168889431442"/>
      <name val="Calibri"/>
      <family val="2"/>
    </font>
    <font>
      <b/>
      <sz val="8"/>
      <color rgb="FFFF0000"/>
      <name val="Arial"/>
      <family val="2"/>
    </font>
    <font>
      <sz val="8"/>
      <name val="Calibri"/>
      <family val="2"/>
      <scheme val="minor"/>
    </font>
    <font>
      <sz val="10"/>
      <name val="Calibri"/>
      <family val="2"/>
      <scheme val="minor"/>
    </font>
    <font>
      <sz val="11"/>
      <name val="Calibri"/>
      <family val="2"/>
      <scheme val="minor"/>
    </font>
    <font>
      <b/>
      <sz val="11"/>
      <name val="Calibri"/>
      <family val="2"/>
      <scheme val="minor"/>
    </font>
    <font>
      <sz val="8"/>
      <color theme="2"/>
      <name val="Arial"/>
      <family val="2"/>
    </font>
    <font>
      <b/>
      <sz val="8"/>
      <color theme="2"/>
      <name val="Arial"/>
      <family val="2"/>
    </font>
    <font>
      <b/>
      <sz val="10"/>
      <color theme="0"/>
      <name val="Calibri"/>
      <family val="2"/>
    </font>
    <font>
      <sz val="10"/>
      <color theme="0"/>
      <name val="Calibri"/>
      <family val="2"/>
    </font>
    <font>
      <sz val="8"/>
      <name val="Arial"/>
      <family val="2"/>
    </font>
    <font>
      <sz val="8"/>
      <name val="Arial"/>
      <family val="2"/>
    </font>
    <font>
      <sz val="11"/>
      <color theme="1"/>
      <name val="Calibri"/>
      <family val="2"/>
    </font>
    <font>
      <sz val="8"/>
      <name val="Calibri"/>
      <family val="2"/>
    </font>
    <font>
      <sz val="7"/>
      <name val="Calibri"/>
      <family val="2"/>
      <scheme val="minor"/>
    </font>
    <font>
      <b/>
      <sz val="10"/>
      <color indexed="81"/>
      <name val="Tahoma"/>
      <family val="2"/>
    </font>
    <font>
      <sz val="10"/>
      <color indexed="81"/>
      <name val="Tahoma"/>
      <family val="2"/>
    </font>
    <font>
      <sz val="12"/>
      <name val="SWISS"/>
    </font>
    <font>
      <sz val="10"/>
      <color theme="1"/>
      <name val="Arial"/>
      <family val="2"/>
    </font>
    <font>
      <sz val="10"/>
      <color theme="1"/>
      <name val="Calibri"/>
      <family val="2"/>
    </font>
    <font>
      <u/>
      <sz val="13.2"/>
      <color theme="10"/>
      <name val="SWISS"/>
    </font>
    <font>
      <sz val="8"/>
      <color theme="1" tint="0.14999847407452621"/>
      <name val="Arial"/>
      <family val="2"/>
    </font>
    <font>
      <sz val="6"/>
      <color theme="2"/>
      <name val="Arial"/>
      <family val="2"/>
    </font>
    <font>
      <sz val="10"/>
      <color theme="2"/>
      <name val="Calibri"/>
      <family val="2"/>
      <scheme val="minor"/>
    </font>
    <font>
      <b/>
      <sz val="9"/>
      <color rgb="FFFFC000"/>
      <name val="Calibri"/>
      <family val="2"/>
      <scheme val="minor"/>
    </font>
    <font>
      <sz val="9"/>
      <name val="Calibri"/>
      <family val="2"/>
    </font>
    <font>
      <b/>
      <sz val="16"/>
      <name val="Calibri"/>
      <family val="2"/>
    </font>
    <font>
      <b/>
      <sz val="9"/>
      <name val="Calibri"/>
      <family val="2"/>
      <scheme val="minor"/>
    </font>
    <font>
      <sz val="9"/>
      <color indexed="9"/>
      <name val="Calibri"/>
      <family val="2"/>
      <scheme val="minor"/>
    </font>
    <font>
      <b/>
      <sz val="9"/>
      <color rgb="FFFF0000"/>
      <name val="Calibri"/>
      <family val="2"/>
      <scheme val="minor"/>
    </font>
    <font>
      <sz val="7"/>
      <name val="Calibri"/>
      <family val="2"/>
    </font>
    <font>
      <b/>
      <sz val="9"/>
      <color theme="2"/>
      <name val="Calibri"/>
      <family val="2"/>
    </font>
    <font>
      <b/>
      <sz val="9"/>
      <color theme="2"/>
      <name val="Calibri"/>
      <family val="2"/>
      <scheme val="minor"/>
    </font>
    <font>
      <sz val="9"/>
      <color theme="2"/>
      <name val="Calibri"/>
      <family val="2"/>
      <scheme val="minor"/>
    </font>
    <font>
      <b/>
      <sz val="10"/>
      <color rgb="FFFF0000"/>
      <name val="Calibri"/>
      <family val="2"/>
    </font>
    <font>
      <sz val="9"/>
      <color theme="0" tint="-0.34998626667073579"/>
      <name val="Calibri"/>
      <family val="2"/>
      <scheme val="minor"/>
    </font>
    <font>
      <b/>
      <sz val="8"/>
      <color rgb="FFC00000"/>
      <name val="Arial"/>
      <family val="2"/>
    </font>
    <font>
      <sz val="8"/>
      <color theme="0" tint="-4.9989318521683403E-2"/>
      <name val="Arial"/>
      <family val="2"/>
    </font>
    <font>
      <sz val="9"/>
      <color theme="1" tint="0.14999847407452621"/>
      <name val="Calibri"/>
      <family val="2"/>
    </font>
    <font>
      <sz val="11"/>
      <color theme="1" tint="0.249977111117893"/>
      <name val="Calibri"/>
      <family val="2"/>
    </font>
    <font>
      <sz val="8"/>
      <color rgb="FF404040"/>
      <name val="Arial"/>
      <family val="2"/>
    </font>
    <font>
      <sz val="8"/>
      <color rgb="FFFF0000"/>
      <name val="Arial"/>
      <family val="2"/>
    </font>
    <font>
      <sz val="8"/>
      <color rgb="FFFF0000"/>
      <name val="Calibri"/>
      <family val="2"/>
      <scheme val="minor"/>
    </font>
    <font>
      <sz val="7"/>
      <color rgb="FFFF0000"/>
      <name val="Calibri"/>
      <family val="2"/>
      <scheme val="minor"/>
    </font>
    <font>
      <sz val="6"/>
      <color rgb="FFFF0000"/>
      <name val="Arial"/>
      <family val="2"/>
    </font>
    <font>
      <sz val="16"/>
      <color rgb="FFFF0000"/>
      <name val="Arial"/>
      <family val="2"/>
    </font>
    <font>
      <sz val="10"/>
      <color rgb="FFFF0000"/>
      <name val="Arial Narrow"/>
      <family val="2"/>
    </font>
    <font>
      <sz val="8"/>
      <color theme="0"/>
      <name val="Arial"/>
      <family val="2"/>
    </font>
    <font>
      <u/>
      <sz val="8"/>
      <color theme="10"/>
      <name val="Arial"/>
      <family val="2"/>
    </font>
    <font>
      <b/>
      <sz val="18"/>
      <name val="Century Gothic"/>
      <family val="2"/>
    </font>
    <font>
      <sz val="9"/>
      <color theme="1"/>
      <name val="Calibri"/>
      <family val="2"/>
    </font>
    <font>
      <sz val="8"/>
      <color theme="1" tint="0.34998626667073579"/>
      <name val="Calibri"/>
      <family val="2"/>
      <scheme val="minor"/>
    </font>
    <font>
      <i/>
      <sz val="10"/>
      <name val="Calibri"/>
      <family val="2"/>
      <scheme val="minor"/>
    </font>
    <font>
      <b/>
      <sz val="9"/>
      <color rgb="FFFF0000"/>
      <name val="Calibri"/>
      <family val="2"/>
    </font>
    <font>
      <sz val="9"/>
      <color rgb="FF000000"/>
      <name val="Calibri"/>
      <family val="2"/>
    </font>
    <font>
      <sz val="9"/>
      <color rgb="FFFFFFFF"/>
      <name val="Calibri"/>
      <family val="2"/>
    </font>
    <font>
      <b/>
      <sz val="9"/>
      <color rgb="FFC0C0C0"/>
      <name val="Calibri"/>
      <family val="2"/>
    </font>
    <font>
      <sz val="8"/>
      <color rgb="FF000000"/>
      <name val="Arial"/>
      <family val="2"/>
    </font>
    <font>
      <sz val="9"/>
      <color indexed="81"/>
      <name val="Tahoma"/>
      <family val="2"/>
    </font>
    <font>
      <b/>
      <sz val="9"/>
      <color indexed="81"/>
      <name val="Tahoma"/>
      <family val="2"/>
    </font>
    <font>
      <i/>
      <sz val="8"/>
      <color indexed="63"/>
      <name val="Arial"/>
      <family val="2"/>
    </font>
    <font>
      <i/>
      <sz val="9"/>
      <color indexed="63"/>
      <name val="Arial"/>
      <family val="2"/>
    </font>
    <font>
      <i/>
      <sz val="7"/>
      <name val="Arial"/>
      <family val="2"/>
    </font>
    <font>
      <b/>
      <sz val="11"/>
      <color indexed="63"/>
      <name val="Arial"/>
      <family val="2"/>
    </font>
    <font>
      <b/>
      <sz val="10"/>
      <name val="Arial"/>
      <family val="2"/>
    </font>
    <font>
      <sz val="11"/>
      <name val="Arial"/>
      <family val="2"/>
    </font>
    <font>
      <b/>
      <sz val="20"/>
      <name val="Arial"/>
      <family val="2"/>
    </font>
    <font>
      <sz val="11"/>
      <color indexed="63"/>
      <name val="Arial"/>
      <family val="2"/>
    </font>
    <font>
      <b/>
      <sz val="11"/>
      <name val="Calibri"/>
      <family val="2"/>
    </font>
    <font>
      <b/>
      <sz val="9"/>
      <color theme="1"/>
      <name val="Calibri"/>
      <family val="2"/>
      <scheme val="minor"/>
    </font>
  </fonts>
  <fills count="5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31"/>
        <bgColor indexed="64"/>
      </patternFill>
    </fill>
    <fill>
      <patternFill patternType="solid">
        <fgColor indexed="47"/>
        <bgColor indexed="64"/>
      </patternFill>
    </fill>
    <fill>
      <patternFill patternType="solid">
        <fgColor indexed="35"/>
        <bgColor indexed="64"/>
      </patternFill>
    </fill>
    <fill>
      <patternFill patternType="solid">
        <fgColor indexed="57"/>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8"/>
        <bgColor indexed="64"/>
      </patternFill>
    </fill>
    <fill>
      <patternFill patternType="solid">
        <fgColor rgb="FFFFFF00"/>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3379CD"/>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F9F9F9"/>
        <bgColor indexed="64"/>
      </patternFill>
    </fill>
    <fill>
      <patternFill patternType="solid">
        <fgColor rgb="FFC0DCC8"/>
        <bgColor indexed="64"/>
      </patternFill>
    </fill>
    <fill>
      <patternFill patternType="solid">
        <fgColor rgb="FF61ABAF"/>
        <bgColor indexed="64"/>
      </patternFill>
    </fill>
    <fill>
      <patternFill patternType="solid">
        <fgColor rgb="FF77B8BB"/>
        <bgColor indexed="64"/>
      </patternFill>
    </fill>
    <fill>
      <patternFill patternType="solid">
        <fgColor rgb="FFDCF1DB"/>
        <bgColor indexed="64"/>
      </patternFill>
    </fill>
    <fill>
      <patternFill patternType="solid">
        <fgColor rgb="FF9BCBCD"/>
        <bgColor indexed="64"/>
      </patternFill>
    </fill>
    <fill>
      <patternFill patternType="solid">
        <fgColor rgb="FFFFFFCC"/>
        <bgColor indexed="64"/>
      </patternFill>
    </fill>
    <fill>
      <patternFill patternType="solid">
        <fgColor rgb="FFE6DAC0"/>
        <bgColor indexed="64"/>
      </patternFill>
    </fill>
    <fill>
      <patternFill patternType="solid">
        <fgColor theme="8" tint="-0.499984740745262"/>
        <bgColor indexed="64"/>
      </patternFill>
    </fill>
    <fill>
      <patternFill patternType="solid">
        <fgColor rgb="FFF2F2F2"/>
        <bgColor indexed="64"/>
      </patternFill>
    </fill>
    <fill>
      <patternFill patternType="solid">
        <fgColor rgb="FF266878"/>
        <bgColor indexed="64"/>
      </patternFill>
    </fill>
    <fill>
      <patternFill patternType="solid">
        <fgColor rgb="FF1F535F"/>
        <bgColor indexed="64"/>
      </patternFill>
    </fill>
    <fill>
      <patternFill patternType="solid">
        <fgColor rgb="FFE6E6E6"/>
        <bgColor indexed="64"/>
      </patternFill>
    </fill>
    <fill>
      <patternFill patternType="solid">
        <fgColor rgb="FFEDEDED"/>
        <bgColor indexed="64"/>
      </patternFill>
    </fill>
    <fill>
      <patternFill patternType="solid">
        <fgColor rgb="FFDCDCDC"/>
        <bgColor indexed="64"/>
      </patternFill>
    </fill>
    <fill>
      <patternFill patternType="solid">
        <fgColor rgb="FFD4D4D4"/>
        <bgColor indexed="64"/>
      </patternFill>
    </fill>
    <fill>
      <patternFill patternType="solid">
        <fgColor rgb="FFFFC000"/>
        <bgColor indexed="64"/>
      </patternFill>
    </fill>
    <fill>
      <patternFill patternType="solid">
        <fgColor rgb="FFEEEEEE"/>
        <bgColor indexed="64"/>
      </patternFill>
    </fill>
    <fill>
      <patternFill patternType="solid">
        <fgColor theme="0"/>
        <bgColor indexed="64"/>
      </patternFill>
    </fill>
    <fill>
      <patternFill patternType="solid">
        <fgColor rgb="FFEEEEEE"/>
        <bgColor rgb="FF000000"/>
      </patternFill>
    </fill>
    <fill>
      <patternFill patternType="solid">
        <fgColor rgb="FF6DC56D"/>
        <bgColor indexed="64"/>
      </patternFill>
    </fill>
    <fill>
      <patternFill patternType="solid">
        <fgColor rgb="FFF44EE0"/>
        <bgColor indexed="64"/>
      </patternFill>
    </fill>
    <fill>
      <patternFill patternType="solid">
        <fgColor rgb="FFF672E6"/>
        <bgColor indexed="64"/>
      </patternFill>
    </fill>
    <fill>
      <patternFill patternType="solid">
        <fgColor rgb="FF808080"/>
        <bgColor rgb="FF000000"/>
      </patternFill>
    </fill>
    <fill>
      <patternFill patternType="solid">
        <fgColor rgb="FFEDEDED"/>
        <bgColor rgb="FF000000"/>
      </patternFill>
    </fill>
    <fill>
      <patternFill patternType="solid">
        <fgColor rgb="FF333300"/>
        <bgColor rgb="FF000000"/>
      </patternFill>
    </fill>
    <fill>
      <patternFill patternType="solid">
        <fgColor theme="9"/>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79998168889431442"/>
        <bgColor indexed="64"/>
      </patternFill>
    </fill>
  </fills>
  <borders count="29">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thin">
        <color indexed="64"/>
      </left>
      <right style="thin">
        <color theme="4"/>
      </right>
      <top style="thin">
        <color theme="4"/>
      </top>
      <bottom style="thin">
        <color indexed="64"/>
      </bottom>
      <diagonal/>
    </border>
    <border>
      <left style="thin">
        <color theme="4"/>
      </left>
      <right style="thin">
        <color theme="4"/>
      </right>
      <top style="thin">
        <color theme="4"/>
      </top>
      <bottom style="thin">
        <color indexed="64"/>
      </bottom>
      <diagonal/>
    </border>
    <border>
      <left style="thin">
        <color theme="4"/>
      </left>
      <right style="thin">
        <color theme="4"/>
      </right>
      <top style="thin">
        <color indexed="64"/>
      </top>
      <bottom style="medium">
        <color theme="4"/>
      </bottom>
      <diagonal/>
    </border>
    <border>
      <left style="medium">
        <color indexed="64"/>
      </left>
      <right style="medium">
        <color indexed="64"/>
      </right>
      <top style="thin">
        <color theme="4"/>
      </top>
      <bottom style="medium">
        <color theme="4"/>
      </bottom>
      <diagonal/>
    </border>
  </borders>
  <cellStyleXfs count="34">
    <xf numFmtId="0" fontId="0" fillId="0" borderId="0"/>
    <xf numFmtId="0" fontId="9" fillId="0" borderId="0">
      <protection locked="0"/>
    </xf>
    <xf numFmtId="0" fontId="6" fillId="0" borderId="0"/>
    <xf numFmtId="0" fontId="5" fillId="0" borderId="0"/>
    <xf numFmtId="169" fontId="13" fillId="0" borderId="0"/>
    <xf numFmtId="0" fontId="2" fillId="0" borderId="0"/>
    <xf numFmtId="0" fontId="2" fillId="0" borderId="0"/>
    <xf numFmtId="0" fontId="3" fillId="0" borderId="0"/>
    <xf numFmtId="0" fontId="6" fillId="0" borderId="0"/>
    <xf numFmtId="0" fontId="2" fillId="0" borderId="0"/>
    <xf numFmtId="0" fontId="2" fillId="0" borderId="0"/>
    <xf numFmtId="43" fontId="38" fillId="0" borderId="0" applyFont="0" applyFill="0" applyBorder="0" applyAlignment="0" applyProtection="0"/>
    <xf numFmtId="0" fontId="1" fillId="0" borderId="0"/>
    <xf numFmtId="43" fontId="1" fillId="0" borderId="0" applyFont="0" applyFill="0" applyBorder="0" applyAlignment="0" applyProtection="0"/>
    <xf numFmtId="9" fontId="39" fillId="0" borderId="0" applyFont="0" applyFill="0" applyBorder="0" applyAlignment="0" applyProtection="0"/>
    <xf numFmtId="0" fontId="40"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7"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48" fillId="0" borderId="0" applyNumberFormat="0" applyFill="0" applyBorder="0" applyAlignment="0" applyProtection="0">
      <alignment vertical="top"/>
      <protection locked="0"/>
    </xf>
    <xf numFmtId="0" fontId="46" fillId="0" borderId="0"/>
    <xf numFmtId="0" fontId="45" fillId="0" borderId="0"/>
    <xf numFmtId="0" fontId="47" fillId="0" borderId="0"/>
    <xf numFmtId="9" fontId="45" fillId="0" borderId="0" applyFont="0" applyFill="0" applyBorder="0" applyAlignment="0" applyProtection="0"/>
    <xf numFmtId="9" fontId="45" fillId="0" borderId="0" applyFont="0" applyFill="0" applyBorder="0" applyAlignment="0" applyProtection="0"/>
    <xf numFmtId="0" fontId="2" fillId="0" borderId="0"/>
    <xf numFmtId="0" fontId="2" fillId="0" borderId="0"/>
    <xf numFmtId="0" fontId="2" fillId="0" borderId="0"/>
    <xf numFmtId="9" fontId="1" fillId="0" borderId="0" applyFont="0" applyFill="0" applyBorder="0" applyAlignment="0" applyProtection="0"/>
    <xf numFmtId="0" fontId="76" fillId="0" borderId="0" applyNumberFormat="0" applyFill="0" applyBorder="0" applyAlignment="0" applyProtection="0">
      <alignment vertical="top"/>
      <protection locked="0"/>
    </xf>
    <xf numFmtId="0" fontId="78" fillId="0" borderId="0"/>
  </cellStyleXfs>
  <cellXfs count="850">
    <xf numFmtId="0" fontId="0" fillId="0" borderId="0" xfId="0"/>
    <xf numFmtId="0" fontId="0" fillId="0" borderId="0" xfId="0" applyAlignment="1">
      <alignment horizontal="center"/>
    </xf>
    <xf numFmtId="0" fontId="8" fillId="0" borderId="0" xfId="0" applyFont="1" applyAlignment="1">
      <alignment horizontal="center"/>
    </xf>
    <xf numFmtId="38" fontId="0" fillId="0" borderId="0" xfId="0" applyNumberFormat="1" applyAlignment="1">
      <alignment horizontal="center"/>
    </xf>
    <xf numFmtId="167" fontId="0" fillId="0" borderId="0" xfId="0" applyNumberFormat="1" applyAlignment="1">
      <alignment horizontal="center"/>
    </xf>
    <xf numFmtId="0" fontId="3" fillId="0" borderId="0" xfId="5" applyFont="1"/>
    <xf numFmtId="0" fontId="2" fillId="0" borderId="0" xfId="5"/>
    <xf numFmtId="0" fontId="0" fillId="0" borderId="0" xfId="0" applyAlignment="1">
      <alignment horizontal="left"/>
    </xf>
    <xf numFmtId="37" fontId="0" fillId="0" borderId="0" xfId="0" applyNumberFormat="1" applyAlignment="1">
      <alignment horizontal="center"/>
    </xf>
    <xf numFmtId="39" fontId="0" fillId="0" borderId="0" xfId="0" applyNumberFormat="1" applyAlignment="1">
      <alignment horizontal="center"/>
    </xf>
    <xf numFmtId="38" fontId="2" fillId="0" borderId="0" xfId="5" applyNumberFormat="1"/>
    <xf numFmtId="0" fontId="1" fillId="0" borderId="0" xfId="0" applyFont="1" applyAlignment="1">
      <alignment horizontal="center"/>
    </xf>
    <xf numFmtId="0" fontId="18" fillId="0" borderId="0" xfId="0" applyFont="1" applyAlignment="1">
      <alignment horizontal="left" vertical="top"/>
    </xf>
    <xf numFmtId="0" fontId="18" fillId="0" borderId="0" xfId="0" applyFont="1" applyAlignment="1">
      <alignment horizontal="center" vertical="center" wrapText="1"/>
    </xf>
    <xf numFmtId="0" fontId="18" fillId="0" borderId="0" xfId="3" applyFont="1" applyAlignment="1">
      <alignment vertical="center" wrapText="1"/>
    </xf>
    <xf numFmtId="0" fontId="18" fillId="0" borderId="0" xfId="3" applyFont="1" applyAlignment="1">
      <alignment horizontal="center" vertical="center" wrapText="1"/>
    </xf>
    <xf numFmtId="0" fontId="18" fillId="0" borderId="0" xfId="0" applyFont="1"/>
    <xf numFmtId="0" fontId="18" fillId="0" borderId="0" xfId="0" applyFont="1" applyAlignment="1">
      <alignment horizontal="center"/>
    </xf>
    <xf numFmtId="0" fontId="18" fillId="0" borderId="0" xfId="3" applyFont="1" applyAlignment="1">
      <alignment horizontal="center"/>
    </xf>
    <xf numFmtId="1" fontId="18" fillId="0" borderId="0" xfId="0" applyNumberFormat="1" applyFont="1" applyAlignment="1">
      <alignment horizontal="center"/>
    </xf>
    <xf numFmtId="0" fontId="18" fillId="0" borderId="0" xfId="0" applyFont="1" applyAlignment="1">
      <alignment vertical="top"/>
    </xf>
    <xf numFmtId="0" fontId="18" fillId="0" borderId="0" xfId="6" applyFont="1" applyAlignment="1">
      <alignment horizontal="center"/>
    </xf>
    <xf numFmtId="2" fontId="18" fillId="0" borderId="0" xfId="0" applyNumberFormat="1" applyFont="1" applyAlignment="1">
      <alignment horizontal="center"/>
    </xf>
    <xf numFmtId="40" fontId="18" fillId="0" borderId="0" xfId="3" applyNumberFormat="1" applyFont="1" applyAlignment="1">
      <alignment horizontal="center"/>
    </xf>
    <xf numFmtId="38" fontId="18" fillId="0" borderId="0" xfId="3" applyNumberFormat="1" applyFont="1" applyAlignment="1">
      <alignment horizontal="center"/>
    </xf>
    <xf numFmtId="1" fontId="18" fillId="0" borderId="0" xfId="0" applyNumberFormat="1" applyFont="1"/>
    <xf numFmtId="169" fontId="16" fillId="0" borderId="0" xfId="4" quotePrefix="1" applyFont="1" applyAlignment="1">
      <alignment horizontal="center"/>
    </xf>
    <xf numFmtId="169" fontId="16" fillId="0" borderId="0" xfId="4" applyFont="1" applyAlignment="1">
      <alignment horizontal="center"/>
    </xf>
    <xf numFmtId="169" fontId="16" fillId="0" borderId="0" xfId="4" applyFont="1" applyAlignment="1">
      <alignment horizontal="center" wrapText="1"/>
    </xf>
    <xf numFmtId="38" fontId="16" fillId="0" borderId="0" xfId="4" applyNumberFormat="1" applyFont="1" applyAlignment="1">
      <alignment horizontal="center"/>
    </xf>
    <xf numFmtId="38" fontId="16" fillId="0" borderId="0" xfId="4" applyNumberFormat="1" applyFont="1" applyAlignment="1">
      <alignment horizontal="left"/>
    </xf>
    <xf numFmtId="169" fontId="16" fillId="0" borderId="0" xfId="4" applyFont="1"/>
    <xf numFmtId="169" fontId="16" fillId="0" borderId="0" xfId="4" applyFont="1" applyAlignment="1">
      <alignment horizontal="left"/>
    </xf>
    <xf numFmtId="16" fontId="16" fillId="0" borderId="0" xfId="4" quotePrefix="1" applyNumberFormat="1" applyFont="1" applyAlignment="1">
      <alignment horizontal="center"/>
    </xf>
    <xf numFmtId="16" fontId="16" fillId="0" borderId="0" xfId="4" applyNumberFormat="1" applyFont="1" applyAlignment="1">
      <alignment horizontal="center"/>
    </xf>
    <xf numFmtId="14" fontId="16" fillId="0" borderId="0" xfId="4" applyNumberFormat="1" applyFont="1" applyAlignment="1">
      <alignment horizontal="center"/>
    </xf>
    <xf numFmtId="169" fontId="19" fillId="0" borderId="0" xfId="4" applyFont="1" applyAlignment="1">
      <alignment horizontal="center"/>
    </xf>
    <xf numFmtId="38" fontId="20" fillId="7" borderId="1" xfId="4" applyNumberFormat="1" applyFont="1" applyFill="1" applyBorder="1" applyAlignment="1">
      <alignment horizontal="center"/>
    </xf>
    <xf numFmtId="14" fontId="20" fillId="7" borderId="1" xfId="4" applyNumberFormat="1" applyFont="1" applyFill="1" applyBorder="1" applyAlignment="1">
      <alignment horizontal="center"/>
    </xf>
    <xf numFmtId="169" fontId="19" fillId="0" borderId="0" xfId="4" applyFont="1" applyAlignment="1">
      <alignment horizontal="left"/>
    </xf>
    <xf numFmtId="38" fontId="19" fillId="0" borderId="0" xfId="4" applyNumberFormat="1" applyFont="1" applyAlignment="1">
      <alignment horizontal="center"/>
    </xf>
    <xf numFmtId="38" fontId="19" fillId="0" borderId="0" xfId="4" applyNumberFormat="1" applyFont="1" applyAlignment="1">
      <alignment horizontal="left"/>
    </xf>
    <xf numFmtId="3" fontId="16" fillId="0" borderId="0" xfId="4" applyNumberFormat="1" applyFont="1" applyAlignment="1">
      <alignment horizontal="center"/>
    </xf>
    <xf numFmtId="172" fontId="16" fillId="0" borderId="0" xfId="4" applyNumberFormat="1" applyFont="1" applyAlignment="1">
      <alignment horizontal="center"/>
    </xf>
    <xf numFmtId="169" fontId="16" fillId="0" borderId="6" xfId="4" applyFont="1" applyBorder="1" applyAlignment="1">
      <alignment horizontal="center"/>
    </xf>
    <xf numFmtId="169" fontId="16" fillId="0" borderId="2" xfId="4" applyFont="1" applyBorder="1" applyAlignment="1">
      <alignment horizontal="left"/>
    </xf>
    <xf numFmtId="38" fontId="16" fillId="0" borderId="2" xfId="4" applyNumberFormat="1" applyFont="1" applyBorder="1" applyAlignment="1">
      <alignment horizontal="center"/>
    </xf>
    <xf numFmtId="38" fontId="16" fillId="0" borderId="19" xfId="4" applyNumberFormat="1" applyFont="1" applyBorder="1" applyAlignment="1">
      <alignment horizontal="center"/>
    </xf>
    <xf numFmtId="0" fontId="16" fillId="0" borderId="0" xfId="5" applyFont="1" applyAlignment="1">
      <alignment horizontal="center"/>
    </xf>
    <xf numFmtId="169" fontId="16" fillId="4" borderId="11" xfId="4" applyFont="1" applyFill="1" applyBorder="1" applyAlignment="1">
      <alignment horizontal="center"/>
    </xf>
    <xf numFmtId="169" fontId="16" fillId="4" borderId="11" xfId="4" applyFont="1" applyFill="1" applyBorder="1" applyAlignment="1">
      <alignment horizontal="left"/>
    </xf>
    <xf numFmtId="169" fontId="19" fillId="4" borderId="11" xfId="4" applyFont="1" applyFill="1" applyBorder="1" applyAlignment="1">
      <alignment horizontal="center"/>
    </xf>
    <xf numFmtId="169" fontId="16" fillId="4" borderId="20" xfId="4" applyFont="1" applyFill="1" applyBorder="1" applyAlignment="1">
      <alignment horizontal="center"/>
    </xf>
    <xf numFmtId="169" fontId="16" fillId="4" borderId="18" xfId="4" applyFont="1" applyFill="1" applyBorder="1" applyAlignment="1">
      <alignment horizontal="center"/>
    </xf>
    <xf numFmtId="169" fontId="19" fillId="4" borderId="21" xfId="4" applyFont="1" applyFill="1" applyBorder="1" applyAlignment="1">
      <alignment horizontal="center"/>
    </xf>
    <xf numFmtId="169" fontId="19" fillId="4" borderId="18" xfId="4" applyFont="1" applyFill="1" applyBorder="1" applyAlignment="1">
      <alignment horizontal="center"/>
    </xf>
    <xf numFmtId="173" fontId="19" fillId="4" borderId="17" xfId="4" quotePrefix="1" applyNumberFormat="1" applyFont="1" applyFill="1" applyBorder="1" applyAlignment="1">
      <alignment horizontal="center"/>
    </xf>
    <xf numFmtId="38" fontId="16" fillId="4" borderId="18" xfId="4" applyNumberFormat="1" applyFont="1" applyFill="1" applyBorder="1" applyAlignment="1">
      <alignment horizontal="center"/>
    </xf>
    <xf numFmtId="38" fontId="19" fillId="4" borderId="1" xfId="4" applyNumberFormat="1" applyFont="1" applyFill="1" applyBorder="1" applyAlignment="1">
      <alignment horizontal="left"/>
    </xf>
    <xf numFmtId="38" fontId="19" fillId="4" borderId="1" xfId="4" applyNumberFormat="1" applyFont="1" applyFill="1" applyBorder="1" applyAlignment="1">
      <alignment horizontal="center"/>
    </xf>
    <xf numFmtId="38" fontId="16" fillId="4" borderId="1" xfId="4" applyNumberFormat="1" applyFont="1" applyFill="1" applyBorder="1" applyAlignment="1">
      <alignment horizontal="center"/>
    </xf>
    <xf numFmtId="38" fontId="16" fillId="4" borderId="11" xfId="4" applyNumberFormat="1" applyFont="1" applyFill="1" applyBorder="1" applyAlignment="1">
      <alignment horizontal="center"/>
    </xf>
    <xf numFmtId="171" fontId="16" fillId="4" borderId="11" xfId="4" applyNumberFormat="1" applyFont="1" applyFill="1" applyBorder="1" applyAlignment="1">
      <alignment horizontal="center"/>
    </xf>
    <xf numFmtId="171" fontId="16" fillId="4" borderId="12" xfId="4" applyNumberFormat="1" applyFont="1" applyFill="1" applyBorder="1" applyAlignment="1">
      <alignment horizontal="center"/>
    </xf>
    <xf numFmtId="38" fontId="16" fillId="4" borderId="13" xfId="4" applyNumberFormat="1" applyFont="1" applyFill="1" applyBorder="1" applyAlignment="1">
      <alignment horizontal="center"/>
    </xf>
    <xf numFmtId="171" fontId="16" fillId="4" borderId="14" xfId="4" applyNumberFormat="1" applyFont="1" applyFill="1" applyBorder="1" applyAlignment="1">
      <alignment horizontal="center"/>
    </xf>
    <xf numFmtId="38" fontId="19" fillId="4" borderId="9" xfId="4" applyNumberFormat="1" applyFont="1" applyFill="1" applyBorder="1" applyAlignment="1">
      <alignment horizontal="left"/>
    </xf>
    <xf numFmtId="38" fontId="16" fillId="4" borderId="10" xfId="4" applyNumberFormat="1" applyFont="1" applyFill="1" applyBorder="1" applyAlignment="1">
      <alignment horizontal="center"/>
    </xf>
    <xf numFmtId="38" fontId="1" fillId="0" borderId="0" xfId="0" applyNumberFormat="1" applyFont="1" applyAlignment="1">
      <alignment horizontal="center"/>
    </xf>
    <xf numFmtId="0" fontId="1" fillId="0" borderId="0" xfId="0" applyFont="1" applyAlignment="1">
      <alignment horizontal="left"/>
    </xf>
    <xf numFmtId="38" fontId="16" fillId="4" borderId="2" xfId="4" applyNumberFormat="1" applyFont="1" applyFill="1" applyBorder="1" applyAlignment="1">
      <alignment horizontal="center"/>
    </xf>
    <xf numFmtId="38" fontId="16" fillId="4" borderId="7" xfId="4" applyNumberFormat="1" applyFont="1" applyFill="1" applyBorder="1" applyAlignment="1">
      <alignment horizontal="center"/>
    </xf>
    <xf numFmtId="14" fontId="16" fillId="11" borderId="6" xfId="4" applyNumberFormat="1" applyFont="1" applyFill="1" applyBorder="1" applyAlignment="1">
      <alignment horizontal="center"/>
    </xf>
    <xf numFmtId="14" fontId="16" fillId="11" borderId="2" xfId="4" applyNumberFormat="1" applyFont="1" applyFill="1" applyBorder="1" applyAlignment="1">
      <alignment horizontal="center"/>
    </xf>
    <xf numFmtId="14" fontId="16" fillId="11" borderId="7" xfId="4" applyNumberFormat="1" applyFont="1" applyFill="1" applyBorder="1" applyAlignment="1">
      <alignment horizontal="center"/>
    </xf>
    <xf numFmtId="0" fontId="26" fillId="0" borderId="0" xfId="0" applyFont="1" applyAlignment="1">
      <alignment horizontal="center"/>
    </xf>
    <xf numFmtId="0" fontId="26" fillId="0" borderId="0" xfId="0" applyFont="1"/>
    <xf numFmtId="0" fontId="26" fillId="0" borderId="0" xfId="0" applyFont="1" applyAlignment="1">
      <alignment horizontal="center" wrapText="1"/>
    </xf>
    <xf numFmtId="164" fontId="26" fillId="0" borderId="0" xfId="0" applyNumberFormat="1" applyFont="1" applyAlignment="1">
      <alignment horizontal="center"/>
    </xf>
    <xf numFmtId="165" fontId="26" fillId="0" borderId="0" xfId="0" applyNumberFormat="1" applyFont="1" applyAlignment="1">
      <alignment horizontal="center"/>
    </xf>
    <xf numFmtId="40" fontId="26" fillId="0" borderId="0" xfId="0" applyNumberFormat="1" applyFont="1" applyAlignment="1">
      <alignment horizontal="center"/>
    </xf>
    <xf numFmtId="38" fontId="26" fillId="0" borderId="0" xfId="0" applyNumberFormat="1" applyFont="1" applyAlignment="1">
      <alignment horizontal="center"/>
    </xf>
    <xf numFmtId="38" fontId="26" fillId="0" borderId="0" xfId="0" applyNumberFormat="1" applyFont="1"/>
    <xf numFmtId="0" fontId="27" fillId="0" borderId="0" xfId="0" applyFont="1" applyAlignment="1">
      <alignment horizontal="center"/>
    </xf>
    <xf numFmtId="0" fontId="0" fillId="9" borderId="3" xfId="0" applyFill="1" applyBorder="1" applyAlignment="1">
      <alignment horizontal="center"/>
    </xf>
    <xf numFmtId="0" fontId="0" fillId="9" borderId="4" xfId="0" applyFill="1" applyBorder="1" applyAlignment="1">
      <alignment horizontal="center"/>
    </xf>
    <xf numFmtId="0" fontId="0" fillId="9" borderId="5" xfId="0" applyFill="1" applyBorder="1" applyAlignment="1">
      <alignment horizontal="center"/>
    </xf>
    <xf numFmtId="0" fontId="25" fillId="14" borderId="3" xfId="0" applyFont="1" applyFill="1" applyBorder="1" applyAlignment="1">
      <alignment horizontal="center"/>
    </xf>
    <xf numFmtId="0" fontId="25" fillId="14" borderId="4" xfId="0" applyFont="1" applyFill="1" applyBorder="1" applyAlignment="1">
      <alignment horizontal="center"/>
    </xf>
    <xf numFmtId="0" fontId="25" fillId="14" borderId="5" xfId="0" applyFont="1" applyFill="1" applyBorder="1" applyAlignment="1">
      <alignment horizontal="center"/>
    </xf>
    <xf numFmtId="0" fontId="25" fillId="14" borderId="8" xfId="0" applyFont="1" applyFill="1" applyBorder="1" applyAlignment="1">
      <alignment horizontal="center"/>
    </xf>
    <xf numFmtId="0" fontId="18" fillId="13" borderId="8" xfId="2" applyFont="1" applyFill="1" applyBorder="1" applyAlignment="1">
      <alignment horizontal="center" vertical="center" wrapText="1"/>
    </xf>
    <xf numFmtId="0" fontId="0" fillId="18" borderId="0" xfId="0" applyFill="1" applyAlignment="1">
      <alignment horizontal="center"/>
    </xf>
    <xf numFmtId="0" fontId="0" fillId="18" borderId="0" xfId="0" applyFill="1" applyAlignment="1">
      <alignment horizontal="left"/>
    </xf>
    <xf numFmtId="38" fontId="16" fillId="4" borderId="6" xfId="4" quotePrefix="1" applyNumberFormat="1" applyFont="1" applyFill="1" applyBorder="1" applyAlignment="1">
      <alignment horizontal="center"/>
    </xf>
    <xf numFmtId="38" fontId="16" fillId="4" borderId="2" xfId="4" quotePrefix="1" applyNumberFormat="1" applyFont="1" applyFill="1" applyBorder="1" applyAlignment="1">
      <alignment horizontal="left"/>
    </xf>
    <xf numFmtId="0" fontId="33" fillId="3" borderId="2" xfId="5" applyFont="1" applyFill="1" applyBorder="1" applyAlignment="1">
      <alignment horizontal="center"/>
    </xf>
    <xf numFmtId="0" fontId="33" fillId="3" borderId="2" xfId="5" applyFont="1" applyFill="1" applyBorder="1"/>
    <xf numFmtId="0" fontId="33" fillId="3" borderId="7" xfId="5" applyFont="1" applyFill="1" applyBorder="1" applyAlignment="1">
      <alignment horizontal="center"/>
    </xf>
    <xf numFmtId="0" fontId="33" fillId="0" borderId="0" xfId="5" applyFont="1"/>
    <xf numFmtId="39" fontId="18" fillId="0" borderId="0" xfId="5" applyNumberFormat="1" applyFont="1"/>
    <xf numFmtId="0" fontId="33" fillId="3" borderId="6" xfId="5" applyFont="1" applyFill="1" applyBorder="1"/>
    <xf numFmtId="0" fontId="33" fillId="0" borderId="0" xfId="5" applyFont="1" applyAlignment="1">
      <alignment horizontal="center"/>
    </xf>
    <xf numFmtId="0" fontId="25" fillId="20" borderId="3" xfId="0" applyFont="1" applyFill="1" applyBorder="1" applyAlignment="1">
      <alignment horizontal="center"/>
    </xf>
    <xf numFmtId="0" fontId="25" fillId="20" borderId="4" xfId="0" applyFont="1" applyFill="1" applyBorder="1" applyAlignment="1">
      <alignment horizontal="center"/>
    </xf>
    <xf numFmtId="0" fontId="25" fillId="20" borderId="5" xfId="0" applyFont="1" applyFill="1" applyBorder="1" applyAlignment="1">
      <alignment horizontal="center"/>
    </xf>
    <xf numFmtId="37" fontId="26" fillId="0" borderId="0" xfId="0" applyNumberFormat="1" applyFont="1" applyAlignment="1">
      <alignment horizontal="center" vertical="center"/>
    </xf>
    <xf numFmtId="38" fontId="16" fillId="22" borderId="7" xfId="4" applyNumberFormat="1" applyFont="1" applyFill="1" applyBorder="1" applyAlignment="1">
      <alignment horizontal="left"/>
    </xf>
    <xf numFmtId="173" fontId="19" fillId="22" borderId="8" xfId="4" applyNumberFormat="1" applyFont="1" applyFill="1" applyBorder="1" applyAlignment="1">
      <alignment horizontal="center"/>
    </xf>
    <xf numFmtId="38" fontId="19" fillId="22" borderId="6" xfId="4" applyNumberFormat="1" applyFont="1" applyFill="1" applyBorder="1" applyAlignment="1">
      <alignment horizontal="left"/>
    </xf>
    <xf numFmtId="38" fontId="19" fillId="22" borderId="2" xfId="4" applyNumberFormat="1" applyFont="1" applyFill="1" applyBorder="1" applyAlignment="1">
      <alignment horizontal="left"/>
    </xf>
    <xf numFmtId="14" fontId="19" fillId="22" borderId="2" xfId="4" applyNumberFormat="1" applyFont="1" applyFill="1" applyBorder="1" applyAlignment="1">
      <alignment horizontal="right"/>
    </xf>
    <xf numFmtId="49" fontId="19" fillId="22" borderId="7" xfId="4" applyNumberFormat="1" applyFont="1" applyFill="1" applyBorder="1" applyAlignment="1">
      <alignment horizontal="right"/>
    </xf>
    <xf numFmtId="169" fontId="16" fillId="22" borderId="6" xfId="4" applyFont="1" applyFill="1" applyBorder="1"/>
    <xf numFmtId="38" fontId="16" fillId="22" borderId="2" xfId="4" applyNumberFormat="1" applyFont="1" applyFill="1" applyBorder="1" applyAlignment="1">
      <alignment horizontal="center"/>
    </xf>
    <xf numFmtId="38" fontId="16" fillId="22" borderId="7" xfId="4" applyNumberFormat="1" applyFont="1" applyFill="1" applyBorder="1" applyAlignment="1">
      <alignment horizontal="center"/>
    </xf>
    <xf numFmtId="38" fontId="19" fillId="22" borderId="2" xfId="4" applyNumberFormat="1" applyFont="1" applyFill="1" applyBorder="1" applyAlignment="1">
      <alignment horizontal="center"/>
    </xf>
    <xf numFmtId="38" fontId="19" fillId="22" borderId="7" xfId="4" applyNumberFormat="1" applyFont="1" applyFill="1" applyBorder="1" applyAlignment="1">
      <alignment horizontal="center"/>
    </xf>
    <xf numFmtId="169" fontId="16" fillId="22" borderId="2" xfId="4" applyFont="1" applyFill="1" applyBorder="1"/>
    <xf numFmtId="40" fontId="16" fillId="22" borderId="2" xfId="4" applyNumberFormat="1" applyFont="1" applyFill="1" applyBorder="1" applyAlignment="1">
      <alignment horizontal="center"/>
    </xf>
    <xf numFmtId="38" fontId="16" fillId="22" borderId="2" xfId="4" quotePrefix="1" applyNumberFormat="1" applyFont="1" applyFill="1" applyBorder="1" applyAlignment="1">
      <alignment horizontal="center"/>
    </xf>
    <xf numFmtId="38" fontId="36" fillId="0" borderId="0" xfId="4" applyNumberFormat="1" applyFont="1" applyAlignment="1">
      <alignment horizontal="center"/>
    </xf>
    <xf numFmtId="38" fontId="37" fillId="0" borderId="0" xfId="4" applyNumberFormat="1" applyFont="1" applyAlignment="1">
      <alignment horizontal="center"/>
    </xf>
    <xf numFmtId="40" fontId="18" fillId="0" borderId="0" xfId="0" applyNumberFormat="1" applyFont="1"/>
    <xf numFmtId="38" fontId="18" fillId="0" borderId="0" xfId="0" applyNumberFormat="1" applyFont="1"/>
    <xf numFmtId="0" fontId="33" fillId="3" borderId="11" xfId="5" applyFont="1" applyFill="1" applyBorder="1" applyAlignment="1">
      <alignment horizontal="center"/>
    </xf>
    <xf numFmtId="1" fontId="26" fillId="0" borderId="0" xfId="0" applyNumberFormat="1" applyFont="1" applyAlignment="1">
      <alignment horizontal="center"/>
    </xf>
    <xf numFmtId="0" fontId="30" fillId="0" borderId="0" xfId="0" applyFont="1" applyAlignment="1">
      <alignment horizontal="center"/>
    </xf>
    <xf numFmtId="14" fontId="30" fillId="0" borderId="0" xfId="0" applyNumberFormat="1" applyFont="1" applyAlignment="1">
      <alignment horizontal="center"/>
    </xf>
    <xf numFmtId="0" fontId="31" fillId="0" borderId="0" xfId="0" applyFont="1" applyAlignment="1">
      <alignment horizontal="center"/>
    </xf>
    <xf numFmtId="3" fontId="0" fillId="0" borderId="0" xfId="0" applyNumberFormat="1" applyAlignment="1">
      <alignment horizontal="center"/>
    </xf>
    <xf numFmtId="0" fontId="1" fillId="9" borderId="4" xfId="0" applyFont="1" applyFill="1" applyBorder="1" applyAlignment="1">
      <alignment horizontal="center"/>
    </xf>
    <xf numFmtId="0" fontId="1" fillId="9" borderId="5" xfId="0" applyFont="1" applyFill="1" applyBorder="1" applyAlignment="1">
      <alignment horizontal="center"/>
    </xf>
    <xf numFmtId="0" fontId="1" fillId="18" borderId="0" xfId="0" applyFont="1" applyFill="1" applyAlignment="1">
      <alignment horizontal="center"/>
    </xf>
    <xf numFmtId="0" fontId="0" fillId="9" borderId="12" xfId="0" applyFill="1" applyBorder="1" applyAlignment="1">
      <alignment horizontal="center"/>
    </xf>
    <xf numFmtId="0" fontId="0" fillId="9" borderId="14" xfId="0" applyFill="1" applyBorder="1" applyAlignment="1">
      <alignment horizontal="center"/>
    </xf>
    <xf numFmtId="0" fontId="0" fillId="9" borderId="10" xfId="0" applyFill="1" applyBorder="1" applyAlignment="1">
      <alignment horizontal="center"/>
    </xf>
    <xf numFmtId="0" fontId="0" fillId="9" borderId="0" xfId="0" applyFill="1" applyAlignment="1">
      <alignment horizontal="center"/>
    </xf>
    <xf numFmtId="0" fontId="0" fillId="9" borderId="11" xfId="0" applyFill="1" applyBorder="1" applyAlignment="1">
      <alignment horizontal="center"/>
    </xf>
    <xf numFmtId="0" fontId="0" fillId="9" borderId="12" xfId="0" applyFill="1" applyBorder="1" applyAlignment="1">
      <alignment horizontal="left"/>
    </xf>
    <xf numFmtId="0" fontId="0" fillId="9" borderId="13" xfId="0" applyFill="1" applyBorder="1" applyAlignment="1">
      <alignment horizontal="center"/>
    </xf>
    <xf numFmtId="0" fontId="0" fillId="9" borderId="14" xfId="0" applyFill="1" applyBorder="1" applyAlignment="1">
      <alignment horizontal="left"/>
    </xf>
    <xf numFmtId="0" fontId="1" fillId="9" borderId="9" xfId="0" applyFont="1" applyFill="1" applyBorder="1" applyAlignment="1">
      <alignment horizontal="center"/>
    </xf>
    <xf numFmtId="0" fontId="0" fillId="9" borderId="1" xfId="0" applyFill="1" applyBorder="1" applyAlignment="1">
      <alignment horizontal="center"/>
    </xf>
    <xf numFmtId="0" fontId="0" fillId="9" borderId="10" xfId="0" applyFill="1" applyBorder="1" applyAlignment="1">
      <alignment horizontal="left"/>
    </xf>
    <xf numFmtId="0" fontId="2" fillId="18" borderId="2" xfId="5" applyFill="1" applyBorder="1"/>
    <xf numFmtId="37" fontId="1" fillId="18" borderId="2" xfId="5" applyNumberFormat="1" applyFont="1" applyFill="1" applyBorder="1" applyAlignment="1">
      <alignment horizontal="right" vertical="center" indent="1"/>
    </xf>
    <xf numFmtId="164" fontId="52" fillId="8" borderId="0" xfId="3" applyNumberFormat="1" applyFont="1" applyFill="1" applyAlignment="1">
      <alignment horizontal="center"/>
    </xf>
    <xf numFmtId="0" fontId="0" fillId="0" borderId="0" xfId="0" applyAlignment="1">
      <alignment horizontal="center" wrapText="1"/>
    </xf>
    <xf numFmtId="0" fontId="7" fillId="18" borderId="6" xfId="5" applyFont="1" applyFill="1" applyBorder="1" applyAlignment="1">
      <alignment vertical="center"/>
    </xf>
    <xf numFmtId="0" fontId="53" fillId="0" borderId="0" xfId="5" applyFont="1"/>
    <xf numFmtId="0" fontId="53" fillId="0" borderId="0" xfId="5" applyFont="1" applyAlignment="1">
      <alignment horizontal="center"/>
    </xf>
    <xf numFmtId="0" fontId="53" fillId="0" borderId="1" xfId="5" applyFont="1" applyBorder="1" applyAlignment="1">
      <alignment horizontal="center"/>
    </xf>
    <xf numFmtId="0" fontId="53" fillId="25" borderId="15" xfId="5" applyFont="1" applyFill="1" applyBorder="1" applyAlignment="1">
      <alignment horizontal="center"/>
    </xf>
    <xf numFmtId="0" fontId="53" fillId="25" borderId="11" xfId="5" applyFont="1" applyFill="1" applyBorder="1"/>
    <xf numFmtId="39" fontId="53" fillId="25" borderId="11" xfId="5" applyNumberFormat="1" applyFont="1" applyFill="1" applyBorder="1" applyAlignment="1">
      <alignment horizontal="center"/>
    </xf>
    <xf numFmtId="39" fontId="53" fillId="25" borderId="12" xfId="5" applyNumberFormat="1" applyFont="1" applyFill="1" applyBorder="1" applyAlignment="1">
      <alignment horizontal="center"/>
    </xf>
    <xf numFmtId="39" fontId="53" fillId="0" borderId="0" xfId="5" applyNumberFormat="1" applyFont="1"/>
    <xf numFmtId="0" fontId="53" fillId="25" borderId="13" xfId="5" applyFont="1" applyFill="1" applyBorder="1" applyAlignment="1">
      <alignment horizontal="center"/>
    </xf>
    <xf numFmtId="0" fontId="53" fillId="25" borderId="0" xfId="5" applyFont="1" applyFill="1"/>
    <xf numFmtId="39" fontId="53" fillId="25" borderId="14" xfId="5" applyNumberFormat="1" applyFont="1" applyFill="1" applyBorder="1" applyAlignment="1">
      <alignment horizontal="center"/>
    </xf>
    <xf numFmtId="39" fontId="53" fillId="0" borderId="0" xfId="5" applyNumberFormat="1" applyFont="1" applyAlignment="1">
      <alignment horizontal="center"/>
    </xf>
    <xf numFmtId="0" fontId="53" fillId="0" borderId="0" xfId="5" applyFont="1" applyAlignment="1">
      <alignment horizontal="centerContinuous"/>
    </xf>
    <xf numFmtId="0" fontId="26" fillId="0" borderId="0" xfId="5" applyFont="1" applyAlignment="1">
      <alignment horizontal="left"/>
    </xf>
    <xf numFmtId="0" fontId="26" fillId="0" borderId="0" xfId="5" applyFont="1" applyAlignment="1">
      <alignment horizontal="center"/>
    </xf>
    <xf numFmtId="0" fontId="26" fillId="0" borderId="0" xfId="5" applyFont="1"/>
    <xf numFmtId="0" fontId="26" fillId="2" borderId="4" xfId="5" applyFont="1" applyFill="1" applyBorder="1" applyAlignment="1">
      <alignment horizontal="center"/>
    </xf>
    <xf numFmtId="0" fontId="26" fillId="2" borderId="5" xfId="5" applyFont="1" applyFill="1" applyBorder="1" applyAlignment="1">
      <alignment horizontal="center"/>
    </xf>
    <xf numFmtId="0" fontId="26" fillId="2" borderId="9" xfId="5" applyFont="1" applyFill="1" applyBorder="1" applyAlignment="1">
      <alignment horizontal="center"/>
    </xf>
    <xf numFmtId="0" fontId="26" fillId="2" borderId="1" xfId="5" applyFont="1" applyFill="1" applyBorder="1" applyAlignment="1">
      <alignment horizontal="center"/>
    </xf>
    <xf numFmtId="0" fontId="26" fillId="2" borderId="10" xfId="5" applyFont="1" applyFill="1" applyBorder="1" applyAlignment="1">
      <alignment horizontal="center"/>
    </xf>
    <xf numFmtId="0" fontId="56" fillId="0" borderId="0" xfId="5" applyFont="1"/>
    <xf numFmtId="37" fontId="56" fillId="0" borderId="0" xfId="5" quotePrefix="1" applyNumberFormat="1" applyFont="1" applyAlignment="1">
      <alignment horizontal="center"/>
    </xf>
    <xf numFmtId="0" fontId="56" fillId="0" borderId="0" xfId="5" applyFont="1" applyAlignment="1">
      <alignment horizontal="center"/>
    </xf>
    <xf numFmtId="37" fontId="26" fillId="3" borderId="0" xfId="5" quotePrefix="1" applyNumberFormat="1" applyFont="1" applyFill="1" applyAlignment="1">
      <alignment horizontal="center"/>
    </xf>
    <xf numFmtId="37" fontId="26" fillId="0" borderId="0" xfId="5" applyNumberFormat="1" applyFont="1" applyAlignment="1">
      <alignment horizontal="center"/>
    </xf>
    <xf numFmtId="37" fontId="55" fillId="3" borderId="2" xfId="5" applyNumberFormat="1" applyFont="1" applyFill="1" applyBorder="1" applyAlignment="1">
      <alignment horizontal="center"/>
    </xf>
    <xf numFmtId="37" fontId="26" fillId="0" borderId="0" xfId="5" applyNumberFormat="1" applyFont="1"/>
    <xf numFmtId="0" fontId="55" fillId="0" borderId="0" xfId="5" applyFont="1"/>
    <xf numFmtId="0" fontId="26" fillId="3" borderId="11" xfId="5" applyFont="1" applyFill="1" applyBorder="1" applyAlignment="1">
      <alignment horizontal="left" vertical="center"/>
    </xf>
    <xf numFmtId="0" fontId="26" fillId="3" borderId="12" xfId="5" applyFont="1" applyFill="1" applyBorder="1" applyAlignment="1">
      <alignment horizontal="left" vertical="center"/>
    </xf>
    <xf numFmtId="0" fontId="26" fillId="2" borderId="2" xfId="5" applyFont="1" applyFill="1" applyBorder="1" applyAlignment="1">
      <alignment horizontal="center" vertical="center"/>
    </xf>
    <xf numFmtId="0" fontId="26" fillId="2" borderId="7" xfId="5" applyFont="1" applyFill="1" applyBorder="1" applyAlignment="1">
      <alignment horizontal="center" vertical="center"/>
    </xf>
    <xf numFmtId="0" fontId="26" fillId="3" borderId="8" xfId="5" applyFont="1" applyFill="1" applyBorder="1" applyAlignment="1">
      <alignment horizontal="center" vertical="center"/>
    </xf>
    <xf numFmtId="0" fontId="26" fillId="2" borderId="8" xfId="5" applyFont="1" applyFill="1" applyBorder="1" applyAlignment="1">
      <alignment horizontal="center" vertical="center"/>
    </xf>
    <xf numFmtId="0" fontId="26" fillId="0" borderId="0" xfId="5" applyFont="1" applyAlignment="1">
      <alignment vertical="center" wrapText="1"/>
    </xf>
    <xf numFmtId="37" fontId="26" fillId="0" borderId="0" xfId="5" applyNumberFormat="1" applyFont="1" applyAlignment="1">
      <alignment vertical="center" wrapText="1"/>
    </xf>
    <xf numFmtId="0" fontId="57" fillId="0" borderId="0" xfId="5" applyFont="1" applyAlignment="1">
      <alignment horizontal="center"/>
    </xf>
    <xf numFmtId="0" fontId="55" fillId="0" borderId="0" xfId="5" applyFont="1" applyAlignment="1">
      <alignment horizontal="center"/>
    </xf>
    <xf numFmtId="0" fontId="26" fillId="3" borderId="6" xfId="5" applyFont="1" applyFill="1" applyBorder="1" applyAlignment="1">
      <alignment horizontal="left"/>
    </xf>
    <xf numFmtId="0" fontId="26" fillId="3" borderId="2" xfId="5" applyFont="1" applyFill="1" applyBorder="1" applyAlignment="1">
      <alignment horizontal="center"/>
    </xf>
    <xf numFmtId="0" fontId="26" fillId="3" borderId="6" xfId="5" applyFont="1" applyFill="1" applyBorder="1" applyAlignment="1">
      <alignment horizontal="center"/>
    </xf>
    <xf numFmtId="0" fontId="26" fillId="3" borderId="7" xfId="5" applyFont="1" applyFill="1" applyBorder="1" applyAlignment="1">
      <alignment horizontal="left"/>
    </xf>
    <xf numFmtId="0" fontId="26" fillId="0" borderId="0" xfId="0" applyFont="1" applyAlignment="1">
      <alignment horizontal="left"/>
    </xf>
    <xf numFmtId="0" fontId="55" fillId="12" borderId="2" xfId="5" applyFont="1" applyFill="1" applyBorder="1" applyAlignment="1">
      <alignment horizontal="center"/>
    </xf>
    <xf numFmtId="0" fontId="55" fillId="12" borderId="2" xfId="5" applyFont="1" applyFill="1" applyBorder="1"/>
    <xf numFmtId="0" fontId="0" fillId="26" borderId="3" xfId="0" applyFill="1" applyBorder="1" applyAlignment="1">
      <alignment horizontal="center"/>
    </xf>
    <xf numFmtId="0" fontId="1" fillId="26" borderId="5" xfId="0" applyFont="1" applyFill="1" applyBorder="1" applyAlignment="1">
      <alignment horizontal="center"/>
    </xf>
    <xf numFmtId="0" fontId="1" fillId="26" borderId="4" xfId="0" applyFont="1" applyFill="1" applyBorder="1" applyAlignment="1">
      <alignment horizontal="center"/>
    </xf>
    <xf numFmtId="0" fontId="26" fillId="2" borderId="5" xfId="5" applyFont="1" applyFill="1" applyBorder="1" applyAlignment="1">
      <alignment horizontal="center" vertical="center"/>
    </xf>
    <xf numFmtId="38" fontId="25" fillId="14" borderId="3" xfId="0" applyNumberFormat="1" applyFont="1" applyFill="1" applyBorder="1" applyAlignment="1">
      <alignment horizontal="center"/>
    </xf>
    <xf numFmtId="37" fontId="1" fillId="0" borderId="3" xfId="0" applyNumberFormat="1" applyFont="1" applyBorder="1" applyAlignment="1">
      <alignment horizontal="center"/>
    </xf>
    <xf numFmtId="37" fontId="0" fillId="0" borderId="4" xfId="0" applyNumberFormat="1" applyBorder="1" applyAlignment="1">
      <alignment horizontal="center"/>
    </xf>
    <xf numFmtId="0" fontId="0" fillId="0" borderId="4" xfId="0" applyBorder="1" applyAlignment="1">
      <alignment horizontal="center"/>
    </xf>
    <xf numFmtId="37" fontId="0" fillId="0" borderId="8" xfId="0" applyNumberFormat="1" applyBorder="1" applyAlignment="1">
      <alignment horizontal="center"/>
    </xf>
    <xf numFmtId="171" fontId="0" fillId="0" borderId="0" xfId="0" applyNumberFormat="1" applyAlignment="1">
      <alignment horizontal="center"/>
    </xf>
    <xf numFmtId="0" fontId="26" fillId="29" borderId="15" xfId="5" applyFont="1" applyFill="1" applyBorder="1" applyAlignment="1">
      <alignment horizontal="center"/>
    </xf>
    <xf numFmtId="0" fontId="26" fillId="29" borderId="9" xfId="5" applyFont="1" applyFill="1" applyBorder="1" applyAlignment="1">
      <alignment horizontal="center"/>
    </xf>
    <xf numFmtId="0" fontId="26" fillId="29" borderId="2" xfId="5" applyFont="1" applyFill="1" applyBorder="1" applyAlignment="1">
      <alignment horizontal="center"/>
    </xf>
    <xf numFmtId="0" fontId="26" fillId="29" borderId="7" xfId="5" applyFont="1" applyFill="1" applyBorder="1" applyAlignment="1">
      <alignment horizontal="center"/>
    </xf>
    <xf numFmtId="0" fontId="26" fillId="29" borderId="8" xfId="5" applyFont="1" applyFill="1" applyBorder="1" applyAlignment="1">
      <alignment horizontal="center"/>
    </xf>
    <xf numFmtId="0" fontId="26" fillId="29" borderId="10" xfId="5" applyFont="1" applyFill="1" applyBorder="1" applyAlignment="1">
      <alignment horizontal="center"/>
    </xf>
    <xf numFmtId="0" fontId="33" fillId="30" borderId="11" xfId="5" applyFont="1" applyFill="1" applyBorder="1" applyAlignment="1">
      <alignment horizontal="center"/>
    </xf>
    <xf numFmtId="0" fontId="33" fillId="30" borderId="2" xfId="5" applyFont="1" applyFill="1" applyBorder="1" applyAlignment="1">
      <alignment horizontal="center"/>
    </xf>
    <xf numFmtId="0" fontId="33" fillId="30" borderId="7" xfId="5" applyFont="1" applyFill="1" applyBorder="1" applyAlignment="1">
      <alignment horizontal="center"/>
    </xf>
    <xf numFmtId="0" fontId="26" fillId="30" borderId="6" xfId="5" applyFont="1" applyFill="1" applyBorder="1" applyAlignment="1">
      <alignment horizontal="left"/>
    </xf>
    <xf numFmtId="0" fontId="26" fillId="30" borderId="2" xfId="5" applyFont="1" applyFill="1" applyBorder="1" applyAlignment="1">
      <alignment horizontal="left"/>
    </xf>
    <xf numFmtId="0" fontId="26" fillId="30" borderId="7" xfId="5" applyFont="1" applyFill="1" applyBorder="1" applyAlignment="1">
      <alignment horizontal="left"/>
    </xf>
    <xf numFmtId="0" fontId="26" fillId="30" borderId="8" xfId="5" applyFont="1" applyFill="1" applyBorder="1" applyAlignment="1">
      <alignment horizontal="center"/>
    </xf>
    <xf numFmtId="0" fontId="26" fillId="30" borderId="15" xfId="0" applyFont="1" applyFill="1" applyBorder="1" applyAlignment="1">
      <alignment horizontal="center"/>
    </xf>
    <xf numFmtId="0" fontId="26" fillId="30" borderId="11" xfId="0" applyFont="1" applyFill="1" applyBorder="1" applyAlignment="1">
      <alignment horizontal="center"/>
    </xf>
    <xf numFmtId="0" fontId="26" fillId="30" borderId="12" xfId="0" applyFont="1" applyFill="1" applyBorder="1" applyAlignment="1">
      <alignment horizontal="center"/>
    </xf>
    <xf numFmtId="0" fontId="26" fillId="30" borderId="13" xfId="0" applyFont="1" applyFill="1" applyBorder="1" applyAlignment="1">
      <alignment horizontal="center"/>
    </xf>
    <xf numFmtId="0" fontId="26" fillId="30" borderId="0" xfId="0" applyFont="1" applyFill="1" applyAlignment="1">
      <alignment horizontal="center"/>
    </xf>
    <xf numFmtId="0" fontId="26" fillId="30" borderId="14" xfId="0" applyFont="1" applyFill="1" applyBorder="1" applyAlignment="1">
      <alignment horizontal="center"/>
    </xf>
    <xf numFmtId="0" fontId="26" fillId="30" borderId="9" xfId="0" applyFont="1" applyFill="1" applyBorder="1" applyAlignment="1">
      <alignment horizontal="center"/>
    </xf>
    <xf numFmtId="0" fontId="26" fillId="30" borderId="1" xfId="0" applyFont="1" applyFill="1" applyBorder="1" applyAlignment="1">
      <alignment horizontal="center"/>
    </xf>
    <xf numFmtId="0" fontId="26" fillId="30" borderId="10" xfId="0" applyFont="1" applyFill="1" applyBorder="1" applyAlignment="1">
      <alignment horizontal="center"/>
    </xf>
    <xf numFmtId="0" fontId="55" fillId="29" borderId="2" xfId="5" applyFont="1" applyFill="1" applyBorder="1" applyAlignment="1">
      <alignment horizontal="center"/>
    </xf>
    <xf numFmtId="0" fontId="55" fillId="29" borderId="2" xfId="5" applyFont="1" applyFill="1" applyBorder="1"/>
    <xf numFmtId="37" fontId="55" fillId="29" borderId="2" xfId="5" applyNumberFormat="1" applyFont="1" applyFill="1" applyBorder="1" applyAlignment="1">
      <alignment horizontal="center"/>
    </xf>
    <xf numFmtId="37" fontId="55" fillId="29" borderId="2" xfId="5" quotePrefix="1" applyNumberFormat="1" applyFont="1" applyFill="1" applyBorder="1" applyAlignment="1">
      <alignment horizontal="center"/>
    </xf>
    <xf numFmtId="0" fontId="1" fillId="0" borderId="6" xfId="0" applyFont="1" applyBorder="1" applyAlignment="1">
      <alignment horizontal="center"/>
    </xf>
    <xf numFmtId="0" fontId="0" fillId="0" borderId="5" xfId="0" applyBorder="1" applyAlignment="1">
      <alignment horizontal="center"/>
    </xf>
    <xf numFmtId="0" fontId="53" fillId="30" borderId="15" xfId="5" applyFont="1" applyFill="1" applyBorder="1" applyAlignment="1">
      <alignment horizontal="center"/>
    </xf>
    <xf numFmtId="0" fontId="53" fillId="30" borderId="12" xfId="5" applyFont="1" applyFill="1" applyBorder="1" applyAlignment="1">
      <alignment horizontal="center"/>
    </xf>
    <xf numFmtId="0" fontId="53" fillId="30" borderId="3" xfId="5" applyFont="1" applyFill="1" applyBorder="1" applyAlignment="1">
      <alignment horizontal="center"/>
    </xf>
    <xf numFmtId="0" fontId="53" fillId="30" borderId="13" xfId="5" applyFont="1" applyFill="1" applyBorder="1" applyAlignment="1">
      <alignment horizontal="center"/>
    </xf>
    <xf numFmtId="0" fontId="53" fillId="30" borderId="14" xfId="5" applyFont="1" applyFill="1" applyBorder="1" applyAlignment="1">
      <alignment horizontal="center"/>
    </xf>
    <xf numFmtId="0" fontId="53" fillId="30" borderId="4" xfId="5" applyFont="1" applyFill="1" applyBorder="1" applyAlignment="1">
      <alignment horizontal="center"/>
    </xf>
    <xf numFmtId="0" fontId="53" fillId="30" borderId="13" xfId="5" applyFont="1" applyFill="1" applyBorder="1"/>
    <xf numFmtId="0" fontId="53" fillId="30" borderId="9" xfId="5" applyFont="1" applyFill="1" applyBorder="1"/>
    <xf numFmtId="0" fontId="53" fillId="30" borderId="10" xfId="5" applyFont="1" applyFill="1" applyBorder="1" applyAlignment="1">
      <alignment horizontal="center"/>
    </xf>
    <xf numFmtId="0" fontId="53" fillId="30" borderId="5" xfId="5" applyFont="1" applyFill="1" applyBorder="1" applyAlignment="1">
      <alignment horizontal="center"/>
    </xf>
    <xf numFmtId="37" fontId="53" fillId="30" borderId="5" xfId="5" applyNumberFormat="1" applyFont="1" applyFill="1" applyBorder="1" applyAlignment="1">
      <alignment horizontal="center"/>
    </xf>
    <xf numFmtId="0" fontId="1" fillId="28" borderId="4" xfId="5" applyFont="1" applyFill="1" applyBorder="1" applyAlignment="1">
      <alignment horizontal="center"/>
    </xf>
    <xf numFmtId="37" fontId="55" fillId="3" borderId="6" xfId="5" applyNumberFormat="1" applyFont="1" applyFill="1" applyBorder="1" applyAlignment="1">
      <alignment horizontal="center"/>
    </xf>
    <xf numFmtId="37" fontId="55" fillId="3" borderId="7" xfId="5" applyNumberFormat="1" applyFont="1" applyFill="1" applyBorder="1" applyAlignment="1">
      <alignment horizontal="center"/>
    </xf>
    <xf numFmtId="37" fontId="55" fillId="3" borderId="8" xfId="5" applyNumberFormat="1" applyFont="1" applyFill="1" applyBorder="1" applyAlignment="1">
      <alignment horizontal="center"/>
    </xf>
    <xf numFmtId="0" fontId="26" fillId="3" borderId="6" xfId="5" applyFont="1" applyFill="1" applyBorder="1" applyAlignment="1">
      <alignment horizontal="center" vertical="center"/>
    </xf>
    <xf numFmtId="37" fontId="1" fillId="0" borderId="0" xfId="0" applyNumberFormat="1" applyFont="1" applyAlignment="1">
      <alignment horizontal="center"/>
    </xf>
    <xf numFmtId="177" fontId="26" fillId="3" borderId="0" xfId="5" applyNumberFormat="1" applyFont="1" applyFill="1" applyAlignment="1">
      <alignment horizontal="center"/>
    </xf>
    <xf numFmtId="3" fontId="14" fillId="32" borderId="8" xfId="0" applyNumberFormat="1" applyFont="1" applyFill="1" applyBorder="1" applyAlignment="1">
      <alignment horizontal="center"/>
    </xf>
    <xf numFmtId="0" fontId="0" fillId="0" borderId="14" xfId="0" applyBorder="1"/>
    <xf numFmtId="3" fontId="14" fillId="31" borderId="8" xfId="0" applyNumberFormat="1" applyFont="1" applyFill="1" applyBorder="1" applyAlignment="1">
      <alignment horizontal="center"/>
    </xf>
    <xf numFmtId="0" fontId="1" fillId="0" borderId="14" xfId="0" applyFont="1" applyBorder="1"/>
    <xf numFmtId="0" fontId="1" fillId="0" borderId="0" xfId="5" quotePrefix="1" applyFont="1" applyAlignment="1">
      <alignment horizontal="left" indent="1"/>
    </xf>
    <xf numFmtId="0" fontId="25" fillId="14" borderId="15" xfId="0" applyFont="1" applyFill="1" applyBorder="1" applyAlignment="1">
      <alignment horizontal="center"/>
    </xf>
    <xf numFmtId="0" fontId="1" fillId="0" borderId="13" xfId="0" applyFont="1" applyBorder="1" applyAlignment="1">
      <alignment horizontal="center"/>
    </xf>
    <xf numFmtId="0" fontId="1" fillId="0" borderId="9" xfId="0" applyFont="1" applyBorder="1" applyAlignment="1">
      <alignment horizontal="center"/>
    </xf>
    <xf numFmtId="38" fontId="0" fillId="18" borderId="10" xfId="0" applyNumberFormat="1" applyFill="1" applyBorder="1" applyAlignment="1">
      <alignment horizontal="center"/>
    </xf>
    <xf numFmtId="0" fontId="0" fillId="18" borderId="10" xfId="0" applyFill="1" applyBorder="1" applyAlignment="1">
      <alignment horizontal="center"/>
    </xf>
    <xf numFmtId="38" fontId="1" fillId="18" borderId="14" xfId="0" applyNumberFormat="1" applyFont="1" applyFill="1" applyBorder="1" applyAlignment="1">
      <alignment horizontal="center"/>
    </xf>
    <xf numFmtId="38" fontId="0" fillId="18" borderId="14" xfId="0" applyNumberFormat="1" applyFill="1" applyBorder="1" applyAlignment="1">
      <alignment horizontal="center"/>
    </xf>
    <xf numFmtId="177" fontId="58" fillId="0" borderId="0" xfId="5" applyNumberFormat="1" applyFont="1"/>
    <xf numFmtId="0" fontId="59" fillId="33" borderId="5" xfId="5" applyFont="1" applyFill="1" applyBorder="1" applyAlignment="1">
      <alignment horizontal="center"/>
    </xf>
    <xf numFmtId="43" fontId="53" fillId="0" borderId="8" xfId="11" applyFont="1" applyBorder="1"/>
    <xf numFmtId="43" fontId="53" fillId="0" borderId="3" xfId="11" applyFont="1" applyBorder="1"/>
    <xf numFmtId="43" fontId="53" fillId="0" borderId="4" xfId="11" applyFont="1" applyBorder="1"/>
    <xf numFmtId="43" fontId="53" fillId="0" borderId="5" xfId="11" applyFont="1" applyBorder="1"/>
    <xf numFmtId="0" fontId="59" fillId="10" borderId="3" xfId="5" applyFont="1" applyFill="1" applyBorder="1" applyAlignment="1">
      <alignment horizontal="center"/>
    </xf>
    <xf numFmtId="0" fontId="59" fillId="10" borderId="4" xfId="5" applyFont="1" applyFill="1" applyBorder="1" applyAlignment="1">
      <alignment horizontal="center"/>
    </xf>
    <xf numFmtId="0" fontId="59" fillId="10" borderId="5" xfId="5" applyFont="1" applyFill="1" applyBorder="1" applyAlignment="1">
      <alignment horizontal="center"/>
    </xf>
    <xf numFmtId="40" fontId="53" fillId="0" borderId="0" xfId="5" applyNumberFormat="1" applyFont="1"/>
    <xf numFmtId="0" fontId="29" fillId="18" borderId="14" xfId="0" applyFont="1" applyFill="1" applyBorder="1" applyAlignment="1">
      <alignment horizontal="center"/>
    </xf>
    <xf numFmtId="0" fontId="29" fillId="0" borderId="13" xfId="0" applyFont="1" applyBorder="1" applyAlignment="1">
      <alignment horizontal="center"/>
    </xf>
    <xf numFmtId="0" fontId="1" fillId="19" borderId="6" xfId="0" applyFont="1" applyFill="1" applyBorder="1" applyAlignment="1">
      <alignment horizontal="center"/>
    </xf>
    <xf numFmtId="38" fontId="0" fillId="19" borderId="7" xfId="0" applyNumberFormat="1" applyFill="1" applyBorder="1" applyAlignment="1">
      <alignment horizontal="center"/>
    </xf>
    <xf numFmtId="37" fontId="1" fillId="34" borderId="6" xfId="5" applyNumberFormat="1" applyFont="1" applyFill="1" applyBorder="1" applyAlignment="1">
      <alignment horizontal="right" vertical="center" indent="1"/>
    </xf>
    <xf numFmtId="0" fontId="1" fillId="34" borderId="15" xfId="5" applyFont="1" applyFill="1" applyBorder="1" applyAlignment="1">
      <alignment vertical="center"/>
    </xf>
    <xf numFmtId="0" fontId="1" fillId="34" borderId="9" xfId="5" applyFont="1" applyFill="1" applyBorder="1" applyAlignment="1">
      <alignment vertical="center"/>
    </xf>
    <xf numFmtId="0" fontId="3" fillId="0" borderId="0" xfId="5" applyFont="1" applyAlignment="1">
      <alignment vertical="center"/>
    </xf>
    <xf numFmtId="0" fontId="2" fillId="0" borderId="0" xfId="5" applyAlignment="1">
      <alignment vertical="center"/>
    </xf>
    <xf numFmtId="0" fontId="1" fillId="0" borderId="0" xfId="5" applyFont="1" applyAlignment="1">
      <alignment vertical="center"/>
    </xf>
    <xf numFmtId="174" fontId="1" fillId="0" borderId="0" xfId="11" applyNumberFormat="1" applyFont="1" applyAlignment="1">
      <alignment vertical="center"/>
    </xf>
    <xf numFmtId="174" fontId="1" fillId="0" borderId="0" xfId="11" applyNumberFormat="1" applyFont="1" applyFill="1" applyBorder="1" applyAlignment="1">
      <alignment vertical="center"/>
    </xf>
    <xf numFmtId="0" fontId="1" fillId="0" borderId="0" xfId="5" quotePrefix="1" applyFont="1" applyAlignment="1">
      <alignment horizontal="left" vertical="center" indent="1"/>
    </xf>
    <xf numFmtId="175" fontId="30" fillId="0" borderId="0" xfId="0" applyNumberFormat="1" applyFont="1" applyAlignment="1">
      <alignment horizontal="center"/>
    </xf>
    <xf numFmtId="0" fontId="59" fillId="35" borderId="4" xfId="5" applyFont="1" applyFill="1" applyBorder="1" applyAlignment="1">
      <alignment horizontal="center"/>
    </xf>
    <xf numFmtId="0" fontId="59" fillId="35" borderId="5" xfId="5" applyFont="1" applyFill="1" applyBorder="1" applyAlignment="1">
      <alignment horizontal="center"/>
    </xf>
    <xf numFmtId="0" fontId="59" fillId="36" borderId="4" xfId="5" applyFont="1" applyFill="1" applyBorder="1" applyAlignment="1">
      <alignment horizontal="center"/>
    </xf>
    <xf numFmtId="0" fontId="59" fillId="36" borderId="5" xfId="5" applyFont="1" applyFill="1" applyBorder="1" applyAlignment="1">
      <alignment horizontal="center"/>
    </xf>
    <xf numFmtId="0" fontId="55" fillId="12" borderId="6" xfId="5" applyFont="1" applyFill="1" applyBorder="1" applyAlignment="1">
      <alignment horizontal="center"/>
    </xf>
    <xf numFmtId="37" fontId="55" fillId="3" borderId="8" xfId="5" quotePrefix="1" applyNumberFormat="1" applyFont="1" applyFill="1" applyBorder="1" applyAlignment="1">
      <alignment horizontal="center"/>
    </xf>
    <xf numFmtId="0" fontId="26" fillId="0" borderId="0" xfId="3" applyFont="1" applyAlignment="1">
      <alignment horizontal="center"/>
    </xf>
    <xf numFmtId="0" fontId="26" fillId="0" borderId="0" xfId="3" applyFont="1"/>
    <xf numFmtId="0" fontId="26" fillId="0" borderId="0" xfId="10" applyFont="1" applyAlignment="1">
      <alignment horizontal="center"/>
    </xf>
    <xf numFmtId="0" fontId="26" fillId="0" borderId="0" xfId="3" applyFont="1" applyAlignment="1">
      <alignment horizontal="left"/>
    </xf>
    <xf numFmtId="0" fontId="26" fillId="0" borderId="0" xfId="7" applyFont="1"/>
    <xf numFmtId="0" fontId="60" fillId="8" borderId="0" xfId="0" applyFont="1" applyFill="1" applyAlignment="1">
      <alignment horizontal="center"/>
    </xf>
    <xf numFmtId="164" fontId="52" fillId="17" borderId="0" xfId="3" applyNumberFormat="1" applyFont="1" applyFill="1" applyAlignment="1">
      <alignment horizontal="center"/>
    </xf>
    <xf numFmtId="0" fontId="60" fillId="17" borderId="0" xfId="0" applyFont="1" applyFill="1" applyAlignment="1">
      <alignment horizontal="center"/>
    </xf>
    <xf numFmtId="0" fontId="61" fillId="8" borderId="0" xfId="0" applyFont="1" applyFill="1" applyAlignment="1">
      <alignment horizontal="center"/>
    </xf>
    <xf numFmtId="0" fontId="61" fillId="17" borderId="0" xfId="0" applyFont="1" applyFill="1" applyAlignment="1">
      <alignment horizontal="center"/>
    </xf>
    <xf numFmtId="164" fontId="60" fillId="8" borderId="0" xfId="3" applyNumberFormat="1" applyFont="1" applyFill="1" applyAlignment="1">
      <alignment horizontal="center"/>
    </xf>
    <xf numFmtId="0" fontId="61" fillId="8" borderId="0" xfId="3" applyFont="1" applyFill="1" applyAlignment="1">
      <alignment horizontal="center"/>
    </xf>
    <xf numFmtId="0" fontId="60" fillId="8" borderId="0" xfId="3" applyFont="1" applyFill="1" applyAlignment="1">
      <alignment horizontal="center"/>
    </xf>
    <xf numFmtId="164" fontId="60" fillId="17" borderId="0" xfId="3" applyNumberFormat="1" applyFont="1" applyFill="1" applyAlignment="1">
      <alignment horizontal="center"/>
    </xf>
    <xf numFmtId="0" fontId="61" fillId="17" borderId="0" xfId="3" applyFont="1" applyFill="1" applyAlignment="1">
      <alignment horizontal="center"/>
    </xf>
    <xf numFmtId="0" fontId="60" fillId="17" borderId="0" xfId="3" applyFont="1" applyFill="1" applyAlignment="1">
      <alignment horizontal="center"/>
    </xf>
    <xf numFmtId="0" fontId="26" fillId="0" borderId="0" xfId="8" applyFont="1" applyAlignment="1">
      <alignment horizontal="center" vertical="center"/>
    </xf>
    <xf numFmtId="0" fontId="26" fillId="0" borderId="0" xfId="8" applyFont="1" applyAlignment="1">
      <alignment vertical="center"/>
    </xf>
    <xf numFmtId="1" fontId="26" fillId="0" borderId="0" xfId="8" applyNumberFormat="1" applyFont="1" applyAlignment="1">
      <alignment horizontal="center" vertical="center"/>
    </xf>
    <xf numFmtId="0" fontId="26" fillId="0" borderId="0" xfId="10" applyFont="1" applyAlignment="1">
      <alignment horizontal="left"/>
    </xf>
    <xf numFmtId="0" fontId="26" fillId="0" borderId="0" xfId="8" applyFont="1" applyAlignment="1">
      <alignment horizontal="center"/>
    </xf>
    <xf numFmtId="0" fontId="26" fillId="0" borderId="0" xfId="9" applyFont="1"/>
    <xf numFmtId="0" fontId="31" fillId="23" borderId="8" xfId="0" quotePrefix="1" applyFont="1" applyFill="1" applyBorder="1" applyAlignment="1">
      <alignment horizontal="center" vertical="center" wrapText="1"/>
    </xf>
    <xf numFmtId="0" fontId="33" fillId="30" borderId="15" xfId="5" applyFont="1" applyFill="1" applyBorder="1"/>
    <xf numFmtId="0" fontId="33" fillId="30" borderId="11" xfId="5" applyFont="1" applyFill="1" applyBorder="1"/>
    <xf numFmtId="0" fontId="26" fillId="29" borderId="11" xfId="5" applyFont="1" applyFill="1" applyBorder="1" applyAlignment="1">
      <alignment horizontal="center"/>
    </xf>
    <xf numFmtId="0" fontId="26" fillId="29" borderId="12" xfId="5" applyFont="1" applyFill="1" applyBorder="1" applyAlignment="1">
      <alignment horizontal="center"/>
    </xf>
    <xf numFmtId="0" fontId="26" fillId="29" borderId="1" xfId="5" applyFont="1" applyFill="1" applyBorder="1" applyAlignment="1">
      <alignment horizontal="center"/>
    </xf>
    <xf numFmtId="0" fontId="55" fillId="29" borderId="6" xfId="5" applyFont="1" applyFill="1" applyBorder="1" applyAlignment="1">
      <alignment horizontal="center"/>
    </xf>
    <xf numFmtId="37" fontId="55" fillId="29" borderId="7" xfId="5" quotePrefix="1" applyNumberFormat="1" applyFont="1" applyFill="1" applyBorder="1" applyAlignment="1">
      <alignment horizontal="center"/>
    </xf>
    <xf numFmtId="37" fontId="55" fillId="29" borderId="6" xfId="5" quotePrefix="1" applyNumberFormat="1" applyFont="1" applyFill="1" applyBorder="1" applyAlignment="1">
      <alignment horizontal="center"/>
    </xf>
    <xf numFmtId="37" fontId="55" fillId="29" borderId="7" xfId="5" applyNumberFormat="1" applyFont="1" applyFill="1" applyBorder="1" applyAlignment="1">
      <alignment horizontal="center"/>
    </xf>
    <xf numFmtId="0" fontId="32" fillId="0" borderId="0" xfId="5" applyFont="1" applyAlignment="1">
      <alignment horizontal="center"/>
    </xf>
    <xf numFmtId="0" fontId="32" fillId="0" borderId="9" xfId="5" applyFont="1" applyBorder="1" applyAlignment="1">
      <alignment horizontal="center"/>
    </xf>
    <xf numFmtId="0" fontId="32" fillId="0" borderId="0" xfId="5" applyFont="1"/>
    <xf numFmtId="38" fontId="16" fillId="22" borderId="6" xfId="4" quotePrefix="1" applyNumberFormat="1" applyFont="1" applyFill="1" applyBorder="1" applyAlignment="1">
      <alignment horizontal="left"/>
    </xf>
    <xf numFmtId="0" fontId="1" fillId="0" borderId="0" xfId="5" applyFont="1"/>
    <xf numFmtId="16" fontId="59" fillId="35" borderId="3" xfId="5" applyNumberFormat="1" applyFont="1" applyFill="1" applyBorder="1" applyAlignment="1">
      <alignment horizontal="center"/>
    </xf>
    <xf numFmtId="16" fontId="0" fillId="18" borderId="0" xfId="0" applyNumberFormat="1" applyFill="1" applyAlignment="1">
      <alignment horizontal="center"/>
    </xf>
    <xf numFmtId="40" fontId="1" fillId="0" borderId="0" xfId="5" applyNumberFormat="1" applyFont="1" applyAlignment="1">
      <alignment horizontal="center"/>
    </xf>
    <xf numFmtId="37" fontId="14" fillId="18" borderId="7" xfId="5" applyNumberFormat="1" applyFont="1" applyFill="1" applyBorder="1" applyAlignment="1">
      <alignment horizontal="center" vertical="center"/>
    </xf>
    <xf numFmtId="38" fontId="62" fillId="0" borderId="0" xfId="4" applyNumberFormat="1" applyFont="1" applyAlignment="1">
      <alignment horizontal="left" vertical="top"/>
    </xf>
    <xf numFmtId="38" fontId="16" fillId="4" borderId="0" xfId="4" applyNumberFormat="1" applyFont="1" applyFill="1" applyAlignment="1">
      <alignment horizontal="left"/>
    </xf>
    <xf numFmtId="38" fontId="16" fillId="4" borderId="0" xfId="4" applyNumberFormat="1" applyFont="1" applyFill="1" applyAlignment="1">
      <alignment horizontal="center"/>
    </xf>
    <xf numFmtId="171" fontId="16" fillId="4" borderId="0" xfId="4" applyNumberFormat="1" applyFont="1" applyFill="1" applyAlignment="1">
      <alignment horizontal="center"/>
    </xf>
    <xf numFmtId="169" fontId="19" fillId="4" borderId="0" xfId="4" applyFont="1" applyFill="1" applyAlignment="1">
      <alignment horizontal="center"/>
    </xf>
    <xf numFmtId="169" fontId="19" fillId="4" borderId="0" xfId="4" applyFont="1" applyFill="1" applyAlignment="1">
      <alignment horizontal="left"/>
    </xf>
    <xf numFmtId="38" fontId="16" fillId="4" borderId="16" xfId="4" applyNumberFormat="1" applyFont="1" applyFill="1" applyBorder="1" applyAlignment="1">
      <alignment horizontal="center"/>
    </xf>
    <xf numFmtId="0" fontId="53" fillId="37" borderId="9" xfId="5" applyFont="1" applyFill="1" applyBorder="1" applyAlignment="1">
      <alignment horizontal="center"/>
    </xf>
    <xf numFmtId="0" fontId="53" fillId="37" borderId="1" xfId="5" applyFont="1" applyFill="1" applyBorder="1"/>
    <xf numFmtId="39" fontId="53" fillId="37" borderId="1" xfId="5" applyNumberFormat="1" applyFont="1" applyFill="1" applyBorder="1" applyAlignment="1">
      <alignment horizontal="center"/>
    </xf>
    <xf numFmtId="0" fontId="53" fillId="37" borderId="15" xfId="5" applyFont="1" applyFill="1" applyBorder="1" applyAlignment="1">
      <alignment horizontal="center"/>
    </xf>
    <xf numFmtId="0" fontId="53" fillId="37" borderId="11" xfId="5" applyFont="1" applyFill="1" applyBorder="1"/>
    <xf numFmtId="39" fontId="53" fillId="37" borderId="11" xfId="5" applyNumberFormat="1" applyFont="1" applyFill="1" applyBorder="1" applyAlignment="1">
      <alignment horizontal="center"/>
    </xf>
    <xf numFmtId="0" fontId="53" fillId="38" borderId="6" xfId="5" applyFont="1" applyFill="1" applyBorder="1" applyAlignment="1">
      <alignment horizontal="center"/>
    </xf>
    <xf numFmtId="0" fontId="53" fillId="38" borderId="2" xfId="5" applyFont="1" applyFill="1" applyBorder="1"/>
    <xf numFmtId="0" fontId="53" fillId="39" borderId="13" xfId="5" applyFont="1" applyFill="1" applyBorder="1" applyAlignment="1">
      <alignment horizontal="center"/>
    </xf>
    <xf numFmtId="0" fontId="53" fillId="39" borderId="0" xfId="5" applyFont="1" applyFill="1"/>
    <xf numFmtId="0" fontId="53" fillId="39" borderId="9" xfId="5" applyFont="1" applyFill="1" applyBorder="1" applyAlignment="1">
      <alignment horizontal="center"/>
    </xf>
    <xf numFmtId="0" fontId="53" fillId="39" borderId="1" xfId="5" applyFont="1" applyFill="1" applyBorder="1"/>
    <xf numFmtId="0" fontId="53" fillId="40" borderId="15" xfId="5" applyFont="1" applyFill="1" applyBorder="1" applyAlignment="1">
      <alignment horizontal="center"/>
    </xf>
    <xf numFmtId="0" fontId="53" fillId="40" borderId="11" xfId="5" applyFont="1" applyFill="1" applyBorder="1"/>
    <xf numFmtId="0" fontId="53" fillId="40" borderId="13" xfId="5" applyFont="1" applyFill="1" applyBorder="1" applyAlignment="1">
      <alignment horizontal="center"/>
    </xf>
    <xf numFmtId="0" fontId="53" fillId="40" borderId="0" xfId="5" applyFont="1" applyFill="1"/>
    <xf numFmtId="37" fontId="53" fillId="30" borderId="4" xfId="5" applyNumberFormat="1" applyFont="1" applyFill="1" applyBorder="1" applyAlignment="1">
      <alignment horizontal="center"/>
    </xf>
    <xf numFmtId="16" fontId="59" fillId="36" borderId="3" xfId="5" applyNumberFormat="1" applyFont="1" applyFill="1" applyBorder="1" applyAlignment="1">
      <alignment horizontal="center"/>
    </xf>
    <xf numFmtId="0" fontId="26" fillId="2" borderId="5" xfId="5" quotePrefix="1" applyFont="1" applyFill="1" applyBorder="1" applyAlignment="1">
      <alignment horizontal="center" vertical="center"/>
    </xf>
    <xf numFmtId="16" fontId="59" fillId="33" borderId="3" xfId="5" applyNumberFormat="1" applyFont="1" applyFill="1" applyBorder="1" applyAlignment="1">
      <alignment horizontal="center"/>
    </xf>
    <xf numFmtId="0" fontId="12" fillId="0" borderId="0" xfId="5" applyFont="1"/>
    <xf numFmtId="38" fontId="16" fillId="22" borderId="8" xfId="4" applyNumberFormat="1" applyFont="1" applyFill="1" applyBorder="1" applyAlignment="1">
      <alignment horizontal="center"/>
    </xf>
    <xf numFmtId="38" fontId="16" fillId="22" borderId="7" xfId="4" quotePrefix="1" applyNumberFormat="1" applyFont="1" applyFill="1" applyBorder="1" applyAlignment="1">
      <alignment horizontal="center"/>
    </xf>
    <xf numFmtId="169" fontId="16" fillId="22" borderId="6" xfId="4" applyFont="1" applyFill="1" applyBorder="1" applyAlignment="1">
      <alignment horizontal="center"/>
    </xf>
    <xf numFmtId="0" fontId="26" fillId="3" borderId="6" xfId="5" applyFont="1" applyFill="1" applyBorder="1" applyAlignment="1">
      <alignment vertical="center"/>
    </xf>
    <xf numFmtId="39" fontId="53" fillId="41" borderId="11" xfId="5" applyNumberFormat="1" applyFont="1" applyFill="1" applyBorder="1" applyAlignment="1">
      <alignment horizontal="center"/>
    </xf>
    <xf numFmtId="39" fontId="53" fillId="41" borderId="1" xfId="5" applyNumberFormat="1" applyFont="1" applyFill="1" applyBorder="1" applyAlignment="1">
      <alignment horizontal="center"/>
    </xf>
    <xf numFmtId="37" fontId="26" fillId="0" borderId="0" xfId="0" applyNumberFormat="1" applyFont="1" applyAlignment="1">
      <alignment horizontal="center"/>
    </xf>
    <xf numFmtId="178" fontId="26" fillId="0" borderId="0" xfId="5" applyNumberFormat="1" applyFont="1"/>
    <xf numFmtId="169" fontId="41" fillId="0" borderId="0" xfId="4" applyFont="1" applyAlignment="1">
      <alignment horizontal="center" vertical="top" wrapText="1"/>
    </xf>
    <xf numFmtId="169" fontId="16" fillId="0" borderId="0" xfId="4" applyFont="1" applyAlignment="1">
      <alignment horizontal="center" vertical="top" wrapText="1"/>
    </xf>
    <xf numFmtId="0" fontId="63" fillId="0" borderId="0" xfId="5" applyFont="1"/>
    <xf numFmtId="0" fontId="63" fillId="0" borderId="0" xfId="5" applyFont="1" applyAlignment="1">
      <alignment horizontal="center"/>
    </xf>
    <xf numFmtId="38" fontId="1" fillId="0" borderId="0" xfId="0" quotePrefix="1" applyNumberFormat="1" applyFont="1" applyAlignment="1">
      <alignment horizontal="center"/>
    </xf>
    <xf numFmtId="171" fontId="1" fillId="0" borderId="0" xfId="0" applyNumberFormat="1" applyFont="1" applyAlignment="1">
      <alignment horizontal="center"/>
    </xf>
    <xf numFmtId="0" fontId="64" fillId="0" borderId="14" xfId="0" applyFont="1" applyBorder="1" applyAlignment="1">
      <alignment horizontal="right"/>
    </xf>
    <xf numFmtId="169" fontId="19" fillId="4" borderId="1" xfId="4" applyFont="1" applyFill="1" applyBorder="1" applyAlignment="1">
      <alignment horizontal="center" vertical="top"/>
    </xf>
    <xf numFmtId="169" fontId="19" fillId="4" borderId="1" xfId="4" applyFont="1" applyFill="1" applyBorder="1" applyAlignment="1">
      <alignment horizontal="left" vertical="top"/>
    </xf>
    <xf numFmtId="169" fontId="19" fillId="4" borderId="22" xfId="4" applyFont="1" applyFill="1" applyBorder="1" applyAlignment="1">
      <alignment horizontal="center" vertical="top"/>
    </xf>
    <xf numFmtId="169" fontId="19" fillId="4" borderId="23" xfId="4" applyFont="1" applyFill="1" applyBorder="1" applyAlignment="1">
      <alignment horizontal="center" vertical="top"/>
    </xf>
    <xf numFmtId="169" fontId="19" fillId="0" borderId="0" xfId="4" applyFont="1" applyAlignment="1">
      <alignment horizontal="center" vertical="top"/>
    </xf>
    <xf numFmtId="38" fontId="19" fillId="0" borderId="2" xfId="4" applyNumberFormat="1" applyFont="1" applyBorder="1" applyAlignment="1">
      <alignment horizontal="center" vertical="top"/>
    </xf>
    <xf numFmtId="38" fontId="19" fillId="0" borderId="2" xfId="4" applyNumberFormat="1" applyFont="1" applyBorder="1" applyAlignment="1">
      <alignment horizontal="left" vertical="top"/>
    </xf>
    <xf numFmtId="169" fontId="16" fillId="0" borderId="0" xfId="4" applyFont="1" applyAlignment="1">
      <alignment vertical="top"/>
    </xf>
    <xf numFmtId="38" fontId="16" fillId="11" borderId="9" xfId="4" applyNumberFormat="1" applyFont="1" applyFill="1" applyBorder="1" applyAlignment="1">
      <alignment horizontal="center" vertical="top"/>
    </xf>
    <xf numFmtId="38" fontId="16" fillId="11" borderId="1" xfId="4" applyNumberFormat="1" applyFont="1" applyFill="1" applyBorder="1" applyAlignment="1">
      <alignment horizontal="center" vertical="top"/>
    </xf>
    <xf numFmtId="38" fontId="17" fillId="5" borderId="2" xfId="4" applyNumberFormat="1" applyFont="1" applyFill="1" applyBorder="1" applyAlignment="1">
      <alignment horizontal="center" vertical="top"/>
    </xf>
    <xf numFmtId="38" fontId="16" fillId="22" borderId="2" xfId="4" applyNumberFormat="1" applyFont="1" applyFill="1" applyBorder="1" applyAlignment="1">
      <alignment horizontal="center" vertical="top"/>
    </xf>
    <xf numFmtId="38" fontId="16" fillId="11" borderId="8" xfId="4" applyNumberFormat="1" applyFont="1" applyFill="1" applyBorder="1" applyAlignment="1">
      <alignment horizontal="center" vertical="top"/>
    </xf>
    <xf numFmtId="177" fontId="26" fillId="0" borderId="0" xfId="5" applyNumberFormat="1" applyFont="1"/>
    <xf numFmtId="0" fontId="0" fillId="9" borderId="15" xfId="0" applyFill="1" applyBorder="1" applyAlignment="1">
      <alignment horizontal="left"/>
    </xf>
    <xf numFmtId="16" fontId="59" fillId="33" borderId="4" xfId="5" applyNumberFormat="1" applyFont="1" applyFill="1" applyBorder="1" applyAlignment="1">
      <alignment horizontal="center"/>
    </xf>
    <xf numFmtId="16" fontId="1" fillId="18" borderId="0" xfId="0" applyNumberFormat="1" applyFont="1" applyFill="1" applyAlignment="1">
      <alignment horizontal="center"/>
    </xf>
    <xf numFmtId="0" fontId="2" fillId="0" borderId="4" xfId="5" applyBorder="1"/>
    <xf numFmtId="0" fontId="67" fillId="0" borderId="0" xfId="0" applyFont="1" applyAlignment="1">
      <alignment horizontal="left" vertical="center" indent="2"/>
    </xf>
    <xf numFmtId="38" fontId="16" fillId="11" borderId="10" xfId="4" applyNumberFormat="1" applyFont="1" applyFill="1" applyBorder="1" applyAlignment="1">
      <alignment horizontal="center" vertical="top" wrapText="1"/>
    </xf>
    <xf numFmtId="10" fontId="26" fillId="21" borderId="0" xfId="14" applyNumberFormat="1" applyFont="1" applyFill="1"/>
    <xf numFmtId="0" fontId="1" fillId="0" borderId="0" xfId="12" applyAlignment="1">
      <alignment horizontal="left" vertical="top"/>
    </xf>
    <xf numFmtId="0" fontId="8" fillId="0" borderId="0" xfId="12" applyFont="1" applyAlignment="1">
      <alignment horizontal="center" vertical="top"/>
    </xf>
    <xf numFmtId="0" fontId="30" fillId="0" borderId="0" xfId="12" applyFont="1" applyAlignment="1">
      <alignment horizontal="center" vertical="top" wrapText="1"/>
    </xf>
    <xf numFmtId="38" fontId="8" fillId="0" borderId="0" xfId="12" applyNumberFormat="1" applyFont="1" applyAlignment="1">
      <alignment horizontal="center" vertical="top"/>
    </xf>
    <xf numFmtId="0" fontId="1" fillId="0" borderId="0" xfId="12" applyAlignment="1">
      <alignment horizontal="center"/>
    </xf>
    <xf numFmtId="0" fontId="1" fillId="0" borderId="0" xfId="12" applyAlignment="1">
      <alignment horizontal="left"/>
    </xf>
    <xf numFmtId="0" fontId="15" fillId="0" borderId="0" xfId="12" applyFont="1"/>
    <xf numFmtId="38" fontId="1" fillId="0" borderId="0" xfId="12" applyNumberFormat="1" applyAlignment="1">
      <alignment horizontal="center"/>
    </xf>
    <xf numFmtId="0" fontId="15" fillId="0" borderId="0" xfId="29" applyFont="1" applyAlignment="1">
      <alignment horizontal="center"/>
    </xf>
    <xf numFmtId="16" fontId="35" fillId="20" borderId="15" xfId="12" quotePrefix="1" applyNumberFormat="1" applyFont="1" applyFill="1" applyBorder="1" applyAlignment="1">
      <alignment horizontal="left"/>
    </xf>
    <xf numFmtId="0" fontId="35" fillId="20" borderId="11" xfId="12" applyFont="1" applyFill="1" applyBorder="1" applyAlignment="1">
      <alignment horizontal="left"/>
    </xf>
    <xf numFmtId="0" fontId="35" fillId="20" borderId="11" xfId="12" applyFont="1" applyFill="1" applyBorder="1" applyAlignment="1">
      <alignment horizontal="center"/>
    </xf>
    <xf numFmtId="0" fontId="12" fillId="19" borderId="8" xfId="12" applyFont="1" applyFill="1" applyBorder="1" applyAlignment="1">
      <alignment horizontal="center"/>
    </xf>
    <xf numFmtId="0" fontId="34" fillId="20" borderId="8" xfId="12" applyFont="1" applyFill="1" applyBorder="1" applyAlignment="1">
      <alignment horizontal="center"/>
    </xf>
    <xf numFmtId="0" fontId="49" fillId="19" borderId="8" xfId="12" applyFont="1" applyFill="1" applyBorder="1" applyAlignment="1">
      <alignment horizontal="center"/>
    </xf>
    <xf numFmtId="0" fontId="35" fillId="20" borderId="2" xfId="29" applyFont="1" applyFill="1" applyBorder="1" applyAlignment="1">
      <alignment horizontal="center"/>
    </xf>
    <xf numFmtId="0" fontId="35" fillId="20" borderId="7" xfId="29" applyFont="1" applyFill="1" applyBorder="1" applyAlignment="1">
      <alignment horizontal="center"/>
    </xf>
    <xf numFmtId="0" fontId="35" fillId="20" borderId="13" xfId="12" applyFont="1" applyFill="1" applyBorder="1" applyAlignment="1">
      <alignment horizontal="center"/>
    </xf>
    <xf numFmtId="0" fontId="35" fillId="20" borderId="0" xfId="12" applyFont="1" applyFill="1" applyAlignment="1">
      <alignment horizontal="left"/>
    </xf>
    <xf numFmtId="0" fontId="35" fillId="20" borderId="0" xfId="12" applyFont="1" applyFill="1" applyAlignment="1">
      <alignment horizontal="center"/>
    </xf>
    <xf numFmtId="0" fontId="12" fillId="19" borderId="6" xfId="12" applyFont="1" applyFill="1" applyBorder="1" applyAlignment="1">
      <alignment horizontal="left" indent="2"/>
    </xf>
    <xf numFmtId="0" fontId="1" fillId="19" borderId="2" xfId="12" applyFill="1" applyBorder="1" applyAlignment="1">
      <alignment horizontal="center"/>
    </xf>
    <xf numFmtId="0" fontId="1" fillId="19" borderId="7" xfId="12" applyFill="1" applyBorder="1" applyAlignment="1">
      <alignment horizontal="center"/>
    </xf>
    <xf numFmtId="0" fontId="34" fillId="20" borderId="4" xfId="12" applyFont="1" applyFill="1" applyBorder="1" applyAlignment="1">
      <alignment horizontal="center"/>
    </xf>
    <xf numFmtId="0" fontId="49" fillId="19" borderId="4" xfId="12" applyFont="1" applyFill="1" applyBorder="1" applyAlignment="1">
      <alignment horizontal="center"/>
    </xf>
    <xf numFmtId="0" fontId="50" fillId="20" borderId="0" xfId="30" applyFont="1" applyFill="1" applyAlignment="1">
      <alignment horizontal="center"/>
    </xf>
    <xf numFmtId="0" fontId="49" fillId="19" borderId="15" xfId="30" applyFont="1" applyFill="1" applyBorder="1" applyAlignment="1">
      <alignment horizontal="center"/>
    </xf>
    <xf numFmtId="0" fontId="49" fillId="19" borderId="12" xfId="30" applyFont="1" applyFill="1" applyBorder="1" applyAlignment="1">
      <alignment horizontal="center"/>
    </xf>
    <xf numFmtId="0" fontId="51" fillId="20" borderId="14" xfId="30" applyFont="1" applyFill="1" applyBorder="1" applyAlignment="1">
      <alignment horizontal="center"/>
    </xf>
    <xf numFmtId="38" fontId="1" fillId="0" borderId="0" xfId="12" applyNumberFormat="1" applyAlignment="1">
      <alignment horizontal="left"/>
    </xf>
    <xf numFmtId="0" fontId="1" fillId="19" borderId="3" xfId="12" applyFill="1" applyBorder="1" applyAlignment="1">
      <alignment horizontal="center"/>
    </xf>
    <xf numFmtId="0" fontId="34" fillId="20" borderId="0" xfId="30" applyFont="1" applyFill="1" applyAlignment="1">
      <alignment horizontal="center"/>
    </xf>
    <xf numFmtId="0" fontId="49" fillId="19" borderId="9" xfId="30" applyFont="1" applyFill="1" applyBorder="1" applyAlignment="1">
      <alignment horizontal="center"/>
    </xf>
    <xf numFmtId="0" fontId="49" fillId="19" borderId="10" xfId="30" applyFont="1" applyFill="1" applyBorder="1" applyAlignment="1">
      <alignment horizontal="center"/>
    </xf>
    <xf numFmtId="0" fontId="1" fillId="19" borderId="4" xfId="12" applyFill="1" applyBorder="1" applyAlignment="1">
      <alignment horizontal="center"/>
    </xf>
    <xf numFmtId="0" fontId="34" fillId="20" borderId="0" xfId="30" applyFont="1" applyFill="1" applyAlignment="1">
      <alignment horizontal="center" vertical="top"/>
    </xf>
    <xf numFmtId="0" fontId="1" fillId="19" borderId="5" xfId="12" applyFill="1" applyBorder="1" applyAlignment="1">
      <alignment horizontal="center"/>
    </xf>
    <xf numFmtId="0" fontId="66" fillId="24" borderId="15" xfId="30" applyFont="1" applyFill="1" applyBorder="1" applyAlignment="1">
      <alignment horizontal="center"/>
    </xf>
    <xf numFmtId="0" fontId="49" fillId="24" borderId="11" xfId="30" applyFont="1" applyFill="1" applyBorder="1" applyAlignment="1">
      <alignment horizontal="center"/>
    </xf>
    <xf numFmtId="0" fontId="49" fillId="24" borderId="12" xfId="30" applyFont="1" applyFill="1" applyBorder="1" applyAlignment="1">
      <alignment horizontal="center"/>
    </xf>
    <xf numFmtId="0" fontId="35" fillId="20" borderId="9" xfId="12" applyFont="1" applyFill="1" applyBorder="1" applyAlignment="1">
      <alignment horizontal="center" vertical="top"/>
    </xf>
    <xf numFmtId="0" fontId="35" fillId="20" borderId="1" xfId="12" applyFont="1" applyFill="1" applyBorder="1" applyAlignment="1">
      <alignment horizontal="left" vertical="top"/>
    </xf>
    <xf numFmtId="0" fontId="35" fillId="20" borderId="1" xfId="12" applyFont="1" applyFill="1" applyBorder="1" applyAlignment="1">
      <alignment horizontal="center" vertical="top"/>
    </xf>
    <xf numFmtId="0" fontId="1" fillId="19" borderId="8" xfId="12" applyFill="1" applyBorder="1" applyAlignment="1">
      <alignment horizontal="center" vertical="top"/>
    </xf>
    <xf numFmtId="0" fontId="34" fillId="20" borderId="5" xfId="12" applyFont="1" applyFill="1" applyBorder="1" applyAlignment="1">
      <alignment horizontal="center" vertical="top"/>
    </xf>
    <xf numFmtId="0" fontId="49" fillId="19" borderId="5" xfId="12" applyFont="1" applyFill="1" applyBorder="1" applyAlignment="1">
      <alignment horizontal="center" vertical="top"/>
    </xf>
    <xf numFmtId="0" fontId="1" fillId="0" borderId="0" xfId="12" applyAlignment="1">
      <alignment horizontal="center" vertical="top"/>
    </xf>
    <xf numFmtId="0" fontId="49" fillId="24" borderId="13" xfId="30" applyFont="1" applyFill="1" applyBorder="1" applyAlignment="1">
      <alignment horizontal="center" vertical="top" wrapText="1"/>
    </xf>
    <xf numFmtId="0" fontId="49" fillId="24" borderId="0" xfId="30" applyFont="1" applyFill="1" applyAlignment="1">
      <alignment horizontal="center" vertical="top" wrapText="1"/>
    </xf>
    <xf numFmtId="0" fontId="49" fillId="24" borderId="14" xfId="30" applyFont="1" applyFill="1" applyBorder="1" applyAlignment="1">
      <alignment horizontal="center" vertical="top"/>
    </xf>
    <xf numFmtId="0" fontId="51" fillId="20" borderId="10" xfId="30" applyFont="1" applyFill="1" applyBorder="1" applyAlignment="1">
      <alignment horizontal="center" vertical="top"/>
    </xf>
    <xf numFmtId="38" fontId="1" fillId="0" borderId="0" xfId="12" applyNumberFormat="1" applyAlignment="1">
      <alignment horizontal="center" vertical="top"/>
    </xf>
    <xf numFmtId="38" fontId="1" fillId="0" borderId="13" xfId="12" applyNumberFormat="1" applyBorder="1" applyAlignment="1">
      <alignment horizontal="center"/>
    </xf>
    <xf numFmtId="38" fontId="1" fillId="0" borderId="14" xfId="12" applyNumberFormat="1" applyBorder="1" applyAlignment="1">
      <alignment horizontal="center"/>
    </xf>
    <xf numFmtId="40" fontId="1" fillId="0" borderId="0" xfId="12" applyNumberFormat="1" applyAlignment="1">
      <alignment horizontal="center"/>
    </xf>
    <xf numFmtId="167" fontId="1" fillId="0" borderId="0" xfId="12" applyNumberFormat="1" applyAlignment="1">
      <alignment horizontal="center"/>
    </xf>
    <xf numFmtId="170" fontId="1" fillId="0" borderId="0" xfId="30" applyNumberFormat="1" applyFont="1" applyAlignment="1">
      <alignment horizontal="center"/>
    </xf>
    <xf numFmtId="177" fontId="1" fillId="0" borderId="0" xfId="30" applyNumberFormat="1" applyFont="1" applyAlignment="1">
      <alignment horizontal="center"/>
    </xf>
    <xf numFmtId="170" fontId="1" fillId="0" borderId="13" xfId="30" applyNumberFormat="1" applyFont="1" applyBorder="1" applyAlignment="1">
      <alignment horizontal="center"/>
    </xf>
    <xf numFmtId="40" fontId="1" fillId="0" borderId="0" xfId="30" applyNumberFormat="1" applyFont="1" applyAlignment="1">
      <alignment horizontal="center"/>
    </xf>
    <xf numFmtId="179" fontId="1" fillId="0" borderId="0" xfId="31" applyNumberFormat="1" applyFont="1" applyBorder="1" applyAlignment="1">
      <alignment horizontal="center"/>
    </xf>
    <xf numFmtId="38" fontId="1" fillId="0" borderId="0" xfId="12" applyNumberFormat="1" applyAlignment="1">
      <alignment horizontal="center" vertical="center"/>
    </xf>
    <xf numFmtId="170" fontId="65" fillId="42" borderId="0" xfId="30" applyNumberFormat="1" applyFont="1" applyFill="1" applyAlignment="1">
      <alignment horizontal="center"/>
    </xf>
    <xf numFmtId="170" fontId="1" fillId="42" borderId="14" xfId="30" applyNumberFormat="1" applyFont="1" applyFill="1" applyBorder="1" applyAlignment="1">
      <alignment horizontal="center"/>
    </xf>
    <xf numFmtId="176" fontId="1" fillId="0" borderId="0" xfId="31" applyNumberFormat="1" applyFont="1" applyBorder="1" applyAlignment="1">
      <alignment horizontal="center"/>
    </xf>
    <xf numFmtId="0" fontId="35" fillId="20" borderId="6" xfId="12" applyFont="1" applyFill="1" applyBorder="1" applyAlignment="1">
      <alignment horizontal="center"/>
    </xf>
    <xf numFmtId="0" fontId="35" fillId="20" borderId="2" xfId="12" applyFont="1" applyFill="1" applyBorder="1" applyAlignment="1">
      <alignment horizontal="left"/>
    </xf>
    <xf numFmtId="0" fontId="35" fillId="20" borderId="2" xfId="12" applyFont="1" applyFill="1" applyBorder="1" applyAlignment="1">
      <alignment horizontal="center"/>
    </xf>
    <xf numFmtId="38" fontId="49" fillId="24" borderId="7" xfId="12" applyNumberFormat="1" applyFont="1" applyFill="1" applyBorder="1" applyAlignment="1">
      <alignment horizontal="center"/>
    </xf>
    <xf numFmtId="38" fontId="34" fillId="20" borderId="8" xfId="12" applyNumberFormat="1" applyFont="1" applyFill="1" applyBorder="1" applyAlignment="1">
      <alignment horizontal="center"/>
    </xf>
    <xf numFmtId="38" fontId="34" fillId="20" borderId="2" xfId="12" applyNumberFormat="1" applyFont="1" applyFill="1" applyBorder="1" applyAlignment="1">
      <alignment horizontal="center"/>
    </xf>
    <xf numFmtId="38" fontId="34" fillId="20" borderId="7" xfId="12" applyNumberFormat="1" applyFont="1" applyFill="1" applyBorder="1" applyAlignment="1">
      <alignment horizontal="center"/>
    </xf>
    <xf numFmtId="0" fontId="49" fillId="24" borderId="6" xfId="12" applyFont="1" applyFill="1" applyBorder="1" applyAlignment="1">
      <alignment horizontal="center"/>
    </xf>
    <xf numFmtId="0" fontId="49" fillId="24" borderId="2" xfId="12" applyFont="1" applyFill="1" applyBorder="1" applyAlignment="1">
      <alignment horizontal="center"/>
    </xf>
    <xf numFmtId="2" fontId="49" fillId="24" borderId="7" xfId="12" applyNumberFormat="1" applyFont="1" applyFill="1" applyBorder="1" applyAlignment="1">
      <alignment horizontal="center"/>
    </xf>
    <xf numFmtId="2" fontId="1" fillId="0" borderId="0" xfId="12" applyNumberFormat="1" applyAlignment="1">
      <alignment horizontal="center"/>
    </xf>
    <xf numFmtId="2" fontId="34" fillId="20" borderId="2" xfId="30" applyNumberFormat="1" applyFont="1" applyFill="1" applyBorder="1" applyAlignment="1">
      <alignment horizontal="center"/>
    </xf>
    <xf numFmtId="180" fontId="34" fillId="20" borderId="2" xfId="30" applyNumberFormat="1" applyFont="1" applyFill="1" applyBorder="1" applyAlignment="1">
      <alignment horizontal="center"/>
    </xf>
    <xf numFmtId="2" fontId="49" fillId="24" borderId="6" xfId="30" applyNumberFormat="1" applyFont="1" applyFill="1" applyBorder="1" applyAlignment="1">
      <alignment horizontal="center"/>
    </xf>
    <xf numFmtId="2" fontId="49" fillId="24" borderId="2" xfId="30" applyNumberFormat="1" applyFont="1" applyFill="1" applyBorder="1" applyAlignment="1">
      <alignment horizontal="center"/>
    </xf>
    <xf numFmtId="181" fontId="49" fillId="24" borderId="7" xfId="30" quotePrefix="1" applyNumberFormat="1" applyFont="1" applyFill="1" applyBorder="1" applyAlignment="1">
      <alignment horizontal="center"/>
    </xf>
    <xf numFmtId="3" fontId="34" fillId="20" borderId="7" xfId="30" applyNumberFormat="1" applyFont="1" applyFill="1" applyBorder="1" applyAlignment="1">
      <alignment horizontal="center"/>
    </xf>
    <xf numFmtId="0" fontId="12" fillId="0" borderId="0" xfId="12" applyFont="1" applyAlignment="1">
      <alignment horizontal="right"/>
    </xf>
    <xf numFmtId="0" fontId="4" fillId="0" borderId="0" xfId="29" applyFont="1" applyAlignment="1">
      <alignment horizontal="center"/>
    </xf>
    <xf numFmtId="40" fontId="4" fillId="0" borderId="0" xfId="29" applyNumberFormat="1" applyFont="1" applyAlignment="1">
      <alignment horizontal="center"/>
    </xf>
    <xf numFmtId="0" fontId="1" fillId="0" borderId="0" xfId="12" applyAlignment="1">
      <alignment horizontal="right"/>
    </xf>
    <xf numFmtId="38" fontId="18" fillId="0" borderId="0" xfId="3" quotePrefix="1" applyNumberFormat="1" applyFont="1" applyAlignment="1">
      <alignment horizontal="center"/>
    </xf>
    <xf numFmtId="0" fontId="26" fillId="0" borderId="4" xfId="5" applyFont="1" applyBorder="1" applyAlignment="1">
      <alignment horizontal="center"/>
    </xf>
    <xf numFmtId="0" fontId="33" fillId="30" borderId="3" xfId="5" applyFont="1" applyFill="1" applyBorder="1" applyAlignment="1">
      <alignment horizontal="center"/>
    </xf>
    <xf numFmtId="3" fontId="1" fillId="0" borderId="0" xfId="12" applyNumberFormat="1" applyAlignment="1">
      <alignment horizontal="center"/>
    </xf>
    <xf numFmtId="0" fontId="26" fillId="0" borderId="0" xfId="0" applyFont="1" applyAlignment="1">
      <alignment horizontal="center" vertical="center"/>
    </xf>
    <xf numFmtId="10" fontId="26" fillId="0" borderId="0" xfId="0" applyNumberFormat="1" applyFont="1"/>
    <xf numFmtId="1" fontId="32" fillId="0" borderId="0" xfId="8" applyNumberFormat="1" applyFont="1" applyAlignment="1">
      <alignment horizontal="center" vertical="center"/>
    </xf>
    <xf numFmtId="38" fontId="1" fillId="0" borderId="13" xfId="0" applyNumberFormat="1" applyFont="1" applyBorder="1" applyAlignment="1">
      <alignment horizontal="center"/>
    </xf>
    <xf numFmtId="40" fontId="1" fillId="0" borderId="0" xfId="0" applyNumberFormat="1" applyFont="1" applyAlignment="1">
      <alignment horizontal="center"/>
    </xf>
    <xf numFmtId="167" fontId="1" fillId="0" borderId="0" xfId="0" applyNumberFormat="1" applyFont="1" applyAlignment="1">
      <alignment horizontal="center"/>
    </xf>
    <xf numFmtId="40" fontId="68" fillId="44" borderId="0" xfId="30" applyNumberFormat="1" applyFont="1" applyFill="1" applyAlignment="1">
      <alignment horizontal="center"/>
    </xf>
    <xf numFmtId="0" fontId="12" fillId="0" borderId="0" xfId="0" applyFont="1" applyAlignment="1">
      <alignment horizontal="center"/>
    </xf>
    <xf numFmtId="180" fontId="1" fillId="0" borderId="0" xfId="12" applyNumberFormat="1" applyAlignment="1">
      <alignment horizontal="center"/>
    </xf>
    <xf numFmtId="181" fontId="1" fillId="0" borderId="13" xfId="30" applyNumberFormat="1" applyFont="1" applyBorder="1" applyAlignment="1">
      <alignment horizontal="center"/>
    </xf>
    <xf numFmtId="181" fontId="1" fillId="0" borderId="0" xfId="30" applyNumberFormat="1" applyFont="1" applyAlignment="1">
      <alignment horizontal="center"/>
    </xf>
    <xf numFmtId="181" fontId="1" fillId="44" borderId="14" xfId="30" applyNumberFormat="1" applyFont="1" applyFill="1" applyBorder="1" applyAlignment="1">
      <alignment horizontal="center"/>
    </xf>
    <xf numFmtId="37" fontId="26" fillId="0" borderId="0" xfId="0" applyNumberFormat="1" applyFont="1"/>
    <xf numFmtId="3" fontId="26" fillId="0" borderId="0" xfId="0" applyNumberFormat="1" applyFont="1"/>
    <xf numFmtId="4" fontId="26" fillId="0" borderId="0" xfId="0" applyNumberFormat="1" applyFont="1"/>
    <xf numFmtId="14" fontId="26" fillId="0" borderId="0" xfId="0" applyNumberFormat="1" applyFont="1"/>
    <xf numFmtId="1" fontId="26" fillId="0" borderId="0" xfId="0" applyNumberFormat="1" applyFont="1"/>
    <xf numFmtId="164" fontId="26" fillId="0" borderId="0" xfId="0" applyNumberFormat="1" applyFont="1"/>
    <xf numFmtId="167" fontId="1" fillId="0" borderId="0" xfId="30" applyNumberFormat="1" applyFont="1" applyAlignment="1">
      <alignment horizontal="center"/>
    </xf>
    <xf numFmtId="38" fontId="18" fillId="43" borderId="0" xfId="3" applyNumberFormat="1" applyFont="1" applyFill="1" applyAlignment="1">
      <alignment horizontal="center"/>
    </xf>
    <xf numFmtId="0" fontId="69" fillId="20" borderId="0" xfId="30" applyFont="1" applyFill="1" applyAlignment="1">
      <alignment horizontal="center" vertical="top"/>
    </xf>
    <xf numFmtId="0" fontId="69" fillId="19" borderId="4" xfId="12" applyFont="1" applyFill="1" applyBorder="1" applyAlignment="1">
      <alignment horizontal="center"/>
    </xf>
    <xf numFmtId="0" fontId="70" fillId="0" borderId="0" xfId="12" applyFont="1" applyAlignment="1">
      <alignment horizontal="center" vertical="top" wrapText="1"/>
    </xf>
    <xf numFmtId="0" fontId="71" fillId="0" borderId="0" xfId="12" applyFont="1" applyAlignment="1">
      <alignment horizontal="center" vertical="top" wrapText="1"/>
    </xf>
    <xf numFmtId="0" fontId="69" fillId="0" borderId="0" xfId="12" applyFont="1" applyAlignment="1">
      <alignment horizontal="center"/>
    </xf>
    <xf numFmtId="38" fontId="69" fillId="0" borderId="0" xfId="12" applyNumberFormat="1" applyFont="1" applyAlignment="1">
      <alignment horizontal="center"/>
    </xf>
    <xf numFmtId="0" fontId="69" fillId="19" borderId="8" xfId="12" applyFont="1" applyFill="1" applyBorder="1" applyAlignment="1">
      <alignment horizontal="center"/>
    </xf>
    <xf numFmtId="38" fontId="69" fillId="0" borderId="13" xfId="12" applyNumberFormat="1" applyFont="1" applyBorder="1" applyAlignment="1">
      <alignment horizontal="center"/>
    </xf>
    <xf numFmtId="38" fontId="69" fillId="0" borderId="14" xfId="12" applyNumberFormat="1" applyFont="1" applyBorder="1" applyAlignment="1">
      <alignment horizontal="center"/>
    </xf>
    <xf numFmtId="40" fontId="69" fillId="24" borderId="2" xfId="12" applyNumberFormat="1" applyFont="1" applyFill="1" applyBorder="1" applyAlignment="1">
      <alignment horizontal="center"/>
    </xf>
    <xf numFmtId="40" fontId="69" fillId="0" borderId="0" xfId="12" applyNumberFormat="1" applyFont="1" applyAlignment="1">
      <alignment horizontal="center"/>
    </xf>
    <xf numFmtId="0" fontId="1" fillId="20" borderId="8" xfId="12" applyFill="1" applyBorder="1" applyAlignment="1">
      <alignment horizontal="center"/>
    </xf>
    <xf numFmtId="0" fontId="1" fillId="20" borderId="4" xfId="12" applyFill="1" applyBorder="1" applyAlignment="1">
      <alignment horizontal="center"/>
    </xf>
    <xf numFmtId="0" fontId="1" fillId="20" borderId="5" xfId="12" applyFill="1" applyBorder="1" applyAlignment="1">
      <alignment horizontal="center" vertical="top"/>
    </xf>
    <xf numFmtId="0" fontId="1" fillId="19" borderId="5" xfId="12" applyFill="1" applyBorder="1" applyAlignment="1">
      <alignment horizontal="center" vertical="top"/>
    </xf>
    <xf numFmtId="0" fontId="73" fillId="0" borderId="0" xfId="12" applyFont="1"/>
    <xf numFmtId="0" fontId="73" fillId="0" borderId="0" xfId="29" applyFont="1" applyAlignment="1">
      <alignment horizontal="center"/>
    </xf>
    <xf numFmtId="170" fontId="69" fillId="0" borderId="0" xfId="30" applyNumberFormat="1" applyFont="1" applyAlignment="1">
      <alignment horizontal="center"/>
    </xf>
    <xf numFmtId="2" fontId="69" fillId="0" borderId="0" xfId="12" applyNumberFormat="1" applyFont="1" applyAlignment="1">
      <alignment horizontal="center"/>
    </xf>
    <xf numFmtId="0" fontId="74" fillId="0" borderId="0" xfId="29" applyFont="1" applyAlignment="1">
      <alignment horizontal="center"/>
    </xf>
    <xf numFmtId="0" fontId="1" fillId="20" borderId="0" xfId="30" applyFont="1" applyFill="1" applyAlignment="1">
      <alignment horizontal="center" vertical="top"/>
    </xf>
    <xf numFmtId="0" fontId="29" fillId="20" borderId="2" xfId="29" applyFont="1" applyFill="1" applyBorder="1" applyAlignment="1">
      <alignment horizontal="center"/>
    </xf>
    <xf numFmtId="0" fontId="72" fillId="20" borderId="0" xfId="30" applyFont="1" applyFill="1" applyAlignment="1">
      <alignment horizontal="center"/>
    </xf>
    <xf numFmtId="0" fontId="69" fillId="20" borderId="0" xfId="30" applyFont="1" applyFill="1" applyAlignment="1">
      <alignment horizontal="center"/>
    </xf>
    <xf numFmtId="0" fontId="1" fillId="20" borderId="0" xfId="30" applyFont="1" applyFill="1" applyAlignment="1">
      <alignment horizontal="center" vertical="top" wrapText="1"/>
    </xf>
    <xf numFmtId="0" fontId="12" fillId="20" borderId="6" xfId="29" applyFont="1" applyFill="1" applyBorder="1" applyAlignment="1">
      <alignment horizontal="left"/>
    </xf>
    <xf numFmtId="0" fontId="12" fillId="20" borderId="2" xfId="29" applyFont="1" applyFill="1" applyBorder="1" applyAlignment="1">
      <alignment horizontal="center"/>
    </xf>
    <xf numFmtId="0" fontId="8" fillId="20" borderId="13" xfId="30" applyFont="1" applyFill="1" applyBorder="1" applyAlignment="1">
      <alignment horizontal="center"/>
    </xf>
    <xf numFmtId="0" fontId="1" fillId="20" borderId="13" xfId="30" applyFont="1" applyFill="1" applyBorder="1" applyAlignment="1">
      <alignment horizontal="center"/>
    </xf>
    <xf numFmtId="38" fontId="1" fillId="24" borderId="6" xfId="12" applyNumberFormat="1" applyFill="1" applyBorder="1" applyAlignment="1">
      <alignment horizontal="center"/>
    </xf>
    <xf numFmtId="0" fontId="1" fillId="19" borderId="8" xfId="12" applyFill="1" applyBorder="1" applyAlignment="1">
      <alignment horizontal="center"/>
    </xf>
    <xf numFmtId="0" fontId="8" fillId="21" borderId="0" xfId="12" applyFont="1" applyFill="1" applyAlignment="1">
      <alignment horizontal="center" vertical="top" wrapText="1"/>
    </xf>
    <xf numFmtId="38" fontId="1" fillId="20" borderId="6" xfId="12" applyNumberFormat="1" applyFill="1" applyBorder="1" applyAlignment="1">
      <alignment horizontal="center"/>
    </xf>
    <xf numFmtId="38" fontId="1" fillId="20" borderId="2" xfId="12" applyNumberFormat="1" applyFill="1" applyBorder="1" applyAlignment="1">
      <alignment horizontal="center"/>
    </xf>
    <xf numFmtId="0" fontId="30" fillId="21" borderId="0" xfId="12" applyFont="1" applyFill="1" applyAlignment="1">
      <alignment horizontal="center" vertical="top" wrapText="1"/>
    </xf>
    <xf numFmtId="0" fontId="42" fillId="21" borderId="0" xfId="12" applyFont="1" applyFill="1" applyAlignment="1">
      <alignment horizontal="center" vertical="top" wrapText="1"/>
    </xf>
    <xf numFmtId="0" fontId="1" fillId="24" borderId="2" xfId="12" applyFill="1" applyBorder="1" applyAlignment="1">
      <alignment horizontal="center"/>
    </xf>
    <xf numFmtId="0" fontId="72" fillId="21" borderId="0" xfId="12" applyFont="1" applyFill="1" applyAlignment="1">
      <alignment horizontal="center" vertical="top"/>
    </xf>
    <xf numFmtId="3" fontId="1" fillId="0" borderId="0" xfId="0" applyNumberFormat="1" applyFont="1" applyAlignment="1">
      <alignment horizontal="center"/>
    </xf>
    <xf numFmtId="0" fontId="12" fillId="19" borderId="7" xfId="12" applyFont="1" applyFill="1" applyBorder="1" applyAlignment="1">
      <alignment horizontal="center"/>
    </xf>
    <xf numFmtId="0" fontId="12" fillId="19" borderId="2" xfId="12" applyFont="1" applyFill="1" applyBorder="1" applyAlignment="1">
      <alignment horizontal="left" indent="2"/>
    </xf>
    <xf numFmtId="0" fontId="1" fillId="19" borderId="12" xfId="12" applyFill="1" applyBorder="1" applyAlignment="1">
      <alignment horizontal="center"/>
    </xf>
    <xf numFmtId="0" fontId="1" fillId="19" borderId="14" xfId="12" applyFill="1" applyBorder="1" applyAlignment="1">
      <alignment horizontal="center"/>
    </xf>
    <xf numFmtId="0" fontId="1" fillId="19" borderId="10" xfId="12" applyFill="1" applyBorder="1" applyAlignment="1">
      <alignment horizontal="center"/>
    </xf>
    <xf numFmtId="0" fontId="1" fillId="19" borderId="7" xfId="12" applyFill="1" applyBorder="1" applyAlignment="1">
      <alignment horizontal="center" vertical="top"/>
    </xf>
    <xf numFmtId="38" fontId="1" fillId="24" borderId="2" xfId="12" applyNumberFormat="1" applyFill="1" applyBorder="1" applyAlignment="1">
      <alignment horizontal="center"/>
    </xf>
    <xf numFmtId="38" fontId="1" fillId="24" borderId="7" xfId="12" applyNumberFormat="1" applyFill="1" applyBorder="1" applyAlignment="1">
      <alignment horizontal="center"/>
    </xf>
    <xf numFmtId="0" fontId="30" fillId="21" borderId="0" xfId="12" applyFont="1" applyFill="1" applyAlignment="1">
      <alignment horizontal="center" vertical="top"/>
    </xf>
    <xf numFmtId="38" fontId="30" fillId="21" borderId="0" xfId="12" applyNumberFormat="1" applyFont="1" applyFill="1" applyAlignment="1">
      <alignment horizontal="center" vertical="top"/>
    </xf>
    <xf numFmtId="2" fontId="75" fillId="20" borderId="2" xfId="30" applyNumberFormat="1" applyFont="1" applyFill="1" applyBorder="1" applyAlignment="1">
      <alignment horizontal="center"/>
    </xf>
    <xf numFmtId="2" fontId="75" fillId="20" borderId="6" xfId="30" applyNumberFormat="1" applyFont="1" applyFill="1" applyBorder="1" applyAlignment="1">
      <alignment horizontal="center"/>
    </xf>
    <xf numFmtId="38" fontId="69" fillId="24" borderId="0" xfId="12" applyNumberFormat="1" applyFont="1" applyFill="1" applyAlignment="1">
      <alignment horizontal="center"/>
    </xf>
    <xf numFmtId="38" fontId="49" fillId="24" borderId="0" xfId="12" applyNumberFormat="1" applyFont="1" applyFill="1" applyAlignment="1">
      <alignment horizontal="center"/>
    </xf>
    <xf numFmtId="38" fontId="1" fillId="24" borderId="0" xfId="12" applyNumberFormat="1" applyFill="1" applyAlignment="1">
      <alignment horizontal="center"/>
    </xf>
    <xf numFmtId="0" fontId="8" fillId="0" borderId="0" xfId="12" applyFont="1" applyAlignment="1">
      <alignment horizontal="left" vertical="top" wrapText="1"/>
    </xf>
    <xf numFmtId="0" fontId="26" fillId="0" borderId="1" xfId="0" applyFont="1" applyBorder="1" applyAlignment="1">
      <alignment horizontal="center"/>
    </xf>
    <xf numFmtId="0" fontId="26" fillId="0" borderId="10" xfId="0" applyFont="1" applyBorder="1" applyAlignment="1">
      <alignment horizontal="center"/>
    </xf>
    <xf numFmtId="0" fontId="1" fillId="0" borderId="0" xfId="12"/>
    <xf numFmtId="0" fontId="77" fillId="0" borderId="0" xfId="12" applyFont="1"/>
    <xf numFmtId="164" fontId="1" fillId="0" borderId="0" xfId="12" applyNumberFormat="1" applyAlignment="1">
      <alignment horizontal="center"/>
    </xf>
    <xf numFmtId="0" fontId="30" fillId="0" borderId="0" xfId="33" applyFont="1" applyAlignment="1">
      <alignment horizontal="center" vertical="center" wrapText="1"/>
    </xf>
    <xf numFmtId="0" fontId="30" fillId="0" borderId="0" xfId="33" applyFont="1" applyAlignment="1">
      <alignment horizontal="center"/>
    </xf>
    <xf numFmtId="0" fontId="30" fillId="0" borderId="0" xfId="33" applyFont="1" applyAlignment="1">
      <alignment horizontal="center" vertical="center"/>
    </xf>
    <xf numFmtId="0" fontId="79" fillId="0" borderId="0" xfId="33" applyFont="1" applyAlignment="1">
      <alignment horizontal="center" vertical="top" wrapText="1"/>
    </xf>
    <xf numFmtId="0" fontId="79" fillId="0" borderId="0" xfId="33" applyFont="1" applyAlignment="1">
      <alignment vertical="top" wrapText="1"/>
    </xf>
    <xf numFmtId="14" fontId="79" fillId="0" borderId="0" xfId="33" applyNumberFormat="1" applyFont="1" applyAlignment="1">
      <alignment horizontal="center" vertical="top"/>
    </xf>
    <xf numFmtId="14" fontId="30" fillId="0" borderId="0" xfId="33" applyNumberFormat="1" applyFont="1" applyAlignment="1">
      <alignment horizontal="center" vertical="top" wrapText="1"/>
    </xf>
    <xf numFmtId="0" fontId="30" fillId="0" borderId="0" xfId="33" applyFont="1" applyAlignment="1">
      <alignment horizontal="center" vertical="top"/>
    </xf>
    <xf numFmtId="14" fontId="30" fillId="0" borderId="0" xfId="33" applyNumberFormat="1" applyFont="1" applyAlignment="1">
      <alignment horizontal="center" vertical="top"/>
    </xf>
    <xf numFmtId="0" fontId="30" fillId="0" borderId="0" xfId="33" applyFont="1" applyAlignment="1">
      <alignment vertical="top" wrapText="1"/>
    </xf>
    <xf numFmtId="0" fontId="79" fillId="0" borderId="0" xfId="33" applyFont="1" applyAlignment="1">
      <alignment horizontal="center" vertical="top"/>
    </xf>
    <xf numFmtId="0" fontId="79" fillId="0" borderId="0" xfId="33" applyFont="1" applyAlignment="1">
      <alignment vertical="top"/>
    </xf>
    <xf numFmtId="164" fontId="79" fillId="0" borderId="0" xfId="33" applyNumberFormat="1" applyFont="1" applyAlignment="1">
      <alignment horizontal="center" vertical="top" wrapText="1"/>
    </xf>
    <xf numFmtId="0" fontId="30" fillId="0" borderId="0" xfId="33" applyFont="1" applyAlignment="1">
      <alignment vertical="top"/>
    </xf>
    <xf numFmtId="0" fontId="31" fillId="0" borderId="0" xfId="33" applyFont="1" applyAlignment="1">
      <alignment horizontal="center"/>
    </xf>
    <xf numFmtId="0" fontId="80" fillId="0" borderId="0" xfId="33" applyFont="1" applyAlignment="1">
      <alignment horizontal="center"/>
    </xf>
    <xf numFmtId="0" fontId="16" fillId="45" borderId="15" xfId="33" applyFont="1" applyFill="1" applyBorder="1" applyAlignment="1">
      <alignment horizontal="center" vertical="center"/>
    </xf>
    <xf numFmtId="0" fontId="16" fillId="45" borderId="11" xfId="33" applyFont="1" applyFill="1" applyBorder="1" applyAlignment="1">
      <alignment horizontal="center" vertical="center"/>
    </xf>
    <xf numFmtId="0" fontId="31" fillId="45" borderId="11" xfId="33" applyFont="1" applyFill="1" applyBorder="1" applyAlignment="1">
      <alignment horizontal="center" vertical="center"/>
    </xf>
    <xf numFmtId="0" fontId="31" fillId="46" borderId="3" xfId="33" applyFont="1" applyFill="1" applyBorder="1" applyAlignment="1">
      <alignment horizontal="center" vertical="center"/>
    </xf>
    <xf numFmtId="0" fontId="31" fillId="45" borderId="12" xfId="33" applyFont="1" applyFill="1" applyBorder="1" applyAlignment="1">
      <alignment horizontal="center" vertical="center"/>
    </xf>
    <xf numFmtId="0" fontId="31" fillId="0" borderId="0" xfId="33" applyFont="1" applyAlignment="1">
      <alignment horizontal="center" vertical="center"/>
    </xf>
    <xf numFmtId="0" fontId="31" fillId="45" borderId="15" xfId="33" applyFont="1" applyFill="1" applyBorder="1" applyAlignment="1">
      <alignment horizontal="center" vertical="center"/>
    </xf>
    <xf numFmtId="0" fontId="31" fillId="47" borderId="3" xfId="33" applyFont="1" applyFill="1" applyBorder="1" applyAlignment="1">
      <alignment horizontal="center" vertical="center"/>
    </xf>
    <xf numFmtId="0" fontId="31" fillId="45" borderId="3" xfId="33" applyFont="1" applyFill="1" applyBorder="1" applyAlignment="1">
      <alignment horizontal="center" vertical="center"/>
    </xf>
    <xf numFmtId="0" fontId="16" fillId="45" borderId="13" xfId="33" applyFont="1" applyFill="1" applyBorder="1" applyAlignment="1">
      <alignment horizontal="center" vertical="center"/>
    </xf>
    <xf numFmtId="0" fontId="16" fillId="45" borderId="0" xfId="33" applyFont="1" applyFill="1" applyAlignment="1">
      <alignment horizontal="center" vertical="center"/>
    </xf>
    <xf numFmtId="0" fontId="31" fillId="45" borderId="0" xfId="33" applyFont="1" applyFill="1" applyAlignment="1">
      <alignment horizontal="center" vertical="center"/>
    </xf>
    <xf numFmtId="0" fontId="31" fillId="46" borderId="4" xfId="33" applyFont="1" applyFill="1" applyBorder="1" applyAlignment="1">
      <alignment horizontal="center" vertical="center"/>
    </xf>
    <xf numFmtId="0" fontId="31" fillId="45" borderId="14" xfId="33" applyFont="1" applyFill="1" applyBorder="1" applyAlignment="1">
      <alignment horizontal="center" vertical="center"/>
    </xf>
    <xf numFmtId="0" fontId="31" fillId="45" borderId="13" xfId="33" applyFont="1" applyFill="1" applyBorder="1" applyAlignment="1">
      <alignment horizontal="center" vertical="center"/>
    </xf>
    <xf numFmtId="0" fontId="31" fillId="47" borderId="4" xfId="33" applyFont="1" applyFill="1" applyBorder="1" applyAlignment="1">
      <alignment horizontal="center" vertical="center"/>
    </xf>
    <xf numFmtId="0" fontId="31" fillId="45" borderId="4" xfId="33" applyFont="1" applyFill="1" applyBorder="1" applyAlignment="1">
      <alignment horizontal="center" vertical="center"/>
    </xf>
    <xf numFmtId="0" fontId="31" fillId="46" borderId="8" xfId="33" applyFont="1" applyFill="1" applyBorder="1" applyAlignment="1">
      <alignment horizontal="center" vertical="center"/>
    </xf>
    <xf numFmtId="0" fontId="16" fillId="45" borderId="9" xfId="33" applyFont="1" applyFill="1" applyBorder="1" applyAlignment="1">
      <alignment horizontal="center" vertical="top"/>
    </xf>
    <xf numFmtId="0" fontId="16" fillId="45" borderId="1" xfId="33" applyFont="1" applyFill="1" applyBorder="1" applyAlignment="1">
      <alignment horizontal="left" vertical="top"/>
    </xf>
    <xf numFmtId="0" fontId="16" fillId="45" borderId="1" xfId="33" applyFont="1" applyFill="1" applyBorder="1" applyAlignment="1">
      <alignment horizontal="center" vertical="top"/>
    </xf>
    <xf numFmtId="0" fontId="16" fillId="45" borderId="0" xfId="33" applyFont="1" applyFill="1" applyAlignment="1">
      <alignment horizontal="center" vertical="top"/>
    </xf>
    <xf numFmtId="0" fontId="31" fillId="45" borderId="1" xfId="33" applyFont="1" applyFill="1" applyBorder="1" applyAlignment="1">
      <alignment horizontal="center" vertical="top"/>
    </xf>
    <xf numFmtId="0" fontId="31" fillId="46" borderId="5" xfId="33" applyFont="1" applyFill="1" applyBorder="1" applyAlignment="1">
      <alignment horizontal="center" vertical="top"/>
    </xf>
    <xf numFmtId="0" fontId="31" fillId="45" borderId="10" xfId="33" applyFont="1" applyFill="1" applyBorder="1" applyAlignment="1">
      <alignment horizontal="center" vertical="top"/>
    </xf>
    <xf numFmtId="0" fontId="31" fillId="0" borderId="0" xfId="33" applyFont="1" applyAlignment="1">
      <alignment horizontal="center" vertical="top"/>
    </xf>
    <xf numFmtId="0" fontId="31" fillId="45" borderId="9" xfId="33" applyFont="1" applyFill="1" applyBorder="1" applyAlignment="1">
      <alignment horizontal="center" vertical="top"/>
    </xf>
    <xf numFmtId="0" fontId="31" fillId="47" borderId="5" xfId="33" applyFont="1" applyFill="1" applyBorder="1" applyAlignment="1">
      <alignment horizontal="center" vertical="top"/>
    </xf>
    <xf numFmtId="0" fontId="31" fillId="45" borderId="5" xfId="33" applyFont="1" applyFill="1" applyBorder="1" applyAlignment="1">
      <alignment horizontal="center" vertical="top"/>
    </xf>
    <xf numFmtId="0" fontId="31" fillId="0" borderId="0" xfId="33" applyFont="1" applyAlignment="1">
      <alignment vertical="top"/>
    </xf>
    <xf numFmtId="0" fontId="16" fillId="0" borderId="0" xfId="33" applyFont="1" applyAlignment="1">
      <alignment horizontal="center" vertical="center"/>
    </xf>
    <xf numFmtId="0" fontId="16" fillId="0" borderId="0" xfId="33" applyFont="1" applyAlignment="1">
      <alignment vertical="center"/>
    </xf>
    <xf numFmtId="3" fontId="16" fillId="0" borderId="0" xfId="33" applyNumberFormat="1" applyFont="1" applyAlignment="1">
      <alignment horizontal="center" vertical="center"/>
    </xf>
    <xf numFmtId="3" fontId="31" fillId="0" borderId="0" xfId="33" applyNumberFormat="1" applyFont="1" applyAlignment="1">
      <alignment horizontal="center" vertical="center"/>
    </xf>
    <xf numFmtId="3" fontId="31" fillId="46" borderId="4" xfId="33" applyNumberFormat="1" applyFont="1" applyFill="1" applyBorder="1" applyAlignment="1">
      <alignment horizontal="center" vertical="center"/>
    </xf>
    <xf numFmtId="168" fontId="31" fillId="0" borderId="0" xfId="33" applyNumberFormat="1" applyFont="1" applyAlignment="1">
      <alignment horizontal="center" vertical="center"/>
    </xf>
    <xf numFmtId="38" fontId="31" fillId="0" borderId="0" xfId="33" applyNumberFormat="1" applyFont="1" applyAlignment="1">
      <alignment horizontal="center" vertical="center"/>
    </xf>
    <xf numFmtId="38" fontId="31" fillId="0" borderId="0" xfId="33" applyNumberFormat="1" applyFont="1" applyAlignment="1">
      <alignment vertical="center"/>
    </xf>
    <xf numFmtId="3" fontId="31" fillId="47" borderId="4" xfId="33" applyNumberFormat="1" applyFont="1" applyFill="1" applyBorder="1" applyAlignment="1">
      <alignment horizontal="center" vertical="center"/>
    </xf>
    <xf numFmtId="38" fontId="31" fillId="0" borderId="0" xfId="33" applyNumberFormat="1" applyFont="1"/>
    <xf numFmtId="38" fontId="31" fillId="0" borderId="0" xfId="33" applyNumberFormat="1" applyFont="1" applyAlignment="1">
      <alignment horizontal="center"/>
    </xf>
    <xf numFmtId="0" fontId="16" fillId="0" borderId="0" xfId="33" applyFont="1" applyAlignment="1">
      <alignment horizontal="center"/>
    </xf>
    <xf numFmtId="0" fontId="16" fillId="0" borderId="0" xfId="33" applyFont="1"/>
    <xf numFmtId="3" fontId="16" fillId="0" borderId="0" xfId="33" applyNumberFormat="1" applyFont="1" applyAlignment="1">
      <alignment horizontal="center"/>
    </xf>
    <xf numFmtId="3" fontId="31" fillId="0" borderId="0" xfId="33" applyNumberFormat="1" applyFont="1" applyAlignment="1">
      <alignment horizontal="center"/>
    </xf>
    <xf numFmtId="3" fontId="31" fillId="46" borderId="4" xfId="33" applyNumberFormat="1" applyFont="1" applyFill="1" applyBorder="1" applyAlignment="1">
      <alignment horizontal="center"/>
    </xf>
    <xf numFmtId="168" fontId="31" fillId="0" borderId="0" xfId="33" applyNumberFormat="1" applyFont="1" applyAlignment="1">
      <alignment horizontal="center"/>
    </xf>
    <xf numFmtId="3" fontId="31" fillId="47" borderId="4" xfId="33" applyNumberFormat="1" applyFont="1" applyFill="1" applyBorder="1" applyAlignment="1">
      <alignment horizontal="center"/>
    </xf>
    <xf numFmtId="0" fontId="31" fillId="45" borderId="6" xfId="33" applyFont="1" applyFill="1" applyBorder="1" applyAlignment="1">
      <alignment horizontal="center" vertical="center"/>
    </xf>
    <xf numFmtId="0" fontId="31" fillId="45" borderId="2" xfId="33" applyFont="1" applyFill="1" applyBorder="1" applyAlignment="1">
      <alignment vertical="center"/>
    </xf>
    <xf numFmtId="0" fontId="31" fillId="45" borderId="2" xfId="33" applyFont="1" applyFill="1" applyBorder="1" applyAlignment="1">
      <alignment horizontal="center" vertical="center"/>
    </xf>
    <xf numFmtId="3" fontId="31" fillId="45" borderId="2" xfId="33" applyNumberFormat="1" applyFont="1" applyFill="1" applyBorder="1" applyAlignment="1">
      <alignment horizontal="center" vertical="center"/>
    </xf>
    <xf numFmtId="3" fontId="31" fillId="46" borderId="8" xfId="33" applyNumberFormat="1" applyFont="1" applyFill="1" applyBorder="1" applyAlignment="1">
      <alignment horizontal="center" vertical="center"/>
    </xf>
    <xf numFmtId="168" fontId="31" fillId="45" borderId="8" xfId="33" applyNumberFormat="1" applyFont="1" applyFill="1" applyBorder="1" applyAlignment="1">
      <alignment horizontal="center" vertical="center"/>
    </xf>
    <xf numFmtId="3" fontId="31" fillId="47" borderId="8" xfId="33" applyNumberFormat="1" applyFont="1" applyFill="1" applyBorder="1" applyAlignment="1">
      <alignment horizontal="center" vertical="center"/>
    </xf>
    <xf numFmtId="3" fontId="31" fillId="45" borderId="7" xfId="33" quotePrefix="1" applyNumberFormat="1" applyFont="1" applyFill="1" applyBorder="1" applyAlignment="1">
      <alignment horizontal="center" vertical="center"/>
    </xf>
    <xf numFmtId="0" fontId="47" fillId="0" borderId="0" xfId="33" applyFont="1"/>
    <xf numFmtId="38" fontId="26" fillId="0" borderId="0" xfId="33" applyNumberFormat="1" applyFont="1" applyAlignment="1">
      <alignment horizontal="center"/>
    </xf>
    <xf numFmtId="0" fontId="47" fillId="0" borderId="0" xfId="33" applyFont="1" applyAlignment="1">
      <alignment horizontal="right"/>
    </xf>
    <xf numFmtId="38" fontId="47" fillId="0" borderId="0" xfId="33" applyNumberFormat="1" applyFont="1"/>
    <xf numFmtId="3" fontId="47" fillId="0" borderId="0" xfId="33" applyNumberFormat="1" applyFont="1"/>
    <xf numFmtId="3" fontId="16" fillId="12" borderId="0" xfId="33" applyNumberFormat="1" applyFont="1" applyFill="1" applyAlignment="1">
      <alignment horizontal="center" vertical="center"/>
    </xf>
    <xf numFmtId="0" fontId="53" fillId="0" borderId="0" xfId="0" applyFont="1" applyAlignment="1">
      <alignment horizontal="left" vertical="top"/>
    </xf>
    <xf numFmtId="0" fontId="81" fillId="0" borderId="0" xfId="0" applyFont="1" applyAlignment="1">
      <alignment horizontal="center"/>
    </xf>
    <xf numFmtId="0" fontId="81" fillId="0" borderId="0" xfId="0" applyFont="1" applyAlignment="1">
      <alignment horizontal="center" wrapText="1"/>
    </xf>
    <xf numFmtId="0" fontId="82" fillId="0" borderId="0" xfId="0" applyFont="1"/>
    <xf numFmtId="0" fontId="83" fillId="48" borderId="6" xfId="0" applyFont="1" applyFill="1" applyBorder="1" applyAlignment="1">
      <alignment horizontal="left" vertical="center"/>
    </xf>
    <xf numFmtId="0" fontId="53" fillId="49" borderId="6" xfId="0" applyFont="1" applyFill="1" applyBorder="1" applyAlignment="1">
      <alignment horizontal="center" wrapText="1"/>
    </xf>
    <xf numFmtId="0" fontId="41" fillId="0" borderId="13" xfId="0" applyFont="1" applyBorder="1" applyAlignment="1">
      <alignment horizontal="center"/>
    </xf>
    <xf numFmtId="0" fontId="53" fillId="0" borderId="13" xfId="0" applyFont="1" applyBorder="1" applyAlignment="1">
      <alignment horizontal="center"/>
    </xf>
    <xf numFmtId="0" fontId="84" fillId="50" borderId="6" xfId="0" applyFont="1" applyFill="1" applyBorder="1" applyAlignment="1">
      <alignment horizontal="center"/>
    </xf>
    <xf numFmtId="0" fontId="53" fillId="0" borderId="0" xfId="0" applyFont="1" applyAlignment="1">
      <alignment horizontal="center" vertical="center"/>
    </xf>
    <xf numFmtId="38" fontId="41" fillId="0" borderId="0" xfId="0" applyNumberFormat="1" applyFont="1" applyAlignment="1">
      <alignment horizontal="center"/>
    </xf>
    <xf numFmtId="38" fontId="1" fillId="0" borderId="0" xfId="12" quotePrefix="1" applyNumberFormat="1" applyAlignment="1">
      <alignment horizontal="center" wrapText="1"/>
    </xf>
    <xf numFmtId="38" fontId="1" fillId="12" borderId="0" xfId="12" applyNumberFormat="1" applyFill="1"/>
    <xf numFmtId="0" fontId="12" fillId="0" borderId="0" xfId="12" applyFont="1" applyAlignment="1">
      <alignment horizontal="center"/>
    </xf>
    <xf numFmtId="3" fontId="85" fillId="0" borderId="0" xfId="12" applyNumberFormat="1" applyFont="1" applyAlignment="1">
      <alignment horizontal="center"/>
    </xf>
    <xf numFmtId="3" fontId="85" fillId="0" borderId="14" xfId="12" applyNumberFormat="1" applyFont="1" applyBorder="1" applyAlignment="1">
      <alignment horizontal="center"/>
    </xf>
    <xf numFmtId="0" fontId="30" fillId="12" borderId="0" xfId="12" applyFont="1" applyFill="1" applyAlignment="1">
      <alignment horizontal="center" vertical="top" wrapText="1"/>
    </xf>
    <xf numFmtId="0" fontId="69" fillId="12" borderId="0" xfId="12" applyFont="1" applyFill="1" applyAlignment="1">
      <alignment horizontal="center"/>
    </xf>
    <xf numFmtId="0" fontId="1" fillId="12" borderId="8" xfId="12" applyFill="1" applyBorder="1" applyAlignment="1">
      <alignment horizontal="center"/>
    </xf>
    <xf numFmtId="0" fontId="1" fillId="12" borderId="4" xfId="12" applyFill="1" applyBorder="1" applyAlignment="1">
      <alignment horizontal="center"/>
    </xf>
    <xf numFmtId="0" fontId="1" fillId="12" borderId="5" xfId="12" applyFill="1" applyBorder="1" applyAlignment="1">
      <alignment horizontal="center" vertical="top"/>
    </xf>
    <xf numFmtId="38" fontId="1" fillId="12" borderId="0" xfId="0" applyNumberFormat="1" applyFont="1" applyFill="1" applyAlignment="1">
      <alignment horizontal="center"/>
    </xf>
    <xf numFmtId="38" fontId="69" fillId="12" borderId="0" xfId="12" applyNumberFormat="1" applyFont="1" applyFill="1" applyAlignment="1">
      <alignment horizontal="center"/>
    </xf>
    <xf numFmtId="38" fontId="1" fillId="12" borderId="6" xfId="12" applyNumberFormat="1" applyFill="1" applyBorder="1" applyAlignment="1">
      <alignment horizontal="center"/>
    </xf>
    <xf numFmtId="3" fontId="26" fillId="0" borderId="0" xfId="0" applyNumberFormat="1" applyFont="1" applyAlignment="1">
      <alignment horizontal="center"/>
    </xf>
    <xf numFmtId="38" fontId="1" fillId="0" borderId="15" xfId="12" applyNumberFormat="1" applyBorder="1" applyAlignment="1">
      <alignment horizontal="center"/>
    </xf>
    <xf numFmtId="38" fontId="1" fillId="0" borderId="11" xfId="12" applyNumberFormat="1" applyBorder="1" applyAlignment="1">
      <alignment horizontal="center"/>
    </xf>
    <xf numFmtId="38" fontId="1" fillId="0" borderId="12" xfId="12" applyNumberFormat="1" applyBorder="1" applyAlignment="1">
      <alignment horizontal="center"/>
    </xf>
    <xf numFmtId="0" fontId="26" fillId="12" borderId="0" xfId="0" applyFont="1" applyFill="1" applyAlignment="1">
      <alignment horizontal="center"/>
    </xf>
    <xf numFmtId="0" fontId="26" fillId="0" borderId="0" xfId="30" applyFont="1" applyAlignment="1">
      <alignment horizontal="center"/>
    </xf>
    <xf numFmtId="0" fontId="8" fillId="21" borderId="0" xfId="12" applyFont="1" applyFill="1" applyAlignment="1">
      <alignment horizontal="center" vertical="top"/>
    </xf>
    <xf numFmtId="0" fontId="70" fillId="12" borderId="0" xfId="12" applyFont="1" applyFill="1" applyAlignment="1">
      <alignment horizontal="center" vertical="top" wrapText="1"/>
    </xf>
    <xf numFmtId="0" fontId="26" fillId="21" borderId="0" xfId="0" applyFont="1" applyFill="1" applyAlignment="1">
      <alignment horizontal="center" vertical="top" wrapText="1"/>
    </xf>
    <xf numFmtId="0" fontId="8" fillId="51" borderId="0" xfId="12" applyFont="1" applyFill="1" applyAlignment="1">
      <alignment horizontal="center" vertical="top"/>
    </xf>
    <xf numFmtId="0" fontId="42" fillId="51" borderId="0" xfId="12" applyFont="1" applyFill="1" applyAlignment="1">
      <alignment horizontal="center" vertical="top" wrapText="1"/>
    </xf>
    <xf numFmtId="168" fontId="69" fillId="0" borderId="0" xfId="14" applyNumberFormat="1" applyFont="1" applyAlignment="1">
      <alignment horizontal="center"/>
    </xf>
    <xf numFmtId="0" fontId="30" fillId="12" borderId="0" xfId="12" applyFont="1" applyFill="1" applyAlignment="1">
      <alignment horizontal="center" vertical="top"/>
    </xf>
    <xf numFmtId="38" fontId="30" fillId="12" borderId="0" xfId="12" applyNumberFormat="1" applyFont="1" applyFill="1" applyAlignment="1">
      <alignment horizontal="center" vertical="top"/>
    </xf>
    <xf numFmtId="14" fontId="0" fillId="0" borderId="0" xfId="0" applyNumberFormat="1"/>
    <xf numFmtId="39" fontId="53" fillId="25" borderId="0" xfId="5" applyNumberFormat="1" applyFont="1" applyFill="1" applyAlignment="1">
      <alignment horizontal="center"/>
    </xf>
    <xf numFmtId="39" fontId="53" fillId="25" borderId="15" xfId="5" applyNumberFormat="1" applyFont="1" applyFill="1" applyBorder="1" applyAlignment="1">
      <alignment horizontal="center"/>
    </xf>
    <xf numFmtId="39" fontId="53" fillId="25" borderId="13" xfId="5" applyNumberFormat="1" applyFont="1" applyFill="1" applyBorder="1" applyAlignment="1">
      <alignment horizontal="center"/>
    </xf>
    <xf numFmtId="39" fontId="53" fillId="25" borderId="9" xfId="5" applyNumberFormat="1" applyFont="1" applyFill="1" applyBorder="1" applyAlignment="1">
      <alignment horizontal="center"/>
    </xf>
    <xf numFmtId="39" fontId="53" fillId="25" borderId="1" xfId="5" applyNumberFormat="1" applyFont="1" applyFill="1" applyBorder="1" applyAlignment="1">
      <alignment horizontal="center"/>
    </xf>
    <xf numFmtId="39" fontId="53" fillId="38" borderId="0" xfId="5" applyNumberFormat="1" applyFont="1" applyFill="1" applyAlignment="1">
      <alignment horizontal="center"/>
    </xf>
    <xf numFmtId="39" fontId="53" fillId="37" borderId="15" xfId="5" applyNumberFormat="1" applyFont="1" applyFill="1" applyBorder="1" applyAlignment="1">
      <alignment horizontal="center"/>
    </xf>
    <xf numFmtId="39" fontId="53" fillId="37" borderId="9" xfId="5" applyNumberFormat="1" applyFont="1" applyFill="1" applyBorder="1" applyAlignment="1">
      <alignment horizontal="center"/>
    </xf>
    <xf numFmtId="39" fontId="53" fillId="37" borderId="3" xfId="5" applyNumberFormat="1" applyFont="1" applyFill="1" applyBorder="1" applyAlignment="1">
      <alignment horizontal="center"/>
    </xf>
    <xf numFmtId="39" fontId="53" fillId="37" borderId="5" xfId="5" applyNumberFormat="1" applyFont="1" applyFill="1" applyBorder="1" applyAlignment="1">
      <alignment horizontal="center"/>
    </xf>
    <xf numFmtId="39" fontId="53" fillId="41" borderId="0" xfId="5" applyNumberFormat="1" applyFont="1" applyFill="1" applyAlignment="1">
      <alignment horizontal="center"/>
    </xf>
    <xf numFmtId="39" fontId="53" fillId="41" borderId="15" xfId="5" applyNumberFormat="1" applyFont="1" applyFill="1" applyBorder="1" applyAlignment="1">
      <alignment horizontal="center"/>
    </xf>
    <xf numFmtId="39" fontId="53" fillId="41" borderId="13" xfId="5" applyNumberFormat="1" applyFont="1" applyFill="1" applyBorder="1" applyAlignment="1">
      <alignment horizontal="center"/>
    </xf>
    <xf numFmtId="39" fontId="53" fillId="41" borderId="9" xfId="5" applyNumberFormat="1" applyFont="1" applyFill="1" applyBorder="1" applyAlignment="1">
      <alignment horizontal="center"/>
    </xf>
    <xf numFmtId="39" fontId="53" fillId="25" borderId="3" xfId="5" applyNumberFormat="1" applyFont="1" applyFill="1" applyBorder="1" applyAlignment="1">
      <alignment horizontal="center"/>
    </xf>
    <xf numFmtId="39" fontId="53" fillId="25" borderId="4" xfId="5" applyNumberFormat="1" applyFont="1" applyFill="1" applyBorder="1" applyAlignment="1">
      <alignment horizontal="center"/>
    </xf>
    <xf numFmtId="39" fontId="53" fillId="25" borderId="5" xfId="5" applyNumberFormat="1" applyFont="1" applyFill="1" applyBorder="1" applyAlignment="1">
      <alignment horizontal="center"/>
    </xf>
    <xf numFmtId="39" fontId="53" fillId="41" borderId="3" xfId="5" applyNumberFormat="1" applyFont="1" applyFill="1" applyBorder="1" applyAlignment="1">
      <alignment horizontal="center"/>
    </xf>
    <xf numFmtId="39" fontId="53" fillId="41" borderId="4" xfId="5" applyNumberFormat="1" applyFont="1" applyFill="1" applyBorder="1" applyAlignment="1">
      <alignment horizontal="center"/>
    </xf>
    <xf numFmtId="39" fontId="53" fillId="41" borderId="5" xfId="5" applyNumberFormat="1" applyFont="1" applyFill="1" applyBorder="1" applyAlignment="1">
      <alignment horizontal="center"/>
    </xf>
    <xf numFmtId="39" fontId="53" fillId="18" borderId="4" xfId="5" applyNumberFormat="1" applyFont="1" applyFill="1" applyBorder="1" applyAlignment="1">
      <alignment horizontal="center"/>
    </xf>
    <xf numFmtId="39" fontId="53" fillId="18" borderId="5" xfId="5" applyNumberFormat="1" applyFont="1" applyFill="1" applyBorder="1" applyAlignment="1">
      <alignment horizontal="center"/>
    </xf>
    <xf numFmtId="39" fontId="53" fillId="18" borderId="11" xfId="5" applyNumberFormat="1" applyFont="1" applyFill="1" applyBorder="1" applyAlignment="1">
      <alignment horizontal="center"/>
    </xf>
    <xf numFmtId="39" fontId="53" fillId="18" borderId="3" xfId="5" applyNumberFormat="1" applyFont="1" applyFill="1" applyBorder="1" applyAlignment="1">
      <alignment horizontal="center"/>
    </xf>
    <xf numFmtId="39" fontId="53" fillId="18" borderId="0" xfId="5" applyNumberFormat="1" applyFont="1" applyFill="1" applyAlignment="1">
      <alignment horizontal="center"/>
    </xf>
    <xf numFmtId="39" fontId="53" fillId="18" borderId="1" xfId="5" applyNumberFormat="1" applyFont="1" applyFill="1" applyBorder="1" applyAlignment="1">
      <alignment horizontal="center"/>
    </xf>
    <xf numFmtId="0" fontId="8" fillId="12" borderId="0" xfId="12" applyFont="1" applyFill="1" applyAlignment="1">
      <alignment horizontal="left" vertical="top" wrapText="1"/>
    </xf>
    <xf numFmtId="0" fontId="18" fillId="21" borderId="0" xfId="0" applyFont="1" applyFill="1" applyAlignment="1">
      <alignment horizontal="left" vertical="top"/>
    </xf>
    <xf numFmtId="0" fontId="8" fillId="21" borderId="0" xfId="0" applyFont="1" applyFill="1" applyAlignment="1">
      <alignment horizontal="center"/>
    </xf>
    <xf numFmtId="0" fontId="26" fillId="21" borderId="0" xfId="5" applyFont="1" applyFill="1" applyAlignment="1">
      <alignment horizontal="left"/>
    </xf>
    <xf numFmtId="38" fontId="1" fillId="12" borderId="13" xfId="0" applyNumberFormat="1" applyFont="1" applyFill="1" applyBorder="1" applyAlignment="1">
      <alignment horizontal="center"/>
    </xf>
    <xf numFmtId="40" fontId="1" fillId="12" borderId="0" xfId="0" applyNumberFormat="1" applyFont="1" applyFill="1" applyAlignment="1">
      <alignment horizontal="center"/>
    </xf>
    <xf numFmtId="0" fontId="18" fillId="12" borderId="0" xfId="0" applyFont="1" applyFill="1" applyAlignment="1">
      <alignment horizontal="center" wrapText="1"/>
    </xf>
    <xf numFmtId="9" fontId="26" fillId="0" borderId="0" xfId="14" applyFont="1"/>
    <xf numFmtId="168" fontId="26" fillId="0" borderId="0" xfId="14" applyNumberFormat="1" applyFont="1"/>
    <xf numFmtId="43" fontId="0" fillId="0" borderId="0" xfId="0" applyNumberFormat="1"/>
    <xf numFmtId="3" fontId="0" fillId="0" borderId="0" xfId="0" applyNumberFormat="1"/>
    <xf numFmtId="10" fontId="0" fillId="0" borderId="0" xfId="0" applyNumberFormat="1"/>
    <xf numFmtId="9" fontId="0" fillId="0" borderId="0" xfId="0" applyNumberFormat="1"/>
    <xf numFmtId="37" fontId="0" fillId="0" borderId="0" xfId="0" applyNumberFormat="1"/>
    <xf numFmtId="182" fontId="0" fillId="0" borderId="0" xfId="0" applyNumberFormat="1"/>
    <xf numFmtId="4" fontId="0" fillId="0" borderId="0" xfId="0" applyNumberFormat="1"/>
    <xf numFmtId="2" fontId="0" fillId="0" borderId="0" xfId="0" applyNumberFormat="1"/>
    <xf numFmtId="0" fontId="54" fillId="21" borderId="0" xfId="5" applyFont="1" applyFill="1" applyAlignment="1">
      <alignment vertical="center"/>
    </xf>
    <xf numFmtId="0" fontId="53" fillId="21" borderId="0" xfId="5" applyFont="1" applyFill="1"/>
    <xf numFmtId="0" fontId="1" fillId="21" borderId="0" xfId="0" applyFont="1" applyFill="1"/>
    <xf numFmtId="0" fontId="26" fillId="0" borderId="0" xfId="0" applyFont="1" applyAlignment="1">
      <alignment horizontal="center" vertical="top"/>
    </xf>
    <xf numFmtId="0" fontId="26" fillId="52" borderId="0" xfId="0" applyFont="1" applyFill="1" applyAlignment="1">
      <alignment horizontal="center" vertical="top" wrapText="1"/>
    </xf>
    <xf numFmtId="0" fontId="30" fillId="21" borderId="0" xfId="33" applyFont="1" applyFill="1" applyAlignment="1">
      <alignment horizontal="center" vertical="top" wrapText="1"/>
    </xf>
    <xf numFmtId="0" fontId="30" fillId="21" borderId="0" xfId="33" applyFont="1" applyFill="1" applyAlignment="1">
      <alignment horizontal="center" vertical="center" wrapText="1"/>
    </xf>
    <xf numFmtId="14" fontId="79" fillId="21" borderId="0" xfId="33" applyNumberFormat="1" applyFont="1" applyFill="1" applyAlignment="1">
      <alignment horizontal="center" vertical="top"/>
    </xf>
    <xf numFmtId="0" fontId="2" fillId="13" borderId="13" xfId="5" applyFill="1" applyBorder="1"/>
    <xf numFmtId="0" fontId="2" fillId="13" borderId="9" xfId="5" applyFill="1" applyBorder="1"/>
    <xf numFmtId="0" fontId="13" fillId="0" borderId="0" xfId="5" applyFont="1"/>
    <xf numFmtId="0" fontId="24" fillId="13" borderId="11" xfId="5" applyFont="1" applyFill="1" applyBorder="1" applyAlignment="1">
      <alignment horizontal="left" vertical="top"/>
    </xf>
    <xf numFmtId="0" fontId="89" fillId="13" borderId="0" xfId="5" applyFont="1" applyFill="1"/>
    <xf numFmtId="0" fontId="2" fillId="13" borderId="16" xfId="5" applyFill="1" applyBorder="1" applyAlignment="1">
      <alignment horizontal="center" vertical="center" wrapText="1"/>
    </xf>
    <xf numFmtId="0" fontId="2" fillId="13" borderId="1" xfId="5" applyFill="1" applyBorder="1"/>
    <xf numFmtId="0" fontId="2" fillId="13" borderId="11" xfId="5" applyFill="1" applyBorder="1"/>
    <xf numFmtId="0" fontId="2" fillId="13" borderId="0" xfId="5" applyFill="1"/>
    <xf numFmtId="0" fontId="90" fillId="13" borderId="1" xfId="5" applyFont="1" applyFill="1" applyBorder="1" applyAlignment="1">
      <alignment horizontal="center" vertical="center"/>
    </xf>
    <xf numFmtId="0" fontId="7" fillId="13" borderId="0" xfId="5" applyFont="1" applyFill="1"/>
    <xf numFmtId="0" fontId="92" fillId="13" borderId="0" xfId="5" applyFont="1" applyFill="1"/>
    <xf numFmtId="0" fontId="22" fillId="53" borderId="1" xfId="5" applyFont="1" applyFill="1" applyBorder="1"/>
    <xf numFmtId="0" fontId="7" fillId="13" borderId="11" xfId="5" applyFont="1" applyFill="1" applyBorder="1" applyAlignment="1">
      <alignment horizontal="center"/>
    </xf>
    <xf numFmtId="0" fontId="7" fillId="13" borderId="0" xfId="5" applyFont="1" applyFill="1" applyAlignment="1">
      <alignment horizontal="center"/>
    </xf>
    <xf numFmtId="0" fontId="7" fillId="13" borderId="0" xfId="5" applyFont="1" applyFill="1" applyAlignment="1">
      <alignment horizontal="center" vertical="center"/>
    </xf>
    <xf numFmtId="0" fontId="7" fillId="13" borderId="1" xfId="5" applyFont="1" applyFill="1" applyBorder="1" applyAlignment="1">
      <alignment horizontal="center" vertical="center"/>
    </xf>
    <xf numFmtId="0" fontId="90" fillId="13" borderId="12" xfId="5" applyFont="1" applyFill="1" applyBorder="1" applyAlignment="1">
      <alignment horizontal="center" vertical="center" wrapText="1"/>
    </xf>
    <xf numFmtId="0" fontId="90" fillId="13" borderId="14" xfId="5" applyFont="1" applyFill="1" applyBorder="1" applyAlignment="1">
      <alignment horizontal="center" vertical="center"/>
    </xf>
    <xf numFmtId="0" fontId="90" fillId="13" borderId="10" xfId="5" applyFont="1" applyFill="1" applyBorder="1" applyAlignment="1">
      <alignment horizontal="center" vertical="center"/>
    </xf>
    <xf numFmtId="0" fontId="23" fillId="53" borderId="14" xfId="5" applyFont="1" applyFill="1" applyBorder="1" applyAlignment="1">
      <alignment horizontal="centerContinuous"/>
    </xf>
    <xf numFmtId="0" fontId="89" fillId="13" borderId="24" xfId="5" applyFont="1" applyFill="1" applyBorder="1"/>
    <xf numFmtId="0" fontId="94" fillId="13" borderId="15" xfId="5" applyFont="1" applyFill="1" applyBorder="1"/>
    <xf numFmtId="0" fontId="91" fillId="53" borderId="11" xfId="5" applyFont="1" applyFill="1" applyBorder="1" applyAlignment="1">
      <alignment horizontal="left"/>
    </xf>
    <xf numFmtId="0" fontId="95" fillId="53" borderId="11" xfId="5" applyFont="1" applyFill="1" applyBorder="1"/>
    <xf numFmtId="0" fontId="95" fillId="53" borderId="12" xfId="5" applyFont="1" applyFill="1" applyBorder="1" applyAlignment="1">
      <alignment horizontal="centerContinuous"/>
    </xf>
    <xf numFmtId="0" fontId="93" fillId="0" borderId="0" xfId="5" applyFont="1"/>
    <xf numFmtId="0" fontId="91" fillId="53" borderId="15" xfId="5" applyFont="1" applyFill="1" applyBorder="1" applyAlignment="1">
      <alignment horizontal="left" vertical="top"/>
    </xf>
    <xf numFmtId="38" fontId="1" fillId="0" borderId="0" xfId="5" applyNumberFormat="1" applyFont="1" applyAlignment="1">
      <alignment horizontal="center"/>
    </xf>
    <xf numFmtId="0" fontId="1" fillId="18" borderId="6" xfId="5" applyFont="1" applyFill="1" applyBorder="1" applyAlignment="1">
      <alignment horizontal="center"/>
    </xf>
    <xf numFmtId="0" fontId="1" fillId="18" borderId="2" xfId="5" applyFont="1" applyFill="1" applyBorder="1" applyAlignment="1">
      <alignment horizontal="center"/>
    </xf>
    <xf numFmtId="2" fontId="1" fillId="18" borderId="7" xfId="5" applyNumberFormat="1" applyFont="1" applyFill="1" applyBorder="1" applyAlignment="1">
      <alignment horizontal="center"/>
    </xf>
    <xf numFmtId="0" fontId="1" fillId="18" borderId="8" xfId="5" applyFont="1" applyFill="1" applyBorder="1" applyAlignment="1">
      <alignment horizontal="center"/>
    </xf>
    <xf numFmtId="0" fontId="1" fillId="18" borderId="7" xfId="5" applyFont="1" applyFill="1" applyBorder="1" applyAlignment="1">
      <alignment horizontal="center"/>
    </xf>
    <xf numFmtId="0" fontId="1" fillId="0" borderId="0" xfId="5" applyFont="1" applyAlignment="1">
      <alignment horizontal="center"/>
    </xf>
    <xf numFmtId="38" fontId="1" fillId="0" borderId="13" xfId="5" applyNumberFormat="1" applyFont="1" applyBorder="1" applyAlignment="1">
      <alignment horizontal="center"/>
    </xf>
    <xf numFmtId="38" fontId="1" fillId="0" borderId="14" xfId="5" applyNumberFormat="1" applyFont="1" applyBorder="1" applyAlignment="1">
      <alignment horizontal="center"/>
    </xf>
    <xf numFmtId="38" fontId="1" fillId="0" borderId="4" xfId="5" applyNumberFormat="1" applyFont="1" applyBorder="1" applyAlignment="1">
      <alignment horizontal="center"/>
    </xf>
    <xf numFmtId="168" fontId="1" fillId="0" borderId="0" xfId="14" applyNumberFormat="1" applyFont="1" applyAlignment="1">
      <alignment horizontal="center"/>
    </xf>
    <xf numFmtId="37" fontId="1" fillId="0" borderId="0" xfId="5" applyNumberFormat="1" applyFont="1" applyAlignment="1">
      <alignment horizontal="center"/>
    </xf>
    <xf numFmtId="37" fontId="1" fillId="18" borderId="2" xfId="5" applyNumberFormat="1" applyFont="1" applyFill="1" applyBorder="1" applyAlignment="1">
      <alignment horizontal="center"/>
    </xf>
    <xf numFmtId="0" fontId="1" fillId="0" borderId="11" xfId="5" applyFont="1" applyBorder="1"/>
    <xf numFmtId="0" fontId="1" fillId="34" borderId="11" xfId="5" applyFont="1" applyFill="1" applyBorder="1" applyAlignment="1">
      <alignment vertical="center"/>
    </xf>
    <xf numFmtId="168" fontId="1" fillId="0" borderId="12" xfId="14" applyNumberFormat="1" applyFont="1" applyBorder="1" applyAlignment="1">
      <alignment horizontal="right" vertical="center"/>
    </xf>
    <xf numFmtId="0" fontId="1" fillId="34" borderId="1" xfId="5" applyFont="1" applyFill="1" applyBorder="1" applyAlignment="1">
      <alignment vertical="center"/>
    </xf>
    <xf numFmtId="168" fontId="1" fillId="0" borderId="10" xfId="14" applyNumberFormat="1" applyFont="1" applyBorder="1" applyAlignment="1">
      <alignment horizontal="right" vertical="center"/>
    </xf>
    <xf numFmtId="43" fontId="1" fillId="0" borderId="0" xfId="5" applyNumberFormat="1" applyFont="1" applyAlignment="1">
      <alignment vertical="center"/>
    </xf>
    <xf numFmtId="0" fontId="1" fillId="0" borderId="0" xfId="5" applyFont="1" applyAlignment="1">
      <alignment horizontal="left" indent="1"/>
    </xf>
    <xf numFmtId="0" fontId="1" fillId="28" borderId="3" xfId="5" applyFont="1" applyFill="1" applyBorder="1" applyAlignment="1">
      <alignment horizontal="center"/>
    </xf>
    <xf numFmtId="0" fontId="1" fillId="9" borderId="3" xfId="5" applyFont="1" applyFill="1" applyBorder="1" applyAlignment="1">
      <alignment horizontal="center"/>
    </xf>
    <xf numFmtId="0" fontId="1" fillId="9" borderId="4" xfId="5" applyFont="1" applyFill="1" applyBorder="1" applyAlignment="1">
      <alignment horizontal="center"/>
    </xf>
    <xf numFmtId="0" fontId="1" fillId="28" borderId="5" xfId="5" applyFont="1" applyFill="1" applyBorder="1" applyAlignment="1">
      <alignment horizontal="center"/>
    </xf>
    <xf numFmtId="37" fontId="1" fillId="28" borderId="5" xfId="5" applyNumberFormat="1" applyFont="1" applyFill="1" applyBorder="1" applyAlignment="1">
      <alignment horizontal="center"/>
    </xf>
    <xf numFmtId="0" fontId="1" fillId="9" borderId="5" xfId="5" applyFont="1" applyFill="1" applyBorder="1" applyAlignment="1">
      <alignment horizontal="center"/>
    </xf>
    <xf numFmtId="38" fontId="1" fillId="0" borderId="3" xfId="0" applyNumberFormat="1" applyFont="1" applyBorder="1" applyAlignment="1">
      <alignment horizontal="center"/>
    </xf>
    <xf numFmtId="38" fontId="1" fillId="0" borderId="4" xfId="0" applyNumberFormat="1" applyFont="1" applyBorder="1" applyAlignment="1">
      <alignment horizontal="center"/>
    </xf>
    <xf numFmtId="0" fontId="1" fillId="54" borderId="1" xfId="5" applyFont="1" applyFill="1" applyBorder="1" applyAlignment="1">
      <alignment wrapText="1"/>
    </xf>
    <xf numFmtId="0" fontId="1" fillId="54" borderId="1" xfId="5" applyFont="1" applyFill="1" applyBorder="1" applyAlignment="1">
      <alignment horizontal="center" wrapText="1"/>
    </xf>
    <xf numFmtId="0" fontId="1" fillId="6" borderId="5" xfId="5" applyFont="1" applyFill="1" applyBorder="1" applyAlignment="1">
      <alignment horizontal="center" wrapText="1"/>
    </xf>
    <xf numFmtId="0" fontId="1" fillId="6" borderId="8" xfId="5" applyFont="1" applyFill="1" applyBorder="1" applyAlignment="1">
      <alignment horizontal="center" wrapText="1"/>
    </xf>
    <xf numFmtId="0" fontId="1" fillId="6" borderId="1" xfId="5" applyFont="1" applyFill="1" applyBorder="1" applyAlignment="1">
      <alignment horizontal="center" wrapText="1"/>
    </xf>
    <xf numFmtId="0" fontId="1" fillId="6" borderId="10" xfId="5" applyFont="1" applyFill="1" applyBorder="1" applyAlignment="1">
      <alignment horizontal="center" wrapText="1"/>
    </xf>
    <xf numFmtId="0" fontId="1" fillId="6" borderId="9" xfId="5" applyFont="1" applyFill="1" applyBorder="1" applyAlignment="1">
      <alignment horizontal="center" wrapText="1"/>
    </xf>
    <xf numFmtId="16" fontId="1" fillId="6" borderId="1" xfId="5" quotePrefix="1" applyNumberFormat="1" applyFont="1" applyFill="1" applyBorder="1" applyAlignment="1">
      <alignment horizontal="center" wrapText="1"/>
    </xf>
    <xf numFmtId="0" fontId="1" fillId="6" borderId="10" xfId="5" quotePrefix="1" applyFont="1" applyFill="1" applyBorder="1" applyAlignment="1">
      <alignment horizontal="center" wrapText="1"/>
    </xf>
    <xf numFmtId="0" fontId="2" fillId="0" borderId="4" xfId="5" applyBorder="1" applyAlignment="1">
      <alignment wrapText="1"/>
    </xf>
    <xf numFmtId="0" fontId="96" fillId="54" borderId="1" xfId="2" applyFont="1" applyFill="1" applyBorder="1" applyAlignment="1">
      <alignment horizontal="center" wrapText="1"/>
    </xf>
    <xf numFmtId="0" fontId="96" fillId="31" borderId="5" xfId="2" applyFont="1" applyFill="1" applyBorder="1" applyAlignment="1">
      <alignment horizontal="center" wrapText="1"/>
    </xf>
    <xf numFmtId="0" fontId="96" fillId="54" borderId="3" xfId="0" applyFont="1" applyFill="1" applyBorder="1" applyAlignment="1">
      <alignment horizontal="center" vertical="center" wrapText="1"/>
    </xf>
    <xf numFmtId="0" fontId="28" fillId="54" borderId="4" xfId="0" applyFont="1" applyFill="1" applyBorder="1"/>
    <xf numFmtId="0" fontId="28" fillId="0" borderId="0" xfId="0" applyFont="1"/>
    <xf numFmtId="0" fontId="18" fillId="0" borderId="6" xfId="0" applyFont="1" applyBorder="1"/>
    <xf numFmtId="0" fontId="96" fillId="54" borderId="9" xfId="2" applyFont="1" applyFill="1" applyBorder="1" applyAlignment="1">
      <alignment horizontal="center" wrapText="1"/>
    </xf>
    <xf numFmtId="0" fontId="96" fillId="54" borderId="10" xfId="2" applyFont="1" applyFill="1" applyBorder="1" applyAlignment="1">
      <alignment horizontal="left" wrapText="1"/>
    </xf>
    <xf numFmtId="0" fontId="96" fillId="54" borderId="5" xfId="2" applyFont="1" applyFill="1" applyBorder="1" applyAlignment="1">
      <alignment horizontal="center" wrapText="1"/>
    </xf>
    <xf numFmtId="0" fontId="28" fillId="54" borderId="5" xfId="0" applyFont="1" applyFill="1" applyBorder="1"/>
    <xf numFmtId="0" fontId="97" fillId="15" borderId="25" xfId="0" applyFont="1" applyFill="1" applyBorder="1" applyAlignment="1">
      <alignment horizontal="center" wrapText="1"/>
    </xf>
    <xf numFmtId="0" fontId="97" fillId="15" borderId="26" xfId="0" applyFont="1" applyFill="1" applyBorder="1" applyAlignment="1">
      <alignment horizontal="center" wrapText="1"/>
    </xf>
    <xf numFmtId="0" fontId="97" fillId="15" borderId="27" xfId="0" applyFont="1" applyFill="1" applyBorder="1" applyAlignment="1">
      <alignment horizontal="center" wrapText="1"/>
    </xf>
    <xf numFmtId="0" fontId="97" fillId="54" borderId="28" xfId="0" applyFont="1" applyFill="1" applyBorder="1" applyAlignment="1">
      <alignment horizontal="center" wrapText="1"/>
    </xf>
    <xf numFmtId="38" fontId="55" fillId="54" borderId="16" xfId="0" applyNumberFormat="1" applyFont="1" applyFill="1" applyBorder="1" applyAlignment="1">
      <alignment horizontal="center"/>
    </xf>
    <xf numFmtId="0" fontId="55" fillId="16" borderId="6" xfId="0" applyFont="1" applyFill="1" applyBorder="1" applyAlignment="1">
      <alignment horizontal="center"/>
    </xf>
    <xf numFmtId="0" fontId="55" fillId="16" borderId="2" xfId="0" applyFont="1" applyFill="1" applyBorder="1"/>
    <xf numFmtId="165" fontId="55" fillId="16" borderId="2" xfId="0" quotePrefix="1" applyNumberFormat="1" applyFont="1" applyFill="1" applyBorder="1" applyAlignment="1">
      <alignment horizontal="center"/>
    </xf>
    <xf numFmtId="165" fontId="55" fillId="16" borderId="2" xfId="0" applyNumberFormat="1" applyFont="1" applyFill="1" applyBorder="1" applyAlignment="1">
      <alignment horizontal="center"/>
    </xf>
    <xf numFmtId="40" fontId="55" fillId="16" borderId="2" xfId="0" applyNumberFormat="1" applyFont="1" applyFill="1" applyBorder="1" applyAlignment="1">
      <alignment horizontal="center"/>
    </xf>
    <xf numFmtId="38" fontId="55" fillId="16" borderId="2" xfId="0" applyNumberFormat="1" applyFont="1" applyFill="1" applyBorder="1" applyAlignment="1">
      <alignment horizontal="center"/>
    </xf>
    <xf numFmtId="0" fontId="31" fillId="23" borderId="3" xfId="0" applyFont="1" applyFill="1" applyBorder="1" applyAlignment="1">
      <alignment horizontal="center" wrapText="1"/>
    </xf>
    <xf numFmtId="37" fontId="26" fillId="0" borderId="0" xfId="0" applyNumberFormat="1" applyFont="1" applyAlignment="1">
      <alignment horizontal="center" wrapText="1"/>
    </xf>
    <xf numFmtId="0" fontId="26" fillId="0" borderId="0" xfId="0" applyFont="1" applyAlignment="1">
      <alignment wrapText="1"/>
    </xf>
    <xf numFmtId="0" fontId="88" fillId="53" borderId="0" xfId="5" applyFont="1" applyFill="1" applyAlignment="1">
      <alignment horizontal="right" wrapText="1"/>
    </xf>
    <xf numFmtId="0" fontId="89" fillId="53" borderId="0" xfId="5" applyFont="1" applyFill="1" applyAlignment="1">
      <alignment horizontal="right" wrapText="1"/>
    </xf>
    <xf numFmtId="0" fontId="91" fillId="53" borderId="0" xfId="5" applyFont="1" applyFill="1" applyAlignment="1">
      <alignment horizontal="left"/>
    </xf>
    <xf numFmtId="0" fontId="21" fillId="53" borderId="0" xfId="5" applyFont="1" applyFill="1" applyAlignment="1">
      <alignment horizontal="left"/>
    </xf>
    <xf numFmtId="0" fontId="1" fillId="18" borderId="15" xfId="5" applyFont="1" applyFill="1" applyBorder="1" applyAlignment="1">
      <alignment horizontal="center"/>
    </xf>
    <xf numFmtId="0" fontId="1" fillId="18" borderId="11" xfId="5" applyFont="1" applyFill="1" applyBorder="1"/>
    <xf numFmtId="0" fontId="1" fillId="18" borderId="11" xfId="5" quotePrefix="1" applyFont="1" applyFill="1" applyBorder="1"/>
    <xf numFmtId="38" fontId="1" fillId="18" borderId="15" xfId="5" applyNumberFormat="1" applyFont="1" applyFill="1" applyBorder="1" applyAlignment="1">
      <alignment horizontal="center"/>
    </xf>
    <xf numFmtId="38" fontId="1" fillId="18" borderId="11" xfId="5" applyNumberFormat="1" applyFont="1" applyFill="1" applyBorder="1" applyAlignment="1">
      <alignment horizontal="center"/>
    </xf>
    <xf numFmtId="0" fontId="2" fillId="0" borderId="0" xfId="5" applyAlignment="1">
      <alignment wrapText="1"/>
    </xf>
    <xf numFmtId="0" fontId="2" fillId="0" borderId="13" xfId="5" applyBorder="1"/>
    <xf numFmtId="38" fontId="1" fillId="18" borderId="12" xfId="5" applyNumberFormat="1" applyFont="1" applyFill="1" applyBorder="1" applyAlignment="1">
      <alignment horizontal="center"/>
    </xf>
    <xf numFmtId="38" fontId="1" fillId="18" borderId="3" xfId="5" applyNumberFormat="1" applyFont="1" applyFill="1" applyBorder="1" applyAlignment="1">
      <alignment horizontal="center"/>
    </xf>
    <xf numFmtId="0" fontId="1" fillId="27" borderId="1" xfId="5" applyFont="1" applyFill="1" applyBorder="1" applyAlignment="1">
      <alignment horizontal="center" wrapText="1"/>
    </xf>
    <xf numFmtId="166" fontId="1" fillId="18" borderId="2" xfId="5" applyNumberFormat="1" applyFont="1" applyFill="1" applyBorder="1" applyAlignment="1">
      <alignment horizontal="center"/>
    </xf>
    <xf numFmtId="0" fontId="1" fillId="54" borderId="9" xfId="5" applyFont="1" applyFill="1" applyBorder="1" applyAlignment="1">
      <alignment horizontal="center" wrapText="1"/>
    </xf>
    <xf numFmtId="0" fontId="1" fillId="18" borderId="2" xfId="5" quotePrefix="1" applyFont="1" applyFill="1" applyBorder="1" applyAlignment="1">
      <alignment horizontal="center"/>
    </xf>
    <xf numFmtId="1" fontId="18" fillId="0" borderId="0" xfId="0" applyNumberFormat="1" applyFont="1" applyAlignment="1">
      <alignment horizontal="left"/>
    </xf>
    <xf numFmtId="0" fontId="1" fillId="0" borderId="0" xfId="5" quotePrefix="1" applyFont="1"/>
    <xf numFmtId="0" fontId="0" fillId="9" borderId="15" xfId="0" applyFill="1" applyBorder="1" applyAlignment="1">
      <alignment horizontal="center" vertical="center" wrapText="1"/>
    </xf>
    <xf numFmtId="0" fontId="0" fillId="9" borderId="12" xfId="0" applyFill="1" applyBorder="1" applyAlignment="1">
      <alignment horizontal="center" vertical="center" wrapText="1"/>
    </xf>
    <xf numFmtId="0" fontId="0" fillId="9" borderId="13" xfId="0" applyFill="1" applyBorder="1" applyAlignment="1">
      <alignment horizontal="center" vertical="center" wrapText="1"/>
    </xf>
    <xf numFmtId="0" fontId="0" fillId="9" borderId="14" xfId="0" applyFill="1" applyBorder="1" applyAlignment="1">
      <alignment horizontal="center" vertical="center" wrapText="1"/>
    </xf>
  </cellXfs>
  <cellStyles count="34">
    <cellStyle name="Comma" xfId="11" builtinId="3"/>
    <cellStyle name="Comma 2" xfId="13" xr:uid="{00000000-0005-0000-0000-000001000000}"/>
    <cellStyle name="Comma 2 2" xfId="18" xr:uid="{00000000-0005-0000-0000-000002000000}"/>
    <cellStyle name="Comma 3" xfId="19" xr:uid="{00000000-0005-0000-0000-000003000000}"/>
    <cellStyle name="Comma 4" xfId="17" xr:uid="{00000000-0005-0000-0000-000004000000}"/>
    <cellStyle name="Currency 2" xfId="21" xr:uid="{00000000-0005-0000-0000-000005000000}"/>
    <cellStyle name="Currency 3" xfId="20" xr:uid="{00000000-0005-0000-0000-000006000000}"/>
    <cellStyle name="Default" xfId="1" xr:uid="{00000000-0005-0000-0000-000007000000}"/>
    <cellStyle name="Hyperlink 2" xfId="22" xr:uid="{00000000-0005-0000-0000-000009000000}"/>
    <cellStyle name="Hyperlink 3" xfId="32" xr:uid="{05E0C269-C523-4AF1-9E73-0CF4A669AD9F}"/>
    <cellStyle name="Normal" xfId="0" builtinId="0"/>
    <cellStyle name="Normal 2" xfId="12" xr:uid="{00000000-0005-0000-0000-00000B000000}"/>
    <cellStyle name="Normal 2 2" xfId="23" xr:uid="{00000000-0005-0000-0000-00000C000000}"/>
    <cellStyle name="Normal 3" xfId="15" xr:uid="{00000000-0005-0000-0000-00000D000000}"/>
    <cellStyle name="Normal 3 2" xfId="24" xr:uid="{00000000-0005-0000-0000-00000E000000}"/>
    <cellStyle name="Normal 4" xfId="25" xr:uid="{00000000-0005-0000-0000-00000F000000}"/>
    <cellStyle name="Normal 5" xfId="16" xr:uid="{00000000-0005-0000-0000-000010000000}"/>
    <cellStyle name="Normal 6" xfId="28" xr:uid="{092AC2F0-EE36-44B8-8819-D972C2857EB2}"/>
    <cellStyle name="Normal 7" xfId="33" xr:uid="{D307E35A-CACF-4E04-8A61-16A9E36F4015}"/>
    <cellStyle name="Normal_01 - jan CALC" xfId="2" xr:uid="{00000000-0005-0000-0000-000011000000}"/>
    <cellStyle name="Normal_03 - PJ chasum" xfId="10" xr:uid="{00000000-0005-0000-0000-000012000000}"/>
    <cellStyle name="Normal_04 - Q4 chasum" xfId="8" xr:uid="{00000000-0005-0000-0000-000013000000}"/>
    <cellStyle name="Normal_05 - DEC_F  calc" xfId="3" xr:uid="{00000000-0005-0000-0000-000014000000}"/>
    <cellStyle name="Normal_05 - DEC_F  calc 2" xfId="30" xr:uid="{90A34047-4EBE-4DA7-88EC-FCD24356CBE5}"/>
    <cellStyle name="Normal_05 - Q4_O  chartrate" xfId="4" xr:uid="{00000000-0005-0000-0000-000015000000}"/>
    <cellStyle name="Normal_06 - PROJd pre calc ED" xfId="9" xr:uid="{00000000-0005-0000-0000-000016000000}"/>
    <cellStyle name="Normal_06 - Q3  chartrate" xfId="5" xr:uid="{00000000-0005-0000-0000-000017000000}"/>
    <cellStyle name="Normal_08 - PROJf  calc" xfId="7" xr:uid="{00000000-0005-0000-0000-000018000000}"/>
    <cellStyle name="Normal_pctfoundapr7web 2" xfId="29" xr:uid="{66C371D7-1F78-49FB-9E3E-32A9C4FD61FE}"/>
    <cellStyle name="Normal_Sheet2" xfId="6" xr:uid="{00000000-0005-0000-0000-00001A000000}"/>
    <cellStyle name="Percent" xfId="14" builtinId="5"/>
    <cellStyle name="Percent 2" xfId="27" xr:uid="{00000000-0005-0000-0000-00001D000000}"/>
    <cellStyle name="Percent 3" xfId="26" xr:uid="{00000000-0005-0000-0000-00001E000000}"/>
    <cellStyle name="Percent 4" xfId="31" xr:uid="{9095B790-25C5-459B-8999-C84556E08609}"/>
  </cellStyles>
  <dxfs count="73">
    <dxf>
      <font>
        <b/>
        <i val="0"/>
        <color rgb="FFC00000"/>
      </font>
    </dxf>
    <dxf>
      <font>
        <color rgb="FF9C0006"/>
      </font>
      <fill>
        <patternFill>
          <bgColor rgb="FFFFC7CE"/>
        </patternFill>
      </fill>
    </dxf>
    <dxf>
      <font>
        <color theme="5" tint="-0.499984740745262"/>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dxf>
    <dxf>
      <border outline="0">
        <left style="thin">
          <color indexed="64"/>
        </left>
        <right style="thin">
          <color indexed="64"/>
        </right>
        <bottom style="thin">
          <color indexed="64"/>
        </bottom>
      </border>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rgb="FF61ABAF"/>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indexed="35"/>
        </patternFill>
      </fil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6" formatCode="#,##0_);[Red]\(#,##0\)"/>
      <alignment horizontal="center"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indexed="35"/>
        </patternFill>
      </fill>
      <alignment horizontal="center" vertical="bottom" textRotation="0" wrapText="1" indent="0" justifyLastLine="0" shrinkToFit="0" readingOrder="0"/>
    </dxf>
    <dxf>
      <font>
        <b val="0"/>
        <i val="0"/>
        <strike val="0"/>
        <condense val="0"/>
        <extend val="0"/>
        <outline val="0"/>
        <shadow val="0"/>
        <u val="none"/>
        <vertAlign val="baseline"/>
        <sz val="9"/>
        <color auto="1"/>
        <name val="Calibri"/>
        <family val="2"/>
        <scheme val="minor"/>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8" formatCode="#,##0.00_);[Red]\(#,##0.00\)"/>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numFmt numFmtId="165" formatCode="0.000"/>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9"/>
        <color theme="1"/>
        <name val="Calibri"/>
        <family val="2"/>
        <scheme val="minor"/>
      </font>
      <fill>
        <patternFill patternType="solid">
          <fgColor indexed="64"/>
          <bgColor theme="2" tint="-9.9978637043366805E-2"/>
        </patternFill>
      </fill>
      <alignment horizontal="center" vertical="bottom" textRotation="0" wrapText="1" indent="0" justifyLastLine="0" shrinkToFit="0" readingOrder="0"/>
      <border diagonalUp="0" diagonalDown="0" outline="0">
        <left style="thin">
          <color theme="4"/>
        </left>
        <right style="thin">
          <color theme="4"/>
        </right>
        <top/>
        <bottom/>
      </border>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9"/>
        <color theme="2"/>
        <name val="Calibri"/>
        <family val="2"/>
        <scheme val="minor"/>
      </font>
      <fill>
        <patternFill patternType="solid">
          <fgColor indexed="64"/>
          <bgColor theme="7"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6" formatCode="#,##0_);[Red]\(#,##0\)"/>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8" formatCode="#,##0.00_);[Red]\(#,##0.00\)"/>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alignment horizontal="center"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Calibri"/>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none"/>
      </font>
      <fill>
        <patternFill patternType="solid">
          <fgColor indexed="64"/>
          <bgColor theme="3" tint="0.79998168889431442"/>
        </patternFill>
      </fill>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B8DB6B"/>
      <rgbColor rgb="00689C64"/>
      <rgbColor rgb="00D98A59"/>
      <rgbColor rgb="00ABDEDF"/>
      <rgbColor rgb="00AB71AC"/>
      <rgbColor rgb="00F7DFDD"/>
      <rgbColor rgb="0086BAEA"/>
      <rgbColor rgb="0063B3CF"/>
      <rgbColor rgb="007E9AC8"/>
      <rgbColor rgb="0044884C"/>
      <rgbColor rgb="008E583A"/>
      <rgbColor rgb="00A6C1C2"/>
      <rgbColor rgb="00800080"/>
      <rgbColor rgb="00A84136"/>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95BB7"/>
      <color rgb="FFFFFFCC"/>
      <color rgb="FF666699"/>
      <color rgb="FF9E7285"/>
      <color rgb="FFB9740F"/>
      <color rgb="FFE22E7F"/>
      <color rgb="FFEB5B65"/>
      <color rgb="FFEC707F"/>
      <color rgb="FFDCDCDC"/>
      <color rgb="FFD4D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xdr:col>
      <xdr:colOff>404813</xdr:colOff>
      <xdr:row>1</xdr:row>
      <xdr:rowOff>11113</xdr:rowOff>
    </xdr:from>
    <xdr:to>
      <xdr:col>3</xdr:col>
      <xdr:colOff>404813</xdr:colOff>
      <xdr:row>3</xdr:row>
      <xdr:rowOff>47625</xdr:rowOff>
    </xdr:to>
    <xdr:sp macro="" textlink="">
      <xdr:nvSpPr>
        <xdr:cNvPr id="3073" name="Line 1">
          <a:extLst>
            <a:ext uri="{FF2B5EF4-FFF2-40B4-BE49-F238E27FC236}">
              <a16:creationId xmlns:a16="http://schemas.microsoft.com/office/drawing/2014/main" id="{00000000-0008-0000-0200-0000010C0000}"/>
            </a:ext>
          </a:extLst>
        </xdr:cNvPr>
        <xdr:cNvSpPr>
          <a:spLocks noChangeShapeType="1"/>
        </xdr:cNvSpPr>
      </xdr:nvSpPr>
      <xdr:spPr bwMode="auto">
        <a:xfrm>
          <a:off x="7675563" y="582613"/>
          <a:ext cx="0" cy="401637"/>
        </a:xfrm>
        <a:prstGeom prst="line">
          <a:avLst/>
        </a:prstGeom>
        <a:ln>
          <a:headEnd/>
          <a:tailEnd type="triangle" w="sm" len="sm"/>
        </a:ln>
      </xdr:spPr>
      <xdr:style>
        <a:lnRef idx="1">
          <a:schemeClr val="dk1"/>
        </a:lnRef>
        <a:fillRef idx="0">
          <a:schemeClr val="dk1"/>
        </a:fillRef>
        <a:effectRef idx="0">
          <a:schemeClr val="dk1"/>
        </a:effectRef>
        <a:fontRef idx="minor">
          <a:schemeClr val="tx1"/>
        </a:fontRef>
      </xdr:style>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B16C55-86C1-43AC-9F1F-8C731674C859}" name="Table1" displayName="Table1" ref="A9:H448" totalsRowShown="0" headerRowDxfId="54" headerRowCellStyle="Normal_05 - DEC_F  calc">
  <tableColumns count="8">
    <tableColumn id="1" xr3:uid="{1F1E423C-E15F-47BE-813B-39B785A6C8DB}" name="LEA" dataDxfId="53" dataCellStyle="Normal_05 - DEC_F  calc"/>
    <tableColumn id="2" xr3:uid="{224F0E0B-DC28-4EF7-8D76-DA7CAB0FE30A}" name="DISTRICT" dataDxfId="52" dataCellStyle="Normal_05 - DEC_F  calc"/>
    <tableColumn id="3" xr3:uid="{D1C5E409-24CD-4D23-A46B-40D1F26A5BB2}" name="op" dataDxfId="51" dataCellStyle="Normal_05 - DEC_F  calc"/>
    <tableColumn id="4" xr3:uid="{E0FB8BE4-FBDD-4AAD-8CD8-EA9C6412EDC1}" name="chng" dataDxfId="50"/>
    <tableColumn id="5" xr3:uid="{771445F2-D763-4B9A-805C-3A9764E2704D}" name="Column1" dataDxfId="49"/>
    <tableColumn id="6" xr3:uid="{3569F1E6-420A-475F-8283-3A3D4513001A}" name="Lea2" dataDxfId="48" dataCellStyle="Normal_05 - DEC_F  calc"/>
    <tableColumn id="7" xr3:uid="{8BD3D7C4-0737-4AA0-A3B1-EE2DFCDC4A7E}" name="Charter" dataDxfId="47" dataCellStyle="Normal_05 - DEC_F  calc"/>
    <tableColumn id="8" xr3:uid="{3FAAF7EB-4182-41C4-B7E8-18279F554AFB}" name="Status" dataDxfId="46" dataCellStyle="Normal_05 - DEC_F  calc"/>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0A1C2E7-A21F-4152-9BF8-77B1F5B55FD8}" name="Table2" displayName="Table2" ref="A7:N1061" totalsRowShown="0" headerRowDxfId="72" dataDxfId="70" headerRowBorderDxfId="71" tableBorderDxfId="69" headerRowCellStyle="Normal_01 - jan CALC" dataCellStyle="Normal_05 - DEC_F  calc">
  <autoFilter ref="A7:N1061" xr:uid="{F0A1C2E7-A21F-4152-9BF8-77B1F5B55FD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38F003F1-82EC-4ECD-B95F-020DFB9E7B92}" name="Cha Lea" dataDxfId="68">
      <calculatedColumnFormula>IF(VALUE(MID(D8,1,1))=4,VALUE(MID(D8,1,3)),VALUE(MID(D8,1,4)))</calculatedColumnFormula>
    </tableColumn>
    <tableColumn id="2" xr3:uid="{5C977DAF-A7CC-4933-9E53-257FAD74F93C}" name="Order" dataDxfId="67"/>
    <tableColumn id="3" xr3:uid="{D428D6DB-3FA7-42ED-9B18-F49AD2F827A2}" name="Drop Down Menu Chalocsend" dataDxfId="66">
      <calculatedColumnFormula>IF(
H8=1,
A8 &amp; " - " &amp; VLOOKUP(A8,codeCHA,2,FALSE) &amp; " - " &amp; VLOOKUP(G8,code436,2,FALSE),
IF(
OR(A8=450,A8=466),
A8 &amp; " - " &amp; VLOOKUP(A8,codeCHA,2,FALSE) &amp; VLOOKUP(F8,code436,2,FALSE) &amp; " District - " &amp; VLOOKUP(G8,code436,2,FALSE),
A8 &amp; " - " &amp; VLOOKUP(A8,codeCHA,2,FALSE) &amp; "-"&amp; VLOOKUP(F8,code436,2,FALSE) &amp; " Site - " &amp; VLOOKUP(G8,code436,2,FALSE)
)
)</calculatedColumnFormula>
    </tableColumn>
    <tableColumn id="4" xr3:uid="{44D63CF6-01DC-4E5E-8336-FAF7C7B4BD80}" name="chalocsend" dataDxfId="65" dataCellStyle="Normal_Sheet2"/>
    <tableColumn id="5" xr3:uid="{C426B53D-241C-4FAE-AE7B-2B4676CC6C69}" name="Cha Lea2" dataDxfId="64">
      <calculatedColumnFormula>A8</calculatedColumnFormula>
    </tableColumn>
    <tableColumn id="6" xr3:uid="{16E1D1FF-C329-4414-A631-3FB60CBC8F8E}" name="Campus Lea" dataDxfId="63">
      <calculatedColumnFormula>IF(VALUE(MID(D8,1,1))=4,VALUE(MID(D8,4,3)),VALUE(MID(D8,5,3)))</calculatedColumnFormula>
    </tableColumn>
    <tableColumn id="7" xr3:uid="{01AFF841-F986-449F-ACD8-1046D5E8624E}" name="Send Lea" dataDxfId="62">
      <calculatedColumnFormula>IF(VALUE(MID(D8,1,1))=4,VALUE(MID(D8,7,3)),VALUE(MID(D8,8,3)))</calculatedColumnFormula>
    </tableColumn>
    <tableColumn id="8" xr3:uid="{E94A5A3C-85C2-4EEC-9C0F-15E429961690}" name="# of District/_x000a_Campuses" dataDxfId="61">
      <calculatedColumnFormula>IF(OR(A8=410,A8=466,A8=487,A8=499),2,1)</calculatedColumnFormula>
    </tableColumn>
    <tableColumn id="9" xr3:uid="{64C961B2-1101-4619-8B13-6F265DB8903E}" name="Wage Adj Factor" dataDxfId="60">
      <calculatedColumnFormula>VLOOKUP(F8,distinfo,4)</calculatedColumnFormula>
    </tableColumn>
    <tableColumn id="10" xr3:uid="{5C8C8EAB-D968-40D5-A673-CE6A6F04CDA4}" name="low income group" dataDxfId="59">
      <calculatedColumnFormula>VLOOKUP(D8,enro_chafnd,16)</calculatedColumnFormula>
    </tableColumn>
    <tableColumn id="11" xr3:uid="{E8036258-9C2C-4D5B-8EAF-A9DEBA8C68A6}" name="Above Fnd %" dataDxfId="58" dataCellStyle="Normal_05 - DEC_F  calc">
      <calculatedColumnFormula>VLOOKUP(G8,distinfo,6)</calculatedColumnFormula>
    </tableColumn>
    <tableColumn id="12" xr3:uid="{C7BEC1E6-1D50-4628-B743-24FA70092454}" name="Found Rate" dataDxfId="57" dataCellStyle="Normal_05 - DEC_F  calc">
      <calculatedColumnFormula>IF(VLOOKUP(D8,rate_chafnd,40,FALSE)&gt;0,VLOOKUP(D8,rate_chafnd,40),VLOOKUP(G8,distinfo,7))</calculatedColumnFormula>
    </tableColumn>
    <tableColumn id="13" xr3:uid="{077A3A2F-9FD5-46E1-89C7-27786B0DCB7B}" name="Above Fnd Rate" dataDxfId="56" dataCellStyle="Normal_05 - DEC_F  calc">
      <calculatedColumnFormula>ROUND((L8*K8/100)-L8,0)</calculatedColumnFormula>
    </tableColumn>
    <tableColumn id="14" xr3:uid="{12E0A5F0-380E-44FD-AC76-73F36818CE2C}" name="Fac Rate" dataDxfId="55" dataCellStyle="Normal_05 - DEC_F  calc"/>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754D51-9842-4FCF-BFD0-B4A2454F34D4}" name="Table3" displayName="Table3" ref="A5:J445" totalsRowShown="0" headerRowDxfId="45" dataDxfId="44">
  <autoFilter ref="A5:J445" xr:uid="{50754D51-9842-4FCF-BFD0-B4A2454F34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52AAE80-F2F3-40D8-88CB-9B8D882379DF}" name="Lea" dataDxfId="43"/>
    <tableColumn id="2" xr3:uid="{1FF566CE-D185-4D16-9047-1E9FBAFD35AE}" name="District" dataDxfId="42"/>
    <tableColumn id="3" xr3:uid="{8924D935-0708-448A-8843-B1EC270A22EC}" name="Op Status" dataDxfId="41"/>
    <tableColumn id="4" xr3:uid="{3915ED69-9AE2-4D6A-8534-529A073E0B6A}" name="WAF" dataDxfId="40"/>
    <tableColumn id="5" xr3:uid="{6DDD41A2-9259-4FCB-BFDE-0316D8FD279F}" name="Low Income Group" dataDxfId="39"/>
    <tableColumn id="6" xr3:uid="{09D0A49E-08F7-422A-B197-5B6EE50BCEA8}" name="Above Fnd % Used" dataDxfId="38"/>
    <tableColumn id="7" xr3:uid="{66FC9E7E-27C4-4759-B4D3-044765301398}" name="Found Base Rate" dataDxfId="37"/>
    <tableColumn id="8" xr3:uid="{A03BF622-E2F1-4A5B-81E6-E88BD4D6EAD2}" name="Above Found Spending Rate" dataDxfId="36"/>
    <tableColumn id="9" xr3:uid="{A0F4DD4B-B8A2-4ABD-A0CD-E942BF06975F}" name="Facilities Rate" dataDxfId="35"/>
    <tableColumn id="10" xr3:uid="{8A5BEAF3-58B6-4127-BFA3-781FCDB14DDB}" name="Preliminary Charter Rate" dataDxfId="34"/>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92A81D3-3F08-4C63-B75B-CD20FED859EA}" name="Table4" displayName="Table4" ref="A8:J21" totalsRowShown="0" headerRowDxfId="33" dataDxfId="31" headerRowBorderDxfId="32" tableBorderDxfId="30" headerRowCellStyle="Normal_06 - Q3  chartrate" dataCellStyle="Normal_06 - Q3  chartrate">
  <autoFilter ref="A8:J21" xr:uid="{992A81D3-3F08-4C63-B75B-CD20FED859E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82E27D32-D94F-4DE4-9F73-1A6F9AAE1E35}" name="#" dataDxfId="29" dataCellStyle="Normal_06 - Q3  chartrate"/>
    <tableColumn id="2" xr3:uid="{0BD07267-2761-461F-BF1E-3B768B15409E}" name="Item Description" dataDxfId="28" dataCellStyle="Normal_06 - Q3  chartrate"/>
    <tableColumn id="3" xr3:uid="{78255260-129C-420A-BD26-FF42CA5D98CB}" name="Adj by Wage _x000a_Fctr = w" dataDxfId="27" dataCellStyle="Normal_06 - Q3  chartrate"/>
    <tableColumn id="4" xr3:uid="{D9EB0162-0ECB-4CCE-8ACC-9CCFE955B321}" name="Pre-School" dataDxfId="26" dataCellStyle="Normal_06 - Q3  chartrate"/>
    <tableColumn id="5" xr3:uid="{7EDE0DB1-BEE9-4932-8F97-0D69E545A667}" name="Kinder-garten Half" dataDxfId="25" dataCellStyle="Normal_06 - Q3  chartrate"/>
    <tableColumn id="6" xr3:uid="{184AB2B6-266E-4898-AEC9-C9BD4A14C2E0}" name="Kinder-garten Full" dataDxfId="24" dataCellStyle="Normal_06 - Q3  chartrate"/>
    <tableColumn id="7" xr3:uid="{B95A8213-F900-46ED-AB41-4BA6F7F1A676}" name="Elem-entary" dataDxfId="23" dataCellStyle="Normal_06 - Q3  chartrate"/>
    <tableColumn id="8" xr3:uid="{3488C732-1099-41CE-91C9-6C22149B991C}" name=" Jr High/_x000a_Middle" dataDxfId="22" dataCellStyle="Normal_06 - Q3  chartrate"/>
    <tableColumn id="9" xr3:uid="{A4266C61-AD23-41E2-BB85-6BE721748460}" name="High School" dataDxfId="21" dataCellStyle="Normal_06 - Q3  chartrate"/>
    <tableColumn id="10" xr3:uid="{9A6B4BE3-78D5-45E4-B2FD-64DB7202C55E}" name="Voca-tional" dataDxfId="20" dataCellStyle="Normal_06 - Q3  chartrate"/>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DD398C8-50A0-48B1-840C-763E85A48015}" name="Table5" displayName="Table5" ref="L8:Q21" totalsRowShown="0" headerRowDxfId="19" headerRowBorderDxfId="18" tableBorderDxfId="17" headerRowCellStyle="Normal_06 - Q3  chartrate">
  <autoFilter ref="L8:Q21" xr:uid="{8DD398C8-50A0-48B1-840C-763E85A48015}">
    <filterColumn colId="0" hiddenButton="1"/>
    <filterColumn colId="1" hiddenButton="1"/>
    <filterColumn colId="2" hiddenButton="1"/>
    <filterColumn colId="3" hiddenButton="1"/>
    <filterColumn colId="4" hiddenButton="1"/>
    <filterColumn colId="5" hiddenButton="1"/>
  </autoFilter>
  <tableColumns count="6">
    <tableColumn id="1" xr3:uid="{1184AB72-F84E-468C-AE3E-BD831288CDCD}" name="Spec Ed _x000a_In (X% of total)" dataDxfId="16" dataCellStyle="Normal_06 - Q3  chartrate"/>
    <tableColumn id="2" xr3:uid="{4DB869AC-A6FB-4E6C-A391-36F360C2889D}" name="Spec Ed_x000a_Out" dataDxfId="15" dataCellStyle="Normal_06 - Q3  chartrate"/>
    <tableColumn id="3" xr3:uid="{32DA28F7-C8B7-4C95-8E39-6E7F5E9B89BC}" name="English Learners PK-5" dataDxfId="14" dataCellStyle="Normal_06 - Q3  chartrate"/>
    <tableColumn id="4" xr3:uid="{2548527F-07FA-4150-8F5F-2D7996FF609D}" name="English Learners_x000a_6-8" dataDxfId="13" dataCellStyle="Normal_06 - Q3  chartrate"/>
    <tableColumn id="5" xr3:uid="{A856C4F5-B17C-48CA-AC2F-C1F00CEB42C2}" name="English Learners_x000a_9-12" dataDxfId="12" dataCellStyle="Normal_06 - Q3  chartrate"/>
    <tableColumn id="6" xr3:uid="{901799CE-2687-4632-BABB-9E815843496E}" name="Low Income" dataDxfId="11" dataCellStyle="Normal_06 - Q3  chartrate"/>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8992F9F-D8F1-42A0-B3F2-A847E70E09B5}" name="Table7" displayName="Table7" ref="S8:S21" totalsRowShown="0" headerRowDxfId="10" dataDxfId="8" headerRowBorderDxfId="9" tableBorderDxfId="7" headerRowCellStyle="Normal_06 - Q3  chartrate" dataCellStyle="Normal_06 - Q3  chartrate">
  <autoFilter ref="S8:S21" xr:uid="{58992F9F-D8F1-42A0-B3F2-A847E70E09B5}">
    <filterColumn colId="0" hiddenButton="1"/>
  </autoFilter>
  <tableColumns count="1">
    <tableColumn id="1" xr3:uid="{1039E51A-E5CC-4E80-AA33-A77FE3368314}" name="TOTAL**" dataDxfId="6" dataCellStyle="Normal_06 - Q3  chartrate"/>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6.bin"/><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C0A51-F4A1-426D-A6FA-B7F269B58612}">
  <sheetPr codeName="Sheet1">
    <pageSetUpPr autoPageBreaks="0"/>
  </sheetPr>
  <dimension ref="A1:C9"/>
  <sheetViews>
    <sheetView showGridLines="0" zoomScale="90" zoomScaleNormal="90" workbookViewId="0">
      <selection activeCell="C2" sqref="C2"/>
    </sheetView>
  </sheetViews>
  <sheetFormatPr defaultColWidth="8.6640625" defaultRowHeight="11.25"/>
  <cols>
    <col min="1" max="1" width="14.1640625" style="568" customWidth="1"/>
    <col min="2" max="2" width="1.6640625" style="566" customWidth="1"/>
    <col min="3" max="3" width="18.5" style="566" customWidth="1"/>
    <col min="4" max="4" width="22.1640625" style="566" customWidth="1"/>
    <col min="5" max="5" width="18" style="566" customWidth="1"/>
    <col min="6" max="6" width="72" style="566" customWidth="1"/>
    <col min="7" max="7" width="2.6640625" style="566" customWidth="1"/>
    <col min="8" max="9" width="12.1640625" style="566" customWidth="1"/>
    <col min="10" max="10" width="12.6640625" style="566" customWidth="1"/>
    <col min="11" max="11" width="2.33203125" style="566" customWidth="1"/>
    <col min="12" max="12" width="4.6640625" style="566" customWidth="1"/>
    <col min="13" max="13" width="13.6640625" style="566" customWidth="1"/>
    <col min="14" max="16384" width="8.6640625" style="566"/>
  </cols>
  <sheetData>
    <row r="1" spans="1:3" ht="22.5">
      <c r="A1" s="567" t="s">
        <v>0</v>
      </c>
    </row>
    <row r="2" spans="1:3" ht="22.5">
      <c r="A2" s="567"/>
      <c r="C2" s="566" t="s">
        <v>1</v>
      </c>
    </row>
    <row r="3" spans="1:3" ht="22.5">
      <c r="A3" s="567"/>
    </row>
    <row r="4" spans="1:3" ht="22.5">
      <c r="A4" s="567"/>
    </row>
    <row r="5" spans="1:3" customFormat="1"/>
    <row r="6" spans="1:3" customFormat="1"/>
    <row r="7" spans="1:3" customFormat="1"/>
    <row r="8" spans="1:3" customFormat="1"/>
    <row r="9" spans="1:3" customFormat="1"/>
  </sheetData>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autoPageBreaks="0" fitToPage="1"/>
  </sheetPr>
  <dimension ref="A1:AL233"/>
  <sheetViews>
    <sheetView showGridLines="0" topLeftCell="A4" zoomScale="80" zoomScaleNormal="80" workbookViewId="0">
      <selection activeCell="C7" sqref="C7:N30"/>
    </sheetView>
  </sheetViews>
  <sheetFormatPr defaultColWidth="10.33203125" defaultRowHeight="12"/>
  <cols>
    <col min="1" max="1" width="6.33203125" style="150" customWidth="1"/>
    <col min="2" max="2" width="29.33203125" style="150" customWidth="1"/>
    <col min="3" max="3" width="11.33203125" style="151" customWidth="1"/>
    <col min="4" max="4" width="13.6640625" style="151" customWidth="1"/>
    <col min="5" max="12" width="12.33203125" style="151" customWidth="1"/>
    <col min="13" max="13" width="17.6640625" style="151" customWidth="1"/>
    <col min="14" max="14" width="17.83203125" style="151" customWidth="1"/>
    <col min="15" max="15" width="10.33203125" style="150" customWidth="1"/>
    <col min="16" max="16" width="10.5" style="150" hidden="1" customWidth="1"/>
    <col min="17" max="17" width="1.6640625" style="150" hidden="1" customWidth="1"/>
    <col min="18" max="18" width="12.33203125" style="150" hidden="1" customWidth="1"/>
    <col min="19" max="19" width="1.1640625" style="150" hidden="1" customWidth="1"/>
    <col min="20" max="20" width="12.33203125" style="150" hidden="1" customWidth="1"/>
    <col min="21" max="21" width="1.1640625" style="150" hidden="1" customWidth="1"/>
    <col min="22" max="22" width="12.33203125" style="150" hidden="1" customWidth="1"/>
    <col min="23" max="23" width="1.1640625" style="150" hidden="1" customWidth="1"/>
    <col min="24" max="24" width="12.33203125" style="150" hidden="1" customWidth="1"/>
    <col min="25" max="25" width="1.33203125" style="150" hidden="1" customWidth="1"/>
    <col min="26" max="26" width="14" style="150" hidden="1" customWidth="1"/>
    <col min="27" max="27" width="9.6640625" style="150" bestFit="1" customWidth="1"/>
    <col min="28" max="28" width="10.33203125" style="150" bestFit="1" customWidth="1"/>
    <col min="29" max="29" width="13.33203125" style="150" bestFit="1" customWidth="1"/>
    <col min="30" max="31" width="9.33203125" style="150" bestFit="1" customWidth="1"/>
    <col min="32" max="32" width="12.6640625" style="150" bestFit="1" customWidth="1"/>
    <col min="33" max="33" width="9.33203125" style="150" bestFit="1" customWidth="1"/>
    <col min="34" max="34" width="15.1640625" style="150" customWidth="1"/>
    <col min="35" max="35" width="10.33203125" style="150" customWidth="1"/>
    <col min="36" max="36" width="11.1640625" style="150" bestFit="1" customWidth="1"/>
    <col min="37" max="37" width="13" style="150" bestFit="1" customWidth="1"/>
    <col min="38" max="38" width="12.1640625" style="151" customWidth="1"/>
    <col min="39" max="16384" width="10.33203125" style="150"/>
  </cols>
  <sheetData>
    <row r="1" spans="1:26" ht="21">
      <c r="A1" s="729" t="s">
        <v>881</v>
      </c>
      <c r="B1" s="730"/>
      <c r="C1" s="162"/>
      <c r="D1" s="162"/>
      <c r="E1" s="162"/>
      <c r="F1" s="162"/>
      <c r="G1" s="162"/>
      <c r="H1" s="162"/>
      <c r="I1" s="162"/>
      <c r="J1" s="162"/>
      <c r="K1" s="162"/>
      <c r="L1" s="162"/>
      <c r="M1" s="162"/>
      <c r="N1" s="162"/>
      <c r="Y1" s="157"/>
      <c r="Z1" s="157"/>
    </row>
    <row r="2" spans="1:26">
      <c r="A2" s="234"/>
      <c r="B2" s="235"/>
      <c r="C2" s="235"/>
      <c r="D2" s="236"/>
      <c r="E2" s="236"/>
      <c r="F2" s="236"/>
      <c r="G2" s="236"/>
      <c r="H2" s="236" t="s">
        <v>882</v>
      </c>
      <c r="I2" s="236" t="s">
        <v>883</v>
      </c>
      <c r="J2" s="236"/>
      <c r="K2" s="236" t="s">
        <v>884</v>
      </c>
      <c r="L2" s="236" t="s">
        <v>885</v>
      </c>
      <c r="M2" s="236"/>
      <c r="N2" s="236" t="s">
        <v>648</v>
      </c>
      <c r="P2" s="270"/>
      <c r="R2" s="359"/>
      <c r="T2" s="359"/>
      <c r="V2" s="361"/>
      <c r="X2" s="331"/>
      <c r="Y2" s="157"/>
      <c r="Z2" s="331"/>
    </row>
    <row r="3" spans="1:26">
      <c r="A3" s="237"/>
      <c r="B3" s="238"/>
      <c r="C3" s="238"/>
      <c r="D3" s="239"/>
      <c r="E3" s="239" t="s">
        <v>886</v>
      </c>
      <c r="F3" s="239" t="s">
        <v>887</v>
      </c>
      <c r="G3" s="239" t="s">
        <v>888</v>
      </c>
      <c r="H3" s="239" t="s">
        <v>889</v>
      </c>
      <c r="I3" s="239" t="s">
        <v>890</v>
      </c>
      <c r="J3" s="239"/>
      <c r="K3" s="239" t="s">
        <v>891</v>
      </c>
      <c r="L3" s="239" t="s">
        <v>892</v>
      </c>
      <c r="M3" s="239"/>
      <c r="N3" s="239" t="s">
        <v>884</v>
      </c>
      <c r="P3" s="271"/>
      <c r="R3" s="290"/>
      <c r="T3" s="290" t="s">
        <v>775</v>
      </c>
      <c r="V3" s="393" t="s">
        <v>775</v>
      </c>
      <c r="X3" s="288"/>
      <c r="Y3" s="157"/>
      <c r="Z3" s="288"/>
    </row>
    <row r="4" spans="1:26">
      <c r="A4" s="240"/>
      <c r="B4" s="238"/>
      <c r="C4" s="238" t="s">
        <v>893</v>
      </c>
      <c r="D4" s="239" t="s">
        <v>894</v>
      </c>
      <c r="E4" s="239" t="s">
        <v>895</v>
      </c>
      <c r="F4" s="239" t="s">
        <v>896</v>
      </c>
      <c r="G4" s="239" t="s">
        <v>897</v>
      </c>
      <c r="H4" s="239" t="s">
        <v>898</v>
      </c>
      <c r="I4" s="239" t="s">
        <v>899</v>
      </c>
      <c r="J4" s="239" t="s">
        <v>900</v>
      </c>
      <c r="K4" s="239" t="s">
        <v>901</v>
      </c>
      <c r="L4" s="239" t="s">
        <v>902</v>
      </c>
      <c r="M4" s="239" t="s">
        <v>682</v>
      </c>
      <c r="N4" s="239" t="s">
        <v>903</v>
      </c>
      <c r="P4" s="271" t="s">
        <v>904</v>
      </c>
      <c r="R4" s="290" t="s">
        <v>865</v>
      </c>
      <c r="T4" s="290" t="s">
        <v>905</v>
      </c>
      <c r="V4" s="393" t="s">
        <v>906</v>
      </c>
      <c r="X4" s="288"/>
      <c r="Y4" s="157"/>
      <c r="Z4" s="288"/>
    </row>
    <row r="5" spans="1:26">
      <c r="A5" s="241" t="s">
        <v>907</v>
      </c>
      <c r="B5" s="242"/>
      <c r="C5" s="242" t="s">
        <v>908</v>
      </c>
      <c r="D5" s="243" t="s">
        <v>909</v>
      </c>
      <c r="E5" s="243" t="s">
        <v>910</v>
      </c>
      <c r="F5" s="243" t="s">
        <v>911</v>
      </c>
      <c r="G5" s="243" t="s">
        <v>912</v>
      </c>
      <c r="H5" s="243" t="s">
        <v>913</v>
      </c>
      <c r="I5" s="243" t="s">
        <v>914</v>
      </c>
      <c r="J5" s="243" t="s">
        <v>911</v>
      </c>
      <c r="K5" s="244" t="s">
        <v>915</v>
      </c>
      <c r="L5" s="243" t="s">
        <v>916</v>
      </c>
      <c r="M5" s="243" t="s">
        <v>693</v>
      </c>
      <c r="N5" s="243" t="s">
        <v>917</v>
      </c>
      <c r="P5" s="272" t="s">
        <v>716</v>
      </c>
      <c r="R5" s="291"/>
      <c r="T5" s="291"/>
      <c r="V5" s="265"/>
      <c r="X5" s="289"/>
      <c r="Y5" s="157"/>
      <c r="Z5" s="289"/>
    </row>
    <row r="6" spans="1:26" ht="17.25" customHeight="1">
      <c r="A6" s="152"/>
      <c r="B6" s="152"/>
      <c r="C6" s="151">
        <v>3</v>
      </c>
      <c r="D6" s="151">
        <v>4</v>
      </c>
      <c r="E6" s="151">
        <v>5</v>
      </c>
      <c r="F6" s="151">
        <v>6</v>
      </c>
      <c r="G6" s="151">
        <v>7</v>
      </c>
      <c r="H6" s="151">
        <v>8</v>
      </c>
      <c r="I6" s="151">
        <v>9</v>
      </c>
      <c r="J6" s="151">
        <v>10</v>
      </c>
      <c r="K6" s="151">
        <v>11</v>
      </c>
      <c r="L6" s="151">
        <v>12</v>
      </c>
      <c r="M6" s="152">
        <v>13</v>
      </c>
      <c r="N6" s="152">
        <v>14</v>
      </c>
      <c r="O6" s="151"/>
      <c r="P6" s="151"/>
      <c r="Q6" s="151"/>
      <c r="S6" s="151"/>
      <c r="U6" s="151"/>
      <c r="Y6" s="157"/>
    </row>
    <row r="7" spans="1:26">
      <c r="A7" s="153">
        <v>1</v>
      </c>
      <c r="B7" s="154" t="s">
        <v>620</v>
      </c>
      <c r="C7" s="687">
        <f>Found27RatesLink!D14</f>
        <v>234.97</v>
      </c>
      <c r="D7" s="155">
        <f>Found27RatesLink!E14</f>
        <v>424.36</v>
      </c>
      <c r="E7" s="155">
        <f>Found27RatesLink!F14</f>
        <v>1945.84</v>
      </c>
      <c r="F7" s="155">
        <f>Found27RatesLink!G14</f>
        <v>499.05</v>
      </c>
      <c r="G7" s="155">
        <f>Found27RatesLink!H14</f>
        <v>76.959999999999994</v>
      </c>
      <c r="H7" s="155">
        <f>Found27RatesLink!I14</f>
        <v>281.62</v>
      </c>
      <c r="I7" s="155">
        <f>Found27RatesLink!J14</f>
        <v>226.58</v>
      </c>
      <c r="J7" s="155">
        <f>Found27RatesLink!K14</f>
        <v>56.31</v>
      </c>
      <c r="K7" s="155">
        <f>Found27RatesLink!L14</f>
        <v>540.34</v>
      </c>
      <c r="L7" s="700">
        <f>Found27RatesLink!M14</f>
        <v>1036.8</v>
      </c>
      <c r="M7" s="156">
        <f>Found27RatesLink!N14</f>
        <v>0</v>
      </c>
      <c r="N7" s="156">
        <f>Found27RatesLink!O14</f>
        <v>5322.83</v>
      </c>
      <c r="P7" s="273">
        <f>N7-T7</f>
        <v>596.8100000000004</v>
      </c>
      <c r="R7" s="267">
        <v>4464.08</v>
      </c>
      <c r="T7" s="267">
        <v>4726.0199999999995</v>
      </c>
      <c r="V7" s="267">
        <v>4726.0199999999995</v>
      </c>
      <c r="X7" s="267"/>
      <c r="Y7" s="157"/>
      <c r="Z7" s="267"/>
    </row>
    <row r="8" spans="1:26">
      <c r="A8" s="158">
        <v>2</v>
      </c>
      <c r="B8" s="159" t="s">
        <v>918</v>
      </c>
      <c r="C8" s="688">
        <f>Found27RatesLink!D15</f>
        <v>234.97</v>
      </c>
      <c r="D8" s="686">
        <f>Found27RatesLink!E15</f>
        <v>424.36</v>
      </c>
      <c r="E8" s="686">
        <f>Found27RatesLink!F15</f>
        <v>1945.84</v>
      </c>
      <c r="F8" s="686">
        <f>Found27RatesLink!G15</f>
        <v>499.05</v>
      </c>
      <c r="G8" s="686">
        <f>Found27RatesLink!H15</f>
        <v>76.959999999999994</v>
      </c>
      <c r="H8" s="686">
        <f>Found27RatesLink!I15</f>
        <v>281.62</v>
      </c>
      <c r="I8" s="686">
        <f>Found27RatesLink!J15</f>
        <v>226.58</v>
      </c>
      <c r="J8" s="686">
        <f>Found27RatesLink!K15</f>
        <v>56.31</v>
      </c>
      <c r="K8" s="686">
        <f>Found27RatesLink!L15</f>
        <v>540.34</v>
      </c>
      <c r="L8" s="701">
        <f>Found27RatesLink!M15</f>
        <v>1036.8</v>
      </c>
      <c r="M8" s="160">
        <f>Found27RatesLink!N15</f>
        <v>0</v>
      </c>
      <c r="N8" s="160">
        <f>Found27RatesLink!O15</f>
        <v>5322.83</v>
      </c>
      <c r="P8" s="273">
        <f t="shared" ref="P8:P30" si="0">N8-T8</f>
        <v>596.8100000000004</v>
      </c>
      <c r="R8" s="268">
        <v>4464.08</v>
      </c>
      <c r="T8" s="268">
        <v>4726.0199999999995</v>
      </c>
      <c r="V8" s="268">
        <v>4726.0199999999995</v>
      </c>
      <c r="X8" s="268"/>
      <c r="Y8" s="157"/>
      <c r="Z8" s="268"/>
    </row>
    <row r="9" spans="1:26">
      <c r="A9" s="158">
        <v>3</v>
      </c>
      <c r="B9" s="159" t="s">
        <v>919</v>
      </c>
      <c r="C9" s="688">
        <f>Found27RatesLink!D16</f>
        <v>469.93</v>
      </c>
      <c r="D9" s="686">
        <f>Found27RatesLink!E16</f>
        <v>848.74</v>
      </c>
      <c r="E9" s="686">
        <f>Found27RatesLink!F16</f>
        <v>3891.69</v>
      </c>
      <c r="F9" s="686">
        <f>Found27RatesLink!G16</f>
        <v>998.14</v>
      </c>
      <c r="G9" s="686">
        <f>Found27RatesLink!H16</f>
        <v>154</v>
      </c>
      <c r="H9" s="686">
        <f>Found27RatesLink!I16</f>
        <v>563.28</v>
      </c>
      <c r="I9" s="686">
        <f>Found27RatesLink!J16</f>
        <v>453.16</v>
      </c>
      <c r="J9" s="686">
        <f>Found27RatesLink!K16</f>
        <v>112.67</v>
      </c>
      <c r="K9" s="686">
        <f>Found27RatesLink!L16</f>
        <v>1080.67</v>
      </c>
      <c r="L9" s="701">
        <f>Found27RatesLink!M16</f>
        <v>2073.56</v>
      </c>
      <c r="M9" s="160">
        <f>Found27RatesLink!N16</f>
        <v>0</v>
      </c>
      <c r="N9" s="160">
        <f>Found27RatesLink!O16</f>
        <v>10645.84</v>
      </c>
      <c r="P9" s="273">
        <f t="shared" si="0"/>
        <v>1193.58</v>
      </c>
      <c r="R9" s="268">
        <v>8928.340000000002</v>
      </c>
      <c r="T9" s="268">
        <v>9452.26</v>
      </c>
      <c r="V9" s="268">
        <v>9452.26</v>
      </c>
      <c r="X9" s="268"/>
      <c r="Y9" s="157"/>
      <c r="Z9" s="268"/>
    </row>
    <row r="10" spans="1:26">
      <c r="A10" s="158">
        <v>4</v>
      </c>
      <c r="B10" s="159" t="s">
        <v>920</v>
      </c>
      <c r="C10" s="688">
        <f>Found27RatesLink!D17</f>
        <v>469.93</v>
      </c>
      <c r="D10" s="686">
        <f>Found27RatesLink!E17</f>
        <v>848.74</v>
      </c>
      <c r="E10" s="686">
        <f>Found27RatesLink!F17</f>
        <v>3891.63</v>
      </c>
      <c r="F10" s="686">
        <f>Found27RatesLink!G17</f>
        <v>998.14</v>
      </c>
      <c r="G10" s="686">
        <f>Found27RatesLink!H17</f>
        <v>154.02000000000001</v>
      </c>
      <c r="H10" s="686">
        <f>Found27RatesLink!I17</f>
        <v>563.28</v>
      </c>
      <c r="I10" s="686">
        <f>Found27RatesLink!J17</f>
        <v>453.16</v>
      </c>
      <c r="J10" s="686">
        <f>Found27RatesLink!K17</f>
        <v>168.97</v>
      </c>
      <c r="K10" s="686">
        <f>Found27RatesLink!L17</f>
        <v>1080.67</v>
      </c>
      <c r="L10" s="701">
        <f>Found27RatesLink!M17</f>
        <v>2073.56</v>
      </c>
      <c r="M10" s="160">
        <f>Found27RatesLink!N17</f>
        <v>0</v>
      </c>
      <c r="N10" s="160">
        <f>Found27RatesLink!O17</f>
        <v>10702.1</v>
      </c>
      <c r="P10" s="273">
        <f t="shared" si="0"/>
        <v>1196.8100000000013</v>
      </c>
      <c r="R10" s="268">
        <v>8979.1</v>
      </c>
      <c r="T10" s="268">
        <v>9505.2899999999991</v>
      </c>
      <c r="V10" s="268">
        <v>9505.2899999999991</v>
      </c>
      <c r="X10" s="268"/>
      <c r="Y10" s="157"/>
      <c r="Z10" s="268"/>
    </row>
    <row r="11" spans="1:26">
      <c r="A11" s="158">
        <v>5</v>
      </c>
      <c r="B11" s="159" t="s">
        <v>921</v>
      </c>
      <c r="C11" s="688">
        <f>Found27RatesLink!D18</f>
        <v>469.93</v>
      </c>
      <c r="D11" s="686">
        <f>Found27RatesLink!E18</f>
        <v>848.74</v>
      </c>
      <c r="E11" s="686">
        <f>Found27RatesLink!F18</f>
        <v>3424.65</v>
      </c>
      <c r="F11" s="686">
        <f>Found27RatesLink!G18</f>
        <v>718.52</v>
      </c>
      <c r="G11" s="686">
        <f>Found27RatesLink!H18</f>
        <v>166.94</v>
      </c>
      <c r="H11" s="686">
        <f>Found27RatesLink!I18</f>
        <v>563.28</v>
      </c>
      <c r="I11" s="686">
        <f>Found27RatesLink!J18</f>
        <v>453.16</v>
      </c>
      <c r="J11" s="686">
        <f>Found27RatesLink!K18</f>
        <v>276.02</v>
      </c>
      <c r="K11" s="686">
        <f>Found27RatesLink!L18</f>
        <v>1171.58</v>
      </c>
      <c r="L11" s="701">
        <f>Found27RatesLink!M18</f>
        <v>2239.9299999999998</v>
      </c>
      <c r="M11" s="160">
        <f>Found27RatesLink!N18</f>
        <v>0</v>
      </c>
      <c r="N11" s="160">
        <f>Found27RatesLink!O18</f>
        <v>10332.75</v>
      </c>
      <c r="P11" s="273">
        <f t="shared" si="0"/>
        <v>1201.1800000000003</v>
      </c>
      <c r="R11" s="268">
        <v>8618.84</v>
      </c>
      <c r="T11" s="268">
        <v>9131.57</v>
      </c>
      <c r="V11" s="268">
        <v>9131.57</v>
      </c>
      <c r="X11" s="268"/>
      <c r="Y11" s="157"/>
      <c r="Z11" s="268"/>
    </row>
    <row r="12" spans="1:26">
      <c r="A12" s="158">
        <v>6</v>
      </c>
      <c r="B12" s="159" t="s">
        <v>625</v>
      </c>
      <c r="C12" s="689">
        <f>Found27RatesLink!D19</f>
        <v>469.93</v>
      </c>
      <c r="D12" s="690">
        <f>Found27RatesLink!E19</f>
        <v>848.74</v>
      </c>
      <c r="E12" s="690">
        <f>Found27RatesLink!F19</f>
        <v>5036.2299999999996</v>
      </c>
      <c r="F12" s="690">
        <f>Found27RatesLink!G19</f>
        <v>598.16</v>
      </c>
      <c r="G12" s="690">
        <f>Found27RatesLink!H19</f>
        <v>161.88</v>
      </c>
      <c r="H12" s="690">
        <f>Found27RatesLink!I19</f>
        <v>901.24</v>
      </c>
      <c r="I12" s="690">
        <f>Found27RatesLink!J19</f>
        <v>472.52</v>
      </c>
      <c r="J12" s="690">
        <f>Found27RatesLink!K19</f>
        <v>636.49</v>
      </c>
      <c r="K12" s="690">
        <f>Found27RatesLink!L19</f>
        <v>1135.97</v>
      </c>
      <c r="L12" s="702">
        <f>Found27RatesLink!M19</f>
        <v>1977.51</v>
      </c>
      <c r="M12" s="160">
        <f>Found27RatesLink!N19</f>
        <v>0</v>
      </c>
      <c r="N12" s="160">
        <f>Found27RatesLink!O19</f>
        <v>12238.669999999998</v>
      </c>
      <c r="P12" s="273">
        <f t="shared" si="0"/>
        <v>1196.0799999999981</v>
      </c>
      <c r="R12" s="269">
        <v>10475.879999999999</v>
      </c>
      <c r="T12" s="269">
        <v>11042.59</v>
      </c>
      <c r="V12" s="269">
        <v>11042.59</v>
      </c>
      <c r="X12" s="269"/>
      <c r="Y12" s="157"/>
      <c r="Z12" s="269"/>
    </row>
    <row r="13" spans="1:26">
      <c r="A13" s="348">
        <v>7</v>
      </c>
      <c r="B13" s="349" t="s">
        <v>922</v>
      </c>
      <c r="C13" s="691">
        <f>Found27RatesLink!D23</f>
        <v>469.93</v>
      </c>
      <c r="D13" s="691">
        <f>Found27RatesLink!E23</f>
        <v>848.74</v>
      </c>
      <c r="E13" s="691">
        <f>Found27RatesLink!F23</f>
        <v>8561.64</v>
      </c>
      <c r="F13" s="691">
        <f>Found27RatesLink!G23</f>
        <v>598.16</v>
      </c>
      <c r="G13" s="691">
        <f>Found27RatesLink!H23</f>
        <v>267.63</v>
      </c>
      <c r="H13" s="691">
        <f>Found27RatesLink!I23</f>
        <v>1577.15</v>
      </c>
      <c r="I13" s="691">
        <f>Found27RatesLink!J23</f>
        <v>472.52</v>
      </c>
      <c r="J13" s="691">
        <f>Found27RatesLink!K23</f>
        <v>636.49</v>
      </c>
      <c r="K13" s="691">
        <f>Found27RatesLink!L23</f>
        <v>2126.02</v>
      </c>
      <c r="L13" s="691">
        <f>Found27RatesLink!M23</f>
        <v>2488.6799999999998</v>
      </c>
      <c r="M13" s="691">
        <f>Found27RatesLink!N23</f>
        <v>0</v>
      </c>
      <c r="N13" s="691">
        <f>Found27RatesLink!O23</f>
        <v>18046.96</v>
      </c>
      <c r="P13" s="273">
        <f t="shared" si="0"/>
        <v>1556.1999999999971</v>
      </c>
      <c r="R13" s="266">
        <v>15697.710000000001</v>
      </c>
      <c r="T13" s="266">
        <v>16490.760000000002</v>
      </c>
      <c r="V13" s="266">
        <v>16490.760000000002</v>
      </c>
      <c r="X13" s="266"/>
      <c r="Y13" s="157"/>
      <c r="Z13" s="266"/>
    </row>
    <row r="14" spans="1:26">
      <c r="A14" s="345">
        <v>8</v>
      </c>
      <c r="B14" s="346" t="s">
        <v>923</v>
      </c>
      <c r="C14" s="692">
        <f>Found27RatesLink!D24</f>
        <v>3243.28</v>
      </c>
      <c r="D14" s="347">
        <f>Found27RatesLink!E24</f>
        <v>0</v>
      </c>
      <c r="E14" s="347">
        <f>Found27RatesLink!F24</f>
        <v>10702.02</v>
      </c>
      <c r="F14" s="347">
        <f>Found27RatesLink!G24</f>
        <v>9992.32</v>
      </c>
      <c r="G14" s="347">
        <f>Found27RatesLink!H24</f>
        <v>516.26</v>
      </c>
      <c r="H14" s="347">
        <f>Found27RatesLink!I24</f>
        <v>450.6</v>
      </c>
      <c r="I14" s="347">
        <f>Found27RatesLink!J24</f>
        <v>0</v>
      </c>
      <c r="J14" s="347">
        <f>Found27RatesLink!K24</f>
        <v>0</v>
      </c>
      <c r="K14" s="347">
        <f>Found27RatesLink!L24</f>
        <v>3622.9</v>
      </c>
      <c r="L14" s="347">
        <f>Found27RatesLink!M24</f>
        <v>4718.22</v>
      </c>
      <c r="M14" s="347">
        <f>Found27RatesLink!N24</f>
        <v>0</v>
      </c>
      <c r="N14" s="694">
        <f>Found27RatesLink!O24</f>
        <v>33245.599999999999</v>
      </c>
      <c r="P14" s="273">
        <f t="shared" si="0"/>
        <v>2474.4799999999923</v>
      </c>
      <c r="R14" s="267">
        <v>29419.35</v>
      </c>
      <c r="T14" s="267">
        <v>30771.120000000006</v>
      </c>
      <c r="V14" s="267">
        <v>30771.120000000006</v>
      </c>
      <c r="X14" s="267"/>
      <c r="Y14" s="157"/>
      <c r="Z14" s="267"/>
    </row>
    <row r="15" spans="1:26">
      <c r="A15" s="342">
        <v>9</v>
      </c>
      <c r="B15" s="343" t="s">
        <v>924</v>
      </c>
      <c r="C15" s="693">
        <f>Found27RatesLink!D25</f>
        <v>4137.24</v>
      </c>
      <c r="D15" s="344">
        <f>Found27RatesLink!E25</f>
        <v>0</v>
      </c>
      <c r="E15" s="344">
        <f>Found27RatesLink!F25</f>
        <v>0</v>
      </c>
      <c r="F15" s="344">
        <f>Found27RatesLink!G25</f>
        <v>63.2</v>
      </c>
      <c r="G15" s="344">
        <f>Found27RatesLink!H25</f>
        <v>0</v>
      </c>
      <c r="H15" s="344">
        <f>Found27RatesLink!I25</f>
        <v>0</v>
      </c>
      <c r="I15" s="344">
        <f>Found27RatesLink!J25</f>
        <v>0</v>
      </c>
      <c r="J15" s="344">
        <f>Found27RatesLink!K25</f>
        <v>0</v>
      </c>
      <c r="K15" s="344">
        <f>Found27RatesLink!L25</f>
        <v>0</v>
      </c>
      <c r="L15" s="344">
        <f>Found27RatesLink!M25</f>
        <v>0</v>
      </c>
      <c r="M15" s="344">
        <f>Found27RatesLink!N25</f>
        <v>39280.879999999997</v>
      </c>
      <c r="N15" s="695">
        <f>Found27RatesLink!O25</f>
        <v>43481.32</v>
      </c>
      <c r="P15" s="273">
        <f t="shared" si="0"/>
        <v>6365.9099999999962</v>
      </c>
      <c r="R15" s="269">
        <v>34290.99</v>
      </c>
      <c r="T15" s="269">
        <v>37115.410000000003</v>
      </c>
      <c r="V15" s="269">
        <v>37115.410000000003</v>
      </c>
      <c r="X15" s="269"/>
      <c r="Y15" s="157"/>
      <c r="Z15" s="269"/>
    </row>
    <row r="16" spans="1:26">
      <c r="A16" s="350">
        <v>10</v>
      </c>
      <c r="B16" s="351" t="s">
        <v>925</v>
      </c>
      <c r="C16" s="697">
        <f>Found27RatesLink!D26</f>
        <v>120.5</v>
      </c>
      <c r="D16" s="367">
        <f>Found27RatesLink!E26</f>
        <v>210.87</v>
      </c>
      <c r="E16" s="367">
        <f>Found27RatesLink!F26</f>
        <v>1476.04</v>
      </c>
      <c r="F16" s="367">
        <f>Found27RatesLink!G26</f>
        <v>210.87</v>
      </c>
      <c r="G16" s="367">
        <f>Found27RatesLink!H26</f>
        <v>60.24</v>
      </c>
      <c r="H16" s="367">
        <f>Found27RatesLink!I26</f>
        <v>150.61000000000001</v>
      </c>
      <c r="I16" s="367">
        <f>Found27RatesLink!J26</f>
        <v>90.37</v>
      </c>
      <c r="J16" s="367">
        <f>Found27RatesLink!K26</f>
        <v>30.13</v>
      </c>
      <c r="K16" s="367">
        <f>Found27RatesLink!L26</f>
        <v>361.48</v>
      </c>
      <c r="L16" s="367">
        <f>Found27RatesLink!M26</f>
        <v>384.32</v>
      </c>
      <c r="M16" s="367">
        <f>Found27RatesLink!N26</f>
        <v>0</v>
      </c>
      <c r="N16" s="703">
        <f>Found27RatesLink!O26</f>
        <v>3095.43</v>
      </c>
      <c r="P16" s="273">
        <f t="shared" si="0"/>
        <v>377.17999999999984</v>
      </c>
      <c r="R16" s="267">
        <v>2554.0699999999997</v>
      </c>
      <c r="T16" s="267">
        <v>2718.25</v>
      </c>
      <c r="V16" s="267">
        <v>2724.17</v>
      </c>
      <c r="X16" s="267"/>
      <c r="Y16" s="157"/>
      <c r="Z16" s="267"/>
    </row>
    <row r="17" spans="1:26">
      <c r="A17" s="350">
        <v>11</v>
      </c>
      <c r="B17" s="351" t="s">
        <v>926</v>
      </c>
      <c r="C17" s="698">
        <f>Found27RatesLink!D27</f>
        <v>129.25</v>
      </c>
      <c r="D17" s="696">
        <f>Found27RatesLink!E27</f>
        <v>226.15</v>
      </c>
      <c r="E17" s="696">
        <f>Found27RatesLink!F27</f>
        <v>1583.04</v>
      </c>
      <c r="F17" s="696">
        <f>Found27RatesLink!G27</f>
        <v>226.15</v>
      </c>
      <c r="G17" s="696">
        <f>Found27RatesLink!H27</f>
        <v>64.61</v>
      </c>
      <c r="H17" s="696">
        <f>Found27RatesLink!I27</f>
        <v>161.53</v>
      </c>
      <c r="I17" s="696">
        <f>Found27RatesLink!J27</f>
        <v>96.93</v>
      </c>
      <c r="J17" s="696">
        <f>Found27RatesLink!K27</f>
        <v>32.32</v>
      </c>
      <c r="K17" s="696">
        <f>Found27RatesLink!L27</f>
        <v>387.68</v>
      </c>
      <c r="L17" s="696">
        <f>Found27RatesLink!M27</f>
        <v>412.17</v>
      </c>
      <c r="M17" s="696">
        <f>Found27RatesLink!N27</f>
        <v>0</v>
      </c>
      <c r="N17" s="704">
        <f>Found27RatesLink!O27</f>
        <v>3319.8300000000004</v>
      </c>
      <c r="P17" s="273">
        <f t="shared" si="0"/>
        <v>438.61000000000013</v>
      </c>
      <c r="R17" s="268">
        <v>2695.7200000000003</v>
      </c>
      <c r="T17" s="268">
        <v>2881.2200000000003</v>
      </c>
      <c r="V17" s="268">
        <v>2887.5000000000005</v>
      </c>
      <c r="X17" s="268"/>
      <c r="Y17" s="157"/>
      <c r="Z17" s="268"/>
    </row>
    <row r="18" spans="1:26">
      <c r="A18" s="352">
        <v>12</v>
      </c>
      <c r="B18" s="353" t="s">
        <v>927</v>
      </c>
      <c r="C18" s="699">
        <f>Found27RatesLink!D28</f>
        <v>155.07</v>
      </c>
      <c r="D18" s="368">
        <f>Found27RatesLink!E28</f>
        <v>271.39</v>
      </c>
      <c r="E18" s="368">
        <f>Found27RatesLink!F28</f>
        <v>1899.66</v>
      </c>
      <c r="F18" s="368">
        <f>Found27RatesLink!G28</f>
        <v>271.39</v>
      </c>
      <c r="G18" s="368">
        <f>Found27RatesLink!H28</f>
        <v>77.53</v>
      </c>
      <c r="H18" s="368">
        <f>Found27RatesLink!I28</f>
        <v>193.83</v>
      </c>
      <c r="I18" s="368">
        <f>Found27RatesLink!J28</f>
        <v>116.3</v>
      </c>
      <c r="J18" s="368">
        <f>Found27RatesLink!K28</f>
        <v>38.770000000000003</v>
      </c>
      <c r="K18" s="368">
        <f>Found27RatesLink!L28</f>
        <v>465.22</v>
      </c>
      <c r="L18" s="368">
        <f>Found27RatesLink!M28</f>
        <v>494.61</v>
      </c>
      <c r="M18" s="368">
        <f>Found27RatesLink!N28</f>
        <v>0</v>
      </c>
      <c r="N18" s="705">
        <f>Found27RatesLink!O28</f>
        <v>3983.77</v>
      </c>
      <c r="P18" s="273">
        <f t="shared" si="0"/>
        <v>1090.1900000000005</v>
      </c>
      <c r="R18" s="269">
        <v>2515.4299999999998</v>
      </c>
      <c r="T18" s="269">
        <v>2893.5799999999995</v>
      </c>
      <c r="V18" s="269">
        <v>2899.8899999999994</v>
      </c>
      <c r="X18" s="269"/>
      <c r="Y18" s="157"/>
      <c r="Z18" s="269"/>
    </row>
    <row r="19" spans="1:26">
      <c r="A19" s="354">
        <v>13</v>
      </c>
      <c r="B19" s="355" t="s">
        <v>928</v>
      </c>
      <c r="C19" s="697">
        <f>Found27RatesLink!D29</f>
        <v>57.28</v>
      </c>
      <c r="D19" s="367">
        <f>Found27RatesLink!E29</f>
        <v>271.38</v>
      </c>
      <c r="E19" s="367">
        <f>Found27RatesLink!F29</f>
        <v>2649.26</v>
      </c>
      <c r="F19" s="367">
        <f>Found27RatesLink!G29</f>
        <v>0</v>
      </c>
      <c r="G19" s="367">
        <f>Found27RatesLink!H29</f>
        <v>128.53</v>
      </c>
      <c r="H19" s="367">
        <f>Found27RatesLink!I29</f>
        <v>19.7</v>
      </c>
      <c r="I19" s="367">
        <f>Found27RatesLink!J29</f>
        <v>107.27</v>
      </c>
      <c r="J19" s="367">
        <f>Found27RatesLink!K29</f>
        <v>557.44000000000005</v>
      </c>
      <c r="K19" s="367">
        <f>Found27RatesLink!L29</f>
        <v>0</v>
      </c>
      <c r="L19" s="367">
        <f>Found27RatesLink!M29</f>
        <v>497.03</v>
      </c>
      <c r="M19" s="708">
        <f>Found27RatesLink!N29</f>
        <v>0</v>
      </c>
      <c r="N19" s="709">
        <f>Found27RatesLink!O29</f>
        <v>4287.8900000000003</v>
      </c>
      <c r="P19" s="273">
        <f t="shared" si="0"/>
        <v>179.82000000000062</v>
      </c>
      <c r="R19" s="267">
        <v>3973.7100000000005</v>
      </c>
      <c r="T19" s="267">
        <v>4108.07</v>
      </c>
      <c r="V19" s="267">
        <v>4116.41</v>
      </c>
      <c r="X19" s="267"/>
      <c r="Y19" s="157"/>
      <c r="Z19" s="267"/>
    </row>
    <row r="20" spans="1:26">
      <c r="A20" s="356">
        <v>14</v>
      </c>
      <c r="B20" s="357" t="s">
        <v>929</v>
      </c>
      <c r="C20" s="698">
        <f>Found27RatesLink!D30</f>
        <v>60.86</v>
      </c>
      <c r="D20" s="696">
        <f>Found27RatesLink!E30</f>
        <v>288.35000000000002</v>
      </c>
      <c r="E20" s="696">
        <f>Found27RatesLink!F30</f>
        <v>2814.85</v>
      </c>
      <c r="F20" s="696">
        <f>Found27RatesLink!G30</f>
        <v>0</v>
      </c>
      <c r="G20" s="696">
        <f>Found27RatesLink!H30</f>
        <v>136.57</v>
      </c>
      <c r="H20" s="696">
        <f>Found27RatesLink!I30</f>
        <v>20.94</v>
      </c>
      <c r="I20" s="696">
        <f>Found27RatesLink!J30</f>
        <v>113.98</v>
      </c>
      <c r="J20" s="696">
        <f>Found27RatesLink!K30</f>
        <v>592.28</v>
      </c>
      <c r="K20" s="696">
        <f>Found27RatesLink!L30</f>
        <v>0</v>
      </c>
      <c r="L20" s="696">
        <f>Found27RatesLink!M30</f>
        <v>528.1</v>
      </c>
      <c r="M20" s="710">
        <f>Found27RatesLink!N30</f>
        <v>0</v>
      </c>
      <c r="N20" s="706">
        <f>Found27RatesLink!O30</f>
        <v>4555.93</v>
      </c>
      <c r="O20" s="157"/>
      <c r="P20" s="273">
        <f t="shared" si="0"/>
        <v>300.20000000000073</v>
      </c>
      <c r="Q20" s="157"/>
      <c r="R20" s="268">
        <v>4082.8600000000006</v>
      </c>
      <c r="S20" s="157"/>
      <c r="T20" s="268">
        <v>4255.7299999999996</v>
      </c>
      <c r="U20" s="157"/>
      <c r="V20" s="268">
        <v>4264.38</v>
      </c>
      <c r="X20" s="268"/>
      <c r="Y20" s="157"/>
      <c r="Z20" s="268"/>
    </row>
    <row r="21" spans="1:26">
      <c r="A21" s="356">
        <v>15</v>
      </c>
      <c r="B21" s="357" t="s">
        <v>930</v>
      </c>
      <c r="C21" s="698">
        <f>Found27RatesLink!D31</f>
        <v>64.44</v>
      </c>
      <c r="D21" s="696">
        <f>Found27RatesLink!E31</f>
        <v>305.32</v>
      </c>
      <c r="E21" s="696">
        <f>Found27RatesLink!F31</f>
        <v>2980.43</v>
      </c>
      <c r="F21" s="696">
        <f>Found27RatesLink!G31</f>
        <v>0</v>
      </c>
      <c r="G21" s="696">
        <f>Found27RatesLink!H31</f>
        <v>144.6</v>
      </c>
      <c r="H21" s="696">
        <f>Found27RatesLink!I31</f>
        <v>22.17</v>
      </c>
      <c r="I21" s="696">
        <f>Found27RatesLink!J31</f>
        <v>120.69</v>
      </c>
      <c r="J21" s="696">
        <f>Found27RatesLink!K31</f>
        <v>627.13</v>
      </c>
      <c r="K21" s="696">
        <f>Found27RatesLink!L31</f>
        <v>0</v>
      </c>
      <c r="L21" s="696">
        <f>Found27RatesLink!M31</f>
        <v>559.16</v>
      </c>
      <c r="M21" s="710">
        <f>Found27RatesLink!N31</f>
        <v>0</v>
      </c>
      <c r="N21" s="706">
        <f>Found27RatesLink!O31</f>
        <v>4823.9399999999996</v>
      </c>
      <c r="O21" s="157"/>
      <c r="P21" s="273">
        <f t="shared" si="0"/>
        <v>420.56999999999971</v>
      </c>
      <c r="Q21" s="157"/>
      <c r="R21" s="268">
        <v>4192.0199999999995</v>
      </c>
      <c r="S21" s="157"/>
      <c r="T21" s="268">
        <v>4403.37</v>
      </c>
      <c r="U21" s="157"/>
      <c r="V21" s="268">
        <v>4412.32</v>
      </c>
      <c r="X21" s="268"/>
      <c r="Y21" s="157"/>
      <c r="Z21" s="268"/>
    </row>
    <row r="22" spans="1:26">
      <c r="A22" s="356">
        <v>16</v>
      </c>
      <c r="B22" s="357" t="s">
        <v>931</v>
      </c>
      <c r="C22" s="698">
        <f>Found27RatesLink!D32</f>
        <v>68.02</v>
      </c>
      <c r="D22" s="696">
        <f>Found27RatesLink!E32</f>
        <v>322.27</v>
      </c>
      <c r="E22" s="696">
        <f>Found27RatesLink!F32</f>
        <v>3146</v>
      </c>
      <c r="F22" s="696">
        <f>Found27RatesLink!G32</f>
        <v>0</v>
      </c>
      <c r="G22" s="696">
        <f>Found27RatesLink!H32</f>
        <v>152.63</v>
      </c>
      <c r="H22" s="696">
        <f>Found27RatesLink!I32</f>
        <v>23.39</v>
      </c>
      <c r="I22" s="696">
        <f>Found27RatesLink!J32</f>
        <v>127.39</v>
      </c>
      <c r="J22" s="696">
        <f>Found27RatesLink!K32</f>
        <v>661.96</v>
      </c>
      <c r="K22" s="696">
        <f>Found27RatesLink!L32</f>
        <v>0</v>
      </c>
      <c r="L22" s="696">
        <f>Found27RatesLink!M32</f>
        <v>590.23</v>
      </c>
      <c r="M22" s="710">
        <f>Found27RatesLink!N32</f>
        <v>0</v>
      </c>
      <c r="N22" s="706">
        <f>Found27RatesLink!O32</f>
        <v>5091.8899999999994</v>
      </c>
      <c r="O22" s="157"/>
      <c r="P22" s="273">
        <f t="shared" si="0"/>
        <v>540.8799999999992</v>
      </c>
      <c r="Q22" s="157"/>
      <c r="R22" s="268">
        <v>4301.1499999999996</v>
      </c>
      <c r="S22" s="157"/>
      <c r="T22" s="268">
        <v>4551.01</v>
      </c>
      <c r="U22" s="157"/>
      <c r="V22" s="268">
        <v>4560.26</v>
      </c>
      <c r="X22" s="268"/>
      <c r="Y22" s="157"/>
      <c r="Z22" s="268"/>
    </row>
    <row r="23" spans="1:26">
      <c r="A23" s="356">
        <v>17</v>
      </c>
      <c r="B23" s="357" t="s">
        <v>932</v>
      </c>
      <c r="C23" s="698">
        <f>Found27RatesLink!D33</f>
        <v>71.59</v>
      </c>
      <c r="D23" s="696">
        <f>Found27RatesLink!E33</f>
        <v>339.23</v>
      </c>
      <c r="E23" s="696">
        <f>Found27RatesLink!F33</f>
        <v>3311.58</v>
      </c>
      <c r="F23" s="696">
        <f>Found27RatesLink!G33</f>
        <v>0</v>
      </c>
      <c r="G23" s="696">
        <f>Found27RatesLink!H33</f>
        <v>160.66999999999999</v>
      </c>
      <c r="H23" s="696">
        <f>Found27RatesLink!I33</f>
        <v>24.63</v>
      </c>
      <c r="I23" s="696">
        <f>Found27RatesLink!J33</f>
        <v>134.1</v>
      </c>
      <c r="J23" s="696">
        <f>Found27RatesLink!K33</f>
        <v>696.8</v>
      </c>
      <c r="K23" s="696">
        <f>Found27RatesLink!L33</f>
        <v>0</v>
      </c>
      <c r="L23" s="696">
        <f>Found27RatesLink!M33</f>
        <v>621.29</v>
      </c>
      <c r="M23" s="710">
        <f>Found27RatesLink!N33</f>
        <v>0</v>
      </c>
      <c r="N23" s="706">
        <f>Found27RatesLink!O33</f>
        <v>5359.89</v>
      </c>
      <c r="O23" s="157"/>
      <c r="P23" s="273">
        <f t="shared" si="0"/>
        <v>661.23999999999978</v>
      </c>
      <c r="Q23" s="157"/>
      <c r="R23" s="268">
        <v>4410.3</v>
      </c>
      <c r="S23" s="157"/>
      <c r="T23" s="268">
        <v>4698.6500000000005</v>
      </c>
      <c r="U23" s="157"/>
      <c r="V23" s="268">
        <v>4708.1900000000005</v>
      </c>
      <c r="X23" s="268"/>
      <c r="Y23" s="157"/>
      <c r="Z23" s="268"/>
    </row>
    <row r="24" spans="1:26">
      <c r="A24" s="356">
        <v>18</v>
      </c>
      <c r="B24" s="357" t="s">
        <v>933</v>
      </c>
      <c r="C24" s="698">
        <f>Found27RatesLink!D34</f>
        <v>80.19</v>
      </c>
      <c r="D24" s="696">
        <f>Found27RatesLink!E34</f>
        <v>379.95</v>
      </c>
      <c r="E24" s="696">
        <f>Found27RatesLink!F34</f>
        <v>3708.98</v>
      </c>
      <c r="F24" s="696">
        <f>Found27RatesLink!G34</f>
        <v>0</v>
      </c>
      <c r="G24" s="696">
        <f>Found27RatesLink!H34</f>
        <v>179.94</v>
      </c>
      <c r="H24" s="696">
        <f>Found27RatesLink!I34</f>
        <v>27.59</v>
      </c>
      <c r="I24" s="696">
        <f>Found27RatesLink!J34</f>
        <v>150.18</v>
      </c>
      <c r="J24" s="696">
        <f>Found27RatesLink!K34</f>
        <v>780.42</v>
      </c>
      <c r="K24" s="696">
        <f>Found27RatesLink!L34</f>
        <v>0</v>
      </c>
      <c r="L24" s="696">
        <f>Found27RatesLink!M34</f>
        <v>695.85</v>
      </c>
      <c r="M24" s="710">
        <f>Found27RatesLink!N34</f>
        <v>0</v>
      </c>
      <c r="N24" s="706">
        <f>Found27RatesLink!O34</f>
        <v>6003.1</v>
      </c>
      <c r="O24" s="157"/>
      <c r="P24" s="273">
        <f t="shared" si="0"/>
        <v>854.33999999999924</v>
      </c>
      <c r="Q24" s="157"/>
      <c r="R24" s="268">
        <v>4794.4199999999992</v>
      </c>
      <c r="S24" s="157"/>
      <c r="T24" s="268">
        <v>5148.7600000000011</v>
      </c>
      <c r="U24" s="157"/>
      <c r="V24" s="268">
        <v>5159.2200000000012</v>
      </c>
      <c r="X24" s="268"/>
      <c r="Y24" s="157"/>
      <c r="Z24" s="268"/>
    </row>
    <row r="25" spans="1:26">
      <c r="A25" s="356">
        <v>19</v>
      </c>
      <c r="B25" s="357" t="s">
        <v>934</v>
      </c>
      <c r="C25" s="698">
        <f>Found27RatesLink!D35</f>
        <v>88.78</v>
      </c>
      <c r="D25" s="696">
        <f>Found27RatesLink!E35</f>
        <v>420.64</v>
      </c>
      <c r="E25" s="696">
        <f>Found27RatesLink!F35</f>
        <v>4106.3599999999997</v>
      </c>
      <c r="F25" s="696">
        <f>Found27RatesLink!G35</f>
        <v>0</v>
      </c>
      <c r="G25" s="696">
        <f>Found27RatesLink!H35</f>
        <v>199.22</v>
      </c>
      <c r="H25" s="696">
        <f>Found27RatesLink!I35</f>
        <v>30.54</v>
      </c>
      <c r="I25" s="696">
        <f>Found27RatesLink!J35</f>
        <v>166.28</v>
      </c>
      <c r="J25" s="696">
        <f>Found27RatesLink!K35</f>
        <v>864.04</v>
      </c>
      <c r="K25" s="696">
        <f>Found27RatesLink!L35</f>
        <v>0</v>
      </c>
      <c r="L25" s="696">
        <f>Found27RatesLink!M35</f>
        <v>770.39</v>
      </c>
      <c r="M25" s="710">
        <f>Found27RatesLink!N35</f>
        <v>0</v>
      </c>
      <c r="N25" s="706">
        <f>Found27RatesLink!O35</f>
        <v>6646.25</v>
      </c>
      <c r="O25" s="157"/>
      <c r="P25" s="273">
        <f t="shared" si="0"/>
        <v>1143.0500000000002</v>
      </c>
      <c r="Q25" s="157"/>
      <c r="R25" s="268">
        <v>5056.46</v>
      </c>
      <c r="S25" s="157"/>
      <c r="T25" s="268">
        <v>5503.2</v>
      </c>
      <c r="U25" s="157"/>
      <c r="V25" s="268">
        <v>5514.38</v>
      </c>
      <c r="X25" s="268"/>
      <c r="Y25" s="157"/>
      <c r="Z25" s="268"/>
    </row>
    <row r="26" spans="1:26">
      <c r="A26" s="356">
        <v>20</v>
      </c>
      <c r="B26" s="357" t="s">
        <v>935</v>
      </c>
      <c r="C26" s="698">
        <f>Found27RatesLink!D36</f>
        <v>97.38</v>
      </c>
      <c r="D26" s="696">
        <f>Found27RatesLink!E36</f>
        <v>461.36</v>
      </c>
      <c r="E26" s="696">
        <f>Found27RatesLink!F36</f>
        <v>4503.75</v>
      </c>
      <c r="F26" s="696">
        <f>Found27RatesLink!G36</f>
        <v>0</v>
      </c>
      <c r="G26" s="696">
        <f>Found27RatesLink!H36</f>
        <v>218.5</v>
      </c>
      <c r="H26" s="696">
        <f>Found27RatesLink!I36</f>
        <v>33.5</v>
      </c>
      <c r="I26" s="696">
        <f>Found27RatesLink!J36</f>
        <v>182.37</v>
      </c>
      <c r="J26" s="696">
        <f>Found27RatesLink!K36</f>
        <v>947.65</v>
      </c>
      <c r="K26" s="696">
        <f>Found27RatesLink!L36</f>
        <v>0</v>
      </c>
      <c r="L26" s="696">
        <f>Found27RatesLink!M36</f>
        <v>844.95</v>
      </c>
      <c r="M26" s="710">
        <f>Found27RatesLink!N36</f>
        <v>0</v>
      </c>
      <c r="N26" s="706">
        <f>Found27RatesLink!O36</f>
        <v>7289.4599999999991</v>
      </c>
      <c r="O26" s="157"/>
      <c r="P26" s="273">
        <f t="shared" si="0"/>
        <v>1431.8199999999988</v>
      </c>
      <c r="Q26" s="157"/>
      <c r="R26" s="268">
        <v>5318.51</v>
      </c>
      <c r="S26" s="157"/>
      <c r="T26" s="268">
        <v>5857.64</v>
      </c>
      <c r="U26" s="157"/>
      <c r="V26" s="268">
        <v>5869.54</v>
      </c>
      <c r="X26" s="268"/>
      <c r="Y26" s="157"/>
      <c r="Z26" s="268"/>
    </row>
    <row r="27" spans="1:26">
      <c r="A27" s="356">
        <v>21</v>
      </c>
      <c r="B27" s="357" t="s">
        <v>936</v>
      </c>
      <c r="C27" s="698">
        <f>Found27RatesLink!D37</f>
        <v>105.97</v>
      </c>
      <c r="D27" s="696">
        <f>Found27RatesLink!E37</f>
        <v>502.07</v>
      </c>
      <c r="E27" s="696">
        <f>Found27RatesLink!F37</f>
        <v>4901.1400000000003</v>
      </c>
      <c r="F27" s="696">
        <f>Found27RatesLink!G37</f>
        <v>0</v>
      </c>
      <c r="G27" s="696">
        <f>Found27RatesLink!H37</f>
        <v>237.78</v>
      </c>
      <c r="H27" s="696">
        <f>Found27RatesLink!I37</f>
        <v>36.44</v>
      </c>
      <c r="I27" s="696">
        <f>Found27RatesLink!J37</f>
        <v>198.45</v>
      </c>
      <c r="J27" s="696">
        <f>Found27RatesLink!K37</f>
        <v>1031.27</v>
      </c>
      <c r="K27" s="696">
        <f>Found27RatesLink!L37</f>
        <v>0</v>
      </c>
      <c r="L27" s="696">
        <f>Found27RatesLink!M37</f>
        <v>919.51</v>
      </c>
      <c r="M27" s="710">
        <f>Found27RatesLink!N37</f>
        <v>0</v>
      </c>
      <c r="N27" s="706">
        <f>Found27RatesLink!O37</f>
        <v>7932.6299999999992</v>
      </c>
      <c r="O27" s="157"/>
      <c r="P27" s="273">
        <f t="shared" si="0"/>
        <v>1720.5600000000004</v>
      </c>
      <c r="Q27" s="157"/>
      <c r="R27" s="268">
        <v>5580.5899999999992</v>
      </c>
      <c r="S27" s="157"/>
      <c r="T27" s="268">
        <v>6212.0699999999988</v>
      </c>
      <c r="U27" s="157"/>
      <c r="V27" s="268">
        <v>6224.6899999999987</v>
      </c>
      <c r="X27" s="268"/>
      <c r="Y27" s="157"/>
      <c r="Z27" s="268"/>
    </row>
    <row r="28" spans="1:26">
      <c r="A28" s="356">
        <v>22</v>
      </c>
      <c r="B28" s="357" t="s">
        <v>937</v>
      </c>
      <c r="C28" s="698">
        <f>Found27RatesLink!D38</f>
        <v>114.55</v>
      </c>
      <c r="D28" s="696">
        <f>Found27RatesLink!E38</f>
        <v>542.78</v>
      </c>
      <c r="E28" s="696">
        <f>Found27RatesLink!F38</f>
        <v>5298.53</v>
      </c>
      <c r="F28" s="696">
        <f>Found27RatesLink!G38</f>
        <v>0</v>
      </c>
      <c r="G28" s="696">
        <f>Found27RatesLink!H38</f>
        <v>257.06</v>
      </c>
      <c r="H28" s="696">
        <f>Found27RatesLink!I38</f>
        <v>39.409999999999997</v>
      </c>
      <c r="I28" s="696">
        <f>Found27RatesLink!J38</f>
        <v>214.55</v>
      </c>
      <c r="J28" s="696">
        <f>Found27RatesLink!K38</f>
        <v>1114.8800000000001</v>
      </c>
      <c r="K28" s="696">
        <f>Found27RatesLink!L38</f>
        <v>0</v>
      </c>
      <c r="L28" s="696">
        <f>Found27RatesLink!M38</f>
        <v>994.08</v>
      </c>
      <c r="M28" s="710">
        <f>Found27RatesLink!N38</f>
        <v>0</v>
      </c>
      <c r="N28" s="706">
        <f>Found27RatesLink!O38</f>
        <v>8575.84</v>
      </c>
      <c r="O28" s="157"/>
      <c r="P28" s="273">
        <f t="shared" si="0"/>
        <v>2009.33</v>
      </c>
      <c r="Q28" s="157"/>
      <c r="R28" s="268">
        <v>5842.64</v>
      </c>
      <c r="S28" s="157"/>
      <c r="T28" s="268">
        <v>6566.51</v>
      </c>
      <c r="U28" s="157"/>
      <c r="V28" s="268">
        <v>6579.8600000000006</v>
      </c>
      <c r="X28" s="268"/>
      <c r="Y28" s="157"/>
      <c r="Z28" s="268"/>
    </row>
    <row r="29" spans="1:26">
      <c r="A29" s="356">
        <v>23</v>
      </c>
      <c r="B29" s="357" t="s">
        <v>938</v>
      </c>
      <c r="C29" s="698">
        <f>Found27RatesLink!D39</f>
        <v>128.88</v>
      </c>
      <c r="D29" s="696">
        <f>Found27RatesLink!E39</f>
        <v>610.61</v>
      </c>
      <c r="E29" s="696">
        <f>Found27RatesLink!F39</f>
        <v>5960.85</v>
      </c>
      <c r="F29" s="696">
        <f>Found27RatesLink!G39</f>
        <v>0</v>
      </c>
      <c r="G29" s="696">
        <f>Found27RatesLink!H39</f>
        <v>289.19</v>
      </c>
      <c r="H29" s="696">
        <f>Found27RatesLink!I39</f>
        <v>44.33</v>
      </c>
      <c r="I29" s="696">
        <f>Found27RatesLink!J39</f>
        <v>241.38</v>
      </c>
      <c r="J29" s="696">
        <f>Found27RatesLink!K39</f>
        <v>1254.25</v>
      </c>
      <c r="K29" s="696">
        <f>Found27RatesLink!L39</f>
        <v>0</v>
      </c>
      <c r="L29" s="696">
        <f>Found27RatesLink!M39</f>
        <v>1118.32</v>
      </c>
      <c r="M29" s="710">
        <f>Found27RatesLink!N39</f>
        <v>0</v>
      </c>
      <c r="N29" s="706">
        <f>Found27RatesLink!O39</f>
        <v>9647.81</v>
      </c>
      <c r="P29" s="273">
        <f t="shared" si="0"/>
        <v>2584.4499999999998</v>
      </c>
      <c r="Q29" s="157"/>
      <c r="R29" s="268">
        <v>6159.6200000000008</v>
      </c>
      <c r="S29" s="157"/>
      <c r="T29" s="268">
        <v>7063.36</v>
      </c>
      <c r="U29" s="157"/>
      <c r="V29" s="268">
        <v>7077.7099999999991</v>
      </c>
      <c r="X29" s="268"/>
      <c r="Y29" s="157"/>
      <c r="Z29" s="268"/>
    </row>
    <row r="30" spans="1:26">
      <c r="A30" s="356">
        <v>24</v>
      </c>
      <c r="B30" s="357" t="s">
        <v>939</v>
      </c>
      <c r="C30" s="699">
        <f>Found27RatesLink!D40</f>
        <v>143.19999999999999</v>
      </c>
      <c r="D30" s="368">
        <f>Found27RatesLink!E40</f>
        <v>678.47</v>
      </c>
      <c r="E30" s="368">
        <f>Found27RatesLink!F40</f>
        <v>6623.17</v>
      </c>
      <c r="F30" s="368">
        <f>Found27RatesLink!G40</f>
        <v>0</v>
      </c>
      <c r="G30" s="368">
        <f>Found27RatesLink!H40</f>
        <v>321.32</v>
      </c>
      <c r="H30" s="368">
        <f>Found27RatesLink!I40</f>
        <v>49.26</v>
      </c>
      <c r="I30" s="368">
        <f>Found27RatesLink!J40</f>
        <v>268.19</v>
      </c>
      <c r="J30" s="368">
        <f>Found27RatesLink!K40</f>
        <v>1393.6</v>
      </c>
      <c r="K30" s="368">
        <f>Found27RatesLink!L40</f>
        <v>0</v>
      </c>
      <c r="L30" s="368">
        <f>Found27RatesLink!M40</f>
        <v>1242.58</v>
      </c>
      <c r="M30" s="711">
        <f>Found27RatesLink!N40</f>
        <v>0</v>
      </c>
      <c r="N30" s="707">
        <f>Found27RatesLink!O40</f>
        <v>10719.789999999999</v>
      </c>
      <c r="P30" s="273">
        <f t="shared" si="0"/>
        <v>3159.5999999999976</v>
      </c>
      <c r="Q30" s="157"/>
      <c r="R30" s="269">
        <v>6476.57</v>
      </c>
      <c r="S30" s="157"/>
      <c r="T30" s="269">
        <v>7560.1900000000014</v>
      </c>
      <c r="U30" s="157"/>
      <c r="V30" s="269">
        <v>7575.5500000000011</v>
      </c>
      <c r="X30" s="269"/>
      <c r="Y30" s="157"/>
      <c r="Z30" s="269"/>
    </row>
    <row r="31" spans="1:26" ht="38.1" customHeight="1">
      <c r="Y31" s="157"/>
      <c r="Z31" s="157"/>
    </row>
    <row r="32" spans="1:26" hidden="1">
      <c r="Y32" s="157"/>
      <c r="Z32" s="157"/>
    </row>
    <row r="33" spans="25:26" hidden="1">
      <c r="Y33" s="157"/>
      <c r="Z33" s="157"/>
    </row>
    <row r="34" spans="25:26" hidden="1">
      <c r="Y34" s="157"/>
      <c r="Z34" s="157"/>
    </row>
    <row r="35" spans="25:26" hidden="1"/>
    <row r="36" spans="25:26" hidden="1"/>
    <row r="37" spans="25:26" hidden="1"/>
    <row r="38" spans="25:26" hidden="1"/>
    <row r="39" spans="25:26" hidden="1"/>
    <row r="40" spans="25:26" hidden="1"/>
    <row r="41" spans="25:26" hidden="1"/>
    <row r="42" spans="25:26" hidden="1"/>
    <row r="43" spans="25:26" hidden="1"/>
    <row r="44" spans="25:26" hidden="1"/>
    <row r="45" spans="25:26" hidden="1"/>
    <row r="46" spans="25:26" hidden="1"/>
    <row r="47" spans="25:26" hidden="1"/>
    <row r="48" spans="25:26" hidden="1"/>
    <row r="49" spans="3:21" hidden="1"/>
    <row r="50" spans="3:21" hidden="1"/>
    <row r="51" spans="3:21" hidden="1"/>
    <row r="52" spans="3:21" hidden="1"/>
    <row r="53" spans="3:21" hidden="1"/>
    <row r="54" spans="3:21" hidden="1"/>
    <row r="55" spans="3:21" hidden="1"/>
    <row r="56" spans="3:21" hidden="1"/>
    <row r="57" spans="3:21" hidden="1"/>
    <row r="58" spans="3:21" hidden="1"/>
    <row r="59" spans="3:21" hidden="1"/>
    <row r="60" spans="3:21" hidden="1"/>
    <row r="61" spans="3:21" hidden="1"/>
    <row r="62" spans="3:21" hidden="1">
      <c r="C62" s="157"/>
      <c r="D62" s="157"/>
      <c r="E62" s="157"/>
      <c r="F62" s="157"/>
      <c r="G62" s="157"/>
      <c r="H62" s="157"/>
      <c r="I62" s="157"/>
      <c r="J62" s="157"/>
      <c r="K62" s="157"/>
      <c r="L62" s="157"/>
      <c r="M62" s="157"/>
      <c r="N62" s="157"/>
      <c r="O62" s="157"/>
      <c r="P62" s="157"/>
      <c r="Q62" s="157"/>
      <c r="S62" s="157"/>
      <c r="U62" s="157"/>
    </row>
    <row r="63" spans="3:21" hidden="1">
      <c r="C63" s="157"/>
      <c r="D63" s="157"/>
      <c r="E63" s="157"/>
      <c r="F63" s="157"/>
      <c r="G63" s="157"/>
      <c r="H63" s="157"/>
      <c r="I63" s="157"/>
      <c r="J63" s="157"/>
      <c r="K63" s="157"/>
      <c r="L63" s="157"/>
      <c r="M63" s="157"/>
      <c r="N63" s="157"/>
    </row>
    <row r="64" spans="3:21" hidden="1">
      <c r="C64" s="157"/>
      <c r="D64" s="157"/>
      <c r="E64" s="157"/>
      <c r="F64" s="157"/>
      <c r="G64" s="157"/>
      <c r="H64" s="157"/>
      <c r="I64" s="157"/>
      <c r="J64" s="157"/>
      <c r="K64" s="157"/>
      <c r="L64" s="157"/>
      <c r="M64" s="157"/>
      <c r="N64" s="157"/>
    </row>
    <row r="65" spans="3:14" hidden="1">
      <c r="C65" s="157"/>
      <c r="D65" s="157"/>
      <c r="E65" s="157"/>
      <c r="F65" s="157"/>
      <c r="G65" s="157"/>
      <c r="H65" s="157"/>
      <c r="I65" s="157"/>
      <c r="J65" s="157"/>
      <c r="K65" s="157"/>
      <c r="L65" s="157"/>
      <c r="M65" s="157"/>
      <c r="N65" s="157"/>
    </row>
    <row r="66" spans="3:14" hidden="1">
      <c r="C66" s="157"/>
      <c r="D66" s="157"/>
      <c r="E66" s="157"/>
      <c r="F66" s="157"/>
      <c r="G66" s="157"/>
      <c r="H66" s="157"/>
      <c r="I66" s="157"/>
      <c r="J66" s="157"/>
      <c r="K66" s="157"/>
      <c r="L66" s="157"/>
      <c r="M66" s="157"/>
      <c r="N66" s="157"/>
    </row>
    <row r="67" spans="3:14" hidden="1">
      <c r="C67" s="157"/>
      <c r="D67" s="157"/>
      <c r="E67" s="157"/>
      <c r="F67" s="157"/>
      <c r="G67" s="157"/>
      <c r="H67" s="157"/>
      <c r="I67" s="157"/>
      <c r="J67" s="157"/>
      <c r="K67" s="157"/>
      <c r="L67" s="157"/>
      <c r="M67" s="157"/>
      <c r="N67" s="157"/>
    </row>
    <row r="68" spans="3:14" hidden="1">
      <c r="C68" s="157"/>
      <c r="D68" s="157"/>
      <c r="E68" s="157"/>
      <c r="F68" s="157"/>
      <c r="G68" s="157"/>
      <c r="H68" s="157"/>
      <c r="I68" s="157"/>
      <c r="J68" s="157"/>
      <c r="K68" s="157"/>
      <c r="L68" s="157"/>
      <c r="M68" s="157"/>
      <c r="N68" s="157"/>
    </row>
    <row r="69" spans="3:14" hidden="1">
      <c r="C69" s="157"/>
      <c r="D69" s="157"/>
      <c r="E69" s="157"/>
      <c r="F69" s="157"/>
      <c r="G69" s="157"/>
      <c r="H69" s="157"/>
      <c r="I69" s="157"/>
      <c r="J69" s="157"/>
      <c r="K69" s="157"/>
      <c r="L69" s="157"/>
      <c r="M69" s="157"/>
      <c r="N69" s="157"/>
    </row>
    <row r="70" spans="3:14" hidden="1">
      <c r="C70" s="157"/>
      <c r="D70" s="157"/>
      <c r="E70" s="157"/>
      <c r="F70" s="157"/>
      <c r="G70" s="157"/>
      <c r="H70" s="157"/>
      <c r="I70" s="157"/>
      <c r="J70" s="157"/>
      <c r="K70" s="157"/>
      <c r="L70" s="157"/>
      <c r="M70" s="157"/>
      <c r="N70" s="157"/>
    </row>
    <row r="71" spans="3:14" hidden="1">
      <c r="C71" s="157"/>
      <c r="D71" s="157"/>
      <c r="E71" s="157"/>
      <c r="F71" s="157"/>
      <c r="G71" s="157"/>
      <c r="H71" s="157"/>
      <c r="I71" s="157"/>
      <c r="J71" s="157"/>
      <c r="K71" s="157"/>
      <c r="L71" s="157"/>
      <c r="M71" s="157"/>
      <c r="N71" s="157"/>
    </row>
    <row r="72" spans="3:14" hidden="1">
      <c r="C72" s="157"/>
      <c r="D72" s="157"/>
      <c r="E72" s="157"/>
      <c r="F72" s="157"/>
      <c r="G72" s="157"/>
      <c r="H72" s="157"/>
      <c r="I72" s="157"/>
      <c r="J72" s="157"/>
      <c r="K72" s="157"/>
      <c r="L72" s="157"/>
      <c r="M72" s="157"/>
      <c r="N72" s="157"/>
    </row>
    <row r="73" spans="3:14" hidden="1">
      <c r="C73" s="157"/>
      <c r="D73" s="157"/>
      <c r="E73" s="157"/>
      <c r="F73" s="157"/>
      <c r="G73" s="157"/>
      <c r="H73" s="157"/>
      <c r="I73" s="157"/>
      <c r="J73" s="157"/>
      <c r="K73" s="157"/>
      <c r="L73" s="157"/>
      <c r="M73" s="157"/>
      <c r="N73" s="157"/>
    </row>
    <row r="74" spans="3:14" hidden="1">
      <c r="C74" s="157"/>
      <c r="D74" s="157"/>
      <c r="E74" s="157"/>
      <c r="F74" s="157"/>
      <c r="G74" s="157"/>
      <c r="H74" s="157"/>
      <c r="I74" s="157"/>
      <c r="J74" s="157"/>
      <c r="K74" s="157"/>
      <c r="L74" s="157"/>
      <c r="M74" s="157"/>
      <c r="N74" s="157"/>
    </row>
    <row r="75" spans="3:14" hidden="1">
      <c r="C75" s="157"/>
      <c r="D75" s="157"/>
      <c r="E75" s="157"/>
      <c r="F75" s="157"/>
      <c r="G75" s="157"/>
      <c r="H75" s="157"/>
      <c r="I75" s="157"/>
      <c r="J75" s="157"/>
      <c r="K75" s="157"/>
      <c r="L75" s="157"/>
      <c r="M75" s="157"/>
      <c r="N75" s="157"/>
    </row>
    <row r="76" spans="3:14" hidden="1">
      <c r="C76" s="157"/>
      <c r="D76" s="157"/>
      <c r="E76" s="157"/>
      <c r="F76" s="157"/>
      <c r="G76" s="157"/>
      <c r="H76" s="157"/>
      <c r="I76" s="157"/>
      <c r="J76" s="157"/>
      <c r="K76" s="157"/>
      <c r="L76" s="157"/>
      <c r="M76" s="157"/>
      <c r="N76" s="157"/>
    </row>
    <row r="77" spans="3:14" hidden="1">
      <c r="C77" s="157"/>
      <c r="D77" s="157"/>
      <c r="E77" s="157"/>
      <c r="F77" s="157"/>
      <c r="G77" s="157"/>
      <c r="H77" s="157"/>
      <c r="I77" s="157"/>
      <c r="J77" s="157"/>
      <c r="K77" s="157"/>
      <c r="L77" s="157"/>
      <c r="M77" s="157"/>
      <c r="N77" s="157"/>
    </row>
    <row r="78" spans="3:14" hidden="1">
      <c r="C78" s="157"/>
      <c r="D78" s="157"/>
      <c r="E78" s="157"/>
      <c r="F78" s="157"/>
      <c r="G78" s="157"/>
      <c r="H78" s="157"/>
      <c r="I78" s="157"/>
      <c r="J78" s="157"/>
      <c r="K78" s="157"/>
      <c r="L78" s="157"/>
      <c r="M78" s="157"/>
      <c r="N78" s="157"/>
    </row>
    <row r="79" spans="3:14" hidden="1">
      <c r="C79" s="157"/>
      <c r="D79" s="157"/>
      <c r="E79" s="157"/>
      <c r="F79" s="157"/>
      <c r="G79" s="157"/>
      <c r="H79" s="157"/>
      <c r="I79" s="157"/>
      <c r="J79" s="157"/>
      <c r="K79" s="157"/>
      <c r="L79" s="157"/>
      <c r="M79" s="157"/>
      <c r="N79" s="157"/>
    </row>
    <row r="80" spans="3:14" hidden="1">
      <c r="C80" s="157"/>
      <c r="D80" s="157"/>
      <c r="E80" s="157"/>
      <c r="F80" s="157"/>
      <c r="G80" s="157"/>
      <c r="H80" s="157"/>
      <c r="I80" s="157"/>
      <c r="J80" s="157"/>
      <c r="K80" s="157"/>
      <c r="L80" s="157"/>
      <c r="M80" s="157"/>
      <c r="N80" s="157"/>
    </row>
    <row r="81" spans="3:14" hidden="1">
      <c r="C81" s="157"/>
      <c r="D81" s="157"/>
      <c r="E81" s="157"/>
      <c r="F81" s="157"/>
      <c r="G81" s="157"/>
      <c r="H81" s="157"/>
      <c r="I81" s="157"/>
      <c r="J81" s="157"/>
      <c r="K81" s="157"/>
      <c r="L81" s="157"/>
      <c r="M81" s="157"/>
      <c r="N81" s="157"/>
    </row>
    <row r="82" spans="3:14" hidden="1">
      <c r="C82" s="157"/>
      <c r="D82" s="157"/>
      <c r="E82" s="157"/>
      <c r="F82" s="157"/>
      <c r="G82" s="157"/>
      <c r="H82" s="157"/>
      <c r="I82" s="157"/>
      <c r="J82" s="157"/>
      <c r="K82" s="157"/>
      <c r="L82" s="157"/>
      <c r="M82" s="157"/>
      <c r="N82" s="157"/>
    </row>
    <row r="83" spans="3:14" hidden="1">
      <c r="C83" s="157"/>
      <c r="D83" s="157"/>
      <c r="E83" s="157"/>
      <c r="F83" s="157"/>
      <c r="G83" s="157"/>
      <c r="H83" s="157"/>
      <c r="I83" s="157"/>
      <c r="J83" s="157"/>
      <c r="K83" s="157"/>
      <c r="L83" s="157"/>
      <c r="M83" s="157"/>
      <c r="N83" s="157"/>
    </row>
    <row r="84" spans="3:14" hidden="1">
      <c r="C84" s="157"/>
      <c r="D84" s="157"/>
      <c r="E84" s="157"/>
      <c r="F84" s="157"/>
      <c r="G84" s="157"/>
      <c r="H84" s="157"/>
      <c r="I84" s="157"/>
      <c r="J84" s="157"/>
      <c r="K84" s="157"/>
      <c r="L84" s="157"/>
      <c r="M84" s="157"/>
      <c r="N84" s="157"/>
    </row>
    <row r="85" spans="3:14" hidden="1">
      <c r="C85" s="157"/>
      <c r="D85" s="157"/>
      <c r="E85" s="157"/>
      <c r="F85" s="157"/>
      <c r="G85" s="157"/>
      <c r="H85" s="157"/>
      <c r="I85" s="157"/>
      <c r="J85" s="157"/>
      <c r="K85" s="157"/>
      <c r="L85" s="157"/>
      <c r="M85" s="157"/>
      <c r="N85" s="157"/>
    </row>
    <row r="86" spans="3:14" hidden="1">
      <c r="C86" s="157"/>
      <c r="D86" s="157"/>
      <c r="E86" s="157"/>
      <c r="F86" s="157"/>
      <c r="G86" s="157"/>
      <c r="H86" s="157"/>
      <c r="I86" s="157"/>
      <c r="J86" s="157"/>
      <c r="K86" s="157"/>
      <c r="L86" s="157"/>
      <c r="M86" s="157"/>
      <c r="N86" s="157"/>
    </row>
    <row r="87" spans="3:14" hidden="1">
      <c r="C87" s="157"/>
      <c r="D87" s="157"/>
      <c r="E87" s="157"/>
      <c r="F87" s="157"/>
      <c r="G87" s="157"/>
      <c r="H87" s="157"/>
      <c r="I87" s="157"/>
      <c r="J87" s="157"/>
      <c r="K87" s="157"/>
      <c r="L87" s="157"/>
      <c r="M87" s="157"/>
      <c r="N87" s="157"/>
    </row>
    <row r="88" spans="3:14" hidden="1">
      <c r="C88" s="157"/>
      <c r="D88" s="157"/>
      <c r="E88" s="157"/>
      <c r="F88" s="157"/>
      <c r="G88" s="157"/>
      <c r="H88" s="157"/>
      <c r="I88" s="157"/>
      <c r="J88" s="157"/>
      <c r="K88" s="157"/>
      <c r="L88" s="157"/>
      <c r="M88" s="157"/>
      <c r="N88" s="157"/>
    </row>
    <row r="89" spans="3:14" hidden="1">
      <c r="C89" s="157"/>
      <c r="D89" s="157"/>
      <c r="E89" s="157"/>
      <c r="F89" s="157"/>
      <c r="G89" s="157"/>
      <c r="H89" s="157"/>
      <c r="I89" s="157"/>
      <c r="J89" s="157"/>
      <c r="K89" s="157"/>
      <c r="L89" s="157"/>
      <c r="M89" s="157"/>
      <c r="N89" s="157"/>
    </row>
    <row r="90" spans="3:14" hidden="1">
      <c r="C90" s="157"/>
      <c r="D90" s="157"/>
      <c r="E90" s="157"/>
      <c r="F90" s="157"/>
      <c r="G90" s="157"/>
      <c r="H90" s="157"/>
      <c r="I90" s="157"/>
      <c r="J90" s="157"/>
      <c r="K90" s="157"/>
      <c r="L90" s="157"/>
      <c r="M90" s="157"/>
      <c r="N90" s="157"/>
    </row>
    <row r="91" spans="3:14" hidden="1"/>
    <row r="92" spans="3:14" hidden="1"/>
    <row r="93" spans="3:14" hidden="1"/>
    <row r="94" spans="3:14" hidden="1"/>
    <row r="95" spans="3:14" hidden="1"/>
    <row r="96" spans="3:14" hidden="1"/>
    <row r="97" hidden="1"/>
    <row r="98" hidden="1"/>
    <row r="99" hidden="1"/>
    <row r="100" hidden="1"/>
    <row r="101" hidden="1"/>
    <row r="102" hidden="1"/>
    <row r="103" hidden="1"/>
    <row r="104" hidden="1"/>
    <row r="105" hidden="1"/>
    <row r="106"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5" hidden="1"/>
    <row r="194" spans="1:15" hidden="1"/>
    <row r="195" spans="1:15" hidden="1"/>
    <row r="196" spans="1:15" hidden="1"/>
    <row r="197" spans="1:15" hidden="1"/>
    <row r="198" spans="1:15" hidden="1"/>
    <row r="199" spans="1:15" hidden="1"/>
    <row r="200" spans="1:15" hidden="1"/>
    <row r="201" spans="1:15" hidden="1"/>
    <row r="203" spans="1:15">
      <c r="A203" s="234"/>
      <c r="B203" s="235"/>
      <c r="C203" s="235"/>
      <c r="D203" s="236"/>
      <c r="E203" s="236"/>
      <c r="F203" s="236"/>
      <c r="G203" s="236"/>
      <c r="H203" s="236" t="s">
        <v>882</v>
      </c>
      <c r="I203" s="236" t="s">
        <v>883</v>
      </c>
      <c r="J203" s="236"/>
      <c r="K203" s="236" t="s">
        <v>884</v>
      </c>
      <c r="L203" s="236" t="s">
        <v>885</v>
      </c>
      <c r="M203" s="236"/>
      <c r="N203" s="236" t="s">
        <v>648</v>
      </c>
    </row>
    <row r="204" spans="1:15">
      <c r="A204" s="237"/>
      <c r="B204" s="238"/>
      <c r="C204" s="238"/>
      <c r="D204" s="239"/>
      <c r="E204" s="239" t="s">
        <v>886</v>
      </c>
      <c r="F204" s="239" t="s">
        <v>887</v>
      </c>
      <c r="G204" s="239" t="s">
        <v>888</v>
      </c>
      <c r="H204" s="239" t="s">
        <v>889</v>
      </c>
      <c r="I204" s="239" t="s">
        <v>890</v>
      </c>
      <c r="J204" s="239"/>
      <c r="K204" s="239" t="s">
        <v>891</v>
      </c>
      <c r="L204" s="239" t="s">
        <v>892</v>
      </c>
      <c r="M204" s="239"/>
      <c r="N204" s="239" t="s">
        <v>884</v>
      </c>
    </row>
    <row r="205" spans="1:15">
      <c r="A205" s="240"/>
      <c r="B205" s="238"/>
      <c r="C205" s="238" t="s">
        <v>893</v>
      </c>
      <c r="D205" s="239" t="s">
        <v>894</v>
      </c>
      <c r="E205" s="239" t="s">
        <v>895</v>
      </c>
      <c r="F205" s="239" t="s">
        <v>896</v>
      </c>
      <c r="G205" s="239" t="s">
        <v>897</v>
      </c>
      <c r="H205" s="239" t="s">
        <v>898</v>
      </c>
      <c r="I205" s="239" t="s">
        <v>899</v>
      </c>
      <c r="J205" s="239" t="s">
        <v>900</v>
      </c>
      <c r="K205" s="239" t="s">
        <v>901</v>
      </c>
      <c r="L205" s="239" t="s">
        <v>902</v>
      </c>
      <c r="M205" s="239" t="s">
        <v>682</v>
      </c>
      <c r="N205" s="239" t="s">
        <v>903</v>
      </c>
    </row>
    <row r="206" spans="1:15">
      <c r="A206" s="241" t="s">
        <v>907</v>
      </c>
      <c r="B206" s="242"/>
      <c r="C206" s="238" t="s">
        <v>908</v>
      </c>
      <c r="D206" s="239" t="s">
        <v>909</v>
      </c>
      <c r="E206" s="239" t="s">
        <v>910</v>
      </c>
      <c r="F206" s="239" t="s">
        <v>911</v>
      </c>
      <c r="G206" s="239" t="s">
        <v>912</v>
      </c>
      <c r="H206" s="239" t="s">
        <v>913</v>
      </c>
      <c r="I206" s="239" t="s">
        <v>914</v>
      </c>
      <c r="J206" s="239" t="s">
        <v>911</v>
      </c>
      <c r="K206" s="358" t="s">
        <v>915</v>
      </c>
      <c r="L206" s="239" t="s">
        <v>916</v>
      </c>
      <c r="M206" s="239" t="s">
        <v>693</v>
      </c>
      <c r="N206" s="239" t="s">
        <v>917</v>
      </c>
    </row>
    <row r="207" spans="1:15">
      <c r="A207" s="150" t="b">
        <f t="shared" ref="A207:B215" si="1">A7=A107</f>
        <v>0</v>
      </c>
      <c r="B207" s="150" t="b">
        <f t="shared" si="1"/>
        <v>0</v>
      </c>
      <c r="C207" s="161">
        <f t="shared" ref="C207:N207" si="2">C7-C107</f>
        <v>234.97</v>
      </c>
      <c r="D207" s="161">
        <f t="shared" si="2"/>
        <v>424.36</v>
      </c>
      <c r="E207" s="161">
        <f t="shared" si="2"/>
        <v>1945.84</v>
      </c>
      <c r="F207" s="161">
        <f t="shared" si="2"/>
        <v>499.05</v>
      </c>
      <c r="G207" s="161">
        <f t="shared" si="2"/>
        <v>76.959999999999994</v>
      </c>
      <c r="H207" s="161">
        <f t="shared" si="2"/>
        <v>281.62</v>
      </c>
      <c r="I207" s="161">
        <f t="shared" si="2"/>
        <v>226.58</v>
      </c>
      <c r="J207" s="161">
        <f t="shared" si="2"/>
        <v>56.31</v>
      </c>
      <c r="K207" s="161">
        <f t="shared" si="2"/>
        <v>540.34</v>
      </c>
      <c r="L207" s="161">
        <f t="shared" si="2"/>
        <v>1036.8</v>
      </c>
      <c r="M207" s="161">
        <f t="shared" si="2"/>
        <v>0</v>
      </c>
      <c r="N207" s="161">
        <f t="shared" si="2"/>
        <v>5322.83</v>
      </c>
      <c r="O207" s="157" t="s">
        <v>608</v>
      </c>
    </row>
    <row r="208" spans="1:15">
      <c r="A208" s="150" t="b">
        <f t="shared" si="1"/>
        <v>0</v>
      </c>
      <c r="B208" s="150" t="b">
        <f t="shared" si="1"/>
        <v>0</v>
      </c>
      <c r="C208" s="161">
        <f t="shared" ref="C208:N208" si="3">C8-C108</f>
        <v>234.97</v>
      </c>
      <c r="D208" s="161">
        <f t="shared" si="3"/>
        <v>424.36</v>
      </c>
      <c r="E208" s="161">
        <f t="shared" si="3"/>
        <v>1945.84</v>
      </c>
      <c r="F208" s="161">
        <f t="shared" si="3"/>
        <v>499.05</v>
      </c>
      <c r="G208" s="161">
        <f t="shared" si="3"/>
        <v>76.959999999999994</v>
      </c>
      <c r="H208" s="161">
        <f t="shared" si="3"/>
        <v>281.62</v>
      </c>
      <c r="I208" s="161">
        <f t="shared" si="3"/>
        <v>226.58</v>
      </c>
      <c r="J208" s="161">
        <f t="shared" si="3"/>
        <v>56.31</v>
      </c>
      <c r="K208" s="161">
        <f t="shared" si="3"/>
        <v>540.34</v>
      </c>
      <c r="L208" s="161">
        <f t="shared" si="3"/>
        <v>1036.8</v>
      </c>
      <c r="M208" s="161">
        <f t="shared" si="3"/>
        <v>0</v>
      </c>
      <c r="N208" s="161">
        <f t="shared" si="3"/>
        <v>5322.83</v>
      </c>
      <c r="O208" s="157" t="s">
        <v>608</v>
      </c>
    </row>
    <row r="209" spans="1:15">
      <c r="A209" s="150" t="b">
        <f t="shared" si="1"/>
        <v>0</v>
      </c>
      <c r="B209" s="150" t="b">
        <f t="shared" si="1"/>
        <v>0</v>
      </c>
      <c r="C209" s="161">
        <f t="shared" ref="C209:N209" si="4">C9-C109</f>
        <v>469.93</v>
      </c>
      <c r="D209" s="161">
        <f t="shared" si="4"/>
        <v>848.74</v>
      </c>
      <c r="E209" s="161">
        <f t="shared" si="4"/>
        <v>3891.69</v>
      </c>
      <c r="F209" s="161">
        <f t="shared" si="4"/>
        <v>998.14</v>
      </c>
      <c r="G209" s="161">
        <f t="shared" si="4"/>
        <v>154</v>
      </c>
      <c r="H209" s="161">
        <f t="shared" si="4"/>
        <v>563.28</v>
      </c>
      <c r="I209" s="161">
        <f t="shared" si="4"/>
        <v>453.16</v>
      </c>
      <c r="J209" s="161">
        <f t="shared" si="4"/>
        <v>112.67</v>
      </c>
      <c r="K209" s="161">
        <f t="shared" si="4"/>
        <v>1080.67</v>
      </c>
      <c r="L209" s="161">
        <f t="shared" si="4"/>
        <v>2073.56</v>
      </c>
      <c r="M209" s="161">
        <f t="shared" si="4"/>
        <v>0</v>
      </c>
      <c r="N209" s="161">
        <f t="shared" si="4"/>
        <v>10645.84</v>
      </c>
      <c r="O209" s="157" t="s">
        <v>608</v>
      </c>
    </row>
    <row r="210" spans="1:15">
      <c r="A210" s="150" t="b">
        <f t="shared" si="1"/>
        <v>0</v>
      </c>
      <c r="B210" s="150" t="b">
        <f t="shared" si="1"/>
        <v>0</v>
      </c>
      <c r="C210" s="161">
        <f t="shared" ref="C210:N210" si="5">C10-C110</f>
        <v>469.93</v>
      </c>
      <c r="D210" s="161">
        <f t="shared" si="5"/>
        <v>848.74</v>
      </c>
      <c r="E210" s="161">
        <f t="shared" si="5"/>
        <v>3891.63</v>
      </c>
      <c r="F210" s="161">
        <f t="shared" si="5"/>
        <v>998.14</v>
      </c>
      <c r="G210" s="161">
        <f t="shared" si="5"/>
        <v>154.02000000000001</v>
      </c>
      <c r="H210" s="161">
        <f t="shared" si="5"/>
        <v>563.28</v>
      </c>
      <c r="I210" s="161">
        <f t="shared" si="5"/>
        <v>453.16</v>
      </c>
      <c r="J210" s="161">
        <f t="shared" si="5"/>
        <v>168.97</v>
      </c>
      <c r="K210" s="161">
        <f t="shared" si="5"/>
        <v>1080.67</v>
      </c>
      <c r="L210" s="161">
        <f t="shared" si="5"/>
        <v>2073.56</v>
      </c>
      <c r="M210" s="161">
        <f t="shared" si="5"/>
        <v>0</v>
      </c>
      <c r="N210" s="161">
        <f t="shared" si="5"/>
        <v>10702.1</v>
      </c>
      <c r="O210" s="157" t="s">
        <v>608</v>
      </c>
    </row>
    <row r="211" spans="1:15">
      <c r="A211" s="150" t="b">
        <f t="shared" si="1"/>
        <v>0</v>
      </c>
      <c r="B211" s="150" t="b">
        <f t="shared" si="1"/>
        <v>0</v>
      </c>
      <c r="C211" s="161">
        <f t="shared" ref="C211:N211" si="6">C11-C111</f>
        <v>469.93</v>
      </c>
      <c r="D211" s="161">
        <f t="shared" si="6"/>
        <v>848.74</v>
      </c>
      <c r="E211" s="161">
        <f t="shared" si="6"/>
        <v>3424.65</v>
      </c>
      <c r="F211" s="161">
        <f t="shared" si="6"/>
        <v>718.52</v>
      </c>
      <c r="G211" s="161">
        <f t="shared" si="6"/>
        <v>166.94</v>
      </c>
      <c r="H211" s="161">
        <f t="shared" si="6"/>
        <v>563.28</v>
      </c>
      <c r="I211" s="161">
        <f t="shared" si="6"/>
        <v>453.16</v>
      </c>
      <c r="J211" s="161">
        <f t="shared" si="6"/>
        <v>276.02</v>
      </c>
      <c r="K211" s="161">
        <f t="shared" si="6"/>
        <v>1171.58</v>
      </c>
      <c r="L211" s="161">
        <f t="shared" si="6"/>
        <v>2239.9299999999998</v>
      </c>
      <c r="M211" s="161">
        <f t="shared" si="6"/>
        <v>0</v>
      </c>
      <c r="N211" s="161">
        <f t="shared" si="6"/>
        <v>10332.75</v>
      </c>
      <c r="O211" s="157" t="s">
        <v>608</v>
      </c>
    </row>
    <row r="212" spans="1:15">
      <c r="A212" s="150" t="b">
        <f t="shared" si="1"/>
        <v>0</v>
      </c>
      <c r="B212" s="150" t="b">
        <f t="shared" si="1"/>
        <v>0</v>
      </c>
      <c r="C212" s="161">
        <f t="shared" ref="C212:N212" si="7">C12-C112</f>
        <v>469.93</v>
      </c>
      <c r="D212" s="161">
        <f t="shared" si="7"/>
        <v>848.74</v>
      </c>
      <c r="E212" s="161">
        <f t="shared" si="7"/>
        <v>5036.2299999999996</v>
      </c>
      <c r="F212" s="161">
        <f t="shared" si="7"/>
        <v>598.16</v>
      </c>
      <c r="G212" s="161">
        <f t="shared" si="7"/>
        <v>161.88</v>
      </c>
      <c r="H212" s="161">
        <f t="shared" si="7"/>
        <v>901.24</v>
      </c>
      <c r="I212" s="161">
        <f t="shared" si="7"/>
        <v>472.52</v>
      </c>
      <c r="J212" s="161">
        <f t="shared" si="7"/>
        <v>636.49</v>
      </c>
      <c r="K212" s="161">
        <f t="shared" si="7"/>
        <v>1135.97</v>
      </c>
      <c r="L212" s="161">
        <f t="shared" si="7"/>
        <v>1977.51</v>
      </c>
      <c r="M212" s="161">
        <f t="shared" si="7"/>
        <v>0</v>
      </c>
      <c r="N212" s="161">
        <f t="shared" si="7"/>
        <v>12238.669999999998</v>
      </c>
      <c r="O212" s="157" t="s">
        <v>608</v>
      </c>
    </row>
    <row r="213" spans="1:15">
      <c r="A213" s="150" t="b">
        <f t="shared" si="1"/>
        <v>0</v>
      </c>
      <c r="B213" s="150" t="b">
        <f t="shared" si="1"/>
        <v>0</v>
      </c>
      <c r="C213" s="161">
        <f t="shared" ref="C213:N213" si="8">C13-C113</f>
        <v>469.93</v>
      </c>
      <c r="D213" s="161">
        <f t="shared" si="8"/>
        <v>848.74</v>
      </c>
      <c r="E213" s="161">
        <f t="shared" si="8"/>
        <v>8561.64</v>
      </c>
      <c r="F213" s="161">
        <f t="shared" si="8"/>
        <v>598.16</v>
      </c>
      <c r="G213" s="161">
        <f t="shared" si="8"/>
        <v>267.63</v>
      </c>
      <c r="H213" s="161">
        <f t="shared" si="8"/>
        <v>1577.15</v>
      </c>
      <c r="I213" s="161">
        <f t="shared" si="8"/>
        <v>472.52</v>
      </c>
      <c r="J213" s="161">
        <f t="shared" si="8"/>
        <v>636.49</v>
      </c>
      <c r="K213" s="161">
        <f t="shared" si="8"/>
        <v>2126.02</v>
      </c>
      <c r="L213" s="161">
        <f t="shared" si="8"/>
        <v>2488.6799999999998</v>
      </c>
      <c r="M213" s="161">
        <f t="shared" si="8"/>
        <v>0</v>
      </c>
      <c r="N213" s="161">
        <f t="shared" si="8"/>
        <v>18046.96</v>
      </c>
      <c r="O213" s="157" t="s">
        <v>608</v>
      </c>
    </row>
    <row r="214" spans="1:15">
      <c r="A214" s="150" t="b">
        <f t="shared" si="1"/>
        <v>0</v>
      </c>
      <c r="B214" s="150" t="b">
        <f t="shared" si="1"/>
        <v>0</v>
      </c>
      <c r="C214" s="161">
        <f t="shared" ref="C214:N214" si="9">C14-C114</f>
        <v>3243.28</v>
      </c>
      <c r="D214" s="161">
        <f t="shared" si="9"/>
        <v>0</v>
      </c>
      <c r="E214" s="161">
        <f t="shared" si="9"/>
        <v>10702.02</v>
      </c>
      <c r="F214" s="161">
        <f t="shared" si="9"/>
        <v>9992.32</v>
      </c>
      <c r="G214" s="161">
        <f t="shared" si="9"/>
        <v>516.26</v>
      </c>
      <c r="H214" s="161">
        <f t="shared" si="9"/>
        <v>450.6</v>
      </c>
      <c r="I214" s="161">
        <f t="shared" si="9"/>
        <v>0</v>
      </c>
      <c r="J214" s="161">
        <f t="shared" si="9"/>
        <v>0</v>
      </c>
      <c r="K214" s="161">
        <f t="shared" si="9"/>
        <v>3622.9</v>
      </c>
      <c r="L214" s="161">
        <f t="shared" si="9"/>
        <v>4718.22</v>
      </c>
      <c r="M214" s="161">
        <f t="shared" si="9"/>
        <v>0</v>
      </c>
      <c r="N214" s="161">
        <f t="shared" si="9"/>
        <v>33245.599999999999</v>
      </c>
      <c r="O214" s="157" t="s">
        <v>608</v>
      </c>
    </row>
    <row r="215" spans="1:15">
      <c r="A215" s="150" t="b">
        <f t="shared" si="1"/>
        <v>0</v>
      </c>
      <c r="B215" s="150" t="b">
        <f t="shared" si="1"/>
        <v>0</v>
      </c>
      <c r="C215" s="161">
        <f t="shared" ref="C215:N215" si="10">C15-C115</f>
        <v>4137.24</v>
      </c>
      <c r="D215" s="161">
        <f t="shared" si="10"/>
        <v>0</v>
      </c>
      <c r="E215" s="161">
        <f t="shared" si="10"/>
        <v>0</v>
      </c>
      <c r="F215" s="161">
        <f t="shared" si="10"/>
        <v>63.2</v>
      </c>
      <c r="G215" s="161">
        <f t="shared" si="10"/>
        <v>0</v>
      </c>
      <c r="H215" s="161">
        <f t="shared" si="10"/>
        <v>0</v>
      </c>
      <c r="I215" s="161">
        <f t="shared" si="10"/>
        <v>0</v>
      </c>
      <c r="J215" s="161">
        <f t="shared" si="10"/>
        <v>0</v>
      </c>
      <c r="K215" s="161">
        <f t="shared" si="10"/>
        <v>0</v>
      </c>
      <c r="L215" s="161">
        <f t="shared" si="10"/>
        <v>0</v>
      </c>
      <c r="M215" s="161">
        <f t="shared" si="10"/>
        <v>39280.879999999997</v>
      </c>
      <c r="N215" s="161">
        <f t="shared" si="10"/>
        <v>43481.32</v>
      </c>
      <c r="O215" s="157" t="s">
        <v>608</v>
      </c>
    </row>
    <row r="216" spans="1:15">
      <c r="A216" s="150" t="b">
        <f t="shared" ref="A216" si="11">A16=A116</f>
        <v>0</v>
      </c>
      <c r="B216" s="150" t="b">
        <f t="shared" ref="B216:B230" si="12">B16=B116</f>
        <v>0</v>
      </c>
      <c r="C216" s="161">
        <f t="shared" ref="C216:N216" si="13">C16-C116</f>
        <v>120.5</v>
      </c>
      <c r="D216" s="161">
        <f t="shared" si="13"/>
        <v>210.87</v>
      </c>
      <c r="E216" s="161">
        <f t="shared" si="13"/>
        <v>1476.04</v>
      </c>
      <c r="F216" s="161">
        <f t="shared" si="13"/>
        <v>210.87</v>
      </c>
      <c r="G216" s="161">
        <f t="shared" si="13"/>
        <v>60.24</v>
      </c>
      <c r="H216" s="161">
        <f t="shared" si="13"/>
        <v>150.61000000000001</v>
      </c>
      <c r="I216" s="161">
        <f t="shared" si="13"/>
        <v>90.37</v>
      </c>
      <c r="J216" s="161">
        <f t="shared" si="13"/>
        <v>30.13</v>
      </c>
      <c r="K216" s="161">
        <f t="shared" si="13"/>
        <v>361.48</v>
      </c>
      <c r="L216" s="161">
        <f t="shared" si="13"/>
        <v>384.32</v>
      </c>
      <c r="M216" s="161">
        <f t="shared" si="13"/>
        <v>0</v>
      </c>
      <c r="N216" s="161">
        <f t="shared" si="13"/>
        <v>3095.43</v>
      </c>
      <c r="O216" s="157" t="s">
        <v>608</v>
      </c>
    </row>
    <row r="217" spans="1:15">
      <c r="A217" s="150" t="b">
        <f t="shared" ref="A217" si="14">A17=A117</f>
        <v>0</v>
      </c>
      <c r="B217" s="150" t="b">
        <f t="shared" si="12"/>
        <v>0</v>
      </c>
      <c r="C217" s="161">
        <f t="shared" ref="C217:N217" si="15">C17-C117</f>
        <v>129.25</v>
      </c>
      <c r="D217" s="161">
        <f t="shared" si="15"/>
        <v>226.15</v>
      </c>
      <c r="E217" s="161">
        <f t="shared" si="15"/>
        <v>1583.04</v>
      </c>
      <c r="F217" s="161">
        <f t="shared" si="15"/>
        <v>226.15</v>
      </c>
      <c r="G217" s="161">
        <f t="shared" si="15"/>
        <v>64.61</v>
      </c>
      <c r="H217" s="161">
        <f t="shared" si="15"/>
        <v>161.53</v>
      </c>
      <c r="I217" s="161">
        <f t="shared" si="15"/>
        <v>96.93</v>
      </c>
      <c r="J217" s="161">
        <f t="shared" si="15"/>
        <v>32.32</v>
      </c>
      <c r="K217" s="161">
        <f t="shared" si="15"/>
        <v>387.68</v>
      </c>
      <c r="L217" s="161">
        <f t="shared" si="15"/>
        <v>412.17</v>
      </c>
      <c r="M217" s="161">
        <f t="shared" si="15"/>
        <v>0</v>
      </c>
      <c r="N217" s="161">
        <f t="shared" si="15"/>
        <v>3319.8300000000004</v>
      </c>
      <c r="O217" s="157" t="s">
        <v>608</v>
      </c>
    </row>
    <row r="218" spans="1:15">
      <c r="A218" s="150" t="b">
        <f t="shared" ref="A218" si="16">A18=A118</f>
        <v>0</v>
      </c>
      <c r="B218" s="150" t="b">
        <f t="shared" si="12"/>
        <v>0</v>
      </c>
      <c r="C218" s="161">
        <f t="shared" ref="C218:N218" si="17">C18-C118</f>
        <v>155.07</v>
      </c>
      <c r="D218" s="161">
        <f t="shared" si="17"/>
        <v>271.39</v>
      </c>
      <c r="E218" s="161">
        <f t="shared" si="17"/>
        <v>1899.66</v>
      </c>
      <c r="F218" s="161">
        <f t="shared" si="17"/>
        <v>271.39</v>
      </c>
      <c r="G218" s="161">
        <f t="shared" si="17"/>
        <v>77.53</v>
      </c>
      <c r="H218" s="161">
        <f t="shared" si="17"/>
        <v>193.83</v>
      </c>
      <c r="I218" s="161">
        <f t="shared" si="17"/>
        <v>116.3</v>
      </c>
      <c r="J218" s="161">
        <f t="shared" si="17"/>
        <v>38.770000000000003</v>
      </c>
      <c r="K218" s="161">
        <f t="shared" si="17"/>
        <v>465.22</v>
      </c>
      <c r="L218" s="161">
        <f t="shared" si="17"/>
        <v>494.61</v>
      </c>
      <c r="M218" s="161">
        <f t="shared" si="17"/>
        <v>0</v>
      </c>
      <c r="N218" s="161">
        <f t="shared" si="17"/>
        <v>3983.77</v>
      </c>
      <c r="O218" s="157" t="s">
        <v>608</v>
      </c>
    </row>
    <row r="219" spans="1:15">
      <c r="A219" s="150" t="b">
        <f t="shared" ref="A219" si="18">A19=A119</f>
        <v>0</v>
      </c>
      <c r="B219" s="150" t="b">
        <f t="shared" si="12"/>
        <v>0</v>
      </c>
      <c r="C219" s="161">
        <f t="shared" ref="C219:N219" si="19">C19-C119</f>
        <v>57.28</v>
      </c>
      <c r="D219" s="161">
        <f t="shared" si="19"/>
        <v>271.38</v>
      </c>
      <c r="E219" s="161">
        <f t="shared" si="19"/>
        <v>2649.26</v>
      </c>
      <c r="F219" s="161">
        <f t="shared" si="19"/>
        <v>0</v>
      </c>
      <c r="G219" s="161">
        <f t="shared" si="19"/>
        <v>128.53</v>
      </c>
      <c r="H219" s="161">
        <f t="shared" si="19"/>
        <v>19.7</v>
      </c>
      <c r="I219" s="161">
        <f t="shared" si="19"/>
        <v>107.27</v>
      </c>
      <c r="J219" s="161">
        <f t="shared" si="19"/>
        <v>557.44000000000005</v>
      </c>
      <c r="K219" s="161">
        <f t="shared" si="19"/>
        <v>0</v>
      </c>
      <c r="L219" s="161">
        <f t="shared" si="19"/>
        <v>497.03</v>
      </c>
      <c r="M219" s="161">
        <f t="shared" si="19"/>
        <v>0</v>
      </c>
      <c r="N219" s="161">
        <f t="shared" si="19"/>
        <v>4287.8900000000003</v>
      </c>
      <c r="O219" s="157" t="s">
        <v>608</v>
      </c>
    </row>
    <row r="220" spans="1:15">
      <c r="A220" s="150" t="b">
        <f t="shared" ref="A220" si="20">A20=A120</f>
        <v>0</v>
      </c>
      <c r="B220" s="150" t="b">
        <f t="shared" si="12"/>
        <v>0</v>
      </c>
      <c r="C220" s="161">
        <f t="shared" ref="C220:N220" si="21">C20-C120</f>
        <v>60.86</v>
      </c>
      <c r="D220" s="161">
        <f t="shared" si="21"/>
        <v>288.35000000000002</v>
      </c>
      <c r="E220" s="161">
        <f t="shared" si="21"/>
        <v>2814.85</v>
      </c>
      <c r="F220" s="161">
        <f t="shared" si="21"/>
        <v>0</v>
      </c>
      <c r="G220" s="161">
        <f t="shared" si="21"/>
        <v>136.57</v>
      </c>
      <c r="H220" s="161">
        <f t="shared" si="21"/>
        <v>20.94</v>
      </c>
      <c r="I220" s="161">
        <f t="shared" si="21"/>
        <v>113.98</v>
      </c>
      <c r="J220" s="161">
        <f t="shared" si="21"/>
        <v>592.28</v>
      </c>
      <c r="K220" s="161">
        <f t="shared" si="21"/>
        <v>0</v>
      </c>
      <c r="L220" s="161">
        <f t="shared" si="21"/>
        <v>528.1</v>
      </c>
      <c r="M220" s="161">
        <f t="shared" si="21"/>
        <v>0</v>
      </c>
      <c r="N220" s="161">
        <f t="shared" si="21"/>
        <v>4555.93</v>
      </c>
      <c r="O220" s="157" t="s">
        <v>608</v>
      </c>
    </row>
    <row r="221" spans="1:15">
      <c r="A221" s="150" t="b">
        <f t="shared" ref="A221" si="22">A21=A121</f>
        <v>0</v>
      </c>
      <c r="B221" s="150" t="b">
        <f t="shared" si="12"/>
        <v>0</v>
      </c>
      <c r="C221" s="161">
        <f t="shared" ref="C221:N221" si="23">C21-C121</f>
        <v>64.44</v>
      </c>
      <c r="D221" s="161">
        <f t="shared" si="23"/>
        <v>305.32</v>
      </c>
      <c r="E221" s="161">
        <f t="shared" si="23"/>
        <v>2980.43</v>
      </c>
      <c r="F221" s="161">
        <f t="shared" si="23"/>
        <v>0</v>
      </c>
      <c r="G221" s="161">
        <f t="shared" si="23"/>
        <v>144.6</v>
      </c>
      <c r="H221" s="161">
        <f t="shared" si="23"/>
        <v>22.17</v>
      </c>
      <c r="I221" s="161">
        <f t="shared" si="23"/>
        <v>120.69</v>
      </c>
      <c r="J221" s="161">
        <f t="shared" si="23"/>
        <v>627.13</v>
      </c>
      <c r="K221" s="161">
        <f t="shared" si="23"/>
        <v>0</v>
      </c>
      <c r="L221" s="161">
        <f t="shared" si="23"/>
        <v>559.16</v>
      </c>
      <c r="M221" s="161">
        <f t="shared" si="23"/>
        <v>0</v>
      </c>
      <c r="N221" s="161">
        <f t="shared" si="23"/>
        <v>4823.9399999999996</v>
      </c>
      <c r="O221" s="157" t="s">
        <v>608</v>
      </c>
    </row>
    <row r="222" spans="1:15">
      <c r="A222" s="150" t="b">
        <f t="shared" ref="A222" si="24">A22=A122</f>
        <v>0</v>
      </c>
      <c r="B222" s="150" t="b">
        <f t="shared" si="12"/>
        <v>0</v>
      </c>
      <c r="C222" s="161">
        <f t="shared" ref="C222:N222" si="25">C22-C122</f>
        <v>68.02</v>
      </c>
      <c r="D222" s="161">
        <f t="shared" si="25"/>
        <v>322.27</v>
      </c>
      <c r="E222" s="161">
        <f t="shared" si="25"/>
        <v>3146</v>
      </c>
      <c r="F222" s="161">
        <f t="shared" si="25"/>
        <v>0</v>
      </c>
      <c r="G222" s="161">
        <f t="shared" si="25"/>
        <v>152.63</v>
      </c>
      <c r="H222" s="161">
        <f t="shared" si="25"/>
        <v>23.39</v>
      </c>
      <c r="I222" s="161">
        <f t="shared" si="25"/>
        <v>127.39</v>
      </c>
      <c r="J222" s="161">
        <f t="shared" si="25"/>
        <v>661.96</v>
      </c>
      <c r="K222" s="161">
        <f t="shared" si="25"/>
        <v>0</v>
      </c>
      <c r="L222" s="161">
        <f t="shared" si="25"/>
        <v>590.23</v>
      </c>
      <c r="M222" s="161">
        <f t="shared" si="25"/>
        <v>0</v>
      </c>
      <c r="N222" s="161">
        <f t="shared" si="25"/>
        <v>5091.8899999999994</v>
      </c>
      <c r="O222" s="157" t="s">
        <v>608</v>
      </c>
    </row>
    <row r="223" spans="1:15">
      <c r="A223" s="150" t="b">
        <f t="shared" ref="A223" si="26">A23=A123</f>
        <v>0</v>
      </c>
      <c r="B223" s="150" t="b">
        <f t="shared" si="12"/>
        <v>0</v>
      </c>
      <c r="C223" s="161">
        <f t="shared" ref="C223:N223" si="27">C23-C123</f>
        <v>71.59</v>
      </c>
      <c r="D223" s="161">
        <f t="shared" si="27"/>
        <v>339.23</v>
      </c>
      <c r="E223" s="161">
        <f t="shared" si="27"/>
        <v>3311.58</v>
      </c>
      <c r="F223" s="161">
        <f t="shared" si="27"/>
        <v>0</v>
      </c>
      <c r="G223" s="161">
        <f t="shared" si="27"/>
        <v>160.66999999999999</v>
      </c>
      <c r="H223" s="161">
        <f t="shared" si="27"/>
        <v>24.63</v>
      </c>
      <c r="I223" s="161">
        <f t="shared" si="27"/>
        <v>134.1</v>
      </c>
      <c r="J223" s="161">
        <f t="shared" si="27"/>
        <v>696.8</v>
      </c>
      <c r="K223" s="161">
        <f t="shared" si="27"/>
        <v>0</v>
      </c>
      <c r="L223" s="161">
        <f t="shared" si="27"/>
        <v>621.29</v>
      </c>
      <c r="M223" s="161">
        <f t="shared" si="27"/>
        <v>0</v>
      </c>
      <c r="N223" s="161">
        <f t="shared" si="27"/>
        <v>5359.89</v>
      </c>
      <c r="O223" s="157" t="s">
        <v>608</v>
      </c>
    </row>
    <row r="224" spans="1:15">
      <c r="A224" s="150" t="b">
        <f t="shared" ref="A224" si="28">A24=A124</f>
        <v>0</v>
      </c>
      <c r="B224" s="150" t="b">
        <f t="shared" si="12"/>
        <v>0</v>
      </c>
      <c r="C224" s="161">
        <f t="shared" ref="C224:N224" si="29">C24-C124</f>
        <v>80.19</v>
      </c>
      <c r="D224" s="161">
        <f t="shared" si="29"/>
        <v>379.95</v>
      </c>
      <c r="E224" s="161">
        <f t="shared" si="29"/>
        <v>3708.98</v>
      </c>
      <c r="F224" s="161">
        <f t="shared" si="29"/>
        <v>0</v>
      </c>
      <c r="G224" s="161">
        <f t="shared" si="29"/>
        <v>179.94</v>
      </c>
      <c r="H224" s="161">
        <f t="shared" si="29"/>
        <v>27.59</v>
      </c>
      <c r="I224" s="161">
        <f t="shared" si="29"/>
        <v>150.18</v>
      </c>
      <c r="J224" s="161">
        <f t="shared" si="29"/>
        <v>780.42</v>
      </c>
      <c r="K224" s="161">
        <f t="shared" si="29"/>
        <v>0</v>
      </c>
      <c r="L224" s="161">
        <f t="shared" si="29"/>
        <v>695.85</v>
      </c>
      <c r="M224" s="161">
        <f t="shared" si="29"/>
        <v>0</v>
      </c>
      <c r="N224" s="161">
        <f t="shared" si="29"/>
        <v>6003.1</v>
      </c>
      <c r="O224" s="157" t="s">
        <v>608</v>
      </c>
    </row>
    <row r="225" spans="1:22">
      <c r="A225" s="150" t="b">
        <f t="shared" ref="A225" si="30">A25=A125</f>
        <v>0</v>
      </c>
      <c r="B225" s="150" t="b">
        <f t="shared" si="12"/>
        <v>0</v>
      </c>
      <c r="C225" s="161">
        <f t="shared" ref="C225:N225" si="31">C25-C125</f>
        <v>88.78</v>
      </c>
      <c r="D225" s="161">
        <f t="shared" si="31"/>
        <v>420.64</v>
      </c>
      <c r="E225" s="161">
        <f t="shared" si="31"/>
        <v>4106.3599999999997</v>
      </c>
      <c r="F225" s="161">
        <f t="shared" si="31"/>
        <v>0</v>
      </c>
      <c r="G225" s="161">
        <f t="shared" si="31"/>
        <v>199.22</v>
      </c>
      <c r="H225" s="161">
        <f t="shared" si="31"/>
        <v>30.54</v>
      </c>
      <c r="I225" s="161">
        <f t="shared" si="31"/>
        <v>166.28</v>
      </c>
      <c r="J225" s="161">
        <f t="shared" si="31"/>
        <v>864.04</v>
      </c>
      <c r="K225" s="161">
        <f t="shared" si="31"/>
        <v>0</v>
      </c>
      <c r="L225" s="161">
        <f t="shared" si="31"/>
        <v>770.39</v>
      </c>
      <c r="M225" s="161">
        <f t="shared" si="31"/>
        <v>0</v>
      </c>
      <c r="N225" s="161">
        <f t="shared" si="31"/>
        <v>6646.25</v>
      </c>
      <c r="O225" s="157" t="s">
        <v>608</v>
      </c>
    </row>
    <row r="226" spans="1:22">
      <c r="A226" s="150" t="b">
        <f t="shared" ref="A226" si="32">A26=A126</f>
        <v>0</v>
      </c>
      <c r="B226" s="150" t="b">
        <f t="shared" si="12"/>
        <v>0</v>
      </c>
      <c r="C226" s="161">
        <f t="shared" ref="C226:N226" si="33">C26-C126</f>
        <v>97.38</v>
      </c>
      <c r="D226" s="161">
        <f t="shared" si="33"/>
        <v>461.36</v>
      </c>
      <c r="E226" s="161">
        <f t="shared" si="33"/>
        <v>4503.75</v>
      </c>
      <c r="F226" s="161">
        <f t="shared" si="33"/>
        <v>0</v>
      </c>
      <c r="G226" s="161">
        <f t="shared" si="33"/>
        <v>218.5</v>
      </c>
      <c r="H226" s="161">
        <f t="shared" si="33"/>
        <v>33.5</v>
      </c>
      <c r="I226" s="161">
        <f t="shared" si="33"/>
        <v>182.37</v>
      </c>
      <c r="J226" s="161">
        <f t="shared" si="33"/>
        <v>947.65</v>
      </c>
      <c r="K226" s="161">
        <f t="shared" si="33"/>
        <v>0</v>
      </c>
      <c r="L226" s="161">
        <f t="shared" si="33"/>
        <v>844.95</v>
      </c>
      <c r="M226" s="161">
        <f t="shared" si="33"/>
        <v>0</v>
      </c>
      <c r="N226" s="161">
        <f t="shared" si="33"/>
        <v>7289.4599999999991</v>
      </c>
      <c r="O226" s="157" t="s">
        <v>608</v>
      </c>
    </row>
    <row r="227" spans="1:22">
      <c r="A227" s="150" t="b">
        <f t="shared" ref="A227" si="34">A27=A127</f>
        <v>0</v>
      </c>
      <c r="B227" s="150" t="b">
        <f t="shared" si="12"/>
        <v>0</v>
      </c>
      <c r="C227" s="161">
        <f t="shared" ref="C227:N227" si="35">C27-C127</f>
        <v>105.97</v>
      </c>
      <c r="D227" s="161">
        <f t="shared" si="35"/>
        <v>502.07</v>
      </c>
      <c r="E227" s="161">
        <f t="shared" si="35"/>
        <v>4901.1400000000003</v>
      </c>
      <c r="F227" s="161">
        <f t="shared" si="35"/>
        <v>0</v>
      </c>
      <c r="G227" s="161">
        <f t="shared" si="35"/>
        <v>237.78</v>
      </c>
      <c r="H227" s="161">
        <f t="shared" si="35"/>
        <v>36.44</v>
      </c>
      <c r="I227" s="161">
        <f t="shared" si="35"/>
        <v>198.45</v>
      </c>
      <c r="J227" s="161">
        <f t="shared" si="35"/>
        <v>1031.27</v>
      </c>
      <c r="K227" s="161">
        <f t="shared" si="35"/>
        <v>0</v>
      </c>
      <c r="L227" s="161">
        <f t="shared" si="35"/>
        <v>919.51</v>
      </c>
      <c r="M227" s="161">
        <f t="shared" si="35"/>
        <v>0</v>
      </c>
      <c r="N227" s="161">
        <f t="shared" si="35"/>
        <v>7932.6299999999992</v>
      </c>
      <c r="O227" s="157" t="s">
        <v>608</v>
      </c>
    </row>
    <row r="228" spans="1:22">
      <c r="A228" s="150" t="b">
        <f t="shared" ref="A228" si="36">A28=A128</f>
        <v>0</v>
      </c>
      <c r="B228" s="150" t="b">
        <f t="shared" si="12"/>
        <v>0</v>
      </c>
      <c r="C228" s="161">
        <f t="shared" ref="C228:N228" si="37">C28-C128</f>
        <v>114.55</v>
      </c>
      <c r="D228" s="161">
        <f t="shared" si="37"/>
        <v>542.78</v>
      </c>
      <c r="E228" s="161">
        <f t="shared" si="37"/>
        <v>5298.53</v>
      </c>
      <c r="F228" s="161">
        <f t="shared" si="37"/>
        <v>0</v>
      </c>
      <c r="G228" s="161">
        <f t="shared" si="37"/>
        <v>257.06</v>
      </c>
      <c r="H228" s="161">
        <f t="shared" si="37"/>
        <v>39.409999999999997</v>
      </c>
      <c r="I228" s="161">
        <f t="shared" si="37"/>
        <v>214.55</v>
      </c>
      <c r="J228" s="161">
        <f t="shared" si="37"/>
        <v>1114.8800000000001</v>
      </c>
      <c r="K228" s="161">
        <f t="shared" si="37"/>
        <v>0</v>
      </c>
      <c r="L228" s="161">
        <f t="shared" si="37"/>
        <v>994.08</v>
      </c>
      <c r="M228" s="161">
        <f t="shared" si="37"/>
        <v>0</v>
      </c>
      <c r="N228" s="161">
        <f t="shared" si="37"/>
        <v>8575.84</v>
      </c>
      <c r="O228" s="157" t="s">
        <v>608</v>
      </c>
    </row>
    <row r="229" spans="1:22">
      <c r="A229" s="150" t="b">
        <f>A29=A129</f>
        <v>0</v>
      </c>
      <c r="B229" s="150" t="b">
        <f t="shared" si="12"/>
        <v>0</v>
      </c>
      <c r="C229" s="161">
        <f t="shared" ref="C229:N229" si="38">C29-C129</f>
        <v>128.88</v>
      </c>
      <c r="D229" s="161">
        <f t="shared" si="38"/>
        <v>610.61</v>
      </c>
      <c r="E229" s="161">
        <f t="shared" si="38"/>
        <v>5960.85</v>
      </c>
      <c r="F229" s="161">
        <f t="shared" si="38"/>
        <v>0</v>
      </c>
      <c r="G229" s="161">
        <f t="shared" si="38"/>
        <v>289.19</v>
      </c>
      <c r="H229" s="161">
        <f t="shared" si="38"/>
        <v>44.33</v>
      </c>
      <c r="I229" s="161">
        <f t="shared" si="38"/>
        <v>241.38</v>
      </c>
      <c r="J229" s="161">
        <f t="shared" si="38"/>
        <v>1254.25</v>
      </c>
      <c r="K229" s="161">
        <f t="shared" si="38"/>
        <v>0</v>
      </c>
      <c r="L229" s="161">
        <f t="shared" si="38"/>
        <v>1118.32</v>
      </c>
      <c r="M229" s="161">
        <f t="shared" si="38"/>
        <v>0</v>
      </c>
      <c r="N229" s="161">
        <f t="shared" si="38"/>
        <v>9647.81</v>
      </c>
      <c r="O229" s="157" t="s">
        <v>608</v>
      </c>
    </row>
    <row r="230" spans="1:22">
      <c r="A230" s="150" t="b">
        <f>A30=A130</f>
        <v>0</v>
      </c>
      <c r="B230" s="150" t="b">
        <f t="shared" si="12"/>
        <v>0</v>
      </c>
      <c r="C230" s="161">
        <f t="shared" ref="C230:N230" si="39">C30-C130</f>
        <v>143.19999999999999</v>
      </c>
      <c r="D230" s="161">
        <f t="shared" si="39"/>
        <v>678.47</v>
      </c>
      <c r="E230" s="161">
        <f t="shared" si="39"/>
        <v>6623.17</v>
      </c>
      <c r="F230" s="161">
        <f t="shared" si="39"/>
        <v>0</v>
      </c>
      <c r="G230" s="161">
        <f t="shared" si="39"/>
        <v>321.32</v>
      </c>
      <c r="H230" s="161">
        <f t="shared" si="39"/>
        <v>49.26</v>
      </c>
      <c r="I230" s="161">
        <f t="shared" si="39"/>
        <v>268.19</v>
      </c>
      <c r="J230" s="161">
        <f t="shared" si="39"/>
        <v>1393.6</v>
      </c>
      <c r="K230" s="161">
        <f t="shared" si="39"/>
        <v>0</v>
      </c>
      <c r="L230" s="161">
        <f t="shared" si="39"/>
        <v>1242.58</v>
      </c>
      <c r="M230" s="161">
        <f t="shared" si="39"/>
        <v>0</v>
      </c>
      <c r="N230" s="161">
        <f t="shared" si="39"/>
        <v>10719.789999999999</v>
      </c>
      <c r="O230" s="157" t="s">
        <v>608</v>
      </c>
    </row>
    <row r="231" spans="1:22">
      <c r="C231" s="161"/>
      <c r="D231" s="161"/>
      <c r="E231" s="161"/>
      <c r="F231" s="161"/>
      <c r="G231" s="161"/>
      <c r="H231" s="161"/>
      <c r="I231" s="161"/>
      <c r="J231" s="161"/>
      <c r="K231" s="161"/>
      <c r="L231" s="161"/>
      <c r="M231" s="161"/>
      <c r="N231" s="161"/>
      <c r="O231" s="157" t="s">
        <v>608</v>
      </c>
      <c r="R231" s="264"/>
      <c r="T231" s="264"/>
      <c r="V231" s="264"/>
    </row>
    <row r="232" spans="1:22">
      <c r="C232" s="161"/>
      <c r="D232" s="161"/>
      <c r="E232" s="161"/>
      <c r="F232" s="161"/>
      <c r="G232" s="161"/>
      <c r="H232" s="161"/>
      <c r="I232" s="161"/>
      <c r="J232" s="161"/>
      <c r="K232" s="161"/>
      <c r="L232" s="161"/>
      <c r="M232" s="161"/>
      <c r="N232" s="161"/>
      <c r="O232" s="157" t="s">
        <v>608</v>
      </c>
      <c r="R232" s="264"/>
      <c r="T232" s="264"/>
      <c r="V232" s="264"/>
    </row>
    <row r="233" spans="1:22">
      <c r="C233" s="161"/>
      <c r="D233" s="161"/>
      <c r="E233" s="161"/>
      <c r="F233" s="161"/>
      <c r="G233" s="161"/>
      <c r="H233" s="161"/>
      <c r="I233" s="161"/>
      <c r="J233" s="161"/>
      <c r="K233" s="161"/>
      <c r="L233" s="161"/>
      <c r="M233" s="161"/>
      <c r="N233" s="161"/>
      <c r="O233" s="157" t="s">
        <v>608</v>
      </c>
    </row>
  </sheetData>
  <phoneticPr fontId="0" type="noConversion"/>
  <conditionalFormatting sqref="A207:N233">
    <cfRule type="cellIs" dxfId="5" priority="5" operator="equal">
      <formula>FALSE</formula>
    </cfRule>
  </conditionalFormatting>
  <conditionalFormatting sqref="B62:N90">
    <cfRule type="cellIs" dxfId="4" priority="7" operator="greaterThan">
      <formula>0</formula>
    </cfRule>
  </conditionalFormatting>
  <conditionalFormatting sqref="B207:N233">
    <cfRule type="containsText" dxfId="3" priority="2" operator="containsText" text="FAlse">
      <formula>NOT(ISERROR(SEARCH("FAlse",B207)))</formula>
    </cfRule>
  </conditionalFormatting>
  <conditionalFormatting sqref="C207:N233">
    <cfRule type="cellIs" dxfId="2" priority="3" stopIfTrue="1" operator="greaterThan">
      <formula>0</formula>
    </cfRule>
    <cfRule type="cellIs" dxfId="1" priority="4" operator="lessThan">
      <formula>0</formula>
    </cfRule>
  </conditionalFormatting>
  <conditionalFormatting sqref="P7:P30">
    <cfRule type="cellIs" dxfId="0" priority="1" operator="notEqual">
      <formula>0</formula>
    </cfRule>
  </conditionalFormatting>
  <pageMargins left="0.2" right="0.21" top="0.66" bottom="1" header="0.5" footer="0.5"/>
  <pageSetup scale="9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autoPageBreaks="0"/>
  </sheetPr>
  <dimension ref="A1:BD1793"/>
  <sheetViews>
    <sheetView showGridLines="0" workbookViewId="0">
      <pane xSplit="3" ySplit="9" topLeftCell="D462" activePane="bottomRight" state="frozen"/>
      <selection pane="topRight" activeCell="C1069" sqref="C1069"/>
      <selection pane="bottomLeft" activeCell="C1069" sqref="C1069"/>
      <selection pane="bottomRight" activeCell="R10" sqref="R10"/>
    </sheetView>
  </sheetViews>
  <sheetFormatPr defaultColWidth="9.33203125" defaultRowHeight="11.25"/>
  <cols>
    <col min="1" max="1" width="6.33203125" style="1" customWidth="1"/>
    <col min="2" max="2" width="12" style="1" customWidth="1"/>
    <col min="3" max="3" width="31.1640625" style="7" customWidth="1"/>
    <col min="4" max="7" width="5.33203125" style="1" customWidth="1"/>
    <col min="8" max="8" width="7" style="1" customWidth="1"/>
    <col min="9" max="9" width="7.33203125" style="1" customWidth="1"/>
    <col min="10" max="10" width="8" style="1" customWidth="1"/>
    <col min="11" max="11" width="9.33203125" style="1" customWidth="1"/>
    <col min="12" max="12" width="9.6640625" style="1" customWidth="1"/>
    <col min="13" max="14" width="5.33203125" style="1" customWidth="1"/>
    <col min="15" max="15" width="7" style="1" customWidth="1"/>
    <col min="16" max="16" width="7.6640625" style="1" customWidth="1"/>
    <col min="17" max="17" width="7.33203125" style="1" customWidth="1"/>
    <col min="18" max="18" width="8.5" style="1" customWidth="1"/>
    <col min="19" max="19" width="8.1640625" style="1" customWidth="1"/>
    <col min="20" max="20" width="1" style="1" customWidth="1"/>
    <col min="21" max="22" width="10.6640625" style="1" customWidth="1"/>
    <col min="23" max="23" width="12.33203125" style="1" customWidth="1"/>
    <col min="24" max="25" width="9.6640625" style="1" customWidth="1"/>
    <col min="26" max="26" width="11.1640625" style="1" customWidth="1"/>
    <col min="27" max="28" width="9.6640625" style="1" customWidth="1"/>
    <col min="29" max="29" width="10.6640625" style="1" customWidth="1"/>
    <col min="30" max="30" width="9.6640625" style="1" customWidth="1"/>
    <col min="31" max="31" width="8.6640625" style="1" customWidth="1"/>
    <col min="32" max="32" width="11.5" style="1" bestFit="1" customWidth="1"/>
    <col min="33" max="33" width="1.33203125" style="1" customWidth="1"/>
    <col min="34" max="34" width="13" style="1" customWidth="1"/>
    <col min="35" max="37" width="8.33203125" style="1" customWidth="1"/>
    <col min="38" max="38" width="8.1640625" style="1" customWidth="1"/>
    <col min="39" max="39" width="8.5" style="1" bestFit="1" customWidth="1"/>
    <col min="40" max="40" width="12.33203125" style="1" customWidth="1"/>
    <col min="41" max="41" width="10.6640625" style="1" customWidth="1"/>
    <col min="42" max="42" width="8.33203125" style="1" hidden="1" customWidth="1"/>
    <col min="43" max="43" width="9.6640625" style="1" hidden="1" customWidth="1"/>
    <col min="44" max="44" width="9.33203125" style="1" hidden="1" customWidth="1"/>
    <col min="45" max="45" width="13" style="1" hidden="1" customWidth="1"/>
    <col min="46" max="46" width="9.33203125" style="1" hidden="1" customWidth="1"/>
    <col min="47" max="47" width="13.6640625" style="1" hidden="1" customWidth="1"/>
    <col min="48" max="48" width="9.33203125" style="1" hidden="1" customWidth="1"/>
    <col min="49" max="49" width="10.6640625" style="1" hidden="1" customWidth="1"/>
    <col min="50" max="50" width="0" style="1" hidden="1" customWidth="1"/>
    <col min="51" max="51" width="11.5" style="1" hidden="1" customWidth="1"/>
    <col min="52" max="52" width="0" style="1" hidden="1" customWidth="1"/>
    <col min="53" max="53" width="12.1640625" style="1" hidden="1" customWidth="1"/>
    <col min="54" max="56" width="0" style="1" hidden="1" customWidth="1"/>
    <col min="57" max="16384" width="9.33203125" style="1"/>
  </cols>
  <sheetData>
    <row r="1" spans="1:55">
      <c r="A1" s="714" t="s">
        <v>940</v>
      </c>
      <c r="B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31</v>
      </c>
      <c r="AG1" s="2">
        <v>32</v>
      </c>
      <c r="AH1" s="2">
        <v>33</v>
      </c>
      <c r="AI1" s="2">
        <v>34</v>
      </c>
      <c r="AJ1" s="2">
        <v>35</v>
      </c>
      <c r="AK1" s="2">
        <v>36</v>
      </c>
      <c r="AL1" s="2">
        <v>37</v>
      </c>
      <c r="AM1" s="2">
        <v>38</v>
      </c>
      <c r="AN1" s="2">
        <v>39</v>
      </c>
      <c r="AO1" s="2">
        <v>40</v>
      </c>
      <c r="AP1" s="2">
        <v>41</v>
      </c>
      <c r="AQ1" s="2">
        <v>42</v>
      </c>
      <c r="AR1" s="2">
        <v>43</v>
      </c>
      <c r="AS1" s="276" t="s">
        <v>941</v>
      </c>
      <c r="AT1" s="277">
        <f>COUNTA(AX10:AX1770)</f>
        <v>1042</v>
      </c>
      <c r="AU1" s="275" t="s">
        <v>942</v>
      </c>
      <c r="AV1" s="274">
        <f>COUNTIF($AX$10:$AX$1770,"&gt;0")</f>
        <v>0</v>
      </c>
      <c r="AX1" s="69"/>
    </row>
    <row r="2" spans="1:5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S2" s="275" t="s">
        <v>943</v>
      </c>
      <c r="AT2" s="274">
        <f>COUNTIF($AX$10:$AX$1770,"&lt;0")</f>
        <v>0</v>
      </c>
      <c r="AU2" s="258" t="s">
        <v>944</v>
      </c>
      <c r="AV2" s="263">
        <f>COUNTIF($AX$10:$AX$1770,"=0")</f>
        <v>1042</v>
      </c>
      <c r="AX2" s="69"/>
    </row>
    <row r="3" spans="1:55" ht="11.25" customHeight="1">
      <c r="B3" s="846" t="s">
        <v>945</v>
      </c>
      <c r="C3" s="847"/>
      <c r="I3" s="8">
        <f>I4-'fnd enro'!I1</f>
        <v>0</v>
      </c>
      <c r="K3" s="8">
        <f>K4-'fnd enro'!K1064</f>
        <v>0</v>
      </c>
      <c r="O3" s="8">
        <f>O4-'fnd enro'!N1</f>
        <v>0</v>
      </c>
      <c r="P3" s="8">
        <f>P4-'fnd enro'!P1</f>
        <v>0</v>
      </c>
      <c r="U3" s="771" t="s">
        <v>636</v>
      </c>
      <c r="V3" s="771" t="s">
        <v>636</v>
      </c>
      <c r="W3" s="771" t="s">
        <v>636</v>
      </c>
      <c r="X3" s="771" t="s">
        <v>636</v>
      </c>
      <c r="Y3" s="771" t="s">
        <v>636</v>
      </c>
      <c r="Z3" s="771" t="s">
        <v>642</v>
      </c>
      <c r="AA3" s="771" t="s">
        <v>636</v>
      </c>
      <c r="AB3" s="771" t="s">
        <v>636</v>
      </c>
      <c r="AC3" s="771" t="s">
        <v>636</v>
      </c>
      <c r="AD3" s="771" t="s">
        <v>642</v>
      </c>
      <c r="AE3" s="771" t="s">
        <v>642</v>
      </c>
      <c r="AH3" s="100"/>
      <c r="AS3" s="258" t="s">
        <v>946</v>
      </c>
      <c r="AT3" s="263">
        <f>COUNTIF($AX$10:$AX$1770,"&lt;0")-AT4-AT5-AT6-AT7</f>
        <v>0</v>
      </c>
      <c r="AU3" s="258" t="s">
        <v>947</v>
      </c>
      <c r="AV3" s="263">
        <f>COUNTIF($AX$10:$AX$1770,"&gt;0")-AV4-AV5-AV6-AV7</f>
        <v>0</v>
      </c>
      <c r="AX3" s="69"/>
    </row>
    <row r="4" spans="1:55">
      <c r="A4" s="7"/>
      <c r="B4" s="848"/>
      <c r="C4" s="849"/>
      <c r="I4" s="8">
        <f>SUM(D10:I1063)</f>
        <v>46375</v>
      </c>
      <c r="K4" s="8">
        <f>SUM(K10:K1063)</f>
        <v>1827.9999999999879</v>
      </c>
      <c r="O4" s="250">
        <f>SUM(M10:O1063)</f>
        <v>6307</v>
      </c>
      <c r="P4" s="8">
        <f>SUM(P10:P1063)</f>
        <v>28954</v>
      </c>
      <c r="Q4" s="8">
        <f>SUM(Q10:Q1063)</f>
        <v>46057</v>
      </c>
      <c r="AH4" s="7"/>
      <c r="AI4" s="7"/>
      <c r="AJ4" s="7"/>
      <c r="AK4" s="7"/>
      <c r="AL4" s="11"/>
      <c r="AS4" s="258" t="s">
        <v>948</v>
      </c>
      <c r="AT4" s="263">
        <f>COUNTIF($AX$10:$AX$1770,"&lt;-49.999")-AT5-AT6-AT7</f>
        <v>0</v>
      </c>
      <c r="AU4" s="258" t="s">
        <v>949</v>
      </c>
      <c r="AV4" s="262">
        <f>COUNTIF($AX$10:$AX$1770,"&gt;49.9999")-AV5-AV6-AV7</f>
        <v>0</v>
      </c>
      <c r="AX4" s="69"/>
    </row>
    <row r="5" spans="1:55">
      <c r="A5" s="392" t="s">
        <v>950</v>
      </c>
      <c r="B5" s="138"/>
      <c r="C5" s="139"/>
      <c r="D5" s="134"/>
      <c r="E5" s="84"/>
      <c r="F5" s="84"/>
      <c r="G5" s="84"/>
      <c r="H5" s="84"/>
      <c r="I5" s="84"/>
      <c r="J5" s="84"/>
      <c r="K5" s="84"/>
      <c r="L5" s="84"/>
      <c r="M5" s="84"/>
      <c r="N5" s="84"/>
      <c r="O5" s="84"/>
      <c r="P5" s="84"/>
      <c r="Q5" s="84"/>
      <c r="R5" s="87"/>
      <c r="S5" s="196"/>
      <c r="U5" s="785"/>
      <c r="V5" s="785"/>
      <c r="W5" s="785"/>
      <c r="X5" s="785"/>
      <c r="Y5" s="785"/>
      <c r="Z5" s="785" t="s">
        <v>882</v>
      </c>
      <c r="AA5" s="785" t="s">
        <v>883</v>
      </c>
      <c r="AB5" s="785"/>
      <c r="AC5" s="785" t="s">
        <v>884</v>
      </c>
      <c r="AD5" s="785" t="s">
        <v>885</v>
      </c>
      <c r="AE5" s="785"/>
      <c r="AF5" s="786"/>
      <c r="AL5" s="11"/>
      <c r="AS5" s="258" t="s">
        <v>951</v>
      </c>
      <c r="AT5" s="262">
        <f>COUNTIF($AX$10:$AX$1770,"&lt;-99.9999")-AT6-AT7</f>
        <v>0</v>
      </c>
      <c r="AU5" s="258" t="s">
        <v>952</v>
      </c>
      <c r="AV5" s="262">
        <f>COUNTIF($AX$10:$AX$1770,"&gt;99.9999")-AV6-AV7</f>
        <v>0</v>
      </c>
      <c r="AX5" s="69"/>
    </row>
    <row r="6" spans="1:55">
      <c r="A6" s="140"/>
      <c r="B6" s="137"/>
      <c r="C6" s="141"/>
      <c r="D6" s="135"/>
      <c r="E6" s="85"/>
      <c r="F6" s="85"/>
      <c r="G6" s="85"/>
      <c r="H6" s="85"/>
      <c r="I6" s="85"/>
      <c r="J6" s="85"/>
      <c r="K6" s="85" t="s">
        <v>953</v>
      </c>
      <c r="L6" s="85" t="s">
        <v>953</v>
      </c>
      <c r="M6" s="131"/>
      <c r="N6" s="131"/>
      <c r="O6" s="131"/>
      <c r="P6" s="85"/>
      <c r="Q6" s="85" t="s">
        <v>648</v>
      </c>
      <c r="R6" s="88"/>
      <c r="S6" s="198" t="s">
        <v>954</v>
      </c>
      <c r="U6" s="245"/>
      <c r="V6" s="245"/>
      <c r="W6" s="245" t="s">
        <v>886</v>
      </c>
      <c r="X6" s="245" t="s">
        <v>887</v>
      </c>
      <c r="Y6" s="245" t="s">
        <v>888</v>
      </c>
      <c r="Z6" s="245" t="s">
        <v>889</v>
      </c>
      <c r="AA6" s="245" t="s">
        <v>890</v>
      </c>
      <c r="AB6" s="245"/>
      <c r="AC6" s="245" t="s">
        <v>891</v>
      </c>
      <c r="AD6" s="245" t="s">
        <v>892</v>
      </c>
      <c r="AE6" s="245"/>
      <c r="AF6" s="787" t="s">
        <v>955</v>
      </c>
      <c r="AH6" s="87"/>
      <c r="AI6" s="103"/>
      <c r="AJ6" s="103"/>
      <c r="AK6" s="103"/>
      <c r="AL6" s="87" t="s">
        <v>956</v>
      </c>
      <c r="AM6" s="200">
        <f>SUM(AM10:AM1000859)</f>
        <v>46057</v>
      </c>
      <c r="AN6" s="257"/>
      <c r="AS6" s="258" t="s">
        <v>957</v>
      </c>
      <c r="AT6" s="263">
        <f>COUNTIF($AX$10:$AX$1770,"&lt;-499.9999")-AT7</f>
        <v>0</v>
      </c>
      <c r="AU6" s="258" t="s">
        <v>958</v>
      </c>
      <c r="AV6" s="262">
        <f>COUNTIF($AX$10:$AX$1770,"&gt;199.9999")-AV7</f>
        <v>0</v>
      </c>
      <c r="AX6" s="69"/>
    </row>
    <row r="7" spans="1:55">
      <c r="A7" s="140"/>
      <c r="B7" s="137"/>
      <c r="C7" s="141"/>
      <c r="D7" s="135"/>
      <c r="E7" s="85"/>
      <c r="F7" s="85"/>
      <c r="G7" s="85"/>
      <c r="H7" s="85" t="s">
        <v>959</v>
      </c>
      <c r="I7" s="85" t="s">
        <v>960</v>
      </c>
      <c r="J7" s="85"/>
      <c r="K7" s="85" t="s">
        <v>961</v>
      </c>
      <c r="L7" s="85" t="s">
        <v>961</v>
      </c>
      <c r="M7" s="131" t="s">
        <v>582</v>
      </c>
      <c r="N7" s="131" t="s">
        <v>582</v>
      </c>
      <c r="O7" s="131" t="s">
        <v>582</v>
      </c>
      <c r="P7" s="131" t="s">
        <v>962</v>
      </c>
      <c r="Q7" s="85" t="s">
        <v>963</v>
      </c>
      <c r="R7" s="88" t="s">
        <v>564</v>
      </c>
      <c r="S7" s="198" t="s">
        <v>964</v>
      </c>
      <c r="U7" s="245" t="s">
        <v>893</v>
      </c>
      <c r="V7" s="245" t="s">
        <v>894</v>
      </c>
      <c r="W7" s="245" t="s">
        <v>895</v>
      </c>
      <c r="X7" s="245" t="s">
        <v>896</v>
      </c>
      <c r="Y7" s="245" t="s">
        <v>965</v>
      </c>
      <c r="Z7" s="245" t="s">
        <v>898</v>
      </c>
      <c r="AA7" s="245" t="s">
        <v>899</v>
      </c>
      <c r="AB7" s="245" t="s">
        <v>900</v>
      </c>
      <c r="AC7" s="245" t="s">
        <v>901</v>
      </c>
      <c r="AD7" s="245" t="s">
        <v>902</v>
      </c>
      <c r="AE7" s="245" t="s">
        <v>682</v>
      </c>
      <c r="AF7" s="787" t="s">
        <v>966</v>
      </c>
      <c r="AH7" s="88"/>
      <c r="AI7" s="104" t="s">
        <v>967</v>
      </c>
      <c r="AJ7" s="104" t="s">
        <v>968</v>
      </c>
      <c r="AK7" s="104" t="s">
        <v>588</v>
      </c>
      <c r="AL7" s="88" t="s">
        <v>969</v>
      </c>
      <c r="AM7" s="88"/>
      <c r="AN7" s="88"/>
      <c r="AS7" s="259" t="s">
        <v>970</v>
      </c>
      <c r="AT7" s="260">
        <f>COUNTIF($AX$10:$AX$1770,"&lt;-999.9999")</f>
        <v>0</v>
      </c>
      <c r="AU7" s="259" t="s">
        <v>971</v>
      </c>
      <c r="AV7" s="261">
        <f>COUNTIF($AX$10:$AX$1770,"&gt;299.9999")</f>
        <v>0</v>
      </c>
      <c r="AX7" s="69"/>
    </row>
    <row r="8" spans="1:55">
      <c r="A8" s="142" t="s">
        <v>972</v>
      </c>
      <c r="B8" s="143" t="s">
        <v>541</v>
      </c>
      <c r="C8" s="144" t="s">
        <v>14</v>
      </c>
      <c r="D8" s="136" t="s">
        <v>590</v>
      </c>
      <c r="E8" s="86" t="s">
        <v>973</v>
      </c>
      <c r="F8" s="86" t="s">
        <v>592</v>
      </c>
      <c r="G8" s="86" t="s">
        <v>974</v>
      </c>
      <c r="H8" s="86" t="s">
        <v>975</v>
      </c>
      <c r="I8" s="86" t="s">
        <v>976</v>
      </c>
      <c r="J8" s="86" t="s">
        <v>977</v>
      </c>
      <c r="K8" s="86" t="s">
        <v>978</v>
      </c>
      <c r="L8" s="86" t="s">
        <v>979</v>
      </c>
      <c r="M8" s="132" t="s">
        <v>599</v>
      </c>
      <c r="N8" s="132" t="s">
        <v>980</v>
      </c>
      <c r="O8" s="132" t="s">
        <v>981</v>
      </c>
      <c r="P8" s="132" t="s">
        <v>982</v>
      </c>
      <c r="Q8" s="86" t="s">
        <v>602</v>
      </c>
      <c r="R8" s="89" t="s">
        <v>983</v>
      </c>
      <c r="S8" s="197" t="s">
        <v>601</v>
      </c>
      <c r="U8" s="788" t="s">
        <v>908</v>
      </c>
      <c r="V8" s="788" t="s">
        <v>909</v>
      </c>
      <c r="W8" s="788" t="s">
        <v>910</v>
      </c>
      <c r="X8" s="788" t="s">
        <v>911</v>
      </c>
      <c r="Y8" s="788" t="s">
        <v>912</v>
      </c>
      <c r="Z8" s="788" t="s">
        <v>913</v>
      </c>
      <c r="AA8" s="788" t="s">
        <v>914</v>
      </c>
      <c r="AB8" s="788" t="s">
        <v>911</v>
      </c>
      <c r="AC8" s="789" t="s">
        <v>915</v>
      </c>
      <c r="AD8" s="788" t="s">
        <v>916</v>
      </c>
      <c r="AE8" s="788" t="s">
        <v>693</v>
      </c>
      <c r="AF8" s="790" t="s">
        <v>680</v>
      </c>
      <c r="AH8" s="89" t="s">
        <v>541</v>
      </c>
      <c r="AI8" s="105" t="s">
        <v>8</v>
      </c>
      <c r="AJ8" s="105" t="s">
        <v>8</v>
      </c>
      <c r="AK8" s="105" t="s">
        <v>8</v>
      </c>
      <c r="AL8" s="89" t="s">
        <v>984</v>
      </c>
      <c r="AM8" s="89" t="s">
        <v>985</v>
      </c>
      <c r="AN8" s="89" t="s">
        <v>986</v>
      </c>
      <c r="AO8" s="90" t="s">
        <v>987</v>
      </c>
      <c r="AP8" s="90" t="s">
        <v>716</v>
      </c>
      <c r="AQ8" s="90" t="s">
        <v>988</v>
      </c>
      <c r="AS8" s="11"/>
      <c r="AW8" s="90"/>
      <c r="AX8" s="90" t="s">
        <v>716</v>
      </c>
      <c r="AY8" s="90"/>
      <c r="AZ8" s="90" t="s">
        <v>716</v>
      </c>
      <c r="BA8" s="90"/>
      <c r="BB8" s="90" t="s">
        <v>716</v>
      </c>
      <c r="BC8" s="90"/>
    </row>
    <row r="9" spans="1:55" ht="15" customHeight="1">
      <c r="A9" s="92"/>
      <c r="B9" s="92"/>
      <c r="C9" s="93"/>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133" t="s">
        <v>742</v>
      </c>
      <c r="AQ9" s="92"/>
      <c r="AR9" s="1" t="s">
        <v>742</v>
      </c>
      <c r="AS9" s="11"/>
      <c r="AW9" s="332"/>
      <c r="AX9" s="133" t="s">
        <v>742</v>
      </c>
      <c r="AY9" s="394"/>
      <c r="AZ9" s="133" t="s">
        <v>742</v>
      </c>
      <c r="BA9" s="332"/>
      <c r="BB9" s="133" t="s">
        <v>742</v>
      </c>
      <c r="BC9" s="92"/>
    </row>
    <row r="10" spans="1:55" s="3" customFormat="1">
      <c r="A10" s="205" t="str">
        <f>LEFT(B10,3)</f>
        <v>409</v>
      </c>
      <c r="B10" s="1">
        <v>409201003</v>
      </c>
      <c r="C10" s="7" t="s">
        <v>17</v>
      </c>
      <c r="D10" s="8">
        <f>'fnd enro'!D10</f>
        <v>0</v>
      </c>
      <c r="E10" s="8">
        <f>'fnd enro'!E10</f>
        <v>0</v>
      </c>
      <c r="F10" s="8">
        <f>'fnd enro'!F10</f>
        <v>0</v>
      </c>
      <c r="G10" s="8">
        <f>'fnd enro'!G10</f>
        <v>0</v>
      </c>
      <c r="H10" s="8">
        <f>'fnd enro'!H10</f>
        <v>1</v>
      </c>
      <c r="I10" s="8">
        <f>'fnd enro'!I10</f>
        <v>0</v>
      </c>
      <c r="J10" s="8">
        <f>'fnd enro'!J10</f>
        <v>0</v>
      </c>
      <c r="K10" s="9">
        <f>'fnd enro'!K10</f>
        <v>0.04</v>
      </c>
      <c r="L10" s="8">
        <f>'fnd enro'!L10</f>
        <v>0</v>
      </c>
      <c r="M10" s="8">
        <f>'fnd enro'!M10</f>
        <v>0</v>
      </c>
      <c r="N10" s="8">
        <f>'fnd enro'!N10</f>
        <v>0</v>
      </c>
      <c r="O10" s="8">
        <f>'fnd enro'!O10</f>
        <v>0</v>
      </c>
      <c r="P10" s="8">
        <f>'fnd enro'!P10</f>
        <v>0</v>
      </c>
      <c r="Q10" s="8">
        <f>'fnd enro'!R10</f>
        <v>1</v>
      </c>
      <c r="R10" s="9">
        <f t="shared" ref="R10:R73" si="0">VLOOKUP(B10,charterinfo_b,6)</f>
        <v>1</v>
      </c>
      <c r="S10" s="8">
        <f>VALUE('fnd enro'!Q10)</f>
        <v>6</v>
      </c>
      <c r="T10" s="1"/>
      <c r="U10" s="68">
        <f>(($D10*'fnd base rates'!C$7)
+($E10*'fnd base rates'!C$8)
+($F10*'fnd base rates'!C$9)
+($G10*'fnd base rates'!C$10)
+($H10*'fnd base rates'!C$11)
+($I10*'fnd base rates'!C$12)
+($J10*'fnd base rates'!C$13)
+($K10*'fnd base rates'!C$14)
+($M10*'fnd base rates'!C$16)
+($N10*'fnd base rates'!C$17)
+($O10*'fnd base rates'!C$18)
+($P10*VLOOKUP($S10+12,rate_basefnd,3)))
*$R10</f>
        <v>599.66120000000001</v>
      </c>
      <c r="V10" s="68">
        <f>(($D10*'fnd base rates'!D$7)
+($E10*'fnd base rates'!D$8)
+($F10*'fnd base rates'!D$9)
+($G10*'fnd base rates'!D$10)
+($H10*'fnd base rates'!D$11)
+($I10*'fnd base rates'!D$12)
+($J10*'fnd base rates'!D$13)
+($K10*'fnd base rates'!D$14)
+($M10*'fnd base rates'!D$16)
+($N10*'fnd base rates'!D$17)
+($O10*'fnd base rates'!D$18)
+($P10*VLOOKUP($S10+12,rate_basefnd,4)))
*$R10</f>
        <v>848.74</v>
      </c>
      <c r="W10" s="68">
        <f>(($D10*'fnd base rates'!E$7)
+($E10*'fnd base rates'!E$8)
+($F10*'fnd base rates'!E$9)
+($G10*'fnd base rates'!E$10)
+($H10*'fnd base rates'!E$11)
+($I10*'fnd base rates'!E$12)
+($J10*'fnd base rates'!E$13)
+($K10*'fnd base rates'!E$14)
+($M10*'fnd base rates'!E$16)
+($N10*'fnd base rates'!E$17)
+($O10*'fnd base rates'!E$18)
+($P10*VLOOKUP($S10+12,rate_basefnd,5)))
*$R10</f>
        <v>3852.7308000000003</v>
      </c>
      <c r="X10" s="68">
        <f>(($D10*'fnd base rates'!F$7)
+($E10*'fnd base rates'!F$8)
+($F10*'fnd base rates'!F$9)
+($G10*'fnd base rates'!F$10)
+($H10*'fnd base rates'!F$11)
+($I10*'fnd base rates'!F$12)
+($J10*'fnd base rates'!F$13)
+($K10*'fnd base rates'!F$14)
+($M10*'fnd base rates'!F$16)
+($N10*'fnd base rates'!F$17)
+($O10*'fnd base rates'!F$18)
+($P10*VLOOKUP($S10+12,rate_basefnd,6)))
*$R10</f>
        <v>1118.2128</v>
      </c>
      <c r="Y10" s="68">
        <f>(($D10*'fnd base rates'!G$7)
+($E10*'fnd base rates'!G$8)
+($F10*'fnd base rates'!G$9)
+($G10*'fnd base rates'!G$10)
+($H10*'fnd base rates'!G$11)
+($I10*'fnd base rates'!G$12)
+($J10*'fnd base rates'!G$13)
+($K10*'fnd base rates'!G$14)
+($M10*'fnd base rates'!G$16)
+($N10*'fnd base rates'!G$17)
+($O10*'fnd base rates'!G$18)
+($P10*VLOOKUP($S10+12,rate_basefnd,7)))
*$R10</f>
        <v>187.59039999999999</v>
      </c>
      <c r="Z10" s="68">
        <f>(($D10*'fnd base rates'!H$7)
+($E10*'fnd base rates'!H$8)
+($F10*'fnd base rates'!H$9)
+($G10*'fnd base rates'!H$10)
+($H10*'fnd base rates'!H$11)
+($I10*'fnd base rates'!H$12)
+($J10*'fnd base rates'!H$13)
+($K10*'fnd base rates'!H$14)
+($M10*'fnd base rates'!H$16)
+($N10*'fnd base rates'!H$17)
+($O10*'fnd base rates'!H$18)
+($P10*VLOOKUP($S10+12,rate_basefnd,8)))</f>
        <v>581.30399999999997</v>
      </c>
      <c r="AA10" s="68">
        <f>(($D10*'fnd base rates'!I$7)
+($E10*'fnd base rates'!I$8)
+($F10*'fnd base rates'!I$9)
+($G10*'fnd base rates'!I$10)
+($H10*'fnd base rates'!I$11)
+($I10*'fnd base rates'!I$12)
+($J10*'fnd base rates'!I$13)
+($K10*'fnd base rates'!I$14)
+($M10*'fnd base rates'!I$16)
+($N10*'fnd base rates'!I$17)
+($O10*'fnd base rates'!I$18)
+($P10*VLOOKUP($S10+12,rate_basefnd,9)))
*$R10</f>
        <v>453.16</v>
      </c>
      <c r="AB10" s="68">
        <f>(($D10*'fnd base rates'!J$7)
+($E10*'fnd base rates'!J$8)
+($F10*'fnd base rates'!J$9)
+($G10*'fnd base rates'!J$10)
+($H10*'fnd base rates'!J$11)
+($I10*'fnd base rates'!J$12)
+($J10*'fnd base rates'!J$13)
+($K10*'fnd base rates'!J$14)
+($M10*'fnd base rates'!J$16)
+($N10*'fnd base rates'!J$17)
+($O10*'fnd base rates'!J$18)
+($P10*VLOOKUP($S10+12,rate_basefnd,10)))
*$R10</f>
        <v>276.02</v>
      </c>
      <c r="AC10" s="68">
        <f>(($D10*'fnd base rates'!K$7)
+($E10*'fnd base rates'!K$8)
+($F10*'fnd base rates'!K$9)
+($G10*'fnd base rates'!K$10)
+($H10*'fnd base rates'!K$11)
+($I10*'fnd base rates'!K$12)
+($J10*'fnd base rates'!K$13)
+($K10*'fnd base rates'!K$14)
+($M10*'fnd base rates'!K$16)
+($N10*'fnd base rates'!K$17)
+($O10*'fnd base rates'!K$18)
+($P10*VLOOKUP($S10+12,rate_basefnd,11)))
*$R10</f>
        <v>1316.4959999999999</v>
      </c>
      <c r="AD10" s="68">
        <f>(($D10*'fnd base rates'!L$7)
+($E10*'fnd base rates'!L$8)
+($F10*'fnd base rates'!L$9)
+($G10*'fnd base rates'!L$10)
+($H10*'fnd base rates'!L$11)
+($I10*'fnd base rates'!L$12)
+($J10*'fnd base rates'!L$13)
+($K10*'fnd base rates'!L$14)
+($M10*'fnd base rates'!L$16)
+($N10*'fnd base rates'!L$17)
+($O10*'fnd base rates'!L$18)
+($P10*VLOOKUP($S10+12,rate_basefnd,12)))</f>
        <v>2428.6587999999997</v>
      </c>
      <c r="AE10" s="68">
        <f>(($D10*'fnd base rates'!M$7)
+($E10*'fnd base rates'!M$8)
+($F10*'fnd base rates'!M$9)
+($G10*'fnd base rates'!M$10)
+($H10*'fnd base rates'!M$11)
+($I10*'fnd base rates'!M$12)
+($J10*'fnd base rates'!M$13)
+($K10*'fnd base rates'!M$14)
+($M10*'fnd base rates'!M$16)
+($N10*'fnd base rates'!M$17)
+($O10*'fnd base rates'!M$18)
+($P10*VLOOKUP($S10+12,rate_basefnd,13)))</f>
        <v>0</v>
      </c>
      <c r="AF10" s="3">
        <f t="shared" ref="AF10:AF73" si="1">SUM(U10:AE10)</f>
        <v>11662.573999999999</v>
      </c>
      <c r="AH10" s="205">
        <f t="shared" ref="AH10:AH73" si="2">B10</f>
        <v>409201003</v>
      </c>
      <c r="AI10" s="3" t="str">
        <f>IF($B10&lt;499999999,MID($B10,1,3),MID($B10,1,4))</f>
        <v>409</v>
      </c>
      <c r="AJ10" s="1" t="str">
        <f>IF($B10&lt;499999999,MID($B10,4,3),MID($B10,5,3))</f>
        <v>201</v>
      </c>
      <c r="AK10" s="1" t="str">
        <f>IF($B10&lt;499999999,MID($B10,7,3),MID($B10,8,3))</f>
        <v>003</v>
      </c>
      <c r="AL10" s="3">
        <f t="shared" ref="AL10:AL73" si="3">IF(VLOOKUP(VALUE(IF(AH10&lt;499999999,MID(AH10,4,3),MID(AH10,5,3))),distinfo,4)=R10,1,0)</f>
        <v>1</v>
      </c>
      <c r="AM10" s="3">
        <f>enro</f>
        <v>1</v>
      </c>
      <c r="AN10" s="3">
        <f>AF10</f>
        <v>11662.573999999999</v>
      </c>
      <c r="AO10" s="3">
        <f>IF(OR(AF10=0,AM10=0),0,ROUND(AN10/AM10,0))</f>
        <v>11663</v>
      </c>
      <c r="AP10" s="3">
        <f t="shared" ref="AP10:AP73" si="4">AO10-AQ10</f>
        <v>626</v>
      </c>
      <c r="AQ10" s="3">
        <v>11037</v>
      </c>
      <c r="AS10" s="68"/>
      <c r="AT10" s="68"/>
      <c r="AX10" s="4">
        <f>AY10-AW10</f>
        <v>0</v>
      </c>
      <c r="AZ10" s="4">
        <f>BA10-AY10</f>
        <v>0</v>
      </c>
      <c r="BB10" s="4"/>
    </row>
    <row r="11" spans="1:55" s="3" customFormat="1">
      <c r="A11" s="205" t="str">
        <f t="shared" ref="A11:A74" si="5">LEFT(B11,3)</f>
        <v>409</v>
      </c>
      <c r="B11" s="1">
        <v>409201036</v>
      </c>
      <c r="C11" s="7" t="s">
        <v>17</v>
      </c>
      <c r="D11" s="8">
        <f>'fnd enro'!D11</f>
        <v>0</v>
      </c>
      <c r="E11" s="8">
        <f>'fnd enro'!E11</f>
        <v>0</v>
      </c>
      <c r="F11" s="8">
        <f>'fnd enro'!F11</f>
        <v>0</v>
      </c>
      <c r="G11" s="8">
        <f>'fnd enro'!G11</f>
        <v>1</v>
      </c>
      <c r="H11" s="8">
        <f>'fnd enro'!H11</f>
        <v>0</v>
      </c>
      <c r="I11" s="8">
        <f>'fnd enro'!I11</f>
        <v>0</v>
      </c>
      <c r="J11" s="8">
        <f>'fnd enro'!J11</f>
        <v>0</v>
      </c>
      <c r="K11" s="9">
        <f>'fnd enro'!K11</f>
        <v>0.04</v>
      </c>
      <c r="L11" s="8">
        <f>'fnd enro'!L11</f>
        <v>0</v>
      </c>
      <c r="M11" s="8">
        <f>'fnd enro'!M11</f>
        <v>0</v>
      </c>
      <c r="N11" s="8">
        <f>'fnd enro'!N11</f>
        <v>0</v>
      </c>
      <c r="O11" s="8">
        <f>'fnd enro'!O11</f>
        <v>0</v>
      </c>
      <c r="P11" s="8">
        <f>'fnd enro'!P11</f>
        <v>1</v>
      </c>
      <c r="Q11" s="8">
        <f>'fnd enro'!R11</f>
        <v>1</v>
      </c>
      <c r="R11" s="9">
        <f t="shared" si="0"/>
        <v>1</v>
      </c>
      <c r="S11" s="8">
        <f>VALUE('fnd enro'!Q11)</f>
        <v>7</v>
      </c>
      <c r="T11" s="1"/>
      <c r="U11" s="68">
        <f>(($D11*'fnd base rates'!C$7)
+($E11*'fnd base rates'!C$8)
+($F11*'fnd base rates'!C$9)
+($G11*'fnd base rates'!C$10)
+($H11*'fnd base rates'!C$11)
+($I11*'fnd base rates'!C$12)
+($J11*'fnd base rates'!C$13)
+($K11*'fnd base rates'!C$14)
+($M11*'fnd base rates'!C$16)
+($N11*'fnd base rates'!C$17)
+($O11*'fnd base rates'!C$18)
+($P11*VLOOKUP($S11+12,rate_basefnd,3)))
*$R11</f>
        <v>688.44119999999998</v>
      </c>
      <c r="V11" s="68">
        <f>(($D11*'fnd base rates'!D$7)
+($E11*'fnd base rates'!D$8)
+($F11*'fnd base rates'!D$9)
+($G11*'fnd base rates'!D$10)
+($H11*'fnd base rates'!D$11)
+($I11*'fnd base rates'!D$12)
+($J11*'fnd base rates'!D$13)
+($K11*'fnd base rates'!D$14)
+($M11*'fnd base rates'!D$16)
+($N11*'fnd base rates'!D$17)
+($O11*'fnd base rates'!D$18)
+($P11*VLOOKUP($S11+12,rate_basefnd,4)))
*$R11</f>
        <v>1269.3800000000001</v>
      </c>
      <c r="W11" s="68">
        <f>(($D11*'fnd base rates'!E$7)
+($E11*'fnd base rates'!E$8)
+($F11*'fnd base rates'!E$9)
+($G11*'fnd base rates'!E$10)
+($H11*'fnd base rates'!E$11)
+($I11*'fnd base rates'!E$12)
+($J11*'fnd base rates'!E$13)
+($K11*'fnd base rates'!E$14)
+($M11*'fnd base rates'!E$16)
+($N11*'fnd base rates'!E$17)
+($O11*'fnd base rates'!E$18)
+($P11*VLOOKUP($S11+12,rate_basefnd,5)))
*$R11</f>
        <v>8426.0707999999995</v>
      </c>
      <c r="X11" s="68">
        <f>(($D11*'fnd base rates'!F$7)
+($E11*'fnd base rates'!F$8)
+($F11*'fnd base rates'!F$9)
+($G11*'fnd base rates'!F$10)
+($H11*'fnd base rates'!F$11)
+($I11*'fnd base rates'!F$12)
+($J11*'fnd base rates'!F$13)
+($K11*'fnd base rates'!F$14)
+($M11*'fnd base rates'!F$16)
+($N11*'fnd base rates'!F$17)
+($O11*'fnd base rates'!F$18)
+($P11*VLOOKUP($S11+12,rate_basefnd,6)))
*$R11</f>
        <v>1397.8327999999999</v>
      </c>
      <c r="Y11" s="68">
        <f>(($D11*'fnd base rates'!G$7)
+($E11*'fnd base rates'!G$8)
+($F11*'fnd base rates'!G$9)
+($G11*'fnd base rates'!G$10)
+($H11*'fnd base rates'!G$11)
+($I11*'fnd base rates'!G$12)
+($J11*'fnd base rates'!G$13)
+($K11*'fnd base rates'!G$14)
+($M11*'fnd base rates'!G$16)
+($N11*'fnd base rates'!G$17)
+($O11*'fnd base rates'!G$18)
+($P11*VLOOKUP($S11+12,rate_basefnd,7)))
*$R11</f>
        <v>373.8904</v>
      </c>
      <c r="Z11" s="68">
        <f>(($D11*'fnd base rates'!H$7)
+($E11*'fnd base rates'!H$8)
+($F11*'fnd base rates'!H$9)
+($G11*'fnd base rates'!H$10)
+($H11*'fnd base rates'!H$11)
+($I11*'fnd base rates'!H$12)
+($J11*'fnd base rates'!H$13)
+($K11*'fnd base rates'!H$14)
+($M11*'fnd base rates'!H$16)
+($N11*'fnd base rates'!H$17)
+($O11*'fnd base rates'!H$18)
+($P11*VLOOKUP($S11+12,rate_basefnd,8)))</f>
        <v>611.84399999999994</v>
      </c>
      <c r="AA11" s="68">
        <f>(($D11*'fnd base rates'!I$7)
+($E11*'fnd base rates'!I$8)
+($F11*'fnd base rates'!I$9)
+($G11*'fnd base rates'!I$10)
+($H11*'fnd base rates'!I$11)
+($I11*'fnd base rates'!I$12)
+($J11*'fnd base rates'!I$13)
+($K11*'fnd base rates'!I$14)
+($M11*'fnd base rates'!I$16)
+($N11*'fnd base rates'!I$17)
+($O11*'fnd base rates'!I$18)
+($P11*VLOOKUP($S11+12,rate_basefnd,9)))
*$R11</f>
        <v>619.44000000000005</v>
      </c>
      <c r="AB11" s="68">
        <f>(($D11*'fnd base rates'!J$7)
+($E11*'fnd base rates'!J$8)
+($F11*'fnd base rates'!J$9)
+($G11*'fnd base rates'!J$10)
+($H11*'fnd base rates'!J$11)
+($I11*'fnd base rates'!J$12)
+($J11*'fnd base rates'!J$13)
+($K11*'fnd base rates'!J$14)
+($M11*'fnd base rates'!J$16)
+($N11*'fnd base rates'!J$17)
+($O11*'fnd base rates'!J$18)
+($P11*VLOOKUP($S11+12,rate_basefnd,10)))
*$R11</f>
        <v>1033.01</v>
      </c>
      <c r="AC11" s="68">
        <f>(($D11*'fnd base rates'!K$7)
+($E11*'fnd base rates'!K$8)
+($F11*'fnd base rates'!K$9)
+($G11*'fnd base rates'!K$10)
+($H11*'fnd base rates'!K$11)
+($I11*'fnd base rates'!K$12)
+($J11*'fnd base rates'!K$13)
+($K11*'fnd base rates'!K$14)
+($M11*'fnd base rates'!K$16)
+($N11*'fnd base rates'!K$17)
+($O11*'fnd base rates'!K$18)
+($P11*VLOOKUP($S11+12,rate_basefnd,11)))
*$R11</f>
        <v>1225.586</v>
      </c>
      <c r="AD11" s="68">
        <f>(($D11*'fnd base rates'!L$7)
+($E11*'fnd base rates'!L$8)
+($F11*'fnd base rates'!L$9)
+($G11*'fnd base rates'!L$10)
+($H11*'fnd base rates'!L$11)
+($I11*'fnd base rates'!L$12)
+($J11*'fnd base rates'!L$13)
+($K11*'fnd base rates'!L$14)
+($M11*'fnd base rates'!L$16)
+($N11*'fnd base rates'!L$17)
+($O11*'fnd base rates'!L$18)
+($P11*VLOOKUP($S11+12,rate_basefnd,12)))</f>
        <v>3032.6787999999997</v>
      </c>
      <c r="AE11" s="68">
        <f>(($D11*'fnd base rates'!M$7)
+($E11*'fnd base rates'!M$8)
+($F11*'fnd base rates'!M$9)
+($G11*'fnd base rates'!M$10)
+($H11*'fnd base rates'!M$11)
+($I11*'fnd base rates'!M$12)
+($J11*'fnd base rates'!M$13)
+($K11*'fnd base rates'!M$14)
+($M11*'fnd base rates'!M$16)
+($N11*'fnd base rates'!M$17)
+($O11*'fnd base rates'!M$18)
+($P11*VLOOKUP($S11+12,rate_basefnd,13)))</f>
        <v>0</v>
      </c>
      <c r="AF11" s="3">
        <f t="shared" si="1"/>
        <v>18678.173999999999</v>
      </c>
      <c r="AH11" s="205">
        <f t="shared" si="2"/>
        <v>409201036</v>
      </c>
      <c r="AI11" s="3" t="str">
        <f t="shared" ref="AI11:AI74" si="6">IF($B11&lt;499999999,MID($B11,1,3),MID($B11,1,4))</f>
        <v>409</v>
      </c>
      <c r="AJ11" s="1" t="str">
        <f t="shared" ref="AJ11:AJ74" si="7">IF($B11&lt;499999999,MID($B11,4,3),MID($B11,5,3))</f>
        <v>201</v>
      </c>
      <c r="AK11" s="1" t="str">
        <f t="shared" ref="AK11:AK74" si="8">IF($B11&lt;499999999,MID($B11,7,3),MID($B11,8,3))</f>
        <v>036</v>
      </c>
      <c r="AL11" s="3">
        <f t="shared" si="3"/>
        <v>1</v>
      </c>
      <c r="AM11" s="3">
        <f t="shared" ref="AM11:AM85" si="9">enro</f>
        <v>1</v>
      </c>
      <c r="AN11" s="3">
        <f t="shared" ref="AN11:AN74" si="10">AF11</f>
        <v>18678.173999999999</v>
      </c>
      <c r="AO11" s="3">
        <f t="shared" ref="AO11:AO74" si="11">IF(OR(AF11=0,AM11=0),0,ROUND(AN11/AM11,0))</f>
        <v>18678</v>
      </c>
      <c r="AP11" s="3">
        <f t="shared" si="4"/>
        <v>-475</v>
      </c>
      <c r="AQ11" s="3">
        <v>19153</v>
      </c>
      <c r="AS11" s="68"/>
      <c r="AT11" s="68"/>
      <c r="AX11" s="4">
        <f t="shared" ref="AX11:AX74" si="12">AY11-AW11</f>
        <v>0</v>
      </c>
      <c r="AZ11" s="4">
        <f t="shared" ref="AZ11:AZ74" si="13">BA11-AY11</f>
        <v>0</v>
      </c>
      <c r="BB11" s="4"/>
    </row>
    <row r="12" spans="1:55" s="3" customFormat="1">
      <c r="A12" s="205" t="str">
        <f t="shared" si="5"/>
        <v>409</v>
      </c>
      <c r="B12" s="1">
        <v>409201095</v>
      </c>
      <c r="C12" s="7" t="s">
        <v>17</v>
      </c>
      <c r="D12" s="8">
        <f>'fnd enro'!D12</f>
        <v>0</v>
      </c>
      <c r="E12" s="8">
        <f>'fnd enro'!E12</f>
        <v>0</v>
      </c>
      <c r="F12" s="8">
        <f>'fnd enro'!F12</f>
        <v>0</v>
      </c>
      <c r="G12" s="8">
        <f>'fnd enro'!G12</f>
        <v>1</v>
      </c>
      <c r="H12" s="8">
        <f>'fnd enro'!H12</f>
        <v>3</v>
      </c>
      <c r="I12" s="8">
        <f>'fnd enro'!I12</f>
        <v>0</v>
      </c>
      <c r="J12" s="8">
        <f>'fnd enro'!J12</f>
        <v>0</v>
      </c>
      <c r="K12" s="9">
        <f>'fnd enro'!K12</f>
        <v>0.16</v>
      </c>
      <c r="L12" s="8">
        <f>'fnd enro'!L12</f>
        <v>0</v>
      </c>
      <c r="M12" s="8">
        <f>'fnd enro'!M12</f>
        <v>1</v>
      </c>
      <c r="N12" s="8">
        <f>'fnd enro'!N12</f>
        <v>1</v>
      </c>
      <c r="O12" s="8">
        <f>'fnd enro'!O12</f>
        <v>0</v>
      </c>
      <c r="P12" s="8">
        <f>'fnd enro'!P12</f>
        <v>4</v>
      </c>
      <c r="Q12" s="8">
        <f>'fnd enro'!R12</f>
        <v>4</v>
      </c>
      <c r="R12" s="9">
        <f t="shared" si="0"/>
        <v>1</v>
      </c>
      <c r="S12" s="8">
        <f>VALUE('fnd enro'!Q12)</f>
        <v>12</v>
      </c>
      <c r="T12" s="1"/>
      <c r="U12" s="68">
        <f>(($D12*'fnd base rates'!C$7)
+($E12*'fnd base rates'!C$8)
+($F12*'fnd base rates'!C$9)
+($G12*'fnd base rates'!C$10)
+($H12*'fnd base rates'!C$11)
+($I12*'fnd base rates'!C$12)
+($J12*'fnd base rates'!C$13)
+($K12*'fnd base rates'!C$14)
+($M12*'fnd base rates'!C$16)
+($N12*'fnd base rates'!C$17)
+($O12*'fnd base rates'!C$18)
+($P12*VLOOKUP($S12+12,rate_basefnd,3)))
*$R12</f>
        <v>3221.1948000000002</v>
      </c>
      <c r="V12" s="68">
        <f>(($D12*'fnd base rates'!D$7)
+($E12*'fnd base rates'!D$8)
+($F12*'fnd base rates'!D$9)
+($G12*'fnd base rates'!D$10)
+($H12*'fnd base rates'!D$11)
+($I12*'fnd base rates'!D$12)
+($J12*'fnd base rates'!D$13)
+($K12*'fnd base rates'!D$14)
+($M12*'fnd base rates'!D$16)
+($N12*'fnd base rates'!D$17)
+($O12*'fnd base rates'!D$18)
+($P12*VLOOKUP($S12+12,rate_basefnd,4)))
*$R12</f>
        <v>6545.8600000000006</v>
      </c>
      <c r="W12" s="68">
        <f>(($D12*'fnd base rates'!E$7)
+($E12*'fnd base rates'!E$8)
+($F12*'fnd base rates'!E$9)
+($G12*'fnd base rates'!E$10)
+($H12*'fnd base rates'!E$11)
+($I12*'fnd base rates'!E$12)
+($J12*'fnd base rates'!E$13)
+($K12*'fnd base rates'!E$14)
+($M12*'fnd base rates'!E$16)
+($N12*'fnd base rates'!E$17)
+($O12*'fnd base rates'!E$18)
+($P12*VLOOKUP($S12+12,rate_basefnd,5)))
*$R12</f>
        <v>45429.663200000003</v>
      </c>
      <c r="X12" s="68">
        <f>(($D12*'fnd base rates'!F$7)
+($E12*'fnd base rates'!F$8)
+($F12*'fnd base rates'!F$9)
+($G12*'fnd base rates'!F$10)
+($H12*'fnd base rates'!F$11)
+($I12*'fnd base rates'!F$12)
+($J12*'fnd base rates'!F$13)
+($K12*'fnd base rates'!F$14)
+($M12*'fnd base rates'!F$16)
+($N12*'fnd base rates'!F$17)
+($O12*'fnd base rates'!F$18)
+($P12*VLOOKUP($S12+12,rate_basefnd,6)))
*$R12</f>
        <v>5189.4911999999995</v>
      </c>
      <c r="Y12" s="68">
        <f>(($D12*'fnd base rates'!G$7)
+($E12*'fnd base rates'!G$8)
+($F12*'fnd base rates'!G$9)
+($G12*'fnd base rates'!G$10)
+($H12*'fnd base rates'!G$11)
+($I12*'fnd base rates'!G$12)
+($J12*'fnd base rates'!G$13)
+($K12*'fnd base rates'!G$14)
+($M12*'fnd base rates'!G$16)
+($N12*'fnd base rates'!G$17)
+($O12*'fnd base rates'!G$18)
+($P12*VLOOKUP($S12+12,rate_basefnd,7)))
*$R12</f>
        <v>2147.5716000000002</v>
      </c>
      <c r="Z12" s="68">
        <f>(($D12*'fnd base rates'!H$7)
+($E12*'fnd base rates'!H$8)
+($F12*'fnd base rates'!H$9)
+($G12*'fnd base rates'!H$10)
+($H12*'fnd base rates'!H$11)
+($I12*'fnd base rates'!H$12)
+($J12*'fnd base rates'!H$13)
+($K12*'fnd base rates'!H$14)
+($M12*'fnd base rates'!H$16)
+($N12*'fnd base rates'!H$17)
+($O12*'fnd base rates'!H$18)
+($P12*VLOOKUP($S12+12,rate_basefnd,8)))</f>
        <v>2834.3960000000002</v>
      </c>
      <c r="AA12" s="68">
        <f>(($D12*'fnd base rates'!I$7)
+($E12*'fnd base rates'!I$8)
+($F12*'fnd base rates'!I$9)
+($G12*'fnd base rates'!I$10)
+($H12*'fnd base rates'!I$11)
+($I12*'fnd base rates'!I$12)
+($J12*'fnd base rates'!I$13)
+($K12*'fnd base rates'!I$14)
+($M12*'fnd base rates'!I$16)
+($N12*'fnd base rates'!I$17)
+($O12*'fnd base rates'!I$18)
+($P12*VLOOKUP($S12+12,rate_basefnd,9)))
*$R12</f>
        <v>3072.7000000000003</v>
      </c>
      <c r="AB12" s="68">
        <f>(($D12*'fnd base rates'!J$7)
+($E12*'fnd base rates'!J$8)
+($F12*'fnd base rates'!J$9)
+($G12*'fnd base rates'!J$10)
+($H12*'fnd base rates'!J$11)
+($I12*'fnd base rates'!J$12)
+($J12*'fnd base rates'!J$13)
+($K12*'fnd base rates'!J$14)
+($M12*'fnd base rates'!J$16)
+($N12*'fnd base rates'!J$17)
+($O12*'fnd base rates'!J$18)
+($P12*VLOOKUP($S12+12,rate_basefnd,10)))
*$R12</f>
        <v>6633.8799999999992</v>
      </c>
      <c r="AC12" s="68">
        <f>(($D12*'fnd base rates'!K$7)
+($E12*'fnd base rates'!K$8)
+($F12*'fnd base rates'!K$9)
+($G12*'fnd base rates'!K$10)
+($H12*'fnd base rates'!K$11)
+($I12*'fnd base rates'!K$12)
+($J12*'fnd base rates'!K$13)
+($K12*'fnd base rates'!K$14)
+($M12*'fnd base rates'!K$16)
+($N12*'fnd base rates'!K$17)
+($O12*'fnd base rates'!K$18)
+($P12*VLOOKUP($S12+12,rate_basefnd,11)))
*$R12</f>
        <v>5924.2340000000004</v>
      </c>
      <c r="AD12" s="68">
        <f>(($D12*'fnd base rates'!L$7)
+($E12*'fnd base rates'!L$8)
+($F12*'fnd base rates'!L$9)
+($G12*'fnd base rates'!L$10)
+($H12*'fnd base rates'!L$11)
+($I12*'fnd base rates'!L$12)
+($J12*'fnd base rates'!L$13)
+($K12*'fnd base rates'!L$14)
+($M12*'fnd base rates'!L$16)
+($N12*'fnd base rates'!L$17)
+($O12*'fnd base rates'!L$18)
+($P12*VLOOKUP($S12+12,rate_basefnd,12)))</f>
        <v>15315.075199999997</v>
      </c>
      <c r="AE12" s="68">
        <f>(($D12*'fnd base rates'!M$7)
+($E12*'fnd base rates'!M$8)
+($F12*'fnd base rates'!M$9)
+($G12*'fnd base rates'!M$10)
+($H12*'fnd base rates'!M$11)
+($I12*'fnd base rates'!M$12)
+($J12*'fnd base rates'!M$13)
+($K12*'fnd base rates'!M$14)
+($M12*'fnd base rates'!M$16)
+($N12*'fnd base rates'!M$17)
+($O12*'fnd base rates'!M$18)
+($P12*VLOOKUP($S12+12,rate_basefnd,13)))</f>
        <v>0</v>
      </c>
      <c r="AF12" s="3">
        <f t="shared" si="1"/>
        <v>96314.066000000006</v>
      </c>
      <c r="AH12" s="205">
        <f t="shared" si="2"/>
        <v>409201095</v>
      </c>
      <c r="AI12" s="3" t="str">
        <f t="shared" si="6"/>
        <v>409</v>
      </c>
      <c r="AJ12" s="1" t="str">
        <f t="shared" si="7"/>
        <v>201</v>
      </c>
      <c r="AK12" s="1" t="str">
        <f t="shared" si="8"/>
        <v>095</v>
      </c>
      <c r="AL12" s="3">
        <f t="shared" si="3"/>
        <v>1</v>
      </c>
      <c r="AM12" s="3">
        <f t="shared" si="9"/>
        <v>4</v>
      </c>
      <c r="AN12" s="3">
        <f t="shared" si="10"/>
        <v>96314.066000000006</v>
      </c>
      <c r="AO12" s="3">
        <f t="shared" si="11"/>
        <v>24079</v>
      </c>
      <c r="AP12" s="3">
        <f t="shared" si="4"/>
        <v>4901</v>
      </c>
      <c r="AQ12" s="3">
        <v>19178</v>
      </c>
      <c r="AS12" s="68"/>
      <c r="AT12" s="68"/>
      <c r="AX12" s="4">
        <f t="shared" si="12"/>
        <v>0</v>
      </c>
      <c r="AZ12" s="4">
        <f t="shared" si="13"/>
        <v>0</v>
      </c>
      <c r="BB12" s="4"/>
    </row>
    <row r="13" spans="1:55" s="3" customFormat="1">
      <c r="A13" s="205" t="str">
        <f t="shared" si="5"/>
        <v>409</v>
      </c>
      <c r="B13" s="1">
        <v>409201201</v>
      </c>
      <c r="C13" s="7" t="s">
        <v>17</v>
      </c>
      <c r="D13" s="8">
        <f>'fnd enro'!D13</f>
        <v>0</v>
      </c>
      <c r="E13" s="8">
        <f>'fnd enro'!E13</f>
        <v>0</v>
      </c>
      <c r="F13" s="8">
        <f>'fnd enro'!F13</f>
        <v>100</v>
      </c>
      <c r="G13" s="8">
        <f>'fnd enro'!G13</f>
        <v>499</v>
      </c>
      <c r="H13" s="8">
        <f>'fnd enro'!H13</f>
        <v>438</v>
      </c>
      <c r="I13" s="8">
        <f>'fnd enro'!I13</f>
        <v>0</v>
      </c>
      <c r="J13" s="8">
        <f>'fnd enro'!J13</f>
        <v>0</v>
      </c>
      <c r="K13" s="9">
        <f>'fnd enro'!K13</f>
        <v>41.48</v>
      </c>
      <c r="L13" s="8">
        <f>'fnd enro'!L13</f>
        <v>0</v>
      </c>
      <c r="M13" s="8">
        <f>'fnd enro'!M13</f>
        <v>207</v>
      </c>
      <c r="N13" s="8">
        <f>'fnd enro'!N13</f>
        <v>72</v>
      </c>
      <c r="O13" s="8">
        <f>'fnd enro'!O13</f>
        <v>0</v>
      </c>
      <c r="P13" s="8">
        <f>'fnd enro'!P13</f>
        <v>845</v>
      </c>
      <c r="Q13" s="8">
        <f>'fnd enro'!R13</f>
        <v>1037</v>
      </c>
      <c r="R13" s="9">
        <f t="shared" si="0"/>
        <v>1</v>
      </c>
      <c r="S13" s="8">
        <f>VALUE('fnd enro'!Q13)</f>
        <v>12</v>
      </c>
      <c r="T13" s="1"/>
      <c r="U13" s="68">
        <f>(($D13*'fnd base rates'!C$7)
+($E13*'fnd base rates'!C$8)
+($F13*'fnd base rates'!C$9)
+($G13*'fnd base rates'!C$10)
+($H13*'fnd base rates'!C$11)
+($I13*'fnd base rates'!C$12)
+($J13*'fnd base rates'!C$13)
+($K13*'fnd base rates'!C$14)
+($M13*'fnd base rates'!C$16)
+($N13*'fnd base rates'!C$17)
+($O13*'fnd base rates'!C$18)
+($P13*VLOOKUP($S13+12,rate_basefnd,3)))
*$R13</f>
        <v>777102.16440000001</v>
      </c>
      <c r="V13" s="68">
        <f>(($D13*'fnd base rates'!D$7)
+($E13*'fnd base rates'!D$8)
+($F13*'fnd base rates'!D$9)
+($G13*'fnd base rates'!D$10)
+($H13*'fnd base rates'!D$11)
+($I13*'fnd base rates'!D$12)
+($J13*'fnd base rates'!D$13)
+($K13*'fnd base rates'!D$14)
+($M13*'fnd base rates'!D$16)
+($N13*'fnd base rates'!D$17)
+($O13*'fnd base rates'!D$18)
+($P13*VLOOKUP($S13+12,rate_basefnd,4)))
*$R13</f>
        <v>1513383.42</v>
      </c>
      <c r="W13" s="68">
        <f>(($D13*'fnd base rates'!E$7)
+($E13*'fnd base rates'!E$8)
+($F13*'fnd base rates'!E$9)
+($G13*'fnd base rates'!E$10)
+($H13*'fnd base rates'!E$11)
+($I13*'fnd base rates'!E$12)
+($J13*'fnd base rates'!E$13)
+($K13*'fnd base rates'!E$14)
+($M13*'fnd base rates'!E$16)
+($N13*'fnd base rates'!E$17)
+($O13*'fnd base rates'!E$18)
+($P13*VLOOKUP($S13+12,rate_basefnd,5)))
*$R13</f>
        <v>10291106.669600001</v>
      </c>
      <c r="X13" s="68">
        <f>(($D13*'fnd base rates'!F$7)
+($E13*'fnd base rates'!F$8)
+($F13*'fnd base rates'!F$9)
+($G13*'fnd base rates'!F$10)
+($H13*'fnd base rates'!F$11)
+($I13*'fnd base rates'!F$12)
+($J13*'fnd base rates'!F$13)
+($K13*'fnd base rates'!F$14)
+($M13*'fnd base rates'!F$16)
+($N13*'fnd base rates'!F$17)
+($O13*'fnd base rates'!F$18)
+($P13*VLOOKUP($S13+12,rate_basefnd,6)))
*$R13</f>
        <v>1387011.9436000001</v>
      </c>
      <c r="Y13" s="68">
        <f>(($D13*'fnd base rates'!G$7)
+($E13*'fnd base rates'!G$8)
+($F13*'fnd base rates'!G$9)
+($G13*'fnd base rates'!G$10)
+($H13*'fnd base rates'!G$11)
+($I13*'fnd base rates'!G$12)
+($J13*'fnd base rates'!G$13)
+($K13*'fnd base rates'!G$14)
+($M13*'fnd base rates'!G$16)
+($N13*'fnd base rates'!G$17)
+($O13*'fnd base rates'!G$18)
+($P13*VLOOKUP($S13+12,rate_basefnd,7)))
*$R13</f>
        <v>475427.16480000003</v>
      </c>
      <c r="Z13" s="68">
        <f>(($D13*'fnd base rates'!H$7)
+($E13*'fnd base rates'!H$8)
+($F13*'fnd base rates'!H$9)
+($G13*'fnd base rates'!H$10)
+($H13*'fnd base rates'!H$11)
+($I13*'fnd base rates'!H$12)
+($J13*'fnd base rates'!H$13)
+($K13*'fnd base rates'!H$14)
+($M13*'fnd base rates'!H$16)
+($N13*'fnd base rates'!H$17)
+($O13*'fnd base rates'!H$18)
+($P13*VLOOKUP($S13+12,rate_basefnd,8)))</f>
        <v>687243.37800000003</v>
      </c>
      <c r="AA13" s="68">
        <f>(($D13*'fnd base rates'!I$7)
+($E13*'fnd base rates'!I$8)
+($F13*'fnd base rates'!I$9)
+($G13*'fnd base rates'!I$10)
+($H13*'fnd base rates'!I$11)
+($I13*'fnd base rates'!I$12)
+($J13*'fnd base rates'!I$13)
+($K13*'fnd base rates'!I$14)
+($M13*'fnd base rates'!I$16)
+($N13*'fnd base rates'!I$17)
+($O13*'fnd base rates'!I$18)
+($P13*VLOOKUP($S13+12,rate_basefnd,9)))
*$R13</f>
        <v>722233.02</v>
      </c>
      <c r="AB13" s="68">
        <f>(($D13*'fnd base rates'!J$7)
+($E13*'fnd base rates'!J$8)
+($F13*'fnd base rates'!J$9)
+($G13*'fnd base rates'!J$10)
+($H13*'fnd base rates'!J$11)
+($I13*'fnd base rates'!J$12)
+($J13*'fnd base rates'!J$13)
+($K13*'fnd base rates'!J$14)
+($M13*'fnd base rates'!J$16)
+($N13*'fnd base rates'!J$17)
+($O13*'fnd base rates'!J$18)
+($P13*VLOOKUP($S13+12,rate_basefnd,10)))
*$R13</f>
        <v>1402635.74</v>
      </c>
      <c r="AC13" s="68">
        <f>(($D13*'fnd base rates'!K$7)
+($E13*'fnd base rates'!K$8)
+($F13*'fnd base rates'!K$9)
+($G13*'fnd base rates'!K$10)
+($H13*'fnd base rates'!K$11)
+($I13*'fnd base rates'!K$12)
+($J13*'fnd base rates'!K$13)
+($K13*'fnd base rates'!K$14)
+($M13*'fnd base rates'!K$16)
+($N13*'fnd base rates'!K$17)
+($O13*'fnd base rates'!K$18)
+($P13*VLOOKUP($S13+12,rate_basefnd,11)))
*$R13</f>
        <v>1413490.5820000002</v>
      </c>
      <c r="AD13" s="68">
        <f>(($D13*'fnd base rates'!L$7)
+($E13*'fnd base rates'!L$8)
+($F13*'fnd base rates'!L$9)
+($G13*'fnd base rates'!L$10)
+($H13*'fnd base rates'!L$11)
+($I13*'fnd base rates'!L$12)
+($J13*'fnd base rates'!L$13)
+($K13*'fnd base rates'!L$14)
+($M13*'fnd base rates'!L$16)
+($N13*'fnd base rates'!L$17)
+($O13*'fnd base rates'!L$18)
+($P13*VLOOKUP($S13+12,rate_basefnd,12)))</f>
        <v>3578074.1255999999</v>
      </c>
      <c r="AE13" s="68">
        <f>(($D13*'fnd base rates'!M$7)
+($E13*'fnd base rates'!M$8)
+($F13*'fnd base rates'!M$9)
+($G13*'fnd base rates'!M$10)
+($H13*'fnd base rates'!M$11)
+($I13*'fnd base rates'!M$12)
+($J13*'fnd base rates'!M$13)
+($K13*'fnd base rates'!M$14)
+($M13*'fnd base rates'!M$16)
+($N13*'fnd base rates'!M$17)
+($O13*'fnd base rates'!M$18)
+($P13*VLOOKUP($S13+12,rate_basefnd,13)))</f>
        <v>0</v>
      </c>
      <c r="AF13" s="3">
        <f t="shared" si="1"/>
        <v>22247708.207999997</v>
      </c>
      <c r="AH13" s="205">
        <f t="shared" si="2"/>
        <v>409201201</v>
      </c>
      <c r="AI13" s="3" t="str">
        <f t="shared" si="6"/>
        <v>409</v>
      </c>
      <c r="AJ13" s="1" t="str">
        <f t="shared" si="7"/>
        <v>201</v>
      </c>
      <c r="AK13" s="1" t="str">
        <f t="shared" si="8"/>
        <v>201</v>
      </c>
      <c r="AL13" s="3">
        <f t="shared" si="3"/>
        <v>1</v>
      </c>
      <c r="AM13" s="3">
        <f t="shared" si="9"/>
        <v>1037</v>
      </c>
      <c r="AN13" s="3">
        <f t="shared" si="10"/>
        <v>22247708.207999997</v>
      </c>
      <c r="AO13" s="3">
        <f t="shared" si="11"/>
        <v>21454</v>
      </c>
      <c r="AP13" s="3">
        <f t="shared" si="4"/>
        <v>2926</v>
      </c>
      <c r="AQ13" s="3">
        <v>18528</v>
      </c>
      <c r="AS13" s="68"/>
      <c r="AT13" s="68"/>
      <c r="AX13" s="4">
        <f t="shared" si="12"/>
        <v>0</v>
      </c>
      <c r="AZ13" s="4">
        <f t="shared" si="13"/>
        <v>0</v>
      </c>
      <c r="BB13" s="4"/>
    </row>
    <row r="14" spans="1:55" s="3" customFormat="1">
      <c r="A14" s="205" t="str">
        <f t="shared" si="5"/>
        <v>409</v>
      </c>
      <c r="B14" s="1">
        <v>409201331</v>
      </c>
      <c r="C14" s="7" t="s">
        <v>17</v>
      </c>
      <c r="D14" s="8">
        <f>'fnd enro'!D14</f>
        <v>0</v>
      </c>
      <c r="E14" s="8">
        <f>'fnd enro'!E14</f>
        <v>0</v>
      </c>
      <c r="F14" s="8">
        <f>'fnd enro'!F14</f>
        <v>0</v>
      </c>
      <c r="G14" s="8">
        <f>'fnd enro'!G14</f>
        <v>0</v>
      </c>
      <c r="H14" s="8">
        <f>'fnd enro'!H14</f>
        <v>1</v>
      </c>
      <c r="I14" s="8">
        <f>'fnd enro'!I14</f>
        <v>0</v>
      </c>
      <c r="J14" s="8">
        <f>'fnd enro'!J14</f>
        <v>0</v>
      </c>
      <c r="K14" s="9">
        <f>'fnd enro'!K14</f>
        <v>0.04</v>
      </c>
      <c r="L14" s="8">
        <f>'fnd enro'!L14</f>
        <v>0</v>
      </c>
      <c r="M14" s="8">
        <f>'fnd enro'!M14</f>
        <v>0</v>
      </c>
      <c r="N14" s="8">
        <f>'fnd enro'!N14</f>
        <v>0</v>
      </c>
      <c r="O14" s="8">
        <f>'fnd enro'!O14</f>
        <v>0</v>
      </c>
      <c r="P14" s="8">
        <f>'fnd enro'!P14</f>
        <v>1</v>
      </c>
      <c r="Q14" s="8">
        <f>'fnd enro'!R14</f>
        <v>1</v>
      </c>
      <c r="R14" s="9">
        <f t="shared" si="0"/>
        <v>1</v>
      </c>
      <c r="S14" s="8">
        <f>VALUE('fnd enro'!Q14)</f>
        <v>7</v>
      </c>
      <c r="T14" s="1"/>
      <c r="U14" s="68">
        <f>(($D14*'fnd base rates'!C$7)
+($E14*'fnd base rates'!C$8)
+($F14*'fnd base rates'!C$9)
+($G14*'fnd base rates'!C$10)
+($H14*'fnd base rates'!C$11)
+($I14*'fnd base rates'!C$12)
+($J14*'fnd base rates'!C$13)
+($K14*'fnd base rates'!C$14)
+($M14*'fnd base rates'!C$16)
+($N14*'fnd base rates'!C$17)
+($O14*'fnd base rates'!C$18)
+($P14*VLOOKUP($S14+12,rate_basefnd,3)))
*$R14</f>
        <v>688.44119999999998</v>
      </c>
      <c r="V14" s="68">
        <f>(($D14*'fnd base rates'!D$7)
+($E14*'fnd base rates'!D$8)
+($F14*'fnd base rates'!D$9)
+($G14*'fnd base rates'!D$10)
+($H14*'fnd base rates'!D$11)
+($I14*'fnd base rates'!D$12)
+($J14*'fnd base rates'!D$13)
+($K14*'fnd base rates'!D$14)
+($M14*'fnd base rates'!D$16)
+($N14*'fnd base rates'!D$17)
+($O14*'fnd base rates'!D$18)
+($P14*VLOOKUP($S14+12,rate_basefnd,4)))
*$R14</f>
        <v>1269.3800000000001</v>
      </c>
      <c r="W14" s="68">
        <f>(($D14*'fnd base rates'!E$7)
+($E14*'fnd base rates'!E$8)
+($F14*'fnd base rates'!E$9)
+($G14*'fnd base rates'!E$10)
+($H14*'fnd base rates'!E$11)
+($I14*'fnd base rates'!E$12)
+($J14*'fnd base rates'!E$13)
+($K14*'fnd base rates'!E$14)
+($M14*'fnd base rates'!E$16)
+($N14*'fnd base rates'!E$17)
+($O14*'fnd base rates'!E$18)
+($P14*VLOOKUP($S14+12,rate_basefnd,5)))
*$R14</f>
        <v>7959.0907999999999</v>
      </c>
      <c r="X14" s="68">
        <f>(($D14*'fnd base rates'!F$7)
+($E14*'fnd base rates'!F$8)
+($F14*'fnd base rates'!F$9)
+($G14*'fnd base rates'!F$10)
+($H14*'fnd base rates'!F$11)
+($I14*'fnd base rates'!F$12)
+($J14*'fnd base rates'!F$13)
+($K14*'fnd base rates'!F$14)
+($M14*'fnd base rates'!F$16)
+($N14*'fnd base rates'!F$17)
+($O14*'fnd base rates'!F$18)
+($P14*VLOOKUP($S14+12,rate_basefnd,6)))
*$R14</f>
        <v>1118.2128</v>
      </c>
      <c r="Y14" s="68">
        <f>(($D14*'fnd base rates'!G$7)
+($E14*'fnd base rates'!G$8)
+($F14*'fnd base rates'!G$9)
+($G14*'fnd base rates'!G$10)
+($H14*'fnd base rates'!G$11)
+($I14*'fnd base rates'!G$12)
+($J14*'fnd base rates'!G$13)
+($K14*'fnd base rates'!G$14)
+($M14*'fnd base rates'!G$16)
+($N14*'fnd base rates'!G$17)
+($O14*'fnd base rates'!G$18)
+($P14*VLOOKUP($S14+12,rate_basefnd,7)))
*$R14</f>
        <v>386.81039999999996</v>
      </c>
      <c r="Z14" s="68">
        <f>(($D14*'fnd base rates'!H$7)
+($E14*'fnd base rates'!H$8)
+($F14*'fnd base rates'!H$9)
+($G14*'fnd base rates'!H$10)
+($H14*'fnd base rates'!H$11)
+($I14*'fnd base rates'!H$12)
+($J14*'fnd base rates'!H$13)
+($K14*'fnd base rates'!H$14)
+($M14*'fnd base rates'!H$16)
+($N14*'fnd base rates'!H$17)
+($O14*'fnd base rates'!H$18)
+($P14*VLOOKUP($S14+12,rate_basefnd,8)))</f>
        <v>611.84399999999994</v>
      </c>
      <c r="AA14" s="68">
        <f>(($D14*'fnd base rates'!I$7)
+($E14*'fnd base rates'!I$8)
+($F14*'fnd base rates'!I$9)
+($G14*'fnd base rates'!I$10)
+($H14*'fnd base rates'!I$11)
+($I14*'fnd base rates'!I$12)
+($J14*'fnd base rates'!I$13)
+($K14*'fnd base rates'!I$14)
+($M14*'fnd base rates'!I$16)
+($N14*'fnd base rates'!I$17)
+($O14*'fnd base rates'!I$18)
+($P14*VLOOKUP($S14+12,rate_basefnd,9)))
*$R14</f>
        <v>619.44000000000005</v>
      </c>
      <c r="AB14" s="68">
        <f>(($D14*'fnd base rates'!J$7)
+($E14*'fnd base rates'!J$8)
+($F14*'fnd base rates'!J$9)
+($G14*'fnd base rates'!J$10)
+($H14*'fnd base rates'!J$11)
+($I14*'fnd base rates'!J$12)
+($J14*'fnd base rates'!J$13)
+($K14*'fnd base rates'!J$14)
+($M14*'fnd base rates'!J$16)
+($N14*'fnd base rates'!J$17)
+($O14*'fnd base rates'!J$18)
+($P14*VLOOKUP($S14+12,rate_basefnd,10)))
*$R14</f>
        <v>1140.06</v>
      </c>
      <c r="AC14" s="68">
        <f>(($D14*'fnd base rates'!K$7)
+($E14*'fnd base rates'!K$8)
+($F14*'fnd base rates'!K$9)
+($G14*'fnd base rates'!K$10)
+($H14*'fnd base rates'!K$11)
+($I14*'fnd base rates'!K$12)
+($J14*'fnd base rates'!K$13)
+($K14*'fnd base rates'!K$14)
+($M14*'fnd base rates'!K$16)
+($N14*'fnd base rates'!K$17)
+($O14*'fnd base rates'!K$18)
+($P14*VLOOKUP($S14+12,rate_basefnd,11)))
*$R14</f>
        <v>1316.4959999999999</v>
      </c>
      <c r="AD14" s="68">
        <f>(($D14*'fnd base rates'!L$7)
+($E14*'fnd base rates'!L$8)
+($F14*'fnd base rates'!L$9)
+($G14*'fnd base rates'!L$10)
+($H14*'fnd base rates'!L$11)
+($I14*'fnd base rates'!L$12)
+($J14*'fnd base rates'!L$13)
+($K14*'fnd base rates'!L$14)
+($M14*'fnd base rates'!L$16)
+($N14*'fnd base rates'!L$17)
+($O14*'fnd base rates'!L$18)
+($P14*VLOOKUP($S14+12,rate_basefnd,12)))</f>
        <v>3199.0487999999996</v>
      </c>
      <c r="AE14" s="68">
        <f>(($D14*'fnd base rates'!M$7)
+($E14*'fnd base rates'!M$8)
+($F14*'fnd base rates'!M$9)
+($G14*'fnd base rates'!M$10)
+($H14*'fnd base rates'!M$11)
+($I14*'fnd base rates'!M$12)
+($J14*'fnd base rates'!M$13)
+($K14*'fnd base rates'!M$14)
+($M14*'fnd base rates'!M$16)
+($N14*'fnd base rates'!M$17)
+($O14*'fnd base rates'!M$18)
+($P14*VLOOKUP($S14+12,rate_basefnd,13)))</f>
        <v>0</v>
      </c>
      <c r="AF14" s="3">
        <f t="shared" si="1"/>
        <v>18308.823999999997</v>
      </c>
      <c r="AH14" s="205">
        <f t="shared" si="2"/>
        <v>409201331</v>
      </c>
      <c r="AI14" s="3" t="str">
        <f t="shared" si="6"/>
        <v>409</v>
      </c>
      <c r="AJ14" s="1" t="str">
        <f t="shared" si="7"/>
        <v>201</v>
      </c>
      <c r="AK14" s="1" t="str">
        <f t="shared" si="8"/>
        <v>331</v>
      </c>
      <c r="AL14" s="3">
        <f t="shared" si="3"/>
        <v>1</v>
      </c>
      <c r="AM14" s="3">
        <f t="shared" si="9"/>
        <v>1</v>
      </c>
      <c r="AN14" s="3">
        <f t="shared" si="10"/>
        <v>18308.823999999997</v>
      </c>
      <c r="AO14" s="3">
        <f t="shared" si="11"/>
        <v>18309</v>
      </c>
      <c r="AP14" s="3">
        <f t="shared" si="4"/>
        <v>1625</v>
      </c>
      <c r="AQ14" s="3">
        <v>16684</v>
      </c>
      <c r="AS14" s="68"/>
      <c r="AT14" s="68"/>
      <c r="AX14" s="4">
        <f t="shared" si="12"/>
        <v>0</v>
      </c>
      <c r="AZ14" s="4">
        <f t="shared" si="13"/>
        <v>0</v>
      </c>
      <c r="BB14" s="4"/>
    </row>
    <row r="15" spans="1:55" s="3" customFormat="1">
      <c r="A15" s="205" t="str">
        <f t="shared" si="5"/>
        <v>410</v>
      </c>
      <c r="B15" s="1">
        <v>410035035</v>
      </c>
      <c r="C15" s="7" t="s">
        <v>21</v>
      </c>
      <c r="D15" s="8">
        <f>'fnd enro'!D15</f>
        <v>0</v>
      </c>
      <c r="E15" s="8">
        <f>'fnd enro'!E15</f>
        <v>0</v>
      </c>
      <c r="F15" s="8">
        <f>'fnd enro'!F15</f>
        <v>0</v>
      </c>
      <c r="G15" s="8">
        <f>'fnd enro'!G15</f>
        <v>75</v>
      </c>
      <c r="H15" s="8">
        <f>'fnd enro'!H15</f>
        <v>249</v>
      </c>
      <c r="I15" s="8">
        <f>'fnd enro'!I15</f>
        <v>345</v>
      </c>
      <c r="J15" s="8">
        <f>'fnd enro'!J15</f>
        <v>0</v>
      </c>
      <c r="K15" s="9">
        <f>'fnd enro'!K15</f>
        <v>26.76</v>
      </c>
      <c r="L15" s="8">
        <f>'fnd enro'!L15</f>
        <v>0</v>
      </c>
      <c r="M15" s="8">
        <f>'fnd enro'!M15</f>
        <v>31</v>
      </c>
      <c r="N15" s="8">
        <f>'fnd enro'!N15</f>
        <v>34</v>
      </c>
      <c r="O15" s="8">
        <f>'fnd enro'!O15</f>
        <v>42</v>
      </c>
      <c r="P15" s="8">
        <f>'fnd enro'!P15</f>
        <v>495</v>
      </c>
      <c r="Q15" s="8">
        <f>'fnd enro'!R15</f>
        <v>669</v>
      </c>
      <c r="R15" s="9">
        <f t="shared" si="0"/>
        <v>1.0860000000000001</v>
      </c>
      <c r="S15" s="8">
        <f>VALUE('fnd enro'!Q15)</f>
        <v>11</v>
      </c>
      <c r="T15" s="1"/>
      <c r="U15" s="68">
        <f>(($D15*'fnd base rates'!C$7)
+($E15*'fnd base rates'!C$8)
+($F15*'fnd base rates'!C$9)
+($G15*'fnd base rates'!C$10)
+($H15*'fnd base rates'!C$11)
+($I15*'fnd base rates'!C$12)
+($J15*'fnd base rates'!C$13)
+($K15*'fnd base rates'!C$14)
+($M15*'fnd base rates'!C$16)
+($N15*'fnd base rates'!C$17)
+($O15*'fnd base rates'!C$18)
+($P15*VLOOKUP($S15+12,rate_basefnd,3)))
*$R15</f>
        <v>520858.50472080003</v>
      </c>
      <c r="V15" s="68">
        <f>(($D15*'fnd base rates'!D$7)
+($E15*'fnd base rates'!D$8)
+($F15*'fnd base rates'!D$9)
+($G15*'fnd base rates'!D$10)
+($H15*'fnd base rates'!D$11)
+($I15*'fnd base rates'!D$12)
+($J15*'fnd base rates'!D$13)
+($K15*'fnd base rates'!D$14)
+($M15*'fnd base rates'!D$16)
+($N15*'fnd base rates'!D$17)
+($O15*'fnd base rates'!D$18)
+($P15*VLOOKUP($S15+12,rate_basefnd,4)))
*$R15</f>
        <v>972712.23756000004</v>
      </c>
      <c r="W15" s="68">
        <f>(($D15*'fnd base rates'!E$7)
+($E15*'fnd base rates'!E$8)
+($F15*'fnd base rates'!E$9)
+($G15*'fnd base rates'!E$10)
+($H15*'fnd base rates'!E$11)
+($I15*'fnd base rates'!E$12)
+($J15*'fnd base rates'!E$13)
+($K15*'fnd base rates'!E$14)
+($M15*'fnd base rates'!E$16)
+($N15*'fnd base rates'!E$17)
+($O15*'fnd base rates'!E$18)
+($P15*VLOOKUP($S15+12,rate_basefnd,5)))
*$R15</f>
        <v>6840152.0766672017</v>
      </c>
      <c r="X15" s="68">
        <f>(($D15*'fnd base rates'!F$7)
+($E15*'fnd base rates'!F$8)
+($F15*'fnd base rates'!F$9)
+($G15*'fnd base rates'!F$10)
+($H15*'fnd base rates'!F$11)
+($I15*'fnd base rates'!F$12)
+($J15*'fnd base rates'!F$13)
+($K15*'fnd base rates'!F$14)
+($M15*'fnd base rates'!F$16)
+($N15*'fnd base rates'!F$17)
+($O15*'fnd base rates'!F$18)
+($P15*VLOOKUP($S15+12,rate_basefnd,6)))
*$R15</f>
        <v>817927.53893519996</v>
      </c>
      <c r="Y15" s="68">
        <f>(($D15*'fnd base rates'!G$7)
+($E15*'fnd base rates'!G$8)
+($F15*'fnd base rates'!G$9)
+($G15*'fnd base rates'!G$10)
+($H15*'fnd base rates'!G$11)
+($I15*'fnd base rates'!G$12)
+($J15*'fnd base rates'!G$13)
+($K15*'fnd base rates'!G$14)
+($M15*'fnd base rates'!G$16)
+($N15*'fnd base rates'!G$17)
+($O15*'fnd base rates'!G$18)
+($P15*VLOOKUP($S15+12,rate_basefnd,7)))
*$R15</f>
        <v>296752.50561360002</v>
      </c>
      <c r="Z15" s="68">
        <f>(($D15*'fnd base rates'!H$7)
+($E15*'fnd base rates'!H$8)
+($F15*'fnd base rates'!H$9)
+($G15*'fnd base rates'!H$10)
+($H15*'fnd base rates'!H$11)
+($I15*'fnd base rates'!H$12)
+($J15*'fnd base rates'!H$13)
+($K15*'fnd base rates'!H$14)
+($M15*'fnd base rates'!H$16)
+($N15*'fnd base rates'!H$17)
+($O15*'fnd base rates'!H$18)
+($P15*VLOOKUP($S15+12,rate_basefnd,8)))</f>
        <v>545733.71600000001</v>
      </c>
      <c r="AA15" s="68">
        <f>(($D15*'fnd base rates'!I$7)
+($E15*'fnd base rates'!I$8)
+($F15*'fnd base rates'!I$9)
+($G15*'fnd base rates'!I$10)
+($H15*'fnd base rates'!I$11)
+($I15*'fnd base rates'!I$12)
+($J15*'fnd base rates'!I$13)
+($K15*'fnd base rates'!I$14)
+($M15*'fnd base rates'!I$16)
+($N15*'fnd base rates'!I$17)
+($O15*'fnd base rates'!I$18)
+($P15*VLOOKUP($S15+12,rate_basefnd,9)))
*$R15</f>
        <v>478174.52057999995</v>
      </c>
      <c r="AB15" s="68">
        <f>(($D15*'fnd base rates'!J$7)
+($E15*'fnd base rates'!J$8)
+($F15*'fnd base rates'!J$9)
+($G15*'fnd base rates'!J$10)
+($H15*'fnd base rates'!J$11)
+($I15*'fnd base rates'!J$12)
+($J15*'fnd base rates'!J$13)
+($K15*'fnd base rates'!J$14)
+($M15*'fnd base rates'!J$16)
+($N15*'fnd base rates'!J$17)
+($O15*'fnd base rates'!J$18)
+($P15*VLOOKUP($S15+12,rate_basefnd,10)))
*$R15</f>
        <v>1005099.2770800001</v>
      </c>
      <c r="AC15" s="68">
        <f>(($D15*'fnd base rates'!K$7)
+($E15*'fnd base rates'!K$8)
+($F15*'fnd base rates'!K$9)
+($G15*'fnd base rates'!K$10)
+($H15*'fnd base rates'!K$11)
+($I15*'fnd base rates'!K$12)
+($J15*'fnd base rates'!K$13)
+($K15*'fnd base rates'!K$14)
+($M15*'fnd base rates'!K$16)
+($N15*'fnd base rates'!K$17)
+($O15*'fnd base rates'!K$18)
+($P15*VLOOKUP($S15+12,rate_basefnd,11)))
*$R15</f>
        <v>983436.38330400013</v>
      </c>
      <c r="AD15" s="68">
        <f>(($D15*'fnd base rates'!L$7)
+($E15*'fnd base rates'!L$8)
+($F15*'fnd base rates'!L$9)
+($G15*'fnd base rates'!L$10)
+($H15*'fnd base rates'!L$11)
+($I15*'fnd base rates'!L$12)
+($J15*'fnd base rates'!L$13)
+($K15*'fnd base rates'!L$14)
+($M15*'fnd base rates'!L$16)
+($N15*'fnd base rates'!L$17)
+($O15*'fnd base rates'!L$18)
+($P15*VLOOKUP($S15+12,rate_basefnd,12)))</f>
        <v>2122029.8072000002</v>
      </c>
      <c r="AE15" s="68">
        <f>(($D15*'fnd base rates'!M$7)
+($E15*'fnd base rates'!M$8)
+($F15*'fnd base rates'!M$9)
+($G15*'fnd base rates'!M$10)
+($H15*'fnd base rates'!M$11)
+($I15*'fnd base rates'!M$12)
+($J15*'fnd base rates'!M$13)
+($K15*'fnd base rates'!M$14)
+($M15*'fnd base rates'!M$16)
+($N15*'fnd base rates'!M$17)
+($O15*'fnd base rates'!M$18)
+($P15*VLOOKUP($S15+12,rate_basefnd,13)))</f>
        <v>0</v>
      </c>
      <c r="AF15" s="3">
        <f t="shared" si="1"/>
        <v>14582876.567660801</v>
      </c>
      <c r="AH15" s="205">
        <f t="shared" si="2"/>
        <v>410035035</v>
      </c>
      <c r="AI15" s="3" t="str">
        <f t="shared" si="6"/>
        <v>410</v>
      </c>
      <c r="AJ15" s="1" t="str">
        <f t="shared" si="7"/>
        <v>035</v>
      </c>
      <c r="AK15" s="1" t="str">
        <f t="shared" si="8"/>
        <v>035</v>
      </c>
      <c r="AL15" s="3">
        <f t="shared" si="3"/>
        <v>1</v>
      </c>
      <c r="AM15" s="3">
        <f t="shared" si="9"/>
        <v>669</v>
      </c>
      <c r="AN15" s="3">
        <f t="shared" si="10"/>
        <v>14582876.567660801</v>
      </c>
      <c r="AO15" s="3">
        <f t="shared" si="11"/>
        <v>21798</v>
      </c>
      <c r="AP15" s="3">
        <f t="shared" si="4"/>
        <v>2525</v>
      </c>
      <c r="AQ15" s="3">
        <v>19273</v>
      </c>
      <c r="AS15" s="68"/>
      <c r="AT15" s="68"/>
      <c r="AX15" s="4">
        <f t="shared" si="12"/>
        <v>0</v>
      </c>
      <c r="AZ15" s="4">
        <f t="shared" si="13"/>
        <v>0</v>
      </c>
      <c r="BB15" s="4"/>
    </row>
    <row r="16" spans="1:55" s="3" customFormat="1">
      <c r="A16" s="205" t="str">
        <f t="shared" si="5"/>
        <v>410</v>
      </c>
      <c r="B16" s="1">
        <v>410035057</v>
      </c>
      <c r="C16" s="7" t="s">
        <v>21</v>
      </c>
      <c r="D16" s="8">
        <f>'fnd enro'!D16</f>
        <v>0</v>
      </c>
      <c r="E16" s="8">
        <f>'fnd enro'!E16</f>
        <v>0</v>
      </c>
      <c r="F16" s="8">
        <f>'fnd enro'!F16</f>
        <v>0</v>
      </c>
      <c r="G16" s="8">
        <f>'fnd enro'!G16</f>
        <v>36</v>
      </c>
      <c r="H16" s="8">
        <f>'fnd enro'!H16</f>
        <v>50</v>
      </c>
      <c r="I16" s="8">
        <f>'fnd enro'!I16</f>
        <v>225</v>
      </c>
      <c r="J16" s="8">
        <f>'fnd enro'!J16</f>
        <v>0</v>
      </c>
      <c r="K16" s="9">
        <f>'fnd enro'!K16</f>
        <v>12.44</v>
      </c>
      <c r="L16" s="8">
        <f>'fnd enro'!L16</f>
        <v>0</v>
      </c>
      <c r="M16" s="8">
        <f>'fnd enro'!M16</f>
        <v>8</v>
      </c>
      <c r="N16" s="8">
        <f>'fnd enro'!N16</f>
        <v>13</v>
      </c>
      <c r="O16" s="8">
        <f>'fnd enro'!O16</f>
        <v>21</v>
      </c>
      <c r="P16" s="8">
        <f>'fnd enro'!P16</f>
        <v>211</v>
      </c>
      <c r="Q16" s="8">
        <f>'fnd enro'!R16</f>
        <v>311</v>
      </c>
      <c r="R16" s="9">
        <f t="shared" si="0"/>
        <v>1.0860000000000001</v>
      </c>
      <c r="S16" s="8">
        <f>VALUE('fnd enro'!Q16)</f>
        <v>12</v>
      </c>
      <c r="T16" s="1"/>
      <c r="U16" s="68">
        <f>(($D16*'fnd base rates'!C$7)
+($E16*'fnd base rates'!C$8)
+($F16*'fnd base rates'!C$9)
+($G16*'fnd base rates'!C$10)
+($H16*'fnd base rates'!C$11)
+($I16*'fnd base rates'!C$12)
+($J16*'fnd base rates'!C$13)
+($K16*'fnd base rates'!C$14)
+($M16*'fnd base rates'!C$16)
+($N16*'fnd base rates'!C$17)
+($O16*'fnd base rates'!C$18)
+($P16*VLOOKUP($S16+12,rate_basefnd,3)))
*$R16</f>
        <v>241755.06077519999</v>
      </c>
      <c r="V16" s="68">
        <f>(($D16*'fnd base rates'!D$7)
+($E16*'fnd base rates'!D$8)
+($F16*'fnd base rates'!D$9)
+($G16*'fnd base rates'!D$10)
+($H16*'fnd base rates'!D$11)
+($I16*'fnd base rates'!D$12)
+($J16*'fnd base rates'!D$13)
+($K16*'fnd base rates'!D$14)
+($M16*'fnd base rates'!D$16)
+($N16*'fnd base rates'!D$17)
+($O16*'fnd base rates'!D$18)
+($P16*VLOOKUP($S16+12,rate_basefnd,4)))
*$R16</f>
        <v>453341.37126000004</v>
      </c>
      <c r="W16" s="68">
        <f>(($D16*'fnd base rates'!E$7)
+($E16*'fnd base rates'!E$8)
+($F16*'fnd base rates'!E$9)
+($G16*'fnd base rates'!E$10)
+($H16*'fnd base rates'!E$11)
+($I16*'fnd base rates'!E$12)
+($J16*'fnd base rates'!E$13)
+($K16*'fnd base rates'!E$14)
+($M16*'fnd base rates'!E$16)
+($N16*'fnd base rates'!E$17)
+($O16*'fnd base rates'!E$18)
+($P16*VLOOKUP($S16+12,rate_basefnd,5)))
*$R16</f>
        <v>3309460.7928768005</v>
      </c>
      <c r="X16" s="68">
        <f>(($D16*'fnd base rates'!F$7)
+($E16*'fnd base rates'!F$8)
+($F16*'fnd base rates'!F$9)
+($G16*'fnd base rates'!F$10)
+($H16*'fnd base rates'!F$11)
+($I16*'fnd base rates'!F$12)
+($J16*'fnd base rates'!F$13)
+($K16*'fnd base rates'!F$14)
+($M16*'fnd base rates'!F$16)
+($N16*'fnd base rates'!F$17)
+($O16*'fnd base rates'!F$18)
+($P16*VLOOKUP($S16+12,rate_basefnd,6)))
*$R16</f>
        <v>370408.10246880003</v>
      </c>
      <c r="Y16" s="68">
        <f>(($D16*'fnd base rates'!G$7)
+($E16*'fnd base rates'!G$8)
+($F16*'fnd base rates'!G$9)
+($G16*'fnd base rates'!G$10)
+($H16*'fnd base rates'!G$11)
+($I16*'fnd base rates'!G$12)
+($J16*'fnd base rates'!G$13)
+($K16*'fnd base rates'!G$14)
+($M16*'fnd base rates'!G$16)
+($N16*'fnd base rates'!G$17)
+($O16*'fnd base rates'!G$18)
+($P16*VLOOKUP($S16+12,rate_basefnd,7)))
*$R16</f>
        <v>138449.24691839999</v>
      </c>
      <c r="Z16" s="68">
        <f>(($D16*'fnd base rates'!H$7)
+($E16*'fnd base rates'!H$8)
+($F16*'fnd base rates'!H$9)
+($G16*'fnd base rates'!H$10)
+($H16*'fnd base rates'!H$11)
+($I16*'fnd base rates'!H$12)
+($J16*'fnd base rates'!H$13)
+($K16*'fnd base rates'!H$14)
+($M16*'fnd base rates'!H$16)
+($N16*'fnd base rates'!H$17)
+($O16*'fnd base rates'!H$18)
+($P16*VLOOKUP($S16+12,rate_basefnd,8)))</f>
        <v>274595.60400000005</v>
      </c>
      <c r="AA16" s="68">
        <f>(($D16*'fnd base rates'!I$7)
+($E16*'fnd base rates'!I$8)
+($F16*'fnd base rates'!I$9)
+($G16*'fnd base rates'!I$10)
+($H16*'fnd base rates'!I$11)
+($I16*'fnd base rates'!I$12)
+($J16*'fnd base rates'!I$13)
+($K16*'fnd base rates'!I$14)
+($M16*'fnd base rates'!I$16)
+($N16*'fnd base rates'!I$17)
+($O16*'fnd base rates'!I$18)
+($P16*VLOOKUP($S16+12,rate_basefnd,9)))
*$R16</f>
        <v>224044.18919999999</v>
      </c>
      <c r="AB16" s="68">
        <f>(($D16*'fnd base rates'!J$7)
+($E16*'fnd base rates'!J$8)
+($F16*'fnd base rates'!J$9)
+($G16*'fnd base rates'!J$10)
+($H16*'fnd base rates'!J$11)
+($I16*'fnd base rates'!J$12)
+($J16*'fnd base rates'!J$13)
+($K16*'fnd base rates'!J$14)
+($M16*'fnd base rates'!J$16)
+($N16*'fnd base rates'!J$17)
+($O16*'fnd base rates'!J$18)
+($P16*VLOOKUP($S16+12,rate_basefnd,10)))
*$R16</f>
        <v>498060.38604000007</v>
      </c>
      <c r="AC16" s="68">
        <f>(($D16*'fnd base rates'!K$7)
+($E16*'fnd base rates'!K$8)
+($F16*'fnd base rates'!K$9)
+($G16*'fnd base rates'!K$10)
+($H16*'fnd base rates'!K$11)
+($I16*'fnd base rates'!K$12)
+($J16*'fnd base rates'!K$13)
+($K16*'fnd base rates'!K$14)
+($M16*'fnd base rates'!K$16)
+($N16*'fnd base rates'!K$17)
+($O16*'fnd base rates'!K$18)
+($P16*VLOOKUP($S16+12,rate_basefnd,11)))
*$R16</f>
        <v>451609.34895600006</v>
      </c>
      <c r="AD16" s="68">
        <f>(($D16*'fnd base rates'!L$7)
+($E16*'fnd base rates'!L$8)
+($F16*'fnd base rates'!L$9)
+($G16*'fnd base rates'!L$10)
+($H16*'fnd base rates'!L$11)
+($I16*'fnd base rates'!L$12)
+($J16*'fnd base rates'!L$13)
+($K16*'fnd base rates'!L$14)
+($M16*'fnd base rates'!L$16)
+($N16*'fnd base rates'!L$17)
+($O16*'fnd base rates'!L$18)
+($P16*VLOOKUP($S16+12,rate_basefnd,12)))</f>
        <v>971283.02679999999</v>
      </c>
      <c r="AE16" s="68">
        <f>(($D16*'fnd base rates'!M$7)
+($E16*'fnd base rates'!M$8)
+($F16*'fnd base rates'!M$9)
+($G16*'fnd base rates'!M$10)
+($H16*'fnd base rates'!M$11)
+($I16*'fnd base rates'!M$12)
+($J16*'fnd base rates'!M$13)
+($K16*'fnd base rates'!M$14)
+($M16*'fnd base rates'!M$16)
+($N16*'fnd base rates'!M$17)
+($O16*'fnd base rates'!M$18)
+($P16*VLOOKUP($S16+12,rate_basefnd,13)))</f>
        <v>0</v>
      </c>
      <c r="AF16" s="3">
        <f t="shared" si="1"/>
        <v>6933007.129295201</v>
      </c>
      <c r="AH16" s="205">
        <f t="shared" si="2"/>
        <v>410035057</v>
      </c>
      <c r="AI16" s="3" t="str">
        <f t="shared" si="6"/>
        <v>410</v>
      </c>
      <c r="AJ16" s="1" t="str">
        <f t="shared" si="7"/>
        <v>035</v>
      </c>
      <c r="AK16" s="1" t="str">
        <f t="shared" si="8"/>
        <v>057</v>
      </c>
      <c r="AL16" s="3">
        <f t="shared" si="3"/>
        <v>1</v>
      </c>
      <c r="AM16" s="3">
        <f t="shared" si="9"/>
        <v>311</v>
      </c>
      <c r="AN16" s="3">
        <f t="shared" si="10"/>
        <v>6933007.129295201</v>
      </c>
      <c r="AO16" s="3">
        <f t="shared" si="11"/>
        <v>22293</v>
      </c>
      <c r="AP16" s="3">
        <f t="shared" si="4"/>
        <v>9886</v>
      </c>
      <c r="AQ16" s="3">
        <v>12407</v>
      </c>
      <c r="AS16" s="68"/>
      <c r="AT16" s="68"/>
      <c r="AX16" s="4">
        <f t="shared" si="12"/>
        <v>0</v>
      </c>
      <c r="AZ16" s="4">
        <f t="shared" si="13"/>
        <v>0</v>
      </c>
      <c r="BB16" s="4"/>
    </row>
    <row r="17" spans="1:54" s="3" customFormat="1">
      <c r="A17" s="205" t="str">
        <f t="shared" si="5"/>
        <v>410</v>
      </c>
      <c r="B17" s="1">
        <v>410035093</v>
      </c>
      <c r="C17" s="7" t="s">
        <v>21</v>
      </c>
      <c r="D17" s="8">
        <f>'fnd enro'!D17</f>
        <v>0</v>
      </c>
      <c r="E17" s="8">
        <f>'fnd enro'!E17</f>
        <v>0</v>
      </c>
      <c r="F17" s="8">
        <f>'fnd enro'!F17</f>
        <v>0</v>
      </c>
      <c r="G17" s="8">
        <f>'fnd enro'!G17</f>
        <v>1</v>
      </c>
      <c r="H17" s="8">
        <f>'fnd enro'!H17</f>
        <v>5</v>
      </c>
      <c r="I17" s="8">
        <f>'fnd enro'!I17</f>
        <v>8</v>
      </c>
      <c r="J17" s="8">
        <f>'fnd enro'!J17</f>
        <v>0</v>
      </c>
      <c r="K17" s="9">
        <f>'fnd enro'!K17</f>
        <v>0.56000000000000005</v>
      </c>
      <c r="L17" s="8">
        <f>'fnd enro'!L17</f>
        <v>0</v>
      </c>
      <c r="M17" s="8">
        <f>'fnd enro'!M17</f>
        <v>0</v>
      </c>
      <c r="N17" s="8">
        <f>'fnd enro'!N17</f>
        <v>1</v>
      </c>
      <c r="O17" s="8">
        <f>'fnd enro'!O17</f>
        <v>1</v>
      </c>
      <c r="P17" s="8">
        <f>'fnd enro'!P17</f>
        <v>10</v>
      </c>
      <c r="Q17" s="8">
        <f>'fnd enro'!R17</f>
        <v>14</v>
      </c>
      <c r="R17" s="9">
        <f t="shared" si="0"/>
        <v>1.0860000000000001</v>
      </c>
      <c r="S17" s="8">
        <f>VALUE('fnd enro'!Q17)</f>
        <v>11</v>
      </c>
      <c r="T17" s="1"/>
      <c r="U17" s="68">
        <f>(($D17*'fnd base rates'!C$7)
+($E17*'fnd base rates'!C$8)
+($F17*'fnd base rates'!C$9)
+($G17*'fnd base rates'!C$10)
+($H17*'fnd base rates'!C$11)
+($I17*'fnd base rates'!C$12)
+($J17*'fnd base rates'!C$13)
+($K17*'fnd base rates'!C$14)
+($M17*'fnd base rates'!C$16)
+($N17*'fnd base rates'!C$17)
+($O17*'fnd base rates'!C$18)
+($P17*VLOOKUP($S17+12,rate_basefnd,3)))
*$R17</f>
        <v>10825.657204800002</v>
      </c>
      <c r="V17" s="68">
        <f>(($D17*'fnd base rates'!D$7)
+($E17*'fnd base rates'!D$8)
+($F17*'fnd base rates'!D$9)
+($G17*'fnd base rates'!D$10)
+($H17*'fnd base rates'!D$11)
+($I17*'fnd base rates'!D$12)
+($J17*'fnd base rates'!D$13)
+($K17*'fnd base rates'!D$14)
+($M17*'fnd base rates'!D$16)
+($N17*'fnd base rates'!D$17)
+($O17*'fnd base rates'!D$18)
+($P17*VLOOKUP($S17+12,rate_basefnd,4)))
*$R17</f>
        <v>20075.796000000002</v>
      </c>
      <c r="W17" s="68">
        <f>(($D17*'fnd base rates'!E$7)
+($E17*'fnd base rates'!E$8)
+($F17*'fnd base rates'!E$9)
+($G17*'fnd base rates'!E$10)
+($H17*'fnd base rates'!E$11)
+($I17*'fnd base rates'!E$12)
+($J17*'fnd base rates'!E$13)
+($K17*'fnd base rates'!E$14)
+($M17*'fnd base rates'!E$16)
+($N17*'fnd base rates'!E$17)
+($O17*'fnd base rates'!E$18)
+($P17*VLOOKUP($S17+12,rate_basefnd,5)))
*$R17</f>
        <v>141602.50960320001</v>
      </c>
      <c r="X17" s="68">
        <f>(($D17*'fnd base rates'!F$7)
+($E17*'fnd base rates'!F$8)
+($F17*'fnd base rates'!F$9)
+($G17*'fnd base rates'!F$10)
+($H17*'fnd base rates'!F$11)
+($I17*'fnd base rates'!F$12)
+($J17*'fnd base rates'!F$13)
+($K17*'fnd base rates'!F$14)
+($M17*'fnd base rates'!F$16)
+($N17*'fnd base rates'!F$17)
+($O17*'fnd base rates'!F$18)
+($P17*VLOOKUP($S17+12,rate_basefnd,6)))
*$R17</f>
        <v>16799.615491199998</v>
      </c>
      <c r="Y17" s="68">
        <f>(($D17*'fnd base rates'!G$7)
+($E17*'fnd base rates'!G$8)
+($F17*'fnd base rates'!G$9)
+($G17*'fnd base rates'!G$10)
+($H17*'fnd base rates'!G$11)
+($I17*'fnd base rates'!G$12)
+($J17*'fnd base rates'!G$13)
+($K17*'fnd base rates'!G$14)
+($M17*'fnd base rates'!G$16)
+($N17*'fnd base rates'!G$17)
+($O17*'fnd base rates'!G$18)
+($P17*VLOOKUP($S17+12,rate_basefnd,7)))
*$R17</f>
        <v>6089.0994816000002</v>
      </c>
      <c r="Z17" s="68">
        <f>(($D17*'fnd base rates'!H$7)
+($E17*'fnd base rates'!H$8)
+($F17*'fnd base rates'!H$9)
+($G17*'fnd base rates'!H$10)
+($H17*'fnd base rates'!H$11)
+($I17*'fnd base rates'!H$12)
+($J17*'fnd base rates'!H$13)
+($K17*'fnd base rates'!H$14)
+($M17*'fnd base rates'!H$16)
+($N17*'fnd base rates'!H$17)
+($O17*'fnd base rates'!H$18)
+($P17*VLOOKUP($S17+12,rate_basefnd,8)))</f>
        <v>11640.595999999998</v>
      </c>
      <c r="AA17" s="68">
        <f>(($D17*'fnd base rates'!I$7)
+($E17*'fnd base rates'!I$8)
+($F17*'fnd base rates'!I$9)
+($G17*'fnd base rates'!I$10)
+($H17*'fnd base rates'!I$11)
+($I17*'fnd base rates'!I$12)
+($J17*'fnd base rates'!I$13)
+($K17*'fnd base rates'!I$14)
+($M17*'fnd base rates'!I$16)
+($N17*'fnd base rates'!I$17)
+($O17*'fnd base rates'!I$18)
+($P17*VLOOKUP($S17+12,rate_basefnd,9)))
*$R17</f>
        <v>9910.9989000000023</v>
      </c>
      <c r="AB17" s="68">
        <f>(($D17*'fnd base rates'!J$7)
+($E17*'fnd base rates'!J$8)
+($F17*'fnd base rates'!J$9)
+($G17*'fnd base rates'!J$10)
+($H17*'fnd base rates'!J$11)
+($I17*'fnd base rates'!J$12)
+($J17*'fnd base rates'!J$13)
+($K17*'fnd base rates'!J$14)
+($M17*'fnd base rates'!J$16)
+($N17*'fnd base rates'!J$17)
+($O17*'fnd base rates'!J$18)
+($P17*VLOOKUP($S17+12,rate_basefnd,10)))
*$R17</f>
        <v>20910.473880000005</v>
      </c>
      <c r="AC17" s="68">
        <f>(($D17*'fnd base rates'!K$7)
+($E17*'fnd base rates'!K$8)
+($F17*'fnd base rates'!K$9)
+($G17*'fnd base rates'!K$10)
+($H17*'fnd base rates'!K$11)
+($I17*'fnd base rates'!K$12)
+($J17*'fnd base rates'!K$13)
+($K17*'fnd base rates'!K$14)
+($M17*'fnd base rates'!K$16)
+($N17*'fnd base rates'!K$17)
+($O17*'fnd base rates'!K$18)
+($P17*VLOOKUP($S17+12,rate_basefnd,11)))
*$R17</f>
        <v>20534.146644</v>
      </c>
      <c r="AD17" s="68">
        <f>(($D17*'fnd base rates'!L$7)
+($E17*'fnd base rates'!L$8)
+($F17*'fnd base rates'!L$9)
+($G17*'fnd base rates'!L$10)
+($H17*'fnd base rates'!L$11)
+($I17*'fnd base rates'!L$12)
+($J17*'fnd base rates'!L$13)
+($K17*'fnd base rates'!L$14)
+($M17*'fnd base rates'!L$16)
+($N17*'fnd base rates'!L$17)
+($O17*'fnd base rates'!L$18)
+($P17*VLOOKUP($S17+12,rate_basefnd,12)))</f>
        <v>43825.4732</v>
      </c>
      <c r="AE17" s="68">
        <f>(($D17*'fnd base rates'!M$7)
+($E17*'fnd base rates'!M$8)
+($F17*'fnd base rates'!M$9)
+($G17*'fnd base rates'!M$10)
+($H17*'fnd base rates'!M$11)
+($I17*'fnd base rates'!M$12)
+($J17*'fnd base rates'!M$13)
+($K17*'fnd base rates'!M$14)
+($M17*'fnd base rates'!M$16)
+($N17*'fnd base rates'!M$17)
+($O17*'fnd base rates'!M$18)
+($P17*VLOOKUP($S17+12,rate_basefnd,13)))</f>
        <v>0</v>
      </c>
      <c r="AF17" s="3">
        <f t="shared" si="1"/>
        <v>302214.36640479998</v>
      </c>
      <c r="AH17" s="205">
        <f t="shared" si="2"/>
        <v>410035093</v>
      </c>
      <c r="AI17" s="3" t="str">
        <f t="shared" si="6"/>
        <v>410</v>
      </c>
      <c r="AJ17" s="1" t="str">
        <f t="shared" si="7"/>
        <v>035</v>
      </c>
      <c r="AK17" s="1" t="str">
        <f t="shared" si="8"/>
        <v>093</v>
      </c>
      <c r="AL17" s="3">
        <f t="shared" si="3"/>
        <v>1</v>
      </c>
      <c r="AM17" s="3">
        <f t="shared" si="9"/>
        <v>14</v>
      </c>
      <c r="AN17" s="3">
        <f t="shared" si="10"/>
        <v>302214.36640479998</v>
      </c>
      <c r="AO17" s="3">
        <f t="shared" si="11"/>
        <v>21587</v>
      </c>
      <c r="AP17" s="3">
        <f t="shared" si="4"/>
        <v>1841</v>
      </c>
      <c r="AQ17" s="3">
        <v>19746</v>
      </c>
      <c r="AS17" s="68"/>
      <c r="AT17" s="68"/>
      <c r="AX17" s="4">
        <f t="shared" si="12"/>
        <v>0</v>
      </c>
      <c r="AZ17" s="4">
        <f t="shared" si="13"/>
        <v>0</v>
      </c>
      <c r="BB17" s="4"/>
    </row>
    <row r="18" spans="1:54" s="3" customFormat="1">
      <c r="A18" s="205" t="str">
        <f t="shared" si="5"/>
        <v>410</v>
      </c>
      <c r="B18" s="1">
        <v>410035163</v>
      </c>
      <c r="C18" s="7" t="s">
        <v>21</v>
      </c>
      <c r="D18" s="8">
        <f>'fnd enro'!D18</f>
        <v>0</v>
      </c>
      <c r="E18" s="8">
        <f>'fnd enro'!E18</f>
        <v>0</v>
      </c>
      <c r="F18" s="8">
        <f>'fnd enro'!F18</f>
        <v>0</v>
      </c>
      <c r="G18" s="8">
        <f>'fnd enro'!G18</f>
        <v>0</v>
      </c>
      <c r="H18" s="8">
        <f>'fnd enro'!H18</f>
        <v>9</v>
      </c>
      <c r="I18" s="8">
        <f>'fnd enro'!I18</f>
        <v>27</v>
      </c>
      <c r="J18" s="8">
        <f>'fnd enro'!J18</f>
        <v>0</v>
      </c>
      <c r="K18" s="9">
        <f>'fnd enro'!K18</f>
        <v>1.44</v>
      </c>
      <c r="L18" s="8">
        <f>'fnd enro'!L18</f>
        <v>0</v>
      </c>
      <c r="M18" s="8">
        <f>'fnd enro'!M18</f>
        <v>0</v>
      </c>
      <c r="N18" s="8">
        <f>'fnd enro'!N18</f>
        <v>3</v>
      </c>
      <c r="O18" s="8">
        <f>'fnd enro'!O18</f>
        <v>0</v>
      </c>
      <c r="P18" s="8">
        <f>'fnd enro'!P18</f>
        <v>25</v>
      </c>
      <c r="Q18" s="8">
        <f>'fnd enro'!R18</f>
        <v>36</v>
      </c>
      <c r="R18" s="9">
        <f t="shared" si="0"/>
        <v>1.0860000000000001</v>
      </c>
      <c r="S18" s="8">
        <f>VALUE('fnd enro'!Q18)</f>
        <v>11</v>
      </c>
      <c r="T18" s="1"/>
      <c r="U18" s="68">
        <f>(($D18*'fnd base rates'!C$7)
+($E18*'fnd base rates'!C$8)
+($F18*'fnd base rates'!C$9)
+($G18*'fnd base rates'!C$10)
+($H18*'fnd base rates'!C$11)
+($I18*'fnd base rates'!C$12)
+($J18*'fnd base rates'!C$13)
+($K18*'fnd base rates'!C$14)
+($M18*'fnd base rates'!C$16)
+($N18*'fnd base rates'!C$17)
+($O18*'fnd base rates'!C$18)
+($P18*VLOOKUP($S18+12,rate_basefnd,3)))
*$R18</f>
        <v>27364.5427752</v>
      </c>
      <c r="V18" s="68">
        <f>(($D18*'fnd base rates'!D$7)
+($E18*'fnd base rates'!D$8)
+($F18*'fnd base rates'!D$9)
+($G18*'fnd base rates'!D$10)
+($H18*'fnd base rates'!D$11)
+($I18*'fnd base rates'!D$12)
+($J18*'fnd base rates'!D$13)
+($K18*'fnd base rates'!D$14)
+($M18*'fnd base rates'!D$16)
+($N18*'fnd base rates'!D$17)
+($O18*'fnd base rates'!D$18)
+($P18*VLOOKUP($S18+12,rate_basefnd,4)))
*$R18</f>
        <v>50497.197240000001</v>
      </c>
      <c r="W18" s="68">
        <f>(($D18*'fnd base rates'!E$7)
+($E18*'fnd base rates'!E$8)
+($F18*'fnd base rates'!E$9)
+($G18*'fnd base rates'!E$10)
+($H18*'fnd base rates'!E$11)
+($I18*'fnd base rates'!E$12)
+($J18*'fnd base rates'!E$13)
+($K18*'fnd base rates'!E$14)
+($M18*'fnd base rates'!E$16)
+($N18*'fnd base rates'!E$17)
+($O18*'fnd base rates'!E$18)
+($P18*VLOOKUP($S18+12,rate_basefnd,5)))
*$R18</f>
        <v>364875.73393680004</v>
      </c>
      <c r="X18" s="68">
        <f>(($D18*'fnd base rates'!F$7)
+($E18*'fnd base rates'!F$8)
+($F18*'fnd base rates'!F$9)
+($G18*'fnd base rates'!F$10)
+($H18*'fnd base rates'!F$11)
+($I18*'fnd base rates'!F$12)
+($J18*'fnd base rates'!F$13)
+($K18*'fnd base rates'!F$14)
+($M18*'fnd base rates'!F$16)
+($N18*'fnd base rates'!F$17)
+($O18*'fnd base rates'!F$18)
+($P18*VLOOKUP($S18+12,rate_basefnd,6)))
*$R18</f>
        <v>40925.248408799998</v>
      </c>
      <c r="Y18" s="68">
        <f>(($D18*'fnd base rates'!G$7)
+($E18*'fnd base rates'!G$8)
+($F18*'fnd base rates'!G$9)
+($G18*'fnd base rates'!G$10)
+($H18*'fnd base rates'!G$11)
+($I18*'fnd base rates'!G$12)
+($J18*'fnd base rates'!G$13)
+($K18*'fnd base rates'!G$14)
+($M18*'fnd base rates'!G$16)
+($N18*'fnd base rates'!G$17)
+($O18*'fnd base rates'!G$18)
+($P18*VLOOKUP($S18+12,rate_basefnd,7)))
*$R18</f>
        <v>15247.672838400002</v>
      </c>
      <c r="Z18" s="68">
        <f>(($D18*'fnd base rates'!H$7)
+($E18*'fnd base rates'!H$8)
+($F18*'fnd base rates'!H$9)
+($G18*'fnd base rates'!H$10)
+($H18*'fnd base rates'!H$11)
+($I18*'fnd base rates'!H$12)
+($J18*'fnd base rates'!H$13)
+($K18*'fnd base rates'!H$14)
+($M18*'fnd base rates'!H$16)
+($N18*'fnd base rates'!H$17)
+($O18*'fnd base rates'!H$18)
+($P18*VLOOKUP($S18+12,rate_basefnd,8)))</f>
        <v>31644.704000000002</v>
      </c>
      <c r="AA18" s="68">
        <f>(($D18*'fnd base rates'!I$7)
+($E18*'fnd base rates'!I$8)
+($F18*'fnd base rates'!I$9)
+($G18*'fnd base rates'!I$10)
+($H18*'fnd base rates'!I$11)
+($I18*'fnd base rates'!I$12)
+($J18*'fnd base rates'!I$13)
+($K18*'fnd base rates'!I$14)
+($M18*'fnd base rates'!I$16)
+($N18*'fnd base rates'!I$17)
+($O18*'fnd base rates'!I$18)
+($P18*VLOOKUP($S18+12,rate_basefnd,9)))
*$R18</f>
        <v>25153.682220000002</v>
      </c>
      <c r="AB18" s="68">
        <f>(($D18*'fnd base rates'!J$7)
+($E18*'fnd base rates'!J$8)
+($F18*'fnd base rates'!J$9)
+($G18*'fnd base rates'!J$10)
+($H18*'fnd base rates'!J$11)
+($I18*'fnd base rates'!J$12)
+($J18*'fnd base rates'!J$13)
+($K18*'fnd base rates'!J$14)
+($M18*'fnd base rates'!J$16)
+($N18*'fnd base rates'!J$17)
+($O18*'fnd base rates'!J$18)
+($P18*VLOOKUP($S18+12,rate_basefnd,10)))
*$R18</f>
        <v>55519.16532</v>
      </c>
      <c r="AC18" s="68">
        <f>(($D18*'fnd base rates'!K$7)
+($E18*'fnd base rates'!K$8)
+($F18*'fnd base rates'!K$9)
+($G18*'fnd base rates'!K$10)
+($H18*'fnd base rates'!K$11)
+($I18*'fnd base rates'!K$12)
+($J18*'fnd base rates'!K$13)
+($K18*'fnd base rates'!K$14)
+($M18*'fnd base rates'!K$16)
+($N18*'fnd base rates'!K$17)
+($O18*'fnd base rates'!K$18)
+($P18*VLOOKUP($S18+12,rate_basefnd,11)))
*$R18</f>
        <v>51688.632636000009</v>
      </c>
      <c r="AD18" s="68">
        <f>(($D18*'fnd base rates'!L$7)
+($E18*'fnd base rates'!L$8)
+($F18*'fnd base rates'!L$9)
+($G18*'fnd base rates'!L$10)
+($H18*'fnd base rates'!L$11)
+($I18*'fnd base rates'!L$12)
+($J18*'fnd base rates'!L$13)
+($K18*'fnd base rates'!L$14)
+($M18*'fnd base rates'!L$16)
+($N18*'fnd base rates'!L$17)
+($O18*'fnd base rates'!L$18)
+($P18*VLOOKUP($S18+12,rate_basefnd,12)))</f>
        <v>109540.88679999999</v>
      </c>
      <c r="AE18" s="68">
        <f>(($D18*'fnd base rates'!M$7)
+($E18*'fnd base rates'!M$8)
+($F18*'fnd base rates'!M$9)
+($G18*'fnd base rates'!M$10)
+($H18*'fnd base rates'!M$11)
+($I18*'fnd base rates'!M$12)
+($J18*'fnd base rates'!M$13)
+($K18*'fnd base rates'!M$14)
+($M18*'fnd base rates'!M$16)
+($N18*'fnd base rates'!M$17)
+($O18*'fnd base rates'!M$18)
+($P18*VLOOKUP($S18+12,rate_basefnd,13)))</f>
        <v>0</v>
      </c>
      <c r="AF18" s="3">
        <f t="shared" si="1"/>
        <v>772457.46617520007</v>
      </c>
      <c r="AH18" s="205">
        <f t="shared" si="2"/>
        <v>410035163</v>
      </c>
      <c r="AI18" s="3" t="str">
        <f t="shared" si="6"/>
        <v>410</v>
      </c>
      <c r="AJ18" s="1" t="str">
        <f t="shared" si="7"/>
        <v>035</v>
      </c>
      <c r="AK18" s="1" t="str">
        <f t="shared" si="8"/>
        <v>163</v>
      </c>
      <c r="AL18" s="3">
        <f t="shared" si="3"/>
        <v>1</v>
      </c>
      <c r="AM18" s="3">
        <f t="shared" si="9"/>
        <v>36</v>
      </c>
      <c r="AN18" s="3">
        <f t="shared" si="10"/>
        <v>772457.46617520007</v>
      </c>
      <c r="AO18" s="3">
        <f t="shared" si="11"/>
        <v>21457</v>
      </c>
      <c r="AP18" s="3">
        <f t="shared" si="4"/>
        <v>518</v>
      </c>
      <c r="AQ18" s="3">
        <v>20939</v>
      </c>
      <c r="AS18" s="68"/>
      <c r="AT18" s="68"/>
      <c r="AX18" s="4">
        <f t="shared" si="12"/>
        <v>0</v>
      </c>
      <c r="AZ18" s="4">
        <f t="shared" si="13"/>
        <v>0</v>
      </c>
      <c r="BB18" s="4"/>
    </row>
    <row r="19" spans="1:54" s="3" customFormat="1">
      <c r="A19" s="205" t="str">
        <f t="shared" si="5"/>
        <v>410</v>
      </c>
      <c r="B19" s="1">
        <v>410035165</v>
      </c>
      <c r="C19" s="7" t="s">
        <v>21</v>
      </c>
      <c r="D19" s="8">
        <f>'fnd enro'!D19</f>
        <v>0</v>
      </c>
      <c r="E19" s="8">
        <f>'fnd enro'!E19</f>
        <v>0</v>
      </c>
      <c r="F19" s="8">
        <f>'fnd enro'!F19</f>
        <v>0</v>
      </c>
      <c r="G19" s="8">
        <f>'fnd enro'!G19</f>
        <v>1</v>
      </c>
      <c r="H19" s="8">
        <f>'fnd enro'!H19</f>
        <v>0</v>
      </c>
      <c r="I19" s="8">
        <f>'fnd enro'!I19</f>
        <v>7</v>
      </c>
      <c r="J19" s="8">
        <f>'fnd enro'!J19</f>
        <v>0</v>
      </c>
      <c r="K19" s="9">
        <f>'fnd enro'!K19</f>
        <v>0.32</v>
      </c>
      <c r="L19" s="8">
        <f>'fnd enro'!L19</f>
        <v>0</v>
      </c>
      <c r="M19" s="8">
        <f>'fnd enro'!M19</f>
        <v>0</v>
      </c>
      <c r="N19" s="8">
        <f>'fnd enro'!N19</f>
        <v>0</v>
      </c>
      <c r="O19" s="8">
        <f>'fnd enro'!O19</f>
        <v>0</v>
      </c>
      <c r="P19" s="8">
        <f>'fnd enro'!P19</f>
        <v>4</v>
      </c>
      <c r="Q19" s="8">
        <f>'fnd enro'!R19</f>
        <v>8</v>
      </c>
      <c r="R19" s="9">
        <f t="shared" si="0"/>
        <v>1.0860000000000001</v>
      </c>
      <c r="S19" s="8">
        <f>VALUE('fnd enro'!Q19)</f>
        <v>10</v>
      </c>
      <c r="T19" s="1"/>
      <c r="U19" s="68">
        <f>(($D19*'fnd base rates'!C$7)
+($E19*'fnd base rates'!C$8)
+($F19*'fnd base rates'!C$9)
+($G19*'fnd base rates'!C$10)
+($H19*'fnd base rates'!C$11)
+($I19*'fnd base rates'!C$12)
+($J19*'fnd base rates'!C$13)
+($K19*'fnd base rates'!C$14)
+($M19*'fnd base rates'!C$16)
+($N19*'fnd base rates'!C$17)
+($O19*'fnd base rates'!C$18)
+($P19*VLOOKUP($S19+12,rate_basefnd,3)))
*$R19</f>
        <v>5707.4617056000006</v>
      </c>
      <c r="V19" s="68">
        <f>(($D19*'fnd base rates'!D$7)
+($E19*'fnd base rates'!D$8)
+($F19*'fnd base rates'!D$9)
+($G19*'fnd base rates'!D$10)
+($H19*'fnd base rates'!D$11)
+($I19*'fnd base rates'!D$12)
+($J19*'fnd base rates'!D$13)
+($K19*'fnd base rates'!D$14)
+($M19*'fnd base rates'!D$16)
+($N19*'fnd base rates'!D$17)
+($O19*'fnd base rates'!D$18)
+($P19*VLOOKUP($S19+12,rate_basefnd,4)))
*$R19</f>
        <v>9731.6894400000019</v>
      </c>
      <c r="W19" s="68">
        <f>(($D19*'fnd base rates'!E$7)
+($E19*'fnd base rates'!E$8)
+($F19*'fnd base rates'!E$9)
+($G19*'fnd base rates'!E$10)
+($H19*'fnd base rates'!E$11)
+($I19*'fnd base rates'!E$12)
+($J19*'fnd base rates'!E$13)
+($K19*'fnd base rates'!E$14)
+($M19*'fnd base rates'!E$16)
+($N19*'fnd base rates'!E$17)
+($O19*'fnd base rates'!E$18)
+($P19*VLOOKUP($S19+12,rate_basefnd,5)))
*$R19</f>
        <v>69247.710950399996</v>
      </c>
      <c r="X19" s="68">
        <f>(($D19*'fnd base rates'!F$7)
+($E19*'fnd base rates'!F$8)
+($F19*'fnd base rates'!F$9)
+($G19*'fnd base rates'!F$10)
+($H19*'fnd base rates'!F$11)
+($I19*'fnd base rates'!F$12)
+($J19*'fnd base rates'!F$13)
+($K19*'fnd base rates'!F$14)
+($M19*'fnd base rates'!F$16)
+($N19*'fnd base rates'!F$17)
+($O19*'fnd base rates'!F$18)
+($P19*VLOOKUP($S19+12,rate_basefnd,6)))
*$R19</f>
        <v>9103.7234064000004</v>
      </c>
      <c r="Y19" s="68">
        <f>(($D19*'fnd base rates'!G$7)
+($E19*'fnd base rates'!G$8)
+($F19*'fnd base rates'!G$9)
+($G19*'fnd base rates'!G$10)
+($H19*'fnd base rates'!G$11)
+($I19*'fnd base rates'!G$12)
+($J19*'fnd base rates'!G$13)
+($K19*'fnd base rates'!G$14)
+($M19*'fnd base rates'!G$16)
+($N19*'fnd base rates'!G$17)
+($O19*'fnd base rates'!G$18)
+($P19*VLOOKUP($S19+12,rate_basefnd,7)))
*$R19</f>
        <v>2693.9567952000002</v>
      </c>
      <c r="Z19" s="68">
        <f>(($D19*'fnd base rates'!H$7)
+($E19*'fnd base rates'!H$8)
+($F19*'fnd base rates'!H$9)
+($G19*'fnd base rates'!H$10)
+($H19*'fnd base rates'!H$11)
+($I19*'fnd base rates'!H$12)
+($J19*'fnd base rates'!H$13)
+($K19*'fnd base rates'!H$14)
+($M19*'fnd base rates'!H$16)
+($N19*'fnd base rates'!H$17)
+($O19*'fnd base rates'!H$18)
+($P19*VLOOKUP($S19+12,rate_basefnd,8)))</f>
        <v>7173.7920000000004</v>
      </c>
      <c r="AA19" s="68">
        <f>(($D19*'fnd base rates'!I$7)
+($E19*'fnd base rates'!I$8)
+($F19*'fnd base rates'!I$9)
+($G19*'fnd base rates'!I$10)
+($H19*'fnd base rates'!I$11)
+($I19*'fnd base rates'!I$12)
+($J19*'fnd base rates'!I$13)
+($K19*'fnd base rates'!I$14)
+($M19*'fnd base rates'!I$16)
+($N19*'fnd base rates'!I$17)
+($O19*'fnd base rates'!I$18)
+($P19*VLOOKUP($S19+12,rate_basefnd,9)))
*$R19</f>
        <v>5016.2340000000004</v>
      </c>
      <c r="AB19" s="68">
        <f>(($D19*'fnd base rates'!J$7)
+($E19*'fnd base rates'!J$8)
+($F19*'fnd base rates'!J$9)
+($G19*'fnd base rates'!J$10)
+($H19*'fnd base rates'!J$11)
+($I19*'fnd base rates'!J$12)
+($J19*'fnd base rates'!J$13)
+($K19*'fnd base rates'!J$14)
+($M19*'fnd base rates'!J$16)
+($N19*'fnd base rates'!J$17)
+($O19*'fnd base rates'!J$18)
+($P19*VLOOKUP($S19+12,rate_basefnd,10)))
*$R19</f>
        <v>9865.1371200000031</v>
      </c>
      <c r="AC19" s="68">
        <f>(($D19*'fnd base rates'!K$7)
+($E19*'fnd base rates'!K$8)
+($F19*'fnd base rates'!K$9)
+($G19*'fnd base rates'!K$10)
+($H19*'fnd base rates'!K$11)
+($I19*'fnd base rates'!K$12)
+($J19*'fnd base rates'!K$13)
+($K19*'fnd base rates'!K$14)
+($M19*'fnd base rates'!K$16)
+($N19*'fnd base rates'!K$17)
+($O19*'fnd base rates'!K$18)
+($P19*VLOOKUP($S19+12,rate_basefnd,11)))
*$R19</f>
        <v>11068.281767999999</v>
      </c>
      <c r="AD19" s="68">
        <f>(($D19*'fnd base rates'!L$7)
+($E19*'fnd base rates'!L$8)
+($F19*'fnd base rates'!L$9)
+($G19*'fnd base rates'!L$10)
+($H19*'fnd base rates'!L$11)
+($I19*'fnd base rates'!L$12)
+($J19*'fnd base rates'!L$13)
+($K19*'fnd base rates'!L$14)
+($M19*'fnd base rates'!L$16)
+($N19*'fnd base rates'!L$17)
+($O19*'fnd base rates'!L$18)
+($P19*VLOOKUP($S19+12,rate_basefnd,12)))</f>
        <v>21402.2804</v>
      </c>
      <c r="AE19" s="68">
        <f>(($D19*'fnd base rates'!M$7)
+($E19*'fnd base rates'!M$8)
+($F19*'fnd base rates'!M$9)
+($G19*'fnd base rates'!M$10)
+($H19*'fnd base rates'!M$11)
+($I19*'fnd base rates'!M$12)
+($J19*'fnd base rates'!M$13)
+($K19*'fnd base rates'!M$14)
+($M19*'fnd base rates'!M$16)
+($N19*'fnd base rates'!M$17)
+($O19*'fnd base rates'!M$18)
+($P19*VLOOKUP($S19+12,rate_basefnd,13)))</f>
        <v>0</v>
      </c>
      <c r="AF19" s="3">
        <f t="shared" si="1"/>
        <v>151010.2675856</v>
      </c>
      <c r="AH19" s="205">
        <f t="shared" si="2"/>
        <v>410035165</v>
      </c>
      <c r="AI19" s="3" t="str">
        <f t="shared" si="6"/>
        <v>410</v>
      </c>
      <c r="AJ19" s="1" t="str">
        <f t="shared" si="7"/>
        <v>035</v>
      </c>
      <c r="AK19" s="1" t="str">
        <f t="shared" si="8"/>
        <v>165</v>
      </c>
      <c r="AL19" s="3">
        <f t="shared" si="3"/>
        <v>1</v>
      </c>
      <c r="AM19" s="3">
        <f t="shared" si="9"/>
        <v>8</v>
      </c>
      <c r="AN19" s="3">
        <f t="shared" si="10"/>
        <v>151010.2675856</v>
      </c>
      <c r="AO19" s="3">
        <f t="shared" si="11"/>
        <v>18876</v>
      </c>
      <c r="AP19" s="3">
        <f t="shared" si="4"/>
        <v>-2276</v>
      </c>
      <c r="AQ19" s="3">
        <v>21152</v>
      </c>
      <c r="AS19" s="68"/>
      <c r="AT19" s="68"/>
      <c r="AX19" s="4">
        <f t="shared" si="12"/>
        <v>0</v>
      </c>
      <c r="AZ19" s="4">
        <f t="shared" si="13"/>
        <v>0</v>
      </c>
      <c r="BB19" s="4"/>
    </row>
    <row r="20" spans="1:54" s="3" customFormat="1">
      <c r="A20" s="205" t="str">
        <f t="shared" si="5"/>
        <v>410</v>
      </c>
      <c r="B20" s="1">
        <v>410035176</v>
      </c>
      <c r="C20" s="7" t="s">
        <v>21</v>
      </c>
      <c r="D20" s="8">
        <f>'fnd enro'!D20</f>
        <v>0</v>
      </c>
      <c r="E20" s="8">
        <f>'fnd enro'!E20</f>
        <v>0</v>
      </c>
      <c r="F20" s="8">
        <f>'fnd enro'!F20</f>
        <v>0</v>
      </c>
      <c r="G20" s="8">
        <f>'fnd enro'!G20</f>
        <v>0</v>
      </c>
      <c r="H20" s="8">
        <f>'fnd enro'!H20</f>
        <v>0</v>
      </c>
      <c r="I20" s="8">
        <f>'fnd enro'!I20</f>
        <v>2</v>
      </c>
      <c r="J20" s="8">
        <f>'fnd enro'!J20</f>
        <v>0</v>
      </c>
      <c r="K20" s="9">
        <f>'fnd enro'!K20</f>
        <v>0.08</v>
      </c>
      <c r="L20" s="8">
        <f>'fnd enro'!L20</f>
        <v>0</v>
      </c>
      <c r="M20" s="8">
        <f>'fnd enro'!M20</f>
        <v>0</v>
      </c>
      <c r="N20" s="8">
        <f>'fnd enro'!N20</f>
        <v>0</v>
      </c>
      <c r="O20" s="8">
        <f>'fnd enro'!O20</f>
        <v>0</v>
      </c>
      <c r="P20" s="8">
        <f>'fnd enro'!P20</f>
        <v>1</v>
      </c>
      <c r="Q20" s="8">
        <f>'fnd enro'!R20</f>
        <v>2</v>
      </c>
      <c r="R20" s="9">
        <f t="shared" si="0"/>
        <v>1.0860000000000001</v>
      </c>
      <c r="S20" s="8">
        <f>VALUE('fnd enro'!Q20)</f>
        <v>8</v>
      </c>
      <c r="T20" s="1"/>
      <c r="U20" s="68">
        <f>(($D20*'fnd base rates'!C$7)
+($E20*'fnd base rates'!C$8)
+($F20*'fnd base rates'!C$9)
+($G20*'fnd base rates'!C$10)
+($H20*'fnd base rates'!C$11)
+($I20*'fnd base rates'!C$12)
+($J20*'fnd base rates'!C$13)
+($K20*'fnd base rates'!C$14)
+($M20*'fnd base rates'!C$16)
+($N20*'fnd base rates'!C$17)
+($O20*'fnd base rates'!C$18)
+($P20*VLOOKUP($S20+12,rate_basefnd,3)))
*$R20</f>
        <v>1408.2188064000002</v>
      </c>
      <c r="V20" s="68">
        <f>(($D20*'fnd base rates'!D$7)
+($E20*'fnd base rates'!D$8)
+($F20*'fnd base rates'!D$9)
+($G20*'fnd base rates'!D$10)
+($H20*'fnd base rates'!D$11)
+($I20*'fnd base rates'!D$12)
+($J20*'fnd base rates'!D$13)
+($K20*'fnd base rates'!D$14)
+($M20*'fnd base rates'!D$16)
+($N20*'fnd base rates'!D$17)
+($O20*'fnd base rates'!D$18)
+($P20*VLOOKUP($S20+12,rate_basefnd,4)))
*$R20</f>
        <v>2344.5002400000003</v>
      </c>
      <c r="W20" s="68">
        <f>(($D20*'fnd base rates'!E$7)
+($E20*'fnd base rates'!E$8)
+($F20*'fnd base rates'!E$9)
+($G20*'fnd base rates'!E$10)
+($H20*'fnd base rates'!E$11)
+($I20*'fnd base rates'!E$12)
+($J20*'fnd base rates'!E$13)
+($K20*'fnd base rates'!E$14)
+($M20*'fnd base rates'!E$16)
+($N20*'fnd base rates'!E$17)
+($O20*'fnd base rates'!E$18)
+($P20*VLOOKUP($S20+12,rate_basefnd,5)))
*$R20</f>
        <v>16759.555557600001</v>
      </c>
      <c r="X20" s="68">
        <f>(($D20*'fnd base rates'!F$7)
+($E20*'fnd base rates'!F$8)
+($F20*'fnd base rates'!F$9)
+($G20*'fnd base rates'!F$10)
+($H20*'fnd base rates'!F$11)
+($I20*'fnd base rates'!F$12)
+($J20*'fnd base rates'!F$13)
+($K20*'fnd base rates'!F$14)
+($M20*'fnd base rates'!F$16)
+($N20*'fnd base rates'!F$17)
+($O20*'fnd base rates'!F$18)
+($P20*VLOOKUP($S20+12,rate_basefnd,6)))
*$R20</f>
        <v>2167.3362815999999</v>
      </c>
      <c r="Y20" s="68">
        <f>(($D20*'fnd base rates'!G$7)
+($E20*'fnd base rates'!G$8)
+($F20*'fnd base rates'!G$9)
+($G20*'fnd base rates'!G$10)
+($H20*'fnd base rates'!G$11)
+($I20*'fnd base rates'!G$12)
+($J20*'fnd base rates'!G$13)
+($K20*'fnd base rates'!G$14)
+($M20*'fnd base rates'!G$16)
+($N20*'fnd base rates'!G$17)
+($O20*'fnd base rates'!G$18)
+($P20*VLOOKUP($S20+12,rate_basefnd,7)))
*$R20</f>
        <v>633.74702880000007</v>
      </c>
      <c r="Z20" s="68">
        <f>(($D20*'fnd base rates'!H$7)
+($E20*'fnd base rates'!H$8)
+($F20*'fnd base rates'!H$9)
+($G20*'fnd base rates'!H$10)
+($H20*'fnd base rates'!H$11)
+($I20*'fnd base rates'!H$12)
+($J20*'fnd base rates'!H$13)
+($K20*'fnd base rates'!H$14)
+($M20*'fnd base rates'!H$16)
+($N20*'fnd base rates'!H$17)
+($O20*'fnd base rates'!H$18)
+($P20*VLOOKUP($S20+12,rate_basefnd,8)))</f>
        <v>1872.028</v>
      </c>
      <c r="AA20" s="68">
        <f>(($D20*'fnd base rates'!I$7)
+($E20*'fnd base rates'!I$8)
+($F20*'fnd base rates'!I$9)
+($G20*'fnd base rates'!I$10)
+($H20*'fnd base rates'!I$11)
+($I20*'fnd base rates'!I$12)
+($J20*'fnd base rates'!I$13)
+($K20*'fnd base rates'!I$14)
+($M20*'fnd base rates'!I$16)
+($N20*'fnd base rates'!I$17)
+($O20*'fnd base rates'!I$18)
+($P20*VLOOKUP($S20+12,rate_basefnd,9)))
*$R20</f>
        <v>1224.36726</v>
      </c>
      <c r="AB20" s="68">
        <f>(($D20*'fnd base rates'!J$7)
+($E20*'fnd base rates'!J$8)
+($F20*'fnd base rates'!J$9)
+($G20*'fnd base rates'!J$10)
+($H20*'fnd base rates'!J$11)
+($I20*'fnd base rates'!J$12)
+($J20*'fnd base rates'!J$13)
+($K20*'fnd base rates'!J$14)
+($M20*'fnd base rates'!J$16)
+($N20*'fnd base rates'!J$17)
+($O20*'fnd base rates'!J$18)
+($P20*VLOOKUP($S20+12,rate_basefnd,10)))
*$R20</f>
        <v>2411.6041800000003</v>
      </c>
      <c r="AC20" s="68">
        <f>(($D20*'fnd base rates'!K$7)
+($E20*'fnd base rates'!K$8)
+($F20*'fnd base rates'!K$9)
+($G20*'fnd base rates'!K$10)
+($H20*'fnd base rates'!K$11)
+($I20*'fnd base rates'!K$12)
+($J20*'fnd base rates'!K$13)
+($K20*'fnd base rates'!K$14)
+($M20*'fnd base rates'!K$16)
+($N20*'fnd base rates'!K$17)
+($O20*'fnd base rates'!K$18)
+($P20*VLOOKUP($S20+12,rate_basefnd,11)))
*$R20</f>
        <v>2782.0843920000002</v>
      </c>
      <c r="AD20" s="68">
        <f>(($D20*'fnd base rates'!L$7)
+($E20*'fnd base rates'!L$8)
+($F20*'fnd base rates'!L$9)
+($G20*'fnd base rates'!L$10)
+($H20*'fnd base rates'!L$11)
+($I20*'fnd base rates'!L$12)
+($J20*'fnd base rates'!L$13)
+($K20*'fnd base rates'!L$14)
+($M20*'fnd base rates'!L$16)
+($N20*'fnd base rates'!L$17)
+($O20*'fnd base rates'!L$18)
+($P20*VLOOKUP($S20+12,rate_basefnd,12)))</f>
        <v>5177.4276</v>
      </c>
      <c r="AE20" s="68">
        <f>(($D20*'fnd base rates'!M$7)
+($E20*'fnd base rates'!M$8)
+($F20*'fnd base rates'!M$9)
+($G20*'fnd base rates'!M$10)
+($H20*'fnd base rates'!M$11)
+($I20*'fnd base rates'!M$12)
+($J20*'fnd base rates'!M$13)
+($K20*'fnd base rates'!M$14)
+($M20*'fnd base rates'!M$16)
+($N20*'fnd base rates'!M$17)
+($O20*'fnd base rates'!M$18)
+($P20*VLOOKUP($S20+12,rate_basefnd,13)))</f>
        <v>0</v>
      </c>
      <c r="AF20" s="3">
        <f t="shared" si="1"/>
        <v>36780.869346400003</v>
      </c>
      <c r="AH20" s="205">
        <f t="shared" si="2"/>
        <v>410035176</v>
      </c>
      <c r="AI20" s="3" t="str">
        <f t="shared" si="6"/>
        <v>410</v>
      </c>
      <c r="AJ20" s="1" t="str">
        <f t="shared" si="7"/>
        <v>035</v>
      </c>
      <c r="AK20" s="1" t="str">
        <f t="shared" si="8"/>
        <v>176</v>
      </c>
      <c r="AL20" s="3">
        <f t="shared" si="3"/>
        <v>1</v>
      </c>
      <c r="AM20" s="3">
        <f t="shared" si="9"/>
        <v>2</v>
      </c>
      <c r="AN20" s="3">
        <f t="shared" si="10"/>
        <v>36780.869346400003</v>
      </c>
      <c r="AO20" s="3">
        <f t="shared" si="11"/>
        <v>18390</v>
      </c>
      <c r="AP20" s="3">
        <f t="shared" si="4"/>
        <v>4956</v>
      </c>
      <c r="AQ20" s="3">
        <v>13434</v>
      </c>
      <c r="AS20" s="68"/>
      <c r="AT20" s="68"/>
      <c r="AX20" s="4">
        <f t="shared" si="12"/>
        <v>0</v>
      </c>
      <c r="AZ20" s="4">
        <f t="shared" si="13"/>
        <v>0</v>
      </c>
      <c r="BB20" s="4"/>
    </row>
    <row r="21" spans="1:54" s="3" customFormat="1">
      <c r="A21" s="205" t="str">
        <f t="shared" si="5"/>
        <v>410</v>
      </c>
      <c r="B21" s="1">
        <v>410035229</v>
      </c>
      <c r="C21" s="7" t="s">
        <v>21</v>
      </c>
      <c r="D21" s="8">
        <f>'fnd enro'!D21</f>
        <v>0</v>
      </c>
      <c r="E21" s="8">
        <f>'fnd enro'!E21</f>
        <v>0</v>
      </c>
      <c r="F21" s="8">
        <f>'fnd enro'!F21</f>
        <v>0</v>
      </c>
      <c r="G21" s="8">
        <f>'fnd enro'!G21</f>
        <v>0</v>
      </c>
      <c r="H21" s="8">
        <f>'fnd enro'!H21</f>
        <v>0</v>
      </c>
      <c r="I21" s="8">
        <f>'fnd enro'!I21</f>
        <v>1</v>
      </c>
      <c r="J21" s="8">
        <f>'fnd enro'!J21</f>
        <v>0</v>
      </c>
      <c r="K21" s="9">
        <f>'fnd enro'!K21</f>
        <v>0.04</v>
      </c>
      <c r="L21" s="8">
        <f>'fnd enro'!L21</f>
        <v>0</v>
      </c>
      <c r="M21" s="8">
        <f>'fnd enro'!M21</f>
        <v>0</v>
      </c>
      <c r="N21" s="8">
        <f>'fnd enro'!N21</f>
        <v>0</v>
      </c>
      <c r="O21" s="8">
        <f>'fnd enro'!O21</f>
        <v>0</v>
      </c>
      <c r="P21" s="8">
        <f>'fnd enro'!P21</f>
        <v>0</v>
      </c>
      <c r="Q21" s="8">
        <f>'fnd enro'!R21</f>
        <v>1</v>
      </c>
      <c r="R21" s="9">
        <f t="shared" si="0"/>
        <v>1.0860000000000001</v>
      </c>
      <c r="S21" s="8">
        <f>VALUE('fnd enro'!Q21)</f>
        <v>9</v>
      </c>
      <c r="T21" s="1"/>
      <c r="U21" s="68">
        <f>(($D21*'fnd base rates'!C$7)
+($E21*'fnd base rates'!C$8)
+($F21*'fnd base rates'!C$9)
+($G21*'fnd base rates'!C$10)
+($H21*'fnd base rates'!C$11)
+($I21*'fnd base rates'!C$12)
+($J21*'fnd base rates'!C$13)
+($K21*'fnd base rates'!C$14)
+($M21*'fnd base rates'!C$16)
+($N21*'fnd base rates'!C$17)
+($O21*'fnd base rates'!C$18)
+($P21*VLOOKUP($S21+12,rate_basefnd,3)))
*$R21</f>
        <v>651.23206320000008</v>
      </c>
      <c r="V21" s="68">
        <f>(($D21*'fnd base rates'!D$7)
+($E21*'fnd base rates'!D$8)
+($F21*'fnd base rates'!D$9)
+($G21*'fnd base rates'!D$10)
+($H21*'fnd base rates'!D$11)
+($I21*'fnd base rates'!D$12)
+($J21*'fnd base rates'!D$13)
+($K21*'fnd base rates'!D$14)
+($M21*'fnd base rates'!D$16)
+($N21*'fnd base rates'!D$17)
+($O21*'fnd base rates'!D$18)
+($P21*VLOOKUP($S21+12,rate_basefnd,4)))
*$R21</f>
        <v>921.73164000000008</v>
      </c>
      <c r="W21" s="68">
        <f>(($D21*'fnd base rates'!E$7)
+($E21*'fnd base rates'!E$8)
+($F21*'fnd base rates'!E$9)
+($G21*'fnd base rates'!E$10)
+($H21*'fnd base rates'!E$11)
+($I21*'fnd base rates'!E$12)
+($J21*'fnd base rates'!E$13)
+($K21*'fnd base rates'!E$14)
+($M21*'fnd base rates'!E$16)
+($N21*'fnd base rates'!E$17)
+($O21*'fnd base rates'!E$18)
+($P21*VLOOKUP($S21+12,rate_basefnd,5)))
*$R21</f>
        <v>5934.2415287999993</v>
      </c>
      <c r="X21" s="68">
        <f>(($D21*'fnd base rates'!F$7)
+($E21*'fnd base rates'!F$8)
+($F21*'fnd base rates'!F$9)
+($G21*'fnd base rates'!F$10)
+($H21*'fnd base rates'!F$11)
+($I21*'fnd base rates'!F$12)
+($J21*'fnd base rates'!F$13)
+($K21*'fnd base rates'!F$14)
+($M21*'fnd base rates'!F$16)
+($N21*'fnd base rates'!F$17)
+($O21*'fnd base rates'!F$18)
+($P21*VLOOKUP($S21+12,rate_basefnd,6)))
*$R21</f>
        <v>1083.6681407999999</v>
      </c>
      <c r="Y21" s="68">
        <f>(($D21*'fnd base rates'!G$7)
+($E21*'fnd base rates'!G$8)
+($F21*'fnd base rates'!G$9)
+($G21*'fnd base rates'!G$10)
+($H21*'fnd base rates'!G$11)
+($I21*'fnd base rates'!G$12)
+($J21*'fnd base rates'!G$13)
+($K21*'fnd base rates'!G$14)
+($M21*'fnd base rates'!G$16)
+($N21*'fnd base rates'!G$17)
+($O21*'fnd base rates'!G$18)
+($P21*VLOOKUP($S21+12,rate_basefnd,7)))
*$R21</f>
        <v>198.22801440000001</v>
      </c>
      <c r="Z21" s="68">
        <f>(($D21*'fnd base rates'!H$7)
+($E21*'fnd base rates'!H$8)
+($F21*'fnd base rates'!H$9)
+($G21*'fnd base rates'!H$10)
+($H21*'fnd base rates'!H$11)
+($I21*'fnd base rates'!H$12)
+($J21*'fnd base rates'!H$13)
+($K21*'fnd base rates'!H$14)
+($M21*'fnd base rates'!H$16)
+($N21*'fnd base rates'!H$17)
+($O21*'fnd base rates'!H$18)
+($P21*VLOOKUP($S21+12,rate_basefnd,8)))</f>
        <v>919.26400000000001</v>
      </c>
      <c r="AA21" s="68">
        <f>(($D21*'fnd base rates'!I$7)
+($E21*'fnd base rates'!I$8)
+($F21*'fnd base rates'!I$9)
+($G21*'fnd base rates'!I$10)
+($H21*'fnd base rates'!I$11)
+($I21*'fnd base rates'!I$12)
+($J21*'fnd base rates'!I$13)
+($K21*'fnd base rates'!I$14)
+($M21*'fnd base rates'!I$16)
+($N21*'fnd base rates'!I$17)
+($O21*'fnd base rates'!I$18)
+($P21*VLOOKUP($S21+12,rate_basefnd,9)))
*$R21</f>
        <v>513.15672000000006</v>
      </c>
      <c r="AB21" s="68">
        <f>(($D21*'fnd base rates'!J$7)
+($E21*'fnd base rates'!J$8)
+($F21*'fnd base rates'!J$9)
+($G21*'fnd base rates'!J$10)
+($H21*'fnd base rates'!J$11)
+($I21*'fnd base rates'!J$12)
+($J21*'fnd base rates'!J$13)
+($K21*'fnd base rates'!J$14)
+($M21*'fnd base rates'!J$16)
+($N21*'fnd base rates'!J$17)
+($O21*'fnd base rates'!J$18)
+($P21*VLOOKUP($S21+12,rate_basefnd,10)))
*$R21</f>
        <v>691.22814000000005</v>
      </c>
      <c r="AC21" s="68">
        <f>(($D21*'fnd base rates'!K$7)
+($E21*'fnd base rates'!K$8)
+($F21*'fnd base rates'!K$9)
+($G21*'fnd base rates'!K$10)
+($H21*'fnd base rates'!K$11)
+($I21*'fnd base rates'!K$12)
+($J21*'fnd base rates'!K$13)
+($K21*'fnd base rates'!K$14)
+($M21*'fnd base rates'!K$16)
+($N21*'fnd base rates'!K$17)
+($O21*'fnd base rates'!K$18)
+($P21*VLOOKUP($S21+12,rate_basefnd,11)))
*$R21</f>
        <v>1391.0421960000001</v>
      </c>
      <c r="AD21" s="68">
        <f>(($D21*'fnd base rates'!L$7)
+($E21*'fnd base rates'!L$8)
+($F21*'fnd base rates'!L$9)
+($G21*'fnd base rates'!L$10)
+($H21*'fnd base rates'!L$11)
+($I21*'fnd base rates'!L$12)
+($J21*'fnd base rates'!L$13)
+($K21*'fnd base rates'!L$14)
+($M21*'fnd base rates'!L$16)
+($N21*'fnd base rates'!L$17)
+($O21*'fnd base rates'!L$18)
+($P21*VLOOKUP($S21+12,rate_basefnd,12)))</f>
        <v>2166.2388000000001</v>
      </c>
      <c r="AE21" s="68">
        <f>(($D21*'fnd base rates'!M$7)
+($E21*'fnd base rates'!M$8)
+($F21*'fnd base rates'!M$9)
+($G21*'fnd base rates'!M$10)
+($H21*'fnd base rates'!M$11)
+($I21*'fnd base rates'!M$12)
+($J21*'fnd base rates'!M$13)
+($K21*'fnd base rates'!M$14)
+($M21*'fnd base rates'!M$16)
+($N21*'fnd base rates'!M$17)
+($O21*'fnd base rates'!M$18)
+($P21*VLOOKUP($S21+12,rate_basefnd,13)))</f>
        <v>0</v>
      </c>
      <c r="AF21" s="3">
        <f t="shared" si="1"/>
        <v>14470.031243199999</v>
      </c>
      <c r="AH21" s="205">
        <f t="shared" si="2"/>
        <v>410035229</v>
      </c>
      <c r="AI21" s="3" t="str">
        <f t="shared" si="6"/>
        <v>410</v>
      </c>
      <c r="AJ21" s="1" t="str">
        <f t="shared" si="7"/>
        <v>035</v>
      </c>
      <c r="AK21" s="1" t="str">
        <f t="shared" si="8"/>
        <v>229</v>
      </c>
      <c r="AL21" s="3">
        <f t="shared" si="3"/>
        <v>1</v>
      </c>
      <c r="AM21" s="3">
        <f t="shared" si="9"/>
        <v>1</v>
      </c>
      <c r="AN21" s="3">
        <f t="shared" si="10"/>
        <v>14470.031243199999</v>
      </c>
      <c r="AO21" s="3">
        <f t="shared" si="11"/>
        <v>14470</v>
      </c>
      <c r="AP21" s="3">
        <f t="shared" si="4"/>
        <v>-5415</v>
      </c>
      <c r="AQ21" s="3">
        <v>19885</v>
      </c>
      <c r="AS21" s="68"/>
      <c r="AT21" s="68"/>
      <c r="AX21" s="4">
        <f t="shared" si="12"/>
        <v>0</v>
      </c>
      <c r="AZ21" s="4">
        <f t="shared" si="13"/>
        <v>0</v>
      </c>
      <c r="BB21" s="4"/>
    </row>
    <row r="22" spans="1:54" s="3" customFormat="1">
      <c r="A22" s="205" t="str">
        <f t="shared" si="5"/>
        <v>410</v>
      </c>
      <c r="B22" s="1">
        <v>410035244</v>
      </c>
      <c r="C22" s="7" t="s">
        <v>21</v>
      </c>
      <c r="D22" s="8">
        <f>'fnd enro'!D22</f>
        <v>0</v>
      </c>
      <c r="E22" s="8">
        <f>'fnd enro'!E22</f>
        <v>0</v>
      </c>
      <c r="F22" s="8">
        <f>'fnd enro'!F22</f>
        <v>0</v>
      </c>
      <c r="G22" s="8">
        <f>'fnd enro'!G22</f>
        <v>0</v>
      </c>
      <c r="H22" s="8">
        <f>'fnd enro'!H22</f>
        <v>1</v>
      </c>
      <c r="I22" s="8">
        <f>'fnd enro'!I22</f>
        <v>1</v>
      </c>
      <c r="J22" s="8">
        <f>'fnd enro'!J22</f>
        <v>0</v>
      </c>
      <c r="K22" s="9">
        <f>'fnd enro'!K22</f>
        <v>0.08</v>
      </c>
      <c r="L22" s="8">
        <f>'fnd enro'!L22</f>
        <v>0</v>
      </c>
      <c r="M22" s="8">
        <f>'fnd enro'!M22</f>
        <v>0</v>
      </c>
      <c r="N22" s="8">
        <f>'fnd enro'!N22</f>
        <v>0</v>
      </c>
      <c r="O22" s="8">
        <f>'fnd enro'!O22</f>
        <v>0</v>
      </c>
      <c r="P22" s="8">
        <f>'fnd enro'!P22</f>
        <v>0</v>
      </c>
      <c r="Q22" s="8">
        <f>'fnd enro'!R22</f>
        <v>2</v>
      </c>
      <c r="R22" s="9">
        <f t="shared" si="0"/>
        <v>1.0860000000000001</v>
      </c>
      <c r="S22" s="8">
        <f>VALUE('fnd enro'!Q22)</f>
        <v>10</v>
      </c>
      <c r="T22" s="1"/>
      <c r="U22" s="68">
        <f>(($D22*'fnd base rates'!C$7)
+($E22*'fnd base rates'!C$8)
+($F22*'fnd base rates'!C$9)
+($G22*'fnd base rates'!C$10)
+($H22*'fnd base rates'!C$11)
+($I22*'fnd base rates'!C$12)
+($J22*'fnd base rates'!C$13)
+($K22*'fnd base rates'!C$14)
+($M22*'fnd base rates'!C$16)
+($N22*'fnd base rates'!C$17)
+($O22*'fnd base rates'!C$18)
+($P22*VLOOKUP($S22+12,rate_basefnd,3)))
*$R22</f>
        <v>1302.4641264000002</v>
      </c>
      <c r="V22" s="68">
        <f>(($D22*'fnd base rates'!D$7)
+($E22*'fnd base rates'!D$8)
+($F22*'fnd base rates'!D$9)
+($G22*'fnd base rates'!D$10)
+($H22*'fnd base rates'!D$11)
+($I22*'fnd base rates'!D$12)
+($J22*'fnd base rates'!D$13)
+($K22*'fnd base rates'!D$14)
+($M22*'fnd base rates'!D$16)
+($N22*'fnd base rates'!D$17)
+($O22*'fnd base rates'!D$18)
+($P22*VLOOKUP($S22+12,rate_basefnd,4)))
*$R22</f>
        <v>1843.4632800000002</v>
      </c>
      <c r="W22" s="68">
        <f>(($D22*'fnd base rates'!E$7)
+($E22*'fnd base rates'!E$8)
+($F22*'fnd base rates'!E$9)
+($G22*'fnd base rates'!E$10)
+($H22*'fnd base rates'!E$11)
+($I22*'fnd base rates'!E$12)
+($J22*'fnd base rates'!E$13)
+($K22*'fnd base rates'!E$14)
+($M22*'fnd base rates'!E$16)
+($N22*'fnd base rates'!E$17)
+($O22*'fnd base rates'!E$18)
+($P22*VLOOKUP($S22+12,rate_basefnd,5)))
*$R22</f>
        <v>10118.3071776</v>
      </c>
      <c r="X22" s="68">
        <f>(($D22*'fnd base rates'!F$7)
+($E22*'fnd base rates'!F$8)
+($F22*'fnd base rates'!F$9)
+($G22*'fnd base rates'!F$10)
+($H22*'fnd base rates'!F$11)
+($I22*'fnd base rates'!F$12)
+($J22*'fnd base rates'!F$13)
+($K22*'fnd base rates'!F$14)
+($M22*'fnd base rates'!F$16)
+($N22*'fnd base rates'!F$17)
+($O22*'fnd base rates'!F$18)
+($P22*VLOOKUP($S22+12,rate_basefnd,6)))
*$R22</f>
        <v>2298.0472416000002</v>
      </c>
      <c r="Y22" s="68">
        <f>(($D22*'fnd base rates'!G$7)
+($E22*'fnd base rates'!G$8)
+($F22*'fnd base rates'!G$9)
+($G22*'fnd base rates'!G$10)
+($H22*'fnd base rates'!G$11)
+($I22*'fnd base rates'!G$12)
+($J22*'fnd base rates'!G$13)
+($K22*'fnd base rates'!G$14)
+($M22*'fnd base rates'!G$16)
+($N22*'fnd base rates'!G$17)
+($O22*'fnd base rates'!G$18)
+($P22*VLOOKUP($S22+12,rate_basefnd,7)))
*$R22</f>
        <v>401.95118880000001</v>
      </c>
      <c r="Z22" s="68">
        <f>(($D22*'fnd base rates'!H$7)
+($E22*'fnd base rates'!H$8)
+($F22*'fnd base rates'!H$9)
+($G22*'fnd base rates'!H$10)
+($H22*'fnd base rates'!H$11)
+($I22*'fnd base rates'!H$12)
+($J22*'fnd base rates'!H$13)
+($K22*'fnd base rates'!H$14)
+($M22*'fnd base rates'!H$16)
+($N22*'fnd base rates'!H$17)
+($O22*'fnd base rates'!H$18)
+($P22*VLOOKUP($S22+12,rate_basefnd,8)))</f>
        <v>1500.568</v>
      </c>
      <c r="AA22" s="68">
        <f>(($D22*'fnd base rates'!I$7)
+($E22*'fnd base rates'!I$8)
+($F22*'fnd base rates'!I$9)
+($G22*'fnd base rates'!I$10)
+($H22*'fnd base rates'!I$11)
+($I22*'fnd base rates'!I$12)
+($J22*'fnd base rates'!I$13)
+($K22*'fnd base rates'!I$14)
+($M22*'fnd base rates'!I$16)
+($N22*'fnd base rates'!I$17)
+($O22*'fnd base rates'!I$18)
+($P22*VLOOKUP($S22+12,rate_basefnd,9)))
*$R22</f>
        <v>1005.2884800000002</v>
      </c>
      <c r="AB22" s="68">
        <f>(($D22*'fnd base rates'!J$7)
+($E22*'fnd base rates'!J$8)
+($F22*'fnd base rates'!J$9)
+($G22*'fnd base rates'!J$10)
+($H22*'fnd base rates'!J$11)
+($I22*'fnd base rates'!J$12)
+($J22*'fnd base rates'!J$13)
+($K22*'fnd base rates'!J$14)
+($M22*'fnd base rates'!J$16)
+($N22*'fnd base rates'!J$17)
+($O22*'fnd base rates'!J$18)
+($P22*VLOOKUP($S22+12,rate_basefnd,10)))
*$R22</f>
        <v>990.98586000000012</v>
      </c>
      <c r="AC22" s="68">
        <f>(($D22*'fnd base rates'!K$7)
+($E22*'fnd base rates'!K$8)
+($F22*'fnd base rates'!K$9)
+($G22*'fnd base rates'!K$10)
+($H22*'fnd base rates'!K$11)
+($I22*'fnd base rates'!K$12)
+($J22*'fnd base rates'!K$13)
+($K22*'fnd base rates'!K$14)
+($M22*'fnd base rates'!K$16)
+($N22*'fnd base rates'!K$17)
+($O22*'fnd base rates'!K$18)
+($P22*VLOOKUP($S22+12,rate_basefnd,11)))
*$R22</f>
        <v>2820.7568520000004</v>
      </c>
      <c r="AD22" s="68">
        <f>(($D22*'fnd base rates'!L$7)
+($E22*'fnd base rates'!L$8)
+($F22*'fnd base rates'!L$9)
+($G22*'fnd base rates'!L$10)
+($H22*'fnd base rates'!L$11)
+($I22*'fnd base rates'!L$12)
+($J22*'fnd base rates'!L$13)
+($K22*'fnd base rates'!L$14)
+($M22*'fnd base rates'!L$16)
+($N22*'fnd base rates'!L$17)
+($O22*'fnd base rates'!L$18)
+($P22*VLOOKUP($S22+12,rate_basefnd,12)))</f>
        <v>4594.8975999999993</v>
      </c>
      <c r="AE22" s="68">
        <f>(($D22*'fnd base rates'!M$7)
+($E22*'fnd base rates'!M$8)
+($F22*'fnd base rates'!M$9)
+($G22*'fnd base rates'!M$10)
+($H22*'fnd base rates'!M$11)
+($I22*'fnd base rates'!M$12)
+($J22*'fnd base rates'!M$13)
+($K22*'fnd base rates'!M$14)
+($M22*'fnd base rates'!M$16)
+($N22*'fnd base rates'!M$17)
+($O22*'fnd base rates'!M$18)
+($P22*VLOOKUP($S22+12,rate_basefnd,13)))</f>
        <v>0</v>
      </c>
      <c r="AF22" s="3">
        <f t="shared" si="1"/>
        <v>26876.729806400002</v>
      </c>
      <c r="AH22" s="205">
        <f t="shared" si="2"/>
        <v>410035244</v>
      </c>
      <c r="AI22" s="3" t="str">
        <f t="shared" si="6"/>
        <v>410</v>
      </c>
      <c r="AJ22" s="1" t="str">
        <f t="shared" si="7"/>
        <v>035</v>
      </c>
      <c r="AK22" s="1" t="str">
        <f t="shared" si="8"/>
        <v>244</v>
      </c>
      <c r="AL22" s="3">
        <f t="shared" si="3"/>
        <v>1</v>
      </c>
      <c r="AM22" s="3">
        <f t="shared" si="9"/>
        <v>2</v>
      </c>
      <c r="AN22" s="3">
        <f t="shared" si="10"/>
        <v>26876.729806400002</v>
      </c>
      <c r="AO22" s="3">
        <f t="shared" si="11"/>
        <v>13438</v>
      </c>
      <c r="AP22" s="3">
        <f t="shared" si="4"/>
        <v>-6024</v>
      </c>
      <c r="AQ22" s="3">
        <v>19462</v>
      </c>
      <c r="AS22" s="68"/>
      <c r="AT22" s="68"/>
      <c r="AX22" s="4">
        <f t="shared" si="12"/>
        <v>0</v>
      </c>
      <c r="AZ22" s="4">
        <f t="shared" si="13"/>
        <v>0</v>
      </c>
      <c r="BB22" s="4"/>
    </row>
    <row r="23" spans="1:54" s="3" customFormat="1">
      <c r="A23" s="205" t="str">
        <f t="shared" si="5"/>
        <v>410</v>
      </c>
      <c r="B23" s="1">
        <v>410035248</v>
      </c>
      <c r="C23" s="7" t="s">
        <v>21</v>
      </c>
      <c r="D23" s="8">
        <f>'fnd enro'!D23</f>
        <v>0</v>
      </c>
      <c r="E23" s="8">
        <f>'fnd enro'!E23</f>
        <v>0</v>
      </c>
      <c r="F23" s="8">
        <f>'fnd enro'!F23</f>
        <v>0</v>
      </c>
      <c r="G23" s="8">
        <f>'fnd enro'!G23</f>
        <v>3</v>
      </c>
      <c r="H23" s="8">
        <f>'fnd enro'!H23</f>
        <v>27</v>
      </c>
      <c r="I23" s="8">
        <f>'fnd enro'!I23</f>
        <v>51</v>
      </c>
      <c r="J23" s="8">
        <f>'fnd enro'!J23</f>
        <v>0</v>
      </c>
      <c r="K23" s="9">
        <f>'fnd enro'!K23</f>
        <v>3.24</v>
      </c>
      <c r="L23" s="8">
        <f>'fnd enro'!L23</f>
        <v>0</v>
      </c>
      <c r="M23" s="8">
        <f>'fnd enro'!M23</f>
        <v>0</v>
      </c>
      <c r="N23" s="8">
        <f>'fnd enro'!N23</f>
        <v>2</v>
      </c>
      <c r="O23" s="8">
        <f>'fnd enro'!O23</f>
        <v>7</v>
      </c>
      <c r="P23" s="8">
        <f>'fnd enro'!P23</f>
        <v>48</v>
      </c>
      <c r="Q23" s="8">
        <f>'fnd enro'!R23</f>
        <v>81</v>
      </c>
      <c r="R23" s="9">
        <f t="shared" si="0"/>
        <v>1.0860000000000001</v>
      </c>
      <c r="S23" s="8">
        <f>VALUE('fnd enro'!Q23)</f>
        <v>11</v>
      </c>
      <c r="T23" s="1"/>
      <c r="U23" s="68">
        <f>(($D23*'fnd base rates'!C$7)
+($E23*'fnd base rates'!C$8)
+($F23*'fnd base rates'!C$9)
+($G23*'fnd base rates'!C$10)
+($H23*'fnd base rates'!C$11)
+($I23*'fnd base rates'!C$12)
+($J23*'fnd base rates'!C$13)
+($K23*'fnd base rates'!C$14)
+($M23*'fnd base rates'!C$16)
+($N23*'fnd base rates'!C$17)
+($O23*'fnd base rates'!C$18)
+($P23*VLOOKUP($S23+12,rate_basefnd,3)))
*$R23</f>
        <v>60927.626899200004</v>
      </c>
      <c r="V23" s="68">
        <f>(($D23*'fnd base rates'!D$7)
+($E23*'fnd base rates'!D$8)
+($F23*'fnd base rates'!D$9)
+($G23*'fnd base rates'!D$10)
+($H23*'fnd base rates'!D$11)
+($I23*'fnd base rates'!D$12)
+($J23*'fnd base rates'!D$13)
+($K23*'fnd base rates'!D$14)
+($M23*'fnd base rates'!D$16)
+($N23*'fnd base rates'!D$17)
+($O23*'fnd base rates'!D$18)
+($P23*VLOOKUP($S23+12,rate_basefnd,4)))
*$R23</f>
        <v>109044.4455</v>
      </c>
      <c r="W23" s="68">
        <f>(($D23*'fnd base rates'!E$7)
+($E23*'fnd base rates'!E$8)
+($F23*'fnd base rates'!E$9)
+($G23*'fnd base rates'!E$10)
+($H23*'fnd base rates'!E$11)
+($I23*'fnd base rates'!E$12)
+($J23*'fnd base rates'!E$13)
+($K23*'fnd base rates'!E$14)
+($M23*'fnd base rates'!E$16)
+($N23*'fnd base rates'!E$17)
+($O23*'fnd base rates'!E$18)
+($P23*VLOOKUP($S23+12,rate_basefnd,5)))
*$R23</f>
        <v>758296.47527279996</v>
      </c>
      <c r="X23" s="68">
        <f>(($D23*'fnd base rates'!F$7)
+($E23*'fnd base rates'!F$8)
+($F23*'fnd base rates'!F$9)
+($G23*'fnd base rates'!F$10)
+($H23*'fnd base rates'!F$11)
+($I23*'fnd base rates'!F$12)
+($J23*'fnd base rates'!F$13)
+($K23*'fnd base rates'!F$14)
+($M23*'fnd base rates'!F$16)
+($N23*'fnd base rates'!F$17)
+($O23*'fnd base rates'!F$18)
+($P23*VLOOKUP($S23+12,rate_basefnd,6)))
*$R23</f>
        <v>95163.754744799997</v>
      </c>
      <c r="Y23" s="68">
        <f>(($D23*'fnd base rates'!G$7)
+($E23*'fnd base rates'!G$8)
+($F23*'fnd base rates'!G$9)
+($G23*'fnd base rates'!G$10)
+($H23*'fnd base rates'!G$11)
+($I23*'fnd base rates'!G$12)
+($J23*'fnd base rates'!G$13)
+($K23*'fnd base rates'!G$14)
+($M23*'fnd base rates'!G$16)
+($N23*'fnd base rates'!G$17)
+($O23*'fnd base rates'!G$18)
+($P23*VLOOKUP($S23+12,rate_basefnd,7)))
*$R23</f>
        <v>31983.842906399997</v>
      </c>
      <c r="Z23" s="68">
        <f>(($D23*'fnd base rates'!H$7)
+($E23*'fnd base rates'!H$8)
+($F23*'fnd base rates'!H$9)
+($G23*'fnd base rates'!H$10)
+($H23*'fnd base rates'!H$11)
+($I23*'fnd base rates'!H$12)
+($J23*'fnd base rates'!H$13)
+($K23*'fnd base rates'!H$14)
+($M23*'fnd base rates'!H$16)
+($N23*'fnd base rates'!H$17)
+($O23*'fnd base rates'!H$18)
+($P23*VLOOKUP($S23+12,rate_basefnd,8)))</f>
        <v>68129.293999999994</v>
      </c>
      <c r="AA23" s="68">
        <f>(($D23*'fnd base rates'!I$7)
+($E23*'fnd base rates'!I$8)
+($F23*'fnd base rates'!I$9)
+($G23*'fnd base rates'!I$10)
+($H23*'fnd base rates'!I$11)
+($I23*'fnd base rates'!I$12)
+($J23*'fnd base rates'!I$13)
+($K23*'fnd base rates'!I$14)
+($M23*'fnd base rates'!I$16)
+($N23*'fnd base rates'!I$17)
+($O23*'fnd base rates'!I$18)
+($P23*VLOOKUP($S23+12,rate_basefnd,9)))
*$R23</f>
        <v>54612.246720000003</v>
      </c>
      <c r="AB23" s="68">
        <f>(($D23*'fnd base rates'!J$7)
+($E23*'fnd base rates'!J$8)
+($F23*'fnd base rates'!J$9)
+($G23*'fnd base rates'!J$10)
+($H23*'fnd base rates'!J$11)
+($I23*'fnd base rates'!J$12)
+($J23*'fnd base rates'!J$13)
+($K23*'fnd base rates'!J$14)
+($M23*'fnd base rates'!J$16)
+($N23*'fnd base rates'!J$17)
+($O23*'fnd base rates'!J$18)
+($P23*VLOOKUP($S23+12,rate_basefnd,10)))
*$R23</f>
        <v>109643.07042</v>
      </c>
      <c r="AC23" s="68">
        <f>(($D23*'fnd base rates'!K$7)
+($E23*'fnd base rates'!K$8)
+($F23*'fnd base rates'!K$9)
+($G23*'fnd base rates'!K$10)
+($H23*'fnd base rates'!K$11)
+($I23*'fnd base rates'!K$12)
+($J23*'fnd base rates'!K$13)
+($K23*'fnd base rates'!K$14)
+($M23*'fnd base rates'!K$16)
+($N23*'fnd base rates'!K$17)
+($O23*'fnd base rates'!K$18)
+($P23*VLOOKUP($S23+12,rate_basefnd,11)))
*$R23</f>
        <v>117917.050296</v>
      </c>
      <c r="AD23" s="68">
        <f>(($D23*'fnd base rates'!L$7)
+($E23*'fnd base rates'!L$8)
+($F23*'fnd base rates'!L$9)
+($G23*'fnd base rates'!L$10)
+($H23*'fnd base rates'!L$11)
+($I23*'fnd base rates'!L$12)
+($J23*'fnd base rates'!L$13)
+($K23*'fnd base rates'!L$14)
+($M23*'fnd base rates'!L$16)
+($N23*'fnd base rates'!L$17)
+($O23*'fnd base rates'!L$18)
+($P23*VLOOKUP($S23+12,rate_basefnd,12)))</f>
        <v>240804.8028</v>
      </c>
      <c r="AE23" s="68">
        <f>(($D23*'fnd base rates'!M$7)
+($E23*'fnd base rates'!M$8)
+($F23*'fnd base rates'!M$9)
+($G23*'fnd base rates'!M$10)
+($H23*'fnd base rates'!M$11)
+($I23*'fnd base rates'!M$12)
+($J23*'fnd base rates'!M$13)
+($K23*'fnd base rates'!M$14)
+($M23*'fnd base rates'!M$16)
+($N23*'fnd base rates'!M$17)
+($O23*'fnd base rates'!M$18)
+($P23*VLOOKUP($S23+12,rate_basefnd,13)))</f>
        <v>0</v>
      </c>
      <c r="AF23" s="3">
        <f t="shared" si="1"/>
        <v>1646522.6095592</v>
      </c>
      <c r="AH23" s="205">
        <f t="shared" si="2"/>
        <v>410035248</v>
      </c>
      <c r="AI23" s="3" t="str">
        <f t="shared" si="6"/>
        <v>410</v>
      </c>
      <c r="AJ23" s="1" t="str">
        <f t="shared" si="7"/>
        <v>035</v>
      </c>
      <c r="AK23" s="1" t="str">
        <f t="shared" si="8"/>
        <v>248</v>
      </c>
      <c r="AL23" s="3">
        <f t="shared" si="3"/>
        <v>1</v>
      </c>
      <c r="AM23" s="3">
        <f t="shared" si="9"/>
        <v>81</v>
      </c>
      <c r="AN23" s="3">
        <f t="shared" si="10"/>
        <v>1646522.6095592</v>
      </c>
      <c r="AO23" s="3">
        <f t="shared" si="11"/>
        <v>20327</v>
      </c>
      <c r="AP23" s="3">
        <f t="shared" si="4"/>
        <v>131</v>
      </c>
      <c r="AQ23" s="3">
        <v>20196</v>
      </c>
      <c r="AS23" s="68"/>
      <c r="AT23" s="68"/>
      <c r="AX23" s="4">
        <f t="shared" si="12"/>
        <v>0</v>
      </c>
      <c r="AZ23" s="4">
        <f t="shared" si="13"/>
        <v>0</v>
      </c>
      <c r="BB23" s="4"/>
    </row>
    <row r="24" spans="1:54" s="3" customFormat="1">
      <c r="A24" s="205" t="str">
        <f t="shared" si="5"/>
        <v>410</v>
      </c>
      <c r="B24" s="1">
        <v>410035262</v>
      </c>
      <c r="C24" s="7" t="s">
        <v>21</v>
      </c>
      <c r="D24" s="8">
        <f>'fnd enro'!D24</f>
        <v>0</v>
      </c>
      <c r="E24" s="8">
        <f>'fnd enro'!E24</f>
        <v>0</v>
      </c>
      <c r="F24" s="8">
        <f>'fnd enro'!F24</f>
        <v>0</v>
      </c>
      <c r="G24" s="8">
        <f>'fnd enro'!G24</f>
        <v>0</v>
      </c>
      <c r="H24" s="8">
        <f>'fnd enro'!H24</f>
        <v>1</v>
      </c>
      <c r="I24" s="8">
        <f>'fnd enro'!I24</f>
        <v>3</v>
      </c>
      <c r="J24" s="8">
        <f>'fnd enro'!J24</f>
        <v>0</v>
      </c>
      <c r="K24" s="9">
        <f>'fnd enro'!K24</f>
        <v>0.16</v>
      </c>
      <c r="L24" s="8">
        <f>'fnd enro'!L24</f>
        <v>0</v>
      </c>
      <c r="M24" s="8">
        <f>'fnd enro'!M24</f>
        <v>0</v>
      </c>
      <c r="N24" s="8">
        <f>'fnd enro'!N24</f>
        <v>0</v>
      </c>
      <c r="O24" s="8">
        <f>'fnd enro'!O24</f>
        <v>0</v>
      </c>
      <c r="P24" s="8">
        <f>'fnd enro'!P24</f>
        <v>3</v>
      </c>
      <c r="Q24" s="8">
        <f>'fnd enro'!R24</f>
        <v>4</v>
      </c>
      <c r="R24" s="9">
        <f t="shared" si="0"/>
        <v>1.0860000000000001</v>
      </c>
      <c r="S24" s="8">
        <f>VALUE('fnd enro'!Q24)</f>
        <v>9</v>
      </c>
      <c r="T24" s="1"/>
      <c r="U24" s="68">
        <f>(($D24*'fnd base rates'!C$7)
+($E24*'fnd base rates'!C$8)
+($F24*'fnd base rates'!C$9)
+($G24*'fnd base rates'!C$10)
+($H24*'fnd base rates'!C$11)
+($I24*'fnd base rates'!C$12)
+($J24*'fnd base rates'!C$13)
+($K24*'fnd base rates'!C$14)
+($M24*'fnd base rates'!C$16)
+($N24*'fnd base rates'!C$17)
+($O24*'fnd base rates'!C$18)
+($P24*VLOOKUP($S24+12,rate_basefnd,3)))
*$R24</f>
        <v>2950.1785128000001</v>
      </c>
      <c r="V24" s="68">
        <f>(($D24*'fnd base rates'!D$7)
+($E24*'fnd base rates'!D$8)
+($F24*'fnd base rates'!D$9)
+($G24*'fnd base rates'!D$10)
+($H24*'fnd base rates'!D$11)
+($I24*'fnd base rates'!D$12)
+($J24*'fnd base rates'!D$13)
+($K24*'fnd base rates'!D$14)
+($M24*'fnd base rates'!D$16)
+($N24*'fnd base rates'!D$17)
+($O24*'fnd base rates'!D$18)
+($P24*VLOOKUP($S24+12,rate_basefnd,4)))
*$R24</f>
        <v>5322.6706200000008</v>
      </c>
      <c r="W24" s="68">
        <f>(($D24*'fnd base rates'!E$7)
+($E24*'fnd base rates'!E$8)
+($F24*'fnd base rates'!E$9)
+($G24*'fnd base rates'!E$10)
+($H24*'fnd base rates'!E$11)
+($I24*'fnd base rates'!E$12)
+($J24*'fnd base rates'!E$13)
+($K24*'fnd base rates'!E$14)
+($M24*'fnd base rates'!E$16)
+($N24*'fnd base rates'!E$17)
+($O24*'fnd base rates'!E$18)
+($P24*VLOOKUP($S24+12,rate_basefnd,5)))
*$R24</f>
        <v>37954.704355200003</v>
      </c>
      <c r="X24" s="68">
        <f>(($D24*'fnd base rates'!F$7)
+($E24*'fnd base rates'!F$8)
+($F24*'fnd base rates'!F$9)
+($G24*'fnd base rates'!F$10)
+($H24*'fnd base rates'!F$11)
+($I24*'fnd base rates'!F$12)
+($J24*'fnd base rates'!F$13)
+($K24*'fnd base rates'!F$14)
+($M24*'fnd base rates'!F$16)
+($N24*'fnd base rates'!F$17)
+($O24*'fnd base rates'!F$18)
+($P24*VLOOKUP($S24+12,rate_basefnd,6)))
*$R24</f>
        <v>4465.3835232000001</v>
      </c>
      <c r="Y24" s="68">
        <f>(($D24*'fnd base rates'!G$7)
+($E24*'fnd base rates'!G$8)
+($F24*'fnd base rates'!G$9)
+($G24*'fnd base rates'!G$10)
+($H24*'fnd base rates'!G$11)
+($I24*'fnd base rates'!G$12)
+($J24*'fnd base rates'!G$13)
+($K24*'fnd base rates'!G$14)
+($M24*'fnd base rates'!G$16)
+($N24*'fnd base rates'!G$17)
+($O24*'fnd base rates'!G$18)
+($P24*VLOOKUP($S24+12,rate_basefnd,7)))
*$R24</f>
        <v>1573.0944576000002</v>
      </c>
      <c r="Z24" s="68">
        <f>(($D24*'fnd base rates'!H$7)
+($E24*'fnd base rates'!H$8)
+($F24*'fnd base rates'!H$9)
+($G24*'fnd base rates'!H$10)
+($H24*'fnd base rates'!H$11)
+($I24*'fnd base rates'!H$12)
+($J24*'fnd base rates'!H$13)
+($K24*'fnd base rates'!H$14)
+($M24*'fnd base rates'!H$16)
+($N24*'fnd base rates'!H$17)
+($O24*'fnd base rates'!H$18)
+($P24*VLOOKUP($S24+12,rate_basefnd,8)))</f>
        <v>3448.4160000000002</v>
      </c>
      <c r="AA24" s="68">
        <f>(($D24*'fnd base rates'!I$7)
+($E24*'fnd base rates'!I$8)
+($F24*'fnd base rates'!I$9)
+($G24*'fnd base rates'!I$10)
+($H24*'fnd base rates'!I$11)
+($I24*'fnd base rates'!I$12)
+($J24*'fnd base rates'!I$13)
+($K24*'fnd base rates'!I$14)
+($M24*'fnd base rates'!I$16)
+($N24*'fnd base rates'!I$17)
+($O24*'fnd base rates'!I$18)
+($P24*VLOOKUP($S24+12,rate_basefnd,9)))
*$R24</f>
        <v>2678.15202</v>
      </c>
      <c r="AB24" s="68">
        <f>(($D24*'fnd base rates'!J$7)
+($E24*'fnd base rates'!J$8)
+($F24*'fnd base rates'!J$9)
+($G24*'fnd base rates'!J$10)
+($H24*'fnd base rates'!J$11)
+($I24*'fnd base rates'!J$12)
+($J24*'fnd base rates'!J$13)
+($K24*'fnd base rates'!J$14)
+($M24*'fnd base rates'!J$16)
+($N24*'fnd base rates'!J$17)
+($O24*'fnd base rates'!J$18)
+($P24*VLOOKUP($S24+12,rate_basefnd,10)))
*$R24</f>
        <v>5733.3197999999993</v>
      </c>
      <c r="AC24" s="68">
        <f>(($D24*'fnd base rates'!K$7)
+($E24*'fnd base rates'!K$8)
+($F24*'fnd base rates'!K$9)
+($G24*'fnd base rates'!K$10)
+($H24*'fnd base rates'!K$11)
+($I24*'fnd base rates'!K$12)
+($J24*'fnd base rates'!K$13)
+($K24*'fnd base rates'!K$14)
+($M24*'fnd base rates'!K$16)
+($N24*'fnd base rates'!K$17)
+($O24*'fnd base rates'!K$18)
+($P24*VLOOKUP($S24+12,rate_basefnd,11)))
*$R24</f>
        <v>5602.8412440000002</v>
      </c>
      <c r="AD24" s="68">
        <f>(($D24*'fnd base rates'!L$7)
+($E24*'fnd base rates'!L$8)
+($F24*'fnd base rates'!L$9)
+($G24*'fnd base rates'!L$10)
+($H24*'fnd base rates'!L$11)
+($I24*'fnd base rates'!L$12)
+($J24*'fnd base rates'!L$13)
+($K24*'fnd base rates'!L$14)
+($M24*'fnd base rates'!L$16)
+($N24*'fnd base rates'!L$17)
+($O24*'fnd base rates'!L$18)
+($P24*VLOOKUP($S24+12,rate_basefnd,12)))</f>
        <v>11685.905199999997</v>
      </c>
      <c r="AE24" s="68">
        <f>(($D24*'fnd base rates'!M$7)
+($E24*'fnd base rates'!M$8)
+($F24*'fnd base rates'!M$9)
+($G24*'fnd base rates'!M$10)
+($H24*'fnd base rates'!M$11)
+($I24*'fnd base rates'!M$12)
+($J24*'fnd base rates'!M$13)
+($K24*'fnd base rates'!M$14)
+($M24*'fnd base rates'!M$16)
+($N24*'fnd base rates'!M$17)
+($O24*'fnd base rates'!M$18)
+($P24*VLOOKUP($S24+12,rate_basefnd,13)))</f>
        <v>0</v>
      </c>
      <c r="AF24" s="3">
        <f t="shared" si="1"/>
        <v>81414.6657328</v>
      </c>
      <c r="AH24" s="205">
        <f t="shared" si="2"/>
        <v>410035262</v>
      </c>
      <c r="AI24" s="3" t="str">
        <f t="shared" si="6"/>
        <v>410</v>
      </c>
      <c r="AJ24" s="1" t="str">
        <f t="shared" si="7"/>
        <v>035</v>
      </c>
      <c r="AK24" s="1" t="str">
        <f t="shared" si="8"/>
        <v>262</v>
      </c>
      <c r="AL24" s="3">
        <f t="shared" si="3"/>
        <v>1</v>
      </c>
      <c r="AM24" s="3">
        <f t="shared" si="9"/>
        <v>4</v>
      </c>
      <c r="AN24" s="3">
        <f t="shared" si="10"/>
        <v>81414.6657328</v>
      </c>
      <c r="AO24" s="3">
        <f t="shared" si="11"/>
        <v>20354</v>
      </c>
      <c r="AP24" s="3">
        <f t="shared" si="4"/>
        <v>6920</v>
      </c>
      <c r="AQ24" s="3">
        <v>13434</v>
      </c>
      <c r="AS24" s="68"/>
      <c r="AT24" s="68"/>
      <c r="AX24" s="4">
        <f t="shared" si="12"/>
        <v>0</v>
      </c>
      <c r="AZ24" s="4">
        <f t="shared" si="13"/>
        <v>0</v>
      </c>
      <c r="BB24" s="4"/>
    </row>
    <row r="25" spans="1:54" s="3" customFormat="1">
      <c r="A25" s="205" t="str">
        <f t="shared" si="5"/>
        <v>410</v>
      </c>
      <c r="B25" s="1">
        <v>410035346</v>
      </c>
      <c r="C25" s="7" t="s">
        <v>21</v>
      </c>
      <c r="D25" s="8">
        <f>'fnd enro'!D25</f>
        <v>0</v>
      </c>
      <c r="E25" s="8">
        <f>'fnd enro'!E25</f>
        <v>0</v>
      </c>
      <c r="F25" s="8">
        <f>'fnd enro'!F25</f>
        <v>0</v>
      </c>
      <c r="G25" s="8">
        <f>'fnd enro'!G25</f>
        <v>0</v>
      </c>
      <c r="H25" s="8">
        <f>'fnd enro'!H25</f>
        <v>6</v>
      </c>
      <c r="I25" s="8">
        <f>'fnd enro'!I25</f>
        <v>11</v>
      </c>
      <c r="J25" s="8">
        <f>'fnd enro'!J25</f>
        <v>0</v>
      </c>
      <c r="K25" s="9">
        <f>'fnd enro'!K25</f>
        <v>0.68</v>
      </c>
      <c r="L25" s="8">
        <f>'fnd enro'!L25</f>
        <v>0</v>
      </c>
      <c r="M25" s="8">
        <f>'fnd enro'!M25</f>
        <v>0</v>
      </c>
      <c r="N25" s="8">
        <f>'fnd enro'!N25</f>
        <v>1</v>
      </c>
      <c r="O25" s="8">
        <f>'fnd enro'!O25</f>
        <v>1</v>
      </c>
      <c r="P25" s="8">
        <f>'fnd enro'!P25</f>
        <v>8</v>
      </c>
      <c r="Q25" s="8">
        <f>'fnd enro'!R25</f>
        <v>17</v>
      </c>
      <c r="R25" s="9">
        <f t="shared" si="0"/>
        <v>1.0860000000000001</v>
      </c>
      <c r="S25" s="8">
        <f>VALUE('fnd enro'!Q25)</f>
        <v>7</v>
      </c>
      <c r="T25" s="1"/>
      <c r="U25" s="68">
        <f>(($D25*'fnd base rates'!C$7)
+($E25*'fnd base rates'!C$8)
+($F25*'fnd base rates'!C$9)
+($G25*'fnd base rates'!C$10)
+($H25*'fnd base rates'!C$11)
+($I25*'fnd base rates'!C$12)
+($J25*'fnd base rates'!C$13)
+($K25*'fnd base rates'!C$14)
+($M25*'fnd base rates'!C$16)
+($N25*'fnd base rates'!C$17)
+($O25*'fnd base rates'!C$18)
+($P25*VLOOKUP($S25+12,rate_basefnd,3)))
*$R25</f>
        <v>12151.037234400001</v>
      </c>
      <c r="V25" s="68">
        <f>(($D25*'fnd base rates'!D$7)
+($E25*'fnd base rates'!D$8)
+($F25*'fnd base rates'!D$9)
+($G25*'fnd base rates'!D$10)
+($H25*'fnd base rates'!D$11)
+($I25*'fnd base rates'!D$12)
+($J25*'fnd base rates'!D$13)
+($K25*'fnd base rates'!D$14)
+($M25*'fnd base rates'!D$16)
+($N25*'fnd base rates'!D$17)
+($O25*'fnd base rates'!D$18)
+($P25*VLOOKUP($S25+12,rate_basefnd,4)))
*$R25</f>
        <v>19864.286639999998</v>
      </c>
      <c r="W25" s="68">
        <f>(($D25*'fnd base rates'!E$7)
+($E25*'fnd base rates'!E$8)
+($F25*'fnd base rates'!E$9)
+($G25*'fnd base rates'!E$10)
+($H25*'fnd base rates'!E$11)
+($I25*'fnd base rates'!E$12)
+($J25*'fnd base rates'!E$13)
+($K25*'fnd base rates'!E$14)
+($M25*'fnd base rates'!E$16)
+($N25*'fnd base rates'!E$17)
+($O25*'fnd base rates'!E$18)
+($P25*VLOOKUP($S25+12,rate_basefnd,5)))
*$R25</f>
        <v>129839.31858960001</v>
      </c>
      <c r="X25" s="68">
        <f>(($D25*'fnd base rates'!F$7)
+($E25*'fnd base rates'!F$8)
+($F25*'fnd base rates'!F$9)
+($G25*'fnd base rates'!F$10)
+($H25*'fnd base rates'!F$11)
+($I25*'fnd base rates'!F$12)
+($J25*'fnd base rates'!F$13)
+($K25*'fnd base rates'!F$14)
+($M25*'fnd base rates'!F$16)
+($N25*'fnd base rates'!F$17)
+($O25*'fnd base rates'!F$18)
+($P25*VLOOKUP($S25+12,rate_basefnd,6)))
*$R25</f>
        <v>19746.952593599999</v>
      </c>
      <c r="Y25" s="68">
        <f>(($D25*'fnd base rates'!G$7)
+($E25*'fnd base rates'!G$8)
+($F25*'fnd base rates'!G$9)
+($G25*'fnd base rates'!G$10)
+($H25*'fnd base rates'!G$11)
+($I25*'fnd base rates'!G$12)
+($J25*'fnd base rates'!G$13)
+($K25*'fnd base rates'!G$14)
+($M25*'fnd base rates'!G$16)
+($N25*'fnd base rates'!G$17)
+($O25*'fnd base rates'!G$18)
+($P25*VLOOKUP($S25+12,rate_basefnd,7)))
*$R25</f>
        <v>5288.0346048000001</v>
      </c>
      <c r="Z25" s="68">
        <f>(($D25*'fnd base rates'!H$7)
+($E25*'fnd base rates'!H$8)
+($F25*'fnd base rates'!H$9)
+($G25*'fnd base rates'!H$10)
+($H25*'fnd base rates'!H$11)
+($I25*'fnd base rates'!H$12)
+($J25*'fnd base rates'!H$13)
+($K25*'fnd base rates'!H$14)
+($M25*'fnd base rates'!H$16)
+($N25*'fnd base rates'!H$17)
+($O25*'fnd base rates'!H$18)
+($P25*VLOOKUP($S25+12,rate_basefnd,8)))</f>
        <v>14199.407999999999</v>
      </c>
      <c r="AA25" s="68">
        <f>(($D25*'fnd base rates'!I$7)
+($E25*'fnd base rates'!I$8)
+($F25*'fnd base rates'!I$9)
+($G25*'fnd base rates'!I$10)
+($H25*'fnd base rates'!I$11)
+($I25*'fnd base rates'!I$12)
+($J25*'fnd base rates'!I$13)
+($K25*'fnd base rates'!I$14)
+($M25*'fnd base rates'!I$16)
+($N25*'fnd base rates'!I$17)
+($O25*'fnd base rates'!I$18)
+($P25*VLOOKUP($S25+12,rate_basefnd,9)))
*$R25</f>
        <v>10273.722900000001</v>
      </c>
      <c r="AB25" s="68">
        <f>(($D25*'fnd base rates'!J$7)
+($E25*'fnd base rates'!J$8)
+($F25*'fnd base rates'!J$9)
+($G25*'fnd base rates'!J$10)
+($H25*'fnd base rates'!J$11)
+($I25*'fnd base rates'!J$12)
+($J25*'fnd base rates'!J$13)
+($K25*'fnd base rates'!J$14)
+($M25*'fnd base rates'!J$16)
+($N25*'fnd base rates'!J$17)
+($O25*'fnd base rates'!J$18)
+($P25*VLOOKUP($S25+12,rate_basefnd,10)))
*$R25</f>
        <v>16986.039120000001</v>
      </c>
      <c r="AC25" s="68">
        <f>(($D25*'fnd base rates'!K$7)
+($E25*'fnd base rates'!K$8)
+($F25*'fnd base rates'!K$9)
+($G25*'fnd base rates'!K$10)
+($H25*'fnd base rates'!K$11)
+($I25*'fnd base rates'!K$12)
+($J25*'fnd base rates'!K$13)
+($K25*'fnd base rates'!K$14)
+($M25*'fnd base rates'!K$16)
+($N25*'fnd base rates'!K$17)
+($O25*'fnd base rates'!K$18)
+($P25*VLOOKUP($S25+12,rate_basefnd,11)))
*$R25</f>
        <v>24806.001492000007</v>
      </c>
      <c r="AD25" s="68">
        <f>(($D25*'fnd base rates'!L$7)
+($E25*'fnd base rates'!L$8)
+($F25*'fnd base rates'!L$9)
+($G25*'fnd base rates'!L$10)
+($H25*'fnd base rates'!L$11)
+($I25*'fnd base rates'!L$12)
+($J25*'fnd base rates'!L$13)
+($K25*'fnd base rates'!L$14)
+($M25*'fnd base rates'!L$16)
+($N25*'fnd base rates'!L$17)
+($O25*'fnd base rates'!L$18)
+($P25*VLOOKUP($S25+12,rate_basefnd,12)))</f>
        <v>45470.479600000006</v>
      </c>
      <c r="AE25" s="68">
        <f>(($D25*'fnd base rates'!M$7)
+($E25*'fnd base rates'!M$8)
+($F25*'fnd base rates'!M$9)
+($G25*'fnd base rates'!M$10)
+($H25*'fnd base rates'!M$11)
+($I25*'fnd base rates'!M$12)
+($J25*'fnd base rates'!M$13)
+($K25*'fnd base rates'!M$14)
+($M25*'fnd base rates'!M$16)
+($N25*'fnd base rates'!M$17)
+($O25*'fnd base rates'!M$18)
+($P25*VLOOKUP($S25+12,rate_basefnd,13)))</f>
        <v>0</v>
      </c>
      <c r="AF25" s="3">
        <f t="shared" si="1"/>
        <v>298625.28077439999</v>
      </c>
      <c r="AH25" s="205">
        <f t="shared" si="2"/>
        <v>410035346</v>
      </c>
      <c r="AI25" s="3" t="str">
        <f t="shared" si="6"/>
        <v>410</v>
      </c>
      <c r="AJ25" s="1" t="str">
        <f t="shared" si="7"/>
        <v>035</v>
      </c>
      <c r="AK25" s="1" t="str">
        <f t="shared" si="8"/>
        <v>346</v>
      </c>
      <c r="AL25" s="3">
        <f t="shared" si="3"/>
        <v>1</v>
      </c>
      <c r="AM25" s="3">
        <f t="shared" si="9"/>
        <v>17</v>
      </c>
      <c r="AN25" s="3">
        <f t="shared" si="10"/>
        <v>298625.28077439999</v>
      </c>
      <c r="AO25" s="3">
        <f t="shared" si="11"/>
        <v>17566</v>
      </c>
      <c r="AP25" s="3">
        <f t="shared" si="4"/>
        <v>273</v>
      </c>
      <c r="AQ25" s="3">
        <v>17293</v>
      </c>
      <c r="AS25" s="68"/>
      <c r="AT25" s="68"/>
      <c r="AX25" s="4">
        <f t="shared" si="12"/>
        <v>0</v>
      </c>
      <c r="AZ25" s="4">
        <f t="shared" si="13"/>
        <v>0</v>
      </c>
      <c r="BB25" s="4"/>
    </row>
    <row r="26" spans="1:54" s="3" customFormat="1">
      <c r="A26" s="205" t="str">
        <f t="shared" si="5"/>
        <v>410</v>
      </c>
      <c r="B26" s="1">
        <v>410057035</v>
      </c>
      <c r="C26" s="7" t="s">
        <v>21</v>
      </c>
      <c r="D26" s="8">
        <f>'fnd enro'!D26</f>
        <v>0</v>
      </c>
      <c r="E26" s="8">
        <f>'fnd enro'!E26</f>
        <v>0</v>
      </c>
      <c r="F26" s="8">
        <f>'fnd enro'!F26</f>
        <v>0</v>
      </c>
      <c r="G26" s="8">
        <f>'fnd enro'!G26</f>
        <v>0</v>
      </c>
      <c r="H26" s="8">
        <f>'fnd enro'!H26</f>
        <v>7</v>
      </c>
      <c r="I26" s="8">
        <f>'fnd enro'!I26</f>
        <v>0</v>
      </c>
      <c r="J26" s="8">
        <f>'fnd enro'!J26</f>
        <v>0</v>
      </c>
      <c r="K26" s="9">
        <f>'fnd enro'!K26</f>
        <v>0.28000000000000003</v>
      </c>
      <c r="L26" s="8">
        <f>'fnd enro'!L26</f>
        <v>0</v>
      </c>
      <c r="M26" s="8">
        <f>'fnd enro'!M26</f>
        <v>0</v>
      </c>
      <c r="N26" s="8">
        <f>'fnd enro'!N26</f>
        <v>3</v>
      </c>
      <c r="O26" s="8">
        <f>'fnd enro'!O26</f>
        <v>0</v>
      </c>
      <c r="P26" s="8">
        <f>'fnd enro'!P26</f>
        <v>6</v>
      </c>
      <c r="Q26" s="8">
        <f>'fnd enro'!R26</f>
        <v>7</v>
      </c>
      <c r="R26" s="9">
        <f t="shared" si="0"/>
        <v>1.04</v>
      </c>
      <c r="S26" s="8">
        <f>VALUE('fnd enro'!Q26)</f>
        <v>11</v>
      </c>
      <c r="T26" s="1"/>
      <c r="U26" s="68">
        <f>(($D26*'fnd base rates'!C$7)
+($E26*'fnd base rates'!C$8)
+($F26*'fnd base rates'!C$9)
+($G26*'fnd base rates'!C$10)
+($H26*'fnd base rates'!C$11)
+($I26*'fnd base rates'!C$12)
+($J26*'fnd base rates'!C$13)
+($K26*'fnd base rates'!C$14)
+($M26*'fnd base rates'!C$16)
+($N26*'fnd base rates'!C$17)
+($O26*'fnd base rates'!C$18)
+($P26*VLOOKUP($S26+12,rate_basefnd,3)))
*$R26</f>
        <v>5573.0047360000008</v>
      </c>
      <c r="V26" s="68">
        <f>(($D26*'fnd base rates'!D$7)
+($E26*'fnd base rates'!D$8)
+($F26*'fnd base rates'!D$9)
+($G26*'fnd base rates'!D$10)
+($H26*'fnd base rates'!D$11)
+($I26*'fnd base rates'!D$12)
+($J26*'fnd base rates'!D$13)
+($K26*'fnd base rates'!D$14)
+($M26*'fnd base rates'!D$16)
+($N26*'fnd base rates'!D$17)
+($O26*'fnd base rates'!D$18)
+($P26*VLOOKUP($S26+12,rate_basefnd,4)))
*$R26</f>
        <v>10694.6216</v>
      </c>
      <c r="W26" s="68">
        <f>(($D26*'fnd base rates'!E$7)
+($E26*'fnd base rates'!E$8)
+($F26*'fnd base rates'!E$9)
+($G26*'fnd base rates'!E$10)
+($H26*'fnd base rates'!E$11)
+($I26*'fnd base rates'!E$12)
+($J26*'fnd base rates'!E$13)
+($K26*'fnd base rates'!E$14)
+($M26*'fnd base rates'!E$16)
+($N26*'fnd base rates'!E$17)
+($O26*'fnd base rates'!E$18)
+($P26*VLOOKUP($S26+12,rate_basefnd,5)))
*$R26</f>
        <v>70182.669024000003</v>
      </c>
      <c r="X26" s="68">
        <f>(($D26*'fnd base rates'!F$7)
+($E26*'fnd base rates'!F$8)
+($F26*'fnd base rates'!F$9)
+($G26*'fnd base rates'!F$10)
+($H26*'fnd base rates'!F$11)
+($I26*'fnd base rates'!F$12)
+($J26*'fnd base rates'!F$13)
+($K26*'fnd base rates'!F$14)
+($M26*'fnd base rates'!F$16)
+($N26*'fnd base rates'!F$17)
+($O26*'fnd base rates'!F$18)
+($P26*VLOOKUP($S26+12,rate_basefnd,6)))
*$R26</f>
        <v>8846.1771840000001</v>
      </c>
      <c r="Y26" s="68">
        <f>(($D26*'fnd base rates'!G$7)
+($E26*'fnd base rates'!G$8)
+($F26*'fnd base rates'!G$9)
+($G26*'fnd base rates'!G$10)
+($H26*'fnd base rates'!G$11)
+($I26*'fnd base rates'!G$12)
+($J26*'fnd base rates'!G$13)
+($K26*'fnd base rates'!G$14)
+($M26*'fnd base rates'!G$16)
+($N26*'fnd base rates'!G$17)
+($O26*'fnd base rates'!G$18)
+($P26*VLOOKUP($S26+12,rate_basefnd,7)))
*$R26</f>
        <v>3371.7869119999996</v>
      </c>
      <c r="Z26" s="68">
        <f>(($D26*'fnd base rates'!H$7)
+($E26*'fnd base rates'!H$8)
+($F26*'fnd base rates'!H$9)
+($G26*'fnd base rates'!H$10)
+($H26*'fnd base rates'!H$11)
+($I26*'fnd base rates'!H$12)
+($J26*'fnd base rates'!H$13)
+($K26*'fnd base rates'!H$14)
+($M26*'fnd base rates'!H$16)
+($N26*'fnd base rates'!H$17)
+($O26*'fnd base rates'!H$18)
+($P26*VLOOKUP($S26+12,rate_basefnd,8)))</f>
        <v>4819.6980000000003</v>
      </c>
      <c r="AA26" s="68">
        <f>(($D26*'fnd base rates'!I$7)
+($E26*'fnd base rates'!I$8)
+($F26*'fnd base rates'!I$9)
+($G26*'fnd base rates'!I$10)
+($H26*'fnd base rates'!I$11)
+($I26*'fnd base rates'!I$12)
+($J26*'fnd base rates'!I$13)
+($K26*'fnd base rates'!I$14)
+($M26*'fnd base rates'!I$16)
+($N26*'fnd base rates'!I$17)
+($O26*'fnd base rates'!I$18)
+($P26*VLOOKUP($S26+12,rate_basefnd,9)))
*$R26</f>
        <v>5107.6376000000009</v>
      </c>
      <c r="AB26" s="68">
        <f>(($D26*'fnd base rates'!J$7)
+($E26*'fnd base rates'!J$8)
+($F26*'fnd base rates'!J$9)
+($G26*'fnd base rates'!J$10)
+($H26*'fnd base rates'!J$11)
+($I26*'fnd base rates'!J$12)
+($J26*'fnd base rates'!J$13)
+($K26*'fnd base rates'!J$14)
+($M26*'fnd base rates'!J$16)
+($N26*'fnd base rates'!J$17)
+($O26*'fnd base rates'!J$18)
+($P26*VLOOKUP($S26+12,rate_basefnd,10)))
*$R26</f>
        <v>9936.7840000000015</v>
      </c>
      <c r="AC26" s="68">
        <f>(($D26*'fnd base rates'!K$7)
+($E26*'fnd base rates'!K$8)
+($F26*'fnd base rates'!K$9)
+($G26*'fnd base rates'!K$10)
+($H26*'fnd base rates'!K$11)
+($I26*'fnd base rates'!K$12)
+($J26*'fnd base rates'!K$13)
+($K26*'fnd base rates'!K$14)
+($M26*'fnd base rates'!K$16)
+($N26*'fnd base rates'!K$17)
+($O26*'fnd base rates'!K$18)
+($P26*VLOOKUP($S26+12,rate_basefnd,11)))
*$R26</f>
        <v>10793.652479999999</v>
      </c>
      <c r="AD26" s="68">
        <f>(($D26*'fnd base rates'!L$7)
+($E26*'fnd base rates'!L$8)
+($F26*'fnd base rates'!L$9)
+($G26*'fnd base rates'!L$10)
+($H26*'fnd base rates'!L$11)
+($I26*'fnd base rates'!L$12)
+($J26*'fnd base rates'!L$13)
+($K26*'fnd base rates'!L$14)
+($M26*'fnd base rates'!L$16)
+($N26*'fnd base rates'!L$17)
+($O26*'fnd base rates'!L$18)
+($P26*VLOOKUP($S26+12,rate_basefnd,12)))</f>
        <v>24947.041599999997</v>
      </c>
      <c r="AE26" s="68">
        <f>(($D26*'fnd base rates'!M$7)
+($E26*'fnd base rates'!M$8)
+($F26*'fnd base rates'!M$9)
+($G26*'fnd base rates'!M$10)
+($H26*'fnd base rates'!M$11)
+($I26*'fnd base rates'!M$12)
+($J26*'fnd base rates'!M$13)
+($K26*'fnd base rates'!M$14)
+($M26*'fnd base rates'!M$16)
+($N26*'fnd base rates'!M$17)
+($O26*'fnd base rates'!M$18)
+($P26*VLOOKUP($S26+12,rate_basefnd,13)))</f>
        <v>0</v>
      </c>
      <c r="AF26" s="3">
        <f t="shared" si="1"/>
        <v>154273.07313600002</v>
      </c>
      <c r="AH26" s="205">
        <f t="shared" si="2"/>
        <v>410057035</v>
      </c>
      <c r="AI26" s="3" t="str">
        <f t="shared" si="6"/>
        <v>410</v>
      </c>
      <c r="AJ26" s="1" t="str">
        <f t="shared" si="7"/>
        <v>057</v>
      </c>
      <c r="AK26" s="1" t="str">
        <f t="shared" si="8"/>
        <v>035</v>
      </c>
      <c r="AL26" s="3">
        <f t="shared" si="3"/>
        <v>1</v>
      </c>
      <c r="AM26" s="3">
        <f t="shared" si="9"/>
        <v>7</v>
      </c>
      <c r="AN26" s="3">
        <f t="shared" si="10"/>
        <v>154273.07313600002</v>
      </c>
      <c r="AO26" s="3">
        <f t="shared" si="11"/>
        <v>22039</v>
      </c>
      <c r="AP26" s="3">
        <f t="shared" si="4"/>
        <v>4059</v>
      </c>
      <c r="AQ26" s="3">
        <v>17980</v>
      </c>
      <c r="AS26" s="68"/>
      <c r="AT26" s="68"/>
      <c r="AX26" s="4">
        <f t="shared" si="12"/>
        <v>0</v>
      </c>
      <c r="AZ26" s="4">
        <f t="shared" si="13"/>
        <v>0</v>
      </c>
      <c r="BB26" s="4"/>
    </row>
    <row r="27" spans="1:54" s="3" customFormat="1">
      <c r="A27" s="205" t="str">
        <f t="shared" si="5"/>
        <v>410</v>
      </c>
      <c r="B27" s="1">
        <v>410057057</v>
      </c>
      <c r="C27" s="7" t="s">
        <v>21</v>
      </c>
      <c r="D27" s="8">
        <f>'fnd enro'!D27</f>
        <v>0</v>
      </c>
      <c r="E27" s="8">
        <f>'fnd enro'!E27</f>
        <v>0</v>
      </c>
      <c r="F27" s="8">
        <f>'fnd enro'!F27</f>
        <v>0</v>
      </c>
      <c r="G27" s="8">
        <f>'fnd enro'!G27</f>
        <v>56</v>
      </c>
      <c r="H27" s="8">
        <f>'fnd enro'!H27</f>
        <v>145</v>
      </c>
      <c r="I27" s="8">
        <f>'fnd enro'!I27</f>
        <v>0</v>
      </c>
      <c r="J27" s="8">
        <f>'fnd enro'!J27</f>
        <v>0</v>
      </c>
      <c r="K27" s="9">
        <f>'fnd enro'!K27</f>
        <v>8.0399999999999991</v>
      </c>
      <c r="L27" s="8">
        <f>'fnd enro'!L27</f>
        <v>0</v>
      </c>
      <c r="M27" s="8">
        <f>'fnd enro'!M27</f>
        <v>7</v>
      </c>
      <c r="N27" s="8">
        <f>'fnd enro'!N27</f>
        <v>21</v>
      </c>
      <c r="O27" s="8">
        <f>'fnd enro'!O27</f>
        <v>0</v>
      </c>
      <c r="P27" s="8">
        <f>'fnd enro'!P27</f>
        <v>155</v>
      </c>
      <c r="Q27" s="8">
        <f>'fnd enro'!R27</f>
        <v>201</v>
      </c>
      <c r="R27" s="9">
        <f t="shared" si="0"/>
        <v>1.04</v>
      </c>
      <c r="S27" s="8">
        <f>VALUE('fnd enro'!Q27)</f>
        <v>12</v>
      </c>
      <c r="T27" s="1"/>
      <c r="U27" s="68">
        <f>(($D27*'fnd base rates'!C$7)
+($E27*'fnd base rates'!C$8)
+($F27*'fnd base rates'!C$9)
+($G27*'fnd base rates'!C$10)
+($H27*'fnd base rates'!C$11)
+($I27*'fnd base rates'!C$12)
+($J27*'fnd base rates'!C$13)
+($K27*'fnd base rates'!C$14)
+($M27*'fnd base rates'!C$16)
+($N27*'fnd base rates'!C$17)
+($O27*'fnd base rates'!C$18)
+($P27*VLOOKUP($S27+12,rate_basefnd,3)))
*$R27</f>
        <v>152137.07724800002</v>
      </c>
      <c r="V27" s="68">
        <f>(($D27*'fnd base rates'!D$7)
+($E27*'fnd base rates'!D$8)
+($F27*'fnd base rates'!D$9)
+($G27*'fnd base rates'!D$10)
+($H27*'fnd base rates'!D$11)
+($I27*'fnd base rates'!D$12)
+($J27*'fnd base rates'!D$13)
+($K27*'fnd base rates'!D$14)
+($M27*'fnd base rates'!D$16)
+($N27*'fnd base rates'!D$17)
+($O27*'fnd base rates'!D$18)
+($P27*VLOOKUP($S27+12,rate_basefnd,4)))
*$R27</f>
        <v>293264.22319999995</v>
      </c>
      <c r="W27" s="68">
        <f>(($D27*'fnd base rates'!E$7)
+($E27*'fnd base rates'!E$8)
+($F27*'fnd base rates'!E$9)
+($G27*'fnd base rates'!E$10)
+($H27*'fnd base rates'!E$11)
+($I27*'fnd base rates'!E$12)
+($J27*'fnd base rates'!E$13)
+($K27*'fnd base rates'!E$14)
+($M27*'fnd base rates'!E$16)
+($N27*'fnd base rates'!E$17)
+($O27*'fnd base rates'!E$18)
+($P27*VLOOKUP($S27+12,rate_basefnd,5)))
*$R27</f>
        <v>1945545.9304320002</v>
      </c>
      <c r="X27" s="68">
        <f>(($D27*'fnd base rates'!F$7)
+($E27*'fnd base rates'!F$8)
+($F27*'fnd base rates'!F$9)
+($G27*'fnd base rates'!F$10)
+($H27*'fnd base rates'!F$11)
+($I27*'fnd base rates'!F$12)
+($J27*'fnd base rates'!F$13)
+($K27*'fnd base rates'!F$14)
+($M27*'fnd base rates'!F$16)
+($N27*'fnd base rates'!F$17)
+($O27*'fnd base rates'!F$18)
+($P27*VLOOKUP($S27+12,rate_basefnd,6)))
*$R27</f>
        <v>256510.52211199998</v>
      </c>
      <c r="Y27" s="68">
        <f>(($D27*'fnd base rates'!G$7)
+($E27*'fnd base rates'!G$8)
+($F27*'fnd base rates'!G$9)
+($G27*'fnd base rates'!G$10)
+($H27*'fnd base rates'!G$11)
+($I27*'fnd base rates'!G$12)
+($J27*'fnd base rates'!G$13)
+($K27*'fnd base rates'!G$14)
+($M27*'fnd base rates'!G$16)
+($N27*'fnd base rates'!G$17)
+($O27*'fnd base rates'!G$18)
+($P27*VLOOKUP($S27+12,rate_basefnd,7)))
*$R27</f>
        <v>92107.850015999997</v>
      </c>
      <c r="Z27" s="68">
        <f>(($D27*'fnd base rates'!H$7)
+($E27*'fnd base rates'!H$8)
+($F27*'fnd base rates'!H$9)
+($G27*'fnd base rates'!H$10)
+($H27*'fnd base rates'!H$11)
+($I27*'fnd base rates'!H$12)
+($J27*'fnd base rates'!H$13)
+($K27*'fnd base rates'!H$14)
+($M27*'fnd base rates'!H$16)
+($N27*'fnd base rates'!H$17)
+($O27*'fnd base rates'!H$18)
+($P27*VLOOKUP($S27+12,rate_basefnd,8)))</f>
        <v>128923.804</v>
      </c>
      <c r="AA27" s="68">
        <f>(($D27*'fnd base rates'!I$7)
+($E27*'fnd base rates'!I$8)
+($F27*'fnd base rates'!I$9)
+($G27*'fnd base rates'!I$10)
+($H27*'fnd base rates'!I$11)
+($I27*'fnd base rates'!I$12)
+($J27*'fnd base rates'!I$13)
+($K27*'fnd base rates'!I$14)
+($M27*'fnd base rates'!I$16)
+($N27*'fnd base rates'!I$17)
+($O27*'fnd base rates'!I$18)
+($P27*VLOOKUP($S27+12,rate_basefnd,9)))
*$R27</f>
        <v>140735.63919999998</v>
      </c>
      <c r="AB27" s="68">
        <f>(($D27*'fnd base rates'!J$7)
+($E27*'fnd base rates'!J$8)
+($F27*'fnd base rates'!J$9)
+($G27*'fnd base rates'!J$10)
+($H27*'fnd base rates'!J$11)
+($I27*'fnd base rates'!J$12)
+($J27*'fnd base rates'!J$13)
+($K27*'fnd base rates'!J$14)
+($M27*'fnd base rates'!J$16)
+($N27*'fnd base rates'!J$17)
+($O27*'fnd base rates'!J$18)
+($P27*VLOOKUP($S27+12,rate_basefnd,10)))
*$R27</f>
        <v>277038.16399999999</v>
      </c>
      <c r="AC27" s="68">
        <f>(($D27*'fnd base rates'!K$7)
+($E27*'fnd base rates'!K$8)
+($F27*'fnd base rates'!K$9)
+($G27*'fnd base rates'!K$10)
+($H27*'fnd base rates'!K$11)
+($I27*'fnd base rates'!K$12)
+($J27*'fnd base rates'!K$13)
+($K27*'fnd base rates'!K$14)
+($M27*'fnd base rates'!K$16)
+($N27*'fnd base rates'!K$17)
+($O27*'fnd base rates'!K$18)
+($P27*VLOOKUP($S27+12,rate_basefnd,11)))
*$R27</f>
        <v>281004.23103999998</v>
      </c>
      <c r="AD27" s="68">
        <f>(($D27*'fnd base rates'!L$7)
+($E27*'fnd base rates'!L$8)
+($F27*'fnd base rates'!L$9)
+($G27*'fnd base rates'!L$10)
+($H27*'fnd base rates'!L$11)
+($I27*'fnd base rates'!L$12)
+($J27*'fnd base rates'!L$13)
+($K27*'fnd base rates'!L$14)
+($M27*'fnd base rates'!L$16)
+($N27*'fnd base rates'!L$17)
+($O27*'fnd base rates'!L$18)
+($P27*VLOOKUP($S27+12,rate_basefnd,12)))</f>
        <v>682789.40879999998</v>
      </c>
      <c r="AE27" s="68">
        <f>(($D27*'fnd base rates'!M$7)
+($E27*'fnd base rates'!M$8)
+($F27*'fnd base rates'!M$9)
+($G27*'fnd base rates'!M$10)
+($H27*'fnd base rates'!M$11)
+($I27*'fnd base rates'!M$12)
+($J27*'fnd base rates'!M$13)
+($K27*'fnd base rates'!M$14)
+($M27*'fnd base rates'!M$16)
+($N27*'fnd base rates'!M$17)
+($O27*'fnd base rates'!M$18)
+($P27*VLOOKUP($S27+12,rate_basefnd,13)))</f>
        <v>0</v>
      </c>
      <c r="AF27" s="3">
        <f t="shared" si="1"/>
        <v>4250056.850048</v>
      </c>
      <c r="AH27" s="205">
        <f t="shared" si="2"/>
        <v>410057057</v>
      </c>
      <c r="AI27" s="3" t="str">
        <f t="shared" si="6"/>
        <v>410</v>
      </c>
      <c r="AJ27" s="1" t="str">
        <f t="shared" si="7"/>
        <v>057</v>
      </c>
      <c r="AK27" s="1" t="str">
        <f t="shared" si="8"/>
        <v>057</v>
      </c>
      <c r="AL27" s="3">
        <f t="shared" si="3"/>
        <v>1</v>
      </c>
      <c r="AM27" s="3">
        <f t="shared" si="9"/>
        <v>201</v>
      </c>
      <c r="AN27" s="3">
        <f t="shared" si="10"/>
        <v>4250056.850048</v>
      </c>
      <c r="AO27" s="3">
        <f t="shared" si="11"/>
        <v>21145</v>
      </c>
      <c r="AP27" s="3">
        <f t="shared" si="4"/>
        <v>5901</v>
      </c>
      <c r="AQ27" s="3">
        <v>15244</v>
      </c>
      <c r="AS27" s="68"/>
      <c r="AT27" s="68"/>
      <c r="AX27" s="4">
        <f t="shared" si="12"/>
        <v>0</v>
      </c>
      <c r="AZ27" s="4">
        <f t="shared" si="13"/>
        <v>0</v>
      </c>
      <c r="BB27" s="4"/>
    </row>
    <row r="28" spans="1:54" s="3" customFormat="1">
      <c r="A28" s="205" t="str">
        <f t="shared" si="5"/>
        <v>410</v>
      </c>
      <c r="B28" s="1">
        <v>410057093</v>
      </c>
      <c r="C28" s="7" t="s">
        <v>21</v>
      </c>
      <c r="D28" s="8">
        <f>'fnd enro'!D28</f>
        <v>0</v>
      </c>
      <c r="E28" s="8">
        <f>'fnd enro'!E28</f>
        <v>0</v>
      </c>
      <c r="F28" s="8">
        <f>'fnd enro'!F28</f>
        <v>0</v>
      </c>
      <c r="G28" s="8">
        <f>'fnd enro'!G28</f>
        <v>1</v>
      </c>
      <c r="H28" s="8">
        <f>'fnd enro'!H28</f>
        <v>6</v>
      </c>
      <c r="I28" s="8">
        <f>'fnd enro'!I28</f>
        <v>0</v>
      </c>
      <c r="J28" s="8">
        <f>'fnd enro'!J28</f>
        <v>0</v>
      </c>
      <c r="K28" s="9">
        <f>'fnd enro'!K28</f>
        <v>0.28000000000000003</v>
      </c>
      <c r="L28" s="8">
        <f>'fnd enro'!L28</f>
        <v>0</v>
      </c>
      <c r="M28" s="8">
        <f>'fnd enro'!M28</f>
        <v>0</v>
      </c>
      <c r="N28" s="8">
        <f>'fnd enro'!N28</f>
        <v>0</v>
      </c>
      <c r="O28" s="8">
        <f>'fnd enro'!O28</f>
        <v>0</v>
      </c>
      <c r="P28" s="8">
        <f>'fnd enro'!P28</f>
        <v>3</v>
      </c>
      <c r="Q28" s="8">
        <f>'fnd enro'!R28</f>
        <v>7</v>
      </c>
      <c r="R28" s="9">
        <f t="shared" si="0"/>
        <v>1.04</v>
      </c>
      <c r="S28" s="8">
        <f>VALUE('fnd enro'!Q28)</f>
        <v>11</v>
      </c>
      <c r="T28" s="1"/>
      <c r="U28" s="68">
        <f>(($D28*'fnd base rates'!C$7)
+($E28*'fnd base rates'!C$8)
+($F28*'fnd base rates'!C$9)
+($G28*'fnd base rates'!C$10)
+($H28*'fnd base rates'!C$11)
+($I28*'fnd base rates'!C$12)
+($J28*'fnd base rates'!C$13)
+($K28*'fnd base rates'!C$14)
+($M28*'fnd base rates'!C$16)
+($N28*'fnd base rates'!C$17)
+($O28*'fnd base rates'!C$18)
+($P28*VLOOKUP($S28+12,rate_basefnd,3)))
*$R28</f>
        <v>4767.6391359999998</v>
      </c>
      <c r="V28" s="68">
        <f>(($D28*'fnd base rates'!D$7)
+($E28*'fnd base rates'!D$8)
+($F28*'fnd base rates'!D$9)
+($G28*'fnd base rates'!D$10)
+($H28*'fnd base rates'!D$11)
+($I28*'fnd base rates'!D$12)
+($J28*'fnd base rates'!D$13)
+($K28*'fnd base rates'!D$14)
+($M28*'fnd base rates'!D$16)
+($N28*'fnd base rates'!D$17)
+($O28*'fnd base rates'!D$18)
+($P28*VLOOKUP($S28+12,rate_basefnd,4)))
*$R28</f>
        <v>8083.9304000000002</v>
      </c>
      <c r="W28" s="68">
        <f>(($D28*'fnd base rates'!E$7)
+($E28*'fnd base rates'!E$8)
+($F28*'fnd base rates'!E$9)
+($G28*'fnd base rates'!E$10)
+($H28*'fnd base rates'!E$11)
+($I28*'fnd base rates'!E$12)
+($J28*'fnd base rates'!E$13)
+($K28*'fnd base rates'!E$14)
+($M28*'fnd base rates'!E$16)
+($N28*'fnd base rates'!E$17)
+($O28*'fnd base rates'!E$18)
+($P28*VLOOKUP($S28+12,rate_basefnd,5)))
*$R28</f>
        <v>47131.391424000009</v>
      </c>
      <c r="X28" s="68">
        <f>(($D28*'fnd base rates'!F$7)
+($E28*'fnd base rates'!F$8)
+($F28*'fnd base rates'!F$9)
+($G28*'fnd base rates'!F$10)
+($H28*'fnd base rates'!F$11)
+($I28*'fnd base rates'!F$12)
+($J28*'fnd base rates'!F$13)
+($K28*'fnd base rates'!F$14)
+($M28*'fnd base rates'!F$16)
+($N28*'fnd base rates'!F$17)
+($O28*'fnd base rates'!F$18)
+($P28*VLOOKUP($S28+12,rate_basefnd,6)))
*$R28</f>
        <v>8431.3939840000003</v>
      </c>
      <c r="Y28" s="68">
        <f>(($D28*'fnd base rates'!G$7)
+($E28*'fnd base rates'!G$8)
+($F28*'fnd base rates'!G$9)
+($G28*'fnd base rates'!G$10)
+($H28*'fnd base rates'!G$11)
+($I28*'fnd base rates'!G$12)
+($J28*'fnd base rates'!G$13)
+($K28*'fnd base rates'!G$14)
+($M28*'fnd base rates'!G$16)
+($N28*'fnd base rates'!G$17)
+($O28*'fnd base rates'!G$18)
+($P28*VLOOKUP($S28+12,rate_basefnd,7)))
*$R28</f>
        <v>2254.4941119999999</v>
      </c>
      <c r="Z28" s="68">
        <f>(($D28*'fnd base rates'!H$7)
+($E28*'fnd base rates'!H$8)
+($F28*'fnd base rates'!H$9)
+($G28*'fnd base rates'!H$10)
+($H28*'fnd base rates'!H$11)
+($I28*'fnd base rates'!H$12)
+($J28*'fnd base rates'!H$13)
+($K28*'fnd base rates'!H$14)
+($M28*'fnd base rates'!H$16)
+($N28*'fnd base rates'!H$17)
+($O28*'fnd base rates'!H$18)
+($P28*VLOOKUP($S28+12,rate_basefnd,8)))</f>
        <v>4202.1180000000004</v>
      </c>
      <c r="AA28" s="68">
        <f>(($D28*'fnd base rates'!I$7)
+($E28*'fnd base rates'!I$8)
+($F28*'fnd base rates'!I$9)
+($G28*'fnd base rates'!I$10)
+($H28*'fnd base rates'!I$11)
+($I28*'fnd base rates'!I$12)
+($J28*'fnd base rates'!I$13)
+($K28*'fnd base rates'!I$14)
+($M28*'fnd base rates'!I$16)
+($N28*'fnd base rates'!I$17)
+($O28*'fnd base rates'!I$18)
+($P28*VLOOKUP($S28+12,rate_basefnd,9)))
*$R28</f>
        <v>4052.1104</v>
      </c>
      <c r="AB28" s="68">
        <f>(($D28*'fnd base rates'!J$7)
+($E28*'fnd base rates'!J$8)
+($F28*'fnd base rates'!J$9)
+($G28*'fnd base rates'!J$10)
+($H28*'fnd base rates'!J$11)
+($I28*'fnd base rates'!J$12)
+($J28*'fnd base rates'!J$13)
+($K28*'fnd base rates'!J$14)
+($M28*'fnd base rates'!J$16)
+($N28*'fnd base rates'!J$17)
+($O28*'fnd base rates'!J$18)
+($P28*VLOOKUP($S28+12,rate_basefnd,10)))
*$R28</f>
        <v>5811.3536000000004</v>
      </c>
      <c r="AC28" s="68">
        <f>(($D28*'fnd base rates'!K$7)
+($E28*'fnd base rates'!K$8)
+($F28*'fnd base rates'!K$9)
+($G28*'fnd base rates'!K$10)
+($H28*'fnd base rates'!K$11)
+($I28*'fnd base rates'!K$12)
+($J28*'fnd base rates'!K$13)
+($K28*'fnd base rates'!K$14)
+($M28*'fnd base rates'!K$16)
+($N28*'fnd base rates'!K$17)
+($O28*'fnd base rates'!K$18)
+($P28*VLOOKUP($S28+12,rate_basefnd,11)))
*$R28</f>
        <v>9489.5444800000005</v>
      </c>
      <c r="AD28" s="68">
        <f>(($D28*'fnd base rates'!L$7)
+($E28*'fnd base rates'!L$8)
+($F28*'fnd base rates'!L$9)
+($G28*'fnd base rates'!L$10)
+($H28*'fnd base rates'!L$11)
+($I28*'fnd base rates'!L$12)
+($J28*'fnd base rates'!L$13)
+($K28*'fnd base rates'!L$14)
+($M28*'fnd base rates'!L$16)
+($N28*'fnd base rates'!L$17)
+($O28*'fnd base rates'!L$18)
+($P28*VLOOKUP($S28+12,rate_basefnd,12)))</f>
        <v>20189.201599999997</v>
      </c>
      <c r="AE28" s="68">
        <f>(($D28*'fnd base rates'!M$7)
+($E28*'fnd base rates'!M$8)
+($F28*'fnd base rates'!M$9)
+($G28*'fnd base rates'!M$10)
+($H28*'fnd base rates'!M$11)
+($I28*'fnd base rates'!M$12)
+($J28*'fnd base rates'!M$13)
+($K28*'fnd base rates'!M$14)
+($M28*'fnd base rates'!M$16)
+($N28*'fnd base rates'!M$17)
+($O28*'fnd base rates'!M$18)
+($P28*VLOOKUP($S28+12,rate_basefnd,13)))</f>
        <v>0</v>
      </c>
      <c r="AF28" s="3">
        <f t="shared" si="1"/>
        <v>114413.17713600001</v>
      </c>
      <c r="AH28" s="205">
        <f t="shared" si="2"/>
        <v>410057093</v>
      </c>
      <c r="AI28" s="3" t="str">
        <f t="shared" si="6"/>
        <v>410</v>
      </c>
      <c r="AJ28" s="1" t="str">
        <f t="shared" si="7"/>
        <v>057</v>
      </c>
      <c r="AK28" s="1" t="str">
        <f t="shared" si="8"/>
        <v>093</v>
      </c>
      <c r="AL28" s="3">
        <f t="shared" si="3"/>
        <v>1</v>
      </c>
      <c r="AM28" s="3">
        <f t="shared" si="9"/>
        <v>7</v>
      </c>
      <c r="AN28" s="3">
        <f t="shared" si="10"/>
        <v>114413.17713600001</v>
      </c>
      <c r="AO28" s="3">
        <f t="shared" si="11"/>
        <v>16345</v>
      </c>
      <c r="AP28" s="3">
        <f t="shared" si="4"/>
        <v>505</v>
      </c>
      <c r="AQ28" s="3">
        <v>15840</v>
      </c>
      <c r="AS28" s="68"/>
      <c r="AT28" s="68"/>
      <c r="AX28" s="4">
        <f t="shared" si="12"/>
        <v>0</v>
      </c>
      <c r="AZ28" s="4">
        <f t="shared" si="13"/>
        <v>0</v>
      </c>
      <c r="BB28" s="4"/>
    </row>
    <row r="29" spans="1:54" s="3" customFormat="1">
      <c r="A29" s="205" t="str">
        <f t="shared" si="5"/>
        <v>410</v>
      </c>
      <c r="B29" s="1">
        <v>410057163</v>
      </c>
      <c r="C29" s="7" t="s">
        <v>21</v>
      </c>
      <c r="D29" s="8">
        <f>'fnd enro'!D29</f>
        <v>0</v>
      </c>
      <c r="E29" s="8">
        <f>'fnd enro'!E29</f>
        <v>0</v>
      </c>
      <c r="F29" s="8">
        <f>'fnd enro'!F29</f>
        <v>0</v>
      </c>
      <c r="G29" s="8">
        <f>'fnd enro'!G29</f>
        <v>1</v>
      </c>
      <c r="H29" s="8">
        <f>'fnd enro'!H29</f>
        <v>3</v>
      </c>
      <c r="I29" s="8">
        <f>'fnd enro'!I29</f>
        <v>0</v>
      </c>
      <c r="J29" s="8">
        <f>'fnd enro'!J29</f>
        <v>0</v>
      </c>
      <c r="K29" s="9">
        <f>'fnd enro'!K29</f>
        <v>0.16</v>
      </c>
      <c r="L29" s="8">
        <f>'fnd enro'!L29</f>
        <v>0</v>
      </c>
      <c r="M29" s="8">
        <f>'fnd enro'!M29</f>
        <v>0</v>
      </c>
      <c r="N29" s="8">
        <f>'fnd enro'!N29</f>
        <v>0</v>
      </c>
      <c r="O29" s="8">
        <f>'fnd enro'!O29</f>
        <v>0</v>
      </c>
      <c r="P29" s="8">
        <f>'fnd enro'!P29</f>
        <v>3</v>
      </c>
      <c r="Q29" s="8">
        <f>'fnd enro'!R29</f>
        <v>4</v>
      </c>
      <c r="R29" s="9">
        <f t="shared" si="0"/>
        <v>1.04</v>
      </c>
      <c r="S29" s="8">
        <f>VALUE('fnd enro'!Q29)</f>
        <v>11</v>
      </c>
      <c r="T29" s="1"/>
      <c r="U29" s="68">
        <f>(($D29*'fnd base rates'!C$7)
+($E29*'fnd base rates'!C$8)
+($F29*'fnd base rates'!C$9)
+($G29*'fnd base rates'!C$10)
+($H29*'fnd base rates'!C$11)
+($I29*'fnd base rates'!C$12)
+($J29*'fnd base rates'!C$13)
+($K29*'fnd base rates'!C$14)
+($M29*'fnd base rates'!C$16)
+($N29*'fnd base rates'!C$17)
+($O29*'fnd base rates'!C$18)
+($P29*VLOOKUP($S29+12,rate_basefnd,3)))
*$R29</f>
        <v>2896.6961919999999</v>
      </c>
      <c r="V29" s="68">
        <f>(($D29*'fnd base rates'!D$7)
+($E29*'fnd base rates'!D$8)
+($F29*'fnd base rates'!D$9)
+($G29*'fnd base rates'!D$10)
+($H29*'fnd base rates'!D$11)
+($I29*'fnd base rates'!D$12)
+($J29*'fnd base rates'!D$13)
+($K29*'fnd base rates'!D$14)
+($M29*'fnd base rates'!D$16)
+($N29*'fnd base rates'!D$17)
+($O29*'fnd base rates'!D$18)
+($P29*VLOOKUP($S29+12,rate_basefnd,4)))
*$R29</f>
        <v>5435.8616000000002</v>
      </c>
      <c r="W29" s="68">
        <f>(($D29*'fnd base rates'!E$7)
+($E29*'fnd base rates'!E$8)
+($F29*'fnd base rates'!E$9)
+($G29*'fnd base rates'!E$10)
+($H29*'fnd base rates'!E$11)
+($I29*'fnd base rates'!E$12)
+($J29*'fnd base rates'!E$13)
+($K29*'fnd base rates'!E$14)
+($M29*'fnd base rates'!E$16)
+($N29*'fnd base rates'!E$17)
+($O29*'fnd base rates'!E$18)
+($P29*VLOOKUP($S29+12,rate_basefnd,5)))
*$R29</f>
        <v>35110.871328000008</v>
      </c>
      <c r="X29" s="68">
        <f>(($D29*'fnd base rates'!F$7)
+($E29*'fnd base rates'!F$8)
+($F29*'fnd base rates'!F$9)
+($G29*'fnd base rates'!F$10)
+($H29*'fnd base rates'!F$11)
+($I29*'fnd base rates'!F$12)
+($J29*'fnd base rates'!F$13)
+($K29*'fnd base rates'!F$14)
+($M29*'fnd base rates'!F$16)
+($N29*'fnd base rates'!F$17)
+($O29*'fnd base rates'!F$18)
+($P29*VLOOKUP($S29+12,rate_basefnd,6)))
*$R29</f>
        <v>4942.5700480000005</v>
      </c>
      <c r="Y29" s="68">
        <f>(($D29*'fnd base rates'!G$7)
+($E29*'fnd base rates'!G$8)
+($F29*'fnd base rates'!G$9)
+($G29*'fnd base rates'!G$10)
+($H29*'fnd base rates'!G$11)
+($I29*'fnd base rates'!G$12)
+($J29*'fnd base rates'!G$13)
+($K29*'fnd base rates'!G$14)
+($M29*'fnd base rates'!G$16)
+($N29*'fnd base rates'!G$17)
+($O29*'fnd base rates'!G$18)
+($P29*VLOOKUP($S29+12,rate_basefnd,7)))
*$R29</f>
        <v>1669.2120639999998</v>
      </c>
      <c r="Z29" s="68">
        <f>(($D29*'fnd base rates'!H$7)
+($E29*'fnd base rates'!H$8)
+($F29*'fnd base rates'!H$9)
+($G29*'fnd base rates'!H$10)
+($H29*'fnd base rates'!H$11)
+($I29*'fnd base rates'!H$12)
+($J29*'fnd base rates'!H$13)
+($K29*'fnd base rates'!H$14)
+($M29*'fnd base rates'!H$16)
+($N29*'fnd base rates'!H$17)
+($O29*'fnd base rates'!H$18)
+($P29*VLOOKUP($S29+12,rate_basefnd,8)))</f>
        <v>2458.2060000000001</v>
      </c>
      <c r="AA29" s="68">
        <f>(($D29*'fnd base rates'!I$7)
+($E29*'fnd base rates'!I$8)
+($F29*'fnd base rates'!I$9)
+($G29*'fnd base rates'!I$10)
+($H29*'fnd base rates'!I$11)
+($I29*'fnd base rates'!I$12)
+($J29*'fnd base rates'!I$13)
+($K29*'fnd base rates'!I$14)
+($M29*'fnd base rates'!I$16)
+($N29*'fnd base rates'!I$17)
+($O29*'fnd base rates'!I$18)
+($P29*VLOOKUP($S29+12,rate_basefnd,9)))
*$R29</f>
        <v>2638.2512000000002</v>
      </c>
      <c r="AB29" s="68">
        <f>(($D29*'fnd base rates'!J$7)
+($E29*'fnd base rates'!J$8)
+($F29*'fnd base rates'!J$9)
+($G29*'fnd base rates'!J$10)
+($H29*'fnd base rates'!J$11)
+($I29*'fnd base rates'!J$12)
+($J29*'fnd base rates'!J$13)
+($K29*'fnd base rates'!J$14)
+($M29*'fnd base rates'!J$16)
+($N29*'fnd base rates'!J$17)
+($O29*'fnd base rates'!J$18)
+($P29*VLOOKUP($S29+12,rate_basefnd,10)))
*$R29</f>
        <v>4950.1711999999998</v>
      </c>
      <c r="AC29" s="68">
        <f>(($D29*'fnd base rates'!K$7)
+($E29*'fnd base rates'!K$8)
+($F29*'fnd base rates'!K$9)
+($G29*'fnd base rates'!K$10)
+($H29*'fnd base rates'!K$11)
+($I29*'fnd base rates'!K$12)
+($J29*'fnd base rates'!K$13)
+($K29*'fnd base rates'!K$14)
+($M29*'fnd base rates'!K$16)
+($N29*'fnd base rates'!K$17)
+($O29*'fnd base rates'!K$18)
+($P29*VLOOKUP($S29+12,rate_basefnd,11)))
*$R29</f>
        <v>5382.0769599999994</v>
      </c>
      <c r="AD29" s="68">
        <f>(($D29*'fnd base rates'!L$7)
+($E29*'fnd base rates'!L$8)
+($F29*'fnd base rates'!L$9)
+($G29*'fnd base rates'!L$10)
+($H29*'fnd base rates'!L$11)
+($I29*'fnd base rates'!L$12)
+($J29*'fnd base rates'!L$13)
+($K29*'fnd base rates'!L$14)
+($M29*'fnd base rates'!L$16)
+($N29*'fnd base rates'!L$17)
+($O29*'fnd base rates'!L$18)
+($P29*VLOOKUP($S29+12,rate_basefnd,12)))</f>
        <v>12903.225199999997</v>
      </c>
      <c r="AE29" s="68">
        <f>(($D29*'fnd base rates'!M$7)
+($E29*'fnd base rates'!M$8)
+($F29*'fnd base rates'!M$9)
+($G29*'fnd base rates'!M$10)
+($H29*'fnd base rates'!M$11)
+($I29*'fnd base rates'!M$12)
+($J29*'fnd base rates'!M$13)
+($K29*'fnd base rates'!M$14)
+($M29*'fnd base rates'!M$16)
+($N29*'fnd base rates'!M$17)
+($O29*'fnd base rates'!M$18)
+($P29*VLOOKUP($S29+12,rate_basefnd,13)))</f>
        <v>0</v>
      </c>
      <c r="AF29" s="3">
        <f t="shared" si="1"/>
        <v>78387.141791999995</v>
      </c>
      <c r="AH29" s="205">
        <f t="shared" si="2"/>
        <v>410057163</v>
      </c>
      <c r="AI29" s="3" t="str">
        <f t="shared" si="6"/>
        <v>410</v>
      </c>
      <c r="AJ29" s="1" t="str">
        <f t="shared" si="7"/>
        <v>057</v>
      </c>
      <c r="AK29" s="1" t="str">
        <f t="shared" si="8"/>
        <v>163</v>
      </c>
      <c r="AL29" s="3">
        <f t="shared" si="3"/>
        <v>1</v>
      </c>
      <c r="AM29" s="3">
        <f t="shared" si="9"/>
        <v>4</v>
      </c>
      <c r="AN29" s="3">
        <f t="shared" si="10"/>
        <v>78387.141791999995</v>
      </c>
      <c r="AO29" s="3">
        <f t="shared" si="11"/>
        <v>19597</v>
      </c>
      <c r="AP29" s="3">
        <f t="shared" si="4"/>
        <v>57</v>
      </c>
      <c r="AQ29" s="3">
        <v>19540</v>
      </c>
      <c r="AS29" s="68"/>
      <c r="AT29" s="68"/>
      <c r="AX29" s="4">
        <f t="shared" si="12"/>
        <v>0</v>
      </c>
      <c r="AZ29" s="4">
        <f t="shared" si="13"/>
        <v>0</v>
      </c>
      <c r="BB29" s="4"/>
    </row>
    <row r="30" spans="1:54" s="3" customFormat="1">
      <c r="A30" s="205" t="str">
        <f t="shared" si="5"/>
        <v>410</v>
      </c>
      <c r="B30" s="1">
        <v>410057248</v>
      </c>
      <c r="C30" s="7" t="s">
        <v>21</v>
      </c>
      <c r="D30" s="8">
        <f>'fnd enro'!D30</f>
        <v>0</v>
      </c>
      <c r="E30" s="8">
        <f>'fnd enro'!E30</f>
        <v>0</v>
      </c>
      <c r="F30" s="8">
        <f>'fnd enro'!F30</f>
        <v>0</v>
      </c>
      <c r="G30" s="8">
        <f>'fnd enro'!G30</f>
        <v>0</v>
      </c>
      <c r="H30" s="8">
        <f>'fnd enro'!H30</f>
        <v>11</v>
      </c>
      <c r="I30" s="8">
        <f>'fnd enro'!I30</f>
        <v>0</v>
      </c>
      <c r="J30" s="8">
        <f>'fnd enro'!J30</f>
        <v>0</v>
      </c>
      <c r="K30" s="9">
        <f>'fnd enro'!K30</f>
        <v>0.44</v>
      </c>
      <c r="L30" s="8">
        <f>'fnd enro'!L30</f>
        <v>0</v>
      </c>
      <c r="M30" s="8">
        <f>'fnd enro'!M30</f>
        <v>0</v>
      </c>
      <c r="N30" s="8">
        <f>'fnd enro'!N30</f>
        <v>0</v>
      </c>
      <c r="O30" s="8">
        <f>'fnd enro'!O30</f>
        <v>0</v>
      </c>
      <c r="P30" s="8">
        <f>'fnd enro'!P30</f>
        <v>6</v>
      </c>
      <c r="Q30" s="8">
        <f>'fnd enro'!R30</f>
        <v>11</v>
      </c>
      <c r="R30" s="9">
        <f t="shared" si="0"/>
        <v>1.04</v>
      </c>
      <c r="S30" s="8">
        <f>VALUE('fnd enro'!Q30)</f>
        <v>11</v>
      </c>
      <c r="T30" s="1"/>
      <c r="U30" s="68">
        <f>(($D30*'fnd base rates'!C$7)
+($E30*'fnd base rates'!C$8)
+($F30*'fnd base rates'!C$9)
+($G30*'fnd base rates'!C$10)
+($H30*'fnd base rates'!C$11)
+($I30*'fnd base rates'!C$12)
+($J30*'fnd base rates'!C$13)
+($K30*'fnd base rates'!C$14)
+($M30*'fnd base rates'!C$16)
+($N30*'fnd base rates'!C$17)
+($O30*'fnd base rates'!C$18)
+($P30*VLOOKUP($S30+12,rate_basefnd,3)))
*$R30</f>
        <v>7664.3353280000001</v>
      </c>
      <c r="V30" s="68">
        <f>(($D30*'fnd base rates'!D$7)
+($E30*'fnd base rates'!D$8)
+($F30*'fnd base rates'!D$9)
+($G30*'fnd base rates'!D$10)
+($H30*'fnd base rates'!D$11)
+($I30*'fnd base rates'!D$12)
+($J30*'fnd base rates'!D$13)
+($K30*'fnd base rates'!D$14)
+($M30*'fnd base rates'!D$16)
+($N30*'fnd base rates'!D$17)
+($O30*'fnd base rates'!D$18)
+($P30*VLOOKUP($S30+12,rate_basefnd,4)))
*$R30</f>
        <v>13519.791999999999</v>
      </c>
      <c r="W30" s="68">
        <f>(($D30*'fnd base rates'!E$7)
+($E30*'fnd base rates'!E$8)
+($F30*'fnd base rates'!E$9)
+($G30*'fnd base rates'!E$10)
+($H30*'fnd base rates'!E$11)
+($I30*'fnd base rates'!E$12)
+($J30*'fnd base rates'!E$13)
+($K30*'fnd base rates'!E$14)
+($M30*'fnd base rates'!E$16)
+($N30*'fnd base rates'!E$17)
+($O30*'fnd base rates'!E$18)
+($P30*VLOOKUP($S30+12,rate_basefnd,5)))
*$R30</f>
        <v>81270.94435200002</v>
      </c>
      <c r="X30" s="68">
        <f>(($D30*'fnd base rates'!F$7)
+($E30*'fnd base rates'!F$8)
+($F30*'fnd base rates'!F$9)
+($G30*'fnd base rates'!F$10)
+($H30*'fnd base rates'!F$11)
+($I30*'fnd base rates'!F$12)
+($J30*'fnd base rates'!F$13)
+($K30*'fnd base rates'!F$14)
+($M30*'fnd base rates'!F$16)
+($N30*'fnd base rates'!F$17)
+($O30*'fnd base rates'!F$18)
+($P30*VLOOKUP($S30+12,rate_basefnd,6)))
*$R30</f>
        <v>12792.354431999998</v>
      </c>
      <c r="Y30" s="68">
        <f>(($D30*'fnd base rates'!G$7)
+($E30*'fnd base rates'!G$8)
+($F30*'fnd base rates'!G$9)
+($G30*'fnd base rates'!G$10)
+($H30*'fnd base rates'!G$11)
+($I30*'fnd base rates'!G$12)
+($J30*'fnd base rates'!G$13)
+($K30*'fnd base rates'!G$14)
+($M30*'fnd base rates'!G$16)
+($N30*'fnd base rates'!G$17)
+($O30*'fnd base rates'!G$18)
+($P30*VLOOKUP($S30+12,rate_basefnd,7)))
*$R30</f>
        <v>3950.579776</v>
      </c>
      <c r="Z30" s="68">
        <f>(($D30*'fnd base rates'!H$7)
+($E30*'fnd base rates'!H$8)
+($F30*'fnd base rates'!H$9)
+($G30*'fnd base rates'!H$10)
+($H30*'fnd base rates'!H$11)
+($I30*'fnd base rates'!H$12)
+($J30*'fnd base rates'!H$13)
+($K30*'fnd base rates'!H$14)
+($M30*'fnd base rates'!H$16)
+($N30*'fnd base rates'!H$17)
+($O30*'fnd base rates'!H$18)
+($P30*VLOOKUP($S30+12,rate_basefnd,8)))</f>
        <v>6660.3240000000005</v>
      </c>
      <c r="AA30" s="68">
        <f>(($D30*'fnd base rates'!I$7)
+($E30*'fnd base rates'!I$8)
+($F30*'fnd base rates'!I$9)
+($G30*'fnd base rates'!I$10)
+($H30*'fnd base rates'!I$11)
+($I30*'fnd base rates'!I$12)
+($J30*'fnd base rates'!I$13)
+($K30*'fnd base rates'!I$14)
+($M30*'fnd base rates'!I$16)
+($N30*'fnd base rates'!I$17)
+($O30*'fnd base rates'!I$18)
+($P30*VLOOKUP($S30+12,rate_basefnd,9)))
*$R30</f>
        <v>6690.3616000000002</v>
      </c>
      <c r="AB30" s="68">
        <f>(($D30*'fnd base rates'!J$7)
+($E30*'fnd base rates'!J$8)
+($F30*'fnd base rates'!J$9)
+($G30*'fnd base rates'!J$10)
+($H30*'fnd base rates'!J$11)
+($I30*'fnd base rates'!J$12)
+($J30*'fnd base rates'!J$13)
+($K30*'fnd base rates'!J$14)
+($M30*'fnd base rates'!J$16)
+($N30*'fnd base rates'!J$17)
+($O30*'fnd base rates'!J$18)
+($P30*VLOOKUP($S30+12,rate_basefnd,10)))
*$R30</f>
        <v>10984.1888</v>
      </c>
      <c r="AC30" s="68">
        <f>(($D30*'fnd base rates'!K$7)
+($E30*'fnd base rates'!K$8)
+($F30*'fnd base rates'!K$9)
+($G30*'fnd base rates'!K$10)
+($H30*'fnd base rates'!K$11)
+($I30*'fnd base rates'!K$12)
+($J30*'fnd base rates'!K$13)
+($K30*'fnd base rates'!K$14)
+($M30*'fnd base rates'!K$16)
+($N30*'fnd base rates'!K$17)
+($O30*'fnd base rates'!K$18)
+($P30*VLOOKUP($S30+12,rate_basefnd,11)))
*$R30</f>
        <v>15060.714239999999</v>
      </c>
      <c r="AD30" s="68">
        <f>(($D30*'fnd base rates'!L$7)
+($E30*'fnd base rates'!L$8)
+($F30*'fnd base rates'!L$9)
+($G30*'fnd base rates'!L$10)
+($H30*'fnd base rates'!L$11)
+($I30*'fnd base rates'!L$12)
+($J30*'fnd base rates'!L$13)
+($K30*'fnd base rates'!L$14)
+($M30*'fnd base rates'!L$16)
+($N30*'fnd base rates'!L$17)
+($O30*'fnd base rates'!L$18)
+($P30*VLOOKUP($S30+12,rate_basefnd,12)))</f>
        <v>33425.166799999999</v>
      </c>
      <c r="AE30" s="68">
        <f>(($D30*'fnd base rates'!M$7)
+($E30*'fnd base rates'!M$8)
+($F30*'fnd base rates'!M$9)
+($G30*'fnd base rates'!M$10)
+($H30*'fnd base rates'!M$11)
+($I30*'fnd base rates'!M$12)
+($J30*'fnd base rates'!M$13)
+($K30*'fnd base rates'!M$14)
+($M30*'fnd base rates'!M$16)
+($N30*'fnd base rates'!M$17)
+($O30*'fnd base rates'!M$18)
+($P30*VLOOKUP($S30+12,rate_basefnd,13)))</f>
        <v>0</v>
      </c>
      <c r="AF30" s="3">
        <f t="shared" si="1"/>
        <v>192018.76132800002</v>
      </c>
      <c r="AH30" s="205">
        <f t="shared" si="2"/>
        <v>410057248</v>
      </c>
      <c r="AI30" s="3" t="str">
        <f t="shared" si="6"/>
        <v>410</v>
      </c>
      <c r="AJ30" s="1" t="str">
        <f t="shared" si="7"/>
        <v>057</v>
      </c>
      <c r="AK30" s="1" t="str">
        <f t="shared" si="8"/>
        <v>248</v>
      </c>
      <c r="AL30" s="3">
        <f t="shared" si="3"/>
        <v>1</v>
      </c>
      <c r="AM30" s="3">
        <f t="shared" si="9"/>
        <v>11</v>
      </c>
      <c r="AN30" s="3">
        <f t="shared" si="10"/>
        <v>192018.76132800002</v>
      </c>
      <c r="AO30" s="3">
        <f t="shared" si="11"/>
        <v>17456</v>
      </c>
      <c r="AP30" s="3">
        <f t="shared" si="4"/>
        <v>-1106</v>
      </c>
      <c r="AQ30" s="3">
        <v>18562</v>
      </c>
      <c r="AS30" s="68"/>
      <c r="AT30" s="68"/>
      <c r="AX30" s="4">
        <f t="shared" si="12"/>
        <v>0</v>
      </c>
      <c r="AZ30" s="4">
        <f t="shared" si="13"/>
        <v>0</v>
      </c>
      <c r="BB30" s="4"/>
    </row>
    <row r="31" spans="1:54" s="3" customFormat="1">
      <c r="A31" s="205" t="str">
        <f t="shared" si="5"/>
        <v>410</v>
      </c>
      <c r="B31" s="1">
        <v>410057336</v>
      </c>
      <c r="C31" s="7" t="s">
        <v>21</v>
      </c>
      <c r="D31" s="8">
        <f>'fnd enro'!D31</f>
        <v>0</v>
      </c>
      <c r="E31" s="8">
        <f>'fnd enro'!E31</f>
        <v>0</v>
      </c>
      <c r="F31" s="8">
        <f>'fnd enro'!F31</f>
        <v>0</v>
      </c>
      <c r="G31" s="8">
        <f>'fnd enro'!G31</f>
        <v>0</v>
      </c>
      <c r="H31" s="8">
        <f>'fnd enro'!H31</f>
        <v>1</v>
      </c>
      <c r="I31" s="8">
        <f>'fnd enro'!I31</f>
        <v>0</v>
      </c>
      <c r="J31" s="8">
        <f>'fnd enro'!J31</f>
        <v>0</v>
      </c>
      <c r="K31" s="9">
        <f>'fnd enro'!K31</f>
        <v>0.04</v>
      </c>
      <c r="L31" s="8">
        <f>'fnd enro'!L31</f>
        <v>0</v>
      </c>
      <c r="M31" s="8">
        <f>'fnd enro'!M31</f>
        <v>0</v>
      </c>
      <c r="N31" s="8">
        <f>'fnd enro'!N31</f>
        <v>1</v>
      </c>
      <c r="O31" s="8">
        <f>'fnd enro'!O31</f>
        <v>0</v>
      </c>
      <c r="P31" s="8">
        <f>'fnd enro'!P31</f>
        <v>0</v>
      </c>
      <c r="Q31" s="8">
        <f>'fnd enro'!R31</f>
        <v>1</v>
      </c>
      <c r="R31" s="9">
        <f t="shared" si="0"/>
        <v>1.04</v>
      </c>
      <c r="S31" s="8">
        <f>VALUE('fnd enro'!Q31)</f>
        <v>8</v>
      </c>
      <c r="T31" s="1"/>
      <c r="U31" s="68">
        <f>(($D31*'fnd base rates'!C$7)
+($E31*'fnd base rates'!C$8)
+($F31*'fnd base rates'!C$9)
+($G31*'fnd base rates'!C$10)
+($H31*'fnd base rates'!C$11)
+($I31*'fnd base rates'!C$12)
+($J31*'fnd base rates'!C$13)
+($K31*'fnd base rates'!C$14)
+($M31*'fnd base rates'!C$16)
+($N31*'fnd base rates'!C$17)
+($O31*'fnd base rates'!C$18)
+($P31*VLOOKUP($S31+12,rate_basefnd,3)))
*$R31</f>
        <v>758.06764800000008</v>
      </c>
      <c r="V31" s="68">
        <f>(($D31*'fnd base rates'!D$7)
+($E31*'fnd base rates'!D$8)
+($F31*'fnd base rates'!D$9)
+($G31*'fnd base rates'!D$10)
+($H31*'fnd base rates'!D$11)
+($I31*'fnd base rates'!D$12)
+($J31*'fnd base rates'!D$13)
+($K31*'fnd base rates'!D$14)
+($M31*'fnd base rates'!D$16)
+($N31*'fnd base rates'!D$17)
+($O31*'fnd base rates'!D$18)
+($P31*VLOOKUP($S31+12,rate_basefnd,4)))
*$R31</f>
        <v>1117.8856000000001</v>
      </c>
      <c r="W31" s="68">
        <f>(($D31*'fnd base rates'!E$7)
+($E31*'fnd base rates'!E$8)
+($F31*'fnd base rates'!E$9)
+($G31*'fnd base rates'!E$10)
+($H31*'fnd base rates'!E$11)
+($I31*'fnd base rates'!E$12)
+($J31*'fnd base rates'!E$13)
+($K31*'fnd base rates'!E$14)
+($M31*'fnd base rates'!E$16)
+($N31*'fnd base rates'!E$17)
+($O31*'fnd base rates'!E$18)
+($P31*VLOOKUP($S31+12,rate_basefnd,5)))
*$R31</f>
        <v>5653.2016320000002</v>
      </c>
      <c r="X31" s="68">
        <f>(($D31*'fnd base rates'!F$7)
+($E31*'fnd base rates'!F$8)
+($F31*'fnd base rates'!F$9)
+($G31*'fnd base rates'!F$10)
+($H31*'fnd base rates'!F$11)
+($I31*'fnd base rates'!F$12)
+($J31*'fnd base rates'!F$13)
+($K31*'fnd base rates'!F$14)
+($M31*'fnd base rates'!F$16)
+($N31*'fnd base rates'!F$17)
+($O31*'fnd base rates'!F$18)
+($P31*VLOOKUP($S31+12,rate_basefnd,6)))
*$R31</f>
        <v>1398.1373120000001</v>
      </c>
      <c r="Y31" s="68">
        <f>(($D31*'fnd base rates'!G$7)
+($E31*'fnd base rates'!G$8)
+($F31*'fnd base rates'!G$9)
+($G31*'fnd base rates'!G$10)
+($H31*'fnd base rates'!G$11)
+($I31*'fnd base rates'!G$12)
+($J31*'fnd base rates'!G$13)
+($K31*'fnd base rates'!G$14)
+($M31*'fnd base rates'!G$16)
+($N31*'fnd base rates'!G$17)
+($O31*'fnd base rates'!G$18)
+($P31*VLOOKUP($S31+12,rate_basefnd,7)))
*$R31</f>
        <v>262.28841599999998</v>
      </c>
      <c r="Z31" s="68">
        <f>(($D31*'fnd base rates'!H$7)
+($E31*'fnd base rates'!H$8)
+($F31*'fnd base rates'!H$9)
+($G31*'fnd base rates'!H$10)
+($H31*'fnd base rates'!H$11)
+($I31*'fnd base rates'!H$12)
+($J31*'fnd base rates'!H$13)
+($K31*'fnd base rates'!H$14)
+($M31*'fnd base rates'!H$16)
+($N31*'fnd base rates'!H$17)
+($O31*'fnd base rates'!H$18)
+($P31*VLOOKUP($S31+12,rate_basefnd,8)))</f>
        <v>742.83399999999995</v>
      </c>
      <c r="AA31" s="68">
        <f>(($D31*'fnd base rates'!I$7)
+($E31*'fnd base rates'!I$8)
+($F31*'fnd base rates'!I$9)
+($G31*'fnd base rates'!I$10)
+($H31*'fnd base rates'!I$11)
+($I31*'fnd base rates'!I$12)
+($J31*'fnd base rates'!I$13)
+($K31*'fnd base rates'!I$14)
+($M31*'fnd base rates'!I$16)
+($N31*'fnd base rates'!I$17)
+($O31*'fnd base rates'!I$18)
+($P31*VLOOKUP($S31+12,rate_basefnd,9)))
*$R31</f>
        <v>572.09360000000004</v>
      </c>
      <c r="AB31" s="68">
        <f>(($D31*'fnd base rates'!J$7)
+($E31*'fnd base rates'!J$8)
+($F31*'fnd base rates'!J$9)
+($G31*'fnd base rates'!J$10)
+($H31*'fnd base rates'!J$11)
+($I31*'fnd base rates'!J$12)
+($J31*'fnd base rates'!J$13)
+($K31*'fnd base rates'!J$14)
+($M31*'fnd base rates'!J$16)
+($N31*'fnd base rates'!J$17)
+($O31*'fnd base rates'!J$18)
+($P31*VLOOKUP($S31+12,rate_basefnd,10)))
*$R31</f>
        <v>320.67359999999996</v>
      </c>
      <c r="AC31" s="68">
        <f>(($D31*'fnd base rates'!K$7)
+($E31*'fnd base rates'!K$8)
+($F31*'fnd base rates'!K$9)
+($G31*'fnd base rates'!K$10)
+($H31*'fnd base rates'!K$11)
+($I31*'fnd base rates'!K$12)
+($J31*'fnd base rates'!K$13)
+($K31*'fnd base rates'!K$14)
+($M31*'fnd base rates'!K$16)
+($N31*'fnd base rates'!K$17)
+($O31*'fnd base rates'!K$18)
+($P31*VLOOKUP($S31+12,rate_basefnd,11)))
*$R31</f>
        <v>1772.34304</v>
      </c>
      <c r="AD31" s="68">
        <f>(($D31*'fnd base rates'!L$7)
+($E31*'fnd base rates'!L$8)
+($F31*'fnd base rates'!L$9)
+($G31*'fnd base rates'!L$10)
+($H31*'fnd base rates'!L$11)
+($I31*'fnd base rates'!L$12)
+($J31*'fnd base rates'!L$13)
+($K31*'fnd base rates'!L$14)
+($M31*'fnd base rates'!L$16)
+($N31*'fnd base rates'!L$17)
+($O31*'fnd base rates'!L$18)
+($P31*VLOOKUP($S31+12,rate_basefnd,12)))</f>
        <v>2840.8287999999998</v>
      </c>
      <c r="AE31" s="68">
        <f>(($D31*'fnd base rates'!M$7)
+($E31*'fnd base rates'!M$8)
+($F31*'fnd base rates'!M$9)
+($G31*'fnd base rates'!M$10)
+($H31*'fnd base rates'!M$11)
+($I31*'fnd base rates'!M$12)
+($J31*'fnd base rates'!M$13)
+($K31*'fnd base rates'!M$14)
+($M31*'fnd base rates'!M$16)
+($N31*'fnd base rates'!M$17)
+($O31*'fnd base rates'!M$18)
+($P31*VLOOKUP($S31+12,rate_basefnd,13)))</f>
        <v>0</v>
      </c>
      <c r="AF31" s="3">
        <f t="shared" si="1"/>
        <v>15438.353648</v>
      </c>
      <c r="AH31" s="205">
        <f t="shared" si="2"/>
        <v>410057336</v>
      </c>
      <c r="AI31" s="3" t="str">
        <f t="shared" si="6"/>
        <v>410</v>
      </c>
      <c r="AJ31" s="1" t="str">
        <f t="shared" si="7"/>
        <v>057</v>
      </c>
      <c r="AK31" s="1" t="str">
        <f t="shared" si="8"/>
        <v>336</v>
      </c>
      <c r="AL31" s="3">
        <f t="shared" si="3"/>
        <v>1</v>
      </c>
      <c r="AM31" s="3">
        <f t="shared" si="9"/>
        <v>1</v>
      </c>
      <c r="AN31" s="3">
        <f t="shared" si="10"/>
        <v>15438.353648</v>
      </c>
      <c r="AO31" s="3">
        <f t="shared" si="11"/>
        <v>15438</v>
      </c>
      <c r="AP31" s="3">
        <f t="shared" si="4"/>
        <v>-1355</v>
      </c>
      <c r="AQ31" s="3">
        <v>16793</v>
      </c>
      <c r="AS31" s="68"/>
      <c r="AT31" s="68"/>
      <c r="AX31" s="4">
        <f t="shared" si="12"/>
        <v>0</v>
      </c>
      <c r="AZ31" s="4">
        <f t="shared" si="13"/>
        <v>0</v>
      </c>
      <c r="BB31" s="4"/>
    </row>
    <row r="32" spans="1:54" s="3" customFormat="1">
      <c r="A32" s="205" t="str">
        <f t="shared" si="5"/>
        <v>412</v>
      </c>
      <c r="B32" s="1">
        <v>412035018</v>
      </c>
      <c r="C32" s="7" t="s">
        <v>23</v>
      </c>
      <c r="D32" s="8">
        <f>'fnd enro'!D32</f>
        <v>0</v>
      </c>
      <c r="E32" s="8">
        <f>'fnd enro'!E32</f>
        <v>0</v>
      </c>
      <c r="F32" s="8">
        <f>'fnd enro'!F32</f>
        <v>0</v>
      </c>
      <c r="G32" s="8">
        <f>'fnd enro'!G32</f>
        <v>0</v>
      </c>
      <c r="H32" s="8">
        <f>'fnd enro'!H32</f>
        <v>0</v>
      </c>
      <c r="I32" s="8">
        <f>'fnd enro'!I32</f>
        <v>1</v>
      </c>
      <c r="J32" s="8">
        <f>'fnd enro'!J32</f>
        <v>0</v>
      </c>
      <c r="K32" s="9">
        <f>'fnd enro'!K32</f>
        <v>0.04</v>
      </c>
      <c r="L32" s="8">
        <f>'fnd enro'!L32</f>
        <v>0</v>
      </c>
      <c r="M32" s="8">
        <f>'fnd enro'!M32</f>
        <v>0</v>
      </c>
      <c r="N32" s="8">
        <f>'fnd enro'!N32</f>
        <v>0</v>
      </c>
      <c r="O32" s="8">
        <f>'fnd enro'!O32</f>
        <v>0</v>
      </c>
      <c r="P32" s="8">
        <f>'fnd enro'!P32</f>
        <v>0</v>
      </c>
      <c r="Q32" s="8">
        <f>'fnd enro'!R32</f>
        <v>1</v>
      </c>
      <c r="R32" s="9">
        <f t="shared" si="0"/>
        <v>1.0860000000000001</v>
      </c>
      <c r="S32" s="8">
        <f>VALUE('fnd enro'!Q32)</f>
        <v>9</v>
      </c>
      <c r="T32" s="1"/>
      <c r="U32" s="68">
        <f>(($D32*'fnd base rates'!C$7)
+($E32*'fnd base rates'!C$8)
+($F32*'fnd base rates'!C$9)
+($G32*'fnd base rates'!C$10)
+($H32*'fnd base rates'!C$11)
+($I32*'fnd base rates'!C$12)
+($J32*'fnd base rates'!C$13)
+($K32*'fnd base rates'!C$14)
+($M32*'fnd base rates'!C$16)
+($N32*'fnd base rates'!C$17)
+($O32*'fnd base rates'!C$18)
+($P32*VLOOKUP($S32+12,rate_basefnd,3)))
*$R32</f>
        <v>651.23206320000008</v>
      </c>
      <c r="V32" s="68">
        <f>(($D32*'fnd base rates'!D$7)
+($E32*'fnd base rates'!D$8)
+($F32*'fnd base rates'!D$9)
+($G32*'fnd base rates'!D$10)
+($H32*'fnd base rates'!D$11)
+($I32*'fnd base rates'!D$12)
+($J32*'fnd base rates'!D$13)
+($K32*'fnd base rates'!D$14)
+($M32*'fnd base rates'!D$16)
+($N32*'fnd base rates'!D$17)
+($O32*'fnd base rates'!D$18)
+($P32*VLOOKUP($S32+12,rate_basefnd,4)))
*$R32</f>
        <v>921.73164000000008</v>
      </c>
      <c r="W32" s="68">
        <f>(($D32*'fnd base rates'!E$7)
+($E32*'fnd base rates'!E$8)
+($F32*'fnd base rates'!E$9)
+($G32*'fnd base rates'!E$10)
+($H32*'fnd base rates'!E$11)
+($I32*'fnd base rates'!E$12)
+($J32*'fnd base rates'!E$13)
+($K32*'fnd base rates'!E$14)
+($M32*'fnd base rates'!E$16)
+($N32*'fnd base rates'!E$17)
+($O32*'fnd base rates'!E$18)
+($P32*VLOOKUP($S32+12,rate_basefnd,5)))
*$R32</f>
        <v>5934.2415287999993</v>
      </c>
      <c r="X32" s="68">
        <f>(($D32*'fnd base rates'!F$7)
+($E32*'fnd base rates'!F$8)
+($F32*'fnd base rates'!F$9)
+($G32*'fnd base rates'!F$10)
+($H32*'fnd base rates'!F$11)
+($I32*'fnd base rates'!F$12)
+($J32*'fnd base rates'!F$13)
+($K32*'fnd base rates'!F$14)
+($M32*'fnd base rates'!F$16)
+($N32*'fnd base rates'!F$17)
+($O32*'fnd base rates'!F$18)
+($P32*VLOOKUP($S32+12,rate_basefnd,6)))
*$R32</f>
        <v>1083.6681407999999</v>
      </c>
      <c r="Y32" s="68">
        <f>(($D32*'fnd base rates'!G$7)
+($E32*'fnd base rates'!G$8)
+($F32*'fnd base rates'!G$9)
+($G32*'fnd base rates'!G$10)
+($H32*'fnd base rates'!G$11)
+($I32*'fnd base rates'!G$12)
+($J32*'fnd base rates'!G$13)
+($K32*'fnd base rates'!G$14)
+($M32*'fnd base rates'!G$16)
+($N32*'fnd base rates'!G$17)
+($O32*'fnd base rates'!G$18)
+($P32*VLOOKUP($S32+12,rate_basefnd,7)))
*$R32</f>
        <v>198.22801440000001</v>
      </c>
      <c r="Z32" s="68">
        <f>(($D32*'fnd base rates'!H$7)
+($E32*'fnd base rates'!H$8)
+($F32*'fnd base rates'!H$9)
+($G32*'fnd base rates'!H$10)
+($H32*'fnd base rates'!H$11)
+($I32*'fnd base rates'!H$12)
+($J32*'fnd base rates'!H$13)
+($K32*'fnd base rates'!H$14)
+($M32*'fnd base rates'!H$16)
+($N32*'fnd base rates'!H$17)
+($O32*'fnd base rates'!H$18)
+($P32*VLOOKUP($S32+12,rate_basefnd,8)))</f>
        <v>919.26400000000001</v>
      </c>
      <c r="AA32" s="68">
        <f>(($D32*'fnd base rates'!I$7)
+($E32*'fnd base rates'!I$8)
+($F32*'fnd base rates'!I$9)
+($G32*'fnd base rates'!I$10)
+($H32*'fnd base rates'!I$11)
+($I32*'fnd base rates'!I$12)
+($J32*'fnd base rates'!I$13)
+($K32*'fnd base rates'!I$14)
+($M32*'fnd base rates'!I$16)
+($N32*'fnd base rates'!I$17)
+($O32*'fnd base rates'!I$18)
+($P32*VLOOKUP($S32+12,rate_basefnd,9)))
*$R32</f>
        <v>513.15672000000006</v>
      </c>
      <c r="AB32" s="68">
        <f>(($D32*'fnd base rates'!J$7)
+($E32*'fnd base rates'!J$8)
+($F32*'fnd base rates'!J$9)
+($G32*'fnd base rates'!J$10)
+($H32*'fnd base rates'!J$11)
+($I32*'fnd base rates'!J$12)
+($J32*'fnd base rates'!J$13)
+($K32*'fnd base rates'!J$14)
+($M32*'fnd base rates'!J$16)
+($N32*'fnd base rates'!J$17)
+($O32*'fnd base rates'!J$18)
+($P32*VLOOKUP($S32+12,rate_basefnd,10)))
*$R32</f>
        <v>691.22814000000005</v>
      </c>
      <c r="AC32" s="68">
        <f>(($D32*'fnd base rates'!K$7)
+($E32*'fnd base rates'!K$8)
+($F32*'fnd base rates'!K$9)
+($G32*'fnd base rates'!K$10)
+($H32*'fnd base rates'!K$11)
+($I32*'fnd base rates'!K$12)
+($J32*'fnd base rates'!K$13)
+($K32*'fnd base rates'!K$14)
+($M32*'fnd base rates'!K$16)
+($N32*'fnd base rates'!K$17)
+($O32*'fnd base rates'!K$18)
+($P32*VLOOKUP($S32+12,rate_basefnd,11)))
*$R32</f>
        <v>1391.0421960000001</v>
      </c>
      <c r="AD32" s="68">
        <f>(($D32*'fnd base rates'!L$7)
+($E32*'fnd base rates'!L$8)
+($F32*'fnd base rates'!L$9)
+($G32*'fnd base rates'!L$10)
+($H32*'fnd base rates'!L$11)
+($I32*'fnd base rates'!L$12)
+($J32*'fnd base rates'!L$13)
+($K32*'fnd base rates'!L$14)
+($M32*'fnd base rates'!L$16)
+($N32*'fnd base rates'!L$17)
+($O32*'fnd base rates'!L$18)
+($P32*VLOOKUP($S32+12,rate_basefnd,12)))</f>
        <v>2166.2388000000001</v>
      </c>
      <c r="AE32" s="68">
        <f>(($D32*'fnd base rates'!M$7)
+($E32*'fnd base rates'!M$8)
+($F32*'fnd base rates'!M$9)
+($G32*'fnd base rates'!M$10)
+($H32*'fnd base rates'!M$11)
+($I32*'fnd base rates'!M$12)
+($J32*'fnd base rates'!M$13)
+($K32*'fnd base rates'!M$14)
+($M32*'fnd base rates'!M$16)
+($N32*'fnd base rates'!M$17)
+($O32*'fnd base rates'!M$18)
+($P32*VLOOKUP($S32+12,rate_basefnd,13)))</f>
        <v>0</v>
      </c>
      <c r="AF32" s="3">
        <f t="shared" si="1"/>
        <v>14470.031243199999</v>
      </c>
      <c r="AH32" s="205">
        <f t="shared" si="2"/>
        <v>412035018</v>
      </c>
      <c r="AI32" s="3" t="str">
        <f t="shared" si="6"/>
        <v>412</v>
      </c>
      <c r="AJ32" s="1" t="str">
        <f t="shared" si="7"/>
        <v>035</v>
      </c>
      <c r="AK32" s="1" t="str">
        <f t="shared" si="8"/>
        <v>018</v>
      </c>
      <c r="AL32" s="3">
        <f t="shared" si="3"/>
        <v>1</v>
      </c>
      <c r="AM32" s="3">
        <f t="shared" si="9"/>
        <v>1</v>
      </c>
      <c r="AN32" s="3">
        <f t="shared" si="10"/>
        <v>14470.031243199999</v>
      </c>
      <c r="AO32" s="3">
        <f t="shared" si="11"/>
        <v>14470</v>
      </c>
      <c r="AP32" s="3">
        <f t="shared" si="4"/>
        <v>3477</v>
      </c>
      <c r="AQ32" s="3">
        <v>10993</v>
      </c>
      <c r="AS32" s="68"/>
      <c r="AT32" s="68"/>
      <c r="AX32" s="4">
        <f t="shared" si="12"/>
        <v>0</v>
      </c>
      <c r="AZ32" s="4">
        <f t="shared" si="13"/>
        <v>0</v>
      </c>
      <c r="BB32" s="4"/>
    </row>
    <row r="33" spans="1:54" s="3" customFormat="1">
      <c r="A33" s="205" t="str">
        <f t="shared" si="5"/>
        <v>412</v>
      </c>
      <c r="B33" s="1">
        <v>412035035</v>
      </c>
      <c r="C33" s="7" t="s">
        <v>23</v>
      </c>
      <c r="D33" s="8">
        <f>'fnd enro'!D33</f>
        <v>0</v>
      </c>
      <c r="E33" s="8">
        <f>'fnd enro'!E33</f>
        <v>0</v>
      </c>
      <c r="F33" s="8">
        <f>'fnd enro'!F33</f>
        <v>0</v>
      </c>
      <c r="G33" s="8">
        <f>'fnd enro'!G33</f>
        <v>31</v>
      </c>
      <c r="H33" s="8">
        <f>'fnd enro'!H33</f>
        <v>200</v>
      </c>
      <c r="I33" s="8">
        <f>'fnd enro'!I33</f>
        <v>232</v>
      </c>
      <c r="J33" s="8">
        <f>'fnd enro'!J33</f>
        <v>0</v>
      </c>
      <c r="K33" s="9">
        <f>'fnd enro'!K33</f>
        <v>18.52</v>
      </c>
      <c r="L33" s="8">
        <f>'fnd enro'!L33</f>
        <v>0</v>
      </c>
      <c r="M33" s="8">
        <f>'fnd enro'!M33</f>
        <v>3</v>
      </c>
      <c r="N33" s="8">
        <f>'fnd enro'!N33</f>
        <v>25</v>
      </c>
      <c r="O33" s="8">
        <f>'fnd enro'!O33</f>
        <v>26</v>
      </c>
      <c r="P33" s="8">
        <f>'fnd enro'!P33</f>
        <v>352</v>
      </c>
      <c r="Q33" s="8">
        <f>'fnd enro'!R33</f>
        <v>463</v>
      </c>
      <c r="R33" s="9">
        <f t="shared" si="0"/>
        <v>1.0860000000000001</v>
      </c>
      <c r="S33" s="8">
        <f>VALUE('fnd enro'!Q33)</f>
        <v>11</v>
      </c>
      <c r="T33" s="1"/>
      <c r="U33" s="68">
        <f>(($D33*'fnd base rates'!C$7)
+($E33*'fnd base rates'!C$8)
+($F33*'fnd base rates'!C$9)
+($G33*'fnd base rates'!C$10)
+($H33*'fnd base rates'!C$11)
+($I33*'fnd base rates'!C$12)
+($J33*'fnd base rates'!C$13)
+($K33*'fnd base rates'!C$14)
+($M33*'fnd base rates'!C$16)
+($N33*'fnd base rates'!C$17)
+($O33*'fnd base rates'!C$18)
+($P33*VLOOKUP($S33+12,rate_basefnd,3)))
*$R33</f>
        <v>359067.94364160002</v>
      </c>
      <c r="V33" s="68">
        <f>(($D33*'fnd base rates'!D$7)
+($E33*'fnd base rates'!D$8)
+($F33*'fnd base rates'!D$9)
+($G33*'fnd base rates'!D$10)
+($H33*'fnd base rates'!D$11)
+($I33*'fnd base rates'!D$12)
+($J33*'fnd base rates'!D$13)
+($K33*'fnd base rates'!D$14)
+($M33*'fnd base rates'!D$16)
+($N33*'fnd base rates'!D$17)
+($O33*'fnd base rates'!D$18)
+($P33*VLOOKUP($S33+12,rate_basefnd,4)))
*$R33</f>
        <v>674670.81024000002</v>
      </c>
      <c r="W33" s="68">
        <f>(($D33*'fnd base rates'!E$7)
+($E33*'fnd base rates'!E$8)
+($F33*'fnd base rates'!E$9)
+($G33*'fnd base rates'!E$10)
+($H33*'fnd base rates'!E$11)
+($I33*'fnd base rates'!E$12)
+($J33*'fnd base rates'!E$13)
+($K33*'fnd base rates'!E$14)
+($M33*'fnd base rates'!E$16)
+($N33*'fnd base rates'!E$17)
+($O33*'fnd base rates'!E$18)
+($P33*VLOOKUP($S33+12,rate_basefnd,5)))
*$R33</f>
        <v>4739077.8735144008</v>
      </c>
      <c r="X33" s="68">
        <f>(($D33*'fnd base rates'!F$7)
+($E33*'fnd base rates'!F$8)
+($F33*'fnd base rates'!F$9)
+($G33*'fnd base rates'!F$10)
+($H33*'fnd base rates'!F$11)
+($I33*'fnd base rates'!F$12)
+($J33*'fnd base rates'!F$13)
+($K33*'fnd base rates'!F$14)
+($M33*'fnd base rates'!F$16)
+($N33*'fnd base rates'!F$17)
+($O33*'fnd base rates'!F$18)
+($P33*VLOOKUP($S33+12,rate_basefnd,6)))
*$R33</f>
        <v>555836.22287039994</v>
      </c>
      <c r="Y33" s="68">
        <f>(($D33*'fnd base rates'!G$7)
+($E33*'fnd base rates'!G$8)
+($F33*'fnd base rates'!G$9)
+($G33*'fnd base rates'!G$10)
+($H33*'fnd base rates'!G$11)
+($I33*'fnd base rates'!G$12)
+($J33*'fnd base rates'!G$13)
+($K33*'fnd base rates'!G$14)
+($M33*'fnd base rates'!G$16)
+($N33*'fnd base rates'!G$17)
+($O33*'fnd base rates'!G$18)
+($P33*VLOOKUP($S33+12,rate_basefnd,7)))
*$R33</f>
        <v>207302.7880872</v>
      </c>
      <c r="Z33" s="68">
        <f>(($D33*'fnd base rates'!H$7)
+($E33*'fnd base rates'!H$8)
+($F33*'fnd base rates'!H$9)
+($G33*'fnd base rates'!H$10)
+($H33*'fnd base rates'!H$11)
+($I33*'fnd base rates'!H$12)
+($J33*'fnd base rates'!H$13)
+($K33*'fnd base rates'!H$14)
+($M33*'fnd base rates'!H$16)
+($N33*'fnd base rates'!H$17)
+($O33*'fnd base rates'!H$18)
+($P33*VLOOKUP($S33+12,rate_basefnd,8)))</f>
        <v>372684.29200000002</v>
      </c>
      <c r="AA33" s="68">
        <f>(($D33*'fnd base rates'!I$7)
+($E33*'fnd base rates'!I$8)
+($F33*'fnd base rates'!I$9)
+($G33*'fnd base rates'!I$10)
+($H33*'fnd base rates'!I$11)
+($I33*'fnd base rates'!I$12)
+($J33*'fnd base rates'!I$13)
+($K33*'fnd base rates'!I$14)
+($M33*'fnd base rates'!I$16)
+($N33*'fnd base rates'!I$17)
+($O33*'fnd base rates'!I$18)
+($P33*VLOOKUP($S33+12,rate_basefnd,9)))
*$R33</f>
        <v>331217.53271999996</v>
      </c>
      <c r="AB33" s="68">
        <f>(($D33*'fnd base rates'!J$7)
+($E33*'fnd base rates'!J$8)
+($F33*'fnd base rates'!J$9)
+($G33*'fnd base rates'!J$10)
+($H33*'fnd base rates'!J$11)
+($I33*'fnd base rates'!J$12)
+($J33*'fnd base rates'!J$13)
+($K33*'fnd base rates'!J$14)
+($M33*'fnd base rates'!J$16)
+($N33*'fnd base rates'!J$17)
+($O33*'fnd base rates'!J$18)
+($P33*VLOOKUP($S33+12,rate_basefnd,10)))
*$R33</f>
        <v>707540.03376000014</v>
      </c>
      <c r="AC33" s="68">
        <f>(($D33*'fnd base rates'!K$7)
+($E33*'fnd base rates'!K$8)
+($F33*'fnd base rates'!K$9)
+($G33*'fnd base rates'!K$10)
+($H33*'fnd base rates'!K$11)
+($I33*'fnd base rates'!K$12)
+($J33*'fnd base rates'!K$13)
+($K33*'fnd base rates'!K$14)
+($M33*'fnd base rates'!K$16)
+($N33*'fnd base rates'!K$17)
+($O33*'fnd base rates'!K$18)
+($P33*VLOOKUP($S33+12,rate_basefnd,11)))
*$R33</f>
        <v>674764.46470800007</v>
      </c>
      <c r="AD33" s="68">
        <f>(($D33*'fnd base rates'!L$7)
+($E33*'fnd base rates'!L$8)
+($F33*'fnd base rates'!L$9)
+($G33*'fnd base rates'!L$10)
+($H33*'fnd base rates'!L$11)
+($I33*'fnd base rates'!L$12)
+($J33*'fnd base rates'!L$13)
+($K33*'fnd base rates'!L$14)
+($M33*'fnd base rates'!L$16)
+($N33*'fnd base rates'!L$17)
+($O33*'fnd base rates'!L$18)
+($P33*VLOOKUP($S33+12,rate_basefnd,12)))</f>
        <v>1476395.8243999998</v>
      </c>
      <c r="AE33" s="68">
        <f>(($D33*'fnd base rates'!M$7)
+($E33*'fnd base rates'!M$8)
+($F33*'fnd base rates'!M$9)
+($G33*'fnd base rates'!M$10)
+($H33*'fnd base rates'!M$11)
+($I33*'fnd base rates'!M$12)
+($J33*'fnd base rates'!M$13)
+($K33*'fnd base rates'!M$14)
+($M33*'fnd base rates'!M$16)
+($N33*'fnd base rates'!M$17)
+($O33*'fnd base rates'!M$18)
+($P33*VLOOKUP($S33+12,rate_basefnd,13)))</f>
        <v>0</v>
      </c>
      <c r="AF33" s="3">
        <f t="shared" si="1"/>
        <v>10098557.785941601</v>
      </c>
      <c r="AH33" s="205">
        <f t="shared" si="2"/>
        <v>412035035</v>
      </c>
      <c r="AI33" s="3" t="str">
        <f t="shared" si="6"/>
        <v>412</v>
      </c>
      <c r="AJ33" s="1" t="str">
        <f t="shared" si="7"/>
        <v>035</v>
      </c>
      <c r="AK33" s="1" t="str">
        <f t="shared" si="8"/>
        <v>035</v>
      </c>
      <c r="AL33" s="3">
        <f t="shared" si="3"/>
        <v>1</v>
      </c>
      <c r="AM33" s="3">
        <f t="shared" si="9"/>
        <v>463</v>
      </c>
      <c r="AN33" s="3">
        <f t="shared" si="10"/>
        <v>10098557.785941601</v>
      </c>
      <c r="AO33" s="3">
        <f t="shared" si="11"/>
        <v>21811</v>
      </c>
      <c r="AP33" s="3">
        <f t="shared" si="4"/>
        <v>6759</v>
      </c>
      <c r="AQ33" s="3">
        <v>15052</v>
      </c>
      <c r="AS33" s="68"/>
      <c r="AT33" s="68"/>
      <c r="AX33" s="4">
        <f t="shared" si="12"/>
        <v>0</v>
      </c>
      <c r="AZ33" s="4">
        <f t="shared" si="13"/>
        <v>0</v>
      </c>
      <c r="BB33" s="4"/>
    </row>
    <row r="34" spans="1:54" s="3" customFormat="1">
      <c r="A34" s="205" t="str">
        <f t="shared" si="5"/>
        <v>412</v>
      </c>
      <c r="B34" s="1">
        <v>412035044</v>
      </c>
      <c r="C34" s="7" t="s">
        <v>23</v>
      </c>
      <c r="D34" s="8">
        <f>'fnd enro'!D34</f>
        <v>0</v>
      </c>
      <c r="E34" s="8">
        <f>'fnd enro'!E34</f>
        <v>0</v>
      </c>
      <c r="F34" s="8">
        <f>'fnd enro'!F34</f>
        <v>0</v>
      </c>
      <c r="G34" s="8">
        <f>'fnd enro'!G34</f>
        <v>0</v>
      </c>
      <c r="H34" s="8">
        <f>'fnd enro'!H34</f>
        <v>2</v>
      </c>
      <c r="I34" s="8">
        <f>'fnd enro'!I34</f>
        <v>6</v>
      </c>
      <c r="J34" s="8">
        <f>'fnd enro'!J34</f>
        <v>0</v>
      </c>
      <c r="K34" s="9">
        <f>'fnd enro'!K34</f>
        <v>0.32</v>
      </c>
      <c r="L34" s="8">
        <f>'fnd enro'!L34</f>
        <v>0</v>
      </c>
      <c r="M34" s="8">
        <f>'fnd enro'!M34</f>
        <v>0</v>
      </c>
      <c r="N34" s="8">
        <f>'fnd enro'!N34</f>
        <v>2</v>
      </c>
      <c r="O34" s="8">
        <f>'fnd enro'!O34</f>
        <v>0</v>
      </c>
      <c r="P34" s="8">
        <f>'fnd enro'!P34</f>
        <v>5</v>
      </c>
      <c r="Q34" s="8">
        <f>'fnd enro'!R34</f>
        <v>8</v>
      </c>
      <c r="R34" s="9">
        <f t="shared" si="0"/>
        <v>1.0860000000000001</v>
      </c>
      <c r="S34" s="8">
        <f>VALUE('fnd enro'!Q34)</f>
        <v>11</v>
      </c>
      <c r="T34" s="1"/>
      <c r="U34" s="68">
        <f>(($D34*'fnd base rates'!C$7)
+($E34*'fnd base rates'!C$8)
+($F34*'fnd base rates'!C$9)
+($G34*'fnd base rates'!C$10)
+($H34*'fnd base rates'!C$11)
+($I34*'fnd base rates'!C$12)
+($J34*'fnd base rates'!C$13)
+($K34*'fnd base rates'!C$14)
+($M34*'fnd base rates'!C$16)
+($N34*'fnd base rates'!C$17)
+($O34*'fnd base rates'!C$18)
+($P34*VLOOKUP($S34+12,rate_basefnd,3)))
*$R34</f>
        <v>6190.4059056000006</v>
      </c>
      <c r="V34" s="68">
        <f>(($D34*'fnd base rates'!D$7)
+($E34*'fnd base rates'!D$8)
+($F34*'fnd base rates'!D$9)
+($G34*'fnd base rates'!D$10)
+($H34*'fnd base rates'!D$11)
+($I34*'fnd base rates'!D$12)
+($J34*'fnd base rates'!D$13)
+($K34*'fnd base rates'!D$14)
+($M34*'fnd base rates'!D$16)
+($N34*'fnd base rates'!D$17)
+($O34*'fnd base rates'!D$18)
+($P34*VLOOKUP($S34+12,rate_basefnd,4)))
*$R34</f>
        <v>11180.66322</v>
      </c>
      <c r="W34" s="68">
        <f>(($D34*'fnd base rates'!E$7)
+($E34*'fnd base rates'!E$8)
+($F34*'fnd base rates'!E$9)
+($G34*'fnd base rates'!E$10)
+($H34*'fnd base rates'!E$11)
+($I34*'fnd base rates'!E$12)
+($J34*'fnd base rates'!E$13)
+($K34*'fnd base rates'!E$14)
+($M34*'fnd base rates'!E$16)
+($N34*'fnd base rates'!E$17)
+($O34*'fnd base rates'!E$18)
+($P34*VLOOKUP($S34+12,rate_basefnd,5)))
*$R34</f>
        <v>79779.358850400007</v>
      </c>
      <c r="X34" s="68">
        <f>(($D34*'fnd base rates'!F$7)
+($E34*'fnd base rates'!F$8)
+($F34*'fnd base rates'!F$9)
+($G34*'fnd base rates'!F$10)
+($H34*'fnd base rates'!F$11)
+($I34*'fnd base rates'!F$12)
+($J34*'fnd base rates'!F$13)
+($K34*'fnd base rates'!F$14)
+($M34*'fnd base rates'!F$16)
+($N34*'fnd base rates'!F$17)
+($O34*'fnd base rates'!F$18)
+($P34*VLOOKUP($S34+12,rate_basefnd,6)))
*$R34</f>
        <v>9421.9648464000002</v>
      </c>
      <c r="Y34" s="68">
        <f>(($D34*'fnd base rates'!G$7)
+($E34*'fnd base rates'!G$8)
+($F34*'fnd base rates'!G$9)
+($G34*'fnd base rates'!G$10)
+($H34*'fnd base rates'!G$11)
+($I34*'fnd base rates'!G$12)
+($J34*'fnd base rates'!G$13)
+($K34*'fnd base rates'!G$14)
+($M34*'fnd base rates'!G$16)
+($N34*'fnd base rates'!G$17)
+($O34*'fnd base rates'!G$18)
+($P34*VLOOKUP($S34+12,rate_basefnd,7)))
*$R34</f>
        <v>3307.4490552000002</v>
      </c>
      <c r="Z34" s="68">
        <f>(($D34*'fnd base rates'!H$7)
+($E34*'fnd base rates'!H$8)
+($F34*'fnd base rates'!H$9)
+($G34*'fnd base rates'!H$10)
+($H34*'fnd base rates'!H$11)
+($I34*'fnd base rates'!H$12)
+($J34*'fnd base rates'!H$13)
+($K34*'fnd base rates'!H$14)
+($M34*'fnd base rates'!H$16)
+($N34*'fnd base rates'!H$17)
+($O34*'fnd base rates'!H$18)
+($P34*VLOOKUP($S34+12,rate_basefnd,8)))</f>
        <v>7222.902</v>
      </c>
      <c r="AA34" s="68">
        <f>(($D34*'fnd base rates'!I$7)
+($E34*'fnd base rates'!I$8)
+($F34*'fnd base rates'!I$9)
+($G34*'fnd base rates'!I$10)
+($H34*'fnd base rates'!I$11)
+($I34*'fnd base rates'!I$12)
+($J34*'fnd base rates'!I$13)
+($K34*'fnd base rates'!I$14)
+($M34*'fnd base rates'!I$16)
+($N34*'fnd base rates'!I$17)
+($O34*'fnd base rates'!I$18)
+($P34*VLOOKUP($S34+12,rate_basefnd,9)))
*$R34</f>
        <v>5584.4292000000014</v>
      </c>
      <c r="AB34" s="68">
        <f>(($D34*'fnd base rates'!J$7)
+($E34*'fnd base rates'!J$8)
+($F34*'fnd base rates'!J$9)
+($G34*'fnd base rates'!J$10)
+($H34*'fnd base rates'!J$11)
+($I34*'fnd base rates'!J$12)
+($J34*'fnd base rates'!J$13)
+($K34*'fnd base rates'!J$14)
+($M34*'fnd base rates'!J$16)
+($N34*'fnd base rates'!J$17)
+($O34*'fnd base rates'!J$18)
+($P34*VLOOKUP($S34+12,rate_basefnd,10)))
*$R34</f>
        <v>11627.660819999999</v>
      </c>
      <c r="AC34" s="68">
        <f>(($D34*'fnd base rates'!K$7)
+($E34*'fnd base rates'!K$8)
+($F34*'fnd base rates'!K$9)
+($G34*'fnd base rates'!K$10)
+($H34*'fnd base rates'!K$11)
+($I34*'fnd base rates'!K$12)
+($J34*'fnd base rates'!K$13)
+($K34*'fnd base rates'!K$14)
+($M34*'fnd base rates'!K$16)
+($N34*'fnd base rates'!K$17)
+($O34*'fnd base rates'!K$18)
+($P34*VLOOKUP($S34+12,rate_basefnd,11)))
*$R34</f>
        <v>12047.723448000001</v>
      </c>
      <c r="AD34" s="68">
        <f>(($D34*'fnd base rates'!L$7)
+($E34*'fnd base rates'!L$8)
+($F34*'fnd base rates'!L$9)
+($G34*'fnd base rates'!L$10)
+($H34*'fnd base rates'!L$11)
+($I34*'fnd base rates'!L$12)
+($J34*'fnd base rates'!L$13)
+($K34*'fnd base rates'!L$14)
+($M34*'fnd base rates'!L$16)
+($N34*'fnd base rates'!L$17)
+($O34*'fnd base rates'!L$18)
+($P34*VLOOKUP($S34+12,rate_basefnd,12)))</f>
        <v>24270.690399999996</v>
      </c>
      <c r="AE34" s="68">
        <f>(($D34*'fnd base rates'!M$7)
+($E34*'fnd base rates'!M$8)
+($F34*'fnd base rates'!M$9)
+($G34*'fnd base rates'!M$10)
+($H34*'fnd base rates'!M$11)
+($I34*'fnd base rates'!M$12)
+($J34*'fnd base rates'!M$13)
+($K34*'fnd base rates'!M$14)
+($M34*'fnd base rates'!M$16)
+($N34*'fnd base rates'!M$17)
+($O34*'fnd base rates'!M$18)
+($P34*VLOOKUP($S34+12,rate_basefnd,13)))</f>
        <v>0</v>
      </c>
      <c r="AF34" s="3">
        <f t="shared" si="1"/>
        <v>170633.24774560001</v>
      </c>
      <c r="AH34" s="205">
        <f t="shared" si="2"/>
        <v>412035044</v>
      </c>
      <c r="AI34" s="3" t="str">
        <f t="shared" si="6"/>
        <v>412</v>
      </c>
      <c r="AJ34" s="1" t="str">
        <f t="shared" si="7"/>
        <v>035</v>
      </c>
      <c r="AK34" s="1" t="str">
        <f t="shared" si="8"/>
        <v>044</v>
      </c>
      <c r="AL34" s="3">
        <f t="shared" si="3"/>
        <v>1</v>
      </c>
      <c r="AM34" s="3">
        <f t="shared" si="9"/>
        <v>8</v>
      </c>
      <c r="AN34" s="3">
        <f t="shared" si="10"/>
        <v>170633.24774560001</v>
      </c>
      <c r="AO34" s="3">
        <f t="shared" si="11"/>
        <v>21329</v>
      </c>
      <c r="AP34" s="3">
        <f t="shared" si="4"/>
        <v>2933</v>
      </c>
      <c r="AQ34" s="3">
        <v>18396</v>
      </c>
      <c r="AS34" s="68"/>
      <c r="AT34" s="68"/>
      <c r="AX34" s="4">
        <f t="shared" si="12"/>
        <v>0</v>
      </c>
      <c r="AZ34" s="4">
        <f t="shared" si="13"/>
        <v>0</v>
      </c>
      <c r="BB34" s="4"/>
    </row>
    <row r="35" spans="1:54" s="3" customFormat="1">
      <c r="A35" s="205" t="str">
        <f t="shared" si="5"/>
        <v>412</v>
      </c>
      <c r="B35" s="1">
        <v>412035046</v>
      </c>
      <c r="C35" s="7" t="s">
        <v>23</v>
      </c>
      <c r="D35" s="8">
        <f>'fnd enro'!D35</f>
        <v>0</v>
      </c>
      <c r="E35" s="8">
        <f>'fnd enro'!E35</f>
        <v>0</v>
      </c>
      <c r="F35" s="8">
        <f>'fnd enro'!F35</f>
        <v>0</v>
      </c>
      <c r="G35" s="8">
        <f>'fnd enro'!G35</f>
        <v>0</v>
      </c>
      <c r="H35" s="8">
        <f>'fnd enro'!H35</f>
        <v>0</v>
      </c>
      <c r="I35" s="8">
        <f>'fnd enro'!I35</f>
        <v>1</v>
      </c>
      <c r="J35" s="8">
        <f>'fnd enro'!J35</f>
        <v>0</v>
      </c>
      <c r="K35" s="9">
        <f>'fnd enro'!K35</f>
        <v>0.04</v>
      </c>
      <c r="L35" s="8">
        <f>'fnd enro'!L35</f>
        <v>0</v>
      </c>
      <c r="M35" s="8">
        <f>'fnd enro'!M35</f>
        <v>0</v>
      </c>
      <c r="N35" s="8">
        <f>'fnd enro'!N35</f>
        <v>0</v>
      </c>
      <c r="O35" s="8">
        <f>'fnd enro'!O35</f>
        <v>0</v>
      </c>
      <c r="P35" s="8">
        <f>'fnd enro'!P35</f>
        <v>1</v>
      </c>
      <c r="Q35" s="8">
        <f>'fnd enro'!R35</f>
        <v>1</v>
      </c>
      <c r="R35" s="9">
        <f t="shared" si="0"/>
        <v>1.0860000000000001</v>
      </c>
      <c r="S35" s="8">
        <f>VALUE('fnd enro'!Q35)</f>
        <v>3</v>
      </c>
      <c r="T35" s="1"/>
      <c r="U35" s="68">
        <f>(($D35*'fnd base rates'!C$7)
+($E35*'fnd base rates'!C$8)
+($F35*'fnd base rates'!C$9)
+($G35*'fnd base rates'!C$10)
+($H35*'fnd base rates'!C$11)
+($I35*'fnd base rates'!C$12)
+($J35*'fnd base rates'!C$13)
+($K35*'fnd base rates'!C$14)
+($M35*'fnd base rates'!C$16)
+($N35*'fnd base rates'!C$17)
+($O35*'fnd base rates'!C$18)
+($P35*VLOOKUP($S35+12,rate_basefnd,3)))
*$R35</f>
        <v>721.21390320000012</v>
      </c>
      <c r="V35" s="68">
        <f>(($D35*'fnd base rates'!D$7)
+($E35*'fnd base rates'!D$8)
+($F35*'fnd base rates'!D$9)
+($G35*'fnd base rates'!D$10)
+($H35*'fnd base rates'!D$11)
+($I35*'fnd base rates'!D$12)
+($J35*'fnd base rates'!D$13)
+($K35*'fnd base rates'!D$14)
+($M35*'fnd base rates'!D$16)
+($N35*'fnd base rates'!D$17)
+($O35*'fnd base rates'!D$18)
+($P35*VLOOKUP($S35+12,rate_basefnd,4)))
*$R35</f>
        <v>1253.30916</v>
      </c>
      <c r="W35" s="68">
        <f>(($D35*'fnd base rates'!E$7)
+($E35*'fnd base rates'!E$8)
+($F35*'fnd base rates'!E$9)
+($G35*'fnd base rates'!E$10)
+($H35*'fnd base rates'!E$11)
+($I35*'fnd base rates'!E$12)
+($J35*'fnd base rates'!E$13)
+($K35*'fnd base rates'!E$14)
+($M35*'fnd base rates'!E$16)
+($N35*'fnd base rates'!E$17)
+($O35*'fnd base rates'!E$18)
+($P35*VLOOKUP($S35+12,rate_basefnd,5)))
*$R35</f>
        <v>9170.988508800001</v>
      </c>
      <c r="X35" s="68">
        <f>(($D35*'fnd base rates'!F$7)
+($E35*'fnd base rates'!F$8)
+($F35*'fnd base rates'!F$9)
+($G35*'fnd base rates'!F$10)
+($H35*'fnd base rates'!F$11)
+($I35*'fnd base rates'!F$12)
+($J35*'fnd base rates'!F$13)
+($K35*'fnd base rates'!F$14)
+($M35*'fnd base rates'!F$16)
+($N35*'fnd base rates'!F$17)
+($O35*'fnd base rates'!F$18)
+($P35*VLOOKUP($S35+12,rate_basefnd,6)))
*$R35</f>
        <v>1083.6681407999999</v>
      </c>
      <c r="Y35" s="68">
        <f>(($D35*'fnd base rates'!G$7)
+($E35*'fnd base rates'!G$8)
+($F35*'fnd base rates'!G$9)
+($G35*'fnd base rates'!G$10)
+($H35*'fnd base rates'!G$11)
+($I35*'fnd base rates'!G$12)
+($J35*'fnd base rates'!G$13)
+($K35*'fnd base rates'!G$14)
+($M35*'fnd base rates'!G$16)
+($N35*'fnd base rates'!G$17)
+($O35*'fnd base rates'!G$18)
+($P35*VLOOKUP($S35+12,rate_basefnd,7)))
*$R35</f>
        <v>355.26361440000005</v>
      </c>
      <c r="Z35" s="68">
        <f>(($D35*'fnd base rates'!H$7)
+($E35*'fnd base rates'!H$8)
+($F35*'fnd base rates'!H$9)
+($G35*'fnd base rates'!H$10)
+($H35*'fnd base rates'!H$11)
+($I35*'fnd base rates'!H$12)
+($J35*'fnd base rates'!H$13)
+($K35*'fnd base rates'!H$14)
+($M35*'fnd base rates'!H$16)
+($N35*'fnd base rates'!H$17)
+($O35*'fnd base rates'!H$18)
+($P35*VLOOKUP($S35+12,rate_basefnd,8)))</f>
        <v>941.43399999999997</v>
      </c>
      <c r="AA35" s="68">
        <f>(($D35*'fnd base rates'!I$7)
+($E35*'fnd base rates'!I$8)
+($F35*'fnd base rates'!I$9)
+($G35*'fnd base rates'!I$10)
+($H35*'fnd base rates'!I$11)
+($I35*'fnd base rates'!I$12)
+($J35*'fnd base rates'!I$13)
+($K35*'fnd base rates'!I$14)
+($M35*'fnd base rates'!I$16)
+($N35*'fnd base rates'!I$17)
+($O35*'fnd base rates'!I$18)
+($P35*VLOOKUP($S35+12,rate_basefnd,9)))
*$R35</f>
        <v>644.22606000000007</v>
      </c>
      <c r="AB35" s="68">
        <f>(($D35*'fnd base rates'!J$7)
+($E35*'fnd base rates'!J$8)
+($F35*'fnd base rates'!J$9)
+($G35*'fnd base rates'!J$10)
+($H35*'fnd base rates'!J$11)
+($I35*'fnd base rates'!J$12)
+($J35*'fnd base rates'!J$13)
+($K35*'fnd base rates'!J$14)
+($M35*'fnd base rates'!J$16)
+($N35*'fnd base rates'!J$17)
+($O35*'fnd base rates'!J$18)
+($P35*VLOOKUP($S35+12,rate_basefnd,10)))
*$R35</f>
        <v>1372.29132</v>
      </c>
      <c r="AC35" s="68">
        <f>(($D35*'fnd base rates'!K$7)
+($E35*'fnd base rates'!K$8)
+($F35*'fnd base rates'!K$9)
+($G35*'fnd base rates'!K$10)
+($H35*'fnd base rates'!K$11)
+($I35*'fnd base rates'!K$12)
+($J35*'fnd base rates'!K$13)
+($K35*'fnd base rates'!K$14)
+($M35*'fnd base rates'!K$16)
+($N35*'fnd base rates'!K$17)
+($O35*'fnd base rates'!K$18)
+($P35*VLOOKUP($S35+12,rate_basefnd,11)))
*$R35</f>
        <v>1391.0421960000001</v>
      </c>
      <c r="AD35" s="68">
        <f>(($D35*'fnd base rates'!L$7)
+($E35*'fnd base rates'!L$8)
+($F35*'fnd base rates'!L$9)
+($G35*'fnd base rates'!L$10)
+($H35*'fnd base rates'!L$11)
+($I35*'fnd base rates'!L$12)
+($J35*'fnd base rates'!L$13)
+($K35*'fnd base rates'!L$14)
+($M35*'fnd base rates'!L$16)
+($N35*'fnd base rates'!L$17)
+($O35*'fnd base rates'!L$18)
+($P35*VLOOKUP($S35+12,rate_basefnd,12)))</f>
        <v>2725.3987999999999</v>
      </c>
      <c r="AE35" s="68">
        <f>(($D35*'fnd base rates'!M$7)
+($E35*'fnd base rates'!M$8)
+($F35*'fnd base rates'!M$9)
+($G35*'fnd base rates'!M$10)
+($H35*'fnd base rates'!M$11)
+($I35*'fnd base rates'!M$12)
+($J35*'fnd base rates'!M$13)
+($K35*'fnd base rates'!M$14)
+($M35*'fnd base rates'!M$16)
+($N35*'fnd base rates'!M$17)
+($O35*'fnd base rates'!M$18)
+($P35*VLOOKUP($S35+12,rate_basefnd,13)))</f>
        <v>0</v>
      </c>
      <c r="AF35" s="3">
        <f t="shared" si="1"/>
        <v>19658.835703200002</v>
      </c>
      <c r="AH35" s="205">
        <f t="shared" si="2"/>
        <v>412035046</v>
      </c>
      <c r="AI35" s="3" t="str">
        <f t="shared" si="6"/>
        <v>412</v>
      </c>
      <c r="AJ35" s="1" t="str">
        <f t="shared" si="7"/>
        <v>035</v>
      </c>
      <c r="AK35" s="1" t="str">
        <f t="shared" si="8"/>
        <v>046</v>
      </c>
      <c r="AL35" s="3">
        <f t="shared" si="3"/>
        <v>1</v>
      </c>
      <c r="AM35" s="3">
        <f t="shared" si="9"/>
        <v>1</v>
      </c>
      <c r="AN35" s="3">
        <f t="shared" si="10"/>
        <v>19658.835703200002</v>
      </c>
      <c r="AO35" s="3">
        <f t="shared" si="11"/>
        <v>19659</v>
      </c>
      <c r="AP35" s="3">
        <f t="shared" si="4"/>
        <v>746</v>
      </c>
      <c r="AQ35" s="3">
        <v>18913</v>
      </c>
      <c r="AS35" s="68"/>
      <c r="AT35" s="68"/>
      <c r="AX35" s="4">
        <f t="shared" si="12"/>
        <v>0</v>
      </c>
      <c r="AZ35" s="4">
        <f t="shared" si="13"/>
        <v>0</v>
      </c>
      <c r="BB35" s="4"/>
    </row>
    <row r="36" spans="1:54" s="3" customFormat="1">
      <c r="A36" s="205" t="str">
        <f t="shared" si="5"/>
        <v>412</v>
      </c>
      <c r="B36" s="1">
        <v>412035073</v>
      </c>
      <c r="C36" s="7" t="s">
        <v>23</v>
      </c>
      <c r="D36" s="8">
        <f>'fnd enro'!D36</f>
        <v>0</v>
      </c>
      <c r="E36" s="8">
        <f>'fnd enro'!E36</f>
        <v>0</v>
      </c>
      <c r="F36" s="8">
        <f>'fnd enro'!F36</f>
        <v>0</v>
      </c>
      <c r="G36" s="8">
        <f>'fnd enro'!G36</f>
        <v>0</v>
      </c>
      <c r="H36" s="8">
        <f>'fnd enro'!H36</f>
        <v>1</v>
      </c>
      <c r="I36" s="8">
        <f>'fnd enro'!I36</f>
        <v>2</v>
      </c>
      <c r="J36" s="8">
        <f>'fnd enro'!J36</f>
        <v>0</v>
      </c>
      <c r="K36" s="9">
        <f>'fnd enro'!K36</f>
        <v>0.12</v>
      </c>
      <c r="L36" s="8">
        <f>'fnd enro'!L36</f>
        <v>0</v>
      </c>
      <c r="M36" s="8">
        <f>'fnd enro'!M36</f>
        <v>0</v>
      </c>
      <c r="N36" s="8">
        <f>'fnd enro'!N36</f>
        <v>1</v>
      </c>
      <c r="O36" s="8">
        <f>'fnd enro'!O36</f>
        <v>2</v>
      </c>
      <c r="P36" s="8">
        <f>'fnd enro'!P36</f>
        <v>3</v>
      </c>
      <c r="Q36" s="8">
        <f>'fnd enro'!R36</f>
        <v>3</v>
      </c>
      <c r="R36" s="9">
        <f t="shared" si="0"/>
        <v>1.0860000000000001</v>
      </c>
      <c r="S36" s="8">
        <f>VALUE('fnd enro'!Q36)</f>
        <v>5</v>
      </c>
      <c r="T36" s="1"/>
      <c r="U36" s="68">
        <f>(($D36*'fnd base rates'!C$7)
+($E36*'fnd base rates'!C$8)
+($F36*'fnd base rates'!C$9)
+($G36*'fnd base rates'!C$10)
+($H36*'fnd base rates'!C$11)
+($I36*'fnd base rates'!C$12)
+($J36*'fnd base rates'!C$13)
+($K36*'fnd base rates'!C$14)
+($M36*'fnd base rates'!C$16)
+($N36*'fnd base rates'!C$17)
+($O36*'fnd base rates'!C$18)
+($P36*VLOOKUP($S36+12,rate_basefnd,3)))
*$R36</f>
        <v>2664.1139496000001</v>
      </c>
      <c r="V36" s="68">
        <f>(($D36*'fnd base rates'!D$7)
+($E36*'fnd base rates'!D$8)
+($F36*'fnd base rates'!D$9)
+($G36*'fnd base rates'!D$10)
+($H36*'fnd base rates'!D$11)
+($I36*'fnd base rates'!D$12)
+($J36*'fnd base rates'!D$13)
+($K36*'fnd base rates'!D$14)
+($M36*'fnd base rates'!D$16)
+($N36*'fnd base rates'!D$17)
+($O36*'fnd base rates'!D$18)
+($P36*VLOOKUP($S36+12,rate_basefnd,4)))
*$R36</f>
        <v>4705.4642400000002</v>
      </c>
      <c r="W36" s="68">
        <f>(($D36*'fnd base rates'!E$7)
+($E36*'fnd base rates'!E$8)
+($F36*'fnd base rates'!E$9)
+($G36*'fnd base rates'!E$10)
+($H36*'fnd base rates'!E$11)
+($I36*'fnd base rates'!E$12)
+($J36*'fnd base rates'!E$13)
+($K36*'fnd base rates'!E$14)
+($M36*'fnd base rates'!E$16)
+($N36*'fnd base rates'!E$17)
+($O36*'fnd base rates'!E$18)
+($P36*VLOOKUP($S36+12,rate_basefnd,5)))
*$R36</f>
        <v>32686.919306400003</v>
      </c>
      <c r="X36" s="68">
        <f>(($D36*'fnd base rates'!F$7)
+($E36*'fnd base rates'!F$8)
+($F36*'fnd base rates'!F$9)
+($G36*'fnd base rates'!F$10)
+($H36*'fnd base rates'!F$11)
+($I36*'fnd base rates'!F$12)
+($J36*'fnd base rates'!F$13)
+($K36*'fnd base rates'!F$14)
+($M36*'fnd base rates'!F$16)
+($N36*'fnd base rates'!F$17)
+($O36*'fnd base rates'!F$18)
+($P36*VLOOKUP($S36+12,rate_basefnd,6)))
*$R36</f>
        <v>4216.7733624000002</v>
      </c>
      <c r="Y36" s="68">
        <f>(($D36*'fnd base rates'!G$7)
+($E36*'fnd base rates'!G$8)
+($F36*'fnd base rates'!G$9)
+($G36*'fnd base rates'!G$10)
+($H36*'fnd base rates'!G$11)
+($I36*'fnd base rates'!G$12)
+($J36*'fnd base rates'!G$13)
+($K36*'fnd base rates'!G$14)
+($M36*'fnd base rates'!G$16)
+($N36*'fnd base rates'!G$17)
+($O36*'fnd base rates'!G$18)
+($P36*VLOOKUP($S36+12,rate_basefnd,7)))
*$R36</f>
        <v>1362.2036832000001</v>
      </c>
      <c r="Z36" s="68">
        <f>(($D36*'fnd base rates'!H$7)
+($E36*'fnd base rates'!H$8)
+($F36*'fnd base rates'!H$9)
+($G36*'fnd base rates'!H$10)
+($H36*'fnd base rates'!H$11)
+($I36*'fnd base rates'!H$12)
+($J36*'fnd base rates'!H$13)
+($K36*'fnd base rates'!H$14)
+($M36*'fnd base rates'!H$16)
+($N36*'fnd base rates'!H$17)
+($O36*'fnd base rates'!H$18)
+($P36*VLOOKUP($S36+12,rate_basefnd,8)))</f>
        <v>3042.9120000000003</v>
      </c>
      <c r="AA36" s="68">
        <f>(($D36*'fnd base rates'!I$7)
+($E36*'fnd base rates'!I$8)
+($F36*'fnd base rates'!I$9)
+($G36*'fnd base rates'!I$10)
+($H36*'fnd base rates'!I$11)
+($I36*'fnd base rates'!I$12)
+($J36*'fnd base rates'!I$13)
+($K36*'fnd base rates'!I$14)
+($M36*'fnd base rates'!I$16)
+($N36*'fnd base rates'!I$17)
+($O36*'fnd base rates'!I$18)
+($P36*VLOOKUP($S36+12,rate_basefnd,9)))
*$R36</f>
        <v>2313.2125799999999</v>
      </c>
      <c r="AB36" s="68">
        <f>(($D36*'fnd base rates'!J$7)
+($E36*'fnd base rates'!J$8)
+($F36*'fnd base rates'!J$9)
+($G36*'fnd base rates'!J$10)
+($H36*'fnd base rates'!J$11)
+($I36*'fnd base rates'!J$12)
+($J36*'fnd base rates'!J$13)
+($K36*'fnd base rates'!J$14)
+($M36*'fnd base rates'!J$16)
+($N36*'fnd base rates'!J$17)
+($O36*'fnd base rates'!J$18)
+($P36*VLOOKUP($S36+12,rate_basefnd,10)))
*$R36</f>
        <v>4071.6963599999995</v>
      </c>
      <c r="AC36" s="68">
        <f>(($D36*'fnd base rates'!K$7)
+($E36*'fnd base rates'!K$8)
+($F36*'fnd base rates'!K$9)
+($G36*'fnd base rates'!K$10)
+($H36*'fnd base rates'!K$11)
+($I36*'fnd base rates'!K$12)
+($J36*'fnd base rates'!K$13)
+($K36*'fnd base rates'!K$14)
+($M36*'fnd base rates'!K$16)
+($N36*'fnd base rates'!K$17)
+($O36*'fnd base rates'!K$18)
+($P36*VLOOKUP($S36+12,rate_basefnd,11)))
*$R36</f>
        <v>5643.2773680000009</v>
      </c>
      <c r="AD36" s="68">
        <f>(($D36*'fnd base rates'!L$7)
+($E36*'fnd base rates'!L$8)
+($F36*'fnd base rates'!L$9)
+($G36*'fnd base rates'!L$10)
+($H36*'fnd base rates'!L$11)
+($I36*'fnd base rates'!L$12)
+($J36*'fnd base rates'!L$13)
+($K36*'fnd base rates'!L$14)
+($M36*'fnd base rates'!L$16)
+($N36*'fnd base rates'!L$17)
+($O36*'fnd base rates'!L$18)
+($P36*VLOOKUP($S36+12,rate_basefnd,12)))</f>
        <v>10026.3964</v>
      </c>
      <c r="AE36" s="68">
        <f>(($D36*'fnd base rates'!M$7)
+($E36*'fnd base rates'!M$8)
+($F36*'fnd base rates'!M$9)
+($G36*'fnd base rates'!M$10)
+($H36*'fnd base rates'!M$11)
+($I36*'fnd base rates'!M$12)
+($J36*'fnd base rates'!M$13)
+($K36*'fnd base rates'!M$14)
+($M36*'fnd base rates'!M$16)
+($N36*'fnd base rates'!M$17)
+($O36*'fnd base rates'!M$18)
+($P36*VLOOKUP($S36+12,rate_basefnd,13)))</f>
        <v>0</v>
      </c>
      <c r="AF36" s="3">
        <f t="shared" si="1"/>
        <v>70732.969249600006</v>
      </c>
      <c r="AH36" s="205">
        <f t="shared" si="2"/>
        <v>412035073</v>
      </c>
      <c r="AI36" s="3" t="str">
        <f t="shared" si="6"/>
        <v>412</v>
      </c>
      <c r="AJ36" s="1" t="str">
        <f t="shared" si="7"/>
        <v>035</v>
      </c>
      <c r="AK36" s="1" t="str">
        <f t="shared" si="8"/>
        <v>073</v>
      </c>
      <c r="AL36" s="3">
        <f t="shared" si="3"/>
        <v>1</v>
      </c>
      <c r="AM36" s="3">
        <f t="shared" si="9"/>
        <v>3</v>
      </c>
      <c r="AN36" s="3">
        <f t="shared" si="10"/>
        <v>70732.969249600006</v>
      </c>
      <c r="AO36" s="3">
        <f t="shared" si="11"/>
        <v>23578</v>
      </c>
      <c r="AP36" s="3">
        <f t="shared" si="4"/>
        <v>6309</v>
      </c>
      <c r="AQ36" s="3">
        <v>17269</v>
      </c>
      <c r="AS36" s="68"/>
      <c r="AT36" s="68"/>
      <c r="AX36" s="4">
        <f t="shared" si="12"/>
        <v>0</v>
      </c>
      <c r="AZ36" s="4">
        <f t="shared" si="13"/>
        <v>0</v>
      </c>
      <c r="BB36" s="4"/>
    </row>
    <row r="37" spans="1:54" s="3" customFormat="1">
      <c r="A37" s="205" t="str">
        <f t="shared" si="5"/>
        <v>412</v>
      </c>
      <c r="B37" s="1">
        <v>412035088</v>
      </c>
      <c r="C37" s="7" t="s">
        <v>23</v>
      </c>
      <c r="D37" s="8">
        <f>'fnd enro'!D37</f>
        <v>0</v>
      </c>
      <c r="E37" s="8">
        <f>'fnd enro'!E37</f>
        <v>0</v>
      </c>
      <c r="F37" s="8">
        <f>'fnd enro'!F37</f>
        <v>0</v>
      </c>
      <c r="G37" s="8">
        <f>'fnd enro'!G37</f>
        <v>0</v>
      </c>
      <c r="H37" s="8">
        <f>'fnd enro'!H37</f>
        <v>1</v>
      </c>
      <c r="I37" s="8">
        <f>'fnd enro'!I37</f>
        <v>0</v>
      </c>
      <c r="J37" s="8">
        <f>'fnd enro'!J37</f>
        <v>0</v>
      </c>
      <c r="K37" s="9">
        <f>'fnd enro'!K37</f>
        <v>0.04</v>
      </c>
      <c r="L37" s="8">
        <f>'fnd enro'!L37</f>
        <v>0</v>
      </c>
      <c r="M37" s="8">
        <f>'fnd enro'!M37</f>
        <v>0</v>
      </c>
      <c r="N37" s="8">
        <f>'fnd enro'!N37</f>
        <v>0</v>
      </c>
      <c r="O37" s="8">
        <f>'fnd enro'!O37</f>
        <v>0</v>
      </c>
      <c r="P37" s="8">
        <f>'fnd enro'!P37</f>
        <v>1</v>
      </c>
      <c r="Q37" s="8">
        <f>'fnd enro'!R37</f>
        <v>1</v>
      </c>
      <c r="R37" s="9">
        <f t="shared" si="0"/>
        <v>1.0860000000000001</v>
      </c>
      <c r="S37" s="8">
        <f>VALUE('fnd enro'!Q37)</f>
        <v>4</v>
      </c>
      <c r="T37" s="1"/>
      <c r="U37" s="68">
        <f>(($D37*'fnd base rates'!C$7)
+($E37*'fnd base rates'!C$8)
+($F37*'fnd base rates'!C$9)
+($G37*'fnd base rates'!C$10)
+($H37*'fnd base rates'!C$11)
+($I37*'fnd base rates'!C$12)
+($J37*'fnd base rates'!C$13)
+($K37*'fnd base rates'!C$14)
+($M37*'fnd base rates'!C$16)
+($N37*'fnd base rates'!C$17)
+($O37*'fnd base rates'!C$18)
+($P37*VLOOKUP($S37+12,rate_basefnd,3)))
*$R37</f>
        <v>725.1017832</v>
      </c>
      <c r="V37" s="68">
        <f>(($D37*'fnd base rates'!D$7)
+($E37*'fnd base rates'!D$8)
+($F37*'fnd base rates'!D$9)
+($G37*'fnd base rates'!D$10)
+($H37*'fnd base rates'!D$11)
+($I37*'fnd base rates'!D$12)
+($J37*'fnd base rates'!D$13)
+($K37*'fnd base rates'!D$14)
+($M37*'fnd base rates'!D$16)
+($N37*'fnd base rates'!D$17)
+($O37*'fnd base rates'!D$18)
+($P37*VLOOKUP($S37+12,rate_basefnd,4)))
*$R37</f>
        <v>1271.71686</v>
      </c>
      <c r="W37" s="68">
        <f>(($D37*'fnd base rates'!E$7)
+($E37*'fnd base rates'!E$8)
+($F37*'fnd base rates'!E$9)
+($G37*'fnd base rates'!E$10)
+($H37*'fnd base rates'!E$11)
+($I37*'fnd base rates'!E$12)
+($J37*'fnd base rates'!E$13)
+($K37*'fnd base rates'!E$14)
+($M37*'fnd base rates'!E$16)
+($N37*'fnd base rates'!E$17)
+($O37*'fnd base rates'!E$18)
+($P37*VLOOKUP($S37+12,rate_basefnd,5)))
*$R37</f>
        <v>7600.6216488000009</v>
      </c>
      <c r="X37" s="68">
        <f>(($D37*'fnd base rates'!F$7)
+($E37*'fnd base rates'!F$8)
+($F37*'fnd base rates'!F$9)
+($G37*'fnd base rates'!F$10)
+($H37*'fnd base rates'!F$11)
+($I37*'fnd base rates'!F$12)
+($J37*'fnd base rates'!F$13)
+($K37*'fnd base rates'!F$14)
+($M37*'fnd base rates'!F$16)
+($N37*'fnd base rates'!F$17)
+($O37*'fnd base rates'!F$18)
+($P37*VLOOKUP($S37+12,rate_basefnd,6)))
*$R37</f>
        <v>1214.3791008000001</v>
      </c>
      <c r="Y37" s="68">
        <f>(($D37*'fnd base rates'!G$7)
+($E37*'fnd base rates'!G$8)
+($F37*'fnd base rates'!G$9)
+($G37*'fnd base rates'!G$10)
+($H37*'fnd base rates'!G$11)
+($I37*'fnd base rates'!G$12)
+($J37*'fnd base rates'!G$13)
+($K37*'fnd base rates'!G$14)
+($M37*'fnd base rates'!G$16)
+($N37*'fnd base rates'!G$17)
+($O37*'fnd base rates'!G$18)
+($P37*VLOOKUP($S37+12,rate_basefnd,7)))
*$R37</f>
        <v>369.47935440000003</v>
      </c>
      <c r="Z37" s="68">
        <f>(($D37*'fnd base rates'!H$7)
+($E37*'fnd base rates'!H$8)
+($F37*'fnd base rates'!H$9)
+($G37*'fnd base rates'!H$10)
+($H37*'fnd base rates'!H$11)
+($I37*'fnd base rates'!H$12)
+($J37*'fnd base rates'!H$13)
+($K37*'fnd base rates'!H$14)
+($M37*'fnd base rates'!H$16)
+($N37*'fnd base rates'!H$17)
+($O37*'fnd base rates'!H$18)
+($P37*VLOOKUP($S37+12,rate_basefnd,8)))</f>
        <v>604.69399999999996</v>
      </c>
      <c r="AA37" s="68">
        <f>(($D37*'fnd base rates'!I$7)
+($E37*'fnd base rates'!I$8)
+($F37*'fnd base rates'!I$9)
+($G37*'fnd base rates'!I$10)
+($H37*'fnd base rates'!I$11)
+($I37*'fnd base rates'!I$12)
+($J37*'fnd base rates'!I$13)
+($K37*'fnd base rates'!I$14)
+($M37*'fnd base rates'!I$16)
+($N37*'fnd base rates'!I$17)
+($O37*'fnd base rates'!I$18)
+($P37*VLOOKUP($S37+12,rate_basefnd,9)))
*$R37</f>
        <v>630.47730000000013</v>
      </c>
      <c r="AB37" s="68">
        <f>(($D37*'fnd base rates'!J$7)
+($E37*'fnd base rates'!J$8)
+($F37*'fnd base rates'!J$9)
+($G37*'fnd base rates'!J$10)
+($H37*'fnd base rates'!J$11)
+($I37*'fnd base rates'!J$12)
+($J37*'fnd base rates'!J$13)
+($K37*'fnd base rates'!J$14)
+($M37*'fnd base rates'!J$16)
+($N37*'fnd base rates'!J$17)
+($O37*'fnd base rates'!J$18)
+($P37*VLOOKUP($S37+12,rate_basefnd,10)))
*$R37</f>
        <v>1018.64628</v>
      </c>
      <c r="AC37" s="68">
        <f>(($D37*'fnd base rates'!K$7)
+($E37*'fnd base rates'!K$8)
+($F37*'fnd base rates'!K$9)
+($G37*'fnd base rates'!K$10)
+($H37*'fnd base rates'!K$11)
+($I37*'fnd base rates'!K$12)
+($J37*'fnd base rates'!K$13)
+($K37*'fnd base rates'!K$14)
+($M37*'fnd base rates'!K$16)
+($N37*'fnd base rates'!K$17)
+($O37*'fnd base rates'!K$18)
+($P37*VLOOKUP($S37+12,rate_basefnd,11)))
*$R37</f>
        <v>1429.7146559999999</v>
      </c>
      <c r="AD37" s="68">
        <f>(($D37*'fnd base rates'!L$7)
+($E37*'fnd base rates'!L$8)
+($F37*'fnd base rates'!L$9)
+($G37*'fnd base rates'!L$10)
+($H37*'fnd base rates'!L$11)
+($I37*'fnd base rates'!L$12)
+($J37*'fnd base rates'!L$13)
+($K37*'fnd base rates'!L$14)
+($M37*'fnd base rates'!L$16)
+($N37*'fnd base rates'!L$17)
+($O37*'fnd base rates'!L$18)
+($P37*VLOOKUP($S37+12,rate_basefnd,12)))</f>
        <v>3018.8887999999997</v>
      </c>
      <c r="AE37" s="68">
        <f>(($D37*'fnd base rates'!M$7)
+($E37*'fnd base rates'!M$8)
+($F37*'fnd base rates'!M$9)
+($G37*'fnd base rates'!M$10)
+($H37*'fnd base rates'!M$11)
+($I37*'fnd base rates'!M$12)
+($J37*'fnd base rates'!M$13)
+($K37*'fnd base rates'!M$14)
+($M37*'fnd base rates'!M$16)
+($N37*'fnd base rates'!M$17)
+($O37*'fnd base rates'!M$18)
+($P37*VLOOKUP($S37+12,rate_basefnd,13)))</f>
        <v>0</v>
      </c>
      <c r="AF37" s="3">
        <f t="shared" si="1"/>
        <v>17883.719783200002</v>
      </c>
      <c r="AH37" s="205">
        <f t="shared" si="2"/>
        <v>412035088</v>
      </c>
      <c r="AI37" s="3" t="str">
        <f t="shared" si="6"/>
        <v>412</v>
      </c>
      <c r="AJ37" s="1" t="str">
        <f t="shared" si="7"/>
        <v>035</v>
      </c>
      <c r="AK37" s="1" t="str">
        <f t="shared" si="8"/>
        <v>088</v>
      </c>
      <c r="AL37" s="3">
        <f t="shared" si="3"/>
        <v>1</v>
      </c>
      <c r="AM37" s="3">
        <f t="shared" si="9"/>
        <v>1</v>
      </c>
      <c r="AN37" s="3">
        <f t="shared" si="10"/>
        <v>17883.719783200002</v>
      </c>
      <c r="AO37" s="3">
        <f t="shared" si="11"/>
        <v>17884</v>
      </c>
      <c r="AP37" s="3">
        <f t="shared" si="4"/>
        <v>-1509</v>
      </c>
      <c r="AQ37" s="3">
        <v>19393</v>
      </c>
      <c r="AS37" s="68"/>
      <c r="AT37" s="68"/>
      <c r="AX37" s="4">
        <f t="shared" si="12"/>
        <v>0</v>
      </c>
      <c r="AZ37" s="4">
        <f t="shared" si="13"/>
        <v>0</v>
      </c>
      <c r="BB37" s="4"/>
    </row>
    <row r="38" spans="1:54" s="3" customFormat="1">
      <c r="A38" s="205" t="str">
        <f t="shared" si="5"/>
        <v>412</v>
      </c>
      <c r="B38" s="1">
        <v>412035100</v>
      </c>
      <c r="C38" s="7" t="s">
        <v>23</v>
      </c>
      <c r="D38" s="8">
        <f>'fnd enro'!D38</f>
        <v>0</v>
      </c>
      <c r="E38" s="8">
        <f>'fnd enro'!E38</f>
        <v>0</v>
      </c>
      <c r="F38" s="8">
        <f>'fnd enro'!F38</f>
        <v>0</v>
      </c>
      <c r="G38" s="8">
        <f>'fnd enro'!G38</f>
        <v>0</v>
      </c>
      <c r="H38" s="8">
        <f>'fnd enro'!H38</f>
        <v>0</v>
      </c>
      <c r="I38" s="8">
        <f>'fnd enro'!I38</f>
        <v>1</v>
      </c>
      <c r="J38" s="8">
        <f>'fnd enro'!J38</f>
        <v>0</v>
      </c>
      <c r="K38" s="9">
        <f>'fnd enro'!K38</f>
        <v>0.04</v>
      </c>
      <c r="L38" s="8">
        <f>'fnd enro'!L38</f>
        <v>0</v>
      </c>
      <c r="M38" s="8">
        <f>'fnd enro'!M38</f>
        <v>0</v>
      </c>
      <c r="N38" s="8">
        <f>'fnd enro'!N38</f>
        <v>0</v>
      </c>
      <c r="O38" s="8">
        <f>'fnd enro'!O38</f>
        <v>0</v>
      </c>
      <c r="P38" s="8">
        <f>'fnd enro'!P38</f>
        <v>1</v>
      </c>
      <c r="Q38" s="8">
        <f>'fnd enro'!R38</f>
        <v>1</v>
      </c>
      <c r="R38" s="9">
        <f t="shared" si="0"/>
        <v>1.0860000000000001</v>
      </c>
      <c r="S38" s="8">
        <f>VALUE('fnd enro'!Q38)</f>
        <v>10</v>
      </c>
      <c r="T38" s="1"/>
      <c r="U38" s="68">
        <f>(($D38*'fnd base rates'!C$7)
+($E38*'fnd base rates'!C$8)
+($F38*'fnd base rates'!C$9)
+($G38*'fnd base rates'!C$10)
+($H38*'fnd base rates'!C$11)
+($I38*'fnd base rates'!C$12)
+($J38*'fnd base rates'!C$13)
+($K38*'fnd base rates'!C$14)
+($M38*'fnd base rates'!C$16)
+($N38*'fnd base rates'!C$17)
+($O38*'fnd base rates'!C$18)
+($P38*VLOOKUP($S38+12,rate_basefnd,3)))
*$R38</f>
        <v>775.63336319999996</v>
      </c>
      <c r="V38" s="68">
        <f>(($D38*'fnd base rates'!D$7)
+($E38*'fnd base rates'!D$8)
+($F38*'fnd base rates'!D$9)
+($G38*'fnd base rates'!D$10)
+($H38*'fnd base rates'!D$11)
+($I38*'fnd base rates'!D$12)
+($J38*'fnd base rates'!D$13)
+($K38*'fnd base rates'!D$14)
+($M38*'fnd base rates'!D$16)
+($N38*'fnd base rates'!D$17)
+($O38*'fnd base rates'!D$18)
+($P38*VLOOKUP($S38+12,rate_basefnd,4)))
*$R38</f>
        <v>1511.1907200000001</v>
      </c>
      <c r="W38" s="68">
        <f>(($D38*'fnd base rates'!E$7)
+($E38*'fnd base rates'!E$8)
+($F38*'fnd base rates'!E$9)
+($G38*'fnd base rates'!E$10)
+($H38*'fnd base rates'!E$11)
+($I38*'fnd base rates'!E$12)
+($J38*'fnd base rates'!E$13)
+($K38*'fnd base rates'!E$14)
+($M38*'fnd base rates'!E$16)
+($N38*'fnd base rates'!E$17)
+($O38*'fnd base rates'!E$18)
+($P38*VLOOKUP($S38+12,rate_basefnd,5)))
*$R38</f>
        <v>11688.445108799999</v>
      </c>
      <c r="X38" s="68">
        <f>(($D38*'fnd base rates'!F$7)
+($E38*'fnd base rates'!F$8)
+($F38*'fnd base rates'!F$9)
+($G38*'fnd base rates'!F$10)
+($H38*'fnd base rates'!F$11)
+($I38*'fnd base rates'!F$12)
+($J38*'fnd base rates'!F$13)
+($K38*'fnd base rates'!F$14)
+($M38*'fnd base rates'!F$16)
+($N38*'fnd base rates'!F$17)
+($O38*'fnd base rates'!F$18)
+($P38*VLOOKUP($S38+12,rate_basefnd,6)))
*$R38</f>
        <v>1083.6681407999999</v>
      </c>
      <c r="Y38" s="68">
        <f>(($D38*'fnd base rates'!G$7)
+($E38*'fnd base rates'!G$8)
+($F38*'fnd base rates'!G$9)
+($G38*'fnd base rates'!G$10)
+($H38*'fnd base rates'!G$11)
+($I38*'fnd base rates'!G$12)
+($J38*'fnd base rates'!G$13)
+($K38*'fnd base rates'!G$14)
+($M38*'fnd base rates'!G$16)
+($N38*'fnd base rates'!G$17)
+($O38*'fnd base rates'!G$18)
+($P38*VLOOKUP($S38+12,rate_basefnd,7)))
*$R38</f>
        <v>477.39517440000003</v>
      </c>
      <c r="Z38" s="68">
        <f>(($D38*'fnd base rates'!H$7)
+($E38*'fnd base rates'!H$8)
+($F38*'fnd base rates'!H$9)
+($G38*'fnd base rates'!H$10)
+($H38*'fnd base rates'!H$11)
+($I38*'fnd base rates'!H$12)
+($J38*'fnd base rates'!H$13)
+($K38*'fnd base rates'!H$14)
+($M38*'fnd base rates'!H$16)
+($N38*'fnd base rates'!H$17)
+($O38*'fnd base rates'!H$18)
+($P38*VLOOKUP($S38+12,rate_basefnd,8)))</f>
        <v>958.67399999999998</v>
      </c>
      <c r="AA38" s="68">
        <f>(($D38*'fnd base rates'!I$7)
+($E38*'fnd base rates'!I$8)
+($F38*'fnd base rates'!I$9)
+($G38*'fnd base rates'!I$10)
+($H38*'fnd base rates'!I$11)
+($I38*'fnd base rates'!I$12)
+($J38*'fnd base rates'!I$13)
+($K38*'fnd base rates'!I$14)
+($M38*'fnd base rates'!I$16)
+($N38*'fnd base rates'!I$17)
+($O38*'fnd base rates'!I$18)
+($P38*VLOOKUP($S38+12,rate_basefnd,9)))
*$R38</f>
        <v>746.15801999999996</v>
      </c>
      <c r="AB38" s="68">
        <f>(($D38*'fnd base rates'!J$7)
+($E38*'fnd base rates'!J$8)
+($F38*'fnd base rates'!J$9)
+($G38*'fnd base rates'!J$10)
+($H38*'fnd base rates'!J$11)
+($I38*'fnd base rates'!J$12)
+($J38*'fnd base rates'!J$13)
+($K38*'fnd base rates'!J$14)
+($M38*'fnd base rates'!J$16)
+($N38*'fnd base rates'!J$17)
+($O38*'fnd base rates'!J$18)
+($P38*VLOOKUP($S38+12,rate_basefnd,10)))
*$R38</f>
        <v>1901.9878200000003</v>
      </c>
      <c r="AC38" s="68">
        <f>(($D38*'fnd base rates'!K$7)
+($E38*'fnd base rates'!K$8)
+($F38*'fnd base rates'!K$9)
+($G38*'fnd base rates'!K$10)
+($H38*'fnd base rates'!K$11)
+($I38*'fnd base rates'!K$12)
+($J38*'fnd base rates'!K$13)
+($K38*'fnd base rates'!K$14)
+($M38*'fnd base rates'!K$16)
+($N38*'fnd base rates'!K$17)
+($O38*'fnd base rates'!K$18)
+($P38*VLOOKUP($S38+12,rate_basefnd,11)))
*$R38</f>
        <v>1391.0421960000001</v>
      </c>
      <c r="AD38" s="68">
        <f>(($D38*'fnd base rates'!L$7)
+($E38*'fnd base rates'!L$8)
+($F38*'fnd base rates'!L$9)
+($G38*'fnd base rates'!L$10)
+($H38*'fnd base rates'!L$11)
+($I38*'fnd base rates'!L$12)
+($J38*'fnd base rates'!L$13)
+($K38*'fnd base rates'!L$14)
+($M38*'fnd base rates'!L$16)
+($N38*'fnd base rates'!L$17)
+($O38*'fnd base rates'!L$18)
+($P38*VLOOKUP($S38+12,rate_basefnd,12)))</f>
        <v>3160.3188</v>
      </c>
      <c r="AE38" s="68">
        <f>(($D38*'fnd base rates'!M$7)
+($E38*'fnd base rates'!M$8)
+($F38*'fnd base rates'!M$9)
+($G38*'fnd base rates'!M$10)
+($H38*'fnd base rates'!M$11)
+($I38*'fnd base rates'!M$12)
+($J38*'fnd base rates'!M$13)
+($K38*'fnd base rates'!M$14)
+($M38*'fnd base rates'!M$16)
+($N38*'fnd base rates'!M$17)
+($O38*'fnd base rates'!M$18)
+($P38*VLOOKUP($S38+12,rate_basefnd,13)))</f>
        <v>0</v>
      </c>
      <c r="AF38" s="3">
        <f t="shared" si="1"/>
        <v>23694.513343199997</v>
      </c>
      <c r="AH38" s="205">
        <f t="shared" si="2"/>
        <v>412035100</v>
      </c>
      <c r="AI38" s="3" t="str">
        <f t="shared" si="6"/>
        <v>412</v>
      </c>
      <c r="AJ38" s="1" t="str">
        <f t="shared" si="7"/>
        <v>035</v>
      </c>
      <c r="AK38" s="1" t="str">
        <f t="shared" si="8"/>
        <v>100</v>
      </c>
      <c r="AL38" s="3">
        <f t="shared" si="3"/>
        <v>1</v>
      </c>
      <c r="AM38" s="3">
        <f t="shared" si="9"/>
        <v>1</v>
      </c>
      <c r="AN38" s="3">
        <f t="shared" si="10"/>
        <v>23694.513343199997</v>
      </c>
      <c r="AO38" s="3">
        <f t="shared" si="11"/>
        <v>23695</v>
      </c>
      <c r="AP38" s="3">
        <f t="shared" si="4"/>
        <v>4288</v>
      </c>
      <c r="AQ38" s="3">
        <v>19407</v>
      </c>
      <c r="AS38" s="68"/>
      <c r="AT38" s="68"/>
      <c r="AX38" s="4">
        <f t="shared" si="12"/>
        <v>0</v>
      </c>
      <c r="AZ38" s="4">
        <f t="shared" si="13"/>
        <v>0</v>
      </c>
      <c r="BB38" s="4"/>
    </row>
    <row r="39" spans="1:54" s="3" customFormat="1">
      <c r="A39" s="205" t="str">
        <f t="shared" si="5"/>
        <v>412</v>
      </c>
      <c r="B39" s="1">
        <v>412035189</v>
      </c>
      <c r="C39" s="7" t="s">
        <v>23</v>
      </c>
      <c r="D39" s="8">
        <f>'fnd enro'!D39</f>
        <v>0</v>
      </c>
      <c r="E39" s="8">
        <f>'fnd enro'!E39</f>
        <v>0</v>
      </c>
      <c r="F39" s="8">
        <f>'fnd enro'!F39</f>
        <v>0</v>
      </c>
      <c r="G39" s="8">
        <f>'fnd enro'!G39</f>
        <v>0</v>
      </c>
      <c r="H39" s="8">
        <f>'fnd enro'!H39</f>
        <v>3</v>
      </c>
      <c r="I39" s="8">
        <f>'fnd enro'!I39</f>
        <v>1</v>
      </c>
      <c r="J39" s="8">
        <f>'fnd enro'!J39</f>
        <v>0</v>
      </c>
      <c r="K39" s="9">
        <f>'fnd enro'!K39</f>
        <v>0.16</v>
      </c>
      <c r="L39" s="8">
        <f>'fnd enro'!L39</f>
        <v>0</v>
      </c>
      <c r="M39" s="8">
        <f>'fnd enro'!M39</f>
        <v>0</v>
      </c>
      <c r="N39" s="8">
        <f>'fnd enro'!N39</f>
        <v>0</v>
      </c>
      <c r="O39" s="8">
        <f>'fnd enro'!O39</f>
        <v>1</v>
      </c>
      <c r="P39" s="8">
        <f>'fnd enro'!P39</f>
        <v>4</v>
      </c>
      <c r="Q39" s="8">
        <f>'fnd enro'!R39</f>
        <v>4</v>
      </c>
      <c r="R39" s="9">
        <f t="shared" si="0"/>
        <v>1.0860000000000001</v>
      </c>
      <c r="S39" s="8">
        <f>VALUE('fnd enro'!Q39)</f>
        <v>3</v>
      </c>
      <c r="T39" s="1"/>
      <c r="U39" s="68">
        <f>(($D39*'fnd base rates'!C$7)
+($E39*'fnd base rates'!C$8)
+($F39*'fnd base rates'!C$9)
+($G39*'fnd base rates'!C$10)
+($H39*'fnd base rates'!C$11)
+($I39*'fnd base rates'!C$12)
+($J39*'fnd base rates'!C$13)
+($K39*'fnd base rates'!C$14)
+($M39*'fnd base rates'!C$16)
+($N39*'fnd base rates'!C$17)
+($O39*'fnd base rates'!C$18)
+($P39*VLOOKUP($S39+12,rate_basefnd,3)))
*$R39</f>
        <v>3053.2616328000004</v>
      </c>
      <c r="V39" s="68">
        <f>(($D39*'fnd base rates'!D$7)
+($E39*'fnd base rates'!D$8)
+($F39*'fnd base rates'!D$9)
+($G39*'fnd base rates'!D$10)
+($H39*'fnd base rates'!D$11)
+($I39*'fnd base rates'!D$12)
+($J39*'fnd base rates'!D$13)
+($K39*'fnd base rates'!D$14)
+($M39*'fnd base rates'!D$16)
+($N39*'fnd base rates'!D$17)
+($O39*'fnd base rates'!D$18)
+($P39*VLOOKUP($S39+12,rate_basefnd,4)))
*$R39</f>
        <v>5307.9661800000003</v>
      </c>
      <c r="W39" s="68">
        <f>(($D39*'fnd base rates'!E$7)
+($E39*'fnd base rates'!E$8)
+($F39*'fnd base rates'!E$9)
+($G39*'fnd base rates'!E$10)
+($H39*'fnd base rates'!E$11)
+($I39*'fnd base rates'!E$12)
+($J39*'fnd base rates'!E$13)
+($K39*'fnd base rates'!E$14)
+($M39*'fnd base rates'!E$16)
+($N39*'fnd base rates'!E$17)
+($O39*'fnd base rates'!E$18)
+($P39*VLOOKUP($S39+12,rate_basefnd,5)))
*$R39</f>
        <v>33496.457155199998</v>
      </c>
      <c r="X39" s="68">
        <f>(($D39*'fnd base rates'!F$7)
+($E39*'fnd base rates'!F$8)
+($F39*'fnd base rates'!F$9)
+($G39*'fnd base rates'!F$10)
+($H39*'fnd base rates'!F$11)
+($I39*'fnd base rates'!F$12)
+($J39*'fnd base rates'!F$13)
+($K39*'fnd base rates'!F$14)
+($M39*'fnd base rates'!F$16)
+($N39*'fnd base rates'!F$17)
+($O39*'fnd base rates'!F$18)
+($P39*VLOOKUP($S39+12,rate_basefnd,6)))
*$R39</f>
        <v>5021.5349832000002</v>
      </c>
      <c r="Y39" s="68">
        <f>(($D39*'fnd base rates'!G$7)
+($E39*'fnd base rates'!G$8)
+($F39*'fnd base rates'!G$9)
+($G39*'fnd base rates'!G$10)
+($H39*'fnd base rates'!G$11)
+($I39*'fnd base rates'!G$12)
+($J39*'fnd base rates'!G$13)
+($K39*'fnd base rates'!G$14)
+($M39*'fnd base rates'!G$16)
+($N39*'fnd base rates'!G$17)
+($O39*'fnd base rates'!G$18)
+($P39*VLOOKUP($S39+12,rate_basefnd,7)))
*$R39</f>
        <v>1521.7375176000003</v>
      </c>
      <c r="Z39" s="68">
        <f>(($D39*'fnd base rates'!H$7)
+($E39*'fnd base rates'!H$8)
+($F39*'fnd base rates'!H$9)
+($G39*'fnd base rates'!H$10)
+($H39*'fnd base rates'!H$11)
+($I39*'fnd base rates'!H$12)
+($J39*'fnd base rates'!H$13)
+($K39*'fnd base rates'!H$14)
+($M39*'fnd base rates'!H$16)
+($N39*'fnd base rates'!H$17)
+($O39*'fnd base rates'!H$18)
+($P39*VLOOKUP($S39+12,rate_basefnd,8)))</f>
        <v>2945.6859999999997</v>
      </c>
      <c r="AA39" s="68">
        <f>(($D39*'fnd base rates'!I$7)
+($E39*'fnd base rates'!I$8)
+($F39*'fnd base rates'!I$9)
+($G39*'fnd base rates'!I$10)
+($H39*'fnd base rates'!I$11)
+($I39*'fnd base rates'!I$12)
+($J39*'fnd base rates'!I$13)
+($K39*'fnd base rates'!I$14)
+($M39*'fnd base rates'!I$16)
+($N39*'fnd base rates'!I$17)
+($O39*'fnd base rates'!I$18)
+($P39*VLOOKUP($S39+12,rate_basefnd,9)))
*$R39</f>
        <v>2640.1311599999999</v>
      </c>
      <c r="AB39" s="68">
        <f>(($D39*'fnd base rates'!J$7)
+($E39*'fnd base rates'!J$8)
+($F39*'fnd base rates'!J$9)
+($G39*'fnd base rates'!J$10)
+($H39*'fnd base rates'!J$11)
+($I39*'fnd base rates'!J$12)
+($J39*'fnd base rates'!J$13)
+($K39*'fnd base rates'!J$14)
+($M39*'fnd base rates'!J$16)
+($N39*'fnd base rates'!J$17)
+($O39*'fnd base rates'!J$18)
+($P39*VLOOKUP($S39+12,rate_basefnd,10)))
*$R39</f>
        <v>4356.8582400000005</v>
      </c>
      <c r="AC39" s="68">
        <f>(($D39*'fnd base rates'!K$7)
+($E39*'fnd base rates'!K$8)
+($F39*'fnd base rates'!K$9)
+($G39*'fnd base rates'!K$10)
+($H39*'fnd base rates'!K$11)
+($I39*'fnd base rates'!K$12)
+($J39*'fnd base rates'!K$13)
+($K39*'fnd base rates'!K$14)
+($M39*'fnd base rates'!K$16)
+($N39*'fnd base rates'!K$17)
+($O39*'fnd base rates'!K$18)
+($P39*VLOOKUP($S39+12,rate_basefnd,11)))
*$R39</f>
        <v>6185.4150840000002</v>
      </c>
      <c r="AD39" s="68">
        <f>(($D39*'fnd base rates'!L$7)
+($E39*'fnd base rates'!L$8)
+($F39*'fnd base rates'!L$9)
+($G39*'fnd base rates'!L$10)
+($H39*'fnd base rates'!L$11)
+($I39*'fnd base rates'!L$12)
+($J39*'fnd base rates'!L$13)
+($K39*'fnd base rates'!L$14)
+($M39*'fnd base rates'!L$16)
+($N39*'fnd base rates'!L$17)
+($O39*'fnd base rates'!L$18)
+($P39*VLOOKUP($S39+12,rate_basefnd,12)))</f>
        <v>12183.465199999999</v>
      </c>
      <c r="AE39" s="68">
        <f>(($D39*'fnd base rates'!M$7)
+($E39*'fnd base rates'!M$8)
+($F39*'fnd base rates'!M$9)
+($G39*'fnd base rates'!M$10)
+($H39*'fnd base rates'!M$11)
+($I39*'fnd base rates'!M$12)
+($J39*'fnd base rates'!M$13)
+($K39*'fnd base rates'!M$14)
+($M39*'fnd base rates'!M$16)
+($N39*'fnd base rates'!M$17)
+($O39*'fnd base rates'!M$18)
+($P39*VLOOKUP($S39+12,rate_basefnd,13)))</f>
        <v>0</v>
      </c>
      <c r="AF39" s="3">
        <f t="shared" si="1"/>
        <v>76712.513152800006</v>
      </c>
      <c r="AH39" s="205">
        <f t="shared" si="2"/>
        <v>412035189</v>
      </c>
      <c r="AI39" s="3" t="str">
        <f t="shared" si="6"/>
        <v>412</v>
      </c>
      <c r="AJ39" s="1" t="str">
        <f t="shared" si="7"/>
        <v>035</v>
      </c>
      <c r="AK39" s="1" t="str">
        <f t="shared" si="8"/>
        <v>189</v>
      </c>
      <c r="AL39" s="3">
        <f t="shared" si="3"/>
        <v>1</v>
      </c>
      <c r="AM39" s="3">
        <f t="shared" si="9"/>
        <v>4</v>
      </c>
      <c r="AN39" s="3">
        <f t="shared" si="10"/>
        <v>76712.513152800006</v>
      </c>
      <c r="AO39" s="3">
        <f t="shared" si="11"/>
        <v>19178</v>
      </c>
      <c r="AP39" s="3">
        <f t="shared" si="4"/>
        <v>-3429</v>
      </c>
      <c r="AQ39" s="3">
        <v>22607</v>
      </c>
      <c r="AS39" s="68"/>
      <c r="AT39" s="68"/>
      <c r="AX39" s="4">
        <f t="shared" si="12"/>
        <v>0</v>
      </c>
      <c r="AZ39" s="4">
        <f t="shared" si="13"/>
        <v>0</v>
      </c>
      <c r="BB39" s="4"/>
    </row>
    <row r="40" spans="1:54" s="3" customFormat="1">
      <c r="A40" s="205" t="str">
        <f t="shared" si="5"/>
        <v>412</v>
      </c>
      <c r="B40" s="1">
        <v>412035199</v>
      </c>
      <c r="C40" s="7" t="s">
        <v>23</v>
      </c>
      <c r="D40" s="8">
        <f>'fnd enro'!D40</f>
        <v>0</v>
      </c>
      <c r="E40" s="8">
        <f>'fnd enro'!E40</f>
        <v>0</v>
      </c>
      <c r="F40" s="8">
        <f>'fnd enro'!F40</f>
        <v>0</v>
      </c>
      <c r="G40" s="8">
        <f>'fnd enro'!G40</f>
        <v>0</v>
      </c>
      <c r="H40" s="8">
        <f>'fnd enro'!H40</f>
        <v>1</v>
      </c>
      <c r="I40" s="8">
        <f>'fnd enro'!I40</f>
        <v>0</v>
      </c>
      <c r="J40" s="8">
        <f>'fnd enro'!J40</f>
        <v>0</v>
      </c>
      <c r="K40" s="9">
        <f>'fnd enro'!K40</f>
        <v>0.04</v>
      </c>
      <c r="L40" s="8">
        <f>'fnd enro'!L40</f>
        <v>0</v>
      </c>
      <c r="M40" s="8">
        <f>'fnd enro'!M40</f>
        <v>0</v>
      </c>
      <c r="N40" s="8">
        <f>'fnd enro'!N40</f>
        <v>0</v>
      </c>
      <c r="O40" s="8">
        <f>'fnd enro'!O40</f>
        <v>0</v>
      </c>
      <c r="P40" s="8">
        <f>'fnd enro'!P40</f>
        <v>1</v>
      </c>
      <c r="Q40" s="8">
        <f>'fnd enro'!R40</f>
        <v>1</v>
      </c>
      <c r="R40" s="9">
        <f t="shared" si="0"/>
        <v>1.0860000000000001</v>
      </c>
      <c r="S40" s="8">
        <f>VALUE('fnd enro'!Q40)</f>
        <v>2</v>
      </c>
      <c r="T40" s="1"/>
      <c r="U40" s="68">
        <f>(($D40*'fnd base rates'!C$7)
+($E40*'fnd base rates'!C$8)
+($F40*'fnd base rates'!C$9)
+($G40*'fnd base rates'!C$10)
+($H40*'fnd base rates'!C$11)
+($I40*'fnd base rates'!C$12)
+($J40*'fnd base rates'!C$13)
+($K40*'fnd base rates'!C$14)
+($M40*'fnd base rates'!C$16)
+($N40*'fnd base rates'!C$17)
+($O40*'fnd base rates'!C$18)
+($P40*VLOOKUP($S40+12,rate_basefnd,3)))
*$R40</f>
        <v>717.32602320000012</v>
      </c>
      <c r="V40" s="68">
        <f>(($D40*'fnd base rates'!D$7)
+($E40*'fnd base rates'!D$8)
+($F40*'fnd base rates'!D$9)
+($G40*'fnd base rates'!D$10)
+($H40*'fnd base rates'!D$11)
+($I40*'fnd base rates'!D$12)
+($J40*'fnd base rates'!D$13)
+($K40*'fnd base rates'!D$14)
+($M40*'fnd base rates'!D$16)
+($N40*'fnd base rates'!D$17)
+($O40*'fnd base rates'!D$18)
+($P40*VLOOKUP($S40+12,rate_basefnd,4)))
*$R40</f>
        <v>1234.8797400000003</v>
      </c>
      <c r="W40" s="68">
        <f>(($D40*'fnd base rates'!E$7)
+($E40*'fnd base rates'!E$8)
+($F40*'fnd base rates'!E$9)
+($G40*'fnd base rates'!E$10)
+($H40*'fnd base rates'!E$11)
+($I40*'fnd base rates'!E$12)
+($J40*'fnd base rates'!E$13)
+($K40*'fnd base rates'!E$14)
+($M40*'fnd base rates'!E$16)
+($N40*'fnd base rates'!E$17)
+($O40*'fnd base rates'!E$18)
+($P40*VLOOKUP($S40+12,rate_basefnd,5)))
*$R40</f>
        <v>7240.9927488000003</v>
      </c>
      <c r="X40" s="68">
        <f>(($D40*'fnd base rates'!F$7)
+($E40*'fnd base rates'!F$8)
+($F40*'fnd base rates'!F$9)
+($G40*'fnd base rates'!F$10)
+($H40*'fnd base rates'!F$11)
+($I40*'fnd base rates'!F$12)
+($J40*'fnd base rates'!F$13)
+($K40*'fnd base rates'!F$14)
+($M40*'fnd base rates'!F$16)
+($N40*'fnd base rates'!F$17)
+($O40*'fnd base rates'!F$18)
+($P40*VLOOKUP($S40+12,rate_basefnd,6)))
*$R40</f>
        <v>1214.3791008000001</v>
      </c>
      <c r="Y40" s="68">
        <f>(($D40*'fnd base rates'!G$7)
+($E40*'fnd base rates'!G$8)
+($F40*'fnd base rates'!G$9)
+($G40*'fnd base rates'!G$10)
+($H40*'fnd base rates'!G$11)
+($I40*'fnd base rates'!G$12)
+($J40*'fnd base rates'!G$13)
+($K40*'fnd base rates'!G$14)
+($M40*'fnd base rates'!G$16)
+($N40*'fnd base rates'!G$17)
+($O40*'fnd base rates'!G$18)
+($P40*VLOOKUP($S40+12,rate_basefnd,7)))
*$R40</f>
        <v>352.03819440000001</v>
      </c>
      <c r="Z40" s="68">
        <f>(($D40*'fnd base rates'!H$7)
+($E40*'fnd base rates'!H$8)
+($F40*'fnd base rates'!H$9)
+($G40*'fnd base rates'!H$10)
+($H40*'fnd base rates'!H$11)
+($I40*'fnd base rates'!H$12)
+($J40*'fnd base rates'!H$13)
+($K40*'fnd base rates'!H$14)
+($M40*'fnd base rates'!H$16)
+($N40*'fnd base rates'!H$17)
+($O40*'fnd base rates'!H$18)
+($P40*VLOOKUP($S40+12,rate_basefnd,8)))</f>
        <v>602.24400000000003</v>
      </c>
      <c r="AA40" s="68">
        <f>(($D40*'fnd base rates'!I$7)
+($E40*'fnd base rates'!I$8)
+($F40*'fnd base rates'!I$9)
+($G40*'fnd base rates'!I$10)
+($H40*'fnd base rates'!I$11)
+($I40*'fnd base rates'!I$12)
+($J40*'fnd base rates'!I$13)
+($K40*'fnd base rates'!I$14)
+($M40*'fnd base rates'!I$16)
+($N40*'fnd base rates'!I$17)
+($O40*'fnd base rates'!I$18)
+($P40*VLOOKUP($S40+12,rate_basefnd,9)))
*$R40</f>
        <v>615.91404</v>
      </c>
      <c r="AB40" s="68">
        <f>(($D40*'fnd base rates'!J$7)
+($E40*'fnd base rates'!J$8)
+($F40*'fnd base rates'!J$9)
+($G40*'fnd base rates'!J$10)
+($H40*'fnd base rates'!J$11)
+($I40*'fnd base rates'!J$12)
+($J40*'fnd base rates'!J$13)
+($K40*'fnd base rates'!J$14)
+($M40*'fnd base rates'!J$16)
+($N40*'fnd base rates'!J$17)
+($O40*'fnd base rates'!J$18)
+($P40*VLOOKUP($S40+12,rate_basefnd,10)))
*$R40</f>
        <v>942.97379999999998</v>
      </c>
      <c r="AC40" s="68">
        <f>(($D40*'fnd base rates'!K$7)
+($E40*'fnd base rates'!K$8)
+($F40*'fnd base rates'!K$9)
+($G40*'fnd base rates'!K$10)
+($H40*'fnd base rates'!K$11)
+($I40*'fnd base rates'!K$12)
+($J40*'fnd base rates'!K$13)
+($K40*'fnd base rates'!K$14)
+($M40*'fnd base rates'!K$16)
+($N40*'fnd base rates'!K$17)
+($O40*'fnd base rates'!K$18)
+($P40*VLOOKUP($S40+12,rate_basefnd,11)))
*$R40</f>
        <v>1429.7146559999999</v>
      </c>
      <c r="AD40" s="68">
        <f>(($D40*'fnd base rates'!L$7)
+($E40*'fnd base rates'!L$8)
+($F40*'fnd base rates'!L$9)
+($G40*'fnd base rates'!L$10)
+($H40*'fnd base rates'!L$11)
+($I40*'fnd base rates'!L$12)
+($J40*'fnd base rates'!L$13)
+($K40*'fnd base rates'!L$14)
+($M40*'fnd base rates'!L$16)
+($N40*'fnd base rates'!L$17)
+($O40*'fnd base rates'!L$18)
+($P40*VLOOKUP($S40+12,rate_basefnd,12)))</f>
        <v>2956.7587999999996</v>
      </c>
      <c r="AE40" s="68">
        <f>(($D40*'fnd base rates'!M$7)
+($E40*'fnd base rates'!M$8)
+($F40*'fnd base rates'!M$9)
+($G40*'fnd base rates'!M$10)
+($H40*'fnd base rates'!M$11)
+($I40*'fnd base rates'!M$12)
+($J40*'fnd base rates'!M$13)
+($K40*'fnd base rates'!M$14)
+($M40*'fnd base rates'!M$16)
+($N40*'fnd base rates'!M$17)
+($O40*'fnd base rates'!M$18)
+($P40*VLOOKUP($S40+12,rate_basefnd,13)))</f>
        <v>0</v>
      </c>
      <c r="AF40" s="3">
        <f t="shared" si="1"/>
        <v>17307.221103200001</v>
      </c>
      <c r="AH40" s="205">
        <f t="shared" si="2"/>
        <v>412035199</v>
      </c>
      <c r="AI40" s="3" t="str">
        <f t="shared" si="6"/>
        <v>412</v>
      </c>
      <c r="AJ40" s="1" t="str">
        <f t="shared" si="7"/>
        <v>035</v>
      </c>
      <c r="AK40" s="1" t="str">
        <f t="shared" si="8"/>
        <v>199</v>
      </c>
      <c r="AL40" s="3">
        <f t="shared" si="3"/>
        <v>1</v>
      </c>
      <c r="AM40" s="3">
        <f t="shared" si="9"/>
        <v>1</v>
      </c>
      <c r="AN40" s="3">
        <f t="shared" si="10"/>
        <v>17307.221103200001</v>
      </c>
      <c r="AO40" s="3">
        <f t="shared" si="11"/>
        <v>17307</v>
      </c>
      <c r="AP40" s="3">
        <f t="shared" si="4"/>
        <v>-544</v>
      </c>
      <c r="AQ40" s="3">
        <v>17851</v>
      </c>
      <c r="AS40" s="68"/>
      <c r="AT40" s="68"/>
      <c r="AX40" s="4">
        <f t="shared" si="12"/>
        <v>0</v>
      </c>
      <c r="AZ40" s="4">
        <f t="shared" si="13"/>
        <v>0</v>
      </c>
      <c r="BB40" s="4"/>
    </row>
    <row r="41" spans="1:54" s="3" customFormat="1">
      <c r="A41" s="205" t="str">
        <f t="shared" si="5"/>
        <v>412</v>
      </c>
      <c r="B41" s="1">
        <v>412035220</v>
      </c>
      <c r="C41" s="7" t="s">
        <v>23</v>
      </c>
      <c r="D41" s="8">
        <f>'fnd enro'!D41</f>
        <v>0</v>
      </c>
      <c r="E41" s="8">
        <f>'fnd enro'!E41</f>
        <v>0</v>
      </c>
      <c r="F41" s="8">
        <f>'fnd enro'!F41</f>
        <v>0</v>
      </c>
      <c r="G41" s="8">
        <f>'fnd enro'!G41</f>
        <v>0</v>
      </c>
      <c r="H41" s="8">
        <f>'fnd enro'!H41</f>
        <v>1</v>
      </c>
      <c r="I41" s="8">
        <f>'fnd enro'!I41</f>
        <v>3</v>
      </c>
      <c r="J41" s="8">
        <f>'fnd enro'!J41</f>
        <v>0</v>
      </c>
      <c r="K41" s="9">
        <f>'fnd enro'!K41</f>
        <v>0.16</v>
      </c>
      <c r="L41" s="8">
        <f>'fnd enro'!L41</f>
        <v>0</v>
      </c>
      <c r="M41" s="8">
        <f>'fnd enro'!M41</f>
        <v>0</v>
      </c>
      <c r="N41" s="8">
        <f>'fnd enro'!N41</f>
        <v>1</v>
      </c>
      <c r="O41" s="8">
        <f>'fnd enro'!O41</f>
        <v>1</v>
      </c>
      <c r="P41" s="8">
        <f>'fnd enro'!P41</f>
        <v>4</v>
      </c>
      <c r="Q41" s="8">
        <f>'fnd enro'!R41</f>
        <v>4</v>
      </c>
      <c r="R41" s="9">
        <f t="shared" si="0"/>
        <v>1.0860000000000001</v>
      </c>
      <c r="S41" s="8">
        <f>VALUE('fnd enro'!Q41)</f>
        <v>8</v>
      </c>
      <c r="T41" s="1"/>
      <c r="U41" s="68">
        <f>(($D41*'fnd base rates'!C$7)
+($E41*'fnd base rates'!C$8)
+($F41*'fnd base rates'!C$9)
+($G41*'fnd base rates'!C$10)
+($H41*'fnd base rates'!C$11)
+($I41*'fnd base rates'!C$12)
+($J41*'fnd base rates'!C$13)
+($K41*'fnd base rates'!C$14)
+($M41*'fnd base rates'!C$16)
+($N41*'fnd base rates'!C$17)
+($O41*'fnd base rates'!C$18)
+($P41*VLOOKUP($S41+12,rate_basefnd,3)))
*$R41</f>
        <v>3336.7184928000006</v>
      </c>
      <c r="V41" s="68">
        <f>(($D41*'fnd base rates'!D$7)
+($E41*'fnd base rates'!D$8)
+($F41*'fnd base rates'!D$9)
+($G41*'fnd base rates'!D$10)
+($H41*'fnd base rates'!D$11)
+($I41*'fnd base rates'!D$12)
+($J41*'fnd base rates'!D$13)
+($K41*'fnd base rates'!D$14)
+($M41*'fnd base rates'!D$16)
+($N41*'fnd base rates'!D$17)
+($O41*'fnd base rates'!D$18)
+($P41*VLOOKUP($S41+12,rate_basefnd,4)))
*$R41</f>
        <v>6231.4028400000007</v>
      </c>
      <c r="W41" s="68">
        <f>(($D41*'fnd base rates'!E$7)
+($E41*'fnd base rates'!E$8)
+($F41*'fnd base rates'!E$9)
+($G41*'fnd base rates'!E$10)
+($H41*'fnd base rates'!E$11)
+($I41*'fnd base rates'!E$12)
+($J41*'fnd base rates'!E$13)
+($K41*'fnd base rates'!E$14)
+($M41*'fnd base rates'!E$16)
+($N41*'fnd base rates'!E$17)
+($O41*'fnd base rates'!E$18)
+($P41*VLOOKUP($S41+12,rate_basefnd,5)))
*$R41</f>
        <v>45333.292435200005</v>
      </c>
      <c r="X41" s="68">
        <f>(($D41*'fnd base rates'!F$7)
+($E41*'fnd base rates'!F$8)
+($F41*'fnd base rates'!F$9)
+($G41*'fnd base rates'!F$10)
+($H41*'fnd base rates'!F$11)
+($I41*'fnd base rates'!F$12)
+($J41*'fnd base rates'!F$13)
+($K41*'fnd base rates'!F$14)
+($M41*'fnd base rates'!F$16)
+($N41*'fnd base rates'!F$17)
+($O41*'fnd base rates'!F$18)
+($P41*VLOOKUP($S41+12,rate_basefnd,6)))
*$R41</f>
        <v>5005.7119632000004</v>
      </c>
      <c r="Y41" s="68">
        <f>(($D41*'fnd base rates'!G$7)
+($E41*'fnd base rates'!G$8)
+($F41*'fnd base rates'!G$9)
+($G41*'fnd base rates'!G$10)
+($H41*'fnd base rates'!G$11)
+($I41*'fnd base rates'!G$12)
+($J41*'fnd base rates'!G$13)
+($K41*'fnd base rates'!G$14)
+($M41*'fnd base rates'!G$16)
+($N41*'fnd base rates'!G$17)
+($O41*'fnd base rates'!G$18)
+($P41*VLOOKUP($S41+12,rate_basefnd,7)))
*$R41</f>
        <v>1901.9352575999999</v>
      </c>
      <c r="Z41" s="68">
        <f>(($D41*'fnd base rates'!H$7)
+($E41*'fnd base rates'!H$8)
+($F41*'fnd base rates'!H$9)
+($G41*'fnd base rates'!H$10)
+($H41*'fnd base rates'!H$11)
+($I41*'fnd base rates'!H$12)
+($J41*'fnd base rates'!H$13)
+($K41*'fnd base rates'!H$14)
+($M41*'fnd base rates'!H$16)
+($N41*'fnd base rates'!H$17)
+($O41*'fnd base rates'!H$18)
+($P41*VLOOKUP($S41+12,rate_basefnd,8)))</f>
        <v>3828.4560000000001</v>
      </c>
      <c r="AA41" s="68">
        <f>(($D41*'fnd base rates'!I$7)
+($E41*'fnd base rates'!I$8)
+($F41*'fnd base rates'!I$9)
+($G41*'fnd base rates'!I$10)
+($H41*'fnd base rates'!I$11)
+($I41*'fnd base rates'!I$12)
+($J41*'fnd base rates'!I$13)
+($K41*'fnd base rates'!I$14)
+($M41*'fnd base rates'!I$16)
+($N41*'fnd base rates'!I$17)
+($O41*'fnd base rates'!I$18)
+($P41*VLOOKUP($S41+12,rate_basefnd,9)))
*$R41</f>
        <v>3055.3849800000007</v>
      </c>
      <c r="AB41" s="68">
        <f>(($D41*'fnd base rates'!J$7)
+($E41*'fnd base rates'!J$8)
+($F41*'fnd base rates'!J$9)
+($G41*'fnd base rates'!J$10)
+($H41*'fnd base rates'!J$11)
+($I41*'fnd base rates'!J$12)
+($J41*'fnd base rates'!J$13)
+($K41*'fnd base rates'!J$14)
+($M41*'fnd base rates'!J$16)
+($N41*'fnd base rates'!J$17)
+($O41*'fnd base rates'!J$18)
+($P41*VLOOKUP($S41+12,rate_basefnd,10)))
*$R41</f>
        <v>6567.2374800000007</v>
      </c>
      <c r="AC41" s="68">
        <f>(($D41*'fnd base rates'!K$7)
+($E41*'fnd base rates'!K$8)
+($F41*'fnd base rates'!K$9)
+($G41*'fnd base rates'!K$10)
+($H41*'fnd base rates'!K$11)
+($I41*'fnd base rates'!K$12)
+($J41*'fnd base rates'!K$13)
+($K41*'fnd base rates'!K$14)
+($M41*'fnd base rates'!K$16)
+($N41*'fnd base rates'!K$17)
+($O41*'fnd base rates'!K$18)
+($P41*VLOOKUP($S41+12,rate_basefnd,11)))
*$R41</f>
        <v>6529.0906440000008</v>
      </c>
      <c r="AD41" s="68">
        <f>(($D41*'fnd base rates'!L$7)
+($E41*'fnd base rates'!L$8)
+($F41*'fnd base rates'!L$9)
+($G41*'fnd base rates'!L$10)
+($H41*'fnd base rates'!L$11)
+($I41*'fnd base rates'!L$12)
+($J41*'fnd base rates'!L$13)
+($K41*'fnd base rates'!L$14)
+($M41*'fnd base rates'!L$16)
+($N41*'fnd base rates'!L$17)
+($O41*'fnd base rates'!L$18)
+($P41*VLOOKUP($S41+12,rate_basefnd,12)))</f>
        <v>13213.9552</v>
      </c>
      <c r="AE41" s="68">
        <f>(($D41*'fnd base rates'!M$7)
+($E41*'fnd base rates'!M$8)
+($F41*'fnd base rates'!M$9)
+($G41*'fnd base rates'!M$10)
+($H41*'fnd base rates'!M$11)
+($I41*'fnd base rates'!M$12)
+($J41*'fnd base rates'!M$13)
+($K41*'fnd base rates'!M$14)
+($M41*'fnd base rates'!M$16)
+($N41*'fnd base rates'!M$17)
+($O41*'fnd base rates'!M$18)
+($P41*VLOOKUP($S41+12,rate_basefnd,13)))</f>
        <v>0</v>
      </c>
      <c r="AF41" s="3">
        <f t="shared" si="1"/>
        <v>95003.185292800001</v>
      </c>
      <c r="AH41" s="205">
        <f t="shared" si="2"/>
        <v>412035220</v>
      </c>
      <c r="AI41" s="3" t="str">
        <f t="shared" si="6"/>
        <v>412</v>
      </c>
      <c r="AJ41" s="1" t="str">
        <f t="shared" si="7"/>
        <v>035</v>
      </c>
      <c r="AK41" s="1" t="str">
        <f t="shared" si="8"/>
        <v>220</v>
      </c>
      <c r="AL41" s="3">
        <f t="shared" si="3"/>
        <v>1</v>
      </c>
      <c r="AM41" s="3">
        <f t="shared" si="9"/>
        <v>4</v>
      </c>
      <c r="AN41" s="3">
        <f t="shared" si="10"/>
        <v>95003.185292800001</v>
      </c>
      <c r="AO41" s="3">
        <f t="shared" si="11"/>
        <v>23751</v>
      </c>
      <c r="AP41" s="3">
        <f t="shared" si="4"/>
        <v>7511</v>
      </c>
      <c r="AQ41" s="3">
        <v>16240</v>
      </c>
      <c r="AS41" s="68"/>
      <c r="AT41" s="68"/>
      <c r="AX41" s="4">
        <f t="shared" si="12"/>
        <v>0</v>
      </c>
      <c r="AZ41" s="4">
        <f t="shared" si="13"/>
        <v>0</v>
      </c>
      <c r="BB41" s="4"/>
    </row>
    <row r="42" spans="1:54" s="3" customFormat="1">
      <c r="A42" s="205" t="str">
        <f t="shared" si="5"/>
        <v>412</v>
      </c>
      <c r="B42" s="1">
        <v>412035238</v>
      </c>
      <c r="C42" s="7" t="s">
        <v>23</v>
      </c>
      <c r="D42" s="8">
        <f>'fnd enro'!D42</f>
        <v>0</v>
      </c>
      <c r="E42" s="8">
        <f>'fnd enro'!E42</f>
        <v>0</v>
      </c>
      <c r="F42" s="8">
        <f>'fnd enro'!F42</f>
        <v>0</v>
      </c>
      <c r="G42" s="8">
        <f>'fnd enro'!G42</f>
        <v>1</v>
      </c>
      <c r="H42" s="8">
        <f>'fnd enro'!H42</f>
        <v>0</v>
      </c>
      <c r="I42" s="8">
        <f>'fnd enro'!I42</f>
        <v>0</v>
      </c>
      <c r="J42" s="8">
        <f>'fnd enro'!J42</f>
        <v>0</v>
      </c>
      <c r="K42" s="9">
        <f>'fnd enro'!K42</f>
        <v>0.04</v>
      </c>
      <c r="L42" s="8">
        <f>'fnd enro'!L42</f>
        <v>0</v>
      </c>
      <c r="M42" s="8">
        <f>'fnd enro'!M42</f>
        <v>0</v>
      </c>
      <c r="N42" s="8">
        <f>'fnd enro'!N42</f>
        <v>0</v>
      </c>
      <c r="O42" s="8">
        <f>'fnd enro'!O42</f>
        <v>0</v>
      </c>
      <c r="P42" s="8">
        <f>'fnd enro'!P42</f>
        <v>1</v>
      </c>
      <c r="Q42" s="8">
        <f>'fnd enro'!R42</f>
        <v>1</v>
      </c>
      <c r="R42" s="9">
        <f t="shared" si="0"/>
        <v>1.0860000000000001</v>
      </c>
      <c r="S42" s="8">
        <f>VALUE('fnd enro'!Q42)</f>
        <v>6</v>
      </c>
      <c r="T42" s="1"/>
      <c r="U42" s="68">
        <f>(($D42*'fnd base rates'!C$7)
+($E42*'fnd base rates'!C$8)
+($F42*'fnd base rates'!C$9)
+($G42*'fnd base rates'!C$10)
+($H42*'fnd base rates'!C$11)
+($I42*'fnd base rates'!C$12)
+($J42*'fnd base rates'!C$13)
+($K42*'fnd base rates'!C$14)
+($M42*'fnd base rates'!C$16)
+($N42*'fnd base rates'!C$17)
+($O42*'fnd base rates'!C$18)
+($P42*VLOOKUP($S42+12,rate_basefnd,3)))
*$R42</f>
        <v>738.31840320000015</v>
      </c>
      <c r="V42" s="68">
        <f>(($D42*'fnd base rates'!D$7)
+($E42*'fnd base rates'!D$8)
+($F42*'fnd base rates'!D$9)
+($G42*'fnd base rates'!D$10)
+($H42*'fnd base rates'!D$11)
+($I42*'fnd base rates'!D$12)
+($J42*'fnd base rates'!D$13)
+($K42*'fnd base rates'!D$14)
+($M42*'fnd base rates'!D$16)
+($N42*'fnd base rates'!D$17)
+($O42*'fnd base rates'!D$18)
+($P42*VLOOKUP($S42+12,rate_basefnd,4)))
*$R42</f>
        <v>1334.3573400000002</v>
      </c>
      <c r="W42" s="68">
        <f>(($D42*'fnd base rates'!E$7)
+($E42*'fnd base rates'!E$8)
+($F42*'fnd base rates'!E$9)
+($G42*'fnd base rates'!E$10)
+($H42*'fnd base rates'!E$11)
+($I42*'fnd base rates'!E$12)
+($J42*'fnd base rates'!E$13)
+($K42*'fnd base rates'!E$14)
+($M42*'fnd base rates'!E$16)
+($N42*'fnd base rates'!E$17)
+($O42*'fnd base rates'!E$18)
+($P42*VLOOKUP($S42+12,rate_basefnd,5)))
*$R42</f>
        <v>8719.1582088000014</v>
      </c>
      <c r="X42" s="68">
        <f>(($D42*'fnd base rates'!F$7)
+($E42*'fnd base rates'!F$8)
+($F42*'fnd base rates'!F$9)
+($G42*'fnd base rates'!F$10)
+($H42*'fnd base rates'!F$11)
+($I42*'fnd base rates'!F$12)
+($J42*'fnd base rates'!F$13)
+($K42*'fnd base rates'!F$14)
+($M42*'fnd base rates'!F$16)
+($N42*'fnd base rates'!F$17)
+($O42*'fnd base rates'!F$18)
+($P42*VLOOKUP($S42+12,rate_basefnd,6)))
*$R42</f>
        <v>1518.0464208000001</v>
      </c>
      <c r="Y42" s="68">
        <f>(($D42*'fnd base rates'!G$7)
+($E42*'fnd base rates'!G$8)
+($F42*'fnd base rates'!G$9)
+($G42*'fnd base rates'!G$10)
+($H42*'fnd base rates'!G$11)
+($I42*'fnd base rates'!G$12)
+($J42*'fnd base rates'!G$13)
+($K42*'fnd base rates'!G$14)
+($M42*'fnd base rates'!G$16)
+($N42*'fnd base rates'!G$17)
+($O42*'fnd base rates'!G$18)
+($P42*VLOOKUP($S42+12,rate_basefnd,7)))
*$R42</f>
        <v>385.10689440000004</v>
      </c>
      <c r="Z42" s="68">
        <f>(($D42*'fnd base rates'!H$7)
+($E42*'fnd base rates'!H$8)
+($F42*'fnd base rates'!H$9)
+($G42*'fnd base rates'!H$10)
+($H42*'fnd base rates'!H$11)
+($I42*'fnd base rates'!H$12)
+($J42*'fnd base rates'!H$13)
+($K42*'fnd base rates'!H$14)
+($M42*'fnd base rates'!H$16)
+($N42*'fnd base rates'!H$17)
+($O42*'fnd base rates'!H$18)
+($P42*VLOOKUP($S42+12,rate_basefnd,8)))</f>
        <v>608.89400000000001</v>
      </c>
      <c r="AA42" s="68">
        <f>(($D42*'fnd base rates'!I$7)
+($E42*'fnd base rates'!I$8)
+($F42*'fnd base rates'!I$9)
+($G42*'fnd base rates'!I$10)
+($H42*'fnd base rates'!I$11)
+($I42*'fnd base rates'!I$12)
+($J42*'fnd base rates'!I$13)
+($K42*'fnd base rates'!I$14)
+($M42*'fnd base rates'!I$16)
+($N42*'fnd base rates'!I$17)
+($O42*'fnd base rates'!I$18)
+($P42*VLOOKUP($S42+12,rate_basefnd,9)))
*$R42</f>
        <v>655.22724000000005</v>
      </c>
      <c r="AB42" s="68">
        <f>(($D42*'fnd base rates'!J$7)
+($E42*'fnd base rates'!J$8)
+($F42*'fnd base rates'!J$9)
+($G42*'fnd base rates'!J$10)
+($H42*'fnd base rates'!J$11)
+($I42*'fnd base rates'!J$12)
+($J42*'fnd base rates'!J$13)
+($K42*'fnd base rates'!J$14)
+($M42*'fnd base rates'!J$16)
+($N42*'fnd base rates'!J$17)
+($O42*'fnd base rates'!J$18)
+($P42*VLOOKUP($S42+12,rate_basefnd,10)))
*$R42</f>
        <v>1031.03754</v>
      </c>
      <c r="AC42" s="68">
        <f>(($D42*'fnd base rates'!K$7)
+($E42*'fnd base rates'!K$8)
+($F42*'fnd base rates'!K$9)
+($G42*'fnd base rates'!K$10)
+($H42*'fnd base rates'!K$11)
+($I42*'fnd base rates'!K$12)
+($J42*'fnd base rates'!K$13)
+($K42*'fnd base rates'!K$14)
+($M42*'fnd base rates'!K$16)
+($N42*'fnd base rates'!K$17)
+($O42*'fnd base rates'!K$18)
+($P42*VLOOKUP($S42+12,rate_basefnd,11)))
*$R42</f>
        <v>1330.986396</v>
      </c>
      <c r="AD42" s="68">
        <f>(($D42*'fnd base rates'!L$7)
+($E42*'fnd base rates'!L$8)
+($F42*'fnd base rates'!L$9)
+($G42*'fnd base rates'!L$10)
+($H42*'fnd base rates'!L$11)
+($I42*'fnd base rates'!L$12)
+($J42*'fnd base rates'!L$13)
+($K42*'fnd base rates'!L$14)
+($M42*'fnd base rates'!L$16)
+($N42*'fnd base rates'!L$17)
+($O42*'fnd base rates'!L$18)
+($P42*VLOOKUP($S42+12,rate_basefnd,12)))</f>
        <v>2958.1387999999997</v>
      </c>
      <c r="AE42" s="68">
        <f>(($D42*'fnd base rates'!M$7)
+($E42*'fnd base rates'!M$8)
+($F42*'fnd base rates'!M$9)
+($G42*'fnd base rates'!M$10)
+($H42*'fnd base rates'!M$11)
+($I42*'fnd base rates'!M$12)
+($J42*'fnd base rates'!M$13)
+($K42*'fnd base rates'!M$14)
+($M42*'fnd base rates'!M$16)
+($N42*'fnd base rates'!M$17)
+($O42*'fnd base rates'!M$18)
+($P42*VLOOKUP($S42+12,rate_basefnd,13)))</f>
        <v>0</v>
      </c>
      <c r="AF42" s="3">
        <f t="shared" si="1"/>
        <v>19279.271243200001</v>
      </c>
      <c r="AH42" s="205">
        <f t="shared" si="2"/>
        <v>412035238</v>
      </c>
      <c r="AI42" s="3" t="str">
        <f t="shared" si="6"/>
        <v>412</v>
      </c>
      <c r="AJ42" s="1" t="str">
        <f t="shared" si="7"/>
        <v>035</v>
      </c>
      <c r="AK42" s="1" t="str">
        <f t="shared" si="8"/>
        <v>238</v>
      </c>
      <c r="AL42" s="3">
        <f t="shared" si="3"/>
        <v>1</v>
      </c>
      <c r="AM42" s="3">
        <f t="shared" si="9"/>
        <v>1</v>
      </c>
      <c r="AN42" s="3">
        <f t="shared" si="10"/>
        <v>19279.271243200001</v>
      </c>
      <c r="AO42" s="3">
        <f t="shared" si="11"/>
        <v>19279</v>
      </c>
      <c r="AP42" s="3">
        <f t="shared" si="4"/>
        <v>624</v>
      </c>
      <c r="AQ42" s="3">
        <v>18655</v>
      </c>
      <c r="AS42" s="68"/>
      <c r="AT42" s="68"/>
      <c r="AX42" s="4">
        <f t="shared" si="12"/>
        <v>0</v>
      </c>
      <c r="AZ42" s="4">
        <f t="shared" si="13"/>
        <v>0</v>
      </c>
      <c r="BB42" s="4"/>
    </row>
    <row r="43" spans="1:54" s="3" customFormat="1">
      <c r="A43" s="205" t="str">
        <f t="shared" si="5"/>
        <v>412</v>
      </c>
      <c r="B43" s="1">
        <v>412035244</v>
      </c>
      <c r="C43" s="7" t="s">
        <v>23</v>
      </c>
      <c r="D43" s="8">
        <f>'fnd enro'!D43</f>
        <v>0</v>
      </c>
      <c r="E43" s="8">
        <f>'fnd enro'!E43</f>
        <v>0</v>
      </c>
      <c r="F43" s="8">
        <f>'fnd enro'!F43</f>
        <v>0</v>
      </c>
      <c r="G43" s="8">
        <f>'fnd enro'!G43</f>
        <v>0</v>
      </c>
      <c r="H43" s="8">
        <f>'fnd enro'!H43</f>
        <v>2</v>
      </c>
      <c r="I43" s="8">
        <f>'fnd enro'!I43</f>
        <v>2</v>
      </c>
      <c r="J43" s="8">
        <f>'fnd enro'!J43</f>
        <v>0</v>
      </c>
      <c r="K43" s="9">
        <f>'fnd enro'!K43</f>
        <v>0.16</v>
      </c>
      <c r="L43" s="8">
        <f>'fnd enro'!L43</f>
        <v>0</v>
      </c>
      <c r="M43" s="8">
        <f>'fnd enro'!M43</f>
        <v>0</v>
      </c>
      <c r="N43" s="8">
        <f>'fnd enro'!N43</f>
        <v>1</v>
      </c>
      <c r="O43" s="8">
        <f>'fnd enro'!O43</f>
        <v>1</v>
      </c>
      <c r="P43" s="8">
        <f>'fnd enro'!P43</f>
        <v>2</v>
      </c>
      <c r="Q43" s="8">
        <f>'fnd enro'!R43</f>
        <v>4</v>
      </c>
      <c r="R43" s="9">
        <f t="shared" si="0"/>
        <v>1.0860000000000001</v>
      </c>
      <c r="S43" s="8">
        <f>VALUE('fnd enro'!Q43)</f>
        <v>10</v>
      </c>
      <c r="T43" s="1"/>
      <c r="U43" s="68">
        <f>(($D43*'fnd base rates'!C$7)
+($E43*'fnd base rates'!C$8)
+($F43*'fnd base rates'!C$9)
+($G43*'fnd base rates'!C$10)
+($H43*'fnd base rates'!C$11)
+($I43*'fnd base rates'!C$12)
+($J43*'fnd base rates'!C$13)
+($K43*'fnd base rates'!C$14)
+($M43*'fnd base rates'!C$16)
+($N43*'fnd base rates'!C$17)
+($O43*'fnd base rates'!C$18)
+($P43*VLOOKUP($S43+12,rate_basefnd,3)))
*$R43</f>
        <v>3162.5023728000006</v>
      </c>
      <c r="V43" s="68">
        <f>(($D43*'fnd base rates'!D$7)
+($E43*'fnd base rates'!D$8)
+($F43*'fnd base rates'!D$9)
+($G43*'fnd base rates'!D$10)
+($H43*'fnd base rates'!D$11)
+($I43*'fnd base rates'!D$12)
+($J43*'fnd base rates'!D$13)
+($K43*'fnd base rates'!D$14)
+($M43*'fnd base rates'!D$16)
+($N43*'fnd base rates'!D$17)
+($O43*'fnd base rates'!D$18)
+($P43*VLOOKUP($S43+12,rate_basefnd,4)))
*$R43</f>
        <v>5406.1731600000003</v>
      </c>
      <c r="W43" s="68">
        <f>(($D43*'fnd base rates'!E$7)
+($E43*'fnd base rates'!E$8)
+($F43*'fnd base rates'!E$9)
+($G43*'fnd base rates'!E$10)
+($H43*'fnd base rates'!E$11)
+($I43*'fnd base rates'!E$12)
+($J43*'fnd base rates'!E$13)
+($K43*'fnd base rates'!E$14)
+($M43*'fnd base rates'!E$16)
+($N43*'fnd base rates'!E$17)
+($O43*'fnd base rates'!E$18)
+($P43*VLOOKUP($S43+12,rate_basefnd,5)))
*$R43</f>
        <v>35527.233715199996</v>
      </c>
      <c r="X43" s="68">
        <f>(($D43*'fnd base rates'!F$7)
+($E43*'fnd base rates'!F$8)
+($F43*'fnd base rates'!F$9)
+($G43*'fnd base rates'!F$10)
+($H43*'fnd base rates'!F$11)
+($I43*'fnd base rates'!F$12)
+($J43*'fnd base rates'!F$13)
+($K43*'fnd base rates'!F$14)
+($M43*'fnd base rates'!F$16)
+($N43*'fnd base rates'!F$17)
+($O43*'fnd base rates'!F$18)
+($P43*VLOOKUP($S43+12,rate_basefnd,6)))
*$R43</f>
        <v>5136.4229231999998</v>
      </c>
      <c r="Y43" s="68">
        <f>(($D43*'fnd base rates'!G$7)
+($E43*'fnd base rates'!G$8)
+($F43*'fnd base rates'!G$9)
+($G43*'fnd base rates'!G$10)
+($H43*'fnd base rates'!G$11)
+($I43*'fnd base rates'!G$12)
+($J43*'fnd base rates'!G$13)
+($K43*'fnd base rates'!G$14)
+($M43*'fnd base rates'!G$16)
+($N43*'fnd base rates'!G$17)
+($O43*'fnd base rates'!G$18)
+($P43*VLOOKUP($S43+12,rate_basefnd,7)))
*$R43</f>
        <v>1516.6007376000002</v>
      </c>
      <c r="Z43" s="68">
        <f>(($D43*'fnd base rates'!H$7)
+($E43*'fnd base rates'!H$8)
+($F43*'fnd base rates'!H$9)
+($G43*'fnd base rates'!H$10)
+($H43*'fnd base rates'!H$11)
+($I43*'fnd base rates'!H$12)
+($J43*'fnd base rates'!H$13)
+($K43*'fnd base rates'!H$14)
+($M43*'fnd base rates'!H$16)
+($N43*'fnd base rates'!H$17)
+($O43*'fnd base rates'!H$18)
+($P43*VLOOKUP($S43+12,rate_basefnd,8)))</f>
        <v>3435.3160000000003</v>
      </c>
      <c r="AA43" s="68">
        <f>(($D43*'fnd base rates'!I$7)
+($E43*'fnd base rates'!I$8)
+($F43*'fnd base rates'!I$9)
+($G43*'fnd base rates'!I$10)
+($H43*'fnd base rates'!I$11)
+($I43*'fnd base rates'!I$12)
+($J43*'fnd base rates'!I$13)
+($K43*'fnd base rates'!I$14)
+($M43*'fnd base rates'!I$16)
+($N43*'fnd base rates'!I$17)
+($O43*'fnd base rates'!I$18)
+($P43*VLOOKUP($S43+12,rate_basefnd,9)))
*$R43</f>
        <v>2708.1473400000004</v>
      </c>
      <c r="AB43" s="68">
        <f>(($D43*'fnd base rates'!J$7)
+($E43*'fnd base rates'!J$8)
+($F43*'fnd base rates'!J$9)
+($G43*'fnd base rates'!J$10)
+($H43*'fnd base rates'!J$11)
+($I43*'fnd base rates'!J$12)
+($J43*'fnd base rates'!J$13)
+($K43*'fnd base rates'!J$14)
+($M43*'fnd base rates'!J$16)
+($N43*'fnd base rates'!J$17)
+($O43*'fnd base rates'!J$18)
+($P43*VLOOKUP($S43+12,rate_basefnd,10)))
*$R43</f>
        <v>4480.6948200000006</v>
      </c>
      <c r="AC43" s="68">
        <f>(($D43*'fnd base rates'!K$7)
+($E43*'fnd base rates'!K$8)
+($F43*'fnd base rates'!K$9)
+($G43*'fnd base rates'!K$10)
+($H43*'fnd base rates'!K$11)
+($I43*'fnd base rates'!K$12)
+($J43*'fnd base rates'!K$13)
+($K43*'fnd base rates'!K$14)
+($M43*'fnd base rates'!K$16)
+($N43*'fnd base rates'!K$17)
+($O43*'fnd base rates'!K$18)
+($P43*VLOOKUP($S43+12,rate_basefnd,11)))
*$R43</f>
        <v>6567.7631040000015</v>
      </c>
      <c r="AD43" s="68">
        <f>(($D43*'fnd base rates'!L$7)
+($E43*'fnd base rates'!L$8)
+($F43*'fnd base rates'!L$9)
+($G43*'fnd base rates'!L$10)
+($H43*'fnd base rates'!L$11)
+($I43*'fnd base rates'!L$12)
+($J43*'fnd base rates'!L$13)
+($K43*'fnd base rates'!L$14)
+($M43*'fnd base rates'!L$16)
+($N43*'fnd base rates'!L$17)
+($O43*'fnd base rates'!L$18)
+($P43*VLOOKUP($S43+12,rate_basefnd,12)))</f>
        <v>12084.735199999999</v>
      </c>
      <c r="AE43" s="68">
        <f>(($D43*'fnd base rates'!M$7)
+($E43*'fnd base rates'!M$8)
+($F43*'fnd base rates'!M$9)
+($G43*'fnd base rates'!M$10)
+($H43*'fnd base rates'!M$11)
+($I43*'fnd base rates'!M$12)
+($J43*'fnd base rates'!M$13)
+($K43*'fnd base rates'!M$14)
+($M43*'fnd base rates'!M$16)
+($N43*'fnd base rates'!M$17)
+($O43*'fnd base rates'!M$18)
+($P43*VLOOKUP($S43+12,rate_basefnd,13)))</f>
        <v>0</v>
      </c>
      <c r="AF43" s="3">
        <f t="shared" si="1"/>
        <v>80025.589372799994</v>
      </c>
      <c r="AH43" s="205">
        <f t="shared" si="2"/>
        <v>412035244</v>
      </c>
      <c r="AI43" s="3" t="str">
        <f t="shared" si="6"/>
        <v>412</v>
      </c>
      <c r="AJ43" s="1" t="str">
        <f t="shared" si="7"/>
        <v>035</v>
      </c>
      <c r="AK43" s="1" t="str">
        <f t="shared" si="8"/>
        <v>244</v>
      </c>
      <c r="AL43" s="3">
        <f t="shared" si="3"/>
        <v>1</v>
      </c>
      <c r="AM43" s="3">
        <f t="shared" si="9"/>
        <v>4</v>
      </c>
      <c r="AN43" s="3">
        <f t="shared" si="10"/>
        <v>80025.589372799994</v>
      </c>
      <c r="AO43" s="3">
        <f t="shared" si="11"/>
        <v>20006</v>
      </c>
      <c r="AP43" s="3">
        <f t="shared" si="4"/>
        <v>8627</v>
      </c>
      <c r="AQ43" s="3">
        <v>11379</v>
      </c>
      <c r="AS43" s="68"/>
      <c r="AT43" s="68"/>
      <c r="AX43" s="4">
        <f t="shared" si="12"/>
        <v>0</v>
      </c>
      <c r="AZ43" s="4">
        <f t="shared" si="13"/>
        <v>0</v>
      </c>
      <c r="BB43" s="4"/>
    </row>
    <row r="44" spans="1:54" s="3" customFormat="1">
      <c r="A44" s="205" t="str">
        <f t="shared" si="5"/>
        <v>412</v>
      </c>
      <c r="B44" s="1">
        <v>412035274</v>
      </c>
      <c r="C44" s="7" t="s">
        <v>23</v>
      </c>
      <c r="D44" s="8">
        <f>'fnd enro'!D44</f>
        <v>0</v>
      </c>
      <c r="E44" s="8">
        <f>'fnd enro'!E44</f>
        <v>0</v>
      </c>
      <c r="F44" s="8">
        <f>'fnd enro'!F44</f>
        <v>0</v>
      </c>
      <c r="G44" s="8">
        <f>'fnd enro'!G44</f>
        <v>0</v>
      </c>
      <c r="H44" s="8">
        <f>'fnd enro'!H44</f>
        <v>0</v>
      </c>
      <c r="I44" s="8">
        <f>'fnd enro'!I44</f>
        <v>1</v>
      </c>
      <c r="J44" s="8">
        <f>'fnd enro'!J44</f>
        <v>0</v>
      </c>
      <c r="K44" s="9">
        <f>'fnd enro'!K44</f>
        <v>0.04</v>
      </c>
      <c r="L44" s="8">
        <f>'fnd enro'!L44</f>
        <v>0</v>
      </c>
      <c r="M44" s="8">
        <f>'fnd enro'!M44</f>
        <v>0</v>
      </c>
      <c r="N44" s="8">
        <f>'fnd enro'!N44</f>
        <v>0</v>
      </c>
      <c r="O44" s="8">
        <f>'fnd enro'!O44</f>
        <v>0</v>
      </c>
      <c r="P44" s="8">
        <f>'fnd enro'!P44</f>
        <v>1</v>
      </c>
      <c r="Q44" s="8">
        <f>'fnd enro'!R44</f>
        <v>1</v>
      </c>
      <c r="R44" s="9">
        <f t="shared" si="0"/>
        <v>1.0860000000000001</v>
      </c>
      <c r="S44" s="8">
        <f>VALUE('fnd enro'!Q44)</f>
        <v>9</v>
      </c>
      <c r="T44" s="1"/>
      <c r="U44" s="68">
        <f>(($D44*'fnd base rates'!C$7)
+($E44*'fnd base rates'!C$8)
+($F44*'fnd base rates'!C$9)
+($G44*'fnd base rates'!C$10)
+($H44*'fnd base rates'!C$11)
+($I44*'fnd base rates'!C$12)
+($J44*'fnd base rates'!C$13)
+($K44*'fnd base rates'!C$14)
+($M44*'fnd base rates'!C$16)
+($N44*'fnd base rates'!C$17)
+($O44*'fnd base rates'!C$18)
+($P44*VLOOKUP($S44+12,rate_basefnd,3)))
*$R44</f>
        <v>766.31548320000013</v>
      </c>
      <c r="V44" s="68">
        <f>(($D44*'fnd base rates'!D$7)
+($E44*'fnd base rates'!D$8)
+($F44*'fnd base rates'!D$9)
+($G44*'fnd base rates'!D$10)
+($H44*'fnd base rates'!D$11)
+($I44*'fnd base rates'!D$12)
+($J44*'fnd base rates'!D$13)
+($K44*'fnd base rates'!D$14)
+($M44*'fnd base rates'!D$16)
+($N44*'fnd base rates'!D$17)
+($O44*'fnd base rates'!D$18)
+($P44*VLOOKUP($S44+12,rate_basefnd,4)))
*$R44</f>
        <v>1466.97966</v>
      </c>
      <c r="W44" s="68">
        <f>(($D44*'fnd base rates'!E$7)
+($E44*'fnd base rates'!E$8)
+($F44*'fnd base rates'!E$9)
+($G44*'fnd base rates'!E$10)
+($H44*'fnd base rates'!E$11)
+($I44*'fnd base rates'!E$12)
+($J44*'fnd base rates'!E$13)
+($K44*'fnd base rates'!E$14)
+($M44*'fnd base rates'!E$16)
+($N44*'fnd base rates'!E$17)
+($O44*'fnd base rates'!E$18)
+($P44*VLOOKUP($S44+12,rate_basefnd,5)))
*$R44</f>
        <v>11256.879568799999</v>
      </c>
      <c r="X44" s="68">
        <f>(($D44*'fnd base rates'!F$7)
+($E44*'fnd base rates'!F$8)
+($F44*'fnd base rates'!F$9)
+($G44*'fnd base rates'!F$10)
+($H44*'fnd base rates'!F$11)
+($I44*'fnd base rates'!F$12)
+($J44*'fnd base rates'!F$13)
+($K44*'fnd base rates'!F$14)
+($M44*'fnd base rates'!F$16)
+($N44*'fnd base rates'!F$17)
+($O44*'fnd base rates'!F$18)
+($P44*VLOOKUP($S44+12,rate_basefnd,6)))
*$R44</f>
        <v>1083.6681407999999</v>
      </c>
      <c r="Y44" s="68">
        <f>(($D44*'fnd base rates'!G$7)
+($E44*'fnd base rates'!G$8)
+($F44*'fnd base rates'!G$9)
+($G44*'fnd base rates'!G$10)
+($H44*'fnd base rates'!G$11)
+($I44*'fnd base rates'!G$12)
+($J44*'fnd base rates'!G$13)
+($K44*'fnd base rates'!G$14)
+($M44*'fnd base rates'!G$16)
+($N44*'fnd base rates'!G$17)
+($O44*'fnd base rates'!G$18)
+($P44*VLOOKUP($S44+12,rate_basefnd,7)))
*$R44</f>
        <v>456.45709439999996</v>
      </c>
      <c r="Z44" s="68">
        <f>(($D44*'fnd base rates'!H$7)
+($E44*'fnd base rates'!H$8)
+($F44*'fnd base rates'!H$9)
+($G44*'fnd base rates'!H$10)
+($H44*'fnd base rates'!H$11)
+($I44*'fnd base rates'!H$12)
+($J44*'fnd base rates'!H$13)
+($K44*'fnd base rates'!H$14)
+($M44*'fnd base rates'!H$16)
+($N44*'fnd base rates'!H$17)
+($O44*'fnd base rates'!H$18)
+($P44*VLOOKUP($S44+12,rate_basefnd,8)))</f>
        <v>955.70399999999995</v>
      </c>
      <c r="AA44" s="68">
        <f>(($D44*'fnd base rates'!I$7)
+($E44*'fnd base rates'!I$8)
+($F44*'fnd base rates'!I$9)
+($G44*'fnd base rates'!I$10)
+($H44*'fnd base rates'!I$11)
+($I44*'fnd base rates'!I$12)
+($J44*'fnd base rates'!I$13)
+($K44*'fnd base rates'!I$14)
+($M44*'fnd base rates'!I$16)
+($N44*'fnd base rates'!I$17)
+($O44*'fnd base rates'!I$18)
+($P44*VLOOKUP($S44+12,rate_basefnd,9)))
*$R44</f>
        <v>728.67342000000008</v>
      </c>
      <c r="AB44" s="68">
        <f>(($D44*'fnd base rates'!J$7)
+($E44*'fnd base rates'!J$8)
+($F44*'fnd base rates'!J$9)
+($G44*'fnd base rates'!J$10)
+($H44*'fnd base rates'!J$11)
+($I44*'fnd base rates'!J$12)
+($J44*'fnd base rates'!J$13)
+($K44*'fnd base rates'!J$14)
+($M44*'fnd base rates'!J$16)
+($N44*'fnd base rates'!J$17)
+($O44*'fnd base rates'!J$18)
+($P44*VLOOKUP($S44+12,rate_basefnd,10)))
*$R44</f>
        <v>1811.1873600000001</v>
      </c>
      <c r="AC44" s="68">
        <f>(($D44*'fnd base rates'!K$7)
+($E44*'fnd base rates'!K$8)
+($F44*'fnd base rates'!K$9)
+($G44*'fnd base rates'!K$10)
+($H44*'fnd base rates'!K$11)
+($I44*'fnd base rates'!K$12)
+($J44*'fnd base rates'!K$13)
+($K44*'fnd base rates'!K$14)
+($M44*'fnd base rates'!K$16)
+($N44*'fnd base rates'!K$17)
+($O44*'fnd base rates'!K$18)
+($P44*VLOOKUP($S44+12,rate_basefnd,11)))
*$R44</f>
        <v>1391.0421960000001</v>
      </c>
      <c r="AD44" s="68">
        <f>(($D44*'fnd base rates'!L$7)
+($E44*'fnd base rates'!L$8)
+($F44*'fnd base rates'!L$9)
+($G44*'fnd base rates'!L$10)
+($H44*'fnd base rates'!L$11)
+($I44*'fnd base rates'!L$12)
+($J44*'fnd base rates'!L$13)
+($K44*'fnd base rates'!L$14)
+($M44*'fnd base rates'!L$16)
+($N44*'fnd base rates'!L$17)
+($O44*'fnd base rates'!L$18)
+($P44*VLOOKUP($S44+12,rate_basefnd,12)))</f>
        <v>3085.7488000000003</v>
      </c>
      <c r="AE44" s="68">
        <f>(($D44*'fnd base rates'!M$7)
+($E44*'fnd base rates'!M$8)
+($F44*'fnd base rates'!M$9)
+($G44*'fnd base rates'!M$10)
+($H44*'fnd base rates'!M$11)
+($I44*'fnd base rates'!M$12)
+($J44*'fnd base rates'!M$13)
+($K44*'fnd base rates'!M$14)
+($M44*'fnd base rates'!M$16)
+($N44*'fnd base rates'!M$17)
+($O44*'fnd base rates'!M$18)
+($P44*VLOOKUP($S44+12,rate_basefnd,13)))</f>
        <v>0</v>
      </c>
      <c r="AF44" s="3">
        <f t="shared" si="1"/>
        <v>23002.655723200001</v>
      </c>
      <c r="AH44" s="205">
        <f t="shared" si="2"/>
        <v>412035274</v>
      </c>
      <c r="AI44" s="3" t="str">
        <f t="shared" si="6"/>
        <v>412</v>
      </c>
      <c r="AJ44" s="1" t="str">
        <f t="shared" si="7"/>
        <v>035</v>
      </c>
      <c r="AK44" s="1" t="str">
        <f t="shared" si="8"/>
        <v>274</v>
      </c>
      <c r="AL44" s="3">
        <f t="shared" si="3"/>
        <v>1</v>
      </c>
      <c r="AM44" s="3">
        <f t="shared" si="9"/>
        <v>1</v>
      </c>
      <c r="AN44" s="3">
        <f t="shared" si="10"/>
        <v>23002.655723200001</v>
      </c>
      <c r="AO44" s="3">
        <f t="shared" si="11"/>
        <v>23003</v>
      </c>
      <c r="AP44" s="3">
        <f t="shared" si="4"/>
        <v>10596</v>
      </c>
      <c r="AQ44" s="3">
        <v>12407</v>
      </c>
      <c r="AS44" s="68"/>
      <c r="AT44" s="68"/>
      <c r="AX44" s="4">
        <f t="shared" si="12"/>
        <v>0</v>
      </c>
      <c r="AZ44" s="4">
        <f t="shared" si="13"/>
        <v>0</v>
      </c>
      <c r="BB44" s="4"/>
    </row>
    <row r="45" spans="1:54" s="3" customFormat="1">
      <c r="A45" s="205" t="str">
        <f t="shared" si="5"/>
        <v>412</v>
      </c>
      <c r="B45" s="1">
        <v>412035285</v>
      </c>
      <c r="C45" s="7" t="s">
        <v>23</v>
      </c>
      <c r="D45" s="8">
        <f>'fnd enro'!D45</f>
        <v>0</v>
      </c>
      <c r="E45" s="8">
        <f>'fnd enro'!E45</f>
        <v>0</v>
      </c>
      <c r="F45" s="8">
        <f>'fnd enro'!F45</f>
        <v>0</v>
      </c>
      <c r="G45" s="8">
        <f>'fnd enro'!G45</f>
        <v>0</v>
      </c>
      <c r="H45" s="8">
        <f>'fnd enro'!H45</f>
        <v>2</v>
      </c>
      <c r="I45" s="8">
        <f>'fnd enro'!I45</f>
        <v>2</v>
      </c>
      <c r="J45" s="8">
        <f>'fnd enro'!J45</f>
        <v>0</v>
      </c>
      <c r="K45" s="9">
        <f>'fnd enro'!K45</f>
        <v>0.16</v>
      </c>
      <c r="L45" s="8">
        <f>'fnd enro'!L45</f>
        <v>0</v>
      </c>
      <c r="M45" s="8">
        <f>'fnd enro'!M45</f>
        <v>0</v>
      </c>
      <c r="N45" s="8">
        <f>'fnd enro'!N45</f>
        <v>1</v>
      </c>
      <c r="O45" s="8">
        <f>'fnd enro'!O45</f>
        <v>0</v>
      </c>
      <c r="P45" s="8">
        <f>'fnd enro'!P45</f>
        <v>2</v>
      </c>
      <c r="Q45" s="8">
        <f>'fnd enro'!R45</f>
        <v>4</v>
      </c>
      <c r="R45" s="9">
        <f t="shared" si="0"/>
        <v>1.0860000000000001</v>
      </c>
      <c r="S45" s="8">
        <f>VALUE('fnd enro'!Q45)</f>
        <v>9</v>
      </c>
      <c r="T45" s="1"/>
      <c r="U45" s="68">
        <f>(($D45*'fnd base rates'!C$7)
+($E45*'fnd base rates'!C$8)
+($F45*'fnd base rates'!C$9)
+($G45*'fnd base rates'!C$10)
+($H45*'fnd base rates'!C$11)
+($I45*'fnd base rates'!C$12)
+($J45*'fnd base rates'!C$13)
+($K45*'fnd base rates'!C$14)
+($M45*'fnd base rates'!C$16)
+($N45*'fnd base rates'!C$17)
+($O45*'fnd base rates'!C$18)
+($P45*VLOOKUP($S45+12,rate_basefnd,3)))
*$R45</f>
        <v>2975.4605928000001</v>
      </c>
      <c r="V45" s="68">
        <f>(($D45*'fnd base rates'!D$7)
+($E45*'fnd base rates'!D$8)
+($F45*'fnd base rates'!D$9)
+($G45*'fnd base rates'!D$10)
+($H45*'fnd base rates'!D$11)
+($I45*'fnd base rates'!D$12)
+($J45*'fnd base rates'!D$13)
+($K45*'fnd base rates'!D$14)
+($M45*'fnd base rates'!D$16)
+($N45*'fnd base rates'!D$17)
+($O45*'fnd base rates'!D$18)
+($P45*VLOOKUP($S45+12,rate_basefnd,4)))
*$R45</f>
        <v>5023.0215000000007</v>
      </c>
      <c r="W45" s="68">
        <f>(($D45*'fnd base rates'!E$7)
+($E45*'fnd base rates'!E$8)
+($F45*'fnd base rates'!E$9)
+($G45*'fnd base rates'!E$10)
+($H45*'fnd base rates'!E$11)
+($I45*'fnd base rates'!E$12)
+($J45*'fnd base rates'!E$13)
+($K45*'fnd base rates'!E$14)
+($M45*'fnd base rates'!E$16)
+($N45*'fnd base rates'!E$17)
+($O45*'fnd base rates'!E$18)
+($P45*VLOOKUP($S45+12,rate_basefnd,5)))
*$R45</f>
        <v>32601.071875200003</v>
      </c>
      <c r="X45" s="68">
        <f>(($D45*'fnd base rates'!F$7)
+($E45*'fnd base rates'!F$8)
+($F45*'fnd base rates'!F$9)
+($G45*'fnd base rates'!F$10)
+($H45*'fnd base rates'!F$11)
+($I45*'fnd base rates'!F$12)
+($J45*'fnd base rates'!F$13)
+($K45*'fnd base rates'!F$14)
+($M45*'fnd base rates'!F$16)
+($N45*'fnd base rates'!F$17)
+($O45*'fnd base rates'!F$18)
+($P45*VLOOKUP($S45+12,rate_basefnd,6)))
*$R45</f>
        <v>4841.6933831999995</v>
      </c>
      <c r="Y45" s="68">
        <f>(($D45*'fnd base rates'!G$7)
+($E45*'fnd base rates'!G$8)
+($F45*'fnd base rates'!G$9)
+($G45*'fnd base rates'!G$10)
+($H45*'fnd base rates'!G$11)
+($I45*'fnd base rates'!G$12)
+($J45*'fnd base rates'!G$13)
+($K45*'fnd base rates'!G$14)
+($M45*'fnd base rates'!G$16)
+($N45*'fnd base rates'!G$17)
+($O45*'fnd base rates'!G$18)
+($P45*VLOOKUP($S45+12,rate_basefnd,7)))
*$R45</f>
        <v>1390.5269976</v>
      </c>
      <c r="Z45" s="68">
        <f>(($D45*'fnd base rates'!H$7)
+($E45*'fnd base rates'!H$8)
+($F45*'fnd base rates'!H$9)
+($G45*'fnd base rates'!H$10)
+($H45*'fnd base rates'!H$11)
+($I45*'fnd base rates'!H$12)
+($J45*'fnd base rates'!H$13)
+($K45*'fnd base rates'!H$14)
+($M45*'fnd base rates'!H$16)
+($N45*'fnd base rates'!H$17)
+($O45*'fnd base rates'!H$18)
+($P45*VLOOKUP($S45+12,rate_basefnd,8)))</f>
        <v>3235.5460000000003</v>
      </c>
      <c r="AA45" s="68">
        <f>(($D45*'fnd base rates'!I$7)
+($E45*'fnd base rates'!I$8)
+($F45*'fnd base rates'!I$9)
+($G45*'fnd base rates'!I$10)
+($H45*'fnd base rates'!I$11)
+($I45*'fnd base rates'!I$12)
+($J45*'fnd base rates'!I$13)
+($K45*'fnd base rates'!I$14)
+($M45*'fnd base rates'!I$16)
+($N45*'fnd base rates'!I$17)
+($O45*'fnd base rates'!I$18)
+($P45*VLOOKUP($S45+12,rate_basefnd,9)))
*$R45</f>
        <v>2546.8763400000003</v>
      </c>
      <c r="AB45" s="68">
        <f>(($D45*'fnd base rates'!J$7)
+($E45*'fnd base rates'!J$8)
+($F45*'fnd base rates'!J$9)
+($G45*'fnd base rates'!J$10)
+($H45*'fnd base rates'!J$11)
+($I45*'fnd base rates'!J$12)
+($J45*'fnd base rates'!J$13)
+($K45*'fnd base rates'!J$14)
+($M45*'fnd base rates'!J$16)
+($N45*'fnd base rates'!J$17)
+($O45*'fnd base rates'!J$18)
+($P45*VLOOKUP($S45+12,rate_basefnd,10)))
*$R45</f>
        <v>4256.9896800000006</v>
      </c>
      <c r="AC45" s="68">
        <f>(($D45*'fnd base rates'!K$7)
+($E45*'fnd base rates'!K$8)
+($F45*'fnd base rates'!K$9)
+($G45*'fnd base rates'!K$10)
+($H45*'fnd base rates'!K$11)
+($I45*'fnd base rates'!K$12)
+($J45*'fnd base rates'!K$13)
+($K45*'fnd base rates'!K$14)
+($M45*'fnd base rates'!K$16)
+($N45*'fnd base rates'!K$17)
+($O45*'fnd base rates'!K$18)
+($P45*VLOOKUP($S45+12,rate_basefnd,11)))
*$R45</f>
        <v>6062.534184000001</v>
      </c>
      <c r="AD45" s="68">
        <f>(($D45*'fnd base rates'!L$7)
+($E45*'fnd base rates'!L$8)
+($F45*'fnd base rates'!L$9)
+($G45*'fnd base rates'!L$10)
+($H45*'fnd base rates'!L$11)
+($I45*'fnd base rates'!L$12)
+($J45*'fnd base rates'!L$13)
+($K45*'fnd base rates'!L$14)
+($M45*'fnd base rates'!L$16)
+($N45*'fnd base rates'!L$17)
+($O45*'fnd base rates'!L$18)
+($P45*VLOOKUP($S45+12,rate_basefnd,12)))</f>
        <v>11440.985199999999</v>
      </c>
      <c r="AE45" s="68">
        <f>(($D45*'fnd base rates'!M$7)
+($E45*'fnd base rates'!M$8)
+($F45*'fnd base rates'!M$9)
+($G45*'fnd base rates'!M$10)
+($H45*'fnd base rates'!M$11)
+($I45*'fnd base rates'!M$12)
+($J45*'fnd base rates'!M$13)
+($K45*'fnd base rates'!M$14)
+($M45*'fnd base rates'!M$16)
+($N45*'fnd base rates'!M$17)
+($O45*'fnd base rates'!M$18)
+($P45*VLOOKUP($S45+12,rate_basefnd,13)))</f>
        <v>0</v>
      </c>
      <c r="AF45" s="3">
        <f t="shared" si="1"/>
        <v>74374.705752800015</v>
      </c>
      <c r="AH45" s="205">
        <f t="shared" si="2"/>
        <v>412035285</v>
      </c>
      <c r="AI45" s="3" t="str">
        <f t="shared" si="6"/>
        <v>412</v>
      </c>
      <c r="AJ45" s="1" t="str">
        <f t="shared" si="7"/>
        <v>035</v>
      </c>
      <c r="AK45" s="1" t="str">
        <f t="shared" si="8"/>
        <v>285</v>
      </c>
      <c r="AL45" s="3">
        <f t="shared" si="3"/>
        <v>1</v>
      </c>
      <c r="AM45" s="3">
        <f t="shared" si="9"/>
        <v>4</v>
      </c>
      <c r="AN45" s="3">
        <f t="shared" si="10"/>
        <v>74374.705752800015</v>
      </c>
      <c r="AO45" s="3">
        <f t="shared" si="11"/>
        <v>18594</v>
      </c>
      <c r="AP45" s="3">
        <f t="shared" si="4"/>
        <v>-2558</v>
      </c>
      <c r="AQ45" s="3">
        <v>21152</v>
      </c>
      <c r="AS45" s="68"/>
      <c r="AT45" s="68"/>
      <c r="AX45" s="4">
        <f t="shared" si="12"/>
        <v>0</v>
      </c>
      <c r="AZ45" s="4">
        <f t="shared" si="13"/>
        <v>0</v>
      </c>
      <c r="BB45" s="4"/>
    </row>
    <row r="46" spans="1:54" s="3" customFormat="1">
      <c r="A46" s="205" t="str">
        <f t="shared" si="5"/>
        <v>412</v>
      </c>
      <c r="B46" s="1">
        <v>412035293</v>
      </c>
      <c r="C46" s="7" t="s">
        <v>23</v>
      </c>
      <c r="D46" s="8">
        <f>'fnd enro'!D46</f>
        <v>0</v>
      </c>
      <c r="E46" s="8">
        <f>'fnd enro'!E46</f>
        <v>0</v>
      </c>
      <c r="F46" s="8">
        <f>'fnd enro'!F46</f>
        <v>0</v>
      </c>
      <c r="G46" s="8">
        <f>'fnd enro'!G46</f>
        <v>0</v>
      </c>
      <c r="H46" s="8">
        <f>'fnd enro'!H46</f>
        <v>2</v>
      </c>
      <c r="I46" s="8">
        <f>'fnd enro'!I46</f>
        <v>1</v>
      </c>
      <c r="J46" s="8">
        <f>'fnd enro'!J46</f>
        <v>0</v>
      </c>
      <c r="K46" s="9">
        <f>'fnd enro'!K46</f>
        <v>0.12</v>
      </c>
      <c r="L46" s="8">
        <f>'fnd enro'!L46</f>
        <v>0</v>
      </c>
      <c r="M46" s="8">
        <f>'fnd enro'!M46</f>
        <v>0</v>
      </c>
      <c r="N46" s="8">
        <f>'fnd enro'!N46</f>
        <v>0</v>
      </c>
      <c r="O46" s="8">
        <f>'fnd enro'!O46</f>
        <v>0</v>
      </c>
      <c r="P46" s="8">
        <f>'fnd enro'!P46</f>
        <v>0</v>
      </c>
      <c r="Q46" s="8">
        <f>'fnd enro'!R46</f>
        <v>3</v>
      </c>
      <c r="R46" s="9">
        <f t="shared" si="0"/>
        <v>1.0860000000000001</v>
      </c>
      <c r="S46" s="8">
        <f>VALUE('fnd enro'!Q46)</f>
        <v>10</v>
      </c>
      <c r="T46" s="1"/>
      <c r="U46" s="68">
        <f>(($D46*'fnd base rates'!C$7)
+($E46*'fnd base rates'!C$8)
+($F46*'fnd base rates'!C$9)
+($G46*'fnd base rates'!C$10)
+($H46*'fnd base rates'!C$11)
+($I46*'fnd base rates'!C$12)
+($J46*'fnd base rates'!C$13)
+($K46*'fnd base rates'!C$14)
+($M46*'fnd base rates'!C$16)
+($N46*'fnd base rates'!C$17)
+($O46*'fnd base rates'!C$18)
+($P46*VLOOKUP($S46+12,rate_basefnd,3)))
*$R46</f>
        <v>1953.6961896000003</v>
      </c>
      <c r="V46" s="68">
        <f>(($D46*'fnd base rates'!D$7)
+($E46*'fnd base rates'!D$8)
+($F46*'fnd base rates'!D$9)
+($G46*'fnd base rates'!D$10)
+($H46*'fnd base rates'!D$11)
+($I46*'fnd base rates'!D$12)
+($J46*'fnd base rates'!D$13)
+($K46*'fnd base rates'!D$14)
+($M46*'fnd base rates'!D$16)
+($N46*'fnd base rates'!D$17)
+($O46*'fnd base rates'!D$18)
+($P46*VLOOKUP($S46+12,rate_basefnd,4)))
*$R46</f>
        <v>2765.1949200000004</v>
      </c>
      <c r="W46" s="68">
        <f>(($D46*'fnd base rates'!E$7)
+($E46*'fnd base rates'!E$8)
+($F46*'fnd base rates'!E$9)
+($G46*'fnd base rates'!E$10)
+($H46*'fnd base rates'!E$11)
+($I46*'fnd base rates'!E$12)
+($J46*'fnd base rates'!E$13)
+($K46*'fnd base rates'!E$14)
+($M46*'fnd base rates'!E$16)
+($N46*'fnd base rates'!E$17)
+($O46*'fnd base rates'!E$18)
+($P46*VLOOKUP($S46+12,rate_basefnd,5)))
*$R46</f>
        <v>14302.372826399998</v>
      </c>
      <c r="X46" s="68">
        <f>(($D46*'fnd base rates'!F$7)
+($E46*'fnd base rates'!F$8)
+($F46*'fnd base rates'!F$9)
+($G46*'fnd base rates'!F$10)
+($H46*'fnd base rates'!F$11)
+($I46*'fnd base rates'!F$12)
+($J46*'fnd base rates'!F$13)
+($K46*'fnd base rates'!F$14)
+($M46*'fnd base rates'!F$16)
+($N46*'fnd base rates'!F$17)
+($O46*'fnd base rates'!F$18)
+($P46*VLOOKUP($S46+12,rate_basefnd,6)))
*$R46</f>
        <v>3512.4263424000001</v>
      </c>
      <c r="Y46" s="68">
        <f>(($D46*'fnd base rates'!G$7)
+($E46*'fnd base rates'!G$8)
+($F46*'fnd base rates'!G$9)
+($G46*'fnd base rates'!G$10)
+($H46*'fnd base rates'!G$11)
+($I46*'fnd base rates'!G$12)
+($J46*'fnd base rates'!G$13)
+($K46*'fnd base rates'!G$14)
+($M46*'fnd base rates'!G$16)
+($N46*'fnd base rates'!G$17)
+($O46*'fnd base rates'!G$18)
+($P46*VLOOKUP($S46+12,rate_basefnd,7)))
*$R46</f>
        <v>605.67436320000002</v>
      </c>
      <c r="Z46" s="68">
        <f>(($D46*'fnd base rates'!H$7)
+($E46*'fnd base rates'!H$8)
+($F46*'fnd base rates'!H$9)
+($G46*'fnd base rates'!H$10)
+($H46*'fnd base rates'!H$11)
+($I46*'fnd base rates'!H$12)
+($J46*'fnd base rates'!H$13)
+($K46*'fnd base rates'!H$14)
+($M46*'fnd base rates'!H$16)
+($N46*'fnd base rates'!H$17)
+($O46*'fnd base rates'!H$18)
+($P46*VLOOKUP($S46+12,rate_basefnd,8)))</f>
        <v>2081.8719999999998</v>
      </c>
      <c r="AA46" s="68">
        <f>(($D46*'fnd base rates'!I$7)
+($E46*'fnd base rates'!I$8)
+($F46*'fnd base rates'!I$9)
+($G46*'fnd base rates'!I$10)
+($H46*'fnd base rates'!I$11)
+($I46*'fnd base rates'!I$12)
+($J46*'fnd base rates'!I$13)
+($K46*'fnd base rates'!I$14)
+($M46*'fnd base rates'!I$16)
+($N46*'fnd base rates'!I$17)
+($O46*'fnd base rates'!I$18)
+($P46*VLOOKUP($S46+12,rate_basefnd,9)))
*$R46</f>
        <v>1497.4202400000004</v>
      </c>
      <c r="AB46" s="68">
        <f>(($D46*'fnd base rates'!J$7)
+($E46*'fnd base rates'!J$8)
+($F46*'fnd base rates'!J$9)
+($G46*'fnd base rates'!J$10)
+($H46*'fnd base rates'!J$11)
+($I46*'fnd base rates'!J$12)
+($J46*'fnd base rates'!J$13)
+($K46*'fnd base rates'!J$14)
+($M46*'fnd base rates'!J$16)
+($N46*'fnd base rates'!J$17)
+($O46*'fnd base rates'!J$18)
+($P46*VLOOKUP($S46+12,rate_basefnd,10)))
*$R46</f>
        <v>1290.7435800000001</v>
      </c>
      <c r="AC46" s="68">
        <f>(($D46*'fnd base rates'!K$7)
+($E46*'fnd base rates'!K$8)
+($F46*'fnd base rates'!K$9)
+($G46*'fnd base rates'!K$10)
+($H46*'fnd base rates'!K$11)
+($I46*'fnd base rates'!K$12)
+($J46*'fnd base rates'!K$13)
+($K46*'fnd base rates'!K$14)
+($M46*'fnd base rates'!K$16)
+($N46*'fnd base rates'!K$17)
+($O46*'fnd base rates'!K$18)
+($P46*VLOOKUP($S46+12,rate_basefnd,11)))
*$R46</f>
        <v>4250.4715080000005</v>
      </c>
      <c r="AD46" s="68">
        <f>(($D46*'fnd base rates'!L$7)
+($E46*'fnd base rates'!L$8)
+($F46*'fnd base rates'!L$9)
+($G46*'fnd base rates'!L$10)
+($H46*'fnd base rates'!L$11)
+($I46*'fnd base rates'!L$12)
+($J46*'fnd base rates'!L$13)
+($K46*'fnd base rates'!L$14)
+($M46*'fnd base rates'!L$16)
+($N46*'fnd base rates'!L$17)
+($O46*'fnd base rates'!L$18)
+($P46*VLOOKUP($S46+12,rate_basefnd,12)))</f>
        <v>7023.5563999999995</v>
      </c>
      <c r="AE46" s="68">
        <f>(($D46*'fnd base rates'!M$7)
+($E46*'fnd base rates'!M$8)
+($F46*'fnd base rates'!M$9)
+($G46*'fnd base rates'!M$10)
+($H46*'fnd base rates'!M$11)
+($I46*'fnd base rates'!M$12)
+($J46*'fnd base rates'!M$13)
+($K46*'fnd base rates'!M$14)
+($M46*'fnd base rates'!M$16)
+($N46*'fnd base rates'!M$17)
+($O46*'fnd base rates'!M$18)
+($P46*VLOOKUP($S46+12,rate_basefnd,13)))</f>
        <v>0</v>
      </c>
      <c r="AF46" s="3">
        <f t="shared" si="1"/>
        <v>39283.428369599998</v>
      </c>
      <c r="AH46" s="205">
        <f t="shared" si="2"/>
        <v>412035293</v>
      </c>
      <c r="AI46" s="3" t="str">
        <f t="shared" si="6"/>
        <v>412</v>
      </c>
      <c r="AJ46" s="1" t="str">
        <f t="shared" si="7"/>
        <v>035</v>
      </c>
      <c r="AK46" s="1" t="str">
        <f t="shared" si="8"/>
        <v>293</v>
      </c>
      <c r="AL46" s="3">
        <f t="shared" si="3"/>
        <v>1</v>
      </c>
      <c r="AM46" s="3">
        <f t="shared" si="9"/>
        <v>3</v>
      </c>
      <c r="AN46" s="3">
        <f t="shared" si="10"/>
        <v>39283.428369599998</v>
      </c>
      <c r="AO46" s="3">
        <f t="shared" si="11"/>
        <v>13094</v>
      </c>
      <c r="AP46" s="3">
        <f t="shared" si="4"/>
        <v>-2933</v>
      </c>
      <c r="AQ46" s="3">
        <v>16027</v>
      </c>
      <c r="AS46" s="68"/>
      <c r="AT46" s="68"/>
      <c r="AX46" s="4">
        <f t="shared" si="12"/>
        <v>0</v>
      </c>
      <c r="AZ46" s="4">
        <f t="shared" si="13"/>
        <v>0</v>
      </c>
      <c r="BB46" s="4"/>
    </row>
    <row r="47" spans="1:54" s="3" customFormat="1">
      <c r="A47" s="205" t="str">
        <f t="shared" si="5"/>
        <v>412</v>
      </c>
      <c r="B47" s="1">
        <v>412035308</v>
      </c>
      <c r="C47" s="7" t="s">
        <v>23</v>
      </c>
      <c r="D47" s="8">
        <f>'fnd enro'!D47</f>
        <v>0</v>
      </c>
      <c r="E47" s="8">
        <f>'fnd enro'!E47</f>
        <v>0</v>
      </c>
      <c r="F47" s="8">
        <f>'fnd enro'!F47</f>
        <v>0</v>
      </c>
      <c r="G47" s="8">
        <f>'fnd enro'!G47</f>
        <v>0</v>
      </c>
      <c r="H47" s="8">
        <f>'fnd enro'!H47</f>
        <v>1</v>
      </c>
      <c r="I47" s="8">
        <f>'fnd enro'!I47</f>
        <v>0</v>
      </c>
      <c r="J47" s="8">
        <f>'fnd enro'!J47</f>
        <v>0</v>
      </c>
      <c r="K47" s="9">
        <f>'fnd enro'!K47</f>
        <v>0.04</v>
      </c>
      <c r="L47" s="8">
        <f>'fnd enro'!L47</f>
        <v>0</v>
      </c>
      <c r="M47" s="8">
        <f>'fnd enro'!M47</f>
        <v>0</v>
      </c>
      <c r="N47" s="8">
        <f>'fnd enro'!N47</f>
        <v>0</v>
      </c>
      <c r="O47" s="8">
        <f>'fnd enro'!O47</f>
        <v>0</v>
      </c>
      <c r="P47" s="8">
        <f>'fnd enro'!P47</f>
        <v>1</v>
      </c>
      <c r="Q47" s="8">
        <f>'fnd enro'!R47</f>
        <v>1</v>
      </c>
      <c r="R47" s="9">
        <f t="shared" si="0"/>
        <v>1.0860000000000001</v>
      </c>
      <c r="S47" s="8">
        <f>VALUE('fnd enro'!Q47)</f>
        <v>9</v>
      </c>
      <c r="T47" s="1"/>
      <c r="U47" s="68">
        <f>(($D47*'fnd base rates'!C$7)
+($E47*'fnd base rates'!C$8)
+($F47*'fnd base rates'!C$9)
+($G47*'fnd base rates'!C$10)
+($H47*'fnd base rates'!C$11)
+($I47*'fnd base rates'!C$12)
+($J47*'fnd base rates'!C$13)
+($K47*'fnd base rates'!C$14)
+($M47*'fnd base rates'!C$16)
+($N47*'fnd base rates'!C$17)
+($O47*'fnd base rates'!C$18)
+($P47*VLOOKUP($S47+12,rate_basefnd,3)))
*$R47</f>
        <v>766.31548320000013</v>
      </c>
      <c r="V47" s="68">
        <f>(($D47*'fnd base rates'!D$7)
+($E47*'fnd base rates'!D$8)
+($F47*'fnd base rates'!D$9)
+($G47*'fnd base rates'!D$10)
+($H47*'fnd base rates'!D$11)
+($I47*'fnd base rates'!D$12)
+($J47*'fnd base rates'!D$13)
+($K47*'fnd base rates'!D$14)
+($M47*'fnd base rates'!D$16)
+($N47*'fnd base rates'!D$17)
+($O47*'fnd base rates'!D$18)
+($P47*VLOOKUP($S47+12,rate_basefnd,4)))
*$R47</f>
        <v>1466.97966</v>
      </c>
      <c r="W47" s="68">
        <f>(($D47*'fnd base rates'!E$7)
+($E47*'fnd base rates'!E$8)
+($F47*'fnd base rates'!E$9)
+($G47*'fnd base rates'!E$10)
+($H47*'fnd base rates'!E$11)
+($I47*'fnd base rates'!E$12)
+($J47*'fnd base rates'!E$13)
+($K47*'fnd base rates'!E$14)
+($M47*'fnd base rates'!E$16)
+($N47*'fnd base rates'!E$17)
+($O47*'fnd base rates'!E$18)
+($P47*VLOOKUP($S47+12,rate_basefnd,5)))
*$R47</f>
        <v>9506.7036888000021</v>
      </c>
      <c r="X47" s="68">
        <f>(($D47*'fnd base rates'!F$7)
+($E47*'fnd base rates'!F$8)
+($F47*'fnd base rates'!F$9)
+($G47*'fnd base rates'!F$10)
+($H47*'fnd base rates'!F$11)
+($I47*'fnd base rates'!F$12)
+($J47*'fnd base rates'!F$13)
+($K47*'fnd base rates'!F$14)
+($M47*'fnd base rates'!F$16)
+($N47*'fnd base rates'!F$17)
+($O47*'fnd base rates'!F$18)
+($P47*VLOOKUP($S47+12,rate_basefnd,6)))
*$R47</f>
        <v>1214.3791008000001</v>
      </c>
      <c r="Y47" s="68">
        <f>(($D47*'fnd base rates'!G$7)
+($E47*'fnd base rates'!G$8)
+($F47*'fnd base rates'!G$9)
+($G47*'fnd base rates'!G$10)
+($H47*'fnd base rates'!G$11)
+($I47*'fnd base rates'!G$12)
+($J47*'fnd base rates'!G$13)
+($K47*'fnd base rates'!G$14)
+($M47*'fnd base rates'!G$16)
+($N47*'fnd base rates'!G$17)
+($O47*'fnd base rates'!G$18)
+($P47*VLOOKUP($S47+12,rate_basefnd,7)))
*$R47</f>
        <v>461.95225440000007</v>
      </c>
      <c r="Z47" s="68">
        <f>(($D47*'fnd base rates'!H$7)
+($E47*'fnd base rates'!H$8)
+($F47*'fnd base rates'!H$9)
+($G47*'fnd base rates'!H$10)
+($H47*'fnd base rates'!H$11)
+($I47*'fnd base rates'!H$12)
+($J47*'fnd base rates'!H$13)
+($K47*'fnd base rates'!H$14)
+($M47*'fnd base rates'!H$16)
+($N47*'fnd base rates'!H$17)
+($O47*'fnd base rates'!H$18)
+($P47*VLOOKUP($S47+12,rate_basefnd,8)))</f>
        <v>617.74399999999991</v>
      </c>
      <c r="AA47" s="68">
        <f>(($D47*'fnd base rates'!I$7)
+($E47*'fnd base rates'!I$8)
+($F47*'fnd base rates'!I$9)
+($G47*'fnd base rates'!I$10)
+($H47*'fnd base rates'!I$11)
+($I47*'fnd base rates'!I$12)
+($J47*'fnd base rates'!I$13)
+($K47*'fnd base rates'!I$14)
+($M47*'fnd base rates'!I$16)
+($N47*'fnd base rates'!I$17)
+($O47*'fnd base rates'!I$18)
+($P47*VLOOKUP($S47+12,rate_basefnd,9)))
*$R47</f>
        <v>707.64846000000011</v>
      </c>
      <c r="AB47" s="68">
        <f>(($D47*'fnd base rates'!J$7)
+($E47*'fnd base rates'!J$8)
+($F47*'fnd base rates'!J$9)
+($G47*'fnd base rates'!J$10)
+($H47*'fnd base rates'!J$11)
+($I47*'fnd base rates'!J$12)
+($J47*'fnd base rates'!J$13)
+($K47*'fnd base rates'!J$14)
+($M47*'fnd base rates'!J$16)
+($N47*'fnd base rates'!J$17)
+($O47*'fnd base rates'!J$18)
+($P47*VLOOKUP($S47+12,rate_basefnd,10)))
*$R47</f>
        <v>1419.71694</v>
      </c>
      <c r="AC47" s="68">
        <f>(($D47*'fnd base rates'!K$7)
+($E47*'fnd base rates'!K$8)
+($F47*'fnd base rates'!K$9)
+($G47*'fnd base rates'!K$10)
+($H47*'fnd base rates'!K$11)
+($I47*'fnd base rates'!K$12)
+($J47*'fnd base rates'!K$13)
+($K47*'fnd base rates'!K$14)
+($M47*'fnd base rates'!K$16)
+($N47*'fnd base rates'!K$17)
+($O47*'fnd base rates'!K$18)
+($P47*VLOOKUP($S47+12,rate_basefnd,11)))
*$R47</f>
        <v>1429.7146559999999</v>
      </c>
      <c r="AD47" s="68">
        <f>(($D47*'fnd base rates'!L$7)
+($E47*'fnd base rates'!L$8)
+($F47*'fnd base rates'!L$9)
+($G47*'fnd base rates'!L$10)
+($H47*'fnd base rates'!L$11)
+($I47*'fnd base rates'!L$12)
+($J47*'fnd base rates'!L$13)
+($K47*'fnd base rates'!L$14)
+($M47*'fnd base rates'!L$16)
+($N47*'fnd base rates'!L$17)
+($O47*'fnd base rates'!L$18)
+($P47*VLOOKUP($S47+12,rate_basefnd,12)))</f>
        <v>3348.1687999999995</v>
      </c>
      <c r="AE47" s="68">
        <f>(($D47*'fnd base rates'!M$7)
+($E47*'fnd base rates'!M$8)
+($F47*'fnd base rates'!M$9)
+($G47*'fnd base rates'!M$10)
+($H47*'fnd base rates'!M$11)
+($I47*'fnd base rates'!M$12)
+($J47*'fnd base rates'!M$13)
+($K47*'fnd base rates'!M$14)
+($M47*'fnd base rates'!M$16)
+($N47*'fnd base rates'!M$17)
+($O47*'fnd base rates'!M$18)
+($P47*VLOOKUP($S47+12,rate_basefnd,13)))</f>
        <v>0</v>
      </c>
      <c r="AF47" s="3">
        <f t="shared" si="1"/>
        <v>20939.323043200002</v>
      </c>
      <c r="AH47" s="205">
        <f t="shared" si="2"/>
        <v>412035308</v>
      </c>
      <c r="AI47" s="3" t="str">
        <f t="shared" si="6"/>
        <v>412</v>
      </c>
      <c r="AJ47" s="1" t="str">
        <f t="shared" si="7"/>
        <v>035</v>
      </c>
      <c r="AK47" s="1" t="str">
        <f t="shared" si="8"/>
        <v>308</v>
      </c>
      <c r="AL47" s="3">
        <f t="shared" si="3"/>
        <v>1</v>
      </c>
      <c r="AM47" s="3">
        <f t="shared" si="9"/>
        <v>1</v>
      </c>
      <c r="AN47" s="3">
        <f t="shared" si="10"/>
        <v>20939.323043200002</v>
      </c>
      <c r="AO47" s="3">
        <f t="shared" si="11"/>
        <v>20939</v>
      </c>
      <c r="AP47" s="3">
        <f t="shared" si="4"/>
        <v>4056</v>
      </c>
      <c r="AQ47" s="3">
        <v>16883</v>
      </c>
      <c r="AS47" s="68"/>
      <c r="AT47" s="68"/>
      <c r="AX47" s="4">
        <f t="shared" si="12"/>
        <v>0</v>
      </c>
      <c r="AZ47" s="4">
        <f t="shared" si="13"/>
        <v>0</v>
      </c>
      <c r="BB47" s="4"/>
    </row>
    <row r="48" spans="1:54" s="3" customFormat="1">
      <c r="A48" s="205" t="str">
        <f t="shared" si="5"/>
        <v>413</v>
      </c>
      <c r="B48" s="1">
        <v>413114091</v>
      </c>
      <c r="C48" s="7" t="s">
        <v>25</v>
      </c>
      <c r="D48" s="8">
        <f>'fnd enro'!D48</f>
        <v>0</v>
      </c>
      <c r="E48" s="8">
        <f>'fnd enro'!E48</f>
        <v>0</v>
      </c>
      <c r="F48" s="8">
        <f>'fnd enro'!F48</f>
        <v>0</v>
      </c>
      <c r="G48" s="8">
        <f>'fnd enro'!G48</f>
        <v>0</v>
      </c>
      <c r="H48" s="8">
        <f>'fnd enro'!H48</f>
        <v>2</v>
      </c>
      <c r="I48" s="8">
        <f>'fnd enro'!I48</f>
        <v>1</v>
      </c>
      <c r="J48" s="8">
        <f>'fnd enro'!J48</f>
        <v>0</v>
      </c>
      <c r="K48" s="9">
        <f>'fnd enro'!K48</f>
        <v>0.12</v>
      </c>
      <c r="L48" s="8">
        <f>'fnd enro'!L48</f>
        <v>0</v>
      </c>
      <c r="M48" s="8">
        <f>'fnd enro'!M48</f>
        <v>0</v>
      </c>
      <c r="N48" s="8">
        <f>'fnd enro'!N48</f>
        <v>0</v>
      </c>
      <c r="O48" s="8">
        <f>'fnd enro'!O48</f>
        <v>0</v>
      </c>
      <c r="P48" s="8">
        <f>'fnd enro'!P48</f>
        <v>1</v>
      </c>
      <c r="Q48" s="8">
        <f>'fnd enro'!R48</f>
        <v>3</v>
      </c>
      <c r="R48" s="9">
        <f t="shared" si="0"/>
        <v>1</v>
      </c>
      <c r="S48" s="8">
        <f>VALUE('fnd enro'!Q48)</f>
        <v>8</v>
      </c>
      <c r="T48" s="1"/>
      <c r="U48" s="68">
        <f>(($D48*'fnd base rates'!C$7)
+($E48*'fnd base rates'!C$8)
+($F48*'fnd base rates'!C$9)
+($G48*'fnd base rates'!C$10)
+($H48*'fnd base rates'!C$11)
+($I48*'fnd base rates'!C$12)
+($J48*'fnd base rates'!C$13)
+($K48*'fnd base rates'!C$14)
+($M48*'fnd base rates'!C$16)
+($N48*'fnd base rates'!C$17)
+($O48*'fnd base rates'!C$18)
+($P48*VLOOKUP($S48+12,rate_basefnd,3)))
*$R48</f>
        <v>1896.3636000000001</v>
      </c>
      <c r="V48" s="68">
        <f>(($D48*'fnd base rates'!D$7)
+($E48*'fnd base rates'!D$8)
+($F48*'fnd base rates'!D$9)
+($G48*'fnd base rates'!D$10)
+($H48*'fnd base rates'!D$11)
+($I48*'fnd base rates'!D$12)
+($J48*'fnd base rates'!D$13)
+($K48*'fnd base rates'!D$14)
+($M48*'fnd base rates'!D$16)
+($N48*'fnd base rates'!D$17)
+($O48*'fnd base rates'!D$18)
+($P48*VLOOKUP($S48+12,rate_basefnd,4)))
*$R48</f>
        <v>3007.5800000000004</v>
      </c>
      <c r="W48" s="68">
        <f>(($D48*'fnd base rates'!E$7)
+($E48*'fnd base rates'!E$8)
+($F48*'fnd base rates'!E$9)
+($G48*'fnd base rates'!E$10)
+($H48*'fnd base rates'!E$11)
+($I48*'fnd base rates'!E$12)
+($J48*'fnd base rates'!E$13)
+($K48*'fnd base rates'!E$14)
+($M48*'fnd base rates'!E$16)
+($N48*'fnd base rates'!E$17)
+($O48*'fnd base rates'!E$18)
+($P48*VLOOKUP($S48+12,rate_basefnd,5)))
*$R48</f>
        <v>17673.522399999998</v>
      </c>
      <c r="X48" s="68">
        <f>(($D48*'fnd base rates'!F$7)
+($E48*'fnd base rates'!F$8)
+($F48*'fnd base rates'!F$9)
+($G48*'fnd base rates'!F$10)
+($H48*'fnd base rates'!F$11)
+($I48*'fnd base rates'!F$12)
+($J48*'fnd base rates'!F$13)
+($K48*'fnd base rates'!F$14)
+($M48*'fnd base rates'!F$16)
+($N48*'fnd base rates'!F$17)
+($O48*'fnd base rates'!F$18)
+($P48*VLOOKUP($S48+12,rate_basefnd,6)))
*$R48</f>
        <v>3234.2783999999997</v>
      </c>
      <c r="Y48" s="68">
        <f>(($D48*'fnd base rates'!G$7)
+($E48*'fnd base rates'!G$8)
+($F48*'fnd base rates'!G$9)
+($G48*'fnd base rates'!G$10)
+($H48*'fnd base rates'!G$11)
+($I48*'fnd base rates'!G$12)
+($J48*'fnd base rates'!G$13)
+($K48*'fnd base rates'!G$14)
+($M48*'fnd base rates'!G$16)
+($N48*'fnd base rates'!G$17)
+($O48*'fnd base rates'!G$18)
+($P48*VLOOKUP($S48+12,rate_basefnd,7)))
*$R48</f>
        <v>776.21119999999996</v>
      </c>
      <c r="Z48" s="68">
        <f>(($D48*'fnd base rates'!H$7)
+($E48*'fnd base rates'!H$8)
+($F48*'fnd base rates'!H$9)
+($G48*'fnd base rates'!H$10)
+($H48*'fnd base rates'!H$11)
+($I48*'fnd base rates'!H$12)
+($J48*'fnd base rates'!H$13)
+($K48*'fnd base rates'!H$14)
+($M48*'fnd base rates'!H$16)
+($N48*'fnd base rates'!H$17)
+($O48*'fnd base rates'!H$18)
+($P48*VLOOKUP($S48+12,rate_basefnd,8)))</f>
        <v>2115.3719999999998</v>
      </c>
      <c r="AA48" s="68">
        <f>(($D48*'fnd base rates'!I$7)
+($E48*'fnd base rates'!I$8)
+($F48*'fnd base rates'!I$9)
+($G48*'fnd base rates'!I$10)
+($H48*'fnd base rates'!I$11)
+($I48*'fnd base rates'!I$12)
+($J48*'fnd base rates'!I$13)
+($K48*'fnd base rates'!I$14)
+($M48*'fnd base rates'!I$16)
+($N48*'fnd base rates'!I$17)
+($O48*'fnd base rates'!I$18)
+($P48*VLOOKUP($S48+12,rate_basefnd,9)))
*$R48</f>
        <v>1561.21</v>
      </c>
      <c r="AB48" s="68">
        <f>(($D48*'fnd base rates'!J$7)
+($E48*'fnd base rates'!J$8)
+($F48*'fnd base rates'!J$9)
+($G48*'fnd base rates'!J$10)
+($H48*'fnd base rates'!J$11)
+($I48*'fnd base rates'!J$12)
+($J48*'fnd base rates'!J$13)
+($K48*'fnd base rates'!J$14)
+($M48*'fnd base rates'!J$16)
+($N48*'fnd base rates'!J$17)
+($O48*'fnd base rates'!J$18)
+($P48*VLOOKUP($S48+12,rate_basefnd,10)))
*$R48</f>
        <v>2136.1799999999998</v>
      </c>
      <c r="AC48" s="68">
        <f>(($D48*'fnd base rates'!K$7)
+($E48*'fnd base rates'!K$8)
+($F48*'fnd base rates'!K$9)
+($G48*'fnd base rates'!K$10)
+($H48*'fnd base rates'!K$11)
+($I48*'fnd base rates'!K$12)
+($J48*'fnd base rates'!K$13)
+($K48*'fnd base rates'!K$14)
+($M48*'fnd base rates'!K$16)
+($N48*'fnd base rates'!K$17)
+($O48*'fnd base rates'!K$18)
+($P48*VLOOKUP($S48+12,rate_basefnd,11)))
*$R48</f>
        <v>3913.8780000000002</v>
      </c>
      <c r="AD48" s="68">
        <f>(($D48*'fnd base rates'!L$7)
+($E48*'fnd base rates'!L$8)
+($F48*'fnd base rates'!L$9)
+($G48*'fnd base rates'!L$10)
+($H48*'fnd base rates'!L$11)
+($I48*'fnd base rates'!L$12)
+($J48*'fnd base rates'!L$13)
+($K48*'fnd base rates'!L$14)
+($M48*'fnd base rates'!L$16)
+($N48*'fnd base rates'!L$17)
+($O48*'fnd base rates'!L$18)
+($P48*VLOOKUP($S48+12,rate_basefnd,12)))</f>
        <v>7868.5063999999993</v>
      </c>
      <c r="AE48" s="68">
        <f>(($D48*'fnd base rates'!M$7)
+($E48*'fnd base rates'!M$8)
+($F48*'fnd base rates'!M$9)
+($G48*'fnd base rates'!M$10)
+($H48*'fnd base rates'!M$11)
+($I48*'fnd base rates'!M$12)
+($J48*'fnd base rates'!M$13)
+($K48*'fnd base rates'!M$14)
+($M48*'fnd base rates'!M$16)
+($N48*'fnd base rates'!M$17)
+($O48*'fnd base rates'!M$18)
+($P48*VLOOKUP($S48+12,rate_basefnd,13)))</f>
        <v>0</v>
      </c>
      <c r="AF48" s="3">
        <f t="shared" si="1"/>
        <v>44183.101999999999</v>
      </c>
      <c r="AH48" s="205">
        <f t="shared" si="2"/>
        <v>413114091</v>
      </c>
      <c r="AI48" s="3" t="str">
        <f t="shared" si="6"/>
        <v>413</v>
      </c>
      <c r="AJ48" s="1" t="str">
        <f t="shared" si="7"/>
        <v>114</v>
      </c>
      <c r="AK48" s="1" t="str">
        <f t="shared" si="8"/>
        <v>091</v>
      </c>
      <c r="AL48" s="3">
        <f t="shared" si="3"/>
        <v>1</v>
      </c>
      <c r="AM48" s="3">
        <f t="shared" si="9"/>
        <v>3</v>
      </c>
      <c r="AN48" s="3">
        <f t="shared" si="10"/>
        <v>44183.101999999999</v>
      </c>
      <c r="AO48" s="3">
        <f t="shared" si="11"/>
        <v>14728</v>
      </c>
      <c r="AP48" s="3">
        <f t="shared" si="4"/>
        <v>-2458</v>
      </c>
      <c r="AQ48" s="3">
        <v>17186</v>
      </c>
      <c r="AS48" s="68"/>
      <c r="AT48" s="68"/>
      <c r="AX48" s="4">
        <f t="shared" si="12"/>
        <v>0</v>
      </c>
      <c r="AZ48" s="4">
        <f t="shared" si="13"/>
        <v>0</v>
      </c>
      <c r="BB48" s="4"/>
    </row>
    <row r="49" spans="1:54" s="3" customFormat="1">
      <c r="A49" s="205" t="str">
        <f t="shared" si="5"/>
        <v>413</v>
      </c>
      <c r="B49" s="1">
        <v>413114114</v>
      </c>
      <c r="C49" s="7" t="s">
        <v>25</v>
      </c>
      <c r="D49" s="8">
        <f>'fnd enro'!D49</f>
        <v>0</v>
      </c>
      <c r="E49" s="8">
        <f>'fnd enro'!E49</f>
        <v>0</v>
      </c>
      <c r="F49" s="8">
        <f>'fnd enro'!F49</f>
        <v>0</v>
      </c>
      <c r="G49" s="8">
        <f>'fnd enro'!G49</f>
        <v>0</v>
      </c>
      <c r="H49" s="8">
        <f>'fnd enro'!H49</f>
        <v>28</v>
      </c>
      <c r="I49" s="8">
        <f>'fnd enro'!I49</f>
        <v>74</v>
      </c>
      <c r="J49" s="8">
        <f>'fnd enro'!J49</f>
        <v>0</v>
      </c>
      <c r="K49" s="9">
        <f>'fnd enro'!K49</f>
        <v>4.08</v>
      </c>
      <c r="L49" s="8">
        <f>'fnd enro'!L49</f>
        <v>0</v>
      </c>
      <c r="M49" s="8">
        <f>'fnd enro'!M49</f>
        <v>0</v>
      </c>
      <c r="N49" s="8">
        <f>'fnd enro'!N49</f>
        <v>0</v>
      </c>
      <c r="O49" s="8">
        <f>'fnd enro'!O49</f>
        <v>1</v>
      </c>
      <c r="P49" s="8">
        <f>'fnd enro'!P49</f>
        <v>38</v>
      </c>
      <c r="Q49" s="8">
        <f>'fnd enro'!R49</f>
        <v>102</v>
      </c>
      <c r="R49" s="9">
        <f t="shared" si="0"/>
        <v>1</v>
      </c>
      <c r="S49" s="8">
        <f>VALUE('fnd enro'!Q49)</f>
        <v>10</v>
      </c>
      <c r="T49" s="1"/>
      <c r="U49" s="68">
        <f>(($D49*'fnd base rates'!C$7)
+($E49*'fnd base rates'!C$8)
+($F49*'fnd base rates'!C$9)
+($G49*'fnd base rates'!C$10)
+($H49*'fnd base rates'!C$11)
+($I49*'fnd base rates'!C$12)
+($J49*'fnd base rates'!C$13)
+($K49*'fnd base rates'!C$14)
+($M49*'fnd base rates'!C$16)
+($N49*'fnd base rates'!C$17)
+($O49*'fnd base rates'!C$18)
+($P49*VLOOKUP($S49+12,rate_basefnd,3)))
*$R49</f>
        <v>65673.412400000001</v>
      </c>
      <c r="V49" s="68">
        <f>(($D49*'fnd base rates'!D$7)
+($E49*'fnd base rates'!D$8)
+($F49*'fnd base rates'!D$9)
+($G49*'fnd base rates'!D$10)
+($H49*'fnd base rates'!D$11)
+($I49*'fnd base rates'!D$12)
+($J49*'fnd base rates'!D$13)
+($K49*'fnd base rates'!D$14)
+($M49*'fnd base rates'!D$16)
+($N49*'fnd base rates'!D$17)
+($O49*'fnd base rates'!D$18)
+($P49*VLOOKUP($S49+12,rate_basefnd,4)))
*$R49</f>
        <v>107468.51000000001</v>
      </c>
      <c r="W49" s="68">
        <f>(($D49*'fnd base rates'!E$7)
+($E49*'fnd base rates'!E$8)
+($F49*'fnd base rates'!E$9)
+($G49*'fnd base rates'!E$10)
+($H49*'fnd base rates'!E$11)
+($I49*'fnd base rates'!E$12)
+($J49*'fnd base rates'!E$13)
+($K49*'fnd base rates'!E$14)
+($M49*'fnd base rates'!E$16)
+($N49*'fnd base rates'!E$17)
+($O49*'fnd base rates'!E$18)
+($P49*VLOOKUP($S49+12,rate_basefnd,5)))
*$R49</f>
        <v>715479.26159999997</v>
      </c>
      <c r="X49" s="68">
        <f>(($D49*'fnd base rates'!F$7)
+($E49*'fnd base rates'!F$8)
+($F49*'fnd base rates'!F$9)
+($G49*'fnd base rates'!F$10)
+($H49*'fnd base rates'!F$11)
+($I49*'fnd base rates'!F$12)
+($J49*'fnd base rates'!F$13)
+($K49*'fnd base rates'!F$14)
+($M49*'fnd base rates'!F$16)
+($N49*'fnd base rates'!F$17)
+($O49*'fnd base rates'!F$18)
+($P49*VLOOKUP($S49+12,rate_basefnd,6)))
*$R49</f>
        <v>105422.4556</v>
      </c>
      <c r="Y49" s="68">
        <f>(($D49*'fnd base rates'!G$7)
+($E49*'fnd base rates'!G$8)
+($F49*'fnd base rates'!G$9)
+($G49*'fnd base rates'!G$10)
+($H49*'fnd base rates'!G$11)
+($I49*'fnd base rates'!G$12)
+($J49*'fnd base rates'!G$13)
+($K49*'fnd base rates'!G$14)
+($M49*'fnd base rates'!G$16)
+($N49*'fnd base rates'!G$17)
+($O49*'fnd base rates'!G$18)
+($P49*VLOOKUP($S49+12,rate_basefnd,7)))
*$R49</f>
        <v>28605.590799999998</v>
      </c>
      <c r="Z49" s="68">
        <f>(($D49*'fnd base rates'!H$7)
+($E49*'fnd base rates'!H$8)
+($F49*'fnd base rates'!H$9)
+($G49*'fnd base rates'!H$10)
+($H49*'fnd base rates'!H$11)
+($I49*'fnd base rates'!H$12)
+($J49*'fnd base rates'!H$13)
+($K49*'fnd base rates'!H$14)
+($M49*'fnd base rates'!H$16)
+($N49*'fnd base rates'!H$17)
+($O49*'fnd base rates'!H$18)
+($P49*VLOOKUP($S49+12,rate_basefnd,8)))</f>
        <v>85993.457999999999</v>
      </c>
      <c r="AA49" s="68">
        <f>(($D49*'fnd base rates'!I$7)
+($E49*'fnd base rates'!I$8)
+($F49*'fnd base rates'!I$9)
+($G49*'fnd base rates'!I$10)
+($H49*'fnd base rates'!I$11)
+($I49*'fnd base rates'!I$12)
+($J49*'fnd base rates'!I$13)
+($K49*'fnd base rates'!I$14)
+($M49*'fnd base rates'!I$16)
+($N49*'fnd base rates'!I$17)
+($O49*'fnd base rates'!I$18)
+($P49*VLOOKUP($S49+12,rate_basefnd,9)))
*$R49</f>
        <v>55924.160000000003</v>
      </c>
      <c r="AB49" s="68">
        <f>(($D49*'fnd base rates'!J$7)
+($E49*'fnd base rates'!J$8)
+($F49*'fnd base rates'!J$9)
+($G49*'fnd base rates'!J$10)
+($H49*'fnd base rates'!J$11)
+($I49*'fnd base rates'!J$12)
+($J49*'fnd base rates'!J$13)
+($K49*'fnd base rates'!J$14)
+($M49*'fnd base rates'!J$16)
+($N49*'fnd base rates'!J$17)
+($O49*'fnd base rates'!J$18)
+($P49*VLOOKUP($S49+12,rate_basefnd,10)))
*$R49</f>
        <v>97233.03</v>
      </c>
      <c r="AC49" s="68">
        <f>(($D49*'fnd base rates'!K$7)
+($E49*'fnd base rates'!K$8)
+($F49*'fnd base rates'!K$9)
+($G49*'fnd base rates'!K$10)
+($H49*'fnd base rates'!K$11)
+($I49*'fnd base rates'!K$12)
+($J49*'fnd base rates'!K$13)
+($K49*'fnd base rates'!K$14)
+($M49*'fnd base rates'!K$16)
+($N49*'fnd base rates'!K$17)
+($O49*'fnd base rates'!K$18)
+($P49*VLOOKUP($S49+12,rate_basefnd,11)))
*$R49</f>
        <v>132112.67199999999</v>
      </c>
      <c r="AD49" s="68">
        <f>(($D49*'fnd base rates'!L$7)
+($E49*'fnd base rates'!L$8)
+($F49*'fnd base rates'!L$9)
+($G49*'fnd base rates'!L$10)
+($H49*'fnd base rates'!L$11)
+($I49*'fnd base rates'!L$12)
+($J49*'fnd base rates'!L$13)
+($K49*'fnd base rates'!L$14)
+($M49*'fnd base rates'!L$16)
+($N49*'fnd base rates'!L$17)
+($O49*'fnd base rates'!L$18)
+($P49*VLOOKUP($S49+12,rate_basefnd,12)))</f>
        <v>266573.76759999996</v>
      </c>
      <c r="AE49" s="68">
        <f>(($D49*'fnd base rates'!M$7)
+($E49*'fnd base rates'!M$8)
+($F49*'fnd base rates'!M$9)
+($G49*'fnd base rates'!M$10)
+($H49*'fnd base rates'!M$11)
+($I49*'fnd base rates'!M$12)
+($J49*'fnd base rates'!M$13)
+($K49*'fnd base rates'!M$14)
+($M49*'fnd base rates'!M$16)
+($N49*'fnd base rates'!M$17)
+($O49*'fnd base rates'!M$18)
+($P49*VLOOKUP($S49+12,rate_basefnd,13)))</f>
        <v>0</v>
      </c>
      <c r="AF49" s="3">
        <f t="shared" si="1"/>
        <v>1660486.318</v>
      </c>
      <c r="AH49" s="205">
        <f t="shared" si="2"/>
        <v>413114114</v>
      </c>
      <c r="AI49" s="3" t="str">
        <f t="shared" si="6"/>
        <v>413</v>
      </c>
      <c r="AJ49" s="1" t="str">
        <f t="shared" si="7"/>
        <v>114</v>
      </c>
      <c r="AK49" s="1" t="str">
        <f t="shared" si="8"/>
        <v>114</v>
      </c>
      <c r="AL49" s="3">
        <f t="shared" si="3"/>
        <v>1</v>
      </c>
      <c r="AM49" s="3">
        <f t="shared" si="9"/>
        <v>102</v>
      </c>
      <c r="AN49" s="3">
        <f t="shared" si="10"/>
        <v>1660486.318</v>
      </c>
      <c r="AO49" s="3">
        <f t="shared" si="11"/>
        <v>16279</v>
      </c>
      <c r="AP49" s="3">
        <f t="shared" si="4"/>
        <v>3714</v>
      </c>
      <c r="AQ49" s="3">
        <v>12565</v>
      </c>
      <c r="AS49" s="68"/>
      <c r="AT49" s="68"/>
      <c r="AX49" s="4">
        <f t="shared" si="12"/>
        <v>0</v>
      </c>
      <c r="AZ49" s="4">
        <f t="shared" si="13"/>
        <v>0</v>
      </c>
      <c r="BB49" s="4"/>
    </row>
    <row r="50" spans="1:54" s="3" customFormat="1">
      <c r="A50" s="205" t="str">
        <f t="shared" si="5"/>
        <v>413</v>
      </c>
      <c r="B50" s="1">
        <v>413114210</v>
      </c>
      <c r="C50" s="7" t="s">
        <v>25</v>
      </c>
      <c r="D50" s="8">
        <f>'fnd enro'!D50</f>
        <v>0</v>
      </c>
      <c r="E50" s="8">
        <f>'fnd enro'!E50</f>
        <v>0</v>
      </c>
      <c r="F50" s="8">
        <f>'fnd enro'!F50</f>
        <v>0</v>
      </c>
      <c r="G50" s="8">
        <f>'fnd enro'!G50</f>
        <v>0</v>
      </c>
      <c r="H50" s="8">
        <f>'fnd enro'!H50</f>
        <v>2</v>
      </c>
      <c r="I50" s="8">
        <f>'fnd enro'!I50</f>
        <v>1</v>
      </c>
      <c r="J50" s="8">
        <f>'fnd enro'!J50</f>
        <v>0</v>
      </c>
      <c r="K50" s="9">
        <f>'fnd enro'!K50</f>
        <v>0.12</v>
      </c>
      <c r="L50" s="8">
        <f>'fnd enro'!L50</f>
        <v>0</v>
      </c>
      <c r="M50" s="8">
        <f>'fnd enro'!M50</f>
        <v>0</v>
      </c>
      <c r="N50" s="8">
        <f>'fnd enro'!N50</f>
        <v>0</v>
      </c>
      <c r="O50" s="8">
        <f>'fnd enro'!O50</f>
        <v>0</v>
      </c>
      <c r="P50" s="8">
        <f>'fnd enro'!P50</f>
        <v>1</v>
      </c>
      <c r="Q50" s="8">
        <f>'fnd enro'!R50</f>
        <v>3</v>
      </c>
      <c r="R50" s="9">
        <f t="shared" si="0"/>
        <v>1</v>
      </c>
      <c r="S50" s="8">
        <f>VALUE('fnd enro'!Q50)</f>
        <v>6</v>
      </c>
      <c r="T50" s="1"/>
      <c r="U50" s="68">
        <f>(($D50*'fnd base rates'!C$7)
+($E50*'fnd base rates'!C$8)
+($F50*'fnd base rates'!C$9)
+($G50*'fnd base rates'!C$10)
+($H50*'fnd base rates'!C$11)
+($I50*'fnd base rates'!C$12)
+($J50*'fnd base rates'!C$13)
+($K50*'fnd base rates'!C$14)
+($M50*'fnd base rates'!C$16)
+($N50*'fnd base rates'!C$17)
+($O50*'fnd base rates'!C$18)
+($P50*VLOOKUP($S50+12,rate_basefnd,3)))
*$R50</f>
        <v>1879.1736000000001</v>
      </c>
      <c r="V50" s="68">
        <f>(($D50*'fnd base rates'!D$7)
+($E50*'fnd base rates'!D$8)
+($F50*'fnd base rates'!D$9)
+($G50*'fnd base rates'!D$10)
+($H50*'fnd base rates'!D$11)
+($I50*'fnd base rates'!D$12)
+($J50*'fnd base rates'!D$13)
+($K50*'fnd base rates'!D$14)
+($M50*'fnd base rates'!D$16)
+($N50*'fnd base rates'!D$17)
+($O50*'fnd base rates'!D$18)
+($P50*VLOOKUP($S50+12,rate_basefnd,4)))
*$R50</f>
        <v>2926.17</v>
      </c>
      <c r="W50" s="68">
        <f>(($D50*'fnd base rates'!E$7)
+($E50*'fnd base rates'!E$8)
+($F50*'fnd base rates'!E$9)
+($G50*'fnd base rates'!E$10)
+($H50*'fnd base rates'!E$11)
+($I50*'fnd base rates'!E$12)
+($J50*'fnd base rates'!E$13)
+($K50*'fnd base rates'!E$14)
+($M50*'fnd base rates'!E$16)
+($N50*'fnd base rates'!E$17)
+($O50*'fnd base rates'!E$18)
+($P50*VLOOKUP($S50+12,rate_basefnd,5)))
*$R50</f>
        <v>16878.752399999998</v>
      </c>
      <c r="X50" s="68">
        <f>(($D50*'fnd base rates'!F$7)
+($E50*'fnd base rates'!F$8)
+($F50*'fnd base rates'!F$9)
+($G50*'fnd base rates'!F$10)
+($H50*'fnd base rates'!F$11)
+($I50*'fnd base rates'!F$12)
+($J50*'fnd base rates'!F$13)
+($K50*'fnd base rates'!F$14)
+($M50*'fnd base rates'!F$16)
+($N50*'fnd base rates'!F$17)
+($O50*'fnd base rates'!F$18)
+($P50*VLOOKUP($S50+12,rate_basefnd,6)))
*$R50</f>
        <v>3234.2783999999997</v>
      </c>
      <c r="Y50" s="68">
        <f>(($D50*'fnd base rates'!G$7)
+($E50*'fnd base rates'!G$8)
+($F50*'fnd base rates'!G$9)
+($G50*'fnd base rates'!G$10)
+($H50*'fnd base rates'!G$11)
+($I50*'fnd base rates'!G$12)
+($J50*'fnd base rates'!G$13)
+($K50*'fnd base rates'!G$14)
+($M50*'fnd base rates'!G$16)
+($N50*'fnd base rates'!G$17)
+($O50*'fnd base rates'!G$18)
+($P50*VLOOKUP($S50+12,rate_basefnd,7)))
*$R50</f>
        <v>737.65120000000002</v>
      </c>
      <c r="Z50" s="68">
        <f>(($D50*'fnd base rates'!H$7)
+($E50*'fnd base rates'!H$8)
+($F50*'fnd base rates'!H$9)
+($G50*'fnd base rates'!H$10)
+($H50*'fnd base rates'!H$11)
+($I50*'fnd base rates'!H$12)
+($J50*'fnd base rates'!H$13)
+($K50*'fnd base rates'!H$14)
+($M50*'fnd base rates'!H$16)
+($N50*'fnd base rates'!H$17)
+($O50*'fnd base rates'!H$18)
+($P50*VLOOKUP($S50+12,rate_basefnd,8)))</f>
        <v>2109.462</v>
      </c>
      <c r="AA50" s="68">
        <f>(($D50*'fnd base rates'!I$7)
+($E50*'fnd base rates'!I$8)
+($F50*'fnd base rates'!I$9)
+($G50*'fnd base rates'!I$10)
+($H50*'fnd base rates'!I$11)
+($I50*'fnd base rates'!I$12)
+($J50*'fnd base rates'!I$13)
+($K50*'fnd base rates'!I$14)
+($M50*'fnd base rates'!I$16)
+($N50*'fnd base rates'!I$17)
+($O50*'fnd base rates'!I$18)
+($P50*VLOOKUP($S50+12,rate_basefnd,9)))
*$R50</f>
        <v>1529.0200000000002</v>
      </c>
      <c r="AB50" s="68">
        <f>(($D50*'fnd base rates'!J$7)
+($E50*'fnd base rates'!J$8)
+($F50*'fnd base rates'!J$9)
+($G50*'fnd base rates'!J$10)
+($H50*'fnd base rates'!J$11)
+($I50*'fnd base rates'!J$12)
+($J50*'fnd base rates'!J$13)
+($K50*'fnd base rates'!J$14)
+($M50*'fnd base rates'!J$16)
+($N50*'fnd base rates'!J$17)
+($O50*'fnd base rates'!J$18)
+($P50*VLOOKUP($S50+12,rate_basefnd,10)))
*$R50</f>
        <v>1968.9499999999998</v>
      </c>
      <c r="AC50" s="68">
        <f>(($D50*'fnd base rates'!K$7)
+($E50*'fnd base rates'!K$8)
+($F50*'fnd base rates'!K$9)
+($G50*'fnd base rates'!K$10)
+($H50*'fnd base rates'!K$11)
+($I50*'fnd base rates'!K$12)
+($J50*'fnd base rates'!K$13)
+($K50*'fnd base rates'!K$14)
+($M50*'fnd base rates'!K$16)
+($N50*'fnd base rates'!K$17)
+($O50*'fnd base rates'!K$18)
+($P50*VLOOKUP($S50+12,rate_basefnd,11)))
*$R50</f>
        <v>3913.8780000000002</v>
      </c>
      <c r="AD50" s="68">
        <f>(($D50*'fnd base rates'!L$7)
+($E50*'fnd base rates'!L$8)
+($F50*'fnd base rates'!L$9)
+($G50*'fnd base rates'!L$10)
+($H50*'fnd base rates'!L$11)
+($I50*'fnd base rates'!L$12)
+($J50*'fnd base rates'!L$13)
+($K50*'fnd base rates'!L$14)
+($M50*'fnd base rates'!L$16)
+($N50*'fnd base rates'!L$17)
+($O50*'fnd base rates'!L$18)
+($P50*VLOOKUP($S50+12,rate_basefnd,12)))</f>
        <v>7719.4063999999998</v>
      </c>
      <c r="AE50" s="68">
        <f>(($D50*'fnd base rates'!M$7)
+($E50*'fnd base rates'!M$8)
+($F50*'fnd base rates'!M$9)
+($G50*'fnd base rates'!M$10)
+($H50*'fnd base rates'!M$11)
+($I50*'fnd base rates'!M$12)
+($J50*'fnd base rates'!M$13)
+($K50*'fnd base rates'!M$14)
+($M50*'fnd base rates'!M$16)
+($N50*'fnd base rates'!M$17)
+($O50*'fnd base rates'!M$18)
+($P50*VLOOKUP($S50+12,rate_basefnd,13)))</f>
        <v>0</v>
      </c>
      <c r="AF50" s="3">
        <f t="shared" si="1"/>
        <v>42896.741999999998</v>
      </c>
      <c r="AH50" s="205">
        <f t="shared" si="2"/>
        <v>413114210</v>
      </c>
      <c r="AI50" s="3" t="str">
        <f t="shared" si="6"/>
        <v>413</v>
      </c>
      <c r="AJ50" s="1" t="str">
        <f t="shared" si="7"/>
        <v>114</v>
      </c>
      <c r="AK50" s="1" t="str">
        <f t="shared" si="8"/>
        <v>210</v>
      </c>
      <c r="AL50" s="3">
        <f t="shared" si="3"/>
        <v>1</v>
      </c>
      <c r="AM50" s="3">
        <f t="shared" si="9"/>
        <v>3</v>
      </c>
      <c r="AN50" s="3">
        <f t="shared" si="10"/>
        <v>42896.741999999998</v>
      </c>
      <c r="AO50" s="3">
        <f t="shared" si="11"/>
        <v>14299</v>
      </c>
      <c r="AP50" s="3">
        <f t="shared" si="4"/>
        <v>-186</v>
      </c>
      <c r="AQ50" s="3">
        <v>14485</v>
      </c>
      <c r="AS50" s="68"/>
      <c r="AT50" s="68"/>
      <c r="AX50" s="4">
        <f t="shared" si="12"/>
        <v>0</v>
      </c>
      <c r="AZ50" s="4">
        <f t="shared" si="13"/>
        <v>0</v>
      </c>
      <c r="BB50" s="4"/>
    </row>
    <row r="51" spans="1:54" s="3" customFormat="1">
      <c r="A51" s="205" t="str">
        <f t="shared" si="5"/>
        <v>413</v>
      </c>
      <c r="B51" s="1">
        <v>413114312</v>
      </c>
      <c r="C51" s="7" t="s">
        <v>25</v>
      </c>
      <c r="D51" s="8">
        <f>'fnd enro'!D51</f>
        <v>0</v>
      </c>
      <c r="E51" s="8">
        <f>'fnd enro'!E51</f>
        <v>0</v>
      </c>
      <c r="F51" s="8">
        <f>'fnd enro'!F51</f>
        <v>0</v>
      </c>
      <c r="G51" s="8">
        <f>'fnd enro'!G51</f>
        <v>0</v>
      </c>
      <c r="H51" s="8">
        <f>'fnd enro'!H51</f>
        <v>2</v>
      </c>
      <c r="I51" s="8">
        <f>'fnd enro'!I51</f>
        <v>3</v>
      </c>
      <c r="J51" s="8">
        <f>'fnd enro'!J51</f>
        <v>0</v>
      </c>
      <c r="K51" s="9">
        <f>'fnd enro'!K51</f>
        <v>0.2</v>
      </c>
      <c r="L51" s="8">
        <f>'fnd enro'!L51</f>
        <v>0</v>
      </c>
      <c r="M51" s="8">
        <f>'fnd enro'!M51</f>
        <v>0</v>
      </c>
      <c r="N51" s="8">
        <f>'fnd enro'!N51</f>
        <v>0</v>
      </c>
      <c r="O51" s="8">
        <f>'fnd enro'!O51</f>
        <v>0</v>
      </c>
      <c r="P51" s="8">
        <f>'fnd enro'!P51</f>
        <v>2</v>
      </c>
      <c r="Q51" s="8">
        <f>'fnd enro'!R51</f>
        <v>5</v>
      </c>
      <c r="R51" s="9">
        <f t="shared" si="0"/>
        <v>1</v>
      </c>
      <c r="S51" s="8">
        <f>VALUE('fnd enro'!Q51)</f>
        <v>8</v>
      </c>
      <c r="T51" s="1"/>
      <c r="U51" s="68">
        <f>(($D51*'fnd base rates'!C$7)
+($E51*'fnd base rates'!C$8)
+($F51*'fnd base rates'!C$9)
+($G51*'fnd base rates'!C$10)
+($H51*'fnd base rates'!C$11)
+($I51*'fnd base rates'!C$12)
+($J51*'fnd base rates'!C$13)
+($K51*'fnd base rates'!C$14)
+($M51*'fnd base rates'!C$16)
+($N51*'fnd base rates'!C$17)
+($O51*'fnd base rates'!C$18)
+($P51*VLOOKUP($S51+12,rate_basefnd,3)))
*$R51</f>
        <v>3193.0659999999998</v>
      </c>
      <c r="V51" s="68">
        <f>(($D51*'fnd base rates'!D$7)
+($E51*'fnd base rates'!D$8)
+($F51*'fnd base rates'!D$9)
+($G51*'fnd base rates'!D$10)
+($H51*'fnd base rates'!D$11)
+($I51*'fnd base rates'!D$12)
+($J51*'fnd base rates'!D$13)
+($K51*'fnd base rates'!D$14)
+($M51*'fnd base rates'!D$16)
+($N51*'fnd base rates'!D$17)
+($O51*'fnd base rates'!D$18)
+($P51*VLOOKUP($S51+12,rate_basefnd,4)))
*$R51</f>
        <v>5166.420000000001</v>
      </c>
      <c r="W51" s="68">
        <f>(($D51*'fnd base rates'!E$7)
+($E51*'fnd base rates'!E$8)
+($F51*'fnd base rates'!E$9)
+($G51*'fnd base rates'!E$10)
+($H51*'fnd base rates'!E$11)
+($I51*'fnd base rates'!E$12)
+($J51*'fnd base rates'!E$13)
+($K51*'fnd base rates'!E$14)
+($M51*'fnd base rates'!E$16)
+($N51*'fnd base rates'!E$17)
+($O51*'fnd base rates'!E$18)
+($P51*VLOOKUP($S51+12,rate_basefnd,5)))
*$R51</f>
        <v>33105.894</v>
      </c>
      <c r="X51" s="68">
        <f>(($D51*'fnd base rates'!F$7)
+($E51*'fnd base rates'!F$8)
+($F51*'fnd base rates'!F$9)
+($G51*'fnd base rates'!F$10)
+($H51*'fnd base rates'!F$11)
+($I51*'fnd base rates'!F$12)
+($J51*'fnd base rates'!F$13)
+($K51*'fnd base rates'!F$14)
+($M51*'fnd base rates'!F$16)
+($N51*'fnd base rates'!F$17)
+($O51*'fnd base rates'!F$18)
+($P51*VLOOKUP($S51+12,rate_basefnd,6)))
*$R51</f>
        <v>5229.9840000000004</v>
      </c>
      <c r="Y51" s="68">
        <f>(($D51*'fnd base rates'!G$7)
+($E51*'fnd base rates'!G$8)
+($F51*'fnd base rates'!G$9)
+($G51*'fnd base rates'!G$10)
+($H51*'fnd base rates'!G$11)
+($I51*'fnd base rates'!G$12)
+($J51*'fnd base rates'!G$13)
+($K51*'fnd base rates'!G$14)
+($M51*'fnd base rates'!G$16)
+($N51*'fnd base rates'!G$17)
+($O51*'fnd base rates'!G$18)
+($P51*VLOOKUP($S51+12,rate_basefnd,7)))
*$R51</f>
        <v>1359.7719999999999</v>
      </c>
      <c r="Z51" s="68">
        <f>(($D51*'fnd base rates'!H$7)
+($E51*'fnd base rates'!H$8)
+($F51*'fnd base rates'!H$9)
+($G51*'fnd base rates'!H$10)
+($H51*'fnd base rates'!H$11)
+($I51*'fnd base rates'!H$12)
+($J51*'fnd base rates'!H$13)
+($K51*'fnd base rates'!H$14)
+($M51*'fnd base rates'!H$16)
+($N51*'fnd base rates'!H$17)
+($O51*'fnd base rates'!H$18)
+($P51*VLOOKUP($S51+12,rate_basefnd,8)))</f>
        <v>3987.4</v>
      </c>
      <c r="AA51" s="68">
        <f>(($D51*'fnd base rates'!I$7)
+($E51*'fnd base rates'!I$8)
+($F51*'fnd base rates'!I$9)
+($G51*'fnd base rates'!I$10)
+($H51*'fnd base rates'!I$11)
+($I51*'fnd base rates'!I$12)
+($J51*'fnd base rates'!I$13)
+($K51*'fnd base rates'!I$14)
+($M51*'fnd base rates'!I$16)
+($N51*'fnd base rates'!I$17)
+($O51*'fnd base rates'!I$18)
+($P51*VLOOKUP($S51+12,rate_basefnd,9)))
*$R51</f>
        <v>2688.62</v>
      </c>
      <c r="AB51" s="68">
        <f>(($D51*'fnd base rates'!J$7)
+($E51*'fnd base rates'!J$8)
+($F51*'fnd base rates'!J$9)
+($G51*'fnd base rates'!J$10)
+($H51*'fnd base rates'!J$11)
+($I51*'fnd base rates'!J$12)
+($J51*'fnd base rates'!J$13)
+($K51*'fnd base rates'!J$14)
+($M51*'fnd base rates'!J$16)
+($N51*'fnd base rates'!J$17)
+($O51*'fnd base rates'!J$18)
+($P51*VLOOKUP($S51+12,rate_basefnd,10)))
*$R51</f>
        <v>4356.8100000000004</v>
      </c>
      <c r="AC51" s="68">
        <f>(($D51*'fnd base rates'!K$7)
+($E51*'fnd base rates'!K$8)
+($F51*'fnd base rates'!K$9)
+($G51*'fnd base rates'!K$10)
+($H51*'fnd base rates'!K$11)
+($I51*'fnd base rates'!K$12)
+($J51*'fnd base rates'!K$13)
+($K51*'fnd base rates'!K$14)
+($M51*'fnd base rates'!K$16)
+($N51*'fnd base rates'!K$17)
+($O51*'fnd base rates'!K$18)
+($P51*VLOOKUP($S51+12,rate_basefnd,11)))
*$R51</f>
        <v>6475.65</v>
      </c>
      <c r="AD51" s="68">
        <f>(($D51*'fnd base rates'!L$7)
+($E51*'fnd base rates'!L$8)
+($F51*'fnd base rates'!L$9)
+($G51*'fnd base rates'!L$10)
+($H51*'fnd base rates'!L$11)
+($I51*'fnd base rates'!L$12)
+($J51*'fnd base rates'!L$13)
+($K51*'fnd base rates'!L$14)
+($M51*'fnd base rates'!L$16)
+($N51*'fnd base rates'!L$17)
+($O51*'fnd base rates'!L$18)
+($P51*VLOOKUP($S51+12,rate_basefnd,12)))</f>
        <v>13045.933999999999</v>
      </c>
      <c r="AE51" s="68">
        <f>(($D51*'fnd base rates'!M$7)
+($E51*'fnd base rates'!M$8)
+($F51*'fnd base rates'!M$9)
+($G51*'fnd base rates'!M$10)
+($H51*'fnd base rates'!M$11)
+($I51*'fnd base rates'!M$12)
+($J51*'fnd base rates'!M$13)
+($K51*'fnd base rates'!M$14)
+($M51*'fnd base rates'!M$16)
+($N51*'fnd base rates'!M$17)
+($O51*'fnd base rates'!M$18)
+($P51*VLOOKUP($S51+12,rate_basefnd,13)))</f>
        <v>0</v>
      </c>
      <c r="AF51" s="3">
        <f t="shared" si="1"/>
        <v>78609.549999999988</v>
      </c>
      <c r="AH51" s="205">
        <f t="shared" si="2"/>
        <v>413114312</v>
      </c>
      <c r="AI51" s="3" t="str">
        <f t="shared" si="6"/>
        <v>413</v>
      </c>
      <c r="AJ51" s="1" t="str">
        <f t="shared" si="7"/>
        <v>114</v>
      </c>
      <c r="AK51" s="1" t="str">
        <f t="shared" si="8"/>
        <v>312</v>
      </c>
      <c r="AL51" s="3">
        <f t="shared" si="3"/>
        <v>1</v>
      </c>
      <c r="AM51" s="3">
        <f t="shared" si="9"/>
        <v>5</v>
      </c>
      <c r="AN51" s="3">
        <f t="shared" si="10"/>
        <v>78609.549999999988</v>
      </c>
      <c r="AO51" s="3">
        <f t="shared" si="11"/>
        <v>15722</v>
      </c>
      <c r="AP51" s="3">
        <f t="shared" si="4"/>
        <v>3157</v>
      </c>
      <c r="AQ51" s="3">
        <v>12565</v>
      </c>
      <c r="AS51" s="68"/>
      <c r="AT51" s="68"/>
      <c r="AX51" s="4">
        <f t="shared" si="12"/>
        <v>0</v>
      </c>
      <c r="AZ51" s="4">
        <f t="shared" si="13"/>
        <v>0</v>
      </c>
      <c r="BB51" s="4"/>
    </row>
    <row r="52" spans="1:54" s="3" customFormat="1">
      <c r="A52" s="205" t="str">
        <f t="shared" si="5"/>
        <v>413</v>
      </c>
      <c r="B52" s="1">
        <v>413114605</v>
      </c>
      <c r="C52" s="7" t="s">
        <v>25</v>
      </c>
      <c r="D52" s="8">
        <f>'fnd enro'!D52</f>
        <v>0</v>
      </c>
      <c r="E52" s="8">
        <f>'fnd enro'!E52</f>
        <v>0</v>
      </c>
      <c r="F52" s="8">
        <f>'fnd enro'!F52</f>
        <v>0</v>
      </c>
      <c r="G52" s="8">
        <f>'fnd enro'!G52</f>
        <v>0</v>
      </c>
      <c r="H52" s="8">
        <f>'fnd enro'!H52</f>
        <v>2</v>
      </c>
      <c r="I52" s="8">
        <f>'fnd enro'!I52</f>
        <v>3</v>
      </c>
      <c r="J52" s="8">
        <f>'fnd enro'!J52</f>
        <v>0</v>
      </c>
      <c r="K52" s="9">
        <f>'fnd enro'!K52</f>
        <v>0.2</v>
      </c>
      <c r="L52" s="8">
        <f>'fnd enro'!L52</f>
        <v>0</v>
      </c>
      <c r="M52" s="8">
        <f>'fnd enro'!M52</f>
        <v>0</v>
      </c>
      <c r="N52" s="8">
        <f>'fnd enro'!N52</f>
        <v>0</v>
      </c>
      <c r="O52" s="8">
        <f>'fnd enro'!O52</f>
        <v>0</v>
      </c>
      <c r="P52" s="8">
        <f>'fnd enro'!P52</f>
        <v>1</v>
      </c>
      <c r="Q52" s="8">
        <f>'fnd enro'!R52</f>
        <v>5</v>
      </c>
      <c r="R52" s="9">
        <f t="shared" si="0"/>
        <v>1</v>
      </c>
      <c r="S52" s="8">
        <f>VALUE('fnd enro'!Q52)</f>
        <v>6</v>
      </c>
      <c r="T52" s="1"/>
      <c r="U52" s="68">
        <f>(($D52*'fnd base rates'!C$7)
+($E52*'fnd base rates'!C$8)
+($F52*'fnd base rates'!C$9)
+($G52*'fnd base rates'!C$10)
+($H52*'fnd base rates'!C$11)
+($I52*'fnd base rates'!C$12)
+($J52*'fnd base rates'!C$13)
+($K52*'fnd base rates'!C$14)
+($M52*'fnd base rates'!C$16)
+($N52*'fnd base rates'!C$17)
+($O52*'fnd base rates'!C$18)
+($P52*VLOOKUP($S52+12,rate_basefnd,3)))
*$R52</f>
        <v>3078.4960000000001</v>
      </c>
      <c r="V52" s="68">
        <f>(($D52*'fnd base rates'!D$7)
+($E52*'fnd base rates'!D$8)
+($F52*'fnd base rates'!D$9)
+($G52*'fnd base rates'!D$10)
+($H52*'fnd base rates'!D$11)
+($I52*'fnd base rates'!D$12)
+($J52*'fnd base rates'!D$13)
+($K52*'fnd base rates'!D$14)
+($M52*'fnd base rates'!D$16)
+($N52*'fnd base rates'!D$17)
+($O52*'fnd base rates'!D$18)
+($P52*VLOOKUP($S52+12,rate_basefnd,4)))
*$R52</f>
        <v>4623.6500000000005</v>
      </c>
      <c r="W52" s="68">
        <f>(($D52*'fnd base rates'!E$7)
+($E52*'fnd base rates'!E$8)
+($F52*'fnd base rates'!E$9)
+($G52*'fnd base rates'!E$10)
+($H52*'fnd base rates'!E$11)
+($I52*'fnd base rates'!E$12)
+($J52*'fnd base rates'!E$13)
+($K52*'fnd base rates'!E$14)
+($M52*'fnd base rates'!E$16)
+($N52*'fnd base rates'!E$17)
+($O52*'fnd base rates'!E$18)
+($P52*VLOOKUP($S52+12,rate_basefnd,5)))
*$R52</f>
        <v>27807.373999999996</v>
      </c>
      <c r="X52" s="68">
        <f>(($D52*'fnd base rates'!F$7)
+($E52*'fnd base rates'!F$8)
+($F52*'fnd base rates'!F$9)
+($G52*'fnd base rates'!F$10)
+($H52*'fnd base rates'!F$11)
+($I52*'fnd base rates'!F$12)
+($J52*'fnd base rates'!F$13)
+($K52*'fnd base rates'!F$14)
+($M52*'fnd base rates'!F$16)
+($N52*'fnd base rates'!F$17)
+($O52*'fnd base rates'!F$18)
+($P52*VLOOKUP($S52+12,rate_basefnd,6)))
*$R52</f>
        <v>5229.9840000000004</v>
      </c>
      <c r="Y52" s="68">
        <f>(($D52*'fnd base rates'!G$7)
+($E52*'fnd base rates'!G$8)
+($F52*'fnd base rates'!G$9)
+($G52*'fnd base rates'!G$10)
+($H52*'fnd base rates'!G$11)
+($I52*'fnd base rates'!G$12)
+($J52*'fnd base rates'!G$13)
+($K52*'fnd base rates'!G$14)
+($M52*'fnd base rates'!G$16)
+($N52*'fnd base rates'!G$17)
+($O52*'fnd base rates'!G$18)
+($P52*VLOOKUP($S52+12,rate_basefnd,7)))
*$R52</f>
        <v>1102.712</v>
      </c>
      <c r="Z52" s="68">
        <f>(($D52*'fnd base rates'!H$7)
+($E52*'fnd base rates'!H$8)
+($F52*'fnd base rates'!H$9)
+($G52*'fnd base rates'!H$10)
+($H52*'fnd base rates'!H$11)
+($I52*'fnd base rates'!H$12)
+($J52*'fnd base rates'!H$13)
+($K52*'fnd base rates'!H$14)
+($M52*'fnd base rates'!H$16)
+($N52*'fnd base rates'!H$17)
+($O52*'fnd base rates'!H$18)
+($P52*VLOOKUP($S52+12,rate_basefnd,8)))</f>
        <v>3947.9900000000002</v>
      </c>
      <c r="AA52" s="68">
        <f>(($D52*'fnd base rates'!I$7)
+($E52*'fnd base rates'!I$8)
+($F52*'fnd base rates'!I$9)
+($G52*'fnd base rates'!I$10)
+($H52*'fnd base rates'!I$11)
+($I52*'fnd base rates'!I$12)
+($J52*'fnd base rates'!I$13)
+($K52*'fnd base rates'!I$14)
+($M52*'fnd base rates'!I$16)
+($N52*'fnd base rates'!I$17)
+($O52*'fnd base rates'!I$18)
+($P52*VLOOKUP($S52+12,rate_basefnd,9)))
*$R52</f>
        <v>2474.06</v>
      </c>
      <c r="AB52" s="68">
        <f>(($D52*'fnd base rates'!J$7)
+($E52*'fnd base rates'!J$8)
+($F52*'fnd base rates'!J$9)
+($G52*'fnd base rates'!J$10)
+($H52*'fnd base rates'!J$11)
+($I52*'fnd base rates'!J$12)
+($J52*'fnd base rates'!J$13)
+($K52*'fnd base rates'!J$14)
+($M52*'fnd base rates'!J$16)
+($N52*'fnd base rates'!J$17)
+($O52*'fnd base rates'!J$18)
+($P52*VLOOKUP($S52+12,rate_basefnd,10)))
*$R52</f>
        <v>3241.9300000000003</v>
      </c>
      <c r="AC52" s="68">
        <f>(($D52*'fnd base rates'!K$7)
+($E52*'fnd base rates'!K$8)
+($F52*'fnd base rates'!K$9)
+($G52*'fnd base rates'!K$10)
+($H52*'fnd base rates'!K$11)
+($I52*'fnd base rates'!K$12)
+($J52*'fnd base rates'!K$13)
+($K52*'fnd base rates'!K$14)
+($M52*'fnd base rates'!K$16)
+($N52*'fnd base rates'!K$17)
+($O52*'fnd base rates'!K$18)
+($P52*VLOOKUP($S52+12,rate_basefnd,11)))
*$R52</f>
        <v>6475.65</v>
      </c>
      <c r="AD52" s="68">
        <f>(($D52*'fnd base rates'!L$7)
+($E52*'fnd base rates'!L$8)
+($F52*'fnd base rates'!L$9)
+($G52*'fnd base rates'!L$10)
+($H52*'fnd base rates'!L$11)
+($I52*'fnd base rates'!L$12)
+($J52*'fnd base rates'!L$13)
+($K52*'fnd base rates'!L$14)
+($M52*'fnd base rates'!L$16)
+($N52*'fnd base rates'!L$17)
+($O52*'fnd base rates'!L$18)
+($P52*VLOOKUP($S52+12,rate_basefnd,12)))</f>
        <v>12051.884</v>
      </c>
      <c r="AE52" s="68">
        <f>(($D52*'fnd base rates'!M$7)
+($E52*'fnd base rates'!M$8)
+($F52*'fnd base rates'!M$9)
+($G52*'fnd base rates'!M$10)
+($H52*'fnd base rates'!M$11)
+($I52*'fnd base rates'!M$12)
+($J52*'fnd base rates'!M$13)
+($K52*'fnd base rates'!M$14)
+($M52*'fnd base rates'!M$16)
+($N52*'fnd base rates'!M$17)
+($O52*'fnd base rates'!M$18)
+($P52*VLOOKUP($S52+12,rate_basefnd,13)))</f>
        <v>0</v>
      </c>
      <c r="AF52" s="3">
        <f t="shared" si="1"/>
        <v>70033.73</v>
      </c>
      <c r="AH52" s="205">
        <f t="shared" si="2"/>
        <v>413114605</v>
      </c>
      <c r="AI52" s="3" t="str">
        <f t="shared" si="6"/>
        <v>413</v>
      </c>
      <c r="AJ52" s="1" t="str">
        <f t="shared" si="7"/>
        <v>114</v>
      </c>
      <c r="AK52" s="1" t="str">
        <f t="shared" si="8"/>
        <v>605</v>
      </c>
      <c r="AL52" s="3">
        <f t="shared" si="3"/>
        <v>1</v>
      </c>
      <c r="AM52" s="3">
        <f t="shared" si="9"/>
        <v>5</v>
      </c>
      <c r="AN52" s="3">
        <f t="shared" si="10"/>
        <v>70033.73</v>
      </c>
      <c r="AO52" s="3">
        <f t="shared" si="11"/>
        <v>14007</v>
      </c>
      <c r="AP52" s="3">
        <f t="shared" si="4"/>
        <v>1442</v>
      </c>
      <c r="AQ52" s="3">
        <v>12565</v>
      </c>
      <c r="AS52" s="68"/>
      <c r="AT52" s="68"/>
      <c r="AX52" s="4">
        <f t="shared" si="12"/>
        <v>0</v>
      </c>
      <c r="AZ52" s="4">
        <f t="shared" si="13"/>
        <v>0</v>
      </c>
      <c r="BB52" s="4"/>
    </row>
    <row r="53" spans="1:54" s="3" customFormat="1">
      <c r="A53" s="205" t="str">
        <f t="shared" si="5"/>
        <v>413</v>
      </c>
      <c r="B53" s="1">
        <v>413114670</v>
      </c>
      <c r="C53" s="7" t="s">
        <v>25</v>
      </c>
      <c r="D53" s="8">
        <f>'fnd enro'!D53</f>
        <v>0</v>
      </c>
      <c r="E53" s="8">
        <f>'fnd enro'!E53</f>
        <v>0</v>
      </c>
      <c r="F53" s="8">
        <f>'fnd enro'!F53</f>
        <v>0</v>
      </c>
      <c r="G53" s="8">
        <f>'fnd enro'!G53</f>
        <v>0</v>
      </c>
      <c r="H53" s="8">
        <f>'fnd enro'!H53</f>
        <v>1</v>
      </c>
      <c r="I53" s="8">
        <f>'fnd enro'!I53</f>
        <v>5</v>
      </c>
      <c r="J53" s="8">
        <f>'fnd enro'!J53</f>
        <v>0</v>
      </c>
      <c r="K53" s="9">
        <f>'fnd enro'!K53</f>
        <v>0.24</v>
      </c>
      <c r="L53" s="8">
        <f>'fnd enro'!L53</f>
        <v>0</v>
      </c>
      <c r="M53" s="8">
        <f>'fnd enro'!M53</f>
        <v>0</v>
      </c>
      <c r="N53" s="8">
        <f>'fnd enro'!N53</f>
        <v>0</v>
      </c>
      <c r="O53" s="8">
        <f>'fnd enro'!O53</f>
        <v>0</v>
      </c>
      <c r="P53" s="8">
        <f>'fnd enro'!P53</f>
        <v>1</v>
      </c>
      <c r="Q53" s="8">
        <f>'fnd enro'!R53</f>
        <v>6</v>
      </c>
      <c r="R53" s="9">
        <f t="shared" si="0"/>
        <v>1</v>
      </c>
      <c r="S53" s="8">
        <f>VALUE('fnd enro'!Q53)</f>
        <v>5</v>
      </c>
      <c r="T53" s="1"/>
      <c r="U53" s="68">
        <f>(($D53*'fnd base rates'!C$7)
+($E53*'fnd base rates'!C$8)
+($F53*'fnd base rates'!C$9)
+($G53*'fnd base rates'!C$10)
+($H53*'fnd base rates'!C$11)
+($I53*'fnd base rates'!C$12)
+($J53*'fnd base rates'!C$13)
+($K53*'fnd base rates'!C$14)
+($M53*'fnd base rates'!C$16)
+($N53*'fnd base rates'!C$17)
+($O53*'fnd base rates'!C$18)
+($P53*VLOOKUP($S53+12,rate_basefnd,3)))
*$R53</f>
        <v>3669.5572000000002</v>
      </c>
      <c r="V53" s="68">
        <f>(($D53*'fnd base rates'!D$7)
+($E53*'fnd base rates'!D$8)
+($F53*'fnd base rates'!D$9)
+($G53*'fnd base rates'!D$10)
+($H53*'fnd base rates'!D$11)
+($I53*'fnd base rates'!D$12)
+($J53*'fnd base rates'!D$13)
+($K53*'fnd base rates'!D$14)
+($M53*'fnd base rates'!D$16)
+($N53*'fnd base rates'!D$17)
+($O53*'fnd base rates'!D$18)
+($P53*VLOOKUP($S53+12,rate_basefnd,4)))
*$R53</f>
        <v>5431.67</v>
      </c>
      <c r="W53" s="68">
        <f>(($D53*'fnd base rates'!E$7)
+($E53*'fnd base rates'!E$8)
+($F53*'fnd base rates'!E$9)
+($G53*'fnd base rates'!E$10)
+($H53*'fnd base rates'!E$11)
+($I53*'fnd base rates'!E$12)
+($J53*'fnd base rates'!E$13)
+($K53*'fnd base rates'!E$14)
+($M53*'fnd base rates'!E$16)
+($N53*'fnd base rates'!E$17)
+($O53*'fnd base rates'!E$18)
+($P53*VLOOKUP($S53+12,rate_basefnd,5)))
*$R53</f>
        <v>34485.864800000003</v>
      </c>
      <c r="X53" s="68">
        <f>(($D53*'fnd base rates'!F$7)
+($E53*'fnd base rates'!F$8)
+($F53*'fnd base rates'!F$9)
+($G53*'fnd base rates'!F$10)
+($H53*'fnd base rates'!F$11)
+($I53*'fnd base rates'!F$12)
+($J53*'fnd base rates'!F$13)
+($K53*'fnd base rates'!F$14)
+($M53*'fnd base rates'!F$16)
+($N53*'fnd base rates'!F$17)
+($O53*'fnd base rates'!F$18)
+($P53*VLOOKUP($S53+12,rate_basefnd,6)))
*$R53</f>
        <v>6107.4767999999995</v>
      </c>
      <c r="Y53" s="68">
        <f>(($D53*'fnd base rates'!G$7)
+($E53*'fnd base rates'!G$8)
+($F53*'fnd base rates'!G$9)
+($G53*'fnd base rates'!G$10)
+($H53*'fnd base rates'!G$11)
+($I53*'fnd base rates'!G$12)
+($J53*'fnd base rates'!G$13)
+($K53*'fnd base rates'!G$14)
+($M53*'fnd base rates'!G$16)
+($N53*'fnd base rates'!G$17)
+($O53*'fnd base rates'!G$18)
+($P53*VLOOKUP($S53+12,rate_basefnd,7)))
*$R53</f>
        <v>1260.9123999999999</v>
      </c>
      <c r="Z53" s="68">
        <f>(($D53*'fnd base rates'!H$7)
+($E53*'fnd base rates'!H$8)
+($F53*'fnd base rates'!H$9)
+($G53*'fnd base rates'!H$10)
+($H53*'fnd base rates'!H$11)
+($I53*'fnd base rates'!H$12)
+($J53*'fnd base rates'!H$13)
+($K53*'fnd base rates'!H$14)
+($M53*'fnd base rates'!H$16)
+($N53*'fnd base rates'!H$17)
+($O53*'fnd base rates'!H$18)
+($P53*VLOOKUP($S53+12,rate_basefnd,8)))</f>
        <v>5202.2539999999999</v>
      </c>
      <c r="AA53" s="68">
        <f>(($D53*'fnd base rates'!I$7)
+($E53*'fnd base rates'!I$8)
+($F53*'fnd base rates'!I$9)
+($G53*'fnd base rates'!I$10)
+($H53*'fnd base rates'!I$11)
+($I53*'fnd base rates'!I$12)
+($J53*'fnd base rates'!I$13)
+($K53*'fnd base rates'!I$14)
+($M53*'fnd base rates'!I$16)
+($N53*'fnd base rates'!I$17)
+($O53*'fnd base rates'!I$18)
+($P53*VLOOKUP($S53+12,rate_basefnd,9)))
*$R53</f>
        <v>2949.8599999999997</v>
      </c>
      <c r="AB53" s="68">
        <f>(($D53*'fnd base rates'!J$7)
+($E53*'fnd base rates'!J$8)
+($F53*'fnd base rates'!J$9)
+($G53*'fnd base rates'!J$10)
+($H53*'fnd base rates'!J$11)
+($I53*'fnd base rates'!J$12)
+($J53*'fnd base rates'!J$13)
+($K53*'fnd base rates'!J$14)
+($M53*'fnd base rates'!J$16)
+($N53*'fnd base rates'!J$17)
+($O53*'fnd base rates'!J$18)
+($P53*VLOOKUP($S53+12,rate_basefnd,10)))
*$R53</f>
        <v>4155.2699999999995</v>
      </c>
      <c r="AC53" s="68">
        <f>(($D53*'fnd base rates'!K$7)
+($E53*'fnd base rates'!K$8)
+($F53*'fnd base rates'!K$9)
+($G53*'fnd base rates'!K$10)
+($H53*'fnd base rates'!K$11)
+($I53*'fnd base rates'!K$12)
+($J53*'fnd base rates'!K$13)
+($K53*'fnd base rates'!K$14)
+($M53*'fnd base rates'!K$16)
+($N53*'fnd base rates'!K$17)
+($O53*'fnd base rates'!K$18)
+($P53*VLOOKUP($S53+12,rate_basefnd,11)))
*$R53</f>
        <v>7720.9260000000004</v>
      </c>
      <c r="AD53" s="68">
        <f>(($D53*'fnd base rates'!L$7)
+($E53*'fnd base rates'!L$8)
+($F53*'fnd base rates'!L$9)
+($G53*'fnd base rates'!L$10)
+($H53*'fnd base rates'!L$11)
+($I53*'fnd base rates'!L$12)
+($J53*'fnd base rates'!L$13)
+($K53*'fnd base rates'!L$14)
+($M53*'fnd base rates'!L$16)
+($N53*'fnd base rates'!L$17)
+($O53*'fnd base rates'!L$18)
+($P53*VLOOKUP($S53+12,rate_basefnd,12)))</f>
        <v>13881.142800000001</v>
      </c>
      <c r="AE53" s="68">
        <f>(($D53*'fnd base rates'!M$7)
+($E53*'fnd base rates'!M$8)
+($F53*'fnd base rates'!M$9)
+($G53*'fnd base rates'!M$10)
+($H53*'fnd base rates'!M$11)
+($I53*'fnd base rates'!M$12)
+($J53*'fnd base rates'!M$13)
+($K53*'fnd base rates'!M$14)
+($M53*'fnd base rates'!M$16)
+($N53*'fnd base rates'!M$17)
+($O53*'fnd base rates'!M$18)
+($P53*VLOOKUP($S53+12,rate_basefnd,13)))</f>
        <v>0</v>
      </c>
      <c r="AF53" s="3">
        <f t="shared" si="1"/>
        <v>84864.934000000008</v>
      </c>
      <c r="AH53" s="205">
        <f t="shared" si="2"/>
        <v>413114670</v>
      </c>
      <c r="AI53" s="3" t="str">
        <f t="shared" si="6"/>
        <v>413</v>
      </c>
      <c r="AJ53" s="1" t="str">
        <f t="shared" si="7"/>
        <v>114</v>
      </c>
      <c r="AK53" s="1" t="str">
        <f t="shared" si="8"/>
        <v>670</v>
      </c>
      <c r="AL53" s="3">
        <f t="shared" si="3"/>
        <v>1</v>
      </c>
      <c r="AM53" s="3">
        <f t="shared" si="9"/>
        <v>6</v>
      </c>
      <c r="AN53" s="3">
        <f t="shared" si="10"/>
        <v>84864.934000000008</v>
      </c>
      <c r="AO53" s="3">
        <f t="shared" si="11"/>
        <v>14144</v>
      </c>
      <c r="AP53" s="3">
        <f t="shared" si="4"/>
        <v>1579</v>
      </c>
      <c r="AQ53" s="3">
        <v>12565</v>
      </c>
      <c r="AS53" s="68"/>
      <c r="AT53" s="68"/>
      <c r="AX53" s="4">
        <f t="shared" si="12"/>
        <v>0</v>
      </c>
      <c r="AZ53" s="4">
        <f t="shared" si="13"/>
        <v>0</v>
      </c>
      <c r="BB53" s="4"/>
    </row>
    <row r="54" spans="1:54" s="3" customFormat="1">
      <c r="A54" s="205" t="str">
        <f t="shared" si="5"/>
        <v>413</v>
      </c>
      <c r="B54" s="1">
        <v>413114674</v>
      </c>
      <c r="C54" s="7" t="s">
        <v>25</v>
      </c>
      <c r="D54" s="8">
        <f>'fnd enro'!D54</f>
        <v>0</v>
      </c>
      <c r="E54" s="8">
        <f>'fnd enro'!E54</f>
        <v>0</v>
      </c>
      <c r="F54" s="8">
        <f>'fnd enro'!F54</f>
        <v>0</v>
      </c>
      <c r="G54" s="8">
        <f>'fnd enro'!G54</f>
        <v>0</v>
      </c>
      <c r="H54" s="8">
        <f>'fnd enro'!H54</f>
        <v>16</v>
      </c>
      <c r="I54" s="8">
        <f>'fnd enro'!I54</f>
        <v>24</v>
      </c>
      <c r="J54" s="8">
        <f>'fnd enro'!J54</f>
        <v>0</v>
      </c>
      <c r="K54" s="9">
        <f>'fnd enro'!K54</f>
        <v>1.6</v>
      </c>
      <c r="L54" s="8">
        <f>'fnd enro'!L54</f>
        <v>0</v>
      </c>
      <c r="M54" s="8">
        <f>'fnd enro'!M54</f>
        <v>0</v>
      </c>
      <c r="N54" s="8">
        <f>'fnd enro'!N54</f>
        <v>0</v>
      </c>
      <c r="O54" s="8">
        <f>'fnd enro'!O54</f>
        <v>0</v>
      </c>
      <c r="P54" s="8">
        <f>'fnd enro'!P54</f>
        <v>20</v>
      </c>
      <c r="Q54" s="8">
        <f>'fnd enro'!R54</f>
        <v>40</v>
      </c>
      <c r="R54" s="9">
        <f t="shared" si="0"/>
        <v>1</v>
      </c>
      <c r="S54" s="8">
        <f>VALUE('fnd enro'!Q54)</f>
        <v>10</v>
      </c>
      <c r="T54" s="1"/>
      <c r="U54" s="68">
        <f>(($D54*'fnd base rates'!C$7)
+($E54*'fnd base rates'!C$8)
+($F54*'fnd base rates'!C$9)
+($G54*'fnd base rates'!C$10)
+($H54*'fnd base rates'!C$11)
+($I54*'fnd base rates'!C$12)
+($J54*'fnd base rates'!C$13)
+($K54*'fnd base rates'!C$14)
+($M54*'fnd base rates'!C$16)
+($N54*'fnd base rates'!C$17)
+($O54*'fnd base rates'!C$18)
+($P54*VLOOKUP($S54+12,rate_basefnd,3)))
*$R54</f>
        <v>26277.448</v>
      </c>
      <c r="V54" s="68">
        <f>(($D54*'fnd base rates'!D$7)
+($E54*'fnd base rates'!D$8)
+($F54*'fnd base rates'!D$9)
+($G54*'fnd base rates'!D$10)
+($H54*'fnd base rates'!D$11)
+($I54*'fnd base rates'!D$12)
+($J54*'fnd base rates'!D$13)
+($K54*'fnd base rates'!D$14)
+($M54*'fnd base rates'!D$16)
+($N54*'fnd base rates'!D$17)
+($O54*'fnd base rates'!D$18)
+($P54*VLOOKUP($S54+12,rate_basefnd,4)))
*$R54</f>
        <v>44805.200000000004</v>
      </c>
      <c r="W54" s="68">
        <f>(($D54*'fnd base rates'!E$7)
+($E54*'fnd base rates'!E$8)
+($F54*'fnd base rates'!E$9)
+($G54*'fnd base rates'!E$10)
+($H54*'fnd base rates'!E$11)
+($I54*'fnd base rates'!E$12)
+($J54*'fnd base rates'!E$13)
+($K54*'fnd base rates'!E$14)
+($M54*'fnd base rates'!E$16)
+($N54*'fnd base rates'!E$17)
+($O54*'fnd base rates'!E$18)
+($P54*VLOOKUP($S54+12,rate_basefnd,5)))
*$R54</f>
        <v>298757.75199999998</v>
      </c>
      <c r="X54" s="68">
        <f>(($D54*'fnd base rates'!F$7)
+($E54*'fnd base rates'!F$8)
+($F54*'fnd base rates'!F$9)
+($G54*'fnd base rates'!F$10)
+($H54*'fnd base rates'!F$11)
+($I54*'fnd base rates'!F$12)
+($J54*'fnd base rates'!F$13)
+($K54*'fnd base rates'!F$14)
+($M54*'fnd base rates'!F$16)
+($N54*'fnd base rates'!F$17)
+($O54*'fnd base rates'!F$18)
+($P54*VLOOKUP($S54+12,rate_basefnd,6)))
*$R54</f>
        <v>41839.872000000003</v>
      </c>
      <c r="Y54" s="68">
        <f>(($D54*'fnd base rates'!G$7)
+($E54*'fnd base rates'!G$8)
+($F54*'fnd base rates'!G$9)
+($G54*'fnd base rates'!G$10)
+($H54*'fnd base rates'!G$11)
+($I54*'fnd base rates'!G$12)
+($J54*'fnd base rates'!G$13)
+($K54*'fnd base rates'!G$14)
+($M54*'fnd base rates'!G$16)
+($N54*'fnd base rates'!G$17)
+($O54*'fnd base rates'!G$18)
+($P54*VLOOKUP($S54+12,rate_basefnd,7)))
*$R54</f>
        <v>12523.376</v>
      </c>
      <c r="Z54" s="68">
        <f>(($D54*'fnd base rates'!H$7)
+($E54*'fnd base rates'!H$8)
+($F54*'fnd base rates'!H$9)
+($G54*'fnd base rates'!H$10)
+($H54*'fnd base rates'!H$11)
+($I54*'fnd base rates'!H$12)
+($J54*'fnd base rates'!H$13)
+($K54*'fnd base rates'!H$14)
+($M54*'fnd base rates'!H$16)
+($N54*'fnd base rates'!H$17)
+($O54*'fnd base rates'!H$18)
+($P54*VLOOKUP($S54+12,rate_basefnd,8)))</f>
        <v>32151.4</v>
      </c>
      <c r="AA54" s="68">
        <f>(($D54*'fnd base rates'!I$7)
+($E54*'fnd base rates'!I$8)
+($F54*'fnd base rates'!I$9)
+($G54*'fnd base rates'!I$10)
+($H54*'fnd base rates'!I$11)
+($I54*'fnd base rates'!I$12)
+($J54*'fnd base rates'!I$13)
+($K54*'fnd base rates'!I$14)
+($M54*'fnd base rates'!I$16)
+($N54*'fnd base rates'!I$17)
+($O54*'fnd base rates'!I$18)
+($P54*VLOOKUP($S54+12,rate_basefnd,9)))
*$R54</f>
        <v>22882.04</v>
      </c>
      <c r="AB54" s="68">
        <f>(($D54*'fnd base rates'!J$7)
+($E54*'fnd base rates'!J$8)
+($F54*'fnd base rates'!J$9)
+($G54*'fnd base rates'!J$10)
+($H54*'fnd base rates'!J$11)
+($I54*'fnd base rates'!J$12)
+($J54*'fnd base rates'!J$13)
+($K54*'fnd base rates'!J$14)
+($M54*'fnd base rates'!J$16)
+($N54*'fnd base rates'!J$17)
+($O54*'fnd base rates'!J$18)
+($P54*VLOOKUP($S54+12,rate_basefnd,10)))
*$R54</f>
        <v>41989.680000000008</v>
      </c>
      <c r="AC54" s="68">
        <f>(($D54*'fnd base rates'!K$7)
+($E54*'fnd base rates'!K$8)
+($F54*'fnd base rates'!K$9)
+($G54*'fnd base rates'!K$10)
+($H54*'fnd base rates'!K$11)
+($I54*'fnd base rates'!K$12)
+($J54*'fnd base rates'!K$13)
+($K54*'fnd base rates'!K$14)
+($M54*'fnd base rates'!K$16)
+($N54*'fnd base rates'!K$17)
+($O54*'fnd base rates'!K$18)
+($P54*VLOOKUP($S54+12,rate_basefnd,11)))
*$R54</f>
        <v>51805.2</v>
      </c>
      <c r="AD54" s="68">
        <f>(($D54*'fnd base rates'!L$7)
+($E54*'fnd base rates'!L$8)
+($F54*'fnd base rates'!L$9)
+($G54*'fnd base rates'!L$10)
+($H54*'fnd base rates'!L$11)
+($I54*'fnd base rates'!L$12)
+($J54*'fnd base rates'!L$13)
+($K54*'fnd base rates'!L$14)
+($M54*'fnd base rates'!L$16)
+($N54*'fnd base rates'!L$17)
+($O54*'fnd base rates'!L$18)
+($P54*VLOOKUP($S54+12,rate_basefnd,12)))</f>
        <v>110729.872</v>
      </c>
      <c r="AE54" s="68">
        <f>(($D54*'fnd base rates'!M$7)
+($E54*'fnd base rates'!M$8)
+($F54*'fnd base rates'!M$9)
+($G54*'fnd base rates'!M$10)
+($H54*'fnd base rates'!M$11)
+($I54*'fnd base rates'!M$12)
+($J54*'fnd base rates'!M$13)
+($K54*'fnd base rates'!M$14)
+($M54*'fnd base rates'!M$16)
+($N54*'fnd base rates'!M$17)
+($O54*'fnd base rates'!M$18)
+($P54*VLOOKUP($S54+12,rate_basefnd,13)))</f>
        <v>0</v>
      </c>
      <c r="AF54" s="3">
        <f t="shared" si="1"/>
        <v>683761.84</v>
      </c>
      <c r="AH54" s="205">
        <f t="shared" si="2"/>
        <v>413114674</v>
      </c>
      <c r="AI54" s="3" t="str">
        <f t="shared" si="6"/>
        <v>413</v>
      </c>
      <c r="AJ54" s="1" t="str">
        <f t="shared" si="7"/>
        <v>114</v>
      </c>
      <c r="AK54" s="1" t="str">
        <f t="shared" si="8"/>
        <v>674</v>
      </c>
      <c r="AL54" s="3">
        <f t="shared" si="3"/>
        <v>1</v>
      </c>
      <c r="AM54" s="3">
        <f t="shared" si="9"/>
        <v>40</v>
      </c>
      <c r="AN54" s="3">
        <f t="shared" si="10"/>
        <v>683761.84</v>
      </c>
      <c r="AO54" s="3">
        <f t="shared" si="11"/>
        <v>17094</v>
      </c>
      <c r="AP54" s="3">
        <f t="shared" si="4"/>
        <v>5479</v>
      </c>
      <c r="AQ54" s="3">
        <v>11615</v>
      </c>
      <c r="AS54" s="68"/>
      <c r="AT54" s="68"/>
      <c r="AX54" s="4">
        <f t="shared" si="12"/>
        <v>0</v>
      </c>
      <c r="AZ54" s="4">
        <f t="shared" si="13"/>
        <v>0</v>
      </c>
      <c r="BB54" s="4"/>
    </row>
    <row r="55" spans="1:54" s="3" customFormat="1">
      <c r="A55" s="205" t="str">
        <f t="shared" si="5"/>
        <v>413</v>
      </c>
      <c r="B55" s="1">
        <v>413114717</v>
      </c>
      <c r="C55" s="7" t="s">
        <v>25</v>
      </c>
      <c r="D55" s="8">
        <f>'fnd enro'!D55</f>
        <v>0</v>
      </c>
      <c r="E55" s="8">
        <f>'fnd enro'!E55</f>
        <v>0</v>
      </c>
      <c r="F55" s="8">
        <f>'fnd enro'!F55</f>
        <v>0</v>
      </c>
      <c r="G55" s="8">
        <f>'fnd enro'!G55</f>
        <v>0</v>
      </c>
      <c r="H55" s="8">
        <f>'fnd enro'!H55</f>
        <v>12</v>
      </c>
      <c r="I55" s="8">
        <f>'fnd enro'!I55</f>
        <v>11</v>
      </c>
      <c r="J55" s="8">
        <f>'fnd enro'!J55</f>
        <v>0</v>
      </c>
      <c r="K55" s="9">
        <f>'fnd enro'!K55</f>
        <v>0.92</v>
      </c>
      <c r="L55" s="8">
        <f>'fnd enro'!L55</f>
        <v>0</v>
      </c>
      <c r="M55" s="8">
        <f>'fnd enro'!M55</f>
        <v>0</v>
      </c>
      <c r="N55" s="8">
        <f>'fnd enro'!N55</f>
        <v>0</v>
      </c>
      <c r="O55" s="8">
        <f>'fnd enro'!O55</f>
        <v>0</v>
      </c>
      <c r="P55" s="8">
        <f>'fnd enro'!P55</f>
        <v>11</v>
      </c>
      <c r="Q55" s="8">
        <f>'fnd enro'!R55</f>
        <v>23</v>
      </c>
      <c r="R55" s="9">
        <f t="shared" si="0"/>
        <v>1</v>
      </c>
      <c r="S55" s="8">
        <f>VALUE('fnd enro'!Q55)</f>
        <v>9</v>
      </c>
      <c r="T55" s="1"/>
      <c r="U55" s="68">
        <f>(($D55*'fnd base rates'!C$7)
+($E55*'fnd base rates'!C$8)
+($F55*'fnd base rates'!C$9)
+($G55*'fnd base rates'!C$10)
+($H55*'fnd base rates'!C$11)
+($I55*'fnd base rates'!C$12)
+($J55*'fnd base rates'!C$13)
+($K55*'fnd base rates'!C$14)
+($M55*'fnd base rates'!C$16)
+($N55*'fnd base rates'!C$17)
+($O55*'fnd base rates'!C$18)
+($P55*VLOOKUP($S55+12,rate_basefnd,3)))
*$R55</f>
        <v>14957.8776</v>
      </c>
      <c r="V55" s="68">
        <f>(($D55*'fnd base rates'!D$7)
+($E55*'fnd base rates'!D$8)
+($F55*'fnd base rates'!D$9)
+($G55*'fnd base rates'!D$10)
+($H55*'fnd base rates'!D$11)
+($I55*'fnd base rates'!D$12)
+($J55*'fnd base rates'!D$13)
+($K55*'fnd base rates'!D$14)
+($M55*'fnd base rates'!D$16)
+($N55*'fnd base rates'!D$17)
+($O55*'fnd base rates'!D$18)
+($P55*VLOOKUP($S55+12,rate_basefnd,4)))
*$R55</f>
        <v>25043.79</v>
      </c>
      <c r="W55" s="68">
        <f>(($D55*'fnd base rates'!E$7)
+($E55*'fnd base rates'!E$8)
+($F55*'fnd base rates'!E$9)
+($G55*'fnd base rates'!E$10)
+($H55*'fnd base rates'!E$11)
+($I55*'fnd base rates'!E$12)
+($J55*'fnd base rates'!E$13)
+($K55*'fnd base rates'!E$14)
+($M55*'fnd base rates'!E$16)
+($N55*'fnd base rates'!E$17)
+($O55*'fnd base rates'!E$18)
+($P55*VLOOKUP($S55+12,rate_basefnd,5)))
*$R55</f>
        <v>160252.72839999999</v>
      </c>
      <c r="X55" s="68">
        <f>(($D55*'fnd base rates'!F$7)
+($E55*'fnd base rates'!F$8)
+($F55*'fnd base rates'!F$9)
+($G55*'fnd base rates'!F$10)
+($H55*'fnd base rates'!F$11)
+($I55*'fnd base rates'!F$12)
+($J55*'fnd base rates'!F$13)
+($K55*'fnd base rates'!F$14)
+($M55*'fnd base rates'!F$16)
+($N55*'fnd base rates'!F$17)
+($O55*'fnd base rates'!F$18)
+($P55*VLOOKUP($S55+12,rate_basefnd,6)))
*$R55</f>
        <v>24394.934399999998</v>
      </c>
      <c r="Y55" s="68">
        <f>(($D55*'fnd base rates'!G$7)
+($E55*'fnd base rates'!G$8)
+($F55*'fnd base rates'!G$9)
+($G55*'fnd base rates'!G$10)
+($H55*'fnd base rates'!G$11)
+($I55*'fnd base rates'!G$12)
+($J55*'fnd base rates'!G$13)
+($K55*'fnd base rates'!G$14)
+($M55*'fnd base rates'!G$16)
+($N55*'fnd base rates'!G$17)
+($O55*'fnd base rates'!G$18)
+($P55*VLOOKUP($S55+12,rate_basefnd,7)))
*$R55</f>
        <v>6874.4992000000002</v>
      </c>
      <c r="Z55" s="68">
        <f>(($D55*'fnd base rates'!H$7)
+($E55*'fnd base rates'!H$8)
+($F55*'fnd base rates'!H$9)
+($G55*'fnd base rates'!H$10)
+($H55*'fnd base rates'!H$11)
+($I55*'fnd base rates'!H$12)
+($J55*'fnd base rates'!H$13)
+($K55*'fnd base rates'!H$14)
+($M55*'fnd base rates'!H$16)
+($N55*'fnd base rates'!H$17)
+($O55*'fnd base rates'!H$18)
+($P55*VLOOKUP($S55+12,rate_basefnd,8)))</f>
        <v>17488.392</v>
      </c>
      <c r="AA55" s="68">
        <f>(($D55*'fnd base rates'!I$7)
+($E55*'fnd base rates'!I$8)
+($F55*'fnd base rates'!I$9)
+($G55*'fnd base rates'!I$10)
+($H55*'fnd base rates'!I$11)
+($I55*'fnd base rates'!I$12)
+($J55*'fnd base rates'!I$13)
+($K55*'fnd base rates'!I$14)
+($M55*'fnd base rates'!I$16)
+($N55*'fnd base rates'!I$17)
+($O55*'fnd base rates'!I$18)
+($P55*VLOOKUP($S55+12,rate_basefnd,9)))
*$R55</f>
        <v>12818.59</v>
      </c>
      <c r="AB55" s="68">
        <f>(($D55*'fnd base rates'!J$7)
+($E55*'fnd base rates'!J$8)
+($F55*'fnd base rates'!J$9)
+($G55*'fnd base rates'!J$10)
+($H55*'fnd base rates'!J$11)
+($I55*'fnd base rates'!J$12)
+($J55*'fnd base rates'!J$13)
+($K55*'fnd base rates'!J$14)
+($M55*'fnd base rates'!J$16)
+($N55*'fnd base rates'!J$17)
+($O55*'fnd base rates'!J$18)
+($P55*VLOOKUP($S55+12,rate_basefnd,10)))
*$R55</f>
        <v>21657.599999999999</v>
      </c>
      <c r="AC55" s="68">
        <f>(($D55*'fnd base rates'!K$7)
+($E55*'fnd base rates'!K$8)
+($F55*'fnd base rates'!K$9)
+($G55*'fnd base rates'!K$10)
+($H55*'fnd base rates'!K$11)
+($I55*'fnd base rates'!K$12)
+($J55*'fnd base rates'!K$13)
+($K55*'fnd base rates'!K$14)
+($M55*'fnd base rates'!K$16)
+($N55*'fnd base rates'!K$17)
+($O55*'fnd base rates'!K$18)
+($P55*VLOOKUP($S55+12,rate_basefnd,11)))
*$R55</f>
        <v>29887.697999999997</v>
      </c>
      <c r="AD55" s="68">
        <f>(($D55*'fnd base rates'!L$7)
+($E55*'fnd base rates'!L$8)
+($F55*'fnd base rates'!L$9)
+($G55*'fnd base rates'!L$10)
+($H55*'fnd base rates'!L$11)
+($I55*'fnd base rates'!L$12)
+($J55*'fnd base rates'!L$13)
+($K55*'fnd base rates'!L$14)
+($M55*'fnd base rates'!L$16)
+($N55*'fnd base rates'!L$17)
+($O55*'fnd base rates'!L$18)
+($P55*VLOOKUP($S55+12,rate_basefnd,12)))</f>
        <v>63087.142399999997</v>
      </c>
      <c r="AE55" s="68">
        <f>(($D55*'fnd base rates'!M$7)
+($E55*'fnd base rates'!M$8)
+($F55*'fnd base rates'!M$9)
+($G55*'fnd base rates'!M$10)
+($H55*'fnd base rates'!M$11)
+($I55*'fnd base rates'!M$12)
+($J55*'fnd base rates'!M$13)
+($K55*'fnd base rates'!M$14)
+($M55*'fnd base rates'!M$16)
+($N55*'fnd base rates'!M$17)
+($O55*'fnd base rates'!M$18)
+($P55*VLOOKUP($S55+12,rate_basefnd,13)))</f>
        <v>0</v>
      </c>
      <c r="AF55" s="3">
        <f t="shared" si="1"/>
        <v>376463.25199999998</v>
      </c>
      <c r="AH55" s="205">
        <f t="shared" si="2"/>
        <v>413114717</v>
      </c>
      <c r="AI55" s="3" t="str">
        <f t="shared" si="6"/>
        <v>413</v>
      </c>
      <c r="AJ55" s="1" t="str">
        <f t="shared" si="7"/>
        <v>114</v>
      </c>
      <c r="AK55" s="1" t="str">
        <f t="shared" si="8"/>
        <v>717</v>
      </c>
      <c r="AL55" s="3">
        <f t="shared" si="3"/>
        <v>1</v>
      </c>
      <c r="AM55" s="3">
        <f t="shared" si="9"/>
        <v>23</v>
      </c>
      <c r="AN55" s="3">
        <f t="shared" si="10"/>
        <v>376463.25199999998</v>
      </c>
      <c r="AO55" s="3">
        <f t="shared" si="11"/>
        <v>16368</v>
      </c>
      <c r="AP55" s="3">
        <f t="shared" si="4"/>
        <v>314</v>
      </c>
      <c r="AQ55" s="3">
        <v>16054</v>
      </c>
      <c r="AS55" s="68"/>
      <c r="AT55" s="68"/>
      <c r="AX55" s="4">
        <f t="shared" si="12"/>
        <v>0</v>
      </c>
      <c r="AZ55" s="4">
        <f t="shared" si="13"/>
        <v>0</v>
      </c>
      <c r="BB55" s="4"/>
    </row>
    <row r="56" spans="1:54" s="3" customFormat="1">
      <c r="A56" s="205" t="str">
        <f t="shared" si="5"/>
        <v>413</v>
      </c>
      <c r="B56" s="1">
        <v>413114750</v>
      </c>
      <c r="C56" s="7" t="s">
        <v>25</v>
      </c>
      <c r="D56" s="8">
        <f>'fnd enro'!D56</f>
        <v>0</v>
      </c>
      <c r="E56" s="8">
        <f>'fnd enro'!E56</f>
        <v>0</v>
      </c>
      <c r="F56" s="8">
        <f>'fnd enro'!F56</f>
        <v>0</v>
      </c>
      <c r="G56" s="8">
        <f>'fnd enro'!G56</f>
        <v>0</v>
      </c>
      <c r="H56" s="8">
        <f>'fnd enro'!H56</f>
        <v>4</v>
      </c>
      <c r="I56" s="8">
        <f>'fnd enro'!I56</f>
        <v>10</v>
      </c>
      <c r="J56" s="8">
        <f>'fnd enro'!J56</f>
        <v>0</v>
      </c>
      <c r="K56" s="9">
        <f>'fnd enro'!K56</f>
        <v>0.56000000000000005</v>
      </c>
      <c r="L56" s="8">
        <f>'fnd enro'!L56</f>
        <v>0</v>
      </c>
      <c r="M56" s="8">
        <f>'fnd enro'!M56</f>
        <v>0</v>
      </c>
      <c r="N56" s="8">
        <f>'fnd enro'!N56</f>
        <v>0</v>
      </c>
      <c r="O56" s="8">
        <f>'fnd enro'!O56</f>
        <v>0</v>
      </c>
      <c r="P56" s="8">
        <f>'fnd enro'!P56</f>
        <v>4</v>
      </c>
      <c r="Q56" s="8">
        <f>'fnd enro'!R56</f>
        <v>14</v>
      </c>
      <c r="R56" s="9">
        <f t="shared" si="0"/>
        <v>1</v>
      </c>
      <c r="S56" s="8">
        <f>VALUE('fnd enro'!Q56)</f>
        <v>6</v>
      </c>
      <c r="T56" s="1"/>
      <c r="U56" s="68">
        <f>(($D56*'fnd base rates'!C$7)
+($E56*'fnd base rates'!C$8)
+($F56*'fnd base rates'!C$9)
+($G56*'fnd base rates'!C$10)
+($H56*'fnd base rates'!C$11)
+($I56*'fnd base rates'!C$12)
+($J56*'fnd base rates'!C$13)
+($K56*'fnd base rates'!C$14)
+($M56*'fnd base rates'!C$16)
+($N56*'fnd base rates'!C$17)
+($O56*'fnd base rates'!C$18)
+($P56*VLOOKUP($S56+12,rate_basefnd,3)))
*$R56</f>
        <v>8716.0168000000012</v>
      </c>
      <c r="V56" s="68">
        <f>(($D56*'fnd base rates'!D$7)
+($E56*'fnd base rates'!D$8)
+($F56*'fnd base rates'!D$9)
+($G56*'fnd base rates'!D$10)
+($H56*'fnd base rates'!D$11)
+($I56*'fnd base rates'!D$12)
+($J56*'fnd base rates'!D$13)
+($K56*'fnd base rates'!D$14)
+($M56*'fnd base rates'!D$16)
+($N56*'fnd base rates'!D$17)
+($O56*'fnd base rates'!D$18)
+($P56*VLOOKUP($S56+12,rate_basefnd,4)))
*$R56</f>
        <v>13402.16</v>
      </c>
      <c r="W56" s="68">
        <f>(($D56*'fnd base rates'!E$7)
+($E56*'fnd base rates'!E$8)
+($F56*'fnd base rates'!E$9)
+($G56*'fnd base rates'!E$10)
+($H56*'fnd base rates'!E$11)
+($I56*'fnd base rates'!E$12)
+($J56*'fnd base rates'!E$13)
+($K56*'fnd base rates'!E$14)
+($M56*'fnd base rates'!E$16)
+($N56*'fnd base rates'!E$17)
+($O56*'fnd base rates'!E$18)
+($P56*VLOOKUP($S56+12,rate_basefnd,5)))
*$R56</f>
        <v>84889.951199999996</v>
      </c>
      <c r="X56" s="68">
        <f>(($D56*'fnd base rates'!F$7)
+($E56*'fnd base rates'!F$8)
+($F56*'fnd base rates'!F$9)
+($G56*'fnd base rates'!F$10)
+($H56*'fnd base rates'!F$11)
+($I56*'fnd base rates'!F$12)
+($J56*'fnd base rates'!F$13)
+($K56*'fnd base rates'!F$14)
+($M56*'fnd base rates'!F$16)
+($N56*'fnd base rates'!F$17)
+($O56*'fnd base rates'!F$18)
+($P56*VLOOKUP($S56+12,rate_basefnd,6)))
*$R56</f>
        <v>14451.379199999999</v>
      </c>
      <c r="Y56" s="68">
        <f>(($D56*'fnd base rates'!G$7)
+($E56*'fnd base rates'!G$8)
+($F56*'fnd base rates'!G$9)
+($G56*'fnd base rates'!G$10)
+($H56*'fnd base rates'!G$11)
+($I56*'fnd base rates'!G$12)
+($J56*'fnd base rates'!G$13)
+($K56*'fnd base rates'!G$14)
+($M56*'fnd base rates'!G$16)
+($N56*'fnd base rates'!G$17)
+($O56*'fnd base rates'!G$18)
+($P56*VLOOKUP($S56+12,rate_basefnd,7)))
*$R56</f>
        <v>3295.4255999999996</v>
      </c>
      <c r="Z56" s="68">
        <f>(($D56*'fnd base rates'!H$7)
+($E56*'fnd base rates'!H$8)
+($F56*'fnd base rates'!H$9)
+($G56*'fnd base rates'!H$10)
+($H56*'fnd base rates'!H$11)
+($I56*'fnd base rates'!H$12)
+($J56*'fnd base rates'!H$13)
+($K56*'fnd base rates'!H$14)
+($M56*'fnd base rates'!H$16)
+($N56*'fnd base rates'!H$17)
+($O56*'fnd base rates'!H$18)
+($P56*VLOOKUP($S56+12,rate_basefnd,8)))</f>
        <v>11628.216</v>
      </c>
      <c r="AA56" s="68">
        <f>(($D56*'fnd base rates'!I$7)
+($E56*'fnd base rates'!I$8)
+($F56*'fnd base rates'!I$9)
+($G56*'fnd base rates'!I$10)
+($H56*'fnd base rates'!I$11)
+($I56*'fnd base rates'!I$12)
+($J56*'fnd base rates'!I$13)
+($K56*'fnd base rates'!I$14)
+($M56*'fnd base rates'!I$16)
+($N56*'fnd base rates'!I$17)
+($O56*'fnd base rates'!I$18)
+($P56*VLOOKUP($S56+12,rate_basefnd,9)))
*$R56</f>
        <v>7138.56</v>
      </c>
      <c r="AB56" s="68">
        <f>(($D56*'fnd base rates'!J$7)
+($E56*'fnd base rates'!J$8)
+($F56*'fnd base rates'!J$9)
+($G56*'fnd base rates'!J$10)
+($H56*'fnd base rates'!J$11)
+($I56*'fnd base rates'!J$12)
+($J56*'fnd base rates'!J$13)
+($K56*'fnd base rates'!J$14)
+($M56*'fnd base rates'!J$16)
+($N56*'fnd base rates'!J$17)
+($O56*'fnd base rates'!J$18)
+($P56*VLOOKUP($S56+12,rate_basefnd,10)))
*$R56</f>
        <v>10590.66</v>
      </c>
      <c r="AC56" s="68">
        <f>(($D56*'fnd base rates'!K$7)
+($E56*'fnd base rates'!K$8)
+($F56*'fnd base rates'!K$9)
+($G56*'fnd base rates'!K$10)
+($H56*'fnd base rates'!K$11)
+($I56*'fnd base rates'!K$12)
+($J56*'fnd base rates'!K$13)
+($K56*'fnd base rates'!K$14)
+($M56*'fnd base rates'!K$16)
+($N56*'fnd base rates'!K$17)
+($O56*'fnd base rates'!K$18)
+($P56*VLOOKUP($S56+12,rate_basefnd,11)))
*$R56</f>
        <v>18074.844000000001</v>
      </c>
      <c r="AD56" s="68">
        <f>(($D56*'fnd base rates'!L$7)
+($E56*'fnd base rates'!L$8)
+($F56*'fnd base rates'!L$9)
+($G56*'fnd base rates'!L$10)
+($H56*'fnd base rates'!L$11)
+($I56*'fnd base rates'!L$12)
+($J56*'fnd base rates'!L$13)
+($K56*'fnd base rates'!L$14)
+($M56*'fnd base rates'!L$16)
+($N56*'fnd base rates'!L$17)
+($O56*'fnd base rates'!L$18)
+($P56*VLOOKUP($S56+12,rate_basefnd,12)))</f>
        <v>34160.423199999997</v>
      </c>
      <c r="AE56" s="68">
        <f>(($D56*'fnd base rates'!M$7)
+($E56*'fnd base rates'!M$8)
+($F56*'fnd base rates'!M$9)
+($G56*'fnd base rates'!M$10)
+($H56*'fnd base rates'!M$11)
+($I56*'fnd base rates'!M$12)
+($J56*'fnd base rates'!M$13)
+($K56*'fnd base rates'!M$14)
+($M56*'fnd base rates'!M$16)
+($N56*'fnd base rates'!M$17)
+($O56*'fnd base rates'!M$18)
+($P56*VLOOKUP($S56+12,rate_basefnd,13)))</f>
        <v>0</v>
      </c>
      <c r="AF56" s="3">
        <f t="shared" si="1"/>
        <v>206347.636</v>
      </c>
      <c r="AH56" s="205">
        <f t="shared" si="2"/>
        <v>413114750</v>
      </c>
      <c r="AI56" s="3" t="str">
        <f t="shared" si="6"/>
        <v>413</v>
      </c>
      <c r="AJ56" s="1" t="str">
        <f t="shared" si="7"/>
        <v>114</v>
      </c>
      <c r="AK56" s="1" t="str">
        <f t="shared" si="8"/>
        <v>750</v>
      </c>
      <c r="AL56" s="3">
        <f t="shared" si="3"/>
        <v>1</v>
      </c>
      <c r="AM56" s="3">
        <f t="shared" si="9"/>
        <v>14</v>
      </c>
      <c r="AN56" s="3">
        <f t="shared" si="10"/>
        <v>206347.636</v>
      </c>
      <c r="AO56" s="3">
        <f t="shared" si="11"/>
        <v>14739</v>
      </c>
      <c r="AP56" s="3">
        <f t="shared" si="4"/>
        <v>2174</v>
      </c>
      <c r="AQ56" s="3">
        <v>12565</v>
      </c>
      <c r="AS56" s="68"/>
      <c r="AT56" s="68"/>
      <c r="AX56" s="4">
        <f t="shared" si="12"/>
        <v>0</v>
      </c>
      <c r="AZ56" s="4">
        <f t="shared" si="13"/>
        <v>0</v>
      </c>
      <c r="BB56" s="4"/>
    </row>
    <row r="57" spans="1:54" s="3" customFormat="1">
      <c r="A57" s="205" t="str">
        <f t="shared" si="5"/>
        <v>413</v>
      </c>
      <c r="B57" s="1">
        <v>413114755</v>
      </c>
      <c r="C57" s="7" t="s">
        <v>25</v>
      </c>
      <c r="D57" s="8">
        <f>'fnd enro'!D57</f>
        <v>0</v>
      </c>
      <c r="E57" s="8">
        <f>'fnd enro'!E57</f>
        <v>0</v>
      </c>
      <c r="F57" s="8">
        <f>'fnd enro'!F57</f>
        <v>0</v>
      </c>
      <c r="G57" s="8">
        <f>'fnd enro'!G57</f>
        <v>0</v>
      </c>
      <c r="H57" s="8">
        <f>'fnd enro'!H57</f>
        <v>7</v>
      </c>
      <c r="I57" s="8">
        <f>'fnd enro'!I57</f>
        <v>10</v>
      </c>
      <c r="J57" s="8">
        <f>'fnd enro'!J57</f>
        <v>0</v>
      </c>
      <c r="K57" s="9">
        <f>'fnd enro'!K57</f>
        <v>0.68</v>
      </c>
      <c r="L57" s="8">
        <f>'fnd enro'!L57</f>
        <v>0</v>
      </c>
      <c r="M57" s="8">
        <f>'fnd enro'!M57</f>
        <v>0</v>
      </c>
      <c r="N57" s="8">
        <f>'fnd enro'!N57</f>
        <v>0</v>
      </c>
      <c r="O57" s="8">
        <f>'fnd enro'!O57</f>
        <v>0</v>
      </c>
      <c r="P57" s="8">
        <f>'fnd enro'!P57</f>
        <v>4</v>
      </c>
      <c r="Q57" s="8">
        <f>'fnd enro'!R57</f>
        <v>17</v>
      </c>
      <c r="R57" s="9">
        <f t="shared" si="0"/>
        <v>1</v>
      </c>
      <c r="S57" s="8">
        <f>VALUE('fnd enro'!Q57)</f>
        <v>10</v>
      </c>
      <c r="T57" s="1"/>
      <c r="U57" s="68">
        <f>(($D57*'fnd base rates'!C$7)
+($E57*'fnd base rates'!C$8)
+($F57*'fnd base rates'!C$9)
+($G57*'fnd base rates'!C$10)
+($H57*'fnd base rates'!C$11)
+($I57*'fnd base rates'!C$12)
+($J57*'fnd base rates'!C$13)
+($K57*'fnd base rates'!C$14)
+($M57*'fnd base rates'!C$16)
+($N57*'fnd base rates'!C$17)
+($O57*'fnd base rates'!C$18)
+($P57*VLOOKUP($S57+12,rate_basefnd,3)))
*$R57</f>
        <v>10652.440400000001</v>
      </c>
      <c r="V57" s="68">
        <f>(($D57*'fnd base rates'!D$7)
+($E57*'fnd base rates'!D$8)
+($F57*'fnd base rates'!D$9)
+($G57*'fnd base rates'!D$10)
+($H57*'fnd base rates'!D$11)
+($I57*'fnd base rates'!D$12)
+($J57*'fnd base rates'!D$13)
+($K57*'fnd base rates'!D$14)
+($M57*'fnd base rates'!D$16)
+($N57*'fnd base rates'!D$17)
+($O57*'fnd base rates'!D$18)
+($P57*VLOOKUP($S57+12,rate_basefnd,4)))
*$R57</f>
        <v>16599.7</v>
      </c>
      <c r="W57" s="68">
        <f>(($D57*'fnd base rates'!E$7)
+($E57*'fnd base rates'!E$8)
+($F57*'fnd base rates'!E$9)
+($G57*'fnd base rates'!E$10)
+($H57*'fnd base rates'!E$11)
+($I57*'fnd base rates'!E$12)
+($J57*'fnd base rates'!E$13)
+($K57*'fnd base rates'!E$14)
+($M57*'fnd base rates'!E$16)
+($N57*'fnd base rates'!E$17)
+($O57*'fnd base rates'!E$18)
+($P57*VLOOKUP($S57+12,rate_basefnd,5)))
*$R57</f>
        <v>102806.34359999999</v>
      </c>
      <c r="X57" s="68">
        <f>(($D57*'fnd base rates'!F$7)
+($E57*'fnd base rates'!F$8)
+($F57*'fnd base rates'!F$9)
+($G57*'fnd base rates'!F$10)
+($H57*'fnd base rates'!F$11)
+($I57*'fnd base rates'!F$12)
+($J57*'fnd base rates'!F$13)
+($K57*'fnd base rates'!F$14)
+($M57*'fnd base rates'!F$16)
+($N57*'fnd base rates'!F$17)
+($O57*'fnd base rates'!F$18)
+($P57*VLOOKUP($S57+12,rate_basefnd,6)))
*$R57</f>
        <v>17806.017599999999</v>
      </c>
      <c r="Y57" s="68">
        <f>(($D57*'fnd base rates'!G$7)
+($E57*'fnd base rates'!G$8)
+($F57*'fnd base rates'!G$9)
+($G57*'fnd base rates'!G$10)
+($H57*'fnd base rates'!G$11)
+($I57*'fnd base rates'!G$12)
+($J57*'fnd base rates'!G$13)
+($K57*'fnd base rates'!G$14)
+($M57*'fnd base rates'!G$16)
+($N57*'fnd base rates'!G$17)
+($O57*'fnd base rates'!G$18)
+($P57*VLOOKUP($S57+12,rate_basefnd,7)))
*$R57</f>
        <v>4166.6768000000002</v>
      </c>
      <c r="Z57" s="68">
        <f>(($D57*'fnd base rates'!H$7)
+($E57*'fnd base rates'!H$8)
+($F57*'fnd base rates'!H$9)
+($G57*'fnd base rates'!H$10)
+($H57*'fnd base rates'!H$11)
+($I57*'fnd base rates'!H$12)
+($J57*'fnd base rates'!H$13)
+($K57*'fnd base rates'!H$14)
+($M57*'fnd base rates'!H$16)
+($N57*'fnd base rates'!H$17)
+($O57*'fnd base rates'!H$18)
+($P57*VLOOKUP($S57+12,rate_basefnd,8)))</f>
        <v>13419.407999999999</v>
      </c>
      <c r="AA57" s="68">
        <f>(($D57*'fnd base rates'!I$7)
+($E57*'fnd base rates'!I$8)
+($F57*'fnd base rates'!I$9)
+($G57*'fnd base rates'!I$10)
+($H57*'fnd base rates'!I$11)
+($I57*'fnd base rates'!I$12)
+($J57*'fnd base rates'!I$13)
+($K57*'fnd base rates'!I$14)
+($M57*'fnd base rates'!I$16)
+($N57*'fnd base rates'!I$17)
+($O57*'fnd base rates'!I$18)
+($P57*VLOOKUP($S57+12,rate_basefnd,9)))
*$R57</f>
        <v>8755.52</v>
      </c>
      <c r="AB57" s="68">
        <f>(($D57*'fnd base rates'!J$7)
+($E57*'fnd base rates'!J$8)
+($F57*'fnd base rates'!J$9)
+($G57*'fnd base rates'!J$10)
+($H57*'fnd base rates'!J$11)
+($I57*'fnd base rates'!J$12)
+($J57*'fnd base rates'!J$13)
+($K57*'fnd base rates'!J$14)
+($M57*'fnd base rates'!J$16)
+($N57*'fnd base rates'!J$17)
+($O57*'fnd base rates'!J$18)
+($P57*VLOOKUP($S57+12,rate_basefnd,10)))
*$R57</f>
        <v>12756.56</v>
      </c>
      <c r="AC57" s="68">
        <f>(($D57*'fnd base rates'!K$7)
+($E57*'fnd base rates'!K$8)
+($F57*'fnd base rates'!K$9)
+($G57*'fnd base rates'!K$10)
+($H57*'fnd base rates'!K$11)
+($I57*'fnd base rates'!K$12)
+($J57*'fnd base rates'!K$13)
+($K57*'fnd base rates'!K$14)
+($M57*'fnd base rates'!K$16)
+($N57*'fnd base rates'!K$17)
+($O57*'fnd base rates'!K$18)
+($P57*VLOOKUP($S57+12,rate_basefnd,11)))
*$R57</f>
        <v>22024.332000000002</v>
      </c>
      <c r="AD57" s="68">
        <f>(($D57*'fnd base rates'!L$7)
+($E57*'fnd base rates'!L$8)
+($F57*'fnd base rates'!L$9)
+($G57*'fnd base rates'!L$10)
+($H57*'fnd base rates'!L$11)
+($I57*'fnd base rates'!L$12)
+($J57*'fnd base rates'!L$13)
+($K57*'fnd base rates'!L$14)
+($M57*'fnd base rates'!L$16)
+($N57*'fnd base rates'!L$17)
+($O57*'fnd base rates'!L$18)
+($P57*VLOOKUP($S57+12,rate_basefnd,12)))</f>
        <v>42639.319600000003</v>
      </c>
      <c r="AE57" s="68">
        <f>(($D57*'fnd base rates'!M$7)
+($E57*'fnd base rates'!M$8)
+($F57*'fnd base rates'!M$9)
+($G57*'fnd base rates'!M$10)
+($H57*'fnd base rates'!M$11)
+($I57*'fnd base rates'!M$12)
+($J57*'fnd base rates'!M$13)
+($K57*'fnd base rates'!M$14)
+($M57*'fnd base rates'!M$16)
+($N57*'fnd base rates'!M$17)
+($O57*'fnd base rates'!M$18)
+($P57*VLOOKUP($S57+12,rate_basefnd,13)))</f>
        <v>0</v>
      </c>
      <c r="AF57" s="3">
        <f t="shared" si="1"/>
        <v>251626.31799999997</v>
      </c>
      <c r="AH57" s="205">
        <f t="shared" si="2"/>
        <v>413114755</v>
      </c>
      <c r="AI57" s="3" t="str">
        <f t="shared" si="6"/>
        <v>413</v>
      </c>
      <c r="AJ57" s="1" t="str">
        <f t="shared" si="7"/>
        <v>114</v>
      </c>
      <c r="AK57" s="1" t="str">
        <f t="shared" si="8"/>
        <v>755</v>
      </c>
      <c r="AL57" s="3">
        <f t="shared" si="3"/>
        <v>1</v>
      </c>
      <c r="AM57" s="3">
        <f t="shared" si="9"/>
        <v>17</v>
      </c>
      <c r="AN57" s="3">
        <f t="shared" si="10"/>
        <v>251626.31799999997</v>
      </c>
      <c r="AO57" s="3">
        <f t="shared" si="11"/>
        <v>14802</v>
      </c>
      <c r="AP57" s="3">
        <f t="shared" si="4"/>
        <v>1246</v>
      </c>
      <c r="AQ57" s="3">
        <v>13556</v>
      </c>
      <c r="AS57" s="68"/>
      <c r="AT57" s="68"/>
      <c r="AX57" s="4">
        <f t="shared" si="12"/>
        <v>0</v>
      </c>
      <c r="AZ57" s="4">
        <f t="shared" si="13"/>
        <v>0</v>
      </c>
      <c r="BB57" s="4"/>
    </row>
    <row r="58" spans="1:54" s="3" customFormat="1">
      <c r="A58" s="205" t="str">
        <f t="shared" si="5"/>
        <v>414</v>
      </c>
      <c r="B58" s="1">
        <v>414603063</v>
      </c>
      <c r="C58" s="7" t="s">
        <v>27</v>
      </c>
      <c r="D58" s="8">
        <f>'fnd enro'!D58</f>
        <v>0</v>
      </c>
      <c r="E58" s="8">
        <f>'fnd enro'!E58</f>
        <v>0</v>
      </c>
      <c r="F58" s="8">
        <f>'fnd enro'!F58</f>
        <v>0</v>
      </c>
      <c r="G58" s="8">
        <f>'fnd enro'!G58</f>
        <v>0</v>
      </c>
      <c r="H58" s="8">
        <f>'fnd enro'!H58</f>
        <v>0</v>
      </c>
      <c r="I58" s="8">
        <f>'fnd enro'!I58</f>
        <v>1</v>
      </c>
      <c r="J58" s="8">
        <f>'fnd enro'!J58</f>
        <v>0</v>
      </c>
      <c r="K58" s="9">
        <f>'fnd enro'!K58</f>
        <v>0.04</v>
      </c>
      <c r="L58" s="8">
        <f>'fnd enro'!L58</f>
        <v>0</v>
      </c>
      <c r="M58" s="8">
        <f>'fnd enro'!M58</f>
        <v>0</v>
      </c>
      <c r="N58" s="8">
        <f>'fnd enro'!N58</f>
        <v>0</v>
      </c>
      <c r="O58" s="8">
        <f>'fnd enro'!O58</f>
        <v>0</v>
      </c>
      <c r="P58" s="8">
        <f>'fnd enro'!P58</f>
        <v>1</v>
      </c>
      <c r="Q58" s="8">
        <f>'fnd enro'!R58</f>
        <v>1</v>
      </c>
      <c r="R58" s="9">
        <f t="shared" si="0"/>
        <v>1</v>
      </c>
      <c r="S58" s="8">
        <f>VALUE('fnd enro'!Q58)</f>
        <v>7</v>
      </c>
      <c r="T58" s="1"/>
      <c r="U58" s="68">
        <f>(($D58*'fnd base rates'!C$7)
+($E58*'fnd base rates'!C$8)
+($F58*'fnd base rates'!C$9)
+($G58*'fnd base rates'!C$10)
+($H58*'fnd base rates'!C$11)
+($I58*'fnd base rates'!C$12)
+($J58*'fnd base rates'!C$13)
+($K58*'fnd base rates'!C$14)
+($M58*'fnd base rates'!C$16)
+($N58*'fnd base rates'!C$17)
+($O58*'fnd base rates'!C$18)
+($P58*VLOOKUP($S58+12,rate_basefnd,3)))
*$R58</f>
        <v>688.44119999999998</v>
      </c>
      <c r="V58" s="68">
        <f>(($D58*'fnd base rates'!D$7)
+($E58*'fnd base rates'!D$8)
+($F58*'fnd base rates'!D$9)
+($G58*'fnd base rates'!D$10)
+($H58*'fnd base rates'!D$11)
+($I58*'fnd base rates'!D$12)
+($J58*'fnd base rates'!D$13)
+($K58*'fnd base rates'!D$14)
+($M58*'fnd base rates'!D$16)
+($N58*'fnd base rates'!D$17)
+($O58*'fnd base rates'!D$18)
+($P58*VLOOKUP($S58+12,rate_basefnd,4)))
*$R58</f>
        <v>1269.3800000000001</v>
      </c>
      <c r="W58" s="68">
        <f>(($D58*'fnd base rates'!E$7)
+($E58*'fnd base rates'!E$8)
+($F58*'fnd base rates'!E$9)
+($G58*'fnd base rates'!E$10)
+($H58*'fnd base rates'!E$11)
+($I58*'fnd base rates'!E$12)
+($J58*'fnd base rates'!E$13)
+($K58*'fnd base rates'!E$14)
+($M58*'fnd base rates'!E$16)
+($N58*'fnd base rates'!E$17)
+($O58*'fnd base rates'!E$18)
+($P58*VLOOKUP($S58+12,rate_basefnd,5)))
*$R58</f>
        <v>9570.6707999999999</v>
      </c>
      <c r="X58" s="68">
        <f>(($D58*'fnd base rates'!F$7)
+($E58*'fnd base rates'!F$8)
+($F58*'fnd base rates'!F$9)
+($G58*'fnd base rates'!F$10)
+($H58*'fnd base rates'!F$11)
+($I58*'fnd base rates'!F$12)
+($J58*'fnd base rates'!F$13)
+($K58*'fnd base rates'!F$14)
+($M58*'fnd base rates'!F$16)
+($N58*'fnd base rates'!F$17)
+($O58*'fnd base rates'!F$18)
+($P58*VLOOKUP($S58+12,rate_basefnd,6)))
*$R58</f>
        <v>997.85279999999989</v>
      </c>
      <c r="Y58" s="68">
        <f>(($D58*'fnd base rates'!G$7)
+($E58*'fnd base rates'!G$8)
+($F58*'fnd base rates'!G$9)
+($G58*'fnd base rates'!G$10)
+($H58*'fnd base rates'!G$11)
+($I58*'fnd base rates'!G$12)
+($J58*'fnd base rates'!G$13)
+($K58*'fnd base rates'!G$14)
+($M58*'fnd base rates'!G$16)
+($N58*'fnd base rates'!G$17)
+($O58*'fnd base rates'!G$18)
+($P58*VLOOKUP($S58+12,rate_basefnd,7)))
*$R58</f>
        <v>381.75040000000001</v>
      </c>
      <c r="Z58" s="68">
        <f>(($D58*'fnd base rates'!H$7)
+($E58*'fnd base rates'!H$8)
+($F58*'fnd base rates'!H$9)
+($G58*'fnd base rates'!H$10)
+($H58*'fnd base rates'!H$11)
+($I58*'fnd base rates'!H$12)
+($J58*'fnd base rates'!H$13)
+($K58*'fnd base rates'!H$14)
+($M58*'fnd base rates'!H$16)
+($N58*'fnd base rates'!H$17)
+($O58*'fnd base rates'!H$18)
+($P58*VLOOKUP($S58+12,rate_basefnd,8)))</f>
        <v>949.80399999999997</v>
      </c>
      <c r="AA58" s="68">
        <f>(($D58*'fnd base rates'!I$7)
+($E58*'fnd base rates'!I$8)
+($F58*'fnd base rates'!I$9)
+($G58*'fnd base rates'!I$10)
+($H58*'fnd base rates'!I$11)
+($I58*'fnd base rates'!I$12)
+($J58*'fnd base rates'!I$13)
+($K58*'fnd base rates'!I$14)
+($M58*'fnd base rates'!I$16)
+($N58*'fnd base rates'!I$17)
+($O58*'fnd base rates'!I$18)
+($P58*VLOOKUP($S58+12,rate_basefnd,9)))
*$R58</f>
        <v>638.79999999999995</v>
      </c>
      <c r="AB58" s="68">
        <f>(($D58*'fnd base rates'!J$7)
+($E58*'fnd base rates'!J$8)
+($F58*'fnd base rates'!J$9)
+($G58*'fnd base rates'!J$10)
+($H58*'fnd base rates'!J$11)
+($I58*'fnd base rates'!J$12)
+($J58*'fnd base rates'!J$13)
+($K58*'fnd base rates'!J$14)
+($M58*'fnd base rates'!J$16)
+($N58*'fnd base rates'!J$17)
+($O58*'fnd base rates'!J$18)
+($P58*VLOOKUP($S58+12,rate_basefnd,10)))
*$R58</f>
        <v>1500.53</v>
      </c>
      <c r="AC58" s="68">
        <f>(($D58*'fnd base rates'!K$7)
+($E58*'fnd base rates'!K$8)
+($F58*'fnd base rates'!K$9)
+($G58*'fnd base rates'!K$10)
+($H58*'fnd base rates'!K$11)
+($I58*'fnd base rates'!K$12)
+($J58*'fnd base rates'!K$13)
+($K58*'fnd base rates'!K$14)
+($M58*'fnd base rates'!K$16)
+($N58*'fnd base rates'!K$17)
+($O58*'fnd base rates'!K$18)
+($P58*VLOOKUP($S58+12,rate_basefnd,11)))
*$R58</f>
        <v>1280.886</v>
      </c>
      <c r="AD58" s="68">
        <f>(($D58*'fnd base rates'!L$7)
+($E58*'fnd base rates'!L$8)
+($F58*'fnd base rates'!L$9)
+($G58*'fnd base rates'!L$10)
+($H58*'fnd base rates'!L$11)
+($I58*'fnd base rates'!L$12)
+($J58*'fnd base rates'!L$13)
+($K58*'fnd base rates'!L$14)
+($M58*'fnd base rates'!L$16)
+($N58*'fnd base rates'!L$17)
+($O58*'fnd base rates'!L$18)
+($P58*VLOOKUP($S58+12,rate_basefnd,12)))</f>
        <v>2936.6288</v>
      </c>
      <c r="AE58" s="68">
        <f>(($D58*'fnd base rates'!M$7)
+($E58*'fnd base rates'!M$8)
+($F58*'fnd base rates'!M$9)
+($G58*'fnd base rates'!M$10)
+($H58*'fnd base rates'!M$11)
+($I58*'fnd base rates'!M$12)
+($J58*'fnd base rates'!M$13)
+($K58*'fnd base rates'!M$14)
+($M58*'fnd base rates'!M$16)
+($N58*'fnd base rates'!M$17)
+($O58*'fnd base rates'!M$18)
+($P58*VLOOKUP($S58+12,rate_basefnd,13)))</f>
        <v>0</v>
      </c>
      <c r="AF58" s="3">
        <f t="shared" si="1"/>
        <v>20214.743999999999</v>
      </c>
      <c r="AH58" s="205">
        <f t="shared" si="2"/>
        <v>414603063</v>
      </c>
      <c r="AI58" s="3" t="str">
        <f t="shared" si="6"/>
        <v>414</v>
      </c>
      <c r="AJ58" s="1" t="str">
        <f t="shared" si="7"/>
        <v>603</v>
      </c>
      <c r="AK58" s="1" t="str">
        <f t="shared" si="8"/>
        <v>063</v>
      </c>
      <c r="AL58" s="3">
        <f t="shared" si="3"/>
        <v>1</v>
      </c>
      <c r="AM58" s="3">
        <f t="shared" si="9"/>
        <v>1</v>
      </c>
      <c r="AN58" s="3">
        <f t="shared" si="10"/>
        <v>20214.743999999999</v>
      </c>
      <c r="AO58" s="3">
        <f t="shared" si="11"/>
        <v>20215</v>
      </c>
      <c r="AP58" s="3">
        <f t="shared" si="4"/>
        <v>4886</v>
      </c>
      <c r="AQ58" s="3">
        <v>15329</v>
      </c>
      <c r="AS58" s="68"/>
      <c r="AT58" s="68"/>
      <c r="AX58" s="4">
        <f t="shared" si="12"/>
        <v>0</v>
      </c>
      <c r="AZ58" s="4">
        <f t="shared" si="13"/>
        <v>0</v>
      </c>
      <c r="BB58" s="4"/>
    </row>
    <row r="59" spans="1:54" s="3" customFormat="1">
      <c r="A59" s="205" t="str">
        <f t="shared" si="5"/>
        <v>414</v>
      </c>
      <c r="B59" s="1">
        <v>414603098</v>
      </c>
      <c r="C59" s="7" t="s">
        <v>27</v>
      </c>
      <c r="D59" s="8">
        <f>'fnd enro'!D59</f>
        <v>0</v>
      </c>
      <c r="E59" s="8">
        <f>'fnd enro'!E59</f>
        <v>0</v>
      </c>
      <c r="F59" s="8">
        <f>'fnd enro'!F59</f>
        <v>0</v>
      </c>
      <c r="G59" s="8">
        <f>'fnd enro'!G59</f>
        <v>0</v>
      </c>
      <c r="H59" s="8">
        <f>'fnd enro'!H59</f>
        <v>3</v>
      </c>
      <c r="I59" s="8">
        <f>'fnd enro'!I59</f>
        <v>1</v>
      </c>
      <c r="J59" s="8">
        <f>'fnd enro'!J59</f>
        <v>0</v>
      </c>
      <c r="K59" s="9">
        <f>'fnd enro'!K59</f>
        <v>0.16</v>
      </c>
      <c r="L59" s="8">
        <f>'fnd enro'!L59</f>
        <v>0</v>
      </c>
      <c r="M59" s="8">
        <f>'fnd enro'!M59</f>
        <v>0</v>
      </c>
      <c r="N59" s="8">
        <f>'fnd enro'!N59</f>
        <v>0</v>
      </c>
      <c r="O59" s="8">
        <f>'fnd enro'!O59</f>
        <v>0</v>
      </c>
      <c r="P59" s="8">
        <f>'fnd enro'!P59</f>
        <v>3</v>
      </c>
      <c r="Q59" s="8">
        <f>'fnd enro'!R59</f>
        <v>4</v>
      </c>
      <c r="R59" s="9">
        <f t="shared" si="0"/>
        <v>1</v>
      </c>
      <c r="S59" s="8">
        <f>VALUE('fnd enro'!Q59)</f>
        <v>8</v>
      </c>
      <c r="T59" s="1"/>
      <c r="U59" s="68">
        <f>(($D59*'fnd base rates'!C$7)
+($E59*'fnd base rates'!C$8)
+($F59*'fnd base rates'!C$9)
+($G59*'fnd base rates'!C$10)
+($H59*'fnd base rates'!C$11)
+($I59*'fnd base rates'!C$12)
+($J59*'fnd base rates'!C$13)
+($K59*'fnd base rates'!C$14)
+($M59*'fnd base rates'!C$16)
+($N59*'fnd base rates'!C$17)
+($O59*'fnd base rates'!C$18)
+($P59*VLOOKUP($S59+12,rate_basefnd,3)))
*$R59</f>
        <v>2690.7847999999999</v>
      </c>
      <c r="V59" s="68">
        <f>(($D59*'fnd base rates'!D$7)
+($E59*'fnd base rates'!D$8)
+($F59*'fnd base rates'!D$9)
+($G59*'fnd base rates'!D$10)
+($H59*'fnd base rates'!D$11)
+($I59*'fnd base rates'!D$12)
+($J59*'fnd base rates'!D$13)
+($K59*'fnd base rates'!D$14)
+($M59*'fnd base rates'!D$16)
+($N59*'fnd base rates'!D$17)
+($O59*'fnd base rates'!D$18)
+($P59*VLOOKUP($S59+12,rate_basefnd,4)))
*$R59</f>
        <v>4779.04</v>
      </c>
      <c r="W59" s="68">
        <f>(($D59*'fnd base rates'!E$7)
+($E59*'fnd base rates'!E$8)
+($F59*'fnd base rates'!E$9)
+($G59*'fnd base rates'!E$10)
+($H59*'fnd base rates'!E$11)
+($I59*'fnd base rates'!E$12)
+($J59*'fnd base rates'!E$13)
+($K59*'fnd base rates'!E$14)
+($M59*'fnd base rates'!E$16)
+($N59*'fnd base rates'!E$17)
+($O59*'fnd base rates'!E$18)
+($P59*VLOOKUP($S59+12,rate_basefnd,5)))
*$R59</f>
        <v>30533.753199999999</v>
      </c>
      <c r="X59" s="68">
        <f>(($D59*'fnd base rates'!F$7)
+($E59*'fnd base rates'!F$8)
+($F59*'fnd base rates'!F$9)
+($G59*'fnd base rates'!F$10)
+($H59*'fnd base rates'!F$11)
+($I59*'fnd base rates'!F$12)
+($J59*'fnd base rates'!F$13)
+($K59*'fnd base rates'!F$14)
+($M59*'fnd base rates'!F$16)
+($N59*'fnd base rates'!F$17)
+($O59*'fnd base rates'!F$18)
+($P59*VLOOKUP($S59+12,rate_basefnd,6)))
*$R59</f>
        <v>4352.4911999999995</v>
      </c>
      <c r="Y59" s="68">
        <f>(($D59*'fnd base rates'!G$7)
+($E59*'fnd base rates'!G$8)
+($F59*'fnd base rates'!G$9)
+($G59*'fnd base rates'!G$10)
+($H59*'fnd base rates'!G$11)
+($I59*'fnd base rates'!G$12)
+($J59*'fnd base rates'!G$13)
+($K59*'fnd base rates'!G$14)
+($M59*'fnd base rates'!G$16)
+($N59*'fnd base rates'!G$17)
+($O59*'fnd base rates'!G$18)
+($P59*VLOOKUP($S59+12,rate_basefnd,7)))
*$R59</f>
        <v>1400.8016</v>
      </c>
      <c r="Z59" s="68">
        <f>(($D59*'fnd base rates'!H$7)
+($E59*'fnd base rates'!H$8)
+($F59*'fnd base rates'!H$9)
+($G59*'fnd base rates'!H$10)
+($H59*'fnd base rates'!H$11)
+($I59*'fnd base rates'!H$12)
+($J59*'fnd base rates'!H$13)
+($K59*'fnd base rates'!H$14)
+($M59*'fnd base rates'!H$16)
+($N59*'fnd base rates'!H$17)
+($O59*'fnd base rates'!H$18)
+($P59*VLOOKUP($S59+12,rate_basefnd,8)))</f>
        <v>2763.6759999999999</v>
      </c>
      <c r="AA59" s="68">
        <f>(($D59*'fnd base rates'!I$7)
+($E59*'fnd base rates'!I$8)
+($F59*'fnd base rates'!I$9)
+($G59*'fnd base rates'!I$10)
+($H59*'fnd base rates'!I$11)
+($I59*'fnd base rates'!I$12)
+($J59*'fnd base rates'!I$13)
+($K59*'fnd base rates'!I$14)
+($M59*'fnd base rates'!I$16)
+($N59*'fnd base rates'!I$17)
+($O59*'fnd base rates'!I$18)
+($P59*VLOOKUP($S59+12,rate_basefnd,9)))
*$R59</f>
        <v>2379.11</v>
      </c>
      <c r="AB59" s="68">
        <f>(($D59*'fnd base rates'!J$7)
+($E59*'fnd base rates'!J$8)
+($F59*'fnd base rates'!J$9)
+($G59*'fnd base rates'!J$10)
+($H59*'fnd base rates'!J$11)
+($I59*'fnd base rates'!J$12)
+($J59*'fnd base rates'!J$13)
+($K59*'fnd base rates'!J$14)
+($M59*'fnd base rates'!J$16)
+($N59*'fnd base rates'!J$17)
+($O59*'fnd base rates'!J$18)
+($P59*VLOOKUP($S59+12,rate_basefnd,10)))
*$R59</f>
        <v>4307.5</v>
      </c>
      <c r="AC59" s="68">
        <f>(($D59*'fnd base rates'!K$7)
+($E59*'fnd base rates'!K$8)
+($F59*'fnd base rates'!K$9)
+($G59*'fnd base rates'!K$10)
+($H59*'fnd base rates'!K$11)
+($I59*'fnd base rates'!K$12)
+($J59*'fnd base rates'!K$13)
+($K59*'fnd base rates'!K$14)
+($M59*'fnd base rates'!K$16)
+($N59*'fnd base rates'!K$17)
+($O59*'fnd base rates'!K$18)
+($P59*VLOOKUP($S59+12,rate_basefnd,11)))
*$R59</f>
        <v>5230.3739999999998</v>
      </c>
      <c r="AD59" s="68">
        <f>(($D59*'fnd base rates'!L$7)
+($E59*'fnd base rates'!L$8)
+($F59*'fnd base rates'!L$9)
+($G59*'fnd base rates'!L$10)
+($H59*'fnd base rates'!L$11)
+($I59*'fnd base rates'!L$12)
+($J59*'fnd base rates'!L$13)
+($K59*'fnd base rates'!L$14)
+($M59*'fnd base rates'!L$16)
+($N59*'fnd base rates'!L$17)
+($O59*'fnd base rates'!L$18)
+($P59*VLOOKUP($S59+12,rate_basefnd,12)))</f>
        <v>11987.065199999999</v>
      </c>
      <c r="AE59" s="68">
        <f>(($D59*'fnd base rates'!M$7)
+($E59*'fnd base rates'!M$8)
+($F59*'fnd base rates'!M$9)
+($G59*'fnd base rates'!M$10)
+($H59*'fnd base rates'!M$11)
+($I59*'fnd base rates'!M$12)
+($J59*'fnd base rates'!M$13)
+($K59*'fnd base rates'!M$14)
+($M59*'fnd base rates'!M$16)
+($N59*'fnd base rates'!M$17)
+($O59*'fnd base rates'!M$18)
+($P59*VLOOKUP($S59+12,rate_basefnd,13)))</f>
        <v>0</v>
      </c>
      <c r="AF59" s="3">
        <f t="shared" si="1"/>
        <v>70424.59599999999</v>
      </c>
      <c r="AH59" s="205">
        <f t="shared" si="2"/>
        <v>414603098</v>
      </c>
      <c r="AI59" s="3" t="str">
        <f t="shared" si="6"/>
        <v>414</v>
      </c>
      <c r="AJ59" s="1" t="str">
        <f t="shared" si="7"/>
        <v>603</v>
      </c>
      <c r="AK59" s="1" t="str">
        <f t="shared" si="8"/>
        <v>098</v>
      </c>
      <c r="AL59" s="3">
        <f t="shared" si="3"/>
        <v>1</v>
      </c>
      <c r="AM59" s="3">
        <f t="shared" si="9"/>
        <v>4</v>
      </c>
      <c r="AN59" s="3">
        <f t="shared" si="10"/>
        <v>70424.59599999999</v>
      </c>
      <c r="AO59" s="3">
        <f t="shared" si="11"/>
        <v>17606</v>
      </c>
      <c r="AP59" s="3">
        <f t="shared" si="4"/>
        <v>1834</v>
      </c>
      <c r="AQ59" s="3">
        <v>15772</v>
      </c>
      <c r="AS59" s="68"/>
      <c r="AT59" s="68"/>
      <c r="AX59" s="4">
        <f t="shared" si="12"/>
        <v>0</v>
      </c>
      <c r="AZ59" s="4">
        <f t="shared" si="13"/>
        <v>0</v>
      </c>
      <c r="BB59" s="4"/>
    </row>
    <row r="60" spans="1:54" s="3" customFormat="1">
      <c r="A60" s="205" t="str">
        <f t="shared" si="5"/>
        <v>414</v>
      </c>
      <c r="B60" s="1">
        <v>414603150</v>
      </c>
      <c r="C60" s="7" t="s">
        <v>27</v>
      </c>
      <c r="D60" s="8">
        <f>'fnd enro'!D60</f>
        <v>0</v>
      </c>
      <c r="E60" s="8">
        <f>'fnd enro'!E60</f>
        <v>0</v>
      </c>
      <c r="F60" s="8">
        <f>'fnd enro'!F60</f>
        <v>0</v>
      </c>
      <c r="G60" s="8">
        <f>'fnd enro'!G60</f>
        <v>0</v>
      </c>
      <c r="H60" s="8">
        <f>'fnd enro'!H60</f>
        <v>1</v>
      </c>
      <c r="I60" s="8">
        <f>'fnd enro'!I60</f>
        <v>1</v>
      </c>
      <c r="J60" s="8">
        <f>'fnd enro'!J60</f>
        <v>0</v>
      </c>
      <c r="K60" s="9">
        <f>'fnd enro'!K60</f>
        <v>0.08</v>
      </c>
      <c r="L60" s="8">
        <f>'fnd enro'!L60</f>
        <v>0</v>
      </c>
      <c r="M60" s="8">
        <f>'fnd enro'!M60</f>
        <v>0</v>
      </c>
      <c r="N60" s="8">
        <f>'fnd enro'!N60</f>
        <v>0</v>
      </c>
      <c r="O60" s="8">
        <f>'fnd enro'!O60</f>
        <v>0</v>
      </c>
      <c r="P60" s="8">
        <f>'fnd enro'!P60</f>
        <v>1</v>
      </c>
      <c r="Q60" s="8">
        <f>'fnd enro'!R60</f>
        <v>2</v>
      </c>
      <c r="R60" s="9">
        <f t="shared" si="0"/>
        <v>1</v>
      </c>
      <c r="S60" s="8">
        <f>VALUE('fnd enro'!Q60)</f>
        <v>8</v>
      </c>
      <c r="T60" s="1"/>
      <c r="U60" s="68">
        <f>(($D60*'fnd base rates'!C$7)
+($E60*'fnd base rates'!C$8)
+($F60*'fnd base rates'!C$9)
+($G60*'fnd base rates'!C$10)
+($H60*'fnd base rates'!C$11)
+($I60*'fnd base rates'!C$12)
+($J60*'fnd base rates'!C$13)
+($K60*'fnd base rates'!C$14)
+($M60*'fnd base rates'!C$16)
+($N60*'fnd base rates'!C$17)
+($O60*'fnd base rates'!C$18)
+($P60*VLOOKUP($S60+12,rate_basefnd,3)))
*$R60</f>
        <v>1296.7024000000001</v>
      </c>
      <c r="V60" s="68">
        <f>(($D60*'fnd base rates'!D$7)
+($E60*'fnd base rates'!D$8)
+($F60*'fnd base rates'!D$9)
+($G60*'fnd base rates'!D$10)
+($H60*'fnd base rates'!D$11)
+($I60*'fnd base rates'!D$12)
+($J60*'fnd base rates'!D$13)
+($K60*'fnd base rates'!D$14)
+($M60*'fnd base rates'!D$16)
+($N60*'fnd base rates'!D$17)
+($O60*'fnd base rates'!D$18)
+($P60*VLOOKUP($S60+12,rate_basefnd,4)))
*$R60</f>
        <v>2158.84</v>
      </c>
      <c r="W60" s="68">
        <f>(($D60*'fnd base rates'!E$7)
+($E60*'fnd base rates'!E$8)
+($F60*'fnd base rates'!E$9)
+($G60*'fnd base rates'!E$10)
+($H60*'fnd base rates'!E$11)
+($I60*'fnd base rates'!E$12)
+($J60*'fnd base rates'!E$13)
+($K60*'fnd base rates'!E$14)
+($M60*'fnd base rates'!E$16)
+($N60*'fnd base rates'!E$17)
+($O60*'fnd base rates'!E$18)
+($P60*VLOOKUP($S60+12,rate_basefnd,5)))
*$R60</f>
        <v>13820.791599999999</v>
      </c>
      <c r="X60" s="68">
        <f>(($D60*'fnd base rates'!F$7)
+($E60*'fnd base rates'!F$8)
+($F60*'fnd base rates'!F$9)
+($G60*'fnd base rates'!F$10)
+($H60*'fnd base rates'!F$11)
+($I60*'fnd base rates'!F$12)
+($J60*'fnd base rates'!F$13)
+($K60*'fnd base rates'!F$14)
+($M60*'fnd base rates'!F$16)
+($N60*'fnd base rates'!F$17)
+($O60*'fnd base rates'!F$18)
+($P60*VLOOKUP($S60+12,rate_basefnd,6)))
*$R60</f>
        <v>2116.0655999999999</v>
      </c>
      <c r="Y60" s="68">
        <f>(($D60*'fnd base rates'!G$7)
+($E60*'fnd base rates'!G$8)
+($F60*'fnd base rates'!G$9)
+($G60*'fnd base rates'!G$10)
+($H60*'fnd base rates'!G$11)
+($I60*'fnd base rates'!G$12)
+($J60*'fnd base rates'!G$13)
+($K60*'fnd base rates'!G$14)
+($M60*'fnd base rates'!G$16)
+($N60*'fnd base rates'!G$17)
+($O60*'fnd base rates'!G$18)
+($P60*VLOOKUP($S60+12,rate_basefnd,7)))
*$R60</f>
        <v>588.62079999999992</v>
      </c>
      <c r="Z60" s="68">
        <f>(($D60*'fnd base rates'!H$7)
+($E60*'fnd base rates'!H$8)
+($F60*'fnd base rates'!H$9)
+($G60*'fnd base rates'!H$10)
+($H60*'fnd base rates'!H$11)
+($I60*'fnd base rates'!H$12)
+($J60*'fnd base rates'!H$13)
+($K60*'fnd base rates'!H$14)
+($M60*'fnd base rates'!H$16)
+($N60*'fnd base rates'!H$17)
+($O60*'fnd base rates'!H$18)
+($P60*VLOOKUP($S60+12,rate_basefnd,8)))</f>
        <v>1534.068</v>
      </c>
      <c r="AA60" s="68">
        <f>(($D60*'fnd base rates'!I$7)
+($E60*'fnd base rates'!I$8)
+($F60*'fnd base rates'!I$9)
+($G60*'fnd base rates'!I$10)
+($H60*'fnd base rates'!I$11)
+($I60*'fnd base rates'!I$12)
+($J60*'fnd base rates'!I$13)
+($K60*'fnd base rates'!I$14)
+($M60*'fnd base rates'!I$16)
+($N60*'fnd base rates'!I$17)
+($O60*'fnd base rates'!I$18)
+($P60*VLOOKUP($S60+12,rate_basefnd,9)))
*$R60</f>
        <v>1108.0500000000002</v>
      </c>
      <c r="AB60" s="68">
        <f>(($D60*'fnd base rates'!J$7)
+($E60*'fnd base rates'!J$8)
+($F60*'fnd base rates'!J$9)
+($G60*'fnd base rates'!J$10)
+($H60*'fnd base rates'!J$11)
+($I60*'fnd base rates'!J$12)
+($J60*'fnd base rates'!J$13)
+($K60*'fnd base rates'!J$14)
+($M60*'fnd base rates'!J$16)
+($N60*'fnd base rates'!J$17)
+($O60*'fnd base rates'!J$18)
+($P60*VLOOKUP($S60+12,rate_basefnd,10)))
*$R60</f>
        <v>1860.1599999999999</v>
      </c>
      <c r="AC60" s="68">
        <f>(($D60*'fnd base rates'!K$7)
+($E60*'fnd base rates'!K$8)
+($F60*'fnd base rates'!K$9)
+($G60*'fnd base rates'!K$10)
+($H60*'fnd base rates'!K$11)
+($I60*'fnd base rates'!K$12)
+($J60*'fnd base rates'!K$13)
+($K60*'fnd base rates'!K$14)
+($M60*'fnd base rates'!K$16)
+($N60*'fnd base rates'!K$17)
+($O60*'fnd base rates'!K$18)
+($P60*VLOOKUP($S60+12,rate_basefnd,11)))
*$R60</f>
        <v>2597.3820000000001</v>
      </c>
      <c r="AD60" s="68">
        <f>(($D60*'fnd base rates'!L$7)
+($E60*'fnd base rates'!L$8)
+($F60*'fnd base rates'!L$9)
+($G60*'fnd base rates'!L$10)
+($H60*'fnd base rates'!L$11)
+($I60*'fnd base rates'!L$12)
+($J60*'fnd base rates'!L$13)
+($K60*'fnd base rates'!L$14)
+($M60*'fnd base rates'!L$16)
+($N60*'fnd base rates'!L$17)
+($O60*'fnd base rates'!L$18)
+($P60*VLOOKUP($S60+12,rate_basefnd,12)))</f>
        <v>5439.8475999999991</v>
      </c>
      <c r="AE60" s="68">
        <f>(($D60*'fnd base rates'!M$7)
+($E60*'fnd base rates'!M$8)
+($F60*'fnd base rates'!M$9)
+($G60*'fnd base rates'!M$10)
+($H60*'fnd base rates'!M$11)
+($I60*'fnd base rates'!M$12)
+($J60*'fnd base rates'!M$13)
+($K60*'fnd base rates'!M$14)
+($M60*'fnd base rates'!M$16)
+($N60*'fnd base rates'!M$17)
+($O60*'fnd base rates'!M$18)
+($P60*VLOOKUP($S60+12,rate_basefnd,13)))</f>
        <v>0</v>
      </c>
      <c r="AF60" s="3">
        <f t="shared" si="1"/>
        <v>32520.527999999998</v>
      </c>
      <c r="AH60" s="205">
        <f t="shared" si="2"/>
        <v>414603150</v>
      </c>
      <c r="AI60" s="3" t="str">
        <f t="shared" si="6"/>
        <v>414</v>
      </c>
      <c r="AJ60" s="1" t="str">
        <f t="shared" si="7"/>
        <v>603</v>
      </c>
      <c r="AK60" s="1" t="str">
        <f t="shared" si="8"/>
        <v>150</v>
      </c>
      <c r="AL60" s="3">
        <f t="shared" si="3"/>
        <v>1</v>
      </c>
      <c r="AM60" s="3">
        <f t="shared" si="9"/>
        <v>2</v>
      </c>
      <c r="AN60" s="3">
        <f t="shared" si="10"/>
        <v>32520.527999999998</v>
      </c>
      <c r="AO60" s="3">
        <f t="shared" si="11"/>
        <v>16260</v>
      </c>
      <c r="AP60" s="3">
        <f t="shared" si="4"/>
        <v>1525</v>
      </c>
      <c r="AQ60" s="3">
        <v>14735</v>
      </c>
      <c r="AS60" s="68"/>
      <c r="AT60" s="68"/>
      <c r="AX60" s="4">
        <f t="shared" si="12"/>
        <v>0</v>
      </c>
      <c r="AZ60" s="4">
        <f t="shared" si="13"/>
        <v>0</v>
      </c>
      <c r="BB60" s="4"/>
    </row>
    <row r="61" spans="1:54" s="3" customFormat="1">
      <c r="A61" s="205" t="str">
        <f t="shared" si="5"/>
        <v>414</v>
      </c>
      <c r="B61" s="1">
        <v>414603209</v>
      </c>
      <c r="C61" s="7" t="s">
        <v>27</v>
      </c>
      <c r="D61" s="8">
        <f>'fnd enro'!D61</f>
        <v>0</v>
      </c>
      <c r="E61" s="8">
        <f>'fnd enro'!E61</f>
        <v>0</v>
      </c>
      <c r="F61" s="8">
        <f>'fnd enro'!F61</f>
        <v>0</v>
      </c>
      <c r="G61" s="8">
        <f>'fnd enro'!G61</f>
        <v>0</v>
      </c>
      <c r="H61" s="8">
        <f>'fnd enro'!H61</f>
        <v>47</v>
      </c>
      <c r="I61" s="8">
        <f>'fnd enro'!I61</f>
        <v>42</v>
      </c>
      <c r="J61" s="8">
        <f>'fnd enro'!J61</f>
        <v>0</v>
      </c>
      <c r="K61" s="9">
        <f>'fnd enro'!K61</f>
        <v>3.56</v>
      </c>
      <c r="L61" s="8">
        <f>'fnd enro'!L61</f>
        <v>0</v>
      </c>
      <c r="M61" s="8">
        <f>'fnd enro'!M61</f>
        <v>0</v>
      </c>
      <c r="N61" s="8">
        <f>'fnd enro'!N61</f>
        <v>2</v>
      </c>
      <c r="O61" s="8">
        <f>'fnd enro'!O61</f>
        <v>1</v>
      </c>
      <c r="P61" s="8">
        <f>'fnd enro'!P61</f>
        <v>63</v>
      </c>
      <c r="Q61" s="8">
        <f>'fnd enro'!R61</f>
        <v>89</v>
      </c>
      <c r="R61" s="9">
        <f t="shared" si="0"/>
        <v>1</v>
      </c>
      <c r="S61" s="8">
        <f>VALUE('fnd enro'!Q61)</f>
        <v>11</v>
      </c>
      <c r="T61" s="1"/>
      <c r="U61" s="68">
        <f>(($D61*'fnd base rates'!C$7)
+($E61*'fnd base rates'!C$8)
+($F61*'fnd base rates'!C$9)
+($G61*'fnd base rates'!C$10)
+($H61*'fnd base rates'!C$11)
+($I61*'fnd base rates'!C$12)
+($J61*'fnd base rates'!C$13)
+($K61*'fnd base rates'!C$14)
+($M61*'fnd base rates'!C$16)
+($N61*'fnd base rates'!C$17)
+($O61*'fnd base rates'!C$18)
+($P61*VLOOKUP($S61+12,rate_basefnd,3)))
*$R61</f>
        <v>61902.856800000009</v>
      </c>
      <c r="V61" s="68">
        <f>(($D61*'fnd base rates'!D$7)
+($E61*'fnd base rates'!D$8)
+($F61*'fnd base rates'!D$9)
+($G61*'fnd base rates'!D$10)
+($H61*'fnd base rates'!D$11)
+($I61*'fnd base rates'!D$12)
+($J61*'fnd base rates'!D$13)
+($K61*'fnd base rates'!D$14)
+($M61*'fnd base rates'!D$16)
+($N61*'fnd base rates'!D$17)
+($O61*'fnd base rates'!D$18)
+($P61*VLOOKUP($S61+12,rate_basefnd,4)))
*$R61</f>
        <v>114729.98000000001</v>
      </c>
      <c r="W61" s="68">
        <f>(($D61*'fnd base rates'!E$7)
+($E61*'fnd base rates'!E$8)
+($F61*'fnd base rates'!E$9)
+($G61*'fnd base rates'!E$10)
+($H61*'fnd base rates'!E$11)
+($I61*'fnd base rates'!E$12)
+($J61*'fnd base rates'!E$13)
+($K61*'fnd base rates'!E$14)
+($M61*'fnd base rates'!E$16)
+($N61*'fnd base rates'!E$17)
+($O61*'fnd base rates'!E$18)
+($P61*VLOOKUP($S61+12,rate_basefnd,5)))
*$R61</f>
        <v>791178.6912</v>
      </c>
      <c r="X61" s="68">
        <f>(($D61*'fnd base rates'!F$7)
+($E61*'fnd base rates'!F$8)
+($F61*'fnd base rates'!F$9)
+($G61*'fnd base rates'!F$10)
+($H61*'fnd base rates'!F$11)
+($I61*'fnd base rates'!F$12)
+($J61*'fnd base rates'!F$13)
+($K61*'fnd base rates'!F$14)
+($M61*'fnd base rates'!F$16)
+($N61*'fnd base rates'!F$17)
+($O61*'fnd base rates'!F$18)
+($P61*VLOOKUP($S61+12,rate_basefnd,6)))
*$R61</f>
        <v>95189.5092</v>
      </c>
      <c r="Y61" s="68">
        <f>(($D61*'fnd base rates'!G$7)
+($E61*'fnd base rates'!G$8)
+($F61*'fnd base rates'!G$9)
+($G61*'fnd base rates'!G$10)
+($H61*'fnd base rates'!G$11)
+($I61*'fnd base rates'!G$12)
+($J61*'fnd base rates'!G$13)
+($K61*'fnd base rates'!G$14)
+($M61*'fnd base rates'!G$16)
+($N61*'fnd base rates'!G$17)
+($O61*'fnd base rates'!G$18)
+($P61*VLOOKUP($S61+12,rate_basefnd,7)))
*$R61</f>
        <v>34908.745600000002</v>
      </c>
      <c r="Z61" s="68">
        <f>(($D61*'fnd base rates'!H$7)
+($E61*'fnd base rates'!H$8)
+($F61*'fnd base rates'!H$9)
+($G61*'fnd base rates'!H$10)
+($H61*'fnd base rates'!H$11)
+($I61*'fnd base rates'!H$12)
+($J61*'fnd base rates'!H$13)
+($K61*'fnd base rates'!H$14)
+($M61*'fnd base rates'!H$16)
+($N61*'fnd base rates'!H$17)
+($O61*'fnd base rates'!H$18)
+($P61*VLOOKUP($S61+12,rate_basefnd,8)))</f>
        <v>69240.055999999997</v>
      </c>
      <c r="AA61" s="68">
        <f>(($D61*'fnd base rates'!I$7)
+($E61*'fnd base rates'!I$8)
+($F61*'fnd base rates'!I$9)
+($G61*'fnd base rates'!I$10)
+($H61*'fnd base rates'!I$11)
+($I61*'fnd base rates'!I$12)
+($J61*'fnd base rates'!I$13)
+($K61*'fnd base rates'!I$14)
+($M61*'fnd base rates'!I$16)
+($N61*'fnd base rates'!I$17)
+($O61*'fnd base rates'!I$18)
+($P61*VLOOKUP($S61+12,rate_basefnd,9)))
*$R61</f>
        <v>56661.460000000006</v>
      </c>
      <c r="AB61" s="68">
        <f>(($D61*'fnd base rates'!J$7)
+($E61*'fnd base rates'!J$8)
+($F61*'fnd base rates'!J$9)
+($G61*'fnd base rates'!J$10)
+($H61*'fnd base rates'!J$11)
+($I61*'fnd base rates'!J$12)
+($J61*'fnd base rates'!J$13)
+($K61*'fnd base rates'!J$14)
+($M61*'fnd base rates'!J$16)
+($N61*'fnd base rates'!J$17)
+($O61*'fnd base rates'!J$18)
+($P61*VLOOKUP($S61+12,rate_basefnd,10)))
*$R61</f>
        <v>118826.68</v>
      </c>
      <c r="AC61" s="68">
        <f>(($D61*'fnd base rates'!K$7)
+($E61*'fnd base rates'!K$8)
+($F61*'fnd base rates'!K$9)
+($G61*'fnd base rates'!K$10)
+($H61*'fnd base rates'!K$11)
+($I61*'fnd base rates'!K$12)
+($J61*'fnd base rates'!K$13)
+($K61*'fnd base rates'!K$14)
+($M61*'fnd base rates'!K$16)
+($N61*'fnd base rates'!K$17)
+($O61*'fnd base rates'!K$18)
+($P61*VLOOKUP($S61+12,rate_basefnd,11)))
*$R61</f>
        <v>116913.10400000001</v>
      </c>
      <c r="AD61" s="68">
        <f>(($D61*'fnd base rates'!L$7)
+($E61*'fnd base rates'!L$8)
+($F61*'fnd base rates'!L$9)
+($G61*'fnd base rates'!L$10)
+($H61*'fnd base rates'!L$11)
+($I61*'fnd base rates'!L$12)
+($J61*'fnd base rates'!L$13)
+($K61*'fnd base rates'!L$14)
+($M61*'fnd base rates'!L$16)
+($N61*'fnd base rates'!L$17)
+($O61*'fnd base rates'!L$18)
+($P61*VLOOKUP($S61+12,rate_basefnd,12)))</f>
        <v>276902.10319999995</v>
      </c>
      <c r="AE61" s="68">
        <f>(($D61*'fnd base rates'!M$7)
+($E61*'fnd base rates'!M$8)
+($F61*'fnd base rates'!M$9)
+($G61*'fnd base rates'!M$10)
+($H61*'fnd base rates'!M$11)
+($I61*'fnd base rates'!M$12)
+($J61*'fnd base rates'!M$13)
+($K61*'fnd base rates'!M$14)
+($M61*'fnd base rates'!M$16)
+($N61*'fnd base rates'!M$17)
+($O61*'fnd base rates'!M$18)
+($P61*VLOOKUP($S61+12,rate_basefnd,13)))</f>
        <v>0</v>
      </c>
      <c r="AF61" s="3">
        <f t="shared" si="1"/>
        <v>1736453.1860000002</v>
      </c>
      <c r="AH61" s="205">
        <f t="shared" si="2"/>
        <v>414603209</v>
      </c>
      <c r="AI61" s="3" t="str">
        <f t="shared" si="6"/>
        <v>414</v>
      </c>
      <c r="AJ61" s="1" t="str">
        <f t="shared" si="7"/>
        <v>603</v>
      </c>
      <c r="AK61" s="1" t="str">
        <f t="shared" si="8"/>
        <v>209</v>
      </c>
      <c r="AL61" s="3">
        <f t="shared" si="3"/>
        <v>1</v>
      </c>
      <c r="AM61" s="3">
        <f t="shared" si="9"/>
        <v>89</v>
      </c>
      <c r="AN61" s="3">
        <f t="shared" si="10"/>
        <v>1736453.1860000002</v>
      </c>
      <c r="AO61" s="3">
        <f t="shared" si="11"/>
        <v>19511</v>
      </c>
      <c r="AP61" s="3">
        <f t="shared" si="4"/>
        <v>6304</v>
      </c>
      <c r="AQ61" s="3">
        <v>13207</v>
      </c>
      <c r="AS61" s="68"/>
      <c r="AT61" s="68"/>
      <c r="AX61" s="4">
        <f t="shared" si="12"/>
        <v>0</v>
      </c>
      <c r="AZ61" s="4">
        <f t="shared" si="13"/>
        <v>0</v>
      </c>
      <c r="BB61" s="4"/>
    </row>
    <row r="62" spans="1:54" s="3" customFormat="1">
      <c r="A62" s="205" t="str">
        <f t="shared" si="5"/>
        <v>414</v>
      </c>
      <c r="B62" s="1">
        <v>414603236</v>
      </c>
      <c r="C62" s="7" t="s">
        <v>27</v>
      </c>
      <c r="D62" s="8">
        <f>'fnd enro'!D62</f>
        <v>0</v>
      </c>
      <c r="E62" s="8">
        <f>'fnd enro'!E62</f>
        <v>0</v>
      </c>
      <c r="F62" s="8">
        <f>'fnd enro'!F62</f>
        <v>0</v>
      </c>
      <c r="G62" s="8">
        <f>'fnd enro'!G62</f>
        <v>0</v>
      </c>
      <c r="H62" s="8">
        <f>'fnd enro'!H62</f>
        <v>109</v>
      </c>
      <c r="I62" s="8">
        <f>'fnd enro'!I62</f>
        <v>52</v>
      </c>
      <c r="J62" s="8">
        <f>'fnd enro'!J62</f>
        <v>0</v>
      </c>
      <c r="K62" s="9">
        <f>'fnd enro'!K62</f>
        <v>6.44</v>
      </c>
      <c r="L62" s="8">
        <f>'fnd enro'!L62</f>
        <v>0</v>
      </c>
      <c r="M62" s="8">
        <f>'fnd enro'!M62</f>
        <v>0</v>
      </c>
      <c r="N62" s="8">
        <f>'fnd enro'!N62</f>
        <v>5</v>
      </c>
      <c r="O62" s="8">
        <f>'fnd enro'!O62</f>
        <v>2</v>
      </c>
      <c r="P62" s="8">
        <f>'fnd enro'!P62</f>
        <v>105</v>
      </c>
      <c r="Q62" s="8">
        <f>'fnd enro'!R62</f>
        <v>161</v>
      </c>
      <c r="R62" s="9">
        <f t="shared" si="0"/>
        <v>1</v>
      </c>
      <c r="S62" s="8">
        <f>VALUE('fnd enro'!Q62)</f>
        <v>10</v>
      </c>
      <c r="T62" s="1"/>
      <c r="U62" s="68">
        <f>(($D62*'fnd base rates'!C$7)
+($E62*'fnd base rates'!C$8)
+($F62*'fnd base rates'!C$9)
+($G62*'fnd base rates'!C$10)
+($H62*'fnd base rates'!C$11)
+($I62*'fnd base rates'!C$12)
+($J62*'fnd base rates'!C$13)
+($K62*'fnd base rates'!C$14)
+($M62*'fnd base rates'!C$16)
+($N62*'fnd base rates'!C$17)
+($O62*'fnd base rates'!C$18)
+($P62*VLOOKUP($S62+12,rate_basefnd,3)))
*$R62</f>
        <v>109529.59320000002</v>
      </c>
      <c r="V62" s="68">
        <f>(($D62*'fnd base rates'!D$7)
+($E62*'fnd base rates'!D$8)
+($F62*'fnd base rates'!D$9)
+($G62*'fnd base rates'!D$10)
+($H62*'fnd base rates'!D$11)
+($I62*'fnd base rates'!D$12)
+($J62*'fnd base rates'!D$13)
+($K62*'fnd base rates'!D$14)
+($M62*'fnd base rates'!D$16)
+($N62*'fnd base rates'!D$17)
+($O62*'fnd base rates'!D$18)
+($P62*VLOOKUP($S62+12,rate_basefnd,4)))
*$R62</f>
        <v>195312.57</v>
      </c>
      <c r="W62" s="68">
        <f>(($D62*'fnd base rates'!E$7)
+($E62*'fnd base rates'!E$8)
+($F62*'fnd base rates'!E$9)
+($G62*'fnd base rates'!E$10)
+($H62*'fnd base rates'!E$11)
+($I62*'fnd base rates'!E$12)
+($J62*'fnd base rates'!E$13)
+($K62*'fnd base rates'!E$14)
+($M62*'fnd base rates'!E$16)
+($N62*'fnd base rates'!E$17)
+($O62*'fnd base rates'!E$18)
+($P62*VLOOKUP($S62+12,rate_basefnd,5)))
*$R62</f>
        <v>1272151.9887999999</v>
      </c>
      <c r="X62" s="68">
        <f>(($D62*'fnd base rates'!F$7)
+($E62*'fnd base rates'!F$8)
+($F62*'fnd base rates'!F$9)
+($G62*'fnd base rates'!F$10)
+($H62*'fnd base rates'!F$11)
+($I62*'fnd base rates'!F$12)
+($J62*'fnd base rates'!F$13)
+($K62*'fnd base rates'!F$14)
+($M62*'fnd base rates'!F$16)
+($N62*'fnd base rates'!F$17)
+($O62*'fnd base rates'!F$18)
+($P62*VLOOKUP($S62+12,rate_basefnd,6)))
*$R62</f>
        <v>175447.07080000002</v>
      </c>
      <c r="Y62" s="68">
        <f>(($D62*'fnd base rates'!G$7)
+($E62*'fnd base rates'!G$8)
+($F62*'fnd base rates'!G$9)
+($G62*'fnd base rates'!G$10)
+($H62*'fnd base rates'!G$11)
+($I62*'fnd base rates'!G$12)
+($J62*'fnd base rates'!G$13)
+($K62*'fnd base rates'!G$14)
+($M62*'fnd base rates'!G$16)
+($N62*'fnd base rates'!G$17)
+($O62*'fnd base rates'!G$18)
+($P62*VLOOKUP($S62+12,rate_basefnd,7)))
*$R62</f>
        <v>57408.344400000002</v>
      </c>
      <c r="Z62" s="68">
        <f>(($D62*'fnd base rates'!H$7)
+($E62*'fnd base rates'!H$8)
+($F62*'fnd base rates'!H$9)
+($G62*'fnd base rates'!H$10)
+($H62*'fnd base rates'!H$11)
+($I62*'fnd base rates'!H$12)
+($J62*'fnd base rates'!H$13)
+($K62*'fnd base rates'!H$14)
+($M62*'fnd base rates'!H$16)
+($N62*'fnd base rates'!H$17)
+($O62*'fnd base rates'!H$18)
+($P62*VLOOKUP($S62+12,rate_basefnd,8)))</f>
        <v>116497.224</v>
      </c>
      <c r="AA62" s="68">
        <f>(($D62*'fnd base rates'!I$7)
+($E62*'fnd base rates'!I$8)
+($F62*'fnd base rates'!I$9)
+($G62*'fnd base rates'!I$10)
+($H62*'fnd base rates'!I$11)
+($I62*'fnd base rates'!I$12)
+($J62*'fnd base rates'!I$13)
+($K62*'fnd base rates'!I$14)
+($M62*'fnd base rates'!I$16)
+($N62*'fnd base rates'!I$17)
+($O62*'fnd base rates'!I$18)
+($P62*VLOOKUP($S62+12,rate_basefnd,9)))
*$R62</f>
        <v>97210.48000000001</v>
      </c>
      <c r="AB62" s="68">
        <f>(($D62*'fnd base rates'!J$7)
+($E62*'fnd base rates'!J$8)
+($F62*'fnd base rates'!J$9)
+($G62*'fnd base rates'!J$10)
+($H62*'fnd base rates'!J$11)
+($I62*'fnd base rates'!J$12)
+($J62*'fnd base rates'!J$13)
+($K62*'fnd base rates'!J$14)
+($M62*'fnd base rates'!J$16)
+($N62*'fnd base rates'!J$17)
+($O62*'fnd base rates'!J$18)
+($P62*VLOOKUP($S62+12,rate_basefnd,10)))
*$R62</f>
        <v>180485.2</v>
      </c>
      <c r="AC62" s="68">
        <f>(($D62*'fnd base rates'!K$7)
+($E62*'fnd base rates'!K$8)
+($F62*'fnd base rates'!K$9)
+($G62*'fnd base rates'!K$10)
+($H62*'fnd base rates'!K$11)
+($I62*'fnd base rates'!K$12)
+($J62*'fnd base rates'!K$13)
+($K62*'fnd base rates'!K$14)
+($M62*'fnd base rates'!K$16)
+($N62*'fnd base rates'!K$17)
+($O62*'fnd base rates'!K$18)
+($P62*VLOOKUP($S62+12,rate_basefnd,11)))
*$R62</f>
        <v>212972.97599999997</v>
      </c>
      <c r="AD62" s="68">
        <f>(($D62*'fnd base rates'!L$7)
+($E62*'fnd base rates'!L$8)
+($F62*'fnd base rates'!L$9)
+($G62*'fnd base rates'!L$10)
+($H62*'fnd base rates'!L$11)
+($I62*'fnd base rates'!L$12)
+($J62*'fnd base rates'!L$13)
+($K62*'fnd base rates'!L$14)
+($M62*'fnd base rates'!L$16)
+($N62*'fnd base rates'!L$17)
+($O62*'fnd base rates'!L$18)
+($P62*VLOOKUP($S62+12,rate_basefnd,12)))</f>
        <v>484796.69679999998</v>
      </c>
      <c r="AE62" s="68">
        <f>(($D62*'fnd base rates'!M$7)
+($E62*'fnd base rates'!M$8)
+($F62*'fnd base rates'!M$9)
+($G62*'fnd base rates'!M$10)
+($H62*'fnd base rates'!M$11)
+($I62*'fnd base rates'!M$12)
+($J62*'fnd base rates'!M$13)
+($K62*'fnd base rates'!M$14)
+($M62*'fnd base rates'!M$16)
+($N62*'fnd base rates'!M$17)
+($O62*'fnd base rates'!M$18)
+($P62*VLOOKUP($S62+12,rate_basefnd,13)))</f>
        <v>0</v>
      </c>
      <c r="AF62" s="3">
        <f t="shared" si="1"/>
        <v>2901812.1439999999</v>
      </c>
      <c r="AH62" s="205">
        <f t="shared" si="2"/>
        <v>414603236</v>
      </c>
      <c r="AI62" s="3" t="str">
        <f t="shared" si="6"/>
        <v>414</v>
      </c>
      <c r="AJ62" s="1" t="str">
        <f t="shared" si="7"/>
        <v>603</v>
      </c>
      <c r="AK62" s="1" t="str">
        <f t="shared" si="8"/>
        <v>236</v>
      </c>
      <c r="AL62" s="3">
        <f t="shared" si="3"/>
        <v>1</v>
      </c>
      <c r="AM62" s="3">
        <f t="shared" si="9"/>
        <v>161</v>
      </c>
      <c r="AN62" s="3">
        <f t="shared" si="10"/>
        <v>2901812.1439999999</v>
      </c>
      <c r="AO62" s="3">
        <f t="shared" si="11"/>
        <v>18024</v>
      </c>
      <c r="AP62" s="3">
        <f t="shared" si="4"/>
        <v>3366</v>
      </c>
      <c r="AQ62" s="3">
        <v>14658</v>
      </c>
      <c r="AS62" s="68"/>
      <c r="AT62" s="68"/>
      <c r="AX62" s="4">
        <f t="shared" si="12"/>
        <v>0</v>
      </c>
      <c r="AZ62" s="4">
        <f t="shared" si="13"/>
        <v>0</v>
      </c>
      <c r="BB62" s="4"/>
    </row>
    <row r="63" spans="1:54" s="3" customFormat="1">
      <c r="A63" s="205" t="str">
        <f t="shared" si="5"/>
        <v>414</v>
      </c>
      <c r="B63" s="1">
        <v>414603603</v>
      </c>
      <c r="C63" s="7" t="s">
        <v>27</v>
      </c>
      <c r="D63" s="8">
        <f>'fnd enro'!D63</f>
        <v>0</v>
      </c>
      <c r="E63" s="8">
        <f>'fnd enro'!E63</f>
        <v>0</v>
      </c>
      <c r="F63" s="8">
        <f>'fnd enro'!F63</f>
        <v>0</v>
      </c>
      <c r="G63" s="8">
        <f>'fnd enro'!G63</f>
        <v>0</v>
      </c>
      <c r="H63" s="8">
        <f>'fnd enro'!H63</f>
        <v>34</v>
      </c>
      <c r="I63" s="8">
        <f>'fnd enro'!I63</f>
        <v>38</v>
      </c>
      <c r="J63" s="8">
        <f>'fnd enro'!J63</f>
        <v>0</v>
      </c>
      <c r="K63" s="9">
        <f>'fnd enro'!K63</f>
        <v>2.88</v>
      </c>
      <c r="L63" s="8">
        <f>'fnd enro'!L63</f>
        <v>0</v>
      </c>
      <c r="M63" s="8">
        <f>'fnd enro'!M63</f>
        <v>0</v>
      </c>
      <c r="N63" s="8">
        <f>'fnd enro'!N63</f>
        <v>0</v>
      </c>
      <c r="O63" s="8">
        <f>'fnd enro'!O63</f>
        <v>0</v>
      </c>
      <c r="P63" s="8">
        <f>'fnd enro'!P63</f>
        <v>44</v>
      </c>
      <c r="Q63" s="8">
        <f>'fnd enro'!R63</f>
        <v>72</v>
      </c>
      <c r="R63" s="9">
        <f t="shared" si="0"/>
        <v>1</v>
      </c>
      <c r="S63" s="8">
        <f>VALUE('fnd enro'!Q63)</f>
        <v>10</v>
      </c>
      <c r="T63" s="1"/>
      <c r="U63" s="68">
        <f>(($D63*'fnd base rates'!C$7)
+($E63*'fnd base rates'!C$8)
+($F63*'fnd base rates'!C$9)
+($G63*'fnd base rates'!C$10)
+($H63*'fnd base rates'!C$11)
+($I63*'fnd base rates'!C$12)
+($J63*'fnd base rates'!C$13)
+($K63*'fnd base rates'!C$14)
+($M63*'fnd base rates'!C$16)
+($N63*'fnd base rates'!C$17)
+($O63*'fnd base rates'!C$18)
+($P63*VLOOKUP($S63+12,rate_basefnd,3)))
*$R63</f>
        <v>48215.806399999994</v>
      </c>
      <c r="V63" s="68">
        <f>(($D63*'fnd base rates'!D$7)
+($E63*'fnd base rates'!D$8)
+($F63*'fnd base rates'!D$9)
+($G63*'fnd base rates'!D$10)
+($H63*'fnd base rates'!D$11)
+($I63*'fnd base rates'!D$12)
+($J63*'fnd base rates'!D$13)
+($K63*'fnd base rates'!D$14)
+($M63*'fnd base rates'!D$16)
+($N63*'fnd base rates'!D$17)
+($O63*'fnd base rates'!D$18)
+($P63*VLOOKUP($S63+12,rate_basefnd,4)))
*$R63</f>
        <v>84991.6</v>
      </c>
      <c r="W63" s="68">
        <f>(($D63*'fnd base rates'!E$7)
+($E63*'fnd base rates'!E$8)
+($F63*'fnd base rates'!E$9)
+($G63*'fnd base rates'!E$10)
+($H63*'fnd base rates'!E$11)
+($I63*'fnd base rates'!E$12)
+($J63*'fnd base rates'!E$13)
+($K63*'fnd base rates'!E$14)
+($M63*'fnd base rates'!E$16)
+($N63*'fnd base rates'!E$17)
+($O63*'fnd base rates'!E$18)
+($P63*VLOOKUP($S63+12,rate_basefnd,5)))
*$R63</f>
        <v>571771.97759999998</v>
      </c>
      <c r="X63" s="68">
        <f>(($D63*'fnd base rates'!F$7)
+($E63*'fnd base rates'!F$8)
+($F63*'fnd base rates'!F$9)
+($G63*'fnd base rates'!F$10)
+($H63*'fnd base rates'!F$11)
+($I63*'fnd base rates'!F$12)
+($J63*'fnd base rates'!F$13)
+($K63*'fnd base rates'!F$14)
+($M63*'fnd base rates'!F$16)
+($N63*'fnd base rates'!F$17)
+($O63*'fnd base rates'!F$18)
+($P63*VLOOKUP($S63+12,rate_basefnd,6)))
*$R63</f>
        <v>75937.641599999988</v>
      </c>
      <c r="Y63" s="68">
        <f>(($D63*'fnd base rates'!G$7)
+($E63*'fnd base rates'!G$8)
+($F63*'fnd base rates'!G$9)
+($G63*'fnd base rates'!G$10)
+($H63*'fnd base rates'!G$11)
+($I63*'fnd base rates'!G$12)
+($J63*'fnd base rates'!G$13)
+($K63*'fnd base rates'!G$14)
+($M63*'fnd base rates'!G$16)
+($N63*'fnd base rates'!G$17)
+($O63*'fnd base rates'!G$18)
+($P63*VLOOKUP($S63+12,rate_basefnd,7)))
*$R63</f>
        <v>24624.868799999997</v>
      </c>
      <c r="Z63" s="68">
        <f>(($D63*'fnd base rates'!H$7)
+($E63*'fnd base rates'!H$8)
+($F63*'fnd base rates'!H$9)
+($G63*'fnd base rates'!H$10)
+($H63*'fnd base rates'!H$11)
+($I63*'fnd base rates'!H$12)
+($J63*'fnd base rates'!H$13)
+($K63*'fnd base rates'!H$14)
+($M63*'fnd base rates'!H$16)
+($N63*'fnd base rates'!H$17)
+($O63*'fnd base rates'!H$18)
+($P63*VLOOKUP($S63+12,rate_basefnd,8)))</f>
        <v>56430.408000000003</v>
      </c>
      <c r="AA63" s="68">
        <f>(($D63*'fnd base rates'!I$7)
+($E63*'fnd base rates'!I$8)
+($F63*'fnd base rates'!I$9)
+($G63*'fnd base rates'!I$10)
+($H63*'fnd base rates'!I$11)
+($I63*'fnd base rates'!I$12)
+($J63*'fnd base rates'!I$13)
+($K63*'fnd base rates'!I$14)
+($M63*'fnd base rates'!I$16)
+($N63*'fnd base rates'!I$17)
+($O63*'fnd base rates'!I$18)
+($P63*VLOOKUP($S63+12,rate_basefnd,9)))
*$R63</f>
        <v>42803.399999999994</v>
      </c>
      <c r="AB63" s="68">
        <f>(($D63*'fnd base rates'!J$7)
+($E63*'fnd base rates'!J$8)
+($F63*'fnd base rates'!J$9)
+($G63*'fnd base rates'!J$10)
+($H63*'fnd base rates'!J$11)
+($I63*'fnd base rates'!J$12)
+($J63*'fnd base rates'!J$13)
+($K63*'fnd base rates'!J$14)
+($M63*'fnd base rates'!J$16)
+($N63*'fnd base rates'!J$17)
+($O63*'fnd base rates'!J$18)
+($P63*VLOOKUP($S63+12,rate_basefnd,10)))
*$R63</f>
        <v>82626.02</v>
      </c>
      <c r="AC63" s="68">
        <f>(($D63*'fnd base rates'!K$7)
+($E63*'fnd base rates'!K$8)
+($F63*'fnd base rates'!K$9)
+($G63*'fnd base rates'!K$10)
+($H63*'fnd base rates'!K$11)
+($I63*'fnd base rates'!K$12)
+($J63*'fnd base rates'!K$13)
+($K63*'fnd base rates'!K$14)
+($M63*'fnd base rates'!K$16)
+($N63*'fnd base rates'!K$17)
+($O63*'fnd base rates'!K$18)
+($P63*VLOOKUP($S63+12,rate_basefnd,11)))
*$R63</f>
        <v>93434.532000000007</v>
      </c>
      <c r="AD63" s="68">
        <f>(($D63*'fnd base rates'!L$7)
+($E63*'fnd base rates'!L$8)
+($F63*'fnd base rates'!L$9)
+($G63*'fnd base rates'!L$10)
+($H63*'fnd base rates'!L$11)
+($I63*'fnd base rates'!L$12)
+($J63*'fnd base rates'!L$13)
+($K63*'fnd base rates'!L$14)
+($M63*'fnd base rates'!L$16)
+($N63*'fnd base rates'!L$17)
+($O63*'fnd base rates'!L$18)
+($P63*VLOOKUP($S63+12,rate_basefnd,12)))</f>
        <v>208630.99359999999</v>
      </c>
      <c r="AE63" s="68">
        <f>(($D63*'fnd base rates'!M$7)
+($E63*'fnd base rates'!M$8)
+($F63*'fnd base rates'!M$9)
+($G63*'fnd base rates'!M$10)
+($H63*'fnd base rates'!M$11)
+($I63*'fnd base rates'!M$12)
+($J63*'fnd base rates'!M$13)
+($K63*'fnd base rates'!M$14)
+($M63*'fnd base rates'!M$16)
+($N63*'fnd base rates'!M$17)
+($O63*'fnd base rates'!M$18)
+($P63*VLOOKUP($S63+12,rate_basefnd,13)))</f>
        <v>0</v>
      </c>
      <c r="AF63" s="3">
        <f t="shared" si="1"/>
        <v>1289467.2479999999</v>
      </c>
      <c r="AH63" s="205">
        <f t="shared" si="2"/>
        <v>414603603</v>
      </c>
      <c r="AI63" s="3" t="str">
        <f t="shared" si="6"/>
        <v>414</v>
      </c>
      <c r="AJ63" s="1" t="str">
        <f t="shared" si="7"/>
        <v>603</v>
      </c>
      <c r="AK63" s="1" t="str">
        <f t="shared" si="8"/>
        <v>603</v>
      </c>
      <c r="AL63" s="3">
        <f t="shared" si="3"/>
        <v>1</v>
      </c>
      <c r="AM63" s="3">
        <f t="shared" si="9"/>
        <v>72</v>
      </c>
      <c r="AN63" s="3">
        <f t="shared" si="10"/>
        <v>1289467.2479999999</v>
      </c>
      <c r="AO63" s="3">
        <f t="shared" si="11"/>
        <v>17909</v>
      </c>
      <c r="AP63" s="3">
        <f t="shared" si="4"/>
        <v>968</v>
      </c>
      <c r="AQ63" s="3">
        <v>16941</v>
      </c>
      <c r="AS63" s="68"/>
      <c r="AT63" s="68"/>
      <c r="AX63" s="4">
        <f t="shared" si="12"/>
        <v>0</v>
      </c>
      <c r="AZ63" s="4">
        <f t="shared" si="13"/>
        <v>0</v>
      </c>
      <c r="BB63" s="4"/>
    </row>
    <row r="64" spans="1:54" s="3" customFormat="1">
      <c r="A64" s="205" t="str">
        <f t="shared" si="5"/>
        <v>414</v>
      </c>
      <c r="B64" s="1">
        <v>414603635</v>
      </c>
      <c r="C64" s="7" t="s">
        <v>27</v>
      </c>
      <c r="D64" s="8">
        <f>'fnd enro'!D64</f>
        <v>0</v>
      </c>
      <c r="E64" s="8">
        <f>'fnd enro'!E64</f>
        <v>0</v>
      </c>
      <c r="F64" s="8">
        <f>'fnd enro'!F64</f>
        <v>0</v>
      </c>
      <c r="G64" s="8">
        <f>'fnd enro'!G64</f>
        <v>0</v>
      </c>
      <c r="H64" s="8">
        <f>'fnd enro'!H64</f>
        <v>11</v>
      </c>
      <c r="I64" s="8">
        <f>'fnd enro'!I64</f>
        <v>7</v>
      </c>
      <c r="J64" s="8">
        <f>'fnd enro'!J64</f>
        <v>0</v>
      </c>
      <c r="K64" s="9">
        <f>'fnd enro'!K64</f>
        <v>0.72</v>
      </c>
      <c r="L64" s="8">
        <f>'fnd enro'!L64</f>
        <v>0</v>
      </c>
      <c r="M64" s="8">
        <f>'fnd enro'!M64</f>
        <v>0</v>
      </c>
      <c r="N64" s="8">
        <f>'fnd enro'!N64</f>
        <v>0</v>
      </c>
      <c r="O64" s="8">
        <f>'fnd enro'!O64</f>
        <v>0</v>
      </c>
      <c r="P64" s="8">
        <f>'fnd enro'!P64</f>
        <v>4</v>
      </c>
      <c r="Q64" s="8">
        <f>'fnd enro'!R64</f>
        <v>18</v>
      </c>
      <c r="R64" s="9">
        <f t="shared" si="0"/>
        <v>1</v>
      </c>
      <c r="S64" s="8">
        <f>VALUE('fnd enro'!Q64)</f>
        <v>8</v>
      </c>
      <c r="T64" s="1"/>
      <c r="U64" s="68">
        <f>(($D64*'fnd base rates'!C$7)
+($E64*'fnd base rates'!C$8)
+($F64*'fnd base rates'!C$9)
+($G64*'fnd base rates'!C$10)
+($H64*'fnd base rates'!C$11)
+($I64*'fnd base rates'!C$12)
+($J64*'fnd base rates'!C$13)
+($K64*'fnd base rates'!C$14)
+($M64*'fnd base rates'!C$16)
+($N64*'fnd base rates'!C$17)
+($O64*'fnd base rates'!C$18)
+($P64*VLOOKUP($S64+12,rate_basefnd,3)))
*$R64</f>
        <v>11183.421600000001</v>
      </c>
      <c r="V64" s="68">
        <f>(($D64*'fnd base rates'!D$7)
+($E64*'fnd base rates'!D$8)
+($F64*'fnd base rates'!D$9)
+($G64*'fnd base rates'!D$10)
+($H64*'fnd base rates'!D$11)
+($I64*'fnd base rates'!D$12)
+($J64*'fnd base rates'!D$13)
+($K64*'fnd base rates'!D$14)
+($M64*'fnd base rates'!D$16)
+($N64*'fnd base rates'!D$17)
+($O64*'fnd base rates'!D$18)
+($P64*VLOOKUP($S64+12,rate_basefnd,4)))
*$R64</f>
        <v>17122.759999999998</v>
      </c>
      <c r="W64" s="68">
        <f>(($D64*'fnd base rates'!E$7)
+($E64*'fnd base rates'!E$8)
+($F64*'fnd base rates'!E$9)
+($G64*'fnd base rates'!E$10)
+($H64*'fnd base rates'!E$11)
+($I64*'fnd base rates'!E$12)
+($J64*'fnd base rates'!E$13)
+($K64*'fnd base rates'!E$14)
+($M64*'fnd base rates'!E$16)
+($N64*'fnd base rates'!E$17)
+($O64*'fnd base rates'!E$18)
+($P64*VLOOKUP($S64+12,rate_basefnd,5)))
*$R64</f>
        <v>98645.214400000012</v>
      </c>
      <c r="X64" s="68">
        <f>(($D64*'fnd base rates'!F$7)
+($E64*'fnd base rates'!F$8)
+($F64*'fnd base rates'!F$9)
+($G64*'fnd base rates'!F$10)
+($H64*'fnd base rates'!F$11)
+($I64*'fnd base rates'!F$12)
+($J64*'fnd base rates'!F$13)
+($K64*'fnd base rates'!F$14)
+($M64*'fnd base rates'!F$16)
+($N64*'fnd base rates'!F$17)
+($O64*'fnd base rates'!F$18)
+($P64*VLOOKUP($S64+12,rate_basefnd,6)))
*$R64</f>
        <v>19285.310399999998</v>
      </c>
      <c r="Y64" s="68">
        <f>(($D64*'fnd base rates'!G$7)
+($E64*'fnd base rates'!G$8)
+($F64*'fnd base rates'!G$9)
+($G64*'fnd base rates'!G$10)
+($H64*'fnd base rates'!G$11)
+($I64*'fnd base rates'!G$12)
+($J64*'fnd base rates'!G$13)
+($K64*'fnd base rates'!G$14)
+($M64*'fnd base rates'!G$16)
+($N64*'fnd base rates'!G$17)
+($O64*'fnd base rates'!G$18)
+($P64*VLOOKUP($S64+12,rate_basefnd,7)))
*$R64</f>
        <v>4215.2071999999998</v>
      </c>
      <c r="Z64" s="68">
        <f>(($D64*'fnd base rates'!H$7)
+($E64*'fnd base rates'!H$8)
+($F64*'fnd base rates'!H$9)
+($G64*'fnd base rates'!H$10)
+($H64*'fnd base rates'!H$11)
+($I64*'fnd base rates'!H$12)
+($J64*'fnd base rates'!H$13)
+($K64*'fnd base rates'!H$14)
+($M64*'fnd base rates'!H$16)
+($N64*'fnd base rates'!H$17)
+($O64*'fnd base rates'!H$18)
+($P64*VLOOKUP($S64+12,rate_basefnd,8)))</f>
        <v>12963.192000000001</v>
      </c>
      <c r="AA64" s="68">
        <f>(($D64*'fnd base rates'!I$7)
+($E64*'fnd base rates'!I$8)
+($F64*'fnd base rates'!I$9)
+($G64*'fnd base rates'!I$10)
+($H64*'fnd base rates'!I$11)
+($I64*'fnd base rates'!I$12)
+($J64*'fnd base rates'!I$13)
+($K64*'fnd base rates'!I$14)
+($M64*'fnd base rates'!I$16)
+($N64*'fnd base rates'!I$17)
+($O64*'fnd base rates'!I$18)
+($P64*VLOOKUP($S64+12,rate_basefnd,9)))
*$R64</f>
        <v>9021.8799999999992</v>
      </c>
      <c r="AB64" s="68">
        <f>(($D64*'fnd base rates'!J$7)
+($E64*'fnd base rates'!J$8)
+($F64*'fnd base rates'!J$9)
+($G64*'fnd base rates'!J$10)
+($H64*'fnd base rates'!J$11)
+($I64*'fnd base rates'!J$12)
+($J64*'fnd base rates'!J$13)
+($K64*'fnd base rates'!J$14)
+($M64*'fnd base rates'!J$16)
+($N64*'fnd base rates'!J$17)
+($O64*'fnd base rates'!J$18)
+($P64*VLOOKUP($S64+12,rate_basefnd,10)))
*$R64</f>
        <v>11282.25</v>
      </c>
      <c r="AC64" s="68">
        <f>(($D64*'fnd base rates'!K$7)
+($E64*'fnd base rates'!K$8)
+($F64*'fnd base rates'!K$9)
+($G64*'fnd base rates'!K$10)
+($H64*'fnd base rates'!K$11)
+($I64*'fnd base rates'!K$12)
+($J64*'fnd base rates'!K$13)
+($K64*'fnd base rates'!K$14)
+($M64*'fnd base rates'!K$16)
+($N64*'fnd base rates'!K$17)
+($O64*'fnd base rates'!K$18)
+($P64*VLOOKUP($S64+12,rate_basefnd,11)))
*$R64</f>
        <v>23447.657999999999</v>
      </c>
      <c r="AD64" s="68">
        <f>(($D64*'fnd base rates'!L$7)
+($E64*'fnd base rates'!L$8)
+($F64*'fnd base rates'!L$9)
+($G64*'fnd base rates'!L$10)
+($H64*'fnd base rates'!L$11)
+($I64*'fnd base rates'!L$12)
+($J64*'fnd base rates'!L$13)
+($K64*'fnd base rates'!L$14)
+($M64*'fnd base rates'!L$16)
+($N64*'fnd base rates'!L$17)
+($O64*'fnd base rates'!L$18)
+($P64*VLOOKUP($S64+12,rate_basefnd,12)))</f>
        <v>45258.718400000005</v>
      </c>
      <c r="AE64" s="68">
        <f>(($D64*'fnd base rates'!M$7)
+($E64*'fnd base rates'!M$8)
+($F64*'fnd base rates'!M$9)
+($G64*'fnd base rates'!M$10)
+($H64*'fnd base rates'!M$11)
+($I64*'fnd base rates'!M$12)
+($J64*'fnd base rates'!M$13)
+($K64*'fnd base rates'!M$14)
+($M64*'fnd base rates'!M$16)
+($N64*'fnd base rates'!M$17)
+($O64*'fnd base rates'!M$18)
+($P64*VLOOKUP($S64+12,rate_basefnd,13)))</f>
        <v>0</v>
      </c>
      <c r="AF64" s="3">
        <f t="shared" si="1"/>
        <v>252425.61200000002</v>
      </c>
      <c r="AH64" s="205">
        <f t="shared" si="2"/>
        <v>414603635</v>
      </c>
      <c r="AI64" s="3" t="str">
        <f t="shared" si="6"/>
        <v>414</v>
      </c>
      <c r="AJ64" s="1" t="str">
        <f t="shared" si="7"/>
        <v>603</v>
      </c>
      <c r="AK64" s="1" t="str">
        <f t="shared" si="8"/>
        <v>635</v>
      </c>
      <c r="AL64" s="3">
        <f t="shared" si="3"/>
        <v>1</v>
      </c>
      <c r="AM64" s="3">
        <f t="shared" si="9"/>
        <v>18</v>
      </c>
      <c r="AN64" s="3">
        <f t="shared" si="10"/>
        <v>252425.61200000002</v>
      </c>
      <c r="AO64" s="3">
        <f t="shared" si="11"/>
        <v>14024</v>
      </c>
      <c r="AP64" s="3">
        <f t="shared" si="4"/>
        <v>-3360</v>
      </c>
      <c r="AQ64" s="3">
        <v>17384</v>
      </c>
      <c r="AS64" s="68"/>
      <c r="AT64" s="68"/>
      <c r="AX64" s="4">
        <f t="shared" si="12"/>
        <v>0</v>
      </c>
      <c r="AZ64" s="4">
        <f t="shared" si="13"/>
        <v>0</v>
      </c>
      <c r="BB64" s="4"/>
    </row>
    <row r="65" spans="1:54" s="3" customFormat="1">
      <c r="A65" s="205" t="str">
        <f t="shared" si="5"/>
        <v>414</v>
      </c>
      <c r="B65" s="1">
        <v>414603715</v>
      </c>
      <c r="C65" s="7" t="s">
        <v>27</v>
      </c>
      <c r="D65" s="8">
        <f>'fnd enro'!D65</f>
        <v>0</v>
      </c>
      <c r="E65" s="8">
        <f>'fnd enro'!E65</f>
        <v>0</v>
      </c>
      <c r="F65" s="8">
        <f>'fnd enro'!F65</f>
        <v>0</v>
      </c>
      <c r="G65" s="8">
        <f>'fnd enro'!G65</f>
        <v>0</v>
      </c>
      <c r="H65" s="8">
        <f>'fnd enro'!H65</f>
        <v>3</v>
      </c>
      <c r="I65" s="8">
        <f>'fnd enro'!I65</f>
        <v>5</v>
      </c>
      <c r="J65" s="8">
        <f>'fnd enro'!J65</f>
        <v>0</v>
      </c>
      <c r="K65" s="9">
        <f>'fnd enro'!K65</f>
        <v>0.32</v>
      </c>
      <c r="L65" s="8">
        <f>'fnd enro'!L65</f>
        <v>0</v>
      </c>
      <c r="M65" s="8">
        <f>'fnd enro'!M65</f>
        <v>0</v>
      </c>
      <c r="N65" s="8">
        <f>'fnd enro'!N65</f>
        <v>0</v>
      </c>
      <c r="O65" s="8">
        <f>'fnd enro'!O65</f>
        <v>0</v>
      </c>
      <c r="P65" s="8">
        <f>'fnd enro'!P65</f>
        <v>3</v>
      </c>
      <c r="Q65" s="8">
        <f>'fnd enro'!R65</f>
        <v>8</v>
      </c>
      <c r="R65" s="9">
        <f t="shared" si="0"/>
        <v>1</v>
      </c>
      <c r="S65" s="8">
        <f>VALUE('fnd enro'!Q65)</f>
        <v>5</v>
      </c>
      <c r="T65" s="1"/>
      <c r="U65" s="68">
        <f>(($D65*'fnd base rates'!C$7)
+($E65*'fnd base rates'!C$8)
+($F65*'fnd base rates'!C$9)
+($G65*'fnd base rates'!C$10)
+($H65*'fnd base rates'!C$11)
+($I65*'fnd base rates'!C$12)
+($J65*'fnd base rates'!C$13)
+($K65*'fnd base rates'!C$14)
+($M65*'fnd base rates'!C$16)
+($N65*'fnd base rates'!C$17)
+($O65*'fnd base rates'!C$18)
+($P65*VLOOKUP($S65+12,rate_basefnd,3)))
*$R65</f>
        <v>5012.0596000000005</v>
      </c>
      <c r="V65" s="68">
        <f>(($D65*'fnd base rates'!D$7)
+($E65*'fnd base rates'!D$8)
+($F65*'fnd base rates'!D$9)
+($G65*'fnd base rates'!D$10)
+($H65*'fnd base rates'!D$11)
+($I65*'fnd base rates'!D$12)
+($J65*'fnd base rates'!D$13)
+($K65*'fnd base rates'!D$14)
+($M65*'fnd base rates'!D$16)
+($N65*'fnd base rates'!D$17)
+($O65*'fnd base rates'!D$18)
+($P65*VLOOKUP($S65+12,rate_basefnd,4)))
*$R65</f>
        <v>7807.6100000000006</v>
      </c>
      <c r="W65" s="68">
        <f>(($D65*'fnd base rates'!E$7)
+($E65*'fnd base rates'!E$8)
+($F65*'fnd base rates'!E$9)
+($G65*'fnd base rates'!E$10)
+($H65*'fnd base rates'!E$11)
+($I65*'fnd base rates'!E$12)
+($J65*'fnd base rates'!E$13)
+($K65*'fnd base rates'!E$14)
+($M65*'fnd base rates'!E$16)
+($N65*'fnd base rates'!E$17)
+($O65*'fnd base rates'!E$18)
+($P65*VLOOKUP($S65+12,rate_basefnd,5)))
*$R65</f>
        <v>48814.486399999994</v>
      </c>
      <c r="X65" s="68">
        <f>(($D65*'fnd base rates'!F$7)
+($E65*'fnd base rates'!F$8)
+($F65*'fnd base rates'!F$9)
+($G65*'fnd base rates'!F$10)
+($H65*'fnd base rates'!F$11)
+($I65*'fnd base rates'!F$12)
+($J65*'fnd base rates'!F$13)
+($K65*'fnd base rates'!F$14)
+($M65*'fnd base rates'!F$16)
+($N65*'fnd base rates'!F$17)
+($O65*'fnd base rates'!F$18)
+($P65*VLOOKUP($S65+12,rate_basefnd,6)))
*$R65</f>
        <v>8343.902399999999</v>
      </c>
      <c r="Y65" s="68">
        <f>(($D65*'fnd base rates'!G$7)
+($E65*'fnd base rates'!G$8)
+($F65*'fnd base rates'!G$9)
+($G65*'fnd base rates'!G$10)
+($H65*'fnd base rates'!G$11)
+($I65*'fnd base rates'!G$12)
+($J65*'fnd base rates'!G$13)
+($K65*'fnd base rates'!G$14)
+($M65*'fnd base rates'!G$16)
+($N65*'fnd base rates'!G$17)
+($O65*'fnd base rates'!G$18)
+($P65*VLOOKUP($S65+12,rate_basefnd,7)))
*$R65</f>
        <v>1957.4331999999999</v>
      </c>
      <c r="Z65" s="68">
        <f>(($D65*'fnd base rates'!H$7)
+($E65*'fnd base rates'!H$8)
+($F65*'fnd base rates'!H$9)
+($G65*'fnd base rates'!H$10)
+($H65*'fnd base rates'!H$11)
+($I65*'fnd base rates'!H$12)
+($J65*'fnd base rates'!H$13)
+($K65*'fnd base rates'!H$14)
+($M65*'fnd base rates'!H$16)
+($N65*'fnd base rates'!H$17)
+($O65*'fnd base rates'!H$18)
+($P65*VLOOKUP($S65+12,rate_basefnd,8)))</f>
        <v>6414.1220000000003</v>
      </c>
      <c r="AA65" s="68">
        <f>(($D65*'fnd base rates'!I$7)
+($E65*'fnd base rates'!I$8)
+($F65*'fnd base rates'!I$9)
+($G65*'fnd base rates'!I$10)
+($H65*'fnd base rates'!I$11)
+($I65*'fnd base rates'!I$12)
+($J65*'fnd base rates'!I$13)
+($K65*'fnd base rates'!I$14)
+($M65*'fnd base rates'!I$16)
+($N65*'fnd base rates'!I$17)
+($O65*'fnd base rates'!I$18)
+($P65*VLOOKUP($S65+12,rate_basefnd,9)))
*$R65</f>
        <v>4124.38</v>
      </c>
      <c r="AB65" s="68">
        <f>(($D65*'fnd base rates'!J$7)
+($E65*'fnd base rates'!J$8)
+($F65*'fnd base rates'!J$9)
+($G65*'fnd base rates'!J$10)
+($H65*'fnd base rates'!J$11)
+($I65*'fnd base rates'!J$12)
+($J65*'fnd base rates'!J$13)
+($K65*'fnd base rates'!J$14)
+($M65*'fnd base rates'!J$16)
+($N65*'fnd base rates'!J$17)
+($O65*'fnd base rates'!J$18)
+($P65*VLOOKUP($S65+12,rate_basefnd,10)))
*$R65</f>
        <v>6100.91</v>
      </c>
      <c r="AC65" s="68">
        <f>(($D65*'fnd base rates'!K$7)
+($E65*'fnd base rates'!K$8)
+($F65*'fnd base rates'!K$9)
+($G65*'fnd base rates'!K$10)
+($H65*'fnd base rates'!K$11)
+($I65*'fnd base rates'!K$12)
+($J65*'fnd base rates'!K$13)
+($K65*'fnd base rates'!K$14)
+($M65*'fnd base rates'!K$16)
+($N65*'fnd base rates'!K$17)
+($O65*'fnd base rates'!K$18)
+($P65*VLOOKUP($S65+12,rate_basefnd,11)))
*$R65</f>
        <v>10353.918</v>
      </c>
      <c r="AD65" s="68">
        <f>(($D65*'fnd base rates'!L$7)
+($E65*'fnd base rates'!L$8)
+($F65*'fnd base rates'!L$9)
+($G65*'fnd base rates'!L$10)
+($H65*'fnd base rates'!L$11)
+($I65*'fnd base rates'!L$12)
+($J65*'fnd base rates'!L$13)
+($K65*'fnd base rates'!L$14)
+($M65*'fnd base rates'!L$16)
+($N65*'fnd base rates'!L$17)
+($O65*'fnd base rates'!L$18)
+($P65*VLOOKUP($S65+12,rate_basefnd,12)))</f>
        <v>19981.040399999994</v>
      </c>
      <c r="AE65" s="68">
        <f>(($D65*'fnd base rates'!M$7)
+($E65*'fnd base rates'!M$8)
+($F65*'fnd base rates'!M$9)
+($G65*'fnd base rates'!M$10)
+($H65*'fnd base rates'!M$11)
+($I65*'fnd base rates'!M$12)
+($J65*'fnd base rates'!M$13)
+($K65*'fnd base rates'!M$14)
+($M65*'fnd base rates'!M$16)
+($N65*'fnd base rates'!M$17)
+($O65*'fnd base rates'!M$18)
+($P65*VLOOKUP($S65+12,rate_basefnd,13)))</f>
        <v>0</v>
      </c>
      <c r="AF65" s="3">
        <f t="shared" si="1"/>
        <v>118909.86200000001</v>
      </c>
      <c r="AH65" s="205">
        <f t="shared" si="2"/>
        <v>414603715</v>
      </c>
      <c r="AI65" s="3" t="str">
        <f t="shared" si="6"/>
        <v>414</v>
      </c>
      <c r="AJ65" s="1" t="str">
        <f t="shared" si="7"/>
        <v>603</v>
      </c>
      <c r="AK65" s="1" t="str">
        <f t="shared" si="8"/>
        <v>715</v>
      </c>
      <c r="AL65" s="3">
        <f t="shared" si="3"/>
        <v>1</v>
      </c>
      <c r="AM65" s="3">
        <f t="shared" si="9"/>
        <v>8</v>
      </c>
      <c r="AN65" s="3">
        <f t="shared" si="10"/>
        <v>118909.86200000001</v>
      </c>
      <c r="AO65" s="3">
        <f t="shared" si="11"/>
        <v>14864</v>
      </c>
      <c r="AP65" s="3">
        <f t="shared" si="4"/>
        <v>4200</v>
      </c>
      <c r="AQ65" s="3">
        <v>10664</v>
      </c>
      <c r="AS65" s="68"/>
      <c r="AT65" s="68"/>
      <c r="AX65" s="4">
        <f t="shared" si="12"/>
        <v>0</v>
      </c>
      <c r="AZ65" s="4">
        <f t="shared" si="13"/>
        <v>0</v>
      </c>
      <c r="BB65" s="4"/>
    </row>
    <row r="66" spans="1:54" s="3" customFormat="1">
      <c r="A66" s="205" t="str">
        <f t="shared" si="5"/>
        <v>414</v>
      </c>
      <c r="B66" s="1">
        <v>414603766</v>
      </c>
      <c r="C66" s="7" t="s">
        <v>27</v>
      </c>
      <c r="D66" s="8">
        <f>'fnd enro'!D66</f>
        <v>0</v>
      </c>
      <c r="E66" s="8">
        <f>'fnd enro'!E66</f>
        <v>0</v>
      </c>
      <c r="F66" s="8">
        <f>'fnd enro'!F66</f>
        <v>0</v>
      </c>
      <c r="G66" s="8">
        <f>'fnd enro'!G66</f>
        <v>0</v>
      </c>
      <c r="H66" s="8">
        <f>'fnd enro'!H66</f>
        <v>1</v>
      </c>
      <c r="I66" s="8">
        <f>'fnd enro'!I66</f>
        <v>1</v>
      </c>
      <c r="J66" s="8">
        <f>'fnd enro'!J66</f>
        <v>0</v>
      </c>
      <c r="K66" s="9">
        <f>'fnd enro'!K66</f>
        <v>0.08</v>
      </c>
      <c r="L66" s="8">
        <f>'fnd enro'!L66</f>
        <v>0</v>
      </c>
      <c r="M66" s="8">
        <f>'fnd enro'!M66</f>
        <v>0</v>
      </c>
      <c r="N66" s="8">
        <f>'fnd enro'!N66</f>
        <v>0</v>
      </c>
      <c r="O66" s="8">
        <f>'fnd enro'!O66</f>
        <v>0</v>
      </c>
      <c r="P66" s="8">
        <f>'fnd enro'!P66</f>
        <v>0</v>
      </c>
      <c r="Q66" s="8">
        <f>'fnd enro'!R66</f>
        <v>2</v>
      </c>
      <c r="R66" s="9">
        <f t="shared" si="0"/>
        <v>1</v>
      </c>
      <c r="S66" s="8">
        <f>VALUE('fnd enro'!Q66)</f>
        <v>7</v>
      </c>
      <c r="T66" s="1"/>
      <c r="U66" s="68">
        <f>(($D66*'fnd base rates'!C$7)
+($E66*'fnd base rates'!C$8)
+($F66*'fnd base rates'!C$9)
+($G66*'fnd base rates'!C$10)
+($H66*'fnd base rates'!C$11)
+($I66*'fnd base rates'!C$12)
+($J66*'fnd base rates'!C$13)
+($K66*'fnd base rates'!C$14)
+($M66*'fnd base rates'!C$16)
+($N66*'fnd base rates'!C$17)
+($O66*'fnd base rates'!C$18)
+($P66*VLOOKUP($S66+12,rate_basefnd,3)))
*$R66</f>
        <v>1199.3224</v>
      </c>
      <c r="V66" s="68">
        <f>(($D66*'fnd base rates'!D$7)
+($E66*'fnd base rates'!D$8)
+($F66*'fnd base rates'!D$9)
+($G66*'fnd base rates'!D$10)
+($H66*'fnd base rates'!D$11)
+($I66*'fnd base rates'!D$12)
+($J66*'fnd base rates'!D$13)
+($K66*'fnd base rates'!D$14)
+($M66*'fnd base rates'!D$16)
+($N66*'fnd base rates'!D$17)
+($O66*'fnd base rates'!D$18)
+($P66*VLOOKUP($S66+12,rate_basefnd,4)))
*$R66</f>
        <v>1697.48</v>
      </c>
      <c r="W66" s="68">
        <f>(($D66*'fnd base rates'!E$7)
+($E66*'fnd base rates'!E$8)
+($F66*'fnd base rates'!E$9)
+($G66*'fnd base rates'!E$10)
+($H66*'fnd base rates'!E$11)
+($I66*'fnd base rates'!E$12)
+($J66*'fnd base rates'!E$13)
+($K66*'fnd base rates'!E$14)
+($M66*'fnd base rates'!E$16)
+($N66*'fnd base rates'!E$17)
+($O66*'fnd base rates'!E$18)
+($P66*VLOOKUP($S66+12,rate_basefnd,5)))
*$R66</f>
        <v>9317.0415999999987</v>
      </c>
      <c r="X66" s="68">
        <f>(($D66*'fnd base rates'!F$7)
+($E66*'fnd base rates'!F$8)
+($F66*'fnd base rates'!F$9)
+($G66*'fnd base rates'!F$10)
+($H66*'fnd base rates'!F$11)
+($I66*'fnd base rates'!F$12)
+($J66*'fnd base rates'!F$13)
+($K66*'fnd base rates'!F$14)
+($M66*'fnd base rates'!F$16)
+($N66*'fnd base rates'!F$17)
+($O66*'fnd base rates'!F$18)
+($P66*VLOOKUP($S66+12,rate_basefnd,6)))
*$R66</f>
        <v>2116.0655999999999</v>
      </c>
      <c r="Y66" s="68">
        <f>(($D66*'fnd base rates'!G$7)
+($E66*'fnd base rates'!G$8)
+($F66*'fnd base rates'!G$9)
+($G66*'fnd base rates'!G$10)
+($H66*'fnd base rates'!G$11)
+($I66*'fnd base rates'!G$12)
+($J66*'fnd base rates'!G$13)
+($K66*'fnd base rates'!G$14)
+($M66*'fnd base rates'!G$16)
+($N66*'fnd base rates'!G$17)
+($O66*'fnd base rates'!G$18)
+($P66*VLOOKUP($S66+12,rate_basefnd,7)))
*$R66</f>
        <v>370.12079999999997</v>
      </c>
      <c r="Z66" s="68">
        <f>(($D66*'fnd base rates'!H$7)
+($E66*'fnd base rates'!H$8)
+($F66*'fnd base rates'!H$9)
+($G66*'fnd base rates'!H$10)
+($H66*'fnd base rates'!H$11)
+($I66*'fnd base rates'!H$12)
+($J66*'fnd base rates'!H$13)
+($K66*'fnd base rates'!H$14)
+($M66*'fnd base rates'!H$16)
+($N66*'fnd base rates'!H$17)
+($O66*'fnd base rates'!H$18)
+($P66*VLOOKUP($S66+12,rate_basefnd,8)))</f>
        <v>1500.568</v>
      </c>
      <c r="AA66" s="68">
        <f>(($D66*'fnd base rates'!I$7)
+($E66*'fnd base rates'!I$8)
+($F66*'fnd base rates'!I$9)
+($G66*'fnd base rates'!I$10)
+($H66*'fnd base rates'!I$11)
+($I66*'fnd base rates'!I$12)
+($J66*'fnd base rates'!I$13)
+($K66*'fnd base rates'!I$14)
+($M66*'fnd base rates'!I$16)
+($N66*'fnd base rates'!I$17)
+($O66*'fnd base rates'!I$18)
+($P66*VLOOKUP($S66+12,rate_basefnd,9)))
*$R66</f>
        <v>925.68000000000006</v>
      </c>
      <c r="AB66" s="68">
        <f>(($D66*'fnd base rates'!J$7)
+($E66*'fnd base rates'!J$8)
+($F66*'fnd base rates'!J$9)
+($G66*'fnd base rates'!J$10)
+($H66*'fnd base rates'!J$11)
+($I66*'fnd base rates'!J$12)
+($J66*'fnd base rates'!J$13)
+($K66*'fnd base rates'!J$14)
+($M66*'fnd base rates'!J$16)
+($N66*'fnd base rates'!J$17)
+($O66*'fnd base rates'!J$18)
+($P66*VLOOKUP($S66+12,rate_basefnd,10)))
*$R66</f>
        <v>912.51</v>
      </c>
      <c r="AC66" s="68">
        <f>(($D66*'fnd base rates'!K$7)
+($E66*'fnd base rates'!K$8)
+($F66*'fnd base rates'!K$9)
+($G66*'fnd base rates'!K$10)
+($H66*'fnd base rates'!K$11)
+($I66*'fnd base rates'!K$12)
+($J66*'fnd base rates'!K$13)
+($K66*'fnd base rates'!K$14)
+($M66*'fnd base rates'!K$16)
+($N66*'fnd base rates'!K$17)
+($O66*'fnd base rates'!K$18)
+($P66*VLOOKUP($S66+12,rate_basefnd,11)))
*$R66</f>
        <v>2597.3820000000001</v>
      </c>
      <c r="AD66" s="68">
        <f>(($D66*'fnd base rates'!L$7)
+($E66*'fnd base rates'!L$8)
+($F66*'fnd base rates'!L$9)
+($G66*'fnd base rates'!L$10)
+($H66*'fnd base rates'!L$11)
+($I66*'fnd base rates'!L$12)
+($J66*'fnd base rates'!L$13)
+($K66*'fnd base rates'!L$14)
+($M66*'fnd base rates'!L$16)
+($N66*'fnd base rates'!L$17)
+($O66*'fnd base rates'!L$18)
+($P66*VLOOKUP($S66+12,rate_basefnd,12)))</f>
        <v>4594.8975999999993</v>
      </c>
      <c r="AE66" s="68">
        <f>(($D66*'fnd base rates'!M$7)
+($E66*'fnd base rates'!M$8)
+($F66*'fnd base rates'!M$9)
+($G66*'fnd base rates'!M$10)
+($H66*'fnd base rates'!M$11)
+($I66*'fnd base rates'!M$12)
+($J66*'fnd base rates'!M$13)
+($K66*'fnd base rates'!M$14)
+($M66*'fnd base rates'!M$16)
+($N66*'fnd base rates'!M$17)
+($O66*'fnd base rates'!M$18)
+($P66*VLOOKUP($S66+12,rate_basefnd,13)))</f>
        <v>0</v>
      </c>
      <c r="AF66" s="3">
        <f t="shared" si="1"/>
        <v>25231.067999999999</v>
      </c>
      <c r="AH66" s="205">
        <f t="shared" si="2"/>
        <v>414603766</v>
      </c>
      <c r="AI66" s="3" t="str">
        <f t="shared" si="6"/>
        <v>414</v>
      </c>
      <c r="AJ66" s="1" t="str">
        <f t="shared" si="7"/>
        <v>603</v>
      </c>
      <c r="AK66" s="1" t="str">
        <f t="shared" si="8"/>
        <v>766</v>
      </c>
      <c r="AL66" s="3">
        <f t="shared" si="3"/>
        <v>1</v>
      </c>
      <c r="AM66" s="3">
        <f t="shared" si="9"/>
        <v>2</v>
      </c>
      <c r="AN66" s="3">
        <f t="shared" si="10"/>
        <v>25231.067999999999</v>
      </c>
      <c r="AO66" s="3">
        <f t="shared" si="11"/>
        <v>12616</v>
      </c>
      <c r="AP66" s="3">
        <f t="shared" si="4"/>
        <v>-4833</v>
      </c>
      <c r="AQ66" s="3">
        <v>17449</v>
      </c>
      <c r="AS66" s="68"/>
      <c r="AT66" s="68"/>
      <c r="AX66" s="4">
        <f t="shared" si="12"/>
        <v>0</v>
      </c>
      <c r="AZ66" s="4">
        <f t="shared" si="13"/>
        <v>0</v>
      </c>
      <c r="BB66" s="4"/>
    </row>
    <row r="67" spans="1:54" s="3" customFormat="1">
      <c r="A67" s="205" t="str">
        <f t="shared" si="5"/>
        <v>416</v>
      </c>
      <c r="B67" s="1">
        <v>416035018</v>
      </c>
      <c r="C67" s="7" t="s">
        <v>29</v>
      </c>
      <c r="D67" s="8">
        <f>'fnd enro'!D67</f>
        <v>0</v>
      </c>
      <c r="E67" s="8">
        <f>'fnd enro'!E67</f>
        <v>0</v>
      </c>
      <c r="F67" s="8">
        <f>'fnd enro'!F67</f>
        <v>0</v>
      </c>
      <c r="G67" s="8">
        <f>'fnd enro'!G67</f>
        <v>0</v>
      </c>
      <c r="H67" s="8">
        <f>'fnd enro'!H67</f>
        <v>0</v>
      </c>
      <c r="I67" s="8">
        <f>'fnd enro'!I67</f>
        <v>1</v>
      </c>
      <c r="J67" s="8">
        <f>'fnd enro'!J67</f>
        <v>0</v>
      </c>
      <c r="K67" s="9">
        <f>'fnd enro'!K67</f>
        <v>0.04</v>
      </c>
      <c r="L67" s="8">
        <f>'fnd enro'!L67</f>
        <v>0</v>
      </c>
      <c r="M67" s="8">
        <f>'fnd enro'!M67</f>
        <v>0</v>
      </c>
      <c r="N67" s="8">
        <f>'fnd enro'!N67</f>
        <v>0</v>
      </c>
      <c r="O67" s="8">
        <f>'fnd enro'!O67</f>
        <v>0</v>
      </c>
      <c r="P67" s="8">
        <f>'fnd enro'!P67</f>
        <v>1</v>
      </c>
      <c r="Q67" s="8">
        <f>'fnd enro'!R67</f>
        <v>1</v>
      </c>
      <c r="R67" s="9">
        <f t="shared" si="0"/>
        <v>1.0860000000000001</v>
      </c>
      <c r="S67" s="8">
        <f>VALUE('fnd enro'!Q67)</f>
        <v>9</v>
      </c>
      <c r="T67" s="1"/>
      <c r="U67" s="68">
        <f>(($D67*'fnd base rates'!C$7)
+($E67*'fnd base rates'!C$8)
+($F67*'fnd base rates'!C$9)
+($G67*'fnd base rates'!C$10)
+($H67*'fnd base rates'!C$11)
+($I67*'fnd base rates'!C$12)
+($J67*'fnd base rates'!C$13)
+($K67*'fnd base rates'!C$14)
+($M67*'fnd base rates'!C$16)
+($N67*'fnd base rates'!C$17)
+($O67*'fnd base rates'!C$18)
+($P67*VLOOKUP($S67+12,rate_basefnd,3)))
*$R67</f>
        <v>766.31548320000013</v>
      </c>
      <c r="V67" s="68">
        <f>(($D67*'fnd base rates'!D$7)
+($E67*'fnd base rates'!D$8)
+($F67*'fnd base rates'!D$9)
+($G67*'fnd base rates'!D$10)
+($H67*'fnd base rates'!D$11)
+($I67*'fnd base rates'!D$12)
+($J67*'fnd base rates'!D$13)
+($K67*'fnd base rates'!D$14)
+($M67*'fnd base rates'!D$16)
+($N67*'fnd base rates'!D$17)
+($O67*'fnd base rates'!D$18)
+($P67*VLOOKUP($S67+12,rate_basefnd,4)))
*$R67</f>
        <v>1466.97966</v>
      </c>
      <c r="W67" s="68">
        <f>(($D67*'fnd base rates'!E$7)
+($E67*'fnd base rates'!E$8)
+($F67*'fnd base rates'!E$9)
+($G67*'fnd base rates'!E$10)
+($H67*'fnd base rates'!E$11)
+($I67*'fnd base rates'!E$12)
+($J67*'fnd base rates'!E$13)
+($K67*'fnd base rates'!E$14)
+($M67*'fnd base rates'!E$16)
+($N67*'fnd base rates'!E$17)
+($O67*'fnd base rates'!E$18)
+($P67*VLOOKUP($S67+12,rate_basefnd,5)))
*$R67</f>
        <v>11256.879568799999</v>
      </c>
      <c r="X67" s="68">
        <f>(($D67*'fnd base rates'!F$7)
+($E67*'fnd base rates'!F$8)
+($F67*'fnd base rates'!F$9)
+($G67*'fnd base rates'!F$10)
+($H67*'fnd base rates'!F$11)
+($I67*'fnd base rates'!F$12)
+($J67*'fnd base rates'!F$13)
+($K67*'fnd base rates'!F$14)
+($M67*'fnd base rates'!F$16)
+($N67*'fnd base rates'!F$17)
+($O67*'fnd base rates'!F$18)
+($P67*VLOOKUP($S67+12,rate_basefnd,6)))
*$R67</f>
        <v>1083.6681407999999</v>
      </c>
      <c r="Y67" s="68">
        <f>(($D67*'fnd base rates'!G$7)
+($E67*'fnd base rates'!G$8)
+($F67*'fnd base rates'!G$9)
+($G67*'fnd base rates'!G$10)
+($H67*'fnd base rates'!G$11)
+($I67*'fnd base rates'!G$12)
+($J67*'fnd base rates'!G$13)
+($K67*'fnd base rates'!G$14)
+($M67*'fnd base rates'!G$16)
+($N67*'fnd base rates'!G$17)
+($O67*'fnd base rates'!G$18)
+($P67*VLOOKUP($S67+12,rate_basefnd,7)))
*$R67</f>
        <v>456.45709439999996</v>
      </c>
      <c r="Z67" s="68">
        <f>(($D67*'fnd base rates'!H$7)
+($E67*'fnd base rates'!H$8)
+($F67*'fnd base rates'!H$9)
+($G67*'fnd base rates'!H$10)
+($H67*'fnd base rates'!H$11)
+($I67*'fnd base rates'!H$12)
+($J67*'fnd base rates'!H$13)
+($K67*'fnd base rates'!H$14)
+($M67*'fnd base rates'!H$16)
+($N67*'fnd base rates'!H$17)
+($O67*'fnd base rates'!H$18)
+($P67*VLOOKUP($S67+12,rate_basefnd,8)))</f>
        <v>955.70399999999995</v>
      </c>
      <c r="AA67" s="68">
        <f>(($D67*'fnd base rates'!I$7)
+($E67*'fnd base rates'!I$8)
+($F67*'fnd base rates'!I$9)
+($G67*'fnd base rates'!I$10)
+($H67*'fnd base rates'!I$11)
+($I67*'fnd base rates'!I$12)
+($J67*'fnd base rates'!I$13)
+($K67*'fnd base rates'!I$14)
+($M67*'fnd base rates'!I$16)
+($N67*'fnd base rates'!I$17)
+($O67*'fnd base rates'!I$18)
+($P67*VLOOKUP($S67+12,rate_basefnd,9)))
*$R67</f>
        <v>728.67342000000008</v>
      </c>
      <c r="AB67" s="68">
        <f>(($D67*'fnd base rates'!J$7)
+($E67*'fnd base rates'!J$8)
+($F67*'fnd base rates'!J$9)
+($G67*'fnd base rates'!J$10)
+($H67*'fnd base rates'!J$11)
+($I67*'fnd base rates'!J$12)
+($J67*'fnd base rates'!J$13)
+($K67*'fnd base rates'!J$14)
+($M67*'fnd base rates'!J$16)
+($N67*'fnd base rates'!J$17)
+($O67*'fnd base rates'!J$18)
+($P67*VLOOKUP($S67+12,rate_basefnd,10)))
*$R67</f>
        <v>1811.1873600000001</v>
      </c>
      <c r="AC67" s="68">
        <f>(($D67*'fnd base rates'!K$7)
+($E67*'fnd base rates'!K$8)
+($F67*'fnd base rates'!K$9)
+($G67*'fnd base rates'!K$10)
+($H67*'fnd base rates'!K$11)
+($I67*'fnd base rates'!K$12)
+($J67*'fnd base rates'!K$13)
+($K67*'fnd base rates'!K$14)
+($M67*'fnd base rates'!K$16)
+($N67*'fnd base rates'!K$17)
+($O67*'fnd base rates'!K$18)
+($P67*VLOOKUP($S67+12,rate_basefnd,11)))
*$R67</f>
        <v>1391.0421960000001</v>
      </c>
      <c r="AD67" s="68">
        <f>(($D67*'fnd base rates'!L$7)
+($E67*'fnd base rates'!L$8)
+($F67*'fnd base rates'!L$9)
+($G67*'fnd base rates'!L$10)
+($H67*'fnd base rates'!L$11)
+($I67*'fnd base rates'!L$12)
+($J67*'fnd base rates'!L$13)
+($K67*'fnd base rates'!L$14)
+($M67*'fnd base rates'!L$16)
+($N67*'fnd base rates'!L$17)
+($O67*'fnd base rates'!L$18)
+($P67*VLOOKUP($S67+12,rate_basefnd,12)))</f>
        <v>3085.7488000000003</v>
      </c>
      <c r="AE67" s="68">
        <f>(($D67*'fnd base rates'!M$7)
+($E67*'fnd base rates'!M$8)
+($F67*'fnd base rates'!M$9)
+($G67*'fnd base rates'!M$10)
+($H67*'fnd base rates'!M$11)
+($I67*'fnd base rates'!M$12)
+($J67*'fnd base rates'!M$13)
+($K67*'fnd base rates'!M$14)
+($M67*'fnd base rates'!M$16)
+($N67*'fnd base rates'!M$17)
+($O67*'fnd base rates'!M$18)
+($P67*VLOOKUP($S67+12,rate_basefnd,13)))</f>
        <v>0</v>
      </c>
      <c r="AF67" s="3">
        <f t="shared" si="1"/>
        <v>23002.655723200001</v>
      </c>
      <c r="AH67" s="205">
        <f t="shared" si="2"/>
        <v>416035018</v>
      </c>
      <c r="AI67" s="3" t="str">
        <f t="shared" si="6"/>
        <v>416</v>
      </c>
      <c r="AJ67" s="1" t="str">
        <f t="shared" si="7"/>
        <v>035</v>
      </c>
      <c r="AK67" s="1" t="str">
        <f t="shared" si="8"/>
        <v>018</v>
      </c>
      <c r="AL67" s="3">
        <f t="shared" si="3"/>
        <v>1</v>
      </c>
      <c r="AM67" s="3">
        <f t="shared" si="9"/>
        <v>1</v>
      </c>
      <c r="AN67" s="3">
        <f t="shared" si="10"/>
        <v>23002.655723200001</v>
      </c>
      <c r="AO67" s="3">
        <f t="shared" si="11"/>
        <v>23003</v>
      </c>
      <c r="AP67" s="3">
        <f t="shared" si="4"/>
        <v>6340</v>
      </c>
      <c r="AQ67" s="3">
        <v>16663</v>
      </c>
      <c r="AS67" s="68"/>
      <c r="AT67" s="68"/>
      <c r="AX67" s="4">
        <f t="shared" si="12"/>
        <v>0</v>
      </c>
      <c r="AZ67" s="4">
        <f t="shared" si="13"/>
        <v>0</v>
      </c>
      <c r="BB67" s="4"/>
    </row>
    <row r="68" spans="1:54" s="3" customFormat="1">
      <c r="A68" s="205" t="str">
        <f t="shared" si="5"/>
        <v>416</v>
      </c>
      <c r="B68" s="1">
        <v>416035030</v>
      </c>
      <c r="C68" s="7" t="s">
        <v>29</v>
      </c>
      <c r="D68" s="8">
        <f>'fnd enro'!D68</f>
        <v>0</v>
      </c>
      <c r="E68" s="8">
        <f>'fnd enro'!E68</f>
        <v>0</v>
      </c>
      <c r="F68" s="8">
        <f>'fnd enro'!F68</f>
        <v>0</v>
      </c>
      <c r="G68" s="8">
        <f>'fnd enro'!G68</f>
        <v>0</v>
      </c>
      <c r="H68" s="8">
        <f>'fnd enro'!H68</f>
        <v>0</v>
      </c>
      <c r="I68" s="8">
        <f>'fnd enro'!I68</f>
        <v>1</v>
      </c>
      <c r="J68" s="8">
        <f>'fnd enro'!J68</f>
        <v>0</v>
      </c>
      <c r="K68" s="9">
        <f>'fnd enro'!K68</f>
        <v>0.04</v>
      </c>
      <c r="L68" s="8">
        <f>'fnd enro'!L68</f>
        <v>0</v>
      </c>
      <c r="M68" s="8">
        <f>'fnd enro'!M68</f>
        <v>0</v>
      </c>
      <c r="N68" s="8">
        <f>'fnd enro'!N68</f>
        <v>0</v>
      </c>
      <c r="O68" s="8">
        <f>'fnd enro'!O68</f>
        <v>0</v>
      </c>
      <c r="P68" s="8">
        <f>'fnd enro'!P68</f>
        <v>1</v>
      </c>
      <c r="Q68" s="8">
        <f>'fnd enro'!R68</f>
        <v>1</v>
      </c>
      <c r="R68" s="9">
        <f t="shared" si="0"/>
        <v>1.0860000000000001</v>
      </c>
      <c r="S68" s="8">
        <f>VALUE('fnd enro'!Q68)</f>
        <v>6</v>
      </c>
      <c r="T68" s="1"/>
      <c r="U68" s="68">
        <f>(($D68*'fnd base rates'!C$7)
+($E68*'fnd base rates'!C$8)
+($F68*'fnd base rates'!C$9)
+($G68*'fnd base rates'!C$10)
+($H68*'fnd base rates'!C$11)
+($I68*'fnd base rates'!C$12)
+($J68*'fnd base rates'!C$13)
+($K68*'fnd base rates'!C$14)
+($M68*'fnd base rates'!C$16)
+($N68*'fnd base rates'!C$17)
+($O68*'fnd base rates'!C$18)
+($P68*VLOOKUP($S68+12,rate_basefnd,3)))
*$R68</f>
        <v>738.31840320000015</v>
      </c>
      <c r="V68" s="68">
        <f>(($D68*'fnd base rates'!D$7)
+($E68*'fnd base rates'!D$8)
+($F68*'fnd base rates'!D$9)
+($G68*'fnd base rates'!D$10)
+($H68*'fnd base rates'!D$11)
+($I68*'fnd base rates'!D$12)
+($J68*'fnd base rates'!D$13)
+($K68*'fnd base rates'!D$14)
+($M68*'fnd base rates'!D$16)
+($N68*'fnd base rates'!D$17)
+($O68*'fnd base rates'!D$18)
+($P68*VLOOKUP($S68+12,rate_basefnd,4)))
*$R68</f>
        <v>1334.3573400000002</v>
      </c>
      <c r="W68" s="68">
        <f>(($D68*'fnd base rates'!E$7)
+($E68*'fnd base rates'!E$8)
+($F68*'fnd base rates'!E$9)
+($G68*'fnd base rates'!E$10)
+($H68*'fnd base rates'!E$11)
+($I68*'fnd base rates'!E$12)
+($J68*'fnd base rates'!E$13)
+($K68*'fnd base rates'!E$14)
+($M68*'fnd base rates'!E$16)
+($N68*'fnd base rates'!E$17)
+($O68*'fnd base rates'!E$18)
+($P68*VLOOKUP($S68+12,rate_basefnd,5)))
*$R68</f>
        <v>9962.1938087999988</v>
      </c>
      <c r="X68" s="68">
        <f>(($D68*'fnd base rates'!F$7)
+($E68*'fnd base rates'!F$8)
+($F68*'fnd base rates'!F$9)
+($G68*'fnd base rates'!F$10)
+($H68*'fnd base rates'!F$11)
+($I68*'fnd base rates'!F$12)
+($J68*'fnd base rates'!F$13)
+($K68*'fnd base rates'!F$14)
+($M68*'fnd base rates'!F$16)
+($N68*'fnd base rates'!F$17)
+($O68*'fnd base rates'!F$18)
+($P68*VLOOKUP($S68+12,rate_basefnd,6)))
*$R68</f>
        <v>1083.6681407999999</v>
      </c>
      <c r="Y68" s="68">
        <f>(($D68*'fnd base rates'!G$7)
+($E68*'fnd base rates'!G$8)
+($F68*'fnd base rates'!G$9)
+($G68*'fnd base rates'!G$10)
+($H68*'fnd base rates'!G$11)
+($I68*'fnd base rates'!G$12)
+($J68*'fnd base rates'!G$13)
+($K68*'fnd base rates'!G$14)
+($M68*'fnd base rates'!G$16)
+($N68*'fnd base rates'!G$17)
+($O68*'fnd base rates'!G$18)
+($P68*VLOOKUP($S68+12,rate_basefnd,7)))
*$R68</f>
        <v>393.64285440000003</v>
      </c>
      <c r="Z68" s="68">
        <f>(($D68*'fnd base rates'!H$7)
+($E68*'fnd base rates'!H$8)
+($F68*'fnd base rates'!H$9)
+($G68*'fnd base rates'!H$10)
+($H68*'fnd base rates'!H$11)
+($I68*'fnd base rates'!H$12)
+($J68*'fnd base rates'!H$13)
+($K68*'fnd base rates'!H$14)
+($M68*'fnd base rates'!H$16)
+($N68*'fnd base rates'!H$17)
+($O68*'fnd base rates'!H$18)
+($P68*VLOOKUP($S68+12,rate_basefnd,8)))</f>
        <v>946.85400000000004</v>
      </c>
      <c r="AA68" s="68">
        <f>(($D68*'fnd base rates'!I$7)
+($E68*'fnd base rates'!I$8)
+($F68*'fnd base rates'!I$9)
+($G68*'fnd base rates'!I$10)
+($H68*'fnd base rates'!I$11)
+($I68*'fnd base rates'!I$12)
+($J68*'fnd base rates'!I$13)
+($K68*'fnd base rates'!I$14)
+($M68*'fnd base rates'!I$16)
+($N68*'fnd base rates'!I$17)
+($O68*'fnd base rates'!I$18)
+($P68*VLOOKUP($S68+12,rate_basefnd,9)))
*$R68</f>
        <v>676.25220000000013</v>
      </c>
      <c r="AB68" s="68">
        <f>(($D68*'fnd base rates'!J$7)
+($E68*'fnd base rates'!J$8)
+($F68*'fnd base rates'!J$9)
+($G68*'fnd base rates'!J$10)
+($H68*'fnd base rates'!J$11)
+($I68*'fnd base rates'!J$12)
+($J68*'fnd base rates'!J$13)
+($K68*'fnd base rates'!J$14)
+($M68*'fnd base rates'!J$16)
+($N68*'fnd base rates'!J$17)
+($O68*'fnd base rates'!J$18)
+($P68*VLOOKUP($S68+12,rate_basefnd,10)))
*$R68</f>
        <v>1538.7642599999999</v>
      </c>
      <c r="AC68" s="68">
        <f>(($D68*'fnd base rates'!K$7)
+($E68*'fnd base rates'!K$8)
+($F68*'fnd base rates'!K$9)
+($G68*'fnd base rates'!K$10)
+($H68*'fnd base rates'!K$11)
+($I68*'fnd base rates'!K$12)
+($J68*'fnd base rates'!K$13)
+($K68*'fnd base rates'!K$14)
+($M68*'fnd base rates'!K$16)
+($N68*'fnd base rates'!K$17)
+($O68*'fnd base rates'!K$18)
+($P68*VLOOKUP($S68+12,rate_basefnd,11)))
*$R68</f>
        <v>1391.0421960000001</v>
      </c>
      <c r="AD68" s="68">
        <f>(($D68*'fnd base rates'!L$7)
+($E68*'fnd base rates'!L$8)
+($F68*'fnd base rates'!L$9)
+($G68*'fnd base rates'!L$10)
+($H68*'fnd base rates'!L$11)
+($I68*'fnd base rates'!L$12)
+($J68*'fnd base rates'!L$13)
+($K68*'fnd base rates'!L$14)
+($M68*'fnd base rates'!L$16)
+($N68*'fnd base rates'!L$17)
+($O68*'fnd base rates'!L$18)
+($P68*VLOOKUP($S68+12,rate_basefnd,12)))</f>
        <v>2862.0888</v>
      </c>
      <c r="AE68" s="68">
        <f>(($D68*'fnd base rates'!M$7)
+($E68*'fnd base rates'!M$8)
+($F68*'fnd base rates'!M$9)
+($G68*'fnd base rates'!M$10)
+($H68*'fnd base rates'!M$11)
+($I68*'fnd base rates'!M$12)
+($J68*'fnd base rates'!M$13)
+($K68*'fnd base rates'!M$14)
+($M68*'fnd base rates'!M$16)
+($N68*'fnd base rates'!M$17)
+($O68*'fnd base rates'!M$18)
+($P68*VLOOKUP($S68+12,rate_basefnd,13)))</f>
        <v>0</v>
      </c>
      <c r="AF68" s="3">
        <f t="shared" si="1"/>
        <v>20927.182003200003</v>
      </c>
      <c r="AH68" s="205">
        <f t="shared" si="2"/>
        <v>416035030</v>
      </c>
      <c r="AI68" s="3" t="str">
        <f t="shared" si="6"/>
        <v>416</v>
      </c>
      <c r="AJ68" s="1" t="str">
        <f t="shared" si="7"/>
        <v>035</v>
      </c>
      <c r="AK68" s="1" t="str">
        <f t="shared" si="8"/>
        <v>030</v>
      </c>
      <c r="AL68" s="3">
        <f t="shared" si="3"/>
        <v>1</v>
      </c>
      <c r="AM68" s="3">
        <f t="shared" si="9"/>
        <v>1</v>
      </c>
      <c r="AN68" s="3">
        <f t="shared" si="10"/>
        <v>20927.182003200003</v>
      </c>
      <c r="AO68" s="3">
        <f t="shared" si="11"/>
        <v>20927</v>
      </c>
      <c r="AP68" s="3">
        <f t="shared" si="4"/>
        <v>8362</v>
      </c>
      <c r="AQ68" s="3">
        <v>12565</v>
      </c>
      <c r="AS68" s="68"/>
      <c r="AT68" s="68"/>
      <c r="AX68" s="4">
        <f t="shared" si="12"/>
        <v>0</v>
      </c>
      <c r="AZ68" s="4">
        <f t="shared" si="13"/>
        <v>0</v>
      </c>
      <c r="BB68" s="4"/>
    </row>
    <row r="69" spans="1:54" s="3" customFormat="1">
      <c r="A69" s="205" t="str">
        <f t="shared" si="5"/>
        <v>416</v>
      </c>
      <c r="B69" s="1">
        <v>416035035</v>
      </c>
      <c r="C69" s="7" t="s">
        <v>29</v>
      </c>
      <c r="D69" s="8">
        <f>'fnd enro'!D69</f>
        <v>0</v>
      </c>
      <c r="E69" s="8">
        <f>'fnd enro'!E69</f>
        <v>0</v>
      </c>
      <c r="F69" s="8">
        <f>'fnd enro'!F69</f>
        <v>0</v>
      </c>
      <c r="G69" s="8">
        <f>'fnd enro'!G69</f>
        <v>0</v>
      </c>
      <c r="H69" s="8">
        <f>'fnd enro'!H69</f>
        <v>284</v>
      </c>
      <c r="I69" s="8">
        <f>'fnd enro'!I69</f>
        <v>365</v>
      </c>
      <c r="J69" s="8">
        <f>'fnd enro'!J69</f>
        <v>0</v>
      </c>
      <c r="K69" s="9">
        <f>'fnd enro'!K69</f>
        <v>25.96</v>
      </c>
      <c r="L69" s="8">
        <f>'fnd enro'!L69</f>
        <v>0</v>
      </c>
      <c r="M69" s="8">
        <f>'fnd enro'!M69</f>
        <v>0</v>
      </c>
      <c r="N69" s="8">
        <f>'fnd enro'!N69</f>
        <v>60</v>
      </c>
      <c r="O69" s="8">
        <f>'fnd enro'!O69</f>
        <v>48</v>
      </c>
      <c r="P69" s="8">
        <f>'fnd enro'!P69</f>
        <v>463</v>
      </c>
      <c r="Q69" s="8">
        <f>'fnd enro'!R69</f>
        <v>649</v>
      </c>
      <c r="R69" s="9">
        <f t="shared" si="0"/>
        <v>1.0860000000000001</v>
      </c>
      <c r="S69" s="8">
        <f>VALUE('fnd enro'!Q69)</f>
        <v>11</v>
      </c>
      <c r="T69" s="1"/>
      <c r="U69" s="68">
        <f>(($D69*'fnd base rates'!C$7)
+($E69*'fnd base rates'!C$8)
+($F69*'fnd base rates'!C$9)
+($G69*'fnd base rates'!C$10)
+($H69*'fnd base rates'!C$11)
+($I69*'fnd base rates'!C$12)
+($J69*'fnd base rates'!C$13)
+($K69*'fnd base rates'!C$14)
+($M69*'fnd base rates'!C$16)
+($N69*'fnd base rates'!C$17)
+($O69*'fnd base rates'!C$18)
+($P69*VLOOKUP($S69+12,rate_basefnd,3)))
*$R69</f>
        <v>503958.2118168</v>
      </c>
      <c r="V69" s="68">
        <f>(($D69*'fnd base rates'!D$7)
+($E69*'fnd base rates'!D$8)
+($F69*'fnd base rates'!D$9)
+($G69*'fnd base rates'!D$10)
+($H69*'fnd base rates'!D$11)
+($I69*'fnd base rates'!D$12)
+($J69*'fnd base rates'!D$13)
+($K69*'fnd base rates'!D$14)
+($M69*'fnd base rates'!D$16)
+($N69*'fnd base rates'!D$17)
+($O69*'fnd base rates'!D$18)
+($P69*VLOOKUP($S69+12,rate_basefnd,4)))
*$R69</f>
        <v>934112.48525999999</v>
      </c>
      <c r="W69" s="68">
        <f>(($D69*'fnd base rates'!E$7)
+($E69*'fnd base rates'!E$8)
+($F69*'fnd base rates'!E$9)
+($G69*'fnd base rates'!E$10)
+($H69*'fnd base rates'!E$11)
+($I69*'fnd base rates'!E$12)
+($J69*'fnd base rates'!E$13)
+($K69*'fnd base rates'!E$14)
+($M69*'fnd base rates'!E$16)
+($N69*'fnd base rates'!E$17)
+($O69*'fnd base rates'!E$18)
+($P69*VLOOKUP($S69+12,rate_basefnd,5)))
*$R69</f>
        <v>6553671.8404512014</v>
      </c>
      <c r="X69" s="68">
        <f>(($D69*'fnd base rates'!F$7)
+($E69*'fnd base rates'!F$8)
+($F69*'fnd base rates'!F$9)
+($G69*'fnd base rates'!F$10)
+($H69*'fnd base rates'!F$11)
+($I69*'fnd base rates'!F$12)
+($J69*'fnd base rates'!F$13)
+($K69*'fnd base rates'!F$14)
+($M69*'fnd base rates'!F$16)
+($N69*'fnd base rates'!F$17)
+($O69*'fnd base rates'!F$18)
+($P69*VLOOKUP($S69+12,rate_basefnd,6)))
*$R69</f>
        <v>769305.48793920001</v>
      </c>
      <c r="Y69" s="68">
        <f>(($D69*'fnd base rates'!G$7)
+($E69*'fnd base rates'!G$8)
+($F69*'fnd base rates'!G$9)
+($G69*'fnd base rates'!G$10)
+($H69*'fnd base rates'!G$11)
+($I69*'fnd base rates'!G$12)
+($J69*'fnd base rates'!G$13)
+($K69*'fnd base rates'!G$14)
+($M69*'fnd base rates'!G$16)
+($N69*'fnd base rates'!G$17)
+($O69*'fnd base rates'!G$18)
+($P69*VLOOKUP($S69+12,rate_basefnd,7)))
*$R69</f>
        <v>283872.01564560004</v>
      </c>
      <c r="Z69" s="68">
        <f>(($D69*'fnd base rates'!H$7)
+($E69*'fnd base rates'!H$8)
+($F69*'fnd base rates'!H$9)
+($G69*'fnd base rates'!H$10)
+($H69*'fnd base rates'!H$11)
+($I69*'fnd base rates'!H$12)
+($J69*'fnd base rates'!H$13)
+($K69*'fnd base rates'!H$14)
+($M69*'fnd base rates'!H$16)
+($N69*'fnd base rates'!H$17)
+($O69*'fnd base rates'!H$18)
+($P69*VLOOKUP($S69+12,rate_basefnd,8)))</f>
        <v>540142.12600000005</v>
      </c>
      <c r="AA69" s="68">
        <f>(($D69*'fnd base rates'!I$7)
+($E69*'fnd base rates'!I$8)
+($F69*'fnd base rates'!I$9)
+($G69*'fnd base rates'!I$10)
+($H69*'fnd base rates'!I$11)
+($I69*'fnd base rates'!I$12)
+($J69*'fnd base rates'!I$13)
+($K69*'fnd base rates'!I$14)
+($M69*'fnd base rates'!I$16)
+($N69*'fnd base rates'!I$17)
+($O69*'fnd base rates'!I$18)
+($P69*VLOOKUP($S69+12,rate_basefnd,9)))
*$R69</f>
        <v>460816.27668000001</v>
      </c>
      <c r="AB69" s="68">
        <f>(($D69*'fnd base rates'!J$7)
+($E69*'fnd base rates'!J$8)
+($F69*'fnd base rates'!J$9)
+($G69*'fnd base rates'!J$10)
+($H69*'fnd base rates'!J$11)
+($I69*'fnd base rates'!J$12)
+($J69*'fnd base rates'!J$13)
+($K69*'fnd base rates'!J$14)
+($M69*'fnd base rates'!J$16)
+($N69*'fnd base rates'!J$17)
+($O69*'fnd base rates'!J$18)
+($P69*VLOOKUP($S69+12,rate_basefnd,10)))
*$R69</f>
        <v>972215.91384000017</v>
      </c>
      <c r="AC69" s="68">
        <f>(($D69*'fnd base rates'!K$7)
+($E69*'fnd base rates'!K$8)
+($F69*'fnd base rates'!K$9)
+($G69*'fnd base rates'!K$10)
+($H69*'fnd base rates'!K$11)
+($I69*'fnd base rates'!K$12)
+($J69*'fnd base rates'!K$13)
+($K69*'fnd base rates'!K$14)
+($M69*'fnd base rates'!K$16)
+($N69*'fnd base rates'!K$17)
+($O69*'fnd base rates'!K$18)
+($P69*VLOOKUP($S69+12,rate_basefnd,11)))
*$R69</f>
        <v>963281.58080400026</v>
      </c>
      <c r="AD69" s="68">
        <f>(($D69*'fnd base rates'!L$7)
+($E69*'fnd base rates'!L$8)
+($F69*'fnd base rates'!L$9)
+($G69*'fnd base rates'!L$10)
+($H69*'fnd base rates'!L$11)
+($I69*'fnd base rates'!L$12)
+($J69*'fnd base rates'!L$13)
+($K69*'fnd base rates'!L$14)
+($M69*'fnd base rates'!L$16)
+($N69*'fnd base rates'!L$17)
+($O69*'fnd base rates'!L$18)
+($P69*VLOOKUP($S69+12,rate_basefnd,12)))</f>
        <v>2046669.9012</v>
      </c>
      <c r="AE69" s="68">
        <f>(($D69*'fnd base rates'!M$7)
+($E69*'fnd base rates'!M$8)
+($F69*'fnd base rates'!M$9)
+($G69*'fnd base rates'!M$10)
+($H69*'fnd base rates'!M$11)
+($I69*'fnd base rates'!M$12)
+($J69*'fnd base rates'!M$13)
+($K69*'fnd base rates'!M$14)
+($M69*'fnd base rates'!M$16)
+($N69*'fnd base rates'!M$17)
+($O69*'fnd base rates'!M$18)
+($P69*VLOOKUP($S69+12,rate_basefnd,13)))</f>
        <v>0</v>
      </c>
      <c r="AF69" s="3">
        <f t="shared" si="1"/>
        <v>14028045.839636803</v>
      </c>
      <c r="AH69" s="205">
        <f t="shared" si="2"/>
        <v>416035035</v>
      </c>
      <c r="AI69" s="3" t="str">
        <f t="shared" si="6"/>
        <v>416</v>
      </c>
      <c r="AJ69" s="1" t="str">
        <f t="shared" si="7"/>
        <v>035</v>
      </c>
      <c r="AK69" s="1" t="str">
        <f t="shared" si="8"/>
        <v>035</v>
      </c>
      <c r="AL69" s="3">
        <f t="shared" si="3"/>
        <v>1</v>
      </c>
      <c r="AM69" s="3">
        <f t="shared" si="9"/>
        <v>649</v>
      </c>
      <c r="AN69" s="3">
        <f t="shared" si="10"/>
        <v>14028045.839636803</v>
      </c>
      <c r="AO69" s="3">
        <f t="shared" si="11"/>
        <v>21615</v>
      </c>
      <c r="AP69" s="3">
        <f t="shared" si="4"/>
        <v>5789</v>
      </c>
      <c r="AQ69" s="3">
        <v>15826</v>
      </c>
      <c r="AS69" s="68"/>
      <c r="AT69" s="68"/>
      <c r="AX69" s="4">
        <f t="shared" si="12"/>
        <v>0</v>
      </c>
      <c r="AZ69" s="4">
        <f t="shared" si="13"/>
        <v>0</v>
      </c>
      <c r="BB69" s="4"/>
    </row>
    <row r="70" spans="1:54" s="3" customFormat="1">
      <c r="A70" s="205" t="str">
        <f t="shared" si="5"/>
        <v>416</v>
      </c>
      <c r="B70" s="1">
        <v>416035044</v>
      </c>
      <c r="C70" s="7" t="s">
        <v>29</v>
      </c>
      <c r="D70" s="8">
        <f>'fnd enro'!D70</f>
        <v>0</v>
      </c>
      <c r="E70" s="8">
        <f>'fnd enro'!E70</f>
        <v>0</v>
      </c>
      <c r="F70" s="8">
        <f>'fnd enro'!F70</f>
        <v>0</v>
      </c>
      <c r="G70" s="8">
        <f>'fnd enro'!G70</f>
        <v>0</v>
      </c>
      <c r="H70" s="8">
        <f>'fnd enro'!H70</f>
        <v>2</v>
      </c>
      <c r="I70" s="8">
        <f>'fnd enro'!I70</f>
        <v>4</v>
      </c>
      <c r="J70" s="8">
        <f>'fnd enro'!J70</f>
        <v>0</v>
      </c>
      <c r="K70" s="9">
        <f>'fnd enro'!K70</f>
        <v>0.24</v>
      </c>
      <c r="L70" s="8">
        <f>'fnd enro'!L70</f>
        <v>0</v>
      </c>
      <c r="M70" s="8">
        <f>'fnd enro'!M70</f>
        <v>0</v>
      </c>
      <c r="N70" s="8">
        <f>'fnd enro'!N70</f>
        <v>1</v>
      </c>
      <c r="O70" s="8">
        <f>'fnd enro'!O70</f>
        <v>0</v>
      </c>
      <c r="P70" s="8">
        <f>'fnd enro'!P70</f>
        <v>4</v>
      </c>
      <c r="Q70" s="8">
        <f>'fnd enro'!R70</f>
        <v>6</v>
      </c>
      <c r="R70" s="9">
        <f t="shared" si="0"/>
        <v>1.0860000000000001</v>
      </c>
      <c r="S70" s="8">
        <f>VALUE('fnd enro'!Q70)</f>
        <v>11</v>
      </c>
      <c r="T70" s="1"/>
      <c r="U70" s="68">
        <f>(($D70*'fnd base rates'!C$7)
+($E70*'fnd base rates'!C$8)
+($F70*'fnd base rates'!C$9)
+($G70*'fnd base rates'!C$10)
+($H70*'fnd base rates'!C$11)
+($I70*'fnd base rates'!C$12)
+($J70*'fnd base rates'!C$13)
+($K70*'fnd base rates'!C$14)
+($M70*'fnd base rates'!C$16)
+($N70*'fnd base rates'!C$17)
+($O70*'fnd base rates'!C$18)
+($P70*VLOOKUP($S70+12,rate_basefnd,3)))
*$R70</f>
        <v>4607.6125991999997</v>
      </c>
      <c r="V70" s="68">
        <f>(($D70*'fnd base rates'!D$7)
+($E70*'fnd base rates'!D$8)
+($F70*'fnd base rates'!D$9)
+($G70*'fnd base rates'!D$10)
+($H70*'fnd base rates'!D$11)
+($I70*'fnd base rates'!D$12)
+($J70*'fnd base rates'!D$13)
+($K70*'fnd base rates'!D$14)
+($M70*'fnd base rates'!D$16)
+($N70*'fnd base rates'!D$17)
+($O70*'fnd base rates'!D$18)
+($P70*VLOOKUP($S70+12,rate_basefnd,4)))
*$R70</f>
        <v>8428.4785800000009</v>
      </c>
      <c r="W70" s="68">
        <f>(($D70*'fnd base rates'!E$7)
+($E70*'fnd base rates'!E$8)
+($F70*'fnd base rates'!E$9)
+($G70*'fnd base rates'!E$10)
+($H70*'fnd base rates'!E$11)
+($I70*'fnd base rates'!E$12)
+($J70*'fnd base rates'!E$13)
+($K70*'fnd base rates'!E$14)
+($M70*'fnd base rates'!E$16)
+($N70*'fnd base rates'!E$17)
+($O70*'fnd base rates'!E$18)
+($P70*VLOOKUP($S70+12,rate_basefnd,5)))
*$R70</f>
        <v>59718.211252800007</v>
      </c>
      <c r="X70" s="68">
        <f>(($D70*'fnd base rates'!F$7)
+($E70*'fnd base rates'!F$8)
+($F70*'fnd base rates'!F$9)
+($G70*'fnd base rates'!F$10)
+($H70*'fnd base rates'!F$11)
+($I70*'fnd base rates'!F$12)
+($J70*'fnd base rates'!F$13)
+($K70*'fnd base rates'!F$14)
+($M70*'fnd base rates'!F$16)
+($N70*'fnd base rates'!F$17)
+($O70*'fnd base rates'!F$18)
+($P70*VLOOKUP($S70+12,rate_basefnd,6)))
*$R70</f>
        <v>7009.0296647999994</v>
      </c>
      <c r="Y70" s="68">
        <f>(($D70*'fnd base rates'!G$7)
+($E70*'fnd base rates'!G$8)
+($F70*'fnd base rates'!G$9)
+($G70*'fnd base rates'!G$10)
+($H70*'fnd base rates'!G$11)
+($I70*'fnd base rates'!G$12)
+($J70*'fnd base rates'!G$13)
+($K70*'fnd base rates'!G$14)
+($M70*'fnd base rates'!G$16)
+($N70*'fnd base rates'!G$17)
+($O70*'fnd base rates'!G$18)
+($P70*VLOOKUP($S70+12,rate_basefnd,7)))
*$R70</f>
        <v>2526.7662264000001</v>
      </c>
      <c r="Z70" s="68">
        <f>(($D70*'fnd base rates'!H$7)
+($E70*'fnd base rates'!H$8)
+($F70*'fnd base rates'!H$9)
+($G70*'fnd base rates'!H$10)
+($H70*'fnd base rates'!H$11)
+($I70*'fnd base rates'!H$12)
+($J70*'fnd base rates'!H$13)
+($K70*'fnd base rates'!H$14)
+($M70*'fnd base rates'!H$16)
+($N70*'fnd base rates'!H$17)
+($O70*'fnd base rates'!H$18)
+($P70*VLOOKUP($S70+12,rate_basefnd,8)))</f>
        <v>5178.5140000000001</v>
      </c>
      <c r="AA70" s="68">
        <f>(($D70*'fnd base rates'!I$7)
+($E70*'fnd base rates'!I$8)
+($F70*'fnd base rates'!I$9)
+($G70*'fnd base rates'!I$10)
+($H70*'fnd base rates'!I$11)
+($I70*'fnd base rates'!I$12)
+($J70*'fnd base rates'!I$13)
+($K70*'fnd base rates'!I$14)
+($M70*'fnd base rates'!I$16)
+($N70*'fnd base rates'!I$17)
+($O70*'fnd base rates'!I$18)
+($P70*VLOOKUP($S70+12,rate_basefnd,9)))
*$R70</f>
        <v>4190.7111000000004</v>
      </c>
      <c r="AB70" s="68">
        <f>(($D70*'fnd base rates'!J$7)
+($E70*'fnd base rates'!J$8)
+($F70*'fnd base rates'!J$9)
+($G70*'fnd base rates'!J$10)
+($H70*'fnd base rates'!J$11)
+($I70*'fnd base rates'!J$12)
+($J70*'fnd base rates'!J$13)
+($K70*'fnd base rates'!J$14)
+($M70*'fnd base rates'!J$16)
+($N70*'fnd base rates'!J$17)
+($O70*'fnd base rates'!J$18)
+($P70*VLOOKUP($S70+12,rate_basefnd,10)))
*$R70</f>
        <v>8847.989520000001</v>
      </c>
      <c r="AC70" s="68">
        <f>(($D70*'fnd base rates'!K$7)
+($E70*'fnd base rates'!K$8)
+($F70*'fnd base rates'!K$9)
+($G70*'fnd base rates'!K$10)
+($H70*'fnd base rates'!K$11)
+($I70*'fnd base rates'!K$12)
+($J70*'fnd base rates'!K$13)
+($K70*'fnd base rates'!K$14)
+($M70*'fnd base rates'!K$16)
+($N70*'fnd base rates'!K$17)
+($O70*'fnd base rates'!K$18)
+($P70*VLOOKUP($S70+12,rate_basefnd,11)))
*$R70</f>
        <v>8844.6185760000008</v>
      </c>
      <c r="AD70" s="68">
        <f>(($D70*'fnd base rates'!L$7)
+($E70*'fnd base rates'!L$8)
+($F70*'fnd base rates'!L$9)
+($G70*'fnd base rates'!L$10)
+($H70*'fnd base rates'!L$11)
+($I70*'fnd base rates'!L$12)
+($J70*'fnd base rates'!L$13)
+($K70*'fnd base rates'!L$14)
+($M70*'fnd base rates'!L$16)
+($N70*'fnd base rates'!L$17)
+($O70*'fnd base rates'!L$18)
+($P70*VLOOKUP($S70+12,rate_basefnd,12)))</f>
        <v>18407.7228</v>
      </c>
      <c r="AE70" s="68">
        <f>(($D70*'fnd base rates'!M$7)
+($E70*'fnd base rates'!M$8)
+($F70*'fnd base rates'!M$9)
+($G70*'fnd base rates'!M$10)
+($H70*'fnd base rates'!M$11)
+($I70*'fnd base rates'!M$12)
+($J70*'fnd base rates'!M$13)
+($K70*'fnd base rates'!M$14)
+($M70*'fnd base rates'!M$16)
+($N70*'fnd base rates'!M$17)
+($O70*'fnd base rates'!M$18)
+($P70*VLOOKUP($S70+12,rate_basefnd,13)))</f>
        <v>0</v>
      </c>
      <c r="AF70" s="3">
        <f t="shared" si="1"/>
        <v>127759.65431920001</v>
      </c>
      <c r="AH70" s="205">
        <f t="shared" si="2"/>
        <v>416035044</v>
      </c>
      <c r="AI70" s="3" t="str">
        <f t="shared" si="6"/>
        <v>416</v>
      </c>
      <c r="AJ70" s="1" t="str">
        <f t="shared" si="7"/>
        <v>035</v>
      </c>
      <c r="AK70" s="1" t="str">
        <f t="shared" si="8"/>
        <v>044</v>
      </c>
      <c r="AL70" s="3">
        <f t="shared" si="3"/>
        <v>1</v>
      </c>
      <c r="AM70" s="3">
        <f t="shared" si="9"/>
        <v>6</v>
      </c>
      <c r="AN70" s="3">
        <f t="shared" si="10"/>
        <v>127759.65431920001</v>
      </c>
      <c r="AO70" s="3">
        <f t="shared" si="11"/>
        <v>21293</v>
      </c>
      <c r="AP70" s="3">
        <f t="shared" si="4"/>
        <v>7116</v>
      </c>
      <c r="AQ70" s="3">
        <v>14177</v>
      </c>
      <c r="AS70" s="68"/>
      <c r="AT70" s="68"/>
      <c r="AX70" s="4">
        <f t="shared" si="12"/>
        <v>0</v>
      </c>
      <c r="AZ70" s="4">
        <f t="shared" si="13"/>
        <v>0</v>
      </c>
      <c r="BB70" s="4"/>
    </row>
    <row r="71" spans="1:54" s="3" customFormat="1">
      <c r="A71" s="205" t="str">
        <f t="shared" si="5"/>
        <v>416</v>
      </c>
      <c r="B71" s="1">
        <v>416035046</v>
      </c>
      <c r="C71" s="7" t="s">
        <v>29</v>
      </c>
      <c r="D71" s="8">
        <f>'fnd enro'!D71</f>
        <v>0</v>
      </c>
      <c r="E71" s="8">
        <f>'fnd enro'!E71</f>
        <v>0</v>
      </c>
      <c r="F71" s="8">
        <f>'fnd enro'!F71</f>
        <v>0</v>
      </c>
      <c r="G71" s="8">
        <f>'fnd enro'!G71</f>
        <v>0</v>
      </c>
      <c r="H71" s="8">
        <f>'fnd enro'!H71</f>
        <v>1</v>
      </c>
      <c r="I71" s="8">
        <f>'fnd enro'!I71</f>
        <v>0</v>
      </c>
      <c r="J71" s="8">
        <f>'fnd enro'!J71</f>
        <v>0</v>
      </c>
      <c r="K71" s="9">
        <f>'fnd enro'!K71</f>
        <v>0.04</v>
      </c>
      <c r="L71" s="8">
        <f>'fnd enro'!L71</f>
        <v>0</v>
      </c>
      <c r="M71" s="8">
        <f>'fnd enro'!M71</f>
        <v>0</v>
      </c>
      <c r="N71" s="8">
        <f>'fnd enro'!N71</f>
        <v>0</v>
      </c>
      <c r="O71" s="8">
        <f>'fnd enro'!O71</f>
        <v>0</v>
      </c>
      <c r="P71" s="8">
        <f>'fnd enro'!P71</f>
        <v>1</v>
      </c>
      <c r="Q71" s="8">
        <f>'fnd enro'!R71</f>
        <v>1</v>
      </c>
      <c r="R71" s="9">
        <f t="shared" si="0"/>
        <v>1.0860000000000001</v>
      </c>
      <c r="S71" s="8">
        <f>VALUE('fnd enro'!Q71)</f>
        <v>3</v>
      </c>
      <c r="T71" s="1"/>
      <c r="U71" s="68">
        <f>(($D71*'fnd base rates'!C$7)
+($E71*'fnd base rates'!C$8)
+($F71*'fnd base rates'!C$9)
+($G71*'fnd base rates'!C$10)
+($H71*'fnd base rates'!C$11)
+($I71*'fnd base rates'!C$12)
+($J71*'fnd base rates'!C$13)
+($K71*'fnd base rates'!C$14)
+($M71*'fnd base rates'!C$16)
+($N71*'fnd base rates'!C$17)
+($O71*'fnd base rates'!C$18)
+($P71*VLOOKUP($S71+12,rate_basefnd,3)))
*$R71</f>
        <v>721.21390320000012</v>
      </c>
      <c r="V71" s="68">
        <f>(($D71*'fnd base rates'!D$7)
+($E71*'fnd base rates'!D$8)
+($F71*'fnd base rates'!D$9)
+($G71*'fnd base rates'!D$10)
+($H71*'fnd base rates'!D$11)
+($I71*'fnd base rates'!D$12)
+($J71*'fnd base rates'!D$13)
+($K71*'fnd base rates'!D$14)
+($M71*'fnd base rates'!D$16)
+($N71*'fnd base rates'!D$17)
+($O71*'fnd base rates'!D$18)
+($P71*VLOOKUP($S71+12,rate_basefnd,4)))
*$R71</f>
        <v>1253.30916</v>
      </c>
      <c r="W71" s="68">
        <f>(($D71*'fnd base rates'!E$7)
+($E71*'fnd base rates'!E$8)
+($F71*'fnd base rates'!E$9)
+($G71*'fnd base rates'!E$10)
+($H71*'fnd base rates'!E$11)
+($I71*'fnd base rates'!E$12)
+($J71*'fnd base rates'!E$13)
+($K71*'fnd base rates'!E$14)
+($M71*'fnd base rates'!E$16)
+($N71*'fnd base rates'!E$17)
+($O71*'fnd base rates'!E$18)
+($P71*VLOOKUP($S71+12,rate_basefnd,5)))
*$R71</f>
        <v>7420.8126288000003</v>
      </c>
      <c r="X71" s="68">
        <f>(($D71*'fnd base rates'!F$7)
+($E71*'fnd base rates'!F$8)
+($F71*'fnd base rates'!F$9)
+($G71*'fnd base rates'!F$10)
+($H71*'fnd base rates'!F$11)
+($I71*'fnd base rates'!F$12)
+($J71*'fnd base rates'!F$13)
+($K71*'fnd base rates'!F$14)
+($M71*'fnd base rates'!F$16)
+($N71*'fnd base rates'!F$17)
+($O71*'fnd base rates'!F$18)
+($P71*VLOOKUP($S71+12,rate_basefnd,6)))
*$R71</f>
        <v>1214.3791008000001</v>
      </c>
      <c r="Y71" s="68">
        <f>(($D71*'fnd base rates'!G$7)
+($E71*'fnd base rates'!G$8)
+($F71*'fnd base rates'!G$9)
+($G71*'fnd base rates'!G$10)
+($H71*'fnd base rates'!G$11)
+($I71*'fnd base rates'!G$12)
+($J71*'fnd base rates'!G$13)
+($K71*'fnd base rates'!G$14)
+($M71*'fnd base rates'!G$16)
+($N71*'fnd base rates'!G$17)
+($O71*'fnd base rates'!G$18)
+($P71*VLOOKUP($S71+12,rate_basefnd,7)))
*$R71</f>
        <v>360.75877439999999</v>
      </c>
      <c r="Z71" s="68">
        <f>(($D71*'fnd base rates'!H$7)
+($E71*'fnd base rates'!H$8)
+($F71*'fnd base rates'!H$9)
+($G71*'fnd base rates'!H$10)
+($H71*'fnd base rates'!H$11)
+($I71*'fnd base rates'!H$12)
+($J71*'fnd base rates'!H$13)
+($K71*'fnd base rates'!H$14)
+($M71*'fnd base rates'!H$16)
+($N71*'fnd base rates'!H$17)
+($O71*'fnd base rates'!H$18)
+($P71*VLOOKUP($S71+12,rate_basefnd,8)))</f>
        <v>603.47399999999993</v>
      </c>
      <c r="AA71" s="68">
        <f>(($D71*'fnd base rates'!I$7)
+($E71*'fnd base rates'!I$8)
+($F71*'fnd base rates'!I$9)
+($G71*'fnd base rates'!I$10)
+($H71*'fnd base rates'!I$11)
+($I71*'fnd base rates'!I$12)
+($J71*'fnd base rates'!I$13)
+($K71*'fnd base rates'!I$14)
+($M71*'fnd base rates'!I$16)
+($N71*'fnd base rates'!I$17)
+($O71*'fnd base rates'!I$18)
+($P71*VLOOKUP($S71+12,rate_basefnd,9)))
*$R71</f>
        <v>623.20110000000011</v>
      </c>
      <c r="AB71" s="68">
        <f>(($D71*'fnd base rates'!J$7)
+($E71*'fnd base rates'!J$8)
+($F71*'fnd base rates'!J$9)
+($G71*'fnd base rates'!J$10)
+($H71*'fnd base rates'!J$11)
+($I71*'fnd base rates'!J$12)
+($J71*'fnd base rates'!J$13)
+($K71*'fnd base rates'!J$14)
+($M71*'fnd base rates'!J$16)
+($N71*'fnd base rates'!J$17)
+($O71*'fnd base rates'!J$18)
+($P71*VLOOKUP($S71+12,rate_basefnd,10)))
*$R71</f>
        <v>980.82090000000005</v>
      </c>
      <c r="AC71" s="68">
        <f>(($D71*'fnd base rates'!K$7)
+($E71*'fnd base rates'!K$8)
+($F71*'fnd base rates'!K$9)
+($G71*'fnd base rates'!K$10)
+($H71*'fnd base rates'!K$11)
+($I71*'fnd base rates'!K$12)
+($J71*'fnd base rates'!K$13)
+($K71*'fnd base rates'!K$14)
+($M71*'fnd base rates'!K$16)
+($N71*'fnd base rates'!K$17)
+($O71*'fnd base rates'!K$18)
+($P71*VLOOKUP($S71+12,rate_basefnd,11)))
*$R71</f>
        <v>1429.7146559999999</v>
      </c>
      <c r="AD71" s="68">
        <f>(($D71*'fnd base rates'!L$7)
+($E71*'fnd base rates'!L$8)
+($F71*'fnd base rates'!L$9)
+($G71*'fnd base rates'!L$10)
+($H71*'fnd base rates'!L$11)
+($I71*'fnd base rates'!L$12)
+($J71*'fnd base rates'!L$13)
+($K71*'fnd base rates'!L$14)
+($M71*'fnd base rates'!L$16)
+($N71*'fnd base rates'!L$17)
+($O71*'fnd base rates'!L$18)
+($P71*VLOOKUP($S71+12,rate_basefnd,12)))</f>
        <v>2987.8187999999996</v>
      </c>
      <c r="AE71" s="68">
        <f>(($D71*'fnd base rates'!M$7)
+($E71*'fnd base rates'!M$8)
+($F71*'fnd base rates'!M$9)
+($G71*'fnd base rates'!M$10)
+($H71*'fnd base rates'!M$11)
+($I71*'fnd base rates'!M$12)
+($J71*'fnd base rates'!M$13)
+($K71*'fnd base rates'!M$14)
+($M71*'fnd base rates'!M$16)
+($N71*'fnd base rates'!M$17)
+($O71*'fnd base rates'!M$18)
+($P71*VLOOKUP($S71+12,rate_basefnd,13)))</f>
        <v>0</v>
      </c>
      <c r="AF71" s="3">
        <f t="shared" si="1"/>
        <v>17595.503023200003</v>
      </c>
      <c r="AH71" s="205">
        <f t="shared" si="2"/>
        <v>416035046</v>
      </c>
      <c r="AI71" s="3" t="str">
        <f t="shared" si="6"/>
        <v>416</v>
      </c>
      <c r="AJ71" s="1" t="str">
        <f t="shared" si="7"/>
        <v>035</v>
      </c>
      <c r="AK71" s="1" t="str">
        <f t="shared" si="8"/>
        <v>046</v>
      </c>
      <c r="AL71" s="3">
        <f t="shared" si="3"/>
        <v>1</v>
      </c>
      <c r="AM71" s="3">
        <f t="shared" si="9"/>
        <v>1</v>
      </c>
      <c r="AN71" s="3">
        <f t="shared" si="10"/>
        <v>17595.503023200003</v>
      </c>
      <c r="AO71" s="3">
        <f t="shared" si="11"/>
        <v>17596</v>
      </c>
      <c r="AP71" s="3">
        <f t="shared" si="4"/>
        <v>3286</v>
      </c>
      <c r="AQ71" s="3">
        <v>14310</v>
      </c>
      <c r="AS71" s="68"/>
      <c r="AT71" s="68"/>
      <c r="AX71" s="4">
        <f t="shared" si="12"/>
        <v>0</v>
      </c>
      <c r="AZ71" s="4">
        <f t="shared" si="13"/>
        <v>0</v>
      </c>
      <c r="BB71" s="4"/>
    </row>
    <row r="72" spans="1:54" s="3" customFormat="1">
      <c r="A72" s="205" t="str">
        <f t="shared" si="5"/>
        <v>416</v>
      </c>
      <c r="B72" s="1">
        <v>416035049</v>
      </c>
      <c r="C72" s="7" t="s">
        <v>29</v>
      </c>
      <c r="D72" s="8">
        <f>'fnd enro'!D72</f>
        <v>0</v>
      </c>
      <c r="E72" s="8">
        <f>'fnd enro'!E72</f>
        <v>0</v>
      </c>
      <c r="F72" s="8">
        <f>'fnd enro'!F72</f>
        <v>0</v>
      </c>
      <c r="G72" s="8">
        <f>'fnd enro'!G72</f>
        <v>0</v>
      </c>
      <c r="H72" s="8">
        <f>'fnd enro'!H72</f>
        <v>1</v>
      </c>
      <c r="I72" s="8">
        <f>'fnd enro'!I72</f>
        <v>0</v>
      </c>
      <c r="J72" s="8">
        <f>'fnd enro'!J72</f>
        <v>0</v>
      </c>
      <c r="K72" s="9">
        <f>'fnd enro'!K72</f>
        <v>0.04</v>
      </c>
      <c r="L72" s="8">
        <f>'fnd enro'!L72</f>
        <v>0</v>
      </c>
      <c r="M72" s="8">
        <f>'fnd enro'!M72</f>
        <v>0</v>
      </c>
      <c r="N72" s="8">
        <f>'fnd enro'!N72</f>
        <v>0</v>
      </c>
      <c r="O72" s="8">
        <f>'fnd enro'!O72</f>
        <v>0</v>
      </c>
      <c r="P72" s="8">
        <f>'fnd enro'!P72</f>
        <v>1</v>
      </c>
      <c r="Q72" s="8">
        <f>'fnd enro'!R72</f>
        <v>1</v>
      </c>
      <c r="R72" s="9">
        <f t="shared" si="0"/>
        <v>1.0860000000000001</v>
      </c>
      <c r="S72" s="8">
        <f>VALUE('fnd enro'!Q72)</f>
        <v>7</v>
      </c>
      <c r="T72" s="1"/>
      <c r="U72" s="68">
        <f>(($D72*'fnd base rates'!C$7)
+($E72*'fnd base rates'!C$8)
+($F72*'fnd base rates'!C$9)
+($G72*'fnd base rates'!C$10)
+($H72*'fnd base rates'!C$11)
+($I72*'fnd base rates'!C$12)
+($J72*'fnd base rates'!C$13)
+($K72*'fnd base rates'!C$14)
+($M72*'fnd base rates'!C$16)
+($N72*'fnd base rates'!C$17)
+($O72*'fnd base rates'!C$18)
+($P72*VLOOKUP($S72+12,rate_basefnd,3)))
*$R72</f>
        <v>747.64714320000007</v>
      </c>
      <c r="V72" s="68">
        <f>(($D72*'fnd base rates'!D$7)
+($E72*'fnd base rates'!D$8)
+($F72*'fnd base rates'!D$9)
+($G72*'fnd base rates'!D$10)
+($H72*'fnd base rates'!D$11)
+($I72*'fnd base rates'!D$12)
+($J72*'fnd base rates'!D$13)
+($K72*'fnd base rates'!D$14)
+($M72*'fnd base rates'!D$16)
+($N72*'fnd base rates'!D$17)
+($O72*'fnd base rates'!D$18)
+($P72*VLOOKUP($S72+12,rate_basefnd,4)))
*$R72</f>
        <v>1378.5466800000002</v>
      </c>
      <c r="W72" s="68">
        <f>(($D72*'fnd base rates'!E$7)
+($E72*'fnd base rates'!E$8)
+($F72*'fnd base rates'!E$9)
+($G72*'fnd base rates'!E$10)
+($H72*'fnd base rates'!E$11)
+($I72*'fnd base rates'!E$12)
+($J72*'fnd base rates'!E$13)
+($K72*'fnd base rates'!E$14)
+($M72*'fnd base rates'!E$16)
+($N72*'fnd base rates'!E$17)
+($O72*'fnd base rates'!E$18)
+($P72*VLOOKUP($S72+12,rate_basefnd,5)))
*$R72</f>
        <v>8643.572608800001</v>
      </c>
      <c r="X72" s="68">
        <f>(($D72*'fnd base rates'!F$7)
+($E72*'fnd base rates'!F$8)
+($F72*'fnd base rates'!F$9)
+($G72*'fnd base rates'!F$10)
+($H72*'fnd base rates'!F$11)
+($I72*'fnd base rates'!F$12)
+($J72*'fnd base rates'!F$13)
+($K72*'fnd base rates'!F$14)
+($M72*'fnd base rates'!F$16)
+($N72*'fnd base rates'!F$17)
+($O72*'fnd base rates'!F$18)
+($P72*VLOOKUP($S72+12,rate_basefnd,6)))
*$R72</f>
        <v>1214.3791008000001</v>
      </c>
      <c r="Y72" s="68">
        <f>(($D72*'fnd base rates'!G$7)
+($E72*'fnd base rates'!G$8)
+($F72*'fnd base rates'!G$9)
+($G72*'fnd base rates'!G$10)
+($H72*'fnd base rates'!G$11)
+($I72*'fnd base rates'!G$12)
+($J72*'fnd base rates'!G$13)
+($K72*'fnd base rates'!G$14)
+($M72*'fnd base rates'!G$16)
+($N72*'fnd base rates'!G$17)
+($O72*'fnd base rates'!G$18)
+($P72*VLOOKUP($S72+12,rate_basefnd,7)))
*$R72</f>
        <v>420.07609439999999</v>
      </c>
      <c r="Z72" s="68">
        <f>(($D72*'fnd base rates'!H$7)
+($E72*'fnd base rates'!H$8)
+($F72*'fnd base rates'!H$9)
+($G72*'fnd base rates'!H$10)
+($H72*'fnd base rates'!H$11)
+($I72*'fnd base rates'!H$12)
+($J72*'fnd base rates'!H$13)
+($K72*'fnd base rates'!H$14)
+($M72*'fnd base rates'!H$16)
+($N72*'fnd base rates'!H$17)
+($O72*'fnd base rates'!H$18)
+($P72*VLOOKUP($S72+12,rate_basefnd,8)))</f>
        <v>611.84399999999994</v>
      </c>
      <c r="AA72" s="68">
        <f>(($D72*'fnd base rates'!I$7)
+($E72*'fnd base rates'!I$8)
+($F72*'fnd base rates'!I$9)
+($G72*'fnd base rates'!I$10)
+($H72*'fnd base rates'!I$11)
+($I72*'fnd base rates'!I$12)
+($J72*'fnd base rates'!I$13)
+($K72*'fnd base rates'!I$14)
+($M72*'fnd base rates'!I$16)
+($N72*'fnd base rates'!I$17)
+($O72*'fnd base rates'!I$18)
+($P72*VLOOKUP($S72+12,rate_basefnd,9)))
*$R72</f>
        <v>672.71184000000005</v>
      </c>
      <c r="AB72" s="68">
        <f>(($D72*'fnd base rates'!J$7)
+($E72*'fnd base rates'!J$8)
+($F72*'fnd base rates'!J$9)
+($G72*'fnd base rates'!J$10)
+($H72*'fnd base rates'!J$11)
+($I72*'fnd base rates'!J$12)
+($J72*'fnd base rates'!J$13)
+($K72*'fnd base rates'!J$14)
+($M72*'fnd base rates'!J$16)
+($N72*'fnd base rates'!J$17)
+($O72*'fnd base rates'!J$18)
+($P72*VLOOKUP($S72+12,rate_basefnd,10)))
*$R72</f>
        <v>1238.1051600000001</v>
      </c>
      <c r="AC72" s="68">
        <f>(($D72*'fnd base rates'!K$7)
+($E72*'fnd base rates'!K$8)
+($F72*'fnd base rates'!K$9)
+($G72*'fnd base rates'!K$10)
+($H72*'fnd base rates'!K$11)
+($I72*'fnd base rates'!K$12)
+($J72*'fnd base rates'!K$13)
+($K72*'fnd base rates'!K$14)
+($M72*'fnd base rates'!K$16)
+($N72*'fnd base rates'!K$17)
+($O72*'fnd base rates'!K$18)
+($P72*VLOOKUP($S72+12,rate_basefnd,11)))
*$R72</f>
        <v>1429.7146559999999</v>
      </c>
      <c r="AD72" s="68">
        <f>(($D72*'fnd base rates'!L$7)
+($E72*'fnd base rates'!L$8)
+($F72*'fnd base rates'!L$9)
+($G72*'fnd base rates'!L$10)
+($H72*'fnd base rates'!L$11)
+($I72*'fnd base rates'!L$12)
+($J72*'fnd base rates'!L$13)
+($K72*'fnd base rates'!L$14)
+($M72*'fnd base rates'!L$16)
+($N72*'fnd base rates'!L$17)
+($O72*'fnd base rates'!L$18)
+($P72*VLOOKUP($S72+12,rate_basefnd,12)))</f>
        <v>3199.0487999999996</v>
      </c>
      <c r="AE72" s="68">
        <f>(($D72*'fnd base rates'!M$7)
+($E72*'fnd base rates'!M$8)
+($F72*'fnd base rates'!M$9)
+($G72*'fnd base rates'!M$10)
+($H72*'fnd base rates'!M$11)
+($I72*'fnd base rates'!M$12)
+($J72*'fnd base rates'!M$13)
+($K72*'fnd base rates'!M$14)
+($M72*'fnd base rates'!M$16)
+($N72*'fnd base rates'!M$17)
+($O72*'fnd base rates'!M$18)
+($P72*VLOOKUP($S72+12,rate_basefnd,13)))</f>
        <v>0</v>
      </c>
      <c r="AF72" s="3">
        <f t="shared" si="1"/>
        <v>19555.646083200001</v>
      </c>
      <c r="AH72" s="205">
        <f t="shared" si="2"/>
        <v>416035049</v>
      </c>
      <c r="AI72" s="3" t="str">
        <f t="shared" si="6"/>
        <v>416</v>
      </c>
      <c r="AJ72" s="1" t="str">
        <f t="shared" si="7"/>
        <v>035</v>
      </c>
      <c r="AK72" s="1" t="str">
        <f t="shared" si="8"/>
        <v>049</v>
      </c>
      <c r="AL72" s="3">
        <f t="shared" si="3"/>
        <v>1</v>
      </c>
      <c r="AM72" s="3">
        <f t="shared" si="9"/>
        <v>1</v>
      </c>
      <c r="AN72" s="3">
        <f t="shared" si="10"/>
        <v>19555.646083200001</v>
      </c>
      <c r="AO72" s="3">
        <f t="shared" si="11"/>
        <v>19556</v>
      </c>
      <c r="AP72" s="3">
        <f t="shared" si="4"/>
        <v>-1118</v>
      </c>
      <c r="AQ72" s="3">
        <v>20674</v>
      </c>
      <c r="AS72" s="68"/>
      <c r="AT72" s="68"/>
      <c r="AX72" s="4">
        <f t="shared" si="12"/>
        <v>0</v>
      </c>
      <c r="AZ72" s="4">
        <f t="shared" si="13"/>
        <v>0</v>
      </c>
      <c r="BB72" s="4"/>
    </row>
    <row r="73" spans="1:54" s="3" customFormat="1">
      <c r="A73" s="205" t="str">
        <f t="shared" si="5"/>
        <v>416</v>
      </c>
      <c r="B73" s="1">
        <v>416035050</v>
      </c>
      <c r="C73" s="7" t="s">
        <v>29</v>
      </c>
      <c r="D73" s="8">
        <f>'fnd enro'!D73</f>
        <v>0</v>
      </c>
      <c r="E73" s="8">
        <f>'fnd enro'!E73</f>
        <v>0</v>
      </c>
      <c r="F73" s="8">
        <f>'fnd enro'!F73</f>
        <v>0</v>
      </c>
      <c r="G73" s="8">
        <f>'fnd enro'!G73</f>
        <v>0</v>
      </c>
      <c r="H73" s="8">
        <f>'fnd enro'!H73</f>
        <v>1</v>
      </c>
      <c r="I73" s="8">
        <f>'fnd enro'!I73</f>
        <v>1</v>
      </c>
      <c r="J73" s="8">
        <f>'fnd enro'!J73</f>
        <v>0</v>
      </c>
      <c r="K73" s="9">
        <f>'fnd enro'!K73</f>
        <v>0.08</v>
      </c>
      <c r="L73" s="8">
        <f>'fnd enro'!L73</f>
        <v>0</v>
      </c>
      <c r="M73" s="8">
        <f>'fnd enro'!M73</f>
        <v>0</v>
      </c>
      <c r="N73" s="8">
        <f>'fnd enro'!N73</f>
        <v>0</v>
      </c>
      <c r="O73" s="8">
        <f>'fnd enro'!O73</f>
        <v>0</v>
      </c>
      <c r="P73" s="8">
        <f>'fnd enro'!P73</f>
        <v>2</v>
      </c>
      <c r="Q73" s="8">
        <f>'fnd enro'!R73</f>
        <v>2</v>
      </c>
      <c r="R73" s="9">
        <f t="shared" si="0"/>
        <v>1.0860000000000001</v>
      </c>
      <c r="S73" s="8">
        <f>VALUE('fnd enro'!Q73)</f>
        <v>5</v>
      </c>
      <c r="T73" s="1"/>
      <c r="U73" s="68">
        <f>(($D73*'fnd base rates'!C$7)
+($E73*'fnd base rates'!C$8)
+($F73*'fnd base rates'!C$9)
+($G73*'fnd base rates'!C$10)
+($H73*'fnd base rates'!C$11)
+($I73*'fnd base rates'!C$12)
+($J73*'fnd base rates'!C$13)
+($K73*'fnd base rates'!C$14)
+($M73*'fnd base rates'!C$16)
+($N73*'fnd base rates'!C$17)
+($O73*'fnd base rates'!C$18)
+($P73*VLOOKUP($S73+12,rate_basefnd,3)))
*$R73</f>
        <v>1457.9576064000003</v>
      </c>
      <c r="V73" s="68">
        <f>(($D73*'fnd base rates'!D$7)
+($E73*'fnd base rates'!D$8)
+($F73*'fnd base rates'!D$9)
+($G73*'fnd base rates'!D$10)
+($H73*'fnd base rates'!D$11)
+($I73*'fnd base rates'!D$12)
+($J73*'fnd base rates'!D$13)
+($K73*'fnd base rates'!D$14)
+($M73*'fnd base rates'!D$16)
+($N73*'fnd base rates'!D$17)
+($O73*'fnd base rates'!D$18)
+($P73*VLOOKUP($S73+12,rate_basefnd,4)))
*$R73</f>
        <v>2580.2708400000001</v>
      </c>
      <c r="W73" s="68">
        <f>(($D73*'fnd base rates'!E$7)
+($E73*'fnd base rates'!E$8)
+($F73*'fnd base rates'!E$9)
+($G73*'fnd base rates'!E$10)
+($H73*'fnd base rates'!E$11)
+($I73*'fnd base rates'!E$12)
+($J73*'fnd base rates'!E$13)
+($K73*'fnd base rates'!E$14)
+($M73*'fnd base rates'!E$16)
+($N73*'fnd base rates'!E$17)
+($O73*'fnd base rates'!E$18)
+($P73*VLOOKUP($S73+12,rate_basefnd,5)))
*$R73</f>
        <v>17311.058937599999</v>
      </c>
      <c r="X73" s="68">
        <f>(($D73*'fnd base rates'!F$7)
+($E73*'fnd base rates'!F$8)
+($F73*'fnd base rates'!F$9)
+($G73*'fnd base rates'!F$10)
+($H73*'fnd base rates'!F$11)
+($I73*'fnd base rates'!F$12)
+($J73*'fnd base rates'!F$13)
+($K73*'fnd base rates'!F$14)
+($M73*'fnd base rates'!F$16)
+($N73*'fnd base rates'!F$17)
+($O73*'fnd base rates'!F$18)
+($P73*VLOOKUP($S73+12,rate_basefnd,6)))
*$R73</f>
        <v>2298.0472416000002</v>
      </c>
      <c r="Y73" s="68">
        <f>(($D73*'fnd base rates'!G$7)
+($E73*'fnd base rates'!G$8)
+($F73*'fnd base rates'!G$9)
+($G73*'fnd base rates'!G$10)
+($H73*'fnd base rates'!G$11)
+($I73*'fnd base rates'!G$12)
+($J73*'fnd base rates'!G$13)
+($K73*'fnd base rates'!G$14)
+($M73*'fnd base rates'!G$16)
+($N73*'fnd base rates'!G$17)
+($O73*'fnd base rates'!G$18)
+($P73*VLOOKUP($S73+12,rate_basefnd,7)))
*$R73</f>
        <v>750.92642880000005</v>
      </c>
      <c r="Z73" s="68">
        <f>(($D73*'fnd base rates'!H$7)
+($E73*'fnd base rates'!H$8)
+($F73*'fnd base rates'!H$9)
+($G73*'fnd base rates'!H$10)
+($H73*'fnd base rates'!H$11)
+($I73*'fnd base rates'!H$12)
+($J73*'fnd base rates'!H$13)
+($K73*'fnd base rates'!H$14)
+($M73*'fnd base rates'!H$16)
+($N73*'fnd base rates'!H$17)
+($O73*'fnd base rates'!H$18)
+($P73*VLOOKUP($S73+12,rate_basefnd,8)))</f>
        <v>1549.828</v>
      </c>
      <c r="AA73" s="68">
        <f>(($D73*'fnd base rates'!I$7)
+($E73*'fnd base rates'!I$8)
+($F73*'fnd base rates'!I$9)
+($G73*'fnd base rates'!I$10)
+($H73*'fnd base rates'!I$11)
+($I73*'fnd base rates'!I$12)
+($J73*'fnd base rates'!I$13)
+($K73*'fnd base rates'!I$14)
+($M73*'fnd base rates'!I$16)
+($N73*'fnd base rates'!I$17)
+($O73*'fnd base rates'!I$18)
+($P73*VLOOKUP($S73+12,rate_basefnd,9)))
*$R73</f>
        <v>1296.5536800000002</v>
      </c>
      <c r="AB73" s="68">
        <f>(($D73*'fnd base rates'!J$7)
+($E73*'fnd base rates'!J$8)
+($F73*'fnd base rates'!J$9)
+($G73*'fnd base rates'!J$10)
+($H73*'fnd base rates'!J$11)
+($I73*'fnd base rates'!J$12)
+($J73*'fnd base rates'!J$13)
+($K73*'fnd base rates'!J$14)
+($M73*'fnd base rates'!J$16)
+($N73*'fnd base rates'!J$17)
+($O73*'fnd base rates'!J$18)
+($P73*VLOOKUP($S73+12,rate_basefnd,10)))
*$R73</f>
        <v>2504.4354599999997</v>
      </c>
      <c r="AC73" s="68">
        <f>(($D73*'fnd base rates'!K$7)
+($E73*'fnd base rates'!K$8)
+($F73*'fnd base rates'!K$9)
+($G73*'fnd base rates'!K$10)
+($H73*'fnd base rates'!K$11)
+($I73*'fnd base rates'!K$12)
+($J73*'fnd base rates'!K$13)
+($K73*'fnd base rates'!K$14)
+($M73*'fnd base rates'!K$16)
+($N73*'fnd base rates'!K$17)
+($O73*'fnd base rates'!K$18)
+($P73*VLOOKUP($S73+12,rate_basefnd,11)))
*$R73</f>
        <v>2820.7568520000004</v>
      </c>
      <c r="AD73" s="68">
        <f>(($D73*'fnd base rates'!L$7)
+($E73*'fnd base rates'!L$8)
+($F73*'fnd base rates'!L$9)
+($G73*'fnd base rates'!L$10)
+($H73*'fnd base rates'!L$11)
+($I73*'fnd base rates'!L$12)
+($J73*'fnd base rates'!L$13)
+($K73*'fnd base rates'!L$14)
+($M73*'fnd base rates'!L$16)
+($N73*'fnd base rates'!L$17)
+($O73*'fnd base rates'!L$18)
+($P73*VLOOKUP($S73+12,rate_basefnd,12)))</f>
        <v>5837.4775999999993</v>
      </c>
      <c r="AE73" s="68">
        <f>(($D73*'fnd base rates'!M$7)
+($E73*'fnd base rates'!M$8)
+($F73*'fnd base rates'!M$9)
+($G73*'fnd base rates'!M$10)
+($H73*'fnd base rates'!M$11)
+($I73*'fnd base rates'!M$12)
+($J73*'fnd base rates'!M$13)
+($K73*'fnd base rates'!M$14)
+($M73*'fnd base rates'!M$16)
+($N73*'fnd base rates'!M$17)
+($O73*'fnd base rates'!M$18)
+($P73*VLOOKUP($S73+12,rate_basefnd,13)))</f>
        <v>0</v>
      </c>
      <c r="AF73" s="3">
        <f t="shared" si="1"/>
        <v>38407.312646400002</v>
      </c>
      <c r="AH73" s="205">
        <f t="shared" si="2"/>
        <v>416035050</v>
      </c>
      <c r="AI73" s="3" t="str">
        <f t="shared" si="6"/>
        <v>416</v>
      </c>
      <c r="AJ73" s="1" t="str">
        <f t="shared" si="7"/>
        <v>035</v>
      </c>
      <c r="AK73" s="1" t="str">
        <f t="shared" si="8"/>
        <v>050</v>
      </c>
      <c r="AL73" s="3">
        <f t="shared" si="3"/>
        <v>1</v>
      </c>
      <c r="AM73" s="3">
        <f t="shared" si="9"/>
        <v>2</v>
      </c>
      <c r="AN73" s="3">
        <f t="shared" si="10"/>
        <v>38407.312646400002</v>
      </c>
      <c r="AO73" s="3">
        <f t="shared" si="11"/>
        <v>19204</v>
      </c>
      <c r="AP73" s="3">
        <f t="shared" si="4"/>
        <v>2018</v>
      </c>
      <c r="AQ73" s="3">
        <v>17186</v>
      </c>
      <c r="AS73" s="68"/>
      <c r="AT73" s="68"/>
      <c r="AX73" s="4">
        <f t="shared" si="12"/>
        <v>0</v>
      </c>
      <c r="AZ73" s="4">
        <f t="shared" si="13"/>
        <v>0</v>
      </c>
      <c r="BB73" s="4"/>
    </row>
    <row r="74" spans="1:54" s="3" customFormat="1">
      <c r="A74" s="205" t="str">
        <f t="shared" si="5"/>
        <v>416</v>
      </c>
      <c r="B74" s="1">
        <v>416035133</v>
      </c>
      <c r="C74" s="7" t="s">
        <v>29</v>
      </c>
      <c r="D74" s="8">
        <f>'fnd enro'!D74</f>
        <v>0</v>
      </c>
      <c r="E74" s="8">
        <f>'fnd enro'!E74</f>
        <v>0</v>
      </c>
      <c r="F74" s="8">
        <f>'fnd enro'!F74</f>
        <v>0</v>
      </c>
      <c r="G74" s="8">
        <f>'fnd enro'!G74</f>
        <v>0</v>
      </c>
      <c r="H74" s="8">
        <f>'fnd enro'!H74</f>
        <v>1</v>
      </c>
      <c r="I74" s="8">
        <f>'fnd enro'!I74</f>
        <v>1</v>
      </c>
      <c r="J74" s="8">
        <f>'fnd enro'!J74</f>
        <v>0</v>
      </c>
      <c r="K74" s="9">
        <f>'fnd enro'!K74</f>
        <v>0.08</v>
      </c>
      <c r="L74" s="8">
        <f>'fnd enro'!L74</f>
        <v>0</v>
      </c>
      <c r="M74" s="8">
        <f>'fnd enro'!M74</f>
        <v>0</v>
      </c>
      <c r="N74" s="8">
        <f>'fnd enro'!N74</f>
        <v>0</v>
      </c>
      <c r="O74" s="8">
        <f>'fnd enro'!O74</f>
        <v>1</v>
      </c>
      <c r="P74" s="8">
        <f>'fnd enro'!P74</f>
        <v>1</v>
      </c>
      <c r="Q74" s="8">
        <f>'fnd enro'!R74</f>
        <v>2</v>
      </c>
      <c r="R74" s="9">
        <f t="shared" ref="R74:R137" si="14">VLOOKUP(B74,charterinfo_b,6)</f>
        <v>1.0860000000000001</v>
      </c>
      <c r="S74" s="8">
        <f>VALUE('fnd enro'!Q74)</f>
        <v>9</v>
      </c>
      <c r="T74" s="1"/>
      <c r="U74" s="68">
        <f>(($D74*'fnd base rates'!C$7)
+($E74*'fnd base rates'!C$8)
+($F74*'fnd base rates'!C$9)
+($G74*'fnd base rates'!C$10)
+($H74*'fnd base rates'!C$11)
+($I74*'fnd base rates'!C$12)
+($J74*'fnd base rates'!C$13)
+($K74*'fnd base rates'!C$14)
+($M74*'fnd base rates'!C$16)
+($N74*'fnd base rates'!C$17)
+($O74*'fnd base rates'!C$18)
+($P74*VLOOKUP($S74+12,rate_basefnd,3)))
*$R74</f>
        <v>1585.9535664</v>
      </c>
      <c r="V74" s="68">
        <f>(($D74*'fnd base rates'!D$7)
+($E74*'fnd base rates'!D$8)
+($F74*'fnd base rates'!D$9)
+($G74*'fnd base rates'!D$10)
+($H74*'fnd base rates'!D$11)
+($I74*'fnd base rates'!D$12)
+($J74*'fnd base rates'!D$13)
+($K74*'fnd base rates'!D$14)
+($M74*'fnd base rates'!D$16)
+($N74*'fnd base rates'!D$17)
+($O74*'fnd base rates'!D$18)
+($P74*VLOOKUP($S74+12,rate_basefnd,4)))
*$R74</f>
        <v>2683.4408400000002</v>
      </c>
      <c r="W74" s="68">
        <f>(($D74*'fnd base rates'!E$7)
+($E74*'fnd base rates'!E$8)
+($F74*'fnd base rates'!E$9)
+($G74*'fnd base rates'!E$10)
+($H74*'fnd base rates'!E$11)
+($I74*'fnd base rates'!E$12)
+($J74*'fnd base rates'!E$13)
+($K74*'fnd base rates'!E$14)
+($M74*'fnd base rates'!E$16)
+($N74*'fnd base rates'!E$17)
+($O74*'fnd base rates'!E$18)
+($P74*VLOOKUP($S74+12,rate_basefnd,5)))
*$R74</f>
        <v>17503.975977599999</v>
      </c>
      <c r="X74" s="68">
        <f>(($D74*'fnd base rates'!F$7)
+($E74*'fnd base rates'!F$8)
+($F74*'fnd base rates'!F$9)
+($G74*'fnd base rates'!F$10)
+($H74*'fnd base rates'!F$11)
+($I74*'fnd base rates'!F$12)
+($J74*'fnd base rates'!F$13)
+($K74*'fnd base rates'!F$14)
+($M74*'fnd base rates'!F$16)
+($N74*'fnd base rates'!F$17)
+($O74*'fnd base rates'!F$18)
+($P74*VLOOKUP($S74+12,rate_basefnd,6)))
*$R74</f>
        <v>2592.7767816</v>
      </c>
      <c r="Y74" s="68">
        <f>(($D74*'fnd base rates'!G$7)
+($E74*'fnd base rates'!G$8)
+($F74*'fnd base rates'!G$9)
+($G74*'fnd base rates'!G$10)
+($H74*'fnd base rates'!G$11)
+($I74*'fnd base rates'!G$12)
+($J74*'fnd base rates'!G$13)
+($K74*'fnd base rates'!G$14)
+($M74*'fnd base rates'!G$16)
+($N74*'fnd base rates'!G$17)
+($O74*'fnd base rates'!G$18)
+($P74*VLOOKUP($S74+12,rate_basefnd,7)))
*$R74</f>
        <v>744.37784880000004</v>
      </c>
      <c r="Z74" s="68">
        <f>(($D74*'fnd base rates'!H$7)
+($E74*'fnd base rates'!H$8)
+($F74*'fnd base rates'!H$9)
+($G74*'fnd base rates'!H$10)
+($H74*'fnd base rates'!H$11)
+($I74*'fnd base rates'!H$12)
+($J74*'fnd base rates'!H$13)
+($K74*'fnd base rates'!H$14)
+($M74*'fnd base rates'!H$16)
+($N74*'fnd base rates'!H$17)
+($O74*'fnd base rates'!H$18)
+($P74*VLOOKUP($S74+12,rate_basefnd,8)))</f>
        <v>1730.838</v>
      </c>
      <c r="AA74" s="68">
        <f>(($D74*'fnd base rates'!I$7)
+($E74*'fnd base rates'!I$8)
+($F74*'fnd base rates'!I$9)
+($G74*'fnd base rates'!I$10)
+($H74*'fnd base rates'!I$11)
+($I74*'fnd base rates'!I$12)
+($J74*'fnd base rates'!I$13)
+($K74*'fnd base rates'!I$14)
+($M74*'fnd base rates'!I$16)
+($N74*'fnd base rates'!I$17)
+($O74*'fnd base rates'!I$18)
+($P74*VLOOKUP($S74+12,rate_basefnd,9)))
*$R74</f>
        <v>1347.1069800000002</v>
      </c>
      <c r="AB74" s="68">
        <f>(($D74*'fnd base rates'!J$7)
+($E74*'fnd base rates'!J$8)
+($F74*'fnd base rates'!J$9)
+($G74*'fnd base rates'!J$10)
+($H74*'fnd base rates'!J$11)
+($I74*'fnd base rates'!J$12)
+($J74*'fnd base rates'!J$13)
+($K74*'fnd base rates'!J$14)
+($M74*'fnd base rates'!J$16)
+($N74*'fnd base rates'!J$17)
+($O74*'fnd base rates'!J$18)
+($P74*VLOOKUP($S74+12,rate_basefnd,10)))
*$R74</f>
        <v>2153.0493000000001</v>
      </c>
      <c r="AC74" s="68">
        <f>(($D74*'fnd base rates'!K$7)
+($E74*'fnd base rates'!K$8)
+($F74*'fnd base rates'!K$9)
+($G74*'fnd base rates'!K$10)
+($H74*'fnd base rates'!K$11)
+($I74*'fnd base rates'!K$12)
+($J74*'fnd base rates'!K$13)
+($K74*'fnd base rates'!K$14)
+($M74*'fnd base rates'!K$16)
+($N74*'fnd base rates'!K$17)
+($O74*'fnd base rates'!K$18)
+($P74*VLOOKUP($S74+12,rate_basefnd,11)))
*$R74</f>
        <v>3325.985772</v>
      </c>
      <c r="AD74" s="68">
        <f>(($D74*'fnd base rates'!L$7)
+($E74*'fnd base rates'!L$8)
+($F74*'fnd base rates'!L$9)
+($G74*'fnd base rates'!L$10)
+($H74*'fnd base rates'!L$11)
+($I74*'fnd base rates'!L$12)
+($J74*'fnd base rates'!L$13)
+($K74*'fnd base rates'!L$14)
+($M74*'fnd base rates'!L$16)
+($N74*'fnd base rates'!L$17)
+($O74*'fnd base rates'!L$18)
+($P74*VLOOKUP($S74+12,rate_basefnd,12)))</f>
        <v>6009.0175999999992</v>
      </c>
      <c r="AE74" s="68">
        <f>(($D74*'fnd base rates'!M$7)
+($E74*'fnd base rates'!M$8)
+($F74*'fnd base rates'!M$9)
+($G74*'fnd base rates'!M$10)
+($H74*'fnd base rates'!M$11)
+($I74*'fnd base rates'!M$12)
+($J74*'fnd base rates'!M$13)
+($K74*'fnd base rates'!M$14)
+($M74*'fnd base rates'!M$16)
+($N74*'fnd base rates'!M$17)
+($O74*'fnd base rates'!M$18)
+($P74*VLOOKUP($S74+12,rate_basefnd,13)))</f>
        <v>0</v>
      </c>
      <c r="AF74" s="3">
        <f t="shared" ref="AF74:AF137" si="15">SUM(U74:AE74)</f>
        <v>39676.5226664</v>
      </c>
      <c r="AH74" s="205">
        <f t="shared" ref="AH74:AH137" si="16">B74</f>
        <v>416035133</v>
      </c>
      <c r="AI74" s="3" t="str">
        <f t="shared" si="6"/>
        <v>416</v>
      </c>
      <c r="AJ74" s="1" t="str">
        <f t="shared" si="7"/>
        <v>035</v>
      </c>
      <c r="AK74" s="1" t="str">
        <f t="shared" si="8"/>
        <v>133</v>
      </c>
      <c r="AL74" s="3">
        <f t="shared" ref="AL74:AL137" si="17">IF(VLOOKUP(VALUE(IF(AH74&lt;499999999,MID(AH74,4,3),MID(AH74,5,3))),distinfo,4)=R74,1,0)</f>
        <v>1</v>
      </c>
      <c r="AM74" s="3">
        <f t="shared" si="9"/>
        <v>2</v>
      </c>
      <c r="AN74" s="3">
        <f t="shared" si="10"/>
        <v>39676.5226664</v>
      </c>
      <c r="AO74" s="3">
        <f t="shared" si="11"/>
        <v>19838</v>
      </c>
      <c r="AP74" s="3">
        <f t="shared" ref="AP74:AP137" si="18">AO74-AQ74</f>
        <v>335</v>
      </c>
      <c r="AQ74" s="3">
        <v>19503</v>
      </c>
      <c r="AS74" s="68"/>
      <c r="AT74" s="68"/>
      <c r="AX74" s="4">
        <f t="shared" si="12"/>
        <v>0</v>
      </c>
      <c r="AZ74" s="4">
        <f t="shared" si="13"/>
        <v>0</v>
      </c>
      <c r="BB74" s="4"/>
    </row>
    <row r="75" spans="1:54" s="3" customFormat="1">
      <c r="A75" s="205" t="str">
        <f t="shared" ref="A75:A138" si="19">LEFT(B75,3)</f>
        <v>416</v>
      </c>
      <c r="B75" s="1">
        <v>416035243</v>
      </c>
      <c r="C75" s="7" t="s">
        <v>29</v>
      </c>
      <c r="D75" s="8">
        <f>'fnd enro'!D75</f>
        <v>0</v>
      </c>
      <c r="E75" s="8">
        <f>'fnd enro'!E75</f>
        <v>0</v>
      </c>
      <c r="F75" s="8">
        <f>'fnd enro'!F75</f>
        <v>0</v>
      </c>
      <c r="G75" s="8">
        <f>'fnd enro'!G75</f>
        <v>0</v>
      </c>
      <c r="H75" s="8">
        <f>'fnd enro'!H75</f>
        <v>0</v>
      </c>
      <c r="I75" s="8">
        <f>'fnd enro'!I75</f>
        <v>1</v>
      </c>
      <c r="J75" s="8">
        <f>'fnd enro'!J75</f>
        <v>0</v>
      </c>
      <c r="K75" s="9">
        <f>'fnd enro'!K75</f>
        <v>0.04</v>
      </c>
      <c r="L75" s="8">
        <f>'fnd enro'!L75</f>
        <v>0</v>
      </c>
      <c r="M75" s="8">
        <f>'fnd enro'!M75</f>
        <v>0</v>
      </c>
      <c r="N75" s="8">
        <f>'fnd enro'!N75</f>
        <v>0</v>
      </c>
      <c r="O75" s="8">
        <f>'fnd enro'!O75</f>
        <v>0</v>
      </c>
      <c r="P75" s="8">
        <f>'fnd enro'!P75</f>
        <v>0</v>
      </c>
      <c r="Q75" s="8">
        <f>'fnd enro'!R75</f>
        <v>1</v>
      </c>
      <c r="R75" s="9">
        <f t="shared" si="14"/>
        <v>1.0860000000000001</v>
      </c>
      <c r="S75" s="8">
        <f>VALUE('fnd enro'!Q75)</f>
        <v>9</v>
      </c>
      <c r="T75" s="1"/>
      <c r="U75" s="68">
        <f>(($D75*'fnd base rates'!C$7)
+($E75*'fnd base rates'!C$8)
+($F75*'fnd base rates'!C$9)
+($G75*'fnd base rates'!C$10)
+($H75*'fnd base rates'!C$11)
+($I75*'fnd base rates'!C$12)
+($J75*'fnd base rates'!C$13)
+($K75*'fnd base rates'!C$14)
+($M75*'fnd base rates'!C$16)
+($N75*'fnd base rates'!C$17)
+($O75*'fnd base rates'!C$18)
+($P75*VLOOKUP($S75+12,rate_basefnd,3)))
*$R75</f>
        <v>651.23206320000008</v>
      </c>
      <c r="V75" s="68">
        <f>(($D75*'fnd base rates'!D$7)
+($E75*'fnd base rates'!D$8)
+($F75*'fnd base rates'!D$9)
+($G75*'fnd base rates'!D$10)
+($H75*'fnd base rates'!D$11)
+($I75*'fnd base rates'!D$12)
+($J75*'fnd base rates'!D$13)
+($K75*'fnd base rates'!D$14)
+($M75*'fnd base rates'!D$16)
+($N75*'fnd base rates'!D$17)
+($O75*'fnd base rates'!D$18)
+($P75*VLOOKUP($S75+12,rate_basefnd,4)))
*$R75</f>
        <v>921.73164000000008</v>
      </c>
      <c r="W75" s="68">
        <f>(($D75*'fnd base rates'!E$7)
+($E75*'fnd base rates'!E$8)
+($F75*'fnd base rates'!E$9)
+($G75*'fnd base rates'!E$10)
+($H75*'fnd base rates'!E$11)
+($I75*'fnd base rates'!E$12)
+($J75*'fnd base rates'!E$13)
+($K75*'fnd base rates'!E$14)
+($M75*'fnd base rates'!E$16)
+($N75*'fnd base rates'!E$17)
+($O75*'fnd base rates'!E$18)
+($P75*VLOOKUP($S75+12,rate_basefnd,5)))
*$R75</f>
        <v>5934.2415287999993</v>
      </c>
      <c r="X75" s="68">
        <f>(($D75*'fnd base rates'!F$7)
+($E75*'fnd base rates'!F$8)
+($F75*'fnd base rates'!F$9)
+($G75*'fnd base rates'!F$10)
+($H75*'fnd base rates'!F$11)
+($I75*'fnd base rates'!F$12)
+($J75*'fnd base rates'!F$13)
+($K75*'fnd base rates'!F$14)
+($M75*'fnd base rates'!F$16)
+($N75*'fnd base rates'!F$17)
+($O75*'fnd base rates'!F$18)
+($P75*VLOOKUP($S75+12,rate_basefnd,6)))
*$R75</f>
        <v>1083.6681407999999</v>
      </c>
      <c r="Y75" s="68">
        <f>(($D75*'fnd base rates'!G$7)
+($E75*'fnd base rates'!G$8)
+($F75*'fnd base rates'!G$9)
+($G75*'fnd base rates'!G$10)
+($H75*'fnd base rates'!G$11)
+($I75*'fnd base rates'!G$12)
+($J75*'fnd base rates'!G$13)
+($K75*'fnd base rates'!G$14)
+($M75*'fnd base rates'!G$16)
+($N75*'fnd base rates'!G$17)
+($O75*'fnd base rates'!G$18)
+($P75*VLOOKUP($S75+12,rate_basefnd,7)))
*$R75</f>
        <v>198.22801440000001</v>
      </c>
      <c r="Z75" s="68">
        <f>(($D75*'fnd base rates'!H$7)
+($E75*'fnd base rates'!H$8)
+($F75*'fnd base rates'!H$9)
+($G75*'fnd base rates'!H$10)
+($H75*'fnd base rates'!H$11)
+($I75*'fnd base rates'!H$12)
+($J75*'fnd base rates'!H$13)
+($K75*'fnd base rates'!H$14)
+($M75*'fnd base rates'!H$16)
+($N75*'fnd base rates'!H$17)
+($O75*'fnd base rates'!H$18)
+($P75*VLOOKUP($S75+12,rate_basefnd,8)))</f>
        <v>919.26400000000001</v>
      </c>
      <c r="AA75" s="68">
        <f>(($D75*'fnd base rates'!I$7)
+($E75*'fnd base rates'!I$8)
+($F75*'fnd base rates'!I$9)
+($G75*'fnd base rates'!I$10)
+($H75*'fnd base rates'!I$11)
+($I75*'fnd base rates'!I$12)
+($J75*'fnd base rates'!I$13)
+($K75*'fnd base rates'!I$14)
+($M75*'fnd base rates'!I$16)
+($N75*'fnd base rates'!I$17)
+($O75*'fnd base rates'!I$18)
+($P75*VLOOKUP($S75+12,rate_basefnd,9)))
*$R75</f>
        <v>513.15672000000006</v>
      </c>
      <c r="AB75" s="68">
        <f>(($D75*'fnd base rates'!J$7)
+($E75*'fnd base rates'!J$8)
+($F75*'fnd base rates'!J$9)
+($G75*'fnd base rates'!J$10)
+($H75*'fnd base rates'!J$11)
+($I75*'fnd base rates'!J$12)
+($J75*'fnd base rates'!J$13)
+($K75*'fnd base rates'!J$14)
+($M75*'fnd base rates'!J$16)
+($N75*'fnd base rates'!J$17)
+($O75*'fnd base rates'!J$18)
+($P75*VLOOKUP($S75+12,rate_basefnd,10)))
*$R75</f>
        <v>691.22814000000005</v>
      </c>
      <c r="AC75" s="68">
        <f>(($D75*'fnd base rates'!K$7)
+($E75*'fnd base rates'!K$8)
+($F75*'fnd base rates'!K$9)
+($G75*'fnd base rates'!K$10)
+($H75*'fnd base rates'!K$11)
+($I75*'fnd base rates'!K$12)
+($J75*'fnd base rates'!K$13)
+($K75*'fnd base rates'!K$14)
+($M75*'fnd base rates'!K$16)
+($N75*'fnd base rates'!K$17)
+($O75*'fnd base rates'!K$18)
+($P75*VLOOKUP($S75+12,rate_basefnd,11)))
*$R75</f>
        <v>1391.0421960000001</v>
      </c>
      <c r="AD75" s="68">
        <f>(($D75*'fnd base rates'!L$7)
+($E75*'fnd base rates'!L$8)
+($F75*'fnd base rates'!L$9)
+($G75*'fnd base rates'!L$10)
+($H75*'fnd base rates'!L$11)
+($I75*'fnd base rates'!L$12)
+($J75*'fnd base rates'!L$13)
+($K75*'fnd base rates'!L$14)
+($M75*'fnd base rates'!L$16)
+($N75*'fnd base rates'!L$17)
+($O75*'fnd base rates'!L$18)
+($P75*VLOOKUP($S75+12,rate_basefnd,12)))</f>
        <v>2166.2388000000001</v>
      </c>
      <c r="AE75" s="68">
        <f>(($D75*'fnd base rates'!M$7)
+($E75*'fnd base rates'!M$8)
+($F75*'fnd base rates'!M$9)
+($G75*'fnd base rates'!M$10)
+($H75*'fnd base rates'!M$11)
+($I75*'fnd base rates'!M$12)
+($J75*'fnd base rates'!M$13)
+($K75*'fnd base rates'!M$14)
+($M75*'fnd base rates'!M$16)
+($N75*'fnd base rates'!M$17)
+($O75*'fnd base rates'!M$18)
+($P75*VLOOKUP($S75+12,rate_basefnd,13)))</f>
        <v>0</v>
      </c>
      <c r="AF75" s="3">
        <f t="shared" si="15"/>
        <v>14470.031243199999</v>
      </c>
      <c r="AH75" s="205">
        <f t="shared" si="16"/>
        <v>416035243</v>
      </c>
      <c r="AI75" s="3" t="str">
        <f t="shared" ref="AI75:AI138" si="20">IF($B75&lt;499999999,MID($B75,1,3),MID($B75,1,4))</f>
        <v>416</v>
      </c>
      <c r="AJ75" s="1" t="str">
        <f t="shared" ref="AJ75:AJ138" si="21">IF($B75&lt;499999999,MID($B75,4,3),MID($B75,5,3))</f>
        <v>035</v>
      </c>
      <c r="AK75" s="1" t="str">
        <f t="shared" ref="AK75:AK138" si="22">IF($B75&lt;499999999,MID($B75,7,3),MID($B75,8,3))</f>
        <v>243</v>
      </c>
      <c r="AL75" s="3">
        <f t="shared" si="17"/>
        <v>1</v>
      </c>
      <c r="AM75" s="3">
        <f t="shared" si="9"/>
        <v>1</v>
      </c>
      <c r="AN75" s="3">
        <f t="shared" ref="AN75:AN138" si="23">AF75</f>
        <v>14470.031243199999</v>
      </c>
      <c r="AO75" s="3">
        <f t="shared" ref="AO75:AO138" si="24">IF(OR(AF75=0,AM75=0),0,ROUND(AN75/AM75,0))</f>
        <v>14470</v>
      </c>
      <c r="AP75" s="3">
        <f t="shared" si="18"/>
        <v>-3829</v>
      </c>
      <c r="AQ75" s="3">
        <v>18299</v>
      </c>
      <c r="AS75" s="68"/>
      <c r="AT75" s="68"/>
      <c r="AX75" s="4">
        <f t="shared" ref="AX75:AX138" si="25">AY75-AW75</f>
        <v>0</v>
      </c>
      <c r="AZ75" s="4">
        <f t="shared" ref="AZ75:AZ138" si="26">BA75-AY75</f>
        <v>0</v>
      </c>
      <c r="BB75" s="4"/>
    </row>
    <row r="76" spans="1:54" s="3" customFormat="1">
      <c r="A76" s="205" t="str">
        <f t="shared" si="19"/>
        <v>416</v>
      </c>
      <c r="B76" s="1">
        <v>416035244</v>
      </c>
      <c r="C76" s="7" t="s">
        <v>29</v>
      </c>
      <c r="D76" s="8">
        <f>'fnd enro'!D76</f>
        <v>0</v>
      </c>
      <c r="E76" s="8">
        <f>'fnd enro'!E76</f>
        <v>0</v>
      </c>
      <c r="F76" s="8">
        <f>'fnd enro'!F76</f>
        <v>0</v>
      </c>
      <c r="G76" s="8">
        <f>'fnd enro'!G76</f>
        <v>0</v>
      </c>
      <c r="H76" s="8">
        <f>'fnd enro'!H76</f>
        <v>2</v>
      </c>
      <c r="I76" s="8">
        <f>'fnd enro'!I76</f>
        <v>3</v>
      </c>
      <c r="J76" s="8">
        <f>'fnd enro'!J76</f>
        <v>0</v>
      </c>
      <c r="K76" s="9">
        <f>'fnd enro'!K76</f>
        <v>0.2</v>
      </c>
      <c r="L76" s="8">
        <f>'fnd enro'!L76</f>
        <v>0</v>
      </c>
      <c r="M76" s="8">
        <f>'fnd enro'!M76</f>
        <v>0</v>
      </c>
      <c r="N76" s="8">
        <f>'fnd enro'!N76</f>
        <v>2</v>
      </c>
      <c r="O76" s="8">
        <f>'fnd enro'!O76</f>
        <v>0</v>
      </c>
      <c r="P76" s="8">
        <f>'fnd enro'!P76</f>
        <v>3</v>
      </c>
      <c r="Q76" s="8">
        <f>'fnd enro'!R76</f>
        <v>5</v>
      </c>
      <c r="R76" s="9">
        <f t="shared" si="14"/>
        <v>1.0860000000000001</v>
      </c>
      <c r="S76" s="8">
        <f>VALUE('fnd enro'!Q76)</f>
        <v>10</v>
      </c>
      <c r="T76" s="1"/>
      <c r="U76" s="68">
        <f>(($D76*'fnd base rates'!C$7)
+($E76*'fnd base rates'!C$8)
+($F76*'fnd base rates'!C$9)
+($G76*'fnd base rates'!C$10)
+($H76*'fnd base rates'!C$11)
+($I76*'fnd base rates'!C$12)
+($J76*'fnd base rates'!C$13)
+($K76*'fnd base rates'!C$14)
+($M76*'fnd base rates'!C$16)
+($N76*'fnd base rates'!C$17)
+($O76*'fnd base rates'!C$18)
+($P76*VLOOKUP($S76+12,rate_basefnd,3)))
*$R76</f>
        <v>3910.0952160000006</v>
      </c>
      <c r="V76" s="68">
        <f>(($D76*'fnd base rates'!D$7)
+($E76*'fnd base rates'!D$8)
+($F76*'fnd base rates'!D$9)
+($G76*'fnd base rates'!D$10)
+($H76*'fnd base rates'!D$11)
+($I76*'fnd base rates'!D$12)
+($J76*'fnd base rates'!D$13)
+($K76*'fnd base rates'!D$14)
+($M76*'fnd base rates'!D$16)
+($N76*'fnd base rates'!D$17)
+($O76*'fnd base rates'!D$18)
+($P76*VLOOKUP($S76+12,rate_basefnd,4)))
*$R76</f>
        <v>6868.2332400000014</v>
      </c>
      <c r="W76" s="68">
        <f>(($D76*'fnd base rates'!E$7)
+($E76*'fnd base rates'!E$8)
+($F76*'fnd base rates'!E$9)
+($G76*'fnd base rates'!E$10)
+($H76*'fnd base rates'!E$11)
+($I76*'fnd base rates'!E$12)
+($J76*'fnd base rates'!E$13)
+($K76*'fnd base rates'!E$14)
+($M76*'fnd base rates'!E$16)
+($N76*'fnd base rates'!E$17)
+($O76*'fnd base rates'!E$18)
+($P76*VLOOKUP($S76+12,rate_basefnd,5)))
*$R76</f>
        <v>46871.829504000001</v>
      </c>
      <c r="X76" s="68">
        <f>(($D76*'fnd base rates'!F$7)
+($E76*'fnd base rates'!F$8)
+($F76*'fnd base rates'!F$9)
+($G76*'fnd base rates'!F$10)
+($H76*'fnd base rates'!F$11)
+($I76*'fnd base rates'!F$12)
+($J76*'fnd base rates'!F$13)
+($K76*'fnd base rates'!F$14)
+($M76*'fnd base rates'!F$16)
+($N76*'fnd base rates'!F$17)
+($O76*'fnd base rates'!F$18)
+($P76*VLOOKUP($S76+12,rate_basefnd,6)))
*$R76</f>
        <v>6170.9604240000008</v>
      </c>
      <c r="Y76" s="68">
        <f>(($D76*'fnd base rates'!G$7)
+($E76*'fnd base rates'!G$8)
+($F76*'fnd base rates'!G$9)
+($G76*'fnd base rates'!G$10)
+($H76*'fnd base rates'!G$11)
+($I76*'fnd base rates'!G$12)
+($J76*'fnd base rates'!G$13)
+($K76*'fnd base rates'!G$14)
+($M76*'fnd base rates'!G$16)
+($N76*'fnd base rates'!G$17)
+($O76*'fnd base rates'!G$18)
+($P76*VLOOKUP($S76+12,rate_basefnd,7)))
*$R76</f>
        <v>1979.9647920000002</v>
      </c>
      <c r="Z76" s="68">
        <f>(($D76*'fnd base rates'!H$7)
+($E76*'fnd base rates'!H$8)
+($F76*'fnd base rates'!H$9)
+($G76*'fnd base rates'!H$10)
+($H76*'fnd base rates'!H$11)
+($I76*'fnd base rates'!H$12)
+($J76*'fnd base rates'!H$13)
+($K76*'fnd base rates'!H$14)
+($M76*'fnd base rates'!H$16)
+($N76*'fnd base rates'!H$17)
+($O76*'fnd base rates'!H$18)
+($P76*VLOOKUP($S76+12,rate_basefnd,8)))</f>
        <v>4361.6899999999996</v>
      </c>
      <c r="AA76" s="68">
        <f>(($D76*'fnd base rates'!I$7)
+($E76*'fnd base rates'!I$8)
+($F76*'fnd base rates'!I$9)
+($G76*'fnd base rates'!I$10)
+($H76*'fnd base rates'!I$11)
+($I76*'fnd base rates'!I$12)
+($J76*'fnd base rates'!I$13)
+($K76*'fnd base rates'!I$14)
+($M76*'fnd base rates'!I$16)
+($N76*'fnd base rates'!I$17)
+($O76*'fnd base rates'!I$18)
+($P76*VLOOKUP($S76+12,rate_basefnd,9)))
*$R76</f>
        <v>3433.2695400000007</v>
      </c>
      <c r="AB76" s="68">
        <f>(($D76*'fnd base rates'!J$7)
+($E76*'fnd base rates'!J$8)
+($F76*'fnd base rates'!J$9)
+($G76*'fnd base rates'!J$10)
+($H76*'fnd base rates'!J$11)
+($I76*'fnd base rates'!J$12)
+($J76*'fnd base rates'!J$13)
+($K76*'fnd base rates'!J$14)
+($M76*'fnd base rates'!J$16)
+($N76*'fnd base rates'!J$17)
+($O76*'fnd base rates'!J$18)
+($P76*VLOOKUP($S76+12,rate_basefnd,10)))
*$R76</f>
        <v>6375.6779400000014</v>
      </c>
      <c r="AC76" s="68">
        <f>(($D76*'fnd base rates'!K$7)
+($E76*'fnd base rates'!K$8)
+($F76*'fnd base rates'!K$9)
+($G76*'fnd base rates'!K$10)
+($H76*'fnd base rates'!K$11)
+($I76*'fnd base rates'!K$12)
+($J76*'fnd base rates'!K$13)
+($K76*'fnd base rates'!K$14)
+($M76*'fnd base rates'!K$16)
+($N76*'fnd base rates'!K$17)
+($O76*'fnd base rates'!K$18)
+($P76*VLOOKUP($S76+12,rate_basefnd,11)))
*$R76</f>
        <v>7874.5968599999997</v>
      </c>
      <c r="AD76" s="68">
        <f>(($D76*'fnd base rates'!L$7)
+($E76*'fnd base rates'!L$8)
+($F76*'fnd base rates'!L$9)
+($G76*'fnd base rates'!L$10)
+($H76*'fnd base rates'!L$11)
+($I76*'fnd base rates'!L$12)
+($J76*'fnd base rates'!L$13)
+($K76*'fnd base rates'!L$14)
+($M76*'fnd base rates'!L$16)
+($N76*'fnd base rates'!L$17)
+($O76*'fnd base rates'!L$18)
+($P76*VLOOKUP($S76+12,rate_basefnd,12)))</f>
        <v>15162.614</v>
      </c>
      <c r="AE76" s="68">
        <f>(($D76*'fnd base rates'!M$7)
+($E76*'fnd base rates'!M$8)
+($F76*'fnd base rates'!M$9)
+($G76*'fnd base rates'!M$10)
+($H76*'fnd base rates'!M$11)
+($I76*'fnd base rates'!M$12)
+($J76*'fnd base rates'!M$13)
+($K76*'fnd base rates'!M$14)
+($M76*'fnd base rates'!M$16)
+($N76*'fnd base rates'!M$17)
+($O76*'fnd base rates'!M$18)
+($P76*VLOOKUP($S76+12,rate_basefnd,13)))</f>
        <v>0</v>
      </c>
      <c r="AF76" s="3">
        <f t="shared" si="15"/>
        <v>103008.931516</v>
      </c>
      <c r="AH76" s="205">
        <f t="shared" si="16"/>
        <v>416035244</v>
      </c>
      <c r="AI76" s="3" t="str">
        <f t="shared" si="20"/>
        <v>416</v>
      </c>
      <c r="AJ76" s="1" t="str">
        <f t="shared" si="21"/>
        <v>035</v>
      </c>
      <c r="AK76" s="1" t="str">
        <f t="shared" si="22"/>
        <v>244</v>
      </c>
      <c r="AL76" s="3">
        <f t="shared" si="17"/>
        <v>1</v>
      </c>
      <c r="AM76" s="3">
        <f t="shared" si="9"/>
        <v>5</v>
      </c>
      <c r="AN76" s="3">
        <f t="shared" si="23"/>
        <v>103008.931516</v>
      </c>
      <c r="AO76" s="3">
        <f t="shared" si="24"/>
        <v>20602</v>
      </c>
      <c r="AP76" s="3">
        <f t="shared" si="18"/>
        <v>742</v>
      </c>
      <c r="AQ76" s="3">
        <v>19860</v>
      </c>
      <c r="AS76" s="68"/>
      <c r="AT76" s="68"/>
      <c r="AX76" s="4">
        <f t="shared" si="25"/>
        <v>0</v>
      </c>
      <c r="AZ76" s="4">
        <f t="shared" si="26"/>
        <v>0</v>
      </c>
      <c r="BB76" s="4"/>
    </row>
    <row r="77" spans="1:54" s="3" customFormat="1">
      <c r="A77" s="205" t="str">
        <f t="shared" si="19"/>
        <v>416</v>
      </c>
      <c r="B77" s="1">
        <v>416035285</v>
      </c>
      <c r="C77" s="7" t="s">
        <v>29</v>
      </c>
      <c r="D77" s="8">
        <f>'fnd enro'!D77</f>
        <v>0</v>
      </c>
      <c r="E77" s="8">
        <f>'fnd enro'!E77</f>
        <v>0</v>
      </c>
      <c r="F77" s="8">
        <f>'fnd enro'!F77</f>
        <v>0</v>
      </c>
      <c r="G77" s="8">
        <f>'fnd enro'!G77</f>
        <v>0</v>
      </c>
      <c r="H77" s="8">
        <f>'fnd enro'!H77</f>
        <v>0</v>
      </c>
      <c r="I77" s="8">
        <f>'fnd enro'!I77</f>
        <v>1</v>
      </c>
      <c r="J77" s="8">
        <f>'fnd enro'!J77</f>
        <v>0</v>
      </c>
      <c r="K77" s="9">
        <f>'fnd enro'!K77</f>
        <v>0.04</v>
      </c>
      <c r="L77" s="8">
        <f>'fnd enro'!L77</f>
        <v>0</v>
      </c>
      <c r="M77" s="8">
        <f>'fnd enro'!M77</f>
        <v>0</v>
      </c>
      <c r="N77" s="8">
        <f>'fnd enro'!N77</f>
        <v>0</v>
      </c>
      <c r="O77" s="8">
        <f>'fnd enro'!O77</f>
        <v>0</v>
      </c>
      <c r="P77" s="8">
        <f>'fnd enro'!P77</f>
        <v>0</v>
      </c>
      <c r="Q77" s="8">
        <f>'fnd enro'!R77</f>
        <v>1</v>
      </c>
      <c r="R77" s="9">
        <f t="shared" si="14"/>
        <v>1.0860000000000001</v>
      </c>
      <c r="S77" s="8">
        <f>VALUE('fnd enro'!Q77)</f>
        <v>9</v>
      </c>
      <c r="T77" s="1"/>
      <c r="U77" s="68">
        <f>(($D77*'fnd base rates'!C$7)
+($E77*'fnd base rates'!C$8)
+($F77*'fnd base rates'!C$9)
+($G77*'fnd base rates'!C$10)
+($H77*'fnd base rates'!C$11)
+($I77*'fnd base rates'!C$12)
+($J77*'fnd base rates'!C$13)
+($K77*'fnd base rates'!C$14)
+($M77*'fnd base rates'!C$16)
+($N77*'fnd base rates'!C$17)
+($O77*'fnd base rates'!C$18)
+($P77*VLOOKUP($S77+12,rate_basefnd,3)))
*$R77</f>
        <v>651.23206320000008</v>
      </c>
      <c r="V77" s="68">
        <f>(($D77*'fnd base rates'!D$7)
+($E77*'fnd base rates'!D$8)
+($F77*'fnd base rates'!D$9)
+($G77*'fnd base rates'!D$10)
+($H77*'fnd base rates'!D$11)
+($I77*'fnd base rates'!D$12)
+($J77*'fnd base rates'!D$13)
+($K77*'fnd base rates'!D$14)
+($M77*'fnd base rates'!D$16)
+($N77*'fnd base rates'!D$17)
+($O77*'fnd base rates'!D$18)
+($P77*VLOOKUP($S77+12,rate_basefnd,4)))
*$R77</f>
        <v>921.73164000000008</v>
      </c>
      <c r="W77" s="68">
        <f>(($D77*'fnd base rates'!E$7)
+($E77*'fnd base rates'!E$8)
+($F77*'fnd base rates'!E$9)
+($G77*'fnd base rates'!E$10)
+($H77*'fnd base rates'!E$11)
+($I77*'fnd base rates'!E$12)
+($J77*'fnd base rates'!E$13)
+($K77*'fnd base rates'!E$14)
+($M77*'fnd base rates'!E$16)
+($N77*'fnd base rates'!E$17)
+($O77*'fnd base rates'!E$18)
+($P77*VLOOKUP($S77+12,rate_basefnd,5)))
*$R77</f>
        <v>5934.2415287999993</v>
      </c>
      <c r="X77" s="68">
        <f>(($D77*'fnd base rates'!F$7)
+($E77*'fnd base rates'!F$8)
+($F77*'fnd base rates'!F$9)
+($G77*'fnd base rates'!F$10)
+($H77*'fnd base rates'!F$11)
+($I77*'fnd base rates'!F$12)
+($J77*'fnd base rates'!F$13)
+($K77*'fnd base rates'!F$14)
+($M77*'fnd base rates'!F$16)
+($N77*'fnd base rates'!F$17)
+($O77*'fnd base rates'!F$18)
+($P77*VLOOKUP($S77+12,rate_basefnd,6)))
*$R77</f>
        <v>1083.6681407999999</v>
      </c>
      <c r="Y77" s="68">
        <f>(($D77*'fnd base rates'!G$7)
+($E77*'fnd base rates'!G$8)
+($F77*'fnd base rates'!G$9)
+($G77*'fnd base rates'!G$10)
+($H77*'fnd base rates'!G$11)
+($I77*'fnd base rates'!G$12)
+($J77*'fnd base rates'!G$13)
+($K77*'fnd base rates'!G$14)
+($M77*'fnd base rates'!G$16)
+($N77*'fnd base rates'!G$17)
+($O77*'fnd base rates'!G$18)
+($P77*VLOOKUP($S77+12,rate_basefnd,7)))
*$R77</f>
        <v>198.22801440000001</v>
      </c>
      <c r="Z77" s="68">
        <f>(($D77*'fnd base rates'!H$7)
+($E77*'fnd base rates'!H$8)
+($F77*'fnd base rates'!H$9)
+($G77*'fnd base rates'!H$10)
+($H77*'fnd base rates'!H$11)
+($I77*'fnd base rates'!H$12)
+($J77*'fnd base rates'!H$13)
+($K77*'fnd base rates'!H$14)
+($M77*'fnd base rates'!H$16)
+($N77*'fnd base rates'!H$17)
+($O77*'fnd base rates'!H$18)
+($P77*VLOOKUP($S77+12,rate_basefnd,8)))</f>
        <v>919.26400000000001</v>
      </c>
      <c r="AA77" s="68">
        <f>(($D77*'fnd base rates'!I$7)
+($E77*'fnd base rates'!I$8)
+($F77*'fnd base rates'!I$9)
+($G77*'fnd base rates'!I$10)
+($H77*'fnd base rates'!I$11)
+($I77*'fnd base rates'!I$12)
+($J77*'fnd base rates'!I$13)
+($K77*'fnd base rates'!I$14)
+($M77*'fnd base rates'!I$16)
+($N77*'fnd base rates'!I$17)
+($O77*'fnd base rates'!I$18)
+($P77*VLOOKUP($S77+12,rate_basefnd,9)))
*$R77</f>
        <v>513.15672000000006</v>
      </c>
      <c r="AB77" s="68">
        <f>(($D77*'fnd base rates'!J$7)
+($E77*'fnd base rates'!J$8)
+($F77*'fnd base rates'!J$9)
+($G77*'fnd base rates'!J$10)
+($H77*'fnd base rates'!J$11)
+($I77*'fnd base rates'!J$12)
+($J77*'fnd base rates'!J$13)
+($K77*'fnd base rates'!J$14)
+($M77*'fnd base rates'!J$16)
+($N77*'fnd base rates'!J$17)
+($O77*'fnd base rates'!J$18)
+($P77*VLOOKUP($S77+12,rate_basefnd,10)))
*$R77</f>
        <v>691.22814000000005</v>
      </c>
      <c r="AC77" s="68">
        <f>(($D77*'fnd base rates'!K$7)
+($E77*'fnd base rates'!K$8)
+($F77*'fnd base rates'!K$9)
+($G77*'fnd base rates'!K$10)
+($H77*'fnd base rates'!K$11)
+($I77*'fnd base rates'!K$12)
+($J77*'fnd base rates'!K$13)
+($K77*'fnd base rates'!K$14)
+($M77*'fnd base rates'!K$16)
+($N77*'fnd base rates'!K$17)
+($O77*'fnd base rates'!K$18)
+($P77*VLOOKUP($S77+12,rate_basefnd,11)))
*$R77</f>
        <v>1391.0421960000001</v>
      </c>
      <c r="AD77" s="68">
        <f>(($D77*'fnd base rates'!L$7)
+($E77*'fnd base rates'!L$8)
+($F77*'fnd base rates'!L$9)
+($G77*'fnd base rates'!L$10)
+($H77*'fnd base rates'!L$11)
+($I77*'fnd base rates'!L$12)
+($J77*'fnd base rates'!L$13)
+($K77*'fnd base rates'!L$14)
+($M77*'fnd base rates'!L$16)
+($N77*'fnd base rates'!L$17)
+($O77*'fnd base rates'!L$18)
+($P77*VLOOKUP($S77+12,rate_basefnd,12)))</f>
        <v>2166.2388000000001</v>
      </c>
      <c r="AE77" s="68">
        <f>(($D77*'fnd base rates'!M$7)
+($E77*'fnd base rates'!M$8)
+($F77*'fnd base rates'!M$9)
+($G77*'fnd base rates'!M$10)
+($H77*'fnd base rates'!M$11)
+($I77*'fnd base rates'!M$12)
+($J77*'fnd base rates'!M$13)
+($K77*'fnd base rates'!M$14)
+($M77*'fnd base rates'!M$16)
+($N77*'fnd base rates'!M$17)
+($O77*'fnd base rates'!M$18)
+($P77*VLOOKUP($S77+12,rate_basefnd,13)))</f>
        <v>0</v>
      </c>
      <c r="AF77" s="3">
        <f t="shared" si="15"/>
        <v>14470.031243199999</v>
      </c>
      <c r="AH77" s="205">
        <f t="shared" si="16"/>
        <v>416035285</v>
      </c>
      <c r="AI77" s="3" t="str">
        <f t="shared" si="20"/>
        <v>416</v>
      </c>
      <c r="AJ77" s="1" t="str">
        <f t="shared" si="21"/>
        <v>035</v>
      </c>
      <c r="AK77" s="1" t="str">
        <f t="shared" si="22"/>
        <v>285</v>
      </c>
      <c r="AL77" s="3">
        <f t="shared" si="17"/>
        <v>1</v>
      </c>
      <c r="AM77" s="3">
        <f t="shared" si="9"/>
        <v>1</v>
      </c>
      <c r="AN77" s="3">
        <f t="shared" si="23"/>
        <v>14470.031243199999</v>
      </c>
      <c r="AO77" s="3">
        <f t="shared" si="24"/>
        <v>14470</v>
      </c>
      <c r="AP77" s="3">
        <f t="shared" si="18"/>
        <v>1036</v>
      </c>
      <c r="AQ77" s="3">
        <v>13434</v>
      </c>
      <c r="AS77" s="68"/>
      <c r="AT77" s="68"/>
      <c r="AX77" s="4">
        <f t="shared" si="25"/>
        <v>0</v>
      </c>
      <c r="AZ77" s="4">
        <f t="shared" si="26"/>
        <v>0</v>
      </c>
      <c r="BB77" s="4"/>
    </row>
    <row r="78" spans="1:54" s="3" customFormat="1">
      <c r="A78" s="205" t="str">
        <f t="shared" si="19"/>
        <v>417</v>
      </c>
      <c r="B78" s="1">
        <v>417035035</v>
      </c>
      <c r="C78" s="7" t="s">
        <v>31</v>
      </c>
      <c r="D78" s="8">
        <f>'fnd enro'!D78</f>
        <v>32</v>
      </c>
      <c r="E78" s="8">
        <f>'fnd enro'!E78</f>
        <v>0</v>
      </c>
      <c r="F78" s="8">
        <f>'fnd enro'!F78</f>
        <v>39</v>
      </c>
      <c r="G78" s="8">
        <f>'fnd enro'!G78</f>
        <v>189</v>
      </c>
      <c r="H78" s="8">
        <f>'fnd enro'!H78</f>
        <v>79</v>
      </c>
      <c r="I78" s="8">
        <f>'fnd enro'!I78</f>
        <v>0</v>
      </c>
      <c r="J78" s="8">
        <f>'fnd enro'!J78</f>
        <v>0</v>
      </c>
      <c r="K78" s="9">
        <f>'fnd enro'!K78</f>
        <v>12.28</v>
      </c>
      <c r="L78" s="8">
        <f>'fnd enro'!L78</f>
        <v>0</v>
      </c>
      <c r="M78" s="8">
        <f>'fnd enro'!M78</f>
        <v>46</v>
      </c>
      <c r="N78" s="8">
        <f>'fnd enro'!N78</f>
        <v>5</v>
      </c>
      <c r="O78" s="8">
        <f>'fnd enro'!O78</f>
        <v>0</v>
      </c>
      <c r="P78" s="8">
        <f>'fnd enro'!P78</f>
        <v>270</v>
      </c>
      <c r="Q78" s="8">
        <f>'fnd enro'!R78</f>
        <v>323</v>
      </c>
      <c r="R78" s="9">
        <f t="shared" si="14"/>
        <v>1.0860000000000001</v>
      </c>
      <c r="S78" s="8">
        <f>VALUE('fnd enro'!Q78)</f>
        <v>11</v>
      </c>
      <c r="T78" s="1"/>
      <c r="U78" s="68">
        <f>(($D78*'fnd base rates'!C$7)
+($E78*'fnd base rates'!C$8)
+($F78*'fnd base rates'!C$9)
+($G78*'fnd base rates'!C$10)
+($H78*'fnd base rates'!C$11)
+($I78*'fnd base rates'!C$12)
+($J78*'fnd base rates'!C$13)
+($K78*'fnd base rates'!C$14)
+($M78*'fnd base rates'!C$16)
+($N78*'fnd base rates'!C$17)
+($O78*'fnd base rates'!C$18)
+($P78*VLOOKUP($S78+12,rate_basefnd,3)))
*$R78</f>
        <v>252605.63994240001</v>
      </c>
      <c r="V78" s="68">
        <f>(($D78*'fnd base rates'!D$7)
+($E78*'fnd base rates'!D$8)
+($F78*'fnd base rates'!D$9)
+($G78*'fnd base rates'!D$10)
+($H78*'fnd base rates'!D$11)
+($I78*'fnd base rates'!D$12)
+($J78*'fnd base rates'!D$13)
+($K78*'fnd base rates'!D$14)
+($M78*'fnd base rates'!D$16)
+($N78*'fnd base rates'!D$17)
+($O78*'fnd base rates'!D$18)
+($P78*VLOOKUP($S78+12,rate_basefnd,4)))
*$R78</f>
        <v>488524.2526200001</v>
      </c>
      <c r="W78" s="68">
        <f>(($D78*'fnd base rates'!E$7)
+($E78*'fnd base rates'!E$8)
+($F78*'fnd base rates'!E$9)
+($G78*'fnd base rates'!E$10)
+($H78*'fnd base rates'!E$11)
+($I78*'fnd base rates'!E$12)
+($J78*'fnd base rates'!E$13)
+($K78*'fnd base rates'!E$14)
+($M78*'fnd base rates'!E$16)
+($N78*'fnd base rates'!E$17)
+($O78*'fnd base rates'!E$18)
+($P78*VLOOKUP($S78+12,rate_basefnd,5)))
*$R78</f>
        <v>3297933.909381601</v>
      </c>
      <c r="X78" s="68">
        <f>(($D78*'fnd base rates'!F$7)
+($E78*'fnd base rates'!F$8)
+($F78*'fnd base rates'!F$9)
+($G78*'fnd base rates'!F$10)
+($H78*'fnd base rates'!F$11)
+($I78*'fnd base rates'!F$12)
+($J78*'fnd base rates'!F$13)
+($K78*'fnd base rates'!F$14)
+($M78*'fnd base rates'!F$16)
+($N78*'fnd base rates'!F$17)
+($O78*'fnd base rates'!F$18)
+($P78*VLOOKUP($S78+12,rate_basefnd,6)))
*$R78</f>
        <v>471155.73472559999</v>
      </c>
      <c r="Y78" s="68">
        <f>(($D78*'fnd base rates'!G$7)
+($E78*'fnd base rates'!G$8)
+($F78*'fnd base rates'!G$9)
+($G78*'fnd base rates'!G$10)
+($H78*'fnd base rates'!G$11)
+($I78*'fnd base rates'!G$12)
+($J78*'fnd base rates'!G$13)
+($K78*'fnd base rates'!G$14)
+($M78*'fnd base rates'!G$16)
+($N78*'fnd base rates'!G$17)
+($O78*'fnd base rates'!G$18)
+($P78*VLOOKUP($S78+12,rate_basefnd,7)))
*$R78</f>
        <v>150174.05956080003</v>
      </c>
      <c r="Z78" s="68">
        <f>(($D78*'fnd base rates'!H$7)
+($E78*'fnd base rates'!H$8)
+($F78*'fnd base rates'!H$9)
+($G78*'fnd base rates'!H$10)
+($H78*'fnd base rates'!H$11)
+($I78*'fnd base rates'!H$12)
+($J78*'fnd base rates'!H$13)
+($K78*'fnd base rates'!H$14)
+($M78*'fnd base rates'!H$16)
+($N78*'fnd base rates'!H$17)
+($O78*'fnd base rates'!H$18)
+($P78*VLOOKUP($S78+12,rate_basefnd,8)))</f>
        <v>207176.97799999997</v>
      </c>
      <c r="AA78" s="68">
        <f>(($D78*'fnd base rates'!I$7)
+($E78*'fnd base rates'!I$8)
+($F78*'fnd base rates'!I$9)
+($G78*'fnd base rates'!I$10)
+($H78*'fnd base rates'!I$11)
+($I78*'fnd base rates'!I$12)
+($J78*'fnd base rates'!I$13)
+($K78*'fnd base rates'!I$14)
+($M78*'fnd base rates'!I$16)
+($N78*'fnd base rates'!I$17)
+($O78*'fnd base rates'!I$18)
+($P78*VLOOKUP($S78+12,rate_basefnd,9)))
*$R78</f>
        <v>234776.85569999999</v>
      </c>
      <c r="AB78" s="68">
        <f>(($D78*'fnd base rates'!J$7)
+($E78*'fnd base rates'!J$8)
+($F78*'fnd base rates'!J$9)
+($G78*'fnd base rates'!J$10)
+($H78*'fnd base rates'!J$11)
+($I78*'fnd base rates'!J$12)
+($J78*'fnd base rates'!J$13)
+($K78*'fnd base rates'!J$14)
+($M78*'fnd base rates'!J$16)
+($N78*'fnd base rates'!J$17)
+($O78*'fnd base rates'!J$18)
+($P78*VLOOKUP($S78+12,rate_basefnd,10)))
*$R78</f>
        <v>434543.39543999999</v>
      </c>
      <c r="AC78" s="68">
        <f>(($D78*'fnd base rates'!K$7)
+($E78*'fnd base rates'!K$8)
+($F78*'fnd base rates'!K$9)
+($G78*'fnd base rates'!K$10)
+($H78*'fnd base rates'!K$11)
+($I78*'fnd base rates'!K$12)
+($J78*'fnd base rates'!K$13)
+($K78*'fnd base rates'!K$14)
+($M78*'fnd base rates'!K$16)
+($N78*'fnd base rates'!K$17)
+($O78*'fnd base rates'!K$18)
+($P78*VLOOKUP($S78+12,rate_basefnd,11)))
*$R78</f>
        <v>455353.4490720001</v>
      </c>
      <c r="AD78" s="68">
        <f>(($D78*'fnd base rates'!L$7)
+($E78*'fnd base rates'!L$8)
+($F78*'fnd base rates'!L$9)
+($G78*'fnd base rates'!L$10)
+($H78*'fnd base rates'!L$11)
+($I78*'fnd base rates'!L$12)
+($J78*'fnd base rates'!L$13)
+($K78*'fnd base rates'!L$14)
+($M78*'fnd base rates'!L$16)
+($N78*'fnd base rates'!L$17)
+($O78*'fnd base rates'!L$18)
+($P78*VLOOKUP($S78+12,rate_basefnd,12)))</f>
        <v>1062529.4615999998</v>
      </c>
      <c r="AE78" s="68">
        <f>(($D78*'fnd base rates'!M$7)
+($E78*'fnd base rates'!M$8)
+($F78*'fnd base rates'!M$9)
+($G78*'fnd base rates'!M$10)
+($H78*'fnd base rates'!M$11)
+($I78*'fnd base rates'!M$12)
+($J78*'fnd base rates'!M$13)
+($K78*'fnd base rates'!M$14)
+($M78*'fnd base rates'!M$16)
+($N78*'fnd base rates'!M$17)
+($O78*'fnd base rates'!M$18)
+($P78*VLOOKUP($S78+12,rate_basefnd,13)))</f>
        <v>0</v>
      </c>
      <c r="AF78" s="3">
        <f t="shared" si="15"/>
        <v>7054773.7360424008</v>
      </c>
      <c r="AH78" s="205">
        <f t="shared" si="16"/>
        <v>417035035</v>
      </c>
      <c r="AI78" s="3" t="str">
        <f t="shared" si="20"/>
        <v>417</v>
      </c>
      <c r="AJ78" s="1" t="str">
        <f t="shared" si="21"/>
        <v>035</v>
      </c>
      <c r="AK78" s="1" t="str">
        <f t="shared" si="22"/>
        <v>035</v>
      </c>
      <c r="AL78" s="3">
        <f t="shared" si="17"/>
        <v>1</v>
      </c>
      <c r="AM78" s="3">
        <f t="shared" si="9"/>
        <v>323</v>
      </c>
      <c r="AN78" s="3">
        <f t="shared" si="23"/>
        <v>7054773.7360424008</v>
      </c>
      <c r="AO78" s="3">
        <f t="shared" si="24"/>
        <v>21841</v>
      </c>
      <c r="AP78" s="3">
        <f t="shared" si="18"/>
        <v>7239</v>
      </c>
      <c r="AQ78" s="3">
        <v>14602</v>
      </c>
      <c r="AS78" s="68"/>
      <c r="AT78" s="68"/>
      <c r="AX78" s="4">
        <f t="shared" si="25"/>
        <v>0</v>
      </c>
      <c r="AZ78" s="4">
        <f t="shared" si="26"/>
        <v>0</v>
      </c>
      <c r="BB78" s="4"/>
    </row>
    <row r="79" spans="1:54" s="3" customFormat="1">
      <c r="A79" s="205" t="str">
        <f t="shared" si="19"/>
        <v>417</v>
      </c>
      <c r="B79" s="1">
        <v>417035040</v>
      </c>
      <c r="C79" s="7" t="s">
        <v>31</v>
      </c>
      <c r="D79" s="8">
        <f>'fnd enro'!D79</f>
        <v>0</v>
      </c>
      <c r="E79" s="8">
        <f>'fnd enro'!E79</f>
        <v>0</v>
      </c>
      <c r="F79" s="8">
        <f>'fnd enro'!F79</f>
        <v>0</v>
      </c>
      <c r="G79" s="8">
        <f>'fnd enro'!G79</f>
        <v>1</v>
      </c>
      <c r="H79" s="8">
        <f>'fnd enro'!H79</f>
        <v>0</v>
      </c>
      <c r="I79" s="8">
        <f>'fnd enro'!I79</f>
        <v>0</v>
      </c>
      <c r="J79" s="8">
        <f>'fnd enro'!J79</f>
        <v>0</v>
      </c>
      <c r="K79" s="9">
        <f>'fnd enro'!K79</f>
        <v>0.04</v>
      </c>
      <c r="L79" s="8">
        <f>'fnd enro'!L79</f>
        <v>0</v>
      </c>
      <c r="M79" s="8">
        <f>'fnd enro'!M79</f>
        <v>0</v>
      </c>
      <c r="N79" s="8">
        <f>'fnd enro'!N79</f>
        <v>0</v>
      </c>
      <c r="O79" s="8">
        <f>'fnd enro'!O79</f>
        <v>0</v>
      </c>
      <c r="P79" s="8">
        <f>'fnd enro'!P79</f>
        <v>1</v>
      </c>
      <c r="Q79" s="8">
        <f>'fnd enro'!R79</f>
        <v>1</v>
      </c>
      <c r="R79" s="9">
        <f t="shared" si="14"/>
        <v>1.0860000000000001</v>
      </c>
      <c r="S79" s="8">
        <f>VALUE('fnd enro'!Q79)</f>
        <v>6</v>
      </c>
      <c r="T79" s="1"/>
      <c r="U79" s="68">
        <f>(($D79*'fnd base rates'!C$7)
+($E79*'fnd base rates'!C$8)
+($F79*'fnd base rates'!C$9)
+($G79*'fnd base rates'!C$10)
+($H79*'fnd base rates'!C$11)
+($I79*'fnd base rates'!C$12)
+($J79*'fnd base rates'!C$13)
+($K79*'fnd base rates'!C$14)
+($M79*'fnd base rates'!C$16)
+($N79*'fnd base rates'!C$17)
+($O79*'fnd base rates'!C$18)
+($P79*VLOOKUP($S79+12,rate_basefnd,3)))
*$R79</f>
        <v>738.31840320000015</v>
      </c>
      <c r="V79" s="68">
        <f>(($D79*'fnd base rates'!D$7)
+($E79*'fnd base rates'!D$8)
+($F79*'fnd base rates'!D$9)
+($G79*'fnd base rates'!D$10)
+($H79*'fnd base rates'!D$11)
+($I79*'fnd base rates'!D$12)
+($J79*'fnd base rates'!D$13)
+($K79*'fnd base rates'!D$14)
+($M79*'fnd base rates'!D$16)
+($N79*'fnd base rates'!D$17)
+($O79*'fnd base rates'!D$18)
+($P79*VLOOKUP($S79+12,rate_basefnd,4)))
*$R79</f>
        <v>1334.3573400000002</v>
      </c>
      <c r="W79" s="68">
        <f>(($D79*'fnd base rates'!E$7)
+($E79*'fnd base rates'!E$8)
+($F79*'fnd base rates'!E$9)
+($G79*'fnd base rates'!E$10)
+($H79*'fnd base rates'!E$11)
+($I79*'fnd base rates'!E$12)
+($J79*'fnd base rates'!E$13)
+($K79*'fnd base rates'!E$14)
+($M79*'fnd base rates'!E$16)
+($N79*'fnd base rates'!E$17)
+($O79*'fnd base rates'!E$18)
+($P79*VLOOKUP($S79+12,rate_basefnd,5)))
*$R79</f>
        <v>8719.1582088000014</v>
      </c>
      <c r="X79" s="68">
        <f>(($D79*'fnd base rates'!F$7)
+($E79*'fnd base rates'!F$8)
+($F79*'fnd base rates'!F$9)
+($G79*'fnd base rates'!F$10)
+($H79*'fnd base rates'!F$11)
+($I79*'fnd base rates'!F$12)
+($J79*'fnd base rates'!F$13)
+($K79*'fnd base rates'!F$14)
+($M79*'fnd base rates'!F$16)
+($N79*'fnd base rates'!F$17)
+($O79*'fnd base rates'!F$18)
+($P79*VLOOKUP($S79+12,rate_basefnd,6)))
*$R79</f>
        <v>1518.0464208000001</v>
      </c>
      <c r="Y79" s="68">
        <f>(($D79*'fnd base rates'!G$7)
+($E79*'fnd base rates'!G$8)
+($F79*'fnd base rates'!G$9)
+($G79*'fnd base rates'!G$10)
+($H79*'fnd base rates'!G$11)
+($I79*'fnd base rates'!G$12)
+($J79*'fnd base rates'!G$13)
+($K79*'fnd base rates'!G$14)
+($M79*'fnd base rates'!G$16)
+($N79*'fnd base rates'!G$17)
+($O79*'fnd base rates'!G$18)
+($P79*VLOOKUP($S79+12,rate_basefnd,7)))
*$R79</f>
        <v>385.10689440000004</v>
      </c>
      <c r="Z79" s="68">
        <f>(($D79*'fnd base rates'!H$7)
+($E79*'fnd base rates'!H$8)
+($F79*'fnd base rates'!H$9)
+($G79*'fnd base rates'!H$10)
+($H79*'fnd base rates'!H$11)
+($I79*'fnd base rates'!H$12)
+($J79*'fnd base rates'!H$13)
+($K79*'fnd base rates'!H$14)
+($M79*'fnd base rates'!H$16)
+($N79*'fnd base rates'!H$17)
+($O79*'fnd base rates'!H$18)
+($P79*VLOOKUP($S79+12,rate_basefnd,8)))</f>
        <v>608.89400000000001</v>
      </c>
      <c r="AA79" s="68">
        <f>(($D79*'fnd base rates'!I$7)
+($E79*'fnd base rates'!I$8)
+($F79*'fnd base rates'!I$9)
+($G79*'fnd base rates'!I$10)
+($H79*'fnd base rates'!I$11)
+($I79*'fnd base rates'!I$12)
+($J79*'fnd base rates'!I$13)
+($K79*'fnd base rates'!I$14)
+($M79*'fnd base rates'!I$16)
+($N79*'fnd base rates'!I$17)
+($O79*'fnd base rates'!I$18)
+($P79*VLOOKUP($S79+12,rate_basefnd,9)))
*$R79</f>
        <v>655.22724000000005</v>
      </c>
      <c r="AB79" s="68">
        <f>(($D79*'fnd base rates'!J$7)
+($E79*'fnd base rates'!J$8)
+($F79*'fnd base rates'!J$9)
+($G79*'fnd base rates'!J$10)
+($H79*'fnd base rates'!J$11)
+($I79*'fnd base rates'!J$12)
+($J79*'fnd base rates'!J$13)
+($K79*'fnd base rates'!J$14)
+($M79*'fnd base rates'!J$16)
+($N79*'fnd base rates'!J$17)
+($O79*'fnd base rates'!J$18)
+($P79*VLOOKUP($S79+12,rate_basefnd,10)))
*$R79</f>
        <v>1031.03754</v>
      </c>
      <c r="AC79" s="68">
        <f>(($D79*'fnd base rates'!K$7)
+($E79*'fnd base rates'!K$8)
+($F79*'fnd base rates'!K$9)
+($G79*'fnd base rates'!K$10)
+($H79*'fnd base rates'!K$11)
+($I79*'fnd base rates'!K$12)
+($J79*'fnd base rates'!K$13)
+($K79*'fnd base rates'!K$14)
+($M79*'fnd base rates'!K$16)
+($N79*'fnd base rates'!K$17)
+($O79*'fnd base rates'!K$18)
+($P79*VLOOKUP($S79+12,rate_basefnd,11)))
*$R79</f>
        <v>1330.986396</v>
      </c>
      <c r="AD79" s="68">
        <f>(($D79*'fnd base rates'!L$7)
+($E79*'fnd base rates'!L$8)
+($F79*'fnd base rates'!L$9)
+($G79*'fnd base rates'!L$10)
+($H79*'fnd base rates'!L$11)
+($I79*'fnd base rates'!L$12)
+($J79*'fnd base rates'!L$13)
+($K79*'fnd base rates'!L$14)
+($M79*'fnd base rates'!L$16)
+($N79*'fnd base rates'!L$17)
+($O79*'fnd base rates'!L$18)
+($P79*VLOOKUP($S79+12,rate_basefnd,12)))</f>
        <v>2958.1387999999997</v>
      </c>
      <c r="AE79" s="68">
        <f>(($D79*'fnd base rates'!M$7)
+($E79*'fnd base rates'!M$8)
+($F79*'fnd base rates'!M$9)
+($G79*'fnd base rates'!M$10)
+($H79*'fnd base rates'!M$11)
+($I79*'fnd base rates'!M$12)
+($J79*'fnd base rates'!M$13)
+($K79*'fnd base rates'!M$14)
+($M79*'fnd base rates'!M$16)
+($N79*'fnd base rates'!M$17)
+($O79*'fnd base rates'!M$18)
+($P79*VLOOKUP($S79+12,rate_basefnd,13)))</f>
        <v>0</v>
      </c>
      <c r="AF79" s="3">
        <f t="shared" si="15"/>
        <v>19279.271243200001</v>
      </c>
      <c r="AH79" s="205">
        <f t="shared" si="16"/>
        <v>417035040</v>
      </c>
      <c r="AI79" s="3" t="str">
        <f t="shared" si="20"/>
        <v>417</v>
      </c>
      <c r="AJ79" s="1" t="str">
        <f t="shared" si="21"/>
        <v>035</v>
      </c>
      <c r="AK79" s="1" t="str">
        <f t="shared" si="22"/>
        <v>040</v>
      </c>
      <c r="AL79" s="3">
        <f t="shared" si="17"/>
        <v>1</v>
      </c>
      <c r="AM79" s="3">
        <f t="shared" si="9"/>
        <v>1</v>
      </c>
      <c r="AN79" s="3">
        <f t="shared" si="23"/>
        <v>19279.271243200001</v>
      </c>
      <c r="AO79" s="3">
        <f t="shared" si="24"/>
        <v>19279</v>
      </c>
      <c r="AP79" s="3">
        <f t="shared" si="18"/>
        <v>2012</v>
      </c>
      <c r="AQ79" s="3">
        <v>17267</v>
      </c>
      <c r="AS79" s="68"/>
      <c r="AT79" s="68"/>
      <c r="AX79" s="4">
        <f t="shared" si="25"/>
        <v>0</v>
      </c>
      <c r="AZ79" s="4">
        <f t="shared" si="26"/>
        <v>0</v>
      </c>
      <c r="BB79" s="4"/>
    </row>
    <row r="80" spans="1:54" s="3" customFormat="1">
      <c r="A80" s="205" t="str">
        <f t="shared" si="19"/>
        <v>417</v>
      </c>
      <c r="B80" s="1">
        <v>417035044</v>
      </c>
      <c r="C80" s="7" t="s">
        <v>31</v>
      </c>
      <c r="D80" s="8">
        <f>'fnd enro'!D80</f>
        <v>0</v>
      </c>
      <c r="E80" s="8">
        <f>'fnd enro'!E80</f>
        <v>0</v>
      </c>
      <c r="F80" s="8">
        <f>'fnd enro'!F80</f>
        <v>0</v>
      </c>
      <c r="G80" s="8">
        <f>'fnd enro'!G80</f>
        <v>0</v>
      </c>
      <c r="H80" s="8">
        <f>'fnd enro'!H80</f>
        <v>1</v>
      </c>
      <c r="I80" s="8">
        <f>'fnd enro'!I80</f>
        <v>0</v>
      </c>
      <c r="J80" s="8">
        <f>'fnd enro'!J80</f>
        <v>0</v>
      </c>
      <c r="K80" s="9">
        <f>'fnd enro'!K80</f>
        <v>0.04</v>
      </c>
      <c r="L80" s="8">
        <f>'fnd enro'!L80</f>
        <v>0</v>
      </c>
      <c r="M80" s="8">
        <f>'fnd enro'!M80</f>
        <v>0</v>
      </c>
      <c r="N80" s="8">
        <f>'fnd enro'!N80</f>
        <v>0</v>
      </c>
      <c r="O80" s="8">
        <f>'fnd enro'!O80</f>
        <v>0</v>
      </c>
      <c r="P80" s="8">
        <f>'fnd enro'!P80</f>
        <v>0</v>
      </c>
      <c r="Q80" s="8">
        <f>'fnd enro'!R80</f>
        <v>1</v>
      </c>
      <c r="R80" s="9">
        <f t="shared" si="14"/>
        <v>1.0860000000000001</v>
      </c>
      <c r="S80" s="8">
        <f>VALUE('fnd enro'!Q80)</f>
        <v>11</v>
      </c>
      <c r="T80" s="1"/>
      <c r="U80" s="68">
        <f>(($D80*'fnd base rates'!C$7)
+($E80*'fnd base rates'!C$8)
+($F80*'fnd base rates'!C$9)
+($G80*'fnd base rates'!C$10)
+($H80*'fnd base rates'!C$11)
+($I80*'fnd base rates'!C$12)
+($J80*'fnd base rates'!C$13)
+($K80*'fnd base rates'!C$14)
+($M80*'fnd base rates'!C$16)
+($N80*'fnd base rates'!C$17)
+($O80*'fnd base rates'!C$18)
+($P80*VLOOKUP($S80+12,rate_basefnd,3)))
*$R80</f>
        <v>651.23206320000008</v>
      </c>
      <c r="V80" s="68">
        <f>(($D80*'fnd base rates'!D$7)
+($E80*'fnd base rates'!D$8)
+($F80*'fnd base rates'!D$9)
+($G80*'fnd base rates'!D$10)
+($H80*'fnd base rates'!D$11)
+($I80*'fnd base rates'!D$12)
+($J80*'fnd base rates'!D$13)
+($K80*'fnd base rates'!D$14)
+($M80*'fnd base rates'!D$16)
+($N80*'fnd base rates'!D$17)
+($O80*'fnd base rates'!D$18)
+($P80*VLOOKUP($S80+12,rate_basefnd,4)))
*$R80</f>
        <v>921.73164000000008</v>
      </c>
      <c r="W80" s="68">
        <f>(($D80*'fnd base rates'!E$7)
+($E80*'fnd base rates'!E$8)
+($F80*'fnd base rates'!E$9)
+($G80*'fnd base rates'!E$10)
+($H80*'fnd base rates'!E$11)
+($I80*'fnd base rates'!E$12)
+($J80*'fnd base rates'!E$13)
+($K80*'fnd base rates'!E$14)
+($M80*'fnd base rates'!E$16)
+($N80*'fnd base rates'!E$17)
+($O80*'fnd base rates'!E$18)
+($P80*VLOOKUP($S80+12,rate_basefnd,5)))
*$R80</f>
        <v>4184.0656488000004</v>
      </c>
      <c r="X80" s="68">
        <f>(($D80*'fnd base rates'!F$7)
+($E80*'fnd base rates'!F$8)
+($F80*'fnd base rates'!F$9)
+($G80*'fnd base rates'!F$10)
+($H80*'fnd base rates'!F$11)
+($I80*'fnd base rates'!F$12)
+($J80*'fnd base rates'!F$13)
+($K80*'fnd base rates'!F$14)
+($M80*'fnd base rates'!F$16)
+($N80*'fnd base rates'!F$17)
+($O80*'fnd base rates'!F$18)
+($P80*VLOOKUP($S80+12,rate_basefnd,6)))
*$R80</f>
        <v>1214.3791008000001</v>
      </c>
      <c r="Y80" s="68">
        <f>(($D80*'fnd base rates'!G$7)
+($E80*'fnd base rates'!G$8)
+($F80*'fnd base rates'!G$9)
+($G80*'fnd base rates'!G$10)
+($H80*'fnd base rates'!G$11)
+($I80*'fnd base rates'!G$12)
+($J80*'fnd base rates'!G$13)
+($K80*'fnd base rates'!G$14)
+($M80*'fnd base rates'!G$16)
+($N80*'fnd base rates'!G$17)
+($O80*'fnd base rates'!G$18)
+($P80*VLOOKUP($S80+12,rate_basefnd,7)))
*$R80</f>
        <v>203.7231744</v>
      </c>
      <c r="Z80" s="68">
        <f>(($D80*'fnd base rates'!H$7)
+($E80*'fnd base rates'!H$8)
+($F80*'fnd base rates'!H$9)
+($G80*'fnd base rates'!H$10)
+($H80*'fnd base rates'!H$11)
+($I80*'fnd base rates'!H$12)
+($J80*'fnd base rates'!H$13)
+($K80*'fnd base rates'!H$14)
+($M80*'fnd base rates'!H$16)
+($N80*'fnd base rates'!H$17)
+($O80*'fnd base rates'!H$18)
+($P80*VLOOKUP($S80+12,rate_basefnd,8)))</f>
        <v>581.30399999999997</v>
      </c>
      <c r="AA80" s="68">
        <f>(($D80*'fnd base rates'!I$7)
+($E80*'fnd base rates'!I$8)
+($F80*'fnd base rates'!I$9)
+($G80*'fnd base rates'!I$10)
+($H80*'fnd base rates'!I$11)
+($I80*'fnd base rates'!I$12)
+($J80*'fnd base rates'!I$13)
+($K80*'fnd base rates'!I$14)
+($M80*'fnd base rates'!I$16)
+($N80*'fnd base rates'!I$17)
+($O80*'fnd base rates'!I$18)
+($P80*VLOOKUP($S80+12,rate_basefnd,9)))
*$R80</f>
        <v>492.13176000000004</v>
      </c>
      <c r="AB80" s="68">
        <f>(($D80*'fnd base rates'!J$7)
+($E80*'fnd base rates'!J$8)
+($F80*'fnd base rates'!J$9)
+($G80*'fnd base rates'!J$10)
+($H80*'fnd base rates'!J$11)
+($I80*'fnd base rates'!J$12)
+($J80*'fnd base rates'!J$13)
+($K80*'fnd base rates'!J$14)
+($M80*'fnd base rates'!J$16)
+($N80*'fnd base rates'!J$17)
+($O80*'fnd base rates'!J$18)
+($P80*VLOOKUP($S80+12,rate_basefnd,10)))
*$R80</f>
        <v>299.75772000000001</v>
      </c>
      <c r="AC80" s="68">
        <f>(($D80*'fnd base rates'!K$7)
+($E80*'fnd base rates'!K$8)
+($F80*'fnd base rates'!K$9)
+($G80*'fnd base rates'!K$10)
+($H80*'fnd base rates'!K$11)
+($I80*'fnd base rates'!K$12)
+($J80*'fnd base rates'!K$13)
+($K80*'fnd base rates'!K$14)
+($M80*'fnd base rates'!K$16)
+($N80*'fnd base rates'!K$17)
+($O80*'fnd base rates'!K$18)
+($P80*VLOOKUP($S80+12,rate_basefnd,11)))
*$R80</f>
        <v>1429.7146559999999</v>
      </c>
      <c r="AD80" s="68">
        <f>(($D80*'fnd base rates'!L$7)
+($E80*'fnd base rates'!L$8)
+($F80*'fnd base rates'!L$9)
+($G80*'fnd base rates'!L$10)
+($H80*'fnd base rates'!L$11)
+($I80*'fnd base rates'!L$12)
+($J80*'fnd base rates'!L$13)
+($K80*'fnd base rates'!L$14)
+($M80*'fnd base rates'!L$16)
+($N80*'fnd base rates'!L$17)
+($O80*'fnd base rates'!L$18)
+($P80*VLOOKUP($S80+12,rate_basefnd,12)))</f>
        <v>2428.6587999999997</v>
      </c>
      <c r="AE80" s="68">
        <f>(($D80*'fnd base rates'!M$7)
+($E80*'fnd base rates'!M$8)
+($F80*'fnd base rates'!M$9)
+($G80*'fnd base rates'!M$10)
+($H80*'fnd base rates'!M$11)
+($I80*'fnd base rates'!M$12)
+($J80*'fnd base rates'!M$13)
+($K80*'fnd base rates'!M$14)
+($M80*'fnd base rates'!M$16)
+($N80*'fnd base rates'!M$17)
+($O80*'fnd base rates'!M$18)
+($P80*VLOOKUP($S80+12,rate_basefnd,13)))</f>
        <v>0</v>
      </c>
      <c r="AF80" s="3">
        <f t="shared" si="15"/>
        <v>12406.6985632</v>
      </c>
      <c r="AH80" s="205">
        <f t="shared" si="16"/>
        <v>417035044</v>
      </c>
      <c r="AI80" s="3" t="str">
        <f t="shared" si="20"/>
        <v>417</v>
      </c>
      <c r="AJ80" s="1" t="str">
        <f t="shared" si="21"/>
        <v>035</v>
      </c>
      <c r="AK80" s="1" t="str">
        <f t="shared" si="22"/>
        <v>044</v>
      </c>
      <c r="AL80" s="3">
        <f t="shared" si="17"/>
        <v>1</v>
      </c>
      <c r="AM80" s="3">
        <f t="shared" si="9"/>
        <v>1</v>
      </c>
      <c r="AN80" s="3">
        <f t="shared" si="23"/>
        <v>12406.6985632</v>
      </c>
      <c r="AO80" s="3">
        <f t="shared" si="24"/>
        <v>12407</v>
      </c>
      <c r="AP80" s="3">
        <f t="shared" si="18"/>
        <v>-3620</v>
      </c>
      <c r="AQ80" s="3">
        <v>16027</v>
      </c>
      <c r="AS80" s="68"/>
      <c r="AT80" s="68"/>
      <c r="AX80" s="4">
        <f t="shared" si="25"/>
        <v>0</v>
      </c>
      <c r="AZ80" s="4">
        <f t="shared" si="26"/>
        <v>0</v>
      </c>
      <c r="BB80" s="4"/>
    </row>
    <row r="81" spans="1:54" s="3" customFormat="1">
      <c r="A81" s="205" t="str">
        <f t="shared" si="19"/>
        <v>417</v>
      </c>
      <c r="B81" s="1">
        <v>417035133</v>
      </c>
      <c r="C81" s="7" t="s">
        <v>31</v>
      </c>
      <c r="D81" s="8">
        <f>'fnd enro'!D81</f>
        <v>0</v>
      </c>
      <c r="E81" s="8">
        <f>'fnd enro'!E81</f>
        <v>0</v>
      </c>
      <c r="F81" s="8">
        <f>'fnd enro'!F81</f>
        <v>0</v>
      </c>
      <c r="G81" s="8">
        <f>'fnd enro'!G81</f>
        <v>1</v>
      </c>
      <c r="H81" s="8">
        <f>'fnd enro'!H81</f>
        <v>1</v>
      </c>
      <c r="I81" s="8">
        <f>'fnd enro'!I81</f>
        <v>0</v>
      </c>
      <c r="J81" s="8">
        <f>'fnd enro'!J81</f>
        <v>0</v>
      </c>
      <c r="K81" s="9">
        <f>'fnd enro'!K81</f>
        <v>0.08</v>
      </c>
      <c r="L81" s="8">
        <f>'fnd enro'!L81</f>
        <v>0</v>
      </c>
      <c r="M81" s="8">
        <f>'fnd enro'!M81</f>
        <v>0</v>
      </c>
      <c r="N81" s="8">
        <f>'fnd enro'!N81</f>
        <v>0</v>
      </c>
      <c r="O81" s="8">
        <f>'fnd enro'!O81</f>
        <v>0</v>
      </c>
      <c r="P81" s="8">
        <f>'fnd enro'!P81</f>
        <v>0</v>
      </c>
      <c r="Q81" s="8">
        <f>'fnd enro'!R81</f>
        <v>2</v>
      </c>
      <c r="R81" s="9">
        <f t="shared" si="14"/>
        <v>1.0860000000000001</v>
      </c>
      <c r="S81" s="8">
        <f>VALUE('fnd enro'!Q81)</f>
        <v>9</v>
      </c>
      <c r="T81" s="1"/>
      <c r="U81" s="68">
        <f>(($D81*'fnd base rates'!C$7)
+($E81*'fnd base rates'!C$8)
+($F81*'fnd base rates'!C$9)
+($G81*'fnd base rates'!C$10)
+($H81*'fnd base rates'!C$11)
+($I81*'fnd base rates'!C$12)
+($J81*'fnd base rates'!C$13)
+($K81*'fnd base rates'!C$14)
+($M81*'fnd base rates'!C$16)
+($N81*'fnd base rates'!C$17)
+($O81*'fnd base rates'!C$18)
+($P81*VLOOKUP($S81+12,rate_basefnd,3)))
*$R81</f>
        <v>1302.4641264000002</v>
      </c>
      <c r="V81" s="68">
        <f>(($D81*'fnd base rates'!D$7)
+($E81*'fnd base rates'!D$8)
+($F81*'fnd base rates'!D$9)
+($G81*'fnd base rates'!D$10)
+($H81*'fnd base rates'!D$11)
+($I81*'fnd base rates'!D$12)
+($J81*'fnd base rates'!D$13)
+($K81*'fnd base rates'!D$14)
+($M81*'fnd base rates'!D$16)
+($N81*'fnd base rates'!D$17)
+($O81*'fnd base rates'!D$18)
+($P81*VLOOKUP($S81+12,rate_basefnd,4)))
*$R81</f>
        <v>1843.4632800000002</v>
      </c>
      <c r="W81" s="68">
        <f>(($D81*'fnd base rates'!E$7)
+($E81*'fnd base rates'!E$8)
+($F81*'fnd base rates'!E$9)
+($G81*'fnd base rates'!E$10)
+($H81*'fnd base rates'!E$11)
+($I81*'fnd base rates'!E$12)
+($J81*'fnd base rates'!E$13)
+($K81*'fnd base rates'!E$14)
+($M81*'fnd base rates'!E$16)
+($N81*'fnd base rates'!E$17)
+($O81*'fnd base rates'!E$18)
+($P81*VLOOKUP($S81+12,rate_basefnd,5)))
*$R81</f>
        <v>8875.2715776000023</v>
      </c>
      <c r="X81" s="68">
        <f>(($D81*'fnd base rates'!F$7)
+($E81*'fnd base rates'!F$8)
+($F81*'fnd base rates'!F$9)
+($G81*'fnd base rates'!F$10)
+($H81*'fnd base rates'!F$11)
+($I81*'fnd base rates'!F$12)
+($J81*'fnd base rates'!F$13)
+($K81*'fnd base rates'!F$14)
+($M81*'fnd base rates'!F$16)
+($N81*'fnd base rates'!F$17)
+($O81*'fnd base rates'!F$18)
+($P81*VLOOKUP($S81+12,rate_basefnd,6)))
*$R81</f>
        <v>2732.4255216000001</v>
      </c>
      <c r="Y81" s="68">
        <f>(($D81*'fnd base rates'!G$7)
+($E81*'fnd base rates'!G$8)
+($F81*'fnd base rates'!G$9)
+($G81*'fnd base rates'!G$10)
+($H81*'fnd base rates'!G$11)
+($I81*'fnd base rates'!G$12)
+($J81*'fnd base rates'!G$13)
+($K81*'fnd base rates'!G$14)
+($M81*'fnd base rates'!G$16)
+($N81*'fnd base rates'!G$17)
+($O81*'fnd base rates'!G$18)
+($P81*VLOOKUP($S81+12,rate_basefnd,7)))
*$R81</f>
        <v>393.41522880000002</v>
      </c>
      <c r="Z81" s="68">
        <f>(($D81*'fnd base rates'!H$7)
+($E81*'fnd base rates'!H$8)
+($F81*'fnd base rates'!H$9)
+($G81*'fnd base rates'!H$10)
+($H81*'fnd base rates'!H$11)
+($I81*'fnd base rates'!H$12)
+($J81*'fnd base rates'!H$13)
+($K81*'fnd base rates'!H$14)
+($M81*'fnd base rates'!H$16)
+($N81*'fnd base rates'!H$17)
+($O81*'fnd base rates'!H$18)
+($P81*VLOOKUP($S81+12,rate_basefnd,8)))</f>
        <v>1162.6079999999999</v>
      </c>
      <c r="AA81" s="68">
        <f>(($D81*'fnd base rates'!I$7)
+($E81*'fnd base rates'!I$8)
+($F81*'fnd base rates'!I$9)
+($G81*'fnd base rates'!I$10)
+($H81*'fnd base rates'!I$11)
+($I81*'fnd base rates'!I$12)
+($J81*'fnd base rates'!I$13)
+($K81*'fnd base rates'!I$14)
+($M81*'fnd base rates'!I$16)
+($N81*'fnd base rates'!I$17)
+($O81*'fnd base rates'!I$18)
+($P81*VLOOKUP($S81+12,rate_basefnd,9)))
*$R81</f>
        <v>984.26352000000009</v>
      </c>
      <c r="AB81" s="68">
        <f>(($D81*'fnd base rates'!J$7)
+($E81*'fnd base rates'!J$8)
+($F81*'fnd base rates'!J$9)
+($G81*'fnd base rates'!J$10)
+($H81*'fnd base rates'!J$11)
+($I81*'fnd base rates'!J$12)
+($J81*'fnd base rates'!J$13)
+($K81*'fnd base rates'!J$14)
+($M81*'fnd base rates'!J$16)
+($N81*'fnd base rates'!J$17)
+($O81*'fnd base rates'!J$18)
+($P81*VLOOKUP($S81+12,rate_basefnd,10)))
*$R81</f>
        <v>483.25914000000006</v>
      </c>
      <c r="AC81" s="68">
        <f>(($D81*'fnd base rates'!K$7)
+($E81*'fnd base rates'!K$8)
+($F81*'fnd base rates'!K$9)
+($G81*'fnd base rates'!K$10)
+($H81*'fnd base rates'!K$11)
+($I81*'fnd base rates'!K$12)
+($J81*'fnd base rates'!K$13)
+($K81*'fnd base rates'!K$14)
+($M81*'fnd base rates'!K$16)
+($N81*'fnd base rates'!K$17)
+($O81*'fnd base rates'!K$18)
+($P81*VLOOKUP($S81+12,rate_basefnd,11)))
*$R81</f>
        <v>2760.7010519999999</v>
      </c>
      <c r="AD81" s="68">
        <f>(($D81*'fnd base rates'!L$7)
+($E81*'fnd base rates'!L$8)
+($F81*'fnd base rates'!L$9)
+($G81*'fnd base rates'!L$10)
+($H81*'fnd base rates'!L$11)
+($I81*'fnd base rates'!L$12)
+($J81*'fnd base rates'!L$13)
+($K81*'fnd base rates'!L$14)
+($M81*'fnd base rates'!L$16)
+($N81*'fnd base rates'!L$17)
+($O81*'fnd base rates'!L$18)
+($P81*VLOOKUP($S81+12,rate_basefnd,12)))</f>
        <v>4690.9475999999995</v>
      </c>
      <c r="AE81" s="68">
        <f>(($D81*'fnd base rates'!M$7)
+($E81*'fnd base rates'!M$8)
+($F81*'fnd base rates'!M$9)
+($G81*'fnd base rates'!M$10)
+($H81*'fnd base rates'!M$11)
+($I81*'fnd base rates'!M$12)
+($J81*'fnd base rates'!M$13)
+($K81*'fnd base rates'!M$14)
+($M81*'fnd base rates'!M$16)
+($N81*'fnd base rates'!M$17)
+($O81*'fnd base rates'!M$18)
+($P81*VLOOKUP($S81+12,rate_basefnd,13)))</f>
        <v>0</v>
      </c>
      <c r="AF81" s="3">
        <f t="shared" si="15"/>
        <v>25228.8190464</v>
      </c>
      <c r="AH81" s="205">
        <f t="shared" si="16"/>
        <v>417035133</v>
      </c>
      <c r="AI81" s="3" t="str">
        <f t="shared" si="20"/>
        <v>417</v>
      </c>
      <c r="AJ81" s="1" t="str">
        <f t="shared" si="21"/>
        <v>035</v>
      </c>
      <c r="AK81" s="1" t="str">
        <f t="shared" si="22"/>
        <v>133</v>
      </c>
      <c r="AL81" s="3">
        <f t="shared" si="17"/>
        <v>1</v>
      </c>
      <c r="AM81" s="3">
        <f t="shared" si="9"/>
        <v>2</v>
      </c>
      <c r="AN81" s="3">
        <f t="shared" si="23"/>
        <v>25228.8190464</v>
      </c>
      <c r="AO81" s="3">
        <f t="shared" si="24"/>
        <v>12614</v>
      </c>
      <c r="AP81" s="3">
        <f t="shared" si="18"/>
        <v>-7509</v>
      </c>
      <c r="AQ81" s="3">
        <v>20123</v>
      </c>
      <c r="AS81" s="68"/>
      <c r="AT81" s="68"/>
      <c r="AX81" s="4">
        <f t="shared" si="25"/>
        <v>0</v>
      </c>
      <c r="AZ81" s="4">
        <f t="shared" si="26"/>
        <v>0</v>
      </c>
      <c r="BB81" s="4"/>
    </row>
    <row r="82" spans="1:54" s="3" customFormat="1">
      <c r="A82" s="205" t="str">
        <f t="shared" si="19"/>
        <v>417</v>
      </c>
      <c r="B82" s="1">
        <v>417035244</v>
      </c>
      <c r="C82" s="7" t="s">
        <v>31</v>
      </c>
      <c r="D82" s="8">
        <f>'fnd enro'!D82</f>
        <v>0</v>
      </c>
      <c r="E82" s="8">
        <f>'fnd enro'!E82</f>
        <v>0</v>
      </c>
      <c r="F82" s="8">
        <f>'fnd enro'!F82</f>
        <v>0</v>
      </c>
      <c r="G82" s="8">
        <f>'fnd enro'!G82</f>
        <v>0</v>
      </c>
      <c r="H82" s="8">
        <f>'fnd enro'!H82</f>
        <v>3</v>
      </c>
      <c r="I82" s="8">
        <f>'fnd enro'!I82</f>
        <v>0</v>
      </c>
      <c r="J82" s="8">
        <f>'fnd enro'!J82</f>
        <v>0</v>
      </c>
      <c r="K82" s="9">
        <f>'fnd enro'!K82</f>
        <v>0.12</v>
      </c>
      <c r="L82" s="8">
        <f>'fnd enro'!L82</f>
        <v>0</v>
      </c>
      <c r="M82" s="8">
        <f>'fnd enro'!M82</f>
        <v>0</v>
      </c>
      <c r="N82" s="8">
        <f>'fnd enro'!N82</f>
        <v>2</v>
      </c>
      <c r="O82" s="8">
        <f>'fnd enro'!O82</f>
        <v>0</v>
      </c>
      <c r="P82" s="8">
        <f>'fnd enro'!P82</f>
        <v>3</v>
      </c>
      <c r="Q82" s="8">
        <f>'fnd enro'!R82</f>
        <v>3</v>
      </c>
      <c r="R82" s="9">
        <f t="shared" si="14"/>
        <v>1.0860000000000001</v>
      </c>
      <c r="S82" s="8">
        <f>VALUE('fnd enro'!Q82)</f>
        <v>10</v>
      </c>
      <c r="T82" s="1"/>
      <c r="U82" s="68">
        <f>(($D82*'fnd base rates'!C$7)
+($E82*'fnd base rates'!C$8)
+($F82*'fnd base rates'!C$9)
+($G82*'fnd base rates'!C$10)
+($H82*'fnd base rates'!C$11)
+($I82*'fnd base rates'!C$12)
+($J82*'fnd base rates'!C$13)
+($K82*'fnd base rates'!C$14)
+($M82*'fnd base rates'!C$16)
+($N82*'fnd base rates'!C$17)
+($O82*'fnd base rates'!C$18)
+($P82*VLOOKUP($S82+12,rate_basefnd,3)))
*$R82</f>
        <v>2607.6310896000005</v>
      </c>
      <c r="V82" s="68">
        <f>(($D82*'fnd base rates'!D$7)
+($E82*'fnd base rates'!D$8)
+($F82*'fnd base rates'!D$9)
+($G82*'fnd base rates'!D$10)
+($H82*'fnd base rates'!D$11)
+($I82*'fnd base rates'!D$12)
+($J82*'fnd base rates'!D$13)
+($K82*'fnd base rates'!D$14)
+($M82*'fnd base rates'!D$16)
+($N82*'fnd base rates'!D$17)
+($O82*'fnd base rates'!D$18)
+($P82*VLOOKUP($S82+12,rate_basefnd,4)))
*$R82</f>
        <v>5024.7699600000005</v>
      </c>
      <c r="W82" s="68">
        <f>(($D82*'fnd base rates'!E$7)
+($E82*'fnd base rates'!E$8)
+($F82*'fnd base rates'!E$9)
+($G82*'fnd base rates'!E$10)
+($H82*'fnd base rates'!E$11)
+($I82*'fnd base rates'!E$12)
+($J82*'fnd base rates'!E$13)
+($K82*'fnd base rates'!E$14)
+($M82*'fnd base rates'!E$16)
+($N82*'fnd base rates'!E$17)
+($O82*'fnd base rates'!E$18)
+($P82*VLOOKUP($S82+12,rate_basefnd,5)))
*$R82</f>
        <v>33253.170566400004</v>
      </c>
      <c r="X82" s="68">
        <f>(($D82*'fnd base rates'!F$7)
+($E82*'fnd base rates'!F$8)
+($F82*'fnd base rates'!F$9)
+($G82*'fnd base rates'!F$10)
+($H82*'fnd base rates'!F$11)
+($I82*'fnd base rates'!F$12)
+($J82*'fnd base rates'!F$13)
+($K82*'fnd base rates'!F$14)
+($M82*'fnd base rates'!F$16)
+($N82*'fnd base rates'!F$17)
+($O82*'fnd base rates'!F$18)
+($P82*VLOOKUP($S82+12,rate_basefnd,6)))
*$R82</f>
        <v>4134.3351024000003</v>
      </c>
      <c r="Y82" s="68">
        <f>(($D82*'fnd base rates'!G$7)
+($E82*'fnd base rates'!G$8)
+($F82*'fnd base rates'!G$9)
+($G82*'fnd base rates'!G$10)
+($H82*'fnd base rates'!G$11)
+($I82*'fnd base rates'!G$12)
+($J82*'fnd base rates'!G$13)
+($K82*'fnd base rates'!G$14)
+($M82*'fnd base rates'!G$16)
+($N82*'fnd base rates'!G$17)
+($O82*'fnd base rates'!G$18)
+($P82*VLOOKUP($S82+12,rate_basefnd,7)))
*$R82</f>
        <v>1589.0039232000004</v>
      </c>
      <c r="Z82" s="68">
        <f>(($D82*'fnd base rates'!H$7)
+($E82*'fnd base rates'!H$8)
+($F82*'fnd base rates'!H$9)
+($G82*'fnd base rates'!H$10)
+($H82*'fnd base rates'!H$11)
+($I82*'fnd base rates'!H$12)
+($J82*'fnd base rates'!H$13)
+($K82*'fnd base rates'!H$14)
+($M82*'fnd base rates'!H$16)
+($N82*'fnd base rates'!H$17)
+($O82*'fnd base rates'!H$18)
+($P82*VLOOKUP($S82+12,rate_basefnd,8)))</f>
        <v>2185.2019999999998</v>
      </c>
      <c r="AA82" s="68">
        <f>(($D82*'fnd base rates'!I$7)
+($E82*'fnd base rates'!I$8)
+($F82*'fnd base rates'!I$9)
+($G82*'fnd base rates'!I$10)
+($H82*'fnd base rates'!I$11)
+($I82*'fnd base rates'!I$12)
+($J82*'fnd base rates'!I$13)
+($K82*'fnd base rates'!I$14)
+($M82*'fnd base rates'!I$16)
+($N82*'fnd base rates'!I$17)
+($O82*'fnd base rates'!I$18)
+($P82*VLOOKUP($S82+12,rate_basefnd,9)))
*$R82</f>
        <v>2385.9311400000006</v>
      </c>
      <c r="AB82" s="68">
        <f>(($D82*'fnd base rates'!J$7)
+($E82*'fnd base rates'!J$8)
+($F82*'fnd base rates'!J$9)
+($G82*'fnd base rates'!J$10)
+($H82*'fnd base rates'!J$11)
+($I82*'fnd base rates'!J$12)
+($J82*'fnd base rates'!J$13)
+($K82*'fnd base rates'!J$14)
+($M82*'fnd base rates'!J$16)
+($N82*'fnd base rates'!J$17)
+($O82*'fnd base rates'!J$18)
+($P82*VLOOKUP($S82+12,rate_basefnd,10)))
*$R82</f>
        <v>4601.7512400000005</v>
      </c>
      <c r="AC82" s="68">
        <f>(($D82*'fnd base rates'!K$7)
+($E82*'fnd base rates'!K$8)
+($F82*'fnd base rates'!K$9)
+($G82*'fnd base rates'!K$10)
+($H82*'fnd base rates'!K$11)
+($I82*'fnd base rates'!K$12)
+($J82*'fnd base rates'!K$13)
+($K82*'fnd base rates'!K$14)
+($M82*'fnd base rates'!K$16)
+($N82*'fnd base rates'!K$17)
+($O82*'fnd base rates'!K$18)
+($P82*VLOOKUP($S82+12,rate_basefnd,11)))
*$R82</f>
        <v>5131.1849280000006</v>
      </c>
      <c r="AD82" s="68">
        <f>(($D82*'fnd base rates'!L$7)
+($E82*'fnd base rates'!L$8)
+($F82*'fnd base rates'!L$9)
+($G82*'fnd base rates'!L$10)
+($H82*'fnd base rates'!L$11)
+($I82*'fnd base rates'!L$12)
+($J82*'fnd base rates'!L$13)
+($K82*'fnd base rates'!L$14)
+($M82*'fnd base rates'!L$16)
+($N82*'fnd base rates'!L$17)
+($O82*'fnd base rates'!L$18)
+($P82*VLOOKUP($S82+12,rate_basefnd,12)))</f>
        <v>11092.556399999999</v>
      </c>
      <c r="AE82" s="68">
        <f>(($D82*'fnd base rates'!M$7)
+($E82*'fnd base rates'!M$8)
+($F82*'fnd base rates'!M$9)
+($G82*'fnd base rates'!M$10)
+($H82*'fnd base rates'!M$11)
+($I82*'fnd base rates'!M$12)
+($J82*'fnd base rates'!M$13)
+($K82*'fnd base rates'!M$14)
+($M82*'fnd base rates'!M$16)
+($N82*'fnd base rates'!M$17)
+($O82*'fnd base rates'!M$18)
+($P82*VLOOKUP($S82+12,rate_basefnd,13)))</f>
        <v>0</v>
      </c>
      <c r="AF82" s="3">
        <f t="shared" si="15"/>
        <v>72005.536349599992</v>
      </c>
      <c r="AH82" s="205">
        <f t="shared" si="16"/>
        <v>417035244</v>
      </c>
      <c r="AI82" s="3" t="str">
        <f t="shared" si="20"/>
        <v>417</v>
      </c>
      <c r="AJ82" s="1" t="str">
        <f t="shared" si="21"/>
        <v>035</v>
      </c>
      <c r="AK82" s="1" t="str">
        <f t="shared" si="22"/>
        <v>244</v>
      </c>
      <c r="AL82" s="3">
        <f t="shared" si="17"/>
        <v>1</v>
      </c>
      <c r="AM82" s="3">
        <f t="shared" si="9"/>
        <v>3</v>
      </c>
      <c r="AN82" s="3">
        <f t="shared" si="23"/>
        <v>72005.536349599992</v>
      </c>
      <c r="AO82" s="3">
        <f t="shared" si="24"/>
        <v>24002</v>
      </c>
      <c r="AP82" s="3">
        <f t="shared" si="18"/>
        <v>2850</v>
      </c>
      <c r="AQ82" s="3">
        <v>21152</v>
      </c>
      <c r="AS82" s="68"/>
      <c r="AT82" s="68"/>
      <c r="AX82" s="4">
        <f t="shared" si="25"/>
        <v>0</v>
      </c>
      <c r="AZ82" s="4">
        <f t="shared" si="26"/>
        <v>0</v>
      </c>
      <c r="BB82" s="4"/>
    </row>
    <row r="83" spans="1:54" s="3" customFormat="1">
      <c r="A83" s="205" t="str">
        <f t="shared" si="19"/>
        <v>417</v>
      </c>
      <c r="B83" s="1">
        <v>417035285</v>
      </c>
      <c r="C83" s="7" t="s">
        <v>31</v>
      </c>
      <c r="D83" s="8">
        <f>'fnd enro'!D83</f>
        <v>0</v>
      </c>
      <c r="E83" s="8">
        <f>'fnd enro'!E83</f>
        <v>0</v>
      </c>
      <c r="F83" s="8">
        <f>'fnd enro'!F83</f>
        <v>0</v>
      </c>
      <c r="G83" s="8">
        <f>'fnd enro'!G83</f>
        <v>0</v>
      </c>
      <c r="H83" s="8">
        <f>'fnd enro'!H83</f>
        <v>1</v>
      </c>
      <c r="I83" s="8">
        <f>'fnd enro'!I83</f>
        <v>0</v>
      </c>
      <c r="J83" s="8">
        <f>'fnd enro'!J83</f>
        <v>0</v>
      </c>
      <c r="K83" s="9">
        <f>'fnd enro'!K83</f>
        <v>0.04</v>
      </c>
      <c r="L83" s="8">
        <f>'fnd enro'!L83</f>
        <v>0</v>
      </c>
      <c r="M83" s="8">
        <f>'fnd enro'!M83</f>
        <v>0</v>
      </c>
      <c r="N83" s="8">
        <f>'fnd enro'!N83</f>
        <v>0</v>
      </c>
      <c r="O83" s="8">
        <f>'fnd enro'!O83</f>
        <v>0</v>
      </c>
      <c r="P83" s="8">
        <f>'fnd enro'!P83</f>
        <v>0</v>
      </c>
      <c r="Q83" s="8">
        <f>'fnd enro'!R83</f>
        <v>1</v>
      </c>
      <c r="R83" s="9">
        <f t="shared" si="14"/>
        <v>1.0860000000000001</v>
      </c>
      <c r="S83" s="8">
        <f>VALUE('fnd enro'!Q83)</f>
        <v>9</v>
      </c>
      <c r="T83" s="1"/>
      <c r="U83" s="68">
        <f>(($D83*'fnd base rates'!C$7)
+($E83*'fnd base rates'!C$8)
+($F83*'fnd base rates'!C$9)
+($G83*'fnd base rates'!C$10)
+($H83*'fnd base rates'!C$11)
+($I83*'fnd base rates'!C$12)
+($J83*'fnd base rates'!C$13)
+($K83*'fnd base rates'!C$14)
+($M83*'fnd base rates'!C$16)
+($N83*'fnd base rates'!C$17)
+($O83*'fnd base rates'!C$18)
+($P83*VLOOKUP($S83+12,rate_basefnd,3)))
*$R83</f>
        <v>651.23206320000008</v>
      </c>
      <c r="V83" s="68">
        <f>(($D83*'fnd base rates'!D$7)
+($E83*'fnd base rates'!D$8)
+($F83*'fnd base rates'!D$9)
+($G83*'fnd base rates'!D$10)
+($H83*'fnd base rates'!D$11)
+($I83*'fnd base rates'!D$12)
+($J83*'fnd base rates'!D$13)
+($K83*'fnd base rates'!D$14)
+($M83*'fnd base rates'!D$16)
+($N83*'fnd base rates'!D$17)
+($O83*'fnd base rates'!D$18)
+($P83*VLOOKUP($S83+12,rate_basefnd,4)))
*$R83</f>
        <v>921.73164000000008</v>
      </c>
      <c r="W83" s="68">
        <f>(($D83*'fnd base rates'!E$7)
+($E83*'fnd base rates'!E$8)
+($F83*'fnd base rates'!E$9)
+($G83*'fnd base rates'!E$10)
+($H83*'fnd base rates'!E$11)
+($I83*'fnd base rates'!E$12)
+($J83*'fnd base rates'!E$13)
+($K83*'fnd base rates'!E$14)
+($M83*'fnd base rates'!E$16)
+($N83*'fnd base rates'!E$17)
+($O83*'fnd base rates'!E$18)
+($P83*VLOOKUP($S83+12,rate_basefnd,5)))
*$R83</f>
        <v>4184.0656488000004</v>
      </c>
      <c r="X83" s="68">
        <f>(($D83*'fnd base rates'!F$7)
+($E83*'fnd base rates'!F$8)
+($F83*'fnd base rates'!F$9)
+($G83*'fnd base rates'!F$10)
+($H83*'fnd base rates'!F$11)
+($I83*'fnd base rates'!F$12)
+($J83*'fnd base rates'!F$13)
+($K83*'fnd base rates'!F$14)
+($M83*'fnd base rates'!F$16)
+($N83*'fnd base rates'!F$17)
+($O83*'fnd base rates'!F$18)
+($P83*VLOOKUP($S83+12,rate_basefnd,6)))
*$R83</f>
        <v>1214.3791008000001</v>
      </c>
      <c r="Y83" s="68">
        <f>(($D83*'fnd base rates'!G$7)
+($E83*'fnd base rates'!G$8)
+($F83*'fnd base rates'!G$9)
+($G83*'fnd base rates'!G$10)
+($H83*'fnd base rates'!G$11)
+($I83*'fnd base rates'!G$12)
+($J83*'fnd base rates'!G$13)
+($K83*'fnd base rates'!G$14)
+($M83*'fnd base rates'!G$16)
+($N83*'fnd base rates'!G$17)
+($O83*'fnd base rates'!G$18)
+($P83*VLOOKUP($S83+12,rate_basefnd,7)))
*$R83</f>
        <v>203.7231744</v>
      </c>
      <c r="Z83" s="68">
        <f>(($D83*'fnd base rates'!H$7)
+($E83*'fnd base rates'!H$8)
+($F83*'fnd base rates'!H$9)
+($G83*'fnd base rates'!H$10)
+($H83*'fnd base rates'!H$11)
+($I83*'fnd base rates'!H$12)
+($J83*'fnd base rates'!H$13)
+($K83*'fnd base rates'!H$14)
+($M83*'fnd base rates'!H$16)
+($N83*'fnd base rates'!H$17)
+($O83*'fnd base rates'!H$18)
+($P83*VLOOKUP($S83+12,rate_basefnd,8)))</f>
        <v>581.30399999999997</v>
      </c>
      <c r="AA83" s="68">
        <f>(($D83*'fnd base rates'!I$7)
+($E83*'fnd base rates'!I$8)
+($F83*'fnd base rates'!I$9)
+($G83*'fnd base rates'!I$10)
+($H83*'fnd base rates'!I$11)
+($I83*'fnd base rates'!I$12)
+($J83*'fnd base rates'!I$13)
+($K83*'fnd base rates'!I$14)
+($M83*'fnd base rates'!I$16)
+($N83*'fnd base rates'!I$17)
+($O83*'fnd base rates'!I$18)
+($P83*VLOOKUP($S83+12,rate_basefnd,9)))
*$R83</f>
        <v>492.13176000000004</v>
      </c>
      <c r="AB83" s="68">
        <f>(($D83*'fnd base rates'!J$7)
+($E83*'fnd base rates'!J$8)
+($F83*'fnd base rates'!J$9)
+($G83*'fnd base rates'!J$10)
+($H83*'fnd base rates'!J$11)
+($I83*'fnd base rates'!J$12)
+($J83*'fnd base rates'!J$13)
+($K83*'fnd base rates'!J$14)
+($M83*'fnd base rates'!J$16)
+($N83*'fnd base rates'!J$17)
+($O83*'fnd base rates'!J$18)
+($P83*VLOOKUP($S83+12,rate_basefnd,10)))
*$R83</f>
        <v>299.75772000000001</v>
      </c>
      <c r="AC83" s="68">
        <f>(($D83*'fnd base rates'!K$7)
+($E83*'fnd base rates'!K$8)
+($F83*'fnd base rates'!K$9)
+($G83*'fnd base rates'!K$10)
+($H83*'fnd base rates'!K$11)
+($I83*'fnd base rates'!K$12)
+($J83*'fnd base rates'!K$13)
+($K83*'fnd base rates'!K$14)
+($M83*'fnd base rates'!K$16)
+($N83*'fnd base rates'!K$17)
+($O83*'fnd base rates'!K$18)
+($P83*VLOOKUP($S83+12,rate_basefnd,11)))
*$R83</f>
        <v>1429.7146559999999</v>
      </c>
      <c r="AD83" s="68">
        <f>(($D83*'fnd base rates'!L$7)
+($E83*'fnd base rates'!L$8)
+($F83*'fnd base rates'!L$9)
+($G83*'fnd base rates'!L$10)
+($H83*'fnd base rates'!L$11)
+($I83*'fnd base rates'!L$12)
+($J83*'fnd base rates'!L$13)
+($K83*'fnd base rates'!L$14)
+($M83*'fnd base rates'!L$16)
+($N83*'fnd base rates'!L$17)
+($O83*'fnd base rates'!L$18)
+($P83*VLOOKUP($S83+12,rate_basefnd,12)))</f>
        <v>2428.6587999999997</v>
      </c>
      <c r="AE83" s="68">
        <f>(($D83*'fnd base rates'!M$7)
+($E83*'fnd base rates'!M$8)
+($F83*'fnd base rates'!M$9)
+($G83*'fnd base rates'!M$10)
+($H83*'fnd base rates'!M$11)
+($I83*'fnd base rates'!M$12)
+($J83*'fnd base rates'!M$13)
+($K83*'fnd base rates'!M$14)
+($M83*'fnd base rates'!M$16)
+($N83*'fnd base rates'!M$17)
+($O83*'fnd base rates'!M$18)
+($P83*VLOOKUP($S83+12,rate_basefnd,13)))</f>
        <v>0</v>
      </c>
      <c r="AF83" s="3">
        <f t="shared" si="15"/>
        <v>12406.6985632</v>
      </c>
      <c r="AH83" s="205">
        <f t="shared" si="16"/>
        <v>417035285</v>
      </c>
      <c r="AI83" s="3" t="str">
        <f t="shared" si="20"/>
        <v>417</v>
      </c>
      <c r="AJ83" s="1" t="str">
        <f t="shared" si="21"/>
        <v>035</v>
      </c>
      <c r="AK83" s="1" t="str">
        <f t="shared" si="22"/>
        <v>285</v>
      </c>
      <c r="AL83" s="3">
        <f t="shared" si="17"/>
        <v>1</v>
      </c>
      <c r="AM83" s="3">
        <f t="shared" si="9"/>
        <v>1</v>
      </c>
      <c r="AN83" s="3">
        <f t="shared" si="23"/>
        <v>12406.6985632</v>
      </c>
      <c r="AO83" s="3">
        <f t="shared" si="24"/>
        <v>12407</v>
      </c>
      <c r="AP83" s="3">
        <f t="shared" si="18"/>
        <v>-1027</v>
      </c>
      <c r="AQ83" s="3">
        <v>13434</v>
      </c>
      <c r="AS83" s="68"/>
      <c r="AT83" s="68"/>
      <c r="AX83" s="4">
        <f t="shared" si="25"/>
        <v>0</v>
      </c>
      <c r="AZ83" s="4">
        <f t="shared" si="26"/>
        <v>0</v>
      </c>
      <c r="BB83" s="4"/>
    </row>
    <row r="84" spans="1:54" s="3" customFormat="1">
      <c r="A84" s="205" t="str">
        <f t="shared" si="19"/>
        <v>418</v>
      </c>
      <c r="B84" s="1">
        <v>418100014</v>
      </c>
      <c r="C84" s="7" t="s">
        <v>33</v>
      </c>
      <c r="D84" s="8">
        <f>'fnd enro'!D84</f>
        <v>0</v>
      </c>
      <c r="E84" s="8">
        <f>'fnd enro'!E84</f>
        <v>0</v>
      </c>
      <c r="F84" s="8">
        <f>'fnd enro'!F84</f>
        <v>0</v>
      </c>
      <c r="G84" s="8">
        <f>'fnd enro'!G84</f>
        <v>0</v>
      </c>
      <c r="H84" s="8">
        <f>'fnd enro'!H84</f>
        <v>2</v>
      </c>
      <c r="I84" s="8">
        <f>'fnd enro'!I84</f>
        <v>0</v>
      </c>
      <c r="J84" s="8">
        <f>'fnd enro'!J84</f>
        <v>0</v>
      </c>
      <c r="K84" s="9">
        <f>'fnd enro'!K84</f>
        <v>0.08</v>
      </c>
      <c r="L84" s="8">
        <f>'fnd enro'!L84</f>
        <v>0</v>
      </c>
      <c r="M84" s="8">
        <f>'fnd enro'!M84</f>
        <v>0</v>
      </c>
      <c r="N84" s="8">
        <f>'fnd enro'!N84</f>
        <v>0</v>
      </c>
      <c r="O84" s="8">
        <f>'fnd enro'!O84</f>
        <v>0</v>
      </c>
      <c r="P84" s="8">
        <f>'fnd enro'!P84</f>
        <v>0</v>
      </c>
      <c r="Q84" s="8">
        <f>'fnd enro'!R84</f>
        <v>2</v>
      </c>
      <c r="R84" s="9">
        <f t="shared" si="14"/>
        <v>1.0149999999999999</v>
      </c>
      <c r="S84" s="8">
        <f>VALUE('fnd enro'!Q84)</f>
        <v>5</v>
      </c>
      <c r="T84" s="1"/>
      <c r="U84" s="68">
        <f>(($D84*'fnd base rates'!C$7)
+($E84*'fnd base rates'!C$8)
+($F84*'fnd base rates'!C$9)
+($G84*'fnd base rates'!C$10)
+($H84*'fnd base rates'!C$11)
+($I84*'fnd base rates'!C$12)
+($J84*'fnd base rates'!C$13)
+($K84*'fnd base rates'!C$14)
+($M84*'fnd base rates'!C$16)
+($N84*'fnd base rates'!C$17)
+($O84*'fnd base rates'!C$18)
+($P84*VLOOKUP($S84+12,rate_basefnd,3)))
*$R84</f>
        <v>1217.312236</v>
      </c>
      <c r="V84" s="68">
        <f>(($D84*'fnd base rates'!D$7)
+($E84*'fnd base rates'!D$8)
+($F84*'fnd base rates'!D$9)
+($G84*'fnd base rates'!D$10)
+($H84*'fnd base rates'!D$11)
+($I84*'fnd base rates'!D$12)
+($J84*'fnd base rates'!D$13)
+($K84*'fnd base rates'!D$14)
+($M84*'fnd base rates'!D$16)
+($N84*'fnd base rates'!D$17)
+($O84*'fnd base rates'!D$18)
+($P84*VLOOKUP($S84+12,rate_basefnd,4)))
*$R84</f>
        <v>1722.9422</v>
      </c>
      <c r="W84" s="68">
        <f>(($D84*'fnd base rates'!E$7)
+($E84*'fnd base rates'!E$8)
+($F84*'fnd base rates'!E$9)
+($G84*'fnd base rates'!E$10)
+($H84*'fnd base rates'!E$11)
+($I84*'fnd base rates'!E$12)
+($J84*'fnd base rates'!E$13)
+($K84*'fnd base rates'!E$14)
+($M84*'fnd base rates'!E$16)
+($N84*'fnd base rates'!E$17)
+($O84*'fnd base rates'!E$18)
+($P84*VLOOKUP($S84+12,rate_basefnd,5)))
*$R84</f>
        <v>7821.0435239999997</v>
      </c>
      <c r="X84" s="68">
        <f>(($D84*'fnd base rates'!F$7)
+($E84*'fnd base rates'!F$8)
+($F84*'fnd base rates'!F$9)
+($G84*'fnd base rates'!F$10)
+($H84*'fnd base rates'!F$11)
+($I84*'fnd base rates'!F$12)
+($J84*'fnd base rates'!F$13)
+($K84*'fnd base rates'!F$14)
+($M84*'fnd base rates'!F$16)
+($N84*'fnd base rates'!F$17)
+($O84*'fnd base rates'!F$18)
+($P84*VLOOKUP($S84+12,rate_basefnd,6)))
*$R84</f>
        <v>2269.9719839999998</v>
      </c>
      <c r="Y84" s="68">
        <f>(($D84*'fnd base rates'!G$7)
+($E84*'fnd base rates'!G$8)
+($F84*'fnd base rates'!G$9)
+($G84*'fnd base rates'!G$10)
+($H84*'fnd base rates'!G$11)
+($I84*'fnd base rates'!G$12)
+($J84*'fnd base rates'!G$13)
+($K84*'fnd base rates'!G$14)
+($M84*'fnd base rates'!G$16)
+($N84*'fnd base rates'!G$17)
+($O84*'fnd base rates'!G$18)
+($P84*VLOOKUP($S84+12,rate_basefnd,7)))
*$R84</f>
        <v>380.80851199999995</v>
      </c>
      <c r="Z84" s="68">
        <f>(($D84*'fnd base rates'!H$7)
+($E84*'fnd base rates'!H$8)
+($F84*'fnd base rates'!H$9)
+($G84*'fnd base rates'!H$10)
+($H84*'fnd base rates'!H$11)
+($I84*'fnd base rates'!H$12)
+($J84*'fnd base rates'!H$13)
+($K84*'fnd base rates'!H$14)
+($M84*'fnd base rates'!H$16)
+($N84*'fnd base rates'!H$17)
+($O84*'fnd base rates'!H$18)
+($P84*VLOOKUP($S84+12,rate_basefnd,8)))</f>
        <v>1162.6079999999999</v>
      </c>
      <c r="AA84" s="68">
        <f>(($D84*'fnd base rates'!I$7)
+($E84*'fnd base rates'!I$8)
+($F84*'fnd base rates'!I$9)
+($G84*'fnd base rates'!I$10)
+($H84*'fnd base rates'!I$11)
+($I84*'fnd base rates'!I$12)
+($J84*'fnd base rates'!I$13)
+($K84*'fnd base rates'!I$14)
+($M84*'fnd base rates'!I$16)
+($N84*'fnd base rates'!I$17)
+($O84*'fnd base rates'!I$18)
+($P84*VLOOKUP($S84+12,rate_basefnd,9)))
*$R84</f>
        <v>919.91480000000001</v>
      </c>
      <c r="AB84" s="68">
        <f>(($D84*'fnd base rates'!J$7)
+($E84*'fnd base rates'!J$8)
+($F84*'fnd base rates'!J$9)
+($G84*'fnd base rates'!J$10)
+($H84*'fnd base rates'!J$11)
+($I84*'fnd base rates'!J$12)
+($J84*'fnd base rates'!J$13)
+($K84*'fnd base rates'!J$14)
+($M84*'fnd base rates'!J$16)
+($N84*'fnd base rates'!J$17)
+($O84*'fnd base rates'!J$18)
+($P84*VLOOKUP($S84+12,rate_basefnd,10)))
*$R84</f>
        <v>560.3205999999999</v>
      </c>
      <c r="AC84" s="68">
        <f>(($D84*'fnd base rates'!K$7)
+($E84*'fnd base rates'!K$8)
+($F84*'fnd base rates'!K$9)
+($G84*'fnd base rates'!K$10)
+($H84*'fnd base rates'!K$11)
+($I84*'fnd base rates'!K$12)
+($J84*'fnd base rates'!K$13)
+($K84*'fnd base rates'!K$14)
+($M84*'fnd base rates'!K$16)
+($N84*'fnd base rates'!K$17)
+($O84*'fnd base rates'!K$18)
+($P84*VLOOKUP($S84+12,rate_basefnd,11)))
*$R84</f>
        <v>2672.4868799999995</v>
      </c>
      <c r="AD84" s="68">
        <f>(($D84*'fnd base rates'!L$7)
+($E84*'fnd base rates'!L$8)
+($F84*'fnd base rates'!L$9)
+($G84*'fnd base rates'!L$10)
+($H84*'fnd base rates'!L$11)
+($I84*'fnd base rates'!L$12)
+($J84*'fnd base rates'!L$13)
+($K84*'fnd base rates'!L$14)
+($M84*'fnd base rates'!L$16)
+($N84*'fnd base rates'!L$17)
+($O84*'fnd base rates'!L$18)
+($P84*VLOOKUP($S84+12,rate_basefnd,12)))</f>
        <v>4857.3175999999994</v>
      </c>
      <c r="AE84" s="68">
        <f>(($D84*'fnd base rates'!M$7)
+($E84*'fnd base rates'!M$8)
+($F84*'fnd base rates'!M$9)
+($G84*'fnd base rates'!M$10)
+($H84*'fnd base rates'!M$11)
+($I84*'fnd base rates'!M$12)
+($J84*'fnd base rates'!M$13)
+($K84*'fnd base rates'!M$14)
+($M84*'fnd base rates'!M$16)
+($N84*'fnd base rates'!M$17)
+($O84*'fnd base rates'!M$18)
+($P84*VLOOKUP($S84+12,rate_basefnd,13)))</f>
        <v>0</v>
      </c>
      <c r="AF84" s="3">
        <f t="shared" si="15"/>
        <v>23584.726335999996</v>
      </c>
      <c r="AH84" s="205">
        <f t="shared" si="16"/>
        <v>418100014</v>
      </c>
      <c r="AI84" s="3" t="str">
        <f t="shared" si="20"/>
        <v>418</v>
      </c>
      <c r="AJ84" s="1" t="str">
        <f t="shared" si="21"/>
        <v>100</v>
      </c>
      <c r="AK84" s="1" t="str">
        <f t="shared" si="22"/>
        <v>014</v>
      </c>
      <c r="AL84" s="3">
        <f t="shared" si="17"/>
        <v>1</v>
      </c>
      <c r="AM84" s="3">
        <f t="shared" si="9"/>
        <v>2</v>
      </c>
      <c r="AN84" s="3">
        <f t="shared" si="23"/>
        <v>23584.726335999996</v>
      </c>
      <c r="AO84" s="3">
        <f t="shared" si="24"/>
        <v>11792</v>
      </c>
      <c r="AP84" s="3">
        <f t="shared" si="18"/>
        <v>-7634</v>
      </c>
      <c r="AQ84" s="3">
        <v>19426</v>
      </c>
      <c r="AS84" s="68"/>
      <c r="AT84" s="68"/>
      <c r="AX84" s="4">
        <f t="shared" si="25"/>
        <v>0</v>
      </c>
      <c r="AZ84" s="4">
        <f t="shared" si="26"/>
        <v>0</v>
      </c>
      <c r="BB84" s="4"/>
    </row>
    <row r="85" spans="1:54" s="3" customFormat="1">
      <c r="A85" s="205" t="str">
        <f t="shared" si="19"/>
        <v>418</v>
      </c>
      <c r="B85" s="1">
        <v>418100100</v>
      </c>
      <c r="C85" s="7" t="s">
        <v>33</v>
      </c>
      <c r="D85" s="8">
        <f>'fnd enro'!D85</f>
        <v>0</v>
      </c>
      <c r="E85" s="8">
        <f>'fnd enro'!E85</f>
        <v>0</v>
      </c>
      <c r="F85" s="8">
        <f>'fnd enro'!F85</f>
        <v>0</v>
      </c>
      <c r="G85" s="8">
        <f>'fnd enro'!G85</f>
        <v>0</v>
      </c>
      <c r="H85" s="8">
        <f>'fnd enro'!H85</f>
        <v>286</v>
      </c>
      <c r="I85" s="8">
        <f>'fnd enro'!I85</f>
        <v>0</v>
      </c>
      <c r="J85" s="8">
        <f>'fnd enro'!J85</f>
        <v>0</v>
      </c>
      <c r="K85" s="9">
        <f>'fnd enro'!K85</f>
        <v>11.44</v>
      </c>
      <c r="L85" s="8">
        <f>'fnd enro'!L85</f>
        <v>0</v>
      </c>
      <c r="M85" s="8">
        <f>'fnd enro'!M85</f>
        <v>0</v>
      </c>
      <c r="N85" s="8">
        <f>'fnd enro'!N85</f>
        <v>32</v>
      </c>
      <c r="O85" s="8">
        <f>'fnd enro'!O85</f>
        <v>0</v>
      </c>
      <c r="P85" s="8">
        <f>'fnd enro'!P85</f>
        <v>164</v>
      </c>
      <c r="Q85" s="8">
        <f>'fnd enro'!R85</f>
        <v>286</v>
      </c>
      <c r="R85" s="9">
        <f t="shared" si="14"/>
        <v>1.0149999999999999</v>
      </c>
      <c r="S85" s="8">
        <f>VALUE('fnd enro'!Q85)</f>
        <v>10</v>
      </c>
      <c r="T85" s="1"/>
      <c r="U85" s="68">
        <f>(($D85*'fnd base rates'!C$7)
+($E85*'fnd base rates'!C$8)
+($F85*'fnd base rates'!C$9)
+($G85*'fnd base rates'!C$10)
+($H85*'fnd base rates'!C$11)
+($I85*'fnd base rates'!C$12)
+($J85*'fnd base rates'!C$13)
+($K85*'fnd base rates'!C$14)
+($M85*'fnd base rates'!C$16)
+($N85*'fnd base rates'!C$17)
+($O85*'fnd base rates'!C$18)
+($P85*VLOOKUP($S85+12,rate_basefnd,3)))
*$R85</f>
        <v>197341.68274799999</v>
      </c>
      <c r="V85" s="68">
        <f>(($D85*'fnd base rates'!D$7)
+($E85*'fnd base rates'!D$8)
+($F85*'fnd base rates'!D$9)
+($G85*'fnd base rates'!D$10)
+($H85*'fnd base rates'!D$11)
+($I85*'fnd base rates'!D$12)
+($J85*'fnd base rates'!D$13)
+($K85*'fnd base rates'!D$14)
+($M85*'fnd base rates'!D$16)
+($N85*'fnd base rates'!D$17)
+($O85*'fnd base rates'!D$18)
+($P85*VLOOKUP($S85+12,rate_basefnd,4)))
*$R85</f>
        <v>344077.24539999996</v>
      </c>
      <c r="W85" s="68">
        <f>(($D85*'fnd base rates'!E$7)
+($E85*'fnd base rates'!E$8)
+($F85*'fnd base rates'!E$9)
+($G85*'fnd base rates'!E$10)
+($H85*'fnd base rates'!E$11)
+($I85*'fnd base rates'!E$12)
+($J85*'fnd base rates'!E$13)
+($K85*'fnd base rates'!E$14)
+($M85*'fnd base rates'!E$16)
+($N85*'fnd base rates'!E$17)
+($O85*'fnd base rates'!E$18)
+($P85*VLOOKUP($S85+12,rate_basefnd,5)))
*$R85</f>
        <v>2051819.6669319996</v>
      </c>
      <c r="X85" s="68">
        <f>(($D85*'fnd base rates'!F$7)
+($E85*'fnd base rates'!F$8)
+($F85*'fnd base rates'!F$9)
+($G85*'fnd base rates'!F$10)
+($H85*'fnd base rates'!F$11)
+($I85*'fnd base rates'!F$12)
+($J85*'fnd base rates'!F$13)
+($K85*'fnd base rates'!F$14)
+($M85*'fnd base rates'!F$16)
+($N85*'fnd base rates'!F$17)
+($O85*'fnd base rates'!F$18)
+($P85*VLOOKUP($S85+12,rate_basefnd,6)))
*$R85</f>
        <v>331951.34571199998</v>
      </c>
      <c r="Y85" s="68">
        <f>(($D85*'fnd base rates'!G$7)
+($E85*'fnd base rates'!G$8)
+($F85*'fnd base rates'!G$9)
+($G85*'fnd base rates'!G$10)
+($H85*'fnd base rates'!G$11)
+($I85*'fnd base rates'!G$12)
+($J85*'fnd base rates'!G$13)
+($K85*'fnd base rates'!G$14)
+($M85*'fnd base rates'!G$16)
+($N85*'fnd base rates'!G$17)
+($O85*'fnd base rates'!G$18)
+($P85*VLOOKUP($S85+12,rate_basefnd,7)))
*$R85</f>
        <v>99344.357615999994</v>
      </c>
      <c r="Z85" s="68">
        <f>(($D85*'fnd base rates'!H$7)
+($E85*'fnd base rates'!H$8)
+($F85*'fnd base rates'!H$9)
+($G85*'fnd base rates'!H$10)
+($H85*'fnd base rates'!H$11)
+($I85*'fnd base rates'!H$12)
+($J85*'fnd base rates'!H$13)
+($K85*'fnd base rates'!H$14)
+($M85*'fnd base rates'!H$16)
+($N85*'fnd base rates'!H$17)
+($O85*'fnd base rates'!H$18)
+($P85*VLOOKUP($S85+12,rate_basefnd,8)))</f>
        <v>177885.14399999997</v>
      </c>
      <c r="AA85" s="68">
        <f>(($D85*'fnd base rates'!I$7)
+($E85*'fnd base rates'!I$8)
+($F85*'fnd base rates'!I$9)
+($G85*'fnd base rates'!I$10)
+($H85*'fnd base rates'!I$11)
+($I85*'fnd base rates'!I$12)
+($J85*'fnd base rates'!I$13)
+($K85*'fnd base rates'!I$14)
+($M85*'fnd base rates'!I$16)
+($N85*'fnd base rates'!I$17)
+($O85*'fnd base rates'!I$18)
+($P85*VLOOKUP($S85+12,rate_basefnd,9)))
*$R85</f>
        <v>170410.09580000001</v>
      </c>
      <c r="AB85" s="68">
        <f>(($D85*'fnd base rates'!J$7)
+($E85*'fnd base rates'!J$8)
+($F85*'fnd base rates'!J$9)
+($G85*'fnd base rates'!J$10)
+($H85*'fnd base rates'!J$11)
+($I85*'fnd base rates'!J$12)
+($J85*'fnd base rates'!J$13)
+($K85*'fnd base rates'!J$14)
+($M85*'fnd base rates'!J$16)
+($N85*'fnd base rates'!J$17)
+($O85*'fnd base rates'!J$18)
+($P85*VLOOKUP($S85+12,rate_basefnd,10)))
*$R85</f>
        <v>266758.52419999999</v>
      </c>
      <c r="AC85" s="68">
        <f>(($D85*'fnd base rates'!K$7)
+($E85*'fnd base rates'!K$8)
+($F85*'fnd base rates'!K$9)
+($G85*'fnd base rates'!K$10)
+($H85*'fnd base rates'!K$11)
+($I85*'fnd base rates'!K$12)
+($J85*'fnd base rates'!K$13)
+($K85*'fnd base rates'!K$14)
+($M85*'fnd base rates'!K$16)
+($N85*'fnd base rates'!K$17)
+($O85*'fnd base rates'!K$18)
+($P85*VLOOKUP($S85+12,rate_basefnd,11)))
*$R85</f>
        <v>394757.47024</v>
      </c>
      <c r="AD85" s="68">
        <f>(($D85*'fnd base rates'!L$7)
+($E85*'fnd base rates'!L$8)
+($F85*'fnd base rates'!L$9)
+($G85*'fnd base rates'!L$10)
+($H85*'fnd base rates'!L$11)
+($I85*'fnd base rates'!L$12)
+($J85*'fnd base rates'!L$13)
+($K85*'fnd base rates'!L$14)
+($M85*'fnd base rates'!L$16)
+($N85*'fnd base rates'!L$17)
+($O85*'fnd base rates'!L$18)
+($P85*VLOOKUP($S85+12,rate_basefnd,12)))</f>
        <v>870814.97679999995</v>
      </c>
      <c r="AE85" s="68">
        <f>(($D85*'fnd base rates'!M$7)
+($E85*'fnd base rates'!M$8)
+($F85*'fnd base rates'!M$9)
+($G85*'fnd base rates'!M$10)
+($H85*'fnd base rates'!M$11)
+($I85*'fnd base rates'!M$12)
+($J85*'fnd base rates'!M$13)
+($K85*'fnd base rates'!M$14)
+($M85*'fnd base rates'!M$16)
+($N85*'fnd base rates'!M$17)
+($O85*'fnd base rates'!M$18)
+($P85*VLOOKUP($S85+12,rate_basefnd,13)))</f>
        <v>0</v>
      </c>
      <c r="AF85" s="3">
        <f t="shared" si="15"/>
        <v>4905160.5094479993</v>
      </c>
      <c r="AH85" s="205">
        <f t="shared" si="16"/>
        <v>418100100</v>
      </c>
      <c r="AI85" s="3" t="str">
        <f t="shared" si="20"/>
        <v>418</v>
      </c>
      <c r="AJ85" s="1" t="str">
        <f t="shared" si="21"/>
        <v>100</v>
      </c>
      <c r="AK85" s="1" t="str">
        <f t="shared" si="22"/>
        <v>100</v>
      </c>
      <c r="AL85" s="3">
        <f t="shared" si="17"/>
        <v>1</v>
      </c>
      <c r="AM85" s="3">
        <f t="shared" si="9"/>
        <v>286</v>
      </c>
      <c r="AN85" s="3">
        <f t="shared" si="23"/>
        <v>4905160.5094479993</v>
      </c>
      <c r="AO85" s="3">
        <f t="shared" si="24"/>
        <v>17151</v>
      </c>
      <c r="AP85" s="3">
        <f t="shared" si="18"/>
        <v>-449</v>
      </c>
      <c r="AQ85" s="3">
        <v>17600</v>
      </c>
      <c r="AS85" s="68"/>
      <c r="AT85" s="68"/>
      <c r="AX85" s="4">
        <f t="shared" si="25"/>
        <v>0</v>
      </c>
      <c r="AZ85" s="4">
        <f t="shared" si="26"/>
        <v>0</v>
      </c>
      <c r="BB85" s="4"/>
    </row>
    <row r="86" spans="1:54" s="3" customFormat="1">
      <c r="A86" s="205" t="str">
        <f t="shared" si="19"/>
        <v>418</v>
      </c>
      <c r="B86" s="1">
        <v>418100136</v>
      </c>
      <c r="C86" s="7" t="s">
        <v>33</v>
      </c>
      <c r="D86" s="8">
        <f>'fnd enro'!D86</f>
        <v>0</v>
      </c>
      <c r="E86" s="8">
        <f>'fnd enro'!E86</f>
        <v>0</v>
      </c>
      <c r="F86" s="8">
        <f>'fnd enro'!F86</f>
        <v>0</v>
      </c>
      <c r="G86" s="8">
        <f>'fnd enro'!G86</f>
        <v>0</v>
      </c>
      <c r="H86" s="8">
        <f>'fnd enro'!H86</f>
        <v>2</v>
      </c>
      <c r="I86" s="8">
        <f>'fnd enro'!I86</f>
        <v>0</v>
      </c>
      <c r="J86" s="8">
        <f>'fnd enro'!J86</f>
        <v>0</v>
      </c>
      <c r="K86" s="9">
        <f>'fnd enro'!K86</f>
        <v>0.08</v>
      </c>
      <c r="L86" s="8">
        <f>'fnd enro'!L86</f>
        <v>0</v>
      </c>
      <c r="M86" s="8">
        <f>'fnd enro'!M86</f>
        <v>0</v>
      </c>
      <c r="N86" s="8">
        <f>'fnd enro'!N86</f>
        <v>0</v>
      </c>
      <c r="O86" s="8">
        <f>'fnd enro'!O86</f>
        <v>0</v>
      </c>
      <c r="P86" s="8">
        <f>'fnd enro'!P86</f>
        <v>1</v>
      </c>
      <c r="Q86" s="8">
        <f>'fnd enro'!R86</f>
        <v>2</v>
      </c>
      <c r="R86" s="9">
        <f t="shared" si="14"/>
        <v>1.0149999999999999</v>
      </c>
      <c r="S86" s="8">
        <f>VALUE('fnd enro'!Q86)</f>
        <v>3</v>
      </c>
      <c r="T86" s="1"/>
      <c r="U86" s="68">
        <f>(($D86*'fnd base rates'!C$7)
+($E86*'fnd base rates'!C$8)
+($F86*'fnd base rates'!C$9)
+($G86*'fnd base rates'!C$10)
+($H86*'fnd base rates'!C$11)
+($I86*'fnd base rates'!C$12)
+($J86*'fnd base rates'!C$13)
+($K86*'fnd base rates'!C$14)
+($M86*'fnd base rates'!C$16)
+($N86*'fnd base rates'!C$17)
+($O86*'fnd base rates'!C$18)
+($P86*VLOOKUP($S86+12,rate_basefnd,3)))
*$R86</f>
        <v>1282.718836</v>
      </c>
      <c r="V86" s="68">
        <f>(($D86*'fnd base rates'!D$7)
+($E86*'fnd base rates'!D$8)
+($F86*'fnd base rates'!D$9)
+($G86*'fnd base rates'!D$10)
+($H86*'fnd base rates'!D$11)
+($I86*'fnd base rates'!D$12)
+($J86*'fnd base rates'!D$13)
+($K86*'fnd base rates'!D$14)
+($M86*'fnd base rates'!D$16)
+($N86*'fnd base rates'!D$17)
+($O86*'fnd base rates'!D$18)
+($P86*VLOOKUP($S86+12,rate_basefnd,4)))
*$R86</f>
        <v>2032.8419999999999</v>
      </c>
      <c r="W86" s="68">
        <f>(($D86*'fnd base rates'!E$7)
+($E86*'fnd base rates'!E$8)
+($F86*'fnd base rates'!E$9)
+($G86*'fnd base rates'!E$10)
+($H86*'fnd base rates'!E$11)
+($I86*'fnd base rates'!E$12)
+($J86*'fnd base rates'!E$13)
+($K86*'fnd base rates'!E$14)
+($M86*'fnd base rates'!E$16)
+($N86*'fnd base rates'!E$17)
+($O86*'fnd base rates'!E$18)
+($P86*VLOOKUP($S86+12,rate_basefnd,5)))
*$R86</f>
        <v>10846.179974000001</v>
      </c>
      <c r="X86" s="68">
        <f>(($D86*'fnd base rates'!F$7)
+($E86*'fnd base rates'!F$8)
+($F86*'fnd base rates'!F$9)
+($G86*'fnd base rates'!F$10)
+($H86*'fnd base rates'!F$11)
+($I86*'fnd base rates'!F$12)
+($J86*'fnd base rates'!F$13)
+($K86*'fnd base rates'!F$14)
+($M86*'fnd base rates'!F$16)
+($N86*'fnd base rates'!F$17)
+($O86*'fnd base rates'!F$18)
+($P86*VLOOKUP($S86+12,rate_basefnd,6)))
*$R86</f>
        <v>2269.9719839999998</v>
      </c>
      <c r="Y86" s="68">
        <f>(($D86*'fnd base rates'!G$7)
+($E86*'fnd base rates'!G$8)
+($F86*'fnd base rates'!G$9)
+($G86*'fnd base rates'!G$10)
+($H86*'fnd base rates'!G$11)
+($I86*'fnd base rates'!G$12)
+($J86*'fnd base rates'!G$13)
+($K86*'fnd base rates'!G$14)
+($M86*'fnd base rates'!G$16)
+($N86*'fnd base rates'!G$17)
+($O86*'fnd base rates'!G$18)
+($P86*VLOOKUP($S86+12,rate_basefnd,7)))
*$R86</f>
        <v>527.57751199999996</v>
      </c>
      <c r="Z86" s="68">
        <f>(($D86*'fnd base rates'!H$7)
+($E86*'fnd base rates'!H$8)
+($F86*'fnd base rates'!H$9)
+($G86*'fnd base rates'!H$10)
+($H86*'fnd base rates'!H$11)
+($I86*'fnd base rates'!H$12)
+($J86*'fnd base rates'!H$13)
+($K86*'fnd base rates'!H$14)
+($M86*'fnd base rates'!H$16)
+($N86*'fnd base rates'!H$17)
+($O86*'fnd base rates'!H$18)
+($P86*VLOOKUP($S86+12,rate_basefnd,8)))</f>
        <v>1184.778</v>
      </c>
      <c r="AA86" s="68">
        <f>(($D86*'fnd base rates'!I$7)
+($E86*'fnd base rates'!I$8)
+($F86*'fnd base rates'!I$9)
+($G86*'fnd base rates'!I$10)
+($H86*'fnd base rates'!I$11)
+($I86*'fnd base rates'!I$12)
+($J86*'fnd base rates'!I$13)
+($K86*'fnd base rates'!I$14)
+($M86*'fnd base rates'!I$16)
+($N86*'fnd base rates'!I$17)
+($O86*'fnd base rates'!I$18)
+($P86*VLOOKUP($S86+12,rate_basefnd,9)))
*$R86</f>
        <v>1042.4151499999998</v>
      </c>
      <c r="AB86" s="68">
        <f>(($D86*'fnd base rates'!J$7)
+($E86*'fnd base rates'!J$8)
+($F86*'fnd base rates'!J$9)
+($G86*'fnd base rates'!J$10)
+($H86*'fnd base rates'!J$11)
+($I86*'fnd base rates'!J$12)
+($J86*'fnd base rates'!J$13)
+($K86*'fnd base rates'!J$14)
+($M86*'fnd base rates'!J$16)
+($N86*'fnd base rates'!J$17)
+($O86*'fnd base rates'!J$18)
+($P86*VLOOKUP($S86+12,rate_basefnd,10)))
*$R86</f>
        <v>1196.8575499999999</v>
      </c>
      <c r="AC86" s="68">
        <f>(($D86*'fnd base rates'!K$7)
+($E86*'fnd base rates'!K$8)
+($F86*'fnd base rates'!K$9)
+($G86*'fnd base rates'!K$10)
+($H86*'fnd base rates'!K$11)
+($I86*'fnd base rates'!K$12)
+($J86*'fnd base rates'!K$13)
+($K86*'fnd base rates'!K$14)
+($M86*'fnd base rates'!K$16)
+($N86*'fnd base rates'!K$17)
+($O86*'fnd base rates'!K$18)
+($P86*VLOOKUP($S86+12,rate_basefnd,11)))
*$R86</f>
        <v>2672.4868799999995</v>
      </c>
      <c r="AD86" s="68">
        <f>(($D86*'fnd base rates'!L$7)
+($E86*'fnd base rates'!L$8)
+($F86*'fnd base rates'!L$9)
+($G86*'fnd base rates'!L$10)
+($H86*'fnd base rates'!L$11)
+($I86*'fnd base rates'!L$12)
+($J86*'fnd base rates'!L$13)
+($K86*'fnd base rates'!L$14)
+($M86*'fnd base rates'!L$16)
+($N86*'fnd base rates'!L$17)
+($O86*'fnd base rates'!L$18)
+($P86*VLOOKUP($S86+12,rate_basefnd,12)))</f>
        <v>5416.4775999999993</v>
      </c>
      <c r="AE86" s="68">
        <f>(($D86*'fnd base rates'!M$7)
+($E86*'fnd base rates'!M$8)
+($F86*'fnd base rates'!M$9)
+($G86*'fnd base rates'!M$10)
+($H86*'fnd base rates'!M$11)
+($I86*'fnd base rates'!M$12)
+($J86*'fnd base rates'!M$13)
+($K86*'fnd base rates'!M$14)
+($M86*'fnd base rates'!M$16)
+($N86*'fnd base rates'!M$17)
+($O86*'fnd base rates'!M$18)
+($P86*VLOOKUP($S86+12,rate_basefnd,13)))</f>
        <v>0</v>
      </c>
      <c r="AF86" s="3">
        <f t="shared" si="15"/>
        <v>28472.305485999997</v>
      </c>
      <c r="AH86" s="205">
        <f t="shared" si="16"/>
        <v>418100136</v>
      </c>
      <c r="AI86" s="3" t="str">
        <f t="shared" si="20"/>
        <v>418</v>
      </c>
      <c r="AJ86" s="1" t="str">
        <f t="shared" si="21"/>
        <v>100</v>
      </c>
      <c r="AK86" s="1" t="str">
        <f t="shared" si="22"/>
        <v>136</v>
      </c>
      <c r="AL86" s="3">
        <f t="shared" si="17"/>
        <v>1</v>
      </c>
      <c r="AM86" s="3">
        <f t="shared" ref="AM86:AM149" si="27">enro</f>
        <v>2</v>
      </c>
      <c r="AN86" s="3">
        <f t="shared" si="23"/>
        <v>28472.305485999997</v>
      </c>
      <c r="AO86" s="3">
        <f t="shared" si="24"/>
        <v>14236</v>
      </c>
      <c r="AP86" s="3">
        <f t="shared" si="18"/>
        <v>2442</v>
      </c>
      <c r="AQ86" s="3">
        <v>11794</v>
      </c>
      <c r="AS86" s="68"/>
      <c r="AT86" s="68"/>
      <c r="AX86" s="4">
        <f t="shared" si="25"/>
        <v>0</v>
      </c>
      <c r="AZ86" s="4">
        <f t="shared" si="26"/>
        <v>0</v>
      </c>
      <c r="BB86" s="4"/>
    </row>
    <row r="87" spans="1:54" s="3" customFormat="1">
      <c r="A87" s="205" t="str">
        <f t="shared" si="19"/>
        <v>418</v>
      </c>
      <c r="B87" s="1">
        <v>418100170</v>
      </c>
      <c r="C87" s="7" t="s">
        <v>33</v>
      </c>
      <c r="D87" s="8">
        <f>'fnd enro'!D87</f>
        <v>0</v>
      </c>
      <c r="E87" s="8">
        <f>'fnd enro'!E87</f>
        <v>0</v>
      </c>
      <c r="F87" s="8">
        <f>'fnd enro'!F87</f>
        <v>0</v>
      </c>
      <c r="G87" s="8">
        <f>'fnd enro'!G87</f>
        <v>0</v>
      </c>
      <c r="H87" s="8">
        <f>'fnd enro'!H87</f>
        <v>11</v>
      </c>
      <c r="I87" s="8">
        <f>'fnd enro'!I87</f>
        <v>0</v>
      </c>
      <c r="J87" s="8">
        <f>'fnd enro'!J87</f>
        <v>0</v>
      </c>
      <c r="K87" s="9">
        <f>'fnd enro'!K87</f>
        <v>0.44</v>
      </c>
      <c r="L87" s="8">
        <f>'fnd enro'!L87</f>
        <v>0</v>
      </c>
      <c r="M87" s="8">
        <f>'fnd enro'!M87</f>
        <v>0</v>
      </c>
      <c r="N87" s="8">
        <f>'fnd enro'!N87</f>
        <v>0</v>
      </c>
      <c r="O87" s="8">
        <f>'fnd enro'!O87</f>
        <v>0</v>
      </c>
      <c r="P87" s="8">
        <f>'fnd enro'!P87</f>
        <v>4</v>
      </c>
      <c r="Q87" s="8">
        <f>'fnd enro'!R87</f>
        <v>11</v>
      </c>
      <c r="R87" s="9">
        <f t="shared" si="14"/>
        <v>1.0149999999999999</v>
      </c>
      <c r="S87" s="8">
        <f>VALUE('fnd enro'!Q87)</f>
        <v>10</v>
      </c>
      <c r="T87" s="1"/>
      <c r="U87" s="68">
        <f>(($D87*'fnd base rates'!C$7)
+($E87*'fnd base rates'!C$8)
+($F87*'fnd base rates'!C$9)
+($G87*'fnd base rates'!C$10)
+($H87*'fnd base rates'!C$11)
+($I87*'fnd base rates'!C$12)
+($J87*'fnd base rates'!C$13)
+($K87*'fnd base rates'!C$14)
+($M87*'fnd base rates'!C$16)
+($N87*'fnd base rates'!C$17)
+($O87*'fnd base rates'!C$18)
+($P87*VLOOKUP($S87+12,rate_basefnd,3)))
*$R87</f>
        <v>7160.2902979999999</v>
      </c>
      <c r="V87" s="68">
        <f>(($D87*'fnd base rates'!D$7)
+($E87*'fnd base rates'!D$8)
+($F87*'fnd base rates'!D$9)
+($G87*'fnd base rates'!D$10)
+($H87*'fnd base rates'!D$11)
+($I87*'fnd base rates'!D$12)
+($J87*'fnd base rates'!D$13)
+($K87*'fnd base rates'!D$14)
+($M87*'fnd base rates'!D$16)
+($N87*'fnd base rates'!D$17)
+($O87*'fnd base rates'!D$18)
+($P87*VLOOKUP($S87+12,rate_basefnd,4)))
*$R87</f>
        <v>11679.868899999998</v>
      </c>
      <c r="W87" s="68">
        <f>(($D87*'fnd base rates'!E$7)
+($E87*'fnd base rates'!E$8)
+($F87*'fnd base rates'!E$9)
+($G87*'fnd base rates'!E$10)
+($H87*'fnd base rates'!E$11)
+($I87*'fnd base rates'!E$12)
+($J87*'fnd base rates'!E$13)
+($K87*'fnd base rates'!E$14)
+($M87*'fnd base rates'!E$16)
+($N87*'fnd base rates'!E$17)
+($O87*'fnd base rates'!E$18)
+($P87*VLOOKUP($S87+12,rate_basefnd,5)))
*$R87</f>
        <v>64527.771181999997</v>
      </c>
      <c r="X87" s="68">
        <f>(($D87*'fnd base rates'!F$7)
+($E87*'fnd base rates'!F$8)
+($F87*'fnd base rates'!F$9)
+($G87*'fnd base rates'!F$10)
+($H87*'fnd base rates'!F$11)
+($I87*'fnd base rates'!F$12)
+($J87*'fnd base rates'!F$13)
+($K87*'fnd base rates'!F$14)
+($M87*'fnd base rates'!F$16)
+($N87*'fnd base rates'!F$17)
+($O87*'fnd base rates'!F$18)
+($P87*VLOOKUP($S87+12,rate_basefnd,6)))
*$R87</f>
        <v>12484.845911999997</v>
      </c>
      <c r="Y87" s="68">
        <f>(($D87*'fnd base rates'!G$7)
+($E87*'fnd base rates'!G$8)
+($F87*'fnd base rates'!G$9)
+($G87*'fnd base rates'!G$10)
+($H87*'fnd base rates'!G$11)
+($I87*'fnd base rates'!G$12)
+($J87*'fnd base rates'!G$13)
+($K87*'fnd base rates'!G$14)
+($M87*'fnd base rates'!G$16)
+($N87*'fnd base rates'!G$17)
+($O87*'fnd base rates'!G$18)
+($P87*VLOOKUP($S87+12,rate_basefnd,7)))
*$R87</f>
        <v>3138.110416</v>
      </c>
      <c r="Z87" s="68">
        <f>(($D87*'fnd base rates'!H$7)
+($E87*'fnd base rates'!H$8)
+($F87*'fnd base rates'!H$9)
+($G87*'fnd base rates'!H$10)
+($H87*'fnd base rates'!H$11)
+($I87*'fnd base rates'!H$12)
+($J87*'fnd base rates'!H$13)
+($K87*'fnd base rates'!H$14)
+($M87*'fnd base rates'!H$16)
+($N87*'fnd base rates'!H$17)
+($O87*'fnd base rates'!H$18)
+($P87*VLOOKUP($S87+12,rate_basefnd,8)))</f>
        <v>6551.9840000000004</v>
      </c>
      <c r="AA87" s="68">
        <f>(($D87*'fnd base rates'!I$7)
+($E87*'fnd base rates'!I$8)
+($F87*'fnd base rates'!I$9)
+($G87*'fnd base rates'!I$10)
+($H87*'fnd base rates'!I$11)
+($I87*'fnd base rates'!I$12)
+($J87*'fnd base rates'!I$13)
+($K87*'fnd base rates'!I$14)
+($M87*'fnd base rates'!I$16)
+($N87*'fnd base rates'!I$17)
+($O87*'fnd base rates'!I$18)
+($P87*VLOOKUP($S87+12,rate_basefnd,9)))
*$R87</f>
        <v>5930.6043999999993</v>
      </c>
      <c r="AB87" s="68">
        <f>(($D87*'fnd base rates'!J$7)
+($E87*'fnd base rates'!J$8)
+($F87*'fnd base rates'!J$9)
+($G87*'fnd base rates'!J$10)
+($H87*'fnd base rates'!J$11)
+($I87*'fnd base rates'!J$12)
+($J87*'fnd base rates'!J$13)
+($K87*'fnd base rates'!J$14)
+($M87*'fnd base rates'!J$16)
+($N87*'fnd base rates'!J$17)
+($O87*'fnd base rates'!J$18)
+($P87*VLOOKUP($S87+12,rate_basefnd,10)))
*$R87</f>
        <v>7608.1760999999988</v>
      </c>
      <c r="AC87" s="68">
        <f>(($D87*'fnd base rates'!K$7)
+($E87*'fnd base rates'!K$8)
+($F87*'fnd base rates'!K$9)
+($G87*'fnd base rates'!K$10)
+($H87*'fnd base rates'!K$11)
+($I87*'fnd base rates'!K$12)
+($J87*'fnd base rates'!K$13)
+($K87*'fnd base rates'!K$14)
+($M87*'fnd base rates'!K$16)
+($N87*'fnd base rates'!K$17)
+($O87*'fnd base rates'!K$18)
+($P87*VLOOKUP($S87+12,rate_basefnd,11)))
*$R87</f>
        <v>14698.677839999997</v>
      </c>
      <c r="AD87" s="68">
        <f>(($D87*'fnd base rates'!L$7)
+($E87*'fnd base rates'!L$8)
+($F87*'fnd base rates'!L$9)
+($G87*'fnd base rates'!L$10)
+($H87*'fnd base rates'!L$11)
+($I87*'fnd base rates'!L$12)
+($J87*'fnd base rates'!L$13)
+($K87*'fnd base rates'!L$14)
+($M87*'fnd base rates'!L$16)
+($N87*'fnd base rates'!L$17)
+($O87*'fnd base rates'!L$18)
+($P87*VLOOKUP($S87+12,rate_basefnd,12)))</f>
        <v>30691.566800000001</v>
      </c>
      <c r="AE87" s="68">
        <f>(($D87*'fnd base rates'!M$7)
+($E87*'fnd base rates'!M$8)
+($F87*'fnd base rates'!M$9)
+($G87*'fnd base rates'!M$10)
+($H87*'fnd base rates'!M$11)
+($I87*'fnd base rates'!M$12)
+($J87*'fnd base rates'!M$13)
+($K87*'fnd base rates'!M$14)
+($M87*'fnd base rates'!M$16)
+($N87*'fnd base rates'!M$17)
+($O87*'fnd base rates'!M$18)
+($P87*VLOOKUP($S87+12,rate_basefnd,13)))</f>
        <v>0</v>
      </c>
      <c r="AF87" s="3">
        <f t="shared" si="15"/>
        <v>164471.89584799999</v>
      </c>
      <c r="AH87" s="205">
        <f t="shared" si="16"/>
        <v>418100170</v>
      </c>
      <c r="AI87" s="3" t="str">
        <f t="shared" si="20"/>
        <v>418</v>
      </c>
      <c r="AJ87" s="1" t="str">
        <f t="shared" si="21"/>
        <v>100</v>
      </c>
      <c r="AK87" s="1" t="str">
        <f t="shared" si="22"/>
        <v>170</v>
      </c>
      <c r="AL87" s="3">
        <f t="shared" si="17"/>
        <v>1</v>
      </c>
      <c r="AM87" s="3">
        <f t="shared" si="27"/>
        <v>11</v>
      </c>
      <c r="AN87" s="3">
        <f t="shared" si="23"/>
        <v>164471.89584799999</v>
      </c>
      <c r="AO87" s="3">
        <f t="shared" si="24"/>
        <v>14952</v>
      </c>
      <c r="AP87" s="3">
        <f t="shared" si="18"/>
        <v>-4421</v>
      </c>
      <c r="AQ87" s="3">
        <v>19373</v>
      </c>
      <c r="AS87" s="68"/>
      <c r="AT87" s="68"/>
      <c r="AX87" s="4">
        <f t="shared" si="25"/>
        <v>0</v>
      </c>
      <c r="AZ87" s="4">
        <f t="shared" si="26"/>
        <v>0</v>
      </c>
      <c r="BB87" s="4"/>
    </row>
    <row r="88" spans="1:54" s="3" customFormat="1">
      <c r="A88" s="205" t="str">
        <f t="shared" si="19"/>
        <v>418</v>
      </c>
      <c r="B88" s="1">
        <v>418100198</v>
      </c>
      <c r="C88" s="7" t="s">
        <v>33</v>
      </c>
      <c r="D88" s="8">
        <f>'fnd enro'!D88</f>
        <v>0</v>
      </c>
      <c r="E88" s="8">
        <f>'fnd enro'!E88</f>
        <v>0</v>
      </c>
      <c r="F88" s="8">
        <f>'fnd enro'!F88</f>
        <v>0</v>
      </c>
      <c r="G88" s="8">
        <f>'fnd enro'!G88</f>
        <v>0</v>
      </c>
      <c r="H88" s="8">
        <f>'fnd enro'!H88</f>
        <v>10</v>
      </c>
      <c r="I88" s="8">
        <f>'fnd enro'!I88</f>
        <v>0</v>
      </c>
      <c r="J88" s="8">
        <f>'fnd enro'!J88</f>
        <v>0</v>
      </c>
      <c r="K88" s="9">
        <f>'fnd enro'!K88</f>
        <v>0.4</v>
      </c>
      <c r="L88" s="8">
        <f>'fnd enro'!L88</f>
        <v>0</v>
      </c>
      <c r="M88" s="8">
        <f>'fnd enro'!M88</f>
        <v>0</v>
      </c>
      <c r="N88" s="8">
        <f>'fnd enro'!N88</f>
        <v>0</v>
      </c>
      <c r="O88" s="8">
        <f>'fnd enro'!O88</f>
        <v>0</v>
      </c>
      <c r="P88" s="8">
        <f>'fnd enro'!P88</f>
        <v>1</v>
      </c>
      <c r="Q88" s="8">
        <f>'fnd enro'!R88</f>
        <v>10</v>
      </c>
      <c r="R88" s="9">
        <f t="shared" si="14"/>
        <v>1.0149999999999999</v>
      </c>
      <c r="S88" s="8">
        <f>VALUE('fnd enro'!Q88)</f>
        <v>3</v>
      </c>
      <c r="T88" s="1"/>
      <c r="U88" s="68">
        <f>(($D88*'fnd base rates'!C$7)
+($E88*'fnd base rates'!C$8)
+($F88*'fnd base rates'!C$9)
+($G88*'fnd base rates'!C$10)
+($H88*'fnd base rates'!C$11)
+($I88*'fnd base rates'!C$12)
+($J88*'fnd base rates'!C$13)
+($K88*'fnd base rates'!C$14)
+($M88*'fnd base rates'!C$16)
+($N88*'fnd base rates'!C$17)
+($O88*'fnd base rates'!C$18)
+($P88*VLOOKUP($S88+12,rate_basefnd,3)))
*$R88</f>
        <v>6151.967779999999</v>
      </c>
      <c r="V88" s="68">
        <f>(($D88*'fnd base rates'!D$7)
+($E88*'fnd base rates'!D$8)
+($F88*'fnd base rates'!D$9)
+($G88*'fnd base rates'!D$10)
+($H88*'fnd base rates'!D$11)
+($I88*'fnd base rates'!D$12)
+($J88*'fnd base rates'!D$13)
+($K88*'fnd base rates'!D$14)
+($M88*'fnd base rates'!D$16)
+($N88*'fnd base rates'!D$17)
+($O88*'fnd base rates'!D$18)
+($P88*VLOOKUP($S88+12,rate_basefnd,4)))
*$R88</f>
        <v>8924.6107999999986</v>
      </c>
      <c r="W88" s="68">
        <f>(($D88*'fnd base rates'!E$7)
+($E88*'fnd base rates'!E$8)
+($F88*'fnd base rates'!E$9)
+($G88*'fnd base rates'!E$10)
+($H88*'fnd base rates'!E$11)
+($I88*'fnd base rates'!E$12)
+($J88*'fnd base rates'!E$13)
+($K88*'fnd base rates'!E$14)
+($M88*'fnd base rates'!E$16)
+($N88*'fnd base rates'!E$17)
+($O88*'fnd base rates'!E$18)
+($P88*VLOOKUP($S88+12,rate_basefnd,5)))
*$R88</f>
        <v>42130.354069999994</v>
      </c>
      <c r="X88" s="68">
        <f>(($D88*'fnd base rates'!F$7)
+($E88*'fnd base rates'!F$8)
+($F88*'fnd base rates'!F$9)
+($G88*'fnd base rates'!F$10)
+($H88*'fnd base rates'!F$11)
+($I88*'fnd base rates'!F$12)
+($J88*'fnd base rates'!F$13)
+($K88*'fnd base rates'!F$14)
+($M88*'fnd base rates'!F$16)
+($N88*'fnd base rates'!F$17)
+($O88*'fnd base rates'!F$18)
+($P88*VLOOKUP($S88+12,rate_basefnd,6)))
*$R88</f>
        <v>11349.859919999999</v>
      </c>
      <c r="Y88" s="68">
        <f>(($D88*'fnd base rates'!G$7)
+($E88*'fnd base rates'!G$8)
+($F88*'fnd base rates'!G$9)
+($G88*'fnd base rates'!G$10)
+($H88*'fnd base rates'!G$11)
+($I88*'fnd base rates'!G$12)
+($J88*'fnd base rates'!G$13)
+($K88*'fnd base rates'!G$14)
+($M88*'fnd base rates'!G$16)
+($N88*'fnd base rates'!G$17)
+($O88*'fnd base rates'!G$18)
+($P88*VLOOKUP($S88+12,rate_basefnd,7)))
*$R88</f>
        <v>2050.8115599999996</v>
      </c>
      <c r="Z88" s="68">
        <f>(($D88*'fnd base rates'!H$7)
+($E88*'fnd base rates'!H$8)
+($F88*'fnd base rates'!H$9)
+($G88*'fnd base rates'!H$10)
+($H88*'fnd base rates'!H$11)
+($I88*'fnd base rates'!H$12)
+($J88*'fnd base rates'!H$13)
+($K88*'fnd base rates'!H$14)
+($M88*'fnd base rates'!H$16)
+($N88*'fnd base rates'!H$17)
+($O88*'fnd base rates'!H$18)
+($P88*VLOOKUP($S88+12,rate_basefnd,8)))</f>
        <v>5835.2099999999991</v>
      </c>
      <c r="AA88" s="68">
        <f>(($D88*'fnd base rates'!I$7)
+($E88*'fnd base rates'!I$8)
+($F88*'fnd base rates'!I$9)
+($G88*'fnd base rates'!I$10)
+($H88*'fnd base rates'!I$11)
+($I88*'fnd base rates'!I$12)
+($J88*'fnd base rates'!I$13)
+($K88*'fnd base rates'!I$14)
+($M88*'fnd base rates'!I$16)
+($N88*'fnd base rates'!I$17)
+($O88*'fnd base rates'!I$18)
+($P88*VLOOKUP($S88+12,rate_basefnd,9)))
*$R88</f>
        <v>4722.0743499999999</v>
      </c>
      <c r="AB88" s="68">
        <f>(($D88*'fnd base rates'!J$7)
+($E88*'fnd base rates'!J$8)
+($F88*'fnd base rates'!J$9)
+($G88*'fnd base rates'!J$10)
+($H88*'fnd base rates'!J$11)
+($I88*'fnd base rates'!J$12)
+($J88*'fnd base rates'!J$13)
+($K88*'fnd base rates'!J$14)
+($M88*'fnd base rates'!J$16)
+($N88*'fnd base rates'!J$17)
+($O88*'fnd base rates'!J$18)
+($P88*VLOOKUP($S88+12,rate_basefnd,10)))
*$R88</f>
        <v>3438.1399499999998</v>
      </c>
      <c r="AC88" s="68">
        <f>(($D88*'fnd base rates'!K$7)
+($E88*'fnd base rates'!K$8)
+($F88*'fnd base rates'!K$9)
+($G88*'fnd base rates'!K$10)
+($H88*'fnd base rates'!K$11)
+($I88*'fnd base rates'!K$12)
+($J88*'fnd base rates'!K$13)
+($K88*'fnd base rates'!K$14)
+($M88*'fnd base rates'!K$16)
+($N88*'fnd base rates'!K$17)
+($O88*'fnd base rates'!K$18)
+($P88*VLOOKUP($S88+12,rate_basefnd,11)))
*$R88</f>
        <v>13362.434399999998</v>
      </c>
      <c r="AD88" s="68">
        <f>(($D88*'fnd base rates'!L$7)
+($E88*'fnd base rates'!L$8)
+($F88*'fnd base rates'!L$9)
+($G88*'fnd base rates'!L$10)
+($H88*'fnd base rates'!L$11)
+($I88*'fnd base rates'!L$12)
+($J88*'fnd base rates'!L$13)
+($K88*'fnd base rates'!L$14)
+($M88*'fnd base rates'!L$16)
+($N88*'fnd base rates'!L$17)
+($O88*'fnd base rates'!L$18)
+($P88*VLOOKUP($S88+12,rate_basefnd,12)))</f>
        <v>24845.748</v>
      </c>
      <c r="AE88" s="68">
        <f>(($D88*'fnd base rates'!M$7)
+($E88*'fnd base rates'!M$8)
+($F88*'fnd base rates'!M$9)
+($G88*'fnd base rates'!M$10)
+($H88*'fnd base rates'!M$11)
+($I88*'fnd base rates'!M$12)
+($J88*'fnd base rates'!M$13)
+($K88*'fnd base rates'!M$14)
+($M88*'fnd base rates'!M$16)
+($N88*'fnd base rates'!M$17)
+($O88*'fnd base rates'!M$18)
+($P88*VLOOKUP($S88+12,rate_basefnd,13)))</f>
        <v>0</v>
      </c>
      <c r="AF88" s="3">
        <f t="shared" si="15"/>
        <v>122811.21082999997</v>
      </c>
      <c r="AH88" s="205">
        <f t="shared" si="16"/>
        <v>418100198</v>
      </c>
      <c r="AI88" s="3" t="str">
        <f t="shared" si="20"/>
        <v>418</v>
      </c>
      <c r="AJ88" s="1" t="str">
        <f t="shared" si="21"/>
        <v>100</v>
      </c>
      <c r="AK88" s="1" t="str">
        <f t="shared" si="22"/>
        <v>198</v>
      </c>
      <c r="AL88" s="3">
        <f t="shared" si="17"/>
        <v>1</v>
      </c>
      <c r="AM88" s="3">
        <f t="shared" si="27"/>
        <v>10</v>
      </c>
      <c r="AN88" s="3">
        <f t="shared" si="23"/>
        <v>122811.21082999997</v>
      </c>
      <c r="AO88" s="3">
        <f t="shared" si="24"/>
        <v>12281</v>
      </c>
      <c r="AP88" s="3">
        <f t="shared" si="18"/>
        <v>625</v>
      </c>
      <c r="AQ88" s="3">
        <v>11656</v>
      </c>
      <c r="AS88" s="68"/>
      <c r="AT88" s="68"/>
      <c r="AX88" s="4">
        <f t="shared" si="25"/>
        <v>0</v>
      </c>
      <c r="AZ88" s="4">
        <f t="shared" si="26"/>
        <v>0</v>
      </c>
      <c r="BB88" s="4"/>
    </row>
    <row r="89" spans="1:54" s="3" customFormat="1">
      <c r="A89" s="205" t="str">
        <f t="shared" si="19"/>
        <v>418</v>
      </c>
      <c r="B89" s="1">
        <v>418100214</v>
      </c>
      <c r="C89" s="7" t="s">
        <v>33</v>
      </c>
      <c r="D89" s="8">
        <f>'fnd enro'!D89</f>
        <v>0</v>
      </c>
      <c r="E89" s="8">
        <f>'fnd enro'!E89</f>
        <v>0</v>
      </c>
      <c r="F89" s="8">
        <f>'fnd enro'!F89</f>
        <v>0</v>
      </c>
      <c r="G89" s="8">
        <f>'fnd enro'!G89</f>
        <v>0</v>
      </c>
      <c r="H89" s="8">
        <f>'fnd enro'!H89</f>
        <v>1</v>
      </c>
      <c r="I89" s="8">
        <f>'fnd enro'!I89</f>
        <v>0</v>
      </c>
      <c r="J89" s="8">
        <f>'fnd enro'!J89</f>
        <v>0</v>
      </c>
      <c r="K89" s="9">
        <f>'fnd enro'!K89</f>
        <v>0.04</v>
      </c>
      <c r="L89" s="8">
        <f>'fnd enro'!L89</f>
        <v>0</v>
      </c>
      <c r="M89" s="8">
        <f>'fnd enro'!M89</f>
        <v>0</v>
      </c>
      <c r="N89" s="8">
        <f>'fnd enro'!N89</f>
        <v>0</v>
      </c>
      <c r="O89" s="8">
        <f>'fnd enro'!O89</f>
        <v>0</v>
      </c>
      <c r="P89" s="8">
        <f>'fnd enro'!P89</f>
        <v>0</v>
      </c>
      <c r="Q89" s="8">
        <f>'fnd enro'!R89</f>
        <v>1</v>
      </c>
      <c r="R89" s="9">
        <f t="shared" si="14"/>
        <v>1.0149999999999999</v>
      </c>
      <c r="S89" s="8">
        <f>VALUE('fnd enro'!Q89)</f>
        <v>8</v>
      </c>
      <c r="T89" s="1"/>
      <c r="U89" s="68">
        <f>(($D89*'fnd base rates'!C$7)
+($E89*'fnd base rates'!C$8)
+($F89*'fnd base rates'!C$9)
+($G89*'fnd base rates'!C$10)
+($H89*'fnd base rates'!C$11)
+($I89*'fnd base rates'!C$12)
+($J89*'fnd base rates'!C$13)
+($K89*'fnd base rates'!C$14)
+($M89*'fnd base rates'!C$16)
+($N89*'fnd base rates'!C$17)
+($O89*'fnd base rates'!C$18)
+($P89*VLOOKUP($S89+12,rate_basefnd,3)))
*$R89</f>
        <v>608.65611799999999</v>
      </c>
      <c r="V89" s="68">
        <f>(($D89*'fnd base rates'!D$7)
+($E89*'fnd base rates'!D$8)
+($F89*'fnd base rates'!D$9)
+($G89*'fnd base rates'!D$10)
+($H89*'fnd base rates'!D$11)
+($I89*'fnd base rates'!D$12)
+($J89*'fnd base rates'!D$13)
+($K89*'fnd base rates'!D$14)
+($M89*'fnd base rates'!D$16)
+($N89*'fnd base rates'!D$17)
+($O89*'fnd base rates'!D$18)
+($P89*VLOOKUP($S89+12,rate_basefnd,4)))
*$R89</f>
        <v>861.47109999999998</v>
      </c>
      <c r="W89" s="68">
        <f>(($D89*'fnd base rates'!E$7)
+($E89*'fnd base rates'!E$8)
+($F89*'fnd base rates'!E$9)
+($G89*'fnd base rates'!E$10)
+($H89*'fnd base rates'!E$11)
+($I89*'fnd base rates'!E$12)
+($J89*'fnd base rates'!E$13)
+($K89*'fnd base rates'!E$14)
+($M89*'fnd base rates'!E$16)
+($N89*'fnd base rates'!E$17)
+($O89*'fnd base rates'!E$18)
+($P89*VLOOKUP($S89+12,rate_basefnd,5)))
*$R89</f>
        <v>3910.5217619999999</v>
      </c>
      <c r="X89" s="68">
        <f>(($D89*'fnd base rates'!F$7)
+($E89*'fnd base rates'!F$8)
+($F89*'fnd base rates'!F$9)
+($G89*'fnd base rates'!F$10)
+($H89*'fnd base rates'!F$11)
+($I89*'fnd base rates'!F$12)
+($J89*'fnd base rates'!F$13)
+($K89*'fnd base rates'!F$14)
+($M89*'fnd base rates'!F$16)
+($N89*'fnd base rates'!F$17)
+($O89*'fnd base rates'!F$18)
+($P89*VLOOKUP($S89+12,rate_basefnd,6)))
*$R89</f>
        <v>1134.9859919999999</v>
      </c>
      <c r="Y89" s="68">
        <f>(($D89*'fnd base rates'!G$7)
+($E89*'fnd base rates'!G$8)
+($F89*'fnd base rates'!G$9)
+($G89*'fnd base rates'!G$10)
+($H89*'fnd base rates'!G$11)
+($I89*'fnd base rates'!G$12)
+($J89*'fnd base rates'!G$13)
+($K89*'fnd base rates'!G$14)
+($M89*'fnd base rates'!G$16)
+($N89*'fnd base rates'!G$17)
+($O89*'fnd base rates'!G$18)
+($P89*VLOOKUP($S89+12,rate_basefnd,7)))
*$R89</f>
        <v>190.40425599999998</v>
      </c>
      <c r="Z89" s="68">
        <f>(($D89*'fnd base rates'!H$7)
+($E89*'fnd base rates'!H$8)
+($F89*'fnd base rates'!H$9)
+($G89*'fnd base rates'!H$10)
+($H89*'fnd base rates'!H$11)
+($I89*'fnd base rates'!H$12)
+($J89*'fnd base rates'!H$13)
+($K89*'fnd base rates'!H$14)
+($M89*'fnd base rates'!H$16)
+($N89*'fnd base rates'!H$17)
+($O89*'fnd base rates'!H$18)
+($P89*VLOOKUP($S89+12,rate_basefnd,8)))</f>
        <v>581.30399999999997</v>
      </c>
      <c r="AA89" s="68">
        <f>(($D89*'fnd base rates'!I$7)
+($E89*'fnd base rates'!I$8)
+($F89*'fnd base rates'!I$9)
+($G89*'fnd base rates'!I$10)
+($H89*'fnd base rates'!I$11)
+($I89*'fnd base rates'!I$12)
+($J89*'fnd base rates'!I$13)
+($K89*'fnd base rates'!I$14)
+($M89*'fnd base rates'!I$16)
+($N89*'fnd base rates'!I$17)
+($O89*'fnd base rates'!I$18)
+($P89*VLOOKUP($S89+12,rate_basefnd,9)))
*$R89</f>
        <v>459.95740000000001</v>
      </c>
      <c r="AB89" s="68">
        <f>(($D89*'fnd base rates'!J$7)
+($E89*'fnd base rates'!J$8)
+($F89*'fnd base rates'!J$9)
+($G89*'fnd base rates'!J$10)
+($H89*'fnd base rates'!J$11)
+($I89*'fnd base rates'!J$12)
+($J89*'fnd base rates'!J$13)
+($K89*'fnd base rates'!J$14)
+($M89*'fnd base rates'!J$16)
+($N89*'fnd base rates'!J$17)
+($O89*'fnd base rates'!J$18)
+($P89*VLOOKUP($S89+12,rate_basefnd,10)))
*$R89</f>
        <v>280.16029999999995</v>
      </c>
      <c r="AC89" s="68">
        <f>(($D89*'fnd base rates'!K$7)
+($E89*'fnd base rates'!K$8)
+($F89*'fnd base rates'!K$9)
+($G89*'fnd base rates'!K$10)
+($H89*'fnd base rates'!K$11)
+($I89*'fnd base rates'!K$12)
+($J89*'fnd base rates'!K$13)
+($K89*'fnd base rates'!K$14)
+($M89*'fnd base rates'!K$16)
+($N89*'fnd base rates'!K$17)
+($O89*'fnd base rates'!K$18)
+($P89*VLOOKUP($S89+12,rate_basefnd,11)))
*$R89</f>
        <v>1336.2434399999997</v>
      </c>
      <c r="AD89" s="68">
        <f>(($D89*'fnd base rates'!L$7)
+($E89*'fnd base rates'!L$8)
+($F89*'fnd base rates'!L$9)
+($G89*'fnd base rates'!L$10)
+($H89*'fnd base rates'!L$11)
+($I89*'fnd base rates'!L$12)
+($J89*'fnd base rates'!L$13)
+($K89*'fnd base rates'!L$14)
+($M89*'fnd base rates'!L$16)
+($N89*'fnd base rates'!L$17)
+($O89*'fnd base rates'!L$18)
+($P89*VLOOKUP($S89+12,rate_basefnd,12)))</f>
        <v>2428.6587999999997</v>
      </c>
      <c r="AE89" s="68">
        <f>(($D89*'fnd base rates'!M$7)
+($E89*'fnd base rates'!M$8)
+($F89*'fnd base rates'!M$9)
+($G89*'fnd base rates'!M$10)
+($H89*'fnd base rates'!M$11)
+($I89*'fnd base rates'!M$12)
+($J89*'fnd base rates'!M$13)
+($K89*'fnd base rates'!M$14)
+($M89*'fnd base rates'!M$16)
+($N89*'fnd base rates'!M$17)
+($O89*'fnd base rates'!M$18)
+($P89*VLOOKUP($S89+12,rate_basefnd,13)))</f>
        <v>0</v>
      </c>
      <c r="AF89" s="3">
        <f t="shared" si="15"/>
        <v>11792.363167999998</v>
      </c>
      <c r="AH89" s="205">
        <f t="shared" si="16"/>
        <v>418100214</v>
      </c>
      <c r="AI89" s="3" t="str">
        <f t="shared" si="20"/>
        <v>418</v>
      </c>
      <c r="AJ89" s="1" t="str">
        <f t="shared" si="21"/>
        <v>100</v>
      </c>
      <c r="AK89" s="1" t="str">
        <f t="shared" si="22"/>
        <v>214</v>
      </c>
      <c r="AL89" s="3">
        <f t="shared" si="17"/>
        <v>1</v>
      </c>
      <c r="AM89" s="3">
        <f t="shared" si="27"/>
        <v>1</v>
      </c>
      <c r="AN89" s="3">
        <f t="shared" si="23"/>
        <v>11792.363167999998</v>
      </c>
      <c r="AO89" s="3">
        <f t="shared" si="24"/>
        <v>11792</v>
      </c>
      <c r="AP89" s="3">
        <f t="shared" si="18"/>
        <v>-5004</v>
      </c>
      <c r="AQ89" s="3">
        <v>16796</v>
      </c>
      <c r="AS89" s="68"/>
      <c r="AT89" s="68"/>
      <c r="AX89" s="4">
        <f t="shared" si="25"/>
        <v>0</v>
      </c>
      <c r="AZ89" s="4">
        <f t="shared" si="26"/>
        <v>0</v>
      </c>
      <c r="BB89" s="4"/>
    </row>
    <row r="90" spans="1:54" s="3" customFormat="1">
      <c r="A90" s="205" t="str">
        <f t="shared" si="19"/>
        <v>418</v>
      </c>
      <c r="B90" s="1">
        <v>418100276</v>
      </c>
      <c r="C90" s="7" t="s">
        <v>33</v>
      </c>
      <c r="D90" s="8">
        <f>'fnd enro'!D90</f>
        <v>0</v>
      </c>
      <c r="E90" s="8">
        <f>'fnd enro'!E90</f>
        <v>0</v>
      </c>
      <c r="F90" s="8">
        <f>'fnd enro'!F90</f>
        <v>0</v>
      </c>
      <c r="G90" s="8">
        <f>'fnd enro'!G90</f>
        <v>0</v>
      </c>
      <c r="H90" s="8">
        <f>'fnd enro'!H90</f>
        <v>1</v>
      </c>
      <c r="I90" s="8">
        <f>'fnd enro'!I90</f>
        <v>0</v>
      </c>
      <c r="J90" s="8">
        <f>'fnd enro'!J90</f>
        <v>0</v>
      </c>
      <c r="K90" s="9">
        <f>'fnd enro'!K90</f>
        <v>0.04</v>
      </c>
      <c r="L90" s="8">
        <f>'fnd enro'!L90</f>
        <v>0</v>
      </c>
      <c r="M90" s="8">
        <f>'fnd enro'!M90</f>
        <v>0</v>
      </c>
      <c r="N90" s="8">
        <f>'fnd enro'!N90</f>
        <v>1</v>
      </c>
      <c r="O90" s="8">
        <f>'fnd enro'!O90</f>
        <v>0</v>
      </c>
      <c r="P90" s="8">
        <f>'fnd enro'!P90</f>
        <v>1</v>
      </c>
      <c r="Q90" s="8">
        <f>'fnd enro'!R90</f>
        <v>1</v>
      </c>
      <c r="R90" s="9">
        <f t="shared" si="14"/>
        <v>1.0149999999999999</v>
      </c>
      <c r="S90" s="8">
        <f>VALUE('fnd enro'!Q90)</f>
        <v>2</v>
      </c>
      <c r="T90" s="1"/>
      <c r="U90" s="68">
        <f>(($D90*'fnd base rates'!C$7)
+($E90*'fnd base rates'!C$8)
+($F90*'fnd base rates'!C$9)
+($G90*'fnd base rates'!C$10)
+($H90*'fnd base rates'!C$11)
+($I90*'fnd base rates'!C$12)
+($J90*'fnd base rates'!C$13)
+($K90*'fnd base rates'!C$14)
+($M90*'fnd base rates'!C$16)
+($N90*'fnd base rates'!C$17)
+($O90*'fnd base rates'!C$18)
+($P90*VLOOKUP($S90+12,rate_basefnd,3)))
*$R90</f>
        <v>801.61776799999996</v>
      </c>
      <c r="V90" s="68">
        <f>(($D90*'fnd base rates'!D$7)
+($E90*'fnd base rates'!D$8)
+($F90*'fnd base rates'!D$9)
+($G90*'fnd base rates'!D$10)
+($H90*'fnd base rates'!D$11)
+($I90*'fnd base rates'!D$12)
+($J90*'fnd base rates'!D$13)
+($K90*'fnd base rates'!D$14)
+($M90*'fnd base rates'!D$16)
+($N90*'fnd base rates'!D$17)
+($O90*'fnd base rates'!D$18)
+($P90*VLOOKUP($S90+12,rate_basefnd,4)))
*$R90</f>
        <v>1383.6886000000002</v>
      </c>
      <c r="W90" s="68">
        <f>(($D90*'fnd base rates'!E$7)
+($E90*'fnd base rates'!E$8)
+($F90*'fnd base rates'!E$9)
+($G90*'fnd base rates'!E$10)
+($H90*'fnd base rates'!E$11)
+($I90*'fnd base rates'!E$12)
+($J90*'fnd base rates'!E$13)
+($K90*'fnd base rates'!E$14)
+($M90*'fnd base rates'!E$16)
+($N90*'fnd base rates'!E$17)
+($O90*'fnd base rates'!E$18)
+($P90*VLOOKUP($S90+12,rate_basefnd,5)))
*$R90</f>
        <v>8374.3801119999989</v>
      </c>
      <c r="X90" s="68">
        <f>(($D90*'fnd base rates'!F$7)
+($E90*'fnd base rates'!F$8)
+($F90*'fnd base rates'!F$9)
+($G90*'fnd base rates'!F$10)
+($H90*'fnd base rates'!F$11)
+($I90*'fnd base rates'!F$12)
+($J90*'fnd base rates'!F$13)
+($K90*'fnd base rates'!F$14)
+($M90*'fnd base rates'!F$16)
+($N90*'fnd base rates'!F$17)
+($O90*'fnd base rates'!F$18)
+($P90*VLOOKUP($S90+12,rate_basefnd,6)))
*$R90</f>
        <v>1364.5282419999999</v>
      </c>
      <c r="Y90" s="68">
        <f>(($D90*'fnd base rates'!G$7)
+($E90*'fnd base rates'!G$8)
+($F90*'fnd base rates'!G$9)
+($G90*'fnd base rates'!G$10)
+($H90*'fnd base rates'!G$11)
+($I90*'fnd base rates'!G$12)
+($J90*'fnd base rates'!G$13)
+($K90*'fnd base rates'!G$14)
+($M90*'fnd base rates'!G$16)
+($N90*'fnd base rates'!G$17)
+($O90*'fnd base rates'!G$18)
+($P90*VLOOKUP($S90+12,rate_basefnd,7)))
*$R90</f>
        <v>394.60195599999997</v>
      </c>
      <c r="Z90" s="68">
        <f>(($D90*'fnd base rates'!H$7)
+($E90*'fnd base rates'!H$8)
+($F90*'fnd base rates'!H$9)
+($G90*'fnd base rates'!H$10)
+($H90*'fnd base rates'!H$11)
+($I90*'fnd base rates'!H$12)
+($J90*'fnd base rates'!H$13)
+($K90*'fnd base rates'!H$14)
+($M90*'fnd base rates'!H$16)
+($N90*'fnd base rates'!H$17)
+($O90*'fnd base rates'!H$18)
+($P90*VLOOKUP($S90+12,rate_basefnd,8)))</f>
        <v>763.774</v>
      </c>
      <c r="AA90" s="68">
        <f>(($D90*'fnd base rates'!I$7)
+($E90*'fnd base rates'!I$8)
+($F90*'fnd base rates'!I$9)
+($G90*'fnd base rates'!I$10)
+($H90*'fnd base rates'!I$11)
+($I90*'fnd base rates'!I$12)
+($J90*'fnd base rates'!I$13)
+($K90*'fnd base rates'!I$14)
+($M90*'fnd base rates'!I$16)
+($N90*'fnd base rates'!I$17)
+($O90*'fnd base rates'!I$18)
+($P90*VLOOKUP($S90+12,rate_basefnd,9)))
*$R90</f>
        <v>674.03104999999994</v>
      </c>
      <c r="AB90" s="68">
        <f>(($D90*'fnd base rates'!J$7)
+($E90*'fnd base rates'!J$8)
+($F90*'fnd base rates'!J$9)
+($G90*'fnd base rates'!J$10)
+($H90*'fnd base rates'!J$11)
+($I90*'fnd base rates'!J$12)
+($J90*'fnd base rates'!J$13)
+($K90*'fnd base rates'!J$14)
+($M90*'fnd base rates'!J$16)
+($N90*'fnd base rates'!J$17)
+($O90*'fnd base rates'!J$18)
+($P90*VLOOKUP($S90+12,rate_basefnd,10)))
*$R90</f>
        <v>914.12929999999983</v>
      </c>
      <c r="AC90" s="68">
        <f>(($D90*'fnd base rates'!K$7)
+($E90*'fnd base rates'!K$8)
+($F90*'fnd base rates'!K$9)
+($G90*'fnd base rates'!K$10)
+($H90*'fnd base rates'!K$11)
+($I90*'fnd base rates'!K$12)
+($J90*'fnd base rates'!K$13)
+($K90*'fnd base rates'!K$14)
+($M90*'fnd base rates'!K$16)
+($N90*'fnd base rates'!K$17)
+($O90*'fnd base rates'!K$18)
+($P90*VLOOKUP($S90+12,rate_basefnd,11)))
*$R90</f>
        <v>1729.7386399999998</v>
      </c>
      <c r="AD90" s="68">
        <f>(($D90*'fnd base rates'!L$7)
+($E90*'fnd base rates'!L$8)
+($F90*'fnd base rates'!L$9)
+($G90*'fnd base rates'!L$10)
+($H90*'fnd base rates'!L$11)
+($I90*'fnd base rates'!L$12)
+($J90*'fnd base rates'!L$13)
+($K90*'fnd base rates'!L$14)
+($M90*'fnd base rates'!L$16)
+($N90*'fnd base rates'!L$17)
+($O90*'fnd base rates'!L$18)
+($P90*VLOOKUP($S90+12,rate_basefnd,12)))</f>
        <v>3368.9287999999997</v>
      </c>
      <c r="AE90" s="68">
        <f>(($D90*'fnd base rates'!M$7)
+($E90*'fnd base rates'!M$8)
+($F90*'fnd base rates'!M$9)
+($G90*'fnd base rates'!M$10)
+($H90*'fnd base rates'!M$11)
+($I90*'fnd base rates'!M$12)
+($J90*'fnd base rates'!M$13)
+($K90*'fnd base rates'!M$14)
+($M90*'fnd base rates'!M$16)
+($N90*'fnd base rates'!M$17)
+($O90*'fnd base rates'!M$18)
+($P90*VLOOKUP($S90+12,rate_basefnd,13)))</f>
        <v>0</v>
      </c>
      <c r="AF90" s="3">
        <f t="shared" si="15"/>
        <v>19769.418467999996</v>
      </c>
      <c r="AH90" s="205">
        <f t="shared" si="16"/>
        <v>418100276</v>
      </c>
      <c r="AI90" s="3" t="str">
        <f t="shared" si="20"/>
        <v>418</v>
      </c>
      <c r="AJ90" s="1" t="str">
        <f t="shared" si="21"/>
        <v>100</v>
      </c>
      <c r="AK90" s="1" t="str">
        <f t="shared" si="22"/>
        <v>276</v>
      </c>
      <c r="AL90" s="3">
        <f t="shared" si="17"/>
        <v>1</v>
      </c>
      <c r="AM90" s="3">
        <f t="shared" si="27"/>
        <v>1</v>
      </c>
      <c r="AN90" s="3">
        <f t="shared" si="23"/>
        <v>19769.418467999996</v>
      </c>
      <c r="AO90" s="3">
        <f t="shared" si="24"/>
        <v>19769</v>
      </c>
      <c r="AP90" s="3">
        <f t="shared" si="18"/>
        <v>5512</v>
      </c>
      <c r="AQ90" s="3">
        <v>14257</v>
      </c>
      <c r="AS90" s="68"/>
      <c r="AT90" s="68"/>
      <c r="AX90" s="4">
        <f t="shared" si="25"/>
        <v>0</v>
      </c>
      <c r="AZ90" s="4">
        <f t="shared" si="26"/>
        <v>0</v>
      </c>
      <c r="BB90" s="4"/>
    </row>
    <row r="91" spans="1:54" s="3" customFormat="1">
      <c r="A91" s="205" t="str">
        <f t="shared" si="19"/>
        <v>418</v>
      </c>
      <c r="B91" s="1">
        <v>418100308</v>
      </c>
      <c r="C91" s="7" t="s">
        <v>33</v>
      </c>
      <c r="D91" s="8">
        <f>'fnd enro'!D91</f>
        <v>0</v>
      </c>
      <c r="E91" s="8">
        <f>'fnd enro'!E91</f>
        <v>0</v>
      </c>
      <c r="F91" s="8">
        <f>'fnd enro'!F91</f>
        <v>0</v>
      </c>
      <c r="G91" s="8">
        <f>'fnd enro'!G91</f>
        <v>0</v>
      </c>
      <c r="H91" s="8">
        <f>'fnd enro'!H91</f>
        <v>1</v>
      </c>
      <c r="I91" s="8">
        <f>'fnd enro'!I91</f>
        <v>0</v>
      </c>
      <c r="J91" s="8">
        <f>'fnd enro'!J91</f>
        <v>0</v>
      </c>
      <c r="K91" s="9">
        <f>'fnd enro'!K91</f>
        <v>0.04</v>
      </c>
      <c r="L91" s="8">
        <f>'fnd enro'!L91</f>
        <v>0</v>
      </c>
      <c r="M91" s="8">
        <f>'fnd enro'!M91</f>
        <v>0</v>
      </c>
      <c r="N91" s="8">
        <f>'fnd enro'!N91</f>
        <v>1</v>
      </c>
      <c r="O91" s="8">
        <f>'fnd enro'!O91</f>
        <v>0</v>
      </c>
      <c r="P91" s="8">
        <f>'fnd enro'!P91</f>
        <v>0</v>
      </c>
      <c r="Q91" s="8">
        <f>'fnd enro'!R91</f>
        <v>1</v>
      </c>
      <c r="R91" s="9">
        <f t="shared" si="14"/>
        <v>1.0149999999999999</v>
      </c>
      <c r="S91" s="8">
        <f>VALUE('fnd enro'!Q91)</f>
        <v>9</v>
      </c>
      <c r="T91" s="1"/>
      <c r="U91" s="68">
        <f>(($D91*'fnd base rates'!C$7)
+($E91*'fnd base rates'!C$8)
+($F91*'fnd base rates'!C$9)
+($G91*'fnd base rates'!C$10)
+($H91*'fnd base rates'!C$11)
+($I91*'fnd base rates'!C$12)
+($J91*'fnd base rates'!C$13)
+($K91*'fnd base rates'!C$14)
+($M91*'fnd base rates'!C$16)
+($N91*'fnd base rates'!C$17)
+($O91*'fnd base rates'!C$18)
+($P91*VLOOKUP($S91+12,rate_basefnd,3)))
*$R91</f>
        <v>739.84486799999991</v>
      </c>
      <c r="V91" s="68">
        <f>(($D91*'fnd base rates'!D$7)
+($E91*'fnd base rates'!D$8)
+($F91*'fnd base rates'!D$9)
+($G91*'fnd base rates'!D$10)
+($H91*'fnd base rates'!D$11)
+($I91*'fnd base rates'!D$12)
+($J91*'fnd base rates'!D$13)
+($K91*'fnd base rates'!D$14)
+($M91*'fnd base rates'!D$16)
+($N91*'fnd base rates'!D$17)
+($O91*'fnd base rates'!D$18)
+($P91*VLOOKUP($S91+12,rate_basefnd,4)))
*$R91</f>
        <v>1091.0133499999999</v>
      </c>
      <c r="W91" s="68">
        <f>(($D91*'fnd base rates'!E$7)
+($E91*'fnd base rates'!E$8)
+($F91*'fnd base rates'!E$9)
+($G91*'fnd base rates'!E$10)
+($H91*'fnd base rates'!E$11)
+($I91*'fnd base rates'!E$12)
+($J91*'fnd base rates'!E$13)
+($K91*'fnd base rates'!E$14)
+($M91*'fnd base rates'!E$16)
+($N91*'fnd base rates'!E$17)
+($O91*'fnd base rates'!E$18)
+($P91*VLOOKUP($S91+12,rate_basefnd,5)))
*$R91</f>
        <v>5517.3073619999996</v>
      </c>
      <c r="X91" s="68">
        <f>(($D91*'fnd base rates'!F$7)
+($E91*'fnd base rates'!F$8)
+($F91*'fnd base rates'!F$9)
+($G91*'fnd base rates'!F$10)
+($H91*'fnd base rates'!F$11)
+($I91*'fnd base rates'!F$12)
+($J91*'fnd base rates'!F$13)
+($K91*'fnd base rates'!F$14)
+($M91*'fnd base rates'!F$16)
+($N91*'fnd base rates'!F$17)
+($O91*'fnd base rates'!F$18)
+($P91*VLOOKUP($S91+12,rate_basefnd,6)))
*$R91</f>
        <v>1364.5282419999999</v>
      </c>
      <c r="Y91" s="68">
        <f>(($D91*'fnd base rates'!G$7)
+($E91*'fnd base rates'!G$8)
+($F91*'fnd base rates'!G$9)
+($G91*'fnd base rates'!G$10)
+($H91*'fnd base rates'!G$11)
+($I91*'fnd base rates'!G$12)
+($J91*'fnd base rates'!G$13)
+($K91*'fnd base rates'!G$14)
+($M91*'fnd base rates'!G$16)
+($N91*'fnd base rates'!G$17)
+($O91*'fnd base rates'!G$18)
+($P91*VLOOKUP($S91+12,rate_basefnd,7)))
*$R91</f>
        <v>255.98340599999997</v>
      </c>
      <c r="Z91" s="68">
        <f>(($D91*'fnd base rates'!H$7)
+($E91*'fnd base rates'!H$8)
+($F91*'fnd base rates'!H$9)
+($G91*'fnd base rates'!H$10)
+($H91*'fnd base rates'!H$11)
+($I91*'fnd base rates'!H$12)
+($J91*'fnd base rates'!H$13)
+($K91*'fnd base rates'!H$14)
+($M91*'fnd base rates'!H$16)
+($N91*'fnd base rates'!H$17)
+($O91*'fnd base rates'!H$18)
+($P91*VLOOKUP($S91+12,rate_basefnd,8)))</f>
        <v>742.83399999999995</v>
      </c>
      <c r="AA91" s="68">
        <f>(($D91*'fnd base rates'!I$7)
+($E91*'fnd base rates'!I$8)
+($F91*'fnd base rates'!I$9)
+($G91*'fnd base rates'!I$10)
+($H91*'fnd base rates'!I$11)
+($I91*'fnd base rates'!I$12)
+($J91*'fnd base rates'!I$13)
+($K91*'fnd base rates'!I$14)
+($M91*'fnd base rates'!I$16)
+($N91*'fnd base rates'!I$17)
+($O91*'fnd base rates'!I$18)
+($P91*VLOOKUP($S91+12,rate_basefnd,9)))
*$R91</f>
        <v>558.34135000000003</v>
      </c>
      <c r="AB91" s="68">
        <f>(($D91*'fnd base rates'!J$7)
+($E91*'fnd base rates'!J$8)
+($F91*'fnd base rates'!J$9)
+($G91*'fnd base rates'!J$10)
+($H91*'fnd base rates'!J$11)
+($I91*'fnd base rates'!J$12)
+($J91*'fnd base rates'!J$13)
+($K91*'fnd base rates'!J$14)
+($M91*'fnd base rates'!J$16)
+($N91*'fnd base rates'!J$17)
+($O91*'fnd base rates'!J$18)
+($P91*VLOOKUP($S91+12,rate_basefnd,10)))
*$R91</f>
        <v>312.96509999999995</v>
      </c>
      <c r="AC91" s="68">
        <f>(($D91*'fnd base rates'!K$7)
+($E91*'fnd base rates'!K$8)
+($F91*'fnd base rates'!K$9)
+($G91*'fnd base rates'!K$10)
+($H91*'fnd base rates'!K$11)
+($I91*'fnd base rates'!K$12)
+($J91*'fnd base rates'!K$13)
+($K91*'fnd base rates'!K$14)
+($M91*'fnd base rates'!K$16)
+($N91*'fnd base rates'!K$17)
+($O91*'fnd base rates'!K$18)
+($P91*VLOOKUP($S91+12,rate_basefnd,11)))
*$R91</f>
        <v>1729.7386399999998</v>
      </c>
      <c r="AD91" s="68">
        <f>(($D91*'fnd base rates'!L$7)
+($E91*'fnd base rates'!L$8)
+($F91*'fnd base rates'!L$9)
+($G91*'fnd base rates'!L$10)
+($H91*'fnd base rates'!L$11)
+($I91*'fnd base rates'!L$12)
+($J91*'fnd base rates'!L$13)
+($K91*'fnd base rates'!L$14)
+($M91*'fnd base rates'!L$16)
+($N91*'fnd base rates'!L$17)
+($O91*'fnd base rates'!L$18)
+($P91*VLOOKUP($S91+12,rate_basefnd,12)))</f>
        <v>2840.8287999999998</v>
      </c>
      <c r="AE91" s="68">
        <f>(($D91*'fnd base rates'!M$7)
+($E91*'fnd base rates'!M$8)
+($F91*'fnd base rates'!M$9)
+($G91*'fnd base rates'!M$10)
+($H91*'fnd base rates'!M$11)
+($I91*'fnd base rates'!M$12)
+($J91*'fnd base rates'!M$13)
+($K91*'fnd base rates'!M$14)
+($M91*'fnd base rates'!M$16)
+($N91*'fnd base rates'!M$17)
+($O91*'fnd base rates'!M$18)
+($P91*VLOOKUP($S91+12,rate_basefnd,13)))</f>
        <v>0</v>
      </c>
      <c r="AF91" s="3">
        <f t="shared" si="15"/>
        <v>15153.385117999998</v>
      </c>
      <c r="AH91" s="205">
        <f t="shared" si="16"/>
        <v>418100308</v>
      </c>
      <c r="AI91" s="3" t="str">
        <f t="shared" si="20"/>
        <v>418</v>
      </c>
      <c r="AJ91" s="1" t="str">
        <f t="shared" si="21"/>
        <v>100</v>
      </c>
      <c r="AK91" s="1" t="str">
        <f t="shared" si="22"/>
        <v>308</v>
      </c>
      <c r="AL91" s="3">
        <f t="shared" si="17"/>
        <v>1</v>
      </c>
      <c r="AM91" s="3">
        <f t="shared" si="27"/>
        <v>1</v>
      </c>
      <c r="AN91" s="3">
        <f t="shared" si="23"/>
        <v>15153.385117999998</v>
      </c>
      <c r="AO91" s="3">
        <f t="shared" si="24"/>
        <v>15153</v>
      </c>
      <c r="AP91" s="3">
        <f t="shared" si="18"/>
        <v>4349</v>
      </c>
      <c r="AQ91" s="3">
        <v>10804</v>
      </c>
      <c r="AS91" s="68"/>
      <c r="AT91" s="68"/>
      <c r="AX91" s="4">
        <f t="shared" si="25"/>
        <v>0</v>
      </c>
      <c r="AZ91" s="4">
        <f t="shared" si="26"/>
        <v>0</v>
      </c>
      <c r="BB91" s="4"/>
    </row>
    <row r="92" spans="1:54" s="3" customFormat="1">
      <c r="A92" s="205" t="str">
        <f t="shared" si="19"/>
        <v>418</v>
      </c>
      <c r="B92" s="1">
        <v>418100655</v>
      </c>
      <c r="C92" s="7" t="s">
        <v>33</v>
      </c>
      <c r="D92" s="8">
        <f>'fnd enro'!D92</f>
        <v>0</v>
      </c>
      <c r="E92" s="8">
        <f>'fnd enro'!E92</f>
        <v>0</v>
      </c>
      <c r="F92" s="8">
        <f>'fnd enro'!F92</f>
        <v>0</v>
      </c>
      <c r="G92" s="8">
        <f>'fnd enro'!G92</f>
        <v>0</v>
      </c>
      <c r="H92" s="8">
        <f>'fnd enro'!H92</f>
        <v>1</v>
      </c>
      <c r="I92" s="8">
        <f>'fnd enro'!I92</f>
        <v>0</v>
      </c>
      <c r="J92" s="8">
        <f>'fnd enro'!J92</f>
        <v>0</v>
      </c>
      <c r="K92" s="9">
        <f>'fnd enro'!K92</f>
        <v>0.04</v>
      </c>
      <c r="L92" s="8">
        <f>'fnd enro'!L92</f>
        <v>0</v>
      </c>
      <c r="M92" s="8">
        <f>'fnd enro'!M92</f>
        <v>0</v>
      </c>
      <c r="N92" s="8">
        <f>'fnd enro'!N92</f>
        <v>0</v>
      </c>
      <c r="O92" s="8">
        <f>'fnd enro'!O92</f>
        <v>0</v>
      </c>
      <c r="P92" s="8">
        <f>'fnd enro'!P92</f>
        <v>0</v>
      </c>
      <c r="Q92" s="8">
        <f>'fnd enro'!R92</f>
        <v>1</v>
      </c>
      <c r="R92" s="9">
        <f t="shared" si="14"/>
        <v>1.0149999999999999</v>
      </c>
      <c r="S92" s="8">
        <f>VALUE('fnd enro'!Q92)</f>
        <v>2</v>
      </c>
      <c r="T92" s="1"/>
      <c r="U92" s="68">
        <f>(($D92*'fnd base rates'!C$7)
+($E92*'fnd base rates'!C$8)
+($F92*'fnd base rates'!C$9)
+($G92*'fnd base rates'!C$10)
+($H92*'fnd base rates'!C$11)
+($I92*'fnd base rates'!C$12)
+($J92*'fnd base rates'!C$13)
+($K92*'fnd base rates'!C$14)
+($M92*'fnd base rates'!C$16)
+($N92*'fnd base rates'!C$17)
+($O92*'fnd base rates'!C$18)
+($P92*VLOOKUP($S92+12,rate_basefnd,3)))
*$R92</f>
        <v>608.65611799999999</v>
      </c>
      <c r="V92" s="68">
        <f>(($D92*'fnd base rates'!D$7)
+($E92*'fnd base rates'!D$8)
+($F92*'fnd base rates'!D$9)
+($G92*'fnd base rates'!D$10)
+($H92*'fnd base rates'!D$11)
+($I92*'fnd base rates'!D$12)
+($J92*'fnd base rates'!D$13)
+($K92*'fnd base rates'!D$14)
+($M92*'fnd base rates'!D$16)
+($N92*'fnd base rates'!D$17)
+($O92*'fnd base rates'!D$18)
+($P92*VLOOKUP($S92+12,rate_basefnd,4)))
*$R92</f>
        <v>861.47109999999998</v>
      </c>
      <c r="W92" s="68">
        <f>(($D92*'fnd base rates'!E$7)
+($E92*'fnd base rates'!E$8)
+($F92*'fnd base rates'!E$9)
+($G92*'fnd base rates'!E$10)
+($H92*'fnd base rates'!E$11)
+($I92*'fnd base rates'!E$12)
+($J92*'fnd base rates'!E$13)
+($K92*'fnd base rates'!E$14)
+($M92*'fnd base rates'!E$16)
+($N92*'fnd base rates'!E$17)
+($O92*'fnd base rates'!E$18)
+($P92*VLOOKUP($S92+12,rate_basefnd,5)))
*$R92</f>
        <v>3910.5217619999999</v>
      </c>
      <c r="X92" s="68">
        <f>(($D92*'fnd base rates'!F$7)
+($E92*'fnd base rates'!F$8)
+($F92*'fnd base rates'!F$9)
+($G92*'fnd base rates'!F$10)
+($H92*'fnd base rates'!F$11)
+($I92*'fnd base rates'!F$12)
+($J92*'fnd base rates'!F$13)
+($K92*'fnd base rates'!F$14)
+($M92*'fnd base rates'!F$16)
+($N92*'fnd base rates'!F$17)
+($O92*'fnd base rates'!F$18)
+($P92*VLOOKUP($S92+12,rate_basefnd,6)))
*$R92</f>
        <v>1134.9859919999999</v>
      </c>
      <c r="Y92" s="68">
        <f>(($D92*'fnd base rates'!G$7)
+($E92*'fnd base rates'!G$8)
+($F92*'fnd base rates'!G$9)
+($G92*'fnd base rates'!G$10)
+($H92*'fnd base rates'!G$11)
+($I92*'fnd base rates'!G$12)
+($J92*'fnd base rates'!G$13)
+($K92*'fnd base rates'!G$14)
+($M92*'fnd base rates'!G$16)
+($N92*'fnd base rates'!G$17)
+($O92*'fnd base rates'!G$18)
+($P92*VLOOKUP($S92+12,rate_basefnd,7)))
*$R92</f>
        <v>190.40425599999998</v>
      </c>
      <c r="Z92" s="68">
        <f>(($D92*'fnd base rates'!H$7)
+($E92*'fnd base rates'!H$8)
+($F92*'fnd base rates'!H$9)
+($G92*'fnd base rates'!H$10)
+($H92*'fnd base rates'!H$11)
+($I92*'fnd base rates'!H$12)
+($J92*'fnd base rates'!H$13)
+($K92*'fnd base rates'!H$14)
+($M92*'fnd base rates'!H$16)
+($N92*'fnd base rates'!H$17)
+($O92*'fnd base rates'!H$18)
+($P92*VLOOKUP($S92+12,rate_basefnd,8)))</f>
        <v>581.30399999999997</v>
      </c>
      <c r="AA92" s="68">
        <f>(($D92*'fnd base rates'!I$7)
+($E92*'fnd base rates'!I$8)
+($F92*'fnd base rates'!I$9)
+($G92*'fnd base rates'!I$10)
+($H92*'fnd base rates'!I$11)
+($I92*'fnd base rates'!I$12)
+($J92*'fnd base rates'!I$13)
+($K92*'fnd base rates'!I$14)
+($M92*'fnd base rates'!I$16)
+($N92*'fnd base rates'!I$17)
+($O92*'fnd base rates'!I$18)
+($P92*VLOOKUP($S92+12,rate_basefnd,9)))
*$R92</f>
        <v>459.95740000000001</v>
      </c>
      <c r="AB92" s="68">
        <f>(($D92*'fnd base rates'!J$7)
+($E92*'fnd base rates'!J$8)
+($F92*'fnd base rates'!J$9)
+($G92*'fnd base rates'!J$10)
+($H92*'fnd base rates'!J$11)
+($I92*'fnd base rates'!J$12)
+($J92*'fnd base rates'!J$13)
+($K92*'fnd base rates'!J$14)
+($M92*'fnd base rates'!J$16)
+($N92*'fnd base rates'!J$17)
+($O92*'fnd base rates'!J$18)
+($P92*VLOOKUP($S92+12,rate_basefnd,10)))
*$R92</f>
        <v>280.16029999999995</v>
      </c>
      <c r="AC92" s="68">
        <f>(($D92*'fnd base rates'!K$7)
+($E92*'fnd base rates'!K$8)
+($F92*'fnd base rates'!K$9)
+($G92*'fnd base rates'!K$10)
+($H92*'fnd base rates'!K$11)
+($I92*'fnd base rates'!K$12)
+($J92*'fnd base rates'!K$13)
+($K92*'fnd base rates'!K$14)
+($M92*'fnd base rates'!K$16)
+($N92*'fnd base rates'!K$17)
+($O92*'fnd base rates'!K$18)
+($P92*VLOOKUP($S92+12,rate_basefnd,11)))
*$R92</f>
        <v>1336.2434399999997</v>
      </c>
      <c r="AD92" s="68">
        <f>(($D92*'fnd base rates'!L$7)
+($E92*'fnd base rates'!L$8)
+($F92*'fnd base rates'!L$9)
+($G92*'fnd base rates'!L$10)
+($H92*'fnd base rates'!L$11)
+($I92*'fnd base rates'!L$12)
+($J92*'fnd base rates'!L$13)
+($K92*'fnd base rates'!L$14)
+($M92*'fnd base rates'!L$16)
+($N92*'fnd base rates'!L$17)
+($O92*'fnd base rates'!L$18)
+($P92*VLOOKUP($S92+12,rate_basefnd,12)))</f>
        <v>2428.6587999999997</v>
      </c>
      <c r="AE92" s="68">
        <f>(($D92*'fnd base rates'!M$7)
+($E92*'fnd base rates'!M$8)
+($F92*'fnd base rates'!M$9)
+($G92*'fnd base rates'!M$10)
+($H92*'fnd base rates'!M$11)
+($I92*'fnd base rates'!M$12)
+($J92*'fnd base rates'!M$13)
+($K92*'fnd base rates'!M$14)
+($M92*'fnd base rates'!M$16)
+($N92*'fnd base rates'!M$17)
+($O92*'fnd base rates'!M$18)
+($P92*VLOOKUP($S92+12,rate_basefnd,13)))</f>
        <v>0</v>
      </c>
      <c r="AF92" s="3">
        <f t="shared" si="15"/>
        <v>11792.363167999998</v>
      </c>
      <c r="AH92" s="205">
        <f t="shared" si="16"/>
        <v>418100655</v>
      </c>
      <c r="AI92" s="3" t="str">
        <f t="shared" si="20"/>
        <v>418</v>
      </c>
      <c r="AJ92" s="1" t="str">
        <f t="shared" si="21"/>
        <v>100</v>
      </c>
      <c r="AK92" s="1" t="str">
        <f t="shared" si="22"/>
        <v>655</v>
      </c>
      <c r="AL92" s="3">
        <f t="shared" si="17"/>
        <v>1</v>
      </c>
      <c r="AM92" s="3">
        <f t="shared" si="27"/>
        <v>1</v>
      </c>
      <c r="AN92" s="3">
        <f t="shared" si="23"/>
        <v>11792.363167999998</v>
      </c>
      <c r="AO92" s="3">
        <f t="shared" si="24"/>
        <v>11792</v>
      </c>
      <c r="AP92" s="3">
        <f t="shared" si="18"/>
        <v>-3409</v>
      </c>
      <c r="AQ92" s="3">
        <v>15201</v>
      </c>
      <c r="AS92" s="68"/>
      <c r="AT92" s="68"/>
      <c r="AX92" s="4">
        <f t="shared" si="25"/>
        <v>0</v>
      </c>
      <c r="AZ92" s="4">
        <f t="shared" si="26"/>
        <v>0</v>
      </c>
      <c r="BB92" s="4"/>
    </row>
    <row r="93" spans="1:54" s="3" customFormat="1">
      <c r="A93" s="205" t="str">
        <f t="shared" si="19"/>
        <v>420</v>
      </c>
      <c r="B93" s="1">
        <v>420049010</v>
      </c>
      <c r="C93" s="7" t="s">
        <v>35</v>
      </c>
      <c r="D93" s="8">
        <f>'fnd enro'!D93</f>
        <v>1</v>
      </c>
      <c r="E93" s="8">
        <f>'fnd enro'!E93</f>
        <v>0</v>
      </c>
      <c r="F93" s="8">
        <f>'fnd enro'!F93</f>
        <v>0</v>
      </c>
      <c r="G93" s="8">
        <f>'fnd enro'!G93</f>
        <v>5</v>
      </c>
      <c r="H93" s="8">
        <f>'fnd enro'!H93</f>
        <v>1</v>
      </c>
      <c r="I93" s="8">
        <f>'fnd enro'!I93</f>
        <v>0</v>
      </c>
      <c r="J93" s="8">
        <f>'fnd enro'!J93</f>
        <v>0</v>
      </c>
      <c r="K93" s="9">
        <f>'fnd enro'!K93</f>
        <v>0.24</v>
      </c>
      <c r="L93" s="8">
        <f>'fnd enro'!L93</f>
        <v>0</v>
      </c>
      <c r="M93" s="8">
        <f>'fnd enro'!M93</f>
        <v>0</v>
      </c>
      <c r="N93" s="8">
        <f>'fnd enro'!N93</f>
        <v>0</v>
      </c>
      <c r="O93" s="8">
        <f>'fnd enro'!O93</f>
        <v>0</v>
      </c>
      <c r="P93" s="8">
        <f>'fnd enro'!P93</f>
        <v>3</v>
      </c>
      <c r="Q93" s="8">
        <f>'fnd enro'!R93</f>
        <v>7</v>
      </c>
      <c r="R93" s="9">
        <f t="shared" si="14"/>
        <v>1.1120000000000001</v>
      </c>
      <c r="S93" s="8">
        <f>VALUE('fnd enro'!Q93)</f>
        <v>3</v>
      </c>
      <c r="T93" s="1"/>
      <c r="U93" s="68">
        <f>(($D93*'fnd base rates'!C$7)
+($E93*'fnd base rates'!C$8)
+($F93*'fnd base rates'!C$9)
+($G93*'fnd base rates'!C$10)
+($H93*'fnd base rates'!C$11)
+($I93*'fnd base rates'!C$12)
+($J93*'fnd base rates'!C$13)
+($K93*'fnd base rates'!C$14)
+($M93*'fnd base rates'!C$16)
+($N93*'fnd base rates'!C$17)
+($O93*'fnd base rates'!C$18)
+($P93*VLOOKUP($S93+12,rate_basefnd,3)))
*$R93</f>
        <v>4477.1980064000008</v>
      </c>
      <c r="V93" s="68">
        <f>(($D93*'fnd base rates'!D$7)
+($E93*'fnd base rates'!D$8)
+($F93*'fnd base rates'!D$9)
+($G93*'fnd base rates'!D$10)
+($H93*'fnd base rates'!D$11)
+($I93*'fnd base rates'!D$12)
+($J93*'fnd base rates'!D$13)
+($K93*'fnd base rates'!D$14)
+($M93*'fnd base rates'!D$16)
+($N93*'fnd base rates'!D$17)
+($O93*'fnd base rates'!D$18)
+($P93*VLOOKUP($S93+12,rate_basefnd,4)))
*$R93</f>
        <v>7153.22912</v>
      </c>
      <c r="W93" s="68">
        <f>(($D93*'fnd base rates'!E$7)
+($E93*'fnd base rates'!E$8)
+($F93*'fnd base rates'!E$9)
+($G93*'fnd base rates'!E$10)
+($H93*'fnd base rates'!E$11)
+($I93*'fnd base rates'!E$12)
+($J93*'fnd base rates'!E$13)
+($K93*'fnd base rates'!E$14)
+($M93*'fnd base rates'!E$16)
+($N93*'fnd base rates'!E$17)
+($O93*'fnd base rates'!E$18)
+($P93*VLOOKUP($S93+12,rate_basefnd,5)))
*$R93</f>
        <v>40408.317257600007</v>
      </c>
      <c r="X93" s="68">
        <f>(($D93*'fnd base rates'!F$7)
+($E93*'fnd base rates'!F$8)
+($F93*'fnd base rates'!F$9)
+($G93*'fnd base rates'!F$10)
+($H93*'fnd base rates'!F$11)
+($I93*'fnd base rates'!F$12)
+($J93*'fnd base rates'!F$13)
+($K93*'fnd base rates'!F$14)
+($M93*'fnd base rates'!F$16)
+($N93*'fnd base rates'!F$17)
+($O93*'fnd base rates'!F$18)
+($P93*VLOOKUP($S93+12,rate_basefnd,6)))
*$R93</f>
        <v>9570.346601600002</v>
      </c>
      <c r="Y93" s="68">
        <f>(($D93*'fnd base rates'!G$7)
+($E93*'fnd base rates'!G$8)
+($F93*'fnd base rates'!G$9)
+($G93*'fnd base rates'!G$10)
+($H93*'fnd base rates'!G$11)
+($I93*'fnd base rates'!G$12)
+($J93*'fnd base rates'!G$13)
+($K93*'fnd base rates'!G$14)
+($M93*'fnd base rates'!G$16)
+($N93*'fnd base rates'!G$17)
+($O93*'fnd base rates'!G$18)
+($P93*VLOOKUP($S93+12,rate_basefnd,7)))
*$R93</f>
        <v>1747.7330688</v>
      </c>
      <c r="Z93" s="68">
        <f>(($D93*'fnd base rates'!H$7)
+($E93*'fnd base rates'!H$8)
+($F93*'fnd base rates'!H$9)
+($G93*'fnd base rates'!H$10)
+($H93*'fnd base rates'!H$11)
+($I93*'fnd base rates'!H$12)
+($J93*'fnd base rates'!H$13)
+($K93*'fnd base rates'!H$14)
+($M93*'fnd base rates'!H$16)
+($N93*'fnd base rates'!H$17)
+($O93*'fnd base rates'!H$18)
+($P93*VLOOKUP($S93+12,rate_basefnd,8)))</f>
        <v>3835.9539999999997</v>
      </c>
      <c r="AA93" s="68">
        <f>(($D93*'fnd base rates'!I$7)
+($E93*'fnd base rates'!I$8)
+($F93*'fnd base rates'!I$9)
+($G93*'fnd base rates'!I$10)
+($H93*'fnd base rates'!I$11)
+($I93*'fnd base rates'!I$12)
+($J93*'fnd base rates'!I$13)
+($K93*'fnd base rates'!I$14)
+($M93*'fnd base rates'!I$16)
+($N93*'fnd base rates'!I$17)
+($O93*'fnd base rates'!I$18)
+($P93*VLOOKUP($S93+12,rate_basefnd,9)))
*$R93</f>
        <v>3678.0623200000005</v>
      </c>
      <c r="AB93" s="68">
        <f>(($D93*'fnd base rates'!J$7)
+($E93*'fnd base rates'!J$8)
+($F93*'fnd base rates'!J$9)
+($G93*'fnd base rates'!J$10)
+($H93*'fnd base rates'!J$11)
+($I93*'fnd base rates'!J$12)
+($J93*'fnd base rates'!J$13)
+($K93*'fnd base rates'!J$14)
+($M93*'fnd base rates'!J$16)
+($N93*'fnd base rates'!J$17)
+($O93*'fnd base rates'!J$18)
+($P93*VLOOKUP($S93+12,rate_basefnd,10)))
*$R93</f>
        <v>3401.1298400000001</v>
      </c>
      <c r="AC93" s="68">
        <f>(($D93*'fnd base rates'!K$7)
+($E93*'fnd base rates'!K$8)
+($F93*'fnd base rates'!K$9)
+($G93*'fnd base rates'!K$10)
+($H93*'fnd base rates'!K$11)
+($I93*'fnd base rates'!K$12)
+($J93*'fnd base rates'!K$13)
+($K93*'fnd base rates'!K$14)
+($M93*'fnd base rates'!K$16)
+($N93*'fnd base rates'!K$17)
+($O93*'fnd base rates'!K$18)
+($P93*VLOOKUP($S93+12,rate_basefnd,11)))
*$R93</f>
        <v>8879.0597920000018</v>
      </c>
      <c r="AD93" s="68">
        <f>(($D93*'fnd base rates'!L$7)
+($E93*'fnd base rates'!L$8)
+($F93*'fnd base rates'!L$9)
+($G93*'fnd base rates'!L$10)
+($H93*'fnd base rates'!L$11)
+($I93*'fnd base rates'!L$12)
+($J93*'fnd base rates'!L$13)
+($K93*'fnd base rates'!L$14)
+($M93*'fnd base rates'!L$16)
+($N93*'fnd base rates'!L$17)
+($O93*'fnd base rates'!L$18)
+($P93*VLOOKUP($S93+12,rate_basefnd,12)))</f>
        <v>16454.382799999999</v>
      </c>
      <c r="AE93" s="68">
        <f>(($D93*'fnd base rates'!M$7)
+($E93*'fnd base rates'!M$8)
+($F93*'fnd base rates'!M$9)
+($G93*'fnd base rates'!M$10)
+($H93*'fnd base rates'!M$11)
+($I93*'fnd base rates'!M$12)
+($J93*'fnd base rates'!M$13)
+($K93*'fnd base rates'!M$14)
+($M93*'fnd base rates'!M$16)
+($N93*'fnd base rates'!M$17)
+($O93*'fnd base rates'!M$18)
+($P93*VLOOKUP($S93+12,rate_basefnd,13)))</f>
        <v>0</v>
      </c>
      <c r="AF93" s="3">
        <f t="shared" si="15"/>
        <v>99605.412806400011</v>
      </c>
      <c r="AH93" s="205">
        <f t="shared" si="16"/>
        <v>420049010</v>
      </c>
      <c r="AI93" s="3" t="str">
        <f t="shared" si="20"/>
        <v>420</v>
      </c>
      <c r="AJ93" s="1" t="str">
        <f t="shared" si="21"/>
        <v>049</v>
      </c>
      <c r="AK93" s="1" t="str">
        <f t="shared" si="22"/>
        <v>010</v>
      </c>
      <c r="AL93" s="3">
        <f t="shared" si="17"/>
        <v>1</v>
      </c>
      <c r="AM93" s="3">
        <f t="shared" si="27"/>
        <v>7</v>
      </c>
      <c r="AN93" s="3">
        <f t="shared" si="23"/>
        <v>99605.412806400011</v>
      </c>
      <c r="AO93" s="3">
        <f t="shared" si="24"/>
        <v>14229</v>
      </c>
      <c r="AP93" s="3">
        <f t="shared" si="18"/>
        <v>2280</v>
      </c>
      <c r="AQ93" s="3">
        <v>11949</v>
      </c>
      <c r="AS93" s="68"/>
      <c r="AT93" s="68"/>
      <c r="AX93" s="4">
        <f t="shared" si="25"/>
        <v>0</v>
      </c>
      <c r="AZ93" s="4">
        <f t="shared" si="26"/>
        <v>0</v>
      </c>
      <c r="BB93" s="4"/>
    </row>
    <row r="94" spans="1:54" s="3" customFormat="1">
      <c r="A94" s="205" t="str">
        <f t="shared" si="19"/>
        <v>420</v>
      </c>
      <c r="B94" s="1">
        <v>420049016</v>
      </c>
      <c r="C94" s="7" t="s">
        <v>35</v>
      </c>
      <c r="D94" s="8">
        <f>'fnd enro'!D94</f>
        <v>0</v>
      </c>
      <c r="E94" s="8">
        <f>'fnd enro'!E94</f>
        <v>0</v>
      </c>
      <c r="F94" s="8">
        <f>'fnd enro'!F94</f>
        <v>0</v>
      </c>
      <c r="G94" s="8">
        <f>'fnd enro'!G94</f>
        <v>1</v>
      </c>
      <c r="H94" s="8">
        <f>'fnd enro'!H94</f>
        <v>0</v>
      </c>
      <c r="I94" s="8">
        <f>'fnd enro'!I94</f>
        <v>0</v>
      </c>
      <c r="J94" s="8">
        <f>'fnd enro'!J94</f>
        <v>0</v>
      </c>
      <c r="K94" s="9">
        <f>'fnd enro'!K94</f>
        <v>0.04</v>
      </c>
      <c r="L94" s="8">
        <f>'fnd enro'!L94</f>
        <v>0</v>
      </c>
      <c r="M94" s="8">
        <f>'fnd enro'!M94</f>
        <v>0</v>
      </c>
      <c r="N94" s="8">
        <f>'fnd enro'!N94</f>
        <v>0</v>
      </c>
      <c r="O94" s="8">
        <f>'fnd enro'!O94</f>
        <v>0</v>
      </c>
      <c r="P94" s="8">
        <f>'fnd enro'!P94</f>
        <v>1</v>
      </c>
      <c r="Q94" s="8">
        <f>'fnd enro'!R94</f>
        <v>1</v>
      </c>
      <c r="R94" s="9">
        <f t="shared" si="14"/>
        <v>1.1120000000000001</v>
      </c>
      <c r="S94" s="8">
        <f>VALUE('fnd enro'!Q94)</f>
        <v>8</v>
      </c>
      <c r="T94" s="1"/>
      <c r="U94" s="68">
        <f>(($D94*'fnd base rates'!C$7)
+($E94*'fnd base rates'!C$8)
+($F94*'fnd base rates'!C$9)
+($G94*'fnd base rates'!C$10)
+($H94*'fnd base rates'!C$11)
+($I94*'fnd base rates'!C$12)
+($J94*'fnd base rates'!C$13)
+($K94*'fnd base rates'!C$14)
+($M94*'fnd base rates'!C$16)
+($N94*'fnd base rates'!C$17)
+($O94*'fnd base rates'!C$18)
+($P94*VLOOKUP($S94+12,rate_basefnd,3)))
*$R94</f>
        <v>775.10981440000012</v>
      </c>
      <c r="V94" s="68">
        <f>(($D94*'fnd base rates'!D$7)
+($E94*'fnd base rates'!D$8)
+($F94*'fnd base rates'!D$9)
+($G94*'fnd base rates'!D$10)
+($H94*'fnd base rates'!D$11)
+($I94*'fnd base rates'!D$12)
+($J94*'fnd base rates'!D$13)
+($K94*'fnd base rates'!D$14)
+($M94*'fnd base rates'!D$16)
+($N94*'fnd base rates'!D$17)
+($O94*'fnd base rates'!D$18)
+($P94*VLOOKUP($S94+12,rate_basefnd,4)))
*$R94</f>
        <v>1456.8312000000001</v>
      </c>
      <c r="W94" s="68">
        <f>(($D94*'fnd base rates'!E$7)
+($E94*'fnd base rates'!E$8)
+($F94*'fnd base rates'!E$9)
+($G94*'fnd base rates'!E$10)
+($H94*'fnd base rates'!E$11)
+($I94*'fnd base rates'!E$12)
+($J94*'fnd base rates'!E$13)
+($K94*'fnd base rates'!E$14)
+($M94*'fnd base rates'!E$16)
+($N94*'fnd base rates'!E$17)
+($O94*'fnd base rates'!E$18)
+($P94*VLOOKUP($S94+12,rate_basefnd,5)))
*$R94</f>
        <v>9811.6884096000013</v>
      </c>
      <c r="X94" s="68">
        <f>(($D94*'fnd base rates'!F$7)
+($E94*'fnd base rates'!F$8)
+($F94*'fnd base rates'!F$9)
+($G94*'fnd base rates'!F$10)
+($H94*'fnd base rates'!F$11)
+($I94*'fnd base rates'!F$12)
+($J94*'fnd base rates'!F$13)
+($K94*'fnd base rates'!F$14)
+($M94*'fnd base rates'!F$16)
+($N94*'fnd base rates'!F$17)
+($O94*'fnd base rates'!F$18)
+($P94*VLOOKUP($S94+12,rate_basefnd,6)))
*$R94</f>
        <v>1554.3900736000001</v>
      </c>
      <c r="Y94" s="68">
        <f>(($D94*'fnd base rates'!G$7)
+($E94*'fnd base rates'!G$8)
+($F94*'fnd base rates'!G$9)
+($G94*'fnd base rates'!G$10)
+($H94*'fnd base rates'!G$11)
+($I94*'fnd base rates'!G$12)
+($J94*'fnd base rates'!G$13)
+($K94*'fnd base rates'!G$14)
+($M94*'fnd base rates'!G$16)
+($N94*'fnd base rates'!G$17)
+($O94*'fnd base rates'!G$18)
+($P94*VLOOKUP($S94+12,rate_basefnd,7)))
*$R94</f>
        <v>437.20548480000002</v>
      </c>
      <c r="Z94" s="68">
        <f>(($D94*'fnd base rates'!H$7)
+($E94*'fnd base rates'!H$8)
+($F94*'fnd base rates'!H$9)
+($G94*'fnd base rates'!H$10)
+($H94*'fnd base rates'!H$11)
+($I94*'fnd base rates'!H$12)
+($J94*'fnd base rates'!H$13)
+($K94*'fnd base rates'!H$14)
+($M94*'fnd base rates'!H$16)
+($N94*'fnd base rates'!H$17)
+($O94*'fnd base rates'!H$18)
+($P94*VLOOKUP($S94+12,rate_basefnd,8)))</f>
        <v>614.80399999999997</v>
      </c>
      <c r="AA94" s="68">
        <f>(($D94*'fnd base rates'!I$7)
+($E94*'fnd base rates'!I$8)
+($F94*'fnd base rates'!I$9)
+($G94*'fnd base rates'!I$10)
+($H94*'fnd base rates'!I$11)
+($I94*'fnd base rates'!I$12)
+($J94*'fnd base rates'!I$13)
+($K94*'fnd base rates'!I$14)
+($M94*'fnd base rates'!I$16)
+($N94*'fnd base rates'!I$17)
+($O94*'fnd base rates'!I$18)
+($P94*VLOOKUP($S94+12,rate_basefnd,9)))
*$R94</f>
        <v>706.70936000000006</v>
      </c>
      <c r="AB94" s="68">
        <f>(($D94*'fnd base rates'!J$7)
+($E94*'fnd base rates'!J$8)
+($F94*'fnd base rates'!J$9)
+($G94*'fnd base rates'!J$10)
+($H94*'fnd base rates'!J$11)
+($I94*'fnd base rates'!J$12)
+($J94*'fnd base rates'!J$13)
+($K94*'fnd base rates'!J$14)
+($M94*'fnd base rates'!J$16)
+($N94*'fnd base rates'!J$17)
+($O94*'fnd base rates'!J$18)
+($P94*VLOOKUP($S94+12,rate_basefnd,10)))
*$R94</f>
        <v>1241.6814400000001</v>
      </c>
      <c r="AC94" s="68">
        <f>(($D94*'fnd base rates'!K$7)
+($E94*'fnd base rates'!K$8)
+($F94*'fnd base rates'!K$9)
+($G94*'fnd base rates'!K$10)
+($H94*'fnd base rates'!K$11)
+($I94*'fnd base rates'!K$12)
+($J94*'fnd base rates'!K$13)
+($K94*'fnd base rates'!K$14)
+($M94*'fnd base rates'!K$16)
+($N94*'fnd base rates'!K$17)
+($O94*'fnd base rates'!K$18)
+($P94*VLOOKUP($S94+12,rate_basefnd,11)))
*$R94</f>
        <v>1362.8516320000001</v>
      </c>
      <c r="AD94" s="68">
        <f>(($D94*'fnd base rates'!L$7)
+($E94*'fnd base rates'!L$8)
+($F94*'fnd base rates'!L$9)
+($G94*'fnd base rates'!L$10)
+($H94*'fnd base rates'!L$11)
+($I94*'fnd base rates'!L$12)
+($J94*'fnd base rates'!L$13)
+($K94*'fnd base rates'!L$14)
+($M94*'fnd base rates'!L$16)
+($N94*'fnd base rates'!L$17)
+($O94*'fnd base rates'!L$18)
+($P94*VLOOKUP($S94+12,rate_basefnd,12)))</f>
        <v>3107.2388000000001</v>
      </c>
      <c r="AE94" s="68">
        <f>(($D94*'fnd base rates'!M$7)
+($E94*'fnd base rates'!M$8)
+($F94*'fnd base rates'!M$9)
+($G94*'fnd base rates'!M$10)
+($H94*'fnd base rates'!M$11)
+($I94*'fnd base rates'!M$12)
+($J94*'fnd base rates'!M$13)
+($K94*'fnd base rates'!M$14)
+($M94*'fnd base rates'!M$16)
+($N94*'fnd base rates'!M$17)
+($O94*'fnd base rates'!M$18)
+($P94*VLOOKUP($S94+12,rate_basefnd,13)))</f>
        <v>0</v>
      </c>
      <c r="AF94" s="3">
        <f t="shared" si="15"/>
        <v>21068.510214400005</v>
      </c>
      <c r="AH94" s="205">
        <f t="shared" si="16"/>
        <v>420049016</v>
      </c>
      <c r="AI94" s="3" t="str">
        <f t="shared" si="20"/>
        <v>420</v>
      </c>
      <c r="AJ94" s="1" t="str">
        <f t="shared" si="21"/>
        <v>049</v>
      </c>
      <c r="AK94" s="1" t="str">
        <f t="shared" si="22"/>
        <v>016</v>
      </c>
      <c r="AL94" s="3">
        <f t="shared" si="17"/>
        <v>1</v>
      </c>
      <c r="AM94" s="3">
        <f t="shared" si="27"/>
        <v>1</v>
      </c>
      <c r="AN94" s="3">
        <f t="shared" si="23"/>
        <v>21068.510214400005</v>
      </c>
      <c r="AO94" s="3">
        <f t="shared" si="24"/>
        <v>21069</v>
      </c>
      <c r="AP94" s="3">
        <f t="shared" si="18"/>
        <v>7356</v>
      </c>
      <c r="AQ94" s="3">
        <v>13713</v>
      </c>
      <c r="AS94" s="68"/>
      <c r="AT94" s="68"/>
      <c r="AX94" s="4">
        <f t="shared" si="25"/>
        <v>0</v>
      </c>
      <c r="AZ94" s="4">
        <f t="shared" si="26"/>
        <v>0</v>
      </c>
      <c r="BB94" s="4"/>
    </row>
    <row r="95" spans="1:54" s="3" customFormat="1">
      <c r="A95" s="205" t="str">
        <f t="shared" si="19"/>
        <v>420</v>
      </c>
      <c r="B95" s="1">
        <v>420049026</v>
      </c>
      <c r="C95" s="7" t="s">
        <v>35</v>
      </c>
      <c r="D95" s="8">
        <f>'fnd enro'!D95</f>
        <v>0</v>
      </c>
      <c r="E95" s="8">
        <f>'fnd enro'!E95</f>
        <v>0</v>
      </c>
      <c r="F95" s="8">
        <f>'fnd enro'!F95</f>
        <v>1</v>
      </c>
      <c r="G95" s="8">
        <f>'fnd enro'!G95</f>
        <v>3</v>
      </c>
      <c r="H95" s="8">
        <f>'fnd enro'!H95</f>
        <v>1</v>
      </c>
      <c r="I95" s="8">
        <f>'fnd enro'!I95</f>
        <v>0</v>
      </c>
      <c r="J95" s="8">
        <f>'fnd enro'!J95</f>
        <v>0</v>
      </c>
      <c r="K95" s="9">
        <f>'fnd enro'!K95</f>
        <v>0.2</v>
      </c>
      <c r="L95" s="8">
        <f>'fnd enro'!L95</f>
        <v>0</v>
      </c>
      <c r="M95" s="8">
        <f>'fnd enro'!M95</f>
        <v>0</v>
      </c>
      <c r="N95" s="8">
        <f>'fnd enro'!N95</f>
        <v>0</v>
      </c>
      <c r="O95" s="8">
        <f>'fnd enro'!O95</f>
        <v>0</v>
      </c>
      <c r="P95" s="8">
        <f>'fnd enro'!P95</f>
        <v>1</v>
      </c>
      <c r="Q95" s="8">
        <f>'fnd enro'!R95</f>
        <v>5</v>
      </c>
      <c r="R95" s="9">
        <f t="shared" si="14"/>
        <v>1.1120000000000001</v>
      </c>
      <c r="S95" s="8">
        <f>VALUE('fnd enro'!Q95)</f>
        <v>3</v>
      </c>
      <c r="T95" s="1"/>
      <c r="U95" s="68">
        <f>(($D95*'fnd base rates'!C$7)
+($E95*'fnd base rates'!C$8)
+($F95*'fnd base rates'!C$9)
+($G95*'fnd base rates'!C$10)
+($H95*'fnd base rates'!C$11)
+($I95*'fnd base rates'!C$12)
+($J95*'fnd base rates'!C$13)
+($K95*'fnd base rates'!C$14)
+($M95*'fnd base rates'!C$16)
+($N95*'fnd base rates'!C$17)
+($O95*'fnd base rates'!C$18)
+($P95*VLOOKUP($S95+12,rate_basefnd,3)))
*$R95</f>
        <v>3405.7735520000006</v>
      </c>
      <c r="V95" s="68">
        <f>(($D95*'fnd base rates'!D$7)
+($E95*'fnd base rates'!D$8)
+($F95*'fnd base rates'!D$9)
+($G95*'fnd base rates'!D$10)
+($H95*'fnd base rates'!D$11)
+($I95*'fnd base rates'!D$12)
+($J95*'fnd base rates'!D$13)
+($K95*'fnd base rates'!D$14)
+($M95*'fnd base rates'!D$16)
+($N95*'fnd base rates'!D$17)
+($O95*'fnd base rates'!D$18)
+($P95*VLOOKUP($S95+12,rate_basefnd,4)))
*$R95</f>
        <v>5058.5102399999996</v>
      </c>
      <c r="W95" s="68">
        <f>(($D95*'fnd base rates'!E$7)
+($E95*'fnd base rates'!E$8)
+($F95*'fnd base rates'!E$9)
+($G95*'fnd base rates'!E$10)
+($H95*'fnd base rates'!E$11)
+($I95*'fnd base rates'!E$12)
+($J95*'fnd base rates'!E$13)
+($K95*'fnd base rates'!E$14)
+($M95*'fnd base rates'!E$16)
+($N95*'fnd base rates'!E$17)
+($O95*'fnd base rates'!E$18)
+($P95*VLOOKUP($S95+12,rate_basefnd,5)))
*$R95</f>
        <v>26812.615168</v>
      </c>
      <c r="X95" s="68">
        <f>(($D95*'fnd base rates'!F$7)
+($E95*'fnd base rates'!F$8)
+($F95*'fnd base rates'!F$9)
+($G95*'fnd base rates'!F$10)
+($H95*'fnd base rates'!F$11)
+($I95*'fnd base rates'!F$12)
+($J95*'fnd base rates'!F$13)
+($K95*'fnd base rates'!F$14)
+($M95*'fnd base rates'!F$16)
+($N95*'fnd base rates'!F$17)
+($O95*'fnd base rates'!F$18)
+($P95*VLOOKUP($S95+12,rate_basefnd,6)))
*$R95</f>
        <v>7461.0129280000001</v>
      </c>
      <c r="Y95" s="68">
        <f>(($D95*'fnd base rates'!G$7)
+($E95*'fnd base rates'!G$8)
+($F95*'fnd base rates'!G$9)
+($G95*'fnd base rates'!G$10)
+($H95*'fnd base rates'!G$11)
+($I95*'fnd base rates'!G$12)
+($J95*'fnd base rates'!G$13)
+($K95*'fnd base rates'!G$14)
+($M95*'fnd base rates'!G$16)
+($N95*'fnd base rates'!G$17)
+($O95*'fnd base rates'!G$18)
+($P95*VLOOKUP($S95+12,rate_basefnd,7)))
*$R95</f>
        <v>1146.3074239999999</v>
      </c>
      <c r="Z95" s="68">
        <f>(($D95*'fnd base rates'!H$7)
+($E95*'fnd base rates'!H$8)
+($F95*'fnd base rates'!H$9)
+($G95*'fnd base rates'!H$10)
+($H95*'fnd base rates'!H$11)
+($I95*'fnd base rates'!H$12)
+($J95*'fnd base rates'!H$13)
+($K95*'fnd base rates'!H$14)
+($M95*'fnd base rates'!H$16)
+($N95*'fnd base rates'!H$17)
+($O95*'fnd base rates'!H$18)
+($P95*VLOOKUP($S95+12,rate_basefnd,8)))</f>
        <v>2928.6899999999996</v>
      </c>
      <c r="AA95" s="68">
        <f>(($D95*'fnd base rates'!I$7)
+($E95*'fnd base rates'!I$8)
+($F95*'fnd base rates'!I$9)
+($G95*'fnd base rates'!I$10)
+($H95*'fnd base rates'!I$11)
+($I95*'fnd base rates'!I$12)
+($J95*'fnd base rates'!I$13)
+($K95*'fnd base rates'!I$14)
+($M95*'fnd base rates'!I$16)
+($N95*'fnd base rates'!I$17)
+($O95*'fnd base rates'!I$18)
+($P95*VLOOKUP($S95+12,rate_basefnd,9)))
*$R95</f>
        <v>2653.7768800000003</v>
      </c>
      <c r="AB95" s="68">
        <f>(($D95*'fnd base rates'!J$7)
+($E95*'fnd base rates'!J$8)
+($F95*'fnd base rates'!J$9)
+($G95*'fnd base rates'!J$10)
+($H95*'fnd base rates'!J$11)
+($I95*'fnd base rates'!J$12)
+($J95*'fnd base rates'!J$13)
+($K95*'fnd base rates'!J$14)
+($M95*'fnd base rates'!J$16)
+($N95*'fnd base rates'!J$17)
+($O95*'fnd base rates'!J$18)
+($P95*VLOOKUP($S95+12,rate_basefnd,10)))
*$R95</f>
        <v>1693.2757600000002</v>
      </c>
      <c r="AC95" s="68">
        <f>(($D95*'fnd base rates'!K$7)
+($E95*'fnd base rates'!K$8)
+($F95*'fnd base rates'!K$9)
+($G95*'fnd base rates'!K$10)
+($H95*'fnd base rates'!K$11)
+($I95*'fnd base rates'!K$12)
+($J95*'fnd base rates'!K$13)
+($K95*'fnd base rates'!K$14)
+($M95*'fnd base rates'!K$16)
+($N95*'fnd base rates'!K$17)
+($O95*'fnd base rates'!K$18)
+($P95*VLOOKUP($S95+12,rate_basefnd,11)))
*$R95</f>
        <v>6915.3500800000011</v>
      </c>
      <c r="AD95" s="68">
        <f>(($D95*'fnd base rates'!L$7)
+($E95*'fnd base rates'!L$8)
+($F95*'fnd base rates'!L$9)
+($G95*'fnd base rates'!L$10)
+($H95*'fnd base rates'!L$11)
+($I95*'fnd base rates'!L$12)
+($J95*'fnd base rates'!L$13)
+($K95*'fnd base rates'!L$14)
+($M95*'fnd base rates'!L$16)
+($N95*'fnd base rates'!L$17)
+($O95*'fnd base rates'!L$18)
+($P95*VLOOKUP($S95+12,rate_basefnd,12)))</f>
        <v>12036.974</v>
      </c>
      <c r="AE95" s="68">
        <f>(($D95*'fnd base rates'!M$7)
+($E95*'fnd base rates'!M$8)
+($F95*'fnd base rates'!M$9)
+($G95*'fnd base rates'!M$10)
+($H95*'fnd base rates'!M$11)
+($I95*'fnd base rates'!M$12)
+($J95*'fnd base rates'!M$13)
+($K95*'fnd base rates'!M$14)
+($M95*'fnd base rates'!M$16)
+($N95*'fnd base rates'!M$17)
+($O95*'fnd base rates'!M$18)
+($P95*VLOOKUP($S95+12,rate_basefnd,13)))</f>
        <v>0</v>
      </c>
      <c r="AF95" s="3">
        <f t="shared" si="15"/>
        <v>70112.286032000004</v>
      </c>
      <c r="AH95" s="205">
        <f t="shared" si="16"/>
        <v>420049026</v>
      </c>
      <c r="AI95" s="3" t="str">
        <f t="shared" si="20"/>
        <v>420</v>
      </c>
      <c r="AJ95" s="1" t="str">
        <f t="shared" si="21"/>
        <v>049</v>
      </c>
      <c r="AK95" s="1" t="str">
        <f t="shared" si="22"/>
        <v>026</v>
      </c>
      <c r="AL95" s="3">
        <f t="shared" si="17"/>
        <v>1</v>
      </c>
      <c r="AM95" s="3">
        <f t="shared" si="27"/>
        <v>5</v>
      </c>
      <c r="AN95" s="3">
        <f t="shared" si="23"/>
        <v>70112.286032000004</v>
      </c>
      <c r="AO95" s="3">
        <f t="shared" si="24"/>
        <v>14022</v>
      </c>
      <c r="AP95" s="3">
        <f t="shared" si="18"/>
        <v>3218</v>
      </c>
      <c r="AQ95" s="3">
        <v>10804</v>
      </c>
      <c r="AS95" s="68"/>
      <c r="AT95" s="68"/>
      <c r="AX95" s="4">
        <f t="shared" si="25"/>
        <v>0</v>
      </c>
      <c r="AZ95" s="4">
        <f t="shared" si="26"/>
        <v>0</v>
      </c>
      <c r="BB95" s="4"/>
    </row>
    <row r="96" spans="1:54" s="3" customFormat="1">
      <c r="A96" s="205" t="str">
        <f t="shared" si="19"/>
        <v>420</v>
      </c>
      <c r="B96" s="1">
        <v>420049035</v>
      </c>
      <c r="C96" s="7" t="s">
        <v>35</v>
      </c>
      <c r="D96" s="8">
        <f>'fnd enro'!D96</f>
        <v>1</v>
      </c>
      <c r="E96" s="8">
        <f>'fnd enro'!E96</f>
        <v>0</v>
      </c>
      <c r="F96" s="8">
        <f>'fnd enro'!F96</f>
        <v>4</v>
      </c>
      <c r="G96" s="8">
        <f>'fnd enro'!G96</f>
        <v>13</v>
      </c>
      <c r="H96" s="8">
        <f>'fnd enro'!H96</f>
        <v>3</v>
      </c>
      <c r="I96" s="8">
        <f>'fnd enro'!I96</f>
        <v>0</v>
      </c>
      <c r="J96" s="8">
        <f>'fnd enro'!J96</f>
        <v>0</v>
      </c>
      <c r="K96" s="9">
        <f>'fnd enro'!K96</f>
        <v>0.8</v>
      </c>
      <c r="L96" s="8">
        <f>'fnd enro'!L96</f>
        <v>0</v>
      </c>
      <c r="M96" s="8">
        <f>'fnd enro'!M96</f>
        <v>1</v>
      </c>
      <c r="N96" s="8">
        <f>'fnd enro'!N96</f>
        <v>0</v>
      </c>
      <c r="O96" s="8">
        <f>'fnd enro'!O96</f>
        <v>0</v>
      </c>
      <c r="P96" s="8">
        <f>'fnd enro'!P96</f>
        <v>13</v>
      </c>
      <c r="Q96" s="8">
        <f>'fnd enro'!R96</f>
        <v>21</v>
      </c>
      <c r="R96" s="9">
        <f t="shared" si="14"/>
        <v>1.1120000000000001</v>
      </c>
      <c r="S96" s="8">
        <f>VALUE('fnd enro'!Q96)</f>
        <v>11</v>
      </c>
      <c r="T96" s="1"/>
      <c r="U96" s="68">
        <f>(($D96*'fnd base rates'!C$7)
+($E96*'fnd base rates'!C$8)
+($F96*'fnd base rates'!C$9)
+($G96*'fnd base rates'!C$10)
+($H96*'fnd base rates'!C$11)
+($I96*'fnd base rates'!C$12)
+($J96*'fnd base rates'!C$13)
+($K96*'fnd base rates'!C$14)
+($M96*'fnd base rates'!C$16)
+($N96*'fnd base rates'!C$17)
+($O96*'fnd base rates'!C$18)
+($P96*VLOOKUP($S96+12,rate_basefnd,3)))
*$R96</f>
        <v>15594.837008000002</v>
      </c>
      <c r="V96" s="68">
        <f>(($D96*'fnd base rates'!D$7)
+($E96*'fnd base rates'!D$8)
+($F96*'fnd base rates'!D$9)
+($G96*'fnd base rates'!D$10)
+($H96*'fnd base rates'!D$11)
+($I96*'fnd base rates'!D$12)
+($J96*'fnd base rates'!D$13)
+($K96*'fnd base rates'!D$14)
+($M96*'fnd base rates'!D$16)
+($N96*'fnd base rates'!D$17)
+($O96*'fnd base rates'!D$18)
+($P96*VLOOKUP($S96+12,rate_basefnd,4)))
*$R96</f>
        <v>28409.331520000003</v>
      </c>
      <c r="W96" s="68">
        <f>(($D96*'fnd base rates'!E$7)
+($E96*'fnd base rates'!E$8)
+($F96*'fnd base rates'!E$9)
+($G96*'fnd base rates'!E$10)
+($H96*'fnd base rates'!E$11)
+($I96*'fnd base rates'!E$12)
+($J96*'fnd base rates'!E$13)
+($K96*'fnd base rates'!E$14)
+($M96*'fnd base rates'!E$16)
+($N96*'fnd base rates'!E$17)
+($O96*'fnd base rates'!E$18)
+($P96*VLOOKUP($S96+12,rate_basefnd,5)))
*$R96</f>
        <v>184487.96795200001</v>
      </c>
      <c r="X96" s="68">
        <f>(($D96*'fnd base rates'!F$7)
+($E96*'fnd base rates'!F$8)
+($F96*'fnd base rates'!F$9)
+($G96*'fnd base rates'!F$10)
+($H96*'fnd base rates'!F$11)
+($I96*'fnd base rates'!F$12)
+($J96*'fnd base rates'!F$13)
+($K96*'fnd base rates'!F$14)
+($M96*'fnd base rates'!F$16)
+($N96*'fnd base rates'!F$17)
+($O96*'fnd base rates'!F$18)
+($P96*VLOOKUP($S96+12,rate_basefnd,6)))
*$R96</f>
        <v>30944.420192000001</v>
      </c>
      <c r="Y96" s="68">
        <f>(($D96*'fnd base rates'!G$7)
+($E96*'fnd base rates'!G$8)
+($F96*'fnd base rates'!G$9)
+($G96*'fnd base rates'!G$10)
+($H96*'fnd base rates'!G$11)
+($I96*'fnd base rates'!G$12)
+($J96*'fnd base rates'!G$13)
+($K96*'fnd base rates'!G$14)
+($M96*'fnd base rates'!G$16)
+($N96*'fnd base rates'!G$17)
+($O96*'fnd base rates'!G$18)
+($P96*VLOOKUP($S96+12,rate_basefnd,7)))
*$R96</f>
        <v>8260.7788959999998</v>
      </c>
      <c r="Z96" s="68">
        <f>(($D96*'fnd base rates'!H$7)
+($E96*'fnd base rates'!H$8)
+($F96*'fnd base rates'!H$9)
+($G96*'fnd base rates'!H$10)
+($H96*'fnd base rates'!H$11)
+($I96*'fnd base rates'!H$12)
+($J96*'fnd base rates'!H$13)
+($K96*'fnd base rates'!H$14)
+($M96*'fnd base rates'!H$16)
+($N96*'fnd base rates'!H$17)
+($O96*'fnd base rates'!H$18)
+($P96*VLOOKUP($S96+12,rate_basefnd,8)))</f>
        <v>12634.599999999999</v>
      </c>
      <c r="AA96" s="68">
        <f>(($D96*'fnd base rates'!I$7)
+($E96*'fnd base rates'!I$8)
+($F96*'fnd base rates'!I$9)
+($G96*'fnd base rates'!I$10)
+($H96*'fnd base rates'!I$11)
+($I96*'fnd base rates'!I$12)
+($J96*'fnd base rates'!I$13)
+($K96*'fnd base rates'!I$14)
+($M96*'fnd base rates'!I$16)
+($N96*'fnd base rates'!I$17)
+($O96*'fnd base rates'!I$18)
+($P96*VLOOKUP($S96+12,rate_basefnd,9)))
*$R96</f>
        <v>13920.116080000003</v>
      </c>
      <c r="AB96" s="68">
        <f>(($D96*'fnd base rates'!J$7)
+($E96*'fnd base rates'!J$8)
+($F96*'fnd base rates'!J$9)
+($G96*'fnd base rates'!J$10)
+($H96*'fnd base rates'!J$11)
+($I96*'fnd base rates'!J$12)
+($J96*'fnd base rates'!J$13)
+($K96*'fnd base rates'!J$14)
+($M96*'fnd base rates'!J$16)
+($N96*'fnd base rates'!J$17)
+($O96*'fnd base rates'!J$18)
+($P96*VLOOKUP($S96+12,rate_basefnd,10)))
*$R96</f>
        <v>22092.148480000003</v>
      </c>
      <c r="AC96" s="68">
        <f>(($D96*'fnd base rates'!K$7)
+($E96*'fnd base rates'!K$8)
+($F96*'fnd base rates'!K$9)
+($G96*'fnd base rates'!K$10)
+($H96*'fnd base rates'!K$11)
+($I96*'fnd base rates'!K$12)
+($J96*'fnd base rates'!K$13)
+($K96*'fnd base rates'!K$14)
+($M96*'fnd base rates'!K$16)
+($N96*'fnd base rates'!K$17)
+($O96*'fnd base rates'!K$18)
+($P96*VLOOKUP($S96+12,rate_basefnd,11)))
*$R96</f>
        <v>28563.132240000003</v>
      </c>
      <c r="AD96" s="68">
        <f>(($D96*'fnd base rates'!L$7)
+($E96*'fnd base rates'!L$8)
+($F96*'fnd base rates'!L$9)
+($G96*'fnd base rates'!L$10)
+($H96*'fnd base rates'!L$11)
+($I96*'fnd base rates'!L$12)
+($J96*'fnd base rates'!L$13)
+($K96*'fnd base rates'!L$14)
+($M96*'fnd base rates'!L$16)
+($N96*'fnd base rates'!L$17)
+($O96*'fnd base rates'!L$18)
+($P96*VLOOKUP($S96+12,rate_basefnd,12)))</f>
        <v>61704.165999999997</v>
      </c>
      <c r="AE96" s="68">
        <f>(($D96*'fnd base rates'!M$7)
+($E96*'fnd base rates'!M$8)
+($F96*'fnd base rates'!M$9)
+($G96*'fnd base rates'!M$10)
+($H96*'fnd base rates'!M$11)
+($I96*'fnd base rates'!M$12)
+($J96*'fnd base rates'!M$13)
+($K96*'fnd base rates'!M$14)
+($M96*'fnd base rates'!M$16)
+($N96*'fnd base rates'!M$17)
+($O96*'fnd base rates'!M$18)
+($P96*VLOOKUP($S96+12,rate_basefnd,13)))</f>
        <v>0</v>
      </c>
      <c r="AF96" s="3">
        <f t="shared" si="15"/>
        <v>406611.49836800003</v>
      </c>
      <c r="AH96" s="205">
        <f t="shared" si="16"/>
        <v>420049035</v>
      </c>
      <c r="AI96" s="3" t="str">
        <f t="shared" si="20"/>
        <v>420</v>
      </c>
      <c r="AJ96" s="1" t="str">
        <f t="shared" si="21"/>
        <v>049</v>
      </c>
      <c r="AK96" s="1" t="str">
        <f t="shared" si="22"/>
        <v>035</v>
      </c>
      <c r="AL96" s="3">
        <f t="shared" si="17"/>
        <v>1</v>
      </c>
      <c r="AM96" s="3">
        <f t="shared" si="27"/>
        <v>21</v>
      </c>
      <c r="AN96" s="3">
        <f t="shared" si="23"/>
        <v>406611.49836800003</v>
      </c>
      <c r="AO96" s="3">
        <f t="shared" si="24"/>
        <v>19362</v>
      </c>
      <c r="AP96" s="3">
        <f t="shared" si="18"/>
        <v>8558</v>
      </c>
      <c r="AQ96" s="3">
        <v>10804</v>
      </c>
      <c r="AS96" s="68"/>
      <c r="AT96" s="68"/>
      <c r="AX96" s="4">
        <f t="shared" si="25"/>
        <v>0</v>
      </c>
      <c r="AZ96" s="4">
        <f t="shared" si="26"/>
        <v>0</v>
      </c>
      <c r="BB96" s="4"/>
    </row>
    <row r="97" spans="1:54" s="3" customFormat="1">
      <c r="A97" s="205" t="str">
        <f t="shared" si="19"/>
        <v>420</v>
      </c>
      <c r="B97" s="1">
        <v>420049044</v>
      </c>
      <c r="C97" s="7" t="s">
        <v>35</v>
      </c>
      <c r="D97" s="8">
        <f>'fnd enro'!D97</f>
        <v>0</v>
      </c>
      <c r="E97" s="8">
        <f>'fnd enro'!E97</f>
        <v>0</v>
      </c>
      <c r="F97" s="8">
        <f>'fnd enro'!F97</f>
        <v>0</v>
      </c>
      <c r="G97" s="8">
        <f>'fnd enro'!G97</f>
        <v>4</v>
      </c>
      <c r="H97" s="8">
        <f>'fnd enro'!H97</f>
        <v>2</v>
      </c>
      <c r="I97" s="8">
        <f>'fnd enro'!I97</f>
        <v>0</v>
      </c>
      <c r="J97" s="8">
        <f>'fnd enro'!J97</f>
        <v>0</v>
      </c>
      <c r="K97" s="9">
        <f>'fnd enro'!K97</f>
        <v>0.24</v>
      </c>
      <c r="L97" s="8">
        <f>'fnd enro'!L97</f>
        <v>0</v>
      </c>
      <c r="M97" s="8">
        <f>'fnd enro'!M97</f>
        <v>0</v>
      </c>
      <c r="N97" s="8">
        <f>'fnd enro'!N97</f>
        <v>0</v>
      </c>
      <c r="O97" s="8">
        <f>'fnd enro'!O97</f>
        <v>0</v>
      </c>
      <c r="P97" s="8">
        <f>'fnd enro'!P97</f>
        <v>3</v>
      </c>
      <c r="Q97" s="8">
        <f>'fnd enro'!R97</f>
        <v>6</v>
      </c>
      <c r="R97" s="9">
        <f t="shared" si="14"/>
        <v>1.1120000000000001</v>
      </c>
      <c r="S97" s="8">
        <f>VALUE('fnd enro'!Q97)</f>
        <v>11</v>
      </c>
      <c r="T97" s="1"/>
      <c r="U97" s="68">
        <f>(($D97*'fnd base rates'!C$7)
+($E97*'fnd base rates'!C$8)
+($F97*'fnd base rates'!C$9)
+($G97*'fnd base rates'!C$10)
+($H97*'fnd base rates'!C$11)
+($I97*'fnd base rates'!C$12)
+($J97*'fnd base rates'!C$13)
+($K97*'fnd base rates'!C$14)
+($M97*'fnd base rates'!C$16)
+($N97*'fnd base rates'!C$17)
+($O97*'fnd base rates'!C$18)
+($P97*VLOOKUP($S97+12,rate_basefnd,3)))
*$R97</f>
        <v>4430.8832064000007</v>
      </c>
      <c r="V97" s="68">
        <f>(($D97*'fnd base rates'!D$7)
+($E97*'fnd base rates'!D$8)
+($F97*'fnd base rates'!D$9)
+($G97*'fnd base rates'!D$10)
+($H97*'fnd base rates'!D$11)
+($I97*'fnd base rates'!D$12)
+($J97*'fnd base rates'!D$13)
+($K97*'fnd base rates'!D$14)
+($M97*'fnd base rates'!D$16)
+($N97*'fnd base rates'!D$17)
+($O97*'fnd base rates'!D$18)
+($P97*VLOOKUP($S97+12,rate_basefnd,4)))
*$R97</f>
        <v>7699.7882400000008</v>
      </c>
      <c r="W97" s="68">
        <f>(($D97*'fnd base rates'!E$7)
+($E97*'fnd base rates'!E$8)
+($F97*'fnd base rates'!E$9)
+($G97*'fnd base rates'!E$10)
+($H97*'fnd base rates'!E$11)
+($I97*'fnd base rates'!E$12)
+($J97*'fnd base rates'!E$13)
+($K97*'fnd base rates'!E$14)
+($M97*'fnd base rates'!E$16)
+($N97*'fnd base rates'!E$17)
+($O97*'fnd base rates'!E$18)
+($P97*VLOOKUP($S97+12,rate_basefnd,5)))
*$R97</f>
        <v>47667.942537600007</v>
      </c>
      <c r="X97" s="68">
        <f>(($D97*'fnd base rates'!F$7)
+($E97*'fnd base rates'!F$8)
+($F97*'fnd base rates'!F$9)
+($G97*'fnd base rates'!F$10)
+($H97*'fnd base rates'!F$11)
+($I97*'fnd base rates'!F$12)
+($J97*'fnd base rates'!F$13)
+($K97*'fnd base rates'!F$14)
+($M97*'fnd base rates'!F$16)
+($N97*'fnd base rates'!F$17)
+($O97*'fnd base rates'!F$18)
+($P97*VLOOKUP($S97+12,rate_basefnd,6)))
*$R97</f>
        <v>8704.4655616</v>
      </c>
      <c r="Y97" s="68">
        <f>(($D97*'fnd base rates'!G$7)
+($E97*'fnd base rates'!G$8)
+($F97*'fnd base rates'!G$9)
+($G97*'fnd base rates'!G$10)
+($H97*'fnd base rates'!G$11)
+($I97*'fnd base rates'!G$12)
+($J97*'fnd base rates'!G$13)
+($K97*'fnd base rates'!G$14)
+($M97*'fnd base rates'!G$16)
+($N97*'fnd base rates'!G$17)
+($O97*'fnd base rates'!G$18)
+($P97*VLOOKUP($S97+12,rate_basefnd,7)))
*$R97</f>
        <v>2158.8728288000002</v>
      </c>
      <c r="Z97" s="68">
        <f>(($D97*'fnd base rates'!H$7)
+($E97*'fnd base rates'!H$8)
+($F97*'fnd base rates'!H$9)
+($G97*'fnd base rates'!H$10)
+($H97*'fnd base rates'!H$11)
+($I97*'fnd base rates'!H$12)
+($J97*'fnd base rates'!H$13)
+($K97*'fnd base rates'!H$14)
+($M97*'fnd base rates'!H$16)
+($N97*'fnd base rates'!H$17)
+($O97*'fnd base rates'!H$18)
+($P97*VLOOKUP($S97+12,rate_basefnd,8)))</f>
        <v>3620.8139999999994</v>
      </c>
      <c r="AA97" s="68">
        <f>(($D97*'fnd base rates'!I$7)
+($E97*'fnd base rates'!I$8)
+($F97*'fnd base rates'!I$9)
+($G97*'fnd base rates'!I$10)
+($H97*'fnd base rates'!I$11)
+($I97*'fnd base rates'!I$12)
+($J97*'fnd base rates'!I$13)
+($K97*'fnd base rates'!I$14)
+($M97*'fnd base rates'!I$16)
+($N97*'fnd base rates'!I$17)
+($O97*'fnd base rates'!I$18)
+($P97*VLOOKUP($S97+12,rate_basefnd,9)))
*$R97</f>
        <v>3828.7272000000003</v>
      </c>
      <c r="AB97" s="68">
        <f>(($D97*'fnd base rates'!J$7)
+($E97*'fnd base rates'!J$8)
+($F97*'fnd base rates'!J$9)
+($G97*'fnd base rates'!J$10)
+($H97*'fnd base rates'!J$11)
+($I97*'fnd base rates'!J$12)
+($J97*'fnd base rates'!J$13)
+($K97*'fnd base rates'!J$14)
+($M97*'fnd base rates'!J$16)
+($N97*'fnd base rates'!J$17)
+($O97*'fnd base rates'!J$18)
+($P97*VLOOKUP($S97+12,rate_basefnd,10)))
*$R97</f>
        <v>5549.6250400000008</v>
      </c>
      <c r="AC97" s="68">
        <f>(($D97*'fnd base rates'!K$7)
+($E97*'fnd base rates'!K$8)
+($F97*'fnd base rates'!K$9)
+($G97*'fnd base rates'!K$10)
+($H97*'fnd base rates'!K$11)
+($I97*'fnd base rates'!K$12)
+($J97*'fnd base rates'!K$13)
+($K97*'fnd base rates'!K$14)
+($M97*'fnd base rates'!K$16)
+($N97*'fnd base rates'!K$17)
+($O97*'fnd base rates'!K$18)
+($P97*VLOOKUP($S97+12,rate_basefnd,11)))
*$R97</f>
        <v>8379.2936320000008</v>
      </c>
      <c r="AD97" s="68">
        <f>(($D97*'fnd base rates'!L$7)
+($E97*'fnd base rates'!L$8)
+($F97*'fnd base rates'!L$9)
+($G97*'fnd base rates'!L$10)
+($H97*'fnd base rates'!L$11)
+($I97*'fnd base rates'!L$12)
+($J97*'fnd base rates'!L$13)
+($K97*'fnd base rates'!L$14)
+($M97*'fnd base rates'!L$16)
+($N97*'fnd base rates'!L$17)
+($O97*'fnd base rates'!L$18)
+($P97*VLOOKUP($S97+12,rate_basefnd,12)))</f>
        <v>17261.432799999999</v>
      </c>
      <c r="AE97" s="68">
        <f>(($D97*'fnd base rates'!M$7)
+($E97*'fnd base rates'!M$8)
+($F97*'fnd base rates'!M$9)
+($G97*'fnd base rates'!M$10)
+($H97*'fnd base rates'!M$11)
+($I97*'fnd base rates'!M$12)
+($J97*'fnd base rates'!M$13)
+($K97*'fnd base rates'!M$14)
+($M97*'fnd base rates'!M$16)
+($N97*'fnd base rates'!M$17)
+($O97*'fnd base rates'!M$18)
+($P97*VLOOKUP($S97+12,rate_basefnd,13)))</f>
        <v>0</v>
      </c>
      <c r="AF97" s="3">
        <f t="shared" si="15"/>
        <v>109301.84504639999</v>
      </c>
      <c r="AH97" s="205">
        <f t="shared" si="16"/>
        <v>420049044</v>
      </c>
      <c r="AI97" s="3" t="str">
        <f t="shared" si="20"/>
        <v>420</v>
      </c>
      <c r="AJ97" s="1" t="str">
        <f t="shared" si="21"/>
        <v>049</v>
      </c>
      <c r="AK97" s="1" t="str">
        <f t="shared" si="22"/>
        <v>044</v>
      </c>
      <c r="AL97" s="3">
        <f t="shared" si="17"/>
        <v>1</v>
      </c>
      <c r="AM97" s="3">
        <f t="shared" si="27"/>
        <v>6</v>
      </c>
      <c r="AN97" s="3">
        <f t="shared" si="23"/>
        <v>109301.84504639999</v>
      </c>
      <c r="AO97" s="3">
        <f t="shared" si="24"/>
        <v>18217</v>
      </c>
      <c r="AP97" s="3">
        <f t="shared" si="18"/>
        <v>7413</v>
      </c>
      <c r="AQ97" s="3">
        <v>10804</v>
      </c>
      <c r="AS97" s="68"/>
      <c r="AT97" s="68"/>
      <c r="AX97" s="4">
        <f t="shared" si="25"/>
        <v>0</v>
      </c>
      <c r="AZ97" s="4">
        <f t="shared" si="26"/>
        <v>0</v>
      </c>
      <c r="BB97" s="4"/>
    </row>
    <row r="98" spans="1:54" s="3" customFormat="1">
      <c r="A98" s="205" t="str">
        <f t="shared" si="19"/>
        <v>420</v>
      </c>
      <c r="B98" s="1">
        <v>420049049</v>
      </c>
      <c r="C98" s="7" t="s">
        <v>35</v>
      </c>
      <c r="D98" s="8">
        <f>'fnd enro'!D98</f>
        <v>19</v>
      </c>
      <c r="E98" s="8">
        <f>'fnd enro'!E98</f>
        <v>0</v>
      </c>
      <c r="F98" s="8">
        <f>'fnd enro'!F98</f>
        <v>28</v>
      </c>
      <c r="G98" s="8">
        <f>'fnd enro'!G98</f>
        <v>147</v>
      </c>
      <c r="H98" s="8">
        <f>'fnd enro'!H98</f>
        <v>30</v>
      </c>
      <c r="I98" s="8">
        <f>'fnd enro'!I98</f>
        <v>0</v>
      </c>
      <c r="J98" s="8">
        <f>'fnd enro'!J98</f>
        <v>0</v>
      </c>
      <c r="K98" s="9">
        <f>'fnd enro'!K98</f>
        <v>8.1999999999999993</v>
      </c>
      <c r="L98" s="8">
        <f>'fnd enro'!L98</f>
        <v>0</v>
      </c>
      <c r="M98" s="8">
        <f>'fnd enro'!M98</f>
        <v>14</v>
      </c>
      <c r="N98" s="8">
        <f>'fnd enro'!N98</f>
        <v>0</v>
      </c>
      <c r="O98" s="8">
        <f>'fnd enro'!O98</f>
        <v>0</v>
      </c>
      <c r="P98" s="8">
        <f>'fnd enro'!P98</f>
        <v>156</v>
      </c>
      <c r="Q98" s="8">
        <f>'fnd enro'!R98</f>
        <v>215</v>
      </c>
      <c r="R98" s="9">
        <f t="shared" si="14"/>
        <v>1.1120000000000001</v>
      </c>
      <c r="S98" s="8">
        <f>VALUE('fnd enro'!Q98)</f>
        <v>7</v>
      </c>
      <c r="T98" s="1"/>
      <c r="U98" s="68">
        <f>(($D98*'fnd base rates'!C$7)
+($E98*'fnd base rates'!C$8)
+($F98*'fnd base rates'!C$9)
+($G98*'fnd base rates'!C$10)
+($H98*'fnd base rates'!C$11)
+($I98*'fnd base rates'!C$12)
+($J98*'fnd base rates'!C$13)
+($K98*'fnd base rates'!C$14)
+($M98*'fnd base rates'!C$16)
+($N98*'fnd base rates'!C$17)
+($O98*'fnd base rates'!C$18)
+($P98*VLOOKUP($S98+12,rate_basefnd,3)))
*$R98</f>
        <v>158940.001472</v>
      </c>
      <c r="V98" s="68">
        <f>(($D98*'fnd base rates'!D$7)
+($E98*'fnd base rates'!D$8)
+($F98*'fnd base rates'!D$9)
+($G98*'fnd base rates'!D$10)
+($H98*'fnd base rates'!D$11)
+($I98*'fnd base rates'!D$12)
+($J98*'fnd base rates'!D$13)
+($K98*'fnd base rates'!D$14)
+($M98*'fnd base rates'!D$16)
+($N98*'fnd base rates'!D$17)
+($O98*'fnd base rates'!D$18)
+($P98*VLOOKUP($S98+12,rate_basefnd,4)))
*$R98</f>
        <v>278696.73472000001</v>
      </c>
      <c r="W98" s="68">
        <f>(($D98*'fnd base rates'!E$7)
+($E98*'fnd base rates'!E$8)
+($F98*'fnd base rates'!E$9)
+($G98*'fnd base rates'!E$10)
+($H98*'fnd base rates'!E$11)
+($I98*'fnd base rates'!E$12)
+($J98*'fnd base rates'!E$13)
+($K98*'fnd base rates'!E$14)
+($M98*'fnd base rates'!E$16)
+($N98*'fnd base rates'!E$17)
+($O98*'fnd base rates'!E$18)
+($P98*VLOOKUP($S98+12,rate_basefnd,5)))
*$R98</f>
        <v>1745573.8694879999</v>
      </c>
      <c r="X98" s="68">
        <f>(($D98*'fnd base rates'!F$7)
+($E98*'fnd base rates'!F$8)
+($F98*'fnd base rates'!F$9)
+($G98*'fnd base rates'!F$10)
+($H98*'fnd base rates'!F$11)
+($I98*'fnd base rates'!F$12)
+($J98*'fnd base rates'!F$13)
+($K98*'fnd base rates'!F$14)
+($M98*'fnd base rates'!F$16)
+($N98*'fnd base rates'!F$17)
+($O98*'fnd base rates'!F$18)
+($P98*VLOOKUP($S98+12,rate_basefnd,6)))
*$R98</f>
        <v>323148.59444799996</v>
      </c>
      <c r="Y98" s="68">
        <f>(($D98*'fnd base rates'!G$7)
+($E98*'fnd base rates'!G$8)
+($F98*'fnd base rates'!G$9)
+($G98*'fnd base rates'!G$10)
+($H98*'fnd base rates'!G$11)
+($I98*'fnd base rates'!G$12)
+($J98*'fnd base rates'!G$13)
+($K98*'fnd base rates'!G$14)
+($M98*'fnd base rates'!G$16)
+($N98*'fnd base rates'!G$17)
+($O98*'fnd base rates'!G$18)
+($P98*VLOOKUP($S98+12,rate_basefnd,7)))
*$R98</f>
        <v>77371.171904000003</v>
      </c>
      <c r="Z98" s="68">
        <f>(($D98*'fnd base rates'!H$7)
+($E98*'fnd base rates'!H$8)
+($F98*'fnd base rates'!H$9)
+($G98*'fnd base rates'!H$10)
+($H98*'fnd base rates'!H$11)
+($I98*'fnd base rates'!H$12)
+($J98*'fnd base rates'!H$13)
+($K98*'fnd base rates'!H$14)
+($M98*'fnd base rates'!H$16)
+($N98*'fnd base rates'!H$17)
+($O98*'fnd base rates'!H$18)
+($P98*VLOOKUP($S98+12,rate_basefnd,8)))</f>
        <v>131390.87999999998</v>
      </c>
      <c r="AA98" s="68">
        <f>(($D98*'fnd base rates'!I$7)
+($E98*'fnd base rates'!I$8)
+($F98*'fnd base rates'!I$9)
+($G98*'fnd base rates'!I$10)
+($H98*'fnd base rates'!I$11)
+($I98*'fnd base rates'!I$12)
+($J98*'fnd base rates'!I$13)
+($K98*'fnd base rates'!I$14)
+($M98*'fnd base rates'!I$16)
+($N98*'fnd base rates'!I$17)
+($O98*'fnd base rates'!I$18)
+($P98*VLOOKUP($S98+12,rate_basefnd,9)))
*$R98</f>
        <v>138341.34015999999</v>
      </c>
      <c r="AB98" s="68">
        <f>(($D98*'fnd base rates'!J$7)
+($E98*'fnd base rates'!J$8)
+($F98*'fnd base rates'!J$9)
+($G98*'fnd base rates'!J$10)
+($H98*'fnd base rates'!J$11)
+($I98*'fnd base rates'!J$12)
+($J98*'fnd base rates'!J$13)
+($K98*'fnd base rates'!J$14)
+($M98*'fnd base rates'!J$16)
+($N98*'fnd base rates'!J$17)
+($O98*'fnd base rates'!J$18)
+($P98*VLOOKUP($S98+12,rate_basefnd,10)))
*$R98</f>
        <v>191882.16080000001</v>
      </c>
      <c r="AC98" s="68">
        <f>(($D98*'fnd base rates'!K$7)
+($E98*'fnd base rates'!K$8)
+($F98*'fnd base rates'!K$9)
+($G98*'fnd base rates'!K$10)
+($H98*'fnd base rates'!K$11)
+($I98*'fnd base rates'!K$12)
+($J98*'fnd base rates'!K$13)
+($K98*'fnd base rates'!K$14)
+($M98*'fnd base rates'!K$16)
+($N98*'fnd base rates'!K$17)
+($O98*'fnd base rates'!K$18)
+($P98*VLOOKUP($S98+12,rate_basefnd,11)))
*$R98</f>
        <v>299461.16632000002</v>
      </c>
      <c r="AD98" s="68">
        <f>(($D98*'fnd base rates'!L$7)
+($E98*'fnd base rates'!L$8)
+($F98*'fnd base rates'!L$9)
+($G98*'fnd base rates'!L$10)
+($H98*'fnd base rates'!L$11)
+($I98*'fnd base rates'!L$12)
+($J98*'fnd base rates'!L$13)
+($K98*'fnd base rates'!L$14)
+($M98*'fnd base rates'!L$16)
+($N98*'fnd base rates'!L$17)
+($O98*'fnd base rates'!L$18)
+($P98*VLOOKUP($S98+12,rate_basefnd,12)))</f>
        <v>614020.82399999991</v>
      </c>
      <c r="AE98" s="68">
        <f>(($D98*'fnd base rates'!M$7)
+($E98*'fnd base rates'!M$8)
+($F98*'fnd base rates'!M$9)
+($G98*'fnd base rates'!M$10)
+($H98*'fnd base rates'!M$11)
+($I98*'fnd base rates'!M$12)
+($J98*'fnd base rates'!M$13)
+($K98*'fnd base rates'!M$14)
+($M98*'fnd base rates'!M$16)
+($N98*'fnd base rates'!M$17)
+($O98*'fnd base rates'!M$18)
+($P98*VLOOKUP($S98+12,rate_basefnd,13)))</f>
        <v>0</v>
      </c>
      <c r="AF98" s="3">
        <f t="shared" si="15"/>
        <v>3958826.7433120003</v>
      </c>
      <c r="AH98" s="205">
        <f t="shared" si="16"/>
        <v>420049049</v>
      </c>
      <c r="AI98" s="3" t="str">
        <f t="shared" si="20"/>
        <v>420</v>
      </c>
      <c r="AJ98" s="1" t="str">
        <f t="shared" si="21"/>
        <v>049</v>
      </c>
      <c r="AK98" s="1" t="str">
        <f t="shared" si="22"/>
        <v>049</v>
      </c>
      <c r="AL98" s="3">
        <f t="shared" si="17"/>
        <v>1</v>
      </c>
      <c r="AM98" s="3">
        <f t="shared" si="27"/>
        <v>215</v>
      </c>
      <c r="AN98" s="3">
        <f t="shared" si="23"/>
        <v>3958826.7433120003</v>
      </c>
      <c r="AO98" s="3">
        <f t="shared" si="24"/>
        <v>18413</v>
      </c>
      <c r="AP98" s="3">
        <f t="shared" si="18"/>
        <v>7609</v>
      </c>
      <c r="AQ98" s="3">
        <v>10804</v>
      </c>
      <c r="AS98" s="68"/>
      <c r="AT98" s="68"/>
      <c r="AX98" s="4">
        <f t="shared" si="25"/>
        <v>0</v>
      </c>
      <c r="AZ98" s="4">
        <f t="shared" si="26"/>
        <v>0</v>
      </c>
      <c r="BB98" s="4"/>
    </row>
    <row r="99" spans="1:54" s="3" customFormat="1">
      <c r="A99" s="205" t="str">
        <f t="shared" si="19"/>
        <v>420</v>
      </c>
      <c r="B99" s="1">
        <v>420049050</v>
      </c>
      <c r="C99" s="7" t="s">
        <v>35</v>
      </c>
      <c r="D99" s="8">
        <f>'fnd enro'!D99</f>
        <v>0</v>
      </c>
      <c r="E99" s="8">
        <f>'fnd enro'!E99</f>
        <v>0</v>
      </c>
      <c r="F99" s="8">
        <f>'fnd enro'!F99</f>
        <v>1</v>
      </c>
      <c r="G99" s="8">
        <f>'fnd enro'!G99</f>
        <v>0</v>
      </c>
      <c r="H99" s="8">
        <f>'fnd enro'!H99</f>
        <v>0</v>
      </c>
      <c r="I99" s="8">
        <f>'fnd enro'!I99</f>
        <v>0</v>
      </c>
      <c r="J99" s="8">
        <f>'fnd enro'!J99</f>
        <v>0</v>
      </c>
      <c r="K99" s="9">
        <f>'fnd enro'!K99</f>
        <v>0.04</v>
      </c>
      <c r="L99" s="8">
        <f>'fnd enro'!L99</f>
        <v>0</v>
      </c>
      <c r="M99" s="8">
        <f>'fnd enro'!M99</f>
        <v>0</v>
      </c>
      <c r="N99" s="8">
        <f>'fnd enro'!N99</f>
        <v>0</v>
      </c>
      <c r="O99" s="8">
        <f>'fnd enro'!O99</f>
        <v>0</v>
      </c>
      <c r="P99" s="8">
        <f>'fnd enro'!P99</f>
        <v>0</v>
      </c>
      <c r="Q99" s="8">
        <f>'fnd enro'!R99</f>
        <v>1</v>
      </c>
      <c r="R99" s="9">
        <f t="shared" si="14"/>
        <v>1.1120000000000001</v>
      </c>
      <c r="S99" s="8">
        <f>VALUE('fnd enro'!Q99)</f>
        <v>5</v>
      </c>
      <c r="T99" s="1"/>
      <c r="U99" s="68">
        <f>(($D99*'fnd base rates'!C$7)
+($E99*'fnd base rates'!C$8)
+($F99*'fnd base rates'!C$9)
+($G99*'fnd base rates'!C$10)
+($H99*'fnd base rates'!C$11)
+($I99*'fnd base rates'!C$12)
+($J99*'fnd base rates'!C$13)
+($K99*'fnd base rates'!C$14)
+($M99*'fnd base rates'!C$16)
+($N99*'fnd base rates'!C$17)
+($O99*'fnd base rates'!C$18)
+($P99*VLOOKUP($S99+12,rate_basefnd,3)))
*$R99</f>
        <v>666.82325440000011</v>
      </c>
      <c r="V99" s="68">
        <f>(($D99*'fnd base rates'!D$7)
+($E99*'fnd base rates'!D$8)
+($F99*'fnd base rates'!D$9)
+($G99*'fnd base rates'!D$10)
+($H99*'fnd base rates'!D$11)
+($I99*'fnd base rates'!D$12)
+($J99*'fnd base rates'!D$13)
+($K99*'fnd base rates'!D$14)
+($M99*'fnd base rates'!D$16)
+($N99*'fnd base rates'!D$17)
+($O99*'fnd base rates'!D$18)
+($P99*VLOOKUP($S99+12,rate_basefnd,4)))
*$R99</f>
        <v>943.79888000000005</v>
      </c>
      <c r="W99" s="68">
        <f>(($D99*'fnd base rates'!E$7)
+($E99*'fnd base rates'!E$8)
+($F99*'fnd base rates'!E$9)
+($G99*'fnd base rates'!E$10)
+($H99*'fnd base rates'!E$11)
+($I99*'fnd base rates'!E$12)
+($J99*'fnd base rates'!E$13)
+($K99*'fnd base rates'!E$14)
+($M99*'fnd base rates'!E$16)
+($N99*'fnd base rates'!E$17)
+($O99*'fnd base rates'!E$18)
+($P99*VLOOKUP($S99+12,rate_basefnd,5)))
*$R99</f>
        <v>4803.585129600001</v>
      </c>
      <c r="X99" s="68">
        <f>(($D99*'fnd base rates'!F$7)
+($E99*'fnd base rates'!F$8)
+($F99*'fnd base rates'!F$9)
+($G99*'fnd base rates'!F$10)
+($H99*'fnd base rates'!F$11)
+($I99*'fnd base rates'!F$12)
+($J99*'fnd base rates'!F$13)
+($K99*'fnd base rates'!F$14)
+($M99*'fnd base rates'!F$16)
+($N99*'fnd base rates'!F$17)
+($O99*'fnd base rates'!F$18)
+($P99*VLOOKUP($S99+12,rate_basefnd,6)))
*$R99</f>
        <v>1554.3900736000001</v>
      </c>
      <c r="Y99" s="68">
        <f>(($D99*'fnd base rates'!G$7)
+($E99*'fnd base rates'!G$8)
+($F99*'fnd base rates'!G$9)
+($G99*'fnd base rates'!G$10)
+($H99*'fnd base rates'!G$11)
+($I99*'fnd base rates'!G$12)
+($J99*'fnd base rates'!G$13)
+($K99*'fnd base rates'!G$14)
+($M99*'fnd base rates'!G$16)
+($N99*'fnd base rates'!G$17)
+($O99*'fnd base rates'!G$18)
+($P99*VLOOKUP($S99+12,rate_basefnd,7)))
*$R99</f>
        <v>194.2112448</v>
      </c>
      <c r="Z99" s="68">
        <f>(($D99*'fnd base rates'!H$7)
+($E99*'fnd base rates'!H$8)
+($F99*'fnd base rates'!H$9)
+($G99*'fnd base rates'!H$10)
+($H99*'fnd base rates'!H$11)
+($I99*'fnd base rates'!H$12)
+($J99*'fnd base rates'!H$13)
+($K99*'fnd base rates'!H$14)
+($M99*'fnd base rates'!H$16)
+($N99*'fnd base rates'!H$17)
+($O99*'fnd base rates'!H$18)
+($P99*VLOOKUP($S99+12,rate_basefnd,8)))</f>
        <v>581.30399999999997</v>
      </c>
      <c r="AA99" s="68">
        <f>(($D99*'fnd base rates'!I$7)
+($E99*'fnd base rates'!I$8)
+($F99*'fnd base rates'!I$9)
+($G99*'fnd base rates'!I$10)
+($H99*'fnd base rates'!I$11)
+($I99*'fnd base rates'!I$12)
+($J99*'fnd base rates'!I$13)
+($K99*'fnd base rates'!I$14)
+($M99*'fnd base rates'!I$16)
+($N99*'fnd base rates'!I$17)
+($O99*'fnd base rates'!I$18)
+($P99*VLOOKUP($S99+12,rate_basefnd,9)))
*$R99</f>
        <v>503.91392000000008</v>
      </c>
      <c r="AB99" s="68">
        <f>(($D99*'fnd base rates'!J$7)
+($E99*'fnd base rates'!J$8)
+($F99*'fnd base rates'!J$9)
+($G99*'fnd base rates'!J$10)
+($H99*'fnd base rates'!J$11)
+($I99*'fnd base rates'!J$12)
+($J99*'fnd base rates'!J$13)
+($K99*'fnd base rates'!J$14)
+($M99*'fnd base rates'!J$16)
+($N99*'fnd base rates'!J$17)
+($O99*'fnd base rates'!J$18)
+($P99*VLOOKUP($S99+12,rate_basefnd,10)))
*$R99</f>
        <v>125.28904000000001</v>
      </c>
      <c r="AC99" s="68">
        <f>(($D99*'fnd base rates'!K$7)
+($E99*'fnd base rates'!K$8)
+($F99*'fnd base rates'!K$9)
+($G99*'fnd base rates'!K$10)
+($H99*'fnd base rates'!K$11)
+($I99*'fnd base rates'!K$12)
+($J99*'fnd base rates'!K$13)
+($K99*'fnd base rates'!K$14)
+($M99*'fnd base rates'!K$16)
+($N99*'fnd base rates'!K$17)
+($O99*'fnd base rates'!K$18)
+($P99*VLOOKUP($S99+12,rate_basefnd,11)))
*$R99</f>
        <v>1362.8516320000001</v>
      </c>
      <c r="AD99" s="68">
        <f>(($D99*'fnd base rates'!L$7)
+($E99*'fnd base rates'!L$8)
+($F99*'fnd base rates'!L$9)
+($G99*'fnd base rates'!L$10)
+($H99*'fnd base rates'!L$11)
+($I99*'fnd base rates'!L$12)
+($J99*'fnd base rates'!L$13)
+($K99*'fnd base rates'!L$14)
+($M99*'fnd base rates'!L$16)
+($N99*'fnd base rates'!L$17)
+($O99*'fnd base rates'!L$18)
+($P99*VLOOKUP($S99+12,rate_basefnd,12)))</f>
        <v>2262.2887999999998</v>
      </c>
      <c r="AE99" s="68">
        <f>(($D99*'fnd base rates'!M$7)
+($E99*'fnd base rates'!M$8)
+($F99*'fnd base rates'!M$9)
+($G99*'fnd base rates'!M$10)
+($H99*'fnd base rates'!M$11)
+($I99*'fnd base rates'!M$12)
+($J99*'fnd base rates'!M$13)
+($K99*'fnd base rates'!M$14)
+($M99*'fnd base rates'!M$16)
+($N99*'fnd base rates'!M$17)
+($O99*'fnd base rates'!M$18)
+($P99*VLOOKUP($S99+12,rate_basefnd,13)))</f>
        <v>0</v>
      </c>
      <c r="AF99" s="3">
        <f t="shared" si="15"/>
        <v>12998.4559744</v>
      </c>
      <c r="AH99" s="205">
        <f t="shared" si="16"/>
        <v>420049050</v>
      </c>
      <c r="AI99" s="3" t="str">
        <f t="shared" si="20"/>
        <v>420</v>
      </c>
      <c r="AJ99" s="1" t="str">
        <f t="shared" si="21"/>
        <v>049</v>
      </c>
      <c r="AK99" s="1" t="str">
        <f t="shared" si="22"/>
        <v>050</v>
      </c>
      <c r="AL99" s="3">
        <f t="shared" si="17"/>
        <v>1</v>
      </c>
      <c r="AM99" s="3">
        <f t="shared" si="27"/>
        <v>1</v>
      </c>
      <c r="AN99" s="3">
        <f t="shared" si="23"/>
        <v>12998.4559744</v>
      </c>
      <c r="AO99" s="3">
        <f t="shared" si="24"/>
        <v>12998</v>
      </c>
      <c r="AP99" s="3">
        <f t="shared" si="18"/>
        <v>2194</v>
      </c>
      <c r="AQ99" s="3">
        <v>10804</v>
      </c>
      <c r="AS99" s="68"/>
      <c r="AT99" s="68"/>
      <c r="AX99" s="4">
        <f t="shared" si="25"/>
        <v>0</v>
      </c>
      <c r="AZ99" s="4">
        <f t="shared" si="26"/>
        <v>0</v>
      </c>
      <c r="BB99" s="4"/>
    </row>
    <row r="100" spans="1:54" s="3" customFormat="1">
      <c r="A100" s="205" t="str">
        <f t="shared" si="19"/>
        <v>420</v>
      </c>
      <c r="B100" s="1">
        <v>420049056</v>
      </c>
      <c r="C100" s="7" t="s">
        <v>35</v>
      </c>
      <c r="D100" s="8">
        <f>'fnd enro'!D100</f>
        <v>0</v>
      </c>
      <c r="E100" s="8">
        <f>'fnd enro'!E100</f>
        <v>0</v>
      </c>
      <c r="F100" s="8">
        <f>'fnd enro'!F100</f>
        <v>1</v>
      </c>
      <c r="G100" s="8">
        <f>'fnd enro'!G100</f>
        <v>0</v>
      </c>
      <c r="H100" s="8">
        <f>'fnd enro'!H100</f>
        <v>0</v>
      </c>
      <c r="I100" s="8">
        <f>'fnd enro'!I100</f>
        <v>0</v>
      </c>
      <c r="J100" s="8">
        <f>'fnd enro'!J100</f>
        <v>0</v>
      </c>
      <c r="K100" s="9">
        <f>'fnd enro'!K100</f>
        <v>0.04</v>
      </c>
      <c r="L100" s="8">
        <f>'fnd enro'!L100</f>
        <v>0</v>
      </c>
      <c r="M100" s="8">
        <f>'fnd enro'!M100</f>
        <v>0</v>
      </c>
      <c r="N100" s="8">
        <f>'fnd enro'!N100</f>
        <v>0</v>
      </c>
      <c r="O100" s="8">
        <f>'fnd enro'!O100</f>
        <v>0</v>
      </c>
      <c r="P100" s="8">
        <f>'fnd enro'!P100</f>
        <v>0</v>
      </c>
      <c r="Q100" s="8">
        <f>'fnd enro'!R100</f>
        <v>1</v>
      </c>
      <c r="R100" s="9">
        <f t="shared" si="14"/>
        <v>1.1120000000000001</v>
      </c>
      <c r="S100" s="8">
        <f>VALUE('fnd enro'!Q100)</f>
        <v>4</v>
      </c>
      <c r="T100" s="1"/>
      <c r="U100" s="68">
        <f>(($D100*'fnd base rates'!C$7)
+($E100*'fnd base rates'!C$8)
+($F100*'fnd base rates'!C$9)
+($G100*'fnd base rates'!C$10)
+($H100*'fnd base rates'!C$11)
+($I100*'fnd base rates'!C$12)
+($J100*'fnd base rates'!C$13)
+($K100*'fnd base rates'!C$14)
+($M100*'fnd base rates'!C$16)
+($N100*'fnd base rates'!C$17)
+($O100*'fnd base rates'!C$18)
+($P100*VLOOKUP($S100+12,rate_basefnd,3)))
*$R100</f>
        <v>666.82325440000011</v>
      </c>
      <c r="V100" s="68">
        <f>(($D100*'fnd base rates'!D$7)
+($E100*'fnd base rates'!D$8)
+($F100*'fnd base rates'!D$9)
+($G100*'fnd base rates'!D$10)
+($H100*'fnd base rates'!D$11)
+($I100*'fnd base rates'!D$12)
+($J100*'fnd base rates'!D$13)
+($K100*'fnd base rates'!D$14)
+($M100*'fnd base rates'!D$16)
+($N100*'fnd base rates'!D$17)
+($O100*'fnd base rates'!D$18)
+($P100*VLOOKUP($S100+12,rate_basefnd,4)))
*$R100</f>
        <v>943.79888000000005</v>
      </c>
      <c r="W100" s="68">
        <f>(($D100*'fnd base rates'!E$7)
+($E100*'fnd base rates'!E$8)
+($F100*'fnd base rates'!E$9)
+($G100*'fnd base rates'!E$10)
+($H100*'fnd base rates'!E$11)
+($I100*'fnd base rates'!E$12)
+($J100*'fnd base rates'!E$13)
+($K100*'fnd base rates'!E$14)
+($M100*'fnd base rates'!E$16)
+($N100*'fnd base rates'!E$17)
+($O100*'fnd base rates'!E$18)
+($P100*VLOOKUP($S100+12,rate_basefnd,5)))
*$R100</f>
        <v>4803.585129600001</v>
      </c>
      <c r="X100" s="68">
        <f>(($D100*'fnd base rates'!F$7)
+($E100*'fnd base rates'!F$8)
+($F100*'fnd base rates'!F$9)
+($G100*'fnd base rates'!F$10)
+($H100*'fnd base rates'!F$11)
+($I100*'fnd base rates'!F$12)
+($J100*'fnd base rates'!F$13)
+($K100*'fnd base rates'!F$14)
+($M100*'fnd base rates'!F$16)
+($N100*'fnd base rates'!F$17)
+($O100*'fnd base rates'!F$18)
+($P100*VLOOKUP($S100+12,rate_basefnd,6)))
*$R100</f>
        <v>1554.3900736000001</v>
      </c>
      <c r="Y100" s="68">
        <f>(($D100*'fnd base rates'!G$7)
+($E100*'fnd base rates'!G$8)
+($F100*'fnd base rates'!G$9)
+($G100*'fnd base rates'!G$10)
+($H100*'fnd base rates'!G$11)
+($I100*'fnd base rates'!G$12)
+($J100*'fnd base rates'!G$13)
+($K100*'fnd base rates'!G$14)
+($M100*'fnd base rates'!G$16)
+($N100*'fnd base rates'!G$17)
+($O100*'fnd base rates'!G$18)
+($P100*VLOOKUP($S100+12,rate_basefnd,7)))
*$R100</f>
        <v>194.2112448</v>
      </c>
      <c r="Z100" s="68">
        <f>(($D100*'fnd base rates'!H$7)
+($E100*'fnd base rates'!H$8)
+($F100*'fnd base rates'!H$9)
+($G100*'fnd base rates'!H$10)
+($H100*'fnd base rates'!H$11)
+($I100*'fnd base rates'!H$12)
+($J100*'fnd base rates'!H$13)
+($K100*'fnd base rates'!H$14)
+($M100*'fnd base rates'!H$16)
+($N100*'fnd base rates'!H$17)
+($O100*'fnd base rates'!H$18)
+($P100*VLOOKUP($S100+12,rate_basefnd,8)))</f>
        <v>581.30399999999997</v>
      </c>
      <c r="AA100" s="68">
        <f>(($D100*'fnd base rates'!I$7)
+($E100*'fnd base rates'!I$8)
+($F100*'fnd base rates'!I$9)
+($G100*'fnd base rates'!I$10)
+($H100*'fnd base rates'!I$11)
+($I100*'fnd base rates'!I$12)
+($J100*'fnd base rates'!I$13)
+($K100*'fnd base rates'!I$14)
+($M100*'fnd base rates'!I$16)
+($N100*'fnd base rates'!I$17)
+($O100*'fnd base rates'!I$18)
+($P100*VLOOKUP($S100+12,rate_basefnd,9)))
*$R100</f>
        <v>503.91392000000008</v>
      </c>
      <c r="AB100" s="68">
        <f>(($D100*'fnd base rates'!J$7)
+($E100*'fnd base rates'!J$8)
+($F100*'fnd base rates'!J$9)
+($G100*'fnd base rates'!J$10)
+($H100*'fnd base rates'!J$11)
+($I100*'fnd base rates'!J$12)
+($J100*'fnd base rates'!J$13)
+($K100*'fnd base rates'!J$14)
+($M100*'fnd base rates'!J$16)
+($N100*'fnd base rates'!J$17)
+($O100*'fnd base rates'!J$18)
+($P100*VLOOKUP($S100+12,rate_basefnd,10)))
*$R100</f>
        <v>125.28904000000001</v>
      </c>
      <c r="AC100" s="68">
        <f>(($D100*'fnd base rates'!K$7)
+($E100*'fnd base rates'!K$8)
+($F100*'fnd base rates'!K$9)
+($G100*'fnd base rates'!K$10)
+($H100*'fnd base rates'!K$11)
+($I100*'fnd base rates'!K$12)
+($J100*'fnd base rates'!K$13)
+($K100*'fnd base rates'!K$14)
+($M100*'fnd base rates'!K$16)
+($N100*'fnd base rates'!K$17)
+($O100*'fnd base rates'!K$18)
+($P100*VLOOKUP($S100+12,rate_basefnd,11)))
*$R100</f>
        <v>1362.8516320000001</v>
      </c>
      <c r="AD100" s="68">
        <f>(($D100*'fnd base rates'!L$7)
+($E100*'fnd base rates'!L$8)
+($F100*'fnd base rates'!L$9)
+($G100*'fnd base rates'!L$10)
+($H100*'fnd base rates'!L$11)
+($I100*'fnd base rates'!L$12)
+($J100*'fnd base rates'!L$13)
+($K100*'fnd base rates'!L$14)
+($M100*'fnd base rates'!L$16)
+($N100*'fnd base rates'!L$17)
+($O100*'fnd base rates'!L$18)
+($P100*VLOOKUP($S100+12,rate_basefnd,12)))</f>
        <v>2262.2887999999998</v>
      </c>
      <c r="AE100" s="68">
        <f>(($D100*'fnd base rates'!M$7)
+($E100*'fnd base rates'!M$8)
+($F100*'fnd base rates'!M$9)
+($G100*'fnd base rates'!M$10)
+($H100*'fnd base rates'!M$11)
+($I100*'fnd base rates'!M$12)
+($J100*'fnd base rates'!M$13)
+($K100*'fnd base rates'!M$14)
+($M100*'fnd base rates'!M$16)
+($N100*'fnd base rates'!M$17)
+($O100*'fnd base rates'!M$18)
+($P100*VLOOKUP($S100+12,rate_basefnd,13)))</f>
        <v>0</v>
      </c>
      <c r="AF100" s="3">
        <f t="shared" si="15"/>
        <v>12998.4559744</v>
      </c>
      <c r="AH100" s="205">
        <f t="shared" si="16"/>
        <v>420049056</v>
      </c>
      <c r="AI100" s="3" t="str">
        <f t="shared" si="20"/>
        <v>420</v>
      </c>
      <c r="AJ100" s="1" t="str">
        <f t="shared" si="21"/>
        <v>049</v>
      </c>
      <c r="AK100" s="1" t="str">
        <f t="shared" si="22"/>
        <v>056</v>
      </c>
      <c r="AL100" s="3">
        <f t="shared" si="17"/>
        <v>1</v>
      </c>
      <c r="AM100" s="3">
        <f t="shared" si="27"/>
        <v>1</v>
      </c>
      <c r="AN100" s="3">
        <f t="shared" si="23"/>
        <v>12998.4559744</v>
      </c>
      <c r="AO100" s="3">
        <f t="shared" si="24"/>
        <v>12998</v>
      </c>
      <c r="AP100" s="3">
        <f t="shared" si="18"/>
        <v>-1785</v>
      </c>
      <c r="AQ100" s="3">
        <v>14783</v>
      </c>
      <c r="AS100" s="68"/>
      <c r="AT100" s="68"/>
      <c r="AX100" s="4">
        <f t="shared" si="25"/>
        <v>0</v>
      </c>
      <c r="AZ100" s="4">
        <f t="shared" si="26"/>
        <v>0</v>
      </c>
      <c r="BB100" s="4"/>
    </row>
    <row r="101" spans="1:54" s="3" customFormat="1">
      <c r="A101" s="205" t="str">
        <f t="shared" si="19"/>
        <v>420</v>
      </c>
      <c r="B101" s="1">
        <v>420049057</v>
      </c>
      <c r="C101" s="7" t="s">
        <v>35</v>
      </c>
      <c r="D101" s="8">
        <f>'fnd enro'!D101</f>
        <v>1</v>
      </c>
      <c r="E101" s="8">
        <f>'fnd enro'!E101</f>
        <v>0</v>
      </c>
      <c r="F101" s="8">
        <f>'fnd enro'!F101</f>
        <v>0</v>
      </c>
      <c r="G101" s="8">
        <f>'fnd enro'!G101</f>
        <v>1</v>
      </c>
      <c r="H101" s="8">
        <f>'fnd enro'!H101</f>
        <v>1</v>
      </c>
      <c r="I101" s="8">
        <f>'fnd enro'!I101</f>
        <v>0</v>
      </c>
      <c r="J101" s="8">
        <f>'fnd enro'!J101</f>
        <v>0</v>
      </c>
      <c r="K101" s="9">
        <f>'fnd enro'!K101</f>
        <v>0.08</v>
      </c>
      <c r="L101" s="8">
        <f>'fnd enro'!L101</f>
        <v>0</v>
      </c>
      <c r="M101" s="8">
        <f>'fnd enro'!M101</f>
        <v>0</v>
      </c>
      <c r="N101" s="8">
        <f>'fnd enro'!N101</f>
        <v>0</v>
      </c>
      <c r="O101" s="8">
        <f>'fnd enro'!O101</f>
        <v>0</v>
      </c>
      <c r="P101" s="8">
        <f>'fnd enro'!P101</f>
        <v>2</v>
      </c>
      <c r="Q101" s="8">
        <f>'fnd enro'!R101</f>
        <v>3</v>
      </c>
      <c r="R101" s="9">
        <f t="shared" si="14"/>
        <v>1.1120000000000001</v>
      </c>
      <c r="S101" s="8">
        <f>VALUE('fnd enro'!Q101)</f>
        <v>12</v>
      </c>
      <c r="T101" s="1"/>
      <c r="U101" s="68">
        <f>(($D101*'fnd base rates'!C$7)
+($E101*'fnd base rates'!C$8)
+($F101*'fnd base rates'!C$9)
+($G101*'fnd base rates'!C$10)
+($H101*'fnd base rates'!C$11)
+($I101*'fnd base rates'!C$12)
+($J101*'fnd base rates'!C$13)
+($K101*'fnd base rates'!C$14)
+($M101*'fnd base rates'!C$16)
+($N101*'fnd base rates'!C$17)
+($O101*'fnd base rates'!C$18)
+($P101*VLOOKUP($S101+12,rate_basefnd,3)))
*$R101</f>
        <v>1913.4099488000002</v>
      </c>
      <c r="V101" s="68">
        <f>(($D101*'fnd base rates'!D$7)
+($E101*'fnd base rates'!D$8)
+($F101*'fnd base rates'!D$9)
+($G101*'fnd base rates'!D$10)
+($H101*'fnd base rates'!D$11)
+($I101*'fnd base rates'!D$12)
+($J101*'fnd base rates'!D$13)
+($K101*'fnd base rates'!D$14)
+($M101*'fnd base rates'!D$16)
+($N101*'fnd base rates'!D$17)
+($O101*'fnd base rates'!D$18)
+($P101*VLOOKUP($S101+12,rate_basefnd,4)))
*$R101</f>
        <v>3868.4033600000007</v>
      </c>
      <c r="W101" s="68">
        <f>(($D101*'fnd base rates'!E$7)
+($E101*'fnd base rates'!E$8)
+($F101*'fnd base rates'!E$9)
+($G101*'fnd base rates'!E$10)
+($H101*'fnd base rates'!E$11)
+($I101*'fnd base rates'!E$12)
+($J101*'fnd base rates'!E$13)
+($K101*'fnd base rates'!E$14)
+($M101*'fnd base rates'!E$16)
+($N101*'fnd base rates'!E$17)
+($O101*'fnd base rates'!E$18)
+($P101*VLOOKUP($S101+12,rate_basefnd,5)))
*$R101</f>
        <v>25981.459219200002</v>
      </c>
      <c r="X101" s="68">
        <f>(($D101*'fnd base rates'!F$7)
+($E101*'fnd base rates'!F$8)
+($F101*'fnd base rates'!F$9)
+($G101*'fnd base rates'!F$10)
+($H101*'fnd base rates'!F$11)
+($I101*'fnd base rates'!F$12)
+($J101*'fnd base rates'!F$13)
+($K101*'fnd base rates'!F$14)
+($M101*'fnd base rates'!F$16)
+($N101*'fnd base rates'!F$17)
+($O101*'fnd base rates'!F$18)
+($P101*VLOOKUP($S101+12,rate_basefnd,6)))
*$R101</f>
        <v>3352.7863072000005</v>
      </c>
      <c r="Y101" s="68">
        <f>(($D101*'fnd base rates'!G$7)
+($E101*'fnd base rates'!G$8)
+($F101*'fnd base rates'!G$9)
+($G101*'fnd base rates'!G$10)
+($H101*'fnd base rates'!G$11)
+($I101*'fnd base rates'!G$12)
+($J101*'fnd base rates'!G$13)
+($K101*'fnd base rates'!G$14)
+($M101*'fnd base rates'!G$16)
+($N101*'fnd base rates'!G$17)
+($O101*'fnd base rates'!G$18)
+($P101*VLOOKUP($S101+12,rate_basefnd,7)))
*$R101</f>
        <v>1203.0292096000001</v>
      </c>
      <c r="Z101" s="68">
        <f>(($D101*'fnd base rates'!H$7)
+($E101*'fnd base rates'!H$8)
+($F101*'fnd base rates'!H$9)
+($G101*'fnd base rates'!H$10)
+($H101*'fnd base rates'!H$11)
+($I101*'fnd base rates'!H$12)
+($J101*'fnd base rates'!H$13)
+($K101*'fnd base rates'!H$14)
+($M101*'fnd base rates'!H$16)
+($N101*'fnd base rates'!H$17)
+($O101*'fnd base rates'!H$18)
+($P101*VLOOKUP($S101+12,rate_basefnd,8)))</f>
        <v>1542.7479999999998</v>
      </c>
      <c r="AA101" s="68">
        <f>(($D101*'fnd base rates'!I$7)
+($E101*'fnd base rates'!I$8)
+($F101*'fnd base rates'!I$9)
+($G101*'fnd base rates'!I$10)
+($H101*'fnd base rates'!I$11)
+($I101*'fnd base rates'!I$12)
+($J101*'fnd base rates'!I$13)
+($K101*'fnd base rates'!I$14)
+($M101*'fnd base rates'!I$16)
+($N101*'fnd base rates'!I$17)
+($O101*'fnd base rates'!I$18)
+($P101*VLOOKUP($S101+12,rate_basefnd,9)))
*$R101</f>
        <v>1856.2393600000005</v>
      </c>
      <c r="AB101" s="68">
        <f>(($D101*'fnd base rates'!J$7)
+($E101*'fnd base rates'!J$8)
+($F101*'fnd base rates'!J$9)
+($G101*'fnd base rates'!J$10)
+($H101*'fnd base rates'!J$11)
+($I101*'fnd base rates'!J$12)
+($J101*'fnd base rates'!J$13)
+($K101*'fnd base rates'!J$14)
+($M101*'fnd base rates'!J$16)
+($N101*'fnd base rates'!J$17)
+($O101*'fnd base rates'!J$18)
+($P101*VLOOKUP($S101+12,rate_basefnd,10)))
*$R101</f>
        <v>3656.8120000000004</v>
      </c>
      <c r="AC101" s="68">
        <f>(($D101*'fnd base rates'!K$7)
+($E101*'fnd base rates'!K$8)
+($F101*'fnd base rates'!K$9)
+($G101*'fnd base rates'!K$10)
+($H101*'fnd base rates'!K$11)
+($I101*'fnd base rates'!K$12)
+($J101*'fnd base rates'!K$13)
+($K101*'fnd base rates'!K$14)
+($M101*'fnd base rates'!K$16)
+($N101*'fnd base rates'!K$17)
+($O101*'fnd base rates'!K$18)
+($P101*VLOOKUP($S101+12,rate_basefnd,11)))
*$R101</f>
        <v>3427.6532640000005</v>
      </c>
      <c r="AD101" s="68">
        <f>(($D101*'fnd base rates'!L$7)
+($E101*'fnd base rates'!L$8)
+($F101*'fnd base rates'!L$9)
+($G101*'fnd base rates'!L$10)
+($H101*'fnd base rates'!L$11)
+($I101*'fnd base rates'!L$12)
+($J101*'fnd base rates'!L$13)
+($K101*'fnd base rates'!L$14)
+($M101*'fnd base rates'!L$16)
+($N101*'fnd base rates'!L$17)
+($O101*'fnd base rates'!L$18)
+($P101*VLOOKUP($S101+12,rate_basefnd,12)))</f>
        <v>8212.9075999999986</v>
      </c>
      <c r="AE101" s="68">
        <f>(($D101*'fnd base rates'!M$7)
+($E101*'fnd base rates'!M$8)
+($F101*'fnd base rates'!M$9)
+($G101*'fnd base rates'!M$10)
+($H101*'fnd base rates'!M$11)
+($I101*'fnd base rates'!M$12)
+($J101*'fnd base rates'!M$13)
+($K101*'fnd base rates'!M$14)
+($M101*'fnd base rates'!M$16)
+($N101*'fnd base rates'!M$17)
+($O101*'fnd base rates'!M$18)
+($P101*VLOOKUP($S101+12,rate_basefnd,13)))</f>
        <v>0</v>
      </c>
      <c r="AF101" s="3">
        <f t="shared" si="15"/>
        <v>55015.448268799999</v>
      </c>
      <c r="AH101" s="205">
        <f t="shared" si="16"/>
        <v>420049057</v>
      </c>
      <c r="AI101" s="3" t="str">
        <f t="shared" si="20"/>
        <v>420</v>
      </c>
      <c r="AJ101" s="1" t="str">
        <f t="shared" si="21"/>
        <v>049</v>
      </c>
      <c r="AK101" s="1" t="str">
        <f t="shared" si="22"/>
        <v>057</v>
      </c>
      <c r="AL101" s="3">
        <f t="shared" si="17"/>
        <v>1</v>
      </c>
      <c r="AM101" s="3">
        <f t="shared" si="27"/>
        <v>3</v>
      </c>
      <c r="AN101" s="3">
        <f t="shared" si="23"/>
        <v>55015.448268799999</v>
      </c>
      <c r="AO101" s="3">
        <f t="shared" si="24"/>
        <v>18338</v>
      </c>
      <c r="AP101" s="3">
        <f t="shared" si="18"/>
        <v>7534</v>
      </c>
      <c r="AQ101" s="3">
        <v>10804</v>
      </c>
      <c r="AS101" s="68"/>
      <c r="AT101" s="68"/>
      <c r="AX101" s="4">
        <f t="shared" si="25"/>
        <v>0</v>
      </c>
      <c r="AZ101" s="4">
        <f t="shared" si="26"/>
        <v>0</v>
      </c>
      <c r="BB101" s="4"/>
    </row>
    <row r="102" spans="1:54" s="3" customFormat="1">
      <c r="A102" s="205" t="str">
        <f t="shared" si="19"/>
        <v>420</v>
      </c>
      <c r="B102" s="1">
        <v>420049088</v>
      </c>
      <c r="C102" s="7" t="s">
        <v>35</v>
      </c>
      <c r="D102" s="8">
        <f>'fnd enro'!D102</f>
        <v>0</v>
      </c>
      <c r="E102" s="8">
        <f>'fnd enro'!E102</f>
        <v>0</v>
      </c>
      <c r="F102" s="8">
        <f>'fnd enro'!F102</f>
        <v>0</v>
      </c>
      <c r="G102" s="8">
        <f>'fnd enro'!G102</f>
        <v>1</v>
      </c>
      <c r="H102" s="8">
        <f>'fnd enro'!H102</f>
        <v>0</v>
      </c>
      <c r="I102" s="8">
        <f>'fnd enro'!I102</f>
        <v>0</v>
      </c>
      <c r="J102" s="8">
        <f>'fnd enro'!J102</f>
        <v>0</v>
      </c>
      <c r="K102" s="9">
        <f>'fnd enro'!K102</f>
        <v>0.04</v>
      </c>
      <c r="L102" s="8">
        <f>'fnd enro'!L102</f>
        <v>0</v>
      </c>
      <c r="M102" s="8">
        <f>'fnd enro'!M102</f>
        <v>0</v>
      </c>
      <c r="N102" s="8">
        <f>'fnd enro'!N102</f>
        <v>0</v>
      </c>
      <c r="O102" s="8">
        <f>'fnd enro'!O102</f>
        <v>0</v>
      </c>
      <c r="P102" s="8">
        <f>'fnd enro'!P102</f>
        <v>1</v>
      </c>
      <c r="Q102" s="8">
        <f>'fnd enro'!R102</f>
        <v>1</v>
      </c>
      <c r="R102" s="9">
        <f t="shared" si="14"/>
        <v>1.1120000000000001</v>
      </c>
      <c r="S102" s="8">
        <f>VALUE('fnd enro'!Q102)</f>
        <v>4</v>
      </c>
      <c r="T102" s="1"/>
      <c r="U102" s="68">
        <f>(($D102*'fnd base rates'!C$7)
+($E102*'fnd base rates'!C$8)
+($F102*'fnd base rates'!C$9)
+($G102*'fnd base rates'!C$10)
+($H102*'fnd base rates'!C$11)
+($I102*'fnd base rates'!C$12)
+($J102*'fnd base rates'!C$13)
+($K102*'fnd base rates'!C$14)
+($M102*'fnd base rates'!C$16)
+($N102*'fnd base rates'!C$17)
+($O102*'fnd base rates'!C$18)
+($P102*VLOOKUP($S102+12,rate_basefnd,3)))
*$R102</f>
        <v>742.46149440000011</v>
      </c>
      <c r="V102" s="68">
        <f>(($D102*'fnd base rates'!D$7)
+($E102*'fnd base rates'!D$8)
+($F102*'fnd base rates'!D$9)
+($G102*'fnd base rates'!D$10)
+($H102*'fnd base rates'!D$11)
+($I102*'fnd base rates'!D$12)
+($J102*'fnd base rates'!D$13)
+($K102*'fnd base rates'!D$14)
+($M102*'fnd base rates'!D$16)
+($N102*'fnd base rates'!D$17)
+($O102*'fnd base rates'!D$18)
+($P102*VLOOKUP($S102+12,rate_basefnd,4)))
*$R102</f>
        <v>1302.1631200000002</v>
      </c>
      <c r="W102" s="68">
        <f>(($D102*'fnd base rates'!E$7)
+($E102*'fnd base rates'!E$8)
+($F102*'fnd base rates'!E$9)
+($G102*'fnd base rates'!E$10)
+($H102*'fnd base rates'!E$11)
+($I102*'fnd base rates'!E$12)
+($J102*'fnd base rates'!E$13)
+($K102*'fnd base rates'!E$14)
+($M102*'fnd base rates'!E$16)
+($N102*'fnd base rates'!E$17)
+($O102*'fnd base rates'!E$18)
+($P102*VLOOKUP($S102+12,rate_basefnd,5)))
*$R102</f>
        <v>8301.8704096000001</v>
      </c>
      <c r="X102" s="68">
        <f>(($D102*'fnd base rates'!F$7)
+($E102*'fnd base rates'!F$8)
+($F102*'fnd base rates'!F$9)
+($G102*'fnd base rates'!F$10)
+($H102*'fnd base rates'!F$11)
+($I102*'fnd base rates'!F$12)
+($J102*'fnd base rates'!F$13)
+($K102*'fnd base rates'!F$14)
+($M102*'fnd base rates'!F$16)
+($N102*'fnd base rates'!F$17)
+($O102*'fnd base rates'!F$18)
+($P102*VLOOKUP($S102+12,rate_basefnd,6)))
*$R102</f>
        <v>1554.3900736000001</v>
      </c>
      <c r="Y102" s="68">
        <f>(($D102*'fnd base rates'!G$7)
+($E102*'fnd base rates'!G$8)
+($F102*'fnd base rates'!G$9)
+($G102*'fnd base rates'!G$10)
+($H102*'fnd base rates'!G$11)
+($I102*'fnd base rates'!G$12)
+($J102*'fnd base rates'!G$13)
+($K102*'fnd base rates'!G$14)
+($M102*'fnd base rates'!G$16)
+($N102*'fnd base rates'!G$17)
+($O102*'fnd base rates'!G$18)
+($P102*VLOOKUP($S102+12,rate_basefnd,7)))
*$R102</f>
        <v>363.95804479999998</v>
      </c>
      <c r="Z102" s="68">
        <f>(($D102*'fnd base rates'!H$7)
+($E102*'fnd base rates'!H$8)
+($F102*'fnd base rates'!H$9)
+($G102*'fnd base rates'!H$10)
+($H102*'fnd base rates'!H$11)
+($I102*'fnd base rates'!H$12)
+($J102*'fnd base rates'!H$13)
+($K102*'fnd base rates'!H$14)
+($M102*'fnd base rates'!H$16)
+($N102*'fnd base rates'!H$17)
+($O102*'fnd base rates'!H$18)
+($P102*VLOOKUP($S102+12,rate_basefnd,8)))</f>
        <v>604.69399999999996</v>
      </c>
      <c r="AA102" s="68">
        <f>(($D102*'fnd base rates'!I$7)
+($E102*'fnd base rates'!I$8)
+($F102*'fnd base rates'!I$9)
+($G102*'fnd base rates'!I$10)
+($H102*'fnd base rates'!I$11)
+($I102*'fnd base rates'!I$12)
+($J102*'fnd base rates'!I$13)
+($K102*'fnd base rates'!I$14)
+($M102*'fnd base rates'!I$16)
+($N102*'fnd base rates'!I$17)
+($O102*'fnd base rates'!I$18)
+($P102*VLOOKUP($S102+12,rate_basefnd,9)))
*$R102</f>
        <v>645.5716000000001</v>
      </c>
      <c r="AB102" s="68">
        <f>(($D102*'fnd base rates'!J$7)
+($E102*'fnd base rates'!J$8)
+($F102*'fnd base rates'!J$9)
+($G102*'fnd base rates'!J$10)
+($H102*'fnd base rates'!J$11)
+($I102*'fnd base rates'!J$12)
+($J102*'fnd base rates'!J$13)
+($K102*'fnd base rates'!J$14)
+($M102*'fnd base rates'!J$16)
+($N102*'fnd base rates'!J$17)
+($O102*'fnd base rates'!J$18)
+($P102*VLOOKUP($S102+12,rate_basefnd,10)))
*$R102</f>
        <v>923.99416000000019</v>
      </c>
      <c r="AC102" s="68">
        <f>(($D102*'fnd base rates'!K$7)
+($E102*'fnd base rates'!K$8)
+($F102*'fnd base rates'!K$9)
+($G102*'fnd base rates'!K$10)
+($H102*'fnd base rates'!K$11)
+($I102*'fnd base rates'!K$12)
+($J102*'fnd base rates'!K$13)
+($K102*'fnd base rates'!K$14)
+($M102*'fnd base rates'!K$16)
+($N102*'fnd base rates'!K$17)
+($O102*'fnd base rates'!K$18)
+($P102*VLOOKUP($S102+12,rate_basefnd,11)))
*$R102</f>
        <v>1362.8516320000001</v>
      </c>
      <c r="AD102" s="68">
        <f>(($D102*'fnd base rates'!L$7)
+($E102*'fnd base rates'!L$8)
+($F102*'fnd base rates'!L$9)
+($G102*'fnd base rates'!L$10)
+($H102*'fnd base rates'!L$11)
+($I102*'fnd base rates'!L$12)
+($J102*'fnd base rates'!L$13)
+($K102*'fnd base rates'!L$14)
+($M102*'fnd base rates'!L$16)
+($N102*'fnd base rates'!L$17)
+($O102*'fnd base rates'!L$18)
+($P102*VLOOKUP($S102+12,rate_basefnd,12)))</f>
        <v>2852.5187999999998</v>
      </c>
      <c r="AE102" s="68">
        <f>(($D102*'fnd base rates'!M$7)
+($E102*'fnd base rates'!M$8)
+($F102*'fnd base rates'!M$9)
+($G102*'fnd base rates'!M$10)
+($H102*'fnd base rates'!M$11)
+($I102*'fnd base rates'!M$12)
+($J102*'fnd base rates'!M$13)
+($K102*'fnd base rates'!M$14)
+($M102*'fnd base rates'!M$16)
+($N102*'fnd base rates'!M$17)
+($O102*'fnd base rates'!M$18)
+($P102*VLOOKUP($S102+12,rate_basefnd,13)))</f>
        <v>0</v>
      </c>
      <c r="AF102" s="3">
        <f t="shared" si="15"/>
        <v>18654.473334399998</v>
      </c>
      <c r="AH102" s="205">
        <f t="shared" si="16"/>
        <v>420049088</v>
      </c>
      <c r="AI102" s="3" t="str">
        <f t="shared" si="20"/>
        <v>420</v>
      </c>
      <c r="AJ102" s="1" t="str">
        <f t="shared" si="21"/>
        <v>049</v>
      </c>
      <c r="AK102" s="1" t="str">
        <f t="shared" si="22"/>
        <v>088</v>
      </c>
      <c r="AL102" s="3">
        <f t="shared" si="17"/>
        <v>1</v>
      </c>
      <c r="AM102" s="3">
        <f t="shared" si="27"/>
        <v>1</v>
      </c>
      <c r="AN102" s="3">
        <f t="shared" si="23"/>
        <v>18654.473334399998</v>
      </c>
      <c r="AO102" s="3">
        <f t="shared" si="24"/>
        <v>18654</v>
      </c>
      <c r="AP102" s="3">
        <f t="shared" si="18"/>
        <v>-858</v>
      </c>
      <c r="AQ102" s="3">
        <v>19512</v>
      </c>
      <c r="AS102" s="68"/>
      <c r="AT102" s="68"/>
      <c r="AX102" s="4">
        <f t="shared" si="25"/>
        <v>0</v>
      </c>
      <c r="AZ102" s="4">
        <f t="shared" si="26"/>
        <v>0</v>
      </c>
      <c r="BB102" s="4"/>
    </row>
    <row r="103" spans="1:54" s="3" customFormat="1">
      <c r="A103" s="205" t="str">
        <f t="shared" si="19"/>
        <v>420</v>
      </c>
      <c r="B103" s="1">
        <v>420049093</v>
      </c>
      <c r="C103" s="7" t="s">
        <v>35</v>
      </c>
      <c r="D103" s="8">
        <f>'fnd enro'!D103</f>
        <v>1</v>
      </c>
      <c r="E103" s="8">
        <f>'fnd enro'!E103</f>
        <v>0</v>
      </c>
      <c r="F103" s="8">
        <f>'fnd enro'!F103</f>
        <v>2</v>
      </c>
      <c r="G103" s="8">
        <f>'fnd enro'!G103</f>
        <v>12</v>
      </c>
      <c r="H103" s="8">
        <f>'fnd enro'!H103</f>
        <v>1</v>
      </c>
      <c r="I103" s="8">
        <f>'fnd enro'!I103</f>
        <v>0</v>
      </c>
      <c r="J103" s="8">
        <f>'fnd enro'!J103</f>
        <v>0</v>
      </c>
      <c r="K103" s="9">
        <f>'fnd enro'!K103</f>
        <v>0.6</v>
      </c>
      <c r="L103" s="8">
        <f>'fnd enro'!L103</f>
        <v>0</v>
      </c>
      <c r="M103" s="8">
        <f>'fnd enro'!M103</f>
        <v>1</v>
      </c>
      <c r="N103" s="8">
        <f>'fnd enro'!N103</f>
        <v>0</v>
      </c>
      <c r="O103" s="8">
        <f>'fnd enro'!O103</f>
        <v>0</v>
      </c>
      <c r="P103" s="8">
        <f>'fnd enro'!P103</f>
        <v>9</v>
      </c>
      <c r="Q103" s="8">
        <f>'fnd enro'!R103</f>
        <v>16</v>
      </c>
      <c r="R103" s="9">
        <f t="shared" si="14"/>
        <v>1.1120000000000001</v>
      </c>
      <c r="S103" s="8">
        <f>VALUE('fnd enro'!Q103)</f>
        <v>11</v>
      </c>
      <c r="T103" s="1"/>
      <c r="U103" s="68">
        <f>(($D103*'fnd base rates'!C$7)
+($E103*'fnd base rates'!C$8)
+($F103*'fnd base rates'!C$9)
+($G103*'fnd base rates'!C$10)
+($H103*'fnd base rates'!C$11)
+($I103*'fnd base rates'!C$12)
+($J103*'fnd base rates'!C$13)
+($K103*'fnd base rates'!C$14)
+($M103*'fnd base rates'!C$16)
+($N103*'fnd base rates'!C$17)
+($O103*'fnd base rates'!C$18)
+($P103*VLOOKUP($S103+12,rate_basefnd,3)))
*$R103</f>
        <v>11687.462496000002</v>
      </c>
      <c r="V103" s="68">
        <f>(($D103*'fnd base rates'!D$7)
+($E103*'fnd base rates'!D$8)
+($F103*'fnd base rates'!D$9)
+($G103*'fnd base rates'!D$10)
+($H103*'fnd base rates'!D$11)
+($I103*'fnd base rates'!D$12)
+($J103*'fnd base rates'!D$13)
+($K103*'fnd base rates'!D$14)
+($M103*'fnd base rates'!D$16)
+($N103*'fnd base rates'!D$17)
+($O103*'fnd base rates'!D$18)
+($P103*VLOOKUP($S103+12,rate_basefnd,4)))
*$R103</f>
        <v>20974.343840000001</v>
      </c>
      <c r="W103" s="68">
        <f>(($D103*'fnd base rates'!E$7)
+($E103*'fnd base rates'!E$8)
+($F103*'fnd base rates'!E$9)
+($G103*'fnd base rates'!E$10)
+($H103*'fnd base rates'!E$11)
+($I103*'fnd base rates'!E$12)
+($J103*'fnd base rates'!E$13)
+($K103*'fnd base rates'!E$14)
+($M103*'fnd base rates'!E$16)
+($N103*'fnd base rates'!E$17)
+($O103*'fnd base rates'!E$18)
+($P103*VLOOKUP($S103+12,rate_basefnd,5)))
*$R103</f>
        <v>134994.94518400001</v>
      </c>
      <c r="X103" s="68">
        <f>(($D103*'fnd base rates'!F$7)
+($E103*'fnd base rates'!F$8)
+($F103*'fnd base rates'!F$9)
+($G103*'fnd base rates'!F$10)
+($H103*'fnd base rates'!F$11)
+($I103*'fnd base rates'!F$12)
+($J103*'fnd base rates'!F$13)
+($K103*'fnd base rates'!F$14)
+($M103*'fnd base rates'!F$16)
+($N103*'fnd base rates'!F$17)
+($O103*'fnd base rates'!F$18)
+($P103*VLOOKUP($S103+12,rate_basefnd,6)))
*$R103</f>
        <v>23794.344703999999</v>
      </c>
      <c r="Y103" s="68">
        <f>(($D103*'fnd base rates'!G$7)
+($E103*'fnd base rates'!G$8)
+($F103*'fnd base rates'!G$9)
+($G103*'fnd base rates'!G$10)
+($H103*'fnd base rates'!G$11)
+($I103*'fnd base rates'!G$12)
+($J103*'fnd base rates'!G$13)
+($K103*'fnd base rates'!G$14)
+($M103*'fnd base rates'!G$16)
+($N103*'fnd base rates'!G$17)
+($O103*'fnd base rates'!G$18)
+($P103*VLOOKUP($S103+12,rate_basefnd,7)))
*$R103</f>
        <v>5974.6047520000002</v>
      </c>
      <c r="Z103" s="68">
        <f>(($D103*'fnd base rates'!H$7)
+($E103*'fnd base rates'!H$8)
+($F103*'fnd base rates'!H$9)
+($G103*'fnd base rates'!H$10)
+($H103*'fnd base rates'!H$11)
+($I103*'fnd base rates'!H$12)
+($J103*'fnd base rates'!H$13)
+($K103*'fnd base rates'!H$14)
+($M103*'fnd base rates'!H$16)
+($N103*'fnd base rates'!H$17)
+($O103*'fnd base rates'!H$18)
+($P103*VLOOKUP($S103+12,rate_basefnd,8)))</f>
        <v>9550.76</v>
      </c>
      <c r="AA103" s="68">
        <f>(($D103*'fnd base rates'!I$7)
+($E103*'fnd base rates'!I$8)
+($F103*'fnd base rates'!I$9)
+($G103*'fnd base rates'!I$10)
+($H103*'fnd base rates'!I$11)
+($I103*'fnd base rates'!I$12)
+($J103*'fnd base rates'!I$13)
+($K103*'fnd base rates'!I$14)
+($M103*'fnd base rates'!I$16)
+($N103*'fnd base rates'!I$17)
+($O103*'fnd base rates'!I$18)
+($P103*VLOOKUP($S103+12,rate_basefnd,9)))
*$R103</f>
        <v>10326.888240000002</v>
      </c>
      <c r="AB103" s="68">
        <f>(($D103*'fnd base rates'!J$7)
+($E103*'fnd base rates'!J$8)
+($F103*'fnd base rates'!J$9)
+($G103*'fnd base rates'!J$10)
+($H103*'fnd base rates'!J$11)
+($I103*'fnd base rates'!J$12)
+($J103*'fnd base rates'!J$13)
+($K103*'fnd base rates'!J$14)
+($M103*'fnd base rates'!J$16)
+($N103*'fnd base rates'!J$17)
+($O103*'fnd base rates'!J$18)
+($P103*VLOOKUP($S103+12,rate_basefnd,10)))
*$R103</f>
        <v>15460.903280000002</v>
      </c>
      <c r="AC103" s="68">
        <f>(($D103*'fnd base rates'!K$7)
+($E103*'fnd base rates'!K$8)
+($F103*'fnd base rates'!K$9)
+($G103*'fnd base rates'!K$10)
+($H103*'fnd base rates'!K$11)
+($I103*'fnd base rates'!K$12)
+($J103*'fnd base rates'!K$13)
+($K103*'fnd base rates'!K$14)
+($M103*'fnd base rates'!K$16)
+($N103*'fnd base rates'!K$17)
+($O103*'fnd base rates'!K$18)
+($P103*VLOOKUP($S103+12,rate_basefnd,11)))
*$R103</f>
        <v>21546.690240000004</v>
      </c>
      <c r="AD103" s="68">
        <f>(($D103*'fnd base rates'!L$7)
+($E103*'fnd base rates'!L$8)
+($F103*'fnd base rates'!L$9)
+($G103*'fnd base rates'!L$10)
+($H103*'fnd base rates'!L$11)
+($I103*'fnd base rates'!L$12)
+($J103*'fnd base rates'!L$13)
+($K103*'fnd base rates'!L$14)
+($M103*'fnd base rates'!L$16)
+($N103*'fnd base rates'!L$17)
+($O103*'fnd base rates'!L$18)
+($P103*VLOOKUP($S103+12,rate_basefnd,12)))</f>
        <v>45586.701999999997</v>
      </c>
      <c r="AE103" s="68">
        <f>(($D103*'fnd base rates'!M$7)
+($E103*'fnd base rates'!M$8)
+($F103*'fnd base rates'!M$9)
+($G103*'fnd base rates'!M$10)
+($H103*'fnd base rates'!M$11)
+($I103*'fnd base rates'!M$12)
+($J103*'fnd base rates'!M$13)
+($K103*'fnd base rates'!M$14)
+($M103*'fnd base rates'!M$16)
+($N103*'fnd base rates'!M$17)
+($O103*'fnd base rates'!M$18)
+($P103*VLOOKUP($S103+12,rate_basefnd,13)))</f>
        <v>0</v>
      </c>
      <c r="AF103" s="3">
        <f t="shared" si="15"/>
        <v>299897.64473600005</v>
      </c>
      <c r="AH103" s="205">
        <f t="shared" si="16"/>
        <v>420049093</v>
      </c>
      <c r="AI103" s="3" t="str">
        <f t="shared" si="20"/>
        <v>420</v>
      </c>
      <c r="AJ103" s="1" t="str">
        <f t="shared" si="21"/>
        <v>049</v>
      </c>
      <c r="AK103" s="1" t="str">
        <f t="shared" si="22"/>
        <v>093</v>
      </c>
      <c r="AL103" s="3">
        <f t="shared" si="17"/>
        <v>1</v>
      </c>
      <c r="AM103" s="3">
        <f t="shared" si="27"/>
        <v>16</v>
      </c>
      <c r="AN103" s="3">
        <f t="shared" si="23"/>
        <v>299897.64473600005</v>
      </c>
      <c r="AO103" s="3">
        <f t="shared" si="24"/>
        <v>18744</v>
      </c>
      <c r="AP103" s="3">
        <f t="shared" si="18"/>
        <v>-1080</v>
      </c>
      <c r="AQ103" s="3">
        <v>19824</v>
      </c>
      <c r="AS103" s="68"/>
      <c r="AT103" s="68"/>
      <c r="AX103" s="4">
        <f t="shared" si="25"/>
        <v>0</v>
      </c>
      <c r="AZ103" s="4">
        <f t="shared" si="26"/>
        <v>0</v>
      </c>
      <c r="BB103" s="4"/>
    </row>
    <row r="104" spans="1:54" s="3" customFormat="1">
      <c r="A104" s="205" t="str">
        <f t="shared" si="19"/>
        <v>420</v>
      </c>
      <c r="B104" s="1">
        <v>420049097</v>
      </c>
      <c r="C104" s="7" t="s">
        <v>35</v>
      </c>
      <c r="D104" s="8">
        <f>'fnd enro'!D104</f>
        <v>0</v>
      </c>
      <c r="E104" s="8">
        <f>'fnd enro'!E104</f>
        <v>0</v>
      </c>
      <c r="F104" s="8">
        <f>'fnd enro'!F104</f>
        <v>0</v>
      </c>
      <c r="G104" s="8">
        <f>'fnd enro'!G104</f>
        <v>1</v>
      </c>
      <c r="H104" s="8">
        <f>'fnd enro'!H104</f>
        <v>0</v>
      </c>
      <c r="I104" s="8">
        <f>'fnd enro'!I104</f>
        <v>0</v>
      </c>
      <c r="J104" s="8">
        <f>'fnd enro'!J104</f>
        <v>0</v>
      </c>
      <c r="K104" s="9">
        <f>'fnd enro'!K104</f>
        <v>0.04</v>
      </c>
      <c r="L104" s="8">
        <f>'fnd enro'!L104</f>
        <v>0</v>
      </c>
      <c r="M104" s="8">
        <f>'fnd enro'!M104</f>
        <v>0</v>
      </c>
      <c r="N104" s="8">
        <f>'fnd enro'!N104</f>
        <v>0</v>
      </c>
      <c r="O104" s="8">
        <f>'fnd enro'!O104</f>
        <v>0</v>
      </c>
      <c r="P104" s="8">
        <f>'fnd enro'!P104</f>
        <v>1</v>
      </c>
      <c r="Q104" s="8">
        <f>'fnd enro'!R104</f>
        <v>1</v>
      </c>
      <c r="R104" s="9">
        <f t="shared" si="14"/>
        <v>1.1120000000000001</v>
      </c>
      <c r="S104" s="8">
        <f>VALUE('fnd enro'!Q104)</f>
        <v>11</v>
      </c>
      <c r="T104" s="1"/>
      <c r="U104" s="68">
        <f>(($D104*'fnd base rates'!C$7)
+($E104*'fnd base rates'!C$8)
+($F104*'fnd base rates'!C$9)
+($G104*'fnd base rates'!C$10)
+($H104*'fnd base rates'!C$11)
+($I104*'fnd base rates'!C$12)
+($J104*'fnd base rates'!C$13)
+($K104*'fnd base rates'!C$14)
+($M104*'fnd base rates'!C$16)
+($N104*'fnd base rates'!C$17)
+($O104*'fnd base rates'!C$18)
+($P104*VLOOKUP($S104+12,rate_basefnd,3)))
*$R104</f>
        <v>810.13781440000002</v>
      </c>
      <c r="V104" s="68">
        <f>(($D104*'fnd base rates'!D$7)
+($E104*'fnd base rates'!D$8)
+($F104*'fnd base rates'!D$9)
+($G104*'fnd base rates'!D$10)
+($H104*'fnd base rates'!D$11)
+($I104*'fnd base rates'!D$12)
+($J104*'fnd base rates'!D$13)
+($K104*'fnd base rates'!D$14)
+($M104*'fnd base rates'!D$16)
+($N104*'fnd base rates'!D$17)
+($O104*'fnd base rates'!D$18)
+($P104*VLOOKUP($S104+12,rate_basefnd,4)))
*$R104</f>
        <v>1622.7972</v>
      </c>
      <c r="W104" s="68">
        <f>(($D104*'fnd base rates'!E$7)
+($E104*'fnd base rates'!E$8)
+($F104*'fnd base rates'!E$9)
+($G104*'fnd base rates'!E$10)
+($H104*'fnd base rates'!E$11)
+($I104*'fnd base rates'!E$12)
+($J104*'fnd base rates'!E$13)
+($K104*'fnd base rates'!E$14)
+($M104*'fnd base rates'!E$16)
+($N104*'fnd base rates'!E$17)
+($O104*'fnd base rates'!E$18)
+($P104*VLOOKUP($S104+12,rate_basefnd,5)))
*$R104</f>
        <v>11431.9836096</v>
      </c>
      <c r="X104" s="68">
        <f>(($D104*'fnd base rates'!F$7)
+($E104*'fnd base rates'!F$8)
+($F104*'fnd base rates'!F$9)
+($G104*'fnd base rates'!F$10)
+($H104*'fnd base rates'!F$11)
+($I104*'fnd base rates'!F$12)
+($J104*'fnd base rates'!F$13)
+($K104*'fnd base rates'!F$14)
+($M104*'fnd base rates'!F$16)
+($N104*'fnd base rates'!F$17)
+($O104*'fnd base rates'!F$18)
+($P104*VLOOKUP($S104+12,rate_basefnd,6)))
*$R104</f>
        <v>1554.3900736000001</v>
      </c>
      <c r="Y104" s="68">
        <f>(($D104*'fnd base rates'!G$7)
+($E104*'fnd base rates'!G$8)
+($F104*'fnd base rates'!G$9)
+($G104*'fnd base rates'!G$10)
+($H104*'fnd base rates'!G$11)
+($I104*'fnd base rates'!G$12)
+($J104*'fnd base rates'!G$13)
+($K104*'fnd base rates'!G$14)
+($M104*'fnd base rates'!G$16)
+($N104*'fnd base rates'!G$17)
+($O104*'fnd base rates'!G$18)
+($P104*VLOOKUP($S104+12,rate_basefnd,7)))
*$R104</f>
        <v>515.81276480000008</v>
      </c>
      <c r="Z104" s="68">
        <f>(($D104*'fnd base rates'!H$7)
+($E104*'fnd base rates'!H$8)
+($F104*'fnd base rates'!H$9)
+($G104*'fnd base rates'!H$10)
+($H104*'fnd base rates'!H$11)
+($I104*'fnd base rates'!H$12)
+($J104*'fnd base rates'!H$13)
+($K104*'fnd base rates'!H$14)
+($M104*'fnd base rates'!H$16)
+($N104*'fnd base rates'!H$17)
+($O104*'fnd base rates'!H$18)
+($P104*VLOOKUP($S104+12,rate_basefnd,8)))</f>
        <v>625.63400000000001</v>
      </c>
      <c r="AA104" s="68">
        <f>(($D104*'fnd base rates'!I$7)
+($E104*'fnd base rates'!I$8)
+($F104*'fnd base rates'!I$9)
+($G104*'fnd base rates'!I$10)
+($H104*'fnd base rates'!I$11)
+($I104*'fnd base rates'!I$12)
+($J104*'fnd base rates'!I$13)
+($K104*'fnd base rates'!I$14)
+($M104*'fnd base rates'!I$16)
+($N104*'fnd base rates'!I$17)
+($O104*'fnd base rates'!I$18)
+($P104*VLOOKUP($S104+12,rate_basefnd,9)))
*$R104</f>
        <v>772.32848000000001</v>
      </c>
      <c r="AB104" s="68">
        <f>(($D104*'fnd base rates'!J$7)
+($E104*'fnd base rates'!J$8)
+($F104*'fnd base rates'!J$9)
+($G104*'fnd base rates'!J$10)
+($H104*'fnd base rates'!J$11)
+($I104*'fnd base rates'!J$12)
+($J104*'fnd base rates'!J$13)
+($K104*'fnd base rates'!J$14)
+($M104*'fnd base rates'!J$16)
+($N104*'fnd base rates'!J$17)
+($O104*'fnd base rates'!J$18)
+($P104*VLOOKUP($S104+12,rate_basefnd,10)))
*$R104</f>
        <v>1582.6206400000001</v>
      </c>
      <c r="AC104" s="68">
        <f>(($D104*'fnd base rates'!K$7)
+($E104*'fnd base rates'!K$8)
+($F104*'fnd base rates'!K$9)
+($G104*'fnd base rates'!K$10)
+($H104*'fnd base rates'!K$11)
+($I104*'fnd base rates'!K$12)
+($J104*'fnd base rates'!K$13)
+($K104*'fnd base rates'!K$14)
+($M104*'fnd base rates'!K$16)
+($N104*'fnd base rates'!K$17)
+($O104*'fnd base rates'!K$18)
+($P104*VLOOKUP($S104+12,rate_basefnd,11)))
*$R104</f>
        <v>1362.8516320000001</v>
      </c>
      <c r="AD104" s="68">
        <f>(($D104*'fnd base rates'!L$7)
+($E104*'fnd base rates'!L$8)
+($F104*'fnd base rates'!L$9)
+($G104*'fnd base rates'!L$10)
+($H104*'fnd base rates'!L$11)
+($I104*'fnd base rates'!L$12)
+($J104*'fnd base rates'!L$13)
+($K104*'fnd base rates'!L$14)
+($M104*'fnd base rates'!L$16)
+($N104*'fnd base rates'!L$17)
+($O104*'fnd base rates'!L$18)
+($P104*VLOOKUP($S104+12,rate_basefnd,12)))</f>
        <v>3380.6088</v>
      </c>
      <c r="AE104" s="68">
        <f>(($D104*'fnd base rates'!M$7)
+($E104*'fnd base rates'!M$8)
+($F104*'fnd base rates'!M$9)
+($G104*'fnd base rates'!M$10)
+($H104*'fnd base rates'!M$11)
+($I104*'fnd base rates'!M$12)
+($J104*'fnd base rates'!M$13)
+($K104*'fnd base rates'!M$14)
+($M104*'fnd base rates'!M$16)
+($N104*'fnd base rates'!M$17)
+($O104*'fnd base rates'!M$18)
+($P104*VLOOKUP($S104+12,rate_basefnd,13)))</f>
        <v>0</v>
      </c>
      <c r="AF104" s="3">
        <f t="shared" si="15"/>
        <v>23659.165014400001</v>
      </c>
      <c r="AH104" s="205">
        <f t="shared" si="16"/>
        <v>420049097</v>
      </c>
      <c r="AI104" s="3" t="str">
        <f t="shared" si="20"/>
        <v>420</v>
      </c>
      <c r="AJ104" s="1" t="str">
        <f t="shared" si="21"/>
        <v>049</v>
      </c>
      <c r="AK104" s="1" t="str">
        <f t="shared" si="22"/>
        <v>097</v>
      </c>
      <c r="AL104" s="3">
        <f t="shared" si="17"/>
        <v>1</v>
      </c>
      <c r="AM104" s="3">
        <f t="shared" si="27"/>
        <v>1</v>
      </c>
      <c r="AN104" s="3">
        <f t="shared" si="23"/>
        <v>23659.165014400001</v>
      </c>
      <c r="AO104" s="3">
        <f t="shared" si="24"/>
        <v>23659</v>
      </c>
      <c r="AP104" s="3">
        <f t="shared" si="18"/>
        <v>7419</v>
      </c>
      <c r="AQ104" s="3">
        <v>16240</v>
      </c>
      <c r="AS104" s="68"/>
      <c r="AT104" s="68"/>
      <c r="AX104" s="4">
        <f t="shared" si="25"/>
        <v>0</v>
      </c>
      <c r="AZ104" s="4">
        <f t="shared" si="26"/>
        <v>0</v>
      </c>
      <c r="BB104" s="4"/>
    </row>
    <row r="105" spans="1:54" s="3" customFormat="1">
      <c r="A105" s="205" t="str">
        <f t="shared" si="19"/>
        <v>420</v>
      </c>
      <c r="B105" s="1">
        <v>420049100</v>
      </c>
      <c r="C105" s="7" t="s">
        <v>35</v>
      </c>
      <c r="D105" s="8">
        <f>'fnd enro'!D105</f>
        <v>0</v>
      </c>
      <c r="E105" s="8">
        <f>'fnd enro'!E105</f>
        <v>0</v>
      </c>
      <c r="F105" s="8">
        <f>'fnd enro'!F105</f>
        <v>0</v>
      </c>
      <c r="G105" s="8">
        <f>'fnd enro'!G105</f>
        <v>1</v>
      </c>
      <c r="H105" s="8">
        <f>'fnd enro'!H105</f>
        <v>0</v>
      </c>
      <c r="I105" s="8">
        <f>'fnd enro'!I105</f>
        <v>0</v>
      </c>
      <c r="J105" s="8">
        <f>'fnd enro'!J105</f>
        <v>0</v>
      </c>
      <c r="K105" s="9">
        <f>'fnd enro'!K105</f>
        <v>0.04</v>
      </c>
      <c r="L105" s="8">
        <f>'fnd enro'!L105</f>
        <v>0</v>
      </c>
      <c r="M105" s="8">
        <f>'fnd enro'!M105</f>
        <v>0</v>
      </c>
      <c r="N105" s="8">
        <f>'fnd enro'!N105</f>
        <v>0</v>
      </c>
      <c r="O105" s="8">
        <f>'fnd enro'!O105</f>
        <v>0</v>
      </c>
      <c r="P105" s="8">
        <f>'fnd enro'!P105</f>
        <v>1</v>
      </c>
      <c r="Q105" s="8">
        <f>'fnd enro'!R105</f>
        <v>1</v>
      </c>
      <c r="R105" s="9">
        <f t="shared" si="14"/>
        <v>1.1120000000000001</v>
      </c>
      <c r="S105" s="8">
        <f>VALUE('fnd enro'!Q105)</f>
        <v>10</v>
      </c>
      <c r="T105" s="1"/>
      <c r="U105" s="68">
        <f>(($D105*'fnd base rates'!C$7)
+($E105*'fnd base rates'!C$8)
+($F105*'fnd base rates'!C$9)
+($G105*'fnd base rates'!C$10)
+($H105*'fnd base rates'!C$11)
+($I105*'fnd base rates'!C$12)
+($J105*'fnd base rates'!C$13)
+($K105*'fnd base rates'!C$14)
+($M105*'fnd base rates'!C$16)
+($N105*'fnd base rates'!C$17)
+($O105*'fnd base rates'!C$18)
+($P105*VLOOKUP($S105+12,rate_basefnd,3)))
*$R105</f>
        <v>794.20285439999998</v>
      </c>
      <c r="V105" s="68">
        <f>(($D105*'fnd base rates'!D$7)
+($E105*'fnd base rates'!D$8)
+($F105*'fnd base rates'!D$9)
+($G105*'fnd base rates'!D$10)
+($H105*'fnd base rates'!D$11)
+($I105*'fnd base rates'!D$12)
+($J105*'fnd base rates'!D$13)
+($K105*'fnd base rates'!D$14)
+($M105*'fnd base rates'!D$16)
+($N105*'fnd base rates'!D$17)
+($O105*'fnd base rates'!D$18)
+($P105*VLOOKUP($S105+12,rate_basefnd,4)))
*$R105</f>
        <v>1547.3702400000002</v>
      </c>
      <c r="W105" s="68">
        <f>(($D105*'fnd base rates'!E$7)
+($E105*'fnd base rates'!E$8)
+($F105*'fnd base rates'!E$9)
+($G105*'fnd base rates'!E$10)
+($H105*'fnd base rates'!E$11)
+($I105*'fnd base rates'!E$12)
+($J105*'fnd base rates'!E$13)
+($K105*'fnd base rates'!E$14)
+($M105*'fnd base rates'!E$16)
+($N105*'fnd base rates'!E$17)
+($O105*'fnd base rates'!E$18)
+($P105*VLOOKUP($S105+12,rate_basefnd,5)))
*$R105</f>
        <v>10695.483769600001</v>
      </c>
      <c r="X105" s="68">
        <f>(($D105*'fnd base rates'!F$7)
+($E105*'fnd base rates'!F$8)
+($F105*'fnd base rates'!F$9)
+($G105*'fnd base rates'!F$10)
+($H105*'fnd base rates'!F$11)
+($I105*'fnd base rates'!F$12)
+($J105*'fnd base rates'!F$13)
+($K105*'fnd base rates'!F$14)
+($M105*'fnd base rates'!F$16)
+($N105*'fnd base rates'!F$17)
+($O105*'fnd base rates'!F$18)
+($P105*VLOOKUP($S105+12,rate_basefnd,6)))
*$R105</f>
        <v>1554.3900736000001</v>
      </c>
      <c r="Y105" s="68">
        <f>(($D105*'fnd base rates'!G$7)
+($E105*'fnd base rates'!G$8)
+($F105*'fnd base rates'!G$9)
+($G105*'fnd base rates'!G$10)
+($H105*'fnd base rates'!G$11)
+($I105*'fnd base rates'!G$12)
+($J105*'fnd base rates'!G$13)
+($K105*'fnd base rates'!G$14)
+($M105*'fnd base rates'!G$16)
+($N105*'fnd base rates'!G$17)
+($O105*'fnd base rates'!G$18)
+($P105*VLOOKUP($S105+12,rate_basefnd,7)))
*$R105</f>
        <v>480.08420480000007</v>
      </c>
      <c r="Z105" s="68">
        <f>(($D105*'fnd base rates'!H$7)
+($E105*'fnd base rates'!H$8)
+($F105*'fnd base rates'!H$9)
+($G105*'fnd base rates'!H$10)
+($H105*'fnd base rates'!H$11)
+($I105*'fnd base rates'!H$12)
+($J105*'fnd base rates'!H$13)
+($K105*'fnd base rates'!H$14)
+($M105*'fnd base rates'!H$16)
+($N105*'fnd base rates'!H$17)
+($O105*'fnd base rates'!H$18)
+($P105*VLOOKUP($S105+12,rate_basefnd,8)))</f>
        <v>620.71399999999994</v>
      </c>
      <c r="AA105" s="68">
        <f>(($D105*'fnd base rates'!I$7)
+($E105*'fnd base rates'!I$8)
+($F105*'fnd base rates'!I$9)
+($G105*'fnd base rates'!I$10)
+($H105*'fnd base rates'!I$11)
+($I105*'fnd base rates'!I$12)
+($J105*'fnd base rates'!I$13)
+($K105*'fnd base rates'!I$14)
+($M105*'fnd base rates'!I$16)
+($N105*'fnd base rates'!I$17)
+($O105*'fnd base rates'!I$18)
+($P105*VLOOKUP($S105+12,rate_basefnd,9)))
*$R105</f>
        <v>742.4935200000001</v>
      </c>
      <c r="AB105" s="68">
        <f>(($D105*'fnd base rates'!J$7)
+($E105*'fnd base rates'!J$8)
+($F105*'fnd base rates'!J$9)
+($G105*'fnd base rates'!J$10)
+($H105*'fnd base rates'!J$11)
+($I105*'fnd base rates'!J$12)
+($J105*'fnd base rates'!J$13)
+($K105*'fnd base rates'!J$14)
+($M105*'fnd base rates'!J$16)
+($N105*'fnd base rates'!J$17)
+($O105*'fnd base rates'!J$18)
+($P105*VLOOKUP($S105+12,rate_basefnd,10)))
*$R105</f>
        <v>1427.6412000000003</v>
      </c>
      <c r="AC105" s="68">
        <f>(($D105*'fnd base rates'!K$7)
+($E105*'fnd base rates'!K$8)
+($F105*'fnd base rates'!K$9)
+($G105*'fnd base rates'!K$10)
+($H105*'fnd base rates'!K$11)
+($I105*'fnd base rates'!K$12)
+($J105*'fnd base rates'!K$13)
+($K105*'fnd base rates'!K$14)
+($M105*'fnd base rates'!K$16)
+($N105*'fnd base rates'!K$17)
+($O105*'fnd base rates'!K$18)
+($P105*VLOOKUP($S105+12,rate_basefnd,11)))
*$R105</f>
        <v>1362.8516320000001</v>
      </c>
      <c r="AD105" s="68">
        <f>(($D105*'fnd base rates'!L$7)
+($E105*'fnd base rates'!L$8)
+($F105*'fnd base rates'!L$9)
+($G105*'fnd base rates'!L$10)
+($H105*'fnd base rates'!L$11)
+($I105*'fnd base rates'!L$12)
+($J105*'fnd base rates'!L$13)
+($K105*'fnd base rates'!L$14)
+($M105*'fnd base rates'!L$16)
+($N105*'fnd base rates'!L$17)
+($O105*'fnd base rates'!L$18)
+($P105*VLOOKUP($S105+12,rate_basefnd,12)))</f>
        <v>3256.3687999999997</v>
      </c>
      <c r="AE105" s="68">
        <f>(($D105*'fnd base rates'!M$7)
+($E105*'fnd base rates'!M$8)
+($F105*'fnd base rates'!M$9)
+($G105*'fnd base rates'!M$10)
+($H105*'fnd base rates'!M$11)
+($I105*'fnd base rates'!M$12)
+($J105*'fnd base rates'!M$13)
+($K105*'fnd base rates'!M$14)
+($M105*'fnd base rates'!M$16)
+($N105*'fnd base rates'!M$17)
+($O105*'fnd base rates'!M$18)
+($P105*VLOOKUP($S105+12,rate_basefnd,13)))</f>
        <v>0</v>
      </c>
      <c r="AF105" s="3">
        <f t="shared" si="15"/>
        <v>22481.600294400007</v>
      </c>
      <c r="AH105" s="205">
        <f t="shared" si="16"/>
        <v>420049100</v>
      </c>
      <c r="AI105" s="3" t="str">
        <f t="shared" si="20"/>
        <v>420</v>
      </c>
      <c r="AJ105" s="1" t="str">
        <f t="shared" si="21"/>
        <v>049</v>
      </c>
      <c r="AK105" s="1" t="str">
        <f t="shared" si="22"/>
        <v>100</v>
      </c>
      <c r="AL105" s="3">
        <f t="shared" si="17"/>
        <v>1</v>
      </c>
      <c r="AM105" s="3">
        <f t="shared" si="27"/>
        <v>1</v>
      </c>
      <c r="AN105" s="3">
        <f t="shared" si="23"/>
        <v>22481.600294400007</v>
      </c>
      <c r="AO105" s="3">
        <f t="shared" si="24"/>
        <v>22482</v>
      </c>
      <c r="AP105" s="3">
        <f t="shared" si="18"/>
        <v>9492</v>
      </c>
      <c r="AQ105" s="3">
        <v>12990</v>
      </c>
      <c r="AS105" s="68"/>
      <c r="AT105" s="68"/>
      <c r="AX105" s="4">
        <f t="shared" si="25"/>
        <v>0</v>
      </c>
      <c r="AZ105" s="4">
        <f t="shared" si="26"/>
        <v>0</v>
      </c>
      <c r="BB105" s="4"/>
    </row>
    <row r="106" spans="1:54" s="3" customFormat="1">
      <c r="A106" s="205" t="str">
        <f t="shared" si="19"/>
        <v>420</v>
      </c>
      <c r="B106" s="1">
        <v>420049149</v>
      </c>
      <c r="C106" s="7" t="s">
        <v>35</v>
      </c>
      <c r="D106" s="8">
        <f>'fnd enro'!D106</f>
        <v>0</v>
      </c>
      <c r="E106" s="8">
        <f>'fnd enro'!E106</f>
        <v>0</v>
      </c>
      <c r="F106" s="8">
        <f>'fnd enro'!F106</f>
        <v>0</v>
      </c>
      <c r="G106" s="8">
        <f>'fnd enro'!G106</f>
        <v>2</v>
      </c>
      <c r="H106" s="8">
        <f>'fnd enro'!H106</f>
        <v>0</v>
      </c>
      <c r="I106" s="8">
        <f>'fnd enro'!I106</f>
        <v>0</v>
      </c>
      <c r="J106" s="8">
        <f>'fnd enro'!J106</f>
        <v>0</v>
      </c>
      <c r="K106" s="9">
        <f>'fnd enro'!K106</f>
        <v>0.08</v>
      </c>
      <c r="L106" s="8">
        <f>'fnd enro'!L106</f>
        <v>0</v>
      </c>
      <c r="M106" s="8">
        <f>'fnd enro'!M106</f>
        <v>0</v>
      </c>
      <c r="N106" s="8">
        <f>'fnd enro'!N106</f>
        <v>0</v>
      </c>
      <c r="O106" s="8">
        <f>'fnd enro'!O106</f>
        <v>0</v>
      </c>
      <c r="P106" s="8">
        <f>'fnd enro'!P106</f>
        <v>0</v>
      </c>
      <c r="Q106" s="8">
        <f>'fnd enro'!R106</f>
        <v>2</v>
      </c>
      <c r="R106" s="9">
        <f t="shared" si="14"/>
        <v>1.1120000000000001</v>
      </c>
      <c r="S106" s="8">
        <f>VALUE('fnd enro'!Q106)</f>
        <v>12</v>
      </c>
      <c r="T106" s="1"/>
      <c r="U106" s="68">
        <f>(($D106*'fnd base rates'!C$7)
+($E106*'fnd base rates'!C$8)
+($F106*'fnd base rates'!C$9)
+($G106*'fnd base rates'!C$10)
+($H106*'fnd base rates'!C$11)
+($I106*'fnd base rates'!C$12)
+($J106*'fnd base rates'!C$13)
+($K106*'fnd base rates'!C$14)
+($M106*'fnd base rates'!C$16)
+($N106*'fnd base rates'!C$17)
+($O106*'fnd base rates'!C$18)
+($P106*VLOOKUP($S106+12,rate_basefnd,3)))
*$R106</f>
        <v>1333.6465088000002</v>
      </c>
      <c r="V106" s="68">
        <f>(($D106*'fnd base rates'!D$7)
+($E106*'fnd base rates'!D$8)
+($F106*'fnd base rates'!D$9)
+($G106*'fnd base rates'!D$10)
+($H106*'fnd base rates'!D$11)
+($I106*'fnd base rates'!D$12)
+($J106*'fnd base rates'!D$13)
+($K106*'fnd base rates'!D$14)
+($M106*'fnd base rates'!D$16)
+($N106*'fnd base rates'!D$17)
+($O106*'fnd base rates'!D$18)
+($P106*VLOOKUP($S106+12,rate_basefnd,4)))
*$R106</f>
        <v>1887.5977600000001</v>
      </c>
      <c r="W106" s="68">
        <f>(($D106*'fnd base rates'!E$7)
+($E106*'fnd base rates'!E$8)
+($F106*'fnd base rates'!E$9)
+($G106*'fnd base rates'!E$10)
+($H106*'fnd base rates'!E$11)
+($I106*'fnd base rates'!E$12)
+($J106*'fnd base rates'!E$13)
+($K106*'fnd base rates'!E$14)
+($M106*'fnd base rates'!E$16)
+($N106*'fnd base rates'!E$17)
+($O106*'fnd base rates'!E$18)
+($P106*VLOOKUP($S106+12,rate_basefnd,5)))
*$R106</f>
        <v>9607.0368192000005</v>
      </c>
      <c r="X106" s="68">
        <f>(($D106*'fnd base rates'!F$7)
+($E106*'fnd base rates'!F$8)
+($F106*'fnd base rates'!F$9)
+($G106*'fnd base rates'!F$10)
+($H106*'fnd base rates'!F$11)
+($I106*'fnd base rates'!F$12)
+($J106*'fnd base rates'!F$13)
+($K106*'fnd base rates'!F$14)
+($M106*'fnd base rates'!F$16)
+($N106*'fnd base rates'!F$17)
+($O106*'fnd base rates'!F$18)
+($P106*VLOOKUP($S106+12,rate_basefnd,6)))
*$R106</f>
        <v>3108.7801472000001</v>
      </c>
      <c r="Y106" s="68">
        <f>(($D106*'fnd base rates'!G$7)
+($E106*'fnd base rates'!G$8)
+($F106*'fnd base rates'!G$9)
+($G106*'fnd base rates'!G$10)
+($H106*'fnd base rates'!G$11)
+($I106*'fnd base rates'!G$12)
+($J106*'fnd base rates'!G$13)
+($K106*'fnd base rates'!G$14)
+($M106*'fnd base rates'!G$16)
+($N106*'fnd base rates'!G$17)
+($O106*'fnd base rates'!G$18)
+($P106*VLOOKUP($S106+12,rate_basefnd,7)))
*$R106</f>
        <v>388.46696960000003</v>
      </c>
      <c r="Z106" s="68">
        <f>(($D106*'fnd base rates'!H$7)
+($E106*'fnd base rates'!H$8)
+($F106*'fnd base rates'!H$9)
+($G106*'fnd base rates'!H$10)
+($H106*'fnd base rates'!H$11)
+($I106*'fnd base rates'!H$12)
+($J106*'fnd base rates'!H$13)
+($K106*'fnd base rates'!H$14)
+($M106*'fnd base rates'!H$16)
+($N106*'fnd base rates'!H$17)
+($O106*'fnd base rates'!H$18)
+($P106*VLOOKUP($S106+12,rate_basefnd,8)))</f>
        <v>1162.6079999999999</v>
      </c>
      <c r="AA106" s="68">
        <f>(($D106*'fnd base rates'!I$7)
+($E106*'fnd base rates'!I$8)
+($F106*'fnd base rates'!I$9)
+($G106*'fnd base rates'!I$10)
+($H106*'fnd base rates'!I$11)
+($I106*'fnd base rates'!I$12)
+($J106*'fnd base rates'!I$13)
+($K106*'fnd base rates'!I$14)
+($M106*'fnd base rates'!I$16)
+($N106*'fnd base rates'!I$17)
+($O106*'fnd base rates'!I$18)
+($P106*VLOOKUP($S106+12,rate_basefnd,9)))
*$R106</f>
        <v>1007.8278400000002</v>
      </c>
      <c r="AB106" s="68">
        <f>(($D106*'fnd base rates'!J$7)
+($E106*'fnd base rates'!J$8)
+($F106*'fnd base rates'!J$9)
+($G106*'fnd base rates'!J$10)
+($H106*'fnd base rates'!J$11)
+($I106*'fnd base rates'!J$12)
+($J106*'fnd base rates'!J$13)
+($K106*'fnd base rates'!J$14)
+($M106*'fnd base rates'!J$16)
+($N106*'fnd base rates'!J$17)
+($O106*'fnd base rates'!J$18)
+($P106*VLOOKUP($S106+12,rate_basefnd,10)))
*$R106</f>
        <v>375.78928000000002</v>
      </c>
      <c r="AC106" s="68">
        <f>(($D106*'fnd base rates'!K$7)
+($E106*'fnd base rates'!K$8)
+($F106*'fnd base rates'!K$9)
+($G106*'fnd base rates'!K$10)
+($H106*'fnd base rates'!K$11)
+($I106*'fnd base rates'!K$12)
+($J106*'fnd base rates'!K$13)
+($K106*'fnd base rates'!K$14)
+($M106*'fnd base rates'!K$16)
+($N106*'fnd base rates'!K$17)
+($O106*'fnd base rates'!K$18)
+($P106*VLOOKUP($S106+12,rate_basefnd,11)))
*$R106</f>
        <v>2725.7032640000002</v>
      </c>
      <c r="AD106" s="68">
        <f>(($D106*'fnd base rates'!L$7)
+($E106*'fnd base rates'!L$8)
+($F106*'fnd base rates'!L$9)
+($G106*'fnd base rates'!L$10)
+($H106*'fnd base rates'!L$11)
+($I106*'fnd base rates'!L$12)
+($J106*'fnd base rates'!L$13)
+($K106*'fnd base rates'!L$14)
+($M106*'fnd base rates'!L$16)
+($N106*'fnd base rates'!L$17)
+($O106*'fnd base rates'!L$18)
+($P106*VLOOKUP($S106+12,rate_basefnd,12)))</f>
        <v>4524.5775999999996</v>
      </c>
      <c r="AE106" s="68">
        <f>(($D106*'fnd base rates'!M$7)
+($E106*'fnd base rates'!M$8)
+($F106*'fnd base rates'!M$9)
+($G106*'fnd base rates'!M$10)
+($H106*'fnd base rates'!M$11)
+($I106*'fnd base rates'!M$12)
+($J106*'fnd base rates'!M$13)
+($K106*'fnd base rates'!M$14)
+($M106*'fnd base rates'!M$16)
+($N106*'fnd base rates'!M$17)
+($O106*'fnd base rates'!M$18)
+($P106*VLOOKUP($S106+12,rate_basefnd,13)))</f>
        <v>0</v>
      </c>
      <c r="AF106" s="3">
        <f t="shared" si="15"/>
        <v>26122.0341888</v>
      </c>
      <c r="AH106" s="205">
        <f t="shared" si="16"/>
        <v>420049149</v>
      </c>
      <c r="AI106" s="3" t="str">
        <f t="shared" si="20"/>
        <v>420</v>
      </c>
      <c r="AJ106" s="1" t="str">
        <f t="shared" si="21"/>
        <v>049</v>
      </c>
      <c r="AK106" s="1" t="str">
        <f t="shared" si="22"/>
        <v>149</v>
      </c>
      <c r="AL106" s="3">
        <f t="shared" si="17"/>
        <v>1</v>
      </c>
      <c r="AM106" s="3">
        <f t="shared" si="27"/>
        <v>2</v>
      </c>
      <c r="AN106" s="3">
        <f t="shared" si="23"/>
        <v>26122.0341888</v>
      </c>
      <c r="AO106" s="3">
        <f t="shared" si="24"/>
        <v>13061</v>
      </c>
      <c r="AP106" s="3">
        <f t="shared" si="18"/>
        <v>-2148</v>
      </c>
      <c r="AQ106" s="3">
        <v>15209</v>
      </c>
      <c r="AS106" s="68"/>
      <c r="AT106" s="68"/>
      <c r="AX106" s="4">
        <f t="shared" si="25"/>
        <v>0</v>
      </c>
      <c r="AZ106" s="4">
        <f t="shared" si="26"/>
        <v>0</v>
      </c>
      <c r="BB106" s="4"/>
    </row>
    <row r="107" spans="1:54" s="3" customFormat="1">
      <c r="A107" s="205" t="str">
        <f t="shared" si="19"/>
        <v>420</v>
      </c>
      <c r="B107" s="1">
        <v>420049153</v>
      </c>
      <c r="C107" s="7" t="s">
        <v>35</v>
      </c>
      <c r="D107" s="8">
        <f>'fnd enro'!D107</f>
        <v>0</v>
      </c>
      <c r="E107" s="8">
        <f>'fnd enro'!E107</f>
        <v>0</v>
      </c>
      <c r="F107" s="8">
        <f>'fnd enro'!F107</f>
        <v>0</v>
      </c>
      <c r="G107" s="8">
        <f>'fnd enro'!G107</f>
        <v>3</v>
      </c>
      <c r="H107" s="8">
        <f>'fnd enro'!H107</f>
        <v>0</v>
      </c>
      <c r="I107" s="8">
        <f>'fnd enro'!I107</f>
        <v>0</v>
      </c>
      <c r="J107" s="8">
        <f>'fnd enro'!J107</f>
        <v>0</v>
      </c>
      <c r="K107" s="9">
        <f>'fnd enro'!K107</f>
        <v>0.12</v>
      </c>
      <c r="L107" s="8">
        <f>'fnd enro'!L107</f>
        <v>0</v>
      </c>
      <c r="M107" s="8">
        <f>'fnd enro'!M107</f>
        <v>0</v>
      </c>
      <c r="N107" s="8">
        <f>'fnd enro'!N107</f>
        <v>0</v>
      </c>
      <c r="O107" s="8">
        <f>'fnd enro'!O107</f>
        <v>0</v>
      </c>
      <c r="P107" s="8">
        <f>'fnd enro'!P107</f>
        <v>2</v>
      </c>
      <c r="Q107" s="8">
        <f>'fnd enro'!R107</f>
        <v>3</v>
      </c>
      <c r="R107" s="9">
        <f t="shared" si="14"/>
        <v>1.1120000000000001</v>
      </c>
      <c r="S107" s="8">
        <f>VALUE('fnd enro'!Q107)</f>
        <v>10</v>
      </c>
      <c r="T107" s="1"/>
      <c r="U107" s="68">
        <f>(($D107*'fnd base rates'!C$7)
+($E107*'fnd base rates'!C$8)
+($F107*'fnd base rates'!C$9)
+($G107*'fnd base rates'!C$10)
+($H107*'fnd base rates'!C$11)
+($I107*'fnd base rates'!C$12)
+($J107*'fnd base rates'!C$13)
+($K107*'fnd base rates'!C$14)
+($M107*'fnd base rates'!C$16)
+($N107*'fnd base rates'!C$17)
+($O107*'fnd base rates'!C$18)
+($P107*VLOOKUP($S107+12,rate_basefnd,3)))
*$R107</f>
        <v>2255.2289632000002</v>
      </c>
      <c r="V107" s="68">
        <f>(($D107*'fnd base rates'!D$7)
+($E107*'fnd base rates'!D$8)
+($F107*'fnd base rates'!D$9)
+($G107*'fnd base rates'!D$10)
+($H107*'fnd base rates'!D$11)
+($I107*'fnd base rates'!D$12)
+($J107*'fnd base rates'!D$13)
+($K107*'fnd base rates'!D$14)
+($M107*'fnd base rates'!D$16)
+($N107*'fnd base rates'!D$17)
+($O107*'fnd base rates'!D$18)
+($P107*VLOOKUP($S107+12,rate_basefnd,4)))
*$R107</f>
        <v>4038.5393600000007</v>
      </c>
      <c r="W107" s="68">
        <f>(($D107*'fnd base rates'!E$7)
+($E107*'fnd base rates'!E$8)
+($F107*'fnd base rates'!E$9)
+($G107*'fnd base rates'!E$10)
+($H107*'fnd base rates'!E$11)
+($I107*'fnd base rates'!E$12)
+($J107*'fnd base rates'!E$13)
+($K107*'fnd base rates'!E$14)
+($M107*'fnd base rates'!E$16)
+($N107*'fnd base rates'!E$17)
+($O107*'fnd base rates'!E$18)
+($P107*VLOOKUP($S107+12,rate_basefnd,5)))
*$R107</f>
        <v>26194.485948800004</v>
      </c>
      <c r="X107" s="68">
        <f>(($D107*'fnd base rates'!F$7)
+($E107*'fnd base rates'!F$8)
+($F107*'fnd base rates'!F$9)
+($G107*'fnd base rates'!F$10)
+($H107*'fnd base rates'!F$11)
+($I107*'fnd base rates'!F$12)
+($J107*'fnd base rates'!F$13)
+($K107*'fnd base rates'!F$14)
+($M107*'fnd base rates'!F$16)
+($N107*'fnd base rates'!F$17)
+($O107*'fnd base rates'!F$18)
+($P107*VLOOKUP($S107+12,rate_basefnd,6)))
*$R107</f>
        <v>4663.1702208000006</v>
      </c>
      <c r="Y107" s="68">
        <f>(($D107*'fnd base rates'!G$7)
+($E107*'fnd base rates'!G$8)
+($F107*'fnd base rates'!G$9)
+($G107*'fnd base rates'!G$10)
+($H107*'fnd base rates'!G$11)
+($I107*'fnd base rates'!G$12)
+($J107*'fnd base rates'!G$13)
+($K107*'fnd base rates'!G$14)
+($M107*'fnd base rates'!G$16)
+($N107*'fnd base rates'!G$17)
+($O107*'fnd base rates'!G$18)
+($P107*VLOOKUP($S107+12,rate_basefnd,7)))
*$R107</f>
        <v>1154.4018944000002</v>
      </c>
      <c r="Z107" s="68">
        <f>(($D107*'fnd base rates'!H$7)
+($E107*'fnd base rates'!H$8)
+($F107*'fnd base rates'!H$9)
+($G107*'fnd base rates'!H$10)
+($H107*'fnd base rates'!H$11)
+($I107*'fnd base rates'!H$12)
+($J107*'fnd base rates'!H$13)
+($K107*'fnd base rates'!H$14)
+($M107*'fnd base rates'!H$16)
+($N107*'fnd base rates'!H$17)
+($O107*'fnd base rates'!H$18)
+($P107*VLOOKUP($S107+12,rate_basefnd,8)))</f>
        <v>1822.7319999999997</v>
      </c>
      <c r="AA107" s="68">
        <f>(($D107*'fnd base rates'!I$7)
+($E107*'fnd base rates'!I$8)
+($F107*'fnd base rates'!I$9)
+($G107*'fnd base rates'!I$10)
+($H107*'fnd base rates'!I$11)
+($I107*'fnd base rates'!I$12)
+($J107*'fnd base rates'!I$13)
+($K107*'fnd base rates'!I$14)
+($M107*'fnd base rates'!I$16)
+($N107*'fnd base rates'!I$17)
+($O107*'fnd base rates'!I$18)
+($P107*VLOOKUP($S107+12,rate_basefnd,9)))
*$R107</f>
        <v>1988.9009600000002</v>
      </c>
      <c r="AB107" s="68">
        <f>(($D107*'fnd base rates'!J$7)
+($E107*'fnd base rates'!J$8)
+($F107*'fnd base rates'!J$9)
+($G107*'fnd base rates'!J$10)
+($H107*'fnd base rates'!J$11)
+($I107*'fnd base rates'!J$12)
+($J107*'fnd base rates'!J$13)
+($K107*'fnd base rates'!J$14)
+($M107*'fnd base rates'!J$16)
+($N107*'fnd base rates'!J$17)
+($O107*'fnd base rates'!J$18)
+($P107*VLOOKUP($S107+12,rate_basefnd,10)))
*$R107</f>
        <v>3043.1770400000005</v>
      </c>
      <c r="AC107" s="68">
        <f>(($D107*'fnd base rates'!K$7)
+($E107*'fnd base rates'!K$8)
+($F107*'fnd base rates'!K$9)
+($G107*'fnd base rates'!K$10)
+($H107*'fnd base rates'!K$11)
+($I107*'fnd base rates'!K$12)
+($J107*'fnd base rates'!K$13)
+($K107*'fnd base rates'!K$14)
+($M107*'fnd base rates'!K$16)
+($N107*'fnd base rates'!K$17)
+($O107*'fnd base rates'!K$18)
+($P107*VLOOKUP($S107+12,rate_basefnd,11)))
*$R107</f>
        <v>4088.5548960000006</v>
      </c>
      <c r="AD107" s="68">
        <f>(($D107*'fnd base rates'!L$7)
+($E107*'fnd base rates'!L$8)
+($F107*'fnd base rates'!L$9)
+($G107*'fnd base rates'!L$10)
+($H107*'fnd base rates'!L$11)
+($I107*'fnd base rates'!L$12)
+($J107*'fnd base rates'!L$13)
+($K107*'fnd base rates'!L$14)
+($M107*'fnd base rates'!L$16)
+($N107*'fnd base rates'!L$17)
+($O107*'fnd base rates'!L$18)
+($P107*VLOOKUP($S107+12,rate_basefnd,12)))</f>
        <v>8775.0264000000006</v>
      </c>
      <c r="AE107" s="68">
        <f>(($D107*'fnd base rates'!M$7)
+($E107*'fnd base rates'!M$8)
+($F107*'fnd base rates'!M$9)
+($G107*'fnd base rates'!M$10)
+($H107*'fnd base rates'!M$11)
+($I107*'fnd base rates'!M$12)
+($J107*'fnd base rates'!M$13)
+($K107*'fnd base rates'!M$14)
+($M107*'fnd base rates'!M$16)
+($N107*'fnd base rates'!M$17)
+($O107*'fnd base rates'!M$18)
+($P107*VLOOKUP($S107+12,rate_basefnd,13)))</f>
        <v>0</v>
      </c>
      <c r="AF107" s="3">
        <f t="shared" si="15"/>
        <v>58024.217683200004</v>
      </c>
      <c r="AH107" s="205">
        <f t="shared" si="16"/>
        <v>420049153</v>
      </c>
      <c r="AI107" s="3" t="str">
        <f t="shared" si="20"/>
        <v>420</v>
      </c>
      <c r="AJ107" s="1" t="str">
        <f t="shared" si="21"/>
        <v>049</v>
      </c>
      <c r="AK107" s="1" t="str">
        <f t="shared" si="22"/>
        <v>153</v>
      </c>
      <c r="AL107" s="3">
        <f t="shared" si="17"/>
        <v>1</v>
      </c>
      <c r="AM107" s="3">
        <f t="shared" si="27"/>
        <v>3</v>
      </c>
      <c r="AN107" s="3">
        <f t="shared" si="23"/>
        <v>58024.217683200004</v>
      </c>
      <c r="AO107" s="3">
        <f t="shared" si="24"/>
        <v>19341</v>
      </c>
      <c r="AP107" s="3">
        <f t="shared" si="18"/>
        <v>642</v>
      </c>
      <c r="AQ107" s="3">
        <v>18699</v>
      </c>
      <c r="AS107" s="68"/>
      <c r="AT107" s="68"/>
      <c r="AX107" s="4">
        <f t="shared" si="25"/>
        <v>0</v>
      </c>
      <c r="AZ107" s="4">
        <f t="shared" si="26"/>
        <v>0</v>
      </c>
      <c r="BB107" s="4"/>
    </row>
    <row r="108" spans="1:54" s="3" customFormat="1">
      <c r="A108" s="205" t="str">
        <f t="shared" si="19"/>
        <v>420</v>
      </c>
      <c r="B108" s="1">
        <v>420049155</v>
      </c>
      <c r="C108" s="7" t="s">
        <v>35</v>
      </c>
      <c r="D108" s="8">
        <f>'fnd enro'!D108</f>
        <v>0</v>
      </c>
      <c r="E108" s="8">
        <f>'fnd enro'!E108</f>
        <v>0</v>
      </c>
      <c r="F108" s="8">
        <f>'fnd enro'!F108</f>
        <v>1</v>
      </c>
      <c r="G108" s="8">
        <f>'fnd enro'!G108</f>
        <v>1</v>
      </c>
      <c r="H108" s="8">
        <f>'fnd enro'!H108</f>
        <v>0</v>
      </c>
      <c r="I108" s="8">
        <f>'fnd enro'!I108</f>
        <v>0</v>
      </c>
      <c r="J108" s="8">
        <f>'fnd enro'!J108</f>
        <v>0</v>
      </c>
      <c r="K108" s="9">
        <f>'fnd enro'!K108</f>
        <v>0.08</v>
      </c>
      <c r="L108" s="8">
        <f>'fnd enro'!L108</f>
        <v>0</v>
      </c>
      <c r="M108" s="8">
        <f>'fnd enro'!M108</f>
        <v>0</v>
      </c>
      <c r="N108" s="8">
        <f>'fnd enro'!N108</f>
        <v>0</v>
      </c>
      <c r="O108" s="8">
        <f>'fnd enro'!O108</f>
        <v>0</v>
      </c>
      <c r="P108" s="8">
        <f>'fnd enro'!P108</f>
        <v>1</v>
      </c>
      <c r="Q108" s="8">
        <f>'fnd enro'!R108</f>
        <v>2</v>
      </c>
      <c r="R108" s="9">
        <f t="shared" si="14"/>
        <v>1.1120000000000001</v>
      </c>
      <c r="S108" s="8">
        <f>VALUE('fnd enro'!Q108)</f>
        <v>3</v>
      </c>
      <c r="T108" s="1"/>
      <c r="U108" s="68">
        <f>(($D108*'fnd base rates'!C$7)
+($E108*'fnd base rates'!C$8)
+($F108*'fnd base rates'!C$9)
+($G108*'fnd base rates'!C$10)
+($H108*'fnd base rates'!C$11)
+($I108*'fnd base rates'!C$12)
+($J108*'fnd base rates'!C$13)
+($K108*'fnd base rates'!C$14)
+($M108*'fnd base rates'!C$16)
+($N108*'fnd base rates'!C$17)
+($O108*'fnd base rates'!C$18)
+($P108*VLOOKUP($S108+12,rate_basefnd,3)))
*$R108</f>
        <v>1405.3037888000001</v>
      </c>
      <c r="V108" s="68">
        <f>(($D108*'fnd base rates'!D$7)
+($E108*'fnd base rates'!D$8)
+($F108*'fnd base rates'!D$9)
+($G108*'fnd base rates'!D$10)
+($H108*'fnd base rates'!D$11)
+($I108*'fnd base rates'!D$12)
+($J108*'fnd base rates'!D$13)
+($K108*'fnd base rates'!D$14)
+($M108*'fnd base rates'!D$16)
+($N108*'fnd base rates'!D$17)
+($O108*'fnd base rates'!D$18)
+($P108*VLOOKUP($S108+12,rate_basefnd,4)))
*$R108</f>
        <v>2227.1136000000001</v>
      </c>
      <c r="W108" s="68">
        <f>(($D108*'fnd base rates'!E$7)
+($E108*'fnd base rates'!E$8)
+($F108*'fnd base rates'!E$9)
+($G108*'fnd base rates'!E$10)
+($H108*'fnd base rates'!E$11)
+($I108*'fnd base rates'!E$12)
+($J108*'fnd base rates'!E$13)
+($K108*'fnd base rates'!E$14)
+($M108*'fnd base rates'!E$16)
+($N108*'fnd base rates'!E$17)
+($O108*'fnd base rates'!E$18)
+($P108*VLOOKUP($S108+12,rate_basefnd,5)))
*$R108</f>
        <v>12921.3416992</v>
      </c>
      <c r="X108" s="68">
        <f>(($D108*'fnd base rates'!F$7)
+($E108*'fnd base rates'!F$8)
+($F108*'fnd base rates'!F$9)
+($G108*'fnd base rates'!F$10)
+($H108*'fnd base rates'!F$11)
+($I108*'fnd base rates'!F$12)
+($J108*'fnd base rates'!F$13)
+($K108*'fnd base rates'!F$14)
+($M108*'fnd base rates'!F$16)
+($N108*'fnd base rates'!F$17)
+($O108*'fnd base rates'!F$18)
+($P108*VLOOKUP($S108+12,rate_basefnd,6)))
*$R108</f>
        <v>3108.7801472000001</v>
      </c>
      <c r="Y108" s="68">
        <f>(($D108*'fnd base rates'!G$7)
+($E108*'fnd base rates'!G$8)
+($F108*'fnd base rates'!G$9)
+($G108*'fnd base rates'!G$10)
+($H108*'fnd base rates'!G$11)
+($I108*'fnd base rates'!G$12)
+($J108*'fnd base rates'!G$13)
+($K108*'fnd base rates'!G$14)
+($M108*'fnd base rates'!G$16)
+($N108*'fnd base rates'!G$17)
+($O108*'fnd base rates'!G$18)
+($P108*VLOOKUP($S108+12,rate_basefnd,7)))
*$R108</f>
        <v>549.23992959999998</v>
      </c>
      <c r="Z108" s="68">
        <f>(($D108*'fnd base rates'!H$7)
+($E108*'fnd base rates'!H$8)
+($F108*'fnd base rates'!H$9)
+($G108*'fnd base rates'!H$10)
+($H108*'fnd base rates'!H$11)
+($I108*'fnd base rates'!H$12)
+($J108*'fnd base rates'!H$13)
+($K108*'fnd base rates'!H$14)
+($M108*'fnd base rates'!H$16)
+($N108*'fnd base rates'!H$17)
+($O108*'fnd base rates'!H$18)
+($P108*VLOOKUP($S108+12,rate_basefnd,8)))</f>
        <v>1184.778</v>
      </c>
      <c r="AA108" s="68">
        <f>(($D108*'fnd base rates'!I$7)
+($E108*'fnd base rates'!I$8)
+($F108*'fnd base rates'!I$9)
+($G108*'fnd base rates'!I$10)
+($H108*'fnd base rates'!I$11)
+($I108*'fnd base rates'!I$12)
+($J108*'fnd base rates'!I$13)
+($K108*'fnd base rates'!I$14)
+($M108*'fnd base rates'!I$16)
+($N108*'fnd base rates'!I$17)
+($O108*'fnd base rates'!I$18)
+($P108*VLOOKUP($S108+12,rate_basefnd,9)))
*$R108</f>
        <v>1142.03512</v>
      </c>
      <c r="AB108" s="68">
        <f>(($D108*'fnd base rates'!J$7)
+($E108*'fnd base rates'!J$8)
+($F108*'fnd base rates'!J$9)
+($G108*'fnd base rates'!J$10)
+($H108*'fnd base rates'!J$11)
+($I108*'fnd base rates'!J$12)
+($J108*'fnd base rates'!J$13)
+($K108*'fnd base rates'!J$14)
+($M108*'fnd base rates'!J$16)
+($N108*'fnd base rates'!J$17)
+($O108*'fnd base rates'!J$18)
+($P108*VLOOKUP($S108+12,rate_basefnd,10)))
*$R108</f>
        <v>1010.5522400000001</v>
      </c>
      <c r="AC108" s="68">
        <f>(($D108*'fnd base rates'!K$7)
+($E108*'fnd base rates'!K$8)
+($F108*'fnd base rates'!K$9)
+($G108*'fnd base rates'!K$10)
+($H108*'fnd base rates'!K$11)
+($I108*'fnd base rates'!K$12)
+($J108*'fnd base rates'!K$13)
+($K108*'fnd base rates'!K$14)
+($M108*'fnd base rates'!K$16)
+($N108*'fnd base rates'!K$17)
+($O108*'fnd base rates'!K$18)
+($P108*VLOOKUP($S108+12,rate_basefnd,11)))
*$R108</f>
        <v>2725.7032640000002</v>
      </c>
      <c r="AD108" s="68">
        <f>(($D108*'fnd base rates'!L$7)
+($E108*'fnd base rates'!L$8)
+($F108*'fnd base rates'!L$9)
+($G108*'fnd base rates'!L$10)
+($H108*'fnd base rates'!L$11)
+($I108*'fnd base rates'!L$12)
+($J108*'fnd base rates'!L$13)
+($K108*'fnd base rates'!L$14)
+($M108*'fnd base rates'!L$16)
+($N108*'fnd base rates'!L$17)
+($O108*'fnd base rates'!L$18)
+($P108*VLOOKUP($S108+12,rate_basefnd,12)))</f>
        <v>5083.7375999999995</v>
      </c>
      <c r="AE108" s="68">
        <f>(($D108*'fnd base rates'!M$7)
+($E108*'fnd base rates'!M$8)
+($F108*'fnd base rates'!M$9)
+($G108*'fnd base rates'!M$10)
+($H108*'fnd base rates'!M$11)
+($I108*'fnd base rates'!M$12)
+($J108*'fnd base rates'!M$13)
+($K108*'fnd base rates'!M$14)
+($M108*'fnd base rates'!M$16)
+($N108*'fnd base rates'!M$17)
+($O108*'fnd base rates'!M$18)
+($P108*VLOOKUP($S108+12,rate_basefnd,13)))</f>
        <v>0</v>
      </c>
      <c r="AF108" s="3">
        <f t="shared" si="15"/>
        <v>31358.585388799998</v>
      </c>
      <c r="AH108" s="205">
        <f t="shared" si="16"/>
        <v>420049155</v>
      </c>
      <c r="AI108" s="3" t="str">
        <f t="shared" si="20"/>
        <v>420</v>
      </c>
      <c r="AJ108" s="1" t="str">
        <f t="shared" si="21"/>
        <v>049</v>
      </c>
      <c r="AK108" s="1" t="str">
        <f t="shared" si="22"/>
        <v>155</v>
      </c>
      <c r="AL108" s="3">
        <f t="shared" si="17"/>
        <v>1</v>
      </c>
      <c r="AM108" s="3">
        <f t="shared" si="27"/>
        <v>2</v>
      </c>
      <c r="AN108" s="3">
        <f t="shared" si="23"/>
        <v>31358.585388799998</v>
      </c>
      <c r="AO108" s="3">
        <f t="shared" si="24"/>
        <v>15679</v>
      </c>
      <c r="AP108" s="3">
        <f t="shared" si="18"/>
        <v>2428</v>
      </c>
      <c r="AQ108" s="3">
        <v>13251</v>
      </c>
      <c r="AS108" s="68"/>
      <c r="AT108" s="68"/>
      <c r="AX108" s="4">
        <f t="shared" si="25"/>
        <v>0</v>
      </c>
      <c r="AZ108" s="4">
        <f t="shared" si="26"/>
        <v>0</v>
      </c>
      <c r="BB108" s="4"/>
    </row>
    <row r="109" spans="1:54" s="3" customFormat="1">
      <c r="A109" s="205" t="str">
        <f t="shared" si="19"/>
        <v>420</v>
      </c>
      <c r="B109" s="1">
        <v>420049165</v>
      </c>
      <c r="C109" s="7" t="s">
        <v>35</v>
      </c>
      <c r="D109" s="8">
        <f>'fnd enro'!D109</f>
        <v>0</v>
      </c>
      <c r="E109" s="8">
        <f>'fnd enro'!E109</f>
        <v>0</v>
      </c>
      <c r="F109" s="8">
        <f>'fnd enro'!F109</f>
        <v>1</v>
      </c>
      <c r="G109" s="8">
        <f>'fnd enro'!G109</f>
        <v>2</v>
      </c>
      <c r="H109" s="8">
        <f>'fnd enro'!H109</f>
        <v>1</v>
      </c>
      <c r="I109" s="8">
        <f>'fnd enro'!I109</f>
        <v>0</v>
      </c>
      <c r="J109" s="8">
        <f>'fnd enro'!J109</f>
        <v>0</v>
      </c>
      <c r="K109" s="9">
        <f>'fnd enro'!K109</f>
        <v>0.16</v>
      </c>
      <c r="L109" s="8">
        <f>'fnd enro'!L109</f>
        <v>0</v>
      </c>
      <c r="M109" s="8">
        <f>'fnd enro'!M109</f>
        <v>0</v>
      </c>
      <c r="N109" s="8">
        <f>'fnd enro'!N109</f>
        <v>0</v>
      </c>
      <c r="O109" s="8">
        <f>'fnd enro'!O109</f>
        <v>0</v>
      </c>
      <c r="P109" s="8">
        <f>'fnd enro'!P109</f>
        <v>1</v>
      </c>
      <c r="Q109" s="8">
        <f>'fnd enro'!R109</f>
        <v>4</v>
      </c>
      <c r="R109" s="9">
        <f t="shared" si="14"/>
        <v>1.1120000000000001</v>
      </c>
      <c r="S109" s="8">
        <f>VALUE('fnd enro'!Q109)</f>
        <v>10</v>
      </c>
      <c r="T109" s="1"/>
      <c r="U109" s="68">
        <f>(($D109*'fnd base rates'!C$7)
+($E109*'fnd base rates'!C$8)
+($F109*'fnd base rates'!C$9)
+($G109*'fnd base rates'!C$10)
+($H109*'fnd base rates'!C$11)
+($I109*'fnd base rates'!C$12)
+($J109*'fnd base rates'!C$13)
+($K109*'fnd base rates'!C$14)
+($M109*'fnd base rates'!C$16)
+($N109*'fnd base rates'!C$17)
+($O109*'fnd base rates'!C$18)
+($P109*VLOOKUP($S109+12,rate_basefnd,3)))
*$R109</f>
        <v>2794.6726176000006</v>
      </c>
      <c r="V109" s="68">
        <f>(($D109*'fnd base rates'!D$7)
+($E109*'fnd base rates'!D$8)
+($F109*'fnd base rates'!D$9)
+($G109*'fnd base rates'!D$10)
+($H109*'fnd base rates'!D$11)
+($I109*'fnd base rates'!D$12)
+($J109*'fnd base rates'!D$13)
+($K109*'fnd base rates'!D$14)
+($M109*'fnd base rates'!D$16)
+($N109*'fnd base rates'!D$17)
+($O109*'fnd base rates'!D$18)
+($P109*VLOOKUP($S109+12,rate_basefnd,4)))
*$R109</f>
        <v>4378.7668800000001</v>
      </c>
      <c r="W109" s="68">
        <f>(($D109*'fnd base rates'!E$7)
+($E109*'fnd base rates'!E$8)
+($F109*'fnd base rates'!E$9)
+($G109*'fnd base rates'!E$10)
+($H109*'fnd base rates'!E$11)
+($I109*'fnd base rates'!E$12)
+($J109*'fnd base rates'!E$13)
+($K109*'fnd base rates'!E$14)
+($M109*'fnd base rates'!E$16)
+($N109*'fnd base rates'!E$17)
+($O109*'fnd base rates'!E$18)
+($P109*VLOOKUP($S109+12,rate_basefnd,5)))
*$R109</f>
        <v>24586.823958400004</v>
      </c>
      <c r="X109" s="68">
        <f>(($D109*'fnd base rates'!F$7)
+($E109*'fnd base rates'!F$8)
+($F109*'fnd base rates'!F$9)
+($G109*'fnd base rates'!F$10)
+($H109*'fnd base rates'!F$11)
+($I109*'fnd base rates'!F$12)
+($J109*'fnd base rates'!F$13)
+($K109*'fnd base rates'!F$14)
+($M109*'fnd base rates'!F$16)
+($N109*'fnd base rates'!F$17)
+($O109*'fnd base rates'!F$18)
+($P109*VLOOKUP($S109+12,rate_basefnd,6)))
*$R109</f>
        <v>5906.6228544000005</v>
      </c>
      <c r="Y109" s="68">
        <f>(($D109*'fnd base rates'!G$7)
+($E109*'fnd base rates'!G$8)
+($F109*'fnd base rates'!G$9)
+($G109*'fnd base rates'!G$10)
+($H109*'fnd base rates'!G$11)
+($I109*'fnd base rates'!G$12)
+($J109*'fnd base rates'!G$13)
+($K109*'fnd base rates'!G$14)
+($M109*'fnd base rates'!G$16)
+($N109*'fnd base rates'!G$17)
+($O109*'fnd base rates'!G$18)
+($P109*VLOOKUP($S109+12,rate_basefnd,7)))
*$R109</f>
        <v>1077.1294591999999</v>
      </c>
      <c r="Z109" s="68">
        <f>(($D109*'fnd base rates'!H$7)
+($E109*'fnd base rates'!H$8)
+($F109*'fnd base rates'!H$9)
+($G109*'fnd base rates'!H$10)
+($H109*'fnd base rates'!H$11)
+($I109*'fnd base rates'!H$12)
+($J109*'fnd base rates'!H$13)
+($K109*'fnd base rates'!H$14)
+($M109*'fnd base rates'!H$16)
+($N109*'fnd base rates'!H$17)
+($O109*'fnd base rates'!H$18)
+($P109*VLOOKUP($S109+12,rate_basefnd,8)))</f>
        <v>2364.6259999999997</v>
      </c>
      <c r="AA109" s="68">
        <f>(($D109*'fnd base rates'!I$7)
+($E109*'fnd base rates'!I$8)
+($F109*'fnd base rates'!I$9)
+($G109*'fnd base rates'!I$10)
+($H109*'fnd base rates'!I$11)
+($I109*'fnd base rates'!I$12)
+($J109*'fnd base rates'!I$13)
+($K109*'fnd base rates'!I$14)
+($M109*'fnd base rates'!I$16)
+($N109*'fnd base rates'!I$17)
+($O109*'fnd base rates'!I$18)
+($P109*VLOOKUP($S109+12,rate_basefnd,9)))
*$R109</f>
        <v>2254.2352800000003</v>
      </c>
      <c r="AB109" s="68">
        <f>(($D109*'fnd base rates'!J$7)
+($E109*'fnd base rates'!J$8)
+($F109*'fnd base rates'!J$9)
+($G109*'fnd base rates'!J$10)
+($H109*'fnd base rates'!J$11)
+($I109*'fnd base rates'!J$12)
+($J109*'fnd base rates'!J$13)
+($K109*'fnd base rates'!J$14)
+($M109*'fnd base rates'!J$16)
+($N109*'fnd base rates'!J$17)
+($O109*'fnd base rates'!J$18)
+($P109*VLOOKUP($S109+12,rate_basefnd,10)))
*$R109</f>
        <v>2047.7591200000004</v>
      </c>
      <c r="AC109" s="68">
        <f>(($D109*'fnd base rates'!K$7)
+($E109*'fnd base rates'!K$8)
+($F109*'fnd base rates'!K$9)
+($G109*'fnd base rates'!K$10)
+($H109*'fnd base rates'!K$11)
+($I109*'fnd base rates'!K$12)
+($J109*'fnd base rates'!K$13)
+($K109*'fnd base rates'!K$14)
+($M109*'fnd base rates'!K$16)
+($N109*'fnd base rates'!K$17)
+($O109*'fnd base rates'!K$18)
+($P109*VLOOKUP($S109+12,rate_basefnd,11)))
*$R109</f>
        <v>5552.4984480000003</v>
      </c>
      <c r="AD109" s="68">
        <f>(($D109*'fnd base rates'!L$7)
+($E109*'fnd base rates'!L$8)
+($F109*'fnd base rates'!L$9)
+($G109*'fnd base rates'!L$10)
+($H109*'fnd base rates'!L$11)
+($I109*'fnd base rates'!L$12)
+($J109*'fnd base rates'!L$13)
+($K109*'fnd base rates'!L$14)
+($M109*'fnd base rates'!L$16)
+($N109*'fnd base rates'!L$17)
+($O109*'fnd base rates'!L$18)
+($P109*VLOOKUP($S109+12,rate_basefnd,12)))</f>
        <v>10209.6052</v>
      </c>
      <c r="AE109" s="68">
        <f>(($D109*'fnd base rates'!M$7)
+($E109*'fnd base rates'!M$8)
+($F109*'fnd base rates'!M$9)
+($G109*'fnd base rates'!M$10)
+($H109*'fnd base rates'!M$11)
+($I109*'fnd base rates'!M$12)
+($J109*'fnd base rates'!M$13)
+($K109*'fnd base rates'!M$14)
+($M109*'fnd base rates'!M$16)
+($N109*'fnd base rates'!M$17)
+($O109*'fnd base rates'!M$18)
+($P109*VLOOKUP($S109+12,rate_basefnd,13)))</f>
        <v>0</v>
      </c>
      <c r="AF109" s="3">
        <f t="shared" si="15"/>
        <v>61172.739817599999</v>
      </c>
      <c r="AH109" s="205">
        <f t="shared" si="16"/>
        <v>420049165</v>
      </c>
      <c r="AI109" s="3" t="str">
        <f t="shared" si="20"/>
        <v>420</v>
      </c>
      <c r="AJ109" s="1" t="str">
        <f t="shared" si="21"/>
        <v>049</v>
      </c>
      <c r="AK109" s="1" t="str">
        <f t="shared" si="22"/>
        <v>165</v>
      </c>
      <c r="AL109" s="3">
        <f t="shared" si="17"/>
        <v>1</v>
      </c>
      <c r="AM109" s="3">
        <f t="shared" si="27"/>
        <v>4</v>
      </c>
      <c r="AN109" s="3">
        <f t="shared" si="23"/>
        <v>61172.739817599999</v>
      </c>
      <c r="AO109" s="3">
        <f t="shared" si="24"/>
        <v>15293</v>
      </c>
      <c r="AP109" s="3">
        <f t="shared" si="18"/>
        <v>3282</v>
      </c>
      <c r="AQ109" s="3">
        <v>12011</v>
      </c>
      <c r="AS109" s="68"/>
      <c r="AT109" s="68"/>
      <c r="AX109" s="4">
        <f t="shared" si="25"/>
        <v>0</v>
      </c>
      <c r="AZ109" s="4">
        <f t="shared" si="26"/>
        <v>0</v>
      </c>
      <c r="BB109" s="4"/>
    </row>
    <row r="110" spans="1:54" s="3" customFormat="1">
      <c r="A110" s="205" t="str">
        <f t="shared" si="19"/>
        <v>420</v>
      </c>
      <c r="B110" s="1">
        <v>420049174</v>
      </c>
      <c r="C110" s="7" t="s">
        <v>35</v>
      </c>
      <c r="D110" s="8">
        <f>'fnd enro'!D110</f>
        <v>0</v>
      </c>
      <c r="E110" s="8">
        <f>'fnd enro'!E110</f>
        <v>0</v>
      </c>
      <c r="F110" s="8">
        <f>'fnd enro'!F110</f>
        <v>0</v>
      </c>
      <c r="G110" s="8">
        <f>'fnd enro'!G110</f>
        <v>1</v>
      </c>
      <c r="H110" s="8">
        <f>'fnd enro'!H110</f>
        <v>1</v>
      </c>
      <c r="I110" s="8">
        <f>'fnd enro'!I110</f>
        <v>0</v>
      </c>
      <c r="J110" s="8">
        <f>'fnd enro'!J110</f>
        <v>0</v>
      </c>
      <c r="K110" s="9">
        <f>'fnd enro'!K110</f>
        <v>0.08</v>
      </c>
      <c r="L110" s="8">
        <f>'fnd enro'!L110</f>
        <v>0</v>
      </c>
      <c r="M110" s="8">
        <f>'fnd enro'!M110</f>
        <v>0</v>
      </c>
      <c r="N110" s="8">
        <f>'fnd enro'!N110</f>
        <v>0</v>
      </c>
      <c r="O110" s="8">
        <f>'fnd enro'!O110</f>
        <v>0</v>
      </c>
      <c r="P110" s="8">
        <f>'fnd enro'!P110</f>
        <v>0</v>
      </c>
      <c r="Q110" s="8">
        <f>'fnd enro'!R110</f>
        <v>2</v>
      </c>
      <c r="R110" s="9">
        <f t="shared" si="14"/>
        <v>1.1120000000000001</v>
      </c>
      <c r="S110" s="8">
        <f>VALUE('fnd enro'!Q110)</f>
        <v>5</v>
      </c>
      <c r="T110" s="1"/>
      <c r="U110" s="68">
        <f>(($D110*'fnd base rates'!C$7)
+($E110*'fnd base rates'!C$8)
+($F110*'fnd base rates'!C$9)
+($G110*'fnd base rates'!C$10)
+($H110*'fnd base rates'!C$11)
+($I110*'fnd base rates'!C$12)
+($J110*'fnd base rates'!C$13)
+($K110*'fnd base rates'!C$14)
+($M110*'fnd base rates'!C$16)
+($N110*'fnd base rates'!C$17)
+($O110*'fnd base rates'!C$18)
+($P110*VLOOKUP($S110+12,rate_basefnd,3)))
*$R110</f>
        <v>1333.6465088000002</v>
      </c>
      <c r="V110" s="68">
        <f>(($D110*'fnd base rates'!D$7)
+($E110*'fnd base rates'!D$8)
+($F110*'fnd base rates'!D$9)
+($G110*'fnd base rates'!D$10)
+($H110*'fnd base rates'!D$11)
+($I110*'fnd base rates'!D$12)
+($J110*'fnd base rates'!D$13)
+($K110*'fnd base rates'!D$14)
+($M110*'fnd base rates'!D$16)
+($N110*'fnd base rates'!D$17)
+($O110*'fnd base rates'!D$18)
+($P110*VLOOKUP($S110+12,rate_basefnd,4)))
*$R110</f>
        <v>1887.5977600000001</v>
      </c>
      <c r="W110" s="68">
        <f>(($D110*'fnd base rates'!E$7)
+($E110*'fnd base rates'!E$8)
+($F110*'fnd base rates'!E$9)
+($G110*'fnd base rates'!E$10)
+($H110*'fnd base rates'!E$11)
+($I110*'fnd base rates'!E$12)
+($J110*'fnd base rates'!E$13)
+($K110*'fnd base rates'!E$14)
+($M110*'fnd base rates'!E$16)
+($N110*'fnd base rates'!E$17)
+($O110*'fnd base rates'!E$18)
+($P110*VLOOKUP($S110+12,rate_basefnd,5)))
*$R110</f>
        <v>9087.7550592000025</v>
      </c>
      <c r="X110" s="68">
        <f>(($D110*'fnd base rates'!F$7)
+($E110*'fnd base rates'!F$8)
+($F110*'fnd base rates'!F$9)
+($G110*'fnd base rates'!F$10)
+($H110*'fnd base rates'!F$11)
+($I110*'fnd base rates'!F$12)
+($J110*'fnd base rates'!F$13)
+($K110*'fnd base rates'!F$14)
+($M110*'fnd base rates'!F$16)
+($N110*'fnd base rates'!F$17)
+($O110*'fnd base rates'!F$18)
+($P110*VLOOKUP($S110+12,rate_basefnd,6)))
*$R110</f>
        <v>2797.8427071999999</v>
      </c>
      <c r="Y110" s="68">
        <f>(($D110*'fnd base rates'!G$7)
+($E110*'fnd base rates'!G$8)
+($F110*'fnd base rates'!G$9)
+($G110*'fnd base rates'!G$10)
+($H110*'fnd base rates'!G$11)
+($I110*'fnd base rates'!G$12)
+($J110*'fnd base rates'!G$13)
+($K110*'fnd base rates'!G$14)
+($M110*'fnd base rates'!G$16)
+($N110*'fnd base rates'!G$17)
+($O110*'fnd base rates'!G$18)
+($P110*VLOOKUP($S110+12,rate_basefnd,7)))
*$R110</f>
        <v>402.83400960000006</v>
      </c>
      <c r="Z110" s="68">
        <f>(($D110*'fnd base rates'!H$7)
+($E110*'fnd base rates'!H$8)
+($F110*'fnd base rates'!H$9)
+($G110*'fnd base rates'!H$10)
+($H110*'fnd base rates'!H$11)
+($I110*'fnd base rates'!H$12)
+($J110*'fnd base rates'!H$13)
+($K110*'fnd base rates'!H$14)
+($M110*'fnd base rates'!H$16)
+($N110*'fnd base rates'!H$17)
+($O110*'fnd base rates'!H$18)
+($P110*VLOOKUP($S110+12,rate_basefnd,8)))</f>
        <v>1162.6079999999999</v>
      </c>
      <c r="AA110" s="68">
        <f>(($D110*'fnd base rates'!I$7)
+($E110*'fnd base rates'!I$8)
+($F110*'fnd base rates'!I$9)
+($G110*'fnd base rates'!I$10)
+($H110*'fnd base rates'!I$11)
+($I110*'fnd base rates'!I$12)
+($J110*'fnd base rates'!I$13)
+($K110*'fnd base rates'!I$14)
+($M110*'fnd base rates'!I$16)
+($N110*'fnd base rates'!I$17)
+($O110*'fnd base rates'!I$18)
+($P110*VLOOKUP($S110+12,rate_basefnd,9)))
*$R110</f>
        <v>1007.8278400000002</v>
      </c>
      <c r="AB110" s="68">
        <f>(($D110*'fnd base rates'!J$7)
+($E110*'fnd base rates'!J$8)
+($F110*'fnd base rates'!J$9)
+($G110*'fnd base rates'!J$10)
+($H110*'fnd base rates'!J$11)
+($I110*'fnd base rates'!J$12)
+($J110*'fnd base rates'!J$13)
+($K110*'fnd base rates'!J$14)
+($M110*'fnd base rates'!J$16)
+($N110*'fnd base rates'!J$17)
+($O110*'fnd base rates'!J$18)
+($P110*VLOOKUP($S110+12,rate_basefnd,10)))
*$R110</f>
        <v>494.82888000000003</v>
      </c>
      <c r="AC110" s="68">
        <f>(($D110*'fnd base rates'!K$7)
+($E110*'fnd base rates'!K$8)
+($F110*'fnd base rates'!K$9)
+($G110*'fnd base rates'!K$10)
+($H110*'fnd base rates'!K$11)
+($I110*'fnd base rates'!K$12)
+($J110*'fnd base rates'!K$13)
+($K110*'fnd base rates'!K$14)
+($M110*'fnd base rates'!K$16)
+($N110*'fnd base rates'!K$17)
+($O110*'fnd base rates'!K$18)
+($P110*VLOOKUP($S110+12,rate_basefnd,11)))
*$R110</f>
        <v>2826.7951840000001</v>
      </c>
      <c r="AD110" s="68">
        <f>(($D110*'fnd base rates'!L$7)
+($E110*'fnd base rates'!L$8)
+($F110*'fnd base rates'!L$9)
+($G110*'fnd base rates'!L$10)
+($H110*'fnd base rates'!L$11)
+($I110*'fnd base rates'!L$12)
+($J110*'fnd base rates'!L$13)
+($K110*'fnd base rates'!L$14)
+($M110*'fnd base rates'!L$16)
+($N110*'fnd base rates'!L$17)
+($O110*'fnd base rates'!L$18)
+($P110*VLOOKUP($S110+12,rate_basefnd,12)))</f>
        <v>4690.9475999999995</v>
      </c>
      <c r="AE110" s="68">
        <f>(($D110*'fnd base rates'!M$7)
+($E110*'fnd base rates'!M$8)
+($F110*'fnd base rates'!M$9)
+($G110*'fnd base rates'!M$10)
+($H110*'fnd base rates'!M$11)
+($I110*'fnd base rates'!M$12)
+($J110*'fnd base rates'!M$13)
+($K110*'fnd base rates'!M$14)
+($M110*'fnd base rates'!M$16)
+($N110*'fnd base rates'!M$17)
+($O110*'fnd base rates'!M$18)
+($P110*VLOOKUP($S110+12,rate_basefnd,13)))</f>
        <v>0</v>
      </c>
      <c r="AF110" s="3">
        <f t="shared" si="15"/>
        <v>25692.6835488</v>
      </c>
      <c r="AH110" s="205">
        <f t="shared" si="16"/>
        <v>420049174</v>
      </c>
      <c r="AI110" s="3" t="str">
        <f t="shared" si="20"/>
        <v>420</v>
      </c>
      <c r="AJ110" s="1" t="str">
        <f t="shared" si="21"/>
        <v>049</v>
      </c>
      <c r="AK110" s="1" t="str">
        <f t="shared" si="22"/>
        <v>174</v>
      </c>
      <c r="AL110" s="3">
        <f t="shared" si="17"/>
        <v>1</v>
      </c>
      <c r="AM110" s="3">
        <f t="shared" si="27"/>
        <v>2</v>
      </c>
      <c r="AN110" s="3">
        <f t="shared" si="23"/>
        <v>25692.6835488</v>
      </c>
      <c r="AO110" s="3">
        <f t="shared" si="24"/>
        <v>12846</v>
      </c>
      <c r="AP110" s="3">
        <f t="shared" si="18"/>
        <v>-4513</v>
      </c>
      <c r="AQ110" s="3">
        <v>17359</v>
      </c>
      <c r="AS110" s="68"/>
      <c r="AT110" s="68"/>
      <c r="AX110" s="4">
        <f t="shared" si="25"/>
        <v>0</v>
      </c>
      <c r="AZ110" s="4">
        <f t="shared" si="26"/>
        <v>0</v>
      </c>
      <c r="BB110" s="4"/>
    </row>
    <row r="111" spans="1:54" s="3" customFormat="1">
      <c r="A111" s="205" t="str">
        <f t="shared" si="19"/>
        <v>420</v>
      </c>
      <c r="B111" s="1">
        <v>420049176</v>
      </c>
      <c r="C111" s="7" t="s">
        <v>35</v>
      </c>
      <c r="D111" s="8">
        <f>'fnd enro'!D111</f>
        <v>1</v>
      </c>
      <c r="E111" s="8">
        <f>'fnd enro'!E111</f>
        <v>0</v>
      </c>
      <c r="F111" s="8">
        <f>'fnd enro'!F111</f>
        <v>0</v>
      </c>
      <c r="G111" s="8">
        <f>'fnd enro'!G111</f>
        <v>9</v>
      </c>
      <c r="H111" s="8">
        <f>'fnd enro'!H111</f>
        <v>0</v>
      </c>
      <c r="I111" s="8">
        <f>'fnd enro'!I111</f>
        <v>0</v>
      </c>
      <c r="J111" s="8">
        <f>'fnd enro'!J111</f>
        <v>0</v>
      </c>
      <c r="K111" s="9">
        <f>'fnd enro'!K111</f>
        <v>0.36</v>
      </c>
      <c r="L111" s="8">
        <f>'fnd enro'!L111</f>
        <v>0</v>
      </c>
      <c r="M111" s="8">
        <f>'fnd enro'!M111</f>
        <v>0</v>
      </c>
      <c r="N111" s="8">
        <f>'fnd enro'!N111</f>
        <v>0</v>
      </c>
      <c r="O111" s="8">
        <f>'fnd enro'!O111</f>
        <v>0</v>
      </c>
      <c r="P111" s="8">
        <f>'fnd enro'!P111</f>
        <v>2</v>
      </c>
      <c r="Q111" s="8">
        <f>'fnd enro'!R111</f>
        <v>10</v>
      </c>
      <c r="R111" s="9">
        <f t="shared" si="14"/>
        <v>1.1120000000000001</v>
      </c>
      <c r="S111" s="8">
        <f>VALUE('fnd enro'!Q111)</f>
        <v>8</v>
      </c>
      <c r="T111" s="1"/>
      <c r="U111" s="68">
        <f>(($D111*'fnd base rates'!C$7)
+($E111*'fnd base rates'!C$8)
+($F111*'fnd base rates'!C$9)
+($G111*'fnd base rates'!C$10)
+($H111*'fnd base rates'!C$11)
+($I111*'fnd base rates'!C$12)
+($J111*'fnd base rates'!C$13)
+($K111*'fnd base rates'!C$14)
+($M111*'fnd base rates'!C$16)
+($N111*'fnd base rates'!C$17)
+($O111*'fnd base rates'!C$18)
+($P111*VLOOKUP($S111+12,rate_basefnd,3)))
*$R111</f>
        <v>6479.2690496000005</v>
      </c>
      <c r="V111" s="68">
        <f>(($D111*'fnd base rates'!D$7)
+($E111*'fnd base rates'!D$8)
+($F111*'fnd base rates'!D$9)
+($G111*'fnd base rates'!D$10)
+($H111*'fnd base rates'!D$11)
+($I111*'fnd base rates'!D$12)
+($J111*'fnd base rates'!D$13)
+($K111*'fnd base rates'!D$14)
+($M111*'fnd base rates'!D$16)
+($N111*'fnd base rates'!D$17)
+($O111*'fnd base rates'!D$18)
+($P111*VLOOKUP($S111+12,rate_basefnd,4)))
*$R111</f>
        <v>9992.1428800000012</v>
      </c>
      <c r="W111" s="68">
        <f>(($D111*'fnd base rates'!E$7)
+($E111*'fnd base rates'!E$8)
+($F111*'fnd base rates'!E$9)
+($G111*'fnd base rates'!E$10)
+($H111*'fnd base rates'!E$11)
+($I111*'fnd base rates'!E$12)
+($J111*'fnd base rates'!E$13)
+($K111*'fnd base rates'!E$14)
+($M111*'fnd base rates'!E$16)
+($N111*'fnd base rates'!E$17)
+($O111*'fnd base rates'!E$18)
+($P111*VLOOKUP($S111+12,rate_basefnd,5)))
*$R111</f>
        <v>55411.779766400003</v>
      </c>
      <c r="X111" s="68">
        <f>(($D111*'fnd base rates'!F$7)
+($E111*'fnd base rates'!F$8)
+($F111*'fnd base rates'!F$9)
+($G111*'fnd base rates'!F$10)
+($H111*'fnd base rates'!F$11)
+($I111*'fnd base rates'!F$12)
+($J111*'fnd base rates'!F$13)
+($K111*'fnd base rates'!F$14)
+($M111*'fnd base rates'!F$16)
+($N111*'fnd base rates'!F$17)
+($O111*'fnd base rates'!F$18)
+($P111*VLOOKUP($S111+12,rate_basefnd,6)))
*$R111</f>
        <v>14544.454262400001</v>
      </c>
      <c r="Y111" s="68">
        <f>(($D111*'fnd base rates'!G$7)
+($E111*'fnd base rates'!G$8)
+($F111*'fnd base rates'!G$9)
+($G111*'fnd base rates'!G$10)
+($H111*'fnd base rates'!G$11)
+($I111*'fnd base rates'!G$12)
+($J111*'fnd base rates'!G$13)
+($K111*'fnd base rates'!G$14)
+($M111*'fnd base rates'!G$16)
+($N111*'fnd base rates'!G$17)
+($O111*'fnd base rates'!G$18)
+($P111*VLOOKUP($S111+12,rate_basefnd,7)))
*$R111</f>
        <v>2319.6248832000001</v>
      </c>
      <c r="Z111" s="68">
        <f>(($D111*'fnd base rates'!H$7)
+($E111*'fnd base rates'!H$8)
+($F111*'fnd base rates'!H$9)
+($G111*'fnd base rates'!H$10)
+($H111*'fnd base rates'!H$11)
+($I111*'fnd base rates'!H$12)
+($J111*'fnd base rates'!H$13)
+($K111*'fnd base rates'!H$14)
+($M111*'fnd base rates'!H$16)
+($N111*'fnd base rates'!H$17)
+($O111*'fnd base rates'!H$18)
+($P111*VLOOKUP($S111+12,rate_basefnd,8)))</f>
        <v>5580.3559999999998</v>
      </c>
      <c r="AA111" s="68">
        <f>(($D111*'fnd base rates'!I$7)
+($E111*'fnd base rates'!I$8)
+($F111*'fnd base rates'!I$9)
+($G111*'fnd base rates'!I$10)
+($H111*'fnd base rates'!I$11)
+($I111*'fnd base rates'!I$12)
+($J111*'fnd base rates'!I$13)
+($K111*'fnd base rates'!I$14)
+($M111*'fnd base rates'!I$16)
+($N111*'fnd base rates'!I$17)
+($O111*'fnd base rates'!I$18)
+($P111*VLOOKUP($S111+12,rate_basefnd,9)))
*$R111</f>
        <v>5192.7731200000007</v>
      </c>
      <c r="AB111" s="68">
        <f>(($D111*'fnd base rates'!J$7)
+($E111*'fnd base rates'!J$8)
+($F111*'fnd base rates'!J$9)
+($G111*'fnd base rates'!J$10)
+($H111*'fnd base rates'!J$11)
+($I111*'fnd base rates'!J$12)
+($J111*'fnd base rates'!J$13)
+($K111*'fnd base rates'!J$14)
+($M111*'fnd base rates'!J$16)
+($N111*'fnd base rates'!J$17)
+($O111*'fnd base rates'!J$18)
+($P111*VLOOKUP($S111+12,rate_basefnd,10)))
*$R111</f>
        <v>3861.2420800000004</v>
      </c>
      <c r="AC111" s="68">
        <f>(($D111*'fnd base rates'!K$7)
+($E111*'fnd base rates'!K$8)
+($F111*'fnd base rates'!K$9)
+($G111*'fnd base rates'!K$10)
+($H111*'fnd base rates'!K$11)
+($I111*'fnd base rates'!K$12)
+($J111*'fnd base rates'!K$13)
+($K111*'fnd base rates'!K$14)
+($M111*'fnd base rates'!K$16)
+($N111*'fnd base rates'!K$17)
+($O111*'fnd base rates'!K$18)
+($P111*VLOOKUP($S111+12,rate_basefnd,11)))
*$R111</f>
        <v>12866.522768000003</v>
      </c>
      <c r="AD111" s="68">
        <f>(($D111*'fnd base rates'!L$7)
+($E111*'fnd base rates'!L$8)
+($F111*'fnd base rates'!L$9)
+($G111*'fnd base rates'!L$10)
+($H111*'fnd base rates'!L$11)
+($I111*'fnd base rates'!L$12)
+($J111*'fnd base rates'!L$13)
+($K111*'fnd base rates'!L$14)
+($M111*'fnd base rates'!L$16)
+($N111*'fnd base rates'!L$17)
+($O111*'fnd base rates'!L$18)
+($P111*VLOOKUP($S111+12,rate_basefnd,12)))</f>
        <v>23087.299200000001</v>
      </c>
      <c r="AE111" s="68">
        <f>(($D111*'fnd base rates'!M$7)
+($E111*'fnd base rates'!M$8)
+($F111*'fnd base rates'!M$9)
+($G111*'fnd base rates'!M$10)
+($H111*'fnd base rates'!M$11)
+($I111*'fnd base rates'!M$12)
+($J111*'fnd base rates'!M$13)
+($K111*'fnd base rates'!M$14)
+($M111*'fnd base rates'!M$16)
+($N111*'fnd base rates'!M$17)
+($O111*'fnd base rates'!M$18)
+($P111*VLOOKUP($S111+12,rate_basefnd,13)))</f>
        <v>0</v>
      </c>
      <c r="AF111" s="3">
        <f t="shared" si="15"/>
        <v>139335.46400960002</v>
      </c>
      <c r="AH111" s="205">
        <f t="shared" si="16"/>
        <v>420049176</v>
      </c>
      <c r="AI111" s="3" t="str">
        <f t="shared" si="20"/>
        <v>420</v>
      </c>
      <c r="AJ111" s="1" t="str">
        <f t="shared" si="21"/>
        <v>049</v>
      </c>
      <c r="AK111" s="1" t="str">
        <f t="shared" si="22"/>
        <v>176</v>
      </c>
      <c r="AL111" s="3">
        <f t="shared" si="17"/>
        <v>1</v>
      </c>
      <c r="AM111" s="3">
        <f t="shared" si="27"/>
        <v>10</v>
      </c>
      <c r="AN111" s="3">
        <f t="shared" si="23"/>
        <v>139335.46400960002</v>
      </c>
      <c r="AO111" s="3">
        <f t="shared" si="24"/>
        <v>13934</v>
      </c>
      <c r="AP111" s="3">
        <f t="shared" si="18"/>
        <v>-4488</v>
      </c>
      <c r="AQ111" s="3">
        <v>18422</v>
      </c>
      <c r="AS111" s="68"/>
      <c r="AT111" s="68"/>
      <c r="AX111" s="4">
        <f t="shared" si="25"/>
        <v>0</v>
      </c>
      <c r="AZ111" s="4">
        <f t="shared" si="26"/>
        <v>0</v>
      </c>
      <c r="BB111" s="4"/>
    </row>
    <row r="112" spans="1:54" s="3" customFormat="1">
      <c r="A112" s="205" t="str">
        <f t="shared" si="19"/>
        <v>420</v>
      </c>
      <c r="B112" s="1">
        <v>420049181</v>
      </c>
      <c r="C112" s="7" t="s">
        <v>35</v>
      </c>
      <c r="D112" s="8">
        <f>'fnd enro'!D112</f>
        <v>0</v>
      </c>
      <c r="E112" s="8">
        <f>'fnd enro'!E112</f>
        <v>0</v>
      </c>
      <c r="F112" s="8">
        <f>'fnd enro'!F112</f>
        <v>1</v>
      </c>
      <c r="G112" s="8">
        <f>'fnd enro'!G112</f>
        <v>2</v>
      </c>
      <c r="H112" s="8">
        <f>'fnd enro'!H112</f>
        <v>0</v>
      </c>
      <c r="I112" s="8">
        <f>'fnd enro'!I112</f>
        <v>0</v>
      </c>
      <c r="J112" s="8">
        <f>'fnd enro'!J112</f>
        <v>0</v>
      </c>
      <c r="K112" s="9">
        <f>'fnd enro'!K112</f>
        <v>0.12</v>
      </c>
      <c r="L112" s="8">
        <f>'fnd enro'!L112</f>
        <v>0</v>
      </c>
      <c r="M112" s="8">
        <f>'fnd enro'!M112</f>
        <v>0</v>
      </c>
      <c r="N112" s="8">
        <f>'fnd enro'!N112</f>
        <v>0</v>
      </c>
      <c r="O112" s="8">
        <f>'fnd enro'!O112</f>
        <v>0</v>
      </c>
      <c r="P112" s="8">
        <f>'fnd enro'!P112</f>
        <v>2</v>
      </c>
      <c r="Q112" s="8">
        <f>'fnd enro'!R112</f>
        <v>3</v>
      </c>
      <c r="R112" s="9">
        <f t="shared" si="14"/>
        <v>1.1120000000000001</v>
      </c>
      <c r="S112" s="8">
        <f>VALUE('fnd enro'!Q112)</f>
        <v>10</v>
      </c>
      <c r="T112" s="1"/>
      <c r="U112" s="68">
        <f>(($D112*'fnd base rates'!C$7)
+($E112*'fnd base rates'!C$8)
+($F112*'fnd base rates'!C$9)
+($G112*'fnd base rates'!C$10)
+($H112*'fnd base rates'!C$11)
+($I112*'fnd base rates'!C$12)
+($J112*'fnd base rates'!C$13)
+($K112*'fnd base rates'!C$14)
+($M112*'fnd base rates'!C$16)
+($N112*'fnd base rates'!C$17)
+($O112*'fnd base rates'!C$18)
+($P112*VLOOKUP($S112+12,rate_basefnd,3)))
*$R112</f>
        <v>2255.2289632000002</v>
      </c>
      <c r="V112" s="68">
        <f>(($D112*'fnd base rates'!D$7)
+($E112*'fnd base rates'!D$8)
+($F112*'fnd base rates'!D$9)
+($G112*'fnd base rates'!D$10)
+($H112*'fnd base rates'!D$11)
+($I112*'fnd base rates'!D$12)
+($J112*'fnd base rates'!D$13)
+($K112*'fnd base rates'!D$14)
+($M112*'fnd base rates'!D$16)
+($N112*'fnd base rates'!D$17)
+($O112*'fnd base rates'!D$18)
+($P112*VLOOKUP($S112+12,rate_basefnd,4)))
*$R112</f>
        <v>4038.5393600000007</v>
      </c>
      <c r="W112" s="68">
        <f>(($D112*'fnd base rates'!E$7)
+($E112*'fnd base rates'!E$8)
+($F112*'fnd base rates'!E$9)
+($G112*'fnd base rates'!E$10)
+($H112*'fnd base rates'!E$11)
+($I112*'fnd base rates'!E$12)
+($J112*'fnd base rates'!E$13)
+($K112*'fnd base rates'!E$14)
+($M112*'fnd base rates'!E$16)
+($N112*'fnd base rates'!E$17)
+($O112*'fnd base rates'!E$18)
+($P112*VLOOKUP($S112+12,rate_basefnd,5)))
*$R112</f>
        <v>26194.552668799999</v>
      </c>
      <c r="X112" s="68">
        <f>(($D112*'fnd base rates'!F$7)
+($E112*'fnd base rates'!F$8)
+($F112*'fnd base rates'!F$9)
+($G112*'fnd base rates'!F$10)
+($H112*'fnd base rates'!F$11)
+($I112*'fnd base rates'!F$12)
+($J112*'fnd base rates'!F$13)
+($K112*'fnd base rates'!F$14)
+($M112*'fnd base rates'!F$16)
+($N112*'fnd base rates'!F$17)
+($O112*'fnd base rates'!F$18)
+($P112*VLOOKUP($S112+12,rate_basefnd,6)))
*$R112</f>
        <v>4663.1702208000006</v>
      </c>
      <c r="Y112" s="68">
        <f>(($D112*'fnd base rates'!G$7)
+($E112*'fnd base rates'!G$8)
+($F112*'fnd base rates'!G$9)
+($G112*'fnd base rates'!G$10)
+($H112*'fnd base rates'!G$11)
+($I112*'fnd base rates'!G$12)
+($J112*'fnd base rates'!G$13)
+($K112*'fnd base rates'!G$14)
+($M112*'fnd base rates'!G$16)
+($N112*'fnd base rates'!G$17)
+($O112*'fnd base rates'!G$18)
+($P112*VLOOKUP($S112+12,rate_basefnd,7)))
*$R112</f>
        <v>1154.3796544000002</v>
      </c>
      <c r="Z112" s="68">
        <f>(($D112*'fnd base rates'!H$7)
+($E112*'fnd base rates'!H$8)
+($F112*'fnd base rates'!H$9)
+($G112*'fnd base rates'!H$10)
+($H112*'fnd base rates'!H$11)
+($I112*'fnd base rates'!H$12)
+($J112*'fnd base rates'!H$13)
+($K112*'fnd base rates'!H$14)
+($M112*'fnd base rates'!H$16)
+($N112*'fnd base rates'!H$17)
+($O112*'fnd base rates'!H$18)
+($P112*VLOOKUP($S112+12,rate_basefnd,8)))</f>
        <v>1822.7319999999997</v>
      </c>
      <c r="AA112" s="68">
        <f>(($D112*'fnd base rates'!I$7)
+($E112*'fnd base rates'!I$8)
+($F112*'fnd base rates'!I$9)
+($G112*'fnd base rates'!I$10)
+($H112*'fnd base rates'!I$11)
+($I112*'fnd base rates'!I$12)
+($J112*'fnd base rates'!I$13)
+($K112*'fnd base rates'!I$14)
+($M112*'fnd base rates'!I$16)
+($N112*'fnd base rates'!I$17)
+($O112*'fnd base rates'!I$18)
+($P112*VLOOKUP($S112+12,rate_basefnd,9)))
*$R112</f>
        <v>1988.9009600000002</v>
      </c>
      <c r="AB112" s="68">
        <f>(($D112*'fnd base rates'!J$7)
+($E112*'fnd base rates'!J$8)
+($F112*'fnd base rates'!J$9)
+($G112*'fnd base rates'!J$10)
+($H112*'fnd base rates'!J$11)
+($I112*'fnd base rates'!J$12)
+($J112*'fnd base rates'!J$13)
+($K112*'fnd base rates'!J$14)
+($M112*'fnd base rates'!J$16)
+($N112*'fnd base rates'!J$17)
+($O112*'fnd base rates'!J$18)
+($P112*VLOOKUP($S112+12,rate_basefnd,10)))
*$R112</f>
        <v>2980.5714400000006</v>
      </c>
      <c r="AC112" s="68">
        <f>(($D112*'fnd base rates'!K$7)
+($E112*'fnd base rates'!K$8)
+($F112*'fnd base rates'!K$9)
+($G112*'fnd base rates'!K$10)
+($H112*'fnd base rates'!K$11)
+($I112*'fnd base rates'!K$12)
+($J112*'fnd base rates'!K$13)
+($K112*'fnd base rates'!K$14)
+($M112*'fnd base rates'!K$16)
+($N112*'fnd base rates'!K$17)
+($O112*'fnd base rates'!K$18)
+($P112*VLOOKUP($S112+12,rate_basefnd,11)))
*$R112</f>
        <v>4088.5548960000006</v>
      </c>
      <c r="AD112" s="68">
        <f>(($D112*'fnd base rates'!L$7)
+($E112*'fnd base rates'!L$8)
+($F112*'fnd base rates'!L$9)
+($G112*'fnd base rates'!L$10)
+($H112*'fnd base rates'!L$11)
+($I112*'fnd base rates'!L$12)
+($J112*'fnd base rates'!L$13)
+($K112*'fnd base rates'!L$14)
+($M112*'fnd base rates'!L$16)
+($N112*'fnd base rates'!L$17)
+($O112*'fnd base rates'!L$18)
+($P112*VLOOKUP($S112+12,rate_basefnd,12)))</f>
        <v>8775.0264000000006</v>
      </c>
      <c r="AE112" s="68">
        <f>(($D112*'fnd base rates'!M$7)
+($E112*'fnd base rates'!M$8)
+($F112*'fnd base rates'!M$9)
+($G112*'fnd base rates'!M$10)
+($H112*'fnd base rates'!M$11)
+($I112*'fnd base rates'!M$12)
+($J112*'fnd base rates'!M$13)
+($K112*'fnd base rates'!M$14)
+($M112*'fnd base rates'!M$16)
+($N112*'fnd base rates'!M$17)
+($O112*'fnd base rates'!M$18)
+($P112*VLOOKUP($S112+12,rate_basefnd,13)))</f>
        <v>0</v>
      </c>
      <c r="AF112" s="3">
        <f t="shared" si="15"/>
        <v>57961.656563199998</v>
      </c>
      <c r="AH112" s="205">
        <f t="shared" si="16"/>
        <v>420049181</v>
      </c>
      <c r="AI112" s="3" t="str">
        <f t="shared" si="20"/>
        <v>420</v>
      </c>
      <c r="AJ112" s="1" t="str">
        <f t="shared" si="21"/>
        <v>049</v>
      </c>
      <c r="AK112" s="1" t="str">
        <f t="shared" si="22"/>
        <v>181</v>
      </c>
      <c r="AL112" s="3">
        <f t="shared" si="17"/>
        <v>1</v>
      </c>
      <c r="AM112" s="3">
        <f t="shared" si="27"/>
        <v>3</v>
      </c>
      <c r="AN112" s="3">
        <f t="shared" si="23"/>
        <v>57961.656563199998</v>
      </c>
      <c r="AO112" s="3">
        <f t="shared" si="24"/>
        <v>19321</v>
      </c>
      <c r="AP112" s="3">
        <f t="shared" si="18"/>
        <v>2122</v>
      </c>
      <c r="AQ112" s="3">
        <v>17199</v>
      </c>
      <c r="AS112" s="68"/>
      <c r="AT112" s="68"/>
      <c r="AX112" s="4">
        <f t="shared" si="25"/>
        <v>0</v>
      </c>
      <c r="AZ112" s="4">
        <f t="shared" si="26"/>
        <v>0</v>
      </c>
      <c r="BB112" s="4"/>
    </row>
    <row r="113" spans="1:54" s="3" customFormat="1">
      <c r="A113" s="205" t="str">
        <f t="shared" si="19"/>
        <v>420</v>
      </c>
      <c r="B113" s="1">
        <v>420049184</v>
      </c>
      <c r="C113" s="7" t="s">
        <v>35</v>
      </c>
      <c r="D113" s="8">
        <f>'fnd enro'!D113</f>
        <v>0</v>
      </c>
      <c r="E113" s="8">
        <f>'fnd enro'!E113</f>
        <v>0</v>
      </c>
      <c r="F113" s="8">
        <f>'fnd enro'!F113</f>
        <v>0</v>
      </c>
      <c r="G113" s="8">
        <f>'fnd enro'!G113</f>
        <v>1</v>
      </c>
      <c r="H113" s="8">
        <f>'fnd enro'!H113</f>
        <v>0</v>
      </c>
      <c r="I113" s="8">
        <f>'fnd enro'!I113</f>
        <v>0</v>
      </c>
      <c r="J113" s="8">
        <f>'fnd enro'!J113</f>
        <v>0</v>
      </c>
      <c r="K113" s="9">
        <f>'fnd enro'!K113</f>
        <v>0.04</v>
      </c>
      <c r="L113" s="8">
        <f>'fnd enro'!L113</f>
        <v>0</v>
      </c>
      <c r="M113" s="8">
        <f>'fnd enro'!M113</f>
        <v>0</v>
      </c>
      <c r="N113" s="8">
        <f>'fnd enro'!N113</f>
        <v>0</v>
      </c>
      <c r="O113" s="8">
        <f>'fnd enro'!O113</f>
        <v>0</v>
      </c>
      <c r="P113" s="8">
        <f>'fnd enro'!P113</f>
        <v>0</v>
      </c>
      <c r="Q113" s="8">
        <f>'fnd enro'!R113</f>
        <v>1</v>
      </c>
      <c r="R113" s="9">
        <f t="shared" si="14"/>
        <v>1.1120000000000001</v>
      </c>
      <c r="S113" s="8">
        <f>VALUE('fnd enro'!Q113)</f>
        <v>3</v>
      </c>
      <c r="T113" s="1"/>
      <c r="U113" s="68">
        <f>(($D113*'fnd base rates'!C$7)
+($E113*'fnd base rates'!C$8)
+($F113*'fnd base rates'!C$9)
+($G113*'fnd base rates'!C$10)
+($H113*'fnd base rates'!C$11)
+($I113*'fnd base rates'!C$12)
+($J113*'fnd base rates'!C$13)
+($K113*'fnd base rates'!C$14)
+($M113*'fnd base rates'!C$16)
+($N113*'fnd base rates'!C$17)
+($O113*'fnd base rates'!C$18)
+($P113*VLOOKUP($S113+12,rate_basefnd,3)))
*$R113</f>
        <v>666.82325440000011</v>
      </c>
      <c r="V113" s="68">
        <f>(($D113*'fnd base rates'!D$7)
+($E113*'fnd base rates'!D$8)
+($F113*'fnd base rates'!D$9)
+($G113*'fnd base rates'!D$10)
+($H113*'fnd base rates'!D$11)
+($I113*'fnd base rates'!D$12)
+($J113*'fnd base rates'!D$13)
+($K113*'fnd base rates'!D$14)
+($M113*'fnd base rates'!D$16)
+($N113*'fnd base rates'!D$17)
+($O113*'fnd base rates'!D$18)
+($P113*VLOOKUP($S113+12,rate_basefnd,4)))
*$R113</f>
        <v>943.79888000000005</v>
      </c>
      <c r="W113" s="68">
        <f>(($D113*'fnd base rates'!E$7)
+($E113*'fnd base rates'!E$8)
+($F113*'fnd base rates'!E$9)
+($G113*'fnd base rates'!E$10)
+($H113*'fnd base rates'!E$11)
+($I113*'fnd base rates'!E$12)
+($J113*'fnd base rates'!E$13)
+($K113*'fnd base rates'!E$14)
+($M113*'fnd base rates'!E$16)
+($N113*'fnd base rates'!E$17)
+($O113*'fnd base rates'!E$18)
+($P113*VLOOKUP($S113+12,rate_basefnd,5)))
*$R113</f>
        <v>4803.5184096000003</v>
      </c>
      <c r="X113" s="68">
        <f>(($D113*'fnd base rates'!F$7)
+($E113*'fnd base rates'!F$8)
+($F113*'fnd base rates'!F$9)
+($G113*'fnd base rates'!F$10)
+($H113*'fnd base rates'!F$11)
+($I113*'fnd base rates'!F$12)
+($J113*'fnd base rates'!F$13)
+($K113*'fnd base rates'!F$14)
+($M113*'fnd base rates'!F$16)
+($N113*'fnd base rates'!F$17)
+($O113*'fnd base rates'!F$18)
+($P113*VLOOKUP($S113+12,rate_basefnd,6)))
*$R113</f>
        <v>1554.3900736000001</v>
      </c>
      <c r="Y113" s="68">
        <f>(($D113*'fnd base rates'!G$7)
+($E113*'fnd base rates'!G$8)
+($F113*'fnd base rates'!G$9)
+($G113*'fnd base rates'!G$10)
+($H113*'fnd base rates'!G$11)
+($I113*'fnd base rates'!G$12)
+($J113*'fnd base rates'!G$13)
+($K113*'fnd base rates'!G$14)
+($M113*'fnd base rates'!G$16)
+($N113*'fnd base rates'!G$17)
+($O113*'fnd base rates'!G$18)
+($P113*VLOOKUP($S113+12,rate_basefnd,7)))
*$R113</f>
        <v>194.23348480000001</v>
      </c>
      <c r="Z113" s="68">
        <f>(($D113*'fnd base rates'!H$7)
+($E113*'fnd base rates'!H$8)
+($F113*'fnd base rates'!H$9)
+($G113*'fnd base rates'!H$10)
+($H113*'fnd base rates'!H$11)
+($I113*'fnd base rates'!H$12)
+($J113*'fnd base rates'!H$13)
+($K113*'fnd base rates'!H$14)
+($M113*'fnd base rates'!H$16)
+($N113*'fnd base rates'!H$17)
+($O113*'fnd base rates'!H$18)
+($P113*VLOOKUP($S113+12,rate_basefnd,8)))</f>
        <v>581.30399999999997</v>
      </c>
      <c r="AA113" s="68">
        <f>(($D113*'fnd base rates'!I$7)
+($E113*'fnd base rates'!I$8)
+($F113*'fnd base rates'!I$9)
+($G113*'fnd base rates'!I$10)
+($H113*'fnd base rates'!I$11)
+($I113*'fnd base rates'!I$12)
+($J113*'fnd base rates'!I$13)
+($K113*'fnd base rates'!I$14)
+($M113*'fnd base rates'!I$16)
+($N113*'fnd base rates'!I$17)
+($O113*'fnd base rates'!I$18)
+($P113*VLOOKUP($S113+12,rate_basefnd,9)))
*$R113</f>
        <v>503.91392000000008</v>
      </c>
      <c r="AB113" s="68">
        <f>(($D113*'fnd base rates'!J$7)
+($E113*'fnd base rates'!J$8)
+($F113*'fnd base rates'!J$9)
+($G113*'fnd base rates'!J$10)
+($H113*'fnd base rates'!J$11)
+($I113*'fnd base rates'!J$12)
+($J113*'fnd base rates'!J$13)
+($K113*'fnd base rates'!J$14)
+($M113*'fnd base rates'!J$16)
+($N113*'fnd base rates'!J$17)
+($O113*'fnd base rates'!J$18)
+($P113*VLOOKUP($S113+12,rate_basefnd,10)))
*$R113</f>
        <v>187.89464000000001</v>
      </c>
      <c r="AC113" s="68">
        <f>(($D113*'fnd base rates'!K$7)
+($E113*'fnd base rates'!K$8)
+($F113*'fnd base rates'!K$9)
+($G113*'fnd base rates'!K$10)
+($H113*'fnd base rates'!K$11)
+($I113*'fnd base rates'!K$12)
+($J113*'fnd base rates'!K$13)
+($K113*'fnd base rates'!K$14)
+($M113*'fnd base rates'!K$16)
+($N113*'fnd base rates'!K$17)
+($O113*'fnd base rates'!K$18)
+($P113*VLOOKUP($S113+12,rate_basefnd,11)))
*$R113</f>
        <v>1362.8516320000001</v>
      </c>
      <c r="AD113" s="68">
        <f>(($D113*'fnd base rates'!L$7)
+($E113*'fnd base rates'!L$8)
+($F113*'fnd base rates'!L$9)
+($G113*'fnd base rates'!L$10)
+($H113*'fnd base rates'!L$11)
+($I113*'fnd base rates'!L$12)
+($J113*'fnd base rates'!L$13)
+($K113*'fnd base rates'!L$14)
+($M113*'fnd base rates'!L$16)
+($N113*'fnd base rates'!L$17)
+($O113*'fnd base rates'!L$18)
+($P113*VLOOKUP($S113+12,rate_basefnd,12)))</f>
        <v>2262.2887999999998</v>
      </c>
      <c r="AE113" s="68">
        <f>(($D113*'fnd base rates'!M$7)
+($E113*'fnd base rates'!M$8)
+($F113*'fnd base rates'!M$9)
+($G113*'fnd base rates'!M$10)
+($H113*'fnd base rates'!M$11)
+($I113*'fnd base rates'!M$12)
+($J113*'fnd base rates'!M$13)
+($K113*'fnd base rates'!M$14)
+($M113*'fnd base rates'!M$16)
+($N113*'fnd base rates'!M$17)
+($O113*'fnd base rates'!M$18)
+($P113*VLOOKUP($S113+12,rate_basefnd,13)))</f>
        <v>0</v>
      </c>
      <c r="AF113" s="3">
        <f t="shared" si="15"/>
        <v>13061.0170944</v>
      </c>
      <c r="AH113" s="205">
        <f t="shared" si="16"/>
        <v>420049184</v>
      </c>
      <c r="AI113" s="3" t="str">
        <f t="shared" si="20"/>
        <v>420</v>
      </c>
      <c r="AJ113" s="1" t="str">
        <f t="shared" si="21"/>
        <v>049</v>
      </c>
      <c r="AK113" s="1" t="str">
        <f t="shared" si="22"/>
        <v>184</v>
      </c>
      <c r="AL113" s="3">
        <f t="shared" si="17"/>
        <v>1</v>
      </c>
      <c r="AM113" s="3">
        <f t="shared" si="27"/>
        <v>1</v>
      </c>
      <c r="AN113" s="3">
        <f t="shared" si="23"/>
        <v>13061.0170944</v>
      </c>
      <c r="AO113" s="3">
        <f t="shared" si="24"/>
        <v>13061</v>
      </c>
      <c r="AP113" s="3">
        <f t="shared" si="18"/>
        <v>1050</v>
      </c>
      <c r="AQ113" s="3">
        <v>12011</v>
      </c>
      <c r="AS113" s="68"/>
      <c r="AT113" s="68"/>
      <c r="AX113" s="4">
        <f t="shared" si="25"/>
        <v>0</v>
      </c>
      <c r="AZ113" s="4">
        <f t="shared" si="26"/>
        <v>0</v>
      </c>
      <c r="BB113" s="4"/>
    </row>
    <row r="114" spans="1:54" s="3" customFormat="1">
      <c r="A114" s="205" t="str">
        <f t="shared" si="19"/>
        <v>420</v>
      </c>
      <c r="B114" s="1">
        <v>420049199</v>
      </c>
      <c r="C114" s="7" t="s">
        <v>35</v>
      </c>
      <c r="D114" s="8">
        <f>'fnd enro'!D114</f>
        <v>0</v>
      </c>
      <c r="E114" s="8">
        <f>'fnd enro'!E114</f>
        <v>0</v>
      </c>
      <c r="F114" s="8">
        <f>'fnd enro'!F114</f>
        <v>0</v>
      </c>
      <c r="G114" s="8">
        <f>'fnd enro'!G114</f>
        <v>1</v>
      </c>
      <c r="H114" s="8">
        <f>'fnd enro'!H114</f>
        <v>0</v>
      </c>
      <c r="I114" s="8">
        <f>'fnd enro'!I114</f>
        <v>0</v>
      </c>
      <c r="J114" s="8">
        <f>'fnd enro'!J114</f>
        <v>0</v>
      </c>
      <c r="K114" s="9">
        <f>'fnd enro'!K114</f>
        <v>0.04</v>
      </c>
      <c r="L114" s="8">
        <f>'fnd enro'!L114</f>
        <v>0</v>
      </c>
      <c r="M114" s="8">
        <f>'fnd enro'!M114</f>
        <v>0</v>
      </c>
      <c r="N114" s="8">
        <f>'fnd enro'!N114</f>
        <v>0</v>
      </c>
      <c r="O114" s="8">
        <f>'fnd enro'!O114</f>
        <v>0</v>
      </c>
      <c r="P114" s="8">
        <f>'fnd enro'!P114</f>
        <v>1</v>
      </c>
      <c r="Q114" s="8">
        <f>'fnd enro'!R114</f>
        <v>1</v>
      </c>
      <c r="R114" s="9">
        <f t="shared" si="14"/>
        <v>1.1120000000000001</v>
      </c>
      <c r="S114" s="8">
        <f>VALUE('fnd enro'!Q114)</f>
        <v>2</v>
      </c>
      <c r="T114" s="1"/>
      <c r="U114" s="68">
        <f>(($D114*'fnd base rates'!C$7)
+($E114*'fnd base rates'!C$8)
+($F114*'fnd base rates'!C$9)
+($G114*'fnd base rates'!C$10)
+($H114*'fnd base rates'!C$11)
+($I114*'fnd base rates'!C$12)
+($J114*'fnd base rates'!C$13)
+($K114*'fnd base rates'!C$14)
+($M114*'fnd base rates'!C$16)
+($N114*'fnd base rates'!C$17)
+($O114*'fnd base rates'!C$18)
+($P114*VLOOKUP($S114+12,rate_basefnd,3)))
*$R114</f>
        <v>734.49957440000014</v>
      </c>
      <c r="V114" s="68">
        <f>(($D114*'fnd base rates'!D$7)
+($E114*'fnd base rates'!D$8)
+($F114*'fnd base rates'!D$9)
+($G114*'fnd base rates'!D$10)
+($H114*'fnd base rates'!D$11)
+($I114*'fnd base rates'!D$12)
+($J114*'fnd base rates'!D$13)
+($K114*'fnd base rates'!D$14)
+($M114*'fnd base rates'!D$16)
+($N114*'fnd base rates'!D$17)
+($O114*'fnd base rates'!D$18)
+($P114*VLOOKUP($S114+12,rate_basefnd,4)))
*$R114</f>
        <v>1264.4440800000002</v>
      </c>
      <c r="W114" s="68">
        <f>(($D114*'fnd base rates'!E$7)
+($E114*'fnd base rates'!E$8)
+($F114*'fnd base rates'!E$9)
+($G114*'fnd base rates'!E$10)
+($H114*'fnd base rates'!E$11)
+($I114*'fnd base rates'!E$12)
+($J114*'fnd base rates'!E$13)
+($K114*'fnd base rates'!E$14)
+($M114*'fnd base rates'!E$16)
+($N114*'fnd base rates'!E$17)
+($O114*'fnd base rates'!E$18)
+($P114*VLOOKUP($S114+12,rate_basefnd,5)))
*$R114</f>
        <v>7933.6316096</v>
      </c>
      <c r="X114" s="68">
        <f>(($D114*'fnd base rates'!F$7)
+($E114*'fnd base rates'!F$8)
+($F114*'fnd base rates'!F$9)
+($G114*'fnd base rates'!F$10)
+($H114*'fnd base rates'!F$11)
+($I114*'fnd base rates'!F$12)
+($J114*'fnd base rates'!F$13)
+($K114*'fnd base rates'!F$14)
+($M114*'fnd base rates'!F$16)
+($N114*'fnd base rates'!F$17)
+($O114*'fnd base rates'!F$18)
+($P114*VLOOKUP($S114+12,rate_basefnd,6)))
*$R114</f>
        <v>1554.3900736000001</v>
      </c>
      <c r="Y114" s="68">
        <f>(($D114*'fnd base rates'!G$7)
+($E114*'fnd base rates'!G$8)
+($F114*'fnd base rates'!G$9)
+($G114*'fnd base rates'!G$10)
+($H114*'fnd base rates'!G$11)
+($I114*'fnd base rates'!G$12)
+($J114*'fnd base rates'!G$13)
+($K114*'fnd base rates'!G$14)
+($M114*'fnd base rates'!G$16)
+($N114*'fnd base rates'!G$17)
+($O114*'fnd base rates'!G$18)
+($P114*VLOOKUP($S114+12,rate_basefnd,7)))
*$R114</f>
        <v>346.09932480000003</v>
      </c>
      <c r="Z114" s="68">
        <f>(($D114*'fnd base rates'!H$7)
+($E114*'fnd base rates'!H$8)
+($F114*'fnd base rates'!H$9)
+($G114*'fnd base rates'!H$10)
+($H114*'fnd base rates'!H$11)
+($I114*'fnd base rates'!H$12)
+($J114*'fnd base rates'!H$13)
+($K114*'fnd base rates'!H$14)
+($M114*'fnd base rates'!H$16)
+($N114*'fnd base rates'!H$17)
+($O114*'fnd base rates'!H$18)
+($P114*VLOOKUP($S114+12,rate_basefnd,8)))</f>
        <v>602.24400000000003</v>
      </c>
      <c r="AA114" s="68">
        <f>(($D114*'fnd base rates'!I$7)
+($E114*'fnd base rates'!I$8)
+($F114*'fnd base rates'!I$9)
+($G114*'fnd base rates'!I$10)
+($H114*'fnd base rates'!I$11)
+($I114*'fnd base rates'!I$12)
+($J114*'fnd base rates'!I$13)
+($K114*'fnd base rates'!I$14)
+($M114*'fnd base rates'!I$16)
+($N114*'fnd base rates'!I$17)
+($O114*'fnd base rates'!I$18)
+($P114*VLOOKUP($S114+12,rate_basefnd,9)))
*$R114</f>
        <v>630.65968000000009</v>
      </c>
      <c r="AB114" s="68">
        <f>(($D114*'fnd base rates'!J$7)
+($E114*'fnd base rates'!J$8)
+($F114*'fnd base rates'!J$9)
+($G114*'fnd base rates'!J$10)
+($H114*'fnd base rates'!J$11)
+($I114*'fnd base rates'!J$12)
+($J114*'fnd base rates'!J$13)
+($K114*'fnd base rates'!J$14)
+($M114*'fnd base rates'!J$16)
+($N114*'fnd base rates'!J$17)
+($O114*'fnd base rates'!J$18)
+($P114*VLOOKUP($S114+12,rate_basefnd,10)))
*$R114</f>
        <v>846.5100000000001</v>
      </c>
      <c r="AC114" s="68">
        <f>(($D114*'fnd base rates'!K$7)
+($E114*'fnd base rates'!K$8)
+($F114*'fnd base rates'!K$9)
+($G114*'fnd base rates'!K$10)
+($H114*'fnd base rates'!K$11)
+($I114*'fnd base rates'!K$12)
+($J114*'fnd base rates'!K$13)
+($K114*'fnd base rates'!K$14)
+($M114*'fnd base rates'!K$16)
+($N114*'fnd base rates'!K$17)
+($O114*'fnd base rates'!K$18)
+($P114*VLOOKUP($S114+12,rate_basefnd,11)))
*$R114</f>
        <v>1362.8516320000001</v>
      </c>
      <c r="AD114" s="68">
        <f>(($D114*'fnd base rates'!L$7)
+($E114*'fnd base rates'!L$8)
+($F114*'fnd base rates'!L$9)
+($G114*'fnd base rates'!L$10)
+($H114*'fnd base rates'!L$11)
+($I114*'fnd base rates'!L$12)
+($J114*'fnd base rates'!L$13)
+($K114*'fnd base rates'!L$14)
+($M114*'fnd base rates'!L$16)
+($N114*'fnd base rates'!L$17)
+($O114*'fnd base rates'!L$18)
+($P114*VLOOKUP($S114+12,rate_basefnd,12)))</f>
        <v>2790.3887999999997</v>
      </c>
      <c r="AE114" s="68">
        <f>(($D114*'fnd base rates'!M$7)
+($E114*'fnd base rates'!M$8)
+($F114*'fnd base rates'!M$9)
+($G114*'fnd base rates'!M$10)
+($H114*'fnd base rates'!M$11)
+($I114*'fnd base rates'!M$12)
+($J114*'fnd base rates'!M$13)
+($K114*'fnd base rates'!M$14)
+($M114*'fnd base rates'!M$16)
+($N114*'fnd base rates'!M$17)
+($O114*'fnd base rates'!M$18)
+($P114*VLOOKUP($S114+12,rate_basefnd,13)))</f>
        <v>0</v>
      </c>
      <c r="AF114" s="3">
        <f t="shared" si="15"/>
        <v>18065.7187744</v>
      </c>
      <c r="AH114" s="205">
        <f t="shared" si="16"/>
        <v>420049199</v>
      </c>
      <c r="AI114" s="3" t="str">
        <f t="shared" si="20"/>
        <v>420</v>
      </c>
      <c r="AJ114" s="1" t="str">
        <f t="shared" si="21"/>
        <v>049</v>
      </c>
      <c r="AK114" s="1" t="str">
        <f t="shared" si="22"/>
        <v>199</v>
      </c>
      <c r="AL114" s="3">
        <f t="shared" si="17"/>
        <v>1</v>
      </c>
      <c r="AM114" s="3">
        <f t="shared" si="27"/>
        <v>1</v>
      </c>
      <c r="AN114" s="3">
        <f t="shared" si="23"/>
        <v>18065.7187744</v>
      </c>
      <c r="AO114" s="3">
        <f t="shared" si="24"/>
        <v>18066</v>
      </c>
      <c r="AP114" s="3">
        <f t="shared" si="18"/>
        <v>2333</v>
      </c>
      <c r="AQ114" s="3">
        <v>15733</v>
      </c>
      <c r="AS114" s="68"/>
      <c r="AT114" s="68"/>
      <c r="AX114" s="4">
        <f t="shared" si="25"/>
        <v>0</v>
      </c>
      <c r="AZ114" s="4">
        <f t="shared" si="26"/>
        <v>0</v>
      </c>
      <c r="BB114" s="4"/>
    </row>
    <row r="115" spans="1:54" s="3" customFormat="1">
      <c r="A115" s="205" t="str">
        <f t="shared" si="19"/>
        <v>420</v>
      </c>
      <c r="B115" s="1">
        <v>420049220</v>
      </c>
      <c r="C115" s="7" t="s">
        <v>35</v>
      </c>
      <c r="D115" s="8">
        <f>'fnd enro'!D115</f>
        <v>0</v>
      </c>
      <c r="E115" s="8">
        <f>'fnd enro'!E115</f>
        <v>0</v>
      </c>
      <c r="F115" s="8">
        <f>'fnd enro'!F115</f>
        <v>0</v>
      </c>
      <c r="G115" s="8">
        <f>'fnd enro'!G115</f>
        <v>1</v>
      </c>
      <c r="H115" s="8">
        <f>'fnd enro'!H115</f>
        <v>0</v>
      </c>
      <c r="I115" s="8">
        <f>'fnd enro'!I115</f>
        <v>0</v>
      </c>
      <c r="J115" s="8">
        <f>'fnd enro'!J115</f>
        <v>0</v>
      </c>
      <c r="K115" s="9">
        <f>'fnd enro'!K115</f>
        <v>0.04</v>
      </c>
      <c r="L115" s="8">
        <f>'fnd enro'!L115</f>
        <v>0</v>
      </c>
      <c r="M115" s="8">
        <f>'fnd enro'!M115</f>
        <v>0</v>
      </c>
      <c r="N115" s="8">
        <f>'fnd enro'!N115</f>
        <v>0</v>
      </c>
      <c r="O115" s="8">
        <f>'fnd enro'!O115</f>
        <v>0</v>
      </c>
      <c r="P115" s="8">
        <f>'fnd enro'!P115</f>
        <v>0</v>
      </c>
      <c r="Q115" s="8">
        <f>'fnd enro'!R115</f>
        <v>1</v>
      </c>
      <c r="R115" s="9">
        <f t="shared" si="14"/>
        <v>1.1120000000000001</v>
      </c>
      <c r="S115" s="8">
        <f>VALUE('fnd enro'!Q115)</f>
        <v>8</v>
      </c>
      <c r="T115" s="1"/>
      <c r="U115" s="68">
        <f>(($D115*'fnd base rates'!C$7)
+($E115*'fnd base rates'!C$8)
+($F115*'fnd base rates'!C$9)
+($G115*'fnd base rates'!C$10)
+($H115*'fnd base rates'!C$11)
+($I115*'fnd base rates'!C$12)
+($J115*'fnd base rates'!C$13)
+($K115*'fnd base rates'!C$14)
+($M115*'fnd base rates'!C$16)
+($N115*'fnd base rates'!C$17)
+($O115*'fnd base rates'!C$18)
+($P115*VLOOKUP($S115+12,rate_basefnd,3)))
*$R115</f>
        <v>666.82325440000011</v>
      </c>
      <c r="V115" s="68">
        <f>(($D115*'fnd base rates'!D$7)
+($E115*'fnd base rates'!D$8)
+($F115*'fnd base rates'!D$9)
+($G115*'fnd base rates'!D$10)
+($H115*'fnd base rates'!D$11)
+($I115*'fnd base rates'!D$12)
+($J115*'fnd base rates'!D$13)
+($K115*'fnd base rates'!D$14)
+($M115*'fnd base rates'!D$16)
+($N115*'fnd base rates'!D$17)
+($O115*'fnd base rates'!D$18)
+($P115*VLOOKUP($S115+12,rate_basefnd,4)))
*$R115</f>
        <v>943.79888000000005</v>
      </c>
      <c r="W115" s="68">
        <f>(($D115*'fnd base rates'!E$7)
+($E115*'fnd base rates'!E$8)
+($F115*'fnd base rates'!E$9)
+($G115*'fnd base rates'!E$10)
+($H115*'fnd base rates'!E$11)
+($I115*'fnd base rates'!E$12)
+($J115*'fnd base rates'!E$13)
+($K115*'fnd base rates'!E$14)
+($M115*'fnd base rates'!E$16)
+($N115*'fnd base rates'!E$17)
+($O115*'fnd base rates'!E$18)
+($P115*VLOOKUP($S115+12,rate_basefnd,5)))
*$R115</f>
        <v>4803.5184096000003</v>
      </c>
      <c r="X115" s="68">
        <f>(($D115*'fnd base rates'!F$7)
+($E115*'fnd base rates'!F$8)
+($F115*'fnd base rates'!F$9)
+($G115*'fnd base rates'!F$10)
+($H115*'fnd base rates'!F$11)
+($I115*'fnd base rates'!F$12)
+($J115*'fnd base rates'!F$13)
+($K115*'fnd base rates'!F$14)
+($M115*'fnd base rates'!F$16)
+($N115*'fnd base rates'!F$17)
+($O115*'fnd base rates'!F$18)
+($P115*VLOOKUP($S115+12,rate_basefnd,6)))
*$R115</f>
        <v>1554.3900736000001</v>
      </c>
      <c r="Y115" s="68">
        <f>(($D115*'fnd base rates'!G$7)
+($E115*'fnd base rates'!G$8)
+($F115*'fnd base rates'!G$9)
+($G115*'fnd base rates'!G$10)
+($H115*'fnd base rates'!G$11)
+($I115*'fnd base rates'!G$12)
+($J115*'fnd base rates'!G$13)
+($K115*'fnd base rates'!G$14)
+($M115*'fnd base rates'!G$16)
+($N115*'fnd base rates'!G$17)
+($O115*'fnd base rates'!G$18)
+($P115*VLOOKUP($S115+12,rate_basefnd,7)))
*$R115</f>
        <v>194.23348480000001</v>
      </c>
      <c r="Z115" s="68">
        <f>(($D115*'fnd base rates'!H$7)
+($E115*'fnd base rates'!H$8)
+($F115*'fnd base rates'!H$9)
+($G115*'fnd base rates'!H$10)
+($H115*'fnd base rates'!H$11)
+($I115*'fnd base rates'!H$12)
+($J115*'fnd base rates'!H$13)
+($K115*'fnd base rates'!H$14)
+($M115*'fnd base rates'!H$16)
+($N115*'fnd base rates'!H$17)
+($O115*'fnd base rates'!H$18)
+($P115*VLOOKUP($S115+12,rate_basefnd,8)))</f>
        <v>581.30399999999997</v>
      </c>
      <c r="AA115" s="68">
        <f>(($D115*'fnd base rates'!I$7)
+($E115*'fnd base rates'!I$8)
+($F115*'fnd base rates'!I$9)
+($G115*'fnd base rates'!I$10)
+($H115*'fnd base rates'!I$11)
+($I115*'fnd base rates'!I$12)
+($J115*'fnd base rates'!I$13)
+($K115*'fnd base rates'!I$14)
+($M115*'fnd base rates'!I$16)
+($N115*'fnd base rates'!I$17)
+($O115*'fnd base rates'!I$18)
+($P115*VLOOKUP($S115+12,rate_basefnd,9)))
*$R115</f>
        <v>503.91392000000008</v>
      </c>
      <c r="AB115" s="68">
        <f>(($D115*'fnd base rates'!J$7)
+($E115*'fnd base rates'!J$8)
+($F115*'fnd base rates'!J$9)
+($G115*'fnd base rates'!J$10)
+($H115*'fnd base rates'!J$11)
+($I115*'fnd base rates'!J$12)
+($J115*'fnd base rates'!J$13)
+($K115*'fnd base rates'!J$14)
+($M115*'fnd base rates'!J$16)
+($N115*'fnd base rates'!J$17)
+($O115*'fnd base rates'!J$18)
+($P115*VLOOKUP($S115+12,rate_basefnd,10)))
*$R115</f>
        <v>187.89464000000001</v>
      </c>
      <c r="AC115" s="68">
        <f>(($D115*'fnd base rates'!K$7)
+($E115*'fnd base rates'!K$8)
+($F115*'fnd base rates'!K$9)
+($G115*'fnd base rates'!K$10)
+($H115*'fnd base rates'!K$11)
+($I115*'fnd base rates'!K$12)
+($J115*'fnd base rates'!K$13)
+($K115*'fnd base rates'!K$14)
+($M115*'fnd base rates'!K$16)
+($N115*'fnd base rates'!K$17)
+($O115*'fnd base rates'!K$18)
+($P115*VLOOKUP($S115+12,rate_basefnd,11)))
*$R115</f>
        <v>1362.8516320000001</v>
      </c>
      <c r="AD115" s="68">
        <f>(($D115*'fnd base rates'!L$7)
+($E115*'fnd base rates'!L$8)
+($F115*'fnd base rates'!L$9)
+($G115*'fnd base rates'!L$10)
+($H115*'fnd base rates'!L$11)
+($I115*'fnd base rates'!L$12)
+($J115*'fnd base rates'!L$13)
+($K115*'fnd base rates'!L$14)
+($M115*'fnd base rates'!L$16)
+($N115*'fnd base rates'!L$17)
+($O115*'fnd base rates'!L$18)
+($P115*VLOOKUP($S115+12,rate_basefnd,12)))</f>
        <v>2262.2887999999998</v>
      </c>
      <c r="AE115" s="68">
        <f>(($D115*'fnd base rates'!M$7)
+($E115*'fnd base rates'!M$8)
+($F115*'fnd base rates'!M$9)
+($G115*'fnd base rates'!M$10)
+($H115*'fnd base rates'!M$11)
+($I115*'fnd base rates'!M$12)
+($J115*'fnd base rates'!M$13)
+($K115*'fnd base rates'!M$14)
+($M115*'fnd base rates'!M$16)
+($N115*'fnd base rates'!M$17)
+($O115*'fnd base rates'!M$18)
+($P115*VLOOKUP($S115+12,rate_basefnd,13)))</f>
        <v>0</v>
      </c>
      <c r="AF115" s="3">
        <f t="shared" si="15"/>
        <v>13061.0170944</v>
      </c>
      <c r="AH115" s="205">
        <f t="shared" si="16"/>
        <v>420049220</v>
      </c>
      <c r="AI115" s="3" t="str">
        <f t="shared" si="20"/>
        <v>420</v>
      </c>
      <c r="AJ115" s="1" t="str">
        <f t="shared" si="21"/>
        <v>049</v>
      </c>
      <c r="AK115" s="1" t="str">
        <f t="shared" si="22"/>
        <v>220</v>
      </c>
      <c r="AL115" s="3">
        <f t="shared" si="17"/>
        <v>1</v>
      </c>
      <c r="AM115" s="3">
        <f t="shared" si="27"/>
        <v>1</v>
      </c>
      <c r="AN115" s="3">
        <f t="shared" si="23"/>
        <v>13061.0170944</v>
      </c>
      <c r="AO115" s="3">
        <f t="shared" si="24"/>
        <v>13061</v>
      </c>
      <c r="AP115" s="3">
        <f t="shared" si="18"/>
        <v>-7510</v>
      </c>
      <c r="AQ115" s="3">
        <v>20571</v>
      </c>
      <c r="AS115" s="68"/>
      <c r="AT115" s="68"/>
      <c r="AX115" s="4">
        <f t="shared" si="25"/>
        <v>0</v>
      </c>
      <c r="AZ115" s="4">
        <f t="shared" si="26"/>
        <v>0</v>
      </c>
      <c r="BB115" s="4"/>
    </row>
    <row r="116" spans="1:54" s="3" customFormat="1">
      <c r="A116" s="205" t="str">
        <f t="shared" si="19"/>
        <v>420</v>
      </c>
      <c r="B116" s="1">
        <v>420049229</v>
      </c>
      <c r="C116" s="7" t="s">
        <v>35</v>
      </c>
      <c r="D116" s="8">
        <f>'fnd enro'!D116</f>
        <v>0</v>
      </c>
      <c r="E116" s="8">
        <f>'fnd enro'!E116</f>
        <v>0</v>
      </c>
      <c r="F116" s="8">
        <f>'fnd enro'!F116</f>
        <v>0</v>
      </c>
      <c r="G116" s="8">
        <f>'fnd enro'!G116</f>
        <v>2</v>
      </c>
      <c r="H116" s="8">
        <f>'fnd enro'!H116</f>
        <v>0</v>
      </c>
      <c r="I116" s="8">
        <f>'fnd enro'!I116</f>
        <v>0</v>
      </c>
      <c r="J116" s="8">
        <f>'fnd enro'!J116</f>
        <v>0</v>
      </c>
      <c r="K116" s="9">
        <f>'fnd enro'!K116</f>
        <v>0.08</v>
      </c>
      <c r="L116" s="8">
        <f>'fnd enro'!L116</f>
        <v>0</v>
      </c>
      <c r="M116" s="8">
        <f>'fnd enro'!M116</f>
        <v>0</v>
      </c>
      <c r="N116" s="8">
        <f>'fnd enro'!N116</f>
        <v>0</v>
      </c>
      <c r="O116" s="8">
        <f>'fnd enro'!O116</f>
        <v>0</v>
      </c>
      <c r="P116" s="8">
        <f>'fnd enro'!P116</f>
        <v>2</v>
      </c>
      <c r="Q116" s="8">
        <f>'fnd enro'!R116</f>
        <v>2</v>
      </c>
      <c r="R116" s="9">
        <f t="shared" si="14"/>
        <v>1.1120000000000001</v>
      </c>
      <c r="S116" s="8">
        <f>VALUE('fnd enro'!Q116)</f>
        <v>9</v>
      </c>
      <c r="T116" s="1"/>
      <c r="U116" s="68">
        <f>(($D116*'fnd base rates'!C$7)
+($E116*'fnd base rates'!C$8)
+($F116*'fnd base rates'!C$9)
+($G116*'fnd base rates'!C$10)
+($H116*'fnd base rates'!C$11)
+($I116*'fnd base rates'!C$12)
+($J116*'fnd base rates'!C$13)
+($K116*'fnd base rates'!C$14)
+($M116*'fnd base rates'!C$16)
+($N116*'fnd base rates'!C$17)
+($O116*'fnd base rates'!C$18)
+($P116*VLOOKUP($S116+12,rate_basefnd,3)))
*$R116</f>
        <v>1569.3237888000003</v>
      </c>
      <c r="V116" s="68">
        <f>(($D116*'fnd base rates'!D$7)
+($E116*'fnd base rates'!D$8)
+($F116*'fnd base rates'!D$9)
+($G116*'fnd base rates'!D$10)
+($H116*'fnd base rates'!D$11)
+($I116*'fnd base rates'!D$12)
+($J116*'fnd base rates'!D$13)
+($K116*'fnd base rates'!D$14)
+($M116*'fnd base rates'!D$16)
+($N116*'fnd base rates'!D$17)
+($O116*'fnd base rates'!D$18)
+($P116*VLOOKUP($S116+12,rate_basefnd,4)))
*$R116</f>
        <v>3004.2014400000003</v>
      </c>
      <c r="W116" s="68">
        <f>(($D116*'fnd base rates'!E$7)
+($E116*'fnd base rates'!E$8)
+($F116*'fnd base rates'!E$9)
+($G116*'fnd base rates'!E$10)
+($H116*'fnd base rates'!E$11)
+($I116*'fnd base rates'!E$12)
+($J116*'fnd base rates'!E$13)
+($K116*'fnd base rates'!E$14)
+($M116*'fnd base rates'!E$16)
+($N116*'fnd base rates'!E$17)
+($O116*'fnd base rates'!E$18)
+($P116*VLOOKUP($S116+12,rate_basefnd,5)))
*$R116</f>
        <v>20507.172179200003</v>
      </c>
      <c r="X116" s="68">
        <f>(($D116*'fnd base rates'!F$7)
+($E116*'fnd base rates'!F$8)
+($F116*'fnd base rates'!F$9)
+($G116*'fnd base rates'!F$10)
+($H116*'fnd base rates'!F$11)
+($I116*'fnd base rates'!F$12)
+($J116*'fnd base rates'!F$13)
+($K116*'fnd base rates'!F$14)
+($M116*'fnd base rates'!F$16)
+($N116*'fnd base rates'!F$17)
+($O116*'fnd base rates'!F$18)
+($P116*VLOOKUP($S116+12,rate_basefnd,6)))
*$R116</f>
        <v>3108.7801472000001</v>
      </c>
      <c r="Y116" s="68">
        <f>(($D116*'fnd base rates'!G$7)
+($E116*'fnd base rates'!G$8)
+($F116*'fnd base rates'!G$9)
+($G116*'fnd base rates'!G$10)
+($H116*'fnd base rates'!G$11)
+($I116*'fnd base rates'!G$12)
+($J116*'fnd base rates'!G$13)
+($K116*'fnd base rates'!G$14)
+($M116*'fnd base rates'!G$16)
+($N116*'fnd base rates'!G$17)
+($O116*'fnd base rates'!G$18)
+($P116*VLOOKUP($S116+12,rate_basefnd,7)))
*$R116</f>
        <v>917.28968960000009</v>
      </c>
      <c r="Z116" s="68">
        <f>(($D116*'fnd base rates'!H$7)
+($E116*'fnd base rates'!H$8)
+($F116*'fnd base rates'!H$9)
+($G116*'fnd base rates'!H$10)
+($H116*'fnd base rates'!H$11)
+($I116*'fnd base rates'!H$12)
+($J116*'fnd base rates'!H$13)
+($K116*'fnd base rates'!H$14)
+($M116*'fnd base rates'!H$16)
+($N116*'fnd base rates'!H$17)
+($O116*'fnd base rates'!H$18)
+($P116*VLOOKUP($S116+12,rate_basefnd,8)))</f>
        <v>1235.4879999999998</v>
      </c>
      <c r="AA116" s="68">
        <f>(($D116*'fnd base rates'!I$7)
+($E116*'fnd base rates'!I$8)
+($F116*'fnd base rates'!I$9)
+($G116*'fnd base rates'!I$10)
+($H116*'fnd base rates'!I$11)
+($I116*'fnd base rates'!I$12)
+($J116*'fnd base rates'!I$13)
+($K116*'fnd base rates'!I$14)
+($M116*'fnd base rates'!I$16)
+($N116*'fnd base rates'!I$17)
+($O116*'fnd base rates'!I$18)
+($P116*VLOOKUP($S116+12,rate_basefnd,9)))
*$R116</f>
        <v>1449.1806400000003</v>
      </c>
      <c r="AB116" s="68">
        <f>(($D116*'fnd base rates'!J$7)
+($E116*'fnd base rates'!J$8)
+($F116*'fnd base rates'!J$9)
+($G116*'fnd base rates'!J$10)
+($H116*'fnd base rates'!J$11)
+($I116*'fnd base rates'!J$12)
+($J116*'fnd base rates'!J$13)
+($K116*'fnd base rates'!J$14)
+($M116*'fnd base rates'!J$16)
+($N116*'fnd base rates'!J$17)
+($O116*'fnd base rates'!J$18)
+($P116*VLOOKUP($S116+12,rate_basefnd,10)))
*$R116</f>
        <v>2669.3337600000004</v>
      </c>
      <c r="AC116" s="68">
        <f>(($D116*'fnd base rates'!K$7)
+($E116*'fnd base rates'!K$8)
+($F116*'fnd base rates'!K$9)
+($G116*'fnd base rates'!K$10)
+($H116*'fnd base rates'!K$11)
+($I116*'fnd base rates'!K$12)
+($J116*'fnd base rates'!K$13)
+($K116*'fnd base rates'!K$14)
+($M116*'fnd base rates'!K$16)
+($N116*'fnd base rates'!K$17)
+($O116*'fnd base rates'!K$18)
+($P116*VLOOKUP($S116+12,rate_basefnd,11)))
*$R116</f>
        <v>2725.7032640000002</v>
      </c>
      <c r="AD116" s="68">
        <f>(($D116*'fnd base rates'!L$7)
+($E116*'fnd base rates'!L$8)
+($F116*'fnd base rates'!L$9)
+($G116*'fnd base rates'!L$10)
+($H116*'fnd base rates'!L$11)
+($I116*'fnd base rates'!L$12)
+($J116*'fnd base rates'!L$13)
+($K116*'fnd base rates'!L$14)
+($M116*'fnd base rates'!L$16)
+($N116*'fnd base rates'!L$17)
+($O116*'fnd base rates'!L$18)
+($P116*VLOOKUP($S116+12,rate_basefnd,12)))</f>
        <v>6363.5975999999991</v>
      </c>
      <c r="AE116" s="68">
        <f>(($D116*'fnd base rates'!M$7)
+($E116*'fnd base rates'!M$8)
+($F116*'fnd base rates'!M$9)
+($G116*'fnd base rates'!M$10)
+($H116*'fnd base rates'!M$11)
+($I116*'fnd base rates'!M$12)
+($J116*'fnd base rates'!M$13)
+($K116*'fnd base rates'!M$14)
+($M116*'fnd base rates'!M$16)
+($N116*'fnd base rates'!M$17)
+($O116*'fnd base rates'!M$18)
+($P116*VLOOKUP($S116+12,rate_basefnd,13)))</f>
        <v>0</v>
      </c>
      <c r="AF116" s="3">
        <f t="shared" si="15"/>
        <v>43550.070508800003</v>
      </c>
      <c r="AH116" s="205">
        <f t="shared" si="16"/>
        <v>420049229</v>
      </c>
      <c r="AI116" s="3" t="str">
        <f t="shared" si="20"/>
        <v>420</v>
      </c>
      <c r="AJ116" s="1" t="str">
        <f t="shared" si="21"/>
        <v>049</v>
      </c>
      <c r="AK116" s="1" t="str">
        <f t="shared" si="22"/>
        <v>229</v>
      </c>
      <c r="AL116" s="3">
        <f t="shared" si="17"/>
        <v>1</v>
      </c>
      <c r="AM116" s="3">
        <f t="shared" si="27"/>
        <v>2</v>
      </c>
      <c r="AN116" s="3">
        <f t="shared" si="23"/>
        <v>43550.070508800003</v>
      </c>
      <c r="AO116" s="3">
        <f t="shared" si="24"/>
        <v>21775</v>
      </c>
      <c r="AP116" s="3">
        <f t="shared" si="18"/>
        <v>1887</v>
      </c>
      <c r="AQ116" s="3">
        <v>19888</v>
      </c>
      <c r="AS116" s="68"/>
      <c r="AT116" s="68"/>
      <c r="AX116" s="4">
        <f t="shared" si="25"/>
        <v>0</v>
      </c>
      <c r="AZ116" s="4">
        <f t="shared" si="26"/>
        <v>0</v>
      </c>
      <c r="BB116" s="4"/>
    </row>
    <row r="117" spans="1:54" s="3" customFormat="1">
      <c r="A117" s="205" t="str">
        <f t="shared" si="19"/>
        <v>420</v>
      </c>
      <c r="B117" s="1">
        <v>420049243</v>
      </c>
      <c r="C117" s="7" t="s">
        <v>35</v>
      </c>
      <c r="D117" s="8">
        <f>'fnd enro'!D117</f>
        <v>0</v>
      </c>
      <c r="E117" s="8">
        <f>'fnd enro'!E117</f>
        <v>0</v>
      </c>
      <c r="F117" s="8">
        <f>'fnd enro'!F117</f>
        <v>0</v>
      </c>
      <c r="G117" s="8">
        <f>'fnd enro'!G117</f>
        <v>1</v>
      </c>
      <c r="H117" s="8">
        <f>'fnd enro'!H117</f>
        <v>0</v>
      </c>
      <c r="I117" s="8">
        <f>'fnd enro'!I117</f>
        <v>0</v>
      </c>
      <c r="J117" s="8">
        <f>'fnd enro'!J117</f>
        <v>0</v>
      </c>
      <c r="K117" s="9">
        <f>'fnd enro'!K117</f>
        <v>0.04</v>
      </c>
      <c r="L117" s="8">
        <f>'fnd enro'!L117</f>
        <v>0</v>
      </c>
      <c r="M117" s="8">
        <f>'fnd enro'!M117</f>
        <v>0</v>
      </c>
      <c r="N117" s="8">
        <f>'fnd enro'!N117</f>
        <v>0</v>
      </c>
      <c r="O117" s="8">
        <f>'fnd enro'!O117</f>
        <v>0</v>
      </c>
      <c r="P117" s="8">
        <f>'fnd enro'!P117</f>
        <v>0</v>
      </c>
      <c r="Q117" s="8">
        <f>'fnd enro'!R117</f>
        <v>1</v>
      </c>
      <c r="R117" s="9">
        <f t="shared" si="14"/>
        <v>1.1120000000000001</v>
      </c>
      <c r="S117" s="8">
        <f>VALUE('fnd enro'!Q117)</f>
        <v>9</v>
      </c>
      <c r="T117" s="1"/>
      <c r="U117" s="68">
        <f>(($D117*'fnd base rates'!C$7)
+($E117*'fnd base rates'!C$8)
+($F117*'fnd base rates'!C$9)
+($G117*'fnd base rates'!C$10)
+($H117*'fnd base rates'!C$11)
+($I117*'fnd base rates'!C$12)
+($J117*'fnd base rates'!C$13)
+($K117*'fnd base rates'!C$14)
+($M117*'fnd base rates'!C$16)
+($N117*'fnd base rates'!C$17)
+($O117*'fnd base rates'!C$18)
+($P117*VLOOKUP($S117+12,rate_basefnd,3)))
*$R117</f>
        <v>666.82325440000011</v>
      </c>
      <c r="V117" s="68">
        <f>(($D117*'fnd base rates'!D$7)
+($E117*'fnd base rates'!D$8)
+($F117*'fnd base rates'!D$9)
+($G117*'fnd base rates'!D$10)
+($H117*'fnd base rates'!D$11)
+($I117*'fnd base rates'!D$12)
+($J117*'fnd base rates'!D$13)
+($K117*'fnd base rates'!D$14)
+($M117*'fnd base rates'!D$16)
+($N117*'fnd base rates'!D$17)
+($O117*'fnd base rates'!D$18)
+($P117*VLOOKUP($S117+12,rate_basefnd,4)))
*$R117</f>
        <v>943.79888000000005</v>
      </c>
      <c r="W117" s="68">
        <f>(($D117*'fnd base rates'!E$7)
+($E117*'fnd base rates'!E$8)
+($F117*'fnd base rates'!E$9)
+($G117*'fnd base rates'!E$10)
+($H117*'fnd base rates'!E$11)
+($I117*'fnd base rates'!E$12)
+($J117*'fnd base rates'!E$13)
+($K117*'fnd base rates'!E$14)
+($M117*'fnd base rates'!E$16)
+($N117*'fnd base rates'!E$17)
+($O117*'fnd base rates'!E$18)
+($P117*VLOOKUP($S117+12,rate_basefnd,5)))
*$R117</f>
        <v>4803.5184096000003</v>
      </c>
      <c r="X117" s="68">
        <f>(($D117*'fnd base rates'!F$7)
+($E117*'fnd base rates'!F$8)
+($F117*'fnd base rates'!F$9)
+($G117*'fnd base rates'!F$10)
+($H117*'fnd base rates'!F$11)
+($I117*'fnd base rates'!F$12)
+($J117*'fnd base rates'!F$13)
+($K117*'fnd base rates'!F$14)
+($M117*'fnd base rates'!F$16)
+($N117*'fnd base rates'!F$17)
+($O117*'fnd base rates'!F$18)
+($P117*VLOOKUP($S117+12,rate_basefnd,6)))
*$R117</f>
        <v>1554.3900736000001</v>
      </c>
      <c r="Y117" s="68">
        <f>(($D117*'fnd base rates'!G$7)
+($E117*'fnd base rates'!G$8)
+($F117*'fnd base rates'!G$9)
+($G117*'fnd base rates'!G$10)
+($H117*'fnd base rates'!G$11)
+($I117*'fnd base rates'!G$12)
+($J117*'fnd base rates'!G$13)
+($K117*'fnd base rates'!G$14)
+($M117*'fnd base rates'!G$16)
+($N117*'fnd base rates'!G$17)
+($O117*'fnd base rates'!G$18)
+($P117*VLOOKUP($S117+12,rate_basefnd,7)))
*$R117</f>
        <v>194.23348480000001</v>
      </c>
      <c r="Z117" s="68">
        <f>(($D117*'fnd base rates'!H$7)
+($E117*'fnd base rates'!H$8)
+($F117*'fnd base rates'!H$9)
+($G117*'fnd base rates'!H$10)
+($H117*'fnd base rates'!H$11)
+($I117*'fnd base rates'!H$12)
+($J117*'fnd base rates'!H$13)
+($K117*'fnd base rates'!H$14)
+($M117*'fnd base rates'!H$16)
+($N117*'fnd base rates'!H$17)
+($O117*'fnd base rates'!H$18)
+($P117*VLOOKUP($S117+12,rate_basefnd,8)))</f>
        <v>581.30399999999997</v>
      </c>
      <c r="AA117" s="68">
        <f>(($D117*'fnd base rates'!I$7)
+($E117*'fnd base rates'!I$8)
+($F117*'fnd base rates'!I$9)
+($G117*'fnd base rates'!I$10)
+($H117*'fnd base rates'!I$11)
+($I117*'fnd base rates'!I$12)
+($J117*'fnd base rates'!I$13)
+($K117*'fnd base rates'!I$14)
+($M117*'fnd base rates'!I$16)
+($N117*'fnd base rates'!I$17)
+($O117*'fnd base rates'!I$18)
+($P117*VLOOKUP($S117+12,rate_basefnd,9)))
*$R117</f>
        <v>503.91392000000008</v>
      </c>
      <c r="AB117" s="68">
        <f>(($D117*'fnd base rates'!J$7)
+($E117*'fnd base rates'!J$8)
+($F117*'fnd base rates'!J$9)
+($G117*'fnd base rates'!J$10)
+($H117*'fnd base rates'!J$11)
+($I117*'fnd base rates'!J$12)
+($J117*'fnd base rates'!J$13)
+($K117*'fnd base rates'!J$14)
+($M117*'fnd base rates'!J$16)
+($N117*'fnd base rates'!J$17)
+($O117*'fnd base rates'!J$18)
+($P117*VLOOKUP($S117+12,rate_basefnd,10)))
*$R117</f>
        <v>187.89464000000001</v>
      </c>
      <c r="AC117" s="68">
        <f>(($D117*'fnd base rates'!K$7)
+($E117*'fnd base rates'!K$8)
+($F117*'fnd base rates'!K$9)
+($G117*'fnd base rates'!K$10)
+($H117*'fnd base rates'!K$11)
+($I117*'fnd base rates'!K$12)
+($J117*'fnd base rates'!K$13)
+($K117*'fnd base rates'!K$14)
+($M117*'fnd base rates'!K$16)
+($N117*'fnd base rates'!K$17)
+($O117*'fnd base rates'!K$18)
+($P117*VLOOKUP($S117+12,rate_basefnd,11)))
*$R117</f>
        <v>1362.8516320000001</v>
      </c>
      <c r="AD117" s="68">
        <f>(($D117*'fnd base rates'!L$7)
+($E117*'fnd base rates'!L$8)
+($F117*'fnd base rates'!L$9)
+($G117*'fnd base rates'!L$10)
+($H117*'fnd base rates'!L$11)
+($I117*'fnd base rates'!L$12)
+($J117*'fnd base rates'!L$13)
+($K117*'fnd base rates'!L$14)
+($M117*'fnd base rates'!L$16)
+($N117*'fnd base rates'!L$17)
+($O117*'fnd base rates'!L$18)
+($P117*VLOOKUP($S117+12,rate_basefnd,12)))</f>
        <v>2262.2887999999998</v>
      </c>
      <c r="AE117" s="68">
        <f>(($D117*'fnd base rates'!M$7)
+($E117*'fnd base rates'!M$8)
+($F117*'fnd base rates'!M$9)
+($G117*'fnd base rates'!M$10)
+($H117*'fnd base rates'!M$11)
+($I117*'fnd base rates'!M$12)
+($J117*'fnd base rates'!M$13)
+($K117*'fnd base rates'!M$14)
+($M117*'fnd base rates'!M$16)
+($N117*'fnd base rates'!M$17)
+($O117*'fnd base rates'!M$18)
+($P117*VLOOKUP($S117+12,rate_basefnd,13)))</f>
        <v>0</v>
      </c>
      <c r="AF117" s="3">
        <f t="shared" si="15"/>
        <v>13061.0170944</v>
      </c>
      <c r="AH117" s="205">
        <f t="shared" si="16"/>
        <v>420049243</v>
      </c>
      <c r="AI117" s="3" t="str">
        <f t="shared" si="20"/>
        <v>420</v>
      </c>
      <c r="AJ117" s="1" t="str">
        <f t="shared" si="21"/>
        <v>049</v>
      </c>
      <c r="AK117" s="1" t="str">
        <f t="shared" si="22"/>
        <v>243</v>
      </c>
      <c r="AL117" s="3">
        <f t="shared" si="17"/>
        <v>1</v>
      </c>
      <c r="AM117" s="3">
        <f t="shared" si="27"/>
        <v>1</v>
      </c>
      <c r="AN117" s="3">
        <f t="shared" si="23"/>
        <v>13061.0170944</v>
      </c>
      <c r="AO117" s="3">
        <f t="shared" si="24"/>
        <v>13061</v>
      </c>
      <c r="AP117" s="3">
        <f t="shared" si="18"/>
        <v>-1556</v>
      </c>
      <c r="AQ117" s="3">
        <v>14617</v>
      </c>
      <c r="AS117" s="68"/>
      <c r="AT117" s="68"/>
      <c r="AX117" s="4">
        <f t="shared" si="25"/>
        <v>0</v>
      </c>
      <c r="AZ117" s="4">
        <f t="shared" si="26"/>
        <v>0</v>
      </c>
      <c r="BB117" s="4"/>
    </row>
    <row r="118" spans="1:54" s="3" customFormat="1">
      <c r="A118" s="205" t="str">
        <f t="shared" si="19"/>
        <v>420</v>
      </c>
      <c r="B118" s="1">
        <v>420049248</v>
      </c>
      <c r="C118" s="7" t="s">
        <v>35</v>
      </c>
      <c r="D118" s="8">
        <f>'fnd enro'!D118</f>
        <v>0</v>
      </c>
      <c r="E118" s="8">
        <f>'fnd enro'!E118</f>
        <v>0</v>
      </c>
      <c r="F118" s="8">
        <f>'fnd enro'!F118</f>
        <v>0</v>
      </c>
      <c r="G118" s="8">
        <f>'fnd enro'!G118</f>
        <v>2</v>
      </c>
      <c r="H118" s="8">
        <f>'fnd enro'!H118</f>
        <v>2</v>
      </c>
      <c r="I118" s="8">
        <f>'fnd enro'!I118</f>
        <v>0</v>
      </c>
      <c r="J118" s="8">
        <f>'fnd enro'!J118</f>
        <v>0</v>
      </c>
      <c r="K118" s="9">
        <f>'fnd enro'!K118</f>
        <v>0.16</v>
      </c>
      <c r="L118" s="8">
        <f>'fnd enro'!L118</f>
        <v>0</v>
      </c>
      <c r="M118" s="8">
        <f>'fnd enro'!M118</f>
        <v>0</v>
      </c>
      <c r="N118" s="8">
        <f>'fnd enro'!N118</f>
        <v>0</v>
      </c>
      <c r="O118" s="8">
        <f>'fnd enro'!O118</f>
        <v>0</v>
      </c>
      <c r="P118" s="8">
        <f>'fnd enro'!P118</f>
        <v>0</v>
      </c>
      <c r="Q118" s="8">
        <f>'fnd enro'!R118</f>
        <v>4</v>
      </c>
      <c r="R118" s="9">
        <f t="shared" si="14"/>
        <v>1.1120000000000001</v>
      </c>
      <c r="S118" s="8">
        <f>VALUE('fnd enro'!Q118)</f>
        <v>11</v>
      </c>
      <c r="T118" s="1"/>
      <c r="U118" s="68">
        <f>(($D118*'fnd base rates'!C$7)
+($E118*'fnd base rates'!C$8)
+($F118*'fnd base rates'!C$9)
+($G118*'fnd base rates'!C$10)
+($H118*'fnd base rates'!C$11)
+($I118*'fnd base rates'!C$12)
+($J118*'fnd base rates'!C$13)
+($K118*'fnd base rates'!C$14)
+($M118*'fnd base rates'!C$16)
+($N118*'fnd base rates'!C$17)
+($O118*'fnd base rates'!C$18)
+($P118*VLOOKUP($S118+12,rate_basefnd,3)))
*$R118</f>
        <v>2667.2930176000004</v>
      </c>
      <c r="V118" s="68">
        <f>(($D118*'fnd base rates'!D$7)
+($E118*'fnd base rates'!D$8)
+($F118*'fnd base rates'!D$9)
+($G118*'fnd base rates'!D$10)
+($H118*'fnd base rates'!D$11)
+($I118*'fnd base rates'!D$12)
+($J118*'fnd base rates'!D$13)
+($K118*'fnd base rates'!D$14)
+($M118*'fnd base rates'!D$16)
+($N118*'fnd base rates'!D$17)
+($O118*'fnd base rates'!D$18)
+($P118*VLOOKUP($S118+12,rate_basefnd,4)))
*$R118</f>
        <v>3775.1955200000002</v>
      </c>
      <c r="W118" s="68">
        <f>(($D118*'fnd base rates'!E$7)
+($E118*'fnd base rates'!E$8)
+($F118*'fnd base rates'!E$9)
+($G118*'fnd base rates'!E$10)
+($H118*'fnd base rates'!E$11)
+($I118*'fnd base rates'!E$12)
+($J118*'fnd base rates'!E$13)
+($K118*'fnd base rates'!E$14)
+($M118*'fnd base rates'!E$16)
+($N118*'fnd base rates'!E$17)
+($O118*'fnd base rates'!E$18)
+($P118*VLOOKUP($S118+12,rate_basefnd,5)))
*$R118</f>
        <v>18175.510118400005</v>
      </c>
      <c r="X118" s="68">
        <f>(($D118*'fnd base rates'!F$7)
+($E118*'fnd base rates'!F$8)
+($F118*'fnd base rates'!F$9)
+($G118*'fnd base rates'!F$10)
+($H118*'fnd base rates'!F$11)
+($I118*'fnd base rates'!F$12)
+($J118*'fnd base rates'!F$13)
+($K118*'fnd base rates'!F$14)
+($M118*'fnd base rates'!F$16)
+($N118*'fnd base rates'!F$17)
+($O118*'fnd base rates'!F$18)
+($P118*VLOOKUP($S118+12,rate_basefnd,6)))
*$R118</f>
        <v>5595.6854143999999</v>
      </c>
      <c r="Y118" s="68">
        <f>(($D118*'fnd base rates'!G$7)
+($E118*'fnd base rates'!G$8)
+($F118*'fnd base rates'!G$9)
+($G118*'fnd base rates'!G$10)
+($H118*'fnd base rates'!G$11)
+($I118*'fnd base rates'!G$12)
+($J118*'fnd base rates'!G$13)
+($K118*'fnd base rates'!G$14)
+($M118*'fnd base rates'!G$16)
+($N118*'fnd base rates'!G$17)
+($O118*'fnd base rates'!G$18)
+($P118*VLOOKUP($S118+12,rate_basefnd,7)))
*$R118</f>
        <v>805.66801920000012</v>
      </c>
      <c r="Z118" s="68">
        <f>(($D118*'fnd base rates'!H$7)
+($E118*'fnd base rates'!H$8)
+($F118*'fnd base rates'!H$9)
+($G118*'fnd base rates'!H$10)
+($H118*'fnd base rates'!H$11)
+($I118*'fnd base rates'!H$12)
+($J118*'fnd base rates'!H$13)
+($K118*'fnd base rates'!H$14)
+($M118*'fnd base rates'!H$16)
+($N118*'fnd base rates'!H$17)
+($O118*'fnd base rates'!H$18)
+($P118*VLOOKUP($S118+12,rate_basefnd,8)))</f>
        <v>2325.2159999999999</v>
      </c>
      <c r="AA118" s="68">
        <f>(($D118*'fnd base rates'!I$7)
+($E118*'fnd base rates'!I$8)
+($F118*'fnd base rates'!I$9)
+($G118*'fnd base rates'!I$10)
+($H118*'fnd base rates'!I$11)
+($I118*'fnd base rates'!I$12)
+($J118*'fnd base rates'!I$13)
+($K118*'fnd base rates'!I$14)
+($M118*'fnd base rates'!I$16)
+($N118*'fnd base rates'!I$17)
+($O118*'fnd base rates'!I$18)
+($P118*VLOOKUP($S118+12,rate_basefnd,9)))
*$R118</f>
        <v>2015.6556800000003</v>
      </c>
      <c r="AB118" s="68">
        <f>(($D118*'fnd base rates'!J$7)
+($E118*'fnd base rates'!J$8)
+($F118*'fnd base rates'!J$9)
+($G118*'fnd base rates'!J$10)
+($H118*'fnd base rates'!J$11)
+($I118*'fnd base rates'!J$12)
+($J118*'fnd base rates'!J$13)
+($K118*'fnd base rates'!J$14)
+($M118*'fnd base rates'!J$16)
+($N118*'fnd base rates'!J$17)
+($O118*'fnd base rates'!J$18)
+($P118*VLOOKUP($S118+12,rate_basefnd,10)))
*$R118</f>
        <v>989.65776000000005</v>
      </c>
      <c r="AC118" s="68">
        <f>(($D118*'fnd base rates'!K$7)
+($E118*'fnd base rates'!K$8)
+($F118*'fnd base rates'!K$9)
+($G118*'fnd base rates'!K$10)
+($H118*'fnd base rates'!K$11)
+($I118*'fnd base rates'!K$12)
+($J118*'fnd base rates'!K$13)
+($K118*'fnd base rates'!K$14)
+($M118*'fnd base rates'!K$16)
+($N118*'fnd base rates'!K$17)
+($O118*'fnd base rates'!K$18)
+($P118*VLOOKUP($S118+12,rate_basefnd,11)))
*$R118</f>
        <v>5653.5903680000001</v>
      </c>
      <c r="AD118" s="68">
        <f>(($D118*'fnd base rates'!L$7)
+($E118*'fnd base rates'!L$8)
+($F118*'fnd base rates'!L$9)
+($G118*'fnd base rates'!L$10)
+($H118*'fnd base rates'!L$11)
+($I118*'fnd base rates'!L$12)
+($J118*'fnd base rates'!L$13)
+($K118*'fnd base rates'!L$14)
+($M118*'fnd base rates'!L$16)
+($N118*'fnd base rates'!L$17)
+($O118*'fnd base rates'!L$18)
+($P118*VLOOKUP($S118+12,rate_basefnd,12)))</f>
        <v>9381.895199999999</v>
      </c>
      <c r="AE118" s="68">
        <f>(($D118*'fnd base rates'!M$7)
+($E118*'fnd base rates'!M$8)
+($F118*'fnd base rates'!M$9)
+($G118*'fnd base rates'!M$10)
+($H118*'fnd base rates'!M$11)
+($I118*'fnd base rates'!M$12)
+($J118*'fnd base rates'!M$13)
+($K118*'fnd base rates'!M$14)
+($M118*'fnd base rates'!M$16)
+($N118*'fnd base rates'!M$17)
+($O118*'fnd base rates'!M$18)
+($P118*VLOOKUP($S118+12,rate_basefnd,13)))</f>
        <v>0</v>
      </c>
      <c r="AF118" s="3">
        <f t="shared" si="15"/>
        <v>51385.367097599999</v>
      </c>
      <c r="AH118" s="205">
        <f t="shared" si="16"/>
        <v>420049248</v>
      </c>
      <c r="AI118" s="3" t="str">
        <f t="shared" si="20"/>
        <v>420</v>
      </c>
      <c r="AJ118" s="1" t="str">
        <f t="shared" si="21"/>
        <v>049</v>
      </c>
      <c r="AK118" s="1" t="str">
        <f t="shared" si="22"/>
        <v>248</v>
      </c>
      <c r="AL118" s="3">
        <f t="shared" si="17"/>
        <v>1</v>
      </c>
      <c r="AM118" s="3">
        <f t="shared" si="27"/>
        <v>4</v>
      </c>
      <c r="AN118" s="3">
        <f t="shared" si="23"/>
        <v>51385.367097599999</v>
      </c>
      <c r="AO118" s="3">
        <f t="shared" si="24"/>
        <v>12846</v>
      </c>
      <c r="AP118" s="3">
        <f t="shared" si="18"/>
        <v>2787</v>
      </c>
      <c r="AQ118" s="3">
        <v>10059</v>
      </c>
      <c r="AS118" s="68"/>
      <c r="AT118" s="68"/>
      <c r="AX118" s="4">
        <f t="shared" si="25"/>
        <v>0</v>
      </c>
      <c r="AZ118" s="4">
        <f t="shared" si="26"/>
        <v>0</v>
      </c>
      <c r="BB118" s="4"/>
    </row>
    <row r="119" spans="1:54" s="3" customFormat="1">
      <c r="A119" s="205" t="str">
        <f t="shared" si="19"/>
        <v>420</v>
      </c>
      <c r="B119" s="1">
        <v>420049262</v>
      </c>
      <c r="C119" s="7" t="s">
        <v>35</v>
      </c>
      <c r="D119" s="8">
        <f>'fnd enro'!D119</f>
        <v>0</v>
      </c>
      <c r="E119" s="8">
        <f>'fnd enro'!E119</f>
        <v>0</v>
      </c>
      <c r="F119" s="8">
        <f>'fnd enro'!F119</f>
        <v>0</v>
      </c>
      <c r="G119" s="8">
        <f>'fnd enro'!G119</f>
        <v>3</v>
      </c>
      <c r="H119" s="8">
        <f>'fnd enro'!H119</f>
        <v>1</v>
      </c>
      <c r="I119" s="8">
        <f>'fnd enro'!I119</f>
        <v>0</v>
      </c>
      <c r="J119" s="8">
        <f>'fnd enro'!J119</f>
        <v>0</v>
      </c>
      <c r="K119" s="9">
        <f>'fnd enro'!K119</f>
        <v>0.16</v>
      </c>
      <c r="L119" s="8">
        <f>'fnd enro'!L119</f>
        <v>0</v>
      </c>
      <c r="M119" s="8">
        <f>'fnd enro'!M119</f>
        <v>0</v>
      </c>
      <c r="N119" s="8">
        <f>'fnd enro'!N119</f>
        <v>0</v>
      </c>
      <c r="O119" s="8">
        <f>'fnd enro'!O119</f>
        <v>0</v>
      </c>
      <c r="P119" s="8">
        <f>'fnd enro'!P119</f>
        <v>0</v>
      </c>
      <c r="Q119" s="8">
        <f>'fnd enro'!R119</f>
        <v>4</v>
      </c>
      <c r="R119" s="9">
        <f t="shared" si="14"/>
        <v>1.1120000000000001</v>
      </c>
      <c r="S119" s="8">
        <f>VALUE('fnd enro'!Q119)</f>
        <v>9</v>
      </c>
      <c r="T119" s="1"/>
      <c r="U119" s="68">
        <f>(($D119*'fnd base rates'!C$7)
+($E119*'fnd base rates'!C$8)
+($F119*'fnd base rates'!C$9)
+($G119*'fnd base rates'!C$10)
+($H119*'fnd base rates'!C$11)
+($I119*'fnd base rates'!C$12)
+($J119*'fnd base rates'!C$13)
+($K119*'fnd base rates'!C$14)
+($M119*'fnd base rates'!C$16)
+($N119*'fnd base rates'!C$17)
+($O119*'fnd base rates'!C$18)
+($P119*VLOOKUP($S119+12,rate_basefnd,3)))
*$R119</f>
        <v>2667.2930176000004</v>
      </c>
      <c r="V119" s="68">
        <f>(($D119*'fnd base rates'!D$7)
+($E119*'fnd base rates'!D$8)
+($F119*'fnd base rates'!D$9)
+($G119*'fnd base rates'!D$10)
+($H119*'fnd base rates'!D$11)
+($I119*'fnd base rates'!D$12)
+($J119*'fnd base rates'!D$13)
+($K119*'fnd base rates'!D$14)
+($M119*'fnd base rates'!D$16)
+($N119*'fnd base rates'!D$17)
+($O119*'fnd base rates'!D$18)
+($P119*VLOOKUP($S119+12,rate_basefnd,4)))
*$R119</f>
        <v>3775.1955200000002</v>
      </c>
      <c r="W119" s="68">
        <f>(($D119*'fnd base rates'!E$7)
+($E119*'fnd base rates'!E$8)
+($F119*'fnd base rates'!E$9)
+($G119*'fnd base rates'!E$10)
+($H119*'fnd base rates'!E$11)
+($I119*'fnd base rates'!E$12)
+($J119*'fnd base rates'!E$13)
+($K119*'fnd base rates'!E$14)
+($M119*'fnd base rates'!E$16)
+($N119*'fnd base rates'!E$17)
+($O119*'fnd base rates'!E$18)
+($P119*VLOOKUP($S119+12,rate_basefnd,5)))
*$R119</f>
        <v>18694.791878400003</v>
      </c>
      <c r="X119" s="68">
        <f>(($D119*'fnd base rates'!F$7)
+($E119*'fnd base rates'!F$8)
+($F119*'fnd base rates'!F$9)
+($G119*'fnd base rates'!F$10)
+($H119*'fnd base rates'!F$11)
+($I119*'fnd base rates'!F$12)
+($J119*'fnd base rates'!F$13)
+($K119*'fnd base rates'!F$14)
+($M119*'fnd base rates'!F$16)
+($N119*'fnd base rates'!F$17)
+($O119*'fnd base rates'!F$18)
+($P119*VLOOKUP($S119+12,rate_basefnd,6)))
*$R119</f>
        <v>5906.6228544000005</v>
      </c>
      <c r="Y119" s="68">
        <f>(($D119*'fnd base rates'!G$7)
+($E119*'fnd base rates'!G$8)
+($F119*'fnd base rates'!G$9)
+($G119*'fnd base rates'!G$10)
+($H119*'fnd base rates'!G$11)
+($I119*'fnd base rates'!G$12)
+($J119*'fnd base rates'!G$13)
+($K119*'fnd base rates'!G$14)
+($M119*'fnd base rates'!G$16)
+($N119*'fnd base rates'!G$17)
+($O119*'fnd base rates'!G$18)
+($P119*VLOOKUP($S119+12,rate_basefnd,7)))
*$R119</f>
        <v>791.30097920000003</v>
      </c>
      <c r="Z119" s="68">
        <f>(($D119*'fnd base rates'!H$7)
+($E119*'fnd base rates'!H$8)
+($F119*'fnd base rates'!H$9)
+($G119*'fnd base rates'!H$10)
+($H119*'fnd base rates'!H$11)
+($I119*'fnd base rates'!H$12)
+($J119*'fnd base rates'!H$13)
+($K119*'fnd base rates'!H$14)
+($M119*'fnd base rates'!H$16)
+($N119*'fnd base rates'!H$17)
+($O119*'fnd base rates'!H$18)
+($P119*VLOOKUP($S119+12,rate_basefnd,8)))</f>
        <v>2325.2159999999999</v>
      </c>
      <c r="AA119" s="68">
        <f>(($D119*'fnd base rates'!I$7)
+($E119*'fnd base rates'!I$8)
+($F119*'fnd base rates'!I$9)
+($G119*'fnd base rates'!I$10)
+($H119*'fnd base rates'!I$11)
+($I119*'fnd base rates'!I$12)
+($J119*'fnd base rates'!I$13)
+($K119*'fnd base rates'!I$14)
+($M119*'fnd base rates'!I$16)
+($N119*'fnd base rates'!I$17)
+($O119*'fnd base rates'!I$18)
+($P119*VLOOKUP($S119+12,rate_basefnd,9)))
*$R119</f>
        <v>2015.6556800000003</v>
      </c>
      <c r="AB119" s="68">
        <f>(($D119*'fnd base rates'!J$7)
+($E119*'fnd base rates'!J$8)
+($F119*'fnd base rates'!J$9)
+($G119*'fnd base rates'!J$10)
+($H119*'fnd base rates'!J$11)
+($I119*'fnd base rates'!J$12)
+($J119*'fnd base rates'!J$13)
+($K119*'fnd base rates'!J$14)
+($M119*'fnd base rates'!J$16)
+($N119*'fnd base rates'!J$17)
+($O119*'fnd base rates'!J$18)
+($P119*VLOOKUP($S119+12,rate_basefnd,10)))
*$R119</f>
        <v>870.61815999999999</v>
      </c>
      <c r="AC119" s="68">
        <f>(($D119*'fnd base rates'!K$7)
+($E119*'fnd base rates'!K$8)
+($F119*'fnd base rates'!K$9)
+($G119*'fnd base rates'!K$10)
+($H119*'fnd base rates'!K$11)
+($I119*'fnd base rates'!K$12)
+($J119*'fnd base rates'!K$13)
+($K119*'fnd base rates'!K$14)
+($M119*'fnd base rates'!K$16)
+($N119*'fnd base rates'!K$17)
+($O119*'fnd base rates'!K$18)
+($P119*VLOOKUP($S119+12,rate_basefnd,11)))
*$R119</f>
        <v>5552.4984480000003</v>
      </c>
      <c r="AD119" s="68">
        <f>(($D119*'fnd base rates'!L$7)
+($E119*'fnd base rates'!L$8)
+($F119*'fnd base rates'!L$9)
+($G119*'fnd base rates'!L$10)
+($H119*'fnd base rates'!L$11)
+($I119*'fnd base rates'!L$12)
+($J119*'fnd base rates'!L$13)
+($K119*'fnd base rates'!L$14)
+($M119*'fnd base rates'!L$16)
+($N119*'fnd base rates'!L$17)
+($O119*'fnd base rates'!L$18)
+($P119*VLOOKUP($S119+12,rate_basefnd,12)))</f>
        <v>9215.5252</v>
      </c>
      <c r="AE119" s="68">
        <f>(($D119*'fnd base rates'!M$7)
+($E119*'fnd base rates'!M$8)
+($F119*'fnd base rates'!M$9)
+($G119*'fnd base rates'!M$10)
+($H119*'fnd base rates'!M$11)
+($I119*'fnd base rates'!M$12)
+($J119*'fnd base rates'!M$13)
+($K119*'fnd base rates'!M$14)
+($M119*'fnd base rates'!M$16)
+($N119*'fnd base rates'!M$17)
+($O119*'fnd base rates'!M$18)
+($P119*VLOOKUP($S119+12,rate_basefnd,13)))</f>
        <v>0</v>
      </c>
      <c r="AF119" s="3">
        <f t="shared" si="15"/>
        <v>51814.717737600004</v>
      </c>
      <c r="AH119" s="205">
        <f t="shared" si="16"/>
        <v>420049262</v>
      </c>
      <c r="AI119" s="3" t="str">
        <f t="shared" si="20"/>
        <v>420</v>
      </c>
      <c r="AJ119" s="1" t="str">
        <f t="shared" si="21"/>
        <v>049</v>
      </c>
      <c r="AK119" s="1" t="str">
        <f t="shared" si="22"/>
        <v>262</v>
      </c>
      <c r="AL119" s="3">
        <f t="shared" si="17"/>
        <v>1</v>
      </c>
      <c r="AM119" s="3">
        <f t="shared" si="27"/>
        <v>4</v>
      </c>
      <c r="AN119" s="3">
        <f t="shared" si="23"/>
        <v>51814.717737600004</v>
      </c>
      <c r="AO119" s="3">
        <f t="shared" si="24"/>
        <v>12954</v>
      </c>
      <c r="AP119" s="3">
        <f t="shared" si="18"/>
        <v>943</v>
      </c>
      <c r="AQ119" s="3">
        <v>12011</v>
      </c>
      <c r="AS119" s="68"/>
      <c r="AT119" s="68"/>
      <c r="AX119" s="4">
        <f t="shared" si="25"/>
        <v>0</v>
      </c>
      <c r="AZ119" s="4">
        <f t="shared" si="26"/>
        <v>0</v>
      </c>
      <c r="BB119" s="4"/>
    </row>
    <row r="120" spans="1:54" s="3" customFormat="1">
      <c r="A120" s="205" t="str">
        <f t="shared" si="19"/>
        <v>420</v>
      </c>
      <c r="B120" s="1">
        <v>420049274</v>
      </c>
      <c r="C120" s="7" t="s">
        <v>35</v>
      </c>
      <c r="D120" s="8">
        <f>'fnd enro'!D120</f>
        <v>0</v>
      </c>
      <c r="E120" s="8">
        <f>'fnd enro'!E120</f>
        <v>0</v>
      </c>
      <c r="F120" s="8">
        <f>'fnd enro'!F120</f>
        <v>3</v>
      </c>
      <c r="G120" s="8">
        <f>'fnd enro'!G120</f>
        <v>2</v>
      </c>
      <c r="H120" s="8">
        <f>'fnd enro'!H120</f>
        <v>0</v>
      </c>
      <c r="I120" s="8">
        <f>'fnd enro'!I120</f>
        <v>0</v>
      </c>
      <c r="J120" s="8">
        <f>'fnd enro'!J120</f>
        <v>0</v>
      </c>
      <c r="K120" s="9">
        <f>'fnd enro'!K120</f>
        <v>0.2</v>
      </c>
      <c r="L120" s="8">
        <f>'fnd enro'!L120</f>
        <v>0</v>
      </c>
      <c r="M120" s="8">
        <f>'fnd enro'!M120</f>
        <v>1</v>
      </c>
      <c r="N120" s="8">
        <f>'fnd enro'!N120</f>
        <v>0</v>
      </c>
      <c r="O120" s="8">
        <f>'fnd enro'!O120</f>
        <v>0</v>
      </c>
      <c r="P120" s="8">
        <f>'fnd enro'!P120</f>
        <v>4</v>
      </c>
      <c r="Q120" s="8">
        <f>'fnd enro'!R120</f>
        <v>5</v>
      </c>
      <c r="R120" s="9">
        <f t="shared" si="14"/>
        <v>1.1120000000000001</v>
      </c>
      <c r="S120" s="8">
        <f>VALUE('fnd enro'!Q120)</f>
        <v>9</v>
      </c>
      <c r="T120" s="1"/>
      <c r="U120" s="68">
        <f>(($D120*'fnd base rates'!C$7)
+($E120*'fnd base rates'!C$8)
+($F120*'fnd base rates'!C$9)
+($G120*'fnd base rates'!C$10)
+($H120*'fnd base rates'!C$11)
+($I120*'fnd base rates'!C$12)
+($J120*'fnd base rates'!C$13)
+($K120*'fnd base rates'!C$14)
+($M120*'fnd base rates'!C$16)
+($N120*'fnd base rates'!C$17)
+($O120*'fnd base rates'!C$18)
+($P120*VLOOKUP($S120+12,rate_basefnd,3)))
*$R120</f>
        <v>3939.4668320000005</v>
      </c>
      <c r="V120" s="68">
        <f>(($D120*'fnd base rates'!D$7)
+($E120*'fnd base rates'!D$8)
+($F120*'fnd base rates'!D$9)
+($G120*'fnd base rates'!D$10)
+($H120*'fnd base rates'!D$11)
+($I120*'fnd base rates'!D$12)
+($J120*'fnd base rates'!D$13)
+($K120*'fnd base rates'!D$14)
+($M120*'fnd base rates'!D$16)
+($N120*'fnd base rates'!D$17)
+($O120*'fnd base rates'!D$18)
+($P120*VLOOKUP($S120+12,rate_basefnd,4)))
*$R120</f>
        <v>7186.6892000000007</v>
      </c>
      <c r="W120" s="68">
        <f>(($D120*'fnd base rates'!E$7)
+($E120*'fnd base rates'!E$8)
+($F120*'fnd base rates'!E$9)
+($G120*'fnd base rates'!E$10)
+($H120*'fnd base rates'!E$11)
+($I120*'fnd base rates'!E$12)
+($J120*'fnd base rates'!E$13)
+($K120*'fnd base rates'!E$14)
+($M120*'fnd base rates'!E$16)
+($N120*'fnd base rates'!E$17)
+($O120*'fnd base rates'!E$18)
+($P120*VLOOKUP($S120+12,rate_basefnd,5)))
*$R120</f>
        <v>47459.419408000009</v>
      </c>
      <c r="X120" s="68">
        <f>(($D120*'fnd base rates'!F$7)
+($E120*'fnd base rates'!F$8)
+($F120*'fnd base rates'!F$9)
+($G120*'fnd base rates'!F$10)
+($H120*'fnd base rates'!F$11)
+($I120*'fnd base rates'!F$12)
+($J120*'fnd base rates'!F$13)
+($K120*'fnd base rates'!F$14)
+($M120*'fnd base rates'!F$16)
+($N120*'fnd base rates'!F$17)
+($O120*'fnd base rates'!F$18)
+($P120*VLOOKUP($S120+12,rate_basefnd,6)))
*$R120</f>
        <v>8006.4378080000006</v>
      </c>
      <c r="Y120" s="68">
        <f>(($D120*'fnd base rates'!G$7)
+($E120*'fnd base rates'!G$8)
+($F120*'fnd base rates'!G$9)
+($G120*'fnd base rates'!G$10)
+($H120*'fnd base rates'!G$11)
+($I120*'fnd base rates'!G$12)
+($J120*'fnd base rates'!G$13)
+($K120*'fnd base rates'!G$14)
+($M120*'fnd base rates'!G$16)
+($N120*'fnd base rates'!G$17)
+($O120*'fnd base rates'!G$18)
+($P120*VLOOKUP($S120+12,rate_basefnd,7)))
*$R120</f>
        <v>2095.7330240000001</v>
      </c>
      <c r="Z120" s="68">
        <f>(($D120*'fnd base rates'!H$7)
+($E120*'fnd base rates'!H$8)
+($F120*'fnd base rates'!H$9)
+($G120*'fnd base rates'!H$10)
+($H120*'fnd base rates'!H$11)
+($I120*'fnd base rates'!H$12)
+($J120*'fnd base rates'!H$13)
+($K120*'fnd base rates'!H$14)
+($M120*'fnd base rates'!H$16)
+($N120*'fnd base rates'!H$17)
+($O120*'fnd base rates'!H$18)
+($P120*VLOOKUP($S120+12,rate_basefnd,8)))</f>
        <v>3202.8899999999994</v>
      </c>
      <c r="AA120" s="68">
        <f>(($D120*'fnd base rates'!I$7)
+($E120*'fnd base rates'!I$8)
+($F120*'fnd base rates'!I$9)
+($G120*'fnd base rates'!I$10)
+($H120*'fnd base rates'!I$11)
+($I120*'fnd base rates'!I$12)
+($J120*'fnd base rates'!I$13)
+($K120*'fnd base rates'!I$14)
+($M120*'fnd base rates'!I$16)
+($N120*'fnd base rates'!I$17)
+($O120*'fnd base rates'!I$18)
+($P120*VLOOKUP($S120+12,rate_basefnd,9)))
*$R120</f>
        <v>3502.7666400000007</v>
      </c>
      <c r="AB120" s="68">
        <f>(($D120*'fnd base rates'!J$7)
+($E120*'fnd base rates'!J$8)
+($F120*'fnd base rates'!J$9)
+($G120*'fnd base rates'!J$10)
+($H120*'fnd base rates'!J$11)
+($I120*'fnd base rates'!J$12)
+($J120*'fnd base rates'!J$13)
+($K120*'fnd base rates'!J$14)
+($M120*'fnd base rates'!J$16)
+($N120*'fnd base rates'!J$17)
+($O120*'fnd base rates'!J$18)
+($P120*VLOOKUP($S120+12,rate_basefnd,10)))
*$R120</f>
        <v>5372.2499200000002</v>
      </c>
      <c r="AC120" s="68">
        <f>(($D120*'fnd base rates'!K$7)
+($E120*'fnd base rates'!K$8)
+($F120*'fnd base rates'!K$9)
+($G120*'fnd base rates'!K$10)
+($H120*'fnd base rates'!K$11)
+($I120*'fnd base rates'!K$12)
+($J120*'fnd base rates'!K$13)
+($K120*'fnd base rates'!K$14)
+($M120*'fnd base rates'!K$16)
+($N120*'fnd base rates'!K$17)
+($O120*'fnd base rates'!K$18)
+($P120*VLOOKUP($S120+12,rate_basefnd,11)))
*$R120</f>
        <v>7216.2239200000004</v>
      </c>
      <c r="AD120" s="68">
        <f>(($D120*'fnd base rates'!L$7)
+($E120*'fnd base rates'!L$8)
+($F120*'fnd base rates'!L$9)
+($G120*'fnd base rates'!L$10)
+($H120*'fnd base rates'!L$11)
+($I120*'fnd base rates'!L$12)
+($J120*'fnd base rates'!L$13)
+($K120*'fnd base rates'!L$14)
+($M120*'fnd base rates'!L$16)
+($N120*'fnd base rates'!L$17)
+($O120*'fnd base rates'!L$18)
+($P120*VLOOKUP($S120+12,rate_basefnd,12)))</f>
        <v>15373.804</v>
      </c>
      <c r="AE120" s="68">
        <f>(($D120*'fnd base rates'!M$7)
+($E120*'fnd base rates'!M$8)
+($F120*'fnd base rates'!M$9)
+($G120*'fnd base rates'!M$10)
+($H120*'fnd base rates'!M$11)
+($I120*'fnd base rates'!M$12)
+($J120*'fnd base rates'!M$13)
+($K120*'fnd base rates'!M$14)
+($M120*'fnd base rates'!M$16)
+($N120*'fnd base rates'!M$17)
+($O120*'fnd base rates'!M$18)
+($P120*VLOOKUP($S120+12,rate_basefnd,13)))</f>
        <v>0</v>
      </c>
      <c r="AF120" s="3">
        <f t="shared" si="15"/>
        <v>103355.68075200001</v>
      </c>
      <c r="AH120" s="205">
        <f t="shared" si="16"/>
        <v>420049274</v>
      </c>
      <c r="AI120" s="3" t="str">
        <f t="shared" si="20"/>
        <v>420</v>
      </c>
      <c r="AJ120" s="1" t="str">
        <f t="shared" si="21"/>
        <v>049</v>
      </c>
      <c r="AK120" s="1" t="str">
        <f t="shared" si="22"/>
        <v>274</v>
      </c>
      <c r="AL120" s="3">
        <f t="shared" si="17"/>
        <v>1</v>
      </c>
      <c r="AM120" s="3">
        <f t="shared" si="27"/>
        <v>5</v>
      </c>
      <c r="AN120" s="3">
        <f t="shared" si="23"/>
        <v>103355.68075200001</v>
      </c>
      <c r="AO120" s="3">
        <f t="shared" si="24"/>
        <v>20671</v>
      </c>
      <c r="AP120" s="3">
        <f t="shared" si="18"/>
        <v>5734</v>
      </c>
      <c r="AQ120" s="3">
        <v>14937</v>
      </c>
      <c r="AS120" s="68"/>
      <c r="AT120" s="68"/>
      <c r="AX120" s="4">
        <f t="shared" si="25"/>
        <v>0</v>
      </c>
      <c r="AZ120" s="4">
        <f t="shared" si="26"/>
        <v>0</v>
      </c>
      <c r="BB120" s="4"/>
    </row>
    <row r="121" spans="1:54" s="3" customFormat="1">
      <c r="A121" s="205" t="str">
        <f t="shared" si="19"/>
        <v>420</v>
      </c>
      <c r="B121" s="1">
        <v>420049284</v>
      </c>
      <c r="C121" s="7" t="s">
        <v>35</v>
      </c>
      <c r="D121" s="8">
        <f>'fnd enro'!D121</f>
        <v>0</v>
      </c>
      <c r="E121" s="8">
        <f>'fnd enro'!E121</f>
        <v>0</v>
      </c>
      <c r="F121" s="8">
        <f>'fnd enro'!F121</f>
        <v>0</v>
      </c>
      <c r="G121" s="8">
        <f>'fnd enro'!G121</f>
        <v>2</v>
      </c>
      <c r="H121" s="8">
        <f>'fnd enro'!H121</f>
        <v>0</v>
      </c>
      <c r="I121" s="8">
        <f>'fnd enro'!I121</f>
        <v>0</v>
      </c>
      <c r="J121" s="8">
        <f>'fnd enro'!J121</f>
        <v>0</v>
      </c>
      <c r="K121" s="9">
        <f>'fnd enro'!K121</f>
        <v>0.08</v>
      </c>
      <c r="L121" s="8">
        <f>'fnd enro'!L121</f>
        <v>0</v>
      </c>
      <c r="M121" s="8">
        <f>'fnd enro'!M121</f>
        <v>0</v>
      </c>
      <c r="N121" s="8">
        <f>'fnd enro'!N121</f>
        <v>0</v>
      </c>
      <c r="O121" s="8">
        <f>'fnd enro'!O121</f>
        <v>0</v>
      </c>
      <c r="P121" s="8">
        <f>'fnd enro'!P121</f>
        <v>2</v>
      </c>
      <c r="Q121" s="8">
        <f>'fnd enro'!R121</f>
        <v>2</v>
      </c>
      <c r="R121" s="9">
        <f t="shared" si="14"/>
        <v>1.1120000000000001</v>
      </c>
      <c r="S121" s="8">
        <f>VALUE('fnd enro'!Q121)</f>
        <v>5</v>
      </c>
      <c r="T121" s="1"/>
      <c r="U121" s="68">
        <f>(($D121*'fnd base rates'!C$7)
+($E121*'fnd base rates'!C$8)
+($F121*'fnd base rates'!C$9)
+($G121*'fnd base rates'!C$10)
+($H121*'fnd base rates'!C$11)
+($I121*'fnd base rates'!C$12)
+($J121*'fnd base rates'!C$13)
+($K121*'fnd base rates'!C$14)
+($M121*'fnd base rates'!C$16)
+($N121*'fnd base rates'!C$17)
+($O121*'fnd base rates'!C$18)
+($P121*VLOOKUP($S121+12,rate_basefnd,3)))
*$R121</f>
        <v>1492.8626688000002</v>
      </c>
      <c r="V121" s="68">
        <f>(($D121*'fnd base rates'!D$7)
+($E121*'fnd base rates'!D$8)
+($F121*'fnd base rates'!D$9)
+($G121*'fnd base rates'!D$10)
+($H121*'fnd base rates'!D$11)
+($I121*'fnd base rates'!D$12)
+($J121*'fnd base rates'!D$13)
+($K121*'fnd base rates'!D$14)
+($M121*'fnd base rates'!D$16)
+($N121*'fnd base rates'!D$17)
+($O121*'fnd base rates'!D$18)
+($P121*VLOOKUP($S121+12,rate_basefnd,4)))
*$R121</f>
        <v>2642.0452800000003</v>
      </c>
      <c r="W121" s="68">
        <f>(($D121*'fnd base rates'!E$7)
+($E121*'fnd base rates'!E$8)
+($F121*'fnd base rates'!E$9)
+($G121*'fnd base rates'!E$10)
+($H121*'fnd base rates'!E$11)
+($I121*'fnd base rates'!E$12)
+($J121*'fnd base rates'!E$13)
+($K121*'fnd base rates'!E$14)
+($M121*'fnd base rates'!E$16)
+($N121*'fnd base rates'!E$17)
+($O121*'fnd base rates'!E$18)
+($P121*VLOOKUP($S121+12,rate_basefnd,5)))
*$R121</f>
        <v>16971.990739200002</v>
      </c>
      <c r="X121" s="68">
        <f>(($D121*'fnd base rates'!F$7)
+($E121*'fnd base rates'!F$8)
+($F121*'fnd base rates'!F$9)
+($G121*'fnd base rates'!F$10)
+($H121*'fnd base rates'!F$11)
+($I121*'fnd base rates'!F$12)
+($J121*'fnd base rates'!F$13)
+($K121*'fnd base rates'!F$14)
+($M121*'fnd base rates'!F$16)
+($N121*'fnd base rates'!F$17)
+($O121*'fnd base rates'!F$18)
+($P121*VLOOKUP($S121+12,rate_basefnd,6)))
*$R121</f>
        <v>3108.7801472000001</v>
      </c>
      <c r="Y121" s="68">
        <f>(($D121*'fnd base rates'!G$7)
+($E121*'fnd base rates'!G$8)
+($F121*'fnd base rates'!G$9)
+($G121*'fnd base rates'!G$10)
+($H121*'fnd base rates'!G$11)
+($I121*'fnd base rates'!G$12)
+($J121*'fnd base rates'!G$13)
+($K121*'fnd base rates'!G$14)
+($M121*'fnd base rates'!G$16)
+($N121*'fnd base rates'!G$17)
+($O121*'fnd base rates'!G$18)
+($P121*VLOOKUP($S121+12,rate_basefnd,7)))
*$R121</f>
        <v>745.79704960000004</v>
      </c>
      <c r="Z121" s="68">
        <f>(($D121*'fnd base rates'!H$7)
+($E121*'fnd base rates'!H$8)
+($F121*'fnd base rates'!H$9)
+($G121*'fnd base rates'!H$10)
+($H121*'fnd base rates'!H$11)
+($I121*'fnd base rates'!H$12)
+($J121*'fnd base rates'!H$13)
+($K121*'fnd base rates'!H$14)
+($M121*'fnd base rates'!H$16)
+($N121*'fnd base rates'!H$17)
+($O121*'fnd base rates'!H$18)
+($P121*VLOOKUP($S121+12,rate_basefnd,8)))</f>
        <v>1211.8679999999999</v>
      </c>
      <c r="AA121" s="68">
        <f>(($D121*'fnd base rates'!I$7)
+($E121*'fnd base rates'!I$8)
+($F121*'fnd base rates'!I$9)
+($G121*'fnd base rates'!I$10)
+($H121*'fnd base rates'!I$11)
+($I121*'fnd base rates'!I$12)
+($J121*'fnd base rates'!I$13)
+($K121*'fnd base rates'!I$14)
+($M121*'fnd base rates'!I$16)
+($N121*'fnd base rates'!I$17)
+($O121*'fnd base rates'!I$18)
+($P121*VLOOKUP($S121+12,rate_basefnd,9)))
*$R121</f>
        <v>1306.0662400000001</v>
      </c>
      <c r="AB121" s="68">
        <f>(($D121*'fnd base rates'!J$7)
+($E121*'fnd base rates'!J$8)
+($F121*'fnd base rates'!J$9)
+($G121*'fnd base rates'!J$10)
+($H121*'fnd base rates'!J$11)
+($I121*'fnd base rates'!J$12)
+($J121*'fnd base rates'!J$13)
+($K121*'fnd base rates'!J$14)
+($M121*'fnd base rates'!J$16)
+($N121*'fnd base rates'!J$17)
+($O121*'fnd base rates'!J$18)
+($P121*VLOOKUP($S121+12,rate_basefnd,10)))
*$R121</f>
        <v>1925.4724800000001</v>
      </c>
      <c r="AC121" s="68">
        <f>(($D121*'fnd base rates'!K$7)
+($E121*'fnd base rates'!K$8)
+($F121*'fnd base rates'!K$9)
+($G121*'fnd base rates'!K$10)
+($H121*'fnd base rates'!K$11)
+($I121*'fnd base rates'!K$12)
+($J121*'fnd base rates'!K$13)
+($K121*'fnd base rates'!K$14)
+($M121*'fnd base rates'!K$16)
+($N121*'fnd base rates'!K$17)
+($O121*'fnd base rates'!K$18)
+($P121*VLOOKUP($S121+12,rate_basefnd,11)))
*$R121</f>
        <v>2725.7032640000002</v>
      </c>
      <c r="AD121" s="68">
        <f>(($D121*'fnd base rates'!L$7)
+($E121*'fnd base rates'!L$8)
+($F121*'fnd base rates'!L$9)
+($G121*'fnd base rates'!L$10)
+($H121*'fnd base rates'!L$11)
+($I121*'fnd base rates'!L$12)
+($J121*'fnd base rates'!L$13)
+($K121*'fnd base rates'!L$14)
+($M121*'fnd base rates'!L$16)
+($N121*'fnd base rates'!L$17)
+($O121*'fnd base rates'!L$18)
+($P121*VLOOKUP($S121+12,rate_basefnd,12)))</f>
        <v>5767.1575999999995</v>
      </c>
      <c r="AE121" s="68">
        <f>(($D121*'fnd base rates'!M$7)
+($E121*'fnd base rates'!M$8)
+($F121*'fnd base rates'!M$9)
+($G121*'fnd base rates'!M$10)
+($H121*'fnd base rates'!M$11)
+($I121*'fnd base rates'!M$12)
+($J121*'fnd base rates'!M$13)
+($K121*'fnd base rates'!M$14)
+($M121*'fnd base rates'!M$16)
+($N121*'fnd base rates'!M$17)
+($O121*'fnd base rates'!M$18)
+($P121*VLOOKUP($S121+12,rate_basefnd,13)))</f>
        <v>0</v>
      </c>
      <c r="AF121" s="3">
        <f t="shared" si="15"/>
        <v>37897.743468799999</v>
      </c>
      <c r="AH121" s="205">
        <f t="shared" si="16"/>
        <v>420049284</v>
      </c>
      <c r="AI121" s="3" t="str">
        <f t="shared" si="20"/>
        <v>420</v>
      </c>
      <c r="AJ121" s="1" t="str">
        <f t="shared" si="21"/>
        <v>049</v>
      </c>
      <c r="AK121" s="1" t="str">
        <f t="shared" si="22"/>
        <v>284</v>
      </c>
      <c r="AL121" s="3">
        <f t="shared" si="17"/>
        <v>1</v>
      </c>
      <c r="AM121" s="3">
        <f t="shared" si="27"/>
        <v>2</v>
      </c>
      <c r="AN121" s="3">
        <f t="shared" si="23"/>
        <v>37897.743468799999</v>
      </c>
      <c r="AO121" s="3">
        <f t="shared" si="24"/>
        <v>18949</v>
      </c>
      <c r="AP121" s="3">
        <f t="shared" si="18"/>
        <v>6938</v>
      </c>
      <c r="AQ121" s="3">
        <v>12011</v>
      </c>
      <c r="AS121" s="68"/>
      <c r="AT121" s="68"/>
      <c r="AX121" s="4">
        <f t="shared" si="25"/>
        <v>0</v>
      </c>
      <c r="AZ121" s="4">
        <f t="shared" si="26"/>
        <v>0</v>
      </c>
      <c r="BB121" s="4"/>
    </row>
    <row r="122" spans="1:54" s="3" customFormat="1">
      <c r="A122" s="205" t="str">
        <f t="shared" si="19"/>
        <v>420</v>
      </c>
      <c r="B122" s="1">
        <v>420049342</v>
      </c>
      <c r="C122" s="7" t="s">
        <v>35</v>
      </c>
      <c r="D122" s="8">
        <f>'fnd enro'!D122</f>
        <v>0</v>
      </c>
      <c r="E122" s="8">
        <f>'fnd enro'!E122</f>
        <v>0</v>
      </c>
      <c r="F122" s="8">
        <f>'fnd enro'!F122</f>
        <v>0</v>
      </c>
      <c r="G122" s="8">
        <f>'fnd enro'!G122</f>
        <v>1</v>
      </c>
      <c r="H122" s="8">
        <f>'fnd enro'!H122</f>
        <v>0</v>
      </c>
      <c r="I122" s="8">
        <f>'fnd enro'!I122</f>
        <v>0</v>
      </c>
      <c r="J122" s="8">
        <f>'fnd enro'!J122</f>
        <v>0</v>
      </c>
      <c r="K122" s="9">
        <f>'fnd enro'!K122</f>
        <v>0.04</v>
      </c>
      <c r="L122" s="8">
        <f>'fnd enro'!L122</f>
        <v>0</v>
      </c>
      <c r="M122" s="8">
        <f>'fnd enro'!M122</f>
        <v>0</v>
      </c>
      <c r="N122" s="8">
        <f>'fnd enro'!N122</f>
        <v>0</v>
      </c>
      <c r="O122" s="8">
        <f>'fnd enro'!O122</f>
        <v>0</v>
      </c>
      <c r="P122" s="8">
        <f>'fnd enro'!P122</f>
        <v>0</v>
      </c>
      <c r="Q122" s="8">
        <f>'fnd enro'!R122</f>
        <v>1</v>
      </c>
      <c r="R122" s="9">
        <f t="shared" si="14"/>
        <v>1.1120000000000001</v>
      </c>
      <c r="S122" s="8">
        <f>VALUE('fnd enro'!Q122)</f>
        <v>3</v>
      </c>
      <c r="T122" s="1"/>
      <c r="U122" s="68">
        <f>(($D122*'fnd base rates'!C$7)
+($E122*'fnd base rates'!C$8)
+($F122*'fnd base rates'!C$9)
+($G122*'fnd base rates'!C$10)
+($H122*'fnd base rates'!C$11)
+($I122*'fnd base rates'!C$12)
+($J122*'fnd base rates'!C$13)
+($K122*'fnd base rates'!C$14)
+($M122*'fnd base rates'!C$16)
+($N122*'fnd base rates'!C$17)
+($O122*'fnd base rates'!C$18)
+($P122*VLOOKUP($S122+12,rate_basefnd,3)))
*$R122</f>
        <v>666.82325440000011</v>
      </c>
      <c r="V122" s="68">
        <f>(($D122*'fnd base rates'!D$7)
+($E122*'fnd base rates'!D$8)
+($F122*'fnd base rates'!D$9)
+($G122*'fnd base rates'!D$10)
+($H122*'fnd base rates'!D$11)
+($I122*'fnd base rates'!D$12)
+($J122*'fnd base rates'!D$13)
+($K122*'fnd base rates'!D$14)
+($M122*'fnd base rates'!D$16)
+($N122*'fnd base rates'!D$17)
+($O122*'fnd base rates'!D$18)
+($P122*VLOOKUP($S122+12,rate_basefnd,4)))
*$R122</f>
        <v>943.79888000000005</v>
      </c>
      <c r="W122" s="68">
        <f>(($D122*'fnd base rates'!E$7)
+($E122*'fnd base rates'!E$8)
+($F122*'fnd base rates'!E$9)
+($G122*'fnd base rates'!E$10)
+($H122*'fnd base rates'!E$11)
+($I122*'fnd base rates'!E$12)
+($J122*'fnd base rates'!E$13)
+($K122*'fnd base rates'!E$14)
+($M122*'fnd base rates'!E$16)
+($N122*'fnd base rates'!E$17)
+($O122*'fnd base rates'!E$18)
+($P122*VLOOKUP($S122+12,rate_basefnd,5)))
*$R122</f>
        <v>4803.5184096000003</v>
      </c>
      <c r="X122" s="68">
        <f>(($D122*'fnd base rates'!F$7)
+($E122*'fnd base rates'!F$8)
+($F122*'fnd base rates'!F$9)
+($G122*'fnd base rates'!F$10)
+($H122*'fnd base rates'!F$11)
+($I122*'fnd base rates'!F$12)
+($J122*'fnd base rates'!F$13)
+($K122*'fnd base rates'!F$14)
+($M122*'fnd base rates'!F$16)
+($N122*'fnd base rates'!F$17)
+($O122*'fnd base rates'!F$18)
+($P122*VLOOKUP($S122+12,rate_basefnd,6)))
*$R122</f>
        <v>1554.3900736000001</v>
      </c>
      <c r="Y122" s="68">
        <f>(($D122*'fnd base rates'!G$7)
+($E122*'fnd base rates'!G$8)
+($F122*'fnd base rates'!G$9)
+($G122*'fnd base rates'!G$10)
+($H122*'fnd base rates'!G$11)
+($I122*'fnd base rates'!G$12)
+($J122*'fnd base rates'!G$13)
+($K122*'fnd base rates'!G$14)
+($M122*'fnd base rates'!G$16)
+($N122*'fnd base rates'!G$17)
+($O122*'fnd base rates'!G$18)
+($P122*VLOOKUP($S122+12,rate_basefnd,7)))
*$R122</f>
        <v>194.23348480000001</v>
      </c>
      <c r="Z122" s="68">
        <f>(($D122*'fnd base rates'!H$7)
+($E122*'fnd base rates'!H$8)
+($F122*'fnd base rates'!H$9)
+($G122*'fnd base rates'!H$10)
+($H122*'fnd base rates'!H$11)
+($I122*'fnd base rates'!H$12)
+($J122*'fnd base rates'!H$13)
+($K122*'fnd base rates'!H$14)
+($M122*'fnd base rates'!H$16)
+($N122*'fnd base rates'!H$17)
+($O122*'fnd base rates'!H$18)
+($P122*VLOOKUP($S122+12,rate_basefnd,8)))</f>
        <v>581.30399999999997</v>
      </c>
      <c r="AA122" s="68">
        <f>(($D122*'fnd base rates'!I$7)
+($E122*'fnd base rates'!I$8)
+($F122*'fnd base rates'!I$9)
+($G122*'fnd base rates'!I$10)
+($H122*'fnd base rates'!I$11)
+($I122*'fnd base rates'!I$12)
+($J122*'fnd base rates'!I$13)
+($K122*'fnd base rates'!I$14)
+($M122*'fnd base rates'!I$16)
+($N122*'fnd base rates'!I$17)
+($O122*'fnd base rates'!I$18)
+($P122*VLOOKUP($S122+12,rate_basefnd,9)))
*$R122</f>
        <v>503.91392000000008</v>
      </c>
      <c r="AB122" s="68">
        <f>(($D122*'fnd base rates'!J$7)
+($E122*'fnd base rates'!J$8)
+($F122*'fnd base rates'!J$9)
+($G122*'fnd base rates'!J$10)
+($H122*'fnd base rates'!J$11)
+($I122*'fnd base rates'!J$12)
+($J122*'fnd base rates'!J$13)
+($K122*'fnd base rates'!J$14)
+($M122*'fnd base rates'!J$16)
+($N122*'fnd base rates'!J$17)
+($O122*'fnd base rates'!J$18)
+($P122*VLOOKUP($S122+12,rate_basefnd,10)))
*$R122</f>
        <v>187.89464000000001</v>
      </c>
      <c r="AC122" s="68">
        <f>(($D122*'fnd base rates'!K$7)
+($E122*'fnd base rates'!K$8)
+($F122*'fnd base rates'!K$9)
+($G122*'fnd base rates'!K$10)
+($H122*'fnd base rates'!K$11)
+($I122*'fnd base rates'!K$12)
+($J122*'fnd base rates'!K$13)
+($K122*'fnd base rates'!K$14)
+($M122*'fnd base rates'!K$16)
+($N122*'fnd base rates'!K$17)
+($O122*'fnd base rates'!K$18)
+($P122*VLOOKUP($S122+12,rate_basefnd,11)))
*$R122</f>
        <v>1362.8516320000001</v>
      </c>
      <c r="AD122" s="68">
        <f>(($D122*'fnd base rates'!L$7)
+($E122*'fnd base rates'!L$8)
+($F122*'fnd base rates'!L$9)
+($G122*'fnd base rates'!L$10)
+($H122*'fnd base rates'!L$11)
+($I122*'fnd base rates'!L$12)
+($J122*'fnd base rates'!L$13)
+($K122*'fnd base rates'!L$14)
+($M122*'fnd base rates'!L$16)
+($N122*'fnd base rates'!L$17)
+($O122*'fnd base rates'!L$18)
+($P122*VLOOKUP($S122+12,rate_basefnd,12)))</f>
        <v>2262.2887999999998</v>
      </c>
      <c r="AE122" s="68">
        <f>(($D122*'fnd base rates'!M$7)
+($E122*'fnd base rates'!M$8)
+($F122*'fnd base rates'!M$9)
+($G122*'fnd base rates'!M$10)
+($H122*'fnd base rates'!M$11)
+($I122*'fnd base rates'!M$12)
+($J122*'fnd base rates'!M$13)
+($K122*'fnd base rates'!M$14)
+($M122*'fnd base rates'!M$16)
+($N122*'fnd base rates'!M$17)
+($O122*'fnd base rates'!M$18)
+($P122*VLOOKUP($S122+12,rate_basefnd,13)))</f>
        <v>0</v>
      </c>
      <c r="AF122" s="3">
        <f t="shared" si="15"/>
        <v>13061.0170944</v>
      </c>
      <c r="AH122" s="205">
        <f t="shared" si="16"/>
        <v>420049342</v>
      </c>
      <c r="AI122" s="3" t="str">
        <f t="shared" si="20"/>
        <v>420</v>
      </c>
      <c r="AJ122" s="1" t="str">
        <f t="shared" si="21"/>
        <v>049</v>
      </c>
      <c r="AK122" s="1" t="str">
        <f t="shared" si="22"/>
        <v>342</v>
      </c>
      <c r="AL122" s="3">
        <f t="shared" si="17"/>
        <v>1</v>
      </c>
      <c r="AM122" s="3">
        <f t="shared" si="27"/>
        <v>1</v>
      </c>
      <c r="AN122" s="3">
        <f t="shared" si="23"/>
        <v>13061.0170944</v>
      </c>
      <c r="AO122" s="3">
        <f t="shared" si="24"/>
        <v>13061</v>
      </c>
      <c r="AP122" s="3">
        <f t="shared" si="18"/>
        <v>-734</v>
      </c>
      <c r="AQ122" s="3">
        <v>13795</v>
      </c>
      <c r="AS122" s="68"/>
      <c r="AT122" s="68"/>
      <c r="AX122" s="4">
        <f t="shared" si="25"/>
        <v>0</v>
      </c>
      <c r="AZ122" s="4">
        <f t="shared" si="26"/>
        <v>0</v>
      </c>
      <c r="BB122" s="4"/>
    </row>
    <row r="123" spans="1:54" s="3" customFormat="1">
      <c r="A123" s="205" t="str">
        <f t="shared" si="19"/>
        <v>420</v>
      </c>
      <c r="B123" s="1">
        <v>420049347</v>
      </c>
      <c r="C123" s="7" t="s">
        <v>35</v>
      </c>
      <c r="D123" s="8">
        <f>'fnd enro'!D123</f>
        <v>0</v>
      </c>
      <c r="E123" s="8">
        <f>'fnd enro'!E123</f>
        <v>0</v>
      </c>
      <c r="F123" s="8">
        <f>'fnd enro'!F123</f>
        <v>2</v>
      </c>
      <c r="G123" s="8">
        <f>'fnd enro'!G123</f>
        <v>0</v>
      </c>
      <c r="H123" s="8">
        <f>'fnd enro'!H123</f>
        <v>0</v>
      </c>
      <c r="I123" s="8">
        <f>'fnd enro'!I123</f>
        <v>0</v>
      </c>
      <c r="J123" s="8">
        <f>'fnd enro'!J123</f>
        <v>0</v>
      </c>
      <c r="K123" s="9">
        <f>'fnd enro'!K123</f>
        <v>0.08</v>
      </c>
      <c r="L123" s="8">
        <f>'fnd enro'!L123</f>
        <v>0</v>
      </c>
      <c r="M123" s="8">
        <f>'fnd enro'!M123</f>
        <v>0</v>
      </c>
      <c r="N123" s="8">
        <f>'fnd enro'!N123</f>
        <v>0</v>
      </c>
      <c r="O123" s="8">
        <f>'fnd enro'!O123</f>
        <v>0</v>
      </c>
      <c r="P123" s="8">
        <f>'fnd enro'!P123</f>
        <v>0</v>
      </c>
      <c r="Q123" s="8">
        <f>'fnd enro'!R123</f>
        <v>2</v>
      </c>
      <c r="R123" s="9">
        <f t="shared" si="14"/>
        <v>1.1120000000000001</v>
      </c>
      <c r="S123" s="8">
        <f>VALUE('fnd enro'!Q123)</f>
        <v>8</v>
      </c>
      <c r="T123" s="1"/>
      <c r="U123" s="68">
        <f>(($D123*'fnd base rates'!C$7)
+($E123*'fnd base rates'!C$8)
+($F123*'fnd base rates'!C$9)
+($G123*'fnd base rates'!C$10)
+($H123*'fnd base rates'!C$11)
+($I123*'fnd base rates'!C$12)
+($J123*'fnd base rates'!C$13)
+($K123*'fnd base rates'!C$14)
+($M123*'fnd base rates'!C$16)
+($N123*'fnd base rates'!C$17)
+($O123*'fnd base rates'!C$18)
+($P123*VLOOKUP($S123+12,rate_basefnd,3)))
*$R123</f>
        <v>1333.6465088000002</v>
      </c>
      <c r="V123" s="68">
        <f>(($D123*'fnd base rates'!D$7)
+($E123*'fnd base rates'!D$8)
+($F123*'fnd base rates'!D$9)
+($G123*'fnd base rates'!D$10)
+($H123*'fnd base rates'!D$11)
+($I123*'fnd base rates'!D$12)
+($J123*'fnd base rates'!D$13)
+($K123*'fnd base rates'!D$14)
+($M123*'fnd base rates'!D$16)
+($N123*'fnd base rates'!D$17)
+($O123*'fnd base rates'!D$18)
+($P123*VLOOKUP($S123+12,rate_basefnd,4)))
*$R123</f>
        <v>1887.5977600000001</v>
      </c>
      <c r="W123" s="68">
        <f>(($D123*'fnd base rates'!E$7)
+($E123*'fnd base rates'!E$8)
+($F123*'fnd base rates'!E$9)
+($G123*'fnd base rates'!E$10)
+($H123*'fnd base rates'!E$11)
+($I123*'fnd base rates'!E$12)
+($J123*'fnd base rates'!E$13)
+($K123*'fnd base rates'!E$14)
+($M123*'fnd base rates'!E$16)
+($N123*'fnd base rates'!E$17)
+($O123*'fnd base rates'!E$18)
+($P123*VLOOKUP($S123+12,rate_basefnd,5)))
*$R123</f>
        <v>9607.170259200002</v>
      </c>
      <c r="X123" s="68">
        <f>(($D123*'fnd base rates'!F$7)
+($E123*'fnd base rates'!F$8)
+($F123*'fnd base rates'!F$9)
+($G123*'fnd base rates'!F$10)
+($H123*'fnd base rates'!F$11)
+($I123*'fnd base rates'!F$12)
+($J123*'fnd base rates'!F$13)
+($K123*'fnd base rates'!F$14)
+($M123*'fnd base rates'!F$16)
+($N123*'fnd base rates'!F$17)
+($O123*'fnd base rates'!F$18)
+($P123*VLOOKUP($S123+12,rate_basefnd,6)))
*$R123</f>
        <v>3108.7801472000001</v>
      </c>
      <c r="Y123" s="68">
        <f>(($D123*'fnd base rates'!G$7)
+($E123*'fnd base rates'!G$8)
+($F123*'fnd base rates'!G$9)
+($G123*'fnd base rates'!G$10)
+($H123*'fnd base rates'!G$11)
+($I123*'fnd base rates'!G$12)
+($J123*'fnd base rates'!G$13)
+($K123*'fnd base rates'!G$14)
+($M123*'fnd base rates'!G$16)
+($N123*'fnd base rates'!G$17)
+($O123*'fnd base rates'!G$18)
+($P123*VLOOKUP($S123+12,rate_basefnd,7)))
*$R123</f>
        <v>388.42248960000001</v>
      </c>
      <c r="Z123" s="68">
        <f>(($D123*'fnd base rates'!H$7)
+($E123*'fnd base rates'!H$8)
+($F123*'fnd base rates'!H$9)
+($G123*'fnd base rates'!H$10)
+($H123*'fnd base rates'!H$11)
+($I123*'fnd base rates'!H$12)
+($J123*'fnd base rates'!H$13)
+($K123*'fnd base rates'!H$14)
+($M123*'fnd base rates'!H$16)
+($N123*'fnd base rates'!H$17)
+($O123*'fnd base rates'!H$18)
+($P123*VLOOKUP($S123+12,rate_basefnd,8)))</f>
        <v>1162.6079999999999</v>
      </c>
      <c r="AA123" s="68">
        <f>(($D123*'fnd base rates'!I$7)
+($E123*'fnd base rates'!I$8)
+($F123*'fnd base rates'!I$9)
+($G123*'fnd base rates'!I$10)
+($H123*'fnd base rates'!I$11)
+($I123*'fnd base rates'!I$12)
+($J123*'fnd base rates'!I$13)
+($K123*'fnd base rates'!I$14)
+($M123*'fnd base rates'!I$16)
+($N123*'fnd base rates'!I$17)
+($O123*'fnd base rates'!I$18)
+($P123*VLOOKUP($S123+12,rate_basefnd,9)))
*$R123</f>
        <v>1007.8278400000002</v>
      </c>
      <c r="AB123" s="68">
        <f>(($D123*'fnd base rates'!J$7)
+($E123*'fnd base rates'!J$8)
+($F123*'fnd base rates'!J$9)
+($G123*'fnd base rates'!J$10)
+($H123*'fnd base rates'!J$11)
+($I123*'fnd base rates'!J$12)
+($J123*'fnd base rates'!J$13)
+($K123*'fnd base rates'!J$14)
+($M123*'fnd base rates'!J$16)
+($N123*'fnd base rates'!J$17)
+($O123*'fnd base rates'!J$18)
+($P123*VLOOKUP($S123+12,rate_basefnd,10)))
*$R123</f>
        <v>250.57808000000003</v>
      </c>
      <c r="AC123" s="68">
        <f>(($D123*'fnd base rates'!K$7)
+($E123*'fnd base rates'!K$8)
+($F123*'fnd base rates'!K$9)
+($G123*'fnd base rates'!K$10)
+($H123*'fnd base rates'!K$11)
+($I123*'fnd base rates'!K$12)
+($J123*'fnd base rates'!K$13)
+($K123*'fnd base rates'!K$14)
+($M123*'fnd base rates'!K$16)
+($N123*'fnd base rates'!K$17)
+($O123*'fnd base rates'!K$18)
+($P123*VLOOKUP($S123+12,rate_basefnd,11)))
*$R123</f>
        <v>2725.7032640000002</v>
      </c>
      <c r="AD123" s="68">
        <f>(($D123*'fnd base rates'!L$7)
+($E123*'fnd base rates'!L$8)
+($F123*'fnd base rates'!L$9)
+($G123*'fnd base rates'!L$10)
+($H123*'fnd base rates'!L$11)
+($I123*'fnd base rates'!L$12)
+($J123*'fnd base rates'!L$13)
+($K123*'fnd base rates'!L$14)
+($M123*'fnd base rates'!L$16)
+($N123*'fnd base rates'!L$17)
+($O123*'fnd base rates'!L$18)
+($P123*VLOOKUP($S123+12,rate_basefnd,12)))</f>
        <v>4524.5775999999996</v>
      </c>
      <c r="AE123" s="68">
        <f>(($D123*'fnd base rates'!M$7)
+($E123*'fnd base rates'!M$8)
+($F123*'fnd base rates'!M$9)
+($G123*'fnd base rates'!M$10)
+($H123*'fnd base rates'!M$11)
+($I123*'fnd base rates'!M$12)
+($J123*'fnd base rates'!M$13)
+($K123*'fnd base rates'!M$14)
+($M123*'fnd base rates'!M$16)
+($N123*'fnd base rates'!M$17)
+($O123*'fnd base rates'!M$18)
+($P123*VLOOKUP($S123+12,rate_basefnd,13)))</f>
        <v>0</v>
      </c>
      <c r="AF123" s="3">
        <f t="shared" si="15"/>
        <v>25996.9119488</v>
      </c>
      <c r="AH123" s="205">
        <f t="shared" si="16"/>
        <v>420049347</v>
      </c>
      <c r="AI123" s="3" t="str">
        <f t="shared" si="20"/>
        <v>420</v>
      </c>
      <c r="AJ123" s="1" t="str">
        <f t="shared" si="21"/>
        <v>049</v>
      </c>
      <c r="AK123" s="1" t="str">
        <f t="shared" si="22"/>
        <v>347</v>
      </c>
      <c r="AL123" s="3">
        <f t="shared" si="17"/>
        <v>1</v>
      </c>
      <c r="AM123" s="3">
        <f t="shared" si="27"/>
        <v>2</v>
      </c>
      <c r="AN123" s="3">
        <f t="shared" si="23"/>
        <v>25996.9119488</v>
      </c>
      <c r="AO123" s="3">
        <f t="shared" si="24"/>
        <v>12998</v>
      </c>
      <c r="AP123" s="3">
        <f t="shared" si="18"/>
        <v>-6890</v>
      </c>
      <c r="AQ123" s="3">
        <v>19888</v>
      </c>
      <c r="AS123" s="68"/>
      <c r="AT123" s="68"/>
      <c r="AX123" s="4">
        <f t="shared" si="25"/>
        <v>0</v>
      </c>
      <c r="AZ123" s="4">
        <f t="shared" si="26"/>
        <v>0</v>
      </c>
      <c r="BB123" s="4"/>
    </row>
    <row r="124" spans="1:54" s="3" customFormat="1">
      <c r="A124" s="205" t="str">
        <f t="shared" si="19"/>
        <v>420</v>
      </c>
      <c r="B124" s="1">
        <v>420049616</v>
      </c>
      <c r="C124" s="7" t="s">
        <v>35</v>
      </c>
      <c r="D124" s="8">
        <f>'fnd enro'!D124</f>
        <v>1</v>
      </c>
      <c r="E124" s="8">
        <f>'fnd enro'!E124</f>
        <v>0</v>
      </c>
      <c r="F124" s="8">
        <f>'fnd enro'!F124</f>
        <v>0</v>
      </c>
      <c r="G124" s="8">
        <f>'fnd enro'!G124</f>
        <v>2</v>
      </c>
      <c r="H124" s="8">
        <f>'fnd enro'!H124</f>
        <v>0</v>
      </c>
      <c r="I124" s="8">
        <f>'fnd enro'!I124</f>
        <v>0</v>
      </c>
      <c r="J124" s="8">
        <f>'fnd enro'!J124</f>
        <v>0</v>
      </c>
      <c r="K124" s="9">
        <f>'fnd enro'!K124</f>
        <v>0.08</v>
      </c>
      <c r="L124" s="8">
        <f>'fnd enro'!L124</f>
        <v>0</v>
      </c>
      <c r="M124" s="8">
        <f>'fnd enro'!M124</f>
        <v>0</v>
      </c>
      <c r="N124" s="8">
        <f>'fnd enro'!N124</f>
        <v>0</v>
      </c>
      <c r="O124" s="8">
        <f>'fnd enro'!O124</f>
        <v>0</v>
      </c>
      <c r="P124" s="8">
        <f>'fnd enro'!P124</f>
        <v>1</v>
      </c>
      <c r="Q124" s="8">
        <f>'fnd enro'!R124</f>
        <v>3</v>
      </c>
      <c r="R124" s="9">
        <f t="shared" si="14"/>
        <v>1.1120000000000001</v>
      </c>
      <c r="S124" s="8">
        <f>VALUE('fnd enro'!Q124)</f>
        <v>6</v>
      </c>
      <c r="T124" s="1"/>
      <c r="U124" s="68">
        <f>(($D124*'fnd base rates'!C$7)
+($E124*'fnd base rates'!C$8)
+($F124*'fnd base rates'!C$9)
+($G124*'fnd base rates'!C$10)
+($H124*'fnd base rates'!C$11)
+($I124*'fnd base rates'!C$12)
+($J124*'fnd base rates'!C$13)
+($K124*'fnd base rates'!C$14)
+($M124*'fnd base rates'!C$16)
+($N124*'fnd base rates'!C$17)
+($O124*'fnd base rates'!C$18)
+($P124*VLOOKUP($S124+12,rate_basefnd,3)))
*$R124</f>
        <v>1684.1044288000001</v>
      </c>
      <c r="V124" s="68">
        <f>(($D124*'fnd base rates'!D$7)
+($E124*'fnd base rates'!D$8)
+($F124*'fnd base rates'!D$9)
+($G124*'fnd base rates'!D$10)
+($H124*'fnd base rates'!D$11)
+($I124*'fnd base rates'!D$12)
+($J124*'fnd base rates'!D$13)
+($K124*'fnd base rates'!D$14)
+($M124*'fnd base rates'!D$16)
+($N124*'fnd base rates'!D$17)
+($O124*'fnd base rates'!D$18)
+($P124*VLOOKUP($S124+12,rate_basefnd,4)))
*$R124</f>
        <v>2781.9904800000004</v>
      </c>
      <c r="W124" s="68">
        <f>(($D124*'fnd base rates'!E$7)
+($E124*'fnd base rates'!E$8)
+($F124*'fnd base rates'!E$9)
+($G124*'fnd base rates'!E$10)
+($H124*'fnd base rates'!E$11)
+($I124*'fnd base rates'!E$12)
+($J124*'fnd base rates'!E$13)
+($K124*'fnd base rates'!E$14)
+($M124*'fnd base rates'!E$16)
+($N124*'fnd base rates'!E$17)
+($O124*'fnd base rates'!E$18)
+($P124*VLOOKUP($S124+12,rate_basefnd,5)))
*$R124</f>
        <v>15895.196659200001</v>
      </c>
      <c r="X124" s="68">
        <f>(($D124*'fnd base rates'!F$7)
+($E124*'fnd base rates'!F$8)
+($F124*'fnd base rates'!F$9)
+($G124*'fnd base rates'!F$10)
+($H124*'fnd base rates'!F$11)
+($I124*'fnd base rates'!F$12)
+($J124*'fnd base rates'!F$13)
+($K124*'fnd base rates'!F$14)
+($M124*'fnd base rates'!F$16)
+($N124*'fnd base rates'!F$17)
+($O124*'fnd base rates'!F$18)
+($P124*VLOOKUP($S124+12,rate_basefnd,6)))
*$R124</f>
        <v>3663.7237472000002</v>
      </c>
      <c r="Y124" s="68">
        <f>(($D124*'fnd base rates'!G$7)
+($E124*'fnd base rates'!G$8)
+($F124*'fnd base rates'!G$9)
+($G124*'fnd base rates'!G$10)
+($H124*'fnd base rates'!G$11)
+($I124*'fnd base rates'!G$12)
+($J124*'fnd base rates'!G$13)
+($K124*'fnd base rates'!G$14)
+($M124*'fnd base rates'!G$16)
+($N124*'fnd base rates'!G$17)
+($O124*'fnd base rates'!G$18)
+($P124*VLOOKUP($S124+12,rate_basefnd,7)))
*$R124</f>
        <v>674.13976960000014</v>
      </c>
      <c r="Z124" s="68">
        <f>(($D124*'fnd base rates'!H$7)
+($E124*'fnd base rates'!H$8)
+($F124*'fnd base rates'!H$9)
+($G124*'fnd base rates'!H$10)
+($H124*'fnd base rates'!H$11)
+($I124*'fnd base rates'!H$12)
+($J124*'fnd base rates'!H$13)
+($K124*'fnd base rates'!H$14)
+($M124*'fnd base rates'!H$16)
+($N124*'fnd base rates'!H$17)
+($O124*'fnd base rates'!H$18)
+($P124*VLOOKUP($S124+12,rate_basefnd,8)))</f>
        <v>1471.8179999999998</v>
      </c>
      <c r="AA124" s="68">
        <f>(($D124*'fnd base rates'!I$7)
+($E124*'fnd base rates'!I$8)
+($F124*'fnd base rates'!I$9)
+($G124*'fnd base rates'!I$10)
+($H124*'fnd base rates'!I$11)
+($I124*'fnd base rates'!I$12)
+($J124*'fnd base rates'!I$13)
+($K124*'fnd base rates'!I$14)
+($M124*'fnd base rates'!I$16)
+($N124*'fnd base rates'!I$17)
+($O124*'fnd base rates'!I$18)
+($P124*VLOOKUP($S124+12,rate_basefnd,9)))
*$R124</f>
        <v>1426.7849600000004</v>
      </c>
      <c r="AB124" s="68">
        <f>(($D124*'fnd base rates'!J$7)
+($E124*'fnd base rates'!J$8)
+($F124*'fnd base rates'!J$9)
+($G124*'fnd base rates'!J$10)
+($H124*'fnd base rates'!J$11)
+($I124*'fnd base rates'!J$12)
+($J124*'fnd base rates'!J$13)
+($K124*'fnd base rates'!J$14)
+($M124*'fnd base rates'!J$16)
+($N124*'fnd base rates'!J$17)
+($O124*'fnd base rates'!J$18)
+($P124*VLOOKUP($S124+12,rate_basefnd,10)))
*$R124</f>
        <v>1306.2330400000003</v>
      </c>
      <c r="AC124" s="68">
        <f>(($D124*'fnd base rates'!K$7)
+($E124*'fnd base rates'!K$8)
+($F124*'fnd base rates'!K$9)
+($G124*'fnd base rates'!K$10)
+($H124*'fnd base rates'!K$11)
+($I124*'fnd base rates'!K$12)
+($J124*'fnd base rates'!K$13)
+($K124*'fnd base rates'!K$14)
+($M124*'fnd base rates'!K$16)
+($N124*'fnd base rates'!K$17)
+($O124*'fnd base rates'!K$18)
+($P124*VLOOKUP($S124+12,rate_basefnd,11)))
*$R124</f>
        <v>3326.5613440000006</v>
      </c>
      <c r="AD124" s="68">
        <f>(($D124*'fnd base rates'!L$7)
+($E124*'fnd base rates'!L$8)
+($F124*'fnd base rates'!L$9)
+($G124*'fnd base rates'!L$10)
+($H124*'fnd base rates'!L$11)
+($I124*'fnd base rates'!L$12)
+($J124*'fnd base rates'!L$13)
+($K124*'fnd base rates'!L$14)
+($M124*'fnd base rates'!L$16)
+($N124*'fnd base rates'!L$17)
+($O124*'fnd base rates'!L$18)
+($P124*VLOOKUP($S124+12,rate_basefnd,12)))</f>
        <v>6257.2276000000002</v>
      </c>
      <c r="AE124" s="68">
        <f>(($D124*'fnd base rates'!M$7)
+($E124*'fnd base rates'!M$8)
+($F124*'fnd base rates'!M$9)
+($G124*'fnd base rates'!M$10)
+($H124*'fnd base rates'!M$11)
+($I124*'fnd base rates'!M$12)
+($J124*'fnd base rates'!M$13)
+($K124*'fnd base rates'!M$14)
+($M124*'fnd base rates'!M$16)
+($N124*'fnd base rates'!M$17)
+($O124*'fnd base rates'!M$18)
+($P124*VLOOKUP($S124+12,rate_basefnd,13)))</f>
        <v>0</v>
      </c>
      <c r="AF124" s="3">
        <f t="shared" si="15"/>
        <v>38487.7800288</v>
      </c>
      <c r="AH124" s="205">
        <f t="shared" si="16"/>
        <v>420049616</v>
      </c>
      <c r="AI124" s="3" t="str">
        <f t="shared" si="20"/>
        <v>420</v>
      </c>
      <c r="AJ124" s="1" t="str">
        <f t="shared" si="21"/>
        <v>049</v>
      </c>
      <c r="AK124" s="1" t="str">
        <f t="shared" si="22"/>
        <v>616</v>
      </c>
      <c r="AL124" s="3">
        <f t="shared" si="17"/>
        <v>1</v>
      </c>
      <c r="AM124" s="3">
        <f t="shared" si="27"/>
        <v>3</v>
      </c>
      <c r="AN124" s="3">
        <f t="shared" si="23"/>
        <v>38487.7800288</v>
      </c>
      <c r="AO124" s="3">
        <f t="shared" si="24"/>
        <v>12829</v>
      </c>
      <c r="AP124" s="3">
        <f t="shared" si="18"/>
        <v>-3940</v>
      </c>
      <c r="AQ124" s="3">
        <v>16769</v>
      </c>
      <c r="AS124" s="68"/>
      <c r="AT124" s="68"/>
      <c r="AX124" s="4">
        <f t="shared" si="25"/>
        <v>0</v>
      </c>
      <c r="AZ124" s="4">
        <f t="shared" si="26"/>
        <v>0</v>
      </c>
      <c r="BB124" s="4"/>
    </row>
    <row r="125" spans="1:54" s="3" customFormat="1">
      <c r="A125" s="205" t="str">
        <f t="shared" si="19"/>
        <v>420</v>
      </c>
      <c r="B125" s="1">
        <v>420049625</v>
      </c>
      <c r="C125" s="7" t="s">
        <v>35</v>
      </c>
      <c r="D125" s="8">
        <f>'fnd enro'!D125</f>
        <v>0</v>
      </c>
      <c r="E125" s="8">
        <f>'fnd enro'!E125</f>
        <v>0</v>
      </c>
      <c r="F125" s="8">
        <f>'fnd enro'!F125</f>
        <v>1</v>
      </c>
      <c r="G125" s="8">
        <f>'fnd enro'!G125</f>
        <v>2</v>
      </c>
      <c r="H125" s="8">
        <f>'fnd enro'!H125</f>
        <v>0</v>
      </c>
      <c r="I125" s="8">
        <f>'fnd enro'!I125</f>
        <v>0</v>
      </c>
      <c r="J125" s="8">
        <f>'fnd enro'!J125</f>
        <v>0</v>
      </c>
      <c r="K125" s="9">
        <f>'fnd enro'!K125</f>
        <v>0.12</v>
      </c>
      <c r="L125" s="8">
        <f>'fnd enro'!L125</f>
        <v>0</v>
      </c>
      <c r="M125" s="8">
        <f>'fnd enro'!M125</f>
        <v>0</v>
      </c>
      <c r="N125" s="8">
        <f>'fnd enro'!N125</f>
        <v>0</v>
      </c>
      <c r="O125" s="8">
        <f>'fnd enro'!O125</f>
        <v>0</v>
      </c>
      <c r="P125" s="8">
        <f>'fnd enro'!P125</f>
        <v>2</v>
      </c>
      <c r="Q125" s="8">
        <f>'fnd enro'!R125</f>
        <v>3</v>
      </c>
      <c r="R125" s="9">
        <f t="shared" si="14"/>
        <v>1.1120000000000001</v>
      </c>
      <c r="S125" s="8">
        <f>VALUE('fnd enro'!Q125)</f>
        <v>6</v>
      </c>
      <c r="T125" s="1"/>
      <c r="U125" s="68">
        <f>(($D125*'fnd base rates'!C$7)
+($E125*'fnd base rates'!C$8)
+($F125*'fnd base rates'!C$9)
+($G125*'fnd base rates'!C$10)
+($H125*'fnd base rates'!C$11)
+($I125*'fnd base rates'!C$12)
+($J125*'fnd base rates'!C$13)
+($K125*'fnd base rates'!C$14)
+($M125*'fnd base rates'!C$16)
+($N125*'fnd base rates'!C$17)
+($O125*'fnd base rates'!C$18)
+($P125*VLOOKUP($S125+12,rate_basefnd,3)))
*$R125</f>
        <v>2178.8123232000003</v>
      </c>
      <c r="V125" s="68">
        <f>(($D125*'fnd base rates'!D$7)
+($E125*'fnd base rates'!D$8)
+($F125*'fnd base rates'!D$9)
+($G125*'fnd base rates'!D$10)
+($H125*'fnd base rates'!D$11)
+($I125*'fnd base rates'!D$12)
+($J125*'fnd base rates'!D$13)
+($K125*'fnd base rates'!D$14)
+($M125*'fnd base rates'!D$16)
+($N125*'fnd base rates'!D$17)
+($O125*'fnd base rates'!D$18)
+($P125*VLOOKUP($S125+12,rate_basefnd,4)))
*$R125</f>
        <v>3676.4054400000009</v>
      </c>
      <c r="W125" s="68">
        <f>(($D125*'fnd base rates'!E$7)
+($E125*'fnd base rates'!E$8)
+($F125*'fnd base rates'!E$9)
+($G125*'fnd base rates'!E$10)
+($H125*'fnd base rates'!E$11)
+($I125*'fnd base rates'!E$12)
+($J125*'fnd base rates'!E$13)
+($K125*'fnd base rates'!E$14)
+($M125*'fnd base rates'!E$16)
+($N125*'fnd base rates'!E$17)
+($O125*'fnd base rates'!E$18)
+($P125*VLOOKUP($S125+12,rate_basefnd,5)))
*$R125</f>
        <v>22659.393468800001</v>
      </c>
      <c r="X125" s="68">
        <f>(($D125*'fnd base rates'!F$7)
+($E125*'fnd base rates'!F$8)
+($F125*'fnd base rates'!F$9)
+($G125*'fnd base rates'!F$10)
+($H125*'fnd base rates'!F$11)
+($I125*'fnd base rates'!F$12)
+($J125*'fnd base rates'!F$13)
+($K125*'fnd base rates'!F$14)
+($M125*'fnd base rates'!F$16)
+($N125*'fnd base rates'!F$17)
+($O125*'fnd base rates'!F$18)
+($P125*VLOOKUP($S125+12,rate_basefnd,6)))
*$R125</f>
        <v>4663.1702208000006</v>
      </c>
      <c r="Y125" s="68">
        <f>(($D125*'fnd base rates'!G$7)
+($E125*'fnd base rates'!G$8)
+($F125*'fnd base rates'!G$9)
+($G125*'fnd base rates'!G$10)
+($H125*'fnd base rates'!G$11)
+($I125*'fnd base rates'!G$12)
+($J125*'fnd base rates'!G$13)
+($K125*'fnd base rates'!G$14)
+($M125*'fnd base rates'!G$16)
+($N125*'fnd base rates'!G$17)
+($O125*'fnd base rates'!G$18)
+($P125*VLOOKUP($S125+12,rate_basefnd,7)))
*$R125</f>
        <v>982.8647744000001</v>
      </c>
      <c r="Z125" s="68">
        <f>(($D125*'fnd base rates'!H$7)
+($E125*'fnd base rates'!H$8)
+($F125*'fnd base rates'!H$9)
+($G125*'fnd base rates'!H$10)
+($H125*'fnd base rates'!H$11)
+($I125*'fnd base rates'!H$12)
+($J125*'fnd base rates'!H$13)
+($K125*'fnd base rates'!H$14)
+($M125*'fnd base rates'!H$16)
+($N125*'fnd base rates'!H$17)
+($O125*'fnd base rates'!H$18)
+($P125*VLOOKUP($S125+12,rate_basefnd,8)))</f>
        <v>1799.0919999999999</v>
      </c>
      <c r="AA125" s="68">
        <f>(($D125*'fnd base rates'!I$7)
+($E125*'fnd base rates'!I$8)
+($F125*'fnd base rates'!I$9)
+($G125*'fnd base rates'!I$10)
+($H125*'fnd base rates'!I$11)
+($I125*'fnd base rates'!I$12)
+($J125*'fnd base rates'!I$13)
+($K125*'fnd base rates'!I$14)
+($M125*'fnd base rates'!I$16)
+($N125*'fnd base rates'!I$17)
+($O125*'fnd base rates'!I$18)
+($P125*VLOOKUP($S125+12,rate_basefnd,9)))
*$R125</f>
        <v>1845.7420800000002</v>
      </c>
      <c r="AB125" s="68">
        <f>(($D125*'fnd base rates'!J$7)
+($E125*'fnd base rates'!J$8)
+($F125*'fnd base rates'!J$9)
+($G125*'fnd base rates'!J$10)
+($H125*'fnd base rates'!J$11)
+($I125*'fnd base rates'!J$12)
+($J125*'fnd base rates'!J$13)
+($K125*'fnd base rates'!J$14)
+($M125*'fnd base rates'!J$16)
+($N125*'fnd base rates'!J$17)
+($O125*'fnd base rates'!J$18)
+($P125*VLOOKUP($S125+12,rate_basefnd,10)))
*$R125</f>
        <v>2236.7323999999999</v>
      </c>
      <c r="AC125" s="68">
        <f>(($D125*'fnd base rates'!K$7)
+($E125*'fnd base rates'!K$8)
+($F125*'fnd base rates'!K$9)
+($G125*'fnd base rates'!K$10)
+($H125*'fnd base rates'!K$11)
+($I125*'fnd base rates'!K$12)
+($J125*'fnd base rates'!K$13)
+($K125*'fnd base rates'!K$14)
+($M125*'fnd base rates'!K$16)
+($N125*'fnd base rates'!K$17)
+($O125*'fnd base rates'!K$18)
+($P125*VLOOKUP($S125+12,rate_basefnd,11)))
*$R125</f>
        <v>4088.5548960000006</v>
      </c>
      <c r="AD125" s="68">
        <f>(($D125*'fnd base rates'!L$7)
+($E125*'fnd base rates'!L$8)
+($F125*'fnd base rates'!L$9)
+($G125*'fnd base rates'!L$10)
+($H125*'fnd base rates'!L$11)
+($I125*'fnd base rates'!L$12)
+($J125*'fnd base rates'!L$13)
+($K125*'fnd base rates'!L$14)
+($M125*'fnd base rates'!L$16)
+($N125*'fnd base rates'!L$17)
+($O125*'fnd base rates'!L$18)
+($P125*VLOOKUP($S125+12,rate_basefnd,12)))</f>
        <v>8178.5664000000006</v>
      </c>
      <c r="AE125" s="68">
        <f>(($D125*'fnd base rates'!M$7)
+($E125*'fnd base rates'!M$8)
+($F125*'fnd base rates'!M$9)
+($G125*'fnd base rates'!M$10)
+($H125*'fnd base rates'!M$11)
+($I125*'fnd base rates'!M$12)
+($J125*'fnd base rates'!M$13)
+($K125*'fnd base rates'!M$14)
+($M125*'fnd base rates'!M$16)
+($N125*'fnd base rates'!M$17)
+($O125*'fnd base rates'!M$18)
+($P125*VLOOKUP($S125+12,rate_basefnd,13)))</f>
        <v>0</v>
      </c>
      <c r="AF125" s="3">
        <f t="shared" si="15"/>
        <v>52309.334003200005</v>
      </c>
      <c r="AH125" s="205">
        <f t="shared" si="16"/>
        <v>420049625</v>
      </c>
      <c r="AI125" s="3" t="str">
        <f t="shared" si="20"/>
        <v>420</v>
      </c>
      <c r="AJ125" s="1" t="str">
        <f t="shared" si="21"/>
        <v>049</v>
      </c>
      <c r="AK125" s="1" t="str">
        <f t="shared" si="22"/>
        <v>625</v>
      </c>
      <c r="AL125" s="3">
        <f t="shared" si="17"/>
        <v>1</v>
      </c>
      <c r="AM125" s="3">
        <f t="shared" si="27"/>
        <v>3</v>
      </c>
      <c r="AN125" s="3">
        <f t="shared" si="23"/>
        <v>52309.334003200005</v>
      </c>
      <c r="AO125" s="3">
        <f t="shared" si="24"/>
        <v>17436</v>
      </c>
      <c r="AP125" s="3">
        <f t="shared" si="18"/>
        <v>5851</v>
      </c>
      <c r="AQ125" s="3">
        <v>11585</v>
      </c>
      <c r="AS125" s="68"/>
      <c r="AT125" s="68"/>
      <c r="AX125" s="4">
        <f t="shared" si="25"/>
        <v>0</v>
      </c>
      <c r="AZ125" s="4">
        <f t="shared" si="26"/>
        <v>0</v>
      </c>
      <c r="BB125" s="4"/>
    </row>
    <row r="126" spans="1:54" s="3" customFormat="1">
      <c r="A126" s="205" t="str">
        <f t="shared" si="19"/>
        <v>428</v>
      </c>
      <c r="B126" s="1">
        <v>428035016</v>
      </c>
      <c r="C126" s="7" t="s">
        <v>37</v>
      </c>
      <c r="D126" s="8">
        <f>'fnd enro'!D126</f>
        <v>0</v>
      </c>
      <c r="E126" s="8">
        <f>'fnd enro'!E126</f>
        <v>0</v>
      </c>
      <c r="F126" s="8">
        <f>'fnd enro'!F126</f>
        <v>0</v>
      </c>
      <c r="G126" s="8">
        <f>'fnd enro'!G126</f>
        <v>0</v>
      </c>
      <c r="H126" s="8">
        <f>'fnd enro'!H126</f>
        <v>1</v>
      </c>
      <c r="I126" s="8">
        <f>'fnd enro'!I126</f>
        <v>1</v>
      </c>
      <c r="J126" s="8">
        <f>'fnd enro'!J126</f>
        <v>0</v>
      </c>
      <c r="K126" s="9">
        <f>'fnd enro'!K126</f>
        <v>0.08</v>
      </c>
      <c r="L126" s="8">
        <f>'fnd enro'!L126</f>
        <v>0</v>
      </c>
      <c r="M126" s="8">
        <f>'fnd enro'!M126</f>
        <v>0</v>
      </c>
      <c r="N126" s="8">
        <f>'fnd enro'!N126</f>
        <v>0</v>
      </c>
      <c r="O126" s="8">
        <f>'fnd enro'!O126</f>
        <v>0</v>
      </c>
      <c r="P126" s="8">
        <f>'fnd enro'!P126</f>
        <v>0</v>
      </c>
      <c r="Q126" s="8">
        <f>'fnd enro'!R126</f>
        <v>2</v>
      </c>
      <c r="R126" s="9">
        <f t="shared" si="14"/>
        <v>1.0860000000000001</v>
      </c>
      <c r="S126" s="8">
        <f>VALUE('fnd enro'!Q126)</f>
        <v>8</v>
      </c>
      <c r="T126" s="1"/>
      <c r="U126" s="68">
        <f>(($D126*'fnd base rates'!C$7)
+($E126*'fnd base rates'!C$8)
+($F126*'fnd base rates'!C$9)
+($G126*'fnd base rates'!C$10)
+($H126*'fnd base rates'!C$11)
+($I126*'fnd base rates'!C$12)
+($J126*'fnd base rates'!C$13)
+($K126*'fnd base rates'!C$14)
+($M126*'fnd base rates'!C$16)
+($N126*'fnd base rates'!C$17)
+($O126*'fnd base rates'!C$18)
+($P126*VLOOKUP($S126+12,rate_basefnd,3)))
*$R126</f>
        <v>1302.4641264000002</v>
      </c>
      <c r="V126" s="68">
        <f>(($D126*'fnd base rates'!D$7)
+($E126*'fnd base rates'!D$8)
+($F126*'fnd base rates'!D$9)
+($G126*'fnd base rates'!D$10)
+($H126*'fnd base rates'!D$11)
+($I126*'fnd base rates'!D$12)
+($J126*'fnd base rates'!D$13)
+($K126*'fnd base rates'!D$14)
+($M126*'fnd base rates'!D$16)
+($N126*'fnd base rates'!D$17)
+($O126*'fnd base rates'!D$18)
+($P126*VLOOKUP($S126+12,rate_basefnd,4)))
*$R126</f>
        <v>1843.4632800000002</v>
      </c>
      <c r="W126" s="68">
        <f>(($D126*'fnd base rates'!E$7)
+($E126*'fnd base rates'!E$8)
+($F126*'fnd base rates'!E$9)
+($G126*'fnd base rates'!E$10)
+($H126*'fnd base rates'!E$11)
+($I126*'fnd base rates'!E$12)
+($J126*'fnd base rates'!E$13)
+($K126*'fnd base rates'!E$14)
+($M126*'fnd base rates'!E$16)
+($N126*'fnd base rates'!E$17)
+($O126*'fnd base rates'!E$18)
+($P126*VLOOKUP($S126+12,rate_basefnd,5)))
*$R126</f>
        <v>10118.3071776</v>
      </c>
      <c r="X126" s="68">
        <f>(($D126*'fnd base rates'!F$7)
+($E126*'fnd base rates'!F$8)
+($F126*'fnd base rates'!F$9)
+($G126*'fnd base rates'!F$10)
+($H126*'fnd base rates'!F$11)
+($I126*'fnd base rates'!F$12)
+($J126*'fnd base rates'!F$13)
+($K126*'fnd base rates'!F$14)
+($M126*'fnd base rates'!F$16)
+($N126*'fnd base rates'!F$17)
+($O126*'fnd base rates'!F$18)
+($P126*VLOOKUP($S126+12,rate_basefnd,6)))
*$R126</f>
        <v>2298.0472416000002</v>
      </c>
      <c r="Y126" s="68">
        <f>(($D126*'fnd base rates'!G$7)
+($E126*'fnd base rates'!G$8)
+($F126*'fnd base rates'!G$9)
+($G126*'fnd base rates'!G$10)
+($H126*'fnd base rates'!G$11)
+($I126*'fnd base rates'!G$12)
+($J126*'fnd base rates'!G$13)
+($K126*'fnd base rates'!G$14)
+($M126*'fnd base rates'!G$16)
+($N126*'fnd base rates'!G$17)
+($O126*'fnd base rates'!G$18)
+($P126*VLOOKUP($S126+12,rate_basefnd,7)))
*$R126</f>
        <v>401.95118880000001</v>
      </c>
      <c r="Z126" s="68">
        <f>(($D126*'fnd base rates'!H$7)
+($E126*'fnd base rates'!H$8)
+($F126*'fnd base rates'!H$9)
+($G126*'fnd base rates'!H$10)
+($H126*'fnd base rates'!H$11)
+($I126*'fnd base rates'!H$12)
+($J126*'fnd base rates'!H$13)
+($K126*'fnd base rates'!H$14)
+($M126*'fnd base rates'!H$16)
+($N126*'fnd base rates'!H$17)
+($O126*'fnd base rates'!H$18)
+($P126*VLOOKUP($S126+12,rate_basefnd,8)))</f>
        <v>1500.568</v>
      </c>
      <c r="AA126" s="68">
        <f>(($D126*'fnd base rates'!I$7)
+($E126*'fnd base rates'!I$8)
+($F126*'fnd base rates'!I$9)
+($G126*'fnd base rates'!I$10)
+($H126*'fnd base rates'!I$11)
+($I126*'fnd base rates'!I$12)
+($J126*'fnd base rates'!I$13)
+($K126*'fnd base rates'!I$14)
+($M126*'fnd base rates'!I$16)
+($N126*'fnd base rates'!I$17)
+($O126*'fnd base rates'!I$18)
+($P126*VLOOKUP($S126+12,rate_basefnd,9)))
*$R126</f>
        <v>1005.2884800000002</v>
      </c>
      <c r="AB126" s="68">
        <f>(($D126*'fnd base rates'!J$7)
+($E126*'fnd base rates'!J$8)
+($F126*'fnd base rates'!J$9)
+($G126*'fnd base rates'!J$10)
+($H126*'fnd base rates'!J$11)
+($I126*'fnd base rates'!J$12)
+($J126*'fnd base rates'!J$13)
+($K126*'fnd base rates'!J$14)
+($M126*'fnd base rates'!J$16)
+($N126*'fnd base rates'!J$17)
+($O126*'fnd base rates'!J$18)
+($P126*VLOOKUP($S126+12,rate_basefnd,10)))
*$R126</f>
        <v>990.98586000000012</v>
      </c>
      <c r="AC126" s="68">
        <f>(($D126*'fnd base rates'!K$7)
+($E126*'fnd base rates'!K$8)
+($F126*'fnd base rates'!K$9)
+($G126*'fnd base rates'!K$10)
+($H126*'fnd base rates'!K$11)
+($I126*'fnd base rates'!K$12)
+($J126*'fnd base rates'!K$13)
+($K126*'fnd base rates'!K$14)
+($M126*'fnd base rates'!K$16)
+($N126*'fnd base rates'!K$17)
+($O126*'fnd base rates'!K$18)
+($P126*VLOOKUP($S126+12,rate_basefnd,11)))
*$R126</f>
        <v>2820.7568520000004</v>
      </c>
      <c r="AD126" s="68">
        <f>(($D126*'fnd base rates'!L$7)
+($E126*'fnd base rates'!L$8)
+($F126*'fnd base rates'!L$9)
+($G126*'fnd base rates'!L$10)
+($H126*'fnd base rates'!L$11)
+($I126*'fnd base rates'!L$12)
+($J126*'fnd base rates'!L$13)
+($K126*'fnd base rates'!L$14)
+($M126*'fnd base rates'!L$16)
+($N126*'fnd base rates'!L$17)
+($O126*'fnd base rates'!L$18)
+($P126*VLOOKUP($S126+12,rate_basefnd,12)))</f>
        <v>4594.8975999999993</v>
      </c>
      <c r="AE126" s="68">
        <f>(($D126*'fnd base rates'!M$7)
+($E126*'fnd base rates'!M$8)
+($F126*'fnd base rates'!M$9)
+($G126*'fnd base rates'!M$10)
+($H126*'fnd base rates'!M$11)
+($I126*'fnd base rates'!M$12)
+($J126*'fnd base rates'!M$13)
+($K126*'fnd base rates'!M$14)
+($M126*'fnd base rates'!M$16)
+($N126*'fnd base rates'!M$17)
+($O126*'fnd base rates'!M$18)
+($P126*VLOOKUP($S126+12,rate_basefnd,13)))</f>
        <v>0</v>
      </c>
      <c r="AF126" s="3">
        <f t="shared" si="15"/>
        <v>26876.729806400002</v>
      </c>
      <c r="AH126" s="205">
        <f t="shared" si="16"/>
        <v>428035016</v>
      </c>
      <c r="AI126" s="3" t="str">
        <f t="shared" si="20"/>
        <v>428</v>
      </c>
      <c r="AJ126" s="1" t="str">
        <f t="shared" si="21"/>
        <v>035</v>
      </c>
      <c r="AK126" s="1" t="str">
        <f t="shared" si="22"/>
        <v>016</v>
      </c>
      <c r="AL126" s="3">
        <f t="shared" si="17"/>
        <v>1</v>
      </c>
      <c r="AM126" s="3">
        <f t="shared" si="27"/>
        <v>2</v>
      </c>
      <c r="AN126" s="3">
        <f t="shared" si="23"/>
        <v>26876.729806400002</v>
      </c>
      <c r="AO126" s="3">
        <f t="shared" si="24"/>
        <v>13438</v>
      </c>
      <c r="AP126" s="3">
        <f t="shared" si="18"/>
        <v>1487</v>
      </c>
      <c r="AQ126" s="3">
        <v>11951</v>
      </c>
      <c r="AS126" s="68"/>
      <c r="AT126" s="68"/>
      <c r="AX126" s="4">
        <f t="shared" si="25"/>
        <v>0</v>
      </c>
      <c r="AZ126" s="4">
        <f t="shared" si="26"/>
        <v>0</v>
      </c>
      <c r="BB126" s="4"/>
    </row>
    <row r="127" spans="1:54" s="3" customFormat="1">
      <c r="A127" s="205" t="str">
        <f t="shared" si="19"/>
        <v>428</v>
      </c>
      <c r="B127" s="1">
        <v>428035035</v>
      </c>
      <c r="C127" s="7" t="s">
        <v>37</v>
      </c>
      <c r="D127" s="8">
        <f>'fnd enro'!D127</f>
        <v>0</v>
      </c>
      <c r="E127" s="8">
        <f>'fnd enro'!E127</f>
        <v>0</v>
      </c>
      <c r="F127" s="8">
        <f>'fnd enro'!F127</f>
        <v>170</v>
      </c>
      <c r="G127" s="8">
        <f>'fnd enro'!G127</f>
        <v>831</v>
      </c>
      <c r="H127" s="8">
        <f>'fnd enro'!H127</f>
        <v>458</v>
      </c>
      <c r="I127" s="8">
        <f>'fnd enro'!I127</f>
        <v>426</v>
      </c>
      <c r="J127" s="8">
        <f>'fnd enro'!J127</f>
        <v>0</v>
      </c>
      <c r="K127" s="9">
        <f>'fnd enro'!K127</f>
        <v>75.400000000000006</v>
      </c>
      <c r="L127" s="8">
        <f>'fnd enro'!L127</f>
        <v>0</v>
      </c>
      <c r="M127" s="8">
        <f>'fnd enro'!M127</f>
        <v>136</v>
      </c>
      <c r="N127" s="8">
        <f>'fnd enro'!N127</f>
        <v>23</v>
      </c>
      <c r="O127" s="8">
        <f>'fnd enro'!O127</f>
        <v>10</v>
      </c>
      <c r="P127" s="8">
        <f>'fnd enro'!P127</f>
        <v>1307</v>
      </c>
      <c r="Q127" s="8">
        <f>'fnd enro'!R127</f>
        <v>1885</v>
      </c>
      <c r="R127" s="9">
        <f t="shared" si="14"/>
        <v>1.0860000000000001</v>
      </c>
      <c r="S127" s="8">
        <f>VALUE('fnd enro'!Q127)</f>
        <v>11</v>
      </c>
      <c r="T127" s="1"/>
      <c r="U127" s="68">
        <f>(($D127*'fnd base rates'!C$7)
+($E127*'fnd base rates'!C$8)
+($F127*'fnd base rates'!C$9)
+($G127*'fnd base rates'!C$10)
+($H127*'fnd base rates'!C$11)
+($I127*'fnd base rates'!C$12)
+($J127*'fnd base rates'!C$13)
+($K127*'fnd base rates'!C$14)
+($M127*'fnd base rates'!C$16)
+($N127*'fnd base rates'!C$17)
+($O127*'fnd base rates'!C$18)
+($P127*VLOOKUP($S127+12,rate_basefnd,3)))
*$R127</f>
        <v>1433214.8035920002</v>
      </c>
      <c r="V127" s="68">
        <f>(($D127*'fnd base rates'!D$7)
+($E127*'fnd base rates'!D$8)
+($F127*'fnd base rates'!D$9)
+($G127*'fnd base rates'!D$10)
+($H127*'fnd base rates'!D$11)
+($I127*'fnd base rates'!D$12)
+($J127*'fnd base rates'!D$13)
+($K127*'fnd base rates'!D$14)
+($M127*'fnd base rates'!D$16)
+($N127*'fnd base rates'!D$17)
+($O127*'fnd base rates'!D$18)
+($P127*VLOOKUP($S127+12,rate_basefnd,4)))
*$R127</f>
        <v>2643905.9222400002</v>
      </c>
      <c r="W127" s="68">
        <f>(($D127*'fnd base rates'!E$7)
+($E127*'fnd base rates'!E$8)
+($F127*'fnd base rates'!E$9)
+($G127*'fnd base rates'!E$10)
+($H127*'fnd base rates'!E$11)
+($I127*'fnd base rates'!E$12)
+($J127*'fnd base rates'!E$13)
+($K127*'fnd base rates'!E$14)
+($M127*'fnd base rates'!E$16)
+($N127*'fnd base rates'!E$17)
+($O127*'fnd base rates'!E$18)
+($P127*VLOOKUP($S127+12,rate_basefnd,5)))
*$R127</f>
        <v>17879216.266608</v>
      </c>
      <c r="X127" s="68">
        <f>(($D127*'fnd base rates'!F$7)
+($E127*'fnd base rates'!F$8)
+($F127*'fnd base rates'!F$9)
+($G127*'fnd base rates'!F$10)
+($H127*'fnd base rates'!F$11)
+($I127*'fnd base rates'!F$12)
+($J127*'fnd base rates'!F$13)
+($K127*'fnd base rates'!F$14)
+($M127*'fnd base rates'!F$16)
+($N127*'fnd base rates'!F$17)
+($O127*'fnd base rates'!F$18)
+($P127*VLOOKUP($S127+12,rate_basefnd,6)))
*$R127</f>
        <v>2577133.4489879999</v>
      </c>
      <c r="Y127" s="68">
        <f>(($D127*'fnd base rates'!G$7)
+($E127*'fnd base rates'!G$8)
+($F127*'fnd base rates'!G$9)
+($G127*'fnd base rates'!G$10)
+($H127*'fnd base rates'!G$11)
+($I127*'fnd base rates'!G$12)
+($J127*'fnd base rates'!G$13)
+($K127*'fnd base rates'!G$14)
+($M127*'fnd base rates'!G$16)
+($N127*'fnd base rates'!G$17)
+($O127*'fnd base rates'!G$18)
+($P127*VLOOKUP($S127+12,rate_basefnd,7)))
*$R127</f>
        <v>789458.27786400006</v>
      </c>
      <c r="Z127" s="68">
        <f>(($D127*'fnd base rates'!H$7)
+($E127*'fnd base rates'!H$8)
+($F127*'fnd base rates'!H$9)
+($G127*'fnd base rates'!H$10)
+($H127*'fnd base rates'!H$11)
+($I127*'fnd base rates'!H$12)
+($J127*'fnd base rates'!H$13)
+($K127*'fnd base rates'!H$14)
+($M127*'fnd base rates'!H$16)
+($N127*'fnd base rates'!H$17)
+($O127*'fnd base rates'!H$18)
+($P127*VLOOKUP($S127+12,rate_basefnd,8)))</f>
        <v>1323804.76</v>
      </c>
      <c r="AA127" s="68">
        <f>(($D127*'fnd base rates'!I$7)
+($E127*'fnd base rates'!I$8)
+($F127*'fnd base rates'!I$9)
+($G127*'fnd base rates'!I$10)
+($H127*'fnd base rates'!I$11)
+($I127*'fnd base rates'!I$12)
+($J127*'fnd base rates'!I$13)
+($K127*'fnd base rates'!I$14)
+($M127*'fnd base rates'!I$16)
+($N127*'fnd base rates'!I$17)
+($O127*'fnd base rates'!I$18)
+($P127*VLOOKUP($S127+12,rate_basefnd,9)))
*$R127</f>
        <v>1296271.6783800002</v>
      </c>
      <c r="AB127" s="68">
        <f>(($D127*'fnd base rates'!J$7)
+($E127*'fnd base rates'!J$8)
+($F127*'fnd base rates'!J$9)
+($G127*'fnd base rates'!J$10)
+($H127*'fnd base rates'!J$11)
+($I127*'fnd base rates'!J$12)
+($J127*'fnd base rates'!J$13)
+($K127*'fnd base rates'!J$14)
+($M127*'fnd base rates'!J$16)
+($N127*'fnd base rates'!J$17)
+($O127*'fnd base rates'!J$18)
+($P127*VLOOKUP($S127+12,rate_basefnd,10)))
*$R127</f>
        <v>2391006.4089600001</v>
      </c>
      <c r="AC127" s="68">
        <f>(($D127*'fnd base rates'!K$7)
+($E127*'fnd base rates'!K$8)
+($F127*'fnd base rates'!K$9)
+($G127*'fnd base rates'!K$10)
+($H127*'fnd base rates'!K$11)
+($I127*'fnd base rates'!K$12)
+($J127*'fnd base rates'!K$13)
+($K127*'fnd base rates'!K$14)
+($M127*'fnd base rates'!K$16)
+($N127*'fnd base rates'!K$17)
+($O127*'fnd base rates'!K$18)
+($P127*VLOOKUP($S127+12,rate_basefnd,11)))
*$R127</f>
        <v>2647835.5806600009</v>
      </c>
      <c r="AD127" s="68">
        <f>(($D127*'fnd base rates'!L$7)
+($E127*'fnd base rates'!L$8)
+($F127*'fnd base rates'!L$9)
+($G127*'fnd base rates'!L$10)
+($H127*'fnd base rates'!L$11)
+($I127*'fnd base rates'!L$12)
+($J127*'fnd base rates'!L$13)
+($K127*'fnd base rates'!L$14)
+($M127*'fnd base rates'!L$16)
+($N127*'fnd base rates'!L$17)
+($O127*'fnd base rates'!L$18)
+($P127*VLOOKUP($S127+12,rate_basefnd,12)))</f>
        <v>5828032.317999999</v>
      </c>
      <c r="AE127" s="68">
        <f>(($D127*'fnd base rates'!M$7)
+($E127*'fnd base rates'!M$8)
+($F127*'fnd base rates'!M$9)
+($G127*'fnd base rates'!M$10)
+($H127*'fnd base rates'!M$11)
+($I127*'fnd base rates'!M$12)
+($J127*'fnd base rates'!M$13)
+($K127*'fnd base rates'!M$14)
+($M127*'fnd base rates'!M$16)
+($N127*'fnd base rates'!M$17)
+($O127*'fnd base rates'!M$18)
+($P127*VLOOKUP($S127+12,rate_basefnd,13)))</f>
        <v>0</v>
      </c>
      <c r="AF127" s="3">
        <f t="shared" si="15"/>
        <v>38809879.465291999</v>
      </c>
      <c r="AH127" s="205">
        <f t="shared" si="16"/>
        <v>428035035</v>
      </c>
      <c r="AI127" s="3" t="str">
        <f t="shared" si="20"/>
        <v>428</v>
      </c>
      <c r="AJ127" s="1" t="str">
        <f t="shared" si="21"/>
        <v>035</v>
      </c>
      <c r="AK127" s="1" t="str">
        <f t="shared" si="22"/>
        <v>035</v>
      </c>
      <c r="AL127" s="3">
        <f t="shared" si="17"/>
        <v>1</v>
      </c>
      <c r="AM127" s="3">
        <f t="shared" si="27"/>
        <v>1885</v>
      </c>
      <c r="AN127" s="3">
        <f t="shared" si="23"/>
        <v>38809879.465291999</v>
      </c>
      <c r="AO127" s="3">
        <f t="shared" si="24"/>
        <v>20589</v>
      </c>
      <c r="AP127" s="3">
        <f t="shared" si="18"/>
        <v>6124</v>
      </c>
      <c r="AQ127" s="3">
        <v>14465</v>
      </c>
      <c r="AS127" s="68"/>
      <c r="AT127" s="68"/>
      <c r="AX127" s="4">
        <f t="shared" si="25"/>
        <v>0</v>
      </c>
      <c r="AZ127" s="4">
        <f t="shared" si="26"/>
        <v>0</v>
      </c>
      <c r="BB127" s="4"/>
    </row>
    <row r="128" spans="1:54" s="3" customFormat="1">
      <c r="A128" s="205" t="str">
        <f t="shared" si="19"/>
        <v>428</v>
      </c>
      <c r="B128" s="1">
        <v>428035044</v>
      </c>
      <c r="C128" s="7" t="s">
        <v>37</v>
      </c>
      <c r="D128" s="8">
        <f>'fnd enro'!D128</f>
        <v>0</v>
      </c>
      <c r="E128" s="8">
        <f>'fnd enro'!E128</f>
        <v>0</v>
      </c>
      <c r="F128" s="8">
        <f>'fnd enro'!F128</f>
        <v>1</v>
      </c>
      <c r="G128" s="8">
        <f>'fnd enro'!G128</f>
        <v>8</v>
      </c>
      <c r="H128" s="8">
        <f>'fnd enro'!H128</f>
        <v>10</v>
      </c>
      <c r="I128" s="8">
        <f>'fnd enro'!I128</f>
        <v>8</v>
      </c>
      <c r="J128" s="8">
        <f>'fnd enro'!J128</f>
        <v>0</v>
      </c>
      <c r="K128" s="9">
        <f>'fnd enro'!K128</f>
        <v>1.08</v>
      </c>
      <c r="L128" s="8">
        <f>'fnd enro'!L128</f>
        <v>0</v>
      </c>
      <c r="M128" s="8">
        <f>'fnd enro'!M128</f>
        <v>0</v>
      </c>
      <c r="N128" s="8">
        <f>'fnd enro'!N128</f>
        <v>1</v>
      </c>
      <c r="O128" s="8">
        <f>'fnd enro'!O128</f>
        <v>0</v>
      </c>
      <c r="P128" s="8">
        <f>'fnd enro'!P128</f>
        <v>14</v>
      </c>
      <c r="Q128" s="8">
        <f>'fnd enro'!R128</f>
        <v>27</v>
      </c>
      <c r="R128" s="9">
        <f t="shared" si="14"/>
        <v>1.0860000000000001</v>
      </c>
      <c r="S128" s="8">
        <f>VALUE('fnd enro'!Q128)</f>
        <v>11</v>
      </c>
      <c r="T128" s="1"/>
      <c r="U128" s="68">
        <f>(($D128*'fnd base rates'!C$7)
+($E128*'fnd base rates'!C$8)
+($F128*'fnd base rates'!C$9)
+($G128*'fnd base rates'!C$10)
+($H128*'fnd base rates'!C$11)
+($I128*'fnd base rates'!C$12)
+($J128*'fnd base rates'!C$13)
+($K128*'fnd base rates'!C$14)
+($M128*'fnd base rates'!C$16)
+($N128*'fnd base rates'!C$17)
+($O128*'fnd base rates'!C$18)
+($P128*VLOOKUP($S128+12,rate_basefnd,3)))
*$R128</f>
        <v>19683.122726400004</v>
      </c>
      <c r="V128" s="68">
        <f>(($D128*'fnd base rates'!D$7)
+($E128*'fnd base rates'!D$8)
+($F128*'fnd base rates'!D$9)
+($G128*'fnd base rates'!D$10)
+($H128*'fnd base rates'!D$11)
+($I128*'fnd base rates'!D$12)
+($J128*'fnd base rates'!D$13)
+($K128*'fnd base rates'!D$14)
+($M128*'fnd base rates'!D$16)
+($N128*'fnd base rates'!D$17)
+($O128*'fnd base rates'!D$18)
+($P128*VLOOKUP($S128+12,rate_basefnd,4)))
*$R128</f>
        <v>34416.067620000002</v>
      </c>
      <c r="W128" s="68">
        <f>(($D128*'fnd base rates'!E$7)
+($E128*'fnd base rates'!E$8)
+($F128*'fnd base rates'!E$9)
+($G128*'fnd base rates'!E$10)
+($H128*'fnd base rates'!E$11)
+($I128*'fnd base rates'!E$12)
+($J128*'fnd base rates'!E$13)
+($K128*'fnd base rates'!E$14)
+($M128*'fnd base rates'!E$16)
+($N128*'fnd base rates'!E$17)
+($O128*'fnd base rates'!E$18)
+($P128*VLOOKUP($S128+12,rate_basefnd,5)))
*$R128</f>
        <v>223883.45207760003</v>
      </c>
      <c r="X128" s="68">
        <f>(($D128*'fnd base rates'!F$7)
+($E128*'fnd base rates'!F$8)
+($F128*'fnd base rates'!F$9)
+($G128*'fnd base rates'!F$10)
+($H128*'fnd base rates'!F$11)
+($I128*'fnd base rates'!F$12)
+($J128*'fnd base rates'!F$13)
+($K128*'fnd base rates'!F$14)
+($M128*'fnd base rates'!F$16)
+($N128*'fnd base rates'!F$17)
+($O128*'fnd base rates'!F$18)
+($P128*VLOOKUP($S128+12,rate_basefnd,6)))
*$R128</f>
        <v>34721.152821600001</v>
      </c>
      <c r="Y128" s="68">
        <f>(($D128*'fnd base rates'!G$7)
+($E128*'fnd base rates'!G$8)
+($F128*'fnd base rates'!G$9)
+($G128*'fnd base rates'!G$10)
+($H128*'fnd base rates'!G$11)
+($I128*'fnd base rates'!G$12)
+($J128*'fnd base rates'!G$13)
+($K128*'fnd base rates'!G$14)
+($M128*'fnd base rates'!G$16)
+($N128*'fnd base rates'!G$17)
+($O128*'fnd base rates'!G$18)
+($P128*VLOOKUP($S128+12,rate_basefnd,7)))
*$R128</f>
        <v>9797.2738488000014</v>
      </c>
      <c r="Z128" s="68">
        <f>(($D128*'fnd base rates'!H$7)
+($E128*'fnd base rates'!H$8)
+($F128*'fnd base rates'!H$9)
+($G128*'fnd base rates'!H$10)
+($H128*'fnd base rates'!H$11)
+($I128*'fnd base rates'!H$12)
+($J128*'fnd base rates'!H$13)
+($K128*'fnd base rates'!H$14)
+($M128*'fnd base rates'!H$16)
+($N128*'fnd base rates'!H$17)
+($O128*'fnd base rates'!H$18)
+($P128*VLOOKUP($S128+12,rate_basefnd,8)))</f>
        <v>19181.037999999997</v>
      </c>
      <c r="AA128" s="68">
        <f>(($D128*'fnd base rates'!I$7)
+($E128*'fnd base rates'!I$8)
+($F128*'fnd base rates'!I$9)
+($G128*'fnd base rates'!I$10)
+($H128*'fnd base rates'!I$11)
+($I128*'fnd base rates'!I$12)
+($J128*'fnd base rates'!I$13)
+($K128*'fnd base rates'!I$14)
+($M128*'fnd base rates'!I$16)
+($N128*'fnd base rates'!I$17)
+($O128*'fnd base rates'!I$18)
+($P128*VLOOKUP($S128+12,rate_basefnd,9)))
*$R128</f>
        <v>17230.9647</v>
      </c>
      <c r="AB128" s="68">
        <f>(($D128*'fnd base rates'!J$7)
+($E128*'fnd base rates'!J$8)
+($F128*'fnd base rates'!J$9)
+($G128*'fnd base rates'!J$10)
+($H128*'fnd base rates'!J$11)
+($I128*'fnd base rates'!J$12)
+($J128*'fnd base rates'!J$13)
+($K128*'fnd base rates'!J$14)
+($M128*'fnd base rates'!J$16)
+($N128*'fnd base rates'!J$17)
+($O128*'fnd base rates'!J$18)
+($P128*VLOOKUP($S128+12,rate_basefnd,10)))
*$R128</f>
        <v>29222.489820000003</v>
      </c>
      <c r="AC128" s="68">
        <f>(($D128*'fnd base rates'!K$7)
+($E128*'fnd base rates'!K$8)
+($F128*'fnd base rates'!K$9)
+($G128*'fnd base rates'!K$10)
+($H128*'fnd base rates'!K$11)
+($I128*'fnd base rates'!K$12)
+($J128*'fnd base rates'!K$13)
+($K128*'fnd base rates'!K$14)
+($M128*'fnd base rates'!K$16)
+($N128*'fnd base rates'!K$17)
+($O128*'fnd base rates'!K$18)
+($P128*VLOOKUP($S128+12,rate_basefnd,11)))
*$R128</f>
        <v>37825.382172000012</v>
      </c>
      <c r="AD128" s="68">
        <f>(($D128*'fnd base rates'!L$7)
+($E128*'fnd base rates'!L$8)
+($F128*'fnd base rates'!L$9)
+($G128*'fnd base rates'!L$10)
+($H128*'fnd base rates'!L$11)
+($I128*'fnd base rates'!L$12)
+($J128*'fnd base rates'!L$13)
+($K128*'fnd base rates'!L$14)
+($M128*'fnd base rates'!L$16)
+($N128*'fnd base rates'!L$17)
+($O128*'fnd base rates'!L$18)
+($P128*VLOOKUP($S128+12,rate_basefnd,12)))</f>
        <v>78045.747600000002</v>
      </c>
      <c r="AE128" s="68">
        <f>(($D128*'fnd base rates'!M$7)
+($E128*'fnd base rates'!M$8)
+($F128*'fnd base rates'!M$9)
+($G128*'fnd base rates'!M$10)
+($H128*'fnd base rates'!M$11)
+($I128*'fnd base rates'!M$12)
+($J128*'fnd base rates'!M$13)
+($K128*'fnd base rates'!M$14)
+($M128*'fnd base rates'!M$16)
+($N128*'fnd base rates'!M$17)
+($O128*'fnd base rates'!M$18)
+($P128*VLOOKUP($S128+12,rate_basefnd,13)))</f>
        <v>0</v>
      </c>
      <c r="AF128" s="3">
        <f t="shared" si="15"/>
        <v>504006.69138640008</v>
      </c>
      <c r="AH128" s="205">
        <f t="shared" si="16"/>
        <v>428035044</v>
      </c>
      <c r="AI128" s="3" t="str">
        <f t="shared" si="20"/>
        <v>428</v>
      </c>
      <c r="AJ128" s="1" t="str">
        <f t="shared" si="21"/>
        <v>035</v>
      </c>
      <c r="AK128" s="1" t="str">
        <f t="shared" si="22"/>
        <v>044</v>
      </c>
      <c r="AL128" s="3">
        <f t="shared" si="17"/>
        <v>1</v>
      </c>
      <c r="AM128" s="3">
        <f t="shared" si="27"/>
        <v>27</v>
      </c>
      <c r="AN128" s="3">
        <f t="shared" si="23"/>
        <v>504006.69138640008</v>
      </c>
      <c r="AO128" s="3">
        <f t="shared" si="24"/>
        <v>18667</v>
      </c>
      <c r="AP128" s="3">
        <f t="shared" si="18"/>
        <v>4809</v>
      </c>
      <c r="AQ128" s="3">
        <v>13858</v>
      </c>
      <c r="AS128" s="68"/>
      <c r="AT128" s="68"/>
      <c r="AX128" s="4">
        <f t="shared" si="25"/>
        <v>0</v>
      </c>
      <c r="AZ128" s="4">
        <f t="shared" si="26"/>
        <v>0</v>
      </c>
      <c r="BB128" s="4"/>
    </row>
    <row r="129" spans="1:54" s="3" customFormat="1">
      <c r="A129" s="205" t="str">
        <f t="shared" si="19"/>
        <v>428</v>
      </c>
      <c r="B129" s="1">
        <v>428035057</v>
      </c>
      <c r="C129" s="7" t="s">
        <v>37</v>
      </c>
      <c r="D129" s="8">
        <f>'fnd enro'!D129</f>
        <v>0</v>
      </c>
      <c r="E129" s="8">
        <f>'fnd enro'!E129</f>
        <v>0</v>
      </c>
      <c r="F129" s="8">
        <f>'fnd enro'!F129</f>
        <v>21</v>
      </c>
      <c r="G129" s="8">
        <f>'fnd enro'!G129</f>
        <v>95</v>
      </c>
      <c r="H129" s="8">
        <f>'fnd enro'!H129</f>
        <v>52</v>
      </c>
      <c r="I129" s="8">
        <f>'fnd enro'!I129</f>
        <v>27</v>
      </c>
      <c r="J129" s="8">
        <f>'fnd enro'!J129</f>
        <v>0</v>
      </c>
      <c r="K129" s="9">
        <f>'fnd enro'!K129</f>
        <v>7.8</v>
      </c>
      <c r="L129" s="8">
        <f>'fnd enro'!L129</f>
        <v>0</v>
      </c>
      <c r="M129" s="8">
        <f>'fnd enro'!M129</f>
        <v>33</v>
      </c>
      <c r="N129" s="8">
        <f>'fnd enro'!N129</f>
        <v>3</v>
      </c>
      <c r="O129" s="8">
        <f>'fnd enro'!O129</f>
        <v>1</v>
      </c>
      <c r="P129" s="8">
        <f>'fnd enro'!P129</f>
        <v>136</v>
      </c>
      <c r="Q129" s="8">
        <f>'fnd enro'!R129</f>
        <v>195</v>
      </c>
      <c r="R129" s="9">
        <f t="shared" si="14"/>
        <v>1.0860000000000001</v>
      </c>
      <c r="S129" s="8">
        <f>VALUE('fnd enro'!Q129)</f>
        <v>12</v>
      </c>
      <c r="T129" s="1"/>
      <c r="U129" s="68">
        <f>(($D129*'fnd base rates'!C$7)
+($E129*'fnd base rates'!C$8)
+($F129*'fnd base rates'!C$9)
+($G129*'fnd base rates'!C$10)
+($H129*'fnd base rates'!C$11)
+($I129*'fnd base rates'!C$12)
+($J129*'fnd base rates'!C$13)
+($K129*'fnd base rates'!C$14)
+($M129*'fnd base rates'!C$16)
+($N129*'fnd base rates'!C$17)
+($O129*'fnd base rates'!C$18)
+($P129*VLOOKUP($S129+12,rate_basefnd,3)))
*$R129</f>
        <v>153048.30104400002</v>
      </c>
      <c r="V129" s="68">
        <f>(($D129*'fnd base rates'!D$7)
+($E129*'fnd base rates'!D$8)
+($F129*'fnd base rates'!D$9)
+($G129*'fnd base rates'!D$10)
+($H129*'fnd base rates'!D$11)
+($I129*'fnd base rates'!D$12)
+($J129*'fnd base rates'!D$13)
+($K129*'fnd base rates'!D$14)
+($M129*'fnd base rates'!D$16)
+($N129*'fnd base rates'!D$17)
+($O129*'fnd base rates'!D$18)
+($P129*VLOOKUP($S129+12,rate_basefnd,4)))
*$R129</f>
        <v>288533.66022000002</v>
      </c>
      <c r="W129" s="68">
        <f>(($D129*'fnd base rates'!E$7)
+($E129*'fnd base rates'!E$8)
+($F129*'fnd base rates'!E$9)
+($G129*'fnd base rates'!E$10)
+($H129*'fnd base rates'!E$11)
+($I129*'fnd base rates'!E$12)
+($J129*'fnd base rates'!E$13)
+($K129*'fnd base rates'!E$14)
+($M129*'fnd base rates'!E$16)
+($N129*'fnd base rates'!E$17)
+($O129*'fnd base rates'!E$18)
+($P129*VLOOKUP($S129+12,rate_basefnd,5)))
*$R129</f>
        <v>1960311.804036</v>
      </c>
      <c r="X129" s="68">
        <f>(($D129*'fnd base rates'!F$7)
+($E129*'fnd base rates'!F$8)
+($F129*'fnd base rates'!F$9)
+($G129*'fnd base rates'!F$10)
+($H129*'fnd base rates'!F$11)
+($I129*'fnd base rates'!F$12)
+($J129*'fnd base rates'!F$13)
+($K129*'fnd base rates'!F$14)
+($M129*'fnd base rates'!F$16)
+($N129*'fnd base rates'!F$17)
+($O129*'fnd base rates'!F$18)
+($P129*VLOOKUP($S129+12,rate_basefnd,6)))
*$R129</f>
        <v>277088.82315600006</v>
      </c>
      <c r="Y129" s="68">
        <f>(($D129*'fnd base rates'!G$7)
+($E129*'fnd base rates'!G$8)
+($F129*'fnd base rates'!G$9)
+($G129*'fnd base rates'!G$10)
+($H129*'fnd base rates'!G$11)
+($I129*'fnd base rates'!G$12)
+($J129*'fnd base rates'!G$13)
+($K129*'fnd base rates'!G$14)
+($M129*'fnd base rates'!G$16)
+($N129*'fnd base rates'!G$17)
+($O129*'fnd base rates'!G$18)
+($P129*VLOOKUP($S129+12,rate_basefnd,7)))
*$R129</f>
        <v>87860.840448000017</v>
      </c>
      <c r="Z129" s="68">
        <f>(($D129*'fnd base rates'!H$7)
+($E129*'fnd base rates'!H$8)
+($F129*'fnd base rates'!H$9)
+($G129*'fnd base rates'!H$10)
+($H129*'fnd base rates'!H$11)
+($I129*'fnd base rates'!H$12)
+($J129*'fnd base rates'!H$13)
+($K129*'fnd base rates'!H$14)
+($M129*'fnd base rates'!H$16)
+($N129*'fnd base rates'!H$17)
+($O129*'fnd base rates'!H$18)
+($P129*VLOOKUP($S129+12,rate_basefnd,8)))</f>
        <v>134827.10999999999</v>
      </c>
      <c r="AA129" s="68">
        <f>(($D129*'fnd base rates'!I$7)
+($E129*'fnd base rates'!I$8)
+($F129*'fnd base rates'!I$9)
+($G129*'fnd base rates'!I$10)
+($H129*'fnd base rates'!I$11)
+($I129*'fnd base rates'!I$12)
+($J129*'fnd base rates'!I$13)
+($K129*'fnd base rates'!I$14)
+($M129*'fnd base rates'!I$16)
+($N129*'fnd base rates'!I$17)
+($O129*'fnd base rates'!I$18)
+($P129*VLOOKUP($S129+12,rate_basefnd,9)))
*$R129</f>
        <v>139824.73716000002</v>
      </c>
      <c r="AB129" s="68">
        <f>(($D129*'fnd base rates'!J$7)
+($E129*'fnd base rates'!J$8)
+($F129*'fnd base rates'!J$9)
+($G129*'fnd base rates'!J$10)
+($H129*'fnd base rates'!J$11)
+($I129*'fnd base rates'!J$12)
+($J129*'fnd base rates'!J$13)
+($K129*'fnd base rates'!J$14)
+($M129*'fnd base rates'!J$16)
+($N129*'fnd base rates'!J$17)
+($O129*'fnd base rates'!J$18)
+($P129*VLOOKUP($S129+12,rate_basefnd,10)))
*$R129</f>
        <v>261309.09546000001</v>
      </c>
      <c r="AC129" s="68">
        <f>(($D129*'fnd base rates'!K$7)
+($E129*'fnd base rates'!K$8)
+($F129*'fnd base rates'!K$9)
+($G129*'fnd base rates'!K$10)
+($H129*'fnd base rates'!K$11)
+($I129*'fnd base rates'!K$12)
+($J129*'fnd base rates'!K$13)
+($K129*'fnd base rates'!K$14)
+($M129*'fnd base rates'!K$16)
+($N129*'fnd base rates'!K$17)
+($O129*'fnd base rates'!K$18)
+($P129*VLOOKUP($S129+12,rate_basefnd,11)))
*$R129</f>
        <v>281020.73394000001</v>
      </c>
      <c r="AD129" s="68">
        <f>(($D129*'fnd base rates'!L$7)
+($E129*'fnd base rates'!L$8)
+($F129*'fnd base rates'!L$9)
+($G129*'fnd base rates'!L$10)
+($H129*'fnd base rates'!L$11)
+($I129*'fnd base rates'!L$12)
+($J129*'fnd base rates'!L$13)
+($K129*'fnd base rates'!L$14)
+($M129*'fnd base rates'!L$16)
+($N129*'fnd base rates'!L$17)
+($O129*'fnd base rates'!L$18)
+($P129*VLOOKUP($S129+12,rate_basefnd,12)))</f>
        <v>630608.76599999995</v>
      </c>
      <c r="AE129" s="68">
        <f>(($D129*'fnd base rates'!M$7)
+($E129*'fnd base rates'!M$8)
+($F129*'fnd base rates'!M$9)
+($G129*'fnd base rates'!M$10)
+($H129*'fnd base rates'!M$11)
+($I129*'fnd base rates'!M$12)
+($J129*'fnd base rates'!M$13)
+($K129*'fnd base rates'!M$14)
+($M129*'fnd base rates'!M$16)
+($N129*'fnd base rates'!M$17)
+($O129*'fnd base rates'!M$18)
+($P129*VLOOKUP($S129+12,rate_basefnd,13)))</f>
        <v>0</v>
      </c>
      <c r="AF129" s="3">
        <f t="shared" si="15"/>
        <v>4214433.8714640001</v>
      </c>
      <c r="AH129" s="205">
        <f t="shared" si="16"/>
        <v>428035057</v>
      </c>
      <c r="AI129" s="3" t="str">
        <f t="shared" si="20"/>
        <v>428</v>
      </c>
      <c r="AJ129" s="1" t="str">
        <f t="shared" si="21"/>
        <v>035</v>
      </c>
      <c r="AK129" s="1" t="str">
        <f t="shared" si="22"/>
        <v>057</v>
      </c>
      <c r="AL129" s="3">
        <f t="shared" si="17"/>
        <v>1</v>
      </c>
      <c r="AM129" s="3">
        <f t="shared" si="27"/>
        <v>195</v>
      </c>
      <c r="AN129" s="3">
        <f t="shared" si="23"/>
        <v>4214433.8714640001</v>
      </c>
      <c r="AO129" s="3">
        <f t="shared" si="24"/>
        <v>21612</v>
      </c>
      <c r="AP129" s="3">
        <f t="shared" si="18"/>
        <v>4234</v>
      </c>
      <c r="AQ129" s="3">
        <v>17378</v>
      </c>
      <c r="AS129" s="68"/>
      <c r="AT129" s="68"/>
      <c r="AX129" s="4">
        <f t="shared" si="25"/>
        <v>0</v>
      </c>
      <c r="AZ129" s="4">
        <f t="shared" si="26"/>
        <v>0</v>
      </c>
      <c r="BB129" s="4"/>
    </row>
    <row r="130" spans="1:54" s="3" customFormat="1">
      <c r="A130" s="205" t="str">
        <f t="shared" si="19"/>
        <v>428</v>
      </c>
      <c r="B130" s="1">
        <v>428035073</v>
      </c>
      <c r="C130" s="7" t="s">
        <v>37</v>
      </c>
      <c r="D130" s="8">
        <f>'fnd enro'!D130</f>
        <v>0</v>
      </c>
      <c r="E130" s="8">
        <f>'fnd enro'!E130</f>
        <v>0</v>
      </c>
      <c r="F130" s="8">
        <f>'fnd enro'!F130</f>
        <v>0</v>
      </c>
      <c r="G130" s="8">
        <f>'fnd enro'!G130</f>
        <v>7</v>
      </c>
      <c r="H130" s="8">
        <f>'fnd enro'!H130</f>
        <v>0</v>
      </c>
      <c r="I130" s="8">
        <f>'fnd enro'!I130</f>
        <v>8</v>
      </c>
      <c r="J130" s="8">
        <f>'fnd enro'!J130</f>
        <v>0</v>
      </c>
      <c r="K130" s="9">
        <f>'fnd enro'!K130</f>
        <v>0.6</v>
      </c>
      <c r="L130" s="8">
        <f>'fnd enro'!L130</f>
        <v>0</v>
      </c>
      <c r="M130" s="8">
        <f>'fnd enro'!M130</f>
        <v>1</v>
      </c>
      <c r="N130" s="8">
        <f>'fnd enro'!N130</f>
        <v>0</v>
      </c>
      <c r="O130" s="8">
        <f>'fnd enro'!O130</f>
        <v>1</v>
      </c>
      <c r="P130" s="8">
        <f>'fnd enro'!P130</f>
        <v>11</v>
      </c>
      <c r="Q130" s="8">
        <f>'fnd enro'!R130</f>
        <v>15</v>
      </c>
      <c r="R130" s="9">
        <f t="shared" si="14"/>
        <v>1.0860000000000001</v>
      </c>
      <c r="S130" s="8">
        <f>VALUE('fnd enro'!Q130)</f>
        <v>5</v>
      </c>
      <c r="T130" s="1"/>
      <c r="U130" s="68">
        <f>(($D130*'fnd base rates'!C$7)
+($E130*'fnd base rates'!C$8)
+($F130*'fnd base rates'!C$9)
+($G130*'fnd base rates'!C$10)
+($H130*'fnd base rates'!C$11)
+($I130*'fnd base rates'!C$12)
+($J130*'fnd base rates'!C$13)
+($K130*'fnd base rates'!C$14)
+($M130*'fnd base rates'!C$16)
+($N130*'fnd base rates'!C$17)
+($O130*'fnd base rates'!C$18)
+($P130*VLOOKUP($S130+12,rate_basefnd,3)))
*$R130</f>
        <v>10922.964108000002</v>
      </c>
      <c r="V130" s="68">
        <f>(($D130*'fnd base rates'!D$7)
+($E130*'fnd base rates'!D$8)
+($F130*'fnd base rates'!D$9)
+($G130*'fnd base rates'!D$10)
+($H130*'fnd base rates'!D$11)
+($I130*'fnd base rates'!D$12)
+($J130*'fnd base rates'!D$13)
+($K130*'fnd base rates'!D$14)
+($M130*'fnd base rates'!D$16)
+($N130*'fnd base rates'!D$17)
+($O130*'fnd base rates'!D$18)
+($P130*VLOOKUP($S130+12,rate_basefnd,4)))
*$R130</f>
        <v>18402.150540000002</v>
      </c>
      <c r="W130" s="68">
        <f>(($D130*'fnd base rates'!E$7)
+($E130*'fnd base rates'!E$8)
+($F130*'fnd base rates'!E$9)
+($G130*'fnd base rates'!E$10)
+($H130*'fnd base rates'!E$11)
+($I130*'fnd base rates'!E$12)
+($J130*'fnd base rates'!E$13)
+($K130*'fnd base rates'!E$14)
+($M130*'fnd base rates'!E$16)
+($N130*'fnd base rates'!E$17)
+($O130*'fnd base rates'!E$18)
+($P130*VLOOKUP($S130+12,rate_basefnd,5)))
*$R130</f>
        <v>123538.518612</v>
      </c>
      <c r="X130" s="68">
        <f>(($D130*'fnd base rates'!F$7)
+($E130*'fnd base rates'!F$8)
+($F130*'fnd base rates'!F$9)
+($G130*'fnd base rates'!F$10)
+($H130*'fnd base rates'!F$11)
+($I130*'fnd base rates'!F$12)
+($J130*'fnd base rates'!F$13)
+($K130*'fnd base rates'!F$14)
+($M130*'fnd base rates'!F$16)
+($N130*'fnd base rates'!F$17)
+($O130*'fnd base rates'!F$18)
+($P130*VLOOKUP($S130+12,rate_basefnd,6)))
*$R130</f>
        <v>19819.404431999999</v>
      </c>
      <c r="Y130" s="68">
        <f>(($D130*'fnd base rates'!G$7)
+($E130*'fnd base rates'!G$8)
+($F130*'fnd base rates'!G$9)
+($G130*'fnd base rates'!G$10)
+($H130*'fnd base rates'!G$11)
+($I130*'fnd base rates'!G$12)
+($J130*'fnd base rates'!G$13)
+($K130*'fnd base rates'!G$14)
+($M130*'fnd base rates'!G$16)
+($N130*'fnd base rates'!G$17)
+($O130*'fnd base rates'!G$18)
+($P130*VLOOKUP($S130+12,rate_basefnd,7)))
*$R130</f>
        <v>4982.6505360000001</v>
      </c>
      <c r="Z130" s="68">
        <f>(($D130*'fnd base rates'!H$7)
+($E130*'fnd base rates'!H$8)
+($F130*'fnd base rates'!H$9)
+($G130*'fnd base rates'!H$10)
+($H130*'fnd base rates'!H$11)
+($I130*'fnd base rates'!H$12)
+($J130*'fnd base rates'!H$13)
+($K130*'fnd base rates'!H$14)
+($M130*'fnd base rates'!H$16)
+($N130*'fnd base rates'!H$17)
+($O130*'fnd base rates'!H$18)
+($P130*VLOOKUP($S130+12,rate_basefnd,8)))</f>
        <v>12038.610000000002</v>
      </c>
      <c r="AA130" s="68">
        <f>(($D130*'fnd base rates'!I$7)
+($E130*'fnd base rates'!I$8)
+($F130*'fnd base rates'!I$9)
+($G130*'fnd base rates'!I$10)
+($H130*'fnd base rates'!I$11)
+($I130*'fnd base rates'!I$12)
+($J130*'fnd base rates'!I$13)
+($K130*'fnd base rates'!I$14)
+($M130*'fnd base rates'!I$16)
+($N130*'fnd base rates'!I$17)
+($O130*'fnd base rates'!I$18)
+($P130*VLOOKUP($S130+12,rate_basefnd,9)))
*$R130</f>
        <v>9376.578300000001</v>
      </c>
      <c r="AB130" s="68">
        <f>(($D130*'fnd base rates'!J$7)
+($E130*'fnd base rates'!J$8)
+($F130*'fnd base rates'!J$9)
+($G130*'fnd base rates'!J$10)
+($H130*'fnd base rates'!J$11)
+($I130*'fnd base rates'!J$12)
+($J130*'fnd base rates'!J$13)
+($K130*'fnd base rates'!J$14)
+($M130*'fnd base rates'!J$16)
+($N130*'fnd base rates'!J$17)
+($O130*'fnd base rates'!J$18)
+($P130*VLOOKUP($S130+12,rate_basefnd,10)))
*$R130</f>
        <v>15213.133260000001</v>
      </c>
      <c r="AC130" s="68">
        <f>(($D130*'fnd base rates'!K$7)
+($E130*'fnd base rates'!K$8)
+($F130*'fnd base rates'!K$9)
+($G130*'fnd base rates'!K$10)
+($H130*'fnd base rates'!K$11)
+($I130*'fnd base rates'!K$12)
+($J130*'fnd base rates'!K$13)
+($K130*'fnd base rates'!K$14)
+($M130*'fnd base rates'!K$16)
+($N130*'fnd base rates'!K$17)
+($O130*'fnd base rates'!K$18)
+($P130*VLOOKUP($S130+12,rate_basefnd,11)))
*$R130</f>
        <v>21343.038540000005</v>
      </c>
      <c r="AD130" s="68">
        <f>(($D130*'fnd base rates'!L$7)
+($E130*'fnd base rates'!L$8)
+($F130*'fnd base rates'!L$9)
+($G130*'fnd base rates'!L$10)
+($H130*'fnd base rates'!L$11)
+($I130*'fnd base rates'!L$12)
+($J130*'fnd base rates'!L$13)
+($K130*'fnd base rates'!L$14)
+($M130*'fnd base rates'!L$16)
+($N130*'fnd base rates'!L$17)
+($O130*'fnd base rates'!L$18)
+($P130*VLOOKUP($S130+12,rate_basefnd,12)))</f>
        <v>40879.052000000003</v>
      </c>
      <c r="AE130" s="68">
        <f>(($D130*'fnd base rates'!M$7)
+($E130*'fnd base rates'!M$8)
+($F130*'fnd base rates'!M$9)
+($G130*'fnd base rates'!M$10)
+($H130*'fnd base rates'!M$11)
+($I130*'fnd base rates'!M$12)
+($J130*'fnd base rates'!M$13)
+($K130*'fnd base rates'!M$14)
+($M130*'fnd base rates'!M$16)
+($N130*'fnd base rates'!M$17)
+($O130*'fnd base rates'!M$18)
+($P130*VLOOKUP($S130+12,rate_basefnd,13)))</f>
        <v>0</v>
      </c>
      <c r="AF130" s="3">
        <f t="shared" si="15"/>
        <v>276516.10032800003</v>
      </c>
      <c r="AH130" s="205">
        <f t="shared" si="16"/>
        <v>428035073</v>
      </c>
      <c r="AI130" s="3" t="str">
        <f t="shared" si="20"/>
        <v>428</v>
      </c>
      <c r="AJ130" s="1" t="str">
        <f t="shared" si="21"/>
        <v>035</v>
      </c>
      <c r="AK130" s="1" t="str">
        <f t="shared" si="22"/>
        <v>073</v>
      </c>
      <c r="AL130" s="3">
        <f t="shared" si="17"/>
        <v>1</v>
      </c>
      <c r="AM130" s="3">
        <f t="shared" si="27"/>
        <v>15</v>
      </c>
      <c r="AN130" s="3">
        <f t="shared" si="23"/>
        <v>276516.10032800003</v>
      </c>
      <c r="AO130" s="3">
        <f t="shared" si="24"/>
        <v>18434</v>
      </c>
      <c r="AP130" s="3">
        <f t="shared" si="18"/>
        <v>1299</v>
      </c>
      <c r="AQ130" s="3">
        <v>17135</v>
      </c>
      <c r="AS130" s="68"/>
      <c r="AT130" s="68"/>
      <c r="AX130" s="4">
        <f t="shared" si="25"/>
        <v>0</v>
      </c>
      <c r="AZ130" s="4">
        <f t="shared" si="26"/>
        <v>0</v>
      </c>
      <c r="BB130" s="4"/>
    </row>
    <row r="131" spans="1:54" s="3" customFormat="1">
      <c r="A131" s="205" t="str">
        <f t="shared" si="19"/>
        <v>428</v>
      </c>
      <c r="B131" s="1">
        <v>428035093</v>
      </c>
      <c r="C131" s="7" t="s">
        <v>37</v>
      </c>
      <c r="D131" s="8">
        <f>'fnd enro'!D131</f>
        <v>0</v>
      </c>
      <c r="E131" s="8">
        <f>'fnd enro'!E131</f>
        <v>0</v>
      </c>
      <c r="F131" s="8">
        <f>'fnd enro'!F131</f>
        <v>0</v>
      </c>
      <c r="G131" s="8">
        <f>'fnd enro'!G131</f>
        <v>6</v>
      </c>
      <c r="H131" s="8">
        <f>'fnd enro'!H131</f>
        <v>0</v>
      </c>
      <c r="I131" s="8">
        <f>'fnd enro'!I131</f>
        <v>1</v>
      </c>
      <c r="J131" s="8">
        <f>'fnd enro'!J131</f>
        <v>0</v>
      </c>
      <c r="K131" s="9">
        <f>'fnd enro'!K131</f>
        <v>0.28000000000000003</v>
      </c>
      <c r="L131" s="8">
        <f>'fnd enro'!L131</f>
        <v>0</v>
      </c>
      <c r="M131" s="8">
        <f>'fnd enro'!M131</f>
        <v>0</v>
      </c>
      <c r="N131" s="8">
        <f>'fnd enro'!N131</f>
        <v>0</v>
      </c>
      <c r="O131" s="8">
        <f>'fnd enro'!O131</f>
        <v>0</v>
      </c>
      <c r="P131" s="8">
        <f>'fnd enro'!P131</f>
        <v>7</v>
      </c>
      <c r="Q131" s="8">
        <f>'fnd enro'!R131</f>
        <v>7</v>
      </c>
      <c r="R131" s="9">
        <f t="shared" si="14"/>
        <v>1.0860000000000001</v>
      </c>
      <c r="S131" s="8">
        <f>VALUE('fnd enro'!Q131)</f>
        <v>11</v>
      </c>
      <c r="T131" s="1"/>
      <c r="U131" s="68">
        <f>(($D131*'fnd base rates'!C$7)
+($E131*'fnd base rates'!C$8)
+($F131*'fnd base rates'!C$9)
+($G131*'fnd base rates'!C$10)
+($H131*'fnd base rates'!C$11)
+($I131*'fnd base rates'!C$12)
+($J131*'fnd base rates'!C$13)
+($K131*'fnd base rates'!C$14)
+($M131*'fnd base rates'!C$16)
+($N131*'fnd base rates'!C$17)
+($O131*'fnd base rates'!C$18)
+($P131*VLOOKUP($S131+12,rate_basefnd,3)))
*$R131</f>
        <v>5538.3702023999995</v>
      </c>
      <c r="V131" s="68">
        <f>(($D131*'fnd base rates'!D$7)
+($E131*'fnd base rates'!D$8)
+($F131*'fnd base rates'!D$9)
+($G131*'fnd base rates'!D$10)
+($H131*'fnd base rates'!D$11)
+($I131*'fnd base rates'!D$12)
+($J131*'fnd base rates'!D$13)
+($K131*'fnd base rates'!D$14)
+($M131*'fnd base rates'!D$16)
+($N131*'fnd base rates'!D$17)
+($O131*'fnd base rates'!D$18)
+($P131*VLOOKUP($S131+12,rate_basefnd,4)))
*$R131</f>
        <v>11093.978700000001</v>
      </c>
      <c r="W131" s="68">
        <f>(($D131*'fnd base rates'!E$7)
+($E131*'fnd base rates'!E$8)
+($F131*'fnd base rates'!E$9)
+($G131*'fnd base rates'!E$10)
+($H131*'fnd base rates'!E$11)
+($I131*'fnd base rates'!E$12)
+($J131*'fnd base rates'!E$13)
+($K131*'fnd base rates'!E$14)
+($M131*'fnd base rates'!E$16)
+($N131*'fnd base rates'!E$17)
+($O131*'fnd base rates'!E$18)
+($P131*VLOOKUP($S131+12,rate_basefnd,5)))
*$R131</f>
        <v>79395.858801600014</v>
      </c>
      <c r="X131" s="68">
        <f>(($D131*'fnd base rates'!F$7)
+($E131*'fnd base rates'!F$8)
+($F131*'fnd base rates'!F$9)
+($G131*'fnd base rates'!F$10)
+($H131*'fnd base rates'!F$11)
+($I131*'fnd base rates'!F$12)
+($J131*'fnd base rates'!F$13)
+($K131*'fnd base rates'!F$14)
+($M131*'fnd base rates'!F$16)
+($N131*'fnd base rates'!F$17)
+($O131*'fnd base rates'!F$18)
+($P131*VLOOKUP($S131+12,rate_basefnd,6)))
*$R131</f>
        <v>10191.9466656</v>
      </c>
      <c r="Y131" s="68">
        <f>(($D131*'fnd base rates'!G$7)
+($E131*'fnd base rates'!G$8)
+($F131*'fnd base rates'!G$9)
+($G131*'fnd base rates'!G$10)
+($H131*'fnd base rates'!G$11)
+($I131*'fnd base rates'!G$12)
+($J131*'fnd base rates'!G$13)
+($K131*'fnd base rates'!G$14)
+($M131*'fnd base rates'!G$16)
+($N131*'fnd base rates'!G$17)
+($O131*'fnd base rates'!G$18)
+($P131*VLOOKUP($S131+12,rate_basefnd,7)))
*$R131</f>
        <v>3534.8027208000003</v>
      </c>
      <c r="Z131" s="68">
        <f>(($D131*'fnd base rates'!H$7)
+($E131*'fnd base rates'!H$8)
+($F131*'fnd base rates'!H$9)
+($G131*'fnd base rates'!H$10)
+($H131*'fnd base rates'!H$11)
+($I131*'fnd base rates'!H$12)
+($J131*'fnd base rates'!H$13)
+($K131*'fnd base rates'!H$14)
+($M131*'fnd base rates'!H$16)
+($N131*'fnd base rates'!H$17)
+($O131*'fnd base rates'!H$18)
+($P131*VLOOKUP($S131+12,rate_basefnd,8)))</f>
        <v>4717.3980000000001</v>
      </c>
      <c r="AA131" s="68">
        <f>(($D131*'fnd base rates'!I$7)
+($E131*'fnd base rates'!I$8)
+($F131*'fnd base rates'!I$9)
+($G131*'fnd base rates'!I$10)
+($H131*'fnd base rates'!I$11)
+($I131*'fnd base rates'!I$12)
+($J131*'fnd base rates'!I$13)
+($K131*'fnd base rates'!I$14)
+($M131*'fnd base rates'!I$16)
+($N131*'fnd base rates'!I$17)
+($O131*'fnd base rates'!I$18)
+($P131*VLOOKUP($S131+12,rate_basefnd,9)))
*$R131</f>
        <v>5300.9180399999996</v>
      </c>
      <c r="AB131" s="68">
        <f>(($D131*'fnd base rates'!J$7)
+($E131*'fnd base rates'!J$8)
+($F131*'fnd base rates'!J$9)
+($G131*'fnd base rates'!J$10)
+($H131*'fnd base rates'!J$11)
+($I131*'fnd base rates'!J$12)
+($J131*'fnd base rates'!J$13)
+($K131*'fnd base rates'!J$14)
+($M131*'fnd base rates'!J$16)
+($N131*'fnd base rates'!J$17)
+($O131*'fnd base rates'!J$18)
+($P131*VLOOKUP($S131+12,rate_basefnd,10)))
*$R131</f>
        <v>11327.04516</v>
      </c>
      <c r="AC131" s="68">
        <f>(($D131*'fnd base rates'!K$7)
+($E131*'fnd base rates'!K$8)
+($F131*'fnd base rates'!K$9)
+($G131*'fnd base rates'!K$10)
+($H131*'fnd base rates'!K$11)
+($I131*'fnd base rates'!K$12)
+($J131*'fnd base rates'!K$13)
+($K131*'fnd base rates'!K$14)
+($M131*'fnd base rates'!K$16)
+($N131*'fnd base rates'!K$17)
+($O131*'fnd base rates'!K$18)
+($P131*VLOOKUP($S131+12,rate_basefnd,11)))
*$R131</f>
        <v>9376.960572</v>
      </c>
      <c r="AD131" s="68">
        <f>(($D131*'fnd base rates'!L$7)
+($E131*'fnd base rates'!L$8)
+($F131*'fnd base rates'!L$9)
+($G131*'fnd base rates'!L$10)
+($H131*'fnd base rates'!L$11)
+($I131*'fnd base rates'!L$12)
+($J131*'fnd base rates'!L$13)
+($K131*'fnd base rates'!L$14)
+($M131*'fnd base rates'!L$16)
+($N131*'fnd base rates'!L$17)
+($O131*'fnd base rates'!L$18)
+($P131*VLOOKUP($S131+12,rate_basefnd,12)))</f>
        <v>23568.211600000002</v>
      </c>
      <c r="AE131" s="68">
        <f>(($D131*'fnd base rates'!M$7)
+($E131*'fnd base rates'!M$8)
+($F131*'fnd base rates'!M$9)
+($G131*'fnd base rates'!M$10)
+($H131*'fnd base rates'!M$11)
+($I131*'fnd base rates'!M$12)
+($J131*'fnd base rates'!M$13)
+($K131*'fnd base rates'!M$14)
+($M131*'fnd base rates'!M$16)
+($N131*'fnd base rates'!M$17)
+($O131*'fnd base rates'!M$18)
+($P131*VLOOKUP($S131+12,rate_basefnd,13)))</f>
        <v>0</v>
      </c>
      <c r="AF131" s="3">
        <f t="shared" si="15"/>
        <v>164045.49046240005</v>
      </c>
      <c r="AH131" s="205">
        <f t="shared" si="16"/>
        <v>428035093</v>
      </c>
      <c r="AI131" s="3" t="str">
        <f t="shared" si="20"/>
        <v>428</v>
      </c>
      <c r="AJ131" s="1" t="str">
        <f t="shared" si="21"/>
        <v>035</v>
      </c>
      <c r="AK131" s="1" t="str">
        <f t="shared" si="22"/>
        <v>093</v>
      </c>
      <c r="AL131" s="3">
        <f t="shared" si="17"/>
        <v>1</v>
      </c>
      <c r="AM131" s="3">
        <f t="shared" si="27"/>
        <v>7</v>
      </c>
      <c r="AN131" s="3">
        <f t="shared" si="23"/>
        <v>164045.49046240005</v>
      </c>
      <c r="AO131" s="3">
        <f t="shared" si="24"/>
        <v>23435</v>
      </c>
      <c r="AP131" s="3">
        <f t="shared" si="18"/>
        <v>11424</v>
      </c>
      <c r="AQ131" s="3">
        <v>12011</v>
      </c>
      <c r="AS131" s="68"/>
      <c r="AT131" s="68"/>
      <c r="AX131" s="4">
        <f t="shared" si="25"/>
        <v>0</v>
      </c>
      <c r="AZ131" s="4">
        <f t="shared" si="26"/>
        <v>0</v>
      </c>
      <c r="BB131" s="4"/>
    </row>
    <row r="132" spans="1:54" s="3" customFormat="1">
      <c r="A132" s="205" t="str">
        <f t="shared" si="19"/>
        <v>428</v>
      </c>
      <c r="B132" s="1">
        <v>428035128</v>
      </c>
      <c r="C132" s="7" t="s">
        <v>37</v>
      </c>
      <c r="D132" s="8">
        <f>'fnd enro'!D132</f>
        <v>0</v>
      </c>
      <c r="E132" s="8">
        <f>'fnd enro'!E132</f>
        <v>0</v>
      </c>
      <c r="F132" s="8">
        <f>'fnd enro'!F132</f>
        <v>0</v>
      </c>
      <c r="G132" s="8">
        <f>'fnd enro'!G132</f>
        <v>0</v>
      </c>
      <c r="H132" s="8">
        <f>'fnd enro'!H132</f>
        <v>1</v>
      </c>
      <c r="I132" s="8">
        <f>'fnd enro'!I132</f>
        <v>0</v>
      </c>
      <c r="J132" s="8">
        <f>'fnd enro'!J132</f>
        <v>0</v>
      </c>
      <c r="K132" s="9">
        <f>'fnd enro'!K132</f>
        <v>0.04</v>
      </c>
      <c r="L132" s="8">
        <f>'fnd enro'!L132</f>
        <v>0</v>
      </c>
      <c r="M132" s="8">
        <f>'fnd enro'!M132</f>
        <v>0</v>
      </c>
      <c r="N132" s="8">
        <f>'fnd enro'!N132</f>
        <v>0</v>
      </c>
      <c r="O132" s="8">
        <f>'fnd enro'!O132</f>
        <v>0</v>
      </c>
      <c r="P132" s="8">
        <f>'fnd enro'!P132</f>
        <v>0</v>
      </c>
      <c r="Q132" s="8">
        <f>'fnd enro'!R132</f>
        <v>1</v>
      </c>
      <c r="R132" s="9">
        <f t="shared" si="14"/>
        <v>1.0860000000000001</v>
      </c>
      <c r="S132" s="8">
        <f>VALUE('fnd enro'!Q132)</f>
        <v>10</v>
      </c>
      <c r="T132" s="1"/>
      <c r="U132" s="68">
        <f>(($D132*'fnd base rates'!C$7)
+($E132*'fnd base rates'!C$8)
+($F132*'fnd base rates'!C$9)
+($G132*'fnd base rates'!C$10)
+($H132*'fnd base rates'!C$11)
+($I132*'fnd base rates'!C$12)
+($J132*'fnd base rates'!C$13)
+($K132*'fnd base rates'!C$14)
+($M132*'fnd base rates'!C$16)
+($N132*'fnd base rates'!C$17)
+($O132*'fnd base rates'!C$18)
+($P132*VLOOKUP($S132+12,rate_basefnd,3)))
*$R132</f>
        <v>651.23206320000008</v>
      </c>
      <c r="V132" s="68">
        <f>(($D132*'fnd base rates'!D$7)
+($E132*'fnd base rates'!D$8)
+($F132*'fnd base rates'!D$9)
+($G132*'fnd base rates'!D$10)
+($H132*'fnd base rates'!D$11)
+($I132*'fnd base rates'!D$12)
+($J132*'fnd base rates'!D$13)
+($K132*'fnd base rates'!D$14)
+($M132*'fnd base rates'!D$16)
+($N132*'fnd base rates'!D$17)
+($O132*'fnd base rates'!D$18)
+($P132*VLOOKUP($S132+12,rate_basefnd,4)))
*$R132</f>
        <v>921.73164000000008</v>
      </c>
      <c r="W132" s="68">
        <f>(($D132*'fnd base rates'!E$7)
+($E132*'fnd base rates'!E$8)
+($F132*'fnd base rates'!E$9)
+($G132*'fnd base rates'!E$10)
+($H132*'fnd base rates'!E$11)
+($I132*'fnd base rates'!E$12)
+($J132*'fnd base rates'!E$13)
+($K132*'fnd base rates'!E$14)
+($M132*'fnd base rates'!E$16)
+($N132*'fnd base rates'!E$17)
+($O132*'fnd base rates'!E$18)
+($P132*VLOOKUP($S132+12,rate_basefnd,5)))
*$R132</f>
        <v>4184.0656488000004</v>
      </c>
      <c r="X132" s="68">
        <f>(($D132*'fnd base rates'!F$7)
+($E132*'fnd base rates'!F$8)
+($F132*'fnd base rates'!F$9)
+($G132*'fnd base rates'!F$10)
+($H132*'fnd base rates'!F$11)
+($I132*'fnd base rates'!F$12)
+($J132*'fnd base rates'!F$13)
+($K132*'fnd base rates'!F$14)
+($M132*'fnd base rates'!F$16)
+($N132*'fnd base rates'!F$17)
+($O132*'fnd base rates'!F$18)
+($P132*VLOOKUP($S132+12,rate_basefnd,6)))
*$R132</f>
        <v>1214.3791008000001</v>
      </c>
      <c r="Y132" s="68">
        <f>(($D132*'fnd base rates'!G$7)
+($E132*'fnd base rates'!G$8)
+($F132*'fnd base rates'!G$9)
+($G132*'fnd base rates'!G$10)
+($H132*'fnd base rates'!G$11)
+($I132*'fnd base rates'!G$12)
+($J132*'fnd base rates'!G$13)
+($K132*'fnd base rates'!G$14)
+($M132*'fnd base rates'!G$16)
+($N132*'fnd base rates'!G$17)
+($O132*'fnd base rates'!G$18)
+($P132*VLOOKUP($S132+12,rate_basefnd,7)))
*$R132</f>
        <v>203.7231744</v>
      </c>
      <c r="Z132" s="68">
        <f>(($D132*'fnd base rates'!H$7)
+($E132*'fnd base rates'!H$8)
+($F132*'fnd base rates'!H$9)
+($G132*'fnd base rates'!H$10)
+($H132*'fnd base rates'!H$11)
+($I132*'fnd base rates'!H$12)
+($J132*'fnd base rates'!H$13)
+($K132*'fnd base rates'!H$14)
+($M132*'fnd base rates'!H$16)
+($N132*'fnd base rates'!H$17)
+($O132*'fnd base rates'!H$18)
+($P132*VLOOKUP($S132+12,rate_basefnd,8)))</f>
        <v>581.30399999999997</v>
      </c>
      <c r="AA132" s="68">
        <f>(($D132*'fnd base rates'!I$7)
+($E132*'fnd base rates'!I$8)
+($F132*'fnd base rates'!I$9)
+($G132*'fnd base rates'!I$10)
+($H132*'fnd base rates'!I$11)
+($I132*'fnd base rates'!I$12)
+($J132*'fnd base rates'!I$13)
+($K132*'fnd base rates'!I$14)
+($M132*'fnd base rates'!I$16)
+($N132*'fnd base rates'!I$17)
+($O132*'fnd base rates'!I$18)
+($P132*VLOOKUP($S132+12,rate_basefnd,9)))
*$R132</f>
        <v>492.13176000000004</v>
      </c>
      <c r="AB132" s="68">
        <f>(($D132*'fnd base rates'!J$7)
+($E132*'fnd base rates'!J$8)
+($F132*'fnd base rates'!J$9)
+($G132*'fnd base rates'!J$10)
+($H132*'fnd base rates'!J$11)
+($I132*'fnd base rates'!J$12)
+($J132*'fnd base rates'!J$13)
+($K132*'fnd base rates'!J$14)
+($M132*'fnd base rates'!J$16)
+($N132*'fnd base rates'!J$17)
+($O132*'fnd base rates'!J$18)
+($P132*VLOOKUP($S132+12,rate_basefnd,10)))
*$R132</f>
        <v>299.75772000000001</v>
      </c>
      <c r="AC132" s="68">
        <f>(($D132*'fnd base rates'!K$7)
+($E132*'fnd base rates'!K$8)
+($F132*'fnd base rates'!K$9)
+($G132*'fnd base rates'!K$10)
+($H132*'fnd base rates'!K$11)
+($I132*'fnd base rates'!K$12)
+($J132*'fnd base rates'!K$13)
+($K132*'fnd base rates'!K$14)
+($M132*'fnd base rates'!K$16)
+($N132*'fnd base rates'!K$17)
+($O132*'fnd base rates'!K$18)
+($P132*VLOOKUP($S132+12,rate_basefnd,11)))
*$R132</f>
        <v>1429.7146559999999</v>
      </c>
      <c r="AD132" s="68">
        <f>(($D132*'fnd base rates'!L$7)
+($E132*'fnd base rates'!L$8)
+($F132*'fnd base rates'!L$9)
+($G132*'fnd base rates'!L$10)
+($H132*'fnd base rates'!L$11)
+($I132*'fnd base rates'!L$12)
+($J132*'fnd base rates'!L$13)
+($K132*'fnd base rates'!L$14)
+($M132*'fnd base rates'!L$16)
+($N132*'fnd base rates'!L$17)
+($O132*'fnd base rates'!L$18)
+($P132*VLOOKUP($S132+12,rate_basefnd,12)))</f>
        <v>2428.6587999999997</v>
      </c>
      <c r="AE132" s="68">
        <f>(($D132*'fnd base rates'!M$7)
+($E132*'fnd base rates'!M$8)
+($F132*'fnd base rates'!M$9)
+($G132*'fnd base rates'!M$10)
+($H132*'fnd base rates'!M$11)
+($I132*'fnd base rates'!M$12)
+($J132*'fnd base rates'!M$13)
+($K132*'fnd base rates'!M$14)
+($M132*'fnd base rates'!M$16)
+($N132*'fnd base rates'!M$17)
+($O132*'fnd base rates'!M$18)
+($P132*VLOOKUP($S132+12,rate_basefnd,13)))</f>
        <v>0</v>
      </c>
      <c r="AF132" s="3">
        <f t="shared" si="15"/>
        <v>12406.6985632</v>
      </c>
      <c r="AH132" s="205">
        <f t="shared" si="16"/>
        <v>428035128</v>
      </c>
      <c r="AI132" s="3" t="str">
        <f t="shared" si="20"/>
        <v>428</v>
      </c>
      <c r="AJ132" s="1" t="str">
        <f t="shared" si="21"/>
        <v>035</v>
      </c>
      <c r="AK132" s="1" t="str">
        <f t="shared" si="22"/>
        <v>128</v>
      </c>
      <c r="AL132" s="3">
        <f t="shared" si="17"/>
        <v>1</v>
      </c>
      <c r="AM132" s="3">
        <f t="shared" si="27"/>
        <v>1</v>
      </c>
      <c r="AN132" s="3">
        <f t="shared" si="23"/>
        <v>12406.6985632</v>
      </c>
      <c r="AO132" s="3">
        <f t="shared" si="24"/>
        <v>12407</v>
      </c>
      <c r="AP132" s="3">
        <f t="shared" si="18"/>
        <v>-4362</v>
      </c>
      <c r="AQ132" s="3">
        <v>16769</v>
      </c>
      <c r="AS132" s="68"/>
      <c r="AT132" s="68"/>
      <c r="AX132" s="4">
        <f t="shared" si="25"/>
        <v>0</v>
      </c>
      <c r="AZ132" s="4">
        <f t="shared" si="26"/>
        <v>0</v>
      </c>
      <c r="BB132" s="4"/>
    </row>
    <row r="133" spans="1:54" s="3" customFormat="1">
      <c r="A133" s="205" t="str">
        <f t="shared" si="19"/>
        <v>428</v>
      </c>
      <c r="B133" s="1">
        <v>428035149</v>
      </c>
      <c r="C133" s="7" t="s">
        <v>37</v>
      </c>
      <c r="D133" s="8">
        <f>'fnd enro'!D133</f>
        <v>0</v>
      </c>
      <c r="E133" s="8">
        <f>'fnd enro'!E133</f>
        <v>0</v>
      </c>
      <c r="F133" s="8">
        <f>'fnd enro'!F133</f>
        <v>0</v>
      </c>
      <c r="G133" s="8">
        <f>'fnd enro'!G133</f>
        <v>0</v>
      </c>
      <c r="H133" s="8">
        <f>'fnd enro'!H133</f>
        <v>0</v>
      </c>
      <c r="I133" s="8">
        <f>'fnd enro'!I133</f>
        <v>1</v>
      </c>
      <c r="J133" s="8">
        <f>'fnd enro'!J133</f>
        <v>0</v>
      </c>
      <c r="K133" s="9">
        <f>'fnd enro'!K133</f>
        <v>0.04</v>
      </c>
      <c r="L133" s="8">
        <f>'fnd enro'!L133</f>
        <v>0</v>
      </c>
      <c r="M133" s="8">
        <f>'fnd enro'!M133</f>
        <v>0</v>
      </c>
      <c r="N133" s="8">
        <f>'fnd enro'!N133</f>
        <v>0</v>
      </c>
      <c r="O133" s="8">
        <f>'fnd enro'!O133</f>
        <v>0</v>
      </c>
      <c r="P133" s="8">
        <f>'fnd enro'!P133</f>
        <v>1</v>
      </c>
      <c r="Q133" s="8">
        <f>'fnd enro'!R133</f>
        <v>1</v>
      </c>
      <c r="R133" s="9">
        <f t="shared" si="14"/>
        <v>1.0860000000000001</v>
      </c>
      <c r="S133" s="8">
        <f>VALUE('fnd enro'!Q133)</f>
        <v>12</v>
      </c>
      <c r="T133" s="1"/>
      <c r="U133" s="68">
        <f>(($D133*'fnd base rates'!C$7)
+($E133*'fnd base rates'!C$8)
+($F133*'fnd base rates'!C$9)
+($G133*'fnd base rates'!C$10)
+($H133*'fnd base rates'!C$11)
+($I133*'fnd base rates'!C$12)
+($J133*'fnd base rates'!C$13)
+($K133*'fnd base rates'!C$14)
+($M133*'fnd base rates'!C$16)
+($N133*'fnd base rates'!C$17)
+($O133*'fnd base rates'!C$18)
+($P133*VLOOKUP($S133+12,rate_basefnd,3)))
*$R133</f>
        <v>806.74726320000013</v>
      </c>
      <c r="V133" s="68">
        <f>(($D133*'fnd base rates'!D$7)
+($E133*'fnd base rates'!D$8)
+($F133*'fnd base rates'!D$9)
+($G133*'fnd base rates'!D$10)
+($H133*'fnd base rates'!D$11)
+($I133*'fnd base rates'!D$12)
+($J133*'fnd base rates'!D$13)
+($K133*'fnd base rates'!D$14)
+($M133*'fnd base rates'!D$16)
+($N133*'fnd base rates'!D$17)
+($O133*'fnd base rates'!D$18)
+($P133*VLOOKUP($S133+12,rate_basefnd,4)))
*$R133</f>
        <v>1658.5500600000003</v>
      </c>
      <c r="W133" s="68">
        <f>(($D133*'fnd base rates'!E$7)
+($E133*'fnd base rates'!E$8)
+($F133*'fnd base rates'!E$9)
+($G133*'fnd base rates'!E$10)
+($H133*'fnd base rates'!E$11)
+($I133*'fnd base rates'!E$12)
+($J133*'fnd base rates'!E$13)
+($K133*'fnd base rates'!E$14)
+($M133*'fnd base rates'!E$16)
+($N133*'fnd base rates'!E$17)
+($O133*'fnd base rates'!E$18)
+($P133*VLOOKUP($S133+12,rate_basefnd,5)))
*$R133</f>
        <v>13127.004148800001</v>
      </c>
      <c r="X133" s="68">
        <f>(($D133*'fnd base rates'!F$7)
+($E133*'fnd base rates'!F$8)
+($F133*'fnd base rates'!F$9)
+($G133*'fnd base rates'!F$10)
+($H133*'fnd base rates'!F$11)
+($I133*'fnd base rates'!F$12)
+($J133*'fnd base rates'!F$13)
+($K133*'fnd base rates'!F$14)
+($M133*'fnd base rates'!F$16)
+($N133*'fnd base rates'!F$17)
+($O133*'fnd base rates'!F$18)
+($P133*VLOOKUP($S133+12,rate_basefnd,6)))
*$R133</f>
        <v>1083.6681407999999</v>
      </c>
      <c r="Y133" s="68">
        <f>(($D133*'fnd base rates'!G$7)
+($E133*'fnd base rates'!G$8)
+($F133*'fnd base rates'!G$9)
+($G133*'fnd base rates'!G$10)
+($H133*'fnd base rates'!G$11)
+($I133*'fnd base rates'!G$12)
+($J133*'fnd base rates'!G$13)
+($K133*'fnd base rates'!G$14)
+($M133*'fnd base rates'!G$16)
+($N133*'fnd base rates'!G$17)
+($O133*'fnd base rates'!G$18)
+($P133*VLOOKUP($S133+12,rate_basefnd,7)))
*$R133</f>
        <v>547.18153440000003</v>
      </c>
      <c r="Z133" s="68">
        <f>(($D133*'fnd base rates'!H$7)
+($E133*'fnd base rates'!H$8)
+($F133*'fnd base rates'!H$9)
+($G133*'fnd base rates'!H$10)
+($H133*'fnd base rates'!H$11)
+($I133*'fnd base rates'!H$12)
+($J133*'fnd base rates'!H$13)
+($K133*'fnd base rates'!H$14)
+($M133*'fnd base rates'!H$16)
+($N133*'fnd base rates'!H$17)
+($O133*'fnd base rates'!H$18)
+($P133*VLOOKUP($S133+12,rate_basefnd,8)))</f>
        <v>968.524</v>
      </c>
      <c r="AA133" s="68">
        <f>(($D133*'fnd base rates'!I$7)
+($E133*'fnd base rates'!I$8)
+($F133*'fnd base rates'!I$9)
+($G133*'fnd base rates'!I$10)
+($H133*'fnd base rates'!I$11)
+($I133*'fnd base rates'!I$12)
+($J133*'fnd base rates'!I$13)
+($K133*'fnd base rates'!I$14)
+($M133*'fnd base rates'!I$16)
+($N133*'fnd base rates'!I$17)
+($O133*'fnd base rates'!I$18)
+($P133*VLOOKUP($S133+12,rate_basefnd,9)))
*$R133</f>
        <v>804.41106000000013</v>
      </c>
      <c r="AB133" s="68">
        <f>(($D133*'fnd base rates'!J$7)
+($E133*'fnd base rates'!J$8)
+($F133*'fnd base rates'!J$9)
+($G133*'fnd base rates'!J$10)
+($H133*'fnd base rates'!J$11)
+($I133*'fnd base rates'!J$12)
+($J133*'fnd base rates'!J$13)
+($K133*'fnd base rates'!J$14)
+($M133*'fnd base rates'!J$16)
+($N133*'fnd base rates'!J$17)
+($O133*'fnd base rates'!J$18)
+($P133*VLOOKUP($S133+12,rate_basefnd,10)))
*$R133</f>
        <v>2204.6777400000001</v>
      </c>
      <c r="AC133" s="68">
        <f>(($D133*'fnd base rates'!K$7)
+($E133*'fnd base rates'!K$8)
+($F133*'fnd base rates'!K$9)
+($G133*'fnd base rates'!K$10)
+($H133*'fnd base rates'!K$11)
+($I133*'fnd base rates'!K$12)
+($J133*'fnd base rates'!K$13)
+($K133*'fnd base rates'!K$14)
+($M133*'fnd base rates'!K$16)
+($N133*'fnd base rates'!K$17)
+($O133*'fnd base rates'!K$18)
+($P133*VLOOKUP($S133+12,rate_basefnd,11)))
*$R133</f>
        <v>1391.0421960000001</v>
      </c>
      <c r="AD133" s="68">
        <f>(($D133*'fnd base rates'!L$7)
+($E133*'fnd base rates'!L$8)
+($F133*'fnd base rates'!L$9)
+($G133*'fnd base rates'!L$10)
+($H133*'fnd base rates'!L$11)
+($I133*'fnd base rates'!L$12)
+($J133*'fnd base rates'!L$13)
+($K133*'fnd base rates'!L$14)
+($M133*'fnd base rates'!L$16)
+($N133*'fnd base rates'!L$17)
+($O133*'fnd base rates'!L$18)
+($P133*VLOOKUP($S133+12,rate_basefnd,12)))</f>
        <v>3408.8188</v>
      </c>
      <c r="AE133" s="68">
        <f>(($D133*'fnd base rates'!M$7)
+($E133*'fnd base rates'!M$8)
+($F133*'fnd base rates'!M$9)
+($G133*'fnd base rates'!M$10)
+($H133*'fnd base rates'!M$11)
+($I133*'fnd base rates'!M$12)
+($J133*'fnd base rates'!M$13)
+($K133*'fnd base rates'!M$14)
+($M133*'fnd base rates'!M$16)
+($N133*'fnd base rates'!M$17)
+($O133*'fnd base rates'!M$18)
+($P133*VLOOKUP($S133+12,rate_basefnd,13)))</f>
        <v>0</v>
      </c>
      <c r="AF133" s="3">
        <f t="shared" si="15"/>
        <v>26000.624943199997</v>
      </c>
      <c r="AH133" s="205">
        <f t="shared" si="16"/>
        <v>428035149</v>
      </c>
      <c r="AI133" s="3" t="str">
        <f t="shared" si="20"/>
        <v>428</v>
      </c>
      <c r="AJ133" s="1" t="str">
        <f t="shared" si="21"/>
        <v>035</v>
      </c>
      <c r="AK133" s="1" t="str">
        <f t="shared" si="22"/>
        <v>149</v>
      </c>
      <c r="AL133" s="3">
        <f t="shared" si="17"/>
        <v>1</v>
      </c>
      <c r="AM133" s="3">
        <f t="shared" si="27"/>
        <v>1</v>
      </c>
      <c r="AN133" s="3">
        <f t="shared" si="23"/>
        <v>26000.624943199997</v>
      </c>
      <c r="AO133" s="3">
        <f t="shared" si="24"/>
        <v>26001</v>
      </c>
      <c r="AP133" s="3">
        <f t="shared" si="18"/>
        <v>14050</v>
      </c>
      <c r="AQ133" s="3">
        <v>11951</v>
      </c>
      <c r="AS133" s="68"/>
      <c r="AT133" s="68"/>
      <c r="AX133" s="4">
        <f t="shared" si="25"/>
        <v>0</v>
      </c>
      <c r="AZ133" s="4">
        <f t="shared" si="26"/>
        <v>0</v>
      </c>
      <c r="BB133" s="4"/>
    </row>
    <row r="134" spans="1:54" s="3" customFormat="1">
      <c r="A134" s="205" t="str">
        <f t="shared" si="19"/>
        <v>428</v>
      </c>
      <c r="B134" s="1">
        <v>428035163</v>
      </c>
      <c r="C134" s="7" t="s">
        <v>37</v>
      </c>
      <c r="D134" s="8">
        <f>'fnd enro'!D134</f>
        <v>0</v>
      </c>
      <c r="E134" s="8">
        <f>'fnd enro'!E134</f>
        <v>0</v>
      </c>
      <c r="F134" s="8">
        <f>'fnd enro'!F134</f>
        <v>0</v>
      </c>
      <c r="G134" s="8">
        <f>'fnd enro'!G134</f>
        <v>3</v>
      </c>
      <c r="H134" s="8">
        <f>'fnd enro'!H134</f>
        <v>5</v>
      </c>
      <c r="I134" s="8">
        <f>'fnd enro'!I134</f>
        <v>3</v>
      </c>
      <c r="J134" s="8">
        <f>'fnd enro'!J134</f>
        <v>0</v>
      </c>
      <c r="K134" s="9">
        <f>'fnd enro'!K134</f>
        <v>0.44</v>
      </c>
      <c r="L134" s="8">
        <f>'fnd enro'!L134</f>
        <v>0</v>
      </c>
      <c r="M134" s="8">
        <f>'fnd enro'!M134</f>
        <v>0</v>
      </c>
      <c r="N134" s="8">
        <f>'fnd enro'!N134</f>
        <v>1</v>
      </c>
      <c r="O134" s="8">
        <f>'fnd enro'!O134</f>
        <v>0</v>
      </c>
      <c r="P134" s="8">
        <f>'fnd enro'!P134</f>
        <v>9</v>
      </c>
      <c r="Q134" s="8">
        <f>'fnd enro'!R134</f>
        <v>11</v>
      </c>
      <c r="R134" s="9">
        <f t="shared" si="14"/>
        <v>1.0860000000000001</v>
      </c>
      <c r="S134" s="8">
        <f>VALUE('fnd enro'!Q134)</f>
        <v>11</v>
      </c>
      <c r="T134" s="1"/>
      <c r="U134" s="68">
        <f>(($D134*'fnd base rates'!C$7)
+($E134*'fnd base rates'!C$8)
+($F134*'fnd base rates'!C$9)
+($G134*'fnd base rates'!C$10)
+($H134*'fnd base rates'!C$11)
+($I134*'fnd base rates'!C$12)
+($J134*'fnd base rates'!C$13)
+($K134*'fnd base rates'!C$14)
+($M134*'fnd base rates'!C$16)
+($N134*'fnd base rates'!C$17)
+($O134*'fnd base rates'!C$18)
+($P134*VLOOKUP($S134+12,rate_basefnd,3)))
*$R134</f>
        <v>8563.5913152000012</v>
      </c>
      <c r="V134" s="68">
        <f>(($D134*'fnd base rates'!D$7)
+($E134*'fnd base rates'!D$8)
+($F134*'fnd base rates'!D$9)
+($G134*'fnd base rates'!D$10)
+($H134*'fnd base rates'!D$11)
+($I134*'fnd base rates'!D$12)
+($J134*'fnd base rates'!D$13)
+($K134*'fnd base rates'!D$14)
+($M134*'fnd base rates'!D$16)
+($N134*'fnd base rates'!D$17)
+($O134*'fnd base rates'!D$18)
+($P134*VLOOKUP($S134+12,rate_basefnd,4)))
*$R134</f>
        <v>16352.74908</v>
      </c>
      <c r="W134" s="68">
        <f>(($D134*'fnd base rates'!E$7)
+($E134*'fnd base rates'!E$8)
+($F134*'fnd base rates'!E$9)
+($G134*'fnd base rates'!E$10)
+($H134*'fnd base rates'!E$11)
+($I134*'fnd base rates'!E$12)
+($J134*'fnd base rates'!E$13)
+($K134*'fnd base rates'!E$14)
+($M134*'fnd base rates'!E$16)
+($N134*'fnd base rates'!E$17)
+($O134*'fnd base rates'!E$18)
+($P134*VLOOKUP($S134+12,rate_basefnd,5)))
*$R134</f>
        <v>112777.19995680002</v>
      </c>
      <c r="X134" s="68">
        <f>(($D134*'fnd base rates'!F$7)
+($E134*'fnd base rates'!F$8)
+($F134*'fnd base rates'!F$9)
+($G134*'fnd base rates'!F$10)
+($H134*'fnd base rates'!F$11)
+($I134*'fnd base rates'!F$12)
+($J134*'fnd base rates'!F$13)
+($K134*'fnd base rates'!F$14)
+($M134*'fnd base rates'!F$16)
+($N134*'fnd base rates'!F$17)
+($O134*'fnd base rates'!F$18)
+($P134*VLOOKUP($S134+12,rate_basefnd,6)))
*$R134</f>
        <v>14122.638088800002</v>
      </c>
      <c r="Y134" s="68">
        <f>(($D134*'fnd base rates'!G$7)
+($E134*'fnd base rates'!G$8)
+($F134*'fnd base rates'!G$9)
+($G134*'fnd base rates'!G$10)
+($H134*'fnd base rates'!G$11)
+($I134*'fnd base rates'!G$12)
+($J134*'fnd base rates'!G$13)
+($K134*'fnd base rates'!G$14)
+($M134*'fnd base rates'!G$16)
+($N134*'fnd base rates'!G$17)
+($O134*'fnd base rates'!G$18)
+($P134*VLOOKUP($S134+12,rate_basefnd,7)))
*$R134</f>
        <v>5079.0855984000009</v>
      </c>
      <c r="Z134" s="68">
        <f>(($D134*'fnd base rates'!H$7)
+($E134*'fnd base rates'!H$8)
+($F134*'fnd base rates'!H$9)
+($G134*'fnd base rates'!H$10)
+($H134*'fnd base rates'!H$11)
+($I134*'fnd base rates'!H$12)
+($J134*'fnd base rates'!H$13)
+($K134*'fnd base rates'!H$14)
+($M134*'fnd base rates'!H$16)
+($N134*'fnd base rates'!H$17)
+($O134*'fnd base rates'!H$18)
+($P134*VLOOKUP($S134+12,rate_basefnd,8)))</f>
        <v>7968.7240000000002</v>
      </c>
      <c r="AA134" s="68">
        <f>(($D134*'fnd base rates'!I$7)
+($E134*'fnd base rates'!I$8)
+($F134*'fnd base rates'!I$9)
+($G134*'fnd base rates'!I$10)
+($H134*'fnd base rates'!I$11)
+($I134*'fnd base rates'!I$12)
+($J134*'fnd base rates'!I$13)
+($K134*'fnd base rates'!I$14)
+($M134*'fnd base rates'!I$16)
+($N134*'fnd base rates'!I$17)
+($O134*'fnd base rates'!I$18)
+($P134*VLOOKUP($S134+12,rate_basefnd,9)))
*$R134</f>
        <v>7941.038340000001</v>
      </c>
      <c r="AB134" s="68">
        <f>(($D134*'fnd base rates'!J$7)
+($E134*'fnd base rates'!J$8)
+($F134*'fnd base rates'!J$9)
+($G134*'fnd base rates'!J$10)
+($H134*'fnd base rates'!J$11)
+($I134*'fnd base rates'!J$12)
+($J134*'fnd base rates'!J$13)
+($K134*'fnd base rates'!J$14)
+($M134*'fnd base rates'!J$16)
+($N134*'fnd base rates'!J$17)
+($O134*'fnd base rates'!J$18)
+($P134*VLOOKUP($S134+12,rate_basefnd,10)))
*$R134</f>
        <v>16417.116300000002</v>
      </c>
      <c r="AC134" s="68">
        <f>(($D134*'fnd base rates'!K$7)
+($E134*'fnd base rates'!K$8)
+($F134*'fnd base rates'!K$9)
+($G134*'fnd base rates'!K$10)
+($H134*'fnd base rates'!K$11)
+($I134*'fnd base rates'!K$12)
+($J134*'fnd base rates'!K$13)
+($K134*'fnd base rates'!K$14)
+($M134*'fnd base rates'!K$16)
+($N134*'fnd base rates'!K$17)
+($O134*'fnd base rates'!K$18)
+($P134*VLOOKUP($S134+12,rate_basefnd,11)))
*$R134</f>
        <v>15735.679536000001</v>
      </c>
      <c r="AD134" s="68">
        <f>(($D134*'fnd base rates'!L$7)
+($E134*'fnd base rates'!L$8)
+($F134*'fnd base rates'!L$9)
+($G134*'fnd base rates'!L$10)
+($H134*'fnd base rates'!L$11)
+($I134*'fnd base rates'!L$12)
+($J134*'fnd base rates'!L$13)
+($K134*'fnd base rates'!L$14)
+($M134*'fnd base rates'!L$16)
+($N134*'fnd base rates'!L$17)
+($O134*'fnd base rates'!L$18)
+($P134*VLOOKUP($S134+12,rate_basefnd,12)))</f>
        <v>35905.926800000001</v>
      </c>
      <c r="AE134" s="68">
        <f>(($D134*'fnd base rates'!M$7)
+($E134*'fnd base rates'!M$8)
+($F134*'fnd base rates'!M$9)
+($G134*'fnd base rates'!M$10)
+($H134*'fnd base rates'!M$11)
+($I134*'fnd base rates'!M$12)
+($J134*'fnd base rates'!M$13)
+($K134*'fnd base rates'!M$14)
+($M134*'fnd base rates'!M$16)
+($N134*'fnd base rates'!M$17)
+($O134*'fnd base rates'!M$18)
+($P134*VLOOKUP($S134+12,rate_basefnd,13)))</f>
        <v>0</v>
      </c>
      <c r="AF134" s="3">
        <f t="shared" si="15"/>
        <v>240863.74901520001</v>
      </c>
      <c r="AH134" s="205">
        <f t="shared" si="16"/>
        <v>428035163</v>
      </c>
      <c r="AI134" s="3" t="str">
        <f t="shared" si="20"/>
        <v>428</v>
      </c>
      <c r="AJ134" s="1" t="str">
        <f t="shared" si="21"/>
        <v>035</v>
      </c>
      <c r="AK134" s="1" t="str">
        <f t="shared" si="22"/>
        <v>163</v>
      </c>
      <c r="AL134" s="3">
        <f t="shared" si="17"/>
        <v>1</v>
      </c>
      <c r="AM134" s="3">
        <f t="shared" si="27"/>
        <v>11</v>
      </c>
      <c r="AN134" s="3">
        <f t="shared" si="23"/>
        <v>240863.74901520001</v>
      </c>
      <c r="AO134" s="3">
        <f t="shared" si="24"/>
        <v>21897</v>
      </c>
      <c r="AP134" s="3">
        <f t="shared" si="18"/>
        <v>3004</v>
      </c>
      <c r="AQ134" s="3">
        <v>18893</v>
      </c>
      <c r="AS134" s="68"/>
      <c r="AT134" s="68"/>
      <c r="AX134" s="4">
        <f t="shared" si="25"/>
        <v>0</v>
      </c>
      <c r="AZ134" s="4">
        <f t="shared" si="26"/>
        <v>0</v>
      </c>
      <c r="BB134" s="4"/>
    </row>
    <row r="135" spans="1:54" s="3" customFormat="1">
      <c r="A135" s="205" t="str">
        <f t="shared" si="19"/>
        <v>428</v>
      </c>
      <c r="B135" s="1">
        <v>428035165</v>
      </c>
      <c r="C135" s="7" t="s">
        <v>37</v>
      </c>
      <c r="D135" s="8">
        <f>'fnd enro'!D135</f>
        <v>0</v>
      </c>
      <c r="E135" s="8">
        <f>'fnd enro'!E135</f>
        <v>0</v>
      </c>
      <c r="F135" s="8">
        <f>'fnd enro'!F135</f>
        <v>0</v>
      </c>
      <c r="G135" s="8">
        <f>'fnd enro'!G135</f>
        <v>1</v>
      </c>
      <c r="H135" s="8">
        <f>'fnd enro'!H135</f>
        <v>2</v>
      </c>
      <c r="I135" s="8">
        <f>'fnd enro'!I135</f>
        <v>1</v>
      </c>
      <c r="J135" s="8">
        <f>'fnd enro'!J135</f>
        <v>0</v>
      </c>
      <c r="K135" s="9">
        <f>'fnd enro'!K135</f>
        <v>0.16</v>
      </c>
      <c r="L135" s="8">
        <f>'fnd enro'!L135</f>
        <v>0</v>
      </c>
      <c r="M135" s="8">
        <f>'fnd enro'!M135</f>
        <v>0</v>
      </c>
      <c r="N135" s="8">
        <f>'fnd enro'!N135</f>
        <v>0</v>
      </c>
      <c r="O135" s="8">
        <f>'fnd enro'!O135</f>
        <v>0</v>
      </c>
      <c r="P135" s="8">
        <f>'fnd enro'!P135</f>
        <v>4</v>
      </c>
      <c r="Q135" s="8">
        <f>'fnd enro'!R135</f>
        <v>4</v>
      </c>
      <c r="R135" s="9">
        <f t="shared" si="14"/>
        <v>1.0860000000000001</v>
      </c>
      <c r="S135" s="8">
        <f>VALUE('fnd enro'!Q135)</f>
        <v>10</v>
      </c>
      <c r="T135" s="1"/>
      <c r="U135" s="68">
        <f>(($D135*'fnd base rates'!C$7)
+($E135*'fnd base rates'!C$8)
+($F135*'fnd base rates'!C$9)
+($G135*'fnd base rates'!C$10)
+($H135*'fnd base rates'!C$11)
+($I135*'fnd base rates'!C$12)
+($J135*'fnd base rates'!C$13)
+($K135*'fnd base rates'!C$14)
+($M135*'fnd base rates'!C$16)
+($N135*'fnd base rates'!C$17)
+($O135*'fnd base rates'!C$18)
+($P135*VLOOKUP($S135+12,rate_basefnd,3)))
*$R135</f>
        <v>3102.5334527999998</v>
      </c>
      <c r="V135" s="68">
        <f>(($D135*'fnd base rates'!D$7)
+($E135*'fnd base rates'!D$8)
+($F135*'fnd base rates'!D$9)
+($G135*'fnd base rates'!D$10)
+($H135*'fnd base rates'!D$11)
+($I135*'fnd base rates'!D$12)
+($J135*'fnd base rates'!D$13)
+($K135*'fnd base rates'!D$14)
+($M135*'fnd base rates'!D$16)
+($N135*'fnd base rates'!D$17)
+($O135*'fnd base rates'!D$18)
+($P135*VLOOKUP($S135+12,rate_basefnd,4)))
*$R135</f>
        <v>6044.7628800000002</v>
      </c>
      <c r="W135" s="68">
        <f>(($D135*'fnd base rates'!E$7)
+($E135*'fnd base rates'!E$8)
+($F135*'fnd base rates'!E$9)
+($G135*'fnd base rates'!E$10)
+($H135*'fnd base rates'!E$11)
+($I135*'fnd base rates'!E$12)
+($J135*'fnd base rates'!E$13)
+($K135*'fnd base rates'!E$14)
+($M135*'fnd base rates'!E$16)
+($N135*'fnd base rates'!E$17)
+($O135*'fnd base rates'!E$18)
+($P135*VLOOKUP($S135+12,rate_basefnd,5)))
*$R135</f>
        <v>42010.393075200001</v>
      </c>
      <c r="X135" s="68">
        <f>(($D135*'fnd base rates'!F$7)
+($E135*'fnd base rates'!F$8)
+($F135*'fnd base rates'!F$9)
+($G135*'fnd base rates'!F$10)
+($H135*'fnd base rates'!F$11)
+($I135*'fnd base rates'!F$12)
+($J135*'fnd base rates'!F$13)
+($K135*'fnd base rates'!F$14)
+($M135*'fnd base rates'!F$16)
+($N135*'fnd base rates'!F$17)
+($O135*'fnd base rates'!F$18)
+($P135*VLOOKUP($S135+12,rate_basefnd,6)))
*$R135</f>
        <v>5030.4727631999995</v>
      </c>
      <c r="Y135" s="68">
        <f>(($D135*'fnd base rates'!G$7)
+($E135*'fnd base rates'!G$8)
+($F135*'fnd base rates'!G$9)
+($G135*'fnd base rates'!G$10)
+($H135*'fnd base rates'!G$11)
+($I135*'fnd base rates'!G$12)
+($J135*'fnd base rates'!G$13)
+($K135*'fnd base rates'!G$14)
+($M135*'fnd base rates'!G$16)
+($N135*'fnd base rates'!G$17)
+($O135*'fnd base rates'!G$18)
+($P135*VLOOKUP($S135+12,rate_basefnd,7)))
*$R135</f>
        <v>1912.0350576000001</v>
      </c>
      <c r="Z135" s="68">
        <f>(($D135*'fnd base rates'!H$7)
+($E135*'fnd base rates'!H$8)
+($F135*'fnd base rates'!H$9)
+($G135*'fnd base rates'!H$10)
+($H135*'fnd base rates'!H$11)
+($I135*'fnd base rates'!H$12)
+($J135*'fnd base rates'!H$13)
+($K135*'fnd base rates'!H$14)
+($M135*'fnd base rates'!H$16)
+($N135*'fnd base rates'!H$17)
+($O135*'fnd base rates'!H$18)
+($P135*VLOOKUP($S135+12,rate_basefnd,8)))</f>
        <v>2820.8159999999998</v>
      </c>
      <c r="AA135" s="68">
        <f>(($D135*'fnd base rates'!I$7)
+($E135*'fnd base rates'!I$8)
+($F135*'fnd base rates'!I$9)
+($G135*'fnd base rates'!I$10)
+($H135*'fnd base rates'!I$11)
+($I135*'fnd base rates'!I$12)
+($J135*'fnd base rates'!I$13)
+($K135*'fnd base rates'!I$14)
+($M135*'fnd base rates'!I$16)
+($N135*'fnd base rates'!I$17)
+($O135*'fnd base rates'!I$18)
+($P135*VLOOKUP($S135+12,rate_basefnd,9)))
*$R135</f>
        <v>2921.5572000000002</v>
      </c>
      <c r="AB135" s="68">
        <f>(($D135*'fnd base rates'!J$7)
+($E135*'fnd base rates'!J$8)
+($F135*'fnd base rates'!J$9)
+($G135*'fnd base rates'!J$10)
+($H135*'fnd base rates'!J$11)
+($I135*'fnd base rates'!J$12)
+($J135*'fnd base rates'!J$13)
+($K135*'fnd base rates'!J$14)
+($M135*'fnd base rates'!J$16)
+($N135*'fnd base rates'!J$17)
+($O135*'fnd base rates'!J$18)
+($P135*VLOOKUP($S135+12,rate_basefnd,10)))
*$R135</f>
        <v>6317.2837200000013</v>
      </c>
      <c r="AC135" s="68">
        <f>(($D135*'fnd base rates'!K$7)
+($E135*'fnd base rates'!K$8)
+($F135*'fnd base rates'!K$9)
+($G135*'fnd base rates'!K$10)
+($H135*'fnd base rates'!K$11)
+($I135*'fnd base rates'!K$12)
+($J135*'fnd base rates'!K$13)
+($K135*'fnd base rates'!K$14)
+($M135*'fnd base rates'!K$16)
+($N135*'fnd base rates'!K$17)
+($O135*'fnd base rates'!K$18)
+($P135*VLOOKUP($S135+12,rate_basefnd,11)))
*$R135</f>
        <v>5581.4579040000008</v>
      </c>
      <c r="AD135" s="68">
        <f>(($D135*'fnd base rates'!L$7)
+($E135*'fnd base rates'!L$8)
+($F135*'fnd base rates'!L$9)
+($G135*'fnd base rates'!L$10)
+($H135*'fnd base rates'!L$11)
+($I135*'fnd base rates'!L$12)
+($J135*'fnd base rates'!L$13)
+($K135*'fnd base rates'!L$14)
+($M135*'fnd base rates'!L$16)
+($N135*'fnd base rates'!L$17)
+($O135*'fnd base rates'!L$18)
+($P135*VLOOKUP($S135+12,rate_basefnd,12)))</f>
        <v>13262.165199999999</v>
      </c>
      <c r="AE135" s="68">
        <f>(($D135*'fnd base rates'!M$7)
+($E135*'fnd base rates'!M$8)
+($F135*'fnd base rates'!M$9)
+($G135*'fnd base rates'!M$10)
+($H135*'fnd base rates'!M$11)
+($I135*'fnd base rates'!M$12)
+($J135*'fnd base rates'!M$13)
+($K135*'fnd base rates'!M$14)
+($M135*'fnd base rates'!M$16)
+($N135*'fnd base rates'!M$17)
+($O135*'fnd base rates'!M$18)
+($P135*VLOOKUP($S135+12,rate_basefnd,13)))</f>
        <v>0</v>
      </c>
      <c r="AF135" s="3">
        <f t="shared" si="15"/>
        <v>89003.477252800003</v>
      </c>
      <c r="AH135" s="205">
        <f t="shared" si="16"/>
        <v>428035165</v>
      </c>
      <c r="AI135" s="3" t="str">
        <f t="shared" si="20"/>
        <v>428</v>
      </c>
      <c r="AJ135" s="1" t="str">
        <f t="shared" si="21"/>
        <v>035</v>
      </c>
      <c r="AK135" s="1" t="str">
        <f t="shared" si="22"/>
        <v>165</v>
      </c>
      <c r="AL135" s="3">
        <f t="shared" si="17"/>
        <v>1</v>
      </c>
      <c r="AM135" s="3">
        <f t="shared" si="27"/>
        <v>4</v>
      </c>
      <c r="AN135" s="3">
        <f t="shared" si="23"/>
        <v>89003.477252800003</v>
      </c>
      <c r="AO135" s="3">
        <f t="shared" si="24"/>
        <v>22251</v>
      </c>
      <c r="AP135" s="3">
        <f t="shared" si="18"/>
        <v>3856</v>
      </c>
      <c r="AQ135" s="3">
        <v>18395</v>
      </c>
      <c r="AS135" s="68"/>
      <c r="AT135" s="68"/>
      <c r="AX135" s="4">
        <f t="shared" si="25"/>
        <v>0</v>
      </c>
      <c r="AZ135" s="4">
        <f t="shared" si="26"/>
        <v>0</v>
      </c>
      <c r="BB135" s="4"/>
    </row>
    <row r="136" spans="1:54" s="3" customFormat="1">
      <c r="A136" s="205" t="str">
        <f t="shared" si="19"/>
        <v>428</v>
      </c>
      <c r="B136" s="1">
        <v>428035189</v>
      </c>
      <c r="C136" s="7" t="s">
        <v>37</v>
      </c>
      <c r="D136" s="8">
        <f>'fnd enro'!D136</f>
        <v>0</v>
      </c>
      <c r="E136" s="8">
        <f>'fnd enro'!E136</f>
        <v>0</v>
      </c>
      <c r="F136" s="8">
        <f>'fnd enro'!F136</f>
        <v>0</v>
      </c>
      <c r="G136" s="8">
        <f>'fnd enro'!G136</f>
        <v>1</v>
      </c>
      <c r="H136" s="8">
        <f>'fnd enro'!H136</f>
        <v>1</v>
      </c>
      <c r="I136" s="8">
        <f>'fnd enro'!I136</f>
        <v>0</v>
      </c>
      <c r="J136" s="8">
        <f>'fnd enro'!J136</f>
        <v>0</v>
      </c>
      <c r="K136" s="9">
        <f>'fnd enro'!K136</f>
        <v>0.08</v>
      </c>
      <c r="L136" s="8">
        <f>'fnd enro'!L136</f>
        <v>0</v>
      </c>
      <c r="M136" s="8">
        <f>'fnd enro'!M136</f>
        <v>0</v>
      </c>
      <c r="N136" s="8">
        <f>'fnd enro'!N136</f>
        <v>0</v>
      </c>
      <c r="O136" s="8">
        <f>'fnd enro'!O136</f>
        <v>0</v>
      </c>
      <c r="P136" s="8">
        <f>'fnd enro'!P136</f>
        <v>2</v>
      </c>
      <c r="Q136" s="8">
        <f>'fnd enro'!R136</f>
        <v>2</v>
      </c>
      <c r="R136" s="9">
        <f t="shared" si="14"/>
        <v>1.0860000000000001</v>
      </c>
      <c r="S136" s="8">
        <f>VALUE('fnd enro'!Q136)</f>
        <v>3</v>
      </c>
      <c r="T136" s="1"/>
      <c r="U136" s="68">
        <f>(($D136*'fnd base rates'!C$7)
+($E136*'fnd base rates'!C$8)
+($F136*'fnd base rates'!C$9)
+($G136*'fnd base rates'!C$10)
+($H136*'fnd base rates'!C$11)
+($I136*'fnd base rates'!C$12)
+($J136*'fnd base rates'!C$13)
+($K136*'fnd base rates'!C$14)
+($M136*'fnd base rates'!C$16)
+($N136*'fnd base rates'!C$17)
+($O136*'fnd base rates'!C$18)
+($P136*VLOOKUP($S136+12,rate_basefnd,3)))
*$R136</f>
        <v>1442.4278064000002</v>
      </c>
      <c r="V136" s="68">
        <f>(($D136*'fnd base rates'!D$7)
+($E136*'fnd base rates'!D$8)
+($F136*'fnd base rates'!D$9)
+($G136*'fnd base rates'!D$10)
+($H136*'fnd base rates'!D$11)
+($I136*'fnd base rates'!D$12)
+($J136*'fnd base rates'!D$13)
+($K136*'fnd base rates'!D$14)
+($M136*'fnd base rates'!D$16)
+($N136*'fnd base rates'!D$17)
+($O136*'fnd base rates'!D$18)
+($P136*VLOOKUP($S136+12,rate_basefnd,4)))
*$R136</f>
        <v>2506.61832</v>
      </c>
      <c r="W136" s="68">
        <f>(($D136*'fnd base rates'!E$7)
+($E136*'fnd base rates'!E$8)
+($F136*'fnd base rates'!E$9)
+($G136*'fnd base rates'!E$10)
+($H136*'fnd base rates'!E$11)
+($I136*'fnd base rates'!E$12)
+($J136*'fnd base rates'!E$13)
+($K136*'fnd base rates'!E$14)
+($M136*'fnd base rates'!E$16)
+($N136*'fnd base rates'!E$17)
+($O136*'fnd base rates'!E$18)
+($P136*VLOOKUP($S136+12,rate_basefnd,5)))
*$R136</f>
        <v>15348.765537600002</v>
      </c>
      <c r="X136" s="68">
        <f>(($D136*'fnd base rates'!F$7)
+($E136*'fnd base rates'!F$8)
+($F136*'fnd base rates'!F$9)
+($G136*'fnd base rates'!F$10)
+($H136*'fnd base rates'!F$11)
+($I136*'fnd base rates'!F$12)
+($J136*'fnd base rates'!F$13)
+($K136*'fnd base rates'!F$14)
+($M136*'fnd base rates'!F$16)
+($N136*'fnd base rates'!F$17)
+($O136*'fnd base rates'!F$18)
+($P136*VLOOKUP($S136+12,rate_basefnd,6)))
*$R136</f>
        <v>2732.4255216000001</v>
      </c>
      <c r="Y136" s="68">
        <f>(($D136*'fnd base rates'!G$7)
+($E136*'fnd base rates'!G$8)
+($F136*'fnd base rates'!G$9)
+($G136*'fnd base rates'!G$10)
+($H136*'fnd base rates'!G$11)
+($I136*'fnd base rates'!G$12)
+($J136*'fnd base rates'!G$13)
+($K136*'fnd base rates'!G$14)
+($M136*'fnd base rates'!G$16)
+($N136*'fnd base rates'!G$17)
+($O136*'fnd base rates'!G$18)
+($P136*VLOOKUP($S136+12,rate_basefnd,7)))
*$R136</f>
        <v>707.48642880000011</v>
      </c>
      <c r="Z136" s="68">
        <f>(($D136*'fnd base rates'!H$7)
+($E136*'fnd base rates'!H$8)
+($F136*'fnd base rates'!H$9)
+($G136*'fnd base rates'!H$10)
+($H136*'fnd base rates'!H$11)
+($I136*'fnd base rates'!H$12)
+($J136*'fnd base rates'!H$13)
+($K136*'fnd base rates'!H$14)
+($M136*'fnd base rates'!H$16)
+($N136*'fnd base rates'!H$17)
+($O136*'fnd base rates'!H$18)
+($P136*VLOOKUP($S136+12,rate_basefnd,8)))</f>
        <v>1206.9479999999999</v>
      </c>
      <c r="AA136" s="68">
        <f>(($D136*'fnd base rates'!I$7)
+($E136*'fnd base rates'!I$8)
+($F136*'fnd base rates'!I$9)
+($G136*'fnd base rates'!I$10)
+($H136*'fnd base rates'!I$11)
+($I136*'fnd base rates'!I$12)
+($J136*'fnd base rates'!I$13)
+($K136*'fnd base rates'!I$14)
+($M136*'fnd base rates'!I$16)
+($N136*'fnd base rates'!I$17)
+($O136*'fnd base rates'!I$18)
+($P136*VLOOKUP($S136+12,rate_basefnd,9)))
*$R136</f>
        <v>1246.4022000000002</v>
      </c>
      <c r="AB136" s="68">
        <f>(($D136*'fnd base rates'!J$7)
+($E136*'fnd base rates'!J$8)
+($F136*'fnd base rates'!J$9)
+($G136*'fnd base rates'!J$10)
+($H136*'fnd base rates'!J$11)
+($I136*'fnd base rates'!J$12)
+($J136*'fnd base rates'!J$13)
+($K136*'fnd base rates'!J$14)
+($M136*'fnd base rates'!J$16)
+($N136*'fnd base rates'!J$17)
+($O136*'fnd base rates'!J$18)
+($P136*VLOOKUP($S136+12,rate_basefnd,10)))
*$R136</f>
        <v>1845.3855000000001</v>
      </c>
      <c r="AC136" s="68">
        <f>(($D136*'fnd base rates'!K$7)
+($E136*'fnd base rates'!K$8)
+($F136*'fnd base rates'!K$9)
+($G136*'fnd base rates'!K$10)
+($H136*'fnd base rates'!K$11)
+($I136*'fnd base rates'!K$12)
+($J136*'fnd base rates'!K$13)
+($K136*'fnd base rates'!K$14)
+($M136*'fnd base rates'!K$16)
+($N136*'fnd base rates'!K$17)
+($O136*'fnd base rates'!K$18)
+($P136*VLOOKUP($S136+12,rate_basefnd,11)))
*$R136</f>
        <v>2760.7010519999999</v>
      </c>
      <c r="AD136" s="68">
        <f>(($D136*'fnd base rates'!L$7)
+($E136*'fnd base rates'!L$8)
+($F136*'fnd base rates'!L$9)
+($G136*'fnd base rates'!L$10)
+($H136*'fnd base rates'!L$11)
+($I136*'fnd base rates'!L$12)
+($J136*'fnd base rates'!L$13)
+($K136*'fnd base rates'!L$14)
+($M136*'fnd base rates'!L$16)
+($N136*'fnd base rates'!L$17)
+($O136*'fnd base rates'!L$18)
+($P136*VLOOKUP($S136+12,rate_basefnd,12)))</f>
        <v>5809.2675999999992</v>
      </c>
      <c r="AE136" s="68">
        <f>(($D136*'fnd base rates'!M$7)
+($E136*'fnd base rates'!M$8)
+($F136*'fnd base rates'!M$9)
+($G136*'fnd base rates'!M$10)
+($H136*'fnd base rates'!M$11)
+($I136*'fnd base rates'!M$12)
+($J136*'fnd base rates'!M$13)
+($K136*'fnd base rates'!M$14)
+($M136*'fnd base rates'!M$16)
+($N136*'fnd base rates'!M$17)
+($O136*'fnd base rates'!M$18)
+($P136*VLOOKUP($S136+12,rate_basefnd,13)))</f>
        <v>0</v>
      </c>
      <c r="AF136" s="3">
        <f t="shared" si="15"/>
        <v>35606.427966400006</v>
      </c>
      <c r="AH136" s="205">
        <f t="shared" si="16"/>
        <v>428035189</v>
      </c>
      <c r="AI136" s="3" t="str">
        <f t="shared" si="20"/>
        <v>428</v>
      </c>
      <c r="AJ136" s="1" t="str">
        <f t="shared" si="21"/>
        <v>035</v>
      </c>
      <c r="AK136" s="1" t="str">
        <f t="shared" si="22"/>
        <v>189</v>
      </c>
      <c r="AL136" s="3">
        <f t="shared" si="17"/>
        <v>1</v>
      </c>
      <c r="AM136" s="3">
        <f t="shared" si="27"/>
        <v>2</v>
      </c>
      <c r="AN136" s="3">
        <f t="shared" si="23"/>
        <v>35606.427966400006</v>
      </c>
      <c r="AO136" s="3">
        <f t="shared" si="24"/>
        <v>17803</v>
      </c>
      <c r="AP136" s="3">
        <f t="shared" si="18"/>
        <v>5792</v>
      </c>
      <c r="AQ136" s="3">
        <v>12011</v>
      </c>
      <c r="AS136" s="68"/>
      <c r="AT136" s="68"/>
      <c r="AX136" s="4">
        <f t="shared" si="25"/>
        <v>0</v>
      </c>
      <c r="AZ136" s="4">
        <f t="shared" si="26"/>
        <v>0</v>
      </c>
      <c r="BB136" s="4"/>
    </row>
    <row r="137" spans="1:54" s="3" customFormat="1">
      <c r="A137" s="205" t="str">
        <f t="shared" si="19"/>
        <v>428</v>
      </c>
      <c r="B137" s="1">
        <v>428035220</v>
      </c>
      <c r="C137" s="7" t="s">
        <v>37</v>
      </c>
      <c r="D137" s="8">
        <f>'fnd enro'!D137</f>
        <v>0</v>
      </c>
      <c r="E137" s="8">
        <f>'fnd enro'!E137</f>
        <v>0</v>
      </c>
      <c r="F137" s="8">
        <f>'fnd enro'!F137</f>
        <v>0</v>
      </c>
      <c r="G137" s="8">
        <f>'fnd enro'!G137</f>
        <v>3</v>
      </c>
      <c r="H137" s="8">
        <f>'fnd enro'!H137</f>
        <v>3</v>
      </c>
      <c r="I137" s="8">
        <f>'fnd enro'!I137</f>
        <v>1</v>
      </c>
      <c r="J137" s="8">
        <f>'fnd enro'!J137</f>
        <v>0</v>
      </c>
      <c r="K137" s="9">
        <f>'fnd enro'!K137</f>
        <v>0.28000000000000003</v>
      </c>
      <c r="L137" s="8">
        <f>'fnd enro'!L137</f>
        <v>0</v>
      </c>
      <c r="M137" s="8">
        <f>'fnd enro'!M137</f>
        <v>0</v>
      </c>
      <c r="N137" s="8">
        <f>'fnd enro'!N137</f>
        <v>0</v>
      </c>
      <c r="O137" s="8">
        <f>'fnd enro'!O137</f>
        <v>0</v>
      </c>
      <c r="P137" s="8">
        <f>'fnd enro'!P137</f>
        <v>3</v>
      </c>
      <c r="Q137" s="8">
        <f>'fnd enro'!R137</f>
        <v>7</v>
      </c>
      <c r="R137" s="9">
        <f t="shared" si="14"/>
        <v>1.0860000000000001</v>
      </c>
      <c r="S137" s="8">
        <f>VALUE('fnd enro'!Q137)</f>
        <v>8</v>
      </c>
      <c r="T137" s="1"/>
      <c r="U137" s="68">
        <f>(($D137*'fnd base rates'!C$7)
+($E137*'fnd base rates'!C$8)
+($F137*'fnd base rates'!C$9)
+($G137*'fnd base rates'!C$10)
+($H137*'fnd base rates'!C$11)
+($I137*'fnd base rates'!C$12)
+($J137*'fnd base rates'!C$13)
+($K137*'fnd base rates'!C$14)
+($M137*'fnd base rates'!C$16)
+($N137*'fnd base rates'!C$17)
+($O137*'fnd base rates'!C$18)
+($P137*VLOOKUP($S137+12,rate_basefnd,3)))
*$R137</f>
        <v>4875.8884824000006</v>
      </c>
      <c r="V137" s="68">
        <f>(($D137*'fnd base rates'!D$7)
+($E137*'fnd base rates'!D$8)
+($F137*'fnd base rates'!D$9)
+($G137*'fnd base rates'!D$10)
+($H137*'fnd base rates'!D$11)
+($I137*'fnd base rates'!D$12)
+($J137*'fnd base rates'!D$13)
+($K137*'fnd base rates'!D$14)
+($M137*'fnd base rates'!D$16)
+($N137*'fnd base rates'!D$17)
+($O137*'fnd base rates'!D$18)
+($P137*VLOOKUP($S137+12,rate_basefnd,4)))
*$R137</f>
        <v>7955.2323600000009</v>
      </c>
      <c r="W137" s="68">
        <f>(($D137*'fnd base rates'!E$7)
+($E137*'fnd base rates'!E$8)
+($F137*'fnd base rates'!E$9)
+($G137*'fnd base rates'!E$10)
+($H137*'fnd base rates'!E$11)
+($I137*'fnd base rates'!E$12)
+($J137*'fnd base rates'!E$13)
+($K137*'fnd base rates'!E$14)
+($M137*'fnd base rates'!E$16)
+($N137*'fnd base rates'!E$17)
+($O137*'fnd base rates'!E$18)
+($P137*VLOOKUP($S137+12,rate_basefnd,5)))
*$R137</f>
        <v>47233.273761600001</v>
      </c>
      <c r="X137" s="68">
        <f>(($D137*'fnd base rates'!F$7)
+($E137*'fnd base rates'!F$8)
+($F137*'fnd base rates'!F$9)
+($G137*'fnd base rates'!F$10)
+($H137*'fnd base rates'!F$11)
+($I137*'fnd base rates'!F$12)
+($J137*'fnd base rates'!F$13)
+($K137*'fnd base rates'!F$14)
+($M137*'fnd base rates'!F$16)
+($N137*'fnd base rates'!F$17)
+($O137*'fnd base rates'!F$18)
+($P137*VLOOKUP($S137+12,rate_basefnd,6)))
*$R137</f>
        <v>9280.944705599999</v>
      </c>
      <c r="Y137" s="68">
        <f>(($D137*'fnd base rates'!G$7)
+($E137*'fnd base rates'!G$8)
+($F137*'fnd base rates'!G$9)
+($G137*'fnd base rates'!G$10)
+($H137*'fnd base rates'!G$11)
+($I137*'fnd base rates'!G$12)
+($J137*'fnd base rates'!G$13)
+($K137*'fnd base rates'!G$14)
+($M137*'fnd base rates'!G$16)
+($N137*'fnd base rates'!G$17)
+($O137*'fnd base rates'!G$18)
+($P137*VLOOKUP($S137+12,rate_basefnd,7)))
*$R137</f>
        <v>2090.3467008000002</v>
      </c>
      <c r="Z137" s="68">
        <f>(($D137*'fnd base rates'!H$7)
+($E137*'fnd base rates'!H$8)
+($F137*'fnd base rates'!H$9)
+($G137*'fnd base rates'!H$10)
+($H137*'fnd base rates'!H$11)
+($I137*'fnd base rates'!H$12)
+($J137*'fnd base rates'!H$13)
+($K137*'fnd base rates'!H$14)
+($M137*'fnd base rates'!H$16)
+($N137*'fnd base rates'!H$17)
+($O137*'fnd base rates'!H$18)
+($P137*VLOOKUP($S137+12,rate_basefnd,8)))</f>
        <v>4507.5879999999997</v>
      </c>
      <c r="AA137" s="68">
        <f>(($D137*'fnd base rates'!I$7)
+($E137*'fnd base rates'!I$8)
+($F137*'fnd base rates'!I$9)
+($G137*'fnd base rates'!I$10)
+($H137*'fnd base rates'!I$11)
+($I137*'fnd base rates'!I$12)
+($J137*'fnd base rates'!I$13)
+($K137*'fnd base rates'!I$14)
+($M137*'fnd base rates'!I$16)
+($N137*'fnd base rates'!I$17)
+($O137*'fnd base rates'!I$18)
+($P137*VLOOKUP($S137+12,rate_basefnd,9)))
*$R137</f>
        <v>4060.1087400000006</v>
      </c>
      <c r="AB137" s="68">
        <f>(($D137*'fnd base rates'!J$7)
+($E137*'fnd base rates'!J$8)
+($F137*'fnd base rates'!J$9)
+($G137*'fnd base rates'!J$10)
+($H137*'fnd base rates'!J$11)
+($I137*'fnd base rates'!J$12)
+($J137*'fnd base rates'!J$13)
+($K137*'fnd base rates'!J$14)
+($M137*'fnd base rates'!J$16)
+($N137*'fnd base rates'!J$17)
+($O137*'fnd base rates'!J$18)
+($P137*VLOOKUP($S137+12,rate_basefnd,10)))
*$R137</f>
        <v>5228.4492600000003</v>
      </c>
      <c r="AC137" s="68">
        <f>(($D137*'fnd base rates'!K$7)
+($E137*'fnd base rates'!K$8)
+($F137*'fnd base rates'!K$9)
+($G137*'fnd base rates'!K$10)
+($H137*'fnd base rates'!K$11)
+($I137*'fnd base rates'!K$12)
+($J137*'fnd base rates'!K$13)
+($K137*'fnd base rates'!K$14)
+($M137*'fnd base rates'!K$16)
+($N137*'fnd base rates'!K$17)
+($O137*'fnd base rates'!K$18)
+($P137*VLOOKUP($S137+12,rate_basefnd,11)))
*$R137</f>
        <v>9673.1453519999995</v>
      </c>
      <c r="AD137" s="68">
        <f>(($D137*'fnd base rates'!L$7)
+($E137*'fnd base rates'!L$8)
+($F137*'fnd base rates'!L$9)
+($G137*'fnd base rates'!L$10)
+($H137*'fnd base rates'!L$11)
+($I137*'fnd base rates'!L$12)
+($J137*'fnd base rates'!L$13)
+($K137*'fnd base rates'!L$14)
+($M137*'fnd base rates'!L$16)
+($N137*'fnd base rates'!L$17)
+($O137*'fnd base rates'!L$18)
+($P137*VLOOKUP($S137+12,rate_basefnd,12)))</f>
        <v>18773.9316</v>
      </c>
      <c r="AE137" s="68">
        <f>(($D137*'fnd base rates'!M$7)
+($E137*'fnd base rates'!M$8)
+($F137*'fnd base rates'!M$9)
+($G137*'fnd base rates'!M$10)
+($H137*'fnd base rates'!M$11)
+($I137*'fnd base rates'!M$12)
+($J137*'fnd base rates'!M$13)
+($K137*'fnd base rates'!M$14)
+($M137*'fnd base rates'!M$16)
+($N137*'fnd base rates'!M$17)
+($O137*'fnd base rates'!M$18)
+($P137*VLOOKUP($S137+12,rate_basefnd,13)))</f>
        <v>0</v>
      </c>
      <c r="AF137" s="3">
        <f t="shared" si="15"/>
        <v>113678.9089624</v>
      </c>
      <c r="AH137" s="205">
        <f t="shared" si="16"/>
        <v>428035220</v>
      </c>
      <c r="AI137" s="3" t="str">
        <f t="shared" si="20"/>
        <v>428</v>
      </c>
      <c r="AJ137" s="1" t="str">
        <f t="shared" si="21"/>
        <v>035</v>
      </c>
      <c r="AK137" s="1" t="str">
        <f t="shared" si="22"/>
        <v>220</v>
      </c>
      <c r="AL137" s="3">
        <f t="shared" si="17"/>
        <v>1</v>
      </c>
      <c r="AM137" s="3">
        <f t="shared" si="27"/>
        <v>7</v>
      </c>
      <c r="AN137" s="3">
        <f t="shared" si="23"/>
        <v>113678.9089624</v>
      </c>
      <c r="AO137" s="3">
        <f t="shared" si="24"/>
        <v>16240</v>
      </c>
      <c r="AP137" s="3">
        <f t="shared" si="18"/>
        <v>4176</v>
      </c>
      <c r="AQ137" s="3">
        <v>12064</v>
      </c>
      <c r="AS137" s="68"/>
      <c r="AT137" s="68"/>
      <c r="AX137" s="4">
        <f t="shared" si="25"/>
        <v>0</v>
      </c>
      <c r="AZ137" s="4">
        <f t="shared" si="26"/>
        <v>0</v>
      </c>
      <c r="BB137" s="4"/>
    </row>
    <row r="138" spans="1:54" s="3" customFormat="1">
      <c r="A138" s="205" t="str">
        <f t="shared" si="19"/>
        <v>428</v>
      </c>
      <c r="B138" s="1">
        <v>428035243</v>
      </c>
      <c r="C138" s="7" t="s">
        <v>37</v>
      </c>
      <c r="D138" s="8">
        <f>'fnd enro'!D138</f>
        <v>0</v>
      </c>
      <c r="E138" s="8">
        <f>'fnd enro'!E138</f>
        <v>0</v>
      </c>
      <c r="F138" s="8">
        <f>'fnd enro'!F138</f>
        <v>0</v>
      </c>
      <c r="G138" s="8">
        <f>'fnd enro'!G138</f>
        <v>2</v>
      </c>
      <c r="H138" s="8">
        <f>'fnd enro'!H138</f>
        <v>0</v>
      </c>
      <c r="I138" s="8">
        <f>'fnd enro'!I138</f>
        <v>1</v>
      </c>
      <c r="J138" s="8">
        <f>'fnd enro'!J138</f>
        <v>0</v>
      </c>
      <c r="K138" s="9">
        <f>'fnd enro'!K138</f>
        <v>0.12</v>
      </c>
      <c r="L138" s="8">
        <f>'fnd enro'!L138</f>
        <v>0</v>
      </c>
      <c r="M138" s="8">
        <f>'fnd enro'!M138</f>
        <v>0</v>
      </c>
      <c r="N138" s="8">
        <f>'fnd enro'!N138</f>
        <v>0</v>
      </c>
      <c r="O138" s="8">
        <f>'fnd enro'!O138</f>
        <v>0</v>
      </c>
      <c r="P138" s="8">
        <f>'fnd enro'!P138</f>
        <v>2</v>
      </c>
      <c r="Q138" s="8">
        <f>'fnd enro'!R138</f>
        <v>3</v>
      </c>
      <c r="R138" s="9">
        <f t="shared" ref="R138:R201" si="28">VLOOKUP(B138,charterinfo_b,6)</f>
        <v>1.0860000000000001</v>
      </c>
      <c r="S138" s="8">
        <f>VALUE('fnd enro'!Q138)</f>
        <v>9</v>
      </c>
      <c r="T138" s="1"/>
      <c r="U138" s="68">
        <f>(($D138*'fnd base rates'!C$7)
+($E138*'fnd base rates'!C$8)
+($F138*'fnd base rates'!C$9)
+($G138*'fnd base rates'!C$10)
+($H138*'fnd base rates'!C$11)
+($I138*'fnd base rates'!C$12)
+($J138*'fnd base rates'!C$13)
+($K138*'fnd base rates'!C$14)
+($M138*'fnd base rates'!C$16)
+($N138*'fnd base rates'!C$17)
+($O138*'fnd base rates'!C$18)
+($P138*VLOOKUP($S138+12,rate_basefnd,3)))
*$R138</f>
        <v>2183.8630296000001</v>
      </c>
      <c r="V138" s="68">
        <f>(($D138*'fnd base rates'!D$7)
+($E138*'fnd base rates'!D$8)
+($F138*'fnd base rates'!D$9)
+($G138*'fnd base rates'!D$10)
+($H138*'fnd base rates'!D$11)
+($I138*'fnd base rates'!D$12)
+($J138*'fnd base rates'!D$13)
+($K138*'fnd base rates'!D$14)
+($M138*'fnd base rates'!D$16)
+($N138*'fnd base rates'!D$17)
+($O138*'fnd base rates'!D$18)
+($P138*VLOOKUP($S138+12,rate_basefnd,4)))
*$R138</f>
        <v>3855.6909600000004</v>
      </c>
      <c r="W138" s="68">
        <f>(($D138*'fnd base rates'!E$7)
+($E138*'fnd base rates'!E$8)
+($F138*'fnd base rates'!E$9)
+($G138*'fnd base rates'!E$10)
+($H138*'fnd base rates'!E$11)
+($I138*'fnd base rates'!E$12)
+($J138*'fnd base rates'!E$13)
+($K138*'fnd base rates'!E$14)
+($M138*'fnd base rates'!E$16)
+($N138*'fnd base rates'!E$17)
+($O138*'fnd base rates'!E$18)
+($P138*VLOOKUP($S138+12,rate_basefnd,5)))
*$R138</f>
        <v>25961.929466400001</v>
      </c>
      <c r="X138" s="68">
        <f>(($D138*'fnd base rates'!F$7)
+($E138*'fnd base rates'!F$8)
+($F138*'fnd base rates'!F$9)
+($G138*'fnd base rates'!F$10)
+($H138*'fnd base rates'!F$11)
+($I138*'fnd base rates'!F$12)
+($J138*'fnd base rates'!F$13)
+($K138*'fnd base rates'!F$14)
+($M138*'fnd base rates'!F$16)
+($N138*'fnd base rates'!F$17)
+($O138*'fnd base rates'!F$18)
+($P138*VLOOKUP($S138+12,rate_basefnd,6)))
*$R138</f>
        <v>4119.7609824000001</v>
      </c>
      <c r="Y138" s="68">
        <f>(($D138*'fnd base rates'!G$7)
+($E138*'fnd base rates'!G$8)
+($F138*'fnd base rates'!G$9)
+($G138*'fnd base rates'!G$10)
+($H138*'fnd base rates'!G$11)
+($I138*'fnd base rates'!G$12)
+($J138*'fnd base rates'!G$13)
+($K138*'fnd base rates'!G$14)
+($M138*'fnd base rates'!G$16)
+($N138*'fnd base rates'!G$17)
+($O138*'fnd base rates'!G$18)
+($P138*VLOOKUP($S138+12,rate_basefnd,7)))
*$R138</f>
        <v>1094.0702832000002</v>
      </c>
      <c r="Z138" s="68">
        <f>(($D138*'fnd base rates'!H$7)
+($E138*'fnd base rates'!H$8)
+($F138*'fnd base rates'!H$9)
+($G138*'fnd base rates'!H$10)
+($H138*'fnd base rates'!H$11)
+($I138*'fnd base rates'!H$12)
+($J138*'fnd base rates'!H$13)
+($K138*'fnd base rates'!H$14)
+($M138*'fnd base rates'!H$16)
+($N138*'fnd base rates'!H$17)
+($O138*'fnd base rates'!H$18)
+($P138*VLOOKUP($S138+12,rate_basefnd,8)))</f>
        <v>2154.752</v>
      </c>
      <c r="AA138" s="68">
        <f>(($D138*'fnd base rates'!I$7)
+($E138*'fnd base rates'!I$8)
+($F138*'fnd base rates'!I$9)
+($G138*'fnd base rates'!I$10)
+($H138*'fnd base rates'!I$11)
+($I138*'fnd base rates'!I$12)
+($J138*'fnd base rates'!I$13)
+($K138*'fnd base rates'!I$14)
+($M138*'fnd base rates'!I$16)
+($N138*'fnd base rates'!I$17)
+($O138*'fnd base rates'!I$18)
+($P138*VLOOKUP($S138+12,rate_basefnd,9)))
*$R138</f>
        <v>1928.4536400000004</v>
      </c>
      <c r="AB138" s="68">
        <f>(($D138*'fnd base rates'!J$7)
+($E138*'fnd base rates'!J$8)
+($F138*'fnd base rates'!J$9)
+($G138*'fnd base rates'!J$10)
+($H138*'fnd base rates'!J$11)
+($I138*'fnd base rates'!J$12)
+($J138*'fnd base rates'!J$13)
+($K138*'fnd base rates'!J$14)
+($M138*'fnd base rates'!J$16)
+($N138*'fnd base rates'!J$17)
+($O138*'fnd base rates'!J$18)
+($P138*VLOOKUP($S138+12,rate_basefnd,10)))
*$R138</f>
        <v>3298.1494200000006</v>
      </c>
      <c r="AC138" s="68">
        <f>(($D138*'fnd base rates'!K$7)
+($E138*'fnd base rates'!K$8)
+($F138*'fnd base rates'!K$9)
+($G138*'fnd base rates'!K$10)
+($H138*'fnd base rates'!K$11)
+($I138*'fnd base rates'!K$12)
+($J138*'fnd base rates'!K$13)
+($K138*'fnd base rates'!K$14)
+($M138*'fnd base rates'!K$16)
+($N138*'fnd base rates'!K$17)
+($O138*'fnd base rates'!K$18)
+($P138*VLOOKUP($S138+12,rate_basefnd,11)))
*$R138</f>
        <v>4053.0149880000008</v>
      </c>
      <c r="AD138" s="68">
        <f>(($D138*'fnd base rates'!L$7)
+($E138*'fnd base rates'!L$8)
+($F138*'fnd base rates'!L$9)
+($G138*'fnd base rates'!L$10)
+($H138*'fnd base rates'!L$11)
+($I138*'fnd base rates'!L$12)
+($J138*'fnd base rates'!L$13)
+($K138*'fnd base rates'!L$14)
+($M138*'fnd base rates'!L$16)
+($N138*'fnd base rates'!L$17)
+($O138*'fnd base rates'!L$18)
+($P138*VLOOKUP($S138+12,rate_basefnd,12)))</f>
        <v>8529.8364000000001</v>
      </c>
      <c r="AE138" s="68">
        <f>(($D138*'fnd base rates'!M$7)
+($E138*'fnd base rates'!M$8)
+($F138*'fnd base rates'!M$9)
+($G138*'fnd base rates'!M$10)
+($H138*'fnd base rates'!M$11)
+($I138*'fnd base rates'!M$12)
+($J138*'fnd base rates'!M$13)
+($K138*'fnd base rates'!M$14)
+($M138*'fnd base rates'!M$16)
+($N138*'fnd base rates'!M$17)
+($O138*'fnd base rates'!M$18)
+($P138*VLOOKUP($S138+12,rate_basefnd,13)))</f>
        <v>0</v>
      </c>
      <c r="AF138" s="3">
        <f t="shared" ref="AF138:AF201" si="29">SUM(U138:AE138)</f>
        <v>57179.521169600011</v>
      </c>
      <c r="AH138" s="205">
        <f t="shared" ref="AH138:AH201" si="30">B138</f>
        <v>428035243</v>
      </c>
      <c r="AI138" s="3" t="str">
        <f t="shared" si="20"/>
        <v>428</v>
      </c>
      <c r="AJ138" s="1" t="str">
        <f t="shared" si="21"/>
        <v>035</v>
      </c>
      <c r="AK138" s="1" t="str">
        <f t="shared" si="22"/>
        <v>243</v>
      </c>
      <c r="AL138" s="3">
        <f t="shared" ref="AL138:AL201" si="31">IF(VLOOKUP(VALUE(IF(AH138&lt;499999999,MID(AH138,4,3),MID(AH138,5,3))),distinfo,4)=R138,1,0)</f>
        <v>1</v>
      </c>
      <c r="AM138" s="3">
        <f t="shared" si="27"/>
        <v>3</v>
      </c>
      <c r="AN138" s="3">
        <f t="shared" si="23"/>
        <v>57179.521169600011</v>
      </c>
      <c r="AO138" s="3">
        <f t="shared" si="24"/>
        <v>19060</v>
      </c>
      <c r="AP138" s="3">
        <f t="shared" ref="AP138:AP201" si="32">AO138-AQ138</f>
        <v>85</v>
      </c>
      <c r="AQ138" s="3">
        <v>18975</v>
      </c>
      <c r="AS138" s="68"/>
      <c r="AT138" s="68"/>
      <c r="AX138" s="4">
        <f t="shared" si="25"/>
        <v>0</v>
      </c>
      <c r="AZ138" s="4">
        <f t="shared" si="26"/>
        <v>0</v>
      </c>
      <c r="BB138" s="4"/>
    </row>
    <row r="139" spans="1:54" s="3" customFormat="1">
      <c r="A139" s="205" t="str">
        <f t="shared" ref="A139:A202" si="33">LEFT(B139,3)</f>
        <v>428</v>
      </c>
      <c r="B139" s="1">
        <v>428035244</v>
      </c>
      <c r="C139" s="7" t="s">
        <v>37</v>
      </c>
      <c r="D139" s="8">
        <f>'fnd enro'!D139</f>
        <v>0</v>
      </c>
      <c r="E139" s="8">
        <f>'fnd enro'!E139</f>
        <v>0</v>
      </c>
      <c r="F139" s="8">
        <f>'fnd enro'!F139</f>
        <v>0</v>
      </c>
      <c r="G139" s="8">
        <f>'fnd enro'!G139</f>
        <v>10</v>
      </c>
      <c r="H139" s="8">
        <f>'fnd enro'!H139</f>
        <v>7</v>
      </c>
      <c r="I139" s="8">
        <f>'fnd enro'!I139</f>
        <v>7</v>
      </c>
      <c r="J139" s="8">
        <f>'fnd enro'!J139</f>
        <v>0</v>
      </c>
      <c r="K139" s="9">
        <f>'fnd enro'!K139</f>
        <v>0.96</v>
      </c>
      <c r="L139" s="8">
        <f>'fnd enro'!L139</f>
        <v>0</v>
      </c>
      <c r="M139" s="8">
        <f>'fnd enro'!M139</f>
        <v>1</v>
      </c>
      <c r="N139" s="8">
        <f>'fnd enro'!N139</f>
        <v>0</v>
      </c>
      <c r="O139" s="8">
        <f>'fnd enro'!O139</f>
        <v>0</v>
      </c>
      <c r="P139" s="8">
        <f>'fnd enro'!P139</f>
        <v>8</v>
      </c>
      <c r="Q139" s="8">
        <f>'fnd enro'!R139</f>
        <v>24</v>
      </c>
      <c r="R139" s="9">
        <f t="shared" si="28"/>
        <v>1.0860000000000001</v>
      </c>
      <c r="S139" s="8">
        <f>VALUE('fnd enro'!Q139)</f>
        <v>10</v>
      </c>
      <c r="T139" s="1"/>
      <c r="U139" s="68">
        <f>(($D139*'fnd base rates'!C$7)
+($E139*'fnd base rates'!C$8)
+($F139*'fnd base rates'!C$9)
+($G139*'fnd base rates'!C$10)
+($H139*'fnd base rates'!C$11)
+($I139*'fnd base rates'!C$12)
+($J139*'fnd base rates'!C$13)
+($K139*'fnd base rates'!C$14)
+($M139*'fnd base rates'!C$16)
+($N139*'fnd base rates'!C$17)
+($O139*'fnd base rates'!C$18)
+($P139*VLOOKUP($S139+12,rate_basefnd,3)))
*$R139</f>
        <v>16755.6429168</v>
      </c>
      <c r="V139" s="68">
        <f>(($D139*'fnd base rates'!D$7)
+($E139*'fnd base rates'!D$8)
+($F139*'fnd base rates'!D$9)
+($G139*'fnd base rates'!D$10)
+($H139*'fnd base rates'!D$11)
+($I139*'fnd base rates'!D$12)
+($J139*'fnd base rates'!D$13)
+($K139*'fnd base rates'!D$14)
+($M139*'fnd base rates'!D$16)
+($N139*'fnd base rates'!D$17)
+($O139*'fnd base rates'!D$18)
+($P139*VLOOKUP($S139+12,rate_basefnd,4)))
*$R139</f>
        <v>27066.236820000006</v>
      </c>
      <c r="W139" s="68">
        <f>(($D139*'fnd base rates'!E$7)
+($E139*'fnd base rates'!E$8)
+($F139*'fnd base rates'!E$9)
+($G139*'fnd base rates'!E$10)
+($H139*'fnd base rates'!E$11)
+($I139*'fnd base rates'!E$12)
+($J139*'fnd base rates'!E$13)
+($K139*'fnd base rates'!E$14)
+($M139*'fnd base rates'!E$16)
+($N139*'fnd base rates'!E$17)
+($O139*'fnd base rates'!E$18)
+($P139*VLOOKUP($S139+12,rate_basefnd,5)))
*$R139</f>
        <v>165376.81761120004</v>
      </c>
      <c r="X139" s="68">
        <f>(($D139*'fnd base rates'!F$7)
+($E139*'fnd base rates'!F$8)
+($F139*'fnd base rates'!F$9)
+($G139*'fnd base rates'!F$10)
+($H139*'fnd base rates'!F$11)
+($I139*'fnd base rates'!F$12)
+($J139*'fnd base rates'!F$13)
+($K139*'fnd base rates'!F$14)
+($M139*'fnd base rates'!F$16)
+($N139*'fnd base rates'!F$17)
+($O139*'fnd base rates'!F$18)
+($P139*VLOOKUP($S139+12,rate_basefnd,6)))
*$R139</f>
        <v>31495.7997192</v>
      </c>
      <c r="Y139" s="68">
        <f>(($D139*'fnd base rates'!G$7)
+($E139*'fnd base rates'!G$8)
+($F139*'fnd base rates'!G$9)
+($G139*'fnd base rates'!G$10)
+($H139*'fnd base rates'!G$11)
+($I139*'fnd base rates'!G$12)
+($J139*'fnd base rates'!G$13)
+($K139*'fnd base rates'!G$14)
+($M139*'fnd base rates'!G$16)
+($N139*'fnd base rates'!G$17)
+($O139*'fnd base rates'!G$18)
+($P139*VLOOKUP($S139+12,rate_basefnd,7)))
*$R139</f>
        <v>7009.3367856000004</v>
      </c>
      <c r="Z139" s="68">
        <f>(($D139*'fnd base rates'!H$7)
+($E139*'fnd base rates'!H$8)
+($F139*'fnd base rates'!H$9)
+($G139*'fnd base rates'!H$10)
+($H139*'fnd base rates'!H$11)
+($I139*'fnd base rates'!H$12)
+($J139*'fnd base rates'!H$13)
+($K139*'fnd base rates'!H$14)
+($M139*'fnd base rates'!H$16)
+($N139*'fnd base rates'!H$17)
+($O139*'fnd base rates'!H$18)
+($P139*VLOOKUP($S139+12,rate_basefnd,8)))</f>
        <v>16782.905999999999</v>
      </c>
      <c r="AA139" s="68">
        <f>(($D139*'fnd base rates'!I$7)
+($E139*'fnd base rates'!I$8)
+($F139*'fnd base rates'!I$9)
+($G139*'fnd base rates'!I$10)
+($H139*'fnd base rates'!I$11)
+($I139*'fnd base rates'!I$12)
+($J139*'fnd base rates'!I$13)
+($K139*'fnd base rates'!I$14)
+($M139*'fnd base rates'!I$16)
+($N139*'fnd base rates'!I$17)
+($O139*'fnd base rates'!I$18)
+($P139*VLOOKUP($S139+12,rate_basefnd,9)))
*$R139</f>
        <v>13920.489180000002</v>
      </c>
      <c r="AB139" s="68">
        <f>(($D139*'fnd base rates'!J$7)
+($E139*'fnd base rates'!J$8)
+($F139*'fnd base rates'!J$9)
+($G139*'fnd base rates'!J$10)
+($H139*'fnd base rates'!J$11)
+($I139*'fnd base rates'!J$12)
+($J139*'fnd base rates'!J$13)
+($K139*'fnd base rates'!J$14)
+($M139*'fnd base rates'!J$16)
+($N139*'fnd base rates'!J$17)
+($O139*'fnd base rates'!J$18)
+($P139*VLOOKUP($S139+12,rate_basefnd,10)))
*$R139</f>
        <v>18490.713840000004</v>
      </c>
      <c r="AC139" s="68">
        <f>(($D139*'fnd base rates'!K$7)
+($E139*'fnd base rates'!K$8)
+($F139*'fnd base rates'!K$9)
+($G139*'fnd base rates'!K$10)
+($H139*'fnd base rates'!K$11)
+($I139*'fnd base rates'!K$12)
+($J139*'fnd base rates'!K$13)
+($K139*'fnd base rates'!K$14)
+($M139*'fnd base rates'!K$16)
+($N139*'fnd base rates'!K$17)
+($O139*'fnd base rates'!K$18)
+($P139*VLOOKUP($S139+12,rate_basefnd,11)))
*$R139</f>
        <v>33447.729204000003</v>
      </c>
      <c r="AD139" s="68">
        <f>(($D139*'fnd base rates'!L$7)
+($E139*'fnd base rates'!L$8)
+($F139*'fnd base rates'!L$9)
+($G139*'fnd base rates'!L$10)
+($H139*'fnd base rates'!L$11)
+($I139*'fnd base rates'!L$12)
+($J139*'fnd base rates'!L$13)
+($K139*'fnd base rates'!L$14)
+($M139*'fnd base rates'!L$16)
+($N139*'fnd base rates'!L$17)
+($O139*'fnd base rates'!L$18)
+($P139*VLOOKUP($S139+12,rate_basefnd,12)))</f>
        <v>63124.131199999996</v>
      </c>
      <c r="AE139" s="68">
        <f>(($D139*'fnd base rates'!M$7)
+($E139*'fnd base rates'!M$8)
+($F139*'fnd base rates'!M$9)
+($G139*'fnd base rates'!M$10)
+($H139*'fnd base rates'!M$11)
+($I139*'fnd base rates'!M$12)
+($J139*'fnd base rates'!M$13)
+($K139*'fnd base rates'!M$14)
+($M139*'fnd base rates'!M$16)
+($N139*'fnd base rates'!M$17)
+($O139*'fnd base rates'!M$18)
+($P139*VLOOKUP($S139+12,rate_basefnd,13)))</f>
        <v>0</v>
      </c>
      <c r="AF139" s="3">
        <f t="shared" si="29"/>
        <v>393469.80327680003</v>
      </c>
      <c r="AH139" s="205">
        <f t="shared" si="30"/>
        <v>428035244</v>
      </c>
      <c r="AI139" s="3" t="str">
        <f t="shared" ref="AI139:AI202" si="34">IF($B139&lt;499999999,MID($B139,1,3),MID($B139,1,4))</f>
        <v>428</v>
      </c>
      <c r="AJ139" s="1" t="str">
        <f t="shared" ref="AJ139:AJ202" si="35">IF($B139&lt;499999999,MID($B139,4,3),MID($B139,5,3))</f>
        <v>035</v>
      </c>
      <c r="AK139" s="1" t="str">
        <f t="shared" ref="AK139:AK202" si="36">IF($B139&lt;499999999,MID($B139,7,3),MID($B139,8,3))</f>
        <v>244</v>
      </c>
      <c r="AL139" s="3">
        <f t="shared" si="31"/>
        <v>1</v>
      </c>
      <c r="AM139" s="3">
        <f t="shared" si="27"/>
        <v>24</v>
      </c>
      <c r="AN139" s="3">
        <f t="shared" ref="AN139:AN202" si="37">AF139</f>
        <v>393469.80327680003</v>
      </c>
      <c r="AO139" s="3">
        <f t="shared" ref="AO139:AO202" si="38">IF(OR(AF139=0,AM139=0),0,ROUND(AN139/AM139,0))</f>
        <v>16395</v>
      </c>
      <c r="AP139" s="3">
        <f t="shared" si="32"/>
        <v>-2004</v>
      </c>
      <c r="AQ139" s="3">
        <v>18399</v>
      </c>
      <c r="AS139" s="68"/>
      <c r="AT139" s="68"/>
      <c r="AX139" s="4">
        <f t="shared" ref="AX139:AX202" si="39">AY139-AW139</f>
        <v>0</v>
      </c>
      <c r="AZ139" s="4">
        <f t="shared" ref="AZ139:AZ202" si="40">BA139-AY139</f>
        <v>0</v>
      </c>
      <c r="BB139" s="4"/>
    </row>
    <row r="140" spans="1:54" s="3" customFormat="1">
      <c r="A140" s="205" t="str">
        <f t="shared" si="33"/>
        <v>428</v>
      </c>
      <c r="B140" s="1">
        <v>428035248</v>
      </c>
      <c r="C140" s="7" t="s">
        <v>37</v>
      </c>
      <c r="D140" s="8">
        <f>'fnd enro'!D140</f>
        <v>0</v>
      </c>
      <c r="E140" s="8">
        <f>'fnd enro'!E140</f>
        <v>0</v>
      </c>
      <c r="F140" s="8">
        <f>'fnd enro'!F140</f>
        <v>2</v>
      </c>
      <c r="G140" s="8">
        <f>'fnd enro'!G140</f>
        <v>5</v>
      </c>
      <c r="H140" s="8">
        <f>'fnd enro'!H140</f>
        <v>7</v>
      </c>
      <c r="I140" s="8">
        <f>'fnd enro'!I140</f>
        <v>4</v>
      </c>
      <c r="J140" s="8">
        <f>'fnd enro'!J140</f>
        <v>0</v>
      </c>
      <c r="K140" s="9">
        <f>'fnd enro'!K140</f>
        <v>0.72</v>
      </c>
      <c r="L140" s="8">
        <f>'fnd enro'!L140</f>
        <v>0</v>
      </c>
      <c r="M140" s="8">
        <f>'fnd enro'!M140</f>
        <v>3</v>
      </c>
      <c r="N140" s="8">
        <f>'fnd enro'!N140</f>
        <v>1</v>
      </c>
      <c r="O140" s="8">
        <f>'fnd enro'!O140</f>
        <v>0</v>
      </c>
      <c r="P140" s="8">
        <f>'fnd enro'!P140</f>
        <v>7</v>
      </c>
      <c r="Q140" s="8">
        <f>'fnd enro'!R140</f>
        <v>18</v>
      </c>
      <c r="R140" s="9">
        <f t="shared" si="28"/>
        <v>1.0860000000000001</v>
      </c>
      <c r="S140" s="8">
        <f>VALUE('fnd enro'!Q140)</f>
        <v>11</v>
      </c>
      <c r="T140" s="1"/>
      <c r="U140" s="68">
        <f>(($D140*'fnd base rates'!C$7)
+($E140*'fnd base rates'!C$8)
+($F140*'fnd base rates'!C$9)
+($G140*'fnd base rates'!C$10)
+($H140*'fnd base rates'!C$11)
+($I140*'fnd base rates'!C$12)
+($J140*'fnd base rates'!C$13)
+($K140*'fnd base rates'!C$14)
+($M140*'fnd base rates'!C$16)
+($N140*'fnd base rates'!C$17)
+($O140*'fnd base rates'!C$18)
+($P140*VLOOKUP($S140+12,rate_basefnd,3)))
*$R140</f>
        <v>13234.877397599999</v>
      </c>
      <c r="V140" s="68">
        <f>(($D140*'fnd base rates'!D$7)
+($E140*'fnd base rates'!D$8)
+($F140*'fnd base rates'!D$9)
+($G140*'fnd base rates'!D$10)
+($H140*'fnd base rates'!D$11)
+($I140*'fnd base rates'!D$12)
+($J140*'fnd base rates'!D$13)
+($K140*'fnd base rates'!D$14)
+($M140*'fnd base rates'!D$16)
+($N140*'fnd base rates'!D$17)
+($O140*'fnd base rates'!D$18)
+($P140*VLOOKUP($S140+12,rate_basefnd,4)))
*$R140</f>
        <v>22165.640100000001</v>
      </c>
      <c r="W140" s="68">
        <f>(($D140*'fnd base rates'!E$7)
+($E140*'fnd base rates'!E$8)
+($F140*'fnd base rates'!E$9)
+($G140*'fnd base rates'!E$10)
+($H140*'fnd base rates'!E$11)
+($I140*'fnd base rates'!E$12)
+($J140*'fnd base rates'!E$13)
+($K140*'fnd base rates'!E$14)
+($M140*'fnd base rates'!E$16)
+($N140*'fnd base rates'!E$17)
+($O140*'fnd base rates'!E$18)
+($P140*VLOOKUP($S140+12,rate_basefnd,5)))
*$R140</f>
        <v>137706.49893840001</v>
      </c>
      <c r="X140" s="68">
        <f>(($D140*'fnd base rates'!F$7)
+($E140*'fnd base rates'!F$8)
+($F140*'fnd base rates'!F$9)
+($G140*'fnd base rates'!F$10)
+($H140*'fnd base rates'!F$11)
+($I140*'fnd base rates'!F$12)
+($J140*'fnd base rates'!F$13)
+($K140*'fnd base rates'!F$14)
+($M140*'fnd base rates'!F$16)
+($N140*'fnd base rates'!F$17)
+($O140*'fnd base rates'!F$18)
+($P140*VLOOKUP($S140+12,rate_basefnd,6)))
*$R140</f>
        <v>24394.2645744</v>
      </c>
      <c r="Y140" s="68">
        <f>(($D140*'fnd base rates'!G$7)
+($E140*'fnd base rates'!G$8)
+($F140*'fnd base rates'!G$9)
+($G140*'fnd base rates'!G$10)
+($H140*'fnd base rates'!G$11)
+($I140*'fnd base rates'!G$12)
+($J140*'fnd base rates'!G$13)
+($K140*'fnd base rates'!G$14)
+($M140*'fnd base rates'!G$16)
+($N140*'fnd base rates'!G$17)
+($O140*'fnd base rates'!G$18)
+($P140*VLOOKUP($S140+12,rate_basefnd,7)))
*$R140</f>
        <v>6011.6259792000001</v>
      </c>
      <c r="Z140" s="68">
        <f>(($D140*'fnd base rates'!H$7)
+($E140*'fnd base rates'!H$8)
+($F140*'fnd base rates'!H$9)
+($G140*'fnd base rates'!H$10)
+($H140*'fnd base rates'!H$11)
+($I140*'fnd base rates'!H$12)
+($J140*'fnd base rates'!H$13)
+($K140*'fnd base rates'!H$14)
+($M140*'fnd base rates'!H$16)
+($N140*'fnd base rates'!H$17)
+($O140*'fnd base rates'!H$18)
+($P140*VLOOKUP($S140+12,rate_basefnd,8)))</f>
        <v>12738.982000000002</v>
      </c>
      <c r="AA140" s="68">
        <f>(($D140*'fnd base rates'!I$7)
+($E140*'fnd base rates'!I$8)
+($F140*'fnd base rates'!I$9)
+($G140*'fnd base rates'!I$10)
+($H140*'fnd base rates'!I$11)
+($I140*'fnd base rates'!I$12)
+($J140*'fnd base rates'!I$13)
+($K140*'fnd base rates'!I$14)
+($M140*'fnd base rates'!I$16)
+($N140*'fnd base rates'!I$17)
+($O140*'fnd base rates'!I$18)
+($P140*VLOOKUP($S140+12,rate_basefnd,9)))
*$R140</f>
        <v>11177.133720000002</v>
      </c>
      <c r="AB140" s="68">
        <f>(($D140*'fnd base rates'!J$7)
+($E140*'fnd base rates'!J$8)
+($F140*'fnd base rates'!J$9)
+($G140*'fnd base rates'!J$10)
+($H140*'fnd base rates'!J$11)
+($I140*'fnd base rates'!J$12)
+($J140*'fnd base rates'!J$13)
+($K140*'fnd base rates'!J$14)
+($M140*'fnd base rates'!J$16)
+($N140*'fnd base rates'!J$17)
+($O140*'fnd base rates'!J$18)
+($P140*VLOOKUP($S140+12,rate_basefnd,10)))
*$R140</f>
        <v>15693.514500000001</v>
      </c>
      <c r="AC140" s="68">
        <f>(($D140*'fnd base rates'!K$7)
+($E140*'fnd base rates'!K$8)
+($F140*'fnd base rates'!K$9)
+($G140*'fnd base rates'!K$10)
+($H140*'fnd base rates'!K$11)
+($I140*'fnd base rates'!K$12)
+($J140*'fnd base rates'!K$13)
+($K140*'fnd base rates'!K$14)
+($M140*'fnd base rates'!K$16)
+($N140*'fnd base rates'!K$17)
+($O140*'fnd base rates'!K$18)
+($P140*VLOOKUP($S140+12,rate_basefnd,11)))
*$R140</f>
        <v>26487.798468000005</v>
      </c>
      <c r="AD140" s="68">
        <f>(($D140*'fnd base rates'!L$7)
+($E140*'fnd base rates'!L$8)
+($F140*'fnd base rates'!L$9)
+($G140*'fnd base rates'!L$10)
+($H140*'fnd base rates'!L$11)
+($I140*'fnd base rates'!L$12)
+($J140*'fnd base rates'!L$13)
+($K140*'fnd base rates'!L$14)
+($M140*'fnd base rates'!L$16)
+($N140*'fnd base rates'!L$17)
+($O140*'fnd base rates'!L$18)
+($P140*VLOOKUP($S140+12,rate_basefnd,12)))</f>
        <v>50894.958399999989</v>
      </c>
      <c r="AE140" s="68">
        <f>(($D140*'fnd base rates'!M$7)
+($E140*'fnd base rates'!M$8)
+($F140*'fnd base rates'!M$9)
+($G140*'fnd base rates'!M$10)
+($H140*'fnd base rates'!M$11)
+($I140*'fnd base rates'!M$12)
+($J140*'fnd base rates'!M$13)
+($K140*'fnd base rates'!M$14)
+($M140*'fnd base rates'!M$16)
+($N140*'fnd base rates'!M$17)
+($O140*'fnd base rates'!M$18)
+($P140*VLOOKUP($S140+12,rate_basefnd,13)))</f>
        <v>0</v>
      </c>
      <c r="AF140" s="3">
        <f t="shared" si="29"/>
        <v>320505.2940776</v>
      </c>
      <c r="AH140" s="205">
        <f t="shared" si="30"/>
        <v>428035248</v>
      </c>
      <c r="AI140" s="3" t="str">
        <f t="shared" si="34"/>
        <v>428</v>
      </c>
      <c r="AJ140" s="1" t="str">
        <f t="shared" si="35"/>
        <v>035</v>
      </c>
      <c r="AK140" s="1" t="str">
        <f t="shared" si="36"/>
        <v>248</v>
      </c>
      <c r="AL140" s="3">
        <f t="shared" si="31"/>
        <v>1</v>
      </c>
      <c r="AM140" s="3">
        <f t="shared" si="27"/>
        <v>18</v>
      </c>
      <c r="AN140" s="3">
        <f t="shared" si="37"/>
        <v>320505.2940776</v>
      </c>
      <c r="AO140" s="3">
        <f t="shared" si="38"/>
        <v>17806</v>
      </c>
      <c r="AP140" s="3">
        <f t="shared" si="32"/>
        <v>90</v>
      </c>
      <c r="AQ140" s="3">
        <v>17716</v>
      </c>
      <c r="AS140" s="68"/>
      <c r="AT140" s="68"/>
      <c r="AX140" s="4">
        <f t="shared" si="39"/>
        <v>0</v>
      </c>
      <c r="AZ140" s="4">
        <f t="shared" si="40"/>
        <v>0</v>
      </c>
      <c r="BB140" s="4"/>
    </row>
    <row r="141" spans="1:54" s="3" customFormat="1">
      <c r="A141" s="205" t="str">
        <f t="shared" si="33"/>
        <v>428</v>
      </c>
      <c r="B141" s="1">
        <v>428035251</v>
      </c>
      <c r="C141" s="7" t="s">
        <v>37</v>
      </c>
      <c r="D141" s="8">
        <f>'fnd enro'!D141</f>
        <v>0</v>
      </c>
      <c r="E141" s="8">
        <f>'fnd enro'!E141</f>
        <v>0</v>
      </c>
      <c r="F141" s="8">
        <f>'fnd enro'!F141</f>
        <v>0</v>
      </c>
      <c r="G141" s="8">
        <f>'fnd enro'!G141</f>
        <v>0</v>
      </c>
      <c r="H141" s="8">
        <f>'fnd enro'!H141</f>
        <v>0</v>
      </c>
      <c r="I141" s="8">
        <f>'fnd enro'!I141</f>
        <v>1</v>
      </c>
      <c r="J141" s="8">
        <f>'fnd enro'!J141</f>
        <v>0</v>
      </c>
      <c r="K141" s="9">
        <f>'fnd enro'!K141</f>
        <v>0.04</v>
      </c>
      <c r="L141" s="8">
        <f>'fnd enro'!L141</f>
        <v>0</v>
      </c>
      <c r="M141" s="8">
        <f>'fnd enro'!M141</f>
        <v>0</v>
      </c>
      <c r="N141" s="8">
        <f>'fnd enro'!N141</f>
        <v>0</v>
      </c>
      <c r="O141" s="8">
        <f>'fnd enro'!O141</f>
        <v>0</v>
      </c>
      <c r="P141" s="8">
        <f>'fnd enro'!P141</f>
        <v>1</v>
      </c>
      <c r="Q141" s="8">
        <f>'fnd enro'!R141</f>
        <v>1</v>
      </c>
      <c r="R141" s="9">
        <f t="shared" si="28"/>
        <v>1.0860000000000001</v>
      </c>
      <c r="S141" s="8">
        <f>VALUE('fnd enro'!Q141)</f>
        <v>9</v>
      </c>
      <c r="T141" s="1"/>
      <c r="U141" s="68">
        <f>(($D141*'fnd base rates'!C$7)
+($E141*'fnd base rates'!C$8)
+($F141*'fnd base rates'!C$9)
+($G141*'fnd base rates'!C$10)
+($H141*'fnd base rates'!C$11)
+($I141*'fnd base rates'!C$12)
+($J141*'fnd base rates'!C$13)
+($K141*'fnd base rates'!C$14)
+($M141*'fnd base rates'!C$16)
+($N141*'fnd base rates'!C$17)
+($O141*'fnd base rates'!C$18)
+($P141*VLOOKUP($S141+12,rate_basefnd,3)))
*$R141</f>
        <v>766.31548320000013</v>
      </c>
      <c r="V141" s="68">
        <f>(($D141*'fnd base rates'!D$7)
+($E141*'fnd base rates'!D$8)
+($F141*'fnd base rates'!D$9)
+($G141*'fnd base rates'!D$10)
+($H141*'fnd base rates'!D$11)
+($I141*'fnd base rates'!D$12)
+($J141*'fnd base rates'!D$13)
+($K141*'fnd base rates'!D$14)
+($M141*'fnd base rates'!D$16)
+($N141*'fnd base rates'!D$17)
+($O141*'fnd base rates'!D$18)
+($P141*VLOOKUP($S141+12,rate_basefnd,4)))
*$R141</f>
        <v>1466.97966</v>
      </c>
      <c r="W141" s="68">
        <f>(($D141*'fnd base rates'!E$7)
+($E141*'fnd base rates'!E$8)
+($F141*'fnd base rates'!E$9)
+($G141*'fnd base rates'!E$10)
+($H141*'fnd base rates'!E$11)
+($I141*'fnd base rates'!E$12)
+($J141*'fnd base rates'!E$13)
+($K141*'fnd base rates'!E$14)
+($M141*'fnd base rates'!E$16)
+($N141*'fnd base rates'!E$17)
+($O141*'fnd base rates'!E$18)
+($P141*VLOOKUP($S141+12,rate_basefnd,5)))
*$R141</f>
        <v>11256.879568799999</v>
      </c>
      <c r="X141" s="68">
        <f>(($D141*'fnd base rates'!F$7)
+($E141*'fnd base rates'!F$8)
+($F141*'fnd base rates'!F$9)
+($G141*'fnd base rates'!F$10)
+($H141*'fnd base rates'!F$11)
+($I141*'fnd base rates'!F$12)
+($J141*'fnd base rates'!F$13)
+($K141*'fnd base rates'!F$14)
+($M141*'fnd base rates'!F$16)
+($N141*'fnd base rates'!F$17)
+($O141*'fnd base rates'!F$18)
+($P141*VLOOKUP($S141+12,rate_basefnd,6)))
*$R141</f>
        <v>1083.6681407999999</v>
      </c>
      <c r="Y141" s="68">
        <f>(($D141*'fnd base rates'!G$7)
+($E141*'fnd base rates'!G$8)
+($F141*'fnd base rates'!G$9)
+($G141*'fnd base rates'!G$10)
+($H141*'fnd base rates'!G$11)
+($I141*'fnd base rates'!G$12)
+($J141*'fnd base rates'!G$13)
+($K141*'fnd base rates'!G$14)
+($M141*'fnd base rates'!G$16)
+($N141*'fnd base rates'!G$17)
+($O141*'fnd base rates'!G$18)
+($P141*VLOOKUP($S141+12,rate_basefnd,7)))
*$R141</f>
        <v>456.45709439999996</v>
      </c>
      <c r="Z141" s="68">
        <f>(($D141*'fnd base rates'!H$7)
+($E141*'fnd base rates'!H$8)
+($F141*'fnd base rates'!H$9)
+($G141*'fnd base rates'!H$10)
+($H141*'fnd base rates'!H$11)
+($I141*'fnd base rates'!H$12)
+($J141*'fnd base rates'!H$13)
+($K141*'fnd base rates'!H$14)
+($M141*'fnd base rates'!H$16)
+($N141*'fnd base rates'!H$17)
+($O141*'fnd base rates'!H$18)
+($P141*VLOOKUP($S141+12,rate_basefnd,8)))</f>
        <v>955.70399999999995</v>
      </c>
      <c r="AA141" s="68">
        <f>(($D141*'fnd base rates'!I$7)
+($E141*'fnd base rates'!I$8)
+($F141*'fnd base rates'!I$9)
+($G141*'fnd base rates'!I$10)
+($H141*'fnd base rates'!I$11)
+($I141*'fnd base rates'!I$12)
+($J141*'fnd base rates'!I$13)
+($K141*'fnd base rates'!I$14)
+($M141*'fnd base rates'!I$16)
+($N141*'fnd base rates'!I$17)
+($O141*'fnd base rates'!I$18)
+($P141*VLOOKUP($S141+12,rate_basefnd,9)))
*$R141</f>
        <v>728.67342000000008</v>
      </c>
      <c r="AB141" s="68">
        <f>(($D141*'fnd base rates'!J$7)
+($E141*'fnd base rates'!J$8)
+($F141*'fnd base rates'!J$9)
+($G141*'fnd base rates'!J$10)
+($H141*'fnd base rates'!J$11)
+($I141*'fnd base rates'!J$12)
+($J141*'fnd base rates'!J$13)
+($K141*'fnd base rates'!J$14)
+($M141*'fnd base rates'!J$16)
+($N141*'fnd base rates'!J$17)
+($O141*'fnd base rates'!J$18)
+($P141*VLOOKUP($S141+12,rate_basefnd,10)))
*$R141</f>
        <v>1811.1873600000001</v>
      </c>
      <c r="AC141" s="68">
        <f>(($D141*'fnd base rates'!K$7)
+($E141*'fnd base rates'!K$8)
+($F141*'fnd base rates'!K$9)
+($G141*'fnd base rates'!K$10)
+($H141*'fnd base rates'!K$11)
+($I141*'fnd base rates'!K$12)
+($J141*'fnd base rates'!K$13)
+($K141*'fnd base rates'!K$14)
+($M141*'fnd base rates'!K$16)
+($N141*'fnd base rates'!K$17)
+($O141*'fnd base rates'!K$18)
+($P141*VLOOKUP($S141+12,rate_basefnd,11)))
*$R141</f>
        <v>1391.0421960000001</v>
      </c>
      <c r="AD141" s="68">
        <f>(($D141*'fnd base rates'!L$7)
+($E141*'fnd base rates'!L$8)
+($F141*'fnd base rates'!L$9)
+($G141*'fnd base rates'!L$10)
+($H141*'fnd base rates'!L$11)
+($I141*'fnd base rates'!L$12)
+($J141*'fnd base rates'!L$13)
+($K141*'fnd base rates'!L$14)
+($M141*'fnd base rates'!L$16)
+($N141*'fnd base rates'!L$17)
+($O141*'fnd base rates'!L$18)
+($P141*VLOOKUP($S141+12,rate_basefnd,12)))</f>
        <v>3085.7488000000003</v>
      </c>
      <c r="AE141" s="68">
        <f>(($D141*'fnd base rates'!M$7)
+($E141*'fnd base rates'!M$8)
+($F141*'fnd base rates'!M$9)
+($G141*'fnd base rates'!M$10)
+($H141*'fnd base rates'!M$11)
+($I141*'fnd base rates'!M$12)
+($J141*'fnd base rates'!M$13)
+($K141*'fnd base rates'!M$14)
+($M141*'fnd base rates'!M$16)
+($N141*'fnd base rates'!M$17)
+($O141*'fnd base rates'!M$18)
+($P141*VLOOKUP($S141+12,rate_basefnd,13)))</f>
        <v>0</v>
      </c>
      <c r="AF141" s="3">
        <f t="shared" si="29"/>
        <v>23002.655723200001</v>
      </c>
      <c r="AH141" s="205">
        <f t="shared" si="30"/>
        <v>428035251</v>
      </c>
      <c r="AI141" s="3" t="str">
        <f t="shared" si="34"/>
        <v>428</v>
      </c>
      <c r="AJ141" s="1" t="str">
        <f t="shared" si="35"/>
        <v>035</v>
      </c>
      <c r="AK141" s="1" t="str">
        <f t="shared" si="36"/>
        <v>251</v>
      </c>
      <c r="AL141" s="3">
        <f t="shared" si="31"/>
        <v>1</v>
      </c>
      <c r="AM141" s="3">
        <f t="shared" si="27"/>
        <v>1</v>
      </c>
      <c r="AN141" s="3">
        <f t="shared" si="37"/>
        <v>23002.655723200001</v>
      </c>
      <c r="AO141" s="3">
        <f t="shared" si="38"/>
        <v>23003</v>
      </c>
      <c r="AP141" s="3">
        <f t="shared" si="32"/>
        <v>3844</v>
      </c>
      <c r="AQ141" s="3">
        <v>19159</v>
      </c>
      <c r="AS141" s="68"/>
      <c r="AT141" s="68"/>
      <c r="AX141" s="4">
        <f t="shared" si="39"/>
        <v>0</v>
      </c>
      <c r="AZ141" s="4">
        <f t="shared" si="40"/>
        <v>0</v>
      </c>
      <c r="BB141" s="4"/>
    </row>
    <row r="142" spans="1:54" s="3" customFormat="1">
      <c r="A142" s="205" t="str">
        <f t="shared" si="33"/>
        <v>428</v>
      </c>
      <c r="B142" s="1">
        <v>428035258</v>
      </c>
      <c r="C142" s="7" t="s">
        <v>37</v>
      </c>
      <c r="D142" s="8">
        <f>'fnd enro'!D142</f>
        <v>0</v>
      </c>
      <c r="E142" s="8">
        <f>'fnd enro'!E142</f>
        <v>0</v>
      </c>
      <c r="F142" s="8">
        <f>'fnd enro'!F142</f>
        <v>0</v>
      </c>
      <c r="G142" s="8">
        <f>'fnd enro'!G142</f>
        <v>0</v>
      </c>
      <c r="H142" s="8">
        <f>'fnd enro'!H142</f>
        <v>1</v>
      </c>
      <c r="I142" s="8">
        <f>'fnd enro'!I142</f>
        <v>1</v>
      </c>
      <c r="J142" s="8">
        <f>'fnd enro'!J142</f>
        <v>0</v>
      </c>
      <c r="K142" s="9">
        <f>'fnd enro'!K142</f>
        <v>0.08</v>
      </c>
      <c r="L142" s="8">
        <f>'fnd enro'!L142</f>
        <v>0</v>
      </c>
      <c r="M142" s="8">
        <f>'fnd enro'!M142</f>
        <v>0</v>
      </c>
      <c r="N142" s="8">
        <f>'fnd enro'!N142</f>
        <v>0</v>
      </c>
      <c r="O142" s="8">
        <f>'fnd enro'!O142</f>
        <v>0</v>
      </c>
      <c r="P142" s="8">
        <f>'fnd enro'!P142</f>
        <v>0</v>
      </c>
      <c r="Q142" s="8">
        <f>'fnd enro'!R142</f>
        <v>2</v>
      </c>
      <c r="R142" s="9">
        <f t="shared" si="28"/>
        <v>1.0860000000000001</v>
      </c>
      <c r="S142" s="8">
        <f>VALUE('fnd enro'!Q142)</f>
        <v>10</v>
      </c>
      <c r="T142" s="1"/>
      <c r="U142" s="68">
        <f>(($D142*'fnd base rates'!C$7)
+($E142*'fnd base rates'!C$8)
+($F142*'fnd base rates'!C$9)
+($G142*'fnd base rates'!C$10)
+($H142*'fnd base rates'!C$11)
+($I142*'fnd base rates'!C$12)
+($J142*'fnd base rates'!C$13)
+($K142*'fnd base rates'!C$14)
+($M142*'fnd base rates'!C$16)
+($N142*'fnd base rates'!C$17)
+($O142*'fnd base rates'!C$18)
+($P142*VLOOKUP($S142+12,rate_basefnd,3)))
*$R142</f>
        <v>1302.4641264000002</v>
      </c>
      <c r="V142" s="68">
        <f>(($D142*'fnd base rates'!D$7)
+($E142*'fnd base rates'!D$8)
+($F142*'fnd base rates'!D$9)
+($G142*'fnd base rates'!D$10)
+($H142*'fnd base rates'!D$11)
+($I142*'fnd base rates'!D$12)
+($J142*'fnd base rates'!D$13)
+($K142*'fnd base rates'!D$14)
+($M142*'fnd base rates'!D$16)
+($N142*'fnd base rates'!D$17)
+($O142*'fnd base rates'!D$18)
+($P142*VLOOKUP($S142+12,rate_basefnd,4)))
*$R142</f>
        <v>1843.4632800000002</v>
      </c>
      <c r="W142" s="68">
        <f>(($D142*'fnd base rates'!E$7)
+($E142*'fnd base rates'!E$8)
+($F142*'fnd base rates'!E$9)
+($G142*'fnd base rates'!E$10)
+($H142*'fnd base rates'!E$11)
+($I142*'fnd base rates'!E$12)
+($J142*'fnd base rates'!E$13)
+($K142*'fnd base rates'!E$14)
+($M142*'fnd base rates'!E$16)
+($N142*'fnd base rates'!E$17)
+($O142*'fnd base rates'!E$18)
+($P142*VLOOKUP($S142+12,rate_basefnd,5)))
*$R142</f>
        <v>10118.3071776</v>
      </c>
      <c r="X142" s="68">
        <f>(($D142*'fnd base rates'!F$7)
+($E142*'fnd base rates'!F$8)
+($F142*'fnd base rates'!F$9)
+($G142*'fnd base rates'!F$10)
+($H142*'fnd base rates'!F$11)
+($I142*'fnd base rates'!F$12)
+($J142*'fnd base rates'!F$13)
+($K142*'fnd base rates'!F$14)
+($M142*'fnd base rates'!F$16)
+($N142*'fnd base rates'!F$17)
+($O142*'fnd base rates'!F$18)
+($P142*VLOOKUP($S142+12,rate_basefnd,6)))
*$R142</f>
        <v>2298.0472416000002</v>
      </c>
      <c r="Y142" s="68">
        <f>(($D142*'fnd base rates'!G$7)
+($E142*'fnd base rates'!G$8)
+($F142*'fnd base rates'!G$9)
+($G142*'fnd base rates'!G$10)
+($H142*'fnd base rates'!G$11)
+($I142*'fnd base rates'!G$12)
+($J142*'fnd base rates'!G$13)
+($K142*'fnd base rates'!G$14)
+($M142*'fnd base rates'!G$16)
+($N142*'fnd base rates'!G$17)
+($O142*'fnd base rates'!G$18)
+($P142*VLOOKUP($S142+12,rate_basefnd,7)))
*$R142</f>
        <v>401.95118880000001</v>
      </c>
      <c r="Z142" s="68">
        <f>(($D142*'fnd base rates'!H$7)
+($E142*'fnd base rates'!H$8)
+($F142*'fnd base rates'!H$9)
+($G142*'fnd base rates'!H$10)
+($H142*'fnd base rates'!H$11)
+($I142*'fnd base rates'!H$12)
+($J142*'fnd base rates'!H$13)
+($K142*'fnd base rates'!H$14)
+($M142*'fnd base rates'!H$16)
+($N142*'fnd base rates'!H$17)
+($O142*'fnd base rates'!H$18)
+($P142*VLOOKUP($S142+12,rate_basefnd,8)))</f>
        <v>1500.568</v>
      </c>
      <c r="AA142" s="68">
        <f>(($D142*'fnd base rates'!I$7)
+($E142*'fnd base rates'!I$8)
+($F142*'fnd base rates'!I$9)
+($G142*'fnd base rates'!I$10)
+($H142*'fnd base rates'!I$11)
+($I142*'fnd base rates'!I$12)
+($J142*'fnd base rates'!I$13)
+($K142*'fnd base rates'!I$14)
+($M142*'fnd base rates'!I$16)
+($N142*'fnd base rates'!I$17)
+($O142*'fnd base rates'!I$18)
+($P142*VLOOKUP($S142+12,rate_basefnd,9)))
*$R142</f>
        <v>1005.2884800000002</v>
      </c>
      <c r="AB142" s="68">
        <f>(($D142*'fnd base rates'!J$7)
+($E142*'fnd base rates'!J$8)
+($F142*'fnd base rates'!J$9)
+($G142*'fnd base rates'!J$10)
+($H142*'fnd base rates'!J$11)
+($I142*'fnd base rates'!J$12)
+($J142*'fnd base rates'!J$13)
+($K142*'fnd base rates'!J$14)
+($M142*'fnd base rates'!J$16)
+($N142*'fnd base rates'!J$17)
+($O142*'fnd base rates'!J$18)
+($P142*VLOOKUP($S142+12,rate_basefnd,10)))
*$R142</f>
        <v>990.98586000000012</v>
      </c>
      <c r="AC142" s="68">
        <f>(($D142*'fnd base rates'!K$7)
+($E142*'fnd base rates'!K$8)
+($F142*'fnd base rates'!K$9)
+($G142*'fnd base rates'!K$10)
+($H142*'fnd base rates'!K$11)
+($I142*'fnd base rates'!K$12)
+($J142*'fnd base rates'!K$13)
+($K142*'fnd base rates'!K$14)
+($M142*'fnd base rates'!K$16)
+($N142*'fnd base rates'!K$17)
+($O142*'fnd base rates'!K$18)
+($P142*VLOOKUP($S142+12,rate_basefnd,11)))
*$R142</f>
        <v>2820.7568520000004</v>
      </c>
      <c r="AD142" s="68">
        <f>(($D142*'fnd base rates'!L$7)
+($E142*'fnd base rates'!L$8)
+($F142*'fnd base rates'!L$9)
+($G142*'fnd base rates'!L$10)
+($H142*'fnd base rates'!L$11)
+($I142*'fnd base rates'!L$12)
+($J142*'fnd base rates'!L$13)
+($K142*'fnd base rates'!L$14)
+($M142*'fnd base rates'!L$16)
+($N142*'fnd base rates'!L$17)
+($O142*'fnd base rates'!L$18)
+($P142*VLOOKUP($S142+12,rate_basefnd,12)))</f>
        <v>4594.8975999999993</v>
      </c>
      <c r="AE142" s="68">
        <f>(($D142*'fnd base rates'!M$7)
+($E142*'fnd base rates'!M$8)
+($F142*'fnd base rates'!M$9)
+($G142*'fnd base rates'!M$10)
+($H142*'fnd base rates'!M$11)
+($I142*'fnd base rates'!M$12)
+($J142*'fnd base rates'!M$13)
+($K142*'fnd base rates'!M$14)
+($M142*'fnd base rates'!M$16)
+($N142*'fnd base rates'!M$17)
+($O142*'fnd base rates'!M$18)
+($P142*VLOOKUP($S142+12,rate_basefnd,13)))</f>
        <v>0</v>
      </c>
      <c r="AF142" s="3">
        <f t="shared" si="29"/>
        <v>26876.729806400002</v>
      </c>
      <c r="AH142" s="205">
        <f t="shared" si="30"/>
        <v>428035258</v>
      </c>
      <c r="AI142" s="3" t="str">
        <f t="shared" si="34"/>
        <v>428</v>
      </c>
      <c r="AJ142" s="1" t="str">
        <f t="shared" si="35"/>
        <v>035</v>
      </c>
      <c r="AK142" s="1" t="str">
        <f t="shared" si="36"/>
        <v>258</v>
      </c>
      <c r="AL142" s="3">
        <f t="shared" si="31"/>
        <v>1</v>
      </c>
      <c r="AM142" s="3">
        <f t="shared" si="27"/>
        <v>2</v>
      </c>
      <c r="AN142" s="3">
        <f t="shared" si="37"/>
        <v>26876.729806400002</v>
      </c>
      <c r="AO142" s="3">
        <f t="shared" si="38"/>
        <v>13438</v>
      </c>
      <c r="AP142" s="3">
        <f t="shared" si="32"/>
        <v>-2594</v>
      </c>
      <c r="AQ142" s="3">
        <v>16032</v>
      </c>
      <c r="AS142" s="68"/>
      <c r="AT142" s="68"/>
      <c r="AX142" s="4">
        <f t="shared" si="39"/>
        <v>0</v>
      </c>
      <c r="AZ142" s="4">
        <f t="shared" si="40"/>
        <v>0</v>
      </c>
      <c r="BB142" s="4"/>
    </row>
    <row r="143" spans="1:54" s="3" customFormat="1">
      <c r="A143" s="205" t="str">
        <f t="shared" si="33"/>
        <v>428</v>
      </c>
      <c r="B143" s="1">
        <v>428035262</v>
      </c>
      <c r="C143" s="7" t="s">
        <v>37</v>
      </c>
      <c r="D143" s="8">
        <f>'fnd enro'!D143</f>
        <v>0</v>
      </c>
      <c r="E143" s="8">
        <f>'fnd enro'!E143</f>
        <v>0</v>
      </c>
      <c r="F143" s="8">
        <f>'fnd enro'!F143</f>
        <v>0</v>
      </c>
      <c r="G143" s="8">
        <f>'fnd enro'!G143</f>
        <v>1</v>
      </c>
      <c r="H143" s="8">
        <f>'fnd enro'!H143</f>
        <v>0</v>
      </c>
      <c r="I143" s="8">
        <f>'fnd enro'!I143</f>
        <v>2</v>
      </c>
      <c r="J143" s="8">
        <f>'fnd enro'!J143</f>
        <v>0</v>
      </c>
      <c r="K143" s="9">
        <f>'fnd enro'!K143</f>
        <v>0.12</v>
      </c>
      <c r="L143" s="8">
        <f>'fnd enro'!L143</f>
        <v>0</v>
      </c>
      <c r="M143" s="8">
        <f>'fnd enro'!M143</f>
        <v>0</v>
      </c>
      <c r="N143" s="8">
        <f>'fnd enro'!N143</f>
        <v>0</v>
      </c>
      <c r="O143" s="8">
        <f>'fnd enro'!O143</f>
        <v>0</v>
      </c>
      <c r="P143" s="8">
        <f>'fnd enro'!P143</f>
        <v>3</v>
      </c>
      <c r="Q143" s="8">
        <f>'fnd enro'!R143</f>
        <v>3</v>
      </c>
      <c r="R143" s="9">
        <f t="shared" si="28"/>
        <v>1.0860000000000001</v>
      </c>
      <c r="S143" s="8">
        <f>VALUE('fnd enro'!Q143)</f>
        <v>9</v>
      </c>
      <c r="T143" s="1"/>
      <c r="U143" s="68">
        <f>(($D143*'fnd base rates'!C$7)
+($E143*'fnd base rates'!C$8)
+($F143*'fnd base rates'!C$9)
+($G143*'fnd base rates'!C$10)
+($H143*'fnd base rates'!C$11)
+($I143*'fnd base rates'!C$12)
+($J143*'fnd base rates'!C$13)
+($K143*'fnd base rates'!C$14)
+($M143*'fnd base rates'!C$16)
+($N143*'fnd base rates'!C$17)
+($O143*'fnd base rates'!C$18)
+($P143*VLOOKUP($S143+12,rate_basefnd,3)))
*$R143</f>
        <v>2298.9464496000001</v>
      </c>
      <c r="V143" s="68">
        <f>(($D143*'fnd base rates'!D$7)
+($E143*'fnd base rates'!D$8)
+($F143*'fnd base rates'!D$9)
+($G143*'fnd base rates'!D$10)
+($H143*'fnd base rates'!D$11)
+($I143*'fnd base rates'!D$12)
+($J143*'fnd base rates'!D$13)
+($K143*'fnd base rates'!D$14)
+($M143*'fnd base rates'!D$16)
+($N143*'fnd base rates'!D$17)
+($O143*'fnd base rates'!D$18)
+($P143*VLOOKUP($S143+12,rate_basefnd,4)))
*$R143</f>
        <v>4400.9389800000008</v>
      </c>
      <c r="W143" s="68">
        <f>(($D143*'fnd base rates'!E$7)
+($E143*'fnd base rates'!E$8)
+($F143*'fnd base rates'!E$9)
+($G143*'fnd base rates'!E$10)
+($H143*'fnd base rates'!E$11)
+($I143*'fnd base rates'!E$12)
+($J143*'fnd base rates'!E$13)
+($K143*'fnd base rates'!E$14)
+($M143*'fnd base rates'!E$16)
+($N143*'fnd base rates'!E$17)
+($O143*'fnd base rates'!E$18)
+($P143*VLOOKUP($S143+12,rate_basefnd,5)))
*$R143</f>
        <v>32527.603106400005</v>
      </c>
      <c r="X143" s="68">
        <f>(($D143*'fnd base rates'!F$7)
+($E143*'fnd base rates'!F$8)
+($F143*'fnd base rates'!F$9)
+($G143*'fnd base rates'!F$10)
+($H143*'fnd base rates'!F$11)
+($I143*'fnd base rates'!F$12)
+($J143*'fnd base rates'!F$13)
+($K143*'fnd base rates'!F$14)
+($M143*'fnd base rates'!F$16)
+($N143*'fnd base rates'!F$17)
+($O143*'fnd base rates'!F$18)
+($P143*VLOOKUP($S143+12,rate_basefnd,6)))
*$R143</f>
        <v>3685.3827024000002</v>
      </c>
      <c r="Y143" s="68">
        <f>(($D143*'fnd base rates'!G$7)
+($E143*'fnd base rates'!G$8)
+($F143*'fnd base rates'!G$9)
+($G143*'fnd base rates'!G$10)
+($H143*'fnd base rates'!G$11)
+($I143*'fnd base rates'!G$12)
+($J143*'fnd base rates'!G$13)
+($K143*'fnd base rates'!G$14)
+($M143*'fnd base rates'!G$16)
+($N143*'fnd base rates'!G$17)
+($O143*'fnd base rates'!G$18)
+($P143*VLOOKUP($S143+12,rate_basefnd,7)))
*$R143</f>
        <v>1360.8353231999999</v>
      </c>
      <c r="Z143" s="68">
        <f>(($D143*'fnd base rates'!H$7)
+($E143*'fnd base rates'!H$8)
+($F143*'fnd base rates'!H$9)
+($G143*'fnd base rates'!H$10)
+($H143*'fnd base rates'!H$11)
+($I143*'fnd base rates'!H$12)
+($J143*'fnd base rates'!H$13)
+($K143*'fnd base rates'!H$14)
+($M143*'fnd base rates'!H$16)
+($N143*'fnd base rates'!H$17)
+($O143*'fnd base rates'!H$18)
+($P143*VLOOKUP($S143+12,rate_basefnd,8)))</f>
        <v>2529.1520000000005</v>
      </c>
      <c r="AA143" s="68">
        <f>(($D143*'fnd base rates'!I$7)
+($E143*'fnd base rates'!I$8)
+($F143*'fnd base rates'!I$9)
+($G143*'fnd base rates'!I$10)
+($H143*'fnd base rates'!I$11)
+($I143*'fnd base rates'!I$12)
+($J143*'fnd base rates'!I$13)
+($K143*'fnd base rates'!I$14)
+($M143*'fnd base rates'!I$16)
+($N143*'fnd base rates'!I$17)
+($O143*'fnd base rates'!I$18)
+($P143*VLOOKUP($S143+12,rate_basefnd,9)))
*$R143</f>
        <v>2164.9953</v>
      </c>
      <c r="AB143" s="68">
        <f>(($D143*'fnd base rates'!J$7)
+($E143*'fnd base rates'!J$8)
+($F143*'fnd base rates'!J$9)
+($G143*'fnd base rates'!J$10)
+($H143*'fnd base rates'!J$11)
+($I143*'fnd base rates'!J$12)
+($J143*'fnd base rates'!J$13)
+($K143*'fnd base rates'!J$14)
+($M143*'fnd base rates'!J$16)
+($N143*'fnd base rates'!J$17)
+($O143*'fnd base rates'!J$18)
+($P143*VLOOKUP($S143+12,rate_basefnd,10)))
*$R143</f>
        <v>4925.8353600000009</v>
      </c>
      <c r="AC143" s="68">
        <f>(($D143*'fnd base rates'!K$7)
+($E143*'fnd base rates'!K$8)
+($F143*'fnd base rates'!K$9)
+($G143*'fnd base rates'!K$10)
+($H143*'fnd base rates'!K$11)
+($I143*'fnd base rates'!K$12)
+($J143*'fnd base rates'!K$13)
+($K143*'fnd base rates'!K$14)
+($M143*'fnd base rates'!K$16)
+($N143*'fnd base rates'!K$17)
+($O143*'fnd base rates'!K$18)
+($P143*VLOOKUP($S143+12,rate_basefnd,11)))
*$R143</f>
        <v>4113.0707880000009</v>
      </c>
      <c r="AD143" s="68">
        <f>(($D143*'fnd base rates'!L$7)
+($E143*'fnd base rates'!L$8)
+($F143*'fnd base rates'!L$9)
+($G143*'fnd base rates'!L$10)
+($H143*'fnd base rates'!L$11)
+($I143*'fnd base rates'!L$12)
+($J143*'fnd base rates'!L$13)
+($K143*'fnd base rates'!L$14)
+($M143*'fnd base rates'!L$16)
+($N143*'fnd base rates'!L$17)
+($O143*'fnd base rates'!L$18)
+($P143*VLOOKUP($S143+12,rate_basefnd,12)))</f>
        <v>9353.2963999999993</v>
      </c>
      <c r="AE143" s="68">
        <f>(($D143*'fnd base rates'!M$7)
+($E143*'fnd base rates'!M$8)
+($F143*'fnd base rates'!M$9)
+($G143*'fnd base rates'!M$10)
+($H143*'fnd base rates'!M$11)
+($I143*'fnd base rates'!M$12)
+($J143*'fnd base rates'!M$13)
+($K143*'fnd base rates'!M$14)
+($M143*'fnd base rates'!M$16)
+($N143*'fnd base rates'!M$17)
+($O143*'fnd base rates'!M$18)
+($P143*VLOOKUP($S143+12,rate_basefnd,13)))</f>
        <v>0</v>
      </c>
      <c r="AF143" s="3">
        <f t="shared" si="29"/>
        <v>67360.056409600016</v>
      </c>
      <c r="AH143" s="205">
        <f t="shared" si="30"/>
        <v>428035262</v>
      </c>
      <c r="AI143" s="3" t="str">
        <f t="shared" si="34"/>
        <v>428</v>
      </c>
      <c r="AJ143" s="1" t="str">
        <f t="shared" si="35"/>
        <v>035</v>
      </c>
      <c r="AK143" s="1" t="str">
        <f t="shared" si="36"/>
        <v>262</v>
      </c>
      <c r="AL143" s="3">
        <f t="shared" si="31"/>
        <v>1</v>
      </c>
      <c r="AM143" s="3">
        <f t="shared" si="27"/>
        <v>3</v>
      </c>
      <c r="AN143" s="3">
        <f t="shared" si="37"/>
        <v>67360.056409600016</v>
      </c>
      <c r="AO143" s="3">
        <f t="shared" si="38"/>
        <v>22453</v>
      </c>
      <c r="AP143" s="3">
        <f t="shared" si="32"/>
        <v>1615</v>
      </c>
      <c r="AQ143" s="3">
        <v>20838</v>
      </c>
      <c r="AS143" s="68"/>
      <c r="AT143" s="68"/>
      <c r="AX143" s="4">
        <f t="shared" si="39"/>
        <v>0</v>
      </c>
      <c r="AZ143" s="4">
        <f t="shared" si="40"/>
        <v>0</v>
      </c>
      <c r="BB143" s="4"/>
    </row>
    <row r="144" spans="1:54" s="3" customFormat="1">
      <c r="A144" s="205" t="str">
        <f t="shared" si="33"/>
        <v>428</v>
      </c>
      <c r="B144" s="1">
        <v>428035276</v>
      </c>
      <c r="C144" s="7" t="s">
        <v>37</v>
      </c>
      <c r="D144" s="8">
        <f>'fnd enro'!D144</f>
        <v>0</v>
      </c>
      <c r="E144" s="8">
        <f>'fnd enro'!E144</f>
        <v>0</v>
      </c>
      <c r="F144" s="8">
        <f>'fnd enro'!F144</f>
        <v>0</v>
      </c>
      <c r="G144" s="8">
        <f>'fnd enro'!G144</f>
        <v>0</v>
      </c>
      <c r="H144" s="8">
        <f>'fnd enro'!H144</f>
        <v>1</v>
      </c>
      <c r="I144" s="8">
        <f>'fnd enro'!I144</f>
        <v>0</v>
      </c>
      <c r="J144" s="8">
        <f>'fnd enro'!J144</f>
        <v>0</v>
      </c>
      <c r="K144" s="9">
        <f>'fnd enro'!K144</f>
        <v>0.04</v>
      </c>
      <c r="L144" s="8">
        <f>'fnd enro'!L144</f>
        <v>0</v>
      </c>
      <c r="M144" s="8">
        <f>'fnd enro'!M144</f>
        <v>0</v>
      </c>
      <c r="N144" s="8">
        <f>'fnd enro'!N144</f>
        <v>0</v>
      </c>
      <c r="O144" s="8">
        <f>'fnd enro'!O144</f>
        <v>0</v>
      </c>
      <c r="P144" s="8">
        <f>'fnd enro'!P144</f>
        <v>1</v>
      </c>
      <c r="Q144" s="8">
        <f>'fnd enro'!R144</f>
        <v>1</v>
      </c>
      <c r="R144" s="9">
        <f t="shared" si="28"/>
        <v>1.0860000000000001</v>
      </c>
      <c r="S144" s="8">
        <f>VALUE('fnd enro'!Q144)</f>
        <v>2</v>
      </c>
      <c r="T144" s="1"/>
      <c r="U144" s="68">
        <f>(($D144*'fnd base rates'!C$7)
+($E144*'fnd base rates'!C$8)
+($F144*'fnd base rates'!C$9)
+($G144*'fnd base rates'!C$10)
+($H144*'fnd base rates'!C$11)
+($I144*'fnd base rates'!C$12)
+($J144*'fnd base rates'!C$13)
+($K144*'fnd base rates'!C$14)
+($M144*'fnd base rates'!C$16)
+($N144*'fnd base rates'!C$17)
+($O144*'fnd base rates'!C$18)
+($P144*VLOOKUP($S144+12,rate_basefnd,3)))
*$R144</f>
        <v>717.32602320000012</v>
      </c>
      <c r="V144" s="68">
        <f>(($D144*'fnd base rates'!D$7)
+($E144*'fnd base rates'!D$8)
+($F144*'fnd base rates'!D$9)
+($G144*'fnd base rates'!D$10)
+($H144*'fnd base rates'!D$11)
+($I144*'fnd base rates'!D$12)
+($J144*'fnd base rates'!D$13)
+($K144*'fnd base rates'!D$14)
+($M144*'fnd base rates'!D$16)
+($N144*'fnd base rates'!D$17)
+($O144*'fnd base rates'!D$18)
+($P144*VLOOKUP($S144+12,rate_basefnd,4)))
*$R144</f>
        <v>1234.8797400000003</v>
      </c>
      <c r="W144" s="68">
        <f>(($D144*'fnd base rates'!E$7)
+($E144*'fnd base rates'!E$8)
+($F144*'fnd base rates'!E$9)
+($G144*'fnd base rates'!E$10)
+($H144*'fnd base rates'!E$11)
+($I144*'fnd base rates'!E$12)
+($J144*'fnd base rates'!E$13)
+($K144*'fnd base rates'!E$14)
+($M144*'fnd base rates'!E$16)
+($N144*'fnd base rates'!E$17)
+($O144*'fnd base rates'!E$18)
+($P144*VLOOKUP($S144+12,rate_basefnd,5)))
*$R144</f>
        <v>7240.9927488000003</v>
      </c>
      <c r="X144" s="68">
        <f>(($D144*'fnd base rates'!F$7)
+($E144*'fnd base rates'!F$8)
+($F144*'fnd base rates'!F$9)
+($G144*'fnd base rates'!F$10)
+($H144*'fnd base rates'!F$11)
+($I144*'fnd base rates'!F$12)
+($J144*'fnd base rates'!F$13)
+($K144*'fnd base rates'!F$14)
+($M144*'fnd base rates'!F$16)
+($N144*'fnd base rates'!F$17)
+($O144*'fnd base rates'!F$18)
+($P144*VLOOKUP($S144+12,rate_basefnd,6)))
*$R144</f>
        <v>1214.3791008000001</v>
      </c>
      <c r="Y144" s="68">
        <f>(($D144*'fnd base rates'!G$7)
+($E144*'fnd base rates'!G$8)
+($F144*'fnd base rates'!G$9)
+($G144*'fnd base rates'!G$10)
+($H144*'fnd base rates'!G$11)
+($I144*'fnd base rates'!G$12)
+($J144*'fnd base rates'!G$13)
+($K144*'fnd base rates'!G$14)
+($M144*'fnd base rates'!G$16)
+($N144*'fnd base rates'!G$17)
+($O144*'fnd base rates'!G$18)
+($P144*VLOOKUP($S144+12,rate_basefnd,7)))
*$R144</f>
        <v>352.03819440000001</v>
      </c>
      <c r="Z144" s="68">
        <f>(($D144*'fnd base rates'!H$7)
+($E144*'fnd base rates'!H$8)
+($F144*'fnd base rates'!H$9)
+($G144*'fnd base rates'!H$10)
+($H144*'fnd base rates'!H$11)
+($I144*'fnd base rates'!H$12)
+($J144*'fnd base rates'!H$13)
+($K144*'fnd base rates'!H$14)
+($M144*'fnd base rates'!H$16)
+($N144*'fnd base rates'!H$17)
+($O144*'fnd base rates'!H$18)
+($P144*VLOOKUP($S144+12,rate_basefnd,8)))</f>
        <v>602.24400000000003</v>
      </c>
      <c r="AA144" s="68">
        <f>(($D144*'fnd base rates'!I$7)
+($E144*'fnd base rates'!I$8)
+($F144*'fnd base rates'!I$9)
+($G144*'fnd base rates'!I$10)
+($H144*'fnd base rates'!I$11)
+($I144*'fnd base rates'!I$12)
+($J144*'fnd base rates'!I$13)
+($K144*'fnd base rates'!I$14)
+($M144*'fnd base rates'!I$16)
+($N144*'fnd base rates'!I$17)
+($O144*'fnd base rates'!I$18)
+($P144*VLOOKUP($S144+12,rate_basefnd,9)))
*$R144</f>
        <v>615.91404</v>
      </c>
      <c r="AB144" s="68">
        <f>(($D144*'fnd base rates'!J$7)
+($E144*'fnd base rates'!J$8)
+($F144*'fnd base rates'!J$9)
+($G144*'fnd base rates'!J$10)
+($H144*'fnd base rates'!J$11)
+($I144*'fnd base rates'!J$12)
+($J144*'fnd base rates'!J$13)
+($K144*'fnd base rates'!J$14)
+($M144*'fnd base rates'!J$16)
+($N144*'fnd base rates'!J$17)
+($O144*'fnd base rates'!J$18)
+($P144*VLOOKUP($S144+12,rate_basefnd,10)))
*$R144</f>
        <v>942.97379999999998</v>
      </c>
      <c r="AC144" s="68">
        <f>(($D144*'fnd base rates'!K$7)
+($E144*'fnd base rates'!K$8)
+($F144*'fnd base rates'!K$9)
+($G144*'fnd base rates'!K$10)
+($H144*'fnd base rates'!K$11)
+($I144*'fnd base rates'!K$12)
+($J144*'fnd base rates'!K$13)
+($K144*'fnd base rates'!K$14)
+($M144*'fnd base rates'!K$16)
+($N144*'fnd base rates'!K$17)
+($O144*'fnd base rates'!K$18)
+($P144*VLOOKUP($S144+12,rate_basefnd,11)))
*$R144</f>
        <v>1429.7146559999999</v>
      </c>
      <c r="AD144" s="68">
        <f>(($D144*'fnd base rates'!L$7)
+($E144*'fnd base rates'!L$8)
+($F144*'fnd base rates'!L$9)
+($G144*'fnd base rates'!L$10)
+($H144*'fnd base rates'!L$11)
+($I144*'fnd base rates'!L$12)
+($J144*'fnd base rates'!L$13)
+($K144*'fnd base rates'!L$14)
+($M144*'fnd base rates'!L$16)
+($N144*'fnd base rates'!L$17)
+($O144*'fnd base rates'!L$18)
+($P144*VLOOKUP($S144+12,rate_basefnd,12)))</f>
        <v>2956.7587999999996</v>
      </c>
      <c r="AE144" s="68">
        <f>(($D144*'fnd base rates'!M$7)
+($E144*'fnd base rates'!M$8)
+($F144*'fnd base rates'!M$9)
+($G144*'fnd base rates'!M$10)
+($H144*'fnd base rates'!M$11)
+($I144*'fnd base rates'!M$12)
+($J144*'fnd base rates'!M$13)
+($K144*'fnd base rates'!M$14)
+($M144*'fnd base rates'!M$16)
+($N144*'fnd base rates'!M$17)
+($O144*'fnd base rates'!M$18)
+($P144*VLOOKUP($S144+12,rate_basefnd,13)))</f>
        <v>0</v>
      </c>
      <c r="AF144" s="3">
        <f t="shared" si="29"/>
        <v>17307.221103200001</v>
      </c>
      <c r="AH144" s="205">
        <f t="shared" si="30"/>
        <v>428035276</v>
      </c>
      <c r="AI144" s="3" t="str">
        <f t="shared" si="34"/>
        <v>428</v>
      </c>
      <c r="AJ144" s="1" t="str">
        <f t="shared" si="35"/>
        <v>035</v>
      </c>
      <c r="AK144" s="1" t="str">
        <f t="shared" si="36"/>
        <v>276</v>
      </c>
      <c r="AL144" s="3">
        <f t="shared" si="31"/>
        <v>1</v>
      </c>
      <c r="AM144" s="3">
        <f t="shared" si="27"/>
        <v>1</v>
      </c>
      <c r="AN144" s="3">
        <f t="shared" si="37"/>
        <v>17307.221103200001</v>
      </c>
      <c r="AO144" s="3">
        <f t="shared" si="38"/>
        <v>17307</v>
      </c>
      <c r="AP144" s="3">
        <f t="shared" si="32"/>
        <v>5513</v>
      </c>
      <c r="AQ144" s="3">
        <v>11794</v>
      </c>
      <c r="AS144" s="68"/>
      <c r="AT144" s="68"/>
      <c r="AX144" s="4">
        <f t="shared" si="39"/>
        <v>0</v>
      </c>
      <c r="AZ144" s="4">
        <f t="shared" si="40"/>
        <v>0</v>
      </c>
      <c r="BB144" s="4"/>
    </row>
    <row r="145" spans="1:54" s="3" customFormat="1">
      <c r="A145" s="205" t="str">
        <f t="shared" si="33"/>
        <v>428</v>
      </c>
      <c r="B145" s="1">
        <v>428035285</v>
      </c>
      <c r="C145" s="7" t="s">
        <v>37</v>
      </c>
      <c r="D145" s="8">
        <f>'fnd enro'!D145</f>
        <v>0</v>
      </c>
      <c r="E145" s="8">
        <f>'fnd enro'!E145</f>
        <v>0</v>
      </c>
      <c r="F145" s="8">
        <f>'fnd enro'!F145</f>
        <v>0</v>
      </c>
      <c r="G145" s="8">
        <f>'fnd enro'!G145</f>
        <v>3</v>
      </c>
      <c r="H145" s="8">
        <f>'fnd enro'!H145</f>
        <v>1</v>
      </c>
      <c r="I145" s="8">
        <f>'fnd enro'!I145</f>
        <v>2</v>
      </c>
      <c r="J145" s="8">
        <f>'fnd enro'!J145</f>
        <v>0</v>
      </c>
      <c r="K145" s="9">
        <f>'fnd enro'!K145</f>
        <v>0.24</v>
      </c>
      <c r="L145" s="8">
        <f>'fnd enro'!L145</f>
        <v>0</v>
      </c>
      <c r="M145" s="8">
        <f>'fnd enro'!M145</f>
        <v>1</v>
      </c>
      <c r="N145" s="8">
        <f>'fnd enro'!N145</f>
        <v>0</v>
      </c>
      <c r="O145" s="8">
        <f>'fnd enro'!O145</f>
        <v>0</v>
      </c>
      <c r="P145" s="8">
        <f>'fnd enro'!P145</f>
        <v>3</v>
      </c>
      <c r="Q145" s="8">
        <f>'fnd enro'!R145</f>
        <v>6</v>
      </c>
      <c r="R145" s="9">
        <f t="shared" si="28"/>
        <v>1.0860000000000001</v>
      </c>
      <c r="S145" s="8">
        <f>VALUE('fnd enro'!Q145)</f>
        <v>9</v>
      </c>
      <c r="T145" s="1"/>
      <c r="U145" s="68">
        <f>(($D145*'fnd base rates'!C$7)
+($E145*'fnd base rates'!C$8)
+($F145*'fnd base rates'!C$9)
+($G145*'fnd base rates'!C$10)
+($H145*'fnd base rates'!C$11)
+($I145*'fnd base rates'!C$12)
+($J145*'fnd base rates'!C$13)
+($K145*'fnd base rates'!C$14)
+($M145*'fnd base rates'!C$16)
+($N145*'fnd base rates'!C$17)
+($O145*'fnd base rates'!C$18)
+($P145*VLOOKUP($S145+12,rate_basefnd,3)))
*$R145</f>
        <v>4383.5056392000006</v>
      </c>
      <c r="V145" s="68">
        <f>(($D145*'fnd base rates'!D$7)
+($E145*'fnd base rates'!D$8)
+($F145*'fnd base rates'!D$9)
+($G145*'fnd base rates'!D$10)
+($H145*'fnd base rates'!D$11)
+($I145*'fnd base rates'!D$12)
+($J145*'fnd base rates'!D$13)
+($K145*'fnd base rates'!D$14)
+($M145*'fnd base rates'!D$16)
+($N145*'fnd base rates'!D$17)
+($O145*'fnd base rates'!D$18)
+($P145*VLOOKUP($S145+12,rate_basefnd,4)))
*$R145</f>
        <v>7395.1387200000008</v>
      </c>
      <c r="W145" s="68">
        <f>(($D145*'fnd base rates'!E$7)
+($E145*'fnd base rates'!E$8)
+($F145*'fnd base rates'!E$9)
+($G145*'fnd base rates'!E$10)
+($H145*'fnd base rates'!E$11)
+($I145*'fnd base rates'!E$12)
+($J145*'fnd base rates'!E$13)
+($K145*'fnd base rates'!E$14)
+($M145*'fnd base rates'!E$16)
+($N145*'fnd base rates'!E$17)
+($O145*'fnd base rates'!E$18)
+($P145*VLOOKUP($S145+12,rate_basefnd,5)))
*$R145</f>
        <v>47697.0600528</v>
      </c>
      <c r="X145" s="68">
        <f>(($D145*'fnd base rates'!F$7)
+($E145*'fnd base rates'!F$8)
+($F145*'fnd base rates'!F$9)
+($G145*'fnd base rates'!F$10)
+($H145*'fnd base rates'!F$11)
+($I145*'fnd base rates'!F$12)
+($J145*'fnd base rates'!F$13)
+($K145*'fnd base rates'!F$14)
+($M145*'fnd base rates'!F$16)
+($N145*'fnd base rates'!F$17)
+($O145*'fnd base rates'!F$18)
+($P145*VLOOKUP($S145+12,rate_basefnd,6)))
*$R145</f>
        <v>8164.8594648000008</v>
      </c>
      <c r="Y145" s="68">
        <f>(($D145*'fnd base rates'!G$7)
+($E145*'fnd base rates'!G$8)
+($F145*'fnd base rates'!G$9)
+($G145*'fnd base rates'!G$10)
+($H145*'fnd base rates'!G$11)
+($I145*'fnd base rates'!G$12)
+($J145*'fnd base rates'!G$13)
+($K145*'fnd base rates'!G$14)
+($M145*'fnd base rates'!G$16)
+($N145*'fnd base rates'!G$17)
+($O145*'fnd base rates'!G$18)
+($P145*VLOOKUP($S145+12,rate_basefnd,7)))
*$R145</f>
        <v>2009.3632464000002</v>
      </c>
      <c r="Z145" s="68">
        <f>(($D145*'fnd base rates'!H$7)
+($E145*'fnd base rates'!H$8)
+($F145*'fnd base rates'!H$9)
+($G145*'fnd base rates'!H$10)
+($H145*'fnd base rates'!H$11)
+($I145*'fnd base rates'!H$12)
+($J145*'fnd base rates'!H$13)
+($K145*'fnd base rates'!H$14)
+($M145*'fnd base rates'!H$16)
+($N145*'fnd base rates'!H$17)
+($O145*'fnd base rates'!H$18)
+($P145*VLOOKUP($S145+12,rate_basefnd,8)))</f>
        <v>4423.6739999999991</v>
      </c>
      <c r="AA145" s="68">
        <f>(($D145*'fnd base rates'!I$7)
+($E145*'fnd base rates'!I$8)
+($F145*'fnd base rates'!I$9)
+($G145*'fnd base rates'!I$10)
+($H145*'fnd base rates'!I$11)
+($I145*'fnd base rates'!I$12)
+($J145*'fnd base rates'!I$13)
+($K145*'fnd base rates'!I$14)
+($M145*'fnd base rates'!I$16)
+($N145*'fnd base rates'!I$17)
+($O145*'fnd base rates'!I$18)
+($P145*VLOOKUP($S145+12,rate_basefnd,9)))
*$R145</f>
        <v>3739.5324000000005</v>
      </c>
      <c r="AB145" s="68">
        <f>(($D145*'fnd base rates'!J$7)
+($E145*'fnd base rates'!J$8)
+($F145*'fnd base rates'!J$9)
+($G145*'fnd base rates'!J$10)
+($H145*'fnd base rates'!J$11)
+($I145*'fnd base rates'!J$12)
+($J145*'fnd base rates'!J$13)
+($K145*'fnd base rates'!J$14)
+($M145*'fnd base rates'!J$16)
+($N145*'fnd base rates'!J$17)
+($O145*'fnd base rates'!J$18)
+($P145*VLOOKUP($S145+12,rate_basefnd,10)))
*$R145</f>
        <v>5625.3171000000011</v>
      </c>
      <c r="AC145" s="68">
        <f>(($D145*'fnd base rates'!K$7)
+($E145*'fnd base rates'!K$8)
+($F145*'fnd base rates'!K$9)
+($G145*'fnd base rates'!K$10)
+($H145*'fnd base rates'!K$11)
+($I145*'fnd base rates'!K$12)
+($J145*'fnd base rates'!K$13)
+($K145*'fnd base rates'!K$14)
+($M145*'fnd base rates'!K$16)
+($N145*'fnd base rates'!K$17)
+($O145*'fnd base rates'!K$18)
+($P145*VLOOKUP($S145+12,rate_basefnd,11)))
*$R145</f>
        <v>8597.3255160000026</v>
      </c>
      <c r="AD145" s="68">
        <f>(($D145*'fnd base rates'!L$7)
+($E145*'fnd base rates'!L$8)
+($F145*'fnd base rates'!L$9)
+($G145*'fnd base rates'!L$10)
+($H145*'fnd base rates'!L$11)
+($I145*'fnd base rates'!L$12)
+($J145*'fnd base rates'!L$13)
+($K145*'fnd base rates'!L$14)
+($M145*'fnd base rates'!L$16)
+($N145*'fnd base rates'!L$17)
+($O145*'fnd base rates'!L$18)
+($P145*VLOOKUP($S145+12,rate_basefnd,12)))</f>
        <v>16690.852800000001</v>
      </c>
      <c r="AE145" s="68">
        <f>(($D145*'fnd base rates'!M$7)
+($E145*'fnd base rates'!M$8)
+($F145*'fnd base rates'!M$9)
+($G145*'fnd base rates'!M$10)
+($H145*'fnd base rates'!M$11)
+($I145*'fnd base rates'!M$12)
+($J145*'fnd base rates'!M$13)
+($K145*'fnd base rates'!M$14)
+($M145*'fnd base rates'!M$16)
+($N145*'fnd base rates'!M$17)
+($O145*'fnd base rates'!M$18)
+($P145*VLOOKUP($S145+12,rate_basefnd,13)))</f>
        <v>0</v>
      </c>
      <c r="AF145" s="3">
        <f t="shared" si="29"/>
        <v>108726.62893919999</v>
      </c>
      <c r="AH145" s="205">
        <f t="shared" si="30"/>
        <v>428035285</v>
      </c>
      <c r="AI145" s="3" t="str">
        <f t="shared" si="34"/>
        <v>428</v>
      </c>
      <c r="AJ145" s="1" t="str">
        <f t="shared" si="35"/>
        <v>035</v>
      </c>
      <c r="AK145" s="1" t="str">
        <f t="shared" si="36"/>
        <v>285</v>
      </c>
      <c r="AL145" s="3">
        <f t="shared" si="31"/>
        <v>1</v>
      </c>
      <c r="AM145" s="3">
        <f t="shared" si="27"/>
        <v>6</v>
      </c>
      <c r="AN145" s="3">
        <f t="shared" si="37"/>
        <v>108726.62893919999</v>
      </c>
      <c r="AO145" s="3">
        <f t="shared" si="38"/>
        <v>18121</v>
      </c>
      <c r="AP145" s="3">
        <f t="shared" si="32"/>
        <v>2094</v>
      </c>
      <c r="AQ145" s="3">
        <v>16027</v>
      </c>
      <c r="AS145" s="68"/>
      <c r="AT145" s="68"/>
      <c r="AX145" s="4">
        <f t="shared" si="39"/>
        <v>0</v>
      </c>
      <c r="AZ145" s="4">
        <f t="shared" si="40"/>
        <v>0</v>
      </c>
      <c r="BB145" s="4"/>
    </row>
    <row r="146" spans="1:54" s="3" customFormat="1">
      <c r="A146" s="205" t="str">
        <f t="shared" si="33"/>
        <v>428</v>
      </c>
      <c r="B146" s="1">
        <v>428035293</v>
      </c>
      <c r="C146" s="7" t="s">
        <v>37</v>
      </c>
      <c r="D146" s="8">
        <f>'fnd enro'!D146</f>
        <v>0</v>
      </c>
      <c r="E146" s="8">
        <f>'fnd enro'!E146</f>
        <v>0</v>
      </c>
      <c r="F146" s="8">
        <f>'fnd enro'!F146</f>
        <v>0</v>
      </c>
      <c r="G146" s="8">
        <f>'fnd enro'!G146</f>
        <v>1</v>
      </c>
      <c r="H146" s="8">
        <f>'fnd enro'!H146</f>
        <v>2</v>
      </c>
      <c r="I146" s="8">
        <f>'fnd enro'!I146</f>
        <v>1</v>
      </c>
      <c r="J146" s="8">
        <f>'fnd enro'!J146</f>
        <v>0</v>
      </c>
      <c r="K146" s="9">
        <f>'fnd enro'!K146</f>
        <v>0.16</v>
      </c>
      <c r="L146" s="8">
        <f>'fnd enro'!L146</f>
        <v>0</v>
      </c>
      <c r="M146" s="8">
        <f>'fnd enro'!M146</f>
        <v>0</v>
      </c>
      <c r="N146" s="8">
        <f>'fnd enro'!N146</f>
        <v>0</v>
      </c>
      <c r="O146" s="8">
        <f>'fnd enro'!O146</f>
        <v>0</v>
      </c>
      <c r="P146" s="8">
        <f>'fnd enro'!P146</f>
        <v>2</v>
      </c>
      <c r="Q146" s="8">
        <f>'fnd enro'!R146</f>
        <v>4</v>
      </c>
      <c r="R146" s="9">
        <f t="shared" si="28"/>
        <v>1.0860000000000001</v>
      </c>
      <c r="S146" s="8">
        <f>VALUE('fnd enro'!Q146)</f>
        <v>10</v>
      </c>
      <c r="T146" s="1"/>
      <c r="U146" s="68">
        <f>(($D146*'fnd base rates'!C$7)
+($E146*'fnd base rates'!C$8)
+($F146*'fnd base rates'!C$9)
+($G146*'fnd base rates'!C$10)
+($H146*'fnd base rates'!C$11)
+($I146*'fnd base rates'!C$12)
+($J146*'fnd base rates'!C$13)
+($K146*'fnd base rates'!C$14)
+($M146*'fnd base rates'!C$16)
+($N146*'fnd base rates'!C$17)
+($O146*'fnd base rates'!C$18)
+($P146*VLOOKUP($S146+12,rate_basefnd,3)))
*$R146</f>
        <v>2853.7308528000003</v>
      </c>
      <c r="V146" s="68">
        <f>(($D146*'fnd base rates'!D$7)
+($E146*'fnd base rates'!D$8)
+($F146*'fnd base rates'!D$9)
+($G146*'fnd base rates'!D$10)
+($H146*'fnd base rates'!D$11)
+($I146*'fnd base rates'!D$12)
+($J146*'fnd base rates'!D$13)
+($K146*'fnd base rates'!D$14)
+($M146*'fnd base rates'!D$16)
+($N146*'fnd base rates'!D$17)
+($O146*'fnd base rates'!D$18)
+($P146*VLOOKUP($S146+12,rate_basefnd,4)))
*$R146</f>
        <v>4865.844720000001</v>
      </c>
      <c r="W146" s="68">
        <f>(($D146*'fnd base rates'!E$7)
+($E146*'fnd base rates'!E$8)
+($F146*'fnd base rates'!E$9)
+($G146*'fnd base rates'!E$10)
+($H146*'fnd base rates'!E$11)
+($I146*'fnd base rates'!E$12)
+($J146*'fnd base rates'!E$13)
+($K146*'fnd base rates'!E$14)
+($M146*'fnd base rates'!E$16)
+($N146*'fnd base rates'!E$17)
+($O146*'fnd base rates'!E$18)
+($P146*VLOOKUP($S146+12,rate_basefnd,5)))
*$R146</f>
        <v>30501.985915200003</v>
      </c>
      <c r="X146" s="68">
        <f>(($D146*'fnd base rates'!F$7)
+($E146*'fnd base rates'!F$8)
+($F146*'fnd base rates'!F$9)
+($G146*'fnd base rates'!F$10)
+($H146*'fnd base rates'!F$11)
+($I146*'fnd base rates'!F$12)
+($J146*'fnd base rates'!F$13)
+($K146*'fnd base rates'!F$14)
+($M146*'fnd base rates'!F$16)
+($N146*'fnd base rates'!F$17)
+($O146*'fnd base rates'!F$18)
+($P146*VLOOKUP($S146+12,rate_basefnd,6)))
*$R146</f>
        <v>5030.4727631999995</v>
      </c>
      <c r="Y146" s="68">
        <f>(($D146*'fnd base rates'!G$7)
+($E146*'fnd base rates'!G$8)
+($F146*'fnd base rates'!G$9)
+($G146*'fnd base rates'!G$10)
+($H146*'fnd base rates'!G$11)
+($I146*'fnd base rates'!G$12)
+($J146*'fnd base rates'!G$13)
+($K146*'fnd base rates'!G$14)
+($M146*'fnd base rates'!G$16)
+($N146*'fnd base rates'!G$17)
+($O146*'fnd base rates'!G$18)
+($P146*VLOOKUP($S146+12,rate_basefnd,7)))
*$R146</f>
        <v>1353.7007376000001</v>
      </c>
      <c r="Z146" s="68">
        <f>(($D146*'fnd base rates'!H$7)
+($E146*'fnd base rates'!H$8)
+($F146*'fnd base rates'!H$9)
+($G146*'fnd base rates'!H$10)
+($H146*'fnd base rates'!H$11)
+($I146*'fnd base rates'!H$12)
+($J146*'fnd base rates'!H$13)
+($K146*'fnd base rates'!H$14)
+($M146*'fnd base rates'!H$16)
+($N146*'fnd base rates'!H$17)
+($O146*'fnd base rates'!H$18)
+($P146*VLOOKUP($S146+12,rate_basefnd,8)))</f>
        <v>2741.9960000000001</v>
      </c>
      <c r="AA146" s="68">
        <f>(($D146*'fnd base rates'!I$7)
+($E146*'fnd base rates'!I$8)
+($F146*'fnd base rates'!I$9)
+($G146*'fnd base rates'!I$10)
+($H146*'fnd base rates'!I$11)
+($I146*'fnd base rates'!I$12)
+($J146*'fnd base rates'!I$13)
+($K146*'fnd base rates'!I$14)
+($M146*'fnd base rates'!I$16)
+($N146*'fnd base rates'!I$17)
+($O146*'fnd base rates'!I$18)
+($P146*VLOOKUP($S146+12,rate_basefnd,9)))
*$R146</f>
        <v>2455.5545999999999</v>
      </c>
      <c r="AB146" s="68">
        <f>(($D146*'fnd base rates'!J$7)
+($E146*'fnd base rates'!J$8)
+($F146*'fnd base rates'!J$9)
+($G146*'fnd base rates'!J$10)
+($H146*'fnd base rates'!J$11)
+($I146*'fnd base rates'!J$12)
+($J146*'fnd base rates'!J$13)
+($K146*'fnd base rates'!J$14)
+($M146*'fnd base rates'!J$16)
+($N146*'fnd base rates'!J$17)
+($O146*'fnd base rates'!J$18)
+($P146*VLOOKUP($S146+12,rate_basefnd,10)))
*$R146</f>
        <v>3895.7643600000006</v>
      </c>
      <c r="AC146" s="68">
        <f>(($D146*'fnd base rates'!K$7)
+($E146*'fnd base rates'!K$8)
+($F146*'fnd base rates'!K$9)
+($G146*'fnd base rates'!K$10)
+($H146*'fnd base rates'!K$11)
+($I146*'fnd base rates'!K$12)
+($J146*'fnd base rates'!K$13)
+($K146*'fnd base rates'!K$14)
+($M146*'fnd base rates'!K$16)
+($N146*'fnd base rates'!K$17)
+($O146*'fnd base rates'!K$18)
+($P146*VLOOKUP($S146+12,rate_basefnd,11)))
*$R146</f>
        <v>5581.4579040000008</v>
      </c>
      <c r="AD146" s="68">
        <f>(($D146*'fnd base rates'!L$7)
+($E146*'fnd base rates'!L$8)
+($F146*'fnd base rates'!L$9)
+($G146*'fnd base rates'!L$10)
+($H146*'fnd base rates'!L$11)
+($I146*'fnd base rates'!L$12)
+($J146*'fnd base rates'!L$13)
+($K146*'fnd base rates'!L$14)
+($M146*'fnd base rates'!L$16)
+($N146*'fnd base rates'!L$17)
+($O146*'fnd base rates'!L$18)
+($P146*VLOOKUP($S146+12,rate_basefnd,12)))</f>
        <v>11274.0052</v>
      </c>
      <c r="AE146" s="68">
        <f>(($D146*'fnd base rates'!M$7)
+($E146*'fnd base rates'!M$8)
+($F146*'fnd base rates'!M$9)
+($G146*'fnd base rates'!M$10)
+($H146*'fnd base rates'!M$11)
+($I146*'fnd base rates'!M$12)
+($J146*'fnd base rates'!M$13)
+($K146*'fnd base rates'!M$14)
+($M146*'fnd base rates'!M$16)
+($N146*'fnd base rates'!M$17)
+($O146*'fnd base rates'!M$18)
+($P146*VLOOKUP($S146+12,rate_basefnd,13)))</f>
        <v>0</v>
      </c>
      <c r="AF146" s="3">
        <f t="shared" si="29"/>
        <v>70554.513052800001</v>
      </c>
      <c r="AH146" s="205">
        <f t="shared" si="30"/>
        <v>428035293</v>
      </c>
      <c r="AI146" s="3" t="str">
        <f t="shared" si="34"/>
        <v>428</v>
      </c>
      <c r="AJ146" s="1" t="str">
        <f t="shared" si="35"/>
        <v>035</v>
      </c>
      <c r="AK146" s="1" t="str">
        <f t="shared" si="36"/>
        <v>293</v>
      </c>
      <c r="AL146" s="3">
        <f t="shared" si="31"/>
        <v>1</v>
      </c>
      <c r="AM146" s="3">
        <f t="shared" si="27"/>
        <v>4</v>
      </c>
      <c r="AN146" s="3">
        <f t="shared" si="37"/>
        <v>70554.513052800001</v>
      </c>
      <c r="AO146" s="3">
        <f t="shared" si="38"/>
        <v>17639</v>
      </c>
      <c r="AP146" s="3">
        <f t="shared" si="32"/>
        <v>-588</v>
      </c>
      <c r="AQ146" s="3">
        <v>18227</v>
      </c>
      <c r="AS146" s="68"/>
      <c r="AT146" s="68"/>
      <c r="AX146" s="4">
        <f t="shared" si="39"/>
        <v>0</v>
      </c>
      <c r="AZ146" s="4">
        <f t="shared" si="40"/>
        <v>0</v>
      </c>
      <c r="BB146" s="4"/>
    </row>
    <row r="147" spans="1:54" s="3" customFormat="1">
      <c r="A147" s="205" t="str">
        <f t="shared" si="33"/>
        <v>428</v>
      </c>
      <c r="B147" s="1">
        <v>428035336</v>
      </c>
      <c r="C147" s="7" t="s">
        <v>37</v>
      </c>
      <c r="D147" s="8">
        <f>'fnd enro'!D147</f>
        <v>0</v>
      </c>
      <c r="E147" s="8">
        <f>'fnd enro'!E147</f>
        <v>0</v>
      </c>
      <c r="F147" s="8">
        <f>'fnd enro'!F147</f>
        <v>0</v>
      </c>
      <c r="G147" s="8">
        <f>'fnd enro'!G147</f>
        <v>2</v>
      </c>
      <c r="H147" s="8">
        <f>'fnd enro'!H147</f>
        <v>1</v>
      </c>
      <c r="I147" s="8">
        <f>'fnd enro'!I147</f>
        <v>0</v>
      </c>
      <c r="J147" s="8">
        <f>'fnd enro'!J147</f>
        <v>0</v>
      </c>
      <c r="K147" s="9">
        <f>'fnd enro'!K147</f>
        <v>0.12</v>
      </c>
      <c r="L147" s="8">
        <f>'fnd enro'!L147</f>
        <v>0</v>
      </c>
      <c r="M147" s="8">
        <f>'fnd enro'!M147</f>
        <v>0</v>
      </c>
      <c r="N147" s="8">
        <f>'fnd enro'!N147</f>
        <v>0</v>
      </c>
      <c r="O147" s="8">
        <f>'fnd enro'!O147</f>
        <v>0</v>
      </c>
      <c r="P147" s="8">
        <f>'fnd enro'!P147</f>
        <v>0</v>
      </c>
      <c r="Q147" s="8">
        <f>'fnd enro'!R147</f>
        <v>3</v>
      </c>
      <c r="R147" s="9">
        <f t="shared" si="28"/>
        <v>1.0860000000000001</v>
      </c>
      <c r="S147" s="8">
        <f>VALUE('fnd enro'!Q147)</f>
        <v>8</v>
      </c>
      <c r="T147" s="1"/>
      <c r="U147" s="68">
        <f>(($D147*'fnd base rates'!C$7)
+($E147*'fnd base rates'!C$8)
+($F147*'fnd base rates'!C$9)
+($G147*'fnd base rates'!C$10)
+($H147*'fnd base rates'!C$11)
+($I147*'fnd base rates'!C$12)
+($J147*'fnd base rates'!C$13)
+($K147*'fnd base rates'!C$14)
+($M147*'fnd base rates'!C$16)
+($N147*'fnd base rates'!C$17)
+($O147*'fnd base rates'!C$18)
+($P147*VLOOKUP($S147+12,rate_basefnd,3)))
*$R147</f>
        <v>1953.6961896000003</v>
      </c>
      <c r="V147" s="68">
        <f>(($D147*'fnd base rates'!D$7)
+($E147*'fnd base rates'!D$8)
+($F147*'fnd base rates'!D$9)
+($G147*'fnd base rates'!D$10)
+($H147*'fnd base rates'!D$11)
+($I147*'fnd base rates'!D$12)
+($J147*'fnd base rates'!D$13)
+($K147*'fnd base rates'!D$14)
+($M147*'fnd base rates'!D$16)
+($N147*'fnd base rates'!D$17)
+($O147*'fnd base rates'!D$18)
+($P147*VLOOKUP($S147+12,rate_basefnd,4)))
*$R147</f>
        <v>2765.1949200000004</v>
      </c>
      <c r="W147" s="68">
        <f>(($D147*'fnd base rates'!E$7)
+($E147*'fnd base rates'!E$8)
+($F147*'fnd base rates'!E$9)
+($G147*'fnd base rates'!E$10)
+($H147*'fnd base rates'!E$11)
+($I147*'fnd base rates'!E$12)
+($J147*'fnd base rates'!E$13)
+($K147*'fnd base rates'!E$14)
+($M147*'fnd base rates'!E$16)
+($N147*'fnd base rates'!E$17)
+($O147*'fnd base rates'!E$18)
+($P147*VLOOKUP($S147+12,rate_basefnd,5)))
*$R147</f>
        <v>13566.4775064</v>
      </c>
      <c r="X147" s="68">
        <f>(($D147*'fnd base rates'!F$7)
+($E147*'fnd base rates'!F$8)
+($F147*'fnd base rates'!F$9)
+($G147*'fnd base rates'!F$10)
+($H147*'fnd base rates'!F$11)
+($I147*'fnd base rates'!F$12)
+($J147*'fnd base rates'!F$13)
+($K147*'fnd base rates'!F$14)
+($M147*'fnd base rates'!F$16)
+($N147*'fnd base rates'!F$17)
+($O147*'fnd base rates'!F$18)
+($P147*VLOOKUP($S147+12,rate_basefnd,6)))
*$R147</f>
        <v>4250.4719424000004</v>
      </c>
      <c r="Y147" s="68">
        <f>(($D147*'fnd base rates'!G$7)
+($E147*'fnd base rates'!G$8)
+($F147*'fnd base rates'!G$9)
+($G147*'fnd base rates'!G$10)
+($H147*'fnd base rates'!G$11)
+($I147*'fnd base rates'!G$12)
+($J147*'fnd base rates'!G$13)
+($K147*'fnd base rates'!G$14)
+($M147*'fnd base rates'!G$16)
+($N147*'fnd base rates'!G$17)
+($O147*'fnd base rates'!G$18)
+($P147*VLOOKUP($S147+12,rate_basefnd,7)))
*$R147</f>
        <v>583.10728319999998</v>
      </c>
      <c r="Z147" s="68">
        <f>(($D147*'fnd base rates'!H$7)
+($E147*'fnd base rates'!H$8)
+($F147*'fnd base rates'!H$9)
+($G147*'fnd base rates'!H$10)
+($H147*'fnd base rates'!H$11)
+($I147*'fnd base rates'!H$12)
+($J147*'fnd base rates'!H$13)
+($K147*'fnd base rates'!H$14)
+($M147*'fnd base rates'!H$16)
+($N147*'fnd base rates'!H$17)
+($O147*'fnd base rates'!H$18)
+($P147*VLOOKUP($S147+12,rate_basefnd,8)))</f>
        <v>1743.9119999999998</v>
      </c>
      <c r="AA147" s="68">
        <f>(($D147*'fnd base rates'!I$7)
+($E147*'fnd base rates'!I$8)
+($F147*'fnd base rates'!I$9)
+($G147*'fnd base rates'!I$10)
+($H147*'fnd base rates'!I$11)
+($I147*'fnd base rates'!I$12)
+($J147*'fnd base rates'!I$13)
+($K147*'fnd base rates'!I$14)
+($M147*'fnd base rates'!I$16)
+($N147*'fnd base rates'!I$17)
+($O147*'fnd base rates'!I$18)
+($P147*VLOOKUP($S147+12,rate_basefnd,9)))
*$R147</f>
        <v>1476.3952800000002</v>
      </c>
      <c r="AB147" s="68">
        <f>(($D147*'fnd base rates'!J$7)
+($E147*'fnd base rates'!J$8)
+($F147*'fnd base rates'!J$9)
+($G147*'fnd base rates'!J$10)
+($H147*'fnd base rates'!J$11)
+($I147*'fnd base rates'!J$12)
+($J147*'fnd base rates'!J$13)
+($K147*'fnd base rates'!J$14)
+($M147*'fnd base rates'!J$16)
+($N147*'fnd base rates'!J$17)
+($O147*'fnd base rates'!J$18)
+($P147*VLOOKUP($S147+12,rate_basefnd,10)))
*$R147</f>
        <v>666.76056000000005</v>
      </c>
      <c r="AC147" s="68">
        <f>(($D147*'fnd base rates'!K$7)
+($E147*'fnd base rates'!K$8)
+($F147*'fnd base rates'!K$9)
+($G147*'fnd base rates'!K$10)
+($H147*'fnd base rates'!K$11)
+($I147*'fnd base rates'!K$12)
+($J147*'fnd base rates'!K$13)
+($K147*'fnd base rates'!K$14)
+($M147*'fnd base rates'!K$16)
+($N147*'fnd base rates'!K$17)
+($O147*'fnd base rates'!K$18)
+($P147*VLOOKUP($S147+12,rate_basefnd,11)))
*$R147</f>
        <v>4091.6874480000006</v>
      </c>
      <c r="AD147" s="68">
        <f>(($D147*'fnd base rates'!L$7)
+($E147*'fnd base rates'!L$8)
+($F147*'fnd base rates'!L$9)
+($G147*'fnd base rates'!L$10)
+($H147*'fnd base rates'!L$11)
+($I147*'fnd base rates'!L$12)
+($J147*'fnd base rates'!L$13)
+($K147*'fnd base rates'!L$14)
+($M147*'fnd base rates'!L$16)
+($N147*'fnd base rates'!L$17)
+($O147*'fnd base rates'!L$18)
+($P147*VLOOKUP($S147+12,rate_basefnd,12)))</f>
        <v>6953.2363999999998</v>
      </c>
      <c r="AE147" s="68">
        <f>(($D147*'fnd base rates'!M$7)
+($E147*'fnd base rates'!M$8)
+($F147*'fnd base rates'!M$9)
+($G147*'fnd base rates'!M$10)
+($H147*'fnd base rates'!M$11)
+($I147*'fnd base rates'!M$12)
+($J147*'fnd base rates'!M$13)
+($K147*'fnd base rates'!M$14)
+($M147*'fnd base rates'!M$16)
+($N147*'fnd base rates'!M$17)
+($O147*'fnd base rates'!M$18)
+($P147*VLOOKUP($S147+12,rate_basefnd,13)))</f>
        <v>0</v>
      </c>
      <c r="AF147" s="3">
        <f t="shared" si="29"/>
        <v>38050.9395296</v>
      </c>
      <c r="AH147" s="205">
        <f t="shared" si="30"/>
        <v>428035336</v>
      </c>
      <c r="AI147" s="3" t="str">
        <f t="shared" si="34"/>
        <v>428</v>
      </c>
      <c r="AJ147" s="1" t="str">
        <f t="shared" si="35"/>
        <v>035</v>
      </c>
      <c r="AK147" s="1" t="str">
        <f t="shared" si="36"/>
        <v>336</v>
      </c>
      <c r="AL147" s="3">
        <f t="shared" si="31"/>
        <v>1</v>
      </c>
      <c r="AM147" s="3">
        <f t="shared" si="27"/>
        <v>3</v>
      </c>
      <c r="AN147" s="3">
        <f t="shared" si="37"/>
        <v>38050.9395296</v>
      </c>
      <c r="AO147" s="3">
        <f t="shared" si="38"/>
        <v>12684</v>
      </c>
      <c r="AP147" s="3">
        <f t="shared" si="32"/>
        <v>-6568</v>
      </c>
      <c r="AQ147" s="3">
        <v>19252</v>
      </c>
      <c r="AS147" s="68"/>
      <c r="AT147" s="68"/>
      <c r="AX147" s="4">
        <f t="shared" si="39"/>
        <v>0</v>
      </c>
      <c r="AZ147" s="4">
        <f t="shared" si="40"/>
        <v>0</v>
      </c>
      <c r="BB147" s="4"/>
    </row>
    <row r="148" spans="1:54" s="3" customFormat="1">
      <c r="A148" s="205" t="str">
        <f t="shared" si="33"/>
        <v>428</v>
      </c>
      <c r="B148" s="1">
        <v>428035346</v>
      </c>
      <c r="C148" s="7" t="s">
        <v>37</v>
      </c>
      <c r="D148" s="8">
        <f>'fnd enro'!D148</f>
        <v>0</v>
      </c>
      <c r="E148" s="8">
        <f>'fnd enro'!E148</f>
        <v>0</v>
      </c>
      <c r="F148" s="8">
        <f>'fnd enro'!F148</f>
        <v>0</v>
      </c>
      <c r="G148" s="8">
        <f>'fnd enro'!G148</f>
        <v>3</v>
      </c>
      <c r="H148" s="8">
        <f>'fnd enro'!H148</f>
        <v>2</v>
      </c>
      <c r="I148" s="8">
        <f>'fnd enro'!I148</f>
        <v>3</v>
      </c>
      <c r="J148" s="8">
        <f>'fnd enro'!J148</f>
        <v>0</v>
      </c>
      <c r="K148" s="9">
        <f>'fnd enro'!K148</f>
        <v>0.32</v>
      </c>
      <c r="L148" s="8">
        <f>'fnd enro'!L148</f>
        <v>0</v>
      </c>
      <c r="M148" s="8">
        <f>'fnd enro'!M148</f>
        <v>1</v>
      </c>
      <c r="N148" s="8">
        <f>'fnd enro'!N148</f>
        <v>0</v>
      </c>
      <c r="O148" s="8">
        <f>'fnd enro'!O148</f>
        <v>0</v>
      </c>
      <c r="P148" s="8">
        <f>'fnd enro'!P148</f>
        <v>1</v>
      </c>
      <c r="Q148" s="8">
        <f>'fnd enro'!R148</f>
        <v>8</v>
      </c>
      <c r="R148" s="9">
        <f t="shared" si="28"/>
        <v>1.0860000000000001</v>
      </c>
      <c r="S148" s="8">
        <f>VALUE('fnd enro'!Q148)</f>
        <v>7</v>
      </c>
      <c r="T148" s="1"/>
      <c r="U148" s="68">
        <f>(($D148*'fnd base rates'!C$7)
+($E148*'fnd base rates'!C$8)
+($F148*'fnd base rates'!C$9)
+($G148*'fnd base rates'!C$10)
+($H148*'fnd base rates'!C$11)
+($I148*'fnd base rates'!C$12)
+($J148*'fnd base rates'!C$13)
+($K148*'fnd base rates'!C$14)
+($M148*'fnd base rates'!C$16)
+($N148*'fnd base rates'!C$17)
+($O148*'fnd base rates'!C$18)
+($P148*VLOOKUP($S148+12,rate_basefnd,3)))
*$R148</f>
        <v>5437.1345855999998</v>
      </c>
      <c r="V148" s="68">
        <f>(($D148*'fnd base rates'!D$7)
+($E148*'fnd base rates'!D$8)
+($F148*'fnd base rates'!D$9)
+($G148*'fnd base rates'!D$10)
+($H148*'fnd base rates'!D$11)
+($I148*'fnd base rates'!D$12)
+($J148*'fnd base rates'!D$13)
+($K148*'fnd base rates'!D$14)
+($M148*'fnd base rates'!D$16)
+($N148*'fnd base rates'!D$17)
+($O148*'fnd base rates'!D$18)
+($P148*VLOOKUP($S148+12,rate_basefnd,4)))
*$R148</f>
        <v>8059.6729800000021</v>
      </c>
      <c r="W148" s="68">
        <f>(($D148*'fnd base rates'!E$7)
+($E148*'fnd base rates'!E$8)
+($F148*'fnd base rates'!E$9)
+($G148*'fnd base rates'!E$10)
+($H148*'fnd base rates'!E$11)
+($I148*'fnd base rates'!E$12)
+($J148*'fnd base rates'!E$13)
+($K148*'fnd base rates'!E$14)
+($M148*'fnd base rates'!E$16)
+($N148*'fnd base rates'!E$17)
+($O148*'fnd base rates'!E$18)
+($P148*VLOOKUP($S148+12,rate_basefnd,5)))
*$R148</f>
        <v>46306.960070399997</v>
      </c>
      <c r="X148" s="68">
        <f>(($D148*'fnd base rates'!F$7)
+($E148*'fnd base rates'!F$8)
+($F148*'fnd base rates'!F$9)
+($G148*'fnd base rates'!F$10)
+($H148*'fnd base rates'!F$11)
+($I148*'fnd base rates'!F$12)
+($J148*'fnd base rates'!F$13)
+($K148*'fnd base rates'!F$14)
+($M148*'fnd base rates'!F$16)
+($N148*'fnd base rates'!F$17)
+($O148*'fnd base rates'!F$18)
+($P148*VLOOKUP($S148+12,rate_basefnd,6)))
*$R148</f>
        <v>10462.906706400003</v>
      </c>
      <c r="Y148" s="68">
        <f>(($D148*'fnd base rates'!G$7)
+($E148*'fnd base rates'!G$8)
+($F148*'fnd base rates'!G$9)
+($G148*'fnd base rates'!G$10)
+($H148*'fnd base rates'!G$11)
+($I148*'fnd base rates'!G$12)
+($J148*'fnd base rates'!G$13)
+($K148*'fnd base rates'!G$14)
+($M148*'fnd base rates'!G$16)
+($N148*'fnd base rates'!G$17)
+($O148*'fnd base rates'!G$18)
+($P148*VLOOKUP($S148+12,rate_basefnd,7)))
*$R148</f>
        <v>1852.9801152</v>
      </c>
      <c r="Z148" s="68">
        <f>(($D148*'fnd base rates'!H$7)
+($E148*'fnd base rates'!H$8)
+($F148*'fnd base rates'!H$9)
+($G148*'fnd base rates'!H$10)
+($H148*'fnd base rates'!H$11)
+($I148*'fnd base rates'!H$12)
+($J148*'fnd base rates'!H$13)
+($K148*'fnd base rates'!H$14)
+($M148*'fnd base rates'!H$16)
+($N148*'fnd base rates'!H$17)
+($O148*'fnd base rates'!H$18)
+($P148*VLOOKUP($S148+12,rate_basefnd,8)))</f>
        <v>5845.4619999999995</v>
      </c>
      <c r="AA148" s="68">
        <f>(($D148*'fnd base rates'!I$7)
+($E148*'fnd base rates'!I$8)
+($F148*'fnd base rates'!I$9)
+($G148*'fnd base rates'!I$10)
+($H148*'fnd base rates'!I$11)
+($I148*'fnd base rates'!I$12)
+($J148*'fnd base rates'!I$13)
+($K148*'fnd base rates'!I$14)
+($M148*'fnd base rates'!I$16)
+($N148*'fnd base rates'!I$17)
+($O148*'fnd base rates'!I$18)
+($P148*VLOOKUP($S148+12,rate_basefnd,9)))
*$R148</f>
        <v>4278.8508600000005</v>
      </c>
      <c r="AB148" s="68">
        <f>(($D148*'fnd base rates'!J$7)
+($E148*'fnd base rates'!J$8)
+($F148*'fnd base rates'!J$9)
+($G148*'fnd base rates'!J$10)
+($H148*'fnd base rates'!J$11)
+($I148*'fnd base rates'!J$12)
+($J148*'fnd base rates'!J$13)
+($K148*'fnd base rates'!J$14)
+($M148*'fnd base rates'!J$16)
+($N148*'fnd base rates'!J$17)
+($O148*'fnd base rates'!J$18)
+($P148*VLOOKUP($S148+12,rate_basefnd,10)))
*$R148</f>
        <v>4194.7727400000003</v>
      </c>
      <c r="AC148" s="68">
        <f>(($D148*'fnd base rates'!K$7)
+($E148*'fnd base rates'!K$8)
+($F148*'fnd base rates'!K$9)
+($G148*'fnd base rates'!K$10)
+($H148*'fnd base rates'!K$11)
+($I148*'fnd base rates'!K$12)
+($J148*'fnd base rates'!K$13)
+($K148*'fnd base rates'!K$14)
+($M148*'fnd base rates'!K$16)
+($N148*'fnd base rates'!K$17)
+($O148*'fnd base rates'!K$18)
+($P148*VLOOKUP($S148+12,rate_basefnd,11)))
*$R148</f>
        <v>11418.082367999999</v>
      </c>
      <c r="AD148" s="68">
        <f>(($D148*'fnd base rates'!L$7)
+($E148*'fnd base rates'!L$8)
+($F148*'fnd base rates'!L$9)
+($G148*'fnd base rates'!L$10)
+($H148*'fnd base rates'!L$11)
+($I148*'fnd base rates'!L$12)
+($J148*'fnd base rates'!L$13)
+($K148*'fnd base rates'!L$14)
+($M148*'fnd base rates'!L$16)
+($N148*'fnd base rates'!L$17)
+($O148*'fnd base rates'!L$18)
+($P148*VLOOKUP($S148+12,rate_basefnd,12)))</f>
        <v>19297.610399999998</v>
      </c>
      <c r="AE148" s="68">
        <f>(($D148*'fnd base rates'!M$7)
+($E148*'fnd base rates'!M$8)
+($F148*'fnd base rates'!M$9)
+($G148*'fnd base rates'!M$10)
+($H148*'fnd base rates'!M$11)
+($I148*'fnd base rates'!M$12)
+($J148*'fnd base rates'!M$13)
+($K148*'fnd base rates'!M$14)
+($M148*'fnd base rates'!M$16)
+($N148*'fnd base rates'!M$17)
+($O148*'fnd base rates'!M$18)
+($P148*VLOOKUP($S148+12,rate_basefnd,13)))</f>
        <v>0</v>
      </c>
      <c r="AF148" s="3">
        <f t="shared" si="29"/>
        <v>117154.4328256</v>
      </c>
      <c r="AH148" s="205">
        <f t="shared" si="30"/>
        <v>428035346</v>
      </c>
      <c r="AI148" s="3" t="str">
        <f t="shared" si="34"/>
        <v>428</v>
      </c>
      <c r="AJ148" s="1" t="str">
        <f t="shared" si="35"/>
        <v>035</v>
      </c>
      <c r="AK148" s="1" t="str">
        <f t="shared" si="36"/>
        <v>346</v>
      </c>
      <c r="AL148" s="3">
        <f t="shared" si="31"/>
        <v>1</v>
      </c>
      <c r="AM148" s="3">
        <f t="shared" si="27"/>
        <v>8</v>
      </c>
      <c r="AN148" s="3">
        <f t="shared" si="37"/>
        <v>117154.4328256</v>
      </c>
      <c r="AO148" s="3">
        <f t="shared" si="38"/>
        <v>14644</v>
      </c>
      <c r="AP148" s="3">
        <f t="shared" si="32"/>
        <v>-3445</v>
      </c>
      <c r="AQ148" s="3">
        <v>18089</v>
      </c>
      <c r="AS148" s="68"/>
      <c r="AT148" s="68"/>
      <c r="AX148" s="4">
        <f t="shared" si="39"/>
        <v>0</v>
      </c>
      <c r="AZ148" s="4">
        <f t="shared" si="40"/>
        <v>0</v>
      </c>
      <c r="BB148" s="4"/>
    </row>
    <row r="149" spans="1:54" s="3" customFormat="1">
      <c r="A149" s="205" t="str">
        <f t="shared" si="33"/>
        <v>428</v>
      </c>
      <c r="B149" s="1">
        <v>428035730</v>
      </c>
      <c r="C149" s="7" t="s">
        <v>37</v>
      </c>
      <c r="D149" s="8">
        <f>'fnd enro'!D149</f>
        <v>0</v>
      </c>
      <c r="E149" s="8">
        <f>'fnd enro'!E149</f>
        <v>0</v>
      </c>
      <c r="F149" s="8">
        <f>'fnd enro'!F149</f>
        <v>0</v>
      </c>
      <c r="G149" s="8">
        <f>'fnd enro'!G149</f>
        <v>0</v>
      </c>
      <c r="H149" s="8">
        <f>'fnd enro'!H149</f>
        <v>0</v>
      </c>
      <c r="I149" s="8">
        <f>'fnd enro'!I149</f>
        <v>1</v>
      </c>
      <c r="J149" s="8">
        <f>'fnd enro'!J149</f>
        <v>0</v>
      </c>
      <c r="K149" s="9">
        <f>'fnd enro'!K149</f>
        <v>0.04</v>
      </c>
      <c r="L149" s="8">
        <f>'fnd enro'!L149</f>
        <v>0</v>
      </c>
      <c r="M149" s="8">
        <f>'fnd enro'!M149</f>
        <v>0</v>
      </c>
      <c r="N149" s="8">
        <f>'fnd enro'!N149</f>
        <v>0</v>
      </c>
      <c r="O149" s="8">
        <f>'fnd enro'!O149</f>
        <v>0</v>
      </c>
      <c r="P149" s="8">
        <f>'fnd enro'!P149</f>
        <v>1</v>
      </c>
      <c r="Q149" s="8">
        <f>'fnd enro'!R149</f>
        <v>1</v>
      </c>
      <c r="R149" s="9">
        <f t="shared" si="28"/>
        <v>1.0860000000000001</v>
      </c>
      <c r="S149" s="8">
        <f>VALUE('fnd enro'!Q149)</f>
        <v>3</v>
      </c>
      <c r="T149" s="1"/>
      <c r="U149" s="68">
        <f>(($D149*'fnd base rates'!C$7)
+($E149*'fnd base rates'!C$8)
+($F149*'fnd base rates'!C$9)
+($G149*'fnd base rates'!C$10)
+($H149*'fnd base rates'!C$11)
+($I149*'fnd base rates'!C$12)
+($J149*'fnd base rates'!C$13)
+($K149*'fnd base rates'!C$14)
+($M149*'fnd base rates'!C$16)
+($N149*'fnd base rates'!C$17)
+($O149*'fnd base rates'!C$18)
+($P149*VLOOKUP($S149+12,rate_basefnd,3)))
*$R149</f>
        <v>721.21390320000012</v>
      </c>
      <c r="V149" s="68">
        <f>(($D149*'fnd base rates'!D$7)
+($E149*'fnd base rates'!D$8)
+($F149*'fnd base rates'!D$9)
+($G149*'fnd base rates'!D$10)
+($H149*'fnd base rates'!D$11)
+($I149*'fnd base rates'!D$12)
+($J149*'fnd base rates'!D$13)
+($K149*'fnd base rates'!D$14)
+($M149*'fnd base rates'!D$16)
+($N149*'fnd base rates'!D$17)
+($O149*'fnd base rates'!D$18)
+($P149*VLOOKUP($S149+12,rate_basefnd,4)))
*$R149</f>
        <v>1253.30916</v>
      </c>
      <c r="W149" s="68">
        <f>(($D149*'fnd base rates'!E$7)
+($E149*'fnd base rates'!E$8)
+($F149*'fnd base rates'!E$9)
+($G149*'fnd base rates'!E$10)
+($H149*'fnd base rates'!E$11)
+($I149*'fnd base rates'!E$12)
+($J149*'fnd base rates'!E$13)
+($K149*'fnd base rates'!E$14)
+($M149*'fnd base rates'!E$16)
+($N149*'fnd base rates'!E$17)
+($O149*'fnd base rates'!E$18)
+($P149*VLOOKUP($S149+12,rate_basefnd,5)))
*$R149</f>
        <v>9170.988508800001</v>
      </c>
      <c r="X149" s="68">
        <f>(($D149*'fnd base rates'!F$7)
+($E149*'fnd base rates'!F$8)
+($F149*'fnd base rates'!F$9)
+($G149*'fnd base rates'!F$10)
+($H149*'fnd base rates'!F$11)
+($I149*'fnd base rates'!F$12)
+($J149*'fnd base rates'!F$13)
+($K149*'fnd base rates'!F$14)
+($M149*'fnd base rates'!F$16)
+($N149*'fnd base rates'!F$17)
+($O149*'fnd base rates'!F$18)
+($P149*VLOOKUP($S149+12,rate_basefnd,6)))
*$R149</f>
        <v>1083.6681407999999</v>
      </c>
      <c r="Y149" s="68">
        <f>(($D149*'fnd base rates'!G$7)
+($E149*'fnd base rates'!G$8)
+($F149*'fnd base rates'!G$9)
+($G149*'fnd base rates'!G$10)
+($H149*'fnd base rates'!G$11)
+($I149*'fnd base rates'!G$12)
+($J149*'fnd base rates'!G$13)
+($K149*'fnd base rates'!G$14)
+($M149*'fnd base rates'!G$16)
+($N149*'fnd base rates'!G$17)
+($O149*'fnd base rates'!G$18)
+($P149*VLOOKUP($S149+12,rate_basefnd,7)))
*$R149</f>
        <v>355.26361440000005</v>
      </c>
      <c r="Z149" s="68">
        <f>(($D149*'fnd base rates'!H$7)
+($E149*'fnd base rates'!H$8)
+($F149*'fnd base rates'!H$9)
+($G149*'fnd base rates'!H$10)
+($H149*'fnd base rates'!H$11)
+($I149*'fnd base rates'!H$12)
+($J149*'fnd base rates'!H$13)
+($K149*'fnd base rates'!H$14)
+($M149*'fnd base rates'!H$16)
+($N149*'fnd base rates'!H$17)
+($O149*'fnd base rates'!H$18)
+($P149*VLOOKUP($S149+12,rate_basefnd,8)))</f>
        <v>941.43399999999997</v>
      </c>
      <c r="AA149" s="68">
        <f>(($D149*'fnd base rates'!I$7)
+($E149*'fnd base rates'!I$8)
+($F149*'fnd base rates'!I$9)
+($G149*'fnd base rates'!I$10)
+($H149*'fnd base rates'!I$11)
+($I149*'fnd base rates'!I$12)
+($J149*'fnd base rates'!I$13)
+($K149*'fnd base rates'!I$14)
+($M149*'fnd base rates'!I$16)
+($N149*'fnd base rates'!I$17)
+($O149*'fnd base rates'!I$18)
+($P149*VLOOKUP($S149+12,rate_basefnd,9)))
*$R149</f>
        <v>644.22606000000007</v>
      </c>
      <c r="AB149" s="68">
        <f>(($D149*'fnd base rates'!J$7)
+($E149*'fnd base rates'!J$8)
+($F149*'fnd base rates'!J$9)
+($G149*'fnd base rates'!J$10)
+($H149*'fnd base rates'!J$11)
+($I149*'fnd base rates'!J$12)
+($J149*'fnd base rates'!J$13)
+($K149*'fnd base rates'!J$14)
+($M149*'fnd base rates'!J$16)
+($N149*'fnd base rates'!J$17)
+($O149*'fnd base rates'!J$18)
+($P149*VLOOKUP($S149+12,rate_basefnd,10)))
*$R149</f>
        <v>1372.29132</v>
      </c>
      <c r="AC149" s="68">
        <f>(($D149*'fnd base rates'!K$7)
+($E149*'fnd base rates'!K$8)
+($F149*'fnd base rates'!K$9)
+($G149*'fnd base rates'!K$10)
+($H149*'fnd base rates'!K$11)
+($I149*'fnd base rates'!K$12)
+($J149*'fnd base rates'!K$13)
+($K149*'fnd base rates'!K$14)
+($M149*'fnd base rates'!K$16)
+($N149*'fnd base rates'!K$17)
+($O149*'fnd base rates'!K$18)
+($P149*VLOOKUP($S149+12,rate_basefnd,11)))
*$R149</f>
        <v>1391.0421960000001</v>
      </c>
      <c r="AD149" s="68">
        <f>(($D149*'fnd base rates'!L$7)
+($E149*'fnd base rates'!L$8)
+($F149*'fnd base rates'!L$9)
+($G149*'fnd base rates'!L$10)
+($H149*'fnd base rates'!L$11)
+($I149*'fnd base rates'!L$12)
+($J149*'fnd base rates'!L$13)
+($K149*'fnd base rates'!L$14)
+($M149*'fnd base rates'!L$16)
+($N149*'fnd base rates'!L$17)
+($O149*'fnd base rates'!L$18)
+($P149*VLOOKUP($S149+12,rate_basefnd,12)))</f>
        <v>2725.3987999999999</v>
      </c>
      <c r="AE149" s="68">
        <f>(($D149*'fnd base rates'!M$7)
+($E149*'fnd base rates'!M$8)
+($F149*'fnd base rates'!M$9)
+($G149*'fnd base rates'!M$10)
+($H149*'fnd base rates'!M$11)
+($I149*'fnd base rates'!M$12)
+($J149*'fnd base rates'!M$13)
+($K149*'fnd base rates'!M$14)
+($M149*'fnd base rates'!M$16)
+($N149*'fnd base rates'!M$17)
+($O149*'fnd base rates'!M$18)
+($P149*VLOOKUP($S149+12,rate_basefnd,13)))</f>
        <v>0</v>
      </c>
      <c r="AF149" s="3">
        <f t="shared" si="29"/>
        <v>19658.835703200002</v>
      </c>
      <c r="AH149" s="205">
        <f t="shared" si="30"/>
        <v>428035730</v>
      </c>
      <c r="AI149" s="3" t="str">
        <f t="shared" si="34"/>
        <v>428</v>
      </c>
      <c r="AJ149" s="1" t="str">
        <f t="shared" si="35"/>
        <v>035</v>
      </c>
      <c r="AK149" s="1" t="str">
        <f t="shared" si="36"/>
        <v>730</v>
      </c>
      <c r="AL149" s="3">
        <f t="shared" si="31"/>
        <v>1</v>
      </c>
      <c r="AM149" s="3">
        <f t="shared" si="27"/>
        <v>1</v>
      </c>
      <c r="AN149" s="3">
        <f t="shared" si="37"/>
        <v>19658.835703200002</v>
      </c>
      <c r="AO149" s="3">
        <f t="shared" si="38"/>
        <v>19659</v>
      </c>
      <c r="AP149" s="3">
        <f t="shared" si="32"/>
        <v>98</v>
      </c>
      <c r="AQ149" s="3">
        <v>19561</v>
      </c>
      <c r="AS149" s="68"/>
      <c r="AT149" s="68"/>
      <c r="AX149" s="4">
        <f t="shared" si="39"/>
        <v>0</v>
      </c>
      <c r="AZ149" s="4">
        <f t="shared" si="40"/>
        <v>0</v>
      </c>
      <c r="BB149" s="4"/>
    </row>
    <row r="150" spans="1:54" s="3" customFormat="1">
      <c r="A150" s="205" t="str">
        <f t="shared" si="33"/>
        <v>429</v>
      </c>
      <c r="B150" s="1">
        <v>429163035</v>
      </c>
      <c r="C150" s="7" t="s">
        <v>39</v>
      </c>
      <c r="D150" s="8">
        <f>'fnd enro'!D150</f>
        <v>0</v>
      </c>
      <c r="E150" s="8">
        <f>'fnd enro'!E150</f>
        <v>0</v>
      </c>
      <c r="F150" s="8">
        <f>'fnd enro'!F150</f>
        <v>0</v>
      </c>
      <c r="G150" s="8">
        <f>'fnd enro'!G150</f>
        <v>0</v>
      </c>
      <c r="H150" s="8">
        <f>'fnd enro'!H150</f>
        <v>0</v>
      </c>
      <c r="I150" s="8">
        <f>'fnd enro'!I150</f>
        <v>1</v>
      </c>
      <c r="J150" s="8">
        <f>'fnd enro'!J150</f>
        <v>0</v>
      </c>
      <c r="K150" s="9">
        <f>'fnd enro'!K150</f>
        <v>0.04</v>
      </c>
      <c r="L150" s="8">
        <f>'fnd enro'!L150</f>
        <v>0</v>
      </c>
      <c r="M150" s="8">
        <f>'fnd enro'!M150</f>
        <v>0</v>
      </c>
      <c r="N150" s="8">
        <f>'fnd enro'!N150</f>
        <v>0</v>
      </c>
      <c r="O150" s="8">
        <f>'fnd enro'!O150</f>
        <v>0</v>
      </c>
      <c r="P150" s="8">
        <f>'fnd enro'!P150</f>
        <v>1</v>
      </c>
      <c r="Q150" s="8">
        <f>'fnd enro'!R150</f>
        <v>1</v>
      </c>
      <c r="R150" s="9">
        <f t="shared" si="28"/>
        <v>1</v>
      </c>
      <c r="S150" s="8">
        <f>VALUE('fnd enro'!Q150)</f>
        <v>11</v>
      </c>
      <c r="T150" s="1"/>
      <c r="U150" s="68">
        <f>(($D150*'fnd base rates'!C$7)
+($E150*'fnd base rates'!C$8)
+($F150*'fnd base rates'!C$9)
+($G150*'fnd base rates'!C$10)
+($H150*'fnd base rates'!C$11)
+($I150*'fnd base rates'!C$12)
+($J150*'fnd base rates'!C$13)
+($K150*'fnd base rates'!C$14)
+($M150*'fnd base rates'!C$16)
+($N150*'fnd base rates'!C$17)
+($O150*'fnd base rates'!C$18)
+($P150*VLOOKUP($S150+12,rate_basefnd,3)))
*$R150</f>
        <v>728.5412</v>
      </c>
      <c r="V150" s="68">
        <f>(($D150*'fnd base rates'!D$7)
+($E150*'fnd base rates'!D$8)
+($F150*'fnd base rates'!D$9)
+($G150*'fnd base rates'!D$10)
+($H150*'fnd base rates'!D$11)
+($I150*'fnd base rates'!D$12)
+($J150*'fnd base rates'!D$13)
+($K150*'fnd base rates'!D$14)
+($M150*'fnd base rates'!D$16)
+($N150*'fnd base rates'!D$17)
+($O150*'fnd base rates'!D$18)
+($P150*VLOOKUP($S150+12,rate_basefnd,4)))
*$R150</f>
        <v>1459.35</v>
      </c>
      <c r="W150" s="68">
        <f>(($D150*'fnd base rates'!E$7)
+($E150*'fnd base rates'!E$8)
+($F150*'fnd base rates'!E$9)
+($G150*'fnd base rates'!E$10)
+($H150*'fnd base rates'!E$11)
+($I150*'fnd base rates'!E$12)
+($J150*'fnd base rates'!E$13)
+($K150*'fnd base rates'!E$14)
+($M150*'fnd base rates'!E$16)
+($N150*'fnd base rates'!E$17)
+($O150*'fnd base rates'!E$18)
+($P150*VLOOKUP($S150+12,rate_basefnd,5)))
*$R150</f>
        <v>11425.1608</v>
      </c>
      <c r="X150" s="68">
        <f>(($D150*'fnd base rates'!F$7)
+($E150*'fnd base rates'!F$8)
+($F150*'fnd base rates'!F$9)
+($G150*'fnd base rates'!F$10)
+($H150*'fnd base rates'!F$11)
+($I150*'fnd base rates'!F$12)
+($J150*'fnd base rates'!F$13)
+($K150*'fnd base rates'!F$14)
+($M150*'fnd base rates'!F$16)
+($N150*'fnd base rates'!F$17)
+($O150*'fnd base rates'!F$18)
+($P150*VLOOKUP($S150+12,rate_basefnd,6)))
*$R150</f>
        <v>997.85279999999989</v>
      </c>
      <c r="Y150" s="68">
        <f>(($D150*'fnd base rates'!G$7)
+($E150*'fnd base rates'!G$8)
+($F150*'fnd base rates'!G$9)
+($G150*'fnd base rates'!G$10)
+($H150*'fnd base rates'!G$11)
+($I150*'fnd base rates'!G$12)
+($J150*'fnd base rates'!G$13)
+($K150*'fnd base rates'!G$14)
+($M150*'fnd base rates'!G$16)
+($N150*'fnd base rates'!G$17)
+($O150*'fnd base rates'!G$18)
+($P150*VLOOKUP($S150+12,rate_basefnd,7)))
*$R150</f>
        <v>471.72039999999998</v>
      </c>
      <c r="Z150" s="68">
        <f>(($D150*'fnd base rates'!H$7)
+($E150*'fnd base rates'!H$8)
+($F150*'fnd base rates'!H$9)
+($G150*'fnd base rates'!H$10)
+($H150*'fnd base rates'!H$11)
+($I150*'fnd base rates'!H$12)
+($J150*'fnd base rates'!H$13)
+($K150*'fnd base rates'!H$14)
+($M150*'fnd base rates'!H$16)
+($N150*'fnd base rates'!H$17)
+($O150*'fnd base rates'!H$18)
+($P150*VLOOKUP($S150+12,rate_basefnd,8)))</f>
        <v>963.59400000000005</v>
      </c>
      <c r="AA150" s="68">
        <f>(($D150*'fnd base rates'!I$7)
+($E150*'fnd base rates'!I$8)
+($F150*'fnd base rates'!I$9)
+($G150*'fnd base rates'!I$10)
+($H150*'fnd base rates'!I$11)
+($I150*'fnd base rates'!I$12)
+($J150*'fnd base rates'!I$13)
+($K150*'fnd base rates'!I$14)
+($M150*'fnd base rates'!I$16)
+($N150*'fnd base rates'!I$17)
+($O150*'fnd base rates'!I$18)
+($P150*VLOOKUP($S150+12,rate_basefnd,9)))
*$R150</f>
        <v>713.9</v>
      </c>
      <c r="AB150" s="68">
        <f>(($D150*'fnd base rates'!J$7)
+($E150*'fnd base rates'!J$8)
+($F150*'fnd base rates'!J$9)
+($G150*'fnd base rates'!J$10)
+($H150*'fnd base rates'!J$11)
+($I150*'fnd base rates'!J$12)
+($J150*'fnd base rates'!J$13)
+($K150*'fnd base rates'!J$14)
+($M150*'fnd base rates'!J$16)
+($N150*'fnd base rates'!J$17)
+($O150*'fnd base rates'!J$18)
+($P150*VLOOKUP($S150+12,rate_basefnd,10)))
*$R150</f>
        <v>1890.74</v>
      </c>
      <c r="AC150" s="68">
        <f>(($D150*'fnd base rates'!K$7)
+($E150*'fnd base rates'!K$8)
+($F150*'fnd base rates'!K$9)
+($G150*'fnd base rates'!K$10)
+($H150*'fnd base rates'!K$11)
+($I150*'fnd base rates'!K$12)
+($J150*'fnd base rates'!K$13)
+($K150*'fnd base rates'!K$14)
+($M150*'fnd base rates'!K$16)
+($N150*'fnd base rates'!K$17)
+($O150*'fnd base rates'!K$18)
+($P150*VLOOKUP($S150+12,rate_basefnd,11)))
*$R150</f>
        <v>1280.886</v>
      </c>
      <c r="AD150" s="68">
        <f>(($D150*'fnd base rates'!L$7)
+($E150*'fnd base rates'!L$8)
+($F150*'fnd base rates'!L$9)
+($G150*'fnd base rates'!L$10)
+($H150*'fnd base rates'!L$11)
+($I150*'fnd base rates'!L$12)
+($J150*'fnd base rates'!L$13)
+($K150*'fnd base rates'!L$14)
+($M150*'fnd base rates'!L$16)
+($N150*'fnd base rates'!L$17)
+($O150*'fnd base rates'!L$18)
+($P150*VLOOKUP($S150+12,rate_basefnd,12)))</f>
        <v>3284.5587999999998</v>
      </c>
      <c r="AE150" s="68">
        <f>(($D150*'fnd base rates'!M$7)
+($E150*'fnd base rates'!M$8)
+($F150*'fnd base rates'!M$9)
+($G150*'fnd base rates'!M$10)
+($H150*'fnd base rates'!M$11)
+($I150*'fnd base rates'!M$12)
+($J150*'fnd base rates'!M$13)
+($K150*'fnd base rates'!M$14)
+($M150*'fnd base rates'!M$16)
+($N150*'fnd base rates'!M$17)
+($O150*'fnd base rates'!M$18)
+($P150*VLOOKUP($S150+12,rate_basefnd,13)))</f>
        <v>0</v>
      </c>
      <c r="AF150" s="3">
        <f t="shared" si="29"/>
        <v>23216.304</v>
      </c>
      <c r="AH150" s="205">
        <f t="shared" si="30"/>
        <v>429163035</v>
      </c>
      <c r="AI150" s="3" t="str">
        <f t="shared" si="34"/>
        <v>429</v>
      </c>
      <c r="AJ150" s="1" t="str">
        <f t="shared" si="35"/>
        <v>163</v>
      </c>
      <c r="AK150" s="1" t="str">
        <f t="shared" si="36"/>
        <v>035</v>
      </c>
      <c r="AL150" s="3">
        <f t="shared" si="31"/>
        <v>1</v>
      </c>
      <c r="AM150" s="3">
        <f t="shared" ref="AM150:AM213" si="41">enro</f>
        <v>1</v>
      </c>
      <c r="AN150" s="3">
        <f t="shared" si="37"/>
        <v>23216.304</v>
      </c>
      <c r="AO150" s="3">
        <f t="shared" si="38"/>
        <v>23216</v>
      </c>
      <c r="AP150" s="3">
        <f t="shared" si="32"/>
        <v>8482</v>
      </c>
      <c r="AQ150" s="3">
        <v>14734</v>
      </c>
      <c r="AS150" s="68"/>
      <c r="AT150" s="68"/>
      <c r="AX150" s="4">
        <f t="shared" si="39"/>
        <v>0</v>
      </c>
      <c r="AZ150" s="4">
        <f t="shared" si="40"/>
        <v>0</v>
      </c>
      <c r="BB150" s="4"/>
    </row>
    <row r="151" spans="1:54" s="3" customFormat="1">
      <c r="A151" s="205" t="str">
        <f t="shared" si="33"/>
        <v>429</v>
      </c>
      <c r="B151" s="1">
        <v>429163049</v>
      </c>
      <c r="C151" s="7" t="s">
        <v>39</v>
      </c>
      <c r="D151" s="8">
        <f>'fnd enro'!D151</f>
        <v>0</v>
      </c>
      <c r="E151" s="8">
        <f>'fnd enro'!E151</f>
        <v>0</v>
      </c>
      <c r="F151" s="8">
        <f>'fnd enro'!F151</f>
        <v>0</v>
      </c>
      <c r="G151" s="8">
        <f>'fnd enro'!G151</f>
        <v>2</v>
      </c>
      <c r="H151" s="8">
        <f>'fnd enro'!H151</f>
        <v>0</v>
      </c>
      <c r="I151" s="8">
        <f>'fnd enro'!I151</f>
        <v>0</v>
      </c>
      <c r="J151" s="8">
        <f>'fnd enro'!J151</f>
        <v>0</v>
      </c>
      <c r="K151" s="9">
        <f>'fnd enro'!K151</f>
        <v>0.08</v>
      </c>
      <c r="L151" s="8">
        <f>'fnd enro'!L151</f>
        <v>0</v>
      </c>
      <c r="M151" s="8">
        <f>'fnd enro'!M151</f>
        <v>0</v>
      </c>
      <c r="N151" s="8">
        <f>'fnd enro'!N151</f>
        <v>0</v>
      </c>
      <c r="O151" s="8">
        <f>'fnd enro'!O151</f>
        <v>0</v>
      </c>
      <c r="P151" s="8">
        <f>'fnd enro'!P151</f>
        <v>2</v>
      </c>
      <c r="Q151" s="8">
        <f>'fnd enro'!R151</f>
        <v>2</v>
      </c>
      <c r="R151" s="9">
        <f t="shared" si="28"/>
        <v>1</v>
      </c>
      <c r="S151" s="8">
        <f>VALUE('fnd enro'!Q151)</f>
        <v>7</v>
      </c>
      <c r="T151" s="1"/>
      <c r="U151" s="68">
        <f>(($D151*'fnd base rates'!C$7)
+($E151*'fnd base rates'!C$8)
+($F151*'fnd base rates'!C$9)
+($G151*'fnd base rates'!C$10)
+($H151*'fnd base rates'!C$11)
+($I151*'fnd base rates'!C$12)
+($J151*'fnd base rates'!C$13)
+($K151*'fnd base rates'!C$14)
+($M151*'fnd base rates'!C$16)
+($N151*'fnd base rates'!C$17)
+($O151*'fnd base rates'!C$18)
+($P151*VLOOKUP($S151+12,rate_basefnd,3)))
*$R151</f>
        <v>1376.8824</v>
      </c>
      <c r="V151" s="68">
        <f>(($D151*'fnd base rates'!D$7)
+($E151*'fnd base rates'!D$8)
+($F151*'fnd base rates'!D$9)
+($G151*'fnd base rates'!D$10)
+($H151*'fnd base rates'!D$11)
+($I151*'fnd base rates'!D$12)
+($J151*'fnd base rates'!D$13)
+($K151*'fnd base rates'!D$14)
+($M151*'fnd base rates'!D$16)
+($N151*'fnd base rates'!D$17)
+($O151*'fnd base rates'!D$18)
+($P151*VLOOKUP($S151+12,rate_basefnd,4)))
*$R151</f>
        <v>2538.7600000000002</v>
      </c>
      <c r="W151" s="68">
        <f>(($D151*'fnd base rates'!E$7)
+($E151*'fnd base rates'!E$8)
+($F151*'fnd base rates'!E$9)
+($G151*'fnd base rates'!E$10)
+($H151*'fnd base rates'!E$11)
+($I151*'fnd base rates'!E$12)
+($J151*'fnd base rates'!E$13)
+($K151*'fnd base rates'!E$14)
+($M151*'fnd base rates'!E$16)
+($N151*'fnd base rates'!E$17)
+($O151*'fnd base rates'!E$18)
+($P151*VLOOKUP($S151+12,rate_basefnd,5)))
*$R151</f>
        <v>16852.141599999999</v>
      </c>
      <c r="X151" s="68">
        <f>(($D151*'fnd base rates'!F$7)
+($E151*'fnd base rates'!F$8)
+($F151*'fnd base rates'!F$9)
+($G151*'fnd base rates'!F$10)
+($H151*'fnd base rates'!F$11)
+($I151*'fnd base rates'!F$12)
+($J151*'fnd base rates'!F$13)
+($K151*'fnd base rates'!F$14)
+($M151*'fnd base rates'!F$16)
+($N151*'fnd base rates'!F$17)
+($O151*'fnd base rates'!F$18)
+($P151*VLOOKUP($S151+12,rate_basefnd,6)))
*$R151</f>
        <v>2795.6655999999998</v>
      </c>
      <c r="Y151" s="68">
        <f>(($D151*'fnd base rates'!G$7)
+($E151*'fnd base rates'!G$8)
+($F151*'fnd base rates'!G$9)
+($G151*'fnd base rates'!G$10)
+($H151*'fnd base rates'!G$11)
+($I151*'fnd base rates'!G$12)
+($J151*'fnd base rates'!G$13)
+($K151*'fnd base rates'!G$14)
+($M151*'fnd base rates'!G$16)
+($N151*'fnd base rates'!G$17)
+($O151*'fnd base rates'!G$18)
+($P151*VLOOKUP($S151+12,rate_basefnd,7)))
*$R151</f>
        <v>747.7808</v>
      </c>
      <c r="Z151" s="68">
        <f>(($D151*'fnd base rates'!H$7)
+($E151*'fnd base rates'!H$8)
+($F151*'fnd base rates'!H$9)
+($G151*'fnd base rates'!H$10)
+($H151*'fnd base rates'!H$11)
+($I151*'fnd base rates'!H$12)
+($J151*'fnd base rates'!H$13)
+($K151*'fnd base rates'!H$14)
+($M151*'fnd base rates'!H$16)
+($N151*'fnd base rates'!H$17)
+($O151*'fnd base rates'!H$18)
+($P151*VLOOKUP($S151+12,rate_basefnd,8)))</f>
        <v>1223.6879999999999</v>
      </c>
      <c r="AA151" s="68">
        <f>(($D151*'fnd base rates'!I$7)
+($E151*'fnd base rates'!I$8)
+($F151*'fnd base rates'!I$9)
+($G151*'fnd base rates'!I$10)
+($H151*'fnd base rates'!I$11)
+($I151*'fnd base rates'!I$12)
+($J151*'fnd base rates'!I$13)
+($K151*'fnd base rates'!I$14)
+($M151*'fnd base rates'!I$16)
+($N151*'fnd base rates'!I$17)
+($O151*'fnd base rates'!I$18)
+($P151*VLOOKUP($S151+12,rate_basefnd,9)))
*$R151</f>
        <v>1238.8800000000001</v>
      </c>
      <c r="AB151" s="68">
        <f>(($D151*'fnd base rates'!J$7)
+($E151*'fnd base rates'!J$8)
+($F151*'fnd base rates'!J$9)
+($G151*'fnd base rates'!J$10)
+($H151*'fnd base rates'!J$11)
+($I151*'fnd base rates'!J$12)
+($J151*'fnd base rates'!J$13)
+($K151*'fnd base rates'!J$14)
+($M151*'fnd base rates'!J$16)
+($N151*'fnd base rates'!J$17)
+($O151*'fnd base rates'!J$18)
+($P151*VLOOKUP($S151+12,rate_basefnd,10)))
*$R151</f>
        <v>2066.02</v>
      </c>
      <c r="AC151" s="68">
        <f>(($D151*'fnd base rates'!K$7)
+($E151*'fnd base rates'!K$8)
+($F151*'fnd base rates'!K$9)
+($G151*'fnd base rates'!K$10)
+($H151*'fnd base rates'!K$11)
+($I151*'fnd base rates'!K$12)
+($J151*'fnd base rates'!K$13)
+($K151*'fnd base rates'!K$14)
+($M151*'fnd base rates'!K$16)
+($N151*'fnd base rates'!K$17)
+($O151*'fnd base rates'!K$18)
+($P151*VLOOKUP($S151+12,rate_basefnd,11)))
*$R151</f>
        <v>2451.172</v>
      </c>
      <c r="AD151" s="68">
        <f>(($D151*'fnd base rates'!L$7)
+($E151*'fnd base rates'!L$8)
+($F151*'fnd base rates'!L$9)
+($G151*'fnd base rates'!L$10)
+($H151*'fnd base rates'!L$11)
+($I151*'fnd base rates'!L$12)
+($J151*'fnd base rates'!L$13)
+($K151*'fnd base rates'!L$14)
+($M151*'fnd base rates'!L$16)
+($N151*'fnd base rates'!L$17)
+($O151*'fnd base rates'!L$18)
+($P151*VLOOKUP($S151+12,rate_basefnd,12)))</f>
        <v>6065.3575999999994</v>
      </c>
      <c r="AE151" s="68">
        <f>(($D151*'fnd base rates'!M$7)
+($E151*'fnd base rates'!M$8)
+($F151*'fnd base rates'!M$9)
+($G151*'fnd base rates'!M$10)
+($H151*'fnd base rates'!M$11)
+($I151*'fnd base rates'!M$12)
+($J151*'fnd base rates'!M$13)
+($K151*'fnd base rates'!M$14)
+($M151*'fnd base rates'!M$16)
+($N151*'fnd base rates'!M$17)
+($O151*'fnd base rates'!M$18)
+($P151*VLOOKUP($S151+12,rate_basefnd,13)))</f>
        <v>0</v>
      </c>
      <c r="AF151" s="3">
        <f t="shared" si="29"/>
        <v>37356.347999999998</v>
      </c>
      <c r="AH151" s="205">
        <f t="shared" si="30"/>
        <v>429163049</v>
      </c>
      <c r="AI151" s="3" t="str">
        <f t="shared" si="34"/>
        <v>429</v>
      </c>
      <c r="AJ151" s="1" t="str">
        <f t="shared" si="35"/>
        <v>163</v>
      </c>
      <c r="AK151" s="1" t="str">
        <f t="shared" si="36"/>
        <v>049</v>
      </c>
      <c r="AL151" s="3">
        <f t="shared" si="31"/>
        <v>1</v>
      </c>
      <c r="AM151" s="3">
        <f t="shared" si="41"/>
        <v>2</v>
      </c>
      <c r="AN151" s="3">
        <f t="shared" si="37"/>
        <v>37356.347999999998</v>
      </c>
      <c r="AO151" s="3">
        <f t="shared" si="38"/>
        <v>18678</v>
      </c>
      <c r="AP151" s="3">
        <f t="shared" si="32"/>
        <v>1049</v>
      </c>
      <c r="AQ151" s="3">
        <v>17629</v>
      </c>
      <c r="AS151" s="68"/>
      <c r="AT151" s="68"/>
      <c r="AX151" s="4">
        <f t="shared" si="39"/>
        <v>0</v>
      </c>
      <c r="AZ151" s="4">
        <f t="shared" si="40"/>
        <v>0</v>
      </c>
      <c r="BB151" s="4"/>
    </row>
    <row r="152" spans="1:54" s="3" customFormat="1">
      <c r="A152" s="205" t="str">
        <f t="shared" si="33"/>
        <v>429</v>
      </c>
      <c r="B152" s="1">
        <v>429163071</v>
      </c>
      <c r="C152" s="7" t="s">
        <v>39</v>
      </c>
      <c r="D152" s="8">
        <f>'fnd enro'!D152</f>
        <v>0</v>
      </c>
      <c r="E152" s="8">
        <f>'fnd enro'!E152</f>
        <v>0</v>
      </c>
      <c r="F152" s="8">
        <f>'fnd enro'!F152</f>
        <v>0</v>
      </c>
      <c r="G152" s="8">
        <f>'fnd enro'!G152</f>
        <v>0</v>
      </c>
      <c r="H152" s="8">
        <f>'fnd enro'!H152</f>
        <v>0</v>
      </c>
      <c r="I152" s="8">
        <f>'fnd enro'!I152</f>
        <v>1</v>
      </c>
      <c r="J152" s="8">
        <f>'fnd enro'!J152</f>
        <v>0</v>
      </c>
      <c r="K152" s="9">
        <f>'fnd enro'!K152</f>
        <v>0.04</v>
      </c>
      <c r="L152" s="8">
        <f>'fnd enro'!L152</f>
        <v>0</v>
      </c>
      <c r="M152" s="8">
        <f>'fnd enro'!M152</f>
        <v>0</v>
      </c>
      <c r="N152" s="8">
        <f>'fnd enro'!N152</f>
        <v>0</v>
      </c>
      <c r="O152" s="8">
        <f>'fnd enro'!O152</f>
        <v>0</v>
      </c>
      <c r="P152" s="8">
        <f>'fnd enro'!P152</f>
        <v>1</v>
      </c>
      <c r="Q152" s="8">
        <f>'fnd enro'!R152</f>
        <v>1</v>
      </c>
      <c r="R152" s="9">
        <f t="shared" si="28"/>
        <v>1</v>
      </c>
      <c r="S152" s="8">
        <f>VALUE('fnd enro'!Q152)</f>
        <v>5</v>
      </c>
      <c r="T152" s="1"/>
      <c r="U152" s="68">
        <f>(($D152*'fnd base rates'!C$7)
+($E152*'fnd base rates'!C$8)
+($F152*'fnd base rates'!C$9)
+($G152*'fnd base rates'!C$10)
+($H152*'fnd base rates'!C$11)
+($I152*'fnd base rates'!C$12)
+($J152*'fnd base rates'!C$13)
+($K152*'fnd base rates'!C$14)
+($M152*'fnd base rates'!C$16)
+($N152*'fnd base rates'!C$17)
+($O152*'fnd base rates'!C$18)
+($P152*VLOOKUP($S152+12,rate_basefnd,3)))
*$R152</f>
        <v>671.25120000000004</v>
      </c>
      <c r="V152" s="68">
        <f>(($D152*'fnd base rates'!D$7)
+($E152*'fnd base rates'!D$8)
+($F152*'fnd base rates'!D$9)
+($G152*'fnd base rates'!D$10)
+($H152*'fnd base rates'!D$11)
+($I152*'fnd base rates'!D$12)
+($J152*'fnd base rates'!D$13)
+($K152*'fnd base rates'!D$14)
+($M152*'fnd base rates'!D$16)
+($N152*'fnd base rates'!D$17)
+($O152*'fnd base rates'!D$18)
+($P152*VLOOKUP($S152+12,rate_basefnd,4)))
*$R152</f>
        <v>1187.97</v>
      </c>
      <c r="W152" s="68">
        <f>(($D152*'fnd base rates'!E$7)
+($E152*'fnd base rates'!E$8)
+($F152*'fnd base rates'!E$9)
+($G152*'fnd base rates'!E$10)
+($H152*'fnd base rates'!E$11)
+($I152*'fnd base rates'!E$12)
+($J152*'fnd base rates'!E$13)
+($K152*'fnd base rates'!E$14)
+($M152*'fnd base rates'!E$16)
+($N152*'fnd base rates'!E$17)
+($O152*'fnd base rates'!E$18)
+($P152*VLOOKUP($S152+12,rate_basefnd,5)))
*$R152</f>
        <v>8775.8907999999992</v>
      </c>
      <c r="X152" s="68">
        <f>(($D152*'fnd base rates'!F$7)
+($E152*'fnd base rates'!F$8)
+($F152*'fnd base rates'!F$9)
+($G152*'fnd base rates'!F$10)
+($H152*'fnd base rates'!F$11)
+($I152*'fnd base rates'!F$12)
+($J152*'fnd base rates'!F$13)
+($K152*'fnd base rates'!F$14)
+($M152*'fnd base rates'!F$16)
+($N152*'fnd base rates'!F$17)
+($O152*'fnd base rates'!F$18)
+($P152*VLOOKUP($S152+12,rate_basefnd,6)))
*$R152</f>
        <v>997.85279999999989</v>
      </c>
      <c r="Y152" s="68">
        <f>(($D152*'fnd base rates'!G$7)
+($E152*'fnd base rates'!G$8)
+($F152*'fnd base rates'!G$9)
+($G152*'fnd base rates'!G$10)
+($H152*'fnd base rates'!G$11)
+($I152*'fnd base rates'!G$12)
+($J152*'fnd base rates'!G$13)
+($K152*'fnd base rates'!G$14)
+($M152*'fnd base rates'!G$16)
+($N152*'fnd base rates'!G$17)
+($O152*'fnd base rates'!G$18)
+($P152*VLOOKUP($S152+12,rate_basefnd,7)))
*$R152</f>
        <v>343.20039999999995</v>
      </c>
      <c r="Z152" s="68">
        <f>(($D152*'fnd base rates'!H$7)
+($E152*'fnd base rates'!H$8)
+($F152*'fnd base rates'!H$9)
+($G152*'fnd base rates'!H$10)
+($H152*'fnd base rates'!H$11)
+($I152*'fnd base rates'!H$12)
+($J152*'fnd base rates'!H$13)
+($K152*'fnd base rates'!H$14)
+($M152*'fnd base rates'!H$16)
+($N152*'fnd base rates'!H$17)
+($O152*'fnd base rates'!H$18)
+($P152*VLOOKUP($S152+12,rate_basefnd,8)))</f>
        <v>943.89400000000001</v>
      </c>
      <c r="AA152" s="68">
        <f>(($D152*'fnd base rates'!I$7)
+($E152*'fnd base rates'!I$8)
+($F152*'fnd base rates'!I$9)
+($G152*'fnd base rates'!I$10)
+($H152*'fnd base rates'!I$11)
+($I152*'fnd base rates'!I$12)
+($J152*'fnd base rates'!I$13)
+($K152*'fnd base rates'!I$14)
+($M152*'fnd base rates'!I$16)
+($N152*'fnd base rates'!I$17)
+($O152*'fnd base rates'!I$18)
+($P152*VLOOKUP($S152+12,rate_basefnd,9)))
*$R152</f>
        <v>606.62</v>
      </c>
      <c r="AB152" s="68">
        <f>(($D152*'fnd base rates'!J$7)
+($E152*'fnd base rates'!J$8)
+($F152*'fnd base rates'!J$9)
+($G152*'fnd base rates'!J$10)
+($H152*'fnd base rates'!J$11)
+($I152*'fnd base rates'!J$12)
+($J152*'fnd base rates'!J$13)
+($K152*'fnd base rates'!J$14)
+($M152*'fnd base rates'!J$16)
+($N152*'fnd base rates'!J$17)
+($O152*'fnd base rates'!J$18)
+($P152*VLOOKUP($S152+12,rate_basefnd,10)))
*$R152</f>
        <v>1333.29</v>
      </c>
      <c r="AC152" s="68">
        <f>(($D152*'fnd base rates'!K$7)
+($E152*'fnd base rates'!K$8)
+($F152*'fnd base rates'!K$9)
+($G152*'fnd base rates'!K$10)
+($H152*'fnd base rates'!K$11)
+($I152*'fnd base rates'!K$12)
+($J152*'fnd base rates'!K$13)
+($K152*'fnd base rates'!K$14)
+($M152*'fnd base rates'!K$16)
+($N152*'fnd base rates'!K$17)
+($O152*'fnd base rates'!K$18)
+($P152*VLOOKUP($S152+12,rate_basefnd,11)))
*$R152</f>
        <v>1280.886</v>
      </c>
      <c r="AD152" s="68">
        <f>(($D152*'fnd base rates'!L$7)
+($E152*'fnd base rates'!L$8)
+($F152*'fnd base rates'!L$9)
+($G152*'fnd base rates'!L$10)
+($H152*'fnd base rates'!L$11)
+($I152*'fnd base rates'!L$12)
+($J152*'fnd base rates'!L$13)
+($K152*'fnd base rates'!L$14)
+($M152*'fnd base rates'!L$16)
+($N152*'fnd base rates'!L$17)
+($O152*'fnd base rates'!L$18)
+($P152*VLOOKUP($S152+12,rate_basefnd,12)))</f>
        <v>2787.5288</v>
      </c>
      <c r="AE152" s="68">
        <f>(($D152*'fnd base rates'!M$7)
+($E152*'fnd base rates'!M$8)
+($F152*'fnd base rates'!M$9)
+($G152*'fnd base rates'!M$10)
+($H152*'fnd base rates'!M$11)
+($I152*'fnd base rates'!M$12)
+($J152*'fnd base rates'!M$13)
+($K152*'fnd base rates'!M$14)
+($M152*'fnd base rates'!M$16)
+($N152*'fnd base rates'!M$17)
+($O152*'fnd base rates'!M$18)
+($P152*VLOOKUP($S152+12,rate_basefnd,13)))</f>
        <v>0</v>
      </c>
      <c r="AF152" s="3">
        <f t="shared" si="29"/>
        <v>18928.383999999998</v>
      </c>
      <c r="AH152" s="205">
        <f t="shared" si="30"/>
        <v>429163071</v>
      </c>
      <c r="AI152" s="3" t="str">
        <f t="shared" si="34"/>
        <v>429</v>
      </c>
      <c r="AJ152" s="1" t="str">
        <f t="shared" si="35"/>
        <v>163</v>
      </c>
      <c r="AK152" s="1" t="str">
        <f t="shared" si="36"/>
        <v>071</v>
      </c>
      <c r="AL152" s="3">
        <f t="shared" si="31"/>
        <v>1</v>
      </c>
      <c r="AM152" s="3">
        <f t="shared" si="41"/>
        <v>1</v>
      </c>
      <c r="AN152" s="3">
        <f t="shared" si="37"/>
        <v>18928.383999999998</v>
      </c>
      <c r="AO152" s="3">
        <f t="shared" si="38"/>
        <v>18928</v>
      </c>
      <c r="AP152" s="3">
        <f t="shared" si="32"/>
        <v>-1403</v>
      </c>
      <c r="AQ152" s="3">
        <v>20331</v>
      </c>
      <c r="AS152" s="68"/>
      <c r="AT152" s="68"/>
      <c r="AX152" s="4">
        <f t="shared" si="39"/>
        <v>0</v>
      </c>
      <c r="AZ152" s="4">
        <f t="shared" si="40"/>
        <v>0</v>
      </c>
      <c r="BB152" s="4"/>
    </row>
    <row r="153" spans="1:54" s="3" customFormat="1">
      <c r="A153" s="205" t="str">
        <f t="shared" si="33"/>
        <v>429</v>
      </c>
      <c r="B153" s="1">
        <v>429163093</v>
      </c>
      <c r="C153" s="7" t="s">
        <v>39</v>
      </c>
      <c r="D153" s="8">
        <f>'fnd enro'!D153</f>
        <v>0</v>
      </c>
      <c r="E153" s="8">
        <f>'fnd enro'!E153</f>
        <v>0</v>
      </c>
      <c r="F153" s="8">
        <f>'fnd enro'!F153</f>
        <v>0</v>
      </c>
      <c r="G153" s="8">
        <f>'fnd enro'!G153</f>
        <v>1</v>
      </c>
      <c r="H153" s="8">
        <f>'fnd enro'!H153</f>
        <v>0</v>
      </c>
      <c r="I153" s="8">
        <f>'fnd enro'!I153</f>
        <v>0</v>
      </c>
      <c r="J153" s="8">
        <f>'fnd enro'!J153</f>
        <v>0</v>
      </c>
      <c r="K153" s="9">
        <f>'fnd enro'!K153</f>
        <v>0.04</v>
      </c>
      <c r="L153" s="8">
        <f>'fnd enro'!L153</f>
        <v>0</v>
      </c>
      <c r="M153" s="8">
        <f>'fnd enro'!M153</f>
        <v>0</v>
      </c>
      <c r="N153" s="8">
        <f>'fnd enro'!N153</f>
        <v>0</v>
      </c>
      <c r="O153" s="8">
        <f>'fnd enro'!O153</f>
        <v>0</v>
      </c>
      <c r="P153" s="8">
        <f>'fnd enro'!P153</f>
        <v>1</v>
      </c>
      <c r="Q153" s="8">
        <f>'fnd enro'!R153</f>
        <v>1</v>
      </c>
      <c r="R153" s="9">
        <f t="shared" si="28"/>
        <v>1</v>
      </c>
      <c r="S153" s="8">
        <f>VALUE('fnd enro'!Q153)</f>
        <v>11</v>
      </c>
      <c r="T153" s="1"/>
      <c r="U153" s="68">
        <f>(($D153*'fnd base rates'!C$7)
+($E153*'fnd base rates'!C$8)
+($F153*'fnd base rates'!C$9)
+($G153*'fnd base rates'!C$10)
+($H153*'fnd base rates'!C$11)
+($I153*'fnd base rates'!C$12)
+($J153*'fnd base rates'!C$13)
+($K153*'fnd base rates'!C$14)
+($M153*'fnd base rates'!C$16)
+($N153*'fnd base rates'!C$17)
+($O153*'fnd base rates'!C$18)
+($P153*VLOOKUP($S153+12,rate_basefnd,3)))
*$R153</f>
        <v>728.5412</v>
      </c>
      <c r="V153" s="68">
        <f>(($D153*'fnd base rates'!D$7)
+($E153*'fnd base rates'!D$8)
+($F153*'fnd base rates'!D$9)
+($G153*'fnd base rates'!D$10)
+($H153*'fnd base rates'!D$11)
+($I153*'fnd base rates'!D$12)
+($J153*'fnd base rates'!D$13)
+($K153*'fnd base rates'!D$14)
+($M153*'fnd base rates'!D$16)
+($N153*'fnd base rates'!D$17)
+($O153*'fnd base rates'!D$18)
+($P153*VLOOKUP($S153+12,rate_basefnd,4)))
*$R153</f>
        <v>1459.35</v>
      </c>
      <c r="W153" s="68">
        <f>(($D153*'fnd base rates'!E$7)
+($E153*'fnd base rates'!E$8)
+($F153*'fnd base rates'!E$9)
+($G153*'fnd base rates'!E$10)
+($H153*'fnd base rates'!E$11)
+($I153*'fnd base rates'!E$12)
+($J153*'fnd base rates'!E$13)
+($K153*'fnd base rates'!E$14)
+($M153*'fnd base rates'!E$16)
+($N153*'fnd base rates'!E$17)
+($O153*'fnd base rates'!E$18)
+($P153*VLOOKUP($S153+12,rate_basefnd,5)))
*$R153</f>
        <v>10280.560799999999</v>
      </c>
      <c r="X153" s="68">
        <f>(($D153*'fnd base rates'!F$7)
+($E153*'fnd base rates'!F$8)
+($F153*'fnd base rates'!F$9)
+($G153*'fnd base rates'!F$10)
+($H153*'fnd base rates'!F$11)
+($I153*'fnd base rates'!F$12)
+($J153*'fnd base rates'!F$13)
+($K153*'fnd base rates'!F$14)
+($M153*'fnd base rates'!F$16)
+($N153*'fnd base rates'!F$17)
+($O153*'fnd base rates'!F$18)
+($P153*VLOOKUP($S153+12,rate_basefnd,6)))
*$R153</f>
        <v>1397.8327999999999</v>
      </c>
      <c r="Y153" s="68">
        <f>(($D153*'fnd base rates'!G$7)
+($E153*'fnd base rates'!G$8)
+($F153*'fnd base rates'!G$9)
+($G153*'fnd base rates'!G$10)
+($H153*'fnd base rates'!G$11)
+($I153*'fnd base rates'!G$12)
+($J153*'fnd base rates'!G$13)
+($K153*'fnd base rates'!G$14)
+($M153*'fnd base rates'!G$16)
+($N153*'fnd base rates'!G$17)
+($O153*'fnd base rates'!G$18)
+($P153*VLOOKUP($S153+12,rate_basefnd,7)))
*$R153</f>
        <v>463.86040000000003</v>
      </c>
      <c r="Z153" s="68">
        <f>(($D153*'fnd base rates'!H$7)
+($E153*'fnd base rates'!H$8)
+($F153*'fnd base rates'!H$9)
+($G153*'fnd base rates'!H$10)
+($H153*'fnd base rates'!H$11)
+($I153*'fnd base rates'!H$12)
+($J153*'fnd base rates'!H$13)
+($K153*'fnd base rates'!H$14)
+($M153*'fnd base rates'!H$16)
+($N153*'fnd base rates'!H$17)
+($O153*'fnd base rates'!H$18)
+($P153*VLOOKUP($S153+12,rate_basefnd,8)))</f>
        <v>625.63400000000001</v>
      </c>
      <c r="AA153" s="68">
        <f>(($D153*'fnd base rates'!I$7)
+($E153*'fnd base rates'!I$8)
+($F153*'fnd base rates'!I$9)
+($G153*'fnd base rates'!I$10)
+($H153*'fnd base rates'!I$11)
+($I153*'fnd base rates'!I$12)
+($J153*'fnd base rates'!I$13)
+($K153*'fnd base rates'!I$14)
+($M153*'fnd base rates'!I$16)
+($N153*'fnd base rates'!I$17)
+($O153*'fnd base rates'!I$18)
+($P153*VLOOKUP($S153+12,rate_basefnd,9)))
*$R153</f>
        <v>694.54</v>
      </c>
      <c r="AB153" s="68">
        <f>(($D153*'fnd base rates'!J$7)
+($E153*'fnd base rates'!J$8)
+($F153*'fnd base rates'!J$9)
+($G153*'fnd base rates'!J$10)
+($H153*'fnd base rates'!J$11)
+($I153*'fnd base rates'!J$12)
+($J153*'fnd base rates'!J$13)
+($K153*'fnd base rates'!J$14)
+($M153*'fnd base rates'!J$16)
+($N153*'fnd base rates'!J$17)
+($O153*'fnd base rates'!J$18)
+($P153*VLOOKUP($S153+12,rate_basefnd,10)))
*$R153</f>
        <v>1423.22</v>
      </c>
      <c r="AC153" s="68">
        <f>(($D153*'fnd base rates'!K$7)
+($E153*'fnd base rates'!K$8)
+($F153*'fnd base rates'!K$9)
+($G153*'fnd base rates'!K$10)
+($H153*'fnd base rates'!K$11)
+($I153*'fnd base rates'!K$12)
+($J153*'fnd base rates'!K$13)
+($K153*'fnd base rates'!K$14)
+($M153*'fnd base rates'!K$16)
+($N153*'fnd base rates'!K$17)
+($O153*'fnd base rates'!K$18)
+($P153*VLOOKUP($S153+12,rate_basefnd,11)))
*$R153</f>
        <v>1225.586</v>
      </c>
      <c r="AD153" s="68">
        <f>(($D153*'fnd base rates'!L$7)
+($E153*'fnd base rates'!L$8)
+($F153*'fnd base rates'!L$9)
+($G153*'fnd base rates'!L$10)
+($H153*'fnd base rates'!L$11)
+($I153*'fnd base rates'!L$12)
+($J153*'fnd base rates'!L$13)
+($K153*'fnd base rates'!L$14)
+($M153*'fnd base rates'!L$16)
+($N153*'fnd base rates'!L$17)
+($O153*'fnd base rates'!L$18)
+($P153*VLOOKUP($S153+12,rate_basefnd,12)))</f>
        <v>3380.6088</v>
      </c>
      <c r="AE153" s="68">
        <f>(($D153*'fnd base rates'!M$7)
+($E153*'fnd base rates'!M$8)
+($F153*'fnd base rates'!M$9)
+($G153*'fnd base rates'!M$10)
+($H153*'fnd base rates'!M$11)
+($I153*'fnd base rates'!M$12)
+($J153*'fnd base rates'!M$13)
+($K153*'fnd base rates'!M$14)
+($M153*'fnd base rates'!M$16)
+($N153*'fnd base rates'!M$17)
+($O153*'fnd base rates'!M$18)
+($P153*VLOOKUP($S153+12,rate_basefnd,13)))</f>
        <v>0</v>
      </c>
      <c r="AF153" s="3">
        <f t="shared" si="29"/>
        <v>21679.733999999997</v>
      </c>
      <c r="AH153" s="205">
        <f t="shared" si="30"/>
        <v>429163093</v>
      </c>
      <c r="AI153" s="3" t="str">
        <f t="shared" si="34"/>
        <v>429</v>
      </c>
      <c r="AJ153" s="1" t="str">
        <f t="shared" si="35"/>
        <v>163</v>
      </c>
      <c r="AK153" s="1" t="str">
        <f t="shared" si="36"/>
        <v>093</v>
      </c>
      <c r="AL153" s="3">
        <f t="shared" si="31"/>
        <v>1</v>
      </c>
      <c r="AM153" s="3">
        <f t="shared" si="41"/>
        <v>1</v>
      </c>
      <c r="AN153" s="3">
        <f t="shared" si="37"/>
        <v>21679.733999999997</v>
      </c>
      <c r="AO153" s="3">
        <f t="shared" si="38"/>
        <v>21680</v>
      </c>
      <c r="AP153" s="3">
        <f t="shared" si="32"/>
        <v>2238</v>
      </c>
      <c r="AQ153" s="3">
        <v>19442</v>
      </c>
      <c r="AS153" s="68"/>
      <c r="AT153" s="68"/>
      <c r="AX153" s="4">
        <f t="shared" si="39"/>
        <v>0</v>
      </c>
      <c r="AZ153" s="4">
        <f t="shared" si="40"/>
        <v>0</v>
      </c>
      <c r="BB153" s="4"/>
    </row>
    <row r="154" spans="1:54" s="3" customFormat="1">
      <c r="A154" s="205" t="str">
        <f t="shared" si="33"/>
        <v>429</v>
      </c>
      <c r="B154" s="1">
        <v>429163160</v>
      </c>
      <c r="C154" s="7" t="s">
        <v>39</v>
      </c>
      <c r="D154" s="8">
        <f>'fnd enro'!D154</f>
        <v>0</v>
      </c>
      <c r="E154" s="8">
        <f>'fnd enro'!E154</f>
        <v>0</v>
      </c>
      <c r="F154" s="8">
        <f>'fnd enro'!F154</f>
        <v>0</v>
      </c>
      <c r="G154" s="8">
        <f>'fnd enro'!G154</f>
        <v>0</v>
      </c>
      <c r="H154" s="8">
        <f>'fnd enro'!H154</f>
        <v>0</v>
      </c>
      <c r="I154" s="8">
        <f>'fnd enro'!I154</f>
        <v>1</v>
      </c>
      <c r="J154" s="8">
        <f>'fnd enro'!J154</f>
        <v>0</v>
      </c>
      <c r="K154" s="9">
        <f>'fnd enro'!K154</f>
        <v>0.04</v>
      </c>
      <c r="L154" s="8">
        <f>'fnd enro'!L154</f>
        <v>0</v>
      </c>
      <c r="M154" s="8">
        <f>'fnd enro'!M154</f>
        <v>0</v>
      </c>
      <c r="N154" s="8">
        <f>'fnd enro'!N154</f>
        <v>0</v>
      </c>
      <c r="O154" s="8">
        <f>'fnd enro'!O154</f>
        <v>0</v>
      </c>
      <c r="P154" s="8">
        <f>'fnd enro'!P154</f>
        <v>1</v>
      </c>
      <c r="Q154" s="8">
        <f>'fnd enro'!R154</f>
        <v>1</v>
      </c>
      <c r="R154" s="9">
        <f t="shared" si="28"/>
        <v>1</v>
      </c>
      <c r="S154" s="8">
        <f>VALUE('fnd enro'!Q154)</f>
        <v>11</v>
      </c>
      <c r="T154" s="1"/>
      <c r="U154" s="68">
        <f>(($D154*'fnd base rates'!C$7)
+($E154*'fnd base rates'!C$8)
+($F154*'fnd base rates'!C$9)
+($G154*'fnd base rates'!C$10)
+($H154*'fnd base rates'!C$11)
+($I154*'fnd base rates'!C$12)
+($J154*'fnd base rates'!C$13)
+($K154*'fnd base rates'!C$14)
+($M154*'fnd base rates'!C$16)
+($N154*'fnd base rates'!C$17)
+($O154*'fnd base rates'!C$18)
+($P154*VLOOKUP($S154+12,rate_basefnd,3)))
*$R154</f>
        <v>728.5412</v>
      </c>
      <c r="V154" s="68">
        <f>(($D154*'fnd base rates'!D$7)
+($E154*'fnd base rates'!D$8)
+($F154*'fnd base rates'!D$9)
+($G154*'fnd base rates'!D$10)
+($H154*'fnd base rates'!D$11)
+($I154*'fnd base rates'!D$12)
+($J154*'fnd base rates'!D$13)
+($K154*'fnd base rates'!D$14)
+($M154*'fnd base rates'!D$16)
+($N154*'fnd base rates'!D$17)
+($O154*'fnd base rates'!D$18)
+($P154*VLOOKUP($S154+12,rate_basefnd,4)))
*$R154</f>
        <v>1459.35</v>
      </c>
      <c r="W154" s="68">
        <f>(($D154*'fnd base rates'!E$7)
+($E154*'fnd base rates'!E$8)
+($F154*'fnd base rates'!E$9)
+($G154*'fnd base rates'!E$10)
+($H154*'fnd base rates'!E$11)
+($I154*'fnd base rates'!E$12)
+($J154*'fnd base rates'!E$13)
+($K154*'fnd base rates'!E$14)
+($M154*'fnd base rates'!E$16)
+($N154*'fnd base rates'!E$17)
+($O154*'fnd base rates'!E$18)
+($P154*VLOOKUP($S154+12,rate_basefnd,5)))
*$R154</f>
        <v>11425.1608</v>
      </c>
      <c r="X154" s="68">
        <f>(($D154*'fnd base rates'!F$7)
+($E154*'fnd base rates'!F$8)
+($F154*'fnd base rates'!F$9)
+($G154*'fnd base rates'!F$10)
+($H154*'fnd base rates'!F$11)
+($I154*'fnd base rates'!F$12)
+($J154*'fnd base rates'!F$13)
+($K154*'fnd base rates'!F$14)
+($M154*'fnd base rates'!F$16)
+($N154*'fnd base rates'!F$17)
+($O154*'fnd base rates'!F$18)
+($P154*VLOOKUP($S154+12,rate_basefnd,6)))
*$R154</f>
        <v>997.85279999999989</v>
      </c>
      <c r="Y154" s="68">
        <f>(($D154*'fnd base rates'!G$7)
+($E154*'fnd base rates'!G$8)
+($F154*'fnd base rates'!G$9)
+($G154*'fnd base rates'!G$10)
+($H154*'fnd base rates'!G$11)
+($I154*'fnd base rates'!G$12)
+($J154*'fnd base rates'!G$13)
+($K154*'fnd base rates'!G$14)
+($M154*'fnd base rates'!G$16)
+($N154*'fnd base rates'!G$17)
+($O154*'fnd base rates'!G$18)
+($P154*VLOOKUP($S154+12,rate_basefnd,7)))
*$R154</f>
        <v>471.72039999999998</v>
      </c>
      <c r="Z154" s="68">
        <f>(($D154*'fnd base rates'!H$7)
+($E154*'fnd base rates'!H$8)
+($F154*'fnd base rates'!H$9)
+($G154*'fnd base rates'!H$10)
+($H154*'fnd base rates'!H$11)
+($I154*'fnd base rates'!H$12)
+($J154*'fnd base rates'!H$13)
+($K154*'fnd base rates'!H$14)
+($M154*'fnd base rates'!H$16)
+($N154*'fnd base rates'!H$17)
+($O154*'fnd base rates'!H$18)
+($P154*VLOOKUP($S154+12,rate_basefnd,8)))</f>
        <v>963.59400000000005</v>
      </c>
      <c r="AA154" s="68">
        <f>(($D154*'fnd base rates'!I$7)
+($E154*'fnd base rates'!I$8)
+($F154*'fnd base rates'!I$9)
+($G154*'fnd base rates'!I$10)
+($H154*'fnd base rates'!I$11)
+($I154*'fnd base rates'!I$12)
+($J154*'fnd base rates'!I$13)
+($K154*'fnd base rates'!I$14)
+($M154*'fnd base rates'!I$16)
+($N154*'fnd base rates'!I$17)
+($O154*'fnd base rates'!I$18)
+($P154*VLOOKUP($S154+12,rate_basefnd,9)))
*$R154</f>
        <v>713.9</v>
      </c>
      <c r="AB154" s="68">
        <f>(($D154*'fnd base rates'!J$7)
+($E154*'fnd base rates'!J$8)
+($F154*'fnd base rates'!J$9)
+($G154*'fnd base rates'!J$10)
+($H154*'fnd base rates'!J$11)
+($I154*'fnd base rates'!J$12)
+($J154*'fnd base rates'!J$13)
+($K154*'fnd base rates'!J$14)
+($M154*'fnd base rates'!J$16)
+($N154*'fnd base rates'!J$17)
+($O154*'fnd base rates'!J$18)
+($P154*VLOOKUP($S154+12,rate_basefnd,10)))
*$R154</f>
        <v>1890.74</v>
      </c>
      <c r="AC154" s="68">
        <f>(($D154*'fnd base rates'!K$7)
+($E154*'fnd base rates'!K$8)
+($F154*'fnd base rates'!K$9)
+($G154*'fnd base rates'!K$10)
+($H154*'fnd base rates'!K$11)
+($I154*'fnd base rates'!K$12)
+($J154*'fnd base rates'!K$13)
+($K154*'fnd base rates'!K$14)
+($M154*'fnd base rates'!K$16)
+($N154*'fnd base rates'!K$17)
+($O154*'fnd base rates'!K$18)
+($P154*VLOOKUP($S154+12,rate_basefnd,11)))
*$R154</f>
        <v>1280.886</v>
      </c>
      <c r="AD154" s="68">
        <f>(($D154*'fnd base rates'!L$7)
+($E154*'fnd base rates'!L$8)
+($F154*'fnd base rates'!L$9)
+($G154*'fnd base rates'!L$10)
+($H154*'fnd base rates'!L$11)
+($I154*'fnd base rates'!L$12)
+($J154*'fnd base rates'!L$13)
+($K154*'fnd base rates'!L$14)
+($M154*'fnd base rates'!L$16)
+($N154*'fnd base rates'!L$17)
+($O154*'fnd base rates'!L$18)
+($P154*VLOOKUP($S154+12,rate_basefnd,12)))</f>
        <v>3284.5587999999998</v>
      </c>
      <c r="AE154" s="68">
        <f>(($D154*'fnd base rates'!M$7)
+($E154*'fnd base rates'!M$8)
+($F154*'fnd base rates'!M$9)
+($G154*'fnd base rates'!M$10)
+($H154*'fnd base rates'!M$11)
+($I154*'fnd base rates'!M$12)
+($J154*'fnd base rates'!M$13)
+($K154*'fnd base rates'!M$14)
+($M154*'fnd base rates'!M$16)
+($N154*'fnd base rates'!M$17)
+($O154*'fnd base rates'!M$18)
+($P154*VLOOKUP($S154+12,rate_basefnd,13)))</f>
        <v>0</v>
      </c>
      <c r="AF154" s="3">
        <f t="shared" si="29"/>
        <v>23216.304</v>
      </c>
      <c r="AH154" s="205">
        <f t="shared" si="30"/>
        <v>429163160</v>
      </c>
      <c r="AI154" s="3" t="str">
        <f t="shared" si="34"/>
        <v>429</v>
      </c>
      <c r="AJ154" s="1" t="str">
        <f t="shared" si="35"/>
        <v>163</v>
      </c>
      <c r="AK154" s="1" t="str">
        <f t="shared" si="36"/>
        <v>160</v>
      </c>
      <c r="AL154" s="3">
        <f t="shared" si="31"/>
        <v>1</v>
      </c>
      <c r="AM154" s="3">
        <f t="shared" si="41"/>
        <v>1</v>
      </c>
      <c r="AN154" s="3">
        <f t="shared" si="37"/>
        <v>23216.304</v>
      </c>
      <c r="AO154" s="3">
        <f t="shared" si="38"/>
        <v>23216</v>
      </c>
      <c r="AP154" s="3">
        <f t="shared" si="32"/>
        <v>10809</v>
      </c>
      <c r="AQ154" s="3">
        <v>12407</v>
      </c>
      <c r="AS154" s="68"/>
      <c r="AT154" s="68"/>
      <c r="AX154" s="4">
        <f t="shared" si="39"/>
        <v>0</v>
      </c>
      <c r="AZ154" s="4">
        <f t="shared" si="40"/>
        <v>0</v>
      </c>
      <c r="BB154" s="4"/>
    </row>
    <row r="155" spans="1:54" s="3" customFormat="1">
      <c r="A155" s="205" t="str">
        <f t="shared" si="33"/>
        <v>429</v>
      </c>
      <c r="B155" s="1">
        <v>429163163</v>
      </c>
      <c r="C155" s="7" t="s">
        <v>39</v>
      </c>
      <c r="D155" s="8">
        <f>'fnd enro'!D155</f>
        <v>0</v>
      </c>
      <c r="E155" s="8">
        <f>'fnd enro'!E155</f>
        <v>0</v>
      </c>
      <c r="F155" s="8">
        <f>'fnd enro'!F155</f>
        <v>122</v>
      </c>
      <c r="G155" s="8">
        <f>'fnd enro'!G155</f>
        <v>606</v>
      </c>
      <c r="H155" s="8">
        <f>'fnd enro'!H155</f>
        <v>362</v>
      </c>
      <c r="I155" s="8">
        <f>'fnd enro'!I155</f>
        <v>470</v>
      </c>
      <c r="J155" s="8">
        <f>'fnd enro'!J155</f>
        <v>0</v>
      </c>
      <c r="K155" s="9">
        <f>'fnd enro'!K155</f>
        <v>62.4</v>
      </c>
      <c r="L155" s="8">
        <f>'fnd enro'!L155</f>
        <v>0</v>
      </c>
      <c r="M155" s="8">
        <f>'fnd enro'!M155</f>
        <v>215</v>
      </c>
      <c r="N155" s="8">
        <f>'fnd enro'!N155</f>
        <v>45</v>
      </c>
      <c r="O155" s="8">
        <f>'fnd enro'!O155</f>
        <v>40</v>
      </c>
      <c r="P155" s="8">
        <f>'fnd enro'!P155</f>
        <v>1119</v>
      </c>
      <c r="Q155" s="8">
        <f>'fnd enro'!R155</f>
        <v>1560</v>
      </c>
      <c r="R155" s="9">
        <f t="shared" si="28"/>
        <v>1</v>
      </c>
      <c r="S155" s="8">
        <f>VALUE('fnd enro'!Q155)</f>
        <v>11</v>
      </c>
      <c r="T155" s="1"/>
      <c r="U155" s="68">
        <f>(($D155*'fnd base rates'!C$7)
+($E155*'fnd base rates'!C$8)
+($F155*'fnd base rates'!C$9)
+($G155*'fnd base rates'!C$10)
+($H155*'fnd base rates'!C$11)
+($I155*'fnd base rates'!C$12)
+($J155*'fnd base rates'!C$13)
+($K155*'fnd base rates'!C$14)
+($M155*'fnd base rates'!C$16)
+($N155*'fnd base rates'!C$17)
+($O155*'fnd base rates'!C$18)
+($P155*VLOOKUP($S155+12,rate_basefnd,3)))
*$R155</f>
        <v>1117614.7420000001</v>
      </c>
      <c r="V155" s="68">
        <f>(($D155*'fnd base rates'!D$7)
+($E155*'fnd base rates'!D$8)
+($F155*'fnd base rates'!D$9)
+($G155*'fnd base rates'!D$10)
+($H155*'fnd base rates'!D$11)
+($I155*'fnd base rates'!D$12)
+($J155*'fnd base rates'!D$13)
+($K155*'fnd base rates'!D$14)
+($M155*'fnd base rates'!D$16)
+($N155*'fnd base rates'!D$17)
+($O155*'fnd base rates'!D$18)
+($P155*VLOOKUP($S155+12,rate_basefnd,4)))
*$R155</f>
        <v>2073676.3900000001</v>
      </c>
      <c r="W155" s="68">
        <f>(($D155*'fnd base rates'!E$7)
+($E155*'fnd base rates'!E$8)
+($F155*'fnd base rates'!E$9)
+($G155*'fnd base rates'!E$10)
+($H155*'fnd base rates'!E$11)
+($I155*'fnd base rates'!E$12)
+($J155*'fnd base rates'!E$13)
+($K155*'fnd base rates'!E$14)
+($M155*'fnd base rates'!E$16)
+($N155*'fnd base rates'!E$17)
+($O155*'fnd base rates'!E$18)
+($P155*VLOOKUP($S155+12,rate_basefnd,5)))
*$R155</f>
        <v>14242434.358000001</v>
      </c>
      <c r="X155" s="68">
        <f>(($D155*'fnd base rates'!F$7)
+($E155*'fnd base rates'!F$8)
+($F155*'fnd base rates'!F$9)
+($G155*'fnd base rates'!F$10)
+($H155*'fnd base rates'!F$11)
+($I155*'fnd base rates'!F$12)
+($J155*'fnd base rates'!F$13)
+($K155*'fnd base rates'!F$14)
+($M155*'fnd base rates'!F$16)
+($N155*'fnd base rates'!F$17)
+($O155*'fnd base rates'!F$18)
+($P155*VLOOKUP($S155+12,rate_basefnd,6)))
*$R155</f>
        <v>1957775.5279999999</v>
      </c>
      <c r="Y155" s="68">
        <f>(($D155*'fnd base rates'!G$7)
+($E155*'fnd base rates'!G$8)
+($F155*'fnd base rates'!G$9)
+($G155*'fnd base rates'!G$10)
+($H155*'fnd base rates'!G$11)
+($I155*'fnd base rates'!G$12)
+($J155*'fnd base rates'!G$13)
+($K155*'fnd base rates'!G$14)
+($M155*'fnd base rates'!G$16)
+($N155*'fnd base rates'!G$17)
+($O155*'fnd base rates'!G$18)
+($P155*VLOOKUP($S155+12,rate_basefnd,7)))
*$R155</f>
        <v>623418.48399999994</v>
      </c>
      <c r="Z155" s="68">
        <f>(($D155*'fnd base rates'!H$7)
+($E155*'fnd base rates'!H$8)
+($F155*'fnd base rates'!H$9)
+($G155*'fnd base rates'!H$10)
+($H155*'fnd base rates'!H$11)
+($I155*'fnd base rates'!H$12)
+($J155*'fnd base rates'!H$13)
+($K155*'fnd base rates'!H$14)
+($M155*'fnd base rates'!H$16)
+($N155*'fnd base rates'!H$17)
+($O155*'fnd base rates'!H$18)
+($P155*VLOOKUP($S155+12,rate_basefnd,8)))</f>
        <v>1162683.9099999999</v>
      </c>
      <c r="AA155" s="68">
        <f>(($D155*'fnd base rates'!I$7)
+($E155*'fnd base rates'!I$8)
+($F155*'fnd base rates'!I$9)
+($G155*'fnd base rates'!I$10)
+($H155*'fnd base rates'!I$11)
+($I155*'fnd base rates'!I$12)
+($J155*'fnd base rates'!I$13)
+($K155*'fnd base rates'!I$14)
+($M155*'fnd base rates'!I$16)
+($N155*'fnd base rates'!I$17)
+($O155*'fnd base rates'!I$18)
+($P155*VLOOKUP($S155+12,rate_basefnd,9)))
*$R155</f>
        <v>1014576.42</v>
      </c>
      <c r="AB155" s="68">
        <f>(($D155*'fnd base rates'!J$7)
+($E155*'fnd base rates'!J$8)
+($F155*'fnd base rates'!J$9)
+($G155*'fnd base rates'!J$10)
+($H155*'fnd base rates'!J$11)
+($I155*'fnd base rates'!J$12)
+($J155*'fnd base rates'!J$13)
+($K155*'fnd base rates'!J$14)
+($M155*'fnd base rates'!J$16)
+($N155*'fnd base rates'!J$17)
+($O155*'fnd base rates'!J$18)
+($P155*VLOOKUP($S155+12,rate_basefnd,10)))
*$R155</f>
        <v>1928200</v>
      </c>
      <c r="AC155" s="68">
        <f>(($D155*'fnd base rates'!K$7)
+($E155*'fnd base rates'!K$8)
+($F155*'fnd base rates'!K$9)
+($G155*'fnd base rates'!K$10)
+($H155*'fnd base rates'!K$11)
+($I155*'fnd base rates'!K$12)
+($J155*'fnd base rates'!K$13)
+($K155*'fnd base rates'!K$14)
+($M155*'fnd base rates'!K$16)
+($N155*'fnd base rates'!K$17)
+($O155*'fnd base rates'!K$18)
+($P155*VLOOKUP($S155+12,rate_basefnd,11)))
*$R155</f>
        <v>2084587.1800000002</v>
      </c>
      <c r="AD155" s="68">
        <f>(($D155*'fnd base rates'!L$7)
+($E155*'fnd base rates'!L$8)
+($F155*'fnd base rates'!L$9)
+($G155*'fnd base rates'!L$10)
+($H155*'fnd base rates'!L$11)
+($I155*'fnd base rates'!L$12)
+($J155*'fnd base rates'!L$13)
+($K155*'fnd base rates'!L$14)
+($M155*'fnd base rates'!L$16)
+($N155*'fnd base rates'!L$17)
+($O155*'fnd base rates'!L$18)
+($P155*VLOOKUP($S155+12,rate_basefnd,12)))</f>
        <v>4916613.8979999991</v>
      </c>
      <c r="AE155" s="68">
        <f>(($D155*'fnd base rates'!M$7)
+($E155*'fnd base rates'!M$8)
+($F155*'fnd base rates'!M$9)
+($G155*'fnd base rates'!M$10)
+($H155*'fnd base rates'!M$11)
+($I155*'fnd base rates'!M$12)
+($J155*'fnd base rates'!M$13)
+($K155*'fnd base rates'!M$14)
+($M155*'fnd base rates'!M$16)
+($N155*'fnd base rates'!M$17)
+($O155*'fnd base rates'!M$18)
+($P155*VLOOKUP($S155+12,rate_basefnd,13)))</f>
        <v>0</v>
      </c>
      <c r="AF155" s="3">
        <f t="shared" si="29"/>
        <v>31121580.910000004</v>
      </c>
      <c r="AH155" s="205">
        <f t="shared" si="30"/>
        <v>429163163</v>
      </c>
      <c r="AI155" s="3" t="str">
        <f t="shared" si="34"/>
        <v>429</v>
      </c>
      <c r="AJ155" s="1" t="str">
        <f t="shared" si="35"/>
        <v>163</v>
      </c>
      <c r="AK155" s="1" t="str">
        <f t="shared" si="36"/>
        <v>163</v>
      </c>
      <c r="AL155" s="3">
        <f t="shared" si="31"/>
        <v>1</v>
      </c>
      <c r="AM155" s="3">
        <f t="shared" si="41"/>
        <v>1560</v>
      </c>
      <c r="AN155" s="3">
        <f t="shared" si="37"/>
        <v>31121580.910000004</v>
      </c>
      <c r="AO155" s="3">
        <f t="shared" si="38"/>
        <v>19950</v>
      </c>
      <c r="AP155" s="3">
        <f t="shared" si="32"/>
        <v>-174</v>
      </c>
      <c r="AQ155" s="3">
        <v>20124</v>
      </c>
      <c r="AS155" s="68"/>
      <c r="AT155" s="68"/>
      <c r="AX155" s="4">
        <f t="shared" si="39"/>
        <v>0</v>
      </c>
      <c r="AZ155" s="4">
        <f t="shared" si="40"/>
        <v>0</v>
      </c>
      <c r="BB155" s="4"/>
    </row>
    <row r="156" spans="1:54" s="3" customFormat="1">
      <c r="A156" s="205" t="str">
        <f t="shared" si="33"/>
        <v>429</v>
      </c>
      <c r="B156" s="1">
        <v>429163165</v>
      </c>
      <c r="C156" s="7" t="s">
        <v>39</v>
      </c>
      <c r="D156" s="8">
        <f>'fnd enro'!D156</f>
        <v>0</v>
      </c>
      <c r="E156" s="8">
        <f>'fnd enro'!E156</f>
        <v>0</v>
      </c>
      <c r="F156" s="8">
        <f>'fnd enro'!F156</f>
        <v>0</v>
      </c>
      <c r="G156" s="8">
        <f>'fnd enro'!G156</f>
        <v>2</v>
      </c>
      <c r="H156" s="8">
        <f>'fnd enro'!H156</f>
        <v>2</v>
      </c>
      <c r="I156" s="8">
        <f>'fnd enro'!I156</f>
        <v>1</v>
      </c>
      <c r="J156" s="8">
        <f>'fnd enro'!J156</f>
        <v>0</v>
      </c>
      <c r="K156" s="9">
        <f>'fnd enro'!K156</f>
        <v>0.2</v>
      </c>
      <c r="L156" s="8">
        <f>'fnd enro'!L156</f>
        <v>0</v>
      </c>
      <c r="M156" s="8">
        <f>'fnd enro'!M156</f>
        <v>0</v>
      </c>
      <c r="N156" s="8">
        <f>'fnd enro'!N156</f>
        <v>0</v>
      </c>
      <c r="O156" s="8">
        <f>'fnd enro'!O156</f>
        <v>0</v>
      </c>
      <c r="P156" s="8">
        <f>'fnd enro'!P156</f>
        <v>5</v>
      </c>
      <c r="Q156" s="8">
        <f>'fnd enro'!R156</f>
        <v>5</v>
      </c>
      <c r="R156" s="9">
        <f t="shared" si="28"/>
        <v>1</v>
      </c>
      <c r="S156" s="8">
        <f>VALUE('fnd enro'!Q156)</f>
        <v>10</v>
      </c>
      <c r="T156" s="1"/>
      <c r="U156" s="68">
        <f>(($D156*'fnd base rates'!C$7)
+($E156*'fnd base rates'!C$8)
+($F156*'fnd base rates'!C$9)
+($G156*'fnd base rates'!C$10)
+($H156*'fnd base rates'!C$11)
+($I156*'fnd base rates'!C$12)
+($J156*'fnd base rates'!C$13)
+($K156*'fnd base rates'!C$14)
+($M156*'fnd base rates'!C$16)
+($N156*'fnd base rates'!C$17)
+($O156*'fnd base rates'!C$18)
+($P156*VLOOKUP($S156+12,rate_basefnd,3)))
*$R156</f>
        <v>3571.056</v>
      </c>
      <c r="V156" s="68">
        <f>(($D156*'fnd base rates'!D$7)
+($E156*'fnd base rates'!D$8)
+($F156*'fnd base rates'!D$9)
+($G156*'fnd base rates'!D$10)
+($H156*'fnd base rates'!D$11)
+($I156*'fnd base rates'!D$12)
+($J156*'fnd base rates'!D$13)
+($K156*'fnd base rates'!D$14)
+($M156*'fnd base rates'!D$16)
+($N156*'fnd base rates'!D$17)
+($O156*'fnd base rates'!D$18)
+($P156*VLOOKUP($S156+12,rate_basefnd,4)))
*$R156</f>
        <v>6957.5999999999995</v>
      </c>
      <c r="W156" s="68">
        <f>(($D156*'fnd base rates'!E$7)
+($E156*'fnd base rates'!E$8)
+($F156*'fnd base rates'!E$9)
+($G156*'fnd base rates'!E$10)
+($H156*'fnd base rates'!E$11)
+($I156*'fnd base rates'!E$12)
+($J156*'fnd base rates'!E$13)
+($K156*'fnd base rates'!E$14)
+($M156*'fnd base rates'!E$16)
+($N156*'fnd base rates'!E$17)
+($O156*'fnd base rates'!E$18)
+($P156*VLOOKUP($S156+12,rate_basefnd,5)))
*$R156</f>
        <v>48301.843999999997</v>
      </c>
      <c r="X156" s="68">
        <f>(($D156*'fnd base rates'!F$7)
+($E156*'fnd base rates'!F$8)
+($F156*'fnd base rates'!F$9)
+($G156*'fnd base rates'!F$10)
+($H156*'fnd base rates'!F$11)
+($I156*'fnd base rates'!F$12)
+($J156*'fnd base rates'!F$13)
+($K156*'fnd base rates'!F$14)
+($M156*'fnd base rates'!F$16)
+($N156*'fnd base rates'!F$17)
+($O156*'fnd base rates'!F$18)
+($P156*VLOOKUP($S156+12,rate_basefnd,6)))
*$R156</f>
        <v>6029.9439999999995</v>
      </c>
      <c r="Y156" s="68">
        <f>(($D156*'fnd base rates'!G$7)
+($E156*'fnd base rates'!G$8)
+($F156*'fnd base rates'!G$9)
+($G156*'fnd base rates'!G$10)
+($H156*'fnd base rates'!G$11)
+($I156*'fnd base rates'!G$12)
+($J156*'fnd base rates'!G$13)
+($K156*'fnd base rates'!G$14)
+($M156*'fnd base rates'!G$16)
+($N156*'fnd base rates'!G$17)
+($O156*'fnd base rates'!G$18)
+($P156*VLOOKUP($S156+12,rate_basefnd,7)))
*$R156</f>
        <v>2192.3519999999999</v>
      </c>
      <c r="Z156" s="68">
        <f>(($D156*'fnd base rates'!H$7)
+($E156*'fnd base rates'!H$8)
+($F156*'fnd base rates'!H$9)
+($G156*'fnd base rates'!H$10)
+($H156*'fnd base rates'!H$11)
+($I156*'fnd base rates'!H$12)
+($J156*'fnd base rates'!H$13)
+($K156*'fnd base rates'!H$14)
+($M156*'fnd base rates'!H$16)
+($N156*'fnd base rates'!H$17)
+($O156*'fnd base rates'!H$18)
+($P156*VLOOKUP($S156+12,rate_basefnd,8)))</f>
        <v>3441.5299999999997</v>
      </c>
      <c r="AA156" s="68">
        <f>(($D156*'fnd base rates'!I$7)
+($E156*'fnd base rates'!I$8)
+($F156*'fnd base rates'!I$9)
+($G156*'fnd base rates'!I$10)
+($H156*'fnd base rates'!I$11)
+($I156*'fnd base rates'!I$12)
+($J156*'fnd base rates'!I$13)
+($K156*'fnd base rates'!I$14)
+($M156*'fnd base rates'!I$16)
+($N156*'fnd base rates'!I$17)
+($O156*'fnd base rates'!I$18)
+($P156*VLOOKUP($S156+12,rate_basefnd,9)))
*$R156</f>
        <v>3357.91</v>
      </c>
      <c r="AB156" s="68">
        <f>(($D156*'fnd base rates'!J$7)
+($E156*'fnd base rates'!J$8)
+($F156*'fnd base rates'!J$9)
+($G156*'fnd base rates'!J$10)
+($H156*'fnd base rates'!J$11)
+($I156*'fnd base rates'!J$12)
+($J156*'fnd base rates'!J$13)
+($K156*'fnd base rates'!J$14)
+($M156*'fnd base rates'!J$16)
+($N156*'fnd base rates'!J$17)
+($O156*'fnd base rates'!J$18)
+($P156*VLOOKUP($S156+12,rate_basefnd,10)))
*$R156</f>
        <v>7100.8700000000008</v>
      </c>
      <c r="AC156" s="68">
        <f>(($D156*'fnd base rates'!K$7)
+($E156*'fnd base rates'!K$8)
+($F156*'fnd base rates'!K$9)
+($G156*'fnd base rates'!K$10)
+($H156*'fnd base rates'!K$11)
+($I156*'fnd base rates'!K$12)
+($J156*'fnd base rates'!K$13)
+($K156*'fnd base rates'!K$14)
+($M156*'fnd base rates'!K$16)
+($N156*'fnd base rates'!K$17)
+($O156*'fnd base rates'!K$18)
+($P156*VLOOKUP($S156+12,rate_basefnd,11)))
*$R156</f>
        <v>6365.05</v>
      </c>
      <c r="AD156" s="68">
        <f>(($D156*'fnd base rates'!L$7)
+($E156*'fnd base rates'!L$8)
+($F156*'fnd base rates'!L$9)
+($G156*'fnd base rates'!L$10)
+($H156*'fnd base rates'!L$11)
+($I156*'fnd base rates'!L$12)
+($J156*'fnd base rates'!L$13)
+($K156*'fnd base rates'!L$14)
+($M156*'fnd base rates'!L$16)
+($N156*'fnd base rates'!L$17)
+($O156*'fnd base rates'!L$18)
+($P156*VLOOKUP($S156+12,rate_basefnd,12)))</f>
        <v>16518.534</v>
      </c>
      <c r="AE156" s="68">
        <f>(($D156*'fnd base rates'!M$7)
+($E156*'fnd base rates'!M$8)
+($F156*'fnd base rates'!M$9)
+($G156*'fnd base rates'!M$10)
+($H156*'fnd base rates'!M$11)
+($I156*'fnd base rates'!M$12)
+($J156*'fnd base rates'!M$13)
+($K156*'fnd base rates'!M$14)
+($M156*'fnd base rates'!M$16)
+($N156*'fnd base rates'!M$17)
+($O156*'fnd base rates'!M$18)
+($P156*VLOOKUP($S156+12,rate_basefnd,13)))</f>
        <v>0</v>
      </c>
      <c r="AF156" s="3">
        <f t="shared" si="29"/>
        <v>103836.69</v>
      </c>
      <c r="AH156" s="205">
        <f t="shared" si="30"/>
        <v>429163165</v>
      </c>
      <c r="AI156" s="3" t="str">
        <f t="shared" si="34"/>
        <v>429</v>
      </c>
      <c r="AJ156" s="1" t="str">
        <f t="shared" si="35"/>
        <v>163</v>
      </c>
      <c r="AK156" s="1" t="str">
        <f t="shared" si="36"/>
        <v>165</v>
      </c>
      <c r="AL156" s="3">
        <f t="shared" si="31"/>
        <v>1</v>
      </c>
      <c r="AM156" s="3">
        <f t="shared" si="41"/>
        <v>5</v>
      </c>
      <c r="AN156" s="3">
        <f t="shared" si="37"/>
        <v>103836.69</v>
      </c>
      <c r="AO156" s="3">
        <f t="shared" si="38"/>
        <v>20767</v>
      </c>
      <c r="AP156" s="3">
        <f t="shared" si="32"/>
        <v>8973</v>
      </c>
      <c r="AQ156" s="3">
        <v>11794</v>
      </c>
      <c r="AS156" s="68"/>
      <c r="AT156" s="68"/>
      <c r="AX156" s="4">
        <f t="shared" si="39"/>
        <v>0</v>
      </c>
      <c r="AZ156" s="4">
        <f t="shared" si="40"/>
        <v>0</v>
      </c>
      <c r="BB156" s="4"/>
    </row>
    <row r="157" spans="1:54" s="3" customFormat="1">
      <c r="A157" s="205" t="str">
        <f t="shared" si="33"/>
        <v>429</v>
      </c>
      <c r="B157" s="1">
        <v>429163168</v>
      </c>
      <c r="C157" s="7" t="s">
        <v>39</v>
      </c>
      <c r="D157" s="8">
        <f>'fnd enro'!D157</f>
        <v>0</v>
      </c>
      <c r="E157" s="8">
        <f>'fnd enro'!E157</f>
        <v>0</v>
      </c>
      <c r="F157" s="8">
        <f>'fnd enro'!F157</f>
        <v>0</v>
      </c>
      <c r="G157" s="8">
        <f>'fnd enro'!G157</f>
        <v>1</v>
      </c>
      <c r="H157" s="8">
        <f>'fnd enro'!H157</f>
        <v>0</v>
      </c>
      <c r="I157" s="8">
        <f>'fnd enro'!I157</f>
        <v>1</v>
      </c>
      <c r="J157" s="8">
        <f>'fnd enro'!J157</f>
        <v>0</v>
      </c>
      <c r="K157" s="9">
        <f>'fnd enro'!K157</f>
        <v>0.08</v>
      </c>
      <c r="L157" s="8">
        <f>'fnd enro'!L157</f>
        <v>0</v>
      </c>
      <c r="M157" s="8">
        <f>'fnd enro'!M157</f>
        <v>0</v>
      </c>
      <c r="N157" s="8">
        <f>'fnd enro'!N157</f>
        <v>0</v>
      </c>
      <c r="O157" s="8">
        <f>'fnd enro'!O157</f>
        <v>0</v>
      </c>
      <c r="P157" s="8">
        <f>'fnd enro'!P157</f>
        <v>2</v>
      </c>
      <c r="Q157" s="8">
        <f>'fnd enro'!R157</f>
        <v>2</v>
      </c>
      <c r="R157" s="9">
        <f t="shared" si="28"/>
        <v>1</v>
      </c>
      <c r="S157" s="8">
        <f>VALUE('fnd enro'!Q157)</f>
        <v>3</v>
      </c>
      <c r="T157" s="1"/>
      <c r="U157" s="68">
        <f>(($D157*'fnd base rates'!C$7)
+($E157*'fnd base rates'!C$8)
+($F157*'fnd base rates'!C$9)
+($G157*'fnd base rates'!C$10)
+($H157*'fnd base rates'!C$11)
+($I157*'fnd base rates'!C$12)
+($J157*'fnd base rates'!C$13)
+($K157*'fnd base rates'!C$14)
+($M157*'fnd base rates'!C$16)
+($N157*'fnd base rates'!C$17)
+($O157*'fnd base rates'!C$18)
+($P157*VLOOKUP($S157+12,rate_basefnd,3)))
*$R157</f>
        <v>1328.2024000000001</v>
      </c>
      <c r="V157" s="68">
        <f>(($D157*'fnd base rates'!D$7)
+($E157*'fnd base rates'!D$8)
+($F157*'fnd base rates'!D$9)
+($G157*'fnd base rates'!D$10)
+($H157*'fnd base rates'!D$11)
+($I157*'fnd base rates'!D$12)
+($J157*'fnd base rates'!D$13)
+($K157*'fnd base rates'!D$14)
+($M157*'fnd base rates'!D$16)
+($N157*'fnd base rates'!D$17)
+($O157*'fnd base rates'!D$18)
+($P157*VLOOKUP($S157+12,rate_basefnd,4)))
*$R157</f>
        <v>2308.12</v>
      </c>
      <c r="W157" s="68">
        <f>(($D157*'fnd base rates'!E$7)
+($E157*'fnd base rates'!E$8)
+($F157*'fnd base rates'!E$9)
+($G157*'fnd base rates'!E$10)
+($H157*'fnd base rates'!E$11)
+($I157*'fnd base rates'!E$12)
+($J157*'fnd base rates'!E$13)
+($K157*'fnd base rates'!E$14)
+($M157*'fnd base rates'!E$16)
+($N157*'fnd base rates'!E$17)
+($O157*'fnd base rates'!E$18)
+($P157*VLOOKUP($S157+12,rate_basefnd,5)))
*$R157</f>
        <v>15744.881600000001</v>
      </c>
      <c r="X157" s="68">
        <f>(($D157*'fnd base rates'!F$7)
+($E157*'fnd base rates'!F$8)
+($F157*'fnd base rates'!F$9)
+($G157*'fnd base rates'!F$10)
+($H157*'fnd base rates'!F$11)
+($I157*'fnd base rates'!F$12)
+($J157*'fnd base rates'!F$13)
+($K157*'fnd base rates'!F$14)
+($M157*'fnd base rates'!F$16)
+($N157*'fnd base rates'!F$17)
+($O157*'fnd base rates'!F$18)
+($P157*VLOOKUP($S157+12,rate_basefnd,6)))
*$R157</f>
        <v>2395.6855999999998</v>
      </c>
      <c r="Y157" s="68">
        <f>(($D157*'fnd base rates'!G$7)
+($E157*'fnd base rates'!G$8)
+($F157*'fnd base rates'!G$9)
+($G157*'fnd base rates'!G$10)
+($H157*'fnd base rates'!G$11)
+($I157*'fnd base rates'!G$12)
+($J157*'fnd base rates'!G$13)
+($K157*'fnd base rates'!G$14)
+($M157*'fnd base rates'!G$16)
+($N157*'fnd base rates'!G$17)
+($O157*'fnd base rates'!G$18)
+($P157*VLOOKUP($S157+12,rate_basefnd,7)))
*$R157</f>
        <v>646.40079999999989</v>
      </c>
      <c r="Z157" s="68">
        <f>(($D157*'fnd base rates'!H$7)
+($E157*'fnd base rates'!H$8)
+($F157*'fnd base rates'!H$9)
+($G157*'fnd base rates'!H$10)
+($H157*'fnd base rates'!H$11)
+($I157*'fnd base rates'!H$12)
+($J157*'fnd base rates'!H$13)
+($K157*'fnd base rates'!H$14)
+($M157*'fnd base rates'!H$16)
+($N157*'fnd base rates'!H$17)
+($O157*'fnd base rates'!H$18)
+($P157*VLOOKUP($S157+12,rate_basefnd,8)))</f>
        <v>1544.9079999999999</v>
      </c>
      <c r="AA157" s="68">
        <f>(($D157*'fnd base rates'!I$7)
+($E157*'fnd base rates'!I$8)
+($F157*'fnd base rates'!I$9)
+($G157*'fnd base rates'!I$10)
+($H157*'fnd base rates'!I$11)
+($I157*'fnd base rates'!I$12)
+($J157*'fnd base rates'!I$13)
+($K157*'fnd base rates'!I$14)
+($M157*'fnd base rates'!I$16)
+($N157*'fnd base rates'!I$17)
+($O157*'fnd base rates'!I$18)
+($P157*VLOOKUP($S157+12,rate_basefnd,9)))
*$R157</f>
        <v>1167.06</v>
      </c>
      <c r="AB157" s="68">
        <f>(($D157*'fnd base rates'!J$7)
+($E157*'fnd base rates'!J$8)
+($F157*'fnd base rates'!J$9)
+($G157*'fnd base rates'!J$10)
+($H157*'fnd base rates'!J$11)
+($I157*'fnd base rates'!J$12)
+($J157*'fnd base rates'!J$13)
+($K157*'fnd base rates'!J$14)
+($M157*'fnd base rates'!J$16)
+($N157*'fnd base rates'!J$17)
+($O157*'fnd base rates'!J$18)
+($P157*VLOOKUP($S157+12,rate_basefnd,10)))
*$R157</f>
        <v>2059.7200000000003</v>
      </c>
      <c r="AC157" s="68">
        <f>(($D157*'fnd base rates'!K$7)
+($E157*'fnd base rates'!K$8)
+($F157*'fnd base rates'!K$9)
+($G157*'fnd base rates'!K$10)
+($H157*'fnd base rates'!K$11)
+($I157*'fnd base rates'!K$12)
+($J157*'fnd base rates'!K$13)
+($K157*'fnd base rates'!K$14)
+($M157*'fnd base rates'!K$16)
+($N157*'fnd base rates'!K$17)
+($O157*'fnd base rates'!K$18)
+($P157*VLOOKUP($S157+12,rate_basefnd,11)))
*$R157</f>
        <v>2506.4720000000002</v>
      </c>
      <c r="AD157" s="68">
        <f>(($D157*'fnd base rates'!L$7)
+($E157*'fnd base rates'!L$8)
+($F157*'fnd base rates'!L$9)
+($G157*'fnd base rates'!L$10)
+($H157*'fnd base rates'!L$11)
+($I157*'fnd base rates'!L$12)
+($J157*'fnd base rates'!L$13)
+($K157*'fnd base rates'!L$14)
+($M157*'fnd base rates'!L$16)
+($N157*'fnd base rates'!L$17)
+($O157*'fnd base rates'!L$18)
+($P157*VLOOKUP($S157+12,rate_basefnd,12)))</f>
        <v>5546.8475999999991</v>
      </c>
      <c r="AE157" s="68">
        <f>(($D157*'fnd base rates'!M$7)
+($E157*'fnd base rates'!M$8)
+($F157*'fnd base rates'!M$9)
+($G157*'fnd base rates'!M$10)
+($H157*'fnd base rates'!M$11)
+($I157*'fnd base rates'!M$12)
+($J157*'fnd base rates'!M$13)
+($K157*'fnd base rates'!M$14)
+($M157*'fnd base rates'!M$16)
+($N157*'fnd base rates'!M$17)
+($O157*'fnd base rates'!M$18)
+($P157*VLOOKUP($S157+12,rate_basefnd,13)))</f>
        <v>0</v>
      </c>
      <c r="AF157" s="3">
        <f t="shared" si="29"/>
        <v>35248.298000000003</v>
      </c>
      <c r="AH157" s="205">
        <f t="shared" si="30"/>
        <v>429163168</v>
      </c>
      <c r="AI157" s="3" t="str">
        <f t="shared" si="34"/>
        <v>429</v>
      </c>
      <c r="AJ157" s="1" t="str">
        <f t="shared" si="35"/>
        <v>163</v>
      </c>
      <c r="AK157" s="1" t="str">
        <f t="shared" si="36"/>
        <v>168</v>
      </c>
      <c r="AL157" s="3">
        <f t="shared" si="31"/>
        <v>1</v>
      </c>
      <c r="AM157" s="3">
        <f t="shared" si="41"/>
        <v>2</v>
      </c>
      <c r="AN157" s="3">
        <f t="shared" si="37"/>
        <v>35248.298000000003</v>
      </c>
      <c r="AO157" s="3">
        <f t="shared" si="38"/>
        <v>17624</v>
      </c>
      <c r="AP157" s="3">
        <f t="shared" si="32"/>
        <v>2657</v>
      </c>
      <c r="AQ157" s="3">
        <v>14967</v>
      </c>
      <c r="AS157" s="68"/>
      <c r="AT157" s="68"/>
      <c r="AX157" s="4">
        <f t="shared" si="39"/>
        <v>0</v>
      </c>
      <c r="AZ157" s="4">
        <f t="shared" si="40"/>
        <v>0</v>
      </c>
      <c r="BB157" s="4"/>
    </row>
    <row r="158" spans="1:54" s="3" customFormat="1">
      <c r="A158" s="205" t="str">
        <f t="shared" si="33"/>
        <v>429</v>
      </c>
      <c r="B158" s="1">
        <v>429163229</v>
      </c>
      <c r="C158" s="7" t="s">
        <v>39</v>
      </c>
      <c r="D158" s="8">
        <f>'fnd enro'!D158</f>
        <v>0</v>
      </c>
      <c r="E158" s="8">
        <f>'fnd enro'!E158</f>
        <v>0</v>
      </c>
      <c r="F158" s="8">
        <f>'fnd enro'!F158</f>
        <v>0</v>
      </c>
      <c r="G158" s="8">
        <f>'fnd enro'!G158</f>
        <v>1</v>
      </c>
      <c r="H158" s="8">
        <f>'fnd enro'!H158</f>
        <v>2</v>
      </c>
      <c r="I158" s="8">
        <f>'fnd enro'!I158</f>
        <v>3</v>
      </c>
      <c r="J158" s="8">
        <f>'fnd enro'!J158</f>
        <v>0</v>
      </c>
      <c r="K158" s="9">
        <f>'fnd enro'!K158</f>
        <v>0.24</v>
      </c>
      <c r="L158" s="8">
        <f>'fnd enro'!L158</f>
        <v>0</v>
      </c>
      <c r="M158" s="8">
        <f>'fnd enro'!M158</f>
        <v>0</v>
      </c>
      <c r="N158" s="8">
        <f>'fnd enro'!N158</f>
        <v>0</v>
      </c>
      <c r="O158" s="8">
        <f>'fnd enro'!O158</f>
        <v>0</v>
      </c>
      <c r="P158" s="8">
        <f>'fnd enro'!P158</f>
        <v>6</v>
      </c>
      <c r="Q158" s="8">
        <f>'fnd enro'!R158</f>
        <v>6</v>
      </c>
      <c r="R158" s="9">
        <f t="shared" si="28"/>
        <v>1</v>
      </c>
      <c r="S158" s="8">
        <f>VALUE('fnd enro'!Q158)</f>
        <v>9</v>
      </c>
      <c r="T158" s="1"/>
      <c r="U158" s="68">
        <f>(($D158*'fnd base rates'!C$7)
+($E158*'fnd base rates'!C$8)
+($F158*'fnd base rates'!C$9)
+($G158*'fnd base rates'!C$10)
+($H158*'fnd base rates'!C$11)
+($I158*'fnd base rates'!C$12)
+($J158*'fnd base rates'!C$13)
+($K158*'fnd base rates'!C$14)
+($M158*'fnd base rates'!C$16)
+($N158*'fnd base rates'!C$17)
+($O158*'fnd base rates'!C$18)
+($P158*VLOOKUP($S158+12,rate_basefnd,3)))
*$R158</f>
        <v>4233.7871999999998</v>
      </c>
      <c r="V158" s="68">
        <f>(($D158*'fnd base rates'!D$7)
+($E158*'fnd base rates'!D$8)
+($F158*'fnd base rates'!D$9)
+($G158*'fnd base rates'!D$10)
+($H158*'fnd base rates'!D$11)
+($I158*'fnd base rates'!D$12)
+($J158*'fnd base rates'!D$13)
+($K158*'fnd base rates'!D$14)
+($M158*'fnd base rates'!D$16)
+($N158*'fnd base rates'!D$17)
+($O158*'fnd base rates'!D$18)
+($P158*VLOOKUP($S158+12,rate_basefnd,4)))
*$R158</f>
        <v>8104.8600000000006</v>
      </c>
      <c r="W158" s="68">
        <f>(($D158*'fnd base rates'!E$7)
+($E158*'fnd base rates'!E$8)
+($F158*'fnd base rates'!E$9)
+($G158*'fnd base rates'!E$10)
+($H158*'fnd base rates'!E$11)
+($I158*'fnd base rates'!E$12)
+($J158*'fnd base rates'!E$13)
+($K158*'fnd base rates'!E$14)
+($M158*'fnd base rates'!E$16)
+($N158*'fnd base rates'!E$17)
+($O158*'fnd base rates'!E$18)
+($P158*VLOOKUP($S158+12,rate_basefnd,5)))
*$R158</f>
        <v>57824.944800000005</v>
      </c>
      <c r="X158" s="68">
        <f>(($D158*'fnd base rates'!F$7)
+($E158*'fnd base rates'!F$8)
+($F158*'fnd base rates'!F$9)
+($G158*'fnd base rates'!F$10)
+($H158*'fnd base rates'!F$11)
+($I158*'fnd base rates'!F$12)
+($J158*'fnd base rates'!F$13)
+($K158*'fnd base rates'!F$14)
+($M158*'fnd base rates'!F$16)
+($N158*'fnd base rates'!F$17)
+($O158*'fnd base rates'!F$18)
+($P158*VLOOKUP($S158+12,rate_basefnd,6)))
*$R158</f>
        <v>6627.8167999999996</v>
      </c>
      <c r="Y158" s="68">
        <f>(($D158*'fnd base rates'!G$7)
+($E158*'fnd base rates'!G$8)
+($F158*'fnd base rates'!G$9)
+($G158*'fnd base rates'!G$10)
+($H158*'fnd base rates'!G$11)
+($I158*'fnd base rates'!G$12)
+($J158*'fnd base rates'!G$13)
+($K158*'fnd base rates'!G$14)
+($M158*'fnd base rates'!G$16)
+($N158*'fnd base rates'!G$17)
+($O158*'fnd base rates'!G$18)
+($P158*VLOOKUP($S158+12,rate_basefnd,7)))
*$R158</f>
        <v>2524.1224000000002</v>
      </c>
      <c r="Z158" s="68">
        <f>(($D158*'fnd base rates'!H$7)
+($E158*'fnd base rates'!H$8)
+($F158*'fnd base rates'!H$9)
+($G158*'fnd base rates'!H$10)
+($H158*'fnd base rates'!H$11)
+($I158*'fnd base rates'!H$12)
+($J158*'fnd base rates'!H$13)
+($K158*'fnd base rates'!H$14)
+($M158*'fnd base rates'!H$16)
+($N158*'fnd base rates'!H$17)
+($O158*'fnd base rates'!H$18)
+($P158*VLOOKUP($S158+12,rate_basefnd,8)))</f>
        <v>4720.344000000001</v>
      </c>
      <c r="AA158" s="68">
        <f>(($D158*'fnd base rates'!I$7)
+($E158*'fnd base rates'!I$8)
+($F158*'fnd base rates'!I$9)
+($G158*'fnd base rates'!I$10)
+($H158*'fnd base rates'!I$11)
+($I158*'fnd base rates'!I$12)
+($J158*'fnd base rates'!I$13)
+($K158*'fnd base rates'!I$14)
+($M158*'fnd base rates'!I$16)
+($N158*'fnd base rates'!I$17)
+($O158*'fnd base rates'!I$18)
+($P158*VLOOKUP($S158+12,rate_basefnd,9)))
*$R158</f>
        <v>3967.74</v>
      </c>
      <c r="AB158" s="68">
        <f>(($D158*'fnd base rates'!J$7)
+($E158*'fnd base rates'!J$8)
+($F158*'fnd base rates'!J$9)
+($G158*'fnd base rates'!J$10)
+($H158*'fnd base rates'!J$11)
+($I158*'fnd base rates'!J$12)
+($J158*'fnd base rates'!J$13)
+($K158*'fnd base rates'!J$14)
+($M158*'fnd base rates'!J$16)
+($N158*'fnd base rates'!J$17)
+($O158*'fnd base rates'!J$18)
+($P158*VLOOKUP($S158+12,rate_basefnd,10)))
*$R158</f>
        <v>8818.1</v>
      </c>
      <c r="AC158" s="68">
        <f>(($D158*'fnd base rates'!K$7)
+($E158*'fnd base rates'!K$8)
+($F158*'fnd base rates'!K$9)
+($G158*'fnd base rates'!K$10)
+($H158*'fnd base rates'!K$11)
+($I158*'fnd base rates'!K$12)
+($J158*'fnd base rates'!K$13)
+($K158*'fnd base rates'!K$14)
+($M158*'fnd base rates'!K$16)
+($N158*'fnd base rates'!K$17)
+($O158*'fnd base rates'!K$18)
+($P158*VLOOKUP($S158+12,rate_basefnd,11)))
*$R158</f>
        <v>7701.2359999999999</v>
      </c>
      <c r="AD158" s="68">
        <f>(($D158*'fnd base rates'!L$7)
+($E158*'fnd base rates'!L$8)
+($F158*'fnd base rates'!L$9)
+($G158*'fnd base rates'!L$10)
+($H158*'fnd base rates'!L$11)
+($I158*'fnd base rates'!L$12)
+($J158*'fnd base rates'!L$13)
+($K158*'fnd base rates'!L$14)
+($M158*'fnd base rates'!L$16)
+($N158*'fnd base rates'!L$17)
+($O158*'fnd base rates'!L$18)
+($P158*VLOOKUP($S158+12,rate_basefnd,12)))</f>
        <v>19135.382799999999</v>
      </c>
      <c r="AE158" s="68">
        <f>(($D158*'fnd base rates'!M$7)
+($E158*'fnd base rates'!M$8)
+($F158*'fnd base rates'!M$9)
+($G158*'fnd base rates'!M$10)
+($H158*'fnd base rates'!M$11)
+($I158*'fnd base rates'!M$12)
+($J158*'fnd base rates'!M$13)
+($K158*'fnd base rates'!M$14)
+($M158*'fnd base rates'!M$16)
+($N158*'fnd base rates'!M$17)
+($O158*'fnd base rates'!M$18)
+($P158*VLOOKUP($S158+12,rate_basefnd,13)))</f>
        <v>0</v>
      </c>
      <c r="AF158" s="3">
        <f t="shared" si="29"/>
        <v>123658.334</v>
      </c>
      <c r="AH158" s="205">
        <f t="shared" si="30"/>
        <v>429163229</v>
      </c>
      <c r="AI158" s="3" t="str">
        <f t="shared" si="34"/>
        <v>429</v>
      </c>
      <c r="AJ158" s="1" t="str">
        <f t="shared" si="35"/>
        <v>163</v>
      </c>
      <c r="AK158" s="1" t="str">
        <f t="shared" si="36"/>
        <v>229</v>
      </c>
      <c r="AL158" s="3">
        <f t="shared" si="31"/>
        <v>1</v>
      </c>
      <c r="AM158" s="3">
        <f t="shared" si="41"/>
        <v>6</v>
      </c>
      <c r="AN158" s="3">
        <f t="shared" si="37"/>
        <v>123658.334</v>
      </c>
      <c r="AO158" s="3">
        <f t="shared" si="38"/>
        <v>20610</v>
      </c>
      <c r="AP158" s="3">
        <f t="shared" si="32"/>
        <v>4974</v>
      </c>
      <c r="AQ158" s="3">
        <v>15636</v>
      </c>
      <c r="AS158" s="68"/>
      <c r="AT158" s="68"/>
      <c r="AX158" s="4">
        <f t="shared" si="39"/>
        <v>0</v>
      </c>
      <c r="AZ158" s="4">
        <f t="shared" si="40"/>
        <v>0</v>
      </c>
      <c r="BB158" s="4"/>
    </row>
    <row r="159" spans="1:54" s="3" customFormat="1">
      <c r="A159" s="205" t="str">
        <f t="shared" si="33"/>
        <v>429</v>
      </c>
      <c r="B159" s="1">
        <v>429163248</v>
      </c>
      <c r="C159" s="7" t="s">
        <v>39</v>
      </c>
      <c r="D159" s="8">
        <f>'fnd enro'!D159</f>
        <v>0</v>
      </c>
      <c r="E159" s="8">
        <f>'fnd enro'!E159</f>
        <v>0</v>
      </c>
      <c r="F159" s="8">
        <f>'fnd enro'!F159</f>
        <v>0</v>
      </c>
      <c r="G159" s="8">
        <f>'fnd enro'!G159</f>
        <v>3</v>
      </c>
      <c r="H159" s="8">
        <f>'fnd enro'!H159</f>
        <v>2</v>
      </c>
      <c r="I159" s="8">
        <f>'fnd enro'!I159</f>
        <v>2</v>
      </c>
      <c r="J159" s="8">
        <f>'fnd enro'!J159</f>
        <v>0</v>
      </c>
      <c r="K159" s="9">
        <f>'fnd enro'!K159</f>
        <v>0.28000000000000003</v>
      </c>
      <c r="L159" s="8">
        <f>'fnd enro'!L159</f>
        <v>0</v>
      </c>
      <c r="M159" s="8">
        <f>'fnd enro'!M159</f>
        <v>0</v>
      </c>
      <c r="N159" s="8">
        <f>'fnd enro'!N159</f>
        <v>0</v>
      </c>
      <c r="O159" s="8">
        <f>'fnd enro'!O159</f>
        <v>0</v>
      </c>
      <c r="P159" s="8">
        <f>'fnd enro'!P159</f>
        <v>3</v>
      </c>
      <c r="Q159" s="8">
        <f>'fnd enro'!R159</f>
        <v>7</v>
      </c>
      <c r="R159" s="9">
        <f t="shared" si="28"/>
        <v>1</v>
      </c>
      <c r="S159" s="8">
        <f>VALUE('fnd enro'!Q159)</f>
        <v>11</v>
      </c>
      <c r="T159" s="1"/>
      <c r="U159" s="68">
        <f>(($D159*'fnd base rates'!C$7)
+($E159*'fnd base rates'!C$8)
+($F159*'fnd base rates'!C$9)
+($G159*'fnd base rates'!C$10)
+($H159*'fnd base rates'!C$11)
+($I159*'fnd base rates'!C$12)
+($J159*'fnd base rates'!C$13)
+($K159*'fnd base rates'!C$14)
+($M159*'fnd base rates'!C$16)
+($N159*'fnd base rates'!C$17)
+($O159*'fnd base rates'!C$18)
+($P159*VLOOKUP($S159+12,rate_basefnd,3)))
*$R159</f>
        <v>4584.2684000000008</v>
      </c>
      <c r="V159" s="68">
        <f>(($D159*'fnd base rates'!D$7)
+($E159*'fnd base rates'!D$8)
+($F159*'fnd base rates'!D$9)
+($G159*'fnd base rates'!D$10)
+($H159*'fnd base rates'!D$11)
+($I159*'fnd base rates'!D$12)
+($J159*'fnd base rates'!D$13)
+($K159*'fnd base rates'!D$14)
+($M159*'fnd base rates'!D$16)
+($N159*'fnd base rates'!D$17)
+($O159*'fnd base rates'!D$18)
+($P159*VLOOKUP($S159+12,rate_basefnd,4)))
*$R159</f>
        <v>7773.01</v>
      </c>
      <c r="W159" s="68">
        <f>(($D159*'fnd base rates'!E$7)
+($E159*'fnd base rates'!E$8)
+($F159*'fnd base rates'!E$9)
+($G159*'fnd base rates'!E$10)
+($H159*'fnd base rates'!E$11)
+($I159*'fnd base rates'!E$12)
+($J159*'fnd base rates'!E$13)
+($K159*'fnd base rates'!E$14)
+($M159*'fnd base rates'!E$16)
+($N159*'fnd base rates'!E$17)
+($O159*'fnd base rates'!E$18)
+($P159*VLOOKUP($S159+12,rate_basefnd,5)))
*$R159</f>
        <v>49475.765599999999</v>
      </c>
      <c r="X159" s="68">
        <f>(($D159*'fnd base rates'!F$7)
+($E159*'fnd base rates'!F$8)
+($F159*'fnd base rates'!F$9)
+($G159*'fnd base rates'!F$10)
+($H159*'fnd base rates'!F$11)
+($I159*'fnd base rates'!F$12)
+($J159*'fnd base rates'!F$13)
+($K159*'fnd base rates'!F$14)
+($M159*'fnd base rates'!F$16)
+($N159*'fnd base rates'!F$17)
+($O159*'fnd base rates'!F$18)
+($P159*VLOOKUP($S159+12,rate_basefnd,6)))
*$R159</f>
        <v>8425.6296000000002</v>
      </c>
      <c r="Y159" s="68">
        <f>(($D159*'fnd base rates'!G$7)
+($E159*'fnd base rates'!G$8)
+($F159*'fnd base rates'!G$9)
+($G159*'fnd base rates'!G$10)
+($H159*'fnd base rates'!G$11)
+($I159*'fnd base rates'!G$12)
+($J159*'fnd base rates'!G$13)
+($K159*'fnd base rates'!G$14)
+($M159*'fnd base rates'!G$16)
+($N159*'fnd base rates'!G$17)
+($O159*'fnd base rates'!G$18)
+($P159*VLOOKUP($S159+12,rate_basefnd,7)))
*$R159</f>
        <v>2131.8227999999999</v>
      </c>
      <c r="Z159" s="68">
        <f>(($D159*'fnd base rates'!H$7)
+($E159*'fnd base rates'!H$8)
+($F159*'fnd base rates'!H$9)
+($G159*'fnd base rates'!H$10)
+($H159*'fnd base rates'!H$11)
+($I159*'fnd base rates'!H$12)
+($J159*'fnd base rates'!H$13)
+($K159*'fnd base rates'!H$14)
+($M159*'fnd base rates'!H$16)
+($N159*'fnd base rates'!H$17)
+($O159*'fnd base rates'!H$18)
+($P159*VLOOKUP($S159+12,rate_basefnd,8)))</f>
        <v>4878.0379999999986</v>
      </c>
      <c r="AA159" s="68">
        <f>(($D159*'fnd base rates'!I$7)
+($E159*'fnd base rates'!I$8)
+($F159*'fnd base rates'!I$9)
+($G159*'fnd base rates'!I$10)
+($H159*'fnd base rates'!I$11)
+($I159*'fnd base rates'!I$12)
+($J159*'fnd base rates'!I$13)
+($K159*'fnd base rates'!I$14)
+($M159*'fnd base rates'!I$16)
+($N159*'fnd base rates'!I$17)
+($O159*'fnd base rates'!I$18)
+($P159*VLOOKUP($S159+12,rate_basefnd,9)))
*$R159</f>
        <v>3934.98</v>
      </c>
      <c r="AB159" s="68">
        <f>(($D159*'fnd base rates'!J$7)
+($E159*'fnd base rates'!J$8)
+($F159*'fnd base rates'!J$9)
+($G159*'fnd base rates'!J$10)
+($H159*'fnd base rates'!J$11)
+($I159*'fnd base rates'!J$12)
+($J159*'fnd base rates'!J$13)
+($K159*'fnd base rates'!J$14)
+($M159*'fnd base rates'!J$16)
+($N159*'fnd base rates'!J$17)
+($O159*'fnd base rates'!J$18)
+($P159*VLOOKUP($S159+12,rate_basefnd,10)))
*$R159</f>
        <v>6094.68</v>
      </c>
      <c r="AC159" s="68">
        <f>(($D159*'fnd base rates'!K$7)
+($E159*'fnd base rates'!K$8)
+($F159*'fnd base rates'!K$9)
+($G159*'fnd base rates'!K$10)
+($H159*'fnd base rates'!K$11)
+($I159*'fnd base rates'!K$12)
+($J159*'fnd base rates'!K$13)
+($K159*'fnd base rates'!K$14)
+($M159*'fnd base rates'!K$16)
+($N159*'fnd base rates'!K$17)
+($O159*'fnd base rates'!K$18)
+($P159*VLOOKUP($S159+12,rate_basefnd,11)))
*$R159</f>
        <v>8871.5220000000008</v>
      </c>
      <c r="AD159" s="68">
        <f>(($D159*'fnd base rates'!L$7)
+($E159*'fnd base rates'!L$8)
+($F159*'fnd base rates'!L$9)
+($G159*'fnd base rates'!L$10)
+($H159*'fnd base rates'!L$11)
+($I159*'fnd base rates'!L$12)
+($J159*'fnd base rates'!L$13)
+($K159*'fnd base rates'!L$14)
+($M159*'fnd base rates'!L$16)
+($N159*'fnd base rates'!L$17)
+($O159*'fnd base rates'!L$18)
+($P159*VLOOKUP($S159+12,rate_basefnd,12)))</f>
        <v>19331.621600000002</v>
      </c>
      <c r="AE159" s="68">
        <f>(($D159*'fnd base rates'!M$7)
+($E159*'fnd base rates'!M$8)
+($F159*'fnd base rates'!M$9)
+($G159*'fnd base rates'!M$10)
+($H159*'fnd base rates'!M$11)
+($I159*'fnd base rates'!M$12)
+($J159*'fnd base rates'!M$13)
+($K159*'fnd base rates'!M$14)
+($M159*'fnd base rates'!M$16)
+($N159*'fnd base rates'!M$17)
+($O159*'fnd base rates'!M$18)
+($P159*VLOOKUP($S159+12,rate_basefnd,13)))</f>
        <v>0</v>
      </c>
      <c r="AF159" s="3">
        <f t="shared" si="29"/>
        <v>115501.338</v>
      </c>
      <c r="AH159" s="205">
        <f t="shared" si="30"/>
        <v>429163248</v>
      </c>
      <c r="AI159" s="3" t="str">
        <f t="shared" si="34"/>
        <v>429</v>
      </c>
      <c r="AJ159" s="1" t="str">
        <f t="shared" si="35"/>
        <v>163</v>
      </c>
      <c r="AK159" s="1" t="str">
        <f t="shared" si="36"/>
        <v>248</v>
      </c>
      <c r="AL159" s="3">
        <f t="shared" si="31"/>
        <v>1</v>
      </c>
      <c r="AM159" s="3">
        <f t="shared" si="41"/>
        <v>7</v>
      </c>
      <c r="AN159" s="3">
        <f t="shared" si="37"/>
        <v>115501.338</v>
      </c>
      <c r="AO159" s="3">
        <f t="shared" si="38"/>
        <v>16500</v>
      </c>
      <c r="AP159" s="3">
        <f t="shared" si="32"/>
        <v>-154</v>
      </c>
      <c r="AQ159" s="3">
        <v>16654</v>
      </c>
      <c r="AS159" s="68"/>
      <c r="AT159" s="68"/>
      <c r="AX159" s="4">
        <f t="shared" si="39"/>
        <v>0</v>
      </c>
      <c r="AZ159" s="4">
        <f t="shared" si="40"/>
        <v>0</v>
      </c>
      <c r="BB159" s="4"/>
    </row>
    <row r="160" spans="1:54" s="3" customFormat="1">
      <c r="A160" s="205" t="str">
        <f t="shared" si="33"/>
        <v>429</v>
      </c>
      <c r="B160" s="1">
        <v>429163258</v>
      </c>
      <c r="C160" s="7" t="s">
        <v>39</v>
      </c>
      <c r="D160" s="8">
        <f>'fnd enro'!D160</f>
        <v>0</v>
      </c>
      <c r="E160" s="8">
        <f>'fnd enro'!E160</f>
        <v>0</v>
      </c>
      <c r="F160" s="8">
        <f>'fnd enro'!F160</f>
        <v>0</v>
      </c>
      <c r="G160" s="8">
        <f>'fnd enro'!G160</f>
        <v>9</v>
      </c>
      <c r="H160" s="8">
        <f>'fnd enro'!H160</f>
        <v>7</v>
      </c>
      <c r="I160" s="8">
        <f>'fnd enro'!I160</f>
        <v>6</v>
      </c>
      <c r="J160" s="8">
        <f>'fnd enro'!J160</f>
        <v>0</v>
      </c>
      <c r="K160" s="9">
        <f>'fnd enro'!K160</f>
        <v>0.88</v>
      </c>
      <c r="L160" s="8">
        <f>'fnd enro'!L160</f>
        <v>0</v>
      </c>
      <c r="M160" s="8">
        <f>'fnd enro'!M160</f>
        <v>0</v>
      </c>
      <c r="N160" s="8">
        <f>'fnd enro'!N160</f>
        <v>1</v>
      </c>
      <c r="O160" s="8">
        <f>'fnd enro'!O160</f>
        <v>0</v>
      </c>
      <c r="P160" s="8">
        <f>'fnd enro'!P160</f>
        <v>12</v>
      </c>
      <c r="Q160" s="8">
        <f>'fnd enro'!R160</f>
        <v>22</v>
      </c>
      <c r="R160" s="9">
        <f t="shared" si="28"/>
        <v>1</v>
      </c>
      <c r="S160" s="8">
        <f>VALUE('fnd enro'!Q160)</f>
        <v>10</v>
      </c>
      <c r="T160" s="1"/>
      <c r="U160" s="68">
        <f>(($D160*'fnd base rates'!C$7)
+($E160*'fnd base rates'!C$8)
+($F160*'fnd base rates'!C$9)
+($G160*'fnd base rates'!C$10)
+($H160*'fnd base rates'!C$11)
+($I160*'fnd base rates'!C$12)
+($J160*'fnd base rates'!C$13)
+($K160*'fnd base rates'!C$14)
+($M160*'fnd base rates'!C$16)
+($N160*'fnd base rates'!C$17)
+($O160*'fnd base rates'!C$18)
+($P160*VLOOKUP($S160+12,rate_basefnd,3)))
*$R160</f>
        <v>14696.3964</v>
      </c>
      <c r="V160" s="68">
        <f>(($D160*'fnd base rates'!D$7)
+($E160*'fnd base rates'!D$8)
+($F160*'fnd base rates'!D$9)
+($G160*'fnd base rates'!D$10)
+($H160*'fnd base rates'!D$11)
+($I160*'fnd base rates'!D$12)
+($J160*'fnd base rates'!D$13)
+($K160*'fnd base rates'!D$14)
+($M160*'fnd base rates'!D$16)
+($N160*'fnd base rates'!D$17)
+($O160*'fnd base rates'!D$18)
+($P160*VLOOKUP($S160+12,rate_basefnd,4)))
*$R160</f>
        <v>25411.79</v>
      </c>
      <c r="W160" s="68">
        <f>(($D160*'fnd base rates'!E$7)
+($E160*'fnd base rates'!E$8)
+($F160*'fnd base rates'!E$9)
+($G160*'fnd base rates'!E$10)
+($H160*'fnd base rates'!E$11)
+($I160*'fnd base rates'!E$12)
+($J160*'fnd base rates'!E$13)
+($K160*'fnd base rates'!E$14)
+($M160*'fnd base rates'!E$16)
+($N160*'fnd base rates'!E$17)
+($O160*'fnd base rates'!E$18)
+($P160*VLOOKUP($S160+12,rate_basefnd,5)))
*$R160</f>
        <v>163797.7776</v>
      </c>
      <c r="X160" s="68">
        <f>(($D160*'fnd base rates'!F$7)
+($E160*'fnd base rates'!F$8)
+($F160*'fnd base rates'!F$9)
+($G160*'fnd base rates'!F$10)
+($H160*'fnd base rates'!F$11)
+($I160*'fnd base rates'!F$12)
+($J160*'fnd base rates'!F$13)
+($K160*'fnd base rates'!F$14)
+($M160*'fnd base rates'!F$16)
+($N160*'fnd base rates'!F$17)
+($O160*'fnd base rates'!F$18)
+($P160*VLOOKUP($S160+12,rate_basefnd,6)))
*$R160</f>
        <v>26621.251600000003</v>
      </c>
      <c r="Y160" s="68">
        <f>(($D160*'fnd base rates'!G$7)
+($E160*'fnd base rates'!G$8)
+($F160*'fnd base rates'!G$9)
+($G160*'fnd base rates'!G$10)
+($H160*'fnd base rates'!G$11)
+($I160*'fnd base rates'!G$12)
+($J160*'fnd base rates'!G$13)
+($K160*'fnd base rates'!G$14)
+($M160*'fnd base rates'!G$16)
+($N160*'fnd base rates'!G$17)
+($O160*'fnd base rates'!G$18)
+($P160*VLOOKUP($S160+12,rate_basefnd,7)))
*$R160</f>
        <v>7129.6787999999997</v>
      </c>
      <c r="Z160" s="68">
        <f>(($D160*'fnd base rates'!H$7)
+($E160*'fnd base rates'!H$8)
+($F160*'fnd base rates'!H$9)
+($G160*'fnd base rates'!H$10)
+($H160*'fnd base rates'!H$11)
+($I160*'fnd base rates'!H$12)
+($J160*'fnd base rates'!H$13)
+($K160*'fnd base rates'!H$14)
+($M160*'fnd base rates'!H$16)
+($N160*'fnd base rates'!H$17)
+($O160*'fnd base rates'!H$18)
+($P160*VLOOKUP($S160+12,rate_basefnd,8)))</f>
        <v>15450.898000000001</v>
      </c>
      <c r="AA160" s="68">
        <f>(($D160*'fnd base rates'!I$7)
+($E160*'fnd base rates'!I$8)
+($F160*'fnd base rates'!I$9)
+($G160*'fnd base rates'!I$10)
+($H160*'fnd base rates'!I$11)
+($I160*'fnd base rates'!I$12)
+($J160*'fnd base rates'!I$13)
+($K160*'fnd base rates'!I$14)
+($M160*'fnd base rates'!I$16)
+($N160*'fnd base rates'!I$17)
+($O160*'fnd base rates'!I$18)
+($P160*VLOOKUP($S160+12,rate_basefnd,9)))
*$R160</f>
        <v>12757.210000000001</v>
      </c>
      <c r="AB160" s="68">
        <f>(($D160*'fnd base rates'!J$7)
+($E160*'fnd base rates'!J$8)
+($F160*'fnd base rates'!J$9)
+($G160*'fnd base rates'!J$10)
+($H160*'fnd base rates'!J$11)
+($I160*'fnd base rates'!J$12)
+($J160*'fnd base rates'!J$13)
+($K160*'fnd base rates'!J$14)
+($M160*'fnd base rates'!J$16)
+($N160*'fnd base rates'!J$17)
+($O160*'fnd base rates'!J$18)
+($P160*VLOOKUP($S160+12,rate_basefnd,10)))
*$R160</f>
        <v>20682.690000000002</v>
      </c>
      <c r="AC160" s="68">
        <f>(($D160*'fnd base rates'!K$7)
+($E160*'fnd base rates'!K$8)
+($F160*'fnd base rates'!K$9)
+($G160*'fnd base rates'!K$10)
+($H160*'fnd base rates'!K$11)
+($I160*'fnd base rates'!K$12)
+($J160*'fnd base rates'!K$13)
+($K160*'fnd base rates'!K$14)
+($M160*'fnd base rates'!K$16)
+($N160*'fnd base rates'!K$17)
+($O160*'fnd base rates'!K$18)
+($P160*VLOOKUP($S160+12,rate_basefnd,11)))
*$R160</f>
        <v>28318.741999999998</v>
      </c>
      <c r="AD160" s="68">
        <f>(($D160*'fnd base rates'!L$7)
+($E160*'fnd base rates'!L$8)
+($F160*'fnd base rates'!L$9)
+($G160*'fnd base rates'!L$10)
+($H160*'fnd base rates'!L$11)
+($I160*'fnd base rates'!L$12)
+($J160*'fnd base rates'!L$13)
+($K160*'fnd base rates'!L$14)
+($M160*'fnd base rates'!L$16)
+($N160*'fnd base rates'!L$17)
+($O160*'fnd base rates'!L$18)
+($P160*VLOOKUP($S160+12,rate_basefnd,12)))</f>
        <v>62699.7736</v>
      </c>
      <c r="AE160" s="68">
        <f>(($D160*'fnd base rates'!M$7)
+($E160*'fnd base rates'!M$8)
+($F160*'fnd base rates'!M$9)
+($G160*'fnd base rates'!M$10)
+($H160*'fnd base rates'!M$11)
+($I160*'fnd base rates'!M$12)
+($J160*'fnd base rates'!M$13)
+($K160*'fnd base rates'!M$14)
+($M160*'fnd base rates'!M$16)
+($N160*'fnd base rates'!M$17)
+($O160*'fnd base rates'!M$18)
+($P160*VLOOKUP($S160+12,rate_basefnd,13)))</f>
        <v>0</v>
      </c>
      <c r="AF160" s="3">
        <f t="shared" si="29"/>
        <v>377566.20800000004</v>
      </c>
      <c r="AH160" s="205">
        <f t="shared" si="30"/>
        <v>429163258</v>
      </c>
      <c r="AI160" s="3" t="str">
        <f t="shared" si="34"/>
        <v>429</v>
      </c>
      <c r="AJ160" s="1" t="str">
        <f t="shared" si="35"/>
        <v>163</v>
      </c>
      <c r="AK160" s="1" t="str">
        <f t="shared" si="36"/>
        <v>258</v>
      </c>
      <c r="AL160" s="3">
        <f t="shared" si="31"/>
        <v>1</v>
      </c>
      <c r="AM160" s="3">
        <f t="shared" si="41"/>
        <v>22</v>
      </c>
      <c r="AN160" s="3">
        <f t="shared" si="37"/>
        <v>377566.20800000004</v>
      </c>
      <c r="AO160" s="3">
        <f t="shared" si="38"/>
        <v>17162</v>
      </c>
      <c r="AP160" s="3">
        <f t="shared" si="32"/>
        <v>-793</v>
      </c>
      <c r="AQ160" s="3">
        <v>17955</v>
      </c>
      <c r="AS160" s="68"/>
      <c r="AT160" s="68"/>
      <c r="AX160" s="4">
        <f t="shared" si="39"/>
        <v>0</v>
      </c>
      <c r="AZ160" s="4">
        <f t="shared" si="40"/>
        <v>0</v>
      </c>
      <c r="BB160" s="4"/>
    </row>
    <row r="161" spans="1:54" s="3" customFormat="1">
      <c r="A161" s="205" t="str">
        <f t="shared" si="33"/>
        <v>429</v>
      </c>
      <c r="B161" s="1">
        <v>429163262</v>
      </c>
      <c r="C161" s="7" t="s">
        <v>39</v>
      </c>
      <c r="D161" s="8">
        <f>'fnd enro'!D161</f>
        <v>0</v>
      </c>
      <c r="E161" s="8">
        <f>'fnd enro'!E161</f>
        <v>0</v>
      </c>
      <c r="F161" s="8">
        <f>'fnd enro'!F161</f>
        <v>0</v>
      </c>
      <c r="G161" s="8">
        <f>'fnd enro'!G161</f>
        <v>9</v>
      </c>
      <c r="H161" s="8">
        <f>'fnd enro'!H161</f>
        <v>4</v>
      </c>
      <c r="I161" s="8">
        <f>'fnd enro'!I161</f>
        <v>3</v>
      </c>
      <c r="J161" s="8">
        <f>'fnd enro'!J161</f>
        <v>0</v>
      </c>
      <c r="K161" s="9">
        <f>'fnd enro'!K161</f>
        <v>0.64</v>
      </c>
      <c r="L161" s="8">
        <f>'fnd enro'!L161</f>
        <v>0</v>
      </c>
      <c r="M161" s="8">
        <f>'fnd enro'!M161</f>
        <v>3</v>
      </c>
      <c r="N161" s="8">
        <f>'fnd enro'!N161</f>
        <v>0</v>
      </c>
      <c r="O161" s="8">
        <f>'fnd enro'!O161</f>
        <v>0</v>
      </c>
      <c r="P161" s="8">
        <f>'fnd enro'!P161</f>
        <v>15</v>
      </c>
      <c r="Q161" s="8">
        <f>'fnd enro'!R161</f>
        <v>16</v>
      </c>
      <c r="R161" s="9">
        <f t="shared" si="28"/>
        <v>1</v>
      </c>
      <c r="S161" s="8">
        <f>VALUE('fnd enro'!Q161)</f>
        <v>9</v>
      </c>
      <c r="T161" s="1"/>
      <c r="U161" s="68">
        <f>(($D161*'fnd base rates'!C$7)
+($E161*'fnd base rates'!C$8)
+($F161*'fnd base rates'!C$9)
+($G161*'fnd base rates'!C$10)
+($H161*'fnd base rates'!C$11)
+($I161*'fnd base rates'!C$12)
+($J161*'fnd base rates'!C$13)
+($K161*'fnd base rates'!C$14)
+($M161*'fnd base rates'!C$16)
+($N161*'fnd base rates'!C$17)
+($O161*'fnd base rates'!C$18)
+($P161*VLOOKUP($S161+12,rate_basefnd,3)))
*$R161</f>
        <v>11545.629199999999</v>
      </c>
      <c r="V161" s="68">
        <f>(($D161*'fnd base rates'!D$7)
+($E161*'fnd base rates'!D$8)
+($F161*'fnd base rates'!D$9)
+($G161*'fnd base rates'!D$10)
+($H161*'fnd base rates'!D$11)
+($I161*'fnd base rates'!D$12)
+($J161*'fnd base rates'!D$13)
+($K161*'fnd base rates'!D$14)
+($M161*'fnd base rates'!D$16)
+($N161*'fnd base rates'!D$17)
+($O161*'fnd base rates'!D$18)
+($P161*VLOOKUP($S161+12,rate_basefnd,4)))
*$R161</f>
        <v>21743.5</v>
      </c>
      <c r="W161" s="68">
        <f>(($D161*'fnd base rates'!E$7)
+($E161*'fnd base rates'!E$8)
+($F161*'fnd base rates'!E$9)
+($G161*'fnd base rates'!E$10)
+($H161*'fnd base rates'!E$11)
+($I161*'fnd base rates'!E$12)
+($J161*'fnd base rates'!E$13)
+($K161*'fnd base rates'!E$14)
+($M161*'fnd base rates'!E$16)
+($N161*'fnd base rates'!E$17)
+($O161*'fnd base rates'!E$18)
+($P161*VLOOKUP($S161+12,rate_basefnd,5)))
*$R161</f>
        <v>148626.47279999999</v>
      </c>
      <c r="X161" s="68">
        <f>(($D161*'fnd base rates'!F$7)
+($E161*'fnd base rates'!F$8)
+($F161*'fnd base rates'!F$9)
+($G161*'fnd base rates'!F$10)
+($H161*'fnd base rates'!F$11)
+($I161*'fnd base rates'!F$12)
+($J161*'fnd base rates'!F$13)
+($K161*'fnd base rates'!F$14)
+($M161*'fnd base rates'!F$16)
+($N161*'fnd base rates'!F$17)
+($O161*'fnd base rates'!F$18)
+($P161*VLOOKUP($S161+12,rate_basefnd,6)))
*$R161</f>
        <v>20679.514800000001</v>
      </c>
      <c r="Y161" s="68">
        <f>(($D161*'fnd base rates'!G$7)
+($E161*'fnd base rates'!G$8)
+($F161*'fnd base rates'!G$9)
+($G161*'fnd base rates'!G$10)
+($H161*'fnd base rates'!G$11)
+($I161*'fnd base rates'!G$12)
+($J161*'fnd base rates'!G$13)
+($K161*'fnd base rates'!G$14)
+($M161*'fnd base rates'!G$16)
+($N161*'fnd base rates'!G$17)
+($O161*'fnd base rates'!G$18)
+($P161*VLOOKUP($S161+12,rate_basefnd,7)))
*$R161</f>
        <v>6617.4063999999998</v>
      </c>
      <c r="Z161" s="68">
        <f>(($D161*'fnd base rates'!H$7)
+($E161*'fnd base rates'!H$8)
+($F161*'fnd base rates'!H$9)
+($G161*'fnd base rates'!H$10)
+($H161*'fnd base rates'!H$11)
+($I161*'fnd base rates'!H$12)
+($J161*'fnd base rates'!H$13)
+($K161*'fnd base rates'!H$14)
+($M161*'fnd base rates'!H$16)
+($N161*'fnd base rates'!H$17)
+($O161*'fnd base rates'!H$18)
+($P161*VLOOKUP($S161+12,rate_basefnd,8)))</f>
        <v>11313.174000000001</v>
      </c>
      <c r="AA161" s="68">
        <f>(($D161*'fnd base rates'!I$7)
+($E161*'fnd base rates'!I$8)
+($F161*'fnd base rates'!I$9)
+($G161*'fnd base rates'!I$10)
+($H161*'fnd base rates'!I$11)
+($I161*'fnd base rates'!I$12)
+($J161*'fnd base rates'!I$13)
+($K161*'fnd base rates'!I$14)
+($M161*'fnd base rates'!I$16)
+($N161*'fnd base rates'!I$17)
+($O161*'fnd base rates'!I$18)
+($P161*VLOOKUP($S161+12,rate_basefnd,9)))
*$R161</f>
        <v>10556.5</v>
      </c>
      <c r="AB161" s="68">
        <f>(($D161*'fnd base rates'!J$7)
+($E161*'fnd base rates'!J$8)
+($F161*'fnd base rates'!J$9)
+($G161*'fnd base rates'!J$10)
+($H161*'fnd base rates'!J$11)
+($I161*'fnd base rates'!J$12)
+($J161*'fnd base rates'!J$13)
+($K161*'fnd base rates'!J$14)
+($M161*'fnd base rates'!J$16)
+($N161*'fnd base rates'!J$17)
+($O161*'fnd base rates'!J$18)
+($P161*VLOOKUP($S161+12,rate_basefnd,10)))
*$R161</f>
        <v>20093.72</v>
      </c>
      <c r="AC161" s="68">
        <f>(($D161*'fnd base rates'!K$7)
+($E161*'fnd base rates'!K$8)
+($F161*'fnd base rates'!K$9)
+($G161*'fnd base rates'!K$10)
+($H161*'fnd base rates'!K$11)
+($I161*'fnd base rates'!K$12)
+($J161*'fnd base rates'!K$13)
+($K161*'fnd base rates'!K$14)
+($M161*'fnd base rates'!K$16)
+($N161*'fnd base rates'!K$17)
+($O161*'fnd base rates'!K$18)
+($P161*VLOOKUP($S161+12,rate_basefnd,11)))
*$R161</f>
        <v>21223.356</v>
      </c>
      <c r="AD161" s="68">
        <f>(($D161*'fnd base rates'!L$7)
+($E161*'fnd base rates'!L$8)
+($F161*'fnd base rates'!L$9)
+($G161*'fnd base rates'!L$10)
+($H161*'fnd base rates'!L$11)
+($I161*'fnd base rates'!L$12)
+($J161*'fnd base rates'!L$13)
+($K161*'fnd base rates'!L$14)
+($M161*'fnd base rates'!L$16)
+($N161*'fnd base rates'!L$17)
+($O161*'fnd base rates'!L$18)
+($P161*VLOOKUP($S161+12,rate_basefnd,12)))</f>
        <v>51519.560799999999</v>
      </c>
      <c r="AE161" s="68">
        <f>(($D161*'fnd base rates'!M$7)
+($E161*'fnd base rates'!M$8)
+($F161*'fnd base rates'!M$9)
+($G161*'fnd base rates'!M$10)
+($H161*'fnd base rates'!M$11)
+($I161*'fnd base rates'!M$12)
+($J161*'fnd base rates'!M$13)
+($K161*'fnd base rates'!M$14)
+($M161*'fnd base rates'!M$16)
+($N161*'fnd base rates'!M$17)
+($O161*'fnd base rates'!M$18)
+($P161*VLOOKUP($S161+12,rate_basefnd,13)))</f>
        <v>0</v>
      </c>
      <c r="AF161" s="3">
        <f t="shared" si="29"/>
        <v>323918.83399999997</v>
      </c>
      <c r="AH161" s="205">
        <f t="shared" si="30"/>
        <v>429163262</v>
      </c>
      <c r="AI161" s="3" t="str">
        <f t="shared" si="34"/>
        <v>429</v>
      </c>
      <c r="AJ161" s="1" t="str">
        <f t="shared" si="35"/>
        <v>163</v>
      </c>
      <c r="AK161" s="1" t="str">
        <f t="shared" si="36"/>
        <v>262</v>
      </c>
      <c r="AL161" s="3">
        <f t="shared" si="31"/>
        <v>1</v>
      </c>
      <c r="AM161" s="3">
        <f t="shared" si="41"/>
        <v>16</v>
      </c>
      <c r="AN161" s="3">
        <f t="shared" si="37"/>
        <v>323918.83399999997</v>
      </c>
      <c r="AO161" s="3">
        <f t="shared" si="38"/>
        <v>20245</v>
      </c>
      <c r="AP161" s="3">
        <f t="shared" si="32"/>
        <v>-159</v>
      </c>
      <c r="AQ161" s="3">
        <v>20404</v>
      </c>
      <c r="AS161" s="68"/>
      <c r="AT161" s="68"/>
      <c r="AX161" s="4">
        <f t="shared" si="39"/>
        <v>0</v>
      </c>
      <c r="AZ161" s="4">
        <f t="shared" si="40"/>
        <v>0</v>
      </c>
      <c r="BB161" s="4"/>
    </row>
    <row r="162" spans="1:54" s="3" customFormat="1">
      <c r="A162" s="205" t="str">
        <f t="shared" si="33"/>
        <v>429</v>
      </c>
      <c r="B162" s="1">
        <v>429163291</v>
      </c>
      <c r="C162" s="7" t="s">
        <v>39</v>
      </c>
      <c r="D162" s="8">
        <f>'fnd enro'!D162</f>
        <v>0</v>
      </c>
      <c r="E162" s="8">
        <f>'fnd enro'!E162</f>
        <v>0</v>
      </c>
      <c r="F162" s="8">
        <f>'fnd enro'!F162</f>
        <v>0</v>
      </c>
      <c r="G162" s="8">
        <f>'fnd enro'!G162</f>
        <v>0</v>
      </c>
      <c r="H162" s="8">
        <f>'fnd enro'!H162</f>
        <v>0</v>
      </c>
      <c r="I162" s="8">
        <f>'fnd enro'!I162</f>
        <v>2</v>
      </c>
      <c r="J162" s="8">
        <f>'fnd enro'!J162</f>
        <v>0</v>
      </c>
      <c r="K162" s="9">
        <f>'fnd enro'!K162</f>
        <v>0.08</v>
      </c>
      <c r="L162" s="8">
        <f>'fnd enro'!L162</f>
        <v>0</v>
      </c>
      <c r="M162" s="8">
        <f>'fnd enro'!M162</f>
        <v>0</v>
      </c>
      <c r="N162" s="8">
        <f>'fnd enro'!N162</f>
        <v>0</v>
      </c>
      <c r="O162" s="8">
        <f>'fnd enro'!O162</f>
        <v>0</v>
      </c>
      <c r="P162" s="8">
        <f>'fnd enro'!P162</f>
        <v>2</v>
      </c>
      <c r="Q162" s="8">
        <f>'fnd enro'!R162</f>
        <v>2</v>
      </c>
      <c r="R162" s="9">
        <f t="shared" si="28"/>
        <v>1</v>
      </c>
      <c r="S162" s="8">
        <f>VALUE('fnd enro'!Q162)</f>
        <v>4</v>
      </c>
      <c r="T162" s="1"/>
      <c r="U162" s="68">
        <f>(($D162*'fnd base rates'!C$7)
+($E162*'fnd base rates'!C$8)
+($F162*'fnd base rates'!C$9)
+($G162*'fnd base rates'!C$10)
+($H162*'fnd base rates'!C$11)
+($I162*'fnd base rates'!C$12)
+($J162*'fnd base rates'!C$13)
+($K162*'fnd base rates'!C$14)
+($M162*'fnd base rates'!C$16)
+($N162*'fnd base rates'!C$17)
+($O162*'fnd base rates'!C$18)
+($P162*VLOOKUP($S162+12,rate_basefnd,3)))
*$R162</f>
        <v>1335.3624</v>
      </c>
      <c r="V162" s="68">
        <f>(($D162*'fnd base rates'!D$7)
+($E162*'fnd base rates'!D$8)
+($F162*'fnd base rates'!D$9)
+($G162*'fnd base rates'!D$10)
+($H162*'fnd base rates'!D$11)
+($I162*'fnd base rates'!D$12)
+($J162*'fnd base rates'!D$13)
+($K162*'fnd base rates'!D$14)
+($M162*'fnd base rates'!D$16)
+($N162*'fnd base rates'!D$17)
+($O162*'fnd base rates'!D$18)
+($P162*VLOOKUP($S162+12,rate_basefnd,4)))
*$R162</f>
        <v>2342.02</v>
      </c>
      <c r="W162" s="68">
        <f>(($D162*'fnd base rates'!E$7)
+($E162*'fnd base rates'!E$8)
+($F162*'fnd base rates'!E$9)
+($G162*'fnd base rates'!E$10)
+($H162*'fnd base rates'!E$11)
+($I162*'fnd base rates'!E$12)
+($J162*'fnd base rates'!E$13)
+($K162*'fnd base rates'!E$14)
+($M162*'fnd base rates'!E$16)
+($N162*'fnd base rates'!E$17)
+($O162*'fnd base rates'!E$18)
+($P162*VLOOKUP($S162+12,rate_basefnd,5)))
*$R162</f>
        <v>17220.621599999999</v>
      </c>
      <c r="X162" s="68">
        <f>(($D162*'fnd base rates'!F$7)
+($E162*'fnd base rates'!F$8)
+($F162*'fnd base rates'!F$9)
+($G162*'fnd base rates'!F$10)
+($H162*'fnd base rates'!F$11)
+($I162*'fnd base rates'!F$12)
+($J162*'fnd base rates'!F$13)
+($K162*'fnd base rates'!F$14)
+($M162*'fnd base rates'!F$16)
+($N162*'fnd base rates'!F$17)
+($O162*'fnd base rates'!F$18)
+($P162*VLOOKUP($S162+12,rate_basefnd,6)))
*$R162</f>
        <v>1995.7055999999998</v>
      </c>
      <c r="Y162" s="68">
        <f>(($D162*'fnd base rates'!G$7)
+($E162*'fnd base rates'!G$8)
+($F162*'fnd base rates'!G$9)
+($G162*'fnd base rates'!G$10)
+($H162*'fnd base rates'!G$11)
+($I162*'fnd base rates'!G$12)
+($J162*'fnd base rates'!G$13)
+($K162*'fnd base rates'!G$14)
+($M162*'fnd base rates'!G$16)
+($N162*'fnd base rates'!G$17)
+($O162*'fnd base rates'!G$18)
+($P162*VLOOKUP($S162+12,rate_basefnd,7)))
*$R162</f>
        <v>670.32079999999996</v>
      </c>
      <c r="Z162" s="68">
        <f>(($D162*'fnd base rates'!H$7)
+($E162*'fnd base rates'!H$8)
+($F162*'fnd base rates'!H$9)
+($G162*'fnd base rates'!H$10)
+($H162*'fnd base rates'!H$11)
+($I162*'fnd base rates'!H$12)
+($J162*'fnd base rates'!H$13)
+($K162*'fnd base rates'!H$14)
+($M162*'fnd base rates'!H$16)
+($N162*'fnd base rates'!H$17)
+($O162*'fnd base rates'!H$18)
+($P162*VLOOKUP($S162+12,rate_basefnd,8)))</f>
        <v>1885.308</v>
      </c>
      <c r="AA162" s="68">
        <f>(($D162*'fnd base rates'!I$7)
+($E162*'fnd base rates'!I$8)
+($F162*'fnd base rates'!I$9)
+($G162*'fnd base rates'!I$10)
+($H162*'fnd base rates'!I$11)
+($I162*'fnd base rates'!I$12)
+($J162*'fnd base rates'!I$13)
+($K162*'fnd base rates'!I$14)
+($M162*'fnd base rates'!I$16)
+($N162*'fnd base rates'!I$17)
+($O162*'fnd base rates'!I$18)
+($P162*VLOOKUP($S162+12,rate_basefnd,9)))
*$R162</f>
        <v>1199.82</v>
      </c>
      <c r="AB162" s="68">
        <f>(($D162*'fnd base rates'!J$7)
+($E162*'fnd base rates'!J$8)
+($F162*'fnd base rates'!J$9)
+($G162*'fnd base rates'!J$10)
+($H162*'fnd base rates'!J$11)
+($I162*'fnd base rates'!J$12)
+($J162*'fnd base rates'!J$13)
+($K162*'fnd base rates'!J$14)
+($M162*'fnd base rates'!J$16)
+($N162*'fnd base rates'!J$17)
+($O162*'fnd base rates'!J$18)
+($P162*VLOOKUP($S162+12,rate_basefnd,10)))
*$R162</f>
        <v>2596.9</v>
      </c>
      <c r="AC162" s="68">
        <f>(($D162*'fnd base rates'!K$7)
+($E162*'fnd base rates'!K$8)
+($F162*'fnd base rates'!K$9)
+($G162*'fnd base rates'!K$10)
+($H162*'fnd base rates'!K$11)
+($I162*'fnd base rates'!K$12)
+($J162*'fnd base rates'!K$13)
+($K162*'fnd base rates'!K$14)
+($M162*'fnd base rates'!K$16)
+($N162*'fnd base rates'!K$17)
+($O162*'fnd base rates'!K$18)
+($P162*VLOOKUP($S162+12,rate_basefnd,11)))
*$R162</f>
        <v>2561.7719999999999</v>
      </c>
      <c r="AD162" s="68">
        <f>(($D162*'fnd base rates'!L$7)
+($E162*'fnd base rates'!L$8)
+($F162*'fnd base rates'!L$9)
+($G162*'fnd base rates'!L$10)
+($H162*'fnd base rates'!L$11)
+($I162*'fnd base rates'!L$12)
+($J162*'fnd base rates'!L$13)
+($K162*'fnd base rates'!L$14)
+($M162*'fnd base rates'!L$16)
+($N162*'fnd base rates'!L$17)
+($O162*'fnd base rates'!L$18)
+($P162*VLOOKUP($S162+12,rate_basefnd,12)))</f>
        <v>5512.9376000000002</v>
      </c>
      <c r="AE162" s="68">
        <f>(($D162*'fnd base rates'!M$7)
+($E162*'fnd base rates'!M$8)
+($F162*'fnd base rates'!M$9)
+($G162*'fnd base rates'!M$10)
+($H162*'fnd base rates'!M$11)
+($I162*'fnd base rates'!M$12)
+($J162*'fnd base rates'!M$13)
+($K162*'fnd base rates'!M$14)
+($M162*'fnd base rates'!M$16)
+($N162*'fnd base rates'!M$17)
+($O162*'fnd base rates'!M$18)
+($P162*VLOOKUP($S162+12,rate_basefnd,13)))</f>
        <v>0</v>
      </c>
      <c r="AF162" s="3">
        <f t="shared" si="29"/>
        <v>37320.768000000004</v>
      </c>
      <c r="AH162" s="205">
        <f t="shared" si="30"/>
        <v>429163291</v>
      </c>
      <c r="AI162" s="3" t="str">
        <f t="shared" si="34"/>
        <v>429</v>
      </c>
      <c r="AJ162" s="1" t="str">
        <f t="shared" si="35"/>
        <v>163</v>
      </c>
      <c r="AK162" s="1" t="str">
        <f t="shared" si="36"/>
        <v>291</v>
      </c>
      <c r="AL162" s="3">
        <f t="shared" si="31"/>
        <v>1</v>
      </c>
      <c r="AM162" s="3">
        <f t="shared" si="41"/>
        <v>2</v>
      </c>
      <c r="AN162" s="3">
        <f t="shared" si="37"/>
        <v>37320.768000000004</v>
      </c>
      <c r="AO162" s="3">
        <f t="shared" si="38"/>
        <v>18660</v>
      </c>
      <c r="AP162" s="3">
        <f t="shared" si="32"/>
        <v>-2420</v>
      </c>
      <c r="AQ162" s="3">
        <v>21080</v>
      </c>
      <c r="AS162" s="68"/>
      <c r="AT162" s="68"/>
      <c r="AX162" s="4">
        <f t="shared" si="39"/>
        <v>0</v>
      </c>
      <c r="AZ162" s="4">
        <f t="shared" si="40"/>
        <v>0</v>
      </c>
      <c r="BB162" s="4"/>
    </row>
    <row r="163" spans="1:54" s="3" customFormat="1">
      <c r="A163" s="205" t="str">
        <f t="shared" si="33"/>
        <v>429</v>
      </c>
      <c r="B163" s="1">
        <v>429163305</v>
      </c>
      <c r="C163" s="7" t="s">
        <v>39</v>
      </c>
      <c r="D163" s="8">
        <f>'fnd enro'!D163</f>
        <v>0</v>
      </c>
      <c r="E163" s="8">
        <f>'fnd enro'!E163</f>
        <v>0</v>
      </c>
      <c r="F163" s="8">
        <f>'fnd enro'!F163</f>
        <v>0</v>
      </c>
      <c r="G163" s="8">
        <f>'fnd enro'!G163</f>
        <v>0</v>
      </c>
      <c r="H163" s="8">
        <f>'fnd enro'!H163</f>
        <v>0</v>
      </c>
      <c r="I163" s="8">
        <f>'fnd enro'!I163</f>
        <v>1</v>
      </c>
      <c r="J163" s="8">
        <f>'fnd enro'!J163</f>
        <v>0</v>
      </c>
      <c r="K163" s="9">
        <f>'fnd enro'!K163</f>
        <v>0.04</v>
      </c>
      <c r="L163" s="8">
        <f>'fnd enro'!L163</f>
        <v>0</v>
      </c>
      <c r="M163" s="8">
        <f>'fnd enro'!M163</f>
        <v>0</v>
      </c>
      <c r="N163" s="8">
        <f>'fnd enro'!N163</f>
        <v>0</v>
      </c>
      <c r="O163" s="8">
        <f>'fnd enro'!O163</f>
        <v>1</v>
      </c>
      <c r="P163" s="8">
        <f>'fnd enro'!P163</f>
        <v>1</v>
      </c>
      <c r="Q163" s="8">
        <f>'fnd enro'!R163</f>
        <v>1</v>
      </c>
      <c r="R163" s="9">
        <f t="shared" si="28"/>
        <v>1</v>
      </c>
      <c r="S163" s="8">
        <f>VALUE('fnd enro'!Q163)</f>
        <v>4</v>
      </c>
      <c r="T163" s="1"/>
      <c r="U163" s="68">
        <f>(($D163*'fnd base rates'!C$7)
+($E163*'fnd base rates'!C$8)
+($F163*'fnd base rates'!C$9)
+($G163*'fnd base rates'!C$10)
+($H163*'fnd base rates'!C$11)
+($I163*'fnd base rates'!C$12)
+($J163*'fnd base rates'!C$13)
+($K163*'fnd base rates'!C$14)
+($M163*'fnd base rates'!C$16)
+($N163*'fnd base rates'!C$17)
+($O163*'fnd base rates'!C$18)
+($P163*VLOOKUP($S163+12,rate_basefnd,3)))
*$R163</f>
        <v>822.75119999999993</v>
      </c>
      <c r="V163" s="68">
        <f>(($D163*'fnd base rates'!D$7)
+($E163*'fnd base rates'!D$8)
+($F163*'fnd base rates'!D$9)
+($G163*'fnd base rates'!D$10)
+($H163*'fnd base rates'!D$11)
+($I163*'fnd base rates'!D$12)
+($J163*'fnd base rates'!D$13)
+($K163*'fnd base rates'!D$14)
+($M163*'fnd base rates'!D$16)
+($N163*'fnd base rates'!D$17)
+($O163*'fnd base rates'!D$18)
+($P163*VLOOKUP($S163+12,rate_basefnd,4)))
*$R163</f>
        <v>1442.4</v>
      </c>
      <c r="W163" s="68">
        <f>(($D163*'fnd base rates'!E$7)
+($E163*'fnd base rates'!E$8)
+($F163*'fnd base rates'!E$9)
+($G163*'fnd base rates'!E$10)
+($H163*'fnd base rates'!E$11)
+($I163*'fnd base rates'!E$12)
+($J163*'fnd base rates'!E$13)
+($K163*'fnd base rates'!E$14)
+($M163*'fnd base rates'!E$16)
+($N163*'fnd base rates'!E$17)
+($O163*'fnd base rates'!E$18)
+($P163*VLOOKUP($S163+12,rate_basefnd,5)))
*$R163</f>
        <v>10509.970799999999</v>
      </c>
      <c r="X163" s="68">
        <f>(($D163*'fnd base rates'!F$7)
+($E163*'fnd base rates'!F$8)
+($F163*'fnd base rates'!F$9)
+($G163*'fnd base rates'!F$10)
+($H163*'fnd base rates'!F$11)
+($I163*'fnd base rates'!F$12)
+($J163*'fnd base rates'!F$13)
+($K163*'fnd base rates'!F$14)
+($M163*'fnd base rates'!F$16)
+($N163*'fnd base rates'!F$17)
+($O163*'fnd base rates'!F$18)
+($P163*VLOOKUP($S163+12,rate_basefnd,6)))
*$R163</f>
        <v>1269.2428</v>
      </c>
      <c r="Y163" s="68">
        <f>(($D163*'fnd base rates'!G$7)
+($E163*'fnd base rates'!G$8)
+($F163*'fnd base rates'!G$9)
+($G163*'fnd base rates'!G$10)
+($H163*'fnd base rates'!G$11)
+($I163*'fnd base rates'!G$12)
+($J163*'fnd base rates'!G$13)
+($K163*'fnd base rates'!G$14)
+($M163*'fnd base rates'!G$16)
+($N163*'fnd base rates'!G$17)
+($O163*'fnd base rates'!G$18)
+($P163*VLOOKUP($S163+12,rate_basefnd,7)))
*$R163</f>
        <v>412.69039999999995</v>
      </c>
      <c r="Z163" s="68">
        <f>(($D163*'fnd base rates'!H$7)
+($E163*'fnd base rates'!H$8)
+($F163*'fnd base rates'!H$9)
+($G163*'fnd base rates'!H$10)
+($H163*'fnd base rates'!H$11)
+($I163*'fnd base rates'!H$12)
+($J163*'fnd base rates'!H$13)
+($K163*'fnd base rates'!H$14)
+($M163*'fnd base rates'!H$16)
+($N163*'fnd base rates'!H$17)
+($O163*'fnd base rates'!H$18)
+($P163*VLOOKUP($S163+12,rate_basefnd,8)))</f>
        <v>1136.4840000000002</v>
      </c>
      <c r="AA163" s="68">
        <f>(($D163*'fnd base rates'!I$7)
+($E163*'fnd base rates'!I$8)
+($F163*'fnd base rates'!I$9)
+($G163*'fnd base rates'!I$10)
+($H163*'fnd base rates'!I$11)
+($I163*'fnd base rates'!I$12)
+($J163*'fnd base rates'!I$13)
+($K163*'fnd base rates'!I$14)
+($M163*'fnd base rates'!I$16)
+($N163*'fnd base rates'!I$17)
+($O163*'fnd base rates'!I$18)
+($P163*VLOOKUP($S163+12,rate_basefnd,9)))
*$R163</f>
        <v>716.20999999999992</v>
      </c>
      <c r="AB163" s="68">
        <f>(($D163*'fnd base rates'!J$7)
+($E163*'fnd base rates'!J$8)
+($F163*'fnd base rates'!J$9)
+($G163*'fnd base rates'!J$10)
+($H163*'fnd base rates'!J$11)
+($I163*'fnd base rates'!J$12)
+($J163*'fnd base rates'!J$13)
+($K163*'fnd base rates'!J$14)
+($M163*'fnd base rates'!J$16)
+($N163*'fnd base rates'!J$17)
+($O163*'fnd base rates'!J$18)
+($P163*VLOOKUP($S163+12,rate_basefnd,10)))
*$R163</f>
        <v>1337.22</v>
      </c>
      <c r="AC163" s="68">
        <f>(($D163*'fnd base rates'!K$7)
+($E163*'fnd base rates'!K$8)
+($F163*'fnd base rates'!K$9)
+($G163*'fnd base rates'!K$10)
+($H163*'fnd base rates'!K$11)
+($I163*'fnd base rates'!K$12)
+($J163*'fnd base rates'!K$13)
+($K163*'fnd base rates'!K$14)
+($M163*'fnd base rates'!K$16)
+($N163*'fnd base rates'!K$17)
+($O163*'fnd base rates'!K$18)
+($P163*VLOOKUP($S163+12,rate_basefnd,11)))
*$R163</f>
        <v>1746.106</v>
      </c>
      <c r="AD163" s="68">
        <f>(($D163*'fnd base rates'!L$7)
+($E163*'fnd base rates'!L$8)
+($F163*'fnd base rates'!L$9)
+($G163*'fnd base rates'!L$10)
+($H163*'fnd base rates'!L$11)
+($I163*'fnd base rates'!L$12)
+($J163*'fnd base rates'!L$13)
+($K163*'fnd base rates'!L$14)
+($M163*'fnd base rates'!L$16)
+($N163*'fnd base rates'!L$17)
+($O163*'fnd base rates'!L$18)
+($P163*VLOOKUP($S163+12,rate_basefnd,12)))</f>
        <v>3251.0788000000002</v>
      </c>
      <c r="AE163" s="68">
        <f>(($D163*'fnd base rates'!M$7)
+($E163*'fnd base rates'!M$8)
+($F163*'fnd base rates'!M$9)
+($G163*'fnd base rates'!M$10)
+($H163*'fnd base rates'!M$11)
+($I163*'fnd base rates'!M$12)
+($J163*'fnd base rates'!M$13)
+($K163*'fnd base rates'!M$14)
+($M163*'fnd base rates'!M$16)
+($N163*'fnd base rates'!M$17)
+($O163*'fnd base rates'!M$18)
+($P163*VLOOKUP($S163+12,rate_basefnd,13)))</f>
        <v>0</v>
      </c>
      <c r="AF163" s="3">
        <f t="shared" si="29"/>
        <v>22644.153999999999</v>
      </c>
      <c r="AH163" s="205">
        <f t="shared" si="30"/>
        <v>429163305</v>
      </c>
      <c r="AI163" s="3" t="str">
        <f t="shared" si="34"/>
        <v>429</v>
      </c>
      <c r="AJ163" s="1" t="str">
        <f t="shared" si="35"/>
        <v>163</v>
      </c>
      <c r="AK163" s="1" t="str">
        <f t="shared" si="36"/>
        <v>305</v>
      </c>
      <c r="AL163" s="3">
        <f t="shared" si="31"/>
        <v>1</v>
      </c>
      <c r="AM163" s="3">
        <f t="shared" si="41"/>
        <v>1</v>
      </c>
      <c r="AN163" s="3">
        <f t="shared" si="37"/>
        <v>22644.153999999999</v>
      </c>
      <c r="AO163" s="3">
        <f t="shared" si="38"/>
        <v>22644</v>
      </c>
      <c r="AP163" s="3">
        <f t="shared" si="32"/>
        <v>5579</v>
      </c>
      <c r="AQ163" s="3">
        <v>17065</v>
      </c>
      <c r="AS163" s="68"/>
      <c r="AT163" s="68"/>
      <c r="AX163" s="4">
        <f t="shared" si="39"/>
        <v>0</v>
      </c>
      <c r="AZ163" s="4">
        <f t="shared" si="40"/>
        <v>0</v>
      </c>
      <c r="BB163" s="4"/>
    </row>
    <row r="164" spans="1:54" s="3" customFormat="1">
      <c r="A164" s="205" t="str">
        <f t="shared" si="33"/>
        <v>429</v>
      </c>
      <c r="B164" s="1">
        <v>429163347</v>
      </c>
      <c r="C164" s="7" t="s">
        <v>39</v>
      </c>
      <c r="D164" s="8">
        <f>'fnd enro'!D164</f>
        <v>0</v>
      </c>
      <c r="E164" s="8">
        <f>'fnd enro'!E164</f>
        <v>0</v>
      </c>
      <c r="F164" s="8">
        <f>'fnd enro'!F164</f>
        <v>0</v>
      </c>
      <c r="G164" s="8">
        <f>'fnd enro'!G164</f>
        <v>0</v>
      </c>
      <c r="H164" s="8">
        <f>'fnd enro'!H164</f>
        <v>1</v>
      </c>
      <c r="I164" s="8">
        <f>'fnd enro'!I164</f>
        <v>1</v>
      </c>
      <c r="J164" s="8">
        <f>'fnd enro'!J164</f>
        <v>0</v>
      </c>
      <c r="K164" s="9">
        <f>'fnd enro'!K164</f>
        <v>0.08</v>
      </c>
      <c r="L164" s="8">
        <f>'fnd enro'!L164</f>
        <v>0</v>
      </c>
      <c r="M164" s="8">
        <f>'fnd enro'!M164</f>
        <v>0</v>
      </c>
      <c r="N164" s="8">
        <f>'fnd enro'!N164</f>
        <v>0</v>
      </c>
      <c r="O164" s="8">
        <f>'fnd enro'!O164</f>
        <v>0</v>
      </c>
      <c r="P164" s="8">
        <f>'fnd enro'!P164</f>
        <v>2</v>
      </c>
      <c r="Q164" s="8">
        <f>'fnd enro'!R164</f>
        <v>2</v>
      </c>
      <c r="R164" s="9">
        <f t="shared" si="28"/>
        <v>1</v>
      </c>
      <c r="S164" s="8">
        <f>VALUE('fnd enro'!Q164)</f>
        <v>8</v>
      </c>
      <c r="T164" s="1"/>
      <c r="U164" s="68">
        <f>(($D164*'fnd base rates'!C$7)
+($E164*'fnd base rates'!C$8)
+($F164*'fnd base rates'!C$9)
+($G164*'fnd base rates'!C$10)
+($H164*'fnd base rates'!C$11)
+($I164*'fnd base rates'!C$12)
+($J164*'fnd base rates'!C$13)
+($K164*'fnd base rates'!C$14)
+($M164*'fnd base rates'!C$16)
+($N164*'fnd base rates'!C$17)
+($O164*'fnd base rates'!C$18)
+($P164*VLOOKUP($S164+12,rate_basefnd,3)))
*$R164</f>
        <v>1394.0824</v>
      </c>
      <c r="V164" s="68">
        <f>(($D164*'fnd base rates'!D$7)
+($E164*'fnd base rates'!D$8)
+($F164*'fnd base rates'!D$9)
+($G164*'fnd base rates'!D$10)
+($H164*'fnd base rates'!D$11)
+($I164*'fnd base rates'!D$12)
+($J164*'fnd base rates'!D$13)
+($K164*'fnd base rates'!D$14)
+($M164*'fnd base rates'!D$16)
+($N164*'fnd base rates'!D$17)
+($O164*'fnd base rates'!D$18)
+($P164*VLOOKUP($S164+12,rate_basefnd,4)))
*$R164</f>
        <v>2620.1999999999998</v>
      </c>
      <c r="W164" s="68">
        <f>(($D164*'fnd base rates'!E$7)
+($E164*'fnd base rates'!E$8)
+($F164*'fnd base rates'!E$9)
+($G164*'fnd base rates'!E$10)
+($H164*'fnd base rates'!E$11)
+($I164*'fnd base rates'!E$12)
+($J164*'fnd base rates'!E$13)
+($K164*'fnd base rates'!E$14)
+($M164*'fnd base rates'!E$16)
+($N164*'fnd base rates'!E$17)
+($O164*'fnd base rates'!E$18)
+($P164*VLOOKUP($S164+12,rate_basefnd,5)))
*$R164</f>
        <v>18324.541599999997</v>
      </c>
      <c r="X164" s="68">
        <f>(($D164*'fnd base rates'!F$7)
+($E164*'fnd base rates'!F$8)
+($F164*'fnd base rates'!F$9)
+($G164*'fnd base rates'!F$10)
+($H164*'fnd base rates'!F$11)
+($I164*'fnd base rates'!F$12)
+($J164*'fnd base rates'!F$13)
+($K164*'fnd base rates'!F$14)
+($M164*'fnd base rates'!F$16)
+($N164*'fnd base rates'!F$17)
+($O164*'fnd base rates'!F$18)
+($P164*VLOOKUP($S164+12,rate_basefnd,6)))
*$R164</f>
        <v>2116.0655999999999</v>
      </c>
      <c r="Y164" s="68">
        <f>(($D164*'fnd base rates'!G$7)
+($E164*'fnd base rates'!G$8)
+($F164*'fnd base rates'!G$9)
+($G164*'fnd base rates'!G$10)
+($H164*'fnd base rates'!G$11)
+($I164*'fnd base rates'!G$12)
+($J164*'fnd base rates'!G$13)
+($K164*'fnd base rates'!G$14)
+($M164*'fnd base rates'!G$16)
+($N164*'fnd base rates'!G$17)
+($O164*'fnd base rates'!G$18)
+($P164*VLOOKUP($S164+12,rate_basefnd,7)))
*$R164</f>
        <v>807.12079999999992</v>
      </c>
      <c r="Z164" s="68">
        <f>(($D164*'fnd base rates'!H$7)
+($E164*'fnd base rates'!H$8)
+($F164*'fnd base rates'!H$9)
+($G164*'fnd base rates'!H$10)
+($H164*'fnd base rates'!H$11)
+($I164*'fnd base rates'!H$12)
+($J164*'fnd base rates'!H$13)
+($K164*'fnd base rates'!H$14)
+($M164*'fnd base rates'!H$16)
+($N164*'fnd base rates'!H$17)
+($O164*'fnd base rates'!H$18)
+($P164*VLOOKUP($S164+12,rate_basefnd,8)))</f>
        <v>1567.568</v>
      </c>
      <c r="AA164" s="68">
        <f>(($D164*'fnd base rates'!I$7)
+($E164*'fnd base rates'!I$8)
+($F164*'fnd base rates'!I$9)
+($G164*'fnd base rates'!I$10)
+($H164*'fnd base rates'!I$11)
+($I164*'fnd base rates'!I$12)
+($J164*'fnd base rates'!I$13)
+($K164*'fnd base rates'!I$14)
+($M164*'fnd base rates'!I$16)
+($N164*'fnd base rates'!I$17)
+($O164*'fnd base rates'!I$18)
+($P164*VLOOKUP($S164+12,rate_basefnd,9)))
*$R164</f>
        <v>1290.42</v>
      </c>
      <c r="AB164" s="68">
        <f>(($D164*'fnd base rates'!J$7)
+($E164*'fnd base rates'!J$8)
+($F164*'fnd base rates'!J$9)
+($G164*'fnd base rates'!J$10)
+($H164*'fnd base rates'!J$11)
+($I164*'fnd base rates'!J$12)
+($J164*'fnd base rates'!J$13)
+($K164*'fnd base rates'!J$14)
+($M164*'fnd base rates'!J$16)
+($N164*'fnd base rates'!J$17)
+($O164*'fnd base rates'!J$18)
+($P164*VLOOKUP($S164+12,rate_basefnd,10)))
*$R164</f>
        <v>2807.81</v>
      </c>
      <c r="AC164" s="68">
        <f>(($D164*'fnd base rates'!K$7)
+($E164*'fnd base rates'!K$8)
+($F164*'fnd base rates'!K$9)
+($G164*'fnd base rates'!K$10)
+($H164*'fnd base rates'!K$11)
+($I164*'fnd base rates'!K$12)
+($J164*'fnd base rates'!K$13)
+($K164*'fnd base rates'!K$14)
+($M164*'fnd base rates'!K$16)
+($N164*'fnd base rates'!K$17)
+($O164*'fnd base rates'!K$18)
+($P164*VLOOKUP($S164+12,rate_basefnd,11)))
*$R164</f>
        <v>2597.3820000000001</v>
      </c>
      <c r="AD164" s="68">
        <f>(($D164*'fnd base rates'!L$7)
+($E164*'fnd base rates'!L$8)
+($F164*'fnd base rates'!L$9)
+($G164*'fnd base rates'!L$10)
+($H164*'fnd base rates'!L$11)
+($I164*'fnd base rates'!L$12)
+($J164*'fnd base rates'!L$13)
+($K164*'fnd base rates'!L$14)
+($M164*'fnd base rates'!L$16)
+($N164*'fnd base rates'!L$17)
+($O164*'fnd base rates'!L$18)
+($P164*VLOOKUP($S164+12,rate_basefnd,12)))</f>
        <v>6284.7975999999999</v>
      </c>
      <c r="AE164" s="68">
        <f>(($D164*'fnd base rates'!M$7)
+($E164*'fnd base rates'!M$8)
+($F164*'fnd base rates'!M$9)
+($G164*'fnd base rates'!M$10)
+($H164*'fnd base rates'!M$11)
+($I164*'fnd base rates'!M$12)
+($J164*'fnd base rates'!M$13)
+($K164*'fnd base rates'!M$14)
+($M164*'fnd base rates'!M$16)
+($N164*'fnd base rates'!M$17)
+($O164*'fnd base rates'!M$18)
+($P164*VLOOKUP($S164+12,rate_basefnd,13)))</f>
        <v>0</v>
      </c>
      <c r="AF164" s="3">
        <f t="shared" si="29"/>
        <v>39809.987999999998</v>
      </c>
      <c r="AH164" s="205">
        <f t="shared" si="30"/>
        <v>429163347</v>
      </c>
      <c r="AI164" s="3" t="str">
        <f t="shared" si="34"/>
        <v>429</v>
      </c>
      <c r="AJ164" s="1" t="str">
        <f t="shared" si="35"/>
        <v>163</v>
      </c>
      <c r="AK164" s="1" t="str">
        <f t="shared" si="36"/>
        <v>347</v>
      </c>
      <c r="AL164" s="3">
        <f t="shared" si="31"/>
        <v>1</v>
      </c>
      <c r="AM164" s="3">
        <f t="shared" si="41"/>
        <v>2</v>
      </c>
      <c r="AN164" s="3">
        <f t="shared" si="37"/>
        <v>39809.987999999998</v>
      </c>
      <c r="AO164" s="3">
        <f t="shared" si="38"/>
        <v>19905</v>
      </c>
      <c r="AP164" s="3">
        <f t="shared" si="32"/>
        <v>1704</v>
      </c>
      <c r="AQ164" s="3">
        <v>18201</v>
      </c>
      <c r="AS164" s="68"/>
      <c r="AT164" s="68"/>
      <c r="AX164" s="4">
        <f t="shared" si="39"/>
        <v>0</v>
      </c>
      <c r="AZ164" s="4">
        <f t="shared" si="40"/>
        <v>0</v>
      </c>
      <c r="BB164" s="4"/>
    </row>
    <row r="165" spans="1:54" s="3" customFormat="1">
      <c r="A165" s="205" t="str">
        <f t="shared" si="33"/>
        <v>430</v>
      </c>
      <c r="B165" s="1">
        <v>430170064</v>
      </c>
      <c r="C165" s="7" t="s">
        <v>41</v>
      </c>
      <c r="D165" s="8">
        <f>'fnd enro'!D165</f>
        <v>0</v>
      </c>
      <c r="E165" s="8">
        <f>'fnd enro'!E165</f>
        <v>0</v>
      </c>
      <c r="F165" s="8">
        <f>'fnd enro'!F165</f>
        <v>0</v>
      </c>
      <c r="G165" s="8">
        <f>'fnd enro'!G165</f>
        <v>0</v>
      </c>
      <c r="H165" s="8">
        <f>'fnd enro'!H165</f>
        <v>33</v>
      </c>
      <c r="I165" s="8">
        <f>'fnd enro'!I165</f>
        <v>44</v>
      </c>
      <c r="J165" s="8">
        <f>'fnd enro'!J165</f>
        <v>0</v>
      </c>
      <c r="K165" s="9">
        <f>'fnd enro'!K165</f>
        <v>3.08</v>
      </c>
      <c r="L165" s="8">
        <f>'fnd enro'!L165</f>
        <v>0</v>
      </c>
      <c r="M165" s="8">
        <f>'fnd enro'!M165</f>
        <v>0</v>
      </c>
      <c r="N165" s="8">
        <f>'fnd enro'!N165</f>
        <v>3</v>
      </c>
      <c r="O165" s="8">
        <f>'fnd enro'!O165</f>
        <v>0</v>
      </c>
      <c r="P165" s="8">
        <f>'fnd enro'!P165</f>
        <v>21</v>
      </c>
      <c r="Q165" s="8">
        <f>'fnd enro'!R165</f>
        <v>77</v>
      </c>
      <c r="R165" s="9">
        <f t="shared" si="28"/>
        <v>1.0189999999999999</v>
      </c>
      <c r="S165" s="8">
        <f>VALUE('fnd enro'!Q165)</f>
        <v>10</v>
      </c>
      <c r="T165" s="1"/>
      <c r="U165" s="68">
        <f>(($D165*'fnd base rates'!C$7)
+($E165*'fnd base rates'!C$8)
+($F165*'fnd base rates'!C$9)
+($G165*'fnd base rates'!C$10)
+($H165*'fnd base rates'!C$11)
+($I165*'fnd base rates'!C$12)
+($J165*'fnd base rates'!C$13)
+($K165*'fnd base rates'!C$14)
+($M165*'fnd base rates'!C$16)
+($N165*'fnd base rates'!C$17)
+($O165*'fnd base rates'!C$18)
+($P165*VLOOKUP($S165+12,rate_basefnd,3)))
*$R165</f>
        <v>49897.589435599999</v>
      </c>
      <c r="V165" s="68">
        <f>(($D165*'fnd base rates'!D$7)
+($E165*'fnd base rates'!D$8)
+($F165*'fnd base rates'!D$9)
+($G165*'fnd base rates'!D$10)
+($H165*'fnd base rates'!D$11)
+($I165*'fnd base rates'!D$12)
+($J165*'fnd base rates'!D$13)
+($K165*'fnd base rates'!D$14)
+($M165*'fnd base rates'!D$16)
+($N165*'fnd base rates'!D$17)
+($O165*'fnd base rates'!D$18)
+($P165*VLOOKUP($S165+12,rate_basefnd,4)))
*$R165</f>
        <v>78900.976389999996</v>
      </c>
      <c r="W165" s="68">
        <f>(($D165*'fnd base rates'!E$7)
+($E165*'fnd base rates'!E$8)
+($F165*'fnd base rates'!E$9)
+($G165*'fnd base rates'!E$10)
+($H165*'fnd base rates'!E$11)
+($I165*'fnd base rates'!E$12)
+($J165*'fnd base rates'!E$13)
+($K165*'fnd base rates'!E$14)
+($M165*'fnd base rates'!E$16)
+($N165*'fnd base rates'!E$17)
+($O165*'fnd base rates'!E$18)
+($P165*VLOOKUP($S165+12,rate_basefnd,5)))
*$R165</f>
        <v>492776.21439039992</v>
      </c>
      <c r="X165" s="68">
        <f>(($D165*'fnd base rates'!F$7)
+($E165*'fnd base rates'!F$8)
+($F165*'fnd base rates'!F$9)
+($G165*'fnd base rates'!F$10)
+($H165*'fnd base rates'!F$11)
+($I165*'fnd base rates'!F$12)
+($J165*'fnd base rates'!F$13)
+($K165*'fnd base rates'!F$14)
+($M165*'fnd base rates'!F$16)
+($N165*'fnd base rates'!F$17)
+($O165*'fnd base rates'!F$18)
+($P165*VLOOKUP($S165+12,rate_basefnd,6)))
*$R165</f>
        <v>83033.21051639998</v>
      </c>
      <c r="Y165" s="68">
        <f>(($D165*'fnd base rates'!G$7)
+($E165*'fnd base rates'!G$8)
+($F165*'fnd base rates'!G$9)
+($G165*'fnd base rates'!G$10)
+($H165*'fnd base rates'!G$11)
+($I165*'fnd base rates'!G$12)
+($J165*'fnd base rates'!G$13)
+($K165*'fnd base rates'!G$14)
+($M165*'fnd base rates'!G$16)
+($N165*'fnd base rates'!G$17)
+($O165*'fnd base rates'!G$18)
+($P165*VLOOKUP($S165+12,rate_basefnd,7)))
*$R165</f>
        <v>20190.375105199997</v>
      </c>
      <c r="Z165" s="68">
        <f>(($D165*'fnd base rates'!H$7)
+($E165*'fnd base rates'!H$8)
+($F165*'fnd base rates'!H$9)
+($G165*'fnd base rates'!H$10)
+($H165*'fnd base rates'!H$11)
+($I165*'fnd base rates'!H$12)
+($J165*'fnd base rates'!H$13)
+($K165*'fnd base rates'!H$14)
+($M165*'fnd base rates'!H$16)
+($N165*'fnd base rates'!H$17)
+($O165*'fnd base rates'!H$18)
+($P165*VLOOKUP($S165+12,rate_basefnd,8)))</f>
        <v>60942.847999999991</v>
      </c>
      <c r="AA165" s="68">
        <f>(($D165*'fnd base rates'!I$7)
+($E165*'fnd base rates'!I$8)
+($F165*'fnd base rates'!I$9)
+($G165*'fnd base rates'!I$10)
+($H165*'fnd base rates'!I$11)
+($I165*'fnd base rates'!I$12)
+($J165*'fnd base rates'!I$13)
+($K165*'fnd base rates'!I$14)
+($M165*'fnd base rates'!I$16)
+($N165*'fnd base rates'!I$17)
+($O165*'fnd base rates'!I$18)
+($P165*VLOOKUP($S165+12,rate_basefnd,9)))
*$R165</f>
        <v>41311.788499999995</v>
      </c>
      <c r="AB165" s="68">
        <f>(($D165*'fnd base rates'!J$7)
+($E165*'fnd base rates'!J$8)
+($F165*'fnd base rates'!J$9)
+($G165*'fnd base rates'!J$10)
+($H165*'fnd base rates'!J$11)
+($I165*'fnd base rates'!J$12)
+($J165*'fnd base rates'!J$13)
+($K165*'fnd base rates'!J$14)
+($M165*'fnd base rates'!J$16)
+($N165*'fnd base rates'!J$17)
+($O165*'fnd base rates'!J$18)
+($P165*VLOOKUP($S165+12,rate_basefnd,10)))
*$R165</f>
        <v>61775.509539999999</v>
      </c>
      <c r="AC165" s="68">
        <f>(($D165*'fnd base rates'!K$7)
+($E165*'fnd base rates'!K$8)
+($F165*'fnd base rates'!K$9)
+($G165*'fnd base rates'!K$10)
+($H165*'fnd base rates'!K$11)
+($I165*'fnd base rates'!K$12)
+($J165*'fnd base rates'!K$13)
+($K165*'fnd base rates'!K$14)
+($M165*'fnd base rates'!K$16)
+($N165*'fnd base rates'!K$17)
+($O165*'fnd base rates'!K$18)
+($P165*VLOOKUP($S165+12,rate_basefnd,11)))
*$R165</f>
        <v>102884.753448</v>
      </c>
      <c r="AD165" s="68">
        <f>(($D165*'fnd base rates'!L$7)
+($E165*'fnd base rates'!L$8)
+($F165*'fnd base rates'!L$9)
+($G165*'fnd base rates'!L$10)
+($H165*'fnd base rates'!L$11)
+($I165*'fnd base rates'!L$12)
+($J165*'fnd base rates'!L$13)
+($K165*'fnd base rates'!L$14)
+($M165*'fnd base rates'!L$16)
+($N165*'fnd base rates'!L$17)
+($O165*'fnd base rates'!L$18)
+($P165*VLOOKUP($S165+12,rate_basefnd,12)))</f>
        <v>197572.4376</v>
      </c>
      <c r="AE165" s="68">
        <f>(($D165*'fnd base rates'!M$7)
+($E165*'fnd base rates'!M$8)
+($F165*'fnd base rates'!M$9)
+($G165*'fnd base rates'!M$10)
+($H165*'fnd base rates'!M$11)
+($I165*'fnd base rates'!M$12)
+($J165*'fnd base rates'!M$13)
+($K165*'fnd base rates'!M$14)
+($M165*'fnd base rates'!M$16)
+($N165*'fnd base rates'!M$17)
+($O165*'fnd base rates'!M$18)
+($P165*VLOOKUP($S165+12,rate_basefnd,13)))</f>
        <v>0</v>
      </c>
      <c r="AF165" s="3">
        <f t="shared" si="29"/>
        <v>1189285.7029255999</v>
      </c>
      <c r="AH165" s="205">
        <f t="shared" si="30"/>
        <v>430170064</v>
      </c>
      <c r="AI165" s="3" t="str">
        <f t="shared" si="34"/>
        <v>430</v>
      </c>
      <c r="AJ165" s="1" t="str">
        <f t="shared" si="35"/>
        <v>170</v>
      </c>
      <c r="AK165" s="1" t="str">
        <f t="shared" si="36"/>
        <v>064</v>
      </c>
      <c r="AL165" s="3">
        <f t="shared" si="31"/>
        <v>1</v>
      </c>
      <c r="AM165" s="3">
        <f t="shared" si="41"/>
        <v>77</v>
      </c>
      <c r="AN165" s="3">
        <f t="shared" si="37"/>
        <v>1189285.7029255999</v>
      </c>
      <c r="AO165" s="3">
        <f t="shared" si="38"/>
        <v>15445</v>
      </c>
      <c r="AP165" s="3">
        <f t="shared" si="32"/>
        <v>-4959</v>
      </c>
      <c r="AQ165" s="3">
        <v>20404</v>
      </c>
      <c r="AS165" s="68"/>
      <c r="AT165" s="68"/>
      <c r="AX165" s="4">
        <f t="shared" si="39"/>
        <v>0</v>
      </c>
      <c r="AZ165" s="4">
        <f t="shared" si="40"/>
        <v>0</v>
      </c>
      <c r="BB165" s="4"/>
    </row>
    <row r="166" spans="1:54" s="3" customFormat="1">
      <c r="A166" s="205" t="str">
        <f t="shared" si="33"/>
        <v>430</v>
      </c>
      <c r="B166" s="1">
        <v>430170100</v>
      </c>
      <c r="C166" s="7" t="s">
        <v>41</v>
      </c>
      <c r="D166" s="8">
        <f>'fnd enro'!D166</f>
        <v>0</v>
      </c>
      <c r="E166" s="8">
        <f>'fnd enro'!E166</f>
        <v>0</v>
      </c>
      <c r="F166" s="8">
        <f>'fnd enro'!F166</f>
        <v>0</v>
      </c>
      <c r="G166" s="8">
        <f>'fnd enro'!G166</f>
        <v>0</v>
      </c>
      <c r="H166" s="8">
        <f>'fnd enro'!H166</f>
        <v>0</v>
      </c>
      <c r="I166" s="8">
        <f>'fnd enro'!I166</f>
        <v>3</v>
      </c>
      <c r="J166" s="8">
        <f>'fnd enro'!J166</f>
        <v>0</v>
      </c>
      <c r="K166" s="9">
        <f>'fnd enro'!K166</f>
        <v>0.12</v>
      </c>
      <c r="L166" s="8">
        <f>'fnd enro'!L166</f>
        <v>0</v>
      </c>
      <c r="M166" s="8">
        <f>'fnd enro'!M166</f>
        <v>0</v>
      </c>
      <c r="N166" s="8">
        <f>'fnd enro'!N166</f>
        <v>0</v>
      </c>
      <c r="O166" s="8">
        <f>'fnd enro'!O166</f>
        <v>0</v>
      </c>
      <c r="P166" s="8">
        <f>'fnd enro'!P166</f>
        <v>0</v>
      </c>
      <c r="Q166" s="8">
        <f>'fnd enro'!R166</f>
        <v>3</v>
      </c>
      <c r="R166" s="9">
        <f t="shared" si="28"/>
        <v>1.0189999999999999</v>
      </c>
      <c r="S166" s="8">
        <f>VALUE('fnd enro'!Q166)</f>
        <v>10</v>
      </c>
      <c r="T166" s="1"/>
      <c r="U166" s="68">
        <f>(($D166*'fnd base rates'!C$7)
+($E166*'fnd base rates'!C$8)
+($F166*'fnd base rates'!C$9)
+($G166*'fnd base rates'!C$10)
+($H166*'fnd base rates'!C$11)
+($I166*'fnd base rates'!C$12)
+($J166*'fnd base rates'!C$13)
+($K166*'fnd base rates'!C$14)
+($M166*'fnd base rates'!C$16)
+($N166*'fnd base rates'!C$17)
+($O166*'fnd base rates'!C$18)
+($P166*VLOOKUP($S166+12,rate_basefnd,3)))
*$R166</f>
        <v>1833.1642883999998</v>
      </c>
      <c r="V166" s="68">
        <f>(($D166*'fnd base rates'!D$7)
+($E166*'fnd base rates'!D$8)
+($F166*'fnd base rates'!D$9)
+($G166*'fnd base rates'!D$10)
+($H166*'fnd base rates'!D$11)
+($I166*'fnd base rates'!D$12)
+($J166*'fnd base rates'!D$13)
+($K166*'fnd base rates'!D$14)
+($M166*'fnd base rates'!D$16)
+($N166*'fnd base rates'!D$17)
+($O166*'fnd base rates'!D$18)
+($P166*VLOOKUP($S166+12,rate_basefnd,4)))
*$R166</f>
        <v>2594.59818</v>
      </c>
      <c r="W166" s="68">
        <f>(($D166*'fnd base rates'!E$7)
+($E166*'fnd base rates'!E$8)
+($F166*'fnd base rates'!E$9)
+($G166*'fnd base rates'!E$10)
+($H166*'fnd base rates'!E$11)
+($I166*'fnd base rates'!E$12)
+($J166*'fnd base rates'!E$13)
+($K166*'fnd base rates'!E$14)
+($M166*'fnd base rates'!E$16)
+($N166*'fnd base rates'!E$17)
+($O166*'fnd base rates'!E$18)
+($P166*VLOOKUP($S166+12,rate_basefnd,5)))
*$R166</f>
        <v>16704.398115599997</v>
      </c>
      <c r="X166" s="68">
        <f>(($D166*'fnd base rates'!F$7)
+($E166*'fnd base rates'!F$8)
+($F166*'fnd base rates'!F$9)
+($G166*'fnd base rates'!F$10)
+($H166*'fnd base rates'!F$11)
+($I166*'fnd base rates'!F$12)
+($J166*'fnd base rates'!F$13)
+($K166*'fnd base rates'!F$14)
+($M166*'fnd base rates'!F$16)
+($N166*'fnd base rates'!F$17)
+($O166*'fnd base rates'!F$18)
+($P166*VLOOKUP($S166+12,rate_basefnd,6)))
*$R166</f>
        <v>3050.4360095999996</v>
      </c>
      <c r="Y166" s="68">
        <f>(($D166*'fnd base rates'!G$7)
+($E166*'fnd base rates'!G$8)
+($F166*'fnd base rates'!G$9)
+($G166*'fnd base rates'!G$10)
+($H166*'fnd base rates'!G$11)
+($I166*'fnd base rates'!G$12)
+($J166*'fnd base rates'!G$13)
+($K166*'fnd base rates'!G$14)
+($M166*'fnd base rates'!G$16)
+($N166*'fnd base rates'!G$17)
+($O166*'fnd base rates'!G$18)
+($P166*VLOOKUP($S166+12,rate_basefnd,7)))
*$R166</f>
        <v>557.99543279999989</v>
      </c>
      <c r="Z166" s="68">
        <f>(($D166*'fnd base rates'!H$7)
+($E166*'fnd base rates'!H$8)
+($F166*'fnd base rates'!H$9)
+($G166*'fnd base rates'!H$10)
+($H166*'fnd base rates'!H$11)
+($I166*'fnd base rates'!H$12)
+($J166*'fnd base rates'!H$13)
+($K166*'fnd base rates'!H$14)
+($M166*'fnd base rates'!H$16)
+($N166*'fnd base rates'!H$17)
+($O166*'fnd base rates'!H$18)
+($P166*VLOOKUP($S166+12,rate_basefnd,8)))</f>
        <v>2757.7920000000004</v>
      </c>
      <c r="AA166" s="68">
        <f>(($D166*'fnd base rates'!I$7)
+($E166*'fnd base rates'!I$8)
+($F166*'fnd base rates'!I$9)
+($G166*'fnd base rates'!I$10)
+($H166*'fnd base rates'!I$11)
+($I166*'fnd base rates'!I$12)
+($J166*'fnd base rates'!I$13)
+($K166*'fnd base rates'!I$14)
+($M166*'fnd base rates'!I$16)
+($N166*'fnd base rates'!I$17)
+($O166*'fnd base rates'!I$18)
+($P166*VLOOKUP($S166+12,rate_basefnd,9)))
*$R166</f>
        <v>1444.4936399999999</v>
      </c>
      <c r="AB166" s="68">
        <f>(($D166*'fnd base rates'!J$7)
+($E166*'fnd base rates'!J$8)
+($F166*'fnd base rates'!J$9)
+($G166*'fnd base rates'!J$10)
+($H166*'fnd base rates'!J$11)
+($I166*'fnd base rates'!J$12)
+($J166*'fnd base rates'!J$13)
+($K166*'fnd base rates'!J$14)
+($M166*'fnd base rates'!J$16)
+($N166*'fnd base rates'!J$17)
+($O166*'fnd base rates'!J$18)
+($P166*VLOOKUP($S166+12,rate_basefnd,10)))
*$R166</f>
        <v>1945.7499299999999</v>
      </c>
      <c r="AC166" s="68">
        <f>(($D166*'fnd base rates'!K$7)
+($E166*'fnd base rates'!K$8)
+($F166*'fnd base rates'!K$9)
+($G166*'fnd base rates'!K$10)
+($H166*'fnd base rates'!K$11)
+($I166*'fnd base rates'!K$12)
+($J166*'fnd base rates'!K$13)
+($K166*'fnd base rates'!K$14)
+($M166*'fnd base rates'!K$16)
+($N166*'fnd base rates'!K$17)
+($O166*'fnd base rates'!K$18)
+($P166*VLOOKUP($S166+12,rate_basefnd,11)))
*$R166</f>
        <v>3915.6685019999995</v>
      </c>
      <c r="AD166" s="68">
        <f>(($D166*'fnd base rates'!L$7)
+($E166*'fnd base rates'!L$8)
+($F166*'fnd base rates'!L$9)
+($G166*'fnd base rates'!L$10)
+($H166*'fnd base rates'!L$11)
+($I166*'fnd base rates'!L$12)
+($J166*'fnd base rates'!L$13)
+($K166*'fnd base rates'!L$14)
+($M166*'fnd base rates'!L$16)
+($N166*'fnd base rates'!L$17)
+($O166*'fnd base rates'!L$18)
+($P166*VLOOKUP($S166+12,rate_basefnd,12)))</f>
        <v>6498.7163999999993</v>
      </c>
      <c r="AE166" s="68">
        <f>(($D166*'fnd base rates'!M$7)
+($E166*'fnd base rates'!M$8)
+($F166*'fnd base rates'!M$9)
+($G166*'fnd base rates'!M$10)
+($H166*'fnd base rates'!M$11)
+($I166*'fnd base rates'!M$12)
+($J166*'fnd base rates'!M$13)
+($K166*'fnd base rates'!M$14)
+($M166*'fnd base rates'!M$16)
+($N166*'fnd base rates'!M$17)
+($O166*'fnd base rates'!M$18)
+($P166*VLOOKUP($S166+12,rate_basefnd,13)))</f>
        <v>0</v>
      </c>
      <c r="AF166" s="3">
        <f t="shared" si="29"/>
        <v>41303.012498399992</v>
      </c>
      <c r="AH166" s="205">
        <f t="shared" si="30"/>
        <v>430170100</v>
      </c>
      <c r="AI166" s="3" t="str">
        <f t="shared" si="34"/>
        <v>430</v>
      </c>
      <c r="AJ166" s="1" t="str">
        <f t="shared" si="35"/>
        <v>170</v>
      </c>
      <c r="AK166" s="1" t="str">
        <f t="shared" si="36"/>
        <v>100</v>
      </c>
      <c r="AL166" s="3">
        <f t="shared" si="31"/>
        <v>1</v>
      </c>
      <c r="AM166" s="3">
        <f t="shared" si="41"/>
        <v>3</v>
      </c>
      <c r="AN166" s="3">
        <f t="shared" si="37"/>
        <v>41303.012498399992</v>
      </c>
      <c r="AO166" s="3">
        <f t="shared" si="38"/>
        <v>13768</v>
      </c>
      <c r="AP166" s="3">
        <f t="shared" si="32"/>
        <v>-3739</v>
      </c>
      <c r="AQ166" s="3">
        <v>17507</v>
      </c>
      <c r="AS166" s="68"/>
      <c r="AT166" s="68"/>
      <c r="AX166" s="4">
        <f t="shared" si="39"/>
        <v>0</v>
      </c>
      <c r="AZ166" s="4">
        <f t="shared" si="40"/>
        <v>0</v>
      </c>
      <c r="BB166" s="4"/>
    </row>
    <row r="167" spans="1:54" s="3" customFormat="1">
      <c r="A167" s="205" t="str">
        <f t="shared" si="33"/>
        <v>430</v>
      </c>
      <c r="B167" s="1">
        <v>430170101</v>
      </c>
      <c r="C167" s="7" t="s">
        <v>41</v>
      </c>
      <c r="D167" s="8">
        <f>'fnd enro'!D167</f>
        <v>0</v>
      </c>
      <c r="E167" s="8">
        <f>'fnd enro'!E167</f>
        <v>0</v>
      </c>
      <c r="F167" s="8">
        <f>'fnd enro'!F167</f>
        <v>0</v>
      </c>
      <c r="G167" s="8">
        <f>'fnd enro'!G167</f>
        <v>0</v>
      </c>
      <c r="H167" s="8">
        <f>'fnd enro'!H167</f>
        <v>0</v>
      </c>
      <c r="I167" s="8">
        <f>'fnd enro'!I167</f>
        <v>2</v>
      </c>
      <c r="J167" s="8">
        <f>'fnd enro'!J167</f>
        <v>0</v>
      </c>
      <c r="K167" s="9">
        <f>'fnd enro'!K167</f>
        <v>0.08</v>
      </c>
      <c r="L167" s="8">
        <f>'fnd enro'!L167</f>
        <v>0</v>
      </c>
      <c r="M167" s="8">
        <f>'fnd enro'!M167</f>
        <v>0</v>
      </c>
      <c r="N167" s="8">
        <f>'fnd enro'!N167</f>
        <v>0</v>
      </c>
      <c r="O167" s="8">
        <f>'fnd enro'!O167</f>
        <v>0</v>
      </c>
      <c r="P167" s="8">
        <f>'fnd enro'!P167</f>
        <v>0</v>
      </c>
      <c r="Q167" s="8">
        <f>'fnd enro'!R167</f>
        <v>2</v>
      </c>
      <c r="R167" s="9">
        <f t="shared" si="28"/>
        <v>1.0189999999999999</v>
      </c>
      <c r="S167" s="8">
        <f>VALUE('fnd enro'!Q167)</f>
        <v>4</v>
      </c>
      <c r="T167" s="1"/>
      <c r="U167" s="68">
        <f>(($D167*'fnd base rates'!C$7)
+($E167*'fnd base rates'!C$8)
+($F167*'fnd base rates'!C$9)
+($G167*'fnd base rates'!C$10)
+($H167*'fnd base rates'!C$11)
+($I167*'fnd base rates'!C$12)
+($J167*'fnd base rates'!C$13)
+($K167*'fnd base rates'!C$14)
+($M167*'fnd base rates'!C$16)
+($N167*'fnd base rates'!C$17)
+($O167*'fnd base rates'!C$18)
+($P167*VLOOKUP($S167+12,rate_basefnd,3)))
*$R167</f>
        <v>1222.1095255999999</v>
      </c>
      <c r="V167" s="68">
        <f>(($D167*'fnd base rates'!D$7)
+($E167*'fnd base rates'!D$8)
+($F167*'fnd base rates'!D$9)
+($G167*'fnd base rates'!D$10)
+($H167*'fnd base rates'!D$11)
+($I167*'fnd base rates'!D$12)
+($J167*'fnd base rates'!D$13)
+($K167*'fnd base rates'!D$14)
+($M167*'fnd base rates'!D$16)
+($N167*'fnd base rates'!D$17)
+($O167*'fnd base rates'!D$18)
+($P167*VLOOKUP($S167+12,rate_basefnd,4)))
*$R167</f>
        <v>1729.7321199999999</v>
      </c>
      <c r="W167" s="68">
        <f>(($D167*'fnd base rates'!E$7)
+($E167*'fnd base rates'!E$8)
+($F167*'fnd base rates'!E$9)
+($G167*'fnd base rates'!E$10)
+($H167*'fnd base rates'!E$11)
+($I167*'fnd base rates'!E$12)
+($J167*'fnd base rates'!E$13)
+($K167*'fnd base rates'!E$14)
+($M167*'fnd base rates'!E$16)
+($N167*'fnd base rates'!E$17)
+($O167*'fnd base rates'!E$18)
+($P167*VLOOKUP($S167+12,rate_basefnd,5)))
*$R167</f>
        <v>11136.265410399998</v>
      </c>
      <c r="X167" s="68">
        <f>(($D167*'fnd base rates'!F$7)
+($E167*'fnd base rates'!F$8)
+($F167*'fnd base rates'!F$9)
+($G167*'fnd base rates'!F$10)
+($H167*'fnd base rates'!F$11)
+($I167*'fnd base rates'!F$12)
+($J167*'fnd base rates'!F$13)
+($K167*'fnd base rates'!F$14)
+($M167*'fnd base rates'!F$16)
+($N167*'fnd base rates'!F$17)
+($O167*'fnd base rates'!F$18)
+($P167*VLOOKUP($S167+12,rate_basefnd,6)))
*$R167</f>
        <v>2033.6240063999996</v>
      </c>
      <c r="Y167" s="68">
        <f>(($D167*'fnd base rates'!G$7)
+($E167*'fnd base rates'!G$8)
+($F167*'fnd base rates'!G$9)
+($G167*'fnd base rates'!G$10)
+($H167*'fnd base rates'!G$11)
+($I167*'fnd base rates'!G$12)
+($J167*'fnd base rates'!G$13)
+($K167*'fnd base rates'!G$14)
+($M167*'fnd base rates'!G$16)
+($N167*'fnd base rates'!G$17)
+($O167*'fnd base rates'!G$18)
+($P167*VLOOKUP($S167+12,rate_basefnd,7)))
*$R167</f>
        <v>371.99695519999995</v>
      </c>
      <c r="Z167" s="68">
        <f>(($D167*'fnd base rates'!H$7)
+($E167*'fnd base rates'!H$8)
+($F167*'fnd base rates'!H$9)
+($G167*'fnd base rates'!H$10)
+($H167*'fnd base rates'!H$11)
+($I167*'fnd base rates'!H$12)
+($J167*'fnd base rates'!H$13)
+($K167*'fnd base rates'!H$14)
+($M167*'fnd base rates'!H$16)
+($N167*'fnd base rates'!H$17)
+($O167*'fnd base rates'!H$18)
+($P167*VLOOKUP($S167+12,rate_basefnd,8)))</f>
        <v>1838.528</v>
      </c>
      <c r="AA167" s="68">
        <f>(($D167*'fnd base rates'!I$7)
+($E167*'fnd base rates'!I$8)
+($F167*'fnd base rates'!I$9)
+($G167*'fnd base rates'!I$10)
+($H167*'fnd base rates'!I$11)
+($I167*'fnd base rates'!I$12)
+($J167*'fnd base rates'!I$13)
+($K167*'fnd base rates'!I$14)
+($M167*'fnd base rates'!I$16)
+($N167*'fnd base rates'!I$17)
+($O167*'fnd base rates'!I$18)
+($P167*VLOOKUP($S167+12,rate_basefnd,9)))
*$R167</f>
        <v>962.9957599999999</v>
      </c>
      <c r="AB167" s="68">
        <f>(($D167*'fnd base rates'!J$7)
+($E167*'fnd base rates'!J$8)
+($F167*'fnd base rates'!J$9)
+($G167*'fnd base rates'!J$10)
+($H167*'fnd base rates'!J$11)
+($I167*'fnd base rates'!J$12)
+($J167*'fnd base rates'!J$13)
+($K167*'fnd base rates'!J$14)
+($M167*'fnd base rates'!J$16)
+($N167*'fnd base rates'!J$17)
+($O167*'fnd base rates'!J$18)
+($P167*VLOOKUP($S167+12,rate_basefnd,10)))
*$R167</f>
        <v>1297.16662</v>
      </c>
      <c r="AC167" s="68">
        <f>(($D167*'fnd base rates'!K$7)
+($E167*'fnd base rates'!K$8)
+($F167*'fnd base rates'!K$9)
+($G167*'fnd base rates'!K$10)
+($H167*'fnd base rates'!K$11)
+($I167*'fnd base rates'!K$12)
+($J167*'fnd base rates'!K$13)
+($K167*'fnd base rates'!K$14)
+($M167*'fnd base rates'!K$16)
+($N167*'fnd base rates'!K$17)
+($O167*'fnd base rates'!K$18)
+($P167*VLOOKUP($S167+12,rate_basefnd,11)))
*$R167</f>
        <v>2610.4456679999998</v>
      </c>
      <c r="AD167" s="68">
        <f>(($D167*'fnd base rates'!L$7)
+($E167*'fnd base rates'!L$8)
+($F167*'fnd base rates'!L$9)
+($G167*'fnd base rates'!L$10)
+($H167*'fnd base rates'!L$11)
+($I167*'fnd base rates'!L$12)
+($J167*'fnd base rates'!L$13)
+($K167*'fnd base rates'!L$14)
+($M167*'fnd base rates'!L$16)
+($N167*'fnd base rates'!L$17)
+($O167*'fnd base rates'!L$18)
+($P167*VLOOKUP($S167+12,rate_basefnd,12)))</f>
        <v>4332.4776000000002</v>
      </c>
      <c r="AE167" s="68">
        <f>(($D167*'fnd base rates'!M$7)
+($E167*'fnd base rates'!M$8)
+($F167*'fnd base rates'!M$9)
+($G167*'fnd base rates'!M$10)
+($H167*'fnd base rates'!M$11)
+($I167*'fnd base rates'!M$12)
+($J167*'fnd base rates'!M$13)
+($K167*'fnd base rates'!M$14)
+($M167*'fnd base rates'!M$16)
+($N167*'fnd base rates'!M$17)
+($O167*'fnd base rates'!M$18)
+($P167*VLOOKUP($S167+12,rate_basefnd,13)))</f>
        <v>0</v>
      </c>
      <c r="AF167" s="3">
        <f t="shared" si="29"/>
        <v>27535.341665599997</v>
      </c>
      <c r="AH167" s="205">
        <f t="shared" si="30"/>
        <v>430170101</v>
      </c>
      <c r="AI167" s="3" t="str">
        <f t="shared" si="34"/>
        <v>430</v>
      </c>
      <c r="AJ167" s="1" t="str">
        <f t="shared" si="35"/>
        <v>170</v>
      </c>
      <c r="AK167" s="1" t="str">
        <f t="shared" si="36"/>
        <v>101</v>
      </c>
      <c r="AL167" s="3">
        <f t="shared" si="31"/>
        <v>1</v>
      </c>
      <c r="AM167" s="3">
        <f t="shared" si="41"/>
        <v>2</v>
      </c>
      <c r="AN167" s="3">
        <f t="shared" si="37"/>
        <v>27535.341665599997</v>
      </c>
      <c r="AO167" s="3">
        <f t="shared" si="38"/>
        <v>13768</v>
      </c>
      <c r="AP167" s="3">
        <f t="shared" si="32"/>
        <v>-4060</v>
      </c>
      <c r="AQ167" s="3">
        <v>17828</v>
      </c>
      <c r="AS167" s="68"/>
      <c r="AT167" s="68"/>
      <c r="AX167" s="4">
        <f t="shared" si="39"/>
        <v>0</v>
      </c>
      <c r="AZ167" s="4">
        <f t="shared" si="40"/>
        <v>0</v>
      </c>
      <c r="BB167" s="4"/>
    </row>
    <row r="168" spans="1:54" s="3" customFormat="1">
      <c r="A168" s="205" t="str">
        <f t="shared" si="33"/>
        <v>430</v>
      </c>
      <c r="B168" s="1">
        <v>430170110</v>
      </c>
      <c r="C168" s="7" t="s">
        <v>41</v>
      </c>
      <c r="D168" s="8">
        <f>'fnd enro'!D168</f>
        <v>0</v>
      </c>
      <c r="E168" s="8">
        <f>'fnd enro'!E168</f>
        <v>0</v>
      </c>
      <c r="F168" s="8">
        <f>'fnd enro'!F168</f>
        <v>0</v>
      </c>
      <c r="G168" s="8">
        <f>'fnd enro'!G168</f>
        <v>0</v>
      </c>
      <c r="H168" s="8">
        <f>'fnd enro'!H168</f>
        <v>1</v>
      </c>
      <c r="I168" s="8">
        <f>'fnd enro'!I168</f>
        <v>3</v>
      </c>
      <c r="J168" s="8">
        <f>'fnd enro'!J168</f>
        <v>0</v>
      </c>
      <c r="K168" s="9">
        <f>'fnd enro'!K168</f>
        <v>0.16</v>
      </c>
      <c r="L168" s="8">
        <f>'fnd enro'!L168</f>
        <v>0</v>
      </c>
      <c r="M168" s="8">
        <f>'fnd enro'!M168</f>
        <v>0</v>
      </c>
      <c r="N168" s="8">
        <f>'fnd enro'!N168</f>
        <v>0</v>
      </c>
      <c r="O168" s="8">
        <f>'fnd enro'!O168</f>
        <v>0</v>
      </c>
      <c r="P168" s="8">
        <f>'fnd enro'!P168</f>
        <v>0</v>
      </c>
      <c r="Q168" s="8">
        <f>'fnd enro'!R168</f>
        <v>4</v>
      </c>
      <c r="R168" s="9">
        <f t="shared" si="28"/>
        <v>1.0189999999999999</v>
      </c>
      <c r="S168" s="8">
        <f>VALUE('fnd enro'!Q168)</f>
        <v>4</v>
      </c>
      <c r="T168" s="1"/>
      <c r="U168" s="68">
        <f>(($D168*'fnd base rates'!C$7)
+($E168*'fnd base rates'!C$8)
+($F168*'fnd base rates'!C$9)
+($G168*'fnd base rates'!C$10)
+($H168*'fnd base rates'!C$11)
+($I168*'fnd base rates'!C$12)
+($J168*'fnd base rates'!C$13)
+($K168*'fnd base rates'!C$14)
+($M168*'fnd base rates'!C$16)
+($N168*'fnd base rates'!C$17)
+($O168*'fnd base rates'!C$18)
+($P168*VLOOKUP($S168+12,rate_basefnd,3)))
*$R168</f>
        <v>2444.2190511999997</v>
      </c>
      <c r="V168" s="68">
        <f>(($D168*'fnd base rates'!D$7)
+($E168*'fnd base rates'!D$8)
+($F168*'fnd base rates'!D$9)
+($G168*'fnd base rates'!D$10)
+($H168*'fnd base rates'!D$11)
+($I168*'fnd base rates'!D$12)
+($J168*'fnd base rates'!D$13)
+($K168*'fnd base rates'!D$14)
+($M168*'fnd base rates'!D$16)
+($N168*'fnd base rates'!D$17)
+($O168*'fnd base rates'!D$18)
+($P168*VLOOKUP($S168+12,rate_basefnd,4)))
*$R168</f>
        <v>3459.4642399999998</v>
      </c>
      <c r="W168" s="68">
        <f>(($D168*'fnd base rates'!E$7)
+($E168*'fnd base rates'!E$8)
+($F168*'fnd base rates'!E$9)
+($G168*'fnd base rates'!E$10)
+($H168*'fnd base rates'!E$11)
+($I168*'fnd base rates'!E$12)
+($J168*'fnd base rates'!E$13)
+($K168*'fnd base rates'!E$14)
+($M168*'fnd base rates'!E$16)
+($N168*'fnd base rates'!E$17)
+($O168*'fnd base rates'!E$18)
+($P168*VLOOKUP($S168+12,rate_basefnd,5)))
*$R168</f>
        <v>20630.330800799999</v>
      </c>
      <c r="X168" s="68">
        <f>(($D168*'fnd base rates'!F$7)
+($E168*'fnd base rates'!F$8)
+($F168*'fnd base rates'!F$9)
+($G168*'fnd base rates'!F$10)
+($H168*'fnd base rates'!F$11)
+($I168*'fnd base rates'!F$12)
+($J168*'fnd base rates'!F$13)
+($K168*'fnd base rates'!F$14)
+($M168*'fnd base rates'!F$16)
+($N168*'fnd base rates'!F$17)
+($O168*'fnd base rates'!F$18)
+($P168*VLOOKUP($S168+12,rate_basefnd,6)))
*$R168</f>
        <v>4189.8948528000001</v>
      </c>
      <c r="Y168" s="68">
        <f>(($D168*'fnd base rates'!G$7)
+($E168*'fnd base rates'!G$8)
+($F168*'fnd base rates'!G$9)
+($G168*'fnd base rates'!G$10)
+($H168*'fnd base rates'!G$11)
+($I168*'fnd base rates'!G$12)
+($J168*'fnd base rates'!G$13)
+($K168*'fnd base rates'!G$14)
+($M168*'fnd base rates'!G$16)
+($N168*'fnd base rates'!G$17)
+($O168*'fnd base rates'!G$18)
+($P168*VLOOKUP($S168+12,rate_basefnd,7)))
*$R168</f>
        <v>749.15005039999983</v>
      </c>
      <c r="Z168" s="68">
        <f>(($D168*'fnd base rates'!H$7)
+($E168*'fnd base rates'!H$8)
+($F168*'fnd base rates'!H$9)
+($G168*'fnd base rates'!H$10)
+($H168*'fnd base rates'!H$11)
+($I168*'fnd base rates'!H$12)
+($J168*'fnd base rates'!H$13)
+($K168*'fnd base rates'!H$14)
+($M168*'fnd base rates'!H$16)
+($N168*'fnd base rates'!H$17)
+($O168*'fnd base rates'!H$18)
+($P168*VLOOKUP($S168+12,rate_basefnd,8)))</f>
        <v>3339.096</v>
      </c>
      <c r="AA168" s="68">
        <f>(($D168*'fnd base rates'!I$7)
+($E168*'fnd base rates'!I$8)
+($F168*'fnd base rates'!I$9)
+($G168*'fnd base rates'!I$10)
+($H168*'fnd base rates'!I$11)
+($I168*'fnd base rates'!I$12)
+($J168*'fnd base rates'!I$13)
+($K168*'fnd base rates'!I$14)
+($M168*'fnd base rates'!I$16)
+($N168*'fnd base rates'!I$17)
+($O168*'fnd base rates'!I$18)
+($P168*VLOOKUP($S168+12,rate_basefnd,9)))
*$R168</f>
        <v>1906.2636799999998</v>
      </c>
      <c r="AB168" s="68">
        <f>(($D168*'fnd base rates'!J$7)
+($E168*'fnd base rates'!J$8)
+($F168*'fnd base rates'!J$9)
+($G168*'fnd base rates'!J$10)
+($H168*'fnd base rates'!J$11)
+($I168*'fnd base rates'!J$12)
+($J168*'fnd base rates'!J$13)
+($K168*'fnd base rates'!J$14)
+($M168*'fnd base rates'!J$16)
+($N168*'fnd base rates'!J$17)
+($O168*'fnd base rates'!J$18)
+($P168*VLOOKUP($S168+12,rate_basefnd,10)))
*$R168</f>
        <v>2227.0143099999996</v>
      </c>
      <c r="AC168" s="68">
        <f>(($D168*'fnd base rates'!K$7)
+($E168*'fnd base rates'!K$8)
+($F168*'fnd base rates'!K$9)
+($G168*'fnd base rates'!K$10)
+($H168*'fnd base rates'!K$11)
+($I168*'fnd base rates'!K$12)
+($J168*'fnd base rates'!K$13)
+($K168*'fnd base rates'!K$14)
+($M168*'fnd base rates'!K$16)
+($N168*'fnd base rates'!K$17)
+($O168*'fnd base rates'!K$18)
+($P168*VLOOKUP($S168+12,rate_basefnd,11)))
*$R168</f>
        <v>5257.1779259999994</v>
      </c>
      <c r="AD168" s="68">
        <f>(($D168*'fnd base rates'!L$7)
+($E168*'fnd base rates'!L$8)
+($F168*'fnd base rates'!L$9)
+($G168*'fnd base rates'!L$10)
+($H168*'fnd base rates'!L$11)
+($I168*'fnd base rates'!L$12)
+($J168*'fnd base rates'!L$13)
+($K168*'fnd base rates'!L$14)
+($M168*'fnd base rates'!L$16)
+($N168*'fnd base rates'!L$17)
+($O168*'fnd base rates'!L$18)
+($P168*VLOOKUP($S168+12,rate_basefnd,12)))</f>
        <v>8927.3751999999986</v>
      </c>
      <c r="AE168" s="68">
        <f>(($D168*'fnd base rates'!M$7)
+($E168*'fnd base rates'!M$8)
+($F168*'fnd base rates'!M$9)
+($G168*'fnd base rates'!M$10)
+($H168*'fnd base rates'!M$11)
+($I168*'fnd base rates'!M$12)
+($J168*'fnd base rates'!M$13)
+($K168*'fnd base rates'!M$14)
+($M168*'fnd base rates'!M$16)
+($N168*'fnd base rates'!M$17)
+($O168*'fnd base rates'!M$18)
+($P168*VLOOKUP($S168+12,rate_basefnd,13)))</f>
        <v>0</v>
      </c>
      <c r="AF168" s="3">
        <f t="shared" si="29"/>
        <v>53129.986111199993</v>
      </c>
      <c r="AH168" s="205">
        <f t="shared" si="30"/>
        <v>430170110</v>
      </c>
      <c r="AI168" s="3" t="str">
        <f t="shared" si="34"/>
        <v>430</v>
      </c>
      <c r="AJ168" s="1" t="str">
        <f t="shared" si="35"/>
        <v>170</v>
      </c>
      <c r="AK168" s="1" t="str">
        <f t="shared" si="36"/>
        <v>110</v>
      </c>
      <c r="AL168" s="3">
        <f t="shared" si="31"/>
        <v>1</v>
      </c>
      <c r="AM168" s="3">
        <f t="shared" si="41"/>
        <v>4</v>
      </c>
      <c r="AN168" s="3">
        <f t="shared" si="37"/>
        <v>53129.986111199993</v>
      </c>
      <c r="AO168" s="3">
        <f t="shared" si="38"/>
        <v>13282</v>
      </c>
      <c r="AP168" s="3">
        <f t="shared" si="32"/>
        <v>-3083</v>
      </c>
      <c r="AQ168" s="3">
        <v>16365</v>
      </c>
      <c r="AS168" s="68"/>
      <c r="AT168" s="68"/>
      <c r="AX168" s="4">
        <f t="shared" si="39"/>
        <v>0</v>
      </c>
      <c r="AZ168" s="4">
        <f t="shared" si="40"/>
        <v>0</v>
      </c>
      <c r="BB168" s="4"/>
    </row>
    <row r="169" spans="1:54" s="3" customFormat="1">
      <c r="A169" s="205" t="str">
        <f t="shared" si="33"/>
        <v>430</v>
      </c>
      <c r="B169" s="1">
        <v>430170136</v>
      </c>
      <c r="C169" s="7" t="s">
        <v>41</v>
      </c>
      <c r="D169" s="8">
        <f>'fnd enro'!D169</f>
        <v>0</v>
      </c>
      <c r="E169" s="8">
        <f>'fnd enro'!E169</f>
        <v>0</v>
      </c>
      <c r="F169" s="8">
        <f>'fnd enro'!F169</f>
        <v>0</v>
      </c>
      <c r="G169" s="8">
        <f>'fnd enro'!G169</f>
        <v>0</v>
      </c>
      <c r="H169" s="8">
        <f>'fnd enro'!H169</f>
        <v>0</v>
      </c>
      <c r="I169" s="8">
        <f>'fnd enro'!I169</f>
        <v>2</v>
      </c>
      <c r="J169" s="8">
        <f>'fnd enro'!J169</f>
        <v>0</v>
      </c>
      <c r="K169" s="9">
        <f>'fnd enro'!K169</f>
        <v>0.08</v>
      </c>
      <c r="L169" s="8">
        <f>'fnd enro'!L169</f>
        <v>0</v>
      </c>
      <c r="M169" s="8">
        <f>'fnd enro'!M169</f>
        <v>0</v>
      </c>
      <c r="N169" s="8">
        <f>'fnd enro'!N169</f>
        <v>0</v>
      </c>
      <c r="O169" s="8">
        <f>'fnd enro'!O169</f>
        <v>0</v>
      </c>
      <c r="P169" s="8">
        <f>'fnd enro'!P169</f>
        <v>0</v>
      </c>
      <c r="Q169" s="8">
        <f>'fnd enro'!R169</f>
        <v>2</v>
      </c>
      <c r="R169" s="9">
        <f t="shared" si="28"/>
        <v>1.0189999999999999</v>
      </c>
      <c r="S169" s="8">
        <f>VALUE('fnd enro'!Q169)</f>
        <v>3</v>
      </c>
      <c r="T169" s="1"/>
      <c r="U169" s="68">
        <f>(($D169*'fnd base rates'!C$7)
+($E169*'fnd base rates'!C$8)
+($F169*'fnd base rates'!C$9)
+($G169*'fnd base rates'!C$10)
+($H169*'fnd base rates'!C$11)
+($I169*'fnd base rates'!C$12)
+($J169*'fnd base rates'!C$13)
+($K169*'fnd base rates'!C$14)
+($M169*'fnd base rates'!C$16)
+($N169*'fnd base rates'!C$17)
+($O169*'fnd base rates'!C$18)
+($P169*VLOOKUP($S169+12,rate_basefnd,3)))
*$R169</f>
        <v>1222.1095255999999</v>
      </c>
      <c r="V169" s="68">
        <f>(($D169*'fnd base rates'!D$7)
+($E169*'fnd base rates'!D$8)
+($F169*'fnd base rates'!D$9)
+($G169*'fnd base rates'!D$10)
+($H169*'fnd base rates'!D$11)
+($I169*'fnd base rates'!D$12)
+($J169*'fnd base rates'!D$13)
+($K169*'fnd base rates'!D$14)
+($M169*'fnd base rates'!D$16)
+($N169*'fnd base rates'!D$17)
+($O169*'fnd base rates'!D$18)
+($P169*VLOOKUP($S169+12,rate_basefnd,4)))
*$R169</f>
        <v>1729.7321199999999</v>
      </c>
      <c r="W169" s="68">
        <f>(($D169*'fnd base rates'!E$7)
+($E169*'fnd base rates'!E$8)
+($F169*'fnd base rates'!E$9)
+($G169*'fnd base rates'!E$10)
+($H169*'fnd base rates'!E$11)
+($I169*'fnd base rates'!E$12)
+($J169*'fnd base rates'!E$13)
+($K169*'fnd base rates'!E$14)
+($M169*'fnd base rates'!E$16)
+($N169*'fnd base rates'!E$17)
+($O169*'fnd base rates'!E$18)
+($P169*VLOOKUP($S169+12,rate_basefnd,5)))
*$R169</f>
        <v>11136.265410399998</v>
      </c>
      <c r="X169" s="68">
        <f>(($D169*'fnd base rates'!F$7)
+($E169*'fnd base rates'!F$8)
+($F169*'fnd base rates'!F$9)
+($G169*'fnd base rates'!F$10)
+($H169*'fnd base rates'!F$11)
+($I169*'fnd base rates'!F$12)
+($J169*'fnd base rates'!F$13)
+($K169*'fnd base rates'!F$14)
+($M169*'fnd base rates'!F$16)
+($N169*'fnd base rates'!F$17)
+($O169*'fnd base rates'!F$18)
+($P169*VLOOKUP($S169+12,rate_basefnd,6)))
*$R169</f>
        <v>2033.6240063999996</v>
      </c>
      <c r="Y169" s="68">
        <f>(($D169*'fnd base rates'!G$7)
+($E169*'fnd base rates'!G$8)
+($F169*'fnd base rates'!G$9)
+($G169*'fnd base rates'!G$10)
+($H169*'fnd base rates'!G$11)
+($I169*'fnd base rates'!G$12)
+($J169*'fnd base rates'!G$13)
+($K169*'fnd base rates'!G$14)
+($M169*'fnd base rates'!G$16)
+($N169*'fnd base rates'!G$17)
+($O169*'fnd base rates'!G$18)
+($P169*VLOOKUP($S169+12,rate_basefnd,7)))
*$R169</f>
        <v>371.99695519999995</v>
      </c>
      <c r="Z169" s="68">
        <f>(($D169*'fnd base rates'!H$7)
+($E169*'fnd base rates'!H$8)
+($F169*'fnd base rates'!H$9)
+($G169*'fnd base rates'!H$10)
+($H169*'fnd base rates'!H$11)
+($I169*'fnd base rates'!H$12)
+($J169*'fnd base rates'!H$13)
+($K169*'fnd base rates'!H$14)
+($M169*'fnd base rates'!H$16)
+($N169*'fnd base rates'!H$17)
+($O169*'fnd base rates'!H$18)
+($P169*VLOOKUP($S169+12,rate_basefnd,8)))</f>
        <v>1838.528</v>
      </c>
      <c r="AA169" s="68">
        <f>(($D169*'fnd base rates'!I$7)
+($E169*'fnd base rates'!I$8)
+($F169*'fnd base rates'!I$9)
+($G169*'fnd base rates'!I$10)
+($H169*'fnd base rates'!I$11)
+($I169*'fnd base rates'!I$12)
+($J169*'fnd base rates'!I$13)
+($K169*'fnd base rates'!I$14)
+($M169*'fnd base rates'!I$16)
+($N169*'fnd base rates'!I$17)
+($O169*'fnd base rates'!I$18)
+($P169*VLOOKUP($S169+12,rate_basefnd,9)))
*$R169</f>
        <v>962.9957599999999</v>
      </c>
      <c r="AB169" s="68">
        <f>(($D169*'fnd base rates'!J$7)
+($E169*'fnd base rates'!J$8)
+($F169*'fnd base rates'!J$9)
+($G169*'fnd base rates'!J$10)
+($H169*'fnd base rates'!J$11)
+($I169*'fnd base rates'!J$12)
+($J169*'fnd base rates'!J$13)
+($K169*'fnd base rates'!J$14)
+($M169*'fnd base rates'!J$16)
+($N169*'fnd base rates'!J$17)
+($O169*'fnd base rates'!J$18)
+($P169*VLOOKUP($S169+12,rate_basefnd,10)))
*$R169</f>
        <v>1297.16662</v>
      </c>
      <c r="AC169" s="68">
        <f>(($D169*'fnd base rates'!K$7)
+($E169*'fnd base rates'!K$8)
+($F169*'fnd base rates'!K$9)
+($G169*'fnd base rates'!K$10)
+($H169*'fnd base rates'!K$11)
+($I169*'fnd base rates'!K$12)
+($J169*'fnd base rates'!K$13)
+($K169*'fnd base rates'!K$14)
+($M169*'fnd base rates'!K$16)
+($N169*'fnd base rates'!K$17)
+($O169*'fnd base rates'!K$18)
+($P169*VLOOKUP($S169+12,rate_basefnd,11)))
*$R169</f>
        <v>2610.4456679999998</v>
      </c>
      <c r="AD169" s="68">
        <f>(($D169*'fnd base rates'!L$7)
+($E169*'fnd base rates'!L$8)
+($F169*'fnd base rates'!L$9)
+($G169*'fnd base rates'!L$10)
+($H169*'fnd base rates'!L$11)
+($I169*'fnd base rates'!L$12)
+($J169*'fnd base rates'!L$13)
+($K169*'fnd base rates'!L$14)
+($M169*'fnd base rates'!L$16)
+($N169*'fnd base rates'!L$17)
+($O169*'fnd base rates'!L$18)
+($P169*VLOOKUP($S169+12,rate_basefnd,12)))</f>
        <v>4332.4776000000002</v>
      </c>
      <c r="AE169" s="68">
        <f>(($D169*'fnd base rates'!M$7)
+($E169*'fnd base rates'!M$8)
+($F169*'fnd base rates'!M$9)
+($G169*'fnd base rates'!M$10)
+($H169*'fnd base rates'!M$11)
+($I169*'fnd base rates'!M$12)
+($J169*'fnd base rates'!M$13)
+($K169*'fnd base rates'!M$14)
+($M169*'fnd base rates'!M$16)
+($N169*'fnd base rates'!M$17)
+($O169*'fnd base rates'!M$18)
+($P169*VLOOKUP($S169+12,rate_basefnd,13)))</f>
        <v>0</v>
      </c>
      <c r="AF169" s="3">
        <f t="shared" si="29"/>
        <v>27535.341665599997</v>
      </c>
      <c r="AH169" s="205">
        <f t="shared" si="30"/>
        <v>430170136</v>
      </c>
      <c r="AI169" s="3" t="str">
        <f t="shared" si="34"/>
        <v>430</v>
      </c>
      <c r="AJ169" s="1" t="str">
        <f t="shared" si="35"/>
        <v>170</v>
      </c>
      <c r="AK169" s="1" t="str">
        <f t="shared" si="36"/>
        <v>136</v>
      </c>
      <c r="AL169" s="3">
        <f t="shared" si="31"/>
        <v>1</v>
      </c>
      <c r="AM169" s="3">
        <f t="shared" si="41"/>
        <v>2</v>
      </c>
      <c r="AN169" s="3">
        <f t="shared" si="37"/>
        <v>27535.341665599997</v>
      </c>
      <c r="AO169" s="3">
        <f t="shared" si="38"/>
        <v>13768</v>
      </c>
      <c r="AP169" s="3">
        <f t="shared" si="32"/>
        <v>-5961</v>
      </c>
      <c r="AQ169" s="3">
        <v>19729</v>
      </c>
      <c r="AS169" s="68"/>
      <c r="AT169" s="68"/>
      <c r="AX169" s="4">
        <f t="shared" si="39"/>
        <v>0</v>
      </c>
      <c r="AZ169" s="4">
        <f t="shared" si="40"/>
        <v>0</v>
      </c>
      <c r="BB169" s="4"/>
    </row>
    <row r="170" spans="1:54" s="3" customFormat="1">
      <c r="A170" s="205" t="str">
        <f t="shared" si="33"/>
        <v>430</v>
      </c>
      <c r="B170" s="1">
        <v>430170139</v>
      </c>
      <c r="C170" s="7" t="s">
        <v>41</v>
      </c>
      <c r="D170" s="8">
        <f>'fnd enro'!D170</f>
        <v>0</v>
      </c>
      <c r="E170" s="8">
        <f>'fnd enro'!E170</f>
        <v>0</v>
      </c>
      <c r="F170" s="8">
        <f>'fnd enro'!F170</f>
        <v>0</v>
      </c>
      <c r="G170" s="8">
        <f>'fnd enro'!G170</f>
        <v>0</v>
      </c>
      <c r="H170" s="8">
        <f>'fnd enro'!H170</f>
        <v>0</v>
      </c>
      <c r="I170" s="8">
        <f>'fnd enro'!I170</f>
        <v>1</v>
      </c>
      <c r="J170" s="8">
        <f>'fnd enro'!J170</f>
        <v>0</v>
      </c>
      <c r="K170" s="9">
        <f>'fnd enro'!K170</f>
        <v>0.04</v>
      </c>
      <c r="L170" s="8">
        <f>'fnd enro'!L170</f>
        <v>0</v>
      </c>
      <c r="M170" s="8">
        <f>'fnd enro'!M170</f>
        <v>0</v>
      </c>
      <c r="N170" s="8">
        <f>'fnd enro'!N170</f>
        <v>0</v>
      </c>
      <c r="O170" s="8">
        <f>'fnd enro'!O170</f>
        <v>0</v>
      </c>
      <c r="P170" s="8">
        <f>'fnd enro'!P170</f>
        <v>0</v>
      </c>
      <c r="Q170" s="8">
        <f>'fnd enro'!R170</f>
        <v>1</v>
      </c>
      <c r="R170" s="9">
        <f t="shared" si="28"/>
        <v>1.0189999999999999</v>
      </c>
      <c r="S170" s="8">
        <f>VALUE('fnd enro'!Q170)</f>
        <v>2</v>
      </c>
      <c r="T170" s="1"/>
      <c r="U170" s="68">
        <f>(($D170*'fnd base rates'!C$7)
+($E170*'fnd base rates'!C$8)
+($F170*'fnd base rates'!C$9)
+($G170*'fnd base rates'!C$10)
+($H170*'fnd base rates'!C$11)
+($I170*'fnd base rates'!C$12)
+($J170*'fnd base rates'!C$13)
+($K170*'fnd base rates'!C$14)
+($M170*'fnd base rates'!C$16)
+($N170*'fnd base rates'!C$17)
+($O170*'fnd base rates'!C$18)
+($P170*VLOOKUP($S170+12,rate_basefnd,3)))
*$R170</f>
        <v>611.05476279999993</v>
      </c>
      <c r="V170" s="68">
        <f>(($D170*'fnd base rates'!D$7)
+($E170*'fnd base rates'!D$8)
+($F170*'fnd base rates'!D$9)
+($G170*'fnd base rates'!D$10)
+($H170*'fnd base rates'!D$11)
+($I170*'fnd base rates'!D$12)
+($J170*'fnd base rates'!D$13)
+($K170*'fnd base rates'!D$14)
+($M170*'fnd base rates'!D$16)
+($N170*'fnd base rates'!D$17)
+($O170*'fnd base rates'!D$18)
+($P170*VLOOKUP($S170+12,rate_basefnd,4)))
*$R170</f>
        <v>864.86605999999995</v>
      </c>
      <c r="W170" s="68">
        <f>(($D170*'fnd base rates'!E$7)
+($E170*'fnd base rates'!E$8)
+($F170*'fnd base rates'!E$9)
+($G170*'fnd base rates'!E$10)
+($H170*'fnd base rates'!E$11)
+($I170*'fnd base rates'!E$12)
+($J170*'fnd base rates'!E$13)
+($K170*'fnd base rates'!E$14)
+($M170*'fnd base rates'!E$16)
+($N170*'fnd base rates'!E$17)
+($O170*'fnd base rates'!E$18)
+($P170*VLOOKUP($S170+12,rate_basefnd,5)))
*$R170</f>
        <v>5568.1327051999988</v>
      </c>
      <c r="X170" s="68">
        <f>(($D170*'fnd base rates'!F$7)
+($E170*'fnd base rates'!F$8)
+($F170*'fnd base rates'!F$9)
+($G170*'fnd base rates'!F$10)
+($H170*'fnd base rates'!F$11)
+($I170*'fnd base rates'!F$12)
+($J170*'fnd base rates'!F$13)
+($K170*'fnd base rates'!F$14)
+($M170*'fnd base rates'!F$16)
+($N170*'fnd base rates'!F$17)
+($O170*'fnd base rates'!F$18)
+($P170*VLOOKUP($S170+12,rate_basefnd,6)))
*$R170</f>
        <v>1016.8120031999998</v>
      </c>
      <c r="Y170" s="68">
        <f>(($D170*'fnd base rates'!G$7)
+($E170*'fnd base rates'!G$8)
+($F170*'fnd base rates'!G$9)
+($G170*'fnd base rates'!G$10)
+($H170*'fnd base rates'!G$11)
+($I170*'fnd base rates'!G$12)
+($J170*'fnd base rates'!G$13)
+($K170*'fnd base rates'!G$14)
+($M170*'fnd base rates'!G$16)
+($N170*'fnd base rates'!G$17)
+($O170*'fnd base rates'!G$18)
+($P170*VLOOKUP($S170+12,rate_basefnd,7)))
*$R170</f>
        <v>185.99847759999997</v>
      </c>
      <c r="Z170" s="68">
        <f>(($D170*'fnd base rates'!H$7)
+($E170*'fnd base rates'!H$8)
+($F170*'fnd base rates'!H$9)
+($G170*'fnd base rates'!H$10)
+($H170*'fnd base rates'!H$11)
+($I170*'fnd base rates'!H$12)
+($J170*'fnd base rates'!H$13)
+($K170*'fnd base rates'!H$14)
+($M170*'fnd base rates'!H$16)
+($N170*'fnd base rates'!H$17)
+($O170*'fnd base rates'!H$18)
+($P170*VLOOKUP($S170+12,rate_basefnd,8)))</f>
        <v>919.26400000000001</v>
      </c>
      <c r="AA170" s="68">
        <f>(($D170*'fnd base rates'!I$7)
+($E170*'fnd base rates'!I$8)
+($F170*'fnd base rates'!I$9)
+($G170*'fnd base rates'!I$10)
+($H170*'fnd base rates'!I$11)
+($I170*'fnd base rates'!I$12)
+($J170*'fnd base rates'!I$13)
+($K170*'fnd base rates'!I$14)
+($M170*'fnd base rates'!I$16)
+($N170*'fnd base rates'!I$17)
+($O170*'fnd base rates'!I$18)
+($P170*VLOOKUP($S170+12,rate_basefnd,9)))
*$R170</f>
        <v>481.49787999999995</v>
      </c>
      <c r="AB170" s="68">
        <f>(($D170*'fnd base rates'!J$7)
+($E170*'fnd base rates'!J$8)
+($F170*'fnd base rates'!J$9)
+($G170*'fnd base rates'!J$10)
+($H170*'fnd base rates'!J$11)
+($I170*'fnd base rates'!J$12)
+($J170*'fnd base rates'!J$13)
+($K170*'fnd base rates'!J$14)
+($M170*'fnd base rates'!J$16)
+($N170*'fnd base rates'!J$17)
+($O170*'fnd base rates'!J$18)
+($P170*VLOOKUP($S170+12,rate_basefnd,10)))
*$R170</f>
        <v>648.58330999999998</v>
      </c>
      <c r="AC170" s="68">
        <f>(($D170*'fnd base rates'!K$7)
+($E170*'fnd base rates'!K$8)
+($F170*'fnd base rates'!K$9)
+($G170*'fnd base rates'!K$10)
+($H170*'fnd base rates'!K$11)
+($I170*'fnd base rates'!K$12)
+($J170*'fnd base rates'!K$13)
+($K170*'fnd base rates'!K$14)
+($M170*'fnd base rates'!K$16)
+($N170*'fnd base rates'!K$17)
+($O170*'fnd base rates'!K$18)
+($P170*VLOOKUP($S170+12,rate_basefnd,11)))
*$R170</f>
        <v>1305.2228339999999</v>
      </c>
      <c r="AD170" s="68">
        <f>(($D170*'fnd base rates'!L$7)
+($E170*'fnd base rates'!L$8)
+($F170*'fnd base rates'!L$9)
+($G170*'fnd base rates'!L$10)
+($H170*'fnd base rates'!L$11)
+($I170*'fnd base rates'!L$12)
+($J170*'fnd base rates'!L$13)
+($K170*'fnd base rates'!L$14)
+($M170*'fnd base rates'!L$16)
+($N170*'fnd base rates'!L$17)
+($O170*'fnd base rates'!L$18)
+($P170*VLOOKUP($S170+12,rate_basefnd,12)))</f>
        <v>2166.2388000000001</v>
      </c>
      <c r="AE170" s="68">
        <f>(($D170*'fnd base rates'!M$7)
+($E170*'fnd base rates'!M$8)
+($F170*'fnd base rates'!M$9)
+($G170*'fnd base rates'!M$10)
+($H170*'fnd base rates'!M$11)
+($I170*'fnd base rates'!M$12)
+($J170*'fnd base rates'!M$13)
+($K170*'fnd base rates'!M$14)
+($M170*'fnd base rates'!M$16)
+($N170*'fnd base rates'!M$17)
+($O170*'fnd base rates'!M$18)
+($P170*VLOOKUP($S170+12,rate_basefnd,13)))</f>
        <v>0</v>
      </c>
      <c r="AF170" s="3">
        <f t="shared" si="29"/>
        <v>13767.670832799999</v>
      </c>
      <c r="AH170" s="205">
        <f t="shared" si="30"/>
        <v>430170139</v>
      </c>
      <c r="AI170" s="3" t="str">
        <f t="shared" si="34"/>
        <v>430</v>
      </c>
      <c r="AJ170" s="1" t="str">
        <f t="shared" si="35"/>
        <v>170</v>
      </c>
      <c r="AK170" s="1" t="str">
        <f t="shared" si="36"/>
        <v>139</v>
      </c>
      <c r="AL170" s="3">
        <f t="shared" si="31"/>
        <v>1</v>
      </c>
      <c r="AM170" s="3">
        <f t="shared" si="41"/>
        <v>1</v>
      </c>
      <c r="AN170" s="3">
        <f t="shared" si="37"/>
        <v>13767.670832799999</v>
      </c>
      <c r="AO170" s="3">
        <f t="shared" si="38"/>
        <v>13768</v>
      </c>
      <c r="AP170" s="3">
        <f t="shared" si="32"/>
        <v>-1144</v>
      </c>
      <c r="AQ170" s="3">
        <v>14912</v>
      </c>
      <c r="AS170" s="68"/>
      <c r="AT170" s="68"/>
      <c r="AX170" s="4">
        <f t="shared" si="39"/>
        <v>0</v>
      </c>
      <c r="AZ170" s="4">
        <f t="shared" si="40"/>
        <v>0</v>
      </c>
      <c r="BB170" s="4"/>
    </row>
    <row r="171" spans="1:54" s="3" customFormat="1">
      <c r="A171" s="205" t="str">
        <f t="shared" si="33"/>
        <v>430</v>
      </c>
      <c r="B171" s="1">
        <v>430170141</v>
      </c>
      <c r="C171" s="7" t="s">
        <v>41</v>
      </c>
      <c r="D171" s="8">
        <f>'fnd enro'!D171</f>
        <v>0</v>
      </c>
      <c r="E171" s="8">
        <f>'fnd enro'!E171</f>
        <v>0</v>
      </c>
      <c r="F171" s="8">
        <f>'fnd enro'!F171</f>
        <v>0</v>
      </c>
      <c r="G171" s="8">
        <f>'fnd enro'!G171</f>
        <v>0</v>
      </c>
      <c r="H171" s="8">
        <f>'fnd enro'!H171</f>
        <v>91</v>
      </c>
      <c r="I171" s="8">
        <f>'fnd enro'!I171</f>
        <v>112</v>
      </c>
      <c r="J171" s="8">
        <f>'fnd enro'!J171</f>
        <v>0</v>
      </c>
      <c r="K171" s="9">
        <f>'fnd enro'!K171</f>
        <v>8.1199999999999992</v>
      </c>
      <c r="L171" s="8">
        <f>'fnd enro'!L171</f>
        <v>0</v>
      </c>
      <c r="M171" s="8">
        <f>'fnd enro'!M171</f>
        <v>0</v>
      </c>
      <c r="N171" s="8">
        <f>'fnd enro'!N171</f>
        <v>0</v>
      </c>
      <c r="O171" s="8">
        <f>'fnd enro'!O171</f>
        <v>0</v>
      </c>
      <c r="P171" s="8">
        <f>'fnd enro'!P171</f>
        <v>31</v>
      </c>
      <c r="Q171" s="8">
        <f>'fnd enro'!R171</f>
        <v>203</v>
      </c>
      <c r="R171" s="9">
        <f t="shared" si="28"/>
        <v>1.0189999999999999</v>
      </c>
      <c r="S171" s="8">
        <f>VALUE('fnd enro'!Q171)</f>
        <v>7</v>
      </c>
      <c r="T171" s="1"/>
      <c r="U171" s="68">
        <f>(($D171*'fnd base rates'!C$7)
+($E171*'fnd base rates'!C$8)
+($F171*'fnd base rates'!C$9)
+($G171*'fnd base rates'!C$10)
+($H171*'fnd base rates'!C$11)
+($I171*'fnd base rates'!C$12)
+($J171*'fnd base rates'!C$13)
+($K171*'fnd base rates'!C$14)
+($M171*'fnd base rates'!C$16)
+($N171*'fnd base rates'!C$17)
+($O171*'fnd base rates'!C$18)
+($P171*VLOOKUP($S171+12,rate_basefnd,3)))
*$R171</f>
        <v>126848.5882684</v>
      </c>
      <c r="V171" s="68">
        <f>(($D171*'fnd base rates'!D$7)
+($E171*'fnd base rates'!D$8)
+($F171*'fnd base rates'!D$9)
+($G171*'fnd base rates'!D$10)
+($H171*'fnd base rates'!D$11)
+($I171*'fnd base rates'!D$12)
+($J171*'fnd base rates'!D$13)
+($K171*'fnd base rates'!D$14)
+($M171*'fnd base rates'!D$16)
+($N171*'fnd base rates'!D$17)
+($O171*'fnd base rates'!D$18)
+($P171*VLOOKUP($S171+12,rate_basefnd,4)))
*$R171</f>
        <v>188855.40713999997</v>
      </c>
      <c r="W171" s="68">
        <f>(($D171*'fnd base rates'!E$7)
+($E171*'fnd base rates'!E$8)
+($F171*'fnd base rates'!E$9)
+($G171*'fnd base rates'!E$10)
+($H171*'fnd base rates'!E$11)
+($I171*'fnd base rates'!E$12)
+($J171*'fnd base rates'!E$13)
+($K171*'fnd base rates'!E$14)
+($M171*'fnd base rates'!E$16)
+($N171*'fnd base rates'!E$17)
+($O171*'fnd base rates'!E$18)
+($P171*VLOOKUP($S171+12,rate_basefnd,5)))
*$R171</f>
        <v>1110606.5433755999</v>
      </c>
      <c r="X171" s="68">
        <f>(($D171*'fnd base rates'!F$7)
+($E171*'fnd base rates'!F$8)
+($F171*'fnd base rates'!F$9)
+($G171*'fnd base rates'!F$10)
+($H171*'fnd base rates'!F$11)
+($I171*'fnd base rates'!F$12)
+($J171*'fnd base rates'!F$13)
+($K171*'fnd base rates'!F$14)
+($M171*'fnd base rates'!F$16)
+($N171*'fnd base rates'!F$17)
+($O171*'fnd base rates'!F$18)
+($P171*VLOOKUP($S171+12,rate_basefnd,6)))
*$R171</f>
        <v>217573.69908959998</v>
      </c>
      <c r="Y171" s="68">
        <f>(($D171*'fnd base rates'!G$7)
+($E171*'fnd base rates'!G$8)
+($F171*'fnd base rates'!G$9)
+($G171*'fnd base rates'!G$10)
+($H171*'fnd base rates'!G$11)
+($I171*'fnd base rates'!G$12)
+($J171*'fnd base rates'!G$13)
+($K171*'fnd base rates'!G$14)
+($M171*'fnd base rates'!G$16)
+($N171*'fnd base rates'!G$17)
+($O171*'fnd base rates'!G$18)
+($P171*VLOOKUP($S171+12,rate_basefnd,7)))
*$R171</f>
        <v>44520.060272799994</v>
      </c>
      <c r="Z171" s="68">
        <f>(($D171*'fnd base rates'!H$7)
+($E171*'fnd base rates'!H$8)
+($F171*'fnd base rates'!H$9)
+($G171*'fnd base rates'!H$10)
+($H171*'fnd base rates'!H$11)
+($I171*'fnd base rates'!H$12)
+($J171*'fnd base rates'!H$13)
+($K171*'fnd base rates'!H$14)
+($M171*'fnd base rates'!H$16)
+($N171*'fnd base rates'!H$17)
+($O171*'fnd base rates'!H$18)
+($P171*VLOOKUP($S171+12,rate_basefnd,8)))</f>
        <v>156802.97199999998</v>
      </c>
      <c r="AA171" s="68">
        <f>(($D171*'fnd base rates'!I$7)
+($E171*'fnd base rates'!I$8)
+($F171*'fnd base rates'!I$9)
+($G171*'fnd base rates'!I$10)
+($H171*'fnd base rates'!I$11)
+($I171*'fnd base rates'!I$12)
+($J171*'fnd base rates'!I$13)
+($K171*'fnd base rates'!I$14)
+($M171*'fnd base rates'!I$16)
+($N171*'fnd base rates'!I$17)
+($O171*'fnd base rates'!I$18)
+($P171*VLOOKUP($S171+12,rate_basefnd,9)))
*$R171</f>
        <v>101201.45512</v>
      </c>
      <c r="AB171" s="68">
        <f>(($D171*'fnd base rates'!J$7)
+($E171*'fnd base rates'!J$8)
+($F171*'fnd base rates'!J$9)
+($G171*'fnd base rates'!J$10)
+($H171*'fnd base rates'!J$11)
+($I171*'fnd base rates'!J$12)
+($J171*'fnd base rates'!J$13)
+($K171*'fnd base rates'!J$14)
+($M171*'fnd base rates'!J$16)
+($N171*'fnd base rates'!J$17)
+($O171*'fnd base rates'!J$18)
+($P171*VLOOKUP($S171+12,rate_basefnd,10)))
*$R171</f>
        <v>125530.54886</v>
      </c>
      <c r="AC171" s="68">
        <f>(($D171*'fnd base rates'!K$7)
+($E171*'fnd base rates'!K$8)
+($F171*'fnd base rates'!K$9)
+($G171*'fnd base rates'!K$10)
+($H171*'fnd base rates'!K$11)
+($I171*'fnd base rates'!K$12)
+($J171*'fnd base rates'!K$13)
+($K171*'fnd base rates'!K$14)
+($M171*'fnd base rates'!K$16)
+($N171*'fnd base rates'!K$17)
+($O171*'fnd base rates'!K$18)
+($P171*VLOOKUP($S171+12,rate_basefnd,11)))
*$R171</f>
        <v>268262.31499199994</v>
      </c>
      <c r="AD171" s="68">
        <f>(($D171*'fnd base rates'!L$7)
+($E171*'fnd base rates'!L$8)
+($F171*'fnd base rates'!L$9)
+($G171*'fnd base rates'!L$10)
+($H171*'fnd base rates'!L$11)
+($I171*'fnd base rates'!L$12)
+($J171*'fnd base rates'!L$13)
+($K171*'fnd base rates'!L$14)
+($M171*'fnd base rates'!L$16)
+($N171*'fnd base rates'!L$17)
+($O171*'fnd base rates'!L$18)
+($P171*VLOOKUP($S171+12,rate_basefnd,12)))</f>
        <v>487508.78640000004</v>
      </c>
      <c r="AE171" s="68">
        <f>(($D171*'fnd base rates'!M$7)
+($E171*'fnd base rates'!M$8)
+($F171*'fnd base rates'!M$9)
+($G171*'fnd base rates'!M$10)
+($H171*'fnd base rates'!M$11)
+($I171*'fnd base rates'!M$12)
+($J171*'fnd base rates'!M$13)
+($K171*'fnd base rates'!M$14)
+($M171*'fnd base rates'!M$16)
+($N171*'fnd base rates'!M$17)
+($O171*'fnd base rates'!M$18)
+($P171*VLOOKUP($S171+12,rate_basefnd,13)))</f>
        <v>0</v>
      </c>
      <c r="AF171" s="3">
        <f t="shared" si="29"/>
        <v>2827710.3755184002</v>
      </c>
      <c r="AH171" s="205">
        <f t="shared" si="30"/>
        <v>430170141</v>
      </c>
      <c r="AI171" s="3" t="str">
        <f t="shared" si="34"/>
        <v>430</v>
      </c>
      <c r="AJ171" s="1" t="str">
        <f t="shared" si="35"/>
        <v>170</v>
      </c>
      <c r="AK171" s="1" t="str">
        <f t="shared" si="36"/>
        <v>141</v>
      </c>
      <c r="AL171" s="3">
        <f t="shared" si="31"/>
        <v>1</v>
      </c>
      <c r="AM171" s="3">
        <f t="shared" si="41"/>
        <v>203</v>
      </c>
      <c r="AN171" s="3">
        <f t="shared" si="37"/>
        <v>2827710.3755184002</v>
      </c>
      <c r="AO171" s="3">
        <f t="shared" si="38"/>
        <v>13930</v>
      </c>
      <c r="AP171" s="3">
        <f t="shared" si="32"/>
        <v>-3147</v>
      </c>
      <c r="AQ171" s="3">
        <v>17077</v>
      </c>
      <c r="AS171" s="68"/>
      <c r="AT171" s="68"/>
      <c r="AX171" s="4">
        <f t="shared" si="39"/>
        <v>0</v>
      </c>
      <c r="AZ171" s="4">
        <f t="shared" si="40"/>
        <v>0</v>
      </c>
      <c r="BB171" s="4"/>
    </row>
    <row r="172" spans="1:54" s="3" customFormat="1">
      <c r="A172" s="205" t="str">
        <f t="shared" si="33"/>
        <v>430</v>
      </c>
      <c r="B172" s="1">
        <v>430170153</v>
      </c>
      <c r="C172" s="7" t="s">
        <v>41</v>
      </c>
      <c r="D172" s="8">
        <f>'fnd enro'!D172</f>
        <v>0</v>
      </c>
      <c r="E172" s="8">
        <f>'fnd enro'!E172</f>
        <v>0</v>
      </c>
      <c r="F172" s="8">
        <f>'fnd enro'!F172</f>
        <v>0</v>
      </c>
      <c r="G172" s="8">
        <f>'fnd enro'!G172</f>
        <v>0</v>
      </c>
      <c r="H172" s="8">
        <f>'fnd enro'!H172</f>
        <v>1</v>
      </c>
      <c r="I172" s="8">
        <f>'fnd enro'!I172</f>
        <v>2</v>
      </c>
      <c r="J172" s="8">
        <f>'fnd enro'!J172</f>
        <v>0</v>
      </c>
      <c r="K172" s="9">
        <f>'fnd enro'!K172</f>
        <v>0.12</v>
      </c>
      <c r="L172" s="8">
        <f>'fnd enro'!L172</f>
        <v>0</v>
      </c>
      <c r="M172" s="8">
        <f>'fnd enro'!M172</f>
        <v>0</v>
      </c>
      <c r="N172" s="8">
        <f>'fnd enro'!N172</f>
        <v>0</v>
      </c>
      <c r="O172" s="8">
        <f>'fnd enro'!O172</f>
        <v>0</v>
      </c>
      <c r="P172" s="8">
        <f>'fnd enro'!P172</f>
        <v>2</v>
      </c>
      <c r="Q172" s="8">
        <f>'fnd enro'!R172</f>
        <v>3</v>
      </c>
      <c r="R172" s="9">
        <f t="shared" si="28"/>
        <v>1.0189999999999999</v>
      </c>
      <c r="S172" s="8">
        <f>VALUE('fnd enro'!Q172)</f>
        <v>10</v>
      </c>
      <c r="T172" s="1"/>
      <c r="U172" s="68">
        <f>(($D172*'fnd base rates'!C$7)
+($E172*'fnd base rates'!C$8)
+($F172*'fnd base rates'!C$9)
+($G172*'fnd base rates'!C$10)
+($H172*'fnd base rates'!C$11)
+($I172*'fnd base rates'!C$12)
+($J172*'fnd base rates'!C$13)
+($K172*'fnd base rates'!C$14)
+($M172*'fnd base rates'!C$16)
+($N172*'fnd base rates'!C$17)
+($O172*'fnd base rates'!C$18)
+($P172*VLOOKUP($S172+12,rate_basefnd,3)))
*$R172</f>
        <v>2066.6171883999996</v>
      </c>
      <c r="V172" s="68">
        <f>(($D172*'fnd base rates'!D$7)
+($E172*'fnd base rates'!D$8)
+($F172*'fnd base rates'!D$9)
+($G172*'fnd base rates'!D$10)
+($H172*'fnd base rates'!D$11)
+($I172*'fnd base rates'!D$12)
+($J172*'fnd base rates'!D$13)
+($K172*'fnd base rates'!D$14)
+($M172*'fnd base rates'!D$16)
+($N172*'fnd base rates'!D$17)
+($O172*'fnd base rates'!D$18)
+($P172*VLOOKUP($S172+12,rate_basefnd,4)))
*$R172</f>
        <v>3700.7838199999997</v>
      </c>
      <c r="W172" s="68">
        <f>(($D172*'fnd base rates'!E$7)
+($E172*'fnd base rates'!E$8)
+($F172*'fnd base rates'!E$9)
+($G172*'fnd base rates'!E$10)
+($H172*'fnd base rates'!E$11)
+($I172*'fnd base rates'!E$12)
+($J172*'fnd base rates'!E$13)
+($K172*'fnd base rates'!E$14)
+($M172*'fnd base rates'!E$16)
+($N172*'fnd base rates'!E$17)
+($O172*'fnd base rates'!E$18)
+($P172*VLOOKUP($S172+12,rate_basefnd,5)))
*$R172</f>
        <v>25860.602235599999</v>
      </c>
      <c r="X172" s="68">
        <f>(($D172*'fnd base rates'!F$7)
+($E172*'fnd base rates'!F$8)
+($F172*'fnd base rates'!F$9)
+($G172*'fnd base rates'!F$10)
+($H172*'fnd base rates'!F$11)
+($I172*'fnd base rates'!F$12)
+($J172*'fnd base rates'!F$13)
+($K172*'fnd base rates'!F$14)
+($M172*'fnd base rates'!F$16)
+($N172*'fnd base rates'!F$17)
+($O172*'fnd base rates'!F$18)
+($P172*VLOOKUP($S172+12,rate_basefnd,6)))
*$R172</f>
        <v>3173.0828495999995</v>
      </c>
      <c r="Y172" s="68">
        <f>(($D172*'fnd base rates'!G$7)
+($E172*'fnd base rates'!G$8)
+($F172*'fnd base rates'!G$9)
+($G172*'fnd base rates'!G$10)
+($H172*'fnd base rates'!G$11)
+($I172*'fnd base rates'!G$12)
+($J172*'fnd base rates'!G$13)
+($K172*'fnd base rates'!G$14)
+($M172*'fnd base rates'!G$16)
+($N172*'fnd base rates'!G$17)
+($O172*'fnd base rates'!G$18)
+($P172*VLOOKUP($S172+12,rate_basefnd,7)))
*$R172</f>
        <v>1087.0398528000001</v>
      </c>
      <c r="Z172" s="68">
        <f>(($D172*'fnd base rates'!H$7)
+($E172*'fnd base rates'!H$8)
+($F172*'fnd base rates'!H$9)
+($G172*'fnd base rates'!H$10)
+($H172*'fnd base rates'!H$11)
+($I172*'fnd base rates'!H$12)
+($J172*'fnd base rates'!H$13)
+($K172*'fnd base rates'!H$14)
+($M172*'fnd base rates'!H$16)
+($N172*'fnd base rates'!H$17)
+($O172*'fnd base rates'!H$18)
+($P172*VLOOKUP($S172+12,rate_basefnd,8)))</f>
        <v>2498.6520000000005</v>
      </c>
      <c r="AA172" s="68">
        <f>(($D172*'fnd base rates'!I$7)
+($E172*'fnd base rates'!I$8)
+($F172*'fnd base rates'!I$9)
+($G172*'fnd base rates'!I$10)
+($H172*'fnd base rates'!I$11)
+($I172*'fnd base rates'!I$12)
+($J172*'fnd base rates'!I$13)
+($K172*'fnd base rates'!I$14)
+($M172*'fnd base rates'!I$16)
+($N172*'fnd base rates'!I$17)
+($O172*'fnd base rates'!I$18)
+($P172*VLOOKUP($S172+12,rate_basefnd,9)))
*$R172</f>
        <v>1862.0187000000001</v>
      </c>
      <c r="AB172" s="68">
        <f>(($D172*'fnd base rates'!J$7)
+($E172*'fnd base rates'!J$8)
+($F172*'fnd base rates'!J$9)
+($G172*'fnd base rates'!J$10)
+($H172*'fnd base rates'!J$11)
+($I172*'fnd base rates'!J$12)
+($J172*'fnd base rates'!J$13)
+($K172*'fnd base rates'!J$14)
+($M172*'fnd base rates'!J$16)
+($N172*'fnd base rates'!J$17)
+($O172*'fnd base rates'!J$18)
+($P172*VLOOKUP($S172+12,rate_basefnd,10)))
*$R172</f>
        <v>3850.5564399999998</v>
      </c>
      <c r="AC172" s="68">
        <f>(($D172*'fnd base rates'!K$7)
+($E172*'fnd base rates'!K$8)
+($F172*'fnd base rates'!K$9)
+($G172*'fnd base rates'!K$10)
+($H172*'fnd base rates'!K$11)
+($I172*'fnd base rates'!K$12)
+($J172*'fnd base rates'!K$13)
+($K172*'fnd base rates'!K$14)
+($M172*'fnd base rates'!K$16)
+($N172*'fnd base rates'!K$17)
+($O172*'fnd base rates'!K$18)
+($P172*VLOOKUP($S172+12,rate_basefnd,11)))
*$R172</f>
        <v>3951.9550919999997</v>
      </c>
      <c r="AD172" s="68">
        <f>(($D172*'fnd base rates'!L$7)
+($E172*'fnd base rates'!L$8)
+($F172*'fnd base rates'!L$9)
+($G172*'fnd base rates'!L$10)
+($H172*'fnd base rates'!L$11)
+($I172*'fnd base rates'!L$12)
+($J172*'fnd base rates'!L$13)
+($K172*'fnd base rates'!L$14)
+($M172*'fnd base rates'!L$16)
+($N172*'fnd base rates'!L$17)
+($O172*'fnd base rates'!L$18)
+($P172*VLOOKUP($S172+12,rate_basefnd,12)))</f>
        <v>8749.2963999999993</v>
      </c>
      <c r="AE172" s="68">
        <f>(($D172*'fnd base rates'!M$7)
+($E172*'fnd base rates'!M$8)
+($F172*'fnd base rates'!M$9)
+($G172*'fnd base rates'!M$10)
+($H172*'fnd base rates'!M$11)
+($I172*'fnd base rates'!M$12)
+($J172*'fnd base rates'!M$13)
+($K172*'fnd base rates'!M$14)
+($M172*'fnd base rates'!M$16)
+($N172*'fnd base rates'!M$17)
+($O172*'fnd base rates'!M$18)
+($P172*VLOOKUP($S172+12,rate_basefnd,13)))</f>
        <v>0</v>
      </c>
      <c r="AF172" s="3">
        <f t="shared" si="29"/>
        <v>56800.604578399994</v>
      </c>
      <c r="AH172" s="205">
        <f t="shared" si="30"/>
        <v>430170153</v>
      </c>
      <c r="AI172" s="3" t="str">
        <f t="shared" si="34"/>
        <v>430</v>
      </c>
      <c r="AJ172" s="1" t="str">
        <f t="shared" si="35"/>
        <v>170</v>
      </c>
      <c r="AK172" s="1" t="str">
        <f t="shared" si="36"/>
        <v>153</v>
      </c>
      <c r="AL172" s="3">
        <f t="shared" si="31"/>
        <v>1</v>
      </c>
      <c r="AM172" s="3">
        <f t="shared" si="41"/>
        <v>3</v>
      </c>
      <c r="AN172" s="3">
        <f t="shared" si="37"/>
        <v>56800.604578399994</v>
      </c>
      <c r="AO172" s="3">
        <f t="shared" si="38"/>
        <v>18934</v>
      </c>
      <c r="AP172" s="3">
        <f t="shared" si="32"/>
        <v>-203</v>
      </c>
      <c r="AQ172" s="3">
        <v>19137</v>
      </c>
      <c r="AS172" s="68"/>
      <c r="AT172" s="68"/>
      <c r="AX172" s="4">
        <f t="shared" si="39"/>
        <v>0</v>
      </c>
      <c r="AZ172" s="4">
        <f t="shared" si="40"/>
        <v>0</v>
      </c>
      <c r="BB172" s="4"/>
    </row>
    <row r="173" spans="1:54" s="3" customFormat="1">
      <c r="A173" s="205" t="str">
        <f t="shared" si="33"/>
        <v>430</v>
      </c>
      <c r="B173" s="1">
        <v>430170170</v>
      </c>
      <c r="C173" s="7" t="s">
        <v>41</v>
      </c>
      <c r="D173" s="8">
        <f>'fnd enro'!D173</f>
        <v>0</v>
      </c>
      <c r="E173" s="8">
        <f>'fnd enro'!E173</f>
        <v>0</v>
      </c>
      <c r="F173" s="8">
        <f>'fnd enro'!F173</f>
        <v>0</v>
      </c>
      <c r="G173" s="8">
        <f>'fnd enro'!G173</f>
        <v>0</v>
      </c>
      <c r="H173" s="8">
        <f>'fnd enro'!H173</f>
        <v>256</v>
      </c>
      <c r="I173" s="8">
        <f>'fnd enro'!I173</f>
        <v>295</v>
      </c>
      <c r="J173" s="8">
        <f>'fnd enro'!J173</f>
        <v>0</v>
      </c>
      <c r="K173" s="9">
        <f>'fnd enro'!K173</f>
        <v>22.04</v>
      </c>
      <c r="L173" s="8">
        <f>'fnd enro'!L173</f>
        <v>0</v>
      </c>
      <c r="M173" s="8">
        <f>'fnd enro'!M173</f>
        <v>0</v>
      </c>
      <c r="N173" s="8">
        <f>'fnd enro'!N173</f>
        <v>5</v>
      </c>
      <c r="O173" s="8">
        <f>'fnd enro'!O173</f>
        <v>4</v>
      </c>
      <c r="P173" s="8">
        <f>'fnd enro'!P173</f>
        <v>146</v>
      </c>
      <c r="Q173" s="8">
        <f>'fnd enro'!R173</f>
        <v>551</v>
      </c>
      <c r="R173" s="9">
        <f t="shared" si="28"/>
        <v>1.0189999999999999</v>
      </c>
      <c r="S173" s="8">
        <f>VALUE('fnd enro'!Q173)</f>
        <v>10</v>
      </c>
      <c r="T173" s="1"/>
      <c r="U173" s="68">
        <f>(($D173*'fnd base rates'!C$7)
+($E173*'fnd base rates'!C$8)
+($F173*'fnd base rates'!C$9)
+($G173*'fnd base rates'!C$10)
+($H173*'fnd base rates'!C$11)
+($I173*'fnd base rates'!C$12)
+($J173*'fnd base rates'!C$13)
+($K173*'fnd base rates'!C$14)
+($M173*'fnd base rates'!C$16)
+($N173*'fnd base rates'!C$17)
+($O173*'fnd base rates'!C$18)
+($P173*VLOOKUP($S173+12,rate_basefnd,3)))
*$R173</f>
        <v>355023.83007279999</v>
      </c>
      <c r="V173" s="68">
        <f>(($D173*'fnd base rates'!D$7)
+($E173*'fnd base rates'!D$8)
+($F173*'fnd base rates'!D$9)
+($G173*'fnd base rates'!D$10)
+($H173*'fnd base rates'!D$11)
+($I173*'fnd base rates'!D$12)
+($J173*'fnd base rates'!D$13)
+($K173*'fnd base rates'!D$14)
+($M173*'fnd base rates'!D$16)
+($N173*'fnd base rates'!D$17)
+($O173*'fnd base rates'!D$18)
+($P173*VLOOKUP($S173+12,rate_basefnd,4)))
*$R173</f>
        <v>559551.1706699999</v>
      </c>
      <c r="W173" s="68">
        <f>(($D173*'fnd base rates'!E$7)
+($E173*'fnd base rates'!E$8)
+($F173*'fnd base rates'!E$9)
+($G173*'fnd base rates'!E$10)
+($H173*'fnd base rates'!E$11)
+($I173*'fnd base rates'!E$12)
+($J173*'fnd base rates'!E$13)
+($K173*'fnd base rates'!E$14)
+($M173*'fnd base rates'!E$16)
+($N173*'fnd base rates'!E$17)
+($O173*'fnd base rates'!E$18)
+($P173*VLOOKUP($S173+12,rate_basefnd,5)))
*$R173</f>
        <v>3451730.0206252001</v>
      </c>
      <c r="X173" s="68">
        <f>(($D173*'fnd base rates'!F$7)
+($E173*'fnd base rates'!F$8)
+($F173*'fnd base rates'!F$9)
+($G173*'fnd base rates'!F$10)
+($H173*'fnd base rates'!F$11)
+($I173*'fnd base rates'!F$12)
+($J173*'fnd base rates'!F$13)
+($K173*'fnd base rates'!F$14)
+($M173*'fnd base rates'!F$16)
+($N173*'fnd base rates'!F$17)
+($O173*'fnd base rates'!F$18)
+($P173*VLOOKUP($S173+12,rate_basefnd,6)))
*$R173</f>
        <v>593919.42469319992</v>
      </c>
      <c r="Y173" s="68">
        <f>(($D173*'fnd base rates'!G$7)
+($E173*'fnd base rates'!G$8)
+($F173*'fnd base rates'!G$9)
+($G173*'fnd base rates'!G$10)
+($H173*'fnd base rates'!G$11)
+($I173*'fnd base rates'!G$12)
+($J173*'fnd base rates'!G$13)
+($K173*'fnd base rates'!G$14)
+($M173*'fnd base rates'!G$16)
+($N173*'fnd base rates'!G$17)
+($O173*'fnd base rates'!G$18)
+($P173*VLOOKUP($S173+12,rate_basefnd,7)))
*$R173</f>
        <v>142694.17766759999</v>
      </c>
      <c r="Z173" s="68">
        <f>(($D173*'fnd base rates'!H$7)
+($E173*'fnd base rates'!H$8)
+($F173*'fnd base rates'!H$9)
+($G173*'fnd base rates'!H$10)
+($H173*'fnd base rates'!H$11)
+($I173*'fnd base rates'!H$12)
+($J173*'fnd base rates'!H$13)
+($K173*'fnd base rates'!H$14)
+($M173*'fnd base rates'!H$16)
+($N173*'fnd base rates'!H$17)
+($O173*'fnd base rates'!H$18)
+($P173*VLOOKUP($S173+12,rate_basefnd,8)))</f>
        <v>427333.53399999999</v>
      </c>
      <c r="AA173" s="68">
        <f>(($D173*'fnd base rates'!I$7)
+($E173*'fnd base rates'!I$8)
+($F173*'fnd base rates'!I$9)
+($G173*'fnd base rates'!I$10)
+($H173*'fnd base rates'!I$11)
+($I173*'fnd base rates'!I$12)
+($J173*'fnd base rates'!I$13)
+($K173*'fnd base rates'!I$14)
+($M173*'fnd base rates'!I$16)
+($N173*'fnd base rates'!I$17)
+($O173*'fnd base rates'!I$18)
+($P173*VLOOKUP($S173+12,rate_basefnd,9)))
*$R173</f>
        <v>293142.36368999997</v>
      </c>
      <c r="AB173" s="68">
        <f>(($D173*'fnd base rates'!J$7)
+($E173*'fnd base rates'!J$8)
+($F173*'fnd base rates'!J$9)
+($G173*'fnd base rates'!J$10)
+($H173*'fnd base rates'!J$11)
+($I173*'fnd base rates'!J$12)
+($J173*'fnd base rates'!J$13)
+($K173*'fnd base rates'!J$14)
+($M173*'fnd base rates'!J$16)
+($N173*'fnd base rates'!J$17)
+($O173*'fnd base rates'!J$18)
+($P173*VLOOKUP($S173+12,rate_basefnd,10)))
*$R173</f>
        <v>429523.6117699999</v>
      </c>
      <c r="AC173" s="68">
        <f>(($D173*'fnd base rates'!K$7)
+($E173*'fnd base rates'!K$8)
+($F173*'fnd base rates'!K$9)
+($G173*'fnd base rates'!K$10)
+($H173*'fnd base rates'!K$11)
+($I173*'fnd base rates'!K$12)
+($J173*'fnd base rates'!K$13)
+($K173*'fnd base rates'!K$14)
+($M173*'fnd base rates'!K$16)
+($N173*'fnd base rates'!K$17)
+($O173*'fnd base rates'!K$18)
+($P173*VLOOKUP($S173+12,rate_basefnd,11)))
*$R173</f>
        <v>732338.614894</v>
      </c>
      <c r="AD173" s="68">
        <f>(($D173*'fnd base rates'!L$7)
+($E173*'fnd base rates'!L$8)
+($F173*'fnd base rates'!L$9)
+($G173*'fnd base rates'!L$10)
+($H173*'fnd base rates'!L$11)
+($I173*'fnd base rates'!L$12)
+($J173*'fnd base rates'!L$13)
+($K173*'fnd base rates'!L$14)
+($M173*'fnd base rates'!L$16)
+($N173*'fnd base rates'!L$17)
+($O173*'fnd base rates'!L$18)
+($P173*VLOOKUP($S173+12,rate_basefnd,12)))</f>
        <v>1409952.0687999998</v>
      </c>
      <c r="AE173" s="68">
        <f>(($D173*'fnd base rates'!M$7)
+($E173*'fnd base rates'!M$8)
+($F173*'fnd base rates'!M$9)
+($G173*'fnd base rates'!M$10)
+($H173*'fnd base rates'!M$11)
+($I173*'fnd base rates'!M$12)
+($J173*'fnd base rates'!M$13)
+($K173*'fnd base rates'!M$14)
+($M173*'fnd base rates'!M$16)
+($N173*'fnd base rates'!M$17)
+($O173*'fnd base rates'!M$18)
+($P173*VLOOKUP($S173+12,rate_basefnd,13)))</f>
        <v>0</v>
      </c>
      <c r="AF173" s="3">
        <f t="shared" si="29"/>
        <v>8395208.8168828003</v>
      </c>
      <c r="AH173" s="205">
        <f t="shared" si="30"/>
        <v>430170170</v>
      </c>
      <c r="AI173" s="3" t="str">
        <f t="shared" si="34"/>
        <v>430</v>
      </c>
      <c r="AJ173" s="1" t="str">
        <f t="shared" si="35"/>
        <v>170</v>
      </c>
      <c r="AK173" s="1" t="str">
        <f t="shared" si="36"/>
        <v>170</v>
      </c>
      <c r="AL173" s="3">
        <f t="shared" si="31"/>
        <v>1</v>
      </c>
      <c r="AM173" s="3">
        <f t="shared" si="41"/>
        <v>551</v>
      </c>
      <c r="AN173" s="3">
        <f t="shared" si="37"/>
        <v>8395208.8168828003</v>
      </c>
      <c r="AO173" s="3">
        <f t="shared" si="38"/>
        <v>15236</v>
      </c>
      <c r="AP173" s="3">
        <f t="shared" si="32"/>
        <v>-1844</v>
      </c>
      <c r="AQ173" s="3">
        <v>17080</v>
      </c>
      <c r="AS173" s="68"/>
      <c r="AT173" s="68"/>
      <c r="AX173" s="4">
        <f t="shared" si="39"/>
        <v>0</v>
      </c>
      <c r="AZ173" s="4">
        <f t="shared" si="40"/>
        <v>0</v>
      </c>
      <c r="BB173" s="4"/>
    </row>
    <row r="174" spans="1:54" s="3" customFormat="1">
      <c r="A174" s="205" t="str">
        <f t="shared" si="33"/>
        <v>430</v>
      </c>
      <c r="B174" s="1">
        <v>430170174</v>
      </c>
      <c r="C174" s="7" t="s">
        <v>41</v>
      </c>
      <c r="D174" s="8">
        <f>'fnd enro'!D174</f>
        <v>0</v>
      </c>
      <c r="E174" s="8">
        <f>'fnd enro'!E174</f>
        <v>0</v>
      </c>
      <c r="F174" s="8">
        <f>'fnd enro'!F174</f>
        <v>0</v>
      </c>
      <c r="G174" s="8">
        <f>'fnd enro'!G174</f>
        <v>0</v>
      </c>
      <c r="H174" s="8">
        <f>'fnd enro'!H174</f>
        <v>23</v>
      </c>
      <c r="I174" s="8">
        <f>'fnd enro'!I174</f>
        <v>37</v>
      </c>
      <c r="J174" s="8">
        <f>'fnd enro'!J174</f>
        <v>0</v>
      </c>
      <c r="K174" s="9">
        <f>'fnd enro'!K174</f>
        <v>2.4</v>
      </c>
      <c r="L174" s="8">
        <f>'fnd enro'!L174</f>
        <v>0</v>
      </c>
      <c r="M174" s="8">
        <f>'fnd enro'!M174</f>
        <v>0</v>
      </c>
      <c r="N174" s="8">
        <f>'fnd enro'!N174</f>
        <v>0</v>
      </c>
      <c r="O174" s="8">
        <f>'fnd enro'!O174</f>
        <v>0</v>
      </c>
      <c r="P174" s="8">
        <f>'fnd enro'!P174</f>
        <v>3</v>
      </c>
      <c r="Q174" s="8">
        <f>'fnd enro'!R174</f>
        <v>60</v>
      </c>
      <c r="R174" s="9">
        <f t="shared" si="28"/>
        <v>1.0189999999999999</v>
      </c>
      <c r="S174" s="8">
        <f>VALUE('fnd enro'!Q174)</f>
        <v>5</v>
      </c>
      <c r="T174" s="1"/>
      <c r="U174" s="68">
        <f>(($D174*'fnd base rates'!C$7)
+($E174*'fnd base rates'!C$8)
+($F174*'fnd base rates'!C$9)
+($G174*'fnd base rates'!C$10)
+($H174*'fnd base rates'!C$11)
+($I174*'fnd base rates'!C$12)
+($J174*'fnd base rates'!C$13)
+($K174*'fnd base rates'!C$14)
+($M174*'fnd base rates'!C$16)
+($N174*'fnd base rates'!C$17)
+($O174*'fnd base rates'!C$18)
+($P174*VLOOKUP($S174+12,rate_basefnd,3)))
*$R174</f>
        <v>36882.136397999995</v>
      </c>
      <c r="V174" s="68">
        <f>(($D174*'fnd base rates'!D$7)
+($E174*'fnd base rates'!D$8)
+($F174*'fnd base rates'!D$9)
+($G174*'fnd base rates'!D$10)
+($H174*'fnd base rates'!D$11)
+($I174*'fnd base rates'!D$12)
+($J174*'fnd base rates'!D$13)
+($K174*'fnd base rates'!D$14)
+($M174*'fnd base rates'!D$16)
+($N174*'fnd base rates'!D$17)
+($O174*'fnd base rates'!D$18)
+($P174*VLOOKUP($S174+12,rate_basefnd,4)))
*$R174</f>
        <v>52928.989710000002</v>
      </c>
      <c r="W174" s="68">
        <f>(($D174*'fnd base rates'!E$7)
+($E174*'fnd base rates'!E$8)
+($F174*'fnd base rates'!E$9)
+($G174*'fnd base rates'!E$10)
+($H174*'fnd base rates'!E$11)
+($I174*'fnd base rates'!E$12)
+($J174*'fnd base rates'!E$13)
+($K174*'fnd base rates'!E$14)
+($M174*'fnd base rates'!E$16)
+($N174*'fnd base rates'!E$17)
+($O174*'fnd base rates'!E$18)
+($P174*VLOOKUP($S174+12,rate_basefnd,5)))
*$R174</f>
        <v>306440.86191199993</v>
      </c>
      <c r="X174" s="68">
        <f>(($D174*'fnd base rates'!F$7)
+($E174*'fnd base rates'!F$8)
+($F174*'fnd base rates'!F$9)
+($G174*'fnd base rates'!F$10)
+($H174*'fnd base rates'!F$11)
+($I174*'fnd base rates'!F$12)
+($J174*'fnd base rates'!F$13)
+($K174*'fnd base rates'!F$14)
+($M174*'fnd base rates'!F$16)
+($N174*'fnd base rates'!F$17)
+($O174*'fnd base rates'!F$18)
+($P174*VLOOKUP($S174+12,rate_basefnd,6)))
*$R174</f>
        <v>63829.597511999993</v>
      </c>
      <c r="Y174" s="68">
        <f>(($D174*'fnd base rates'!G$7)
+($E174*'fnd base rates'!G$8)
+($F174*'fnd base rates'!G$9)
+($G174*'fnd base rates'!G$10)
+($H174*'fnd base rates'!G$11)
+($I174*'fnd base rates'!G$12)
+($J174*'fnd base rates'!G$13)
+($K174*'fnd base rates'!G$14)
+($M174*'fnd base rates'!G$16)
+($N174*'fnd base rates'!G$17)
+($O174*'fnd base rates'!G$18)
+($P174*VLOOKUP($S174+12,rate_basefnd,7)))
*$R174</f>
        <v>11769.668065999998</v>
      </c>
      <c r="Z174" s="68">
        <f>(($D174*'fnd base rates'!H$7)
+($E174*'fnd base rates'!H$8)
+($F174*'fnd base rates'!H$9)
+($G174*'fnd base rates'!H$10)
+($H174*'fnd base rates'!H$11)
+($I174*'fnd base rates'!H$12)
+($J174*'fnd base rates'!H$13)
+($K174*'fnd base rates'!H$14)
+($M174*'fnd base rates'!H$16)
+($N174*'fnd base rates'!H$17)
+($O174*'fnd base rates'!H$18)
+($P174*VLOOKUP($S174+12,rate_basefnd,8)))</f>
        <v>47456.649999999994</v>
      </c>
      <c r="AA174" s="68">
        <f>(($D174*'fnd base rates'!I$7)
+($E174*'fnd base rates'!I$8)
+($F174*'fnd base rates'!I$9)
+($G174*'fnd base rates'!I$10)
+($H174*'fnd base rates'!I$11)
+($I174*'fnd base rates'!I$12)
+($J174*'fnd base rates'!I$13)
+($K174*'fnd base rates'!I$14)
+($M174*'fnd base rates'!I$16)
+($N174*'fnd base rates'!I$17)
+($O174*'fnd base rates'!I$18)
+($P174*VLOOKUP($S174+12,rate_basefnd,9)))
*$R174</f>
        <v>28846.076179999996</v>
      </c>
      <c r="AB174" s="68">
        <f>(($D174*'fnd base rates'!J$7)
+($E174*'fnd base rates'!J$8)
+($F174*'fnd base rates'!J$9)
+($G174*'fnd base rates'!J$10)
+($H174*'fnd base rates'!J$11)
+($I174*'fnd base rates'!J$12)
+($J174*'fnd base rates'!J$13)
+($K174*'fnd base rates'!J$14)
+($M174*'fnd base rates'!J$16)
+($N174*'fnd base rates'!J$17)
+($O174*'fnd base rates'!J$18)
+($P174*VLOOKUP($S174+12,rate_basefnd,10)))
*$R174</f>
        <v>32596.780809999997</v>
      </c>
      <c r="AC174" s="68">
        <f>(($D174*'fnd base rates'!K$7)
+($E174*'fnd base rates'!K$8)
+($F174*'fnd base rates'!K$9)
+($G174*'fnd base rates'!K$10)
+($H174*'fnd base rates'!K$11)
+($I174*'fnd base rates'!K$12)
+($J174*'fnd base rates'!K$13)
+($K174*'fnd base rates'!K$14)
+($M174*'fnd base rates'!K$16)
+($N174*'fnd base rates'!K$17)
+($O174*'fnd base rates'!K$18)
+($P174*VLOOKUP($S174+12,rate_basefnd,11)))
*$R174</f>
        <v>79147.961609999998</v>
      </c>
      <c r="AD174" s="68">
        <f>(($D174*'fnd base rates'!L$7)
+($E174*'fnd base rates'!L$8)
+($F174*'fnd base rates'!L$9)
+($G174*'fnd base rates'!L$10)
+($H174*'fnd base rates'!L$11)
+($I174*'fnd base rates'!L$12)
+($J174*'fnd base rates'!L$13)
+($K174*'fnd base rates'!L$14)
+($M174*'fnd base rates'!L$16)
+($N174*'fnd base rates'!L$17)
+($O174*'fnd base rates'!L$18)
+($P174*VLOOKUP($S174+12,rate_basefnd,12)))</f>
        <v>137873.85799999998</v>
      </c>
      <c r="AE174" s="68">
        <f>(($D174*'fnd base rates'!M$7)
+($E174*'fnd base rates'!M$8)
+($F174*'fnd base rates'!M$9)
+($G174*'fnd base rates'!M$10)
+($H174*'fnd base rates'!M$11)
+($I174*'fnd base rates'!M$12)
+($J174*'fnd base rates'!M$13)
+($K174*'fnd base rates'!M$14)
+($M174*'fnd base rates'!M$16)
+($N174*'fnd base rates'!M$17)
+($O174*'fnd base rates'!M$18)
+($P174*VLOOKUP($S174+12,rate_basefnd,13)))</f>
        <v>0</v>
      </c>
      <c r="AF174" s="3">
        <f t="shared" si="29"/>
        <v>797772.58019799995</v>
      </c>
      <c r="AH174" s="205">
        <f t="shared" si="30"/>
        <v>430170174</v>
      </c>
      <c r="AI174" s="3" t="str">
        <f t="shared" si="34"/>
        <v>430</v>
      </c>
      <c r="AJ174" s="1" t="str">
        <f t="shared" si="35"/>
        <v>170</v>
      </c>
      <c r="AK174" s="1" t="str">
        <f t="shared" si="36"/>
        <v>174</v>
      </c>
      <c r="AL174" s="3">
        <f t="shared" si="31"/>
        <v>1</v>
      </c>
      <c r="AM174" s="3">
        <f t="shared" si="41"/>
        <v>60</v>
      </c>
      <c r="AN174" s="3">
        <f t="shared" si="37"/>
        <v>797772.58019799995</v>
      </c>
      <c r="AO174" s="3">
        <f t="shared" si="38"/>
        <v>13296</v>
      </c>
      <c r="AP174" s="3">
        <f t="shared" si="32"/>
        <v>-4624</v>
      </c>
      <c r="AQ174" s="3">
        <v>17920</v>
      </c>
      <c r="AS174" s="68"/>
      <c r="AT174" s="68"/>
      <c r="AX174" s="4">
        <f t="shared" si="39"/>
        <v>0</v>
      </c>
      <c r="AZ174" s="4">
        <f t="shared" si="40"/>
        <v>0</v>
      </c>
      <c r="BB174" s="4"/>
    </row>
    <row r="175" spans="1:54" s="3" customFormat="1">
      <c r="A175" s="205" t="str">
        <f t="shared" si="33"/>
        <v>430</v>
      </c>
      <c r="B175" s="1">
        <v>430170185</v>
      </c>
      <c r="C175" s="7" t="s">
        <v>41</v>
      </c>
      <c r="D175" s="8">
        <f>'fnd enro'!D175</f>
        <v>0</v>
      </c>
      <c r="E175" s="8">
        <f>'fnd enro'!E175</f>
        <v>0</v>
      </c>
      <c r="F175" s="8">
        <f>'fnd enro'!F175</f>
        <v>0</v>
      </c>
      <c r="G175" s="8">
        <f>'fnd enro'!G175</f>
        <v>0</v>
      </c>
      <c r="H175" s="8">
        <f>'fnd enro'!H175</f>
        <v>1</v>
      </c>
      <c r="I175" s="8">
        <f>'fnd enro'!I175</f>
        <v>2</v>
      </c>
      <c r="J175" s="8">
        <f>'fnd enro'!J175</f>
        <v>0</v>
      </c>
      <c r="K175" s="9">
        <f>'fnd enro'!K175</f>
        <v>0.12</v>
      </c>
      <c r="L175" s="8">
        <f>'fnd enro'!L175</f>
        <v>0</v>
      </c>
      <c r="M175" s="8">
        <f>'fnd enro'!M175</f>
        <v>0</v>
      </c>
      <c r="N175" s="8">
        <f>'fnd enro'!N175</f>
        <v>0</v>
      </c>
      <c r="O175" s="8">
        <f>'fnd enro'!O175</f>
        <v>0</v>
      </c>
      <c r="P175" s="8">
        <f>'fnd enro'!P175</f>
        <v>3</v>
      </c>
      <c r="Q175" s="8">
        <f>'fnd enro'!R175</f>
        <v>3</v>
      </c>
      <c r="R175" s="9">
        <f t="shared" si="28"/>
        <v>1.0189999999999999</v>
      </c>
      <c r="S175" s="8">
        <f>VALUE('fnd enro'!Q175)</f>
        <v>10</v>
      </c>
      <c r="T175" s="1"/>
      <c r="U175" s="68">
        <f>(($D175*'fnd base rates'!C$7)
+($E175*'fnd base rates'!C$8)
+($F175*'fnd base rates'!C$9)
+($G175*'fnd base rates'!C$10)
+($H175*'fnd base rates'!C$11)
+($I175*'fnd base rates'!C$12)
+($J175*'fnd base rates'!C$13)
+($K175*'fnd base rates'!C$14)
+($M175*'fnd base rates'!C$16)
+($N175*'fnd base rates'!C$17)
+($O175*'fnd base rates'!C$18)
+($P175*VLOOKUP($S175+12,rate_basefnd,3)))
*$R175</f>
        <v>2183.3436383999997</v>
      </c>
      <c r="V175" s="68">
        <f>(($D175*'fnd base rates'!D$7)
+($E175*'fnd base rates'!D$8)
+($F175*'fnd base rates'!D$9)
+($G175*'fnd base rates'!D$10)
+($H175*'fnd base rates'!D$11)
+($I175*'fnd base rates'!D$12)
+($J175*'fnd base rates'!D$13)
+($K175*'fnd base rates'!D$14)
+($M175*'fnd base rates'!D$16)
+($N175*'fnd base rates'!D$17)
+($O175*'fnd base rates'!D$18)
+($P175*VLOOKUP($S175+12,rate_basefnd,4)))
*$R175</f>
        <v>4253.8766400000004</v>
      </c>
      <c r="W175" s="68">
        <f>(($D175*'fnd base rates'!E$7)
+($E175*'fnd base rates'!E$8)
+($F175*'fnd base rates'!E$9)
+($G175*'fnd base rates'!E$10)
+($H175*'fnd base rates'!E$11)
+($I175*'fnd base rates'!E$12)
+($J175*'fnd base rates'!E$13)
+($K175*'fnd base rates'!E$14)
+($M175*'fnd base rates'!E$16)
+($N175*'fnd base rates'!E$17)
+($O175*'fnd base rates'!E$18)
+($P175*VLOOKUP($S175+12,rate_basefnd,5)))
*$R175</f>
        <v>31259.804305599999</v>
      </c>
      <c r="X175" s="68">
        <f>(($D175*'fnd base rates'!F$7)
+($E175*'fnd base rates'!F$8)
+($F175*'fnd base rates'!F$9)
+($G175*'fnd base rates'!F$10)
+($H175*'fnd base rates'!F$11)
+($I175*'fnd base rates'!F$12)
+($J175*'fnd base rates'!F$13)
+($K175*'fnd base rates'!F$14)
+($M175*'fnd base rates'!F$16)
+($N175*'fnd base rates'!F$17)
+($O175*'fnd base rates'!F$18)
+($P175*VLOOKUP($S175+12,rate_basefnd,6)))
*$R175</f>
        <v>3173.0828495999995</v>
      </c>
      <c r="Y175" s="68">
        <f>(($D175*'fnd base rates'!G$7)
+($E175*'fnd base rates'!G$8)
+($F175*'fnd base rates'!G$9)
+($G175*'fnd base rates'!G$10)
+($H175*'fnd base rates'!G$11)
+($I175*'fnd base rates'!G$12)
+($J175*'fnd base rates'!G$13)
+($K175*'fnd base rates'!G$14)
+($M175*'fnd base rates'!G$16)
+($N175*'fnd base rates'!G$17)
+($O175*'fnd base rates'!G$18)
+($P175*VLOOKUP($S175+12,rate_basefnd,7)))
*$R175</f>
        <v>1348.9839927999999</v>
      </c>
      <c r="Z175" s="68">
        <f>(($D175*'fnd base rates'!H$7)
+($E175*'fnd base rates'!H$8)
+($F175*'fnd base rates'!H$9)
+($G175*'fnd base rates'!H$10)
+($H175*'fnd base rates'!H$11)
+($I175*'fnd base rates'!H$12)
+($J175*'fnd base rates'!H$13)
+($K175*'fnd base rates'!H$14)
+($M175*'fnd base rates'!H$16)
+($N175*'fnd base rates'!H$17)
+($O175*'fnd base rates'!H$18)
+($P175*VLOOKUP($S175+12,rate_basefnd,8)))</f>
        <v>2538.0620000000004</v>
      </c>
      <c r="AA175" s="68">
        <f>(($D175*'fnd base rates'!I$7)
+($E175*'fnd base rates'!I$8)
+($F175*'fnd base rates'!I$9)
+($G175*'fnd base rates'!I$10)
+($H175*'fnd base rates'!I$11)
+($I175*'fnd base rates'!I$12)
+($J175*'fnd base rates'!I$13)
+($K175*'fnd base rates'!I$14)
+($M175*'fnd base rates'!I$16)
+($N175*'fnd base rates'!I$17)
+($O175*'fnd base rates'!I$18)
+($P175*VLOOKUP($S175+12,rate_basefnd,9)))
*$R175</f>
        <v>2080.6451499999998</v>
      </c>
      <c r="AB175" s="68">
        <f>(($D175*'fnd base rates'!J$7)
+($E175*'fnd base rates'!J$8)
+($F175*'fnd base rates'!J$9)
+($G175*'fnd base rates'!J$10)
+($H175*'fnd base rates'!J$11)
+($I175*'fnd base rates'!J$12)
+($J175*'fnd base rates'!J$13)
+($K175*'fnd base rates'!J$14)
+($M175*'fnd base rates'!J$16)
+($N175*'fnd base rates'!J$17)
+($O175*'fnd base rates'!J$18)
+($P175*VLOOKUP($S175+12,rate_basefnd,10)))
*$R175</f>
        <v>4986.6191600000002</v>
      </c>
      <c r="AC175" s="68">
        <f>(($D175*'fnd base rates'!K$7)
+($E175*'fnd base rates'!K$8)
+($F175*'fnd base rates'!K$9)
+($G175*'fnd base rates'!K$10)
+($H175*'fnd base rates'!K$11)
+($I175*'fnd base rates'!K$12)
+($J175*'fnd base rates'!K$13)
+($K175*'fnd base rates'!K$14)
+($M175*'fnd base rates'!K$16)
+($N175*'fnd base rates'!K$17)
+($O175*'fnd base rates'!K$18)
+($P175*VLOOKUP($S175+12,rate_basefnd,11)))
*$R175</f>
        <v>3951.9550919999997</v>
      </c>
      <c r="AD175" s="68">
        <f>(($D175*'fnd base rates'!L$7)
+($E175*'fnd base rates'!L$8)
+($F175*'fnd base rates'!L$9)
+($G175*'fnd base rates'!L$10)
+($H175*'fnd base rates'!L$11)
+($I175*'fnd base rates'!L$12)
+($J175*'fnd base rates'!L$13)
+($K175*'fnd base rates'!L$14)
+($M175*'fnd base rates'!L$16)
+($N175*'fnd base rates'!L$17)
+($O175*'fnd base rates'!L$18)
+($P175*VLOOKUP($S175+12,rate_basefnd,12)))</f>
        <v>9743.3763999999992</v>
      </c>
      <c r="AE175" s="68">
        <f>(($D175*'fnd base rates'!M$7)
+($E175*'fnd base rates'!M$8)
+($F175*'fnd base rates'!M$9)
+($G175*'fnd base rates'!M$10)
+($H175*'fnd base rates'!M$11)
+($I175*'fnd base rates'!M$12)
+($J175*'fnd base rates'!M$13)
+($K175*'fnd base rates'!M$14)
+($M175*'fnd base rates'!M$16)
+($N175*'fnd base rates'!M$17)
+($O175*'fnd base rates'!M$18)
+($P175*VLOOKUP($S175+12,rate_basefnd,13)))</f>
        <v>0</v>
      </c>
      <c r="AF175" s="3">
        <f t="shared" si="29"/>
        <v>65519.749228399996</v>
      </c>
      <c r="AH175" s="205">
        <f t="shared" si="30"/>
        <v>430170185</v>
      </c>
      <c r="AI175" s="3" t="str">
        <f t="shared" si="34"/>
        <v>430</v>
      </c>
      <c r="AJ175" s="1" t="str">
        <f t="shared" si="35"/>
        <v>170</v>
      </c>
      <c r="AK175" s="1" t="str">
        <f t="shared" si="36"/>
        <v>185</v>
      </c>
      <c r="AL175" s="3">
        <f t="shared" si="31"/>
        <v>1</v>
      </c>
      <c r="AM175" s="3">
        <f t="shared" si="41"/>
        <v>3</v>
      </c>
      <c r="AN175" s="3">
        <f t="shared" si="37"/>
        <v>65519.749228399996</v>
      </c>
      <c r="AO175" s="3">
        <f t="shared" si="38"/>
        <v>21840</v>
      </c>
      <c r="AP175" s="3">
        <f t="shared" si="32"/>
        <v>4545</v>
      </c>
      <c r="AQ175" s="3">
        <v>17295</v>
      </c>
      <c r="AS175" s="68"/>
      <c r="AT175" s="68"/>
      <c r="AX175" s="4">
        <f t="shared" si="39"/>
        <v>0</v>
      </c>
      <c r="AZ175" s="4">
        <f t="shared" si="40"/>
        <v>0</v>
      </c>
      <c r="BB175" s="4"/>
    </row>
    <row r="176" spans="1:54" s="3" customFormat="1">
      <c r="A176" s="205" t="str">
        <f t="shared" si="33"/>
        <v>430</v>
      </c>
      <c r="B176" s="1">
        <v>430170186</v>
      </c>
      <c r="C176" s="7" t="s">
        <v>41</v>
      </c>
      <c r="D176" s="8">
        <f>'fnd enro'!D176</f>
        <v>0</v>
      </c>
      <c r="E176" s="8">
        <f>'fnd enro'!E176</f>
        <v>0</v>
      </c>
      <c r="F176" s="8">
        <f>'fnd enro'!F176</f>
        <v>0</v>
      </c>
      <c r="G176" s="8">
        <f>'fnd enro'!G176</f>
        <v>0</v>
      </c>
      <c r="H176" s="8">
        <f>'fnd enro'!H176</f>
        <v>0</v>
      </c>
      <c r="I176" s="8">
        <f>'fnd enro'!I176</f>
        <v>1</v>
      </c>
      <c r="J176" s="8">
        <f>'fnd enro'!J176</f>
        <v>0</v>
      </c>
      <c r="K176" s="9">
        <f>'fnd enro'!K176</f>
        <v>0.04</v>
      </c>
      <c r="L176" s="8">
        <f>'fnd enro'!L176</f>
        <v>0</v>
      </c>
      <c r="M176" s="8">
        <f>'fnd enro'!M176</f>
        <v>0</v>
      </c>
      <c r="N176" s="8">
        <f>'fnd enro'!N176</f>
        <v>0</v>
      </c>
      <c r="O176" s="8">
        <f>'fnd enro'!O176</f>
        <v>0</v>
      </c>
      <c r="P176" s="8">
        <f>'fnd enro'!P176</f>
        <v>0</v>
      </c>
      <c r="Q176" s="8">
        <f>'fnd enro'!R176</f>
        <v>1</v>
      </c>
      <c r="R176" s="9">
        <f t="shared" si="28"/>
        <v>1.0189999999999999</v>
      </c>
      <c r="S176" s="8">
        <f>VALUE('fnd enro'!Q176)</f>
        <v>7</v>
      </c>
      <c r="T176" s="1"/>
      <c r="U176" s="68">
        <f>(($D176*'fnd base rates'!C$7)
+($E176*'fnd base rates'!C$8)
+($F176*'fnd base rates'!C$9)
+($G176*'fnd base rates'!C$10)
+($H176*'fnd base rates'!C$11)
+($I176*'fnd base rates'!C$12)
+($J176*'fnd base rates'!C$13)
+($K176*'fnd base rates'!C$14)
+($M176*'fnd base rates'!C$16)
+($N176*'fnd base rates'!C$17)
+($O176*'fnd base rates'!C$18)
+($P176*VLOOKUP($S176+12,rate_basefnd,3)))
*$R176</f>
        <v>611.05476279999993</v>
      </c>
      <c r="V176" s="68">
        <f>(($D176*'fnd base rates'!D$7)
+($E176*'fnd base rates'!D$8)
+($F176*'fnd base rates'!D$9)
+($G176*'fnd base rates'!D$10)
+($H176*'fnd base rates'!D$11)
+($I176*'fnd base rates'!D$12)
+($J176*'fnd base rates'!D$13)
+($K176*'fnd base rates'!D$14)
+($M176*'fnd base rates'!D$16)
+($N176*'fnd base rates'!D$17)
+($O176*'fnd base rates'!D$18)
+($P176*VLOOKUP($S176+12,rate_basefnd,4)))
*$R176</f>
        <v>864.86605999999995</v>
      </c>
      <c r="W176" s="68">
        <f>(($D176*'fnd base rates'!E$7)
+($E176*'fnd base rates'!E$8)
+($F176*'fnd base rates'!E$9)
+($G176*'fnd base rates'!E$10)
+($H176*'fnd base rates'!E$11)
+($I176*'fnd base rates'!E$12)
+($J176*'fnd base rates'!E$13)
+($K176*'fnd base rates'!E$14)
+($M176*'fnd base rates'!E$16)
+($N176*'fnd base rates'!E$17)
+($O176*'fnd base rates'!E$18)
+($P176*VLOOKUP($S176+12,rate_basefnd,5)))
*$R176</f>
        <v>5568.1327051999988</v>
      </c>
      <c r="X176" s="68">
        <f>(($D176*'fnd base rates'!F$7)
+($E176*'fnd base rates'!F$8)
+($F176*'fnd base rates'!F$9)
+($G176*'fnd base rates'!F$10)
+($H176*'fnd base rates'!F$11)
+($I176*'fnd base rates'!F$12)
+($J176*'fnd base rates'!F$13)
+($K176*'fnd base rates'!F$14)
+($M176*'fnd base rates'!F$16)
+($N176*'fnd base rates'!F$17)
+($O176*'fnd base rates'!F$18)
+($P176*VLOOKUP($S176+12,rate_basefnd,6)))
*$R176</f>
        <v>1016.8120031999998</v>
      </c>
      <c r="Y176" s="68">
        <f>(($D176*'fnd base rates'!G$7)
+($E176*'fnd base rates'!G$8)
+($F176*'fnd base rates'!G$9)
+($G176*'fnd base rates'!G$10)
+($H176*'fnd base rates'!G$11)
+($I176*'fnd base rates'!G$12)
+($J176*'fnd base rates'!G$13)
+($K176*'fnd base rates'!G$14)
+($M176*'fnd base rates'!G$16)
+($N176*'fnd base rates'!G$17)
+($O176*'fnd base rates'!G$18)
+($P176*VLOOKUP($S176+12,rate_basefnd,7)))
*$R176</f>
        <v>185.99847759999997</v>
      </c>
      <c r="Z176" s="68">
        <f>(($D176*'fnd base rates'!H$7)
+($E176*'fnd base rates'!H$8)
+($F176*'fnd base rates'!H$9)
+($G176*'fnd base rates'!H$10)
+($H176*'fnd base rates'!H$11)
+($I176*'fnd base rates'!H$12)
+($J176*'fnd base rates'!H$13)
+($K176*'fnd base rates'!H$14)
+($M176*'fnd base rates'!H$16)
+($N176*'fnd base rates'!H$17)
+($O176*'fnd base rates'!H$18)
+($P176*VLOOKUP($S176+12,rate_basefnd,8)))</f>
        <v>919.26400000000001</v>
      </c>
      <c r="AA176" s="68">
        <f>(($D176*'fnd base rates'!I$7)
+($E176*'fnd base rates'!I$8)
+($F176*'fnd base rates'!I$9)
+($G176*'fnd base rates'!I$10)
+($H176*'fnd base rates'!I$11)
+($I176*'fnd base rates'!I$12)
+($J176*'fnd base rates'!I$13)
+($K176*'fnd base rates'!I$14)
+($M176*'fnd base rates'!I$16)
+($N176*'fnd base rates'!I$17)
+($O176*'fnd base rates'!I$18)
+($P176*VLOOKUP($S176+12,rate_basefnd,9)))
*$R176</f>
        <v>481.49787999999995</v>
      </c>
      <c r="AB176" s="68">
        <f>(($D176*'fnd base rates'!J$7)
+($E176*'fnd base rates'!J$8)
+($F176*'fnd base rates'!J$9)
+($G176*'fnd base rates'!J$10)
+($H176*'fnd base rates'!J$11)
+($I176*'fnd base rates'!J$12)
+($J176*'fnd base rates'!J$13)
+($K176*'fnd base rates'!J$14)
+($M176*'fnd base rates'!J$16)
+($N176*'fnd base rates'!J$17)
+($O176*'fnd base rates'!J$18)
+($P176*VLOOKUP($S176+12,rate_basefnd,10)))
*$R176</f>
        <v>648.58330999999998</v>
      </c>
      <c r="AC176" s="68">
        <f>(($D176*'fnd base rates'!K$7)
+($E176*'fnd base rates'!K$8)
+($F176*'fnd base rates'!K$9)
+($G176*'fnd base rates'!K$10)
+($H176*'fnd base rates'!K$11)
+($I176*'fnd base rates'!K$12)
+($J176*'fnd base rates'!K$13)
+($K176*'fnd base rates'!K$14)
+($M176*'fnd base rates'!K$16)
+($N176*'fnd base rates'!K$17)
+($O176*'fnd base rates'!K$18)
+($P176*VLOOKUP($S176+12,rate_basefnd,11)))
*$R176</f>
        <v>1305.2228339999999</v>
      </c>
      <c r="AD176" s="68">
        <f>(($D176*'fnd base rates'!L$7)
+($E176*'fnd base rates'!L$8)
+($F176*'fnd base rates'!L$9)
+($G176*'fnd base rates'!L$10)
+($H176*'fnd base rates'!L$11)
+($I176*'fnd base rates'!L$12)
+($J176*'fnd base rates'!L$13)
+($K176*'fnd base rates'!L$14)
+($M176*'fnd base rates'!L$16)
+($N176*'fnd base rates'!L$17)
+($O176*'fnd base rates'!L$18)
+($P176*VLOOKUP($S176+12,rate_basefnd,12)))</f>
        <v>2166.2388000000001</v>
      </c>
      <c r="AE176" s="68">
        <f>(($D176*'fnd base rates'!M$7)
+($E176*'fnd base rates'!M$8)
+($F176*'fnd base rates'!M$9)
+($G176*'fnd base rates'!M$10)
+($H176*'fnd base rates'!M$11)
+($I176*'fnd base rates'!M$12)
+($J176*'fnd base rates'!M$13)
+($K176*'fnd base rates'!M$14)
+($M176*'fnd base rates'!M$16)
+($N176*'fnd base rates'!M$17)
+($O176*'fnd base rates'!M$18)
+($P176*VLOOKUP($S176+12,rate_basefnd,13)))</f>
        <v>0</v>
      </c>
      <c r="AF176" s="3">
        <f t="shared" si="29"/>
        <v>13767.670832799999</v>
      </c>
      <c r="AH176" s="205">
        <f t="shared" si="30"/>
        <v>430170186</v>
      </c>
      <c r="AI176" s="3" t="str">
        <f t="shared" si="34"/>
        <v>430</v>
      </c>
      <c r="AJ176" s="1" t="str">
        <f t="shared" si="35"/>
        <v>170</v>
      </c>
      <c r="AK176" s="1" t="str">
        <f t="shared" si="36"/>
        <v>186</v>
      </c>
      <c r="AL176" s="3">
        <f t="shared" si="31"/>
        <v>1</v>
      </c>
      <c r="AM176" s="3">
        <f t="shared" si="41"/>
        <v>1</v>
      </c>
      <c r="AN176" s="3">
        <f t="shared" si="37"/>
        <v>13767.670832799999</v>
      </c>
      <c r="AO176" s="3">
        <f t="shared" si="38"/>
        <v>13768</v>
      </c>
      <c r="AP176" s="3">
        <f t="shared" si="32"/>
        <v>-3494</v>
      </c>
      <c r="AQ176" s="3">
        <v>17262</v>
      </c>
      <c r="AS176" s="68"/>
      <c r="AT176" s="68"/>
      <c r="AX176" s="4">
        <f t="shared" si="39"/>
        <v>0</v>
      </c>
      <c r="AZ176" s="4">
        <f t="shared" si="40"/>
        <v>0</v>
      </c>
      <c r="BB176" s="4"/>
    </row>
    <row r="177" spans="1:54" s="3" customFormat="1">
      <c r="A177" s="205" t="str">
        <f t="shared" si="33"/>
        <v>430</v>
      </c>
      <c r="B177" s="1">
        <v>430170198</v>
      </c>
      <c r="C177" s="7" t="s">
        <v>41</v>
      </c>
      <c r="D177" s="8">
        <f>'fnd enro'!D177</f>
        <v>0</v>
      </c>
      <c r="E177" s="8">
        <f>'fnd enro'!E177</f>
        <v>0</v>
      </c>
      <c r="F177" s="8">
        <f>'fnd enro'!F177</f>
        <v>0</v>
      </c>
      <c r="G177" s="8">
        <f>'fnd enro'!G177</f>
        <v>0</v>
      </c>
      <c r="H177" s="8">
        <f>'fnd enro'!H177</f>
        <v>0</v>
      </c>
      <c r="I177" s="8">
        <f>'fnd enro'!I177</f>
        <v>2</v>
      </c>
      <c r="J177" s="8">
        <f>'fnd enro'!J177</f>
        <v>0</v>
      </c>
      <c r="K177" s="9">
        <f>'fnd enro'!K177</f>
        <v>0.08</v>
      </c>
      <c r="L177" s="8">
        <f>'fnd enro'!L177</f>
        <v>0</v>
      </c>
      <c r="M177" s="8">
        <f>'fnd enro'!M177</f>
        <v>0</v>
      </c>
      <c r="N177" s="8">
        <f>'fnd enro'!N177</f>
        <v>0</v>
      </c>
      <c r="O177" s="8">
        <f>'fnd enro'!O177</f>
        <v>0</v>
      </c>
      <c r="P177" s="8">
        <f>'fnd enro'!P177</f>
        <v>0</v>
      </c>
      <c r="Q177" s="8">
        <f>'fnd enro'!R177</f>
        <v>2</v>
      </c>
      <c r="R177" s="9">
        <f t="shared" si="28"/>
        <v>1.0189999999999999</v>
      </c>
      <c r="S177" s="8">
        <f>VALUE('fnd enro'!Q177)</f>
        <v>3</v>
      </c>
      <c r="T177" s="1"/>
      <c r="U177" s="68">
        <f>(($D177*'fnd base rates'!C$7)
+($E177*'fnd base rates'!C$8)
+($F177*'fnd base rates'!C$9)
+($G177*'fnd base rates'!C$10)
+($H177*'fnd base rates'!C$11)
+($I177*'fnd base rates'!C$12)
+($J177*'fnd base rates'!C$13)
+($K177*'fnd base rates'!C$14)
+($M177*'fnd base rates'!C$16)
+($N177*'fnd base rates'!C$17)
+($O177*'fnd base rates'!C$18)
+($P177*VLOOKUP($S177+12,rate_basefnd,3)))
*$R177</f>
        <v>1222.1095255999999</v>
      </c>
      <c r="V177" s="68">
        <f>(($D177*'fnd base rates'!D$7)
+($E177*'fnd base rates'!D$8)
+($F177*'fnd base rates'!D$9)
+($G177*'fnd base rates'!D$10)
+($H177*'fnd base rates'!D$11)
+($I177*'fnd base rates'!D$12)
+($J177*'fnd base rates'!D$13)
+($K177*'fnd base rates'!D$14)
+($M177*'fnd base rates'!D$16)
+($N177*'fnd base rates'!D$17)
+($O177*'fnd base rates'!D$18)
+($P177*VLOOKUP($S177+12,rate_basefnd,4)))
*$R177</f>
        <v>1729.7321199999999</v>
      </c>
      <c r="W177" s="68">
        <f>(($D177*'fnd base rates'!E$7)
+($E177*'fnd base rates'!E$8)
+($F177*'fnd base rates'!E$9)
+($G177*'fnd base rates'!E$10)
+($H177*'fnd base rates'!E$11)
+($I177*'fnd base rates'!E$12)
+($J177*'fnd base rates'!E$13)
+($K177*'fnd base rates'!E$14)
+($M177*'fnd base rates'!E$16)
+($N177*'fnd base rates'!E$17)
+($O177*'fnd base rates'!E$18)
+($P177*VLOOKUP($S177+12,rate_basefnd,5)))
*$R177</f>
        <v>11136.265410399998</v>
      </c>
      <c r="X177" s="68">
        <f>(($D177*'fnd base rates'!F$7)
+($E177*'fnd base rates'!F$8)
+($F177*'fnd base rates'!F$9)
+($G177*'fnd base rates'!F$10)
+($H177*'fnd base rates'!F$11)
+($I177*'fnd base rates'!F$12)
+($J177*'fnd base rates'!F$13)
+($K177*'fnd base rates'!F$14)
+($M177*'fnd base rates'!F$16)
+($N177*'fnd base rates'!F$17)
+($O177*'fnd base rates'!F$18)
+($P177*VLOOKUP($S177+12,rate_basefnd,6)))
*$R177</f>
        <v>2033.6240063999996</v>
      </c>
      <c r="Y177" s="68">
        <f>(($D177*'fnd base rates'!G$7)
+($E177*'fnd base rates'!G$8)
+($F177*'fnd base rates'!G$9)
+($G177*'fnd base rates'!G$10)
+($H177*'fnd base rates'!G$11)
+($I177*'fnd base rates'!G$12)
+($J177*'fnd base rates'!G$13)
+($K177*'fnd base rates'!G$14)
+($M177*'fnd base rates'!G$16)
+($N177*'fnd base rates'!G$17)
+($O177*'fnd base rates'!G$18)
+($P177*VLOOKUP($S177+12,rate_basefnd,7)))
*$R177</f>
        <v>371.99695519999995</v>
      </c>
      <c r="Z177" s="68">
        <f>(($D177*'fnd base rates'!H$7)
+($E177*'fnd base rates'!H$8)
+($F177*'fnd base rates'!H$9)
+($G177*'fnd base rates'!H$10)
+($H177*'fnd base rates'!H$11)
+($I177*'fnd base rates'!H$12)
+($J177*'fnd base rates'!H$13)
+($K177*'fnd base rates'!H$14)
+($M177*'fnd base rates'!H$16)
+($N177*'fnd base rates'!H$17)
+($O177*'fnd base rates'!H$18)
+($P177*VLOOKUP($S177+12,rate_basefnd,8)))</f>
        <v>1838.528</v>
      </c>
      <c r="AA177" s="68">
        <f>(($D177*'fnd base rates'!I$7)
+($E177*'fnd base rates'!I$8)
+($F177*'fnd base rates'!I$9)
+($G177*'fnd base rates'!I$10)
+($H177*'fnd base rates'!I$11)
+($I177*'fnd base rates'!I$12)
+($J177*'fnd base rates'!I$13)
+($K177*'fnd base rates'!I$14)
+($M177*'fnd base rates'!I$16)
+($N177*'fnd base rates'!I$17)
+($O177*'fnd base rates'!I$18)
+($P177*VLOOKUP($S177+12,rate_basefnd,9)))
*$R177</f>
        <v>962.9957599999999</v>
      </c>
      <c r="AB177" s="68">
        <f>(($D177*'fnd base rates'!J$7)
+($E177*'fnd base rates'!J$8)
+($F177*'fnd base rates'!J$9)
+($G177*'fnd base rates'!J$10)
+($H177*'fnd base rates'!J$11)
+($I177*'fnd base rates'!J$12)
+($J177*'fnd base rates'!J$13)
+($K177*'fnd base rates'!J$14)
+($M177*'fnd base rates'!J$16)
+($N177*'fnd base rates'!J$17)
+($O177*'fnd base rates'!J$18)
+($P177*VLOOKUP($S177+12,rate_basefnd,10)))
*$R177</f>
        <v>1297.16662</v>
      </c>
      <c r="AC177" s="68">
        <f>(($D177*'fnd base rates'!K$7)
+($E177*'fnd base rates'!K$8)
+($F177*'fnd base rates'!K$9)
+($G177*'fnd base rates'!K$10)
+($H177*'fnd base rates'!K$11)
+($I177*'fnd base rates'!K$12)
+($J177*'fnd base rates'!K$13)
+($K177*'fnd base rates'!K$14)
+($M177*'fnd base rates'!K$16)
+($N177*'fnd base rates'!K$17)
+($O177*'fnd base rates'!K$18)
+($P177*VLOOKUP($S177+12,rate_basefnd,11)))
*$R177</f>
        <v>2610.4456679999998</v>
      </c>
      <c r="AD177" s="68">
        <f>(($D177*'fnd base rates'!L$7)
+($E177*'fnd base rates'!L$8)
+($F177*'fnd base rates'!L$9)
+($G177*'fnd base rates'!L$10)
+($H177*'fnd base rates'!L$11)
+($I177*'fnd base rates'!L$12)
+($J177*'fnd base rates'!L$13)
+($K177*'fnd base rates'!L$14)
+($M177*'fnd base rates'!L$16)
+($N177*'fnd base rates'!L$17)
+($O177*'fnd base rates'!L$18)
+($P177*VLOOKUP($S177+12,rate_basefnd,12)))</f>
        <v>4332.4776000000002</v>
      </c>
      <c r="AE177" s="68">
        <f>(($D177*'fnd base rates'!M$7)
+($E177*'fnd base rates'!M$8)
+($F177*'fnd base rates'!M$9)
+($G177*'fnd base rates'!M$10)
+($H177*'fnd base rates'!M$11)
+($I177*'fnd base rates'!M$12)
+($J177*'fnd base rates'!M$13)
+($K177*'fnd base rates'!M$14)
+($M177*'fnd base rates'!M$16)
+($N177*'fnd base rates'!M$17)
+($O177*'fnd base rates'!M$18)
+($P177*VLOOKUP($S177+12,rate_basefnd,13)))</f>
        <v>0</v>
      </c>
      <c r="AF177" s="3">
        <f t="shared" si="29"/>
        <v>27535.341665599997</v>
      </c>
      <c r="AH177" s="205">
        <f t="shared" si="30"/>
        <v>430170198</v>
      </c>
      <c r="AI177" s="3" t="str">
        <f t="shared" si="34"/>
        <v>430</v>
      </c>
      <c r="AJ177" s="1" t="str">
        <f t="shared" si="35"/>
        <v>170</v>
      </c>
      <c r="AK177" s="1" t="str">
        <f t="shared" si="36"/>
        <v>198</v>
      </c>
      <c r="AL177" s="3">
        <f t="shared" si="31"/>
        <v>1</v>
      </c>
      <c r="AM177" s="3">
        <f t="shared" si="41"/>
        <v>2</v>
      </c>
      <c r="AN177" s="3">
        <f t="shared" si="37"/>
        <v>27535.341665599997</v>
      </c>
      <c r="AO177" s="3">
        <f t="shared" si="38"/>
        <v>13768</v>
      </c>
      <c r="AP177" s="3">
        <f t="shared" si="32"/>
        <v>-3546</v>
      </c>
      <c r="AQ177" s="3">
        <v>17314</v>
      </c>
      <c r="AS177" s="68"/>
      <c r="AT177" s="68"/>
      <c r="AX177" s="4">
        <f t="shared" si="39"/>
        <v>0</v>
      </c>
      <c r="AZ177" s="4">
        <f t="shared" si="40"/>
        <v>0</v>
      </c>
      <c r="BB177" s="4"/>
    </row>
    <row r="178" spans="1:54" s="3" customFormat="1">
      <c r="A178" s="205" t="str">
        <f t="shared" si="33"/>
        <v>430</v>
      </c>
      <c r="B178" s="1">
        <v>430170213</v>
      </c>
      <c r="C178" s="7" t="s">
        <v>41</v>
      </c>
      <c r="D178" s="8">
        <f>'fnd enro'!D178</f>
        <v>0</v>
      </c>
      <c r="E178" s="8">
        <f>'fnd enro'!E178</f>
        <v>0</v>
      </c>
      <c r="F178" s="8">
        <f>'fnd enro'!F178</f>
        <v>0</v>
      </c>
      <c r="G178" s="8">
        <f>'fnd enro'!G178</f>
        <v>0</v>
      </c>
      <c r="H178" s="8">
        <f>'fnd enro'!H178</f>
        <v>2</v>
      </c>
      <c r="I178" s="8">
        <f>'fnd enro'!I178</f>
        <v>0</v>
      </c>
      <c r="J178" s="8">
        <f>'fnd enro'!J178</f>
        <v>0</v>
      </c>
      <c r="K178" s="9">
        <f>'fnd enro'!K178</f>
        <v>0.08</v>
      </c>
      <c r="L178" s="8">
        <f>'fnd enro'!L178</f>
        <v>0</v>
      </c>
      <c r="M178" s="8">
        <f>'fnd enro'!M178</f>
        <v>0</v>
      </c>
      <c r="N178" s="8">
        <f>'fnd enro'!N178</f>
        <v>0</v>
      </c>
      <c r="O178" s="8">
        <f>'fnd enro'!O178</f>
        <v>0</v>
      </c>
      <c r="P178" s="8">
        <f>'fnd enro'!P178</f>
        <v>1</v>
      </c>
      <c r="Q178" s="8">
        <f>'fnd enro'!R178</f>
        <v>2</v>
      </c>
      <c r="R178" s="9">
        <f t="shared" si="28"/>
        <v>1.0189999999999999</v>
      </c>
      <c r="S178" s="8">
        <f>VALUE('fnd enro'!Q178)</f>
        <v>4</v>
      </c>
      <c r="T178" s="1"/>
      <c r="U178" s="68">
        <f>(($D178*'fnd base rates'!C$7)
+($E178*'fnd base rates'!C$8)
+($F178*'fnd base rates'!C$9)
+($G178*'fnd base rates'!C$10)
+($H178*'fnd base rates'!C$11)
+($I178*'fnd base rates'!C$12)
+($J178*'fnd base rates'!C$13)
+($K178*'fnd base rates'!C$14)
+($M178*'fnd base rates'!C$16)
+($N178*'fnd base rates'!C$17)
+($O178*'fnd base rates'!C$18)
+($P178*VLOOKUP($S178+12,rate_basefnd,3)))
*$R178</f>
        <v>1291.4219055999999</v>
      </c>
      <c r="V178" s="68">
        <f>(($D178*'fnd base rates'!D$7)
+($E178*'fnd base rates'!D$8)
+($F178*'fnd base rates'!D$9)
+($G178*'fnd base rates'!D$10)
+($H178*'fnd base rates'!D$11)
+($I178*'fnd base rates'!D$12)
+($J178*'fnd base rates'!D$13)
+($K178*'fnd base rates'!D$14)
+($M178*'fnd base rates'!D$16)
+($N178*'fnd base rates'!D$17)
+($O178*'fnd base rates'!D$18)
+($P178*VLOOKUP($S178+12,rate_basefnd,4)))
*$R178</f>
        <v>2058.1252499999996</v>
      </c>
      <c r="W178" s="68">
        <f>(($D178*'fnd base rates'!E$7)
+($E178*'fnd base rates'!E$8)
+($F178*'fnd base rates'!E$9)
+($G178*'fnd base rates'!E$10)
+($H178*'fnd base rates'!E$11)
+($I178*'fnd base rates'!E$12)
+($J178*'fnd base rates'!E$13)
+($K178*'fnd base rates'!E$14)
+($M178*'fnd base rates'!E$16)
+($N178*'fnd base rates'!E$17)
+($O178*'fnd base rates'!E$18)
+($P178*VLOOKUP($S178+12,rate_basefnd,5)))
*$R178</f>
        <v>11057.6393704</v>
      </c>
      <c r="X178" s="68">
        <f>(($D178*'fnd base rates'!F$7)
+($E178*'fnd base rates'!F$8)
+($F178*'fnd base rates'!F$9)
+($G178*'fnd base rates'!F$10)
+($H178*'fnd base rates'!F$11)
+($I178*'fnd base rates'!F$12)
+($J178*'fnd base rates'!F$13)
+($K178*'fnd base rates'!F$14)
+($M178*'fnd base rates'!F$16)
+($N178*'fnd base rates'!F$17)
+($O178*'fnd base rates'!F$18)
+($P178*VLOOKUP($S178+12,rate_basefnd,6)))
*$R178</f>
        <v>2278.9176863999996</v>
      </c>
      <c r="Y178" s="68">
        <f>(($D178*'fnd base rates'!G$7)
+($E178*'fnd base rates'!G$8)
+($F178*'fnd base rates'!G$9)
+($G178*'fnd base rates'!G$10)
+($H178*'fnd base rates'!G$11)
+($I178*'fnd base rates'!G$12)
+($J178*'fnd base rates'!G$13)
+($K178*'fnd base rates'!G$14)
+($M178*'fnd base rates'!G$16)
+($N178*'fnd base rates'!G$17)
+($O178*'fnd base rates'!G$18)
+($P178*VLOOKUP($S178+12,rate_basefnd,7)))
*$R178</f>
        <v>537.83920519999992</v>
      </c>
      <c r="Z178" s="68">
        <f>(($D178*'fnd base rates'!H$7)
+($E178*'fnd base rates'!H$8)
+($F178*'fnd base rates'!H$9)
+($G178*'fnd base rates'!H$10)
+($H178*'fnd base rates'!H$11)
+($I178*'fnd base rates'!H$12)
+($J178*'fnd base rates'!H$13)
+($K178*'fnd base rates'!H$14)
+($M178*'fnd base rates'!H$16)
+($N178*'fnd base rates'!H$17)
+($O178*'fnd base rates'!H$18)
+($P178*VLOOKUP($S178+12,rate_basefnd,8)))</f>
        <v>1185.998</v>
      </c>
      <c r="AA178" s="68">
        <f>(($D178*'fnd base rates'!I$7)
+($E178*'fnd base rates'!I$8)
+($F178*'fnd base rates'!I$9)
+($G178*'fnd base rates'!I$10)
+($H178*'fnd base rates'!I$11)
+($I178*'fnd base rates'!I$12)
+($J178*'fnd base rates'!I$13)
+($K178*'fnd base rates'!I$14)
+($M178*'fnd base rates'!I$16)
+($N178*'fnd base rates'!I$17)
+($O178*'fnd base rates'!I$18)
+($P178*VLOOKUP($S178+12,rate_basefnd,9)))
*$R178</f>
        <v>1053.35049</v>
      </c>
      <c r="AB178" s="68">
        <f>(($D178*'fnd base rates'!J$7)
+($E178*'fnd base rates'!J$8)
+($F178*'fnd base rates'!J$9)
+($G178*'fnd base rates'!J$10)
+($H178*'fnd base rates'!J$11)
+($I178*'fnd base rates'!J$12)
+($J178*'fnd base rates'!J$13)
+($K178*'fnd base rates'!J$14)
+($M178*'fnd base rates'!J$16)
+($N178*'fnd base rates'!J$17)
+($O178*'fnd base rates'!J$18)
+($P178*VLOOKUP($S178+12,rate_basefnd,10)))
*$R178</f>
        <v>1237.0659999999998</v>
      </c>
      <c r="AC178" s="68">
        <f>(($D178*'fnd base rates'!K$7)
+($E178*'fnd base rates'!K$8)
+($F178*'fnd base rates'!K$9)
+($G178*'fnd base rates'!K$10)
+($H178*'fnd base rates'!K$11)
+($I178*'fnd base rates'!K$12)
+($J178*'fnd base rates'!K$13)
+($K178*'fnd base rates'!K$14)
+($M178*'fnd base rates'!K$16)
+($N178*'fnd base rates'!K$17)
+($O178*'fnd base rates'!K$18)
+($P178*VLOOKUP($S178+12,rate_basefnd,11)))
*$R178</f>
        <v>2683.0188479999997</v>
      </c>
      <c r="AD178" s="68">
        <f>(($D178*'fnd base rates'!L$7)
+($E178*'fnd base rates'!L$8)
+($F178*'fnd base rates'!L$9)
+($G178*'fnd base rates'!L$10)
+($H178*'fnd base rates'!L$11)
+($I178*'fnd base rates'!L$12)
+($J178*'fnd base rates'!L$13)
+($K178*'fnd base rates'!L$14)
+($M178*'fnd base rates'!L$16)
+($N178*'fnd base rates'!L$17)
+($O178*'fnd base rates'!L$18)
+($P178*VLOOKUP($S178+12,rate_basefnd,12)))</f>
        <v>5447.5475999999999</v>
      </c>
      <c r="AE178" s="68">
        <f>(($D178*'fnd base rates'!M$7)
+($E178*'fnd base rates'!M$8)
+($F178*'fnd base rates'!M$9)
+($G178*'fnd base rates'!M$10)
+($H178*'fnd base rates'!M$11)
+($I178*'fnd base rates'!M$12)
+($J178*'fnd base rates'!M$13)
+($K178*'fnd base rates'!M$14)
+($M178*'fnd base rates'!M$16)
+($N178*'fnd base rates'!M$17)
+($O178*'fnd base rates'!M$18)
+($P178*VLOOKUP($S178+12,rate_basefnd,13)))</f>
        <v>0</v>
      </c>
      <c r="AF178" s="3">
        <f t="shared" si="29"/>
        <v>28830.9243556</v>
      </c>
      <c r="AH178" s="205">
        <f t="shared" si="30"/>
        <v>430170213</v>
      </c>
      <c r="AI178" s="3" t="str">
        <f t="shared" si="34"/>
        <v>430</v>
      </c>
      <c r="AJ178" s="1" t="str">
        <f t="shared" si="35"/>
        <v>170</v>
      </c>
      <c r="AK178" s="1" t="str">
        <f t="shared" si="36"/>
        <v>213</v>
      </c>
      <c r="AL178" s="3">
        <f t="shared" si="31"/>
        <v>1</v>
      </c>
      <c r="AM178" s="3">
        <f t="shared" si="41"/>
        <v>2</v>
      </c>
      <c r="AN178" s="3">
        <f t="shared" si="37"/>
        <v>28830.9243556</v>
      </c>
      <c r="AO178" s="3">
        <f t="shared" si="38"/>
        <v>14415</v>
      </c>
      <c r="AP178" s="3">
        <f t="shared" si="32"/>
        <v>1650</v>
      </c>
      <c r="AQ178" s="3">
        <v>12765</v>
      </c>
      <c r="AS178" s="68"/>
      <c r="AT178" s="68"/>
      <c r="AX178" s="4">
        <f t="shared" si="39"/>
        <v>0</v>
      </c>
      <c r="AZ178" s="4">
        <f t="shared" si="40"/>
        <v>0</v>
      </c>
      <c r="BB178" s="4"/>
    </row>
    <row r="179" spans="1:54" s="3" customFormat="1">
      <c r="A179" s="205" t="str">
        <f t="shared" si="33"/>
        <v>430</v>
      </c>
      <c r="B179" s="1">
        <v>430170271</v>
      </c>
      <c r="C179" s="7" t="s">
        <v>41</v>
      </c>
      <c r="D179" s="8">
        <f>'fnd enro'!D179</f>
        <v>0</v>
      </c>
      <c r="E179" s="8">
        <f>'fnd enro'!E179</f>
        <v>0</v>
      </c>
      <c r="F179" s="8">
        <f>'fnd enro'!F179</f>
        <v>0</v>
      </c>
      <c r="G179" s="8">
        <f>'fnd enro'!G179</f>
        <v>0</v>
      </c>
      <c r="H179" s="8">
        <f>'fnd enro'!H179</f>
        <v>1</v>
      </c>
      <c r="I179" s="8">
        <f>'fnd enro'!I179</f>
        <v>8</v>
      </c>
      <c r="J179" s="8">
        <f>'fnd enro'!J179</f>
        <v>0</v>
      </c>
      <c r="K179" s="9">
        <f>'fnd enro'!K179</f>
        <v>0.36</v>
      </c>
      <c r="L179" s="8">
        <f>'fnd enro'!L179</f>
        <v>0</v>
      </c>
      <c r="M179" s="8">
        <f>'fnd enro'!M179</f>
        <v>0</v>
      </c>
      <c r="N179" s="8">
        <f>'fnd enro'!N179</f>
        <v>0</v>
      </c>
      <c r="O179" s="8">
        <f>'fnd enro'!O179</f>
        <v>0</v>
      </c>
      <c r="P179" s="8">
        <f>'fnd enro'!P179</f>
        <v>1</v>
      </c>
      <c r="Q179" s="8">
        <f>'fnd enro'!R179</f>
        <v>9</v>
      </c>
      <c r="R179" s="9">
        <f t="shared" si="28"/>
        <v>1.0189999999999999</v>
      </c>
      <c r="S179" s="8">
        <f>VALUE('fnd enro'!Q179)</f>
        <v>4</v>
      </c>
      <c r="T179" s="1"/>
      <c r="U179" s="68">
        <f>(($D179*'fnd base rates'!C$7)
+($E179*'fnd base rates'!C$8)
+($F179*'fnd base rates'!C$9)
+($G179*'fnd base rates'!C$10)
+($H179*'fnd base rates'!C$11)
+($I179*'fnd base rates'!C$12)
+($J179*'fnd base rates'!C$13)
+($K179*'fnd base rates'!C$14)
+($M179*'fnd base rates'!C$16)
+($N179*'fnd base rates'!C$17)
+($O179*'fnd base rates'!C$18)
+($P179*VLOOKUP($S179+12,rate_basefnd,3)))
*$R179</f>
        <v>5568.8052451999993</v>
      </c>
      <c r="V179" s="68">
        <f>(($D179*'fnd base rates'!D$7)
+($E179*'fnd base rates'!D$8)
+($F179*'fnd base rates'!D$9)
+($G179*'fnd base rates'!D$10)
+($H179*'fnd base rates'!D$11)
+($I179*'fnd base rates'!D$12)
+($J179*'fnd base rates'!D$13)
+($K179*'fnd base rates'!D$14)
+($M179*'fnd base rates'!D$16)
+($N179*'fnd base rates'!D$17)
+($O179*'fnd base rates'!D$18)
+($P179*VLOOKUP($S179+12,rate_basefnd,4)))
*$R179</f>
        <v>8112.1876699999993</v>
      </c>
      <c r="W179" s="68">
        <f>(($D179*'fnd base rates'!E$7)
+($E179*'fnd base rates'!E$8)
+($F179*'fnd base rates'!E$9)
+($G179*'fnd base rates'!E$10)
+($H179*'fnd base rates'!E$11)
+($I179*'fnd base rates'!E$12)
+($J179*'fnd base rates'!E$13)
+($K179*'fnd base rates'!E$14)
+($M179*'fnd base rates'!E$16)
+($N179*'fnd base rates'!E$17)
+($O179*'fnd base rates'!E$18)
+($P179*VLOOKUP($S179+12,rate_basefnd,5)))
*$R179</f>
        <v>51676.768326799996</v>
      </c>
      <c r="X179" s="68">
        <f>(($D179*'fnd base rates'!F$7)
+($E179*'fnd base rates'!F$8)
+($F179*'fnd base rates'!F$9)
+($G179*'fnd base rates'!F$10)
+($H179*'fnd base rates'!F$11)
+($I179*'fnd base rates'!F$12)
+($J179*'fnd base rates'!F$13)
+($K179*'fnd base rates'!F$14)
+($M179*'fnd base rates'!F$16)
+($N179*'fnd base rates'!F$17)
+($O179*'fnd base rates'!F$18)
+($P179*VLOOKUP($S179+12,rate_basefnd,6)))
*$R179</f>
        <v>9273.9548687999977</v>
      </c>
      <c r="Y179" s="68">
        <f>(($D179*'fnd base rates'!G$7)
+($E179*'fnd base rates'!G$8)
+($F179*'fnd base rates'!G$9)
+($G179*'fnd base rates'!G$10)
+($H179*'fnd base rates'!G$11)
+($I179*'fnd base rates'!G$12)
+($J179*'fnd base rates'!G$13)
+($K179*'fnd base rates'!G$14)
+($M179*'fnd base rates'!G$16)
+($N179*'fnd base rates'!G$17)
+($O179*'fnd base rates'!G$18)
+($P179*VLOOKUP($S179+12,rate_basefnd,7)))
*$R179</f>
        <v>1834.6724083999998</v>
      </c>
      <c r="Z179" s="68">
        <f>(($D179*'fnd base rates'!H$7)
+($E179*'fnd base rates'!H$8)
+($F179*'fnd base rates'!H$9)
+($G179*'fnd base rates'!H$10)
+($H179*'fnd base rates'!H$11)
+($I179*'fnd base rates'!H$12)
+($J179*'fnd base rates'!H$13)
+($K179*'fnd base rates'!H$14)
+($M179*'fnd base rates'!H$16)
+($N179*'fnd base rates'!H$17)
+($O179*'fnd base rates'!H$18)
+($P179*VLOOKUP($S179+12,rate_basefnd,8)))</f>
        <v>7958.8060000000005</v>
      </c>
      <c r="AA179" s="68">
        <f>(($D179*'fnd base rates'!I$7)
+($E179*'fnd base rates'!I$8)
+($F179*'fnd base rates'!I$9)
+($G179*'fnd base rates'!I$10)
+($H179*'fnd base rates'!I$11)
+($I179*'fnd base rates'!I$12)
+($J179*'fnd base rates'!I$13)
+($K179*'fnd base rates'!I$14)
+($M179*'fnd base rates'!I$16)
+($N179*'fnd base rates'!I$17)
+($O179*'fnd base rates'!I$18)
+($P179*VLOOKUP($S179+12,rate_basefnd,9)))
*$R179</f>
        <v>4443.5634899999995</v>
      </c>
      <c r="AB179" s="68">
        <f>(($D179*'fnd base rates'!J$7)
+($E179*'fnd base rates'!J$8)
+($F179*'fnd base rates'!J$9)
+($G179*'fnd base rates'!J$10)
+($H179*'fnd base rates'!J$11)
+($I179*'fnd base rates'!J$12)
+($J179*'fnd base rates'!J$13)
+($K179*'fnd base rates'!J$14)
+($M179*'fnd base rates'!J$16)
+($N179*'fnd base rates'!J$17)
+($O179*'fnd base rates'!J$18)
+($P179*VLOOKUP($S179+12,rate_basefnd,10)))
*$R179</f>
        <v>6144.4681</v>
      </c>
      <c r="AC179" s="68">
        <f>(($D179*'fnd base rates'!K$7)
+($E179*'fnd base rates'!K$8)
+($F179*'fnd base rates'!K$9)
+($G179*'fnd base rates'!K$10)
+($H179*'fnd base rates'!K$11)
+($I179*'fnd base rates'!K$12)
+($J179*'fnd base rates'!K$13)
+($K179*'fnd base rates'!K$14)
+($M179*'fnd base rates'!K$16)
+($N179*'fnd base rates'!K$17)
+($O179*'fnd base rates'!K$18)
+($P179*VLOOKUP($S179+12,rate_basefnd,11)))
*$R179</f>
        <v>11783.292095999999</v>
      </c>
      <c r="AD179" s="68">
        <f>(($D179*'fnd base rates'!L$7)
+($E179*'fnd base rates'!L$8)
+($F179*'fnd base rates'!L$9)
+($G179*'fnd base rates'!L$10)
+($H179*'fnd base rates'!L$11)
+($I179*'fnd base rates'!L$12)
+($J179*'fnd base rates'!L$13)
+($K179*'fnd base rates'!L$14)
+($M179*'fnd base rates'!L$16)
+($N179*'fnd base rates'!L$17)
+($O179*'fnd base rates'!L$18)
+($P179*VLOOKUP($S179+12,rate_basefnd,12)))</f>
        <v>20348.799199999998</v>
      </c>
      <c r="AE179" s="68">
        <f>(($D179*'fnd base rates'!M$7)
+($E179*'fnd base rates'!M$8)
+($F179*'fnd base rates'!M$9)
+($G179*'fnd base rates'!M$10)
+($H179*'fnd base rates'!M$11)
+($I179*'fnd base rates'!M$12)
+($J179*'fnd base rates'!M$13)
+($K179*'fnd base rates'!M$14)
+($M179*'fnd base rates'!M$16)
+($N179*'fnd base rates'!M$17)
+($O179*'fnd base rates'!M$18)
+($P179*VLOOKUP($S179+12,rate_basefnd,13)))</f>
        <v>0</v>
      </c>
      <c r="AF179" s="3">
        <f t="shared" si="29"/>
        <v>127145.31740519998</v>
      </c>
      <c r="AH179" s="205">
        <f t="shared" si="30"/>
        <v>430170271</v>
      </c>
      <c r="AI179" s="3" t="str">
        <f t="shared" si="34"/>
        <v>430</v>
      </c>
      <c r="AJ179" s="1" t="str">
        <f t="shared" si="35"/>
        <v>170</v>
      </c>
      <c r="AK179" s="1" t="str">
        <f t="shared" si="36"/>
        <v>271</v>
      </c>
      <c r="AL179" s="3">
        <f t="shared" si="31"/>
        <v>1</v>
      </c>
      <c r="AM179" s="3">
        <f t="shared" si="41"/>
        <v>9</v>
      </c>
      <c r="AN179" s="3">
        <f t="shared" si="37"/>
        <v>127145.31740519998</v>
      </c>
      <c r="AO179" s="3">
        <f t="shared" si="38"/>
        <v>14127</v>
      </c>
      <c r="AP179" s="3">
        <f t="shared" si="32"/>
        <v>212</v>
      </c>
      <c r="AQ179" s="3">
        <v>13915</v>
      </c>
      <c r="AS179" s="68"/>
      <c r="AT179" s="68"/>
      <c r="AX179" s="4">
        <f t="shared" si="39"/>
        <v>0</v>
      </c>
      <c r="AZ179" s="4">
        <f t="shared" si="40"/>
        <v>0</v>
      </c>
      <c r="BB179" s="4"/>
    </row>
    <row r="180" spans="1:54" s="3" customFormat="1">
      <c r="A180" s="205" t="str">
        <f t="shared" si="33"/>
        <v>430</v>
      </c>
      <c r="B180" s="1">
        <v>430170304</v>
      </c>
      <c r="C180" s="7" t="s">
        <v>41</v>
      </c>
      <c r="D180" s="8">
        <f>'fnd enro'!D180</f>
        <v>0</v>
      </c>
      <c r="E180" s="8">
        <f>'fnd enro'!E180</f>
        <v>0</v>
      </c>
      <c r="F180" s="8">
        <f>'fnd enro'!F180</f>
        <v>0</v>
      </c>
      <c r="G180" s="8">
        <f>'fnd enro'!G180</f>
        <v>0</v>
      </c>
      <c r="H180" s="8">
        <f>'fnd enro'!H180</f>
        <v>2</v>
      </c>
      <c r="I180" s="8">
        <f>'fnd enro'!I180</f>
        <v>0</v>
      </c>
      <c r="J180" s="8">
        <f>'fnd enro'!J180</f>
        <v>0</v>
      </c>
      <c r="K180" s="9">
        <f>'fnd enro'!K180</f>
        <v>0.08</v>
      </c>
      <c r="L180" s="8">
        <f>'fnd enro'!L180</f>
        <v>0</v>
      </c>
      <c r="M180" s="8">
        <f>'fnd enro'!M180</f>
        <v>0</v>
      </c>
      <c r="N180" s="8">
        <f>'fnd enro'!N180</f>
        <v>0</v>
      </c>
      <c r="O180" s="8">
        <f>'fnd enro'!O180</f>
        <v>0</v>
      </c>
      <c r="P180" s="8">
        <f>'fnd enro'!P180</f>
        <v>2</v>
      </c>
      <c r="Q180" s="8">
        <f>'fnd enro'!R180</f>
        <v>2</v>
      </c>
      <c r="R180" s="9">
        <f t="shared" si="28"/>
        <v>1.0189999999999999</v>
      </c>
      <c r="S180" s="8">
        <f>VALUE('fnd enro'!Q180)</f>
        <v>6</v>
      </c>
      <c r="T180" s="1"/>
      <c r="U180" s="68">
        <f>(($D180*'fnd base rates'!C$7)
+($E180*'fnd base rates'!C$8)
+($F180*'fnd base rates'!C$9)
+($G180*'fnd base rates'!C$10)
+($H180*'fnd base rates'!C$11)
+($I180*'fnd base rates'!C$12)
+($J180*'fnd base rates'!C$13)
+($K180*'fnd base rates'!C$14)
+($M180*'fnd base rates'!C$16)
+($N180*'fnd base rates'!C$17)
+($O180*'fnd base rates'!C$18)
+($P180*VLOOKUP($S180+12,rate_basefnd,3)))
*$R180</f>
        <v>1385.5367455999999</v>
      </c>
      <c r="V180" s="68">
        <f>(($D180*'fnd base rates'!D$7)
+($E180*'fnd base rates'!D$8)
+($F180*'fnd base rates'!D$9)
+($G180*'fnd base rates'!D$10)
+($H180*'fnd base rates'!D$11)
+($I180*'fnd base rates'!D$12)
+($J180*'fnd base rates'!D$13)
+($K180*'fnd base rates'!D$14)
+($M180*'fnd base rates'!D$16)
+($N180*'fnd base rates'!D$17)
+($O180*'fnd base rates'!D$18)
+($P180*VLOOKUP($S180+12,rate_basefnd,4)))
*$R180</f>
        <v>2504.0702200000001</v>
      </c>
      <c r="W180" s="68">
        <f>(($D180*'fnd base rates'!E$7)
+($E180*'fnd base rates'!E$8)
+($F180*'fnd base rates'!E$9)
+($G180*'fnd base rates'!E$10)
+($H180*'fnd base rates'!E$11)
+($I180*'fnd base rates'!E$12)
+($J180*'fnd base rates'!E$13)
+($K180*'fnd base rates'!E$14)
+($M180*'fnd base rates'!E$16)
+($N180*'fnd base rates'!E$17)
+($O180*'fnd base rates'!E$18)
+($P180*VLOOKUP($S180+12,rate_basefnd,5)))
*$R180</f>
        <v>15410.7666104</v>
      </c>
      <c r="X180" s="68">
        <f>(($D180*'fnd base rates'!F$7)
+($E180*'fnd base rates'!F$8)
+($F180*'fnd base rates'!F$9)
+($G180*'fnd base rates'!F$10)
+($H180*'fnd base rates'!F$11)
+($I180*'fnd base rates'!F$12)
+($J180*'fnd base rates'!F$13)
+($K180*'fnd base rates'!F$14)
+($M180*'fnd base rates'!F$16)
+($N180*'fnd base rates'!F$17)
+($O180*'fnd base rates'!F$18)
+($P180*VLOOKUP($S180+12,rate_basefnd,6)))
*$R180</f>
        <v>2278.9176863999996</v>
      </c>
      <c r="Y180" s="68">
        <f>(($D180*'fnd base rates'!G$7)
+($E180*'fnd base rates'!G$8)
+($F180*'fnd base rates'!G$9)
+($G180*'fnd base rates'!G$10)
+($H180*'fnd base rates'!G$11)
+($I180*'fnd base rates'!G$12)
+($J180*'fnd base rates'!G$13)
+($K180*'fnd base rates'!G$14)
+($M180*'fnd base rates'!G$16)
+($N180*'fnd base rates'!G$17)
+($O180*'fnd base rates'!G$18)
+($P180*VLOOKUP($S180+12,rate_basefnd,7)))
*$R180</f>
        <v>749.02695519999986</v>
      </c>
      <c r="Z180" s="68">
        <f>(($D180*'fnd base rates'!H$7)
+($E180*'fnd base rates'!H$8)
+($F180*'fnd base rates'!H$9)
+($G180*'fnd base rates'!H$10)
+($H180*'fnd base rates'!H$11)
+($I180*'fnd base rates'!H$12)
+($J180*'fnd base rates'!H$13)
+($K180*'fnd base rates'!H$14)
+($M180*'fnd base rates'!H$16)
+($N180*'fnd base rates'!H$17)
+($O180*'fnd base rates'!H$18)
+($P180*VLOOKUP($S180+12,rate_basefnd,8)))</f>
        <v>1217.788</v>
      </c>
      <c r="AA180" s="68">
        <f>(($D180*'fnd base rates'!I$7)
+($E180*'fnd base rates'!I$8)
+($F180*'fnd base rates'!I$9)
+($G180*'fnd base rates'!I$10)
+($H180*'fnd base rates'!I$11)
+($I180*'fnd base rates'!I$12)
+($J180*'fnd base rates'!I$13)
+($K180*'fnd base rates'!I$14)
+($M180*'fnd base rates'!I$16)
+($N180*'fnd base rates'!I$17)
+($O180*'fnd base rates'!I$18)
+($P180*VLOOKUP($S180+12,rate_basefnd,9)))
*$R180</f>
        <v>1229.6069199999999</v>
      </c>
      <c r="AB180" s="68">
        <f>(($D180*'fnd base rates'!J$7)
+($E180*'fnd base rates'!J$8)
+($F180*'fnd base rates'!J$9)
+($G180*'fnd base rates'!J$10)
+($H180*'fnd base rates'!J$11)
+($I180*'fnd base rates'!J$12)
+($J180*'fnd base rates'!J$13)
+($K180*'fnd base rates'!J$14)
+($M180*'fnd base rates'!J$16)
+($N180*'fnd base rates'!J$17)
+($O180*'fnd base rates'!J$18)
+($P180*VLOOKUP($S180+12,rate_basefnd,10)))
*$R180</f>
        <v>2153.0247199999999</v>
      </c>
      <c r="AC180" s="68">
        <f>(($D180*'fnd base rates'!K$7)
+($E180*'fnd base rates'!K$8)
+($F180*'fnd base rates'!K$9)
+($G180*'fnd base rates'!K$10)
+($H180*'fnd base rates'!K$11)
+($I180*'fnd base rates'!K$12)
+($J180*'fnd base rates'!K$13)
+($K180*'fnd base rates'!K$14)
+($M180*'fnd base rates'!K$16)
+($N180*'fnd base rates'!K$17)
+($O180*'fnd base rates'!K$18)
+($P180*VLOOKUP($S180+12,rate_basefnd,11)))
*$R180</f>
        <v>2683.0188479999997</v>
      </c>
      <c r="AD180" s="68">
        <f>(($D180*'fnd base rates'!L$7)
+($E180*'fnd base rates'!L$8)
+($F180*'fnd base rates'!L$9)
+($G180*'fnd base rates'!L$10)
+($H180*'fnd base rates'!L$11)
+($I180*'fnd base rates'!L$12)
+($J180*'fnd base rates'!L$13)
+($K180*'fnd base rates'!L$14)
+($M180*'fnd base rates'!L$16)
+($N180*'fnd base rates'!L$17)
+($O180*'fnd base rates'!L$18)
+($P180*VLOOKUP($S180+12,rate_basefnd,12)))</f>
        <v>6249.0175999999992</v>
      </c>
      <c r="AE180" s="68">
        <f>(($D180*'fnd base rates'!M$7)
+($E180*'fnd base rates'!M$8)
+($F180*'fnd base rates'!M$9)
+($G180*'fnd base rates'!M$10)
+($H180*'fnd base rates'!M$11)
+($I180*'fnd base rates'!M$12)
+($J180*'fnd base rates'!M$13)
+($K180*'fnd base rates'!M$14)
+($M180*'fnd base rates'!M$16)
+($N180*'fnd base rates'!M$17)
+($O180*'fnd base rates'!M$18)
+($P180*VLOOKUP($S180+12,rate_basefnd,13)))</f>
        <v>0</v>
      </c>
      <c r="AF180" s="3">
        <f t="shared" si="29"/>
        <v>35860.774305599996</v>
      </c>
      <c r="AH180" s="205">
        <f t="shared" si="30"/>
        <v>430170304</v>
      </c>
      <c r="AI180" s="3" t="str">
        <f t="shared" si="34"/>
        <v>430</v>
      </c>
      <c r="AJ180" s="1" t="str">
        <f t="shared" si="35"/>
        <v>170</v>
      </c>
      <c r="AK180" s="1" t="str">
        <f t="shared" si="36"/>
        <v>304</v>
      </c>
      <c r="AL180" s="3">
        <f t="shared" si="31"/>
        <v>1</v>
      </c>
      <c r="AM180" s="3">
        <f t="shared" si="41"/>
        <v>2</v>
      </c>
      <c r="AN180" s="3">
        <f t="shared" si="37"/>
        <v>35860.774305599996</v>
      </c>
      <c r="AO180" s="3">
        <f t="shared" si="38"/>
        <v>17930</v>
      </c>
      <c r="AP180" s="3">
        <f t="shared" si="32"/>
        <v>5165</v>
      </c>
      <c r="AQ180" s="3">
        <v>12765</v>
      </c>
      <c r="AS180" s="68"/>
      <c r="AT180" s="68"/>
      <c r="AX180" s="4">
        <f t="shared" si="39"/>
        <v>0</v>
      </c>
      <c r="AZ180" s="4">
        <f t="shared" si="40"/>
        <v>0</v>
      </c>
      <c r="BB180" s="4"/>
    </row>
    <row r="181" spans="1:54" s="3" customFormat="1">
      <c r="A181" s="205" t="str">
        <f t="shared" si="33"/>
        <v>430</v>
      </c>
      <c r="B181" s="1">
        <v>430170321</v>
      </c>
      <c r="C181" s="7" t="s">
        <v>41</v>
      </c>
      <c r="D181" s="8">
        <f>'fnd enro'!D181</f>
        <v>0</v>
      </c>
      <c r="E181" s="8">
        <f>'fnd enro'!E181</f>
        <v>0</v>
      </c>
      <c r="F181" s="8">
        <f>'fnd enro'!F181</f>
        <v>0</v>
      </c>
      <c r="G181" s="8">
        <f>'fnd enro'!G181</f>
        <v>0</v>
      </c>
      <c r="H181" s="8">
        <f>'fnd enro'!H181</f>
        <v>2</v>
      </c>
      <c r="I181" s="8">
        <f>'fnd enro'!I181</f>
        <v>1</v>
      </c>
      <c r="J181" s="8">
        <f>'fnd enro'!J181</f>
        <v>0</v>
      </c>
      <c r="K181" s="9">
        <f>'fnd enro'!K181</f>
        <v>0.12</v>
      </c>
      <c r="L181" s="8">
        <f>'fnd enro'!L181</f>
        <v>0</v>
      </c>
      <c r="M181" s="8">
        <f>'fnd enro'!M181</f>
        <v>0</v>
      </c>
      <c r="N181" s="8">
        <f>'fnd enro'!N181</f>
        <v>0</v>
      </c>
      <c r="O181" s="8">
        <f>'fnd enro'!O181</f>
        <v>0</v>
      </c>
      <c r="P181" s="8">
        <f>'fnd enro'!P181</f>
        <v>0</v>
      </c>
      <c r="Q181" s="8">
        <f>'fnd enro'!R181</f>
        <v>3</v>
      </c>
      <c r="R181" s="9">
        <f t="shared" si="28"/>
        <v>1.0189999999999999</v>
      </c>
      <c r="S181" s="8">
        <f>VALUE('fnd enro'!Q181)</f>
        <v>4</v>
      </c>
      <c r="T181" s="1"/>
      <c r="U181" s="68">
        <f>(($D181*'fnd base rates'!C$7)
+($E181*'fnd base rates'!C$8)
+($F181*'fnd base rates'!C$9)
+($G181*'fnd base rates'!C$10)
+($H181*'fnd base rates'!C$11)
+($I181*'fnd base rates'!C$12)
+($J181*'fnd base rates'!C$13)
+($K181*'fnd base rates'!C$14)
+($M181*'fnd base rates'!C$16)
+($N181*'fnd base rates'!C$17)
+($O181*'fnd base rates'!C$18)
+($P181*VLOOKUP($S181+12,rate_basefnd,3)))
*$R181</f>
        <v>1833.1642883999998</v>
      </c>
      <c r="V181" s="68">
        <f>(($D181*'fnd base rates'!D$7)
+($E181*'fnd base rates'!D$8)
+($F181*'fnd base rates'!D$9)
+($G181*'fnd base rates'!D$10)
+($H181*'fnd base rates'!D$11)
+($I181*'fnd base rates'!D$12)
+($J181*'fnd base rates'!D$13)
+($K181*'fnd base rates'!D$14)
+($M181*'fnd base rates'!D$16)
+($N181*'fnd base rates'!D$17)
+($O181*'fnd base rates'!D$18)
+($P181*VLOOKUP($S181+12,rate_basefnd,4)))
*$R181</f>
        <v>2594.59818</v>
      </c>
      <c r="W181" s="68">
        <f>(($D181*'fnd base rates'!E$7)
+($E181*'fnd base rates'!E$8)
+($F181*'fnd base rates'!E$9)
+($G181*'fnd base rates'!E$10)
+($H181*'fnd base rates'!E$11)
+($I181*'fnd base rates'!E$12)
+($J181*'fnd base rates'!E$13)
+($K181*'fnd base rates'!E$14)
+($M181*'fnd base rates'!E$16)
+($N181*'fnd base rates'!E$17)
+($O181*'fnd base rates'!E$18)
+($P181*VLOOKUP($S181+12,rate_basefnd,5)))
*$R181</f>
        <v>13419.998075599997</v>
      </c>
      <c r="X181" s="68">
        <f>(($D181*'fnd base rates'!F$7)
+($E181*'fnd base rates'!F$8)
+($F181*'fnd base rates'!F$9)
+($G181*'fnd base rates'!F$10)
+($H181*'fnd base rates'!F$11)
+($I181*'fnd base rates'!F$12)
+($J181*'fnd base rates'!F$13)
+($K181*'fnd base rates'!F$14)
+($M181*'fnd base rates'!F$16)
+($N181*'fnd base rates'!F$17)
+($O181*'fnd base rates'!F$18)
+($P181*VLOOKUP($S181+12,rate_basefnd,6)))
*$R181</f>
        <v>3295.7296895999993</v>
      </c>
      <c r="Y181" s="68">
        <f>(($D181*'fnd base rates'!G$7)
+($E181*'fnd base rates'!G$8)
+($F181*'fnd base rates'!G$9)
+($G181*'fnd base rates'!G$10)
+($H181*'fnd base rates'!G$11)
+($I181*'fnd base rates'!G$12)
+($J181*'fnd base rates'!G$13)
+($K181*'fnd base rates'!G$14)
+($M181*'fnd base rates'!G$16)
+($N181*'fnd base rates'!G$17)
+($O181*'fnd base rates'!G$18)
+($P181*VLOOKUP($S181+12,rate_basefnd,7)))
*$R181</f>
        <v>568.30771279999988</v>
      </c>
      <c r="Z181" s="68">
        <f>(($D181*'fnd base rates'!H$7)
+($E181*'fnd base rates'!H$8)
+($F181*'fnd base rates'!H$9)
+($G181*'fnd base rates'!H$10)
+($H181*'fnd base rates'!H$11)
+($I181*'fnd base rates'!H$12)
+($J181*'fnd base rates'!H$13)
+($K181*'fnd base rates'!H$14)
+($M181*'fnd base rates'!H$16)
+($N181*'fnd base rates'!H$17)
+($O181*'fnd base rates'!H$18)
+($P181*VLOOKUP($S181+12,rate_basefnd,8)))</f>
        <v>2081.8719999999998</v>
      </c>
      <c r="AA181" s="68">
        <f>(($D181*'fnd base rates'!I$7)
+($E181*'fnd base rates'!I$8)
+($F181*'fnd base rates'!I$9)
+($G181*'fnd base rates'!I$10)
+($H181*'fnd base rates'!I$11)
+($I181*'fnd base rates'!I$12)
+($J181*'fnd base rates'!I$13)
+($K181*'fnd base rates'!I$14)
+($M181*'fnd base rates'!I$16)
+($N181*'fnd base rates'!I$17)
+($O181*'fnd base rates'!I$18)
+($P181*VLOOKUP($S181+12,rate_basefnd,9)))
*$R181</f>
        <v>1405.0379600000001</v>
      </c>
      <c r="AB181" s="68">
        <f>(($D181*'fnd base rates'!J$7)
+($E181*'fnd base rates'!J$8)
+($F181*'fnd base rates'!J$9)
+($G181*'fnd base rates'!J$10)
+($H181*'fnd base rates'!J$11)
+($I181*'fnd base rates'!J$12)
+($J181*'fnd base rates'!J$13)
+($K181*'fnd base rates'!J$14)
+($M181*'fnd base rates'!J$16)
+($N181*'fnd base rates'!J$17)
+($O181*'fnd base rates'!J$18)
+($P181*VLOOKUP($S181+12,rate_basefnd,10)))
*$R181</f>
        <v>1211.1120699999999</v>
      </c>
      <c r="AC181" s="68">
        <f>(($D181*'fnd base rates'!K$7)
+($E181*'fnd base rates'!K$8)
+($F181*'fnd base rates'!K$9)
+($G181*'fnd base rates'!K$10)
+($H181*'fnd base rates'!K$11)
+($I181*'fnd base rates'!K$12)
+($J181*'fnd base rates'!K$13)
+($K181*'fnd base rates'!K$14)
+($M181*'fnd base rates'!K$16)
+($N181*'fnd base rates'!K$17)
+($O181*'fnd base rates'!K$18)
+($P181*VLOOKUP($S181+12,rate_basefnd,11)))
*$R181</f>
        <v>3988.2416819999999</v>
      </c>
      <c r="AD181" s="68">
        <f>(($D181*'fnd base rates'!L$7)
+($E181*'fnd base rates'!L$8)
+($F181*'fnd base rates'!L$9)
+($G181*'fnd base rates'!L$10)
+($H181*'fnd base rates'!L$11)
+($I181*'fnd base rates'!L$12)
+($J181*'fnd base rates'!L$13)
+($K181*'fnd base rates'!L$14)
+($M181*'fnd base rates'!L$16)
+($N181*'fnd base rates'!L$17)
+($O181*'fnd base rates'!L$18)
+($P181*VLOOKUP($S181+12,rate_basefnd,12)))</f>
        <v>7023.5563999999995</v>
      </c>
      <c r="AE181" s="68">
        <f>(($D181*'fnd base rates'!M$7)
+($E181*'fnd base rates'!M$8)
+($F181*'fnd base rates'!M$9)
+($G181*'fnd base rates'!M$10)
+($H181*'fnd base rates'!M$11)
+($I181*'fnd base rates'!M$12)
+($J181*'fnd base rates'!M$13)
+($K181*'fnd base rates'!M$14)
+($M181*'fnd base rates'!M$16)
+($N181*'fnd base rates'!M$17)
+($O181*'fnd base rates'!M$18)
+($P181*VLOOKUP($S181+12,rate_basefnd,13)))</f>
        <v>0</v>
      </c>
      <c r="AF181" s="3">
        <f t="shared" si="29"/>
        <v>37421.618058399996</v>
      </c>
      <c r="AH181" s="205">
        <f t="shared" si="30"/>
        <v>430170321</v>
      </c>
      <c r="AI181" s="3" t="str">
        <f t="shared" si="34"/>
        <v>430</v>
      </c>
      <c r="AJ181" s="1" t="str">
        <f t="shared" si="35"/>
        <v>170</v>
      </c>
      <c r="AK181" s="1" t="str">
        <f t="shared" si="36"/>
        <v>321</v>
      </c>
      <c r="AL181" s="3">
        <f t="shared" si="31"/>
        <v>1</v>
      </c>
      <c r="AM181" s="3">
        <f t="shared" si="41"/>
        <v>3</v>
      </c>
      <c r="AN181" s="3">
        <f t="shared" si="37"/>
        <v>37421.618058399996</v>
      </c>
      <c r="AO181" s="3">
        <f t="shared" si="38"/>
        <v>12474</v>
      </c>
      <c r="AP181" s="3">
        <f t="shared" si="32"/>
        <v>677</v>
      </c>
      <c r="AQ181" s="3">
        <v>11797</v>
      </c>
      <c r="AS181" s="68"/>
      <c r="AT181" s="68"/>
      <c r="AX181" s="4">
        <f t="shared" si="39"/>
        <v>0</v>
      </c>
      <c r="AZ181" s="4">
        <f t="shared" si="40"/>
        <v>0</v>
      </c>
      <c r="BB181" s="4"/>
    </row>
    <row r="182" spans="1:54" s="3" customFormat="1">
      <c r="A182" s="205" t="str">
        <f t="shared" si="33"/>
        <v>430</v>
      </c>
      <c r="B182" s="1">
        <v>430170348</v>
      </c>
      <c r="C182" s="7" t="s">
        <v>41</v>
      </c>
      <c r="D182" s="8">
        <f>'fnd enro'!D182</f>
        <v>0</v>
      </c>
      <c r="E182" s="8">
        <f>'fnd enro'!E182</f>
        <v>0</v>
      </c>
      <c r="F182" s="8">
        <f>'fnd enro'!F182</f>
        <v>0</v>
      </c>
      <c r="G182" s="8">
        <f>'fnd enro'!G182</f>
        <v>0</v>
      </c>
      <c r="H182" s="8">
        <f>'fnd enro'!H182</f>
        <v>0</v>
      </c>
      <c r="I182" s="8">
        <f>'fnd enro'!I182</f>
        <v>2</v>
      </c>
      <c r="J182" s="8">
        <f>'fnd enro'!J182</f>
        <v>0</v>
      </c>
      <c r="K182" s="9">
        <f>'fnd enro'!K182</f>
        <v>0.08</v>
      </c>
      <c r="L182" s="8">
        <f>'fnd enro'!L182</f>
        <v>0</v>
      </c>
      <c r="M182" s="8">
        <f>'fnd enro'!M182</f>
        <v>0</v>
      </c>
      <c r="N182" s="8">
        <f>'fnd enro'!N182</f>
        <v>0</v>
      </c>
      <c r="O182" s="8">
        <f>'fnd enro'!O182</f>
        <v>0</v>
      </c>
      <c r="P182" s="8">
        <f>'fnd enro'!P182</f>
        <v>2</v>
      </c>
      <c r="Q182" s="8">
        <f>'fnd enro'!R182</f>
        <v>2</v>
      </c>
      <c r="R182" s="9">
        <f t="shared" si="28"/>
        <v>1.0189999999999999</v>
      </c>
      <c r="S182" s="8">
        <f>VALUE('fnd enro'!Q182)</f>
        <v>11</v>
      </c>
      <c r="T182" s="1"/>
      <c r="U182" s="68">
        <f>(($D182*'fnd base rates'!C$7)
+($E182*'fnd base rates'!C$8)
+($F182*'fnd base rates'!C$9)
+($G182*'fnd base rates'!C$10)
+($H182*'fnd base rates'!C$11)
+($I182*'fnd base rates'!C$12)
+($J182*'fnd base rates'!C$13)
+($K182*'fnd base rates'!C$14)
+($M182*'fnd base rates'!C$16)
+($N182*'fnd base rates'!C$17)
+($O182*'fnd base rates'!C$18)
+($P182*VLOOKUP($S182+12,rate_basefnd,3)))
*$R182</f>
        <v>1484.7669655999998</v>
      </c>
      <c r="V182" s="68">
        <f>(($D182*'fnd base rates'!D$7)
+($E182*'fnd base rates'!D$8)
+($F182*'fnd base rates'!D$9)
+($G182*'fnd base rates'!D$10)
+($H182*'fnd base rates'!D$11)
+($I182*'fnd base rates'!D$12)
+($J182*'fnd base rates'!D$13)
+($K182*'fnd base rates'!D$14)
+($M182*'fnd base rates'!D$16)
+($N182*'fnd base rates'!D$17)
+($O182*'fnd base rates'!D$18)
+($P182*VLOOKUP($S182+12,rate_basefnd,4)))
*$R182</f>
        <v>2974.1552999999994</v>
      </c>
      <c r="W182" s="68">
        <f>(($D182*'fnd base rates'!E$7)
+($E182*'fnd base rates'!E$8)
+($F182*'fnd base rates'!E$9)
+($G182*'fnd base rates'!E$10)
+($H182*'fnd base rates'!E$11)
+($I182*'fnd base rates'!E$12)
+($J182*'fnd base rates'!E$13)
+($K182*'fnd base rates'!E$14)
+($M182*'fnd base rates'!E$16)
+($N182*'fnd base rates'!E$17)
+($O182*'fnd base rates'!E$18)
+($P182*VLOOKUP($S182+12,rate_basefnd,5)))
*$R182</f>
        <v>23284.477710399999</v>
      </c>
      <c r="X182" s="68">
        <f>(($D182*'fnd base rates'!F$7)
+($E182*'fnd base rates'!F$8)
+($F182*'fnd base rates'!F$9)
+($G182*'fnd base rates'!F$10)
+($H182*'fnd base rates'!F$11)
+($I182*'fnd base rates'!F$12)
+($J182*'fnd base rates'!F$13)
+($K182*'fnd base rates'!F$14)
+($M182*'fnd base rates'!F$16)
+($N182*'fnd base rates'!F$17)
+($O182*'fnd base rates'!F$18)
+($P182*VLOOKUP($S182+12,rate_basefnd,6)))
*$R182</f>
        <v>2033.6240063999996</v>
      </c>
      <c r="Y182" s="68">
        <f>(($D182*'fnd base rates'!G$7)
+($E182*'fnd base rates'!G$8)
+($F182*'fnd base rates'!G$9)
+($G182*'fnd base rates'!G$10)
+($H182*'fnd base rates'!G$11)
+($I182*'fnd base rates'!G$12)
+($J182*'fnd base rates'!G$13)
+($K182*'fnd base rates'!G$14)
+($M182*'fnd base rates'!G$16)
+($N182*'fnd base rates'!G$17)
+($O182*'fnd base rates'!G$18)
+($P182*VLOOKUP($S182+12,rate_basefnd,7)))
*$R182</f>
        <v>961.36617519999993</v>
      </c>
      <c r="Z182" s="68">
        <f>(($D182*'fnd base rates'!H$7)
+($E182*'fnd base rates'!H$8)
+($F182*'fnd base rates'!H$9)
+($G182*'fnd base rates'!H$10)
+($H182*'fnd base rates'!H$11)
+($I182*'fnd base rates'!H$12)
+($J182*'fnd base rates'!H$13)
+($K182*'fnd base rates'!H$14)
+($M182*'fnd base rates'!H$16)
+($N182*'fnd base rates'!H$17)
+($O182*'fnd base rates'!H$18)
+($P182*VLOOKUP($S182+12,rate_basefnd,8)))</f>
        <v>1927.1880000000001</v>
      </c>
      <c r="AA182" s="68">
        <f>(($D182*'fnd base rates'!I$7)
+($E182*'fnd base rates'!I$8)
+($F182*'fnd base rates'!I$9)
+($G182*'fnd base rates'!I$10)
+($H182*'fnd base rates'!I$11)
+($I182*'fnd base rates'!I$12)
+($J182*'fnd base rates'!I$13)
+($K182*'fnd base rates'!I$14)
+($M182*'fnd base rates'!I$16)
+($N182*'fnd base rates'!I$17)
+($O182*'fnd base rates'!I$18)
+($P182*VLOOKUP($S182+12,rate_basefnd,9)))
*$R182</f>
        <v>1454.9281999999998</v>
      </c>
      <c r="AB182" s="68">
        <f>(($D182*'fnd base rates'!J$7)
+($E182*'fnd base rates'!J$8)
+($F182*'fnd base rates'!J$9)
+($G182*'fnd base rates'!J$10)
+($H182*'fnd base rates'!J$11)
+($I182*'fnd base rates'!J$12)
+($J182*'fnd base rates'!J$13)
+($K182*'fnd base rates'!J$14)
+($M182*'fnd base rates'!J$16)
+($N182*'fnd base rates'!J$17)
+($O182*'fnd base rates'!J$18)
+($P182*VLOOKUP($S182+12,rate_basefnd,10)))
*$R182</f>
        <v>3853.3281199999997</v>
      </c>
      <c r="AC182" s="68">
        <f>(($D182*'fnd base rates'!K$7)
+($E182*'fnd base rates'!K$8)
+($F182*'fnd base rates'!K$9)
+($G182*'fnd base rates'!K$10)
+($H182*'fnd base rates'!K$11)
+($I182*'fnd base rates'!K$12)
+($J182*'fnd base rates'!K$13)
+($K182*'fnd base rates'!K$14)
+($M182*'fnd base rates'!K$16)
+($N182*'fnd base rates'!K$17)
+($O182*'fnd base rates'!K$18)
+($P182*VLOOKUP($S182+12,rate_basefnd,11)))
*$R182</f>
        <v>2610.4456679999998</v>
      </c>
      <c r="AD182" s="68">
        <f>(($D182*'fnd base rates'!L$7)
+($E182*'fnd base rates'!L$8)
+($F182*'fnd base rates'!L$9)
+($G182*'fnd base rates'!L$10)
+($H182*'fnd base rates'!L$11)
+($I182*'fnd base rates'!L$12)
+($J182*'fnd base rates'!L$13)
+($K182*'fnd base rates'!L$14)
+($M182*'fnd base rates'!L$16)
+($N182*'fnd base rates'!L$17)
+($O182*'fnd base rates'!L$18)
+($P182*VLOOKUP($S182+12,rate_basefnd,12)))</f>
        <v>6569.1175999999996</v>
      </c>
      <c r="AE182" s="68">
        <f>(($D182*'fnd base rates'!M$7)
+($E182*'fnd base rates'!M$8)
+($F182*'fnd base rates'!M$9)
+($G182*'fnd base rates'!M$10)
+($H182*'fnd base rates'!M$11)
+($I182*'fnd base rates'!M$12)
+($J182*'fnd base rates'!M$13)
+($K182*'fnd base rates'!M$14)
+($M182*'fnd base rates'!M$16)
+($N182*'fnd base rates'!M$17)
+($O182*'fnd base rates'!M$18)
+($P182*VLOOKUP($S182+12,rate_basefnd,13)))</f>
        <v>0</v>
      </c>
      <c r="AF182" s="3">
        <f t="shared" si="29"/>
        <v>47153.397745599999</v>
      </c>
      <c r="AH182" s="205">
        <f t="shared" si="30"/>
        <v>430170348</v>
      </c>
      <c r="AI182" s="3" t="str">
        <f t="shared" si="34"/>
        <v>430</v>
      </c>
      <c r="AJ182" s="1" t="str">
        <f t="shared" si="35"/>
        <v>170</v>
      </c>
      <c r="AK182" s="1" t="str">
        <f t="shared" si="36"/>
        <v>348</v>
      </c>
      <c r="AL182" s="3">
        <f t="shared" si="31"/>
        <v>1</v>
      </c>
      <c r="AM182" s="3">
        <f t="shared" si="41"/>
        <v>2</v>
      </c>
      <c r="AN182" s="3">
        <f t="shared" si="37"/>
        <v>47153.397745599999</v>
      </c>
      <c r="AO182" s="3">
        <f t="shared" si="38"/>
        <v>23577</v>
      </c>
      <c r="AP182" s="3">
        <f t="shared" si="32"/>
        <v>11054</v>
      </c>
      <c r="AQ182" s="3">
        <v>12523</v>
      </c>
      <c r="AS182" s="68"/>
      <c r="AT182" s="68"/>
      <c r="AX182" s="4">
        <f t="shared" si="39"/>
        <v>0</v>
      </c>
      <c r="AZ182" s="4">
        <f t="shared" si="40"/>
        <v>0</v>
      </c>
      <c r="BB182" s="4"/>
    </row>
    <row r="183" spans="1:54" s="3" customFormat="1">
      <c r="A183" s="205" t="str">
        <f t="shared" si="33"/>
        <v>430</v>
      </c>
      <c r="B183" s="1">
        <v>430170600</v>
      </c>
      <c r="C183" s="7" t="s">
        <v>41</v>
      </c>
      <c r="D183" s="8">
        <f>'fnd enro'!D183</f>
        <v>0</v>
      </c>
      <c r="E183" s="8">
        <f>'fnd enro'!E183</f>
        <v>0</v>
      </c>
      <c r="F183" s="8">
        <f>'fnd enro'!F183</f>
        <v>0</v>
      </c>
      <c r="G183" s="8">
        <f>'fnd enro'!G183</f>
        <v>0</v>
      </c>
      <c r="H183" s="8">
        <f>'fnd enro'!H183</f>
        <v>0</v>
      </c>
      <c r="I183" s="8">
        <f>'fnd enro'!I183</f>
        <v>1</v>
      </c>
      <c r="J183" s="8">
        <f>'fnd enro'!J183</f>
        <v>0</v>
      </c>
      <c r="K183" s="9">
        <f>'fnd enro'!K183</f>
        <v>0.04</v>
      </c>
      <c r="L183" s="8">
        <f>'fnd enro'!L183</f>
        <v>0</v>
      </c>
      <c r="M183" s="8">
        <f>'fnd enro'!M183</f>
        <v>0</v>
      </c>
      <c r="N183" s="8">
        <f>'fnd enro'!N183</f>
        <v>0</v>
      </c>
      <c r="O183" s="8">
        <f>'fnd enro'!O183</f>
        <v>0</v>
      </c>
      <c r="P183" s="8">
        <f>'fnd enro'!P183</f>
        <v>0</v>
      </c>
      <c r="Q183" s="8">
        <f>'fnd enro'!R183</f>
        <v>1</v>
      </c>
      <c r="R183" s="9">
        <f t="shared" si="28"/>
        <v>1.0189999999999999</v>
      </c>
      <c r="S183" s="8">
        <f>VALUE('fnd enro'!Q183)</f>
        <v>3</v>
      </c>
      <c r="T183" s="1"/>
      <c r="U183" s="68">
        <f>(($D183*'fnd base rates'!C$7)
+($E183*'fnd base rates'!C$8)
+($F183*'fnd base rates'!C$9)
+($G183*'fnd base rates'!C$10)
+($H183*'fnd base rates'!C$11)
+($I183*'fnd base rates'!C$12)
+($J183*'fnd base rates'!C$13)
+($K183*'fnd base rates'!C$14)
+($M183*'fnd base rates'!C$16)
+($N183*'fnd base rates'!C$17)
+($O183*'fnd base rates'!C$18)
+($P183*VLOOKUP($S183+12,rate_basefnd,3)))
*$R183</f>
        <v>611.05476279999993</v>
      </c>
      <c r="V183" s="68">
        <f>(($D183*'fnd base rates'!D$7)
+($E183*'fnd base rates'!D$8)
+($F183*'fnd base rates'!D$9)
+($G183*'fnd base rates'!D$10)
+($H183*'fnd base rates'!D$11)
+($I183*'fnd base rates'!D$12)
+($J183*'fnd base rates'!D$13)
+($K183*'fnd base rates'!D$14)
+($M183*'fnd base rates'!D$16)
+($N183*'fnd base rates'!D$17)
+($O183*'fnd base rates'!D$18)
+($P183*VLOOKUP($S183+12,rate_basefnd,4)))
*$R183</f>
        <v>864.86605999999995</v>
      </c>
      <c r="W183" s="68">
        <f>(($D183*'fnd base rates'!E$7)
+($E183*'fnd base rates'!E$8)
+($F183*'fnd base rates'!E$9)
+($G183*'fnd base rates'!E$10)
+($H183*'fnd base rates'!E$11)
+($I183*'fnd base rates'!E$12)
+($J183*'fnd base rates'!E$13)
+($K183*'fnd base rates'!E$14)
+($M183*'fnd base rates'!E$16)
+($N183*'fnd base rates'!E$17)
+($O183*'fnd base rates'!E$18)
+($P183*VLOOKUP($S183+12,rate_basefnd,5)))
*$R183</f>
        <v>5568.1327051999988</v>
      </c>
      <c r="X183" s="68">
        <f>(($D183*'fnd base rates'!F$7)
+($E183*'fnd base rates'!F$8)
+($F183*'fnd base rates'!F$9)
+($G183*'fnd base rates'!F$10)
+($H183*'fnd base rates'!F$11)
+($I183*'fnd base rates'!F$12)
+($J183*'fnd base rates'!F$13)
+($K183*'fnd base rates'!F$14)
+($M183*'fnd base rates'!F$16)
+($N183*'fnd base rates'!F$17)
+($O183*'fnd base rates'!F$18)
+($P183*VLOOKUP($S183+12,rate_basefnd,6)))
*$R183</f>
        <v>1016.8120031999998</v>
      </c>
      <c r="Y183" s="68">
        <f>(($D183*'fnd base rates'!G$7)
+($E183*'fnd base rates'!G$8)
+($F183*'fnd base rates'!G$9)
+($G183*'fnd base rates'!G$10)
+($H183*'fnd base rates'!G$11)
+($I183*'fnd base rates'!G$12)
+($J183*'fnd base rates'!G$13)
+($K183*'fnd base rates'!G$14)
+($M183*'fnd base rates'!G$16)
+($N183*'fnd base rates'!G$17)
+($O183*'fnd base rates'!G$18)
+($P183*VLOOKUP($S183+12,rate_basefnd,7)))
*$R183</f>
        <v>185.99847759999997</v>
      </c>
      <c r="Z183" s="68">
        <f>(($D183*'fnd base rates'!H$7)
+($E183*'fnd base rates'!H$8)
+($F183*'fnd base rates'!H$9)
+($G183*'fnd base rates'!H$10)
+($H183*'fnd base rates'!H$11)
+($I183*'fnd base rates'!H$12)
+($J183*'fnd base rates'!H$13)
+($K183*'fnd base rates'!H$14)
+($M183*'fnd base rates'!H$16)
+($N183*'fnd base rates'!H$17)
+($O183*'fnd base rates'!H$18)
+($P183*VLOOKUP($S183+12,rate_basefnd,8)))</f>
        <v>919.26400000000001</v>
      </c>
      <c r="AA183" s="68">
        <f>(($D183*'fnd base rates'!I$7)
+($E183*'fnd base rates'!I$8)
+($F183*'fnd base rates'!I$9)
+($G183*'fnd base rates'!I$10)
+($H183*'fnd base rates'!I$11)
+($I183*'fnd base rates'!I$12)
+($J183*'fnd base rates'!I$13)
+($K183*'fnd base rates'!I$14)
+($M183*'fnd base rates'!I$16)
+($N183*'fnd base rates'!I$17)
+($O183*'fnd base rates'!I$18)
+($P183*VLOOKUP($S183+12,rate_basefnd,9)))
*$R183</f>
        <v>481.49787999999995</v>
      </c>
      <c r="AB183" s="68">
        <f>(($D183*'fnd base rates'!J$7)
+($E183*'fnd base rates'!J$8)
+($F183*'fnd base rates'!J$9)
+($G183*'fnd base rates'!J$10)
+($H183*'fnd base rates'!J$11)
+($I183*'fnd base rates'!J$12)
+($J183*'fnd base rates'!J$13)
+($K183*'fnd base rates'!J$14)
+($M183*'fnd base rates'!J$16)
+($N183*'fnd base rates'!J$17)
+($O183*'fnd base rates'!J$18)
+($P183*VLOOKUP($S183+12,rate_basefnd,10)))
*$R183</f>
        <v>648.58330999999998</v>
      </c>
      <c r="AC183" s="68">
        <f>(($D183*'fnd base rates'!K$7)
+($E183*'fnd base rates'!K$8)
+($F183*'fnd base rates'!K$9)
+($G183*'fnd base rates'!K$10)
+($H183*'fnd base rates'!K$11)
+($I183*'fnd base rates'!K$12)
+($J183*'fnd base rates'!K$13)
+($K183*'fnd base rates'!K$14)
+($M183*'fnd base rates'!K$16)
+($N183*'fnd base rates'!K$17)
+($O183*'fnd base rates'!K$18)
+($P183*VLOOKUP($S183+12,rate_basefnd,11)))
*$R183</f>
        <v>1305.2228339999999</v>
      </c>
      <c r="AD183" s="68">
        <f>(($D183*'fnd base rates'!L$7)
+($E183*'fnd base rates'!L$8)
+($F183*'fnd base rates'!L$9)
+($G183*'fnd base rates'!L$10)
+($H183*'fnd base rates'!L$11)
+($I183*'fnd base rates'!L$12)
+($J183*'fnd base rates'!L$13)
+($K183*'fnd base rates'!L$14)
+($M183*'fnd base rates'!L$16)
+($N183*'fnd base rates'!L$17)
+($O183*'fnd base rates'!L$18)
+($P183*VLOOKUP($S183+12,rate_basefnd,12)))</f>
        <v>2166.2388000000001</v>
      </c>
      <c r="AE183" s="68">
        <f>(($D183*'fnd base rates'!M$7)
+($E183*'fnd base rates'!M$8)
+($F183*'fnd base rates'!M$9)
+($G183*'fnd base rates'!M$10)
+($H183*'fnd base rates'!M$11)
+($I183*'fnd base rates'!M$12)
+($J183*'fnd base rates'!M$13)
+($K183*'fnd base rates'!M$14)
+($M183*'fnd base rates'!M$16)
+($N183*'fnd base rates'!M$17)
+($O183*'fnd base rates'!M$18)
+($P183*VLOOKUP($S183+12,rate_basefnd,13)))</f>
        <v>0</v>
      </c>
      <c r="AF183" s="3">
        <f t="shared" si="29"/>
        <v>13767.670832799999</v>
      </c>
      <c r="AH183" s="205">
        <f t="shared" si="30"/>
        <v>430170600</v>
      </c>
      <c r="AI183" s="3" t="str">
        <f t="shared" si="34"/>
        <v>430</v>
      </c>
      <c r="AJ183" s="1" t="str">
        <f t="shared" si="35"/>
        <v>170</v>
      </c>
      <c r="AK183" s="1" t="str">
        <f t="shared" si="36"/>
        <v>600</v>
      </c>
      <c r="AL183" s="3">
        <f t="shared" si="31"/>
        <v>1</v>
      </c>
      <c r="AM183" s="3">
        <f t="shared" si="41"/>
        <v>1</v>
      </c>
      <c r="AN183" s="3">
        <f t="shared" si="37"/>
        <v>13767.670832799999</v>
      </c>
      <c r="AO183" s="3">
        <f t="shared" si="38"/>
        <v>13768</v>
      </c>
      <c r="AP183" s="3">
        <f t="shared" si="32"/>
        <v>1003</v>
      </c>
      <c r="AQ183" s="3">
        <v>12765</v>
      </c>
      <c r="AS183" s="68"/>
      <c r="AT183" s="68"/>
      <c r="AX183" s="4">
        <f t="shared" si="39"/>
        <v>0</v>
      </c>
      <c r="AZ183" s="4">
        <f t="shared" si="40"/>
        <v>0</v>
      </c>
      <c r="BB183" s="4"/>
    </row>
    <row r="184" spans="1:54" s="3" customFormat="1">
      <c r="A184" s="205" t="str">
        <f t="shared" si="33"/>
        <v>430</v>
      </c>
      <c r="B184" s="1">
        <v>430170616</v>
      </c>
      <c r="C184" s="7" t="s">
        <v>41</v>
      </c>
      <c r="D184" s="8">
        <f>'fnd enro'!D184</f>
        <v>0</v>
      </c>
      <c r="E184" s="8">
        <f>'fnd enro'!E184</f>
        <v>0</v>
      </c>
      <c r="F184" s="8">
        <f>'fnd enro'!F184</f>
        <v>0</v>
      </c>
      <c r="G184" s="8">
        <f>'fnd enro'!G184</f>
        <v>0</v>
      </c>
      <c r="H184" s="8">
        <f>'fnd enro'!H184</f>
        <v>1</v>
      </c>
      <c r="I184" s="8">
        <f>'fnd enro'!I184</f>
        <v>1</v>
      </c>
      <c r="J184" s="8">
        <f>'fnd enro'!J184</f>
        <v>0</v>
      </c>
      <c r="K184" s="9">
        <f>'fnd enro'!K184</f>
        <v>0.08</v>
      </c>
      <c r="L184" s="8">
        <f>'fnd enro'!L184</f>
        <v>0</v>
      </c>
      <c r="M184" s="8">
        <f>'fnd enro'!M184</f>
        <v>0</v>
      </c>
      <c r="N184" s="8">
        <f>'fnd enro'!N184</f>
        <v>0</v>
      </c>
      <c r="O184" s="8">
        <f>'fnd enro'!O184</f>
        <v>0</v>
      </c>
      <c r="P184" s="8">
        <f>'fnd enro'!P184</f>
        <v>0</v>
      </c>
      <c r="Q184" s="8">
        <f>'fnd enro'!R184</f>
        <v>2</v>
      </c>
      <c r="R184" s="9">
        <f t="shared" si="28"/>
        <v>1.0189999999999999</v>
      </c>
      <c r="S184" s="8">
        <f>VALUE('fnd enro'!Q184)</f>
        <v>6</v>
      </c>
      <c r="T184" s="1"/>
      <c r="U184" s="68">
        <f>(($D184*'fnd base rates'!C$7)
+($E184*'fnd base rates'!C$8)
+($F184*'fnd base rates'!C$9)
+($G184*'fnd base rates'!C$10)
+($H184*'fnd base rates'!C$11)
+($I184*'fnd base rates'!C$12)
+($J184*'fnd base rates'!C$13)
+($K184*'fnd base rates'!C$14)
+($M184*'fnd base rates'!C$16)
+($N184*'fnd base rates'!C$17)
+($O184*'fnd base rates'!C$18)
+($P184*VLOOKUP($S184+12,rate_basefnd,3)))
*$R184</f>
        <v>1222.1095255999999</v>
      </c>
      <c r="V184" s="68">
        <f>(($D184*'fnd base rates'!D$7)
+($E184*'fnd base rates'!D$8)
+($F184*'fnd base rates'!D$9)
+($G184*'fnd base rates'!D$10)
+($H184*'fnd base rates'!D$11)
+($I184*'fnd base rates'!D$12)
+($J184*'fnd base rates'!D$13)
+($K184*'fnd base rates'!D$14)
+($M184*'fnd base rates'!D$16)
+($N184*'fnd base rates'!D$17)
+($O184*'fnd base rates'!D$18)
+($P184*VLOOKUP($S184+12,rate_basefnd,4)))
*$R184</f>
        <v>1729.7321199999999</v>
      </c>
      <c r="W184" s="68">
        <f>(($D184*'fnd base rates'!E$7)
+($E184*'fnd base rates'!E$8)
+($F184*'fnd base rates'!E$9)
+($G184*'fnd base rates'!E$10)
+($H184*'fnd base rates'!E$11)
+($I184*'fnd base rates'!E$12)
+($J184*'fnd base rates'!E$13)
+($K184*'fnd base rates'!E$14)
+($M184*'fnd base rates'!E$16)
+($N184*'fnd base rates'!E$17)
+($O184*'fnd base rates'!E$18)
+($P184*VLOOKUP($S184+12,rate_basefnd,5)))
*$R184</f>
        <v>9494.0653903999973</v>
      </c>
      <c r="X184" s="68">
        <f>(($D184*'fnd base rates'!F$7)
+($E184*'fnd base rates'!F$8)
+($F184*'fnd base rates'!F$9)
+($G184*'fnd base rates'!F$10)
+($H184*'fnd base rates'!F$11)
+($I184*'fnd base rates'!F$12)
+($J184*'fnd base rates'!F$13)
+($K184*'fnd base rates'!F$14)
+($M184*'fnd base rates'!F$16)
+($N184*'fnd base rates'!F$17)
+($O184*'fnd base rates'!F$18)
+($P184*VLOOKUP($S184+12,rate_basefnd,6)))
*$R184</f>
        <v>2156.2708463999998</v>
      </c>
      <c r="Y184" s="68">
        <f>(($D184*'fnd base rates'!G$7)
+($E184*'fnd base rates'!G$8)
+($F184*'fnd base rates'!G$9)
+($G184*'fnd base rates'!G$10)
+($H184*'fnd base rates'!G$11)
+($I184*'fnd base rates'!G$12)
+($J184*'fnd base rates'!G$13)
+($K184*'fnd base rates'!G$14)
+($M184*'fnd base rates'!G$16)
+($N184*'fnd base rates'!G$17)
+($O184*'fnd base rates'!G$18)
+($P184*VLOOKUP($S184+12,rate_basefnd,7)))
*$R184</f>
        <v>377.15309519999994</v>
      </c>
      <c r="Z184" s="68">
        <f>(($D184*'fnd base rates'!H$7)
+($E184*'fnd base rates'!H$8)
+($F184*'fnd base rates'!H$9)
+($G184*'fnd base rates'!H$10)
+($H184*'fnd base rates'!H$11)
+($I184*'fnd base rates'!H$12)
+($J184*'fnd base rates'!H$13)
+($K184*'fnd base rates'!H$14)
+($M184*'fnd base rates'!H$16)
+($N184*'fnd base rates'!H$17)
+($O184*'fnd base rates'!H$18)
+($P184*VLOOKUP($S184+12,rate_basefnd,8)))</f>
        <v>1500.568</v>
      </c>
      <c r="AA184" s="68">
        <f>(($D184*'fnd base rates'!I$7)
+($E184*'fnd base rates'!I$8)
+($F184*'fnd base rates'!I$9)
+($G184*'fnd base rates'!I$10)
+($H184*'fnd base rates'!I$11)
+($I184*'fnd base rates'!I$12)
+($J184*'fnd base rates'!I$13)
+($K184*'fnd base rates'!I$14)
+($M184*'fnd base rates'!I$16)
+($N184*'fnd base rates'!I$17)
+($O184*'fnd base rates'!I$18)
+($P184*VLOOKUP($S184+12,rate_basefnd,9)))
*$R184</f>
        <v>943.26792</v>
      </c>
      <c r="AB184" s="68">
        <f>(($D184*'fnd base rates'!J$7)
+($E184*'fnd base rates'!J$8)
+($F184*'fnd base rates'!J$9)
+($G184*'fnd base rates'!J$10)
+($H184*'fnd base rates'!J$11)
+($I184*'fnd base rates'!J$12)
+($J184*'fnd base rates'!J$13)
+($K184*'fnd base rates'!J$14)
+($M184*'fnd base rates'!J$16)
+($N184*'fnd base rates'!J$17)
+($O184*'fnd base rates'!J$18)
+($P184*VLOOKUP($S184+12,rate_basefnd,10)))
*$R184</f>
        <v>929.84768999999994</v>
      </c>
      <c r="AC184" s="68">
        <f>(($D184*'fnd base rates'!K$7)
+($E184*'fnd base rates'!K$8)
+($F184*'fnd base rates'!K$9)
+($G184*'fnd base rates'!K$10)
+($H184*'fnd base rates'!K$11)
+($I184*'fnd base rates'!K$12)
+($J184*'fnd base rates'!K$13)
+($K184*'fnd base rates'!K$14)
+($M184*'fnd base rates'!K$16)
+($N184*'fnd base rates'!K$17)
+($O184*'fnd base rates'!K$18)
+($P184*VLOOKUP($S184+12,rate_basefnd,11)))
*$R184</f>
        <v>2646.732258</v>
      </c>
      <c r="AD184" s="68">
        <f>(($D184*'fnd base rates'!L$7)
+($E184*'fnd base rates'!L$8)
+($F184*'fnd base rates'!L$9)
+($G184*'fnd base rates'!L$10)
+($H184*'fnd base rates'!L$11)
+($I184*'fnd base rates'!L$12)
+($J184*'fnd base rates'!L$13)
+($K184*'fnd base rates'!L$14)
+($M184*'fnd base rates'!L$16)
+($N184*'fnd base rates'!L$17)
+($O184*'fnd base rates'!L$18)
+($P184*VLOOKUP($S184+12,rate_basefnd,12)))</f>
        <v>4594.8975999999993</v>
      </c>
      <c r="AE184" s="68">
        <f>(($D184*'fnd base rates'!M$7)
+($E184*'fnd base rates'!M$8)
+($F184*'fnd base rates'!M$9)
+($G184*'fnd base rates'!M$10)
+($H184*'fnd base rates'!M$11)
+($I184*'fnd base rates'!M$12)
+($J184*'fnd base rates'!M$13)
+($K184*'fnd base rates'!M$14)
+($M184*'fnd base rates'!M$16)
+($N184*'fnd base rates'!M$17)
+($O184*'fnd base rates'!M$18)
+($P184*VLOOKUP($S184+12,rate_basefnd,13)))</f>
        <v>0</v>
      </c>
      <c r="AF184" s="3">
        <f t="shared" si="29"/>
        <v>25594.644445599992</v>
      </c>
      <c r="AH184" s="205">
        <f t="shared" si="30"/>
        <v>430170616</v>
      </c>
      <c r="AI184" s="3" t="str">
        <f t="shared" si="34"/>
        <v>430</v>
      </c>
      <c r="AJ184" s="1" t="str">
        <f t="shared" si="35"/>
        <v>170</v>
      </c>
      <c r="AK184" s="1" t="str">
        <f t="shared" si="36"/>
        <v>616</v>
      </c>
      <c r="AL184" s="3">
        <f t="shared" si="31"/>
        <v>1</v>
      </c>
      <c r="AM184" s="3">
        <f t="shared" si="41"/>
        <v>2</v>
      </c>
      <c r="AN184" s="3">
        <f t="shared" si="37"/>
        <v>25594.644445599992</v>
      </c>
      <c r="AO184" s="3">
        <f t="shared" si="38"/>
        <v>12797</v>
      </c>
      <c r="AP184" s="3">
        <f t="shared" si="32"/>
        <v>32</v>
      </c>
      <c r="AQ184" s="3">
        <v>12765</v>
      </c>
      <c r="AS184" s="68"/>
      <c r="AT184" s="68"/>
      <c r="AX184" s="4">
        <f t="shared" si="39"/>
        <v>0</v>
      </c>
      <c r="AZ184" s="4">
        <f t="shared" si="40"/>
        <v>0</v>
      </c>
      <c r="BB184" s="4"/>
    </row>
    <row r="185" spans="1:54" s="3" customFormat="1">
      <c r="A185" s="205" t="str">
        <f t="shared" si="33"/>
        <v>430</v>
      </c>
      <c r="B185" s="1">
        <v>430170620</v>
      </c>
      <c r="C185" s="7" t="s">
        <v>41</v>
      </c>
      <c r="D185" s="8">
        <f>'fnd enro'!D185</f>
        <v>0</v>
      </c>
      <c r="E185" s="8">
        <f>'fnd enro'!E185</f>
        <v>0</v>
      </c>
      <c r="F185" s="8">
        <f>'fnd enro'!F185</f>
        <v>0</v>
      </c>
      <c r="G185" s="8">
        <f>'fnd enro'!G185</f>
        <v>0</v>
      </c>
      <c r="H185" s="8">
        <f>'fnd enro'!H185</f>
        <v>2</v>
      </c>
      <c r="I185" s="8">
        <f>'fnd enro'!I185</f>
        <v>4</v>
      </c>
      <c r="J185" s="8">
        <f>'fnd enro'!J185</f>
        <v>0</v>
      </c>
      <c r="K185" s="9">
        <f>'fnd enro'!K185</f>
        <v>0.24</v>
      </c>
      <c r="L185" s="8">
        <f>'fnd enro'!L185</f>
        <v>0</v>
      </c>
      <c r="M185" s="8">
        <f>'fnd enro'!M185</f>
        <v>0</v>
      </c>
      <c r="N185" s="8">
        <f>'fnd enro'!N185</f>
        <v>0</v>
      </c>
      <c r="O185" s="8">
        <f>'fnd enro'!O185</f>
        <v>0</v>
      </c>
      <c r="P185" s="8">
        <f>'fnd enro'!P185</f>
        <v>1</v>
      </c>
      <c r="Q185" s="8">
        <f>'fnd enro'!R185</f>
        <v>6</v>
      </c>
      <c r="R185" s="9">
        <f t="shared" si="28"/>
        <v>1.0189999999999999</v>
      </c>
      <c r="S185" s="8">
        <f>VALUE('fnd enro'!Q185)</f>
        <v>3</v>
      </c>
      <c r="T185" s="1"/>
      <c r="U185" s="68">
        <f>(($D185*'fnd base rates'!C$7)
+($E185*'fnd base rates'!C$8)
+($F185*'fnd base rates'!C$9)
+($G185*'fnd base rates'!C$10)
+($H185*'fnd base rates'!C$11)
+($I185*'fnd base rates'!C$12)
+($J185*'fnd base rates'!C$13)
+($K185*'fnd base rates'!C$14)
+($M185*'fnd base rates'!C$16)
+($N185*'fnd base rates'!C$17)
+($O185*'fnd base rates'!C$18)
+($P185*VLOOKUP($S185+12,rate_basefnd,3)))
*$R185</f>
        <v>3731.9929367999998</v>
      </c>
      <c r="V185" s="68">
        <f>(($D185*'fnd base rates'!D$7)
+($E185*'fnd base rates'!D$8)
+($F185*'fnd base rates'!D$9)
+($G185*'fnd base rates'!D$10)
+($H185*'fnd base rates'!D$11)
+($I185*'fnd base rates'!D$12)
+($J185*'fnd base rates'!D$13)
+($K185*'fnd base rates'!D$14)
+($M185*'fnd base rates'!D$16)
+($N185*'fnd base rates'!D$17)
+($O185*'fnd base rates'!D$18)
+($P185*VLOOKUP($S185+12,rate_basefnd,4)))
*$R185</f>
        <v>5500.3174399999998</v>
      </c>
      <c r="W185" s="68">
        <f>(($D185*'fnd base rates'!E$7)
+($E185*'fnd base rates'!E$8)
+($F185*'fnd base rates'!E$9)
+($G185*'fnd base rates'!E$10)
+($H185*'fnd base rates'!E$11)
+($I185*'fnd base rates'!E$12)
+($J185*'fnd base rates'!E$13)
+($K185*'fnd base rates'!E$14)
+($M185*'fnd base rates'!E$16)
+($N185*'fnd base rates'!E$17)
+($O185*'fnd base rates'!E$18)
+($P185*VLOOKUP($S185+12,rate_basefnd,5)))
*$R185</f>
        <v>33161.454361199998</v>
      </c>
      <c r="X185" s="68">
        <f>(($D185*'fnd base rates'!F$7)
+($E185*'fnd base rates'!F$8)
+($F185*'fnd base rates'!F$9)
+($G185*'fnd base rates'!F$10)
+($H185*'fnd base rates'!F$11)
+($I185*'fnd base rates'!F$12)
+($J185*'fnd base rates'!F$13)
+($K185*'fnd base rates'!F$14)
+($M185*'fnd base rates'!F$16)
+($N185*'fnd base rates'!F$17)
+($O185*'fnd base rates'!F$18)
+($P185*VLOOKUP($S185+12,rate_basefnd,6)))
*$R185</f>
        <v>6346.1656991999989</v>
      </c>
      <c r="Y185" s="68">
        <f>(($D185*'fnd base rates'!G$7)
+($E185*'fnd base rates'!G$8)
+($F185*'fnd base rates'!G$9)
+($G185*'fnd base rates'!G$10)
+($H185*'fnd base rates'!G$11)
+($I185*'fnd base rates'!G$12)
+($J185*'fnd base rates'!G$13)
+($K185*'fnd base rates'!G$14)
+($M185*'fnd base rates'!G$16)
+($N185*'fnd base rates'!G$17)
+($O185*'fnd base rates'!G$18)
+($P185*VLOOKUP($S185+12,rate_basefnd,7)))
*$R185</f>
        <v>1273.6505455999998</v>
      </c>
      <c r="Z185" s="68">
        <f>(($D185*'fnd base rates'!H$7)
+($E185*'fnd base rates'!H$8)
+($F185*'fnd base rates'!H$9)
+($G185*'fnd base rates'!H$10)
+($H185*'fnd base rates'!H$11)
+($I185*'fnd base rates'!H$12)
+($J185*'fnd base rates'!H$13)
+($K185*'fnd base rates'!H$14)
+($M185*'fnd base rates'!H$16)
+($N185*'fnd base rates'!H$17)
+($O185*'fnd base rates'!H$18)
+($P185*VLOOKUP($S185+12,rate_basefnd,8)))</f>
        <v>4861.8340000000007</v>
      </c>
      <c r="AA185" s="68">
        <f>(($D185*'fnd base rates'!I$7)
+($E185*'fnd base rates'!I$8)
+($F185*'fnd base rates'!I$9)
+($G185*'fnd base rates'!I$10)
+($H185*'fnd base rates'!I$11)
+($I185*'fnd base rates'!I$12)
+($J185*'fnd base rates'!I$13)
+($K185*'fnd base rates'!I$14)
+($M185*'fnd base rates'!I$16)
+($N185*'fnd base rates'!I$17)
+($O185*'fnd base rates'!I$18)
+($P185*VLOOKUP($S185+12,rate_basefnd,9)))
*$R185</f>
        <v>2972.5147099999999</v>
      </c>
      <c r="AB185" s="68">
        <f>(($D185*'fnd base rates'!J$7)
+($E185*'fnd base rates'!J$8)
+($F185*'fnd base rates'!J$9)
+($G185*'fnd base rates'!J$10)
+($H185*'fnd base rates'!J$11)
+($I185*'fnd base rates'!J$12)
+($J185*'fnd base rates'!J$13)
+($K185*'fnd base rates'!J$14)
+($M185*'fnd base rates'!J$16)
+($N185*'fnd base rates'!J$17)
+($O185*'fnd base rates'!J$18)
+($P185*VLOOKUP($S185+12,rate_basefnd,10)))
*$R185</f>
        <v>3795.9074699999996</v>
      </c>
      <c r="AC185" s="68">
        <f>(($D185*'fnd base rates'!K$7)
+($E185*'fnd base rates'!K$8)
+($F185*'fnd base rates'!K$9)
+($G185*'fnd base rates'!K$10)
+($H185*'fnd base rates'!K$11)
+($I185*'fnd base rates'!K$12)
+($J185*'fnd base rates'!K$13)
+($K185*'fnd base rates'!K$14)
+($M185*'fnd base rates'!K$16)
+($N185*'fnd base rates'!K$17)
+($O185*'fnd base rates'!K$18)
+($P185*VLOOKUP($S185+12,rate_basefnd,11)))
*$R185</f>
        <v>7903.9101839999994</v>
      </c>
      <c r="AD185" s="68">
        <f>(($D185*'fnd base rates'!L$7)
+($E185*'fnd base rates'!L$8)
+($F185*'fnd base rates'!L$9)
+($G185*'fnd base rates'!L$10)
+($H185*'fnd base rates'!L$11)
+($I185*'fnd base rates'!L$12)
+($J185*'fnd base rates'!L$13)
+($K185*'fnd base rates'!L$14)
+($M185*'fnd base rates'!L$16)
+($N185*'fnd base rates'!L$17)
+($O185*'fnd base rates'!L$18)
+($P185*VLOOKUP($S185+12,rate_basefnd,12)))</f>
        <v>14081.432799999999</v>
      </c>
      <c r="AE185" s="68">
        <f>(($D185*'fnd base rates'!M$7)
+($E185*'fnd base rates'!M$8)
+($F185*'fnd base rates'!M$9)
+($G185*'fnd base rates'!M$10)
+($H185*'fnd base rates'!M$11)
+($I185*'fnd base rates'!M$12)
+($J185*'fnd base rates'!M$13)
+($K185*'fnd base rates'!M$14)
+($M185*'fnd base rates'!M$16)
+($N185*'fnd base rates'!M$17)
+($O185*'fnd base rates'!M$18)
+($P185*VLOOKUP($S185+12,rate_basefnd,13)))</f>
        <v>0</v>
      </c>
      <c r="AF185" s="3">
        <f t="shared" si="29"/>
        <v>83629.18014679999</v>
      </c>
      <c r="AH185" s="205">
        <f t="shared" si="30"/>
        <v>430170620</v>
      </c>
      <c r="AI185" s="3" t="str">
        <f t="shared" si="34"/>
        <v>430</v>
      </c>
      <c r="AJ185" s="1" t="str">
        <f t="shared" si="35"/>
        <v>170</v>
      </c>
      <c r="AK185" s="1" t="str">
        <f t="shared" si="36"/>
        <v>620</v>
      </c>
      <c r="AL185" s="3">
        <f t="shared" si="31"/>
        <v>1</v>
      </c>
      <c r="AM185" s="3">
        <f t="shared" si="41"/>
        <v>6</v>
      </c>
      <c r="AN185" s="3">
        <f t="shared" si="37"/>
        <v>83629.18014679999</v>
      </c>
      <c r="AO185" s="3">
        <f t="shared" si="38"/>
        <v>13938</v>
      </c>
      <c r="AP185" s="3">
        <f t="shared" si="32"/>
        <v>1073</v>
      </c>
      <c r="AQ185" s="3">
        <v>12865</v>
      </c>
      <c r="AS185" s="68"/>
      <c r="AT185" s="68"/>
      <c r="AX185" s="4">
        <f t="shared" si="39"/>
        <v>0</v>
      </c>
      <c r="AZ185" s="4">
        <f t="shared" si="40"/>
        <v>0</v>
      </c>
      <c r="BB185" s="4"/>
    </row>
    <row r="186" spans="1:54" s="3" customFormat="1">
      <c r="A186" s="205" t="str">
        <f t="shared" si="33"/>
        <v>430</v>
      </c>
      <c r="B186" s="1">
        <v>430170658</v>
      </c>
      <c r="C186" s="7" t="s">
        <v>41</v>
      </c>
      <c r="D186" s="8">
        <f>'fnd enro'!D186</f>
        <v>0</v>
      </c>
      <c r="E186" s="8">
        <f>'fnd enro'!E186</f>
        <v>0</v>
      </c>
      <c r="F186" s="8">
        <f>'fnd enro'!F186</f>
        <v>0</v>
      </c>
      <c r="G186" s="8">
        <f>'fnd enro'!G186</f>
        <v>0</v>
      </c>
      <c r="H186" s="8">
        <f>'fnd enro'!H186</f>
        <v>0</v>
      </c>
      <c r="I186" s="8">
        <f>'fnd enro'!I186</f>
        <v>1</v>
      </c>
      <c r="J186" s="8">
        <f>'fnd enro'!J186</f>
        <v>0</v>
      </c>
      <c r="K186" s="9">
        <f>'fnd enro'!K186</f>
        <v>0.04</v>
      </c>
      <c r="L186" s="8">
        <f>'fnd enro'!L186</f>
        <v>0</v>
      </c>
      <c r="M186" s="8">
        <f>'fnd enro'!M186</f>
        <v>0</v>
      </c>
      <c r="N186" s="8">
        <f>'fnd enro'!N186</f>
        <v>0</v>
      </c>
      <c r="O186" s="8">
        <f>'fnd enro'!O186</f>
        <v>0</v>
      </c>
      <c r="P186" s="8">
        <f>'fnd enro'!P186</f>
        <v>0</v>
      </c>
      <c r="Q186" s="8">
        <f>'fnd enro'!R186</f>
        <v>1</v>
      </c>
      <c r="R186" s="9">
        <f t="shared" si="28"/>
        <v>1.0189999999999999</v>
      </c>
      <c r="S186" s="8">
        <f>VALUE('fnd enro'!Q186)</f>
        <v>7</v>
      </c>
      <c r="T186" s="1"/>
      <c r="U186" s="68">
        <f>(($D186*'fnd base rates'!C$7)
+($E186*'fnd base rates'!C$8)
+($F186*'fnd base rates'!C$9)
+($G186*'fnd base rates'!C$10)
+($H186*'fnd base rates'!C$11)
+($I186*'fnd base rates'!C$12)
+($J186*'fnd base rates'!C$13)
+($K186*'fnd base rates'!C$14)
+($M186*'fnd base rates'!C$16)
+($N186*'fnd base rates'!C$17)
+($O186*'fnd base rates'!C$18)
+($P186*VLOOKUP($S186+12,rate_basefnd,3)))
*$R186</f>
        <v>611.05476279999993</v>
      </c>
      <c r="V186" s="68">
        <f>(($D186*'fnd base rates'!D$7)
+($E186*'fnd base rates'!D$8)
+($F186*'fnd base rates'!D$9)
+($G186*'fnd base rates'!D$10)
+($H186*'fnd base rates'!D$11)
+($I186*'fnd base rates'!D$12)
+($J186*'fnd base rates'!D$13)
+($K186*'fnd base rates'!D$14)
+($M186*'fnd base rates'!D$16)
+($N186*'fnd base rates'!D$17)
+($O186*'fnd base rates'!D$18)
+($P186*VLOOKUP($S186+12,rate_basefnd,4)))
*$R186</f>
        <v>864.86605999999995</v>
      </c>
      <c r="W186" s="68">
        <f>(($D186*'fnd base rates'!E$7)
+($E186*'fnd base rates'!E$8)
+($F186*'fnd base rates'!E$9)
+($G186*'fnd base rates'!E$10)
+($H186*'fnd base rates'!E$11)
+($I186*'fnd base rates'!E$12)
+($J186*'fnd base rates'!E$13)
+($K186*'fnd base rates'!E$14)
+($M186*'fnd base rates'!E$16)
+($N186*'fnd base rates'!E$17)
+($O186*'fnd base rates'!E$18)
+($P186*VLOOKUP($S186+12,rate_basefnd,5)))
*$R186</f>
        <v>5568.1327051999988</v>
      </c>
      <c r="X186" s="68">
        <f>(($D186*'fnd base rates'!F$7)
+($E186*'fnd base rates'!F$8)
+($F186*'fnd base rates'!F$9)
+($G186*'fnd base rates'!F$10)
+($H186*'fnd base rates'!F$11)
+($I186*'fnd base rates'!F$12)
+($J186*'fnd base rates'!F$13)
+($K186*'fnd base rates'!F$14)
+($M186*'fnd base rates'!F$16)
+($N186*'fnd base rates'!F$17)
+($O186*'fnd base rates'!F$18)
+($P186*VLOOKUP($S186+12,rate_basefnd,6)))
*$R186</f>
        <v>1016.8120031999998</v>
      </c>
      <c r="Y186" s="68">
        <f>(($D186*'fnd base rates'!G$7)
+($E186*'fnd base rates'!G$8)
+($F186*'fnd base rates'!G$9)
+($G186*'fnd base rates'!G$10)
+($H186*'fnd base rates'!G$11)
+($I186*'fnd base rates'!G$12)
+($J186*'fnd base rates'!G$13)
+($K186*'fnd base rates'!G$14)
+($M186*'fnd base rates'!G$16)
+($N186*'fnd base rates'!G$17)
+($O186*'fnd base rates'!G$18)
+($P186*VLOOKUP($S186+12,rate_basefnd,7)))
*$R186</f>
        <v>185.99847759999997</v>
      </c>
      <c r="Z186" s="68">
        <f>(($D186*'fnd base rates'!H$7)
+($E186*'fnd base rates'!H$8)
+($F186*'fnd base rates'!H$9)
+($G186*'fnd base rates'!H$10)
+($H186*'fnd base rates'!H$11)
+($I186*'fnd base rates'!H$12)
+($J186*'fnd base rates'!H$13)
+($K186*'fnd base rates'!H$14)
+($M186*'fnd base rates'!H$16)
+($N186*'fnd base rates'!H$17)
+($O186*'fnd base rates'!H$18)
+($P186*VLOOKUP($S186+12,rate_basefnd,8)))</f>
        <v>919.26400000000001</v>
      </c>
      <c r="AA186" s="68">
        <f>(($D186*'fnd base rates'!I$7)
+($E186*'fnd base rates'!I$8)
+($F186*'fnd base rates'!I$9)
+($G186*'fnd base rates'!I$10)
+($H186*'fnd base rates'!I$11)
+($I186*'fnd base rates'!I$12)
+($J186*'fnd base rates'!I$13)
+($K186*'fnd base rates'!I$14)
+($M186*'fnd base rates'!I$16)
+($N186*'fnd base rates'!I$17)
+($O186*'fnd base rates'!I$18)
+($P186*VLOOKUP($S186+12,rate_basefnd,9)))
*$R186</f>
        <v>481.49787999999995</v>
      </c>
      <c r="AB186" s="68">
        <f>(($D186*'fnd base rates'!J$7)
+($E186*'fnd base rates'!J$8)
+($F186*'fnd base rates'!J$9)
+($G186*'fnd base rates'!J$10)
+($H186*'fnd base rates'!J$11)
+($I186*'fnd base rates'!J$12)
+($J186*'fnd base rates'!J$13)
+($K186*'fnd base rates'!J$14)
+($M186*'fnd base rates'!J$16)
+($N186*'fnd base rates'!J$17)
+($O186*'fnd base rates'!J$18)
+($P186*VLOOKUP($S186+12,rate_basefnd,10)))
*$R186</f>
        <v>648.58330999999998</v>
      </c>
      <c r="AC186" s="68">
        <f>(($D186*'fnd base rates'!K$7)
+($E186*'fnd base rates'!K$8)
+($F186*'fnd base rates'!K$9)
+($G186*'fnd base rates'!K$10)
+($H186*'fnd base rates'!K$11)
+($I186*'fnd base rates'!K$12)
+($J186*'fnd base rates'!K$13)
+($K186*'fnd base rates'!K$14)
+($M186*'fnd base rates'!K$16)
+($N186*'fnd base rates'!K$17)
+($O186*'fnd base rates'!K$18)
+($P186*VLOOKUP($S186+12,rate_basefnd,11)))
*$R186</f>
        <v>1305.2228339999999</v>
      </c>
      <c r="AD186" s="68">
        <f>(($D186*'fnd base rates'!L$7)
+($E186*'fnd base rates'!L$8)
+($F186*'fnd base rates'!L$9)
+($G186*'fnd base rates'!L$10)
+($H186*'fnd base rates'!L$11)
+($I186*'fnd base rates'!L$12)
+($J186*'fnd base rates'!L$13)
+($K186*'fnd base rates'!L$14)
+($M186*'fnd base rates'!L$16)
+($N186*'fnd base rates'!L$17)
+($O186*'fnd base rates'!L$18)
+($P186*VLOOKUP($S186+12,rate_basefnd,12)))</f>
        <v>2166.2388000000001</v>
      </c>
      <c r="AE186" s="68">
        <f>(($D186*'fnd base rates'!M$7)
+($E186*'fnd base rates'!M$8)
+($F186*'fnd base rates'!M$9)
+($G186*'fnd base rates'!M$10)
+($H186*'fnd base rates'!M$11)
+($I186*'fnd base rates'!M$12)
+($J186*'fnd base rates'!M$13)
+($K186*'fnd base rates'!M$14)
+($M186*'fnd base rates'!M$16)
+($N186*'fnd base rates'!M$17)
+($O186*'fnd base rates'!M$18)
+($P186*VLOOKUP($S186+12,rate_basefnd,13)))</f>
        <v>0</v>
      </c>
      <c r="AF186" s="3">
        <f t="shared" si="29"/>
        <v>13767.670832799999</v>
      </c>
      <c r="AH186" s="205">
        <f t="shared" si="30"/>
        <v>430170658</v>
      </c>
      <c r="AI186" s="3" t="str">
        <f t="shared" si="34"/>
        <v>430</v>
      </c>
      <c r="AJ186" s="1" t="str">
        <f t="shared" si="35"/>
        <v>170</v>
      </c>
      <c r="AK186" s="1" t="str">
        <f t="shared" si="36"/>
        <v>658</v>
      </c>
      <c r="AL186" s="3">
        <f t="shared" si="31"/>
        <v>1</v>
      </c>
      <c r="AM186" s="3">
        <f t="shared" si="41"/>
        <v>1</v>
      </c>
      <c r="AN186" s="3">
        <f t="shared" si="37"/>
        <v>13767.670832799999</v>
      </c>
      <c r="AO186" s="3">
        <f t="shared" si="38"/>
        <v>13768</v>
      </c>
      <c r="AP186" s="3">
        <f t="shared" si="32"/>
        <v>-3212</v>
      </c>
      <c r="AQ186" s="3">
        <v>16980</v>
      </c>
      <c r="AS186" s="68"/>
      <c r="AT186" s="68"/>
      <c r="AX186" s="4">
        <f t="shared" si="39"/>
        <v>0</v>
      </c>
      <c r="AZ186" s="4">
        <f t="shared" si="40"/>
        <v>0</v>
      </c>
      <c r="BB186" s="4"/>
    </row>
    <row r="187" spans="1:54" s="3" customFormat="1">
      <c r="A187" s="205" t="str">
        <f t="shared" si="33"/>
        <v>430</v>
      </c>
      <c r="B187" s="1">
        <v>430170673</v>
      </c>
      <c r="C187" s="7" t="s">
        <v>41</v>
      </c>
      <c r="D187" s="8">
        <f>'fnd enro'!D187</f>
        <v>0</v>
      </c>
      <c r="E187" s="8">
        <f>'fnd enro'!E187</f>
        <v>0</v>
      </c>
      <c r="F187" s="8">
        <f>'fnd enro'!F187</f>
        <v>0</v>
      </c>
      <c r="G187" s="8">
        <f>'fnd enro'!G187</f>
        <v>0</v>
      </c>
      <c r="H187" s="8">
        <f>'fnd enro'!H187</f>
        <v>0</v>
      </c>
      <c r="I187" s="8">
        <f>'fnd enro'!I187</f>
        <v>1</v>
      </c>
      <c r="J187" s="8">
        <f>'fnd enro'!J187</f>
        <v>0</v>
      </c>
      <c r="K187" s="9">
        <f>'fnd enro'!K187</f>
        <v>0.04</v>
      </c>
      <c r="L187" s="8">
        <f>'fnd enro'!L187</f>
        <v>0</v>
      </c>
      <c r="M187" s="8">
        <f>'fnd enro'!M187</f>
        <v>0</v>
      </c>
      <c r="N187" s="8">
        <f>'fnd enro'!N187</f>
        <v>0</v>
      </c>
      <c r="O187" s="8">
        <f>'fnd enro'!O187</f>
        <v>0</v>
      </c>
      <c r="P187" s="8">
        <f>'fnd enro'!P187</f>
        <v>0</v>
      </c>
      <c r="Q187" s="8">
        <f>'fnd enro'!R187</f>
        <v>1</v>
      </c>
      <c r="R187" s="9">
        <f t="shared" si="28"/>
        <v>1.0189999999999999</v>
      </c>
      <c r="S187" s="8">
        <f>VALUE('fnd enro'!Q187)</f>
        <v>3</v>
      </c>
      <c r="T187" s="1"/>
      <c r="U187" s="68">
        <f>(($D187*'fnd base rates'!C$7)
+($E187*'fnd base rates'!C$8)
+($F187*'fnd base rates'!C$9)
+($G187*'fnd base rates'!C$10)
+($H187*'fnd base rates'!C$11)
+($I187*'fnd base rates'!C$12)
+($J187*'fnd base rates'!C$13)
+($K187*'fnd base rates'!C$14)
+($M187*'fnd base rates'!C$16)
+($N187*'fnd base rates'!C$17)
+($O187*'fnd base rates'!C$18)
+($P187*VLOOKUP($S187+12,rate_basefnd,3)))
*$R187</f>
        <v>611.05476279999993</v>
      </c>
      <c r="V187" s="68">
        <f>(($D187*'fnd base rates'!D$7)
+($E187*'fnd base rates'!D$8)
+($F187*'fnd base rates'!D$9)
+($G187*'fnd base rates'!D$10)
+($H187*'fnd base rates'!D$11)
+($I187*'fnd base rates'!D$12)
+($J187*'fnd base rates'!D$13)
+($K187*'fnd base rates'!D$14)
+($M187*'fnd base rates'!D$16)
+($N187*'fnd base rates'!D$17)
+($O187*'fnd base rates'!D$18)
+($P187*VLOOKUP($S187+12,rate_basefnd,4)))
*$R187</f>
        <v>864.86605999999995</v>
      </c>
      <c r="W187" s="68">
        <f>(($D187*'fnd base rates'!E$7)
+($E187*'fnd base rates'!E$8)
+($F187*'fnd base rates'!E$9)
+($G187*'fnd base rates'!E$10)
+($H187*'fnd base rates'!E$11)
+($I187*'fnd base rates'!E$12)
+($J187*'fnd base rates'!E$13)
+($K187*'fnd base rates'!E$14)
+($M187*'fnd base rates'!E$16)
+($N187*'fnd base rates'!E$17)
+($O187*'fnd base rates'!E$18)
+($P187*VLOOKUP($S187+12,rate_basefnd,5)))
*$R187</f>
        <v>5568.1327051999988</v>
      </c>
      <c r="X187" s="68">
        <f>(($D187*'fnd base rates'!F$7)
+($E187*'fnd base rates'!F$8)
+($F187*'fnd base rates'!F$9)
+($G187*'fnd base rates'!F$10)
+($H187*'fnd base rates'!F$11)
+($I187*'fnd base rates'!F$12)
+($J187*'fnd base rates'!F$13)
+($K187*'fnd base rates'!F$14)
+($M187*'fnd base rates'!F$16)
+($N187*'fnd base rates'!F$17)
+($O187*'fnd base rates'!F$18)
+($P187*VLOOKUP($S187+12,rate_basefnd,6)))
*$R187</f>
        <v>1016.8120031999998</v>
      </c>
      <c r="Y187" s="68">
        <f>(($D187*'fnd base rates'!G$7)
+($E187*'fnd base rates'!G$8)
+($F187*'fnd base rates'!G$9)
+($G187*'fnd base rates'!G$10)
+($H187*'fnd base rates'!G$11)
+($I187*'fnd base rates'!G$12)
+($J187*'fnd base rates'!G$13)
+($K187*'fnd base rates'!G$14)
+($M187*'fnd base rates'!G$16)
+($N187*'fnd base rates'!G$17)
+($O187*'fnd base rates'!G$18)
+($P187*VLOOKUP($S187+12,rate_basefnd,7)))
*$R187</f>
        <v>185.99847759999997</v>
      </c>
      <c r="Z187" s="68">
        <f>(($D187*'fnd base rates'!H$7)
+($E187*'fnd base rates'!H$8)
+($F187*'fnd base rates'!H$9)
+($G187*'fnd base rates'!H$10)
+($H187*'fnd base rates'!H$11)
+($I187*'fnd base rates'!H$12)
+($J187*'fnd base rates'!H$13)
+($K187*'fnd base rates'!H$14)
+($M187*'fnd base rates'!H$16)
+($N187*'fnd base rates'!H$17)
+($O187*'fnd base rates'!H$18)
+($P187*VLOOKUP($S187+12,rate_basefnd,8)))</f>
        <v>919.26400000000001</v>
      </c>
      <c r="AA187" s="68">
        <f>(($D187*'fnd base rates'!I$7)
+($E187*'fnd base rates'!I$8)
+($F187*'fnd base rates'!I$9)
+($G187*'fnd base rates'!I$10)
+($H187*'fnd base rates'!I$11)
+($I187*'fnd base rates'!I$12)
+($J187*'fnd base rates'!I$13)
+($K187*'fnd base rates'!I$14)
+($M187*'fnd base rates'!I$16)
+($N187*'fnd base rates'!I$17)
+($O187*'fnd base rates'!I$18)
+($P187*VLOOKUP($S187+12,rate_basefnd,9)))
*$R187</f>
        <v>481.49787999999995</v>
      </c>
      <c r="AB187" s="68">
        <f>(($D187*'fnd base rates'!J$7)
+($E187*'fnd base rates'!J$8)
+($F187*'fnd base rates'!J$9)
+($G187*'fnd base rates'!J$10)
+($H187*'fnd base rates'!J$11)
+($I187*'fnd base rates'!J$12)
+($J187*'fnd base rates'!J$13)
+($K187*'fnd base rates'!J$14)
+($M187*'fnd base rates'!J$16)
+($N187*'fnd base rates'!J$17)
+($O187*'fnd base rates'!J$18)
+($P187*VLOOKUP($S187+12,rate_basefnd,10)))
*$R187</f>
        <v>648.58330999999998</v>
      </c>
      <c r="AC187" s="68">
        <f>(($D187*'fnd base rates'!K$7)
+($E187*'fnd base rates'!K$8)
+($F187*'fnd base rates'!K$9)
+($G187*'fnd base rates'!K$10)
+($H187*'fnd base rates'!K$11)
+($I187*'fnd base rates'!K$12)
+($J187*'fnd base rates'!K$13)
+($K187*'fnd base rates'!K$14)
+($M187*'fnd base rates'!K$16)
+($N187*'fnd base rates'!K$17)
+($O187*'fnd base rates'!K$18)
+($P187*VLOOKUP($S187+12,rate_basefnd,11)))
*$R187</f>
        <v>1305.2228339999999</v>
      </c>
      <c r="AD187" s="68">
        <f>(($D187*'fnd base rates'!L$7)
+($E187*'fnd base rates'!L$8)
+($F187*'fnd base rates'!L$9)
+($G187*'fnd base rates'!L$10)
+($H187*'fnd base rates'!L$11)
+($I187*'fnd base rates'!L$12)
+($J187*'fnd base rates'!L$13)
+($K187*'fnd base rates'!L$14)
+($M187*'fnd base rates'!L$16)
+($N187*'fnd base rates'!L$17)
+($O187*'fnd base rates'!L$18)
+($P187*VLOOKUP($S187+12,rate_basefnd,12)))</f>
        <v>2166.2388000000001</v>
      </c>
      <c r="AE187" s="68">
        <f>(($D187*'fnd base rates'!M$7)
+($E187*'fnd base rates'!M$8)
+($F187*'fnd base rates'!M$9)
+($G187*'fnd base rates'!M$10)
+($H187*'fnd base rates'!M$11)
+($I187*'fnd base rates'!M$12)
+($J187*'fnd base rates'!M$13)
+($K187*'fnd base rates'!M$14)
+($M187*'fnd base rates'!M$16)
+($N187*'fnd base rates'!M$17)
+($O187*'fnd base rates'!M$18)
+($P187*VLOOKUP($S187+12,rate_basefnd,13)))</f>
        <v>0</v>
      </c>
      <c r="AF187" s="3">
        <f t="shared" si="29"/>
        <v>13767.670832799999</v>
      </c>
      <c r="AH187" s="205">
        <f t="shared" si="30"/>
        <v>430170673</v>
      </c>
      <c r="AI187" s="3" t="str">
        <f t="shared" si="34"/>
        <v>430</v>
      </c>
      <c r="AJ187" s="1" t="str">
        <f t="shared" si="35"/>
        <v>170</v>
      </c>
      <c r="AK187" s="1" t="str">
        <f t="shared" si="36"/>
        <v>673</v>
      </c>
      <c r="AL187" s="3">
        <f t="shared" si="31"/>
        <v>1</v>
      </c>
      <c r="AM187" s="3">
        <f t="shared" si="41"/>
        <v>1</v>
      </c>
      <c r="AN187" s="3">
        <f t="shared" si="37"/>
        <v>13767.670832799999</v>
      </c>
      <c r="AO187" s="3">
        <f t="shared" si="38"/>
        <v>13768</v>
      </c>
      <c r="AP187" s="3">
        <f t="shared" si="32"/>
        <v>1003</v>
      </c>
      <c r="AQ187" s="3">
        <v>12765</v>
      </c>
      <c r="AS187" s="68"/>
      <c r="AT187" s="68"/>
      <c r="AX187" s="4">
        <f t="shared" si="39"/>
        <v>0</v>
      </c>
      <c r="AZ187" s="4">
        <f t="shared" si="40"/>
        <v>0</v>
      </c>
      <c r="BB187" s="4"/>
    </row>
    <row r="188" spans="1:54" s="3" customFormat="1">
      <c r="A188" s="205" t="str">
        <f t="shared" si="33"/>
        <v>430</v>
      </c>
      <c r="B188" s="1">
        <v>430170690</v>
      </c>
      <c r="C188" s="7" t="s">
        <v>41</v>
      </c>
      <c r="D188" s="8">
        <f>'fnd enro'!D188</f>
        <v>0</v>
      </c>
      <c r="E188" s="8">
        <f>'fnd enro'!E188</f>
        <v>0</v>
      </c>
      <c r="F188" s="8">
        <f>'fnd enro'!F188</f>
        <v>0</v>
      </c>
      <c r="G188" s="8">
        <f>'fnd enro'!G188</f>
        <v>0</v>
      </c>
      <c r="H188" s="8">
        <f>'fnd enro'!H188</f>
        <v>0</v>
      </c>
      <c r="I188" s="8">
        <f>'fnd enro'!I188</f>
        <v>1</v>
      </c>
      <c r="J188" s="8">
        <f>'fnd enro'!J188</f>
        <v>0</v>
      </c>
      <c r="K188" s="9">
        <f>'fnd enro'!K188</f>
        <v>0.04</v>
      </c>
      <c r="L188" s="8">
        <f>'fnd enro'!L188</f>
        <v>0</v>
      </c>
      <c r="M188" s="8">
        <f>'fnd enro'!M188</f>
        <v>0</v>
      </c>
      <c r="N188" s="8">
        <f>'fnd enro'!N188</f>
        <v>0</v>
      </c>
      <c r="O188" s="8">
        <f>'fnd enro'!O188</f>
        <v>0</v>
      </c>
      <c r="P188" s="8">
        <f>'fnd enro'!P188</f>
        <v>0</v>
      </c>
      <c r="Q188" s="8">
        <f>'fnd enro'!R188</f>
        <v>1</v>
      </c>
      <c r="R188" s="9">
        <f t="shared" si="28"/>
        <v>1.0189999999999999</v>
      </c>
      <c r="S188" s="8">
        <f>VALUE('fnd enro'!Q188)</f>
        <v>4</v>
      </c>
      <c r="T188" s="1"/>
      <c r="U188" s="68">
        <f>(($D188*'fnd base rates'!C$7)
+($E188*'fnd base rates'!C$8)
+($F188*'fnd base rates'!C$9)
+($G188*'fnd base rates'!C$10)
+($H188*'fnd base rates'!C$11)
+($I188*'fnd base rates'!C$12)
+($J188*'fnd base rates'!C$13)
+($K188*'fnd base rates'!C$14)
+($M188*'fnd base rates'!C$16)
+($N188*'fnd base rates'!C$17)
+($O188*'fnd base rates'!C$18)
+($P188*VLOOKUP($S188+12,rate_basefnd,3)))
*$R188</f>
        <v>611.05476279999993</v>
      </c>
      <c r="V188" s="68">
        <f>(($D188*'fnd base rates'!D$7)
+($E188*'fnd base rates'!D$8)
+($F188*'fnd base rates'!D$9)
+($G188*'fnd base rates'!D$10)
+($H188*'fnd base rates'!D$11)
+($I188*'fnd base rates'!D$12)
+($J188*'fnd base rates'!D$13)
+($K188*'fnd base rates'!D$14)
+($M188*'fnd base rates'!D$16)
+($N188*'fnd base rates'!D$17)
+($O188*'fnd base rates'!D$18)
+($P188*VLOOKUP($S188+12,rate_basefnd,4)))
*$R188</f>
        <v>864.86605999999995</v>
      </c>
      <c r="W188" s="68">
        <f>(($D188*'fnd base rates'!E$7)
+($E188*'fnd base rates'!E$8)
+($F188*'fnd base rates'!E$9)
+($G188*'fnd base rates'!E$10)
+($H188*'fnd base rates'!E$11)
+($I188*'fnd base rates'!E$12)
+($J188*'fnd base rates'!E$13)
+($K188*'fnd base rates'!E$14)
+($M188*'fnd base rates'!E$16)
+($N188*'fnd base rates'!E$17)
+($O188*'fnd base rates'!E$18)
+($P188*VLOOKUP($S188+12,rate_basefnd,5)))
*$R188</f>
        <v>5568.1327051999988</v>
      </c>
      <c r="X188" s="68">
        <f>(($D188*'fnd base rates'!F$7)
+($E188*'fnd base rates'!F$8)
+($F188*'fnd base rates'!F$9)
+($G188*'fnd base rates'!F$10)
+($H188*'fnd base rates'!F$11)
+($I188*'fnd base rates'!F$12)
+($J188*'fnd base rates'!F$13)
+($K188*'fnd base rates'!F$14)
+($M188*'fnd base rates'!F$16)
+($N188*'fnd base rates'!F$17)
+($O188*'fnd base rates'!F$18)
+($P188*VLOOKUP($S188+12,rate_basefnd,6)))
*$R188</f>
        <v>1016.8120031999998</v>
      </c>
      <c r="Y188" s="68">
        <f>(($D188*'fnd base rates'!G$7)
+($E188*'fnd base rates'!G$8)
+($F188*'fnd base rates'!G$9)
+($G188*'fnd base rates'!G$10)
+($H188*'fnd base rates'!G$11)
+($I188*'fnd base rates'!G$12)
+($J188*'fnd base rates'!G$13)
+($K188*'fnd base rates'!G$14)
+($M188*'fnd base rates'!G$16)
+($N188*'fnd base rates'!G$17)
+($O188*'fnd base rates'!G$18)
+($P188*VLOOKUP($S188+12,rate_basefnd,7)))
*$R188</f>
        <v>185.99847759999997</v>
      </c>
      <c r="Z188" s="68">
        <f>(($D188*'fnd base rates'!H$7)
+($E188*'fnd base rates'!H$8)
+($F188*'fnd base rates'!H$9)
+($G188*'fnd base rates'!H$10)
+($H188*'fnd base rates'!H$11)
+($I188*'fnd base rates'!H$12)
+($J188*'fnd base rates'!H$13)
+($K188*'fnd base rates'!H$14)
+($M188*'fnd base rates'!H$16)
+($N188*'fnd base rates'!H$17)
+($O188*'fnd base rates'!H$18)
+($P188*VLOOKUP($S188+12,rate_basefnd,8)))</f>
        <v>919.26400000000001</v>
      </c>
      <c r="AA188" s="68">
        <f>(($D188*'fnd base rates'!I$7)
+($E188*'fnd base rates'!I$8)
+($F188*'fnd base rates'!I$9)
+($G188*'fnd base rates'!I$10)
+($H188*'fnd base rates'!I$11)
+($I188*'fnd base rates'!I$12)
+($J188*'fnd base rates'!I$13)
+($K188*'fnd base rates'!I$14)
+($M188*'fnd base rates'!I$16)
+($N188*'fnd base rates'!I$17)
+($O188*'fnd base rates'!I$18)
+($P188*VLOOKUP($S188+12,rate_basefnd,9)))
*$R188</f>
        <v>481.49787999999995</v>
      </c>
      <c r="AB188" s="68">
        <f>(($D188*'fnd base rates'!J$7)
+($E188*'fnd base rates'!J$8)
+($F188*'fnd base rates'!J$9)
+($G188*'fnd base rates'!J$10)
+($H188*'fnd base rates'!J$11)
+($I188*'fnd base rates'!J$12)
+($J188*'fnd base rates'!J$13)
+($K188*'fnd base rates'!J$14)
+($M188*'fnd base rates'!J$16)
+($N188*'fnd base rates'!J$17)
+($O188*'fnd base rates'!J$18)
+($P188*VLOOKUP($S188+12,rate_basefnd,10)))
*$R188</f>
        <v>648.58330999999998</v>
      </c>
      <c r="AC188" s="68">
        <f>(($D188*'fnd base rates'!K$7)
+($E188*'fnd base rates'!K$8)
+($F188*'fnd base rates'!K$9)
+($G188*'fnd base rates'!K$10)
+($H188*'fnd base rates'!K$11)
+($I188*'fnd base rates'!K$12)
+($J188*'fnd base rates'!K$13)
+($K188*'fnd base rates'!K$14)
+($M188*'fnd base rates'!K$16)
+($N188*'fnd base rates'!K$17)
+($O188*'fnd base rates'!K$18)
+($P188*VLOOKUP($S188+12,rate_basefnd,11)))
*$R188</f>
        <v>1305.2228339999999</v>
      </c>
      <c r="AD188" s="68">
        <f>(($D188*'fnd base rates'!L$7)
+($E188*'fnd base rates'!L$8)
+($F188*'fnd base rates'!L$9)
+($G188*'fnd base rates'!L$10)
+($H188*'fnd base rates'!L$11)
+($I188*'fnd base rates'!L$12)
+($J188*'fnd base rates'!L$13)
+($K188*'fnd base rates'!L$14)
+($M188*'fnd base rates'!L$16)
+($N188*'fnd base rates'!L$17)
+($O188*'fnd base rates'!L$18)
+($P188*VLOOKUP($S188+12,rate_basefnd,12)))</f>
        <v>2166.2388000000001</v>
      </c>
      <c r="AE188" s="68">
        <f>(($D188*'fnd base rates'!M$7)
+($E188*'fnd base rates'!M$8)
+($F188*'fnd base rates'!M$9)
+($G188*'fnd base rates'!M$10)
+($H188*'fnd base rates'!M$11)
+($I188*'fnd base rates'!M$12)
+($J188*'fnd base rates'!M$13)
+($K188*'fnd base rates'!M$14)
+($M188*'fnd base rates'!M$16)
+($N188*'fnd base rates'!M$17)
+($O188*'fnd base rates'!M$18)
+($P188*VLOOKUP($S188+12,rate_basefnd,13)))</f>
        <v>0</v>
      </c>
      <c r="AF188" s="3">
        <f t="shared" si="29"/>
        <v>13767.670832799999</v>
      </c>
      <c r="AH188" s="205">
        <f t="shared" si="30"/>
        <v>430170690</v>
      </c>
      <c r="AI188" s="3" t="str">
        <f t="shared" si="34"/>
        <v>430</v>
      </c>
      <c r="AJ188" s="1" t="str">
        <f t="shared" si="35"/>
        <v>170</v>
      </c>
      <c r="AK188" s="1" t="str">
        <f t="shared" si="36"/>
        <v>690</v>
      </c>
      <c r="AL188" s="3">
        <f t="shared" si="31"/>
        <v>1</v>
      </c>
      <c r="AM188" s="3">
        <f t="shared" si="41"/>
        <v>1</v>
      </c>
      <c r="AN188" s="3">
        <f t="shared" si="37"/>
        <v>13767.670832799999</v>
      </c>
      <c r="AO188" s="3">
        <f t="shared" si="38"/>
        <v>13768</v>
      </c>
      <c r="AP188" s="3">
        <f t="shared" si="32"/>
        <v>-118</v>
      </c>
      <c r="AQ188" s="3">
        <v>13886</v>
      </c>
      <c r="AS188" s="68"/>
      <c r="AT188" s="68"/>
      <c r="AX188" s="4">
        <f t="shared" si="39"/>
        <v>0</v>
      </c>
      <c r="AZ188" s="4">
        <f t="shared" si="40"/>
        <v>0</v>
      </c>
      <c r="BB188" s="4"/>
    </row>
    <row r="189" spans="1:54" s="3" customFormat="1">
      <c r="A189" s="205" t="str">
        <f t="shared" si="33"/>
        <v>430</v>
      </c>
      <c r="B189" s="1">
        <v>430170710</v>
      </c>
      <c r="C189" s="7" t="s">
        <v>41</v>
      </c>
      <c r="D189" s="8">
        <f>'fnd enro'!D189</f>
        <v>0</v>
      </c>
      <c r="E189" s="8">
        <f>'fnd enro'!E189</f>
        <v>0</v>
      </c>
      <c r="F189" s="8">
        <f>'fnd enro'!F189</f>
        <v>0</v>
      </c>
      <c r="G189" s="8">
        <f>'fnd enro'!G189</f>
        <v>0</v>
      </c>
      <c r="H189" s="8">
        <f>'fnd enro'!H189</f>
        <v>0</v>
      </c>
      <c r="I189" s="8">
        <f>'fnd enro'!I189</f>
        <v>1</v>
      </c>
      <c r="J189" s="8">
        <f>'fnd enro'!J189</f>
        <v>0</v>
      </c>
      <c r="K189" s="9">
        <f>'fnd enro'!K189</f>
        <v>0.04</v>
      </c>
      <c r="L189" s="8">
        <f>'fnd enro'!L189</f>
        <v>0</v>
      </c>
      <c r="M189" s="8">
        <f>'fnd enro'!M189</f>
        <v>0</v>
      </c>
      <c r="N189" s="8">
        <f>'fnd enro'!N189</f>
        <v>0</v>
      </c>
      <c r="O189" s="8">
        <f>'fnd enro'!O189</f>
        <v>0</v>
      </c>
      <c r="P189" s="8">
        <f>'fnd enro'!P189</f>
        <v>0</v>
      </c>
      <c r="Q189" s="8">
        <f>'fnd enro'!R189</f>
        <v>1</v>
      </c>
      <c r="R189" s="9">
        <f t="shared" si="28"/>
        <v>1.0189999999999999</v>
      </c>
      <c r="S189" s="8">
        <f>VALUE('fnd enro'!Q189)</f>
        <v>3</v>
      </c>
      <c r="T189" s="1"/>
      <c r="U189" s="68">
        <f>(($D189*'fnd base rates'!C$7)
+($E189*'fnd base rates'!C$8)
+($F189*'fnd base rates'!C$9)
+($G189*'fnd base rates'!C$10)
+($H189*'fnd base rates'!C$11)
+($I189*'fnd base rates'!C$12)
+($J189*'fnd base rates'!C$13)
+($K189*'fnd base rates'!C$14)
+($M189*'fnd base rates'!C$16)
+($N189*'fnd base rates'!C$17)
+($O189*'fnd base rates'!C$18)
+($P189*VLOOKUP($S189+12,rate_basefnd,3)))
*$R189</f>
        <v>611.05476279999993</v>
      </c>
      <c r="V189" s="68">
        <f>(($D189*'fnd base rates'!D$7)
+($E189*'fnd base rates'!D$8)
+($F189*'fnd base rates'!D$9)
+($G189*'fnd base rates'!D$10)
+($H189*'fnd base rates'!D$11)
+($I189*'fnd base rates'!D$12)
+($J189*'fnd base rates'!D$13)
+($K189*'fnd base rates'!D$14)
+($M189*'fnd base rates'!D$16)
+($N189*'fnd base rates'!D$17)
+($O189*'fnd base rates'!D$18)
+($P189*VLOOKUP($S189+12,rate_basefnd,4)))
*$R189</f>
        <v>864.86605999999995</v>
      </c>
      <c r="W189" s="68">
        <f>(($D189*'fnd base rates'!E$7)
+($E189*'fnd base rates'!E$8)
+($F189*'fnd base rates'!E$9)
+($G189*'fnd base rates'!E$10)
+($H189*'fnd base rates'!E$11)
+($I189*'fnd base rates'!E$12)
+($J189*'fnd base rates'!E$13)
+($K189*'fnd base rates'!E$14)
+($M189*'fnd base rates'!E$16)
+($N189*'fnd base rates'!E$17)
+($O189*'fnd base rates'!E$18)
+($P189*VLOOKUP($S189+12,rate_basefnd,5)))
*$R189</f>
        <v>5568.1327051999988</v>
      </c>
      <c r="X189" s="68">
        <f>(($D189*'fnd base rates'!F$7)
+($E189*'fnd base rates'!F$8)
+($F189*'fnd base rates'!F$9)
+($G189*'fnd base rates'!F$10)
+($H189*'fnd base rates'!F$11)
+($I189*'fnd base rates'!F$12)
+($J189*'fnd base rates'!F$13)
+($K189*'fnd base rates'!F$14)
+($M189*'fnd base rates'!F$16)
+($N189*'fnd base rates'!F$17)
+($O189*'fnd base rates'!F$18)
+($P189*VLOOKUP($S189+12,rate_basefnd,6)))
*$R189</f>
        <v>1016.8120031999998</v>
      </c>
      <c r="Y189" s="68">
        <f>(($D189*'fnd base rates'!G$7)
+($E189*'fnd base rates'!G$8)
+($F189*'fnd base rates'!G$9)
+($G189*'fnd base rates'!G$10)
+($H189*'fnd base rates'!G$11)
+($I189*'fnd base rates'!G$12)
+($J189*'fnd base rates'!G$13)
+($K189*'fnd base rates'!G$14)
+($M189*'fnd base rates'!G$16)
+($N189*'fnd base rates'!G$17)
+($O189*'fnd base rates'!G$18)
+($P189*VLOOKUP($S189+12,rate_basefnd,7)))
*$R189</f>
        <v>185.99847759999997</v>
      </c>
      <c r="Z189" s="68">
        <f>(($D189*'fnd base rates'!H$7)
+($E189*'fnd base rates'!H$8)
+($F189*'fnd base rates'!H$9)
+($G189*'fnd base rates'!H$10)
+($H189*'fnd base rates'!H$11)
+($I189*'fnd base rates'!H$12)
+($J189*'fnd base rates'!H$13)
+($K189*'fnd base rates'!H$14)
+($M189*'fnd base rates'!H$16)
+($N189*'fnd base rates'!H$17)
+($O189*'fnd base rates'!H$18)
+($P189*VLOOKUP($S189+12,rate_basefnd,8)))</f>
        <v>919.26400000000001</v>
      </c>
      <c r="AA189" s="68">
        <f>(($D189*'fnd base rates'!I$7)
+($E189*'fnd base rates'!I$8)
+($F189*'fnd base rates'!I$9)
+($G189*'fnd base rates'!I$10)
+($H189*'fnd base rates'!I$11)
+($I189*'fnd base rates'!I$12)
+($J189*'fnd base rates'!I$13)
+($K189*'fnd base rates'!I$14)
+($M189*'fnd base rates'!I$16)
+($N189*'fnd base rates'!I$17)
+($O189*'fnd base rates'!I$18)
+($P189*VLOOKUP($S189+12,rate_basefnd,9)))
*$R189</f>
        <v>481.49787999999995</v>
      </c>
      <c r="AB189" s="68">
        <f>(($D189*'fnd base rates'!J$7)
+($E189*'fnd base rates'!J$8)
+($F189*'fnd base rates'!J$9)
+($G189*'fnd base rates'!J$10)
+($H189*'fnd base rates'!J$11)
+($I189*'fnd base rates'!J$12)
+($J189*'fnd base rates'!J$13)
+($K189*'fnd base rates'!J$14)
+($M189*'fnd base rates'!J$16)
+($N189*'fnd base rates'!J$17)
+($O189*'fnd base rates'!J$18)
+($P189*VLOOKUP($S189+12,rate_basefnd,10)))
*$R189</f>
        <v>648.58330999999998</v>
      </c>
      <c r="AC189" s="68">
        <f>(($D189*'fnd base rates'!K$7)
+($E189*'fnd base rates'!K$8)
+($F189*'fnd base rates'!K$9)
+($G189*'fnd base rates'!K$10)
+($H189*'fnd base rates'!K$11)
+($I189*'fnd base rates'!K$12)
+($J189*'fnd base rates'!K$13)
+($K189*'fnd base rates'!K$14)
+($M189*'fnd base rates'!K$16)
+($N189*'fnd base rates'!K$17)
+($O189*'fnd base rates'!K$18)
+($P189*VLOOKUP($S189+12,rate_basefnd,11)))
*$R189</f>
        <v>1305.2228339999999</v>
      </c>
      <c r="AD189" s="68">
        <f>(($D189*'fnd base rates'!L$7)
+($E189*'fnd base rates'!L$8)
+($F189*'fnd base rates'!L$9)
+($G189*'fnd base rates'!L$10)
+($H189*'fnd base rates'!L$11)
+($I189*'fnd base rates'!L$12)
+($J189*'fnd base rates'!L$13)
+($K189*'fnd base rates'!L$14)
+($M189*'fnd base rates'!L$16)
+($N189*'fnd base rates'!L$17)
+($O189*'fnd base rates'!L$18)
+($P189*VLOOKUP($S189+12,rate_basefnd,12)))</f>
        <v>2166.2388000000001</v>
      </c>
      <c r="AE189" s="68">
        <f>(($D189*'fnd base rates'!M$7)
+($E189*'fnd base rates'!M$8)
+($F189*'fnd base rates'!M$9)
+($G189*'fnd base rates'!M$10)
+($H189*'fnd base rates'!M$11)
+($I189*'fnd base rates'!M$12)
+($J189*'fnd base rates'!M$13)
+($K189*'fnd base rates'!M$14)
+($M189*'fnd base rates'!M$16)
+($N189*'fnd base rates'!M$17)
+($O189*'fnd base rates'!M$18)
+($P189*VLOOKUP($S189+12,rate_basefnd,13)))</f>
        <v>0</v>
      </c>
      <c r="AF189" s="3">
        <f t="shared" si="29"/>
        <v>13767.670832799999</v>
      </c>
      <c r="AH189" s="205">
        <f t="shared" si="30"/>
        <v>430170710</v>
      </c>
      <c r="AI189" s="3" t="str">
        <f t="shared" si="34"/>
        <v>430</v>
      </c>
      <c r="AJ189" s="1" t="str">
        <f t="shared" si="35"/>
        <v>170</v>
      </c>
      <c r="AK189" s="1" t="str">
        <f t="shared" si="36"/>
        <v>710</v>
      </c>
      <c r="AL189" s="3">
        <f t="shared" si="31"/>
        <v>1</v>
      </c>
      <c r="AM189" s="3">
        <f t="shared" si="41"/>
        <v>1</v>
      </c>
      <c r="AN189" s="3">
        <f t="shared" si="37"/>
        <v>13767.670832799999</v>
      </c>
      <c r="AO189" s="3">
        <f t="shared" si="38"/>
        <v>13768</v>
      </c>
      <c r="AP189" s="3">
        <f t="shared" si="32"/>
        <v>1686</v>
      </c>
      <c r="AQ189" s="3">
        <v>12082</v>
      </c>
      <c r="AS189" s="68"/>
      <c r="AT189" s="68"/>
      <c r="AX189" s="4">
        <f t="shared" si="39"/>
        <v>0</v>
      </c>
      <c r="AZ189" s="4">
        <f t="shared" si="40"/>
        <v>0</v>
      </c>
      <c r="BB189" s="4"/>
    </row>
    <row r="190" spans="1:54" s="3" customFormat="1">
      <c r="A190" s="205" t="str">
        <f t="shared" si="33"/>
        <v>430</v>
      </c>
      <c r="B190" s="1">
        <v>430170725</v>
      </c>
      <c r="C190" s="7" t="s">
        <v>41</v>
      </c>
      <c r="D190" s="8">
        <f>'fnd enro'!D190</f>
        <v>0</v>
      </c>
      <c r="E190" s="8">
        <f>'fnd enro'!E190</f>
        <v>0</v>
      </c>
      <c r="F190" s="8">
        <f>'fnd enro'!F190</f>
        <v>0</v>
      </c>
      <c r="G190" s="8">
        <f>'fnd enro'!G190</f>
        <v>0</v>
      </c>
      <c r="H190" s="8">
        <f>'fnd enro'!H190</f>
        <v>3</v>
      </c>
      <c r="I190" s="8">
        <f>'fnd enro'!I190</f>
        <v>6</v>
      </c>
      <c r="J190" s="8">
        <f>'fnd enro'!J190</f>
        <v>0</v>
      </c>
      <c r="K190" s="9">
        <f>'fnd enro'!K190</f>
        <v>0.36</v>
      </c>
      <c r="L190" s="8">
        <f>'fnd enro'!L190</f>
        <v>0</v>
      </c>
      <c r="M190" s="8">
        <f>'fnd enro'!M190</f>
        <v>0</v>
      </c>
      <c r="N190" s="8">
        <f>'fnd enro'!N190</f>
        <v>0</v>
      </c>
      <c r="O190" s="8">
        <f>'fnd enro'!O190</f>
        <v>0</v>
      </c>
      <c r="P190" s="8">
        <f>'fnd enro'!P190</f>
        <v>0</v>
      </c>
      <c r="Q190" s="8">
        <f>'fnd enro'!R190</f>
        <v>9</v>
      </c>
      <c r="R190" s="9">
        <f t="shared" si="28"/>
        <v>1.0189999999999999</v>
      </c>
      <c r="S190" s="8">
        <f>VALUE('fnd enro'!Q190)</f>
        <v>3</v>
      </c>
      <c r="T190" s="1"/>
      <c r="U190" s="68">
        <f>(($D190*'fnd base rates'!C$7)
+($E190*'fnd base rates'!C$8)
+($F190*'fnd base rates'!C$9)
+($G190*'fnd base rates'!C$10)
+($H190*'fnd base rates'!C$11)
+($I190*'fnd base rates'!C$12)
+($J190*'fnd base rates'!C$13)
+($K190*'fnd base rates'!C$14)
+($M190*'fnd base rates'!C$16)
+($N190*'fnd base rates'!C$17)
+($O190*'fnd base rates'!C$18)
+($P190*VLOOKUP($S190+12,rate_basefnd,3)))
*$R190</f>
        <v>5499.492865199999</v>
      </c>
      <c r="V190" s="68">
        <f>(($D190*'fnd base rates'!D$7)
+($E190*'fnd base rates'!D$8)
+($F190*'fnd base rates'!D$9)
+($G190*'fnd base rates'!D$10)
+($H190*'fnd base rates'!D$11)
+($I190*'fnd base rates'!D$12)
+($J190*'fnd base rates'!D$13)
+($K190*'fnd base rates'!D$14)
+($M190*'fnd base rates'!D$16)
+($N190*'fnd base rates'!D$17)
+($O190*'fnd base rates'!D$18)
+($P190*VLOOKUP($S190+12,rate_basefnd,4)))
*$R190</f>
        <v>7783.7945399999999</v>
      </c>
      <c r="W190" s="68">
        <f>(($D190*'fnd base rates'!E$7)
+($E190*'fnd base rates'!E$8)
+($F190*'fnd base rates'!E$9)
+($G190*'fnd base rates'!E$10)
+($H190*'fnd base rates'!E$11)
+($I190*'fnd base rates'!E$12)
+($J190*'fnd base rates'!E$13)
+($K190*'fnd base rates'!E$14)
+($M190*'fnd base rates'!E$16)
+($N190*'fnd base rates'!E$17)
+($O190*'fnd base rates'!E$18)
+($P190*VLOOKUP($S190+12,rate_basefnd,5)))
*$R190</f>
        <v>45186.594286799998</v>
      </c>
      <c r="X190" s="68">
        <f>(($D190*'fnd base rates'!F$7)
+($E190*'fnd base rates'!F$8)
+($F190*'fnd base rates'!F$9)
+($G190*'fnd base rates'!F$10)
+($H190*'fnd base rates'!F$11)
+($I190*'fnd base rates'!F$12)
+($J190*'fnd base rates'!F$13)
+($K190*'fnd base rates'!F$14)
+($M190*'fnd base rates'!F$16)
+($N190*'fnd base rates'!F$17)
+($O190*'fnd base rates'!F$18)
+($P190*VLOOKUP($S190+12,rate_basefnd,6)))
*$R190</f>
        <v>9519.2485487999984</v>
      </c>
      <c r="Y190" s="68">
        <f>(($D190*'fnd base rates'!G$7)
+($E190*'fnd base rates'!G$8)
+($F190*'fnd base rates'!G$9)
+($G190*'fnd base rates'!G$10)
+($H190*'fnd base rates'!G$11)
+($I190*'fnd base rates'!G$12)
+($J190*'fnd base rates'!G$13)
+($K190*'fnd base rates'!G$14)
+($M190*'fnd base rates'!G$16)
+($N190*'fnd base rates'!G$17)
+($O190*'fnd base rates'!G$18)
+($P190*VLOOKUP($S190+12,rate_basefnd,7)))
*$R190</f>
        <v>1689.4547183999996</v>
      </c>
      <c r="Z190" s="68">
        <f>(($D190*'fnd base rates'!H$7)
+($E190*'fnd base rates'!H$8)
+($F190*'fnd base rates'!H$9)
+($G190*'fnd base rates'!H$10)
+($H190*'fnd base rates'!H$11)
+($I190*'fnd base rates'!H$12)
+($J190*'fnd base rates'!H$13)
+($K190*'fnd base rates'!H$14)
+($M190*'fnd base rates'!H$16)
+($N190*'fnd base rates'!H$17)
+($O190*'fnd base rates'!H$18)
+($P190*VLOOKUP($S190+12,rate_basefnd,8)))</f>
        <v>7259.496000000001</v>
      </c>
      <c r="AA190" s="68">
        <f>(($D190*'fnd base rates'!I$7)
+($E190*'fnd base rates'!I$8)
+($F190*'fnd base rates'!I$9)
+($G190*'fnd base rates'!I$10)
+($H190*'fnd base rates'!I$11)
+($I190*'fnd base rates'!I$12)
+($J190*'fnd base rates'!I$13)
+($K190*'fnd base rates'!I$14)
+($M190*'fnd base rates'!I$16)
+($N190*'fnd base rates'!I$17)
+($O190*'fnd base rates'!I$18)
+($P190*VLOOKUP($S190+12,rate_basefnd,9)))
*$R190</f>
        <v>4274.2974000000004</v>
      </c>
      <c r="AB190" s="68">
        <f>(($D190*'fnd base rates'!J$7)
+($E190*'fnd base rates'!J$8)
+($F190*'fnd base rates'!J$9)
+($G190*'fnd base rates'!J$10)
+($H190*'fnd base rates'!J$11)
+($I190*'fnd base rates'!J$12)
+($J190*'fnd base rates'!J$13)
+($K190*'fnd base rates'!J$14)
+($M190*'fnd base rates'!J$16)
+($N190*'fnd base rates'!J$17)
+($O190*'fnd base rates'!J$18)
+($P190*VLOOKUP($S190+12,rate_basefnd,10)))
*$R190</f>
        <v>4735.2929999999997</v>
      </c>
      <c r="AC190" s="68">
        <f>(($D190*'fnd base rates'!K$7)
+($E190*'fnd base rates'!K$8)
+($F190*'fnd base rates'!K$9)
+($G190*'fnd base rates'!K$10)
+($H190*'fnd base rates'!K$11)
+($I190*'fnd base rates'!K$12)
+($J190*'fnd base rates'!K$13)
+($K190*'fnd base rates'!K$14)
+($M190*'fnd base rates'!K$16)
+($N190*'fnd base rates'!K$17)
+($O190*'fnd base rates'!K$18)
+($P190*VLOOKUP($S190+12,rate_basefnd,11)))
*$R190</f>
        <v>11855.865275999999</v>
      </c>
      <c r="AD190" s="68">
        <f>(($D190*'fnd base rates'!L$7)
+($E190*'fnd base rates'!L$8)
+($F190*'fnd base rates'!L$9)
+($G190*'fnd base rates'!L$10)
+($H190*'fnd base rates'!L$11)
+($I190*'fnd base rates'!L$12)
+($J190*'fnd base rates'!L$13)
+($K190*'fnd base rates'!L$14)
+($M190*'fnd base rates'!L$16)
+($N190*'fnd base rates'!L$17)
+($O190*'fnd base rates'!L$18)
+($P190*VLOOKUP($S190+12,rate_basefnd,12)))</f>
        <v>20283.409199999998</v>
      </c>
      <c r="AE190" s="68">
        <f>(($D190*'fnd base rates'!M$7)
+($E190*'fnd base rates'!M$8)
+($F190*'fnd base rates'!M$9)
+($G190*'fnd base rates'!M$10)
+($H190*'fnd base rates'!M$11)
+($I190*'fnd base rates'!M$12)
+($J190*'fnd base rates'!M$13)
+($K190*'fnd base rates'!M$14)
+($M190*'fnd base rates'!M$16)
+($N190*'fnd base rates'!M$17)
+($O190*'fnd base rates'!M$18)
+($P190*VLOOKUP($S190+12,rate_basefnd,13)))</f>
        <v>0</v>
      </c>
      <c r="AF190" s="3">
        <f t="shared" si="29"/>
        <v>118086.94583519998</v>
      </c>
      <c r="AH190" s="205">
        <f t="shared" si="30"/>
        <v>430170725</v>
      </c>
      <c r="AI190" s="3" t="str">
        <f t="shared" si="34"/>
        <v>430</v>
      </c>
      <c r="AJ190" s="1" t="str">
        <f t="shared" si="35"/>
        <v>170</v>
      </c>
      <c r="AK190" s="1" t="str">
        <f t="shared" si="36"/>
        <v>725</v>
      </c>
      <c r="AL190" s="3">
        <f t="shared" si="31"/>
        <v>1</v>
      </c>
      <c r="AM190" s="3">
        <f t="shared" si="41"/>
        <v>9</v>
      </c>
      <c r="AN190" s="3">
        <f t="shared" si="37"/>
        <v>118086.94583519998</v>
      </c>
      <c r="AO190" s="3">
        <f t="shared" si="38"/>
        <v>13121</v>
      </c>
      <c r="AP190" s="3">
        <f t="shared" si="32"/>
        <v>-5967</v>
      </c>
      <c r="AQ190" s="3">
        <v>19088</v>
      </c>
      <c r="AS190" s="68"/>
      <c r="AT190" s="68"/>
      <c r="AX190" s="4">
        <f t="shared" si="39"/>
        <v>0</v>
      </c>
      <c r="AZ190" s="4">
        <f t="shared" si="40"/>
        <v>0</v>
      </c>
      <c r="BB190" s="4"/>
    </row>
    <row r="191" spans="1:54" s="3" customFormat="1">
      <c r="A191" s="205" t="str">
        <f t="shared" si="33"/>
        <v>430</v>
      </c>
      <c r="B191" s="1">
        <v>430170730</v>
      </c>
      <c r="C191" s="7" t="s">
        <v>41</v>
      </c>
      <c r="D191" s="8">
        <f>'fnd enro'!D191</f>
        <v>0</v>
      </c>
      <c r="E191" s="8">
        <f>'fnd enro'!E191</f>
        <v>0</v>
      </c>
      <c r="F191" s="8">
        <f>'fnd enro'!F191</f>
        <v>0</v>
      </c>
      <c r="G191" s="8">
        <f>'fnd enro'!G191</f>
        <v>0</v>
      </c>
      <c r="H191" s="8">
        <f>'fnd enro'!H191</f>
        <v>0</v>
      </c>
      <c r="I191" s="8">
        <f>'fnd enro'!I191</f>
        <v>3</v>
      </c>
      <c r="J191" s="8">
        <f>'fnd enro'!J191</f>
        <v>0</v>
      </c>
      <c r="K191" s="9">
        <f>'fnd enro'!K191</f>
        <v>0.12</v>
      </c>
      <c r="L191" s="8">
        <f>'fnd enro'!L191</f>
        <v>0</v>
      </c>
      <c r="M191" s="8">
        <f>'fnd enro'!M191</f>
        <v>0</v>
      </c>
      <c r="N191" s="8">
        <f>'fnd enro'!N191</f>
        <v>0</v>
      </c>
      <c r="O191" s="8">
        <f>'fnd enro'!O191</f>
        <v>0</v>
      </c>
      <c r="P191" s="8">
        <f>'fnd enro'!P191</f>
        <v>2</v>
      </c>
      <c r="Q191" s="8">
        <f>'fnd enro'!R191</f>
        <v>3</v>
      </c>
      <c r="R191" s="9">
        <f t="shared" si="28"/>
        <v>1.0189999999999999</v>
      </c>
      <c r="S191" s="8">
        <f>VALUE('fnd enro'!Q191)</f>
        <v>3</v>
      </c>
      <c r="T191" s="1"/>
      <c r="U191" s="68">
        <f>(($D191*'fnd base rates'!C$7)
+($E191*'fnd base rates'!C$8)
+($F191*'fnd base rates'!C$9)
+($G191*'fnd base rates'!C$10)
+($H191*'fnd base rates'!C$11)
+($I191*'fnd base rates'!C$12)
+($J191*'fnd base rates'!C$13)
+($K191*'fnd base rates'!C$14)
+($M191*'fnd base rates'!C$16)
+($N191*'fnd base rates'!C$17)
+($O191*'fnd base rates'!C$18)
+($P191*VLOOKUP($S191+12,rate_basefnd,3)))
*$R191</f>
        <v>1964.4930084</v>
      </c>
      <c r="V191" s="68">
        <f>(($D191*'fnd base rates'!D$7)
+($E191*'fnd base rates'!D$8)
+($F191*'fnd base rates'!D$9)
+($G191*'fnd base rates'!D$10)
+($H191*'fnd base rates'!D$11)
+($I191*'fnd base rates'!D$12)
+($J191*'fnd base rates'!D$13)
+($K191*'fnd base rates'!D$14)
+($M191*'fnd base rates'!D$16)
+($N191*'fnd base rates'!D$17)
+($O191*'fnd base rates'!D$18)
+($P191*VLOOKUP($S191+12,rate_basefnd,4)))
*$R191</f>
        <v>3216.8403399999997</v>
      </c>
      <c r="W191" s="68">
        <f>(($D191*'fnd base rates'!E$7)
+($E191*'fnd base rates'!E$8)
+($F191*'fnd base rates'!E$9)
+($G191*'fnd base rates'!E$10)
+($H191*'fnd base rates'!E$11)
+($I191*'fnd base rates'!E$12)
+($J191*'fnd base rates'!E$13)
+($K191*'fnd base rates'!E$14)
+($M191*'fnd base rates'!E$16)
+($N191*'fnd base rates'!E$17)
+($O191*'fnd base rates'!E$18)
+($P191*VLOOKUP($S191+12,rate_basefnd,5)))
*$R191</f>
        <v>22778.514455599998</v>
      </c>
      <c r="X191" s="68">
        <f>(($D191*'fnd base rates'!F$7)
+($E191*'fnd base rates'!F$8)
+($F191*'fnd base rates'!F$9)
+($G191*'fnd base rates'!F$10)
+($H191*'fnd base rates'!F$11)
+($I191*'fnd base rates'!F$12)
+($J191*'fnd base rates'!F$13)
+($K191*'fnd base rates'!F$14)
+($M191*'fnd base rates'!F$16)
+($N191*'fnd base rates'!F$17)
+($O191*'fnd base rates'!F$18)
+($P191*VLOOKUP($S191+12,rate_basefnd,6)))
*$R191</f>
        <v>3050.4360095999996</v>
      </c>
      <c r="Y191" s="68">
        <f>(($D191*'fnd base rates'!G$7)
+($E191*'fnd base rates'!G$8)
+($F191*'fnd base rates'!G$9)
+($G191*'fnd base rates'!G$10)
+($H191*'fnd base rates'!G$11)
+($I191*'fnd base rates'!G$12)
+($J191*'fnd base rates'!G$13)
+($K191*'fnd base rates'!G$14)
+($M191*'fnd base rates'!G$16)
+($N191*'fnd base rates'!G$17)
+($O191*'fnd base rates'!G$18)
+($P191*VLOOKUP($S191+12,rate_basefnd,7)))
*$R191</f>
        <v>852.69023279999976</v>
      </c>
      <c r="Z191" s="68">
        <f>(($D191*'fnd base rates'!H$7)
+($E191*'fnd base rates'!H$8)
+($F191*'fnd base rates'!H$9)
+($G191*'fnd base rates'!H$10)
+($H191*'fnd base rates'!H$11)
+($I191*'fnd base rates'!H$12)
+($J191*'fnd base rates'!H$13)
+($K191*'fnd base rates'!H$14)
+($M191*'fnd base rates'!H$16)
+($N191*'fnd base rates'!H$17)
+($O191*'fnd base rates'!H$18)
+($P191*VLOOKUP($S191+12,rate_basefnd,8)))</f>
        <v>2802.1320000000005</v>
      </c>
      <c r="AA191" s="68">
        <f>(($D191*'fnd base rates'!I$7)
+($E191*'fnd base rates'!I$8)
+($F191*'fnd base rates'!I$9)
+($G191*'fnd base rates'!I$10)
+($H191*'fnd base rates'!I$11)
+($I191*'fnd base rates'!I$12)
+($J191*'fnd base rates'!I$13)
+($K191*'fnd base rates'!I$14)
+($M191*'fnd base rates'!I$16)
+($N191*'fnd base rates'!I$17)
+($O191*'fnd base rates'!I$18)
+($P191*VLOOKUP($S191+12,rate_basefnd,9)))
*$R191</f>
        <v>1690.4598599999999</v>
      </c>
      <c r="AB191" s="68">
        <f>(($D191*'fnd base rates'!J$7)
+($E191*'fnd base rates'!J$8)
+($F191*'fnd base rates'!J$9)
+($G191*'fnd base rates'!J$10)
+($H191*'fnd base rates'!J$11)
+($I191*'fnd base rates'!J$12)
+($J191*'fnd base rates'!J$13)
+($K191*'fnd base rates'!J$14)
+($M191*'fnd base rates'!J$16)
+($N191*'fnd base rates'!J$17)
+($O191*'fnd base rates'!J$18)
+($P191*VLOOKUP($S191+12,rate_basefnd,10)))
*$R191</f>
        <v>3223.8408699999995</v>
      </c>
      <c r="AC191" s="68">
        <f>(($D191*'fnd base rates'!K$7)
+($E191*'fnd base rates'!K$8)
+($F191*'fnd base rates'!K$9)
+($G191*'fnd base rates'!K$10)
+($H191*'fnd base rates'!K$11)
+($I191*'fnd base rates'!K$12)
+($J191*'fnd base rates'!K$13)
+($K191*'fnd base rates'!K$14)
+($M191*'fnd base rates'!K$16)
+($N191*'fnd base rates'!K$17)
+($O191*'fnd base rates'!K$18)
+($P191*VLOOKUP($S191+12,rate_basefnd,11)))
*$R191</f>
        <v>3915.6685019999995</v>
      </c>
      <c r="AD191" s="68">
        <f>(($D191*'fnd base rates'!L$7)
+($E191*'fnd base rates'!L$8)
+($F191*'fnd base rates'!L$9)
+($G191*'fnd base rates'!L$10)
+($H191*'fnd base rates'!L$11)
+($I191*'fnd base rates'!L$12)
+($J191*'fnd base rates'!L$13)
+($K191*'fnd base rates'!L$14)
+($M191*'fnd base rates'!L$16)
+($N191*'fnd base rates'!L$17)
+($O191*'fnd base rates'!L$18)
+($P191*VLOOKUP($S191+12,rate_basefnd,12)))</f>
        <v>7617.036399999999</v>
      </c>
      <c r="AE191" s="68">
        <f>(($D191*'fnd base rates'!M$7)
+($E191*'fnd base rates'!M$8)
+($F191*'fnd base rates'!M$9)
+($G191*'fnd base rates'!M$10)
+($H191*'fnd base rates'!M$11)
+($I191*'fnd base rates'!M$12)
+($J191*'fnd base rates'!M$13)
+($K191*'fnd base rates'!M$14)
+($M191*'fnd base rates'!M$16)
+($N191*'fnd base rates'!M$17)
+($O191*'fnd base rates'!M$18)
+($P191*VLOOKUP($S191+12,rate_basefnd,13)))</f>
        <v>0</v>
      </c>
      <c r="AF191" s="3">
        <f t="shared" si="29"/>
        <v>51112.111678399997</v>
      </c>
      <c r="AH191" s="205">
        <f t="shared" si="30"/>
        <v>430170730</v>
      </c>
      <c r="AI191" s="3" t="str">
        <f t="shared" si="34"/>
        <v>430</v>
      </c>
      <c r="AJ191" s="1" t="str">
        <f t="shared" si="35"/>
        <v>170</v>
      </c>
      <c r="AK191" s="1" t="str">
        <f t="shared" si="36"/>
        <v>730</v>
      </c>
      <c r="AL191" s="3">
        <f t="shared" si="31"/>
        <v>1</v>
      </c>
      <c r="AM191" s="3">
        <f t="shared" si="41"/>
        <v>3</v>
      </c>
      <c r="AN191" s="3">
        <f t="shared" si="37"/>
        <v>51112.111678399997</v>
      </c>
      <c r="AO191" s="3">
        <f t="shared" si="38"/>
        <v>17037</v>
      </c>
      <c r="AP191" s="3">
        <f t="shared" si="32"/>
        <v>4272</v>
      </c>
      <c r="AQ191" s="3">
        <v>12765</v>
      </c>
      <c r="AS191" s="68"/>
      <c r="AT191" s="68"/>
      <c r="AX191" s="4">
        <f t="shared" si="39"/>
        <v>0</v>
      </c>
      <c r="AZ191" s="4">
        <f t="shared" si="40"/>
        <v>0</v>
      </c>
      <c r="BB191" s="4"/>
    </row>
    <row r="192" spans="1:54" s="3" customFormat="1">
      <c r="A192" s="205" t="str">
        <f t="shared" si="33"/>
        <v>430</v>
      </c>
      <c r="B192" s="1">
        <v>430170735</v>
      </c>
      <c r="C192" s="7" t="s">
        <v>41</v>
      </c>
      <c r="D192" s="8">
        <f>'fnd enro'!D192</f>
        <v>0</v>
      </c>
      <c r="E192" s="8">
        <f>'fnd enro'!E192</f>
        <v>0</v>
      </c>
      <c r="F192" s="8">
        <f>'fnd enro'!F192</f>
        <v>0</v>
      </c>
      <c r="G192" s="8">
        <f>'fnd enro'!G192</f>
        <v>0</v>
      </c>
      <c r="H192" s="8">
        <f>'fnd enro'!H192</f>
        <v>1</v>
      </c>
      <c r="I192" s="8">
        <f>'fnd enro'!I192</f>
        <v>1</v>
      </c>
      <c r="J192" s="8">
        <f>'fnd enro'!J192</f>
        <v>0</v>
      </c>
      <c r="K192" s="9">
        <f>'fnd enro'!K192</f>
        <v>0.08</v>
      </c>
      <c r="L192" s="8">
        <f>'fnd enro'!L192</f>
        <v>0</v>
      </c>
      <c r="M192" s="8">
        <f>'fnd enro'!M192</f>
        <v>0</v>
      </c>
      <c r="N192" s="8">
        <f>'fnd enro'!N192</f>
        <v>0</v>
      </c>
      <c r="O192" s="8">
        <f>'fnd enro'!O192</f>
        <v>0</v>
      </c>
      <c r="P192" s="8">
        <f>'fnd enro'!P192</f>
        <v>0</v>
      </c>
      <c r="Q192" s="8">
        <f>'fnd enro'!R192</f>
        <v>2</v>
      </c>
      <c r="R192" s="9">
        <f t="shared" si="28"/>
        <v>1.0189999999999999</v>
      </c>
      <c r="S192" s="8">
        <f>VALUE('fnd enro'!Q192)</f>
        <v>6</v>
      </c>
      <c r="T192" s="1"/>
      <c r="U192" s="68">
        <f>(($D192*'fnd base rates'!C$7)
+($E192*'fnd base rates'!C$8)
+($F192*'fnd base rates'!C$9)
+($G192*'fnd base rates'!C$10)
+($H192*'fnd base rates'!C$11)
+($I192*'fnd base rates'!C$12)
+($J192*'fnd base rates'!C$13)
+($K192*'fnd base rates'!C$14)
+($M192*'fnd base rates'!C$16)
+($N192*'fnd base rates'!C$17)
+($O192*'fnd base rates'!C$18)
+($P192*VLOOKUP($S192+12,rate_basefnd,3)))
*$R192</f>
        <v>1222.1095255999999</v>
      </c>
      <c r="V192" s="68">
        <f>(($D192*'fnd base rates'!D$7)
+($E192*'fnd base rates'!D$8)
+($F192*'fnd base rates'!D$9)
+($G192*'fnd base rates'!D$10)
+($H192*'fnd base rates'!D$11)
+($I192*'fnd base rates'!D$12)
+($J192*'fnd base rates'!D$13)
+($K192*'fnd base rates'!D$14)
+($M192*'fnd base rates'!D$16)
+($N192*'fnd base rates'!D$17)
+($O192*'fnd base rates'!D$18)
+($P192*VLOOKUP($S192+12,rate_basefnd,4)))
*$R192</f>
        <v>1729.7321199999999</v>
      </c>
      <c r="W192" s="68">
        <f>(($D192*'fnd base rates'!E$7)
+($E192*'fnd base rates'!E$8)
+($F192*'fnd base rates'!E$9)
+($G192*'fnd base rates'!E$10)
+($H192*'fnd base rates'!E$11)
+($I192*'fnd base rates'!E$12)
+($J192*'fnd base rates'!E$13)
+($K192*'fnd base rates'!E$14)
+($M192*'fnd base rates'!E$16)
+($N192*'fnd base rates'!E$17)
+($O192*'fnd base rates'!E$18)
+($P192*VLOOKUP($S192+12,rate_basefnd,5)))
*$R192</f>
        <v>9494.0653903999973</v>
      </c>
      <c r="X192" s="68">
        <f>(($D192*'fnd base rates'!F$7)
+($E192*'fnd base rates'!F$8)
+($F192*'fnd base rates'!F$9)
+($G192*'fnd base rates'!F$10)
+($H192*'fnd base rates'!F$11)
+($I192*'fnd base rates'!F$12)
+($J192*'fnd base rates'!F$13)
+($K192*'fnd base rates'!F$14)
+($M192*'fnd base rates'!F$16)
+($N192*'fnd base rates'!F$17)
+($O192*'fnd base rates'!F$18)
+($P192*VLOOKUP($S192+12,rate_basefnd,6)))
*$R192</f>
        <v>2156.2708463999998</v>
      </c>
      <c r="Y192" s="68">
        <f>(($D192*'fnd base rates'!G$7)
+($E192*'fnd base rates'!G$8)
+($F192*'fnd base rates'!G$9)
+($G192*'fnd base rates'!G$10)
+($H192*'fnd base rates'!G$11)
+($I192*'fnd base rates'!G$12)
+($J192*'fnd base rates'!G$13)
+($K192*'fnd base rates'!G$14)
+($M192*'fnd base rates'!G$16)
+($N192*'fnd base rates'!G$17)
+($O192*'fnd base rates'!G$18)
+($P192*VLOOKUP($S192+12,rate_basefnd,7)))
*$R192</f>
        <v>377.15309519999994</v>
      </c>
      <c r="Z192" s="68">
        <f>(($D192*'fnd base rates'!H$7)
+($E192*'fnd base rates'!H$8)
+($F192*'fnd base rates'!H$9)
+($G192*'fnd base rates'!H$10)
+($H192*'fnd base rates'!H$11)
+($I192*'fnd base rates'!H$12)
+($J192*'fnd base rates'!H$13)
+($K192*'fnd base rates'!H$14)
+($M192*'fnd base rates'!H$16)
+($N192*'fnd base rates'!H$17)
+($O192*'fnd base rates'!H$18)
+($P192*VLOOKUP($S192+12,rate_basefnd,8)))</f>
        <v>1500.568</v>
      </c>
      <c r="AA192" s="68">
        <f>(($D192*'fnd base rates'!I$7)
+($E192*'fnd base rates'!I$8)
+($F192*'fnd base rates'!I$9)
+($G192*'fnd base rates'!I$10)
+($H192*'fnd base rates'!I$11)
+($I192*'fnd base rates'!I$12)
+($J192*'fnd base rates'!I$13)
+($K192*'fnd base rates'!I$14)
+($M192*'fnd base rates'!I$16)
+($N192*'fnd base rates'!I$17)
+($O192*'fnd base rates'!I$18)
+($P192*VLOOKUP($S192+12,rate_basefnd,9)))
*$R192</f>
        <v>943.26792</v>
      </c>
      <c r="AB192" s="68">
        <f>(($D192*'fnd base rates'!J$7)
+($E192*'fnd base rates'!J$8)
+($F192*'fnd base rates'!J$9)
+($G192*'fnd base rates'!J$10)
+($H192*'fnd base rates'!J$11)
+($I192*'fnd base rates'!J$12)
+($J192*'fnd base rates'!J$13)
+($K192*'fnd base rates'!J$14)
+($M192*'fnd base rates'!J$16)
+($N192*'fnd base rates'!J$17)
+($O192*'fnd base rates'!J$18)
+($P192*VLOOKUP($S192+12,rate_basefnd,10)))
*$R192</f>
        <v>929.84768999999994</v>
      </c>
      <c r="AC192" s="68">
        <f>(($D192*'fnd base rates'!K$7)
+($E192*'fnd base rates'!K$8)
+($F192*'fnd base rates'!K$9)
+($G192*'fnd base rates'!K$10)
+($H192*'fnd base rates'!K$11)
+($I192*'fnd base rates'!K$12)
+($J192*'fnd base rates'!K$13)
+($K192*'fnd base rates'!K$14)
+($M192*'fnd base rates'!K$16)
+($N192*'fnd base rates'!K$17)
+($O192*'fnd base rates'!K$18)
+($P192*VLOOKUP($S192+12,rate_basefnd,11)))
*$R192</f>
        <v>2646.732258</v>
      </c>
      <c r="AD192" s="68">
        <f>(($D192*'fnd base rates'!L$7)
+($E192*'fnd base rates'!L$8)
+($F192*'fnd base rates'!L$9)
+($G192*'fnd base rates'!L$10)
+($H192*'fnd base rates'!L$11)
+($I192*'fnd base rates'!L$12)
+($J192*'fnd base rates'!L$13)
+($K192*'fnd base rates'!L$14)
+($M192*'fnd base rates'!L$16)
+($N192*'fnd base rates'!L$17)
+($O192*'fnd base rates'!L$18)
+($P192*VLOOKUP($S192+12,rate_basefnd,12)))</f>
        <v>4594.8975999999993</v>
      </c>
      <c r="AE192" s="68">
        <f>(($D192*'fnd base rates'!M$7)
+($E192*'fnd base rates'!M$8)
+($F192*'fnd base rates'!M$9)
+($G192*'fnd base rates'!M$10)
+($H192*'fnd base rates'!M$11)
+($I192*'fnd base rates'!M$12)
+($J192*'fnd base rates'!M$13)
+($K192*'fnd base rates'!M$14)
+($M192*'fnd base rates'!M$16)
+($N192*'fnd base rates'!M$17)
+($O192*'fnd base rates'!M$18)
+($P192*VLOOKUP($S192+12,rate_basefnd,13)))</f>
        <v>0</v>
      </c>
      <c r="AF192" s="3">
        <f t="shared" si="29"/>
        <v>25594.644445599992</v>
      </c>
      <c r="AH192" s="205">
        <f t="shared" si="30"/>
        <v>430170735</v>
      </c>
      <c r="AI192" s="3" t="str">
        <f t="shared" si="34"/>
        <v>430</v>
      </c>
      <c r="AJ192" s="1" t="str">
        <f t="shared" si="35"/>
        <v>170</v>
      </c>
      <c r="AK192" s="1" t="str">
        <f t="shared" si="36"/>
        <v>735</v>
      </c>
      <c r="AL192" s="3">
        <f t="shared" si="31"/>
        <v>1</v>
      </c>
      <c r="AM192" s="3">
        <f t="shared" si="41"/>
        <v>2</v>
      </c>
      <c r="AN192" s="3">
        <f t="shared" si="37"/>
        <v>25594.644445599992</v>
      </c>
      <c r="AO192" s="3">
        <f t="shared" si="38"/>
        <v>12797</v>
      </c>
      <c r="AP192" s="3">
        <f t="shared" si="32"/>
        <v>32</v>
      </c>
      <c r="AQ192" s="3">
        <v>12765</v>
      </c>
      <c r="AS192" s="68"/>
      <c r="AT192" s="68"/>
      <c r="AX192" s="4">
        <f t="shared" si="39"/>
        <v>0</v>
      </c>
      <c r="AZ192" s="4">
        <f t="shared" si="40"/>
        <v>0</v>
      </c>
      <c r="BB192" s="4"/>
    </row>
    <row r="193" spans="1:54" s="3" customFormat="1">
      <c r="A193" s="205" t="str">
        <f t="shared" si="33"/>
        <v>430</v>
      </c>
      <c r="B193" s="1">
        <v>430170775</v>
      </c>
      <c r="C193" s="7" t="s">
        <v>41</v>
      </c>
      <c r="D193" s="8">
        <f>'fnd enro'!D193</f>
        <v>0</v>
      </c>
      <c r="E193" s="8">
        <f>'fnd enro'!E193</f>
        <v>0</v>
      </c>
      <c r="F193" s="8">
        <f>'fnd enro'!F193</f>
        <v>0</v>
      </c>
      <c r="G193" s="8">
        <f>'fnd enro'!G193</f>
        <v>0</v>
      </c>
      <c r="H193" s="8">
        <f>'fnd enro'!H193</f>
        <v>2</v>
      </c>
      <c r="I193" s="8">
        <f>'fnd enro'!I193</f>
        <v>3</v>
      </c>
      <c r="J193" s="8">
        <f>'fnd enro'!J193</f>
        <v>0</v>
      </c>
      <c r="K193" s="9">
        <f>'fnd enro'!K193</f>
        <v>0.2</v>
      </c>
      <c r="L193" s="8">
        <f>'fnd enro'!L193</f>
        <v>0</v>
      </c>
      <c r="M193" s="8">
        <f>'fnd enro'!M193</f>
        <v>0</v>
      </c>
      <c r="N193" s="8">
        <f>'fnd enro'!N193</f>
        <v>0</v>
      </c>
      <c r="O193" s="8">
        <f>'fnd enro'!O193</f>
        <v>0</v>
      </c>
      <c r="P193" s="8">
        <f>'fnd enro'!P193</f>
        <v>1</v>
      </c>
      <c r="Q193" s="8">
        <f>'fnd enro'!R193</f>
        <v>5</v>
      </c>
      <c r="R193" s="9">
        <f t="shared" si="28"/>
        <v>1.0189999999999999</v>
      </c>
      <c r="S193" s="8">
        <f>VALUE('fnd enro'!Q193)</f>
        <v>4</v>
      </c>
      <c r="T193" s="1"/>
      <c r="U193" s="68">
        <f>(($D193*'fnd base rates'!C$7)
+($E193*'fnd base rates'!C$8)
+($F193*'fnd base rates'!C$9)
+($G193*'fnd base rates'!C$10)
+($H193*'fnd base rates'!C$11)
+($I193*'fnd base rates'!C$12)
+($J193*'fnd base rates'!C$13)
+($K193*'fnd base rates'!C$14)
+($M193*'fnd base rates'!C$16)
+($N193*'fnd base rates'!C$17)
+($O193*'fnd base rates'!C$18)
+($P193*VLOOKUP($S193+12,rate_basefnd,3)))
*$R193</f>
        <v>3124.5861939999995</v>
      </c>
      <c r="V193" s="68">
        <f>(($D193*'fnd base rates'!D$7)
+($E193*'fnd base rates'!D$8)
+($F193*'fnd base rates'!D$9)
+($G193*'fnd base rates'!D$10)
+($H193*'fnd base rates'!D$11)
+($I193*'fnd base rates'!D$12)
+($J193*'fnd base rates'!D$13)
+($K193*'fnd base rates'!D$14)
+($M193*'fnd base rates'!D$16)
+($N193*'fnd base rates'!D$17)
+($O193*'fnd base rates'!D$18)
+($P193*VLOOKUP($S193+12,rate_basefnd,4)))
*$R193</f>
        <v>4652.7234300000009</v>
      </c>
      <c r="W193" s="68">
        <f>(($D193*'fnd base rates'!E$7)
+($E193*'fnd base rates'!E$8)
+($F193*'fnd base rates'!E$9)
+($G193*'fnd base rates'!E$10)
+($H193*'fnd base rates'!E$11)
+($I193*'fnd base rates'!E$12)
+($J193*'fnd base rates'!E$13)
+($K193*'fnd base rates'!E$14)
+($M193*'fnd base rates'!E$16)
+($N193*'fnd base rates'!E$17)
+($O193*'fnd base rates'!E$18)
+($P193*VLOOKUP($S193+12,rate_basefnd,5)))
*$R193</f>
        <v>27762.037485999994</v>
      </c>
      <c r="X193" s="68">
        <f>(($D193*'fnd base rates'!F$7)
+($E193*'fnd base rates'!F$8)
+($F193*'fnd base rates'!F$9)
+($G193*'fnd base rates'!F$10)
+($H193*'fnd base rates'!F$11)
+($I193*'fnd base rates'!F$12)
+($J193*'fnd base rates'!F$13)
+($K193*'fnd base rates'!F$14)
+($M193*'fnd base rates'!F$16)
+($N193*'fnd base rates'!F$17)
+($O193*'fnd base rates'!F$18)
+($P193*VLOOKUP($S193+12,rate_basefnd,6)))
*$R193</f>
        <v>5329.3536960000001</v>
      </c>
      <c r="Y193" s="68">
        <f>(($D193*'fnd base rates'!G$7)
+($E193*'fnd base rates'!G$8)
+($F193*'fnd base rates'!G$9)
+($G193*'fnd base rates'!G$10)
+($H193*'fnd base rates'!G$11)
+($I193*'fnd base rates'!G$12)
+($J193*'fnd base rates'!G$13)
+($K193*'fnd base rates'!G$14)
+($M193*'fnd base rates'!G$16)
+($N193*'fnd base rates'!G$17)
+($O193*'fnd base rates'!G$18)
+($P193*VLOOKUP($S193+12,rate_basefnd,7)))
*$R193</f>
        <v>1095.834638</v>
      </c>
      <c r="Z193" s="68">
        <f>(($D193*'fnd base rates'!H$7)
+($E193*'fnd base rates'!H$8)
+($F193*'fnd base rates'!H$9)
+($G193*'fnd base rates'!H$10)
+($H193*'fnd base rates'!H$11)
+($I193*'fnd base rates'!H$12)
+($J193*'fnd base rates'!H$13)
+($K193*'fnd base rates'!H$14)
+($M193*'fnd base rates'!H$16)
+($N193*'fnd base rates'!H$17)
+($O193*'fnd base rates'!H$18)
+($P193*VLOOKUP($S193+12,rate_basefnd,8)))</f>
        <v>3943.79</v>
      </c>
      <c r="AA193" s="68">
        <f>(($D193*'fnd base rates'!I$7)
+($E193*'fnd base rates'!I$8)
+($F193*'fnd base rates'!I$9)
+($G193*'fnd base rates'!I$10)
+($H193*'fnd base rates'!I$11)
+($I193*'fnd base rates'!I$12)
+($J193*'fnd base rates'!I$13)
+($K193*'fnd base rates'!I$14)
+($M193*'fnd base rates'!I$16)
+($N193*'fnd base rates'!I$17)
+($O193*'fnd base rates'!I$18)
+($P193*VLOOKUP($S193+12,rate_basefnd,9)))
*$R193</f>
        <v>2497.84413</v>
      </c>
      <c r="AB193" s="68">
        <f>(($D193*'fnd base rates'!J$7)
+($E193*'fnd base rates'!J$8)
+($F193*'fnd base rates'!J$9)
+($G193*'fnd base rates'!J$10)
+($H193*'fnd base rates'!J$11)
+($I193*'fnd base rates'!J$12)
+($J193*'fnd base rates'!J$13)
+($K193*'fnd base rates'!J$14)
+($M193*'fnd base rates'!J$16)
+($N193*'fnd base rates'!J$17)
+($O193*'fnd base rates'!J$18)
+($P193*VLOOKUP($S193+12,rate_basefnd,10)))
*$R193</f>
        <v>3182.8159299999998</v>
      </c>
      <c r="AC193" s="68">
        <f>(($D193*'fnd base rates'!K$7)
+($E193*'fnd base rates'!K$8)
+($F193*'fnd base rates'!K$9)
+($G193*'fnd base rates'!K$10)
+($H193*'fnd base rates'!K$11)
+($I193*'fnd base rates'!K$12)
+($J193*'fnd base rates'!K$13)
+($K193*'fnd base rates'!K$14)
+($M193*'fnd base rates'!K$16)
+($N193*'fnd base rates'!K$17)
+($O193*'fnd base rates'!K$18)
+($P193*VLOOKUP($S193+12,rate_basefnd,11)))
*$R193</f>
        <v>6598.6873499999992</v>
      </c>
      <c r="AD193" s="68">
        <f>(($D193*'fnd base rates'!L$7)
+($E193*'fnd base rates'!L$8)
+($F193*'fnd base rates'!L$9)
+($G193*'fnd base rates'!L$10)
+($H193*'fnd base rates'!L$11)
+($I193*'fnd base rates'!L$12)
+($J193*'fnd base rates'!L$13)
+($K193*'fnd base rates'!L$14)
+($M193*'fnd base rates'!L$16)
+($N193*'fnd base rates'!L$17)
+($O193*'fnd base rates'!L$18)
+($P193*VLOOKUP($S193+12,rate_basefnd,12)))</f>
        <v>11946.263999999999</v>
      </c>
      <c r="AE193" s="68">
        <f>(($D193*'fnd base rates'!M$7)
+($E193*'fnd base rates'!M$8)
+($F193*'fnd base rates'!M$9)
+($G193*'fnd base rates'!M$10)
+($H193*'fnd base rates'!M$11)
+($I193*'fnd base rates'!M$12)
+($J193*'fnd base rates'!M$13)
+($K193*'fnd base rates'!M$14)
+($M193*'fnd base rates'!M$16)
+($N193*'fnd base rates'!M$17)
+($O193*'fnd base rates'!M$18)
+($P193*VLOOKUP($S193+12,rate_basefnd,13)))</f>
        <v>0</v>
      </c>
      <c r="AF193" s="3">
        <f t="shared" si="29"/>
        <v>70133.936853999985</v>
      </c>
      <c r="AH193" s="205">
        <f t="shared" si="30"/>
        <v>430170775</v>
      </c>
      <c r="AI193" s="3" t="str">
        <f t="shared" si="34"/>
        <v>430</v>
      </c>
      <c r="AJ193" s="1" t="str">
        <f t="shared" si="35"/>
        <v>170</v>
      </c>
      <c r="AK193" s="1" t="str">
        <f t="shared" si="36"/>
        <v>775</v>
      </c>
      <c r="AL193" s="3">
        <f t="shared" si="31"/>
        <v>1</v>
      </c>
      <c r="AM193" s="3">
        <f t="shared" si="41"/>
        <v>5</v>
      </c>
      <c r="AN193" s="3">
        <f t="shared" si="37"/>
        <v>70133.936853999985</v>
      </c>
      <c r="AO193" s="3">
        <f t="shared" si="38"/>
        <v>14027</v>
      </c>
      <c r="AP193" s="3">
        <f t="shared" si="32"/>
        <v>1520</v>
      </c>
      <c r="AQ193" s="3">
        <v>12507</v>
      </c>
      <c r="AS193" s="68"/>
      <c r="AT193" s="68"/>
      <c r="AX193" s="4">
        <f t="shared" si="39"/>
        <v>0</v>
      </c>
      <c r="AZ193" s="4">
        <f t="shared" si="40"/>
        <v>0</v>
      </c>
      <c r="BB193" s="4"/>
    </row>
    <row r="194" spans="1:54" s="3" customFormat="1">
      <c r="A194" s="205" t="str">
        <f t="shared" si="33"/>
        <v>430</v>
      </c>
      <c r="B194" s="1">
        <v>430170778</v>
      </c>
      <c r="C194" s="7" t="s">
        <v>41</v>
      </c>
      <c r="D194" s="8">
        <f>'fnd enro'!D194</f>
        <v>0</v>
      </c>
      <c r="E194" s="8">
        <f>'fnd enro'!E194</f>
        <v>0</v>
      </c>
      <c r="F194" s="8">
        <f>'fnd enro'!F194</f>
        <v>0</v>
      </c>
      <c r="G194" s="8">
        <f>'fnd enro'!G194</f>
        <v>0</v>
      </c>
      <c r="H194" s="8">
        <f>'fnd enro'!H194</f>
        <v>0</v>
      </c>
      <c r="I194" s="8">
        <f>'fnd enro'!I194</f>
        <v>1</v>
      </c>
      <c r="J194" s="8">
        <f>'fnd enro'!J194</f>
        <v>0</v>
      </c>
      <c r="K194" s="9">
        <f>'fnd enro'!K194</f>
        <v>0.04</v>
      </c>
      <c r="L194" s="8">
        <f>'fnd enro'!L194</f>
        <v>0</v>
      </c>
      <c r="M194" s="8">
        <f>'fnd enro'!M194</f>
        <v>0</v>
      </c>
      <c r="N194" s="8">
        <f>'fnd enro'!N194</f>
        <v>0</v>
      </c>
      <c r="O194" s="8">
        <f>'fnd enro'!O194</f>
        <v>0</v>
      </c>
      <c r="P194" s="8">
        <f>'fnd enro'!P194</f>
        <v>1</v>
      </c>
      <c r="Q194" s="8">
        <f>'fnd enro'!R194</f>
        <v>1</v>
      </c>
      <c r="R194" s="9">
        <f t="shared" si="28"/>
        <v>1.0189999999999999</v>
      </c>
      <c r="S194" s="8">
        <f>VALUE('fnd enro'!Q194)</f>
        <v>9</v>
      </c>
      <c r="T194" s="1"/>
      <c r="U194" s="68">
        <f>(($D194*'fnd base rates'!C$7)
+($E194*'fnd base rates'!C$8)
+($F194*'fnd base rates'!C$9)
+($G194*'fnd base rates'!C$10)
+($H194*'fnd base rates'!C$11)
+($I194*'fnd base rates'!C$12)
+($J194*'fnd base rates'!C$13)
+($K194*'fnd base rates'!C$14)
+($M194*'fnd base rates'!C$16)
+($N194*'fnd base rates'!C$17)
+($O194*'fnd base rates'!C$18)
+($P194*VLOOKUP($S194+12,rate_basefnd,3)))
*$R194</f>
        <v>719.03819279999993</v>
      </c>
      <c r="V194" s="68">
        <f>(($D194*'fnd base rates'!D$7)
+($E194*'fnd base rates'!D$8)
+($F194*'fnd base rates'!D$9)
+($G194*'fnd base rates'!D$10)
+($H194*'fnd base rates'!D$11)
+($I194*'fnd base rates'!D$12)
+($J194*'fnd base rates'!D$13)
+($K194*'fnd base rates'!D$14)
+($M194*'fnd base rates'!D$16)
+($N194*'fnd base rates'!D$17)
+($O194*'fnd base rates'!D$18)
+($P194*VLOOKUP($S194+12,rate_basefnd,4)))
*$R194</f>
        <v>1376.4753899999998</v>
      </c>
      <c r="W194" s="68">
        <f>(($D194*'fnd base rates'!E$7)
+($E194*'fnd base rates'!E$8)
+($F194*'fnd base rates'!E$9)
+($G194*'fnd base rates'!E$10)
+($H194*'fnd base rates'!E$11)
+($I194*'fnd base rates'!E$12)
+($J194*'fnd base rates'!E$13)
+($K194*'fnd base rates'!E$14)
+($M194*'fnd base rates'!E$16)
+($N194*'fnd base rates'!E$17)
+($O194*'fnd base rates'!E$18)
+($P194*VLOOKUP($S194+12,rate_basefnd,5)))
*$R194</f>
        <v>10562.394365199998</v>
      </c>
      <c r="X194" s="68">
        <f>(($D194*'fnd base rates'!F$7)
+($E194*'fnd base rates'!F$8)
+($F194*'fnd base rates'!F$9)
+($G194*'fnd base rates'!F$10)
+($H194*'fnd base rates'!F$11)
+($I194*'fnd base rates'!F$12)
+($J194*'fnd base rates'!F$13)
+($K194*'fnd base rates'!F$14)
+($M194*'fnd base rates'!F$16)
+($N194*'fnd base rates'!F$17)
+($O194*'fnd base rates'!F$18)
+($P194*VLOOKUP($S194+12,rate_basefnd,6)))
*$R194</f>
        <v>1016.8120031999998</v>
      </c>
      <c r="Y194" s="68">
        <f>(($D194*'fnd base rates'!G$7)
+($E194*'fnd base rates'!G$8)
+($F194*'fnd base rates'!G$9)
+($G194*'fnd base rates'!G$10)
+($H194*'fnd base rates'!G$11)
+($I194*'fnd base rates'!G$12)
+($J194*'fnd base rates'!G$13)
+($K194*'fnd base rates'!G$14)
+($M194*'fnd base rates'!G$16)
+($N194*'fnd base rates'!G$17)
+($O194*'fnd base rates'!G$18)
+($P194*VLOOKUP($S194+12,rate_basefnd,7)))
*$R194</f>
        <v>428.29629759999995</v>
      </c>
      <c r="Z194" s="68">
        <f>(($D194*'fnd base rates'!H$7)
+($E194*'fnd base rates'!H$8)
+($F194*'fnd base rates'!H$9)
+($G194*'fnd base rates'!H$10)
+($H194*'fnd base rates'!H$11)
+($I194*'fnd base rates'!H$12)
+($J194*'fnd base rates'!H$13)
+($K194*'fnd base rates'!H$14)
+($M194*'fnd base rates'!H$16)
+($N194*'fnd base rates'!H$17)
+($O194*'fnd base rates'!H$18)
+($P194*VLOOKUP($S194+12,rate_basefnd,8)))</f>
        <v>955.70399999999995</v>
      </c>
      <c r="AA194" s="68">
        <f>(($D194*'fnd base rates'!I$7)
+($E194*'fnd base rates'!I$8)
+($F194*'fnd base rates'!I$9)
+($G194*'fnd base rates'!I$10)
+($H194*'fnd base rates'!I$11)
+($I194*'fnd base rates'!I$12)
+($J194*'fnd base rates'!I$13)
+($K194*'fnd base rates'!I$14)
+($M194*'fnd base rates'!I$16)
+($N194*'fnd base rates'!I$17)
+($O194*'fnd base rates'!I$18)
+($P194*VLOOKUP($S194+12,rate_basefnd,9)))
*$R194</f>
        <v>683.71843000000001</v>
      </c>
      <c r="AB194" s="68">
        <f>(($D194*'fnd base rates'!J$7)
+($E194*'fnd base rates'!J$8)
+($F194*'fnd base rates'!J$9)
+($G194*'fnd base rates'!J$10)
+($H194*'fnd base rates'!J$11)
+($I194*'fnd base rates'!J$12)
+($J194*'fnd base rates'!J$13)
+($K194*'fnd base rates'!J$14)
+($M194*'fnd base rates'!J$16)
+($N194*'fnd base rates'!J$17)
+($O194*'fnd base rates'!J$18)
+($P194*VLOOKUP($S194+12,rate_basefnd,10)))
*$R194</f>
        <v>1699.4474399999999</v>
      </c>
      <c r="AC194" s="68">
        <f>(($D194*'fnd base rates'!K$7)
+($E194*'fnd base rates'!K$8)
+($F194*'fnd base rates'!K$9)
+($G194*'fnd base rates'!K$10)
+($H194*'fnd base rates'!K$11)
+($I194*'fnd base rates'!K$12)
+($J194*'fnd base rates'!K$13)
+($K194*'fnd base rates'!K$14)
+($M194*'fnd base rates'!K$16)
+($N194*'fnd base rates'!K$17)
+($O194*'fnd base rates'!K$18)
+($P194*VLOOKUP($S194+12,rate_basefnd,11)))
*$R194</f>
        <v>1305.2228339999999</v>
      </c>
      <c r="AD194" s="68">
        <f>(($D194*'fnd base rates'!L$7)
+($E194*'fnd base rates'!L$8)
+($F194*'fnd base rates'!L$9)
+($G194*'fnd base rates'!L$10)
+($H194*'fnd base rates'!L$11)
+($I194*'fnd base rates'!L$12)
+($J194*'fnd base rates'!L$13)
+($K194*'fnd base rates'!L$14)
+($M194*'fnd base rates'!L$16)
+($N194*'fnd base rates'!L$17)
+($O194*'fnd base rates'!L$18)
+($P194*VLOOKUP($S194+12,rate_basefnd,12)))</f>
        <v>3085.7488000000003</v>
      </c>
      <c r="AE194" s="68">
        <f>(($D194*'fnd base rates'!M$7)
+($E194*'fnd base rates'!M$8)
+($F194*'fnd base rates'!M$9)
+($G194*'fnd base rates'!M$10)
+($H194*'fnd base rates'!M$11)
+($I194*'fnd base rates'!M$12)
+($J194*'fnd base rates'!M$13)
+($K194*'fnd base rates'!M$14)
+($M194*'fnd base rates'!M$16)
+($N194*'fnd base rates'!M$17)
+($O194*'fnd base rates'!M$18)
+($P194*VLOOKUP($S194+12,rate_basefnd,13)))</f>
        <v>0</v>
      </c>
      <c r="AF194" s="3">
        <f t="shared" si="29"/>
        <v>21832.857752800002</v>
      </c>
      <c r="AH194" s="205">
        <f t="shared" si="30"/>
        <v>430170778</v>
      </c>
      <c r="AI194" s="3" t="str">
        <f t="shared" si="34"/>
        <v>430</v>
      </c>
      <c r="AJ194" s="1" t="str">
        <f t="shared" si="35"/>
        <v>170</v>
      </c>
      <c r="AK194" s="1" t="str">
        <f t="shared" si="36"/>
        <v>778</v>
      </c>
      <c r="AL194" s="3">
        <f t="shared" si="31"/>
        <v>1</v>
      </c>
      <c r="AM194" s="3">
        <f t="shared" si="41"/>
        <v>1</v>
      </c>
      <c r="AN194" s="3">
        <f t="shared" si="37"/>
        <v>21832.857752800002</v>
      </c>
      <c r="AO194" s="3">
        <f t="shared" si="38"/>
        <v>21833</v>
      </c>
      <c r="AP194" s="3">
        <f t="shared" si="32"/>
        <v>11004</v>
      </c>
      <c r="AQ194" s="3">
        <v>10829</v>
      </c>
      <c r="AS194" s="68"/>
      <c r="AT194" s="68"/>
      <c r="AX194" s="4">
        <f t="shared" si="39"/>
        <v>0</v>
      </c>
      <c r="AZ194" s="4">
        <f t="shared" si="40"/>
        <v>0</v>
      </c>
      <c r="BB194" s="4"/>
    </row>
    <row r="195" spans="1:54" s="3" customFormat="1">
      <c r="A195" s="205" t="str">
        <f t="shared" si="33"/>
        <v>432</v>
      </c>
      <c r="B195" s="1">
        <v>432712020</v>
      </c>
      <c r="C195" s="7" t="s">
        <v>43</v>
      </c>
      <c r="D195" s="8">
        <f>'fnd enro'!D195</f>
        <v>0</v>
      </c>
      <c r="E195" s="8">
        <f>'fnd enro'!E195</f>
        <v>0</v>
      </c>
      <c r="F195" s="8">
        <f>'fnd enro'!F195</f>
        <v>0</v>
      </c>
      <c r="G195" s="8">
        <f>'fnd enro'!G195</f>
        <v>0</v>
      </c>
      <c r="H195" s="8">
        <f>'fnd enro'!H195</f>
        <v>111</v>
      </c>
      <c r="I195" s="8">
        <f>'fnd enro'!I195</f>
        <v>0</v>
      </c>
      <c r="J195" s="8">
        <f>'fnd enro'!J195</f>
        <v>0</v>
      </c>
      <c r="K195" s="9">
        <f>'fnd enro'!K195</f>
        <v>4.4400000000000004</v>
      </c>
      <c r="L195" s="8">
        <f>'fnd enro'!L195</f>
        <v>0</v>
      </c>
      <c r="M195" s="8">
        <f>'fnd enro'!M195</f>
        <v>0</v>
      </c>
      <c r="N195" s="8">
        <f>'fnd enro'!N195</f>
        <v>4</v>
      </c>
      <c r="O195" s="8">
        <f>'fnd enro'!O195</f>
        <v>0</v>
      </c>
      <c r="P195" s="8">
        <f>'fnd enro'!P195</f>
        <v>29</v>
      </c>
      <c r="Q195" s="8">
        <f>'fnd enro'!R195</f>
        <v>111</v>
      </c>
      <c r="R195" s="9">
        <f t="shared" si="28"/>
        <v>1</v>
      </c>
      <c r="S195" s="8">
        <f>VALUE('fnd enro'!Q195)</f>
        <v>10</v>
      </c>
      <c r="T195" s="1"/>
      <c r="U195" s="68">
        <f>(($D195*'fnd base rates'!C$7)
+($E195*'fnd base rates'!C$8)
+($F195*'fnd base rates'!C$9)
+($G195*'fnd base rates'!C$10)
+($H195*'fnd base rates'!C$11)
+($I195*'fnd base rates'!C$12)
+($J195*'fnd base rates'!C$13)
+($K195*'fnd base rates'!C$14)
+($M195*'fnd base rates'!C$16)
+($N195*'fnd base rates'!C$17)
+($O195*'fnd base rates'!C$18)
+($P195*VLOOKUP($S195+12,rate_basefnd,3)))
*$R195</f>
        <v>70401.343200000003</v>
      </c>
      <c r="V195" s="68">
        <f>(($D195*'fnd base rates'!D$7)
+($E195*'fnd base rates'!D$8)
+($F195*'fnd base rates'!D$9)
+($G195*'fnd base rates'!D$10)
+($H195*'fnd base rates'!D$11)
+($I195*'fnd base rates'!D$12)
+($J195*'fnd base rates'!D$13)
+($K195*'fnd base rates'!D$14)
+($M195*'fnd base rates'!D$16)
+($N195*'fnd base rates'!D$17)
+($O195*'fnd base rates'!D$18)
+($P195*VLOOKUP($S195+12,rate_basefnd,4)))
*$R195</f>
        <v>110855.36</v>
      </c>
      <c r="W195" s="68">
        <f>(($D195*'fnd base rates'!E$7)
+($E195*'fnd base rates'!E$8)
+($F195*'fnd base rates'!E$9)
+($G195*'fnd base rates'!E$10)
+($H195*'fnd base rates'!E$11)
+($I195*'fnd base rates'!E$12)
+($J195*'fnd base rates'!E$13)
+($K195*'fnd base rates'!E$14)
+($M195*'fnd base rates'!E$16)
+($N195*'fnd base rates'!E$17)
+($O195*'fnd base rates'!E$18)
+($P195*VLOOKUP($S195+12,rate_basefnd,5)))
*$R195</f>
        <v>587642.64880000008</v>
      </c>
      <c r="X195" s="68">
        <f>(($D195*'fnd base rates'!F$7)
+($E195*'fnd base rates'!F$8)
+($F195*'fnd base rates'!F$9)
+($G195*'fnd base rates'!F$10)
+($H195*'fnd base rates'!F$11)
+($I195*'fnd base rates'!F$12)
+($J195*'fnd base rates'!F$13)
+($K195*'fnd base rates'!F$14)
+($M195*'fnd base rates'!F$16)
+($N195*'fnd base rates'!F$17)
+($O195*'fnd base rates'!F$18)
+($P195*VLOOKUP($S195+12,rate_basefnd,6)))
*$R195</f>
        <v>125026.22080000001</v>
      </c>
      <c r="Y195" s="68">
        <f>(($D195*'fnd base rates'!G$7)
+($E195*'fnd base rates'!G$8)
+($F195*'fnd base rates'!G$9)
+($G195*'fnd base rates'!G$10)
+($H195*'fnd base rates'!G$11)
+($I195*'fnd base rates'!G$12)
+($J195*'fnd base rates'!G$13)
+($K195*'fnd base rates'!G$14)
+($M195*'fnd base rates'!G$16)
+($N195*'fnd base rates'!G$17)
+($O195*'fnd base rates'!G$18)
+($P195*VLOOKUP($S195+12,rate_basefnd,7)))
*$R195</f>
        <v>28535.714399999997</v>
      </c>
      <c r="Z195" s="68">
        <f>(($D195*'fnd base rates'!H$7)
+($E195*'fnd base rates'!H$8)
+($F195*'fnd base rates'!H$9)
+($G195*'fnd base rates'!H$10)
+($H195*'fnd base rates'!H$11)
+($I195*'fnd base rates'!H$12)
+($J195*'fnd base rates'!H$13)
+($K195*'fnd base rates'!H$14)
+($M195*'fnd base rates'!H$16)
+($N195*'fnd base rates'!H$17)
+($O195*'fnd base rates'!H$18)
+($P195*VLOOKUP($S195+12,rate_basefnd,8)))</f>
        <v>66313.754000000001</v>
      </c>
      <c r="AA195" s="68">
        <f>(($D195*'fnd base rates'!I$7)
+($E195*'fnd base rates'!I$8)
+($F195*'fnd base rates'!I$9)
+($G195*'fnd base rates'!I$10)
+($H195*'fnd base rates'!I$11)
+($I195*'fnd base rates'!I$12)
+($J195*'fnd base rates'!I$13)
+($K195*'fnd base rates'!I$14)
+($M195*'fnd base rates'!I$16)
+($N195*'fnd base rates'!I$17)
+($O195*'fnd base rates'!I$18)
+($P195*VLOOKUP($S195+12,rate_basefnd,9)))
*$R195</f>
        <v>56910.430000000008</v>
      </c>
      <c r="AB195" s="68">
        <f>(($D195*'fnd base rates'!J$7)
+($E195*'fnd base rates'!J$8)
+($F195*'fnd base rates'!J$9)
+($G195*'fnd base rates'!J$10)
+($H195*'fnd base rates'!J$11)
+($I195*'fnd base rates'!J$12)
+($J195*'fnd base rates'!J$13)
+($K195*'fnd base rates'!J$14)
+($M195*'fnd base rates'!J$16)
+($N195*'fnd base rates'!J$17)
+($O195*'fnd base rates'!J$18)
+($P195*VLOOKUP($S195+12,rate_basefnd,10)))
*$R195</f>
        <v>63099.020000000004</v>
      </c>
      <c r="AC195" s="68">
        <f>(($D195*'fnd base rates'!K$7)
+($E195*'fnd base rates'!K$8)
+($F195*'fnd base rates'!K$9)
+($G195*'fnd base rates'!K$10)
+($H195*'fnd base rates'!K$11)
+($I195*'fnd base rates'!K$12)
+($J195*'fnd base rates'!K$13)
+($K195*'fnd base rates'!K$14)
+($M195*'fnd base rates'!K$16)
+($N195*'fnd base rates'!K$17)
+($O195*'fnd base rates'!K$18)
+($P195*VLOOKUP($S195+12,rate_basefnd,11)))
*$R195</f>
        <v>147681.77599999998</v>
      </c>
      <c r="AD195" s="68">
        <f>(($D195*'fnd base rates'!L$7)
+($E195*'fnd base rates'!L$8)
+($F195*'fnd base rates'!L$9)
+($G195*'fnd base rates'!L$10)
+($H195*'fnd base rates'!L$11)
+($I195*'fnd base rates'!L$12)
+($J195*'fnd base rates'!L$13)
+($K195*'fnd base rates'!L$14)
+($M195*'fnd base rates'!L$16)
+($N195*'fnd base rates'!L$17)
+($O195*'fnd base rates'!L$18)
+($P195*VLOOKUP($S195+12,rate_basefnd,12)))</f>
        <v>300058.12679999997</v>
      </c>
      <c r="AE195" s="68">
        <f>(($D195*'fnd base rates'!M$7)
+($E195*'fnd base rates'!M$8)
+($F195*'fnd base rates'!M$9)
+($G195*'fnd base rates'!M$10)
+($H195*'fnd base rates'!M$11)
+($I195*'fnd base rates'!M$12)
+($J195*'fnd base rates'!M$13)
+($K195*'fnd base rates'!M$14)
+($M195*'fnd base rates'!M$16)
+($N195*'fnd base rates'!M$17)
+($O195*'fnd base rates'!M$18)
+($P195*VLOOKUP($S195+12,rate_basefnd,13)))</f>
        <v>0</v>
      </c>
      <c r="AF195" s="3">
        <f t="shared" si="29"/>
        <v>1556524.3940000001</v>
      </c>
      <c r="AH195" s="205">
        <f t="shared" si="30"/>
        <v>432712020</v>
      </c>
      <c r="AI195" s="3" t="str">
        <f t="shared" si="34"/>
        <v>432</v>
      </c>
      <c r="AJ195" s="1" t="str">
        <f t="shared" si="35"/>
        <v>712</v>
      </c>
      <c r="AK195" s="1" t="str">
        <f t="shared" si="36"/>
        <v>020</v>
      </c>
      <c r="AL195" s="3">
        <f t="shared" si="31"/>
        <v>1</v>
      </c>
      <c r="AM195" s="3">
        <f t="shared" si="41"/>
        <v>111</v>
      </c>
      <c r="AN195" s="3">
        <f t="shared" si="37"/>
        <v>1556524.3940000001</v>
      </c>
      <c r="AO195" s="3">
        <f t="shared" si="38"/>
        <v>14023</v>
      </c>
      <c r="AP195" s="3">
        <f t="shared" si="32"/>
        <v>-1246</v>
      </c>
      <c r="AQ195" s="3">
        <v>15269</v>
      </c>
      <c r="AS195" s="68"/>
      <c r="AT195" s="68"/>
      <c r="AX195" s="4">
        <f t="shared" si="39"/>
        <v>0</v>
      </c>
      <c r="AZ195" s="4">
        <f t="shared" si="40"/>
        <v>0</v>
      </c>
      <c r="BB195" s="4"/>
    </row>
    <row r="196" spans="1:54" s="3" customFormat="1">
      <c r="A196" s="205" t="str">
        <f t="shared" si="33"/>
        <v>432</v>
      </c>
      <c r="B196" s="1">
        <v>432712036</v>
      </c>
      <c r="C196" s="7" t="s">
        <v>43</v>
      </c>
      <c r="D196" s="8">
        <f>'fnd enro'!D196</f>
        <v>0</v>
      </c>
      <c r="E196" s="8">
        <f>'fnd enro'!E196</f>
        <v>0</v>
      </c>
      <c r="F196" s="8">
        <f>'fnd enro'!F196</f>
        <v>0</v>
      </c>
      <c r="G196" s="8">
        <f>'fnd enro'!G196</f>
        <v>0</v>
      </c>
      <c r="H196" s="8">
        <f>'fnd enro'!H196</f>
        <v>1</v>
      </c>
      <c r="I196" s="8">
        <f>'fnd enro'!I196</f>
        <v>0</v>
      </c>
      <c r="J196" s="8">
        <f>'fnd enro'!J196</f>
        <v>0</v>
      </c>
      <c r="K196" s="9">
        <f>'fnd enro'!K196</f>
        <v>0.04</v>
      </c>
      <c r="L196" s="8">
        <f>'fnd enro'!L196</f>
        <v>0</v>
      </c>
      <c r="M196" s="8">
        <f>'fnd enro'!M196</f>
        <v>0</v>
      </c>
      <c r="N196" s="8">
        <f>'fnd enro'!N196</f>
        <v>0</v>
      </c>
      <c r="O196" s="8">
        <f>'fnd enro'!O196</f>
        <v>0</v>
      </c>
      <c r="P196" s="8">
        <f>'fnd enro'!P196</f>
        <v>0</v>
      </c>
      <c r="Q196" s="8">
        <f>'fnd enro'!R196</f>
        <v>1</v>
      </c>
      <c r="R196" s="9">
        <f t="shared" si="28"/>
        <v>1</v>
      </c>
      <c r="S196" s="8">
        <f>VALUE('fnd enro'!Q196)</f>
        <v>7</v>
      </c>
      <c r="T196" s="1"/>
      <c r="U196" s="68">
        <f>(($D196*'fnd base rates'!C$7)
+($E196*'fnd base rates'!C$8)
+($F196*'fnd base rates'!C$9)
+($G196*'fnd base rates'!C$10)
+($H196*'fnd base rates'!C$11)
+($I196*'fnd base rates'!C$12)
+($J196*'fnd base rates'!C$13)
+($K196*'fnd base rates'!C$14)
+($M196*'fnd base rates'!C$16)
+($N196*'fnd base rates'!C$17)
+($O196*'fnd base rates'!C$18)
+($P196*VLOOKUP($S196+12,rate_basefnd,3)))
*$R196</f>
        <v>599.66120000000001</v>
      </c>
      <c r="V196" s="68">
        <f>(($D196*'fnd base rates'!D$7)
+($E196*'fnd base rates'!D$8)
+($F196*'fnd base rates'!D$9)
+($G196*'fnd base rates'!D$10)
+($H196*'fnd base rates'!D$11)
+($I196*'fnd base rates'!D$12)
+($J196*'fnd base rates'!D$13)
+($K196*'fnd base rates'!D$14)
+($M196*'fnd base rates'!D$16)
+($N196*'fnd base rates'!D$17)
+($O196*'fnd base rates'!D$18)
+($P196*VLOOKUP($S196+12,rate_basefnd,4)))
*$R196</f>
        <v>848.74</v>
      </c>
      <c r="W196" s="68">
        <f>(($D196*'fnd base rates'!E$7)
+($E196*'fnd base rates'!E$8)
+($F196*'fnd base rates'!E$9)
+($G196*'fnd base rates'!E$10)
+($H196*'fnd base rates'!E$11)
+($I196*'fnd base rates'!E$12)
+($J196*'fnd base rates'!E$13)
+($K196*'fnd base rates'!E$14)
+($M196*'fnd base rates'!E$16)
+($N196*'fnd base rates'!E$17)
+($O196*'fnd base rates'!E$18)
+($P196*VLOOKUP($S196+12,rate_basefnd,5)))
*$R196</f>
        <v>3852.7308000000003</v>
      </c>
      <c r="X196" s="68">
        <f>(($D196*'fnd base rates'!F$7)
+($E196*'fnd base rates'!F$8)
+($F196*'fnd base rates'!F$9)
+($G196*'fnd base rates'!F$10)
+($H196*'fnd base rates'!F$11)
+($I196*'fnd base rates'!F$12)
+($J196*'fnd base rates'!F$13)
+($K196*'fnd base rates'!F$14)
+($M196*'fnd base rates'!F$16)
+($N196*'fnd base rates'!F$17)
+($O196*'fnd base rates'!F$18)
+($P196*VLOOKUP($S196+12,rate_basefnd,6)))
*$R196</f>
        <v>1118.2128</v>
      </c>
      <c r="Y196" s="68">
        <f>(($D196*'fnd base rates'!G$7)
+($E196*'fnd base rates'!G$8)
+($F196*'fnd base rates'!G$9)
+($G196*'fnd base rates'!G$10)
+($H196*'fnd base rates'!G$11)
+($I196*'fnd base rates'!G$12)
+($J196*'fnd base rates'!G$13)
+($K196*'fnd base rates'!G$14)
+($M196*'fnd base rates'!G$16)
+($N196*'fnd base rates'!G$17)
+($O196*'fnd base rates'!G$18)
+($P196*VLOOKUP($S196+12,rate_basefnd,7)))
*$R196</f>
        <v>187.59039999999999</v>
      </c>
      <c r="Z196" s="68">
        <f>(($D196*'fnd base rates'!H$7)
+($E196*'fnd base rates'!H$8)
+($F196*'fnd base rates'!H$9)
+($G196*'fnd base rates'!H$10)
+($H196*'fnd base rates'!H$11)
+($I196*'fnd base rates'!H$12)
+($J196*'fnd base rates'!H$13)
+($K196*'fnd base rates'!H$14)
+($M196*'fnd base rates'!H$16)
+($N196*'fnd base rates'!H$17)
+($O196*'fnd base rates'!H$18)
+($P196*VLOOKUP($S196+12,rate_basefnd,8)))</f>
        <v>581.30399999999997</v>
      </c>
      <c r="AA196" s="68">
        <f>(($D196*'fnd base rates'!I$7)
+($E196*'fnd base rates'!I$8)
+($F196*'fnd base rates'!I$9)
+($G196*'fnd base rates'!I$10)
+($H196*'fnd base rates'!I$11)
+($I196*'fnd base rates'!I$12)
+($J196*'fnd base rates'!I$13)
+($K196*'fnd base rates'!I$14)
+($M196*'fnd base rates'!I$16)
+($N196*'fnd base rates'!I$17)
+($O196*'fnd base rates'!I$18)
+($P196*VLOOKUP($S196+12,rate_basefnd,9)))
*$R196</f>
        <v>453.16</v>
      </c>
      <c r="AB196" s="68">
        <f>(($D196*'fnd base rates'!J$7)
+($E196*'fnd base rates'!J$8)
+($F196*'fnd base rates'!J$9)
+($G196*'fnd base rates'!J$10)
+($H196*'fnd base rates'!J$11)
+($I196*'fnd base rates'!J$12)
+($J196*'fnd base rates'!J$13)
+($K196*'fnd base rates'!J$14)
+($M196*'fnd base rates'!J$16)
+($N196*'fnd base rates'!J$17)
+($O196*'fnd base rates'!J$18)
+($P196*VLOOKUP($S196+12,rate_basefnd,10)))
*$R196</f>
        <v>276.02</v>
      </c>
      <c r="AC196" s="68">
        <f>(($D196*'fnd base rates'!K$7)
+($E196*'fnd base rates'!K$8)
+($F196*'fnd base rates'!K$9)
+($G196*'fnd base rates'!K$10)
+($H196*'fnd base rates'!K$11)
+($I196*'fnd base rates'!K$12)
+($J196*'fnd base rates'!K$13)
+($K196*'fnd base rates'!K$14)
+($M196*'fnd base rates'!K$16)
+($N196*'fnd base rates'!K$17)
+($O196*'fnd base rates'!K$18)
+($P196*VLOOKUP($S196+12,rate_basefnd,11)))
*$R196</f>
        <v>1316.4959999999999</v>
      </c>
      <c r="AD196" s="68">
        <f>(($D196*'fnd base rates'!L$7)
+($E196*'fnd base rates'!L$8)
+($F196*'fnd base rates'!L$9)
+($G196*'fnd base rates'!L$10)
+($H196*'fnd base rates'!L$11)
+($I196*'fnd base rates'!L$12)
+($J196*'fnd base rates'!L$13)
+($K196*'fnd base rates'!L$14)
+($M196*'fnd base rates'!L$16)
+($N196*'fnd base rates'!L$17)
+($O196*'fnd base rates'!L$18)
+($P196*VLOOKUP($S196+12,rate_basefnd,12)))</f>
        <v>2428.6587999999997</v>
      </c>
      <c r="AE196" s="68">
        <f>(($D196*'fnd base rates'!M$7)
+($E196*'fnd base rates'!M$8)
+($F196*'fnd base rates'!M$9)
+($G196*'fnd base rates'!M$10)
+($H196*'fnd base rates'!M$11)
+($I196*'fnd base rates'!M$12)
+($J196*'fnd base rates'!M$13)
+($K196*'fnd base rates'!M$14)
+($M196*'fnd base rates'!M$16)
+($N196*'fnd base rates'!M$17)
+($O196*'fnd base rates'!M$18)
+($P196*VLOOKUP($S196+12,rate_basefnd,13)))</f>
        <v>0</v>
      </c>
      <c r="AF196" s="3">
        <f t="shared" si="29"/>
        <v>11662.573999999999</v>
      </c>
      <c r="AH196" s="205">
        <f t="shared" si="30"/>
        <v>432712036</v>
      </c>
      <c r="AI196" s="3" t="str">
        <f t="shared" si="34"/>
        <v>432</v>
      </c>
      <c r="AJ196" s="1" t="str">
        <f t="shared" si="35"/>
        <v>712</v>
      </c>
      <c r="AK196" s="1" t="str">
        <f t="shared" si="36"/>
        <v>036</v>
      </c>
      <c r="AL196" s="3">
        <f t="shared" si="31"/>
        <v>1</v>
      </c>
      <c r="AM196" s="3">
        <f t="shared" si="41"/>
        <v>1</v>
      </c>
      <c r="AN196" s="3">
        <f t="shared" si="37"/>
        <v>11662.573999999999</v>
      </c>
      <c r="AO196" s="3">
        <f t="shared" si="38"/>
        <v>11663</v>
      </c>
      <c r="AP196" s="3">
        <f t="shared" si="32"/>
        <v>-6421</v>
      </c>
      <c r="AQ196" s="3">
        <v>18084</v>
      </c>
      <c r="AS196" s="68"/>
      <c r="AT196" s="68"/>
      <c r="AX196" s="4">
        <f t="shared" si="39"/>
        <v>0</v>
      </c>
      <c r="AZ196" s="4">
        <f t="shared" si="40"/>
        <v>0</v>
      </c>
      <c r="BB196" s="4"/>
    </row>
    <row r="197" spans="1:54" s="3" customFormat="1">
      <c r="A197" s="205" t="str">
        <f t="shared" si="33"/>
        <v>432</v>
      </c>
      <c r="B197" s="1">
        <v>432712172</v>
      </c>
      <c r="C197" s="7" t="s">
        <v>43</v>
      </c>
      <c r="D197" s="8">
        <f>'fnd enro'!D197</f>
        <v>0</v>
      </c>
      <c r="E197" s="8">
        <f>'fnd enro'!E197</f>
        <v>0</v>
      </c>
      <c r="F197" s="8">
        <f>'fnd enro'!F197</f>
        <v>0</v>
      </c>
      <c r="G197" s="8">
        <f>'fnd enro'!G197</f>
        <v>0</v>
      </c>
      <c r="H197" s="8">
        <f>'fnd enro'!H197</f>
        <v>1</v>
      </c>
      <c r="I197" s="8">
        <f>'fnd enro'!I197</f>
        <v>0</v>
      </c>
      <c r="J197" s="8">
        <f>'fnd enro'!J197</f>
        <v>0</v>
      </c>
      <c r="K197" s="9">
        <f>'fnd enro'!K197</f>
        <v>0.04</v>
      </c>
      <c r="L197" s="8">
        <f>'fnd enro'!L197</f>
        <v>0</v>
      </c>
      <c r="M197" s="8">
        <f>'fnd enro'!M197</f>
        <v>0</v>
      </c>
      <c r="N197" s="8">
        <f>'fnd enro'!N197</f>
        <v>0</v>
      </c>
      <c r="O197" s="8">
        <f>'fnd enro'!O197</f>
        <v>0</v>
      </c>
      <c r="P197" s="8">
        <f>'fnd enro'!P197</f>
        <v>0</v>
      </c>
      <c r="Q197" s="8">
        <f>'fnd enro'!R197</f>
        <v>1</v>
      </c>
      <c r="R197" s="9">
        <f t="shared" si="28"/>
        <v>1</v>
      </c>
      <c r="S197" s="8">
        <f>VALUE('fnd enro'!Q197)</f>
        <v>8</v>
      </c>
      <c r="T197" s="1"/>
      <c r="U197" s="68">
        <f>(($D197*'fnd base rates'!C$7)
+($E197*'fnd base rates'!C$8)
+($F197*'fnd base rates'!C$9)
+($G197*'fnd base rates'!C$10)
+($H197*'fnd base rates'!C$11)
+($I197*'fnd base rates'!C$12)
+($J197*'fnd base rates'!C$13)
+($K197*'fnd base rates'!C$14)
+($M197*'fnd base rates'!C$16)
+($N197*'fnd base rates'!C$17)
+($O197*'fnd base rates'!C$18)
+($P197*VLOOKUP($S197+12,rate_basefnd,3)))
*$R197</f>
        <v>599.66120000000001</v>
      </c>
      <c r="V197" s="68">
        <f>(($D197*'fnd base rates'!D$7)
+($E197*'fnd base rates'!D$8)
+($F197*'fnd base rates'!D$9)
+($G197*'fnd base rates'!D$10)
+($H197*'fnd base rates'!D$11)
+($I197*'fnd base rates'!D$12)
+($J197*'fnd base rates'!D$13)
+($K197*'fnd base rates'!D$14)
+($M197*'fnd base rates'!D$16)
+($N197*'fnd base rates'!D$17)
+($O197*'fnd base rates'!D$18)
+($P197*VLOOKUP($S197+12,rate_basefnd,4)))
*$R197</f>
        <v>848.74</v>
      </c>
      <c r="W197" s="68">
        <f>(($D197*'fnd base rates'!E$7)
+($E197*'fnd base rates'!E$8)
+($F197*'fnd base rates'!E$9)
+($G197*'fnd base rates'!E$10)
+($H197*'fnd base rates'!E$11)
+($I197*'fnd base rates'!E$12)
+($J197*'fnd base rates'!E$13)
+($K197*'fnd base rates'!E$14)
+($M197*'fnd base rates'!E$16)
+($N197*'fnd base rates'!E$17)
+($O197*'fnd base rates'!E$18)
+($P197*VLOOKUP($S197+12,rate_basefnd,5)))
*$R197</f>
        <v>3852.7308000000003</v>
      </c>
      <c r="X197" s="68">
        <f>(($D197*'fnd base rates'!F$7)
+($E197*'fnd base rates'!F$8)
+($F197*'fnd base rates'!F$9)
+($G197*'fnd base rates'!F$10)
+($H197*'fnd base rates'!F$11)
+($I197*'fnd base rates'!F$12)
+($J197*'fnd base rates'!F$13)
+($K197*'fnd base rates'!F$14)
+($M197*'fnd base rates'!F$16)
+($N197*'fnd base rates'!F$17)
+($O197*'fnd base rates'!F$18)
+($P197*VLOOKUP($S197+12,rate_basefnd,6)))
*$R197</f>
        <v>1118.2128</v>
      </c>
      <c r="Y197" s="68">
        <f>(($D197*'fnd base rates'!G$7)
+($E197*'fnd base rates'!G$8)
+($F197*'fnd base rates'!G$9)
+($G197*'fnd base rates'!G$10)
+($H197*'fnd base rates'!G$11)
+($I197*'fnd base rates'!G$12)
+($J197*'fnd base rates'!G$13)
+($K197*'fnd base rates'!G$14)
+($M197*'fnd base rates'!G$16)
+($N197*'fnd base rates'!G$17)
+($O197*'fnd base rates'!G$18)
+($P197*VLOOKUP($S197+12,rate_basefnd,7)))
*$R197</f>
        <v>187.59039999999999</v>
      </c>
      <c r="Z197" s="68">
        <f>(($D197*'fnd base rates'!H$7)
+($E197*'fnd base rates'!H$8)
+($F197*'fnd base rates'!H$9)
+($G197*'fnd base rates'!H$10)
+($H197*'fnd base rates'!H$11)
+($I197*'fnd base rates'!H$12)
+($J197*'fnd base rates'!H$13)
+($K197*'fnd base rates'!H$14)
+($M197*'fnd base rates'!H$16)
+($N197*'fnd base rates'!H$17)
+($O197*'fnd base rates'!H$18)
+($P197*VLOOKUP($S197+12,rate_basefnd,8)))</f>
        <v>581.30399999999997</v>
      </c>
      <c r="AA197" s="68">
        <f>(($D197*'fnd base rates'!I$7)
+($E197*'fnd base rates'!I$8)
+($F197*'fnd base rates'!I$9)
+($G197*'fnd base rates'!I$10)
+($H197*'fnd base rates'!I$11)
+($I197*'fnd base rates'!I$12)
+($J197*'fnd base rates'!I$13)
+($K197*'fnd base rates'!I$14)
+($M197*'fnd base rates'!I$16)
+($N197*'fnd base rates'!I$17)
+($O197*'fnd base rates'!I$18)
+($P197*VLOOKUP($S197+12,rate_basefnd,9)))
*$R197</f>
        <v>453.16</v>
      </c>
      <c r="AB197" s="68">
        <f>(($D197*'fnd base rates'!J$7)
+($E197*'fnd base rates'!J$8)
+($F197*'fnd base rates'!J$9)
+($G197*'fnd base rates'!J$10)
+($H197*'fnd base rates'!J$11)
+($I197*'fnd base rates'!J$12)
+($J197*'fnd base rates'!J$13)
+($K197*'fnd base rates'!J$14)
+($M197*'fnd base rates'!J$16)
+($N197*'fnd base rates'!J$17)
+($O197*'fnd base rates'!J$18)
+($P197*VLOOKUP($S197+12,rate_basefnd,10)))
*$R197</f>
        <v>276.02</v>
      </c>
      <c r="AC197" s="68">
        <f>(($D197*'fnd base rates'!K$7)
+($E197*'fnd base rates'!K$8)
+($F197*'fnd base rates'!K$9)
+($G197*'fnd base rates'!K$10)
+($H197*'fnd base rates'!K$11)
+($I197*'fnd base rates'!K$12)
+($J197*'fnd base rates'!K$13)
+($K197*'fnd base rates'!K$14)
+($M197*'fnd base rates'!K$16)
+($N197*'fnd base rates'!K$17)
+($O197*'fnd base rates'!K$18)
+($P197*VLOOKUP($S197+12,rate_basefnd,11)))
*$R197</f>
        <v>1316.4959999999999</v>
      </c>
      <c r="AD197" s="68">
        <f>(($D197*'fnd base rates'!L$7)
+($E197*'fnd base rates'!L$8)
+($F197*'fnd base rates'!L$9)
+($G197*'fnd base rates'!L$10)
+($H197*'fnd base rates'!L$11)
+($I197*'fnd base rates'!L$12)
+($J197*'fnd base rates'!L$13)
+($K197*'fnd base rates'!L$14)
+($M197*'fnd base rates'!L$16)
+($N197*'fnd base rates'!L$17)
+($O197*'fnd base rates'!L$18)
+($P197*VLOOKUP($S197+12,rate_basefnd,12)))</f>
        <v>2428.6587999999997</v>
      </c>
      <c r="AE197" s="68">
        <f>(($D197*'fnd base rates'!M$7)
+($E197*'fnd base rates'!M$8)
+($F197*'fnd base rates'!M$9)
+($G197*'fnd base rates'!M$10)
+($H197*'fnd base rates'!M$11)
+($I197*'fnd base rates'!M$12)
+($J197*'fnd base rates'!M$13)
+($K197*'fnd base rates'!M$14)
+($M197*'fnd base rates'!M$16)
+($N197*'fnd base rates'!M$17)
+($O197*'fnd base rates'!M$18)
+($P197*VLOOKUP($S197+12,rate_basefnd,13)))</f>
        <v>0</v>
      </c>
      <c r="AF197" s="3">
        <f t="shared" si="29"/>
        <v>11662.573999999999</v>
      </c>
      <c r="AH197" s="205">
        <f t="shared" si="30"/>
        <v>432712172</v>
      </c>
      <c r="AI197" s="3" t="str">
        <f t="shared" si="34"/>
        <v>432</v>
      </c>
      <c r="AJ197" s="1" t="str">
        <f t="shared" si="35"/>
        <v>712</v>
      </c>
      <c r="AK197" s="1" t="str">
        <f t="shared" si="36"/>
        <v>172</v>
      </c>
      <c r="AL197" s="3">
        <f t="shared" si="31"/>
        <v>1</v>
      </c>
      <c r="AM197" s="3">
        <f t="shared" si="41"/>
        <v>1</v>
      </c>
      <c r="AN197" s="3">
        <f t="shared" si="37"/>
        <v>11662.573999999999</v>
      </c>
      <c r="AO197" s="3">
        <f t="shared" si="38"/>
        <v>11663</v>
      </c>
      <c r="AP197" s="3">
        <f t="shared" si="32"/>
        <v>-5694</v>
      </c>
      <c r="AQ197" s="3">
        <v>17357</v>
      </c>
      <c r="AS197" s="68"/>
      <c r="AT197" s="68"/>
      <c r="AX197" s="4">
        <f t="shared" si="39"/>
        <v>0</v>
      </c>
      <c r="AZ197" s="4">
        <f t="shared" si="40"/>
        <v>0</v>
      </c>
      <c r="BB197" s="4"/>
    </row>
    <row r="198" spans="1:54" s="3" customFormat="1">
      <c r="A198" s="205" t="str">
        <f t="shared" si="33"/>
        <v>432</v>
      </c>
      <c r="B198" s="1">
        <v>432712261</v>
      </c>
      <c r="C198" s="7" t="s">
        <v>43</v>
      </c>
      <c r="D198" s="8">
        <f>'fnd enro'!D198</f>
        <v>0</v>
      </c>
      <c r="E198" s="8">
        <f>'fnd enro'!E198</f>
        <v>0</v>
      </c>
      <c r="F198" s="8">
        <f>'fnd enro'!F198</f>
        <v>0</v>
      </c>
      <c r="G198" s="8">
        <f>'fnd enro'!G198</f>
        <v>0</v>
      </c>
      <c r="H198" s="8">
        <f>'fnd enro'!H198</f>
        <v>15</v>
      </c>
      <c r="I198" s="8">
        <f>'fnd enro'!I198</f>
        <v>0</v>
      </c>
      <c r="J198" s="8">
        <f>'fnd enro'!J198</f>
        <v>0</v>
      </c>
      <c r="K198" s="9">
        <f>'fnd enro'!K198</f>
        <v>0.6</v>
      </c>
      <c r="L198" s="8">
        <f>'fnd enro'!L198</f>
        <v>0</v>
      </c>
      <c r="M198" s="8">
        <f>'fnd enro'!M198</f>
        <v>0</v>
      </c>
      <c r="N198" s="8">
        <f>'fnd enro'!N198</f>
        <v>0</v>
      </c>
      <c r="O198" s="8">
        <f>'fnd enro'!O198</f>
        <v>0</v>
      </c>
      <c r="P198" s="8">
        <f>'fnd enro'!P198</f>
        <v>2</v>
      </c>
      <c r="Q198" s="8">
        <f>'fnd enro'!R198</f>
        <v>15</v>
      </c>
      <c r="R198" s="9">
        <f t="shared" si="28"/>
        <v>1</v>
      </c>
      <c r="S198" s="8">
        <f>VALUE('fnd enro'!Q198)</f>
        <v>5</v>
      </c>
      <c r="T198" s="1"/>
      <c r="U198" s="68">
        <f>(($D198*'fnd base rates'!C$7)
+($E198*'fnd base rates'!C$8)
+($F198*'fnd base rates'!C$9)
+($G198*'fnd base rates'!C$10)
+($H198*'fnd base rates'!C$11)
+($I198*'fnd base rates'!C$12)
+($J198*'fnd base rates'!C$13)
+($K198*'fnd base rates'!C$14)
+($M198*'fnd base rates'!C$16)
+($N198*'fnd base rates'!C$17)
+($O198*'fnd base rates'!C$18)
+($P198*VLOOKUP($S198+12,rate_basefnd,3)))
*$R198</f>
        <v>9138.098</v>
      </c>
      <c r="V198" s="68">
        <f>(($D198*'fnd base rates'!D$7)
+($E198*'fnd base rates'!D$8)
+($F198*'fnd base rates'!D$9)
+($G198*'fnd base rates'!D$10)
+($H198*'fnd base rates'!D$11)
+($I198*'fnd base rates'!D$12)
+($J198*'fnd base rates'!D$13)
+($K198*'fnd base rates'!D$14)
+($M198*'fnd base rates'!D$16)
+($N198*'fnd base rates'!D$17)
+($O198*'fnd base rates'!D$18)
+($P198*VLOOKUP($S198+12,rate_basefnd,4)))
*$R198</f>
        <v>13409.560000000001</v>
      </c>
      <c r="W198" s="68">
        <f>(($D198*'fnd base rates'!E$7)
+($E198*'fnd base rates'!E$8)
+($F198*'fnd base rates'!E$9)
+($G198*'fnd base rates'!E$10)
+($H198*'fnd base rates'!E$11)
+($I198*'fnd base rates'!E$12)
+($J198*'fnd base rates'!E$13)
+($K198*'fnd base rates'!E$14)
+($M198*'fnd base rates'!E$16)
+($N198*'fnd base rates'!E$17)
+($O198*'fnd base rates'!E$18)
+($P198*VLOOKUP($S198+12,rate_basefnd,5)))
*$R198</f>
        <v>64414.122000000003</v>
      </c>
      <c r="X198" s="68">
        <f>(($D198*'fnd base rates'!F$7)
+($E198*'fnd base rates'!F$8)
+($F198*'fnd base rates'!F$9)
+($G198*'fnd base rates'!F$10)
+($H198*'fnd base rates'!F$11)
+($I198*'fnd base rates'!F$12)
+($J198*'fnd base rates'!F$13)
+($K198*'fnd base rates'!F$14)
+($M198*'fnd base rates'!F$16)
+($N198*'fnd base rates'!F$17)
+($O198*'fnd base rates'!F$18)
+($P198*VLOOKUP($S198+12,rate_basefnd,6)))
*$R198</f>
        <v>16773.191999999999</v>
      </c>
      <c r="Y198" s="68">
        <f>(($D198*'fnd base rates'!G$7)
+($E198*'fnd base rates'!G$8)
+($F198*'fnd base rates'!G$9)
+($G198*'fnd base rates'!G$10)
+($H198*'fnd base rates'!G$11)
+($I198*'fnd base rates'!G$12)
+($J198*'fnd base rates'!G$13)
+($K198*'fnd base rates'!G$14)
+($M198*'fnd base rates'!G$16)
+($N198*'fnd base rates'!G$17)
+($O198*'fnd base rates'!G$18)
+($P198*VLOOKUP($S198+12,rate_basefnd,7)))
*$R198</f>
        <v>3135.1959999999999</v>
      </c>
      <c r="Z198" s="68">
        <f>(($D198*'fnd base rates'!H$7)
+($E198*'fnd base rates'!H$8)
+($F198*'fnd base rates'!H$9)
+($G198*'fnd base rates'!H$10)
+($H198*'fnd base rates'!H$11)
+($I198*'fnd base rates'!H$12)
+($J198*'fnd base rates'!H$13)
+($K198*'fnd base rates'!H$14)
+($M198*'fnd base rates'!H$16)
+($N198*'fnd base rates'!H$17)
+($O198*'fnd base rates'!H$18)
+($P198*VLOOKUP($S198+12,rate_basefnd,8)))</f>
        <v>8768.82</v>
      </c>
      <c r="AA198" s="68">
        <f>(($D198*'fnd base rates'!I$7)
+($E198*'fnd base rates'!I$8)
+($F198*'fnd base rates'!I$9)
+($G198*'fnd base rates'!I$10)
+($H198*'fnd base rates'!I$11)
+($I198*'fnd base rates'!I$12)
+($J198*'fnd base rates'!I$13)
+($K198*'fnd base rates'!I$14)
+($M198*'fnd base rates'!I$16)
+($N198*'fnd base rates'!I$17)
+($O198*'fnd base rates'!I$18)
+($P198*VLOOKUP($S198+12,rate_basefnd,9)))
*$R198</f>
        <v>7065.6</v>
      </c>
      <c r="AB198" s="68">
        <f>(($D198*'fnd base rates'!J$7)
+($E198*'fnd base rates'!J$8)
+($F198*'fnd base rates'!J$9)
+($G198*'fnd base rates'!J$10)
+($H198*'fnd base rates'!J$11)
+($I198*'fnd base rates'!J$12)
+($J198*'fnd base rates'!J$13)
+($K198*'fnd base rates'!J$14)
+($M198*'fnd base rates'!J$16)
+($N198*'fnd base rates'!J$17)
+($O198*'fnd base rates'!J$18)
+($P198*VLOOKUP($S198+12,rate_basefnd,10)))
*$R198</f>
        <v>5533.9</v>
      </c>
      <c r="AC198" s="68">
        <f>(($D198*'fnd base rates'!K$7)
+($E198*'fnd base rates'!K$8)
+($F198*'fnd base rates'!K$9)
+($G198*'fnd base rates'!K$10)
+($H198*'fnd base rates'!K$11)
+($I198*'fnd base rates'!K$12)
+($J198*'fnd base rates'!K$13)
+($K198*'fnd base rates'!K$14)
+($M198*'fnd base rates'!K$16)
+($N198*'fnd base rates'!K$17)
+($O198*'fnd base rates'!K$18)
+($P198*VLOOKUP($S198+12,rate_basefnd,11)))
*$R198</f>
        <v>19747.439999999995</v>
      </c>
      <c r="AD198" s="68">
        <f>(($D198*'fnd base rates'!L$7)
+($E198*'fnd base rates'!L$8)
+($F198*'fnd base rates'!L$9)
+($G198*'fnd base rates'!L$10)
+($H198*'fnd base rates'!L$11)
+($I198*'fnd base rates'!L$12)
+($J198*'fnd base rates'!L$13)
+($K198*'fnd base rates'!L$14)
+($M198*'fnd base rates'!L$16)
+($N198*'fnd base rates'!L$17)
+($O198*'fnd base rates'!L$18)
+($P198*VLOOKUP($S198+12,rate_basefnd,12)))</f>
        <v>37672.462</v>
      </c>
      <c r="AE198" s="68">
        <f>(($D198*'fnd base rates'!M$7)
+($E198*'fnd base rates'!M$8)
+($F198*'fnd base rates'!M$9)
+($G198*'fnd base rates'!M$10)
+($H198*'fnd base rates'!M$11)
+($I198*'fnd base rates'!M$12)
+($J198*'fnd base rates'!M$13)
+($K198*'fnd base rates'!M$14)
+($M198*'fnd base rates'!M$16)
+($N198*'fnd base rates'!M$17)
+($O198*'fnd base rates'!M$18)
+($P198*VLOOKUP($S198+12,rate_basefnd,13)))</f>
        <v>0</v>
      </c>
      <c r="AF198" s="3">
        <f t="shared" si="29"/>
        <v>185658.38999999998</v>
      </c>
      <c r="AH198" s="205">
        <f t="shared" si="30"/>
        <v>432712261</v>
      </c>
      <c r="AI198" s="3" t="str">
        <f t="shared" si="34"/>
        <v>432</v>
      </c>
      <c r="AJ198" s="1" t="str">
        <f t="shared" si="35"/>
        <v>712</v>
      </c>
      <c r="AK198" s="1" t="str">
        <f t="shared" si="36"/>
        <v>261</v>
      </c>
      <c r="AL198" s="3">
        <f t="shared" si="31"/>
        <v>1</v>
      </c>
      <c r="AM198" s="3">
        <f t="shared" si="41"/>
        <v>15</v>
      </c>
      <c r="AN198" s="3">
        <f t="shared" si="37"/>
        <v>185658.38999999998</v>
      </c>
      <c r="AO198" s="3">
        <f t="shared" si="38"/>
        <v>12377</v>
      </c>
      <c r="AP198" s="3">
        <f t="shared" si="32"/>
        <v>580</v>
      </c>
      <c r="AQ198" s="3">
        <v>11797</v>
      </c>
      <c r="AS198" s="68"/>
      <c r="AT198" s="68"/>
      <c r="AX198" s="4">
        <f t="shared" si="39"/>
        <v>0</v>
      </c>
      <c r="AZ198" s="4">
        <f t="shared" si="40"/>
        <v>0</v>
      </c>
      <c r="BB198" s="4"/>
    </row>
    <row r="199" spans="1:54" s="3" customFormat="1">
      <c r="A199" s="205" t="str">
        <f t="shared" si="33"/>
        <v>432</v>
      </c>
      <c r="B199" s="1">
        <v>432712645</v>
      </c>
      <c r="C199" s="7" t="s">
        <v>43</v>
      </c>
      <c r="D199" s="8">
        <f>'fnd enro'!D199</f>
        <v>0</v>
      </c>
      <c r="E199" s="8">
        <f>'fnd enro'!E199</f>
        <v>0</v>
      </c>
      <c r="F199" s="8">
        <f>'fnd enro'!F199</f>
        <v>0</v>
      </c>
      <c r="G199" s="8">
        <f>'fnd enro'!G199</f>
        <v>0</v>
      </c>
      <c r="H199" s="8">
        <f>'fnd enro'!H199</f>
        <v>53</v>
      </c>
      <c r="I199" s="8">
        <f>'fnd enro'!I199</f>
        <v>0</v>
      </c>
      <c r="J199" s="8">
        <f>'fnd enro'!J199</f>
        <v>0</v>
      </c>
      <c r="K199" s="9">
        <f>'fnd enro'!K199</f>
        <v>2.12</v>
      </c>
      <c r="L199" s="8">
        <f>'fnd enro'!L199</f>
        <v>0</v>
      </c>
      <c r="M199" s="8">
        <f>'fnd enro'!M199</f>
        <v>0</v>
      </c>
      <c r="N199" s="8">
        <f>'fnd enro'!N199</f>
        <v>1</v>
      </c>
      <c r="O199" s="8">
        <f>'fnd enro'!O199</f>
        <v>0</v>
      </c>
      <c r="P199" s="8">
        <f>'fnd enro'!P199</f>
        <v>13</v>
      </c>
      <c r="Q199" s="8">
        <f>'fnd enro'!R199</f>
        <v>53</v>
      </c>
      <c r="R199" s="9">
        <f t="shared" si="28"/>
        <v>1</v>
      </c>
      <c r="S199" s="8">
        <f>VALUE('fnd enro'!Q199)</f>
        <v>10</v>
      </c>
      <c r="T199" s="1"/>
      <c r="U199" s="68">
        <f>(($D199*'fnd base rates'!C$7)
+($E199*'fnd base rates'!C$8)
+($F199*'fnd base rates'!C$9)
+($G199*'fnd base rates'!C$10)
+($H199*'fnd base rates'!C$11)
+($I199*'fnd base rates'!C$12)
+($J199*'fnd base rates'!C$13)
+($K199*'fnd base rates'!C$14)
+($M199*'fnd base rates'!C$16)
+($N199*'fnd base rates'!C$17)
+($O199*'fnd base rates'!C$18)
+($P199*VLOOKUP($S199+12,rate_basefnd,3)))
*$R199</f>
        <v>33400.443599999999</v>
      </c>
      <c r="V199" s="68">
        <f>(($D199*'fnd base rates'!D$7)
+($E199*'fnd base rates'!D$8)
+($F199*'fnd base rates'!D$9)
+($G199*'fnd base rates'!D$10)
+($H199*'fnd base rates'!D$11)
+($I199*'fnd base rates'!D$12)
+($J199*'fnd base rates'!D$13)
+($K199*'fnd base rates'!D$14)
+($M199*'fnd base rates'!D$16)
+($N199*'fnd base rates'!D$17)
+($O199*'fnd base rates'!D$18)
+($P199*VLOOKUP($S199+12,rate_basefnd,4)))
*$R199</f>
        <v>52265.51</v>
      </c>
      <c r="W199" s="68">
        <f>(($D199*'fnd base rates'!E$7)
+($E199*'fnd base rates'!E$8)
+($F199*'fnd base rates'!E$9)
+($G199*'fnd base rates'!E$10)
+($H199*'fnd base rates'!E$11)
+($I199*'fnd base rates'!E$12)
+($J199*'fnd base rates'!E$13)
+($K199*'fnd base rates'!E$14)
+($M199*'fnd base rates'!E$16)
+($N199*'fnd base rates'!E$17)
+($O199*'fnd base rates'!E$18)
+($P199*VLOOKUP($S199+12,rate_basefnd,5)))
*$R199</f>
        <v>274658.66240000003</v>
      </c>
      <c r="X199" s="68">
        <f>(($D199*'fnd base rates'!F$7)
+($E199*'fnd base rates'!F$8)
+($F199*'fnd base rates'!F$9)
+($G199*'fnd base rates'!F$10)
+($H199*'fnd base rates'!F$11)
+($I199*'fnd base rates'!F$12)
+($J199*'fnd base rates'!F$13)
+($K199*'fnd base rates'!F$14)
+($M199*'fnd base rates'!F$16)
+($N199*'fnd base rates'!F$17)
+($O199*'fnd base rates'!F$18)
+($P199*VLOOKUP($S199+12,rate_basefnd,6)))
*$R199</f>
        <v>59491.428399999997</v>
      </c>
      <c r="Y199" s="68">
        <f>(($D199*'fnd base rates'!G$7)
+($E199*'fnd base rates'!G$8)
+($F199*'fnd base rates'!G$9)
+($G199*'fnd base rates'!G$10)
+($H199*'fnd base rates'!G$11)
+($I199*'fnd base rates'!G$12)
+($J199*'fnd base rates'!G$13)
+($K199*'fnd base rates'!G$14)
+($M199*'fnd base rates'!G$16)
+($N199*'fnd base rates'!G$17)
+($O199*'fnd base rates'!G$18)
+($P199*VLOOKUP($S199+12,rate_basefnd,7)))
*$R199</f>
        <v>13348.681200000001</v>
      </c>
      <c r="Z199" s="68">
        <f>(($D199*'fnd base rates'!H$7)
+($E199*'fnd base rates'!H$8)
+($F199*'fnd base rates'!H$9)
+($G199*'fnd base rates'!H$10)
+($H199*'fnd base rates'!H$11)
+($I199*'fnd base rates'!H$12)
+($J199*'fnd base rates'!H$13)
+($K199*'fnd base rates'!H$14)
+($M199*'fnd base rates'!H$16)
+($N199*'fnd base rates'!H$17)
+($O199*'fnd base rates'!H$18)
+($P199*VLOOKUP($S199+12,rate_basefnd,8)))</f>
        <v>31482.972000000002</v>
      </c>
      <c r="AA199" s="68">
        <f>(($D199*'fnd base rates'!I$7)
+($E199*'fnd base rates'!I$8)
+($F199*'fnd base rates'!I$9)
+($G199*'fnd base rates'!I$10)
+($H199*'fnd base rates'!I$11)
+($I199*'fnd base rates'!I$12)
+($J199*'fnd base rates'!I$13)
+($K199*'fnd base rates'!I$14)
+($M199*'fnd base rates'!I$16)
+($N199*'fnd base rates'!I$17)
+($O199*'fnd base rates'!I$18)
+($P199*VLOOKUP($S199+12,rate_basefnd,9)))
*$R199</f>
        <v>26903.56</v>
      </c>
      <c r="AB199" s="68">
        <f>(($D199*'fnd base rates'!J$7)
+($E199*'fnd base rates'!J$8)
+($F199*'fnd base rates'!J$9)
+($G199*'fnd base rates'!J$10)
+($H199*'fnd base rates'!J$11)
+($I199*'fnd base rates'!J$12)
+($J199*'fnd base rates'!J$13)
+($K199*'fnd base rates'!J$14)
+($M199*'fnd base rates'!J$16)
+($N199*'fnd base rates'!J$17)
+($O199*'fnd base rates'!J$18)
+($P199*VLOOKUP($S199+12,rate_basefnd,10)))
*$R199</f>
        <v>29154.82</v>
      </c>
      <c r="AC199" s="68">
        <f>(($D199*'fnd base rates'!K$7)
+($E199*'fnd base rates'!K$8)
+($F199*'fnd base rates'!K$9)
+($G199*'fnd base rates'!K$10)
+($H199*'fnd base rates'!K$11)
+($I199*'fnd base rates'!K$12)
+($J199*'fnd base rates'!K$13)
+($K199*'fnd base rates'!K$14)
+($M199*'fnd base rates'!K$16)
+($N199*'fnd base rates'!K$17)
+($O199*'fnd base rates'!K$18)
+($P199*VLOOKUP($S199+12,rate_basefnd,11)))
*$R199</f>
        <v>70161.967999999993</v>
      </c>
      <c r="AD199" s="68">
        <f>(($D199*'fnd base rates'!L$7)
+($E199*'fnd base rates'!L$8)
+($F199*'fnd base rates'!L$9)
+($G199*'fnd base rates'!L$10)
+($H199*'fnd base rates'!L$11)
+($I199*'fnd base rates'!L$12)
+($J199*'fnd base rates'!L$13)
+($K199*'fnd base rates'!L$14)
+($M199*'fnd base rates'!L$16)
+($N199*'fnd base rates'!L$17)
+($O199*'fnd base rates'!L$18)
+($P199*VLOOKUP($S199+12,rate_basefnd,12)))</f>
        <v>142054.12639999998</v>
      </c>
      <c r="AE199" s="68">
        <f>(($D199*'fnd base rates'!M$7)
+($E199*'fnd base rates'!M$8)
+($F199*'fnd base rates'!M$9)
+($G199*'fnd base rates'!M$10)
+($H199*'fnd base rates'!M$11)
+($I199*'fnd base rates'!M$12)
+($J199*'fnd base rates'!M$13)
+($K199*'fnd base rates'!M$14)
+($M199*'fnd base rates'!M$16)
+($N199*'fnd base rates'!M$17)
+($O199*'fnd base rates'!M$18)
+($P199*VLOOKUP($S199+12,rate_basefnd,13)))</f>
        <v>0</v>
      </c>
      <c r="AF199" s="3">
        <f t="shared" si="29"/>
        <v>732922.17200000002</v>
      </c>
      <c r="AH199" s="205">
        <f t="shared" si="30"/>
        <v>432712645</v>
      </c>
      <c r="AI199" s="3" t="str">
        <f t="shared" si="34"/>
        <v>432</v>
      </c>
      <c r="AJ199" s="1" t="str">
        <f t="shared" si="35"/>
        <v>712</v>
      </c>
      <c r="AK199" s="1" t="str">
        <f t="shared" si="36"/>
        <v>645</v>
      </c>
      <c r="AL199" s="3">
        <f t="shared" si="31"/>
        <v>1</v>
      </c>
      <c r="AM199" s="3">
        <f t="shared" si="41"/>
        <v>53</v>
      </c>
      <c r="AN199" s="3">
        <f t="shared" si="37"/>
        <v>732922.17200000002</v>
      </c>
      <c r="AO199" s="3">
        <f t="shared" si="38"/>
        <v>13829</v>
      </c>
      <c r="AP199" s="3">
        <f t="shared" si="32"/>
        <v>120</v>
      </c>
      <c r="AQ199" s="3">
        <v>13709</v>
      </c>
      <c r="AS199" s="68"/>
      <c r="AT199" s="68"/>
      <c r="AX199" s="4">
        <f t="shared" si="39"/>
        <v>0</v>
      </c>
      <c r="AZ199" s="4">
        <f t="shared" si="40"/>
        <v>0</v>
      </c>
      <c r="BB199" s="4"/>
    </row>
    <row r="200" spans="1:54" s="3" customFormat="1">
      <c r="A200" s="205" t="str">
        <f t="shared" si="33"/>
        <v>432</v>
      </c>
      <c r="B200" s="1">
        <v>432712660</v>
      </c>
      <c r="C200" s="7" t="s">
        <v>43</v>
      </c>
      <c r="D200" s="8">
        <f>'fnd enro'!D200</f>
        <v>0</v>
      </c>
      <c r="E200" s="8">
        <f>'fnd enro'!E200</f>
        <v>0</v>
      </c>
      <c r="F200" s="8">
        <f>'fnd enro'!F200</f>
        <v>0</v>
      </c>
      <c r="G200" s="8">
        <f>'fnd enro'!G200</f>
        <v>0</v>
      </c>
      <c r="H200" s="8">
        <f>'fnd enro'!H200</f>
        <v>49</v>
      </c>
      <c r="I200" s="8">
        <f>'fnd enro'!I200</f>
        <v>0</v>
      </c>
      <c r="J200" s="8">
        <f>'fnd enro'!J200</f>
        <v>0</v>
      </c>
      <c r="K200" s="9">
        <f>'fnd enro'!K200</f>
        <v>1.96</v>
      </c>
      <c r="L200" s="8">
        <f>'fnd enro'!L200</f>
        <v>0</v>
      </c>
      <c r="M200" s="8">
        <f>'fnd enro'!M200</f>
        <v>0</v>
      </c>
      <c r="N200" s="8">
        <f>'fnd enro'!N200</f>
        <v>0</v>
      </c>
      <c r="O200" s="8">
        <f>'fnd enro'!O200</f>
        <v>0</v>
      </c>
      <c r="P200" s="8">
        <f>'fnd enro'!P200</f>
        <v>14</v>
      </c>
      <c r="Q200" s="8">
        <f>'fnd enro'!R200</f>
        <v>49</v>
      </c>
      <c r="R200" s="9">
        <f t="shared" si="28"/>
        <v>1</v>
      </c>
      <c r="S200" s="8">
        <f>VALUE('fnd enro'!Q200)</f>
        <v>7</v>
      </c>
      <c r="T200" s="1"/>
      <c r="U200" s="68">
        <f>(($D200*'fnd base rates'!C$7)
+($E200*'fnd base rates'!C$8)
+($F200*'fnd base rates'!C$9)
+($G200*'fnd base rates'!C$10)
+($H200*'fnd base rates'!C$11)
+($I200*'fnd base rates'!C$12)
+($J200*'fnd base rates'!C$13)
+($K200*'fnd base rates'!C$14)
+($M200*'fnd base rates'!C$16)
+($N200*'fnd base rates'!C$17)
+($O200*'fnd base rates'!C$18)
+($P200*VLOOKUP($S200+12,rate_basefnd,3)))
*$R200</f>
        <v>30626.318800000001</v>
      </c>
      <c r="V200" s="68">
        <f>(($D200*'fnd base rates'!D$7)
+($E200*'fnd base rates'!D$8)
+($F200*'fnd base rates'!D$9)
+($G200*'fnd base rates'!D$10)
+($H200*'fnd base rates'!D$11)
+($I200*'fnd base rates'!D$12)
+($J200*'fnd base rates'!D$13)
+($K200*'fnd base rates'!D$14)
+($M200*'fnd base rates'!D$16)
+($N200*'fnd base rates'!D$17)
+($O200*'fnd base rates'!D$18)
+($P200*VLOOKUP($S200+12,rate_basefnd,4)))
*$R200</f>
        <v>47477.22</v>
      </c>
      <c r="W200" s="68">
        <f>(($D200*'fnd base rates'!E$7)
+($E200*'fnd base rates'!E$8)
+($F200*'fnd base rates'!E$9)
+($G200*'fnd base rates'!E$10)
+($H200*'fnd base rates'!E$11)
+($I200*'fnd base rates'!E$12)
+($J200*'fnd base rates'!E$13)
+($K200*'fnd base rates'!E$14)
+($M200*'fnd base rates'!E$16)
+($N200*'fnd base rates'!E$17)
+($O200*'fnd base rates'!E$18)
+($P200*VLOOKUP($S200+12,rate_basefnd,5)))
*$R200</f>
        <v>246272.8492</v>
      </c>
      <c r="X200" s="68">
        <f>(($D200*'fnd base rates'!F$7)
+($E200*'fnd base rates'!F$8)
+($F200*'fnd base rates'!F$9)
+($G200*'fnd base rates'!F$10)
+($H200*'fnd base rates'!F$11)
+($I200*'fnd base rates'!F$12)
+($J200*'fnd base rates'!F$13)
+($K200*'fnd base rates'!F$14)
+($M200*'fnd base rates'!F$16)
+($N200*'fnd base rates'!F$17)
+($O200*'fnd base rates'!F$18)
+($P200*VLOOKUP($S200+12,rate_basefnd,6)))
*$R200</f>
        <v>54792.427199999991</v>
      </c>
      <c r="Y200" s="68">
        <f>(($D200*'fnd base rates'!G$7)
+($E200*'fnd base rates'!G$8)
+($F200*'fnd base rates'!G$9)
+($G200*'fnd base rates'!G$10)
+($H200*'fnd base rates'!G$11)
+($I200*'fnd base rates'!G$12)
+($J200*'fnd base rates'!G$13)
+($K200*'fnd base rates'!G$14)
+($M200*'fnd base rates'!G$16)
+($N200*'fnd base rates'!G$17)
+($O200*'fnd base rates'!G$18)
+($P200*VLOOKUP($S200+12,rate_basefnd,7)))
*$R200</f>
        <v>11981.009599999999</v>
      </c>
      <c r="Z200" s="68">
        <f>(($D200*'fnd base rates'!H$7)
+($E200*'fnd base rates'!H$8)
+($F200*'fnd base rates'!H$9)
+($G200*'fnd base rates'!H$10)
+($H200*'fnd base rates'!H$11)
+($I200*'fnd base rates'!H$12)
+($J200*'fnd base rates'!H$13)
+($K200*'fnd base rates'!H$14)
+($M200*'fnd base rates'!H$16)
+($N200*'fnd base rates'!H$17)
+($O200*'fnd base rates'!H$18)
+($P200*VLOOKUP($S200+12,rate_basefnd,8)))</f>
        <v>28911.455999999998</v>
      </c>
      <c r="AA200" s="68">
        <f>(($D200*'fnd base rates'!I$7)
+($E200*'fnd base rates'!I$8)
+($F200*'fnd base rates'!I$9)
+($G200*'fnd base rates'!I$10)
+($H200*'fnd base rates'!I$11)
+($I200*'fnd base rates'!I$12)
+($J200*'fnd base rates'!I$13)
+($K200*'fnd base rates'!I$14)
+($M200*'fnd base rates'!I$16)
+($N200*'fnd base rates'!I$17)
+($O200*'fnd base rates'!I$18)
+($P200*VLOOKUP($S200+12,rate_basefnd,9)))
*$R200</f>
        <v>24532.760000000002</v>
      </c>
      <c r="AB200" s="68">
        <f>(($D200*'fnd base rates'!J$7)
+($E200*'fnd base rates'!J$8)
+($F200*'fnd base rates'!J$9)
+($G200*'fnd base rates'!J$10)
+($H200*'fnd base rates'!J$11)
+($I200*'fnd base rates'!J$12)
+($J200*'fnd base rates'!J$13)
+($K200*'fnd base rates'!J$14)
+($M200*'fnd base rates'!J$16)
+($N200*'fnd base rates'!J$17)
+($O200*'fnd base rates'!J$18)
+($P200*VLOOKUP($S200+12,rate_basefnd,10)))
*$R200</f>
        <v>25621.54</v>
      </c>
      <c r="AC200" s="68">
        <f>(($D200*'fnd base rates'!K$7)
+($E200*'fnd base rates'!K$8)
+($F200*'fnd base rates'!K$9)
+($G200*'fnd base rates'!K$10)
+($H200*'fnd base rates'!K$11)
+($I200*'fnd base rates'!K$12)
+($J200*'fnd base rates'!K$13)
+($K200*'fnd base rates'!K$14)
+($M200*'fnd base rates'!K$16)
+($N200*'fnd base rates'!K$17)
+($O200*'fnd base rates'!K$18)
+($P200*VLOOKUP($S200+12,rate_basefnd,11)))
*$R200</f>
        <v>64508.303999999996</v>
      </c>
      <c r="AD200" s="68">
        <f>(($D200*'fnd base rates'!L$7)
+($E200*'fnd base rates'!L$8)
+($F200*'fnd base rates'!L$9)
+($G200*'fnd base rates'!L$10)
+($H200*'fnd base rates'!L$11)
+($I200*'fnd base rates'!L$12)
+($J200*'fnd base rates'!L$13)
+($K200*'fnd base rates'!L$14)
+($M200*'fnd base rates'!L$16)
+($N200*'fnd base rates'!L$17)
+($O200*'fnd base rates'!L$18)
+($P200*VLOOKUP($S200+12,rate_basefnd,12)))</f>
        <v>129789.74119999999</v>
      </c>
      <c r="AE200" s="68">
        <f>(($D200*'fnd base rates'!M$7)
+($E200*'fnd base rates'!M$8)
+($F200*'fnd base rates'!M$9)
+($G200*'fnd base rates'!M$10)
+($H200*'fnd base rates'!M$11)
+($I200*'fnd base rates'!M$12)
+($J200*'fnd base rates'!M$13)
+($K200*'fnd base rates'!M$14)
+($M200*'fnd base rates'!M$16)
+($N200*'fnd base rates'!M$17)
+($O200*'fnd base rates'!M$18)
+($P200*VLOOKUP($S200+12,rate_basefnd,13)))</f>
        <v>0</v>
      </c>
      <c r="AF200" s="3">
        <f t="shared" si="29"/>
        <v>664513.62599999993</v>
      </c>
      <c r="AH200" s="205">
        <f t="shared" si="30"/>
        <v>432712660</v>
      </c>
      <c r="AI200" s="3" t="str">
        <f t="shared" si="34"/>
        <v>432</v>
      </c>
      <c r="AJ200" s="1" t="str">
        <f t="shared" si="35"/>
        <v>712</v>
      </c>
      <c r="AK200" s="1" t="str">
        <f t="shared" si="36"/>
        <v>660</v>
      </c>
      <c r="AL200" s="3">
        <f t="shared" si="31"/>
        <v>1</v>
      </c>
      <c r="AM200" s="3">
        <f t="shared" si="41"/>
        <v>49</v>
      </c>
      <c r="AN200" s="3">
        <f t="shared" si="37"/>
        <v>664513.62599999993</v>
      </c>
      <c r="AO200" s="3">
        <f t="shared" si="38"/>
        <v>13562</v>
      </c>
      <c r="AP200" s="3">
        <f t="shared" si="32"/>
        <v>797</v>
      </c>
      <c r="AQ200" s="3">
        <v>12765</v>
      </c>
      <c r="AS200" s="68"/>
      <c r="AT200" s="68"/>
      <c r="AX200" s="4">
        <f t="shared" si="39"/>
        <v>0</v>
      </c>
      <c r="AZ200" s="4">
        <f t="shared" si="40"/>
        <v>0</v>
      </c>
      <c r="BB200" s="4"/>
    </row>
    <row r="201" spans="1:54" s="3" customFormat="1">
      <c r="A201" s="205" t="str">
        <f t="shared" si="33"/>
        <v>432</v>
      </c>
      <c r="B201" s="1">
        <v>432712712</v>
      </c>
      <c r="C201" s="7" t="s">
        <v>43</v>
      </c>
      <c r="D201" s="8">
        <f>'fnd enro'!D201</f>
        <v>0</v>
      </c>
      <c r="E201" s="8">
        <f>'fnd enro'!E201</f>
        <v>0</v>
      </c>
      <c r="F201" s="8">
        <f>'fnd enro'!F201</f>
        <v>0</v>
      </c>
      <c r="G201" s="8">
        <f>'fnd enro'!G201</f>
        <v>0</v>
      </c>
      <c r="H201" s="8">
        <f>'fnd enro'!H201</f>
        <v>16</v>
      </c>
      <c r="I201" s="8">
        <f>'fnd enro'!I201</f>
        <v>0</v>
      </c>
      <c r="J201" s="8">
        <f>'fnd enro'!J201</f>
        <v>0</v>
      </c>
      <c r="K201" s="9">
        <f>'fnd enro'!K201</f>
        <v>0.64</v>
      </c>
      <c r="L201" s="8">
        <f>'fnd enro'!L201</f>
        <v>0</v>
      </c>
      <c r="M201" s="8">
        <f>'fnd enro'!M201</f>
        <v>0</v>
      </c>
      <c r="N201" s="8">
        <f>'fnd enro'!N201</f>
        <v>0</v>
      </c>
      <c r="O201" s="8">
        <f>'fnd enro'!O201</f>
        <v>0</v>
      </c>
      <c r="P201" s="8">
        <f>'fnd enro'!P201</f>
        <v>6</v>
      </c>
      <c r="Q201" s="8">
        <f>'fnd enro'!R201</f>
        <v>16</v>
      </c>
      <c r="R201" s="9">
        <f t="shared" si="28"/>
        <v>1</v>
      </c>
      <c r="S201" s="8">
        <f>VALUE('fnd enro'!Q201)</f>
        <v>7</v>
      </c>
      <c r="T201" s="1"/>
      <c r="U201" s="68">
        <f>(($D201*'fnd base rates'!C$7)
+($E201*'fnd base rates'!C$8)
+($F201*'fnd base rates'!C$9)
+($G201*'fnd base rates'!C$10)
+($H201*'fnd base rates'!C$11)
+($I201*'fnd base rates'!C$12)
+($J201*'fnd base rates'!C$13)
+($K201*'fnd base rates'!C$14)
+($M201*'fnd base rates'!C$16)
+($N201*'fnd base rates'!C$17)
+($O201*'fnd base rates'!C$18)
+($P201*VLOOKUP($S201+12,rate_basefnd,3)))
*$R201</f>
        <v>10127.2592</v>
      </c>
      <c r="V201" s="68">
        <f>(($D201*'fnd base rates'!D$7)
+($E201*'fnd base rates'!D$8)
+($F201*'fnd base rates'!D$9)
+($G201*'fnd base rates'!D$10)
+($H201*'fnd base rates'!D$11)
+($I201*'fnd base rates'!D$12)
+($J201*'fnd base rates'!D$13)
+($K201*'fnd base rates'!D$14)
+($M201*'fnd base rates'!D$16)
+($N201*'fnd base rates'!D$17)
+($O201*'fnd base rates'!D$18)
+($P201*VLOOKUP($S201+12,rate_basefnd,4)))
*$R201</f>
        <v>16103.68</v>
      </c>
      <c r="W201" s="68">
        <f>(($D201*'fnd base rates'!E$7)
+($E201*'fnd base rates'!E$8)
+($F201*'fnd base rates'!E$9)
+($G201*'fnd base rates'!E$10)
+($H201*'fnd base rates'!E$11)
+($I201*'fnd base rates'!E$12)
+($J201*'fnd base rates'!E$13)
+($K201*'fnd base rates'!E$14)
+($M201*'fnd base rates'!E$16)
+($N201*'fnd base rates'!E$17)
+($O201*'fnd base rates'!E$18)
+($P201*VLOOKUP($S201+12,rate_basefnd,5)))
*$R201</f>
        <v>86281.852799999993</v>
      </c>
      <c r="X201" s="68">
        <f>(($D201*'fnd base rates'!F$7)
+($E201*'fnd base rates'!F$8)
+($F201*'fnd base rates'!F$9)
+($G201*'fnd base rates'!F$10)
+($H201*'fnd base rates'!F$11)
+($I201*'fnd base rates'!F$12)
+($J201*'fnd base rates'!F$13)
+($K201*'fnd base rates'!F$14)
+($M201*'fnd base rates'!F$16)
+($N201*'fnd base rates'!F$17)
+($O201*'fnd base rates'!F$18)
+($P201*VLOOKUP($S201+12,rate_basefnd,6)))
*$R201</f>
        <v>17891.4048</v>
      </c>
      <c r="Y201" s="68">
        <f>(($D201*'fnd base rates'!G$7)
+($E201*'fnd base rates'!G$8)
+($F201*'fnd base rates'!G$9)
+($G201*'fnd base rates'!G$10)
+($H201*'fnd base rates'!G$11)
+($I201*'fnd base rates'!G$12)
+($J201*'fnd base rates'!G$13)
+($K201*'fnd base rates'!G$14)
+($M201*'fnd base rates'!G$16)
+($N201*'fnd base rates'!G$17)
+($O201*'fnd base rates'!G$18)
+($P201*VLOOKUP($S201+12,rate_basefnd,7)))
*$R201</f>
        <v>4196.7663999999995</v>
      </c>
      <c r="Z201" s="68">
        <f>(($D201*'fnd base rates'!H$7)
+($E201*'fnd base rates'!H$8)
+($F201*'fnd base rates'!H$9)
+($G201*'fnd base rates'!H$10)
+($H201*'fnd base rates'!H$11)
+($I201*'fnd base rates'!H$12)
+($J201*'fnd base rates'!H$13)
+($K201*'fnd base rates'!H$14)
+($M201*'fnd base rates'!H$16)
+($N201*'fnd base rates'!H$17)
+($O201*'fnd base rates'!H$18)
+($P201*VLOOKUP($S201+12,rate_basefnd,8)))</f>
        <v>9484.1039999999994</v>
      </c>
      <c r="AA201" s="68">
        <f>(($D201*'fnd base rates'!I$7)
+($E201*'fnd base rates'!I$8)
+($F201*'fnd base rates'!I$9)
+($G201*'fnd base rates'!I$10)
+($H201*'fnd base rates'!I$11)
+($I201*'fnd base rates'!I$12)
+($J201*'fnd base rates'!I$13)
+($K201*'fnd base rates'!I$14)
+($M201*'fnd base rates'!I$16)
+($N201*'fnd base rates'!I$17)
+($O201*'fnd base rates'!I$18)
+($P201*VLOOKUP($S201+12,rate_basefnd,9)))
*$R201</f>
        <v>8248.24</v>
      </c>
      <c r="AB201" s="68">
        <f>(($D201*'fnd base rates'!J$7)
+($E201*'fnd base rates'!J$8)
+($F201*'fnd base rates'!J$9)
+($G201*'fnd base rates'!J$10)
+($H201*'fnd base rates'!J$11)
+($I201*'fnd base rates'!J$12)
+($J201*'fnd base rates'!J$13)
+($K201*'fnd base rates'!J$14)
+($M201*'fnd base rates'!J$16)
+($N201*'fnd base rates'!J$17)
+($O201*'fnd base rates'!J$18)
+($P201*VLOOKUP($S201+12,rate_basefnd,10)))
*$R201</f>
        <v>9600.56</v>
      </c>
      <c r="AC201" s="68">
        <f>(($D201*'fnd base rates'!K$7)
+($E201*'fnd base rates'!K$8)
+($F201*'fnd base rates'!K$9)
+($G201*'fnd base rates'!K$10)
+($H201*'fnd base rates'!K$11)
+($I201*'fnd base rates'!K$12)
+($J201*'fnd base rates'!K$13)
+($K201*'fnd base rates'!K$14)
+($M201*'fnd base rates'!K$16)
+($N201*'fnd base rates'!K$17)
+($O201*'fnd base rates'!K$18)
+($P201*VLOOKUP($S201+12,rate_basefnd,11)))
*$R201</f>
        <v>21063.935999999998</v>
      </c>
      <c r="AD201" s="68">
        <f>(($D201*'fnd base rates'!L$7)
+($E201*'fnd base rates'!L$8)
+($F201*'fnd base rates'!L$9)
+($G201*'fnd base rates'!L$10)
+($H201*'fnd base rates'!L$11)
+($I201*'fnd base rates'!L$12)
+($J201*'fnd base rates'!L$13)
+($K201*'fnd base rates'!L$14)
+($M201*'fnd base rates'!L$16)
+($N201*'fnd base rates'!L$17)
+($O201*'fnd base rates'!L$18)
+($P201*VLOOKUP($S201+12,rate_basefnd,12)))</f>
        <v>43480.880799999999</v>
      </c>
      <c r="AE201" s="68">
        <f>(($D201*'fnd base rates'!M$7)
+($E201*'fnd base rates'!M$8)
+($F201*'fnd base rates'!M$9)
+($G201*'fnd base rates'!M$10)
+($H201*'fnd base rates'!M$11)
+($I201*'fnd base rates'!M$12)
+($J201*'fnd base rates'!M$13)
+($K201*'fnd base rates'!M$14)
+($M201*'fnd base rates'!M$16)
+($N201*'fnd base rates'!M$17)
+($O201*'fnd base rates'!M$18)
+($P201*VLOOKUP($S201+12,rate_basefnd,13)))</f>
        <v>0</v>
      </c>
      <c r="AF201" s="3">
        <f t="shared" si="29"/>
        <v>226478.68399999995</v>
      </c>
      <c r="AH201" s="205">
        <f t="shared" si="30"/>
        <v>432712712</v>
      </c>
      <c r="AI201" s="3" t="str">
        <f t="shared" si="34"/>
        <v>432</v>
      </c>
      <c r="AJ201" s="1" t="str">
        <f t="shared" si="35"/>
        <v>712</v>
      </c>
      <c r="AK201" s="1" t="str">
        <f t="shared" si="36"/>
        <v>712</v>
      </c>
      <c r="AL201" s="3">
        <f t="shared" si="31"/>
        <v>1</v>
      </c>
      <c r="AM201" s="3">
        <f t="shared" si="41"/>
        <v>16</v>
      </c>
      <c r="AN201" s="3">
        <f t="shared" si="37"/>
        <v>226478.68399999995</v>
      </c>
      <c r="AO201" s="3">
        <f t="shared" si="38"/>
        <v>14155</v>
      </c>
      <c r="AP201" s="3">
        <f t="shared" si="32"/>
        <v>1390</v>
      </c>
      <c r="AQ201" s="3">
        <v>12765</v>
      </c>
      <c r="AS201" s="68"/>
      <c r="AT201" s="68"/>
      <c r="AX201" s="4">
        <f t="shared" si="39"/>
        <v>0</v>
      </c>
      <c r="AZ201" s="4">
        <f t="shared" si="40"/>
        <v>0</v>
      </c>
      <c r="BB201" s="4"/>
    </row>
    <row r="202" spans="1:54" s="3" customFormat="1">
      <c r="A202" s="205" t="str">
        <f t="shared" si="33"/>
        <v>435</v>
      </c>
      <c r="B202" s="1">
        <v>435301009</v>
      </c>
      <c r="C202" s="7" t="s">
        <v>45</v>
      </c>
      <c r="D202" s="8">
        <f>'fnd enro'!D202</f>
        <v>0</v>
      </c>
      <c r="E202" s="8">
        <f>'fnd enro'!E202</f>
        <v>0</v>
      </c>
      <c r="F202" s="8">
        <f>'fnd enro'!F202</f>
        <v>0</v>
      </c>
      <c r="G202" s="8">
        <f>'fnd enro'!G202</f>
        <v>0</v>
      </c>
      <c r="H202" s="8">
        <f>'fnd enro'!H202</f>
        <v>2</v>
      </c>
      <c r="I202" s="8">
        <f>'fnd enro'!I202</f>
        <v>1</v>
      </c>
      <c r="J202" s="8">
        <f>'fnd enro'!J202</f>
        <v>0</v>
      </c>
      <c r="K202" s="9">
        <f>'fnd enro'!K202</f>
        <v>0.12</v>
      </c>
      <c r="L202" s="8">
        <f>'fnd enro'!L202</f>
        <v>0</v>
      </c>
      <c r="M202" s="8">
        <f>'fnd enro'!M202</f>
        <v>0</v>
      </c>
      <c r="N202" s="8">
        <f>'fnd enro'!N202</f>
        <v>0</v>
      </c>
      <c r="O202" s="8">
        <f>'fnd enro'!O202</f>
        <v>0</v>
      </c>
      <c r="P202" s="8">
        <f>'fnd enro'!P202</f>
        <v>0</v>
      </c>
      <c r="Q202" s="8">
        <f>'fnd enro'!R202</f>
        <v>3</v>
      </c>
      <c r="R202" s="9">
        <f t="shared" ref="R202:R265" si="42">VLOOKUP(B202,charterinfo_b,6)</f>
        <v>1</v>
      </c>
      <c r="S202" s="8">
        <f>VALUE('fnd enro'!Q202)</f>
        <v>3</v>
      </c>
      <c r="T202" s="1"/>
      <c r="U202" s="68">
        <f>(($D202*'fnd base rates'!C$7)
+($E202*'fnd base rates'!C$8)
+($F202*'fnd base rates'!C$9)
+($G202*'fnd base rates'!C$10)
+($H202*'fnd base rates'!C$11)
+($I202*'fnd base rates'!C$12)
+($J202*'fnd base rates'!C$13)
+($K202*'fnd base rates'!C$14)
+($M202*'fnd base rates'!C$16)
+($N202*'fnd base rates'!C$17)
+($O202*'fnd base rates'!C$18)
+($P202*VLOOKUP($S202+12,rate_basefnd,3)))
*$R202</f>
        <v>1798.9836</v>
      </c>
      <c r="V202" s="68">
        <f>(($D202*'fnd base rates'!D$7)
+($E202*'fnd base rates'!D$8)
+($F202*'fnd base rates'!D$9)
+($G202*'fnd base rates'!D$10)
+($H202*'fnd base rates'!D$11)
+($I202*'fnd base rates'!D$12)
+($J202*'fnd base rates'!D$13)
+($K202*'fnd base rates'!D$14)
+($M202*'fnd base rates'!D$16)
+($N202*'fnd base rates'!D$17)
+($O202*'fnd base rates'!D$18)
+($P202*VLOOKUP($S202+12,rate_basefnd,4)))
*$R202</f>
        <v>2546.2200000000003</v>
      </c>
      <c r="W202" s="68">
        <f>(($D202*'fnd base rates'!E$7)
+($E202*'fnd base rates'!E$8)
+($F202*'fnd base rates'!E$9)
+($G202*'fnd base rates'!E$10)
+($H202*'fnd base rates'!E$11)
+($I202*'fnd base rates'!E$12)
+($J202*'fnd base rates'!E$13)
+($K202*'fnd base rates'!E$14)
+($M202*'fnd base rates'!E$16)
+($N202*'fnd base rates'!E$17)
+($O202*'fnd base rates'!E$18)
+($P202*VLOOKUP($S202+12,rate_basefnd,5)))
*$R202</f>
        <v>13169.772399999998</v>
      </c>
      <c r="X202" s="68">
        <f>(($D202*'fnd base rates'!F$7)
+($E202*'fnd base rates'!F$8)
+($F202*'fnd base rates'!F$9)
+($G202*'fnd base rates'!F$10)
+($H202*'fnd base rates'!F$11)
+($I202*'fnd base rates'!F$12)
+($J202*'fnd base rates'!F$13)
+($K202*'fnd base rates'!F$14)
+($M202*'fnd base rates'!F$16)
+($N202*'fnd base rates'!F$17)
+($O202*'fnd base rates'!F$18)
+($P202*VLOOKUP($S202+12,rate_basefnd,6)))
*$R202</f>
        <v>3234.2783999999997</v>
      </c>
      <c r="Y202" s="68">
        <f>(($D202*'fnd base rates'!G$7)
+($E202*'fnd base rates'!G$8)
+($F202*'fnd base rates'!G$9)
+($G202*'fnd base rates'!G$10)
+($H202*'fnd base rates'!G$11)
+($I202*'fnd base rates'!G$12)
+($J202*'fnd base rates'!G$13)
+($K202*'fnd base rates'!G$14)
+($M202*'fnd base rates'!G$16)
+($N202*'fnd base rates'!G$17)
+($O202*'fnd base rates'!G$18)
+($P202*VLOOKUP($S202+12,rate_basefnd,7)))
*$R202</f>
        <v>557.71119999999996</v>
      </c>
      <c r="Z202" s="68">
        <f>(($D202*'fnd base rates'!H$7)
+($E202*'fnd base rates'!H$8)
+($F202*'fnd base rates'!H$9)
+($G202*'fnd base rates'!H$10)
+($H202*'fnd base rates'!H$11)
+($I202*'fnd base rates'!H$12)
+($J202*'fnd base rates'!H$13)
+($K202*'fnd base rates'!H$14)
+($M202*'fnd base rates'!H$16)
+($N202*'fnd base rates'!H$17)
+($O202*'fnd base rates'!H$18)
+($P202*VLOOKUP($S202+12,rate_basefnd,8)))</f>
        <v>2081.8719999999998</v>
      </c>
      <c r="AA202" s="68">
        <f>(($D202*'fnd base rates'!I$7)
+($E202*'fnd base rates'!I$8)
+($F202*'fnd base rates'!I$9)
+($G202*'fnd base rates'!I$10)
+($H202*'fnd base rates'!I$11)
+($I202*'fnd base rates'!I$12)
+($J202*'fnd base rates'!I$13)
+($K202*'fnd base rates'!I$14)
+($M202*'fnd base rates'!I$16)
+($N202*'fnd base rates'!I$17)
+($O202*'fnd base rates'!I$18)
+($P202*VLOOKUP($S202+12,rate_basefnd,9)))
*$R202</f>
        <v>1378.8400000000001</v>
      </c>
      <c r="AB202" s="68">
        <f>(($D202*'fnd base rates'!J$7)
+($E202*'fnd base rates'!J$8)
+($F202*'fnd base rates'!J$9)
+($G202*'fnd base rates'!J$10)
+($H202*'fnd base rates'!J$11)
+($I202*'fnd base rates'!J$12)
+($J202*'fnd base rates'!J$13)
+($K202*'fnd base rates'!J$14)
+($M202*'fnd base rates'!J$16)
+($N202*'fnd base rates'!J$17)
+($O202*'fnd base rates'!J$18)
+($P202*VLOOKUP($S202+12,rate_basefnd,10)))
*$R202</f>
        <v>1188.53</v>
      </c>
      <c r="AC202" s="68">
        <f>(($D202*'fnd base rates'!K$7)
+($E202*'fnd base rates'!K$8)
+($F202*'fnd base rates'!K$9)
+($G202*'fnd base rates'!K$10)
+($H202*'fnd base rates'!K$11)
+($I202*'fnd base rates'!K$12)
+($J202*'fnd base rates'!K$13)
+($K202*'fnd base rates'!K$14)
+($M202*'fnd base rates'!K$16)
+($N202*'fnd base rates'!K$17)
+($O202*'fnd base rates'!K$18)
+($P202*VLOOKUP($S202+12,rate_basefnd,11)))
*$R202</f>
        <v>3913.8780000000002</v>
      </c>
      <c r="AD202" s="68">
        <f>(($D202*'fnd base rates'!L$7)
+($E202*'fnd base rates'!L$8)
+($F202*'fnd base rates'!L$9)
+($G202*'fnd base rates'!L$10)
+($H202*'fnd base rates'!L$11)
+($I202*'fnd base rates'!L$12)
+($J202*'fnd base rates'!L$13)
+($K202*'fnd base rates'!L$14)
+($M202*'fnd base rates'!L$16)
+($N202*'fnd base rates'!L$17)
+($O202*'fnd base rates'!L$18)
+($P202*VLOOKUP($S202+12,rate_basefnd,12)))</f>
        <v>7023.5563999999995</v>
      </c>
      <c r="AE202" s="68">
        <f>(($D202*'fnd base rates'!M$7)
+($E202*'fnd base rates'!M$8)
+($F202*'fnd base rates'!M$9)
+($G202*'fnd base rates'!M$10)
+($H202*'fnd base rates'!M$11)
+($I202*'fnd base rates'!M$12)
+($J202*'fnd base rates'!M$13)
+($K202*'fnd base rates'!M$14)
+($M202*'fnd base rates'!M$16)
+($N202*'fnd base rates'!M$17)
+($O202*'fnd base rates'!M$18)
+($P202*VLOOKUP($S202+12,rate_basefnd,13)))</f>
        <v>0</v>
      </c>
      <c r="AF202" s="3">
        <f t="shared" ref="AF202:AF265" si="43">SUM(U202:AE202)</f>
        <v>36893.642</v>
      </c>
      <c r="AH202" s="205">
        <f t="shared" ref="AH202:AH265" si="44">B202</f>
        <v>435301009</v>
      </c>
      <c r="AI202" s="3" t="str">
        <f t="shared" si="34"/>
        <v>435</v>
      </c>
      <c r="AJ202" s="1" t="str">
        <f t="shared" si="35"/>
        <v>301</v>
      </c>
      <c r="AK202" s="1" t="str">
        <f t="shared" si="36"/>
        <v>009</v>
      </c>
      <c r="AL202" s="3">
        <f t="shared" ref="AL202:AL265" si="45">IF(VLOOKUP(VALUE(IF(AH202&lt;499999999,MID(AH202,4,3),MID(AH202,5,3))),distinfo,4)=R202,1,0)</f>
        <v>1</v>
      </c>
      <c r="AM202" s="3">
        <f t="shared" si="41"/>
        <v>3</v>
      </c>
      <c r="AN202" s="3">
        <f t="shared" si="37"/>
        <v>36893.642</v>
      </c>
      <c r="AO202" s="3">
        <f t="shared" si="38"/>
        <v>12298</v>
      </c>
      <c r="AP202" s="3">
        <f t="shared" ref="AP202:AP265" si="46">AO202-AQ202</f>
        <v>-467</v>
      </c>
      <c r="AQ202" s="3">
        <v>12765</v>
      </c>
      <c r="AS202" s="68"/>
      <c r="AT202" s="68"/>
      <c r="AX202" s="4">
        <f t="shared" si="39"/>
        <v>0</v>
      </c>
      <c r="AZ202" s="4">
        <f t="shared" si="40"/>
        <v>0</v>
      </c>
      <c r="BB202" s="4"/>
    </row>
    <row r="203" spans="1:54" s="3" customFormat="1">
      <c r="A203" s="205" t="str">
        <f t="shared" ref="A203:A266" si="47">LEFT(B203,3)</f>
        <v>435</v>
      </c>
      <c r="B203" s="1">
        <v>435301031</v>
      </c>
      <c r="C203" s="7" t="s">
        <v>45</v>
      </c>
      <c r="D203" s="8">
        <f>'fnd enro'!D203</f>
        <v>0</v>
      </c>
      <c r="E203" s="8">
        <f>'fnd enro'!E203</f>
        <v>0</v>
      </c>
      <c r="F203" s="8">
        <f>'fnd enro'!F203</f>
        <v>0</v>
      </c>
      <c r="G203" s="8">
        <f>'fnd enro'!G203</f>
        <v>9</v>
      </c>
      <c r="H203" s="8">
        <f>'fnd enro'!H203</f>
        <v>17</v>
      </c>
      <c r="I203" s="8">
        <f>'fnd enro'!I203</f>
        <v>24</v>
      </c>
      <c r="J203" s="8">
        <f>'fnd enro'!J203</f>
        <v>0</v>
      </c>
      <c r="K203" s="9">
        <f>'fnd enro'!K203</f>
        <v>2</v>
      </c>
      <c r="L203" s="8">
        <f>'fnd enro'!L203</f>
        <v>0</v>
      </c>
      <c r="M203" s="8">
        <f>'fnd enro'!M203</f>
        <v>0</v>
      </c>
      <c r="N203" s="8">
        <f>'fnd enro'!N203</f>
        <v>0</v>
      </c>
      <c r="O203" s="8">
        <f>'fnd enro'!O203</f>
        <v>0</v>
      </c>
      <c r="P203" s="8">
        <f>'fnd enro'!P203</f>
        <v>12</v>
      </c>
      <c r="Q203" s="8">
        <f>'fnd enro'!R203</f>
        <v>50</v>
      </c>
      <c r="R203" s="9">
        <f t="shared" si="42"/>
        <v>1</v>
      </c>
      <c r="S203" s="8">
        <f>VALUE('fnd enro'!Q203)</f>
        <v>5</v>
      </c>
      <c r="T203" s="1"/>
      <c r="U203" s="68">
        <f>(($D203*'fnd base rates'!C$7)
+($E203*'fnd base rates'!C$8)
+($F203*'fnd base rates'!C$9)
+($G203*'fnd base rates'!C$10)
+($H203*'fnd base rates'!C$11)
+($I203*'fnd base rates'!C$12)
+($J203*'fnd base rates'!C$13)
+($K203*'fnd base rates'!C$14)
+($M203*'fnd base rates'!C$16)
+($N203*'fnd base rates'!C$17)
+($O203*'fnd base rates'!C$18)
+($P203*VLOOKUP($S203+12,rate_basefnd,3)))
*$R203</f>
        <v>30842.140000000003</v>
      </c>
      <c r="V203" s="68">
        <f>(($D203*'fnd base rates'!D$7)
+($E203*'fnd base rates'!D$8)
+($F203*'fnd base rates'!D$9)
+($G203*'fnd base rates'!D$10)
+($H203*'fnd base rates'!D$11)
+($I203*'fnd base rates'!D$12)
+($J203*'fnd base rates'!D$13)
+($K203*'fnd base rates'!D$14)
+($M203*'fnd base rates'!D$16)
+($N203*'fnd base rates'!D$17)
+($O203*'fnd base rates'!D$18)
+($P203*VLOOKUP($S203+12,rate_basefnd,4)))
*$R203</f>
        <v>46507.76</v>
      </c>
      <c r="W203" s="68">
        <f>(($D203*'fnd base rates'!E$7)
+($E203*'fnd base rates'!E$8)
+($F203*'fnd base rates'!E$9)
+($G203*'fnd base rates'!E$10)
+($H203*'fnd base rates'!E$11)
+($I203*'fnd base rates'!E$12)
+($J203*'fnd base rates'!E$13)
+($K203*'fnd base rates'!E$14)
+($M203*'fnd base rates'!E$16)
+($N203*'fnd base rates'!E$17)
+($O203*'fnd base rates'!E$18)
+($P203*VLOOKUP($S203+12,rate_basefnd,5)))
*$R203</f>
        <v>275256.24</v>
      </c>
      <c r="X203" s="68">
        <f>(($D203*'fnd base rates'!F$7)
+($E203*'fnd base rates'!F$8)
+($F203*'fnd base rates'!F$9)
+($G203*'fnd base rates'!F$10)
+($H203*'fnd base rates'!F$11)
+($I203*'fnd base rates'!F$12)
+($J203*'fnd base rates'!F$13)
+($K203*'fnd base rates'!F$14)
+($M203*'fnd base rates'!F$16)
+($N203*'fnd base rates'!F$17)
+($O203*'fnd base rates'!F$18)
+($P203*VLOOKUP($S203+12,rate_basefnd,6)))
*$R203</f>
        <v>55538.58</v>
      </c>
      <c r="Y203" s="68">
        <f>(($D203*'fnd base rates'!G$7)
+($E203*'fnd base rates'!G$8)
+($F203*'fnd base rates'!G$9)
+($G203*'fnd base rates'!G$10)
+($H203*'fnd base rates'!G$11)
+($I203*'fnd base rates'!G$12)
+($J203*'fnd base rates'!G$13)
+($K203*'fnd base rates'!G$14)
+($M203*'fnd base rates'!G$16)
+($N203*'fnd base rates'!G$17)
+($O203*'fnd base rates'!G$18)
+($P203*VLOOKUP($S203+12,rate_basefnd,7)))
*$R203</f>
        <v>11069.84</v>
      </c>
      <c r="Z203" s="68">
        <f>(($D203*'fnd base rates'!H$7)
+($E203*'fnd base rates'!H$8)
+($F203*'fnd base rates'!H$9)
+($G203*'fnd base rates'!H$10)
+($H203*'fnd base rates'!H$11)
+($I203*'fnd base rates'!H$12)
+($J203*'fnd base rates'!H$13)
+($K203*'fnd base rates'!H$14)
+($M203*'fnd base rates'!H$16)
+($N203*'fnd base rates'!H$17)
+($O203*'fnd base rates'!H$18)
+($P203*VLOOKUP($S203+12,rate_basefnd,8)))</f>
        <v>37471.799999999996</v>
      </c>
      <c r="AA203" s="68">
        <f>(($D203*'fnd base rates'!I$7)
+($E203*'fnd base rates'!I$8)
+($F203*'fnd base rates'!I$9)
+($G203*'fnd base rates'!I$10)
+($H203*'fnd base rates'!I$11)
+($I203*'fnd base rates'!I$12)
+($J203*'fnd base rates'!I$13)
+($K203*'fnd base rates'!I$14)
+($M203*'fnd base rates'!I$16)
+($N203*'fnd base rates'!I$17)
+($O203*'fnd base rates'!I$18)
+($P203*VLOOKUP($S203+12,rate_basefnd,9)))
*$R203</f>
        <v>24731.84</v>
      </c>
      <c r="AB203" s="68">
        <f>(($D203*'fnd base rates'!J$7)
+($E203*'fnd base rates'!J$8)
+($F203*'fnd base rates'!J$9)
+($G203*'fnd base rates'!J$10)
+($H203*'fnd base rates'!J$11)
+($I203*'fnd base rates'!J$12)
+($J203*'fnd base rates'!J$13)
+($K203*'fnd base rates'!J$14)
+($M203*'fnd base rates'!J$16)
+($N203*'fnd base rates'!J$17)
+($O203*'fnd base rates'!J$18)
+($P203*VLOOKUP($S203+12,rate_basefnd,10)))
*$R203</f>
        <v>29850.43</v>
      </c>
      <c r="AC203" s="68">
        <f>(($D203*'fnd base rates'!K$7)
+($E203*'fnd base rates'!K$8)
+($F203*'fnd base rates'!K$9)
+($G203*'fnd base rates'!K$10)
+($H203*'fnd base rates'!K$11)
+($I203*'fnd base rates'!K$12)
+($J203*'fnd base rates'!K$13)
+($K203*'fnd base rates'!K$14)
+($M203*'fnd base rates'!K$16)
+($N203*'fnd base rates'!K$17)
+($O203*'fnd base rates'!K$18)
+($P203*VLOOKUP($S203+12,rate_basefnd,11)))
*$R203</f>
        <v>64151.97</v>
      </c>
      <c r="AD203" s="68">
        <f>(($D203*'fnd base rates'!L$7)
+($E203*'fnd base rates'!L$8)
+($F203*'fnd base rates'!L$9)
+($G203*'fnd base rates'!L$10)
+($H203*'fnd base rates'!L$11)
+($I203*'fnd base rates'!L$12)
+($J203*'fnd base rates'!L$13)
+($K203*'fnd base rates'!L$14)
+($M203*'fnd base rates'!L$16)
+($N203*'fnd base rates'!L$17)
+($O203*'fnd base rates'!L$18)
+($P203*VLOOKUP($S203+12,rate_basefnd,12)))</f>
        <v>121093.01</v>
      </c>
      <c r="AE203" s="68">
        <f>(($D203*'fnd base rates'!M$7)
+($E203*'fnd base rates'!M$8)
+($F203*'fnd base rates'!M$9)
+($G203*'fnd base rates'!M$10)
+($H203*'fnd base rates'!M$11)
+($I203*'fnd base rates'!M$12)
+($J203*'fnd base rates'!M$13)
+($K203*'fnd base rates'!M$14)
+($M203*'fnd base rates'!M$16)
+($N203*'fnd base rates'!M$17)
+($O203*'fnd base rates'!M$18)
+($P203*VLOOKUP($S203+12,rate_basefnd,13)))</f>
        <v>0</v>
      </c>
      <c r="AF203" s="3">
        <f t="shared" si="43"/>
        <v>696513.6100000001</v>
      </c>
      <c r="AH203" s="205">
        <f t="shared" si="44"/>
        <v>435301031</v>
      </c>
      <c r="AI203" s="3" t="str">
        <f t="shared" ref="AI203:AI266" si="48">IF($B203&lt;499999999,MID($B203,1,3),MID($B203,1,4))</f>
        <v>435</v>
      </c>
      <c r="AJ203" s="1" t="str">
        <f t="shared" ref="AJ203:AJ266" si="49">IF($B203&lt;499999999,MID($B203,4,3),MID($B203,5,3))</f>
        <v>301</v>
      </c>
      <c r="AK203" s="1" t="str">
        <f t="shared" ref="AK203:AK266" si="50">IF($B203&lt;499999999,MID($B203,7,3),MID($B203,8,3))</f>
        <v>031</v>
      </c>
      <c r="AL203" s="3">
        <f t="shared" si="45"/>
        <v>1</v>
      </c>
      <c r="AM203" s="3">
        <f t="shared" si="41"/>
        <v>50</v>
      </c>
      <c r="AN203" s="3">
        <f t="shared" ref="AN203:AN266" si="51">AF203</f>
        <v>696513.6100000001</v>
      </c>
      <c r="AO203" s="3">
        <f t="shared" ref="AO203:AO266" si="52">IF(OR(AF203=0,AM203=0),0,ROUND(AN203/AM203,0))</f>
        <v>13930</v>
      </c>
      <c r="AP203" s="3">
        <f t="shared" si="46"/>
        <v>1810</v>
      </c>
      <c r="AQ203" s="3">
        <v>12120</v>
      </c>
      <c r="AS203" s="68"/>
      <c r="AT203" s="68"/>
      <c r="AX203" s="4">
        <f t="shared" ref="AX203:AX266" si="53">AY203-AW203</f>
        <v>0</v>
      </c>
      <c r="AZ203" s="4">
        <f t="shared" ref="AZ203:AZ266" si="54">BA203-AY203</f>
        <v>0</v>
      </c>
      <c r="BB203" s="4"/>
    </row>
    <row r="204" spans="1:54" s="3" customFormat="1">
      <c r="A204" s="205" t="str">
        <f t="shared" si="47"/>
        <v>435</v>
      </c>
      <c r="B204" s="1">
        <v>435301056</v>
      </c>
      <c r="C204" s="7" t="s">
        <v>45</v>
      </c>
      <c r="D204" s="8">
        <f>'fnd enro'!D204</f>
        <v>0</v>
      </c>
      <c r="E204" s="8">
        <f>'fnd enro'!E204</f>
        <v>0</v>
      </c>
      <c r="F204" s="8">
        <f>'fnd enro'!F204</f>
        <v>0</v>
      </c>
      <c r="G204" s="8">
        <f>'fnd enro'!G204</f>
        <v>2</v>
      </c>
      <c r="H204" s="8">
        <f>'fnd enro'!H204</f>
        <v>26</v>
      </c>
      <c r="I204" s="8">
        <f>'fnd enro'!I204</f>
        <v>28</v>
      </c>
      <c r="J204" s="8">
        <f>'fnd enro'!J204</f>
        <v>0</v>
      </c>
      <c r="K204" s="9">
        <f>'fnd enro'!K204</f>
        <v>2.2400000000000002</v>
      </c>
      <c r="L204" s="8">
        <f>'fnd enro'!L204</f>
        <v>0</v>
      </c>
      <c r="M204" s="8">
        <f>'fnd enro'!M204</f>
        <v>0</v>
      </c>
      <c r="N204" s="8">
        <f>'fnd enro'!N204</f>
        <v>0</v>
      </c>
      <c r="O204" s="8">
        <f>'fnd enro'!O204</f>
        <v>0</v>
      </c>
      <c r="P204" s="8">
        <f>'fnd enro'!P204</f>
        <v>9</v>
      </c>
      <c r="Q204" s="8">
        <f>'fnd enro'!R204</f>
        <v>56</v>
      </c>
      <c r="R204" s="9">
        <f t="shared" si="42"/>
        <v>1</v>
      </c>
      <c r="S204" s="8">
        <f>VALUE('fnd enro'!Q204)</f>
        <v>4</v>
      </c>
      <c r="T204" s="1"/>
      <c r="U204" s="68">
        <f>(($D204*'fnd base rates'!C$7)
+($E204*'fnd base rates'!C$8)
+($F204*'fnd base rates'!C$9)
+($G204*'fnd base rates'!C$10)
+($H204*'fnd base rates'!C$11)
+($I204*'fnd base rates'!C$12)
+($J204*'fnd base rates'!C$13)
+($K204*'fnd base rates'!C$14)
+($M204*'fnd base rates'!C$16)
+($N204*'fnd base rates'!C$17)
+($O204*'fnd base rates'!C$18)
+($P204*VLOOKUP($S204+12,rate_basefnd,3)))
*$R204</f>
        <v>34193.207200000004</v>
      </c>
      <c r="V204" s="68">
        <f>(($D204*'fnd base rates'!D$7)
+($E204*'fnd base rates'!D$8)
+($F204*'fnd base rates'!D$9)
+($G204*'fnd base rates'!D$10)
+($H204*'fnd base rates'!D$11)
+($I204*'fnd base rates'!D$12)
+($J204*'fnd base rates'!D$13)
+($K204*'fnd base rates'!D$14)
+($M204*'fnd base rates'!D$16)
+($N204*'fnd base rates'!D$17)
+($O204*'fnd base rates'!D$18)
+($P204*VLOOKUP($S204+12,rate_basefnd,4)))
*$R204</f>
        <v>50429.87</v>
      </c>
      <c r="W204" s="68">
        <f>(($D204*'fnd base rates'!E$7)
+($E204*'fnd base rates'!E$8)
+($F204*'fnd base rates'!E$9)
+($G204*'fnd base rates'!E$10)
+($H204*'fnd base rates'!E$11)
+($I204*'fnd base rates'!E$12)
+($J204*'fnd base rates'!E$13)
+($K204*'fnd base rates'!E$14)
+($M204*'fnd base rates'!E$16)
+($N204*'fnd base rates'!E$17)
+($O204*'fnd base rates'!E$18)
+($P204*VLOOKUP($S204+12,rate_basefnd,5)))
*$R204</f>
        <v>290125.12479999999</v>
      </c>
      <c r="X204" s="68">
        <f>(($D204*'fnd base rates'!F$7)
+($E204*'fnd base rates'!F$8)
+($F204*'fnd base rates'!F$9)
+($G204*'fnd base rates'!F$10)
+($H204*'fnd base rates'!F$11)
+($I204*'fnd base rates'!F$12)
+($J204*'fnd base rates'!F$13)
+($K204*'fnd base rates'!F$14)
+($M204*'fnd base rates'!F$16)
+($N204*'fnd base rates'!F$17)
+($O204*'fnd base rates'!F$18)
+($P204*VLOOKUP($S204+12,rate_basefnd,6)))
*$R204</f>
        <v>59809.076799999995</v>
      </c>
      <c r="Y204" s="68">
        <f>(($D204*'fnd base rates'!G$7)
+($E204*'fnd base rates'!G$8)
+($F204*'fnd base rates'!G$9)
+($G204*'fnd base rates'!G$10)
+($H204*'fnd base rates'!G$11)
+($I204*'fnd base rates'!G$12)
+($J204*'fnd base rates'!G$13)
+($K204*'fnd base rates'!G$14)
+($M204*'fnd base rates'!G$16)
+($N204*'fnd base rates'!G$17)
+($O204*'fnd base rates'!G$18)
+($P204*VLOOKUP($S204+12,rate_basefnd,7)))
*$R204</f>
        <v>11711.212399999999</v>
      </c>
      <c r="Z204" s="68">
        <f>(($D204*'fnd base rates'!H$7)
+($E204*'fnd base rates'!H$8)
+($F204*'fnd base rates'!H$9)
+($G204*'fnd base rates'!H$10)
+($H204*'fnd base rates'!H$11)
+($I204*'fnd base rates'!H$12)
+($J204*'fnd base rates'!H$13)
+($K204*'fnd base rates'!H$14)
+($M204*'fnd base rates'!H$16)
+($N204*'fnd base rates'!H$17)
+($O204*'fnd base rates'!H$18)
+($P204*VLOOKUP($S204+12,rate_basefnd,8)))</f>
        <v>42226.413999999997</v>
      </c>
      <c r="AA204" s="68">
        <f>(($D204*'fnd base rates'!I$7)
+($E204*'fnd base rates'!I$8)
+($F204*'fnd base rates'!I$9)
+($G204*'fnd base rates'!I$10)
+($H204*'fnd base rates'!I$11)
+($I204*'fnd base rates'!I$12)
+($J204*'fnd base rates'!I$13)
+($K204*'fnd base rates'!I$14)
+($M204*'fnd base rates'!I$16)
+($N204*'fnd base rates'!I$17)
+($O204*'fnd base rates'!I$18)
+($P204*VLOOKUP($S204+12,rate_basefnd,9)))
*$R204</f>
        <v>27065.55</v>
      </c>
      <c r="AB204" s="68">
        <f>(($D204*'fnd base rates'!J$7)
+($E204*'fnd base rates'!J$8)
+($F204*'fnd base rates'!J$9)
+($G204*'fnd base rates'!J$10)
+($H204*'fnd base rates'!J$11)
+($I204*'fnd base rates'!J$12)
+($J204*'fnd base rates'!J$13)
+($K204*'fnd base rates'!J$14)
+($M204*'fnd base rates'!J$16)
+($N204*'fnd base rates'!J$17)
+($O204*'fnd base rates'!J$18)
+($P204*VLOOKUP($S204+12,rate_basefnd,10)))
*$R204</f>
        <v>31293.82</v>
      </c>
      <c r="AC204" s="68">
        <f>(($D204*'fnd base rates'!K$7)
+($E204*'fnd base rates'!K$8)
+($F204*'fnd base rates'!K$9)
+($G204*'fnd base rates'!K$10)
+($H204*'fnd base rates'!K$11)
+($I204*'fnd base rates'!K$12)
+($J204*'fnd base rates'!K$13)
+($K204*'fnd base rates'!K$14)
+($M204*'fnd base rates'!K$16)
+($N204*'fnd base rates'!K$17)
+($O204*'fnd base rates'!K$18)
+($P204*VLOOKUP($S204+12,rate_basefnd,11)))
*$R204</f>
        <v>72544.876000000004</v>
      </c>
      <c r="AD204" s="68">
        <f>(($D204*'fnd base rates'!L$7)
+($E204*'fnd base rates'!L$8)
+($F204*'fnd base rates'!L$9)
+($G204*'fnd base rates'!L$10)
+($H204*'fnd base rates'!L$11)
+($I204*'fnd base rates'!L$12)
+($J204*'fnd base rates'!L$13)
+($K204*'fnd base rates'!L$14)
+($M204*'fnd base rates'!L$16)
+($N204*'fnd base rates'!L$17)
+($O204*'fnd base rates'!L$18)
+($P204*VLOOKUP($S204+12,rate_basefnd,12)))</f>
        <v>133636.46279999998</v>
      </c>
      <c r="AE204" s="68">
        <f>(($D204*'fnd base rates'!M$7)
+($E204*'fnd base rates'!M$8)
+($F204*'fnd base rates'!M$9)
+($G204*'fnd base rates'!M$10)
+($H204*'fnd base rates'!M$11)
+($I204*'fnd base rates'!M$12)
+($J204*'fnd base rates'!M$13)
+($K204*'fnd base rates'!M$14)
+($M204*'fnd base rates'!M$16)
+($N204*'fnd base rates'!M$17)
+($O204*'fnd base rates'!M$18)
+($P204*VLOOKUP($S204+12,rate_basefnd,13)))</f>
        <v>0</v>
      </c>
      <c r="AF204" s="3">
        <f t="shared" si="43"/>
        <v>753035.61399999994</v>
      </c>
      <c r="AH204" s="205">
        <f t="shared" si="44"/>
        <v>435301056</v>
      </c>
      <c r="AI204" s="3" t="str">
        <f t="shared" si="48"/>
        <v>435</v>
      </c>
      <c r="AJ204" s="1" t="str">
        <f t="shared" si="49"/>
        <v>301</v>
      </c>
      <c r="AK204" s="1" t="str">
        <f t="shared" si="50"/>
        <v>056</v>
      </c>
      <c r="AL204" s="3">
        <f t="shared" si="45"/>
        <v>1</v>
      </c>
      <c r="AM204" s="3">
        <f t="shared" si="41"/>
        <v>56</v>
      </c>
      <c r="AN204" s="3">
        <f t="shared" si="51"/>
        <v>753035.61399999994</v>
      </c>
      <c r="AO204" s="3">
        <f t="shared" si="52"/>
        <v>13447</v>
      </c>
      <c r="AP204" s="3">
        <f t="shared" si="46"/>
        <v>682</v>
      </c>
      <c r="AQ204" s="3">
        <v>12765</v>
      </c>
      <c r="AS204" s="68"/>
      <c r="AT204" s="68"/>
      <c r="AX204" s="4">
        <f t="shared" si="53"/>
        <v>0</v>
      </c>
      <c r="AZ204" s="4">
        <f t="shared" si="54"/>
        <v>0</v>
      </c>
      <c r="BB204" s="4"/>
    </row>
    <row r="205" spans="1:54" s="3" customFormat="1">
      <c r="A205" s="205" t="str">
        <f t="shared" si="47"/>
        <v>435</v>
      </c>
      <c r="B205" s="1">
        <v>435301079</v>
      </c>
      <c r="C205" s="7" t="s">
        <v>45</v>
      </c>
      <c r="D205" s="8">
        <f>'fnd enro'!D205</f>
        <v>0</v>
      </c>
      <c r="E205" s="8">
        <f>'fnd enro'!E205</f>
        <v>0</v>
      </c>
      <c r="F205" s="8">
        <f>'fnd enro'!F205</f>
        <v>0</v>
      </c>
      <c r="G205" s="8">
        <f>'fnd enro'!G205</f>
        <v>21</v>
      </c>
      <c r="H205" s="8">
        <f>'fnd enro'!H205</f>
        <v>66</v>
      </c>
      <c r="I205" s="8">
        <f>'fnd enro'!I205</f>
        <v>59</v>
      </c>
      <c r="J205" s="8">
        <f>'fnd enro'!J205</f>
        <v>0</v>
      </c>
      <c r="K205" s="9">
        <f>'fnd enro'!K205</f>
        <v>5.84</v>
      </c>
      <c r="L205" s="8">
        <f>'fnd enro'!L205</f>
        <v>0</v>
      </c>
      <c r="M205" s="8">
        <f>'fnd enro'!M205</f>
        <v>0</v>
      </c>
      <c r="N205" s="8">
        <f>'fnd enro'!N205</f>
        <v>0</v>
      </c>
      <c r="O205" s="8">
        <f>'fnd enro'!O205</f>
        <v>2</v>
      </c>
      <c r="P205" s="8">
        <f>'fnd enro'!P205</f>
        <v>46</v>
      </c>
      <c r="Q205" s="8">
        <f>'fnd enro'!R205</f>
        <v>146</v>
      </c>
      <c r="R205" s="9">
        <f t="shared" si="42"/>
        <v>1</v>
      </c>
      <c r="S205" s="8">
        <f>VALUE('fnd enro'!Q205)</f>
        <v>7</v>
      </c>
      <c r="T205" s="1"/>
      <c r="U205" s="68">
        <f>(($D205*'fnd base rates'!C$7)
+($E205*'fnd base rates'!C$8)
+($F205*'fnd base rates'!C$9)
+($G205*'fnd base rates'!C$10)
+($H205*'fnd base rates'!C$11)
+($I205*'fnd base rates'!C$12)
+($J205*'fnd base rates'!C$13)
+($K205*'fnd base rates'!C$14)
+($M205*'fnd base rates'!C$16)
+($N205*'fnd base rates'!C$17)
+($O205*'fnd base rates'!C$18)
+($P205*VLOOKUP($S205+12,rate_basefnd,3)))
*$R205</f>
        <v>91944.555200000003</v>
      </c>
      <c r="V205" s="68">
        <f>(($D205*'fnd base rates'!D$7)
+($E205*'fnd base rates'!D$8)
+($F205*'fnd base rates'!D$9)
+($G205*'fnd base rates'!D$10)
+($H205*'fnd base rates'!D$11)
+($I205*'fnd base rates'!D$12)
+($J205*'fnd base rates'!D$13)
+($K205*'fnd base rates'!D$14)
+($M205*'fnd base rates'!D$16)
+($N205*'fnd base rates'!D$17)
+($O205*'fnd base rates'!D$18)
+($P205*VLOOKUP($S205+12,rate_basefnd,4)))
*$R205</f>
        <v>143808.26</v>
      </c>
      <c r="W205" s="68">
        <f>(($D205*'fnd base rates'!E$7)
+($E205*'fnd base rates'!E$8)
+($F205*'fnd base rates'!E$9)
+($G205*'fnd base rates'!E$10)
+($H205*'fnd base rates'!E$11)
+($I205*'fnd base rates'!E$12)
+($J205*'fnd base rates'!E$13)
+($K205*'fnd base rates'!E$14)
+($M205*'fnd base rates'!E$16)
+($N205*'fnd base rates'!E$17)
+($O205*'fnd base rates'!E$18)
+($P205*VLOOKUP($S205+12,rate_basefnd,5)))
*$R205</f>
        <v>860080.37679999997</v>
      </c>
      <c r="X205" s="68">
        <f>(($D205*'fnd base rates'!F$7)
+($E205*'fnd base rates'!F$8)
+($F205*'fnd base rates'!F$9)
+($G205*'fnd base rates'!F$10)
+($H205*'fnd base rates'!F$11)
+($I205*'fnd base rates'!F$12)
+($J205*'fnd base rates'!F$13)
+($K205*'fnd base rates'!F$14)
+($M205*'fnd base rates'!F$16)
+($N205*'fnd base rates'!F$17)
+($O205*'fnd base rates'!F$18)
+($P205*VLOOKUP($S205+12,rate_basefnd,6)))
*$R205</f>
        <v>162572.62879999998</v>
      </c>
      <c r="Y205" s="68">
        <f>(($D205*'fnd base rates'!G$7)
+($E205*'fnd base rates'!G$8)
+($F205*'fnd base rates'!G$9)
+($G205*'fnd base rates'!G$10)
+($H205*'fnd base rates'!G$11)
+($I205*'fnd base rates'!G$12)
+($J205*'fnd base rates'!G$13)
+($K205*'fnd base rates'!G$14)
+($M205*'fnd base rates'!G$16)
+($N205*'fnd base rates'!G$17)
+($O205*'fnd base rates'!G$18)
+($P205*VLOOKUP($S205+12,rate_basefnd,7)))
*$R205</f>
        <v>36137.518400000001</v>
      </c>
      <c r="Z205" s="68">
        <f>(($D205*'fnd base rates'!H$7)
+($E205*'fnd base rates'!H$8)
+($F205*'fnd base rates'!H$9)
+($G205*'fnd base rates'!H$10)
+($H205*'fnd base rates'!H$11)
+($I205*'fnd base rates'!H$12)
+($J205*'fnd base rates'!H$13)
+($K205*'fnd base rates'!H$14)
+($M205*'fnd base rates'!H$16)
+($N205*'fnd base rates'!H$17)
+($O205*'fnd base rates'!H$18)
+($P205*VLOOKUP($S205+12,rate_basefnd,8)))</f>
        <v>106602.52399999999</v>
      </c>
      <c r="AA205" s="68">
        <f>(($D205*'fnd base rates'!I$7)
+($E205*'fnd base rates'!I$8)
+($F205*'fnd base rates'!I$9)
+($G205*'fnd base rates'!I$10)
+($H205*'fnd base rates'!I$11)
+($I205*'fnd base rates'!I$12)
+($J205*'fnd base rates'!I$13)
+($K205*'fnd base rates'!I$14)
+($M205*'fnd base rates'!I$16)
+($N205*'fnd base rates'!I$17)
+($O205*'fnd base rates'!I$18)
+($P205*VLOOKUP($S205+12,rate_basefnd,9)))
*$R205</f>
        <v>75185.080000000016</v>
      </c>
      <c r="AB205" s="68">
        <f>(($D205*'fnd base rates'!J$7)
+($E205*'fnd base rates'!J$8)
+($F205*'fnd base rates'!J$9)
+($G205*'fnd base rates'!J$10)
+($H205*'fnd base rates'!J$11)
+($I205*'fnd base rates'!J$12)
+($J205*'fnd base rates'!J$13)
+($K205*'fnd base rates'!J$14)
+($M205*'fnd base rates'!J$16)
+($N205*'fnd base rates'!J$17)
+($O205*'fnd base rates'!J$18)
+($P205*VLOOKUP($S205+12,rate_basefnd,10)))
*$R205</f>
        <v>99141.98000000001</v>
      </c>
      <c r="AC205" s="68">
        <f>(($D205*'fnd base rates'!K$7)
+($E205*'fnd base rates'!K$8)
+($F205*'fnd base rates'!K$9)
+($G205*'fnd base rates'!K$10)
+($H205*'fnd base rates'!K$11)
+($I205*'fnd base rates'!K$12)
+($J205*'fnd base rates'!K$13)
+($K205*'fnd base rates'!K$14)
+($M205*'fnd base rates'!K$16)
+($N205*'fnd base rates'!K$17)
+($O205*'fnd base rates'!K$18)
+($P205*VLOOKUP($S205+12,rate_basefnd,11)))
*$R205</f>
        <v>189128.75600000002</v>
      </c>
      <c r="AD205" s="68">
        <f>(($D205*'fnd base rates'!L$7)
+($E205*'fnd base rates'!L$8)
+($F205*'fnd base rates'!L$9)
+($G205*'fnd base rates'!L$10)
+($H205*'fnd base rates'!L$11)
+($I205*'fnd base rates'!L$12)
+($J205*'fnd base rates'!L$13)
+($K205*'fnd base rates'!L$14)
+($M205*'fnd base rates'!L$16)
+($N205*'fnd base rates'!L$17)
+($O205*'fnd base rates'!L$18)
+($P205*VLOOKUP($S205+12,rate_basefnd,12)))</f>
        <v>372034.79479999997</v>
      </c>
      <c r="AE205" s="68">
        <f>(($D205*'fnd base rates'!M$7)
+($E205*'fnd base rates'!M$8)
+($F205*'fnd base rates'!M$9)
+($G205*'fnd base rates'!M$10)
+($H205*'fnd base rates'!M$11)
+($I205*'fnd base rates'!M$12)
+($J205*'fnd base rates'!M$13)
+($K205*'fnd base rates'!M$14)
+($M205*'fnd base rates'!M$16)
+($N205*'fnd base rates'!M$17)
+($O205*'fnd base rates'!M$18)
+($P205*VLOOKUP($S205+12,rate_basefnd,13)))</f>
        <v>0</v>
      </c>
      <c r="AF205" s="3">
        <f t="shared" si="43"/>
        <v>2136636.4739999999</v>
      </c>
      <c r="AH205" s="205">
        <f t="shared" si="44"/>
        <v>435301079</v>
      </c>
      <c r="AI205" s="3" t="str">
        <f t="shared" si="48"/>
        <v>435</v>
      </c>
      <c r="AJ205" s="1" t="str">
        <f t="shared" si="49"/>
        <v>301</v>
      </c>
      <c r="AK205" s="1" t="str">
        <f t="shared" si="50"/>
        <v>079</v>
      </c>
      <c r="AL205" s="3">
        <f t="shared" si="45"/>
        <v>1</v>
      </c>
      <c r="AM205" s="3">
        <f t="shared" si="41"/>
        <v>146</v>
      </c>
      <c r="AN205" s="3">
        <f t="shared" si="51"/>
        <v>2136636.4739999999</v>
      </c>
      <c r="AO205" s="3">
        <f t="shared" si="52"/>
        <v>14634</v>
      </c>
      <c r="AP205" s="3">
        <f t="shared" si="46"/>
        <v>1869</v>
      </c>
      <c r="AQ205" s="3">
        <v>12765</v>
      </c>
      <c r="AS205" s="68"/>
      <c r="AT205" s="68"/>
      <c r="AX205" s="4">
        <f t="shared" si="53"/>
        <v>0</v>
      </c>
      <c r="AZ205" s="4">
        <f t="shared" si="54"/>
        <v>0</v>
      </c>
      <c r="BB205" s="4"/>
    </row>
    <row r="206" spans="1:54" s="3" customFormat="1">
      <c r="A206" s="205" t="str">
        <f t="shared" si="47"/>
        <v>435</v>
      </c>
      <c r="B206" s="1">
        <v>435301128</v>
      </c>
      <c r="C206" s="7" t="s">
        <v>45</v>
      </c>
      <c r="D206" s="8">
        <f>'fnd enro'!D206</f>
        <v>0</v>
      </c>
      <c r="E206" s="8">
        <f>'fnd enro'!E206</f>
        <v>0</v>
      </c>
      <c r="F206" s="8">
        <f>'fnd enro'!F206</f>
        <v>0</v>
      </c>
      <c r="G206" s="8">
        <f>'fnd enro'!G206</f>
        <v>0</v>
      </c>
      <c r="H206" s="8">
        <f>'fnd enro'!H206</f>
        <v>0</v>
      </c>
      <c r="I206" s="8">
        <f>'fnd enro'!I206</f>
        <v>2</v>
      </c>
      <c r="J206" s="8">
        <f>'fnd enro'!J206</f>
        <v>0</v>
      </c>
      <c r="K206" s="9">
        <f>'fnd enro'!K206</f>
        <v>0.08</v>
      </c>
      <c r="L206" s="8">
        <f>'fnd enro'!L206</f>
        <v>0</v>
      </c>
      <c r="M206" s="8">
        <f>'fnd enro'!M206</f>
        <v>0</v>
      </c>
      <c r="N206" s="8">
        <f>'fnd enro'!N206</f>
        <v>0</v>
      </c>
      <c r="O206" s="8">
        <f>'fnd enro'!O206</f>
        <v>0</v>
      </c>
      <c r="P206" s="8">
        <f>'fnd enro'!P206</f>
        <v>2</v>
      </c>
      <c r="Q206" s="8">
        <f>'fnd enro'!R206</f>
        <v>2</v>
      </c>
      <c r="R206" s="9">
        <f t="shared" si="42"/>
        <v>1</v>
      </c>
      <c r="S206" s="8">
        <f>VALUE('fnd enro'!Q206)</f>
        <v>10</v>
      </c>
      <c r="T206" s="1"/>
      <c r="U206" s="68">
        <f>(($D206*'fnd base rates'!C$7)
+($E206*'fnd base rates'!C$8)
+($F206*'fnd base rates'!C$9)
+($G206*'fnd base rates'!C$10)
+($H206*'fnd base rates'!C$11)
+($I206*'fnd base rates'!C$12)
+($J206*'fnd base rates'!C$13)
+($K206*'fnd base rates'!C$14)
+($M206*'fnd base rates'!C$16)
+($N206*'fnd base rates'!C$17)
+($O206*'fnd base rates'!C$18)
+($P206*VLOOKUP($S206+12,rate_basefnd,3)))
*$R206</f>
        <v>1428.4223999999999</v>
      </c>
      <c r="V206" s="68">
        <f>(($D206*'fnd base rates'!D$7)
+($E206*'fnd base rates'!D$8)
+($F206*'fnd base rates'!D$9)
+($G206*'fnd base rates'!D$10)
+($H206*'fnd base rates'!D$11)
+($I206*'fnd base rates'!D$12)
+($J206*'fnd base rates'!D$13)
+($K206*'fnd base rates'!D$14)
+($M206*'fnd base rates'!D$16)
+($N206*'fnd base rates'!D$17)
+($O206*'fnd base rates'!D$18)
+($P206*VLOOKUP($S206+12,rate_basefnd,4)))
*$R206</f>
        <v>2783.04</v>
      </c>
      <c r="W206" s="68">
        <f>(($D206*'fnd base rates'!E$7)
+($E206*'fnd base rates'!E$8)
+($F206*'fnd base rates'!E$9)
+($G206*'fnd base rates'!E$10)
+($H206*'fnd base rates'!E$11)
+($I206*'fnd base rates'!E$12)
+($J206*'fnd base rates'!E$13)
+($K206*'fnd base rates'!E$14)
+($M206*'fnd base rates'!E$16)
+($N206*'fnd base rates'!E$17)
+($O206*'fnd base rates'!E$18)
+($P206*VLOOKUP($S206+12,rate_basefnd,5)))
*$R206</f>
        <v>21525.681599999996</v>
      </c>
      <c r="X206" s="68">
        <f>(($D206*'fnd base rates'!F$7)
+($E206*'fnd base rates'!F$8)
+($F206*'fnd base rates'!F$9)
+($G206*'fnd base rates'!F$10)
+($H206*'fnd base rates'!F$11)
+($I206*'fnd base rates'!F$12)
+($J206*'fnd base rates'!F$13)
+($K206*'fnd base rates'!F$14)
+($M206*'fnd base rates'!F$16)
+($N206*'fnd base rates'!F$17)
+($O206*'fnd base rates'!F$18)
+($P206*VLOOKUP($S206+12,rate_basefnd,6)))
*$R206</f>
        <v>1995.7055999999998</v>
      </c>
      <c r="Y206" s="68">
        <f>(($D206*'fnd base rates'!G$7)
+($E206*'fnd base rates'!G$8)
+($F206*'fnd base rates'!G$9)
+($G206*'fnd base rates'!G$10)
+($H206*'fnd base rates'!G$11)
+($I206*'fnd base rates'!G$12)
+($J206*'fnd base rates'!G$13)
+($K206*'fnd base rates'!G$14)
+($M206*'fnd base rates'!G$16)
+($N206*'fnd base rates'!G$17)
+($O206*'fnd base rates'!G$18)
+($P206*VLOOKUP($S206+12,rate_basefnd,7)))
*$R206</f>
        <v>879.18079999999998</v>
      </c>
      <c r="Z206" s="68">
        <f>(($D206*'fnd base rates'!H$7)
+($E206*'fnd base rates'!H$8)
+($F206*'fnd base rates'!H$9)
+($G206*'fnd base rates'!H$10)
+($H206*'fnd base rates'!H$11)
+($I206*'fnd base rates'!H$12)
+($J206*'fnd base rates'!H$13)
+($K206*'fnd base rates'!H$14)
+($M206*'fnd base rates'!H$16)
+($N206*'fnd base rates'!H$17)
+($O206*'fnd base rates'!H$18)
+($P206*VLOOKUP($S206+12,rate_basefnd,8)))</f>
        <v>1917.348</v>
      </c>
      <c r="AA206" s="68">
        <f>(($D206*'fnd base rates'!I$7)
+($E206*'fnd base rates'!I$8)
+($F206*'fnd base rates'!I$9)
+($G206*'fnd base rates'!I$10)
+($H206*'fnd base rates'!I$11)
+($I206*'fnd base rates'!I$12)
+($J206*'fnd base rates'!I$13)
+($K206*'fnd base rates'!I$14)
+($M206*'fnd base rates'!I$16)
+($N206*'fnd base rates'!I$17)
+($O206*'fnd base rates'!I$18)
+($P206*VLOOKUP($S206+12,rate_basefnd,9)))
*$R206</f>
        <v>1374.1399999999999</v>
      </c>
      <c r="AB206" s="68">
        <f>(($D206*'fnd base rates'!J$7)
+($E206*'fnd base rates'!J$8)
+($F206*'fnd base rates'!J$9)
+($G206*'fnd base rates'!J$10)
+($H206*'fnd base rates'!J$11)
+($I206*'fnd base rates'!J$12)
+($J206*'fnd base rates'!J$13)
+($K206*'fnd base rates'!J$14)
+($M206*'fnd base rates'!J$16)
+($N206*'fnd base rates'!J$17)
+($O206*'fnd base rates'!J$18)
+($P206*VLOOKUP($S206+12,rate_basefnd,10)))
*$R206</f>
        <v>3502.7400000000002</v>
      </c>
      <c r="AC206" s="68">
        <f>(($D206*'fnd base rates'!K$7)
+($E206*'fnd base rates'!K$8)
+($F206*'fnd base rates'!K$9)
+($G206*'fnd base rates'!K$10)
+($H206*'fnd base rates'!K$11)
+($I206*'fnd base rates'!K$12)
+($J206*'fnd base rates'!K$13)
+($K206*'fnd base rates'!K$14)
+($M206*'fnd base rates'!K$16)
+($N206*'fnd base rates'!K$17)
+($O206*'fnd base rates'!K$18)
+($P206*VLOOKUP($S206+12,rate_basefnd,11)))
*$R206</f>
        <v>2561.7719999999999</v>
      </c>
      <c r="AD206" s="68">
        <f>(($D206*'fnd base rates'!L$7)
+($E206*'fnd base rates'!L$8)
+($F206*'fnd base rates'!L$9)
+($G206*'fnd base rates'!L$10)
+($H206*'fnd base rates'!L$11)
+($I206*'fnd base rates'!L$12)
+($J206*'fnd base rates'!L$13)
+($K206*'fnd base rates'!L$14)
+($M206*'fnd base rates'!L$16)
+($N206*'fnd base rates'!L$17)
+($O206*'fnd base rates'!L$18)
+($P206*VLOOKUP($S206+12,rate_basefnd,12)))</f>
        <v>6320.6376</v>
      </c>
      <c r="AE206" s="68">
        <f>(($D206*'fnd base rates'!M$7)
+($E206*'fnd base rates'!M$8)
+($F206*'fnd base rates'!M$9)
+($G206*'fnd base rates'!M$10)
+($H206*'fnd base rates'!M$11)
+($I206*'fnd base rates'!M$12)
+($J206*'fnd base rates'!M$13)
+($K206*'fnd base rates'!M$14)
+($M206*'fnd base rates'!M$16)
+($N206*'fnd base rates'!M$17)
+($O206*'fnd base rates'!M$18)
+($P206*VLOOKUP($S206+12,rate_basefnd,13)))</f>
        <v>0</v>
      </c>
      <c r="AF206" s="3">
        <f t="shared" si="43"/>
        <v>44288.667999999991</v>
      </c>
      <c r="AH206" s="205">
        <f t="shared" si="44"/>
        <v>435301128</v>
      </c>
      <c r="AI206" s="3" t="str">
        <f t="shared" si="48"/>
        <v>435</v>
      </c>
      <c r="AJ206" s="1" t="str">
        <f t="shared" si="49"/>
        <v>301</v>
      </c>
      <c r="AK206" s="1" t="str">
        <f t="shared" si="50"/>
        <v>128</v>
      </c>
      <c r="AL206" s="3">
        <f t="shared" si="45"/>
        <v>1</v>
      </c>
      <c r="AM206" s="3">
        <f t="shared" si="41"/>
        <v>2</v>
      </c>
      <c r="AN206" s="3">
        <f t="shared" si="51"/>
        <v>44288.667999999991</v>
      </c>
      <c r="AO206" s="3">
        <f t="shared" si="52"/>
        <v>22144</v>
      </c>
      <c r="AP206" s="3">
        <f t="shared" si="46"/>
        <v>6898</v>
      </c>
      <c r="AQ206" s="3">
        <v>15246</v>
      </c>
      <c r="AS206" s="68"/>
      <c r="AT206" s="68"/>
      <c r="AX206" s="4">
        <f t="shared" si="53"/>
        <v>0</v>
      </c>
      <c r="AZ206" s="4">
        <f t="shared" si="54"/>
        <v>0</v>
      </c>
      <c r="BB206" s="4"/>
    </row>
    <row r="207" spans="1:54" s="3" customFormat="1">
      <c r="A207" s="205" t="str">
        <f t="shared" si="47"/>
        <v>435</v>
      </c>
      <c r="B207" s="1">
        <v>435301149</v>
      </c>
      <c r="C207" s="7" t="s">
        <v>45</v>
      </c>
      <c r="D207" s="8">
        <f>'fnd enro'!D207</f>
        <v>0</v>
      </c>
      <c r="E207" s="8">
        <f>'fnd enro'!E207</f>
        <v>0</v>
      </c>
      <c r="F207" s="8">
        <f>'fnd enro'!F207</f>
        <v>0</v>
      </c>
      <c r="G207" s="8">
        <f>'fnd enro'!G207</f>
        <v>0</v>
      </c>
      <c r="H207" s="8">
        <f>'fnd enro'!H207</f>
        <v>0</v>
      </c>
      <c r="I207" s="8">
        <f>'fnd enro'!I207</f>
        <v>5</v>
      </c>
      <c r="J207" s="8">
        <f>'fnd enro'!J207</f>
        <v>0</v>
      </c>
      <c r="K207" s="9">
        <f>'fnd enro'!K207</f>
        <v>0.2</v>
      </c>
      <c r="L207" s="8">
        <f>'fnd enro'!L207</f>
        <v>0</v>
      </c>
      <c r="M207" s="8">
        <f>'fnd enro'!M207</f>
        <v>0</v>
      </c>
      <c r="N207" s="8">
        <f>'fnd enro'!N207</f>
        <v>0</v>
      </c>
      <c r="O207" s="8">
        <f>'fnd enro'!O207</f>
        <v>1</v>
      </c>
      <c r="P207" s="8">
        <f>'fnd enro'!P207</f>
        <v>4</v>
      </c>
      <c r="Q207" s="8">
        <f>'fnd enro'!R207</f>
        <v>5</v>
      </c>
      <c r="R207" s="9">
        <f t="shared" si="42"/>
        <v>1</v>
      </c>
      <c r="S207" s="8">
        <f>VALUE('fnd enro'!Q207)</f>
        <v>12</v>
      </c>
      <c r="T207" s="1"/>
      <c r="U207" s="68">
        <f>(($D207*'fnd base rates'!C$7)
+($E207*'fnd base rates'!C$8)
+($F207*'fnd base rates'!C$9)
+($G207*'fnd base rates'!C$10)
+($H207*'fnd base rates'!C$11)
+($I207*'fnd base rates'!C$12)
+($J207*'fnd base rates'!C$13)
+($K207*'fnd base rates'!C$14)
+($M207*'fnd base rates'!C$16)
+($N207*'fnd base rates'!C$17)
+($O207*'fnd base rates'!C$18)
+($P207*VLOOKUP($S207+12,rate_basefnd,3)))
*$R207</f>
        <v>3726.1760000000004</v>
      </c>
      <c r="V207" s="68">
        <f>(($D207*'fnd base rates'!D$7)
+($E207*'fnd base rates'!D$8)
+($F207*'fnd base rates'!D$9)
+($G207*'fnd base rates'!D$10)
+($H207*'fnd base rates'!D$11)
+($I207*'fnd base rates'!D$12)
+($J207*'fnd base rates'!D$13)
+($K207*'fnd base rates'!D$14)
+($M207*'fnd base rates'!D$16)
+($N207*'fnd base rates'!D$17)
+($O207*'fnd base rates'!D$18)
+($P207*VLOOKUP($S207+12,rate_basefnd,4)))
*$R207</f>
        <v>7228.97</v>
      </c>
      <c r="W207" s="68">
        <f>(($D207*'fnd base rates'!E$7)
+($E207*'fnd base rates'!E$8)
+($F207*'fnd base rates'!E$9)
+($G207*'fnd base rates'!E$10)
+($H207*'fnd base rates'!E$11)
+($I207*'fnd base rates'!E$12)
+($J207*'fnd base rates'!E$13)
+($K207*'fnd base rates'!E$14)
+($M207*'fnd base rates'!E$16)
+($N207*'fnd base rates'!E$17)
+($O207*'fnd base rates'!E$18)
+($P207*VLOOKUP($S207+12,rate_basefnd,5)))
*$R207</f>
        <v>55713.894</v>
      </c>
      <c r="X207" s="68">
        <f>(($D207*'fnd base rates'!F$7)
+($E207*'fnd base rates'!F$8)
+($F207*'fnd base rates'!F$9)
+($G207*'fnd base rates'!F$10)
+($H207*'fnd base rates'!F$11)
+($I207*'fnd base rates'!F$12)
+($J207*'fnd base rates'!F$13)
+($K207*'fnd base rates'!F$14)
+($M207*'fnd base rates'!F$16)
+($N207*'fnd base rates'!F$17)
+($O207*'fnd base rates'!F$18)
+($P207*VLOOKUP($S207+12,rate_basefnd,6)))
*$R207</f>
        <v>5260.6539999999995</v>
      </c>
      <c r="Y207" s="68">
        <f>(($D207*'fnd base rates'!G$7)
+($E207*'fnd base rates'!G$8)
+($F207*'fnd base rates'!G$9)
+($G207*'fnd base rates'!G$10)
+($H207*'fnd base rates'!G$11)
+($I207*'fnd base rates'!G$12)
+($J207*'fnd base rates'!G$13)
+($K207*'fnd base rates'!G$14)
+($M207*'fnd base rates'!G$16)
+($N207*'fnd base rates'!G$17)
+($O207*'fnd base rates'!G$18)
+($P207*VLOOKUP($S207+12,rate_basefnd,7)))
*$R207</f>
        <v>2275.462</v>
      </c>
      <c r="Z207" s="68">
        <f>(($D207*'fnd base rates'!H$7)
+($E207*'fnd base rates'!H$8)
+($F207*'fnd base rates'!H$9)
+($G207*'fnd base rates'!H$10)
+($H207*'fnd base rates'!H$11)
+($I207*'fnd base rates'!H$12)
+($J207*'fnd base rates'!H$13)
+($K207*'fnd base rates'!H$14)
+($M207*'fnd base rates'!H$16)
+($N207*'fnd base rates'!H$17)
+($O207*'fnd base rates'!H$18)
+($P207*VLOOKUP($S207+12,rate_basefnd,8)))</f>
        <v>4987.1899999999996</v>
      </c>
      <c r="AA207" s="68">
        <f>(($D207*'fnd base rates'!I$7)
+($E207*'fnd base rates'!I$8)
+($F207*'fnd base rates'!I$9)
+($G207*'fnd base rates'!I$10)
+($H207*'fnd base rates'!I$11)
+($I207*'fnd base rates'!I$12)
+($J207*'fnd base rates'!I$13)
+($K207*'fnd base rates'!I$14)
+($M207*'fnd base rates'!I$16)
+($N207*'fnd base rates'!I$17)
+($O207*'fnd base rates'!I$18)
+($P207*VLOOKUP($S207+12,rate_basefnd,9)))
*$R207</f>
        <v>3551.66</v>
      </c>
      <c r="AB207" s="68">
        <f>(($D207*'fnd base rates'!J$7)
+($E207*'fnd base rates'!J$8)
+($F207*'fnd base rates'!J$9)
+($G207*'fnd base rates'!J$10)
+($H207*'fnd base rates'!J$11)
+($I207*'fnd base rates'!J$12)
+($J207*'fnd base rates'!J$13)
+($K207*'fnd base rates'!J$14)
+($M207*'fnd base rates'!J$16)
+($N207*'fnd base rates'!J$17)
+($O207*'fnd base rates'!J$18)
+($P207*VLOOKUP($S207+12,rate_basefnd,10)))
*$R207</f>
        <v>8795.619999999999</v>
      </c>
      <c r="AC207" s="68">
        <f>(($D207*'fnd base rates'!K$7)
+($E207*'fnd base rates'!K$8)
+($F207*'fnd base rates'!K$9)
+($G207*'fnd base rates'!K$10)
+($H207*'fnd base rates'!K$11)
+($I207*'fnd base rates'!K$12)
+($J207*'fnd base rates'!K$13)
+($K207*'fnd base rates'!K$14)
+($M207*'fnd base rates'!K$16)
+($N207*'fnd base rates'!K$17)
+($O207*'fnd base rates'!K$18)
+($P207*VLOOKUP($S207+12,rate_basefnd,11)))
*$R207</f>
        <v>6869.6500000000005</v>
      </c>
      <c r="AD207" s="68">
        <f>(($D207*'fnd base rates'!L$7)
+($E207*'fnd base rates'!L$8)
+($F207*'fnd base rates'!L$9)
+($G207*'fnd base rates'!L$10)
+($H207*'fnd base rates'!L$11)
+($I207*'fnd base rates'!L$12)
+($J207*'fnd base rates'!L$13)
+($K207*'fnd base rates'!L$14)
+($M207*'fnd base rates'!L$16)
+($N207*'fnd base rates'!L$17)
+($O207*'fnd base rates'!L$18)
+($P207*VLOOKUP($S207+12,rate_basefnd,12)))</f>
        <v>16296.124</v>
      </c>
      <c r="AE207" s="68">
        <f>(($D207*'fnd base rates'!M$7)
+($E207*'fnd base rates'!M$8)
+($F207*'fnd base rates'!M$9)
+($G207*'fnd base rates'!M$10)
+($H207*'fnd base rates'!M$11)
+($I207*'fnd base rates'!M$12)
+($J207*'fnd base rates'!M$13)
+($K207*'fnd base rates'!M$14)
+($M207*'fnd base rates'!M$16)
+($N207*'fnd base rates'!M$17)
+($O207*'fnd base rates'!M$18)
+($P207*VLOOKUP($S207+12,rate_basefnd,13)))</f>
        <v>0</v>
      </c>
      <c r="AF207" s="3">
        <f t="shared" si="43"/>
        <v>114705.4</v>
      </c>
      <c r="AH207" s="205">
        <f t="shared" si="44"/>
        <v>435301149</v>
      </c>
      <c r="AI207" s="3" t="str">
        <f t="shared" si="48"/>
        <v>435</v>
      </c>
      <c r="AJ207" s="1" t="str">
        <f t="shared" si="49"/>
        <v>301</v>
      </c>
      <c r="AK207" s="1" t="str">
        <f t="shared" si="50"/>
        <v>149</v>
      </c>
      <c r="AL207" s="3">
        <f t="shared" si="45"/>
        <v>1</v>
      </c>
      <c r="AM207" s="3">
        <f t="shared" si="41"/>
        <v>5</v>
      </c>
      <c r="AN207" s="3">
        <f t="shared" si="51"/>
        <v>114705.4</v>
      </c>
      <c r="AO207" s="3">
        <f t="shared" si="52"/>
        <v>22941</v>
      </c>
      <c r="AP207" s="3">
        <f t="shared" si="46"/>
        <v>8945</v>
      </c>
      <c r="AQ207" s="3">
        <v>13996</v>
      </c>
      <c r="AS207" s="68"/>
      <c r="AT207" s="68"/>
      <c r="AX207" s="4">
        <f t="shared" si="53"/>
        <v>0</v>
      </c>
      <c r="AZ207" s="4">
        <f t="shared" si="54"/>
        <v>0</v>
      </c>
      <c r="BB207" s="4"/>
    </row>
    <row r="208" spans="1:54" s="3" customFormat="1">
      <c r="A208" s="205" t="str">
        <f t="shared" si="47"/>
        <v>435</v>
      </c>
      <c r="B208" s="1">
        <v>435301160</v>
      </c>
      <c r="C208" s="7" t="s">
        <v>45</v>
      </c>
      <c r="D208" s="8">
        <f>'fnd enro'!D208</f>
        <v>0</v>
      </c>
      <c r="E208" s="8">
        <f>'fnd enro'!E208</f>
        <v>0</v>
      </c>
      <c r="F208" s="8">
        <f>'fnd enro'!F208</f>
        <v>0</v>
      </c>
      <c r="G208" s="8">
        <f>'fnd enro'!G208</f>
        <v>67</v>
      </c>
      <c r="H208" s="8">
        <f>'fnd enro'!H208</f>
        <v>135</v>
      </c>
      <c r="I208" s="8">
        <f>'fnd enro'!I208</f>
        <v>157</v>
      </c>
      <c r="J208" s="8">
        <f>'fnd enro'!J208</f>
        <v>0</v>
      </c>
      <c r="K208" s="9">
        <f>'fnd enro'!K208</f>
        <v>14.36</v>
      </c>
      <c r="L208" s="8">
        <f>'fnd enro'!L208</f>
        <v>0</v>
      </c>
      <c r="M208" s="8">
        <f>'fnd enro'!M208</f>
        <v>3</v>
      </c>
      <c r="N208" s="8">
        <f>'fnd enro'!N208</f>
        <v>1</v>
      </c>
      <c r="O208" s="8">
        <f>'fnd enro'!O208</f>
        <v>7</v>
      </c>
      <c r="P208" s="8">
        <f>'fnd enro'!P208</f>
        <v>188</v>
      </c>
      <c r="Q208" s="8">
        <f>'fnd enro'!R208</f>
        <v>359</v>
      </c>
      <c r="R208" s="9">
        <f t="shared" si="42"/>
        <v>1</v>
      </c>
      <c r="S208" s="8">
        <f>VALUE('fnd enro'!Q208)</f>
        <v>11</v>
      </c>
      <c r="T208" s="1"/>
      <c r="U208" s="68">
        <f>(($D208*'fnd base rates'!C$7)
+($E208*'fnd base rates'!C$8)
+($F208*'fnd base rates'!C$9)
+($G208*'fnd base rates'!C$10)
+($H208*'fnd base rates'!C$11)
+($I208*'fnd base rates'!C$12)
+($J208*'fnd base rates'!C$13)
+($K208*'fnd base rates'!C$14)
+($M208*'fnd base rates'!C$16)
+($N208*'fnd base rates'!C$17)
+($O208*'fnd base rates'!C$18)
+($P208*VLOOKUP($S208+12,rate_basefnd,3)))
*$R208</f>
        <v>241084.0508</v>
      </c>
      <c r="V208" s="68">
        <f>(($D208*'fnd base rates'!D$7)
+($E208*'fnd base rates'!D$8)
+($F208*'fnd base rates'!D$9)
+($G208*'fnd base rates'!D$10)
+($H208*'fnd base rates'!D$11)
+($I208*'fnd base rates'!D$12)
+($J208*'fnd base rates'!D$13)
+($K208*'fnd base rates'!D$14)
+($M208*'fnd base rates'!D$16)
+($N208*'fnd base rates'!D$17)
+($O208*'fnd base rates'!D$18)
+($P208*VLOOKUP($S208+12,rate_basefnd,4)))
*$R208</f>
        <v>422250.82999999996</v>
      </c>
      <c r="W208" s="68">
        <f>(($D208*'fnd base rates'!E$7)
+($E208*'fnd base rates'!E$8)
+($F208*'fnd base rates'!E$9)
+($G208*'fnd base rates'!E$10)
+($H208*'fnd base rates'!E$11)
+($I208*'fnd base rates'!E$12)
+($J208*'fnd base rates'!E$13)
+($K208*'fnd base rates'!E$14)
+($M208*'fnd base rates'!E$16)
+($N208*'fnd base rates'!E$17)
+($O208*'fnd base rates'!E$18)
+($P208*VLOOKUP($S208+12,rate_basefnd,5)))
*$R208</f>
        <v>2807384.6572000002</v>
      </c>
      <c r="X208" s="68">
        <f>(($D208*'fnd base rates'!F$7)
+($E208*'fnd base rates'!F$8)
+($F208*'fnd base rates'!F$9)
+($G208*'fnd base rates'!F$10)
+($H208*'fnd base rates'!F$11)
+($I208*'fnd base rates'!F$12)
+($J208*'fnd base rates'!F$13)
+($K208*'fnd base rates'!F$14)
+($M208*'fnd base rates'!F$16)
+($N208*'fnd base rates'!F$17)
+($O208*'fnd base rates'!F$18)
+($P208*VLOOKUP($S208+12,rate_basefnd,6)))
*$R208</f>
        <v>404034.90519999998</v>
      </c>
      <c r="Y208" s="68">
        <f>(($D208*'fnd base rates'!G$7)
+($E208*'fnd base rates'!G$8)
+($F208*'fnd base rates'!G$9)
+($G208*'fnd base rates'!G$10)
+($H208*'fnd base rates'!G$11)
+($I208*'fnd base rates'!G$12)
+($J208*'fnd base rates'!G$13)
+($K208*'fnd base rates'!G$14)
+($M208*'fnd base rates'!G$16)
+($N208*'fnd base rates'!G$17)
+($O208*'fnd base rates'!G$18)
+($P208*VLOOKUP($S208+12,rate_basefnd,7)))
*$R208</f>
        <v>120840.65360000002</v>
      </c>
      <c r="Z208" s="68">
        <f>(($D208*'fnd base rates'!H$7)
+($E208*'fnd base rates'!H$8)
+($F208*'fnd base rates'!H$9)
+($G208*'fnd base rates'!H$10)
+($H208*'fnd base rates'!H$11)
+($I208*'fnd base rates'!H$12)
+($J208*'fnd base rates'!H$13)
+($K208*'fnd base rates'!H$14)
+($M208*'fnd base rates'!H$16)
+($N208*'fnd base rates'!H$17)
+($O208*'fnd base rates'!H$18)
+($P208*VLOOKUP($S208+12,rate_basefnd,8)))</f>
        <v>272052.06599999999</v>
      </c>
      <c r="AA208" s="68">
        <f>(($D208*'fnd base rates'!I$7)
+($E208*'fnd base rates'!I$8)
+($F208*'fnd base rates'!I$9)
+($G208*'fnd base rates'!I$10)
+($H208*'fnd base rates'!I$11)
+($I208*'fnd base rates'!I$12)
+($J208*'fnd base rates'!I$13)
+($K208*'fnd base rates'!I$14)
+($M208*'fnd base rates'!I$16)
+($N208*'fnd base rates'!I$17)
+($O208*'fnd base rates'!I$18)
+($P208*VLOOKUP($S208+12,rate_basefnd,9)))
*$R208</f>
        <v>212285.54</v>
      </c>
      <c r="AB208" s="68">
        <f>(($D208*'fnd base rates'!J$7)
+($E208*'fnd base rates'!J$8)
+($F208*'fnd base rates'!J$9)
+($G208*'fnd base rates'!J$10)
+($H208*'fnd base rates'!J$11)
+($I208*'fnd base rates'!J$12)
+($J208*'fnd base rates'!J$13)
+($K208*'fnd base rates'!J$14)
+($M208*'fnd base rates'!J$16)
+($N208*'fnd base rates'!J$17)
+($O208*'fnd base rates'!J$18)
+($P208*VLOOKUP($S208+12,rate_basefnd,10)))
*$R208</f>
        <v>384705.72000000003</v>
      </c>
      <c r="AC208" s="68">
        <f>(($D208*'fnd base rates'!K$7)
+($E208*'fnd base rates'!K$8)
+($F208*'fnd base rates'!K$9)
+($G208*'fnd base rates'!K$10)
+($H208*'fnd base rates'!K$11)
+($I208*'fnd base rates'!K$12)
+($J208*'fnd base rates'!K$13)
+($K208*'fnd base rates'!K$14)
+($M208*'fnd base rates'!K$16)
+($N208*'fnd base rates'!K$17)
+($O208*'fnd base rates'!K$18)
+($P208*VLOOKUP($S208+12,rate_basefnd,11)))
*$R208</f>
        <v>465668.98399999994</v>
      </c>
      <c r="AD208" s="68">
        <f>(($D208*'fnd base rates'!L$7)
+($E208*'fnd base rates'!L$8)
+($F208*'fnd base rates'!L$9)
+($G208*'fnd base rates'!L$10)
+($H208*'fnd base rates'!L$11)
+($I208*'fnd base rates'!L$12)
+($J208*'fnd base rates'!L$13)
+($K208*'fnd base rates'!L$14)
+($M208*'fnd base rates'!L$16)
+($N208*'fnd base rates'!L$17)
+($O208*'fnd base rates'!L$18)
+($P208*VLOOKUP($S208+12,rate_basefnd,12)))</f>
        <v>1034813.3391999998</v>
      </c>
      <c r="AE208" s="68">
        <f>(($D208*'fnd base rates'!M$7)
+($E208*'fnd base rates'!M$8)
+($F208*'fnd base rates'!M$9)
+($G208*'fnd base rates'!M$10)
+($H208*'fnd base rates'!M$11)
+($I208*'fnd base rates'!M$12)
+($J208*'fnd base rates'!M$13)
+($K208*'fnd base rates'!M$14)
+($M208*'fnd base rates'!M$16)
+($N208*'fnd base rates'!M$17)
+($O208*'fnd base rates'!M$18)
+($P208*VLOOKUP($S208+12,rate_basefnd,13)))</f>
        <v>0</v>
      </c>
      <c r="AF208" s="3">
        <f t="shared" si="43"/>
        <v>6365120.7459999993</v>
      </c>
      <c r="AH208" s="205">
        <f t="shared" si="44"/>
        <v>435301160</v>
      </c>
      <c r="AI208" s="3" t="str">
        <f t="shared" si="48"/>
        <v>435</v>
      </c>
      <c r="AJ208" s="1" t="str">
        <f t="shared" si="49"/>
        <v>301</v>
      </c>
      <c r="AK208" s="1" t="str">
        <f t="shared" si="50"/>
        <v>160</v>
      </c>
      <c r="AL208" s="3">
        <f t="shared" si="45"/>
        <v>1</v>
      </c>
      <c r="AM208" s="3">
        <f t="shared" si="41"/>
        <v>359</v>
      </c>
      <c r="AN208" s="3">
        <f t="shared" si="51"/>
        <v>6365120.7459999993</v>
      </c>
      <c r="AO208" s="3">
        <f t="shared" si="52"/>
        <v>17730</v>
      </c>
      <c r="AP208" s="3">
        <f t="shared" si="46"/>
        <v>789</v>
      </c>
      <c r="AQ208" s="3">
        <v>16941</v>
      </c>
      <c r="AS208" s="68"/>
      <c r="AT208" s="68"/>
      <c r="AX208" s="4">
        <f t="shared" si="53"/>
        <v>0</v>
      </c>
      <c r="AZ208" s="4">
        <f t="shared" si="54"/>
        <v>0</v>
      </c>
      <c r="BB208" s="4"/>
    </row>
    <row r="209" spans="1:54" s="3" customFormat="1">
      <c r="A209" s="205" t="str">
        <f t="shared" si="47"/>
        <v>435</v>
      </c>
      <c r="B209" s="1">
        <v>435301211</v>
      </c>
      <c r="C209" s="7" t="s">
        <v>45</v>
      </c>
      <c r="D209" s="8">
        <f>'fnd enro'!D209</f>
        <v>0</v>
      </c>
      <c r="E209" s="8">
        <f>'fnd enro'!E209</f>
        <v>0</v>
      </c>
      <c r="F209" s="8">
        <f>'fnd enro'!F209</f>
        <v>0</v>
      </c>
      <c r="G209" s="8">
        <f>'fnd enro'!G209</f>
        <v>0</v>
      </c>
      <c r="H209" s="8">
        <f>'fnd enro'!H209</f>
        <v>0</v>
      </c>
      <c r="I209" s="8">
        <f>'fnd enro'!I209</f>
        <v>2</v>
      </c>
      <c r="J209" s="8">
        <f>'fnd enro'!J209</f>
        <v>0</v>
      </c>
      <c r="K209" s="9">
        <f>'fnd enro'!K209</f>
        <v>0.08</v>
      </c>
      <c r="L209" s="8">
        <f>'fnd enro'!L209</f>
        <v>0</v>
      </c>
      <c r="M209" s="8">
        <f>'fnd enro'!M209</f>
        <v>0</v>
      </c>
      <c r="N209" s="8">
        <f>'fnd enro'!N209</f>
        <v>0</v>
      </c>
      <c r="O209" s="8">
        <f>'fnd enro'!O209</f>
        <v>0</v>
      </c>
      <c r="P209" s="8">
        <f>'fnd enro'!P209</f>
        <v>2</v>
      </c>
      <c r="Q209" s="8">
        <f>'fnd enro'!R209</f>
        <v>2</v>
      </c>
      <c r="R209" s="9">
        <f t="shared" si="42"/>
        <v>1</v>
      </c>
      <c r="S209" s="8">
        <f>VALUE('fnd enro'!Q209)</f>
        <v>5</v>
      </c>
      <c r="T209" s="1"/>
      <c r="U209" s="68">
        <f>(($D209*'fnd base rates'!C$7)
+($E209*'fnd base rates'!C$8)
+($F209*'fnd base rates'!C$9)
+($G209*'fnd base rates'!C$10)
+($H209*'fnd base rates'!C$11)
+($I209*'fnd base rates'!C$12)
+($J209*'fnd base rates'!C$13)
+($K209*'fnd base rates'!C$14)
+($M209*'fnd base rates'!C$16)
+($N209*'fnd base rates'!C$17)
+($O209*'fnd base rates'!C$18)
+($P209*VLOOKUP($S209+12,rate_basefnd,3)))
*$R209</f>
        <v>1342.5024000000001</v>
      </c>
      <c r="V209" s="68">
        <f>(($D209*'fnd base rates'!D$7)
+($E209*'fnd base rates'!D$8)
+($F209*'fnd base rates'!D$9)
+($G209*'fnd base rates'!D$10)
+($H209*'fnd base rates'!D$11)
+($I209*'fnd base rates'!D$12)
+($J209*'fnd base rates'!D$13)
+($K209*'fnd base rates'!D$14)
+($M209*'fnd base rates'!D$16)
+($N209*'fnd base rates'!D$17)
+($O209*'fnd base rates'!D$18)
+($P209*VLOOKUP($S209+12,rate_basefnd,4)))
*$R209</f>
        <v>2375.94</v>
      </c>
      <c r="W209" s="68">
        <f>(($D209*'fnd base rates'!E$7)
+($E209*'fnd base rates'!E$8)
+($F209*'fnd base rates'!E$9)
+($G209*'fnd base rates'!E$10)
+($H209*'fnd base rates'!E$11)
+($I209*'fnd base rates'!E$12)
+($J209*'fnd base rates'!E$13)
+($K209*'fnd base rates'!E$14)
+($M209*'fnd base rates'!E$16)
+($N209*'fnd base rates'!E$17)
+($O209*'fnd base rates'!E$18)
+($P209*VLOOKUP($S209+12,rate_basefnd,5)))
*$R209</f>
        <v>17551.781599999998</v>
      </c>
      <c r="X209" s="68">
        <f>(($D209*'fnd base rates'!F$7)
+($E209*'fnd base rates'!F$8)
+($F209*'fnd base rates'!F$9)
+($G209*'fnd base rates'!F$10)
+($H209*'fnd base rates'!F$11)
+($I209*'fnd base rates'!F$12)
+($J209*'fnd base rates'!F$13)
+($K209*'fnd base rates'!F$14)
+($M209*'fnd base rates'!F$16)
+($N209*'fnd base rates'!F$17)
+($O209*'fnd base rates'!F$18)
+($P209*VLOOKUP($S209+12,rate_basefnd,6)))
*$R209</f>
        <v>1995.7055999999998</v>
      </c>
      <c r="Y209" s="68">
        <f>(($D209*'fnd base rates'!G$7)
+($E209*'fnd base rates'!G$8)
+($F209*'fnd base rates'!G$9)
+($G209*'fnd base rates'!G$10)
+($H209*'fnd base rates'!G$11)
+($I209*'fnd base rates'!G$12)
+($J209*'fnd base rates'!G$13)
+($K209*'fnd base rates'!G$14)
+($M209*'fnd base rates'!G$16)
+($N209*'fnd base rates'!G$17)
+($O209*'fnd base rates'!G$18)
+($P209*VLOOKUP($S209+12,rate_basefnd,7)))
*$R209</f>
        <v>686.40079999999989</v>
      </c>
      <c r="Z209" s="68">
        <f>(($D209*'fnd base rates'!H$7)
+($E209*'fnd base rates'!H$8)
+($F209*'fnd base rates'!H$9)
+($G209*'fnd base rates'!H$10)
+($H209*'fnd base rates'!H$11)
+($I209*'fnd base rates'!H$12)
+($J209*'fnd base rates'!H$13)
+($K209*'fnd base rates'!H$14)
+($M209*'fnd base rates'!H$16)
+($N209*'fnd base rates'!H$17)
+($O209*'fnd base rates'!H$18)
+($P209*VLOOKUP($S209+12,rate_basefnd,8)))</f>
        <v>1887.788</v>
      </c>
      <c r="AA209" s="68">
        <f>(($D209*'fnd base rates'!I$7)
+($E209*'fnd base rates'!I$8)
+($F209*'fnd base rates'!I$9)
+($G209*'fnd base rates'!I$10)
+($H209*'fnd base rates'!I$11)
+($I209*'fnd base rates'!I$12)
+($J209*'fnd base rates'!I$13)
+($K209*'fnd base rates'!I$14)
+($M209*'fnd base rates'!I$16)
+($N209*'fnd base rates'!I$17)
+($O209*'fnd base rates'!I$18)
+($P209*VLOOKUP($S209+12,rate_basefnd,9)))
*$R209</f>
        <v>1213.24</v>
      </c>
      <c r="AB209" s="68">
        <f>(($D209*'fnd base rates'!J$7)
+($E209*'fnd base rates'!J$8)
+($F209*'fnd base rates'!J$9)
+($G209*'fnd base rates'!J$10)
+($H209*'fnd base rates'!J$11)
+($I209*'fnd base rates'!J$12)
+($J209*'fnd base rates'!J$13)
+($K209*'fnd base rates'!J$14)
+($M209*'fnd base rates'!J$16)
+($N209*'fnd base rates'!J$17)
+($O209*'fnd base rates'!J$18)
+($P209*VLOOKUP($S209+12,rate_basefnd,10)))
*$R209</f>
        <v>2666.58</v>
      </c>
      <c r="AC209" s="68">
        <f>(($D209*'fnd base rates'!K$7)
+($E209*'fnd base rates'!K$8)
+($F209*'fnd base rates'!K$9)
+($G209*'fnd base rates'!K$10)
+($H209*'fnd base rates'!K$11)
+($I209*'fnd base rates'!K$12)
+($J209*'fnd base rates'!K$13)
+($K209*'fnd base rates'!K$14)
+($M209*'fnd base rates'!K$16)
+($N209*'fnd base rates'!K$17)
+($O209*'fnd base rates'!K$18)
+($P209*VLOOKUP($S209+12,rate_basefnd,11)))
*$R209</f>
        <v>2561.7719999999999</v>
      </c>
      <c r="AD209" s="68">
        <f>(($D209*'fnd base rates'!L$7)
+($E209*'fnd base rates'!L$8)
+($F209*'fnd base rates'!L$9)
+($G209*'fnd base rates'!L$10)
+($H209*'fnd base rates'!L$11)
+($I209*'fnd base rates'!L$12)
+($J209*'fnd base rates'!L$13)
+($K209*'fnd base rates'!L$14)
+($M209*'fnd base rates'!L$16)
+($N209*'fnd base rates'!L$17)
+($O209*'fnd base rates'!L$18)
+($P209*VLOOKUP($S209+12,rate_basefnd,12)))</f>
        <v>5575.0576000000001</v>
      </c>
      <c r="AE209" s="68">
        <f>(($D209*'fnd base rates'!M$7)
+($E209*'fnd base rates'!M$8)
+($F209*'fnd base rates'!M$9)
+($G209*'fnd base rates'!M$10)
+($H209*'fnd base rates'!M$11)
+($I209*'fnd base rates'!M$12)
+($J209*'fnd base rates'!M$13)
+($K209*'fnd base rates'!M$14)
+($M209*'fnd base rates'!M$16)
+($N209*'fnd base rates'!M$17)
+($O209*'fnd base rates'!M$18)
+($P209*VLOOKUP($S209+12,rate_basefnd,13)))</f>
        <v>0</v>
      </c>
      <c r="AF209" s="3">
        <f t="shared" si="43"/>
        <v>37856.767999999996</v>
      </c>
      <c r="AH209" s="205">
        <f t="shared" si="44"/>
        <v>435301211</v>
      </c>
      <c r="AI209" s="3" t="str">
        <f t="shared" si="48"/>
        <v>435</v>
      </c>
      <c r="AJ209" s="1" t="str">
        <f t="shared" si="49"/>
        <v>301</v>
      </c>
      <c r="AK209" s="1" t="str">
        <f t="shared" si="50"/>
        <v>211</v>
      </c>
      <c r="AL209" s="3">
        <f t="shared" si="45"/>
        <v>1</v>
      </c>
      <c r="AM209" s="3">
        <f t="shared" si="41"/>
        <v>2</v>
      </c>
      <c r="AN209" s="3">
        <f t="shared" si="51"/>
        <v>37856.767999999996</v>
      </c>
      <c r="AO209" s="3">
        <f t="shared" si="52"/>
        <v>18928</v>
      </c>
      <c r="AP209" s="3">
        <f t="shared" si="46"/>
        <v>-250</v>
      </c>
      <c r="AQ209" s="3">
        <v>19178</v>
      </c>
      <c r="AS209" s="68"/>
      <c r="AT209" s="68"/>
      <c r="AX209" s="4">
        <f t="shared" si="53"/>
        <v>0</v>
      </c>
      <c r="AZ209" s="4">
        <f t="shared" si="54"/>
        <v>0</v>
      </c>
      <c r="BB209" s="4"/>
    </row>
    <row r="210" spans="1:54" s="3" customFormat="1">
      <c r="A210" s="205" t="str">
        <f t="shared" si="47"/>
        <v>435</v>
      </c>
      <c r="B210" s="1">
        <v>435301295</v>
      </c>
      <c r="C210" s="7" t="s">
        <v>45</v>
      </c>
      <c r="D210" s="8">
        <f>'fnd enro'!D210</f>
        <v>0</v>
      </c>
      <c r="E210" s="8">
        <f>'fnd enro'!E210</f>
        <v>0</v>
      </c>
      <c r="F210" s="8">
        <f>'fnd enro'!F210</f>
        <v>0</v>
      </c>
      <c r="G210" s="8">
        <f>'fnd enro'!G210</f>
        <v>2</v>
      </c>
      <c r="H210" s="8">
        <f>'fnd enro'!H210</f>
        <v>11</v>
      </c>
      <c r="I210" s="8">
        <f>'fnd enro'!I210</f>
        <v>10</v>
      </c>
      <c r="J210" s="8">
        <f>'fnd enro'!J210</f>
        <v>0</v>
      </c>
      <c r="K210" s="9">
        <f>'fnd enro'!K210</f>
        <v>0.92</v>
      </c>
      <c r="L210" s="8">
        <f>'fnd enro'!L210</f>
        <v>0</v>
      </c>
      <c r="M210" s="8">
        <f>'fnd enro'!M210</f>
        <v>0</v>
      </c>
      <c r="N210" s="8">
        <f>'fnd enro'!N210</f>
        <v>0</v>
      </c>
      <c r="O210" s="8">
        <f>'fnd enro'!O210</f>
        <v>0</v>
      </c>
      <c r="P210" s="8">
        <f>'fnd enro'!P210</f>
        <v>4</v>
      </c>
      <c r="Q210" s="8">
        <f>'fnd enro'!R210</f>
        <v>23</v>
      </c>
      <c r="R210" s="9">
        <f t="shared" si="42"/>
        <v>1</v>
      </c>
      <c r="S210" s="8">
        <f>VALUE('fnd enro'!Q210)</f>
        <v>4</v>
      </c>
      <c r="T210" s="1"/>
      <c r="U210" s="68">
        <f>(($D210*'fnd base rates'!C$7)
+($E210*'fnd base rates'!C$8)
+($F210*'fnd base rates'!C$9)
+($G210*'fnd base rates'!C$10)
+($H210*'fnd base rates'!C$11)
+($I210*'fnd base rates'!C$12)
+($J210*'fnd base rates'!C$13)
+($K210*'fnd base rates'!C$14)
+($M210*'fnd base rates'!C$16)
+($N210*'fnd base rates'!C$17)
+($O210*'fnd base rates'!C$18)
+($P210*VLOOKUP($S210+12,rate_basefnd,3)))
*$R210</f>
        <v>14064.2876</v>
      </c>
      <c r="V210" s="68">
        <f>(($D210*'fnd base rates'!D$7)
+($E210*'fnd base rates'!D$8)
+($F210*'fnd base rates'!D$9)
+($G210*'fnd base rates'!D$10)
+($H210*'fnd base rates'!D$11)
+($I210*'fnd base rates'!D$12)
+($J210*'fnd base rates'!D$13)
+($K210*'fnd base rates'!D$14)
+($M210*'fnd base rates'!D$16)
+($N210*'fnd base rates'!D$17)
+($O210*'fnd base rates'!D$18)
+($P210*VLOOKUP($S210+12,rate_basefnd,4)))
*$R210</f>
        <v>20810.099999999999</v>
      </c>
      <c r="W210" s="68">
        <f>(($D210*'fnd base rates'!E$7)
+($E210*'fnd base rates'!E$8)
+($F210*'fnd base rates'!E$9)
+($G210*'fnd base rates'!E$10)
+($H210*'fnd base rates'!E$11)
+($I210*'fnd base rates'!E$12)
+($J210*'fnd base rates'!E$13)
+($K210*'fnd base rates'!E$14)
+($M210*'fnd base rates'!E$16)
+($N210*'fnd base rates'!E$17)
+($O210*'fnd base rates'!E$18)
+($P210*VLOOKUP($S210+12,rate_basefnd,5)))
*$R210</f>
        <v>118246.56839999999</v>
      </c>
      <c r="X210" s="68">
        <f>(($D210*'fnd base rates'!F$7)
+($E210*'fnd base rates'!F$8)
+($F210*'fnd base rates'!F$9)
+($G210*'fnd base rates'!F$10)
+($H210*'fnd base rates'!F$11)
+($I210*'fnd base rates'!F$12)
+($J210*'fnd base rates'!F$13)
+($K210*'fnd base rates'!F$14)
+($M210*'fnd base rates'!F$16)
+($N210*'fnd base rates'!F$17)
+($O210*'fnd base rates'!F$18)
+($P210*VLOOKUP($S210+12,rate_basefnd,6)))
*$R210</f>
        <v>25074.534399999997</v>
      </c>
      <c r="Y210" s="68">
        <f>(($D210*'fnd base rates'!G$7)
+($E210*'fnd base rates'!G$8)
+($F210*'fnd base rates'!G$9)
+($G210*'fnd base rates'!G$10)
+($H210*'fnd base rates'!G$11)
+($I210*'fnd base rates'!G$12)
+($J210*'fnd base rates'!G$13)
+($K210*'fnd base rates'!G$14)
+($M210*'fnd base rates'!G$16)
+($N210*'fnd base rates'!G$17)
+($O210*'fnd base rates'!G$18)
+($P210*VLOOKUP($S210+12,rate_basefnd,7)))
*$R210</f>
        <v>4848.6592000000001</v>
      </c>
      <c r="Z210" s="68">
        <f>(($D210*'fnd base rates'!H$7)
+($E210*'fnd base rates'!H$8)
+($F210*'fnd base rates'!H$9)
+($G210*'fnd base rates'!H$10)
+($H210*'fnd base rates'!H$11)
+($I210*'fnd base rates'!H$12)
+($J210*'fnd base rates'!H$13)
+($K210*'fnd base rates'!H$14)
+($M210*'fnd base rates'!H$16)
+($N210*'fnd base rates'!H$17)
+($O210*'fnd base rates'!H$18)
+($P210*VLOOKUP($S210+12,rate_basefnd,8)))</f>
        <v>16843.152000000002</v>
      </c>
      <c r="AA210" s="68">
        <f>(($D210*'fnd base rates'!I$7)
+($E210*'fnd base rates'!I$8)
+($F210*'fnd base rates'!I$9)
+($G210*'fnd base rates'!I$10)
+($H210*'fnd base rates'!I$11)
+($I210*'fnd base rates'!I$12)
+($J210*'fnd base rates'!I$13)
+($K210*'fnd base rates'!I$14)
+($M210*'fnd base rates'!I$16)
+($N210*'fnd base rates'!I$17)
+($O210*'fnd base rates'!I$18)
+($P210*VLOOKUP($S210+12,rate_basefnd,9)))
*$R210</f>
        <v>11125.839999999998</v>
      </c>
      <c r="AB210" s="68">
        <f>(($D210*'fnd base rates'!J$7)
+($E210*'fnd base rates'!J$8)
+($F210*'fnd base rates'!J$9)
+($G210*'fnd base rates'!J$10)
+($H210*'fnd base rates'!J$11)
+($I210*'fnd base rates'!J$12)
+($J210*'fnd base rates'!J$13)
+($K210*'fnd base rates'!J$14)
+($M210*'fnd base rates'!J$16)
+($N210*'fnd base rates'!J$17)
+($O210*'fnd base rates'!J$18)
+($P210*VLOOKUP($S210+12,rate_basefnd,10)))
*$R210</f>
        <v>12386.9</v>
      </c>
      <c r="AC210" s="68">
        <f>(($D210*'fnd base rates'!K$7)
+($E210*'fnd base rates'!K$8)
+($F210*'fnd base rates'!K$9)
+($G210*'fnd base rates'!K$10)
+($H210*'fnd base rates'!K$11)
+($I210*'fnd base rates'!K$12)
+($J210*'fnd base rates'!K$13)
+($K210*'fnd base rates'!K$14)
+($M210*'fnd base rates'!K$16)
+($N210*'fnd base rates'!K$17)
+($O210*'fnd base rates'!K$18)
+($P210*VLOOKUP($S210+12,rate_basefnd,11)))
*$R210</f>
        <v>29741.487999999998</v>
      </c>
      <c r="AD210" s="68">
        <f>(($D210*'fnd base rates'!L$7)
+($E210*'fnd base rates'!L$8)
+($F210*'fnd base rates'!L$9)
+($G210*'fnd base rates'!L$10)
+($H210*'fnd base rates'!L$11)
+($I210*'fnd base rates'!L$12)
+($J210*'fnd base rates'!L$13)
+($K210*'fnd base rates'!L$14)
+($M210*'fnd base rates'!L$16)
+($N210*'fnd base rates'!L$17)
+($O210*'fnd base rates'!L$18)
+($P210*VLOOKUP($S210+12,rate_basefnd,12)))</f>
        <v>55263.132399999995</v>
      </c>
      <c r="AE210" s="68">
        <f>(($D210*'fnd base rates'!M$7)
+($E210*'fnd base rates'!M$8)
+($F210*'fnd base rates'!M$9)
+($G210*'fnd base rates'!M$10)
+($H210*'fnd base rates'!M$11)
+($I210*'fnd base rates'!M$12)
+($J210*'fnd base rates'!M$13)
+($K210*'fnd base rates'!M$14)
+($M210*'fnd base rates'!M$16)
+($N210*'fnd base rates'!M$17)
+($O210*'fnd base rates'!M$18)
+($P210*VLOOKUP($S210+12,rate_basefnd,13)))</f>
        <v>0</v>
      </c>
      <c r="AF210" s="3">
        <f t="shared" si="43"/>
        <v>308404.66200000001</v>
      </c>
      <c r="AH210" s="205">
        <f t="shared" si="44"/>
        <v>435301295</v>
      </c>
      <c r="AI210" s="3" t="str">
        <f t="shared" si="48"/>
        <v>435</v>
      </c>
      <c r="AJ210" s="1" t="str">
        <f t="shared" si="49"/>
        <v>301</v>
      </c>
      <c r="AK210" s="1" t="str">
        <f t="shared" si="50"/>
        <v>295</v>
      </c>
      <c r="AL210" s="3">
        <f t="shared" si="45"/>
        <v>1</v>
      </c>
      <c r="AM210" s="3">
        <f t="shared" si="41"/>
        <v>23</v>
      </c>
      <c r="AN210" s="3">
        <f t="shared" si="51"/>
        <v>308404.66200000001</v>
      </c>
      <c r="AO210" s="3">
        <f t="shared" si="52"/>
        <v>13409</v>
      </c>
      <c r="AP210" s="3">
        <f t="shared" si="46"/>
        <v>-4419</v>
      </c>
      <c r="AQ210" s="3">
        <v>17828</v>
      </c>
      <c r="AS210" s="68"/>
      <c r="AT210" s="68"/>
      <c r="AX210" s="4">
        <f t="shared" si="53"/>
        <v>0</v>
      </c>
      <c r="AZ210" s="4">
        <f t="shared" si="54"/>
        <v>0</v>
      </c>
      <c r="BB210" s="4"/>
    </row>
    <row r="211" spans="1:54" s="3" customFormat="1">
      <c r="A211" s="205" t="str">
        <f t="shared" si="47"/>
        <v>435</v>
      </c>
      <c r="B211" s="1">
        <v>435301301</v>
      </c>
      <c r="C211" s="7" t="s">
        <v>45</v>
      </c>
      <c r="D211" s="8">
        <f>'fnd enro'!D211</f>
        <v>0</v>
      </c>
      <c r="E211" s="8">
        <f>'fnd enro'!E211</f>
        <v>0</v>
      </c>
      <c r="F211" s="8">
        <f>'fnd enro'!F211</f>
        <v>0</v>
      </c>
      <c r="G211" s="8">
        <f>'fnd enro'!G211</f>
        <v>4</v>
      </c>
      <c r="H211" s="8">
        <f>'fnd enro'!H211</f>
        <v>34</v>
      </c>
      <c r="I211" s="8">
        <f>'fnd enro'!I211</f>
        <v>34</v>
      </c>
      <c r="J211" s="8">
        <f>'fnd enro'!J211</f>
        <v>0</v>
      </c>
      <c r="K211" s="9">
        <f>'fnd enro'!K211</f>
        <v>2.88</v>
      </c>
      <c r="L211" s="8">
        <f>'fnd enro'!L211</f>
        <v>0</v>
      </c>
      <c r="M211" s="8">
        <f>'fnd enro'!M211</f>
        <v>0</v>
      </c>
      <c r="N211" s="8">
        <f>'fnd enro'!N211</f>
        <v>1</v>
      </c>
      <c r="O211" s="8">
        <f>'fnd enro'!O211</f>
        <v>0</v>
      </c>
      <c r="P211" s="8">
        <f>'fnd enro'!P211</f>
        <v>21</v>
      </c>
      <c r="Q211" s="8">
        <f>'fnd enro'!R211</f>
        <v>72</v>
      </c>
      <c r="R211" s="9">
        <f t="shared" si="42"/>
        <v>1</v>
      </c>
      <c r="S211" s="8">
        <f>VALUE('fnd enro'!Q211)</f>
        <v>5</v>
      </c>
      <c r="T211" s="1"/>
      <c r="U211" s="68">
        <f>(($D211*'fnd base rates'!C$7)
+($E211*'fnd base rates'!C$8)
+($F211*'fnd base rates'!C$9)
+($G211*'fnd base rates'!C$10)
+($H211*'fnd base rates'!C$11)
+($I211*'fnd base rates'!C$12)
+($J211*'fnd base rates'!C$13)
+($K211*'fnd base rates'!C$14)
+($M211*'fnd base rates'!C$16)
+($N211*'fnd base rates'!C$17)
+($O211*'fnd base rates'!C$18)
+($P211*VLOOKUP($S211+12,rate_basefnd,3)))
*$R211</f>
        <v>44808.246399999996</v>
      </c>
      <c r="V211" s="68">
        <f>(($D211*'fnd base rates'!D$7)
+($E211*'fnd base rates'!D$8)
+($F211*'fnd base rates'!D$9)
+($G211*'fnd base rates'!D$10)
+($H211*'fnd base rates'!D$11)
+($I211*'fnd base rates'!D$12)
+($J211*'fnd base rates'!D$13)
+($K211*'fnd base rates'!D$14)
+($M211*'fnd base rates'!D$16)
+($N211*'fnd base rates'!D$17)
+($O211*'fnd base rates'!D$18)
+($P211*VLOOKUP($S211+12,rate_basefnd,4)))
*$R211</f>
        <v>68459.259999999995</v>
      </c>
      <c r="W211" s="68">
        <f>(($D211*'fnd base rates'!E$7)
+($E211*'fnd base rates'!E$8)
+($F211*'fnd base rates'!E$9)
+($G211*'fnd base rates'!E$10)
+($H211*'fnd base rates'!E$11)
+($I211*'fnd base rates'!E$12)
+($J211*'fnd base rates'!E$13)
+($K211*'fnd base rates'!E$14)
+($M211*'fnd base rates'!E$16)
+($N211*'fnd base rates'!E$17)
+($O211*'fnd base rates'!E$18)
+($P211*VLOOKUP($S211+12,rate_basefnd,5)))
*$R211</f>
        <v>405184.47759999993</v>
      </c>
      <c r="X211" s="68">
        <f>(($D211*'fnd base rates'!F$7)
+($E211*'fnd base rates'!F$8)
+($F211*'fnd base rates'!F$9)
+($G211*'fnd base rates'!F$10)
+($H211*'fnd base rates'!F$11)
+($I211*'fnd base rates'!F$12)
+($J211*'fnd base rates'!F$13)
+($K211*'fnd base rates'!F$14)
+($M211*'fnd base rates'!F$16)
+($N211*'fnd base rates'!F$17)
+($O211*'fnd base rates'!F$18)
+($P211*VLOOKUP($S211+12,rate_basefnd,6)))
*$R211</f>
        <v>77763.711599999995</v>
      </c>
      <c r="Y211" s="68">
        <f>(($D211*'fnd base rates'!G$7)
+($E211*'fnd base rates'!G$8)
+($F211*'fnd base rates'!G$9)
+($G211*'fnd base rates'!G$10)
+($H211*'fnd base rates'!G$11)
+($I211*'fnd base rates'!G$12)
+($J211*'fnd base rates'!G$13)
+($K211*'fnd base rates'!G$14)
+($M211*'fnd base rates'!G$16)
+($N211*'fnd base rates'!G$17)
+($O211*'fnd base rates'!G$18)
+($P211*VLOOKUP($S211+12,rate_basefnd,7)))
*$R211</f>
        <v>16721.468799999999</v>
      </c>
      <c r="Z211" s="68">
        <f>(($D211*'fnd base rates'!H$7)
+($E211*'fnd base rates'!H$8)
+($F211*'fnd base rates'!H$9)
+($G211*'fnd base rates'!H$10)
+($H211*'fnd base rates'!H$11)
+($I211*'fnd base rates'!H$12)
+($J211*'fnd base rates'!H$13)
+($K211*'fnd base rates'!H$14)
+($M211*'fnd base rates'!H$16)
+($N211*'fnd base rates'!H$17)
+($O211*'fnd base rates'!H$18)
+($P211*VLOOKUP($S211+12,rate_basefnd,8)))</f>
        <v>54023.288000000008</v>
      </c>
      <c r="AA211" s="68">
        <f>(($D211*'fnd base rates'!I$7)
+($E211*'fnd base rates'!I$8)
+($F211*'fnd base rates'!I$9)
+($G211*'fnd base rates'!I$10)
+($H211*'fnd base rates'!I$11)
+($I211*'fnd base rates'!I$12)
+($J211*'fnd base rates'!I$13)
+($K211*'fnd base rates'!I$14)
+($M211*'fnd base rates'!I$16)
+($N211*'fnd base rates'!I$17)
+($O211*'fnd base rates'!I$18)
+($P211*VLOOKUP($S211+12,rate_basefnd,9)))
*$R211</f>
        <v>36198.79</v>
      </c>
      <c r="AB211" s="68">
        <f>(($D211*'fnd base rates'!J$7)
+($E211*'fnd base rates'!J$8)
+($F211*'fnd base rates'!J$9)
+($G211*'fnd base rates'!J$10)
+($H211*'fnd base rates'!J$11)
+($I211*'fnd base rates'!J$12)
+($J211*'fnd base rates'!J$13)
+($K211*'fnd base rates'!J$14)
+($M211*'fnd base rates'!J$16)
+($N211*'fnd base rates'!J$17)
+($O211*'fnd base rates'!J$18)
+($P211*VLOOKUP($S211+12,rate_basefnd,10)))
*$R211</f>
        <v>46366.34</v>
      </c>
      <c r="AC211" s="68">
        <f>(($D211*'fnd base rates'!K$7)
+($E211*'fnd base rates'!K$8)
+($F211*'fnd base rates'!K$9)
+($G211*'fnd base rates'!K$10)
+($H211*'fnd base rates'!K$11)
+($I211*'fnd base rates'!K$12)
+($J211*'fnd base rates'!K$13)
+($K211*'fnd base rates'!K$14)
+($M211*'fnd base rates'!K$16)
+($N211*'fnd base rates'!K$17)
+($O211*'fnd base rates'!K$18)
+($P211*VLOOKUP($S211+12,rate_basefnd,11)))
*$R211</f>
        <v>93601.012000000002</v>
      </c>
      <c r="AD211" s="68">
        <f>(($D211*'fnd base rates'!L$7)
+($E211*'fnd base rates'!L$8)
+($F211*'fnd base rates'!L$9)
+($G211*'fnd base rates'!L$10)
+($H211*'fnd base rates'!L$11)
+($I211*'fnd base rates'!L$12)
+($J211*'fnd base rates'!L$13)
+($K211*'fnd base rates'!L$14)
+($M211*'fnd base rates'!L$16)
+($N211*'fnd base rates'!L$17)
+($O211*'fnd base rates'!L$18)
+($P211*VLOOKUP($S211+12,rate_basefnd,12)))</f>
        <v>178734.93360000002</v>
      </c>
      <c r="AE211" s="68">
        <f>(($D211*'fnd base rates'!M$7)
+($E211*'fnd base rates'!M$8)
+($F211*'fnd base rates'!M$9)
+($G211*'fnd base rates'!M$10)
+($H211*'fnd base rates'!M$11)
+($I211*'fnd base rates'!M$12)
+($J211*'fnd base rates'!M$13)
+($K211*'fnd base rates'!M$14)
+($M211*'fnd base rates'!M$16)
+($N211*'fnd base rates'!M$17)
+($O211*'fnd base rates'!M$18)
+($P211*VLOOKUP($S211+12,rate_basefnd,13)))</f>
        <v>0</v>
      </c>
      <c r="AF211" s="3">
        <f t="shared" si="43"/>
        <v>1021861.528</v>
      </c>
      <c r="AH211" s="205">
        <f t="shared" si="44"/>
        <v>435301301</v>
      </c>
      <c r="AI211" s="3" t="str">
        <f t="shared" si="48"/>
        <v>435</v>
      </c>
      <c r="AJ211" s="1" t="str">
        <f t="shared" si="49"/>
        <v>301</v>
      </c>
      <c r="AK211" s="1" t="str">
        <f t="shared" si="50"/>
        <v>301</v>
      </c>
      <c r="AL211" s="3">
        <f t="shared" si="45"/>
        <v>1</v>
      </c>
      <c r="AM211" s="3">
        <f t="shared" si="41"/>
        <v>72</v>
      </c>
      <c r="AN211" s="3">
        <f t="shared" si="51"/>
        <v>1021861.528</v>
      </c>
      <c r="AO211" s="3">
        <f t="shared" si="52"/>
        <v>14193</v>
      </c>
      <c r="AP211" s="3">
        <f t="shared" si="46"/>
        <v>1251</v>
      </c>
      <c r="AQ211" s="3">
        <v>12942</v>
      </c>
      <c r="AS211" s="68"/>
      <c r="AT211" s="68"/>
      <c r="AX211" s="4">
        <f t="shared" si="53"/>
        <v>0</v>
      </c>
      <c r="AZ211" s="4">
        <f t="shared" si="54"/>
        <v>0</v>
      </c>
      <c r="BB211" s="4"/>
    </row>
    <row r="212" spans="1:54" s="3" customFormat="1">
      <c r="A212" s="205" t="str">
        <f t="shared" si="47"/>
        <v>435</v>
      </c>
      <c r="B212" s="1">
        <v>435301326</v>
      </c>
      <c r="C212" s="7" t="s">
        <v>45</v>
      </c>
      <c r="D212" s="8">
        <f>'fnd enro'!D212</f>
        <v>0</v>
      </c>
      <c r="E212" s="8">
        <f>'fnd enro'!E212</f>
        <v>0</v>
      </c>
      <c r="F212" s="8">
        <f>'fnd enro'!F212</f>
        <v>0</v>
      </c>
      <c r="G212" s="8">
        <f>'fnd enro'!G212</f>
        <v>0</v>
      </c>
      <c r="H212" s="8">
        <f>'fnd enro'!H212</f>
        <v>3</v>
      </c>
      <c r="I212" s="8">
        <f>'fnd enro'!I212</f>
        <v>2</v>
      </c>
      <c r="J212" s="8">
        <f>'fnd enro'!J212</f>
        <v>0</v>
      </c>
      <c r="K212" s="9">
        <f>'fnd enro'!K212</f>
        <v>0.2</v>
      </c>
      <c r="L212" s="8">
        <f>'fnd enro'!L212</f>
        <v>0</v>
      </c>
      <c r="M212" s="8">
        <f>'fnd enro'!M212</f>
        <v>0</v>
      </c>
      <c r="N212" s="8">
        <f>'fnd enro'!N212</f>
        <v>0</v>
      </c>
      <c r="O212" s="8">
        <f>'fnd enro'!O212</f>
        <v>0</v>
      </c>
      <c r="P212" s="8">
        <f>'fnd enro'!P212</f>
        <v>1</v>
      </c>
      <c r="Q212" s="8">
        <f>'fnd enro'!R212</f>
        <v>5</v>
      </c>
      <c r="R212" s="9">
        <f t="shared" si="42"/>
        <v>1</v>
      </c>
      <c r="S212" s="8">
        <f>VALUE('fnd enro'!Q212)</f>
        <v>2</v>
      </c>
      <c r="T212" s="1"/>
      <c r="U212" s="68">
        <f>(($D212*'fnd base rates'!C$7)
+($E212*'fnd base rates'!C$8)
+($F212*'fnd base rates'!C$9)
+($G212*'fnd base rates'!C$10)
+($H212*'fnd base rates'!C$11)
+($I212*'fnd base rates'!C$12)
+($J212*'fnd base rates'!C$13)
+($K212*'fnd base rates'!C$14)
+($M212*'fnd base rates'!C$16)
+($N212*'fnd base rates'!C$17)
+($O212*'fnd base rates'!C$18)
+($P212*VLOOKUP($S212+12,rate_basefnd,3)))
*$R212</f>
        <v>3059.1660000000002</v>
      </c>
      <c r="V212" s="68">
        <f>(($D212*'fnd base rates'!D$7)
+($E212*'fnd base rates'!D$8)
+($F212*'fnd base rates'!D$9)
+($G212*'fnd base rates'!D$10)
+($H212*'fnd base rates'!D$11)
+($I212*'fnd base rates'!D$12)
+($J212*'fnd base rates'!D$13)
+($K212*'fnd base rates'!D$14)
+($M212*'fnd base rates'!D$16)
+($N212*'fnd base rates'!D$17)
+($O212*'fnd base rates'!D$18)
+($P212*VLOOKUP($S212+12,rate_basefnd,4)))
*$R212</f>
        <v>4532.0500000000011</v>
      </c>
      <c r="W212" s="68">
        <f>(($D212*'fnd base rates'!E$7)
+($E212*'fnd base rates'!E$8)
+($F212*'fnd base rates'!E$9)
+($G212*'fnd base rates'!E$10)
+($H212*'fnd base rates'!E$11)
+($I212*'fnd base rates'!E$12)
+($J212*'fnd base rates'!E$13)
+($K212*'fnd base rates'!E$14)
+($M212*'fnd base rates'!E$16)
+($N212*'fnd base rates'!E$17)
+($O212*'fnd base rates'!E$18)
+($P212*VLOOKUP($S212+12,rate_basefnd,5)))
*$R212</f>
        <v>25301.663999999997</v>
      </c>
      <c r="X212" s="68">
        <f>(($D212*'fnd base rates'!F$7)
+($E212*'fnd base rates'!F$8)
+($F212*'fnd base rates'!F$9)
+($G212*'fnd base rates'!F$10)
+($H212*'fnd base rates'!F$11)
+($I212*'fnd base rates'!F$12)
+($J212*'fnd base rates'!F$13)
+($K212*'fnd base rates'!F$14)
+($M212*'fnd base rates'!F$16)
+($N212*'fnd base rates'!F$17)
+($O212*'fnd base rates'!F$18)
+($P212*VLOOKUP($S212+12,rate_basefnd,6)))
*$R212</f>
        <v>5350.3440000000001</v>
      </c>
      <c r="Y212" s="68">
        <f>(($D212*'fnd base rates'!G$7)
+($E212*'fnd base rates'!G$8)
+($F212*'fnd base rates'!G$9)
+($G212*'fnd base rates'!G$10)
+($H212*'fnd base rates'!G$11)
+($I212*'fnd base rates'!G$12)
+($J212*'fnd base rates'!G$13)
+($K212*'fnd base rates'!G$14)
+($M212*'fnd base rates'!G$16)
+($N212*'fnd base rates'!G$17)
+($O212*'fnd base rates'!G$18)
+($P212*VLOOKUP($S212+12,rate_basefnd,7)))
*$R212</f>
        <v>1064.4019999999998</v>
      </c>
      <c r="Z212" s="68">
        <f>(($D212*'fnd base rates'!H$7)
+($E212*'fnd base rates'!H$8)
+($F212*'fnd base rates'!H$9)
+($G212*'fnd base rates'!H$10)
+($H212*'fnd base rates'!H$11)
+($I212*'fnd base rates'!H$12)
+($J212*'fnd base rates'!H$13)
+($K212*'fnd base rates'!H$14)
+($M212*'fnd base rates'!H$16)
+($N212*'fnd base rates'!H$17)
+($O212*'fnd base rates'!H$18)
+($P212*VLOOKUP($S212+12,rate_basefnd,8)))</f>
        <v>3603.3799999999997</v>
      </c>
      <c r="AA212" s="68">
        <f>(($D212*'fnd base rates'!I$7)
+($E212*'fnd base rates'!I$8)
+($F212*'fnd base rates'!I$9)
+($G212*'fnd base rates'!I$10)
+($H212*'fnd base rates'!I$11)
+($I212*'fnd base rates'!I$12)
+($J212*'fnd base rates'!I$13)
+($K212*'fnd base rates'!I$14)
+($M212*'fnd base rates'!I$16)
+($N212*'fnd base rates'!I$17)
+($O212*'fnd base rates'!I$18)
+($P212*VLOOKUP($S212+12,rate_basefnd,9)))
*$R212</f>
        <v>2418.5</v>
      </c>
      <c r="AB212" s="68">
        <f>(($D212*'fnd base rates'!J$7)
+($E212*'fnd base rates'!J$8)
+($F212*'fnd base rates'!J$9)
+($G212*'fnd base rates'!J$10)
+($H212*'fnd base rates'!J$11)
+($I212*'fnd base rates'!J$12)
+($J212*'fnd base rates'!J$13)
+($K212*'fnd base rates'!J$14)
+($M212*'fnd base rates'!J$16)
+($N212*'fnd base rates'!J$17)
+($O212*'fnd base rates'!J$18)
+($P212*VLOOKUP($S212+12,rate_basefnd,10)))
*$R212</f>
        <v>2693.3199999999997</v>
      </c>
      <c r="AC212" s="68">
        <f>(($D212*'fnd base rates'!K$7)
+($E212*'fnd base rates'!K$8)
+($F212*'fnd base rates'!K$9)
+($G212*'fnd base rates'!K$10)
+($H212*'fnd base rates'!K$11)
+($I212*'fnd base rates'!K$12)
+($J212*'fnd base rates'!K$13)
+($K212*'fnd base rates'!K$14)
+($M212*'fnd base rates'!K$16)
+($N212*'fnd base rates'!K$17)
+($O212*'fnd base rates'!K$18)
+($P212*VLOOKUP($S212+12,rate_basefnd,11)))
*$R212</f>
        <v>6511.26</v>
      </c>
      <c r="AD212" s="68">
        <f>(($D212*'fnd base rates'!L$7)
+($E212*'fnd base rates'!L$8)
+($F212*'fnd base rates'!L$9)
+($G212*'fnd base rates'!L$10)
+($H212*'fnd base rates'!L$11)
+($I212*'fnd base rates'!L$12)
+($J212*'fnd base rates'!L$13)
+($K212*'fnd base rates'!L$14)
+($M212*'fnd base rates'!L$16)
+($N212*'fnd base rates'!L$17)
+($O212*'fnd base rates'!L$18)
+($P212*VLOOKUP($S212+12,rate_basefnd,12)))</f>
        <v>12146.554</v>
      </c>
      <c r="AE212" s="68">
        <f>(($D212*'fnd base rates'!M$7)
+($E212*'fnd base rates'!M$8)
+($F212*'fnd base rates'!M$9)
+($G212*'fnd base rates'!M$10)
+($H212*'fnd base rates'!M$11)
+($I212*'fnd base rates'!M$12)
+($J212*'fnd base rates'!M$13)
+($K212*'fnd base rates'!M$14)
+($M212*'fnd base rates'!M$16)
+($N212*'fnd base rates'!M$17)
+($O212*'fnd base rates'!M$18)
+($P212*VLOOKUP($S212+12,rate_basefnd,13)))</f>
        <v>0</v>
      </c>
      <c r="AF212" s="3">
        <f t="shared" si="43"/>
        <v>66680.639999999999</v>
      </c>
      <c r="AH212" s="205">
        <f t="shared" si="44"/>
        <v>435301326</v>
      </c>
      <c r="AI212" s="3" t="str">
        <f t="shared" si="48"/>
        <v>435</v>
      </c>
      <c r="AJ212" s="1" t="str">
        <f t="shared" si="49"/>
        <v>301</v>
      </c>
      <c r="AK212" s="1" t="str">
        <f t="shared" si="50"/>
        <v>326</v>
      </c>
      <c r="AL212" s="3">
        <f t="shared" si="45"/>
        <v>1</v>
      </c>
      <c r="AM212" s="3">
        <f t="shared" si="41"/>
        <v>5</v>
      </c>
      <c r="AN212" s="3">
        <f t="shared" si="51"/>
        <v>66680.639999999999</v>
      </c>
      <c r="AO212" s="3">
        <f t="shared" si="52"/>
        <v>13336</v>
      </c>
      <c r="AP212" s="3">
        <f t="shared" si="46"/>
        <v>2672</v>
      </c>
      <c r="AQ212" s="3">
        <v>10664</v>
      </c>
      <c r="AS212" s="68"/>
      <c r="AT212" s="68"/>
      <c r="AX212" s="4">
        <f t="shared" si="53"/>
        <v>0</v>
      </c>
      <c r="AZ212" s="4">
        <f t="shared" si="54"/>
        <v>0</v>
      </c>
      <c r="BB212" s="4"/>
    </row>
    <row r="213" spans="1:54" s="3" customFormat="1">
      <c r="A213" s="205" t="str">
        <f t="shared" si="47"/>
        <v>435</v>
      </c>
      <c r="B213" s="1">
        <v>435301673</v>
      </c>
      <c r="C213" s="7" t="s">
        <v>45</v>
      </c>
      <c r="D213" s="8">
        <f>'fnd enro'!D213</f>
        <v>0</v>
      </c>
      <c r="E213" s="8">
        <f>'fnd enro'!E213</f>
        <v>0</v>
      </c>
      <c r="F213" s="8">
        <f>'fnd enro'!F213</f>
        <v>0</v>
      </c>
      <c r="G213" s="8">
        <f>'fnd enro'!G213</f>
        <v>0</v>
      </c>
      <c r="H213" s="8">
        <f>'fnd enro'!H213</f>
        <v>5</v>
      </c>
      <c r="I213" s="8">
        <f>'fnd enro'!I213</f>
        <v>8</v>
      </c>
      <c r="J213" s="8">
        <f>'fnd enro'!J213</f>
        <v>0</v>
      </c>
      <c r="K213" s="9">
        <f>'fnd enro'!K213</f>
        <v>0.52</v>
      </c>
      <c r="L213" s="8">
        <f>'fnd enro'!L213</f>
        <v>0</v>
      </c>
      <c r="M213" s="8">
        <f>'fnd enro'!M213</f>
        <v>0</v>
      </c>
      <c r="N213" s="8">
        <f>'fnd enro'!N213</f>
        <v>0</v>
      </c>
      <c r="O213" s="8">
        <f>'fnd enro'!O213</f>
        <v>0</v>
      </c>
      <c r="P213" s="8">
        <f>'fnd enro'!P213</f>
        <v>4</v>
      </c>
      <c r="Q213" s="8">
        <f>'fnd enro'!R213</f>
        <v>13</v>
      </c>
      <c r="R213" s="9">
        <f t="shared" si="42"/>
        <v>1</v>
      </c>
      <c r="S213" s="8">
        <f>VALUE('fnd enro'!Q213)</f>
        <v>3</v>
      </c>
      <c r="T213" s="1"/>
      <c r="U213" s="68">
        <f>(($D213*'fnd base rates'!C$7)
+($E213*'fnd base rates'!C$8)
+($F213*'fnd base rates'!C$9)
+($G213*'fnd base rates'!C$10)
+($H213*'fnd base rates'!C$11)
+($I213*'fnd base rates'!C$12)
+($J213*'fnd base rates'!C$13)
+($K213*'fnd base rates'!C$14)
+($M213*'fnd base rates'!C$16)
+($N213*'fnd base rates'!C$17)
+($O213*'fnd base rates'!C$18)
+($P213*VLOOKUP($S213+12,rate_basefnd,3)))
*$R213</f>
        <v>8053.3556000000008</v>
      </c>
      <c r="V213" s="68">
        <f>(($D213*'fnd base rates'!D$7)
+($E213*'fnd base rates'!D$8)
+($F213*'fnd base rates'!D$9)
+($G213*'fnd base rates'!D$10)
+($H213*'fnd base rates'!D$11)
+($I213*'fnd base rates'!D$12)
+($J213*'fnd base rates'!D$13)
+($K213*'fnd base rates'!D$14)
+($M213*'fnd base rates'!D$16)
+($N213*'fnd base rates'!D$17)
+($O213*'fnd base rates'!D$18)
+($P213*VLOOKUP($S213+12,rate_basefnd,4)))
*$R213</f>
        <v>12254.9</v>
      </c>
      <c r="W213" s="68">
        <f>(($D213*'fnd base rates'!E$7)
+($E213*'fnd base rates'!E$8)
+($F213*'fnd base rates'!E$9)
+($G213*'fnd base rates'!E$10)
+($H213*'fnd base rates'!E$11)
+($I213*'fnd base rates'!E$12)
+($J213*'fnd base rates'!E$13)
+($K213*'fnd base rates'!E$14)
+($M213*'fnd base rates'!E$16)
+($N213*'fnd base rates'!E$17)
+($O213*'fnd base rates'!E$18)
+($P213*VLOOKUP($S213+12,rate_basefnd,5)))
*$R213</f>
        <v>74899.86039999999</v>
      </c>
      <c r="X213" s="68">
        <f>(($D213*'fnd base rates'!F$7)
+($E213*'fnd base rates'!F$8)
+($F213*'fnd base rates'!F$9)
+($G213*'fnd base rates'!F$10)
+($H213*'fnd base rates'!F$11)
+($I213*'fnd base rates'!F$12)
+($J213*'fnd base rates'!F$13)
+($K213*'fnd base rates'!F$14)
+($M213*'fnd base rates'!F$16)
+($N213*'fnd base rates'!F$17)
+($O213*'fnd base rates'!F$18)
+($P213*VLOOKUP($S213+12,rate_basefnd,6)))
*$R213</f>
        <v>13573.886399999999</v>
      </c>
      <c r="Y213" s="68">
        <f>(($D213*'fnd base rates'!G$7)
+($E213*'fnd base rates'!G$8)
+($F213*'fnd base rates'!G$9)
+($G213*'fnd base rates'!G$10)
+($H213*'fnd base rates'!G$11)
+($I213*'fnd base rates'!G$12)
+($J213*'fnd base rates'!G$13)
+($K213*'fnd base rates'!G$14)
+($M213*'fnd base rates'!G$16)
+($N213*'fnd base rates'!G$17)
+($O213*'fnd base rates'!G$18)
+($P213*VLOOKUP($S213+12,rate_basefnd,7)))
*$R213</f>
        <v>2976.5951999999997</v>
      </c>
      <c r="Z213" s="68">
        <f>(($D213*'fnd base rates'!H$7)
+($E213*'fnd base rates'!H$8)
+($F213*'fnd base rates'!H$9)
+($G213*'fnd base rates'!H$10)
+($H213*'fnd base rates'!H$11)
+($I213*'fnd base rates'!H$12)
+($J213*'fnd base rates'!H$13)
+($K213*'fnd base rates'!H$14)
+($M213*'fnd base rates'!H$16)
+($N213*'fnd base rates'!H$17)
+($O213*'fnd base rates'!H$18)
+($P213*VLOOKUP($S213+12,rate_basefnd,8)))</f>
        <v>10349.312</v>
      </c>
      <c r="AA213" s="68">
        <f>(($D213*'fnd base rates'!I$7)
+($E213*'fnd base rates'!I$8)
+($F213*'fnd base rates'!I$9)
+($G213*'fnd base rates'!I$10)
+($H213*'fnd base rates'!I$11)
+($I213*'fnd base rates'!I$12)
+($J213*'fnd base rates'!I$13)
+($K213*'fnd base rates'!I$14)
+($M213*'fnd base rates'!I$16)
+($N213*'fnd base rates'!I$17)
+($O213*'fnd base rates'!I$18)
+($P213*VLOOKUP($S213+12,rate_basefnd,9)))
*$R213</f>
        <v>6528.72</v>
      </c>
      <c r="AB213" s="68">
        <f>(($D213*'fnd base rates'!J$7)
+($E213*'fnd base rates'!J$8)
+($F213*'fnd base rates'!J$9)
+($G213*'fnd base rates'!J$10)
+($H213*'fnd base rates'!J$11)
+($I213*'fnd base rates'!J$12)
+($J213*'fnd base rates'!J$13)
+($K213*'fnd base rates'!J$14)
+($M213*'fnd base rates'!J$16)
+($N213*'fnd base rates'!J$17)
+($O213*'fnd base rates'!J$18)
+($P213*VLOOKUP($S213+12,rate_basefnd,10)))
*$R213</f>
        <v>8980.5400000000009</v>
      </c>
      <c r="AC213" s="68">
        <f>(($D213*'fnd base rates'!K$7)
+($E213*'fnd base rates'!K$8)
+($F213*'fnd base rates'!K$9)
+($G213*'fnd base rates'!K$10)
+($H213*'fnd base rates'!K$11)
+($I213*'fnd base rates'!K$12)
+($J213*'fnd base rates'!K$13)
+($K213*'fnd base rates'!K$14)
+($M213*'fnd base rates'!K$16)
+($N213*'fnd base rates'!K$17)
+($O213*'fnd base rates'!K$18)
+($P213*VLOOKUP($S213+12,rate_basefnd,11)))
*$R213</f>
        <v>16829.567999999999</v>
      </c>
      <c r="AD213" s="68">
        <f>(($D213*'fnd base rates'!L$7)
+($E213*'fnd base rates'!L$8)
+($F213*'fnd base rates'!L$9)
+($G213*'fnd base rates'!L$10)
+($H213*'fnd base rates'!L$11)
+($I213*'fnd base rates'!L$12)
+($J213*'fnd base rates'!L$13)
+($K213*'fnd base rates'!L$14)
+($M213*'fnd base rates'!L$16)
+($N213*'fnd base rates'!L$17)
+($O213*'fnd base rates'!L$18)
+($P213*VLOOKUP($S213+12,rate_basefnd,12)))</f>
        <v>31709.844399999998</v>
      </c>
      <c r="AE213" s="68">
        <f>(($D213*'fnd base rates'!M$7)
+($E213*'fnd base rates'!M$8)
+($F213*'fnd base rates'!M$9)
+($G213*'fnd base rates'!M$10)
+($H213*'fnd base rates'!M$11)
+($I213*'fnd base rates'!M$12)
+($J213*'fnd base rates'!M$13)
+($K213*'fnd base rates'!M$14)
+($M213*'fnd base rates'!M$16)
+($N213*'fnd base rates'!M$17)
+($O213*'fnd base rates'!M$18)
+($P213*VLOOKUP($S213+12,rate_basefnd,13)))</f>
        <v>0</v>
      </c>
      <c r="AF213" s="3">
        <f t="shared" si="43"/>
        <v>186156.58199999999</v>
      </c>
      <c r="AH213" s="205">
        <f t="shared" si="44"/>
        <v>435301673</v>
      </c>
      <c r="AI213" s="3" t="str">
        <f t="shared" si="48"/>
        <v>435</v>
      </c>
      <c r="AJ213" s="1" t="str">
        <f t="shared" si="49"/>
        <v>301</v>
      </c>
      <c r="AK213" s="1" t="str">
        <f t="shared" si="50"/>
        <v>673</v>
      </c>
      <c r="AL213" s="3">
        <f t="shared" si="45"/>
        <v>1</v>
      </c>
      <c r="AM213" s="3">
        <f t="shared" si="41"/>
        <v>13</v>
      </c>
      <c r="AN213" s="3">
        <f t="shared" si="51"/>
        <v>186156.58199999999</v>
      </c>
      <c r="AO213" s="3">
        <f t="shared" si="52"/>
        <v>14320</v>
      </c>
      <c r="AP213" s="3">
        <f t="shared" si="46"/>
        <v>-438</v>
      </c>
      <c r="AQ213" s="3">
        <v>14758</v>
      </c>
      <c r="AS213" s="68"/>
      <c r="AT213" s="68"/>
      <c r="AX213" s="4">
        <f t="shared" si="53"/>
        <v>0</v>
      </c>
      <c r="AZ213" s="4">
        <f t="shared" si="54"/>
        <v>0</v>
      </c>
      <c r="BB213" s="4"/>
    </row>
    <row r="214" spans="1:54" s="3" customFormat="1">
      <c r="A214" s="205" t="str">
        <f t="shared" si="47"/>
        <v>435</v>
      </c>
      <c r="B214" s="1">
        <v>435301735</v>
      </c>
      <c r="C214" s="7" t="s">
        <v>45</v>
      </c>
      <c r="D214" s="8">
        <f>'fnd enro'!D214</f>
        <v>0</v>
      </c>
      <c r="E214" s="8">
        <f>'fnd enro'!E214</f>
        <v>0</v>
      </c>
      <c r="F214" s="8">
        <f>'fnd enro'!F214</f>
        <v>0</v>
      </c>
      <c r="G214" s="8">
        <f>'fnd enro'!G214</f>
        <v>0</v>
      </c>
      <c r="H214" s="8">
        <f>'fnd enro'!H214</f>
        <v>1</v>
      </c>
      <c r="I214" s="8">
        <f>'fnd enro'!I214</f>
        <v>3</v>
      </c>
      <c r="J214" s="8">
        <f>'fnd enro'!J214</f>
        <v>0</v>
      </c>
      <c r="K214" s="9">
        <f>'fnd enro'!K214</f>
        <v>0.16</v>
      </c>
      <c r="L214" s="8">
        <f>'fnd enro'!L214</f>
        <v>0</v>
      </c>
      <c r="M214" s="8">
        <f>'fnd enro'!M214</f>
        <v>0</v>
      </c>
      <c r="N214" s="8">
        <f>'fnd enro'!N214</f>
        <v>0</v>
      </c>
      <c r="O214" s="8">
        <f>'fnd enro'!O214</f>
        <v>0</v>
      </c>
      <c r="P214" s="8">
        <f>'fnd enro'!P214</f>
        <v>1</v>
      </c>
      <c r="Q214" s="8">
        <f>'fnd enro'!R214</f>
        <v>4</v>
      </c>
      <c r="R214" s="9">
        <f t="shared" si="42"/>
        <v>1</v>
      </c>
      <c r="S214" s="8">
        <f>VALUE('fnd enro'!Q214)</f>
        <v>6</v>
      </c>
      <c r="T214" s="1"/>
      <c r="U214" s="68">
        <f>(($D214*'fnd base rates'!C$7)
+($E214*'fnd base rates'!C$8)
+($F214*'fnd base rates'!C$9)
+($G214*'fnd base rates'!C$10)
+($H214*'fnd base rates'!C$11)
+($I214*'fnd base rates'!C$12)
+($J214*'fnd base rates'!C$13)
+($K214*'fnd base rates'!C$14)
+($M214*'fnd base rates'!C$16)
+($N214*'fnd base rates'!C$17)
+($O214*'fnd base rates'!C$18)
+($P214*VLOOKUP($S214+12,rate_basefnd,3)))
*$R214</f>
        <v>2478.8348000000001</v>
      </c>
      <c r="V214" s="68">
        <f>(($D214*'fnd base rates'!D$7)
+($E214*'fnd base rates'!D$8)
+($F214*'fnd base rates'!D$9)
+($G214*'fnd base rates'!D$10)
+($H214*'fnd base rates'!D$11)
+($I214*'fnd base rates'!D$12)
+($J214*'fnd base rates'!D$13)
+($K214*'fnd base rates'!D$14)
+($M214*'fnd base rates'!D$16)
+($N214*'fnd base rates'!D$17)
+($O214*'fnd base rates'!D$18)
+($P214*VLOOKUP($S214+12,rate_basefnd,4)))
*$R214</f>
        <v>3774.91</v>
      </c>
      <c r="W214" s="68">
        <f>(($D214*'fnd base rates'!E$7)
+($E214*'fnd base rates'!E$8)
+($F214*'fnd base rates'!E$9)
+($G214*'fnd base rates'!E$10)
+($H214*'fnd base rates'!E$11)
+($I214*'fnd base rates'!E$12)
+($J214*'fnd base rates'!E$13)
+($K214*'fnd base rates'!E$14)
+($M214*'fnd base rates'!E$16)
+($N214*'fnd base rates'!E$17)
+($O214*'fnd base rates'!E$18)
+($P214*VLOOKUP($S214+12,rate_basefnd,5)))
*$R214</f>
        <v>23954.643199999999</v>
      </c>
      <c r="X214" s="68">
        <f>(($D214*'fnd base rates'!F$7)
+($E214*'fnd base rates'!F$8)
+($F214*'fnd base rates'!F$9)
+($G214*'fnd base rates'!F$10)
+($H214*'fnd base rates'!F$11)
+($I214*'fnd base rates'!F$12)
+($J214*'fnd base rates'!F$13)
+($K214*'fnd base rates'!F$14)
+($M214*'fnd base rates'!F$16)
+($N214*'fnd base rates'!F$17)
+($O214*'fnd base rates'!F$18)
+($P214*VLOOKUP($S214+12,rate_basefnd,6)))
*$R214</f>
        <v>4111.7712000000001</v>
      </c>
      <c r="Y214" s="68">
        <f>(($D214*'fnd base rates'!G$7)
+($E214*'fnd base rates'!G$8)
+($F214*'fnd base rates'!G$9)
+($G214*'fnd base rates'!G$10)
+($H214*'fnd base rates'!G$11)
+($I214*'fnd base rates'!G$12)
+($J214*'fnd base rates'!G$13)
+($K214*'fnd base rates'!G$14)
+($M214*'fnd base rates'!G$16)
+($N214*'fnd base rates'!G$17)
+($O214*'fnd base rates'!G$18)
+($P214*VLOOKUP($S214+12,rate_basefnd,7)))
*$R214</f>
        <v>915.12159999999994</v>
      </c>
      <c r="Z214" s="68">
        <f>(($D214*'fnd base rates'!H$7)
+($E214*'fnd base rates'!H$8)
+($F214*'fnd base rates'!H$9)
+($G214*'fnd base rates'!H$10)
+($H214*'fnd base rates'!H$11)
+($I214*'fnd base rates'!H$12)
+($J214*'fnd base rates'!H$13)
+($K214*'fnd base rates'!H$14)
+($M214*'fnd base rates'!H$16)
+($N214*'fnd base rates'!H$17)
+($O214*'fnd base rates'!H$18)
+($P214*VLOOKUP($S214+12,rate_basefnd,8)))</f>
        <v>3366.6860000000001</v>
      </c>
      <c r="AA214" s="68">
        <f>(($D214*'fnd base rates'!I$7)
+($E214*'fnd base rates'!I$8)
+($F214*'fnd base rates'!I$9)
+($G214*'fnd base rates'!I$10)
+($H214*'fnd base rates'!I$11)
+($I214*'fnd base rates'!I$12)
+($J214*'fnd base rates'!I$13)
+($K214*'fnd base rates'!I$14)
+($M214*'fnd base rates'!I$16)
+($N214*'fnd base rates'!I$17)
+($O214*'fnd base rates'!I$18)
+($P214*VLOOKUP($S214+12,rate_basefnd,9)))
*$R214</f>
        <v>2020.9</v>
      </c>
      <c r="AB214" s="68">
        <f>(($D214*'fnd base rates'!J$7)
+($E214*'fnd base rates'!J$8)
+($F214*'fnd base rates'!J$9)
+($G214*'fnd base rates'!J$10)
+($H214*'fnd base rates'!J$11)
+($I214*'fnd base rates'!J$12)
+($J214*'fnd base rates'!J$13)
+($K214*'fnd base rates'!J$14)
+($M214*'fnd base rates'!J$16)
+($N214*'fnd base rates'!J$17)
+($O214*'fnd base rates'!J$18)
+($P214*VLOOKUP($S214+12,rate_basefnd,10)))
*$R214</f>
        <v>2965.91</v>
      </c>
      <c r="AC214" s="68">
        <f>(($D214*'fnd base rates'!K$7)
+($E214*'fnd base rates'!K$8)
+($F214*'fnd base rates'!K$9)
+($G214*'fnd base rates'!K$10)
+($H214*'fnd base rates'!K$11)
+($I214*'fnd base rates'!K$12)
+($J214*'fnd base rates'!K$13)
+($K214*'fnd base rates'!K$14)
+($M214*'fnd base rates'!K$16)
+($N214*'fnd base rates'!K$17)
+($O214*'fnd base rates'!K$18)
+($P214*VLOOKUP($S214+12,rate_basefnd,11)))
*$R214</f>
        <v>5159.1539999999995</v>
      </c>
      <c r="AD214" s="68">
        <f>(($D214*'fnd base rates'!L$7)
+($E214*'fnd base rates'!L$8)
+($F214*'fnd base rates'!L$9)
+($G214*'fnd base rates'!L$10)
+($H214*'fnd base rates'!L$11)
+($I214*'fnd base rates'!L$12)
+($J214*'fnd base rates'!L$13)
+($K214*'fnd base rates'!L$14)
+($M214*'fnd base rates'!L$16)
+($N214*'fnd base rates'!L$17)
+($O214*'fnd base rates'!L$18)
+($P214*VLOOKUP($S214+12,rate_basefnd,12)))</f>
        <v>9623.2251999999989</v>
      </c>
      <c r="AE214" s="68">
        <f>(($D214*'fnd base rates'!M$7)
+($E214*'fnd base rates'!M$8)
+($F214*'fnd base rates'!M$9)
+($G214*'fnd base rates'!M$10)
+($H214*'fnd base rates'!M$11)
+($I214*'fnd base rates'!M$12)
+($J214*'fnd base rates'!M$13)
+($K214*'fnd base rates'!M$14)
+($M214*'fnd base rates'!M$16)
+($N214*'fnd base rates'!M$17)
+($O214*'fnd base rates'!M$18)
+($P214*VLOOKUP($S214+12,rate_basefnd,13)))</f>
        <v>0</v>
      </c>
      <c r="AF214" s="3">
        <f t="shared" si="43"/>
        <v>58371.15600000001</v>
      </c>
      <c r="AH214" s="205">
        <f t="shared" si="44"/>
        <v>435301735</v>
      </c>
      <c r="AI214" s="3" t="str">
        <f t="shared" si="48"/>
        <v>435</v>
      </c>
      <c r="AJ214" s="1" t="str">
        <f t="shared" si="49"/>
        <v>301</v>
      </c>
      <c r="AK214" s="1" t="str">
        <f t="shared" si="50"/>
        <v>735</v>
      </c>
      <c r="AL214" s="3">
        <f t="shared" si="45"/>
        <v>1</v>
      </c>
      <c r="AM214" s="3">
        <f t="shared" ref="AM214:AM277" si="55">enro</f>
        <v>4</v>
      </c>
      <c r="AN214" s="3">
        <f t="shared" si="51"/>
        <v>58371.15600000001</v>
      </c>
      <c r="AO214" s="3">
        <f t="shared" si="52"/>
        <v>14593</v>
      </c>
      <c r="AP214" s="3">
        <f t="shared" si="46"/>
        <v>859</v>
      </c>
      <c r="AQ214" s="3">
        <v>13734</v>
      </c>
      <c r="AS214" s="68"/>
      <c r="AT214" s="68"/>
      <c r="AX214" s="4">
        <f t="shared" si="53"/>
        <v>0</v>
      </c>
      <c r="AZ214" s="4">
        <f t="shared" si="54"/>
        <v>0</v>
      </c>
      <c r="BB214" s="4"/>
    </row>
    <row r="215" spans="1:54" s="3" customFormat="1">
      <c r="A215" s="205" t="str">
        <f t="shared" si="47"/>
        <v>436</v>
      </c>
      <c r="B215" s="1">
        <v>436049010</v>
      </c>
      <c r="C215" s="7" t="s">
        <v>47</v>
      </c>
      <c r="D215" s="8">
        <f>'fnd enro'!D215</f>
        <v>0</v>
      </c>
      <c r="E215" s="8">
        <f>'fnd enro'!E215</f>
        <v>0</v>
      </c>
      <c r="F215" s="8">
        <f>'fnd enro'!F215</f>
        <v>0</v>
      </c>
      <c r="G215" s="8">
        <f>'fnd enro'!G215</f>
        <v>0</v>
      </c>
      <c r="H215" s="8">
        <f>'fnd enro'!H215</f>
        <v>1</v>
      </c>
      <c r="I215" s="8">
        <f>'fnd enro'!I215</f>
        <v>0</v>
      </c>
      <c r="J215" s="8">
        <f>'fnd enro'!J215</f>
        <v>0</v>
      </c>
      <c r="K215" s="9">
        <f>'fnd enro'!K215</f>
        <v>0.04</v>
      </c>
      <c r="L215" s="8">
        <f>'fnd enro'!L215</f>
        <v>0</v>
      </c>
      <c r="M215" s="8">
        <f>'fnd enro'!M215</f>
        <v>0</v>
      </c>
      <c r="N215" s="8">
        <f>'fnd enro'!N215</f>
        <v>0</v>
      </c>
      <c r="O215" s="8">
        <f>'fnd enro'!O215</f>
        <v>0</v>
      </c>
      <c r="P215" s="8">
        <f>'fnd enro'!P215</f>
        <v>1</v>
      </c>
      <c r="Q215" s="8">
        <f>'fnd enro'!R215</f>
        <v>1</v>
      </c>
      <c r="R215" s="9">
        <f t="shared" si="42"/>
        <v>1.1120000000000001</v>
      </c>
      <c r="S215" s="8">
        <f>VALUE('fnd enro'!Q215)</f>
        <v>3</v>
      </c>
      <c r="T215" s="1"/>
      <c r="U215" s="68">
        <f>(($D215*'fnd base rates'!C$7)
+($E215*'fnd base rates'!C$8)
+($F215*'fnd base rates'!C$9)
+($G215*'fnd base rates'!C$10)
+($H215*'fnd base rates'!C$11)
+($I215*'fnd base rates'!C$12)
+($J215*'fnd base rates'!C$13)
+($K215*'fnd base rates'!C$14)
+($M215*'fnd base rates'!C$16)
+($N215*'fnd base rates'!C$17)
+($O215*'fnd base rates'!C$18)
+($P215*VLOOKUP($S215+12,rate_basefnd,3)))
*$R215</f>
        <v>738.48053440000012</v>
      </c>
      <c r="V215" s="68">
        <f>(($D215*'fnd base rates'!D$7)
+($E215*'fnd base rates'!D$8)
+($F215*'fnd base rates'!D$9)
+($G215*'fnd base rates'!D$10)
+($H215*'fnd base rates'!D$11)
+($I215*'fnd base rates'!D$12)
+($J215*'fnd base rates'!D$13)
+($K215*'fnd base rates'!D$14)
+($M215*'fnd base rates'!D$16)
+($N215*'fnd base rates'!D$17)
+($O215*'fnd base rates'!D$18)
+($P215*VLOOKUP($S215+12,rate_basefnd,4)))
*$R215</f>
        <v>1283.3147200000001</v>
      </c>
      <c r="W215" s="68">
        <f>(($D215*'fnd base rates'!E$7)
+($E215*'fnd base rates'!E$8)
+($F215*'fnd base rates'!E$9)
+($G215*'fnd base rates'!E$10)
+($H215*'fnd base rates'!E$11)
+($I215*'fnd base rates'!E$12)
+($J215*'fnd base rates'!E$13)
+($K215*'fnd base rates'!E$14)
+($M215*'fnd base rates'!E$16)
+($N215*'fnd base rates'!E$17)
+($O215*'fnd base rates'!E$18)
+($P215*VLOOKUP($S215+12,rate_basefnd,5)))
*$R215</f>
        <v>7598.4748096000003</v>
      </c>
      <c r="X215" s="68">
        <f>(($D215*'fnd base rates'!F$7)
+($E215*'fnd base rates'!F$8)
+($F215*'fnd base rates'!F$9)
+($G215*'fnd base rates'!F$10)
+($H215*'fnd base rates'!F$11)
+($I215*'fnd base rates'!F$12)
+($J215*'fnd base rates'!F$13)
+($K215*'fnd base rates'!F$14)
+($M215*'fnd base rates'!F$16)
+($N215*'fnd base rates'!F$17)
+($O215*'fnd base rates'!F$18)
+($P215*VLOOKUP($S215+12,rate_basefnd,6)))
*$R215</f>
        <v>1243.4526336000001</v>
      </c>
      <c r="Y215" s="68">
        <f>(($D215*'fnd base rates'!G$7)
+($E215*'fnd base rates'!G$8)
+($F215*'fnd base rates'!G$9)
+($G215*'fnd base rates'!G$10)
+($H215*'fnd base rates'!G$11)
+($I215*'fnd base rates'!G$12)
+($J215*'fnd base rates'!G$13)
+($K215*'fnd base rates'!G$14)
+($M215*'fnd base rates'!G$16)
+($N215*'fnd base rates'!G$17)
+($O215*'fnd base rates'!G$18)
+($P215*VLOOKUP($S215+12,rate_basefnd,7)))
*$R215</f>
        <v>369.39572479999998</v>
      </c>
      <c r="Z215" s="68">
        <f>(($D215*'fnd base rates'!H$7)
+($E215*'fnd base rates'!H$8)
+($F215*'fnd base rates'!H$9)
+($G215*'fnd base rates'!H$10)
+($H215*'fnd base rates'!H$11)
+($I215*'fnd base rates'!H$12)
+($J215*'fnd base rates'!H$13)
+($K215*'fnd base rates'!H$14)
+($M215*'fnd base rates'!H$16)
+($N215*'fnd base rates'!H$17)
+($O215*'fnd base rates'!H$18)
+($P215*VLOOKUP($S215+12,rate_basefnd,8)))</f>
        <v>603.47399999999993</v>
      </c>
      <c r="AA215" s="68">
        <f>(($D215*'fnd base rates'!I$7)
+($E215*'fnd base rates'!I$8)
+($F215*'fnd base rates'!I$9)
+($G215*'fnd base rates'!I$10)
+($H215*'fnd base rates'!I$11)
+($I215*'fnd base rates'!I$12)
+($J215*'fnd base rates'!I$13)
+($K215*'fnd base rates'!I$14)
+($M215*'fnd base rates'!I$16)
+($N215*'fnd base rates'!I$17)
+($O215*'fnd base rates'!I$18)
+($P215*VLOOKUP($S215+12,rate_basefnd,9)))
*$R215</f>
        <v>638.12120000000004</v>
      </c>
      <c r="AB215" s="68">
        <f>(($D215*'fnd base rates'!J$7)
+($E215*'fnd base rates'!J$8)
+($F215*'fnd base rates'!J$9)
+($G215*'fnd base rates'!J$10)
+($H215*'fnd base rates'!J$11)
+($I215*'fnd base rates'!J$12)
+($J215*'fnd base rates'!J$13)
+($K215*'fnd base rates'!J$14)
+($M215*'fnd base rates'!J$16)
+($N215*'fnd base rates'!J$17)
+($O215*'fnd base rates'!J$18)
+($P215*VLOOKUP($S215+12,rate_basefnd,10)))
*$R215</f>
        <v>1004.3028</v>
      </c>
      <c r="AC215" s="68">
        <f>(($D215*'fnd base rates'!K$7)
+($E215*'fnd base rates'!K$8)
+($F215*'fnd base rates'!K$9)
+($G215*'fnd base rates'!K$10)
+($H215*'fnd base rates'!K$11)
+($I215*'fnd base rates'!K$12)
+($J215*'fnd base rates'!K$13)
+($K215*'fnd base rates'!K$14)
+($M215*'fnd base rates'!K$16)
+($N215*'fnd base rates'!K$17)
+($O215*'fnd base rates'!K$18)
+($P215*VLOOKUP($S215+12,rate_basefnd,11)))
*$R215</f>
        <v>1463.943552</v>
      </c>
      <c r="AD215" s="68">
        <f>(($D215*'fnd base rates'!L$7)
+($E215*'fnd base rates'!L$8)
+($F215*'fnd base rates'!L$9)
+($G215*'fnd base rates'!L$10)
+($H215*'fnd base rates'!L$11)
+($I215*'fnd base rates'!L$12)
+($J215*'fnd base rates'!L$13)
+($K215*'fnd base rates'!L$14)
+($M215*'fnd base rates'!L$16)
+($N215*'fnd base rates'!L$17)
+($O215*'fnd base rates'!L$18)
+($P215*VLOOKUP($S215+12,rate_basefnd,12)))</f>
        <v>2987.8187999999996</v>
      </c>
      <c r="AE215" s="68">
        <f>(($D215*'fnd base rates'!M$7)
+($E215*'fnd base rates'!M$8)
+($F215*'fnd base rates'!M$9)
+($G215*'fnd base rates'!M$10)
+($H215*'fnd base rates'!M$11)
+($I215*'fnd base rates'!M$12)
+($J215*'fnd base rates'!M$13)
+($K215*'fnd base rates'!M$14)
+($M215*'fnd base rates'!M$16)
+($N215*'fnd base rates'!M$17)
+($O215*'fnd base rates'!M$18)
+($P215*VLOOKUP($S215+12,rate_basefnd,13)))</f>
        <v>0</v>
      </c>
      <c r="AF215" s="3">
        <f t="shared" si="43"/>
        <v>17930.778774400002</v>
      </c>
      <c r="AH215" s="205">
        <f t="shared" si="44"/>
        <v>436049010</v>
      </c>
      <c r="AI215" s="3" t="str">
        <f t="shared" si="48"/>
        <v>436</v>
      </c>
      <c r="AJ215" s="1" t="str">
        <f t="shared" si="49"/>
        <v>049</v>
      </c>
      <c r="AK215" s="1" t="str">
        <f t="shared" si="50"/>
        <v>010</v>
      </c>
      <c r="AL215" s="3">
        <f t="shared" si="45"/>
        <v>1</v>
      </c>
      <c r="AM215" s="3">
        <f t="shared" si="55"/>
        <v>1</v>
      </c>
      <c r="AN215" s="3">
        <f t="shared" si="51"/>
        <v>17930.778774400002</v>
      </c>
      <c r="AO215" s="3">
        <f t="shared" si="52"/>
        <v>17931</v>
      </c>
      <c r="AP215" s="3">
        <f t="shared" si="46"/>
        <v>4577</v>
      </c>
      <c r="AQ215" s="3">
        <v>13354</v>
      </c>
      <c r="AS215" s="68"/>
      <c r="AT215" s="68"/>
      <c r="AX215" s="4">
        <f t="shared" si="53"/>
        <v>0</v>
      </c>
      <c r="AZ215" s="4">
        <f t="shared" si="54"/>
        <v>0</v>
      </c>
      <c r="BB215" s="4"/>
    </row>
    <row r="216" spans="1:54" s="3" customFormat="1">
      <c r="A216" s="205" t="str">
        <f t="shared" si="47"/>
        <v>436</v>
      </c>
      <c r="B216" s="1">
        <v>436049026</v>
      </c>
      <c r="C216" s="7" t="s">
        <v>47</v>
      </c>
      <c r="D216" s="8">
        <f>'fnd enro'!D216</f>
        <v>0</v>
      </c>
      <c r="E216" s="8">
        <f>'fnd enro'!E216</f>
        <v>0</v>
      </c>
      <c r="F216" s="8">
        <f>'fnd enro'!F216</f>
        <v>0</v>
      </c>
      <c r="G216" s="8">
        <f>'fnd enro'!G216</f>
        <v>0</v>
      </c>
      <c r="H216" s="8">
        <f>'fnd enro'!H216</f>
        <v>0</v>
      </c>
      <c r="I216" s="8">
        <f>'fnd enro'!I216</f>
        <v>1</v>
      </c>
      <c r="J216" s="8">
        <f>'fnd enro'!J216</f>
        <v>0</v>
      </c>
      <c r="K216" s="9">
        <f>'fnd enro'!K216</f>
        <v>0.04</v>
      </c>
      <c r="L216" s="8">
        <f>'fnd enro'!L216</f>
        <v>0</v>
      </c>
      <c r="M216" s="8">
        <f>'fnd enro'!M216</f>
        <v>0</v>
      </c>
      <c r="N216" s="8">
        <f>'fnd enro'!N216</f>
        <v>0</v>
      </c>
      <c r="O216" s="8">
        <f>'fnd enro'!O216</f>
        <v>0</v>
      </c>
      <c r="P216" s="8">
        <f>'fnd enro'!P216</f>
        <v>1</v>
      </c>
      <c r="Q216" s="8">
        <f>'fnd enro'!R216</f>
        <v>1</v>
      </c>
      <c r="R216" s="9">
        <f t="shared" si="42"/>
        <v>1.1120000000000001</v>
      </c>
      <c r="S216" s="8">
        <f>VALUE('fnd enro'!Q216)</f>
        <v>3</v>
      </c>
      <c r="T216" s="1"/>
      <c r="U216" s="68">
        <f>(($D216*'fnd base rates'!C$7)
+($E216*'fnd base rates'!C$8)
+($F216*'fnd base rates'!C$9)
+($G216*'fnd base rates'!C$10)
+($H216*'fnd base rates'!C$11)
+($I216*'fnd base rates'!C$12)
+($J216*'fnd base rates'!C$13)
+($K216*'fnd base rates'!C$14)
+($M216*'fnd base rates'!C$16)
+($N216*'fnd base rates'!C$17)
+($O216*'fnd base rates'!C$18)
+($P216*VLOOKUP($S216+12,rate_basefnd,3)))
*$R216</f>
        <v>738.48053440000012</v>
      </c>
      <c r="V216" s="68">
        <f>(($D216*'fnd base rates'!D$7)
+($E216*'fnd base rates'!D$8)
+($F216*'fnd base rates'!D$9)
+($G216*'fnd base rates'!D$10)
+($H216*'fnd base rates'!D$11)
+($I216*'fnd base rates'!D$12)
+($J216*'fnd base rates'!D$13)
+($K216*'fnd base rates'!D$14)
+($M216*'fnd base rates'!D$16)
+($N216*'fnd base rates'!D$17)
+($O216*'fnd base rates'!D$18)
+($P216*VLOOKUP($S216+12,rate_basefnd,4)))
*$R216</f>
        <v>1283.3147200000001</v>
      </c>
      <c r="W216" s="68">
        <f>(($D216*'fnd base rates'!E$7)
+($E216*'fnd base rates'!E$8)
+($F216*'fnd base rates'!E$9)
+($G216*'fnd base rates'!E$10)
+($H216*'fnd base rates'!E$11)
+($I216*'fnd base rates'!E$12)
+($J216*'fnd base rates'!E$13)
+($K216*'fnd base rates'!E$14)
+($M216*'fnd base rates'!E$16)
+($N216*'fnd base rates'!E$17)
+($O216*'fnd base rates'!E$18)
+($P216*VLOOKUP($S216+12,rate_basefnd,5)))
*$R216</f>
        <v>9390.5517696000006</v>
      </c>
      <c r="X216" s="68">
        <f>(($D216*'fnd base rates'!F$7)
+($E216*'fnd base rates'!F$8)
+($F216*'fnd base rates'!F$9)
+($G216*'fnd base rates'!F$10)
+($H216*'fnd base rates'!F$11)
+($I216*'fnd base rates'!F$12)
+($J216*'fnd base rates'!F$13)
+($K216*'fnd base rates'!F$14)
+($M216*'fnd base rates'!F$16)
+($N216*'fnd base rates'!F$17)
+($O216*'fnd base rates'!F$18)
+($P216*VLOOKUP($S216+12,rate_basefnd,6)))
*$R216</f>
        <v>1109.6123135999999</v>
      </c>
      <c r="Y216" s="68">
        <f>(($D216*'fnd base rates'!G$7)
+($E216*'fnd base rates'!G$8)
+($F216*'fnd base rates'!G$9)
+($G216*'fnd base rates'!G$10)
+($H216*'fnd base rates'!G$11)
+($I216*'fnd base rates'!G$12)
+($J216*'fnd base rates'!G$13)
+($K216*'fnd base rates'!G$14)
+($M216*'fnd base rates'!G$16)
+($N216*'fnd base rates'!G$17)
+($O216*'fnd base rates'!G$18)
+($P216*VLOOKUP($S216+12,rate_basefnd,7)))
*$R216</f>
        <v>363.76900480000006</v>
      </c>
      <c r="Z216" s="68">
        <f>(($D216*'fnd base rates'!H$7)
+($E216*'fnd base rates'!H$8)
+($F216*'fnd base rates'!H$9)
+($G216*'fnd base rates'!H$10)
+($H216*'fnd base rates'!H$11)
+($I216*'fnd base rates'!H$12)
+($J216*'fnd base rates'!H$13)
+($K216*'fnd base rates'!H$14)
+($M216*'fnd base rates'!H$16)
+($N216*'fnd base rates'!H$17)
+($O216*'fnd base rates'!H$18)
+($P216*VLOOKUP($S216+12,rate_basefnd,8)))</f>
        <v>941.43399999999997</v>
      </c>
      <c r="AA216" s="68">
        <f>(($D216*'fnd base rates'!I$7)
+($E216*'fnd base rates'!I$8)
+($F216*'fnd base rates'!I$9)
+($G216*'fnd base rates'!I$10)
+($H216*'fnd base rates'!I$11)
+($I216*'fnd base rates'!I$12)
+($J216*'fnd base rates'!I$13)
+($K216*'fnd base rates'!I$14)
+($M216*'fnd base rates'!I$16)
+($N216*'fnd base rates'!I$17)
+($O216*'fnd base rates'!I$18)
+($P216*VLOOKUP($S216+12,rate_basefnd,9)))
*$R216</f>
        <v>659.64952000000005</v>
      </c>
      <c r="AB216" s="68">
        <f>(($D216*'fnd base rates'!J$7)
+($E216*'fnd base rates'!J$8)
+($F216*'fnd base rates'!J$9)
+($G216*'fnd base rates'!J$10)
+($H216*'fnd base rates'!J$11)
+($I216*'fnd base rates'!J$12)
+($J216*'fnd base rates'!J$13)
+($K216*'fnd base rates'!J$14)
+($M216*'fnd base rates'!J$16)
+($N216*'fnd base rates'!J$17)
+($O216*'fnd base rates'!J$18)
+($P216*VLOOKUP($S216+12,rate_basefnd,10)))
*$R216</f>
        <v>1405.14544</v>
      </c>
      <c r="AC216" s="68">
        <f>(($D216*'fnd base rates'!K$7)
+($E216*'fnd base rates'!K$8)
+($F216*'fnd base rates'!K$9)
+($G216*'fnd base rates'!K$10)
+($H216*'fnd base rates'!K$11)
+($I216*'fnd base rates'!K$12)
+($J216*'fnd base rates'!K$13)
+($K216*'fnd base rates'!K$14)
+($M216*'fnd base rates'!K$16)
+($N216*'fnd base rates'!K$17)
+($O216*'fnd base rates'!K$18)
+($P216*VLOOKUP($S216+12,rate_basefnd,11)))
*$R216</f>
        <v>1424.3452320000001</v>
      </c>
      <c r="AD216" s="68">
        <f>(($D216*'fnd base rates'!L$7)
+($E216*'fnd base rates'!L$8)
+($F216*'fnd base rates'!L$9)
+($G216*'fnd base rates'!L$10)
+($H216*'fnd base rates'!L$11)
+($I216*'fnd base rates'!L$12)
+($J216*'fnd base rates'!L$13)
+($K216*'fnd base rates'!L$14)
+($M216*'fnd base rates'!L$16)
+($N216*'fnd base rates'!L$17)
+($O216*'fnd base rates'!L$18)
+($P216*VLOOKUP($S216+12,rate_basefnd,12)))</f>
        <v>2725.3987999999999</v>
      </c>
      <c r="AE216" s="68">
        <f>(($D216*'fnd base rates'!M$7)
+($E216*'fnd base rates'!M$8)
+($F216*'fnd base rates'!M$9)
+($G216*'fnd base rates'!M$10)
+($H216*'fnd base rates'!M$11)
+($I216*'fnd base rates'!M$12)
+($J216*'fnd base rates'!M$13)
+($K216*'fnd base rates'!M$14)
+($M216*'fnd base rates'!M$16)
+($N216*'fnd base rates'!M$17)
+($O216*'fnd base rates'!M$18)
+($P216*VLOOKUP($S216+12,rate_basefnd,13)))</f>
        <v>0</v>
      </c>
      <c r="AF216" s="3">
        <f t="shared" si="43"/>
        <v>20041.701334400001</v>
      </c>
      <c r="AH216" s="205">
        <f t="shared" si="44"/>
        <v>436049026</v>
      </c>
      <c r="AI216" s="3" t="str">
        <f t="shared" si="48"/>
        <v>436</v>
      </c>
      <c r="AJ216" s="1" t="str">
        <f t="shared" si="49"/>
        <v>049</v>
      </c>
      <c r="AK216" s="1" t="str">
        <f t="shared" si="50"/>
        <v>026</v>
      </c>
      <c r="AL216" s="3">
        <f t="shared" si="45"/>
        <v>1</v>
      </c>
      <c r="AM216" s="3">
        <f t="shared" si="55"/>
        <v>1</v>
      </c>
      <c r="AN216" s="3">
        <f t="shared" si="51"/>
        <v>20041.701334400001</v>
      </c>
      <c r="AO216" s="3">
        <f t="shared" si="52"/>
        <v>20042</v>
      </c>
      <c r="AP216" s="3">
        <f t="shared" si="46"/>
        <v>7477</v>
      </c>
      <c r="AQ216" s="3">
        <v>12565</v>
      </c>
      <c r="AS216" s="68"/>
      <c r="AT216" s="68"/>
      <c r="AX216" s="4">
        <f t="shared" si="53"/>
        <v>0</v>
      </c>
      <c r="AZ216" s="4">
        <f t="shared" si="54"/>
        <v>0</v>
      </c>
      <c r="BB216" s="4"/>
    </row>
    <row r="217" spans="1:54" s="3" customFormat="1">
      <c r="A217" s="205" t="str">
        <f t="shared" si="47"/>
        <v>436</v>
      </c>
      <c r="B217" s="1">
        <v>436049030</v>
      </c>
      <c r="C217" s="7" t="s">
        <v>47</v>
      </c>
      <c r="D217" s="8">
        <f>'fnd enro'!D217</f>
        <v>0</v>
      </c>
      <c r="E217" s="8">
        <f>'fnd enro'!E217</f>
        <v>0</v>
      </c>
      <c r="F217" s="8">
        <f>'fnd enro'!F217</f>
        <v>0</v>
      </c>
      <c r="G217" s="8">
        <f>'fnd enro'!G217</f>
        <v>0</v>
      </c>
      <c r="H217" s="8">
        <f>'fnd enro'!H217</f>
        <v>1</v>
      </c>
      <c r="I217" s="8">
        <f>'fnd enro'!I217</f>
        <v>0</v>
      </c>
      <c r="J217" s="8">
        <f>'fnd enro'!J217</f>
        <v>0</v>
      </c>
      <c r="K217" s="9">
        <f>'fnd enro'!K217</f>
        <v>0.04</v>
      </c>
      <c r="L217" s="8">
        <f>'fnd enro'!L217</f>
        <v>0</v>
      </c>
      <c r="M217" s="8">
        <f>'fnd enro'!M217</f>
        <v>0</v>
      </c>
      <c r="N217" s="8">
        <f>'fnd enro'!N217</f>
        <v>0</v>
      </c>
      <c r="O217" s="8">
        <f>'fnd enro'!O217</f>
        <v>0</v>
      </c>
      <c r="P217" s="8">
        <f>'fnd enro'!P217</f>
        <v>1</v>
      </c>
      <c r="Q217" s="8">
        <f>'fnd enro'!R217</f>
        <v>1</v>
      </c>
      <c r="R217" s="9">
        <f t="shared" si="42"/>
        <v>1.1120000000000001</v>
      </c>
      <c r="S217" s="8">
        <f>VALUE('fnd enro'!Q217)</f>
        <v>6</v>
      </c>
      <c r="T217" s="1"/>
      <c r="U217" s="68">
        <f>(($D217*'fnd base rates'!C$7)
+($E217*'fnd base rates'!C$8)
+($F217*'fnd base rates'!C$9)
+($G217*'fnd base rates'!C$10)
+($H217*'fnd base rates'!C$11)
+($I217*'fnd base rates'!C$12)
+($J217*'fnd base rates'!C$13)
+($K217*'fnd base rates'!C$14)
+($M217*'fnd base rates'!C$16)
+($N217*'fnd base rates'!C$17)
+($O217*'fnd base rates'!C$18)
+($P217*VLOOKUP($S217+12,rate_basefnd,3)))
*$R217</f>
        <v>755.99453440000013</v>
      </c>
      <c r="V217" s="68">
        <f>(($D217*'fnd base rates'!D$7)
+($E217*'fnd base rates'!D$8)
+($F217*'fnd base rates'!D$9)
+($G217*'fnd base rates'!D$10)
+($H217*'fnd base rates'!D$11)
+($I217*'fnd base rates'!D$12)
+($J217*'fnd base rates'!D$13)
+($K217*'fnd base rates'!D$14)
+($M217*'fnd base rates'!D$16)
+($N217*'fnd base rates'!D$17)
+($O217*'fnd base rates'!D$18)
+($P217*VLOOKUP($S217+12,rate_basefnd,4)))
*$R217</f>
        <v>1366.3032800000001</v>
      </c>
      <c r="W217" s="68">
        <f>(($D217*'fnd base rates'!E$7)
+($E217*'fnd base rates'!E$8)
+($F217*'fnd base rates'!E$9)
+($G217*'fnd base rates'!E$10)
+($H217*'fnd base rates'!E$11)
+($I217*'fnd base rates'!E$12)
+($J217*'fnd base rates'!E$13)
+($K217*'fnd base rates'!E$14)
+($M217*'fnd base rates'!E$16)
+($N217*'fnd base rates'!E$17)
+($O217*'fnd base rates'!E$18)
+($P217*VLOOKUP($S217+12,rate_basefnd,5)))
*$R217</f>
        <v>8408.6224096000024</v>
      </c>
      <c r="X217" s="68">
        <f>(($D217*'fnd base rates'!F$7)
+($E217*'fnd base rates'!F$8)
+($F217*'fnd base rates'!F$9)
+($G217*'fnd base rates'!F$10)
+($H217*'fnd base rates'!F$11)
+($I217*'fnd base rates'!F$12)
+($J217*'fnd base rates'!F$13)
+($K217*'fnd base rates'!F$14)
+($M217*'fnd base rates'!F$16)
+($N217*'fnd base rates'!F$17)
+($O217*'fnd base rates'!F$18)
+($P217*VLOOKUP($S217+12,rate_basefnd,6)))
*$R217</f>
        <v>1243.4526336000001</v>
      </c>
      <c r="Y217" s="68">
        <f>(($D217*'fnd base rates'!G$7)
+($E217*'fnd base rates'!G$8)
+($F217*'fnd base rates'!G$9)
+($G217*'fnd base rates'!G$10)
+($H217*'fnd base rates'!G$11)
+($I217*'fnd base rates'!G$12)
+($J217*'fnd base rates'!G$13)
+($K217*'fnd base rates'!G$14)
+($M217*'fnd base rates'!G$16)
+($N217*'fnd base rates'!G$17)
+($O217*'fnd base rates'!G$18)
+($P217*VLOOKUP($S217+12,rate_basefnd,7)))
*$R217</f>
        <v>408.69380480000001</v>
      </c>
      <c r="Z217" s="68">
        <f>(($D217*'fnd base rates'!H$7)
+($E217*'fnd base rates'!H$8)
+($F217*'fnd base rates'!H$9)
+($G217*'fnd base rates'!H$10)
+($H217*'fnd base rates'!H$11)
+($I217*'fnd base rates'!H$12)
+($J217*'fnd base rates'!H$13)
+($K217*'fnd base rates'!H$14)
+($M217*'fnd base rates'!H$16)
+($N217*'fnd base rates'!H$17)
+($O217*'fnd base rates'!H$18)
+($P217*VLOOKUP($S217+12,rate_basefnd,8)))</f>
        <v>608.89400000000001</v>
      </c>
      <c r="AA217" s="68">
        <f>(($D217*'fnd base rates'!I$7)
+($E217*'fnd base rates'!I$8)
+($F217*'fnd base rates'!I$9)
+($G217*'fnd base rates'!I$10)
+($H217*'fnd base rates'!I$11)
+($I217*'fnd base rates'!I$12)
+($J217*'fnd base rates'!I$13)
+($K217*'fnd base rates'!I$14)
+($M217*'fnd base rates'!I$16)
+($N217*'fnd base rates'!I$17)
+($O217*'fnd base rates'!I$18)
+($P217*VLOOKUP($S217+12,rate_basefnd,9)))
*$R217</f>
        <v>670.91408000000013</v>
      </c>
      <c r="AB217" s="68">
        <f>(($D217*'fnd base rates'!J$7)
+($E217*'fnd base rates'!J$8)
+($F217*'fnd base rates'!J$9)
+($G217*'fnd base rates'!J$10)
+($H217*'fnd base rates'!J$11)
+($I217*'fnd base rates'!J$12)
+($J217*'fnd base rates'!J$13)
+($K217*'fnd base rates'!J$14)
+($M217*'fnd base rates'!J$16)
+($N217*'fnd base rates'!J$17)
+($O217*'fnd base rates'!J$18)
+($P217*VLOOKUP($S217+12,rate_basefnd,10)))
*$R217</f>
        <v>1174.7612800000002</v>
      </c>
      <c r="AC217" s="68">
        <f>(($D217*'fnd base rates'!K$7)
+($E217*'fnd base rates'!K$8)
+($F217*'fnd base rates'!K$9)
+($G217*'fnd base rates'!K$10)
+($H217*'fnd base rates'!K$11)
+($I217*'fnd base rates'!K$12)
+($J217*'fnd base rates'!K$13)
+($K217*'fnd base rates'!K$14)
+($M217*'fnd base rates'!K$16)
+($N217*'fnd base rates'!K$17)
+($O217*'fnd base rates'!K$18)
+($P217*VLOOKUP($S217+12,rate_basefnd,11)))
*$R217</f>
        <v>1463.943552</v>
      </c>
      <c r="AD217" s="68">
        <f>(($D217*'fnd base rates'!L$7)
+($E217*'fnd base rates'!L$8)
+($F217*'fnd base rates'!L$9)
+($G217*'fnd base rates'!L$10)
+($H217*'fnd base rates'!L$11)
+($I217*'fnd base rates'!L$12)
+($J217*'fnd base rates'!L$13)
+($K217*'fnd base rates'!L$14)
+($M217*'fnd base rates'!L$16)
+($N217*'fnd base rates'!L$17)
+($O217*'fnd base rates'!L$18)
+($P217*VLOOKUP($S217+12,rate_basefnd,12)))</f>
        <v>3124.5087999999996</v>
      </c>
      <c r="AE217" s="68">
        <f>(($D217*'fnd base rates'!M$7)
+($E217*'fnd base rates'!M$8)
+($F217*'fnd base rates'!M$9)
+($G217*'fnd base rates'!M$10)
+($H217*'fnd base rates'!M$11)
+($I217*'fnd base rates'!M$12)
+($J217*'fnd base rates'!M$13)
+($K217*'fnd base rates'!M$14)
+($M217*'fnd base rates'!M$16)
+($N217*'fnd base rates'!M$17)
+($O217*'fnd base rates'!M$18)
+($P217*VLOOKUP($S217+12,rate_basefnd,13)))</f>
        <v>0</v>
      </c>
      <c r="AF217" s="3">
        <f t="shared" si="43"/>
        <v>19226.088374400002</v>
      </c>
      <c r="AH217" s="205">
        <f t="shared" si="44"/>
        <v>436049030</v>
      </c>
      <c r="AI217" s="3" t="str">
        <f t="shared" si="48"/>
        <v>436</v>
      </c>
      <c r="AJ217" s="1" t="str">
        <f t="shared" si="49"/>
        <v>049</v>
      </c>
      <c r="AK217" s="1" t="str">
        <f t="shared" si="50"/>
        <v>030</v>
      </c>
      <c r="AL217" s="3">
        <f t="shared" si="45"/>
        <v>1</v>
      </c>
      <c r="AM217" s="3">
        <f t="shared" si="55"/>
        <v>1</v>
      </c>
      <c r="AN217" s="3">
        <f t="shared" si="51"/>
        <v>19226.088374400002</v>
      </c>
      <c r="AO217" s="3">
        <f t="shared" si="52"/>
        <v>19226</v>
      </c>
      <c r="AP217" s="3">
        <f t="shared" si="46"/>
        <v>6464</v>
      </c>
      <c r="AQ217" s="3">
        <v>12762</v>
      </c>
      <c r="AS217" s="68"/>
      <c r="AT217" s="68"/>
      <c r="AX217" s="4">
        <f t="shared" si="53"/>
        <v>0</v>
      </c>
      <c r="AZ217" s="4">
        <f t="shared" si="54"/>
        <v>0</v>
      </c>
      <c r="BB217" s="4"/>
    </row>
    <row r="218" spans="1:54" s="3" customFormat="1">
      <c r="A218" s="205" t="str">
        <f t="shared" si="47"/>
        <v>436</v>
      </c>
      <c r="B218" s="1">
        <v>436049035</v>
      </c>
      <c r="C218" s="7" t="s">
        <v>47</v>
      </c>
      <c r="D218" s="8">
        <f>'fnd enro'!D218</f>
        <v>0</v>
      </c>
      <c r="E218" s="8">
        <f>'fnd enro'!E218</f>
        <v>0</v>
      </c>
      <c r="F218" s="8">
        <f>'fnd enro'!F218</f>
        <v>0</v>
      </c>
      <c r="G218" s="8">
        <f>'fnd enro'!G218</f>
        <v>0</v>
      </c>
      <c r="H218" s="8">
        <f>'fnd enro'!H218</f>
        <v>5</v>
      </c>
      <c r="I218" s="8">
        <f>'fnd enro'!I218</f>
        <v>10</v>
      </c>
      <c r="J218" s="8">
        <f>'fnd enro'!J218</f>
        <v>0</v>
      </c>
      <c r="K218" s="9">
        <f>'fnd enro'!K218</f>
        <v>0.6</v>
      </c>
      <c r="L218" s="8">
        <f>'fnd enro'!L218</f>
        <v>0</v>
      </c>
      <c r="M218" s="8">
        <f>'fnd enro'!M218</f>
        <v>0</v>
      </c>
      <c r="N218" s="8">
        <f>'fnd enro'!N218</f>
        <v>1</v>
      </c>
      <c r="O218" s="8">
        <f>'fnd enro'!O218</f>
        <v>1</v>
      </c>
      <c r="P218" s="8">
        <f>'fnd enro'!P218</f>
        <v>8</v>
      </c>
      <c r="Q218" s="8">
        <f>'fnd enro'!R218</f>
        <v>15</v>
      </c>
      <c r="R218" s="9">
        <f t="shared" si="42"/>
        <v>1.1120000000000001</v>
      </c>
      <c r="S218" s="8">
        <f>VALUE('fnd enro'!Q218)</f>
        <v>11</v>
      </c>
      <c r="T218" s="1"/>
      <c r="U218" s="68">
        <f>(($D218*'fnd base rates'!C$7)
+($E218*'fnd base rates'!C$8)
+($F218*'fnd base rates'!C$9)
+($G218*'fnd base rates'!C$10)
+($H218*'fnd base rates'!C$11)
+($I218*'fnd base rates'!C$12)
+($J218*'fnd base rates'!C$13)
+($K218*'fnd base rates'!C$14)
+($M218*'fnd base rates'!C$16)
+($N218*'fnd base rates'!C$17)
+($O218*'fnd base rates'!C$18)
+($P218*VLOOKUP($S218+12,rate_basefnd,3)))
*$R218</f>
        <v>11465.029136000003</v>
      </c>
      <c r="V218" s="68">
        <f>(($D218*'fnd base rates'!D$7)
+($E218*'fnd base rates'!D$8)
+($F218*'fnd base rates'!D$9)
+($G218*'fnd base rates'!D$10)
+($H218*'fnd base rates'!D$11)
+($I218*'fnd base rates'!D$12)
+($J218*'fnd base rates'!D$13)
+($K218*'fnd base rates'!D$14)
+($M218*'fnd base rates'!D$16)
+($N218*'fnd base rates'!D$17)
+($O218*'fnd base rates'!D$18)
+($P218*VLOOKUP($S218+12,rate_basefnd,4)))
*$R218</f>
        <v>20142.234239999998</v>
      </c>
      <c r="W218" s="68">
        <f>(($D218*'fnd base rates'!E$7)
+($E218*'fnd base rates'!E$8)
+($F218*'fnd base rates'!E$9)
+($G218*'fnd base rates'!E$10)
+($H218*'fnd base rates'!E$11)
+($I218*'fnd base rates'!E$12)
+($J218*'fnd base rates'!E$13)
+($K218*'fnd base rates'!E$14)
+($M218*'fnd base rates'!E$16)
+($N218*'fnd base rates'!E$17)
+($O218*'fnd base rates'!E$18)
+($P218*VLOOKUP($S218+12,rate_basefnd,5)))
*$R218</f>
        <v>139084.80334399999</v>
      </c>
      <c r="X218" s="68">
        <f>(($D218*'fnd base rates'!F$7)
+($E218*'fnd base rates'!F$8)
+($F218*'fnd base rates'!F$9)
+($G218*'fnd base rates'!F$10)
+($H218*'fnd base rates'!F$11)
+($I218*'fnd base rates'!F$12)
+($J218*'fnd base rates'!F$13)
+($K218*'fnd base rates'!F$14)
+($M218*'fnd base rates'!F$16)
+($N218*'fnd base rates'!F$17)
+($O218*'fnd base rates'!F$18)
+($P218*VLOOKUP($S218+12,rate_basefnd,6)))
*$R218</f>
        <v>17866.650783999998</v>
      </c>
      <c r="Y218" s="68">
        <f>(($D218*'fnd base rates'!G$7)
+($E218*'fnd base rates'!G$8)
+($F218*'fnd base rates'!G$9)
+($G218*'fnd base rates'!G$10)
+($H218*'fnd base rates'!G$11)
+($I218*'fnd base rates'!G$12)
+($J218*'fnd base rates'!G$13)
+($K218*'fnd base rates'!G$14)
+($M218*'fnd base rates'!G$16)
+($N218*'fnd base rates'!G$17)
+($O218*'fnd base rates'!G$18)
+($P218*VLOOKUP($S218+12,rate_basefnd,7)))
*$R218</f>
        <v>5803.4345920000005</v>
      </c>
      <c r="Z218" s="68">
        <f>(($D218*'fnd base rates'!H$7)
+($E218*'fnd base rates'!H$8)
+($F218*'fnd base rates'!H$9)
+($G218*'fnd base rates'!H$10)
+($H218*'fnd base rates'!H$11)
+($I218*'fnd base rates'!H$12)
+($J218*'fnd base rates'!H$13)
+($K218*'fnd base rates'!H$14)
+($M218*'fnd base rates'!H$16)
+($N218*'fnd base rates'!H$17)
+($O218*'fnd base rates'!H$18)
+($P218*VLOOKUP($S218+12,rate_basefnd,8)))</f>
        <v>12809.16</v>
      </c>
      <c r="AA218" s="68">
        <f>(($D218*'fnd base rates'!I$7)
+($E218*'fnd base rates'!I$8)
+($F218*'fnd base rates'!I$9)
+($G218*'fnd base rates'!I$10)
+($H218*'fnd base rates'!I$11)
+($I218*'fnd base rates'!I$12)
+($J218*'fnd base rates'!I$13)
+($K218*'fnd base rates'!I$14)
+($M218*'fnd base rates'!I$16)
+($N218*'fnd base rates'!I$17)
+($O218*'fnd base rates'!I$18)
+($P218*VLOOKUP($S218+12,rate_basefnd,9)))
*$R218</f>
        <v>10158.420240000001</v>
      </c>
      <c r="AB218" s="68">
        <f>(($D218*'fnd base rates'!J$7)
+($E218*'fnd base rates'!J$8)
+($F218*'fnd base rates'!J$9)
+($G218*'fnd base rates'!J$10)
+($H218*'fnd base rates'!J$11)
+($I218*'fnd base rates'!J$12)
+($J218*'fnd base rates'!J$13)
+($K218*'fnd base rates'!J$14)
+($M218*'fnd base rates'!J$16)
+($N218*'fnd base rates'!J$17)
+($O218*'fnd base rates'!J$18)
+($P218*VLOOKUP($S218+12,rate_basefnd,10)))
*$R218</f>
        <v>19849.300080000001</v>
      </c>
      <c r="AC218" s="68">
        <f>(($D218*'fnd base rates'!K$7)
+($E218*'fnd base rates'!K$8)
+($F218*'fnd base rates'!K$9)
+($G218*'fnd base rates'!K$10)
+($H218*'fnd base rates'!K$11)
+($I218*'fnd base rates'!K$12)
+($J218*'fnd base rates'!K$13)
+($K218*'fnd base rates'!K$14)
+($M218*'fnd base rates'!K$16)
+($N218*'fnd base rates'!K$17)
+($O218*'fnd base rates'!K$18)
+($P218*VLOOKUP($S218+12,rate_basefnd,11)))
*$R218</f>
        <v>22511.594880000001</v>
      </c>
      <c r="AD218" s="68">
        <f>(($D218*'fnd base rates'!L$7)
+($E218*'fnd base rates'!L$8)
+($F218*'fnd base rates'!L$9)
+($G218*'fnd base rates'!L$10)
+($H218*'fnd base rates'!L$11)
+($I218*'fnd base rates'!L$12)
+($J218*'fnd base rates'!L$13)
+($K218*'fnd base rates'!L$14)
+($M218*'fnd base rates'!L$16)
+($N218*'fnd base rates'!L$17)
+($O218*'fnd base rates'!L$18)
+($P218*VLOOKUP($S218+12,rate_basefnd,12)))</f>
        <v>43659.021999999997</v>
      </c>
      <c r="AE218" s="68">
        <f>(($D218*'fnd base rates'!M$7)
+($E218*'fnd base rates'!M$8)
+($F218*'fnd base rates'!M$9)
+($G218*'fnd base rates'!M$10)
+($H218*'fnd base rates'!M$11)
+($I218*'fnd base rates'!M$12)
+($J218*'fnd base rates'!M$13)
+($K218*'fnd base rates'!M$14)
+($M218*'fnd base rates'!M$16)
+($N218*'fnd base rates'!M$17)
+($O218*'fnd base rates'!M$18)
+($P218*VLOOKUP($S218+12,rate_basefnd,13)))</f>
        <v>0</v>
      </c>
      <c r="AF218" s="3">
        <f t="shared" si="43"/>
        <v>303349.64929600002</v>
      </c>
      <c r="AH218" s="205">
        <f t="shared" si="44"/>
        <v>436049035</v>
      </c>
      <c r="AI218" s="3" t="str">
        <f t="shared" si="48"/>
        <v>436</v>
      </c>
      <c r="AJ218" s="1" t="str">
        <f t="shared" si="49"/>
        <v>049</v>
      </c>
      <c r="AK218" s="1" t="str">
        <f t="shared" si="50"/>
        <v>035</v>
      </c>
      <c r="AL218" s="3">
        <f t="shared" si="45"/>
        <v>1</v>
      </c>
      <c r="AM218" s="3">
        <f t="shared" si="55"/>
        <v>15</v>
      </c>
      <c r="AN218" s="3">
        <f t="shared" si="51"/>
        <v>303349.64929600002</v>
      </c>
      <c r="AO218" s="3">
        <f t="shared" si="52"/>
        <v>20223</v>
      </c>
      <c r="AP218" s="3">
        <f t="shared" si="46"/>
        <v>7854</v>
      </c>
      <c r="AQ218" s="3">
        <v>12369</v>
      </c>
      <c r="AS218" s="68"/>
      <c r="AT218" s="68"/>
      <c r="AX218" s="4">
        <f t="shared" si="53"/>
        <v>0</v>
      </c>
      <c r="AZ218" s="4">
        <f t="shared" si="54"/>
        <v>0</v>
      </c>
      <c r="BB218" s="4"/>
    </row>
    <row r="219" spans="1:54" s="3" customFormat="1">
      <c r="A219" s="205" t="str">
        <f t="shared" si="47"/>
        <v>436</v>
      </c>
      <c r="B219" s="1">
        <v>436049040</v>
      </c>
      <c r="C219" s="7" t="s">
        <v>47</v>
      </c>
      <c r="D219" s="8">
        <f>'fnd enro'!D219</f>
        <v>0</v>
      </c>
      <c r="E219" s="8">
        <f>'fnd enro'!E219</f>
        <v>0</v>
      </c>
      <c r="F219" s="8">
        <f>'fnd enro'!F219</f>
        <v>0</v>
      </c>
      <c r="G219" s="8">
        <f>'fnd enro'!G219</f>
        <v>0</v>
      </c>
      <c r="H219" s="8">
        <f>'fnd enro'!H219</f>
        <v>1</v>
      </c>
      <c r="I219" s="8">
        <f>'fnd enro'!I219</f>
        <v>0</v>
      </c>
      <c r="J219" s="8">
        <f>'fnd enro'!J219</f>
        <v>0</v>
      </c>
      <c r="K219" s="9">
        <f>'fnd enro'!K219</f>
        <v>0.04</v>
      </c>
      <c r="L219" s="8">
        <f>'fnd enro'!L219</f>
        <v>0</v>
      </c>
      <c r="M219" s="8">
        <f>'fnd enro'!M219</f>
        <v>0</v>
      </c>
      <c r="N219" s="8">
        <f>'fnd enro'!N219</f>
        <v>0</v>
      </c>
      <c r="O219" s="8">
        <f>'fnd enro'!O219</f>
        <v>0</v>
      </c>
      <c r="P219" s="8">
        <f>'fnd enro'!P219</f>
        <v>1</v>
      </c>
      <c r="Q219" s="8">
        <f>'fnd enro'!R219</f>
        <v>1</v>
      </c>
      <c r="R219" s="9">
        <f t="shared" si="42"/>
        <v>1.1120000000000001</v>
      </c>
      <c r="S219" s="8">
        <f>VALUE('fnd enro'!Q219)</f>
        <v>6</v>
      </c>
      <c r="T219" s="1"/>
      <c r="U219" s="68">
        <f>(($D219*'fnd base rates'!C$7)
+($E219*'fnd base rates'!C$8)
+($F219*'fnd base rates'!C$9)
+($G219*'fnd base rates'!C$10)
+($H219*'fnd base rates'!C$11)
+($I219*'fnd base rates'!C$12)
+($J219*'fnd base rates'!C$13)
+($K219*'fnd base rates'!C$14)
+($M219*'fnd base rates'!C$16)
+($N219*'fnd base rates'!C$17)
+($O219*'fnd base rates'!C$18)
+($P219*VLOOKUP($S219+12,rate_basefnd,3)))
*$R219</f>
        <v>755.99453440000013</v>
      </c>
      <c r="V219" s="68">
        <f>(($D219*'fnd base rates'!D$7)
+($E219*'fnd base rates'!D$8)
+($F219*'fnd base rates'!D$9)
+($G219*'fnd base rates'!D$10)
+($H219*'fnd base rates'!D$11)
+($I219*'fnd base rates'!D$12)
+($J219*'fnd base rates'!D$13)
+($K219*'fnd base rates'!D$14)
+($M219*'fnd base rates'!D$16)
+($N219*'fnd base rates'!D$17)
+($O219*'fnd base rates'!D$18)
+($P219*VLOOKUP($S219+12,rate_basefnd,4)))
*$R219</f>
        <v>1366.3032800000001</v>
      </c>
      <c r="W219" s="68">
        <f>(($D219*'fnd base rates'!E$7)
+($E219*'fnd base rates'!E$8)
+($F219*'fnd base rates'!E$9)
+($G219*'fnd base rates'!E$10)
+($H219*'fnd base rates'!E$11)
+($I219*'fnd base rates'!E$12)
+($J219*'fnd base rates'!E$13)
+($K219*'fnd base rates'!E$14)
+($M219*'fnd base rates'!E$16)
+($N219*'fnd base rates'!E$17)
+($O219*'fnd base rates'!E$18)
+($P219*VLOOKUP($S219+12,rate_basefnd,5)))
*$R219</f>
        <v>8408.6224096000024</v>
      </c>
      <c r="X219" s="68">
        <f>(($D219*'fnd base rates'!F$7)
+($E219*'fnd base rates'!F$8)
+($F219*'fnd base rates'!F$9)
+($G219*'fnd base rates'!F$10)
+($H219*'fnd base rates'!F$11)
+($I219*'fnd base rates'!F$12)
+($J219*'fnd base rates'!F$13)
+($K219*'fnd base rates'!F$14)
+($M219*'fnd base rates'!F$16)
+($N219*'fnd base rates'!F$17)
+($O219*'fnd base rates'!F$18)
+($P219*VLOOKUP($S219+12,rate_basefnd,6)))
*$R219</f>
        <v>1243.4526336000001</v>
      </c>
      <c r="Y219" s="68">
        <f>(($D219*'fnd base rates'!G$7)
+($E219*'fnd base rates'!G$8)
+($F219*'fnd base rates'!G$9)
+($G219*'fnd base rates'!G$10)
+($H219*'fnd base rates'!G$11)
+($I219*'fnd base rates'!G$12)
+($J219*'fnd base rates'!G$13)
+($K219*'fnd base rates'!G$14)
+($M219*'fnd base rates'!G$16)
+($N219*'fnd base rates'!G$17)
+($O219*'fnd base rates'!G$18)
+($P219*VLOOKUP($S219+12,rate_basefnd,7)))
*$R219</f>
        <v>408.69380480000001</v>
      </c>
      <c r="Z219" s="68">
        <f>(($D219*'fnd base rates'!H$7)
+($E219*'fnd base rates'!H$8)
+($F219*'fnd base rates'!H$9)
+($G219*'fnd base rates'!H$10)
+($H219*'fnd base rates'!H$11)
+($I219*'fnd base rates'!H$12)
+($J219*'fnd base rates'!H$13)
+($K219*'fnd base rates'!H$14)
+($M219*'fnd base rates'!H$16)
+($N219*'fnd base rates'!H$17)
+($O219*'fnd base rates'!H$18)
+($P219*VLOOKUP($S219+12,rate_basefnd,8)))</f>
        <v>608.89400000000001</v>
      </c>
      <c r="AA219" s="68">
        <f>(($D219*'fnd base rates'!I$7)
+($E219*'fnd base rates'!I$8)
+($F219*'fnd base rates'!I$9)
+($G219*'fnd base rates'!I$10)
+($H219*'fnd base rates'!I$11)
+($I219*'fnd base rates'!I$12)
+($J219*'fnd base rates'!I$13)
+($K219*'fnd base rates'!I$14)
+($M219*'fnd base rates'!I$16)
+($N219*'fnd base rates'!I$17)
+($O219*'fnd base rates'!I$18)
+($P219*VLOOKUP($S219+12,rate_basefnd,9)))
*$R219</f>
        <v>670.91408000000013</v>
      </c>
      <c r="AB219" s="68">
        <f>(($D219*'fnd base rates'!J$7)
+($E219*'fnd base rates'!J$8)
+($F219*'fnd base rates'!J$9)
+($G219*'fnd base rates'!J$10)
+($H219*'fnd base rates'!J$11)
+($I219*'fnd base rates'!J$12)
+($J219*'fnd base rates'!J$13)
+($K219*'fnd base rates'!J$14)
+($M219*'fnd base rates'!J$16)
+($N219*'fnd base rates'!J$17)
+($O219*'fnd base rates'!J$18)
+($P219*VLOOKUP($S219+12,rate_basefnd,10)))
*$R219</f>
        <v>1174.7612800000002</v>
      </c>
      <c r="AC219" s="68">
        <f>(($D219*'fnd base rates'!K$7)
+($E219*'fnd base rates'!K$8)
+($F219*'fnd base rates'!K$9)
+($G219*'fnd base rates'!K$10)
+($H219*'fnd base rates'!K$11)
+($I219*'fnd base rates'!K$12)
+($J219*'fnd base rates'!K$13)
+($K219*'fnd base rates'!K$14)
+($M219*'fnd base rates'!K$16)
+($N219*'fnd base rates'!K$17)
+($O219*'fnd base rates'!K$18)
+($P219*VLOOKUP($S219+12,rate_basefnd,11)))
*$R219</f>
        <v>1463.943552</v>
      </c>
      <c r="AD219" s="68">
        <f>(($D219*'fnd base rates'!L$7)
+($E219*'fnd base rates'!L$8)
+($F219*'fnd base rates'!L$9)
+($G219*'fnd base rates'!L$10)
+($H219*'fnd base rates'!L$11)
+($I219*'fnd base rates'!L$12)
+($J219*'fnd base rates'!L$13)
+($K219*'fnd base rates'!L$14)
+($M219*'fnd base rates'!L$16)
+($N219*'fnd base rates'!L$17)
+($O219*'fnd base rates'!L$18)
+($P219*VLOOKUP($S219+12,rate_basefnd,12)))</f>
        <v>3124.5087999999996</v>
      </c>
      <c r="AE219" s="68">
        <f>(($D219*'fnd base rates'!M$7)
+($E219*'fnd base rates'!M$8)
+($F219*'fnd base rates'!M$9)
+($G219*'fnd base rates'!M$10)
+($H219*'fnd base rates'!M$11)
+($I219*'fnd base rates'!M$12)
+($J219*'fnd base rates'!M$13)
+($K219*'fnd base rates'!M$14)
+($M219*'fnd base rates'!M$16)
+($N219*'fnd base rates'!M$17)
+($O219*'fnd base rates'!M$18)
+($P219*VLOOKUP($S219+12,rate_basefnd,13)))</f>
        <v>0</v>
      </c>
      <c r="AF219" s="3">
        <f t="shared" si="43"/>
        <v>19226.088374400002</v>
      </c>
      <c r="AH219" s="205">
        <f t="shared" si="44"/>
        <v>436049040</v>
      </c>
      <c r="AI219" s="3" t="str">
        <f t="shared" si="48"/>
        <v>436</v>
      </c>
      <c r="AJ219" s="1" t="str">
        <f t="shared" si="49"/>
        <v>049</v>
      </c>
      <c r="AK219" s="1" t="str">
        <f t="shared" si="50"/>
        <v>040</v>
      </c>
      <c r="AL219" s="3">
        <f t="shared" si="45"/>
        <v>1</v>
      </c>
      <c r="AM219" s="3">
        <f t="shared" si="55"/>
        <v>1</v>
      </c>
      <c r="AN219" s="3">
        <f t="shared" si="51"/>
        <v>19226.088374400002</v>
      </c>
      <c r="AO219" s="3">
        <f t="shared" si="52"/>
        <v>19226</v>
      </c>
      <c r="AP219" s="3">
        <f t="shared" si="46"/>
        <v>5905</v>
      </c>
      <c r="AQ219" s="3">
        <v>13321</v>
      </c>
      <c r="AS219" s="68"/>
      <c r="AT219" s="68"/>
      <c r="AX219" s="4">
        <f t="shared" si="53"/>
        <v>0</v>
      </c>
      <c r="AZ219" s="4">
        <f t="shared" si="54"/>
        <v>0</v>
      </c>
      <c r="BB219" s="4"/>
    </row>
    <row r="220" spans="1:54" s="3" customFormat="1">
      <c r="A220" s="205" t="str">
        <f t="shared" si="47"/>
        <v>436</v>
      </c>
      <c r="B220" s="1">
        <v>436049044</v>
      </c>
      <c r="C220" s="7" t="s">
        <v>47</v>
      </c>
      <c r="D220" s="8">
        <f>'fnd enro'!D220</f>
        <v>0</v>
      </c>
      <c r="E220" s="8">
        <f>'fnd enro'!E220</f>
        <v>0</v>
      </c>
      <c r="F220" s="8">
        <f>'fnd enro'!F220</f>
        <v>0</v>
      </c>
      <c r="G220" s="8">
        <f>'fnd enro'!G220</f>
        <v>0</v>
      </c>
      <c r="H220" s="8">
        <f>'fnd enro'!H220</f>
        <v>1</v>
      </c>
      <c r="I220" s="8">
        <f>'fnd enro'!I220</f>
        <v>1</v>
      </c>
      <c r="J220" s="8">
        <f>'fnd enro'!J220</f>
        <v>0</v>
      </c>
      <c r="K220" s="9">
        <f>'fnd enro'!K220</f>
        <v>0.08</v>
      </c>
      <c r="L220" s="8">
        <f>'fnd enro'!L220</f>
        <v>0</v>
      </c>
      <c r="M220" s="8">
        <f>'fnd enro'!M220</f>
        <v>0</v>
      </c>
      <c r="N220" s="8">
        <f>'fnd enro'!N220</f>
        <v>0</v>
      </c>
      <c r="O220" s="8">
        <f>'fnd enro'!O220</f>
        <v>0</v>
      </c>
      <c r="P220" s="8">
        <f>'fnd enro'!P220</f>
        <v>0</v>
      </c>
      <c r="Q220" s="8">
        <f>'fnd enro'!R220</f>
        <v>2</v>
      </c>
      <c r="R220" s="9">
        <f t="shared" si="42"/>
        <v>1.1120000000000001</v>
      </c>
      <c r="S220" s="8">
        <f>VALUE('fnd enro'!Q220)</f>
        <v>11</v>
      </c>
      <c r="T220" s="1"/>
      <c r="U220" s="68">
        <f>(($D220*'fnd base rates'!C$7)
+($E220*'fnd base rates'!C$8)
+($F220*'fnd base rates'!C$9)
+($G220*'fnd base rates'!C$10)
+($H220*'fnd base rates'!C$11)
+($I220*'fnd base rates'!C$12)
+($J220*'fnd base rates'!C$13)
+($K220*'fnd base rates'!C$14)
+($M220*'fnd base rates'!C$16)
+($N220*'fnd base rates'!C$17)
+($O220*'fnd base rates'!C$18)
+($P220*VLOOKUP($S220+12,rate_basefnd,3)))
*$R220</f>
        <v>1333.6465088000002</v>
      </c>
      <c r="V220" s="68">
        <f>(($D220*'fnd base rates'!D$7)
+($E220*'fnd base rates'!D$8)
+($F220*'fnd base rates'!D$9)
+($G220*'fnd base rates'!D$10)
+($H220*'fnd base rates'!D$11)
+($I220*'fnd base rates'!D$12)
+($J220*'fnd base rates'!D$13)
+($K220*'fnd base rates'!D$14)
+($M220*'fnd base rates'!D$16)
+($N220*'fnd base rates'!D$17)
+($O220*'fnd base rates'!D$18)
+($P220*VLOOKUP($S220+12,rate_basefnd,4)))
*$R220</f>
        <v>1887.5977600000001</v>
      </c>
      <c r="W220" s="68">
        <f>(($D220*'fnd base rates'!E$7)
+($E220*'fnd base rates'!E$8)
+($F220*'fnd base rates'!E$9)
+($G220*'fnd base rates'!E$10)
+($H220*'fnd base rates'!E$11)
+($I220*'fnd base rates'!E$12)
+($J220*'fnd base rates'!E$13)
+($K220*'fnd base rates'!E$14)
+($M220*'fnd base rates'!E$16)
+($N220*'fnd base rates'!E$17)
+($O220*'fnd base rates'!E$18)
+($P220*VLOOKUP($S220+12,rate_basefnd,5)))
*$R220</f>
        <v>10360.550259199999</v>
      </c>
      <c r="X220" s="68">
        <f>(($D220*'fnd base rates'!F$7)
+($E220*'fnd base rates'!F$8)
+($F220*'fnd base rates'!F$9)
+($G220*'fnd base rates'!F$10)
+($H220*'fnd base rates'!F$11)
+($I220*'fnd base rates'!F$12)
+($J220*'fnd base rates'!F$13)
+($K220*'fnd base rates'!F$14)
+($M220*'fnd base rates'!F$16)
+($N220*'fnd base rates'!F$17)
+($O220*'fnd base rates'!F$18)
+($P220*VLOOKUP($S220+12,rate_basefnd,6)))
*$R220</f>
        <v>2353.0649472</v>
      </c>
      <c r="Y220" s="68">
        <f>(($D220*'fnd base rates'!G$7)
+($E220*'fnd base rates'!G$8)
+($F220*'fnd base rates'!G$9)
+($G220*'fnd base rates'!G$10)
+($H220*'fnd base rates'!G$11)
+($I220*'fnd base rates'!G$12)
+($J220*'fnd base rates'!G$13)
+($K220*'fnd base rates'!G$14)
+($M220*'fnd base rates'!G$16)
+($N220*'fnd base rates'!G$17)
+($O220*'fnd base rates'!G$18)
+($P220*VLOOKUP($S220+12,rate_basefnd,7)))
*$R220</f>
        <v>411.5743296</v>
      </c>
      <c r="Z220" s="68">
        <f>(($D220*'fnd base rates'!H$7)
+($E220*'fnd base rates'!H$8)
+($F220*'fnd base rates'!H$9)
+($G220*'fnd base rates'!H$10)
+($H220*'fnd base rates'!H$11)
+($I220*'fnd base rates'!H$12)
+($J220*'fnd base rates'!H$13)
+($K220*'fnd base rates'!H$14)
+($M220*'fnd base rates'!H$16)
+($N220*'fnd base rates'!H$17)
+($O220*'fnd base rates'!H$18)
+($P220*VLOOKUP($S220+12,rate_basefnd,8)))</f>
        <v>1500.568</v>
      </c>
      <c r="AA220" s="68">
        <f>(($D220*'fnd base rates'!I$7)
+($E220*'fnd base rates'!I$8)
+($F220*'fnd base rates'!I$9)
+($G220*'fnd base rates'!I$10)
+($H220*'fnd base rates'!I$11)
+($I220*'fnd base rates'!I$12)
+($J220*'fnd base rates'!I$13)
+($K220*'fnd base rates'!I$14)
+($M220*'fnd base rates'!I$16)
+($N220*'fnd base rates'!I$17)
+($O220*'fnd base rates'!I$18)
+($P220*VLOOKUP($S220+12,rate_basefnd,9)))
*$R220</f>
        <v>1029.3561600000003</v>
      </c>
      <c r="AB220" s="68">
        <f>(($D220*'fnd base rates'!J$7)
+($E220*'fnd base rates'!J$8)
+($F220*'fnd base rates'!J$9)
+($G220*'fnd base rates'!J$10)
+($H220*'fnd base rates'!J$11)
+($I220*'fnd base rates'!J$12)
+($J220*'fnd base rates'!J$13)
+($K220*'fnd base rates'!J$14)
+($M220*'fnd base rates'!J$16)
+($N220*'fnd base rates'!J$17)
+($O220*'fnd base rates'!J$18)
+($P220*VLOOKUP($S220+12,rate_basefnd,10)))
*$R220</f>
        <v>1014.7111200000001</v>
      </c>
      <c r="AC220" s="68">
        <f>(($D220*'fnd base rates'!K$7)
+($E220*'fnd base rates'!K$8)
+($F220*'fnd base rates'!K$9)
+($G220*'fnd base rates'!K$10)
+($H220*'fnd base rates'!K$11)
+($I220*'fnd base rates'!K$12)
+($J220*'fnd base rates'!K$13)
+($K220*'fnd base rates'!K$14)
+($M220*'fnd base rates'!K$16)
+($N220*'fnd base rates'!K$17)
+($O220*'fnd base rates'!K$18)
+($P220*VLOOKUP($S220+12,rate_basefnd,11)))
*$R220</f>
        <v>2888.2887840000003</v>
      </c>
      <c r="AD220" s="68">
        <f>(($D220*'fnd base rates'!L$7)
+($E220*'fnd base rates'!L$8)
+($F220*'fnd base rates'!L$9)
+($G220*'fnd base rates'!L$10)
+($H220*'fnd base rates'!L$11)
+($I220*'fnd base rates'!L$12)
+($J220*'fnd base rates'!L$13)
+($K220*'fnd base rates'!L$14)
+($M220*'fnd base rates'!L$16)
+($N220*'fnd base rates'!L$17)
+($O220*'fnd base rates'!L$18)
+($P220*VLOOKUP($S220+12,rate_basefnd,12)))</f>
        <v>4594.8975999999993</v>
      </c>
      <c r="AE220" s="68">
        <f>(($D220*'fnd base rates'!M$7)
+($E220*'fnd base rates'!M$8)
+($F220*'fnd base rates'!M$9)
+($G220*'fnd base rates'!M$10)
+($H220*'fnd base rates'!M$11)
+($I220*'fnd base rates'!M$12)
+($J220*'fnd base rates'!M$13)
+($K220*'fnd base rates'!M$14)
+($M220*'fnd base rates'!M$16)
+($N220*'fnd base rates'!M$17)
+($O220*'fnd base rates'!M$18)
+($P220*VLOOKUP($S220+12,rate_basefnd,13)))</f>
        <v>0</v>
      </c>
      <c r="AF220" s="3">
        <f t="shared" si="43"/>
        <v>27374.255468799998</v>
      </c>
      <c r="AH220" s="205">
        <f t="shared" si="44"/>
        <v>436049044</v>
      </c>
      <c r="AI220" s="3" t="str">
        <f t="shared" si="48"/>
        <v>436</v>
      </c>
      <c r="AJ220" s="1" t="str">
        <f t="shared" si="49"/>
        <v>049</v>
      </c>
      <c r="AK220" s="1" t="str">
        <f t="shared" si="50"/>
        <v>044</v>
      </c>
      <c r="AL220" s="3">
        <f t="shared" si="45"/>
        <v>1</v>
      </c>
      <c r="AM220" s="3">
        <f t="shared" si="55"/>
        <v>2</v>
      </c>
      <c r="AN220" s="3">
        <f t="shared" si="51"/>
        <v>27374.255468799998</v>
      </c>
      <c r="AO220" s="3">
        <f t="shared" si="52"/>
        <v>13687</v>
      </c>
      <c r="AP220" s="3">
        <f t="shared" si="46"/>
        <v>-3932</v>
      </c>
      <c r="AQ220" s="3">
        <v>17619</v>
      </c>
      <c r="AS220" s="68"/>
      <c r="AT220" s="68"/>
      <c r="AX220" s="4">
        <f t="shared" si="53"/>
        <v>0</v>
      </c>
      <c r="AZ220" s="4">
        <f t="shared" si="54"/>
        <v>0</v>
      </c>
      <c r="BB220" s="4"/>
    </row>
    <row r="221" spans="1:54" s="3" customFormat="1">
      <c r="A221" s="205" t="str">
        <f t="shared" si="47"/>
        <v>436</v>
      </c>
      <c r="B221" s="1">
        <v>436049049</v>
      </c>
      <c r="C221" s="7" t="s">
        <v>47</v>
      </c>
      <c r="D221" s="8">
        <f>'fnd enro'!D221</f>
        <v>0</v>
      </c>
      <c r="E221" s="8">
        <f>'fnd enro'!E221</f>
        <v>0</v>
      </c>
      <c r="F221" s="8">
        <f>'fnd enro'!F221</f>
        <v>0</v>
      </c>
      <c r="G221" s="8">
        <f>'fnd enro'!G221</f>
        <v>0</v>
      </c>
      <c r="H221" s="8">
        <f>'fnd enro'!H221</f>
        <v>95</v>
      </c>
      <c r="I221" s="8">
        <f>'fnd enro'!I221</f>
        <v>55</v>
      </c>
      <c r="J221" s="8">
        <f>'fnd enro'!J221</f>
        <v>0</v>
      </c>
      <c r="K221" s="9">
        <f>'fnd enro'!K221</f>
        <v>6</v>
      </c>
      <c r="L221" s="8">
        <f>'fnd enro'!L221</f>
        <v>0</v>
      </c>
      <c r="M221" s="8">
        <f>'fnd enro'!M221</f>
        <v>0</v>
      </c>
      <c r="N221" s="8">
        <f>'fnd enro'!N221</f>
        <v>5</v>
      </c>
      <c r="O221" s="8">
        <f>'fnd enro'!O221</f>
        <v>9</v>
      </c>
      <c r="P221" s="8">
        <f>'fnd enro'!P221</f>
        <v>98</v>
      </c>
      <c r="Q221" s="8">
        <f>'fnd enro'!R221</f>
        <v>150</v>
      </c>
      <c r="R221" s="9">
        <f t="shared" si="42"/>
        <v>1.1120000000000001</v>
      </c>
      <c r="S221" s="8">
        <f>VALUE('fnd enro'!Q221)</f>
        <v>7</v>
      </c>
      <c r="T221" s="1"/>
      <c r="U221" s="68">
        <f>(($D221*'fnd base rates'!C$7)
+($E221*'fnd base rates'!C$8)
+($F221*'fnd base rates'!C$9)
+($G221*'fnd base rates'!C$10)
+($H221*'fnd base rates'!C$11)
+($I221*'fnd base rates'!C$12)
+($J221*'fnd base rates'!C$13)
+($K221*'fnd base rates'!C$14)
+($M221*'fnd base rates'!C$16)
+($N221*'fnd base rates'!C$17)
+($O221*'fnd base rates'!C$18)
+($P221*VLOOKUP($S221+12,rate_basefnd,3)))
*$R221</f>
        <v>111968.948</v>
      </c>
      <c r="V221" s="68">
        <f>(($D221*'fnd base rates'!D$7)
+($E221*'fnd base rates'!D$8)
+($F221*'fnd base rates'!D$9)
+($G221*'fnd base rates'!D$10)
+($H221*'fnd base rates'!D$11)
+($I221*'fnd base rates'!D$12)
+($J221*'fnd base rates'!D$13)
+($K221*'fnd base rates'!D$14)
+($M221*'fnd base rates'!D$16)
+($N221*'fnd base rates'!D$17)
+($O221*'fnd base rates'!D$18)
+($P221*VLOOKUP($S221+12,rate_basefnd,4)))
*$R221</f>
        <v>191382.96176000001</v>
      </c>
      <c r="W221" s="68">
        <f>(($D221*'fnd base rates'!E$7)
+($E221*'fnd base rates'!E$8)
+($F221*'fnd base rates'!E$9)
+($G221*'fnd base rates'!E$10)
+($H221*'fnd base rates'!E$11)
+($I221*'fnd base rates'!E$12)
+($J221*'fnd base rates'!E$13)
+($K221*'fnd base rates'!E$14)
+($M221*'fnd base rates'!E$16)
+($N221*'fnd base rates'!E$17)
+($O221*'fnd base rates'!E$18)
+($P221*VLOOKUP($S221+12,rate_basefnd,5)))
*$R221</f>
        <v>1216507.9172799999</v>
      </c>
      <c r="X221" s="68">
        <f>(($D221*'fnd base rates'!F$7)
+($E221*'fnd base rates'!F$8)
+($F221*'fnd base rates'!F$9)
+($G221*'fnd base rates'!F$10)
+($H221*'fnd base rates'!F$11)
+($I221*'fnd base rates'!F$12)
+($J221*'fnd base rates'!F$13)
+($K221*'fnd base rates'!F$14)
+($M221*'fnd base rates'!F$16)
+($N221*'fnd base rates'!F$17)
+($O221*'fnd base rates'!F$18)
+($P221*VLOOKUP($S221+12,rate_basefnd,6)))
*$R221</f>
        <v>183130.14256000001</v>
      </c>
      <c r="Y221" s="68">
        <f>(($D221*'fnd base rates'!G$7)
+($E221*'fnd base rates'!G$8)
+($F221*'fnd base rates'!G$9)
+($G221*'fnd base rates'!G$10)
+($H221*'fnd base rates'!G$11)
+($I221*'fnd base rates'!G$12)
+($J221*'fnd base rates'!G$13)
+($K221*'fnd base rates'!G$14)
+($M221*'fnd base rates'!G$16)
+($N221*'fnd base rates'!G$17)
+($O221*'fnd base rates'!G$18)
+($P221*VLOOKUP($S221+12,rate_basefnd,7)))
*$R221</f>
        <v>53825.959680000007</v>
      </c>
      <c r="Z221" s="68">
        <f>(($D221*'fnd base rates'!H$7)
+($E221*'fnd base rates'!H$8)
+($F221*'fnd base rates'!H$9)
+($G221*'fnd base rates'!H$10)
+($H221*'fnd base rates'!H$11)
+($I221*'fnd base rates'!H$12)
+($J221*'fnd base rates'!H$13)
+($K221*'fnd base rates'!H$14)
+($M221*'fnd base rates'!H$16)
+($N221*'fnd base rates'!H$17)
+($O221*'fnd base rates'!H$18)
+($P221*VLOOKUP($S221+12,rate_basefnd,8)))</f>
        <v>111328.43999999999</v>
      </c>
      <c r="AA221" s="68">
        <f>(($D221*'fnd base rates'!I$7)
+($E221*'fnd base rates'!I$8)
+($F221*'fnd base rates'!I$9)
+($G221*'fnd base rates'!I$10)
+($H221*'fnd base rates'!I$11)
+($I221*'fnd base rates'!I$12)
+($J221*'fnd base rates'!I$13)
+($K221*'fnd base rates'!I$14)
+($M221*'fnd base rates'!I$16)
+($N221*'fnd base rates'!I$17)
+($O221*'fnd base rates'!I$18)
+($P221*VLOOKUP($S221+12,rate_basefnd,9)))
*$R221</f>
        <v>96594.536080000005</v>
      </c>
      <c r="AB221" s="68">
        <f>(($D221*'fnd base rates'!J$7)
+($E221*'fnd base rates'!J$8)
+($F221*'fnd base rates'!J$9)
+($G221*'fnd base rates'!J$10)
+($H221*'fnd base rates'!J$11)
+($I221*'fnd base rates'!J$12)
+($J221*'fnd base rates'!J$13)
+($K221*'fnd base rates'!J$14)
+($M221*'fnd base rates'!J$16)
+($N221*'fnd base rates'!J$17)
+($O221*'fnd base rates'!J$18)
+($P221*VLOOKUP($S221+12,rate_basefnd,10)))
*$R221</f>
        <v>162813.81359999999</v>
      </c>
      <c r="AC221" s="68">
        <f>(($D221*'fnd base rates'!K$7)
+($E221*'fnd base rates'!K$8)
+($F221*'fnd base rates'!K$9)
+($G221*'fnd base rates'!K$10)
+($H221*'fnd base rates'!K$11)
+($I221*'fnd base rates'!K$12)
+($J221*'fnd base rates'!K$13)
+($K221*'fnd base rates'!K$14)
+($M221*'fnd base rates'!K$16)
+($N221*'fnd base rates'!K$17)
+($O221*'fnd base rates'!K$18)
+($P221*VLOOKUP($S221+12,rate_basefnd,11)))
*$R221</f>
        <v>224225.04775999999</v>
      </c>
      <c r="AD221" s="68">
        <f>(($D221*'fnd base rates'!L$7)
+($E221*'fnd base rates'!L$8)
+($F221*'fnd base rates'!L$9)
+($G221*'fnd base rates'!L$10)
+($H221*'fnd base rates'!L$11)
+($I221*'fnd base rates'!L$12)
+($J221*'fnd base rates'!L$13)
+($K221*'fnd base rates'!L$14)
+($M221*'fnd base rates'!L$16)
+($N221*'fnd base rates'!L$17)
+($O221*'fnd base rates'!L$18)
+($P221*VLOOKUP($S221+12,rate_basefnd,12)))</f>
        <v>431876.27999999991</v>
      </c>
      <c r="AE221" s="68">
        <f>(($D221*'fnd base rates'!M$7)
+($E221*'fnd base rates'!M$8)
+($F221*'fnd base rates'!M$9)
+($G221*'fnd base rates'!M$10)
+($H221*'fnd base rates'!M$11)
+($I221*'fnd base rates'!M$12)
+($J221*'fnd base rates'!M$13)
+($K221*'fnd base rates'!M$14)
+($M221*'fnd base rates'!M$16)
+($N221*'fnd base rates'!M$17)
+($O221*'fnd base rates'!M$18)
+($P221*VLOOKUP($S221+12,rate_basefnd,13)))</f>
        <v>0</v>
      </c>
      <c r="AF221" s="3">
        <f t="shared" si="43"/>
        <v>2783654.04672</v>
      </c>
      <c r="AH221" s="205">
        <f t="shared" si="44"/>
        <v>436049049</v>
      </c>
      <c r="AI221" s="3" t="str">
        <f t="shared" si="48"/>
        <v>436</v>
      </c>
      <c r="AJ221" s="1" t="str">
        <f t="shared" si="49"/>
        <v>049</v>
      </c>
      <c r="AK221" s="1" t="str">
        <f t="shared" si="50"/>
        <v>049</v>
      </c>
      <c r="AL221" s="3">
        <f t="shared" si="45"/>
        <v>1</v>
      </c>
      <c r="AM221" s="3">
        <f t="shared" si="55"/>
        <v>150</v>
      </c>
      <c r="AN221" s="3">
        <f t="shared" si="51"/>
        <v>2783654.04672</v>
      </c>
      <c r="AO221" s="3">
        <f t="shared" si="52"/>
        <v>18558</v>
      </c>
      <c r="AP221" s="3">
        <f t="shared" si="46"/>
        <v>3170</v>
      </c>
      <c r="AQ221" s="3">
        <v>15388</v>
      </c>
      <c r="AS221" s="68"/>
      <c r="AT221" s="68"/>
      <c r="AX221" s="4">
        <f t="shared" si="53"/>
        <v>0</v>
      </c>
      <c r="AZ221" s="4">
        <f t="shared" si="54"/>
        <v>0</v>
      </c>
      <c r="BB221" s="4"/>
    </row>
    <row r="222" spans="1:54" s="3" customFormat="1">
      <c r="A222" s="205" t="str">
        <f t="shared" si="47"/>
        <v>436</v>
      </c>
      <c r="B222" s="1">
        <v>436049057</v>
      </c>
      <c r="C222" s="7" t="s">
        <v>47</v>
      </c>
      <c r="D222" s="8">
        <f>'fnd enro'!D222</f>
        <v>0</v>
      </c>
      <c r="E222" s="8">
        <f>'fnd enro'!E222</f>
        <v>0</v>
      </c>
      <c r="F222" s="8">
        <f>'fnd enro'!F222</f>
        <v>0</v>
      </c>
      <c r="G222" s="8">
        <f>'fnd enro'!G222</f>
        <v>0</v>
      </c>
      <c r="H222" s="8">
        <f>'fnd enro'!H222</f>
        <v>3</v>
      </c>
      <c r="I222" s="8">
        <f>'fnd enro'!I222</f>
        <v>4</v>
      </c>
      <c r="J222" s="8">
        <f>'fnd enro'!J222</f>
        <v>0</v>
      </c>
      <c r="K222" s="9">
        <f>'fnd enro'!K222</f>
        <v>0.28000000000000003</v>
      </c>
      <c r="L222" s="8">
        <f>'fnd enro'!L222</f>
        <v>0</v>
      </c>
      <c r="M222" s="8">
        <f>'fnd enro'!M222</f>
        <v>0</v>
      </c>
      <c r="N222" s="8">
        <f>'fnd enro'!N222</f>
        <v>0</v>
      </c>
      <c r="O222" s="8">
        <f>'fnd enro'!O222</f>
        <v>0</v>
      </c>
      <c r="P222" s="8">
        <f>'fnd enro'!P222</f>
        <v>3</v>
      </c>
      <c r="Q222" s="8">
        <f>'fnd enro'!R222</f>
        <v>7</v>
      </c>
      <c r="R222" s="9">
        <f t="shared" si="42"/>
        <v>1.1120000000000001</v>
      </c>
      <c r="S222" s="8">
        <f>VALUE('fnd enro'!Q222)</f>
        <v>12</v>
      </c>
      <c r="T222" s="1"/>
      <c r="U222" s="68">
        <f>(($D222*'fnd base rates'!C$7)
+($E222*'fnd base rates'!C$8)
+($F222*'fnd base rates'!C$9)
+($G222*'fnd base rates'!C$10)
+($H222*'fnd base rates'!C$11)
+($I222*'fnd base rates'!C$12)
+($J222*'fnd base rates'!C$13)
+($K222*'fnd base rates'!C$14)
+($M222*'fnd base rates'!C$16)
+($N222*'fnd base rates'!C$17)
+($O222*'fnd base rates'!C$18)
+($P222*VLOOKUP($S222+12,rate_basefnd,3)))
*$R222</f>
        <v>5145.4779808000012</v>
      </c>
      <c r="V222" s="68">
        <f>(($D222*'fnd base rates'!D$7)
+($E222*'fnd base rates'!D$8)
+($F222*'fnd base rates'!D$9)
+($G222*'fnd base rates'!D$10)
+($H222*'fnd base rates'!D$11)
+($I222*'fnd base rates'!D$12)
+($J222*'fnd base rates'!D$13)
+($K222*'fnd base rates'!D$14)
+($M222*'fnd base rates'!D$16)
+($N222*'fnd base rates'!D$17)
+($O222*'fnd base rates'!D$18)
+($P222*VLOOKUP($S222+12,rate_basefnd,4)))
*$R222</f>
        <v>8869.9680800000006</v>
      </c>
      <c r="W222" s="68">
        <f>(($D222*'fnd base rates'!E$7)
+($E222*'fnd base rates'!E$8)
+($F222*'fnd base rates'!E$9)
+($G222*'fnd base rates'!E$10)
+($H222*'fnd base rates'!E$11)
+($I222*'fnd base rates'!E$12)
+($J222*'fnd base rates'!E$13)
+($K222*'fnd base rates'!E$14)
+($M222*'fnd base rates'!E$16)
+($N222*'fnd base rates'!E$17)
+($O222*'fnd base rates'!E$18)
+($P222*VLOOKUP($S222+12,rate_basefnd,5)))
*$R222</f>
        <v>59252.859507200003</v>
      </c>
      <c r="X222" s="68">
        <f>(($D222*'fnd base rates'!F$7)
+($E222*'fnd base rates'!F$8)
+($F222*'fnd base rates'!F$9)
+($G222*'fnd base rates'!F$10)
+($H222*'fnd base rates'!F$11)
+($I222*'fnd base rates'!F$12)
+($J222*'fnd base rates'!F$13)
+($K222*'fnd base rates'!F$14)
+($M222*'fnd base rates'!F$16)
+($N222*'fnd base rates'!F$17)
+($O222*'fnd base rates'!F$18)
+($P222*VLOOKUP($S222+12,rate_basefnd,6)))
*$R222</f>
        <v>8168.807155200001</v>
      </c>
      <c r="Y222" s="68">
        <f>(($D222*'fnd base rates'!G$7)
+($E222*'fnd base rates'!G$8)
+($F222*'fnd base rates'!G$9)
+($G222*'fnd base rates'!G$10)
+($H222*'fnd base rates'!G$11)
+($I222*'fnd base rates'!G$12)
+($J222*'fnd base rates'!G$13)
+($K222*'fnd base rates'!G$14)
+($M222*'fnd base rates'!G$16)
+($N222*'fnd base rates'!G$17)
+($O222*'fnd base rates'!G$18)
+($P222*VLOOKUP($S222+12,rate_basefnd,7)))
*$R222</f>
        <v>2509.6203135999999</v>
      </c>
      <c r="Z222" s="68">
        <f>(($D222*'fnd base rates'!H$7)
+($E222*'fnd base rates'!H$8)
+($F222*'fnd base rates'!H$9)
+($G222*'fnd base rates'!H$10)
+($H222*'fnd base rates'!H$11)
+($I222*'fnd base rates'!H$12)
+($J222*'fnd base rates'!H$13)
+($K222*'fnd base rates'!H$14)
+($M222*'fnd base rates'!H$16)
+($N222*'fnd base rates'!H$17)
+($O222*'fnd base rates'!H$18)
+($P222*VLOOKUP($S222+12,rate_basefnd,8)))</f>
        <v>5568.7479999999996</v>
      </c>
      <c r="AA222" s="68">
        <f>(($D222*'fnd base rates'!I$7)
+($E222*'fnd base rates'!I$8)
+($F222*'fnd base rates'!I$9)
+($G222*'fnd base rates'!I$10)
+($H222*'fnd base rates'!I$11)
+($I222*'fnd base rates'!I$12)
+($J222*'fnd base rates'!I$13)
+($K222*'fnd base rates'!I$14)
+($M222*'fnd base rates'!I$16)
+($N222*'fnd base rates'!I$17)
+($O222*'fnd base rates'!I$18)
+($P222*VLOOKUP($S222+12,rate_basefnd,9)))
*$R222</f>
        <v>4508.1925600000004</v>
      </c>
      <c r="AB222" s="68">
        <f>(($D222*'fnd base rates'!J$7)
+($E222*'fnd base rates'!J$8)
+($F222*'fnd base rates'!J$9)
+($G222*'fnd base rates'!J$10)
+($H222*'fnd base rates'!J$11)
+($I222*'fnd base rates'!J$12)
+($J222*'fnd base rates'!J$13)
+($K222*'fnd base rates'!J$14)
+($M222*'fnd base rates'!J$16)
+($N222*'fnd base rates'!J$17)
+($O222*'fnd base rates'!J$18)
+($P222*VLOOKUP($S222+12,rate_basefnd,10)))
*$R222</f>
        <v>8400.9598399999995</v>
      </c>
      <c r="AC222" s="68">
        <f>(($D222*'fnd base rates'!K$7)
+($E222*'fnd base rates'!K$8)
+($F222*'fnd base rates'!K$9)
+($G222*'fnd base rates'!K$10)
+($H222*'fnd base rates'!K$11)
+($I222*'fnd base rates'!K$12)
+($J222*'fnd base rates'!K$13)
+($K222*'fnd base rates'!K$14)
+($M222*'fnd base rates'!K$16)
+($N222*'fnd base rates'!K$17)
+($O222*'fnd base rates'!K$18)
+($P222*VLOOKUP($S222+12,rate_basefnd,11)))
*$R222</f>
        <v>10089.211584000001</v>
      </c>
      <c r="AD222" s="68">
        <f>(($D222*'fnd base rates'!L$7)
+($E222*'fnd base rates'!L$8)
+($F222*'fnd base rates'!L$9)
+($G222*'fnd base rates'!L$10)
+($H222*'fnd base rates'!L$11)
+($I222*'fnd base rates'!L$12)
+($J222*'fnd base rates'!L$13)
+($K222*'fnd base rates'!L$14)
+($M222*'fnd base rates'!L$16)
+($N222*'fnd base rates'!L$17)
+($O222*'fnd base rates'!L$18)
+($P222*VLOOKUP($S222+12,rate_basefnd,12)))</f>
        <v>19678.671599999998</v>
      </c>
      <c r="AE222" s="68">
        <f>(($D222*'fnd base rates'!M$7)
+($E222*'fnd base rates'!M$8)
+($F222*'fnd base rates'!M$9)
+($G222*'fnd base rates'!M$10)
+($H222*'fnd base rates'!M$11)
+($I222*'fnd base rates'!M$12)
+($J222*'fnd base rates'!M$13)
+($K222*'fnd base rates'!M$14)
+($M222*'fnd base rates'!M$16)
+($N222*'fnd base rates'!M$17)
+($O222*'fnd base rates'!M$18)
+($P222*VLOOKUP($S222+12,rate_basefnd,13)))</f>
        <v>0</v>
      </c>
      <c r="AF222" s="3">
        <f t="shared" si="43"/>
        <v>132192.51662080002</v>
      </c>
      <c r="AH222" s="205">
        <f t="shared" si="44"/>
        <v>436049057</v>
      </c>
      <c r="AI222" s="3" t="str">
        <f t="shared" si="48"/>
        <v>436</v>
      </c>
      <c r="AJ222" s="1" t="str">
        <f t="shared" si="49"/>
        <v>049</v>
      </c>
      <c r="AK222" s="1" t="str">
        <f t="shared" si="50"/>
        <v>057</v>
      </c>
      <c r="AL222" s="3">
        <f t="shared" si="45"/>
        <v>1</v>
      </c>
      <c r="AM222" s="3">
        <f t="shared" si="55"/>
        <v>7</v>
      </c>
      <c r="AN222" s="3">
        <f t="shared" si="51"/>
        <v>132192.51662080002</v>
      </c>
      <c r="AO222" s="3">
        <f t="shared" si="52"/>
        <v>18885</v>
      </c>
      <c r="AP222" s="3">
        <f t="shared" si="46"/>
        <v>6320</v>
      </c>
      <c r="AQ222" s="3">
        <v>12565</v>
      </c>
      <c r="AS222" s="68"/>
      <c r="AT222" s="68"/>
      <c r="AX222" s="4">
        <f t="shared" si="53"/>
        <v>0</v>
      </c>
      <c r="AZ222" s="4">
        <f t="shared" si="54"/>
        <v>0</v>
      </c>
      <c r="BB222" s="4"/>
    </row>
    <row r="223" spans="1:54" s="3" customFormat="1">
      <c r="A223" s="205" t="str">
        <f t="shared" si="47"/>
        <v>436</v>
      </c>
      <c r="B223" s="1">
        <v>436049093</v>
      </c>
      <c r="C223" s="7" t="s">
        <v>47</v>
      </c>
      <c r="D223" s="8">
        <f>'fnd enro'!D223</f>
        <v>0</v>
      </c>
      <c r="E223" s="8">
        <f>'fnd enro'!E223</f>
        <v>0</v>
      </c>
      <c r="F223" s="8">
        <f>'fnd enro'!F223</f>
        <v>0</v>
      </c>
      <c r="G223" s="8">
        <f>'fnd enro'!G223</f>
        <v>0</v>
      </c>
      <c r="H223" s="8">
        <f>'fnd enro'!H223</f>
        <v>11</v>
      </c>
      <c r="I223" s="8">
        <f>'fnd enro'!I223</f>
        <v>16</v>
      </c>
      <c r="J223" s="8">
        <f>'fnd enro'!J223</f>
        <v>0</v>
      </c>
      <c r="K223" s="9">
        <f>'fnd enro'!K223</f>
        <v>1.08</v>
      </c>
      <c r="L223" s="8">
        <f>'fnd enro'!L223</f>
        <v>0</v>
      </c>
      <c r="M223" s="8">
        <f>'fnd enro'!M223</f>
        <v>0</v>
      </c>
      <c r="N223" s="8">
        <f>'fnd enro'!N223</f>
        <v>0</v>
      </c>
      <c r="O223" s="8">
        <f>'fnd enro'!O223</f>
        <v>2</v>
      </c>
      <c r="P223" s="8">
        <f>'fnd enro'!P223</f>
        <v>19</v>
      </c>
      <c r="Q223" s="8">
        <f>'fnd enro'!R223</f>
        <v>27</v>
      </c>
      <c r="R223" s="9">
        <f t="shared" si="42"/>
        <v>1.1120000000000001</v>
      </c>
      <c r="S223" s="8">
        <f>VALUE('fnd enro'!Q223)</f>
        <v>11</v>
      </c>
      <c r="T223" s="1"/>
      <c r="U223" s="68">
        <f>(($D223*'fnd base rates'!C$7)
+($E223*'fnd base rates'!C$8)
+($F223*'fnd base rates'!C$9)
+($G223*'fnd base rates'!C$10)
+($H223*'fnd base rates'!C$11)
+($I223*'fnd base rates'!C$12)
+($J223*'fnd base rates'!C$13)
+($K223*'fnd base rates'!C$14)
+($M223*'fnd base rates'!C$16)
+($N223*'fnd base rates'!C$17)
+($O223*'fnd base rates'!C$18)
+($P223*VLOOKUP($S223+12,rate_basefnd,3)))
*$R223</f>
        <v>21072.080188800006</v>
      </c>
      <c r="V223" s="68">
        <f>(($D223*'fnd base rates'!D$7)
+($E223*'fnd base rates'!D$8)
+($F223*'fnd base rates'!D$9)
+($G223*'fnd base rates'!D$10)
+($H223*'fnd base rates'!D$11)
+($I223*'fnd base rates'!D$12)
+($J223*'fnd base rates'!D$13)
+($K223*'fnd base rates'!D$14)
+($M223*'fnd base rates'!D$16)
+($N223*'fnd base rates'!D$17)
+($O223*'fnd base rates'!D$18)
+($P223*VLOOKUP($S223+12,rate_basefnd,4)))
*$R223</f>
        <v>38987.109199999999</v>
      </c>
      <c r="W223" s="68">
        <f>(($D223*'fnd base rates'!E$7)
+($E223*'fnd base rates'!E$8)
+($F223*'fnd base rates'!E$9)
+($G223*'fnd base rates'!E$10)
+($H223*'fnd base rates'!E$11)
+($I223*'fnd base rates'!E$12)
+($J223*'fnd base rates'!E$13)
+($K223*'fnd base rates'!E$14)
+($M223*'fnd base rates'!E$16)
+($N223*'fnd base rates'!E$17)
+($O223*'fnd base rates'!E$18)
+($P223*VLOOKUP($S223+12,rate_basefnd,5)))
*$R223</f>
        <v>274513.30353920005</v>
      </c>
      <c r="X223" s="68">
        <f>(($D223*'fnd base rates'!F$7)
+($E223*'fnd base rates'!F$8)
+($F223*'fnd base rates'!F$9)
+($G223*'fnd base rates'!F$10)
+($H223*'fnd base rates'!F$11)
+($I223*'fnd base rates'!F$12)
+($J223*'fnd base rates'!F$13)
+($K223*'fnd base rates'!F$14)
+($M223*'fnd base rates'!F$16)
+($N223*'fnd base rates'!F$17)
+($O223*'fnd base rates'!F$18)
+($P223*VLOOKUP($S223+12,rate_basefnd,6)))
*$R223</f>
        <v>32035.347347200001</v>
      </c>
      <c r="Y223" s="68">
        <f>(($D223*'fnd base rates'!G$7)
+($E223*'fnd base rates'!G$8)
+($F223*'fnd base rates'!G$9)
+($G223*'fnd base rates'!G$10)
+($H223*'fnd base rates'!G$11)
+($I223*'fnd base rates'!G$12)
+($J223*'fnd base rates'!G$13)
+($K223*'fnd base rates'!G$14)
+($M223*'fnd base rates'!G$16)
+($N223*'fnd base rates'!G$17)
+($O223*'fnd base rates'!G$18)
+($P223*VLOOKUP($S223+12,rate_basefnd,7)))
*$R223</f>
        <v>11824.6196896</v>
      </c>
      <c r="Z223" s="68">
        <f>(($D223*'fnd base rates'!H$7)
+($E223*'fnd base rates'!H$8)
+($F223*'fnd base rates'!H$9)
+($G223*'fnd base rates'!H$10)
+($H223*'fnd base rates'!H$11)
+($I223*'fnd base rates'!H$12)
+($J223*'fnd base rates'!H$13)
+($K223*'fnd base rates'!H$14)
+($M223*'fnd base rates'!H$16)
+($N223*'fnd base rates'!H$17)
+($O223*'fnd base rates'!H$18)
+($P223*VLOOKUP($S223+12,rate_basefnd,8)))</f>
        <v>22332.498</v>
      </c>
      <c r="AA223" s="68">
        <f>(($D223*'fnd base rates'!I$7)
+($E223*'fnd base rates'!I$8)
+($F223*'fnd base rates'!I$9)
+($G223*'fnd base rates'!I$10)
+($H223*'fnd base rates'!I$11)
+($I223*'fnd base rates'!I$12)
+($J223*'fnd base rates'!I$13)
+($K223*'fnd base rates'!I$14)
+($M223*'fnd base rates'!I$16)
+($N223*'fnd base rates'!I$17)
+($O223*'fnd base rates'!I$18)
+($P223*VLOOKUP($S223+12,rate_basefnd,9)))
*$R223</f>
        <v>19308.656800000004</v>
      </c>
      <c r="AB223" s="68">
        <f>(($D223*'fnd base rates'!J$7)
+($E223*'fnd base rates'!J$8)
+($F223*'fnd base rates'!J$9)
+($G223*'fnd base rates'!J$10)
+($H223*'fnd base rates'!J$11)
+($I223*'fnd base rates'!J$12)
+($J223*'fnd base rates'!J$13)
+($K223*'fnd base rates'!J$14)
+($M223*'fnd base rates'!J$16)
+($N223*'fnd base rates'!J$17)
+($O223*'fnd base rates'!J$18)
+($P223*VLOOKUP($S223+12,rate_basefnd,10)))
*$R223</f>
        <v>41286.725200000001</v>
      </c>
      <c r="AC223" s="68">
        <f>(($D223*'fnd base rates'!K$7)
+($E223*'fnd base rates'!K$8)
+($F223*'fnd base rates'!K$9)
+($G223*'fnd base rates'!K$10)
+($H223*'fnd base rates'!K$11)
+($I223*'fnd base rates'!K$12)
+($J223*'fnd base rates'!K$13)
+($K223*'fnd base rates'!K$14)
+($M223*'fnd base rates'!K$16)
+($N223*'fnd base rates'!K$17)
+($O223*'fnd base rates'!K$18)
+($P223*VLOOKUP($S223+12,rate_basefnd,11)))
*$R223</f>
        <v>39927.55206400001</v>
      </c>
      <c r="AD223" s="68">
        <f>(($D223*'fnd base rates'!L$7)
+($E223*'fnd base rates'!L$8)
+($F223*'fnd base rates'!L$9)
+($G223*'fnd base rates'!L$10)
+($H223*'fnd base rates'!L$11)
+($I223*'fnd base rates'!L$12)
+($J223*'fnd base rates'!L$13)
+($K223*'fnd base rates'!L$14)
+($M223*'fnd base rates'!L$16)
+($N223*'fnd base rates'!L$17)
+($O223*'fnd base rates'!L$18)
+($P223*VLOOKUP($S223+12,rate_basefnd,12)))</f>
        <v>83612.367599999998</v>
      </c>
      <c r="AE223" s="68">
        <f>(($D223*'fnd base rates'!M$7)
+($E223*'fnd base rates'!M$8)
+($F223*'fnd base rates'!M$9)
+($G223*'fnd base rates'!M$10)
+($H223*'fnd base rates'!M$11)
+($I223*'fnd base rates'!M$12)
+($J223*'fnd base rates'!M$13)
+($K223*'fnd base rates'!M$14)
+($M223*'fnd base rates'!M$16)
+($N223*'fnd base rates'!M$17)
+($O223*'fnd base rates'!M$18)
+($P223*VLOOKUP($S223+12,rate_basefnd,13)))</f>
        <v>0</v>
      </c>
      <c r="AF223" s="3">
        <f t="shared" si="43"/>
        <v>584900.25962879998</v>
      </c>
      <c r="AH223" s="205">
        <f t="shared" si="44"/>
        <v>436049093</v>
      </c>
      <c r="AI223" s="3" t="str">
        <f t="shared" si="48"/>
        <v>436</v>
      </c>
      <c r="AJ223" s="1" t="str">
        <f t="shared" si="49"/>
        <v>049</v>
      </c>
      <c r="AK223" s="1" t="str">
        <f t="shared" si="50"/>
        <v>093</v>
      </c>
      <c r="AL223" s="3">
        <f t="shared" si="45"/>
        <v>1</v>
      </c>
      <c r="AM223" s="3">
        <f t="shared" si="55"/>
        <v>27</v>
      </c>
      <c r="AN223" s="3">
        <f t="shared" si="51"/>
        <v>584900.25962879998</v>
      </c>
      <c r="AO223" s="3">
        <f t="shared" si="52"/>
        <v>21663</v>
      </c>
      <c r="AP223" s="3">
        <f t="shared" si="46"/>
        <v>5167</v>
      </c>
      <c r="AQ223" s="3">
        <v>16496</v>
      </c>
      <c r="AS223" s="68"/>
      <c r="AT223" s="68"/>
      <c r="AX223" s="4">
        <f t="shared" si="53"/>
        <v>0</v>
      </c>
      <c r="AZ223" s="4">
        <f t="shared" si="54"/>
        <v>0</v>
      </c>
      <c r="BB223" s="4"/>
    </row>
    <row r="224" spans="1:54" s="3" customFormat="1">
      <c r="A224" s="205" t="str">
        <f t="shared" si="47"/>
        <v>436</v>
      </c>
      <c r="B224" s="1">
        <v>436049133</v>
      </c>
      <c r="C224" s="7" t="s">
        <v>47</v>
      </c>
      <c r="D224" s="8">
        <f>'fnd enro'!D224</f>
        <v>0</v>
      </c>
      <c r="E224" s="8">
        <f>'fnd enro'!E224</f>
        <v>0</v>
      </c>
      <c r="F224" s="8">
        <f>'fnd enro'!F224</f>
        <v>0</v>
      </c>
      <c r="G224" s="8">
        <f>'fnd enro'!G224</f>
        <v>0</v>
      </c>
      <c r="H224" s="8">
        <f>'fnd enro'!H224</f>
        <v>1</v>
      </c>
      <c r="I224" s="8">
        <f>'fnd enro'!I224</f>
        <v>0</v>
      </c>
      <c r="J224" s="8">
        <f>'fnd enro'!J224</f>
        <v>0</v>
      </c>
      <c r="K224" s="9">
        <f>'fnd enro'!K224</f>
        <v>0.04</v>
      </c>
      <c r="L224" s="8">
        <f>'fnd enro'!L224</f>
        <v>0</v>
      </c>
      <c r="M224" s="8">
        <f>'fnd enro'!M224</f>
        <v>0</v>
      </c>
      <c r="N224" s="8">
        <f>'fnd enro'!N224</f>
        <v>0</v>
      </c>
      <c r="O224" s="8">
        <f>'fnd enro'!O224</f>
        <v>0</v>
      </c>
      <c r="P224" s="8">
        <f>'fnd enro'!P224</f>
        <v>1</v>
      </c>
      <c r="Q224" s="8">
        <f>'fnd enro'!R224</f>
        <v>1</v>
      </c>
      <c r="R224" s="9">
        <f t="shared" si="42"/>
        <v>1.1120000000000001</v>
      </c>
      <c r="S224" s="8">
        <f>VALUE('fnd enro'!Q224)</f>
        <v>9</v>
      </c>
      <c r="T224" s="1"/>
      <c r="U224" s="68">
        <f>(($D224*'fnd base rates'!C$7)
+($E224*'fnd base rates'!C$8)
+($F224*'fnd base rates'!C$9)
+($G224*'fnd base rates'!C$10)
+($H224*'fnd base rates'!C$11)
+($I224*'fnd base rates'!C$12)
+($J224*'fnd base rates'!C$13)
+($K224*'fnd base rates'!C$14)
+($M224*'fnd base rates'!C$16)
+($N224*'fnd base rates'!C$17)
+($O224*'fnd base rates'!C$18)
+($P224*VLOOKUP($S224+12,rate_basefnd,3)))
*$R224</f>
        <v>784.66189440000016</v>
      </c>
      <c r="V224" s="68">
        <f>(($D224*'fnd base rates'!D$7)
+($E224*'fnd base rates'!D$8)
+($F224*'fnd base rates'!D$9)
+($G224*'fnd base rates'!D$10)
+($H224*'fnd base rates'!D$11)
+($I224*'fnd base rates'!D$12)
+($J224*'fnd base rates'!D$13)
+($K224*'fnd base rates'!D$14)
+($M224*'fnd base rates'!D$16)
+($N224*'fnd base rates'!D$17)
+($O224*'fnd base rates'!D$18)
+($P224*VLOOKUP($S224+12,rate_basefnd,4)))
*$R224</f>
        <v>1502.1007200000001</v>
      </c>
      <c r="W224" s="68">
        <f>(($D224*'fnd base rates'!E$7)
+($E224*'fnd base rates'!E$8)
+($F224*'fnd base rates'!E$9)
+($G224*'fnd base rates'!E$10)
+($H224*'fnd base rates'!E$11)
+($I224*'fnd base rates'!E$12)
+($J224*'fnd base rates'!E$13)
+($K224*'fnd base rates'!E$14)
+($M224*'fnd base rates'!E$16)
+($N224*'fnd base rates'!E$17)
+($O224*'fnd base rates'!E$18)
+($P224*VLOOKUP($S224+12,rate_basefnd,5)))
*$R224</f>
        <v>9734.3043296000014</v>
      </c>
      <c r="X224" s="68">
        <f>(($D224*'fnd base rates'!F$7)
+($E224*'fnd base rates'!F$8)
+($F224*'fnd base rates'!F$9)
+($G224*'fnd base rates'!F$10)
+($H224*'fnd base rates'!F$11)
+($I224*'fnd base rates'!F$12)
+($J224*'fnd base rates'!F$13)
+($K224*'fnd base rates'!F$14)
+($M224*'fnd base rates'!F$16)
+($N224*'fnd base rates'!F$17)
+($O224*'fnd base rates'!F$18)
+($P224*VLOOKUP($S224+12,rate_basefnd,6)))
*$R224</f>
        <v>1243.4526336000001</v>
      </c>
      <c r="Y224" s="68">
        <f>(($D224*'fnd base rates'!G$7)
+($E224*'fnd base rates'!G$8)
+($F224*'fnd base rates'!G$9)
+($G224*'fnd base rates'!G$10)
+($H224*'fnd base rates'!G$11)
+($I224*'fnd base rates'!G$12)
+($J224*'fnd base rates'!G$13)
+($K224*'fnd base rates'!G$14)
+($M224*'fnd base rates'!G$16)
+($N224*'fnd base rates'!G$17)
+($O224*'fnd base rates'!G$18)
+($P224*VLOOKUP($S224+12,rate_basefnd,7)))
*$R224</f>
        <v>473.01188480000008</v>
      </c>
      <c r="Z224" s="68">
        <f>(($D224*'fnd base rates'!H$7)
+($E224*'fnd base rates'!H$8)
+($F224*'fnd base rates'!H$9)
+($G224*'fnd base rates'!H$10)
+($H224*'fnd base rates'!H$11)
+($I224*'fnd base rates'!H$12)
+($J224*'fnd base rates'!H$13)
+($K224*'fnd base rates'!H$14)
+($M224*'fnd base rates'!H$16)
+($N224*'fnd base rates'!H$17)
+($O224*'fnd base rates'!H$18)
+($P224*VLOOKUP($S224+12,rate_basefnd,8)))</f>
        <v>617.74399999999991</v>
      </c>
      <c r="AA224" s="68">
        <f>(($D224*'fnd base rates'!I$7)
+($E224*'fnd base rates'!I$8)
+($F224*'fnd base rates'!I$9)
+($G224*'fnd base rates'!I$10)
+($H224*'fnd base rates'!I$11)
+($I224*'fnd base rates'!I$12)
+($J224*'fnd base rates'!I$13)
+($K224*'fnd base rates'!I$14)
+($M224*'fnd base rates'!I$16)
+($N224*'fnd base rates'!I$17)
+($O224*'fnd base rates'!I$18)
+($P224*VLOOKUP($S224+12,rate_basefnd,9)))
*$R224</f>
        <v>724.59032000000013</v>
      </c>
      <c r="AB224" s="68">
        <f>(($D224*'fnd base rates'!J$7)
+($E224*'fnd base rates'!J$8)
+($F224*'fnd base rates'!J$9)
+($G224*'fnd base rates'!J$10)
+($H224*'fnd base rates'!J$11)
+($I224*'fnd base rates'!J$12)
+($J224*'fnd base rates'!J$13)
+($K224*'fnd base rates'!J$14)
+($M224*'fnd base rates'!J$16)
+($N224*'fnd base rates'!J$17)
+($O224*'fnd base rates'!J$18)
+($P224*VLOOKUP($S224+12,rate_basefnd,10)))
*$R224</f>
        <v>1453.7064800000001</v>
      </c>
      <c r="AC224" s="68">
        <f>(($D224*'fnd base rates'!K$7)
+($E224*'fnd base rates'!K$8)
+($F224*'fnd base rates'!K$9)
+($G224*'fnd base rates'!K$10)
+($H224*'fnd base rates'!K$11)
+($I224*'fnd base rates'!K$12)
+($J224*'fnd base rates'!K$13)
+($K224*'fnd base rates'!K$14)
+($M224*'fnd base rates'!K$16)
+($N224*'fnd base rates'!K$17)
+($O224*'fnd base rates'!K$18)
+($P224*VLOOKUP($S224+12,rate_basefnd,11)))
*$R224</f>
        <v>1463.943552</v>
      </c>
      <c r="AD224" s="68">
        <f>(($D224*'fnd base rates'!L$7)
+($E224*'fnd base rates'!L$8)
+($F224*'fnd base rates'!L$9)
+($G224*'fnd base rates'!L$10)
+($H224*'fnd base rates'!L$11)
+($I224*'fnd base rates'!L$12)
+($J224*'fnd base rates'!L$13)
+($K224*'fnd base rates'!L$14)
+($M224*'fnd base rates'!L$16)
+($N224*'fnd base rates'!L$17)
+($O224*'fnd base rates'!L$18)
+($P224*VLOOKUP($S224+12,rate_basefnd,12)))</f>
        <v>3348.1687999999995</v>
      </c>
      <c r="AE224" s="68">
        <f>(($D224*'fnd base rates'!M$7)
+($E224*'fnd base rates'!M$8)
+($F224*'fnd base rates'!M$9)
+($G224*'fnd base rates'!M$10)
+($H224*'fnd base rates'!M$11)
+($I224*'fnd base rates'!M$12)
+($J224*'fnd base rates'!M$13)
+($K224*'fnd base rates'!M$14)
+($M224*'fnd base rates'!M$16)
+($N224*'fnd base rates'!M$17)
+($O224*'fnd base rates'!M$18)
+($P224*VLOOKUP($S224+12,rate_basefnd,13)))</f>
        <v>0</v>
      </c>
      <c r="AF224" s="3">
        <f t="shared" si="43"/>
        <v>21345.684614400001</v>
      </c>
      <c r="AH224" s="205">
        <f t="shared" si="44"/>
        <v>436049133</v>
      </c>
      <c r="AI224" s="3" t="str">
        <f t="shared" si="48"/>
        <v>436</v>
      </c>
      <c r="AJ224" s="1" t="str">
        <f t="shared" si="49"/>
        <v>049</v>
      </c>
      <c r="AK224" s="1" t="str">
        <f t="shared" si="50"/>
        <v>133</v>
      </c>
      <c r="AL224" s="3">
        <f t="shared" si="45"/>
        <v>1</v>
      </c>
      <c r="AM224" s="3">
        <f t="shared" si="55"/>
        <v>1</v>
      </c>
      <c r="AN224" s="3">
        <f t="shared" si="51"/>
        <v>21345.684614400001</v>
      </c>
      <c r="AO224" s="3">
        <f t="shared" si="52"/>
        <v>21346</v>
      </c>
      <c r="AP224" s="3">
        <f t="shared" si="46"/>
        <v>8647</v>
      </c>
      <c r="AQ224" s="3">
        <v>12699</v>
      </c>
      <c r="AS224" s="68"/>
      <c r="AT224" s="68"/>
      <c r="AX224" s="4">
        <f t="shared" si="53"/>
        <v>0</v>
      </c>
      <c r="AZ224" s="4">
        <f t="shared" si="54"/>
        <v>0</v>
      </c>
      <c r="BB224" s="4"/>
    </row>
    <row r="225" spans="1:54" s="3" customFormat="1">
      <c r="A225" s="205" t="str">
        <f t="shared" si="47"/>
        <v>436</v>
      </c>
      <c r="B225" s="1">
        <v>436049155</v>
      </c>
      <c r="C225" s="7" t="s">
        <v>47</v>
      </c>
      <c r="D225" s="8">
        <f>'fnd enro'!D225</f>
        <v>0</v>
      </c>
      <c r="E225" s="8">
        <f>'fnd enro'!E225</f>
        <v>0</v>
      </c>
      <c r="F225" s="8">
        <f>'fnd enro'!F225</f>
        <v>0</v>
      </c>
      <c r="G225" s="8">
        <f>'fnd enro'!G225</f>
        <v>0</v>
      </c>
      <c r="H225" s="8">
        <f>'fnd enro'!H225</f>
        <v>0</v>
      </c>
      <c r="I225" s="8">
        <f>'fnd enro'!I225</f>
        <v>1</v>
      </c>
      <c r="J225" s="8">
        <f>'fnd enro'!J225</f>
        <v>0</v>
      </c>
      <c r="K225" s="9">
        <f>'fnd enro'!K225</f>
        <v>0.04</v>
      </c>
      <c r="L225" s="8">
        <f>'fnd enro'!L225</f>
        <v>0</v>
      </c>
      <c r="M225" s="8">
        <f>'fnd enro'!M225</f>
        <v>0</v>
      </c>
      <c r="N225" s="8">
        <f>'fnd enro'!N225</f>
        <v>0</v>
      </c>
      <c r="O225" s="8">
        <f>'fnd enro'!O225</f>
        <v>0</v>
      </c>
      <c r="P225" s="8">
        <f>'fnd enro'!P225</f>
        <v>0</v>
      </c>
      <c r="Q225" s="8">
        <f>'fnd enro'!R225</f>
        <v>1</v>
      </c>
      <c r="R225" s="9">
        <f t="shared" si="42"/>
        <v>1.1120000000000001</v>
      </c>
      <c r="S225" s="8">
        <f>VALUE('fnd enro'!Q225)</f>
        <v>3</v>
      </c>
      <c r="T225" s="1"/>
      <c r="U225" s="68">
        <f>(($D225*'fnd base rates'!C$7)
+($E225*'fnd base rates'!C$8)
+($F225*'fnd base rates'!C$9)
+($G225*'fnd base rates'!C$10)
+($H225*'fnd base rates'!C$11)
+($I225*'fnd base rates'!C$12)
+($J225*'fnd base rates'!C$13)
+($K225*'fnd base rates'!C$14)
+($M225*'fnd base rates'!C$16)
+($N225*'fnd base rates'!C$17)
+($O225*'fnd base rates'!C$18)
+($P225*VLOOKUP($S225+12,rate_basefnd,3)))
*$R225</f>
        <v>666.82325440000011</v>
      </c>
      <c r="V225" s="68">
        <f>(($D225*'fnd base rates'!D$7)
+($E225*'fnd base rates'!D$8)
+($F225*'fnd base rates'!D$9)
+($G225*'fnd base rates'!D$10)
+($H225*'fnd base rates'!D$11)
+($I225*'fnd base rates'!D$12)
+($J225*'fnd base rates'!D$13)
+($K225*'fnd base rates'!D$14)
+($M225*'fnd base rates'!D$16)
+($N225*'fnd base rates'!D$17)
+($O225*'fnd base rates'!D$18)
+($P225*VLOOKUP($S225+12,rate_basefnd,4)))
*$R225</f>
        <v>943.79888000000005</v>
      </c>
      <c r="W225" s="68">
        <f>(($D225*'fnd base rates'!E$7)
+($E225*'fnd base rates'!E$8)
+($F225*'fnd base rates'!E$9)
+($G225*'fnd base rates'!E$10)
+($H225*'fnd base rates'!E$11)
+($I225*'fnd base rates'!E$12)
+($J225*'fnd base rates'!E$13)
+($K225*'fnd base rates'!E$14)
+($M225*'fnd base rates'!E$16)
+($N225*'fnd base rates'!E$17)
+($O225*'fnd base rates'!E$18)
+($P225*VLOOKUP($S225+12,rate_basefnd,5)))
*$R225</f>
        <v>6076.3136095999998</v>
      </c>
      <c r="X225" s="68">
        <f>(($D225*'fnd base rates'!F$7)
+($E225*'fnd base rates'!F$8)
+($F225*'fnd base rates'!F$9)
+($G225*'fnd base rates'!F$10)
+($H225*'fnd base rates'!F$11)
+($I225*'fnd base rates'!F$12)
+($J225*'fnd base rates'!F$13)
+($K225*'fnd base rates'!F$14)
+($M225*'fnd base rates'!F$16)
+($N225*'fnd base rates'!F$17)
+($O225*'fnd base rates'!F$18)
+($P225*VLOOKUP($S225+12,rate_basefnd,6)))
*$R225</f>
        <v>1109.6123135999999</v>
      </c>
      <c r="Y225" s="68">
        <f>(($D225*'fnd base rates'!G$7)
+($E225*'fnd base rates'!G$8)
+($F225*'fnd base rates'!G$9)
+($G225*'fnd base rates'!G$10)
+($H225*'fnd base rates'!G$11)
+($I225*'fnd base rates'!G$12)
+($J225*'fnd base rates'!G$13)
+($K225*'fnd base rates'!G$14)
+($M225*'fnd base rates'!G$16)
+($N225*'fnd base rates'!G$17)
+($O225*'fnd base rates'!G$18)
+($P225*VLOOKUP($S225+12,rate_basefnd,7)))
*$R225</f>
        <v>202.97380480000001</v>
      </c>
      <c r="Z225" s="68">
        <f>(($D225*'fnd base rates'!H$7)
+($E225*'fnd base rates'!H$8)
+($F225*'fnd base rates'!H$9)
+($G225*'fnd base rates'!H$10)
+($H225*'fnd base rates'!H$11)
+($I225*'fnd base rates'!H$12)
+($J225*'fnd base rates'!H$13)
+($K225*'fnd base rates'!H$14)
+($M225*'fnd base rates'!H$16)
+($N225*'fnd base rates'!H$17)
+($O225*'fnd base rates'!H$18)
+($P225*VLOOKUP($S225+12,rate_basefnd,8)))</f>
        <v>919.26400000000001</v>
      </c>
      <c r="AA225" s="68">
        <f>(($D225*'fnd base rates'!I$7)
+($E225*'fnd base rates'!I$8)
+($F225*'fnd base rates'!I$9)
+($G225*'fnd base rates'!I$10)
+($H225*'fnd base rates'!I$11)
+($I225*'fnd base rates'!I$12)
+($J225*'fnd base rates'!I$13)
+($K225*'fnd base rates'!I$14)
+($M225*'fnd base rates'!I$16)
+($N225*'fnd base rates'!I$17)
+($O225*'fnd base rates'!I$18)
+($P225*VLOOKUP($S225+12,rate_basefnd,9)))
*$R225</f>
        <v>525.44224000000008</v>
      </c>
      <c r="AB225" s="68">
        <f>(($D225*'fnd base rates'!J$7)
+($E225*'fnd base rates'!J$8)
+($F225*'fnd base rates'!J$9)
+($G225*'fnd base rates'!J$10)
+($H225*'fnd base rates'!J$11)
+($I225*'fnd base rates'!J$12)
+($J225*'fnd base rates'!J$13)
+($K225*'fnd base rates'!J$14)
+($M225*'fnd base rates'!J$16)
+($N225*'fnd base rates'!J$17)
+($O225*'fnd base rates'!J$18)
+($P225*VLOOKUP($S225+12,rate_basefnd,10)))
*$R225</f>
        <v>707.77688000000012</v>
      </c>
      <c r="AC225" s="68">
        <f>(($D225*'fnd base rates'!K$7)
+($E225*'fnd base rates'!K$8)
+($F225*'fnd base rates'!K$9)
+($G225*'fnd base rates'!K$10)
+($H225*'fnd base rates'!K$11)
+($I225*'fnd base rates'!K$12)
+($J225*'fnd base rates'!K$13)
+($K225*'fnd base rates'!K$14)
+($M225*'fnd base rates'!K$16)
+($N225*'fnd base rates'!K$17)
+($O225*'fnd base rates'!K$18)
+($P225*VLOOKUP($S225+12,rate_basefnd,11)))
*$R225</f>
        <v>1424.3452320000001</v>
      </c>
      <c r="AD225" s="68">
        <f>(($D225*'fnd base rates'!L$7)
+($E225*'fnd base rates'!L$8)
+($F225*'fnd base rates'!L$9)
+($G225*'fnd base rates'!L$10)
+($H225*'fnd base rates'!L$11)
+($I225*'fnd base rates'!L$12)
+($J225*'fnd base rates'!L$13)
+($K225*'fnd base rates'!L$14)
+($M225*'fnd base rates'!L$16)
+($N225*'fnd base rates'!L$17)
+($O225*'fnd base rates'!L$18)
+($P225*VLOOKUP($S225+12,rate_basefnd,12)))</f>
        <v>2166.2388000000001</v>
      </c>
      <c r="AE225" s="68">
        <f>(($D225*'fnd base rates'!M$7)
+($E225*'fnd base rates'!M$8)
+($F225*'fnd base rates'!M$9)
+($G225*'fnd base rates'!M$10)
+($H225*'fnd base rates'!M$11)
+($I225*'fnd base rates'!M$12)
+($J225*'fnd base rates'!M$13)
+($K225*'fnd base rates'!M$14)
+($M225*'fnd base rates'!M$16)
+($N225*'fnd base rates'!M$17)
+($O225*'fnd base rates'!M$18)
+($P225*VLOOKUP($S225+12,rate_basefnd,13)))</f>
        <v>0</v>
      </c>
      <c r="AF225" s="3">
        <f t="shared" si="43"/>
        <v>14742.5890144</v>
      </c>
      <c r="AH225" s="205">
        <f t="shared" si="44"/>
        <v>436049155</v>
      </c>
      <c r="AI225" s="3" t="str">
        <f t="shared" si="48"/>
        <v>436</v>
      </c>
      <c r="AJ225" s="1" t="str">
        <f t="shared" si="49"/>
        <v>049</v>
      </c>
      <c r="AK225" s="1" t="str">
        <f t="shared" si="50"/>
        <v>155</v>
      </c>
      <c r="AL225" s="3">
        <f t="shared" si="45"/>
        <v>1</v>
      </c>
      <c r="AM225" s="3">
        <f t="shared" si="55"/>
        <v>1</v>
      </c>
      <c r="AN225" s="3">
        <f t="shared" si="51"/>
        <v>14742.5890144</v>
      </c>
      <c r="AO225" s="3">
        <f t="shared" si="52"/>
        <v>14743</v>
      </c>
      <c r="AP225" s="3">
        <f t="shared" si="46"/>
        <v>1493</v>
      </c>
      <c r="AQ225" s="3">
        <v>13250</v>
      </c>
      <c r="AS225" s="68"/>
      <c r="AT225" s="68"/>
      <c r="AX225" s="4">
        <f t="shared" si="53"/>
        <v>0</v>
      </c>
      <c r="AZ225" s="4">
        <f t="shared" si="54"/>
        <v>0</v>
      </c>
      <c r="BB225" s="4"/>
    </row>
    <row r="226" spans="1:54" s="3" customFormat="1">
      <c r="A226" s="205" t="str">
        <f t="shared" si="47"/>
        <v>436</v>
      </c>
      <c r="B226" s="1">
        <v>436049165</v>
      </c>
      <c r="C226" s="7" t="s">
        <v>47</v>
      </c>
      <c r="D226" s="8">
        <f>'fnd enro'!D226</f>
        <v>0</v>
      </c>
      <c r="E226" s="8">
        <f>'fnd enro'!E226</f>
        <v>0</v>
      </c>
      <c r="F226" s="8">
        <f>'fnd enro'!F226</f>
        <v>0</v>
      </c>
      <c r="G226" s="8">
        <f>'fnd enro'!G226</f>
        <v>0</v>
      </c>
      <c r="H226" s="8">
        <f>'fnd enro'!H226</f>
        <v>2</v>
      </c>
      <c r="I226" s="8">
        <f>'fnd enro'!I226</f>
        <v>3</v>
      </c>
      <c r="J226" s="8">
        <f>'fnd enro'!J226</f>
        <v>0</v>
      </c>
      <c r="K226" s="9">
        <f>'fnd enro'!K226</f>
        <v>0.2</v>
      </c>
      <c r="L226" s="8">
        <f>'fnd enro'!L226</f>
        <v>0</v>
      </c>
      <c r="M226" s="8">
        <f>'fnd enro'!M226</f>
        <v>0</v>
      </c>
      <c r="N226" s="8">
        <f>'fnd enro'!N226</f>
        <v>0</v>
      </c>
      <c r="O226" s="8">
        <f>'fnd enro'!O226</f>
        <v>0</v>
      </c>
      <c r="P226" s="8">
        <f>'fnd enro'!P226</f>
        <v>3</v>
      </c>
      <c r="Q226" s="8">
        <f>'fnd enro'!R226</f>
        <v>5</v>
      </c>
      <c r="R226" s="9">
        <f t="shared" si="42"/>
        <v>1.1120000000000001</v>
      </c>
      <c r="S226" s="8">
        <f>VALUE('fnd enro'!Q226)</f>
        <v>10</v>
      </c>
      <c r="T226" s="1"/>
      <c r="U226" s="68">
        <f>(($D226*'fnd base rates'!C$7)
+($E226*'fnd base rates'!C$8)
+($F226*'fnd base rates'!C$9)
+($G226*'fnd base rates'!C$10)
+($H226*'fnd base rates'!C$11)
+($I226*'fnd base rates'!C$12)
+($J226*'fnd base rates'!C$13)
+($K226*'fnd base rates'!C$14)
+($M226*'fnd base rates'!C$16)
+($N226*'fnd base rates'!C$17)
+($O226*'fnd base rates'!C$18)
+($P226*VLOOKUP($S226+12,rate_basefnd,3)))
*$R226</f>
        <v>3716.2550720000004</v>
      </c>
      <c r="V226" s="68">
        <f>(($D226*'fnd base rates'!D$7)
+($E226*'fnd base rates'!D$8)
+($F226*'fnd base rates'!D$9)
+($G226*'fnd base rates'!D$10)
+($H226*'fnd base rates'!D$11)
+($I226*'fnd base rates'!D$12)
+($J226*'fnd base rates'!D$13)
+($K226*'fnd base rates'!D$14)
+($M226*'fnd base rates'!D$16)
+($N226*'fnd base rates'!D$17)
+($O226*'fnd base rates'!D$18)
+($P226*VLOOKUP($S226+12,rate_basefnd,4)))
*$R226</f>
        <v>6529.7084800000011</v>
      </c>
      <c r="W226" s="68">
        <f>(($D226*'fnd base rates'!E$7)
+($E226*'fnd base rates'!E$8)
+($F226*'fnd base rates'!E$9)
+($G226*'fnd base rates'!E$10)
+($H226*'fnd base rates'!E$11)
+($I226*'fnd base rates'!E$12)
+($J226*'fnd base rates'!E$13)
+($K226*'fnd base rates'!E$14)
+($M226*'fnd base rates'!E$16)
+($N226*'fnd base rates'!E$17)
+($O226*'fnd base rates'!E$18)
+($P226*VLOOKUP($S226+12,rate_basefnd,5)))
*$R226</f>
        <v>44473.310208000003</v>
      </c>
      <c r="X226" s="68">
        <f>(($D226*'fnd base rates'!F$7)
+($E226*'fnd base rates'!F$8)
+($F226*'fnd base rates'!F$9)
+($G226*'fnd base rates'!F$10)
+($H226*'fnd base rates'!F$11)
+($I226*'fnd base rates'!F$12)
+($J226*'fnd base rates'!F$13)
+($K226*'fnd base rates'!F$14)
+($M226*'fnd base rates'!F$16)
+($N226*'fnd base rates'!F$17)
+($O226*'fnd base rates'!F$18)
+($P226*VLOOKUP($S226+12,rate_basefnd,6)))
*$R226</f>
        <v>5815.7422080000006</v>
      </c>
      <c r="Y226" s="68">
        <f>(($D226*'fnd base rates'!G$7)
+($E226*'fnd base rates'!G$8)
+($F226*'fnd base rates'!G$9)
+($G226*'fnd base rates'!G$10)
+($H226*'fnd base rates'!G$11)
+($I226*'fnd base rates'!G$12)
+($J226*'fnd base rates'!G$13)
+($K226*'fnd base rates'!G$14)
+($M226*'fnd base rates'!G$16)
+($N226*'fnd base rates'!G$17)
+($O226*'fnd base rates'!G$18)
+($P226*VLOOKUP($S226+12,rate_basefnd,7)))
*$R226</f>
        <v>1883.6746240000002</v>
      </c>
      <c r="Z226" s="68">
        <f>(($D226*'fnd base rates'!H$7)
+($E226*'fnd base rates'!H$8)
+($F226*'fnd base rates'!H$9)
+($G226*'fnd base rates'!H$10)
+($H226*'fnd base rates'!H$11)
+($I226*'fnd base rates'!H$12)
+($J226*'fnd base rates'!H$13)
+($K226*'fnd base rates'!H$14)
+($M226*'fnd base rates'!H$16)
+($N226*'fnd base rates'!H$17)
+($O226*'fnd base rates'!H$18)
+($P226*VLOOKUP($S226+12,rate_basefnd,8)))</f>
        <v>4038.63</v>
      </c>
      <c r="AA226" s="68">
        <f>(($D226*'fnd base rates'!I$7)
+($E226*'fnd base rates'!I$8)
+($F226*'fnd base rates'!I$9)
+($G226*'fnd base rates'!I$10)
+($H226*'fnd base rates'!I$11)
+($I226*'fnd base rates'!I$12)
+($J226*'fnd base rates'!I$13)
+($K226*'fnd base rates'!I$14)
+($M226*'fnd base rates'!I$16)
+($N226*'fnd base rates'!I$17)
+($O226*'fnd base rates'!I$18)
+($P226*VLOOKUP($S226+12,rate_basefnd,9)))
*$R226</f>
        <v>3299.8933600000005</v>
      </c>
      <c r="AB226" s="68">
        <f>(($D226*'fnd base rates'!J$7)
+($E226*'fnd base rates'!J$8)
+($F226*'fnd base rates'!J$9)
+($G226*'fnd base rates'!J$10)
+($H226*'fnd base rates'!J$11)
+($I226*'fnd base rates'!J$12)
+($J226*'fnd base rates'!J$13)
+($K226*'fnd base rates'!J$14)
+($M226*'fnd base rates'!J$16)
+($N226*'fnd base rates'!J$17)
+($O226*'fnd base rates'!J$18)
+($P226*VLOOKUP($S226+12,rate_basefnd,10)))
*$R226</f>
        <v>6456.4388000000008</v>
      </c>
      <c r="AC226" s="68">
        <f>(($D226*'fnd base rates'!K$7)
+($E226*'fnd base rates'!K$8)
+($F226*'fnd base rates'!K$9)
+($G226*'fnd base rates'!K$10)
+($H226*'fnd base rates'!K$11)
+($I226*'fnd base rates'!K$12)
+($J226*'fnd base rates'!K$13)
+($K226*'fnd base rates'!K$14)
+($M226*'fnd base rates'!K$16)
+($N226*'fnd base rates'!K$17)
+($O226*'fnd base rates'!K$18)
+($P226*VLOOKUP($S226+12,rate_basefnd,11)))
*$R226</f>
        <v>7200.9228000000003</v>
      </c>
      <c r="AD226" s="68">
        <f>(($D226*'fnd base rates'!L$7)
+($E226*'fnd base rates'!L$8)
+($F226*'fnd base rates'!L$9)
+($G226*'fnd base rates'!L$10)
+($H226*'fnd base rates'!L$11)
+($I226*'fnd base rates'!L$12)
+($J226*'fnd base rates'!L$13)
+($K226*'fnd base rates'!L$14)
+($M226*'fnd base rates'!L$16)
+($N226*'fnd base rates'!L$17)
+($O226*'fnd base rates'!L$18)
+($P226*VLOOKUP($S226+12,rate_basefnd,12)))</f>
        <v>14338.273999999999</v>
      </c>
      <c r="AE226" s="68">
        <f>(($D226*'fnd base rates'!M$7)
+($E226*'fnd base rates'!M$8)
+($F226*'fnd base rates'!M$9)
+($G226*'fnd base rates'!M$10)
+($H226*'fnd base rates'!M$11)
+($I226*'fnd base rates'!M$12)
+($J226*'fnd base rates'!M$13)
+($K226*'fnd base rates'!M$14)
+($M226*'fnd base rates'!M$16)
+($N226*'fnd base rates'!M$17)
+($O226*'fnd base rates'!M$18)
+($P226*VLOOKUP($S226+12,rate_basefnd,13)))</f>
        <v>0</v>
      </c>
      <c r="AF226" s="3">
        <f t="shared" si="43"/>
        <v>97752.849552000014</v>
      </c>
      <c r="AH226" s="205">
        <f t="shared" si="44"/>
        <v>436049165</v>
      </c>
      <c r="AI226" s="3" t="str">
        <f t="shared" si="48"/>
        <v>436</v>
      </c>
      <c r="AJ226" s="1" t="str">
        <f t="shared" si="49"/>
        <v>049</v>
      </c>
      <c r="AK226" s="1" t="str">
        <f t="shared" si="50"/>
        <v>165</v>
      </c>
      <c r="AL226" s="3">
        <f t="shared" si="45"/>
        <v>1</v>
      </c>
      <c r="AM226" s="3">
        <f t="shared" si="55"/>
        <v>5</v>
      </c>
      <c r="AN226" s="3">
        <f t="shared" si="51"/>
        <v>97752.849552000014</v>
      </c>
      <c r="AO226" s="3">
        <f t="shared" si="52"/>
        <v>19551</v>
      </c>
      <c r="AP226" s="3">
        <f t="shared" si="46"/>
        <v>-2956</v>
      </c>
      <c r="AQ226" s="3">
        <v>22507</v>
      </c>
      <c r="AS226" s="68"/>
      <c r="AT226" s="68"/>
      <c r="AX226" s="4">
        <f t="shared" si="53"/>
        <v>0</v>
      </c>
      <c r="AZ226" s="4">
        <f t="shared" si="54"/>
        <v>0</v>
      </c>
      <c r="BB226" s="4"/>
    </row>
    <row r="227" spans="1:54" s="3" customFormat="1">
      <c r="A227" s="205" t="str">
        <f t="shared" si="47"/>
        <v>436</v>
      </c>
      <c r="B227" s="1">
        <v>436049176</v>
      </c>
      <c r="C227" s="7" t="s">
        <v>47</v>
      </c>
      <c r="D227" s="8">
        <f>'fnd enro'!D227</f>
        <v>0</v>
      </c>
      <c r="E227" s="8">
        <f>'fnd enro'!E227</f>
        <v>0</v>
      </c>
      <c r="F227" s="8">
        <f>'fnd enro'!F227</f>
        <v>0</v>
      </c>
      <c r="G227" s="8">
        <f>'fnd enro'!G227</f>
        <v>0</v>
      </c>
      <c r="H227" s="8">
        <f>'fnd enro'!H227</f>
        <v>3</v>
      </c>
      <c r="I227" s="8">
        <f>'fnd enro'!I227</f>
        <v>5</v>
      </c>
      <c r="J227" s="8">
        <f>'fnd enro'!J227</f>
        <v>0</v>
      </c>
      <c r="K227" s="9">
        <f>'fnd enro'!K227</f>
        <v>0.32</v>
      </c>
      <c r="L227" s="8">
        <f>'fnd enro'!L227</f>
        <v>0</v>
      </c>
      <c r="M227" s="8">
        <f>'fnd enro'!M227</f>
        <v>0</v>
      </c>
      <c r="N227" s="8">
        <f>'fnd enro'!N227</f>
        <v>1</v>
      </c>
      <c r="O227" s="8">
        <f>'fnd enro'!O227</f>
        <v>0</v>
      </c>
      <c r="P227" s="8">
        <f>'fnd enro'!P227</f>
        <v>5</v>
      </c>
      <c r="Q227" s="8">
        <f>'fnd enro'!R227</f>
        <v>8</v>
      </c>
      <c r="R227" s="9">
        <f t="shared" si="42"/>
        <v>1.1120000000000001</v>
      </c>
      <c r="S227" s="8">
        <f>VALUE('fnd enro'!Q227)</f>
        <v>8</v>
      </c>
      <c r="T227" s="1"/>
      <c r="U227" s="68">
        <f>(($D227*'fnd base rates'!C$7)
+($E227*'fnd base rates'!C$8)
+($F227*'fnd base rates'!C$9)
+($G227*'fnd base rates'!C$10)
+($H227*'fnd base rates'!C$11)
+($I227*'fnd base rates'!C$12)
+($J227*'fnd base rates'!C$13)
+($K227*'fnd base rates'!C$14)
+($M227*'fnd base rates'!C$16)
+($N227*'fnd base rates'!C$17)
+($O227*'fnd base rates'!C$18)
+($P227*VLOOKUP($S227+12,rate_basefnd,3)))
*$R227</f>
        <v>6019.7448352000001</v>
      </c>
      <c r="V227" s="68">
        <f>(($D227*'fnd base rates'!D$7)
+($E227*'fnd base rates'!D$8)
+($F227*'fnd base rates'!D$9)
+($G227*'fnd base rates'!D$10)
+($H227*'fnd base rates'!D$11)
+($I227*'fnd base rates'!D$12)
+($J227*'fnd base rates'!D$13)
+($K227*'fnd base rates'!D$14)
+($M227*'fnd base rates'!D$16)
+($N227*'fnd base rates'!D$17)
+($O227*'fnd base rates'!D$18)
+($P227*VLOOKUP($S227+12,rate_basefnd,4)))
*$R227</f>
        <v>10367.031440000001</v>
      </c>
      <c r="W227" s="68">
        <f>(($D227*'fnd base rates'!E$7)
+($E227*'fnd base rates'!E$8)
+($F227*'fnd base rates'!E$9)
+($G227*'fnd base rates'!E$10)
+($H227*'fnd base rates'!E$11)
+($I227*'fnd base rates'!E$12)
+($J227*'fnd base rates'!E$13)
+($K227*'fnd base rates'!E$14)
+($M227*'fnd base rates'!E$16)
+($N227*'fnd base rates'!E$17)
+($O227*'fnd base rates'!E$18)
+($P227*VLOOKUP($S227+12,rate_basefnd,5)))
*$R227</f>
        <v>70035.468476800001</v>
      </c>
      <c r="X227" s="68">
        <f>(($D227*'fnd base rates'!F$7)
+($E227*'fnd base rates'!F$8)
+($F227*'fnd base rates'!F$9)
+($G227*'fnd base rates'!F$10)
+($H227*'fnd base rates'!F$11)
+($I227*'fnd base rates'!F$12)
+($J227*'fnd base rates'!F$13)
+($K227*'fnd base rates'!F$14)
+($M227*'fnd base rates'!F$16)
+($N227*'fnd base rates'!F$17)
+($O227*'fnd base rates'!F$18)
+($P227*VLOOKUP($S227+12,rate_basefnd,6)))
*$R227</f>
        <v>9529.8982687999996</v>
      </c>
      <c r="Y227" s="68">
        <f>(($D227*'fnd base rates'!G$7)
+($E227*'fnd base rates'!G$8)
+($F227*'fnd base rates'!G$9)
+($G227*'fnd base rates'!G$10)
+($H227*'fnd base rates'!G$11)
+($I227*'fnd base rates'!G$12)
+($J227*'fnd base rates'!G$13)
+($K227*'fnd base rates'!G$14)
+($M227*'fnd base rates'!G$16)
+($N227*'fnd base rates'!G$17)
+($O227*'fnd base rates'!G$18)
+($P227*VLOOKUP($S227+12,rate_basefnd,7)))
*$R227</f>
        <v>2927.3769184000002</v>
      </c>
      <c r="Z227" s="68">
        <f>(($D227*'fnd base rates'!H$7)
+($E227*'fnd base rates'!H$8)
+($F227*'fnd base rates'!H$9)
+($G227*'fnd base rates'!H$10)
+($H227*'fnd base rates'!H$11)
+($I227*'fnd base rates'!H$12)
+($J227*'fnd base rates'!H$13)
+($K227*'fnd base rates'!H$14)
+($M227*'fnd base rates'!H$16)
+($N227*'fnd base rates'!H$17)
+($O227*'fnd base rates'!H$18)
+($P227*VLOOKUP($S227+12,rate_basefnd,8)))</f>
        <v>6669.2619999999997</v>
      </c>
      <c r="AA227" s="68">
        <f>(($D227*'fnd base rates'!I$7)
+($E227*'fnd base rates'!I$8)
+($F227*'fnd base rates'!I$9)
+($G227*'fnd base rates'!I$10)
+($H227*'fnd base rates'!I$11)
+($I227*'fnd base rates'!I$12)
+($J227*'fnd base rates'!I$13)
+($K227*'fnd base rates'!I$14)
+($M227*'fnd base rates'!I$16)
+($N227*'fnd base rates'!I$17)
+($O227*'fnd base rates'!I$18)
+($P227*VLOOKUP($S227+12,rate_basefnd,9)))
*$R227</f>
        <v>5260.7163200000005</v>
      </c>
      <c r="AB227" s="68">
        <f>(($D227*'fnd base rates'!J$7)
+($E227*'fnd base rates'!J$8)
+($F227*'fnd base rates'!J$9)
+($G227*'fnd base rates'!J$10)
+($H227*'fnd base rates'!J$11)
+($I227*'fnd base rates'!J$12)
+($J227*'fnd base rates'!J$13)
+($K227*'fnd base rates'!J$14)
+($M227*'fnd base rates'!J$16)
+($N227*'fnd base rates'!J$17)
+($O227*'fnd base rates'!J$18)
+($P227*VLOOKUP($S227+12,rate_basefnd,10)))
*$R227</f>
        <v>9764.5609600000007</v>
      </c>
      <c r="AC227" s="68">
        <f>(($D227*'fnd base rates'!K$7)
+($E227*'fnd base rates'!K$8)
+($F227*'fnd base rates'!K$9)
+($G227*'fnd base rates'!K$10)
+($H227*'fnd base rates'!K$11)
+($I227*'fnd base rates'!K$12)
+($J227*'fnd base rates'!K$13)
+($K227*'fnd base rates'!K$14)
+($M227*'fnd base rates'!K$16)
+($N227*'fnd base rates'!K$17)
+($O227*'fnd base rates'!K$18)
+($P227*VLOOKUP($S227+12,rate_basefnd,11)))
*$R227</f>
        <v>11944.656976</v>
      </c>
      <c r="AD227" s="68">
        <f>(($D227*'fnd base rates'!L$7)
+($E227*'fnd base rates'!L$8)
+($F227*'fnd base rates'!L$9)
+($G227*'fnd base rates'!L$10)
+($H227*'fnd base rates'!L$11)
+($I227*'fnd base rates'!L$12)
+($J227*'fnd base rates'!L$13)
+($K227*'fnd base rates'!L$14)
+($M227*'fnd base rates'!L$16)
+($N227*'fnd base rates'!L$17)
+($O227*'fnd base rates'!L$18)
+($P227*VLOOKUP($S227+12,rate_basefnd,12)))</f>
        <v>22754.090399999994</v>
      </c>
      <c r="AE227" s="68">
        <f>(($D227*'fnd base rates'!M$7)
+($E227*'fnd base rates'!M$8)
+($F227*'fnd base rates'!M$9)
+($G227*'fnd base rates'!M$10)
+($H227*'fnd base rates'!M$11)
+($I227*'fnd base rates'!M$12)
+($J227*'fnd base rates'!M$13)
+($K227*'fnd base rates'!M$14)
+($M227*'fnd base rates'!M$16)
+($N227*'fnd base rates'!M$17)
+($O227*'fnd base rates'!M$18)
+($P227*VLOOKUP($S227+12,rate_basefnd,13)))</f>
        <v>0</v>
      </c>
      <c r="AF227" s="3">
        <f t="shared" si="43"/>
        <v>155272.8065952</v>
      </c>
      <c r="AH227" s="205">
        <f t="shared" si="44"/>
        <v>436049176</v>
      </c>
      <c r="AI227" s="3" t="str">
        <f t="shared" si="48"/>
        <v>436</v>
      </c>
      <c r="AJ227" s="1" t="str">
        <f t="shared" si="49"/>
        <v>049</v>
      </c>
      <c r="AK227" s="1" t="str">
        <f t="shared" si="50"/>
        <v>176</v>
      </c>
      <c r="AL227" s="3">
        <f t="shared" si="45"/>
        <v>1</v>
      </c>
      <c r="AM227" s="3">
        <f t="shared" si="55"/>
        <v>8</v>
      </c>
      <c r="AN227" s="3">
        <f t="shared" si="51"/>
        <v>155272.8065952</v>
      </c>
      <c r="AO227" s="3">
        <f t="shared" si="52"/>
        <v>19409</v>
      </c>
      <c r="AP227" s="3">
        <f t="shared" si="46"/>
        <v>6987</v>
      </c>
      <c r="AQ227" s="3">
        <v>12422</v>
      </c>
      <c r="AS227" s="68"/>
      <c r="AT227" s="68"/>
      <c r="AX227" s="4">
        <f t="shared" si="53"/>
        <v>0</v>
      </c>
      <c r="AZ227" s="4">
        <f t="shared" si="54"/>
        <v>0</v>
      </c>
      <c r="BB227" s="4"/>
    </row>
    <row r="228" spans="1:54" s="3" customFormat="1">
      <c r="A228" s="205" t="str">
        <f t="shared" si="47"/>
        <v>436</v>
      </c>
      <c r="B228" s="1">
        <v>436049207</v>
      </c>
      <c r="C228" s="7" t="s">
        <v>47</v>
      </c>
      <c r="D228" s="8">
        <f>'fnd enro'!D228</f>
        <v>0</v>
      </c>
      <c r="E228" s="8">
        <f>'fnd enro'!E228</f>
        <v>0</v>
      </c>
      <c r="F228" s="8">
        <f>'fnd enro'!F228</f>
        <v>0</v>
      </c>
      <c r="G228" s="8">
        <f>'fnd enro'!G228</f>
        <v>0</v>
      </c>
      <c r="H228" s="8">
        <f>'fnd enro'!H228</f>
        <v>1</v>
      </c>
      <c r="I228" s="8">
        <f>'fnd enro'!I228</f>
        <v>0</v>
      </c>
      <c r="J228" s="8">
        <f>'fnd enro'!J228</f>
        <v>0</v>
      </c>
      <c r="K228" s="9">
        <f>'fnd enro'!K228</f>
        <v>0.04</v>
      </c>
      <c r="L228" s="8">
        <f>'fnd enro'!L228</f>
        <v>0</v>
      </c>
      <c r="M228" s="8">
        <f>'fnd enro'!M228</f>
        <v>0</v>
      </c>
      <c r="N228" s="8">
        <f>'fnd enro'!N228</f>
        <v>0</v>
      </c>
      <c r="O228" s="8">
        <f>'fnd enro'!O228</f>
        <v>0</v>
      </c>
      <c r="P228" s="8">
        <f>'fnd enro'!P228</f>
        <v>0</v>
      </c>
      <c r="Q228" s="8">
        <f>'fnd enro'!R228</f>
        <v>1</v>
      </c>
      <c r="R228" s="9">
        <f t="shared" si="42"/>
        <v>1.1120000000000001</v>
      </c>
      <c r="S228" s="8">
        <f>VALUE('fnd enro'!Q228)</f>
        <v>3</v>
      </c>
      <c r="T228" s="1"/>
      <c r="U228" s="68">
        <f>(($D228*'fnd base rates'!C$7)
+($E228*'fnd base rates'!C$8)
+($F228*'fnd base rates'!C$9)
+($G228*'fnd base rates'!C$10)
+($H228*'fnd base rates'!C$11)
+($I228*'fnd base rates'!C$12)
+($J228*'fnd base rates'!C$13)
+($K228*'fnd base rates'!C$14)
+($M228*'fnd base rates'!C$16)
+($N228*'fnd base rates'!C$17)
+($O228*'fnd base rates'!C$18)
+($P228*VLOOKUP($S228+12,rate_basefnd,3)))
*$R228</f>
        <v>666.82325440000011</v>
      </c>
      <c r="V228" s="68">
        <f>(($D228*'fnd base rates'!D$7)
+($E228*'fnd base rates'!D$8)
+($F228*'fnd base rates'!D$9)
+($G228*'fnd base rates'!D$10)
+($H228*'fnd base rates'!D$11)
+($I228*'fnd base rates'!D$12)
+($J228*'fnd base rates'!D$13)
+($K228*'fnd base rates'!D$14)
+($M228*'fnd base rates'!D$16)
+($N228*'fnd base rates'!D$17)
+($O228*'fnd base rates'!D$18)
+($P228*VLOOKUP($S228+12,rate_basefnd,4)))
*$R228</f>
        <v>943.79888000000005</v>
      </c>
      <c r="W228" s="68">
        <f>(($D228*'fnd base rates'!E$7)
+($E228*'fnd base rates'!E$8)
+($F228*'fnd base rates'!E$9)
+($G228*'fnd base rates'!E$10)
+($H228*'fnd base rates'!E$11)
+($I228*'fnd base rates'!E$12)
+($J228*'fnd base rates'!E$13)
+($K228*'fnd base rates'!E$14)
+($M228*'fnd base rates'!E$16)
+($N228*'fnd base rates'!E$17)
+($O228*'fnd base rates'!E$18)
+($P228*VLOOKUP($S228+12,rate_basefnd,5)))
*$R228</f>
        <v>4284.2366496000004</v>
      </c>
      <c r="X228" s="68">
        <f>(($D228*'fnd base rates'!F$7)
+($E228*'fnd base rates'!F$8)
+($F228*'fnd base rates'!F$9)
+($G228*'fnd base rates'!F$10)
+($H228*'fnd base rates'!F$11)
+($I228*'fnd base rates'!F$12)
+($J228*'fnd base rates'!F$13)
+($K228*'fnd base rates'!F$14)
+($M228*'fnd base rates'!F$16)
+($N228*'fnd base rates'!F$17)
+($O228*'fnd base rates'!F$18)
+($P228*VLOOKUP($S228+12,rate_basefnd,6)))
*$R228</f>
        <v>1243.4526336000001</v>
      </c>
      <c r="Y228" s="68">
        <f>(($D228*'fnd base rates'!G$7)
+($E228*'fnd base rates'!G$8)
+($F228*'fnd base rates'!G$9)
+($G228*'fnd base rates'!G$10)
+($H228*'fnd base rates'!G$11)
+($I228*'fnd base rates'!G$12)
+($J228*'fnd base rates'!G$13)
+($K228*'fnd base rates'!G$14)
+($M228*'fnd base rates'!G$16)
+($N228*'fnd base rates'!G$17)
+($O228*'fnd base rates'!G$18)
+($P228*VLOOKUP($S228+12,rate_basefnd,7)))
*$R228</f>
        <v>208.60052480000002</v>
      </c>
      <c r="Z228" s="68">
        <f>(($D228*'fnd base rates'!H$7)
+($E228*'fnd base rates'!H$8)
+($F228*'fnd base rates'!H$9)
+($G228*'fnd base rates'!H$10)
+($H228*'fnd base rates'!H$11)
+($I228*'fnd base rates'!H$12)
+($J228*'fnd base rates'!H$13)
+($K228*'fnd base rates'!H$14)
+($M228*'fnd base rates'!H$16)
+($N228*'fnd base rates'!H$17)
+($O228*'fnd base rates'!H$18)
+($P228*VLOOKUP($S228+12,rate_basefnd,8)))</f>
        <v>581.30399999999997</v>
      </c>
      <c r="AA228" s="68">
        <f>(($D228*'fnd base rates'!I$7)
+($E228*'fnd base rates'!I$8)
+($F228*'fnd base rates'!I$9)
+($G228*'fnd base rates'!I$10)
+($H228*'fnd base rates'!I$11)
+($I228*'fnd base rates'!I$12)
+($J228*'fnd base rates'!I$13)
+($K228*'fnd base rates'!I$14)
+($M228*'fnd base rates'!I$16)
+($N228*'fnd base rates'!I$17)
+($O228*'fnd base rates'!I$18)
+($P228*VLOOKUP($S228+12,rate_basefnd,9)))
*$R228</f>
        <v>503.91392000000008</v>
      </c>
      <c r="AB228" s="68">
        <f>(($D228*'fnd base rates'!J$7)
+($E228*'fnd base rates'!J$8)
+($F228*'fnd base rates'!J$9)
+($G228*'fnd base rates'!J$10)
+($H228*'fnd base rates'!J$11)
+($I228*'fnd base rates'!J$12)
+($J228*'fnd base rates'!J$13)
+($K228*'fnd base rates'!J$14)
+($M228*'fnd base rates'!J$16)
+($N228*'fnd base rates'!J$17)
+($O228*'fnd base rates'!J$18)
+($P228*VLOOKUP($S228+12,rate_basefnd,10)))
*$R228</f>
        <v>306.93423999999999</v>
      </c>
      <c r="AC228" s="68">
        <f>(($D228*'fnd base rates'!K$7)
+($E228*'fnd base rates'!K$8)
+($F228*'fnd base rates'!K$9)
+($G228*'fnd base rates'!K$10)
+($H228*'fnd base rates'!K$11)
+($I228*'fnd base rates'!K$12)
+($J228*'fnd base rates'!K$13)
+($K228*'fnd base rates'!K$14)
+($M228*'fnd base rates'!K$16)
+($N228*'fnd base rates'!K$17)
+($O228*'fnd base rates'!K$18)
+($P228*VLOOKUP($S228+12,rate_basefnd,11)))
*$R228</f>
        <v>1463.943552</v>
      </c>
      <c r="AD228" s="68">
        <f>(($D228*'fnd base rates'!L$7)
+($E228*'fnd base rates'!L$8)
+($F228*'fnd base rates'!L$9)
+($G228*'fnd base rates'!L$10)
+($H228*'fnd base rates'!L$11)
+($I228*'fnd base rates'!L$12)
+($J228*'fnd base rates'!L$13)
+($K228*'fnd base rates'!L$14)
+($M228*'fnd base rates'!L$16)
+($N228*'fnd base rates'!L$17)
+($O228*'fnd base rates'!L$18)
+($P228*VLOOKUP($S228+12,rate_basefnd,12)))</f>
        <v>2428.6587999999997</v>
      </c>
      <c r="AE228" s="68">
        <f>(($D228*'fnd base rates'!M$7)
+($E228*'fnd base rates'!M$8)
+($F228*'fnd base rates'!M$9)
+($G228*'fnd base rates'!M$10)
+($H228*'fnd base rates'!M$11)
+($I228*'fnd base rates'!M$12)
+($J228*'fnd base rates'!M$13)
+($K228*'fnd base rates'!M$14)
+($M228*'fnd base rates'!M$16)
+($N228*'fnd base rates'!M$17)
+($O228*'fnd base rates'!M$18)
+($P228*VLOOKUP($S228+12,rate_basefnd,13)))</f>
        <v>0</v>
      </c>
      <c r="AF228" s="3">
        <f t="shared" si="43"/>
        <v>12631.666454400001</v>
      </c>
      <c r="AH228" s="205">
        <f t="shared" si="44"/>
        <v>436049207</v>
      </c>
      <c r="AI228" s="3" t="str">
        <f t="shared" si="48"/>
        <v>436</v>
      </c>
      <c r="AJ228" s="1" t="str">
        <f t="shared" si="49"/>
        <v>049</v>
      </c>
      <c r="AK228" s="1" t="str">
        <f t="shared" si="50"/>
        <v>207</v>
      </c>
      <c r="AL228" s="3">
        <f t="shared" si="45"/>
        <v>1</v>
      </c>
      <c r="AM228" s="3">
        <f t="shared" si="55"/>
        <v>1</v>
      </c>
      <c r="AN228" s="3">
        <f t="shared" si="51"/>
        <v>12631.666454400001</v>
      </c>
      <c r="AO228" s="3">
        <f t="shared" si="52"/>
        <v>12632</v>
      </c>
      <c r="AP228" s="3">
        <f t="shared" si="46"/>
        <v>1968</v>
      </c>
      <c r="AQ228" s="3">
        <v>10664</v>
      </c>
      <c r="AS228" s="68"/>
      <c r="AT228" s="68"/>
      <c r="AX228" s="4">
        <f t="shared" si="53"/>
        <v>0</v>
      </c>
      <c r="AZ228" s="4">
        <f t="shared" si="54"/>
        <v>0</v>
      </c>
      <c r="BB228" s="4"/>
    </row>
    <row r="229" spans="1:54" s="3" customFormat="1">
      <c r="A229" s="205" t="str">
        <f t="shared" si="47"/>
        <v>436</v>
      </c>
      <c r="B229" s="1">
        <v>436049220</v>
      </c>
      <c r="C229" s="7" t="s">
        <v>47</v>
      </c>
      <c r="D229" s="8">
        <f>'fnd enro'!D229</f>
        <v>0</v>
      </c>
      <c r="E229" s="8">
        <f>'fnd enro'!E229</f>
        <v>0</v>
      </c>
      <c r="F229" s="8">
        <f>'fnd enro'!F229</f>
        <v>0</v>
      </c>
      <c r="G229" s="8">
        <f>'fnd enro'!G229</f>
        <v>0</v>
      </c>
      <c r="H229" s="8">
        <f>'fnd enro'!H229</f>
        <v>1</v>
      </c>
      <c r="I229" s="8">
        <f>'fnd enro'!I229</f>
        <v>0</v>
      </c>
      <c r="J229" s="8">
        <f>'fnd enro'!J229</f>
        <v>0</v>
      </c>
      <c r="K229" s="9">
        <f>'fnd enro'!K229</f>
        <v>0.04</v>
      </c>
      <c r="L229" s="8">
        <f>'fnd enro'!L229</f>
        <v>0</v>
      </c>
      <c r="M229" s="8">
        <f>'fnd enro'!M229</f>
        <v>0</v>
      </c>
      <c r="N229" s="8">
        <f>'fnd enro'!N229</f>
        <v>1</v>
      </c>
      <c r="O229" s="8">
        <f>'fnd enro'!O229</f>
        <v>0</v>
      </c>
      <c r="P229" s="8">
        <f>'fnd enro'!P229</f>
        <v>1</v>
      </c>
      <c r="Q229" s="8">
        <f>'fnd enro'!R229</f>
        <v>1</v>
      </c>
      <c r="R229" s="9">
        <f t="shared" si="42"/>
        <v>1.1120000000000001</v>
      </c>
      <c r="S229" s="8">
        <f>VALUE('fnd enro'!Q229)</f>
        <v>8</v>
      </c>
      <c r="T229" s="1"/>
      <c r="U229" s="68">
        <f>(($D229*'fnd base rates'!C$7)
+($E229*'fnd base rates'!C$8)
+($F229*'fnd base rates'!C$9)
+($G229*'fnd base rates'!C$10)
+($H229*'fnd base rates'!C$11)
+($I229*'fnd base rates'!C$12)
+($J229*'fnd base rates'!C$13)
+($K229*'fnd base rates'!C$14)
+($M229*'fnd base rates'!C$16)
+($N229*'fnd base rates'!C$17)
+($O229*'fnd base rates'!C$18)
+($P229*VLOOKUP($S229+12,rate_basefnd,3)))
*$R229</f>
        <v>918.83581440000012</v>
      </c>
      <c r="V229" s="68">
        <f>(($D229*'fnd base rates'!D$7)
+($E229*'fnd base rates'!D$8)
+($F229*'fnd base rates'!D$9)
+($G229*'fnd base rates'!D$10)
+($H229*'fnd base rates'!D$11)
+($I229*'fnd base rates'!D$12)
+($J229*'fnd base rates'!D$13)
+($K229*'fnd base rates'!D$14)
+($M229*'fnd base rates'!D$16)
+($N229*'fnd base rates'!D$17)
+($O229*'fnd base rates'!D$18)
+($P229*VLOOKUP($S229+12,rate_basefnd,4)))
*$R229</f>
        <v>1708.3100000000002</v>
      </c>
      <c r="W229" s="68">
        <f>(($D229*'fnd base rates'!E$7)
+($E229*'fnd base rates'!E$8)
+($F229*'fnd base rates'!E$9)
+($G229*'fnd base rates'!E$10)
+($H229*'fnd base rates'!E$11)
+($I229*'fnd base rates'!E$12)
+($J229*'fnd base rates'!E$13)
+($K229*'fnd base rates'!E$14)
+($M229*'fnd base rates'!E$16)
+($N229*'fnd base rates'!E$17)
+($O229*'fnd base rates'!E$18)
+($P229*VLOOKUP($S229+12,rate_basefnd,5)))
*$R229</f>
        <v>11052.747129600002</v>
      </c>
      <c r="X229" s="68">
        <f>(($D229*'fnd base rates'!F$7)
+($E229*'fnd base rates'!F$8)
+($F229*'fnd base rates'!F$9)
+($G229*'fnd base rates'!F$10)
+($H229*'fnd base rates'!F$11)
+($I229*'fnd base rates'!F$12)
+($J229*'fnd base rates'!F$13)
+($K229*'fnd base rates'!F$14)
+($M229*'fnd base rates'!F$16)
+($N229*'fnd base rates'!F$17)
+($O229*'fnd base rates'!F$18)
+($P229*VLOOKUP($S229+12,rate_basefnd,6)))
*$R229</f>
        <v>1494.9314336000002</v>
      </c>
      <c r="Y229" s="68">
        <f>(($D229*'fnd base rates'!G$7)
+($E229*'fnd base rates'!G$8)
+($F229*'fnd base rates'!G$9)
+($G229*'fnd base rates'!G$10)
+($H229*'fnd base rates'!G$11)
+($I229*'fnd base rates'!G$12)
+($J229*'fnd base rates'!G$13)
+($K229*'fnd base rates'!G$14)
+($M229*'fnd base rates'!G$16)
+($N229*'fnd base rates'!G$17)
+($O229*'fnd base rates'!G$18)
+($P229*VLOOKUP($S229+12,rate_basefnd,7)))
*$R229</f>
        <v>523.4188448000001</v>
      </c>
      <c r="Z229" s="68">
        <f>(($D229*'fnd base rates'!H$7)
+($E229*'fnd base rates'!H$8)
+($F229*'fnd base rates'!H$9)
+($G229*'fnd base rates'!H$10)
+($H229*'fnd base rates'!H$11)
+($I229*'fnd base rates'!H$12)
+($J229*'fnd base rates'!H$13)
+($K229*'fnd base rates'!H$14)
+($M229*'fnd base rates'!H$16)
+($N229*'fnd base rates'!H$17)
+($O229*'fnd base rates'!H$18)
+($P229*VLOOKUP($S229+12,rate_basefnd,8)))</f>
        <v>776.33399999999995</v>
      </c>
      <c r="AA229" s="68">
        <f>(($D229*'fnd base rates'!I$7)
+($E229*'fnd base rates'!I$8)
+($F229*'fnd base rates'!I$9)
+($G229*'fnd base rates'!I$10)
+($H229*'fnd base rates'!I$11)
+($I229*'fnd base rates'!I$12)
+($J229*'fnd base rates'!I$13)
+($K229*'fnd base rates'!I$14)
+($M229*'fnd base rates'!I$16)
+($N229*'fnd base rates'!I$17)
+($O229*'fnd base rates'!I$18)
+($P229*VLOOKUP($S229+12,rate_basefnd,9)))
*$R229</f>
        <v>814.49552000000017</v>
      </c>
      <c r="AB229" s="68">
        <f>(($D229*'fnd base rates'!J$7)
+($E229*'fnd base rates'!J$8)
+($F229*'fnd base rates'!J$9)
+($G229*'fnd base rates'!J$10)
+($H229*'fnd base rates'!J$11)
+($I229*'fnd base rates'!J$12)
+($J229*'fnd base rates'!J$13)
+($K229*'fnd base rates'!J$14)
+($M229*'fnd base rates'!J$16)
+($N229*'fnd base rates'!J$17)
+($O229*'fnd base rates'!J$18)
+($P229*VLOOKUP($S229+12,rate_basefnd,10)))
*$R229</f>
        <v>1396.6608800000001</v>
      </c>
      <c r="AC229" s="68">
        <f>(($D229*'fnd base rates'!K$7)
+($E229*'fnd base rates'!K$8)
+($F229*'fnd base rates'!K$9)
+($G229*'fnd base rates'!K$10)
+($H229*'fnd base rates'!K$11)
+($I229*'fnd base rates'!K$12)
+($J229*'fnd base rates'!K$13)
+($K229*'fnd base rates'!K$14)
+($M229*'fnd base rates'!K$16)
+($N229*'fnd base rates'!K$17)
+($O229*'fnd base rates'!K$18)
+($P229*VLOOKUP($S229+12,rate_basefnd,11)))
*$R229</f>
        <v>1895.0437120000001</v>
      </c>
      <c r="AD229" s="68">
        <f>(($D229*'fnd base rates'!L$7)
+($E229*'fnd base rates'!L$8)
+($F229*'fnd base rates'!L$9)
+($G229*'fnd base rates'!L$10)
+($H229*'fnd base rates'!L$11)
+($I229*'fnd base rates'!L$12)
+($J229*'fnd base rates'!L$13)
+($K229*'fnd base rates'!L$14)
+($M229*'fnd base rates'!L$16)
+($N229*'fnd base rates'!L$17)
+($O229*'fnd base rates'!L$18)
+($P229*VLOOKUP($S229+12,rate_basefnd,12)))</f>
        <v>3685.7788</v>
      </c>
      <c r="AE229" s="68">
        <f>(($D229*'fnd base rates'!M$7)
+($E229*'fnd base rates'!M$8)
+($F229*'fnd base rates'!M$9)
+($G229*'fnd base rates'!M$10)
+($H229*'fnd base rates'!M$11)
+($I229*'fnd base rates'!M$12)
+($J229*'fnd base rates'!M$13)
+($K229*'fnd base rates'!M$14)
+($M229*'fnd base rates'!M$16)
+($N229*'fnd base rates'!M$17)
+($O229*'fnd base rates'!M$18)
+($P229*VLOOKUP($S229+12,rate_basefnd,13)))</f>
        <v>0</v>
      </c>
      <c r="AF229" s="3">
        <f t="shared" si="43"/>
        <v>24266.556134400002</v>
      </c>
      <c r="AH229" s="205">
        <f t="shared" si="44"/>
        <v>436049220</v>
      </c>
      <c r="AI229" s="3" t="str">
        <f t="shared" si="48"/>
        <v>436</v>
      </c>
      <c r="AJ229" s="1" t="str">
        <f t="shared" si="49"/>
        <v>049</v>
      </c>
      <c r="AK229" s="1" t="str">
        <f t="shared" si="50"/>
        <v>220</v>
      </c>
      <c r="AL229" s="3">
        <f t="shared" si="45"/>
        <v>1</v>
      </c>
      <c r="AM229" s="3">
        <f t="shared" si="55"/>
        <v>1</v>
      </c>
      <c r="AN229" s="3">
        <f t="shared" si="51"/>
        <v>24266.556134400002</v>
      </c>
      <c r="AO229" s="3">
        <f t="shared" si="52"/>
        <v>24267</v>
      </c>
      <c r="AP229" s="3">
        <f t="shared" si="46"/>
        <v>7769</v>
      </c>
      <c r="AQ229" s="3">
        <v>16498</v>
      </c>
      <c r="AS229" s="68"/>
      <c r="AT229" s="68"/>
      <c r="AX229" s="4">
        <f t="shared" si="53"/>
        <v>0</v>
      </c>
      <c r="AZ229" s="4">
        <f t="shared" si="54"/>
        <v>0</v>
      </c>
      <c r="BB229" s="4"/>
    </row>
    <row r="230" spans="1:54" s="3" customFormat="1">
      <c r="A230" s="205" t="str">
        <f t="shared" si="47"/>
        <v>436</v>
      </c>
      <c r="B230" s="1">
        <v>436049229</v>
      </c>
      <c r="C230" s="7" t="s">
        <v>47</v>
      </c>
      <c r="D230" s="8">
        <f>'fnd enro'!D230</f>
        <v>0</v>
      </c>
      <c r="E230" s="8">
        <f>'fnd enro'!E230</f>
        <v>0</v>
      </c>
      <c r="F230" s="8">
        <f>'fnd enro'!F230</f>
        <v>0</v>
      </c>
      <c r="G230" s="8">
        <f>'fnd enro'!G230</f>
        <v>0</v>
      </c>
      <c r="H230" s="8">
        <f>'fnd enro'!H230</f>
        <v>0</v>
      </c>
      <c r="I230" s="8">
        <f>'fnd enro'!I230</f>
        <v>1</v>
      </c>
      <c r="J230" s="8">
        <f>'fnd enro'!J230</f>
        <v>0</v>
      </c>
      <c r="K230" s="9">
        <f>'fnd enro'!K230</f>
        <v>0.04</v>
      </c>
      <c r="L230" s="8">
        <f>'fnd enro'!L230</f>
        <v>0</v>
      </c>
      <c r="M230" s="8">
        <f>'fnd enro'!M230</f>
        <v>0</v>
      </c>
      <c r="N230" s="8">
        <f>'fnd enro'!N230</f>
        <v>0</v>
      </c>
      <c r="O230" s="8">
        <f>'fnd enro'!O230</f>
        <v>0</v>
      </c>
      <c r="P230" s="8">
        <f>'fnd enro'!P230</f>
        <v>1</v>
      </c>
      <c r="Q230" s="8">
        <f>'fnd enro'!R230</f>
        <v>1</v>
      </c>
      <c r="R230" s="9">
        <f t="shared" si="42"/>
        <v>1.1120000000000001</v>
      </c>
      <c r="S230" s="8">
        <f>VALUE('fnd enro'!Q230)</f>
        <v>9</v>
      </c>
      <c r="T230" s="1"/>
      <c r="U230" s="68">
        <f>(($D230*'fnd base rates'!C$7)
+($E230*'fnd base rates'!C$8)
+($F230*'fnd base rates'!C$9)
+($G230*'fnd base rates'!C$10)
+($H230*'fnd base rates'!C$11)
+($I230*'fnd base rates'!C$12)
+($J230*'fnd base rates'!C$13)
+($K230*'fnd base rates'!C$14)
+($M230*'fnd base rates'!C$16)
+($N230*'fnd base rates'!C$17)
+($O230*'fnd base rates'!C$18)
+($P230*VLOOKUP($S230+12,rate_basefnd,3)))
*$R230</f>
        <v>784.66189440000016</v>
      </c>
      <c r="V230" s="68">
        <f>(($D230*'fnd base rates'!D$7)
+($E230*'fnd base rates'!D$8)
+($F230*'fnd base rates'!D$9)
+($G230*'fnd base rates'!D$10)
+($H230*'fnd base rates'!D$11)
+($I230*'fnd base rates'!D$12)
+($J230*'fnd base rates'!D$13)
+($K230*'fnd base rates'!D$14)
+($M230*'fnd base rates'!D$16)
+($N230*'fnd base rates'!D$17)
+($O230*'fnd base rates'!D$18)
+($P230*VLOOKUP($S230+12,rate_basefnd,4)))
*$R230</f>
        <v>1502.1007200000001</v>
      </c>
      <c r="W230" s="68">
        <f>(($D230*'fnd base rates'!E$7)
+($E230*'fnd base rates'!E$8)
+($F230*'fnd base rates'!E$9)
+($G230*'fnd base rates'!E$10)
+($H230*'fnd base rates'!E$11)
+($I230*'fnd base rates'!E$12)
+($J230*'fnd base rates'!E$13)
+($K230*'fnd base rates'!E$14)
+($M230*'fnd base rates'!E$16)
+($N230*'fnd base rates'!E$17)
+($O230*'fnd base rates'!E$18)
+($P230*VLOOKUP($S230+12,rate_basefnd,5)))
*$R230</f>
        <v>11526.3812896</v>
      </c>
      <c r="X230" s="68">
        <f>(($D230*'fnd base rates'!F$7)
+($E230*'fnd base rates'!F$8)
+($F230*'fnd base rates'!F$9)
+($G230*'fnd base rates'!F$10)
+($H230*'fnd base rates'!F$11)
+($I230*'fnd base rates'!F$12)
+($J230*'fnd base rates'!F$13)
+($K230*'fnd base rates'!F$14)
+($M230*'fnd base rates'!F$16)
+($N230*'fnd base rates'!F$17)
+($O230*'fnd base rates'!F$18)
+($P230*VLOOKUP($S230+12,rate_basefnd,6)))
*$R230</f>
        <v>1109.6123135999999</v>
      </c>
      <c r="Y230" s="68">
        <f>(($D230*'fnd base rates'!G$7)
+($E230*'fnd base rates'!G$8)
+($F230*'fnd base rates'!G$9)
+($G230*'fnd base rates'!G$10)
+($H230*'fnd base rates'!G$11)
+($I230*'fnd base rates'!G$12)
+($J230*'fnd base rates'!G$13)
+($K230*'fnd base rates'!G$14)
+($M230*'fnd base rates'!G$16)
+($N230*'fnd base rates'!G$17)
+($O230*'fnd base rates'!G$18)
+($P230*VLOOKUP($S230+12,rate_basefnd,7)))
*$R230</f>
        <v>467.38516479999998</v>
      </c>
      <c r="Z230" s="68">
        <f>(($D230*'fnd base rates'!H$7)
+($E230*'fnd base rates'!H$8)
+($F230*'fnd base rates'!H$9)
+($G230*'fnd base rates'!H$10)
+($H230*'fnd base rates'!H$11)
+($I230*'fnd base rates'!H$12)
+($J230*'fnd base rates'!H$13)
+($K230*'fnd base rates'!H$14)
+($M230*'fnd base rates'!H$16)
+($N230*'fnd base rates'!H$17)
+($O230*'fnd base rates'!H$18)
+($P230*VLOOKUP($S230+12,rate_basefnd,8)))</f>
        <v>955.70399999999995</v>
      </c>
      <c r="AA230" s="68">
        <f>(($D230*'fnd base rates'!I$7)
+($E230*'fnd base rates'!I$8)
+($F230*'fnd base rates'!I$9)
+($G230*'fnd base rates'!I$10)
+($H230*'fnd base rates'!I$11)
+($I230*'fnd base rates'!I$12)
+($J230*'fnd base rates'!I$13)
+($K230*'fnd base rates'!I$14)
+($M230*'fnd base rates'!I$16)
+($N230*'fnd base rates'!I$17)
+($O230*'fnd base rates'!I$18)
+($P230*VLOOKUP($S230+12,rate_basefnd,9)))
*$R230</f>
        <v>746.11864000000014</v>
      </c>
      <c r="AB230" s="68">
        <f>(($D230*'fnd base rates'!J$7)
+($E230*'fnd base rates'!J$8)
+($F230*'fnd base rates'!J$9)
+($G230*'fnd base rates'!J$10)
+($H230*'fnd base rates'!J$11)
+($I230*'fnd base rates'!J$12)
+($J230*'fnd base rates'!J$13)
+($K230*'fnd base rates'!J$14)
+($M230*'fnd base rates'!J$16)
+($N230*'fnd base rates'!J$17)
+($O230*'fnd base rates'!J$18)
+($P230*VLOOKUP($S230+12,rate_basefnd,10)))
*$R230</f>
        <v>1854.5491200000001</v>
      </c>
      <c r="AC230" s="68">
        <f>(($D230*'fnd base rates'!K$7)
+($E230*'fnd base rates'!K$8)
+($F230*'fnd base rates'!K$9)
+($G230*'fnd base rates'!K$10)
+($H230*'fnd base rates'!K$11)
+($I230*'fnd base rates'!K$12)
+($J230*'fnd base rates'!K$13)
+($K230*'fnd base rates'!K$14)
+($M230*'fnd base rates'!K$16)
+($N230*'fnd base rates'!K$17)
+($O230*'fnd base rates'!K$18)
+($P230*VLOOKUP($S230+12,rate_basefnd,11)))
*$R230</f>
        <v>1424.3452320000001</v>
      </c>
      <c r="AD230" s="68">
        <f>(($D230*'fnd base rates'!L$7)
+($E230*'fnd base rates'!L$8)
+($F230*'fnd base rates'!L$9)
+($G230*'fnd base rates'!L$10)
+($H230*'fnd base rates'!L$11)
+($I230*'fnd base rates'!L$12)
+($J230*'fnd base rates'!L$13)
+($K230*'fnd base rates'!L$14)
+($M230*'fnd base rates'!L$16)
+($N230*'fnd base rates'!L$17)
+($O230*'fnd base rates'!L$18)
+($P230*VLOOKUP($S230+12,rate_basefnd,12)))</f>
        <v>3085.7488000000003</v>
      </c>
      <c r="AE230" s="68">
        <f>(($D230*'fnd base rates'!M$7)
+($E230*'fnd base rates'!M$8)
+($F230*'fnd base rates'!M$9)
+($G230*'fnd base rates'!M$10)
+($H230*'fnd base rates'!M$11)
+($I230*'fnd base rates'!M$12)
+($J230*'fnd base rates'!M$13)
+($K230*'fnd base rates'!M$14)
+($M230*'fnd base rates'!M$16)
+($N230*'fnd base rates'!M$17)
+($O230*'fnd base rates'!M$18)
+($P230*VLOOKUP($S230+12,rate_basefnd,13)))</f>
        <v>0</v>
      </c>
      <c r="AF230" s="3">
        <f t="shared" si="43"/>
        <v>23456.6071744</v>
      </c>
      <c r="AH230" s="205">
        <f t="shared" si="44"/>
        <v>436049229</v>
      </c>
      <c r="AI230" s="3" t="str">
        <f t="shared" si="48"/>
        <v>436</v>
      </c>
      <c r="AJ230" s="1" t="str">
        <f t="shared" si="49"/>
        <v>049</v>
      </c>
      <c r="AK230" s="1" t="str">
        <f t="shared" si="50"/>
        <v>229</v>
      </c>
      <c r="AL230" s="3">
        <f t="shared" si="45"/>
        <v>1</v>
      </c>
      <c r="AM230" s="3">
        <f t="shared" si="55"/>
        <v>1</v>
      </c>
      <c r="AN230" s="3">
        <f t="shared" si="51"/>
        <v>23456.6071744</v>
      </c>
      <c r="AO230" s="3">
        <f t="shared" si="52"/>
        <v>23457</v>
      </c>
      <c r="AP230" s="3">
        <f t="shared" si="46"/>
        <v>11126</v>
      </c>
      <c r="AQ230" s="3">
        <v>12331</v>
      </c>
      <c r="AS230" s="68"/>
      <c r="AT230" s="68"/>
      <c r="AX230" s="4">
        <f t="shared" si="53"/>
        <v>0</v>
      </c>
      <c r="AZ230" s="4">
        <f t="shared" si="54"/>
        <v>0</v>
      </c>
      <c r="BB230" s="4"/>
    </row>
    <row r="231" spans="1:54" s="3" customFormat="1">
      <c r="A231" s="205" t="str">
        <f t="shared" si="47"/>
        <v>436</v>
      </c>
      <c r="B231" s="1">
        <v>436049243</v>
      </c>
      <c r="C231" s="7" t="s">
        <v>47</v>
      </c>
      <c r="D231" s="8">
        <f>'fnd enro'!D231</f>
        <v>0</v>
      </c>
      <c r="E231" s="8">
        <f>'fnd enro'!E231</f>
        <v>0</v>
      </c>
      <c r="F231" s="8">
        <f>'fnd enro'!F231</f>
        <v>0</v>
      </c>
      <c r="G231" s="8">
        <f>'fnd enro'!G231</f>
        <v>0</v>
      </c>
      <c r="H231" s="8">
        <f>'fnd enro'!H231</f>
        <v>0</v>
      </c>
      <c r="I231" s="8">
        <f>'fnd enro'!I231</f>
        <v>1</v>
      </c>
      <c r="J231" s="8">
        <f>'fnd enro'!J231</f>
        <v>0</v>
      </c>
      <c r="K231" s="9">
        <f>'fnd enro'!K231</f>
        <v>0.04</v>
      </c>
      <c r="L231" s="8">
        <f>'fnd enro'!L231</f>
        <v>0</v>
      </c>
      <c r="M231" s="8">
        <f>'fnd enro'!M231</f>
        <v>0</v>
      </c>
      <c r="N231" s="8">
        <f>'fnd enro'!N231</f>
        <v>0</v>
      </c>
      <c r="O231" s="8">
        <f>'fnd enro'!O231</f>
        <v>0</v>
      </c>
      <c r="P231" s="8">
        <f>'fnd enro'!P231</f>
        <v>0</v>
      </c>
      <c r="Q231" s="8">
        <f>'fnd enro'!R231</f>
        <v>1</v>
      </c>
      <c r="R231" s="9">
        <f t="shared" si="42"/>
        <v>1.1120000000000001</v>
      </c>
      <c r="S231" s="8">
        <f>VALUE('fnd enro'!Q231)</f>
        <v>9</v>
      </c>
      <c r="T231" s="1"/>
      <c r="U231" s="68">
        <f>(($D231*'fnd base rates'!C$7)
+($E231*'fnd base rates'!C$8)
+($F231*'fnd base rates'!C$9)
+($G231*'fnd base rates'!C$10)
+($H231*'fnd base rates'!C$11)
+($I231*'fnd base rates'!C$12)
+($J231*'fnd base rates'!C$13)
+($K231*'fnd base rates'!C$14)
+($M231*'fnd base rates'!C$16)
+($N231*'fnd base rates'!C$17)
+($O231*'fnd base rates'!C$18)
+($P231*VLOOKUP($S231+12,rate_basefnd,3)))
*$R231</f>
        <v>666.82325440000011</v>
      </c>
      <c r="V231" s="68">
        <f>(($D231*'fnd base rates'!D$7)
+($E231*'fnd base rates'!D$8)
+($F231*'fnd base rates'!D$9)
+($G231*'fnd base rates'!D$10)
+($H231*'fnd base rates'!D$11)
+($I231*'fnd base rates'!D$12)
+($J231*'fnd base rates'!D$13)
+($K231*'fnd base rates'!D$14)
+($M231*'fnd base rates'!D$16)
+($N231*'fnd base rates'!D$17)
+($O231*'fnd base rates'!D$18)
+($P231*VLOOKUP($S231+12,rate_basefnd,4)))
*$R231</f>
        <v>943.79888000000005</v>
      </c>
      <c r="W231" s="68">
        <f>(($D231*'fnd base rates'!E$7)
+($E231*'fnd base rates'!E$8)
+($F231*'fnd base rates'!E$9)
+($G231*'fnd base rates'!E$10)
+($H231*'fnd base rates'!E$11)
+($I231*'fnd base rates'!E$12)
+($J231*'fnd base rates'!E$13)
+($K231*'fnd base rates'!E$14)
+($M231*'fnd base rates'!E$16)
+($N231*'fnd base rates'!E$17)
+($O231*'fnd base rates'!E$18)
+($P231*VLOOKUP($S231+12,rate_basefnd,5)))
*$R231</f>
        <v>6076.3136095999998</v>
      </c>
      <c r="X231" s="68">
        <f>(($D231*'fnd base rates'!F$7)
+($E231*'fnd base rates'!F$8)
+($F231*'fnd base rates'!F$9)
+($G231*'fnd base rates'!F$10)
+($H231*'fnd base rates'!F$11)
+($I231*'fnd base rates'!F$12)
+($J231*'fnd base rates'!F$13)
+($K231*'fnd base rates'!F$14)
+($M231*'fnd base rates'!F$16)
+($N231*'fnd base rates'!F$17)
+($O231*'fnd base rates'!F$18)
+($P231*VLOOKUP($S231+12,rate_basefnd,6)))
*$R231</f>
        <v>1109.6123135999999</v>
      </c>
      <c r="Y231" s="68">
        <f>(($D231*'fnd base rates'!G$7)
+($E231*'fnd base rates'!G$8)
+($F231*'fnd base rates'!G$9)
+($G231*'fnd base rates'!G$10)
+($H231*'fnd base rates'!G$11)
+($I231*'fnd base rates'!G$12)
+($J231*'fnd base rates'!G$13)
+($K231*'fnd base rates'!G$14)
+($M231*'fnd base rates'!G$16)
+($N231*'fnd base rates'!G$17)
+($O231*'fnd base rates'!G$18)
+($P231*VLOOKUP($S231+12,rate_basefnd,7)))
*$R231</f>
        <v>202.97380480000001</v>
      </c>
      <c r="Z231" s="68">
        <f>(($D231*'fnd base rates'!H$7)
+($E231*'fnd base rates'!H$8)
+($F231*'fnd base rates'!H$9)
+($G231*'fnd base rates'!H$10)
+($H231*'fnd base rates'!H$11)
+($I231*'fnd base rates'!H$12)
+($J231*'fnd base rates'!H$13)
+($K231*'fnd base rates'!H$14)
+($M231*'fnd base rates'!H$16)
+($N231*'fnd base rates'!H$17)
+($O231*'fnd base rates'!H$18)
+($P231*VLOOKUP($S231+12,rate_basefnd,8)))</f>
        <v>919.26400000000001</v>
      </c>
      <c r="AA231" s="68">
        <f>(($D231*'fnd base rates'!I$7)
+($E231*'fnd base rates'!I$8)
+($F231*'fnd base rates'!I$9)
+($G231*'fnd base rates'!I$10)
+($H231*'fnd base rates'!I$11)
+($I231*'fnd base rates'!I$12)
+($J231*'fnd base rates'!I$13)
+($K231*'fnd base rates'!I$14)
+($M231*'fnd base rates'!I$16)
+($N231*'fnd base rates'!I$17)
+($O231*'fnd base rates'!I$18)
+($P231*VLOOKUP($S231+12,rate_basefnd,9)))
*$R231</f>
        <v>525.44224000000008</v>
      </c>
      <c r="AB231" s="68">
        <f>(($D231*'fnd base rates'!J$7)
+($E231*'fnd base rates'!J$8)
+($F231*'fnd base rates'!J$9)
+($G231*'fnd base rates'!J$10)
+($H231*'fnd base rates'!J$11)
+($I231*'fnd base rates'!J$12)
+($J231*'fnd base rates'!J$13)
+($K231*'fnd base rates'!J$14)
+($M231*'fnd base rates'!J$16)
+($N231*'fnd base rates'!J$17)
+($O231*'fnd base rates'!J$18)
+($P231*VLOOKUP($S231+12,rate_basefnd,10)))
*$R231</f>
        <v>707.77688000000012</v>
      </c>
      <c r="AC231" s="68">
        <f>(($D231*'fnd base rates'!K$7)
+($E231*'fnd base rates'!K$8)
+($F231*'fnd base rates'!K$9)
+($G231*'fnd base rates'!K$10)
+($H231*'fnd base rates'!K$11)
+($I231*'fnd base rates'!K$12)
+($J231*'fnd base rates'!K$13)
+($K231*'fnd base rates'!K$14)
+($M231*'fnd base rates'!K$16)
+($N231*'fnd base rates'!K$17)
+($O231*'fnd base rates'!K$18)
+($P231*VLOOKUP($S231+12,rate_basefnd,11)))
*$R231</f>
        <v>1424.3452320000001</v>
      </c>
      <c r="AD231" s="68">
        <f>(($D231*'fnd base rates'!L$7)
+($E231*'fnd base rates'!L$8)
+($F231*'fnd base rates'!L$9)
+($G231*'fnd base rates'!L$10)
+($H231*'fnd base rates'!L$11)
+($I231*'fnd base rates'!L$12)
+($J231*'fnd base rates'!L$13)
+($K231*'fnd base rates'!L$14)
+($M231*'fnd base rates'!L$16)
+($N231*'fnd base rates'!L$17)
+($O231*'fnd base rates'!L$18)
+($P231*VLOOKUP($S231+12,rate_basefnd,12)))</f>
        <v>2166.2388000000001</v>
      </c>
      <c r="AE231" s="68">
        <f>(($D231*'fnd base rates'!M$7)
+($E231*'fnd base rates'!M$8)
+($F231*'fnd base rates'!M$9)
+($G231*'fnd base rates'!M$10)
+($H231*'fnd base rates'!M$11)
+($I231*'fnd base rates'!M$12)
+($J231*'fnd base rates'!M$13)
+($K231*'fnd base rates'!M$14)
+($M231*'fnd base rates'!M$16)
+($N231*'fnd base rates'!M$17)
+($O231*'fnd base rates'!M$18)
+($P231*VLOOKUP($S231+12,rate_basefnd,13)))</f>
        <v>0</v>
      </c>
      <c r="AF231" s="3">
        <f t="shared" si="43"/>
        <v>14742.5890144</v>
      </c>
      <c r="AH231" s="205">
        <f t="shared" si="44"/>
        <v>436049243</v>
      </c>
      <c r="AI231" s="3" t="str">
        <f t="shared" si="48"/>
        <v>436</v>
      </c>
      <c r="AJ231" s="1" t="str">
        <f t="shared" si="49"/>
        <v>049</v>
      </c>
      <c r="AK231" s="1" t="str">
        <f t="shared" si="50"/>
        <v>243</v>
      </c>
      <c r="AL231" s="3">
        <f t="shared" si="45"/>
        <v>1</v>
      </c>
      <c r="AM231" s="3">
        <f t="shared" si="55"/>
        <v>1</v>
      </c>
      <c r="AN231" s="3">
        <f t="shared" si="51"/>
        <v>14742.5890144</v>
      </c>
      <c r="AO231" s="3">
        <f t="shared" si="52"/>
        <v>14743</v>
      </c>
      <c r="AP231" s="3">
        <f t="shared" si="46"/>
        <v>-2334</v>
      </c>
      <c r="AQ231" s="3">
        <v>17077</v>
      </c>
      <c r="AS231" s="68"/>
      <c r="AT231" s="68"/>
      <c r="AX231" s="4">
        <f t="shared" si="53"/>
        <v>0</v>
      </c>
      <c r="AZ231" s="4">
        <f t="shared" si="54"/>
        <v>0</v>
      </c>
      <c r="BB231" s="4"/>
    </row>
    <row r="232" spans="1:54" s="3" customFormat="1">
      <c r="A232" s="205" t="str">
        <f t="shared" si="47"/>
        <v>436</v>
      </c>
      <c r="B232" s="1">
        <v>436049244</v>
      </c>
      <c r="C232" s="7" t="s">
        <v>47</v>
      </c>
      <c r="D232" s="8">
        <f>'fnd enro'!D232</f>
        <v>0</v>
      </c>
      <c r="E232" s="8">
        <f>'fnd enro'!E232</f>
        <v>0</v>
      </c>
      <c r="F232" s="8">
        <f>'fnd enro'!F232</f>
        <v>0</v>
      </c>
      <c r="G232" s="8">
        <f>'fnd enro'!G232</f>
        <v>0</v>
      </c>
      <c r="H232" s="8">
        <f>'fnd enro'!H232</f>
        <v>0</v>
      </c>
      <c r="I232" s="8">
        <f>'fnd enro'!I232</f>
        <v>1</v>
      </c>
      <c r="J232" s="8">
        <f>'fnd enro'!J232</f>
        <v>0</v>
      </c>
      <c r="K232" s="9">
        <f>'fnd enro'!K232</f>
        <v>0.04</v>
      </c>
      <c r="L232" s="8">
        <f>'fnd enro'!L232</f>
        <v>0</v>
      </c>
      <c r="M232" s="8">
        <f>'fnd enro'!M232</f>
        <v>0</v>
      </c>
      <c r="N232" s="8">
        <f>'fnd enro'!N232</f>
        <v>0</v>
      </c>
      <c r="O232" s="8">
        <f>'fnd enro'!O232</f>
        <v>0</v>
      </c>
      <c r="P232" s="8">
        <f>'fnd enro'!P232</f>
        <v>0</v>
      </c>
      <c r="Q232" s="8">
        <f>'fnd enro'!R232</f>
        <v>1</v>
      </c>
      <c r="R232" s="9">
        <f t="shared" si="42"/>
        <v>1.1120000000000001</v>
      </c>
      <c r="S232" s="8">
        <f>VALUE('fnd enro'!Q232)</f>
        <v>10</v>
      </c>
      <c r="T232" s="1"/>
      <c r="U232" s="68">
        <f>(($D232*'fnd base rates'!C$7)
+($E232*'fnd base rates'!C$8)
+($F232*'fnd base rates'!C$9)
+($G232*'fnd base rates'!C$10)
+($H232*'fnd base rates'!C$11)
+($I232*'fnd base rates'!C$12)
+($J232*'fnd base rates'!C$13)
+($K232*'fnd base rates'!C$14)
+($M232*'fnd base rates'!C$16)
+($N232*'fnd base rates'!C$17)
+($O232*'fnd base rates'!C$18)
+($P232*VLOOKUP($S232+12,rate_basefnd,3)))
*$R232</f>
        <v>666.82325440000011</v>
      </c>
      <c r="V232" s="68">
        <f>(($D232*'fnd base rates'!D$7)
+($E232*'fnd base rates'!D$8)
+($F232*'fnd base rates'!D$9)
+($G232*'fnd base rates'!D$10)
+($H232*'fnd base rates'!D$11)
+($I232*'fnd base rates'!D$12)
+($J232*'fnd base rates'!D$13)
+($K232*'fnd base rates'!D$14)
+($M232*'fnd base rates'!D$16)
+($N232*'fnd base rates'!D$17)
+($O232*'fnd base rates'!D$18)
+($P232*VLOOKUP($S232+12,rate_basefnd,4)))
*$R232</f>
        <v>943.79888000000005</v>
      </c>
      <c r="W232" s="68">
        <f>(($D232*'fnd base rates'!E$7)
+($E232*'fnd base rates'!E$8)
+($F232*'fnd base rates'!E$9)
+($G232*'fnd base rates'!E$10)
+($H232*'fnd base rates'!E$11)
+($I232*'fnd base rates'!E$12)
+($J232*'fnd base rates'!E$13)
+($K232*'fnd base rates'!E$14)
+($M232*'fnd base rates'!E$16)
+($N232*'fnd base rates'!E$17)
+($O232*'fnd base rates'!E$18)
+($P232*VLOOKUP($S232+12,rate_basefnd,5)))
*$R232</f>
        <v>6076.3136095999998</v>
      </c>
      <c r="X232" s="68">
        <f>(($D232*'fnd base rates'!F$7)
+($E232*'fnd base rates'!F$8)
+($F232*'fnd base rates'!F$9)
+($G232*'fnd base rates'!F$10)
+($H232*'fnd base rates'!F$11)
+($I232*'fnd base rates'!F$12)
+($J232*'fnd base rates'!F$13)
+($K232*'fnd base rates'!F$14)
+($M232*'fnd base rates'!F$16)
+($N232*'fnd base rates'!F$17)
+($O232*'fnd base rates'!F$18)
+($P232*VLOOKUP($S232+12,rate_basefnd,6)))
*$R232</f>
        <v>1109.6123135999999</v>
      </c>
      <c r="Y232" s="68">
        <f>(($D232*'fnd base rates'!G$7)
+($E232*'fnd base rates'!G$8)
+($F232*'fnd base rates'!G$9)
+($G232*'fnd base rates'!G$10)
+($H232*'fnd base rates'!G$11)
+($I232*'fnd base rates'!G$12)
+($J232*'fnd base rates'!G$13)
+($K232*'fnd base rates'!G$14)
+($M232*'fnd base rates'!G$16)
+($N232*'fnd base rates'!G$17)
+($O232*'fnd base rates'!G$18)
+($P232*VLOOKUP($S232+12,rate_basefnd,7)))
*$R232</f>
        <v>202.97380480000001</v>
      </c>
      <c r="Z232" s="68">
        <f>(($D232*'fnd base rates'!H$7)
+($E232*'fnd base rates'!H$8)
+($F232*'fnd base rates'!H$9)
+($G232*'fnd base rates'!H$10)
+($H232*'fnd base rates'!H$11)
+($I232*'fnd base rates'!H$12)
+($J232*'fnd base rates'!H$13)
+($K232*'fnd base rates'!H$14)
+($M232*'fnd base rates'!H$16)
+($N232*'fnd base rates'!H$17)
+($O232*'fnd base rates'!H$18)
+($P232*VLOOKUP($S232+12,rate_basefnd,8)))</f>
        <v>919.26400000000001</v>
      </c>
      <c r="AA232" s="68">
        <f>(($D232*'fnd base rates'!I$7)
+($E232*'fnd base rates'!I$8)
+($F232*'fnd base rates'!I$9)
+($G232*'fnd base rates'!I$10)
+($H232*'fnd base rates'!I$11)
+($I232*'fnd base rates'!I$12)
+($J232*'fnd base rates'!I$13)
+($K232*'fnd base rates'!I$14)
+($M232*'fnd base rates'!I$16)
+($N232*'fnd base rates'!I$17)
+($O232*'fnd base rates'!I$18)
+($P232*VLOOKUP($S232+12,rate_basefnd,9)))
*$R232</f>
        <v>525.44224000000008</v>
      </c>
      <c r="AB232" s="68">
        <f>(($D232*'fnd base rates'!J$7)
+($E232*'fnd base rates'!J$8)
+($F232*'fnd base rates'!J$9)
+($G232*'fnd base rates'!J$10)
+($H232*'fnd base rates'!J$11)
+($I232*'fnd base rates'!J$12)
+($J232*'fnd base rates'!J$13)
+($K232*'fnd base rates'!J$14)
+($M232*'fnd base rates'!J$16)
+($N232*'fnd base rates'!J$17)
+($O232*'fnd base rates'!J$18)
+($P232*VLOOKUP($S232+12,rate_basefnd,10)))
*$R232</f>
        <v>707.77688000000012</v>
      </c>
      <c r="AC232" s="68">
        <f>(($D232*'fnd base rates'!K$7)
+($E232*'fnd base rates'!K$8)
+($F232*'fnd base rates'!K$9)
+($G232*'fnd base rates'!K$10)
+($H232*'fnd base rates'!K$11)
+($I232*'fnd base rates'!K$12)
+($J232*'fnd base rates'!K$13)
+($K232*'fnd base rates'!K$14)
+($M232*'fnd base rates'!K$16)
+($N232*'fnd base rates'!K$17)
+($O232*'fnd base rates'!K$18)
+($P232*VLOOKUP($S232+12,rate_basefnd,11)))
*$R232</f>
        <v>1424.3452320000001</v>
      </c>
      <c r="AD232" s="68">
        <f>(($D232*'fnd base rates'!L$7)
+($E232*'fnd base rates'!L$8)
+($F232*'fnd base rates'!L$9)
+($G232*'fnd base rates'!L$10)
+($H232*'fnd base rates'!L$11)
+($I232*'fnd base rates'!L$12)
+($J232*'fnd base rates'!L$13)
+($K232*'fnd base rates'!L$14)
+($M232*'fnd base rates'!L$16)
+($N232*'fnd base rates'!L$17)
+($O232*'fnd base rates'!L$18)
+($P232*VLOOKUP($S232+12,rate_basefnd,12)))</f>
        <v>2166.2388000000001</v>
      </c>
      <c r="AE232" s="68">
        <f>(($D232*'fnd base rates'!M$7)
+($E232*'fnd base rates'!M$8)
+($F232*'fnd base rates'!M$9)
+($G232*'fnd base rates'!M$10)
+($H232*'fnd base rates'!M$11)
+($I232*'fnd base rates'!M$12)
+($J232*'fnd base rates'!M$13)
+($K232*'fnd base rates'!M$14)
+($M232*'fnd base rates'!M$16)
+($N232*'fnd base rates'!M$17)
+($O232*'fnd base rates'!M$18)
+($P232*VLOOKUP($S232+12,rate_basefnd,13)))</f>
        <v>0</v>
      </c>
      <c r="AF232" s="3">
        <f t="shared" si="43"/>
        <v>14742.5890144</v>
      </c>
      <c r="AH232" s="205">
        <f t="shared" si="44"/>
        <v>436049244</v>
      </c>
      <c r="AI232" s="3" t="str">
        <f t="shared" si="48"/>
        <v>436</v>
      </c>
      <c r="AJ232" s="1" t="str">
        <f t="shared" si="49"/>
        <v>049</v>
      </c>
      <c r="AK232" s="1" t="str">
        <f t="shared" si="50"/>
        <v>244</v>
      </c>
      <c r="AL232" s="3">
        <f t="shared" si="45"/>
        <v>1</v>
      </c>
      <c r="AM232" s="3">
        <f t="shared" si="55"/>
        <v>1</v>
      </c>
      <c r="AN232" s="3">
        <f t="shared" si="51"/>
        <v>14742.5890144</v>
      </c>
      <c r="AO232" s="3">
        <f t="shared" si="52"/>
        <v>14743</v>
      </c>
      <c r="AP232" s="3">
        <f t="shared" si="46"/>
        <v>-43</v>
      </c>
      <c r="AQ232" s="3">
        <v>14786</v>
      </c>
      <c r="AS232" s="68"/>
      <c r="AT232" s="68"/>
      <c r="AX232" s="4">
        <f t="shared" si="53"/>
        <v>0</v>
      </c>
      <c r="AZ232" s="4">
        <f t="shared" si="54"/>
        <v>0</v>
      </c>
      <c r="BB232" s="4"/>
    </row>
    <row r="233" spans="1:54" s="3" customFormat="1">
      <c r="A233" s="205" t="str">
        <f t="shared" si="47"/>
        <v>436</v>
      </c>
      <c r="B233" s="1">
        <v>436049248</v>
      </c>
      <c r="C233" s="7" t="s">
        <v>47</v>
      </c>
      <c r="D233" s="8">
        <f>'fnd enro'!D233</f>
        <v>0</v>
      </c>
      <c r="E233" s="8">
        <f>'fnd enro'!E233</f>
        <v>0</v>
      </c>
      <c r="F233" s="8">
        <f>'fnd enro'!F233</f>
        <v>0</v>
      </c>
      <c r="G233" s="8">
        <f>'fnd enro'!G233</f>
        <v>0</v>
      </c>
      <c r="H233" s="8">
        <f>'fnd enro'!H233</f>
        <v>2</v>
      </c>
      <c r="I233" s="8">
        <f>'fnd enro'!I233</f>
        <v>7</v>
      </c>
      <c r="J233" s="8">
        <f>'fnd enro'!J233</f>
        <v>0</v>
      </c>
      <c r="K233" s="9">
        <f>'fnd enro'!K233</f>
        <v>0.36</v>
      </c>
      <c r="L233" s="8">
        <f>'fnd enro'!L233</f>
        <v>0</v>
      </c>
      <c r="M233" s="8">
        <f>'fnd enro'!M233</f>
        <v>0</v>
      </c>
      <c r="N233" s="8">
        <f>'fnd enro'!N233</f>
        <v>1</v>
      </c>
      <c r="O233" s="8">
        <f>'fnd enro'!O233</f>
        <v>0</v>
      </c>
      <c r="P233" s="8">
        <f>'fnd enro'!P233</f>
        <v>8</v>
      </c>
      <c r="Q233" s="8">
        <f>'fnd enro'!R233</f>
        <v>9</v>
      </c>
      <c r="R233" s="9">
        <f t="shared" si="42"/>
        <v>1.1120000000000001</v>
      </c>
      <c r="S233" s="8">
        <f>VALUE('fnd enro'!Q233)</f>
        <v>11</v>
      </c>
      <c r="T233" s="1"/>
      <c r="U233" s="68">
        <f>(($D233*'fnd base rates'!C$7)
+($E233*'fnd base rates'!C$8)
+($F233*'fnd base rates'!C$9)
+($G233*'fnd base rates'!C$10)
+($H233*'fnd base rates'!C$11)
+($I233*'fnd base rates'!C$12)
+($J233*'fnd base rates'!C$13)
+($K233*'fnd base rates'!C$14)
+($M233*'fnd base rates'!C$16)
+($N233*'fnd base rates'!C$17)
+($O233*'fnd base rates'!C$18)
+($P233*VLOOKUP($S233+12,rate_basefnd,3)))
*$R233</f>
        <v>7291.6517696000001</v>
      </c>
      <c r="V233" s="68">
        <f>(($D233*'fnd base rates'!D$7)
+($E233*'fnd base rates'!D$8)
+($F233*'fnd base rates'!D$9)
+($G233*'fnd base rates'!D$10)
+($H233*'fnd base rates'!D$11)
+($I233*'fnd base rates'!D$12)
+($J233*'fnd base rates'!D$13)
+($K233*'fnd base rates'!D$14)
+($M233*'fnd base rates'!D$16)
+($N233*'fnd base rates'!D$17)
+($O233*'fnd base rates'!D$18)
+($P233*VLOOKUP($S233+12,rate_basefnd,4)))
*$R233</f>
        <v>14177.655279999999</v>
      </c>
      <c r="W233" s="68">
        <f>(($D233*'fnd base rates'!E$7)
+($E233*'fnd base rates'!E$8)
+($F233*'fnd base rates'!E$9)
+($G233*'fnd base rates'!E$10)
+($H233*'fnd base rates'!E$11)
+($I233*'fnd base rates'!E$12)
+($J233*'fnd base rates'!E$13)
+($K233*'fnd base rates'!E$14)
+($M233*'fnd base rates'!E$16)
+($N233*'fnd base rates'!E$17)
+($O233*'fnd base rates'!E$18)
+($P233*VLOOKUP($S233+12,rate_basefnd,5)))
*$R233</f>
        <v>105890.73064640001</v>
      </c>
      <c r="X233" s="68">
        <f>(($D233*'fnd base rates'!F$7)
+($E233*'fnd base rates'!F$8)
+($F233*'fnd base rates'!F$9)
+($G233*'fnd base rates'!F$10)
+($H233*'fnd base rates'!F$11)
+($I233*'fnd base rates'!F$12)
+($J233*'fnd base rates'!F$13)
+($K233*'fnd base rates'!F$14)
+($M233*'fnd base rates'!F$16)
+($N233*'fnd base rates'!F$17)
+($O233*'fnd base rates'!F$18)
+($P233*VLOOKUP($S233+12,rate_basefnd,6)))
*$R233</f>
        <v>10505.670262399999</v>
      </c>
      <c r="Y233" s="68">
        <f>(($D233*'fnd base rates'!G$7)
+($E233*'fnd base rates'!G$8)
+($F233*'fnd base rates'!G$9)
+($G233*'fnd base rates'!G$10)
+($H233*'fnd base rates'!G$11)
+($I233*'fnd base rates'!G$12)
+($J233*'fnd base rates'!G$13)
+($K233*'fnd base rates'!G$14)
+($M233*'fnd base rates'!G$16)
+($N233*'fnd base rates'!G$17)
+($O233*'fnd base rates'!G$18)
+($P233*VLOOKUP($S233+12,rate_basefnd,7)))
*$R233</f>
        <v>4482.4982431999997</v>
      </c>
      <c r="Z233" s="68">
        <f>(($D233*'fnd base rates'!H$7)
+($E233*'fnd base rates'!H$8)
+($F233*'fnd base rates'!H$9)
+($G233*'fnd base rates'!H$10)
+($H233*'fnd base rates'!H$11)
+($I233*'fnd base rates'!H$12)
+($J233*'fnd base rates'!H$13)
+($K233*'fnd base rates'!H$14)
+($M233*'fnd base rates'!H$16)
+($N233*'fnd base rates'!H$17)
+($O233*'fnd base rates'!H$18)
+($P233*VLOOKUP($S233+12,rate_basefnd,8)))</f>
        <v>8113.6260000000002</v>
      </c>
      <c r="AA233" s="68">
        <f>(($D233*'fnd base rates'!I$7)
+($E233*'fnd base rates'!I$8)
+($F233*'fnd base rates'!I$9)
+($G233*'fnd base rates'!I$10)
+($H233*'fnd base rates'!I$11)
+($I233*'fnd base rates'!I$12)
+($J233*'fnd base rates'!I$13)
+($K233*'fnd base rates'!I$14)
+($M233*'fnd base rates'!I$16)
+($N233*'fnd base rates'!I$17)
+($O233*'fnd base rates'!I$18)
+($P233*VLOOKUP($S233+12,rate_basefnd,9)))
*$R233</f>
        <v>6941.0261600000013</v>
      </c>
      <c r="AB233" s="68">
        <f>(($D233*'fnd base rates'!J$7)
+($E233*'fnd base rates'!J$8)
+($F233*'fnd base rates'!J$9)
+($G233*'fnd base rates'!J$10)
+($H233*'fnd base rates'!J$11)
+($I233*'fnd base rates'!J$12)
+($J233*'fnd base rates'!J$13)
+($K233*'fnd base rates'!J$14)
+($M233*'fnd base rates'!J$16)
+($N233*'fnd base rates'!J$17)
+($O233*'fnd base rates'!J$18)
+($P233*VLOOKUP($S233+12,rate_basefnd,10)))
*$R233</f>
        <v>16762.054480000003</v>
      </c>
      <c r="AC233" s="68">
        <f>(($D233*'fnd base rates'!K$7)
+($E233*'fnd base rates'!K$8)
+($F233*'fnd base rates'!K$9)
+($G233*'fnd base rates'!K$10)
+($H233*'fnd base rates'!K$11)
+($I233*'fnd base rates'!K$12)
+($J233*'fnd base rates'!K$13)
+($K233*'fnd base rates'!K$14)
+($M233*'fnd base rates'!K$16)
+($N233*'fnd base rates'!K$17)
+($O233*'fnd base rates'!K$18)
+($P233*VLOOKUP($S233+12,rate_basefnd,11)))
*$R233</f>
        <v>13329.403888000003</v>
      </c>
      <c r="AD233" s="68">
        <f>(($D233*'fnd base rates'!L$7)
+($E233*'fnd base rates'!L$8)
+($F233*'fnd base rates'!L$9)
+($G233*'fnd base rates'!L$10)
+($H233*'fnd base rates'!L$11)
+($I233*'fnd base rates'!L$12)
+($J233*'fnd base rates'!L$13)
+($K233*'fnd base rates'!L$14)
+($M233*'fnd base rates'!L$16)
+($N233*'fnd base rates'!L$17)
+($O233*'fnd base rates'!L$18)
+($P233*VLOOKUP($S233+12,rate_basefnd,12)))</f>
        <v>29379.7192</v>
      </c>
      <c r="AE233" s="68">
        <f>(($D233*'fnd base rates'!M$7)
+($E233*'fnd base rates'!M$8)
+($F233*'fnd base rates'!M$9)
+($G233*'fnd base rates'!M$10)
+($H233*'fnd base rates'!M$11)
+($I233*'fnd base rates'!M$12)
+($J233*'fnd base rates'!M$13)
+($K233*'fnd base rates'!M$14)
+($M233*'fnd base rates'!M$16)
+($N233*'fnd base rates'!M$17)
+($O233*'fnd base rates'!M$18)
+($P233*VLOOKUP($S233+12,rate_basefnd,13)))</f>
        <v>0</v>
      </c>
      <c r="AF233" s="3">
        <f t="shared" si="43"/>
        <v>216874.03592960001</v>
      </c>
      <c r="AH233" s="205">
        <f t="shared" si="44"/>
        <v>436049248</v>
      </c>
      <c r="AI233" s="3" t="str">
        <f t="shared" si="48"/>
        <v>436</v>
      </c>
      <c r="AJ233" s="1" t="str">
        <f t="shared" si="49"/>
        <v>049</v>
      </c>
      <c r="AK233" s="1" t="str">
        <f t="shared" si="50"/>
        <v>248</v>
      </c>
      <c r="AL233" s="3">
        <f t="shared" si="45"/>
        <v>1</v>
      </c>
      <c r="AM233" s="3">
        <f t="shared" si="55"/>
        <v>9</v>
      </c>
      <c r="AN233" s="3">
        <f t="shared" si="51"/>
        <v>216874.03592960001</v>
      </c>
      <c r="AO233" s="3">
        <f t="shared" si="52"/>
        <v>24097</v>
      </c>
      <c r="AP233" s="3">
        <f t="shared" si="46"/>
        <v>6502</v>
      </c>
      <c r="AQ233" s="3">
        <v>17595</v>
      </c>
      <c r="AS233" s="68"/>
      <c r="AT233" s="68"/>
      <c r="AX233" s="4">
        <f t="shared" si="53"/>
        <v>0</v>
      </c>
      <c r="AZ233" s="4">
        <f t="shared" si="54"/>
        <v>0</v>
      </c>
      <c r="BB233" s="4"/>
    </row>
    <row r="234" spans="1:54" s="3" customFormat="1">
      <c r="A234" s="205" t="str">
        <f t="shared" si="47"/>
        <v>436</v>
      </c>
      <c r="B234" s="1">
        <v>436049274</v>
      </c>
      <c r="C234" s="7" t="s">
        <v>47</v>
      </c>
      <c r="D234" s="8">
        <f>'fnd enro'!D234</f>
        <v>0</v>
      </c>
      <c r="E234" s="8">
        <f>'fnd enro'!E234</f>
        <v>0</v>
      </c>
      <c r="F234" s="8">
        <f>'fnd enro'!F234</f>
        <v>0</v>
      </c>
      <c r="G234" s="8">
        <f>'fnd enro'!G234</f>
        <v>0</v>
      </c>
      <c r="H234" s="8">
        <f>'fnd enro'!H234</f>
        <v>4</v>
      </c>
      <c r="I234" s="8">
        <f>'fnd enro'!I234</f>
        <v>3</v>
      </c>
      <c r="J234" s="8">
        <f>'fnd enro'!J234</f>
        <v>0</v>
      </c>
      <c r="K234" s="9">
        <f>'fnd enro'!K234</f>
        <v>0.28000000000000003</v>
      </c>
      <c r="L234" s="8">
        <f>'fnd enro'!L234</f>
        <v>0</v>
      </c>
      <c r="M234" s="8">
        <f>'fnd enro'!M234</f>
        <v>0</v>
      </c>
      <c r="N234" s="8">
        <f>'fnd enro'!N234</f>
        <v>0</v>
      </c>
      <c r="O234" s="8">
        <f>'fnd enro'!O234</f>
        <v>1</v>
      </c>
      <c r="P234" s="8">
        <f>'fnd enro'!P234</f>
        <v>5</v>
      </c>
      <c r="Q234" s="8">
        <f>'fnd enro'!R234</f>
        <v>7</v>
      </c>
      <c r="R234" s="9">
        <f t="shared" si="42"/>
        <v>1.1120000000000001</v>
      </c>
      <c r="S234" s="8">
        <f>VALUE('fnd enro'!Q234)</f>
        <v>9</v>
      </c>
      <c r="T234" s="1"/>
      <c r="U234" s="68">
        <f>(($D234*'fnd base rates'!C$7)
+($E234*'fnd base rates'!C$8)
+($F234*'fnd base rates'!C$9)
+($G234*'fnd base rates'!C$10)
+($H234*'fnd base rates'!C$11)
+($I234*'fnd base rates'!C$12)
+($J234*'fnd base rates'!C$13)
+($K234*'fnd base rates'!C$14)
+($M234*'fnd base rates'!C$16)
+($N234*'fnd base rates'!C$17)
+($O234*'fnd base rates'!C$18)
+($P234*VLOOKUP($S234+12,rate_basefnd,3)))
*$R234</f>
        <v>5429.3938208000009</v>
      </c>
      <c r="V234" s="68">
        <f>(($D234*'fnd base rates'!D$7)
+($E234*'fnd base rates'!D$8)
+($F234*'fnd base rates'!D$9)
+($G234*'fnd base rates'!D$10)
+($H234*'fnd base rates'!D$11)
+($I234*'fnd base rates'!D$12)
+($J234*'fnd base rates'!D$13)
+($K234*'fnd base rates'!D$14)
+($M234*'fnd base rates'!D$16)
+($N234*'fnd base rates'!D$17)
+($O234*'fnd base rates'!D$18)
+($P234*VLOOKUP($S234+12,rate_basefnd,4)))
*$R234</f>
        <v>9699.8870400000014</v>
      </c>
      <c r="W234" s="68">
        <f>(($D234*'fnd base rates'!E$7)
+($E234*'fnd base rates'!E$8)
+($F234*'fnd base rates'!E$9)
+($G234*'fnd base rates'!E$10)
+($H234*'fnd base rates'!E$11)
+($I234*'fnd base rates'!E$12)
+($J234*'fnd base rates'!E$13)
+($K234*'fnd base rates'!E$14)
+($M234*'fnd base rates'!E$16)
+($N234*'fnd base rates'!E$17)
+($O234*'fnd base rates'!E$18)
+($P234*VLOOKUP($S234+12,rate_basefnd,5)))
*$R234</f>
        <v>64728.647747200019</v>
      </c>
      <c r="X234" s="68">
        <f>(($D234*'fnd base rates'!F$7)
+($E234*'fnd base rates'!F$8)
+($F234*'fnd base rates'!F$9)
+($G234*'fnd base rates'!F$10)
+($H234*'fnd base rates'!F$11)
+($I234*'fnd base rates'!F$12)
+($J234*'fnd base rates'!F$13)
+($K234*'fnd base rates'!F$14)
+($M234*'fnd base rates'!F$16)
+($N234*'fnd base rates'!F$17)
+($O234*'fnd base rates'!F$18)
+($P234*VLOOKUP($S234+12,rate_basefnd,6)))
*$R234</f>
        <v>8604.4331552000003</v>
      </c>
      <c r="Y234" s="68">
        <f>(($D234*'fnd base rates'!G$7)
+($E234*'fnd base rates'!G$8)
+($F234*'fnd base rates'!G$9)
+($G234*'fnd base rates'!G$10)
+($H234*'fnd base rates'!G$11)
+($I234*'fnd base rates'!G$12)
+($J234*'fnd base rates'!G$13)
+($K234*'fnd base rates'!G$14)
+($M234*'fnd base rates'!G$16)
+($N234*'fnd base rates'!G$17)
+($O234*'fnd base rates'!G$18)
+($P234*VLOOKUP($S234+12,rate_basefnd,7)))
*$R234</f>
        <v>2851.5936736000008</v>
      </c>
      <c r="Z234" s="68">
        <f>(($D234*'fnd base rates'!H$7)
+($E234*'fnd base rates'!H$8)
+($F234*'fnd base rates'!H$9)
+($G234*'fnd base rates'!H$10)
+($H234*'fnd base rates'!H$11)
+($I234*'fnd base rates'!H$12)
+($J234*'fnd base rates'!H$13)
+($K234*'fnd base rates'!H$14)
+($M234*'fnd base rates'!H$16)
+($N234*'fnd base rates'!H$17)
+($O234*'fnd base rates'!H$18)
+($P234*VLOOKUP($S234+12,rate_basefnd,8)))</f>
        <v>5459.0379999999996</v>
      </c>
      <c r="AA234" s="68">
        <f>(($D234*'fnd base rates'!I$7)
+($E234*'fnd base rates'!I$8)
+($F234*'fnd base rates'!I$9)
+($G234*'fnd base rates'!I$10)
+($H234*'fnd base rates'!I$11)
+($I234*'fnd base rates'!I$12)
+($J234*'fnd base rates'!I$13)
+($K234*'fnd base rates'!I$14)
+($M234*'fnd base rates'!I$16)
+($N234*'fnd base rates'!I$17)
+($O234*'fnd base rates'!I$18)
+($P234*VLOOKUP($S234+12,rate_basefnd,9)))
*$R234</f>
        <v>4824.6900000000005</v>
      </c>
      <c r="AB234" s="68">
        <f>(($D234*'fnd base rates'!J$7)
+($E234*'fnd base rates'!J$8)
+($F234*'fnd base rates'!J$9)
+($G234*'fnd base rates'!J$10)
+($H234*'fnd base rates'!J$11)
+($I234*'fnd base rates'!J$12)
+($J234*'fnd base rates'!J$13)
+($K234*'fnd base rates'!J$14)
+($M234*'fnd base rates'!J$16)
+($N234*'fnd base rates'!J$17)
+($O234*'fnd base rates'!J$18)
+($P234*VLOOKUP($S234+12,rate_basefnd,10)))
*$R234</f>
        <v>9128.0410400000001</v>
      </c>
      <c r="AC234" s="68">
        <f>(($D234*'fnd base rates'!K$7)
+($E234*'fnd base rates'!K$8)
+($F234*'fnd base rates'!K$9)
+($G234*'fnd base rates'!K$10)
+($H234*'fnd base rates'!K$11)
+($I234*'fnd base rates'!K$12)
+($J234*'fnd base rates'!K$13)
+($K234*'fnd base rates'!K$14)
+($M234*'fnd base rates'!K$16)
+($N234*'fnd base rates'!K$17)
+($O234*'fnd base rates'!K$18)
+($P234*VLOOKUP($S234+12,rate_basefnd,11)))
*$R234</f>
        <v>10646.134544</v>
      </c>
      <c r="AD234" s="68">
        <f>(($D234*'fnd base rates'!L$7)
+($E234*'fnd base rates'!L$8)
+($F234*'fnd base rates'!L$9)
+($G234*'fnd base rates'!L$10)
+($H234*'fnd base rates'!L$11)
+($I234*'fnd base rates'!L$12)
+($J234*'fnd base rates'!L$13)
+($K234*'fnd base rates'!L$14)
+($M234*'fnd base rates'!L$16)
+($N234*'fnd base rates'!L$17)
+($O234*'fnd base rates'!L$18)
+($P234*VLOOKUP($S234+12,rate_basefnd,12)))</f>
        <v>21305.511599999998</v>
      </c>
      <c r="AE234" s="68">
        <f>(($D234*'fnd base rates'!M$7)
+($E234*'fnd base rates'!M$8)
+($F234*'fnd base rates'!M$9)
+($G234*'fnd base rates'!M$10)
+($H234*'fnd base rates'!M$11)
+($I234*'fnd base rates'!M$12)
+($J234*'fnd base rates'!M$13)
+($K234*'fnd base rates'!M$14)
+($M234*'fnd base rates'!M$16)
+($N234*'fnd base rates'!M$17)
+($O234*'fnd base rates'!M$18)
+($P234*VLOOKUP($S234+12,rate_basefnd,13)))</f>
        <v>0</v>
      </c>
      <c r="AF234" s="3">
        <f t="shared" si="43"/>
        <v>142677.37062080001</v>
      </c>
      <c r="AH234" s="205">
        <f t="shared" si="44"/>
        <v>436049274</v>
      </c>
      <c r="AI234" s="3" t="str">
        <f t="shared" si="48"/>
        <v>436</v>
      </c>
      <c r="AJ234" s="1" t="str">
        <f t="shared" si="49"/>
        <v>049</v>
      </c>
      <c r="AK234" s="1" t="str">
        <f t="shared" si="50"/>
        <v>274</v>
      </c>
      <c r="AL234" s="3">
        <f t="shared" si="45"/>
        <v>1</v>
      </c>
      <c r="AM234" s="3">
        <f t="shared" si="55"/>
        <v>7</v>
      </c>
      <c r="AN234" s="3">
        <f t="shared" si="51"/>
        <v>142677.37062080001</v>
      </c>
      <c r="AO234" s="3">
        <f t="shared" si="52"/>
        <v>20382</v>
      </c>
      <c r="AP234" s="3">
        <f t="shared" si="46"/>
        <v>3836</v>
      </c>
      <c r="AQ234" s="3">
        <v>16546</v>
      </c>
      <c r="AS234" s="68"/>
      <c r="AT234" s="68"/>
      <c r="AX234" s="4">
        <f t="shared" si="53"/>
        <v>0</v>
      </c>
      <c r="AZ234" s="4">
        <f t="shared" si="54"/>
        <v>0</v>
      </c>
      <c r="BB234" s="4"/>
    </row>
    <row r="235" spans="1:54" s="3" customFormat="1">
      <c r="A235" s="205" t="str">
        <f t="shared" si="47"/>
        <v>436</v>
      </c>
      <c r="B235" s="1">
        <v>436049285</v>
      </c>
      <c r="C235" s="7" t="s">
        <v>47</v>
      </c>
      <c r="D235" s="8">
        <f>'fnd enro'!D235</f>
        <v>0</v>
      </c>
      <c r="E235" s="8">
        <f>'fnd enro'!E235</f>
        <v>0</v>
      </c>
      <c r="F235" s="8">
        <f>'fnd enro'!F235</f>
        <v>0</v>
      </c>
      <c r="G235" s="8">
        <f>'fnd enro'!G235</f>
        <v>0</v>
      </c>
      <c r="H235" s="8">
        <f>'fnd enro'!H235</f>
        <v>0</v>
      </c>
      <c r="I235" s="8">
        <f>'fnd enro'!I235</f>
        <v>1</v>
      </c>
      <c r="J235" s="8">
        <f>'fnd enro'!J235</f>
        <v>0</v>
      </c>
      <c r="K235" s="9">
        <f>'fnd enro'!K235</f>
        <v>0.04</v>
      </c>
      <c r="L235" s="8">
        <f>'fnd enro'!L235</f>
        <v>0</v>
      </c>
      <c r="M235" s="8">
        <f>'fnd enro'!M235</f>
        <v>0</v>
      </c>
      <c r="N235" s="8">
        <f>'fnd enro'!N235</f>
        <v>0</v>
      </c>
      <c r="O235" s="8">
        <f>'fnd enro'!O235</f>
        <v>0</v>
      </c>
      <c r="P235" s="8">
        <f>'fnd enro'!P235</f>
        <v>0</v>
      </c>
      <c r="Q235" s="8">
        <f>'fnd enro'!R235</f>
        <v>1</v>
      </c>
      <c r="R235" s="9">
        <f t="shared" si="42"/>
        <v>1.1120000000000001</v>
      </c>
      <c r="S235" s="8">
        <f>VALUE('fnd enro'!Q235)</f>
        <v>9</v>
      </c>
      <c r="T235" s="1"/>
      <c r="U235" s="68">
        <f>(($D235*'fnd base rates'!C$7)
+($E235*'fnd base rates'!C$8)
+($F235*'fnd base rates'!C$9)
+($G235*'fnd base rates'!C$10)
+($H235*'fnd base rates'!C$11)
+($I235*'fnd base rates'!C$12)
+($J235*'fnd base rates'!C$13)
+($K235*'fnd base rates'!C$14)
+($M235*'fnd base rates'!C$16)
+($N235*'fnd base rates'!C$17)
+($O235*'fnd base rates'!C$18)
+($P235*VLOOKUP($S235+12,rate_basefnd,3)))
*$R235</f>
        <v>666.82325440000011</v>
      </c>
      <c r="V235" s="68">
        <f>(($D235*'fnd base rates'!D$7)
+($E235*'fnd base rates'!D$8)
+($F235*'fnd base rates'!D$9)
+($G235*'fnd base rates'!D$10)
+($H235*'fnd base rates'!D$11)
+($I235*'fnd base rates'!D$12)
+($J235*'fnd base rates'!D$13)
+($K235*'fnd base rates'!D$14)
+($M235*'fnd base rates'!D$16)
+($N235*'fnd base rates'!D$17)
+($O235*'fnd base rates'!D$18)
+($P235*VLOOKUP($S235+12,rate_basefnd,4)))
*$R235</f>
        <v>943.79888000000005</v>
      </c>
      <c r="W235" s="68">
        <f>(($D235*'fnd base rates'!E$7)
+($E235*'fnd base rates'!E$8)
+($F235*'fnd base rates'!E$9)
+($G235*'fnd base rates'!E$10)
+($H235*'fnd base rates'!E$11)
+($I235*'fnd base rates'!E$12)
+($J235*'fnd base rates'!E$13)
+($K235*'fnd base rates'!E$14)
+($M235*'fnd base rates'!E$16)
+($N235*'fnd base rates'!E$17)
+($O235*'fnd base rates'!E$18)
+($P235*VLOOKUP($S235+12,rate_basefnd,5)))
*$R235</f>
        <v>6076.3136095999998</v>
      </c>
      <c r="X235" s="68">
        <f>(($D235*'fnd base rates'!F$7)
+($E235*'fnd base rates'!F$8)
+($F235*'fnd base rates'!F$9)
+($G235*'fnd base rates'!F$10)
+($H235*'fnd base rates'!F$11)
+($I235*'fnd base rates'!F$12)
+($J235*'fnd base rates'!F$13)
+($K235*'fnd base rates'!F$14)
+($M235*'fnd base rates'!F$16)
+($N235*'fnd base rates'!F$17)
+($O235*'fnd base rates'!F$18)
+($P235*VLOOKUP($S235+12,rate_basefnd,6)))
*$R235</f>
        <v>1109.6123135999999</v>
      </c>
      <c r="Y235" s="68">
        <f>(($D235*'fnd base rates'!G$7)
+($E235*'fnd base rates'!G$8)
+($F235*'fnd base rates'!G$9)
+($G235*'fnd base rates'!G$10)
+($H235*'fnd base rates'!G$11)
+($I235*'fnd base rates'!G$12)
+($J235*'fnd base rates'!G$13)
+($K235*'fnd base rates'!G$14)
+($M235*'fnd base rates'!G$16)
+($N235*'fnd base rates'!G$17)
+($O235*'fnd base rates'!G$18)
+($P235*VLOOKUP($S235+12,rate_basefnd,7)))
*$R235</f>
        <v>202.97380480000001</v>
      </c>
      <c r="Z235" s="68">
        <f>(($D235*'fnd base rates'!H$7)
+($E235*'fnd base rates'!H$8)
+($F235*'fnd base rates'!H$9)
+($G235*'fnd base rates'!H$10)
+($H235*'fnd base rates'!H$11)
+($I235*'fnd base rates'!H$12)
+($J235*'fnd base rates'!H$13)
+($K235*'fnd base rates'!H$14)
+($M235*'fnd base rates'!H$16)
+($N235*'fnd base rates'!H$17)
+($O235*'fnd base rates'!H$18)
+($P235*VLOOKUP($S235+12,rate_basefnd,8)))</f>
        <v>919.26400000000001</v>
      </c>
      <c r="AA235" s="68">
        <f>(($D235*'fnd base rates'!I$7)
+($E235*'fnd base rates'!I$8)
+($F235*'fnd base rates'!I$9)
+($G235*'fnd base rates'!I$10)
+($H235*'fnd base rates'!I$11)
+($I235*'fnd base rates'!I$12)
+($J235*'fnd base rates'!I$13)
+($K235*'fnd base rates'!I$14)
+($M235*'fnd base rates'!I$16)
+($N235*'fnd base rates'!I$17)
+($O235*'fnd base rates'!I$18)
+($P235*VLOOKUP($S235+12,rate_basefnd,9)))
*$R235</f>
        <v>525.44224000000008</v>
      </c>
      <c r="AB235" s="68">
        <f>(($D235*'fnd base rates'!J$7)
+($E235*'fnd base rates'!J$8)
+($F235*'fnd base rates'!J$9)
+($G235*'fnd base rates'!J$10)
+($H235*'fnd base rates'!J$11)
+($I235*'fnd base rates'!J$12)
+($J235*'fnd base rates'!J$13)
+($K235*'fnd base rates'!J$14)
+($M235*'fnd base rates'!J$16)
+($N235*'fnd base rates'!J$17)
+($O235*'fnd base rates'!J$18)
+($P235*VLOOKUP($S235+12,rate_basefnd,10)))
*$R235</f>
        <v>707.77688000000012</v>
      </c>
      <c r="AC235" s="68">
        <f>(($D235*'fnd base rates'!K$7)
+($E235*'fnd base rates'!K$8)
+($F235*'fnd base rates'!K$9)
+($G235*'fnd base rates'!K$10)
+($H235*'fnd base rates'!K$11)
+($I235*'fnd base rates'!K$12)
+($J235*'fnd base rates'!K$13)
+($K235*'fnd base rates'!K$14)
+($M235*'fnd base rates'!K$16)
+($N235*'fnd base rates'!K$17)
+($O235*'fnd base rates'!K$18)
+($P235*VLOOKUP($S235+12,rate_basefnd,11)))
*$R235</f>
        <v>1424.3452320000001</v>
      </c>
      <c r="AD235" s="68">
        <f>(($D235*'fnd base rates'!L$7)
+($E235*'fnd base rates'!L$8)
+($F235*'fnd base rates'!L$9)
+($G235*'fnd base rates'!L$10)
+($H235*'fnd base rates'!L$11)
+($I235*'fnd base rates'!L$12)
+($J235*'fnd base rates'!L$13)
+($K235*'fnd base rates'!L$14)
+($M235*'fnd base rates'!L$16)
+($N235*'fnd base rates'!L$17)
+($O235*'fnd base rates'!L$18)
+($P235*VLOOKUP($S235+12,rate_basefnd,12)))</f>
        <v>2166.2388000000001</v>
      </c>
      <c r="AE235" s="68">
        <f>(($D235*'fnd base rates'!M$7)
+($E235*'fnd base rates'!M$8)
+($F235*'fnd base rates'!M$9)
+($G235*'fnd base rates'!M$10)
+($H235*'fnd base rates'!M$11)
+($I235*'fnd base rates'!M$12)
+($J235*'fnd base rates'!M$13)
+($K235*'fnd base rates'!M$14)
+($M235*'fnd base rates'!M$16)
+($N235*'fnd base rates'!M$17)
+($O235*'fnd base rates'!M$18)
+($P235*VLOOKUP($S235+12,rate_basefnd,13)))</f>
        <v>0</v>
      </c>
      <c r="AF235" s="3">
        <f t="shared" si="43"/>
        <v>14742.5890144</v>
      </c>
      <c r="AH235" s="205">
        <f t="shared" si="44"/>
        <v>436049285</v>
      </c>
      <c r="AI235" s="3" t="str">
        <f t="shared" si="48"/>
        <v>436</v>
      </c>
      <c r="AJ235" s="1" t="str">
        <f t="shared" si="49"/>
        <v>049</v>
      </c>
      <c r="AK235" s="1" t="str">
        <f t="shared" si="50"/>
        <v>285</v>
      </c>
      <c r="AL235" s="3">
        <f t="shared" si="45"/>
        <v>1</v>
      </c>
      <c r="AM235" s="3">
        <f t="shared" si="55"/>
        <v>1</v>
      </c>
      <c r="AN235" s="3">
        <f t="shared" si="51"/>
        <v>14742.5890144</v>
      </c>
      <c r="AO235" s="3">
        <f t="shared" si="52"/>
        <v>14743</v>
      </c>
      <c r="AP235" s="3">
        <f t="shared" si="46"/>
        <v>-2080</v>
      </c>
      <c r="AQ235" s="3">
        <v>16823</v>
      </c>
      <c r="AS235" s="68"/>
      <c r="AT235" s="68"/>
      <c r="AX235" s="4">
        <f t="shared" si="53"/>
        <v>0</v>
      </c>
      <c r="AZ235" s="4">
        <f t="shared" si="54"/>
        <v>0</v>
      </c>
      <c r="BB235" s="4"/>
    </row>
    <row r="236" spans="1:54" s="3" customFormat="1">
      <c r="A236" s="205" t="str">
        <f t="shared" si="47"/>
        <v>436</v>
      </c>
      <c r="B236" s="1">
        <v>436049308</v>
      </c>
      <c r="C236" s="7" t="s">
        <v>47</v>
      </c>
      <c r="D236" s="8">
        <f>'fnd enro'!D236</f>
        <v>0</v>
      </c>
      <c r="E236" s="8">
        <f>'fnd enro'!E236</f>
        <v>0</v>
      </c>
      <c r="F236" s="8">
        <f>'fnd enro'!F236</f>
        <v>0</v>
      </c>
      <c r="G236" s="8">
        <f>'fnd enro'!G236</f>
        <v>0</v>
      </c>
      <c r="H236" s="8">
        <f>'fnd enro'!H236</f>
        <v>0</v>
      </c>
      <c r="I236" s="8">
        <f>'fnd enro'!I236</f>
        <v>1</v>
      </c>
      <c r="J236" s="8">
        <f>'fnd enro'!J236</f>
        <v>0</v>
      </c>
      <c r="K236" s="9">
        <f>'fnd enro'!K236</f>
        <v>0.04</v>
      </c>
      <c r="L236" s="8">
        <f>'fnd enro'!L236</f>
        <v>0</v>
      </c>
      <c r="M236" s="8">
        <f>'fnd enro'!M236</f>
        <v>0</v>
      </c>
      <c r="N236" s="8">
        <f>'fnd enro'!N236</f>
        <v>0</v>
      </c>
      <c r="O236" s="8">
        <f>'fnd enro'!O236</f>
        <v>0</v>
      </c>
      <c r="P236" s="8">
        <f>'fnd enro'!P236</f>
        <v>0</v>
      </c>
      <c r="Q236" s="8">
        <f>'fnd enro'!R236</f>
        <v>1</v>
      </c>
      <c r="R236" s="9">
        <f t="shared" si="42"/>
        <v>1.1120000000000001</v>
      </c>
      <c r="S236" s="8">
        <f>VALUE('fnd enro'!Q236)</f>
        <v>9</v>
      </c>
      <c r="T236" s="1"/>
      <c r="U236" s="68">
        <f>(($D236*'fnd base rates'!C$7)
+($E236*'fnd base rates'!C$8)
+($F236*'fnd base rates'!C$9)
+($G236*'fnd base rates'!C$10)
+($H236*'fnd base rates'!C$11)
+($I236*'fnd base rates'!C$12)
+($J236*'fnd base rates'!C$13)
+($K236*'fnd base rates'!C$14)
+($M236*'fnd base rates'!C$16)
+($N236*'fnd base rates'!C$17)
+($O236*'fnd base rates'!C$18)
+($P236*VLOOKUP($S236+12,rate_basefnd,3)))
*$R236</f>
        <v>666.82325440000011</v>
      </c>
      <c r="V236" s="68">
        <f>(($D236*'fnd base rates'!D$7)
+($E236*'fnd base rates'!D$8)
+($F236*'fnd base rates'!D$9)
+($G236*'fnd base rates'!D$10)
+($H236*'fnd base rates'!D$11)
+($I236*'fnd base rates'!D$12)
+($J236*'fnd base rates'!D$13)
+($K236*'fnd base rates'!D$14)
+($M236*'fnd base rates'!D$16)
+($N236*'fnd base rates'!D$17)
+($O236*'fnd base rates'!D$18)
+($P236*VLOOKUP($S236+12,rate_basefnd,4)))
*$R236</f>
        <v>943.79888000000005</v>
      </c>
      <c r="W236" s="68">
        <f>(($D236*'fnd base rates'!E$7)
+($E236*'fnd base rates'!E$8)
+($F236*'fnd base rates'!E$9)
+($G236*'fnd base rates'!E$10)
+($H236*'fnd base rates'!E$11)
+($I236*'fnd base rates'!E$12)
+($J236*'fnd base rates'!E$13)
+($K236*'fnd base rates'!E$14)
+($M236*'fnd base rates'!E$16)
+($N236*'fnd base rates'!E$17)
+($O236*'fnd base rates'!E$18)
+($P236*VLOOKUP($S236+12,rate_basefnd,5)))
*$R236</f>
        <v>6076.3136095999998</v>
      </c>
      <c r="X236" s="68">
        <f>(($D236*'fnd base rates'!F$7)
+($E236*'fnd base rates'!F$8)
+($F236*'fnd base rates'!F$9)
+($G236*'fnd base rates'!F$10)
+($H236*'fnd base rates'!F$11)
+($I236*'fnd base rates'!F$12)
+($J236*'fnd base rates'!F$13)
+($K236*'fnd base rates'!F$14)
+($M236*'fnd base rates'!F$16)
+($N236*'fnd base rates'!F$17)
+($O236*'fnd base rates'!F$18)
+($P236*VLOOKUP($S236+12,rate_basefnd,6)))
*$R236</f>
        <v>1109.6123135999999</v>
      </c>
      <c r="Y236" s="68">
        <f>(($D236*'fnd base rates'!G$7)
+($E236*'fnd base rates'!G$8)
+($F236*'fnd base rates'!G$9)
+($G236*'fnd base rates'!G$10)
+($H236*'fnd base rates'!G$11)
+($I236*'fnd base rates'!G$12)
+($J236*'fnd base rates'!G$13)
+($K236*'fnd base rates'!G$14)
+($M236*'fnd base rates'!G$16)
+($N236*'fnd base rates'!G$17)
+($O236*'fnd base rates'!G$18)
+($P236*VLOOKUP($S236+12,rate_basefnd,7)))
*$R236</f>
        <v>202.97380480000001</v>
      </c>
      <c r="Z236" s="68">
        <f>(($D236*'fnd base rates'!H$7)
+($E236*'fnd base rates'!H$8)
+($F236*'fnd base rates'!H$9)
+($G236*'fnd base rates'!H$10)
+($H236*'fnd base rates'!H$11)
+($I236*'fnd base rates'!H$12)
+($J236*'fnd base rates'!H$13)
+($K236*'fnd base rates'!H$14)
+($M236*'fnd base rates'!H$16)
+($N236*'fnd base rates'!H$17)
+($O236*'fnd base rates'!H$18)
+($P236*VLOOKUP($S236+12,rate_basefnd,8)))</f>
        <v>919.26400000000001</v>
      </c>
      <c r="AA236" s="68">
        <f>(($D236*'fnd base rates'!I$7)
+($E236*'fnd base rates'!I$8)
+($F236*'fnd base rates'!I$9)
+($G236*'fnd base rates'!I$10)
+($H236*'fnd base rates'!I$11)
+($I236*'fnd base rates'!I$12)
+($J236*'fnd base rates'!I$13)
+($K236*'fnd base rates'!I$14)
+($M236*'fnd base rates'!I$16)
+($N236*'fnd base rates'!I$17)
+($O236*'fnd base rates'!I$18)
+($P236*VLOOKUP($S236+12,rate_basefnd,9)))
*$R236</f>
        <v>525.44224000000008</v>
      </c>
      <c r="AB236" s="68">
        <f>(($D236*'fnd base rates'!J$7)
+($E236*'fnd base rates'!J$8)
+($F236*'fnd base rates'!J$9)
+($G236*'fnd base rates'!J$10)
+($H236*'fnd base rates'!J$11)
+($I236*'fnd base rates'!J$12)
+($J236*'fnd base rates'!J$13)
+($K236*'fnd base rates'!J$14)
+($M236*'fnd base rates'!J$16)
+($N236*'fnd base rates'!J$17)
+($O236*'fnd base rates'!J$18)
+($P236*VLOOKUP($S236+12,rate_basefnd,10)))
*$R236</f>
        <v>707.77688000000012</v>
      </c>
      <c r="AC236" s="68">
        <f>(($D236*'fnd base rates'!K$7)
+($E236*'fnd base rates'!K$8)
+($F236*'fnd base rates'!K$9)
+($G236*'fnd base rates'!K$10)
+($H236*'fnd base rates'!K$11)
+($I236*'fnd base rates'!K$12)
+($J236*'fnd base rates'!K$13)
+($K236*'fnd base rates'!K$14)
+($M236*'fnd base rates'!K$16)
+($N236*'fnd base rates'!K$17)
+($O236*'fnd base rates'!K$18)
+($P236*VLOOKUP($S236+12,rate_basefnd,11)))
*$R236</f>
        <v>1424.3452320000001</v>
      </c>
      <c r="AD236" s="68">
        <f>(($D236*'fnd base rates'!L$7)
+($E236*'fnd base rates'!L$8)
+($F236*'fnd base rates'!L$9)
+($G236*'fnd base rates'!L$10)
+($H236*'fnd base rates'!L$11)
+($I236*'fnd base rates'!L$12)
+($J236*'fnd base rates'!L$13)
+($K236*'fnd base rates'!L$14)
+($M236*'fnd base rates'!L$16)
+($N236*'fnd base rates'!L$17)
+($O236*'fnd base rates'!L$18)
+($P236*VLOOKUP($S236+12,rate_basefnd,12)))</f>
        <v>2166.2388000000001</v>
      </c>
      <c r="AE236" s="68">
        <f>(($D236*'fnd base rates'!M$7)
+($E236*'fnd base rates'!M$8)
+($F236*'fnd base rates'!M$9)
+($G236*'fnd base rates'!M$10)
+($H236*'fnd base rates'!M$11)
+($I236*'fnd base rates'!M$12)
+($J236*'fnd base rates'!M$13)
+($K236*'fnd base rates'!M$14)
+($M236*'fnd base rates'!M$16)
+($N236*'fnd base rates'!M$17)
+($O236*'fnd base rates'!M$18)
+($P236*VLOOKUP($S236+12,rate_basefnd,13)))</f>
        <v>0</v>
      </c>
      <c r="AF236" s="3">
        <f t="shared" si="43"/>
        <v>14742.5890144</v>
      </c>
      <c r="AH236" s="205">
        <f t="shared" si="44"/>
        <v>436049308</v>
      </c>
      <c r="AI236" s="3" t="str">
        <f t="shared" si="48"/>
        <v>436</v>
      </c>
      <c r="AJ236" s="1" t="str">
        <f t="shared" si="49"/>
        <v>049</v>
      </c>
      <c r="AK236" s="1" t="str">
        <f t="shared" si="50"/>
        <v>308</v>
      </c>
      <c r="AL236" s="3">
        <f t="shared" si="45"/>
        <v>1</v>
      </c>
      <c r="AM236" s="3">
        <f t="shared" si="55"/>
        <v>1</v>
      </c>
      <c r="AN236" s="3">
        <f t="shared" si="51"/>
        <v>14742.5890144</v>
      </c>
      <c r="AO236" s="3">
        <f t="shared" si="52"/>
        <v>14743</v>
      </c>
      <c r="AP236" s="3">
        <f t="shared" si="46"/>
        <v>-3416</v>
      </c>
      <c r="AQ236" s="3">
        <v>18159</v>
      </c>
      <c r="AS236" s="68"/>
      <c r="AT236" s="68"/>
      <c r="AX236" s="4">
        <f t="shared" si="53"/>
        <v>0</v>
      </c>
      <c r="AZ236" s="4">
        <f t="shared" si="54"/>
        <v>0</v>
      </c>
      <c r="BB236" s="4"/>
    </row>
    <row r="237" spans="1:54" s="3" customFormat="1">
      <c r="A237" s="205" t="str">
        <f t="shared" si="47"/>
        <v>436</v>
      </c>
      <c r="B237" s="1">
        <v>436049342</v>
      </c>
      <c r="C237" s="7" t="s">
        <v>47</v>
      </c>
      <c r="D237" s="8">
        <f>'fnd enro'!D237</f>
        <v>0</v>
      </c>
      <c r="E237" s="8">
        <f>'fnd enro'!E237</f>
        <v>0</v>
      </c>
      <c r="F237" s="8">
        <f>'fnd enro'!F237</f>
        <v>0</v>
      </c>
      <c r="G237" s="8">
        <f>'fnd enro'!G237</f>
        <v>0</v>
      </c>
      <c r="H237" s="8">
        <f>'fnd enro'!H237</f>
        <v>0</v>
      </c>
      <c r="I237" s="8">
        <f>'fnd enro'!I237</f>
        <v>1</v>
      </c>
      <c r="J237" s="8">
        <f>'fnd enro'!J237</f>
        <v>0</v>
      </c>
      <c r="K237" s="9">
        <f>'fnd enro'!K237</f>
        <v>0.04</v>
      </c>
      <c r="L237" s="8">
        <f>'fnd enro'!L237</f>
        <v>0</v>
      </c>
      <c r="M237" s="8">
        <f>'fnd enro'!M237</f>
        <v>0</v>
      </c>
      <c r="N237" s="8">
        <f>'fnd enro'!N237</f>
        <v>0</v>
      </c>
      <c r="O237" s="8">
        <f>'fnd enro'!O237</f>
        <v>0</v>
      </c>
      <c r="P237" s="8">
        <f>'fnd enro'!P237</f>
        <v>1</v>
      </c>
      <c r="Q237" s="8">
        <f>'fnd enro'!R237</f>
        <v>1</v>
      </c>
      <c r="R237" s="9">
        <f t="shared" si="42"/>
        <v>1.1120000000000001</v>
      </c>
      <c r="S237" s="8">
        <f>VALUE('fnd enro'!Q237)</f>
        <v>3</v>
      </c>
      <c r="T237" s="1"/>
      <c r="U237" s="68">
        <f>(($D237*'fnd base rates'!C$7)
+($E237*'fnd base rates'!C$8)
+($F237*'fnd base rates'!C$9)
+($G237*'fnd base rates'!C$10)
+($H237*'fnd base rates'!C$11)
+($I237*'fnd base rates'!C$12)
+($J237*'fnd base rates'!C$13)
+($K237*'fnd base rates'!C$14)
+($M237*'fnd base rates'!C$16)
+($N237*'fnd base rates'!C$17)
+($O237*'fnd base rates'!C$18)
+($P237*VLOOKUP($S237+12,rate_basefnd,3)))
*$R237</f>
        <v>738.48053440000012</v>
      </c>
      <c r="V237" s="68">
        <f>(($D237*'fnd base rates'!D$7)
+($E237*'fnd base rates'!D$8)
+($F237*'fnd base rates'!D$9)
+($G237*'fnd base rates'!D$10)
+($H237*'fnd base rates'!D$11)
+($I237*'fnd base rates'!D$12)
+($J237*'fnd base rates'!D$13)
+($K237*'fnd base rates'!D$14)
+($M237*'fnd base rates'!D$16)
+($N237*'fnd base rates'!D$17)
+($O237*'fnd base rates'!D$18)
+($P237*VLOOKUP($S237+12,rate_basefnd,4)))
*$R237</f>
        <v>1283.3147200000001</v>
      </c>
      <c r="W237" s="68">
        <f>(($D237*'fnd base rates'!E$7)
+($E237*'fnd base rates'!E$8)
+($F237*'fnd base rates'!E$9)
+($G237*'fnd base rates'!E$10)
+($H237*'fnd base rates'!E$11)
+($I237*'fnd base rates'!E$12)
+($J237*'fnd base rates'!E$13)
+($K237*'fnd base rates'!E$14)
+($M237*'fnd base rates'!E$16)
+($N237*'fnd base rates'!E$17)
+($O237*'fnd base rates'!E$18)
+($P237*VLOOKUP($S237+12,rate_basefnd,5)))
*$R237</f>
        <v>9390.5517696000006</v>
      </c>
      <c r="X237" s="68">
        <f>(($D237*'fnd base rates'!F$7)
+($E237*'fnd base rates'!F$8)
+($F237*'fnd base rates'!F$9)
+($G237*'fnd base rates'!F$10)
+($H237*'fnd base rates'!F$11)
+($I237*'fnd base rates'!F$12)
+($J237*'fnd base rates'!F$13)
+($K237*'fnd base rates'!F$14)
+($M237*'fnd base rates'!F$16)
+($N237*'fnd base rates'!F$17)
+($O237*'fnd base rates'!F$18)
+($P237*VLOOKUP($S237+12,rate_basefnd,6)))
*$R237</f>
        <v>1109.6123135999999</v>
      </c>
      <c r="Y237" s="68">
        <f>(($D237*'fnd base rates'!G$7)
+($E237*'fnd base rates'!G$8)
+($F237*'fnd base rates'!G$9)
+($G237*'fnd base rates'!G$10)
+($H237*'fnd base rates'!G$11)
+($I237*'fnd base rates'!G$12)
+($J237*'fnd base rates'!G$13)
+($K237*'fnd base rates'!G$14)
+($M237*'fnd base rates'!G$16)
+($N237*'fnd base rates'!G$17)
+($O237*'fnd base rates'!G$18)
+($P237*VLOOKUP($S237+12,rate_basefnd,7)))
*$R237</f>
        <v>363.76900480000006</v>
      </c>
      <c r="Z237" s="68">
        <f>(($D237*'fnd base rates'!H$7)
+($E237*'fnd base rates'!H$8)
+($F237*'fnd base rates'!H$9)
+($G237*'fnd base rates'!H$10)
+($H237*'fnd base rates'!H$11)
+($I237*'fnd base rates'!H$12)
+($J237*'fnd base rates'!H$13)
+($K237*'fnd base rates'!H$14)
+($M237*'fnd base rates'!H$16)
+($N237*'fnd base rates'!H$17)
+($O237*'fnd base rates'!H$18)
+($P237*VLOOKUP($S237+12,rate_basefnd,8)))</f>
        <v>941.43399999999997</v>
      </c>
      <c r="AA237" s="68">
        <f>(($D237*'fnd base rates'!I$7)
+($E237*'fnd base rates'!I$8)
+($F237*'fnd base rates'!I$9)
+($G237*'fnd base rates'!I$10)
+($H237*'fnd base rates'!I$11)
+($I237*'fnd base rates'!I$12)
+($J237*'fnd base rates'!I$13)
+($K237*'fnd base rates'!I$14)
+($M237*'fnd base rates'!I$16)
+($N237*'fnd base rates'!I$17)
+($O237*'fnd base rates'!I$18)
+($P237*VLOOKUP($S237+12,rate_basefnd,9)))
*$R237</f>
        <v>659.64952000000005</v>
      </c>
      <c r="AB237" s="68">
        <f>(($D237*'fnd base rates'!J$7)
+($E237*'fnd base rates'!J$8)
+($F237*'fnd base rates'!J$9)
+($G237*'fnd base rates'!J$10)
+($H237*'fnd base rates'!J$11)
+($I237*'fnd base rates'!J$12)
+($J237*'fnd base rates'!J$13)
+($K237*'fnd base rates'!J$14)
+($M237*'fnd base rates'!J$16)
+($N237*'fnd base rates'!J$17)
+($O237*'fnd base rates'!J$18)
+($P237*VLOOKUP($S237+12,rate_basefnd,10)))
*$R237</f>
        <v>1405.14544</v>
      </c>
      <c r="AC237" s="68">
        <f>(($D237*'fnd base rates'!K$7)
+($E237*'fnd base rates'!K$8)
+($F237*'fnd base rates'!K$9)
+($G237*'fnd base rates'!K$10)
+($H237*'fnd base rates'!K$11)
+($I237*'fnd base rates'!K$12)
+($J237*'fnd base rates'!K$13)
+($K237*'fnd base rates'!K$14)
+($M237*'fnd base rates'!K$16)
+($N237*'fnd base rates'!K$17)
+($O237*'fnd base rates'!K$18)
+($P237*VLOOKUP($S237+12,rate_basefnd,11)))
*$R237</f>
        <v>1424.3452320000001</v>
      </c>
      <c r="AD237" s="68">
        <f>(($D237*'fnd base rates'!L$7)
+($E237*'fnd base rates'!L$8)
+($F237*'fnd base rates'!L$9)
+($G237*'fnd base rates'!L$10)
+($H237*'fnd base rates'!L$11)
+($I237*'fnd base rates'!L$12)
+($J237*'fnd base rates'!L$13)
+($K237*'fnd base rates'!L$14)
+($M237*'fnd base rates'!L$16)
+($N237*'fnd base rates'!L$17)
+($O237*'fnd base rates'!L$18)
+($P237*VLOOKUP($S237+12,rate_basefnd,12)))</f>
        <v>2725.3987999999999</v>
      </c>
      <c r="AE237" s="68">
        <f>(($D237*'fnd base rates'!M$7)
+($E237*'fnd base rates'!M$8)
+($F237*'fnd base rates'!M$9)
+($G237*'fnd base rates'!M$10)
+($H237*'fnd base rates'!M$11)
+($I237*'fnd base rates'!M$12)
+($J237*'fnd base rates'!M$13)
+($K237*'fnd base rates'!M$14)
+($M237*'fnd base rates'!M$16)
+($N237*'fnd base rates'!M$17)
+($O237*'fnd base rates'!M$18)
+($P237*VLOOKUP($S237+12,rate_basefnd,13)))</f>
        <v>0</v>
      </c>
      <c r="AF237" s="3">
        <f t="shared" si="43"/>
        <v>20041.701334400001</v>
      </c>
      <c r="AH237" s="205">
        <f t="shared" si="44"/>
        <v>436049342</v>
      </c>
      <c r="AI237" s="3" t="str">
        <f t="shared" si="48"/>
        <v>436</v>
      </c>
      <c r="AJ237" s="1" t="str">
        <f t="shared" si="49"/>
        <v>049</v>
      </c>
      <c r="AK237" s="1" t="str">
        <f t="shared" si="50"/>
        <v>342</v>
      </c>
      <c r="AL237" s="3">
        <f t="shared" si="45"/>
        <v>1</v>
      </c>
      <c r="AM237" s="3">
        <f t="shared" si="55"/>
        <v>1</v>
      </c>
      <c r="AN237" s="3">
        <f t="shared" si="51"/>
        <v>20041.701334400001</v>
      </c>
      <c r="AO237" s="3">
        <f t="shared" si="52"/>
        <v>20042</v>
      </c>
      <c r="AP237" s="3">
        <f t="shared" si="46"/>
        <v>-3004</v>
      </c>
      <c r="AQ237" s="3">
        <v>23046</v>
      </c>
      <c r="AS237" s="68"/>
      <c r="AT237" s="68"/>
      <c r="AX237" s="4">
        <f t="shared" si="53"/>
        <v>0</v>
      </c>
      <c r="AZ237" s="4">
        <f t="shared" si="54"/>
        <v>0</v>
      </c>
      <c r="BB237" s="4"/>
    </row>
    <row r="238" spans="1:54" s="3" customFormat="1">
      <c r="A238" s="205" t="str">
        <f t="shared" si="47"/>
        <v>438</v>
      </c>
      <c r="B238" s="1">
        <v>438035035</v>
      </c>
      <c r="C238" s="7" t="s">
        <v>49</v>
      </c>
      <c r="D238" s="8">
        <f>'fnd enro'!D238</f>
        <v>23</v>
      </c>
      <c r="E238" s="8">
        <f>'fnd enro'!E238</f>
        <v>0</v>
      </c>
      <c r="F238" s="8">
        <f>'fnd enro'!F238</f>
        <v>24</v>
      </c>
      <c r="G238" s="8">
        <f>'fnd enro'!G238</f>
        <v>111</v>
      </c>
      <c r="H238" s="8">
        <f>'fnd enro'!H238</f>
        <v>64</v>
      </c>
      <c r="I238" s="8">
        <f>'fnd enro'!I238</f>
        <v>113</v>
      </c>
      <c r="J238" s="8">
        <f>'fnd enro'!J238</f>
        <v>0</v>
      </c>
      <c r="K238" s="9">
        <f>'fnd enro'!K238</f>
        <v>12.48</v>
      </c>
      <c r="L238" s="8">
        <f>'fnd enro'!L238</f>
        <v>0</v>
      </c>
      <c r="M238" s="8">
        <f>'fnd enro'!M238</f>
        <v>18</v>
      </c>
      <c r="N238" s="8">
        <f>'fnd enro'!N238</f>
        <v>13</v>
      </c>
      <c r="O238" s="8">
        <f>'fnd enro'!O238</f>
        <v>9</v>
      </c>
      <c r="P238" s="8">
        <f>'fnd enro'!P238</f>
        <v>273</v>
      </c>
      <c r="Q238" s="8">
        <f>'fnd enro'!R238</f>
        <v>324</v>
      </c>
      <c r="R238" s="9">
        <f t="shared" si="42"/>
        <v>1.0860000000000001</v>
      </c>
      <c r="S238" s="8">
        <f>VALUE('fnd enro'!Q238)</f>
        <v>11</v>
      </c>
      <c r="T238" s="1"/>
      <c r="U238" s="68">
        <f>(($D238*'fnd base rates'!C$7)
+($E238*'fnd base rates'!C$8)
+($F238*'fnd base rates'!C$9)
+($G238*'fnd base rates'!C$10)
+($H238*'fnd base rates'!C$11)
+($I238*'fnd base rates'!C$12)
+($J238*'fnd base rates'!C$13)
+($K238*'fnd base rates'!C$14)
+($M238*'fnd base rates'!C$16)
+($N238*'fnd base rates'!C$17)
+($O238*'fnd base rates'!C$18)
+($P238*VLOOKUP($S238+12,rate_basefnd,3)))
*$R238</f>
        <v>252959.50869840002</v>
      </c>
      <c r="V238" s="68">
        <f>(($D238*'fnd base rates'!D$7)
+($E238*'fnd base rates'!D$8)
+($F238*'fnd base rates'!D$9)
+($G238*'fnd base rates'!D$10)
+($H238*'fnd base rates'!D$11)
+($I238*'fnd base rates'!D$12)
+($J238*'fnd base rates'!D$13)
+($K238*'fnd base rates'!D$14)
+($M238*'fnd base rates'!D$16)
+($N238*'fnd base rates'!D$17)
+($O238*'fnd base rates'!D$18)
+($P238*VLOOKUP($S238+12,rate_basefnd,4)))
*$R238</f>
        <v>489179.80565999995</v>
      </c>
      <c r="W238" s="68">
        <f>(($D238*'fnd base rates'!E$7)
+($E238*'fnd base rates'!E$8)
+($F238*'fnd base rates'!E$9)
+($G238*'fnd base rates'!E$10)
+($H238*'fnd base rates'!E$11)
+($I238*'fnd base rates'!E$12)
+($J238*'fnd base rates'!E$13)
+($K238*'fnd base rates'!E$14)
+($M238*'fnd base rates'!E$16)
+($N238*'fnd base rates'!E$17)
+($O238*'fnd base rates'!E$18)
+($P238*VLOOKUP($S238+12,rate_basefnd,5)))
*$R238</f>
        <v>3457298.2018056</v>
      </c>
      <c r="X238" s="68">
        <f>(($D238*'fnd base rates'!F$7)
+($E238*'fnd base rates'!F$8)
+($F238*'fnd base rates'!F$9)
+($G238*'fnd base rates'!F$10)
+($H238*'fnd base rates'!F$11)
+($I238*'fnd base rates'!F$12)
+($J238*'fnd base rates'!F$13)
+($K238*'fnd base rates'!F$14)
+($M238*'fnd base rates'!F$16)
+($N238*'fnd base rates'!F$17)
+($O238*'fnd base rates'!F$18)
+($P238*VLOOKUP($S238+12,rate_basefnd,6)))
*$R238</f>
        <v>427543.73838960001</v>
      </c>
      <c r="Y238" s="68">
        <f>(($D238*'fnd base rates'!G$7)
+($E238*'fnd base rates'!G$8)
+($F238*'fnd base rates'!G$9)
+($G238*'fnd base rates'!G$10)
+($H238*'fnd base rates'!G$11)
+($I238*'fnd base rates'!G$12)
+($J238*'fnd base rates'!G$13)
+($K238*'fnd base rates'!G$14)
+($M238*'fnd base rates'!G$16)
+($N238*'fnd base rates'!G$17)
+($O238*'fnd base rates'!G$18)
+($P238*VLOOKUP($S238+12,rate_basefnd,7)))
*$R238</f>
        <v>151554.24827280003</v>
      </c>
      <c r="Z238" s="68">
        <f>(($D238*'fnd base rates'!H$7)
+($E238*'fnd base rates'!H$8)
+($F238*'fnd base rates'!H$9)
+($G238*'fnd base rates'!H$10)
+($H238*'fnd base rates'!H$11)
+($I238*'fnd base rates'!H$12)
+($J238*'fnd base rates'!H$13)
+($K238*'fnd base rates'!H$14)
+($M238*'fnd base rates'!H$16)
+($N238*'fnd base rates'!H$17)
+($O238*'fnd base rates'!H$18)
+($P238*VLOOKUP($S238+12,rate_basefnd,8)))</f>
        <v>244691.01800000001</v>
      </c>
      <c r="AA238" s="68">
        <f>(($D238*'fnd base rates'!I$7)
+($E238*'fnd base rates'!I$8)
+($F238*'fnd base rates'!I$9)
+($G238*'fnd base rates'!I$10)
+($H238*'fnd base rates'!I$11)
+($I238*'fnd base rates'!I$12)
+($J238*'fnd base rates'!I$13)
+($K238*'fnd base rates'!I$14)
+($M238*'fnd base rates'!I$16)
+($N238*'fnd base rates'!I$17)
+($O238*'fnd base rates'!I$18)
+($P238*VLOOKUP($S238+12,rate_basefnd,9)))
*$R238</f>
        <v>237416.03118000002</v>
      </c>
      <c r="AB238" s="68">
        <f>(($D238*'fnd base rates'!J$7)
+($E238*'fnd base rates'!J$8)
+($F238*'fnd base rates'!J$9)
+($G238*'fnd base rates'!J$10)
+($H238*'fnd base rates'!J$11)
+($I238*'fnd base rates'!J$12)
+($J238*'fnd base rates'!J$13)
+($K238*'fnd base rates'!J$14)
+($M238*'fnd base rates'!J$16)
+($N238*'fnd base rates'!J$17)
+($O238*'fnd base rates'!J$18)
+($P238*VLOOKUP($S238+12,rate_basefnd,10)))
*$R238</f>
        <v>495286.81806000002</v>
      </c>
      <c r="AC238" s="68">
        <f>(($D238*'fnd base rates'!K$7)
+($E238*'fnd base rates'!K$8)
+($F238*'fnd base rates'!K$9)
+($G238*'fnd base rates'!K$10)
+($H238*'fnd base rates'!K$11)
+($I238*'fnd base rates'!K$12)
+($J238*'fnd base rates'!K$13)
+($K238*'fnd base rates'!K$14)
+($M238*'fnd base rates'!K$16)
+($N238*'fnd base rates'!K$17)
+($O238*'fnd base rates'!K$18)
+($P238*VLOOKUP($S238+12,rate_basefnd,11)))
*$R238</f>
        <v>458955.81967200007</v>
      </c>
      <c r="AD238" s="68">
        <f>(($D238*'fnd base rates'!L$7)
+($E238*'fnd base rates'!L$8)
+($F238*'fnd base rates'!L$9)
+($G238*'fnd base rates'!L$10)
+($H238*'fnd base rates'!L$11)
+($I238*'fnd base rates'!L$12)
+($J238*'fnd base rates'!L$13)
+($K238*'fnd base rates'!L$14)
+($M238*'fnd base rates'!L$16)
+($N238*'fnd base rates'!L$17)
+($O238*'fnd base rates'!L$18)
+($P238*VLOOKUP($S238+12,rate_basefnd,12)))</f>
        <v>1051503.3555999999</v>
      </c>
      <c r="AE238" s="68">
        <f>(($D238*'fnd base rates'!M$7)
+($E238*'fnd base rates'!M$8)
+($F238*'fnd base rates'!M$9)
+($G238*'fnd base rates'!M$10)
+($H238*'fnd base rates'!M$11)
+($I238*'fnd base rates'!M$12)
+($J238*'fnd base rates'!M$13)
+($K238*'fnd base rates'!M$14)
+($M238*'fnd base rates'!M$16)
+($N238*'fnd base rates'!M$17)
+($O238*'fnd base rates'!M$18)
+($P238*VLOOKUP($S238+12,rate_basefnd,13)))</f>
        <v>0</v>
      </c>
      <c r="AF238" s="3">
        <f t="shared" si="43"/>
        <v>7266388.5453383997</v>
      </c>
      <c r="AH238" s="205">
        <f t="shared" si="44"/>
        <v>438035035</v>
      </c>
      <c r="AI238" s="3" t="str">
        <f t="shared" si="48"/>
        <v>438</v>
      </c>
      <c r="AJ238" s="1" t="str">
        <f t="shared" si="49"/>
        <v>035</v>
      </c>
      <c r="AK238" s="1" t="str">
        <f t="shared" si="50"/>
        <v>035</v>
      </c>
      <c r="AL238" s="3">
        <f t="shared" si="45"/>
        <v>1</v>
      </c>
      <c r="AM238" s="3">
        <f t="shared" si="55"/>
        <v>324</v>
      </c>
      <c r="AN238" s="3">
        <f t="shared" si="51"/>
        <v>7266388.5453383997</v>
      </c>
      <c r="AO238" s="3">
        <f t="shared" si="52"/>
        <v>22427</v>
      </c>
      <c r="AP238" s="3">
        <f t="shared" si="46"/>
        <v>3633</v>
      </c>
      <c r="AQ238" s="3">
        <v>18794</v>
      </c>
      <c r="AS238" s="68"/>
      <c r="AT238" s="68"/>
      <c r="AX238" s="4">
        <f t="shared" si="53"/>
        <v>0</v>
      </c>
      <c r="AZ238" s="4">
        <f t="shared" si="54"/>
        <v>0</v>
      </c>
      <c r="BB238" s="4"/>
    </row>
    <row r="239" spans="1:54" s="3" customFormat="1">
      <c r="A239" s="205" t="str">
        <f t="shared" si="47"/>
        <v>438</v>
      </c>
      <c r="B239" s="1">
        <v>438035044</v>
      </c>
      <c r="C239" s="7" t="s">
        <v>49</v>
      </c>
      <c r="D239" s="8">
        <f>'fnd enro'!D239</f>
        <v>0</v>
      </c>
      <c r="E239" s="8">
        <f>'fnd enro'!E239</f>
        <v>0</v>
      </c>
      <c r="F239" s="8">
        <f>'fnd enro'!F239</f>
        <v>0</v>
      </c>
      <c r="G239" s="8">
        <f>'fnd enro'!G239</f>
        <v>3</v>
      </c>
      <c r="H239" s="8">
        <f>'fnd enro'!H239</f>
        <v>1</v>
      </c>
      <c r="I239" s="8">
        <f>'fnd enro'!I239</f>
        <v>1</v>
      </c>
      <c r="J239" s="8">
        <f>'fnd enro'!J239</f>
        <v>0</v>
      </c>
      <c r="K239" s="9">
        <f>'fnd enro'!K239</f>
        <v>0.2</v>
      </c>
      <c r="L239" s="8">
        <f>'fnd enro'!L239</f>
        <v>0</v>
      </c>
      <c r="M239" s="8">
        <f>'fnd enro'!M239</f>
        <v>1</v>
      </c>
      <c r="N239" s="8">
        <f>'fnd enro'!N239</f>
        <v>0</v>
      </c>
      <c r="O239" s="8">
        <f>'fnd enro'!O239</f>
        <v>0</v>
      </c>
      <c r="P239" s="8">
        <f>'fnd enro'!P239</f>
        <v>3</v>
      </c>
      <c r="Q239" s="8">
        <f>'fnd enro'!R239</f>
        <v>5</v>
      </c>
      <c r="R239" s="9">
        <f t="shared" si="42"/>
        <v>1.0860000000000001</v>
      </c>
      <c r="S239" s="8">
        <f>VALUE('fnd enro'!Q239)</f>
        <v>11</v>
      </c>
      <c r="T239" s="1"/>
      <c r="U239" s="68">
        <f>(($D239*'fnd base rates'!C$7)
+($E239*'fnd base rates'!C$8)
+($F239*'fnd base rates'!C$9)
+($G239*'fnd base rates'!C$10)
+($H239*'fnd base rates'!C$11)
+($I239*'fnd base rates'!C$12)
+($J239*'fnd base rates'!C$13)
+($K239*'fnd base rates'!C$14)
+($M239*'fnd base rates'!C$16)
+($N239*'fnd base rates'!C$17)
+($O239*'fnd base rates'!C$18)
+($P239*VLOOKUP($S239+12,rate_basefnd,3)))
*$R239</f>
        <v>3806.9143560000002</v>
      </c>
      <c r="V239" s="68">
        <f>(($D239*'fnd base rates'!D$7)
+($E239*'fnd base rates'!D$8)
+($F239*'fnd base rates'!D$9)
+($G239*'fnd base rates'!D$10)
+($H239*'fnd base rates'!D$11)
+($I239*'fnd base rates'!D$12)
+($J239*'fnd base rates'!D$13)
+($K239*'fnd base rates'!D$14)
+($M239*'fnd base rates'!D$16)
+($N239*'fnd base rates'!D$17)
+($O239*'fnd base rates'!D$18)
+($P239*VLOOKUP($S239+12,rate_basefnd,4)))
*$R239</f>
        <v>6827.0303999999996</v>
      </c>
      <c r="W239" s="68">
        <f>(($D239*'fnd base rates'!E$7)
+($E239*'fnd base rates'!E$8)
+($F239*'fnd base rates'!E$9)
+($G239*'fnd base rates'!E$10)
+($H239*'fnd base rates'!E$11)
+($I239*'fnd base rates'!E$12)
+($J239*'fnd base rates'!E$13)
+($K239*'fnd base rates'!E$14)
+($M239*'fnd base rates'!E$16)
+($N239*'fnd base rates'!E$17)
+($O239*'fnd base rates'!E$18)
+($P239*VLOOKUP($S239+12,rate_basefnd,5)))
*$R239</f>
        <v>45215.353704000001</v>
      </c>
      <c r="X239" s="68">
        <f>(($D239*'fnd base rates'!F$7)
+($E239*'fnd base rates'!F$8)
+($F239*'fnd base rates'!F$9)
+($G239*'fnd base rates'!F$10)
+($H239*'fnd base rates'!F$11)
+($I239*'fnd base rates'!F$12)
+($J239*'fnd base rates'!F$13)
+($K239*'fnd base rates'!F$14)
+($M239*'fnd base rates'!F$16)
+($N239*'fnd base rates'!F$17)
+($O239*'fnd base rates'!F$18)
+($P239*VLOOKUP($S239+12,rate_basefnd,6)))
*$R239</f>
        <v>7081.1913240000003</v>
      </c>
      <c r="Y239" s="68">
        <f>(($D239*'fnd base rates'!G$7)
+($E239*'fnd base rates'!G$8)
+($F239*'fnd base rates'!G$9)
+($G239*'fnd base rates'!G$10)
+($H239*'fnd base rates'!G$11)
+($I239*'fnd base rates'!G$12)
+($J239*'fnd base rates'!G$13)
+($K239*'fnd base rates'!G$14)
+($M239*'fnd base rates'!G$16)
+($N239*'fnd base rates'!G$17)
+($O239*'fnd base rates'!G$18)
+($P239*VLOOKUP($S239+12,rate_basefnd,7)))
*$R239</f>
        <v>1978.6290120000001</v>
      </c>
      <c r="Z239" s="68">
        <f>(($D239*'fnd base rates'!H$7)
+($E239*'fnd base rates'!H$8)
+($F239*'fnd base rates'!H$9)
+($G239*'fnd base rates'!H$10)
+($H239*'fnd base rates'!H$11)
+($I239*'fnd base rates'!H$12)
+($J239*'fnd base rates'!H$13)
+($K239*'fnd base rates'!H$14)
+($M239*'fnd base rates'!H$16)
+($N239*'fnd base rates'!H$17)
+($O239*'fnd base rates'!H$18)
+($P239*VLOOKUP($S239+12,rate_basefnd,8)))</f>
        <v>3528.08</v>
      </c>
      <c r="AA239" s="68">
        <f>(($D239*'fnd base rates'!I$7)
+($E239*'fnd base rates'!I$8)
+($F239*'fnd base rates'!I$9)
+($G239*'fnd base rates'!I$10)
+($H239*'fnd base rates'!I$11)
+($I239*'fnd base rates'!I$12)
+($J239*'fnd base rates'!I$13)
+($K239*'fnd base rates'!I$14)
+($M239*'fnd base rates'!I$16)
+($N239*'fnd base rates'!I$17)
+($O239*'fnd base rates'!I$18)
+($P239*VLOOKUP($S239+12,rate_basefnd,9)))
*$R239</f>
        <v>3366.2416199999998</v>
      </c>
      <c r="AB239" s="68">
        <f>(($D239*'fnd base rates'!J$7)
+($E239*'fnd base rates'!J$8)
+($F239*'fnd base rates'!J$9)
+($G239*'fnd base rates'!J$10)
+($H239*'fnd base rates'!J$11)
+($I239*'fnd base rates'!J$12)
+($J239*'fnd base rates'!J$13)
+($K239*'fnd base rates'!J$14)
+($M239*'fnd base rates'!J$16)
+($N239*'fnd base rates'!J$17)
+($O239*'fnd base rates'!J$18)
+($P239*VLOOKUP($S239+12,rate_basefnd,10)))
*$R239</f>
        <v>5660.5578000000005</v>
      </c>
      <c r="AC239" s="68">
        <f>(($D239*'fnd base rates'!K$7)
+($E239*'fnd base rates'!K$8)
+($F239*'fnd base rates'!K$9)
+($G239*'fnd base rates'!K$10)
+($H239*'fnd base rates'!K$11)
+($I239*'fnd base rates'!K$12)
+($J239*'fnd base rates'!K$13)
+($K239*'fnd base rates'!K$14)
+($M239*'fnd base rates'!K$16)
+($N239*'fnd base rates'!K$17)
+($O239*'fnd base rates'!K$18)
+($P239*VLOOKUP($S239+12,rate_basefnd,11)))
*$R239</f>
        <v>7206.2833200000014</v>
      </c>
      <c r="AD239" s="68">
        <f>(($D239*'fnd base rates'!L$7)
+($E239*'fnd base rates'!L$8)
+($F239*'fnd base rates'!L$9)
+($G239*'fnd base rates'!L$10)
+($H239*'fnd base rates'!L$11)
+($I239*'fnd base rates'!L$12)
+($J239*'fnd base rates'!L$13)
+($K239*'fnd base rates'!L$14)
+($M239*'fnd base rates'!L$16)
+($N239*'fnd base rates'!L$17)
+($O239*'fnd base rates'!L$18)
+($P239*VLOOKUP($S239+12,rate_basefnd,12)))</f>
        <v>15121.044000000002</v>
      </c>
      <c r="AE239" s="68">
        <f>(($D239*'fnd base rates'!M$7)
+($E239*'fnd base rates'!M$8)
+($F239*'fnd base rates'!M$9)
+($G239*'fnd base rates'!M$10)
+($H239*'fnd base rates'!M$11)
+($I239*'fnd base rates'!M$12)
+($J239*'fnd base rates'!M$13)
+($K239*'fnd base rates'!M$14)
+($M239*'fnd base rates'!M$16)
+($N239*'fnd base rates'!M$17)
+($O239*'fnd base rates'!M$18)
+($P239*VLOOKUP($S239+12,rate_basefnd,13)))</f>
        <v>0</v>
      </c>
      <c r="AF239" s="3">
        <f t="shared" si="43"/>
        <v>99791.325535999989</v>
      </c>
      <c r="AH239" s="205">
        <f t="shared" si="44"/>
        <v>438035044</v>
      </c>
      <c r="AI239" s="3" t="str">
        <f t="shared" si="48"/>
        <v>438</v>
      </c>
      <c r="AJ239" s="1" t="str">
        <f t="shared" si="49"/>
        <v>035</v>
      </c>
      <c r="AK239" s="1" t="str">
        <f t="shared" si="50"/>
        <v>044</v>
      </c>
      <c r="AL239" s="3">
        <f t="shared" si="45"/>
        <v>1</v>
      </c>
      <c r="AM239" s="3">
        <f t="shared" si="55"/>
        <v>5</v>
      </c>
      <c r="AN239" s="3">
        <f t="shared" si="51"/>
        <v>99791.325535999989</v>
      </c>
      <c r="AO239" s="3">
        <f t="shared" si="52"/>
        <v>19958</v>
      </c>
      <c r="AP239" s="3">
        <f t="shared" si="46"/>
        <v>-3088</v>
      </c>
      <c r="AQ239" s="3">
        <v>23046</v>
      </c>
      <c r="AS239" s="68"/>
      <c r="AT239" s="68"/>
      <c r="AX239" s="4">
        <f t="shared" si="53"/>
        <v>0</v>
      </c>
      <c r="AZ239" s="4">
        <f t="shared" si="54"/>
        <v>0</v>
      </c>
      <c r="BB239" s="4"/>
    </row>
    <row r="240" spans="1:54" s="3" customFormat="1">
      <c r="A240" s="205" t="str">
        <f t="shared" si="47"/>
        <v>438</v>
      </c>
      <c r="B240" s="1">
        <v>438035057</v>
      </c>
      <c r="C240" s="7" t="s">
        <v>49</v>
      </c>
      <c r="D240" s="8">
        <f>'fnd enro'!D240</f>
        <v>0</v>
      </c>
      <c r="E240" s="8">
        <f>'fnd enro'!E240</f>
        <v>0</v>
      </c>
      <c r="F240" s="8">
        <f>'fnd enro'!F240</f>
        <v>0</v>
      </c>
      <c r="G240" s="8">
        <f>'fnd enro'!G240</f>
        <v>0</v>
      </c>
      <c r="H240" s="8">
        <f>'fnd enro'!H240</f>
        <v>0</v>
      </c>
      <c r="I240" s="8">
        <f>'fnd enro'!I240</f>
        <v>1</v>
      </c>
      <c r="J240" s="8">
        <f>'fnd enro'!J240</f>
        <v>0</v>
      </c>
      <c r="K240" s="9">
        <f>'fnd enro'!K240</f>
        <v>0.04</v>
      </c>
      <c r="L240" s="8">
        <f>'fnd enro'!L240</f>
        <v>0</v>
      </c>
      <c r="M240" s="8">
        <f>'fnd enro'!M240</f>
        <v>0</v>
      </c>
      <c r="N240" s="8">
        <f>'fnd enro'!N240</f>
        <v>0</v>
      </c>
      <c r="O240" s="8">
        <f>'fnd enro'!O240</f>
        <v>0</v>
      </c>
      <c r="P240" s="8">
        <f>'fnd enro'!P240</f>
        <v>1</v>
      </c>
      <c r="Q240" s="8">
        <f>'fnd enro'!R240</f>
        <v>1</v>
      </c>
      <c r="R240" s="9">
        <f t="shared" si="42"/>
        <v>1.0860000000000001</v>
      </c>
      <c r="S240" s="8">
        <f>VALUE('fnd enro'!Q240)</f>
        <v>12</v>
      </c>
      <c r="T240" s="1"/>
      <c r="U240" s="68">
        <f>(($D240*'fnd base rates'!C$7)
+($E240*'fnd base rates'!C$8)
+($F240*'fnd base rates'!C$9)
+($G240*'fnd base rates'!C$10)
+($H240*'fnd base rates'!C$11)
+($I240*'fnd base rates'!C$12)
+($J240*'fnd base rates'!C$13)
+($K240*'fnd base rates'!C$14)
+($M240*'fnd base rates'!C$16)
+($N240*'fnd base rates'!C$17)
+($O240*'fnd base rates'!C$18)
+($P240*VLOOKUP($S240+12,rate_basefnd,3)))
*$R240</f>
        <v>806.74726320000013</v>
      </c>
      <c r="V240" s="68">
        <f>(($D240*'fnd base rates'!D$7)
+($E240*'fnd base rates'!D$8)
+($F240*'fnd base rates'!D$9)
+($G240*'fnd base rates'!D$10)
+($H240*'fnd base rates'!D$11)
+($I240*'fnd base rates'!D$12)
+($J240*'fnd base rates'!D$13)
+($K240*'fnd base rates'!D$14)
+($M240*'fnd base rates'!D$16)
+($N240*'fnd base rates'!D$17)
+($O240*'fnd base rates'!D$18)
+($P240*VLOOKUP($S240+12,rate_basefnd,4)))
*$R240</f>
        <v>1658.5500600000003</v>
      </c>
      <c r="W240" s="68">
        <f>(($D240*'fnd base rates'!E$7)
+($E240*'fnd base rates'!E$8)
+($F240*'fnd base rates'!E$9)
+($G240*'fnd base rates'!E$10)
+($H240*'fnd base rates'!E$11)
+($I240*'fnd base rates'!E$12)
+($J240*'fnd base rates'!E$13)
+($K240*'fnd base rates'!E$14)
+($M240*'fnd base rates'!E$16)
+($N240*'fnd base rates'!E$17)
+($O240*'fnd base rates'!E$18)
+($P240*VLOOKUP($S240+12,rate_basefnd,5)))
*$R240</f>
        <v>13127.004148800001</v>
      </c>
      <c r="X240" s="68">
        <f>(($D240*'fnd base rates'!F$7)
+($E240*'fnd base rates'!F$8)
+($F240*'fnd base rates'!F$9)
+($G240*'fnd base rates'!F$10)
+($H240*'fnd base rates'!F$11)
+($I240*'fnd base rates'!F$12)
+($J240*'fnd base rates'!F$13)
+($K240*'fnd base rates'!F$14)
+($M240*'fnd base rates'!F$16)
+($N240*'fnd base rates'!F$17)
+($O240*'fnd base rates'!F$18)
+($P240*VLOOKUP($S240+12,rate_basefnd,6)))
*$R240</f>
        <v>1083.6681407999999</v>
      </c>
      <c r="Y240" s="68">
        <f>(($D240*'fnd base rates'!G$7)
+($E240*'fnd base rates'!G$8)
+($F240*'fnd base rates'!G$9)
+($G240*'fnd base rates'!G$10)
+($H240*'fnd base rates'!G$11)
+($I240*'fnd base rates'!G$12)
+($J240*'fnd base rates'!G$13)
+($K240*'fnd base rates'!G$14)
+($M240*'fnd base rates'!G$16)
+($N240*'fnd base rates'!G$17)
+($O240*'fnd base rates'!G$18)
+($P240*VLOOKUP($S240+12,rate_basefnd,7)))
*$R240</f>
        <v>547.18153440000003</v>
      </c>
      <c r="Z240" s="68">
        <f>(($D240*'fnd base rates'!H$7)
+($E240*'fnd base rates'!H$8)
+($F240*'fnd base rates'!H$9)
+($G240*'fnd base rates'!H$10)
+($H240*'fnd base rates'!H$11)
+($I240*'fnd base rates'!H$12)
+($J240*'fnd base rates'!H$13)
+($K240*'fnd base rates'!H$14)
+($M240*'fnd base rates'!H$16)
+($N240*'fnd base rates'!H$17)
+($O240*'fnd base rates'!H$18)
+($P240*VLOOKUP($S240+12,rate_basefnd,8)))</f>
        <v>968.524</v>
      </c>
      <c r="AA240" s="68">
        <f>(($D240*'fnd base rates'!I$7)
+($E240*'fnd base rates'!I$8)
+($F240*'fnd base rates'!I$9)
+($G240*'fnd base rates'!I$10)
+($H240*'fnd base rates'!I$11)
+($I240*'fnd base rates'!I$12)
+($J240*'fnd base rates'!I$13)
+($K240*'fnd base rates'!I$14)
+($M240*'fnd base rates'!I$16)
+($N240*'fnd base rates'!I$17)
+($O240*'fnd base rates'!I$18)
+($P240*VLOOKUP($S240+12,rate_basefnd,9)))
*$R240</f>
        <v>804.41106000000013</v>
      </c>
      <c r="AB240" s="68">
        <f>(($D240*'fnd base rates'!J$7)
+($E240*'fnd base rates'!J$8)
+($F240*'fnd base rates'!J$9)
+($G240*'fnd base rates'!J$10)
+($H240*'fnd base rates'!J$11)
+($I240*'fnd base rates'!J$12)
+($J240*'fnd base rates'!J$13)
+($K240*'fnd base rates'!J$14)
+($M240*'fnd base rates'!J$16)
+($N240*'fnd base rates'!J$17)
+($O240*'fnd base rates'!J$18)
+($P240*VLOOKUP($S240+12,rate_basefnd,10)))
*$R240</f>
        <v>2204.6777400000001</v>
      </c>
      <c r="AC240" s="68">
        <f>(($D240*'fnd base rates'!K$7)
+($E240*'fnd base rates'!K$8)
+($F240*'fnd base rates'!K$9)
+($G240*'fnd base rates'!K$10)
+($H240*'fnd base rates'!K$11)
+($I240*'fnd base rates'!K$12)
+($J240*'fnd base rates'!K$13)
+($K240*'fnd base rates'!K$14)
+($M240*'fnd base rates'!K$16)
+($N240*'fnd base rates'!K$17)
+($O240*'fnd base rates'!K$18)
+($P240*VLOOKUP($S240+12,rate_basefnd,11)))
*$R240</f>
        <v>1391.0421960000001</v>
      </c>
      <c r="AD240" s="68">
        <f>(($D240*'fnd base rates'!L$7)
+($E240*'fnd base rates'!L$8)
+($F240*'fnd base rates'!L$9)
+($G240*'fnd base rates'!L$10)
+($H240*'fnd base rates'!L$11)
+($I240*'fnd base rates'!L$12)
+($J240*'fnd base rates'!L$13)
+($K240*'fnd base rates'!L$14)
+($M240*'fnd base rates'!L$16)
+($N240*'fnd base rates'!L$17)
+($O240*'fnd base rates'!L$18)
+($P240*VLOOKUP($S240+12,rate_basefnd,12)))</f>
        <v>3408.8188</v>
      </c>
      <c r="AE240" s="68">
        <f>(($D240*'fnd base rates'!M$7)
+($E240*'fnd base rates'!M$8)
+($F240*'fnd base rates'!M$9)
+($G240*'fnd base rates'!M$10)
+($H240*'fnd base rates'!M$11)
+($I240*'fnd base rates'!M$12)
+($J240*'fnd base rates'!M$13)
+($K240*'fnd base rates'!M$14)
+($M240*'fnd base rates'!M$16)
+($N240*'fnd base rates'!M$17)
+($O240*'fnd base rates'!M$18)
+($P240*VLOOKUP($S240+12,rate_basefnd,13)))</f>
        <v>0</v>
      </c>
      <c r="AF240" s="3">
        <f t="shared" si="43"/>
        <v>26000.624943199997</v>
      </c>
      <c r="AH240" s="205">
        <f t="shared" si="44"/>
        <v>438035057</v>
      </c>
      <c r="AI240" s="3" t="str">
        <f t="shared" si="48"/>
        <v>438</v>
      </c>
      <c r="AJ240" s="1" t="str">
        <f t="shared" si="49"/>
        <v>035</v>
      </c>
      <c r="AK240" s="1" t="str">
        <f t="shared" si="50"/>
        <v>057</v>
      </c>
      <c r="AL240" s="3">
        <f t="shared" si="45"/>
        <v>1</v>
      </c>
      <c r="AM240" s="3">
        <f t="shared" si="55"/>
        <v>1</v>
      </c>
      <c r="AN240" s="3">
        <f t="shared" si="51"/>
        <v>26000.624943199997</v>
      </c>
      <c r="AO240" s="3">
        <f t="shared" si="52"/>
        <v>26001</v>
      </c>
      <c r="AP240" s="3">
        <f t="shared" si="46"/>
        <v>14416</v>
      </c>
      <c r="AQ240" s="3">
        <v>11585</v>
      </c>
      <c r="AS240" s="68"/>
      <c r="AT240" s="68"/>
      <c r="AX240" s="4">
        <f t="shared" si="53"/>
        <v>0</v>
      </c>
      <c r="AZ240" s="4">
        <f t="shared" si="54"/>
        <v>0</v>
      </c>
      <c r="BB240" s="4"/>
    </row>
    <row r="241" spans="1:54" s="3" customFormat="1">
      <c r="A241" s="205" t="str">
        <f t="shared" si="47"/>
        <v>438</v>
      </c>
      <c r="B241" s="1">
        <v>438035243</v>
      </c>
      <c r="C241" s="7" t="s">
        <v>49</v>
      </c>
      <c r="D241" s="8">
        <f>'fnd enro'!D241</f>
        <v>0</v>
      </c>
      <c r="E241" s="8">
        <f>'fnd enro'!E241</f>
        <v>0</v>
      </c>
      <c r="F241" s="8">
        <f>'fnd enro'!F241</f>
        <v>0</v>
      </c>
      <c r="G241" s="8">
        <f>'fnd enro'!G241</f>
        <v>1</v>
      </c>
      <c r="H241" s="8">
        <f>'fnd enro'!H241</f>
        <v>0</v>
      </c>
      <c r="I241" s="8">
        <f>'fnd enro'!I241</f>
        <v>0</v>
      </c>
      <c r="J241" s="8">
        <f>'fnd enro'!J241</f>
        <v>0</v>
      </c>
      <c r="K241" s="9">
        <f>'fnd enro'!K241</f>
        <v>0.04</v>
      </c>
      <c r="L241" s="8">
        <f>'fnd enro'!L241</f>
        <v>0</v>
      </c>
      <c r="M241" s="8">
        <f>'fnd enro'!M241</f>
        <v>0</v>
      </c>
      <c r="N241" s="8">
        <f>'fnd enro'!N241</f>
        <v>0</v>
      </c>
      <c r="O241" s="8">
        <f>'fnd enro'!O241</f>
        <v>0</v>
      </c>
      <c r="P241" s="8">
        <f>'fnd enro'!P241</f>
        <v>1</v>
      </c>
      <c r="Q241" s="8">
        <f>'fnd enro'!R241</f>
        <v>1</v>
      </c>
      <c r="R241" s="9">
        <f t="shared" si="42"/>
        <v>1.0860000000000001</v>
      </c>
      <c r="S241" s="8">
        <f>VALUE('fnd enro'!Q241)</f>
        <v>9</v>
      </c>
      <c r="T241" s="1"/>
      <c r="U241" s="68">
        <f>(($D241*'fnd base rates'!C$7)
+($E241*'fnd base rates'!C$8)
+($F241*'fnd base rates'!C$9)
+($G241*'fnd base rates'!C$10)
+($H241*'fnd base rates'!C$11)
+($I241*'fnd base rates'!C$12)
+($J241*'fnd base rates'!C$13)
+($K241*'fnd base rates'!C$14)
+($M241*'fnd base rates'!C$16)
+($N241*'fnd base rates'!C$17)
+($O241*'fnd base rates'!C$18)
+($P241*VLOOKUP($S241+12,rate_basefnd,3)))
*$R241</f>
        <v>766.31548320000013</v>
      </c>
      <c r="V241" s="68">
        <f>(($D241*'fnd base rates'!D$7)
+($E241*'fnd base rates'!D$8)
+($F241*'fnd base rates'!D$9)
+($G241*'fnd base rates'!D$10)
+($H241*'fnd base rates'!D$11)
+($I241*'fnd base rates'!D$12)
+($J241*'fnd base rates'!D$13)
+($K241*'fnd base rates'!D$14)
+($M241*'fnd base rates'!D$16)
+($N241*'fnd base rates'!D$17)
+($O241*'fnd base rates'!D$18)
+($P241*VLOOKUP($S241+12,rate_basefnd,4)))
*$R241</f>
        <v>1466.97966</v>
      </c>
      <c r="W241" s="68">
        <f>(($D241*'fnd base rates'!E$7)
+($E241*'fnd base rates'!E$8)
+($F241*'fnd base rates'!E$9)
+($G241*'fnd base rates'!E$10)
+($H241*'fnd base rates'!E$11)
+($I241*'fnd base rates'!E$12)
+($J241*'fnd base rates'!E$13)
+($K241*'fnd base rates'!E$14)
+($M241*'fnd base rates'!E$16)
+($N241*'fnd base rates'!E$17)
+($O241*'fnd base rates'!E$18)
+($P241*VLOOKUP($S241+12,rate_basefnd,5)))
*$R241</f>
        <v>10013.843968800002</v>
      </c>
      <c r="X241" s="68">
        <f>(($D241*'fnd base rates'!F$7)
+($E241*'fnd base rates'!F$8)
+($F241*'fnd base rates'!F$9)
+($G241*'fnd base rates'!F$10)
+($H241*'fnd base rates'!F$11)
+($I241*'fnd base rates'!F$12)
+($J241*'fnd base rates'!F$13)
+($K241*'fnd base rates'!F$14)
+($M241*'fnd base rates'!F$16)
+($N241*'fnd base rates'!F$17)
+($O241*'fnd base rates'!F$18)
+($P241*VLOOKUP($S241+12,rate_basefnd,6)))
*$R241</f>
        <v>1518.0464208000001</v>
      </c>
      <c r="Y241" s="68">
        <f>(($D241*'fnd base rates'!G$7)
+($E241*'fnd base rates'!G$8)
+($F241*'fnd base rates'!G$9)
+($G241*'fnd base rates'!G$10)
+($H241*'fnd base rates'!G$11)
+($I241*'fnd base rates'!G$12)
+($J241*'fnd base rates'!G$13)
+($K241*'fnd base rates'!G$14)
+($M241*'fnd base rates'!G$16)
+($N241*'fnd base rates'!G$17)
+($O241*'fnd base rates'!G$18)
+($P241*VLOOKUP($S241+12,rate_basefnd,7)))
*$R241</f>
        <v>447.92113440000003</v>
      </c>
      <c r="Z241" s="68">
        <f>(($D241*'fnd base rates'!H$7)
+($E241*'fnd base rates'!H$8)
+($F241*'fnd base rates'!H$9)
+($G241*'fnd base rates'!H$10)
+($H241*'fnd base rates'!H$11)
+($I241*'fnd base rates'!H$12)
+($J241*'fnd base rates'!H$13)
+($K241*'fnd base rates'!H$14)
+($M241*'fnd base rates'!H$16)
+($N241*'fnd base rates'!H$17)
+($O241*'fnd base rates'!H$18)
+($P241*VLOOKUP($S241+12,rate_basefnd,8)))</f>
        <v>617.74399999999991</v>
      </c>
      <c r="AA241" s="68">
        <f>(($D241*'fnd base rates'!I$7)
+($E241*'fnd base rates'!I$8)
+($F241*'fnd base rates'!I$9)
+($G241*'fnd base rates'!I$10)
+($H241*'fnd base rates'!I$11)
+($I241*'fnd base rates'!I$12)
+($J241*'fnd base rates'!I$13)
+($K241*'fnd base rates'!I$14)
+($M241*'fnd base rates'!I$16)
+($N241*'fnd base rates'!I$17)
+($O241*'fnd base rates'!I$18)
+($P241*VLOOKUP($S241+12,rate_basefnd,9)))
*$R241</f>
        <v>707.64846000000011</v>
      </c>
      <c r="AB241" s="68">
        <f>(($D241*'fnd base rates'!J$7)
+($E241*'fnd base rates'!J$8)
+($F241*'fnd base rates'!J$9)
+($G241*'fnd base rates'!J$10)
+($H241*'fnd base rates'!J$11)
+($I241*'fnd base rates'!J$12)
+($J241*'fnd base rates'!J$13)
+($K241*'fnd base rates'!J$14)
+($M241*'fnd base rates'!J$16)
+($N241*'fnd base rates'!J$17)
+($O241*'fnd base rates'!J$18)
+($P241*VLOOKUP($S241+12,rate_basefnd,10)))
*$R241</f>
        <v>1303.46064</v>
      </c>
      <c r="AC241" s="68">
        <f>(($D241*'fnd base rates'!K$7)
+($E241*'fnd base rates'!K$8)
+($F241*'fnd base rates'!K$9)
+($G241*'fnd base rates'!K$10)
+($H241*'fnd base rates'!K$11)
+($I241*'fnd base rates'!K$12)
+($J241*'fnd base rates'!K$13)
+($K241*'fnd base rates'!K$14)
+($M241*'fnd base rates'!K$16)
+($N241*'fnd base rates'!K$17)
+($O241*'fnd base rates'!K$18)
+($P241*VLOOKUP($S241+12,rate_basefnd,11)))
*$R241</f>
        <v>1330.986396</v>
      </c>
      <c r="AD241" s="68">
        <f>(($D241*'fnd base rates'!L$7)
+($E241*'fnd base rates'!L$8)
+($F241*'fnd base rates'!L$9)
+($G241*'fnd base rates'!L$10)
+($H241*'fnd base rates'!L$11)
+($I241*'fnd base rates'!L$12)
+($J241*'fnd base rates'!L$13)
+($K241*'fnd base rates'!L$14)
+($M241*'fnd base rates'!L$16)
+($N241*'fnd base rates'!L$17)
+($O241*'fnd base rates'!L$18)
+($P241*VLOOKUP($S241+12,rate_basefnd,12)))</f>
        <v>3181.7987999999996</v>
      </c>
      <c r="AE241" s="68">
        <f>(($D241*'fnd base rates'!M$7)
+($E241*'fnd base rates'!M$8)
+($F241*'fnd base rates'!M$9)
+($G241*'fnd base rates'!M$10)
+($H241*'fnd base rates'!M$11)
+($I241*'fnd base rates'!M$12)
+($J241*'fnd base rates'!M$13)
+($K241*'fnd base rates'!M$14)
+($M241*'fnd base rates'!M$16)
+($N241*'fnd base rates'!M$17)
+($O241*'fnd base rates'!M$18)
+($P241*VLOOKUP($S241+12,rate_basefnd,13)))</f>
        <v>0</v>
      </c>
      <c r="AF241" s="3">
        <f t="shared" si="43"/>
        <v>21354.744963200003</v>
      </c>
      <c r="AH241" s="205">
        <f t="shared" si="44"/>
        <v>438035243</v>
      </c>
      <c r="AI241" s="3" t="str">
        <f t="shared" si="48"/>
        <v>438</v>
      </c>
      <c r="AJ241" s="1" t="str">
        <f t="shared" si="49"/>
        <v>035</v>
      </c>
      <c r="AK241" s="1" t="str">
        <f t="shared" si="50"/>
        <v>243</v>
      </c>
      <c r="AL241" s="3">
        <f t="shared" si="45"/>
        <v>1</v>
      </c>
      <c r="AM241" s="3">
        <f t="shared" si="55"/>
        <v>1</v>
      </c>
      <c r="AN241" s="3">
        <f t="shared" si="51"/>
        <v>21354.744963200003</v>
      </c>
      <c r="AO241" s="3">
        <f t="shared" si="52"/>
        <v>21355</v>
      </c>
      <c r="AP241" s="3">
        <f t="shared" si="46"/>
        <v>7671</v>
      </c>
      <c r="AQ241" s="3">
        <v>13684</v>
      </c>
      <c r="AS241" s="68"/>
      <c r="AT241" s="68"/>
      <c r="AX241" s="4">
        <f t="shared" si="53"/>
        <v>0</v>
      </c>
      <c r="AZ241" s="4">
        <f t="shared" si="54"/>
        <v>0</v>
      </c>
      <c r="BB241" s="4"/>
    </row>
    <row r="242" spans="1:54" s="3" customFormat="1">
      <c r="A242" s="205" t="str">
        <f t="shared" si="47"/>
        <v>438</v>
      </c>
      <c r="B242" s="1">
        <v>438035244</v>
      </c>
      <c r="C242" s="7" t="s">
        <v>49</v>
      </c>
      <c r="D242" s="8">
        <f>'fnd enro'!D242</f>
        <v>0</v>
      </c>
      <c r="E242" s="8">
        <f>'fnd enro'!E242</f>
        <v>0</v>
      </c>
      <c r="F242" s="8">
        <f>'fnd enro'!F242</f>
        <v>0</v>
      </c>
      <c r="G242" s="8">
        <f>'fnd enro'!G242</f>
        <v>1</v>
      </c>
      <c r="H242" s="8">
        <f>'fnd enro'!H242</f>
        <v>1</v>
      </c>
      <c r="I242" s="8">
        <f>'fnd enro'!I242</f>
        <v>1</v>
      </c>
      <c r="J242" s="8">
        <f>'fnd enro'!J242</f>
        <v>0</v>
      </c>
      <c r="K242" s="9">
        <f>'fnd enro'!K242</f>
        <v>0.12</v>
      </c>
      <c r="L242" s="8">
        <f>'fnd enro'!L242</f>
        <v>0</v>
      </c>
      <c r="M242" s="8">
        <f>'fnd enro'!M242</f>
        <v>0</v>
      </c>
      <c r="N242" s="8">
        <f>'fnd enro'!N242</f>
        <v>0</v>
      </c>
      <c r="O242" s="8">
        <f>'fnd enro'!O242</f>
        <v>0</v>
      </c>
      <c r="P242" s="8">
        <f>'fnd enro'!P242</f>
        <v>3</v>
      </c>
      <c r="Q242" s="8">
        <f>'fnd enro'!R242</f>
        <v>3</v>
      </c>
      <c r="R242" s="9">
        <f t="shared" si="42"/>
        <v>1.0860000000000001</v>
      </c>
      <c r="S242" s="8">
        <f>VALUE('fnd enro'!Q242)</f>
        <v>10</v>
      </c>
      <c r="T242" s="1"/>
      <c r="U242" s="68">
        <f>(($D242*'fnd base rates'!C$7)
+($E242*'fnd base rates'!C$8)
+($F242*'fnd base rates'!C$9)
+($G242*'fnd base rates'!C$10)
+($H242*'fnd base rates'!C$11)
+($I242*'fnd base rates'!C$12)
+($J242*'fnd base rates'!C$13)
+($K242*'fnd base rates'!C$14)
+($M242*'fnd base rates'!C$16)
+($N242*'fnd base rates'!C$17)
+($O242*'fnd base rates'!C$18)
+($P242*VLOOKUP($S242+12,rate_basefnd,3)))
*$R242</f>
        <v>2326.9000896000002</v>
      </c>
      <c r="V242" s="68">
        <f>(($D242*'fnd base rates'!D$7)
+($E242*'fnd base rates'!D$8)
+($F242*'fnd base rates'!D$9)
+($G242*'fnd base rates'!D$10)
+($H242*'fnd base rates'!D$11)
+($I242*'fnd base rates'!D$12)
+($J242*'fnd base rates'!D$13)
+($K242*'fnd base rates'!D$14)
+($M242*'fnd base rates'!D$16)
+($N242*'fnd base rates'!D$17)
+($O242*'fnd base rates'!D$18)
+($P242*VLOOKUP($S242+12,rate_basefnd,4)))
*$R242</f>
        <v>4533.5721600000006</v>
      </c>
      <c r="W242" s="68">
        <f>(($D242*'fnd base rates'!E$7)
+($E242*'fnd base rates'!E$8)
+($F242*'fnd base rates'!E$9)
+($G242*'fnd base rates'!E$10)
+($H242*'fnd base rates'!E$11)
+($I242*'fnd base rates'!E$12)
+($J242*'fnd base rates'!E$13)
+($K242*'fnd base rates'!E$14)
+($M242*'fnd base rates'!E$16)
+($N242*'fnd base rates'!E$17)
+($O242*'fnd base rates'!E$18)
+($P242*VLOOKUP($S242+12,rate_basefnd,5)))
*$R242</f>
        <v>32072.123846400005</v>
      </c>
      <c r="X242" s="68">
        <f>(($D242*'fnd base rates'!F$7)
+($E242*'fnd base rates'!F$8)
+($F242*'fnd base rates'!F$9)
+($G242*'fnd base rates'!F$10)
+($H242*'fnd base rates'!F$11)
+($I242*'fnd base rates'!F$12)
+($J242*'fnd base rates'!F$13)
+($K242*'fnd base rates'!F$14)
+($M242*'fnd base rates'!F$16)
+($N242*'fnd base rates'!F$17)
+($O242*'fnd base rates'!F$18)
+($P242*VLOOKUP($S242+12,rate_basefnd,6)))
*$R242</f>
        <v>3816.0936623999996</v>
      </c>
      <c r="Y242" s="68">
        <f>(($D242*'fnd base rates'!G$7)
+($E242*'fnd base rates'!G$8)
+($F242*'fnd base rates'!G$9)
+($G242*'fnd base rates'!G$10)
+($H242*'fnd base rates'!G$11)
+($I242*'fnd base rates'!G$12)
+($J242*'fnd base rates'!G$13)
+($K242*'fnd base rates'!G$14)
+($M242*'fnd base rates'!G$16)
+($N242*'fnd base rates'!G$17)
+($O242*'fnd base rates'!G$18)
+($P242*VLOOKUP($S242+12,rate_basefnd,7)))
*$R242</f>
        <v>1429.1447232</v>
      </c>
      <c r="Z242" s="68">
        <f>(($D242*'fnd base rates'!H$7)
+($E242*'fnd base rates'!H$8)
+($F242*'fnd base rates'!H$9)
+($G242*'fnd base rates'!H$10)
+($H242*'fnd base rates'!H$11)
+($I242*'fnd base rates'!H$12)
+($J242*'fnd base rates'!H$13)
+($K242*'fnd base rates'!H$14)
+($M242*'fnd base rates'!H$16)
+($N242*'fnd base rates'!H$17)
+($O242*'fnd base rates'!H$18)
+($P242*VLOOKUP($S242+12,rate_basefnd,8)))</f>
        <v>2200.1019999999999</v>
      </c>
      <c r="AA242" s="68">
        <f>(($D242*'fnd base rates'!I$7)
+($E242*'fnd base rates'!I$8)
+($F242*'fnd base rates'!I$9)
+($G242*'fnd base rates'!I$10)
+($H242*'fnd base rates'!I$11)
+($I242*'fnd base rates'!I$12)
+($J242*'fnd base rates'!I$13)
+($K242*'fnd base rates'!I$14)
+($M242*'fnd base rates'!I$16)
+($N242*'fnd base rates'!I$17)
+($O242*'fnd base rates'!I$18)
+($P242*VLOOKUP($S242+12,rate_basefnd,9)))
*$R242</f>
        <v>2196.4241400000005</v>
      </c>
      <c r="AB242" s="68">
        <f>(($D242*'fnd base rates'!J$7)
+($E242*'fnd base rates'!J$8)
+($F242*'fnd base rates'!J$9)
+($G242*'fnd base rates'!J$10)
+($H242*'fnd base rates'!J$11)
+($I242*'fnd base rates'!J$12)
+($J242*'fnd base rates'!J$13)
+($K242*'fnd base rates'!J$14)
+($M242*'fnd base rates'!J$16)
+($N242*'fnd base rates'!J$17)
+($O242*'fnd base rates'!J$18)
+($P242*VLOOKUP($S242+12,rate_basefnd,10)))
*$R242</f>
        <v>4806.7663200000015</v>
      </c>
      <c r="AC242" s="68">
        <f>(($D242*'fnd base rates'!K$7)
+($E242*'fnd base rates'!K$8)
+($F242*'fnd base rates'!K$9)
+($G242*'fnd base rates'!K$10)
+($H242*'fnd base rates'!K$11)
+($I242*'fnd base rates'!K$12)
+($J242*'fnd base rates'!K$13)
+($K242*'fnd base rates'!K$14)
+($M242*'fnd base rates'!K$16)
+($N242*'fnd base rates'!K$17)
+($O242*'fnd base rates'!K$18)
+($P242*VLOOKUP($S242+12,rate_basefnd,11)))
*$R242</f>
        <v>4151.7432480000007</v>
      </c>
      <c r="AD242" s="68">
        <f>(($D242*'fnd base rates'!L$7)
+($E242*'fnd base rates'!L$8)
+($F242*'fnd base rates'!L$9)
+($G242*'fnd base rates'!L$10)
+($H242*'fnd base rates'!L$11)
+($I242*'fnd base rates'!L$12)
+($J242*'fnd base rates'!L$13)
+($K242*'fnd base rates'!L$14)
+($M242*'fnd base rates'!L$16)
+($N242*'fnd base rates'!L$17)
+($O242*'fnd base rates'!L$18)
+($P242*VLOOKUP($S242+12,rate_basefnd,12)))</f>
        <v>9839.4264000000003</v>
      </c>
      <c r="AE242" s="68">
        <f>(($D242*'fnd base rates'!M$7)
+($E242*'fnd base rates'!M$8)
+($F242*'fnd base rates'!M$9)
+($G242*'fnd base rates'!M$10)
+($H242*'fnd base rates'!M$11)
+($I242*'fnd base rates'!M$12)
+($J242*'fnd base rates'!M$13)
+($K242*'fnd base rates'!M$14)
+($M242*'fnd base rates'!M$16)
+($N242*'fnd base rates'!M$17)
+($O242*'fnd base rates'!M$18)
+($P242*VLOOKUP($S242+12,rate_basefnd,13)))</f>
        <v>0</v>
      </c>
      <c r="AF242" s="3">
        <f t="shared" si="43"/>
        <v>67372.29658960001</v>
      </c>
      <c r="AH242" s="205">
        <f t="shared" si="44"/>
        <v>438035244</v>
      </c>
      <c r="AI242" s="3" t="str">
        <f t="shared" si="48"/>
        <v>438</v>
      </c>
      <c r="AJ242" s="1" t="str">
        <f t="shared" si="49"/>
        <v>035</v>
      </c>
      <c r="AK242" s="1" t="str">
        <f t="shared" si="50"/>
        <v>244</v>
      </c>
      <c r="AL242" s="3">
        <f t="shared" si="45"/>
        <v>1</v>
      </c>
      <c r="AM242" s="3">
        <f t="shared" si="55"/>
        <v>3</v>
      </c>
      <c r="AN242" s="3">
        <f t="shared" si="51"/>
        <v>67372.29658960001</v>
      </c>
      <c r="AO242" s="3">
        <f t="shared" si="52"/>
        <v>22457</v>
      </c>
      <c r="AP242" s="3">
        <f t="shared" si="46"/>
        <v>8773</v>
      </c>
      <c r="AQ242" s="3">
        <v>13684</v>
      </c>
      <c r="AS242" s="68"/>
      <c r="AT242" s="68"/>
      <c r="AX242" s="4">
        <f t="shared" si="53"/>
        <v>0</v>
      </c>
      <c r="AZ242" s="4">
        <f t="shared" si="54"/>
        <v>0</v>
      </c>
      <c r="BB242" s="4"/>
    </row>
    <row r="243" spans="1:54" s="3" customFormat="1">
      <c r="A243" s="205" t="str">
        <f t="shared" si="47"/>
        <v>439</v>
      </c>
      <c r="B243" s="1">
        <v>439035035</v>
      </c>
      <c r="C243" s="7" t="s">
        <v>51</v>
      </c>
      <c r="D243" s="8">
        <f>'fnd enro'!D243</f>
        <v>47</v>
      </c>
      <c r="E243" s="8">
        <f>'fnd enro'!E243</f>
        <v>0</v>
      </c>
      <c r="F243" s="8">
        <f>'fnd enro'!F243</f>
        <v>50</v>
      </c>
      <c r="G243" s="8">
        <f>'fnd enro'!G243</f>
        <v>260</v>
      </c>
      <c r="H243" s="8">
        <f>'fnd enro'!H243</f>
        <v>94</v>
      </c>
      <c r="I243" s="8">
        <f>'fnd enro'!I243</f>
        <v>0</v>
      </c>
      <c r="J243" s="8">
        <f>'fnd enro'!J243</f>
        <v>0</v>
      </c>
      <c r="K243" s="9">
        <f>'fnd enro'!K243</f>
        <v>16.16</v>
      </c>
      <c r="L243" s="8">
        <f>'fnd enro'!L243</f>
        <v>0</v>
      </c>
      <c r="M243" s="8">
        <f>'fnd enro'!M243</f>
        <v>47</v>
      </c>
      <c r="N243" s="8">
        <f>'fnd enro'!N243</f>
        <v>3</v>
      </c>
      <c r="O243" s="8">
        <f>'fnd enro'!O243</f>
        <v>0</v>
      </c>
      <c r="P243" s="8">
        <f>'fnd enro'!P243</f>
        <v>337</v>
      </c>
      <c r="Q243" s="8">
        <f>'fnd enro'!R243</f>
        <v>428</v>
      </c>
      <c r="R243" s="9">
        <f t="shared" si="42"/>
        <v>1.0860000000000001</v>
      </c>
      <c r="S243" s="8">
        <f>VALUE('fnd enro'!Q243)</f>
        <v>11</v>
      </c>
      <c r="T243" s="1"/>
      <c r="U243" s="68">
        <f>(($D243*'fnd base rates'!C$7)
+($E243*'fnd base rates'!C$8)
+($F243*'fnd base rates'!C$9)
+($G243*'fnd base rates'!C$10)
+($H243*'fnd base rates'!C$11)
+($I243*'fnd base rates'!C$12)
+($J243*'fnd base rates'!C$13)
+($K243*'fnd base rates'!C$14)
+($M243*'fnd base rates'!C$16)
+($N243*'fnd base rates'!C$17)
+($O243*'fnd base rates'!C$18)
+($P243*VLOOKUP($S243+12,rate_basefnd,3)))
*$R243</f>
        <v>328830.50993280002</v>
      </c>
      <c r="V243" s="68">
        <f>(($D243*'fnd base rates'!D$7)
+($E243*'fnd base rates'!D$8)
+($F243*'fnd base rates'!D$9)
+($G243*'fnd base rates'!D$10)
+($H243*'fnd base rates'!D$11)
+($I243*'fnd base rates'!D$12)
+($J243*'fnd base rates'!D$13)
+($K243*'fnd base rates'!D$14)
+($M243*'fnd base rates'!D$16)
+($N243*'fnd base rates'!D$17)
+($O243*'fnd base rates'!D$18)
+($P243*VLOOKUP($S243+12,rate_basefnd,4)))
*$R243</f>
        <v>629012.05794000009</v>
      </c>
      <c r="W243" s="68">
        <f>(($D243*'fnd base rates'!E$7)
+($E243*'fnd base rates'!E$8)
+($F243*'fnd base rates'!E$9)
+($G243*'fnd base rates'!E$10)
+($H243*'fnd base rates'!E$11)
+($I243*'fnd base rates'!E$12)
+($J243*'fnd base rates'!E$13)
+($K243*'fnd base rates'!E$14)
+($M243*'fnd base rates'!E$16)
+($N243*'fnd base rates'!E$17)
+($O243*'fnd base rates'!E$18)
+($P243*VLOOKUP($S243+12,rate_basefnd,5)))
*$R243</f>
        <v>4208960.2148952009</v>
      </c>
      <c r="X243" s="68">
        <f>(($D243*'fnd base rates'!F$7)
+($E243*'fnd base rates'!F$8)
+($F243*'fnd base rates'!F$9)
+($G243*'fnd base rates'!F$10)
+($H243*'fnd base rates'!F$11)
+($I243*'fnd base rates'!F$12)
+($J243*'fnd base rates'!F$13)
+($K243*'fnd base rates'!F$14)
+($M243*'fnd base rates'!F$16)
+($N243*'fnd base rates'!F$17)
+($O243*'fnd base rates'!F$18)
+($P243*VLOOKUP($S243+12,rate_basefnd,6)))
*$R243</f>
        <v>621718.55926319992</v>
      </c>
      <c r="Y243" s="68">
        <f>(($D243*'fnd base rates'!G$7)
+($E243*'fnd base rates'!G$8)
+($F243*'fnd base rates'!G$9)
+($G243*'fnd base rates'!G$10)
+($H243*'fnd base rates'!G$11)
+($I243*'fnd base rates'!G$12)
+($J243*'fnd base rates'!G$13)
+($K243*'fnd base rates'!G$14)
+($M243*'fnd base rates'!G$16)
+($N243*'fnd base rates'!G$17)
+($O243*'fnd base rates'!G$18)
+($P243*VLOOKUP($S243+12,rate_basefnd,7)))
*$R243</f>
        <v>191005.22561760002</v>
      </c>
      <c r="Z243" s="68">
        <f>(($D243*'fnd base rates'!H$7)
+($E243*'fnd base rates'!H$8)
+($F243*'fnd base rates'!H$9)
+($G243*'fnd base rates'!H$10)
+($H243*'fnd base rates'!H$11)
+($I243*'fnd base rates'!H$12)
+($J243*'fnd base rates'!H$13)
+($K243*'fnd base rates'!H$14)
+($M243*'fnd base rates'!H$16)
+($N243*'fnd base rates'!H$17)
+($O243*'fnd base rates'!H$18)
+($P243*VLOOKUP($S243+12,rate_basefnd,8)))</f>
        <v>270585.42600000004</v>
      </c>
      <c r="AA243" s="68">
        <f>(($D243*'fnd base rates'!I$7)
+($E243*'fnd base rates'!I$8)
+($F243*'fnd base rates'!I$9)
+($G243*'fnd base rates'!I$10)
+($H243*'fnd base rates'!I$11)
+($I243*'fnd base rates'!I$12)
+($J243*'fnd base rates'!I$13)
+($K243*'fnd base rates'!I$14)
+($M243*'fnd base rates'!I$16)
+($N243*'fnd base rates'!I$17)
+($O243*'fnd base rates'!I$18)
+($P243*VLOOKUP($S243+12,rate_basefnd,9)))
*$R243</f>
        <v>303655.52604000003</v>
      </c>
      <c r="AB243" s="68">
        <f>(($D243*'fnd base rates'!J$7)
+($E243*'fnd base rates'!J$8)
+($F243*'fnd base rates'!J$9)
+($G243*'fnd base rates'!J$10)
+($H243*'fnd base rates'!J$11)
+($I243*'fnd base rates'!J$12)
+($J243*'fnd base rates'!J$13)
+($K243*'fnd base rates'!J$14)
+($M243*'fnd base rates'!J$16)
+($N243*'fnd base rates'!J$17)
+($O243*'fnd base rates'!J$18)
+($P243*VLOOKUP($S243+12,rate_basefnd,10)))
*$R243</f>
        <v>545555.86841999996</v>
      </c>
      <c r="AC243" s="68">
        <f>(($D243*'fnd base rates'!K$7)
+($E243*'fnd base rates'!K$8)
+($F243*'fnd base rates'!K$9)
+($G243*'fnd base rates'!K$10)
+($H243*'fnd base rates'!K$11)
+($I243*'fnd base rates'!K$12)
+($J243*'fnd base rates'!K$13)
+($K243*'fnd base rates'!K$14)
+($M243*'fnd base rates'!K$16)
+($N243*'fnd base rates'!K$17)
+($O243*'fnd base rates'!K$18)
+($P243*VLOOKUP($S243+12,rate_basefnd,11)))
*$R243</f>
        <v>594292.71830400021</v>
      </c>
      <c r="AD243" s="68">
        <f>(($D243*'fnd base rates'!L$7)
+($E243*'fnd base rates'!L$8)
+($F243*'fnd base rates'!L$9)
+($G243*'fnd base rates'!L$10)
+($H243*'fnd base rates'!L$11)
+($I243*'fnd base rates'!L$12)
+($J243*'fnd base rates'!L$13)
+($K243*'fnd base rates'!L$14)
+($M243*'fnd base rates'!L$16)
+($N243*'fnd base rates'!L$17)
+($O243*'fnd base rates'!L$18)
+($P243*VLOOKUP($S243+12,rate_basefnd,12)))</f>
        <v>1374506.4452</v>
      </c>
      <c r="AE243" s="68">
        <f>(($D243*'fnd base rates'!M$7)
+($E243*'fnd base rates'!M$8)
+($F243*'fnd base rates'!M$9)
+($G243*'fnd base rates'!M$10)
+($H243*'fnd base rates'!M$11)
+($I243*'fnd base rates'!M$12)
+($J243*'fnd base rates'!M$13)
+($K243*'fnd base rates'!M$14)
+($M243*'fnd base rates'!M$16)
+($N243*'fnd base rates'!M$17)
+($O243*'fnd base rates'!M$18)
+($P243*VLOOKUP($S243+12,rate_basefnd,13)))</f>
        <v>0</v>
      </c>
      <c r="AF243" s="3">
        <f t="shared" si="43"/>
        <v>9068122.5516128</v>
      </c>
      <c r="AH243" s="205">
        <f t="shared" si="44"/>
        <v>439035035</v>
      </c>
      <c r="AI243" s="3" t="str">
        <f t="shared" si="48"/>
        <v>439</v>
      </c>
      <c r="AJ243" s="1" t="str">
        <f t="shared" si="49"/>
        <v>035</v>
      </c>
      <c r="AK243" s="1" t="str">
        <f t="shared" si="50"/>
        <v>035</v>
      </c>
      <c r="AL243" s="3">
        <f t="shared" si="45"/>
        <v>1</v>
      </c>
      <c r="AM243" s="3">
        <f t="shared" si="55"/>
        <v>428</v>
      </c>
      <c r="AN243" s="3">
        <f t="shared" si="51"/>
        <v>9068122.5516128</v>
      </c>
      <c r="AO243" s="3">
        <f t="shared" si="52"/>
        <v>21187</v>
      </c>
      <c r="AP243" s="3">
        <f t="shared" si="46"/>
        <v>7503</v>
      </c>
      <c r="AQ243" s="3">
        <v>13684</v>
      </c>
      <c r="AS243" s="68"/>
      <c r="AT243" s="68"/>
      <c r="AX243" s="4">
        <f t="shared" si="53"/>
        <v>0</v>
      </c>
      <c r="AZ243" s="4">
        <f t="shared" si="54"/>
        <v>0</v>
      </c>
      <c r="BB243" s="4"/>
    </row>
    <row r="244" spans="1:54" s="3" customFormat="1">
      <c r="A244" s="205" t="str">
        <f t="shared" si="47"/>
        <v>439</v>
      </c>
      <c r="B244" s="1">
        <v>439035044</v>
      </c>
      <c r="C244" s="7" t="s">
        <v>51</v>
      </c>
      <c r="D244" s="8">
        <f>'fnd enro'!D244</f>
        <v>1</v>
      </c>
      <c r="E244" s="8">
        <f>'fnd enro'!E244</f>
        <v>0</v>
      </c>
      <c r="F244" s="8">
        <f>'fnd enro'!F244</f>
        <v>0</v>
      </c>
      <c r="G244" s="8">
        <f>'fnd enro'!G244</f>
        <v>2</v>
      </c>
      <c r="H244" s="8">
        <f>'fnd enro'!H244</f>
        <v>1</v>
      </c>
      <c r="I244" s="8">
        <f>'fnd enro'!I244</f>
        <v>0</v>
      </c>
      <c r="J244" s="8">
        <f>'fnd enro'!J244</f>
        <v>0</v>
      </c>
      <c r="K244" s="9">
        <f>'fnd enro'!K244</f>
        <v>0.12</v>
      </c>
      <c r="L244" s="8">
        <f>'fnd enro'!L244</f>
        <v>0</v>
      </c>
      <c r="M244" s="8">
        <f>'fnd enro'!M244</f>
        <v>0</v>
      </c>
      <c r="N244" s="8">
        <f>'fnd enro'!N244</f>
        <v>0</v>
      </c>
      <c r="O244" s="8">
        <f>'fnd enro'!O244</f>
        <v>0</v>
      </c>
      <c r="P244" s="8">
        <f>'fnd enro'!P244</f>
        <v>1</v>
      </c>
      <c r="Q244" s="8">
        <f>'fnd enro'!R244</f>
        <v>4</v>
      </c>
      <c r="R244" s="9">
        <f t="shared" si="42"/>
        <v>1.0860000000000001</v>
      </c>
      <c r="S244" s="8">
        <f>VALUE('fnd enro'!Q244)</f>
        <v>11</v>
      </c>
      <c r="T244" s="1"/>
      <c r="U244" s="68">
        <f>(($D244*'fnd base rates'!C$7)
+($E244*'fnd base rates'!C$8)
+($F244*'fnd base rates'!C$9)
+($G244*'fnd base rates'!C$10)
+($H244*'fnd base rates'!C$11)
+($I244*'fnd base rates'!C$12)
+($J244*'fnd base rates'!C$13)
+($K244*'fnd base rates'!C$14)
+($M244*'fnd base rates'!C$16)
+($N244*'fnd base rates'!C$17)
+($O244*'fnd base rates'!C$18)
+($P244*VLOOKUP($S244+12,rate_basefnd,3)))
*$R244</f>
        <v>2348.8372896000001</v>
      </c>
      <c r="V244" s="68">
        <f>(($D244*'fnd base rates'!D$7)
+($E244*'fnd base rates'!D$8)
+($F244*'fnd base rates'!D$9)
+($G244*'fnd base rates'!D$10)
+($H244*'fnd base rates'!D$11)
+($I244*'fnd base rates'!D$12)
+($J244*'fnd base rates'!D$13)
+($K244*'fnd base rates'!D$14)
+($M244*'fnd base rates'!D$16)
+($N244*'fnd base rates'!D$17)
+($O244*'fnd base rates'!D$18)
+($P244*VLOOKUP($S244+12,rate_basefnd,4)))
*$R244</f>
        <v>3889.1723400000005</v>
      </c>
      <c r="W244" s="68">
        <f>(($D244*'fnd base rates'!E$7)
+($E244*'fnd base rates'!E$8)
+($F244*'fnd base rates'!E$9)
+($G244*'fnd base rates'!E$10)
+($H244*'fnd base rates'!E$11)
+($I244*'fnd base rates'!E$12)
+($J244*'fnd base rates'!E$13)
+($K244*'fnd base rates'!E$14)
+($M244*'fnd base rates'!E$16)
+($N244*'fnd base rates'!E$17)
+($O244*'fnd base rates'!E$18)
+($P244*VLOOKUP($S244+12,rate_basefnd,5)))
*$R244</f>
        <v>22153.142846400002</v>
      </c>
      <c r="X244" s="68">
        <f>(($D244*'fnd base rates'!F$7)
+($E244*'fnd base rates'!F$8)
+($F244*'fnd base rates'!F$9)
+($G244*'fnd base rates'!F$10)
+($H244*'fnd base rates'!F$11)
+($I244*'fnd base rates'!F$12)
+($J244*'fnd base rates'!F$13)
+($K244*'fnd base rates'!F$14)
+($M244*'fnd base rates'!F$16)
+($N244*'fnd base rates'!F$17)
+($O244*'fnd base rates'!F$18)
+($P244*VLOOKUP($S244+12,rate_basefnd,6)))
*$R244</f>
        <v>4792.4402424</v>
      </c>
      <c r="Y244" s="68">
        <f>(($D244*'fnd base rates'!G$7)
+($E244*'fnd base rates'!G$8)
+($F244*'fnd base rates'!G$9)
+($G244*'fnd base rates'!G$10)
+($H244*'fnd base rates'!G$11)
+($I244*'fnd base rates'!G$12)
+($J244*'fnd base rates'!G$13)
+($K244*'fnd base rates'!G$14)
+($M244*'fnd base rates'!G$16)
+($N244*'fnd base rates'!G$17)
+($O244*'fnd base rates'!G$18)
+($P244*VLOOKUP($S244+12,rate_basefnd,7)))
*$R244</f>
        <v>980.74618320000013</v>
      </c>
      <c r="Z244" s="68">
        <f>(($D244*'fnd base rates'!H$7)
+($E244*'fnd base rates'!H$8)
+($F244*'fnd base rates'!H$9)
+($G244*'fnd base rates'!H$10)
+($H244*'fnd base rates'!H$11)
+($I244*'fnd base rates'!H$12)
+($J244*'fnd base rates'!H$13)
+($K244*'fnd base rates'!H$14)
+($M244*'fnd base rates'!H$16)
+($N244*'fnd base rates'!H$17)
+($O244*'fnd base rates'!H$18)
+($P244*VLOOKUP($S244+12,rate_basefnd,8)))</f>
        <v>2069.8619999999996</v>
      </c>
      <c r="AA244" s="68">
        <f>(($D244*'fnd base rates'!I$7)
+($E244*'fnd base rates'!I$8)
+($F244*'fnd base rates'!I$9)
+($G244*'fnd base rates'!I$10)
+($H244*'fnd base rates'!I$11)
+($I244*'fnd base rates'!I$12)
+($J244*'fnd base rates'!I$13)
+($K244*'fnd base rates'!I$14)
+($M244*'fnd base rates'!I$16)
+($N244*'fnd base rates'!I$17)
+($O244*'fnd base rates'!I$18)
+($P244*VLOOKUP($S244+12,rate_basefnd,9)))
*$R244</f>
        <v>1984.5998400000001</v>
      </c>
      <c r="AB244" s="68">
        <f>(($D244*'fnd base rates'!J$7)
+($E244*'fnd base rates'!J$8)
+($F244*'fnd base rates'!J$9)
+($G244*'fnd base rates'!J$10)
+($H244*'fnd base rates'!J$11)
+($I244*'fnd base rates'!J$12)
+($J244*'fnd base rates'!J$13)
+($K244*'fnd base rates'!J$14)
+($M244*'fnd base rates'!J$16)
+($N244*'fnd base rates'!J$17)
+($O244*'fnd base rates'!J$18)
+($P244*VLOOKUP($S244+12,rate_basefnd,10)))
*$R244</f>
        <v>2090.0287200000002</v>
      </c>
      <c r="AC244" s="68">
        <f>(($D244*'fnd base rates'!K$7)
+($E244*'fnd base rates'!K$8)
+($F244*'fnd base rates'!K$9)
+($G244*'fnd base rates'!K$10)
+($H244*'fnd base rates'!K$11)
+($I244*'fnd base rates'!K$12)
+($J244*'fnd base rates'!K$13)
+($K244*'fnd base rates'!K$14)
+($M244*'fnd base rates'!K$16)
+($N244*'fnd base rates'!K$17)
+($O244*'fnd base rates'!K$18)
+($P244*VLOOKUP($S244+12,rate_basefnd,11)))
*$R244</f>
        <v>4678.4966880000002</v>
      </c>
      <c r="AD244" s="68">
        <f>(($D244*'fnd base rates'!L$7)
+($E244*'fnd base rates'!L$8)
+($F244*'fnd base rates'!L$9)
+($G244*'fnd base rates'!L$10)
+($H244*'fnd base rates'!L$11)
+($I244*'fnd base rates'!L$12)
+($J244*'fnd base rates'!L$13)
+($K244*'fnd base rates'!L$14)
+($M244*'fnd base rates'!L$16)
+($N244*'fnd base rates'!L$17)
+($O244*'fnd base rates'!L$18)
+($P244*VLOOKUP($S244+12,rate_basefnd,12)))</f>
        <v>9108.3564000000006</v>
      </c>
      <c r="AE244" s="68">
        <f>(($D244*'fnd base rates'!M$7)
+($E244*'fnd base rates'!M$8)
+($F244*'fnd base rates'!M$9)
+($G244*'fnd base rates'!M$10)
+($H244*'fnd base rates'!M$11)
+($I244*'fnd base rates'!M$12)
+($J244*'fnd base rates'!M$13)
+($K244*'fnd base rates'!M$14)
+($M244*'fnd base rates'!M$16)
+($N244*'fnd base rates'!M$17)
+($O244*'fnd base rates'!M$18)
+($P244*VLOOKUP($S244+12,rate_basefnd,13)))</f>
        <v>0</v>
      </c>
      <c r="AF244" s="3">
        <f t="shared" si="43"/>
        <v>54095.682549600009</v>
      </c>
      <c r="AH244" s="205">
        <f t="shared" si="44"/>
        <v>439035044</v>
      </c>
      <c r="AI244" s="3" t="str">
        <f t="shared" si="48"/>
        <v>439</v>
      </c>
      <c r="AJ244" s="1" t="str">
        <f t="shared" si="49"/>
        <v>035</v>
      </c>
      <c r="AK244" s="1" t="str">
        <f t="shared" si="50"/>
        <v>044</v>
      </c>
      <c r="AL244" s="3">
        <f t="shared" si="45"/>
        <v>1</v>
      </c>
      <c r="AM244" s="3">
        <f t="shared" si="55"/>
        <v>4</v>
      </c>
      <c r="AN244" s="3">
        <f t="shared" si="51"/>
        <v>54095.682549600009</v>
      </c>
      <c r="AO244" s="3">
        <f t="shared" si="52"/>
        <v>13524</v>
      </c>
      <c r="AP244" s="3">
        <f t="shared" si="46"/>
        <v>-160</v>
      </c>
      <c r="AQ244" s="3">
        <v>13684</v>
      </c>
      <c r="AS244" s="68"/>
      <c r="AT244" s="68"/>
      <c r="AX244" s="4">
        <f t="shared" si="53"/>
        <v>0</v>
      </c>
      <c r="AZ244" s="4">
        <f t="shared" si="54"/>
        <v>0</v>
      </c>
      <c r="BB244" s="4"/>
    </row>
    <row r="245" spans="1:54" s="3" customFormat="1">
      <c r="A245" s="205" t="str">
        <f t="shared" si="47"/>
        <v>439</v>
      </c>
      <c r="B245" s="1">
        <v>439035073</v>
      </c>
      <c r="C245" s="7" t="s">
        <v>51</v>
      </c>
      <c r="D245" s="8">
        <f>'fnd enro'!D245</f>
        <v>0</v>
      </c>
      <c r="E245" s="8">
        <f>'fnd enro'!E245</f>
        <v>0</v>
      </c>
      <c r="F245" s="8">
        <f>'fnd enro'!F245</f>
        <v>0</v>
      </c>
      <c r="G245" s="8">
        <f>'fnd enro'!G245</f>
        <v>0</v>
      </c>
      <c r="H245" s="8">
        <f>'fnd enro'!H245</f>
        <v>1</v>
      </c>
      <c r="I245" s="8">
        <f>'fnd enro'!I245</f>
        <v>0</v>
      </c>
      <c r="J245" s="8">
        <f>'fnd enro'!J245</f>
        <v>0</v>
      </c>
      <c r="K245" s="9">
        <f>'fnd enro'!K245</f>
        <v>0.04</v>
      </c>
      <c r="L245" s="8">
        <f>'fnd enro'!L245</f>
        <v>0</v>
      </c>
      <c r="M245" s="8">
        <f>'fnd enro'!M245</f>
        <v>0</v>
      </c>
      <c r="N245" s="8">
        <f>'fnd enro'!N245</f>
        <v>0</v>
      </c>
      <c r="O245" s="8">
        <f>'fnd enro'!O245</f>
        <v>0</v>
      </c>
      <c r="P245" s="8">
        <f>'fnd enro'!P245</f>
        <v>1</v>
      </c>
      <c r="Q245" s="8">
        <f>'fnd enro'!R245</f>
        <v>1</v>
      </c>
      <c r="R245" s="9">
        <f t="shared" si="42"/>
        <v>1.0860000000000001</v>
      </c>
      <c r="S245" s="8">
        <f>VALUE('fnd enro'!Q245)</f>
        <v>5</v>
      </c>
      <c r="T245" s="1"/>
      <c r="U245" s="68">
        <f>(($D245*'fnd base rates'!C$7)
+($E245*'fnd base rates'!C$8)
+($F245*'fnd base rates'!C$9)
+($G245*'fnd base rates'!C$10)
+($H245*'fnd base rates'!C$11)
+($I245*'fnd base rates'!C$12)
+($J245*'fnd base rates'!C$13)
+($K245*'fnd base rates'!C$14)
+($M245*'fnd base rates'!C$16)
+($N245*'fnd base rates'!C$17)
+($O245*'fnd base rates'!C$18)
+($P245*VLOOKUP($S245+12,rate_basefnd,3)))
*$R245</f>
        <v>728.97880320000013</v>
      </c>
      <c r="V245" s="68">
        <f>(($D245*'fnd base rates'!D$7)
+($E245*'fnd base rates'!D$8)
+($F245*'fnd base rates'!D$9)
+($G245*'fnd base rates'!D$10)
+($H245*'fnd base rates'!D$11)
+($I245*'fnd base rates'!D$12)
+($J245*'fnd base rates'!D$13)
+($K245*'fnd base rates'!D$14)
+($M245*'fnd base rates'!D$16)
+($N245*'fnd base rates'!D$17)
+($O245*'fnd base rates'!D$18)
+($P245*VLOOKUP($S245+12,rate_basefnd,4)))
*$R245</f>
        <v>1290.1354200000001</v>
      </c>
      <c r="W245" s="68">
        <f>(($D245*'fnd base rates'!E$7)
+($E245*'fnd base rates'!E$8)
+($F245*'fnd base rates'!E$9)
+($G245*'fnd base rates'!E$10)
+($H245*'fnd base rates'!E$11)
+($I245*'fnd base rates'!E$12)
+($J245*'fnd base rates'!E$13)
+($K245*'fnd base rates'!E$14)
+($M245*'fnd base rates'!E$16)
+($N245*'fnd base rates'!E$17)
+($O245*'fnd base rates'!E$18)
+($P245*VLOOKUP($S245+12,rate_basefnd,5)))
*$R245</f>
        <v>7780.4415288000009</v>
      </c>
      <c r="X245" s="68">
        <f>(($D245*'fnd base rates'!F$7)
+($E245*'fnd base rates'!F$8)
+($F245*'fnd base rates'!F$9)
+($G245*'fnd base rates'!F$10)
+($H245*'fnd base rates'!F$11)
+($I245*'fnd base rates'!F$12)
+($J245*'fnd base rates'!F$13)
+($K245*'fnd base rates'!F$14)
+($M245*'fnd base rates'!F$16)
+($N245*'fnd base rates'!F$17)
+($O245*'fnd base rates'!F$18)
+($P245*VLOOKUP($S245+12,rate_basefnd,6)))
*$R245</f>
        <v>1214.3791008000001</v>
      </c>
      <c r="Y245" s="68">
        <f>(($D245*'fnd base rates'!G$7)
+($E245*'fnd base rates'!G$8)
+($F245*'fnd base rates'!G$9)
+($G245*'fnd base rates'!G$10)
+($H245*'fnd base rates'!G$11)
+($I245*'fnd base rates'!G$12)
+($J245*'fnd base rates'!G$13)
+($K245*'fnd base rates'!G$14)
+($M245*'fnd base rates'!G$16)
+($N245*'fnd base rates'!G$17)
+($O245*'fnd base rates'!G$18)
+($P245*VLOOKUP($S245+12,rate_basefnd,7)))
*$R245</f>
        <v>378.21079440000005</v>
      </c>
      <c r="Z245" s="68">
        <f>(($D245*'fnd base rates'!H$7)
+($E245*'fnd base rates'!H$8)
+($F245*'fnd base rates'!H$9)
+($G245*'fnd base rates'!H$10)
+($H245*'fnd base rates'!H$11)
+($I245*'fnd base rates'!H$12)
+($J245*'fnd base rates'!H$13)
+($K245*'fnd base rates'!H$14)
+($M245*'fnd base rates'!H$16)
+($N245*'fnd base rates'!H$17)
+($O245*'fnd base rates'!H$18)
+($P245*VLOOKUP($S245+12,rate_basefnd,8)))</f>
        <v>605.93399999999997</v>
      </c>
      <c r="AA245" s="68">
        <f>(($D245*'fnd base rates'!I$7)
+($E245*'fnd base rates'!I$8)
+($F245*'fnd base rates'!I$9)
+($G245*'fnd base rates'!I$10)
+($H245*'fnd base rates'!I$11)
+($I245*'fnd base rates'!I$12)
+($J245*'fnd base rates'!I$13)
+($K245*'fnd base rates'!I$14)
+($M245*'fnd base rates'!I$16)
+($N245*'fnd base rates'!I$17)
+($O245*'fnd base rates'!I$18)
+($P245*VLOOKUP($S245+12,rate_basefnd,9)))
*$R245</f>
        <v>637.76436000000001</v>
      </c>
      <c r="AB245" s="68">
        <f>(($D245*'fnd base rates'!J$7)
+($E245*'fnd base rates'!J$8)
+($F245*'fnd base rates'!J$9)
+($G245*'fnd base rates'!J$10)
+($H245*'fnd base rates'!J$11)
+($I245*'fnd base rates'!J$12)
+($J245*'fnd base rates'!J$13)
+($K245*'fnd base rates'!J$14)
+($M245*'fnd base rates'!J$16)
+($N245*'fnd base rates'!J$17)
+($O245*'fnd base rates'!J$18)
+($P245*VLOOKUP($S245+12,rate_basefnd,10)))
*$R245</f>
        <v>1056.48252</v>
      </c>
      <c r="AC245" s="68">
        <f>(($D245*'fnd base rates'!K$7)
+($E245*'fnd base rates'!K$8)
+($F245*'fnd base rates'!K$9)
+($G245*'fnd base rates'!K$10)
+($H245*'fnd base rates'!K$11)
+($I245*'fnd base rates'!K$12)
+($J245*'fnd base rates'!K$13)
+($K245*'fnd base rates'!K$14)
+($M245*'fnd base rates'!K$16)
+($N245*'fnd base rates'!K$17)
+($O245*'fnd base rates'!K$18)
+($P245*VLOOKUP($S245+12,rate_basefnd,11)))
*$R245</f>
        <v>1429.7146559999999</v>
      </c>
      <c r="AD245" s="68">
        <f>(($D245*'fnd base rates'!L$7)
+($E245*'fnd base rates'!L$8)
+($F245*'fnd base rates'!L$9)
+($G245*'fnd base rates'!L$10)
+($H245*'fnd base rates'!L$11)
+($I245*'fnd base rates'!L$12)
+($J245*'fnd base rates'!L$13)
+($K245*'fnd base rates'!L$14)
+($M245*'fnd base rates'!L$16)
+($N245*'fnd base rates'!L$17)
+($O245*'fnd base rates'!L$18)
+($P245*VLOOKUP($S245+12,rate_basefnd,12)))</f>
        <v>3049.9487999999997</v>
      </c>
      <c r="AE245" s="68">
        <f>(($D245*'fnd base rates'!M$7)
+($E245*'fnd base rates'!M$8)
+($F245*'fnd base rates'!M$9)
+($G245*'fnd base rates'!M$10)
+($H245*'fnd base rates'!M$11)
+($I245*'fnd base rates'!M$12)
+($J245*'fnd base rates'!M$13)
+($K245*'fnd base rates'!M$14)
+($M245*'fnd base rates'!M$16)
+($N245*'fnd base rates'!M$17)
+($O245*'fnd base rates'!M$18)
+($P245*VLOOKUP($S245+12,rate_basefnd,13)))</f>
        <v>0</v>
      </c>
      <c r="AF245" s="3">
        <f t="shared" si="43"/>
        <v>18171.989983199997</v>
      </c>
      <c r="AH245" s="205">
        <f t="shared" si="44"/>
        <v>439035073</v>
      </c>
      <c r="AI245" s="3" t="str">
        <f t="shared" si="48"/>
        <v>439</v>
      </c>
      <c r="AJ245" s="1" t="str">
        <f t="shared" si="49"/>
        <v>035</v>
      </c>
      <c r="AK245" s="1" t="str">
        <f t="shared" si="50"/>
        <v>073</v>
      </c>
      <c r="AL245" s="3">
        <f t="shared" si="45"/>
        <v>1</v>
      </c>
      <c r="AM245" s="3">
        <f t="shared" si="55"/>
        <v>1</v>
      </c>
      <c r="AN245" s="3">
        <f t="shared" si="51"/>
        <v>18171.989983199997</v>
      </c>
      <c r="AO245" s="3">
        <f t="shared" si="52"/>
        <v>18172</v>
      </c>
      <c r="AP245" s="3">
        <f t="shared" si="46"/>
        <v>-1342</v>
      </c>
      <c r="AQ245" s="3">
        <v>19514</v>
      </c>
      <c r="AS245" s="68"/>
      <c r="AT245" s="68"/>
      <c r="AX245" s="4">
        <f t="shared" si="53"/>
        <v>0</v>
      </c>
      <c r="AZ245" s="4">
        <f t="shared" si="54"/>
        <v>0</v>
      </c>
      <c r="BB245" s="4"/>
    </row>
    <row r="246" spans="1:54" s="3" customFormat="1">
      <c r="A246" s="205" t="str">
        <f t="shared" si="47"/>
        <v>439</v>
      </c>
      <c r="B246" s="1">
        <v>439035088</v>
      </c>
      <c r="C246" s="7" t="s">
        <v>51</v>
      </c>
      <c r="D246" s="8">
        <f>'fnd enro'!D246</f>
        <v>0</v>
      </c>
      <c r="E246" s="8">
        <f>'fnd enro'!E246</f>
        <v>0</v>
      </c>
      <c r="F246" s="8">
        <f>'fnd enro'!F246</f>
        <v>0</v>
      </c>
      <c r="G246" s="8">
        <f>'fnd enro'!G246</f>
        <v>1</v>
      </c>
      <c r="H246" s="8">
        <f>'fnd enro'!H246</f>
        <v>2</v>
      </c>
      <c r="I246" s="8">
        <f>'fnd enro'!I246</f>
        <v>0</v>
      </c>
      <c r="J246" s="8">
        <f>'fnd enro'!J246</f>
        <v>0</v>
      </c>
      <c r="K246" s="9">
        <f>'fnd enro'!K246</f>
        <v>0.12</v>
      </c>
      <c r="L246" s="8">
        <f>'fnd enro'!L246</f>
        <v>0</v>
      </c>
      <c r="M246" s="8">
        <f>'fnd enro'!M246</f>
        <v>0</v>
      </c>
      <c r="N246" s="8">
        <f>'fnd enro'!N246</f>
        <v>0</v>
      </c>
      <c r="O246" s="8">
        <f>'fnd enro'!O246</f>
        <v>0</v>
      </c>
      <c r="P246" s="8">
        <f>'fnd enro'!P246</f>
        <v>2</v>
      </c>
      <c r="Q246" s="8">
        <f>'fnd enro'!R246</f>
        <v>3</v>
      </c>
      <c r="R246" s="9">
        <f t="shared" si="42"/>
        <v>1.0860000000000001</v>
      </c>
      <c r="S246" s="8">
        <f>VALUE('fnd enro'!Q246)</f>
        <v>4</v>
      </c>
      <c r="T246" s="1"/>
      <c r="U246" s="68">
        <f>(($D246*'fnd base rates'!C$7)
+($E246*'fnd base rates'!C$8)
+($F246*'fnd base rates'!C$9)
+($G246*'fnd base rates'!C$10)
+($H246*'fnd base rates'!C$11)
+($I246*'fnd base rates'!C$12)
+($J246*'fnd base rates'!C$13)
+($K246*'fnd base rates'!C$14)
+($M246*'fnd base rates'!C$16)
+($N246*'fnd base rates'!C$17)
+($O246*'fnd base rates'!C$18)
+($P246*VLOOKUP($S246+12,rate_basefnd,3)))
*$R246</f>
        <v>2101.4356296000001</v>
      </c>
      <c r="V246" s="68">
        <f>(($D246*'fnd base rates'!D$7)
+($E246*'fnd base rates'!D$8)
+($F246*'fnd base rates'!D$9)
+($G246*'fnd base rates'!D$10)
+($H246*'fnd base rates'!D$11)
+($I246*'fnd base rates'!D$12)
+($J246*'fnd base rates'!D$13)
+($K246*'fnd base rates'!D$14)
+($M246*'fnd base rates'!D$16)
+($N246*'fnd base rates'!D$17)
+($O246*'fnd base rates'!D$18)
+($P246*VLOOKUP($S246+12,rate_basefnd,4)))
*$R246</f>
        <v>3465.1653600000004</v>
      </c>
      <c r="W246" s="68">
        <f>(($D246*'fnd base rates'!E$7)
+($E246*'fnd base rates'!E$8)
+($F246*'fnd base rates'!E$9)
+($G246*'fnd base rates'!E$10)
+($H246*'fnd base rates'!E$11)
+($I246*'fnd base rates'!E$12)
+($J246*'fnd base rates'!E$13)
+($K246*'fnd base rates'!E$14)
+($M246*'fnd base rates'!E$16)
+($N246*'fnd base rates'!E$17)
+($O246*'fnd base rates'!E$18)
+($P246*VLOOKUP($S246+12,rate_basefnd,5)))
*$R246</f>
        <v>19892.4492264</v>
      </c>
      <c r="X246" s="68">
        <f>(($D246*'fnd base rates'!F$7)
+($E246*'fnd base rates'!F$8)
+($F246*'fnd base rates'!F$9)
+($G246*'fnd base rates'!F$10)
+($H246*'fnd base rates'!F$11)
+($I246*'fnd base rates'!F$12)
+($J246*'fnd base rates'!F$13)
+($K246*'fnd base rates'!F$14)
+($M246*'fnd base rates'!F$16)
+($N246*'fnd base rates'!F$17)
+($O246*'fnd base rates'!F$18)
+($P246*VLOOKUP($S246+12,rate_basefnd,6)))
*$R246</f>
        <v>3946.8046224</v>
      </c>
      <c r="Y246" s="68">
        <f>(($D246*'fnd base rates'!G$7)
+($E246*'fnd base rates'!G$8)
+($F246*'fnd base rates'!G$9)
+($G246*'fnd base rates'!G$10)
+($H246*'fnd base rates'!G$11)
+($I246*'fnd base rates'!G$12)
+($J246*'fnd base rates'!G$13)
+($K246*'fnd base rates'!G$14)
+($M246*'fnd base rates'!G$16)
+($N246*'fnd base rates'!G$17)
+($O246*'fnd base rates'!G$18)
+($P246*VLOOKUP($S246+12,rate_basefnd,7)))
*$R246</f>
        <v>928.65076320000003</v>
      </c>
      <c r="Z246" s="68">
        <f>(($D246*'fnd base rates'!H$7)
+($E246*'fnd base rates'!H$8)
+($F246*'fnd base rates'!H$9)
+($G246*'fnd base rates'!H$10)
+($H246*'fnd base rates'!H$11)
+($I246*'fnd base rates'!H$12)
+($J246*'fnd base rates'!H$13)
+($K246*'fnd base rates'!H$14)
+($M246*'fnd base rates'!H$16)
+($N246*'fnd base rates'!H$17)
+($O246*'fnd base rates'!H$18)
+($P246*VLOOKUP($S246+12,rate_basefnd,8)))</f>
        <v>1790.6919999999998</v>
      </c>
      <c r="AA246" s="68">
        <f>(($D246*'fnd base rates'!I$7)
+($E246*'fnd base rates'!I$8)
+($F246*'fnd base rates'!I$9)
+($G246*'fnd base rates'!I$10)
+($H246*'fnd base rates'!I$11)
+($I246*'fnd base rates'!I$12)
+($J246*'fnd base rates'!I$13)
+($K246*'fnd base rates'!I$14)
+($M246*'fnd base rates'!I$16)
+($N246*'fnd base rates'!I$17)
+($O246*'fnd base rates'!I$18)
+($P246*VLOOKUP($S246+12,rate_basefnd,9)))
*$R246</f>
        <v>1753.08636</v>
      </c>
      <c r="AB246" s="68">
        <f>(($D246*'fnd base rates'!J$7)
+($E246*'fnd base rates'!J$8)
+($F246*'fnd base rates'!J$9)
+($G246*'fnd base rates'!J$10)
+($H246*'fnd base rates'!J$11)
+($I246*'fnd base rates'!J$12)
+($J246*'fnd base rates'!J$13)
+($K246*'fnd base rates'!J$14)
+($M246*'fnd base rates'!J$16)
+($N246*'fnd base rates'!J$17)
+($O246*'fnd base rates'!J$18)
+($P246*VLOOKUP($S246+12,rate_basefnd,10)))
*$R246</f>
        <v>2220.7939800000004</v>
      </c>
      <c r="AC246" s="68">
        <f>(($D246*'fnd base rates'!K$7)
+($E246*'fnd base rates'!K$8)
+($F246*'fnd base rates'!K$9)
+($G246*'fnd base rates'!K$10)
+($H246*'fnd base rates'!K$11)
+($I246*'fnd base rates'!K$12)
+($J246*'fnd base rates'!K$13)
+($K246*'fnd base rates'!K$14)
+($M246*'fnd base rates'!K$16)
+($N246*'fnd base rates'!K$17)
+($O246*'fnd base rates'!K$18)
+($P246*VLOOKUP($S246+12,rate_basefnd,11)))
*$R246</f>
        <v>4190.4157080000004</v>
      </c>
      <c r="AD246" s="68">
        <f>(($D246*'fnd base rates'!L$7)
+($E246*'fnd base rates'!L$8)
+($F246*'fnd base rates'!L$9)
+($G246*'fnd base rates'!L$10)
+($H246*'fnd base rates'!L$11)
+($I246*'fnd base rates'!L$12)
+($J246*'fnd base rates'!L$13)
+($K246*'fnd base rates'!L$14)
+($M246*'fnd base rates'!L$16)
+($N246*'fnd base rates'!L$17)
+($O246*'fnd base rates'!L$18)
+($P246*VLOOKUP($S246+12,rate_basefnd,12)))</f>
        <v>8300.0663999999997</v>
      </c>
      <c r="AE246" s="68">
        <f>(($D246*'fnd base rates'!M$7)
+($E246*'fnd base rates'!M$8)
+($F246*'fnd base rates'!M$9)
+($G246*'fnd base rates'!M$10)
+($H246*'fnd base rates'!M$11)
+($I246*'fnd base rates'!M$12)
+($J246*'fnd base rates'!M$13)
+($K246*'fnd base rates'!M$14)
+($M246*'fnd base rates'!M$16)
+($N246*'fnd base rates'!M$17)
+($O246*'fnd base rates'!M$18)
+($P246*VLOOKUP($S246+12,rate_basefnd,13)))</f>
        <v>0</v>
      </c>
      <c r="AF246" s="3">
        <f t="shared" si="43"/>
        <v>48589.560049599997</v>
      </c>
      <c r="AH246" s="205">
        <f t="shared" si="44"/>
        <v>439035088</v>
      </c>
      <c r="AI246" s="3" t="str">
        <f t="shared" si="48"/>
        <v>439</v>
      </c>
      <c r="AJ246" s="1" t="str">
        <f t="shared" si="49"/>
        <v>035</v>
      </c>
      <c r="AK246" s="1" t="str">
        <f t="shared" si="50"/>
        <v>088</v>
      </c>
      <c r="AL246" s="3">
        <f t="shared" si="45"/>
        <v>1</v>
      </c>
      <c r="AM246" s="3">
        <f t="shared" si="55"/>
        <v>3</v>
      </c>
      <c r="AN246" s="3">
        <f t="shared" si="51"/>
        <v>48589.560049599997</v>
      </c>
      <c r="AO246" s="3">
        <f t="shared" si="52"/>
        <v>16197</v>
      </c>
      <c r="AP246" s="3">
        <f t="shared" si="46"/>
        <v>2513</v>
      </c>
      <c r="AQ246" s="3">
        <v>13684</v>
      </c>
      <c r="AS246" s="68"/>
      <c r="AT246" s="68"/>
      <c r="AX246" s="4">
        <f t="shared" si="53"/>
        <v>0</v>
      </c>
      <c r="AZ246" s="4">
        <f t="shared" si="54"/>
        <v>0</v>
      </c>
      <c r="BB246" s="4"/>
    </row>
    <row r="247" spans="1:54" s="3" customFormat="1">
      <c r="A247" s="205" t="str">
        <f t="shared" si="47"/>
        <v>439</v>
      </c>
      <c r="B247" s="1">
        <v>439035243</v>
      </c>
      <c r="C247" s="7" t="s">
        <v>51</v>
      </c>
      <c r="D247" s="8">
        <f>'fnd enro'!D247</f>
        <v>0</v>
      </c>
      <c r="E247" s="8">
        <f>'fnd enro'!E247</f>
        <v>0</v>
      </c>
      <c r="F247" s="8">
        <f>'fnd enro'!F247</f>
        <v>0</v>
      </c>
      <c r="G247" s="8">
        <f>'fnd enro'!G247</f>
        <v>1</v>
      </c>
      <c r="H247" s="8">
        <f>'fnd enro'!H247</f>
        <v>0</v>
      </c>
      <c r="I247" s="8">
        <f>'fnd enro'!I247</f>
        <v>0</v>
      </c>
      <c r="J247" s="8">
        <f>'fnd enro'!J247</f>
        <v>0</v>
      </c>
      <c r="K247" s="9">
        <f>'fnd enro'!K247</f>
        <v>0.04</v>
      </c>
      <c r="L247" s="8">
        <f>'fnd enro'!L247</f>
        <v>0</v>
      </c>
      <c r="M247" s="8">
        <f>'fnd enro'!M247</f>
        <v>0</v>
      </c>
      <c r="N247" s="8">
        <f>'fnd enro'!N247</f>
        <v>0</v>
      </c>
      <c r="O247" s="8">
        <f>'fnd enro'!O247</f>
        <v>0</v>
      </c>
      <c r="P247" s="8">
        <f>'fnd enro'!P247</f>
        <v>0</v>
      </c>
      <c r="Q247" s="8">
        <f>'fnd enro'!R247</f>
        <v>1</v>
      </c>
      <c r="R247" s="9">
        <f t="shared" si="42"/>
        <v>1.0860000000000001</v>
      </c>
      <c r="S247" s="8">
        <f>VALUE('fnd enro'!Q247)</f>
        <v>9</v>
      </c>
      <c r="T247" s="1"/>
      <c r="U247" s="68">
        <f>(($D247*'fnd base rates'!C$7)
+($E247*'fnd base rates'!C$8)
+($F247*'fnd base rates'!C$9)
+($G247*'fnd base rates'!C$10)
+($H247*'fnd base rates'!C$11)
+($I247*'fnd base rates'!C$12)
+($J247*'fnd base rates'!C$13)
+($K247*'fnd base rates'!C$14)
+($M247*'fnd base rates'!C$16)
+($N247*'fnd base rates'!C$17)
+($O247*'fnd base rates'!C$18)
+($P247*VLOOKUP($S247+12,rate_basefnd,3)))
*$R247</f>
        <v>651.23206320000008</v>
      </c>
      <c r="V247" s="68">
        <f>(($D247*'fnd base rates'!D$7)
+($E247*'fnd base rates'!D$8)
+($F247*'fnd base rates'!D$9)
+($G247*'fnd base rates'!D$10)
+($H247*'fnd base rates'!D$11)
+($I247*'fnd base rates'!D$12)
+($J247*'fnd base rates'!D$13)
+($K247*'fnd base rates'!D$14)
+($M247*'fnd base rates'!D$16)
+($N247*'fnd base rates'!D$17)
+($O247*'fnd base rates'!D$18)
+($P247*VLOOKUP($S247+12,rate_basefnd,4)))
*$R247</f>
        <v>921.73164000000008</v>
      </c>
      <c r="W247" s="68">
        <f>(($D247*'fnd base rates'!E$7)
+($E247*'fnd base rates'!E$8)
+($F247*'fnd base rates'!E$9)
+($G247*'fnd base rates'!E$10)
+($H247*'fnd base rates'!E$11)
+($I247*'fnd base rates'!E$12)
+($J247*'fnd base rates'!E$13)
+($K247*'fnd base rates'!E$14)
+($M247*'fnd base rates'!E$16)
+($N247*'fnd base rates'!E$17)
+($O247*'fnd base rates'!E$18)
+($P247*VLOOKUP($S247+12,rate_basefnd,5)))
*$R247</f>
        <v>4691.2059288</v>
      </c>
      <c r="X247" s="68">
        <f>(($D247*'fnd base rates'!F$7)
+($E247*'fnd base rates'!F$8)
+($F247*'fnd base rates'!F$9)
+($G247*'fnd base rates'!F$10)
+($H247*'fnd base rates'!F$11)
+($I247*'fnd base rates'!F$12)
+($J247*'fnd base rates'!F$13)
+($K247*'fnd base rates'!F$14)
+($M247*'fnd base rates'!F$16)
+($N247*'fnd base rates'!F$17)
+($O247*'fnd base rates'!F$18)
+($P247*VLOOKUP($S247+12,rate_basefnd,6)))
*$R247</f>
        <v>1518.0464208000001</v>
      </c>
      <c r="Y247" s="68">
        <f>(($D247*'fnd base rates'!G$7)
+($E247*'fnd base rates'!G$8)
+($F247*'fnd base rates'!G$9)
+($G247*'fnd base rates'!G$10)
+($H247*'fnd base rates'!G$11)
+($I247*'fnd base rates'!G$12)
+($J247*'fnd base rates'!G$13)
+($K247*'fnd base rates'!G$14)
+($M247*'fnd base rates'!G$16)
+($N247*'fnd base rates'!G$17)
+($O247*'fnd base rates'!G$18)
+($P247*VLOOKUP($S247+12,rate_basefnd,7)))
*$R247</f>
        <v>189.69205440000002</v>
      </c>
      <c r="Z247" s="68">
        <f>(($D247*'fnd base rates'!H$7)
+($E247*'fnd base rates'!H$8)
+($F247*'fnd base rates'!H$9)
+($G247*'fnd base rates'!H$10)
+($H247*'fnd base rates'!H$11)
+($I247*'fnd base rates'!H$12)
+($J247*'fnd base rates'!H$13)
+($K247*'fnd base rates'!H$14)
+($M247*'fnd base rates'!H$16)
+($N247*'fnd base rates'!H$17)
+($O247*'fnd base rates'!H$18)
+($P247*VLOOKUP($S247+12,rate_basefnd,8)))</f>
        <v>581.30399999999997</v>
      </c>
      <c r="AA247" s="68">
        <f>(($D247*'fnd base rates'!I$7)
+($E247*'fnd base rates'!I$8)
+($F247*'fnd base rates'!I$9)
+($G247*'fnd base rates'!I$10)
+($H247*'fnd base rates'!I$11)
+($I247*'fnd base rates'!I$12)
+($J247*'fnd base rates'!I$13)
+($K247*'fnd base rates'!I$14)
+($M247*'fnd base rates'!I$16)
+($N247*'fnd base rates'!I$17)
+($O247*'fnd base rates'!I$18)
+($P247*VLOOKUP($S247+12,rate_basefnd,9)))
*$R247</f>
        <v>492.13176000000004</v>
      </c>
      <c r="AB247" s="68">
        <f>(($D247*'fnd base rates'!J$7)
+($E247*'fnd base rates'!J$8)
+($F247*'fnd base rates'!J$9)
+($G247*'fnd base rates'!J$10)
+($H247*'fnd base rates'!J$11)
+($I247*'fnd base rates'!J$12)
+($J247*'fnd base rates'!J$13)
+($K247*'fnd base rates'!J$14)
+($M247*'fnd base rates'!J$16)
+($N247*'fnd base rates'!J$17)
+($O247*'fnd base rates'!J$18)
+($P247*VLOOKUP($S247+12,rate_basefnd,10)))
*$R247</f>
        <v>183.50142000000002</v>
      </c>
      <c r="AC247" s="68">
        <f>(($D247*'fnd base rates'!K$7)
+($E247*'fnd base rates'!K$8)
+($F247*'fnd base rates'!K$9)
+($G247*'fnd base rates'!K$10)
+($H247*'fnd base rates'!K$11)
+($I247*'fnd base rates'!K$12)
+($J247*'fnd base rates'!K$13)
+($K247*'fnd base rates'!K$14)
+($M247*'fnd base rates'!K$16)
+($N247*'fnd base rates'!K$17)
+($O247*'fnd base rates'!K$18)
+($P247*VLOOKUP($S247+12,rate_basefnd,11)))
*$R247</f>
        <v>1330.986396</v>
      </c>
      <c r="AD247" s="68">
        <f>(($D247*'fnd base rates'!L$7)
+($E247*'fnd base rates'!L$8)
+($F247*'fnd base rates'!L$9)
+($G247*'fnd base rates'!L$10)
+($H247*'fnd base rates'!L$11)
+($I247*'fnd base rates'!L$12)
+($J247*'fnd base rates'!L$13)
+($K247*'fnd base rates'!L$14)
+($M247*'fnd base rates'!L$16)
+($N247*'fnd base rates'!L$17)
+($O247*'fnd base rates'!L$18)
+($P247*VLOOKUP($S247+12,rate_basefnd,12)))</f>
        <v>2262.2887999999998</v>
      </c>
      <c r="AE247" s="68">
        <f>(($D247*'fnd base rates'!M$7)
+($E247*'fnd base rates'!M$8)
+($F247*'fnd base rates'!M$9)
+($G247*'fnd base rates'!M$10)
+($H247*'fnd base rates'!M$11)
+($I247*'fnd base rates'!M$12)
+($J247*'fnd base rates'!M$13)
+($K247*'fnd base rates'!M$14)
+($M247*'fnd base rates'!M$16)
+($N247*'fnd base rates'!M$17)
+($O247*'fnd base rates'!M$18)
+($P247*VLOOKUP($S247+12,rate_basefnd,13)))</f>
        <v>0</v>
      </c>
      <c r="AF247" s="3">
        <f t="shared" si="43"/>
        <v>12822.120483200002</v>
      </c>
      <c r="AH247" s="205">
        <f t="shared" si="44"/>
        <v>439035243</v>
      </c>
      <c r="AI247" s="3" t="str">
        <f t="shared" si="48"/>
        <v>439</v>
      </c>
      <c r="AJ247" s="1" t="str">
        <f t="shared" si="49"/>
        <v>035</v>
      </c>
      <c r="AK247" s="1" t="str">
        <f t="shared" si="50"/>
        <v>243</v>
      </c>
      <c r="AL247" s="3">
        <f t="shared" si="45"/>
        <v>1</v>
      </c>
      <c r="AM247" s="3">
        <f t="shared" si="55"/>
        <v>1</v>
      </c>
      <c r="AN247" s="3">
        <f t="shared" si="51"/>
        <v>12822.120483200002</v>
      </c>
      <c r="AO247" s="3">
        <f t="shared" si="52"/>
        <v>12822</v>
      </c>
      <c r="AP247" s="3">
        <f t="shared" si="46"/>
        <v>-6060</v>
      </c>
      <c r="AQ247" s="3">
        <v>18882</v>
      </c>
      <c r="AS247" s="68"/>
      <c r="AT247" s="68"/>
      <c r="AX247" s="4">
        <f t="shared" si="53"/>
        <v>0</v>
      </c>
      <c r="AZ247" s="4">
        <f t="shared" si="54"/>
        <v>0</v>
      </c>
      <c r="BB247" s="4"/>
    </row>
    <row r="248" spans="1:54" s="3" customFormat="1">
      <c r="A248" s="205" t="str">
        <f t="shared" si="47"/>
        <v>439</v>
      </c>
      <c r="B248" s="1">
        <v>439035244</v>
      </c>
      <c r="C248" s="7" t="s">
        <v>51</v>
      </c>
      <c r="D248" s="8">
        <f>'fnd enro'!D248</f>
        <v>0</v>
      </c>
      <c r="E248" s="8">
        <f>'fnd enro'!E248</f>
        <v>0</v>
      </c>
      <c r="F248" s="8">
        <f>'fnd enro'!F248</f>
        <v>1</v>
      </c>
      <c r="G248" s="8">
        <f>'fnd enro'!G248</f>
        <v>3</v>
      </c>
      <c r="H248" s="8">
        <f>'fnd enro'!H248</f>
        <v>2</v>
      </c>
      <c r="I248" s="8">
        <f>'fnd enro'!I248</f>
        <v>0</v>
      </c>
      <c r="J248" s="8">
        <f>'fnd enro'!J248</f>
        <v>0</v>
      </c>
      <c r="K248" s="9">
        <f>'fnd enro'!K248</f>
        <v>0.24</v>
      </c>
      <c r="L248" s="8">
        <f>'fnd enro'!L248</f>
        <v>0</v>
      </c>
      <c r="M248" s="8">
        <f>'fnd enro'!M248</f>
        <v>1</v>
      </c>
      <c r="N248" s="8">
        <f>'fnd enro'!N248</f>
        <v>0</v>
      </c>
      <c r="O248" s="8">
        <f>'fnd enro'!O248</f>
        <v>0</v>
      </c>
      <c r="P248" s="8">
        <f>'fnd enro'!P248</f>
        <v>3</v>
      </c>
      <c r="Q248" s="8">
        <f>'fnd enro'!R248</f>
        <v>6</v>
      </c>
      <c r="R248" s="9">
        <f t="shared" si="42"/>
        <v>1.0860000000000001</v>
      </c>
      <c r="S248" s="8">
        <f>VALUE('fnd enro'!Q248)</f>
        <v>10</v>
      </c>
      <c r="T248" s="1"/>
      <c r="U248" s="68">
        <f>(($D248*'fnd base rates'!C$7)
+($E248*'fnd base rates'!C$8)
+($F248*'fnd base rates'!C$9)
+($G248*'fnd base rates'!C$10)
+($H248*'fnd base rates'!C$11)
+($I248*'fnd base rates'!C$12)
+($J248*'fnd base rates'!C$13)
+($K248*'fnd base rates'!C$14)
+($M248*'fnd base rates'!C$16)
+($N248*'fnd base rates'!C$17)
+($O248*'fnd base rates'!C$18)
+($P248*VLOOKUP($S248+12,rate_basefnd,3)))
*$R248</f>
        <v>4411.4592792000003</v>
      </c>
      <c r="V248" s="68">
        <f>(($D248*'fnd base rates'!D$7)
+($E248*'fnd base rates'!D$8)
+($F248*'fnd base rates'!D$9)
+($G248*'fnd base rates'!D$10)
+($H248*'fnd base rates'!D$11)
+($I248*'fnd base rates'!D$12)
+($J248*'fnd base rates'!D$13)
+($K248*'fnd base rates'!D$14)
+($M248*'fnd base rates'!D$16)
+($N248*'fnd base rates'!D$17)
+($O248*'fnd base rates'!D$18)
+($P248*VLOOKUP($S248+12,rate_basefnd,4)))
*$R248</f>
        <v>7527.7719000000016</v>
      </c>
      <c r="W248" s="68">
        <f>(($D248*'fnd base rates'!E$7)
+($E248*'fnd base rates'!E$8)
+($F248*'fnd base rates'!E$9)
+($G248*'fnd base rates'!E$10)
+($H248*'fnd base rates'!E$11)
+($I248*'fnd base rates'!E$12)
+($J248*'fnd base rates'!E$13)
+($K248*'fnd base rates'!E$14)
+($M248*'fnd base rates'!E$16)
+($N248*'fnd base rates'!E$17)
+($O248*'fnd base rates'!E$18)
+($P248*VLOOKUP($S248+12,rate_basefnd,5)))
*$R248</f>
        <v>45998.610352800002</v>
      </c>
      <c r="X248" s="68">
        <f>(($D248*'fnd base rates'!F$7)
+($E248*'fnd base rates'!F$8)
+($F248*'fnd base rates'!F$9)
+($G248*'fnd base rates'!F$10)
+($H248*'fnd base rates'!F$11)
+($I248*'fnd base rates'!F$12)
+($J248*'fnd base rates'!F$13)
+($K248*'fnd base rates'!F$14)
+($M248*'fnd base rates'!F$16)
+($N248*'fnd base rates'!F$17)
+($O248*'fnd base rates'!F$18)
+($P248*VLOOKUP($S248+12,rate_basefnd,6)))
*$R248</f>
        <v>8729.948704800001</v>
      </c>
      <c r="Y248" s="68">
        <f>(($D248*'fnd base rates'!G$7)
+($E248*'fnd base rates'!G$8)
+($F248*'fnd base rates'!G$9)
+($G248*'fnd base rates'!G$10)
+($H248*'fnd base rates'!G$11)
+($I248*'fnd base rates'!G$12)
+($J248*'fnd base rates'!G$13)
+($K248*'fnd base rates'!G$14)
+($M248*'fnd base rates'!G$16)
+($N248*'fnd base rates'!G$17)
+($O248*'fnd base rates'!G$18)
+($P248*VLOOKUP($S248+12,rate_basefnd,7)))
*$R248</f>
        <v>2069.1149664000004</v>
      </c>
      <c r="Z248" s="68">
        <f>(($D248*'fnd base rates'!H$7)
+($E248*'fnd base rates'!H$8)
+($F248*'fnd base rates'!H$9)
+($G248*'fnd base rates'!H$10)
+($H248*'fnd base rates'!H$11)
+($I248*'fnd base rates'!H$12)
+($J248*'fnd base rates'!H$13)
+($K248*'fnd base rates'!H$14)
+($M248*'fnd base rates'!H$16)
+($N248*'fnd base rates'!H$17)
+($O248*'fnd base rates'!H$18)
+($P248*VLOOKUP($S248+12,rate_basefnd,8)))</f>
        <v>3756.6639999999998</v>
      </c>
      <c r="AA248" s="68">
        <f>(($D248*'fnd base rates'!I$7)
+($E248*'fnd base rates'!I$8)
+($F248*'fnd base rates'!I$9)
+($G248*'fnd base rates'!I$10)
+($H248*'fnd base rates'!I$11)
+($I248*'fnd base rates'!I$12)
+($J248*'fnd base rates'!I$13)
+($K248*'fnd base rates'!I$14)
+($M248*'fnd base rates'!I$16)
+($N248*'fnd base rates'!I$17)
+($O248*'fnd base rates'!I$18)
+($P248*VLOOKUP($S248+12,rate_basefnd,9)))
*$R248</f>
        <v>3749.9362800000004</v>
      </c>
      <c r="AB248" s="68">
        <f>(($D248*'fnd base rates'!J$7)
+($E248*'fnd base rates'!J$8)
+($F248*'fnd base rates'!J$9)
+($G248*'fnd base rates'!J$10)
+($H248*'fnd base rates'!J$11)
+($I248*'fnd base rates'!J$12)
+($J248*'fnd base rates'!J$13)
+($K248*'fnd base rates'!J$14)
+($M248*'fnd base rates'!J$16)
+($N248*'fnd base rates'!J$17)
+($O248*'fnd base rates'!J$18)
+($P248*VLOOKUP($S248+12,rate_basefnd,10)))
*$R248</f>
        <v>4937.3795400000008</v>
      </c>
      <c r="AC248" s="68">
        <f>(($D248*'fnd base rates'!K$7)
+($E248*'fnd base rates'!K$8)
+($F248*'fnd base rates'!K$9)
+($G248*'fnd base rates'!K$10)
+($H248*'fnd base rates'!K$11)
+($I248*'fnd base rates'!K$12)
+($J248*'fnd base rates'!K$13)
+($K248*'fnd base rates'!K$14)
+($M248*'fnd base rates'!K$16)
+($N248*'fnd base rates'!K$17)
+($O248*'fnd base rates'!K$18)
+($P248*VLOOKUP($S248+12,rate_basefnd,11)))
*$R248</f>
        <v>8575.9421760000005</v>
      </c>
      <c r="AD248" s="68">
        <f>(($D248*'fnd base rates'!L$7)
+($E248*'fnd base rates'!L$8)
+($F248*'fnd base rates'!L$9)
+($G248*'fnd base rates'!L$10)
+($H248*'fnd base rates'!L$11)
+($I248*'fnd base rates'!L$12)
+($J248*'fnd base rates'!L$13)
+($K248*'fnd base rates'!L$14)
+($M248*'fnd base rates'!L$16)
+($N248*'fnd base rates'!L$17)
+($O248*'fnd base rates'!L$18)
+($P248*VLOOKUP($S248+12,rate_basefnd,12)))</f>
        <v>17273.032800000001</v>
      </c>
      <c r="AE248" s="68">
        <f>(($D248*'fnd base rates'!M$7)
+($E248*'fnd base rates'!M$8)
+($F248*'fnd base rates'!M$9)
+($G248*'fnd base rates'!M$10)
+($H248*'fnd base rates'!M$11)
+($I248*'fnd base rates'!M$12)
+($J248*'fnd base rates'!M$13)
+($K248*'fnd base rates'!M$14)
+($M248*'fnd base rates'!M$16)
+($N248*'fnd base rates'!M$17)
+($O248*'fnd base rates'!M$18)
+($P248*VLOOKUP($S248+12,rate_basefnd,13)))</f>
        <v>0</v>
      </c>
      <c r="AF248" s="3">
        <f t="shared" si="43"/>
        <v>107029.85999919999</v>
      </c>
      <c r="AH248" s="205">
        <f t="shared" si="44"/>
        <v>439035244</v>
      </c>
      <c r="AI248" s="3" t="str">
        <f t="shared" si="48"/>
        <v>439</v>
      </c>
      <c r="AJ248" s="1" t="str">
        <f t="shared" si="49"/>
        <v>035</v>
      </c>
      <c r="AK248" s="1" t="str">
        <f t="shared" si="50"/>
        <v>244</v>
      </c>
      <c r="AL248" s="3">
        <f t="shared" si="45"/>
        <v>1</v>
      </c>
      <c r="AM248" s="3">
        <f t="shared" si="55"/>
        <v>6</v>
      </c>
      <c r="AN248" s="3">
        <f t="shared" si="51"/>
        <v>107029.85999919999</v>
      </c>
      <c r="AO248" s="3">
        <f t="shared" si="52"/>
        <v>17838</v>
      </c>
      <c r="AP248" s="3">
        <f t="shared" si="46"/>
        <v>4154</v>
      </c>
      <c r="AQ248" s="3">
        <v>13684</v>
      </c>
      <c r="AS248" s="68"/>
      <c r="AT248" s="68"/>
      <c r="AX248" s="4">
        <f t="shared" si="53"/>
        <v>0</v>
      </c>
      <c r="AZ248" s="4">
        <f t="shared" si="54"/>
        <v>0</v>
      </c>
      <c r="BB248" s="4"/>
    </row>
    <row r="249" spans="1:54" s="3" customFormat="1">
      <c r="A249" s="205" t="str">
        <f t="shared" si="47"/>
        <v>439</v>
      </c>
      <c r="B249" s="1">
        <v>439035285</v>
      </c>
      <c r="C249" s="7" t="s">
        <v>51</v>
      </c>
      <c r="D249" s="8">
        <f>'fnd enro'!D249</f>
        <v>0</v>
      </c>
      <c r="E249" s="8">
        <f>'fnd enro'!E249</f>
        <v>0</v>
      </c>
      <c r="F249" s="8">
        <f>'fnd enro'!F249</f>
        <v>0</v>
      </c>
      <c r="G249" s="8">
        <f>'fnd enro'!G249</f>
        <v>0</v>
      </c>
      <c r="H249" s="8">
        <f>'fnd enro'!H249</f>
        <v>1</v>
      </c>
      <c r="I249" s="8">
        <f>'fnd enro'!I249</f>
        <v>0</v>
      </c>
      <c r="J249" s="8">
        <f>'fnd enro'!J249</f>
        <v>0</v>
      </c>
      <c r="K249" s="9">
        <f>'fnd enro'!K249</f>
        <v>0.04</v>
      </c>
      <c r="L249" s="8">
        <f>'fnd enro'!L249</f>
        <v>0</v>
      </c>
      <c r="M249" s="8">
        <f>'fnd enro'!M249</f>
        <v>0</v>
      </c>
      <c r="N249" s="8">
        <f>'fnd enro'!N249</f>
        <v>0</v>
      </c>
      <c r="O249" s="8">
        <f>'fnd enro'!O249</f>
        <v>0</v>
      </c>
      <c r="P249" s="8">
        <f>'fnd enro'!P249</f>
        <v>0</v>
      </c>
      <c r="Q249" s="8">
        <f>'fnd enro'!R249</f>
        <v>1</v>
      </c>
      <c r="R249" s="9">
        <f t="shared" si="42"/>
        <v>1.0860000000000001</v>
      </c>
      <c r="S249" s="8">
        <f>VALUE('fnd enro'!Q249)</f>
        <v>9</v>
      </c>
      <c r="T249" s="1"/>
      <c r="U249" s="68">
        <f>(($D249*'fnd base rates'!C$7)
+($E249*'fnd base rates'!C$8)
+($F249*'fnd base rates'!C$9)
+($G249*'fnd base rates'!C$10)
+($H249*'fnd base rates'!C$11)
+($I249*'fnd base rates'!C$12)
+($J249*'fnd base rates'!C$13)
+($K249*'fnd base rates'!C$14)
+($M249*'fnd base rates'!C$16)
+($N249*'fnd base rates'!C$17)
+($O249*'fnd base rates'!C$18)
+($P249*VLOOKUP($S249+12,rate_basefnd,3)))
*$R249</f>
        <v>651.23206320000008</v>
      </c>
      <c r="V249" s="68">
        <f>(($D249*'fnd base rates'!D$7)
+($E249*'fnd base rates'!D$8)
+($F249*'fnd base rates'!D$9)
+($G249*'fnd base rates'!D$10)
+($H249*'fnd base rates'!D$11)
+($I249*'fnd base rates'!D$12)
+($J249*'fnd base rates'!D$13)
+($K249*'fnd base rates'!D$14)
+($M249*'fnd base rates'!D$16)
+($N249*'fnd base rates'!D$17)
+($O249*'fnd base rates'!D$18)
+($P249*VLOOKUP($S249+12,rate_basefnd,4)))
*$R249</f>
        <v>921.73164000000008</v>
      </c>
      <c r="W249" s="68">
        <f>(($D249*'fnd base rates'!E$7)
+($E249*'fnd base rates'!E$8)
+($F249*'fnd base rates'!E$9)
+($G249*'fnd base rates'!E$10)
+($H249*'fnd base rates'!E$11)
+($I249*'fnd base rates'!E$12)
+($J249*'fnd base rates'!E$13)
+($K249*'fnd base rates'!E$14)
+($M249*'fnd base rates'!E$16)
+($N249*'fnd base rates'!E$17)
+($O249*'fnd base rates'!E$18)
+($P249*VLOOKUP($S249+12,rate_basefnd,5)))
*$R249</f>
        <v>4184.0656488000004</v>
      </c>
      <c r="X249" s="68">
        <f>(($D249*'fnd base rates'!F$7)
+($E249*'fnd base rates'!F$8)
+($F249*'fnd base rates'!F$9)
+($G249*'fnd base rates'!F$10)
+($H249*'fnd base rates'!F$11)
+($I249*'fnd base rates'!F$12)
+($J249*'fnd base rates'!F$13)
+($K249*'fnd base rates'!F$14)
+($M249*'fnd base rates'!F$16)
+($N249*'fnd base rates'!F$17)
+($O249*'fnd base rates'!F$18)
+($P249*VLOOKUP($S249+12,rate_basefnd,6)))
*$R249</f>
        <v>1214.3791008000001</v>
      </c>
      <c r="Y249" s="68">
        <f>(($D249*'fnd base rates'!G$7)
+($E249*'fnd base rates'!G$8)
+($F249*'fnd base rates'!G$9)
+($G249*'fnd base rates'!G$10)
+($H249*'fnd base rates'!G$11)
+($I249*'fnd base rates'!G$12)
+($J249*'fnd base rates'!G$13)
+($K249*'fnd base rates'!G$14)
+($M249*'fnd base rates'!G$16)
+($N249*'fnd base rates'!G$17)
+($O249*'fnd base rates'!G$18)
+($P249*VLOOKUP($S249+12,rate_basefnd,7)))
*$R249</f>
        <v>203.7231744</v>
      </c>
      <c r="Z249" s="68">
        <f>(($D249*'fnd base rates'!H$7)
+($E249*'fnd base rates'!H$8)
+($F249*'fnd base rates'!H$9)
+($G249*'fnd base rates'!H$10)
+($H249*'fnd base rates'!H$11)
+($I249*'fnd base rates'!H$12)
+($J249*'fnd base rates'!H$13)
+($K249*'fnd base rates'!H$14)
+($M249*'fnd base rates'!H$16)
+($N249*'fnd base rates'!H$17)
+($O249*'fnd base rates'!H$18)
+($P249*VLOOKUP($S249+12,rate_basefnd,8)))</f>
        <v>581.30399999999997</v>
      </c>
      <c r="AA249" s="68">
        <f>(($D249*'fnd base rates'!I$7)
+($E249*'fnd base rates'!I$8)
+($F249*'fnd base rates'!I$9)
+($G249*'fnd base rates'!I$10)
+($H249*'fnd base rates'!I$11)
+($I249*'fnd base rates'!I$12)
+($J249*'fnd base rates'!I$13)
+($K249*'fnd base rates'!I$14)
+($M249*'fnd base rates'!I$16)
+($N249*'fnd base rates'!I$17)
+($O249*'fnd base rates'!I$18)
+($P249*VLOOKUP($S249+12,rate_basefnd,9)))
*$R249</f>
        <v>492.13176000000004</v>
      </c>
      <c r="AB249" s="68">
        <f>(($D249*'fnd base rates'!J$7)
+($E249*'fnd base rates'!J$8)
+($F249*'fnd base rates'!J$9)
+($G249*'fnd base rates'!J$10)
+($H249*'fnd base rates'!J$11)
+($I249*'fnd base rates'!J$12)
+($J249*'fnd base rates'!J$13)
+($K249*'fnd base rates'!J$14)
+($M249*'fnd base rates'!J$16)
+($N249*'fnd base rates'!J$17)
+($O249*'fnd base rates'!J$18)
+($P249*VLOOKUP($S249+12,rate_basefnd,10)))
*$R249</f>
        <v>299.75772000000001</v>
      </c>
      <c r="AC249" s="68">
        <f>(($D249*'fnd base rates'!K$7)
+($E249*'fnd base rates'!K$8)
+($F249*'fnd base rates'!K$9)
+($G249*'fnd base rates'!K$10)
+($H249*'fnd base rates'!K$11)
+($I249*'fnd base rates'!K$12)
+($J249*'fnd base rates'!K$13)
+($K249*'fnd base rates'!K$14)
+($M249*'fnd base rates'!K$16)
+($N249*'fnd base rates'!K$17)
+($O249*'fnd base rates'!K$18)
+($P249*VLOOKUP($S249+12,rate_basefnd,11)))
*$R249</f>
        <v>1429.7146559999999</v>
      </c>
      <c r="AD249" s="68">
        <f>(($D249*'fnd base rates'!L$7)
+($E249*'fnd base rates'!L$8)
+($F249*'fnd base rates'!L$9)
+($G249*'fnd base rates'!L$10)
+($H249*'fnd base rates'!L$11)
+($I249*'fnd base rates'!L$12)
+($J249*'fnd base rates'!L$13)
+($K249*'fnd base rates'!L$14)
+($M249*'fnd base rates'!L$16)
+($N249*'fnd base rates'!L$17)
+($O249*'fnd base rates'!L$18)
+($P249*VLOOKUP($S249+12,rate_basefnd,12)))</f>
        <v>2428.6587999999997</v>
      </c>
      <c r="AE249" s="68">
        <f>(($D249*'fnd base rates'!M$7)
+($E249*'fnd base rates'!M$8)
+($F249*'fnd base rates'!M$9)
+($G249*'fnd base rates'!M$10)
+($H249*'fnd base rates'!M$11)
+($I249*'fnd base rates'!M$12)
+($J249*'fnd base rates'!M$13)
+($K249*'fnd base rates'!M$14)
+($M249*'fnd base rates'!M$16)
+($N249*'fnd base rates'!M$17)
+($O249*'fnd base rates'!M$18)
+($P249*VLOOKUP($S249+12,rate_basefnd,13)))</f>
        <v>0</v>
      </c>
      <c r="AF249" s="3">
        <f t="shared" si="43"/>
        <v>12406.6985632</v>
      </c>
      <c r="AH249" s="205">
        <f t="shared" si="44"/>
        <v>439035285</v>
      </c>
      <c r="AI249" s="3" t="str">
        <f t="shared" si="48"/>
        <v>439</v>
      </c>
      <c r="AJ249" s="1" t="str">
        <f t="shared" si="49"/>
        <v>035</v>
      </c>
      <c r="AK249" s="1" t="str">
        <f t="shared" si="50"/>
        <v>285</v>
      </c>
      <c r="AL249" s="3">
        <f t="shared" si="45"/>
        <v>1</v>
      </c>
      <c r="AM249" s="3">
        <f t="shared" si="55"/>
        <v>1</v>
      </c>
      <c r="AN249" s="3">
        <f t="shared" si="51"/>
        <v>12406.6985632</v>
      </c>
      <c r="AO249" s="3">
        <f t="shared" si="52"/>
        <v>12407</v>
      </c>
      <c r="AP249" s="3">
        <f t="shared" si="46"/>
        <v>-1277</v>
      </c>
      <c r="AQ249" s="3">
        <v>13684</v>
      </c>
      <c r="AS249" s="68"/>
      <c r="AT249" s="68"/>
      <c r="AX249" s="4">
        <f t="shared" si="53"/>
        <v>0</v>
      </c>
      <c r="AZ249" s="4">
        <f t="shared" si="54"/>
        <v>0</v>
      </c>
      <c r="BB249" s="4"/>
    </row>
    <row r="250" spans="1:54" s="3" customFormat="1">
      <c r="A250" s="205" t="str">
        <f t="shared" si="47"/>
        <v>440</v>
      </c>
      <c r="B250" s="1">
        <v>440149009</v>
      </c>
      <c r="C250" s="7" t="s">
        <v>53</v>
      </c>
      <c r="D250" s="8">
        <f>'fnd enro'!D250</f>
        <v>0</v>
      </c>
      <c r="E250" s="8">
        <f>'fnd enro'!E250</f>
        <v>0</v>
      </c>
      <c r="F250" s="8">
        <f>'fnd enro'!F250</f>
        <v>0</v>
      </c>
      <c r="G250" s="8">
        <f>'fnd enro'!G250</f>
        <v>1</v>
      </c>
      <c r="H250" s="8">
        <f>'fnd enro'!H250</f>
        <v>0</v>
      </c>
      <c r="I250" s="8">
        <f>'fnd enro'!I250</f>
        <v>0</v>
      </c>
      <c r="J250" s="8">
        <f>'fnd enro'!J250</f>
        <v>0</v>
      </c>
      <c r="K250" s="9">
        <f>'fnd enro'!K250</f>
        <v>0.04</v>
      </c>
      <c r="L250" s="8">
        <f>'fnd enro'!L250</f>
        <v>0</v>
      </c>
      <c r="M250" s="8">
        <f>'fnd enro'!M250</f>
        <v>0</v>
      </c>
      <c r="N250" s="8">
        <f>'fnd enro'!N250</f>
        <v>0</v>
      </c>
      <c r="O250" s="8">
        <f>'fnd enro'!O250</f>
        <v>0</v>
      </c>
      <c r="P250" s="8">
        <f>'fnd enro'!P250</f>
        <v>0</v>
      </c>
      <c r="Q250" s="8">
        <f>'fnd enro'!R250</f>
        <v>1</v>
      </c>
      <c r="R250" s="9">
        <f t="shared" si="42"/>
        <v>1</v>
      </c>
      <c r="S250" s="8">
        <f>VALUE('fnd enro'!Q250)</f>
        <v>3</v>
      </c>
      <c r="T250" s="1"/>
      <c r="U250" s="68">
        <f>(($D250*'fnd base rates'!C$7)
+($E250*'fnd base rates'!C$8)
+($F250*'fnd base rates'!C$9)
+($G250*'fnd base rates'!C$10)
+($H250*'fnd base rates'!C$11)
+($I250*'fnd base rates'!C$12)
+($J250*'fnd base rates'!C$13)
+($K250*'fnd base rates'!C$14)
+($M250*'fnd base rates'!C$16)
+($N250*'fnd base rates'!C$17)
+($O250*'fnd base rates'!C$18)
+($P250*VLOOKUP($S250+12,rate_basefnd,3)))
*$R250</f>
        <v>599.66120000000001</v>
      </c>
      <c r="V250" s="68">
        <f>(($D250*'fnd base rates'!D$7)
+($E250*'fnd base rates'!D$8)
+($F250*'fnd base rates'!D$9)
+($G250*'fnd base rates'!D$10)
+($H250*'fnd base rates'!D$11)
+($I250*'fnd base rates'!D$12)
+($J250*'fnd base rates'!D$13)
+($K250*'fnd base rates'!D$14)
+($M250*'fnd base rates'!D$16)
+($N250*'fnd base rates'!D$17)
+($O250*'fnd base rates'!D$18)
+($P250*VLOOKUP($S250+12,rate_basefnd,4)))
*$R250</f>
        <v>848.74</v>
      </c>
      <c r="W250" s="68">
        <f>(($D250*'fnd base rates'!E$7)
+($E250*'fnd base rates'!E$8)
+($F250*'fnd base rates'!E$9)
+($G250*'fnd base rates'!E$10)
+($H250*'fnd base rates'!E$11)
+($I250*'fnd base rates'!E$12)
+($J250*'fnd base rates'!E$13)
+($K250*'fnd base rates'!E$14)
+($M250*'fnd base rates'!E$16)
+($N250*'fnd base rates'!E$17)
+($O250*'fnd base rates'!E$18)
+($P250*VLOOKUP($S250+12,rate_basefnd,5)))
*$R250</f>
        <v>4319.7107999999998</v>
      </c>
      <c r="X250" s="68">
        <f>(($D250*'fnd base rates'!F$7)
+($E250*'fnd base rates'!F$8)
+($F250*'fnd base rates'!F$9)
+($G250*'fnd base rates'!F$10)
+($H250*'fnd base rates'!F$11)
+($I250*'fnd base rates'!F$12)
+($J250*'fnd base rates'!F$13)
+($K250*'fnd base rates'!F$14)
+($M250*'fnd base rates'!F$16)
+($N250*'fnd base rates'!F$17)
+($O250*'fnd base rates'!F$18)
+($P250*VLOOKUP($S250+12,rate_basefnd,6)))
*$R250</f>
        <v>1397.8327999999999</v>
      </c>
      <c r="Y250" s="68">
        <f>(($D250*'fnd base rates'!G$7)
+($E250*'fnd base rates'!G$8)
+($F250*'fnd base rates'!G$9)
+($G250*'fnd base rates'!G$10)
+($H250*'fnd base rates'!G$11)
+($I250*'fnd base rates'!G$12)
+($J250*'fnd base rates'!G$13)
+($K250*'fnd base rates'!G$14)
+($M250*'fnd base rates'!G$16)
+($N250*'fnd base rates'!G$17)
+($O250*'fnd base rates'!G$18)
+($P250*VLOOKUP($S250+12,rate_basefnd,7)))
*$R250</f>
        <v>174.6704</v>
      </c>
      <c r="Z250" s="68">
        <f>(($D250*'fnd base rates'!H$7)
+($E250*'fnd base rates'!H$8)
+($F250*'fnd base rates'!H$9)
+($G250*'fnd base rates'!H$10)
+($H250*'fnd base rates'!H$11)
+($I250*'fnd base rates'!H$12)
+($J250*'fnd base rates'!H$13)
+($K250*'fnd base rates'!H$14)
+($M250*'fnd base rates'!H$16)
+($N250*'fnd base rates'!H$17)
+($O250*'fnd base rates'!H$18)
+($P250*VLOOKUP($S250+12,rate_basefnd,8)))</f>
        <v>581.30399999999997</v>
      </c>
      <c r="AA250" s="68">
        <f>(($D250*'fnd base rates'!I$7)
+($E250*'fnd base rates'!I$8)
+($F250*'fnd base rates'!I$9)
+($G250*'fnd base rates'!I$10)
+($H250*'fnd base rates'!I$11)
+($I250*'fnd base rates'!I$12)
+($J250*'fnd base rates'!I$13)
+($K250*'fnd base rates'!I$14)
+($M250*'fnd base rates'!I$16)
+($N250*'fnd base rates'!I$17)
+($O250*'fnd base rates'!I$18)
+($P250*VLOOKUP($S250+12,rate_basefnd,9)))
*$R250</f>
        <v>453.16</v>
      </c>
      <c r="AB250" s="68">
        <f>(($D250*'fnd base rates'!J$7)
+($E250*'fnd base rates'!J$8)
+($F250*'fnd base rates'!J$9)
+($G250*'fnd base rates'!J$10)
+($H250*'fnd base rates'!J$11)
+($I250*'fnd base rates'!J$12)
+($J250*'fnd base rates'!J$13)
+($K250*'fnd base rates'!J$14)
+($M250*'fnd base rates'!J$16)
+($N250*'fnd base rates'!J$17)
+($O250*'fnd base rates'!J$18)
+($P250*VLOOKUP($S250+12,rate_basefnd,10)))
*$R250</f>
        <v>168.97</v>
      </c>
      <c r="AC250" s="68">
        <f>(($D250*'fnd base rates'!K$7)
+($E250*'fnd base rates'!K$8)
+($F250*'fnd base rates'!K$9)
+($G250*'fnd base rates'!K$10)
+($H250*'fnd base rates'!K$11)
+($I250*'fnd base rates'!K$12)
+($J250*'fnd base rates'!K$13)
+($K250*'fnd base rates'!K$14)
+($M250*'fnd base rates'!K$16)
+($N250*'fnd base rates'!K$17)
+($O250*'fnd base rates'!K$18)
+($P250*VLOOKUP($S250+12,rate_basefnd,11)))
*$R250</f>
        <v>1225.586</v>
      </c>
      <c r="AD250" s="68">
        <f>(($D250*'fnd base rates'!L$7)
+($E250*'fnd base rates'!L$8)
+($F250*'fnd base rates'!L$9)
+($G250*'fnd base rates'!L$10)
+($H250*'fnd base rates'!L$11)
+($I250*'fnd base rates'!L$12)
+($J250*'fnd base rates'!L$13)
+($K250*'fnd base rates'!L$14)
+($M250*'fnd base rates'!L$16)
+($N250*'fnd base rates'!L$17)
+($O250*'fnd base rates'!L$18)
+($P250*VLOOKUP($S250+12,rate_basefnd,12)))</f>
        <v>2262.2887999999998</v>
      </c>
      <c r="AE250" s="68">
        <f>(($D250*'fnd base rates'!M$7)
+($E250*'fnd base rates'!M$8)
+($F250*'fnd base rates'!M$9)
+($G250*'fnd base rates'!M$10)
+($H250*'fnd base rates'!M$11)
+($I250*'fnd base rates'!M$12)
+($J250*'fnd base rates'!M$13)
+($K250*'fnd base rates'!M$14)
+($M250*'fnd base rates'!M$16)
+($N250*'fnd base rates'!M$17)
+($O250*'fnd base rates'!M$18)
+($P250*VLOOKUP($S250+12,rate_basefnd,13)))</f>
        <v>0</v>
      </c>
      <c r="AF250" s="3">
        <f t="shared" si="43"/>
        <v>12031.923999999999</v>
      </c>
      <c r="AH250" s="205">
        <f t="shared" si="44"/>
        <v>440149009</v>
      </c>
      <c r="AI250" s="3" t="str">
        <f t="shared" si="48"/>
        <v>440</v>
      </c>
      <c r="AJ250" s="1" t="str">
        <f t="shared" si="49"/>
        <v>149</v>
      </c>
      <c r="AK250" s="1" t="str">
        <f t="shared" si="50"/>
        <v>009</v>
      </c>
      <c r="AL250" s="3">
        <f t="shared" si="45"/>
        <v>1</v>
      </c>
      <c r="AM250" s="3">
        <f t="shared" si="55"/>
        <v>1</v>
      </c>
      <c r="AN250" s="3">
        <f t="shared" si="51"/>
        <v>12031.923999999999</v>
      </c>
      <c r="AO250" s="3">
        <f t="shared" si="52"/>
        <v>12032</v>
      </c>
      <c r="AP250" s="3">
        <f t="shared" si="46"/>
        <v>-602</v>
      </c>
      <c r="AQ250" s="3">
        <v>12634</v>
      </c>
      <c r="AS250" s="68"/>
      <c r="AT250" s="68"/>
      <c r="AX250" s="4">
        <f t="shared" si="53"/>
        <v>0</v>
      </c>
      <c r="AZ250" s="4">
        <f t="shared" si="54"/>
        <v>0</v>
      </c>
      <c r="BB250" s="4"/>
    </row>
    <row r="251" spans="1:54" s="3" customFormat="1">
      <c r="A251" s="205" t="str">
        <f t="shared" si="47"/>
        <v>440</v>
      </c>
      <c r="B251" s="1">
        <v>440149079</v>
      </c>
      <c r="C251" s="7" t="s">
        <v>53</v>
      </c>
      <c r="D251" s="8">
        <f>'fnd enro'!D251</f>
        <v>0</v>
      </c>
      <c r="E251" s="8">
        <f>'fnd enro'!E251</f>
        <v>0</v>
      </c>
      <c r="F251" s="8">
        <f>'fnd enro'!F251</f>
        <v>0</v>
      </c>
      <c r="G251" s="8">
        <f>'fnd enro'!G251</f>
        <v>1</v>
      </c>
      <c r="H251" s="8">
        <f>'fnd enro'!H251</f>
        <v>1</v>
      </c>
      <c r="I251" s="8">
        <f>'fnd enro'!I251</f>
        <v>0</v>
      </c>
      <c r="J251" s="8">
        <f>'fnd enro'!J251</f>
        <v>0</v>
      </c>
      <c r="K251" s="9">
        <f>'fnd enro'!K251</f>
        <v>0.08</v>
      </c>
      <c r="L251" s="8">
        <f>'fnd enro'!L251</f>
        <v>0</v>
      </c>
      <c r="M251" s="8">
        <f>'fnd enro'!M251</f>
        <v>1</v>
      </c>
      <c r="N251" s="8">
        <f>'fnd enro'!N251</f>
        <v>0</v>
      </c>
      <c r="O251" s="8">
        <f>'fnd enro'!O251</f>
        <v>0</v>
      </c>
      <c r="P251" s="8">
        <f>'fnd enro'!P251</f>
        <v>1</v>
      </c>
      <c r="Q251" s="8">
        <f>'fnd enro'!R251</f>
        <v>2</v>
      </c>
      <c r="R251" s="9">
        <f t="shared" si="42"/>
        <v>1</v>
      </c>
      <c r="S251" s="8">
        <f>VALUE('fnd enro'!Q251)</f>
        <v>7</v>
      </c>
      <c r="T251" s="1"/>
      <c r="U251" s="68">
        <f>(($D251*'fnd base rates'!C$7)
+($E251*'fnd base rates'!C$8)
+($F251*'fnd base rates'!C$9)
+($G251*'fnd base rates'!C$10)
+($H251*'fnd base rates'!C$11)
+($I251*'fnd base rates'!C$12)
+($J251*'fnd base rates'!C$13)
+($K251*'fnd base rates'!C$14)
+($M251*'fnd base rates'!C$16)
+($N251*'fnd base rates'!C$17)
+($O251*'fnd base rates'!C$18)
+($P251*VLOOKUP($S251+12,rate_basefnd,3)))
*$R251</f>
        <v>1408.6024</v>
      </c>
      <c r="V251" s="68">
        <f>(($D251*'fnd base rates'!D$7)
+($E251*'fnd base rates'!D$8)
+($F251*'fnd base rates'!D$9)
+($G251*'fnd base rates'!D$10)
+($H251*'fnd base rates'!D$11)
+($I251*'fnd base rates'!D$12)
+($J251*'fnd base rates'!D$13)
+($K251*'fnd base rates'!D$14)
+($M251*'fnd base rates'!D$16)
+($N251*'fnd base rates'!D$17)
+($O251*'fnd base rates'!D$18)
+($P251*VLOOKUP($S251+12,rate_basefnd,4)))
*$R251</f>
        <v>2328.9899999999998</v>
      </c>
      <c r="W251" s="68">
        <f>(($D251*'fnd base rates'!E$7)
+($E251*'fnd base rates'!E$8)
+($F251*'fnd base rates'!E$9)
+($G251*'fnd base rates'!E$10)
+($H251*'fnd base rates'!E$11)
+($I251*'fnd base rates'!E$12)
+($J251*'fnd base rates'!E$13)
+($K251*'fnd base rates'!E$14)
+($M251*'fnd base rates'!E$16)
+($N251*'fnd base rates'!E$17)
+($O251*'fnd base rates'!E$18)
+($P251*VLOOKUP($S251+12,rate_basefnd,5)))
*$R251</f>
        <v>13754.8416</v>
      </c>
      <c r="X251" s="68">
        <f>(($D251*'fnd base rates'!F$7)
+($E251*'fnd base rates'!F$8)
+($F251*'fnd base rates'!F$9)
+($G251*'fnd base rates'!F$10)
+($H251*'fnd base rates'!F$11)
+($I251*'fnd base rates'!F$12)
+($J251*'fnd base rates'!F$13)
+($K251*'fnd base rates'!F$14)
+($M251*'fnd base rates'!F$16)
+($N251*'fnd base rates'!F$17)
+($O251*'fnd base rates'!F$18)
+($P251*VLOOKUP($S251+12,rate_basefnd,6)))
*$R251</f>
        <v>2726.9155999999998</v>
      </c>
      <c r="Y251" s="68">
        <f>(($D251*'fnd base rates'!G$7)
+($E251*'fnd base rates'!G$8)
+($F251*'fnd base rates'!G$9)
+($G251*'fnd base rates'!G$10)
+($H251*'fnd base rates'!G$11)
+($I251*'fnd base rates'!G$12)
+($J251*'fnd base rates'!G$13)
+($K251*'fnd base rates'!G$14)
+($M251*'fnd base rates'!G$16)
+($N251*'fnd base rates'!G$17)
+($O251*'fnd base rates'!G$18)
+($P251*VLOOKUP($S251+12,rate_basefnd,7)))
*$R251</f>
        <v>621.72080000000005</v>
      </c>
      <c r="Z251" s="68">
        <f>(($D251*'fnd base rates'!H$7)
+($E251*'fnd base rates'!H$8)
+($F251*'fnd base rates'!H$9)
+($G251*'fnd base rates'!H$10)
+($H251*'fnd base rates'!H$11)
+($I251*'fnd base rates'!H$12)
+($J251*'fnd base rates'!H$13)
+($K251*'fnd base rates'!H$14)
+($M251*'fnd base rates'!H$16)
+($N251*'fnd base rates'!H$17)
+($O251*'fnd base rates'!H$18)
+($P251*VLOOKUP($S251+12,rate_basefnd,8)))</f>
        <v>1343.7579999999998</v>
      </c>
      <c r="AA251" s="68">
        <f>(($D251*'fnd base rates'!I$7)
+($E251*'fnd base rates'!I$8)
+($F251*'fnd base rates'!I$9)
+($G251*'fnd base rates'!I$10)
+($H251*'fnd base rates'!I$11)
+($I251*'fnd base rates'!I$12)
+($J251*'fnd base rates'!I$13)
+($K251*'fnd base rates'!I$14)
+($M251*'fnd base rates'!I$16)
+($N251*'fnd base rates'!I$17)
+($O251*'fnd base rates'!I$18)
+($P251*VLOOKUP($S251+12,rate_basefnd,9)))
*$R251</f>
        <v>1162.97</v>
      </c>
      <c r="AB251" s="68">
        <f>(($D251*'fnd base rates'!J$7)
+($E251*'fnd base rates'!J$8)
+($F251*'fnd base rates'!J$9)
+($G251*'fnd base rates'!J$10)
+($H251*'fnd base rates'!J$11)
+($I251*'fnd base rates'!J$12)
+($J251*'fnd base rates'!J$13)
+($K251*'fnd base rates'!J$14)
+($M251*'fnd base rates'!J$16)
+($N251*'fnd base rates'!J$17)
+($O251*'fnd base rates'!J$18)
+($P251*VLOOKUP($S251+12,rate_basefnd,10)))
*$R251</f>
        <v>1339.1599999999999</v>
      </c>
      <c r="AC251" s="68">
        <f>(($D251*'fnd base rates'!K$7)
+($E251*'fnd base rates'!K$8)
+($F251*'fnd base rates'!K$9)
+($G251*'fnd base rates'!K$10)
+($H251*'fnd base rates'!K$11)
+($I251*'fnd base rates'!K$12)
+($J251*'fnd base rates'!K$13)
+($K251*'fnd base rates'!K$14)
+($M251*'fnd base rates'!K$16)
+($N251*'fnd base rates'!K$17)
+($O251*'fnd base rates'!K$18)
+($P251*VLOOKUP($S251+12,rate_basefnd,11)))
*$R251</f>
        <v>2903.5619999999999</v>
      </c>
      <c r="AD251" s="68">
        <f>(($D251*'fnd base rates'!L$7)
+($E251*'fnd base rates'!L$8)
+($F251*'fnd base rates'!L$9)
+($G251*'fnd base rates'!L$10)
+($H251*'fnd base rates'!L$11)
+($I251*'fnd base rates'!L$12)
+($J251*'fnd base rates'!L$13)
+($K251*'fnd base rates'!L$14)
+($M251*'fnd base rates'!L$16)
+($N251*'fnd base rates'!L$17)
+($O251*'fnd base rates'!L$18)
+($P251*VLOOKUP($S251+12,rate_basefnd,12)))</f>
        <v>5845.6575999999995</v>
      </c>
      <c r="AE251" s="68">
        <f>(($D251*'fnd base rates'!M$7)
+($E251*'fnd base rates'!M$8)
+($F251*'fnd base rates'!M$9)
+($G251*'fnd base rates'!M$10)
+($H251*'fnd base rates'!M$11)
+($I251*'fnd base rates'!M$12)
+($J251*'fnd base rates'!M$13)
+($K251*'fnd base rates'!M$14)
+($M251*'fnd base rates'!M$16)
+($N251*'fnd base rates'!M$17)
+($O251*'fnd base rates'!M$18)
+($P251*VLOOKUP($S251+12,rate_basefnd,13)))</f>
        <v>0</v>
      </c>
      <c r="AF251" s="3">
        <f t="shared" si="43"/>
        <v>33436.178</v>
      </c>
      <c r="AH251" s="205">
        <f t="shared" si="44"/>
        <v>440149079</v>
      </c>
      <c r="AI251" s="3" t="str">
        <f t="shared" si="48"/>
        <v>440</v>
      </c>
      <c r="AJ251" s="1" t="str">
        <f t="shared" si="49"/>
        <v>149</v>
      </c>
      <c r="AK251" s="1" t="str">
        <f t="shared" si="50"/>
        <v>079</v>
      </c>
      <c r="AL251" s="3">
        <f t="shared" si="45"/>
        <v>1</v>
      </c>
      <c r="AM251" s="3">
        <f t="shared" si="55"/>
        <v>2</v>
      </c>
      <c r="AN251" s="3">
        <f t="shared" si="51"/>
        <v>33436.178</v>
      </c>
      <c r="AO251" s="3">
        <f t="shared" si="52"/>
        <v>16718</v>
      </c>
      <c r="AP251" s="3">
        <f t="shared" si="46"/>
        <v>-4552</v>
      </c>
      <c r="AQ251" s="3">
        <v>21270</v>
      </c>
      <c r="AS251" s="68"/>
      <c r="AT251" s="68"/>
      <c r="AX251" s="4">
        <f t="shared" si="53"/>
        <v>0</v>
      </c>
      <c r="AZ251" s="4">
        <f t="shared" si="54"/>
        <v>0</v>
      </c>
      <c r="BB251" s="4"/>
    </row>
    <row r="252" spans="1:54" s="3" customFormat="1">
      <c r="A252" s="205" t="str">
        <f t="shared" si="47"/>
        <v>440</v>
      </c>
      <c r="B252" s="1">
        <v>440149128</v>
      </c>
      <c r="C252" s="7" t="s">
        <v>53</v>
      </c>
      <c r="D252" s="8">
        <f>'fnd enro'!D252</f>
        <v>2</v>
      </c>
      <c r="E252" s="8">
        <f>'fnd enro'!E252</f>
        <v>0</v>
      </c>
      <c r="F252" s="8">
        <f>'fnd enro'!F252</f>
        <v>2</v>
      </c>
      <c r="G252" s="8">
        <f>'fnd enro'!G252</f>
        <v>23</v>
      </c>
      <c r="H252" s="8">
        <f>'fnd enro'!H252</f>
        <v>9</v>
      </c>
      <c r="I252" s="8">
        <f>'fnd enro'!I252</f>
        <v>0</v>
      </c>
      <c r="J252" s="8">
        <f>'fnd enro'!J252</f>
        <v>0</v>
      </c>
      <c r="K252" s="9">
        <f>'fnd enro'!K252</f>
        <v>1.36</v>
      </c>
      <c r="L252" s="8">
        <f>'fnd enro'!L252</f>
        <v>0</v>
      </c>
      <c r="M252" s="8">
        <f>'fnd enro'!M252</f>
        <v>4</v>
      </c>
      <c r="N252" s="8">
        <f>'fnd enro'!N252</f>
        <v>0</v>
      </c>
      <c r="O252" s="8">
        <f>'fnd enro'!O252</f>
        <v>0</v>
      </c>
      <c r="P252" s="8">
        <f>'fnd enro'!P252</f>
        <v>26</v>
      </c>
      <c r="Q252" s="8">
        <f>'fnd enro'!R252</f>
        <v>35</v>
      </c>
      <c r="R252" s="9">
        <f t="shared" si="42"/>
        <v>1</v>
      </c>
      <c r="S252" s="8">
        <f>VALUE('fnd enro'!Q252)</f>
        <v>10</v>
      </c>
      <c r="T252" s="1"/>
      <c r="U252" s="68">
        <f>(($D252*'fnd base rates'!C$7)
+($E252*'fnd base rates'!C$8)
+($F252*'fnd base rates'!C$9)
+($G252*'fnd base rates'!C$10)
+($H252*'fnd base rates'!C$11)
+($I252*'fnd base rates'!C$12)
+($J252*'fnd base rates'!C$13)
+($K252*'fnd base rates'!C$14)
+($M252*'fnd base rates'!C$16)
+($N252*'fnd base rates'!C$17)
+($O252*'fnd base rates'!C$18)
+($P252*VLOOKUP($S252+12,rate_basefnd,3)))
*$R252</f>
        <v>24318.720799999999</v>
      </c>
      <c r="V252" s="68">
        <f>(($D252*'fnd base rates'!D$7)
+($E252*'fnd base rates'!D$8)
+($F252*'fnd base rates'!D$9)
+($G252*'fnd base rates'!D$10)
+($H252*'fnd base rates'!D$11)
+($I252*'fnd base rates'!D$12)
+($J252*'fnd base rates'!D$13)
+($K252*'fnd base rates'!D$14)
+($M252*'fnd base rates'!D$16)
+($N252*'fnd base rates'!D$17)
+($O252*'fnd base rates'!D$18)
+($P252*VLOOKUP($S252+12,rate_basefnd,4)))
*$R252</f>
        <v>44661.64</v>
      </c>
      <c r="W252" s="68">
        <f>(($D252*'fnd base rates'!E$7)
+($E252*'fnd base rates'!E$8)
+($F252*'fnd base rates'!E$9)
+($G252*'fnd base rates'!E$10)
+($H252*'fnd base rates'!E$11)
+($I252*'fnd base rates'!E$12)
+($J252*'fnd base rates'!E$13)
+($K252*'fnd base rates'!E$14)
+($M252*'fnd base rates'!E$16)
+($N252*'fnd base rates'!E$17)
+($O252*'fnd base rates'!E$18)
+($P252*VLOOKUP($S252+12,rate_basefnd,5)))
*$R252</f>
        <v>290225.08720000001</v>
      </c>
      <c r="X252" s="68">
        <f>(($D252*'fnd base rates'!F$7)
+($E252*'fnd base rates'!F$8)
+($F252*'fnd base rates'!F$9)
+($G252*'fnd base rates'!F$10)
+($H252*'fnd base rates'!F$11)
+($I252*'fnd base rates'!F$12)
+($J252*'fnd base rates'!F$13)
+($K252*'fnd base rates'!F$14)
+($M252*'fnd base rates'!F$16)
+($N252*'fnd base rates'!F$17)
+($O252*'fnd base rates'!F$18)
+($P252*VLOOKUP($S252+12,rate_basefnd,6)))
*$R252</f>
        <v>46851.315200000005</v>
      </c>
      <c r="Y252" s="68">
        <f>(($D252*'fnd base rates'!G$7)
+($E252*'fnd base rates'!G$8)
+($F252*'fnd base rates'!G$9)
+($G252*'fnd base rates'!G$10)
+($H252*'fnd base rates'!G$11)
+($I252*'fnd base rates'!G$12)
+($J252*'fnd base rates'!G$13)
+($K252*'fnd base rates'!G$14)
+($M252*'fnd base rates'!G$16)
+($N252*'fnd base rates'!G$17)
+($O252*'fnd base rates'!G$18)
+($P252*VLOOKUP($S252+12,rate_basefnd,7)))
*$R252</f>
        <v>13133.473600000001</v>
      </c>
      <c r="Z252" s="68">
        <f>(($D252*'fnd base rates'!H$7)
+($E252*'fnd base rates'!H$8)
+($F252*'fnd base rates'!H$9)
+($G252*'fnd base rates'!H$10)
+($H252*'fnd base rates'!H$11)
+($I252*'fnd base rates'!H$12)
+($J252*'fnd base rates'!H$13)
+($K252*'fnd base rates'!H$14)
+($M252*'fnd base rates'!H$16)
+($N252*'fnd base rates'!H$17)
+($O252*'fnd base rates'!H$18)
+($P252*VLOOKUP($S252+12,rate_basefnd,8)))</f>
        <v>21954.675999999996</v>
      </c>
      <c r="AA252" s="68">
        <f>(($D252*'fnd base rates'!I$7)
+($E252*'fnd base rates'!I$8)
+($F252*'fnd base rates'!I$9)
+($G252*'fnd base rates'!I$10)
+($H252*'fnd base rates'!I$11)
+($I252*'fnd base rates'!I$12)
+($J252*'fnd base rates'!I$13)
+($K252*'fnd base rates'!I$14)
+($M252*'fnd base rates'!I$16)
+($N252*'fnd base rates'!I$17)
+($O252*'fnd base rates'!I$18)
+($P252*VLOOKUP($S252+12,rate_basefnd,9)))
*$R252</f>
        <v>21800.38</v>
      </c>
      <c r="AB252" s="68">
        <f>(($D252*'fnd base rates'!J$7)
+($E252*'fnd base rates'!J$8)
+($F252*'fnd base rates'!J$9)
+($G252*'fnd base rates'!J$10)
+($H252*'fnd base rates'!J$11)
+($I252*'fnd base rates'!J$12)
+($J252*'fnd base rates'!J$13)
+($K252*'fnd base rates'!J$14)
+($M252*'fnd base rates'!J$16)
+($N252*'fnd base rates'!J$17)
+($O252*'fnd base rates'!J$18)
+($P252*VLOOKUP($S252+12,rate_basefnd,10)))
*$R252</f>
        <v>35815.850000000006</v>
      </c>
      <c r="AC252" s="68">
        <f>(($D252*'fnd base rates'!K$7)
+($E252*'fnd base rates'!K$8)
+($F252*'fnd base rates'!K$9)
+($G252*'fnd base rates'!K$10)
+($H252*'fnd base rates'!K$11)
+($I252*'fnd base rates'!K$12)
+($J252*'fnd base rates'!K$13)
+($K252*'fnd base rates'!K$14)
+($M252*'fnd base rates'!K$16)
+($N252*'fnd base rates'!K$17)
+($O252*'fnd base rates'!K$18)
+($P252*VLOOKUP($S252+12,rate_basefnd,11)))
*$R252</f>
        <v>45014.714</v>
      </c>
      <c r="AD252" s="68">
        <f>(($D252*'fnd base rates'!L$7)
+($E252*'fnd base rates'!L$8)
+($F252*'fnd base rates'!L$9)
+($G252*'fnd base rates'!L$10)
+($H252*'fnd base rates'!L$11)
+($I252*'fnd base rates'!L$12)
+($J252*'fnd base rates'!L$13)
+($K252*'fnd base rates'!L$14)
+($M252*'fnd base rates'!L$16)
+($N252*'fnd base rates'!L$17)
+($O252*'fnd base rates'!L$18)
+($P252*VLOOKUP($S252+12,rate_basefnd,12)))</f>
        <v>107872.10920000001</v>
      </c>
      <c r="AE252" s="68">
        <f>(($D252*'fnd base rates'!M$7)
+($E252*'fnd base rates'!M$8)
+($F252*'fnd base rates'!M$9)
+($G252*'fnd base rates'!M$10)
+($H252*'fnd base rates'!M$11)
+($I252*'fnd base rates'!M$12)
+($J252*'fnd base rates'!M$13)
+($K252*'fnd base rates'!M$14)
+($M252*'fnd base rates'!M$16)
+($N252*'fnd base rates'!M$17)
+($O252*'fnd base rates'!M$18)
+($P252*VLOOKUP($S252+12,rate_basefnd,13)))</f>
        <v>0</v>
      </c>
      <c r="AF252" s="3">
        <f t="shared" si="43"/>
        <v>651647.96600000001</v>
      </c>
      <c r="AH252" s="205">
        <f t="shared" si="44"/>
        <v>440149128</v>
      </c>
      <c r="AI252" s="3" t="str">
        <f t="shared" si="48"/>
        <v>440</v>
      </c>
      <c r="AJ252" s="1" t="str">
        <f t="shared" si="49"/>
        <v>149</v>
      </c>
      <c r="AK252" s="1" t="str">
        <f t="shared" si="50"/>
        <v>128</v>
      </c>
      <c r="AL252" s="3">
        <f t="shared" si="45"/>
        <v>1</v>
      </c>
      <c r="AM252" s="3">
        <f t="shared" si="55"/>
        <v>35</v>
      </c>
      <c r="AN252" s="3">
        <f t="shared" si="51"/>
        <v>651647.96600000001</v>
      </c>
      <c r="AO252" s="3">
        <f t="shared" si="52"/>
        <v>18619</v>
      </c>
      <c r="AP252" s="3">
        <f t="shared" si="46"/>
        <v>1049</v>
      </c>
      <c r="AQ252" s="3">
        <v>17570</v>
      </c>
      <c r="AS252" s="68"/>
      <c r="AT252" s="68"/>
      <c r="AX252" s="4">
        <f t="shared" si="53"/>
        <v>0</v>
      </c>
      <c r="AZ252" s="4">
        <f t="shared" si="54"/>
        <v>0</v>
      </c>
      <c r="BB252" s="4"/>
    </row>
    <row r="253" spans="1:54" s="3" customFormat="1">
      <c r="A253" s="205" t="str">
        <f t="shared" si="47"/>
        <v>440</v>
      </c>
      <c r="B253" s="1">
        <v>440149149</v>
      </c>
      <c r="C253" s="7" t="s">
        <v>53</v>
      </c>
      <c r="D253" s="8">
        <f>'fnd enro'!D253</f>
        <v>123</v>
      </c>
      <c r="E253" s="8">
        <f>'fnd enro'!E253</f>
        <v>0</v>
      </c>
      <c r="F253" s="8">
        <f>'fnd enro'!F253</f>
        <v>122</v>
      </c>
      <c r="G253" s="8">
        <f>'fnd enro'!G253</f>
        <v>564</v>
      </c>
      <c r="H253" s="8">
        <f>'fnd enro'!H253</f>
        <v>312</v>
      </c>
      <c r="I253" s="8">
        <f>'fnd enro'!I253</f>
        <v>0</v>
      </c>
      <c r="J253" s="8">
        <f>'fnd enro'!J253</f>
        <v>0</v>
      </c>
      <c r="K253" s="9">
        <f>'fnd enro'!K253</f>
        <v>39.92</v>
      </c>
      <c r="L253" s="8">
        <f>'fnd enro'!L253</f>
        <v>0</v>
      </c>
      <c r="M253" s="8">
        <f>'fnd enro'!M253</f>
        <v>240</v>
      </c>
      <c r="N253" s="8">
        <f>'fnd enro'!N253</f>
        <v>46</v>
      </c>
      <c r="O253" s="8">
        <f>'fnd enro'!O253</f>
        <v>0</v>
      </c>
      <c r="P253" s="8">
        <f>'fnd enro'!P253</f>
        <v>846</v>
      </c>
      <c r="Q253" s="8">
        <f>'fnd enro'!R253</f>
        <v>1060</v>
      </c>
      <c r="R253" s="9">
        <f t="shared" si="42"/>
        <v>1</v>
      </c>
      <c r="S253" s="8">
        <f>VALUE('fnd enro'!Q253)</f>
        <v>12</v>
      </c>
      <c r="T253" s="1"/>
      <c r="U253" s="68">
        <f>(($D253*'fnd base rates'!C$7)
+($E253*'fnd base rates'!C$8)
+($F253*'fnd base rates'!C$9)
+($G253*'fnd base rates'!C$10)
+($H253*'fnd base rates'!C$11)
+($I253*'fnd base rates'!C$12)
+($J253*'fnd base rates'!C$13)
+($K253*'fnd base rates'!C$14)
+($M253*'fnd base rates'!C$16)
+($N253*'fnd base rates'!C$17)
+($O253*'fnd base rates'!C$18)
+($P253*VLOOKUP($S253+12,rate_basefnd,3)))
*$R253</f>
        <v>783375.88760000002</v>
      </c>
      <c r="V253" s="68">
        <f>(($D253*'fnd base rates'!D$7)
+($E253*'fnd base rates'!D$8)
+($F253*'fnd base rates'!D$9)
+($G253*'fnd base rates'!D$10)
+($H253*'fnd base rates'!D$11)
+($I253*'fnd base rates'!D$12)
+($J253*'fnd base rates'!D$13)
+($K253*'fnd base rates'!D$14)
+($M253*'fnd base rates'!D$16)
+($N253*'fnd base rates'!D$17)
+($O253*'fnd base rates'!D$18)
+($P253*VLOOKUP($S253+12,rate_basefnd,4)))
*$R253</f>
        <v>1534236.12</v>
      </c>
      <c r="W253" s="68">
        <f>(($D253*'fnd base rates'!E$7)
+($E253*'fnd base rates'!E$8)
+($F253*'fnd base rates'!E$9)
+($G253*'fnd base rates'!E$10)
+($H253*'fnd base rates'!E$11)
+($I253*'fnd base rates'!E$12)
+($J253*'fnd base rates'!E$13)
+($K253*'fnd base rates'!E$14)
+($M253*'fnd base rates'!E$16)
+($N253*'fnd base rates'!E$17)
+($O253*'fnd base rates'!E$18)
+($P253*VLOOKUP($S253+12,rate_basefnd,5)))
*$R253</f>
        <v>10434990.5184</v>
      </c>
      <c r="X253" s="68">
        <f>(($D253*'fnd base rates'!F$7)
+($E253*'fnd base rates'!F$8)
+($F253*'fnd base rates'!F$9)
+($G253*'fnd base rates'!F$10)
+($H253*'fnd base rates'!F$11)
+($I253*'fnd base rates'!F$12)
+($J253*'fnd base rates'!F$13)
+($K253*'fnd base rates'!F$14)
+($M253*'fnd base rates'!F$16)
+($N253*'fnd base rates'!F$17)
+($O253*'fnd base rates'!F$18)
+($P253*VLOOKUP($S253+12,rate_basefnd,6)))
*$R253</f>
        <v>1430190.5443999998</v>
      </c>
      <c r="Y253" s="68">
        <f>(($D253*'fnd base rates'!G$7)
+($E253*'fnd base rates'!G$8)
+($F253*'fnd base rates'!G$9)
+($G253*'fnd base rates'!G$10)
+($H253*'fnd base rates'!G$11)
+($I253*'fnd base rates'!G$12)
+($J253*'fnd base rates'!G$13)
+($K253*'fnd base rates'!G$14)
+($M253*'fnd base rates'!G$16)
+($N253*'fnd base rates'!G$17)
+($O253*'fnd base rates'!G$18)
+($P253*VLOOKUP($S253+12,rate_basefnd,7)))
*$R253</f>
        <v>477082.11919999996</v>
      </c>
      <c r="Z253" s="68">
        <f>(($D253*'fnd base rates'!H$7)
+($E253*'fnd base rates'!H$8)
+($F253*'fnd base rates'!H$9)
+($G253*'fnd base rates'!H$10)
+($H253*'fnd base rates'!H$11)
+($I253*'fnd base rates'!H$12)
+($J253*'fnd base rates'!H$13)
+($K253*'fnd base rates'!H$14)
+($M253*'fnd base rates'!H$16)
+($N253*'fnd base rates'!H$17)
+($O253*'fnd base rates'!H$18)
+($P253*VLOOKUP($S253+12,rate_basefnd,8)))</f>
        <v>700031.39199999999</v>
      </c>
      <c r="AA253" s="68">
        <f>(($D253*'fnd base rates'!I$7)
+($E253*'fnd base rates'!I$8)
+($F253*'fnd base rates'!I$9)
+($G253*'fnd base rates'!I$10)
+($H253*'fnd base rates'!I$11)
+($I253*'fnd base rates'!I$12)
+($J253*'fnd base rates'!I$13)
+($K253*'fnd base rates'!I$14)
+($M253*'fnd base rates'!I$16)
+($N253*'fnd base rates'!I$17)
+($O253*'fnd base rates'!I$18)
+($P253*VLOOKUP($S253+12,rate_basefnd,9)))
*$R253</f>
        <v>733159.34000000008</v>
      </c>
      <c r="AB253" s="68">
        <f>(($D253*'fnd base rates'!J$7)
+($E253*'fnd base rates'!J$8)
+($F253*'fnd base rates'!J$9)
+($G253*'fnd base rates'!J$10)
+($H253*'fnd base rates'!J$11)
+($I253*'fnd base rates'!J$12)
+($J253*'fnd base rates'!J$13)
+($K253*'fnd base rates'!J$14)
+($M253*'fnd base rates'!J$16)
+($N253*'fnd base rates'!J$17)
+($O253*'fnd base rates'!J$18)
+($P253*VLOOKUP($S253+12,rate_basefnd,10)))
*$R253</f>
        <v>1389792.71</v>
      </c>
      <c r="AC253" s="68">
        <f>(($D253*'fnd base rates'!K$7)
+($E253*'fnd base rates'!K$8)
+($F253*'fnd base rates'!K$9)
+($G253*'fnd base rates'!K$10)
+($H253*'fnd base rates'!K$11)
+($I253*'fnd base rates'!K$12)
+($J253*'fnd base rates'!K$13)
+($K253*'fnd base rates'!K$14)
+($M253*'fnd base rates'!K$16)
+($N253*'fnd base rates'!K$17)
+($O253*'fnd base rates'!K$18)
+($P253*VLOOKUP($S253+12,rate_basefnd,11)))
*$R253</f>
        <v>1422549.048</v>
      </c>
      <c r="AD253" s="68">
        <f>(($D253*'fnd base rates'!L$7)
+($E253*'fnd base rates'!L$8)
+($F253*'fnd base rates'!L$9)
+($G253*'fnd base rates'!L$10)
+($H253*'fnd base rates'!L$11)
+($I253*'fnd base rates'!L$12)
+($J253*'fnd base rates'!L$13)
+($K253*'fnd base rates'!L$14)
+($M253*'fnd base rates'!L$16)
+($N253*'fnd base rates'!L$17)
+($O253*'fnd base rates'!L$18)
+($P253*VLOOKUP($S253+12,rate_basefnd,12)))</f>
        <v>3599617.3623999991</v>
      </c>
      <c r="AE253" s="68">
        <f>(($D253*'fnd base rates'!M$7)
+($E253*'fnd base rates'!M$8)
+($F253*'fnd base rates'!M$9)
+($G253*'fnd base rates'!M$10)
+($H253*'fnd base rates'!M$11)
+($I253*'fnd base rates'!M$12)
+($J253*'fnd base rates'!M$13)
+($K253*'fnd base rates'!M$14)
+($M253*'fnd base rates'!M$16)
+($N253*'fnd base rates'!M$17)
+($O253*'fnd base rates'!M$18)
+($P253*VLOOKUP($S253+12,rate_basefnd,13)))</f>
        <v>0</v>
      </c>
      <c r="AF253" s="3">
        <f t="shared" si="43"/>
        <v>22505025.041999999</v>
      </c>
      <c r="AH253" s="205">
        <f t="shared" si="44"/>
        <v>440149149</v>
      </c>
      <c r="AI253" s="3" t="str">
        <f t="shared" si="48"/>
        <v>440</v>
      </c>
      <c r="AJ253" s="1" t="str">
        <f t="shared" si="49"/>
        <v>149</v>
      </c>
      <c r="AK253" s="1" t="str">
        <f t="shared" si="50"/>
        <v>149</v>
      </c>
      <c r="AL253" s="3">
        <f t="shared" si="45"/>
        <v>1</v>
      </c>
      <c r="AM253" s="3">
        <f t="shared" si="55"/>
        <v>1060</v>
      </c>
      <c r="AN253" s="3">
        <f t="shared" si="51"/>
        <v>22505025.041999999</v>
      </c>
      <c r="AO253" s="3">
        <f t="shared" si="52"/>
        <v>21231</v>
      </c>
      <c r="AP253" s="3">
        <f t="shared" si="46"/>
        <v>158</v>
      </c>
      <c r="AQ253" s="3">
        <v>21073</v>
      </c>
      <c r="AS253" s="68"/>
      <c r="AT253" s="68"/>
      <c r="AX253" s="4">
        <f t="shared" si="53"/>
        <v>0</v>
      </c>
      <c r="AZ253" s="4">
        <f t="shared" si="54"/>
        <v>0</v>
      </c>
      <c r="BB253" s="4"/>
    </row>
    <row r="254" spans="1:54" s="3" customFormat="1">
      <c r="A254" s="205" t="str">
        <f t="shared" si="47"/>
        <v>440</v>
      </c>
      <c r="B254" s="1">
        <v>440149151</v>
      </c>
      <c r="C254" s="7" t="s">
        <v>53</v>
      </c>
      <c r="D254" s="8">
        <f>'fnd enro'!D254</f>
        <v>0</v>
      </c>
      <c r="E254" s="8">
        <f>'fnd enro'!E254</f>
        <v>0</v>
      </c>
      <c r="F254" s="8">
        <f>'fnd enro'!F254</f>
        <v>0</v>
      </c>
      <c r="G254" s="8">
        <f>'fnd enro'!G254</f>
        <v>1</v>
      </c>
      <c r="H254" s="8">
        <f>'fnd enro'!H254</f>
        <v>1</v>
      </c>
      <c r="I254" s="8">
        <f>'fnd enro'!I254</f>
        <v>0</v>
      </c>
      <c r="J254" s="8">
        <f>'fnd enro'!J254</f>
        <v>0</v>
      </c>
      <c r="K254" s="9">
        <f>'fnd enro'!K254</f>
        <v>0.08</v>
      </c>
      <c r="L254" s="8">
        <f>'fnd enro'!L254</f>
        <v>0</v>
      </c>
      <c r="M254" s="8">
        <f>'fnd enro'!M254</f>
        <v>0</v>
      </c>
      <c r="N254" s="8">
        <f>'fnd enro'!N254</f>
        <v>0</v>
      </c>
      <c r="O254" s="8">
        <f>'fnd enro'!O254</f>
        <v>0</v>
      </c>
      <c r="P254" s="8">
        <f>'fnd enro'!P254</f>
        <v>2</v>
      </c>
      <c r="Q254" s="8">
        <f>'fnd enro'!R254</f>
        <v>2</v>
      </c>
      <c r="R254" s="9">
        <f t="shared" si="42"/>
        <v>1</v>
      </c>
      <c r="S254" s="8">
        <f>VALUE('fnd enro'!Q254)</f>
        <v>8</v>
      </c>
      <c r="T254" s="1"/>
      <c r="U254" s="68">
        <f>(($D254*'fnd base rates'!C$7)
+($E254*'fnd base rates'!C$8)
+($F254*'fnd base rates'!C$9)
+($G254*'fnd base rates'!C$10)
+($H254*'fnd base rates'!C$11)
+($I254*'fnd base rates'!C$12)
+($J254*'fnd base rates'!C$13)
+($K254*'fnd base rates'!C$14)
+($M254*'fnd base rates'!C$16)
+($N254*'fnd base rates'!C$17)
+($O254*'fnd base rates'!C$18)
+($P254*VLOOKUP($S254+12,rate_basefnd,3)))
*$R254</f>
        <v>1394.0824</v>
      </c>
      <c r="V254" s="68">
        <f>(($D254*'fnd base rates'!D$7)
+($E254*'fnd base rates'!D$8)
+($F254*'fnd base rates'!D$9)
+($G254*'fnd base rates'!D$10)
+($H254*'fnd base rates'!D$11)
+($I254*'fnd base rates'!D$12)
+($J254*'fnd base rates'!D$13)
+($K254*'fnd base rates'!D$14)
+($M254*'fnd base rates'!D$16)
+($N254*'fnd base rates'!D$17)
+($O254*'fnd base rates'!D$18)
+($P254*VLOOKUP($S254+12,rate_basefnd,4)))
*$R254</f>
        <v>2620.1999999999998</v>
      </c>
      <c r="W254" s="68">
        <f>(($D254*'fnd base rates'!E$7)
+($E254*'fnd base rates'!E$8)
+($F254*'fnd base rates'!E$9)
+($G254*'fnd base rates'!E$10)
+($H254*'fnd base rates'!E$11)
+($I254*'fnd base rates'!E$12)
+($J254*'fnd base rates'!E$13)
+($K254*'fnd base rates'!E$14)
+($M254*'fnd base rates'!E$16)
+($N254*'fnd base rates'!E$17)
+($O254*'fnd base rates'!E$18)
+($P254*VLOOKUP($S254+12,rate_basefnd,5)))
*$R254</f>
        <v>17179.941600000002</v>
      </c>
      <c r="X254" s="68">
        <f>(($D254*'fnd base rates'!F$7)
+($E254*'fnd base rates'!F$8)
+($F254*'fnd base rates'!F$9)
+($G254*'fnd base rates'!F$10)
+($H254*'fnd base rates'!F$11)
+($I254*'fnd base rates'!F$12)
+($J254*'fnd base rates'!F$13)
+($K254*'fnd base rates'!F$14)
+($M254*'fnd base rates'!F$16)
+($N254*'fnd base rates'!F$17)
+($O254*'fnd base rates'!F$18)
+($P254*VLOOKUP($S254+12,rate_basefnd,6)))
*$R254</f>
        <v>2516.0455999999999</v>
      </c>
      <c r="Y254" s="68">
        <f>(($D254*'fnd base rates'!G$7)
+($E254*'fnd base rates'!G$8)
+($F254*'fnd base rates'!G$9)
+($G254*'fnd base rates'!G$10)
+($H254*'fnd base rates'!G$11)
+($I254*'fnd base rates'!G$12)
+($J254*'fnd base rates'!G$13)
+($K254*'fnd base rates'!G$14)
+($M254*'fnd base rates'!G$16)
+($N254*'fnd base rates'!G$17)
+($O254*'fnd base rates'!G$18)
+($P254*VLOOKUP($S254+12,rate_basefnd,7)))
*$R254</f>
        <v>799.26080000000002</v>
      </c>
      <c r="Z254" s="68">
        <f>(($D254*'fnd base rates'!H$7)
+($E254*'fnd base rates'!H$8)
+($F254*'fnd base rates'!H$9)
+($G254*'fnd base rates'!H$10)
+($H254*'fnd base rates'!H$11)
+($I254*'fnd base rates'!H$12)
+($J254*'fnd base rates'!H$13)
+($K254*'fnd base rates'!H$14)
+($M254*'fnd base rates'!H$16)
+($N254*'fnd base rates'!H$17)
+($O254*'fnd base rates'!H$18)
+($P254*VLOOKUP($S254+12,rate_basefnd,8)))</f>
        <v>1229.6079999999999</v>
      </c>
      <c r="AA254" s="68">
        <f>(($D254*'fnd base rates'!I$7)
+($E254*'fnd base rates'!I$8)
+($F254*'fnd base rates'!I$9)
+($G254*'fnd base rates'!I$10)
+($H254*'fnd base rates'!I$11)
+($I254*'fnd base rates'!I$12)
+($J254*'fnd base rates'!I$13)
+($K254*'fnd base rates'!I$14)
+($M254*'fnd base rates'!I$16)
+($N254*'fnd base rates'!I$17)
+($O254*'fnd base rates'!I$18)
+($P254*VLOOKUP($S254+12,rate_basefnd,9)))
*$R254</f>
        <v>1271.06</v>
      </c>
      <c r="AB254" s="68">
        <f>(($D254*'fnd base rates'!J$7)
+($E254*'fnd base rates'!J$8)
+($F254*'fnd base rates'!J$9)
+($G254*'fnd base rates'!J$10)
+($H254*'fnd base rates'!J$11)
+($I254*'fnd base rates'!J$12)
+($J254*'fnd base rates'!J$13)
+($K254*'fnd base rates'!J$14)
+($M254*'fnd base rates'!J$16)
+($N254*'fnd base rates'!J$17)
+($O254*'fnd base rates'!J$18)
+($P254*VLOOKUP($S254+12,rate_basefnd,10)))
*$R254</f>
        <v>2340.29</v>
      </c>
      <c r="AC254" s="68">
        <f>(($D254*'fnd base rates'!K$7)
+($E254*'fnd base rates'!K$8)
+($F254*'fnd base rates'!K$9)
+($G254*'fnd base rates'!K$10)
+($H254*'fnd base rates'!K$11)
+($I254*'fnd base rates'!K$12)
+($J254*'fnd base rates'!K$13)
+($K254*'fnd base rates'!K$14)
+($M254*'fnd base rates'!K$16)
+($N254*'fnd base rates'!K$17)
+($O254*'fnd base rates'!K$18)
+($P254*VLOOKUP($S254+12,rate_basefnd,11)))
*$R254</f>
        <v>2542.0819999999999</v>
      </c>
      <c r="AD254" s="68">
        <f>(($D254*'fnd base rates'!L$7)
+($E254*'fnd base rates'!L$8)
+($F254*'fnd base rates'!L$9)
+($G254*'fnd base rates'!L$10)
+($H254*'fnd base rates'!L$11)
+($I254*'fnd base rates'!L$12)
+($J254*'fnd base rates'!L$13)
+($K254*'fnd base rates'!L$14)
+($M254*'fnd base rates'!L$16)
+($N254*'fnd base rates'!L$17)
+($O254*'fnd base rates'!L$18)
+($P254*VLOOKUP($S254+12,rate_basefnd,12)))</f>
        <v>6380.8475999999991</v>
      </c>
      <c r="AE254" s="68">
        <f>(($D254*'fnd base rates'!M$7)
+($E254*'fnd base rates'!M$8)
+($F254*'fnd base rates'!M$9)
+($G254*'fnd base rates'!M$10)
+($H254*'fnd base rates'!M$11)
+($I254*'fnd base rates'!M$12)
+($J254*'fnd base rates'!M$13)
+($K254*'fnd base rates'!M$14)
+($M254*'fnd base rates'!M$16)
+($N254*'fnd base rates'!M$17)
+($O254*'fnd base rates'!M$18)
+($P254*VLOOKUP($S254+12,rate_basefnd,13)))</f>
        <v>0</v>
      </c>
      <c r="AF254" s="3">
        <f t="shared" si="43"/>
        <v>38273.418000000005</v>
      </c>
      <c r="AH254" s="205">
        <f t="shared" si="44"/>
        <v>440149151</v>
      </c>
      <c r="AI254" s="3" t="str">
        <f t="shared" si="48"/>
        <v>440</v>
      </c>
      <c r="AJ254" s="1" t="str">
        <f t="shared" si="49"/>
        <v>149</v>
      </c>
      <c r="AK254" s="1" t="str">
        <f t="shared" si="50"/>
        <v>151</v>
      </c>
      <c r="AL254" s="3">
        <f t="shared" si="45"/>
        <v>1</v>
      </c>
      <c r="AM254" s="3">
        <f t="shared" si="55"/>
        <v>2</v>
      </c>
      <c r="AN254" s="3">
        <f t="shared" si="51"/>
        <v>38273.418000000005</v>
      </c>
      <c r="AO254" s="3">
        <f t="shared" si="52"/>
        <v>19137</v>
      </c>
      <c r="AP254" s="3">
        <f t="shared" si="46"/>
        <v>-961</v>
      </c>
      <c r="AQ254" s="3">
        <v>20098</v>
      </c>
      <c r="AS254" s="68"/>
      <c r="AT254" s="68"/>
      <c r="AX254" s="4">
        <f t="shared" si="53"/>
        <v>0</v>
      </c>
      <c r="AZ254" s="4">
        <f t="shared" si="54"/>
        <v>0</v>
      </c>
      <c r="BB254" s="4"/>
    </row>
    <row r="255" spans="1:54" s="3" customFormat="1">
      <c r="A255" s="205" t="str">
        <f t="shared" si="47"/>
        <v>440</v>
      </c>
      <c r="B255" s="1">
        <v>440149160</v>
      </c>
      <c r="C255" s="7" t="s">
        <v>53</v>
      </c>
      <c r="D255" s="8">
        <f>'fnd enro'!D255</f>
        <v>1</v>
      </c>
      <c r="E255" s="8">
        <f>'fnd enro'!E255</f>
        <v>0</v>
      </c>
      <c r="F255" s="8">
        <f>'fnd enro'!F255</f>
        <v>0</v>
      </c>
      <c r="G255" s="8">
        <f>'fnd enro'!G255</f>
        <v>2</v>
      </c>
      <c r="H255" s="8">
        <f>'fnd enro'!H255</f>
        <v>0</v>
      </c>
      <c r="I255" s="8">
        <f>'fnd enro'!I255</f>
        <v>0</v>
      </c>
      <c r="J255" s="8">
        <f>'fnd enro'!J255</f>
        <v>0</v>
      </c>
      <c r="K255" s="9">
        <f>'fnd enro'!K255</f>
        <v>0.08</v>
      </c>
      <c r="L255" s="8">
        <f>'fnd enro'!L255</f>
        <v>0</v>
      </c>
      <c r="M255" s="8">
        <f>'fnd enro'!M255</f>
        <v>0</v>
      </c>
      <c r="N255" s="8">
        <f>'fnd enro'!N255</f>
        <v>0</v>
      </c>
      <c r="O255" s="8">
        <f>'fnd enro'!O255</f>
        <v>0</v>
      </c>
      <c r="P255" s="8">
        <f>'fnd enro'!P255</f>
        <v>3</v>
      </c>
      <c r="Q255" s="8">
        <f>'fnd enro'!R255</f>
        <v>3</v>
      </c>
      <c r="R255" s="9">
        <f t="shared" si="42"/>
        <v>1</v>
      </c>
      <c r="S255" s="8">
        <f>VALUE('fnd enro'!Q255)</f>
        <v>11</v>
      </c>
      <c r="T255" s="1"/>
      <c r="U255" s="68">
        <f>(($D255*'fnd base rates'!C$7)
+($E255*'fnd base rates'!C$8)
+($F255*'fnd base rates'!C$9)
+($G255*'fnd base rates'!C$10)
+($H255*'fnd base rates'!C$11)
+($I255*'fnd base rates'!C$12)
+($J255*'fnd base rates'!C$13)
+($K255*'fnd base rates'!C$14)
+($M255*'fnd base rates'!C$16)
+($N255*'fnd base rates'!C$17)
+($O255*'fnd base rates'!C$18)
+($P255*VLOOKUP($S255+12,rate_basefnd,3)))
*$R255</f>
        <v>1820.9323999999997</v>
      </c>
      <c r="V255" s="68">
        <f>(($D255*'fnd base rates'!D$7)
+($E255*'fnd base rates'!D$8)
+($F255*'fnd base rates'!D$9)
+($G255*'fnd base rates'!D$10)
+($H255*'fnd base rates'!D$11)
+($I255*'fnd base rates'!D$12)
+($J255*'fnd base rates'!D$13)
+($K255*'fnd base rates'!D$14)
+($M255*'fnd base rates'!D$16)
+($N255*'fnd base rates'!D$17)
+($O255*'fnd base rates'!D$18)
+($P255*VLOOKUP($S255+12,rate_basefnd,4)))
*$R255</f>
        <v>3953.67</v>
      </c>
      <c r="W255" s="68">
        <f>(($D255*'fnd base rates'!E$7)
+($E255*'fnd base rates'!E$8)
+($F255*'fnd base rates'!E$9)
+($G255*'fnd base rates'!E$10)
+($H255*'fnd base rates'!E$11)
+($I255*'fnd base rates'!E$12)
+($J255*'fnd base rates'!E$13)
+($K255*'fnd base rates'!E$14)
+($M255*'fnd base rates'!E$16)
+($N255*'fnd base rates'!E$17)
+($O255*'fnd base rates'!E$18)
+($P255*VLOOKUP($S255+12,rate_basefnd,5)))
*$R255</f>
        <v>28467.811600000001</v>
      </c>
      <c r="X255" s="68">
        <f>(($D255*'fnd base rates'!F$7)
+($E255*'fnd base rates'!F$8)
+($F255*'fnd base rates'!F$9)
+($G255*'fnd base rates'!F$10)
+($H255*'fnd base rates'!F$11)
+($I255*'fnd base rates'!F$12)
+($J255*'fnd base rates'!F$13)
+($K255*'fnd base rates'!F$14)
+($M255*'fnd base rates'!F$16)
+($N255*'fnd base rates'!F$17)
+($O255*'fnd base rates'!F$18)
+($P255*VLOOKUP($S255+12,rate_basefnd,6)))
*$R255</f>
        <v>3294.7156</v>
      </c>
      <c r="Y255" s="68">
        <f>(($D255*'fnd base rates'!G$7)
+($E255*'fnd base rates'!G$8)
+($F255*'fnd base rates'!G$9)
+($G255*'fnd base rates'!G$10)
+($H255*'fnd base rates'!G$11)
+($I255*'fnd base rates'!G$12)
+($J255*'fnd base rates'!G$13)
+($K255*'fnd base rates'!G$14)
+($M255*'fnd base rates'!G$16)
+($N255*'fnd base rates'!G$17)
+($O255*'fnd base rates'!G$18)
+($P255*VLOOKUP($S255+12,rate_basefnd,7)))
*$R255</f>
        <v>1293.8707999999999</v>
      </c>
      <c r="Z255" s="68">
        <f>(($D255*'fnd base rates'!H$7)
+($E255*'fnd base rates'!H$8)
+($F255*'fnd base rates'!H$9)
+($G255*'fnd base rates'!H$10)
+($H255*'fnd base rates'!H$11)
+($I255*'fnd base rates'!H$12)
+($J255*'fnd base rates'!H$13)
+($K255*'fnd base rates'!H$14)
+($M255*'fnd base rates'!H$16)
+($N255*'fnd base rates'!H$17)
+($O255*'fnd base rates'!H$18)
+($P255*VLOOKUP($S255+12,rate_basefnd,8)))</f>
        <v>1577.2179999999998</v>
      </c>
      <c r="AA255" s="68">
        <f>(($D255*'fnd base rates'!I$7)
+($E255*'fnd base rates'!I$8)
+($F255*'fnd base rates'!I$9)
+($G255*'fnd base rates'!I$10)
+($H255*'fnd base rates'!I$11)
+($I255*'fnd base rates'!I$12)
+($J255*'fnd base rates'!I$13)
+($K255*'fnd base rates'!I$14)
+($M255*'fnd base rates'!I$16)
+($N255*'fnd base rates'!I$17)
+($O255*'fnd base rates'!I$18)
+($P255*VLOOKUP($S255+12,rate_basefnd,9)))
*$R255</f>
        <v>1857.04</v>
      </c>
      <c r="AB255" s="68">
        <f>(($D255*'fnd base rates'!J$7)
+($E255*'fnd base rates'!J$8)
+($F255*'fnd base rates'!J$9)
+($G255*'fnd base rates'!J$10)
+($H255*'fnd base rates'!J$11)
+($I255*'fnd base rates'!J$12)
+($J255*'fnd base rates'!J$13)
+($K255*'fnd base rates'!J$14)
+($M255*'fnd base rates'!J$16)
+($N255*'fnd base rates'!J$17)
+($O255*'fnd base rates'!J$18)
+($P255*VLOOKUP($S255+12,rate_basefnd,10)))
*$R255</f>
        <v>4157</v>
      </c>
      <c r="AC255" s="68">
        <f>(($D255*'fnd base rates'!K$7)
+($E255*'fnd base rates'!K$8)
+($F255*'fnd base rates'!K$9)
+($G255*'fnd base rates'!K$10)
+($H255*'fnd base rates'!K$11)
+($I255*'fnd base rates'!K$12)
+($J255*'fnd base rates'!K$13)
+($K255*'fnd base rates'!K$14)
+($M255*'fnd base rates'!K$16)
+($N255*'fnd base rates'!K$17)
+($O255*'fnd base rates'!K$18)
+($P255*VLOOKUP($S255+12,rate_basefnd,11)))
*$R255</f>
        <v>2991.5120000000002</v>
      </c>
      <c r="AD255" s="68">
        <f>(($D255*'fnd base rates'!L$7)
+($E255*'fnd base rates'!L$8)
+($F255*'fnd base rates'!L$9)
+($G255*'fnd base rates'!L$10)
+($H255*'fnd base rates'!L$11)
+($I255*'fnd base rates'!L$12)
+($J255*'fnd base rates'!L$13)
+($K255*'fnd base rates'!L$14)
+($M255*'fnd base rates'!L$16)
+($N255*'fnd base rates'!L$17)
+($O255*'fnd base rates'!L$18)
+($P255*VLOOKUP($S255+12,rate_basefnd,12)))</f>
        <v>8916.3375999999989</v>
      </c>
      <c r="AE255" s="68">
        <f>(($D255*'fnd base rates'!M$7)
+($E255*'fnd base rates'!M$8)
+($F255*'fnd base rates'!M$9)
+($G255*'fnd base rates'!M$10)
+($H255*'fnd base rates'!M$11)
+($I255*'fnd base rates'!M$12)
+($J255*'fnd base rates'!M$13)
+($K255*'fnd base rates'!M$14)
+($M255*'fnd base rates'!M$16)
+($N255*'fnd base rates'!M$17)
+($O255*'fnd base rates'!M$18)
+($P255*VLOOKUP($S255+12,rate_basefnd,13)))</f>
        <v>0</v>
      </c>
      <c r="AF255" s="3">
        <f t="shared" si="43"/>
        <v>58330.108000000007</v>
      </c>
      <c r="AH255" s="205">
        <f t="shared" si="44"/>
        <v>440149160</v>
      </c>
      <c r="AI255" s="3" t="str">
        <f t="shared" si="48"/>
        <v>440</v>
      </c>
      <c r="AJ255" s="1" t="str">
        <f t="shared" si="49"/>
        <v>149</v>
      </c>
      <c r="AK255" s="1" t="str">
        <f t="shared" si="50"/>
        <v>160</v>
      </c>
      <c r="AL255" s="3">
        <f t="shared" si="45"/>
        <v>1</v>
      </c>
      <c r="AM255" s="3">
        <f t="shared" si="55"/>
        <v>3</v>
      </c>
      <c r="AN255" s="3">
        <f t="shared" si="51"/>
        <v>58330.108000000007</v>
      </c>
      <c r="AO255" s="3">
        <f t="shared" si="52"/>
        <v>19443</v>
      </c>
      <c r="AP255" s="3">
        <f t="shared" si="46"/>
        <v>-2328</v>
      </c>
      <c r="AQ255" s="3">
        <v>21771</v>
      </c>
      <c r="AS255" s="68"/>
      <c r="AT255" s="68"/>
      <c r="AX255" s="4">
        <f t="shared" si="53"/>
        <v>0</v>
      </c>
      <c r="AZ255" s="4">
        <f t="shared" si="54"/>
        <v>0</v>
      </c>
      <c r="BB255" s="4"/>
    </row>
    <row r="256" spans="1:54" s="3" customFormat="1">
      <c r="A256" s="205" t="str">
        <f t="shared" si="47"/>
        <v>440</v>
      </c>
      <c r="B256" s="1">
        <v>440149181</v>
      </c>
      <c r="C256" s="7" t="s">
        <v>53</v>
      </c>
      <c r="D256" s="8">
        <f>'fnd enro'!D256</f>
        <v>0</v>
      </c>
      <c r="E256" s="8">
        <f>'fnd enro'!E256</f>
        <v>0</v>
      </c>
      <c r="F256" s="8">
        <f>'fnd enro'!F256</f>
        <v>6</v>
      </c>
      <c r="G256" s="8">
        <f>'fnd enro'!G256</f>
        <v>16</v>
      </c>
      <c r="H256" s="8">
        <f>'fnd enro'!H256</f>
        <v>9</v>
      </c>
      <c r="I256" s="8">
        <f>'fnd enro'!I256</f>
        <v>0</v>
      </c>
      <c r="J256" s="8">
        <f>'fnd enro'!J256</f>
        <v>0</v>
      </c>
      <c r="K256" s="9">
        <f>'fnd enro'!K256</f>
        <v>1.24</v>
      </c>
      <c r="L256" s="8">
        <f>'fnd enro'!L256</f>
        <v>0</v>
      </c>
      <c r="M256" s="8">
        <f>'fnd enro'!M256</f>
        <v>4</v>
      </c>
      <c r="N256" s="8">
        <f>'fnd enro'!N256</f>
        <v>0</v>
      </c>
      <c r="O256" s="8">
        <f>'fnd enro'!O256</f>
        <v>0</v>
      </c>
      <c r="P256" s="8">
        <f>'fnd enro'!P256</f>
        <v>15</v>
      </c>
      <c r="Q256" s="8">
        <f>'fnd enro'!R256</f>
        <v>31</v>
      </c>
      <c r="R256" s="9">
        <f t="shared" si="42"/>
        <v>1</v>
      </c>
      <c r="S256" s="8">
        <f>VALUE('fnd enro'!Q256)</f>
        <v>10</v>
      </c>
      <c r="T256" s="1"/>
      <c r="U256" s="68">
        <f>(($D256*'fnd base rates'!C$7)
+($E256*'fnd base rates'!C$8)
+($F256*'fnd base rates'!C$9)
+($G256*'fnd base rates'!C$10)
+($H256*'fnd base rates'!C$11)
+($I256*'fnd base rates'!C$12)
+($J256*'fnd base rates'!C$13)
+($K256*'fnd base rates'!C$14)
+($M256*'fnd base rates'!C$16)
+($N256*'fnd base rates'!C$17)
+($O256*'fnd base rates'!C$18)
+($P256*VLOOKUP($S256+12,rate_basefnd,3)))
*$R256</f>
        <v>20789.747199999998</v>
      </c>
      <c r="V256" s="68">
        <f>(($D256*'fnd base rates'!D$7)
+($E256*'fnd base rates'!D$8)
+($F256*'fnd base rates'!D$9)
+($G256*'fnd base rates'!D$10)
+($H256*'fnd base rates'!D$11)
+($I256*'fnd base rates'!D$12)
+($J256*'fnd base rates'!D$13)
+($K256*'fnd base rates'!D$14)
+($M256*'fnd base rates'!D$16)
+($N256*'fnd base rates'!D$17)
+($O256*'fnd base rates'!D$18)
+($P256*VLOOKUP($S256+12,rate_basefnd,4)))
*$R256</f>
        <v>35296.119999999995</v>
      </c>
      <c r="W256" s="68">
        <f>(($D256*'fnd base rates'!E$7)
+($E256*'fnd base rates'!E$8)
+($F256*'fnd base rates'!E$9)
+($G256*'fnd base rates'!E$10)
+($H256*'fnd base rates'!E$11)
+($I256*'fnd base rates'!E$12)
+($J256*'fnd base rates'!E$13)
+($K256*'fnd base rates'!E$14)
+($M256*'fnd base rates'!E$16)
+($N256*'fnd base rates'!E$17)
+($O256*'fnd base rates'!E$18)
+($P256*VLOOKUP($S256+12,rate_basefnd,5)))
*$R256</f>
        <v>215090.68479999999</v>
      </c>
      <c r="X256" s="68">
        <f>(($D256*'fnd base rates'!F$7)
+($E256*'fnd base rates'!F$8)
+($F256*'fnd base rates'!F$9)
+($G256*'fnd base rates'!F$10)
+($H256*'fnd base rates'!F$11)
+($I256*'fnd base rates'!F$12)
+($J256*'fnd base rates'!F$13)
+($K256*'fnd base rates'!F$14)
+($M256*'fnd base rates'!F$16)
+($N256*'fnd base rates'!F$17)
+($O256*'fnd base rates'!F$18)
+($P256*VLOOKUP($S256+12,rate_basefnd,6)))
*$R256</f>
        <v>41659.716800000002</v>
      </c>
      <c r="Y256" s="68">
        <f>(($D256*'fnd base rates'!G$7)
+($E256*'fnd base rates'!G$8)
+($F256*'fnd base rates'!G$9)
+($G256*'fnd base rates'!G$10)
+($H256*'fnd base rates'!G$11)
+($I256*'fnd base rates'!G$12)
+($J256*'fnd base rates'!G$13)
+($K256*'fnd base rates'!G$14)
+($M256*'fnd base rates'!G$16)
+($N256*'fnd base rates'!G$17)
+($O256*'fnd base rates'!G$18)
+($P256*VLOOKUP($S256+12,rate_basefnd,7)))
*$R256</f>
        <v>9627.8024000000005</v>
      </c>
      <c r="Z256" s="68">
        <f>(($D256*'fnd base rates'!H$7)
+($E256*'fnd base rates'!H$8)
+($F256*'fnd base rates'!H$9)
+($G256*'fnd base rates'!H$10)
+($H256*'fnd base rates'!H$11)
+($I256*'fnd base rates'!H$12)
+($J256*'fnd base rates'!H$13)
+($K256*'fnd base rates'!H$14)
+($M256*'fnd base rates'!H$16)
+($N256*'fnd base rates'!H$17)
+($O256*'fnd base rates'!H$18)
+($P256*VLOOKUP($S256+12,rate_basefnd,8)))</f>
        <v>19214.013999999999</v>
      </c>
      <c r="AA256" s="68">
        <f>(($D256*'fnd base rates'!I$7)
+($E256*'fnd base rates'!I$8)
+($F256*'fnd base rates'!I$9)
+($G256*'fnd base rates'!I$10)
+($H256*'fnd base rates'!I$11)
+($I256*'fnd base rates'!I$12)
+($J256*'fnd base rates'!I$13)
+($K256*'fnd base rates'!I$14)
+($M256*'fnd base rates'!I$16)
+($N256*'fnd base rates'!I$17)
+($O256*'fnd base rates'!I$18)
+($P256*VLOOKUP($S256+12,rate_basefnd,9)))
*$R256</f>
        <v>17627.690000000002</v>
      </c>
      <c r="AB256" s="68">
        <f>(($D256*'fnd base rates'!J$7)
+($E256*'fnd base rates'!J$8)
+($F256*'fnd base rates'!J$9)
+($G256*'fnd base rates'!J$10)
+($H256*'fnd base rates'!J$11)
+($I256*'fnd base rates'!J$12)
+($J256*'fnd base rates'!J$13)
+($K256*'fnd base rates'!J$14)
+($M256*'fnd base rates'!J$16)
+($N256*'fnd base rates'!J$17)
+($O256*'fnd base rates'!J$18)
+($P256*VLOOKUP($S256+12,rate_basefnd,10)))
*$R256</f>
        <v>22707.440000000002</v>
      </c>
      <c r="AC256" s="68">
        <f>(($D256*'fnd base rates'!K$7)
+($E256*'fnd base rates'!K$8)
+($F256*'fnd base rates'!K$9)
+($G256*'fnd base rates'!K$10)
+($H256*'fnd base rates'!K$11)
+($I256*'fnd base rates'!K$12)
+($J256*'fnd base rates'!K$13)
+($K256*'fnd base rates'!K$14)
+($M256*'fnd base rates'!K$16)
+($N256*'fnd base rates'!K$17)
+($O256*'fnd base rates'!K$18)
+($P256*VLOOKUP($S256+12,rate_basefnd,11)))
*$R256</f>
        <v>40257.275999999998</v>
      </c>
      <c r="AD256" s="68">
        <f>(($D256*'fnd base rates'!L$7)
+($E256*'fnd base rates'!L$8)
+($F256*'fnd base rates'!L$9)
+($G256*'fnd base rates'!L$10)
+($H256*'fnd base rates'!L$11)
+($I256*'fnd base rates'!L$12)
+($J256*'fnd base rates'!L$13)
+($K256*'fnd base rates'!L$14)
+($M256*'fnd base rates'!L$16)
+($N256*'fnd base rates'!L$17)
+($O256*'fnd base rates'!L$18)
+($P256*VLOOKUP($S256+12,rate_basefnd,12)))</f>
        <v>88076.762799999997</v>
      </c>
      <c r="AE256" s="68">
        <f>(($D256*'fnd base rates'!M$7)
+($E256*'fnd base rates'!M$8)
+($F256*'fnd base rates'!M$9)
+($G256*'fnd base rates'!M$10)
+($H256*'fnd base rates'!M$11)
+($I256*'fnd base rates'!M$12)
+($J256*'fnd base rates'!M$13)
+($K256*'fnd base rates'!M$14)
+($M256*'fnd base rates'!M$16)
+($N256*'fnd base rates'!M$17)
+($O256*'fnd base rates'!M$18)
+($P256*VLOOKUP($S256+12,rate_basefnd,13)))</f>
        <v>0</v>
      </c>
      <c r="AF256" s="3">
        <f t="shared" si="43"/>
        <v>510347.25399999996</v>
      </c>
      <c r="AH256" s="205">
        <f t="shared" si="44"/>
        <v>440149181</v>
      </c>
      <c r="AI256" s="3" t="str">
        <f t="shared" si="48"/>
        <v>440</v>
      </c>
      <c r="AJ256" s="1" t="str">
        <f t="shared" si="49"/>
        <v>149</v>
      </c>
      <c r="AK256" s="1" t="str">
        <f t="shared" si="50"/>
        <v>181</v>
      </c>
      <c r="AL256" s="3">
        <f t="shared" si="45"/>
        <v>1</v>
      </c>
      <c r="AM256" s="3">
        <f t="shared" si="55"/>
        <v>31</v>
      </c>
      <c r="AN256" s="3">
        <f t="shared" si="51"/>
        <v>510347.25399999996</v>
      </c>
      <c r="AO256" s="3">
        <f t="shared" si="52"/>
        <v>16463</v>
      </c>
      <c r="AP256" s="3">
        <f t="shared" si="46"/>
        <v>-4821</v>
      </c>
      <c r="AQ256" s="3">
        <v>21284</v>
      </c>
      <c r="AS256" s="68"/>
      <c r="AT256" s="68"/>
      <c r="AX256" s="4">
        <f t="shared" si="53"/>
        <v>0</v>
      </c>
      <c r="AZ256" s="4">
        <f t="shared" si="54"/>
        <v>0</v>
      </c>
      <c r="BB256" s="4"/>
    </row>
    <row r="257" spans="1:54" s="3" customFormat="1">
      <c r="A257" s="205" t="str">
        <f t="shared" si="47"/>
        <v>440</v>
      </c>
      <c r="B257" s="1">
        <v>440149211</v>
      </c>
      <c r="C257" s="7" t="s">
        <v>53</v>
      </c>
      <c r="D257" s="8">
        <f>'fnd enro'!D257</f>
        <v>0</v>
      </c>
      <c r="E257" s="8">
        <f>'fnd enro'!E257</f>
        <v>0</v>
      </c>
      <c r="F257" s="8">
        <f>'fnd enro'!F257</f>
        <v>0</v>
      </c>
      <c r="G257" s="8">
        <f>'fnd enro'!G257</f>
        <v>1</v>
      </c>
      <c r="H257" s="8">
        <f>'fnd enro'!H257</f>
        <v>0</v>
      </c>
      <c r="I257" s="8">
        <f>'fnd enro'!I257</f>
        <v>0</v>
      </c>
      <c r="J257" s="8">
        <f>'fnd enro'!J257</f>
        <v>0</v>
      </c>
      <c r="K257" s="9">
        <f>'fnd enro'!K257</f>
        <v>0.04</v>
      </c>
      <c r="L257" s="8">
        <f>'fnd enro'!L257</f>
        <v>0</v>
      </c>
      <c r="M257" s="8">
        <f>'fnd enro'!M257</f>
        <v>0</v>
      </c>
      <c r="N257" s="8">
        <f>'fnd enro'!N257</f>
        <v>0</v>
      </c>
      <c r="O257" s="8">
        <f>'fnd enro'!O257</f>
        <v>0</v>
      </c>
      <c r="P257" s="8">
        <f>'fnd enro'!P257</f>
        <v>0</v>
      </c>
      <c r="Q257" s="8">
        <f>'fnd enro'!R257</f>
        <v>1</v>
      </c>
      <c r="R257" s="9">
        <f t="shared" si="42"/>
        <v>1</v>
      </c>
      <c r="S257" s="8">
        <f>VALUE('fnd enro'!Q257)</f>
        <v>5</v>
      </c>
      <c r="T257" s="1"/>
      <c r="U257" s="68">
        <f>(($D257*'fnd base rates'!C$7)
+($E257*'fnd base rates'!C$8)
+($F257*'fnd base rates'!C$9)
+($G257*'fnd base rates'!C$10)
+($H257*'fnd base rates'!C$11)
+($I257*'fnd base rates'!C$12)
+($J257*'fnd base rates'!C$13)
+($K257*'fnd base rates'!C$14)
+($M257*'fnd base rates'!C$16)
+($N257*'fnd base rates'!C$17)
+($O257*'fnd base rates'!C$18)
+($P257*VLOOKUP($S257+12,rate_basefnd,3)))
*$R257</f>
        <v>599.66120000000001</v>
      </c>
      <c r="V257" s="68">
        <f>(($D257*'fnd base rates'!D$7)
+($E257*'fnd base rates'!D$8)
+($F257*'fnd base rates'!D$9)
+($G257*'fnd base rates'!D$10)
+($H257*'fnd base rates'!D$11)
+($I257*'fnd base rates'!D$12)
+($J257*'fnd base rates'!D$13)
+($K257*'fnd base rates'!D$14)
+($M257*'fnd base rates'!D$16)
+($N257*'fnd base rates'!D$17)
+($O257*'fnd base rates'!D$18)
+($P257*VLOOKUP($S257+12,rate_basefnd,4)))
*$R257</f>
        <v>848.74</v>
      </c>
      <c r="W257" s="68">
        <f>(($D257*'fnd base rates'!E$7)
+($E257*'fnd base rates'!E$8)
+($F257*'fnd base rates'!E$9)
+($G257*'fnd base rates'!E$10)
+($H257*'fnd base rates'!E$11)
+($I257*'fnd base rates'!E$12)
+($J257*'fnd base rates'!E$13)
+($K257*'fnd base rates'!E$14)
+($M257*'fnd base rates'!E$16)
+($N257*'fnd base rates'!E$17)
+($O257*'fnd base rates'!E$18)
+($P257*VLOOKUP($S257+12,rate_basefnd,5)))
*$R257</f>
        <v>4319.7107999999998</v>
      </c>
      <c r="X257" s="68">
        <f>(($D257*'fnd base rates'!F$7)
+($E257*'fnd base rates'!F$8)
+($F257*'fnd base rates'!F$9)
+($G257*'fnd base rates'!F$10)
+($H257*'fnd base rates'!F$11)
+($I257*'fnd base rates'!F$12)
+($J257*'fnd base rates'!F$13)
+($K257*'fnd base rates'!F$14)
+($M257*'fnd base rates'!F$16)
+($N257*'fnd base rates'!F$17)
+($O257*'fnd base rates'!F$18)
+($P257*VLOOKUP($S257+12,rate_basefnd,6)))
*$R257</f>
        <v>1397.8327999999999</v>
      </c>
      <c r="Y257" s="68">
        <f>(($D257*'fnd base rates'!G$7)
+($E257*'fnd base rates'!G$8)
+($F257*'fnd base rates'!G$9)
+($G257*'fnd base rates'!G$10)
+($H257*'fnd base rates'!G$11)
+($I257*'fnd base rates'!G$12)
+($J257*'fnd base rates'!G$13)
+($K257*'fnd base rates'!G$14)
+($M257*'fnd base rates'!G$16)
+($N257*'fnd base rates'!G$17)
+($O257*'fnd base rates'!G$18)
+($P257*VLOOKUP($S257+12,rate_basefnd,7)))
*$R257</f>
        <v>174.6704</v>
      </c>
      <c r="Z257" s="68">
        <f>(($D257*'fnd base rates'!H$7)
+($E257*'fnd base rates'!H$8)
+($F257*'fnd base rates'!H$9)
+($G257*'fnd base rates'!H$10)
+($H257*'fnd base rates'!H$11)
+($I257*'fnd base rates'!H$12)
+($J257*'fnd base rates'!H$13)
+($K257*'fnd base rates'!H$14)
+($M257*'fnd base rates'!H$16)
+($N257*'fnd base rates'!H$17)
+($O257*'fnd base rates'!H$18)
+($P257*VLOOKUP($S257+12,rate_basefnd,8)))</f>
        <v>581.30399999999997</v>
      </c>
      <c r="AA257" s="68">
        <f>(($D257*'fnd base rates'!I$7)
+($E257*'fnd base rates'!I$8)
+($F257*'fnd base rates'!I$9)
+($G257*'fnd base rates'!I$10)
+($H257*'fnd base rates'!I$11)
+($I257*'fnd base rates'!I$12)
+($J257*'fnd base rates'!I$13)
+($K257*'fnd base rates'!I$14)
+($M257*'fnd base rates'!I$16)
+($N257*'fnd base rates'!I$17)
+($O257*'fnd base rates'!I$18)
+($P257*VLOOKUP($S257+12,rate_basefnd,9)))
*$R257</f>
        <v>453.16</v>
      </c>
      <c r="AB257" s="68">
        <f>(($D257*'fnd base rates'!J$7)
+($E257*'fnd base rates'!J$8)
+($F257*'fnd base rates'!J$9)
+($G257*'fnd base rates'!J$10)
+($H257*'fnd base rates'!J$11)
+($I257*'fnd base rates'!J$12)
+($J257*'fnd base rates'!J$13)
+($K257*'fnd base rates'!J$14)
+($M257*'fnd base rates'!J$16)
+($N257*'fnd base rates'!J$17)
+($O257*'fnd base rates'!J$18)
+($P257*VLOOKUP($S257+12,rate_basefnd,10)))
*$R257</f>
        <v>168.97</v>
      </c>
      <c r="AC257" s="68">
        <f>(($D257*'fnd base rates'!K$7)
+($E257*'fnd base rates'!K$8)
+($F257*'fnd base rates'!K$9)
+($G257*'fnd base rates'!K$10)
+($H257*'fnd base rates'!K$11)
+($I257*'fnd base rates'!K$12)
+($J257*'fnd base rates'!K$13)
+($K257*'fnd base rates'!K$14)
+($M257*'fnd base rates'!K$16)
+($N257*'fnd base rates'!K$17)
+($O257*'fnd base rates'!K$18)
+($P257*VLOOKUP($S257+12,rate_basefnd,11)))
*$R257</f>
        <v>1225.586</v>
      </c>
      <c r="AD257" s="68">
        <f>(($D257*'fnd base rates'!L$7)
+($E257*'fnd base rates'!L$8)
+($F257*'fnd base rates'!L$9)
+($G257*'fnd base rates'!L$10)
+($H257*'fnd base rates'!L$11)
+($I257*'fnd base rates'!L$12)
+($J257*'fnd base rates'!L$13)
+($K257*'fnd base rates'!L$14)
+($M257*'fnd base rates'!L$16)
+($N257*'fnd base rates'!L$17)
+($O257*'fnd base rates'!L$18)
+($P257*VLOOKUP($S257+12,rate_basefnd,12)))</f>
        <v>2262.2887999999998</v>
      </c>
      <c r="AE257" s="68">
        <f>(($D257*'fnd base rates'!M$7)
+($E257*'fnd base rates'!M$8)
+($F257*'fnd base rates'!M$9)
+($G257*'fnd base rates'!M$10)
+($H257*'fnd base rates'!M$11)
+($I257*'fnd base rates'!M$12)
+($J257*'fnd base rates'!M$13)
+($K257*'fnd base rates'!M$14)
+($M257*'fnd base rates'!M$16)
+($N257*'fnd base rates'!M$17)
+($O257*'fnd base rates'!M$18)
+($P257*VLOOKUP($S257+12,rate_basefnd,13)))</f>
        <v>0</v>
      </c>
      <c r="AF257" s="3">
        <f t="shared" si="43"/>
        <v>12031.923999999999</v>
      </c>
      <c r="AH257" s="205">
        <f t="shared" si="44"/>
        <v>440149211</v>
      </c>
      <c r="AI257" s="3" t="str">
        <f t="shared" si="48"/>
        <v>440</v>
      </c>
      <c r="AJ257" s="1" t="str">
        <f t="shared" si="49"/>
        <v>149</v>
      </c>
      <c r="AK257" s="1" t="str">
        <f t="shared" si="50"/>
        <v>211</v>
      </c>
      <c r="AL257" s="3">
        <f t="shared" si="45"/>
        <v>1</v>
      </c>
      <c r="AM257" s="3">
        <f t="shared" si="55"/>
        <v>1</v>
      </c>
      <c r="AN257" s="3">
        <f t="shared" si="51"/>
        <v>12031.923999999999</v>
      </c>
      <c r="AO257" s="3">
        <f t="shared" si="52"/>
        <v>12032</v>
      </c>
      <c r="AP257" s="3">
        <f t="shared" si="46"/>
        <v>-9396</v>
      </c>
      <c r="AQ257" s="3">
        <v>21428</v>
      </c>
      <c r="AS257" s="68"/>
      <c r="AT257" s="68"/>
      <c r="AX257" s="4">
        <f t="shared" si="53"/>
        <v>0</v>
      </c>
      <c r="AZ257" s="4">
        <f t="shared" si="54"/>
        <v>0</v>
      </c>
      <c r="BB257" s="4"/>
    </row>
    <row r="258" spans="1:54" s="3" customFormat="1">
      <c r="A258" s="205" t="str">
        <f t="shared" si="47"/>
        <v>440</v>
      </c>
      <c r="B258" s="1">
        <v>440149745</v>
      </c>
      <c r="C258" s="7" t="s">
        <v>53</v>
      </c>
      <c r="D258" s="8">
        <f>'fnd enro'!D258</f>
        <v>0</v>
      </c>
      <c r="E258" s="8">
        <f>'fnd enro'!E258</f>
        <v>0</v>
      </c>
      <c r="F258" s="8">
        <f>'fnd enro'!F258</f>
        <v>0</v>
      </c>
      <c r="G258" s="8">
        <f>'fnd enro'!G258</f>
        <v>0</v>
      </c>
      <c r="H258" s="8">
        <f>'fnd enro'!H258</f>
        <v>1</v>
      </c>
      <c r="I258" s="8">
        <f>'fnd enro'!I258</f>
        <v>0</v>
      </c>
      <c r="J258" s="8">
        <f>'fnd enro'!J258</f>
        <v>0</v>
      </c>
      <c r="K258" s="9">
        <f>'fnd enro'!K258</f>
        <v>0.04</v>
      </c>
      <c r="L258" s="8">
        <f>'fnd enro'!L258</f>
        <v>0</v>
      </c>
      <c r="M258" s="8">
        <f>'fnd enro'!M258</f>
        <v>0</v>
      </c>
      <c r="N258" s="8">
        <f>'fnd enro'!N258</f>
        <v>0</v>
      </c>
      <c r="O258" s="8">
        <f>'fnd enro'!O258</f>
        <v>0</v>
      </c>
      <c r="P258" s="8">
        <f>'fnd enro'!P258</f>
        <v>0</v>
      </c>
      <c r="Q258" s="8">
        <f>'fnd enro'!R258</f>
        <v>1</v>
      </c>
      <c r="R258" s="9">
        <f t="shared" si="42"/>
        <v>1</v>
      </c>
      <c r="S258" s="8">
        <f>VALUE('fnd enro'!Q258)</f>
        <v>3</v>
      </c>
      <c r="T258" s="1"/>
      <c r="U258" s="68">
        <f>(($D258*'fnd base rates'!C$7)
+($E258*'fnd base rates'!C$8)
+($F258*'fnd base rates'!C$9)
+($G258*'fnd base rates'!C$10)
+($H258*'fnd base rates'!C$11)
+($I258*'fnd base rates'!C$12)
+($J258*'fnd base rates'!C$13)
+($K258*'fnd base rates'!C$14)
+($M258*'fnd base rates'!C$16)
+($N258*'fnd base rates'!C$17)
+($O258*'fnd base rates'!C$18)
+($P258*VLOOKUP($S258+12,rate_basefnd,3)))
*$R258</f>
        <v>599.66120000000001</v>
      </c>
      <c r="V258" s="68">
        <f>(($D258*'fnd base rates'!D$7)
+($E258*'fnd base rates'!D$8)
+($F258*'fnd base rates'!D$9)
+($G258*'fnd base rates'!D$10)
+($H258*'fnd base rates'!D$11)
+($I258*'fnd base rates'!D$12)
+($J258*'fnd base rates'!D$13)
+($K258*'fnd base rates'!D$14)
+($M258*'fnd base rates'!D$16)
+($N258*'fnd base rates'!D$17)
+($O258*'fnd base rates'!D$18)
+($P258*VLOOKUP($S258+12,rate_basefnd,4)))
*$R258</f>
        <v>848.74</v>
      </c>
      <c r="W258" s="68">
        <f>(($D258*'fnd base rates'!E$7)
+($E258*'fnd base rates'!E$8)
+($F258*'fnd base rates'!E$9)
+($G258*'fnd base rates'!E$10)
+($H258*'fnd base rates'!E$11)
+($I258*'fnd base rates'!E$12)
+($J258*'fnd base rates'!E$13)
+($K258*'fnd base rates'!E$14)
+($M258*'fnd base rates'!E$16)
+($N258*'fnd base rates'!E$17)
+($O258*'fnd base rates'!E$18)
+($P258*VLOOKUP($S258+12,rate_basefnd,5)))
*$R258</f>
        <v>3852.7308000000003</v>
      </c>
      <c r="X258" s="68">
        <f>(($D258*'fnd base rates'!F$7)
+($E258*'fnd base rates'!F$8)
+($F258*'fnd base rates'!F$9)
+($G258*'fnd base rates'!F$10)
+($H258*'fnd base rates'!F$11)
+($I258*'fnd base rates'!F$12)
+($J258*'fnd base rates'!F$13)
+($K258*'fnd base rates'!F$14)
+($M258*'fnd base rates'!F$16)
+($N258*'fnd base rates'!F$17)
+($O258*'fnd base rates'!F$18)
+($P258*VLOOKUP($S258+12,rate_basefnd,6)))
*$R258</f>
        <v>1118.2128</v>
      </c>
      <c r="Y258" s="68">
        <f>(($D258*'fnd base rates'!G$7)
+($E258*'fnd base rates'!G$8)
+($F258*'fnd base rates'!G$9)
+($G258*'fnd base rates'!G$10)
+($H258*'fnd base rates'!G$11)
+($I258*'fnd base rates'!G$12)
+($J258*'fnd base rates'!G$13)
+($K258*'fnd base rates'!G$14)
+($M258*'fnd base rates'!G$16)
+($N258*'fnd base rates'!G$17)
+($O258*'fnd base rates'!G$18)
+($P258*VLOOKUP($S258+12,rate_basefnd,7)))
*$R258</f>
        <v>187.59039999999999</v>
      </c>
      <c r="Z258" s="68">
        <f>(($D258*'fnd base rates'!H$7)
+($E258*'fnd base rates'!H$8)
+($F258*'fnd base rates'!H$9)
+($G258*'fnd base rates'!H$10)
+($H258*'fnd base rates'!H$11)
+($I258*'fnd base rates'!H$12)
+($J258*'fnd base rates'!H$13)
+($K258*'fnd base rates'!H$14)
+($M258*'fnd base rates'!H$16)
+($N258*'fnd base rates'!H$17)
+($O258*'fnd base rates'!H$18)
+($P258*VLOOKUP($S258+12,rate_basefnd,8)))</f>
        <v>581.30399999999997</v>
      </c>
      <c r="AA258" s="68">
        <f>(($D258*'fnd base rates'!I$7)
+($E258*'fnd base rates'!I$8)
+($F258*'fnd base rates'!I$9)
+($G258*'fnd base rates'!I$10)
+($H258*'fnd base rates'!I$11)
+($I258*'fnd base rates'!I$12)
+($J258*'fnd base rates'!I$13)
+($K258*'fnd base rates'!I$14)
+($M258*'fnd base rates'!I$16)
+($N258*'fnd base rates'!I$17)
+($O258*'fnd base rates'!I$18)
+($P258*VLOOKUP($S258+12,rate_basefnd,9)))
*$R258</f>
        <v>453.16</v>
      </c>
      <c r="AB258" s="68">
        <f>(($D258*'fnd base rates'!J$7)
+($E258*'fnd base rates'!J$8)
+($F258*'fnd base rates'!J$9)
+($G258*'fnd base rates'!J$10)
+($H258*'fnd base rates'!J$11)
+($I258*'fnd base rates'!J$12)
+($J258*'fnd base rates'!J$13)
+($K258*'fnd base rates'!J$14)
+($M258*'fnd base rates'!J$16)
+($N258*'fnd base rates'!J$17)
+($O258*'fnd base rates'!J$18)
+($P258*VLOOKUP($S258+12,rate_basefnd,10)))
*$R258</f>
        <v>276.02</v>
      </c>
      <c r="AC258" s="68">
        <f>(($D258*'fnd base rates'!K$7)
+($E258*'fnd base rates'!K$8)
+($F258*'fnd base rates'!K$9)
+($G258*'fnd base rates'!K$10)
+($H258*'fnd base rates'!K$11)
+($I258*'fnd base rates'!K$12)
+($J258*'fnd base rates'!K$13)
+($K258*'fnd base rates'!K$14)
+($M258*'fnd base rates'!K$16)
+($N258*'fnd base rates'!K$17)
+($O258*'fnd base rates'!K$18)
+($P258*VLOOKUP($S258+12,rate_basefnd,11)))
*$R258</f>
        <v>1316.4959999999999</v>
      </c>
      <c r="AD258" s="68">
        <f>(($D258*'fnd base rates'!L$7)
+($E258*'fnd base rates'!L$8)
+($F258*'fnd base rates'!L$9)
+($G258*'fnd base rates'!L$10)
+($H258*'fnd base rates'!L$11)
+($I258*'fnd base rates'!L$12)
+($J258*'fnd base rates'!L$13)
+($K258*'fnd base rates'!L$14)
+($M258*'fnd base rates'!L$16)
+($N258*'fnd base rates'!L$17)
+($O258*'fnd base rates'!L$18)
+($P258*VLOOKUP($S258+12,rate_basefnd,12)))</f>
        <v>2428.6587999999997</v>
      </c>
      <c r="AE258" s="68">
        <f>(($D258*'fnd base rates'!M$7)
+($E258*'fnd base rates'!M$8)
+($F258*'fnd base rates'!M$9)
+($G258*'fnd base rates'!M$10)
+($H258*'fnd base rates'!M$11)
+($I258*'fnd base rates'!M$12)
+($J258*'fnd base rates'!M$13)
+($K258*'fnd base rates'!M$14)
+($M258*'fnd base rates'!M$16)
+($N258*'fnd base rates'!M$17)
+($O258*'fnd base rates'!M$18)
+($P258*VLOOKUP($S258+12,rate_basefnd,13)))</f>
        <v>0</v>
      </c>
      <c r="AF258" s="3">
        <f t="shared" si="43"/>
        <v>11662.573999999999</v>
      </c>
      <c r="AH258" s="205">
        <f t="shared" si="44"/>
        <v>440149745</v>
      </c>
      <c r="AI258" s="3" t="str">
        <f t="shared" si="48"/>
        <v>440</v>
      </c>
      <c r="AJ258" s="1" t="str">
        <f t="shared" si="49"/>
        <v>149</v>
      </c>
      <c r="AK258" s="1" t="str">
        <f t="shared" si="50"/>
        <v>745</v>
      </c>
      <c r="AL258" s="3">
        <f t="shared" si="45"/>
        <v>1</v>
      </c>
      <c r="AM258" s="3">
        <f t="shared" si="55"/>
        <v>1</v>
      </c>
      <c r="AN258" s="3">
        <f t="shared" si="51"/>
        <v>11662.573999999999</v>
      </c>
      <c r="AO258" s="3">
        <f t="shared" si="52"/>
        <v>11663</v>
      </c>
      <c r="AP258" s="3">
        <f t="shared" si="46"/>
        <v>-1771</v>
      </c>
      <c r="AQ258" s="3">
        <v>13434</v>
      </c>
      <c r="AS258" s="68"/>
      <c r="AT258" s="68"/>
      <c r="AX258" s="4">
        <f t="shared" si="53"/>
        <v>0</v>
      </c>
      <c r="AZ258" s="4">
        <f t="shared" si="54"/>
        <v>0</v>
      </c>
      <c r="BB258" s="4"/>
    </row>
    <row r="259" spans="1:54" s="3" customFormat="1">
      <c r="A259" s="205" t="str">
        <f t="shared" si="47"/>
        <v>441</v>
      </c>
      <c r="B259" s="1">
        <v>441281061</v>
      </c>
      <c r="C259" s="7" t="s">
        <v>56</v>
      </c>
      <c r="D259" s="8">
        <f>'fnd enro'!D259</f>
        <v>0</v>
      </c>
      <c r="E259" s="8">
        <f>'fnd enro'!E259</f>
        <v>0</v>
      </c>
      <c r="F259" s="8">
        <f>'fnd enro'!F259</f>
        <v>2</v>
      </c>
      <c r="G259" s="8">
        <f>'fnd enro'!G259</f>
        <v>0</v>
      </c>
      <c r="H259" s="8">
        <f>'fnd enro'!H259</f>
        <v>1</v>
      </c>
      <c r="I259" s="8">
        <f>'fnd enro'!I259</f>
        <v>0</v>
      </c>
      <c r="J259" s="8">
        <f>'fnd enro'!J259</f>
        <v>0</v>
      </c>
      <c r="K259" s="9">
        <f>'fnd enro'!K259</f>
        <v>0.12</v>
      </c>
      <c r="L259" s="8">
        <f>'fnd enro'!L259</f>
        <v>0</v>
      </c>
      <c r="M259" s="8">
        <f>'fnd enro'!M259</f>
        <v>0</v>
      </c>
      <c r="N259" s="8">
        <f>'fnd enro'!N259</f>
        <v>0</v>
      </c>
      <c r="O259" s="8">
        <f>'fnd enro'!O259</f>
        <v>0</v>
      </c>
      <c r="P259" s="8">
        <f>'fnd enro'!P259</f>
        <v>3</v>
      </c>
      <c r="Q259" s="8">
        <f>'fnd enro'!R259</f>
        <v>3</v>
      </c>
      <c r="R259" s="9">
        <f t="shared" si="42"/>
        <v>1</v>
      </c>
      <c r="S259" s="8">
        <f>VALUE('fnd enro'!Q259)</f>
        <v>10</v>
      </c>
      <c r="T259" s="1"/>
      <c r="U259" s="68">
        <f>(($D259*'fnd base rates'!C$7)
+($E259*'fnd base rates'!C$8)
+($F259*'fnd base rates'!C$9)
+($G259*'fnd base rates'!C$10)
+($H259*'fnd base rates'!C$11)
+($I259*'fnd base rates'!C$12)
+($J259*'fnd base rates'!C$13)
+($K259*'fnd base rates'!C$14)
+($M259*'fnd base rates'!C$16)
+($N259*'fnd base rates'!C$17)
+($O259*'fnd base rates'!C$18)
+($P259*VLOOKUP($S259+12,rate_basefnd,3)))
*$R259</f>
        <v>2142.6336000000001</v>
      </c>
      <c r="V259" s="68">
        <f>(($D259*'fnd base rates'!D$7)
+($E259*'fnd base rates'!D$8)
+($F259*'fnd base rates'!D$9)
+($G259*'fnd base rates'!D$10)
+($H259*'fnd base rates'!D$11)
+($I259*'fnd base rates'!D$12)
+($J259*'fnd base rates'!D$13)
+($K259*'fnd base rates'!D$14)
+($M259*'fnd base rates'!D$16)
+($N259*'fnd base rates'!D$17)
+($O259*'fnd base rates'!D$18)
+($P259*VLOOKUP($S259+12,rate_basefnd,4)))
*$R259</f>
        <v>4174.5600000000004</v>
      </c>
      <c r="W259" s="68">
        <f>(($D259*'fnd base rates'!E$7)
+($E259*'fnd base rates'!E$8)
+($F259*'fnd base rates'!E$9)
+($G259*'fnd base rates'!E$10)
+($H259*'fnd base rates'!E$11)
+($I259*'fnd base rates'!E$12)
+($J259*'fnd base rates'!E$13)
+($K259*'fnd base rates'!E$14)
+($M259*'fnd base rates'!E$16)
+($N259*'fnd base rates'!E$17)
+($O259*'fnd base rates'!E$18)
+($P259*VLOOKUP($S259+12,rate_basefnd,5)))
*$R259</f>
        <v>28387.862400000002</v>
      </c>
      <c r="X259" s="68">
        <f>(($D259*'fnd base rates'!F$7)
+($E259*'fnd base rates'!F$8)
+($F259*'fnd base rates'!F$9)
+($G259*'fnd base rates'!F$10)
+($H259*'fnd base rates'!F$11)
+($I259*'fnd base rates'!F$12)
+($J259*'fnd base rates'!F$13)
+($K259*'fnd base rates'!F$14)
+($M259*'fnd base rates'!F$16)
+($N259*'fnd base rates'!F$17)
+($O259*'fnd base rates'!F$18)
+($P259*VLOOKUP($S259+12,rate_basefnd,6)))
*$R259</f>
        <v>3913.8784000000001</v>
      </c>
      <c r="Y259" s="68">
        <f>(($D259*'fnd base rates'!G$7)
+($E259*'fnd base rates'!G$8)
+($F259*'fnd base rates'!G$9)
+($G259*'fnd base rates'!G$10)
+($H259*'fnd base rates'!G$11)
+($I259*'fnd base rates'!G$12)
+($J259*'fnd base rates'!G$13)
+($K259*'fnd base rates'!G$14)
+($M259*'fnd base rates'!G$16)
+($N259*'fnd base rates'!G$17)
+($O259*'fnd base rates'!G$18)
+($P259*VLOOKUP($S259+12,rate_basefnd,7)))
*$R259</f>
        <v>1308.0712000000001</v>
      </c>
      <c r="Z259" s="68">
        <f>(($D259*'fnd base rates'!H$7)
+($E259*'fnd base rates'!H$8)
+($F259*'fnd base rates'!H$9)
+($G259*'fnd base rates'!H$10)
+($H259*'fnd base rates'!H$11)
+($I259*'fnd base rates'!H$12)
+($J259*'fnd base rates'!H$13)
+($K259*'fnd base rates'!H$14)
+($M259*'fnd base rates'!H$16)
+($N259*'fnd base rates'!H$17)
+($O259*'fnd base rates'!H$18)
+($P259*VLOOKUP($S259+12,rate_basefnd,8)))</f>
        <v>1862.1419999999998</v>
      </c>
      <c r="AA259" s="68">
        <f>(($D259*'fnd base rates'!I$7)
+($E259*'fnd base rates'!I$8)
+($F259*'fnd base rates'!I$9)
+($G259*'fnd base rates'!I$10)
+($H259*'fnd base rates'!I$11)
+($I259*'fnd base rates'!I$12)
+($J259*'fnd base rates'!I$13)
+($K259*'fnd base rates'!I$14)
+($M259*'fnd base rates'!I$16)
+($N259*'fnd base rates'!I$17)
+($O259*'fnd base rates'!I$18)
+($P259*VLOOKUP($S259+12,rate_basefnd,9)))
*$R259</f>
        <v>2003.13</v>
      </c>
      <c r="AB259" s="68">
        <f>(($D259*'fnd base rates'!J$7)
+($E259*'fnd base rates'!J$8)
+($F259*'fnd base rates'!J$9)
+($G259*'fnd base rates'!J$10)
+($H259*'fnd base rates'!J$11)
+($I259*'fnd base rates'!J$12)
+($J259*'fnd base rates'!J$13)
+($K259*'fnd base rates'!J$14)
+($M259*'fnd base rates'!J$16)
+($N259*'fnd base rates'!J$17)
+($O259*'fnd base rates'!J$18)
+($P259*VLOOKUP($S259+12,rate_basefnd,10)))
*$R259</f>
        <v>3846.0000000000005</v>
      </c>
      <c r="AC259" s="68">
        <f>(($D259*'fnd base rates'!K$7)
+($E259*'fnd base rates'!K$8)
+($F259*'fnd base rates'!K$9)
+($G259*'fnd base rates'!K$10)
+($H259*'fnd base rates'!K$11)
+($I259*'fnd base rates'!K$12)
+($J259*'fnd base rates'!K$13)
+($K259*'fnd base rates'!K$14)
+($M259*'fnd base rates'!K$16)
+($N259*'fnd base rates'!K$17)
+($O259*'fnd base rates'!K$18)
+($P259*VLOOKUP($S259+12,rate_basefnd,11)))
*$R259</f>
        <v>3767.6680000000001</v>
      </c>
      <c r="AD259" s="68">
        <f>(($D259*'fnd base rates'!L$7)
+($E259*'fnd base rates'!L$8)
+($F259*'fnd base rates'!L$9)
+($G259*'fnd base rates'!L$10)
+($H259*'fnd base rates'!L$11)
+($I259*'fnd base rates'!L$12)
+($J259*'fnd base rates'!L$13)
+($K259*'fnd base rates'!L$14)
+($M259*'fnd base rates'!L$16)
+($N259*'fnd base rates'!L$17)
+($O259*'fnd base rates'!L$18)
+($P259*VLOOKUP($S259+12,rate_basefnd,12)))</f>
        <v>9935.4763999999996</v>
      </c>
      <c r="AE259" s="68">
        <f>(($D259*'fnd base rates'!M$7)
+($E259*'fnd base rates'!M$8)
+($F259*'fnd base rates'!M$9)
+($G259*'fnd base rates'!M$10)
+($H259*'fnd base rates'!M$11)
+($I259*'fnd base rates'!M$12)
+($J259*'fnd base rates'!M$13)
+($K259*'fnd base rates'!M$14)
+($M259*'fnd base rates'!M$16)
+($N259*'fnd base rates'!M$17)
+($O259*'fnd base rates'!M$18)
+($P259*VLOOKUP($S259+12,rate_basefnd,13)))</f>
        <v>0</v>
      </c>
      <c r="AF259" s="3">
        <f t="shared" si="43"/>
        <v>61341.421999999999</v>
      </c>
      <c r="AH259" s="205">
        <f t="shared" si="44"/>
        <v>441281061</v>
      </c>
      <c r="AI259" s="3" t="str">
        <f t="shared" si="48"/>
        <v>441</v>
      </c>
      <c r="AJ259" s="1" t="str">
        <f t="shared" si="49"/>
        <v>281</v>
      </c>
      <c r="AK259" s="1" t="str">
        <f t="shared" si="50"/>
        <v>061</v>
      </c>
      <c r="AL259" s="3">
        <f t="shared" si="45"/>
        <v>1</v>
      </c>
      <c r="AM259" s="3">
        <f t="shared" si="55"/>
        <v>3</v>
      </c>
      <c r="AN259" s="3">
        <f t="shared" si="51"/>
        <v>61341.421999999999</v>
      </c>
      <c r="AO259" s="3">
        <f t="shared" si="52"/>
        <v>20447</v>
      </c>
      <c r="AP259" s="3">
        <f t="shared" si="46"/>
        <v>7013</v>
      </c>
      <c r="AQ259" s="3">
        <v>13434</v>
      </c>
      <c r="AS259" s="68"/>
      <c r="AT259" s="68"/>
      <c r="AX259" s="4">
        <f t="shared" si="53"/>
        <v>0</v>
      </c>
      <c r="AZ259" s="4">
        <f t="shared" si="54"/>
        <v>0</v>
      </c>
      <c r="BB259" s="4"/>
    </row>
    <row r="260" spans="1:54" s="3" customFormat="1">
      <c r="A260" s="205" t="str">
        <f t="shared" si="47"/>
        <v>441</v>
      </c>
      <c r="B260" s="1">
        <v>441281087</v>
      </c>
      <c r="C260" s="7" t="s">
        <v>56</v>
      </c>
      <c r="D260" s="8">
        <f>'fnd enro'!D260</f>
        <v>0</v>
      </c>
      <c r="E260" s="8">
        <f>'fnd enro'!E260</f>
        <v>0</v>
      </c>
      <c r="F260" s="8">
        <f>'fnd enro'!F260</f>
        <v>0</v>
      </c>
      <c r="G260" s="8">
        <f>'fnd enro'!G260</f>
        <v>1</v>
      </c>
      <c r="H260" s="8">
        <f>'fnd enro'!H260</f>
        <v>1</v>
      </c>
      <c r="I260" s="8">
        <f>'fnd enro'!I260</f>
        <v>2</v>
      </c>
      <c r="J260" s="8">
        <f>'fnd enro'!J260</f>
        <v>0</v>
      </c>
      <c r="K260" s="9">
        <f>'fnd enro'!K260</f>
        <v>0.16</v>
      </c>
      <c r="L260" s="8">
        <f>'fnd enro'!L260</f>
        <v>0</v>
      </c>
      <c r="M260" s="8">
        <f>'fnd enro'!M260</f>
        <v>0</v>
      </c>
      <c r="N260" s="8">
        <f>'fnd enro'!N260</f>
        <v>0</v>
      </c>
      <c r="O260" s="8">
        <f>'fnd enro'!O260</f>
        <v>0</v>
      </c>
      <c r="P260" s="8">
        <f>'fnd enro'!P260</f>
        <v>1</v>
      </c>
      <c r="Q260" s="8">
        <f>'fnd enro'!R260</f>
        <v>4</v>
      </c>
      <c r="R260" s="9">
        <f t="shared" si="42"/>
        <v>1</v>
      </c>
      <c r="S260" s="8">
        <f>VALUE('fnd enro'!Q260)</f>
        <v>5</v>
      </c>
      <c r="T260" s="1"/>
      <c r="U260" s="68">
        <f>(($D260*'fnd base rates'!C$7)
+($E260*'fnd base rates'!C$8)
+($F260*'fnd base rates'!C$9)
+($G260*'fnd base rates'!C$10)
+($H260*'fnd base rates'!C$11)
+($I260*'fnd base rates'!C$12)
+($J260*'fnd base rates'!C$13)
+($K260*'fnd base rates'!C$14)
+($M260*'fnd base rates'!C$16)
+($N260*'fnd base rates'!C$17)
+($O260*'fnd base rates'!C$18)
+($P260*VLOOKUP($S260+12,rate_basefnd,3)))
*$R260</f>
        <v>2470.2348000000002</v>
      </c>
      <c r="V260" s="68">
        <f>(($D260*'fnd base rates'!D$7)
+($E260*'fnd base rates'!D$8)
+($F260*'fnd base rates'!D$9)
+($G260*'fnd base rates'!D$10)
+($H260*'fnd base rates'!D$11)
+($I260*'fnd base rates'!D$12)
+($J260*'fnd base rates'!D$13)
+($K260*'fnd base rates'!D$14)
+($M260*'fnd base rates'!D$16)
+($N260*'fnd base rates'!D$17)
+($O260*'fnd base rates'!D$18)
+($P260*VLOOKUP($S260+12,rate_basefnd,4)))
*$R260</f>
        <v>3734.19</v>
      </c>
      <c r="W260" s="68">
        <f>(($D260*'fnd base rates'!E$7)
+($E260*'fnd base rates'!E$8)
+($F260*'fnd base rates'!E$9)
+($G260*'fnd base rates'!E$10)
+($H260*'fnd base rates'!E$11)
+($I260*'fnd base rates'!E$12)
+($J260*'fnd base rates'!E$13)
+($K260*'fnd base rates'!E$14)
+($M260*'fnd base rates'!E$16)
+($N260*'fnd base rates'!E$17)
+($O260*'fnd base rates'!E$18)
+($P260*VLOOKUP($S260+12,rate_basefnd,5)))
*$R260</f>
        <v>22412.643199999999</v>
      </c>
      <c r="X260" s="68">
        <f>(($D260*'fnd base rates'!F$7)
+($E260*'fnd base rates'!F$8)
+($F260*'fnd base rates'!F$9)
+($G260*'fnd base rates'!F$10)
+($H260*'fnd base rates'!F$11)
+($I260*'fnd base rates'!F$12)
+($J260*'fnd base rates'!F$13)
+($K260*'fnd base rates'!F$14)
+($M260*'fnd base rates'!F$16)
+($N260*'fnd base rates'!F$17)
+($O260*'fnd base rates'!F$18)
+($P260*VLOOKUP($S260+12,rate_basefnd,6)))
*$R260</f>
        <v>4511.7511999999997</v>
      </c>
      <c r="Y260" s="68">
        <f>(($D260*'fnd base rates'!G$7)
+($E260*'fnd base rates'!G$8)
+($F260*'fnd base rates'!G$9)
+($G260*'fnd base rates'!G$10)
+($H260*'fnd base rates'!G$11)
+($I260*'fnd base rates'!G$12)
+($J260*'fnd base rates'!G$13)
+($K260*'fnd base rates'!G$14)
+($M260*'fnd base rates'!G$16)
+($N260*'fnd base rates'!G$17)
+($O260*'fnd base rates'!G$18)
+($P260*VLOOKUP($S260+12,rate_basefnd,7)))
*$R260</f>
        <v>887.99159999999995</v>
      </c>
      <c r="Z260" s="68">
        <f>(($D260*'fnd base rates'!H$7)
+($E260*'fnd base rates'!H$8)
+($F260*'fnd base rates'!H$9)
+($G260*'fnd base rates'!H$10)
+($H260*'fnd base rates'!H$11)
+($I260*'fnd base rates'!H$12)
+($J260*'fnd base rates'!H$13)
+($K260*'fnd base rates'!H$14)
+($M260*'fnd base rates'!H$16)
+($N260*'fnd base rates'!H$17)
+($O260*'fnd base rates'!H$18)
+($P260*VLOOKUP($S260+12,rate_basefnd,8)))</f>
        <v>3025.7660000000001</v>
      </c>
      <c r="AA260" s="68">
        <f>(($D260*'fnd base rates'!I$7)
+($E260*'fnd base rates'!I$8)
+($F260*'fnd base rates'!I$9)
+($G260*'fnd base rates'!I$10)
+($H260*'fnd base rates'!I$11)
+($I260*'fnd base rates'!I$12)
+($J260*'fnd base rates'!I$13)
+($K260*'fnd base rates'!I$14)
+($M260*'fnd base rates'!I$16)
+($N260*'fnd base rates'!I$17)
+($O260*'fnd base rates'!I$18)
+($P260*VLOOKUP($S260+12,rate_basefnd,9)))
*$R260</f>
        <v>1985.46</v>
      </c>
      <c r="AB260" s="68">
        <f>(($D260*'fnd base rates'!J$7)
+($E260*'fnd base rates'!J$8)
+($F260*'fnd base rates'!J$9)
+($G260*'fnd base rates'!J$10)
+($H260*'fnd base rates'!J$11)
+($I260*'fnd base rates'!J$12)
+($J260*'fnd base rates'!J$13)
+($K260*'fnd base rates'!J$14)
+($M260*'fnd base rates'!J$16)
+($N260*'fnd base rates'!J$17)
+($O260*'fnd base rates'!J$18)
+($P260*VLOOKUP($S260+12,rate_basefnd,10)))
*$R260</f>
        <v>2414.77</v>
      </c>
      <c r="AC260" s="68">
        <f>(($D260*'fnd base rates'!K$7)
+($E260*'fnd base rates'!K$8)
+($F260*'fnd base rates'!K$9)
+($G260*'fnd base rates'!K$10)
+($H260*'fnd base rates'!K$11)
+($I260*'fnd base rates'!K$12)
+($J260*'fnd base rates'!K$13)
+($K260*'fnd base rates'!K$14)
+($M260*'fnd base rates'!K$16)
+($N260*'fnd base rates'!K$17)
+($O260*'fnd base rates'!K$18)
+($P260*VLOOKUP($S260+12,rate_basefnd,11)))
*$R260</f>
        <v>5103.8540000000003</v>
      </c>
      <c r="AD260" s="68">
        <f>(($D260*'fnd base rates'!L$7)
+($E260*'fnd base rates'!L$8)
+($F260*'fnd base rates'!L$9)
+($G260*'fnd base rates'!L$10)
+($H260*'fnd base rates'!L$11)
+($I260*'fnd base rates'!L$12)
+($J260*'fnd base rates'!L$13)
+($K260*'fnd base rates'!L$14)
+($M260*'fnd base rates'!L$16)
+($N260*'fnd base rates'!L$17)
+($O260*'fnd base rates'!L$18)
+($P260*VLOOKUP($S260+12,rate_basefnd,12)))</f>
        <v>9644.7151999999987</v>
      </c>
      <c r="AE260" s="68">
        <f>(($D260*'fnd base rates'!M$7)
+($E260*'fnd base rates'!M$8)
+($F260*'fnd base rates'!M$9)
+($G260*'fnd base rates'!M$10)
+($H260*'fnd base rates'!M$11)
+($I260*'fnd base rates'!M$12)
+($J260*'fnd base rates'!M$13)
+($K260*'fnd base rates'!M$14)
+($M260*'fnd base rates'!M$16)
+($N260*'fnd base rates'!M$17)
+($O260*'fnd base rates'!M$18)
+($P260*VLOOKUP($S260+12,rate_basefnd,13)))</f>
        <v>0</v>
      </c>
      <c r="AF260" s="3">
        <f t="shared" si="43"/>
        <v>56191.375999999997</v>
      </c>
      <c r="AH260" s="205">
        <f t="shared" si="44"/>
        <v>441281087</v>
      </c>
      <c r="AI260" s="3" t="str">
        <f t="shared" si="48"/>
        <v>441</v>
      </c>
      <c r="AJ260" s="1" t="str">
        <f t="shared" si="49"/>
        <v>281</v>
      </c>
      <c r="AK260" s="1" t="str">
        <f t="shared" si="50"/>
        <v>087</v>
      </c>
      <c r="AL260" s="3">
        <f t="shared" si="45"/>
        <v>1</v>
      </c>
      <c r="AM260" s="3">
        <f t="shared" si="55"/>
        <v>4</v>
      </c>
      <c r="AN260" s="3">
        <f t="shared" si="51"/>
        <v>56191.375999999997</v>
      </c>
      <c r="AO260" s="3">
        <f t="shared" si="52"/>
        <v>14048</v>
      </c>
      <c r="AP260" s="3">
        <f t="shared" si="46"/>
        <v>-7831</v>
      </c>
      <c r="AQ260" s="3">
        <v>21879</v>
      </c>
      <c r="AS260" s="68"/>
      <c r="AT260" s="68"/>
      <c r="AX260" s="4">
        <f t="shared" si="53"/>
        <v>0</v>
      </c>
      <c r="AZ260" s="4">
        <f t="shared" si="54"/>
        <v>0</v>
      </c>
      <c r="BB260" s="4"/>
    </row>
    <row r="261" spans="1:54" s="3" customFormat="1">
      <c r="A261" s="205" t="str">
        <f t="shared" si="47"/>
        <v>441</v>
      </c>
      <c r="B261" s="1">
        <v>441281137</v>
      </c>
      <c r="C261" s="7" t="s">
        <v>56</v>
      </c>
      <c r="D261" s="8">
        <f>'fnd enro'!D261</f>
        <v>0</v>
      </c>
      <c r="E261" s="8">
        <f>'fnd enro'!E261</f>
        <v>0</v>
      </c>
      <c r="F261" s="8">
        <f>'fnd enro'!F261</f>
        <v>1</v>
      </c>
      <c r="G261" s="8">
        <f>'fnd enro'!G261</f>
        <v>0</v>
      </c>
      <c r="H261" s="8">
        <f>'fnd enro'!H261</f>
        <v>0</v>
      </c>
      <c r="I261" s="8">
        <f>'fnd enro'!I261</f>
        <v>2</v>
      </c>
      <c r="J261" s="8">
        <f>'fnd enro'!J261</f>
        <v>0</v>
      </c>
      <c r="K261" s="9">
        <f>'fnd enro'!K261</f>
        <v>0.12</v>
      </c>
      <c r="L261" s="8">
        <f>'fnd enro'!L261</f>
        <v>0</v>
      </c>
      <c r="M261" s="8">
        <f>'fnd enro'!M261</f>
        <v>1</v>
      </c>
      <c r="N261" s="8">
        <f>'fnd enro'!N261</f>
        <v>0</v>
      </c>
      <c r="O261" s="8">
        <f>'fnd enro'!O261</f>
        <v>1</v>
      </c>
      <c r="P261" s="8">
        <f>'fnd enro'!P261</f>
        <v>3</v>
      </c>
      <c r="Q261" s="8">
        <f>'fnd enro'!R261</f>
        <v>3</v>
      </c>
      <c r="R261" s="9">
        <f t="shared" si="42"/>
        <v>1</v>
      </c>
      <c r="S261" s="8">
        <f>VALUE('fnd enro'!Q261)</f>
        <v>12</v>
      </c>
      <c r="T261" s="1"/>
      <c r="U261" s="68">
        <f>(($D261*'fnd base rates'!C$7)
+($E261*'fnd base rates'!C$8)
+($F261*'fnd base rates'!C$9)
+($G261*'fnd base rates'!C$10)
+($H261*'fnd base rates'!C$11)
+($I261*'fnd base rates'!C$12)
+($J261*'fnd base rates'!C$13)
+($K261*'fnd base rates'!C$14)
+($M261*'fnd base rates'!C$16)
+($N261*'fnd base rates'!C$17)
+($O261*'fnd base rates'!C$18)
+($P261*VLOOKUP($S261+12,rate_basefnd,3)))
*$R261</f>
        <v>2504.1536000000001</v>
      </c>
      <c r="V261" s="68">
        <f>(($D261*'fnd base rates'!D$7)
+($E261*'fnd base rates'!D$8)
+($F261*'fnd base rates'!D$9)
+($G261*'fnd base rates'!D$10)
+($H261*'fnd base rates'!D$11)
+($I261*'fnd base rates'!D$12)
+($J261*'fnd base rates'!D$13)
+($K261*'fnd base rates'!D$14)
+($M261*'fnd base rates'!D$16)
+($N261*'fnd base rates'!D$17)
+($O261*'fnd base rates'!D$18)
+($P261*VLOOKUP($S261+12,rate_basefnd,4)))
*$R261</f>
        <v>5063.8900000000003</v>
      </c>
      <c r="W261" s="68">
        <f>(($D261*'fnd base rates'!E$7)
+($E261*'fnd base rates'!E$8)
+($F261*'fnd base rates'!E$9)
+($G261*'fnd base rates'!E$10)
+($H261*'fnd base rates'!E$11)
+($I261*'fnd base rates'!E$12)
+($J261*'fnd base rates'!E$13)
+($K261*'fnd base rates'!E$14)
+($M261*'fnd base rates'!E$16)
+($N261*'fnd base rates'!E$17)
+($O261*'fnd base rates'!E$18)
+($P261*VLOOKUP($S261+12,rate_basefnd,5)))
*$R261</f>
        <v>38493.602400000003</v>
      </c>
      <c r="X261" s="68">
        <f>(($D261*'fnd base rates'!F$7)
+($E261*'fnd base rates'!F$8)
+($F261*'fnd base rates'!F$9)
+($G261*'fnd base rates'!F$10)
+($H261*'fnd base rates'!F$11)
+($I261*'fnd base rates'!F$12)
+($J261*'fnd base rates'!F$13)
+($K261*'fnd base rates'!F$14)
+($M261*'fnd base rates'!F$16)
+($N261*'fnd base rates'!F$17)
+($O261*'fnd base rates'!F$18)
+($P261*VLOOKUP($S261+12,rate_basefnd,6)))
*$R261</f>
        <v>3875.7983999999997</v>
      </c>
      <c r="Y261" s="68">
        <f>(($D261*'fnd base rates'!G$7)
+($E261*'fnd base rates'!G$8)
+($F261*'fnd base rates'!G$9)
+($G261*'fnd base rates'!G$10)
+($H261*'fnd base rates'!G$11)
+($I261*'fnd base rates'!G$12)
+($J261*'fnd base rates'!G$13)
+($K261*'fnd base rates'!G$14)
+($M261*'fnd base rates'!G$16)
+($N261*'fnd base rates'!G$17)
+($O261*'fnd base rates'!G$18)
+($P261*VLOOKUP($S261+12,rate_basefnd,7)))
*$R261</f>
        <v>1641.4412</v>
      </c>
      <c r="Z261" s="68">
        <f>(($D261*'fnd base rates'!H$7)
+($E261*'fnd base rates'!H$8)
+($F261*'fnd base rates'!H$9)
+($G261*'fnd base rates'!H$10)
+($H261*'fnd base rates'!H$11)
+($I261*'fnd base rates'!H$12)
+($J261*'fnd base rates'!H$13)
+($K261*'fnd base rates'!H$14)
+($M261*'fnd base rates'!H$16)
+($N261*'fnd base rates'!H$17)
+($O261*'fnd base rates'!H$18)
+($P261*VLOOKUP($S261+12,rate_basefnd,8)))</f>
        <v>2912.0520000000006</v>
      </c>
      <c r="AA261" s="68">
        <f>(($D261*'fnd base rates'!I$7)
+($E261*'fnd base rates'!I$8)
+($F261*'fnd base rates'!I$9)
+($G261*'fnd base rates'!I$10)
+($H261*'fnd base rates'!I$11)
+($I261*'fnd base rates'!I$12)
+($J261*'fnd base rates'!I$13)
+($K261*'fnd base rates'!I$14)
+($M261*'fnd base rates'!I$16)
+($N261*'fnd base rates'!I$17)
+($O261*'fnd base rates'!I$18)
+($P261*VLOOKUP($S261+12,rate_basefnd,9)))
*$R261</f>
        <v>2409.44</v>
      </c>
      <c r="AB261" s="68">
        <f>(($D261*'fnd base rates'!J$7)
+($E261*'fnd base rates'!J$8)
+($F261*'fnd base rates'!J$9)
+($G261*'fnd base rates'!J$10)
+($H261*'fnd base rates'!J$11)
+($I261*'fnd base rates'!J$12)
+($J261*'fnd base rates'!J$13)
+($K261*'fnd base rates'!J$14)
+($M261*'fnd base rates'!J$16)
+($N261*'fnd base rates'!J$17)
+($O261*'fnd base rates'!J$18)
+($P261*VLOOKUP($S261+12,rate_basefnd,10)))
*$R261</f>
        <v>5635.3499999999995</v>
      </c>
      <c r="AC261" s="68">
        <f>(($D261*'fnd base rates'!K$7)
+($E261*'fnd base rates'!K$8)
+($F261*'fnd base rates'!K$9)
+($G261*'fnd base rates'!K$10)
+($H261*'fnd base rates'!K$11)
+($I261*'fnd base rates'!K$12)
+($J261*'fnd base rates'!K$13)
+($K261*'fnd base rates'!K$14)
+($M261*'fnd base rates'!K$16)
+($N261*'fnd base rates'!K$17)
+($O261*'fnd base rates'!K$18)
+($P261*VLOOKUP($S261+12,rate_basefnd,11)))
*$R261</f>
        <v>4614.058</v>
      </c>
      <c r="AD261" s="68">
        <f>(($D261*'fnd base rates'!L$7)
+($E261*'fnd base rates'!L$8)
+($F261*'fnd base rates'!L$9)
+($G261*'fnd base rates'!L$10)
+($H261*'fnd base rates'!L$11)
+($I261*'fnd base rates'!L$12)
+($J261*'fnd base rates'!L$13)
+($K261*'fnd base rates'!L$14)
+($M261*'fnd base rates'!L$16)
+($N261*'fnd base rates'!L$17)
+($O261*'fnd base rates'!L$18)
+($P261*VLOOKUP($S261+12,rate_basefnd,12)))</f>
        <v>11201.436399999999</v>
      </c>
      <c r="AE261" s="68">
        <f>(($D261*'fnd base rates'!M$7)
+($E261*'fnd base rates'!M$8)
+($F261*'fnd base rates'!M$9)
+($G261*'fnd base rates'!M$10)
+($H261*'fnd base rates'!M$11)
+($I261*'fnd base rates'!M$12)
+($J261*'fnd base rates'!M$13)
+($K261*'fnd base rates'!M$14)
+($M261*'fnd base rates'!M$16)
+($N261*'fnd base rates'!M$17)
+($O261*'fnd base rates'!M$18)
+($P261*VLOOKUP($S261+12,rate_basefnd,13)))</f>
        <v>0</v>
      </c>
      <c r="AF261" s="3">
        <f t="shared" si="43"/>
        <v>78351.222000000009</v>
      </c>
      <c r="AH261" s="205">
        <f t="shared" si="44"/>
        <v>441281137</v>
      </c>
      <c r="AI261" s="3" t="str">
        <f t="shared" si="48"/>
        <v>441</v>
      </c>
      <c r="AJ261" s="1" t="str">
        <f t="shared" si="49"/>
        <v>281</v>
      </c>
      <c r="AK261" s="1" t="str">
        <f t="shared" si="50"/>
        <v>137</v>
      </c>
      <c r="AL261" s="3">
        <f t="shared" si="45"/>
        <v>1</v>
      </c>
      <c r="AM261" s="3">
        <f t="shared" si="55"/>
        <v>3</v>
      </c>
      <c r="AN261" s="3">
        <f t="shared" si="51"/>
        <v>78351.222000000009</v>
      </c>
      <c r="AO261" s="3">
        <f t="shared" si="52"/>
        <v>26117</v>
      </c>
      <c r="AP261" s="3">
        <f t="shared" si="46"/>
        <v>4965</v>
      </c>
      <c r="AQ261" s="3">
        <v>21152</v>
      </c>
      <c r="AS261" s="68"/>
      <c r="AT261" s="68"/>
      <c r="AX261" s="4">
        <f t="shared" si="53"/>
        <v>0</v>
      </c>
      <c r="AZ261" s="4">
        <f t="shared" si="54"/>
        <v>0</v>
      </c>
      <c r="BB261" s="4"/>
    </row>
    <row r="262" spans="1:54" s="3" customFormat="1">
      <c r="A262" s="205" t="str">
        <f t="shared" si="47"/>
        <v>441</v>
      </c>
      <c r="B262" s="1">
        <v>441281161</v>
      </c>
      <c r="C262" s="7" t="s">
        <v>56</v>
      </c>
      <c r="D262" s="8">
        <f>'fnd enro'!D262</f>
        <v>0</v>
      </c>
      <c r="E262" s="8">
        <f>'fnd enro'!E262</f>
        <v>0</v>
      </c>
      <c r="F262" s="8">
        <f>'fnd enro'!F262</f>
        <v>0</v>
      </c>
      <c r="G262" s="8">
        <f>'fnd enro'!G262</f>
        <v>2</v>
      </c>
      <c r="H262" s="8">
        <f>'fnd enro'!H262</f>
        <v>0</v>
      </c>
      <c r="I262" s="8">
        <f>'fnd enro'!I262</f>
        <v>3</v>
      </c>
      <c r="J262" s="8">
        <f>'fnd enro'!J262</f>
        <v>0</v>
      </c>
      <c r="K262" s="9">
        <f>'fnd enro'!K262</f>
        <v>0.2</v>
      </c>
      <c r="L262" s="8">
        <f>'fnd enro'!L262</f>
        <v>0</v>
      </c>
      <c r="M262" s="8">
        <f>'fnd enro'!M262</f>
        <v>0</v>
      </c>
      <c r="N262" s="8">
        <f>'fnd enro'!N262</f>
        <v>0</v>
      </c>
      <c r="O262" s="8">
        <f>'fnd enro'!O262</f>
        <v>0</v>
      </c>
      <c r="P262" s="8">
        <f>'fnd enro'!P262</f>
        <v>1</v>
      </c>
      <c r="Q262" s="8">
        <f>'fnd enro'!R262</f>
        <v>5</v>
      </c>
      <c r="R262" s="9">
        <f t="shared" si="42"/>
        <v>1</v>
      </c>
      <c r="S262" s="8">
        <f>VALUE('fnd enro'!Q262)</f>
        <v>7</v>
      </c>
      <c r="T262" s="1"/>
      <c r="U262" s="68">
        <f>(($D262*'fnd base rates'!C$7)
+($E262*'fnd base rates'!C$8)
+($F262*'fnd base rates'!C$9)
+($G262*'fnd base rates'!C$10)
+($H262*'fnd base rates'!C$11)
+($I262*'fnd base rates'!C$12)
+($J262*'fnd base rates'!C$13)
+($K262*'fnd base rates'!C$14)
+($M262*'fnd base rates'!C$16)
+($N262*'fnd base rates'!C$17)
+($O262*'fnd base rates'!C$18)
+($P262*VLOOKUP($S262+12,rate_basefnd,3)))
*$R262</f>
        <v>3087.0860000000002</v>
      </c>
      <c r="V262" s="68">
        <f>(($D262*'fnd base rates'!D$7)
+($E262*'fnd base rates'!D$8)
+($F262*'fnd base rates'!D$9)
+($G262*'fnd base rates'!D$10)
+($H262*'fnd base rates'!D$11)
+($I262*'fnd base rates'!D$12)
+($J262*'fnd base rates'!D$13)
+($K262*'fnd base rates'!D$14)
+($M262*'fnd base rates'!D$16)
+($N262*'fnd base rates'!D$17)
+($O262*'fnd base rates'!D$18)
+($P262*VLOOKUP($S262+12,rate_basefnd,4)))
*$R262</f>
        <v>4664.3400000000011</v>
      </c>
      <c r="W262" s="68">
        <f>(($D262*'fnd base rates'!E$7)
+($E262*'fnd base rates'!E$8)
+($F262*'fnd base rates'!E$9)
+($G262*'fnd base rates'!E$10)
+($H262*'fnd base rates'!E$11)
+($I262*'fnd base rates'!E$12)
+($J262*'fnd base rates'!E$13)
+($K262*'fnd base rates'!E$14)
+($M262*'fnd base rates'!E$16)
+($N262*'fnd base rates'!E$17)
+($O262*'fnd base rates'!E$18)
+($P262*VLOOKUP($S262+12,rate_basefnd,5)))
*$R262</f>
        <v>29138.713999999996</v>
      </c>
      <c r="X262" s="68">
        <f>(($D262*'fnd base rates'!F$7)
+($E262*'fnd base rates'!F$8)
+($F262*'fnd base rates'!F$9)
+($G262*'fnd base rates'!F$10)
+($H262*'fnd base rates'!F$11)
+($I262*'fnd base rates'!F$12)
+($J262*'fnd base rates'!F$13)
+($K262*'fnd base rates'!F$14)
+($M262*'fnd base rates'!F$16)
+($N262*'fnd base rates'!F$17)
+($O262*'fnd base rates'!F$18)
+($P262*VLOOKUP($S262+12,rate_basefnd,6)))
*$R262</f>
        <v>5789.2240000000002</v>
      </c>
      <c r="Y262" s="68">
        <f>(($D262*'fnd base rates'!G$7)
+($E262*'fnd base rates'!G$8)
+($F262*'fnd base rates'!G$9)
+($G262*'fnd base rates'!G$10)
+($H262*'fnd base rates'!G$11)
+($I262*'fnd base rates'!G$12)
+($J262*'fnd base rates'!G$13)
+($K262*'fnd base rates'!G$14)
+($M262*'fnd base rates'!G$16)
+($N262*'fnd base rates'!G$17)
+($O262*'fnd base rates'!G$18)
+($P262*VLOOKUP($S262+12,rate_basefnd,7)))
*$R262</f>
        <v>1096.152</v>
      </c>
      <c r="Z262" s="68">
        <f>(($D262*'fnd base rates'!H$7)
+($E262*'fnd base rates'!H$8)
+($F262*'fnd base rates'!H$9)
+($G262*'fnd base rates'!H$10)
+($H262*'fnd base rates'!H$11)
+($I262*'fnd base rates'!H$12)
+($J262*'fnd base rates'!H$13)
+($K262*'fnd base rates'!H$14)
+($M262*'fnd base rates'!H$16)
+($N262*'fnd base rates'!H$17)
+($O262*'fnd base rates'!H$18)
+($P262*VLOOKUP($S262+12,rate_basefnd,8)))</f>
        <v>3950.94</v>
      </c>
      <c r="AA262" s="68">
        <f>(($D262*'fnd base rates'!I$7)
+($E262*'fnd base rates'!I$8)
+($F262*'fnd base rates'!I$9)
+($G262*'fnd base rates'!I$10)
+($H262*'fnd base rates'!I$11)
+($I262*'fnd base rates'!I$12)
+($J262*'fnd base rates'!I$13)
+($K262*'fnd base rates'!I$14)
+($M262*'fnd base rates'!I$16)
+($N262*'fnd base rates'!I$17)
+($O262*'fnd base rates'!I$18)
+($P262*VLOOKUP($S262+12,rate_basefnd,9)))
*$R262</f>
        <v>2490.1600000000003</v>
      </c>
      <c r="AB262" s="68">
        <f>(($D262*'fnd base rates'!J$7)
+($E262*'fnd base rates'!J$8)
+($F262*'fnd base rates'!J$9)
+($G262*'fnd base rates'!J$10)
+($H262*'fnd base rates'!J$11)
+($I262*'fnd base rates'!J$12)
+($J262*'fnd base rates'!J$13)
+($K262*'fnd base rates'!J$14)
+($M262*'fnd base rates'!J$16)
+($N262*'fnd base rates'!J$17)
+($O262*'fnd base rates'!J$18)
+($P262*VLOOKUP($S262+12,rate_basefnd,10)))
*$R262</f>
        <v>3111.45</v>
      </c>
      <c r="AC262" s="68">
        <f>(($D262*'fnd base rates'!K$7)
+($E262*'fnd base rates'!K$8)
+($F262*'fnd base rates'!K$9)
+($G262*'fnd base rates'!K$10)
+($H262*'fnd base rates'!K$11)
+($I262*'fnd base rates'!K$12)
+($J262*'fnd base rates'!K$13)
+($K262*'fnd base rates'!K$14)
+($M262*'fnd base rates'!K$16)
+($N262*'fnd base rates'!K$17)
+($O262*'fnd base rates'!K$18)
+($P262*VLOOKUP($S262+12,rate_basefnd,11)))
*$R262</f>
        <v>6293.83</v>
      </c>
      <c r="AD262" s="68">
        <f>(($D262*'fnd base rates'!L$7)
+($E262*'fnd base rates'!L$8)
+($F262*'fnd base rates'!L$9)
+($G262*'fnd base rates'!L$10)
+($H262*'fnd base rates'!L$11)
+($I262*'fnd base rates'!L$12)
+($J262*'fnd base rates'!L$13)
+($K262*'fnd base rates'!L$14)
+($M262*'fnd base rates'!L$16)
+($N262*'fnd base rates'!L$17)
+($O262*'fnd base rates'!L$18)
+($P262*VLOOKUP($S262+12,rate_basefnd,12)))</f>
        <v>11793.683999999999</v>
      </c>
      <c r="AE262" s="68">
        <f>(($D262*'fnd base rates'!M$7)
+($E262*'fnd base rates'!M$8)
+($F262*'fnd base rates'!M$9)
+($G262*'fnd base rates'!M$10)
+($H262*'fnd base rates'!M$11)
+($I262*'fnd base rates'!M$12)
+($J262*'fnd base rates'!M$13)
+($K262*'fnd base rates'!M$14)
+($M262*'fnd base rates'!M$16)
+($N262*'fnd base rates'!M$17)
+($O262*'fnd base rates'!M$18)
+($P262*VLOOKUP($S262+12,rate_basefnd,13)))</f>
        <v>0</v>
      </c>
      <c r="AF262" s="3">
        <f t="shared" si="43"/>
        <v>71415.58</v>
      </c>
      <c r="AH262" s="205">
        <f t="shared" si="44"/>
        <v>441281161</v>
      </c>
      <c r="AI262" s="3" t="str">
        <f t="shared" si="48"/>
        <v>441</v>
      </c>
      <c r="AJ262" s="1" t="str">
        <f t="shared" si="49"/>
        <v>281</v>
      </c>
      <c r="AK262" s="1" t="str">
        <f t="shared" si="50"/>
        <v>161</v>
      </c>
      <c r="AL262" s="3">
        <f t="shared" si="45"/>
        <v>1</v>
      </c>
      <c r="AM262" s="3">
        <f t="shared" si="55"/>
        <v>5</v>
      </c>
      <c r="AN262" s="3">
        <f t="shared" si="51"/>
        <v>71415.58</v>
      </c>
      <c r="AO262" s="3">
        <f t="shared" si="52"/>
        <v>14283</v>
      </c>
      <c r="AP262" s="3">
        <f t="shared" si="46"/>
        <v>-5913</v>
      </c>
      <c r="AQ262" s="3">
        <v>20196</v>
      </c>
      <c r="AS262" s="68"/>
      <c r="AT262" s="68"/>
      <c r="AX262" s="4">
        <f t="shared" si="53"/>
        <v>0</v>
      </c>
      <c r="AZ262" s="4">
        <f t="shared" si="54"/>
        <v>0</v>
      </c>
      <c r="BB262" s="4"/>
    </row>
    <row r="263" spans="1:54" s="3" customFormat="1">
      <c r="A263" s="205" t="str">
        <f t="shared" si="47"/>
        <v>441</v>
      </c>
      <c r="B263" s="1">
        <v>441281191</v>
      </c>
      <c r="C263" s="7" t="s">
        <v>56</v>
      </c>
      <c r="D263" s="8">
        <f>'fnd enro'!D263</f>
        <v>0</v>
      </c>
      <c r="E263" s="8">
        <f>'fnd enro'!E263</f>
        <v>0</v>
      </c>
      <c r="F263" s="8">
        <f>'fnd enro'!F263</f>
        <v>0</v>
      </c>
      <c r="G263" s="8">
        <f>'fnd enro'!G263</f>
        <v>1</v>
      </c>
      <c r="H263" s="8">
        <f>'fnd enro'!H263</f>
        <v>0</v>
      </c>
      <c r="I263" s="8">
        <f>'fnd enro'!I263</f>
        <v>0</v>
      </c>
      <c r="J263" s="8">
        <f>'fnd enro'!J263</f>
        <v>0</v>
      </c>
      <c r="K263" s="9">
        <f>'fnd enro'!K263</f>
        <v>0.04</v>
      </c>
      <c r="L263" s="8">
        <f>'fnd enro'!L263</f>
        <v>0</v>
      </c>
      <c r="M263" s="8">
        <f>'fnd enro'!M263</f>
        <v>0</v>
      </c>
      <c r="N263" s="8">
        <f>'fnd enro'!N263</f>
        <v>0</v>
      </c>
      <c r="O263" s="8">
        <f>'fnd enro'!O263</f>
        <v>0</v>
      </c>
      <c r="P263" s="8">
        <f>'fnd enro'!P263</f>
        <v>1</v>
      </c>
      <c r="Q263" s="8">
        <f>'fnd enro'!R263</f>
        <v>1</v>
      </c>
      <c r="R263" s="9">
        <f t="shared" si="42"/>
        <v>1</v>
      </c>
      <c r="S263" s="8">
        <f>VALUE('fnd enro'!Q263)</f>
        <v>7</v>
      </c>
      <c r="T263" s="1"/>
      <c r="U263" s="68">
        <f>(($D263*'fnd base rates'!C$7)
+($E263*'fnd base rates'!C$8)
+($F263*'fnd base rates'!C$9)
+($G263*'fnd base rates'!C$10)
+($H263*'fnd base rates'!C$11)
+($I263*'fnd base rates'!C$12)
+($J263*'fnd base rates'!C$13)
+($K263*'fnd base rates'!C$14)
+($M263*'fnd base rates'!C$16)
+($N263*'fnd base rates'!C$17)
+($O263*'fnd base rates'!C$18)
+($P263*VLOOKUP($S263+12,rate_basefnd,3)))
*$R263</f>
        <v>688.44119999999998</v>
      </c>
      <c r="V263" s="68">
        <f>(($D263*'fnd base rates'!D$7)
+($E263*'fnd base rates'!D$8)
+($F263*'fnd base rates'!D$9)
+($G263*'fnd base rates'!D$10)
+($H263*'fnd base rates'!D$11)
+($I263*'fnd base rates'!D$12)
+($J263*'fnd base rates'!D$13)
+($K263*'fnd base rates'!D$14)
+($M263*'fnd base rates'!D$16)
+($N263*'fnd base rates'!D$17)
+($O263*'fnd base rates'!D$18)
+($P263*VLOOKUP($S263+12,rate_basefnd,4)))
*$R263</f>
        <v>1269.3800000000001</v>
      </c>
      <c r="W263" s="68">
        <f>(($D263*'fnd base rates'!E$7)
+($E263*'fnd base rates'!E$8)
+($F263*'fnd base rates'!E$9)
+($G263*'fnd base rates'!E$10)
+($H263*'fnd base rates'!E$11)
+($I263*'fnd base rates'!E$12)
+($J263*'fnd base rates'!E$13)
+($K263*'fnd base rates'!E$14)
+($M263*'fnd base rates'!E$16)
+($N263*'fnd base rates'!E$17)
+($O263*'fnd base rates'!E$18)
+($P263*VLOOKUP($S263+12,rate_basefnd,5)))
*$R263</f>
        <v>8426.0707999999995</v>
      </c>
      <c r="X263" s="68">
        <f>(($D263*'fnd base rates'!F$7)
+($E263*'fnd base rates'!F$8)
+($F263*'fnd base rates'!F$9)
+($G263*'fnd base rates'!F$10)
+($H263*'fnd base rates'!F$11)
+($I263*'fnd base rates'!F$12)
+($J263*'fnd base rates'!F$13)
+($K263*'fnd base rates'!F$14)
+($M263*'fnd base rates'!F$16)
+($N263*'fnd base rates'!F$17)
+($O263*'fnd base rates'!F$18)
+($P263*VLOOKUP($S263+12,rate_basefnd,6)))
*$R263</f>
        <v>1397.8327999999999</v>
      </c>
      <c r="Y263" s="68">
        <f>(($D263*'fnd base rates'!G$7)
+($E263*'fnd base rates'!G$8)
+($F263*'fnd base rates'!G$9)
+($G263*'fnd base rates'!G$10)
+($H263*'fnd base rates'!G$11)
+($I263*'fnd base rates'!G$12)
+($J263*'fnd base rates'!G$13)
+($K263*'fnd base rates'!G$14)
+($M263*'fnd base rates'!G$16)
+($N263*'fnd base rates'!G$17)
+($O263*'fnd base rates'!G$18)
+($P263*VLOOKUP($S263+12,rate_basefnd,7)))
*$R263</f>
        <v>373.8904</v>
      </c>
      <c r="Z263" s="68">
        <f>(($D263*'fnd base rates'!H$7)
+($E263*'fnd base rates'!H$8)
+($F263*'fnd base rates'!H$9)
+($G263*'fnd base rates'!H$10)
+($H263*'fnd base rates'!H$11)
+($I263*'fnd base rates'!H$12)
+($J263*'fnd base rates'!H$13)
+($K263*'fnd base rates'!H$14)
+($M263*'fnd base rates'!H$16)
+($N263*'fnd base rates'!H$17)
+($O263*'fnd base rates'!H$18)
+($P263*VLOOKUP($S263+12,rate_basefnd,8)))</f>
        <v>611.84399999999994</v>
      </c>
      <c r="AA263" s="68">
        <f>(($D263*'fnd base rates'!I$7)
+($E263*'fnd base rates'!I$8)
+($F263*'fnd base rates'!I$9)
+($G263*'fnd base rates'!I$10)
+($H263*'fnd base rates'!I$11)
+($I263*'fnd base rates'!I$12)
+($J263*'fnd base rates'!I$13)
+($K263*'fnd base rates'!I$14)
+($M263*'fnd base rates'!I$16)
+($N263*'fnd base rates'!I$17)
+($O263*'fnd base rates'!I$18)
+($P263*VLOOKUP($S263+12,rate_basefnd,9)))
*$R263</f>
        <v>619.44000000000005</v>
      </c>
      <c r="AB263" s="68">
        <f>(($D263*'fnd base rates'!J$7)
+($E263*'fnd base rates'!J$8)
+($F263*'fnd base rates'!J$9)
+($G263*'fnd base rates'!J$10)
+($H263*'fnd base rates'!J$11)
+($I263*'fnd base rates'!J$12)
+($J263*'fnd base rates'!J$13)
+($K263*'fnd base rates'!J$14)
+($M263*'fnd base rates'!J$16)
+($N263*'fnd base rates'!J$17)
+($O263*'fnd base rates'!J$18)
+($P263*VLOOKUP($S263+12,rate_basefnd,10)))
*$R263</f>
        <v>1033.01</v>
      </c>
      <c r="AC263" s="68">
        <f>(($D263*'fnd base rates'!K$7)
+($E263*'fnd base rates'!K$8)
+($F263*'fnd base rates'!K$9)
+($G263*'fnd base rates'!K$10)
+($H263*'fnd base rates'!K$11)
+($I263*'fnd base rates'!K$12)
+($J263*'fnd base rates'!K$13)
+($K263*'fnd base rates'!K$14)
+($M263*'fnd base rates'!K$16)
+($N263*'fnd base rates'!K$17)
+($O263*'fnd base rates'!K$18)
+($P263*VLOOKUP($S263+12,rate_basefnd,11)))
*$R263</f>
        <v>1225.586</v>
      </c>
      <c r="AD263" s="68">
        <f>(($D263*'fnd base rates'!L$7)
+($E263*'fnd base rates'!L$8)
+($F263*'fnd base rates'!L$9)
+($G263*'fnd base rates'!L$10)
+($H263*'fnd base rates'!L$11)
+($I263*'fnd base rates'!L$12)
+($J263*'fnd base rates'!L$13)
+($K263*'fnd base rates'!L$14)
+($M263*'fnd base rates'!L$16)
+($N263*'fnd base rates'!L$17)
+($O263*'fnd base rates'!L$18)
+($P263*VLOOKUP($S263+12,rate_basefnd,12)))</f>
        <v>3032.6787999999997</v>
      </c>
      <c r="AE263" s="68">
        <f>(($D263*'fnd base rates'!M$7)
+($E263*'fnd base rates'!M$8)
+($F263*'fnd base rates'!M$9)
+($G263*'fnd base rates'!M$10)
+($H263*'fnd base rates'!M$11)
+($I263*'fnd base rates'!M$12)
+($J263*'fnd base rates'!M$13)
+($K263*'fnd base rates'!M$14)
+($M263*'fnd base rates'!M$16)
+($N263*'fnd base rates'!M$17)
+($O263*'fnd base rates'!M$18)
+($P263*VLOOKUP($S263+12,rate_basefnd,13)))</f>
        <v>0</v>
      </c>
      <c r="AF263" s="3">
        <f t="shared" si="43"/>
        <v>18678.173999999999</v>
      </c>
      <c r="AH263" s="205">
        <f t="shared" si="44"/>
        <v>441281191</v>
      </c>
      <c r="AI263" s="3" t="str">
        <f t="shared" si="48"/>
        <v>441</v>
      </c>
      <c r="AJ263" s="1" t="str">
        <f t="shared" si="49"/>
        <v>281</v>
      </c>
      <c r="AK263" s="1" t="str">
        <f t="shared" si="50"/>
        <v>191</v>
      </c>
      <c r="AL263" s="3">
        <f t="shared" si="45"/>
        <v>1</v>
      </c>
      <c r="AM263" s="3">
        <f t="shared" si="55"/>
        <v>1</v>
      </c>
      <c r="AN263" s="3">
        <f t="shared" si="51"/>
        <v>18678.173999999999</v>
      </c>
      <c r="AO263" s="3">
        <f t="shared" si="52"/>
        <v>18678</v>
      </c>
      <c r="AP263" s="3">
        <f t="shared" si="46"/>
        <v>-1996</v>
      </c>
      <c r="AQ263" s="3">
        <v>20674</v>
      </c>
      <c r="AS263" s="68"/>
      <c r="AT263" s="68"/>
      <c r="AX263" s="4">
        <f t="shared" si="53"/>
        <v>0</v>
      </c>
      <c r="AZ263" s="4">
        <f t="shared" si="54"/>
        <v>0</v>
      </c>
      <c r="BB263" s="4"/>
    </row>
    <row r="264" spans="1:54" s="3" customFormat="1">
      <c r="A264" s="205" t="str">
        <f t="shared" si="47"/>
        <v>441</v>
      </c>
      <c r="B264" s="1">
        <v>441281210</v>
      </c>
      <c r="C264" s="7" t="s">
        <v>56</v>
      </c>
      <c r="D264" s="8">
        <f>'fnd enro'!D264</f>
        <v>0</v>
      </c>
      <c r="E264" s="8">
        <f>'fnd enro'!E264</f>
        <v>0</v>
      </c>
      <c r="F264" s="8">
        <f>'fnd enro'!F264</f>
        <v>0</v>
      </c>
      <c r="G264" s="8">
        <f>'fnd enro'!G264</f>
        <v>0</v>
      </c>
      <c r="H264" s="8">
        <f>'fnd enro'!H264</f>
        <v>0</v>
      </c>
      <c r="I264" s="8">
        <f>'fnd enro'!I264</f>
        <v>1</v>
      </c>
      <c r="J264" s="8">
        <f>'fnd enro'!J264</f>
        <v>0</v>
      </c>
      <c r="K264" s="9">
        <f>'fnd enro'!K264</f>
        <v>0.04</v>
      </c>
      <c r="L264" s="8">
        <f>'fnd enro'!L264</f>
        <v>0</v>
      </c>
      <c r="M264" s="8">
        <f>'fnd enro'!M264</f>
        <v>0</v>
      </c>
      <c r="N264" s="8">
        <f>'fnd enro'!N264</f>
        <v>0</v>
      </c>
      <c r="O264" s="8">
        <f>'fnd enro'!O264</f>
        <v>0</v>
      </c>
      <c r="P264" s="8">
        <f>'fnd enro'!P264</f>
        <v>1</v>
      </c>
      <c r="Q264" s="8">
        <f>'fnd enro'!R264</f>
        <v>1</v>
      </c>
      <c r="R264" s="9">
        <f t="shared" si="42"/>
        <v>1</v>
      </c>
      <c r="S264" s="8">
        <f>VALUE('fnd enro'!Q264)</f>
        <v>6</v>
      </c>
      <c r="T264" s="1"/>
      <c r="U264" s="68">
        <f>(($D264*'fnd base rates'!C$7)
+($E264*'fnd base rates'!C$8)
+($F264*'fnd base rates'!C$9)
+($G264*'fnd base rates'!C$10)
+($H264*'fnd base rates'!C$11)
+($I264*'fnd base rates'!C$12)
+($J264*'fnd base rates'!C$13)
+($K264*'fnd base rates'!C$14)
+($M264*'fnd base rates'!C$16)
+($N264*'fnd base rates'!C$17)
+($O264*'fnd base rates'!C$18)
+($P264*VLOOKUP($S264+12,rate_basefnd,3)))
*$R264</f>
        <v>679.85120000000006</v>
      </c>
      <c r="V264" s="68">
        <f>(($D264*'fnd base rates'!D$7)
+($E264*'fnd base rates'!D$8)
+($F264*'fnd base rates'!D$9)
+($G264*'fnd base rates'!D$10)
+($H264*'fnd base rates'!D$11)
+($I264*'fnd base rates'!D$12)
+($J264*'fnd base rates'!D$13)
+($K264*'fnd base rates'!D$14)
+($M264*'fnd base rates'!D$16)
+($N264*'fnd base rates'!D$17)
+($O264*'fnd base rates'!D$18)
+($P264*VLOOKUP($S264+12,rate_basefnd,4)))
*$R264</f>
        <v>1228.69</v>
      </c>
      <c r="W264" s="68">
        <f>(($D264*'fnd base rates'!E$7)
+($E264*'fnd base rates'!E$8)
+($F264*'fnd base rates'!E$9)
+($G264*'fnd base rates'!E$10)
+($H264*'fnd base rates'!E$11)
+($I264*'fnd base rates'!E$12)
+($J264*'fnd base rates'!E$13)
+($K264*'fnd base rates'!E$14)
+($M264*'fnd base rates'!E$16)
+($N264*'fnd base rates'!E$17)
+($O264*'fnd base rates'!E$18)
+($P264*VLOOKUP($S264+12,rate_basefnd,5)))
*$R264</f>
        <v>9173.2907999999989</v>
      </c>
      <c r="X264" s="68">
        <f>(($D264*'fnd base rates'!F$7)
+($E264*'fnd base rates'!F$8)
+($F264*'fnd base rates'!F$9)
+($G264*'fnd base rates'!F$10)
+($H264*'fnd base rates'!F$11)
+($I264*'fnd base rates'!F$12)
+($J264*'fnd base rates'!F$13)
+($K264*'fnd base rates'!F$14)
+($M264*'fnd base rates'!F$16)
+($N264*'fnd base rates'!F$17)
+($O264*'fnd base rates'!F$18)
+($P264*VLOOKUP($S264+12,rate_basefnd,6)))
*$R264</f>
        <v>997.85279999999989</v>
      </c>
      <c r="Y264" s="68">
        <f>(($D264*'fnd base rates'!G$7)
+($E264*'fnd base rates'!G$8)
+($F264*'fnd base rates'!G$9)
+($G264*'fnd base rates'!G$10)
+($H264*'fnd base rates'!G$11)
+($I264*'fnd base rates'!G$12)
+($J264*'fnd base rates'!G$13)
+($K264*'fnd base rates'!G$14)
+($M264*'fnd base rates'!G$16)
+($N264*'fnd base rates'!G$17)
+($O264*'fnd base rates'!G$18)
+($P264*VLOOKUP($S264+12,rate_basefnd,7)))
*$R264</f>
        <v>362.47039999999998</v>
      </c>
      <c r="Z264" s="68">
        <f>(($D264*'fnd base rates'!H$7)
+($E264*'fnd base rates'!H$8)
+($F264*'fnd base rates'!H$9)
+($G264*'fnd base rates'!H$10)
+($H264*'fnd base rates'!H$11)
+($I264*'fnd base rates'!H$12)
+($J264*'fnd base rates'!H$13)
+($K264*'fnd base rates'!H$14)
+($M264*'fnd base rates'!H$16)
+($N264*'fnd base rates'!H$17)
+($O264*'fnd base rates'!H$18)
+($P264*VLOOKUP($S264+12,rate_basefnd,8)))</f>
        <v>946.85400000000004</v>
      </c>
      <c r="AA264" s="68">
        <f>(($D264*'fnd base rates'!I$7)
+($E264*'fnd base rates'!I$8)
+($F264*'fnd base rates'!I$9)
+($G264*'fnd base rates'!I$10)
+($H264*'fnd base rates'!I$11)
+($I264*'fnd base rates'!I$12)
+($J264*'fnd base rates'!I$13)
+($K264*'fnd base rates'!I$14)
+($M264*'fnd base rates'!I$16)
+($N264*'fnd base rates'!I$17)
+($O264*'fnd base rates'!I$18)
+($P264*VLOOKUP($S264+12,rate_basefnd,9)))
*$R264</f>
        <v>622.70000000000005</v>
      </c>
      <c r="AB264" s="68">
        <f>(($D264*'fnd base rates'!J$7)
+($E264*'fnd base rates'!J$8)
+($F264*'fnd base rates'!J$9)
+($G264*'fnd base rates'!J$10)
+($H264*'fnd base rates'!J$11)
+($I264*'fnd base rates'!J$12)
+($J264*'fnd base rates'!J$13)
+($K264*'fnd base rates'!J$14)
+($M264*'fnd base rates'!J$16)
+($N264*'fnd base rates'!J$17)
+($O264*'fnd base rates'!J$18)
+($P264*VLOOKUP($S264+12,rate_basefnd,10)))
*$R264</f>
        <v>1416.9099999999999</v>
      </c>
      <c r="AC264" s="68">
        <f>(($D264*'fnd base rates'!K$7)
+($E264*'fnd base rates'!K$8)
+($F264*'fnd base rates'!K$9)
+($G264*'fnd base rates'!K$10)
+($H264*'fnd base rates'!K$11)
+($I264*'fnd base rates'!K$12)
+($J264*'fnd base rates'!K$13)
+($K264*'fnd base rates'!K$14)
+($M264*'fnd base rates'!K$16)
+($N264*'fnd base rates'!K$17)
+($O264*'fnd base rates'!K$18)
+($P264*VLOOKUP($S264+12,rate_basefnd,11)))
*$R264</f>
        <v>1280.886</v>
      </c>
      <c r="AD264" s="68">
        <f>(($D264*'fnd base rates'!L$7)
+($E264*'fnd base rates'!L$8)
+($F264*'fnd base rates'!L$9)
+($G264*'fnd base rates'!L$10)
+($H264*'fnd base rates'!L$11)
+($I264*'fnd base rates'!L$12)
+($J264*'fnd base rates'!L$13)
+($K264*'fnd base rates'!L$14)
+($M264*'fnd base rates'!L$16)
+($N264*'fnd base rates'!L$17)
+($O264*'fnd base rates'!L$18)
+($P264*VLOOKUP($S264+12,rate_basefnd,12)))</f>
        <v>2862.0888</v>
      </c>
      <c r="AE264" s="68">
        <f>(($D264*'fnd base rates'!M$7)
+($E264*'fnd base rates'!M$8)
+($F264*'fnd base rates'!M$9)
+($G264*'fnd base rates'!M$10)
+($H264*'fnd base rates'!M$11)
+($I264*'fnd base rates'!M$12)
+($J264*'fnd base rates'!M$13)
+($K264*'fnd base rates'!M$14)
+($M264*'fnd base rates'!M$16)
+($N264*'fnd base rates'!M$17)
+($O264*'fnd base rates'!M$18)
+($P264*VLOOKUP($S264+12,rate_basefnd,13)))</f>
        <v>0</v>
      </c>
      <c r="AF264" s="3">
        <f t="shared" si="43"/>
        <v>19571.594000000001</v>
      </c>
      <c r="AH264" s="205">
        <f t="shared" si="44"/>
        <v>441281210</v>
      </c>
      <c r="AI264" s="3" t="str">
        <f t="shared" si="48"/>
        <v>441</v>
      </c>
      <c r="AJ264" s="1" t="str">
        <f t="shared" si="49"/>
        <v>281</v>
      </c>
      <c r="AK264" s="1" t="str">
        <f t="shared" si="50"/>
        <v>210</v>
      </c>
      <c r="AL264" s="3">
        <f t="shared" si="45"/>
        <v>1</v>
      </c>
      <c r="AM264" s="3">
        <f t="shared" si="55"/>
        <v>1</v>
      </c>
      <c r="AN264" s="3">
        <f t="shared" si="51"/>
        <v>19571.594000000001</v>
      </c>
      <c r="AO264" s="3">
        <f t="shared" si="52"/>
        <v>19572</v>
      </c>
      <c r="AP264" s="3">
        <f t="shared" si="46"/>
        <v>993</v>
      </c>
      <c r="AQ264" s="3">
        <v>18579</v>
      </c>
      <c r="AS264" s="68"/>
      <c r="AT264" s="68"/>
      <c r="AX264" s="4">
        <f t="shared" si="53"/>
        <v>0</v>
      </c>
      <c r="AZ264" s="4">
        <f t="shared" si="54"/>
        <v>0</v>
      </c>
      <c r="BB264" s="4"/>
    </row>
    <row r="265" spans="1:54" s="3" customFormat="1">
      <c r="A265" s="205" t="str">
        <f t="shared" si="47"/>
        <v>441</v>
      </c>
      <c r="B265" s="1">
        <v>441281227</v>
      </c>
      <c r="C265" s="7" t="s">
        <v>56</v>
      </c>
      <c r="D265" s="8">
        <f>'fnd enro'!D265</f>
        <v>0</v>
      </c>
      <c r="E265" s="8">
        <f>'fnd enro'!E265</f>
        <v>0</v>
      </c>
      <c r="F265" s="8">
        <f>'fnd enro'!F265</f>
        <v>0</v>
      </c>
      <c r="G265" s="8">
        <f>'fnd enro'!G265</f>
        <v>1</v>
      </c>
      <c r="H265" s="8">
        <f>'fnd enro'!H265</f>
        <v>0</v>
      </c>
      <c r="I265" s="8">
        <f>'fnd enro'!I265</f>
        <v>0</v>
      </c>
      <c r="J265" s="8">
        <f>'fnd enro'!J265</f>
        <v>0</v>
      </c>
      <c r="K265" s="9">
        <f>'fnd enro'!K265</f>
        <v>0.04</v>
      </c>
      <c r="L265" s="8">
        <f>'fnd enro'!L265</f>
        <v>0</v>
      </c>
      <c r="M265" s="8">
        <f>'fnd enro'!M265</f>
        <v>0</v>
      </c>
      <c r="N265" s="8">
        <f>'fnd enro'!N265</f>
        <v>0</v>
      </c>
      <c r="O265" s="8">
        <f>'fnd enro'!O265</f>
        <v>0</v>
      </c>
      <c r="P265" s="8">
        <f>'fnd enro'!P265</f>
        <v>0</v>
      </c>
      <c r="Q265" s="8">
        <f>'fnd enro'!R265</f>
        <v>1</v>
      </c>
      <c r="R265" s="9">
        <f t="shared" si="42"/>
        <v>1</v>
      </c>
      <c r="S265" s="8">
        <f>VALUE('fnd enro'!Q265)</f>
        <v>10</v>
      </c>
      <c r="T265" s="1"/>
      <c r="U265" s="68">
        <f>(($D265*'fnd base rates'!C$7)
+($E265*'fnd base rates'!C$8)
+($F265*'fnd base rates'!C$9)
+($G265*'fnd base rates'!C$10)
+($H265*'fnd base rates'!C$11)
+($I265*'fnd base rates'!C$12)
+($J265*'fnd base rates'!C$13)
+($K265*'fnd base rates'!C$14)
+($M265*'fnd base rates'!C$16)
+($N265*'fnd base rates'!C$17)
+($O265*'fnd base rates'!C$18)
+($P265*VLOOKUP($S265+12,rate_basefnd,3)))
*$R265</f>
        <v>599.66120000000001</v>
      </c>
      <c r="V265" s="68">
        <f>(($D265*'fnd base rates'!D$7)
+($E265*'fnd base rates'!D$8)
+($F265*'fnd base rates'!D$9)
+($G265*'fnd base rates'!D$10)
+($H265*'fnd base rates'!D$11)
+($I265*'fnd base rates'!D$12)
+($J265*'fnd base rates'!D$13)
+($K265*'fnd base rates'!D$14)
+($M265*'fnd base rates'!D$16)
+($N265*'fnd base rates'!D$17)
+($O265*'fnd base rates'!D$18)
+($P265*VLOOKUP($S265+12,rate_basefnd,4)))
*$R265</f>
        <v>848.74</v>
      </c>
      <c r="W265" s="68">
        <f>(($D265*'fnd base rates'!E$7)
+($E265*'fnd base rates'!E$8)
+($F265*'fnd base rates'!E$9)
+($G265*'fnd base rates'!E$10)
+($H265*'fnd base rates'!E$11)
+($I265*'fnd base rates'!E$12)
+($J265*'fnd base rates'!E$13)
+($K265*'fnd base rates'!E$14)
+($M265*'fnd base rates'!E$16)
+($N265*'fnd base rates'!E$17)
+($O265*'fnd base rates'!E$18)
+($P265*VLOOKUP($S265+12,rate_basefnd,5)))
*$R265</f>
        <v>4319.7107999999998</v>
      </c>
      <c r="X265" s="68">
        <f>(($D265*'fnd base rates'!F$7)
+($E265*'fnd base rates'!F$8)
+($F265*'fnd base rates'!F$9)
+($G265*'fnd base rates'!F$10)
+($H265*'fnd base rates'!F$11)
+($I265*'fnd base rates'!F$12)
+($J265*'fnd base rates'!F$13)
+($K265*'fnd base rates'!F$14)
+($M265*'fnd base rates'!F$16)
+($N265*'fnd base rates'!F$17)
+($O265*'fnd base rates'!F$18)
+($P265*VLOOKUP($S265+12,rate_basefnd,6)))
*$R265</f>
        <v>1397.8327999999999</v>
      </c>
      <c r="Y265" s="68">
        <f>(($D265*'fnd base rates'!G$7)
+($E265*'fnd base rates'!G$8)
+($F265*'fnd base rates'!G$9)
+($G265*'fnd base rates'!G$10)
+($H265*'fnd base rates'!G$11)
+($I265*'fnd base rates'!G$12)
+($J265*'fnd base rates'!G$13)
+($K265*'fnd base rates'!G$14)
+($M265*'fnd base rates'!G$16)
+($N265*'fnd base rates'!G$17)
+($O265*'fnd base rates'!G$18)
+($P265*VLOOKUP($S265+12,rate_basefnd,7)))
*$R265</f>
        <v>174.6704</v>
      </c>
      <c r="Z265" s="68">
        <f>(($D265*'fnd base rates'!H$7)
+($E265*'fnd base rates'!H$8)
+($F265*'fnd base rates'!H$9)
+($G265*'fnd base rates'!H$10)
+($H265*'fnd base rates'!H$11)
+($I265*'fnd base rates'!H$12)
+($J265*'fnd base rates'!H$13)
+($K265*'fnd base rates'!H$14)
+($M265*'fnd base rates'!H$16)
+($N265*'fnd base rates'!H$17)
+($O265*'fnd base rates'!H$18)
+($P265*VLOOKUP($S265+12,rate_basefnd,8)))</f>
        <v>581.30399999999997</v>
      </c>
      <c r="AA265" s="68">
        <f>(($D265*'fnd base rates'!I$7)
+($E265*'fnd base rates'!I$8)
+($F265*'fnd base rates'!I$9)
+($G265*'fnd base rates'!I$10)
+($H265*'fnd base rates'!I$11)
+($I265*'fnd base rates'!I$12)
+($J265*'fnd base rates'!I$13)
+($K265*'fnd base rates'!I$14)
+($M265*'fnd base rates'!I$16)
+($N265*'fnd base rates'!I$17)
+($O265*'fnd base rates'!I$18)
+($P265*VLOOKUP($S265+12,rate_basefnd,9)))
*$R265</f>
        <v>453.16</v>
      </c>
      <c r="AB265" s="68">
        <f>(($D265*'fnd base rates'!J$7)
+($E265*'fnd base rates'!J$8)
+($F265*'fnd base rates'!J$9)
+($G265*'fnd base rates'!J$10)
+($H265*'fnd base rates'!J$11)
+($I265*'fnd base rates'!J$12)
+($J265*'fnd base rates'!J$13)
+($K265*'fnd base rates'!J$14)
+($M265*'fnd base rates'!J$16)
+($N265*'fnd base rates'!J$17)
+($O265*'fnd base rates'!J$18)
+($P265*VLOOKUP($S265+12,rate_basefnd,10)))
*$R265</f>
        <v>168.97</v>
      </c>
      <c r="AC265" s="68">
        <f>(($D265*'fnd base rates'!K$7)
+($E265*'fnd base rates'!K$8)
+($F265*'fnd base rates'!K$9)
+($G265*'fnd base rates'!K$10)
+($H265*'fnd base rates'!K$11)
+($I265*'fnd base rates'!K$12)
+($J265*'fnd base rates'!K$13)
+($K265*'fnd base rates'!K$14)
+($M265*'fnd base rates'!K$16)
+($N265*'fnd base rates'!K$17)
+($O265*'fnd base rates'!K$18)
+($P265*VLOOKUP($S265+12,rate_basefnd,11)))
*$R265</f>
        <v>1225.586</v>
      </c>
      <c r="AD265" s="68">
        <f>(($D265*'fnd base rates'!L$7)
+($E265*'fnd base rates'!L$8)
+($F265*'fnd base rates'!L$9)
+($G265*'fnd base rates'!L$10)
+($H265*'fnd base rates'!L$11)
+($I265*'fnd base rates'!L$12)
+($J265*'fnd base rates'!L$13)
+($K265*'fnd base rates'!L$14)
+($M265*'fnd base rates'!L$16)
+($N265*'fnd base rates'!L$17)
+($O265*'fnd base rates'!L$18)
+($P265*VLOOKUP($S265+12,rate_basefnd,12)))</f>
        <v>2262.2887999999998</v>
      </c>
      <c r="AE265" s="68">
        <f>(($D265*'fnd base rates'!M$7)
+($E265*'fnd base rates'!M$8)
+($F265*'fnd base rates'!M$9)
+($G265*'fnd base rates'!M$10)
+($H265*'fnd base rates'!M$11)
+($I265*'fnd base rates'!M$12)
+($J265*'fnd base rates'!M$13)
+($K265*'fnd base rates'!M$14)
+($M265*'fnd base rates'!M$16)
+($N265*'fnd base rates'!M$17)
+($O265*'fnd base rates'!M$18)
+($P265*VLOOKUP($S265+12,rate_basefnd,13)))</f>
        <v>0</v>
      </c>
      <c r="AF265" s="3">
        <f t="shared" si="43"/>
        <v>12031.923999999999</v>
      </c>
      <c r="AH265" s="205">
        <f t="shared" si="44"/>
        <v>441281227</v>
      </c>
      <c r="AI265" s="3" t="str">
        <f t="shared" si="48"/>
        <v>441</v>
      </c>
      <c r="AJ265" s="1" t="str">
        <f t="shared" si="49"/>
        <v>281</v>
      </c>
      <c r="AK265" s="1" t="str">
        <f t="shared" si="50"/>
        <v>227</v>
      </c>
      <c r="AL265" s="3">
        <f t="shared" si="45"/>
        <v>1</v>
      </c>
      <c r="AM265" s="3">
        <f t="shared" si="55"/>
        <v>1</v>
      </c>
      <c r="AN265" s="3">
        <f t="shared" si="51"/>
        <v>12031.923999999999</v>
      </c>
      <c r="AO265" s="3">
        <f t="shared" si="52"/>
        <v>12032</v>
      </c>
      <c r="AP265" s="3">
        <f t="shared" si="46"/>
        <v>-4783</v>
      </c>
      <c r="AQ265" s="3">
        <v>16815</v>
      </c>
      <c r="AS265" s="68"/>
      <c r="AT265" s="68"/>
      <c r="AX265" s="4">
        <f t="shared" si="53"/>
        <v>0</v>
      </c>
      <c r="AZ265" s="4">
        <f t="shared" si="54"/>
        <v>0</v>
      </c>
      <c r="BB265" s="4"/>
    </row>
    <row r="266" spans="1:54" s="3" customFormat="1">
      <c r="A266" s="205" t="str">
        <f t="shared" si="47"/>
        <v>441</v>
      </c>
      <c r="B266" s="1">
        <v>441281281</v>
      </c>
      <c r="C266" s="7" t="s">
        <v>56</v>
      </c>
      <c r="D266" s="8">
        <f>'fnd enro'!D266</f>
        <v>0</v>
      </c>
      <c r="E266" s="8">
        <f>'fnd enro'!E266</f>
        <v>0</v>
      </c>
      <c r="F266" s="8">
        <f>'fnd enro'!F266</f>
        <v>92</v>
      </c>
      <c r="G266" s="8">
        <f>'fnd enro'!G266</f>
        <v>581</v>
      </c>
      <c r="H266" s="8">
        <f>'fnd enro'!H266</f>
        <v>380</v>
      </c>
      <c r="I266" s="8">
        <f>'fnd enro'!I266</f>
        <v>449</v>
      </c>
      <c r="J266" s="8">
        <f>'fnd enro'!J266</f>
        <v>0</v>
      </c>
      <c r="K266" s="9">
        <f>'fnd enro'!K266</f>
        <v>60.08</v>
      </c>
      <c r="L266" s="8">
        <f>'fnd enro'!L266</f>
        <v>0</v>
      </c>
      <c r="M266" s="8">
        <f>'fnd enro'!M266</f>
        <v>104</v>
      </c>
      <c r="N266" s="8">
        <f>'fnd enro'!N266</f>
        <v>23</v>
      </c>
      <c r="O266" s="8">
        <f>'fnd enro'!O266</f>
        <v>30</v>
      </c>
      <c r="P266" s="8">
        <f>'fnd enro'!P266</f>
        <v>1046</v>
      </c>
      <c r="Q266" s="8">
        <f>'fnd enro'!R266</f>
        <v>1502</v>
      </c>
      <c r="R266" s="9">
        <f t="shared" ref="R266:R329" si="56">VLOOKUP(B266,charterinfo_b,6)</f>
        <v>1</v>
      </c>
      <c r="S266" s="8">
        <f>VALUE('fnd enro'!Q266)</f>
        <v>12</v>
      </c>
      <c r="T266" s="1"/>
      <c r="U266" s="68">
        <f>(($D266*'fnd base rates'!C$7)
+($E266*'fnd base rates'!C$8)
+($F266*'fnd base rates'!C$9)
+($G266*'fnd base rates'!C$10)
+($H266*'fnd base rates'!C$11)
+($I266*'fnd base rates'!C$12)
+($J266*'fnd base rates'!C$13)
+($K266*'fnd base rates'!C$14)
+($M266*'fnd base rates'!C$16)
+($N266*'fnd base rates'!C$17)
+($O266*'fnd base rates'!C$18)
+($P266*VLOOKUP($S266+12,rate_basefnd,3)))
*$R266</f>
        <v>1070635.1724</v>
      </c>
      <c r="V266" s="68">
        <f>(($D266*'fnd base rates'!D$7)
+($E266*'fnd base rates'!D$8)
+($F266*'fnd base rates'!D$9)
+($G266*'fnd base rates'!D$10)
+($H266*'fnd base rates'!D$11)
+($I266*'fnd base rates'!D$12)
+($J266*'fnd base rates'!D$13)
+($K266*'fnd base rates'!D$14)
+($M266*'fnd base rates'!D$16)
+($N266*'fnd base rates'!D$17)
+($O266*'fnd base rates'!D$18)
+($P266*VLOOKUP($S266+12,rate_basefnd,4)))
*$R266</f>
        <v>2019760.73</v>
      </c>
      <c r="W266" s="68">
        <f>(($D266*'fnd base rates'!E$7)
+($E266*'fnd base rates'!E$8)
+($F266*'fnd base rates'!E$9)
+($G266*'fnd base rates'!E$10)
+($H266*'fnd base rates'!E$11)
+($I266*'fnd base rates'!E$12)
+($J266*'fnd base rates'!E$13)
+($K266*'fnd base rates'!E$14)
+($M266*'fnd base rates'!E$16)
+($N266*'fnd base rates'!E$17)
+($O266*'fnd base rates'!E$18)
+($P266*VLOOKUP($S266+12,rate_basefnd,5)))
*$R266</f>
        <v>13999427.841600001</v>
      </c>
      <c r="X266" s="68">
        <f>(($D266*'fnd base rates'!F$7)
+($E266*'fnd base rates'!F$8)
+($F266*'fnd base rates'!F$9)
+($G266*'fnd base rates'!F$10)
+($H266*'fnd base rates'!F$11)
+($I266*'fnd base rates'!F$12)
+($J266*'fnd base rates'!F$13)
+($K266*'fnd base rates'!F$14)
+($M266*'fnd base rates'!F$16)
+($N266*'fnd base rates'!F$17)
+($O266*'fnd base rates'!F$18)
+($P266*VLOOKUP($S266+12,rate_basefnd,6)))
*$R266</f>
        <v>1848971.8755999999</v>
      </c>
      <c r="Y266" s="68">
        <f>(($D266*'fnd base rates'!G$7)
+($E266*'fnd base rates'!G$8)
+($F266*'fnd base rates'!G$9)
+($G266*'fnd base rates'!G$10)
+($H266*'fnd base rates'!G$11)
+($I266*'fnd base rates'!G$12)
+($J266*'fnd base rates'!G$13)
+($K266*'fnd base rates'!G$14)
+($M266*'fnd base rates'!G$16)
+($N266*'fnd base rates'!G$17)
+($O266*'fnd base rates'!G$18)
+($P266*VLOOKUP($S266+12,rate_basefnd,7)))
*$R266</f>
        <v>616969.45079999999</v>
      </c>
      <c r="Z266" s="68">
        <f>(($D266*'fnd base rates'!H$7)
+($E266*'fnd base rates'!H$8)
+($F266*'fnd base rates'!H$9)
+($G266*'fnd base rates'!H$10)
+($H266*'fnd base rates'!H$11)
+($I266*'fnd base rates'!H$12)
+($J266*'fnd base rates'!H$13)
+($K266*'fnd base rates'!H$14)
+($M266*'fnd base rates'!H$16)
+($N266*'fnd base rates'!H$17)
+($O266*'fnd base rates'!H$18)
+($P266*VLOOKUP($S266+12,rate_basefnd,8)))</f>
        <v>1101582.1379999998</v>
      </c>
      <c r="AA266" s="68">
        <f>(($D266*'fnd base rates'!I$7)
+($E266*'fnd base rates'!I$8)
+($F266*'fnd base rates'!I$9)
+($G266*'fnd base rates'!I$10)
+($H266*'fnd base rates'!I$11)
+($I266*'fnd base rates'!I$12)
+($J266*'fnd base rates'!I$13)
+($K266*'fnd base rates'!I$14)
+($M266*'fnd base rates'!I$16)
+($N266*'fnd base rates'!I$17)
+($O266*'fnd base rates'!I$18)
+($P266*VLOOKUP($S266+12,rate_basefnd,9)))
*$R266</f>
        <v>984982.57000000007</v>
      </c>
      <c r="AB266" s="68">
        <f>(($D266*'fnd base rates'!J$7)
+($E266*'fnd base rates'!J$8)
+($F266*'fnd base rates'!J$9)
+($G266*'fnd base rates'!J$10)
+($H266*'fnd base rates'!J$11)
+($I266*'fnd base rates'!J$12)
+($J266*'fnd base rates'!J$13)
+($K266*'fnd base rates'!J$14)
+($M266*'fnd base rates'!J$16)
+($N266*'fnd base rates'!J$17)
+($O266*'fnd base rates'!J$18)
+($P266*VLOOKUP($S266+12,rate_basefnd,10)))
*$R266</f>
        <v>1961954.4</v>
      </c>
      <c r="AC266" s="68">
        <f>(($D266*'fnd base rates'!K$7)
+($E266*'fnd base rates'!K$8)
+($F266*'fnd base rates'!K$9)
+($G266*'fnd base rates'!K$10)
+($H266*'fnd base rates'!K$11)
+($I266*'fnd base rates'!K$12)
+($J266*'fnd base rates'!K$13)
+($K266*'fnd base rates'!K$14)
+($M266*'fnd base rates'!K$16)
+($N266*'fnd base rates'!K$17)
+($O266*'fnd base rates'!K$18)
+($P266*VLOOKUP($S266+12,rate_basefnd,11)))
*$R266</f>
        <v>1960672.8319999999</v>
      </c>
      <c r="AD266" s="68">
        <f>(($D266*'fnd base rates'!L$7)
+($E266*'fnd base rates'!L$8)
+($F266*'fnd base rates'!L$9)
+($G266*'fnd base rates'!L$10)
+($H266*'fnd base rates'!L$11)
+($I266*'fnd base rates'!L$12)
+($J266*'fnd base rates'!L$13)
+($K266*'fnd base rates'!L$14)
+($M266*'fnd base rates'!L$16)
+($N266*'fnd base rates'!L$17)
+($O266*'fnd base rates'!L$18)
+($P266*VLOOKUP($S266+12,rate_basefnd,12)))</f>
        <v>4782078.097599999</v>
      </c>
      <c r="AE266" s="68">
        <f>(($D266*'fnd base rates'!M$7)
+($E266*'fnd base rates'!M$8)
+($F266*'fnd base rates'!M$9)
+($G266*'fnd base rates'!M$10)
+($H266*'fnd base rates'!M$11)
+($I266*'fnd base rates'!M$12)
+($J266*'fnd base rates'!M$13)
+($K266*'fnd base rates'!M$14)
+($M266*'fnd base rates'!M$16)
+($N266*'fnd base rates'!M$17)
+($O266*'fnd base rates'!M$18)
+($P266*VLOOKUP($S266+12,rate_basefnd,13)))</f>
        <v>0</v>
      </c>
      <c r="AF266" s="3">
        <f t="shared" ref="AF266:AF329" si="57">SUM(U266:AE266)</f>
        <v>30347035.107999999</v>
      </c>
      <c r="AH266" s="205">
        <f t="shared" ref="AH266:AH329" si="58">B266</f>
        <v>441281281</v>
      </c>
      <c r="AI266" s="3" t="str">
        <f t="shared" si="48"/>
        <v>441</v>
      </c>
      <c r="AJ266" s="1" t="str">
        <f t="shared" si="49"/>
        <v>281</v>
      </c>
      <c r="AK266" s="1" t="str">
        <f t="shared" si="50"/>
        <v>281</v>
      </c>
      <c r="AL266" s="3">
        <f t="shared" ref="AL266:AL329" si="59">IF(VLOOKUP(VALUE(IF(AH266&lt;499999999,MID(AH266,4,3),MID(AH266,5,3))),distinfo,4)=R266,1,0)</f>
        <v>1</v>
      </c>
      <c r="AM266" s="3">
        <f t="shared" si="55"/>
        <v>1502</v>
      </c>
      <c r="AN266" s="3">
        <f t="shared" si="51"/>
        <v>30347035.107999999</v>
      </c>
      <c r="AO266" s="3">
        <f t="shared" si="52"/>
        <v>20204</v>
      </c>
      <c r="AP266" s="3">
        <f t="shared" ref="AP266:AP329" si="60">AO266-AQ266</f>
        <v>147</v>
      </c>
      <c r="AQ266" s="3">
        <v>20057</v>
      </c>
      <c r="AS266" s="68"/>
      <c r="AT266" s="68"/>
      <c r="AX266" s="4">
        <f t="shared" si="53"/>
        <v>0</v>
      </c>
      <c r="AZ266" s="4">
        <f t="shared" si="54"/>
        <v>0</v>
      </c>
      <c r="BB266" s="4"/>
    </row>
    <row r="267" spans="1:54" s="3" customFormat="1">
      <c r="A267" s="205" t="str">
        <f t="shared" ref="A267:A330" si="61">LEFT(B267,3)</f>
        <v>441</v>
      </c>
      <c r="B267" s="1">
        <v>441281680</v>
      </c>
      <c r="C267" s="7" t="s">
        <v>56</v>
      </c>
      <c r="D267" s="8">
        <f>'fnd enro'!D267</f>
        <v>0</v>
      </c>
      <c r="E267" s="8">
        <f>'fnd enro'!E267</f>
        <v>0</v>
      </c>
      <c r="F267" s="8">
        <f>'fnd enro'!F267</f>
        <v>0</v>
      </c>
      <c r="G267" s="8">
        <f>'fnd enro'!G267</f>
        <v>1</v>
      </c>
      <c r="H267" s="8">
        <f>'fnd enro'!H267</f>
        <v>2</v>
      </c>
      <c r="I267" s="8">
        <f>'fnd enro'!I267</f>
        <v>1</v>
      </c>
      <c r="J267" s="8">
        <f>'fnd enro'!J267</f>
        <v>0</v>
      </c>
      <c r="K267" s="9">
        <f>'fnd enro'!K267</f>
        <v>0.16</v>
      </c>
      <c r="L267" s="8">
        <f>'fnd enro'!L267</f>
        <v>0</v>
      </c>
      <c r="M267" s="8">
        <f>'fnd enro'!M267</f>
        <v>0</v>
      </c>
      <c r="N267" s="8">
        <f>'fnd enro'!N267</f>
        <v>0</v>
      </c>
      <c r="O267" s="8">
        <f>'fnd enro'!O267</f>
        <v>0</v>
      </c>
      <c r="P267" s="8">
        <f>'fnd enro'!P267</f>
        <v>1</v>
      </c>
      <c r="Q267" s="8">
        <f>'fnd enro'!R267</f>
        <v>4</v>
      </c>
      <c r="R267" s="9">
        <f t="shared" si="56"/>
        <v>1</v>
      </c>
      <c r="S267" s="8">
        <f>VALUE('fnd enro'!Q267)</f>
        <v>5</v>
      </c>
      <c r="T267" s="1"/>
      <c r="U267" s="68">
        <f>(($D267*'fnd base rates'!C$7)
+($E267*'fnd base rates'!C$8)
+($F267*'fnd base rates'!C$9)
+($G267*'fnd base rates'!C$10)
+($H267*'fnd base rates'!C$11)
+($I267*'fnd base rates'!C$12)
+($J267*'fnd base rates'!C$13)
+($K267*'fnd base rates'!C$14)
+($M267*'fnd base rates'!C$16)
+($N267*'fnd base rates'!C$17)
+($O267*'fnd base rates'!C$18)
+($P267*VLOOKUP($S267+12,rate_basefnd,3)))
*$R267</f>
        <v>2470.2348000000002</v>
      </c>
      <c r="V267" s="68">
        <f>(($D267*'fnd base rates'!D$7)
+($E267*'fnd base rates'!D$8)
+($F267*'fnd base rates'!D$9)
+($G267*'fnd base rates'!D$10)
+($H267*'fnd base rates'!D$11)
+($I267*'fnd base rates'!D$12)
+($J267*'fnd base rates'!D$13)
+($K267*'fnd base rates'!D$14)
+($M267*'fnd base rates'!D$16)
+($N267*'fnd base rates'!D$17)
+($O267*'fnd base rates'!D$18)
+($P267*VLOOKUP($S267+12,rate_basefnd,4)))
*$R267</f>
        <v>3734.19</v>
      </c>
      <c r="W267" s="68">
        <f>(($D267*'fnd base rates'!E$7)
+($E267*'fnd base rates'!E$8)
+($F267*'fnd base rates'!E$9)
+($G267*'fnd base rates'!E$10)
+($H267*'fnd base rates'!E$11)
+($I267*'fnd base rates'!E$12)
+($J267*'fnd base rates'!E$13)
+($K267*'fnd base rates'!E$14)
+($M267*'fnd base rates'!E$16)
+($N267*'fnd base rates'!E$17)
+($O267*'fnd base rates'!E$18)
+($P267*VLOOKUP($S267+12,rate_basefnd,5)))
*$R267</f>
        <v>20801.063199999997</v>
      </c>
      <c r="X267" s="68">
        <f>(($D267*'fnd base rates'!F$7)
+($E267*'fnd base rates'!F$8)
+($F267*'fnd base rates'!F$9)
+($G267*'fnd base rates'!F$10)
+($H267*'fnd base rates'!F$11)
+($I267*'fnd base rates'!F$12)
+($J267*'fnd base rates'!F$13)
+($K267*'fnd base rates'!F$14)
+($M267*'fnd base rates'!F$16)
+($N267*'fnd base rates'!F$17)
+($O267*'fnd base rates'!F$18)
+($P267*VLOOKUP($S267+12,rate_basefnd,6)))
*$R267</f>
        <v>4632.1111999999994</v>
      </c>
      <c r="Y267" s="68">
        <f>(($D267*'fnd base rates'!G$7)
+($E267*'fnd base rates'!G$8)
+($F267*'fnd base rates'!G$9)
+($G267*'fnd base rates'!G$10)
+($H267*'fnd base rates'!G$11)
+($I267*'fnd base rates'!G$12)
+($J267*'fnd base rates'!G$13)
+($K267*'fnd base rates'!G$14)
+($M267*'fnd base rates'!G$16)
+($N267*'fnd base rates'!G$17)
+($O267*'fnd base rates'!G$18)
+($P267*VLOOKUP($S267+12,rate_basefnd,7)))
*$R267</f>
        <v>893.05159999999989</v>
      </c>
      <c r="Z267" s="68">
        <f>(($D267*'fnd base rates'!H$7)
+($E267*'fnd base rates'!H$8)
+($F267*'fnd base rates'!H$9)
+($G267*'fnd base rates'!H$10)
+($H267*'fnd base rates'!H$11)
+($I267*'fnd base rates'!H$12)
+($J267*'fnd base rates'!H$13)
+($K267*'fnd base rates'!H$14)
+($M267*'fnd base rates'!H$16)
+($N267*'fnd base rates'!H$17)
+($O267*'fnd base rates'!H$18)
+($P267*VLOOKUP($S267+12,rate_basefnd,8)))</f>
        <v>2687.806</v>
      </c>
      <c r="AA267" s="68">
        <f>(($D267*'fnd base rates'!I$7)
+($E267*'fnd base rates'!I$8)
+($F267*'fnd base rates'!I$9)
+($G267*'fnd base rates'!I$10)
+($H267*'fnd base rates'!I$11)
+($I267*'fnd base rates'!I$12)
+($J267*'fnd base rates'!I$13)
+($K267*'fnd base rates'!I$14)
+($M267*'fnd base rates'!I$16)
+($N267*'fnd base rates'!I$17)
+($O267*'fnd base rates'!I$18)
+($P267*VLOOKUP($S267+12,rate_basefnd,9)))
*$R267</f>
        <v>1966.1</v>
      </c>
      <c r="AB267" s="68">
        <f>(($D267*'fnd base rates'!J$7)
+($E267*'fnd base rates'!J$8)
+($F267*'fnd base rates'!J$9)
+($G267*'fnd base rates'!J$10)
+($H267*'fnd base rates'!J$11)
+($I267*'fnd base rates'!J$12)
+($J267*'fnd base rates'!J$13)
+($K267*'fnd base rates'!J$14)
+($M267*'fnd base rates'!J$16)
+($N267*'fnd base rates'!J$17)
+($O267*'fnd base rates'!J$18)
+($P267*VLOOKUP($S267+12,rate_basefnd,10)))
*$R267</f>
        <v>2054.3000000000002</v>
      </c>
      <c r="AC267" s="68">
        <f>(($D267*'fnd base rates'!K$7)
+($E267*'fnd base rates'!K$8)
+($F267*'fnd base rates'!K$9)
+($G267*'fnd base rates'!K$10)
+($H267*'fnd base rates'!K$11)
+($I267*'fnd base rates'!K$12)
+($J267*'fnd base rates'!K$13)
+($K267*'fnd base rates'!K$14)
+($M267*'fnd base rates'!K$16)
+($N267*'fnd base rates'!K$17)
+($O267*'fnd base rates'!K$18)
+($P267*VLOOKUP($S267+12,rate_basefnd,11)))
*$R267</f>
        <v>5139.4639999999999</v>
      </c>
      <c r="AD267" s="68">
        <f>(($D267*'fnd base rates'!L$7)
+($E267*'fnd base rates'!L$8)
+($F267*'fnd base rates'!L$9)
+($G267*'fnd base rates'!L$10)
+($H267*'fnd base rates'!L$11)
+($I267*'fnd base rates'!L$12)
+($J267*'fnd base rates'!L$13)
+($K267*'fnd base rates'!L$14)
+($M267*'fnd base rates'!L$16)
+($N267*'fnd base rates'!L$17)
+($O267*'fnd base rates'!L$18)
+($P267*VLOOKUP($S267+12,rate_basefnd,12)))</f>
        <v>9907.1352000000006</v>
      </c>
      <c r="AE267" s="68">
        <f>(($D267*'fnd base rates'!M$7)
+($E267*'fnd base rates'!M$8)
+($F267*'fnd base rates'!M$9)
+($G267*'fnd base rates'!M$10)
+($H267*'fnd base rates'!M$11)
+($I267*'fnd base rates'!M$12)
+($J267*'fnd base rates'!M$13)
+($K267*'fnd base rates'!M$14)
+($M267*'fnd base rates'!M$16)
+($N267*'fnd base rates'!M$17)
+($O267*'fnd base rates'!M$18)
+($P267*VLOOKUP($S267+12,rate_basefnd,13)))</f>
        <v>0</v>
      </c>
      <c r="AF267" s="3">
        <f t="shared" si="57"/>
        <v>54285.455999999991</v>
      </c>
      <c r="AH267" s="205">
        <f t="shared" si="58"/>
        <v>441281680</v>
      </c>
      <c r="AI267" s="3" t="str">
        <f t="shared" ref="AI267:AI330" si="62">IF($B267&lt;499999999,MID($B267,1,3),MID($B267,1,4))</f>
        <v>441</v>
      </c>
      <c r="AJ267" s="1" t="str">
        <f t="shared" ref="AJ267:AJ330" si="63">IF($B267&lt;499999999,MID($B267,4,3),MID($B267,5,3))</f>
        <v>281</v>
      </c>
      <c r="AK267" s="1" t="str">
        <f t="shared" ref="AK267:AK330" si="64">IF($B267&lt;499999999,MID($B267,7,3),MID($B267,8,3))</f>
        <v>680</v>
      </c>
      <c r="AL267" s="3">
        <f t="shared" si="59"/>
        <v>1</v>
      </c>
      <c r="AM267" s="3">
        <f t="shared" si="55"/>
        <v>4</v>
      </c>
      <c r="AN267" s="3">
        <f t="shared" ref="AN267:AN330" si="65">AF267</f>
        <v>54285.455999999991</v>
      </c>
      <c r="AO267" s="3">
        <f t="shared" ref="AO267:AO330" si="66">IF(OR(AF267=0,AM267=0),0,ROUND(AN267/AM267,0))</f>
        <v>13571</v>
      </c>
      <c r="AP267" s="3">
        <f t="shared" si="60"/>
        <v>-7721</v>
      </c>
      <c r="AQ267" s="3">
        <v>21292</v>
      </c>
      <c r="AS267" s="68"/>
      <c r="AT267" s="68"/>
      <c r="AX267" s="4">
        <f t="shared" ref="AX267:AX330" si="67">AY267-AW267</f>
        <v>0</v>
      </c>
      <c r="AZ267" s="4">
        <f t="shared" ref="AZ267:AZ330" si="68">BA267-AY267</f>
        <v>0</v>
      </c>
      <c r="BB267" s="4"/>
    </row>
    <row r="268" spans="1:54" s="3" customFormat="1">
      <c r="A268" s="205" t="str">
        <f t="shared" si="61"/>
        <v>444</v>
      </c>
      <c r="B268" s="1">
        <v>444035016</v>
      </c>
      <c r="C268" s="7" t="s">
        <v>58</v>
      </c>
      <c r="D268" s="8">
        <f>'fnd enro'!D268</f>
        <v>0</v>
      </c>
      <c r="E268" s="8">
        <f>'fnd enro'!E268</f>
        <v>0</v>
      </c>
      <c r="F268" s="8">
        <f>'fnd enro'!F268</f>
        <v>1</v>
      </c>
      <c r="G268" s="8">
        <f>'fnd enro'!G268</f>
        <v>0</v>
      </c>
      <c r="H268" s="8">
        <f>'fnd enro'!H268</f>
        <v>0</v>
      </c>
      <c r="I268" s="8">
        <f>'fnd enro'!I268</f>
        <v>0</v>
      </c>
      <c r="J268" s="8">
        <f>'fnd enro'!J268</f>
        <v>0</v>
      </c>
      <c r="K268" s="9">
        <f>'fnd enro'!K268</f>
        <v>0.04</v>
      </c>
      <c r="L268" s="8">
        <f>'fnd enro'!L268</f>
        <v>0</v>
      </c>
      <c r="M268" s="8">
        <f>'fnd enro'!M268</f>
        <v>0</v>
      </c>
      <c r="N268" s="8">
        <f>'fnd enro'!N268</f>
        <v>0</v>
      </c>
      <c r="O268" s="8">
        <f>'fnd enro'!O268</f>
        <v>0</v>
      </c>
      <c r="P268" s="8">
        <f>'fnd enro'!P268</f>
        <v>0</v>
      </c>
      <c r="Q268" s="8">
        <f>'fnd enro'!R268</f>
        <v>1</v>
      </c>
      <c r="R268" s="9">
        <f t="shared" si="56"/>
        <v>1.0860000000000001</v>
      </c>
      <c r="S268" s="8">
        <f>VALUE('fnd enro'!Q268)</f>
        <v>8</v>
      </c>
      <c r="T268" s="1"/>
      <c r="U268" s="68">
        <f>(($D268*'fnd base rates'!C$7)
+($E268*'fnd base rates'!C$8)
+($F268*'fnd base rates'!C$9)
+($G268*'fnd base rates'!C$10)
+($H268*'fnd base rates'!C$11)
+($I268*'fnd base rates'!C$12)
+($J268*'fnd base rates'!C$13)
+($K268*'fnd base rates'!C$14)
+($M268*'fnd base rates'!C$16)
+($N268*'fnd base rates'!C$17)
+($O268*'fnd base rates'!C$18)
+($P268*VLOOKUP($S268+12,rate_basefnd,3)))
*$R268</f>
        <v>651.23206320000008</v>
      </c>
      <c r="V268" s="68">
        <f>(($D268*'fnd base rates'!D$7)
+($E268*'fnd base rates'!D$8)
+($F268*'fnd base rates'!D$9)
+($G268*'fnd base rates'!D$10)
+($H268*'fnd base rates'!D$11)
+($I268*'fnd base rates'!D$12)
+($J268*'fnd base rates'!D$13)
+($K268*'fnd base rates'!D$14)
+($M268*'fnd base rates'!D$16)
+($N268*'fnd base rates'!D$17)
+($O268*'fnd base rates'!D$18)
+($P268*VLOOKUP($S268+12,rate_basefnd,4)))
*$R268</f>
        <v>921.73164000000008</v>
      </c>
      <c r="W268" s="68">
        <f>(($D268*'fnd base rates'!E$7)
+($E268*'fnd base rates'!E$8)
+($F268*'fnd base rates'!E$9)
+($G268*'fnd base rates'!E$10)
+($H268*'fnd base rates'!E$11)
+($I268*'fnd base rates'!E$12)
+($J268*'fnd base rates'!E$13)
+($K268*'fnd base rates'!E$14)
+($M268*'fnd base rates'!E$16)
+($N268*'fnd base rates'!E$17)
+($O268*'fnd base rates'!E$18)
+($P268*VLOOKUP($S268+12,rate_basefnd,5)))
*$R268</f>
        <v>4691.2710888000001</v>
      </c>
      <c r="X268" s="68">
        <f>(($D268*'fnd base rates'!F$7)
+($E268*'fnd base rates'!F$8)
+($F268*'fnd base rates'!F$9)
+($G268*'fnd base rates'!F$10)
+($H268*'fnd base rates'!F$11)
+($I268*'fnd base rates'!F$12)
+($J268*'fnd base rates'!F$13)
+($K268*'fnd base rates'!F$14)
+($M268*'fnd base rates'!F$16)
+($N268*'fnd base rates'!F$17)
+($O268*'fnd base rates'!F$18)
+($P268*VLOOKUP($S268+12,rate_basefnd,6)))
*$R268</f>
        <v>1518.0464208000001</v>
      </c>
      <c r="Y268" s="68">
        <f>(($D268*'fnd base rates'!G$7)
+($E268*'fnd base rates'!G$8)
+($F268*'fnd base rates'!G$9)
+($G268*'fnd base rates'!G$10)
+($H268*'fnd base rates'!G$11)
+($I268*'fnd base rates'!G$12)
+($J268*'fnd base rates'!G$13)
+($K268*'fnd base rates'!G$14)
+($M268*'fnd base rates'!G$16)
+($N268*'fnd base rates'!G$17)
+($O268*'fnd base rates'!G$18)
+($P268*VLOOKUP($S268+12,rate_basefnd,7)))
*$R268</f>
        <v>189.6703344</v>
      </c>
      <c r="Z268" s="68">
        <f>(($D268*'fnd base rates'!H$7)
+($E268*'fnd base rates'!H$8)
+($F268*'fnd base rates'!H$9)
+($G268*'fnd base rates'!H$10)
+($H268*'fnd base rates'!H$11)
+($I268*'fnd base rates'!H$12)
+($J268*'fnd base rates'!H$13)
+($K268*'fnd base rates'!H$14)
+($M268*'fnd base rates'!H$16)
+($N268*'fnd base rates'!H$17)
+($O268*'fnd base rates'!H$18)
+($P268*VLOOKUP($S268+12,rate_basefnd,8)))</f>
        <v>581.30399999999997</v>
      </c>
      <c r="AA268" s="68">
        <f>(($D268*'fnd base rates'!I$7)
+($E268*'fnd base rates'!I$8)
+($F268*'fnd base rates'!I$9)
+($G268*'fnd base rates'!I$10)
+($H268*'fnd base rates'!I$11)
+($I268*'fnd base rates'!I$12)
+($J268*'fnd base rates'!I$13)
+($K268*'fnd base rates'!I$14)
+($M268*'fnd base rates'!I$16)
+($N268*'fnd base rates'!I$17)
+($O268*'fnd base rates'!I$18)
+($P268*VLOOKUP($S268+12,rate_basefnd,9)))
*$R268</f>
        <v>492.13176000000004</v>
      </c>
      <c r="AB268" s="68">
        <f>(($D268*'fnd base rates'!J$7)
+($E268*'fnd base rates'!J$8)
+($F268*'fnd base rates'!J$9)
+($G268*'fnd base rates'!J$10)
+($H268*'fnd base rates'!J$11)
+($I268*'fnd base rates'!J$12)
+($J268*'fnd base rates'!J$13)
+($K268*'fnd base rates'!J$14)
+($M268*'fnd base rates'!J$16)
+($N268*'fnd base rates'!J$17)
+($O268*'fnd base rates'!J$18)
+($P268*VLOOKUP($S268+12,rate_basefnd,10)))
*$R268</f>
        <v>122.35962000000001</v>
      </c>
      <c r="AC268" s="68">
        <f>(($D268*'fnd base rates'!K$7)
+($E268*'fnd base rates'!K$8)
+($F268*'fnd base rates'!K$9)
+($G268*'fnd base rates'!K$10)
+($H268*'fnd base rates'!K$11)
+($I268*'fnd base rates'!K$12)
+($J268*'fnd base rates'!K$13)
+($K268*'fnd base rates'!K$14)
+($M268*'fnd base rates'!K$16)
+($N268*'fnd base rates'!K$17)
+($O268*'fnd base rates'!K$18)
+($P268*VLOOKUP($S268+12,rate_basefnd,11)))
*$R268</f>
        <v>1330.986396</v>
      </c>
      <c r="AD268" s="68">
        <f>(($D268*'fnd base rates'!L$7)
+($E268*'fnd base rates'!L$8)
+($F268*'fnd base rates'!L$9)
+($G268*'fnd base rates'!L$10)
+($H268*'fnd base rates'!L$11)
+($I268*'fnd base rates'!L$12)
+($J268*'fnd base rates'!L$13)
+($K268*'fnd base rates'!L$14)
+($M268*'fnd base rates'!L$16)
+($N268*'fnd base rates'!L$17)
+($O268*'fnd base rates'!L$18)
+($P268*VLOOKUP($S268+12,rate_basefnd,12)))</f>
        <v>2262.2887999999998</v>
      </c>
      <c r="AE268" s="68">
        <f>(($D268*'fnd base rates'!M$7)
+($E268*'fnd base rates'!M$8)
+($F268*'fnd base rates'!M$9)
+($G268*'fnd base rates'!M$10)
+($H268*'fnd base rates'!M$11)
+($I268*'fnd base rates'!M$12)
+($J268*'fnd base rates'!M$13)
+($K268*'fnd base rates'!M$14)
+($M268*'fnd base rates'!M$16)
+($N268*'fnd base rates'!M$17)
+($O268*'fnd base rates'!M$18)
+($P268*VLOOKUP($S268+12,rate_basefnd,13)))</f>
        <v>0</v>
      </c>
      <c r="AF268" s="3">
        <f t="shared" si="57"/>
        <v>12761.0221232</v>
      </c>
      <c r="AH268" s="205">
        <f t="shared" si="58"/>
        <v>444035016</v>
      </c>
      <c r="AI268" s="3" t="str">
        <f t="shared" si="62"/>
        <v>444</v>
      </c>
      <c r="AJ268" s="1" t="str">
        <f t="shared" si="63"/>
        <v>035</v>
      </c>
      <c r="AK268" s="1" t="str">
        <f t="shared" si="64"/>
        <v>016</v>
      </c>
      <c r="AL268" s="3">
        <f t="shared" si="59"/>
        <v>1</v>
      </c>
      <c r="AM268" s="3">
        <f t="shared" si="55"/>
        <v>1</v>
      </c>
      <c r="AN268" s="3">
        <f t="shared" si="65"/>
        <v>12761.0221232</v>
      </c>
      <c r="AO268" s="3">
        <f t="shared" si="66"/>
        <v>12761</v>
      </c>
      <c r="AP268" s="3">
        <f t="shared" si="60"/>
        <v>-7435</v>
      </c>
      <c r="AQ268" s="3">
        <v>20196</v>
      </c>
      <c r="AS268" s="68"/>
      <c r="AT268" s="68"/>
      <c r="AX268" s="4">
        <f t="shared" si="67"/>
        <v>0</v>
      </c>
      <c r="AZ268" s="4">
        <f t="shared" si="68"/>
        <v>0</v>
      </c>
      <c r="BB268" s="4"/>
    </row>
    <row r="269" spans="1:54" s="3" customFormat="1">
      <c r="A269" s="205" t="str">
        <f t="shared" si="61"/>
        <v>444</v>
      </c>
      <c r="B269" s="1">
        <v>444035035</v>
      </c>
      <c r="C269" s="7" t="s">
        <v>58</v>
      </c>
      <c r="D269" s="8">
        <f>'fnd enro'!D269</f>
        <v>35</v>
      </c>
      <c r="E269" s="8">
        <f>'fnd enro'!E269</f>
        <v>0</v>
      </c>
      <c r="F269" s="8">
        <f>'fnd enro'!F269</f>
        <v>39</v>
      </c>
      <c r="G269" s="8">
        <f>'fnd enro'!G269</f>
        <v>207</v>
      </c>
      <c r="H269" s="8">
        <f>'fnd enro'!H269</f>
        <v>179</v>
      </c>
      <c r="I269" s="8">
        <f>'fnd enro'!I269</f>
        <v>269</v>
      </c>
      <c r="J269" s="8">
        <f>'fnd enro'!J269</f>
        <v>0</v>
      </c>
      <c r="K269" s="9">
        <f>'fnd enro'!K269</f>
        <v>27.76</v>
      </c>
      <c r="L269" s="8">
        <f>'fnd enro'!L269</f>
        <v>0</v>
      </c>
      <c r="M269" s="8">
        <f>'fnd enro'!M269</f>
        <v>19</v>
      </c>
      <c r="N269" s="8">
        <f>'fnd enro'!N269</f>
        <v>10</v>
      </c>
      <c r="O269" s="8">
        <f>'fnd enro'!O269</f>
        <v>18</v>
      </c>
      <c r="P269" s="8">
        <f>'fnd enro'!P269</f>
        <v>511</v>
      </c>
      <c r="Q269" s="8">
        <f>'fnd enro'!R269</f>
        <v>712</v>
      </c>
      <c r="R269" s="9">
        <f t="shared" si="56"/>
        <v>1.0860000000000001</v>
      </c>
      <c r="S269" s="8">
        <f>VALUE('fnd enro'!Q269)</f>
        <v>11</v>
      </c>
      <c r="T269" s="1"/>
      <c r="U269" s="68">
        <f>(($D269*'fnd base rates'!C$7)
+($E269*'fnd base rates'!C$8)
+($F269*'fnd base rates'!C$9)
+($G269*'fnd base rates'!C$10)
+($H269*'fnd base rates'!C$11)
+($I269*'fnd base rates'!C$12)
+($J269*'fnd base rates'!C$13)
+($K269*'fnd base rates'!C$14)
+($M269*'fnd base rates'!C$16)
+($N269*'fnd base rates'!C$17)
+($O269*'fnd base rates'!C$18)
+($P269*VLOOKUP($S269+12,rate_basefnd,3)))
*$R269</f>
        <v>539329.06240080006</v>
      </c>
      <c r="V269" s="68">
        <f>(($D269*'fnd base rates'!D$7)
+($E269*'fnd base rates'!D$8)
+($F269*'fnd base rates'!D$9)
+($G269*'fnd base rates'!D$10)
+($H269*'fnd base rates'!D$11)
+($I269*'fnd base rates'!D$12)
+($J269*'fnd base rates'!D$13)
+($K269*'fnd base rates'!D$14)
+($M269*'fnd base rates'!D$16)
+($N269*'fnd base rates'!D$17)
+($O269*'fnd base rates'!D$18)
+($P269*VLOOKUP($S269+12,rate_basefnd,4)))
*$R269</f>
        <v>1006779.47112</v>
      </c>
      <c r="W269" s="68">
        <f>(($D269*'fnd base rates'!E$7)
+($E269*'fnd base rates'!E$8)
+($F269*'fnd base rates'!E$9)
+($G269*'fnd base rates'!E$10)
+($H269*'fnd base rates'!E$11)
+($I269*'fnd base rates'!E$12)
+($J269*'fnd base rates'!E$13)
+($K269*'fnd base rates'!E$14)
+($M269*'fnd base rates'!E$16)
+($N269*'fnd base rates'!E$17)
+($O269*'fnd base rates'!E$18)
+($P269*VLOOKUP($S269+12,rate_basefnd,5)))
*$R269</f>
        <v>6965992.1420471994</v>
      </c>
      <c r="X269" s="68">
        <f>(($D269*'fnd base rates'!F$7)
+($E269*'fnd base rates'!F$8)
+($F269*'fnd base rates'!F$9)
+($G269*'fnd base rates'!F$10)
+($H269*'fnd base rates'!F$11)
+($I269*'fnd base rates'!F$12)
+($J269*'fnd base rates'!F$13)
+($K269*'fnd base rates'!F$14)
+($M269*'fnd base rates'!F$16)
+($N269*'fnd base rates'!F$17)
+($O269*'fnd base rates'!F$18)
+($P269*VLOOKUP($S269+12,rate_basefnd,6)))
*$R269</f>
        <v>913401.11123520019</v>
      </c>
      <c r="Y269" s="68">
        <f>(($D269*'fnd base rates'!G$7)
+($E269*'fnd base rates'!G$8)
+($F269*'fnd base rates'!G$9)
+($G269*'fnd base rates'!G$10)
+($H269*'fnd base rates'!G$11)
+($I269*'fnd base rates'!G$12)
+($J269*'fnd base rates'!G$13)
+($K269*'fnd base rates'!G$14)
+($M269*'fnd base rates'!G$16)
+($N269*'fnd base rates'!G$17)
+($O269*'fnd base rates'!G$18)
+($P269*VLOOKUP($S269+12,rate_basefnd,7)))
*$R269</f>
        <v>303323.47893360001</v>
      </c>
      <c r="Z269" s="68">
        <f>(($D269*'fnd base rates'!H$7)
+($E269*'fnd base rates'!H$8)
+($F269*'fnd base rates'!H$9)
+($G269*'fnd base rates'!H$10)
+($H269*'fnd base rates'!H$11)
+($I269*'fnd base rates'!H$12)
+($J269*'fnd base rates'!H$13)
+($K269*'fnd base rates'!H$14)
+($M269*'fnd base rates'!H$16)
+($N269*'fnd base rates'!H$17)
+($O269*'fnd base rates'!H$18)
+($P269*VLOOKUP($S269+12,rate_basefnd,8)))</f>
        <v>534811.37600000005</v>
      </c>
      <c r="AA269" s="68">
        <f>(($D269*'fnd base rates'!I$7)
+($E269*'fnd base rates'!I$8)
+($F269*'fnd base rates'!I$9)
+($G269*'fnd base rates'!I$10)
+($H269*'fnd base rates'!I$11)
+($I269*'fnd base rates'!I$12)
+($J269*'fnd base rates'!I$13)
+($K269*'fnd base rates'!I$14)
+($M269*'fnd base rates'!I$16)
+($N269*'fnd base rates'!I$17)
+($O269*'fnd base rates'!I$18)
+($P269*VLOOKUP($S269+12,rate_basefnd,9)))
*$R269</f>
        <v>494951.11374000006</v>
      </c>
      <c r="AB269" s="68">
        <f>(($D269*'fnd base rates'!J$7)
+($E269*'fnd base rates'!J$8)
+($F269*'fnd base rates'!J$9)
+($G269*'fnd base rates'!J$10)
+($H269*'fnd base rates'!J$11)
+($I269*'fnd base rates'!J$12)
+($J269*'fnd base rates'!J$13)
+($K269*'fnd base rates'!J$14)
+($M269*'fnd base rates'!J$16)
+($N269*'fnd base rates'!J$17)
+($O269*'fnd base rates'!J$18)
+($P269*VLOOKUP($S269+12,rate_basefnd,10)))
*$R269</f>
        <v>982265.75783999998</v>
      </c>
      <c r="AC269" s="68">
        <f>(($D269*'fnd base rates'!K$7)
+($E269*'fnd base rates'!K$8)
+($F269*'fnd base rates'!K$9)
+($G269*'fnd base rates'!K$10)
+($H269*'fnd base rates'!K$11)
+($I269*'fnd base rates'!K$12)
+($J269*'fnd base rates'!K$13)
+($K269*'fnd base rates'!K$14)
+($M269*'fnd base rates'!K$16)
+($N269*'fnd base rates'!K$17)
+($O269*'fnd base rates'!K$18)
+($P269*VLOOKUP($S269+12,rate_basefnd,11)))
*$R269</f>
        <v>998833.35464400006</v>
      </c>
      <c r="AD269" s="68">
        <f>(($D269*'fnd base rates'!L$7)
+($E269*'fnd base rates'!L$8)
+($F269*'fnd base rates'!L$9)
+($G269*'fnd base rates'!L$10)
+($H269*'fnd base rates'!L$11)
+($I269*'fnd base rates'!L$12)
+($J269*'fnd base rates'!L$13)
+($K269*'fnd base rates'!L$14)
+($M269*'fnd base rates'!L$16)
+($N269*'fnd base rates'!L$17)
+($O269*'fnd base rates'!L$18)
+($P269*VLOOKUP($S269+12,rate_basefnd,12)))</f>
        <v>2202047.4872000003</v>
      </c>
      <c r="AE269" s="68">
        <f>(($D269*'fnd base rates'!M$7)
+($E269*'fnd base rates'!M$8)
+($F269*'fnd base rates'!M$9)
+($G269*'fnd base rates'!M$10)
+($H269*'fnd base rates'!M$11)
+($I269*'fnd base rates'!M$12)
+($J269*'fnd base rates'!M$13)
+($K269*'fnd base rates'!M$14)
+($M269*'fnd base rates'!M$16)
+($N269*'fnd base rates'!M$17)
+($O269*'fnd base rates'!M$18)
+($P269*VLOOKUP($S269+12,rate_basefnd,13)))</f>
        <v>0</v>
      </c>
      <c r="AF269" s="3">
        <f t="shared" si="57"/>
        <v>14941734.355160803</v>
      </c>
      <c r="AH269" s="205">
        <f t="shared" si="58"/>
        <v>444035035</v>
      </c>
      <c r="AI269" s="3" t="str">
        <f t="shared" si="62"/>
        <v>444</v>
      </c>
      <c r="AJ269" s="1" t="str">
        <f t="shared" si="63"/>
        <v>035</v>
      </c>
      <c r="AK269" s="1" t="str">
        <f t="shared" si="64"/>
        <v>035</v>
      </c>
      <c r="AL269" s="3">
        <f t="shared" si="59"/>
        <v>1</v>
      </c>
      <c r="AM269" s="3">
        <f t="shared" si="55"/>
        <v>712</v>
      </c>
      <c r="AN269" s="3">
        <f t="shared" si="65"/>
        <v>14941734.355160803</v>
      </c>
      <c r="AO269" s="3">
        <f t="shared" si="66"/>
        <v>20986</v>
      </c>
      <c r="AP269" s="3">
        <f t="shared" si="60"/>
        <v>11388</v>
      </c>
      <c r="AQ269" s="3">
        <v>9598</v>
      </c>
      <c r="AS269" s="68"/>
      <c r="AT269" s="68"/>
      <c r="AX269" s="4">
        <f t="shared" si="67"/>
        <v>0</v>
      </c>
      <c r="AZ269" s="4">
        <f t="shared" si="68"/>
        <v>0</v>
      </c>
      <c r="BB269" s="4"/>
    </row>
    <row r="270" spans="1:54" s="3" customFormat="1">
      <c r="A270" s="205" t="str">
        <f t="shared" si="61"/>
        <v>444</v>
      </c>
      <c r="B270" s="1">
        <v>444035040</v>
      </c>
      <c r="C270" s="7" t="s">
        <v>58</v>
      </c>
      <c r="D270" s="8">
        <f>'fnd enro'!D270</f>
        <v>0</v>
      </c>
      <c r="E270" s="8">
        <f>'fnd enro'!E270</f>
        <v>0</v>
      </c>
      <c r="F270" s="8">
        <f>'fnd enro'!F270</f>
        <v>0</v>
      </c>
      <c r="G270" s="8">
        <f>'fnd enro'!G270</f>
        <v>0</v>
      </c>
      <c r="H270" s="8">
        <f>'fnd enro'!H270</f>
        <v>1</v>
      </c>
      <c r="I270" s="8">
        <f>'fnd enro'!I270</f>
        <v>1</v>
      </c>
      <c r="J270" s="8">
        <f>'fnd enro'!J270</f>
        <v>0</v>
      </c>
      <c r="K270" s="9">
        <f>'fnd enro'!K270</f>
        <v>0.08</v>
      </c>
      <c r="L270" s="8">
        <f>'fnd enro'!L270</f>
        <v>0</v>
      </c>
      <c r="M270" s="8">
        <f>'fnd enro'!M270</f>
        <v>0</v>
      </c>
      <c r="N270" s="8">
        <f>'fnd enro'!N270</f>
        <v>0</v>
      </c>
      <c r="O270" s="8">
        <f>'fnd enro'!O270</f>
        <v>0</v>
      </c>
      <c r="P270" s="8">
        <f>'fnd enro'!P270</f>
        <v>2</v>
      </c>
      <c r="Q270" s="8">
        <f>'fnd enro'!R270</f>
        <v>2</v>
      </c>
      <c r="R270" s="9">
        <f t="shared" si="56"/>
        <v>1.0860000000000001</v>
      </c>
      <c r="S270" s="8">
        <f>VALUE('fnd enro'!Q270)</f>
        <v>6</v>
      </c>
      <c r="T270" s="1"/>
      <c r="U270" s="68">
        <f>(($D270*'fnd base rates'!C$7)
+($E270*'fnd base rates'!C$8)
+($F270*'fnd base rates'!C$9)
+($G270*'fnd base rates'!C$10)
+($H270*'fnd base rates'!C$11)
+($I270*'fnd base rates'!C$12)
+($J270*'fnd base rates'!C$13)
+($K270*'fnd base rates'!C$14)
+($M270*'fnd base rates'!C$16)
+($N270*'fnd base rates'!C$17)
+($O270*'fnd base rates'!C$18)
+($P270*VLOOKUP($S270+12,rate_basefnd,3)))
*$R270</f>
        <v>1476.6368064000003</v>
      </c>
      <c r="V270" s="68">
        <f>(($D270*'fnd base rates'!D$7)
+($E270*'fnd base rates'!D$8)
+($F270*'fnd base rates'!D$9)
+($G270*'fnd base rates'!D$10)
+($H270*'fnd base rates'!D$11)
+($I270*'fnd base rates'!D$12)
+($J270*'fnd base rates'!D$13)
+($K270*'fnd base rates'!D$14)
+($M270*'fnd base rates'!D$16)
+($N270*'fnd base rates'!D$17)
+($O270*'fnd base rates'!D$18)
+($P270*VLOOKUP($S270+12,rate_basefnd,4)))
*$R270</f>
        <v>2668.7146800000005</v>
      </c>
      <c r="W270" s="68">
        <f>(($D270*'fnd base rates'!E$7)
+($E270*'fnd base rates'!E$8)
+($F270*'fnd base rates'!E$9)
+($G270*'fnd base rates'!E$10)
+($H270*'fnd base rates'!E$11)
+($I270*'fnd base rates'!E$12)
+($J270*'fnd base rates'!E$13)
+($K270*'fnd base rates'!E$14)
+($M270*'fnd base rates'!E$16)
+($N270*'fnd base rates'!E$17)
+($O270*'fnd base rates'!E$18)
+($P270*VLOOKUP($S270+12,rate_basefnd,5)))
*$R270</f>
        <v>18174.211737600002</v>
      </c>
      <c r="X270" s="68">
        <f>(($D270*'fnd base rates'!F$7)
+($E270*'fnd base rates'!F$8)
+($F270*'fnd base rates'!F$9)
+($G270*'fnd base rates'!F$10)
+($H270*'fnd base rates'!F$11)
+($I270*'fnd base rates'!F$12)
+($J270*'fnd base rates'!F$13)
+($K270*'fnd base rates'!F$14)
+($M270*'fnd base rates'!F$16)
+($N270*'fnd base rates'!F$17)
+($O270*'fnd base rates'!F$18)
+($P270*VLOOKUP($S270+12,rate_basefnd,6)))
*$R270</f>
        <v>2298.0472416000002</v>
      </c>
      <c r="Y270" s="68">
        <f>(($D270*'fnd base rates'!G$7)
+($E270*'fnd base rates'!G$8)
+($F270*'fnd base rates'!G$9)
+($G270*'fnd base rates'!G$10)
+($H270*'fnd base rates'!G$11)
+($I270*'fnd base rates'!G$12)
+($J270*'fnd base rates'!G$13)
+($K270*'fnd base rates'!G$14)
+($M270*'fnd base rates'!G$16)
+($N270*'fnd base rates'!G$17)
+($O270*'fnd base rates'!G$18)
+($P270*VLOOKUP($S270+12,rate_basefnd,7)))
*$R270</f>
        <v>792.78086880000012</v>
      </c>
      <c r="Z270" s="68">
        <f>(($D270*'fnd base rates'!H$7)
+($E270*'fnd base rates'!H$8)
+($F270*'fnd base rates'!H$9)
+($G270*'fnd base rates'!H$10)
+($H270*'fnd base rates'!H$11)
+($I270*'fnd base rates'!H$12)
+($J270*'fnd base rates'!H$13)
+($K270*'fnd base rates'!H$14)
+($M270*'fnd base rates'!H$16)
+($N270*'fnd base rates'!H$17)
+($O270*'fnd base rates'!H$18)
+($P270*VLOOKUP($S270+12,rate_basefnd,8)))</f>
        <v>1555.748</v>
      </c>
      <c r="AA270" s="68">
        <f>(($D270*'fnd base rates'!I$7)
+($E270*'fnd base rates'!I$8)
+($F270*'fnd base rates'!I$9)
+($G270*'fnd base rates'!I$10)
+($H270*'fnd base rates'!I$11)
+($I270*'fnd base rates'!I$12)
+($J270*'fnd base rates'!I$13)
+($K270*'fnd base rates'!I$14)
+($M270*'fnd base rates'!I$16)
+($N270*'fnd base rates'!I$17)
+($O270*'fnd base rates'!I$18)
+($P270*VLOOKUP($S270+12,rate_basefnd,9)))
*$R270</f>
        <v>1331.4794400000001</v>
      </c>
      <c r="AB270" s="68">
        <f>(($D270*'fnd base rates'!J$7)
+($E270*'fnd base rates'!J$8)
+($F270*'fnd base rates'!J$9)
+($G270*'fnd base rates'!J$10)
+($H270*'fnd base rates'!J$11)
+($I270*'fnd base rates'!J$12)
+($J270*'fnd base rates'!J$13)
+($K270*'fnd base rates'!J$14)
+($M270*'fnd base rates'!J$16)
+($N270*'fnd base rates'!J$17)
+($O270*'fnd base rates'!J$18)
+($P270*VLOOKUP($S270+12,rate_basefnd,10)))
*$R270</f>
        <v>2686.0581000000002</v>
      </c>
      <c r="AC270" s="68">
        <f>(($D270*'fnd base rates'!K$7)
+($E270*'fnd base rates'!K$8)
+($F270*'fnd base rates'!K$9)
+($G270*'fnd base rates'!K$10)
+($H270*'fnd base rates'!K$11)
+($I270*'fnd base rates'!K$12)
+($J270*'fnd base rates'!K$13)
+($K270*'fnd base rates'!K$14)
+($M270*'fnd base rates'!K$16)
+($N270*'fnd base rates'!K$17)
+($O270*'fnd base rates'!K$18)
+($P270*VLOOKUP($S270+12,rate_basefnd,11)))
*$R270</f>
        <v>2820.7568520000004</v>
      </c>
      <c r="AD270" s="68">
        <f>(($D270*'fnd base rates'!L$7)
+($E270*'fnd base rates'!L$8)
+($F270*'fnd base rates'!L$9)
+($G270*'fnd base rates'!L$10)
+($H270*'fnd base rates'!L$11)
+($I270*'fnd base rates'!L$12)
+($J270*'fnd base rates'!L$13)
+($K270*'fnd base rates'!L$14)
+($M270*'fnd base rates'!L$16)
+($N270*'fnd base rates'!L$17)
+($O270*'fnd base rates'!L$18)
+($P270*VLOOKUP($S270+12,rate_basefnd,12)))</f>
        <v>5986.5975999999991</v>
      </c>
      <c r="AE270" s="68">
        <f>(($D270*'fnd base rates'!M$7)
+($E270*'fnd base rates'!M$8)
+($F270*'fnd base rates'!M$9)
+($G270*'fnd base rates'!M$10)
+($H270*'fnd base rates'!M$11)
+($I270*'fnd base rates'!M$12)
+($J270*'fnd base rates'!M$13)
+($K270*'fnd base rates'!M$14)
+($M270*'fnd base rates'!M$16)
+($N270*'fnd base rates'!M$17)
+($O270*'fnd base rates'!M$18)
+($P270*VLOOKUP($S270+12,rate_basefnd,13)))</f>
        <v>0</v>
      </c>
      <c r="AF270" s="3">
        <f t="shared" si="57"/>
        <v>39791.031326400007</v>
      </c>
      <c r="AH270" s="205">
        <f t="shared" si="58"/>
        <v>444035040</v>
      </c>
      <c r="AI270" s="3" t="str">
        <f t="shared" si="62"/>
        <v>444</v>
      </c>
      <c r="AJ270" s="1" t="str">
        <f t="shared" si="63"/>
        <v>035</v>
      </c>
      <c r="AK270" s="1" t="str">
        <f t="shared" si="64"/>
        <v>040</v>
      </c>
      <c r="AL270" s="3">
        <f t="shared" si="59"/>
        <v>1</v>
      </c>
      <c r="AM270" s="3">
        <f t="shared" si="55"/>
        <v>2</v>
      </c>
      <c r="AN270" s="3">
        <f t="shared" si="65"/>
        <v>39791.031326400007</v>
      </c>
      <c r="AO270" s="3">
        <f t="shared" si="66"/>
        <v>19896</v>
      </c>
      <c r="AP270" s="3">
        <f t="shared" si="60"/>
        <v>382</v>
      </c>
      <c r="AQ270" s="3">
        <v>19514</v>
      </c>
      <c r="AS270" s="68"/>
      <c r="AT270" s="68"/>
      <c r="AX270" s="4">
        <f t="shared" si="67"/>
        <v>0</v>
      </c>
      <c r="AZ270" s="4">
        <f t="shared" si="68"/>
        <v>0</v>
      </c>
      <c r="BB270" s="4"/>
    </row>
    <row r="271" spans="1:54" s="3" customFormat="1">
      <c r="A271" s="205" t="str">
        <f t="shared" si="61"/>
        <v>444</v>
      </c>
      <c r="B271" s="1">
        <v>444035044</v>
      </c>
      <c r="C271" s="7" t="s">
        <v>58</v>
      </c>
      <c r="D271" s="8">
        <f>'fnd enro'!D271</f>
        <v>0</v>
      </c>
      <c r="E271" s="8">
        <f>'fnd enro'!E271</f>
        <v>0</v>
      </c>
      <c r="F271" s="8">
        <f>'fnd enro'!F271</f>
        <v>0</v>
      </c>
      <c r="G271" s="8">
        <f>'fnd enro'!G271</f>
        <v>3</v>
      </c>
      <c r="H271" s="8">
        <f>'fnd enro'!H271</f>
        <v>3</v>
      </c>
      <c r="I271" s="8">
        <f>'fnd enro'!I271</f>
        <v>3</v>
      </c>
      <c r="J271" s="8">
        <f>'fnd enro'!J271</f>
        <v>0</v>
      </c>
      <c r="K271" s="9">
        <f>'fnd enro'!K271</f>
        <v>0.36</v>
      </c>
      <c r="L271" s="8">
        <f>'fnd enro'!L271</f>
        <v>0</v>
      </c>
      <c r="M271" s="8">
        <f>'fnd enro'!M271</f>
        <v>0</v>
      </c>
      <c r="N271" s="8">
        <f>'fnd enro'!N271</f>
        <v>0</v>
      </c>
      <c r="O271" s="8">
        <f>'fnd enro'!O271</f>
        <v>0</v>
      </c>
      <c r="P271" s="8">
        <f>'fnd enro'!P271</f>
        <v>1</v>
      </c>
      <c r="Q271" s="8">
        <f>'fnd enro'!R271</f>
        <v>9</v>
      </c>
      <c r="R271" s="9">
        <f t="shared" si="56"/>
        <v>1.0860000000000001</v>
      </c>
      <c r="S271" s="8">
        <f>VALUE('fnd enro'!Q271)</f>
        <v>11</v>
      </c>
      <c r="T271" s="1"/>
      <c r="U271" s="68">
        <f>(($D271*'fnd base rates'!C$7)
+($E271*'fnd base rates'!C$8)
+($F271*'fnd base rates'!C$9)
+($G271*'fnd base rates'!C$10)
+($H271*'fnd base rates'!C$11)
+($I271*'fnd base rates'!C$12)
+($J271*'fnd base rates'!C$13)
+($K271*'fnd base rates'!C$14)
+($M271*'fnd base rates'!C$16)
+($N271*'fnd base rates'!C$17)
+($O271*'fnd base rates'!C$18)
+($P271*VLOOKUP($S271+12,rate_basefnd,3)))
*$R271</f>
        <v>6001.0522487999997</v>
      </c>
      <c r="V271" s="68">
        <f>(($D271*'fnd base rates'!D$7)
+($E271*'fnd base rates'!D$8)
+($F271*'fnd base rates'!D$9)
+($G271*'fnd base rates'!D$10)
+($H271*'fnd base rates'!D$11)
+($I271*'fnd base rates'!D$12)
+($J271*'fnd base rates'!D$13)
+($K271*'fnd base rates'!D$14)
+($M271*'fnd base rates'!D$16)
+($N271*'fnd base rates'!D$17)
+($O271*'fnd base rates'!D$18)
+($P271*VLOOKUP($S271+12,rate_basefnd,4)))
*$R271</f>
        <v>8958.7072200000002</v>
      </c>
      <c r="W271" s="68">
        <f>(($D271*'fnd base rates'!E$7)
+($E271*'fnd base rates'!E$8)
+($F271*'fnd base rates'!E$9)
+($G271*'fnd base rates'!E$10)
+($H271*'fnd base rates'!E$11)
+($I271*'fnd base rates'!E$12)
+($J271*'fnd base rates'!E$13)
+($K271*'fnd base rates'!E$14)
+($M271*'fnd base rates'!E$16)
+($N271*'fnd base rates'!E$17)
+($O271*'fnd base rates'!E$18)
+($P271*VLOOKUP($S271+12,rate_basefnd,5)))
*$R271</f>
        <v>50902.022419200002</v>
      </c>
      <c r="X271" s="68">
        <f>(($D271*'fnd base rates'!F$7)
+($E271*'fnd base rates'!F$8)
+($F271*'fnd base rates'!F$9)
+($G271*'fnd base rates'!F$10)
+($H271*'fnd base rates'!F$11)
+($I271*'fnd base rates'!F$12)
+($J271*'fnd base rates'!F$13)
+($K271*'fnd base rates'!F$14)
+($M271*'fnd base rates'!F$16)
+($N271*'fnd base rates'!F$17)
+($O271*'fnd base rates'!F$18)
+($P271*VLOOKUP($S271+12,rate_basefnd,6)))
*$R271</f>
        <v>11448.2809872</v>
      </c>
      <c r="Y271" s="68">
        <f>(($D271*'fnd base rates'!G$7)
+($E271*'fnd base rates'!G$8)
+($F271*'fnd base rates'!G$9)
+($G271*'fnd base rates'!G$10)
+($H271*'fnd base rates'!G$11)
+($I271*'fnd base rates'!G$12)
+($J271*'fnd base rates'!G$13)
+($K271*'fnd base rates'!G$14)
+($M271*'fnd base rates'!G$16)
+($N271*'fnd base rates'!G$17)
+($O271*'fnd base rates'!G$18)
+($P271*VLOOKUP($S271+12,rate_basefnd,7)))
*$R271</f>
        <v>2088.9900696</v>
      </c>
      <c r="Z271" s="68">
        <f>(($D271*'fnd base rates'!H$7)
+($E271*'fnd base rates'!H$8)
+($F271*'fnd base rates'!H$9)
+($G271*'fnd base rates'!H$10)
+($H271*'fnd base rates'!H$11)
+($I271*'fnd base rates'!H$12)
+($J271*'fnd base rates'!H$13)
+($K271*'fnd base rates'!H$14)
+($M271*'fnd base rates'!H$16)
+($N271*'fnd base rates'!H$17)
+($O271*'fnd base rates'!H$18)
+($P271*VLOOKUP($S271+12,rate_basefnd,8)))</f>
        <v>6289.9459999999999</v>
      </c>
      <c r="AA271" s="68">
        <f>(($D271*'fnd base rates'!I$7)
+($E271*'fnd base rates'!I$8)
+($F271*'fnd base rates'!I$9)
+($G271*'fnd base rates'!I$10)
+($H271*'fnd base rates'!I$11)
+($I271*'fnd base rates'!I$12)
+($J271*'fnd base rates'!I$13)
+($K271*'fnd base rates'!I$14)
+($M271*'fnd base rates'!I$16)
+($N271*'fnd base rates'!I$17)
+($O271*'fnd base rates'!I$18)
+($P271*VLOOKUP($S271+12,rate_basefnd,9)))
*$R271</f>
        <v>4754.3994000000012</v>
      </c>
      <c r="AB271" s="68">
        <f>(($D271*'fnd base rates'!J$7)
+($E271*'fnd base rates'!J$8)
+($F271*'fnd base rates'!J$9)
+($G271*'fnd base rates'!J$10)
+($H271*'fnd base rates'!J$11)
+($I271*'fnd base rates'!J$12)
+($J271*'fnd base rates'!J$13)
+($K271*'fnd base rates'!J$14)
+($M271*'fnd base rates'!J$16)
+($N271*'fnd base rates'!J$17)
+($O271*'fnd base rates'!J$18)
+($P271*VLOOKUP($S271+12,rate_basefnd,10)))
*$R271</f>
        <v>4885.5773399999998</v>
      </c>
      <c r="AC271" s="68">
        <f>(($D271*'fnd base rates'!K$7)
+($E271*'fnd base rates'!K$8)
+($F271*'fnd base rates'!K$9)
+($G271*'fnd base rates'!K$10)
+($H271*'fnd base rates'!K$11)
+($I271*'fnd base rates'!K$12)
+($J271*'fnd base rates'!K$13)
+($K271*'fnd base rates'!K$14)
+($M271*'fnd base rates'!K$16)
+($N271*'fnd base rates'!K$17)
+($O271*'fnd base rates'!K$18)
+($P271*VLOOKUP($S271+12,rate_basefnd,11)))
*$R271</f>
        <v>12455.229744000002</v>
      </c>
      <c r="AD271" s="68">
        <f>(($D271*'fnd base rates'!L$7)
+($E271*'fnd base rates'!L$8)
+($F271*'fnd base rates'!L$9)
+($G271*'fnd base rates'!L$10)
+($H271*'fnd base rates'!L$11)
+($I271*'fnd base rates'!L$12)
+($J271*'fnd base rates'!L$13)
+($K271*'fnd base rates'!L$14)
+($M271*'fnd base rates'!L$16)
+($N271*'fnd base rates'!L$17)
+($O271*'fnd base rates'!L$18)
+($P271*VLOOKUP($S271+12,rate_basefnd,12)))</f>
        <v>21689.879199999999</v>
      </c>
      <c r="AE271" s="68">
        <f>(($D271*'fnd base rates'!M$7)
+($E271*'fnd base rates'!M$8)
+($F271*'fnd base rates'!M$9)
+($G271*'fnd base rates'!M$10)
+($H271*'fnd base rates'!M$11)
+($I271*'fnd base rates'!M$12)
+($J271*'fnd base rates'!M$13)
+($K271*'fnd base rates'!M$14)
+($M271*'fnd base rates'!M$16)
+($N271*'fnd base rates'!M$17)
+($O271*'fnd base rates'!M$18)
+($P271*VLOOKUP($S271+12,rate_basefnd,13)))</f>
        <v>0</v>
      </c>
      <c r="AF271" s="3">
        <f t="shared" si="57"/>
        <v>129474.08462879999</v>
      </c>
      <c r="AH271" s="205">
        <f t="shared" si="58"/>
        <v>444035044</v>
      </c>
      <c r="AI271" s="3" t="str">
        <f t="shared" si="62"/>
        <v>444</v>
      </c>
      <c r="AJ271" s="1" t="str">
        <f t="shared" si="63"/>
        <v>035</v>
      </c>
      <c r="AK271" s="1" t="str">
        <f t="shared" si="64"/>
        <v>044</v>
      </c>
      <c r="AL271" s="3">
        <f t="shared" si="59"/>
        <v>1</v>
      </c>
      <c r="AM271" s="3">
        <f t="shared" si="55"/>
        <v>9</v>
      </c>
      <c r="AN271" s="3">
        <f t="shared" si="65"/>
        <v>129474.08462879999</v>
      </c>
      <c r="AO271" s="3">
        <f t="shared" si="66"/>
        <v>14386</v>
      </c>
      <c r="AP271" s="3">
        <f t="shared" si="60"/>
        <v>-6766</v>
      </c>
      <c r="AQ271" s="3">
        <v>21152</v>
      </c>
      <c r="AS271" s="68"/>
      <c r="AT271" s="68"/>
      <c r="AX271" s="4">
        <f t="shared" si="67"/>
        <v>0</v>
      </c>
      <c r="AZ271" s="4">
        <f t="shared" si="68"/>
        <v>0</v>
      </c>
      <c r="BB271" s="4"/>
    </row>
    <row r="272" spans="1:54" s="3" customFormat="1">
      <c r="A272" s="205" t="str">
        <f t="shared" si="61"/>
        <v>444</v>
      </c>
      <c r="B272" s="1">
        <v>444035046</v>
      </c>
      <c r="C272" s="7" t="s">
        <v>58</v>
      </c>
      <c r="D272" s="8">
        <f>'fnd enro'!D272</f>
        <v>0</v>
      </c>
      <c r="E272" s="8">
        <f>'fnd enro'!E272</f>
        <v>0</v>
      </c>
      <c r="F272" s="8">
        <f>'fnd enro'!F272</f>
        <v>0</v>
      </c>
      <c r="G272" s="8">
        <f>'fnd enro'!G272</f>
        <v>0</v>
      </c>
      <c r="H272" s="8">
        <f>'fnd enro'!H272</f>
        <v>0</v>
      </c>
      <c r="I272" s="8">
        <f>'fnd enro'!I272</f>
        <v>1</v>
      </c>
      <c r="J272" s="8">
        <f>'fnd enro'!J272</f>
        <v>0</v>
      </c>
      <c r="K272" s="9">
        <f>'fnd enro'!K272</f>
        <v>0.04</v>
      </c>
      <c r="L272" s="8">
        <f>'fnd enro'!L272</f>
        <v>0</v>
      </c>
      <c r="M272" s="8">
        <f>'fnd enro'!M272</f>
        <v>0</v>
      </c>
      <c r="N272" s="8">
        <f>'fnd enro'!N272</f>
        <v>0</v>
      </c>
      <c r="O272" s="8">
        <f>'fnd enro'!O272</f>
        <v>0</v>
      </c>
      <c r="P272" s="8">
        <f>'fnd enro'!P272</f>
        <v>1</v>
      </c>
      <c r="Q272" s="8">
        <f>'fnd enro'!R272</f>
        <v>1</v>
      </c>
      <c r="R272" s="9">
        <f t="shared" si="56"/>
        <v>1.0860000000000001</v>
      </c>
      <c r="S272" s="8">
        <f>VALUE('fnd enro'!Q272)</f>
        <v>3</v>
      </c>
      <c r="T272" s="1"/>
      <c r="U272" s="68">
        <f>(($D272*'fnd base rates'!C$7)
+($E272*'fnd base rates'!C$8)
+($F272*'fnd base rates'!C$9)
+($G272*'fnd base rates'!C$10)
+($H272*'fnd base rates'!C$11)
+($I272*'fnd base rates'!C$12)
+($J272*'fnd base rates'!C$13)
+($K272*'fnd base rates'!C$14)
+($M272*'fnd base rates'!C$16)
+($N272*'fnd base rates'!C$17)
+($O272*'fnd base rates'!C$18)
+($P272*VLOOKUP($S272+12,rate_basefnd,3)))
*$R272</f>
        <v>721.21390320000012</v>
      </c>
      <c r="V272" s="68">
        <f>(($D272*'fnd base rates'!D$7)
+($E272*'fnd base rates'!D$8)
+($F272*'fnd base rates'!D$9)
+($G272*'fnd base rates'!D$10)
+($H272*'fnd base rates'!D$11)
+($I272*'fnd base rates'!D$12)
+($J272*'fnd base rates'!D$13)
+($K272*'fnd base rates'!D$14)
+($M272*'fnd base rates'!D$16)
+($N272*'fnd base rates'!D$17)
+($O272*'fnd base rates'!D$18)
+($P272*VLOOKUP($S272+12,rate_basefnd,4)))
*$R272</f>
        <v>1253.30916</v>
      </c>
      <c r="W272" s="68">
        <f>(($D272*'fnd base rates'!E$7)
+($E272*'fnd base rates'!E$8)
+($F272*'fnd base rates'!E$9)
+($G272*'fnd base rates'!E$10)
+($H272*'fnd base rates'!E$11)
+($I272*'fnd base rates'!E$12)
+($J272*'fnd base rates'!E$13)
+($K272*'fnd base rates'!E$14)
+($M272*'fnd base rates'!E$16)
+($N272*'fnd base rates'!E$17)
+($O272*'fnd base rates'!E$18)
+($P272*VLOOKUP($S272+12,rate_basefnd,5)))
*$R272</f>
        <v>9170.988508800001</v>
      </c>
      <c r="X272" s="68">
        <f>(($D272*'fnd base rates'!F$7)
+($E272*'fnd base rates'!F$8)
+($F272*'fnd base rates'!F$9)
+($G272*'fnd base rates'!F$10)
+($H272*'fnd base rates'!F$11)
+($I272*'fnd base rates'!F$12)
+($J272*'fnd base rates'!F$13)
+($K272*'fnd base rates'!F$14)
+($M272*'fnd base rates'!F$16)
+($N272*'fnd base rates'!F$17)
+($O272*'fnd base rates'!F$18)
+($P272*VLOOKUP($S272+12,rate_basefnd,6)))
*$R272</f>
        <v>1083.6681407999999</v>
      </c>
      <c r="Y272" s="68">
        <f>(($D272*'fnd base rates'!G$7)
+($E272*'fnd base rates'!G$8)
+($F272*'fnd base rates'!G$9)
+($G272*'fnd base rates'!G$10)
+($H272*'fnd base rates'!G$11)
+($I272*'fnd base rates'!G$12)
+($J272*'fnd base rates'!G$13)
+($K272*'fnd base rates'!G$14)
+($M272*'fnd base rates'!G$16)
+($N272*'fnd base rates'!G$17)
+($O272*'fnd base rates'!G$18)
+($P272*VLOOKUP($S272+12,rate_basefnd,7)))
*$R272</f>
        <v>355.26361440000005</v>
      </c>
      <c r="Z272" s="68">
        <f>(($D272*'fnd base rates'!H$7)
+($E272*'fnd base rates'!H$8)
+($F272*'fnd base rates'!H$9)
+($G272*'fnd base rates'!H$10)
+($H272*'fnd base rates'!H$11)
+($I272*'fnd base rates'!H$12)
+($J272*'fnd base rates'!H$13)
+($K272*'fnd base rates'!H$14)
+($M272*'fnd base rates'!H$16)
+($N272*'fnd base rates'!H$17)
+($O272*'fnd base rates'!H$18)
+($P272*VLOOKUP($S272+12,rate_basefnd,8)))</f>
        <v>941.43399999999997</v>
      </c>
      <c r="AA272" s="68">
        <f>(($D272*'fnd base rates'!I$7)
+($E272*'fnd base rates'!I$8)
+($F272*'fnd base rates'!I$9)
+($G272*'fnd base rates'!I$10)
+($H272*'fnd base rates'!I$11)
+($I272*'fnd base rates'!I$12)
+($J272*'fnd base rates'!I$13)
+($K272*'fnd base rates'!I$14)
+($M272*'fnd base rates'!I$16)
+($N272*'fnd base rates'!I$17)
+($O272*'fnd base rates'!I$18)
+($P272*VLOOKUP($S272+12,rate_basefnd,9)))
*$R272</f>
        <v>644.22606000000007</v>
      </c>
      <c r="AB272" s="68">
        <f>(($D272*'fnd base rates'!J$7)
+($E272*'fnd base rates'!J$8)
+($F272*'fnd base rates'!J$9)
+($G272*'fnd base rates'!J$10)
+($H272*'fnd base rates'!J$11)
+($I272*'fnd base rates'!J$12)
+($J272*'fnd base rates'!J$13)
+($K272*'fnd base rates'!J$14)
+($M272*'fnd base rates'!J$16)
+($N272*'fnd base rates'!J$17)
+($O272*'fnd base rates'!J$18)
+($P272*VLOOKUP($S272+12,rate_basefnd,10)))
*$R272</f>
        <v>1372.29132</v>
      </c>
      <c r="AC272" s="68">
        <f>(($D272*'fnd base rates'!K$7)
+($E272*'fnd base rates'!K$8)
+($F272*'fnd base rates'!K$9)
+($G272*'fnd base rates'!K$10)
+($H272*'fnd base rates'!K$11)
+($I272*'fnd base rates'!K$12)
+($J272*'fnd base rates'!K$13)
+($K272*'fnd base rates'!K$14)
+($M272*'fnd base rates'!K$16)
+($N272*'fnd base rates'!K$17)
+($O272*'fnd base rates'!K$18)
+($P272*VLOOKUP($S272+12,rate_basefnd,11)))
*$R272</f>
        <v>1391.0421960000001</v>
      </c>
      <c r="AD272" s="68">
        <f>(($D272*'fnd base rates'!L$7)
+($E272*'fnd base rates'!L$8)
+($F272*'fnd base rates'!L$9)
+($G272*'fnd base rates'!L$10)
+($H272*'fnd base rates'!L$11)
+($I272*'fnd base rates'!L$12)
+($J272*'fnd base rates'!L$13)
+($K272*'fnd base rates'!L$14)
+($M272*'fnd base rates'!L$16)
+($N272*'fnd base rates'!L$17)
+($O272*'fnd base rates'!L$18)
+($P272*VLOOKUP($S272+12,rate_basefnd,12)))</f>
        <v>2725.3987999999999</v>
      </c>
      <c r="AE272" s="68">
        <f>(($D272*'fnd base rates'!M$7)
+($E272*'fnd base rates'!M$8)
+($F272*'fnd base rates'!M$9)
+($G272*'fnd base rates'!M$10)
+($H272*'fnd base rates'!M$11)
+($I272*'fnd base rates'!M$12)
+($J272*'fnd base rates'!M$13)
+($K272*'fnd base rates'!M$14)
+($M272*'fnd base rates'!M$16)
+($N272*'fnd base rates'!M$17)
+($O272*'fnd base rates'!M$18)
+($P272*VLOOKUP($S272+12,rate_basefnd,13)))</f>
        <v>0</v>
      </c>
      <c r="AF272" s="3">
        <f t="shared" si="57"/>
        <v>19658.835703200002</v>
      </c>
      <c r="AH272" s="205">
        <f t="shared" si="58"/>
        <v>444035046</v>
      </c>
      <c r="AI272" s="3" t="str">
        <f t="shared" si="62"/>
        <v>444</v>
      </c>
      <c r="AJ272" s="1" t="str">
        <f t="shared" si="63"/>
        <v>035</v>
      </c>
      <c r="AK272" s="1" t="str">
        <f t="shared" si="64"/>
        <v>046</v>
      </c>
      <c r="AL272" s="3">
        <f t="shared" si="59"/>
        <v>1</v>
      </c>
      <c r="AM272" s="3">
        <f t="shared" si="55"/>
        <v>1</v>
      </c>
      <c r="AN272" s="3">
        <f t="shared" si="65"/>
        <v>19658.835703200002</v>
      </c>
      <c r="AO272" s="3">
        <f t="shared" si="66"/>
        <v>19659</v>
      </c>
      <c r="AP272" s="3">
        <f t="shared" si="60"/>
        <v>6225</v>
      </c>
      <c r="AQ272" s="3">
        <v>13434</v>
      </c>
      <c r="AS272" s="68"/>
      <c r="AT272" s="68"/>
      <c r="AX272" s="4">
        <f t="shared" si="67"/>
        <v>0</v>
      </c>
      <c r="AZ272" s="4">
        <f t="shared" si="68"/>
        <v>0</v>
      </c>
      <c r="BB272" s="4"/>
    </row>
    <row r="273" spans="1:54" s="3" customFormat="1">
      <c r="A273" s="205" t="str">
        <f t="shared" si="61"/>
        <v>444</v>
      </c>
      <c r="B273" s="1">
        <v>444035057</v>
      </c>
      <c r="C273" s="7" t="s">
        <v>58</v>
      </c>
      <c r="D273" s="8">
        <f>'fnd enro'!D273</f>
        <v>0</v>
      </c>
      <c r="E273" s="8">
        <f>'fnd enro'!E273</f>
        <v>0</v>
      </c>
      <c r="F273" s="8">
        <f>'fnd enro'!F273</f>
        <v>0</v>
      </c>
      <c r="G273" s="8">
        <f>'fnd enro'!G273</f>
        <v>2</v>
      </c>
      <c r="H273" s="8">
        <f>'fnd enro'!H273</f>
        <v>0</v>
      </c>
      <c r="I273" s="8">
        <f>'fnd enro'!I273</f>
        <v>0</v>
      </c>
      <c r="J273" s="8">
        <f>'fnd enro'!J273</f>
        <v>0</v>
      </c>
      <c r="K273" s="9">
        <f>'fnd enro'!K273</f>
        <v>0.08</v>
      </c>
      <c r="L273" s="8">
        <f>'fnd enro'!L273</f>
        <v>0</v>
      </c>
      <c r="M273" s="8">
        <f>'fnd enro'!M273</f>
        <v>0</v>
      </c>
      <c r="N273" s="8">
        <f>'fnd enro'!N273</f>
        <v>0</v>
      </c>
      <c r="O273" s="8">
        <f>'fnd enro'!O273</f>
        <v>0</v>
      </c>
      <c r="P273" s="8">
        <f>'fnd enro'!P273</f>
        <v>2</v>
      </c>
      <c r="Q273" s="8">
        <f>'fnd enro'!R273</f>
        <v>2</v>
      </c>
      <c r="R273" s="9">
        <f t="shared" si="56"/>
        <v>1.0860000000000001</v>
      </c>
      <c r="S273" s="8">
        <f>VALUE('fnd enro'!Q273)</f>
        <v>12</v>
      </c>
      <c r="T273" s="1"/>
      <c r="U273" s="68">
        <f>(($D273*'fnd base rates'!C$7)
+($E273*'fnd base rates'!C$8)
+($F273*'fnd base rates'!C$9)
+($G273*'fnd base rates'!C$10)
+($H273*'fnd base rates'!C$11)
+($I273*'fnd base rates'!C$12)
+($J273*'fnd base rates'!C$13)
+($K273*'fnd base rates'!C$14)
+($M273*'fnd base rates'!C$16)
+($N273*'fnd base rates'!C$17)
+($O273*'fnd base rates'!C$18)
+($P273*VLOOKUP($S273+12,rate_basefnd,3)))
*$R273</f>
        <v>1613.4945264000003</v>
      </c>
      <c r="V273" s="68">
        <f>(($D273*'fnd base rates'!D$7)
+($E273*'fnd base rates'!D$8)
+($F273*'fnd base rates'!D$9)
+($G273*'fnd base rates'!D$10)
+($H273*'fnd base rates'!D$11)
+($I273*'fnd base rates'!D$12)
+($J273*'fnd base rates'!D$13)
+($K273*'fnd base rates'!D$14)
+($M273*'fnd base rates'!D$16)
+($N273*'fnd base rates'!D$17)
+($O273*'fnd base rates'!D$18)
+($P273*VLOOKUP($S273+12,rate_basefnd,4)))
*$R273</f>
        <v>3317.1001200000005</v>
      </c>
      <c r="W273" s="68">
        <f>(($D273*'fnd base rates'!E$7)
+($E273*'fnd base rates'!E$8)
+($F273*'fnd base rates'!E$9)
+($G273*'fnd base rates'!E$10)
+($H273*'fnd base rates'!E$11)
+($I273*'fnd base rates'!E$12)
+($J273*'fnd base rates'!E$13)
+($K273*'fnd base rates'!E$14)
+($M273*'fnd base rates'!E$16)
+($N273*'fnd base rates'!E$17)
+($O273*'fnd base rates'!E$18)
+($P273*VLOOKUP($S273+12,rate_basefnd,5)))
*$R273</f>
        <v>23767.937097599999</v>
      </c>
      <c r="X273" s="68">
        <f>(($D273*'fnd base rates'!F$7)
+($E273*'fnd base rates'!F$8)
+($F273*'fnd base rates'!F$9)
+($G273*'fnd base rates'!F$10)
+($H273*'fnd base rates'!F$11)
+($I273*'fnd base rates'!F$12)
+($J273*'fnd base rates'!F$13)
+($K273*'fnd base rates'!F$14)
+($M273*'fnd base rates'!F$16)
+($N273*'fnd base rates'!F$17)
+($O273*'fnd base rates'!F$18)
+($P273*VLOOKUP($S273+12,rate_basefnd,6)))
*$R273</f>
        <v>3036.0928416000002</v>
      </c>
      <c r="Y273" s="68">
        <f>(($D273*'fnd base rates'!G$7)
+($E273*'fnd base rates'!G$8)
+($F273*'fnd base rates'!G$9)
+($G273*'fnd base rates'!G$10)
+($H273*'fnd base rates'!G$11)
+($I273*'fnd base rates'!G$12)
+($J273*'fnd base rates'!G$13)
+($K273*'fnd base rates'!G$14)
+($M273*'fnd base rates'!G$16)
+($N273*'fnd base rates'!G$17)
+($O273*'fnd base rates'!G$18)
+($P273*VLOOKUP($S273+12,rate_basefnd,7)))
*$R273</f>
        <v>1077.2911488000002</v>
      </c>
      <c r="Z273" s="68">
        <f>(($D273*'fnd base rates'!H$7)
+($E273*'fnd base rates'!H$8)
+($F273*'fnd base rates'!H$9)
+($G273*'fnd base rates'!H$10)
+($H273*'fnd base rates'!H$11)
+($I273*'fnd base rates'!H$12)
+($J273*'fnd base rates'!H$13)
+($K273*'fnd base rates'!H$14)
+($M273*'fnd base rates'!H$16)
+($N273*'fnd base rates'!H$17)
+($O273*'fnd base rates'!H$18)
+($P273*VLOOKUP($S273+12,rate_basefnd,8)))</f>
        <v>1261.1279999999999</v>
      </c>
      <c r="AA273" s="68">
        <f>(($D273*'fnd base rates'!I$7)
+($E273*'fnd base rates'!I$8)
+($F273*'fnd base rates'!I$9)
+($G273*'fnd base rates'!I$10)
+($H273*'fnd base rates'!I$11)
+($I273*'fnd base rates'!I$12)
+($J273*'fnd base rates'!I$13)
+($K273*'fnd base rates'!I$14)
+($M273*'fnd base rates'!I$16)
+($N273*'fnd base rates'!I$17)
+($O273*'fnd base rates'!I$18)
+($P273*VLOOKUP($S273+12,rate_basefnd,9)))
*$R273</f>
        <v>1566.7722000000001</v>
      </c>
      <c r="AB273" s="68">
        <f>(($D273*'fnd base rates'!J$7)
+($E273*'fnd base rates'!J$8)
+($F273*'fnd base rates'!J$9)
+($G273*'fnd base rates'!J$10)
+($H273*'fnd base rates'!J$11)
+($I273*'fnd base rates'!J$12)
+($J273*'fnd base rates'!J$13)
+($K273*'fnd base rates'!J$14)
+($M273*'fnd base rates'!J$16)
+($N273*'fnd base rates'!J$17)
+($O273*'fnd base rates'!J$18)
+($P273*VLOOKUP($S273+12,rate_basefnd,10)))
*$R273</f>
        <v>3393.9020399999999</v>
      </c>
      <c r="AC273" s="68">
        <f>(($D273*'fnd base rates'!K$7)
+($E273*'fnd base rates'!K$8)
+($F273*'fnd base rates'!K$9)
+($G273*'fnd base rates'!K$10)
+($H273*'fnd base rates'!K$11)
+($I273*'fnd base rates'!K$12)
+($J273*'fnd base rates'!K$13)
+($K273*'fnd base rates'!K$14)
+($M273*'fnd base rates'!K$16)
+($N273*'fnd base rates'!K$17)
+($O273*'fnd base rates'!K$18)
+($P273*VLOOKUP($S273+12,rate_basefnd,11)))
*$R273</f>
        <v>2661.972792</v>
      </c>
      <c r="AD273" s="68">
        <f>(($D273*'fnd base rates'!L$7)
+($E273*'fnd base rates'!L$8)
+($F273*'fnd base rates'!L$9)
+($G273*'fnd base rates'!L$10)
+($H273*'fnd base rates'!L$11)
+($I273*'fnd base rates'!L$12)
+($J273*'fnd base rates'!L$13)
+($K273*'fnd base rates'!L$14)
+($M273*'fnd base rates'!L$16)
+($N273*'fnd base rates'!L$17)
+($O273*'fnd base rates'!L$18)
+($P273*VLOOKUP($S273+12,rate_basefnd,12)))</f>
        <v>7009.7375999999995</v>
      </c>
      <c r="AE273" s="68">
        <f>(($D273*'fnd base rates'!M$7)
+($E273*'fnd base rates'!M$8)
+($F273*'fnd base rates'!M$9)
+($G273*'fnd base rates'!M$10)
+($H273*'fnd base rates'!M$11)
+($I273*'fnd base rates'!M$12)
+($J273*'fnd base rates'!M$13)
+($K273*'fnd base rates'!M$14)
+($M273*'fnd base rates'!M$16)
+($N273*'fnd base rates'!M$17)
+($O273*'fnd base rates'!M$18)
+($P273*VLOOKUP($S273+12,rate_basefnd,13)))</f>
        <v>0</v>
      </c>
      <c r="AF273" s="3">
        <f t="shared" si="57"/>
        <v>48705.428366399996</v>
      </c>
      <c r="AH273" s="205">
        <f t="shared" si="58"/>
        <v>444035057</v>
      </c>
      <c r="AI273" s="3" t="str">
        <f t="shared" si="62"/>
        <v>444</v>
      </c>
      <c r="AJ273" s="1" t="str">
        <f t="shared" si="63"/>
        <v>035</v>
      </c>
      <c r="AK273" s="1" t="str">
        <f t="shared" si="64"/>
        <v>057</v>
      </c>
      <c r="AL273" s="3">
        <f t="shared" si="59"/>
        <v>1</v>
      </c>
      <c r="AM273" s="3">
        <f t="shared" si="55"/>
        <v>2</v>
      </c>
      <c r="AN273" s="3">
        <f t="shared" si="65"/>
        <v>48705.428366399996</v>
      </c>
      <c r="AO273" s="3">
        <f t="shared" si="66"/>
        <v>24353</v>
      </c>
      <c r="AP273" s="3">
        <f t="shared" si="60"/>
        <v>5844</v>
      </c>
      <c r="AQ273" s="3">
        <v>18509</v>
      </c>
      <c r="AS273" s="68"/>
      <c r="AT273" s="68"/>
      <c r="AX273" s="4">
        <f t="shared" si="67"/>
        <v>0</v>
      </c>
      <c r="AZ273" s="4">
        <f t="shared" si="68"/>
        <v>0</v>
      </c>
      <c r="BB273" s="4"/>
    </row>
    <row r="274" spans="1:54" s="3" customFormat="1">
      <c r="A274" s="205" t="str">
        <f t="shared" si="61"/>
        <v>444</v>
      </c>
      <c r="B274" s="1">
        <v>444035100</v>
      </c>
      <c r="C274" s="7" t="s">
        <v>58</v>
      </c>
      <c r="D274" s="8">
        <f>'fnd enro'!D274</f>
        <v>0</v>
      </c>
      <c r="E274" s="8">
        <f>'fnd enro'!E274</f>
        <v>0</v>
      </c>
      <c r="F274" s="8">
        <f>'fnd enro'!F274</f>
        <v>0</v>
      </c>
      <c r="G274" s="8">
        <f>'fnd enro'!G274</f>
        <v>0</v>
      </c>
      <c r="H274" s="8">
        <f>'fnd enro'!H274</f>
        <v>0</v>
      </c>
      <c r="I274" s="8">
        <f>'fnd enro'!I274</f>
        <v>1</v>
      </c>
      <c r="J274" s="8">
        <f>'fnd enro'!J274</f>
        <v>0</v>
      </c>
      <c r="K274" s="9">
        <f>'fnd enro'!K274</f>
        <v>0.04</v>
      </c>
      <c r="L274" s="8">
        <f>'fnd enro'!L274</f>
        <v>0</v>
      </c>
      <c r="M274" s="8">
        <f>'fnd enro'!M274</f>
        <v>0</v>
      </c>
      <c r="N274" s="8">
        <f>'fnd enro'!N274</f>
        <v>0</v>
      </c>
      <c r="O274" s="8">
        <f>'fnd enro'!O274</f>
        <v>0</v>
      </c>
      <c r="P274" s="8">
        <f>'fnd enro'!P274</f>
        <v>1</v>
      </c>
      <c r="Q274" s="8">
        <f>'fnd enro'!R274</f>
        <v>1</v>
      </c>
      <c r="R274" s="9">
        <f t="shared" si="56"/>
        <v>1.0860000000000001</v>
      </c>
      <c r="S274" s="8">
        <f>VALUE('fnd enro'!Q274)</f>
        <v>10</v>
      </c>
      <c r="T274" s="1"/>
      <c r="U274" s="68">
        <f>(($D274*'fnd base rates'!C$7)
+($E274*'fnd base rates'!C$8)
+($F274*'fnd base rates'!C$9)
+($G274*'fnd base rates'!C$10)
+($H274*'fnd base rates'!C$11)
+($I274*'fnd base rates'!C$12)
+($J274*'fnd base rates'!C$13)
+($K274*'fnd base rates'!C$14)
+($M274*'fnd base rates'!C$16)
+($N274*'fnd base rates'!C$17)
+($O274*'fnd base rates'!C$18)
+($P274*VLOOKUP($S274+12,rate_basefnd,3)))
*$R274</f>
        <v>775.63336319999996</v>
      </c>
      <c r="V274" s="68">
        <f>(($D274*'fnd base rates'!D$7)
+($E274*'fnd base rates'!D$8)
+($F274*'fnd base rates'!D$9)
+($G274*'fnd base rates'!D$10)
+($H274*'fnd base rates'!D$11)
+($I274*'fnd base rates'!D$12)
+($J274*'fnd base rates'!D$13)
+($K274*'fnd base rates'!D$14)
+($M274*'fnd base rates'!D$16)
+($N274*'fnd base rates'!D$17)
+($O274*'fnd base rates'!D$18)
+($P274*VLOOKUP($S274+12,rate_basefnd,4)))
*$R274</f>
        <v>1511.1907200000001</v>
      </c>
      <c r="W274" s="68">
        <f>(($D274*'fnd base rates'!E$7)
+($E274*'fnd base rates'!E$8)
+($F274*'fnd base rates'!E$9)
+($G274*'fnd base rates'!E$10)
+($H274*'fnd base rates'!E$11)
+($I274*'fnd base rates'!E$12)
+($J274*'fnd base rates'!E$13)
+($K274*'fnd base rates'!E$14)
+($M274*'fnd base rates'!E$16)
+($N274*'fnd base rates'!E$17)
+($O274*'fnd base rates'!E$18)
+($P274*VLOOKUP($S274+12,rate_basefnd,5)))
*$R274</f>
        <v>11688.445108799999</v>
      </c>
      <c r="X274" s="68">
        <f>(($D274*'fnd base rates'!F$7)
+($E274*'fnd base rates'!F$8)
+($F274*'fnd base rates'!F$9)
+($G274*'fnd base rates'!F$10)
+($H274*'fnd base rates'!F$11)
+($I274*'fnd base rates'!F$12)
+($J274*'fnd base rates'!F$13)
+($K274*'fnd base rates'!F$14)
+($M274*'fnd base rates'!F$16)
+($N274*'fnd base rates'!F$17)
+($O274*'fnd base rates'!F$18)
+($P274*VLOOKUP($S274+12,rate_basefnd,6)))
*$R274</f>
        <v>1083.6681407999999</v>
      </c>
      <c r="Y274" s="68">
        <f>(($D274*'fnd base rates'!G$7)
+($E274*'fnd base rates'!G$8)
+($F274*'fnd base rates'!G$9)
+($G274*'fnd base rates'!G$10)
+($H274*'fnd base rates'!G$11)
+($I274*'fnd base rates'!G$12)
+($J274*'fnd base rates'!G$13)
+($K274*'fnd base rates'!G$14)
+($M274*'fnd base rates'!G$16)
+($N274*'fnd base rates'!G$17)
+($O274*'fnd base rates'!G$18)
+($P274*VLOOKUP($S274+12,rate_basefnd,7)))
*$R274</f>
        <v>477.39517440000003</v>
      </c>
      <c r="Z274" s="68">
        <f>(($D274*'fnd base rates'!H$7)
+($E274*'fnd base rates'!H$8)
+($F274*'fnd base rates'!H$9)
+($G274*'fnd base rates'!H$10)
+($H274*'fnd base rates'!H$11)
+($I274*'fnd base rates'!H$12)
+($J274*'fnd base rates'!H$13)
+($K274*'fnd base rates'!H$14)
+($M274*'fnd base rates'!H$16)
+($N274*'fnd base rates'!H$17)
+($O274*'fnd base rates'!H$18)
+($P274*VLOOKUP($S274+12,rate_basefnd,8)))</f>
        <v>958.67399999999998</v>
      </c>
      <c r="AA274" s="68">
        <f>(($D274*'fnd base rates'!I$7)
+($E274*'fnd base rates'!I$8)
+($F274*'fnd base rates'!I$9)
+($G274*'fnd base rates'!I$10)
+($H274*'fnd base rates'!I$11)
+($I274*'fnd base rates'!I$12)
+($J274*'fnd base rates'!I$13)
+($K274*'fnd base rates'!I$14)
+($M274*'fnd base rates'!I$16)
+($N274*'fnd base rates'!I$17)
+($O274*'fnd base rates'!I$18)
+($P274*VLOOKUP($S274+12,rate_basefnd,9)))
*$R274</f>
        <v>746.15801999999996</v>
      </c>
      <c r="AB274" s="68">
        <f>(($D274*'fnd base rates'!J$7)
+($E274*'fnd base rates'!J$8)
+($F274*'fnd base rates'!J$9)
+($G274*'fnd base rates'!J$10)
+($H274*'fnd base rates'!J$11)
+($I274*'fnd base rates'!J$12)
+($J274*'fnd base rates'!J$13)
+($K274*'fnd base rates'!J$14)
+($M274*'fnd base rates'!J$16)
+($N274*'fnd base rates'!J$17)
+($O274*'fnd base rates'!J$18)
+($P274*VLOOKUP($S274+12,rate_basefnd,10)))
*$R274</f>
        <v>1901.9878200000003</v>
      </c>
      <c r="AC274" s="68">
        <f>(($D274*'fnd base rates'!K$7)
+($E274*'fnd base rates'!K$8)
+($F274*'fnd base rates'!K$9)
+($G274*'fnd base rates'!K$10)
+($H274*'fnd base rates'!K$11)
+($I274*'fnd base rates'!K$12)
+($J274*'fnd base rates'!K$13)
+($K274*'fnd base rates'!K$14)
+($M274*'fnd base rates'!K$16)
+($N274*'fnd base rates'!K$17)
+($O274*'fnd base rates'!K$18)
+($P274*VLOOKUP($S274+12,rate_basefnd,11)))
*$R274</f>
        <v>1391.0421960000001</v>
      </c>
      <c r="AD274" s="68">
        <f>(($D274*'fnd base rates'!L$7)
+($E274*'fnd base rates'!L$8)
+($F274*'fnd base rates'!L$9)
+($G274*'fnd base rates'!L$10)
+($H274*'fnd base rates'!L$11)
+($I274*'fnd base rates'!L$12)
+($J274*'fnd base rates'!L$13)
+($K274*'fnd base rates'!L$14)
+($M274*'fnd base rates'!L$16)
+($N274*'fnd base rates'!L$17)
+($O274*'fnd base rates'!L$18)
+($P274*VLOOKUP($S274+12,rate_basefnd,12)))</f>
        <v>3160.3188</v>
      </c>
      <c r="AE274" s="68">
        <f>(($D274*'fnd base rates'!M$7)
+($E274*'fnd base rates'!M$8)
+($F274*'fnd base rates'!M$9)
+($G274*'fnd base rates'!M$10)
+($H274*'fnd base rates'!M$11)
+($I274*'fnd base rates'!M$12)
+($J274*'fnd base rates'!M$13)
+($K274*'fnd base rates'!M$14)
+($M274*'fnd base rates'!M$16)
+($N274*'fnd base rates'!M$17)
+($O274*'fnd base rates'!M$18)
+($P274*VLOOKUP($S274+12,rate_basefnd,13)))</f>
        <v>0</v>
      </c>
      <c r="AF274" s="3">
        <f t="shared" si="57"/>
        <v>23694.513343199997</v>
      </c>
      <c r="AH274" s="205">
        <f t="shared" si="58"/>
        <v>444035100</v>
      </c>
      <c r="AI274" s="3" t="str">
        <f t="shared" si="62"/>
        <v>444</v>
      </c>
      <c r="AJ274" s="1" t="str">
        <f t="shared" si="63"/>
        <v>035</v>
      </c>
      <c r="AK274" s="1" t="str">
        <f t="shared" si="64"/>
        <v>100</v>
      </c>
      <c r="AL274" s="3">
        <f t="shared" si="59"/>
        <v>1</v>
      </c>
      <c r="AM274" s="3">
        <f t="shared" si="55"/>
        <v>1</v>
      </c>
      <c r="AN274" s="3">
        <f t="shared" si="65"/>
        <v>23694.513343199997</v>
      </c>
      <c r="AO274" s="3">
        <f t="shared" si="66"/>
        <v>23695</v>
      </c>
      <c r="AP274" s="3">
        <f t="shared" si="60"/>
        <v>7886</v>
      </c>
      <c r="AQ274" s="3">
        <v>15809</v>
      </c>
      <c r="AS274" s="68"/>
      <c r="AT274" s="68"/>
      <c r="AX274" s="4">
        <f t="shared" si="67"/>
        <v>0</v>
      </c>
      <c r="AZ274" s="4">
        <f t="shared" si="68"/>
        <v>0</v>
      </c>
      <c r="BB274" s="4"/>
    </row>
    <row r="275" spans="1:54" s="3" customFormat="1">
      <c r="A275" s="205" t="str">
        <f t="shared" si="61"/>
        <v>444</v>
      </c>
      <c r="B275" s="1">
        <v>444035101</v>
      </c>
      <c r="C275" s="7" t="s">
        <v>58</v>
      </c>
      <c r="D275" s="8">
        <f>'fnd enro'!D275</f>
        <v>0</v>
      </c>
      <c r="E275" s="8">
        <f>'fnd enro'!E275</f>
        <v>0</v>
      </c>
      <c r="F275" s="8">
        <f>'fnd enro'!F275</f>
        <v>0</v>
      </c>
      <c r="G275" s="8">
        <f>'fnd enro'!G275</f>
        <v>1</v>
      </c>
      <c r="H275" s="8">
        <f>'fnd enro'!H275</f>
        <v>0</v>
      </c>
      <c r="I275" s="8">
        <f>'fnd enro'!I275</f>
        <v>0</v>
      </c>
      <c r="J275" s="8">
        <f>'fnd enro'!J275</f>
        <v>0</v>
      </c>
      <c r="K275" s="9">
        <f>'fnd enro'!K275</f>
        <v>0.04</v>
      </c>
      <c r="L275" s="8">
        <f>'fnd enro'!L275</f>
        <v>0</v>
      </c>
      <c r="M275" s="8">
        <f>'fnd enro'!M275</f>
        <v>0</v>
      </c>
      <c r="N275" s="8">
        <f>'fnd enro'!N275</f>
        <v>0</v>
      </c>
      <c r="O275" s="8">
        <f>'fnd enro'!O275</f>
        <v>0</v>
      </c>
      <c r="P275" s="8">
        <f>'fnd enro'!P275</f>
        <v>1</v>
      </c>
      <c r="Q275" s="8">
        <f>'fnd enro'!R275</f>
        <v>1</v>
      </c>
      <c r="R275" s="9">
        <f t="shared" si="56"/>
        <v>1.0860000000000001</v>
      </c>
      <c r="S275" s="8">
        <f>VALUE('fnd enro'!Q275)</f>
        <v>4</v>
      </c>
      <c r="T275" s="1"/>
      <c r="U275" s="68">
        <f>(($D275*'fnd base rates'!C$7)
+($E275*'fnd base rates'!C$8)
+($F275*'fnd base rates'!C$9)
+($G275*'fnd base rates'!C$10)
+($H275*'fnd base rates'!C$11)
+($I275*'fnd base rates'!C$12)
+($J275*'fnd base rates'!C$13)
+($K275*'fnd base rates'!C$14)
+($M275*'fnd base rates'!C$16)
+($N275*'fnd base rates'!C$17)
+($O275*'fnd base rates'!C$18)
+($P275*VLOOKUP($S275+12,rate_basefnd,3)))
*$R275</f>
        <v>725.1017832</v>
      </c>
      <c r="V275" s="68">
        <f>(($D275*'fnd base rates'!D$7)
+($E275*'fnd base rates'!D$8)
+($F275*'fnd base rates'!D$9)
+($G275*'fnd base rates'!D$10)
+($H275*'fnd base rates'!D$11)
+($I275*'fnd base rates'!D$12)
+($J275*'fnd base rates'!D$13)
+($K275*'fnd base rates'!D$14)
+($M275*'fnd base rates'!D$16)
+($N275*'fnd base rates'!D$17)
+($O275*'fnd base rates'!D$18)
+($P275*VLOOKUP($S275+12,rate_basefnd,4)))
*$R275</f>
        <v>1271.71686</v>
      </c>
      <c r="W275" s="68">
        <f>(($D275*'fnd base rates'!E$7)
+($E275*'fnd base rates'!E$8)
+($F275*'fnd base rates'!E$9)
+($G275*'fnd base rates'!E$10)
+($H275*'fnd base rates'!E$11)
+($I275*'fnd base rates'!E$12)
+($J275*'fnd base rates'!E$13)
+($K275*'fnd base rates'!E$14)
+($M275*'fnd base rates'!E$16)
+($N275*'fnd base rates'!E$17)
+($O275*'fnd base rates'!E$18)
+($P275*VLOOKUP($S275+12,rate_basefnd,5)))
*$R275</f>
        <v>8107.7619288000005</v>
      </c>
      <c r="X275" s="68">
        <f>(($D275*'fnd base rates'!F$7)
+($E275*'fnd base rates'!F$8)
+($F275*'fnd base rates'!F$9)
+($G275*'fnd base rates'!F$10)
+($H275*'fnd base rates'!F$11)
+($I275*'fnd base rates'!F$12)
+($J275*'fnd base rates'!F$13)
+($K275*'fnd base rates'!F$14)
+($M275*'fnd base rates'!F$16)
+($N275*'fnd base rates'!F$17)
+($O275*'fnd base rates'!F$18)
+($P275*VLOOKUP($S275+12,rate_basefnd,6)))
*$R275</f>
        <v>1518.0464208000001</v>
      </c>
      <c r="Y275" s="68">
        <f>(($D275*'fnd base rates'!G$7)
+($E275*'fnd base rates'!G$8)
+($F275*'fnd base rates'!G$9)
+($G275*'fnd base rates'!G$10)
+($H275*'fnd base rates'!G$11)
+($I275*'fnd base rates'!G$12)
+($J275*'fnd base rates'!G$13)
+($K275*'fnd base rates'!G$14)
+($M275*'fnd base rates'!G$16)
+($N275*'fnd base rates'!G$17)
+($O275*'fnd base rates'!G$18)
+($P275*VLOOKUP($S275+12,rate_basefnd,7)))
*$R275</f>
        <v>355.44823439999999</v>
      </c>
      <c r="Z275" s="68">
        <f>(($D275*'fnd base rates'!H$7)
+($E275*'fnd base rates'!H$8)
+($F275*'fnd base rates'!H$9)
+($G275*'fnd base rates'!H$10)
+($H275*'fnd base rates'!H$11)
+($I275*'fnd base rates'!H$12)
+($J275*'fnd base rates'!H$13)
+($K275*'fnd base rates'!H$14)
+($M275*'fnd base rates'!H$16)
+($N275*'fnd base rates'!H$17)
+($O275*'fnd base rates'!H$18)
+($P275*VLOOKUP($S275+12,rate_basefnd,8)))</f>
        <v>604.69399999999996</v>
      </c>
      <c r="AA275" s="68">
        <f>(($D275*'fnd base rates'!I$7)
+($E275*'fnd base rates'!I$8)
+($F275*'fnd base rates'!I$9)
+($G275*'fnd base rates'!I$10)
+($H275*'fnd base rates'!I$11)
+($I275*'fnd base rates'!I$12)
+($J275*'fnd base rates'!I$13)
+($K275*'fnd base rates'!I$14)
+($M275*'fnd base rates'!I$16)
+($N275*'fnd base rates'!I$17)
+($O275*'fnd base rates'!I$18)
+($P275*VLOOKUP($S275+12,rate_basefnd,9)))
*$R275</f>
        <v>630.47730000000013</v>
      </c>
      <c r="AB275" s="68">
        <f>(($D275*'fnd base rates'!J$7)
+($E275*'fnd base rates'!J$8)
+($F275*'fnd base rates'!J$9)
+($G275*'fnd base rates'!J$10)
+($H275*'fnd base rates'!J$11)
+($I275*'fnd base rates'!J$12)
+($J275*'fnd base rates'!J$13)
+($K275*'fnd base rates'!J$14)
+($M275*'fnd base rates'!J$16)
+($N275*'fnd base rates'!J$17)
+($O275*'fnd base rates'!J$18)
+($P275*VLOOKUP($S275+12,rate_basefnd,10)))
*$R275</f>
        <v>902.38998000000015</v>
      </c>
      <c r="AC275" s="68">
        <f>(($D275*'fnd base rates'!K$7)
+($E275*'fnd base rates'!K$8)
+($F275*'fnd base rates'!K$9)
+($G275*'fnd base rates'!K$10)
+($H275*'fnd base rates'!K$11)
+($I275*'fnd base rates'!K$12)
+($J275*'fnd base rates'!K$13)
+($K275*'fnd base rates'!K$14)
+($M275*'fnd base rates'!K$16)
+($N275*'fnd base rates'!K$17)
+($O275*'fnd base rates'!K$18)
+($P275*VLOOKUP($S275+12,rate_basefnd,11)))
*$R275</f>
        <v>1330.986396</v>
      </c>
      <c r="AD275" s="68">
        <f>(($D275*'fnd base rates'!L$7)
+($E275*'fnd base rates'!L$8)
+($F275*'fnd base rates'!L$9)
+($G275*'fnd base rates'!L$10)
+($H275*'fnd base rates'!L$11)
+($I275*'fnd base rates'!L$12)
+($J275*'fnd base rates'!L$13)
+($K275*'fnd base rates'!L$14)
+($M275*'fnd base rates'!L$16)
+($N275*'fnd base rates'!L$17)
+($O275*'fnd base rates'!L$18)
+($P275*VLOOKUP($S275+12,rate_basefnd,12)))</f>
        <v>2852.5187999999998</v>
      </c>
      <c r="AE275" s="68">
        <f>(($D275*'fnd base rates'!M$7)
+($E275*'fnd base rates'!M$8)
+($F275*'fnd base rates'!M$9)
+($G275*'fnd base rates'!M$10)
+($H275*'fnd base rates'!M$11)
+($I275*'fnd base rates'!M$12)
+($J275*'fnd base rates'!M$13)
+($K275*'fnd base rates'!M$14)
+($M275*'fnd base rates'!M$16)
+($N275*'fnd base rates'!M$17)
+($O275*'fnd base rates'!M$18)
+($P275*VLOOKUP($S275+12,rate_basefnd,13)))</f>
        <v>0</v>
      </c>
      <c r="AF275" s="3">
        <f t="shared" si="57"/>
        <v>18299.141703200003</v>
      </c>
      <c r="AH275" s="205">
        <f t="shared" si="58"/>
        <v>444035101</v>
      </c>
      <c r="AI275" s="3" t="str">
        <f t="shared" si="62"/>
        <v>444</v>
      </c>
      <c r="AJ275" s="1" t="str">
        <f t="shared" si="63"/>
        <v>035</v>
      </c>
      <c r="AK275" s="1" t="str">
        <f t="shared" si="64"/>
        <v>101</v>
      </c>
      <c r="AL275" s="3">
        <f t="shared" si="59"/>
        <v>1</v>
      </c>
      <c r="AM275" s="3">
        <f t="shared" si="55"/>
        <v>1</v>
      </c>
      <c r="AN275" s="3">
        <f t="shared" si="65"/>
        <v>18299.141703200003</v>
      </c>
      <c r="AO275" s="3">
        <f t="shared" si="66"/>
        <v>18299</v>
      </c>
      <c r="AP275" s="3">
        <f t="shared" si="60"/>
        <v>906</v>
      </c>
      <c r="AQ275" s="3">
        <v>17393</v>
      </c>
      <c r="AS275" s="68"/>
      <c r="AT275" s="68"/>
      <c r="AX275" s="4">
        <f t="shared" si="67"/>
        <v>0</v>
      </c>
      <c r="AZ275" s="4">
        <f t="shared" si="68"/>
        <v>0</v>
      </c>
      <c r="BB275" s="4"/>
    </row>
    <row r="276" spans="1:54" s="3" customFormat="1">
      <c r="A276" s="205" t="str">
        <f t="shared" si="61"/>
        <v>444</v>
      </c>
      <c r="B276" s="1">
        <v>444035163</v>
      </c>
      <c r="C276" s="7" t="s">
        <v>58</v>
      </c>
      <c r="D276" s="8">
        <f>'fnd enro'!D276</f>
        <v>0</v>
      </c>
      <c r="E276" s="8">
        <f>'fnd enro'!E276</f>
        <v>0</v>
      </c>
      <c r="F276" s="8">
        <f>'fnd enro'!F276</f>
        <v>0</v>
      </c>
      <c r="G276" s="8">
        <f>'fnd enro'!G276</f>
        <v>0</v>
      </c>
      <c r="H276" s="8">
        <f>'fnd enro'!H276</f>
        <v>0</v>
      </c>
      <c r="I276" s="8">
        <f>'fnd enro'!I276</f>
        <v>1</v>
      </c>
      <c r="J276" s="8">
        <f>'fnd enro'!J276</f>
        <v>0</v>
      </c>
      <c r="K276" s="9">
        <f>'fnd enro'!K276</f>
        <v>0.04</v>
      </c>
      <c r="L276" s="8">
        <f>'fnd enro'!L276</f>
        <v>0</v>
      </c>
      <c r="M276" s="8">
        <f>'fnd enro'!M276</f>
        <v>0</v>
      </c>
      <c r="N276" s="8">
        <f>'fnd enro'!N276</f>
        <v>0</v>
      </c>
      <c r="O276" s="8">
        <f>'fnd enro'!O276</f>
        <v>0</v>
      </c>
      <c r="P276" s="8">
        <f>'fnd enro'!P276</f>
        <v>0</v>
      </c>
      <c r="Q276" s="8">
        <f>'fnd enro'!R276</f>
        <v>1</v>
      </c>
      <c r="R276" s="9">
        <f t="shared" si="56"/>
        <v>1.0860000000000001</v>
      </c>
      <c r="S276" s="8">
        <f>VALUE('fnd enro'!Q276)</f>
        <v>11</v>
      </c>
      <c r="T276" s="1"/>
      <c r="U276" s="68">
        <f>(($D276*'fnd base rates'!C$7)
+($E276*'fnd base rates'!C$8)
+($F276*'fnd base rates'!C$9)
+($G276*'fnd base rates'!C$10)
+($H276*'fnd base rates'!C$11)
+($I276*'fnd base rates'!C$12)
+($J276*'fnd base rates'!C$13)
+($K276*'fnd base rates'!C$14)
+($M276*'fnd base rates'!C$16)
+($N276*'fnd base rates'!C$17)
+($O276*'fnd base rates'!C$18)
+($P276*VLOOKUP($S276+12,rate_basefnd,3)))
*$R276</f>
        <v>651.23206320000008</v>
      </c>
      <c r="V276" s="68">
        <f>(($D276*'fnd base rates'!D$7)
+($E276*'fnd base rates'!D$8)
+($F276*'fnd base rates'!D$9)
+($G276*'fnd base rates'!D$10)
+($H276*'fnd base rates'!D$11)
+($I276*'fnd base rates'!D$12)
+($J276*'fnd base rates'!D$13)
+($K276*'fnd base rates'!D$14)
+($M276*'fnd base rates'!D$16)
+($N276*'fnd base rates'!D$17)
+($O276*'fnd base rates'!D$18)
+($P276*VLOOKUP($S276+12,rate_basefnd,4)))
*$R276</f>
        <v>921.73164000000008</v>
      </c>
      <c r="W276" s="68">
        <f>(($D276*'fnd base rates'!E$7)
+($E276*'fnd base rates'!E$8)
+($F276*'fnd base rates'!E$9)
+($G276*'fnd base rates'!E$10)
+($H276*'fnd base rates'!E$11)
+($I276*'fnd base rates'!E$12)
+($J276*'fnd base rates'!E$13)
+($K276*'fnd base rates'!E$14)
+($M276*'fnd base rates'!E$16)
+($N276*'fnd base rates'!E$17)
+($O276*'fnd base rates'!E$18)
+($P276*VLOOKUP($S276+12,rate_basefnd,5)))
*$R276</f>
        <v>5934.2415287999993</v>
      </c>
      <c r="X276" s="68">
        <f>(($D276*'fnd base rates'!F$7)
+($E276*'fnd base rates'!F$8)
+($F276*'fnd base rates'!F$9)
+($G276*'fnd base rates'!F$10)
+($H276*'fnd base rates'!F$11)
+($I276*'fnd base rates'!F$12)
+($J276*'fnd base rates'!F$13)
+($K276*'fnd base rates'!F$14)
+($M276*'fnd base rates'!F$16)
+($N276*'fnd base rates'!F$17)
+($O276*'fnd base rates'!F$18)
+($P276*VLOOKUP($S276+12,rate_basefnd,6)))
*$R276</f>
        <v>1083.6681407999999</v>
      </c>
      <c r="Y276" s="68">
        <f>(($D276*'fnd base rates'!G$7)
+($E276*'fnd base rates'!G$8)
+($F276*'fnd base rates'!G$9)
+($G276*'fnd base rates'!G$10)
+($H276*'fnd base rates'!G$11)
+($I276*'fnd base rates'!G$12)
+($J276*'fnd base rates'!G$13)
+($K276*'fnd base rates'!G$14)
+($M276*'fnd base rates'!G$16)
+($N276*'fnd base rates'!G$17)
+($O276*'fnd base rates'!G$18)
+($P276*VLOOKUP($S276+12,rate_basefnd,7)))
*$R276</f>
        <v>198.22801440000001</v>
      </c>
      <c r="Z276" s="68">
        <f>(($D276*'fnd base rates'!H$7)
+($E276*'fnd base rates'!H$8)
+($F276*'fnd base rates'!H$9)
+($G276*'fnd base rates'!H$10)
+($H276*'fnd base rates'!H$11)
+($I276*'fnd base rates'!H$12)
+($J276*'fnd base rates'!H$13)
+($K276*'fnd base rates'!H$14)
+($M276*'fnd base rates'!H$16)
+($N276*'fnd base rates'!H$17)
+($O276*'fnd base rates'!H$18)
+($P276*VLOOKUP($S276+12,rate_basefnd,8)))</f>
        <v>919.26400000000001</v>
      </c>
      <c r="AA276" s="68">
        <f>(($D276*'fnd base rates'!I$7)
+($E276*'fnd base rates'!I$8)
+($F276*'fnd base rates'!I$9)
+($G276*'fnd base rates'!I$10)
+($H276*'fnd base rates'!I$11)
+($I276*'fnd base rates'!I$12)
+($J276*'fnd base rates'!I$13)
+($K276*'fnd base rates'!I$14)
+($M276*'fnd base rates'!I$16)
+($N276*'fnd base rates'!I$17)
+($O276*'fnd base rates'!I$18)
+($P276*VLOOKUP($S276+12,rate_basefnd,9)))
*$R276</f>
        <v>513.15672000000006</v>
      </c>
      <c r="AB276" s="68">
        <f>(($D276*'fnd base rates'!J$7)
+($E276*'fnd base rates'!J$8)
+($F276*'fnd base rates'!J$9)
+($G276*'fnd base rates'!J$10)
+($H276*'fnd base rates'!J$11)
+($I276*'fnd base rates'!J$12)
+($J276*'fnd base rates'!J$13)
+($K276*'fnd base rates'!J$14)
+($M276*'fnd base rates'!J$16)
+($N276*'fnd base rates'!J$17)
+($O276*'fnd base rates'!J$18)
+($P276*VLOOKUP($S276+12,rate_basefnd,10)))
*$R276</f>
        <v>691.22814000000005</v>
      </c>
      <c r="AC276" s="68">
        <f>(($D276*'fnd base rates'!K$7)
+($E276*'fnd base rates'!K$8)
+($F276*'fnd base rates'!K$9)
+($G276*'fnd base rates'!K$10)
+($H276*'fnd base rates'!K$11)
+($I276*'fnd base rates'!K$12)
+($J276*'fnd base rates'!K$13)
+($K276*'fnd base rates'!K$14)
+($M276*'fnd base rates'!K$16)
+($N276*'fnd base rates'!K$17)
+($O276*'fnd base rates'!K$18)
+($P276*VLOOKUP($S276+12,rate_basefnd,11)))
*$R276</f>
        <v>1391.0421960000001</v>
      </c>
      <c r="AD276" s="68">
        <f>(($D276*'fnd base rates'!L$7)
+($E276*'fnd base rates'!L$8)
+($F276*'fnd base rates'!L$9)
+($G276*'fnd base rates'!L$10)
+($H276*'fnd base rates'!L$11)
+($I276*'fnd base rates'!L$12)
+($J276*'fnd base rates'!L$13)
+($K276*'fnd base rates'!L$14)
+($M276*'fnd base rates'!L$16)
+($N276*'fnd base rates'!L$17)
+($O276*'fnd base rates'!L$18)
+($P276*VLOOKUP($S276+12,rate_basefnd,12)))</f>
        <v>2166.2388000000001</v>
      </c>
      <c r="AE276" s="68">
        <f>(($D276*'fnd base rates'!M$7)
+($E276*'fnd base rates'!M$8)
+($F276*'fnd base rates'!M$9)
+($G276*'fnd base rates'!M$10)
+($H276*'fnd base rates'!M$11)
+($I276*'fnd base rates'!M$12)
+($J276*'fnd base rates'!M$13)
+($K276*'fnd base rates'!M$14)
+($M276*'fnd base rates'!M$16)
+($N276*'fnd base rates'!M$17)
+($O276*'fnd base rates'!M$18)
+($P276*VLOOKUP($S276+12,rate_basefnd,13)))</f>
        <v>0</v>
      </c>
      <c r="AF276" s="3">
        <f t="shared" si="57"/>
        <v>14470.031243199999</v>
      </c>
      <c r="AH276" s="205">
        <f t="shared" si="58"/>
        <v>444035163</v>
      </c>
      <c r="AI276" s="3" t="str">
        <f t="shared" si="62"/>
        <v>444</v>
      </c>
      <c r="AJ276" s="1" t="str">
        <f t="shared" si="63"/>
        <v>035</v>
      </c>
      <c r="AK276" s="1" t="str">
        <f t="shared" si="64"/>
        <v>163</v>
      </c>
      <c r="AL276" s="3">
        <f t="shared" si="59"/>
        <v>1</v>
      </c>
      <c r="AM276" s="3">
        <f t="shared" si="55"/>
        <v>1</v>
      </c>
      <c r="AN276" s="3">
        <f t="shared" si="65"/>
        <v>14470.031243199999</v>
      </c>
      <c r="AO276" s="3">
        <f t="shared" si="66"/>
        <v>14470</v>
      </c>
      <c r="AP276" s="3">
        <f t="shared" si="60"/>
        <v>2676</v>
      </c>
      <c r="AQ276" s="3">
        <v>11794</v>
      </c>
      <c r="AS276" s="68"/>
      <c r="AT276" s="68"/>
      <c r="AX276" s="4">
        <f t="shared" si="67"/>
        <v>0</v>
      </c>
      <c r="AZ276" s="4">
        <f t="shared" si="68"/>
        <v>0</v>
      </c>
      <c r="BB276" s="4"/>
    </row>
    <row r="277" spans="1:54" s="3" customFormat="1">
      <c r="A277" s="205" t="str">
        <f t="shared" si="61"/>
        <v>444</v>
      </c>
      <c r="B277" s="1">
        <v>444035171</v>
      </c>
      <c r="C277" s="7" t="s">
        <v>58</v>
      </c>
      <c r="D277" s="8">
        <f>'fnd enro'!D277</f>
        <v>0</v>
      </c>
      <c r="E277" s="8">
        <f>'fnd enro'!E277</f>
        <v>0</v>
      </c>
      <c r="F277" s="8">
        <f>'fnd enro'!F277</f>
        <v>0</v>
      </c>
      <c r="G277" s="8">
        <f>'fnd enro'!G277</f>
        <v>0</v>
      </c>
      <c r="H277" s="8">
        <f>'fnd enro'!H277</f>
        <v>0</v>
      </c>
      <c r="I277" s="8">
        <f>'fnd enro'!I277</f>
        <v>1</v>
      </c>
      <c r="J277" s="8">
        <f>'fnd enro'!J277</f>
        <v>0</v>
      </c>
      <c r="K277" s="9">
        <f>'fnd enro'!K277</f>
        <v>0.04</v>
      </c>
      <c r="L277" s="8">
        <f>'fnd enro'!L277</f>
        <v>0</v>
      </c>
      <c r="M277" s="8">
        <f>'fnd enro'!M277</f>
        <v>0</v>
      </c>
      <c r="N277" s="8">
        <f>'fnd enro'!N277</f>
        <v>0</v>
      </c>
      <c r="O277" s="8">
        <f>'fnd enro'!O277</f>
        <v>0</v>
      </c>
      <c r="P277" s="8">
        <f>'fnd enro'!P277</f>
        <v>1</v>
      </c>
      <c r="Q277" s="8">
        <f>'fnd enro'!R277</f>
        <v>1</v>
      </c>
      <c r="R277" s="9">
        <f t="shared" si="56"/>
        <v>1.0860000000000001</v>
      </c>
      <c r="S277" s="8">
        <f>VALUE('fnd enro'!Q277)</f>
        <v>4</v>
      </c>
      <c r="T277" s="1"/>
      <c r="U277" s="68">
        <f>(($D277*'fnd base rates'!C$7)
+($E277*'fnd base rates'!C$8)
+($F277*'fnd base rates'!C$9)
+($G277*'fnd base rates'!C$10)
+($H277*'fnd base rates'!C$11)
+($I277*'fnd base rates'!C$12)
+($J277*'fnd base rates'!C$13)
+($K277*'fnd base rates'!C$14)
+($M277*'fnd base rates'!C$16)
+($N277*'fnd base rates'!C$17)
+($O277*'fnd base rates'!C$18)
+($P277*VLOOKUP($S277+12,rate_basefnd,3)))
*$R277</f>
        <v>725.1017832</v>
      </c>
      <c r="V277" s="68">
        <f>(($D277*'fnd base rates'!D$7)
+($E277*'fnd base rates'!D$8)
+($F277*'fnd base rates'!D$9)
+($G277*'fnd base rates'!D$10)
+($H277*'fnd base rates'!D$11)
+($I277*'fnd base rates'!D$12)
+($J277*'fnd base rates'!D$13)
+($K277*'fnd base rates'!D$14)
+($M277*'fnd base rates'!D$16)
+($N277*'fnd base rates'!D$17)
+($O277*'fnd base rates'!D$18)
+($P277*VLOOKUP($S277+12,rate_basefnd,4)))
*$R277</f>
        <v>1271.71686</v>
      </c>
      <c r="W277" s="68">
        <f>(($D277*'fnd base rates'!E$7)
+($E277*'fnd base rates'!E$8)
+($F277*'fnd base rates'!E$9)
+($G277*'fnd base rates'!E$10)
+($H277*'fnd base rates'!E$11)
+($I277*'fnd base rates'!E$12)
+($J277*'fnd base rates'!E$13)
+($K277*'fnd base rates'!E$14)
+($M277*'fnd base rates'!E$16)
+($N277*'fnd base rates'!E$17)
+($O277*'fnd base rates'!E$18)
+($P277*VLOOKUP($S277+12,rate_basefnd,5)))
*$R277</f>
        <v>9350.7975287999998</v>
      </c>
      <c r="X277" s="68">
        <f>(($D277*'fnd base rates'!F$7)
+($E277*'fnd base rates'!F$8)
+($F277*'fnd base rates'!F$9)
+($G277*'fnd base rates'!F$10)
+($H277*'fnd base rates'!F$11)
+($I277*'fnd base rates'!F$12)
+($J277*'fnd base rates'!F$13)
+($K277*'fnd base rates'!F$14)
+($M277*'fnd base rates'!F$16)
+($N277*'fnd base rates'!F$17)
+($O277*'fnd base rates'!F$18)
+($P277*VLOOKUP($S277+12,rate_basefnd,6)))
*$R277</f>
        <v>1083.6681407999999</v>
      </c>
      <c r="Y277" s="68">
        <f>(($D277*'fnd base rates'!G$7)
+($E277*'fnd base rates'!G$8)
+($F277*'fnd base rates'!G$9)
+($G277*'fnd base rates'!G$10)
+($H277*'fnd base rates'!G$11)
+($I277*'fnd base rates'!G$12)
+($J277*'fnd base rates'!G$13)
+($K277*'fnd base rates'!G$14)
+($M277*'fnd base rates'!G$16)
+($N277*'fnd base rates'!G$17)
+($O277*'fnd base rates'!G$18)
+($P277*VLOOKUP($S277+12,rate_basefnd,7)))
*$R277</f>
        <v>363.98419439999998</v>
      </c>
      <c r="Z277" s="68">
        <f>(($D277*'fnd base rates'!H$7)
+($E277*'fnd base rates'!H$8)
+($F277*'fnd base rates'!H$9)
+($G277*'fnd base rates'!H$10)
+($H277*'fnd base rates'!H$11)
+($I277*'fnd base rates'!H$12)
+($J277*'fnd base rates'!H$13)
+($K277*'fnd base rates'!H$14)
+($M277*'fnd base rates'!H$16)
+($N277*'fnd base rates'!H$17)
+($O277*'fnd base rates'!H$18)
+($P277*VLOOKUP($S277+12,rate_basefnd,8)))</f>
        <v>942.654</v>
      </c>
      <c r="AA277" s="68">
        <f>(($D277*'fnd base rates'!I$7)
+($E277*'fnd base rates'!I$8)
+($F277*'fnd base rates'!I$9)
+($G277*'fnd base rates'!I$10)
+($H277*'fnd base rates'!I$11)
+($I277*'fnd base rates'!I$12)
+($J277*'fnd base rates'!I$13)
+($K277*'fnd base rates'!I$14)
+($M277*'fnd base rates'!I$16)
+($N277*'fnd base rates'!I$17)
+($O277*'fnd base rates'!I$18)
+($P277*VLOOKUP($S277+12,rate_basefnd,9)))
*$R277</f>
        <v>651.50225999999998</v>
      </c>
      <c r="AB277" s="68">
        <f>(($D277*'fnd base rates'!J$7)
+($E277*'fnd base rates'!J$8)
+($F277*'fnd base rates'!J$9)
+($G277*'fnd base rates'!J$10)
+($H277*'fnd base rates'!J$11)
+($I277*'fnd base rates'!J$12)
+($J277*'fnd base rates'!J$13)
+($K277*'fnd base rates'!J$14)
+($M277*'fnd base rates'!J$16)
+($N277*'fnd base rates'!J$17)
+($O277*'fnd base rates'!J$18)
+($P277*VLOOKUP($S277+12,rate_basefnd,10)))
*$R277</f>
        <v>1410.1167</v>
      </c>
      <c r="AC277" s="68">
        <f>(($D277*'fnd base rates'!K$7)
+($E277*'fnd base rates'!K$8)
+($F277*'fnd base rates'!K$9)
+($G277*'fnd base rates'!K$10)
+($H277*'fnd base rates'!K$11)
+($I277*'fnd base rates'!K$12)
+($J277*'fnd base rates'!K$13)
+($K277*'fnd base rates'!K$14)
+($M277*'fnd base rates'!K$16)
+($N277*'fnd base rates'!K$17)
+($O277*'fnd base rates'!K$18)
+($P277*VLOOKUP($S277+12,rate_basefnd,11)))
*$R277</f>
        <v>1391.0421960000001</v>
      </c>
      <c r="AD277" s="68">
        <f>(($D277*'fnd base rates'!L$7)
+($E277*'fnd base rates'!L$8)
+($F277*'fnd base rates'!L$9)
+($G277*'fnd base rates'!L$10)
+($H277*'fnd base rates'!L$11)
+($I277*'fnd base rates'!L$12)
+($J277*'fnd base rates'!L$13)
+($K277*'fnd base rates'!L$14)
+($M277*'fnd base rates'!L$16)
+($N277*'fnd base rates'!L$17)
+($O277*'fnd base rates'!L$18)
+($P277*VLOOKUP($S277+12,rate_basefnd,12)))</f>
        <v>2756.4688000000001</v>
      </c>
      <c r="AE277" s="68">
        <f>(($D277*'fnd base rates'!M$7)
+($E277*'fnd base rates'!M$8)
+($F277*'fnd base rates'!M$9)
+($G277*'fnd base rates'!M$10)
+($H277*'fnd base rates'!M$11)
+($I277*'fnd base rates'!M$12)
+($J277*'fnd base rates'!M$13)
+($K277*'fnd base rates'!M$14)
+($M277*'fnd base rates'!M$16)
+($N277*'fnd base rates'!M$17)
+($O277*'fnd base rates'!M$18)
+($P277*VLOOKUP($S277+12,rate_basefnd,13)))</f>
        <v>0</v>
      </c>
      <c r="AF277" s="3">
        <f t="shared" si="57"/>
        <v>19947.052463199998</v>
      </c>
      <c r="AH277" s="205">
        <f t="shared" si="58"/>
        <v>444035171</v>
      </c>
      <c r="AI277" s="3" t="str">
        <f t="shared" si="62"/>
        <v>444</v>
      </c>
      <c r="AJ277" s="1" t="str">
        <f t="shared" si="63"/>
        <v>035</v>
      </c>
      <c r="AK277" s="1" t="str">
        <f t="shared" si="64"/>
        <v>171</v>
      </c>
      <c r="AL277" s="3">
        <f t="shared" si="59"/>
        <v>1</v>
      </c>
      <c r="AM277" s="3">
        <f t="shared" si="55"/>
        <v>1</v>
      </c>
      <c r="AN277" s="3">
        <f t="shared" si="65"/>
        <v>19947.052463199998</v>
      </c>
      <c r="AO277" s="3">
        <f t="shared" si="66"/>
        <v>19947</v>
      </c>
      <c r="AP277" s="3">
        <f t="shared" si="60"/>
        <v>8153</v>
      </c>
      <c r="AQ277" s="3">
        <v>11794</v>
      </c>
      <c r="AS277" s="68"/>
      <c r="AT277" s="68"/>
      <c r="AX277" s="4">
        <f t="shared" si="67"/>
        <v>0</v>
      </c>
      <c r="AZ277" s="4">
        <f t="shared" si="68"/>
        <v>0</v>
      </c>
      <c r="BB277" s="4"/>
    </row>
    <row r="278" spans="1:54" s="3" customFormat="1">
      <c r="A278" s="205" t="str">
        <f t="shared" si="61"/>
        <v>444</v>
      </c>
      <c r="B278" s="1">
        <v>444035189</v>
      </c>
      <c r="C278" s="7" t="s">
        <v>58</v>
      </c>
      <c r="D278" s="8">
        <f>'fnd enro'!D278</f>
        <v>0</v>
      </c>
      <c r="E278" s="8">
        <f>'fnd enro'!E278</f>
        <v>0</v>
      </c>
      <c r="F278" s="8">
        <f>'fnd enro'!F278</f>
        <v>0</v>
      </c>
      <c r="G278" s="8">
        <f>'fnd enro'!G278</f>
        <v>1</v>
      </c>
      <c r="H278" s="8">
        <f>'fnd enro'!H278</f>
        <v>1</v>
      </c>
      <c r="I278" s="8">
        <f>'fnd enro'!I278</f>
        <v>1</v>
      </c>
      <c r="J278" s="8">
        <f>'fnd enro'!J278</f>
        <v>0</v>
      </c>
      <c r="K278" s="9">
        <f>'fnd enro'!K278</f>
        <v>0.12</v>
      </c>
      <c r="L278" s="8">
        <f>'fnd enro'!L278</f>
        <v>0</v>
      </c>
      <c r="M278" s="8">
        <f>'fnd enro'!M278</f>
        <v>0</v>
      </c>
      <c r="N278" s="8">
        <f>'fnd enro'!N278</f>
        <v>0</v>
      </c>
      <c r="O278" s="8">
        <f>'fnd enro'!O278</f>
        <v>0</v>
      </c>
      <c r="P278" s="8">
        <f>'fnd enro'!P278</f>
        <v>3</v>
      </c>
      <c r="Q278" s="8">
        <f>'fnd enro'!R278</f>
        <v>3</v>
      </c>
      <c r="R278" s="9">
        <f t="shared" si="56"/>
        <v>1.0860000000000001</v>
      </c>
      <c r="S278" s="8">
        <f>VALUE('fnd enro'!Q278)</f>
        <v>3</v>
      </c>
      <c r="T278" s="1"/>
      <c r="U278" s="68">
        <f>(($D278*'fnd base rates'!C$7)
+($E278*'fnd base rates'!C$8)
+($F278*'fnd base rates'!C$9)
+($G278*'fnd base rates'!C$10)
+($H278*'fnd base rates'!C$11)
+($I278*'fnd base rates'!C$12)
+($J278*'fnd base rates'!C$13)
+($K278*'fnd base rates'!C$14)
+($M278*'fnd base rates'!C$16)
+($N278*'fnd base rates'!C$17)
+($O278*'fnd base rates'!C$18)
+($P278*VLOOKUP($S278+12,rate_basefnd,3)))
*$R278</f>
        <v>2163.6417096</v>
      </c>
      <c r="V278" s="68">
        <f>(($D278*'fnd base rates'!D$7)
+($E278*'fnd base rates'!D$8)
+($F278*'fnd base rates'!D$9)
+($G278*'fnd base rates'!D$10)
+($H278*'fnd base rates'!D$11)
+($I278*'fnd base rates'!D$12)
+($J278*'fnd base rates'!D$13)
+($K278*'fnd base rates'!D$14)
+($M278*'fnd base rates'!D$16)
+($N278*'fnd base rates'!D$17)
+($O278*'fnd base rates'!D$18)
+($P278*VLOOKUP($S278+12,rate_basefnd,4)))
*$R278</f>
        <v>3759.9274800000007</v>
      </c>
      <c r="W278" s="68">
        <f>(($D278*'fnd base rates'!E$7)
+($E278*'fnd base rates'!E$8)
+($F278*'fnd base rates'!E$9)
+($G278*'fnd base rates'!E$10)
+($H278*'fnd base rates'!E$11)
+($I278*'fnd base rates'!E$12)
+($J278*'fnd base rates'!E$13)
+($K278*'fnd base rates'!E$14)
+($M278*'fnd base rates'!E$16)
+($N278*'fnd base rates'!E$17)
+($O278*'fnd base rates'!E$18)
+($P278*VLOOKUP($S278+12,rate_basefnd,5)))
*$R278</f>
        <v>24519.754046400001</v>
      </c>
      <c r="X278" s="68">
        <f>(($D278*'fnd base rates'!F$7)
+($E278*'fnd base rates'!F$8)
+($F278*'fnd base rates'!F$9)
+($G278*'fnd base rates'!F$10)
+($H278*'fnd base rates'!F$11)
+($I278*'fnd base rates'!F$12)
+($J278*'fnd base rates'!F$13)
+($K278*'fnd base rates'!F$14)
+($M278*'fnd base rates'!F$16)
+($N278*'fnd base rates'!F$17)
+($O278*'fnd base rates'!F$18)
+($P278*VLOOKUP($S278+12,rate_basefnd,6)))
*$R278</f>
        <v>3816.0936623999996</v>
      </c>
      <c r="Y278" s="68">
        <f>(($D278*'fnd base rates'!G$7)
+($E278*'fnd base rates'!G$8)
+($F278*'fnd base rates'!G$9)
+($G278*'fnd base rates'!G$10)
+($H278*'fnd base rates'!G$11)
+($I278*'fnd base rates'!G$12)
+($J278*'fnd base rates'!G$13)
+($K278*'fnd base rates'!G$14)
+($M278*'fnd base rates'!G$16)
+($N278*'fnd base rates'!G$17)
+($O278*'fnd base rates'!G$18)
+($P278*VLOOKUP($S278+12,rate_basefnd,7)))
*$R278</f>
        <v>1062.7500431999999</v>
      </c>
      <c r="Z278" s="68">
        <f>(($D278*'fnd base rates'!H$7)
+($E278*'fnd base rates'!H$8)
+($F278*'fnd base rates'!H$9)
+($G278*'fnd base rates'!H$10)
+($H278*'fnd base rates'!H$11)
+($I278*'fnd base rates'!H$12)
+($J278*'fnd base rates'!H$13)
+($K278*'fnd base rates'!H$14)
+($M278*'fnd base rates'!H$16)
+($N278*'fnd base rates'!H$17)
+($O278*'fnd base rates'!H$18)
+($P278*VLOOKUP($S278+12,rate_basefnd,8)))</f>
        <v>2148.3820000000001</v>
      </c>
      <c r="AA278" s="68">
        <f>(($D278*'fnd base rates'!I$7)
+($E278*'fnd base rates'!I$8)
+($F278*'fnd base rates'!I$9)
+($G278*'fnd base rates'!I$10)
+($H278*'fnd base rates'!I$11)
+($I278*'fnd base rates'!I$12)
+($J278*'fnd base rates'!I$13)
+($K278*'fnd base rates'!I$14)
+($M278*'fnd base rates'!I$16)
+($N278*'fnd base rates'!I$17)
+($O278*'fnd base rates'!I$18)
+($P278*VLOOKUP($S278+12,rate_basefnd,9)))
*$R278</f>
        <v>1890.6282600000002</v>
      </c>
      <c r="AB278" s="68">
        <f>(($D278*'fnd base rates'!J$7)
+($E278*'fnd base rates'!J$8)
+($F278*'fnd base rates'!J$9)
+($G278*'fnd base rates'!J$10)
+($H278*'fnd base rates'!J$11)
+($I278*'fnd base rates'!J$12)
+($J278*'fnd base rates'!J$13)
+($K278*'fnd base rates'!J$14)
+($M278*'fnd base rates'!J$16)
+($N278*'fnd base rates'!J$17)
+($O278*'fnd base rates'!J$18)
+($P278*VLOOKUP($S278+12,rate_basefnd,10)))
*$R278</f>
        <v>3217.6768200000001</v>
      </c>
      <c r="AC278" s="68">
        <f>(($D278*'fnd base rates'!K$7)
+($E278*'fnd base rates'!K$8)
+($F278*'fnd base rates'!K$9)
+($G278*'fnd base rates'!K$10)
+($H278*'fnd base rates'!K$11)
+($I278*'fnd base rates'!K$12)
+($J278*'fnd base rates'!K$13)
+($K278*'fnd base rates'!K$14)
+($M278*'fnd base rates'!K$16)
+($N278*'fnd base rates'!K$17)
+($O278*'fnd base rates'!K$18)
+($P278*VLOOKUP($S278+12,rate_basefnd,11)))
*$R278</f>
        <v>4151.7432480000007</v>
      </c>
      <c r="AD278" s="68">
        <f>(($D278*'fnd base rates'!L$7)
+($E278*'fnd base rates'!L$8)
+($F278*'fnd base rates'!L$9)
+($G278*'fnd base rates'!L$10)
+($H278*'fnd base rates'!L$11)
+($I278*'fnd base rates'!L$12)
+($J278*'fnd base rates'!L$13)
+($K278*'fnd base rates'!L$14)
+($M278*'fnd base rates'!L$16)
+($N278*'fnd base rates'!L$17)
+($O278*'fnd base rates'!L$18)
+($P278*VLOOKUP($S278+12,rate_basefnd,12)))</f>
        <v>8534.6664000000001</v>
      </c>
      <c r="AE278" s="68">
        <f>(($D278*'fnd base rates'!M$7)
+($E278*'fnd base rates'!M$8)
+($F278*'fnd base rates'!M$9)
+($G278*'fnd base rates'!M$10)
+($H278*'fnd base rates'!M$11)
+($I278*'fnd base rates'!M$12)
+($J278*'fnd base rates'!M$13)
+($K278*'fnd base rates'!M$14)
+($M278*'fnd base rates'!M$16)
+($N278*'fnd base rates'!M$17)
+($O278*'fnd base rates'!M$18)
+($P278*VLOOKUP($S278+12,rate_basefnd,13)))</f>
        <v>0</v>
      </c>
      <c r="AF278" s="3">
        <f t="shared" si="57"/>
        <v>55265.263669600005</v>
      </c>
      <c r="AH278" s="205">
        <f t="shared" si="58"/>
        <v>444035189</v>
      </c>
      <c r="AI278" s="3" t="str">
        <f t="shared" si="62"/>
        <v>444</v>
      </c>
      <c r="AJ278" s="1" t="str">
        <f t="shared" si="63"/>
        <v>035</v>
      </c>
      <c r="AK278" s="1" t="str">
        <f t="shared" si="64"/>
        <v>189</v>
      </c>
      <c r="AL278" s="3">
        <f t="shared" si="59"/>
        <v>1</v>
      </c>
      <c r="AM278" s="3">
        <f t="shared" ref="AM278:AM341" si="69">enro</f>
        <v>3</v>
      </c>
      <c r="AN278" s="3">
        <f t="shared" si="65"/>
        <v>55265.263669600005</v>
      </c>
      <c r="AO278" s="3">
        <f t="shared" si="66"/>
        <v>18422</v>
      </c>
      <c r="AP278" s="3">
        <f t="shared" si="60"/>
        <v>-553</v>
      </c>
      <c r="AQ278" s="3">
        <v>18975</v>
      </c>
      <c r="AS278" s="68"/>
      <c r="AT278" s="68"/>
      <c r="AX278" s="4">
        <f t="shared" si="67"/>
        <v>0</v>
      </c>
      <c r="AZ278" s="4">
        <f t="shared" si="68"/>
        <v>0</v>
      </c>
      <c r="BB278" s="4"/>
    </row>
    <row r="279" spans="1:54" s="3" customFormat="1">
      <c r="A279" s="205" t="str">
        <f t="shared" si="61"/>
        <v>444</v>
      </c>
      <c r="B279" s="1">
        <v>444035220</v>
      </c>
      <c r="C279" s="7" t="s">
        <v>58</v>
      </c>
      <c r="D279" s="8">
        <f>'fnd enro'!D279</f>
        <v>0</v>
      </c>
      <c r="E279" s="8">
        <f>'fnd enro'!E279</f>
        <v>0</v>
      </c>
      <c r="F279" s="8">
        <f>'fnd enro'!F279</f>
        <v>0</v>
      </c>
      <c r="G279" s="8">
        <f>'fnd enro'!G279</f>
        <v>0</v>
      </c>
      <c r="H279" s="8">
        <f>'fnd enro'!H279</f>
        <v>1</v>
      </c>
      <c r="I279" s="8">
        <f>'fnd enro'!I279</f>
        <v>0</v>
      </c>
      <c r="J279" s="8">
        <f>'fnd enro'!J279</f>
        <v>0</v>
      </c>
      <c r="K279" s="9">
        <f>'fnd enro'!K279</f>
        <v>0.04</v>
      </c>
      <c r="L279" s="8">
        <f>'fnd enro'!L279</f>
        <v>0</v>
      </c>
      <c r="M279" s="8">
        <f>'fnd enro'!M279</f>
        <v>0</v>
      </c>
      <c r="N279" s="8">
        <f>'fnd enro'!N279</f>
        <v>0</v>
      </c>
      <c r="O279" s="8">
        <f>'fnd enro'!O279</f>
        <v>0</v>
      </c>
      <c r="P279" s="8">
        <f>'fnd enro'!P279</f>
        <v>0</v>
      </c>
      <c r="Q279" s="8">
        <f>'fnd enro'!R279</f>
        <v>1</v>
      </c>
      <c r="R279" s="9">
        <f t="shared" si="56"/>
        <v>1.0860000000000001</v>
      </c>
      <c r="S279" s="8">
        <f>VALUE('fnd enro'!Q279)</f>
        <v>8</v>
      </c>
      <c r="T279" s="1"/>
      <c r="U279" s="68">
        <f>(($D279*'fnd base rates'!C$7)
+($E279*'fnd base rates'!C$8)
+($F279*'fnd base rates'!C$9)
+($G279*'fnd base rates'!C$10)
+($H279*'fnd base rates'!C$11)
+($I279*'fnd base rates'!C$12)
+($J279*'fnd base rates'!C$13)
+($K279*'fnd base rates'!C$14)
+($M279*'fnd base rates'!C$16)
+($N279*'fnd base rates'!C$17)
+($O279*'fnd base rates'!C$18)
+($P279*VLOOKUP($S279+12,rate_basefnd,3)))
*$R279</f>
        <v>651.23206320000008</v>
      </c>
      <c r="V279" s="68">
        <f>(($D279*'fnd base rates'!D$7)
+($E279*'fnd base rates'!D$8)
+($F279*'fnd base rates'!D$9)
+($G279*'fnd base rates'!D$10)
+($H279*'fnd base rates'!D$11)
+($I279*'fnd base rates'!D$12)
+($J279*'fnd base rates'!D$13)
+($K279*'fnd base rates'!D$14)
+($M279*'fnd base rates'!D$16)
+($N279*'fnd base rates'!D$17)
+($O279*'fnd base rates'!D$18)
+($P279*VLOOKUP($S279+12,rate_basefnd,4)))
*$R279</f>
        <v>921.73164000000008</v>
      </c>
      <c r="W279" s="68">
        <f>(($D279*'fnd base rates'!E$7)
+($E279*'fnd base rates'!E$8)
+($F279*'fnd base rates'!E$9)
+($G279*'fnd base rates'!E$10)
+($H279*'fnd base rates'!E$11)
+($I279*'fnd base rates'!E$12)
+($J279*'fnd base rates'!E$13)
+($K279*'fnd base rates'!E$14)
+($M279*'fnd base rates'!E$16)
+($N279*'fnd base rates'!E$17)
+($O279*'fnd base rates'!E$18)
+($P279*VLOOKUP($S279+12,rate_basefnd,5)))
*$R279</f>
        <v>4184.0656488000004</v>
      </c>
      <c r="X279" s="68">
        <f>(($D279*'fnd base rates'!F$7)
+($E279*'fnd base rates'!F$8)
+($F279*'fnd base rates'!F$9)
+($G279*'fnd base rates'!F$10)
+($H279*'fnd base rates'!F$11)
+($I279*'fnd base rates'!F$12)
+($J279*'fnd base rates'!F$13)
+($K279*'fnd base rates'!F$14)
+($M279*'fnd base rates'!F$16)
+($N279*'fnd base rates'!F$17)
+($O279*'fnd base rates'!F$18)
+($P279*VLOOKUP($S279+12,rate_basefnd,6)))
*$R279</f>
        <v>1214.3791008000001</v>
      </c>
      <c r="Y279" s="68">
        <f>(($D279*'fnd base rates'!G$7)
+($E279*'fnd base rates'!G$8)
+($F279*'fnd base rates'!G$9)
+($G279*'fnd base rates'!G$10)
+($H279*'fnd base rates'!G$11)
+($I279*'fnd base rates'!G$12)
+($J279*'fnd base rates'!G$13)
+($K279*'fnd base rates'!G$14)
+($M279*'fnd base rates'!G$16)
+($N279*'fnd base rates'!G$17)
+($O279*'fnd base rates'!G$18)
+($P279*VLOOKUP($S279+12,rate_basefnd,7)))
*$R279</f>
        <v>203.7231744</v>
      </c>
      <c r="Z279" s="68">
        <f>(($D279*'fnd base rates'!H$7)
+($E279*'fnd base rates'!H$8)
+($F279*'fnd base rates'!H$9)
+($G279*'fnd base rates'!H$10)
+($H279*'fnd base rates'!H$11)
+($I279*'fnd base rates'!H$12)
+($J279*'fnd base rates'!H$13)
+($K279*'fnd base rates'!H$14)
+($M279*'fnd base rates'!H$16)
+($N279*'fnd base rates'!H$17)
+($O279*'fnd base rates'!H$18)
+($P279*VLOOKUP($S279+12,rate_basefnd,8)))</f>
        <v>581.30399999999997</v>
      </c>
      <c r="AA279" s="68">
        <f>(($D279*'fnd base rates'!I$7)
+($E279*'fnd base rates'!I$8)
+($F279*'fnd base rates'!I$9)
+($G279*'fnd base rates'!I$10)
+($H279*'fnd base rates'!I$11)
+($I279*'fnd base rates'!I$12)
+($J279*'fnd base rates'!I$13)
+($K279*'fnd base rates'!I$14)
+($M279*'fnd base rates'!I$16)
+($N279*'fnd base rates'!I$17)
+($O279*'fnd base rates'!I$18)
+($P279*VLOOKUP($S279+12,rate_basefnd,9)))
*$R279</f>
        <v>492.13176000000004</v>
      </c>
      <c r="AB279" s="68">
        <f>(($D279*'fnd base rates'!J$7)
+($E279*'fnd base rates'!J$8)
+($F279*'fnd base rates'!J$9)
+($G279*'fnd base rates'!J$10)
+($H279*'fnd base rates'!J$11)
+($I279*'fnd base rates'!J$12)
+($J279*'fnd base rates'!J$13)
+($K279*'fnd base rates'!J$14)
+($M279*'fnd base rates'!J$16)
+($N279*'fnd base rates'!J$17)
+($O279*'fnd base rates'!J$18)
+($P279*VLOOKUP($S279+12,rate_basefnd,10)))
*$R279</f>
        <v>299.75772000000001</v>
      </c>
      <c r="AC279" s="68">
        <f>(($D279*'fnd base rates'!K$7)
+($E279*'fnd base rates'!K$8)
+($F279*'fnd base rates'!K$9)
+($G279*'fnd base rates'!K$10)
+($H279*'fnd base rates'!K$11)
+($I279*'fnd base rates'!K$12)
+($J279*'fnd base rates'!K$13)
+($K279*'fnd base rates'!K$14)
+($M279*'fnd base rates'!K$16)
+($N279*'fnd base rates'!K$17)
+($O279*'fnd base rates'!K$18)
+($P279*VLOOKUP($S279+12,rate_basefnd,11)))
*$R279</f>
        <v>1429.7146559999999</v>
      </c>
      <c r="AD279" s="68">
        <f>(($D279*'fnd base rates'!L$7)
+($E279*'fnd base rates'!L$8)
+($F279*'fnd base rates'!L$9)
+($G279*'fnd base rates'!L$10)
+($H279*'fnd base rates'!L$11)
+($I279*'fnd base rates'!L$12)
+($J279*'fnd base rates'!L$13)
+($K279*'fnd base rates'!L$14)
+($M279*'fnd base rates'!L$16)
+($N279*'fnd base rates'!L$17)
+($O279*'fnd base rates'!L$18)
+($P279*VLOOKUP($S279+12,rate_basefnd,12)))</f>
        <v>2428.6587999999997</v>
      </c>
      <c r="AE279" s="68">
        <f>(($D279*'fnd base rates'!M$7)
+($E279*'fnd base rates'!M$8)
+($F279*'fnd base rates'!M$9)
+($G279*'fnd base rates'!M$10)
+($H279*'fnd base rates'!M$11)
+($I279*'fnd base rates'!M$12)
+($J279*'fnd base rates'!M$13)
+($K279*'fnd base rates'!M$14)
+($M279*'fnd base rates'!M$16)
+($N279*'fnd base rates'!M$17)
+($O279*'fnd base rates'!M$18)
+($P279*VLOOKUP($S279+12,rate_basefnd,13)))</f>
        <v>0</v>
      </c>
      <c r="AF279" s="3">
        <f t="shared" si="57"/>
        <v>12406.6985632</v>
      </c>
      <c r="AH279" s="205">
        <f t="shared" si="58"/>
        <v>444035220</v>
      </c>
      <c r="AI279" s="3" t="str">
        <f t="shared" si="62"/>
        <v>444</v>
      </c>
      <c r="AJ279" s="1" t="str">
        <f t="shared" si="63"/>
        <v>035</v>
      </c>
      <c r="AK279" s="1" t="str">
        <f t="shared" si="64"/>
        <v>220</v>
      </c>
      <c r="AL279" s="3">
        <f t="shared" si="59"/>
        <v>1</v>
      </c>
      <c r="AM279" s="3">
        <f t="shared" si="69"/>
        <v>1</v>
      </c>
      <c r="AN279" s="3">
        <f t="shared" si="65"/>
        <v>12406.6985632</v>
      </c>
      <c r="AO279" s="3">
        <f t="shared" si="66"/>
        <v>12407</v>
      </c>
      <c r="AP279" s="3">
        <f t="shared" si="60"/>
        <v>-3899</v>
      </c>
      <c r="AQ279" s="3">
        <v>16306</v>
      </c>
      <c r="AS279" s="68"/>
      <c r="AT279" s="68"/>
      <c r="AX279" s="4">
        <f t="shared" si="67"/>
        <v>0</v>
      </c>
      <c r="AZ279" s="4">
        <f t="shared" si="68"/>
        <v>0</v>
      </c>
      <c r="BB279" s="4"/>
    </row>
    <row r="280" spans="1:54" s="3" customFormat="1">
      <c r="A280" s="205" t="str">
        <f t="shared" si="61"/>
        <v>444</v>
      </c>
      <c r="B280" s="1">
        <v>444035243</v>
      </c>
      <c r="C280" s="7" t="s">
        <v>58</v>
      </c>
      <c r="D280" s="8">
        <f>'fnd enro'!D280</f>
        <v>0</v>
      </c>
      <c r="E280" s="8">
        <f>'fnd enro'!E280</f>
        <v>0</v>
      </c>
      <c r="F280" s="8">
        <f>'fnd enro'!F280</f>
        <v>0</v>
      </c>
      <c r="G280" s="8">
        <f>'fnd enro'!G280</f>
        <v>0</v>
      </c>
      <c r="H280" s="8">
        <f>'fnd enro'!H280</f>
        <v>1</v>
      </c>
      <c r="I280" s="8">
        <f>'fnd enro'!I280</f>
        <v>1</v>
      </c>
      <c r="J280" s="8">
        <f>'fnd enro'!J280</f>
        <v>0</v>
      </c>
      <c r="K280" s="9">
        <f>'fnd enro'!K280</f>
        <v>0.08</v>
      </c>
      <c r="L280" s="8">
        <f>'fnd enro'!L280</f>
        <v>0</v>
      </c>
      <c r="M280" s="8">
        <f>'fnd enro'!M280</f>
        <v>0</v>
      </c>
      <c r="N280" s="8">
        <f>'fnd enro'!N280</f>
        <v>0</v>
      </c>
      <c r="O280" s="8">
        <f>'fnd enro'!O280</f>
        <v>0</v>
      </c>
      <c r="P280" s="8">
        <f>'fnd enro'!P280</f>
        <v>2</v>
      </c>
      <c r="Q280" s="8">
        <f>'fnd enro'!R280</f>
        <v>2</v>
      </c>
      <c r="R280" s="9">
        <f t="shared" si="56"/>
        <v>1.0860000000000001</v>
      </c>
      <c r="S280" s="8">
        <f>VALUE('fnd enro'!Q280)</f>
        <v>9</v>
      </c>
      <c r="T280" s="1"/>
      <c r="U280" s="68">
        <f>(($D280*'fnd base rates'!C$7)
+($E280*'fnd base rates'!C$8)
+($F280*'fnd base rates'!C$9)
+($G280*'fnd base rates'!C$10)
+($H280*'fnd base rates'!C$11)
+($I280*'fnd base rates'!C$12)
+($J280*'fnd base rates'!C$13)
+($K280*'fnd base rates'!C$14)
+($M280*'fnd base rates'!C$16)
+($N280*'fnd base rates'!C$17)
+($O280*'fnd base rates'!C$18)
+($P280*VLOOKUP($S280+12,rate_basefnd,3)))
*$R280</f>
        <v>1532.6309664000003</v>
      </c>
      <c r="V280" s="68">
        <f>(($D280*'fnd base rates'!D$7)
+($E280*'fnd base rates'!D$8)
+($F280*'fnd base rates'!D$9)
+($G280*'fnd base rates'!D$10)
+($H280*'fnd base rates'!D$11)
+($I280*'fnd base rates'!D$12)
+($J280*'fnd base rates'!D$13)
+($K280*'fnd base rates'!D$14)
+($M280*'fnd base rates'!D$16)
+($N280*'fnd base rates'!D$17)
+($O280*'fnd base rates'!D$18)
+($P280*VLOOKUP($S280+12,rate_basefnd,4)))
*$R280</f>
        <v>2933.9593199999999</v>
      </c>
      <c r="W280" s="68">
        <f>(($D280*'fnd base rates'!E$7)
+($E280*'fnd base rates'!E$8)
+($F280*'fnd base rates'!E$9)
+($G280*'fnd base rates'!E$10)
+($H280*'fnd base rates'!E$11)
+($I280*'fnd base rates'!E$12)
+($J280*'fnd base rates'!E$13)
+($K280*'fnd base rates'!E$14)
+($M280*'fnd base rates'!E$16)
+($N280*'fnd base rates'!E$17)
+($O280*'fnd base rates'!E$18)
+($P280*VLOOKUP($S280+12,rate_basefnd,5)))
*$R280</f>
        <v>20763.583257599999</v>
      </c>
      <c r="X280" s="68">
        <f>(($D280*'fnd base rates'!F$7)
+($E280*'fnd base rates'!F$8)
+($F280*'fnd base rates'!F$9)
+($G280*'fnd base rates'!F$10)
+($H280*'fnd base rates'!F$11)
+($I280*'fnd base rates'!F$12)
+($J280*'fnd base rates'!F$13)
+($K280*'fnd base rates'!F$14)
+($M280*'fnd base rates'!F$16)
+($N280*'fnd base rates'!F$17)
+($O280*'fnd base rates'!F$18)
+($P280*VLOOKUP($S280+12,rate_basefnd,6)))
*$R280</f>
        <v>2298.0472416000002</v>
      </c>
      <c r="Y280" s="68">
        <f>(($D280*'fnd base rates'!G$7)
+($E280*'fnd base rates'!G$8)
+($F280*'fnd base rates'!G$9)
+($G280*'fnd base rates'!G$10)
+($H280*'fnd base rates'!G$11)
+($I280*'fnd base rates'!G$12)
+($J280*'fnd base rates'!G$13)
+($K280*'fnd base rates'!G$14)
+($M280*'fnd base rates'!G$16)
+($N280*'fnd base rates'!G$17)
+($O280*'fnd base rates'!G$18)
+($P280*VLOOKUP($S280+12,rate_basefnd,7)))
*$R280</f>
        <v>918.40934880000009</v>
      </c>
      <c r="Z280" s="68">
        <f>(($D280*'fnd base rates'!H$7)
+($E280*'fnd base rates'!H$8)
+($F280*'fnd base rates'!H$9)
+($G280*'fnd base rates'!H$10)
+($H280*'fnd base rates'!H$11)
+($I280*'fnd base rates'!H$12)
+($J280*'fnd base rates'!H$13)
+($K280*'fnd base rates'!H$14)
+($M280*'fnd base rates'!H$16)
+($N280*'fnd base rates'!H$17)
+($O280*'fnd base rates'!H$18)
+($P280*VLOOKUP($S280+12,rate_basefnd,8)))</f>
        <v>1573.4479999999999</v>
      </c>
      <c r="AA280" s="68">
        <f>(($D280*'fnd base rates'!I$7)
+($E280*'fnd base rates'!I$8)
+($F280*'fnd base rates'!I$9)
+($G280*'fnd base rates'!I$10)
+($H280*'fnd base rates'!I$11)
+($I280*'fnd base rates'!I$12)
+($J280*'fnd base rates'!I$13)
+($K280*'fnd base rates'!I$14)
+($M280*'fnd base rates'!I$16)
+($N280*'fnd base rates'!I$17)
+($O280*'fnd base rates'!I$18)
+($P280*VLOOKUP($S280+12,rate_basefnd,9)))
*$R280</f>
        <v>1436.32188</v>
      </c>
      <c r="AB280" s="68">
        <f>(($D280*'fnd base rates'!J$7)
+($E280*'fnd base rates'!J$8)
+($F280*'fnd base rates'!J$9)
+($G280*'fnd base rates'!J$10)
+($H280*'fnd base rates'!J$11)
+($I280*'fnd base rates'!J$12)
+($J280*'fnd base rates'!J$13)
+($K280*'fnd base rates'!J$14)
+($M280*'fnd base rates'!J$16)
+($N280*'fnd base rates'!J$17)
+($O280*'fnd base rates'!J$18)
+($P280*VLOOKUP($S280+12,rate_basefnd,10)))
*$R280</f>
        <v>3230.9043000000006</v>
      </c>
      <c r="AC280" s="68">
        <f>(($D280*'fnd base rates'!K$7)
+($E280*'fnd base rates'!K$8)
+($F280*'fnd base rates'!K$9)
+($G280*'fnd base rates'!K$10)
+($H280*'fnd base rates'!K$11)
+($I280*'fnd base rates'!K$12)
+($J280*'fnd base rates'!K$13)
+($K280*'fnd base rates'!K$14)
+($M280*'fnd base rates'!K$16)
+($N280*'fnd base rates'!K$17)
+($O280*'fnd base rates'!K$18)
+($P280*VLOOKUP($S280+12,rate_basefnd,11)))
*$R280</f>
        <v>2820.7568520000004</v>
      </c>
      <c r="AD280" s="68">
        <f>(($D280*'fnd base rates'!L$7)
+($E280*'fnd base rates'!L$8)
+($F280*'fnd base rates'!L$9)
+($G280*'fnd base rates'!L$10)
+($H280*'fnd base rates'!L$11)
+($I280*'fnd base rates'!L$12)
+($J280*'fnd base rates'!L$13)
+($K280*'fnd base rates'!L$14)
+($M280*'fnd base rates'!L$16)
+($N280*'fnd base rates'!L$17)
+($O280*'fnd base rates'!L$18)
+($P280*VLOOKUP($S280+12,rate_basefnd,12)))</f>
        <v>6433.9175999999989</v>
      </c>
      <c r="AE280" s="68">
        <f>(($D280*'fnd base rates'!M$7)
+($E280*'fnd base rates'!M$8)
+($F280*'fnd base rates'!M$9)
+($G280*'fnd base rates'!M$10)
+($H280*'fnd base rates'!M$11)
+($I280*'fnd base rates'!M$12)
+($J280*'fnd base rates'!M$13)
+($K280*'fnd base rates'!M$14)
+($M280*'fnd base rates'!M$16)
+($N280*'fnd base rates'!M$17)
+($O280*'fnd base rates'!M$18)
+($P280*VLOOKUP($S280+12,rate_basefnd,13)))</f>
        <v>0</v>
      </c>
      <c r="AF280" s="3">
        <f t="shared" si="57"/>
        <v>43941.978766399996</v>
      </c>
      <c r="AH280" s="205">
        <f t="shared" si="58"/>
        <v>444035243</v>
      </c>
      <c r="AI280" s="3" t="str">
        <f t="shared" si="62"/>
        <v>444</v>
      </c>
      <c r="AJ280" s="1" t="str">
        <f t="shared" si="63"/>
        <v>035</v>
      </c>
      <c r="AK280" s="1" t="str">
        <f t="shared" si="64"/>
        <v>243</v>
      </c>
      <c r="AL280" s="3">
        <f t="shared" si="59"/>
        <v>1</v>
      </c>
      <c r="AM280" s="3">
        <f t="shared" si="69"/>
        <v>2</v>
      </c>
      <c r="AN280" s="3">
        <f t="shared" si="65"/>
        <v>43941.978766399996</v>
      </c>
      <c r="AO280" s="3">
        <f t="shared" si="66"/>
        <v>21971</v>
      </c>
      <c r="AP280" s="3">
        <f t="shared" si="60"/>
        <v>6557</v>
      </c>
      <c r="AQ280" s="3">
        <v>15414</v>
      </c>
      <c r="AS280" s="68"/>
      <c r="AT280" s="68"/>
      <c r="AX280" s="4">
        <f t="shared" si="67"/>
        <v>0</v>
      </c>
      <c r="AZ280" s="4">
        <f t="shared" si="68"/>
        <v>0</v>
      </c>
      <c r="BB280" s="4"/>
    </row>
    <row r="281" spans="1:54" s="3" customFormat="1">
      <c r="A281" s="205" t="str">
        <f t="shared" si="61"/>
        <v>444</v>
      </c>
      <c r="B281" s="1">
        <v>444035244</v>
      </c>
      <c r="C281" s="7" t="s">
        <v>58</v>
      </c>
      <c r="D281" s="8">
        <f>'fnd enro'!D281</f>
        <v>1</v>
      </c>
      <c r="E281" s="8">
        <f>'fnd enro'!E281</f>
        <v>0</v>
      </c>
      <c r="F281" s="8">
        <f>'fnd enro'!F281</f>
        <v>0</v>
      </c>
      <c r="G281" s="8">
        <f>'fnd enro'!G281</f>
        <v>1</v>
      </c>
      <c r="H281" s="8">
        <f>'fnd enro'!H281</f>
        <v>3</v>
      </c>
      <c r="I281" s="8">
        <f>'fnd enro'!I281</f>
        <v>3</v>
      </c>
      <c r="J281" s="8">
        <f>'fnd enro'!J281</f>
        <v>0</v>
      </c>
      <c r="K281" s="9">
        <f>'fnd enro'!K281</f>
        <v>0.28000000000000003</v>
      </c>
      <c r="L281" s="8">
        <f>'fnd enro'!L281</f>
        <v>0</v>
      </c>
      <c r="M281" s="8">
        <f>'fnd enro'!M281</f>
        <v>1</v>
      </c>
      <c r="N281" s="8">
        <f>'fnd enro'!N281</f>
        <v>0</v>
      </c>
      <c r="O281" s="8">
        <f>'fnd enro'!O281</f>
        <v>0</v>
      </c>
      <c r="P281" s="8">
        <f>'fnd enro'!P281</f>
        <v>5</v>
      </c>
      <c r="Q281" s="8">
        <f>'fnd enro'!R281</f>
        <v>8</v>
      </c>
      <c r="R281" s="9">
        <f t="shared" si="56"/>
        <v>1.0860000000000001</v>
      </c>
      <c r="S281" s="8">
        <f>VALUE('fnd enro'!Q281)</f>
        <v>10</v>
      </c>
      <c r="T281" s="1"/>
      <c r="U281" s="68">
        <f>(($D281*'fnd base rates'!C$7)
+($E281*'fnd base rates'!C$8)
+($F281*'fnd base rates'!C$9)
+($G281*'fnd base rates'!C$10)
+($H281*'fnd base rates'!C$11)
+($I281*'fnd base rates'!C$12)
+($J281*'fnd base rates'!C$13)
+($K281*'fnd base rates'!C$14)
+($M281*'fnd base rates'!C$16)
+($N281*'fnd base rates'!C$17)
+($O281*'fnd base rates'!C$18)
+($P281*VLOOKUP($S281+12,rate_basefnd,3)))
*$R281</f>
        <v>5566.6713624000004</v>
      </c>
      <c r="V281" s="68">
        <f>(($D281*'fnd base rates'!D$7)
+($E281*'fnd base rates'!D$8)
+($F281*'fnd base rates'!D$9)
+($G281*'fnd base rates'!D$10)
+($H281*'fnd base rates'!D$11)
+($I281*'fnd base rates'!D$12)
+($J281*'fnd base rates'!D$13)
+($K281*'fnd base rates'!D$14)
+($M281*'fnd base rates'!D$16)
+($N281*'fnd base rates'!D$17)
+($O281*'fnd base rates'!D$18)
+($P281*VLOOKUP($S281+12,rate_basefnd,4)))
*$R281</f>
        <v>10089.276660000001</v>
      </c>
      <c r="W281" s="68">
        <f>(($D281*'fnd base rates'!E$7)
+($E281*'fnd base rates'!E$8)
+($F281*'fnd base rates'!E$9)
+($G281*'fnd base rates'!E$10)
+($H281*'fnd base rates'!E$11)
+($I281*'fnd base rates'!E$12)
+($J281*'fnd base rates'!E$13)
+($K281*'fnd base rates'!E$14)
+($M281*'fnd base rates'!E$16)
+($N281*'fnd base rates'!E$17)
+($O281*'fnd base rates'!E$18)
+($P281*VLOOKUP($S281+12,rate_basefnd,5)))
*$R281</f>
        <v>67533.307041600012</v>
      </c>
      <c r="X281" s="68">
        <f>(($D281*'fnd base rates'!F$7)
+($E281*'fnd base rates'!F$8)
+($F281*'fnd base rates'!F$9)
+($G281*'fnd base rates'!F$10)
+($H281*'fnd base rates'!F$11)
+($I281*'fnd base rates'!F$12)
+($J281*'fnd base rates'!F$13)
+($K281*'fnd base rates'!F$14)
+($M281*'fnd base rates'!F$16)
+($N281*'fnd base rates'!F$17)
+($O281*'fnd base rates'!F$18)
+($P281*VLOOKUP($S281+12,rate_basefnd,6)))
*$R281</f>
        <v>9183.1612655999998</v>
      </c>
      <c r="Y281" s="68">
        <f>(($D281*'fnd base rates'!G$7)
+($E281*'fnd base rates'!G$8)
+($F281*'fnd base rates'!G$9)
+($G281*'fnd base rates'!G$10)
+($H281*'fnd base rates'!G$11)
+($I281*'fnd base rates'!G$12)
+($J281*'fnd base rates'!G$13)
+($K281*'fnd base rates'!G$14)
+($M281*'fnd base rates'!G$16)
+($N281*'fnd base rates'!G$17)
+($O281*'fnd base rates'!G$18)
+($P281*VLOOKUP($S281+12,rate_basefnd,7)))
*$R281</f>
        <v>2940.3806208000001</v>
      </c>
      <c r="Z281" s="68">
        <f>(($D281*'fnd base rates'!H$7)
+($E281*'fnd base rates'!H$8)
+($F281*'fnd base rates'!H$9)
+($G281*'fnd base rates'!H$10)
+($H281*'fnd base rates'!H$11)
+($I281*'fnd base rates'!H$12)
+($J281*'fnd base rates'!H$13)
+($K281*'fnd base rates'!H$14)
+($M281*'fnd base rates'!H$16)
+($N281*'fnd base rates'!H$17)
+($O281*'fnd base rates'!H$18)
+($P281*VLOOKUP($S281+12,rate_basefnd,8)))</f>
        <v>5712.2879999999996</v>
      </c>
      <c r="AA281" s="68">
        <f>(($D281*'fnd base rates'!I$7)
+($E281*'fnd base rates'!I$8)
+($F281*'fnd base rates'!I$9)
+($G281*'fnd base rates'!I$10)
+($H281*'fnd base rates'!I$11)
+($I281*'fnd base rates'!I$12)
+($J281*'fnd base rates'!I$13)
+($K281*'fnd base rates'!I$14)
+($M281*'fnd base rates'!I$16)
+($N281*'fnd base rates'!I$17)
+($O281*'fnd base rates'!I$18)
+($P281*VLOOKUP($S281+12,rate_basefnd,9)))
*$R281</f>
        <v>5017.2114000000001</v>
      </c>
      <c r="AB281" s="68">
        <f>(($D281*'fnd base rates'!J$7)
+($E281*'fnd base rates'!J$8)
+($F281*'fnd base rates'!J$9)
+($G281*'fnd base rates'!J$10)
+($H281*'fnd base rates'!J$11)
+($I281*'fnd base rates'!J$12)
+($J281*'fnd base rates'!J$13)
+($K281*'fnd base rates'!J$14)
+($M281*'fnd base rates'!J$16)
+($N281*'fnd base rates'!J$17)
+($O281*'fnd base rates'!J$18)
+($P281*VLOOKUP($S281+12,rate_basefnd,10)))
*$R281</f>
        <v>9304.1312400000006</v>
      </c>
      <c r="AC281" s="68">
        <f>(($D281*'fnd base rates'!K$7)
+($E281*'fnd base rates'!K$8)
+($F281*'fnd base rates'!K$9)
+($G281*'fnd base rates'!K$10)
+($H281*'fnd base rates'!K$11)
+($I281*'fnd base rates'!K$12)
+($J281*'fnd base rates'!K$13)
+($K281*'fnd base rates'!K$14)
+($M281*'fnd base rates'!K$16)
+($N281*'fnd base rates'!K$17)
+($O281*'fnd base rates'!K$18)
+($P281*VLOOKUP($S281+12,rate_basefnd,11)))
*$R281</f>
        <v>10772.633472</v>
      </c>
      <c r="AD281" s="68">
        <f>(($D281*'fnd base rates'!L$7)
+($E281*'fnd base rates'!L$8)
+($F281*'fnd base rates'!L$9)
+($G281*'fnd base rates'!L$10)
+($H281*'fnd base rates'!L$11)
+($I281*'fnd base rates'!L$12)
+($J281*'fnd base rates'!L$13)
+($K281*'fnd base rates'!L$14)
+($M281*'fnd base rates'!L$16)
+($N281*'fnd base rates'!L$17)
+($O281*'fnd base rates'!L$18)
+($P281*VLOOKUP($S281+12,rate_basefnd,12)))</f>
        <v>22438.5016</v>
      </c>
      <c r="AE281" s="68">
        <f>(($D281*'fnd base rates'!M$7)
+($E281*'fnd base rates'!M$8)
+($F281*'fnd base rates'!M$9)
+($G281*'fnd base rates'!M$10)
+($H281*'fnd base rates'!M$11)
+($I281*'fnd base rates'!M$12)
+($J281*'fnd base rates'!M$13)
+($K281*'fnd base rates'!M$14)
+($M281*'fnd base rates'!M$16)
+($N281*'fnd base rates'!M$17)
+($O281*'fnd base rates'!M$18)
+($P281*VLOOKUP($S281+12,rate_basefnd,13)))</f>
        <v>0</v>
      </c>
      <c r="AF281" s="3">
        <f t="shared" si="57"/>
        <v>148557.56266240001</v>
      </c>
      <c r="AH281" s="205">
        <f t="shared" si="58"/>
        <v>444035244</v>
      </c>
      <c r="AI281" s="3" t="str">
        <f t="shared" si="62"/>
        <v>444</v>
      </c>
      <c r="AJ281" s="1" t="str">
        <f t="shared" si="63"/>
        <v>035</v>
      </c>
      <c r="AK281" s="1" t="str">
        <f t="shared" si="64"/>
        <v>244</v>
      </c>
      <c r="AL281" s="3">
        <f t="shared" si="59"/>
        <v>1</v>
      </c>
      <c r="AM281" s="3">
        <f t="shared" si="69"/>
        <v>8</v>
      </c>
      <c r="AN281" s="3">
        <f t="shared" si="65"/>
        <v>148557.56266240001</v>
      </c>
      <c r="AO281" s="3">
        <f t="shared" si="66"/>
        <v>18570</v>
      </c>
      <c r="AP281" s="3">
        <f t="shared" si="60"/>
        <v>5463</v>
      </c>
      <c r="AQ281" s="3">
        <v>13107</v>
      </c>
      <c r="AS281" s="68"/>
      <c r="AT281" s="68"/>
      <c r="AX281" s="4">
        <f t="shared" si="67"/>
        <v>0</v>
      </c>
      <c r="AZ281" s="4">
        <f t="shared" si="68"/>
        <v>0</v>
      </c>
      <c r="BB281" s="4"/>
    </row>
    <row r="282" spans="1:54" s="3" customFormat="1">
      <c r="A282" s="205" t="str">
        <f t="shared" si="61"/>
        <v>444</v>
      </c>
      <c r="B282" s="1">
        <v>444035285</v>
      </c>
      <c r="C282" s="7" t="s">
        <v>58</v>
      </c>
      <c r="D282" s="8">
        <f>'fnd enro'!D282</f>
        <v>0</v>
      </c>
      <c r="E282" s="8">
        <f>'fnd enro'!E282</f>
        <v>0</v>
      </c>
      <c r="F282" s="8">
        <f>'fnd enro'!F282</f>
        <v>0</v>
      </c>
      <c r="G282" s="8">
        <f>'fnd enro'!G282</f>
        <v>1</v>
      </c>
      <c r="H282" s="8">
        <f>'fnd enro'!H282</f>
        <v>1</v>
      </c>
      <c r="I282" s="8">
        <f>'fnd enro'!I282</f>
        <v>0</v>
      </c>
      <c r="J282" s="8">
        <f>'fnd enro'!J282</f>
        <v>0</v>
      </c>
      <c r="K282" s="9">
        <f>'fnd enro'!K282</f>
        <v>0.08</v>
      </c>
      <c r="L282" s="8">
        <f>'fnd enro'!L282</f>
        <v>0</v>
      </c>
      <c r="M282" s="8">
        <f>'fnd enro'!M282</f>
        <v>0</v>
      </c>
      <c r="N282" s="8">
        <f>'fnd enro'!N282</f>
        <v>0</v>
      </c>
      <c r="O282" s="8">
        <f>'fnd enro'!O282</f>
        <v>0</v>
      </c>
      <c r="P282" s="8">
        <f>'fnd enro'!P282</f>
        <v>0</v>
      </c>
      <c r="Q282" s="8">
        <f>'fnd enro'!R282</f>
        <v>2</v>
      </c>
      <c r="R282" s="9">
        <f t="shared" si="56"/>
        <v>1.0860000000000001</v>
      </c>
      <c r="S282" s="8">
        <f>VALUE('fnd enro'!Q282)</f>
        <v>9</v>
      </c>
      <c r="T282" s="1"/>
      <c r="U282" s="68">
        <f>(($D282*'fnd base rates'!C$7)
+($E282*'fnd base rates'!C$8)
+($F282*'fnd base rates'!C$9)
+($G282*'fnd base rates'!C$10)
+($H282*'fnd base rates'!C$11)
+($I282*'fnd base rates'!C$12)
+($J282*'fnd base rates'!C$13)
+($K282*'fnd base rates'!C$14)
+($M282*'fnd base rates'!C$16)
+($N282*'fnd base rates'!C$17)
+($O282*'fnd base rates'!C$18)
+($P282*VLOOKUP($S282+12,rate_basefnd,3)))
*$R282</f>
        <v>1302.4641264000002</v>
      </c>
      <c r="V282" s="68">
        <f>(($D282*'fnd base rates'!D$7)
+($E282*'fnd base rates'!D$8)
+($F282*'fnd base rates'!D$9)
+($G282*'fnd base rates'!D$10)
+($H282*'fnd base rates'!D$11)
+($I282*'fnd base rates'!D$12)
+($J282*'fnd base rates'!D$13)
+($K282*'fnd base rates'!D$14)
+($M282*'fnd base rates'!D$16)
+($N282*'fnd base rates'!D$17)
+($O282*'fnd base rates'!D$18)
+($P282*VLOOKUP($S282+12,rate_basefnd,4)))
*$R282</f>
        <v>1843.4632800000002</v>
      </c>
      <c r="W282" s="68">
        <f>(($D282*'fnd base rates'!E$7)
+($E282*'fnd base rates'!E$8)
+($F282*'fnd base rates'!E$9)
+($G282*'fnd base rates'!E$10)
+($H282*'fnd base rates'!E$11)
+($I282*'fnd base rates'!E$12)
+($J282*'fnd base rates'!E$13)
+($K282*'fnd base rates'!E$14)
+($M282*'fnd base rates'!E$16)
+($N282*'fnd base rates'!E$17)
+($O282*'fnd base rates'!E$18)
+($P282*VLOOKUP($S282+12,rate_basefnd,5)))
*$R282</f>
        <v>8875.2715776000023</v>
      </c>
      <c r="X282" s="68">
        <f>(($D282*'fnd base rates'!F$7)
+($E282*'fnd base rates'!F$8)
+($F282*'fnd base rates'!F$9)
+($G282*'fnd base rates'!F$10)
+($H282*'fnd base rates'!F$11)
+($I282*'fnd base rates'!F$12)
+($J282*'fnd base rates'!F$13)
+($K282*'fnd base rates'!F$14)
+($M282*'fnd base rates'!F$16)
+($N282*'fnd base rates'!F$17)
+($O282*'fnd base rates'!F$18)
+($P282*VLOOKUP($S282+12,rate_basefnd,6)))
*$R282</f>
        <v>2732.4255216000001</v>
      </c>
      <c r="Y282" s="68">
        <f>(($D282*'fnd base rates'!G$7)
+($E282*'fnd base rates'!G$8)
+($F282*'fnd base rates'!G$9)
+($G282*'fnd base rates'!G$10)
+($H282*'fnd base rates'!G$11)
+($I282*'fnd base rates'!G$12)
+($J282*'fnd base rates'!G$13)
+($K282*'fnd base rates'!G$14)
+($M282*'fnd base rates'!G$16)
+($N282*'fnd base rates'!G$17)
+($O282*'fnd base rates'!G$18)
+($P282*VLOOKUP($S282+12,rate_basefnd,7)))
*$R282</f>
        <v>393.41522880000002</v>
      </c>
      <c r="Z282" s="68">
        <f>(($D282*'fnd base rates'!H$7)
+($E282*'fnd base rates'!H$8)
+($F282*'fnd base rates'!H$9)
+($G282*'fnd base rates'!H$10)
+($H282*'fnd base rates'!H$11)
+($I282*'fnd base rates'!H$12)
+($J282*'fnd base rates'!H$13)
+($K282*'fnd base rates'!H$14)
+($M282*'fnd base rates'!H$16)
+($N282*'fnd base rates'!H$17)
+($O282*'fnd base rates'!H$18)
+($P282*VLOOKUP($S282+12,rate_basefnd,8)))</f>
        <v>1162.6079999999999</v>
      </c>
      <c r="AA282" s="68">
        <f>(($D282*'fnd base rates'!I$7)
+($E282*'fnd base rates'!I$8)
+($F282*'fnd base rates'!I$9)
+($G282*'fnd base rates'!I$10)
+($H282*'fnd base rates'!I$11)
+($I282*'fnd base rates'!I$12)
+($J282*'fnd base rates'!I$13)
+($K282*'fnd base rates'!I$14)
+($M282*'fnd base rates'!I$16)
+($N282*'fnd base rates'!I$17)
+($O282*'fnd base rates'!I$18)
+($P282*VLOOKUP($S282+12,rate_basefnd,9)))
*$R282</f>
        <v>984.26352000000009</v>
      </c>
      <c r="AB282" s="68">
        <f>(($D282*'fnd base rates'!J$7)
+($E282*'fnd base rates'!J$8)
+($F282*'fnd base rates'!J$9)
+($G282*'fnd base rates'!J$10)
+($H282*'fnd base rates'!J$11)
+($I282*'fnd base rates'!J$12)
+($J282*'fnd base rates'!J$13)
+($K282*'fnd base rates'!J$14)
+($M282*'fnd base rates'!J$16)
+($N282*'fnd base rates'!J$17)
+($O282*'fnd base rates'!J$18)
+($P282*VLOOKUP($S282+12,rate_basefnd,10)))
*$R282</f>
        <v>483.25914000000006</v>
      </c>
      <c r="AC282" s="68">
        <f>(($D282*'fnd base rates'!K$7)
+($E282*'fnd base rates'!K$8)
+($F282*'fnd base rates'!K$9)
+($G282*'fnd base rates'!K$10)
+($H282*'fnd base rates'!K$11)
+($I282*'fnd base rates'!K$12)
+($J282*'fnd base rates'!K$13)
+($K282*'fnd base rates'!K$14)
+($M282*'fnd base rates'!K$16)
+($N282*'fnd base rates'!K$17)
+($O282*'fnd base rates'!K$18)
+($P282*VLOOKUP($S282+12,rate_basefnd,11)))
*$R282</f>
        <v>2760.7010519999999</v>
      </c>
      <c r="AD282" s="68">
        <f>(($D282*'fnd base rates'!L$7)
+($E282*'fnd base rates'!L$8)
+($F282*'fnd base rates'!L$9)
+($G282*'fnd base rates'!L$10)
+($H282*'fnd base rates'!L$11)
+($I282*'fnd base rates'!L$12)
+($J282*'fnd base rates'!L$13)
+($K282*'fnd base rates'!L$14)
+($M282*'fnd base rates'!L$16)
+($N282*'fnd base rates'!L$17)
+($O282*'fnd base rates'!L$18)
+($P282*VLOOKUP($S282+12,rate_basefnd,12)))</f>
        <v>4690.9475999999995</v>
      </c>
      <c r="AE282" s="68">
        <f>(($D282*'fnd base rates'!M$7)
+($E282*'fnd base rates'!M$8)
+($F282*'fnd base rates'!M$9)
+($G282*'fnd base rates'!M$10)
+($H282*'fnd base rates'!M$11)
+($I282*'fnd base rates'!M$12)
+($J282*'fnd base rates'!M$13)
+($K282*'fnd base rates'!M$14)
+($M282*'fnd base rates'!M$16)
+($N282*'fnd base rates'!M$17)
+($O282*'fnd base rates'!M$18)
+($P282*VLOOKUP($S282+12,rate_basefnd,13)))</f>
        <v>0</v>
      </c>
      <c r="AF282" s="3">
        <f t="shared" si="57"/>
        <v>25228.8190464</v>
      </c>
      <c r="AH282" s="205">
        <f t="shared" si="58"/>
        <v>444035285</v>
      </c>
      <c r="AI282" s="3" t="str">
        <f t="shared" si="62"/>
        <v>444</v>
      </c>
      <c r="AJ282" s="1" t="str">
        <f t="shared" si="63"/>
        <v>035</v>
      </c>
      <c r="AK282" s="1" t="str">
        <f t="shared" si="64"/>
        <v>285</v>
      </c>
      <c r="AL282" s="3">
        <f t="shared" si="59"/>
        <v>1</v>
      </c>
      <c r="AM282" s="3">
        <f t="shared" si="69"/>
        <v>2</v>
      </c>
      <c r="AN282" s="3">
        <f t="shared" si="65"/>
        <v>25228.8190464</v>
      </c>
      <c r="AO282" s="3">
        <f t="shared" si="66"/>
        <v>12614</v>
      </c>
      <c r="AP282" s="3">
        <f t="shared" si="60"/>
        <v>-4774</v>
      </c>
      <c r="AQ282" s="3">
        <v>17388</v>
      </c>
      <c r="AS282" s="68"/>
      <c r="AT282" s="68"/>
      <c r="AX282" s="4">
        <f t="shared" si="67"/>
        <v>0</v>
      </c>
      <c r="AZ282" s="4">
        <f t="shared" si="68"/>
        <v>0</v>
      </c>
      <c r="BB282" s="4"/>
    </row>
    <row r="283" spans="1:54" s="3" customFormat="1">
      <c r="A283" s="205" t="str">
        <f t="shared" si="61"/>
        <v>444</v>
      </c>
      <c r="B283" s="1">
        <v>444035293</v>
      </c>
      <c r="C283" s="7" t="s">
        <v>58</v>
      </c>
      <c r="D283" s="8">
        <f>'fnd enro'!D283</f>
        <v>0</v>
      </c>
      <c r="E283" s="8">
        <f>'fnd enro'!E283</f>
        <v>0</v>
      </c>
      <c r="F283" s="8">
        <f>'fnd enro'!F283</f>
        <v>0</v>
      </c>
      <c r="G283" s="8">
        <f>'fnd enro'!G283</f>
        <v>1</v>
      </c>
      <c r="H283" s="8">
        <f>'fnd enro'!H283</f>
        <v>0</v>
      </c>
      <c r="I283" s="8">
        <f>'fnd enro'!I283</f>
        <v>0</v>
      </c>
      <c r="J283" s="8">
        <f>'fnd enro'!J283</f>
        <v>0</v>
      </c>
      <c r="K283" s="9">
        <f>'fnd enro'!K283</f>
        <v>0.04</v>
      </c>
      <c r="L283" s="8">
        <f>'fnd enro'!L283</f>
        <v>0</v>
      </c>
      <c r="M283" s="8">
        <f>'fnd enro'!M283</f>
        <v>0</v>
      </c>
      <c r="N283" s="8">
        <f>'fnd enro'!N283</f>
        <v>0</v>
      </c>
      <c r="O283" s="8">
        <f>'fnd enro'!O283</f>
        <v>0</v>
      </c>
      <c r="P283" s="8">
        <f>'fnd enro'!P283</f>
        <v>1</v>
      </c>
      <c r="Q283" s="8">
        <f>'fnd enro'!R283</f>
        <v>1</v>
      </c>
      <c r="R283" s="9">
        <f t="shared" si="56"/>
        <v>1.0860000000000001</v>
      </c>
      <c r="S283" s="8">
        <f>VALUE('fnd enro'!Q283)</f>
        <v>10</v>
      </c>
      <c r="T283" s="1"/>
      <c r="U283" s="68">
        <f>(($D283*'fnd base rates'!C$7)
+($E283*'fnd base rates'!C$8)
+($F283*'fnd base rates'!C$9)
+($G283*'fnd base rates'!C$10)
+($H283*'fnd base rates'!C$11)
+($I283*'fnd base rates'!C$12)
+($J283*'fnd base rates'!C$13)
+($K283*'fnd base rates'!C$14)
+($M283*'fnd base rates'!C$16)
+($N283*'fnd base rates'!C$17)
+($O283*'fnd base rates'!C$18)
+($P283*VLOOKUP($S283+12,rate_basefnd,3)))
*$R283</f>
        <v>775.63336319999996</v>
      </c>
      <c r="V283" s="68">
        <f>(($D283*'fnd base rates'!D$7)
+($E283*'fnd base rates'!D$8)
+($F283*'fnd base rates'!D$9)
+($G283*'fnd base rates'!D$10)
+($H283*'fnd base rates'!D$11)
+($I283*'fnd base rates'!D$12)
+($J283*'fnd base rates'!D$13)
+($K283*'fnd base rates'!D$14)
+($M283*'fnd base rates'!D$16)
+($N283*'fnd base rates'!D$17)
+($O283*'fnd base rates'!D$18)
+($P283*VLOOKUP($S283+12,rate_basefnd,4)))
*$R283</f>
        <v>1511.1907200000001</v>
      </c>
      <c r="W283" s="68">
        <f>(($D283*'fnd base rates'!E$7)
+($E283*'fnd base rates'!E$8)
+($F283*'fnd base rates'!E$9)
+($G283*'fnd base rates'!E$10)
+($H283*'fnd base rates'!E$11)
+($I283*'fnd base rates'!E$12)
+($J283*'fnd base rates'!E$13)
+($K283*'fnd base rates'!E$14)
+($M283*'fnd base rates'!E$16)
+($N283*'fnd base rates'!E$17)
+($O283*'fnd base rates'!E$18)
+($P283*VLOOKUP($S283+12,rate_basefnd,5)))
*$R283</f>
        <v>10445.409508799999</v>
      </c>
      <c r="X283" s="68">
        <f>(($D283*'fnd base rates'!F$7)
+($E283*'fnd base rates'!F$8)
+($F283*'fnd base rates'!F$9)
+($G283*'fnd base rates'!F$10)
+($H283*'fnd base rates'!F$11)
+($I283*'fnd base rates'!F$12)
+($J283*'fnd base rates'!F$13)
+($K283*'fnd base rates'!F$14)
+($M283*'fnd base rates'!F$16)
+($N283*'fnd base rates'!F$17)
+($O283*'fnd base rates'!F$18)
+($P283*VLOOKUP($S283+12,rate_basefnd,6)))
*$R283</f>
        <v>1518.0464208000001</v>
      </c>
      <c r="Y283" s="68">
        <f>(($D283*'fnd base rates'!G$7)
+($E283*'fnd base rates'!G$8)
+($F283*'fnd base rates'!G$9)
+($G283*'fnd base rates'!G$10)
+($H283*'fnd base rates'!G$11)
+($I283*'fnd base rates'!G$12)
+($J283*'fnd base rates'!G$13)
+($K283*'fnd base rates'!G$14)
+($M283*'fnd base rates'!G$16)
+($N283*'fnd base rates'!G$17)
+($O283*'fnd base rates'!G$18)
+($P283*VLOOKUP($S283+12,rate_basefnd,7)))
*$R283</f>
        <v>468.85921440000004</v>
      </c>
      <c r="Z283" s="68">
        <f>(($D283*'fnd base rates'!H$7)
+($E283*'fnd base rates'!H$8)
+($F283*'fnd base rates'!H$9)
+($G283*'fnd base rates'!H$10)
+($H283*'fnd base rates'!H$11)
+($I283*'fnd base rates'!H$12)
+($J283*'fnd base rates'!H$13)
+($K283*'fnd base rates'!H$14)
+($M283*'fnd base rates'!H$16)
+($N283*'fnd base rates'!H$17)
+($O283*'fnd base rates'!H$18)
+($P283*VLOOKUP($S283+12,rate_basefnd,8)))</f>
        <v>620.71399999999994</v>
      </c>
      <c r="AA283" s="68">
        <f>(($D283*'fnd base rates'!I$7)
+($E283*'fnd base rates'!I$8)
+($F283*'fnd base rates'!I$9)
+($G283*'fnd base rates'!I$10)
+($H283*'fnd base rates'!I$11)
+($I283*'fnd base rates'!I$12)
+($J283*'fnd base rates'!I$13)
+($K283*'fnd base rates'!I$14)
+($M283*'fnd base rates'!I$16)
+($N283*'fnd base rates'!I$17)
+($O283*'fnd base rates'!I$18)
+($P283*VLOOKUP($S283+12,rate_basefnd,9)))
*$R283</f>
        <v>725.13306000000011</v>
      </c>
      <c r="AB283" s="68">
        <f>(($D283*'fnd base rates'!J$7)
+($E283*'fnd base rates'!J$8)
+($F283*'fnd base rates'!J$9)
+($G283*'fnd base rates'!J$10)
+($H283*'fnd base rates'!J$11)
+($I283*'fnd base rates'!J$12)
+($J283*'fnd base rates'!J$13)
+($K283*'fnd base rates'!J$14)
+($M283*'fnd base rates'!J$16)
+($N283*'fnd base rates'!J$17)
+($O283*'fnd base rates'!J$18)
+($P283*VLOOKUP($S283+12,rate_basefnd,10)))
*$R283</f>
        <v>1394.2611000000002</v>
      </c>
      <c r="AC283" s="68">
        <f>(($D283*'fnd base rates'!K$7)
+($E283*'fnd base rates'!K$8)
+($F283*'fnd base rates'!K$9)
+($G283*'fnd base rates'!K$10)
+($H283*'fnd base rates'!K$11)
+($I283*'fnd base rates'!K$12)
+($J283*'fnd base rates'!K$13)
+($K283*'fnd base rates'!K$14)
+($M283*'fnd base rates'!K$16)
+($N283*'fnd base rates'!K$17)
+($O283*'fnd base rates'!K$18)
+($P283*VLOOKUP($S283+12,rate_basefnd,11)))
*$R283</f>
        <v>1330.986396</v>
      </c>
      <c r="AD283" s="68">
        <f>(($D283*'fnd base rates'!L$7)
+($E283*'fnd base rates'!L$8)
+($F283*'fnd base rates'!L$9)
+($G283*'fnd base rates'!L$10)
+($H283*'fnd base rates'!L$11)
+($I283*'fnd base rates'!L$12)
+($J283*'fnd base rates'!L$13)
+($K283*'fnd base rates'!L$14)
+($M283*'fnd base rates'!L$16)
+($N283*'fnd base rates'!L$17)
+($O283*'fnd base rates'!L$18)
+($P283*VLOOKUP($S283+12,rate_basefnd,12)))</f>
        <v>3256.3687999999997</v>
      </c>
      <c r="AE283" s="68">
        <f>(($D283*'fnd base rates'!M$7)
+($E283*'fnd base rates'!M$8)
+($F283*'fnd base rates'!M$9)
+($G283*'fnd base rates'!M$10)
+($H283*'fnd base rates'!M$11)
+($I283*'fnd base rates'!M$12)
+($J283*'fnd base rates'!M$13)
+($K283*'fnd base rates'!M$14)
+($M283*'fnd base rates'!M$16)
+($N283*'fnd base rates'!M$17)
+($O283*'fnd base rates'!M$18)
+($P283*VLOOKUP($S283+12,rate_basefnd,13)))</f>
        <v>0</v>
      </c>
      <c r="AF283" s="3">
        <f t="shared" si="57"/>
        <v>22046.602583200001</v>
      </c>
      <c r="AH283" s="205">
        <f t="shared" si="58"/>
        <v>444035293</v>
      </c>
      <c r="AI283" s="3" t="str">
        <f t="shared" si="62"/>
        <v>444</v>
      </c>
      <c r="AJ283" s="1" t="str">
        <f t="shared" si="63"/>
        <v>035</v>
      </c>
      <c r="AK283" s="1" t="str">
        <f t="shared" si="64"/>
        <v>293</v>
      </c>
      <c r="AL283" s="3">
        <f t="shared" si="59"/>
        <v>1</v>
      </c>
      <c r="AM283" s="3">
        <f t="shared" si="69"/>
        <v>1</v>
      </c>
      <c r="AN283" s="3">
        <f t="shared" si="65"/>
        <v>22046.602583200001</v>
      </c>
      <c r="AO283" s="3">
        <f t="shared" si="66"/>
        <v>22047</v>
      </c>
      <c r="AP283" s="3">
        <f t="shared" si="60"/>
        <v>4305</v>
      </c>
      <c r="AQ283" s="3">
        <v>17742</v>
      </c>
      <c r="AS283" s="68"/>
      <c r="AT283" s="68"/>
      <c r="AX283" s="4">
        <f t="shared" si="67"/>
        <v>0</v>
      </c>
      <c r="AZ283" s="4">
        <f t="shared" si="68"/>
        <v>0</v>
      </c>
      <c r="BB283" s="4"/>
    </row>
    <row r="284" spans="1:54" s="3" customFormat="1">
      <c r="A284" s="205" t="str">
        <f t="shared" si="61"/>
        <v>444</v>
      </c>
      <c r="B284" s="1">
        <v>444035336</v>
      </c>
      <c r="C284" s="7" t="s">
        <v>58</v>
      </c>
      <c r="D284" s="8">
        <f>'fnd enro'!D284</f>
        <v>1</v>
      </c>
      <c r="E284" s="8">
        <f>'fnd enro'!E284</f>
        <v>0</v>
      </c>
      <c r="F284" s="8">
        <f>'fnd enro'!F284</f>
        <v>0</v>
      </c>
      <c r="G284" s="8">
        <f>'fnd enro'!G284</f>
        <v>1</v>
      </c>
      <c r="H284" s="8">
        <f>'fnd enro'!H284</f>
        <v>0</v>
      </c>
      <c r="I284" s="8">
        <f>'fnd enro'!I284</f>
        <v>1</v>
      </c>
      <c r="J284" s="8">
        <f>'fnd enro'!J284</f>
        <v>0</v>
      </c>
      <c r="K284" s="9">
        <f>'fnd enro'!K284</f>
        <v>0.08</v>
      </c>
      <c r="L284" s="8">
        <f>'fnd enro'!L284</f>
        <v>0</v>
      </c>
      <c r="M284" s="8">
        <f>'fnd enro'!M284</f>
        <v>0</v>
      </c>
      <c r="N284" s="8">
        <f>'fnd enro'!N284</f>
        <v>0</v>
      </c>
      <c r="O284" s="8">
        <f>'fnd enro'!O284</f>
        <v>0</v>
      </c>
      <c r="P284" s="8">
        <f>'fnd enro'!P284</f>
        <v>1</v>
      </c>
      <c r="Q284" s="8">
        <f>'fnd enro'!R284</f>
        <v>3</v>
      </c>
      <c r="R284" s="9">
        <f t="shared" si="56"/>
        <v>1.0860000000000001</v>
      </c>
      <c r="S284" s="8">
        <f>VALUE('fnd enro'!Q284)</f>
        <v>8</v>
      </c>
      <c r="T284" s="1"/>
      <c r="U284" s="68">
        <f>(($D284*'fnd base rates'!C$7)
+($E284*'fnd base rates'!C$8)
+($F284*'fnd base rates'!C$9)
+($G284*'fnd base rates'!C$10)
+($H284*'fnd base rates'!C$11)
+($I284*'fnd base rates'!C$12)
+($J284*'fnd base rates'!C$13)
+($K284*'fnd base rates'!C$14)
+($M284*'fnd base rates'!C$16)
+($N284*'fnd base rates'!C$17)
+($O284*'fnd base rates'!C$18)
+($P284*VLOOKUP($S284+12,rate_basefnd,3)))
*$R284</f>
        <v>1663.3962263999999</v>
      </c>
      <c r="V284" s="68">
        <f>(($D284*'fnd base rates'!D$7)
+($E284*'fnd base rates'!D$8)
+($F284*'fnd base rates'!D$9)
+($G284*'fnd base rates'!D$10)
+($H284*'fnd base rates'!D$11)
+($I284*'fnd base rates'!D$12)
+($J284*'fnd base rates'!D$13)
+($K284*'fnd base rates'!D$14)
+($M284*'fnd base rates'!D$16)
+($N284*'fnd base rates'!D$17)
+($O284*'fnd base rates'!D$18)
+($P284*VLOOKUP($S284+12,rate_basefnd,4)))
*$R284</f>
        <v>2805.3552000000004</v>
      </c>
      <c r="W284" s="68">
        <f>(($D284*'fnd base rates'!E$7)
+($E284*'fnd base rates'!E$8)
+($F284*'fnd base rates'!E$9)
+($G284*'fnd base rates'!E$10)
+($H284*'fnd base rates'!E$11)
+($I284*'fnd base rates'!E$12)
+($J284*'fnd base rates'!E$13)
+($K284*'fnd base rates'!E$14)
+($M284*'fnd base rates'!E$16)
+($N284*'fnd base rates'!E$17)
+($O284*'fnd base rates'!E$18)
+($P284*VLOOKUP($S284+12,rate_basefnd,5)))
*$R284</f>
        <v>17629.7021976</v>
      </c>
      <c r="X284" s="68">
        <f>(($D284*'fnd base rates'!F$7)
+($E284*'fnd base rates'!F$8)
+($F284*'fnd base rates'!F$9)
+($G284*'fnd base rates'!F$10)
+($H284*'fnd base rates'!F$11)
+($I284*'fnd base rates'!F$12)
+($J284*'fnd base rates'!F$13)
+($K284*'fnd base rates'!F$14)
+($M284*'fnd base rates'!F$16)
+($N284*'fnd base rates'!F$17)
+($O284*'fnd base rates'!F$18)
+($P284*VLOOKUP($S284+12,rate_basefnd,6)))
*$R284</f>
        <v>3143.6828616000003</v>
      </c>
      <c r="Y284" s="68">
        <f>(($D284*'fnd base rates'!G$7)
+($E284*'fnd base rates'!G$8)
+($F284*'fnd base rates'!G$9)
+($G284*'fnd base rates'!G$10)
+($H284*'fnd base rates'!G$11)
+($I284*'fnd base rates'!G$12)
+($J284*'fnd base rates'!G$13)
+($K284*'fnd base rates'!G$14)
+($M284*'fnd base rates'!G$16)
+($N284*'fnd base rates'!G$17)
+($O284*'fnd base rates'!G$18)
+($P284*VLOOKUP($S284+12,rate_basefnd,7)))
*$R284</f>
        <v>708.78962880000006</v>
      </c>
      <c r="Z284" s="68">
        <f>(($D284*'fnd base rates'!H$7)
+($E284*'fnd base rates'!H$8)
+($F284*'fnd base rates'!H$9)
+($G284*'fnd base rates'!H$10)
+($H284*'fnd base rates'!H$11)
+($I284*'fnd base rates'!H$12)
+($J284*'fnd base rates'!H$13)
+($K284*'fnd base rates'!H$14)
+($M284*'fnd base rates'!H$16)
+($N284*'fnd base rates'!H$17)
+($O284*'fnd base rates'!H$18)
+($P284*VLOOKUP($S284+12,rate_basefnd,8)))</f>
        <v>1815.6879999999999</v>
      </c>
      <c r="AA284" s="68">
        <f>(($D284*'fnd base rates'!I$7)
+($E284*'fnd base rates'!I$8)
+($F284*'fnd base rates'!I$9)
+($G284*'fnd base rates'!I$10)
+($H284*'fnd base rates'!I$11)
+($I284*'fnd base rates'!I$12)
+($J284*'fnd base rates'!I$13)
+($K284*'fnd base rates'!I$14)
+($M284*'fnd base rates'!I$16)
+($N284*'fnd base rates'!I$17)
+($O284*'fnd base rates'!I$18)
+($P284*VLOOKUP($S284+12,rate_basefnd,9)))
*$R284</f>
        <v>1449.4081800000001</v>
      </c>
      <c r="AB284" s="68">
        <f>(($D284*'fnd base rates'!J$7)
+($E284*'fnd base rates'!J$8)
+($F284*'fnd base rates'!J$9)
+($G284*'fnd base rates'!J$10)
+($H284*'fnd base rates'!J$11)
+($I284*'fnd base rates'!J$12)
+($J284*'fnd base rates'!J$13)
+($K284*'fnd base rates'!J$14)
+($M284*'fnd base rates'!J$16)
+($N284*'fnd base rates'!J$17)
+($O284*'fnd base rates'!J$18)
+($P284*VLOOKUP($S284+12,rate_basefnd,10)))
*$R284</f>
        <v>1965.0301200000001</v>
      </c>
      <c r="AC284" s="68">
        <f>(($D284*'fnd base rates'!K$7)
+($E284*'fnd base rates'!K$8)
+($F284*'fnd base rates'!K$9)
+($G284*'fnd base rates'!K$10)
+($H284*'fnd base rates'!K$11)
+($I284*'fnd base rates'!K$12)
+($J284*'fnd base rates'!K$13)
+($K284*'fnd base rates'!K$14)
+($M284*'fnd base rates'!K$16)
+($N284*'fnd base rates'!K$17)
+($O284*'fnd base rates'!K$18)
+($P284*VLOOKUP($S284+12,rate_basefnd,11)))
*$R284</f>
        <v>3308.8378320000006</v>
      </c>
      <c r="AD284" s="68">
        <f>(($D284*'fnd base rates'!L$7)
+($E284*'fnd base rates'!L$8)
+($F284*'fnd base rates'!L$9)
+($G284*'fnd base rates'!L$10)
+($H284*'fnd base rates'!L$11)
+($I284*'fnd base rates'!L$12)
+($J284*'fnd base rates'!L$13)
+($K284*'fnd base rates'!L$14)
+($M284*'fnd base rates'!L$16)
+($N284*'fnd base rates'!L$17)
+($O284*'fnd base rates'!L$18)
+($P284*VLOOKUP($S284+12,rate_basefnd,12)))</f>
        <v>6310.2775999999994</v>
      </c>
      <c r="AE284" s="68">
        <f>(($D284*'fnd base rates'!M$7)
+($E284*'fnd base rates'!M$8)
+($F284*'fnd base rates'!M$9)
+($G284*'fnd base rates'!M$10)
+($H284*'fnd base rates'!M$11)
+($I284*'fnd base rates'!M$12)
+($J284*'fnd base rates'!M$13)
+($K284*'fnd base rates'!M$14)
+($M284*'fnd base rates'!M$16)
+($N284*'fnd base rates'!M$17)
+($O284*'fnd base rates'!M$18)
+($P284*VLOOKUP($S284+12,rate_basefnd,13)))</f>
        <v>0</v>
      </c>
      <c r="AF284" s="3">
        <f t="shared" si="57"/>
        <v>40800.1678464</v>
      </c>
      <c r="AH284" s="205">
        <f t="shared" si="58"/>
        <v>444035336</v>
      </c>
      <c r="AI284" s="3" t="str">
        <f t="shared" si="62"/>
        <v>444</v>
      </c>
      <c r="AJ284" s="1" t="str">
        <f t="shared" si="63"/>
        <v>035</v>
      </c>
      <c r="AK284" s="1" t="str">
        <f t="shared" si="64"/>
        <v>336</v>
      </c>
      <c r="AL284" s="3">
        <f t="shared" si="59"/>
        <v>1</v>
      </c>
      <c r="AM284" s="3">
        <f t="shared" si="69"/>
        <v>3</v>
      </c>
      <c r="AN284" s="3">
        <f t="shared" si="65"/>
        <v>40800.1678464</v>
      </c>
      <c r="AO284" s="3">
        <f t="shared" si="66"/>
        <v>13600</v>
      </c>
      <c r="AP284" s="3">
        <f t="shared" si="60"/>
        <v>-4829</v>
      </c>
      <c r="AQ284" s="3">
        <v>18429</v>
      </c>
      <c r="AS284" s="68"/>
      <c r="AT284" s="68"/>
      <c r="AX284" s="4">
        <f t="shared" si="67"/>
        <v>0</v>
      </c>
      <c r="AZ284" s="4">
        <f t="shared" si="68"/>
        <v>0</v>
      </c>
      <c r="BB284" s="4"/>
    </row>
    <row r="285" spans="1:54" s="3" customFormat="1">
      <c r="A285" s="205" t="str">
        <f t="shared" si="61"/>
        <v>445</v>
      </c>
      <c r="B285" s="1">
        <v>445348017</v>
      </c>
      <c r="C285" s="7" t="s">
        <v>60</v>
      </c>
      <c r="D285" s="8">
        <f>'fnd enro'!D285</f>
        <v>0</v>
      </c>
      <c r="E285" s="8">
        <f>'fnd enro'!E285</f>
        <v>0</v>
      </c>
      <c r="F285" s="8">
        <f>'fnd enro'!F285</f>
        <v>0</v>
      </c>
      <c r="G285" s="8">
        <f>'fnd enro'!G285</f>
        <v>0</v>
      </c>
      <c r="H285" s="8">
        <f>'fnd enro'!H285</f>
        <v>3</v>
      </c>
      <c r="I285" s="8">
        <f>'fnd enro'!I285</f>
        <v>2</v>
      </c>
      <c r="J285" s="8">
        <f>'fnd enro'!J285</f>
        <v>0</v>
      </c>
      <c r="K285" s="9">
        <f>'fnd enro'!K285</f>
        <v>0.2</v>
      </c>
      <c r="L285" s="8">
        <f>'fnd enro'!L285</f>
        <v>0</v>
      </c>
      <c r="M285" s="8">
        <f>'fnd enro'!M285</f>
        <v>0</v>
      </c>
      <c r="N285" s="8">
        <f>'fnd enro'!N285</f>
        <v>0</v>
      </c>
      <c r="O285" s="8">
        <f>'fnd enro'!O285</f>
        <v>0</v>
      </c>
      <c r="P285" s="8">
        <f>'fnd enro'!P285</f>
        <v>4</v>
      </c>
      <c r="Q285" s="8">
        <f>'fnd enro'!R285</f>
        <v>5</v>
      </c>
      <c r="R285" s="9">
        <f t="shared" si="56"/>
        <v>1</v>
      </c>
      <c r="S285" s="8">
        <f>VALUE('fnd enro'!Q285)</f>
        <v>6</v>
      </c>
      <c r="T285" s="1"/>
      <c r="U285" s="68">
        <f>(($D285*'fnd base rates'!C$7)
+($E285*'fnd base rates'!C$8)
+($F285*'fnd base rates'!C$9)
+($G285*'fnd base rates'!C$10)
+($H285*'fnd base rates'!C$11)
+($I285*'fnd base rates'!C$12)
+($J285*'fnd base rates'!C$13)
+($K285*'fnd base rates'!C$14)
+($M285*'fnd base rates'!C$16)
+($N285*'fnd base rates'!C$17)
+($O285*'fnd base rates'!C$18)
+($P285*VLOOKUP($S285+12,rate_basefnd,3)))
*$R285</f>
        <v>3319.0659999999998</v>
      </c>
      <c r="V285" s="68">
        <f>(($D285*'fnd base rates'!D$7)
+($E285*'fnd base rates'!D$8)
+($F285*'fnd base rates'!D$9)
+($G285*'fnd base rates'!D$10)
+($H285*'fnd base rates'!D$11)
+($I285*'fnd base rates'!D$12)
+($J285*'fnd base rates'!D$13)
+($K285*'fnd base rates'!D$14)
+($M285*'fnd base rates'!D$16)
+($N285*'fnd base rates'!D$17)
+($O285*'fnd base rates'!D$18)
+($P285*VLOOKUP($S285+12,rate_basefnd,4)))
*$R285</f>
        <v>5763.5000000000009</v>
      </c>
      <c r="W285" s="68">
        <f>(($D285*'fnd base rates'!E$7)
+($E285*'fnd base rates'!E$8)
+($F285*'fnd base rates'!E$9)
+($G285*'fnd base rates'!E$10)
+($H285*'fnd base rates'!E$11)
+($I285*'fnd base rates'!E$12)
+($J285*'fnd base rates'!E$13)
+($K285*'fnd base rates'!E$14)
+($M285*'fnd base rates'!E$16)
+($N285*'fnd base rates'!E$17)
+($O285*'fnd base rates'!E$18)
+($P285*VLOOKUP($S285+12,rate_basefnd,5)))
*$R285</f>
        <v>37322.733999999997</v>
      </c>
      <c r="X285" s="68">
        <f>(($D285*'fnd base rates'!F$7)
+($E285*'fnd base rates'!F$8)
+($F285*'fnd base rates'!F$9)
+($G285*'fnd base rates'!F$10)
+($H285*'fnd base rates'!F$11)
+($I285*'fnd base rates'!F$12)
+($J285*'fnd base rates'!F$13)
+($K285*'fnd base rates'!F$14)
+($M285*'fnd base rates'!F$16)
+($N285*'fnd base rates'!F$17)
+($O285*'fnd base rates'!F$18)
+($P285*VLOOKUP($S285+12,rate_basefnd,6)))
*$R285</f>
        <v>5350.3440000000001</v>
      </c>
      <c r="Y285" s="68">
        <f>(($D285*'fnd base rates'!G$7)
+($E285*'fnd base rates'!G$8)
+($F285*'fnd base rates'!G$9)
+($G285*'fnd base rates'!G$10)
+($H285*'fnd base rates'!G$11)
+($I285*'fnd base rates'!G$12)
+($J285*'fnd base rates'!G$13)
+($K285*'fnd base rates'!G$14)
+($M285*'fnd base rates'!G$16)
+($N285*'fnd base rates'!G$17)
+($O285*'fnd base rates'!G$18)
+($P285*VLOOKUP($S285+12,rate_basefnd,7)))
*$R285</f>
        <v>1647.5919999999999</v>
      </c>
      <c r="Z285" s="68">
        <f>(($D285*'fnd base rates'!H$7)
+($E285*'fnd base rates'!H$8)
+($F285*'fnd base rates'!H$9)
+($G285*'fnd base rates'!H$10)
+($H285*'fnd base rates'!H$11)
+($I285*'fnd base rates'!H$12)
+($J285*'fnd base rates'!H$13)
+($K285*'fnd base rates'!H$14)
+($M285*'fnd base rates'!H$16)
+($N285*'fnd base rates'!H$17)
+($O285*'fnd base rates'!H$18)
+($P285*VLOOKUP($S285+12,rate_basefnd,8)))</f>
        <v>3692.7999999999997</v>
      </c>
      <c r="AA285" s="68">
        <f>(($D285*'fnd base rates'!I$7)
+($E285*'fnd base rates'!I$8)
+($F285*'fnd base rates'!I$9)
+($G285*'fnd base rates'!I$10)
+($H285*'fnd base rates'!I$11)
+($I285*'fnd base rates'!I$12)
+($J285*'fnd base rates'!I$13)
+($K285*'fnd base rates'!I$14)
+($M285*'fnd base rates'!I$16)
+($N285*'fnd base rates'!I$17)
+($O285*'fnd base rates'!I$18)
+($P285*VLOOKUP($S285+12,rate_basefnd,9)))
*$R285</f>
        <v>2905.24</v>
      </c>
      <c r="AB285" s="68">
        <f>(($D285*'fnd base rates'!J$7)
+($E285*'fnd base rates'!J$8)
+($F285*'fnd base rates'!J$9)
+($G285*'fnd base rates'!J$10)
+($H285*'fnd base rates'!J$11)
+($I285*'fnd base rates'!J$12)
+($J285*'fnd base rates'!J$13)
+($K285*'fnd base rates'!J$14)
+($M285*'fnd base rates'!J$16)
+($N285*'fnd base rates'!J$17)
+($O285*'fnd base rates'!J$18)
+($P285*VLOOKUP($S285+12,rate_basefnd,10)))
*$R285</f>
        <v>5222.7199999999993</v>
      </c>
      <c r="AC285" s="68">
        <f>(($D285*'fnd base rates'!K$7)
+($E285*'fnd base rates'!K$8)
+($F285*'fnd base rates'!K$9)
+($G285*'fnd base rates'!K$10)
+($H285*'fnd base rates'!K$11)
+($I285*'fnd base rates'!K$12)
+($J285*'fnd base rates'!K$13)
+($K285*'fnd base rates'!K$14)
+($M285*'fnd base rates'!K$16)
+($N285*'fnd base rates'!K$17)
+($O285*'fnd base rates'!K$18)
+($P285*VLOOKUP($S285+12,rate_basefnd,11)))
*$R285</f>
        <v>6511.26</v>
      </c>
      <c r="AD285" s="68">
        <f>(($D285*'fnd base rates'!L$7)
+($E285*'fnd base rates'!L$8)
+($F285*'fnd base rates'!L$9)
+($G285*'fnd base rates'!L$10)
+($H285*'fnd base rates'!L$11)
+($I285*'fnd base rates'!L$12)
+($J285*'fnd base rates'!L$13)
+($K285*'fnd base rates'!L$14)
+($M285*'fnd base rates'!L$16)
+($N285*'fnd base rates'!L$17)
+($O285*'fnd base rates'!L$18)
+($P285*VLOOKUP($S285+12,rate_basefnd,12)))</f>
        <v>14401.853999999999</v>
      </c>
      <c r="AE285" s="68">
        <f>(($D285*'fnd base rates'!M$7)
+($E285*'fnd base rates'!M$8)
+($F285*'fnd base rates'!M$9)
+($G285*'fnd base rates'!M$10)
+($H285*'fnd base rates'!M$11)
+($I285*'fnd base rates'!M$12)
+($J285*'fnd base rates'!M$13)
+($K285*'fnd base rates'!M$14)
+($M285*'fnd base rates'!M$16)
+($N285*'fnd base rates'!M$17)
+($O285*'fnd base rates'!M$18)
+($P285*VLOOKUP($S285+12,rate_basefnd,13)))</f>
        <v>0</v>
      </c>
      <c r="AF285" s="3">
        <f t="shared" si="57"/>
        <v>86137.109999999986</v>
      </c>
      <c r="AH285" s="205">
        <f t="shared" si="58"/>
        <v>445348017</v>
      </c>
      <c r="AI285" s="3" t="str">
        <f t="shared" si="62"/>
        <v>445</v>
      </c>
      <c r="AJ285" s="1" t="str">
        <f t="shared" si="63"/>
        <v>348</v>
      </c>
      <c r="AK285" s="1" t="str">
        <f t="shared" si="64"/>
        <v>017</v>
      </c>
      <c r="AL285" s="3">
        <f t="shared" si="59"/>
        <v>1</v>
      </c>
      <c r="AM285" s="3">
        <f t="shared" si="69"/>
        <v>5</v>
      </c>
      <c r="AN285" s="3">
        <f t="shared" si="65"/>
        <v>86137.109999999986</v>
      </c>
      <c r="AO285" s="3">
        <f t="shared" si="66"/>
        <v>17227</v>
      </c>
      <c r="AP285" s="3">
        <f t="shared" si="60"/>
        <v>2457</v>
      </c>
      <c r="AQ285" s="3">
        <v>14770</v>
      </c>
      <c r="AS285" s="68"/>
      <c r="AT285" s="68"/>
      <c r="AX285" s="4">
        <f t="shared" si="67"/>
        <v>0</v>
      </c>
      <c r="AZ285" s="4">
        <f t="shared" si="68"/>
        <v>0</v>
      </c>
      <c r="BB285" s="4"/>
    </row>
    <row r="286" spans="1:54" s="3" customFormat="1">
      <c r="A286" s="205" t="str">
        <f t="shared" si="61"/>
        <v>445</v>
      </c>
      <c r="B286" s="1">
        <v>445348110</v>
      </c>
      <c r="C286" s="7" t="s">
        <v>60</v>
      </c>
      <c r="D286" s="8">
        <f>'fnd enro'!D286</f>
        <v>0</v>
      </c>
      <c r="E286" s="8">
        <f>'fnd enro'!E286</f>
        <v>0</v>
      </c>
      <c r="F286" s="8">
        <f>'fnd enro'!F286</f>
        <v>0</v>
      </c>
      <c r="G286" s="8">
        <f>'fnd enro'!G286</f>
        <v>4</v>
      </c>
      <c r="H286" s="8">
        <f>'fnd enro'!H286</f>
        <v>1</v>
      </c>
      <c r="I286" s="8">
        <f>'fnd enro'!I286</f>
        <v>1</v>
      </c>
      <c r="J286" s="8">
        <f>'fnd enro'!J286</f>
        <v>0</v>
      </c>
      <c r="K286" s="9">
        <f>'fnd enro'!K286</f>
        <v>0.24</v>
      </c>
      <c r="L286" s="8">
        <f>'fnd enro'!L286</f>
        <v>0</v>
      </c>
      <c r="M286" s="8">
        <f>'fnd enro'!M286</f>
        <v>0</v>
      </c>
      <c r="N286" s="8">
        <f>'fnd enro'!N286</f>
        <v>0</v>
      </c>
      <c r="O286" s="8">
        <f>'fnd enro'!O286</f>
        <v>0</v>
      </c>
      <c r="P286" s="8">
        <f>'fnd enro'!P286</f>
        <v>3</v>
      </c>
      <c r="Q286" s="8">
        <f>'fnd enro'!R286</f>
        <v>6</v>
      </c>
      <c r="R286" s="9">
        <f t="shared" si="56"/>
        <v>1</v>
      </c>
      <c r="S286" s="8">
        <f>VALUE('fnd enro'!Q286)</f>
        <v>4</v>
      </c>
      <c r="T286" s="1"/>
      <c r="U286" s="68">
        <f>(($D286*'fnd base rates'!C$7)
+($E286*'fnd base rates'!C$8)
+($F286*'fnd base rates'!C$9)
+($G286*'fnd base rates'!C$10)
+($H286*'fnd base rates'!C$11)
+($I286*'fnd base rates'!C$12)
+($J286*'fnd base rates'!C$13)
+($K286*'fnd base rates'!C$14)
+($M286*'fnd base rates'!C$16)
+($N286*'fnd base rates'!C$17)
+($O286*'fnd base rates'!C$18)
+($P286*VLOOKUP($S286+12,rate_basefnd,3)))
*$R286</f>
        <v>3802.0272</v>
      </c>
      <c r="V286" s="68">
        <f>(($D286*'fnd base rates'!D$7)
+($E286*'fnd base rates'!D$8)
+($F286*'fnd base rates'!D$9)
+($G286*'fnd base rates'!D$10)
+($H286*'fnd base rates'!D$11)
+($I286*'fnd base rates'!D$12)
+($J286*'fnd base rates'!D$13)
+($K286*'fnd base rates'!D$14)
+($M286*'fnd base rates'!D$16)
+($N286*'fnd base rates'!D$17)
+($O286*'fnd base rates'!D$18)
+($P286*VLOOKUP($S286+12,rate_basefnd,4)))
*$R286</f>
        <v>6059.25</v>
      </c>
      <c r="W286" s="68">
        <f>(($D286*'fnd base rates'!E$7)
+($E286*'fnd base rates'!E$8)
+($F286*'fnd base rates'!E$9)
+($G286*'fnd base rates'!E$10)
+($H286*'fnd base rates'!E$11)
+($I286*'fnd base rates'!E$12)
+($J286*'fnd base rates'!E$13)
+($K286*'fnd base rates'!E$14)
+($M286*'fnd base rates'!E$16)
+($N286*'fnd base rates'!E$17)
+($O286*'fnd base rates'!E$18)
+($P286*VLOOKUP($S286+12,rate_basefnd,5)))
*$R286</f>
        <v>36033.8848</v>
      </c>
      <c r="X286" s="68">
        <f>(($D286*'fnd base rates'!F$7)
+($E286*'fnd base rates'!F$8)
+($F286*'fnd base rates'!F$9)
+($G286*'fnd base rates'!F$10)
+($H286*'fnd base rates'!F$11)
+($I286*'fnd base rates'!F$12)
+($J286*'fnd base rates'!F$13)
+($K286*'fnd base rates'!F$14)
+($M286*'fnd base rates'!F$16)
+($N286*'fnd base rates'!F$17)
+($O286*'fnd base rates'!F$18)
+($P286*VLOOKUP($S286+12,rate_basefnd,6)))
*$R286</f>
        <v>7707.3967999999995</v>
      </c>
      <c r="Y286" s="68">
        <f>(($D286*'fnd base rates'!G$7)
+($E286*'fnd base rates'!G$8)
+($F286*'fnd base rates'!G$9)
+($G286*'fnd base rates'!G$10)
+($H286*'fnd base rates'!G$11)
+($I286*'fnd base rates'!G$12)
+($J286*'fnd base rates'!G$13)
+($K286*'fnd base rates'!G$14)
+($M286*'fnd base rates'!G$16)
+($N286*'fnd base rates'!G$17)
+($O286*'fnd base rates'!G$18)
+($P286*VLOOKUP($S286+12,rate_basefnd,7)))
*$R286</f>
        <v>1526.6923999999999</v>
      </c>
      <c r="Z286" s="68">
        <f>(($D286*'fnd base rates'!H$7)
+($E286*'fnd base rates'!H$8)
+($F286*'fnd base rates'!H$9)
+($G286*'fnd base rates'!H$10)
+($H286*'fnd base rates'!H$11)
+($I286*'fnd base rates'!H$12)
+($J286*'fnd base rates'!H$13)
+($K286*'fnd base rates'!H$14)
+($M286*'fnd base rates'!H$16)
+($N286*'fnd base rates'!H$17)
+($O286*'fnd base rates'!H$18)
+($P286*VLOOKUP($S286+12,rate_basefnd,8)))</f>
        <v>3895.9539999999997</v>
      </c>
      <c r="AA286" s="68">
        <f>(($D286*'fnd base rates'!I$7)
+($E286*'fnd base rates'!I$8)
+($F286*'fnd base rates'!I$9)
+($G286*'fnd base rates'!I$10)
+($H286*'fnd base rates'!I$11)
+($I286*'fnd base rates'!I$12)
+($J286*'fnd base rates'!I$13)
+($K286*'fnd base rates'!I$14)
+($M286*'fnd base rates'!I$16)
+($N286*'fnd base rates'!I$17)
+($O286*'fnd base rates'!I$18)
+($P286*VLOOKUP($S286+12,rate_basefnd,9)))
*$R286</f>
        <v>3120.4900000000002</v>
      </c>
      <c r="AB286" s="68">
        <f>(($D286*'fnd base rates'!J$7)
+($E286*'fnd base rates'!J$8)
+($F286*'fnd base rates'!J$9)
+($G286*'fnd base rates'!J$10)
+($H286*'fnd base rates'!J$11)
+($I286*'fnd base rates'!J$12)
+($J286*'fnd base rates'!J$13)
+($K286*'fnd base rates'!J$14)
+($M286*'fnd base rates'!J$16)
+($N286*'fnd base rates'!J$17)
+($O286*'fnd base rates'!J$18)
+($P286*VLOOKUP($S286+12,rate_basefnd,10)))
*$R286</f>
        <v>3574.27</v>
      </c>
      <c r="AC286" s="68">
        <f>(($D286*'fnd base rates'!K$7)
+($E286*'fnd base rates'!K$8)
+($F286*'fnd base rates'!K$9)
+($G286*'fnd base rates'!K$10)
+($H286*'fnd base rates'!K$11)
+($I286*'fnd base rates'!K$12)
+($J286*'fnd base rates'!K$13)
+($K286*'fnd base rates'!K$14)
+($M286*'fnd base rates'!K$16)
+($N286*'fnd base rates'!K$17)
+($O286*'fnd base rates'!K$18)
+($P286*VLOOKUP($S286+12,rate_basefnd,11)))
*$R286</f>
        <v>7499.7260000000006</v>
      </c>
      <c r="AD286" s="68">
        <f>(($D286*'fnd base rates'!L$7)
+($E286*'fnd base rates'!L$8)
+($F286*'fnd base rates'!L$9)
+($G286*'fnd base rates'!L$10)
+($H286*'fnd base rates'!L$11)
+($I286*'fnd base rates'!L$12)
+($J286*'fnd base rates'!L$13)
+($K286*'fnd base rates'!L$14)
+($M286*'fnd base rates'!L$16)
+($N286*'fnd base rates'!L$17)
+($O286*'fnd base rates'!L$18)
+($P286*VLOOKUP($S286+12,rate_basefnd,12)))</f>
        <v>15414.742800000002</v>
      </c>
      <c r="AE286" s="68">
        <f>(($D286*'fnd base rates'!M$7)
+($E286*'fnd base rates'!M$8)
+($F286*'fnd base rates'!M$9)
+($G286*'fnd base rates'!M$10)
+($H286*'fnd base rates'!M$11)
+($I286*'fnd base rates'!M$12)
+($J286*'fnd base rates'!M$13)
+($K286*'fnd base rates'!M$14)
+($M286*'fnd base rates'!M$16)
+($N286*'fnd base rates'!M$17)
+($O286*'fnd base rates'!M$18)
+($P286*VLOOKUP($S286+12,rate_basefnd,13)))</f>
        <v>0</v>
      </c>
      <c r="AF286" s="3">
        <f t="shared" si="57"/>
        <v>88634.433999999994</v>
      </c>
      <c r="AH286" s="205">
        <f t="shared" si="58"/>
        <v>445348110</v>
      </c>
      <c r="AI286" s="3" t="str">
        <f t="shared" si="62"/>
        <v>445</v>
      </c>
      <c r="AJ286" s="1" t="str">
        <f t="shared" si="63"/>
        <v>348</v>
      </c>
      <c r="AK286" s="1" t="str">
        <f t="shared" si="64"/>
        <v>110</v>
      </c>
      <c r="AL286" s="3">
        <f t="shared" si="59"/>
        <v>1</v>
      </c>
      <c r="AM286" s="3">
        <f t="shared" si="69"/>
        <v>6</v>
      </c>
      <c r="AN286" s="3">
        <f t="shared" si="65"/>
        <v>88634.433999999994</v>
      </c>
      <c r="AO286" s="3">
        <f t="shared" si="66"/>
        <v>14772</v>
      </c>
      <c r="AP286" s="3">
        <f t="shared" si="60"/>
        <v>-416</v>
      </c>
      <c r="AQ286" s="3">
        <v>15188</v>
      </c>
      <c r="AS286" s="68"/>
      <c r="AT286" s="375"/>
      <c r="AX286" s="4">
        <f t="shared" si="67"/>
        <v>0</v>
      </c>
      <c r="AZ286" s="4">
        <f t="shared" si="68"/>
        <v>0</v>
      </c>
      <c r="BB286" s="4"/>
    </row>
    <row r="287" spans="1:54" s="3" customFormat="1">
      <c r="A287" s="205" t="str">
        <f t="shared" si="61"/>
        <v>445</v>
      </c>
      <c r="B287" s="1">
        <v>445348141</v>
      </c>
      <c r="C287" s="7" t="s">
        <v>60</v>
      </c>
      <c r="D287" s="8">
        <f>'fnd enro'!D287</f>
        <v>0</v>
      </c>
      <c r="E287" s="8">
        <f>'fnd enro'!E287</f>
        <v>0</v>
      </c>
      <c r="F287" s="8">
        <f>'fnd enro'!F287</f>
        <v>0</v>
      </c>
      <c r="G287" s="8">
        <f>'fnd enro'!G287</f>
        <v>0</v>
      </c>
      <c r="H287" s="8">
        <f>'fnd enro'!H287</f>
        <v>0</v>
      </c>
      <c r="I287" s="8">
        <f>'fnd enro'!I287</f>
        <v>1</v>
      </c>
      <c r="J287" s="8">
        <f>'fnd enro'!J287</f>
        <v>0</v>
      </c>
      <c r="K287" s="9">
        <f>'fnd enro'!K287</f>
        <v>0.04</v>
      </c>
      <c r="L287" s="8">
        <f>'fnd enro'!L287</f>
        <v>0</v>
      </c>
      <c r="M287" s="8">
        <f>'fnd enro'!M287</f>
        <v>0</v>
      </c>
      <c r="N287" s="8">
        <f>'fnd enro'!N287</f>
        <v>0</v>
      </c>
      <c r="O287" s="8">
        <f>'fnd enro'!O287</f>
        <v>0</v>
      </c>
      <c r="P287" s="8">
        <f>'fnd enro'!P287</f>
        <v>0</v>
      </c>
      <c r="Q287" s="8">
        <f>'fnd enro'!R287</f>
        <v>1</v>
      </c>
      <c r="R287" s="9">
        <f t="shared" si="56"/>
        <v>1</v>
      </c>
      <c r="S287" s="8">
        <f>VALUE('fnd enro'!Q287)</f>
        <v>7</v>
      </c>
      <c r="T287" s="1"/>
      <c r="U287" s="68">
        <f>(($D287*'fnd base rates'!C$7)
+($E287*'fnd base rates'!C$8)
+($F287*'fnd base rates'!C$9)
+($G287*'fnd base rates'!C$10)
+($H287*'fnd base rates'!C$11)
+($I287*'fnd base rates'!C$12)
+($J287*'fnd base rates'!C$13)
+($K287*'fnd base rates'!C$14)
+($M287*'fnd base rates'!C$16)
+($N287*'fnd base rates'!C$17)
+($O287*'fnd base rates'!C$18)
+($P287*VLOOKUP($S287+12,rate_basefnd,3)))
*$R287</f>
        <v>599.66120000000001</v>
      </c>
      <c r="V287" s="68">
        <f>(($D287*'fnd base rates'!D$7)
+($E287*'fnd base rates'!D$8)
+($F287*'fnd base rates'!D$9)
+($G287*'fnd base rates'!D$10)
+($H287*'fnd base rates'!D$11)
+($I287*'fnd base rates'!D$12)
+($J287*'fnd base rates'!D$13)
+($K287*'fnd base rates'!D$14)
+($M287*'fnd base rates'!D$16)
+($N287*'fnd base rates'!D$17)
+($O287*'fnd base rates'!D$18)
+($P287*VLOOKUP($S287+12,rate_basefnd,4)))
*$R287</f>
        <v>848.74</v>
      </c>
      <c r="W287" s="68">
        <f>(($D287*'fnd base rates'!E$7)
+($E287*'fnd base rates'!E$8)
+($F287*'fnd base rates'!E$9)
+($G287*'fnd base rates'!E$10)
+($H287*'fnd base rates'!E$11)
+($I287*'fnd base rates'!E$12)
+($J287*'fnd base rates'!E$13)
+($K287*'fnd base rates'!E$14)
+($M287*'fnd base rates'!E$16)
+($N287*'fnd base rates'!E$17)
+($O287*'fnd base rates'!E$18)
+($P287*VLOOKUP($S287+12,rate_basefnd,5)))
*$R287</f>
        <v>5464.3107999999993</v>
      </c>
      <c r="X287" s="68">
        <f>(($D287*'fnd base rates'!F$7)
+($E287*'fnd base rates'!F$8)
+($F287*'fnd base rates'!F$9)
+($G287*'fnd base rates'!F$10)
+($H287*'fnd base rates'!F$11)
+($I287*'fnd base rates'!F$12)
+($J287*'fnd base rates'!F$13)
+($K287*'fnd base rates'!F$14)
+($M287*'fnd base rates'!F$16)
+($N287*'fnd base rates'!F$17)
+($O287*'fnd base rates'!F$18)
+($P287*VLOOKUP($S287+12,rate_basefnd,6)))
*$R287</f>
        <v>997.85279999999989</v>
      </c>
      <c r="Y287" s="68">
        <f>(($D287*'fnd base rates'!G$7)
+($E287*'fnd base rates'!G$8)
+($F287*'fnd base rates'!G$9)
+($G287*'fnd base rates'!G$10)
+($H287*'fnd base rates'!G$11)
+($I287*'fnd base rates'!G$12)
+($J287*'fnd base rates'!G$13)
+($K287*'fnd base rates'!G$14)
+($M287*'fnd base rates'!G$16)
+($N287*'fnd base rates'!G$17)
+($O287*'fnd base rates'!G$18)
+($P287*VLOOKUP($S287+12,rate_basefnd,7)))
*$R287</f>
        <v>182.53039999999999</v>
      </c>
      <c r="Z287" s="68">
        <f>(($D287*'fnd base rates'!H$7)
+($E287*'fnd base rates'!H$8)
+($F287*'fnd base rates'!H$9)
+($G287*'fnd base rates'!H$10)
+($H287*'fnd base rates'!H$11)
+($I287*'fnd base rates'!H$12)
+($J287*'fnd base rates'!H$13)
+($K287*'fnd base rates'!H$14)
+($M287*'fnd base rates'!H$16)
+($N287*'fnd base rates'!H$17)
+($O287*'fnd base rates'!H$18)
+($P287*VLOOKUP($S287+12,rate_basefnd,8)))</f>
        <v>919.26400000000001</v>
      </c>
      <c r="AA287" s="68">
        <f>(($D287*'fnd base rates'!I$7)
+($E287*'fnd base rates'!I$8)
+($F287*'fnd base rates'!I$9)
+($G287*'fnd base rates'!I$10)
+($H287*'fnd base rates'!I$11)
+($I287*'fnd base rates'!I$12)
+($J287*'fnd base rates'!I$13)
+($K287*'fnd base rates'!I$14)
+($M287*'fnd base rates'!I$16)
+($N287*'fnd base rates'!I$17)
+($O287*'fnd base rates'!I$18)
+($P287*VLOOKUP($S287+12,rate_basefnd,9)))
*$R287</f>
        <v>472.52</v>
      </c>
      <c r="AB287" s="68">
        <f>(($D287*'fnd base rates'!J$7)
+($E287*'fnd base rates'!J$8)
+($F287*'fnd base rates'!J$9)
+($G287*'fnd base rates'!J$10)
+($H287*'fnd base rates'!J$11)
+($I287*'fnd base rates'!J$12)
+($J287*'fnd base rates'!J$13)
+($K287*'fnd base rates'!J$14)
+($M287*'fnd base rates'!J$16)
+($N287*'fnd base rates'!J$17)
+($O287*'fnd base rates'!J$18)
+($P287*VLOOKUP($S287+12,rate_basefnd,10)))
*$R287</f>
        <v>636.49</v>
      </c>
      <c r="AC287" s="68">
        <f>(($D287*'fnd base rates'!K$7)
+($E287*'fnd base rates'!K$8)
+($F287*'fnd base rates'!K$9)
+($G287*'fnd base rates'!K$10)
+($H287*'fnd base rates'!K$11)
+($I287*'fnd base rates'!K$12)
+($J287*'fnd base rates'!K$13)
+($K287*'fnd base rates'!K$14)
+($M287*'fnd base rates'!K$16)
+($N287*'fnd base rates'!K$17)
+($O287*'fnd base rates'!K$18)
+($P287*VLOOKUP($S287+12,rate_basefnd,11)))
*$R287</f>
        <v>1280.886</v>
      </c>
      <c r="AD287" s="68">
        <f>(($D287*'fnd base rates'!L$7)
+($E287*'fnd base rates'!L$8)
+($F287*'fnd base rates'!L$9)
+($G287*'fnd base rates'!L$10)
+($H287*'fnd base rates'!L$11)
+($I287*'fnd base rates'!L$12)
+($J287*'fnd base rates'!L$13)
+($K287*'fnd base rates'!L$14)
+($M287*'fnd base rates'!L$16)
+($N287*'fnd base rates'!L$17)
+($O287*'fnd base rates'!L$18)
+($P287*VLOOKUP($S287+12,rate_basefnd,12)))</f>
        <v>2166.2388000000001</v>
      </c>
      <c r="AE287" s="68">
        <f>(($D287*'fnd base rates'!M$7)
+($E287*'fnd base rates'!M$8)
+($F287*'fnd base rates'!M$9)
+($G287*'fnd base rates'!M$10)
+($H287*'fnd base rates'!M$11)
+($I287*'fnd base rates'!M$12)
+($J287*'fnd base rates'!M$13)
+($K287*'fnd base rates'!M$14)
+($M287*'fnd base rates'!M$16)
+($N287*'fnd base rates'!M$17)
+($O287*'fnd base rates'!M$18)
+($P287*VLOOKUP($S287+12,rate_basefnd,13)))</f>
        <v>0</v>
      </c>
      <c r="AF287" s="3">
        <f t="shared" si="57"/>
        <v>13568.493999999999</v>
      </c>
      <c r="AH287" s="205">
        <f t="shared" si="58"/>
        <v>445348141</v>
      </c>
      <c r="AI287" s="3" t="str">
        <f t="shared" si="62"/>
        <v>445</v>
      </c>
      <c r="AJ287" s="1" t="str">
        <f t="shared" si="63"/>
        <v>348</v>
      </c>
      <c r="AK287" s="1" t="str">
        <f t="shared" si="64"/>
        <v>141</v>
      </c>
      <c r="AL287" s="3">
        <f t="shared" si="59"/>
        <v>1</v>
      </c>
      <c r="AM287" s="3">
        <f t="shared" si="69"/>
        <v>1</v>
      </c>
      <c r="AN287" s="3">
        <f t="shared" si="65"/>
        <v>13568.493999999999</v>
      </c>
      <c r="AO287" s="3">
        <f t="shared" si="66"/>
        <v>13568</v>
      </c>
      <c r="AP287" s="3">
        <f t="shared" si="60"/>
        <v>2717</v>
      </c>
      <c r="AQ287" s="3">
        <v>10851</v>
      </c>
      <c r="AS287" s="68"/>
      <c r="AT287" s="375"/>
      <c r="AX287" s="4">
        <f t="shared" si="67"/>
        <v>0</v>
      </c>
      <c r="AZ287" s="4">
        <f t="shared" si="68"/>
        <v>0</v>
      </c>
      <c r="BB287" s="4"/>
    </row>
    <row r="288" spans="1:54" s="3" customFormat="1">
      <c r="A288" s="205" t="str">
        <f t="shared" si="61"/>
        <v>445</v>
      </c>
      <c r="B288" s="1">
        <v>445348151</v>
      </c>
      <c r="C288" s="7" t="s">
        <v>60</v>
      </c>
      <c r="D288" s="8">
        <f>'fnd enro'!D288</f>
        <v>0</v>
      </c>
      <c r="E288" s="8">
        <f>'fnd enro'!E288</f>
        <v>0</v>
      </c>
      <c r="F288" s="8">
        <f>'fnd enro'!F288</f>
        <v>3</v>
      </c>
      <c r="G288" s="8">
        <f>'fnd enro'!G288</f>
        <v>11</v>
      </c>
      <c r="H288" s="8">
        <f>'fnd enro'!H288</f>
        <v>9</v>
      </c>
      <c r="I288" s="8">
        <f>'fnd enro'!I288</f>
        <v>4</v>
      </c>
      <c r="J288" s="8">
        <f>'fnd enro'!J288</f>
        <v>0</v>
      </c>
      <c r="K288" s="9">
        <f>'fnd enro'!K288</f>
        <v>1.08</v>
      </c>
      <c r="L288" s="8">
        <f>'fnd enro'!L288</f>
        <v>0</v>
      </c>
      <c r="M288" s="8">
        <f>'fnd enro'!M288</f>
        <v>4</v>
      </c>
      <c r="N288" s="8">
        <f>'fnd enro'!N288</f>
        <v>2</v>
      </c>
      <c r="O288" s="8">
        <f>'fnd enro'!O288</f>
        <v>0</v>
      </c>
      <c r="P288" s="8">
        <f>'fnd enro'!P288</f>
        <v>11</v>
      </c>
      <c r="Q288" s="8">
        <f>'fnd enro'!R288</f>
        <v>27</v>
      </c>
      <c r="R288" s="9">
        <f t="shared" si="56"/>
        <v>1</v>
      </c>
      <c r="S288" s="8">
        <f>VALUE('fnd enro'!Q288)</f>
        <v>8</v>
      </c>
      <c r="T288" s="1"/>
      <c r="U288" s="68">
        <f>(($D288*'fnd base rates'!C$7)
+($E288*'fnd base rates'!C$8)
+($F288*'fnd base rates'!C$9)
+($G288*'fnd base rates'!C$10)
+($H288*'fnd base rates'!C$11)
+($I288*'fnd base rates'!C$12)
+($J288*'fnd base rates'!C$13)
+($K288*'fnd base rates'!C$14)
+($M288*'fnd base rates'!C$16)
+($N288*'fnd base rates'!C$17)
+($O288*'fnd base rates'!C$18)
+($P288*VLOOKUP($S288+12,rate_basefnd,3)))
*$R288</f>
        <v>18002.5324</v>
      </c>
      <c r="V288" s="68">
        <f>(($D288*'fnd base rates'!D$7)
+($E288*'fnd base rates'!D$8)
+($F288*'fnd base rates'!D$9)
+($G288*'fnd base rates'!D$10)
+($H288*'fnd base rates'!D$11)
+($I288*'fnd base rates'!D$12)
+($J288*'fnd base rates'!D$13)
+($K288*'fnd base rates'!D$14)
+($M288*'fnd base rates'!D$16)
+($N288*'fnd base rates'!D$17)
+($O288*'fnd base rates'!D$18)
+($P288*VLOOKUP($S288+12,rate_basefnd,4)))
*$R288</f>
        <v>29286.719999999998</v>
      </c>
      <c r="W288" s="68">
        <f>(($D288*'fnd base rates'!E$7)
+($E288*'fnd base rates'!E$8)
+($F288*'fnd base rates'!E$9)
+($G288*'fnd base rates'!E$10)
+($H288*'fnd base rates'!E$11)
+($I288*'fnd base rates'!E$12)
+($J288*'fnd base rates'!E$13)
+($K288*'fnd base rates'!E$14)
+($M288*'fnd base rates'!E$16)
+($N288*'fnd base rates'!E$17)
+($O288*'fnd base rates'!E$18)
+($P288*VLOOKUP($S288+12,rate_basefnd,5)))
*$R288</f>
        <v>175619.44160000002</v>
      </c>
      <c r="X288" s="68">
        <f>(($D288*'fnd base rates'!F$7)
+($E288*'fnd base rates'!F$8)
+($F288*'fnd base rates'!F$9)
+($G288*'fnd base rates'!F$10)
+($H288*'fnd base rates'!F$11)
+($I288*'fnd base rates'!F$12)
+($J288*'fnd base rates'!F$13)
+($K288*'fnd base rates'!F$14)
+($M288*'fnd base rates'!F$16)
+($N288*'fnd base rates'!F$17)
+($O288*'fnd base rates'!F$18)
+($P288*VLOOKUP($S288+12,rate_basefnd,6)))
*$R288</f>
        <v>34920.765600000006</v>
      </c>
      <c r="Y288" s="68">
        <f>(($D288*'fnd base rates'!G$7)
+($E288*'fnd base rates'!G$8)
+($F288*'fnd base rates'!G$9)
+($G288*'fnd base rates'!G$10)
+($H288*'fnd base rates'!G$11)
+($I288*'fnd base rates'!G$12)
+($J288*'fnd base rates'!G$13)
+($K288*'fnd base rates'!G$14)
+($M288*'fnd base rates'!G$16)
+($N288*'fnd base rates'!G$17)
+($O288*'fnd base rates'!G$18)
+($P288*VLOOKUP($S288+12,rate_basefnd,7)))
*$R288</f>
        <v>7637.4408000000012</v>
      </c>
      <c r="Z288" s="68">
        <f>(($D288*'fnd base rates'!H$7)
+($E288*'fnd base rates'!H$8)
+($F288*'fnd base rates'!H$9)
+($G288*'fnd base rates'!H$10)
+($H288*'fnd base rates'!H$11)
+($I288*'fnd base rates'!H$12)
+($J288*'fnd base rates'!H$13)
+($K288*'fnd base rates'!H$14)
+($M288*'fnd base rates'!H$16)
+($N288*'fnd base rates'!H$17)
+($O288*'fnd base rates'!H$18)
+($P288*VLOOKUP($S288+12,rate_basefnd,8)))</f>
        <v>18341.047999999999</v>
      </c>
      <c r="AA288" s="68">
        <f>(($D288*'fnd base rates'!I$7)
+($E288*'fnd base rates'!I$8)
+($F288*'fnd base rates'!I$9)
+($G288*'fnd base rates'!I$10)
+($H288*'fnd base rates'!I$11)
+($I288*'fnd base rates'!I$12)
+($J288*'fnd base rates'!I$13)
+($K288*'fnd base rates'!I$14)
+($M288*'fnd base rates'!I$16)
+($N288*'fnd base rates'!I$17)
+($O288*'fnd base rates'!I$18)
+($P288*VLOOKUP($S288+12,rate_basefnd,9)))
*$R288</f>
        <v>14874.17</v>
      </c>
      <c r="AB288" s="68">
        <f>(($D288*'fnd base rates'!J$7)
+($E288*'fnd base rates'!J$8)
+($F288*'fnd base rates'!J$9)
+($G288*'fnd base rates'!J$10)
+($H288*'fnd base rates'!J$11)
+($I288*'fnd base rates'!J$12)
+($J288*'fnd base rates'!J$13)
+($K288*'fnd base rates'!J$14)
+($M288*'fnd base rates'!J$16)
+($N288*'fnd base rates'!J$17)
+($O288*'fnd base rates'!J$18)
+($P288*VLOOKUP($S288+12,rate_basefnd,10)))
*$R288</f>
        <v>17836.13</v>
      </c>
      <c r="AC288" s="68">
        <f>(($D288*'fnd base rates'!K$7)
+($E288*'fnd base rates'!K$8)
+($F288*'fnd base rates'!K$9)
+($G288*'fnd base rates'!K$10)
+($H288*'fnd base rates'!K$11)
+($I288*'fnd base rates'!K$12)
+($J288*'fnd base rates'!K$13)
+($K288*'fnd base rates'!K$14)
+($M288*'fnd base rates'!K$16)
+($N288*'fnd base rates'!K$17)
+($O288*'fnd base rates'!K$18)
+($P288*VLOOKUP($S288+12,rate_basefnd,11)))
*$R288</f>
        <v>36351.491999999998</v>
      </c>
      <c r="AD288" s="68">
        <f>(($D288*'fnd base rates'!L$7)
+($E288*'fnd base rates'!L$8)
+($F288*'fnd base rates'!L$9)
+($G288*'fnd base rates'!L$10)
+($H288*'fnd base rates'!L$11)
+($I288*'fnd base rates'!L$12)
+($J288*'fnd base rates'!L$13)
+($K288*'fnd base rates'!L$14)
+($M288*'fnd base rates'!L$16)
+($N288*'fnd base rates'!L$17)
+($O288*'fnd base rates'!L$18)
+($P288*VLOOKUP($S288+12,rate_basefnd,12)))</f>
        <v>73850.997600000002</v>
      </c>
      <c r="AE288" s="68">
        <f>(($D288*'fnd base rates'!M$7)
+($E288*'fnd base rates'!M$8)
+($F288*'fnd base rates'!M$9)
+($G288*'fnd base rates'!M$10)
+($H288*'fnd base rates'!M$11)
+($I288*'fnd base rates'!M$12)
+($J288*'fnd base rates'!M$13)
+($K288*'fnd base rates'!M$14)
+($M288*'fnd base rates'!M$16)
+($N288*'fnd base rates'!M$17)
+($O288*'fnd base rates'!M$18)
+($P288*VLOOKUP($S288+12,rate_basefnd,13)))</f>
        <v>0</v>
      </c>
      <c r="AF288" s="3">
        <f t="shared" si="57"/>
        <v>426720.73800000001</v>
      </c>
      <c r="AH288" s="205">
        <f t="shared" si="58"/>
        <v>445348151</v>
      </c>
      <c r="AI288" s="3" t="str">
        <f t="shared" si="62"/>
        <v>445</v>
      </c>
      <c r="AJ288" s="1" t="str">
        <f t="shared" si="63"/>
        <v>348</v>
      </c>
      <c r="AK288" s="1" t="str">
        <f t="shared" si="64"/>
        <v>151</v>
      </c>
      <c r="AL288" s="3">
        <f t="shared" si="59"/>
        <v>1</v>
      </c>
      <c r="AM288" s="3">
        <f t="shared" si="69"/>
        <v>27</v>
      </c>
      <c r="AN288" s="3">
        <f t="shared" si="65"/>
        <v>426720.73800000001</v>
      </c>
      <c r="AO288" s="3">
        <f t="shared" si="66"/>
        <v>15804</v>
      </c>
      <c r="AP288" s="3">
        <f t="shared" si="60"/>
        <v>4767</v>
      </c>
      <c r="AQ288" s="3">
        <v>11037</v>
      </c>
      <c r="AS288" s="68"/>
      <c r="AT288" s="375"/>
      <c r="AX288" s="4">
        <f t="shared" si="67"/>
        <v>0</v>
      </c>
      <c r="AZ288" s="4">
        <f t="shared" si="68"/>
        <v>0</v>
      </c>
      <c r="BB288" s="4"/>
    </row>
    <row r="289" spans="1:54" s="3" customFormat="1">
      <c r="A289" s="205" t="str">
        <f t="shared" si="61"/>
        <v>445</v>
      </c>
      <c r="B289" s="1">
        <v>445348153</v>
      </c>
      <c r="C289" s="7" t="s">
        <v>60</v>
      </c>
      <c r="D289" s="8">
        <f>'fnd enro'!D289</f>
        <v>0</v>
      </c>
      <c r="E289" s="8">
        <f>'fnd enro'!E289</f>
        <v>0</v>
      </c>
      <c r="F289" s="8">
        <f>'fnd enro'!F289</f>
        <v>0</v>
      </c>
      <c r="G289" s="8">
        <f>'fnd enro'!G289</f>
        <v>5</v>
      </c>
      <c r="H289" s="8">
        <f>'fnd enro'!H289</f>
        <v>0</v>
      </c>
      <c r="I289" s="8">
        <f>'fnd enro'!I289</f>
        <v>1</v>
      </c>
      <c r="J289" s="8">
        <f>'fnd enro'!J289</f>
        <v>0</v>
      </c>
      <c r="K289" s="9">
        <f>'fnd enro'!K289</f>
        <v>0.24</v>
      </c>
      <c r="L289" s="8">
        <f>'fnd enro'!L289</f>
        <v>0</v>
      </c>
      <c r="M289" s="8">
        <f>'fnd enro'!M289</f>
        <v>2</v>
      </c>
      <c r="N289" s="8">
        <f>'fnd enro'!N289</f>
        <v>0</v>
      </c>
      <c r="O289" s="8">
        <f>'fnd enro'!O289</f>
        <v>0</v>
      </c>
      <c r="P289" s="8">
        <f>'fnd enro'!P289</f>
        <v>3</v>
      </c>
      <c r="Q289" s="8">
        <f>'fnd enro'!R289</f>
        <v>6</v>
      </c>
      <c r="R289" s="9">
        <f t="shared" si="56"/>
        <v>1</v>
      </c>
      <c r="S289" s="8">
        <f>VALUE('fnd enro'!Q289)</f>
        <v>10</v>
      </c>
      <c r="T289" s="1"/>
      <c r="U289" s="68">
        <f>(($D289*'fnd base rates'!C$7)
+($E289*'fnd base rates'!C$8)
+($F289*'fnd base rates'!C$9)
+($G289*'fnd base rates'!C$10)
+($H289*'fnd base rates'!C$11)
+($I289*'fnd base rates'!C$12)
+($J289*'fnd base rates'!C$13)
+($K289*'fnd base rates'!C$14)
+($M289*'fnd base rates'!C$16)
+($N289*'fnd base rates'!C$17)
+($O289*'fnd base rates'!C$18)
+($P289*VLOOKUP($S289+12,rate_basefnd,3)))
*$R289</f>
        <v>4182.6171999999997</v>
      </c>
      <c r="V289" s="68">
        <f>(($D289*'fnd base rates'!D$7)
+($E289*'fnd base rates'!D$8)
+($F289*'fnd base rates'!D$9)
+($G289*'fnd base rates'!D$10)
+($H289*'fnd base rates'!D$11)
+($I289*'fnd base rates'!D$12)
+($J289*'fnd base rates'!D$13)
+($K289*'fnd base rates'!D$14)
+($M289*'fnd base rates'!D$16)
+($N289*'fnd base rates'!D$17)
+($O289*'fnd base rates'!D$18)
+($P289*VLOOKUP($S289+12,rate_basefnd,4)))
*$R289</f>
        <v>7142.5199999999995</v>
      </c>
      <c r="W289" s="68">
        <f>(($D289*'fnd base rates'!E$7)
+($E289*'fnd base rates'!E$8)
+($F289*'fnd base rates'!E$9)
+($G289*'fnd base rates'!E$10)
+($H289*'fnd base rates'!E$11)
+($I289*'fnd base rates'!E$12)
+($J289*'fnd base rates'!E$13)
+($K289*'fnd base rates'!E$14)
+($M289*'fnd base rates'!E$16)
+($N289*'fnd base rates'!E$17)
+($O289*'fnd base rates'!E$18)
+($P289*VLOOKUP($S289+12,rate_basefnd,5)))
*$R289</f>
        <v>45910.534800000009</v>
      </c>
      <c r="X289" s="68">
        <f>(($D289*'fnd base rates'!F$7)
+($E289*'fnd base rates'!F$8)
+($F289*'fnd base rates'!F$9)
+($G289*'fnd base rates'!F$10)
+($H289*'fnd base rates'!F$11)
+($I289*'fnd base rates'!F$12)
+($J289*'fnd base rates'!F$13)
+($K289*'fnd base rates'!F$14)
+($M289*'fnd base rates'!F$16)
+($N289*'fnd base rates'!F$17)
+($O289*'fnd base rates'!F$18)
+($P289*VLOOKUP($S289+12,rate_basefnd,6)))
*$R289</f>
        <v>8408.7567999999992</v>
      </c>
      <c r="Y289" s="68">
        <f>(($D289*'fnd base rates'!G$7)
+($E289*'fnd base rates'!G$8)
+($F289*'fnd base rates'!G$9)
+($G289*'fnd base rates'!G$10)
+($H289*'fnd base rates'!G$11)
+($I289*'fnd base rates'!G$12)
+($J289*'fnd base rates'!G$13)
+($K289*'fnd base rates'!G$14)
+($M289*'fnd base rates'!G$16)
+($N289*'fnd base rates'!G$17)
+($O289*'fnd base rates'!G$18)
+($P289*VLOOKUP($S289+12,rate_basefnd,7)))
*$R289</f>
        <v>1947.5424</v>
      </c>
      <c r="Z289" s="68">
        <f>(($D289*'fnd base rates'!H$7)
+($E289*'fnd base rates'!H$8)
+($F289*'fnd base rates'!H$9)
+($G289*'fnd base rates'!H$10)
+($H289*'fnd base rates'!H$11)
+($I289*'fnd base rates'!H$12)
+($J289*'fnd base rates'!H$13)
+($K289*'fnd base rates'!H$14)
+($M289*'fnd base rates'!H$16)
+($N289*'fnd base rates'!H$17)
+($O289*'fnd base rates'!H$18)
+($P289*VLOOKUP($S289+12,rate_basefnd,8)))</f>
        <v>4245.2339999999995</v>
      </c>
      <c r="AA289" s="68">
        <f>(($D289*'fnd base rates'!I$7)
+($E289*'fnd base rates'!I$8)
+($F289*'fnd base rates'!I$9)
+($G289*'fnd base rates'!I$10)
+($H289*'fnd base rates'!I$11)
+($I289*'fnd base rates'!I$12)
+($J289*'fnd base rates'!I$13)
+($K289*'fnd base rates'!I$14)
+($M289*'fnd base rates'!I$16)
+($N289*'fnd base rates'!I$17)
+($O289*'fnd base rates'!I$18)
+($P289*VLOOKUP($S289+12,rate_basefnd,9)))
*$R289</f>
        <v>3562.7100000000005</v>
      </c>
      <c r="AB289" s="68">
        <f>(($D289*'fnd base rates'!J$7)
+($E289*'fnd base rates'!J$8)
+($F289*'fnd base rates'!J$9)
+($G289*'fnd base rates'!J$10)
+($H289*'fnd base rates'!J$11)
+($I289*'fnd base rates'!J$12)
+($J289*'fnd base rates'!J$13)
+($K289*'fnd base rates'!J$14)
+($M289*'fnd base rates'!J$16)
+($N289*'fnd base rates'!J$17)
+($O289*'fnd base rates'!J$18)
+($P289*VLOOKUP($S289+12,rate_basefnd,10)))
*$R289</f>
        <v>4886.2400000000007</v>
      </c>
      <c r="AC289" s="68">
        <f>(($D289*'fnd base rates'!K$7)
+($E289*'fnd base rates'!K$8)
+($F289*'fnd base rates'!K$9)
+($G289*'fnd base rates'!K$10)
+($H289*'fnd base rates'!K$11)
+($I289*'fnd base rates'!K$12)
+($J289*'fnd base rates'!K$13)
+($K289*'fnd base rates'!K$14)
+($M289*'fnd base rates'!K$16)
+($N289*'fnd base rates'!K$17)
+($O289*'fnd base rates'!K$18)
+($P289*VLOOKUP($S289+12,rate_basefnd,11)))
*$R289</f>
        <v>8131.7760000000007</v>
      </c>
      <c r="AD289" s="68">
        <f>(($D289*'fnd base rates'!L$7)
+($E289*'fnd base rates'!L$8)
+($F289*'fnd base rates'!L$9)
+($G289*'fnd base rates'!L$10)
+($H289*'fnd base rates'!L$11)
+($I289*'fnd base rates'!L$12)
+($J289*'fnd base rates'!L$13)
+($K289*'fnd base rates'!L$14)
+($M289*'fnd base rates'!L$16)
+($N289*'fnd base rates'!L$17)
+($O289*'fnd base rates'!L$18)
+($P289*VLOOKUP($S289+12,rate_basefnd,12)))</f>
        <v>17228.5628</v>
      </c>
      <c r="AE289" s="68">
        <f>(($D289*'fnd base rates'!M$7)
+($E289*'fnd base rates'!M$8)
+($F289*'fnd base rates'!M$9)
+($G289*'fnd base rates'!M$10)
+($H289*'fnd base rates'!M$11)
+($I289*'fnd base rates'!M$12)
+($J289*'fnd base rates'!M$13)
+($K289*'fnd base rates'!M$14)
+($M289*'fnd base rates'!M$16)
+($N289*'fnd base rates'!M$17)
+($O289*'fnd base rates'!M$18)
+($P289*VLOOKUP($S289+12,rate_basefnd,13)))</f>
        <v>0</v>
      </c>
      <c r="AF289" s="3">
        <f t="shared" si="57"/>
        <v>105646.49400000002</v>
      </c>
      <c r="AH289" s="205">
        <f t="shared" si="58"/>
        <v>445348153</v>
      </c>
      <c r="AI289" s="3" t="str">
        <f t="shared" si="62"/>
        <v>445</v>
      </c>
      <c r="AJ289" s="1" t="str">
        <f t="shared" si="63"/>
        <v>348</v>
      </c>
      <c r="AK289" s="1" t="str">
        <f t="shared" si="64"/>
        <v>153</v>
      </c>
      <c r="AL289" s="3">
        <f t="shared" si="59"/>
        <v>1</v>
      </c>
      <c r="AM289" s="3">
        <f t="shared" si="69"/>
        <v>6</v>
      </c>
      <c r="AN289" s="3">
        <f t="shared" si="65"/>
        <v>105646.49400000002</v>
      </c>
      <c r="AO289" s="3">
        <f t="shared" si="66"/>
        <v>17608</v>
      </c>
      <c r="AP289" s="3">
        <f t="shared" si="60"/>
        <v>-1234</v>
      </c>
      <c r="AQ289" s="3">
        <v>18842</v>
      </c>
      <c r="AS289" s="376"/>
      <c r="AT289" s="68"/>
      <c r="AX289" s="4">
        <f t="shared" si="67"/>
        <v>0</v>
      </c>
      <c r="AZ289" s="4">
        <f t="shared" si="68"/>
        <v>0</v>
      </c>
      <c r="BB289" s="4"/>
    </row>
    <row r="290" spans="1:54" s="3" customFormat="1">
      <c r="A290" s="205" t="str">
        <f t="shared" si="61"/>
        <v>445</v>
      </c>
      <c r="B290" s="1">
        <v>445348186</v>
      </c>
      <c r="C290" s="7" t="s">
        <v>60</v>
      </c>
      <c r="D290" s="8">
        <f>'fnd enro'!D290</f>
        <v>0</v>
      </c>
      <c r="E290" s="8">
        <f>'fnd enro'!E290</f>
        <v>0</v>
      </c>
      <c r="F290" s="8">
        <f>'fnd enro'!F290</f>
        <v>0</v>
      </c>
      <c r="G290" s="8">
        <f>'fnd enro'!G290</f>
        <v>4</v>
      </c>
      <c r="H290" s="8">
        <f>'fnd enro'!H290</f>
        <v>2</v>
      </c>
      <c r="I290" s="8">
        <f>'fnd enro'!I290</f>
        <v>2</v>
      </c>
      <c r="J290" s="8">
        <f>'fnd enro'!J290</f>
        <v>0</v>
      </c>
      <c r="K290" s="9">
        <f>'fnd enro'!K290</f>
        <v>0.32</v>
      </c>
      <c r="L290" s="8">
        <f>'fnd enro'!L290</f>
        <v>0</v>
      </c>
      <c r="M290" s="8">
        <f>'fnd enro'!M290</f>
        <v>0</v>
      </c>
      <c r="N290" s="8">
        <f>'fnd enro'!N290</f>
        <v>0</v>
      </c>
      <c r="O290" s="8">
        <f>'fnd enro'!O290</f>
        <v>0</v>
      </c>
      <c r="P290" s="8">
        <f>'fnd enro'!P290</f>
        <v>5</v>
      </c>
      <c r="Q290" s="8">
        <f>'fnd enro'!R290</f>
        <v>8</v>
      </c>
      <c r="R290" s="9">
        <f t="shared" si="56"/>
        <v>1</v>
      </c>
      <c r="S290" s="8">
        <f>VALUE('fnd enro'!Q290)</f>
        <v>7</v>
      </c>
      <c r="T290" s="1"/>
      <c r="U290" s="68">
        <f>(($D290*'fnd base rates'!C$7)
+($E290*'fnd base rates'!C$8)
+($F290*'fnd base rates'!C$9)
+($G290*'fnd base rates'!C$10)
+($H290*'fnd base rates'!C$11)
+($I290*'fnd base rates'!C$12)
+($J290*'fnd base rates'!C$13)
+($K290*'fnd base rates'!C$14)
+($M290*'fnd base rates'!C$16)
+($N290*'fnd base rates'!C$17)
+($O290*'fnd base rates'!C$18)
+($P290*VLOOKUP($S290+12,rate_basefnd,3)))
*$R290</f>
        <v>5241.1895999999997</v>
      </c>
      <c r="V290" s="68">
        <f>(($D290*'fnd base rates'!D$7)
+($E290*'fnd base rates'!D$8)
+($F290*'fnd base rates'!D$9)
+($G290*'fnd base rates'!D$10)
+($H290*'fnd base rates'!D$11)
+($I290*'fnd base rates'!D$12)
+($J290*'fnd base rates'!D$13)
+($K290*'fnd base rates'!D$14)
+($M290*'fnd base rates'!D$16)
+($N290*'fnd base rates'!D$17)
+($O290*'fnd base rates'!D$18)
+($P290*VLOOKUP($S290+12,rate_basefnd,4)))
*$R290</f>
        <v>8893.119999999999</v>
      </c>
      <c r="W290" s="68">
        <f>(($D290*'fnd base rates'!E$7)
+($E290*'fnd base rates'!E$8)
+($F290*'fnd base rates'!E$9)
+($G290*'fnd base rates'!E$10)
+($H290*'fnd base rates'!E$11)
+($I290*'fnd base rates'!E$12)
+($J290*'fnd base rates'!E$13)
+($K290*'fnd base rates'!E$14)
+($M290*'fnd base rates'!E$16)
+($N290*'fnd base rates'!E$17)
+($O290*'fnd base rates'!E$18)
+($P290*VLOOKUP($S290+12,rate_basefnd,5)))
*$R290</f>
        <v>56444.7264</v>
      </c>
      <c r="X290" s="68">
        <f>(($D290*'fnd base rates'!F$7)
+($E290*'fnd base rates'!F$8)
+($F290*'fnd base rates'!F$9)
+($G290*'fnd base rates'!F$10)
+($H290*'fnd base rates'!F$11)
+($I290*'fnd base rates'!F$12)
+($J290*'fnd base rates'!F$13)
+($K290*'fnd base rates'!F$14)
+($M290*'fnd base rates'!F$16)
+($N290*'fnd base rates'!F$17)
+($O290*'fnd base rates'!F$18)
+($P290*VLOOKUP($S290+12,rate_basefnd,6)))
*$R290</f>
        <v>9823.4624000000003</v>
      </c>
      <c r="Y290" s="68">
        <f>(($D290*'fnd base rates'!G$7)
+($E290*'fnd base rates'!G$8)
+($F290*'fnd base rates'!G$9)
+($G290*'fnd base rates'!G$10)
+($H290*'fnd base rates'!G$11)
+($I290*'fnd base rates'!G$12)
+($J290*'fnd base rates'!G$13)
+($K290*'fnd base rates'!G$14)
+($M290*'fnd base rates'!G$16)
+($N290*'fnd base rates'!G$17)
+($O290*'fnd base rates'!G$18)
+($P290*VLOOKUP($S290+12,rate_basefnd,7)))
*$R290</f>
        <v>2435.0232000000001</v>
      </c>
      <c r="Z290" s="68">
        <f>(($D290*'fnd base rates'!H$7)
+($E290*'fnd base rates'!H$8)
+($F290*'fnd base rates'!H$9)
+($G290*'fnd base rates'!H$10)
+($H290*'fnd base rates'!H$11)
+($I290*'fnd base rates'!H$12)
+($J290*'fnd base rates'!H$13)
+($K290*'fnd base rates'!H$14)
+($M290*'fnd base rates'!H$16)
+($N290*'fnd base rates'!H$17)
+($O290*'fnd base rates'!H$18)
+($P290*VLOOKUP($S290+12,rate_basefnd,8)))</f>
        <v>5479.0519999999997</v>
      </c>
      <c r="AA290" s="68">
        <f>(($D290*'fnd base rates'!I$7)
+($E290*'fnd base rates'!I$8)
+($F290*'fnd base rates'!I$9)
+($G290*'fnd base rates'!I$10)
+($H290*'fnd base rates'!I$11)
+($I290*'fnd base rates'!I$12)
+($J290*'fnd base rates'!I$13)
+($K290*'fnd base rates'!I$14)
+($M290*'fnd base rates'!I$16)
+($N290*'fnd base rates'!I$17)
+($O290*'fnd base rates'!I$18)
+($P290*VLOOKUP($S290+12,rate_basefnd,9)))
*$R290</f>
        <v>4495.3999999999996</v>
      </c>
      <c r="AB290" s="68">
        <f>(($D290*'fnd base rates'!J$7)
+($E290*'fnd base rates'!J$8)
+($F290*'fnd base rates'!J$9)
+($G290*'fnd base rates'!J$10)
+($H290*'fnd base rates'!J$11)
+($I290*'fnd base rates'!J$12)
+($J290*'fnd base rates'!J$13)
+($K290*'fnd base rates'!J$14)
+($M290*'fnd base rates'!J$16)
+($N290*'fnd base rates'!J$17)
+($O290*'fnd base rates'!J$18)
+($P290*VLOOKUP($S290+12,rate_basefnd,10)))
*$R290</f>
        <v>6821.1</v>
      </c>
      <c r="AC290" s="68">
        <f>(($D290*'fnd base rates'!K$7)
+($E290*'fnd base rates'!K$8)
+($F290*'fnd base rates'!K$9)
+($G290*'fnd base rates'!K$10)
+($H290*'fnd base rates'!K$11)
+($I290*'fnd base rates'!K$12)
+($J290*'fnd base rates'!K$13)
+($K290*'fnd base rates'!K$14)
+($M290*'fnd base rates'!K$16)
+($N290*'fnd base rates'!K$17)
+($O290*'fnd base rates'!K$18)
+($P290*VLOOKUP($S290+12,rate_basefnd,11)))
*$R290</f>
        <v>10097.108</v>
      </c>
      <c r="AD290" s="68">
        <f>(($D290*'fnd base rates'!L$7)
+($E290*'fnd base rates'!L$8)
+($F290*'fnd base rates'!L$9)
+($G290*'fnd base rates'!L$10)
+($H290*'fnd base rates'!L$11)
+($I290*'fnd base rates'!L$12)
+($J290*'fnd base rates'!L$13)
+($K290*'fnd base rates'!L$14)
+($M290*'fnd base rates'!L$16)
+($N290*'fnd base rates'!L$17)
+($O290*'fnd base rates'!L$18)
+($P290*VLOOKUP($S290+12,rate_basefnd,12)))</f>
        <v>22090.900399999999</v>
      </c>
      <c r="AE290" s="68">
        <f>(($D290*'fnd base rates'!M$7)
+($E290*'fnd base rates'!M$8)
+($F290*'fnd base rates'!M$9)
+($G290*'fnd base rates'!M$10)
+($H290*'fnd base rates'!M$11)
+($I290*'fnd base rates'!M$12)
+($J290*'fnd base rates'!M$13)
+($K290*'fnd base rates'!M$14)
+($M290*'fnd base rates'!M$16)
+($N290*'fnd base rates'!M$17)
+($O290*'fnd base rates'!M$18)
+($P290*VLOOKUP($S290+12,rate_basefnd,13)))</f>
        <v>0</v>
      </c>
      <c r="AF290" s="3">
        <f t="shared" si="57"/>
        <v>131821.08199999999</v>
      </c>
      <c r="AH290" s="205">
        <f t="shared" si="58"/>
        <v>445348186</v>
      </c>
      <c r="AI290" s="3" t="str">
        <f t="shared" si="62"/>
        <v>445</v>
      </c>
      <c r="AJ290" s="1" t="str">
        <f t="shared" si="63"/>
        <v>348</v>
      </c>
      <c r="AK290" s="1" t="str">
        <f t="shared" si="64"/>
        <v>186</v>
      </c>
      <c r="AL290" s="3">
        <f t="shared" si="59"/>
        <v>1</v>
      </c>
      <c r="AM290" s="3">
        <f t="shared" si="69"/>
        <v>8</v>
      </c>
      <c r="AN290" s="3">
        <f t="shared" si="65"/>
        <v>131821.08199999999</v>
      </c>
      <c r="AO290" s="3">
        <f t="shared" si="66"/>
        <v>16478</v>
      </c>
      <c r="AP290" s="3">
        <f t="shared" si="60"/>
        <v>2810</v>
      </c>
      <c r="AQ290" s="3">
        <v>13668</v>
      </c>
      <c r="AS290" s="376"/>
      <c r="AT290" s="68"/>
      <c r="AX290" s="4">
        <f t="shared" si="67"/>
        <v>0</v>
      </c>
      <c r="AZ290" s="4">
        <f t="shared" si="68"/>
        <v>0</v>
      </c>
      <c r="BB290" s="4"/>
    </row>
    <row r="291" spans="1:54" s="3" customFormat="1">
      <c r="A291" s="205" t="str">
        <f t="shared" si="61"/>
        <v>445</v>
      </c>
      <c r="B291" s="1">
        <v>445348226</v>
      </c>
      <c r="C291" s="7" t="s">
        <v>60</v>
      </c>
      <c r="D291" s="8">
        <f>'fnd enro'!D291</f>
        <v>0</v>
      </c>
      <c r="E291" s="8">
        <f>'fnd enro'!E291</f>
        <v>0</v>
      </c>
      <c r="F291" s="8">
        <f>'fnd enro'!F291</f>
        <v>6</v>
      </c>
      <c r="G291" s="8">
        <f>'fnd enro'!G291</f>
        <v>9</v>
      </c>
      <c r="H291" s="8">
        <f>'fnd enro'!H291</f>
        <v>6</v>
      </c>
      <c r="I291" s="8">
        <f>'fnd enro'!I291</f>
        <v>5</v>
      </c>
      <c r="J291" s="8">
        <f>'fnd enro'!J291</f>
        <v>0</v>
      </c>
      <c r="K291" s="9">
        <f>'fnd enro'!K291</f>
        <v>1.04</v>
      </c>
      <c r="L291" s="8">
        <f>'fnd enro'!L291</f>
        <v>0</v>
      </c>
      <c r="M291" s="8">
        <f>'fnd enro'!M291</f>
        <v>7</v>
      </c>
      <c r="N291" s="8">
        <f>'fnd enro'!N291</f>
        <v>0</v>
      </c>
      <c r="O291" s="8">
        <f>'fnd enro'!O291</f>
        <v>1</v>
      </c>
      <c r="P291" s="8">
        <f>'fnd enro'!P291</f>
        <v>12</v>
      </c>
      <c r="Q291" s="8">
        <f>'fnd enro'!R291</f>
        <v>26</v>
      </c>
      <c r="R291" s="9">
        <f t="shared" si="56"/>
        <v>1</v>
      </c>
      <c r="S291" s="8">
        <f>VALUE('fnd enro'!Q291)</f>
        <v>8</v>
      </c>
      <c r="T291" s="1"/>
      <c r="U291" s="68">
        <f>(($D291*'fnd base rates'!C$7)
+($E291*'fnd base rates'!C$8)
+($F291*'fnd base rates'!C$9)
+($G291*'fnd base rates'!C$10)
+($H291*'fnd base rates'!C$11)
+($I291*'fnd base rates'!C$12)
+($J291*'fnd base rates'!C$13)
+($K291*'fnd base rates'!C$14)
+($M291*'fnd base rates'!C$16)
+($N291*'fnd base rates'!C$17)
+($O291*'fnd base rates'!C$18)
+($P291*VLOOKUP($S291+12,rate_basefnd,3)))
*$R291</f>
        <v>17758.321200000002</v>
      </c>
      <c r="V291" s="68">
        <f>(($D291*'fnd base rates'!D$7)
+($E291*'fnd base rates'!D$8)
+($F291*'fnd base rates'!D$9)
+($G291*'fnd base rates'!D$10)
+($H291*'fnd base rates'!D$11)
+($I291*'fnd base rates'!D$12)
+($J291*'fnd base rates'!D$13)
+($K291*'fnd base rates'!D$14)
+($M291*'fnd base rates'!D$16)
+($N291*'fnd base rates'!D$17)
+($O291*'fnd base rates'!D$18)
+($P291*VLOOKUP($S291+12,rate_basefnd,4)))
*$R291</f>
        <v>29351.040000000001</v>
      </c>
      <c r="W291" s="68">
        <f>(($D291*'fnd base rates'!E$7)
+($E291*'fnd base rates'!E$8)
+($F291*'fnd base rates'!E$9)
+($G291*'fnd base rates'!E$10)
+($H291*'fnd base rates'!E$11)
+($I291*'fnd base rates'!E$12)
+($J291*'fnd base rates'!E$13)
+($K291*'fnd base rates'!E$14)
+($M291*'fnd base rates'!E$16)
+($N291*'fnd base rates'!E$17)
+($O291*'fnd base rates'!E$18)
+($P291*VLOOKUP($S291+12,rate_basefnd,5)))
*$R291</f>
        <v>181510.9008</v>
      </c>
      <c r="X291" s="68">
        <f>(($D291*'fnd base rates'!F$7)
+($E291*'fnd base rates'!F$8)
+($F291*'fnd base rates'!F$9)
+($G291*'fnd base rates'!F$10)
+($H291*'fnd base rates'!F$11)
+($I291*'fnd base rates'!F$12)
+($J291*'fnd base rates'!F$13)
+($K291*'fnd base rates'!F$14)
+($M291*'fnd base rates'!F$16)
+($N291*'fnd base rates'!F$17)
+($O291*'fnd base rates'!F$18)
+($P291*VLOOKUP($S291+12,rate_basefnd,6)))
*$R291</f>
        <v>34413.512799999997</v>
      </c>
      <c r="Y291" s="68">
        <f>(($D291*'fnd base rates'!G$7)
+($E291*'fnd base rates'!G$8)
+($F291*'fnd base rates'!G$9)
+($G291*'fnd base rates'!G$10)
+($H291*'fnd base rates'!G$11)
+($I291*'fnd base rates'!G$12)
+($J291*'fnd base rates'!G$13)
+($K291*'fnd base rates'!G$14)
+($M291*'fnd base rates'!G$16)
+($N291*'fnd base rates'!G$17)
+($O291*'fnd base rates'!G$18)
+($P291*VLOOKUP($S291+12,rate_basefnd,7)))
*$R291</f>
        <v>7779.3404</v>
      </c>
      <c r="Z291" s="68">
        <f>(($D291*'fnd base rates'!H$7)
+($E291*'fnd base rates'!H$8)
+($F291*'fnd base rates'!H$9)
+($G291*'fnd base rates'!H$10)
+($H291*'fnd base rates'!H$11)
+($I291*'fnd base rates'!H$12)
+($J291*'fnd base rates'!H$13)
+($K291*'fnd base rates'!H$14)
+($M291*'fnd base rates'!H$16)
+($N291*'fnd base rates'!H$17)
+($O291*'fnd base rates'!H$18)
+($P291*VLOOKUP($S291+12,rate_basefnd,8)))</f>
        <v>18453.804</v>
      </c>
      <c r="AA291" s="68">
        <f>(($D291*'fnd base rates'!I$7)
+($E291*'fnd base rates'!I$8)
+($F291*'fnd base rates'!I$9)
+($G291*'fnd base rates'!I$10)
+($H291*'fnd base rates'!I$11)
+($I291*'fnd base rates'!I$12)
+($J291*'fnd base rates'!I$13)
+($K291*'fnd base rates'!I$14)
+($M291*'fnd base rates'!I$16)
+($N291*'fnd base rates'!I$17)
+($O291*'fnd base rates'!I$18)
+($P291*VLOOKUP($S291+12,rate_basefnd,9)))
*$R291</f>
        <v>14816.29</v>
      </c>
      <c r="AB291" s="68">
        <f>(($D291*'fnd base rates'!J$7)
+($E291*'fnd base rates'!J$8)
+($F291*'fnd base rates'!J$9)
+($G291*'fnd base rates'!J$10)
+($H291*'fnd base rates'!J$11)
+($I291*'fnd base rates'!J$12)
+($J291*'fnd base rates'!J$13)
+($K291*'fnd base rates'!J$14)
+($M291*'fnd base rates'!J$16)
+($N291*'fnd base rates'!J$17)
+($O291*'fnd base rates'!J$18)
+($P291*VLOOKUP($S291+12,rate_basefnd,10)))
*$R291</f>
        <v>18656.8</v>
      </c>
      <c r="AC291" s="68">
        <f>(($D291*'fnd base rates'!K$7)
+($E291*'fnd base rates'!K$8)
+($F291*'fnd base rates'!K$9)
+($G291*'fnd base rates'!K$10)
+($H291*'fnd base rates'!K$11)
+($I291*'fnd base rates'!K$12)
+($J291*'fnd base rates'!K$13)
+($K291*'fnd base rates'!K$14)
+($M291*'fnd base rates'!K$16)
+($N291*'fnd base rates'!K$17)
+($O291*'fnd base rates'!K$18)
+($P291*VLOOKUP($S291+12,rate_basefnd,11)))
*$R291</f>
        <v>35682.775999999998</v>
      </c>
      <c r="AD291" s="68">
        <f>(($D291*'fnd base rates'!L$7)
+($E291*'fnd base rates'!L$8)
+($F291*'fnd base rates'!L$9)
+($G291*'fnd base rates'!L$10)
+($H291*'fnd base rates'!L$11)
+($I291*'fnd base rates'!L$12)
+($J291*'fnd base rates'!L$13)
+($K291*'fnd base rates'!L$14)
+($M291*'fnd base rates'!L$16)
+($N291*'fnd base rates'!L$17)
+($O291*'fnd base rates'!L$18)
+($P291*VLOOKUP($S291+12,rate_basefnd,12)))</f>
        <v>72661.728799999997</v>
      </c>
      <c r="AE291" s="68">
        <f>(($D291*'fnd base rates'!M$7)
+($E291*'fnd base rates'!M$8)
+($F291*'fnd base rates'!M$9)
+($G291*'fnd base rates'!M$10)
+($H291*'fnd base rates'!M$11)
+($I291*'fnd base rates'!M$12)
+($J291*'fnd base rates'!M$13)
+($K291*'fnd base rates'!M$14)
+($M291*'fnd base rates'!M$16)
+($N291*'fnd base rates'!M$17)
+($O291*'fnd base rates'!M$18)
+($P291*VLOOKUP($S291+12,rate_basefnd,13)))</f>
        <v>0</v>
      </c>
      <c r="AF291" s="3">
        <f t="shared" si="57"/>
        <v>431084.51399999997</v>
      </c>
      <c r="AH291" s="205">
        <f t="shared" si="58"/>
        <v>445348226</v>
      </c>
      <c r="AI291" s="3" t="str">
        <f t="shared" si="62"/>
        <v>445</v>
      </c>
      <c r="AJ291" s="1" t="str">
        <f t="shared" si="63"/>
        <v>348</v>
      </c>
      <c r="AK291" s="1" t="str">
        <f t="shared" si="64"/>
        <v>226</v>
      </c>
      <c r="AL291" s="3">
        <f t="shared" si="59"/>
        <v>1</v>
      </c>
      <c r="AM291" s="3">
        <f t="shared" si="69"/>
        <v>26</v>
      </c>
      <c r="AN291" s="3">
        <f t="shared" si="65"/>
        <v>431084.51399999997</v>
      </c>
      <c r="AO291" s="3">
        <f t="shared" si="66"/>
        <v>16580</v>
      </c>
      <c r="AP291" s="3">
        <f t="shared" si="60"/>
        <v>-4484</v>
      </c>
      <c r="AQ291" s="3">
        <v>21064</v>
      </c>
      <c r="AS291" s="68"/>
      <c r="AT291" s="375"/>
      <c r="AX291" s="4">
        <f t="shared" si="67"/>
        <v>0</v>
      </c>
      <c r="AZ291" s="4">
        <f t="shared" si="68"/>
        <v>0</v>
      </c>
      <c r="BB291" s="4"/>
    </row>
    <row r="292" spans="1:54" s="3" customFormat="1">
      <c r="A292" s="205" t="str">
        <f t="shared" si="61"/>
        <v>445</v>
      </c>
      <c r="B292" s="1">
        <v>445348227</v>
      </c>
      <c r="C292" s="7" t="s">
        <v>60</v>
      </c>
      <c r="D292" s="8">
        <f>'fnd enro'!D292</f>
        <v>0</v>
      </c>
      <c r="E292" s="8">
        <f>'fnd enro'!E292</f>
        <v>0</v>
      </c>
      <c r="F292" s="8">
        <f>'fnd enro'!F292</f>
        <v>0</v>
      </c>
      <c r="G292" s="8">
        <f>'fnd enro'!G292</f>
        <v>1</v>
      </c>
      <c r="H292" s="8">
        <f>'fnd enro'!H292</f>
        <v>0</v>
      </c>
      <c r="I292" s="8">
        <f>'fnd enro'!I292</f>
        <v>0</v>
      </c>
      <c r="J292" s="8">
        <f>'fnd enro'!J292</f>
        <v>0</v>
      </c>
      <c r="K292" s="9">
        <f>'fnd enro'!K292</f>
        <v>0.04</v>
      </c>
      <c r="L292" s="8">
        <f>'fnd enro'!L292</f>
        <v>0</v>
      </c>
      <c r="M292" s="8">
        <f>'fnd enro'!M292</f>
        <v>1</v>
      </c>
      <c r="N292" s="8">
        <f>'fnd enro'!N292</f>
        <v>0</v>
      </c>
      <c r="O292" s="8">
        <f>'fnd enro'!O292</f>
        <v>0</v>
      </c>
      <c r="P292" s="8">
        <f>'fnd enro'!P292</f>
        <v>1</v>
      </c>
      <c r="Q292" s="8">
        <f>'fnd enro'!R292</f>
        <v>1</v>
      </c>
      <c r="R292" s="9">
        <f t="shared" si="56"/>
        <v>1</v>
      </c>
      <c r="S292" s="8">
        <f>VALUE('fnd enro'!Q292)</f>
        <v>10</v>
      </c>
      <c r="T292" s="1"/>
      <c r="U292" s="68">
        <f>(($D292*'fnd base rates'!C$7)
+($E292*'fnd base rates'!C$8)
+($F292*'fnd base rates'!C$9)
+($G292*'fnd base rates'!C$10)
+($H292*'fnd base rates'!C$11)
+($I292*'fnd base rates'!C$12)
+($J292*'fnd base rates'!C$13)
+($K292*'fnd base rates'!C$14)
+($M292*'fnd base rates'!C$16)
+($N292*'fnd base rates'!C$17)
+($O292*'fnd base rates'!C$18)
+($P292*VLOOKUP($S292+12,rate_basefnd,3)))
*$R292</f>
        <v>834.71119999999996</v>
      </c>
      <c r="V292" s="68">
        <f>(($D292*'fnd base rates'!D$7)
+($E292*'fnd base rates'!D$8)
+($F292*'fnd base rates'!D$9)
+($G292*'fnd base rates'!D$10)
+($H292*'fnd base rates'!D$11)
+($I292*'fnd base rates'!D$12)
+($J292*'fnd base rates'!D$13)
+($K292*'fnd base rates'!D$14)
+($M292*'fnd base rates'!D$16)
+($N292*'fnd base rates'!D$17)
+($O292*'fnd base rates'!D$18)
+($P292*VLOOKUP($S292+12,rate_basefnd,4)))
*$R292</f>
        <v>1602.39</v>
      </c>
      <c r="W292" s="68">
        <f>(($D292*'fnd base rates'!E$7)
+($E292*'fnd base rates'!E$8)
+($F292*'fnd base rates'!E$9)
+($G292*'fnd base rates'!E$10)
+($H292*'fnd base rates'!E$11)
+($I292*'fnd base rates'!E$12)
+($J292*'fnd base rates'!E$13)
+($K292*'fnd base rates'!E$14)
+($M292*'fnd base rates'!E$16)
+($N292*'fnd base rates'!E$17)
+($O292*'fnd base rates'!E$18)
+($P292*VLOOKUP($S292+12,rate_basefnd,5)))
*$R292</f>
        <v>11094.2808</v>
      </c>
      <c r="X292" s="68">
        <f>(($D292*'fnd base rates'!F$7)
+($E292*'fnd base rates'!F$8)
+($F292*'fnd base rates'!F$9)
+($G292*'fnd base rates'!F$10)
+($H292*'fnd base rates'!F$11)
+($I292*'fnd base rates'!F$12)
+($J292*'fnd base rates'!F$13)
+($K292*'fnd base rates'!F$14)
+($M292*'fnd base rates'!F$16)
+($N292*'fnd base rates'!F$17)
+($O292*'fnd base rates'!F$18)
+($P292*VLOOKUP($S292+12,rate_basefnd,6)))
*$R292</f>
        <v>1608.7028</v>
      </c>
      <c r="Y292" s="68">
        <f>(($D292*'fnd base rates'!G$7)
+($E292*'fnd base rates'!G$8)
+($F292*'fnd base rates'!G$9)
+($G292*'fnd base rates'!G$10)
+($H292*'fnd base rates'!G$11)
+($I292*'fnd base rates'!G$12)
+($J292*'fnd base rates'!G$13)
+($K292*'fnd base rates'!G$14)
+($M292*'fnd base rates'!G$16)
+($N292*'fnd base rates'!G$17)
+($O292*'fnd base rates'!G$18)
+($P292*VLOOKUP($S292+12,rate_basefnd,7)))
*$R292</f>
        <v>491.97040000000004</v>
      </c>
      <c r="Z292" s="68">
        <f>(($D292*'fnd base rates'!H$7)
+($E292*'fnd base rates'!H$8)
+($F292*'fnd base rates'!H$9)
+($G292*'fnd base rates'!H$10)
+($H292*'fnd base rates'!H$11)
+($I292*'fnd base rates'!H$12)
+($J292*'fnd base rates'!H$13)
+($K292*'fnd base rates'!H$14)
+($M292*'fnd base rates'!H$16)
+($N292*'fnd base rates'!H$17)
+($O292*'fnd base rates'!H$18)
+($P292*VLOOKUP($S292+12,rate_basefnd,8)))</f>
        <v>771.32399999999996</v>
      </c>
      <c r="AA292" s="68">
        <f>(($D292*'fnd base rates'!I$7)
+($E292*'fnd base rates'!I$8)
+($F292*'fnd base rates'!I$9)
+($G292*'fnd base rates'!I$10)
+($H292*'fnd base rates'!I$11)
+($I292*'fnd base rates'!I$12)
+($J292*'fnd base rates'!I$13)
+($K292*'fnd base rates'!I$14)
+($M292*'fnd base rates'!I$16)
+($N292*'fnd base rates'!I$17)
+($O292*'fnd base rates'!I$18)
+($P292*VLOOKUP($S292+12,rate_basefnd,9)))
*$R292</f>
        <v>758.07999999999993</v>
      </c>
      <c r="AB292" s="68">
        <f>(($D292*'fnd base rates'!J$7)
+($E292*'fnd base rates'!J$8)
+($F292*'fnd base rates'!J$9)
+($G292*'fnd base rates'!J$10)
+($H292*'fnd base rates'!J$11)
+($I292*'fnd base rates'!J$12)
+($J292*'fnd base rates'!J$13)
+($K292*'fnd base rates'!J$14)
+($M292*'fnd base rates'!J$16)
+($N292*'fnd base rates'!J$17)
+($O292*'fnd base rates'!J$18)
+($P292*VLOOKUP($S292+12,rate_basefnd,10)))
*$R292</f>
        <v>1313.98</v>
      </c>
      <c r="AC292" s="68">
        <f>(($D292*'fnd base rates'!K$7)
+($E292*'fnd base rates'!K$8)
+($F292*'fnd base rates'!K$9)
+($G292*'fnd base rates'!K$10)
+($H292*'fnd base rates'!K$11)
+($I292*'fnd base rates'!K$12)
+($J292*'fnd base rates'!K$13)
+($K292*'fnd base rates'!K$14)
+($M292*'fnd base rates'!K$16)
+($N292*'fnd base rates'!K$17)
+($O292*'fnd base rates'!K$18)
+($P292*VLOOKUP($S292+12,rate_basefnd,11)))
*$R292</f>
        <v>1587.066</v>
      </c>
      <c r="AD292" s="68">
        <f>(($D292*'fnd base rates'!L$7)
+($E292*'fnd base rates'!L$8)
+($F292*'fnd base rates'!L$9)
+($G292*'fnd base rates'!L$10)
+($H292*'fnd base rates'!L$11)
+($I292*'fnd base rates'!L$12)
+($J292*'fnd base rates'!L$13)
+($K292*'fnd base rates'!L$14)
+($M292*'fnd base rates'!L$16)
+($N292*'fnd base rates'!L$17)
+($O292*'fnd base rates'!L$18)
+($P292*VLOOKUP($S292+12,rate_basefnd,12)))</f>
        <v>3640.6887999999999</v>
      </c>
      <c r="AE292" s="68">
        <f>(($D292*'fnd base rates'!M$7)
+($E292*'fnd base rates'!M$8)
+($F292*'fnd base rates'!M$9)
+($G292*'fnd base rates'!M$10)
+($H292*'fnd base rates'!M$11)
+($I292*'fnd base rates'!M$12)
+($J292*'fnd base rates'!M$13)
+($K292*'fnd base rates'!M$14)
+($M292*'fnd base rates'!M$16)
+($N292*'fnd base rates'!M$17)
+($O292*'fnd base rates'!M$18)
+($P292*VLOOKUP($S292+12,rate_basefnd,13)))</f>
        <v>0</v>
      </c>
      <c r="AF292" s="3">
        <f t="shared" si="57"/>
        <v>23703.193999999996</v>
      </c>
      <c r="AH292" s="205">
        <f t="shared" si="58"/>
        <v>445348227</v>
      </c>
      <c r="AI292" s="3" t="str">
        <f t="shared" si="62"/>
        <v>445</v>
      </c>
      <c r="AJ292" s="1" t="str">
        <f t="shared" si="63"/>
        <v>348</v>
      </c>
      <c r="AK292" s="1" t="str">
        <f t="shared" si="64"/>
        <v>227</v>
      </c>
      <c r="AL292" s="3">
        <f t="shared" si="59"/>
        <v>1</v>
      </c>
      <c r="AM292" s="3">
        <f t="shared" si="69"/>
        <v>1</v>
      </c>
      <c r="AN292" s="3">
        <f t="shared" si="65"/>
        <v>23703.193999999996</v>
      </c>
      <c r="AO292" s="3">
        <f t="shared" si="66"/>
        <v>23703</v>
      </c>
      <c r="AP292" s="3">
        <f t="shared" si="60"/>
        <v>9678</v>
      </c>
      <c r="AQ292" s="3">
        <v>14025</v>
      </c>
      <c r="AS292" s="376"/>
      <c r="AT292" s="68"/>
      <c r="AX292" s="4">
        <f t="shared" si="67"/>
        <v>0</v>
      </c>
      <c r="AZ292" s="4">
        <f t="shared" si="68"/>
        <v>0</v>
      </c>
      <c r="BB292" s="4"/>
    </row>
    <row r="293" spans="1:54" s="3" customFormat="1">
      <c r="A293" s="205" t="str">
        <f t="shared" si="61"/>
        <v>445</v>
      </c>
      <c r="B293" s="1">
        <v>445348271</v>
      </c>
      <c r="C293" s="7" t="s">
        <v>60</v>
      </c>
      <c r="D293" s="8">
        <f>'fnd enro'!D293</f>
        <v>0</v>
      </c>
      <c r="E293" s="8">
        <f>'fnd enro'!E293</f>
        <v>0</v>
      </c>
      <c r="F293" s="8">
        <f>'fnd enro'!F293</f>
        <v>0</v>
      </c>
      <c r="G293" s="8">
        <f>'fnd enro'!G293</f>
        <v>2</v>
      </c>
      <c r="H293" s="8">
        <f>'fnd enro'!H293</f>
        <v>2</v>
      </c>
      <c r="I293" s="8">
        <f>'fnd enro'!I293</f>
        <v>0</v>
      </c>
      <c r="J293" s="8">
        <f>'fnd enro'!J293</f>
        <v>0</v>
      </c>
      <c r="K293" s="9">
        <f>'fnd enro'!K293</f>
        <v>0.16</v>
      </c>
      <c r="L293" s="8">
        <f>'fnd enro'!L293</f>
        <v>0</v>
      </c>
      <c r="M293" s="8">
        <f>'fnd enro'!M293</f>
        <v>1</v>
      </c>
      <c r="N293" s="8">
        <f>'fnd enro'!N293</f>
        <v>1</v>
      </c>
      <c r="O293" s="8">
        <f>'fnd enro'!O293</f>
        <v>0</v>
      </c>
      <c r="P293" s="8">
        <f>'fnd enro'!P293</f>
        <v>4</v>
      </c>
      <c r="Q293" s="8">
        <f>'fnd enro'!R293</f>
        <v>4</v>
      </c>
      <c r="R293" s="9">
        <f t="shared" si="56"/>
        <v>1</v>
      </c>
      <c r="S293" s="8">
        <f>VALUE('fnd enro'!Q293)</f>
        <v>4</v>
      </c>
      <c r="T293" s="1"/>
      <c r="U293" s="68">
        <f>(($D293*'fnd base rates'!C$7)
+($E293*'fnd base rates'!C$8)
+($F293*'fnd base rates'!C$9)
+($G293*'fnd base rates'!C$10)
+($H293*'fnd base rates'!C$11)
+($I293*'fnd base rates'!C$12)
+($J293*'fnd base rates'!C$13)
+($K293*'fnd base rates'!C$14)
+($M293*'fnd base rates'!C$16)
+($N293*'fnd base rates'!C$17)
+($O293*'fnd base rates'!C$18)
+($P293*VLOOKUP($S293+12,rate_basefnd,3)))
*$R293</f>
        <v>2920.4748</v>
      </c>
      <c r="V293" s="68">
        <f>(($D293*'fnd base rates'!D$7)
+($E293*'fnd base rates'!D$8)
+($F293*'fnd base rates'!D$9)
+($G293*'fnd base rates'!D$10)
+($H293*'fnd base rates'!D$11)
+($I293*'fnd base rates'!D$12)
+($J293*'fnd base rates'!D$13)
+($K293*'fnd base rates'!D$14)
+($M293*'fnd base rates'!D$16)
+($N293*'fnd base rates'!D$17)
+($O293*'fnd base rates'!D$18)
+($P293*VLOOKUP($S293+12,rate_basefnd,4)))
*$R293</f>
        <v>5121.0599999999995</v>
      </c>
      <c r="W293" s="68">
        <f>(($D293*'fnd base rates'!E$7)
+($E293*'fnd base rates'!E$8)
+($F293*'fnd base rates'!E$9)
+($G293*'fnd base rates'!E$10)
+($H293*'fnd base rates'!E$11)
+($I293*'fnd base rates'!E$12)
+($J293*'fnd base rates'!E$13)
+($K293*'fnd base rates'!E$14)
+($M293*'fnd base rates'!E$16)
+($N293*'fnd base rates'!E$17)
+($O293*'fnd base rates'!E$18)
+($P293*VLOOKUP($S293+12,rate_basefnd,5)))
*$R293</f>
        <v>31987.963200000002</v>
      </c>
      <c r="X293" s="68">
        <f>(($D293*'fnd base rates'!F$7)
+($E293*'fnd base rates'!F$8)
+($F293*'fnd base rates'!F$9)
+($G293*'fnd base rates'!F$10)
+($H293*'fnd base rates'!F$11)
+($I293*'fnd base rates'!F$12)
+($J293*'fnd base rates'!F$13)
+($K293*'fnd base rates'!F$14)
+($M293*'fnd base rates'!F$16)
+($N293*'fnd base rates'!F$17)
+($O293*'fnd base rates'!F$18)
+($P293*VLOOKUP($S293+12,rate_basefnd,6)))
*$R293</f>
        <v>5469.1111999999994</v>
      </c>
      <c r="Y293" s="68">
        <f>(($D293*'fnd base rates'!G$7)
+($E293*'fnd base rates'!G$8)
+($F293*'fnd base rates'!G$9)
+($G293*'fnd base rates'!G$10)
+($H293*'fnd base rates'!G$11)
+($I293*'fnd base rates'!G$12)
+($J293*'fnd base rates'!G$13)
+($K293*'fnd base rates'!G$14)
+($M293*'fnd base rates'!G$16)
+($N293*'fnd base rates'!G$17)
+($O293*'fnd base rates'!G$18)
+($P293*VLOOKUP($S293+12,rate_basefnd,7)))
*$R293</f>
        <v>1459.8915999999999</v>
      </c>
      <c r="Z293" s="68">
        <f>(($D293*'fnd base rates'!H$7)
+($E293*'fnd base rates'!H$8)
+($F293*'fnd base rates'!H$9)
+($G293*'fnd base rates'!H$10)
+($H293*'fnd base rates'!H$11)
+($I293*'fnd base rates'!H$12)
+($J293*'fnd base rates'!H$13)
+($K293*'fnd base rates'!H$14)
+($M293*'fnd base rates'!H$16)
+($N293*'fnd base rates'!H$17)
+($O293*'fnd base rates'!H$18)
+($P293*VLOOKUP($S293+12,rate_basefnd,8)))</f>
        <v>2730.9160000000002</v>
      </c>
      <c r="AA293" s="68">
        <f>(($D293*'fnd base rates'!I$7)
+($E293*'fnd base rates'!I$8)
+($F293*'fnd base rates'!I$9)
+($G293*'fnd base rates'!I$10)
+($H293*'fnd base rates'!I$11)
+($I293*'fnd base rates'!I$12)
+($J293*'fnd base rates'!I$13)
+($K293*'fnd base rates'!I$14)
+($M293*'fnd base rates'!I$16)
+($N293*'fnd base rates'!I$17)
+($O293*'fnd base rates'!I$18)
+($P293*VLOOKUP($S293+12,rate_basefnd,9)))
*$R293</f>
        <v>2509.5000000000005</v>
      </c>
      <c r="AB293" s="68">
        <f>(($D293*'fnd base rates'!J$7)
+($E293*'fnd base rates'!J$8)
+($F293*'fnd base rates'!J$9)
+($G293*'fnd base rates'!J$10)
+($H293*'fnd base rates'!J$11)
+($I293*'fnd base rates'!J$12)
+($J293*'fnd base rates'!J$13)
+($K293*'fnd base rates'!J$14)
+($M293*'fnd base rates'!J$16)
+($N293*'fnd base rates'!J$17)
+($O293*'fnd base rates'!J$18)
+($P293*VLOOKUP($S293+12,rate_basefnd,10)))
*$R293</f>
        <v>3600.2700000000004</v>
      </c>
      <c r="AC293" s="68">
        <f>(($D293*'fnd base rates'!K$7)
+($E293*'fnd base rates'!K$8)
+($F293*'fnd base rates'!K$9)
+($G293*'fnd base rates'!K$10)
+($H293*'fnd base rates'!K$11)
+($I293*'fnd base rates'!K$12)
+($J293*'fnd base rates'!K$13)
+($K293*'fnd base rates'!K$14)
+($M293*'fnd base rates'!K$16)
+($N293*'fnd base rates'!K$17)
+($O293*'fnd base rates'!K$18)
+($P293*VLOOKUP($S293+12,rate_basefnd,11)))
*$R293</f>
        <v>5833.3240000000005</v>
      </c>
      <c r="AD293" s="68">
        <f>(($D293*'fnd base rates'!L$7)
+($E293*'fnd base rates'!L$8)
+($F293*'fnd base rates'!L$9)
+($G293*'fnd base rates'!L$10)
+($H293*'fnd base rates'!L$11)
+($I293*'fnd base rates'!L$12)
+($J293*'fnd base rates'!L$13)
+($K293*'fnd base rates'!L$14)
+($M293*'fnd base rates'!L$16)
+($N293*'fnd base rates'!L$17)
+($O293*'fnd base rates'!L$18)
+($P293*VLOOKUP($S293+12,rate_basefnd,12)))</f>
        <v>12539.305199999999</v>
      </c>
      <c r="AE293" s="68">
        <f>(($D293*'fnd base rates'!M$7)
+($E293*'fnd base rates'!M$8)
+($F293*'fnd base rates'!M$9)
+($G293*'fnd base rates'!M$10)
+($H293*'fnd base rates'!M$11)
+($I293*'fnd base rates'!M$12)
+($J293*'fnd base rates'!M$13)
+($K293*'fnd base rates'!M$14)
+($M293*'fnd base rates'!M$16)
+($N293*'fnd base rates'!M$17)
+($O293*'fnd base rates'!M$18)
+($P293*VLOOKUP($S293+12,rate_basefnd,13)))</f>
        <v>0</v>
      </c>
      <c r="AF293" s="3">
        <f t="shared" si="57"/>
        <v>74171.815999999992</v>
      </c>
      <c r="AH293" s="205">
        <f t="shared" si="58"/>
        <v>445348271</v>
      </c>
      <c r="AI293" s="3" t="str">
        <f t="shared" si="62"/>
        <v>445</v>
      </c>
      <c r="AJ293" s="1" t="str">
        <f t="shared" si="63"/>
        <v>348</v>
      </c>
      <c r="AK293" s="1" t="str">
        <f t="shared" si="64"/>
        <v>271</v>
      </c>
      <c r="AL293" s="3">
        <f t="shared" si="59"/>
        <v>1</v>
      </c>
      <c r="AM293" s="3">
        <f t="shared" si="69"/>
        <v>4</v>
      </c>
      <c r="AN293" s="3">
        <f t="shared" si="65"/>
        <v>74171.815999999992</v>
      </c>
      <c r="AO293" s="3">
        <f t="shared" si="66"/>
        <v>18543</v>
      </c>
      <c r="AP293" s="3">
        <f t="shared" si="60"/>
        <v>652</v>
      </c>
      <c r="AQ293" s="3">
        <v>17891</v>
      </c>
      <c r="AS293" s="68"/>
      <c r="AT293" s="68"/>
      <c r="AX293" s="4">
        <f t="shared" si="67"/>
        <v>0</v>
      </c>
      <c r="AZ293" s="4">
        <f t="shared" si="68"/>
        <v>0</v>
      </c>
      <c r="BB293" s="4"/>
    </row>
    <row r="294" spans="1:54" s="3" customFormat="1">
      <c r="A294" s="205" t="str">
        <f t="shared" si="61"/>
        <v>445</v>
      </c>
      <c r="B294" s="1">
        <v>445348316</v>
      </c>
      <c r="C294" s="7" t="s">
        <v>60</v>
      </c>
      <c r="D294" s="8">
        <f>'fnd enro'!D294</f>
        <v>0</v>
      </c>
      <c r="E294" s="8">
        <f>'fnd enro'!E294</f>
        <v>0</v>
      </c>
      <c r="F294" s="8">
        <f>'fnd enro'!F294</f>
        <v>0</v>
      </c>
      <c r="G294" s="8">
        <f>'fnd enro'!G294</f>
        <v>3</v>
      </c>
      <c r="H294" s="8">
        <f>'fnd enro'!H294</f>
        <v>3</v>
      </c>
      <c r="I294" s="8">
        <f>'fnd enro'!I294</f>
        <v>1</v>
      </c>
      <c r="J294" s="8">
        <f>'fnd enro'!J294</f>
        <v>0</v>
      </c>
      <c r="K294" s="9">
        <f>'fnd enro'!K294</f>
        <v>0.28000000000000003</v>
      </c>
      <c r="L294" s="8">
        <f>'fnd enro'!L294</f>
        <v>0</v>
      </c>
      <c r="M294" s="8">
        <f>'fnd enro'!M294</f>
        <v>1</v>
      </c>
      <c r="N294" s="8">
        <f>'fnd enro'!N294</f>
        <v>0</v>
      </c>
      <c r="O294" s="8">
        <f>'fnd enro'!O294</f>
        <v>0</v>
      </c>
      <c r="P294" s="8">
        <f>'fnd enro'!P294</f>
        <v>6</v>
      </c>
      <c r="Q294" s="8">
        <f>'fnd enro'!R294</f>
        <v>7</v>
      </c>
      <c r="R294" s="9">
        <f t="shared" si="56"/>
        <v>1</v>
      </c>
      <c r="S294" s="8">
        <f>VALUE('fnd enro'!Q294)</f>
        <v>11</v>
      </c>
      <c r="T294" s="1"/>
      <c r="U294" s="68">
        <f>(($D294*'fnd base rates'!C$7)
+($E294*'fnd base rates'!C$8)
+($F294*'fnd base rates'!C$9)
+($G294*'fnd base rates'!C$10)
+($H294*'fnd base rates'!C$11)
+($I294*'fnd base rates'!C$12)
+($J294*'fnd base rates'!C$13)
+($K294*'fnd base rates'!C$14)
+($M294*'fnd base rates'!C$16)
+($N294*'fnd base rates'!C$17)
+($O294*'fnd base rates'!C$18)
+($P294*VLOOKUP($S294+12,rate_basefnd,3)))
*$R294</f>
        <v>5091.4083999999993</v>
      </c>
      <c r="V294" s="68">
        <f>(($D294*'fnd base rates'!D$7)
+($E294*'fnd base rates'!D$8)
+($F294*'fnd base rates'!D$9)
+($G294*'fnd base rates'!D$10)
+($H294*'fnd base rates'!D$11)
+($I294*'fnd base rates'!D$12)
+($J294*'fnd base rates'!D$13)
+($K294*'fnd base rates'!D$14)
+($M294*'fnd base rates'!D$16)
+($N294*'fnd base rates'!D$17)
+($O294*'fnd base rates'!D$18)
+($P294*VLOOKUP($S294+12,rate_basefnd,4)))
*$R294</f>
        <v>9815.7099999999991</v>
      </c>
      <c r="W294" s="68">
        <f>(($D294*'fnd base rates'!E$7)
+($E294*'fnd base rates'!E$8)
+($F294*'fnd base rates'!E$9)
+($G294*'fnd base rates'!E$10)
+($H294*'fnd base rates'!E$11)
+($I294*'fnd base rates'!E$12)
+($J294*'fnd base rates'!E$13)
+($K294*'fnd base rates'!E$14)
+($M294*'fnd base rates'!E$16)
+($N294*'fnd base rates'!E$17)
+($O294*'fnd base rates'!E$18)
+($P294*VLOOKUP($S294+12,rate_basefnd,5)))
*$R294</f>
        <v>67222.775600000008</v>
      </c>
      <c r="X294" s="68">
        <f>(($D294*'fnd base rates'!F$7)
+($E294*'fnd base rates'!F$8)
+($F294*'fnd base rates'!F$9)
+($G294*'fnd base rates'!F$10)
+($H294*'fnd base rates'!F$11)
+($I294*'fnd base rates'!F$12)
+($J294*'fnd base rates'!F$13)
+($K294*'fnd base rates'!F$14)
+($M294*'fnd base rates'!F$16)
+($N294*'fnd base rates'!F$17)
+($O294*'fnd base rates'!F$18)
+($P294*VLOOKUP($S294+12,rate_basefnd,6)))
*$R294</f>
        <v>8756.8595999999998</v>
      </c>
      <c r="Y294" s="68">
        <f>(($D294*'fnd base rates'!G$7)
+($E294*'fnd base rates'!G$8)
+($F294*'fnd base rates'!G$9)
+($G294*'fnd base rates'!G$10)
+($H294*'fnd base rates'!G$11)
+($I294*'fnd base rates'!G$12)
+($J294*'fnd base rates'!G$13)
+($K294*'fnd base rates'!G$14)
+($M294*'fnd base rates'!G$16)
+($N294*'fnd base rates'!G$17)
+($O294*'fnd base rates'!G$18)
+($P294*VLOOKUP($S294+12,rate_basefnd,7)))
*$R294</f>
        <v>3064.6927999999998</v>
      </c>
      <c r="Z294" s="68">
        <f>(($D294*'fnd base rates'!H$7)
+($E294*'fnd base rates'!H$8)
+($F294*'fnd base rates'!H$9)
+($G294*'fnd base rates'!H$10)
+($H294*'fnd base rates'!H$11)
+($I294*'fnd base rates'!H$12)
+($J294*'fnd base rates'!H$13)
+($K294*'fnd base rates'!H$14)
+($M294*'fnd base rates'!H$16)
+($N294*'fnd base rates'!H$17)
+($O294*'fnd base rates'!H$18)
+($P294*VLOOKUP($S294+12,rate_basefnd,8)))</f>
        <v>4823.6779999999999</v>
      </c>
      <c r="AA294" s="68">
        <f>(($D294*'fnd base rates'!I$7)
+($E294*'fnd base rates'!I$8)
+($F294*'fnd base rates'!I$9)
+($G294*'fnd base rates'!I$10)
+($H294*'fnd base rates'!I$11)
+($I294*'fnd base rates'!I$12)
+($J294*'fnd base rates'!I$13)
+($K294*'fnd base rates'!I$14)
+($M294*'fnd base rates'!I$16)
+($N294*'fnd base rates'!I$17)
+($O294*'fnd base rates'!I$18)
+($P294*VLOOKUP($S294+12,rate_basefnd,9)))
*$R294</f>
        <v>4730.13</v>
      </c>
      <c r="AB294" s="68">
        <f>(($D294*'fnd base rates'!J$7)
+($E294*'fnd base rates'!J$8)
+($F294*'fnd base rates'!J$9)
+($G294*'fnd base rates'!J$10)
+($H294*'fnd base rates'!J$11)
+($I294*'fnd base rates'!J$12)
+($J294*'fnd base rates'!J$13)
+($K294*'fnd base rates'!J$14)
+($M294*'fnd base rates'!J$16)
+($N294*'fnd base rates'!J$17)
+($O294*'fnd base rates'!J$18)
+($P294*VLOOKUP($S294+12,rate_basefnd,10)))
*$R294</f>
        <v>9527.09</v>
      </c>
      <c r="AC294" s="68">
        <f>(($D294*'fnd base rates'!K$7)
+($E294*'fnd base rates'!K$8)
+($F294*'fnd base rates'!K$9)
+($G294*'fnd base rates'!K$10)
+($H294*'fnd base rates'!K$11)
+($I294*'fnd base rates'!K$12)
+($J294*'fnd base rates'!K$13)
+($K294*'fnd base rates'!K$14)
+($M294*'fnd base rates'!K$16)
+($N294*'fnd base rates'!K$17)
+($O294*'fnd base rates'!K$18)
+($P294*VLOOKUP($S294+12,rate_basefnd,11)))
*$R294</f>
        <v>9268.6119999999992</v>
      </c>
      <c r="AD294" s="68">
        <f>(($D294*'fnd base rates'!L$7)
+($E294*'fnd base rates'!L$8)
+($F294*'fnd base rates'!L$9)
+($G294*'fnd base rates'!L$10)
+($H294*'fnd base rates'!L$11)
+($I294*'fnd base rates'!L$12)
+($J294*'fnd base rates'!L$13)
+($K294*'fnd base rates'!L$14)
+($M294*'fnd base rates'!L$16)
+($N294*'fnd base rates'!L$17)
+($O294*'fnd base rates'!L$18)
+($P294*VLOOKUP($S294+12,rate_basefnd,12)))</f>
        <v>23333.321600000003</v>
      </c>
      <c r="AE294" s="68">
        <f>(($D294*'fnd base rates'!M$7)
+($E294*'fnd base rates'!M$8)
+($F294*'fnd base rates'!M$9)
+($G294*'fnd base rates'!M$10)
+($H294*'fnd base rates'!M$11)
+($I294*'fnd base rates'!M$12)
+($J294*'fnd base rates'!M$13)
+($K294*'fnd base rates'!M$14)
+($M294*'fnd base rates'!M$16)
+($N294*'fnd base rates'!M$17)
+($O294*'fnd base rates'!M$18)
+($P294*VLOOKUP($S294+12,rate_basefnd,13)))</f>
        <v>0</v>
      </c>
      <c r="AF294" s="3">
        <f t="shared" si="57"/>
        <v>145634.27799999999</v>
      </c>
      <c r="AH294" s="205">
        <f t="shared" si="58"/>
        <v>445348316</v>
      </c>
      <c r="AI294" s="3" t="str">
        <f t="shared" si="62"/>
        <v>445</v>
      </c>
      <c r="AJ294" s="1" t="str">
        <f t="shared" si="63"/>
        <v>348</v>
      </c>
      <c r="AK294" s="1" t="str">
        <f t="shared" si="64"/>
        <v>316</v>
      </c>
      <c r="AL294" s="3">
        <f t="shared" si="59"/>
        <v>1</v>
      </c>
      <c r="AM294" s="3">
        <f t="shared" si="69"/>
        <v>7</v>
      </c>
      <c r="AN294" s="3">
        <f t="shared" si="65"/>
        <v>145634.27799999999</v>
      </c>
      <c r="AO294" s="3">
        <f t="shared" si="66"/>
        <v>20805</v>
      </c>
      <c r="AP294" s="3">
        <f t="shared" si="60"/>
        <v>8240</v>
      </c>
      <c r="AQ294" s="3">
        <v>12565</v>
      </c>
      <c r="AS294" s="68"/>
      <c r="AT294" s="68"/>
      <c r="AX294" s="4">
        <f t="shared" si="67"/>
        <v>0</v>
      </c>
      <c r="AZ294" s="4">
        <f t="shared" si="68"/>
        <v>0</v>
      </c>
      <c r="BB294" s="4"/>
    </row>
    <row r="295" spans="1:54" s="3" customFormat="1">
      <c r="A295" s="205" t="str">
        <f t="shared" si="61"/>
        <v>445</v>
      </c>
      <c r="B295" s="1">
        <v>445348322</v>
      </c>
      <c r="C295" s="7" t="s">
        <v>60</v>
      </c>
      <c r="D295" s="8">
        <f>'fnd enro'!D295</f>
        <v>0</v>
      </c>
      <c r="E295" s="8">
        <f>'fnd enro'!E295</f>
        <v>0</v>
      </c>
      <c r="F295" s="8">
        <f>'fnd enro'!F295</f>
        <v>0</v>
      </c>
      <c r="G295" s="8">
        <f>'fnd enro'!G295</f>
        <v>1</v>
      </c>
      <c r="H295" s="8">
        <f>'fnd enro'!H295</f>
        <v>1</v>
      </c>
      <c r="I295" s="8">
        <f>'fnd enro'!I295</f>
        <v>1</v>
      </c>
      <c r="J295" s="8">
        <f>'fnd enro'!J295</f>
        <v>0</v>
      </c>
      <c r="K295" s="9">
        <f>'fnd enro'!K295</f>
        <v>0.12</v>
      </c>
      <c r="L295" s="8">
        <f>'fnd enro'!L295</f>
        <v>0</v>
      </c>
      <c r="M295" s="8">
        <f>'fnd enro'!M295</f>
        <v>0</v>
      </c>
      <c r="N295" s="8">
        <f>'fnd enro'!N295</f>
        <v>0</v>
      </c>
      <c r="O295" s="8">
        <f>'fnd enro'!O295</f>
        <v>0</v>
      </c>
      <c r="P295" s="8">
        <f>'fnd enro'!P295</f>
        <v>3</v>
      </c>
      <c r="Q295" s="8">
        <f>'fnd enro'!R295</f>
        <v>3</v>
      </c>
      <c r="R295" s="9">
        <f t="shared" si="56"/>
        <v>1</v>
      </c>
      <c r="S295" s="8">
        <f>VALUE('fnd enro'!Q295)</f>
        <v>6</v>
      </c>
      <c r="T295" s="1"/>
      <c r="U295" s="68">
        <f>(($D295*'fnd base rates'!C$7)
+($E295*'fnd base rates'!C$8)
+($F295*'fnd base rates'!C$9)
+($G295*'fnd base rates'!C$10)
+($H295*'fnd base rates'!C$11)
+($I295*'fnd base rates'!C$12)
+($J295*'fnd base rates'!C$13)
+($K295*'fnd base rates'!C$14)
+($M295*'fnd base rates'!C$16)
+($N295*'fnd base rates'!C$17)
+($O295*'fnd base rates'!C$18)
+($P295*VLOOKUP($S295+12,rate_basefnd,3)))
*$R295</f>
        <v>2039.5536</v>
      </c>
      <c r="V295" s="68">
        <f>(($D295*'fnd base rates'!D$7)
+($E295*'fnd base rates'!D$8)
+($F295*'fnd base rates'!D$9)
+($G295*'fnd base rates'!D$10)
+($H295*'fnd base rates'!D$11)
+($I295*'fnd base rates'!D$12)
+($J295*'fnd base rates'!D$13)
+($K295*'fnd base rates'!D$14)
+($M295*'fnd base rates'!D$16)
+($N295*'fnd base rates'!D$17)
+($O295*'fnd base rates'!D$18)
+($P295*VLOOKUP($S295+12,rate_basefnd,4)))
*$R295</f>
        <v>3686.07</v>
      </c>
      <c r="W295" s="68">
        <f>(($D295*'fnd base rates'!E$7)
+($E295*'fnd base rates'!E$8)
+($F295*'fnd base rates'!E$9)
+($G295*'fnd base rates'!E$10)
+($H295*'fnd base rates'!E$11)
+($I295*'fnd base rates'!E$12)
+($J295*'fnd base rates'!E$13)
+($K295*'fnd base rates'!E$14)
+($M295*'fnd base rates'!E$16)
+($N295*'fnd base rates'!E$17)
+($O295*'fnd base rates'!E$18)
+($P295*VLOOKUP($S295+12,rate_basefnd,5)))
*$R295</f>
        <v>24763.6924</v>
      </c>
      <c r="X295" s="68">
        <f>(($D295*'fnd base rates'!F$7)
+($E295*'fnd base rates'!F$8)
+($F295*'fnd base rates'!F$9)
+($G295*'fnd base rates'!F$10)
+($H295*'fnd base rates'!F$11)
+($I295*'fnd base rates'!F$12)
+($J295*'fnd base rates'!F$13)
+($K295*'fnd base rates'!F$14)
+($M295*'fnd base rates'!F$16)
+($N295*'fnd base rates'!F$17)
+($O295*'fnd base rates'!F$18)
+($P295*VLOOKUP($S295+12,rate_basefnd,6)))
*$R295</f>
        <v>3513.8983999999996</v>
      </c>
      <c r="Y295" s="68">
        <f>(($D295*'fnd base rates'!G$7)
+($E295*'fnd base rates'!G$8)
+($F295*'fnd base rates'!G$9)
+($G295*'fnd base rates'!G$10)
+($H295*'fnd base rates'!G$11)
+($I295*'fnd base rates'!G$12)
+($J295*'fnd base rates'!G$13)
+($K295*'fnd base rates'!G$14)
+($M295*'fnd base rates'!G$16)
+($N295*'fnd base rates'!G$17)
+($O295*'fnd base rates'!G$18)
+($P295*VLOOKUP($S295+12,rate_basefnd,7)))
*$R295</f>
        <v>1084.6111999999998</v>
      </c>
      <c r="Z295" s="68">
        <f>(($D295*'fnd base rates'!H$7)
+($E295*'fnd base rates'!H$8)
+($F295*'fnd base rates'!H$9)
+($G295*'fnd base rates'!H$10)
+($H295*'fnd base rates'!H$11)
+($I295*'fnd base rates'!H$12)
+($J295*'fnd base rates'!H$13)
+($K295*'fnd base rates'!H$14)
+($M295*'fnd base rates'!H$16)
+($N295*'fnd base rates'!H$17)
+($O295*'fnd base rates'!H$18)
+($P295*VLOOKUP($S295+12,rate_basefnd,8)))</f>
        <v>2164.6419999999998</v>
      </c>
      <c r="AA295" s="68">
        <f>(($D295*'fnd base rates'!I$7)
+($E295*'fnd base rates'!I$8)
+($F295*'fnd base rates'!I$9)
+($G295*'fnd base rates'!I$10)
+($H295*'fnd base rates'!I$11)
+($I295*'fnd base rates'!I$12)
+($J295*'fnd base rates'!I$13)
+($K295*'fnd base rates'!I$14)
+($M295*'fnd base rates'!I$16)
+($N295*'fnd base rates'!I$17)
+($O295*'fnd base rates'!I$18)
+($P295*VLOOKUP($S295+12,rate_basefnd,9)))
*$R295</f>
        <v>1829.38</v>
      </c>
      <c r="AB295" s="68">
        <f>(($D295*'fnd base rates'!J$7)
+($E295*'fnd base rates'!J$8)
+($F295*'fnd base rates'!J$9)
+($G295*'fnd base rates'!J$10)
+($H295*'fnd base rates'!J$11)
+($I295*'fnd base rates'!J$12)
+($J295*'fnd base rates'!J$13)
+($K295*'fnd base rates'!J$14)
+($M295*'fnd base rates'!J$16)
+($N295*'fnd base rates'!J$17)
+($O295*'fnd base rates'!J$18)
+($P295*VLOOKUP($S295+12,rate_basefnd,10)))
*$R295</f>
        <v>3422.74</v>
      </c>
      <c r="AC295" s="68">
        <f>(($D295*'fnd base rates'!K$7)
+($E295*'fnd base rates'!K$8)
+($F295*'fnd base rates'!K$9)
+($G295*'fnd base rates'!K$10)
+($H295*'fnd base rates'!K$11)
+($I295*'fnd base rates'!K$12)
+($J295*'fnd base rates'!K$13)
+($K295*'fnd base rates'!K$14)
+($M295*'fnd base rates'!K$16)
+($N295*'fnd base rates'!K$17)
+($O295*'fnd base rates'!K$18)
+($P295*VLOOKUP($S295+12,rate_basefnd,11)))
*$R295</f>
        <v>3822.9680000000003</v>
      </c>
      <c r="AD295" s="68">
        <f>(($D295*'fnd base rates'!L$7)
+($E295*'fnd base rates'!L$8)
+($F295*'fnd base rates'!L$9)
+($G295*'fnd base rates'!L$10)
+($H295*'fnd base rates'!L$11)
+($I295*'fnd base rates'!L$12)
+($J295*'fnd base rates'!L$13)
+($K295*'fnd base rates'!L$14)
+($M295*'fnd base rates'!L$16)
+($N295*'fnd base rates'!L$17)
+($O295*'fnd base rates'!L$18)
+($P295*VLOOKUP($S295+12,rate_basefnd,12)))</f>
        <v>8944.7364000000016</v>
      </c>
      <c r="AE295" s="68">
        <f>(($D295*'fnd base rates'!M$7)
+($E295*'fnd base rates'!M$8)
+($F295*'fnd base rates'!M$9)
+($G295*'fnd base rates'!M$10)
+($H295*'fnd base rates'!M$11)
+($I295*'fnd base rates'!M$12)
+($J295*'fnd base rates'!M$13)
+($K295*'fnd base rates'!M$14)
+($M295*'fnd base rates'!M$16)
+($N295*'fnd base rates'!M$17)
+($O295*'fnd base rates'!M$18)
+($P295*VLOOKUP($S295+12,rate_basefnd,13)))</f>
        <v>0</v>
      </c>
      <c r="AF295" s="3">
        <f t="shared" si="57"/>
        <v>55272.291999999994</v>
      </c>
      <c r="AH295" s="205">
        <f t="shared" si="58"/>
        <v>445348322</v>
      </c>
      <c r="AI295" s="3" t="str">
        <f t="shared" si="62"/>
        <v>445</v>
      </c>
      <c r="AJ295" s="1" t="str">
        <f t="shared" si="63"/>
        <v>348</v>
      </c>
      <c r="AK295" s="1" t="str">
        <f t="shared" si="64"/>
        <v>322</v>
      </c>
      <c r="AL295" s="3">
        <f t="shared" si="59"/>
        <v>1</v>
      </c>
      <c r="AM295" s="3">
        <f t="shared" si="69"/>
        <v>3</v>
      </c>
      <c r="AN295" s="3">
        <f t="shared" si="65"/>
        <v>55272.291999999994</v>
      </c>
      <c r="AO295" s="3">
        <f t="shared" si="66"/>
        <v>18424</v>
      </c>
      <c r="AP295" s="3">
        <f t="shared" si="60"/>
        <v>7760</v>
      </c>
      <c r="AQ295" s="3">
        <v>10664</v>
      </c>
      <c r="AS295" s="376"/>
      <c r="AT295" s="68"/>
      <c r="AX295" s="4">
        <f t="shared" si="67"/>
        <v>0</v>
      </c>
      <c r="AZ295" s="4">
        <f t="shared" si="68"/>
        <v>0</v>
      </c>
      <c r="BB295" s="4"/>
    </row>
    <row r="296" spans="1:54" s="3" customFormat="1">
      <c r="A296" s="205" t="str">
        <f t="shared" si="61"/>
        <v>445</v>
      </c>
      <c r="B296" s="1">
        <v>445348348</v>
      </c>
      <c r="C296" s="7" t="s">
        <v>60</v>
      </c>
      <c r="D296" s="8">
        <f>'fnd enro'!D296</f>
        <v>0</v>
      </c>
      <c r="E296" s="8">
        <f>'fnd enro'!E296</f>
        <v>0</v>
      </c>
      <c r="F296" s="8">
        <f>'fnd enro'!F296</f>
        <v>105</v>
      </c>
      <c r="G296" s="8">
        <f>'fnd enro'!G296</f>
        <v>575</v>
      </c>
      <c r="H296" s="8">
        <f>'fnd enro'!H296</f>
        <v>337</v>
      </c>
      <c r="I296" s="8">
        <f>'fnd enro'!I296</f>
        <v>290</v>
      </c>
      <c r="J296" s="8">
        <f>'fnd enro'!J296</f>
        <v>0</v>
      </c>
      <c r="K296" s="9">
        <f>'fnd enro'!K296</f>
        <v>52.28</v>
      </c>
      <c r="L296" s="8">
        <f>'fnd enro'!L296</f>
        <v>0</v>
      </c>
      <c r="M296" s="8">
        <f>'fnd enro'!M296</f>
        <v>267</v>
      </c>
      <c r="N296" s="8">
        <f>'fnd enro'!N296</f>
        <v>28</v>
      </c>
      <c r="O296" s="8">
        <f>'fnd enro'!O296</f>
        <v>10</v>
      </c>
      <c r="P296" s="8">
        <f>'fnd enro'!P296</f>
        <v>860</v>
      </c>
      <c r="Q296" s="8">
        <f>'fnd enro'!R296</f>
        <v>1307</v>
      </c>
      <c r="R296" s="9">
        <f t="shared" si="56"/>
        <v>1</v>
      </c>
      <c r="S296" s="8">
        <f>VALUE('fnd enro'!Q296)</f>
        <v>11</v>
      </c>
      <c r="T296" s="1"/>
      <c r="U296" s="68">
        <f>(($D296*'fnd base rates'!C$7)
+($E296*'fnd base rates'!C$8)
+($F296*'fnd base rates'!C$9)
+($G296*'fnd base rates'!C$10)
+($H296*'fnd base rates'!C$11)
+($I296*'fnd base rates'!C$12)
+($J296*'fnd base rates'!C$13)
+($K296*'fnd base rates'!C$14)
+($M296*'fnd base rates'!C$16)
+($N296*'fnd base rates'!C$17)
+($O296*'fnd base rates'!C$18)
+($P296*VLOOKUP($S296+12,rate_basefnd,3)))
*$R296</f>
        <v>931937.18839999998</v>
      </c>
      <c r="V296" s="68">
        <f>(($D296*'fnd base rates'!D$7)
+($E296*'fnd base rates'!D$8)
+($F296*'fnd base rates'!D$9)
+($G296*'fnd base rates'!D$10)
+($H296*'fnd base rates'!D$11)
+($I296*'fnd base rates'!D$12)
+($J296*'fnd base rates'!D$13)
+($K296*'fnd base rates'!D$14)
+($M296*'fnd base rates'!D$16)
+($N296*'fnd base rates'!D$17)
+($O296*'fnd base rates'!D$18)
+($P296*VLOOKUP($S296+12,rate_basefnd,4)))
*$R296</f>
        <v>1699776.17</v>
      </c>
      <c r="W296" s="68">
        <f>(($D296*'fnd base rates'!E$7)
+($E296*'fnd base rates'!E$8)
+($F296*'fnd base rates'!E$9)
+($G296*'fnd base rates'!E$10)
+($H296*'fnd base rates'!E$11)
+($I296*'fnd base rates'!E$12)
+($J296*'fnd base rates'!E$13)
+($K296*'fnd base rates'!E$14)
+($M296*'fnd base rates'!E$16)
+($N296*'fnd base rates'!E$17)
+($O296*'fnd base rates'!E$18)
+($P296*VLOOKUP($S296+12,rate_basefnd,5)))
*$R296</f>
        <v>11404185.455600001</v>
      </c>
      <c r="X296" s="68">
        <f>(($D296*'fnd base rates'!F$7)
+($E296*'fnd base rates'!F$8)
+($F296*'fnd base rates'!F$9)
+($G296*'fnd base rates'!F$10)
+($H296*'fnd base rates'!F$11)
+($I296*'fnd base rates'!F$12)
+($J296*'fnd base rates'!F$13)
+($K296*'fnd base rates'!F$14)
+($M296*'fnd base rates'!F$16)
+($N296*'fnd base rates'!F$17)
+($O296*'fnd base rates'!F$18)
+($P296*VLOOKUP($S296+12,rate_basefnd,6)))
*$R296</f>
        <v>1682089.7195999997</v>
      </c>
      <c r="Y296" s="68">
        <f>(($D296*'fnd base rates'!G$7)
+($E296*'fnd base rates'!G$8)
+($F296*'fnd base rates'!G$9)
+($G296*'fnd base rates'!G$10)
+($H296*'fnd base rates'!G$11)
+($I296*'fnd base rates'!G$12)
+($J296*'fnd base rates'!G$13)
+($K296*'fnd base rates'!G$14)
+($M296*'fnd base rates'!G$16)
+($N296*'fnd base rates'!G$17)
+($O296*'fnd base rates'!G$18)
+($P296*VLOOKUP($S296+12,rate_basefnd,7)))
*$R296</f>
        <v>502297.41279999993</v>
      </c>
      <c r="Z296" s="68">
        <f>(($D296*'fnd base rates'!H$7)
+($E296*'fnd base rates'!H$8)
+($F296*'fnd base rates'!H$9)
+($G296*'fnd base rates'!H$10)
+($H296*'fnd base rates'!H$11)
+($I296*'fnd base rates'!H$12)
+($J296*'fnd base rates'!H$13)
+($K296*'fnd base rates'!H$14)
+($M296*'fnd base rates'!H$16)
+($N296*'fnd base rates'!H$17)
+($O296*'fnd base rates'!H$18)
+($P296*VLOOKUP($S296+12,rate_basefnd,8)))</f>
        <v>942570.53800000006</v>
      </c>
      <c r="AA296" s="68">
        <f>(($D296*'fnd base rates'!I$7)
+($E296*'fnd base rates'!I$8)
+($F296*'fnd base rates'!I$9)
+($G296*'fnd base rates'!I$10)
+($H296*'fnd base rates'!I$11)
+($I296*'fnd base rates'!I$12)
+($J296*'fnd base rates'!I$13)
+($K296*'fnd base rates'!I$14)
+($M296*'fnd base rates'!I$16)
+($N296*'fnd base rates'!I$17)
+($O296*'fnd base rates'!I$18)
+($P296*VLOOKUP($S296+12,rate_basefnd,9)))
*$R296</f>
        <v>833487.15000000014</v>
      </c>
      <c r="AB296" s="68">
        <f>(($D296*'fnd base rates'!J$7)
+($E296*'fnd base rates'!J$8)
+($F296*'fnd base rates'!J$9)
+($G296*'fnd base rates'!J$10)
+($H296*'fnd base rates'!J$11)
+($I296*'fnd base rates'!J$12)
+($J296*'fnd base rates'!J$13)
+($K296*'fnd base rates'!J$14)
+($M296*'fnd base rates'!J$16)
+($N296*'fnd base rates'!J$17)
+($O296*'fnd base rates'!J$18)
+($P296*VLOOKUP($S296+12,rate_basefnd,10)))
*$R296</f>
        <v>1474581.31</v>
      </c>
      <c r="AC296" s="68">
        <f>(($D296*'fnd base rates'!K$7)
+($E296*'fnd base rates'!K$8)
+($F296*'fnd base rates'!K$9)
+($G296*'fnd base rates'!K$10)
+($H296*'fnd base rates'!K$11)
+($I296*'fnd base rates'!K$12)
+($J296*'fnd base rates'!K$13)
+($K296*'fnd base rates'!K$14)
+($M296*'fnd base rates'!K$16)
+($N296*'fnd base rates'!K$17)
+($O296*'fnd base rates'!K$18)
+($P296*VLOOKUP($S296+12,rate_basefnd,11)))
*$R296</f>
        <v>1760536.9720000001</v>
      </c>
      <c r="AD296" s="68">
        <f>(($D296*'fnd base rates'!L$7)
+($E296*'fnd base rates'!L$8)
+($F296*'fnd base rates'!L$9)
+($G296*'fnd base rates'!L$10)
+($H296*'fnd base rates'!L$11)
+($I296*'fnd base rates'!L$12)
+($J296*'fnd base rates'!L$13)
+($K296*'fnd base rates'!L$14)
+($M296*'fnd base rates'!L$16)
+($N296*'fnd base rates'!L$17)
+($O296*'fnd base rates'!L$18)
+($P296*VLOOKUP($S296+12,rate_basefnd,12)))</f>
        <v>4065879.1515999995</v>
      </c>
      <c r="AE296" s="68">
        <f>(($D296*'fnd base rates'!M$7)
+($E296*'fnd base rates'!M$8)
+($F296*'fnd base rates'!M$9)
+($G296*'fnd base rates'!M$10)
+($H296*'fnd base rates'!M$11)
+($I296*'fnd base rates'!M$12)
+($J296*'fnd base rates'!M$13)
+($K296*'fnd base rates'!M$14)
+($M296*'fnd base rates'!M$16)
+($N296*'fnd base rates'!M$17)
+($O296*'fnd base rates'!M$18)
+($P296*VLOOKUP($S296+12,rate_basefnd,13)))</f>
        <v>0</v>
      </c>
      <c r="AF296" s="3">
        <f t="shared" si="57"/>
        <v>25297341.067999996</v>
      </c>
      <c r="AH296" s="205">
        <f t="shared" si="58"/>
        <v>445348348</v>
      </c>
      <c r="AI296" s="3" t="str">
        <f t="shared" si="62"/>
        <v>445</v>
      </c>
      <c r="AJ296" s="1" t="str">
        <f t="shared" si="63"/>
        <v>348</v>
      </c>
      <c r="AK296" s="1" t="str">
        <f t="shared" si="64"/>
        <v>348</v>
      </c>
      <c r="AL296" s="3">
        <f t="shared" si="59"/>
        <v>1</v>
      </c>
      <c r="AM296" s="3">
        <f t="shared" si="69"/>
        <v>1307</v>
      </c>
      <c r="AN296" s="3">
        <f t="shared" si="65"/>
        <v>25297341.067999996</v>
      </c>
      <c r="AO296" s="3">
        <f t="shared" si="66"/>
        <v>19355</v>
      </c>
      <c r="AP296" s="3">
        <f t="shared" si="60"/>
        <v>2928</v>
      </c>
      <c r="AQ296" s="3">
        <v>16427</v>
      </c>
      <c r="AS296" s="68"/>
      <c r="AT296" s="68"/>
      <c r="AX296" s="4">
        <f t="shared" si="67"/>
        <v>0</v>
      </c>
      <c r="AZ296" s="4">
        <f t="shared" si="68"/>
        <v>0</v>
      </c>
      <c r="BB296" s="4"/>
    </row>
    <row r="297" spans="1:54" s="3" customFormat="1">
      <c r="A297" s="205" t="str">
        <f t="shared" si="61"/>
        <v>445</v>
      </c>
      <c r="B297" s="1">
        <v>445348620</v>
      </c>
      <c r="C297" s="7" t="s">
        <v>60</v>
      </c>
      <c r="D297" s="8">
        <f>'fnd enro'!D297</f>
        <v>0</v>
      </c>
      <c r="E297" s="8">
        <f>'fnd enro'!E297</f>
        <v>0</v>
      </c>
      <c r="F297" s="8">
        <f>'fnd enro'!F297</f>
        <v>0</v>
      </c>
      <c r="G297" s="8">
        <f>'fnd enro'!G297</f>
        <v>0</v>
      </c>
      <c r="H297" s="8">
        <f>'fnd enro'!H297</f>
        <v>1</v>
      </c>
      <c r="I297" s="8">
        <f>'fnd enro'!I297</f>
        <v>0</v>
      </c>
      <c r="J297" s="8">
        <f>'fnd enro'!J297</f>
        <v>0</v>
      </c>
      <c r="K297" s="9">
        <f>'fnd enro'!K297</f>
        <v>0.04</v>
      </c>
      <c r="L297" s="8">
        <f>'fnd enro'!L297</f>
        <v>0</v>
      </c>
      <c r="M297" s="8">
        <f>'fnd enro'!M297</f>
        <v>0</v>
      </c>
      <c r="N297" s="8">
        <f>'fnd enro'!N297</f>
        <v>0</v>
      </c>
      <c r="O297" s="8">
        <f>'fnd enro'!O297</f>
        <v>0</v>
      </c>
      <c r="P297" s="8">
        <f>'fnd enro'!P297</f>
        <v>0</v>
      </c>
      <c r="Q297" s="8">
        <f>'fnd enro'!R297</f>
        <v>1</v>
      </c>
      <c r="R297" s="9">
        <f t="shared" si="56"/>
        <v>1</v>
      </c>
      <c r="S297" s="8">
        <f>VALUE('fnd enro'!Q297)</f>
        <v>3</v>
      </c>
      <c r="T297" s="1"/>
      <c r="U297" s="68">
        <f>(($D297*'fnd base rates'!C$7)
+($E297*'fnd base rates'!C$8)
+($F297*'fnd base rates'!C$9)
+($G297*'fnd base rates'!C$10)
+($H297*'fnd base rates'!C$11)
+($I297*'fnd base rates'!C$12)
+($J297*'fnd base rates'!C$13)
+($K297*'fnd base rates'!C$14)
+($M297*'fnd base rates'!C$16)
+($N297*'fnd base rates'!C$17)
+($O297*'fnd base rates'!C$18)
+($P297*VLOOKUP($S297+12,rate_basefnd,3)))
*$R297</f>
        <v>599.66120000000001</v>
      </c>
      <c r="V297" s="68">
        <f>(($D297*'fnd base rates'!D$7)
+($E297*'fnd base rates'!D$8)
+($F297*'fnd base rates'!D$9)
+($G297*'fnd base rates'!D$10)
+($H297*'fnd base rates'!D$11)
+($I297*'fnd base rates'!D$12)
+($J297*'fnd base rates'!D$13)
+($K297*'fnd base rates'!D$14)
+($M297*'fnd base rates'!D$16)
+($N297*'fnd base rates'!D$17)
+($O297*'fnd base rates'!D$18)
+($P297*VLOOKUP($S297+12,rate_basefnd,4)))
*$R297</f>
        <v>848.74</v>
      </c>
      <c r="W297" s="68">
        <f>(($D297*'fnd base rates'!E$7)
+($E297*'fnd base rates'!E$8)
+($F297*'fnd base rates'!E$9)
+($G297*'fnd base rates'!E$10)
+($H297*'fnd base rates'!E$11)
+($I297*'fnd base rates'!E$12)
+($J297*'fnd base rates'!E$13)
+($K297*'fnd base rates'!E$14)
+($M297*'fnd base rates'!E$16)
+($N297*'fnd base rates'!E$17)
+($O297*'fnd base rates'!E$18)
+($P297*VLOOKUP($S297+12,rate_basefnd,5)))
*$R297</f>
        <v>3852.7308000000003</v>
      </c>
      <c r="X297" s="68">
        <f>(($D297*'fnd base rates'!F$7)
+($E297*'fnd base rates'!F$8)
+($F297*'fnd base rates'!F$9)
+($G297*'fnd base rates'!F$10)
+($H297*'fnd base rates'!F$11)
+($I297*'fnd base rates'!F$12)
+($J297*'fnd base rates'!F$13)
+($K297*'fnd base rates'!F$14)
+($M297*'fnd base rates'!F$16)
+($N297*'fnd base rates'!F$17)
+($O297*'fnd base rates'!F$18)
+($P297*VLOOKUP($S297+12,rate_basefnd,6)))
*$R297</f>
        <v>1118.2128</v>
      </c>
      <c r="Y297" s="68">
        <f>(($D297*'fnd base rates'!G$7)
+($E297*'fnd base rates'!G$8)
+($F297*'fnd base rates'!G$9)
+($G297*'fnd base rates'!G$10)
+($H297*'fnd base rates'!G$11)
+($I297*'fnd base rates'!G$12)
+($J297*'fnd base rates'!G$13)
+($K297*'fnd base rates'!G$14)
+($M297*'fnd base rates'!G$16)
+($N297*'fnd base rates'!G$17)
+($O297*'fnd base rates'!G$18)
+($P297*VLOOKUP($S297+12,rate_basefnd,7)))
*$R297</f>
        <v>187.59039999999999</v>
      </c>
      <c r="Z297" s="68">
        <f>(($D297*'fnd base rates'!H$7)
+($E297*'fnd base rates'!H$8)
+($F297*'fnd base rates'!H$9)
+($G297*'fnd base rates'!H$10)
+($H297*'fnd base rates'!H$11)
+($I297*'fnd base rates'!H$12)
+($J297*'fnd base rates'!H$13)
+($K297*'fnd base rates'!H$14)
+($M297*'fnd base rates'!H$16)
+($N297*'fnd base rates'!H$17)
+($O297*'fnd base rates'!H$18)
+($P297*VLOOKUP($S297+12,rate_basefnd,8)))</f>
        <v>581.30399999999997</v>
      </c>
      <c r="AA297" s="68">
        <f>(($D297*'fnd base rates'!I$7)
+($E297*'fnd base rates'!I$8)
+($F297*'fnd base rates'!I$9)
+($G297*'fnd base rates'!I$10)
+($H297*'fnd base rates'!I$11)
+($I297*'fnd base rates'!I$12)
+($J297*'fnd base rates'!I$13)
+($K297*'fnd base rates'!I$14)
+($M297*'fnd base rates'!I$16)
+($N297*'fnd base rates'!I$17)
+($O297*'fnd base rates'!I$18)
+($P297*VLOOKUP($S297+12,rate_basefnd,9)))
*$R297</f>
        <v>453.16</v>
      </c>
      <c r="AB297" s="68">
        <f>(($D297*'fnd base rates'!J$7)
+($E297*'fnd base rates'!J$8)
+($F297*'fnd base rates'!J$9)
+($G297*'fnd base rates'!J$10)
+($H297*'fnd base rates'!J$11)
+($I297*'fnd base rates'!J$12)
+($J297*'fnd base rates'!J$13)
+($K297*'fnd base rates'!J$14)
+($M297*'fnd base rates'!J$16)
+($N297*'fnd base rates'!J$17)
+($O297*'fnd base rates'!J$18)
+($P297*VLOOKUP($S297+12,rate_basefnd,10)))
*$R297</f>
        <v>276.02</v>
      </c>
      <c r="AC297" s="68">
        <f>(($D297*'fnd base rates'!K$7)
+($E297*'fnd base rates'!K$8)
+($F297*'fnd base rates'!K$9)
+($G297*'fnd base rates'!K$10)
+($H297*'fnd base rates'!K$11)
+($I297*'fnd base rates'!K$12)
+($J297*'fnd base rates'!K$13)
+($K297*'fnd base rates'!K$14)
+($M297*'fnd base rates'!K$16)
+($N297*'fnd base rates'!K$17)
+($O297*'fnd base rates'!K$18)
+($P297*VLOOKUP($S297+12,rate_basefnd,11)))
*$R297</f>
        <v>1316.4959999999999</v>
      </c>
      <c r="AD297" s="68">
        <f>(($D297*'fnd base rates'!L$7)
+($E297*'fnd base rates'!L$8)
+($F297*'fnd base rates'!L$9)
+($G297*'fnd base rates'!L$10)
+($H297*'fnd base rates'!L$11)
+($I297*'fnd base rates'!L$12)
+($J297*'fnd base rates'!L$13)
+($K297*'fnd base rates'!L$14)
+($M297*'fnd base rates'!L$16)
+($N297*'fnd base rates'!L$17)
+($O297*'fnd base rates'!L$18)
+($P297*VLOOKUP($S297+12,rate_basefnd,12)))</f>
        <v>2428.6587999999997</v>
      </c>
      <c r="AE297" s="68">
        <f>(($D297*'fnd base rates'!M$7)
+($E297*'fnd base rates'!M$8)
+($F297*'fnd base rates'!M$9)
+($G297*'fnd base rates'!M$10)
+($H297*'fnd base rates'!M$11)
+($I297*'fnd base rates'!M$12)
+($J297*'fnd base rates'!M$13)
+($K297*'fnd base rates'!M$14)
+($M297*'fnd base rates'!M$16)
+($N297*'fnd base rates'!M$17)
+($O297*'fnd base rates'!M$18)
+($P297*VLOOKUP($S297+12,rate_basefnd,13)))</f>
        <v>0</v>
      </c>
      <c r="AF297" s="3">
        <f t="shared" si="57"/>
        <v>11662.573999999999</v>
      </c>
      <c r="AH297" s="205">
        <f t="shared" si="58"/>
        <v>445348620</v>
      </c>
      <c r="AI297" s="3" t="str">
        <f t="shared" si="62"/>
        <v>445</v>
      </c>
      <c r="AJ297" s="1" t="str">
        <f t="shared" si="63"/>
        <v>348</v>
      </c>
      <c r="AK297" s="1" t="str">
        <f t="shared" si="64"/>
        <v>620</v>
      </c>
      <c r="AL297" s="3">
        <f t="shared" si="59"/>
        <v>1</v>
      </c>
      <c r="AM297" s="3">
        <f t="shared" si="69"/>
        <v>1</v>
      </c>
      <c r="AN297" s="3">
        <f t="shared" si="65"/>
        <v>11662.573999999999</v>
      </c>
      <c r="AO297" s="3">
        <f t="shared" si="66"/>
        <v>11663</v>
      </c>
      <c r="AP297" s="3">
        <f t="shared" si="60"/>
        <v>-7302</v>
      </c>
      <c r="AQ297" s="3">
        <v>18965</v>
      </c>
      <c r="AS297" s="68"/>
      <c r="AT297" s="68"/>
      <c r="AX297" s="4">
        <f t="shared" si="67"/>
        <v>0</v>
      </c>
      <c r="AZ297" s="4">
        <f t="shared" si="68"/>
        <v>0</v>
      </c>
      <c r="BB297" s="4"/>
    </row>
    <row r="298" spans="1:54" s="3" customFormat="1">
      <c r="A298" s="205" t="str">
        <f t="shared" si="61"/>
        <v>445</v>
      </c>
      <c r="B298" s="1">
        <v>445348658</v>
      </c>
      <c r="C298" s="7" t="s">
        <v>60</v>
      </c>
      <c r="D298" s="8">
        <f>'fnd enro'!D298</f>
        <v>0</v>
      </c>
      <c r="E298" s="8">
        <f>'fnd enro'!E298</f>
        <v>0</v>
      </c>
      <c r="F298" s="8">
        <f>'fnd enro'!F298</f>
        <v>0</v>
      </c>
      <c r="G298" s="8">
        <f>'fnd enro'!G298</f>
        <v>1</v>
      </c>
      <c r="H298" s="8">
        <f>'fnd enro'!H298</f>
        <v>0</v>
      </c>
      <c r="I298" s="8">
        <f>'fnd enro'!I298</f>
        <v>3</v>
      </c>
      <c r="J298" s="8">
        <f>'fnd enro'!J298</f>
        <v>0</v>
      </c>
      <c r="K298" s="9">
        <f>'fnd enro'!K298</f>
        <v>0.16</v>
      </c>
      <c r="L298" s="8">
        <f>'fnd enro'!L298</f>
        <v>0</v>
      </c>
      <c r="M298" s="8">
        <f>'fnd enro'!M298</f>
        <v>0</v>
      </c>
      <c r="N298" s="8">
        <f>'fnd enro'!N298</f>
        <v>0</v>
      </c>
      <c r="O298" s="8">
        <f>'fnd enro'!O298</f>
        <v>0</v>
      </c>
      <c r="P298" s="8">
        <f>'fnd enro'!P298</f>
        <v>1</v>
      </c>
      <c r="Q298" s="8">
        <f>'fnd enro'!R298</f>
        <v>4</v>
      </c>
      <c r="R298" s="9">
        <f t="shared" si="56"/>
        <v>1</v>
      </c>
      <c r="S298" s="8">
        <f>VALUE('fnd enro'!Q298)</f>
        <v>7</v>
      </c>
      <c r="T298" s="1"/>
      <c r="U298" s="68">
        <f>(($D298*'fnd base rates'!C$7)
+($E298*'fnd base rates'!C$8)
+($F298*'fnd base rates'!C$9)
+($G298*'fnd base rates'!C$10)
+($H298*'fnd base rates'!C$11)
+($I298*'fnd base rates'!C$12)
+($J298*'fnd base rates'!C$13)
+($K298*'fnd base rates'!C$14)
+($M298*'fnd base rates'!C$16)
+($N298*'fnd base rates'!C$17)
+($O298*'fnd base rates'!C$18)
+($P298*VLOOKUP($S298+12,rate_basefnd,3)))
*$R298</f>
        <v>2487.4248000000002</v>
      </c>
      <c r="V298" s="68">
        <f>(($D298*'fnd base rates'!D$7)
+($E298*'fnd base rates'!D$8)
+($F298*'fnd base rates'!D$9)
+($G298*'fnd base rates'!D$10)
+($H298*'fnd base rates'!D$11)
+($I298*'fnd base rates'!D$12)
+($J298*'fnd base rates'!D$13)
+($K298*'fnd base rates'!D$14)
+($M298*'fnd base rates'!D$16)
+($N298*'fnd base rates'!D$17)
+($O298*'fnd base rates'!D$18)
+($P298*VLOOKUP($S298+12,rate_basefnd,4)))
*$R298</f>
        <v>3815.6</v>
      </c>
      <c r="W298" s="68">
        <f>(($D298*'fnd base rates'!E$7)
+($E298*'fnd base rates'!E$8)
+($F298*'fnd base rates'!E$9)
+($G298*'fnd base rates'!E$10)
+($H298*'fnd base rates'!E$11)
+($I298*'fnd base rates'!E$12)
+($J298*'fnd base rates'!E$13)
+($K298*'fnd base rates'!E$14)
+($M298*'fnd base rates'!E$16)
+($N298*'fnd base rates'!E$17)
+($O298*'fnd base rates'!E$18)
+($P298*VLOOKUP($S298+12,rate_basefnd,5)))
*$R298</f>
        <v>24819.003199999999</v>
      </c>
      <c r="X298" s="68">
        <f>(($D298*'fnd base rates'!F$7)
+($E298*'fnd base rates'!F$8)
+($F298*'fnd base rates'!F$9)
+($G298*'fnd base rates'!F$10)
+($H298*'fnd base rates'!F$11)
+($I298*'fnd base rates'!F$12)
+($J298*'fnd base rates'!F$13)
+($K298*'fnd base rates'!F$14)
+($M298*'fnd base rates'!F$16)
+($N298*'fnd base rates'!F$17)
+($O298*'fnd base rates'!F$18)
+($P298*VLOOKUP($S298+12,rate_basefnd,6)))
*$R298</f>
        <v>4391.3912</v>
      </c>
      <c r="Y298" s="68">
        <f>(($D298*'fnd base rates'!G$7)
+($E298*'fnd base rates'!G$8)
+($F298*'fnd base rates'!G$9)
+($G298*'fnd base rates'!G$10)
+($H298*'fnd base rates'!G$11)
+($I298*'fnd base rates'!G$12)
+($J298*'fnd base rates'!G$13)
+($K298*'fnd base rates'!G$14)
+($M298*'fnd base rates'!G$16)
+($N298*'fnd base rates'!G$17)
+($O298*'fnd base rates'!G$18)
+($P298*VLOOKUP($S298+12,rate_basefnd,7)))
*$R298</f>
        <v>921.48159999999996</v>
      </c>
      <c r="Z298" s="68">
        <f>(($D298*'fnd base rates'!H$7)
+($E298*'fnd base rates'!H$8)
+($F298*'fnd base rates'!H$9)
+($G298*'fnd base rates'!H$10)
+($H298*'fnd base rates'!H$11)
+($I298*'fnd base rates'!H$12)
+($J298*'fnd base rates'!H$13)
+($K298*'fnd base rates'!H$14)
+($M298*'fnd base rates'!H$16)
+($N298*'fnd base rates'!H$17)
+($O298*'fnd base rates'!H$18)
+($P298*VLOOKUP($S298+12,rate_basefnd,8)))</f>
        <v>3369.636</v>
      </c>
      <c r="AA298" s="68">
        <f>(($D298*'fnd base rates'!I$7)
+($E298*'fnd base rates'!I$8)
+($F298*'fnd base rates'!I$9)
+($G298*'fnd base rates'!I$10)
+($H298*'fnd base rates'!I$11)
+($I298*'fnd base rates'!I$12)
+($J298*'fnd base rates'!I$13)
+($K298*'fnd base rates'!I$14)
+($M298*'fnd base rates'!I$16)
+($N298*'fnd base rates'!I$17)
+($O298*'fnd base rates'!I$18)
+($P298*VLOOKUP($S298+12,rate_basefnd,9)))
*$R298</f>
        <v>2037</v>
      </c>
      <c r="AB298" s="68">
        <f>(($D298*'fnd base rates'!J$7)
+($E298*'fnd base rates'!J$8)
+($F298*'fnd base rates'!J$9)
+($G298*'fnd base rates'!J$10)
+($H298*'fnd base rates'!J$11)
+($I298*'fnd base rates'!J$12)
+($J298*'fnd base rates'!J$13)
+($K298*'fnd base rates'!J$14)
+($M298*'fnd base rates'!J$16)
+($N298*'fnd base rates'!J$17)
+($O298*'fnd base rates'!J$18)
+($P298*VLOOKUP($S298+12,rate_basefnd,10)))
*$R298</f>
        <v>2942.48</v>
      </c>
      <c r="AC298" s="68">
        <f>(($D298*'fnd base rates'!K$7)
+($E298*'fnd base rates'!K$8)
+($F298*'fnd base rates'!K$9)
+($G298*'fnd base rates'!K$10)
+($H298*'fnd base rates'!K$11)
+($I298*'fnd base rates'!K$12)
+($J298*'fnd base rates'!K$13)
+($K298*'fnd base rates'!K$14)
+($M298*'fnd base rates'!K$16)
+($N298*'fnd base rates'!K$17)
+($O298*'fnd base rates'!K$18)
+($P298*VLOOKUP($S298+12,rate_basefnd,11)))
*$R298</f>
        <v>5068.2439999999997</v>
      </c>
      <c r="AD298" s="68">
        <f>(($D298*'fnd base rates'!L$7)
+($E298*'fnd base rates'!L$8)
+($F298*'fnd base rates'!L$9)
+($G298*'fnd base rates'!L$10)
+($H298*'fnd base rates'!L$11)
+($I298*'fnd base rates'!L$12)
+($J298*'fnd base rates'!L$13)
+($K298*'fnd base rates'!L$14)
+($M298*'fnd base rates'!L$16)
+($N298*'fnd base rates'!L$17)
+($O298*'fnd base rates'!L$18)
+($P298*VLOOKUP($S298+12,rate_basefnd,12)))</f>
        <v>9531.395199999999</v>
      </c>
      <c r="AE298" s="68">
        <f>(($D298*'fnd base rates'!M$7)
+($E298*'fnd base rates'!M$8)
+($F298*'fnd base rates'!M$9)
+($G298*'fnd base rates'!M$10)
+($H298*'fnd base rates'!M$11)
+($I298*'fnd base rates'!M$12)
+($J298*'fnd base rates'!M$13)
+($K298*'fnd base rates'!M$14)
+($M298*'fnd base rates'!M$16)
+($N298*'fnd base rates'!M$17)
+($O298*'fnd base rates'!M$18)
+($P298*VLOOKUP($S298+12,rate_basefnd,13)))</f>
        <v>0</v>
      </c>
      <c r="AF298" s="3">
        <f t="shared" si="57"/>
        <v>59383.655999999995</v>
      </c>
      <c r="AH298" s="205">
        <f t="shared" si="58"/>
        <v>445348658</v>
      </c>
      <c r="AI298" s="3" t="str">
        <f t="shared" si="62"/>
        <v>445</v>
      </c>
      <c r="AJ298" s="1" t="str">
        <f t="shared" si="63"/>
        <v>348</v>
      </c>
      <c r="AK298" s="1" t="str">
        <f t="shared" si="64"/>
        <v>658</v>
      </c>
      <c r="AL298" s="3">
        <f t="shared" si="59"/>
        <v>1</v>
      </c>
      <c r="AM298" s="3">
        <f t="shared" si="69"/>
        <v>4</v>
      </c>
      <c r="AN298" s="3">
        <f t="shared" si="65"/>
        <v>59383.655999999995</v>
      </c>
      <c r="AO298" s="3">
        <f t="shared" si="66"/>
        <v>14846</v>
      </c>
      <c r="AP298" s="3">
        <f t="shared" si="60"/>
        <v>-2646</v>
      </c>
      <c r="AQ298" s="3">
        <v>17492</v>
      </c>
      <c r="AS298" s="68"/>
      <c r="AT298" s="68"/>
      <c r="AX298" s="4">
        <f t="shared" si="67"/>
        <v>0</v>
      </c>
      <c r="AZ298" s="4">
        <f t="shared" si="68"/>
        <v>0</v>
      </c>
      <c r="BB298" s="4"/>
    </row>
    <row r="299" spans="1:54" s="3" customFormat="1">
      <c r="A299" s="205" t="str">
        <f t="shared" si="61"/>
        <v>445</v>
      </c>
      <c r="B299" s="1">
        <v>445348753</v>
      </c>
      <c r="C299" s="7" t="s">
        <v>60</v>
      </c>
      <c r="D299" s="8">
        <f>'fnd enro'!D299</f>
        <v>0</v>
      </c>
      <c r="E299" s="8">
        <f>'fnd enro'!E299</f>
        <v>0</v>
      </c>
      <c r="F299" s="8">
        <f>'fnd enro'!F299</f>
        <v>0</v>
      </c>
      <c r="G299" s="8">
        <f>'fnd enro'!G299</f>
        <v>0</v>
      </c>
      <c r="H299" s="8">
        <f>'fnd enro'!H299</f>
        <v>0</v>
      </c>
      <c r="I299" s="8">
        <f>'fnd enro'!I299</f>
        <v>1</v>
      </c>
      <c r="J299" s="8">
        <f>'fnd enro'!J299</f>
        <v>0</v>
      </c>
      <c r="K299" s="9">
        <f>'fnd enro'!K299</f>
        <v>0.04</v>
      </c>
      <c r="L299" s="8">
        <f>'fnd enro'!L299</f>
        <v>0</v>
      </c>
      <c r="M299" s="8">
        <f>'fnd enro'!M299</f>
        <v>0</v>
      </c>
      <c r="N299" s="8">
        <f>'fnd enro'!N299</f>
        <v>0</v>
      </c>
      <c r="O299" s="8">
        <f>'fnd enro'!O299</f>
        <v>0</v>
      </c>
      <c r="P299" s="8">
        <f>'fnd enro'!P299</f>
        <v>0</v>
      </c>
      <c r="Q299" s="8">
        <f>'fnd enro'!R299</f>
        <v>1</v>
      </c>
      <c r="R299" s="9">
        <f t="shared" si="56"/>
        <v>1</v>
      </c>
      <c r="S299" s="8">
        <f>VALUE('fnd enro'!Q299)</f>
        <v>7</v>
      </c>
      <c r="T299" s="1"/>
      <c r="U299" s="68">
        <f>(($D299*'fnd base rates'!C$7)
+($E299*'fnd base rates'!C$8)
+($F299*'fnd base rates'!C$9)
+($G299*'fnd base rates'!C$10)
+($H299*'fnd base rates'!C$11)
+($I299*'fnd base rates'!C$12)
+($J299*'fnd base rates'!C$13)
+($K299*'fnd base rates'!C$14)
+($M299*'fnd base rates'!C$16)
+($N299*'fnd base rates'!C$17)
+($O299*'fnd base rates'!C$18)
+($P299*VLOOKUP($S299+12,rate_basefnd,3)))
*$R299</f>
        <v>599.66120000000001</v>
      </c>
      <c r="V299" s="68">
        <f>(($D299*'fnd base rates'!D$7)
+($E299*'fnd base rates'!D$8)
+($F299*'fnd base rates'!D$9)
+($G299*'fnd base rates'!D$10)
+($H299*'fnd base rates'!D$11)
+($I299*'fnd base rates'!D$12)
+($J299*'fnd base rates'!D$13)
+($K299*'fnd base rates'!D$14)
+($M299*'fnd base rates'!D$16)
+($N299*'fnd base rates'!D$17)
+($O299*'fnd base rates'!D$18)
+($P299*VLOOKUP($S299+12,rate_basefnd,4)))
*$R299</f>
        <v>848.74</v>
      </c>
      <c r="W299" s="68">
        <f>(($D299*'fnd base rates'!E$7)
+($E299*'fnd base rates'!E$8)
+($F299*'fnd base rates'!E$9)
+($G299*'fnd base rates'!E$10)
+($H299*'fnd base rates'!E$11)
+($I299*'fnd base rates'!E$12)
+($J299*'fnd base rates'!E$13)
+($K299*'fnd base rates'!E$14)
+($M299*'fnd base rates'!E$16)
+($N299*'fnd base rates'!E$17)
+($O299*'fnd base rates'!E$18)
+($P299*VLOOKUP($S299+12,rate_basefnd,5)))
*$R299</f>
        <v>5464.3107999999993</v>
      </c>
      <c r="X299" s="68">
        <f>(($D299*'fnd base rates'!F$7)
+($E299*'fnd base rates'!F$8)
+($F299*'fnd base rates'!F$9)
+($G299*'fnd base rates'!F$10)
+($H299*'fnd base rates'!F$11)
+($I299*'fnd base rates'!F$12)
+($J299*'fnd base rates'!F$13)
+($K299*'fnd base rates'!F$14)
+($M299*'fnd base rates'!F$16)
+($N299*'fnd base rates'!F$17)
+($O299*'fnd base rates'!F$18)
+($P299*VLOOKUP($S299+12,rate_basefnd,6)))
*$R299</f>
        <v>997.85279999999989</v>
      </c>
      <c r="Y299" s="68">
        <f>(($D299*'fnd base rates'!G$7)
+($E299*'fnd base rates'!G$8)
+($F299*'fnd base rates'!G$9)
+($G299*'fnd base rates'!G$10)
+($H299*'fnd base rates'!G$11)
+($I299*'fnd base rates'!G$12)
+($J299*'fnd base rates'!G$13)
+($K299*'fnd base rates'!G$14)
+($M299*'fnd base rates'!G$16)
+($N299*'fnd base rates'!G$17)
+($O299*'fnd base rates'!G$18)
+($P299*VLOOKUP($S299+12,rate_basefnd,7)))
*$R299</f>
        <v>182.53039999999999</v>
      </c>
      <c r="Z299" s="68">
        <f>(($D299*'fnd base rates'!H$7)
+($E299*'fnd base rates'!H$8)
+($F299*'fnd base rates'!H$9)
+($G299*'fnd base rates'!H$10)
+($H299*'fnd base rates'!H$11)
+($I299*'fnd base rates'!H$12)
+($J299*'fnd base rates'!H$13)
+($K299*'fnd base rates'!H$14)
+($M299*'fnd base rates'!H$16)
+($N299*'fnd base rates'!H$17)
+($O299*'fnd base rates'!H$18)
+($P299*VLOOKUP($S299+12,rate_basefnd,8)))</f>
        <v>919.26400000000001</v>
      </c>
      <c r="AA299" s="68">
        <f>(($D299*'fnd base rates'!I$7)
+($E299*'fnd base rates'!I$8)
+($F299*'fnd base rates'!I$9)
+($G299*'fnd base rates'!I$10)
+($H299*'fnd base rates'!I$11)
+($I299*'fnd base rates'!I$12)
+($J299*'fnd base rates'!I$13)
+($K299*'fnd base rates'!I$14)
+($M299*'fnd base rates'!I$16)
+($N299*'fnd base rates'!I$17)
+($O299*'fnd base rates'!I$18)
+($P299*VLOOKUP($S299+12,rate_basefnd,9)))
*$R299</f>
        <v>472.52</v>
      </c>
      <c r="AB299" s="68">
        <f>(($D299*'fnd base rates'!J$7)
+($E299*'fnd base rates'!J$8)
+($F299*'fnd base rates'!J$9)
+($G299*'fnd base rates'!J$10)
+($H299*'fnd base rates'!J$11)
+($I299*'fnd base rates'!J$12)
+($J299*'fnd base rates'!J$13)
+($K299*'fnd base rates'!J$14)
+($M299*'fnd base rates'!J$16)
+($N299*'fnd base rates'!J$17)
+($O299*'fnd base rates'!J$18)
+($P299*VLOOKUP($S299+12,rate_basefnd,10)))
*$R299</f>
        <v>636.49</v>
      </c>
      <c r="AC299" s="68">
        <f>(($D299*'fnd base rates'!K$7)
+($E299*'fnd base rates'!K$8)
+($F299*'fnd base rates'!K$9)
+($G299*'fnd base rates'!K$10)
+($H299*'fnd base rates'!K$11)
+($I299*'fnd base rates'!K$12)
+($J299*'fnd base rates'!K$13)
+($K299*'fnd base rates'!K$14)
+($M299*'fnd base rates'!K$16)
+($N299*'fnd base rates'!K$17)
+($O299*'fnd base rates'!K$18)
+($P299*VLOOKUP($S299+12,rate_basefnd,11)))
*$R299</f>
        <v>1280.886</v>
      </c>
      <c r="AD299" s="68">
        <f>(($D299*'fnd base rates'!L$7)
+($E299*'fnd base rates'!L$8)
+($F299*'fnd base rates'!L$9)
+($G299*'fnd base rates'!L$10)
+($H299*'fnd base rates'!L$11)
+($I299*'fnd base rates'!L$12)
+($J299*'fnd base rates'!L$13)
+($K299*'fnd base rates'!L$14)
+($M299*'fnd base rates'!L$16)
+($N299*'fnd base rates'!L$17)
+($O299*'fnd base rates'!L$18)
+($P299*VLOOKUP($S299+12,rate_basefnd,12)))</f>
        <v>2166.2388000000001</v>
      </c>
      <c r="AE299" s="68">
        <f>(($D299*'fnd base rates'!M$7)
+($E299*'fnd base rates'!M$8)
+($F299*'fnd base rates'!M$9)
+($G299*'fnd base rates'!M$10)
+($H299*'fnd base rates'!M$11)
+($I299*'fnd base rates'!M$12)
+($J299*'fnd base rates'!M$13)
+($K299*'fnd base rates'!M$14)
+($M299*'fnd base rates'!M$16)
+($N299*'fnd base rates'!M$17)
+($O299*'fnd base rates'!M$18)
+($P299*VLOOKUP($S299+12,rate_basefnd,13)))</f>
        <v>0</v>
      </c>
      <c r="AF299" s="3">
        <f t="shared" si="57"/>
        <v>13568.493999999999</v>
      </c>
      <c r="AH299" s="205">
        <f t="shared" si="58"/>
        <v>445348753</v>
      </c>
      <c r="AI299" s="3" t="str">
        <f t="shared" si="62"/>
        <v>445</v>
      </c>
      <c r="AJ299" s="1" t="str">
        <f t="shared" si="63"/>
        <v>348</v>
      </c>
      <c r="AK299" s="1" t="str">
        <f t="shared" si="64"/>
        <v>753</v>
      </c>
      <c r="AL299" s="3">
        <f t="shared" si="59"/>
        <v>1</v>
      </c>
      <c r="AM299" s="3">
        <f t="shared" si="69"/>
        <v>1</v>
      </c>
      <c r="AN299" s="3">
        <f t="shared" si="65"/>
        <v>13568.493999999999</v>
      </c>
      <c r="AO299" s="3">
        <f t="shared" si="66"/>
        <v>13568</v>
      </c>
      <c r="AP299" s="3">
        <f t="shared" si="60"/>
        <v>-4767</v>
      </c>
      <c r="AQ299" s="3">
        <v>18335</v>
      </c>
      <c r="AS299" s="68"/>
      <c r="AT299" s="68"/>
      <c r="AX299" s="4">
        <f t="shared" si="67"/>
        <v>0</v>
      </c>
      <c r="AZ299" s="4">
        <f t="shared" si="68"/>
        <v>0</v>
      </c>
      <c r="BB299" s="4"/>
    </row>
    <row r="300" spans="1:54" s="3" customFormat="1">
      <c r="A300" s="205" t="str">
        <f t="shared" si="61"/>
        <v>445</v>
      </c>
      <c r="B300" s="1">
        <v>445348767</v>
      </c>
      <c r="C300" s="7" t="s">
        <v>60</v>
      </c>
      <c r="D300" s="8">
        <f>'fnd enro'!D300</f>
        <v>0</v>
      </c>
      <c r="E300" s="8">
        <f>'fnd enro'!E300</f>
        <v>0</v>
      </c>
      <c r="F300" s="8">
        <f>'fnd enro'!F300</f>
        <v>0</v>
      </c>
      <c r="G300" s="8">
        <f>'fnd enro'!G300</f>
        <v>1</v>
      </c>
      <c r="H300" s="8">
        <f>'fnd enro'!H300</f>
        <v>0</v>
      </c>
      <c r="I300" s="8">
        <f>'fnd enro'!I300</f>
        <v>0</v>
      </c>
      <c r="J300" s="8">
        <f>'fnd enro'!J300</f>
        <v>0</v>
      </c>
      <c r="K300" s="9">
        <f>'fnd enro'!K300</f>
        <v>0.04</v>
      </c>
      <c r="L300" s="8">
        <f>'fnd enro'!L300</f>
        <v>0</v>
      </c>
      <c r="M300" s="8">
        <f>'fnd enro'!M300</f>
        <v>0</v>
      </c>
      <c r="N300" s="8">
        <f>'fnd enro'!N300</f>
        <v>0</v>
      </c>
      <c r="O300" s="8">
        <f>'fnd enro'!O300</f>
        <v>0</v>
      </c>
      <c r="P300" s="8">
        <f>'fnd enro'!P300</f>
        <v>1</v>
      </c>
      <c r="Q300" s="8">
        <f>'fnd enro'!R300</f>
        <v>1</v>
      </c>
      <c r="R300" s="9">
        <f t="shared" si="56"/>
        <v>1</v>
      </c>
      <c r="S300" s="8">
        <f>VALUE('fnd enro'!Q300)</f>
        <v>9</v>
      </c>
      <c r="T300" s="1"/>
      <c r="U300" s="68">
        <f>(($D300*'fnd base rates'!C$7)
+($E300*'fnd base rates'!C$8)
+($F300*'fnd base rates'!C$9)
+($G300*'fnd base rates'!C$10)
+($H300*'fnd base rates'!C$11)
+($I300*'fnd base rates'!C$12)
+($J300*'fnd base rates'!C$13)
+($K300*'fnd base rates'!C$14)
+($M300*'fnd base rates'!C$16)
+($N300*'fnd base rates'!C$17)
+($O300*'fnd base rates'!C$18)
+($P300*VLOOKUP($S300+12,rate_basefnd,3)))
*$R300</f>
        <v>705.63120000000004</v>
      </c>
      <c r="V300" s="68">
        <f>(($D300*'fnd base rates'!D$7)
+($E300*'fnd base rates'!D$8)
+($F300*'fnd base rates'!D$9)
+($G300*'fnd base rates'!D$10)
+($H300*'fnd base rates'!D$11)
+($I300*'fnd base rates'!D$12)
+($J300*'fnd base rates'!D$13)
+($K300*'fnd base rates'!D$14)
+($M300*'fnd base rates'!D$16)
+($N300*'fnd base rates'!D$17)
+($O300*'fnd base rates'!D$18)
+($P300*VLOOKUP($S300+12,rate_basefnd,4)))
*$R300</f>
        <v>1350.81</v>
      </c>
      <c r="W300" s="68">
        <f>(($D300*'fnd base rates'!E$7)
+($E300*'fnd base rates'!E$8)
+($F300*'fnd base rates'!E$9)
+($G300*'fnd base rates'!E$10)
+($H300*'fnd base rates'!E$11)
+($I300*'fnd base rates'!E$12)
+($J300*'fnd base rates'!E$13)
+($K300*'fnd base rates'!E$14)
+($M300*'fnd base rates'!E$16)
+($N300*'fnd base rates'!E$17)
+($O300*'fnd base rates'!E$18)
+($P300*VLOOKUP($S300+12,rate_basefnd,5)))
*$R300</f>
        <v>9220.8508000000002</v>
      </c>
      <c r="X300" s="68">
        <f>(($D300*'fnd base rates'!F$7)
+($E300*'fnd base rates'!F$8)
+($F300*'fnd base rates'!F$9)
+($G300*'fnd base rates'!F$10)
+($H300*'fnd base rates'!F$11)
+($I300*'fnd base rates'!F$12)
+($J300*'fnd base rates'!F$13)
+($K300*'fnd base rates'!F$14)
+($M300*'fnd base rates'!F$16)
+($N300*'fnd base rates'!F$17)
+($O300*'fnd base rates'!F$18)
+($P300*VLOOKUP($S300+12,rate_basefnd,6)))
*$R300</f>
        <v>1397.8327999999999</v>
      </c>
      <c r="Y300" s="68">
        <f>(($D300*'fnd base rates'!G$7)
+($E300*'fnd base rates'!G$8)
+($F300*'fnd base rates'!G$9)
+($G300*'fnd base rates'!G$10)
+($H300*'fnd base rates'!G$11)
+($I300*'fnd base rates'!G$12)
+($J300*'fnd base rates'!G$13)
+($K300*'fnd base rates'!G$14)
+($M300*'fnd base rates'!G$16)
+($N300*'fnd base rates'!G$17)
+($O300*'fnd base rates'!G$18)
+($P300*VLOOKUP($S300+12,rate_basefnd,7)))
*$R300</f>
        <v>412.4504</v>
      </c>
      <c r="Z300" s="68">
        <f>(($D300*'fnd base rates'!H$7)
+($E300*'fnd base rates'!H$8)
+($F300*'fnd base rates'!H$9)
+($G300*'fnd base rates'!H$10)
+($H300*'fnd base rates'!H$11)
+($I300*'fnd base rates'!H$12)
+($J300*'fnd base rates'!H$13)
+($K300*'fnd base rates'!H$14)
+($M300*'fnd base rates'!H$16)
+($N300*'fnd base rates'!H$17)
+($O300*'fnd base rates'!H$18)
+($P300*VLOOKUP($S300+12,rate_basefnd,8)))</f>
        <v>617.74399999999991</v>
      </c>
      <c r="AA300" s="68">
        <f>(($D300*'fnd base rates'!I$7)
+($E300*'fnd base rates'!I$8)
+($F300*'fnd base rates'!I$9)
+($G300*'fnd base rates'!I$10)
+($H300*'fnd base rates'!I$11)
+($I300*'fnd base rates'!I$12)
+($J300*'fnd base rates'!I$13)
+($K300*'fnd base rates'!I$14)
+($M300*'fnd base rates'!I$16)
+($N300*'fnd base rates'!I$17)
+($O300*'fnd base rates'!I$18)
+($P300*VLOOKUP($S300+12,rate_basefnd,9)))
*$R300</f>
        <v>651.61</v>
      </c>
      <c r="AB300" s="68">
        <f>(($D300*'fnd base rates'!J$7)
+($E300*'fnd base rates'!J$8)
+($F300*'fnd base rates'!J$9)
+($G300*'fnd base rates'!J$10)
+($H300*'fnd base rates'!J$11)
+($I300*'fnd base rates'!J$12)
+($J300*'fnd base rates'!J$13)
+($K300*'fnd base rates'!J$14)
+($M300*'fnd base rates'!J$16)
+($N300*'fnd base rates'!J$17)
+($O300*'fnd base rates'!J$18)
+($P300*VLOOKUP($S300+12,rate_basefnd,10)))
*$R300</f>
        <v>1200.24</v>
      </c>
      <c r="AC300" s="68">
        <f>(($D300*'fnd base rates'!K$7)
+($E300*'fnd base rates'!K$8)
+($F300*'fnd base rates'!K$9)
+($G300*'fnd base rates'!K$10)
+($H300*'fnd base rates'!K$11)
+($I300*'fnd base rates'!K$12)
+($J300*'fnd base rates'!K$13)
+($K300*'fnd base rates'!K$14)
+($M300*'fnd base rates'!K$16)
+($N300*'fnd base rates'!K$17)
+($O300*'fnd base rates'!K$18)
+($P300*VLOOKUP($S300+12,rate_basefnd,11)))
*$R300</f>
        <v>1225.586</v>
      </c>
      <c r="AD300" s="68">
        <f>(($D300*'fnd base rates'!L$7)
+($E300*'fnd base rates'!L$8)
+($F300*'fnd base rates'!L$9)
+($G300*'fnd base rates'!L$10)
+($H300*'fnd base rates'!L$11)
+($I300*'fnd base rates'!L$12)
+($J300*'fnd base rates'!L$13)
+($K300*'fnd base rates'!L$14)
+($M300*'fnd base rates'!L$16)
+($N300*'fnd base rates'!L$17)
+($O300*'fnd base rates'!L$18)
+($P300*VLOOKUP($S300+12,rate_basefnd,12)))</f>
        <v>3181.7987999999996</v>
      </c>
      <c r="AE300" s="68">
        <f>(($D300*'fnd base rates'!M$7)
+($E300*'fnd base rates'!M$8)
+($F300*'fnd base rates'!M$9)
+($G300*'fnd base rates'!M$10)
+($H300*'fnd base rates'!M$11)
+($I300*'fnd base rates'!M$12)
+($J300*'fnd base rates'!M$13)
+($K300*'fnd base rates'!M$14)
+($M300*'fnd base rates'!M$16)
+($N300*'fnd base rates'!M$17)
+($O300*'fnd base rates'!M$18)
+($P300*VLOOKUP($S300+12,rate_basefnd,13)))</f>
        <v>0</v>
      </c>
      <c r="AF300" s="3">
        <f t="shared" si="57"/>
        <v>19964.554000000004</v>
      </c>
      <c r="AH300" s="205">
        <f t="shared" si="58"/>
        <v>445348767</v>
      </c>
      <c r="AI300" s="3" t="str">
        <f t="shared" si="62"/>
        <v>445</v>
      </c>
      <c r="AJ300" s="1" t="str">
        <f t="shared" si="63"/>
        <v>348</v>
      </c>
      <c r="AK300" s="1" t="str">
        <f t="shared" si="64"/>
        <v>767</v>
      </c>
      <c r="AL300" s="3">
        <f t="shared" si="59"/>
        <v>1</v>
      </c>
      <c r="AM300" s="3">
        <f t="shared" si="69"/>
        <v>1</v>
      </c>
      <c r="AN300" s="3">
        <f t="shared" si="65"/>
        <v>19964.554000000004</v>
      </c>
      <c r="AO300" s="3">
        <f t="shared" si="66"/>
        <v>19965</v>
      </c>
      <c r="AP300" s="3">
        <f t="shared" si="60"/>
        <v>1764</v>
      </c>
      <c r="AQ300" s="3">
        <v>18201</v>
      </c>
      <c r="AS300" s="68"/>
      <c r="AT300" s="68"/>
      <c r="AX300" s="4">
        <f t="shared" si="67"/>
        <v>0</v>
      </c>
      <c r="AZ300" s="4">
        <f t="shared" si="68"/>
        <v>0</v>
      </c>
      <c r="BB300" s="4"/>
    </row>
    <row r="301" spans="1:54" s="3" customFormat="1">
      <c r="A301" s="205" t="str">
        <f t="shared" si="61"/>
        <v>445</v>
      </c>
      <c r="B301" s="1">
        <v>445348775</v>
      </c>
      <c r="C301" s="7" t="s">
        <v>60</v>
      </c>
      <c r="D301" s="8">
        <f>'fnd enro'!D301</f>
        <v>0</v>
      </c>
      <c r="E301" s="8">
        <f>'fnd enro'!E301</f>
        <v>0</v>
      </c>
      <c r="F301" s="8">
        <f>'fnd enro'!F301</f>
        <v>1</v>
      </c>
      <c r="G301" s="8">
        <f>'fnd enro'!G301</f>
        <v>4</v>
      </c>
      <c r="H301" s="8">
        <f>'fnd enro'!H301</f>
        <v>3</v>
      </c>
      <c r="I301" s="8">
        <f>'fnd enro'!I301</f>
        <v>10</v>
      </c>
      <c r="J301" s="8">
        <f>'fnd enro'!J301</f>
        <v>0</v>
      </c>
      <c r="K301" s="9">
        <f>'fnd enro'!K301</f>
        <v>0.72</v>
      </c>
      <c r="L301" s="8">
        <f>'fnd enro'!L301</f>
        <v>0</v>
      </c>
      <c r="M301" s="8">
        <f>'fnd enro'!M301</f>
        <v>0</v>
      </c>
      <c r="N301" s="8">
        <f>'fnd enro'!N301</f>
        <v>0</v>
      </c>
      <c r="O301" s="8">
        <f>'fnd enro'!O301</f>
        <v>0</v>
      </c>
      <c r="P301" s="8">
        <f>'fnd enro'!P301</f>
        <v>7</v>
      </c>
      <c r="Q301" s="8">
        <f>'fnd enro'!R301</f>
        <v>18</v>
      </c>
      <c r="R301" s="9">
        <f t="shared" si="56"/>
        <v>1</v>
      </c>
      <c r="S301" s="8">
        <f>VALUE('fnd enro'!Q301)</f>
        <v>4</v>
      </c>
      <c r="T301" s="1"/>
      <c r="U301" s="68">
        <f>(($D301*'fnd base rates'!C$7)
+($E301*'fnd base rates'!C$8)
+($F301*'fnd base rates'!C$9)
+($G301*'fnd base rates'!C$10)
+($H301*'fnd base rates'!C$11)
+($I301*'fnd base rates'!C$12)
+($J301*'fnd base rates'!C$13)
+($K301*'fnd base rates'!C$14)
+($M301*'fnd base rates'!C$16)
+($N301*'fnd base rates'!C$17)
+($O301*'fnd base rates'!C$18)
+($P301*VLOOKUP($S301+12,rate_basefnd,3)))
*$R301</f>
        <v>11270.041599999999</v>
      </c>
      <c r="V301" s="68">
        <f>(($D301*'fnd base rates'!D$7)
+($E301*'fnd base rates'!D$8)
+($F301*'fnd base rates'!D$9)
+($G301*'fnd base rates'!D$10)
+($H301*'fnd base rates'!D$11)
+($I301*'fnd base rates'!D$12)
+($J301*'fnd base rates'!D$13)
+($K301*'fnd base rates'!D$14)
+($M301*'fnd base rates'!D$16)
+($N301*'fnd base rates'!D$17)
+($O301*'fnd base rates'!D$18)
+($P301*VLOOKUP($S301+12,rate_basefnd,4)))
*$R301</f>
        <v>17533.21</v>
      </c>
      <c r="W301" s="68">
        <f>(($D301*'fnd base rates'!E$7)
+($E301*'fnd base rates'!E$8)
+($F301*'fnd base rates'!E$9)
+($G301*'fnd base rates'!E$10)
+($H301*'fnd base rates'!E$11)
+($I301*'fnd base rates'!E$12)
+($J301*'fnd base rates'!E$13)
+($K301*'fnd base rates'!E$14)
+($M301*'fnd base rates'!E$16)
+($N301*'fnd base rates'!E$17)
+($O301*'fnd base rates'!E$18)
+($P301*VLOOKUP($S301+12,rate_basefnd,5)))
*$R301</f>
        <v>109821.91439999999</v>
      </c>
      <c r="X301" s="68">
        <f>(($D301*'fnd base rates'!F$7)
+($E301*'fnd base rates'!F$8)
+($F301*'fnd base rates'!F$9)
+($G301*'fnd base rates'!F$10)
+($H301*'fnd base rates'!F$11)
+($I301*'fnd base rates'!F$12)
+($J301*'fnd base rates'!F$13)
+($K301*'fnd base rates'!F$14)
+($M301*'fnd base rates'!F$16)
+($N301*'fnd base rates'!F$17)
+($O301*'fnd base rates'!F$18)
+($P301*VLOOKUP($S301+12,rate_basefnd,6)))
*$R301</f>
        <v>20322.330399999999</v>
      </c>
      <c r="Y301" s="68">
        <f>(($D301*'fnd base rates'!G$7)
+($E301*'fnd base rates'!G$8)
+($F301*'fnd base rates'!G$9)
+($G301*'fnd base rates'!G$10)
+($H301*'fnd base rates'!G$11)
+($I301*'fnd base rates'!G$12)
+($J301*'fnd base rates'!G$13)
+($K301*'fnd base rates'!G$14)
+($M301*'fnd base rates'!G$16)
+($N301*'fnd base rates'!G$17)
+($O301*'fnd base rates'!G$18)
+($P301*VLOOKUP($S301+12,rate_basefnd,7)))
*$R301</f>
        <v>4329.8171999999995</v>
      </c>
      <c r="Z301" s="68">
        <f>(($D301*'fnd base rates'!H$7)
+($E301*'fnd base rates'!H$8)
+($F301*'fnd base rates'!H$9)
+($G301*'fnd base rates'!H$10)
+($H301*'fnd base rates'!H$11)
+($I301*'fnd base rates'!H$12)
+($J301*'fnd base rates'!H$13)
+($K301*'fnd base rates'!H$14)
+($M301*'fnd base rates'!H$16)
+($N301*'fnd base rates'!H$17)
+($O301*'fnd base rates'!H$18)
+($P301*VLOOKUP($S301+12,rate_basefnd,8)))</f>
        <v>14006.802</v>
      </c>
      <c r="AA301" s="68">
        <f>(($D301*'fnd base rates'!I$7)
+($E301*'fnd base rates'!I$8)
+($F301*'fnd base rates'!I$9)
+($G301*'fnd base rates'!I$10)
+($H301*'fnd base rates'!I$11)
+($I301*'fnd base rates'!I$12)
+($J301*'fnd base rates'!I$13)
+($K301*'fnd base rates'!I$14)
+($M301*'fnd base rates'!I$16)
+($N301*'fnd base rates'!I$17)
+($O301*'fnd base rates'!I$18)
+($P301*VLOOKUP($S301+12,rate_basefnd,9)))
*$R301</f>
        <v>9242.2099999999991</v>
      </c>
      <c r="AB301" s="68">
        <f>(($D301*'fnd base rates'!J$7)
+($E301*'fnd base rates'!J$8)
+($F301*'fnd base rates'!J$9)
+($G301*'fnd base rates'!J$10)
+($H301*'fnd base rates'!J$11)
+($I301*'fnd base rates'!J$12)
+($J301*'fnd base rates'!J$13)
+($K301*'fnd base rates'!J$14)
+($M301*'fnd base rates'!J$16)
+($N301*'fnd base rates'!J$17)
+($O301*'fnd base rates'!J$18)
+($P301*VLOOKUP($S301+12,rate_basefnd,10)))
*$R301</f>
        <v>12615.23</v>
      </c>
      <c r="AC301" s="68">
        <f>(($D301*'fnd base rates'!K$7)
+($E301*'fnd base rates'!K$8)
+($F301*'fnd base rates'!K$9)
+($G301*'fnd base rates'!K$10)
+($H301*'fnd base rates'!K$11)
+($I301*'fnd base rates'!K$12)
+($J301*'fnd base rates'!K$13)
+($K301*'fnd base rates'!K$14)
+($M301*'fnd base rates'!K$16)
+($N301*'fnd base rates'!K$17)
+($O301*'fnd base rates'!K$18)
+($P301*VLOOKUP($S301+12,rate_basefnd,11)))
*$R301</f>
        <v>22886.278000000002</v>
      </c>
      <c r="AD301" s="68">
        <f>(($D301*'fnd base rates'!L$7)
+($E301*'fnd base rates'!L$8)
+($F301*'fnd base rates'!L$9)
+($G301*'fnd base rates'!L$10)
+($H301*'fnd base rates'!L$11)
+($I301*'fnd base rates'!L$12)
+($J301*'fnd base rates'!L$13)
+($K301*'fnd base rates'!L$14)
+($M301*'fnd base rates'!L$16)
+($N301*'fnd base rates'!L$17)
+($O301*'fnd base rates'!L$18)
+($P301*VLOOKUP($S301+12,rate_basefnd,12)))</f>
        <v>44391.418399999995</v>
      </c>
      <c r="AE301" s="68">
        <f>(($D301*'fnd base rates'!M$7)
+($E301*'fnd base rates'!M$8)
+($F301*'fnd base rates'!M$9)
+($G301*'fnd base rates'!M$10)
+($H301*'fnd base rates'!M$11)
+($I301*'fnd base rates'!M$12)
+($J301*'fnd base rates'!M$13)
+($K301*'fnd base rates'!M$14)
+($M301*'fnd base rates'!M$16)
+($N301*'fnd base rates'!M$17)
+($O301*'fnd base rates'!M$18)
+($P301*VLOOKUP($S301+12,rate_basefnd,13)))</f>
        <v>0</v>
      </c>
      <c r="AF301" s="3">
        <f t="shared" si="57"/>
        <v>266419.25199999998</v>
      </c>
      <c r="AH301" s="205">
        <f t="shared" si="58"/>
        <v>445348775</v>
      </c>
      <c r="AI301" s="3" t="str">
        <f t="shared" si="62"/>
        <v>445</v>
      </c>
      <c r="AJ301" s="1" t="str">
        <f t="shared" si="63"/>
        <v>348</v>
      </c>
      <c r="AK301" s="1" t="str">
        <f t="shared" si="64"/>
        <v>775</v>
      </c>
      <c r="AL301" s="3">
        <f t="shared" si="59"/>
        <v>1</v>
      </c>
      <c r="AM301" s="3">
        <f t="shared" si="69"/>
        <v>18</v>
      </c>
      <c r="AN301" s="3">
        <f t="shared" si="65"/>
        <v>266419.25199999998</v>
      </c>
      <c r="AO301" s="3">
        <f t="shared" si="66"/>
        <v>14801</v>
      </c>
      <c r="AP301" s="3">
        <f t="shared" si="60"/>
        <v>-4548</v>
      </c>
      <c r="AQ301" s="3">
        <v>19349</v>
      </c>
      <c r="AS301" s="68"/>
      <c r="AT301" s="68"/>
      <c r="AX301" s="4">
        <f t="shared" si="67"/>
        <v>0</v>
      </c>
      <c r="AZ301" s="4">
        <f t="shared" si="68"/>
        <v>0</v>
      </c>
      <c r="BB301" s="4"/>
    </row>
    <row r="302" spans="1:54" s="3" customFormat="1">
      <c r="A302" s="205" t="str">
        <f t="shared" si="61"/>
        <v>446</v>
      </c>
      <c r="B302" s="1">
        <v>446099001</v>
      </c>
      <c r="C302" s="7" t="s">
        <v>62</v>
      </c>
      <c r="D302" s="8">
        <f>'fnd enro'!D302</f>
        <v>0</v>
      </c>
      <c r="E302" s="8">
        <f>'fnd enro'!E302</f>
        <v>0</v>
      </c>
      <c r="F302" s="8">
        <f>'fnd enro'!F302</f>
        <v>1</v>
      </c>
      <c r="G302" s="8">
        <f>'fnd enro'!G302</f>
        <v>0</v>
      </c>
      <c r="H302" s="8">
        <f>'fnd enro'!H302</f>
        <v>0</v>
      </c>
      <c r="I302" s="8">
        <f>'fnd enro'!I302</f>
        <v>1</v>
      </c>
      <c r="J302" s="8">
        <f>'fnd enro'!J302</f>
        <v>0</v>
      </c>
      <c r="K302" s="9">
        <f>'fnd enro'!K302</f>
        <v>0.08</v>
      </c>
      <c r="L302" s="8">
        <f>'fnd enro'!L302</f>
        <v>0</v>
      </c>
      <c r="M302" s="8">
        <f>'fnd enro'!M302</f>
        <v>0</v>
      </c>
      <c r="N302" s="8">
        <f>'fnd enro'!N302</f>
        <v>0</v>
      </c>
      <c r="O302" s="8">
        <f>'fnd enro'!O302</f>
        <v>0</v>
      </c>
      <c r="P302" s="8">
        <f>'fnd enro'!P302</f>
        <v>1</v>
      </c>
      <c r="Q302" s="8">
        <f>'fnd enro'!R302</f>
        <v>2</v>
      </c>
      <c r="R302" s="9">
        <f t="shared" si="56"/>
        <v>1.06</v>
      </c>
      <c r="S302" s="8">
        <f>VALUE('fnd enro'!Q302)</f>
        <v>6</v>
      </c>
      <c r="T302" s="1"/>
      <c r="U302" s="68">
        <f>(($D302*'fnd base rates'!C$7)
+($E302*'fnd base rates'!C$8)
+($F302*'fnd base rates'!C$9)
+($G302*'fnd base rates'!C$10)
+($H302*'fnd base rates'!C$11)
+($I302*'fnd base rates'!C$12)
+($J302*'fnd base rates'!C$13)
+($K302*'fnd base rates'!C$14)
+($M302*'fnd base rates'!C$16)
+($N302*'fnd base rates'!C$17)
+($O302*'fnd base rates'!C$18)
+($P302*VLOOKUP($S302+12,rate_basefnd,3)))
*$R302</f>
        <v>1356.2831440000002</v>
      </c>
      <c r="V302" s="68">
        <f>(($D302*'fnd base rates'!D$7)
+($E302*'fnd base rates'!D$8)
+($F302*'fnd base rates'!D$9)
+($G302*'fnd base rates'!D$10)
+($H302*'fnd base rates'!D$11)
+($I302*'fnd base rates'!D$12)
+($J302*'fnd base rates'!D$13)
+($K302*'fnd base rates'!D$14)
+($M302*'fnd base rates'!D$16)
+($N302*'fnd base rates'!D$17)
+($O302*'fnd base rates'!D$18)
+($P302*VLOOKUP($S302+12,rate_basefnd,4)))
*$R302</f>
        <v>2202.0758000000001</v>
      </c>
      <c r="W302" s="68">
        <f>(($D302*'fnd base rates'!E$7)
+($E302*'fnd base rates'!E$8)
+($F302*'fnd base rates'!E$9)
+($G302*'fnd base rates'!E$10)
+($H302*'fnd base rates'!E$11)
+($I302*'fnd base rates'!E$12)
+($J302*'fnd base rates'!E$13)
+($K302*'fnd base rates'!E$14)
+($M302*'fnd base rates'!E$16)
+($N302*'fnd base rates'!E$17)
+($O302*'fnd base rates'!E$18)
+($P302*VLOOKUP($S302+12,rate_basefnd,5)))
*$R302</f>
        <v>14302.645296000001</v>
      </c>
      <c r="X302" s="68">
        <f>(($D302*'fnd base rates'!F$7)
+($E302*'fnd base rates'!F$8)
+($F302*'fnd base rates'!F$9)
+($G302*'fnd base rates'!F$10)
+($H302*'fnd base rates'!F$11)
+($I302*'fnd base rates'!F$12)
+($J302*'fnd base rates'!F$13)
+($K302*'fnd base rates'!F$14)
+($M302*'fnd base rates'!F$16)
+($N302*'fnd base rates'!F$17)
+($O302*'fnd base rates'!F$18)
+($P302*VLOOKUP($S302+12,rate_basefnd,6)))
*$R302</f>
        <v>2539.4267359999999</v>
      </c>
      <c r="Y302" s="68">
        <f>(($D302*'fnd base rates'!G$7)
+($E302*'fnd base rates'!G$8)
+($F302*'fnd base rates'!G$9)
+($G302*'fnd base rates'!G$10)
+($H302*'fnd base rates'!G$11)
+($I302*'fnd base rates'!G$12)
+($J302*'fnd base rates'!G$13)
+($K302*'fnd base rates'!G$14)
+($M302*'fnd base rates'!G$16)
+($N302*'fnd base rates'!G$17)
+($O302*'fnd base rates'!G$18)
+($P302*VLOOKUP($S302+12,rate_basefnd,7)))
*$R302</f>
        <v>569.34804799999995</v>
      </c>
      <c r="Z302" s="68">
        <f>(($D302*'fnd base rates'!H$7)
+($E302*'fnd base rates'!H$8)
+($F302*'fnd base rates'!H$9)
+($G302*'fnd base rates'!H$10)
+($H302*'fnd base rates'!H$11)
+($I302*'fnd base rates'!H$12)
+($J302*'fnd base rates'!H$13)
+($K302*'fnd base rates'!H$14)
+($M302*'fnd base rates'!H$16)
+($N302*'fnd base rates'!H$17)
+($O302*'fnd base rates'!H$18)
+($P302*VLOOKUP($S302+12,rate_basefnd,8)))</f>
        <v>1528.1579999999999</v>
      </c>
      <c r="AA302" s="68">
        <f>(($D302*'fnd base rates'!I$7)
+($E302*'fnd base rates'!I$8)
+($F302*'fnd base rates'!I$9)
+($G302*'fnd base rates'!I$10)
+($H302*'fnd base rates'!I$11)
+($I302*'fnd base rates'!I$12)
+($J302*'fnd base rates'!I$13)
+($K302*'fnd base rates'!I$14)
+($M302*'fnd base rates'!I$16)
+($N302*'fnd base rates'!I$17)
+($O302*'fnd base rates'!I$18)
+($P302*VLOOKUP($S302+12,rate_basefnd,9)))
*$R302</f>
        <v>1140.4116000000001</v>
      </c>
      <c r="AB302" s="68">
        <f>(($D302*'fnd base rates'!J$7)
+($E302*'fnd base rates'!J$8)
+($F302*'fnd base rates'!J$9)
+($G302*'fnd base rates'!J$10)
+($H302*'fnd base rates'!J$11)
+($I302*'fnd base rates'!J$12)
+($J302*'fnd base rates'!J$13)
+($K302*'fnd base rates'!J$14)
+($M302*'fnd base rates'!J$16)
+($N302*'fnd base rates'!J$17)
+($O302*'fnd base rates'!J$18)
+($P302*VLOOKUP($S302+12,rate_basefnd,10)))
*$R302</f>
        <v>1621.3548000000001</v>
      </c>
      <c r="AC302" s="68">
        <f>(($D302*'fnd base rates'!K$7)
+($E302*'fnd base rates'!K$8)
+($F302*'fnd base rates'!K$9)
+($G302*'fnd base rates'!K$10)
+($H302*'fnd base rates'!K$11)
+($I302*'fnd base rates'!K$12)
+($J302*'fnd base rates'!K$13)
+($K302*'fnd base rates'!K$14)
+($M302*'fnd base rates'!K$16)
+($N302*'fnd base rates'!K$17)
+($O302*'fnd base rates'!K$18)
+($P302*VLOOKUP($S302+12,rate_basefnd,11)))
*$R302</f>
        <v>2656.8603200000002</v>
      </c>
      <c r="AD302" s="68">
        <f>(($D302*'fnd base rates'!L$7)
+($E302*'fnd base rates'!L$8)
+($F302*'fnd base rates'!L$9)
+($G302*'fnd base rates'!L$10)
+($H302*'fnd base rates'!L$11)
+($I302*'fnd base rates'!L$12)
+($J302*'fnd base rates'!L$13)
+($K302*'fnd base rates'!L$14)
+($M302*'fnd base rates'!L$16)
+($N302*'fnd base rates'!L$17)
+($O302*'fnd base rates'!L$18)
+($P302*VLOOKUP($S302+12,rate_basefnd,12)))</f>
        <v>5124.3775999999998</v>
      </c>
      <c r="AE302" s="68">
        <f>(($D302*'fnd base rates'!M$7)
+($E302*'fnd base rates'!M$8)
+($F302*'fnd base rates'!M$9)
+($G302*'fnd base rates'!M$10)
+($H302*'fnd base rates'!M$11)
+($I302*'fnd base rates'!M$12)
+($J302*'fnd base rates'!M$13)
+($K302*'fnd base rates'!M$14)
+($M302*'fnd base rates'!M$16)
+($N302*'fnd base rates'!M$17)
+($O302*'fnd base rates'!M$18)
+($P302*VLOOKUP($S302+12,rate_basefnd,13)))</f>
        <v>0</v>
      </c>
      <c r="AF302" s="3">
        <f t="shared" si="57"/>
        <v>33040.941344000006</v>
      </c>
      <c r="AH302" s="205">
        <f t="shared" si="58"/>
        <v>446099001</v>
      </c>
      <c r="AI302" s="3" t="str">
        <f t="shared" si="62"/>
        <v>446</v>
      </c>
      <c r="AJ302" s="1" t="str">
        <f t="shared" si="63"/>
        <v>099</v>
      </c>
      <c r="AK302" s="1" t="str">
        <f t="shared" si="64"/>
        <v>001</v>
      </c>
      <c r="AL302" s="3">
        <f t="shared" si="59"/>
        <v>1</v>
      </c>
      <c r="AM302" s="3">
        <f t="shared" si="69"/>
        <v>2</v>
      </c>
      <c r="AN302" s="3">
        <f t="shared" si="65"/>
        <v>33040.941344000006</v>
      </c>
      <c r="AO302" s="3">
        <f t="shared" si="66"/>
        <v>16520</v>
      </c>
      <c r="AP302" s="3">
        <f t="shared" si="60"/>
        <v>1075</v>
      </c>
      <c r="AQ302" s="3">
        <v>15445</v>
      </c>
      <c r="AS302" s="68"/>
      <c r="AT302" s="68"/>
      <c r="AX302" s="4">
        <f t="shared" si="67"/>
        <v>0</v>
      </c>
      <c r="AZ302" s="4">
        <f t="shared" si="68"/>
        <v>0</v>
      </c>
      <c r="BB302" s="4"/>
    </row>
    <row r="303" spans="1:54" s="3" customFormat="1">
      <c r="A303" s="205" t="str">
        <f t="shared" si="61"/>
        <v>446</v>
      </c>
      <c r="B303" s="1">
        <v>446099016</v>
      </c>
      <c r="C303" s="7" t="s">
        <v>62</v>
      </c>
      <c r="D303" s="8">
        <f>'fnd enro'!D303</f>
        <v>0</v>
      </c>
      <c r="E303" s="8">
        <f>'fnd enro'!E303</f>
        <v>0</v>
      </c>
      <c r="F303" s="8">
        <f>'fnd enro'!F303</f>
        <v>6</v>
      </c>
      <c r="G303" s="8">
        <f>'fnd enro'!G303</f>
        <v>71</v>
      </c>
      <c r="H303" s="8">
        <f>'fnd enro'!H303</f>
        <v>35</v>
      </c>
      <c r="I303" s="8">
        <f>'fnd enro'!I303</f>
        <v>17</v>
      </c>
      <c r="J303" s="8">
        <f>'fnd enro'!J303</f>
        <v>0</v>
      </c>
      <c r="K303" s="9">
        <f>'fnd enro'!K303</f>
        <v>5.16</v>
      </c>
      <c r="L303" s="8">
        <f>'fnd enro'!L303</f>
        <v>0</v>
      </c>
      <c r="M303" s="8">
        <f>'fnd enro'!M303</f>
        <v>7</v>
      </c>
      <c r="N303" s="8">
        <f>'fnd enro'!N303</f>
        <v>3</v>
      </c>
      <c r="O303" s="8">
        <f>'fnd enro'!O303</f>
        <v>1</v>
      </c>
      <c r="P303" s="8">
        <f>'fnd enro'!P303</f>
        <v>60</v>
      </c>
      <c r="Q303" s="8">
        <f>'fnd enro'!R303</f>
        <v>129</v>
      </c>
      <c r="R303" s="9">
        <f t="shared" si="56"/>
        <v>1.06</v>
      </c>
      <c r="S303" s="8">
        <f>VALUE('fnd enro'!Q303)</f>
        <v>8</v>
      </c>
      <c r="T303" s="1"/>
      <c r="U303" s="68">
        <f>(($D303*'fnd base rates'!C$7)
+($E303*'fnd base rates'!C$8)
+($F303*'fnd base rates'!C$9)
+($G303*'fnd base rates'!C$10)
+($H303*'fnd base rates'!C$11)
+($I303*'fnd base rates'!C$12)
+($J303*'fnd base rates'!C$13)
+($K303*'fnd base rates'!C$14)
+($M303*'fnd base rates'!C$16)
+($N303*'fnd base rates'!C$17)
+($O303*'fnd base rates'!C$18)
+($P303*VLOOKUP($S303+12,rate_basefnd,3)))
*$R303</f>
        <v>89660.539688000019</v>
      </c>
      <c r="V303" s="68">
        <f>(($D303*'fnd base rates'!D$7)
+($E303*'fnd base rates'!D$8)
+($F303*'fnd base rates'!D$9)
+($G303*'fnd base rates'!D$10)
+($H303*'fnd base rates'!D$11)
+($I303*'fnd base rates'!D$12)
+($J303*'fnd base rates'!D$13)
+($K303*'fnd base rates'!D$14)
+($M303*'fnd base rates'!D$16)
+($N303*'fnd base rates'!D$17)
+($O303*'fnd base rates'!D$18)
+($P303*VLOOKUP($S303+12,rate_basefnd,4)))
*$R303</f>
        <v>147970.6894</v>
      </c>
      <c r="W303" s="68">
        <f>(($D303*'fnd base rates'!E$7)
+($E303*'fnd base rates'!E$8)
+($F303*'fnd base rates'!E$9)
+($G303*'fnd base rates'!E$10)
+($H303*'fnd base rates'!E$11)
+($I303*'fnd base rates'!E$12)
+($J303*'fnd base rates'!E$13)
+($K303*'fnd base rates'!E$14)
+($M303*'fnd base rates'!E$16)
+($N303*'fnd base rates'!E$17)
+($O303*'fnd base rates'!E$18)
+($P303*VLOOKUP($S303+12,rate_basefnd,5)))
*$R303</f>
        <v>898416.79399200005</v>
      </c>
      <c r="X303" s="68">
        <f>(($D303*'fnd base rates'!F$7)
+($E303*'fnd base rates'!F$8)
+($F303*'fnd base rates'!F$9)
+($G303*'fnd base rates'!F$10)
+($H303*'fnd base rates'!F$11)
+($I303*'fnd base rates'!F$12)
+($J303*'fnd base rates'!F$13)
+($K303*'fnd base rates'!F$14)
+($M303*'fnd base rates'!F$16)
+($N303*'fnd base rates'!F$17)
+($O303*'fnd base rates'!F$18)
+($P303*VLOOKUP($S303+12,rate_basefnd,6)))
*$R303</f>
        <v>176129.60127200003</v>
      </c>
      <c r="Y303" s="68">
        <f>(($D303*'fnd base rates'!G$7)
+($E303*'fnd base rates'!G$8)
+($F303*'fnd base rates'!G$9)
+($G303*'fnd base rates'!G$10)
+($H303*'fnd base rates'!G$11)
+($I303*'fnd base rates'!G$12)
+($J303*'fnd base rates'!G$13)
+($K303*'fnd base rates'!G$14)
+($M303*'fnd base rates'!G$16)
+($N303*'fnd base rates'!G$17)
+($O303*'fnd base rates'!G$18)
+($P303*VLOOKUP($S303+12,rate_basefnd,7)))
*$R303</f>
        <v>39136.494896000004</v>
      </c>
      <c r="Z303" s="68">
        <f>(($D303*'fnd base rates'!H$7)
+($E303*'fnd base rates'!H$8)
+($F303*'fnd base rates'!H$9)
+($G303*'fnd base rates'!H$10)
+($H303*'fnd base rates'!H$11)
+($I303*'fnd base rates'!H$12)
+($J303*'fnd base rates'!H$13)
+($K303*'fnd base rates'!H$14)
+($M303*'fnd base rates'!H$16)
+($N303*'fnd base rates'!H$17)
+($O303*'fnd base rates'!H$18)
+($P303*VLOOKUP($S303+12,rate_basefnd,8)))</f>
        <v>84476.22600000001</v>
      </c>
      <c r="AA303" s="68">
        <f>(($D303*'fnd base rates'!I$7)
+($E303*'fnd base rates'!I$8)
+($F303*'fnd base rates'!I$9)
+($G303*'fnd base rates'!I$10)
+($H303*'fnd base rates'!I$11)
+($I303*'fnd base rates'!I$12)
+($J303*'fnd base rates'!I$13)
+($K303*'fnd base rates'!I$14)
+($M303*'fnd base rates'!I$16)
+($N303*'fnd base rates'!I$17)
+($O303*'fnd base rates'!I$18)
+($P303*VLOOKUP($S303+12,rate_basefnd,9)))
*$R303</f>
        <v>75014.758400000006</v>
      </c>
      <c r="AB303" s="68">
        <f>(($D303*'fnd base rates'!J$7)
+($E303*'fnd base rates'!J$8)
+($F303*'fnd base rates'!J$9)
+($G303*'fnd base rates'!J$10)
+($H303*'fnd base rates'!J$11)
+($I303*'fnd base rates'!J$12)
+($J303*'fnd base rates'!J$13)
+($K303*'fnd base rates'!J$14)
+($M303*'fnd base rates'!J$16)
+($N303*'fnd base rates'!J$17)
+($O303*'fnd base rates'!J$18)
+($P303*VLOOKUP($S303+12,rate_basefnd,10)))
*$R303</f>
        <v>95781.133600000001</v>
      </c>
      <c r="AC303" s="68">
        <f>(($D303*'fnd base rates'!K$7)
+($E303*'fnd base rates'!K$8)
+($F303*'fnd base rates'!K$9)
+($G303*'fnd base rates'!K$10)
+($H303*'fnd base rates'!K$11)
+($I303*'fnd base rates'!K$12)
+($J303*'fnd base rates'!K$13)
+($K303*'fnd base rates'!K$14)
+($M303*'fnd base rates'!K$16)
+($N303*'fnd base rates'!K$17)
+($O303*'fnd base rates'!K$18)
+($P303*VLOOKUP($S303+12,rate_basefnd,11)))
*$R303</f>
        <v>176364.03383999999</v>
      </c>
      <c r="AD303" s="68">
        <f>(($D303*'fnd base rates'!L$7)
+($E303*'fnd base rates'!L$8)
+($F303*'fnd base rates'!L$9)
+($G303*'fnd base rates'!L$10)
+($H303*'fnd base rates'!L$11)
+($I303*'fnd base rates'!L$12)
+($J303*'fnd base rates'!L$13)
+($K303*'fnd base rates'!L$14)
+($M303*'fnd base rates'!L$16)
+($N303*'fnd base rates'!L$17)
+($O303*'fnd base rates'!L$18)
+($P303*VLOOKUP($S303+12,rate_basefnd,12)))</f>
        <v>351143.71519999998</v>
      </c>
      <c r="AE303" s="68">
        <f>(($D303*'fnd base rates'!M$7)
+($E303*'fnd base rates'!M$8)
+($F303*'fnd base rates'!M$9)
+($G303*'fnd base rates'!M$10)
+($H303*'fnd base rates'!M$11)
+($I303*'fnd base rates'!M$12)
+($J303*'fnd base rates'!M$13)
+($K303*'fnd base rates'!M$14)
+($M303*'fnd base rates'!M$16)
+($N303*'fnd base rates'!M$17)
+($O303*'fnd base rates'!M$18)
+($P303*VLOOKUP($S303+12,rate_basefnd,13)))</f>
        <v>0</v>
      </c>
      <c r="AF303" s="3">
        <f t="shared" si="57"/>
        <v>2134093.9862879999</v>
      </c>
      <c r="AH303" s="205">
        <f t="shared" si="58"/>
        <v>446099016</v>
      </c>
      <c r="AI303" s="3" t="str">
        <f t="shared" si="62"/>
        <v>446</v>
      </c>
      <c r="AJ303" s="1" t="str">
        <f t="shared" si="63"/>
        <v>099</v>
      </c>
      <c r="AK303" s="1" t="str">
        <f t="shared" si="64"/>
        <v>016</v>
      </c>
      <c r="AL303" s="3">
        <f t="shared" si="59"/>
        <v>1</v>
      </c>
      <c r="AM303" s="3">
        <f t="shared" si="69"/>
        <v>129</v>
      </c>
      <c r="AN303" s="3">
        <f t="shared" si="65"/>
        <v>2134093.9862879999</v>
      </c>
      <c r="AO303" s="3">
        <f t="shared" si="66"/>
        <v>16543</v>
      </c>
      <c r="AP303" s="3">
        <f t="shared" si="60"/>
        <v>-3653</v>
      </c>
      <c r="AQ303" s="3">
        <v>20196</v>
      </c>
      <c r="AS303" s="68"/>
      <c r="AT303" s="68"/>
      <c r="AX303" s="4">
        <f t="shared" si="67"/>
        <v>0</v>
      </c>
      <c r="AZ303" s="4">
        <f t="shared" si="68"/>
        <v>0</v>
      </c>
      <c r="BB303" s="4"/>
    </row>
    <row r="304" spans="1:54" s="3" customFormat="1">
      <c r="A304" s="205" t="str">
        <f t="shared" si="61"/>
        <v>446</v>
      </c>
      <c r="B304" s="1">
        <v>446099018</v>
      </c>
      <c r="C304" s="7" t="s">
        <v>62</v>
      </c>
      <c r="D304" s="8">
        <f>'fnd enro'!D304</f>
        <v>0</v>
      </c>
      <c r="E304" s="8">
        <f>'fnd enro'!E304</f>
        <v>0</v>
      </c>
      <c r="F304" s="8">
        <f>'fnd enro'!F304</f>
        <v>3</v>
      </c>
      <c r="G304" s="8">
        <f>'fnd enro'!G304</f>
        <v>2</v>
      </c>
      <c r="H304" s="8">
        <f>'fnd enro'!H304</f>
        <v>3</v>
      </c>
      <c r="I304" s="8">
        <f>'fnd enro'!I304</f>
        <v>1</v>
      </c>
      <c r="J304" s="8">
        <f>'fnd enro'!J304</f>
        <v>0</v>
      </c>
      <c r="K304" s="9">
        <f>'fnd enro'!K304</f>
        <v>0.36</v>
      </c>
      <c r="L304" s="8">
        <f>'fnd enro'!L304</f>
        <v>0</v>
      </c>
      <c r="M304" s="8">
        <f>'fnd enro'!M304</f>
        <v>0</v>
      </c>
      <c r="N304" s="8">
        <f>'fnd enro'!N304</f>
        <v>0</v>
      </c>
      <c r="O304" s="8">
        <f>'fnd enro'!O304</f>
        <v>0</v>
      </c>
      <c r="P304" s="8">
        <f>'fnd enro'!P304</f>
        <v>4</v>
      </c>
      <c r="Q304" s="8">
        <f>'fnd enro'!R304</f>
        <v>9</v>
      </c>
      <c r="R304" s="9">
        <f t="shared" si="56"/>
        <v>1.06</v>
      </c>
      <c r="S304" s="8">
        <f>VALUE('fnd enro'!Q304)</f>
        <v>9</v>
      </c>
      <c r="T304" s="1"/>
      <c r="U304" s="68">
        <f>(($D304*'fnd base rates'!C$7)
+($E304*'fnd base rates'!C$8)
+($F304*'fnd base rates'!C$9)
+($G304*'fnd base rates'!C$10)
+($H304*'fnd base rates'!C$11)
+($I304*'fnd base rates'!C$12)
+($J304*'fnd base rates'!C$13)
+($K304*'fnd base rates'!C$14)
+($M304*'fnd base rates'!C$16)
+($N304*'fnd base rates'!C$17)
+($O304*'fnd base rates'!C$18)
+($P304*VLOOKUP($S304+12,rate_basefnd,3)))
*$R304</f>
        <v>6170.0806480000001</v>
      </c>
      <c r="V304" s="68">
        <f>(($D304*'fnd base rates'!D$7)
+($E304*'fnd base rates'!D$8)
+($F304*'fnd base rates'!D$9)
+($G304*'fnd base rates'!D$10)
+($H304*'fnd base rates'!D$11)
+($I304*'fnd base rates'!D$12)
+($J304*'fnd base rates'!D$13)
+($K304*'fnd base rates'!D$14)
+($M304*'fnd base rates'!D$16)
+($N304*'fnd base rates'!D$17)
+($O304*'fnd base rates'!D$18)
+($P304*VLOOKUP($S304+12,rate_basefnd,4)))
*$R304</f>
        <v>10225.7564</v>
      </c>
      <c r="W304" s="68">
        <f>(($D304*'fnd base rates'!E$7)
+($E304*'fnd base rates'!E$8)
+($F304*'fnd base rates'!E$9)
+($G304*'fnd base rates'!E$10)
+($H304*'fnd base rates'!E$11)
+($I304*'fnd base rates'!E$12)
+($J304*'fnd base rates'!E$13)
+($K304*'fnd base rates'!E$14)
+($M304*'fnd base rates'!E$16)
+($N304*'fnd base rates'!E$17)
+($O304*'fnd base rates'!E$18)
+($P304*VLOOKUP($S304+12,rate_basefnd,5)))
*$R304</f>
        <v>61719.345032000005</v>
      </c>
      <c r="X304" s="68">
        <f>(($D304*'fnd base rates'!F$7)
+($E304*'fnd base rates'!F$8)
+($F304*'fnd base rates'!F$9)
+($G304*'fnd base rates'!F$10)
+($H304*'fnd base rates'!F$11)
+($I304*'fnd base rates'!F$12)
+($J304*'fnd base rates'!F$13)
+($K304*'fnd base rates'!F$14)
+($M304*'fnd base rates'!F$16)
+($N304*'fnd base rates'!F$17)
+($O304*'fnd base rates'!F$18)
+($P304*VLOOKUP($S304+12,rate_basefnd,6)))
*$R304</f>
        <v>12022.154511999999</v>
      </c>
      <c r="Y304" s="68">
        <f>(($D304*'fnd base rates'!G$7)
+($E304*'fnd base rates'!G$8)
+($F304*'fnd base rates'!G$9)
+($G304*'fnd base rates'!G$10)
+($H304*'fnd base rates'!G$11)
+($I304*'fnd base rates'!G$12)
+($J304*'fnd base rates'!G$13)
+($K304*'fnd base rates'!G$14)
+($M304*'fnd base rates'!G$16)
+($N304*'fnd base rates'!G$17)
+($O304*'fnd base rates'!G$18)
+($P304*VLOOKUP($S304+12,rate_basefnd,7)))
*$R304</f>
        <v>2723.8964159999996</v>
      </c>
      <c r="Z304" s="68">
        <f>(($D304*'fnd base rates'!H$7)
+($E304*'fnd base rates'!H$8)
+($F304*'fnd base rates'!H$9)
+($G304*'fnd base rates'!H$10)
+($H304*'fnd base rates'!H$11)
+($I304*'fnd base rates'!H$12)
+($J304*'fnd base rates'!H$13)
+($K304*'fnd base rates'!H$14)
+($M304*'fnd base rates'!H$16)
+($N304*'fnd base rates'!H$17)
+($O304*'fnd base rates'!H$18)
+($P304*VLOOKUP($S304+12,rate_basefnd,8)))</f>
        <v>5715.4560000000001</v>
      </c>
      <c r="AA304" s="68">
        <f>(($D304*'fnd base rates'!I$7)
+($E304*'fnd base rates'!I$8)
+($F304*'fnd base rates'!I$9)
+($G304*'fnd base rates'!I$10)
+($H304*'fnd base rates'!I$11)
+($I304*'fnd base rates'!I$12)
+($J304*'fnd base rates'!I$13)
+($K304*'fnd base rates'!I$14)
+($M304*'fnd base rates'!I$16)
+($N304*'fnd base rates'!I$17)
+($O304*'fnd base rates'!I$18)
+($P304*VLOOKUP($S304+12,rate_basefnd,9)))
*$R304</f>
        <v>5185.0960000000005</v>
      </c>
      <c r="AB304" s="68">
        <f>(($D304*'fnd base rates'!J$7)
+($E304*'fnd base rates'!J$8)
+($F304*'fnd base rates'!J$9)
+($G304*'fnd base rates'!J$10)
+($H304*'fnd base rates'!J$11)
+($I304*'fnd base rates'!J$12)
+($J304*'fnd base rates'!J$13)
+($K304*'fnd base rates'!J$14)
+($M304*'fnd base rates'!J$16)
+($N304*'fnd base rates'!J$17)
+($O304*'fnd base rates'!J$18)
+($P304*VLOOKUP($S304+12,rate_basefnd,10)))
*$R304</f>
        <v>6641.5147999999999</v>
      </c>
      <c r="AC304" s="68">
        <f>(($D304*'fnd base rates'!K$7)
+($E304*'fnd base rates'!K$8)
+($F304*'fnd base rates'!K$9)
+($G304*'fnd base rates'!K$10)
+($H304*'fnd base rates'!K$11)
+($I304*'fnd base rates'!K$12)
+($J304*'fnd base rates'!K$13)
+($K304*'fnd base rates'!K$14)
+($M304*'fnd base rates'!K$16)
+($N304*'fnd base rates'!K$17)
+($O304*'fnd base rates'!K$18)
+($P304*VLOOKUP($S304+12,rate_basefnd,11)))
*$R304</f>
        <v>12039.802240000001</v>
      </c>
      <c r="AD304" s="68">
        <f>(($D304*'fnd base rates'!L$7)
+($E304*'fnd base rates'!L$8)
+($F304*'fnd base rates'!L$9)
+($G304*'fnd base rates'!L$10)
+($H304*'fnd base rates'!L$11)
+($I304*'fnd base rates'!L$12)
+($J304*'fnd base rates'!L$13)
+($K304*'fnd base rates'!L$14)
+($M304*'fnd base rates'!L$16)
+($N304*'fnd base rates'!L$17)
+($O304*'fnd base rates'!L$18)
+($P304*VLOOKUP($S304+12,rate_basefnd,12)))</f>
        <v>24441.699199999995</v>
      </c>
      <c r="AE304" s="68">
        <f>(($D304*'fnd base rates'!M$7)
+($E304*'fnd base rates'!M$8)
+($F304*'fnd base rates'!M$9)
+($G304*'fnd base rates'!M$10)
+($H304*'fnd base rates'!M$11)
+($I304*'fnd base rates'!M$12)
+($J304*'fnd base rates'!M$13)
+($K304*'fnd base rates'!M$14)
+($M304*'fnd base rates'!M$16)
+($N304*'fnd base rates'!M$17)
+($O304*'fnd base rates'!M$18)
+($P304*VLOOKUP($S304+12,rate_basefnd,13)))</f>
        <v>0</v>
      </c>
      <c r="AF304" s="3">
        <f t="shared" si="57"/>
        <v>146884.801248</v>
      </c>
      <c r="AH304" s="205">
        <f t="shared" si="58"/>
        <v>446099018</v>
      </c>
      <c r="AI304" s="3" t="str">
        <f t="shared" si="62"/>
        <v>446</v>
      </c>
      <c r="AJ304" s="1" t="str">
        <f t="shared" si="63"/>
        <v>099</v>
      </c>
      <c r="AK304" s="1" t="str">
        <f t="shared" si="64"/>
        <v>018</v>
      </c>
      <c r="AL304" s="3">
        <f t="shared" si="59"/>
        <v>1</v>
      </c>
      <c r="AM304" s="3">
        <f t="shared" si="69"/>
        <v>9</v>
      </c>
      <c r="AN304" s="3">
        <f t="shared" si="65"/>
        <v>146884.801248</v>
      </c>
      <c r="AO304" s="3">
        <f t="shared" si="66"/>
        <v>16321</v>
      </c>
      <c r="AP304" s="3">
        <f t="shared" si="60"/>
        <v>-2053</v>
      </c>
      <c r="AQ304" s="3">
        <v>18374</v>
      </c>
      <c r="AS304" s="68"/>
      <c r="AT304" s="68"/>
      <c r="AX304" s="4">
        <f t="shared" si="67"/>
        <v>0</v>
      </c>
      <c r="AZ304" s="4">
        <f t="shared" si="68"/>
        <v>0</v>
      </c>
      <c r="BB304" s="4"/>
    </row>
    <row r="305" spans="1:54" s="3" customFormat="1">
      <c r="A305" s="205" t="str">
        <f t="shared" si="61"/>
        <v>446</v>
      </c>
      <c r="B305" s="1">
        <v>446099025</v>
      </c>
      <c r="C305" s="7" t="s">
        <v>62</v>
      </c>
      <c r="D305" s="8">
        <f>'fnd enro'!D305</f>
        <v>0</v>
      </c>
      <c r="E305" s="8">
        <f>'fnd enro'!E305</f>
        <v>0</v>
      </c>
      <c r="F305" s="8">
        <f>'fnd enro'!F305</f>
        <v>0</v>
      </c>
      <c r="G305" s="8">
        <f>'fnd enro'!G305</f>
        <v>1</v>
      </c>
      <c r="H305" s="8">
        <f>'fnd enro'!H305</f>
        <v>1</v>
      </c>
      <c r="I305" s="8">
        <f>'fnd enro'!I305</f>
        <v>1</v>
      </c>
      <c r="J305" s="8">
        <f>'fnd enro'!J305</f>
        <v>0</v>
      </c>
      <c r="K305" s="9">
        <f>'fnd enro'!K305</f>
        <v>0.12</v>
      </c>
      <c r="L305" s="8">
        <f>'fnd enro'!L305</f>
        <v>0</v>
      </c>
      <c r="M305" s="8">
        <f>'fnd enro'!M305</f>
        <v>0</v>
      </c>
      <c r="N305" s="8">
        <f>'fnd enro'!N305</f>
        <v>0</v>
      </c>
      <c r="O305" s="8">
        <f>'fnd enro'!O305</f>
        <v>0</v>
      </c>
      <c r="P305" s="8">
        <f>'fnd enro'!P305</f>
        <v>1</v>
      </c>
      <c r="Q305" s="8">
        <f>'fnd enro'!R305</f>
        <v>3</v>
      </c>
      <c r="R305" s="9">
        <f t="shared" si="56"/>
        <v>1.06</v>
      </c>
      <c r="S305" s="8">
        <f>VALUE('fnd enro'!Q305)</f>
        <v>7</v>
      </c>
      <c r="T305" s="1"/>
      <c r="U305" s="68">
        <f>(($D305*'fnd base rates'!C$7)
+($E305*'fnd base rates'!C$8)
+($F305*'fnd base rates'!C$9)
+($G305*'fnd base rates'!C$10)
+($H305*'fnd base rates'!C$11)
+($I305*'fnd base rates'!C$12)
+($J305*'fnd base rates'!C$13)
+($K305*'fnd base rates'!C$14)
+($M305*'fnd base rates'!C$16)
+($N305*'fnd base rates'!C$17)
+($O305*'fnd base rates'!C$18)
+($P305*VLOOKUP($S305+12,rate_basefnd,3)))
*$R305</f>
        <v>2001.0294160000001</v>
      </c>
      <c r="V305" s="68">
        <f>(($D305*'fnd base rates'!D$7)
+($E305*'fnd base rates'!D$8)
+($F305*'fnd base rates'!D$9)
+($G305*'fnd base rates'!D$10)
+($H305*'fnd base rates'!D$11)
+($I305*'fnd base rates'!D$12)
+($J305*'fnd base rates'!D$13)
+($K305*'fnd base rates'!D$14)
+($M305*'fnd base rates'!D$16)
+($N305*'fnd base rates'!D$17)
+($O305*'fnd base rates'!D$18)
+($P305*VLOOKUP($S305+12,rate_basefnd,4)))
*$R305</f>
        <v>3144.8716000000004</v>
      </c>
      <c r="W305" s="68">
        <f>(($D305*'fnd base rates'!E$7)
+($E305*'fnd base rates'!E$8)
+($F305*'fnd base rates'!E$9)
+($G305*'fnd base rates'!E$10)
+($H305*'fnd base rates'!E$11)
+($I305*'fnd base rates'!E$12)
+($J305*'fnd base rates'!E$13)
+($K305*'fnd base rates'!E$14)
+($M305*'fnd base rates'!E$16)
+($N305*'fnd base rates'!E$17)
+($O305*'fnd base rates'!E$18)
+($P305*VLOOKUP($S305+12,rate_basefnd,5)))
*$R305</f>
        <v>18807.699144000002</v>
      </c>
      <c r="X305" s="68">
        <f>(($D305*'fnd base rates'!F$7)
+($E305*'fnd base rates'!F$8)
+($F305*'fnd base rates'!F$9)
+($G305*'fnd base rates'!F$10)
+($H305*'fnd base rates'!F$11)
+($I305*'fnd base rates'!F$12)
+($J305*'fnd base rates'!F$13)
+($K305*'fnd base rates'!F$14)
+($M305*'fnd base rates'!F$16)
+($N305*'fnd base rates'!F$17)
+($O305*'fnd base rates'!F$18)
+($P305*VLOOKUP($S305+12,rate_basefnd,6)))
*$R305</f>
        <v>3724.7323039999997</v>
      </c>
      <c r="Y305" s="68">
        <f>(($D305*'fnd base rates'!G$7)
+($E305*'fnd base rates'!G$8)
+($F305*'fnd base rates'!G$9)
+($G305*'fnd base rates'!G$10)
+($H305*'fnd base rates'!G$11)
+($I305*'fnd base rates'!G$12)
+($J305*'fnd base rates'!G$13)
+($K305*'fnd base rates'!G$14)
+($M305*'fnd base rates'!G$16)
+($N305*'fnd base rates'!G$17)
+($O305*'fnd base rates'!G$18)
+($P305*VLOOKUP($S305+12,rate_basefnd,7)))
*$R305</f>
        <v>788.65187200000003</v>
      </c>
      <c r="Z305" s="68">
        <f>(($D305*'fnd base rates'!H$7)
+($E305*'fnd base rates'!H$8)
+($F305*'fnd base rates'!H$9)
+($G305*'fnd base rates'!H$10)
+($H305*'fnd base rates'!H$11)
+($I305*'fnd base rates'!H$12)
+($J305*'fnd base rates'!H$13)
+($K305*'fnd base rates'!H$14)
+($M305*'fnd base rates'!H$16)
+($N305*'fnd base rates'!H$17)
+($O305*'fnd base rates'!H$18)
+($P305*VLOOKUP($S305+12,rate_basefnd,8)))</f>
        <v>2112.4119999999998</v>
      </c>
      <c r="AA305" s="68">
        <f>(($D305*'fnd base rates'!I$7)
+($E305*'fnd base rates'!I$8)
+($F305*'fnd base rates'!I$9)
+($G305*'fnd base rates'!I$10)
+($H305*'fnd base rates'!I$11)
+($I305*'fnd base rates'!I$12)
+($J305*'fnd base rates'!I$13)
+($K305*'fnd base rates'!I$14)
+($M305*'fnd base rates'!I$16)
+($N305*'fnd base rates'!I$17)
+($O305*'fnd base rates'!I$18)
+($P305*VLOOKUP($S305+12,rate_basefnd,9)))
*$R305</f>
        <v>1637.8272000000002</v>
      </c>
      <c r="AB305" s="68">
        <f>(($D305*'fnd base rates'!J$7)
+($E305*'fnd base rates'!J$8)
+($F305*'fnd base rates'!J$9)
+($G305*'fnd base rates'!J$10)
+($H305*'fnd base rates'!J$11)
+($I305*'fnd base rates'!J$12)
+($J305*'fnd base rates'!J$13)
+($K305*'fnd base rates'!J$14)
+($M305*'fnd base rates'!J$16)
+($N305*'fnd base rates'!J$17)
+($O305*'fnd base rates'!J$18)
+($P305*VLOOKUP($S305+12,rate_basefnd,10)))
*$R305</f>
        <v>2062.2512000000002</v>
      </c>
      <c r="AC305" s="68">
        <f>(($D305*'fnd base rates'!K$7)
+($E305*'fnd base rates'!K$8)
+($F305*'fnd base rates'!K$9)
+($G305*'fnd base rates'!K$10)
+($H305*'fnd base rates'!K$11)
+($I305*'fnd base rates'!K$12)
+($J305*'fnd base rates'!K$13)
+($K305*'fnd base rates'!K$14)
+($M305*'fnd base rates'!K$16)
+($N305*'fnd base rates'!K$17)
+($O305*'fnd base rates'!K$18)
+($P305*VLOOKUP($S305+12,rate_basefnd,11)))
*$R305</f>
        <v>4052.3460800000007</v>
      </c>
      <c r="AD305" s="68">
        <f>(($D305*'fnd base rates'!L$7)
+($E305*'fnd base rates'!L$8)
+($F305*'fnd base rates'!L$9)
+($G305*'fnd base rates'!L$10)
+($H305*'fnd base rates'!L$11)
+($I305*'fnd base rates'!L$12)
+($J305*'fnd base rates'!L$13)
+($K305*'fnd base rates'!L$14)
+($M305*'fnd base rates'!L$16)
+($N305*'fnd base rates'!L$17)
+($O305*'fnd base rates'!L$18)
+($P305*VLOOKUP($S305+12,rate_basefnd,12)))</f>
        <v>7627.5764000000008</v>
      </c>
      <c r="AE305" s="68">
        <f>(($D305*'fnd base rates'!M$7)
+($E305*'fnd base rates'!M$8)
+($F305*'fnd base rates'!M$9)
+($G305*'fnd base rates'!M$10)
+($H305*'fnd base rates'!M$11)
+($I305*'fnd base rates'!M$12)
+($J305*'fnd base rates'!M$13)
+($K305*'fnd base rates'!M$14)
+($M305*'fnd base rates'!M$16)
+($N305*'fnd base rates'!M$17)
+($O305*'fnd base rates'!M$18)
+($P305*VLOOKUP($S305+12,rate_basefnd,13)))</f>
        <v>0</v>
      </c>
      <c r="AF305" s="3">
        <f t="shared" si="57"/>
        <v>45959.397216000005</v>
      </c>
      <c r="AH305" s="205">
        <f t="shared" si="58"/>
        <v>446099025</v>
      </c>
      <c r="AI305" s="3" t="str">
        <f t="shared" si="62"/>
        <v>446</v>
      </c>
      <c r="AJ305" s="1" t="str">
        <f t="shared" si="63"/>
        <v>099</v>
      </c>
      <c r="AK305" s="1" t="str">
        <f t="shared" si="64"/>
        <v>025</v>
      </c>
      <c r="AL305" s="3">
        <f t="shared" si="59"/>
        <v>1</v>
      </c>
      <c r="AM305" s="3">
        <f t="shared" si="69"/>
        <v>3</v>
      </c>
      <c r="AN305" s="3">
        <f t="shared" si="65"/>
        <v>45959.397216000005</v>
      </c>
      <c r="AO305" s="3">
        <f t="shared" si="66"/>
        <v>15320</v>
      </c>
      <c r="AP305" s="3">
        <f t="shared" si="60"/>
        <v>-197</v>
      </c>
      <c r="AQ305" s="3">
        <v>15517</v>
      </c>
      <c r="AS305" s="68"/>
      <c r="AT305" s="68"/>
      <c r="AX305" s="4">
        <f t="shared" si="67"/>
        <v>0</v>
      </c>
      <c r="AZ305" s="4">
        <f t="shared" si="68"/>
        <v>0</v>
      </c>
      <c r="BB305" s="4"/>
    </row>
    <row r="306" spans="1:54" s="3" customFormat="1">
      <c r="A306" s="205" t="str">
        <f t="shared" si="61"/>
        <v>446</v>
      </c>
      <c r="B306" s="1">
        <v>446099040</v>
      </c>
      <c r="C306" s="7" t="s">
        <v>62</v>
      </c>
      <c r="D306" s="8">
        <f>'fnd enro'!D306</f>
        <v>0</v>
      </c>
      <c r="E306" s="8">
        <f>'fnd enro'!E306</f>
        <v>0</v>
      </c>
      <c r="F306" s="8">
        <f>'fnd enro'!F306</f>
        <v>1</v>
      </c>
      <c r="G306" s="8">
        <f>'fnd enro'!G306</f>
        <v>1</v>
      </c>
      <c r="H306" s="8">
        <f>'fnd enro'!H306</f>
        <v>0</v>
      </c>
      <c r="I306" s="8">
        <f>'fnd enro'!I306</f>
        <v>0</v>
      </c>
      <c r="J306" s="8">
        <f>'fnd enro'!J306</f>
        <v>0</v>
      </c>
      <c r="K306" s="9">
        <f>'fnd enro'!K306</f>
        <v>0.08</v>
      </c>
      <c r="L306" s="8">
        <f>'fnd enro'!L306</f>
        <v>0</v>
      </c>
      <c r="M306" s="8">
        <f>'fnd enro'!M306</f>
        <v>0</v>
      </c>
      <c r="N306" s="8">
        <f>'fnd enro'!N306</f>
        <v>0</v>
      </c>
      <c r="O306" s="8">
        <f>'fnd enro'!O306</f>
        <v>0</v>
      </c>
      <c r="P306" s="8">
        <f>'fnd enro'!P306</f>
        <v>2</v>
      </c>
      <c r="Q306" s="8">
        <f>'fnd enro'!R306</f>
        <v>2</v>
      </c>
      <c r="R306" s="9">
        <f t="shared" si="56"/>
        <v>1.06</v>
      </c>
      <c r="S306" s="8">
        <f>VALUE('fnd enro'!Q306)</f>
        <v>6</v>
      </c>
      <c r="T306" s="1"/>
      <c r="U306" s="68">
        <f>(($D306*'fnd base rates'!C$7)
+($E306*'fnd base rates'!C$8)
+($F306*'fnd base rates'!C$9)
+($G306*'fnd base rates'!C$10)
+($H306*'fnd base rates'!C$11)
+($I306*'fnd base rates'!C$12)
+($J306*'fnd base rates'!C$13)
+($K306*'fnd base rates'!C$14)
+($M306*'fnd base rates'!C$16)
+($N306*'fnd base rates'!C$17)
+($O306*'fnd base rates'!C$18)
+($P306*VLOOKUP($S306+12,rate_basefnd,3)))
*$R306</f>
        <v>1441.2845440000001</v>
      </c>
      <c r="V306" s="68">
        <f>(($D306*'fnd base rates'!D$7)
+($E306*'fnd base rates'!D$8)
+($F306*'fnd base rates'!D$9)
+($G306*'fnd base rates'!D$10)
+($H306*'fnd base rates'!D$11)
+($I306*'fnd base rates'!D$12)
+($J306*'fnd base rates'!D$13)
+($K306*'fnd base rates'!D$14)
+($M306*'fnd base rates'!D$16)
+($N306*'fnd base rates'!D$17)
+($O306*'fnd base rates'!D$18)
+($P306*VLOOKUP($S306+12,rate_basefnd,4)))
*$R306</f>
        <v>2604.8228000000004</v>
      </c>
      <c r="W306" s="68">
        <f>(($D306*'fnd base rates'!E$7)
+($E306*'fnd base rates'!E$8)
+($F306*'fnd base rates'!E$9)
+($G306*'fnd base rates'!E$10)
+($H306*'fnd base rates'!E$11)
+($I306*'fnd base rates'!E$12)
+($J306*'fnd base rates'!E$13)
+($K306*'fnd base rates'!E$14)
+($M306*'fnd base rates'!E$16)
+($N306*'fnd base rates'!E$17)
+($O306*'fnd base rates'!E$18)
+($P306*VLOOKUP($S306+12,rate_basefnd,5)))
*$R306</f>
        <v>17020.888095999999</v>
      </c>
      <c r="X306" s="68">
        <f>(($D306*'fnd base rates'!F$7)
+($E306*'fnd base rates'!F$8)
+($F306*'fnd base rates'!F$9)
+($G306*'fnd base rates'!F$10)
+($H306*'fnd base rates'!F$11)
+($I306*'fnd base rates'!F$12)
+($J306*'fnd base rates'!F$13)
+($K306*'fnd base rates'!F$14)
+($M306*'fnd base rates'!F$16)
+($N306*'fnd base rates'!F$17)
+($O306*'fnd base rates'!F$18)
+($P306*VLOOKUP($S306+12,rate_basefnd,6)))
*$R306</f>
        <v>2963.4055359999998</v>
      </c>
      <c r="Y306" s="68">
        <f>(($D306*'fnd base rates'!G$7)
+($E306*'fnd base rates'!G$8)
+($F306*'fnd base rates'!G$9)
+($G306*'fnd base rates'!G$10)
+($H306*'fnd base rates'!G$11)
+($I306*'fnd base rates'!G$12)
+($J306*'fnd base rates'!G$13)
+($K306*'fnd base rates'!G$14)
+($M306*'fnd base rates'!G$16)
+($N306*'fnd base rates'!G$17)
+($O306*'fnd base rates'!G$18)
+($P306*VLOOKUP($S306+12,rate_basefnd,7)))
*$R306</f>
        <v>751.75284799999997</v>
      </c>
      <c r="Z306" s="68">
        <f>(($D306*'fnd base rates'!H$7)
+($E306*'fnd base rates'!H$8)
+($F306*'fnd base rates'!H$9)
+($G306*'fnd base rates'!H$10)
+($H306*'fnd base rates'!H$11)
+($I306*'fnd base rates'!H$12)
+($J306*'fnd base rates'!H$13)
+($K306*'fnd base rates'!H$14)
+($M306*'fnd base rates'!H$16)
+($N306*'fnd base rates'!H$17)
+($O306*'fnd base rates'!H$18)
+($P306*VLOOKUP($S306+12,rate_basefnd,8)))</f>
        <v>1217.788</v>
      </c>
      <c r="AA306" s="68">
        <f>(($D306*'fnd base rates'!I$7)
+($E306*'fnd base rates'!I$8)
+($F306*'fnd base rates'!I$9)
+($G306*'fnd base rates'!I$10)
+($H306*'fnd base rates'!I$11)
+($I306*'fnd base rates'!I$12)
+($J306*'fnd base rates'!I$13)
+($K306*'fnd base rates'!I$14)
+($M306*'fnd base rates'!I$16)
+($N306*'fnd base rates'!I$17)
+($O306*'fnd base rates'!I$18)
+($P306*VLOOKUP($S306+12,rate_basefnd,9)))
*$R306</f>
        <v>1279.0808000000002</v>
      </c>
      <c r="AB306" s="68">
        <f>(($D306*'fnd base rates'!J$7)
+($E306*'fnd base rates'!J$8)
+($F306*'fnd base rates'!J$9)
+($G306*'fnd base rates'!J$10)
+($H306*'fnd base rates'!J$11)
+($I306*'fnd base rates'!J$12)
+($J306*'fnd base rates'!J$13)
+($K306*'fnd base rates'!J$14)
+($M306*'fnd base rates'!J$16)
+($N306*'fnd base rates'!J$17)
+($O306*'fnd base rates'!J$18)
+($P306*VLOOKUP($S306+12,rate_basefnd,10)))
*$R306</f>
        <v>1953.0288</v>
      </c>
      <c r="AC306" s="68">
        <f>(($D306*'fnd base rates'!K$7)
+($E306*'fnd base rates'!K$8)
+($F306*'fnd base rates'!K$9)
+($G306*'fnd base rates'!K$10)
+($H306*'fnd base rates'!K$11)
+($I306*'fnd base rates'!K$12)
+($J306*'fnd base rates'!K$13)
+($K306*'fnd base rates'!K$14)
+($M306*'fnd base rates'!K$16)
+($N306*'fnd base rates'!K$17)
+($O306*'fnd base rates'!K$18)
+($P306*VLOOKUP($S306+12,rate_basefnd,11)))
*$R306</f>
        <v>2598.2423200000003</v>
      </c>
      <c r="AD306" s="68">
        <f>(($D306*'fnd base rates'!L$7)
+($E306*'fnd base rates'!L$8)
+($F306*'fnd base rates'!L$9)
+($G306*'fnd base rates'!L$10)
+($H306*'fnd base rates'!L$11)
+($I306*'fnd base rates'!L$12)
+($J306*'fnd base rates'!L$13)
+($K306*'fnd base rates'!L$14)
+($M306*'fnd base rates'!L$16)
+($N306*'fnd base rates'!L$17)
+($O306*'fnd base rates'!L$18)
+($P306*VLOOKUP($S306+12,rate_basefnd,12)))</f>
        <v>5916.2775999999994</v>
      </c>
      <c r="AE306" s="68">
        <f>(($D306*'fnd base rates'!M$7)
+($E306*'fnd base rates'!M$8)
+($F306*'fnd base rates'!M$9)
+($G306*'fnd base rates'!M$10)
+($H306*'fnd base rates'!M$11)
+($I306*'fnd base rates'!M$12)
+($J306*'fnd base rates'!M$13)
+($K306*'fnd base rates'!M$14)
+($M306*'fnd base rates'!M$16)
+($N306*'fnd base rates'!M$17)
+($O306*'fnd base rates'!M$18)
+($P306*VLOOKUP($S306+12,rate_basefnd,13)))</f>
        <v>0</v>
      </c>
      <c r="AF306" s="3">
        <f t="shared" si="57"/>
        <v>37746.571343999996</v>
      </c>
      <c r="AH306" s="205">
        <f t="shared" si="58"/>
        <v>446099040</v>
      </c>
      <c r="AI306" s="3" t="str">
        <f t="shared" si="62"/>
        <v>446</v>
      </c>
      <c r="AJ306" s="1" t="str">
        <f t="shared" si="63"/>
        <v>099</v>
      </c>
      <c r="AK306" s="1" t="str">
        <f t="shared" si="64"/>
        <v>040</v>
      </c>
      <c r="AL306" s="3">
        <f t="shared" si="59"/>
        <v>1</v>
      </c>
      <c r="AM306" s="3">
        <f t="shared" si="69"/>
        <v>2</v>
      </c>
      <c r="AN306" s="3">
        <f t="shared" si="65"/>
        <v>37746.571343999996</v>
      </c>
      <c r="AO306" s="3">
        <f t="shared" si="66"/>
        <v>18873</v>
      </c>
      <c r="AP306" s="3">
        <f t="shared" si="60"/>
        <v>416</v>
      </c>
      <c r="AQ306" s="3">
        <v>18457</v>
      </c>
      <c r="AS306" s="68"/>
      <c r="AT306" s="68"/>
      <c r="AX306" s="4">
        <f t="shared" si="67"/>
        <v>0</v>
      </c>
      <c r="AZ306" s="4">
        <f t="shared" si="68"/>
        <v>0</v>
      </c>
      <c r="BB306" s="4"/>
    </row>
    <row r="307" spans="1:54" s="3" customFormat="1">
      <c r="A307" s="205" t="str">
        <f t="shared" si="61"/>
        <v>446</v>
      </c>
      <c r="B307" s="1">
        <v>446099044</v>
      </c>
      <c r="C307" s="7" t="s">
        <v>62</v>
      </c>
      <c r="D307" s="8">
        <f>'fnd enro'!D307</f>
        <v>0</v>
      </c>
      <c r="E307" s="8">
        <f>'fnd enro'!E307</f>
        <v>0</v>
      </c>
      <c r="F307" s="8">
        <f>'fnd enro'!F307</f>
        <v>48</v>
      </c>
      <c r="G307" s="8">
        <f>'fnd enro'!G307</f>
        <v>336</v>
      </c>
      <c r="H307" s="8">
        <f>'fnd enro'!H307</f>
        <v>194</v>
      </c>
      <c r="I307" s="8">
        <f>'fnd enro'!I307</f>
        <v>177</v>
      </c>
      <c r="J307" s="8">
        <f>'fnd enro'!J307</f>
        <v>0</v>
      </c>
      <c r="K307" s="9">
        <f>'fnd enro'!K307</f>
        <v>30.2</v>
      </c>
      <c r="L307" s="8">
        <f>'fnd enro'!L307</f>
        <v>0</v>
      </c>
      <c r="M307" s="8">
        <f>'fnd enro'!M307</f>
        <v>44</v>
      </c>
      <c r="N307" s="8">
        <f>'fnd enro'!N307</f>
        <v>21</v>
      </c>
      <c r="O307" s="8">
        <f>'fnd enro'!O307</f>
        <v>13</v>
      </c>
      <c r="P307" s="8">
        <f>'fnd enro'!P307</f>
        <v>461</v>
      </c>
      <c r="Q307" s="8">
        <f>'fnd enro'!R307</f>
        <v>755</v>
      </c>
      <c r="R307" s="9">
        <f t="shared" si="56"/>
        <v>1.06</v>
      </c>
      <c r="S307" s="8">
        <f>VALUE('fnd enro'!Q307)</f>
        <v>11</v>
      </c>
      <c r="T307" s="1"/>
      <c r="U307" s="68">
        <f>(($D307*'fnd base rates'!C$7)
+($E307*'fnd base rates'!C$8)
+($F307*'fnd base rates'!C$9)
+($G307*'fnd base rates'!C$10)
+($H307*'fnd base rates'!C$11)
+($I307*'fnd base rates'!C$12)
+($J307*'fnd base rates'!C$13)
+($K307*'fnd base rates'!C$14)
+($M307*'fnd base rates'!C$16)
+($N307*'fnd base rates'!C$17)
+($O307*'fnd base rates'!C$18)
+($P307*VLOOKUP($S307+12,rate_basefnd,3)))
*$R307</f>
        <v>553521.44875999994</v>
      </c>
      <c r="V307" s="68">
        <f>(($D307*'fnd base rates'!D$7)
+($E307*'fnd base rates'!D$8)
+($F307*'fnd base rates'!D$9)
+($G307*'fnd base rates'!D$10)
+($H307*'fnd base rates'!D$11)
+($I307*'fnd base rates'!D$12)
+($J307*'fnd base rates'!D$13)
+($K307*'fnd base rates'!D$14)
+($M307*'fnd base rates'!D$16)
+($N307*'fnd base rates'!D$17)
+($O307*'fnd base rates'!D$18)
+($P307*VLOOKUP($S307+12,rate_basefnd,4)))
*$R307</f>
        <v>996236.13460000022</v>
      </c>
      <c r="W307" s="68">
        <f>(($D307*'fnd base rates'!E$7)
+($E307*'fnd base rates'!E$8)
+($F307*'fnd base rates'!E$9)
+($G307*'fnd base rates'!E$10)
+($H307*'fnd base rates'!E$11)
+($I307*'fnd base rates'!E$12)
+($J307*'fnd base rates'!E$13)
+($K307*'fnd base rates'!E$14)
+($M307*'fnd base rates'!E$16)
+($N307*'fnd base rates'!E$17)
+($O307*'fnd base rates'!E$18)
+($P307*VLOOKUP($S307+12,rate_basefnd,5)))
*$R307</f>
        <v>6618874.94264</v>
      </c>
      <c r="X307" s="68">
        <f>(($D307*'fnd base rates'!F$7)
+($E307*'fnd base rates'!F$8)
+($F307*'fnd base rates'!F$9)
+($G307*'fnd base rates'!F$10)
+($H307*'fnd base rates'!F$11)
+($I307*'fnd base rates'!F$12)
+($J307*'fnd base rates'!F$13)
+($K307*'fnd base rates'!F$14)
+($M307*'fnd base rates'!F$16)
+($N307*'fnd base rates'!F$17)
+($O307*'fnd base rates'!F$18)
+($P307*VLOOKUP($S307+12,rate_basefnd,6)))
*$R307</f>
        <v>1004749.1154400001</v>
      </c>
      <c r="Y307" s="68">
        <f>(($D307*'fnd base rates'!G$7)
+($E307*'fnd base rates'!G$8)
+($F307*'fnd base rates'!G$9)
+($G307*'fnd base rates'!G$10)
+($H307*'fnd base rates'!G$11)
+($I307*'fnd base rates'!G$12)
+($J307*'fnd base rates'!G$13)
+($K307*'fnd base rates'!G$14)
+($M307*'fnd base rates'!G$16)
+($N307*'fnd base rates'!G$17)
+($O307*'fnd base rates'!G$18)
+($P307*VLOOKUP($S307+12,rate_basefnd,7)))
*$R307</f>
        <v>290551.02651999996</v>
      </c>
      <c r="Z307" s="68">
        <f>(($D307*'fnd base rates'!H$7)
+($E307*'fnd base rates'!H$8)
+($F307*'fnd base rates'!H$9)
+($G307*'fnd base rates'!H$10)
+($H307*'fnd base rates'!H$11)
+($I307*'fnd base rates'!H$12)
+($J307*'fnd base rates'!H$13)
+($K307*'fnd base rates'!H$14)
+($M307*'fnd base rates'!H$16)
+($N307*'fnd base rates'!H$17)
+($O307*'fnd base rates'!H$18)
+($P307*VLOOKUP($S307+12,rate_basefnd,8)))</f>
        <v>531678.32999999996</v>
      </c>
      <c r="AA307" s="68">
        <f>(($D307*'fnd base rates'!I$7)
+($E307*'fnd base rates'!I$8)
+($F307*'fnd base rates'!I$9)
+($G307*'fnd base rates'!I$10)
+($H307*'fnd base rates'!I$11)
+($I307*'fnd base rates'!I$12)
+($J307*'fnd base rates'!I$13)
+($K307*'fnd base rates'!I$14)
+($M307*'fnd base rates'!I$16)
+($N307*'fnd base rates'!I$17)
+($O307*'fnd base rates'!I$18)
+($P307*VLOOKUP($S307+12,rate_basefnd,9)))
*$R307</f>
        <v>492224.15460000013</v>
      </c>
      <c r="AB307" s="68">
        <f>(($D307*'fnd base rates'!J$7)
+($E307*'fnd base rates'!J$8)
+($F307*'fnd base rates'!J$9)
+($G307*'fnd base rates'!J$10)
+($H307*'fnd base rates'!J$11)
+($I307*'fnd base rates'!J$12)
+($J307*'fnd base rates'!J$13)
+($K307*'fnd base rates'!J$14)
+($M307*'fnd base rates'!J$16)
+($N307*'fnd base rates'!J$17)
+($O307*'fnd base rates'!J$18)
+($P307*VLOOKUP($S307+12,rate_basefnd,10)))
*$R307</f>
        <v>857652.77340000006</v>
      </c>
      <c r="AC307" s="68">
        <f>(($D307*'fnd base rates'!K$7)
+($E307*'fnd base rates'!K$8)
+($F307*'fnd base rates'!K$9)
+($G307*'fnd base rates'!K$10)
+($H307*'fnd base rates'!K$11)
+($I307*'fnd base rates'!K$12)
+($J307*'fnd base rates'!K$13)
+($K307*'fnd base rates'!K$14)
+($M307*'fnd base rates'!K$16)
+($N307*'fnd base rates'!K$17)
+($O307*'fnd base rates'!K$18)
+($P307*VLOOKUP($S307+12,rate_basefnd,11)))
*$R307</f>
        <v>1041806.5098</v>
      </c>
      <c r="AD307" s="68">
        <f>(($D307*'fnd base rates'!L$7)
+($E307*'fnd base rates'!L$8)
+($F307*'fnd base rates'!L$9)
+($G307*'fnd base rates'!L$10)
+($H307*'fnd base rates'!L$11)
+($I307*'fnd base rates'!L$12)
+($J307*'fnd base rates'!L$13)
+($K307*'fnd base rates'!L$14)
+($M307*'fnd base rates'!L$16)
+($N307*'fnd base rates'!L$17)
+($O307*'fnd base rates'!L$18)
+($P307*VLOOKUP($S307+12,rate_basefnd,12)))</f>
        <v>2270844.074</v>
      </c>
      <c r="AE307" s="68">
        <f>(($D307*'fnd base rates'!M$7)
+($E307*'fnd base rates'!M$8)
+($F307*'fnd base rates'!M$9)
+($G307*'fnd base rates'!M$10)
+($H307*'fnd base rates'!M$11)
+($I307*'fnd base rates'!M$12)
+($J307*'fnd base rates'!M$13)
+($K307*'fnd base rates'!M$14)
+($M307*'fnd base rates'!M$16)
+($N307*'fnd base rates'!M$17)
+($O307*'fnd base rates'!M$18)
+($P307*VLOOKUP($S307+12,rate_basefnd,13)))</f>
        <v>0</v>
      </c>
      <c r="AF307" s="3">
        <f t="shared" si="57"/>
        <v>14658138.50976</v>
      </c>
      <c r="AH307" s="205">
        <f t="shared" si="58"/>
        <v>446099044</v>
      </c>
      <c r="AI307" s="3" t="str">
        <f t="shared" si="62"/>
        <v>446</v>
      </c>
      <c r="AJ307" s="1" t="str">
        <f t="shared" si="63"/>
        <v>099</v>
      </c>
      <c r="AK307" s="1" t="str">
        <f t="shared" si="64"/>
        <v>044</v>
      </c>
      <c r="AL307" s="3">
        <f t="shared" si="59"/>
        <v>1</v>
      </c>
      <c r="AM307" s="3">
        <f t="shared" si="69"/>
        <v>755</v>
      </c>
      <c r="AN307" s="3">
        <f t="shared" si="65"/>
        <v>14658138.50976</v>
      </c>
      <c r="AO307" s="3">
        <f t="shared" si="66"/>
        <v>19415</v>
      </c>
      <c r="AP307" s="3">
        <f t="shared" si="60"/>
        <v>4105</v>
      </c>
      <c r="AQ307" s="3">
        <v>15310</v>
      </c>
      <c r="AS307" s="68"/>
      <c r="AT307" s="68"/>
      <c r="AX307" s="4">
        <f t="shared" si="67"/>
        <v>0</v>
      </c>
      <c r="AZ307" s="4">
        <f t="shared" si="68"/>
        <v>0</v>
      </c>
      <c r="BB307" s="4"/>
    </row>
    <row r="308" spans="1:54" s="3" customFormat="1">
      <c r="A308" s="205" t="str">
        <f t="shared" si="61"/>
        <v>446</v>
      </c>
      <c r="B308" s="1">
        <v>446099050</v>
      </c>
      <c r="C308" s="7" t="s">
        <v>62</v>
      </c>
      <c r="D308" s="8">
        <f>'fnd enro'!D308</f>
        <v>0</v>
      </c>
      <c r="E308" s="8">
        <f>'fnd enro'!E308</f>
        <v>0</v>
      </c>
      <c r="F308" s="8">
        <f>'fnd enro'!F308</f>
        <v>2</v>
      </c>
      <c r="G308" s="8">
        <f>'fnd enro'!G308</f>
        <v>1</v>
      </c>
      <c r="H308" s="8">
        <f>'fnd enro'!H308</f>
        <v>1</v>
      </c>
      <c r="I308" s="8">
        <f>'fnd enro'!I308</f>
        <v>4</v>
      </c>
      <c r="J308" s="8">
        <f>'fnd enro'!J308</f>
        <v>0</v>
      </c>
      <c r="K308" s="9">
        <f>'fnd enro'!K308</f>
        <v>0.32</v>
      </c>
      <c r="L308" s="8">
        <f>'fnd enro'!L308</f>
        <v>0</v>
      </c>
      <c r="M308" s="8">
        <f>'fnd enro'!M308</f>
        <v>0</v>
      </c>
      <c r="N308" s="8">
        <f>'fnd enro'!N308</f>
        <v>0</v>
      </c>
      <c r="O308" s="8">
        <f>'fnd enro'!O308</f>
        <v>0</v>
      </c>
      <c r="P308" s="8">
        <f>'fnd enro'!P308</f>
        <v>5</v>
      </c>
      <c r="Q308" s="8">
        <f>'fnd enro'!R308</f>
        <v>8</v>
      </c>
      <c r="R308" s="9">
        <f t="shared" si="56"/>
        <v>1.06</v>
      </c>
      <c r="S308" s="8">
        <f>VALUE('fnd enro'!Q308)</f>
        <v>5</v>
      </c>
      <c r="T308" s="1"/>
      <c r="U308" s="68">
        <f>(($D308*'fnd base rates'!C$7)
+($E308*'fnd base rates'!C$8)
+($F308*'fnd base rates'!C$9)
+($G308*'fnd base rates'!C$10)
+($H308*'fnd base rates'!C$11)
+($I308*'fnd base rates'!C$12)
+($J308*'fnd base rates'!C$13)
+($K308*'fnd base rates'!C$14)
+($M308*'fnd base rates'!C$16)
+($N308*'fnd base rates'!C$17)
+($O308*'fnd base rates'!C$18)
+($P308*VLOOKUP($S308+12,rate_basefnd,3)))
*$R308</f>
        <v>5464.5539760000001</v>
      </c>
      <c r="V308" s="68">
        <f>(($D308*'fnd base rates'!D$7)
+($E308*'fnd base rates'!D$8)
+($F308*'fnd base rates'!D$9)
+($G308*'fnd base rates'!D$10)
+($H308*'fnd base rates'!D$11)
+($I308*'fnd base rates'!D$12)
+($J308*'fnd base rates'!D$13)
+($K308*'fnd base rates'!D$14)
+($M308*'fnd base rates'!D$16)
+($N308*'fnd base rates'!D$17)
+($O308*'fnd base rates'!D$18)
+($P308*VLOOKUP($S308+12,rate_basefnd,4)))
*$R308</f>
        <v>8995.2342000000008</v>
      </c>
      <c r="W308" s="68">
        <f>(($D308*'fnd base rates'!E$7)
+($E308*'fnd base rates'!E$8)
+($F308*'fnd base rates'!E$9)
+($G308*'fnd base rates'!E$10)
+($H308*'fnd base rates'!E$11)
+($I308*'fnd base rates'!E$12)
+($J308*'fnd base rates'!E$13)
+($K308*'fnd base rates'!E$14)
+($M308*'fnd base rates'!E$16)
+($N308*'fnd base rates'!E$17)
+($O308*'fnd base rates'!E$18)
+($P308*VLOOKUP($S308+12,rate_basefnd,5)))
*$R308</f>
        <v>58540.753984000003</v>
      </c>
      <c r="X308" s="68">
        <f>(($D308*'fnd base rates'!F$7)
+($E308*'fnd base rates'!F$8)
+($F308*'fnd base rates'!F$9)
+($G308*'fnd base rates'!F$10)
+($H308*'fnd base rates'!F$11)
+($I308*'fnd base rates'!F$12)
+($J308*'fnd base rates'!F$13)
+($K308*'fnd base rates'!F$14)
+($M308*'fnd base rates'!F$16)
+($N308*'fnd base rates'!F$17)
+($O308*'fnd base rates'!F$18)
+($P308*VLOOKUP($S308+12,rate_basefnd,6)))
*$R308</f>
        <v>9861.3097440000001</v>
      </c>
      <c r="Y308" s="68">
        <f>(($D308*'fnd base rates'!G$7)
+($E308*'fnd base rates'!G$8)
+($F308*'fnd base rates'!G$9)
+($G308*'fnd base rates'!G$10)
+($H308*'fnd base rates'!G$11)
+($I308*'fnd base rates'!G$12)
+($J308*'fnd base rates'!G$13)
+($K308*'fnd base rates'!G$14)
+($M308*'fnd base rates'!G$16)
+($N308*'fnd base rates'!G$17)
+($O308*'fnd base rates'!G$18)
+($P308*VLOOKUP($S308+12,rate_basefnd,7)))
*$R308</f>
        <v>2379.7351920000001</v>
      </c>
      <c r="Z308" s="68">
        <f>(($D308*'fnd base rates'!H$7)
+($E308*'fnd base rates'!H$8)
+($F308*'fnd base rates'!H$9)
+($G308*'fnd base rates'!H$10)
+($H308*'fnd base rates'!H$11)
+($I308*'fnd base rates'!H$12)
+($J308*'fnd base rates'!H$13)
+($K308*'fnd base rates'!H$14)
+($M308*'fnd base rates'!H$16)
+($N308*'fnd base rates'!H$17)
+($O308*'fnd base rates'!H$18)
+($P308*VLOOKUP($S308+12,rate_basefnd,8)))</f>
        <v>6125.4219999999996</v>
      </c>
      <c r="AA308" s="68">
        <f>(($D308*'fnd base rates'!I$7)
+($E308*'fnd base rates'!I$8)
+($F308*'fnd base rates'!I$9)
+($G308*'fnd base rates'!I$10)
+($H308*'fnd base rates'!I$11)
+($I308*'fnd base rates'!I$12)
+($J308*'fnd base rates'!I$13)
+($K308*'fnd base rates'!I$14)
+($M308*'fnd base rates'!I$16)
+($N308*'fnd base rates'!I$17)
+($O308*'fnd base rates'!I$18)
+($P308*VLOOKUP($S308+12,rate_basefnd,9)))
*$R308</f>
        <v>4635.6132000000007</v>
      </c>
      <c r="AB308" s="68">
        <f>(($D308*'fnd base rates'!J$7)
+($E308*'fnd base rates'!J$8)
+($F308*'fnd base rates'!J$9)
+($G308*'fnd base rates'!J$10)
+($H308*'fnd base rates'!J$11)
+($I308*'fnd base rates'!J$12)
+($J308*'fnd base rates'!J$13)
+($K308*'fnd base rates'!J$14)
+($M308*'fnd base rates'!J$16)
+($N308*'fnd base rates'!J$17)
+($O308*'fnd base rates'!J$18)
+($P308*VLOOKUP($S308+12,rate_basefnd,10)))
*$R308</f>
        <v>7102.3074000000006</v>
      </c>
      <c r="AC308" s="68">
        <f>(($D308*'fnd base rates'!K$7)
+($E308*'fnd base rates'!K$8)
+($F308*'fnd base rates'!K$9)
+($G308*'fnd base rates'!K$10)
+($H308*'fnd base rates'!K$11)
+($I308*'fnd base rates'!K$12)
+($J308*'fnd base rates'!K$13)
+($K308*'fnd base rates'!K$14)
+($M308*'fnd base rates'!K$16)
+($N308*'fnd base rates'!K$17)
+($O308*'fnd base rates'!K$18)
+($P308*VLOOKUP($S308+12,rate_basefnd,11)))
*$R308</f>
        <v>10723.805880000002</v>
      </c>
      <c r="AD308" s="68">
        <f>(($D308*'fnd base rates'!L$7)
+($E308*'fnd base rates'!L$8)
+($F308*'fnd base rates'!L$9)
+($G308*'fnd base rates'!L$10)
+($H308*'fnd base rates'!L$11)
+($I308*'fnd base rates'!L$12)
+($J308*'fnd base rates'!L$13)
+($K308*'fnd base rates'!L$14)
+($M308*'fnd base rates'!L$16)
+($N308*'fnd base rates'!L$17)
+($O308*'fnd base rates'!L$18)
+($P308*VLOOKUP($S308+12,rate_basefnd,12)))</f>
        <v>20986.930400000001</v>
      </c>
      <c r="AE308" s="68">
        <f>(($D308*'fnd base rates'!M$7)
+($E308*'fnd base rates'!M$8)
+($F308*'fnd base rates'!M$9)
+($G308*'fnd base rates'!M$10)
+($H308*'fnd base rates'!M$11)
+($I308*'fnd base rates'!M$12)
+($J308*'fnd base rates'!M$13)
+($K308*'fnd base rates'!M$14)
+($M308*'fnd base rates'!M$16)
+($N308*'fnd base rates'!M$17)
+($O308*'fnd base rates'!M$18)
+($P308*VLOOKUP($S308+12,rate_basefnd,13)))</f>
        <v>0</v>
      </c>
      <c r="AF308" s="3">
        <f t="shared" si="57"/>
        <v>134815.66597600002</v>
      </c>
      <c r="AH308" s="205">
        <f t="shared" si="58"/>
        <v>446099050</v>
      </c>
      <c r="AI308" s="3" t="str">
        <f t="shared" si="62"/>
        <v>446</v>
      </c>
      <c r="AJ308" s="1" t="str">
        <f t="shared" si="63"/>
        <v>099</v>
      </c>
      <c r="AK308" s="1" t="str">
        <f t="shared" si="64"/>
        <v>050</v>
      </c>
      <c r="AL308" s="3">
        <f t="shared" si="59"/>
        <v>1</v>
      </c>
      <c r="AM308" s="3">
        <f t="shared" si="69"/>
        <v>8</v>
      </c>
      <c r="AN308" s="3">
        <f t="shared" si="65"/>
        <v>134815.66597600002</v>
      </c>
      <c r="AO308" s="3">
        <f t="shared" si="66"/>
        <v>16852</v>
      </c>
      <c r="AP308" s="3">
        <f t="shared" si="60"/>
        <v>-4300</v>
      </c>
      <c r="AQ308" s="3">
        <v>21152</v>
      </c>
      <c r="AS308" s="68"/>
      <c r="AT308" s="68"/>
      <c r="AX308" s="4">
        <f t="shared" si="67"/>
        <v>0</v>
      </c>
      <c r="AZ308" s="4">
        <f t="shared" si="68"/>
        <v>0</v>
      </c>
      <c r="BB308" s="4"/>
    </row>
    <row r="309" spans="1:54" s="3" customFormat="1">
      <c r="A309" s="205" t="str">
        <f t="shared" si="61"/>
        <v>446</v>
      </c>
      <c r="B309" s="1">
        <v>446099057</v>
      </c>
      <c r="C309" s="7" t="s">
        <v>62</v>
      </c>
      <c r="D309" s="8">
        <f>'fnd enro'!D309</f>
        <v>0</v>
      </c>
      <c r="E309" s="8">
        <f>'fnd enro'!E309</f>
        <v>0</v>
      </c>
      <c r="F309" s="8">
        <f>'fnd enro'!F309</f>
        <v>0</v>
      </c>
      <c r="G309" s="8">
        <f>'fnd enro'!G309</f>
        <v>1</v>
      </c>
      <c r="H309" s="8">
        <f>'fnd enro'!H309</f>
        <v>0</v>
      </c>
      <c r="I309" s="8">
        <f>'fnd enro'!I309</f>
        <v>0</v>
      </c>
      <c r="J309" s="8">
        <f>'fnd enro'!J309</f>
        <v>0</v>
      </c>
      <c r="K309" s="9">
        <f>'fnd enro'!K309</f>
        <v>0.04</v>
      </c>
      <c r="L309" s="8">
        <f>'fnd enro'!L309</f>
        <v>0</v>
      </c>
      <c r="M309" s="8">
        <f>'fnd enro'!M309</f>
        <v>0</v>
      </c>
      <c r="N309" s="8">
        <f>'fnd enro'!N309</f>
        <v>0</v>
      </c>
      <c r="O309" s="8">
        <f>'fnd enro'!O309</f>
        <v>0</v>
      </c>
      <c r="P309" s="8">
        <f>'fnd enro'!P309</f>
        <v>0</v>
      </c>
      <c r="Q309" s="8">
        <f>'fnd enro'!R309</f>
        <v>1</v>
      </c>
      <c r="R309" s="9">
        <f t="shared" si="56"/>
        <v>1.06</v>
      </c>
      <c r="S309" s="8">
        <f>VALUE('fnd enro'!Q309)</f>
        <v>12</v>
      </c>
      <c r="T309" s="1"/>
      <c r="U309" s="68">
        <f>(($D309*'fnd base rates'!C$7)
+($E309*'fnd base rates'!C$8)
+($F309*'fnd base rates'!C$9)
+($G309*'fnd base rates'!C$10)
+($H309*'fnd base rates'!C$11)
+($I309*'fnd base rates'!C$12)
+($J309*'fnd base rates'!C$13)
+($K309*'fnd base rates'!C$14)
+($M309*'fnd base rates'!C$16)
+($N309*'fnd base rates'!C$17)
+($O309*'fnd base rates'!C$18)
+($P309*VLOOKUP($S309+12,rate_basefnd,3)))
*$R309</f>
        <v>635.64087200000006</v>
      </c>
      <c r="V309" s="68">
        <f>(($D309*'fnd base rates'!D$7)
+($E309*'fnd base rates'!D$8)
+($F309*'fnd base rates'!D$9)
+($G309*'fnd base rates'!D$10)
+($H309*'fnd base rates'!D$11)
+($I309*'fnd base rates'!D$12)
+($J309*'fnd base rates'!D$13)
+($K309*'fnd base rates'!D$14)
+($M309*'fnd base rates'!D$16)
+($N309*'fnd base rates'!D$17)
+($O309*'fnd base rates'!D$18)
+($P309*VLOOKUP($S309+12,rate_basefnd,4)))
*$R309</f>
        <v>899.6644</v>
      </c>
      <c r="W309" s="68">
        <f>(($D309*'fnd base rates'!E$7)
+($E309*'fnd base rates'!E$8)
+($F309*'fnd base rates'!E$9)
+($G309*'fnd base rates'!E$10)
+($H309*'fnd base rates'!E$11)
+($I309*'fnd base rates'!E$12)
+($J309*'fnd base rates'!E$13)
+($K309*'fnd base rates'!E$14)
+($M309*'fnd base rates'!E$16)
+($N309*'fnd base rates'!E$17)
+($O309*'fnd base rates'!E$18)
+($P309*VLOOKUP($S309+12,rate_basefnd,5)))
*$R309</f>
        <v>4578.8934479999998</v>
      </c>
      <c r="X309" s="68">
        <f>(($D309*'fnd base rates'!F$7)
+($E309*'fnd base rates'!F$8)
+($F309*'fnd base rates'!F$9)
+($G309*'fnd base rates'!F$10)
+($H309*'fnd base rates'!F$11)
+($I309*'fnd base rates'!F$12)
+($J309*'fnd base rates'!F$13)
+($K309*'fnd base rates'!F$14)
+($M309*'fnd base rates'!F$16)
+($N309*'fnd base rates'!F$17)
+($O309*'fnd base rates'!F$18)
+($P309*VLOOKUP($S309+12,rate_basefnd,6)))
*$R309</f>
        <v>1481.7027679999999</v>
      </c>
      <c r="Y309" s="68">
        <f>(($D309*'fnd base rates'!G$7)
+($E309*'fnd base rates'!G$8)
+($F309*'fnd base rates'!G$9)
+($G309*'fnd base rates'!G$10)
+($H309*'fnd base rates'!G$11)
+($I309*'fnd base rates'!G$12)
+($J309*'fnd base rates'!G$13)
+($K309*'fnd base rates'!G$14)
+($M309*'fnd base rates'!G$16)
+($N309*'fnd base rates'!G$17)
+($O309*'fnd base rates'!G$18)
+($P309*VLOOKUP($S309+12,rate_basefnd,7)))
*$R309</f>
        <v>185.15062400000002</v>
      </c>
      <c r="Z309" s="68">
        <f>(($D309*'fnd base rates'!H$7)
+($E309*'fnd base rates'!H$8)
+($F309*'fnd base rates'!H$9)
+($G309*'fnd base rates'!H$10)
+($H309*'fnd base rates'!H$11)
+($I309*'fnd base rates'!H$12)
+($J309*'fnd base rates'!H$13)
+($K309*'fnd base rates'!H$14)
+($M309*'fnd base rates'!H$16)
+($N309*'fnd base rates'!H$17)
+($O309*'fnd base rates'!H$18)
+($P309*VLOOKUP($S309+12,rate_basefnd,8)))</f>
        <v>581.30399999999997</v>
      </c>
      <c r="AA309" s="68">
        <f>(($D309*'fnd base rates'!I$7)
+($E309*'fnd base rates'!I$8)
+($F309*'fnd base rates'!I$9)
+($G309*'fnd base rates'!I$10)
+($H309*'fnd base rates'!I$11)
+($I309*'fnd base rates'!I$12)
+($J309*'fnd base rates'!I$13)
+($K309*'fnd base rates'!I$14)
+($M309*'fnd base rates'!I$16)
+($N309*'fnd base rates'!I$17)
+($O309*'fnd base rates'!I$18)
+($P309*VLOOKUP($S309+12,rate_basefnd,9)))
*$R309</f>
        <v>480.34960000000007</v>
      </c>
      <c r="AB309" s="68">
        <f>(($D309*'fnd base rates'!J$7)
+($E309*'fnd base rates'!J$8)
+($F309*'fnd base rates'!J$9)
+($G309*'fnd base rates'!J$10)
+($H309*'fnd base rates'!J$11)
+($I309*'fnd base rates'!J$12)
+($J309*'fnd base rates'!J$13)
+($K309*'fnd base rates'!J$14)
+($M309*'fnd base rates'!J$16)
+($N309*'fnd base rates'!J$17)
+($O309*'fnd base rates'!J$18)
+($P309*VLOOKUP($S309+12,rate_basefnd,10)))
*$R309</f>
        <v>179.10820000000001</v>
      </c>
      <c r="AC309" s="68">
        <f>(($D309*'fnd base rates'!K$7)
+($E309*'fnd base rates'!K$8)
+($F309*'fnd base rates'!K$9)
+($G309*'fnd base rates'!K$10)
+($H309*'fnd base rates'!K$11)
+($I309*'fnd base rates'!K$12)
+($J309*'fnd base rates'!K$13)
+($K309*'fnd base rates'!K$14)
+($M309*'fnd base rates'!K$16)
+($N309*'fnd base rates'!K$17)
+($O309*'fnd base rates'!K$18)
+($P309*VLOOKUP($S309+12,rate_basefnd,11)))
*$R309</f>
        <v>1299.1211600000001</v>
      </c>
      <c r="AD309" s="68">
        <f>(($D309*'fnd base rates'!L$7)
+($E309*'fnd base rates'!L$8)
+($F309*'fnd base rates'!L$9)
+($G309*'fnd base rates'!L$10)
+($H309*'fnd base rates'!L$11)
+($I309*'fnd base rates'!L$12)
+($J309*'fnd base rates'!L$13)
+($K309*'fnd base rates'!L$14)
+($M309*'fnd base rates'!L$16)
+($N309*'fnd base rates'!L$17)
+($O309*'fnd base rates'!L$18)
+($P309*VLOOKUP($S309+12,rate_basefnd,12)))</f>
        <v>2262.2887999999998</v>
      </c>
      <c r="AE309" s="68">
        <f>(($D309*'fnd base rates'!M$7)
+($E309*'fnd base rates'!M$8)
+($F309*'fnd base rates'!M$9)
+($G309*'fnd base rates'!M$10)
+($H309*'fnd base rates'!M$11)
+($I309*'fnd base rates'!M$12)
+($J309*'fnd base rates'!M$13)
+($K309*'fnd base rates'!M$14)
+($M309*'fnd base rates'!M$16)
+($N309*'fnd base rates'!M$17)
+($O309*'fnd base rates'!M$18)
+($P309*VLOOKUP($S309+12,rate_basefnd,13)))</f>
        <v>0</v>
      </c>
      <c r="AF309" s="3">
        <f t="shared" si="57"/>
        <v>12583.223872</v>
      </c>
      <c r="AH309" s="205">
        <f t="shared" si="58"/>
        <v>446099057</v>
      </c>
      <c r="AI309" s="3" t="str">
        <f t="shared" si="62"/>
        <v>446</v>
      </c>
      <c r="AJ309" s="1" t="str">
        <f t="shared" si="63"/>
        <v>099</v>
      </c>
      <c r="AK309" s="1" t="str">
        <f t="shared" si="64"/>
        <v>057</v>
      </c>
      <c r="AL309" s="3">
        <f t="shared" si="59"/>
        <v>1</v>
      </c>
      <c r="AM309" s="3">
        <f t="shared" si="69"/>
        <v>1</v>
      </c>
      <c r="AN309" s="3">
        <f t="shared" si="65"/>
        <v>12583.223872</v>
      </c>
      <c r="AO309" s="3">
        <f t="shared" si="66"/>
        <v>12583</v>
      </c>
      <c r="AP309" s="3">
        <f t="shared" si="60"/>
        <v>1204</v>
      </c>
      <c r="AQ309" s="3">
        <v>11379</v>
      </c>
      <c r="AS309" s="68"/>
      <c r="AT309" s="68"/>
      <c r="AX309" s="4">
        <f t="shared" si="67"/>
        <v>0</v>
      </c>
      <c r="AZ309" s="4">
        <f t="shared" si="68"/>
        <v>0</v>
      </c>
      <c r="BB309" s="4"/>
    </row>
    <row r="310" spans="1:54" s="3" customFormat="1">
      <c r="A310" s="205" t="str">
        <f t="shared" si="61"/>
        <v>446</v>
      </c>
      <c r="B310" s="1">
        <v>446099073</v>
      </c>
      <c r="C310" s="7" t="s">
        <v>62</v>
      </c>
      <c r="D310" s="8">
        <f>'fnd enro'!D310</f>
        <v>0</v>
      </c>
      <c r="E310" s="8">
        <f>'fnd enro'!E310</f>
        <v>0</v>
      </c>
      <c r="F310" s="8">
        <f>'fnd enro'!F310</f>
        <v>0</v>
      </c>
      <c r="G310" s="8">
        <f>'fnd enro'!G310</f>
        <v>0</v>
      </c>
      <c r="H310" s="8">
        <f>'fnd enro'!H310</f>
        <v>0</v>
      </c>
      <c r="I310" s="8">
        <f>'fnd enro'!I310</f>
        <v>1</v>
      </c>
      <c r="J310" s="8">
        <f>'fnd enro'!J310</f>
        <v>0</v>
      </c>
      <c r="K310" s="9">
        <f>'fnd enro'!K310</f>
        <v>0.04</v>
      </c>
      <c r="L310" s="8">
        <f>'fnd enro'!L310</f>
        <v>0</v>
      </c>
      <c r="M310" s="8">
        <f>'fnd enro'!M310</f>
        <v>0</v>
      </c>
      <c r="N310" s="8">
        <f>'fnd enro'!N310</f>
        <v>0</v>
      </c>
      <c r="O310" s="8">
        <f>'fnd enro'!O310</f>
        <v>0</v>
      </c>
      <c r="P310" s="8">
        <f>'fnd enro'!P310</f>
        <v>0</v>
      </c>
      <c r="Q310" s="8">
        <f>'fnd enro'!R310</f>
        <v>1</v>
      </c>
      <c r="R310" s="9">
        <f t="shared" si="56"/>
        <v>1.06</v>
      </c>
      <c r="S310" s="8">
        <f>VALUE('fnd enro'!Q310)</f>
        <v>5</v>
      </c>
      <c r="T310" s="1"/>
      <c r="U310" s="68">
        <f>(($D310*'fnd base rates'!C$7)
+($E310*'fnd base rates'!C$8)
+($F310*'fnd base rates'!C$9)
+($G310*'fnd base rates'!C$10)
+($H310*'fnd base rates'!C$11)
+($I310*'fnd base rates'!C$12)
+($J310*'fnd base rates'!C$13)
+($K310*'fnd base rates'!C$14)
+($M310*'fnd base rates'!C$16)
+($N310*'fnd base rates'!C$17)
+($O310*'fnd base rates'!C$18)
+($P310*VLOOKUP($S310+12,rate_basefnd,3)))
*$R310</f>
        <v>635.64087200000006</v>
      </c>
      <c r="V310" s="68">
        <f>(($D310*'fnd base rates'!D$7)
+($E310*'fnd base rates'!D$8)
+($F310*'fnd base rates'!D$9)
+($G310*'fnd base rates'!D$10)
+($H310*'fnd base rates'!D$11)
+($I310*'fnd base rates'!D$12)
+($J310*'fnd base rates'!D$13)
+($K310*'fnd base rates'!D$14)
+($M310*'fnd base rates'!D$16)
+($N310*'fnd base rates'!D$17)
+($O310*'fnd base rates'!D$18)
+($P310*VLOOKUP($S310+12,rate_basefnd,4)))
*$R310</f>
        <v>899.6644</v>
      </c>
      <c r="W310" s="68">
        <f>(($D310*'fnd base rates'!E$7)
+($E310*'fnd base rates'!E$8)
+($F310*'fnd base rates'!E$9)
+($G310*'fnd base rates'!E$10)
+($H310*'fnd base rates'!E$11)
+($I310*'fnd base rates'!E$12)
+($J310*'fnd base rates'!E$13)
+($K310*'fnd base rates'!E$14)
+($M310*'fnd base rates'!E$16)
+($N310*'fnd base rates'!E$17)
+($O310*'fnd base rates'!E$18)
+($P310*VLOOKUP($S310+12,rate_basefnd,5)))
*$R310</f>
        <v>5792.1694479999996</v>
      </c>
      <c r="X310" s="68">
        <f>(($D310*'fnd base rates'!F$7)
+($E310*'fnd base rates'!F$8)
+($F310*'fnd base rates'!F$9)
+($G310*'fnd base rates'!F$10)
+($H310*'fnd base rates'!F$11)
+($I310*'fnd base rates'!F$12)
+($J310*'fnd base rates'!F$13)
+($K310*'fnd base rates'!F$14)
+($M310*'fnd base rates'!F$16)
+($N310*'fnd base rates'!F$17)
+($O310*'fnd base rates'!F$18)
+($P310*VLOOKUP($S310+12,rate_basefnd,6)))
*$R310</f>
        <v>1057.723968</v>
      </c>
      <c r="Y310" s="68">
        <f>(($D310*'fnd base rates'!G$7)
+($E310*'fnd base rates'!G$8)
+($F310*'fnd base rates'!G$9)
+($G310*'fnd base rates'!G$10)
+($H310*'fnd base rates'!G$11)
+($I310*'fnd base rates'!G$12)
+($J310*'fnd base rates'!G$13)
+($K310*'fnd base rates'!G$14)
+($M310*'fnd base rates'!G$16)
+($N310*'fnd base rates'!G$17)
+($O310*'fnd base rates'!G$18)
+($P310*VLOOKUP($S310+12,rate_basefnd,7)))
*$R310</f>
        <v>193.482224</v>
      </c>
      <c r="Z310" s="68">
        <f>(($D310*'fnd base rates'!H$7)
+($E310*'fnd base rates'!H$8)
+($F310*'fnd base rates'!H$9)
+($G310*'fnd base rates'!H$10)
+($H310*'fnd base rates'!H$11)
+($I310*'fnd base rates'!H$12)
+($J310*'fnd base rates'!H$13)
+($K310*'fnd base rates'!H$14)
+($M310*'fnd base rates'!H$16)
+($N310*'fnd base rates'!H$17)
+($O310*'fnd base rates'!H$18)
+($P310*VLOOKUP($S310+12,rate_basefnd,8)))</f>
        <v>919.26400000000001</v>
      </c>
      <c r="AA310" s="68">
        <f>(($D310*'fnd base rates'!I$7)
+($E310*'fnd base rates'!I$8)
+($F310*'fnd base rates'!I$9)
+($G310*'fnd base rates'!I$10)
+($H310*'fnd base rates'!I$11)
+($I310*'fnd base rates'!I$12)
+($J310*'fnd base rates'!I$13)
+($K310*'fnd base rates'!I$14)
+($M310*'fnd base rates'!I$16)
+($N310*'fnd base rates'!I$17)
+($O310*'fnd base rates'!I$18)
+($P310*VLOOKUP($S310+12,rate_basefnd,9)))
*$R310</f>
        <v>500.87119999999999</v>
      </c>
      <c r="AB310" s="68">
        <f>(($D310*'fnd base rates'!J$7)
+($E310*'fnd base rates'!J$8)
+($F310*'fnd base rates'!J$9)
+($G310*'fnd base rates'!J$10)
+($H310*'fnd base rates'!J$11)
+($I310*'fnd base rates'!J$12)
+($J310*'fnd base rates'!J$13)
+($K310*'fnd base rates'!J$14)
+($M310*'fnd base rates'!J$16)
+($N310*'fnd base rates'!J$17)
+($O310*'fnd base rates'!J$18)
+($P310*VLOOKUP($S310+12,rate_basefnd,10)))
*$R310</f>
        <v>674.67939999999999</v>
      </c>
      <c r="AC310" s="68">
        <f>(($D310*'fnd base rates'!K$7)
+($E310*'fnd base rates'!K$8)
+($F310*'fnd base rates'!K$9)
+($G310*'fnd base rates'!K$10)
+($H310*'fnd base rates'!K$11)
+($I310*'fnd base rates'!K$12)
+($J310*'fnd base rates'!K$13)
+($K310*'fnd base rates'!K$14)
+($M310*'fnd base rates'!K$16)
+($N310*'fnd base rates'!K$17)
+($O310*'fnd base rates'!K$18)
+($P310*VLOOKUP($S310+12,rate_basefnd,11)))
*$R310</f>
        <v>1357.7391600000001</v>
      </c>
      <c r="AD310" s="68">
        <f>(($D310*'fnd base rates'!L$7)
+($E310*'fnd base rates'!L$8)
+($F310*'fnd base rates'!L$9)
+($G310*'fnd base rates'!L$10)
+($H310*'fnd base rates'!L$11)
+($I310*'fnd base rates'!L$12)
+($J310*'fnd base rates'!L$13)
+($K310*'fnd base rates'!L$14)
+($M310*'fnd base rates'!L$16)
+($N310*'fnd base rates'!L$17)
+($O310*'fnd base rates'!L$18)
+($P310*VLOOKUP($S310+12,rate_basefnd,12)))</f>
        <v>2166.2388000000001</v>
      </c>
      <c r="AE310" s="68">
        <f>(($D310*'fnd base rates'!M$7)
+($E310*'fnd base rates'!M$8)
+($F310*'fnd base rates'!M$9)
+($G310*'fnd base rates'!M$10)
+($H310*'fnd base rates'!M$11)
+($I310*'fnd base rates'!M$12)
+($J310*'fnd base rates'!M$13)
+($K310*'fnd base rates'!M$14)
+($M310*'fnd base rates'!M$16)
+($N310*'fnd base rates'!M$17)
+($O310*'fnd base rates'!M$18)
+($P310*VLOOKUP($S310+12,rate_basefnd,13)))</f>
        <v>0</v>
      </c>
      <c r="AF310" s="3">
        <f t="shared" si="57"/>
        <v>14197.473471999998</v>
      </c>
      <c r="AH310" s="205">
        <f t="shared" si="58"/>
        <v>446099073</v>
      </c>
      <c r="AI310" s="3" t="str">
        <f t="shared" si="62"/>
        <v>446</v>
      </c>
      <c r="AJ310" s="1" t="str">
        <f t="shared" si="63"/>
        <v>099</v>
      </c>
      <c r="AK310" s="1" t="str">
        <f t="shared" si="64"/>
        <v>073</v>
      </c>
      <c r="AL310" s="3">
        <f t="shared" si="59"/>
        <v>1</v>
      </c>
      <c r="AM310" s="3">
        <f t="shared" si="69"/>
        <v>1</v>
      </c>
      <c r="AN310" s="3">
        <f t="shared" si="65"/>
        <v>14197.473471999998</v>
      </c>
      <c r="AO310" s="3">
        <f t="shared" si="66"/>
        <v>14197</v>
      </c>
      <c r="AP310" s="3">
        <f t="shared" si="60"/>
        <v>-4098</v>
      </c>
      <c r="AQ310" s="3">
        <v>18295</v>
      </c>
      <c r="AS310" s="68"/>
      <c r="AT310" s="68"/>
      <c r="AX310" s="4">
        <f t="shared" si="67"/>
        <v>0</v>
      </c>
      <c r="AZ310" s="4">
        <f t="shared" si="68"/>
        <v>0</v>
      </c>
      <c r="BB310" s="4"/>
    </row>
    <row r="311" spans="1:54" s="3" customFormat="1">
      <c r="A311" s="205" t="str">
        <f t="shared" si="61"/>
        <v>446</v>
      </c>
      <c r="B311" s="1">
        <v>446099078</v>
      </c>
      <c r="C311" s="7" t="s">
        <v>62</v>
      </c>
      <c r="D311" s="8">
        <f>'fnd enro'!D311</f>
        <v>0</v>
      </c>
      <c r="E311" s="8">
        <f>'fnd enro'!E311</f>
        <v>0</v>
      </c>
      <c r="F311" s="8">
        <f>'fnd enro'!F311</f>
        <v>0</v>
      </c>
      <c r="G311" s="8">
        <f>'fnd enro'!G311</f>
        <v>2</v>
      </c>
      <c r="H311" s="8">
        <f>'fnd enro'!H311</f>
        <v>0</v>
      </c>
      <c r="I311" s="8">
        <f>'fnd enro'!I311</f>
        <v>0</v>
      </c>
      <c r="J311" s="8">
        <f>'fnd enro'!J311</f>
        <v>0</v>
      </c>
      <c r="K311" s="9">
        <f>'fnd enro'!K311</f>
        <v>0.08</v>
      </c>
      <c r="L311" s="8">
        <f>'fnd enro'!L311</f>
        <v>0</v>
      </c>
      <c r="M311" s="8">
        <f>'fnd enro'!M311</f>
        <v>0</v>
      </c>
      <c r="N311" s="8">
        <f>'fnd enro'!N311</f>
        <v>0</v>
      </c>
      <c r="O311" s="8">
        <f>'fnd enro'!O311</f>
        <v>0</v>
      </c>
      <c r="P311" s="8">
        <f>'fnd enro'!P311</f>
        <v>2</v>
      </c>
      <c r="Q311" s="8">
        <f>'fnd enro'!R311</f>
        <v>2</v>
      </c>
      <c r="R311" s="9">
        <f t="shared" si="56"/>
        <v>1.06</v>
      </c>
      <c r="S311" s="8">
        <f>VALUE('fnd enro'!Q311)</f>
        <v>1</v>
      </c>
      <c r="T311" s="1"/>
      <c r="U311" s="68">
        <f>(($D311*'fnd base rates'!C$7)
+($E311*'fnd base rates'!C$8)
+($F311*'fnd base rates'!C$9)
+($G311*'fnd base rates'!C$10)
+($H311*'fnd base rates'!C$11)
+($I311*'fnd base rates'!C$12)
+($J311*'fnd base rates'!C$13)
+($K311*'fnd base rates'!C$14)
+($M311*'fnd base rates'!C$16)
+($N311*'fnd base rates'!C$17)
+($O311*'fnd base rates'!C$18)
+($P311*VLOOKUP($S311+12,rate_basefnd,3)))
*$R311</f>
        <v>1392.715344</v>
      </c>
      <c r="V311" s="68">
        <f>(($D311*'fnd base rates'!D$7)
+($E311*'fnd base rates'!D$8)
+($F311*'fnd base rates'!D$9)
+($G311*'fnd base rates'!D$10)
+($H311*'fnd base rates'!D$11)
+($I311*'fnd base rates'!D$12)
+($J311*'fnd base rates'!D$13)
+($K311*'fnd base rates'!D$14)
+($M311*'fnd base rates'!D$16)
+($N311*'fnd base rates'!D$17)
+($O311*'fnd base rates'!D$18)
+($P311*VLOOKUP($S311+12,rate_basefnd,4)))
*$R311</f>
        <v>2374.6543999999999</v>
      </c>
      <c r="W311" s="68">
        <f>(($D311*'fnd base rates'!E$7)
+($E311*'fnd base rates'!E$8)
+($F311*'fnd base rates'!E$9)
+($G311*'fnd base rates'!E$10)
+($H311*'fnd base rates'!E$11)
+($I311*'fnd base rates'!E$12)
+($J311*'fnd base rates'!E$13)
+($K311*'fnd base rates'!E$14)
+($M311*'fnd base rates'!E$16)
+($N311*'fnd base rates'!E$17)
+($O311*'fnd base rates'!E$18)
+($P311*VLOOKUP($S311+12,rate_basefnd,5)))
*$R311</f>
        <v>14774.218096000001</v>
      </c>
      <c r="X311" s="68">
        <f>(($D311*'fnd base rates'!F$7)
+($E311*'fnd base rates'!F$8)
+($F311*'fnd base rates'!F$9)
+($G311*'fnd base rates'!F$10)
+($H311*'fnd base rates'!F$11)
+($I311*'fnd base rates'!F$12)
+($J311*'fnd base rates'!F$13)
+($K311*'fnd base rates'!F$14)
+($M311*'fnd base rates'!F$16)
+($N311*'fnd base rates'!F$17)
+($O311*'fnd base rates'!F$18)
+($P311*VLOOKUP($S311+12,rate_basefnd,6)))
*$R311</f>
        <v>2963.4055359999998</v>
      </c>
      <c r="Y311" s="68">
        <f>(($D311*'fnd base rates'!G$7)
+($E311*'fnd base rates'!G$8)
+($F311*'fnd base rates'!G$9)
+($G311*'fnd base rates'!G$10)
+($H311*'fnd base rates'!G$11)
+($I311*'fnd base rates'!G$12)
+($J311*'fnd base rates'!G$13)
+($K311*'fnd base rates'!G$14)
+($M311*'fnd base rates'!G$16)
+($N311*'fnd base rates'!G$17)
+($O311*'fnd base rates'!G$18)
+($P311*VLOOKUP($S311+12,rate_basefnd,7)))
*$R311</f>
        <v>642.78484800000001</v>
      </c>
      <c r="Z311" s="68">
        <f>(($D311*'fnd base rates'!H$7)
+($E311*'fnd base rates'!H$8)
+($F311*'fnd base rates'!H$9)
+($G311*'fnd base rates'!H$10)
+($H311*'fnd base rates'!H$11)
+($I311*'fnd base rates'!H$12)
+($J311*'fnd base rates'!H$13)
+($K311*'fnd base rates'!H$14)
+($M311*'fnd base rates'!H$16)
+($N311*'fnd base rates'!H$17)
+($O311*'fnd base rates'!H$18)
+($P311*VLOOKUP($S311+12,rate_basefnd,8)))</f>
        <v>1202.008</v>
      </c>
      <c r="AA311" s="68">
        <f>(($D311*'fnd base rates'!I$7)
+($E311*'fnd base rates'!I$8)
+($F311*'fnd base rates'!I$9)
+($G311*'fnd base rates'!I$10)
+($H311*'fnd base rates'!I$11)
+($I311*'fnd base rates'!I$12)
+($J311*'fnd base rates'!I$13)
+($K311*'fnd base rates'!I$14)
+($M311*'fnd base rates'!I$16)
+($N311*'fnd base rates'!I$17)
+($O311*'fnd base rates'!I$18)
+($P311*VLOOKUP($S311+12,rate_basefnd,9)))
*$R311</f>
        <v>1188.1116000000002</v>
      </c>
      <c r="AB311" s="68">
        <f>(($D311*'fnd base rates'!J$7)
+($E311*'fnd base rates'!J$8)
+($F311*'fnd base rates'!J$9)
+($G311*'fnd base rates'!J$10)
+($H311*'fnd base rates'!J$11)
+($I311*'fnd base rates'!J$12)
+($J311*'fnd base rates'!J$13)
+($K311*'fnd base rates'!J$14)
+($M311*'fnd base rates'!J$16)
+($N311*'fnd base rates'!J$17)
+($O311*'fnd base rates'!J$18)
+($P311*VLOOKUP($S311+12,rate_basefnd,10)))
*$R311</f>
        <v>1539.9892000000002</v>
      </c>
      <c r="AC311" s="68">
        <f>(($D311*'fnd base rates'!K$7)
+($E311*'fnd base rates'!K$8)
+($F311*'fnd base rates'!K$9)
+($G311*'fnd base rates'!K$10)
+($H311*'fnd base rates'!K$11)
+($I311*'fnd base rates'!K$12)
+($J311*'fnd base rates'!K$13)
+($K311*'fnd base rates'!K$14)
+($M311*'fnd base rates'!K$16)
+($N311*'fnd base rates'!K$17)
+($O311*'fnd base rates'!K$18)
+($P311*VLOOKUP($S311+12,rate_basefnd,11)))
*$R311</f>
        <v>2598.2423200000003</v>
      </c>
      <c r="AD311" s="68">
        <f>(($D311*'fnd base rates'!L$7)
+($E311*'fnd base rates'!L$8)
+($F311*'fnd base rates'!L$9)
+($G311*'fnd base rates'!L$10)
+($H311*'fnd base rates'!L$11)
+($I311*'fnd base rates'!L$12)
+($J311*'fnd base rates'!L$13)
+($K311*'fnd base rates'!L$14)
+($M311*'fnd base rates'!L$16)
+($N311*'fnd base rates'!L$17)
+($O311*'fnd base rates'!L$18)
+($P311*VLOOKUP($S311+12,rate_basefnd,12)))</f>
        <v>5518.6376</v>
      </c>
      <c r="AE311" s="68">
        <f>(($D311*'fnd base rates'!M$7)
+($E311*'fnd base rates'!M$8)
+($F311*'fnd base rates'!M$9)
+($G311*'fnd base rates'!M$10)
+($H311*'fnd base rates'!M$11)
+($I311*'fnd base rates'!M$12)
+($J311*'fnd base rates'!M$13)
+($K311*'fnd base rates'!M$14)
+($M311*'fnd base rates'!M$16)
+($N311*'fnd base rates'!M$17)
+($O311*'fnd base rates'!M$18)
+($P311*VLOOKUP($S311+12,rate_basefnd,13)))</f>
        <v>0</v>
      </c>
      <c r="AF311" s="3">
        <f t="shared" si="57"/>
        <v>34194.766944000003</v>
      </c>
      <c r="AH311" s="205">
        <f t="shared" si="58"/>
        <v>446099078</v>
      </c>
      <c r="AI311" s="3" t="str">
        <f t="shared" si="62"/>
        <v>446</v>
      </c>
      <c r="AJ311" s="1" t="str">
        <f t="shared" si="63"/>
        <v>099</v>
      </c>
      <c r="AK311" s="1" t="str">
        <f t="shared" si="64"/>
        <v>078</v>
      </c>
      <c r="AL311" s="3">
        <f t="shared" si="59"/>
        <v>1</v>
      </c>
      <c r="AM311" s="3">
        <f t="shared" si="69"/>
        <v>2</v>
      </c>
      <c r="AN311" s="3">
        <f t="shared" si="65"/>
        <v>34194.766944000003</v>
      </c>
      <c r="AO311" s="3">
        <f t="shared" si="66"/>
        <v>17097</v>
      </c>
      <c r="AP311" s="3">
        <f t="shared" si="60"/>
        <v>5303</v>
      </c>
      <c r="AQ311" s="3">
        <v>11794</v>
      </c>
      <c r="AS311" s="68"/>
      <c r="AT311" s="68"/>
      <c r="AX311" s="4">
        <f t="shared" si="67"/>
        <v>0</v>
      </c>
      <c r="AZ311" s="4">
        <f t="shared" si="68"/>
        <v>0</v>
      </c>
      <c r="BB311" s="4"/>
    </row>
    <row r="312" spans="1:54" s="3" customFormat="1">
      <c r="A312" s="205" t="str">
        <f t="shared" si="61"/>
        <v>446</v>
      </c>
      <c r="B312" s="1">
        <v>446099083</v>
      </c>
      <c r="C312" s="7" t="s">
        <v>62</v>
      </c>
      <c r="D312" s="8">
        <f>'fnd enro'!D312</f>
        <v>0</v>
      </c>
      <c r="E312" s="8">
        <f>'fnd enro'!E312</f>
        <v>0</v>
      </c>
      <c r="F312" s="8">
        <f>'fnd enro'!F312</f>
        <v>0</v>
      </c>
      <c r="G312" s="8">
        <f>'fnd enro'!G312</f>
        <v>2</v>
      </c>
      <c r="H312" s="8">
        <f>'fnd enro'!H312</f>
        <v>1</v>
      </c>
      <c r="I312" s="8">
        <f>'fnd enro'!I312</f>
        <v>0</v>
      </c>
      <c r="J312" s="8">
        <f>'fnd enro'!J312</f>
        <v>0</v>
      </c>
      <c r="K312" s="9">
        <f>'fnd enro'!K312</f>
        <v>0.12</v>
      </c>
      <c r="L312" s="8">
        <f>'fnd enro'!L312</f>
        <v>0</v>
      </c>
      <c r="M312" s="8">
        <f>'fnd enro'!M312</f>
        <v>0</v>
      </c>
      <c r="N312" s="8">
        <f>'fnd enro'!N312</f>
        <v>0</v>
      </c>
      <c r="O312" s="8">
        <f>'fnd enro'!O312</f>
        <v>0</v>
      </c>
      <c r="P312" s="8">
        <f>'fnd enro'!P312</f>
        <v>3</v>
      </c>
      <c r="Q312" s="8">
        <f>'fnd enro'!R312</f>
        <v>3</v>
      </c>
      <c r="R312" s="9">
        <f t="shared" si="56"/>
        <v>1.06</v>
      </c>
      <c r="S312" s="8">
        <f>VALUE('fnd enro'!Q312)</f>
        <v>6</v>
      </c>
      <c r="T312" s="1"/>
      <c r="U312" s="68">
        <f>(($D312*'fnd base rates'!C$7)
+($E312*'fnd base rates'!C$8)
+($F312*'fnd base rates'!C$9)
+($G312*'fnd base rates'!C$10)
+($H312*'fnd base rates'!C$11)
+($I312*'fnd base rates'!C$12)
+($J312*'fnd base rates'!C$13)
+($K312*'fnd base rates'!C$14)
+($M312*'fnd base rates'!C$16)
+($N312*'fnd base rates'!C$17)
+($O312*'fnd base rates'!C$18)
+($P312*VLOOKUP($S312+12,rate_basefnd,3)))
*$R312</f>
        <v>2161.9268160000001</v>
      </c>
      <c r="V312" s="68">
        <f>(($D312*'fnd base rates'!D$7)
+($E312*'fnd base rates'!D$8)
+($F312*'fnd base rates'!D$9)
+($G312*'fnd base rates'!D$10)
+($H312*'fnd base rates'!D$11)
+($I312*'fnd base rates'!D$12)
+($J312*'fnd base rates'!D$13)
+($K312*'fnd base rates'!D$14)
+($M312*'fnd base rates'!D$16)
+($N312*'fnd base rates'!D$17)
+($O312*'fnd base rates'!D$18)
+($P312*VLOOKUP($S312+12,rate_basefnd,4)))
*$R312</f>
        <v>3907.2342000000003</v>
      </c>
      <c r="W312" s="68">
        <f>(($D312*'fnd base rates'!E$7)
+($E312*'fnd base rates'!E$8)
+($F312*'fnd base rates'!E$9)
+($G312*'fnd base rates'!E$10)
+($H312*'fnd base rates'!E$11)
+($I312*'fnd base rates'!E$12)
+($J312*'fnd base rates'!E$13)
+($K312*'fnd base rates'!E$14)
+($M312*'fnd base rates'!E$16)
+($N312*'fnd base rates'!E$17)
+($O312*'fnd base rates'!E$18)
+($P312*VLOOKUP($S312+12,rate_basefnd,5)))
*$R312</f>
        <v>25036.237944000004</v>
      </c>
      <c r="X312" s="68">
        <f>(($D312*'fnd base rates'!F$7)
+($E312*'fnd base rates'!F$8)
+($F312*'fnd base rates'!F$9)
+($G312*'fnd base rates'!F$10)
+($H312*'fnd base rates'!F$11)
+($I312*'fnd base rates'!F$12)
+($J312*'fnd base rates'!F$13)
+($K312*'fnd base rates'!F$14)
+($M312*'fnd base rates'!F$16)
+($N312*'fnd base rates'!F$17)
+($O312*'fnd base rates'!F$18)
+($P312*VLOOKUP($S312+12,rate_basefnd,6)))
*$R312</f>
        <v>4148.711104</v>
      </c>
      <c r="Y312" s="68">
        <f>(($D312*'fnd base rates'!G$7)
+($E312*'fnd base rates'!G$8)
+($F312*'fnd base rates'!G$9)
+($G312*'fnd base rates'!G$10)
+($H312*'fnd base rates'!G$11)
+($I312*'fnd base rates'!G$12)
+($J312*'fnd base rates'!G$13)
+($K312*'fnd base rates'!G$14)
+($M312*'fnd base rates'!G$16)
+($N312*'fnd base rates'!G$17)
+($O312*'fnd base rates'!G$18)
+($P312*VLOOKUP($S312+12,rate_basefnd,7)))
*$R312</f>
        <v>1141.356272</v>
      </c>
      <c r="Z312" s="68">
        <f>(($D312*'fnd base rates'!H$7)
+($E312*'fnd base rates'!H$8)
+($F312*'fnd base rates'!H$9)
+($G312*'fnd base rates'!H$10)
+($H312*'fnd base rates'!H$11)
+($I312*'fnd base rates'!H$12)
+($J312*'fnd base rates'!H$13)
+($K312*'fnd base rates'!H$14)
+($M312*'fnd base rates'!H$16)
+($N312*'fnd base rates'!H$17)
+($O312*'fnd base rates'!H$18)
+($P312*VLOOKUP($S312+12,rate_basefnd,8)))</f>
        <v>1826.6819999999998</v>
      </c>
      <c r="AA312" s="68">
        <f>(($D312*'fnd base rates'!I$7)
+($E312*'fnd base rates'!I$8)
+($F312*'fnd base rates'!I$9)
+($G312*'fnd base rates'!I$10)
+($H312*'fnd base rates'!I$11)
+($I312*'fnd base rates'!I$12)
+($J312*'fnd base rates'!I$13)
+($K312*'fnd base rates'!I$14)
+($M312*'fnd base rates'!I$16)
+($N312*'fnd base rates'!I$17)
+($O312*'fnd base rates'!I$18)
+($P312*VLOOKUP($S312+12,rate_basefnd,9)))
*$R312</f>
        <v>1918.6212</v>
      </c>
      <c r="AB312" s="68">
        <f>(($D312*'fnd base rates'!J$7)
+($E312*'fnd base rates'!J$8)
+($F312*'fnd base rates'!J$9)
+($G312*'fnd base rates'!J$10)
+($H312*'fnd base rates'!J$11)
+($I312*'fnd base rates'!J$12)
+($J312*'fnd base rates'!J$13)
+($K312*'fnd base rates'!J$14)
+($M312*'fnd base rates'!J$16)
+($N312*'fnd base rates'!J$17)
+($O312*'fnd base rates'!J$18)
+($P312*VLOOKUP($S312+12,rate_basefnd,10)))
*$R312</f>
        <v>3132.5331999999999</v>
      </c>
      <c r="AC312" s="68">
        <f>(($D312*'fnd base rates'!K$7)
+($E312*'fnd base rates'!K$8)
+($F312*'fnd base rates'!K$9)
+($G312*'fnd base rates'!K$10)
+($H312*'fnd base rates'!K$11)
+($I312*'fnd base rates'!K$12)
+($J312*'fnd base rates'!K$13)
+($K312*'fnd base rates'!K$14)
+($M312*'fnd base rates'!K$16)
+($N312*'fnd base rates'!K$17)
+($O312*'fnd base rates'!K$18)
+($P312*VLOOKUP($S312+12,rate_basefnd,11)))
*$R312</f>
        <v>3993.7280800000003</v>
      </c>
      <c r="AD312" s="68">
        <f>(($D312*'fnd base rates'!L$7)
+($E312*'fnd base rates'!L$8)
+($F312*'fnd base rates'!L$9)
+($G312*'fnd base rates'!L$10)
+($H312*'fnd base rates'!L$11)
+($I312*'fnd base rates'!L$12)
+($J312*'fnd base rates'!L$13)
+($K312*'fnd base rates'!L$14)
+($M312*'fnd base rates'!L$16)
+($N312*'fnd base rates'!L$17)
+($O312*'fnd base rates'!L$18)
+($P312*VLOOKUP($S312+12,rate_basefnd,12)))</f>
        <v>9040.7864000000009</v>
      </c>
      <c r="AE312" s="68">
        <f>(($D312*'fnd base rates'!M$7)
+($E312*'fnd base rates'!M$8)
+($F312*'fnd base rates'!M$9)
+($G312*'fnd base rates'!M$10)
+($H312*'fnd base rates'!M$11)
+($I312*'fnd base rates'!M$12)
+($J312*'fnd base rates'!M$13)
+($K312*'fnd base rates'!M$14)
+($M312*'fnd base rates'!M$16)
+($N312*'fnd base rates'!M$17)
+($O312*'fnd base rates'!M$18)
+($P312*VLOOKUP($S312+12,rate_basefnd,13)))</f>
        <v>0</v>
      </c>
      <c r="AF312" s="3">
        <f t="shared" si="57"/>
        <v>56307.81721600001</v>
      </c>
      <c r="AH312" s="205">
        <f t="shared" si="58"/>
        <v>446099083</v>
      </c>
      <c r="AI312" s="3" t="str">
        <f t="shared" si="62"/>
        <v>446</v>
      </c>
      <c r="AJ312" s="1" t="str">
        <f t="shared" si="63"/>
        <v>099</v>
      </c>
      <c r="AK312" s="1" t="str">
        <f t="shared" si="64"/>
        <v>083</v>
      </c>
      <c r="AL312" s="3">
        <f t="shared" si="59"/>
        <v>1</v>
      </c>
      <c r="AM312" s="3">
        <f t="shared" si="69"/>
        <v>3</v>
      </c>
      <c r="AN312" s="3">
        <f t="shared" si="65"/>
        <v>56307.81721600001</v>
      </c>
      <c r="AO312" s="3">
        <f t="shared" si="66"/>
        <v>18769</v>
      </c>
      <c r="AP312" s="3">
        <f t="shared" si="60"/>
        <v>-2085</v>
      </c>
      <c r="AQ312" s="3">
        <v>20854</v>
      </c>
      <c r="AS312" s="68"/>
      <c r="AT312" s="68"/>
      <c r="AX312" s="4">
        <f t="shared" si="67"/>
        <v>0</v>
      </c>
      <c r="AZ312" s="4">
        <f t="shared" si="68"/>
        <v>0</v>
      </c>
      <c r="BB312" s="4"/>
    </row>
    <row r="313" spans="1:54" s="3" customFormat="1">
      <c r="A313" s="205" t="str">
        <f t="shared" si="61"/>
        <v>446</v>
      </c>
      <c r="B313" s="1">
        <v>446099088</v>
      </c>
      <c r="C313" s="7" t="s">
        <v>62</v>
      </c>
      <c r="D313" s="8">
        <f>'fnd enro'!D313</f>
        <v>0</v>
      </c>
      <c r="E313" s="8">
        <f>'fnd enro'!E313</f>
        <v>0</v>
      </c>
      <c r="F313" s="8">
        <f>'fnd enro'!F313</f>
        <v>2</v>
      </c>
      <c r="G313" s="8">
        <f>'fnd enro'!G313</f>
        <v>7</v>
      </c>
      <c r="H313" s="8">
        <f>'fnd enro'!H313</f>
        <v>5</v>
      </c>
      <c r="I313" s="8">
        <f>'fnd enro'!I313</f>
        <v>0</v>
      </c>
      <c r="J313" s="8">
        <f>'fnd enro'!J313</f>
        <v>0</v>
      </c>
      <c r="K313" s="9">
        <f>'fnd enro'!K313</f>
        <v>0.56000000000000005</v>
      </c>
      <c r="L313" s="8">
        <f>'fnd enro'!L313</f>
        <v>0</v>
      </c>
      <c r="M313" s="8">
        <f>'fnd enro'!M313</f>
        <v>1</v>
      </c>
      <c r="N313" s="8">
        <f>'fnd enro'!N313</f>
        <v>0</v>
      </c>
      <c r="O313" s="8">
        <f>'fnd enro'!O313</f>
        <v>0</v>
      </c>
      <c r="P313" s="8">
        <f>'fnd enro'!P313</f>
        <v>10</v>
      </c>
      <c r="Q313" s="8">
        <f>'fnd enro'!R313</f>
        <v>14</v>
      </c>
      <c r="R313" s="9">
        <f t="shared" si="56"/>
        <v>1.06</v>
      </c>
      <c r="S313" s="8">
        <f>VALUE('fnd enro'!Q313)</f>
        <v>4</v>
      </c>
      <c r="T313" s="1"/>
      <c r="U313" s="68">
        <f>(($D313*'fnd base rates'!C$7)
+($E313*'fnd base rates'!C$8)
+($F313*'fnd base rates'!C$9)
+($G313*'fnd base rates'!C$10)
+($H313*'fnd base rates'!C$11)
+($I313*'fnd base rates'!C$12)
+($J313*'fnd base rates'!C$13)
+($K313*'fnd base rates'!C$14)
+($M313*'fnd base rates'!C$16)
+($N313*'fnd base rates'!C$17)
+($O313*'fnd base rates'!C$18)
+($P313*VLOOKUP($S313+12,rate_basefnd,3)))
*$R313</f>
        <v>9747.7142080000031</v>
      </c>
      <c r="V313" s="68">
        <f>(($D313*'fnd base rates'!D$7)
+($E313*'fnd base rates'!D$8)
+($F313*'fnd base rates'!D$9)
+($G313*'fnd base rates'!D$10)
+($H313*'fnd base rates'!D$11)
+($I313*'fnd base rates'!D$12)
+($J313*'fnd base rates'!D$13)
+($K313*'fnd base rates'!D$14)
+($M313*'fnd base rates'!D$16)
+($N313*'fnd base rates'!D$17)
+($O313*'fnd base rates'!D$18)
+($P313*VLOOKUP($S313+12,rate_basefnd,4)))
*$R313</f>
        <v>16234.885800000002</v>
      </c>
      <c r="W313" s="68">
        <f>(($D313*'fnd base rates'!E$7)
+($E313*'fnd base rates'!E$8)
+($F313*'fnd base rates'!E$9)
+($G313*'fnd base rates'!E$10)
+($H313*'fnd base rates'!E$11)
+($I313*'fnd base rates'!E$12)
+($J313*'fnd base rates'!E$13)
+($K313*'fnd base rates'!E$14)
+($M313*'fnd base rates'!E$16)
+($N313*'fnd base rates'!E$17)
+($O313*'fnd base rates'!E$18)
+($P313*VLOOKUP($S313+12,rate_basefnd,5)))
*$R313</f>
        <v>96541.843872000012</v>
      </c>
      <c r="X313" s="68">
        <f>(($D313*'fnd base rates'!F$7)
+($E313*'fnd base rates'!F$8)
+($F313*'fnd base rates'!F$9)
+($G313*'fnd base rates'!F$10)
+($H313*'fnd base rates'!F$11)
+($I313*'fnd base rates'!F$12)
+($J313*'fnd base rates'!F$13)
+($K313*'fnd base rates'!F$14)
+($M313*'fnd base rates'!F$16)
+($N313*'fnd base rates'!F$17)
+($O313*'fnd base rates'!F$18)
+($P313*VLOOKUP($S313+12,rate_basefnd,6)))
*$R313</f>
        <v>19485.374951999998</v>
      </c>
      <c r="Y313" s="68">
        <f>(($D313*'fnd base rates'!G$7)
+($E313*'fnd base rates'!G$8)
+($F313*'fnd base rates'!G$9)
+($G313*'fnd base rates'!G$10)
+($H313*'fnd base rates'!G$11)
+($I313*'fnd base rates'!G$12)
+($J313*'fnd base rates'!G$13)
+($K313*'fnd base rates'!G$14)
+($M313*'fnd base rates'!G$16)
+($N313*'fnd base rates'!G$17)
+($O313*'fnd base rates'!G$18)
+($P313*VLOOKUP($S313+12,rate_basefnd,7)))
*$R313</f>
        <v>4342.2747360000003</v>
      </c>
      <c r="Z313" s="68">
        <f>(($D313*'fnd base rates'!H$7)
+($E313*'fnd base rates'!H$8)
+($F313*'fnd base rates'!H$9)
+($G313*'fnd base rates'!H$10)
+($H313*'fnd base rates'!H$11)
+($I313*'fnd base rates'!H$12)
+($J313*'fnd base rates'!H$13)
+($K313*'fnd base rates'!H$14)
+($M313*'fnd base rates'!H$16)
+($N313*'fnd base rates'!H$17)
+($O313*'fnd base rates'!H$18)
+($P313*VLOOKUP($S313+12,rate_basefnd,8)))</f>
        <v>8522.7659999999996</v>
      </c>
      <c r="AA313" s="68">
        <f>(($D313*'fnd base rates'!I$7)
+($E313*'fnd base rates'!I$8)
+($F313*'fnd base rates'!I$9)
+($G313*'fnd base rates'!I$10)
+($H313*'fnd base rates'!I$11)
+($I313*'fnd base rates'!I$12)
+($J313*'fnd base rates'!I$13)
+($K313*'fnd base rates'!I$14)
+($M313*'fnd base rates'!I$16)
+($N313*'fnd base rates'!I$17)
+($O313*'fnd base rates'!I$18)
+($P313*VLOOKUP($S313+12,rate_basefnd,9)))
*$R313</f>
        <v>8171.0206000000007</v>
      </c>
      <c r="AB313" s="68">
        <f>(($D313*'fnd base rates'!J$7)
+($E313*'fnd base rates'!J$8)
+($F313*'fnd base rates'!J$9)
+($G313*'fnd base rates'!J$10)
+($H313*'fnd base rates'!J$11)
+($I313*'fnd base rates'!J$12)
+($J313*'fnd base rates'!J$13)
+($K313*'fnd base rates'!J$14)
+($M313*'fnd base rates'!J$16)
+($N313*'fnd base rates'!J$17)
+($O313*'fnd base rates'!J$18)
+($P313*VLOOKUP($S313+12,rate_basefnd,10)))
*$R313</f>
        <v>10004.2376</v>
      </c>
      <c r="AC313" s="68">
        <f>(($D313*'fnd base rates'!K$7)
+($E313*'fnd base rates'!K$8)
+($F313*'fnd base rates'!K$9)
+($G313*'fnd base rates'!K$10)
+($H313*'fnd base rates'!K$11)
+($I313*'fnd base rates'!K$12)
+($J313*'fnd base rates'!K$13)
+($K313*'fnd base rates'!K$14)
+($M313*'fnd base rates'!K$16)
+($N313*'fnd base rates'!K$17)
+($O313*'fnd base rates'!K$18)
+($P313*VLOOKUP($S313+12,rate_basefnd,11)))
*$R313</f>
        <v>19052.688040000001</v>
      </c>
      <c r="AD313" s="68">
        <f>(($D313*'fnd base rates'!L$7)
+($E313*'fnd base rates'!L$8)
+($F313*'fnd base rates'!L$9)
+($G313*'fnd base rates'!L$10)
+($H313*'fnd base rates'!L$11)
+($I313*'fnd base rates'!L$12)
+($J313*'fnd base rates'!L$13)
+($K313*'fnd base rates'!L$14)
+($M313*'fnd base rates'!L$16)
+($N313*'fnd base rates'!L$17)
+($O313*'fnd base rates'!L$18)
+($P313*VLOOKUP($S313+12,rate_basefnd,12)))</f>
        <v>38790.513200000009</v>
      </c>
      <c r="AE313" s="68">
        <f>(($D313*'fnd base rates'!M$7)
+($E313*'fnd base rates'!M$8)
+($F313*'fnd base rates'!M$9)
+($G313*'fnd base rates'!M$10)
+($H313*'fnd base rates'!M$11)
+($I313*'fnd base rates'!M$12)
+($J313*'fnd base rates'!M$13)
+($K313*'fnd base rates'!M$14)
+($M313*'fnd base rates'!M$16)
+($N313*'fnd base rates'!M$17)
+($O313*'fnd base rates'!M$18)
+($P313*VLOOKUP($S313+12,rate_basefnd,13)))</f>
        <v>0</v>
      </c>
      <c r="AF313" s="3">
        <f t="shared" si="57"/>
        <v>230893.31900800002</v>
      </c>
      <c r="AH313" s="205">
        <f t="shared" si="58"/>
        <v>446099088</v>
      </c>
      <c r="AI313" s="3" t="str">
        <f t="shared" si="62"/>
        <v>446</v>
      </c>
      <c r="AJ313" s="1" t="str">
        <f t="shared" si="63"/>
        <v>099</v>
      </c>
      <c r="AK313" s="1" t="str">
        <f t="shared" si="64"/>
        <v>088</v>
      </c>
      <c r="AL313" s="3">
        <f t="shared" si="59"/>
        <v>1</v>
      </c>
      <c r="AM313" s="3">
        <f t="shared" si="69"/>
        <v>14</v>
      </c>
      <c r="AN313" s="3">
        <f t="shared" si="65"/>
        <v>230893.31900800002</v>
      </c>
      <c r="AO313" s="3">
        <f t="shared" si="66"/>
        <v>16492</v>
      </c>
      <c r="AP313" s="3">
        <f t="shared" si="60"/>
        <v>-2201</v>
      </c>
      <c r="AQ313" s="3">
        <v>18693</v>
      </c>
      <c r="AS313" s="68"/>
      <c r="AT313" s="68"/>
      <c r="AX313" s="4">
        <f t="shared" si="67"/>
        <v>0</v>
      </c>
      <c r="AZ313" s="4">
        <f t="shared" si="68"/>
        <v>0</v>
      </c>
      <c r="BB313" s="4"/>
    </row>
    <row r="314" spans="1:54" s="3" customFormat="1">
      <c r="A314" s="205" t="str">
        <f t="shared" si="61"/>
        <v>446</v>
      </c>
      <c r="B314" s="1">
        <v>446099095</v>
      </c>
      <c r="C314" s="7" t="s">
        <v>62</v>
      </c>
      <c r="D314" s="8">
        <f>'fnd enro'!D314</f>
        <v>0</v>
      </c>
      <c r="E314" s="8">
        <f>'fnd enro'!E314</f>
        <v>0</v>
      </c>
      <c r="F314" s="8">
        <f>'fnd enro'!F314</f>
        <v>1</v>
      </c>
      <c r="G314" s="8">
        <f>'fnd enro'!G314</f>
        <v>0</v>
      </c>
      <c r="H314" s="8">
        <f>'fnd enro'!H314</f>
        <v>0</v>
      </c>
      <c r="I314" s="8">
        <f>'fnd enro'!I314</f>
        <v>1</v>
      </c>
      <c r="J314" s="8">
        <f>'fnd enro'!J314</f>
        <v>0</v>
      </c>
      <c r="K314" s="9">
        <f>'fnd enro'!K314</f>
        <v>0.08</v>
      </c>
      <c r="L314" s="8">
        <f>'fnd enro'!L314</f>
        <v>0</v>
      </c>
      <c r="M314" s="8">
        <f>'fnd enro'!M314</f>
        <v>0</v>
      </c>
      <c r="N314" s="8">
        <f>'fnd enro'!N314</f>
        <v>0</v>
      </c>
      <c r="O314" s="8">
        <f>'fnd enro'!O314</f>
        <v>0</v>
      </c>
      <c r="P314" s="8">
        <f>'fnd enro'!P314</f>
        <v>1</v>
      </c>
      <c r="Q314" s="8">
        <f>'fnd enro'!R314</f>
        <v>2</v>
      </c>
      <c r="R314" s="9">
        <f t="shared" si="56"/>
        <v>1.06</v>
      </c>
      <c r="S314" s="8">
        <f>VALUE('fnd enro'!Q314)</f>
        <v>12</v>
      </c>
      <c r="T314" s="1"/>
      <c r="U314" s="68">
        <f>(($D314*'fnd base rates'!C$7)
+($E314*'fnd base rates'!C$8)
+($F314*'fnd base rates'!C$9)
+($G314*'fnd base rates'!C$10)
+($H314*'fnd base rates'!C$11)
+($I314*'fnd base rates'!C$12)
+($J314*'fnd base rates'!C$13)
+($K314*'fnd base rates'!C$14)
+($M314*'fnd base rates'!C$16)
+($N314*'fnd base rates'!C$17)
+($O314*'fnd base rates'!C$18)
+($P314*VLOOKUP($S314+12,rate_basefnd,3)))
*$R314</f>
        <v>1423.073744</v>
      </c>
      <c r="V314" s="68">
        <f>(($D314*'fnd base rates'!D$7)
+($E314*'fnd base rates'!D$8)
+($F314*'fnd base rates'!D$9)
+($G314*'fnd base rates'!D$10)
+($H314*'fnd base rates'!D$11)
+($I314*'fnd base rates'!D$12)
+($J314*'fnd base rates'!D$13)
+($K314*'fnd base rates'!D$14)
+($M314*'fnd base rates'!D$16)
+($N314*'fnd base rates'!D$17)
+($O314*'fnd base rates'!D$18)
+($P314*VLOOKUP($S314+12,rate_basefnd,4)))
*$R314</f>
        <v>2518.5070000000001</v>
      </c>
      <c r="W314" s="68">
        <f>(($D314*'fnd base rates'!E$7)
+($E314*'fnd base rates'!E$8)
+($F314*'fnd base rates'!E$9)
+($G314*'fnd base rates'!E$10)
+($H314*'fnd base rates'!E$11)
+($I314*'fnd base rates'!E$12)
+($J314*'fnd base rates'!E$13)
+($K314*'fnd base rates'!E$14)
+($M314*'fnd base rates'!E$16)
+($N314*'fnd base rates'!E$17)
+($O314*'fnd base rates'!E$18)
+($P314*VLOOKUP($S314+12,rate_basefnd,5)))
*$R314</f>
        <v>17391.686696000001</v>
      </c>
      <c r="X314" s="68">
        <f>(($D314*'fnd base rates'!F$7)
+($E314*'fnd base rates'!F$8)
+($F314*'fnd base rates'!F$9)
+($G314*'fnd base rates'!F$10)
+($H314*'fnd base rates'!F$11)
+($I314*'fnd base rates'!F$12)
+($J314*'fnd base rates'!F$13)
+($K314*'fnd base rates'!F$14)
+($M314*'fnd base rates'!F$16)
+($N314*'fnd base rates'!F$17)
+($O314*'fnd base rates'!F$18)
+($P314*VLOOKUP($S314+12,rate_basefnd,6)))
*$R314</f>
        <v>2539.4267359999999</v>
      </c>
      <c r="Y314" s="68">
        <f>(($D314*'fnd base rates'!G$7)
+($E314*'fnd base rates'!G$8)
+($F314*'fnd base rates'!G$9)
+($G314*'fnd base rates'!G$10)
+($H314*'fnd base rates'!G$11)
+($I314*'fnd base rates'!G$12)
+($J314*'fnd base rates'!G$13)
+($K314*'fnd base rates'!G$14)
+($M314*'fnd base rates'!G$16)
+($N314*'fnd base rates'!G$17)
+($O314*'fnd base rates'!G$18)
+($P314*VLOOKUP($S314+12,rate_basefnd,7)))
*$R314</f>
        <v>719.21084800000006</v>
      </c>
      <c r="Z314" s="68">
        <f>(($D314*'fnd base rates'!H$7)
+($E314*'fnd base rates'!H$8)
+($F314*'fnd base rates'!H$9)
+($G314*'fnd base rates'!H$10)
+($H314*'fnd base rates'!H$11)
+($I314*'fnd base rates'!H$12)
+($J314*'fnd base rates'!H$13)
+($K314*'fnd base rates'!H$14)
+($M314*'fnd base rates'!H$16)
+($N314*'fnd base rates'!H$17)
+($O314*'fnd base rates'!H$18)
+($P314*VLOOKUP($S314+12,rate_basefnd,8)))</f>
        <v>1549.828</v>
      </c>
      <c r="AA314" s="68">
        <f>(($D314*'fnd base rates'!I$7)
+($E314*'fnd base rates'!I$8)
+($F314*'fnd base rates'!I$9)
+($G314*'fnd base rates'!I$10)
+($H314*'fnd base rates'!I$11)
+($I314*'fnd base rates'!I$12)
+($J314*'fnd base rates'!I$13)
+($K314*'fnd base rates'!I$14)
+($M314*'fnd base rates'!I$16)
+($N314*'fnd base rates'!I$17)
+($O314*'fnd base rates'!I$18)
+($P314*VLOOKUP($S314+12,rate_basefnd,9)))
*$R314</f>
        <v>1265.5022000000001</v>
      </c>
      <c r="AB314" s="68">
        <f>(($D314*'fnd base rates'!J$7)
+($E314*'fnd base rates'!J$8)
+($F314*'fnd base rates'!J$9)
+($G314*'fnd base rates'!J$10)
+($H314*'fnd base rates'!J$11)
+($I314*'fnd base rates'!J$12)
+($J314*'fnd base rates'!J$13)
+($K314*'fnd base rates'!J$14)
+($M314*'fnd base rates'!J$16)
+($N314*'fnd base rates'!J$17)
+($O314*'fnd base rates'!J$18)
+($P314*VLOOKUP($S314+12,rate_basefnd,10)))
*$R314</f>
        <v>2271.3255999999997</v>
      </c>
      <c r="AC314" s="68">
        <f>(($D314*'fnd base rates'!K$7)
+($E314*'fnd base rates'!K$8)
+($F314*'fnd base rates'!K$9)
+($G314*'fnd base rates'!K$10)
+($H314*'fnd base rates'!K$11)
+($I314*'fnd base rates'!K$12)
+($J314*'fnd base rates'!K$13)
+($K314*'fnd base rates'!K$14)
+($M314*'fnd base rates'!K$16)
+($N314*'fnd base rates'!K$17)
+($O314*'fnd base rates'!K$18)
+($P314*VLOOKUP($S314+12,rate_basefnd,11)))
*$R314</f>
        <v>2656.8603200000002</v>
      </c>
      <c r="AD314" s="68">
        <f>(($D314*'fnd base rates'!L$7)
+($E314*'fnd base rates'!L$8)
+($F314*'fnd base rates'!L$9)
+($G314*'fnd base rates'!L$10)
+($H314*'fnd base rates'!L$11)
+($I314*'fnd base rates'!L$12)
+($J314*'fnd base rates'!L$13)
+($K314*'fnd base rates'!L$14)
+($M314*'fnd base rates'!L$16)
+($N314*'fnd base rates'!L$17)
+($O314*'fnd base rates'!L$18)
+($P314*VLOOKUP($S314+12,rate_basefnd,12)))</f>
        <v>5671.1075999999994</v>
      </c>
      <c r="AE314" s="68">
        <f>(($D314*'fnd base rates'!M$7)
+($E314*'fnd base rates'!M$8)
+($F314*'fnd base rates'!M$9)
+($G314*'fnd base rates'!M$10)
+($H314*'fnd base rates'!M$11)
+($I314*'fnd base rates'!M$12)
+($J314*'fnd base rates'!M$13)
+($K314*'fnd base rates'!M$14)
+($M314*'fnd base rates'!M$16)
+($N314*'fnd base rates'!M$17)
+($O314*'fnd base rates'!M$18)
+($P314*VLOOKUP($S314+12,rate_basefnd,13)))</f>
        <v>0</v>
      </c>
      <c r="AF314" s="3">
        <f t="shared" si="57"/>
        <v>38006.528743999996</v>
      </c>
      <c r="AH314" s="205">
        <f t="shared" si="58"/>
        <v>446099095</v>
      </c>
      <c r="AI314" s="3" t="str">
        <f t="shared" si="62"/>
        <v>446</v>
      </c>
      <c r="AJ314" s="1" t="str">
        <f t="shared" si="63"/>
        <v>099</v>
      </c>
      <c r="AK314" s="1" t="str">
        <f t="shared" si="64"/>
        <v>095</v>
      </c>
      <c r="AL314" s="3">
        <f t="shared" si="59"/>
        <v>1</v>
      </c>
      <c r="AM314" s="3">
        <f t="shared" si="69"/>
        <v>2</v>
      </c>
      <c r="AN314" s="3">
        <f t="shared" si="65"/>
        <v>38006.528743999996</v>
      </c>
      <c r="AO314" s="3">
        <f t="shared" si="66"/>
        <v>19003</v>
      </c>
      <c r="AP314" s="3">
        <f t="shared" si="60"/>
        <v>7238</v>
      </c>
      <c r="AQ314" s="3">
        <v>11765</v>
      </c>
      <c r="AS314" s="68"/>
      <c r="AT314" s="68"/>
      <c r="AX314" s="4">
        <f t="shared" si="67"/>
        <v>0</v>
      </c>
      <c r="AZ314" s="4">
        <f t="shared" si="68"/>
        <v>0</v>
      </c>
      <c r="BB314" s="4"/>
    </row>
    <row r="315" spans="1:54" s="3" customFormat="1">
      <c r="A315" s="205" t="str">
        <f t="shared" si="61"/>
        <v>446</v>
      </c>
      <c r="B315" s="1">
        <v>446099099</v>
      </c>
      <c r="C315" s="7" t="s">
        <v>62</v>
      </c>
      <c r="D315" s="8">
        <f>'fnd enro'!D315</f>
        <v>0</v>
      </c>
      <c r="E315" s="8">
        <f>'fnd enro'!E315</f>
        <v>0</v>
      </c>
      <c r="F315" s="8">
        <f>'fnd enro'!F315</f>
        <v>5</v>
      </c>
      <c r="G315" s="8">
        <f>'fnd enro'!G315</f>
        <v>32</v>
      </c>
      <c r="H315" s="8">
        <f>'fnd enro'!H315</f>
        <v>14</v>
      </c>
      <c r="I315" s="8">
        <f>'fnd enro'!I315</f>
        <v>12</v>
      </c>
      <c r="J315" s="8">
        <f>'fnd enro'!J315</f>
        <v>0</v>
      </c>
      <c r="K315" s="9">
        <f>'fnd enro'!K315</f>
        <v>2.52</v>
      </c>
      <c r="L315" s="8">
        <f>'fnd enro'!L315</f>
        <v>0</v>
      </c>
      <c r="M315" s="8">
        <f>'fnd enro'!M315</f>
        <v>2</v>
      </c>
      <c r="N315" s="8">
        <f>'fnd enro'!N315</f>
        <v>0</v>
      </c>
      <c r="O315" s="8">
        <f>'fnd enro'!O315</f>
        <v>0</v>
      </c>
      <c r="P315" s="8">
        <f>'fnd enro'!P315</f>
        <v>35</v>
      </c>
      <c r="Q315" s="8">
        <f>'fnd enro'!R315</f>
        <v>63</v>
      </c>
      <c r="R315" s="9">
        <f t="shared" si="56"/>
        <v>1.06</v>
      </c>
      <c r="S315" s="8">
        <f>VALUE('fnd enro'!Q315)</f>
        <v>5</v>
      </c>
      <c r="T315" s="1"/>
      <c r="U315" s="68">
        <f>(($D315*'fnd base rates'!C$7)
+($E315*'fnd base rates'!C$8)
+($F315*'fnd base rates'!C$9)
+($G315*'fnd base rates'!C$10)
+($H315*'fnd base rates'!C$11)
+($I315*'fnd base rates'!C$12)
+($J315*'fnd base rates'!C$13)
+($K315*'fnd base rates'!C$14)
+($M315*'fnd base rates'!C$16)
+($N315*'fnd base rates'!C$17)
+($O315*'fnd base rates'!C$18)
+($P315*VLOOKUP($S315+12,rate_basefnd,3)))
*$R315</f>
        <v>42956.823936000001</v>
      </c>
      <c r="V315" s="68">
        <f>(($D315*'fnd base rates'!D$7)
+($E315*'fnd base rates'!D$8)
+($F315*'fnd base rates'!D$9)
+($G315*'fnd base rates'!D$10)
+($H315*'fnd base rates'!D$11)
+($I315*'fnd base rates'!D$12)
+($J315*'fnd base rates'!D$13)
+($K315*'fnd base rates'!D$14)
+($M315*'fnd base rates'!D$16)
+($N315*'fnd base rates'!D$17)
+($O315*'fnd base rates'!D$18)
+($P315*VLOOKUP($S315+12,rate_basefnd,4)))
*$R315</f>
        <v>69711.334600000002</v>
      </c>
      <c r="W315" s="68">
        <f>(($D315*'fnd base rates'!E$7)
+($E315*'fnd base rates'!E$8)
+($F315*'fnd base rates'!E$9)
+($G315*'fnd base rates'!E$10)
+($H315*'fnd base rates'!E$11)
+($I315*'fnd base rates'!E$12)
+($J315*'fnd base rates'!E$13)
+($K315*'fnd base rates'!E$14)
+($M315*'fnd base rates'!E$16)
+($N315*'fnd base rates'!E$17)
+($O315*'fnd base rates'!E$18)
+($P315*VLOOKUP($S315+12,rate_basefnd,5)))
*$R315</f>
        <v>422088.75682400004</v>
      </c>
      <c r="X315" s="68">
        <f>(($D315*'fnd base rates'!F$7)
+($E315*'fnd base rates'!F$8)
+($F315*'fnd base rates'!F$9)
+($G315*'fnd base rates'!F$10)
+($H315*'fnd base rates'!F$11)
+($I315*'fnd base rates'!F$12)
+($J315*'fnd base rates'!F$13)
+($K315*'fnd base rates'!F$14)
+($M315*'fnd base rates'!F$16)
+($N315*'fnd base rates'!F$17)
+($O315*'fnd base rates'!F$18)
+($P315*VLOOKUP($S315+12,rate_basefnd,6)))
*$R315</f>
        <v>84557.012384000016</v>
      </c>
      <c r="Y315" s="68">
        <f>(($D315*'fnd base rates'!G$7)
+($E315*'fnd base rates'!G$8)
+($F315*'fnd base rates'!G$9)
+($G315*'fnd base rates'!G$10)
+($H315*'fnd base rates'!G$11)
+($I315*'fnd base rates'!G$12)
+($J315*'fnd base rates'!G$13)
+($K315*'fnd base rates'!G$14)
+($M315*'fnd base rates'!G$16)
+($N315*'fnd base rates'!G$17)
+($O315*'fnd base rates'!G$18)
+($P315*VLOOKUP($S315+12,rate_basefnd,7)))
*$R315</f>
        <v>18044.661112000002</v>
      </c>
      <c r="Z315" s="68">
        <f>(($D315*'fnd base rates'!H$7)
+($E315*'fnd base rates'!H$8)
+($F315*'fnd base rates'!H$9)
+($G315*'fnd base rates'!H$10)
+($H315*'fnd base rates'!H$11)
+($I315*'fnd base rates'!H$12)
+($J315*'fnd base rates'!H$13)
+($K315*'fnd base rates'!H$14)
+($M315*'fnd base rates'!H$16)
+($N315*'fnd base rates'!H$17)
+($O315*'fnd base rates'!H$18)
+($P315*VLOOKUP($S315+12,rate_basefnd,8)))</f>
        <v>41840.94200000001</v>
      </c>
      <c r="AA315" s="68">
        <f>(($D315*'fnd base rates'!I$7)
+($E315*'fnd base rates'!I$8)
+($F315*'fnd base rates'!I$9)
+($G315*'fnd base rates'!I$10)
+($H315*'fnd base rates'!I$11)
+($I315*'fnd base rates'!I$12)
+($J315*'fnd base rates'!I$13)
+($K315*'fnd base rates'!I$14)
+($M315*'fnd base rates'!I$16)
+($N315*'fnd base rates'!I$17)
+($O315*'fnd base rates'!I$18)
+($P315*VLOOKUP($S315+12,rate_basefnd,9)))
*$R315</f>
        <v>35674.9784</v>
      </c>
      <c r="AB315" s="68">
        <f>(($D315*'fnd base rates'!J$7)
+($E315*'fnd base rates'!J$8)
+($F315*'fnd base rates'!J$9)
+($G315*'fnd base rates'!J$10)
+($H315*'fnd base rates'!J$11)
+($I315*'fnd base rates'!J$12)
+($J315*'fnd base rates'!J$13)
+($K315*'fnd base rates'!J$14)
+($M315*'fnd base rates'!J$16)
+($N315*'fnd base rates'!J$17)
+($O315*'fnd base rates'!J$18)
+($P315*VLOOKUP($S315+12,rate_basefnd,10)))
*$R315</f>
        <v>44436.058599999997</v>
      </c>
      <c r="AC315" s="68">
        <f>(($D315*'fnd base rates'!K$7)
+($E315*'fnd base rates'!K$8)
+($F315*'fnd base rates'!K$9)
+($G315*'fnd base rates'!K$10)
+($H315*'fnd base rates'!K$11)
+($I315*'fnd base rates'!K$12)
+($J315*'fnd base rates'!K$13)
+($K315*'fnd base rates'!K$14)
+($M315*'fnd base rates'!K$16)
+($N315*'fnd base rates'!K$17)
+($O315*'fnd base rates'!K$18)
+($P315*VLOOKUP($S315+12,rate_basefnd,11)))
*$R315</f>
        <v>84663.491080000007</v>
      </c>
      <c r="AD315" s="68">
        <f>(($D315*'fnd base rates'!L$7)
+($E315*'fnd base rates'!L$8)
+($F315*'fnd base rates'!L$9)
+($G315*'fnd base rates'!L$10)
+($H315*'fnd base rates'!L$11)
+($I315*'fnd base rates'!L$12)
+($J315*'fnd base rates'!L$13)
+($K315*'fnd base rates'!L$14)
+($M315*'fnd base rates'!L$16)
+($N315*'fnd base rates'!L$17)
+($O315*'fnd base rates'!L$18)
+($P315*VLOOKUP($S315+12,rate_basefnd,12)))</f>
        <v>166214.5644</v>
      </c>
      <c r="AE315" s="68">
        <f>(($D315*'fnd base rates'!M$7)
+($E315*'fnd base rates'!M$8)
+($F315*'fnd base rates'!M$9)
+($G315*'fnd base rates'!M$10)
+($H315*'fnd base rates'!M$11)
+($I315*'fnd base rates'!M$12)
+($J315*'fnd base rates'!M$13)
+($K315*'fnd base rates'!M$14)
+($M315*'fnd base rates'!M$16)
+($N315*'fnd base rates'!M$17)
+($O315*'fnd base rates'!M$18)
+($P315*VLOOKUP($S315+12,rate_basefnd,13)))</f>
        <v>0</v>
      </c>
      <c r="AF315" s="3">
        <f t="shared" si="57"/>
        <v>1010188.6233360001</v>
      </c>
      <c r="AH315" s="205">
        <f t="shared" si="58"/>
        <v>446099099</v>
      </c>
      <c r="AI315" s="3" t="str">
        <f t="shared" si="62"/>
        <v>446</v>
      </c>
      <c r="AJ315" s="1" t="str">
        <f t="shared" si="63"/>
        <v>099</v>
      </c>
      <c r="AK315" s="1" t="str">
        <f t="shared" si="64"/>
        <v>099</v>
      </c>
      <c r="AL315" s="3">
        <f t="shared" si="59"/>
        <v>1</v>
      </c>
      <c r="AM315" s="3">
        <f t="shared" si="69"/>
        <v>63</v>
      </c>
      <c r="AN315" s="3">
        <f t="shared" si="65"/>
        <v>1010188.6233360001</v>
      </c>
      <c r="AO315" s="3">
        <f t="shared" si="66"/>
        <v>16035</v>
      </c>
      <c r="AP315" s="3">
        <f t="shared" si="60"/>
        <v>2601</v>
      </c>
      <c r="AQ315" s="3">
        <v>13434</v>
      </c>
      <c r="AS315" s="68"/>
      <c r="AT315" s="68"/>
      <c r="AX315" s="4">
        <f t="shared" si="67"/>
        <v>0</v>
      </c>
      <c r="AZ315" s="4">
        <f t="shared" si="68"/>
        <v>0</v>
      </c>
      <c r="BB315" s="4"/>
    </row>
    <row r="316" spans="1:54" s="3" customFormat="1">
      <c r="A316" s="205" t="str">
        <f t="shared" si="61"/>
        <v>446</v>
      </c>
      <c r="B316" s="1">
        <v>446099101</v>
      </c>
      <c r="C316" s="7" t="s">
        <v>62</v>
      </c>
      <c r="D316" s="8">
        <f>'fnd enro'!D316</f>
        <v>0</v>
      </c>
      <c r="E316" s="8">
        <f>'fnd enro'!E316</f>
        <v>0</v>
      </c>
      <c r="F316" s="8">
        <f>'fnd enro'!F316</f>
        <v>0</v>
      </c>
      <c r="G316" s="8">
        <f>'fnd enro'!G316</f>
        <v>1</v>
      </c>
      <c r="H316" s="8">
        <f>'fnd enro'!H316</f>
        <v>1</v>
      </c>
      <c r="I316" s="8">
        <f>'fnd enro'!I316</f>
        <v>0</v>
      </c>
      <c r="J316" s="8">
        <f>'fnd enro'!J316</f>
        <v>0</v>
      </c>
      <c r="K316" s="9">
        <f>'fnd enro'!K316</f>
        <v>0.08</v>
      </c>
      <c r="L316" s="8">
        <f>'fnd enro'!L316</f>
        <v>0</v>
      </c>
      <c r="M316" s="8">
        <f>'fnd enro'!M316</f>
        <v>0</v>
      </c>
      <c r="N316" s="8">
        <f>'fnd enro'!N316</f>
        <v>0</v>
      </c>
      <c r="O316" s="8">
        <f>'fnd enro'!O316</f>
        <v>0</v>
      </c>
      <c r="P316" s="8">
        <f>'fnd enro'!P316</f>
        <v>2</v>
      </c>
      <c r="Q316" s="8">
        <f>'fnd enro'!R316</f>
        <v>2</v>
      </c>
      <c r="R316" s="9">
        <f t="shared" si="56"/>
        <v>1.06</v>
      </c>
      <c r="S316" s="8">
        <f>VALUE('fnd enro'!Q316)</f>
        <v>4</v>
      </c>
      <c r="T316" s="1"/>
      <c r="U316" s="68">
        <f>(($D316*'fnd base rates'!C$7)
+($E316*'fnd base rates'!C$8)
+($F316*'fnd base rates'!C$9)
+($G316*'fnd base rates'!C$10)
+($H316*'fnd base rates'!C$11)
+($I316*'fnd base rates'!C$12)
+($J316*'fnd base rates'!C$13)
+($K316*'fnd base rates'!C$14)
+($M316*'fnd base rates'!C$16)
+($N316*'fnd base rates'!C$17)
+($O316*'fnd base rates'!C$18)
+($P316*VLOOKUP($S316+12,rate_basefnd,3)))
*$R316</f>
        <v>1415.484144</v>
      </c>
      <c r="V316" s="68">
        <f>(($D316*'fnd base rates'!D$7)
+($E316*'fnd base rates'!D$8)
+($F316*'fnd base rates'!D$9)
+($G316*'fnd base rates'!D$10)
+($H316*'fnd base rates'!D$11)
+($I316*'fnd base rates'!D$12)
+($J316*'fnd base rates'!D$13)
+($K316*'fnd base rates'!D$14)
+($M316*'fnd base rates'!D$16)
+($N316*'fnd base rates'!D$17)
+($O316*'fnd base rates'!D$18)
+($P316*VLOOKUP($S316+12,rate_basefnd,4)))
*$R316</f>
        <v>2482.5412000000001</v>
      </c>
      <c r="W316" s="68">
        <f>(($D316*'fnd base rates'!E$7)
+($E316*'fnd base rates'!E$8)
+($F316*'fnd base rates'!E$9)
+($G316*'fnd base rates'!E$10)
+($H316*'fnd base rates'!E$11)
+($I316*'fnd base rates'!E$12)
+($J316*'fnd base rates'!E$13)
+($K316*'fnd base rates'!E$14)
+($M316*'fnd base rates'!E$16)
+($N316*'fnd base rates'!E$17)
+($O316*'fnd base rates'!E$18)
+($P316*VLOOKUP($S316+12,rate_basefnd,5)))
*$R316</f>
        <v>15332.308096000002</v>
      </c>
      <c r="X316" s="68">
        <f>(($D316*'fnd base rates'!F$7)
+($E316*'fnd base rates'!F$8)
+($F316*'fnd base rates'!F$9)
+($G316*'fnd base rates'!F$10)
+($H316*'fnd base rates'!F$11)
+($I316*'fnd base rates'!F$12)
+($J316*'fnd base rates'!F$13)
+($K316*'fnd base rates'!F$14)
+($M316*'fnd base rates'!F$16)
+($N316*'fnd base rates'!F$17)
+($O316*'fnd base rates'!F$18)
+($P316*VLOOKUP($S316+12,rate_basefnd,6)))
*$R316</f>
        <v>2667.0083359999999</v>
      </c>
      <c r="Y316" s="68">
        <f>(($D316*'fnd base rates'!G$7)
+($E316*'fnd base rates'!G$8)
+($F316*'fnd base rates'!G$9)
+($G316*'fnd base rates'!G$10)
+($H316*'fnd base rates'!G$11)
+($I316*'fnd base rates'!G$12)
+($J316*'fnd base rates'!G$13)
+($K316*'fnd base rates'!G$14)
+($M316*'fnd base rates'!G$16)
+($N316*'fnd base rates'!G$17)
+($O316*'fnd base rates'!G$18)
+($P316*VLOOKUP($S316+12,rate_basefnd,7)))
*$R316</f>
        <v>707.572048</v>
      </c>
      <c r="Z316" s="68">
        <f>(($D316*'fnd base rates'!H$7)
+($E316*'fnd base rates'!H$8)
+($F316*'fnd base rates'!H$9)
+($G316*'fnd base rates'!H$10)
+($H316*'fnd base rates'!H$11)
+($I316*'fnd base rates'!H$12)
+($J316*'fnd base rates'!H$13)
+($K316*'fnd base rates'!H$14)
+($M316*'fnd base rates'!H$16)
+($N316*'fnd base rates'!H$17)
+($O316*'fnd base rates'!H$18)
+($P316*VLOOKUP($S316+12,rate_basefnd,8)))</f>
        <v>1209.3879999999999</v>
      </c>
      <c r="AA316" s="68">
        <f>(($D316*'fnd base rates'!I$7)
+($E316*'fnd base rates'!I$8)
+($F316*'fnd base rates'!I$9)
+($G316*'fnd base rates'!I$10)
+($H316*'fnd base rates'!I$11)
+($I316*'fnd base rates'!I$12)
+($J316*'fnd base rates'!I$13)
+($K316*'fnd base rates'!I$14)
+($M316*'fnd base rates'!I$16)
+($N316*'fnd base rates'!I$17)
+($O316*'fnd base rates'!I$18)
+($P316*VLOOKUP($S316+12,rate_basefnd,9)))
*$R316</f>
        <v>1230.7660000000003</v>
      </c>
      <c r="AB316" s="68">
        <f>(($D316*'fnd base rates'!J$7)
+($E316*'fnd base rates'!J$8)
+($F316*'fnd base rates'!J$9)
+($G316*'fnd base rates'!J$10)
+($H316*'fnd base rates'!J$11)
+($I316*'fnd base rates'!J$12)
+($J316*'fnd base rates'!J$13)
+($K316*'fnd base rates'!J$14)
+($M316*'fnd base rates'!J$16)
+($N316*'fnd base rates'!J$17)
+($O316*'fnd base rates'!J$18)
+($P316*VLOOKUP($S316+12,rate_basefnd,10)))
*$R316</f>
        <v>1875.0446000000002</v>
      </c>
      <c r="AC316" s="68">
        <f>(($D316*'fnd base rates'!K$7)
+($E316*'fnd base rates'!K$8)
+($F316*'fnd base rates'!K$9)
+($G316*'fnd base rates'!K$10)
+($H316*'fnd base rates'!K$11)
+($I316*'fnd base rates'!K$12)
+($J316*'fnd base rates'!K$13)
+($K316*'fnd base rates'!K$14)
+($M316*'fnd base rates'!K$16)
+($N316*'fnd base rates'!K$17)
+($O316*'fnd base rates'!K$18)
+($P316*VLOOKUP($S316+12,rate_basefnd,11)))
*$R316</f>
        <v>2694.6069200000002</v>
      </c>
      <c r="AD316" s="68">
        <f>(($D316*'fnd base rates'!L$7)
+($E316*'fnd base rates'!L$8)
+($F316*'fnd base rates'!L$9)
+($G316*'fnd base rates'!L$10)
+($H316*'fnd base rates'!L$11)
+($I316*'fnd base rates'!L$12)
+($J316*'fnd base rates'!L$13)
+($K316*'fnd base rates'!L$14)
+($M316*'fnd base rates'!L$16)
+($N316*'fnd base rates'!L$17)
+($O316*'fnd base rates'!L$18)
+($P316*VLOOKUP($S316+12,rate_basefnd,12)))</f>
        <v>5871.4075999999995</v>
      </c>
      <c r="AE316" s="68">
        <f>(($D316*'fnd base rates'!M$7)
+($E316*'fnd base rates'!M$8)
+($F316*'fnd base rates'!M$9)
+($G316*'fnd base rates'!M$10)
+($H316*'fnd base rates'!M$11)
+($I316*'fnd base rates'!M$12)
+($J316*'fnd base rates'!M$13)
+($K316*'fnd base rates'!M$14)
+($M316*'fnd base rates'!M$16)
+($N316*'fnd base rates'!M$17)
+($O316*'fnd base rates'!M$18)
+($P316*VLOOKUP($S316+12,rate_basefnd,13)))</f>
        <v>0</v>
      </c>
      <c r="AF316" s="3">
        <f t="shared" si="57"/>
        <v>35486.126944000003</v>
      </c>
      <c r="AH316" s="205">
        <f t="shared" si="58"/>
        <v>446099101</v>
      </c>
      <c r="AI316" s="3" t="str">
        <f t="shared" si="62"/>
        <v>446</v>
      </c>
      <c r="AJ316" s="1" t="str">
        <f t="shared" si="63"/>
        <v>099</v>
      </c>
      <c r="AK316" s="1" t="str">
        <f t="shared" si="64"/>
        <v>101</v>
      </c>
      <c r="AL316" s="3">
        <f t="shared" si="59"/>
        <v>1</v>
      </c>
      <c r="AM316" s="3">
        <f t="shared" si="69"/>
        <v>2</v>
      </c>
      <c r="AN316" s="3">
        <f t="shared" si="65"/>
        <v>35486.126944000003</v>
      </c>
      <c r="AO316" s="3">
        <f t="shared" si="66"/>
        <v>17743</v>
      </c>
      <c r="AP316" s="3">
        <f t="shared" si="60"/>
        <v>775</v>
      </c>
      <c r="AQ316" s="3">
        <v>16968</v>
      </c>
      <c r="AS316" s="68"/>
      <c r="AT316" s="68"/>
      <c r="AX316" s="4">
        <f t="shared" si="67"/>
        <v>0</v>
      </c>
      <c r="AZ316" s="4">
        <f t="shared" si="68"/>
        <v>0</v>
      </c>
      <c r="BB316" s="4"/>
    </row>
    <row r="317" spans="1:54" s="3" customFormat="1">
      <c r="A317" s="205" t="str">
        <f t="shared" si="61"/>
        <v>446</v>
      </c>
      <c r="B317" s="1">
        <v>446099133</v>
      </c>
      <c r="C317" s="7" t="s">
        <v>62</v>
      </c>
      <c r="D317" s="8">
        <f>'fnd enro'!D317</f>
        <v>0</v>
      </c>
      <c r="E317" s="8">
        <f>'fnd enro'!E317</f>
        <v>0</v>
      </c>
      <c r="F317" s="8">
        <f>'fnd enro'!F317</f>
        <v>0</v>
      </c>
      <c r="G317" s="8">
        <f>'fnd enro'!G317</f>
        <v>4</v>
      </c>
      <c r="H317" s="8">
        <f>'fnd enro'!H317</f>
        <v>1</v>
      </c>
      <c r="I317" s="8">
        <f>'fnd enro'!I317</f>
        <v>1</v>
      </c>
      <c r="J317" s="8">
        <f>'fnd enro'!J317</f>
        <v>0</v>
      </c>
      <c r="K317" s="9">
        <f>'fnd enro'!K317</f>
        <v>0.24</v>
      </c>
      <c r="L317" s="8">
        <f>'fnd enro'!L317</f>
        <v>0</v>
      </c>
      <c r="M317" s="8">
        <f>'fnd enro'!M317</f>
        <v>0</v>
      </c>
      <c r="N317" s="8">
        <f>'fnd enro'!N317</f>
        <v>0</v>
      </c>
      <c r="O317" s="8">
        <f>'fnd enro'!O317</f>
        <v>0</v>
      </c>
      <c r="P317" s="8">
        <f>'fnd enro'!P317</f>
        <v>2</v>
      </c>
      <c r="Q317" s="8">
        <f>'fnd enro'!R317</f>
        <v>6</v>
      </c>
      <c r="R317" s="9">
        <f t="shared" si="56"/>
        <v>1.06</v>
      </c>
      <c r="S317" s="8">
        <f>VALUE('fnd enro'!Q317)</f>
        <v>9</v>
      </c>
      <c r="T317" s="1"/>
      <c r="U317" s="68">
        <f>(($D317*'fnd base rates'!C$7)
+($E317*'fnd base rates'!C$8)
+($F317*'fnd base rates'!C$9)
+($G317*'fnd base rates'!C$10)
+($H317*'fnd base rates'!C$11)
+($I317*'fnd base rates'!C$12)
+($J317*'fnd base rates'!C$13)
+($K317*'fnd base rates'!C$14)
+($M317*'fnd base rates'!C$16)
+($N317*'fnd base rates'!C$17)
+($O317*'fnd base rates'!C$18)
+($P317*VLOOKUP($S317+12,rate_basefnd,3)))
*$R317</f>
        <v>4038.5016320000004</v>
      </c>
      <c r="V317" s="68">
        <f>(($D317*'fnd base rates'!D$7)
+($E317*'fnd base rates'!D$8)
+($F317*'fnd base rates'!D$9)
+($G317*'fnd base rates'!D$10)
+($H317*'fnd base rates'!D$11)
+($I317*'fnd base rates'!D$12)
+($J317*'fnd base rates'!D$13)
+($K317*'fnd base rates'!D$14)
+($M317*'fnd base rates'!D$16)
+($N317*'fnd base rates'!D$17)
+($O317*'fnd base rates'!D$18)
+($P317*VLOOKUP($S317+12,rate_basefnd,4)))
*$R317</f>
        <v>6462.3748000000005</v>
      </c>
      <c r="W317" s="68">
        <f>(($D317*'fnd base rates'!E$7)
+($E317*'fnd base rates'!E$8)
+($F317*'fnd base rates'!E$9)
+($G317*'fnd base rates'!E$10)
+($H317*'fnd base rates'!E$11)
+($I317*'fnd base rates'!E$12)
+($J317*'fnd base rates'!E$13)
+($K317*'fnd base rates'!E$14)
+($M317*'fnd base rates'!E$16)
+($N317*'fnd base rates'!E$17)
+($O317*'fnd base rates'!E$18)
+($P317*VLOOKUP($S317+12,rate_basefnd,5)))
*$R317</f>
        <v>38582.054688000004</v>
      </c>
      <c r="X317" s="68">
        <f>(($D317*'fnd base rates'!F$7)
+($E317*'fnd base rates'!F$8)
+($F317*'fnd base rates'!F$9)
+($G317*'fnd base rates'!F$10)
+($H317*'fnd base rates'!F$11)
+($I317*'fnd base rates'!F$12)
+($J317*'fnd base rates'!F$13)
+($K317*'fnd base rates'!F$14)
+($M317*'fnd base rates'!F$16)
+($N317*'fnd base rates'!F$17)
+($O317*'fnd base rates'!F$18)
+($P317*VLOOKUP($S317+12,rate_basefnd,6)))
*$R317</f>
        <v>8169.8406079999995</v>
      </c>
      <c r="Y317" s="68">
        <f>(($D317*'fnd base rates'!G$7)
+($E317*'fnd base rates'!G$8)
+($F317*'fnd base rates'!G$9)
+($G317*'fnd base rates'!G$10)
+($H317*'fnd base rates'!G$11)
+($I317*'fnd base rates'!G$12)
+($J317*'fnd base rates'!G$13)
+($K317*'fnd base rates'!G$14)
+($M317*'fnd base rates'!G$16)
+($N317*'fnd base rates'!G$17)
+($O317*'fnd base rates'!G$18)
+($P317*VLOOKUP($S317+12,rate_basefnd,7)))
*$R317</f>
        <v>1637.024144</v>
      </c>
      <c r="Z317" s="68">
        <f>(($D317*'fnd base rates'!H$7)
+($E317*'fnd base rates'!H$8)
+($F317*'fnd base rates'!H$9)
+($G317*'fnd base rates'!H$10)
+($H317*'fnd base rates'!H$11)
+($I317*'fnd base rates'!H$12)
+($J317*'fnd base rates'!H$13)
+($K317*'fnd base rates'!H$14)
+($M317*'fnd base rates'!H$16)
+($N317*'fnd base rates'!H$17)
+($O317*'fnd base rates'!H$18)
+($P317*VLOOKUP($S317+12,rate_basefnd,8)))</f>
        <v>3898.6639999999998</v>
      </c>
      <c r="AA317" s="68">
        <f>(($D317*'fnd base rates'!I$7)
+($E317*'fnd base rates'!I$8)
+($F317*'fnd base rates'!I$9)
+($G317*'fnd base rates'!I$10)
+($H317*'fnd base rates'!I$11)
+($I317*'fnd base rates'!I$12)
+($J317*'fnd base rates'!I$13)
+($K317*'fnd base rates'!I$14)
+($M317*'fnd base rates'!I$16)
+($N317*'fnd base rates'!I$17)
+($O317*'fnd base rates'!I$18)
+($P317*VLOOKUP($S317+12,rate_basefnd,9)))
*$R317</f>
        <v>3323.3332000000005</v>
      </c>
      <c r="AB317" s="68">
        <f>(($D317*'fnd base rates'!J$7)
+($E317*'fnd base rates'!J$8)
+($F317*'fnd base rates'!J$9)
+($G317*'fnd base rates'!J$10)
+($H317*'fnd base rates'!J$11)
+($I317*'fnd base rates'!J$12)
+($J317*'fnd base rates'!J$13)
+($K317*'fnd base rates'!J$14)
+($M317*'fnd base rates'!J$16)
+($N317*'fnd base rates'!J$17)
+($O317*'fnd base rates'!J$18)
+($P317*VLOOKUP($S317+12,rate_basefnd,10)))
*$R317</f>
        <v>3869.9857999999999</v>
      </c>
      <c r="AC317" s="68">
        <f>(($D317*'fnd base rates'!K$7)
+($E317*'fnd base rates'!K$8)
+($F317*'fnd base rates'!K$9)
+($G317*'fnd base rates'!K$10)
+($H317*'fnd base rates'!K$11)
+($I317*'fnd base rates'!K$12)
+($J317*'fnd base rates'!K$13)
+($K317*'fnd base rates'!K$14)
+($M317*'fnd base rates'!K$16)
+($N317*'fnd base rates'!K$17)
+($O317*'fnd base rates'!K$18)
+($P317*VLOOKUP($S317+12,rate_basefnd,11)))
*$R317</f>
        <v>7949.7095600000011</v>
      </c>
      <c r="AD317" s="68">
        <f>(($D317*'fnd base rates'!L$7)
+($E317*'fnd base rates'!L$8)
+($F317*'fnd base rates'!L$9)
+($G317*'fnd base rates'!L$10)
+($H317*'fnd base rates'!L$11)
+($I317*'fnd base rates'!L$12)
+($J317*'fnd base rates'!L$13)
+($K317*'fnd base rates'!L$14)
+($M317*'fnd base rates'!L$16)
+($N317*'fnd base rates'!L$17)
+($O317*'fnd base rates'!L$18)
+($P317*VLOOKUP($S317+12,rate_basefnd,12)))</f>
        <v>15483.072800000002</v>
      </c>
      <c r="AE317" s="68">
        <f>(($D317*'fnd base rates'!M$7)
+($E317*'fnd base rates'!M$8)
+($F317*'fnd base rates'!M$9)
+($G317*'fnd base rates'!M$10)
+($H317*'fnd base rates'!M$11)
+($I317*'fnd base rates'!M$12)
+($J317*'fnd base rates'!M$13)
+($K317*'fnd base rates'!M$14)
+($M317*'fnd base rates'!M$16)
+($N317*'fnd base rates'!M$17)
+($O317*'fnd base rates'!M$18)
+($P317*VLOOKUP($S317+12,rate_basefnd,13)))</f>
        <v>0</v>
      </c>
      <c r="AF317" s="3">
        <f t="shared" si="57"/>
        <v>93414.561232000007</v>
      </c>
      <c r="AH317" s="205">
        <f t="shared" si="58"/>
        <v>446099133</v>
      </c>
      <c r="AI317" s="3" t="str">
        <f t="shared" si="62"/>
        <v>446</v>
      </c>
      <c r="AJ317" s="1" t="str">
        <f t="shared" si="63"/>
        <v>099</v>
      </c>
      <c r="AK317" s="1" t="str">
        <f t="shared" si="64"/>
        <v>133</v>
      </c>
      <c r="AL317" s="3">
        <f t="shared" si="59"/>
        <v>1</v>
      </c>
      <c r="AM317" s="3">
        <f t="shared" si="69"/>
        <v>6</v>
      </c>
      <c r="AN317" s="3">
        <f t="shared" si="65"/>
        <v>93414.561232000007</v>
      </c>
      <c r="AO317" s="3">
        <f t="shared" si="66"/>
        <v>15569</v>
      </c>
      <c r="AP317" s="3">
        <f t="shared" si="60"/>
        <v>-4532</v>
      </c>
      <c r="AQ317" s="3">
        <v>20101</v>
      </c>
      <c r="AS317" s="68"/>
      <c r="AT317" s="68"/>
      <c r="AX317" s="4">
        <f t="shared" si="67"/>
        <v>0</v>
      </c>
      <c r="AZ317" s="4">
        <f t="shared" si="68"/>
        <v>0</v>
      </c>
      <c r="BB317" s="4"/>
    </row>
    <row r="318" spans="1:54" s="3" customFormat="1">
      <c r="A318" s="205" t="str">
        <f t="shared" si="61"/>
        <v>446</v>
      </c>
      <c r="B318" s="1">
        <v>446099136</v>
      </c>
      <c r="C318" s="7" t="s">
        <v>62</v>
      </c>
      <c r="D318" s="8">
        <f>'fnd enro'!D318</f>
        <v>0</v>
      </c>
      <c r="E318" s="8">
        <f>'fnd enro'!E318</f>
        <v>0</v>
      </c>
      <c r="F318" s="8">
        <f>'fnd enro'!F318</f>
        <v>0</v>
      </c>
      <c r="G318" s="8">
        <f>'fnd enro'!G318</f>
        <v>0</v>
      </c>
      <c r="H318" s="8">
        <f>'fnd enro'!H318</f>
        <v>0</v>
      </c>
      <c r="I318" s="8">
        <f>'fnd enro'!I318</f>
        <v>1</v>
      </c>
      <c r="J318" s="8">
        <f>'fnd enro'!J318</f>
        <v>0</v>
      </c>
      <c r="K318" s="9">
        <f>'fnd enro'!K318</f>
        <v>0.04</v>
      </c>
      <c r="L318" s="8">
        <f>'fnd enro'!L318</f>
        <v>0</v>
      </c>
      <c r="M318" s="8">
        <f>'fnd enro'!M318</f>
        <v>0</v>
      </c>
      <c r="N318" s="8">
        <f>'fnd enro'!N318</f>
        <v>0</v>
      </c>
      <c r="O318" s="8">
        <f>'fnd enro'!O318</f>
        <v>0</v>
      </c>
      <c r="P318" s="8">
        <f>'fnd enro'!P318</f>
        <v>0</v>
      </c>
      <c r="Q318" s="8">
        <f>'fnd enro'!R318</f>
        <v>1</v>
      </c>
      <c r="R318" s="9">
        <f t="shared" si="56"/>
        <v>1.06</v>
      </c>
      <c r="S318" s="8">
        <f>VALUE('fnd enro'!Q318)</f>
        <v>3</v>
      </c>
      <c r="T318" s="1"/>
      <c r="U318" s="68">
        <f>(($D318*'fnd base rates'!C$7)
+($E318*'fnd base rates'!C$8)
+($F318*'fnd base rates'!C$9)
+($G318*'fnd base rates'!C$10)
+($H318*'fnd base rates'!C$11)
+($I318*'fnd base rates'!C$12)
+($J318*'fnd base rates'!C$13)
+($K318*'fnd base rates'!C$14)
+($M318*'fnd base rates'!C$16)
+($N318*'fnd base rates'!C$17)
+($O318*'fnd base rates'!C$18)
+($P318*VLOOKUP($S318+12,rate_basefnd,3)))
*$R318</f>
        <v>635.64087200000006</v>
      </c>
      <c r="V318" s="68">
        <f>(($D318*'fnd base rates'!D$7)
+($E318*'fnd base rates'!D$8)
+($F318*'fnd base rates'!D$9)
+($G318*'fnd base rates'!D$10)
+($H318*'fnd base rates'!D$11)
+($I318*'fnd base rates'!D$12)
+($J318*'fnd base rates'!D$13)
+($K318*'fnd base rates'!D$14)
+($M318*'fnd base rates'!D$16)
+($N318*'fnd base rates'!D$17)
+($O318*'fnd base rates'!D$18)
+($P318*VLOOKUP($S318+12,rate_basefnd,4)))
*$R318</f>
        <v>899.6644</v>
      </c>
      <c r="W318" s="68">
        <f>(($D318*'fnd base rates'!E$7)
+($E318*'fnd base rates'!E$8)
+($F318*'fnd base rates'!E$9)
+($G318*'fnd base rates'!E$10)
+($H318*'fnd base rates'!E$11)
+($I318*'fnd base rates'!E$12)
+($J318*'fnd base rates'!E$13)
+($K318*'fnd base rates'!E$14)
+($M318*'fnd base rates'!E$16)
+($N318*'fnd base rates'!E$17)
+($O318*'fnd base rates'!E$18)
+($P318*VLOOKUP($S318+12,rate_basefnd,5)))
*$R318</f>
        <v>5792.1694479999996</v>
      </c>
      <c r="X318" s="68">
        <f>(($D318*'fnd base rates'!F$7)
+($E318*'fnd base rates'!F$8)
+($F318*'fnd base rates'!F$9)
+($G318*'fnd base rates'!F$10)
+($H318*'fnd base rates'!F$11)
+($I318*'fnd base rates'!F$12)
+($J318*'fnd base rates'!F$13)
+($K318*'fnd base rates'!F$14)
+($M318*'fnd base rates'!F$16)
+($N318*'fnd base rates'!F$17)
+($O318*'fnd base rates'!F$18)
+($P318*VLOOKUP($S318+12,rate_basefnd,6)))
*$R318</f>
        <v>1057.723968</v>
      </c>
      <c r="Y318" s="68">
        <f>(($D318*'fnd base rates'!G$7)
+($E318*'fnd base rates'!G$8)
+($F318*'fnd base rates'!G$9)
+($G318*'fnd base rates'!G$10)
+($H318*'fnd base rates'!G$11)
+($I318*'fnd base rates'!G$12)
+($J318*'fnd base rates'!G$13)
+($K318*'fnd base rates'!G$14)
+($M318*'fnd base rates'!G$16)
+($N318*'fnd base rates'!G$17)
+($O318*'fnd base rates'!G$18)
+($P318*VLOOKUP($S318+12,rate_basefnd,7)))
*$R318</f>
        <v>193.482224</v>
      </c>
      <c r="Z318" s="68">
        <f>(($D318*'fnd base rates'!H$7)
+($E318*'fnd base rates'!H$8)
+($F318*'fnd base rates'!H$9)
+($G318*'fnd base rates'!H$10)
+($H318*'fnd base rates'!H$11)
+($I318*'fnd base rates'!H$12)
+($J318*'fnd base rates'!H$13)
+($K318*'fnd base rates'!H$14)
+($M318*'fnd base rates'!H$16)
+($N318*'fnd base rates'!H$17)
+($O318*'fnd base rates'!H$18)
+($P318*VLOOKUP($S318+12,rate_basefnd,8)))</f>
        <v>919.26400000000001</v>
      </c>
      <c r="AA318" s="68">
        <f>(($D318*'fnd base rates'!I$7)
+($E318*'fnd base rates'!I$8)
+($F318*'fnd base rates'!I$9)
+($G318*'fnd base rates'!I$10)
+($H318*'fnd base rates'!I$11)
+($I318*'fnd base rates'!I$12)
+($J318*'fnd base rates'!I$13)
+($K318*'fnd base rates'!I$14)
+($M318*'fnd base rates'!I$16)
+($N318*'fnd base rates'!I$17)
+($O318*'fnd base rates'!I$18)
+($P318*VLOOKUP($S318+12,rate_basefnd,9)))
*$R318</f>
        <v>500.87119999999999</v>
      </c>
      <c r="AB318" s="68">
        <f>(($D318*'fnd base rates'!J$7)
+($E318*'fnd base rates'!J$8)
+($F318*'fnd base rates'!J$9)
+($G318*'fnd base rates'!J$10)
+($H318*'fnd base rates'!J$11)
+($I318*'fnd base rates'!J$12)
+($J318*'fnd base rates'!J$13)
+($K318*'fnd base rates'!J$14)
+($M318*'fnd base rates'!J$16)
+($N318*'fnd base rates'!J$17)
+($O318*'fnd base rates'!J$18)
+($P318*VLOOKUP($S318+12,rate_basefnd,10)))
*$R318</f>
        <v>674.67939999999999</v>
      </c>
      <c r="AC318" s="68">
        <f>(($D318*'fnd base rates'!K$7)
+($E318*'fnd base rates'!K$8)
+($F318*'fnd base rates'!K$9)
+($G318*'fnd base rates'!K$10)
+($H318*'fnd base rates'!K$11)
+($I318*'fnd base rates'!K$12)
+($J318*'fnd base rates'!K$13)
+($K318*'fnd base rates'!K$14)
+($M318*'fnd base rates'!K$16)
+($N318*'fnd base rates'!K$17)
+($O318*'fnd base rates'!K$18)
+($P318*VLOOKUP($S318+12,rate_basefnd,11)))
*$R318</f>
        <v>1357.7391600000001</v>
      </c>
      <c r="AD318" s="68">
        <f>(($D318*'fnd base rates'!L$7)
+($E318*'fnd base rates'!L$8)
+($F318*'fnd base rates'!L$9)
+($G318*'fnd base rates'!L$10)
+($H318*'fnd base rates'!L$11)
+($I318*'fnd base rates'!L$12)
+($J318*'fnd base rates'!L$13)
+($K318*'fnd base rates'!L$14)
+($M318*'fnd base rates'!L$16)
+($N318*'fnd base rates'!L$17)
+($O318*'fnd base rates'!L$18)
+($P318*VLOOKUP($S318+12,rate_basefnd,12)))</f>
        <v>2166.2388000000001</v>
      </c>
      <c r="AE318" s="68">
        <f>(($D318*'fnd base rates'!M$7)
+($E318*'fnd base rates'!M$8)
+($F318*'fnd base rates'!M$9)
+($G318*'fnd base rates'!M$10)
+($H318*'fnd base rates'!M$11)
+($I318*'fnd base rates'!M$12)
+($J318*'fnd base rates'!M$13)
+($K318*'fnd base rates'!M$14)
+($M318*'fnd base rates'!M$16)
+($N318*'fnd base rates'!M$17)
+($O318*'fnd base rates'!M$18)
+($P318*VLOOKUP($S318+12,rate_basefnd,13)))</f>
        <v>0</v>
      </c>
      <c r="AF318" s="3">
        <f t="shared" si="57"/>
        <v>14197.473471999998</v>
      </c>
      <c r="AH318" s="205">
        <f t="shared" si="58"/>
        <v>446099136</v>
      </c>
      <c r="AI318" s="3" t="str">
        <f t="shared" si="62"/>
        <v>446</v>
      </c>
      <c r="AJ318" s="1" t="str">
        <f t="shared" si="63"/>
        <v>099</v>
      </c>
      <c r="AK318" s="1" t="str">
        <f t="shared" si="64"/>
        <v>136</v>
      </c>
      <c r="AL318" s="3">
        <f t="shared" si="59"/>
        <v>1</v>
      </c>
      <c r="AM318" s="3">
        <f t="shared" si="69"/>
        <v>1</v>
      </c>
      <c r="AN318" s="3">
        <f t="shared" si="65"/>
        <v>14197.473471999998</v>
      </c>
      <c r="AO318" s="3">
        <f t="shared" si="66"/>
        <v>14197</v>
      </c>
      <c r="AP318" s="3">
        <f t="shared" si="60"/>
        <v>1085</v>
      </c>
      <c r="AQ318" s="3">
        <v>13112</v>
      </c>
      <c r="AS318" s="68"/>
      <c r="AT318" s="68"/>
      <c r="AX318" s="4">
        <f t="shared" si="67"/>
        <v>0</v>
      </c>
      <c r="AZ318" s="4">
        <f t="shared" si="68"/>
        <v>0</v>
      </c>
      <c r="BB318" s="4"/>
    </row>
    <row r="319" spans="1:54" s="3" customFormat="1">
      <c r="A319" s="205" t="str">
        <f t="shared" si="61"/>
        <v>446</v>
      </c>
      <c r="B319" s="1">
        <v>446099139</v>
      </c>
      <c r="C319" s="7" t="s">
        <v>62</v>
      </c>
      <c r="D319" s="8">
        <f>'fnd enro'!D319</f>
        <v>0</v>
      </c>
      <c r="E319" s="8">
        <f>'fnd enro'!E319</f>
        <v>0</v>
      </c>
      <c r="F319" s="8">
        <f>'fnd enro'!F319</f>
        <v>0</v>
      </c>
      <c r="G319" s="8">
        <f>'fnd enro'!G319</f>
        <v>2</v>
      </c>
      <c r="H319" s="8">
        <f>'fnd enro'!H319</f>
        <v>0</v>
      </c>
      <c r="I319" s="8">
        <f>'fnd enro'!I319</f>
        <v>0</v>
      </c>
      <c r="J319" s="8">
        <f>'fnd enro'!J319</f>
        <v>0</v>
      </c>
      <c r="K319" s="9">
        <f>'fnd enro'!K319</f>
        <v>0.08</v>
      </c>
      <c r="L319" s="8">
        <f>'fnd enro'!L319</f>
        <v>0</v>
      </c>
      <c r="M319" s="8">
        <f>'fnd enro'!M319</f>
        <v>0</v>
      </c>
      <c r="N319" s="8">
        <f>'fnd enro'!N319</f>
        <v>0</v>
      </c>
      <c r="O319" s="8">
        <f>'fnd enro'!O319</f>
        <v>0</v>
      </c>
      <c r="P319" s="8">
        <f>'fnd enro'!P319</f>
        <v>2</v>
      </c>
      <c r="Q319" s="8">
        <f>'fnd enro'!R319</f>
        <v>2</v>
      </c>
      <c r="R319" s="9">
        <f t="shared" si="56"/>
        <v>1.06</v>
      </c>
      <c r="S319" s="8">
        <f>VALUE('fnd enro'!Q319)</f>
        <v>2</v>
      </c>
      <c r="T319" s="1"/>
      <c r="U319" s="68">
        <f>(($D319*'fnd base rates'!C$7)
+($E319*'fnd base rates'!C$8)
+($F319*'fnd base rates'!C$9)
+($G319*'fnd base rates'!C$10)
+($H319*'fnd base rates'!C$11)
+($I319*'fnd base rates'!C$12)
+($J319*'fnd base rates'!C$13)
+($K319*'fnd base rates'!C$14)
+($M319*'fnd base rates'!C$16)
+($N319*'fnd base rates'!C$17)
+($O319*'fnd base rates'!C$18)
+($P319*VLOOKUP($S319+12,rate_basefnd,3)))
*$R319</f>
        <v>1400.3049440000002</v>
      </c>
      <c r="V319" s="68">
        <f>(($D319*'fnd base rates'!D$7)
+($E319*'fnd base rates'!D$8)
+($F319*'fnd base rates'!D$9)
+($G319*'fnd base rates'!D$10)
+($H319*'fnd base rates'!D$11)
+($I319*'fnd base rates'!D$12)
+($J319*'fnd base rates'!D$13)
+($K319*'fnd base rates'!D$14)
+($M319*'fnd base rates'!D$16)
+($N319*'fnd base rates'!D$17)
+($O319*'fnd base rates'!D$18)
+($P319*VLOOKUP($S319+12,rate_basefnd,4)))
*$R319</f>
        <v>2410.6308000000004</v>
      </c>
      <c r="W319" s="68">
        <f>(($D319*'fnd base rates'!E$7)
+($E319*'fnd base rates'!E$8)
+($F319*'fnd base rates'!E$9)
+($G319*'fnd base rates'!E$10)
+($H319*'fnd base rates'!E$11)
+($I319*'fnd base rates'!E$12)
+($J319*'fnd base rates'!E$13)
+($K319*'fnd base rates'!E$14)
+($M319*'fnd base rates'!E$16)
+($N319*'fnd base rates'!E$17)
+($O319*'fnd base rates'!E$18)
+($P319*VLOOKUP($S319+12,rate_basefnd,5)))
*$R319</f>
        <v>15125.268896</v>
      </c>
      <c r="X319" s="68">
        <f>(($D319*'fnd base rates'!F$7)
+($E319*'fnd base rates'!F$8)
+($F319*'fnd base rates'!F$9)
+($G319*'fnd base rates'!F$10)
+($H319*'fnd base rates'!F$11)
+($I319*'fnd base rates'!F$12)
+($J319*'fnd base rates'!F$13)
+($K319*'fnd base rates'!F$14)
+($M319*'fnd base rates'!F$16)
+($N319*'fnd base rates'!F$17)
+($O319*'fnd base rates'!F$18)
+($P319*VLOOKUP($S319+12,rate_basefnd,6)))
*$R319</f>
        <v>2963.4055359999998</v>
      </c>
      <c r="Y319" s="68">
        <f>(($D319*'fnd base rates'!G$7)
+($E319*'fnd base rates'!G$8)
+($F319*'fnd base rates'!G$9)
+($G319*'fnd base rates'!G$10)
+($H319*'fnd base rates'!G$11)
+($I319*'fnd base rates'!G$12)
+($J319*'fnd base rates'!G$13)
+($K319*'fnd base rates'!G$14)
+($M319*'fnd base rates'!G$16)
+($N319*'fnd base rates'!G$17)
+($O319*'fnd base rates'!G$18)
+($P319*VLOOKUP($S319+12,rate_basefnd,7)))
*$R319</f>
        <v>659.82964800000013</v>
      </c>
      <c r="Z319" s="68">
        <f>(($D319*'fnd base rates'!H$7)
+($E319*'fnd base rates'!H$8)
+($F319*'fnd base rates'!H$9)
+($G319*'fnd base rates'!H$10)
+($H319*'fnd base rates'!H$11)
+($I319*'fnd base rates'!H$12)
+($J319*'fnd base rates'!H$13)
+($K319*'fnd base rates'!H$14)
+($M319*'fnd base rates'!H$16)
+($N319*'fnd base rates'!H$17)
+($O319*'fnd base rates'!H$18)
+($P319*VLOOKUP($S319+12,rate_basefnd,8)))</f>
        <v>1204.4880000000001</v>
      </c>
      <c r="AA319" s="68">
        <f>(($D319*'fnd base rates'!I$7)
+($E319*'fnd base rates'!I$8)
+($F319*'fnd base rates'!I$9)
+($G319*'fnd base rates'!I$10)
+($H319*'fnd base rates'!I$11)
+($I319*'fnd base rates'!I$12)
+($J319*'fnd base rates'!I$13)
+($K319*'fnd base rates'!I$14)
+($M319*'fnd base rates'!I$16)
+($N319*'fnd base rates'!I$17)
+($O319*'fnd base rates'!I$18)
+($P319*VLOOKUP($S319+12,rate_basefnd,9)))
*$R319</f>
        <v>1202.3368</v>
      </c>
      <c r="AB319" s="68">
        <f>(($D319*'fnd base rates'!J$7)
+($E319*'fnd base rates'!J$8)
+($F319*'fnd base rates'!J$9)
+($G319*'fnd base rates'!J$10)
+($H319*'fnd base rates'!J$11)
+($I319*'fnd base rates'!J$12)
+($J319*'fnd base rates'!J$13)
+($K319*'fnd base rates'!J$14)
+($M319*'fnd base rates'!J$16)
+($N319*'fnd base rates'!J$17)
+($O319*'fnd base rates'!J$18)
+($P319*VLOOKUP($S319+12,rate_basefnd,10)))
*$R319</f>
        <v>1613.8500000000001</v>
      </c>
      <c r="AC319" s="68">
        <f>(($D319*'fnd base rates'!K$7)
+($E319*'fnd base rates'!K$8)
+($F319*'fnd base rates'!K$9)
+($G319*'fnd base rates'!K$10)
+($H319*'fnd base rates'!K$11)
+($I319*'fnd base rates'!K$12)
+($J319*'fnd base rates'!K$13)
+($K319*'fnd base rates'!K$14)
+($M319*'fnd base rates'!K$16)
+($N319*'fnd base rates'!K$17)
+($O319*'fnd base rates'!K$18)
+($P319*VLOOKUP($S319+12,rate_basefnd,11)))
*$R319</f>
        <v>2598.2423200000003</v>
      </c>
      <c r="AD319" s="68">
        <f>(($D319*'fnd base rates'!L$7)
+($E319*'fnd base rates'!L$8)
+($F319*'fnd base rates'!L$9)
+($G319*'fnd base rates'!L$10)
+($H319*'fnd base rates'!L$11)
+($I319*'fnd base rates'!L$12)
+($J319*'fnd base rates'!L$13)
+($K319*'fnd base rates'!L$14)
+($M319*'fnd base rates'!L$16)
+($N319*'fnd base rates'!L$17)
+($O319*'fnd base rates'!L$18)
+($P319*VLOOKUP($S319+12,rate_basefnd,12)))</f>
        <v>5580.7775999999994</v>
      </c>
      <c r="AE319" s="68">
        <f>(($D319*'fnd base rates'!M$7)
+($E319*'fnd base rates'!M$8)
+($F319*'fnd base rates'!M$9)
+($G319*'fnd base rates'!M$10)
+($H319*'fnd base rates'!M$11)
+($I319*'fnd base rates'!M$12)
+($J319*'fnd base rates'!M$13)
+($K319*'fnd base rates'!M$14)
+($M319*'fnd base rates'!M$16)
+($N319*'fnd base rates'!M$17)
+($O319*'fnd base rates'!M$18)
+($P319*VLOOKUP($S319+12,rate_basefnd,13)))</f>
        <v>0</v>
      </c>
      <c r="AF319" s="3">
        <f t="shared" si="57"/>
        <v>34759.134544</v>
      </c>
      <c r="AH319" s="205">
        <f t="shared" si="58"/>
        <v>446099139</v>
      </c>
      <c r="AI319" s="3" t="str">
        <f t="shared" si="62"/>
        <v>446</v>
      </c>
      <c r="AJ319" s="1" t="str">
        <f t="shared" si="63"/>
        <v>099</v>
      </c>
      <c r="AK319" s="1" t="str">
        <f t="shared" si="64"/>
        <v>139</v>
      </c>
      <c r="AL319" s="3">
        <f t="shared" si="59"/>
        <v>1</v>
      </c>
      <c r="AM319" s="3">
        <f t="shared" si="69"/>
        <v>2</v>
      </c>
      <c r="AN319" s="3">
        <f t="shared" si="65"/>
        <v>34759.134544</v>
      </c>
      <c r="AO319" s="3">
        <f t="shared" si="66"/>
        <v>17380</v>
      </c>
      <c r="AP319" s="3">
        <f t="shared" si="60"/>
        <v>1222</v>
      </c>
      <c r="AQ319" s="3">
        <v>16158</v>
      </c>
      <c r="AS319" s="68"/>
      <c r="AT319" s="68"/>
      <c r="AX319" s="4">
        <f t="shared" si="67"/>
        <v>0</v>
      </c>
      <c r="AZ319" s="4">
        <f t="shared" si="68"/>
        <v>0</v>
      </c>
      <c r="BB319" s="4"/>
    </row>
    <row r="320" spans="1:54" s="3" customFormat="1">
      <c r="A320" s="205" t="str">
        <f t="shared" si="61"/>
        <v>446</v>
      </c>
      <c r="B320" s="1">
        <v>446099167</v>
      </c>
      <c r="C320" s="7" t="s">
        <v>62</v>
      </c>
      <c r="D320" s="8">
        <f>'fnd enro'!D320</f>
        <v>0</v>
      </c>
      <c r="E320" s="8">
        <f>'fnd enro'!E320</f>
        <v>0</v>
      </c>
      <c r="F320" s="8">
        <f>'fnd enro'!F320</f>
        <v>3</v>
      </c>
      <c r="G320" s="8">
        <f>'fnd enro'!G320</f>
        <v>17</v>
      </c>
      <c r="H320" s="8">
        <f>'fnd enro'!H320</f>
        <v>5</v>
      </c>
      <c r="I320" s="8">
        <f>'fnd enro'!I320</f>
        <v>5</v>
      </c>
      <c r="J320" s="8">
        <f>'fnd enro'!J320</f>
        <v>0</v>
      </c>
      <c r="K320" s="9">
        <f>'fnd enro'!K320</f>
        <v>1.2</v>
      </c>
      <c r="L320" s="8">
        <f>'fnd enro'!L320</f>
        <v>0</v>
      </c>
      <c r="M320" s="8">
        <f>'fnd enro'!M320</f>
        <v>1</v>
      </c>
      <c r="N320" s="8">
        <f>'fnd enro'!N320</f>
        <v>0</v>
      </c>
      <c r="O320" s="8">
        <f>'fnd enro'!O320</f>
        <v>0</v>
      </c>
      <c r="P320" s="8">
        <f>'fnd enro'!P320</f>
        <v>24</v>
      </c>
      <c r="Q320" s="8">
        <f>'fnd enro'!R320</f>
        <v>30</v>
      </c>
      <c r="R320" s="9">
        <f t="shared" si="56"/>
        <v>1.06</v>
      </c>
      <c r="S320" s="8">
        <f>VALUE('fnd enro'!Q320)</f>
        <v>4</v>
      </c>
      <c r="T320" s="1"/>
      <c r="U320" s="68">
        <f>(($D320*'fnd base rates'!C$7)
+($E320*'fnd base rates'!C$8)
+($F320*'fnd base rates'!C$9)
+($G320*'fnd base rates'!C$10)
+($H320*'fnd base rates'!C$11)
+($I320*'fnd base rates'!C$12)
+($J320*'fnd base rates'!C$13)
+($K320*'fnd base rates'!C$14)
+($M320*'fnd base rates'!C$16)
+($N320*'fnd base rates'!C$17)
+($O320*'fnd base rates'!C$18)
+($P320*VLOOKUP($S320+12,rate_basefnd,3)))
*$R320</f>
        <v>20927.384959999999</v>
      </c>
      <c r="V320" s="68">
        <f>(($D320*'fnd base rates'!D$7)
+($E320*'fnd base rates'!D$8)
+($F320*'fnd base rates'!D$9)
+($G320*'fnd base rates'!D$10)
+($H320*'fnd base rates'!D$11)
+($I320*'fnd base rates'!D$12)
+($J320*'fnd base rates'!D$13)
+($K320*'fnd base rates'!D$14)
+($M320*'fnd base rates'!D$16)
+($N320*'fnd base rates'!D$17)
+($O320*'fnd base rates'!D$18)
+($P320*VLOOKUP($S320+12,rate_basefnd,4)))
*$R320</f>
        <v>35412.003000000004</v>
      </c>
      <c r="W320" s="68">
        <f>(($D320*'fnd base rates'!E$7)
+($E320*'fnd base rates'!E$8)
+($F320*'fnd base rates'!E$9)
+($G320*'fnd base rates'!E$10)
+($H320*'fnd base rates'!E$11)
+($I320*'fnd base rates'!E$12)
+($J320*'fnd base rates'!E$13)
+($K320*'fnd base rates'!E$14)
+($M320*'fnd base rates'!E$16)
+($N320*'fnd base rates'!E$17)
+($O320*'fnd base rates'!E$18)
+($P320*VLOOKUP($S320+12,rate_basefnd,5)))
*$R320</f>
        <v>222557.22264000002</v>
      </c>
      <c r="X320" s="68">
        <f>(($D320*'fnd base rates'!F$7)
+($E320*'fnd base rates'!F$8)
+($F320*'fnd base rates'!F$9)
+($G320*'fnd base rates'!F$10)
+($H320*'fnd base rates'!F$11)
+($I320*'fnd base rates'!F$12)
+($J320*'fnd base rates'!F$13)
+($K320*'fnd base rates'!F$14)
+($M320*'fnd base rates'!F$16)
+($N320*'fnd base rates'!F$17)
+($O320*'fnd base rates'!F$18)
+($P320*VLOOKUP($S320+12,rate_basefnd,6)))
*$R320</f>
        <v>41072.72524</v>
      </c>
      <c r="Y320" s="68">
        <f>(($D320*'fnd base rates'!G$7)
+($E320*'fnd base rates'!G$8)
+($F320*'fnd base rates'!G$9)
+($G320*'fnd base rates'!G$10)
+($H320*'fnd base rates'!G$11)
+($I320*'fnd base rates'!G$12)
+($J320*'fnd base rates'!G$13)
+($K320*'fnd base rates'!G$14)
+($M320*'fnd base rates'!G$16)
+($N320*'fnd base rates'!G$17)
+($O320*'fnd base rates'!G$18)
+($P320*VLOOKUP($S320+12,rate_basefnd,7)))
*$R320</f>
        <v>9611.3507199999985</v>
      </c>
      <c r="Z320" s="68">
        <f>(($D320*'fnd base rates'!H$7)
+($E320*'fnd base rates'!H$8)
+($F320*'fnd base rates'!H$9)
+($G320*'fnd base rates'!H$10)
+($H320*'fnd base rates'!H$11)
+($I320*'fnd base rates'!H$12)
+($J320*'fnd base rates'!H$13)
+($K320*'fnd base rates'!H$14)
+($M320*'fnd base rates'!H$16)
+($N320*'fnd base rates'!H$17)
+($O320*'fnd base rates'!H$18)
+($P320*VLOOKUP($S320+12,rate_basefnd,8)))</f>
        <v>19840.890000000003</v>
      </c>
      <c r="AA320" s="68">
        <f>(($D320*'fnd base rates'!I$7)
+($E320*'fnd base rates'!I$8)
+($F320*'fnd base rates'!I$9)
+($G320*'fnd base rates'!I$10)
+($H320*'fnd base rates'!I$11)
+($I320*'fnd base rates'!I$12)
+($J320*'fnd base rates'!I$13)
+($K320*'fnd base rates'!I$14)
+($M320*'fnd base rates'!I$16)
+($N320*'fnd base rates'!I$17)
+($O320*'fnd base rates'!I$18)
+($P320*VLOOKUP($S320+12,rate_basefnd,9)))
*$R320</f>
        <v>17849.689800000004</v>
      </c>
      <c r="AB320" s="68">
        <f>(($D320*'fnd base rates'!J$7)
+($E320*'fnd base rates'!J$8)
+($F320*'fnd base rates'!J$9)
+($G320*'fnd base rates'!J$10)
+($H320*'fnd base rates'!J$11)
+($I320*'fnd base rates'!J$12)
+($J320*'fnd base rates'!J$13)
+($K320*'fnd base rates'!J$14)
+($M320*'fnd base rates'!J$16)
+($N320*'fnd base rates'!J$17)
+($O320*'fnd base rates'!J$18)
+($P320*VLOOKUP($S320+12,rate_basefnd,10)))
*$R320</f>
        <v>25111.633200000004</v>
      </c>
      <c r="AC320" s="68">
        <f>(($D320*'fnd base rates'!K$7)
+($E320*'fnd base rates'!K$8)
+($F320*'fnd base rates'!K$9)
+($G320*'fnd base rates'!K$10)
+($H320*'fnd base rates'!K$11)
+($I320*'fnd base rates'!K$12)
+($J320*'fnd base rates'!K$13)
+($K320*'fnd base rates'!K$14)
+($M320*'fnd base rates'!K$16)
+($N320*'fnd base rates'!K$17)
+($O320*'fnd base rates'!K$18)
+($P320*VLOOKUP($S320+12,rate_basefnd,11)))
*$R320</f>
        <v>40131.716600000007</v>
      </c>
      <c r="AD320" s="68">
        <f>(($D320*'fnd base rates'!L$7)
+($E320*'fnd base rates'!L$8)
+($F320*'fnd base rates'!L$9)
+($G320*'fnd base rates'!L$10)
+($H320*'fnd base rates'!L$11)
+($I320*'fnd base rates'!L$12)
+($J320*'fnd base rates'!L$13)
+($K320*'fnd base rates'!L$14)
+($M320*'fnd base rates'!L$16)
+($N320*'fnd base rates'!L$17)
+($O320*'fnd base rates'!L$18)
+($P320*VLOOKUP($S320+12,rate_basefnd,12)))</f>
        <v>82770.104000000007</v>
      </c>
      <c r="AE320" s="68">
        <f>(($D320*'fnd base rates'!M$7)
+($E320*'fnd base rates'!M$8)
+($F320*'fnd base rates'!M$9)
+($G320*'fnd base rates'!M$10)
+($H320*'fnd base rates'!M$11)
+($I320*'fnd base rates'!M$12)
+($J320*'fnd base rates'!M$13)
+($K320*'fnd base rates'!M$14)
+($M320*'fnd base rates'!M$16)
+($N320*'fnd base rates'!M$17)
+($O320*'fnd base rates'!M$18)
+($P320*VLOOKUP($S320+12,rate_basefnd,13)))</f>
        <v>0</v>
      </c>
      <c r="AF320" s="3">
        <f t="shared" si="57"/>
        <v>515284.72015999997</v>
      </c>
      <c r="AH320" s="205">
        <f t="shared" si="58"/>
        <v>446099167</v>
      </c>
      <c r="AI320" s="3" t="str">
        <f t="shared" si="62"/>
        <v>446</v>
      </c>
      <c r="AJ320" s="1" t="str">
        <f t="shared" si="63"/>
        <v>099</v>
      </c>
      <c r="AK320" s="1" t="str">
        <f t="shared" si="64"/>
        <v>167</v>
      </c>
      <c r="AL320" s="3">
        <f t="shared" si="59"/>
        <v>1</v>
      </c>
      <c r="AM320" s="3">
        <f t="shared" si="69"/>
        <v>30</v>
      </c>
      <c r="AN320" s="3">
        <f t="shared" si="65"/>
        <v>515284.72015999997</v>
      </c>
      <c r="AO320" s="3">
        <f t="shared" si="66"/>
        <v>17176</v>
      </c>
      <c r="AP320" s="3">
        <f t="shared" si="60"/>
        <v>854</v>
      </c>
      <c r="AQ320" s="3">
        <v>16322</v>
      </c>
      <c r="AS320" s="68"/>
      <c r="AT320" s="68"/>
      <c r="AX320" s="4">
        <f t="shared" si="67"/>
        <v>0</v>
      </c>
      <c r="AZ320" s="4">
        <f t="shared" si="68"/>
        <v>0</v>
      </c>
      <c r="BB320" s="4"/>
    </row>
    <row r="321" spans="1:54" s="3" customFormat="1">
      <c r="A321" s="205" t="str">
        <f t="shared" si="61"/>
        <v>446</v>
      </c>
      <c r="B321" s="1">
        <v>446099182</v>
      </c>
      <c r="C321" s="7" t="s">
        <v>62</v>
      </c>
      <c r="D321" s="8">
        <f>'fnd enro'!D321</f>
        <v>0</v>
      </c>
      <c r="E321" s="8">
        <f>'fnd enro'!E321</f>
        <v>0</v>
      </c>
      <c r="F321" s="8">
        <f>'fnd enro'!F321</f>
        <v>0</v>
      </c>
      <c r="G321" s="8">
        <f>'fnd enro'!G321</f>
        <v>0</v>
      </c>
      <c r="H321" s="8">
        <f>'fnd enro'!H321</f>
        <v>0</v>
      </c>
      <c r="I321" s="8">
        <f>'fnd enro'!I321</f>
        <v>1</v>
      </c>
      <c r="J321" s="8">
        <f>'fnd enro'!J321</f>
        <v>0</v>
      </c>
      <c r="K321" s="9">
        <f>'fnd enro'!K321</f>
        <v>0.04</v>
      </c>
      <c r="L321" s="8">
        <f>'fnd enro'!L321</f>
        <v>0</v>
      </c>
      <c r="M321" s="8">
        <f>'fnd enro'!M321</f>
        <v>0</v>
      </c>
      <c r="N321" s="8">
        <f>'fnd enro'!N321</f>
        <v>0</v>
      </c>
      <c r="O321" s="8">
        <f>'fnd enro'!O321</f>
        <v>0</v>
      </c>
      <c r="P321" s="8">
        <f>'fnd enro'!P321</f>
        <v>0</v>
      </c>
      <c r="Q321" s="8">
        <f>'fnd enro'!R321</f>
        <v>1</v>
      </c>
      <c r="R321" s="9">
        <f t="shared" si="56"/>
        <v>1.06</v>
      </c>
      <c r="S321" s="8">
        <f>VALUE('fnd enro'!Q321)</f>
        <v>8</v>
      </c>
      <c r="T321" s="1"/>
      <c r="U321" s="68">
        <f>(($D321*'fnd base rates'!C$7)
+($E321*'fnd base rates'!C$8)
+($F321*'fnd base rates'!C$9)
+($G321*'fnd base rates'!C$10)
+($H321*'fnd base rates'!C$11)
+($I321*'fnd base rates'!C$12)
+($J321*'fnd base rates'!C$13)
+($K321*'fnd base rates'!C$14)
+($M321*'fnd base rates'!C$16)
+($N321*'fnd base rates'!C$17)
+($O321*'fnd base rates'!C$18)
+($P321*VLOOKUP($S321+12,rate_basefnd,3)))
*$R321</f>
        <v>635.64087200000006</v>
      </c>
      <c r="V321" s="68">
        <f>(($D321*'fnd base rates'!D$7)
+($E321*'fnd base rates'!D$8)
+($F321*'fnd base rates'!D$9)
+($G321*'fnd base rates'!D$10)
+($H321*'fnd base rates'!D$11)
+($I321*'fnd base rates'!D$12)
+($J321*'fnd base rates'!D$13)
+($K321*'fnd base rates'!D$14)
+($M321*'fnd base rates'!D$16)
+($N321*'fnd base rates'!D$17)
+($O321*'fnd base rates'!D$18)
+($P321*VLOOKUP($S321+12,rate_basefnd,4)))
*$R321</f>
        <v>899.6644</v>
      </c>
      <c r="W321" s="68">
        <f>(($D321*'fnd base rates'!E$7)
+($E321*'fnd base rates'!E$8)
+($F321*'fnd base rates'!E$9)
+($G321*'fnd base rates'!E$10)
+($H321*'fnd base rates'!E$11)
+($I321*'fnd base rates'!E$12)
+($J321*'fnd base rates'!E$13)
+($K321*'fnd base rates'!E$14)
+($M321*'fnd base rates'!E$16)
+($N321*'fnd base rates'!E$17)
+($O321*'fnd base rates'!E$18)
+($P321*VLOOKUP($S321+12,rate_basefnd,5)))
*$R321</f>
        <v>5792.1694479999996</v>
      </c>
      <c r="X321" s="68">
        <f>(($D321*'fnd base rates'!F$7)
+($E321*'fnd base rates'!F$8)
+($F321*'fnd base rates'!F$9)
+($G321*'fnd base rates'!F$10)
+($H321*'fnd base rates'!F$11)
+($I321*'fnd base rates'!F$12)
+($J321*'fnd base rates'!F$13)
+($K321*'fnd base rates'!F$14)
+($M321*'fnd base rates'!F$16)
+($N321*'fnd base rates'!F$17)
+($O321*'fnd base rates'!F$18)
+($P321*VLOOKUP($S321+12,rate_basefnd,6)))
*$R321</f>
        <v>1057.723968</v>
      </c>
      <c r="Y321" s="68">
        <f>(($D321*'fnd base rates'!G$7)
+($E321*'fnd base rates'!G$8)
+($F321*'fnd base rates'!G$9)
+($G321*'fnd base rates'!G$10)
+($H321*'fnd base rates'!G$11)
+($I321*'fnd base rates'!G$12)
+($J321*'fnd base rates'!G$13)
+($K321*'fnd base rates'!G$14)
+($M321*'fnd base rates'!G$16)
+($N321*'fnd base rates'!G$17)
+($O321*'fnd base rates'!G$18)
+($P321*VLOOKUP($S321+12,rate_basefnd,7)))
*$R321</f>
        <v>193.482224</v>
      </c>
      <c r="Z321" s="68">
        <f>(($D321*'fnd base rates'!H$7)
+($E321*'fnd base rates'!H$8)
+($F321*'fnd base rates'!H$9)
+($G321*'fnd base rates'!H$10)
+($H321*'fnd base rates'!H$11)
+($I321*'fnd base rates'!H$12)
+($J321*'fnd base rates'!H$13)
+($K321*'fnd base rates'!H$14)
+($M321*'fnd base rates'!H$16)
+($N321*'fnd base rates'!H$17)
+($O321*'fnd base rates'!H$18)
+($P321*VLOOKUP($S321+12,rate_basefnd,8)))</f>
        <v>919.26400000000001</v>
      </c>
      <c r="AA321" s="68">
        <f>(($D321*'fnd base rates'!I$7)
+($E321*'fnd base rates'!I$8)
+($F321*'fnd base rates'!I$9)
+($G321*'fnd base rates'!I$10)
+($H321*'fnd base rates'!I$11)
+($I321*'fnd base rates'!I$12)
+($J321*'fnd base rates'!I$13)
+($K321*'fnd base rates'!I$14)
+($M321*'fnd base rates'!I$16)
+($N321*'fnd base rates'!I$17)
+($O321*'fnd base rates'!I$18)
+($P321*VLOOKUP($S321+12,rate_basefnd,9)))
*$R321</f>
        <v>500.87119999999999</v>
      </c>
      <c r="AB321" s="68">
        <f>(($D321*'fnd base rates'!J$7)
+($E321*'fnd base rates'!J$8)
+($F321*'fnd base rates'!J$9)
+($G321*'fnd base rates'!J$10)
+($H321*'fnd base rates'!J$11)
+($I321*'fnd base rates'!J$12)
+($J321*'fnd base rates'!J$13)
+($K321*'fnd base rates'!J$14)
+($M321*'fnd base rates'!J$16)
+($N321*'fnd base rates'!J$17)
+($O321*'fnd base rates'!J$18)
+($P321*VLOOKUP($S321+12,rate_basefnd,10)))
*$R321</f>
        <v>674.67939999999999</v>
      </c>
      <c r="AC321" s="68">
        <f>(($D321*'fnd base rates'!K$7)
+($E321*'fnd base rates'!K$8)
+($F321*'fnd base rates'!K$9)
+($G321*'fnd base rates'!K$10)
+($H321*'fnd base rates'!K$11)
+($I321*'fnd base rates'!K$12)
+($J321*'fnd base rates'!K$13)
+($K321*'fnd base rates'!K$14)
+($M321*'fnd base rates'!K$16)
+($N321*'fnd base rates'!K$17)
+($O321*'fnd base rates'!K$18)
+($P321*VLOOKUP($S321+12,rate_basefnd,11)))
*$R321</f>
        <v>1357.7391600000001</v>
      </c>
      <c r="AD321" s="68">
        <f>(($D321*'fnd base rates'!L$7)
+($E321*'fnd base rates'!L$8)
+($F321*'fnd base rates'!L$9)
+($G321*'fnd base rates'!L$10)
+($H321*'fnd base rates'!L$11)
+($I321*'fnd base rates'!L$12)
+($J321*'fnd base rates'!L$13)
+($K321*'fnd base rates'!L$14)
+($M321*'fnd base rates'!L$16)
+($N321*'fnd base rates'!L$17)
+($O321*'fnd base rates'!L$18)
+($P321*VLOOKUP($S321+12,rate_basefnd,12)))</f>
        <v>2166.2388000000001</v>
      </c>
      <c r="AE321" s="68">
        <f>(($D321*'fnd base rates'!M$7)
+($E321*'fnd base rates'!M$8)
+($F321*'fnd base rates'!M$9)
+($G321*'fnd base rates'!M$10)
+($H321*'fnd base rates'!M$11)
+($I321*'fnd base rates'!M$12)
+($J321*'fnd base rates'!M$13)
+($K321*'fnd base rates'!M$14)
+($M321*'fnd base rates'!M$16)
+($N321*'fnd base rates'!M$17)
+($O321*'fnd base rates'!M$18)
+($P321*VLOOKUP($S321+12,rate_basefnd,13)))</f>
        <v>0</v>
      </c>
      <c r="AF321" s="3">
        <f t="shared" si="57"/>
        <v>14197.473471999998</v>
      </c>
      <c r="AH321" s="205">
        <f t="shared" si="58"/>
        <v>446099182</v>
      </c>
      <c r="AI321" s="3" t="str">
        <f t="shared" si="62"/>
        <v>446</v>
      </c>
      <c r="AJ321" s="1" t="str">
        <f t="shared" si="63"/>
        <v>099</v>
      </c>
      <c r="AK321" s="1" t="str">
        <f t="shared" si="64"/>
        <v>182</v>
      </c>
      <c r="AL321" s="3">
        <f t="shared" si="59"/>
        <v>1</v>
      </c>
      <c r="AM321" s="3">
        <f t="shared" si="69"/>
        <v>1</v>
      </c>
      <c r="AN321" s="3">
        <f t="shared" si="65"/>
        <v>14197.473471999998</v>
      </c>
      <c r="AO321" s="3">
        <f t="shared" si="66"/>
        <v>14197</v>
      </c>
      <c r="AP321" s="3">
        <f t="shared" si="60"/>
        <v>3533</v>
      </c>
      <c r="AQ321" s="3">
        <v>10664</v>
      </c>
      <c r="AS321" s="68"/>
      <c r="AT321" s="68"/>
      <c r="AX321" s="4">
        <f t="shared" si="67"/>
        <v>0</v>
      </c>
      <c r="AZ321" s="4">
        <f t="shared" si="68"/>
        <v>0</v>
      </c>
      <c r="BB321" s="4"/>
    </row>
    <row r="322" spans="1:54" s="3" customFormat="1">
      <c r="A322" s="205" t="str">
        <f t="shared" si="61"/>
        <v>446</v>
      </c>
      <c r="B322" s="1">
        <v>446099185</v>
      </c>
      <c r="C322" s="7" t="s">
        <v>62</v>
      </c>
      <c r="D322" s="8">
        <f>'fnd enro'!D322</f>
        <v>0</v>
      </c>
      <c r="E322" s="8">
        <f>'fnd enro'!E322</f>
        <v>0</v>
      </c>
      <c r="F322" s="8">
        <f>'fnd enro'!F322</f>
        <v>0</v>
      </c>
      <c r="G322" s="8">
        <f>'fnd enro'!G322</f>
        <v>0</v>
      </c>
      <c r="H322" s="8">
        <f>'fnd enro'!H322</f>
        <v>1</v>
      </c>
      <c r="I322" s="8">
        <f>'fnd enro'!I322</f>
        <v>0</v>
      </c>
      <c r="J322" s="8">
        <f>'fnd enro'!J322</f>
        <v>0</v>
      </c>
      <c r="K322" s="9">
        <f>'fnd enro'!K322</f>
        <v>0.04</v>
      </c>
      <c r="L322" s="8">
        <f>'fnd enro'!L322</f>
        <v>0</v>
      </c>
      <c r="M322" s="8">
        <f>'fnd enro'!M322</f>
        <v>0</v>
      </c>
      <c r="N322" s="8">
        <f>'fnd enro'!N322</f>
        <v>0</v>
      </c>
      <c r="O322" s="8">
        <f>'fnd enro'!O322</f>
        <v>0</v>
      </c>
      <c r="P322" s="8">
        <f>'fnd enro'!P322</f>
        <v>1</v>
      </c>
      <c r="Q322" s="8">
        <f>'fnd enro'!R322</f>
        <v>1</v>
      </c>
      <c r="R322" s="9">
        <f t="shared" si="56"/>
        <v>1.06</v>
      </c>
      <c r="S322" s="8">
        <f>VALUE('fnd enro'!Q322)</f>
        <v>10</v>
      </c>
      <c r="T322" s="1"/>
      <c r="U322" s="68">
        <f>(($D322*'fnd base rates'!C$7)
+($E322*'fnd base rates'!C$8)
+($F322*'fnd base rates'!C$9)
+($G322*'fnd base rates'!C$10)
+($H322*'fnd base rates'!C$11)
+($I322*'fnd base rates'!C$12)
+($J322*'fnd base rates'!C$13)
+($K322*'fnd base rates'!C$14)
+($M322*'fnd base rates'!C$16)
+($N322*'fnd base rates'!C$17)
+($O322*'fnd base rates'!C$18)
+($P322*VLOOKUP($S322+12,rate_basefnd,3)))
*$R322</f>
        <v>757.06387199999995</v>
      </c>
      <c r="V322" s="68">
        <f>(($D322*'fnd base rates'!D$7)
+($E322*'fnd base rates'!D$8)
+($F322*'fnd base rates'!D$9)
+($G322*'fnd base rates'!D$10)
+($H322*'fnd base rates'!D$11)
+($I322*'fnd base rates'!D$12)
+($J322*'fnd base rates'!D$13)
+($K322*'fnd base rates'!D$14)
+($M322*'fnd base rates'!D$16)
+($N322*'fnd base rates'!D$17)
+($O322*'fnd base rates'!D$18)
+($P322*VLOOKUP($S322+12,rate_basefnd,4)))
*$R322</f>
        <v>1475.0112000000001</v>
      </c>
      <c r="W322" s="68">
        <f>(($D322*'fnd base rates'!E$7)
+($E322*'fnd base rates'!E$8)
+($F322*'fnd base rates'!E$9)
+($G322*'fnd base rates'!E$10)
+($H322*'fnd base rates'!E$11)
+($I322*'fnd base rates'!E$12)
+($J322*'fnd base rates'!E$13)
+($K322*'fnd base rates'!E$14)
+($M322*'fnd base rates'!E$16)
+($N322*'fnd base rates'!E$17)
+($O322*'fnd base rates'!E$18)
+($P322*VLOOKUP($S322+12,rate_basefnd,5)))
*$R322</f>
        <v>9700.336448</v>
      </c>
      <c r="X322" s="68">
        <f>(($D322*'fnd base rates'!F$7)
+($E322*'fnd base rates'!F$8)
+($F322*'fnd base rates'!F$9)
+($G322*'fnd base rates'!F$10)
+($H322*'fnd base rates'!F$11)
+($I322*'fnd base rates'!F$12)
+($J322*'fnd base rates'!F$13)
+($K322*'fnd base rates'!F$14)
+($M322*'fnd base rates'!F$16)
+($N322*'fnd base rates'!F$17)
+($O322*'fnd base rates'!F$18)
+($P322*VLOOKUP($S322+12,rate_basefnd,6)))
*$R322</f>
        <v>1185.305568</v>
      </c>
      <c r="Y322" s="68">
        <f>(($D322*'fnd base rates'!G$7)
+($E322*'fnd base rates'!G$8)
+($F322*'fnd base rates'!G$9)
+($G322*'fnd base rates'!G$10)
+($H322*'fnd base rates'!G$11)
+($I322*'fnd base rates'!G$12)
+($J322*'fnd base rates'!G$13)
+($K322*'fnd base rates'!G$14)
+($M322*'fnd base rates'!G$16)
+($N322*'fnd base rates'!G$17)
+($O322*'fnd base rates'!G$18)
+($P322*VLOOKUP($S322+12,rate_basefnd,7)))
*$R322</f>
        <v>471.32942400000002</v>
      </c>
      <c r="Z322" s="68">
        <f>(($D322*'fnd base rates'!H$7)
+($E322*'fnd base rates'!H$8)
+($F322*'fnd base rates'!H$9)
+($G322*'fnd base rates'!H$10)
+($H322*'fnd base rates'!H$11)
+($I322*'fnd base rates'!H$12)
+($J322*'fnd base rates'!H$13)
+($K322*'fnd base rates'!H$14)
+($M322*'fnd base rates'!H$16)
+($N322*'fnd base rates'!H$17)
+($O322*'fnd base rates'!H$18)
+($P322*VLOOKUP($S322+12,rate_basefnd,8)))</f>
        <v>620.71399999999994</v>
      </c>
      <c r="AA322" s="68">
        <f>(($D322*'fnd base rates'!I$7)
+($E322*'fnd base rates'!I$8)
+($F322*'fnd base rates'!I$9)
+($G322*'fnd base rates'!I$10)
+($H322*'fnd base rates'!I$11)
+($I322*'fnd base rates'!I$12)
+($J322*'fnd base rates'!I$13)
+($K322*'fnd base rates'!I$14)
+($M322*'fnd base rates'!I$16)
+($N322*'fnd base rates'!I$17)
+($O322*'fnd base rates'!I$18)
+($P322*VLOOKUP($S322+12,rate_basefnd,9)))
*$R322</f>
        <v>707.77260000000012</v>
      </c>
      <c r="AB322" s="68">
        <f>(($D322*'fnd base rates'!J$7)
+($E322*'fnd base rates'!J$8)
+($F322*'fnd base rates'!J$9)
+($G322*'fnd base rates'!J$10)
+($H322*'fnd base rates'!J$11)
+($I322*'fnd base rates'!J$12)
+($J322*'fnd base rates'!J$13)
+($K322*'fnd base rates'!J$14)
+($M322*'fnd base rates'!J$16)
+($N322*'fnd base rates'!J$17)
+($O322*'fnd base rates'!J$18)
+($P322*VLOOKUP($S322+12,rate_basefnd,10)))
*$R322</f>
        <v>1474.3540000000003</v>
      </c>
      <c r="AC322" s="68">
        <f>(($D322*'fnd base rates'!K$7)
+($E322*'fnd base rates'!K$8)
+($F322*'fnd base rates'!K$9)
+($G322*'fnd base rates'!K$10)
+($H322*'fnd base rates'!K$11)
+($I322*'fnd base rates'!K$12)
+($J322*'fnd base rates'!K$13)
+($K322*'fnd base rates'!K$14)
+($M322*'fnd base rates'!K$16)
+($N322*'fnd base rates'!K$17)
+($O322*'fnd base rates'!K$18)
+($P322*VLOOKUP($S322+12,rate_basefnd,11)))
*$R322</f>
        <v>1395.48576</v>
      </c>
      <c r="AD322" s="68">
        <f>(($D322*'fnd base rates'!L$7)
+($E322*'fnd base rates'!L$8)
+($F322*'fnd base rates'!L$9)
+($G322*'fnd base rates'!L$10)
+($H322*'fnd base rates'!L$11)
+($I322*'fnd base rates'!L$12)
+($J322*'fnd base rates'!L$13)
+($K322*'fnd base rates'!L$14)
+($M322*'fnd base rates'!L$16)
+($N322*'fnd base rates'!L$17)
+($O322*'fnd base rates'!L$18)
+($P322*VLOOKUP($S322+12,rate_basefnd,12)))</f>
        <v>3422.7387999999996</v>
      </c>
      <c r="AE322" s="68">
        <f>(($D322*'fnd base rates'!M$7)
+($E322*'fnd base rates'!M$8)
+($F322*'fnd base rates'!M$9)
+($G322*'fnd base rates'!M$10)
+($H322*'fnd base rates'!M$11)
+($I322*'fnd base rates'!M$12)
+($J322*'fnd base rates'!M$13)
+($K322*'fnd base rates'!M$14)
+($M322*'fnd base rates'!M$16)
+($N322*'fnd base rates'!M$17)
+($O322*'fnd base rates'!M$18)
+($P322*VLOOKUP($S322+12,rate_basefnd,13)))</f>
        <v>0</v>
      </c>
      <c r="AF322" s="3">
        <f t="shared" si="57"/>
        <v>21210.111671999999</v>
      </c>
      <c r="AH322" s="205">
        <f t="shared" si="58"/>
        <v>446099185</v>
      </c>
      <c r="AI322" s="3" t="str">
        <f t="shared" si="62"/>
        <v>446</v>
      </c>
      <c r="AJ322" s="1" t="str">
        <f t="shared" si="63"/>
        <v>099</v>
      </c>
      <c r="AK322" s="1" t="str">
        <f t="shared" si="64"/>
        <v>185</v>
      </c>
      <c r="AL322" s="3">
        <f t="shared" si="59"/>
        <v>1</v>
      </c>
      <c r="AM322" s="3">
        <f t="shared" si="69"/>
        <v>1</v>
      </c>
      <c r="AN322" s="3">
        <f t="shared" si="65"/>
        <v>21210.111671999999</v>
      </c>
      <c r="AO322" s="3">
        <f t="shared" si="66"/>
        <v>21210</v>
      </c>
      <c r="AP322" s="3">
        <f t="shared" si="60"/>
        <v>6245</v>
      </c>
      <c r="AQ322" s="3">
        <v>14965</v>
      </c>
      <c r="AS322" s="68"/>
      <c r="AT322" s="68"/>
      <c r="AX322" s="4">
        <f t="shared" si="67"/>
        <v>0</v>
      </c>
      <c r="AZ322" s="4">
        <f t="shared" si="68"/>
        <v>0</v>
      </c>
      <c r="BB322" s="4"/>
    </row>
    <row r="323" spans="1:54" s="3" customFormat="1">
      <c r="A323" s="205" t="str">
        <f t="shared" si="61"/>
        <v>446</v>
      </c>
      <c r="B323" s="1">
        <v>446099187</v>
      </c>
      <c r="C323" s="7" t="s">
        <v>62</v>
      </c>
      <c r="D323" s="8">
        <f>'fnd enro'!D323</f>
        <v>0</v>
      </c>
      <c r="E323" s="8">
        <f>'fnd enro'!E323</f>
        <v>0</v>
      </c>
      <c r="F323" s="8">
        <f>'fnd enro'!F323</f>
        <v>0</v>
      </c>
      <c r="G323" s="8">
        <f>'fnd enro'!G323</f>
        <v>2</v>
      </c>
      <c r="H323" s="8">
        <f>'fnd enro'!H323</f>
        <v>0</v>
      </c>
      <c r="I323" s="8">
        <f>'fnd enro'!I323</f>
        <v>0</v>
      </c>
      <c r="J323" s="8">
        <f>'fnd enro'!J323</f>
        <v>0</v>
      </c>
      <c r="K323" s="9">
        <f>'fnd enro'!K323</f>
        <v>0.08</v>
      </c>
      <c r="L323" s="8">
        <f>'fnd enro'!L323</f>
        <v>0</v>
      </c>
      <c r="M323" s="8">
        <f>'fnd enro'!M323</f>
        <v>0</v>
      </c>
      <c r="N323" s="8">
        <f>'fnd enro'!N323</f>
        <v>0</v>
      </c>
      <c r="O323" s="8">
        <f>'fnd enro'!O323</f>
        <v>0</v>
      </c>
      <c r="P323" s="8">
        <f>'fnd enro'!P323</f>
        <v>2</v>
      </c>
      <c r="Q323" s="8">
        <f>'fnd enro'!R323</f>
        <v>2</v>
      </c>
      <c r="R323" s="9">
        <f t="shared" si="56"/>
        <v>1.06</v>
      </c>
      <c r="S323" s="8">
        <f>VALUE('fnd enro'!Q323)</f>
        <v>4</v>
      </c>
      <c r="T323" s="1"/>
      <c r="U323" s="68">
        <f>(($D323*'fnd base rates'!C$7)
+($E323*'fnd base rates'!C$8)
+($F323*'fnd base rates'!C$9)
+($G323*'fnd base rates'!C$10)
+($H323*'fnd base rates'!C$11)
+($I323*'fnd base rates'!C$12)
+($J323*'fnd base rates'!C$13)
+($K323*'fnd base rates'!C$14)
+($M323*'fnd base rates'!C$16)
+($N323*'fnd base rates'!C$17)
+($O323*'fnd base rates'!C$18)
+($P323*VLOOKUP($S323+12,rate_basefnd,3)))
*$R323</f>
        <v>1415.484144</v>
      </c>
      <c r="V323" s="68">
        <f>(($D323*'fnd base rates'!D$7)
+($E323*'fnd base rates'!D$8)
+($F323*'fnd base rates'!D$9)
+($G323*'fnd base rates'!D$10)
+($H323*'fnd base rates'!D$11)
+($I323*'fnd base rates'!D$12)
+($J323*'fnd base rates'!D$13)
+($K323*'fnd base rates'!D$14)
+($M323*'fnd base rates'!D$16)
+($N323*'fnd base rates'!D$17)
+($O323*'fnd base rates'!D$18)
+($P323*VLOOKUP($S323+12,rate_basefnd,4)))
*$R323</f>
        <v>2482.5412000000001</v>
      </c>
      <c r="W323" s="68">
        <f>(($D323*'fnd base rates'!E$7)
+($E323*'fnd base rates'!E$8)
+($F323*'fnd base rates'!E$9)
+($G323*'fnd base rates'!E$10)
+($H323*'fnd base rates'!E$11)
+($I323*'fnd base rates'!E$12)
+($J323*'fnd base rates'!E$13)
+($K323*'fnd base rates'!E$14)
+($M323*'fnd base rates'!E$16)
+($N323*'fnd base rates'!E$17)
+($O323*'fnd base rates'!E$18)
+($P323*VLOOKUP($S323+12,rate_basefnd,5)))
*$R323</f>
        <v>15827.306896</v>
      </c>
      <c r="X323" s="68">
        <f>(($D323*'fnd base rates'!F$7)
+($E323*'fnd base rates'!F$8)
+($F323*'fnd base rates'!F$9)
+($G323*'fnd base rates'!F$10)
+($H323*'fnd base rates'!F$11)
+($I323*'fnd base rates'!F$12)
+($J323*'fnd base rates'!F$13)
+($K323*'fnd base rates'!F$14)
+($M323*'fnd base rates'!F$16)
+($N323*'fnd base rates'!F$17)
+($O323*'fnd base rates'!F$18)
+($P323*VLOOKUP($S323+12,rate_basefnd,6)))
*$R323</f>
        <v>2963.4055359999998</v>
      </c>
      <c r="Y323" s="68">
        <f>(($D323*'fnd base rates'!G$7)
+($E323*'fnd base rates'!G$8)
+($F323*'fnd base rates'!G$9)
+($G323*'fnd base rates'!G$10)
+($H323*'fnd base rates'!G$11)
+($I323*'fnd base rates'!G$12)
+($J323*'fnd base rates'!G$13)
+($K323*'fnd base rates'!G$14)
+($M323*'fnd base rates'!G$16)
+($N323*'fnd base rates'!G$17)
+($O323*'fnd base rates'!G$18)
+($P323*VLOOKUP($S323+12,rate_basefnd,7)))
*$R323</f>
        <v>693.876848</v>
      </c>
      <c r="Z323" s="68">
        <f>(($D323*'fnd base rates'!H$7)
+($E323*'fnd base rates'!H$8)
+($F323*'fnd base rates'!H$9)
+($G323*'fnd base rates'!H$10)
+($H323*'fnd base rates'!H$11)
+($I323*'fnd base rates'!H$12)
+($J323*'fnd base rates'!H$13)
+($K323*'fnd base rates'!H$14)
+($M323*'fnd base rates'!H$16)
+($N323*'fnd base rates'!H$17)
+($O323*'fnd base rates'!H$18)
+($P323*VLOOKUP($S323+12,rate_basefnd,8)))</f>
        <v>1209.3879999999999</v>
      </c>
      <c r="AA323" s="68">
        <f>(($D323*'fnd base rates'!I$7)
+($E323*'fnd base rates'!I$8)
+($F323*'fnd base rates'!I$9)
+($G323*'fnd base rates'!I$10)
+($H323*'fnd base rates'!I$11)
+($I323*'fnd base rates'!I$12)
+($J323*'fnd base rates'!I$13)
+($K323*'fnd base rates'!I$14)
+($M323*'fnd base rates'!I$16)
+($N323*'fnd base rates'!I$17)
+($O323*'fnd base rates'!I$18)
+($P323*VLOOKUP($S323+12,rate_basefnd,9)))
*$R323</f>
        <v>1230.7660000000003</v>
      </c>
      <c r="AB323" s="68">
        <f>(($D323*'fnd base rates'!J$7)
+($E323*'fnd base rates'!J$8)
+($F323*'fnd base rates'!J$9)
+($G323*'fnd base rates'!J$10)
+($H323*'fnd base rates'!J$11)
+($I323*'fnd base rates'!J$12)
+($J323*'fnd base rates'!J$13)
+($K323*'fnd base rates'!J$14)
+($M323*'fnd base rates'!J$16)
+($N323*'fnd base rates'!J$17)
+($O323*'fnd base rates'!J$18)
+($P323*VLOOKUP($S323+12,rate_basefnd,10)))
*$R323</f>
        <v>1761.5716000000002</v>
      </c>
      <c r="AC323" s="68">
        <f>(($D323*'fnd base rates'!K$7)
+($E323*'fnd base rates'!K$8)
+($F323*'fnd base rates'!K$9)
+($G323*'fnd base rates'!K$10)
+($H323*'fnd base rates'!K$11)
+($I323*'fnd base rates'!K$12)
+($J323*'fnd base rates'!K$13)
+($K323*'fnd base rates'!K$14)
+($M323*'fnd base rates'!K$16)
+($N323*'fnd base rates'!K$17)
+($O323*'fnd base rates'!K$18)
+($P323*VLOOKUP($S323+12,rate_basefnd,11)))
*$R323</f>
        <v>2598.2423200000003</v>
      </c>
      <c r="AD323" s="68">
        <f>(($D323*'fnd base rates'!L$7)
+($E323*'fnd base rates'!L$8)
+($F323*'fnd base rates'!L$9)
+($G323*'fnd base rates'!L$10)
+($H323*'fnd base rates'!L$11)
+($I323*'fnd base rates'!L$12)
+($J323*'fnd base rates'!L$13)
+($K323*'fnd base rates'!L$14)
+($M323*'fnd base rates'!L$16)
+($N323*'fnd base rates'!L$17)
+($O323*'fnd base rates'!L$18)
+($P323*VLOOKUP($S323+12,rate_basefnd,12)))</f>
        <v>5705.0375999999997</v>
      </c>
      <c r="AE323" s="68">
        <f>(($D323*'fnd base rates'!M$7)
+($E323*'fnd base rates'!M$8)
+($F323*'fnd base rates'!M$9)
+($G323*'fnd base rates'!M$10)
+($H323*'fnd base rates'!M$11)
+($I323*'fnd base rates'!M$12)
+($J323*'fnd base rates'!M$13)
+($K323*'fnd base rates'!M$14)
+($M323*'fnd base rates'!M$16)
+($N323*'fnd base rates'!M$17)
+($O323*'fnd base rates'!M$18)
+($P323*VLOOKUP($S323+12,rate_basefnd,13)))</f>
        <v>0</v>
      </c>
      <c r="AF323" s="3">
        <f t="shared" si="57"/>
        <v>35887.620144</v>
      </c>
      <c r="AH323" s="205">
        <f t="shared" si="58"/>
        <v>446099187</v>
      </c>
      <c r="AI323" s="3" t="str">
        <f t="shared" si="62"/>
        <v>446</v>
      </c>
      <c r="AJ323" s="1" t="str">
        <f t="shared" si="63"/>
        <v>099</v>
      </c>
      <c r="AK323" s="1" t="str">
        <f t="shared" si="64"/>
        <v>187</v>
      </c>
      <c r="AL323" s="3">
        <f t="shared" si="59"/>
        <v>1</v>
      </c>
      <c r="AM323" s="3">
        <f t="shared" si="69"/>
        <v>2</v>
      </c>
      <c r="AN323" s="3">
        <f t="shared" si="65"/>
        <v>35887.620144</v>
      </c>
      <c r="AO323" s="3">
        <f t="shared" si="66"/>
        <v>17944</v>
      </c>
      <c r="AP323" s="3">
        <f t="shared" si="60"/>
        <v>2379</v>
      </c>
      <c r="AQ323" s="3">
        <v>15565</v>
      </c>
      <c r="AS323" s="68"/>
      <c r="AT323" s="68"/>
      <c r="AX323" s="4">
        <f t="shared" si="67"/>
        <v>0</v>
      </c>
      <c r="AZ323" s="4">
        <f t="shared" si="68"/>
        <v>0</v>
      </c>
      <c r="BB323" s="4"/>
    </row>
    <row r="324" spans="1:54" s="3" customFormat="1">
      <c r="A324" s="205" t="str">
        <f t="shared" si="61"/>
        <v>446</v>
      </c>
      <c r="B324" s="1">
        <v>446099189</v>
      </c>
      <c r="C324" s="7" t="s">
        <v>62</v>
      </c>
      <c r="D324" s="8">
        <f>'fnd enro'!D324</f>
        <v>0</v>
      </c>
      <c r="E324" s="8">
        <f>'fnd enro'!E324</f>
        <v>0</v>
      </c>
      <c r="F324" s="8">
        <f>'fnd enro'!F324</f>
        <v>1</v>
      </c>
      <c r="G324" s="8">
        <f>'fnd enro'!G324</f>
        <v>0</v>
      </c>
      <c r="H324" s="8">
        <f>'fnd enro'!H324</f>
        <v>0</v>
      </c>
      <c r="I324" s="8">
        <f>'fnd enro'!I324</f>
        <v>0</v>
      </c>
      <c r="J324" s="8">
        <f>'fnd enro'!J324</f>
        <v>0</v>
      </c>
      <c r="K324" s="9">
        <f>'fnd enro'!K324</f>
        <v>0.04</v>
      </c>
      <c r="L324" s="8">
        <f>'fnd enro'!L324</f>
        <v>0</v>
      </c>
      <c r="M324" s="8">
        <f>'fnd enro'!M324</f>
        <v>0</v>
      </c>
      <c r="N324" s="8">
        <f>'fnd enro'!N324</f>
        <v>0</v>
      </c>
      <c r="O324" s="8">
        <f>'fnd enro'!O324</f>
        <v>0</v>
      </c>
      <c r="P324" s="8">
        <f>'fnd enro'!P324</f>
        <v>1</v>
      </c>
      <c r="Q324" s="8">
        <f>'fnd enro'!R324</f>
        <v>1</v>
      </c>
      <c r="R324" s="9">
        <f t="shared" si="56"/>
        <v>1.06</v>
      </c>
      <c r="S324" s="8">
        <f>VALUE('fnd enro'!Q324)</f>
        <v>3</v>
      </c>
      <c r="T324" s="1"/>
      <c r="U324" s="68">
        <f>(($D324*'fnd base rates'!C$7)
+($E324*'fnd base rates'!C$8)
+($F324*'fnd base rates'!C$9)
+($G324*'fnd base rates'!C$10)
+($H324*'fnd base rates'!C$11)
+($I324*'fnd base rates'!C$12)
+($J324*'fnd base rates'!C$13)
+($K324*'fnd base rates'!C$14)
+($M324*'fnd base rates'!C$16)
+($N324*'fnd base rates'!C$17)
+($O324*'fnd base rates'!C$18)
+($P324*VLOOKUP($S324+12,rate_basefnd,3)))
*$R324</f>
        <v>703.94727200000011</v>
      </c>
      <c r="V324" s="68">
        <f>(($D324*'fnd base rates'!D$7)
+($E324*'fnd base rates'!D$8)
+($F324*'fnd base rates'!D$9)
+($G324*'fnd base rates'!D$10)
+($H324*'fnd base rates'!D$11)
+($I324*'fnd base rates'!D$12)
+($J324*'fnd base rates'!D$13)
+($K324*'fnd base rates'!D$14)
+($M324*'fnd base rates'!D$16)
+($N324*'fnd base rates'!D$17)
+($O324*'fnd base rates'!D$18)
+($P324*VLOOKUP($S324+12,rate_basefnd,4)))
*$R324</f>
        <v>1223.3036</v>
      </c>
      <c r="W324" s="68">
        <f>(($D324*'fnd base rates'!E$7)
+($E324*'fnd base rates'!E$8)
+($F324*'fnd base rates'!E$9)
+($G324*'fnd base rates'!E$10)
+($H324*'fnd base rates'!E$11)
+($I324*'fnd base rates'!E$12)
+($J324*'fnd base rates'!E$13)
+($K324*'fnd base rates'!E$14)
+($M324*'fnd base rates'!E$16)
+($N324*'fnd base rates'!E$17)
+($O324*'fnd base rates'!E$18)
+($P324*VLOOKUP($S324+12,rate_basefnd,5)))
*$R324</f>
        <v>7738.212848000001</v>
      </c>
      <c r="X324" s="68">
        <f>(($D324*'fnd base rates'!F$7)
+($E324*'fnd base rates'!F$8)
+($F324*'fnd base rates'!F$9)
+($G324*'fnd base rates'!F$10)
+($H324*'fnd base rates'!F$11)
+($I324*'fnd base rates'!F$12)
+($J324*'fnd base rates'!F$13)
+($K324*'fnd base rates'!F$14)
+($M324*'fnd base rates'!F$16)
+($N324*'fnd base rates'!F$17)
+($O324*'fnd base rates'!F$18)
+($P324*VLOOKUP($S324+12,rate_basefnd,6)))
*$R324</f>
        <v>1481.7027679999999</v>
      </c>
      <c r="Y324" s="68">
        <f>(($D324*'fnd base rates'!G$7)
+($E324*'fnd base rates'!G$8)
+($F324*'fnd base rates'!G$9)
+($G324*'fnd base rates'!G$10)
+($H324*'fnd base rates'!G$11)
+($I324*'fnd base rates'!G$12)
+($J324*'fnd base rates'!G$13)
+($K324*'fnd base rates'!G$14)
+($M324*'fnd base rates'!G$16)
+($N324*'fnd base rates'!G$17)
+($O324*'fnd base rates'!G$18)
+($P324*VLOOKUP($S324+12,rate_basefnd,7)))
*$R324</f>
        <v>338.40542400000004</v>
      </c>
      <c r="Z324" s="68">
        <f>(($D324*'fnd base rates'!H$7)
+($E324*'fnd base rates'!H$8)
+($F324*'fnd base rates'!H$9)
+($G324*'fnd base rates'!H$10)
+($H324*'fnd base rates'!H$11)
+($I324*'fnd base rates'!H$12)
+($J324*'fnd base rates'!H$13)
+($K324*'fnd base rates'!H$14)
+($M324*'fnd base rates'!H$16)
+($N324*'fnd base rates'!H$17)
+($O324*'fnd base rates'!H$18)
+($P324*VLOOKUP($S324+12,rate_basefnd,8)))</f>
        <v>603.47399999999993</v>
      </c>
      <c r="AA324" s="68">
        <f>(($D324*'fnd base rates'!I$7)
+($E324*'fnd base rates'!I$8)
+($F324*'fnd base rates'!I$9)
+($G324*'fnd base rates'!I$10)
+($H324*'fnd base rates'!I$11)
+($I324*'fnd base rates'!I$12)
+($J324*'fnd base rates'!I$13)
+($K324*'fnd base rates'!I$14)
+($M324*'fnd base rates'!I$16)
+($N324*'fnd base rates'!I$17)
+($O324*'fnd base rates'!I$18)
+($P324*VLOOKUP($S324+12,rate_basefnd,9)))
*$R324</f>
        <v>608.28100000000006</v>
      </c>
      <c r="AB324" s="68">
        <f>(($D324*'fnd base rates'!J$7)
+($E324*'fnd base rates'!J$8)
+($F324*'fnd base rates'!J$9)
+($G324*'fnd base rates'!J$10)
+($H324*'fnd base rates'!J$11)
+($I324*'fnd base rates'!J$12)
+($J324*'fnd base rates'!J$13)
+($K324*'fnd base rates'!J$14)
+($M324*'fnd base rates'!J$16)
+($N324*'fnd base rates'!J$17)
+($O324*'fnd base rates'!J$18)
+($P324*VLOOKUP($S324+12,rate_basefnd,10)))
*$R324</f>
        <v>784.18799999999999</v>
      </c>
      <c r="AC324" s="68">
        <f>(($D324*'fnd base rates'!K$7)
+($E324*'fnd base rates'!K$8)
+($F324*'fnd base rates'!K$9)
+($G324*'fnd base rates'!K$10)
+($H324*'fnd base rates'!K$11)
+($I324*'fnd base rates'!K$12)
+($J324*'fnd base rates'!K$13)
+($K324*'fnd base rates'!K$14)
+($M324*'fnd base rates'!K$16)
+($N324*'fnd base rates'!K$17)
+($O324*'fnd base rates'!K$18)
+($P324*VLOOKUP($S324+12,rate_basefnd,11)))
*$R324</f>
        <v>1299.1211600000001</v>
      </c>
      <c r="AD324" s="68">
        <f>(($D324*'fnd base rates'!L$7)
+($E324*'fnd base rates'!L$8)
+($F324*'fnd base rates'!L$9)
+($G324*'fnd base rates'!L$10)
+($H324*'fnd base rates'!L$11)
+($I324*'fnd base rates'!L$12)
+($J324*'fnd base rates'!L$13)
+($K324*'fnd base rates'!L$14)
+($M324*'fnd base rates'!L$16)
+($N324*'fnd base rates'!L$17)
+($O324*'fnd base rates'!L$18)
+($P324*VLOOKUP($S324+12,rate_basefnd,12)))</f>
        <v>2821.4487999999997</v>
      </c>
      <c r="AE324" s="68">
        <f>(($D324*'fnd base rates'!M$7)
+($E324*'fnd base rates'!M$8)
+($F324*'fnd base rates'!M$9)
+($G324*'fnd base rates'!M$10)
+($H324*'fnd base rates'!M$11)
+($I324*'fnd base rates'!M$12)
+($J324*'fnd base rates'!M$13)
+($K324*'fnd base rates'!M$14)
+($M324*'fnd base rates'!M$16)
+($N324*'fnd base rates'!M$17)
+($O324*'fnd base rates'!M$18)
+($P324*VLOOKUP($S324+12,rate_basefnd,13)))</f>
        <v>0</v>
      </c>
      <c r="AF324" s="3">
        <f t="shared" si="57"/>
        <v>17602.084872000003</v>
      </c>
      <c r="AH324" s="205">
        <f t="shared" si="58"/>
        <v>446099189</v>
      </c>
      <c r="AI324" s="3" t="str">
        <f t="shared" si="62"/>
        <v>446</v>
      </c>
      <c r="AJ324" s="1" t="str">
        <f t="shared" si="63"/>
        <v>099</v>
      </c>
      <c r="AK324" s="1" t="str">
        <f t="shared" si="64"/>
        <v>189</v>
      </c>
      <c r="AL324" s="3">
        <f t="shared" si="59"/>
        <v>1</v>
      </c>
      <c r="AM324" s="3">
        <f t="shared" si="69"/>
        <v>1</v>
      </c>
      <c r="AN324" s="3">
        <f t="shared" si="65"/>
        <v>17602.084872000003</v>
      </c>
      <c r="AO324" s="3">
        <f t="shared" si="66"/>
        <v>17602</v>
      </c>
      <c r="AP324" s="3">
        <f t="shared" si="60"/>
        <v>-3367</v>
      </c>
      <c r="AQ324" s="3">
        <v>20969</v>
      </c>
      <c r="AS324" s="68"/>
      <c r="AT324" s="68"/>
      <c r="AX324" s="4">
        <f t="shared" si="67"/>
        <v>0</v>
      </c>
      <c r="AZ324" s="4">
        <f t="shared" si="68"/>
        <v>0</v>
      </c>
      <c r="BB324" s="4"/>
    </row>
    <row r="325" spans="1:54" s="3" customFormat="1">
      <c r="A325" s="205" t="str">
        <f t="shared" si="61"/>
        <v>446</v>
      </c>
      <c r="B325" s="1">
        <v>446099208</v>
      </c>
      <c r="C325" s="7" t="s">
        <v>62</v>
      </c>
      <c r="D325" s="8">
        <f>'fnd enro'!D325</f>
        <v>0</v>
      </c>
      <c r="E325" s="8">
        <f>'fnd enro'!E325</f>
        <v>0</v>
      </c>
      <c r="F325" s="8">
        <f>'fnd enro'!F325</f>
        <v>0</v>
      </c>
      <c r="G325" s="8">
        <f>'fnd enro'!G325</f>
        <v>3</v>
      </c>
      <c r="H325" s="8">
        <f>'fnd enro'!H325</f>
        <v>0</v>
      </c>
      <c r="I325" s="8">
        <f>'fnd enro'!I325</f>
        <v>0</v>
      </c>
      <c r="J325" s="8">
        <f>'fnd enro'!J325</f>
        <v>0</v>
      </c>
      <c r="K325" s="9">
        <f>'fnd enro'!K325</f>
        <v>0.12</v>
      </c>
      <c r="L325" s="8">
        <f>'fnd enro'!L325</f>
        <v>0</v>
      </c>
      <c r="M325" s="8">
        <f>'fnd enro'!M325</f>
        <v>1</v>
      </c>
      <c r="N325" s="8">
        <f>'fnd enro'!N325</f>
        <v>0</v>
      </c>
      <c r="O325" s="8">
        <f>'fnd enro'!O325</f>
        <v>0</v>
      </c>
      <c r="P325" s="8">
        <f>'fnd enro'!P325</f>
        <v>3</v>
      </c>
      <c r="Q325" s="8">
        <f>'fnd enro'!R325</f>
        <v>3</v>
      </c>
      <c r="R325" s="9">
        <f t="shared" si="56"/>
        <v>1.06</v>
      </c>
      <c r="S325" s="8">
        <f>VALUE('fnd enro'!Q325)</f>
        <v>2</v>
      </c>
      <c r="T325" s="1"/>
      <c r="U325" s="68">
        <f>(($D325*'fnd base rates'!C$7)
+($E325*'fnd base rates'!C$8)
+($F325*'fnd base rates'!C$9)
+($G325*'fnd base rates'!C$10)
+($H325*'fnd base rates'!C$11)
+($I325*'fnd base rates'!C$12)
+($J325*'fnd base rates'!C$13)
+($K325*'fnd base rates'!C$14)
+($M325*'fnd base rates'!C$16)
+($N325*'fnd base rates'!C$17)
+($O325*'fnd base rates'!C$18)
+($P325*VLOOKUP($S325+12,rate_basefnd,3)))
*$R325</f>
        <v>2228.1874160000002</v>
      </c>
      <c r="V325" s="68">
        <f>(($D325*'fnd base rates'!D$7)
+($E325*'fnd base rates'!D$8)
+($F325*'fnd base rates'!D$9)
+($G325*'fnd base rates'!D$10)
+($H325*'fnd base rates'!D$11)
+($I325*'fnd base rates'!D$12)
+($J325*'fnd base rates'!D$13)
+($K325*'fnd base rates'!D$14)
+($M325*'fnd base rates'!D$16)
+($N325*'fnd base rates'!D$17)
+($O325*'fnd base rates'!D$18)
+($P325*VLOOKUP($S325+12,rate_basefnd,4)))
*$R325</f>
        <v>3839.4684000000007</v>
      </c>
      <c r="W325" s="68">
        <f>(($D325*'fnd base rates'!E$7)
+($E325*'fnd base rates'!E$8)
+($F325*'fnd base rates'!E$9)
+($G325*'fnd base rates'!E$10)
+($H325*'fnd base rates'!E$11)
+($I325*'fnd base rates'!E$12)
+($J325*'fnd base rates'!E$13)
+($K325*'fnd base rates'!E$14)
+($M325*'fnd base rates'!E$16)
+($N325*'fnd base rates'!E$17)
+($O325*'fnd base rates'!E$18)
+($P325*VLOOKUP($S325+12,rate_basefnd,5)))
*$R325</f>
        <v>24252.505743999998</v>
      </c>
      <c r="X325" s="68">
        <f>(($D325*'fnd base rates'!F$7)
+($E325*'fnd base rates'!F$8)
+($F325*'fnd base rates'!F$9)
+($G325*'fnd base rates'!F$10)
+($H325*'fnd base rates'!F$11)
+($I325*'fnd base rates'!F$12)
+($J325*'fnd base rates'!F$13)
+($K325*'fnd base rates'!F$14)
+($M325*'fnd base rates'!F$16)
+($N325*'fnd base rates'!F$17)
+($O325*'fnd base rates'!F$18)
+($P325*VLOOKUP($S325+12,rate_basefnd,6)))
*$R325</f>
        <v>4668.6305040000007</v>
      </c>
      <c r="Y325" s="68">
        <f>(($D325*'fnd base rates'!G$7)
+($E325*'fnd base rates'!G$8)
+($F325*'fnd base rates'!G$9)
+($G325*'fnd base rates'!G$10)
+($H325*'fnd base rates'!G$11)
+($I325*'fnd base rates'!G$12)
+($J325*'fnd base rates'!G$13)
+($K325*'fnd base rates'!G$14)
+($M325*'fnd base rates'!G$16)
+($N325*'fnd base rates'!G$17)
+($O325*'fnd base rates'!G$18)
+($P325*VLOOKUP($S325+12,rate_basefnd,7)))
*$R325</f>
        <v>1053.598872</v>
      </c>
      <c r="Z325" s="68">
        <f>(($D325*'fnd base rates'!H$7)
+($E325*'fnd base rates'!H$8)
+($F325*'fnd base rates'!H$9)
+($G325*'fnd base rates'!H$10)
+($H325*'fnd base rates'!H$11)
+($I325*'fnd base rates'!H$12)
+($J325*'fnd base rates'!H$13)
+($K325*'fnd base rates'!H$14)
+($M325*'fnd base rates'!H$16)
+($N325*'fnd base rates'!H$17)
+($O325*'fnd base rates'!H$18)
+($P325*VLOOKUP($S325+12,rate_basefnd,8)))</f>
        <v>1957.3419999999999</v>
      </c>
      <c r="AA325" s="68">
        <f>(($D325*'fnd base rates'!I$7)
+($E325*'fnd base rates'!I$8)
+($F325*'fnd base rates'!I$9)
+($G325*'fnd base rates'!I$10)
+($H325*'fnd base rates'!I$11)
+($I325*'fnd base rates'!I$12)
+($J325*'fnd base rates'!I$13)
+($K325*'fnd base rates'!I$14)
+($M325*'fnd base rates'!I$16)
+($N325*'fnd base rates'!I$17)
+($O325*'fnd base rates'!I$18)
+($P325*VLOOKUP($S325+12,rate_basefnd,9)))
*$R325</f>
        <v>1899.2974000000002</v>
      </c>
      <c r="AB325" s="68">
        <f>(($D325*'fnd base rates'!J$7)
+($E325*'fnd base rates'!J$8)
+($F325*'fnd base rates'!J$9)
+($G325*'fnd base rates'!J$10)
+($H325*'fnd base rates'!J$11)
+($I325*'fnd base rates'!J$12)
+($J325*'fnd base rates'!J$13)
+($K325*'fnd base rates'!J$14)
+($M325*'fnd base rates'!J$16)
+($N325*'fnd base rates'!J$17)
+($O325*'fnd base rates'!J$18)
+($P325*VLOOKUP($S325+12,rate_basefnd,10)))
*$R325</f>
        <v>2452.7128000000002</v>
      </c>
      <c r="AC325" s="68">
        <f>(($D325*'fnd base rates'!K$7)
+($E325*'fnd base rates'!K$8)
+($F325*'fnd base rates'!K$9)
+($G325*'fnd base rates'!K$10)
+($H325*'fnd base rates'!K$11)
+($I325*'fnd base rates'!K$12)
+($J325*'fnd base rates'!K$13)
+($K325*'fnd base rates'!K$14)
+($M325*'fnd base rates'!K$16)
+($N325*'fnd base rates'!K$17)
+($O325*'fnd base rates'!K$18)
+($P325*VLOOKUP($S325+12,rate_basefnd,11)))
*$R325</f>
        <v>4280.5322800000004</v>
      </c>
      <c r="AD325" s="68">
        <f>(($D325*'fnd base rates'!L$7)
+($E325*'fnd base rates'!L$8)
+($F325*'fnd base rates'!L$9)
+($G325*'fnd base rates'!L$10)
+($H325*'fnd base rates'!L$11)
+($I325*'fnd base rates'!L$12)
+($J325*'fnd base rates'!L$13)
+($K325*'fnd base rates'!L$14)
+($M325*'fnd base rates'!L$16)
+($N325*'fnd base rates'!L$17)
+($O325*'fnd base rates'!L$18)
+($P325*VLOOKUP($S325+12,rate_basefnd,12)))</f>
        <v>8755.4864000000016</v>
      </c>
      <c r="AE325" s="68">
        <f>(($D325*'fnd base rates'!M$7)
+($E325*'fnd base rates'!M$8)
+($F325*'fnd base rates'!M$9)
+($G325*'fnd base rates'!M$10)
+($H325*'fnd base rates'!M$11)
+($I325*'fnd base rates'!M$12)
+($J325*'fnd base rates'!M$13)
+($K325*'fnd base rates'!M$14)
+($M325*'fnd base rates'!M$16)
+($N325*'fnd base rates'!M$17)
+($O325*'fnd base rates'!M$18)
+($P325*VLOOKUP($S325+12,rate_basefnd,13)))</f>
        <v>0</v>
      </c>
      <c r="AF325" s="3">
        <f t="shared" si="57"/>
        <v>55387.761816000006</v>
      </c>
      <c r="AH325" s="205">
        <f t="shared" si="58"/>
        <v>446099208</v>
      </c>
      <c r="AI325" s="3" t="str">
        <f t="shared" si="62"/>
        <v>446</v>
      </c>
      <c r="AJ325" s="1" t="str">
        <f t="shared" si="63"/>
        <v>099</v>
      </c>
      <c r="AK325" s="1" t="str">
        <f t="shared" si="64"/>
        <v>208</v>
      </c>
      <c r="AL325" s="3">
        <f t="shared" si="59"/>
        <v>1</v>
      </c>
      <c r="AM325" s="3">
        <f t="shared" si="69"/>
        <v>3</v>
      </c>
      <c r="AN325" s="3">
        <f t="shared" si="65"/>
        <v>55387.761816000006</v>
      </c>
      <c r="AO325" s="3">
        <f t="shared" si="66"/>
        <v>18463</v>
      </c>
      <c r="AP325" s="3">
        <f t="shared" si="60"/>
        <v>2041</v>
      </c>
      <c r="AQ325" s="3">
        <v>16422</v>
      </c>
      <c r="AS325" s="68"/>
      <c r="AT325" s="68"/>
      <c r="AX325" s="4">
        <f t="shared" si="67"/>
        <v>0</v>
      </c>
      <c r="AZ325" s="4">
        <f t="shared" si="68"/>
        <v>0</v>
      </c>
      <c r="BB325" s="4"/>
    </row>
    <row r="326" spans="1:54" s="3" customFormat="1">
      <c r="A326" s="205" t="str">
        <f t="shared" si="61"/>
        <v>446</v>
      </c>
      <c r="B326" s="1">
        <v>446099212</v>
      </c>
      <c r="C326" s="7" t="s">
        <v>62</v>
      </c>
      <c r="D326" s="8">
        <f>'fnd enro'!D326</f>
        <v>0</v>
      </c>
      <c r="E326" s="8">
        <f>'fnd enro'!E326</f>
        <v>0</v>
      </c>
      <c r="F326" s="8">
        <f>'fnd enro'!F326</f>
        <v>1</v>
      </c>
      <c r="G326" s="8">
        <f>'fnd enro'!G326</f>
        <v>19</v>
      </c>
      <c r="H326" s="8">
        <f>'fnd enro'!H326</f>
        <v>8</v>
      </c>
      <c r="I326" s="8">
        <f>'fnd enro'!I326</f>
        <v>7</v>
      </c>
      <c r="J326" s="8">
        <f>'fnd enro'!J326</f>
        <v>0</v>
      </c>
      <c r="K326" s="9">
        <f>'fnd enro'!K326</f>
        <v>1.4</v>
      </c>
      <c r="L326" s="8">
        <f>'fnd enro'!L326</f>
        <v>0</v>
      </c>
      <c r="M326" s="8">
        <f>'fnd enro'!M326</f>
        <v>0</v>
      </c>
      <c r="N326" s="8">
        <f>'fnd enro'!N326</f>
        <v>0</v>
      </c>
      <c r="O326" s="8">
        <f>'fnd enro'!O326</f>
        <v>0</v>
      </c>
      <c r="P326" s="8">
        <f>'fnd enro'!P326</f>
        <v>17</v>
      </c>
      <c r="Q326" s="8">
        <f>'fnd enro'!R326</f>
        <v>35</v>
      </c>
      <c r="R326" s="9">
        <f t="shared" si="56"/>
        <v>1.06</v>
      </c>
      <c r="S326" s="8">
        <f>VALUE('fnd enro'!Q326)</f>
        <v>5</v>
      </c>
      <c r="T326" s="1"/>
      <c r="U326" s="68">
        <f>(($D326*'fnd base rates'!C$7)
+($E326*'fnd base rates'!C$8)
+($F326*'fnd base rates'!C$9)
+($G326*'fnd base rates'!C$10)
+($H326*'fnd base rates'!C$11)
+($I326*'fnd base rates'!C$12)
+($J326*'fnd base rates'!C$13)
+($K326*'fnd base rates'!C$14)
+($M326*'fnd base rates'!C$16)
+($N326*'fnd base rates'!C$17)
+($O326*'fnd base rates'!C$18)
+($P326*VLOOKUP($S326+12,rate_basefnd,3)))
*$R326</f>
        <v>23537.482320000003</v>
      </c>
      <c r="V326" s="68">
        <f>(($D326*'fnd base rates'!D$7)
+($E326*'fnd base rates'!D$8)
+($F326*'fnd base rates'!D$9)
+($G326*'fnd base rates'!D$10)
+($H326*'fnd base rates'!D$11)
+($I326*'fnd base rates'!D$12)
+($J326*'fnd base rates'!D$13)
+($K326*'fnd base rates'!D$14)
+($M326*'fnd base rates'!D$16)
+($N326*'fnd base rates'!D$17)
+($O326*'fnd base rates'!D$18)
+($P326*VLOOKUP($S326+12,rate_basefnd,4)))
*$R326</f>
        <v>37601.178599999999</v>
      </c>
      <c r="W326" s="68">
        <f>(($D326*'fnd base rates'!E$7)
+($E326*'fnd base rates'!E$8)
+($F326*'fnd base rates'!E$9)
+($G326*'fnd base rates'!E$10)
+($H326*'fnd base rates'!E$11)
+($I326*'fnd base rates'!E$12)
+($J326*'fnd base rates'!E$13)
+($K326*'fnd base rates'!E$14)
+($M326*'fnd base rates'!E$16)
+($N326*'fnd base rates'!E$17)
+($O326*'fnd base rates'!E$18)
+($P326*VLOOKUP($S326+12,rate_basefnd,5)))
*$R326</f>
        <v>224468.94748</v>
      </c>
      <c r="X326" s="68">
        <f>(($D326*'fnd base rates'!F$7)
+($E326*'fnd base rates'!F$8)
+($F326*'fnd base rates'!F$9)
+($G326*'fnd base rates'!F$10)
+($H326*'fnd base rates'!F$11)
+($I326*'fnd base rates'!F$12)
+($J326*'fnd base rates'!F$13)
+($K326*'fnd base rates'!F$14)
+($M326*'fnd base rates'!F$16)
+($N326*'fnd base rates'!F$17)
+($O326*'fnd base rates'!F$18)
+($P326*VLOOKUP($S326+12,rate_basefnd,6)))
*$R326</f>
        <v>46520.567679999993</v>
      </c>
      <c r="Y326" s="68">
        <f>(($D326*'fnd base rates'!G$7)
+($E326*'fnd base rates'!G$8)
+($F326*'fnd base rates'!G$9)
+($G326*'fnd base rates'!G$10)
+($H326*'fnd base rates'!G$11)
+($I326*'fnd base rates'!G$12)
+($J326*'fnd base rates'!G$13)
+($K326*'fnd base rates'!G$14)
+($M326*'fnd base rates'!G$16)
+($N326*'fnd base rates'!G$17)
+($O326*'fnd base rates'!G$18)
+($P326*VLOOKUP($S326+12,rate_basefnd,7)))
*$R326</f>
        <v>9543.4068399999996</v>
      </c>
      <c r="Z326" s="68">
        <f>(($D326*'fnd base rates'!H$7)
+($E326*'fnd base rates'!H$8)
+($F326*'fnd base rates'!H$9)
+($G326*'fnd base rates'!H$10)
+($H326*'fnd base rates'!H$11)
+($I326*'fnd base rates'!H$12)
+($J326*'fnd base rates'!H$13)
+($K326*'fnd base rates'!H$14)
+($M326*'fnd base rates'!H$16)
+($N326*'fnd base rates'!H$17)
+($O326*'fnd base rates'!H$18)
+($P326*VLOOKUP($S326+12,rate_basefnd,8)))</f>
        <v>23130.07</v>
      </c>
      <c r="AA326" s="68">
        <f>(($D326*'fnd base rates'!I$7)
+($E326*'fnd base rates'!I$8)
+($F326*'fnd base rates'!I$9)
+($G326*'fnd base rates'!I$10)
+($H326*'fnd base rates'!I$11)
+($I326*'fnd base rates'!I$12)
+($J326*'fnd base rates'!I$13)
+($K326*'fnd base rates'!I$14)
+($M326*'fnd base rates'!I$16)
+($N326*'fnd base rates'!I$17)
+($O326*'fnd base rates'!I$18)
+($P326*VLOOKUP($S326+12,rate_basefnd,9)))
*$R326</f>
        <v>19372.369200000001</v>
      </c>
      <c r="AB326" s="68">
        <f>(($D326*'fnd base rates'!J$7)
+($E326*'fnd base rates'!J$8)
+($F326*'fnd base rates'!J$9)
+($G326*'fnd base rates'!J$10)
+($H326*'fnd base rates'!J$11)
+($I326*'fnd base rates'!J$12)
+($J326*'fnd base rates'!J$13)
+($K326*'fnd base rates'!J$14)
+($M326*'fnd base rates'!J$16)
+($N326*'fnd base rates'!J$17)
+($O326*'fnd base rates'!J$18)
+($P326*VLOOKUP($S326+12,rate_basefnd,10)))
*$R326</f>
        <v>23142.227400000003</v>
      </c>
      <c r="AC326" s="68">
        <f>(($D326*'fnd base rates'!K$7)
+($E326*'fnd base rates'!K$8)
+($F326*'fnd base rates'!K$9)
+($G326*'fnd base rates'!K$10)
+($H326*'fnd base rates'!K$11)
+($I326*'fnd base rates'!K$12)
+($J326*'fnd base rates'!K$13)
+($K326*'fnd base rates'!K$14)
+($M326*'fnd base rates'!K$16)
+($N326*'fnd base rates'!K$17)
+($O326*'fnd base rates'!K$18)
+($P326*VLOOKUP($S326+12,rate_basefnd,11)))
*$R326</f>
        <v>46650.483400000005</v>
      </c>
      <c r="AD326" s="68">
        <f>(($D326*'fnd base rates'!L$7)
+($E326*'fnd base rates'!L$8)
+($F326*'fnd base rates'!L$9)
+($G326*'fnd base rates'!L$10)
+($H326*'fnd base rates'!L$11)
+($I326*'fnd base rates'!L$12)
+($J326*'fnd base rates'!L$13)
+($K326*'fnd base rates'!L$14)
+($M326*'fnd base rates'!L$16)
+($N326*'fnd base rates'!L$17)
+($O326*'fnd base rates'!L$18)
+($P326*VLOOKUP($S326+12,rate_basefnd,12)))</f>
        <v>90400.647999999986</v>
      </c>
      <c r="AE326" s="68">
        <f>(($D326*'fnd base rates'!M$7)
+($E326*'fnd base rates'!M$8)
+($F326*'fnd base rates'!M$9)
+($G326*'fnd base rates'!M$10)
+($H326*'fnd base rates'!M$11)
+($I326*'fnd base rates'!M$12)
+($J326*'fnd base rates'!M$13)
+($K326*'fnd base rates'!M$14)
+($M326*'fnd base rates'!M$16)
+($N326*'fnd base rates'!M$17)
+($O326*'fnd base rates'!M$18)
+($P326*VLOOKUP($S326+12,rate_basefnd,13)))</f>
        <v>0</v>
      </c>
      <c r="AF326" s="3">
        <f t="shared" si="57"/>
        <v>544367.38092000014</v>
      </c>
      <c r="AH326" s="205">
        <f t="shared" si="58"/>
        <v>446099212</v>
      </c>
      <c r="AI326" s="3" t="str">
        <f t="shared" si="62"/>
        <v>446</v>
      </c>
      <c r="AJ326" s="1" t="str">
        <f t="shared" si="63"/>
        <v>099</v>
      </c>
      <c r="AK326" s="1" t="str">
        <f t="shared" si="64"/>
        <v>212</v>
      </c>
      <c r="AL326" s="3">
        <f t="shared" si="59"/>
        <v>1</v>
      </c>
      <c r="AM326" s="3">
        <f t="shared" si="69"/>
        <v>35</v>
      </c>
      <c r="AN326" s="3">
        <f t="shared" si="65"/>
        <v>544367.38092000014</v>
      </c>
      <c r="AO326" s="3">
        <f t="shared" si="66"/>
        <v>15553</v>
      </c>
      <c r="AP326" s="3">
        <f t="shared" si="60"/>
        <v>-3280</v>
      </c>
      <c r="AQ326" s="3">
        <v>18833</v>
      </c>
      <c r="AS326" s="68"/>
      <c r="AT326" s="68"/>
      <c r="AX326" s="4">
        <f t="shared" si="67"/>
        <v>0</v>
      </c>
      <c r="AZ326" s="4">
        <f t="shared" si="68"/>
        <v>0</v>
      </c>
      <c r="BB326" s="4"/>
    </row>
    <row r="327" spans="1:54" s="3" customFormat="1">
      <c r="A327" s="205" t="str">
        <f t="shared" si="61"/>
        <v>446</v>
      </c>
      <c r="B327" s="1">
        <v>446099218</v>
      </c>
      <c r="C327" s="7" t="s">
        <v>62</v>
      </c>
      <c r="D327" s="8">
        <f>'fnd enro'!D327</f>
        <v>0</v>
      </c>
      <c r="E327" s="8">
        <f>'fnd enro'!E327</f>
        <v>0</v>
      </c>
      <c r="F327" s="8">
        <f>'fnd enro'!F327</f>
        <v>4</v>
      </c>
      <c r="G327" s="8">
        <f>'fnd enro'!G327</f>
        <v>15</v>
      </c>
      <c r="H327" s="8">
        <f>'fnd enro'!H327</f>
        <v>8</v>
      </c>
      <c r="I327" s="8">
        <f>'fnd enro'!I327</f>
        <v>11</v>
      </c>
      <c r="J327" s="8">
        <f>'fnd enro'!J327</f>
        <v>0</v>
      </c>
      <c r="K327" s="9">
        <f>'fnd enro'!K327</f>
        <v>1.52</v>
      </c>
      <c r="L327" s="8">
        <f>'fnd enro'!L327</f>
        <v>0</v>
      </c>
      <c r="M327" s="8">
        <f>'fnd enro'!M327</f>
        <v>1</v>
      </c>
      <c r="N327" s="8">
        <f>'fnd enro'!N327</f>
        <v>0</v>
      </c>
      <c r="O327" s="8">
        <f>'fnd enro'!O327</f>
        <v>0</v>
      </c>
      <c r="P327" s="8">
        <f>'fnd enro'!P327</f>
        <v>9</v>
      </c>
      <c r="Q327" s="8">
        <f>'fnd enro'!R327</f>
        <v>38</v>
      </c>
      <c r="R327" s="9">
        <f t="shared" si="56"/>
        <v>1.06</v>
      </c>
      <c r="S327" s="8">
        <f>VALUE('fnd enro'!Q327)</f>
        <v>5</v>
      </c>
      <c r="T327" s="1"/>
      <c r="U327" s="68">
        <f>(($D327*'fnd base rates'!C$7)
+($E327*'fnd base rates'!C$8)
+($F327*'fnd base rates'!C$9)
+($G327*'fnd base rates'!C$10)
+($H327*'fnd base rates'!C$11)
+($I327*'fnd base rates'!C$12)
+($J327*'fnd base rates'!C$13)
+($K327*'fnd base rates'!C$14)
+($M327*'fnd base rates'!C$16)
+($N327*'fnd base rates'!C$17)
+($O327*'fnd base rates'!C$18)
+($P327*VLOOKUP($S327+12,rate_basefnd,3)))
*$R327</f>
        <v>24965.051736000001</v>
      </c>
      <c r="V327" s="68">
        <f>(($D327*'fnd base rates'!D$7)
+($E327*'fnd base rates'!D$8)
+($F327*'fnd base rates'!D$9)
+($G327*'fnd base rates'!D$10)
+($H327*'fnd base rates'!D$11)
+($I327*'fnd base rates'!D$12)
+($J327*'fnd base rates'!D$13)
+($K327*'fnd base rates'!D$14)
+($M327*'fnd base rates'!D$16)
+($N327*'fnd base rates'!D$17)
+($O327*'fnd base rates'!D$18)
+($P327*VLOOKUP($S327+12,rate_basefnd,4)))
*$R327</f>
        <v>37647.023600000008</v>
      </c>
      <c r="W327" s="68">
        <f>(($D327*'fnd base rates'!E$7)
+($E327*'fnd base rates'!E$8)
+($F327*'fnd base rates'!E$9)
+($G327*'fnd base rates'!E$10)
+($H327*'fnd base rates'!E$11)
+($I327*'fnd base rates'!E$12)
+($J327*'fnd base rates'!E$13)
+($K327*'fnd base rates'!E$14)
+($M327*'fnd base rates'!E$16)
+($N327*'fnd base rates'!E$17)
+($O327*'fnd base rates'!E$18)
+($P327*VLOOKUP($S327+12,rate_basefnd,5)))
*$R327</f>
        <v>216541.32662400001</v>
      </c>
      <c r="X327" s="68">
        <f>(($D327*'fnd base rates'!F$7)
+($E327*'fnd base rates'!F$8)
+($F327*'fnd base rates'!F$9)
+($G327*'fnd base rates'!F$10)
+($H327*'fnd base rates'!F$11)
+($I327*'fnd base rates'!F$12)
+($J327*'fnd base rates'!F$13)
+($K327*'fnd base rates'!F$14)
+($M327*'fnd base rates'!F$16)
+($N327*'fnd base rates'!F$17)
+($O327*'fnd base rates'!F$18)
+($P327*VLOOKUP($S327+12,rate_basefnd,6)))
*$R327</f>
        <v>49493.282984000005</v>
      </c>
      <c r="Y327" s="68">
        <f>(($D327*'fnd base rates'!G$7)
+($E327*'fnd base rates'!G$8)
+($F327*'fnd base rates'!G$9)
+($G327*'fnd base rates'!G$10)
+($H327*'fnd base rates'!G$11)
+($I327*'fnd base rates'!G$12)
+($J327*'fnd base rates'!G$13)
+($K327*'fnd base rates'!G$14)
+($M327*'fnd base rates'!G$16)
+($N327*'fnd base rates'!G$17)
+($O327*'fnd base rates'!G$18)
+($P327*VLOOKUP($S327+12,rate_basefnd,7)))
*$R327</f>
        <v>8833.4943119999989</v>
      </c>
      <c r="Z327" s="68">
        <f>(($D327*'fnd base rates'!H$7)
+($E327*'fnd base rates'!H$8)
+($F327*'fnd base rates'!H$9)
+($G327*'fnd base rates'!H$10)
+($H327*'fnd base rates'!H$11)
+($I327*'fnd base rates'!H$12)
+($J327*'fnd base rates'!H$13)
+($K327*'fnd base rates'!H$14)
+($M327*'fnd base rates'!H$16)
+($N327*'fnd base rates'!H$17)
+($O327*'fnd base rates'!H$18)
+($P327*VLOOKUP($S327+12,rate_basefnd,8)))</f>
        <v>26179.391999999996</v>
      </c>
      <c r="AA327" s="68">
        <f>(($D327*'fnd base rates'!I$7)
+($E327*'fnd base rates'!I$8)
+($F327*'fnd base rates'!I$9)
+($G327*'fnd base rates'!I$10)
+($H327*'fnd base rates'!I$11)
+($I327*'fnd base rates'!I$12)
+($J327*'fnd base rates'!I$13)
+($K327*'fnd base rates'!I$14)
+($M327*'fnd base rates'!I$16)
+($N327*'fnd base rates'!I$17)
+($O327*'fnd base rates'!I$18)
+($P327*VLOOKUP($S327+12,rate_basefnd,9)))
*$R327</f>
        <v>19854.128600000004</v>
      </c>
      <c r="AB327" s="68">
        <f>(($D327*'fnd base rates'!J$7)
+($E327*'fnd base rates'!J$8)
+($F327*'fnd base rates'!J$9)
+($G327*'fnd base rates'!J$10)
+($H327*'fnd base rates'!J$11)
+($I327*'fnd base rates'!J$12)
+($J327*'fnd base rates'!J$13)
+($K327*'fnd base rates'!J$14)
+($M327*'fnd base rates'!J$16)
+($N327*'fnd base rates'!J$17)
+($O327*'fnd base rates'!J$18)
+($P327*VLOOKUP($S327+12,rate_basefnd,10)))
*$R327</f>
        <v>19605.876599999996</v>
      </c>
      <c r="AC327" s="68">
        <f>(($D327*'fnd base rates'!K$7)
+($E327*'fnd base rates'!K$8)
+($F327*'fnd base rates'!K$9)
+($G327*'fnd base rates'!K$10)
+($H327*'fnd base rates'!K$11)
+($I327*'fnd base rates'!K$12)
+($J327*'fnd base rates'!K$13)
+($K327*'fnd base rates'!K$14)
+($M327*'fnd base rates'!K$16)
+($N327*'fnd base rates'!K$17)
+($O327*'fnd base rates'!K$18)
+($P327*VLOOKUP($S327+12,rate_basefnd,11)))
*$R327</f>
        <v>51165.487680000006</v>
      </c>
      <c r="AD327" s="68">
        <f>(($D327*'fnd base rates'!L$7)
+($E327*'fnd base rates'!L$8)
+($F327*'fnd base rates'!L$9)
+($G327*'fnd base rates'!L$10)
+($H327*'fnd base rates'!L$11)
+($I327*'fnd base rates'!L$12)
+($J327*'fnd base rates'!L$13)
+($K327*'fnd base rates'!L$14)
+($M327*'fnd base rates'!L$16)
+($N327*'fnd base rates'!L$17)
+($O327*'fnd base rates'!L$18)
+($P327*VLOOKUP($S327+12,rate_basefnd,12)))</f>
        <v>92217.314400000017</v>
      </c>
      <c r="AE327" s="68">
        <f>(($D327*'fnd base rates'!M$7)
+($E327*'fnd base rates'!M$8)
+($F327*'fnd base rates'!M$9)
+($G327*'fnd base rates'!M$10)
+($H327*'fnd base rates'!M$11)
+($I327*'fnd base rates'!M$12)
+($J327*'fnd base rates'!M$13)
+($K327*'fnd base rates'!M$14)
+($M327*'fnd base rates'!M$16)
+($N327*'fnd base rates'!M$17)
+($O327*'fnd base rates'!M$18)
+($P327*VLOOKUP($S327+12,rate_basefnd,13)))</f>
        <v>0</v>
      </c>
      <c r="AF327" s="3">
        <f t="shared" si="57"/>
        <v>546502.37853600003</v>
      </c>
      <c r="AH327" s="205">
        <f t="shared" si="58"/>
        <v>446099218</v>
      </c>
      <c r="AI327" s="3" t="str">
        <f t="shared" si="62"/>
        <v>446</v>
      </c>
      <c r="AJ327" s="1" t="str">
        <f t="shared" si="63"/>
        <v>099</v>
      </c>
      <c r="AK327" s="1" t="str">
        <f t="shared" si="64"/>
        <v>218</v>
      </c>
      <c r="AL327" s="3">
        <f t="shared" si="59"/>
        <v>1</v>
      </c>
      <c r="AM327" s="3">
        <f t="shared" si="69"/>
        <v>38</v>
      </c>
      <c r="AN327" s="3">
        <f t="shared" si="65"/>
        <v>546502.37853600003</v>
      </c>
      <c r="AO327" s="3">
        <f t="shared" si="66"/>
        <v>14382</v>
      </c>
      <c r="AP327" s="3">
        <f t="shared" si="60"/>
        <v>-3573</v>
      </c>
      <c r="AQ327" s="3">
        <v>17955</v>
      </c>
      <c r="AS327" s="68"/>
      <c r="AT327" s="68"/>
      <c r="AX327" s="4">
        <f t="shared" si="67"/>
        <v>0</v>
      </c>
      <c r="AZ327" s="4">
        <f t="shared" si="68"/>
        <v>0</v>
      </c>
      <c r="BB327" s="4"/>
    </row>
    <row r="328" spans="1:54" s="3" customFormat="1">
      <c r="A328" s="205" t="str">
        <f t="shared" si="61"/>
        <v>446</v>
      </c>
      <c r="B328" s="1">
        <v>446099220</v>
      </c>
      <c r="C328" s="7" t="s">
        <v>62</v>
      </c>
      <c r="D328" s="8">
        <f>'fnd enro'!D328</f>
        <v>0</v>
      </c>
      <c r="E328" s="8">
        <f>'fnd enro'!E328</f>
        <v>0</v>
      </c>
      <c r="F328" s="8">
        <f>'fnd enro'!F328</f>
        <v>3</v>
      </c>
      <c r="G328" s="8">
        <f>'fnd enro'!G328</f>
        <v>15</v>
      </c>
      <c r="H328" s="8">
        <f>'fnd enro'!H328</f>
        <v>9</v>
      </c>
      <c r="I328" s="8">
        <f>'fnd enro'!I328</f>
        <v>6</v>
      </c>
      <c r="J328" s="8">
        <f>'fnd enro'!J328</f>
        <v>0</v>
      </c>
      <c r="K328" s="9">
        <f>'fnd enro'!K328</f>
        <v>1.32</v>
      </c>
      <c r="L328" s="8">
        <f>'fnd enro'!L328</f>
        <v>0</v>
      </c>
      <c r="M328" s="8">
        <f>'fnd enro'!M328</f>
        <v>1</v>
      </c>
      <c r="N328" s="8">
        <f>'fnd enro'!N328</f>
        <v>0</v>
      </c>
      <c r="O328" s="8">
        <f>'fnd enro'!O328</f>
        <v>0</v>
      </c>
      <c r="P328" s="8">
        <f>'fnd enro'!P328</f>
        <v>26</v>
      </c>
      <c r="Q328" s="8">
        <f>'fnd enro'!R328</f>
        <v>33</v>
      </c>
      <c r="R328" s="9">
        <f t="shared" si="56"/>
        <v>1.06</v>
      </c>
      <c r="S328" s="8">
        <f>VALUE('fnd enro'!Q328)</f>
        <v>8</v>
      </c>
      <c r="T328" s="1"/>
      <c r="U328" s="68">
        <f>(($D328*'fnd base rates'!C$7)
+($E328*'fnd base rates'!C$8)
+($F328*'fnd base rates'!C$9)
+($G328*'fnd base rates'!C$10)
+($H328*'fnd base rates'!C$11)
+($I328*'fnd base rates'!C$12)
+($J328*'fnd base rates'!C$13)
+($K328*'fnd base rates'!C$14)
+($M328*'fnd base rates'!C$16)
+($N328*'fnd base rates'!C$17)
+($O328*'fnd base rates'!C$18)
+($P328*VLOOKUP($S328+12,rate_basefnd,3)))
*$R328</f>
        <v>23787.671576000004</v>
      </c>
      <c r="V328" s="68">
        <f>(($D328*'fnd base rates'!D$7)
+($E328*'fnd base rates'!D$8)
+($F328*'fnd base rates'!D$9)
+($G328*'fnd base rates'!D$10)
+($H328*'fnd base rates'!D$11)
+($I328*'fnd base rates'!D$12)
+($J328*'fnd base rates'!D$13)
+($K328*'fnd base rates'!D$14)
+($M328*'fnd base rates'!D$16)
+($N328*'fnd base rates'!D$17)
+($O328*'fnd base rates'!D$18)
+($P328*VLOOKUP($S328+12,rate_basefnd,4)))
*$R328</f>
        <v>42627.528999999995</v>
      </c>
      <c r="W328" s="68">
        <f>(($D328*'fnd base rates'!E$7)
+($E328*'fnd base rates'!E$8)
+($F328*'fnd base rates'!E$9)
+($G328*'fnd base rates'!E$10)
+($H328*'fnd base rates'!E$11)
+($I328*'fnd base rates'!E$12)
+($J328*'fnd base rates'!E$13)
+($K328*'fnd base rates'!E$14)
+($M328*'fnd base rates'!E$16)
+($N328*'fnd base rates'!E$17)
+($O328*'fnd base rates'!E$18)
+($P328*VLOOKUP($S328+12,rate_basefnd,5)))
*$R328</f>
        <v>279616.29378400004</v>
      </c>
      <c r="X328" s="68">
        <f>(($D328*'fnd base rates'!F$7)
+($E328*'fnd base rates'!F$8)
+($F328*'fnd base rates'!F$9)
+($G328*'fnd base rates'!F$10)
+($H328*'fnd base rates'!F$11)
+($I328*'fnd base rates'!F$12)
+($J328*'fnd base rates'!F$13)
+($K328*'fnd base rates'!F$14)
+($M328*'fnd base rates'!F$16)
+($N328*'fnd base rates'!F$17)
+($O328*'fnd base rates'!F$18)
+($P328*VLOOKUP($S328+12,rate_basefnd,6)))
*$R328</f>
        <v>43908.265944000006</v>
      </c>
      <c r="Y328" s="68">
        <f>(($D328*'fnd base rates'!G$7)
+($E328*'fnd base rates'!G$8)
+($F328*'fnd base rates'!G$9)
+($G328*'fnd base rates'!G$10)
+($H328*'fnd base rates'!G$11)
+($I328*'fnd base rates'!G$12)
+($J328*'fnd base rates'!G$13)
+($K328*'fnd base rates'!G$14)
+($M328*'fnd base rates'!G$16)
+($N328*'fnd base rates'!G$17)
+($O328*'fnd base rates'!G$18)
+($P328*VLOOKUP($S328+12,rate_basefnd,7)))
*$R328</f>
        <v>12368.867792000001</v>
      </c>
      <c r="Z328" s="68">
        <f>(($D328*'fnd base rates'!H$7)
+($E328*'fnd base rates'!H$8)
+($F328*'fnd base rates'!H$9)
+($G328*'fnd base rates'!H$10)
+($H328*'fnd base rates'!H$11)
+($I328*'fnd base rates'!H$12)
+($J328*'fnd base rates'!H$13)
+($K328*'fnd base rates'!H$14)
+($M328*'fnd base rates'!H$16)
+($N328*'fnd base rates'!H$17)
+($O328*'fnd base rates'!H$18)
+($P328*VLOOKUP($S328+12,rate_basefnd,8)))</f>
        <v>22232.402000000002</v>
      </c>
      <c r="AA328" s="68">
        <f>(($D328*'fnd base rates'!I$7)
+($E328*'fnd base rates'!I$8)
+($F328*'fnd base rates'!I$9)
+($G328*'fnd base rates'!I$10)
+($H328*'fnd base rates'!I$11)
+($I328*'fnd base rates'!I$12)
+($J328*'fnd base rates'!I$13)
+($K328*'fnd base rates'!I$14)
+($M328*'fnd base rates'!I$16)
+($N328*'fnd base rates'!I$17)
+($O328*'fnd base rates'!I$18)
+($P328*VLOOKUP($S328+12,rate_basefnd,9)))
*$R328</f>
        <v>21096.575800000006</v>
      </c>
      <c r="AB328" s="68">
        <f>(($D328*'fnd base rates'!J$7)
+($E328*'fnd base rates'!J$8)
+($F328*'fnd base rates'!J$9)
+($G328*'fnd base rates'!J$10)
+($H328*'fnd base rates'!J$11)
+($I328*'fnd base rates'!J$12)
+($J328*'fnd base rates'!J$13)
+($K328*'fnd base rates'!J$14)
+($M328*'fnd base rates'!J$16)
+($N328*'fnd base rates'!J$17)
+($O328*'fnd base rates'!J$18)
+($P328*VLOOKUP($S328+12,rate_basefnd,10)))
*$R328</f>
        <v>35875.392599999999</v>
      </c>
      <c r="AC328" s="68">
        <f>(($D328*'fnd base rates'!K$7)
+($E328*'fnd base rates'!K$8)
+($F328*'fnd base rates'!K$9)
+($G328*'fnd base rates'!K$10)
+($H328*'fnd base rates'!K$11)
+($I328*'fnd base rates'!K$12)
+($J328*'fnd base rates'!K$13)
+($K328*'fnd base rates'!K$14)
+($M328*'fnd base rates'!K$16)
+($N328*'fnd base rates'!K$17)
+($O328*'fnd base rates'!K$18)
+($P328*VLOOKUP($S328+12,rate_basefnd,11)))
*$R328</f>
        <v>44473.156480000005</v>
      </c>
      <c r="AD328" s="68">
        <f>(($D328*'fnd base rates'!L$7)
+($E328*'fnd base rates'!L$8)
+($F328*'fnd base rates'!L$9)
+($G328*'fnd base rates'!L$10)
+($H328*'fnd base rates'!L$11)
+($I328*'fnd base rates'!L$12)
+($J328*'fnd base rates'!L$13)
+($K328*'fnd base rates'!L$14)
+($M328*'fnd base rates'!L$16)
+($N328*'fnd base rates'!L$17)
+($O328*'fnd base rates'!L$18)
+($P328*VLOOKUP($S328+12,rate_basefnd,12)))</f>
        <v>97929.580400000006</v>
      </c>
      <c r="AE328" s="68">
        <f>(($D328*'fnd base rates'!M$7)
+($E328*'fnd base rates'!M$8)
+($F328*'fnd base rates'!M$9)
+($G328*'fnd base rates'!M$10)
+($H328*'fnd base rates'!M$11)
+($I328*'fnd base rates'!M$12)
+($J328*'fnd base rates'!M$13)
+($K328*'fnd base rates'!M$14)
+($M328*'fnd base rates'!M$16)
+($N328*'fnd base rates'!M$17)
+($O328*'fnd base rates'!M$18)
+($P328*VLOOKUP($S328+12,rate_basefnd,13)))</f>
        <v>0</v>
      </c>
      <c r="AF328" s="3">
        <f t="shared" si="57"/>
        <v>623915.73537600006</v>
      </c>
      <c r="AH328" s="205">
        <f t="shared" si="58"/>
        <v>446099220</v>
      </c>
      <c r="AI328" s="3" t="str">
        <f t="shared" si="62"/>
        <v>446</v>
      </c>
      <c r="AJ328" s="1" t="str">
        <f t="shared" si="63"/>
        <v>099</v>
      </c>
      <c r="AK328" s="1" t="str">
        <f t="shared" si="64"/>
        <v>220</v>
      </c>
      <c r="AL328" s="3">
        <f t="shared" si="59"/>
        <v>1</v>
      </c>
      <c r="AM328" s="3">
        <f t="shared" si="69"/>
        <v>33</v>
      </c>
      <c r="AN328" s="3">
        <f t="shared" si="65"/>
        <v>623915.73537600006</v>
      </c>
      <c r="AO328" s="3">
        <f t="shared" si="66"/>
        <v>18907</v>
      </c>
      <c r="AP328" s="3">
        <f t="shared" si="60"/>
        <v>1541</v>
      </c>
      <c r="AQ328" s="3">
        <v>17366</v>
      </c>
      <c r="AS328" s="68"/>
      <c r="AT328" s="68"/>
      <c r="AX328" s="4">
        <f t="shared" si="67"/>
        <v>0</v>
      </c>
      <c r="AZ328" s="4">
        <f t="shared" si="68"/>
        <v>0</v>
      </c>
      <c r="BB328" s="4"/>
    </row>
    <row r="329" spans="1:54" s="3" customFormat="1">
      <c r="A329" s="205" t="str">
        <f t="shared" si="61"/>
        <v>446</v>
      </c>
      <c r="B329" s="1">
        <v>446099238</v>
      </c>
      <c r="C329" s="7" t="s">
        <v>62</v>
      </c>
      <c r="D329" s="8">
        <f>'fnd enro'!D329</f>
        <v>0</v>
      </c>
      <c r="E329" s="8">
        <f>'fnd enro'!E329</f>
        <v>0</v>
      </c>
      <c r="F329" s="8">
        <f>'fnd enro'!F329</f>
        <v>0</v>
      </c>
      <c r="G329" s="8">
        <f>'fnd enro'!G329</f>
        <v>5</v>
      </c>
      <c r="H329" s="8">
        <f>'fnd enro'!H329</f>
        <v>0</v>
      </c>
      <c r="I329" s="8">
        <f>'fnd enro'!I329</f>
        <v>0</v>
      </c>
      <c r="J329" s="8">
        <f>'fnd enro'!J329</f>
        <v>0</v>
      </c>
      <c r="K329" s="9">
        <f>'fnd enro'!K329</f>
        <v>0.2</v>
      </c>
      <c r="L329" s="8">
        <f>'fnd enro'!L329</f>
        <v>0</v>
      </c>
      <c r="M329" s="8">
        <f>'fnd enro'!M329</f>
        <v>0</v>
      </c>
      <c r="N329" s="8">
        <f>'fnd enro'!N329</f>
        <v>0</v>
      </c>
      <c r="O329" s="8">
        <f>'fnd enro'!O329</f>
        <v>0</v>
      </c>
      <c r="P329" s="8">
        <f>'fnd enro'!P329</f>
        <v>2</v>
      </c>
      <c r="Q329" s="8">
        <f>'fnd enro'!R329</f>
        <v>5</v>
      </c>
      <c r="R329" s="9">
        <f t="shared" si="56"/>
        <v>1.06</v>
      </c>
      <c r="S329" s="8">
        <f>VALUE('fnd enro'!Q329)</f>
        <v>6</v>
      </c>
      <c r="T329" s="1"/>
      <c r="U329" s="68">
        <f>(($D329*'fnd base rates'!C$7)
+($E329*'fnd base rates'!C$8)
+($F329*'fnd base rates'!C$9)
+($G329*'fnd base rates'!C$10)
+($H329*'fnd base rates'!C$11)
+($I329*'fnd base rates'!C$12)
+($J329*'fnd base rates'!C$13)
+($K329*'fnd base rates'!C$14)
+($M329*'fnd base rates'!C$16)
+($N329*'fnd base rates'!C$17)
+($O329*'fnd base rates'!C$18)
+($P329*VLOOKUP($S329+12,rate_basefnd,3)))
*$R329</f>
        <v>3348.2071600000004</v>
      </c>
      <c r="V329" s="68">
        <f>(($D329*'fnd base rates'!D$7)
+($E329*'fnd base rates'!D$8)
+($F329*'fnd base rates'!D$9)
+($G329*'fnd base rates'!D$10)
+($H329*'fnd base rates'!D$11)
+($I329*'fnd base rates'!D$12)
+($J329*'fnd base rates'!D$13)
+($K329*'fnd base rates'!D$14)
+($M329*'fnd base rates'!D$16)
+($N329*'fnd base rates'!D$17)
+($O329*'fnd base rates'!D$18)
+($P329*VLOOKUP($S329+12,rate_basefnd,4)))
*$R329</f>
        <v>5303.8159999999998</v>
      </c>
      <c r="W329" s="68">
        <f>(($D329*'fnd base rates'!E$7)
+($E329*'fnd base rates'!E$8)
+($F329*'fnd base rates'!E$9)
+($G329*'fnd base rates'!E$10)
+($H329*'fnd base rates'!E$11)
+($I329*'fnd base rates'!E$12)
+($J329*'fnd base rates'!E$13)
+($K329*'fnd base rates'!E$14)
+($M329*'fnd base rates'!E$16)
+($N329*'fnd base rates'!E$17)
+($O329*'fnd base rates'!E$18)
+($P329*VLOOKUP($S329+12,rate_basefnd,5)))
*$R329</f>
        <v>30757.504840000001</v>
      </c>
      <c r="X329" s="68">
        <f>(($D329*'fnd base rates'!F$7)
+($E329*'fnd base rates'!F$8)
+($F329*'fnd base rates'!F$9)
+($G329*'fnd base rates'!F$10)
+($H329*'fnd base rates'!F$11)
+($I329*'fnd base rates'!F$12)
+($J329*'fnd base rates'!F$13)
+($K329*'fnd base rates'!F$14)
+($M329*'fnd base rates'!F$16)
+($N329*'fnd base rates'!F$17)
+($O329*'fnd base rates'!F$18)
+($P329*VLOOKUP($S329+12,rate_basefnd,6)))
*$R329</f>
        <v>7408.5138400000005</v>
      </c>
      <c r="Y329" s="68">
        <f>(($D329*'fnd base rates'!G$7)
+($E329*'fnd base rates'!G$8)
+($F329*'fnd base rates'!G$9)
+($G329*'fnd base rates'!G$10)
+($H329*'fnd base rates'!G$11)
+($I329*'fnd base rates'!G$12)
+($J329*'fnd base rates'!G$13)
+($K329*'fnd base rates'!G$14)
+($M329*'fnd base rates'!G$16)
+($N329*'fnd base rates'!G$17)
+($O329*'fnd base rates'!G$18)
+($P329*VLOOKUP($S329+12,rate_basefnd,7)))
*$R329</f>
        <v>1307.2259200000001</v>
      </c>
      <c r="Z329" s="68">
        <f>(($D329*'fnd base rates'!H$7)
+($E329*'fnd base rates'!H$8)
+($F329*'fnd base rates'!H$9)
+($G329*'fnd base rates'!H$10)
+($H329*'fnd base rates'!H$11)
+($I329*'fnd base rates'!H$12)
+($J329*'fnd base rates'!H$13)
+($K329*'fnd base rates'!H$14)
+($M329*'fnd base rates'!H$16)
+($N329*'fnd base rates'!H$17)
+($O329*'fnd base rates'!H$18)
+($P329*VLOOKUP($S329+12,rate_basefnd,8)))</f>
        <v>2961.6999999999994</v>
      </c>
      <c r="AA329" s="68">
        <f>(($D329*'fnd base rates'!I$7)
+($E329*'fnd base rates'!I$8)
+($F329*'fnd base rates'!I$9)
+($G329*'fnd base rates'!I$10)
+($H329*'fnd base rates'!I$11)
+($I329*'fnd base rates'!I$12)
+($J329*'fnd base rates'!I$13)
+($K329*'fnd base rates'!I$14)
+($M329*'fnd base rates'!I$16)
+($N329*'fnd base rates'!I$17)
+($O329*'fnd base rates'!I$18)
+($P329*VLOOKUP($S329+12,rate_basefnd,9)))
*$R329</f>
        <v>2720.1296000000007</v>
      </c>
      <c r="AB329" s="68">
        <f>(($D329*'fnd base rates'!J$7)
+($E329*'fnd base rates'!J$8)
+($F329*'fnd base rates'!J$9)
+($G329*'fnd base rates'!J$10)
+($H329*'fnd base rates'!J$11)
+($I329*'fnd base rates'!J$12)
+($J329*'fnd base rates'!J$13)
+($K329*'fnd base rates'!J$14)
+($M329*'fnd base rates'!J$16)
+($N329*'fnd base rates'!J$17)
+($O329*'fnd base rates'!J$18)
+($P329*VLOOKUP($S329+12,rate_basefnd,10)))
*$R329</f>
        <v>2550.0314000000003</v>
      </c>
      <c r="AC329" s="68">
        <f>(($D329*'fnd base rates'!K$7)
+($E329*'fnd base rates'!K$8)
+($F329*'fnd base rates'!K$9)
+($G329*'fnd base rates'!K$10)
+($H329*'fnd base rates'!K$11)
+($I329*'fnd base rates'!K$12)
+($J329*'fnd base rates'!K$13)
+($K329*'fnd base rates'!K$14)
+($M329*'fnd base rates'!K$16)
+($N329*'fnd base rates'!K$17)
+($O329*'fnd base rates'!K$18)
+($P329*VLOOKUP($S329+12,rate_basefnd,11)))
*$R329</f>
        <v>6495.6058000000003</v>
      </c>
      <c r="AD329" s="68">
        <f>(($D329*'fnd base rates'!L$7)
+($E329*'fnd base rates'!L$8)
+($F329*'fnd base rates'!L$9)
+($G329*'fnd base rates'!L$10)
+($H329*'fnd base rates'!L$11)
+($I329*'fnd base rates'!L$12)
+($J329*'fnd base rates'!L$13)
+($K329*'fnd base rates'!L$14)
+($M329*'fnd base rates'!L$16)
+($N329*'fnd base rates'!L$17)
+($O329*'fnd base rates'!L$18)
+($P329*VLOOKUP($S329+12,rate_basefnd,12)))</f>
        <v>12703.144</v>
      </c>
      <c r="AE329" s="68">
        <f>(($D329*'fnd base rates'!M$7)
+($E329*'fnd base rates'!M$8)
+($F329*'fnd base rates'!M$9)
+($G329*'fnd base rates'!M$10)
+($H329*'fnd base rates'!M$11)
+($I329*'fnd base rates'!M$12)
+($J329*'fnd base rates'!M$13)
+($K329*'fnd base rates'!M$14)
+($M329*'fnd base rates'!M$16)
+($N329*'fnd base rates'!M$17)
+($O329*'fnd base rates'!M$18)
+($P329*VLOOKUP($S329+12,rate_basefnd,13)))</f>
        <v>0</v>
      </c>
      <c r="AF329" s="3">
        <f t="shared" si="57"/>
        <v>75555.878559999997</v>
      </c>
      <c r="AH329" s="205">
        <f t="shared" si="58"/>
        <v>446099238</v>
      </c>
      <c r="AI329" s="3" t="str">
        <f t="shared" si="62"/>
        <v>446</v>
      </c>
      <c r="AJ329" s="1" t="str">
        <f t="shared" si="63"/>
        <v>099</v>
      </c>
      <c r="AK329" s="1" t="str">
        <f t="shared" si="64"/>
        <v>238</v>
      </c>
      <c r="AL329" s="3">
        <f t="shared" si="59"/>
        <v>1</v>
      </c>
      <c r="AM329" s="3">
        <f t="shared" si="69"/>
        <v>5</v>
      </c>
      <c r="AN329" s="3">
        <f t="shared" si="65"/>
        <v>75555.878559999997</v>
      </c>
      <c r="AO329" s="3">
        <f t="shared" si="66"/>
        <v>15111</v>
      </c>
      <c r="AP329" s="3">
        <f t="shared" si="60"/>
        <v>4447</v>
      </c>
      <c r="AQ329" s="3">
        <v>10664</v>
      </c>
      <c r="AS329" s="68"/>
      <c r="AT329" s="68"/>
      <c r="AX329" s="4">
        <f t="shared" si="67"/>
        <v>0</v>
      </c>
      <c r="AZ329" s="4">
        <f t="shared" si="68"/>
        <v>0</v>
      </c>
      <c r="BB329" s="4"/>
    </row>
    <row r="330" spans="1:54" s="3" customFormat="1">
      <c r="A330" s="205" t="str">
        <f t="shared" si="61"/>
        <v>446</v>
      </c>
      <c r="B330" s="1">
        <v>446099244</v>
      </c>
      <c r="C330" s="7" t="s">
        <v>62</v>
      </c>
      <c r="D330" s="8">
        <f>'fnd enro'!D330</f>
        <v>0</v>
      </c>
      <c r="E330" s="8">
        <f>'fnd enro'!E330</f>
        <v>0</v>
      </c>
      <c r="F330" s="8">
        <f>'fnd enro'!F330</f>
        <v>0</v>
      </c>
      <c r="G330" s="8">
        <f>'fnd enro'!G330</f>
        <v>3</v>
      </c>
      <c r="H330" s="8">
        <f>'fnd enro'!H330</f>
        <v>1</v>
      </c>
      <c r="I330" s="8">
        <f>'fnd enro'!I330</f>
        <v>9</v>
      </c>
      <c r="J330" s="8">
        <f>'fnd enro'!J330</f>
        <v>0</v>
      </c>
      <c r="K330" s="9">
        <f>'fnd enro'!K330</f>
        <v>0.52</v>
      </c>
      <c r="L330" s="8">
        <f>'fnd enro'!L330</f>
        <v>0</v>
      </c>
      <c r="M330" s="8">
        <f>'fnd enro'!M330</f>
        <v>0</v>
      </c>
      <c r="N330" s="8">
        <f>'fnd enro'!N330</f>
        <v>0</v>
      </c>
      <c r="O330" s="8">
        <f>'fnd enro'!O330</f>
        <v>0</v>
      </c>
      <c r="P330" s="8">
        <f>'fnd enro'!P330</f>
        <v>3</v>
      </c>
      <c r="Q330" s="8">
        <f>'fnd enro'!R330</f>
        <v>13</v>
      </c>
      <c r="R330" s="9">
        <f t="shared" ref="R330:R393" si="70">VLOOKUP(B330,charterinfo_b,6)</f>
        <v>1.06</v>
      </c>
      <c r="S330" s="8">
        <f>VALUE('fnd enro'!Q330)</f>
        <v>10</v>
      </c>
      <c r="T330" s="1"/>
      <c r="U330" s="68">
        <f>(($D330*'fnd base rates'!C$7)
+($E330*'fnd base rates'!C$8)
+($F330*'fnd base rates'!C$9)
+($G330*'fnd base rates'!C$10)
+($H330*'fnd base rates'!C$11)
+($I330*'fnd base rates'!C$12)
+($J330*'fnd base rates'!C$13)
+($K330*'fnd base rates'!C$14)
+($M330*'fnd base rates'!C$16)
+($N330*'fnd base rates'!C$17)
+($O330*'fnd base rates'!C$18)
+($P330*VLOOKUP($S330+12,rate_basefnd,3)))
*$R330</f>
        <v>8627.6003360000013</v>
      </c>
      <c r="V330" s="68">
        <f>(($D330*'fnd base rates'!D$7)
+($E330*'fnd base rates'!D$8)
+($F330*'fnd base rates'!D$9)
+($G330*'fnd base rates'!D$10)
+($H330*'fnd base rates'!D$11)
+($I330*'fnd base rates'!D$12)
+($J330*'fnd base rates'!D$13)
+($K330*'fnd base rates'!D$14)
+($M330*'fnd base rates'!D$16)
+($N330*'fnd base rates'!D$17)
+($O330*'fnd base rates'!D$18)
+($P330*VLOOKUP($S330+12,rate_basefnd,4)))
*$R330</f>
        <v>13421.677599999999</v>
      </c>
      <c r="W330" s="68">
        <f>(($D330*'fnd base rates'!E$7)
+($E330*'fnd base rates'!E$8)
+($F330*'fnd base rates'!E$9)
+($G330*'fnd base rates'!E$10)
+($H330*'fnd base rates'!E$11)
+($I330*'fnd base rates'!E$12)
+($J330*'fnd base rates'!E$13)
+($K330*'fnd base rates'!E$14)
+($M330*'fnd base rates'!E$16)
+($N330*'fnd base rates'!E$17)
+($O330*'fnd base rates'!E$18)
+($P330*VLOOKUP($S330+12,rate_basefnd,5)))
*$R330</f>
        <v>86799.425423999986</v>
      </c>
      <c r="X330" s="68">
        <f>(($D330*'fnd base rates'!F$7)
+($E330*'fnd base rates'!F$8)
+($F330*'fnd base rates'!F$9)
+($G330*'fnd base rates'!F$10)
+($H330*'fnd base rates'!F$11)
+($I330*'fnd base rates'!F$12)
+($J330*'fnd base rates'!F$13)
+($K330*'fnd base rates'!F$14)
+($M330*'fnd base rates'!F$16)
+($N330*'fnd base rates'!F$17)
+($O330*'fnd base rates'!F$18)
+($P330*VLOOKUP($S330+12,rate_basefnd,6)))
*$R330</f>
        <v>15149.929584</v>
      </c>
      <c r="Y330" s="68">
        <f>(($D330*'fnd base rates'!G$7)
+($E330*'fnd base rates'!G$8)
+($F330*'fnd base rates'!G$9)
+($G330*'fnd base rates'!G$10)
+($H330*'fnd base rates'!G$11)
+($I330*'fnd base rates'!G$12)
+($J330*'fnd base rates'!G$13)
+($K330*'fnd base rates'!G$14)
+($M330*'fnd base rates'!G$16)
+($N330*'fnd base rates'!G$17)
+($O330*'fnd base rates'!G$18)
+($P330*VLOOKUP($S330+12,rate_basefnd,7)))
*$R330</f>
        <v>3313.0885119999998</v>
      </c>
      <c r="Z330" s="68">
        <f>(($D330*'fnd base rates'!H$7)
+($E330*'fnd base rates'!H$8)
+($F330*'fnd base rates'!H$9)
+($G330*'fnd base rates'!H$10)
+($H330*'fnd base rates'!H$11)
+($I330*'fnd base rates'!H$12)
+($J330*'fnd base rates'!H$13)
+($K330*'fnd base rates'!H$14)
+($M330*'fnd base rates'!H$16)
+($N330*'fnd base rates'!H$17)
+($O330*'fnd base rates'!H$18)
+($P330*VLOOKUP($S330+12,rate_basefnd,8)))</f>
        <v>10716.821999999998</v>
      </c>
      <c r="AA330" s="68">
        <f>(($D330*'fnd base rates'!I$7)
+($E330*'fnd base rates'!I$8)
+($F330*'fnd base rates'!I$9)
+($G330*'fnd base rates'!I$10)
+($H330*'fnd base rates'!I$11)
+($I330*'fnd base rates'!I$12)
+($J330*'fnd base rates'!I$13)
+($K330*'fnd base rates'!I$14)
+($M330*'fnd base rates'!I$16)
+($N330*'fnd base rates'!I$17)
+($O330*'fnd base rates'!I$18)
+($P330*VLOOKUP($S330+12,rate_basefnd,9)))
*$R330</f>
        <v>7111.508200000002</v>
      </c>
      <c r="AB330" s="68">
        <f>(($D330*'fnd base rates'!J$7)
+($E330*'fnd base rates'!J$8)
+($F330*'fnd base rates'!J$9)
+($G330*'fnd base rates'!J$10)
+($H330*'fnd base rates'!J$11)
+($I330*'fnd base rates'!J$12)
+($J330*'fnd base rates'!J$13)
+($K330*'fnd base rates'!J$14)
+($M330*'fnd base rates'!J$16)
+($N330*'fnd base rates'!J$17)
+($O330*'fnd base rates'!J$18)
+($P330*VLOOKUP($S330+12,rate_basefnd,10)))
*$R330</f>
        <v>10447.3388</v>
      </c>
      <c r="AC330" s="68">
        <f>(($D330*'fnd base rates'!K$7)
+($E330*'fnd base rates'!K$8)
+($F330*'fnd base rates'!K$9)
+($G330*'fnd base rates'!K$10)
+($H330*'fnd base rates'!K$11)
+($I330*'fnd base rates'!K$12)
+($J330*'fnd base rates'!K$13)
+($K330*'fnd base rates'!K$14)
+($M330*'fnd base rates'!K$16)
+($N330*'fnd base rates'!K$17)
+($O330*'fnd base rates'!K$18)
+($P330*VLOOKUP($S330+12,rate_basefnd,11)))
*$R330</f>
        <v>17512.501680000001</v>
      </c>
      <c r="AD330" s="68">
        <f>(($D330*'fnd base rates'!L$7)
+($E330*'fnd base rates'!L$8)
+($F330*'fnd base rates'!L$9)
+($G330*'fnd base rates'!L$10)
+($H330*'fnd base rates'!L$11)
+($I330*'fnd base rates'!L$12)
+($J330*'fnd base rates'!L$13)
+($K330*'fnd base rates'!L$14)
+($M330*'fnd base rates'!L$16)
+($N330*'fnd base rates'!L$17)
+($O330*'fnd base rates'!L$18)
+($P330*VLOOKUP($S330+12,rate_basefnd,12)))</f>
        <v>31693.914400000001</v>
      </c>
      <c r="AE330" s="68">
        <f>(($D330*'fnd base rates'!M$7)
+($E330*'fnd base rates'!M$8)
+($F330*'fnd base rates'!M$9)
+($G330*'fnd base rates'!M$10)
+($H330*'fnd base rates'!M$11)
+($I330*'fnd base rates'!M$12)
+($J330*'fnd base rates'!M$13)
+($K330*'fnd base rates'!M$14)
+($M330*'fnd base rates'!M$16)
+($N330*'fnd base rates'!M$17)
+($O330*'fnd base rates'!M$18)
+($P330*VLOOKUP($S330+12,rate_basefnd,13)))</f>
        <v>0</v>
      </c>
      <c r="AF330" s="3">
        <f t="shared" ref="AF330:AF393" si="71">SUM(U330:AE330)</f>
        <v>204793.80653599999</v>
      </c>
      <c r="AH330" s="205">
        <f t="shared" ref="AH330:AH393" si="72">B330</f>
        <v>446099244</v>
      </c>
      <c r="AI330" s="3" t="str">
        <f t="shared" si="62"/>
        <v>446</v>
      </c>
      <c r="AJ330" s="1" t="str">
        <f t="shared" si="63"/>
        <v>099</v>
      </c>
      <c r="AK330" s="1" t="str">
        <f t="shared" si="64"/>
        <v>244</v>
      </c>
      <c r="AL330" s="3">
        <f t="shared" ref="AL330:AL393" si="73">IF(VLOOKUP(VALUE(IF(AH330&lt;499999999,MID(AH330,4,3),MID(AH330,5,3))),distinfo,4)=R330,1,0)</f>
        <v>1</v>
      </c>
      <c r="AM330" s="3">
        <f t="shared" si="69"/>
        <v>13</v>
      </c>
      <c r="AN330" s="3">
        <f t="shared" si="65"/>
        <v>204793.80653599999</v>
      </c>
      <c r="AO330" s="3">
        <f t="shared" si="66"/>
        <v>15753</v>
      </c>
      <c r="AP330" s="3">
        <f t="shared" ref="AP330:AP393" si="74">AO330-AQ330</f>
        <v>-468</v>
      </c>
      <c r="AQ330" s="3">
        <v>16221</v>
      </c>
      <c r="AS330" s="68"/>
      <c r="AT330" s="68"/>
      <c r="AX330" s="4">
        <f t="shared" si="67"/>
        <v>0</v>
      </c>
      <c r="AZ330" s="4">
        <f t="shared" si="68"/>
        <v>0</v>
      </c>
      <c r="BB330" s="4"/>
    </row>
    <row r="331" spans="1:54" s="3" customFormat="1">
      <c r="A331" s="205" t="str">
        <f t="shared" ref="A331:A394" si="75">LEFT(B331,3)</f>
        <v>446</v>
      </c>
      <c r="B331" s="1">
        <v>446099265</v>
      </c>
      <c r="C331" s="7" t="s">
        <v>62</v>
      </c>
      <c r="D331" s="8">
        <f>'fnd enro'!D331</f>
        <v>0</v>
      </c>
      <c r="E331" s="8">
        <f>'fnd enro'!E331</f>
        <v>0</v>
      </c>
      <c r="F331" s="8">
        <f>'fnd enro'!F331</f>
        <v>0</v>
      </c>
      <c r="G331" s="8">
        <f>'fnd enro'!G331</f>
        <v>1</v>
      </c>
      <c r="H331" s="8">
        <f>'fnd enro'!H331</f>
        <v>0</v>
      </c>
      <c r="I331" s="8">
        <f>'fnd enro'!I331</f>
        <v>0</v>
      </c>
      <c r="J331" s="8">
        <f>'fnd enro'!J331</f>
        <v>0</v>
      </c>
      <c r="K331" s="9">
        <f>'fnd enro'!K331</f>
        <v>0.04</v>
      </c>
      <c r="L331" s="8">
        <f>'fnd enro'!L331</f>
        <v>0</v>
      </c>
      <c r="M331" s="8">
        <f>'fnd enro'!M331</f>
        <v>0</v>
      </c>
      <c r="N331" s="8">
        <f>'fnd enro'!N331</f>
        <v>0</v>
      </c>
      <c r="O331" s="8">
        <f>'fnd enro'!O331</f>
        <v>0</v>
      </c>
      <c r="P331" s="8">
        <f>'fnd enro'!P331</f>
        <v>0</v>
      </c>
      <c r="Q331" s="8">
        <f>'fnd enro'!R331</f>
        <v>1</v>
      </c>
      <c r="R331" s="9">
        <f t="shared" si="70"/>
        <v>1.06</v>
      </c>
      <c r="S331" s="8">
        <f>VALUE('fnd enro'!Q331)</f>
        <v>4</v>
      </c>
      <c r="T331" s="1"/>
      <c r="U331" s="68">
        <f>(($D331*'fnd base rates'!C$7)
+($E331*'fnd base rates'!C$8)
+($F331*'fnd base rates'!C$9)
+($G331*'fnd base rates'!C$10)
+($H331*'fnd base rates'!C$11)
+($I331*'fnd base rates'!C$12)
+($J331*'fnd base rates'!C$13)
+($K331*'fnd base rates'!C$14)
+($M331*'fnd base rates'!C$16)
+($N331*'fnd base rates'!C$17)
+($O331*'fnd base rates'!C$18)
+($P331*VLOOKUP($S331+12,rate_basefnd,3)))
*$R331</f>
        <v>635.64087200000006</v>
      </c>
      <c r="V331" s="68">
        <f>(($D331*'fnd base rates'!D$7)
+($E331*'fnd base rates'!D$8)
+($F331*'fnd base rates'!D$9)
+($G331*'fnd base rates'!D$10)
+($H331*'fnd base rates'!D$11)
+($I331*'fnd base rates'!D$12)
+($J331*'fnd base rates'!D$13)
+($K331*'fnd base rates'!D$14)
+($M331*'fnd base rates'!D$16)
+($N331*'fnd base rates'!D$17)
+($O331*'fnd base rates'!D$18)
+($P331*VLOOKUP($S331+12,rate_basefnd,4)))
*$R331</f>
        <v>899.6644</v>
      </c>
      <c r="W331" s="68">
        <f>(($D331*'fnd base rates'!E$7)
+($E331*'fnd base rates'!E$8)
+($F331*'fnd base rates'!E$9)
+($G331*'fnd base rates'!E$10)
+($H331*'fnd base rates'!E$11)
+($I331*'fnd base rates'!E$12)
+($J331*'fnd base rates'!E$13)
+($K331*'fnd base rates'!E$14)
+($M331*'fnd base rates'!E$16)
+($N331*'fnd base rates'!E$17)
+($O331*'fnd base rates'!E$18)
+($P331*VLOOKUP($S331+12,rate_basefnd,5)))
*$R331</f>
        <v>4578.8934479999998</v>
      </c>
      <c r="X331" s="68">
        <f>(($D331*'fnd base rates'!F$7)
+($E331*'fnd base rates'!F$8)
+($F331*'fnd base rates'!F$9)
+($G331*'fnd base rates'!F$10)
+($H331*'fnd base rates'!F$11)
+($I331*'fnd base rates'!F$12)
+($J331*'fnd base rates'!F$13)
+($K331*'fnd base rates'!F$14)
+($M331*'fnd base rates'!F$16)
+($N331*'fnd base rates'!F$17)
+($O331*'fnd base rates'!F$18)
+($P331*VLOOKUP($S331+12,rate_basefnd,6)))
*$R331</f>
        <v>1481.7027679999999</v>
      </c>
      <c r="Y331" s="68">
        <f>(($D331*'fnd base rates'!G$7)
+($E331*'fnd base rates'!G$8)
+($F331*'fnd base rates'!G$9)
+($G331*'fnd base rates'!G$10)
+($H331*'fnd base rates'!G$11)
+($I331*'fnd base rates'!G$12)
+($J331*'fnd base rates'!G$13)
+($K331*'fnd base rates'!G$14)
+($M331*'fnd base rates'!G$16)
+($N331*'fnd base rates'!G$17)
+($O331*'fnd base rates'!G$18)
+($P331*VLOOKUP($S331+12,rate_basefnd,7)))
*$R331</f>
        <v>185.15062400000002</v>
      </c>
      <c r="Z331" s="68">
        <f>(($D331*'fnd base rates'!H$7)
+($E331*'fnd base rates'!H$8)
+($F331*'fnd base rates'!H$9)
+($G331*'fnd base rates'!H$10)
+($H331*'fnd base rates'!H$11)
+($I331*'fnd base rates'!H$12)
+($J331*'fnd base rates'!H$13)
+($K331*'fnd base rates'!H$14)
+($M331*'fnd base rates'!H$16)
+($N331*'fnd base rates'!H$17)
+($O331*'fnd base rates'!H$18)
+($P331*VLOOKUP($S331+12,rate_basefnd,8)))</f>
        <v>581.30399999999997</v>
      </c>
      <c r="AA331" s="68">
        <f>(($D331*'fnd base rates'!I$7)
+($E331*'fnd base rates'!I$8)
+($F331*'fnd base rates'!I$9)
+($G331*'fnd base rates'!I$10)
+($H331*'fnd base rates'!I$11)
+($I331*'fnd base rates'!I$12)
+($J331*'fnd base rates'!I$13)
+($K331*'fnd base rates'!I$14)
+($M331*'fnd base rates'!I$16)
+($N331*'fnd base rates'!I$17)
+($O331*'fnd base rates'!I$18)
+($P331*VLOOKUP($S331+12,rate_basefnd,9)))
*$R331</f>
        <v>480.34960000000007</v>
      </c>
      <c r="AB331" s="68">
        <f>(($D331*'fnd base rates'!J$7)
+($E331*'fnd base rates'!J$8)
+($F331*'fnd base rates'!J$9)
+($G331*'fnd base rates'!J$10)
+($H331*'fnd base rates'!J$11)
+($I331*'fnd base rates'!J$12)
+($J331*'fnd base rates'!J$13)
+($K331*'fnd base rates'!J$14)
+($M331*'fnd base rates'!J$16)
+($N331*'fnd base rates'!J$17)
+($O331*'fnd base rates'!J$18)
+($P331*VLOOKUP($S331+12,rate_basefnd,10)))
*$R331</f>
        <v>179.10820000000001</v>
      </c>
      <c r="AC331" s="68">
        <f>(($D331*'fnd base rates'!K$7)
+($E331*'fnd base rates'!K$8)
+($F331*'fnd base rates'!K$9)
+($G331*'fnd base rates'!K$10)
+($H331*'fnd base rates'!K$11)
+($I331*'fnd base rates'!K$12)
+($J331*'fnd base rates'!K$13)
+($K331*'fnd base rates'!K$14)
+($M331*'fnd base rates'!K$16)
+($N331*'fnd base rates'!K$17)
+($O331*'fnd base rates'!K$18)
+($P331*VLOOKUP($S331+12,rate_basefnd,11)))
*$R331</f>
        <v>1299.1211600000001</v>
      </c>
      <c r="AD331" s="68">
        <f>(($D331*'fnd base rates'!L$7)
+($E331*'fnd base rates'!L$8)
+($F331*'fnd base rates'!L$9)
+($G331*'fnd base rates'!L$10)
+($H331*'fnd base rates'!L$11)
+($I331*'fnd base rates'!L$12)
+($J331*'fnd base rates'!L$13)
+($K331*'fnd base rates'!L$14)
+($M331*'fnd base rates'!L$16)
+($N331*'fnd base rates'!L$17)
+($O331*'fnd base rates'!L$18)
+($P331*VLOOKUP($S331+12,rate_basefnd,12)))</f>
        <v>2262.2887999999998</v>
      </c>
      <c r="AE331" s="68">
        <f>(($D331*'fnd base rates'!M$7)
+($E331*'fnd base rates'!M$8)
+($F331*'fnd base rates'!M$9)
+($G331*'fnd base rates'!M$10)
+($H331*'fnd base rates'!M$11)
+($I331*'fnd base rates'!M$12)
+($J331*'fnd base rates'!M$13)
+($K331*'fnd base rates'!M$14)
+($M331*'fnd base rates'!M$16)
+($N331*'fnd base rates'!M$17)
+($O331*'fnd base rates'!M$18)
+($P331*VLOOKUP($S331+12,rate_basefnd,13)))</f>
        <v>0</v>
      </c>
      <c r="AF331" s="3">
        <f t="shared" si="71"/>
        <v>12583.223872</v>
      </c>
      <c r="AH331" s="205">
        <f t="shared" si="72"/>
        <v>446099265</v>
      </c>
      <c r="AI331" s="3" t="str">
        <f t="shared" ref="AI331:AI394" si="76">IF($B331&lt;499999999,MID($B331,1,3),MID($B331,1,4))</f>
        <v>446</v>
      </c>
      <c r="AJ331" s="1" t="str">
        <f t="shared" ref="AJ331:AJ394" si="77">IF($B331&lt;499999999,MID($B331,4,3),MID($B331,5,3))</f>
        <v>099</v>
      </c>
      <c r="AK331" s="1" t="str">
        <f t="shared" ref="AK331:AK394" si="78">IF($B331&lt;499999999,MID($B331,7,3),MID($B331,8,3))</f>
        <v>265</v>
      </c>
      <c r="AL331" s="3">
        <f t="shared" si="73"/>
        <v>1</v>
      </c>
      <c r="AM331" s="3">
        <f t="shared" si="69"/>
        <v>1</v>
      </c>
      <c r="AN331" s="3">
        <f t="shared" ref="AN331:AN394" si="79">AF331</f>
        <v>12583.223872</v>
      </c>
      <c r="AO331" s="3">
        <f t="shared" ref="AO331:AO394" si="80">IF(OR(AF331=0,AM331=0),0,ROUND(AN331/AM331,0))</f>
        <v>12583</v>
      </c>
      <c r="AP331" s="3">
        <f t="shared" si="74"/>
        <v>1037</v>
      </c>
      <c r="AQ331" s="3">
        <v>11546</v>
      </c>
      <c r="AS331" s="68"/>
      <c r="AT331" s="68"/>
      <c r="AX331" s="4">
        <f t="shared" ref="AX331:AX394" si="81">AY331-AW331</f>
        <v>0</v>
      </c>
      <c r="AZ331" s="4">
        <f t="shared" ref="AZ331:AZ394" si="82">BA331-AY331</f>
        <v>0</v>
      </c>
      <c r="BB331" s="4"/>
    </row>
    <row r="332" spans="1:54" s="3" customFormat="1">
      <c r="A332" s="205" t="str">
        <f t="shared" si="75"/>
        <v>446</v>
      </c>
      <c r="B332" s="1">
        <v>446099266</v>
      </c>
      <c r="C332" s="7" t="s">
        <v>62</v>
      </c>
      <c r="D332" s="8">
        <f>'fnd enro'!D332</f>
        <v>0</v>
      </c>
      <c r="E332" s="8">
        <f>'fnd enro'!E332</f>
        <v>0</v>
      </c>
      <c r="F332" s="8">
        <f>'fnd enro'!F332</f>
        <v>1</v>
      </c>
      <c r="G332" s="8">
        <f>'fnd enro'!G332</f>
        <v>4</v>
      </c>
      <c r="H332" s="8">
        <f>'fnd enro'!H332</f>
        <v>1</v>
      </c>
      <c r="I332" s="8">
        <f>'fnd enro'!I332</f>
        <v>0</v>
      </c>
      <c r="J332" s="8">
        <f>'fnd enro'!J332</f>
        <v>0</v>
      </c>
      <c r="K332" s="9">
        <f>'fnd enro'!K332</f>
        <v>0.24</v>
      </c>
      <c r="L332" s="8">
        <f>'fnd enro'!L332</f>
        <v>0</v>
      </c>
      <c r="M332" s="8">
        <f>'fnd enro'!M332</f>
        <v>0</v>
      </c>
      <c r="N332" s="8">
        <f>'fnd enro'!N332</f>
        <v>0</v>
      </c>
      <c r="O332" s="8">
        <f>'fnd enro'!O332</f>
        <v>0</v>
      </c>
      <c r="P332" s="8">
        <f>'fnd enro'!P332</f>
        <v>6</v>
      </c>
      <c r="Q332" s="8">
        <f>'fnd enro'!R332</f>
        <v>6</v>
      </c>
      <c r="R332" s="9">
        <f t="shared" si="70"/>
        <v>1.06</v>
      </c>
      <c r="S332" s="8">
        <f>VALUE('fnd enro'!Q332)</f>
        <v>3</v>
      </c>
      <c r="T332" s="1"/>
      <c r="U332" s="68">
        <f>(($D332*'fnd base rates'!C$7)
+($E332*'fnd base rates'!C$8)
+($F332*'fnd base rates'!C$9)
+($G332*'fnd base rates'!C$10)
+($H332*'fnd base rates'!C$11)
+($I332*'fnd base rates'!C$12)
+($J332*'fnd base rates'!C$13)
+($K332*'fnd base rates'!C$14)
+($M332*'fnd base rates'!C$16)
+($N332*'fnd base rates'!C$17)
+($O332*'fnd base rates'!C$18)
+($P332*VLOOKUP($S332+12,rate_basefnd,3)))
*$R332</f>
        <v>4223.6836320000002</v>
      </c>
      <c r="V332" s="68">
        <f>(($D332*'fnd base rates'!D$7)
+($E332*'fnd base rates'!D$8)
+($F332*'fnd base rates'!D$9)
+($G332*'fnd base rates'!D$10)
+($H332*'fnd base rates'!D$11)
+($I332*'fnd base rates'!D$12)
+($J332*'fnd base rates'!D$13)
+($K332*'fnd base rates'!D$14)
+($M332*'fnd base rates'!D$16)
+($N332*'fnd base rates'!D$17)
+($O332*'fnd base rates'!D$18)
+($P332*VLOOKUP($S332+12,rate_basefnd,4)))
*$R332</f>
        <v>7339.8216000000002</v>
      </c>
      <c r="W332" s="68">
        <f>(($D332*'fnd base rates'!E$7)
+($E332*'fnd base rates'!E$8)
+($F332*'fnd base rates'!E$9)
+($G332*'fnd base rates'!E$10)
+($H332*'fnd base rates'!E$11)
+($I332*'fnd base rates'!E$12)
+($J332*'fnd base rates'!E$13)
+($K332*'fnd base rates'!E$14)
+($M332*'fnd base rates'!E$16)
+($N332*'fnd base rates'!E$17)
+($O332*'fnd base rates'!E$18)
+($P332*VLOOKUP($S332+12,rate_basefnd,5)))
*$R332</f>
        <v>45933.960287999995</v>
      </c>
      <c r="X332" s="68">
        <f>(($D332*'fnd base rates'!F$7)
+($E332*'fnd base rates'!F$8)
+($F332*'fnd base rates'!F$9)
+($G332*'fnd base rates'!F$10)
+($H332*'fnd base rates'!F$11)
+($I332*'fnd base rates'!F$12)
+($J332*'fnd base rates'!F$13)
+($K332*'fnd base rates'!F$14)
+($M332*'fnd base rates'!F$16)
+($N332*'fnd base rates'!F$17)
+($O332*'fnd base rates'!F$18)
+($P332*VLOOKUP($S332+12,rate_basefnd,6)))
*$R332</f>
        <v>8593.8194079999994</v>
      </c>
      <c r="Y332" s="68">
        <f>(($D332*'fnd base rates'!G$7)
+($E332*'fnd base rates'!G$8)
+($F332*'fnd base rates'!G$9)
+($G332*'fnd base rates'!G$10)
+($H332*'fnd base rates'!G$11)
+($I332*'fnd base rates'!G$12)
+($J332*'fnd base rates'!G$13)
+($K332*'fnd base rates'!G$14)
+($M332*'fnd base rates'!G$16)
+($N332*'fnd base rates'!G$17)
+($O332*'fnd base rates'!G$18)
+($P332*VLOOKUP($S332+12,rate_basefnd,7)))
*$R332</f>
        <v>2044.2337439999999</v>
      </c>
      <c r="Z332" s="68">
        <f>(($D332*'fnd base rates'!H$7)
+($E332*'fnd base rates'!H$8)
+($F332*'fnd base rates'!H$9)
+($G332*'fnd base rates'!H$10)
+($H332*'fnd base rates'!H$11)
+($I332*'fnd base rates'!H$12)
+($J332*'fnd base rates'!H$13)
+($K332*'fnd base rates'!H$14)
+($M332*'fnd base rates'!H$16)
+($N332*'fnd base rates'!H$17)
+($O332*'fnd base rates'!H$18)
+($P332*VLOOKUP($S332+12,rate_basefnd,8)))</f>
        <v>3620.8439999999996</v>
      </c>
      <c r="AA332" s="68">
        <f>(($D332*'fnd base rates'!I$7)
+($E332*'fnd base rates'!I$8)
+($F332*'fnd base rates'!I$9)
+($G332*'fnd base rates'!I$10)
+($H332*'fnd base rates'!I$11)
+($I332*'fnd base rates'!I$12)
+($J332*'fnd base rates'!I$13)
+($K332*'fnd base rates'!I$14)
+($M332*'fnd base rates'!I$16)
+($N332*'fnd base rates'!I$17)
+($O332*'fnd base rates'!I$18)
+($P332*VLOOKUP($S332+12,rate_basefnd,9)))
*$R332</f>
        <v>3649.6860000000001</v>
      </c>
      <c r="AB332" s="68">
        <f>(($D332*'fnd base rates'!J$7)
+($E332*'fnd base rates'!J$8)
+($F332*'fnd base rates'!J$9)
+($G332*'fnd base rates'!J$10)
+($H332*'fnd base rates'!J$11)
+($I332*'fnd base rates'!J$12)
+($J332*'fnd base rates'!J$13)
+($K332*'fnd base rates'!J$14)
+($M332*'fnd base rates'!J$16)
+($N332*'fnd base rates'!J$17)
+($O332*'fnd base rates'!J$18)
+($P332*VLOOKUP($S332+12,rate_basefnd,10)))
*$R332</f>
        <v>5116.991</v>
      </c>
      <c r="AC332" s="68">
        <f>(($D332*'fnd base rates'!K$7)
+($E332*'fnd base rates'!K$8)
+($F332*'fnd base rates'!K$9)
+($G332*'fnd base rates'!K$10)
+($H332*'fnd base rates'!K$11)
+($I332*'fnd base rates'!K$12)
+($J332*'fnd base rates'!K$13)
+($K332*'fnd base rates'!K$14)
+($M332*'fnd base rates'!K$16)
+($N332*'fnd base rates'!K$17)
+($O332*'fnd base rates'!K$18)
+($P332*VLOOKUP($S332+12,rate_basefnd,11)))
*$R332</f>
        <v>7891.0915600000008</v>
      </c>
      <c r="AD332" s="68">
        <f>(($D332*'fnd base rates'!L$7)
+($E332*'fnd base rates'!L$8)
+($F332*'fnd base rates'!L$9)
+($G332*'fnd base rates'!L$10)
+($H332*'fnd base rates'!L$11)
+($I332*'fnd base rates'!L$12)
+($J332*'fnd base rates'!L$13)
+($K332*'fnd base rates'!L$14)
+($M332*'fnd base rates'!L$16)
+($N332*'fnd base rates'!L$17)
+($O332*'fnd base rates'!L$18)
+($P332*VLOOKUP($S332+12,rate_basefnd,12)))</f>
        <v>17095.0628</v>
      </c>
      <c r="AE332" s="68">
        <f>(($D332*'fnd base rates'!M$7)
+($E332*'fnd base rates'!M$8)
+($F332*'fnd base rates'!M$9)
+($G332*'fnd base rates'!M$10)
+($H332*'fnd base rates'!M$11)
+($I332*'fnd base rates'!M$12)
+($J332*'fnd base rates'!M$13)
+($K332*'fnd base rates'!M$14)
+($M332*'fnd base rates'!M$16)
+($N332*'fnd base rates'!M$17)
+($O332*'fnd base rates'!M$18)
+($P332*VLOOKUP($S332+12,rate_basefnd,13)))</f>
        <v>0</v>
      </c>
      <c r="AF332" s="3">
        <f t="shared" si="71"/>
        <v>105509.19403199998</v>
      </c>
      <c r="AH332" s="205">
        <f t="shared" si="72"/>
        <v>446099266</v>
      </c>
      <c r="AI332" s="3" t="str">
        <f t="shared" si="76"/>
        <v>446</v>
      </c>
      <c r="AJ332" s="1" t="str">
        <f t="shared" si="77"/>
        <v>099</v>
      </c>
      <c r="AK332" s="1" t="str">
        <f t="shared" si="78"/>
        <v>266</v>
      </c>
      <c r="AL332" s="3">
        <f t="shared" si="73"/>
        <v>1</v>
      </c>
      <c r="AM332" s="3">
        <f t="shared" si="69"/>
        <v>6</v>
      </c>
      <c r="AN332" s="3">
        <f t="shared" si="79"/>
        <v>105509.19403199998</v>
      </c>
      <c r="AO332" s="3">
        <f t="shared" si="80"/>
        <v>17585</v>
      </c>
      <c r="AP332" s="3">
        <f t="shared" si="74"/>
        <v>791</v>
      </c>
      <c r="AQ332" s="3">
        <v>16794</v>
      </c>
      <c r="AS332" s="68"/>
      <c r="AT332" s="68"/>
      <c r="AX332" s="4">
        <f t="shared" si="81"/>
        <v>0</v>
      </c>
      <c r="AZ332" s="4">
        <f t="shared" si="82"/>
        <v>0</v>
      </c>
      <c r="BB332" s="4"/>
    </row>
    <row r="333" spans="1:54" s="3" customFormat="1">
      <c r="A333" s="205" t="str">
        <f t="shared" si="75"/>
        <v>446</v>
      </c>
      <c r="B333" s="1">
        <v>446099285</v>
      </c>
      <c r="C333" s="7" t="s">
        <v>62</v>
      </c>
      <c r="D333" s="8">
        <f>'fnd enro'!D333</f>
        <v>0</v>
      </c>
      <c r="E333" s="8">
        <f>'fnd enro'!E333</f>
        <v>0</v>
      </c>
      <c r="F333" s="8">
        <f>'fnd enro'!F333</f>
        <v>9</v>
      </c>
      <c r="G333" s="8">
        <f>'fnd enro'!G333</f>
        <v>29</v>
      </c>
      <c r="H333" s="8">
        <f>'fnd enro'!H333</f>
        <v>13</v>
      </c>
      <c r="I333" s="8">
        <f>'fnd enro'!I333</f>
        <v>16</v>
      </c>
      <c r="J333" s="8">
        <f>'fnd enro'!J333</f>
        <v>0</v>
      </c>
      <c r="K333" s="9">
        <f>'fnd enro'!K333</f>
        <v>2.68</v>
      </c>
      <c r="L333" s="8">
        <f>'fnd enro'!L333</f>
        <v>0</v>
      </c>
      <c r="M333" s="8">
        <f>'fnd enro'!M333</f>
        <v>6</v>
      </c>
      <c r="N333" s="8">
        <f>'fnd enro'!N333</f>
        <v>1</v>
      </c>
      <c r="O333" s="8">
        <f>'fnd enro'!O333</f>
        <v>1</v>
      </c>
      <c r="P333" s="8">
        <f>'fnd enro'!P333</f>
        <v>33</v>
      </c>
      <c r="Q333" s="8">
        <f>'fnd enro'!R333</f>
        <v>67</v>
      </c>
      <c r="R333" s="9">
        <f t="shared" si="70"/>
        <v>1.06</v>
      </c>
      <c r="S333" s="8">
        <f>VALUE('fnd enro'!Q333)</f>
        <v>9</v>
      </c>
      <c r="T333" s="1"/>
      <c r="U333" s="68">
        <f>(($D333*'fnd base rates'!C$7)
+($E333*'fnd base rates'!C$8)
+($F333*'fnd base rates'!C$9)
+($G333*'fnd base rates'!C$10)
+($H333*'fnd base rates'!C$11)
+($I333*'fnd base rates'!C$12)
+($J333*'fnd base rates'!C$13)
+($K333*'fnd base rates'!C$14)
+($M333*'fnd base rates'!C$16)
+($N333*'fnd base rates'!C$17)
+($O333*'fnd base rates'!C$18)
+($P333*VLOOKUP($S333+12,rate_basefnd,3)))
*$R333</f>
        <v>47362.528224000002</v>
      </c>
      <c r="V333" s="68">
        <f>(($D333*'fnd base rates'!D$7)
+($E333*'fnd base rates'!D$8)
+($F333*'fnd base rates'!D$9)
+($G333*'fnd base rates'!D$10)
+($H333*'fnd base rates'!D$11)
+($I333*'fnd base rates'!D$12)
+($J333*'fnd base rates'!D$13)
+($K333*'fnd base rates'!D$14)
+($M333*'fnd base rates'!D$16)
+($N333*'fnd base rates'!D$17)
+($O333*'fnd base rates'!D$18)
+($P333*VLOOKUP($S333+12,rate_basefnd,4)))
*$R333</f>
        <v>79708.449000000008</v>
      </c>
      <c r="W333" s="68">
        <f>(($D333*'fnd base rates'!E$7)
+($E333*'fnd base rates'!E$8)
+($F333*'fnd base rates'!E$9)
+($G333*'fnd base rates'!E$10)
+($H333*'fnd base rates'!E$11)
+($I333*'fnd base rates'!E$12)
+($J333*'fnd base rates'!E$13)
+($K333*'fnd base rates'!E$14)
+($M333*'fnd base rates'!E$16)
+($N333*'fnd base rates'!E$17)
+($O333*'fnd base rates'!E$18)
+($P333*VLOOKUP($S333+12,rate_basefnd,5)))
*$R333</f>
        <v>504285.01861600002</v>
      </c>
      <c r="X333" s="68">
        <f>(($D333*'fnd base rates'!F$7)
+($E333*'fnd base rates'!F$8)
+($F333*'fnd base rates'!F$9)
+($G333*'fnd base rates'!F$10)
+($H333*'fnd base rates'!F$11)
+($I333*'fnd base rates'!F$12)
+($J333*'fnd base rates'!F$13)
+($K333*'fnd base rates'!F$14)
+($M333*'fnd base rates'!F$16)
+($N333*'fnd base rates'!F$17)
+($O333*'fnd base rates'!F$18)
+($P333*VLOOKUP($S333+12,rate_basefnd,6)))
*$R333</f>
        <v>90505.786655999997</v>
      </c>
      <c r="Y333" s="68">
        <f>(($D333*'fnd base rates'!G$7)
+($E333*'fnd base rates'!G$8)
+($F333*'fnd base rates'!G$9)
+($G333*'fnd base rates'!G$10)
+($H333*'fnd base rates'!G$11)
+($I333*'fnd base rates'!G$12)
+($J333*'fnd base rates'!G$13)
+($K333*'fnd base rates'!G$14)
+($M333*'fnd base rates'!G$16)
+($N333*'fnd base rates'!G$17)
+($O333*'fnd base rates'!G$18)
+($P333*VLOOKUP($S333+12,rate_basefnd,7)))
*$R333</f>
        <v>21567.583408000002</v>
      </c>
      <c r="Z333" s="68">
        <f>(($D333*'fnd base rates'!H$7)
+($E333*'fnd base rates'!H$8)
+($F333*'fnd base rates'!H$9)
+($G333*'fnd base rates'!H$10)
+($H333*'fnd base rates'!H$11)
+($I333*'fnd base rates'!H$12)
+($J333*'fnd base rates'!H$13)
+($K333*'fnd base rates'!H$14)
+($M333*'fnd base rates'!H$16)
+($N333*'fnd base rates'!H$17)
+($O333*'fnd base rates'!H$18)
+($P333*VLOOKUP($S333+12,rate_basefnd,8)))</f>
        <v>46816.267999999996</v>
      </c>
      <c r="AA333" s="68">
        <f>(($D333*'fnd base rates'!I$7)
+($E333*'fnd base rates'!I$8)
+($F333*'fnd base rates'!I$9)
+($G333*'fnd base rates'!I$10)
+($H333*'fnd base rates'!I$11)
+($I333*'fnd base rates'!I$12)
+($J333*'fnd base rates'!I$13)
+($K333*'fnd base rates'!I$14)
+($M333*'fnd base rates'!I$16)
+($N333*'fnd base rates'!I$17)
+($O333*'fnd base rates'!I$18)
+($P333*VLOOKUP($S333+12,rate_basefnd,9)))
*$R333</f>
        <v>40254.32680000001</v>
      </c>
      <c r="AB333" s="68">
        <f>(($D333*'fnd base rates'!J$7)
+($E333*'fnd base rates'!J$8)
+($F333*'fnd base rates'!J$9)
+($G333*'fnd base rates'!J$10)
+($H333*'fnd base rates'!J$11)
+($I333*'fnd base rates'!J$12)
+($J333*'fnd base rates'!J$13)
+($K333*'fnd base rates'!J$14)
+($M333*'fnd base rates'!J$16)
+($N333*'fnd base rates'!J$17)
+($O333*'fnd base rates'!J$18)
+($P333*VLOOKUP($S333+12,rate_basefnd,10)))
*$R333</f>
        <v>57208.242399999996</v>
      </c>
      <c r="AC333" s="68">
        <f>(($D333*'fnd base rates'!K$7)
+($E333*'fnd base rates'!K$8)
+($F333*'fnd base rates'!K$9)
+($G333*'fnd base rates'!K$10)
+($H333*'fnd base rates'!K$11)
+($I333*'fnd base rates'!K$12)
+($J333*'fnd base rates'!K$13)
+($K333*'fnd base rates'!K$14)
+($M333*'fnd base rates'!K$16)
+($N333*'fnd base rates'!K$17)
+($O333*'fnd base rates'!K$18)
+($P333*VLOOKUP($S333+12,rate_basefnd,11)))
*$R333</f>
        <v>92434.832320000016</v>
      </c>
      <c r="AD333" s="68">
        <f>(($D333*'fnd base rates'!L$7)
+($E333*'fnd base rates'!L$8)
+($F333*'fnd base rates'!L$9)
+($G333*'fnd base rates'!L$10)
+($H333*'fnd base rates'!L$11)
+($I333*'fnd base rates'!L$12)
+($J333*'fnd base rates'!L$13)
+($K333*'fnd base rates'!L$14)
+($M333*'fnd base rates'!L$16)
+($N333*'fnd base rates'!L$17)
+($O333*'fnd base rates'!L$18)
+($P333*VLOOKUP($S333+12,rate_basefnd,12)))</f>
        <v>185755.88959999999</v>
      </c>
      <c r="AE333" s="68">
        <f>(($D333*'fnd base rates'!M$7)
+($E333*'fnd base rates'!M$8)
+($F333*'fnd base rates'!M$9)
+($G333*'fnd base rates'!M$10)
+($H333*'fnd base rates'!M$11)
+($I333*'fnd base rates'!M$12)
+($J333*'fnd base rates'!M$13)
+($K333*'fnd base rates'!M$14)
+($M333*'fnd base rates'!M$16)
+($N333*'fnd base rates'!M$17)
+($O333*'fnd base rates'!M$18)
+($P333*VLOOKUP($S333+12,rate_basefnd,13)))</f>
        <v>0</v>
      </c>
      <c r="AF333" s="3">
        <f t="shared" si="71"/>
        <v>1165898.925024</v>
      </c>
      <c r="AH333" s="205">
        <f t="shared" si="72"/>
        <v>446099285</v>
      </c>
      <c r="AI333" s="3" t="str">
        <f t="shared" si="76"/>
        <v>446</v>
      </c>
      <c r="AJ333" s="1" t="str">
        <f t="shared" si="77"/>
        <v>099</v>
      </c>
      <c r="AK333" s="1" t="str">
        <f t="shared" si="78"/>
        <v>285</v>
      </c>
      <c r="AL333" s="3">
        <f t="shared" si="73"/>
        <v>1</v>
      </c>
      <c r="AM333" s="3">
        <f t="shared" si="69"/>
        <v>67</v>
      </c>
      <c r="AN333" s="3">
        <f t="shared" si="79"/>
        <v>1165898.925024</v>
      </c>
      <c r="AO333" s="3">
        <f t="shared" si="80"/>
        <v>17401</v>
      </c>
      <c r="AP333" s="3">
        <f t="shared" si="74"/>
        <v>4223</v>
      </c>
      <c r="AQ333" s="3">
        <v>13178</v>
      </c>
      <c r="AS333" s="68"/>
      <c r="AT333" s="68"/>
      <c r="AX333" s="4">
        <f t="shared" si="81"/>
        <v>0</v>
      </c>
      <c r="AZ333" s="4">
        <f t="shared" si="82"/>
        <v>0</v>
      </c>
      <c r="BB333" s="4"/>
    </row>
    <row r="334" spans="1:54" s="3" customFormat="1">
      <c r="A334" s="205" t="str">
        <f t="shared" si="75"/>
        <v>446</v>
      </c>
      <c r="B334" s="1">
        <v>446099293</v>
      </c>
      <c r="C334" s="7" t="s">
        <v>62</v>
      </c>
      <c r="D334" s="8">
        <f>'fnd enro'!D334</f>
        <v>0</v>
      </c>
      <c r="E334" s="8">
        <f>'fnd enro'!E334</f>
        <v>0</v>
      </c>
      <c r="F334" s="8">
        <f>'fnd enro'!F334</f>
        <v>15</v>
      </c>
      <c r="G334" s="8">
        <f>'fnd enro'!G334</f>
        <v>55</v>
      </c>
      <c r="H334" s="8">
        <f>'fnd enro'!H334</f>
        <v>25</v>
      </c>
      <c r="I334" s="8">
        <f>'fnd enro'!I334</f>
        <v>19</v>
      </c>
      <c r="J334" s="8">
        <f>'fnd enro'!J334</f>
        <v>0</v>
      </c>
      <c r="K334" s="9">
        <f>'fnd enro'!K334</f>
        <v>4.5599999999999996</v>
      </c>
      <c r="L334" s="8">
        <f>'fnd enro'!L334</f>
        <v>0</v>
      </c>
      <c r="M334" s="8">
        <f>'fnd enro'!M334</f>
        <v>2</v>
      </c>
      <c r="N334" s="8">
        <f>'fnd enro'!N334</f>
        <v>5</v>
      </c>
      <c r="O334" s="8">
        <f>'fnd enro'!O334</f>
        <v>1</v>
      </c>
      <c r="P334" s="8">
        <f>'fnd enro'!P334</f>
        <v>68</v>
      </c>
      <c r="Q334" s="8">
        <f>'fnd enro'!R334</f>
        <v>114</v>
      </c>
      <c r="R334" s="9">
        <f t="shared" si="70"/>
        <v>1.06</v>
      </c>
      <c r="S334" s="8">
        <f>VALUE('fnd enro'!Q334)</f>
        <v>10</v>
      </c>
      <c r="T334" s="1"/>
      <c r="U334" s="68">
        <f>(($D334*'fnd base rates'!C$7)
+($E334*'fnd base rates'!C$8)
+($F334*'fnd base rates'!C$9)
+($G334*'fnd base rates'!C$10)
+($H334*'fnd base rates'!C$11)
+($I334*'fnd base rates'!C$12)
+($J334*'fnd base rates'!C$13)
+($K334*'fnd base rates'!C$14)
+($M334*'fnd base rates'!C$16)
+($N334*'fnd base rates'!C$17)
+($O334*'fnd base rates'!C$18)
+($P334*VLOOKUP($S334+12,rate_basefnd,3)))
*$R334</f>
        <v>81824.682608000003</v>
      </c>
      <c r="V334" s="68">
        <f>(($D334*'fnd base rates'!D$7)
+($E334*'fnd base rates'!D$8)
+($F334*'fnd base rates'!D$9)
+($G334*'fnd base rates'!D$10)
+($H334*'fnd base rates'!D$11)
+($I334*'fnd base rates'!D$12)
+($J334*'fnd base rates'!D$13)
+($K334*'fnd base rates'!D$14)
+($M334*'fnd base rates'!D$16)
+($N334*'fnd base rates'!D$17)
+($O334*'fnd base rates'!D$18)
+($P334*VLOOKUP($S334+12,rate_basefnd,4)))
*$R334</f>
        <v>143618.63680000001</v>
      </c>
      <c r="W334" s="68">
        <f>(($D334*'fnd base rates'!E$7)
+($E334*'fnd base rates'!E$8)
+($F334*'fnd base rates'!E$9)
+($G334*'fnd base rates'!E$10)
+($H334*'fnd base rates'!E$11)
+($I334*'fnd base rates'!E$12)
+($J334*'fnd base rates'!E$13)
+($K334*'fnd base rates'!E$14)
+($M334*'fnd base rates'!E$16)
+($N334*'fnd base rates'!E$17)
+($O334*'fnd base rates'!E$18)
+($P334*VLOOKUP($S334+12,rate_basefnd,5)))
*$R334</f>
        <v>928123.07987200003</v>
      </c>
      <c r="X334" s="68">
        <f>(($D334*'fnd base rates'!F$7)
+($E334*'fnd base rates'!F$8)
+($F334*'fnd base rates'!F$9)
+($G334*'fnd base rates'!F$10)
+($H334*'fnd base rates'!F$11)
+($I334*'fnd base rates'!F$12)
+($J334*'fnd base rates'!F$13)
+($K334*'fnd base rates'!F$14)
+($M334*'fnd base rates'!F$16)
+($N334*'fnd base rates'!F$17)
+($O334*'fnd base rates'!F$18)
+($P334*VLOOKUP($S334+12,rate_basefnd,6)))
*$R334</f>
        <v>155381.90115200001</v>
      </c>
      <c r="Y334" s="68">
        <f>(($D334*'fnd base rates'!G$7)
+($E334*'fnd base rates'!G$8)
+($F334*'fnd base rates'!G$9)
+($G334*'fnd base rates'!G$10)
+($H334*'fnd base rates'!G$11)
+($I334*'fnd base rates'!G$12)
+($J334*'fnd base rates'!G$13)
+($K334*'fnd base rates'!G$14)
+($M334*'fnd base rates'!G$16)
+($N334*'fnd base rates'!G$17)
+($O334*'fnd base rates'!G$18)
+($P334*VLOOKUP($S334+12,rate_basefnd,7)))
*$R334</f>
        <v>40688.741935999999</v>
      </c>
      <c r="Z334" s="68">
        <f>(($D334*'fnd base rates'!H$7)
+($E334*'fnd base rates'!H$8)
+($F334*'fnd base rates'!H$9)
+($G334*'fnd base rates'!H$10)
+($H334*'fnd base rates'!H$11)
+($I334*'fnd base rates'!H$12)
+($J334*'fnd base rates'!H$13)
+($K334*'fnd base rates'!H$14)
+($M334*'fnd base rates'!H$16)
+($N334*'fnd base rates'!H$17)
+($O334*'fnd base rates'!H$18)
+($P334*VLOOKUP($S334+12,rate_basefnd,8)))</f>
        <v>76672.47600000001</v>
      </c>
      <c r="AA334" s="68">
        <f>(($D334*'fnd base rates'!I$7)
+($E334*'fnd base rates'!I$8)
+($F334*'fnd base rates'!I$9)
+($G334*'fnd base rates'!I$10)
+($H334*'fnd base rates'!I$11)
+($I334*'fnd base rates'!I$12)
+($J334*'fnd base rates'!I$13)
+($K334*'fnd base rates'!I$14)
+($M334*'fnd base rates'!I$16)
+($N334*'fnd base rates'!I$17)
+($O334*'fnd base rates'!I$18)
+($P334*VLOOKUP($S334+12,rate_basefnd,9)))
*$R334</f>
        <v>71443.120200000019</v>
      </c>
      <c r="AB334" s="68">
        <f>(($D334*'fnd base rates'!J$7)
+($E334*'fnd base rates'!J$8)
+($F334*'fnd base rates'!J$9)
+($G334*'fnd base rates'!J$10)
+($H334*'fnd base rates'!J$11)
+($I334*'fnd base rates'!J$12)
+($J334*'fnd base rates'!J$13)
+($K334*'fnd base rates'!J$14)
+($M334*'fnd base rates'!J$16)
+($N334*'fnd base rates'!J$17)
+($O334*'fnd base rates'!J$18)
+($P334*VLOOKUP($S334+12,rate_basefnd,10)))
*$R334</f>
        <v>112412.66080000001</v>
      </c>
      <c r="AC334" s="68">
        <f>(($D334*'fnd base rates'!K$7)
+($E334*'fnd base rates'!K$8)
+($F334*'fnd base rates'!K$9)
+($G334*'fnd base rates'!K$10)
+($H334*'fnd base rates'!K$11)
+($I334*'fnd base rates'!K$12)
+($J334*'fnd base rates'!K$13)
+($K334*'fnd base rates'!K$14)
+($M334*'fnd base rates'!K$16)
+($N334*'fnd base rates'!K$17)
+($O334*'fnd base rates'!K$18)
+($P334*VLOOKUP($S334+12,rate_basefnd,11)))
*$R334</f>
        <v>154936.84404</v>
      </c>
      <c r="AD334" s="68">
        <f>(($D334*'fnd base rates'!L$7)
+($E334*'fnd base rates'!L$8)
+($F334*'fnd base rates'!L$9)
+($G334*'fnd base rates'!L$10)
+($H334*'fnd base rates'!L$11)
+($I334*'fnd base rates'!L$12)
+($J334*'fnd base rates'!L$13)
+($K334*'fnd base rates'!L$14)
+($M334*'fnd base rates'!L$16)
+($N334*'fnd base rates'!L$17)
+($O334*'fnd base rates'!L$18)
+($P334*VLOOKUP($S334+12,rate_basefnd,12)))</f>
        <v>331156.76319999999</v>
      </c>
      <c r="AE334" s="68">
        <f>(($D334*'fnd base rates'!M$7)
+($E334*'fnd base rates'!M$8)
+($F334*'fnd base rates'!M$9)
+($G334*'fnd base rates'!M$10)
+($H334*'fnd base rates'!M$11)
+($I334*'fnd base rates'!M$12)
+($J334*'fnd base rates'!M$13)
+($K334*'fnd base rates'!M$14)
+($M334*'fnd base rates'!M$16)
+($N334*'fnd base rates'!M$17)
+($O334*'fnd base rates'!M$18)
+($P334*VLOOKUP($S334+12,rate_basefnd,13)))</f>
        <v>0</v>
      </c>
      <c r="AF334" s="3">
        <f t="shared" si="71"/>
        <v>2096258.9066079999</v>
      </c>
      <c r="AH334" s="205">
        <f t="shared" si="72"/>
        <v>446099293</v>
      </c>
      <c r="AI334" s="3" t="str">
        <f t="shared" si="76"/>
        <v>446</v>
      </c>
      <c r="AJ334" s="1" t="str">
        <f t="shared" si="77"/>
        <v>099</v>
      </c>
      <c r="AK334" s="1" t="str">
        <f t="shared" si="78"/>
        <v>293</v>
      </c>
      <c r="AL334" s="3">
        <f t="shared" si="73"/>
        <v>1</v>
      </c>
      <c r="AM334" s="3">
        <f t="shared" si="69"/>
        <v>114</v>
      </c>
      <c r="AN334" s="3">
        <f t="shared" si="79"/>
        <v>2096258.9066079999</v>
      </c>
      <c r="AO334" s="3">
        <f t="shared" si="80"/>
        <v>18388</v>
      </c>
      <c r="AP334" s="3">
        <f t="shared" si="74"/>
        <v>1033</v>
      </c>
      <c r="AQ334" s="3">
        <v>17355</v>
      </c>
      <c r="AS334" s="68"/>
      <c r="AT334" s="68"/>
      <c r="AX334" s="4">
        <f t="shared" si="81"/>
        <v>0</v>
      </c>
      <c r="AZ334" s="4">
        <f t="shared" si="82"/>
        <v>0</v>
      </c>
      <c r="BB334" s="4"/>
    </row>
    <row r="335" spans="1:54" s="3" customFormat="1">
      <c r="A335" s="205" t="str">
        <f t="shared" si="75"/>
        <v>446</v>
      </c>
      <c r="B335" s="1">
        <v>446099307</v>
      </c>
      <c r="C335" s="7" t="s">
        <v>62</v>
      </c>
      <c r="D335" s="8">
        <f>'fnd enro'!D335</f>
        <v>0</v>
      </c>
      <c r="E335" s="8">
        <f>'fnd enro'!E335</f>
        <v>0</v>
      </c>
      <c r="F335" s="8">
        <f>'fnd enro'!F335</f>
        <v>2</v>
      </c>
      <c r="G335" s="8">
        <f>'fnd enro'!G335</f>
        <v>4</v>
      </c>
      <c r="H335" s="8">
        <f>'fnd enro'!H335</f>
        <v>1</v>
      </c>
      <c r="I335" s="8">
        <f>'fnd enro'!I335</f>
        <v>1</v>
      </c>
      <c r="J335" s="8">
        <f>'fnd enro'!J335</f>
        <v>0</v>
      </c>
      <c r="K335" s="9">
        <f>'fnd enro'!K335</f>
        <v>0.32</v>
      </c>
      <c r="L335" s="8">
        <f>'fnd enro'!L335</f>
        <v>0</v>
      </c>
      <c r="M335" s="8">
        <f>'fnd enro'!M335</f>
        <v>2</v>
      </c>
      <c r="N335" s="8">
        <f>'fnd enro'!N335</f>
        <v>0</v>
      </c>
      <c r="O335" s="8">
        <f>'fnd enro'!O335</f>
        <v>0</v>
      </c>
      <c r="P335" s="8">
        <f>'fnd enro'!P335</f>
        <v>3</v>
      </c>
      <c r="Q335" s="8">
        <f>'fnd enro'!R335</f>
        <v>8</v>
      </c>
      <c r="R335" s="9">
        <f t="shared" si="70"/>
        <v>1.06</v>
      </c>
      <c r="S335" s="8">
        <f>VALUE('fnd enro'!Q335)</f>
        <v>3</v>
      </c>
      <c r="T335" s="1"/>
      <c r="U335" s="68">
        <f>(($D335*'fnd base rates'!C$7)
+($E335*'fnd base rates'!C$8)
+($F335*'fnd base rates'!C$9)
+($G335*'fnd base rates'!C$10)
+($H335*'fnd base rates'!C$11)
+($I335*'fnd base rates'!C$12)
+($J335*'fnd base rates'!C$13)
+($K335*'fnd base rates'!C$14)
+($M335*'fnd base rates'!C$16)
+($N335*'fnd base rates'!C$17)
+($O335*'fnd base rates'!C$18)
+($P335*VLOOKUP($S335+12,rate_basefnd,3)))
*$R335</f>
        <v>5545.5061759999999</v>
      </c>
      <c r="V335" s="68">
        <f>(($D335*'fnd base rates'!D$7)
+($E335*'fnd base rates'!D$8)
+($F335*'fnd base rates'!D$9)
+($G335*'fnd base rates'!D$10)
+($H335*'fnd base rates'!D$11)
+($I335*'fnd base rates'!D$12)
+($J335*'fnd base rates'!D$13)
+($K335*'fnd base rates'!D$14)
+($M335*'fnd base rates'!D$16)
+($N335*'fnd base rates'!D$17)
+($O335*'fnd base rates'!D$18)
+($P335*VLOOKUP($S335+12,rate_basefnd,4)))
*$R335</f>
        <v>8615.2772000000004</v>
      </c>
      <c r="W335" s="68">
        <f>(($D335*'fnd base rates'!E$7)
+($E335*'fnd base rates'!E$8)
+($F335*'fnd base rates'!E$9)
+($G335*'fnd base rates'!E$10)
+($H335*'fnd base rates'!E$11)
+($I335*'fnd base rates'!E$12)
+($J335*'fnd base rates'!E$13)
+($K335*'fnd base rates'!E$14)
+($M335*'fnd base rates'!E$16)
+($N335*'fnd base rates'!E$17)
+($O335*'fnd base rates'!E$18)
+($P335*VLOOKUP($S335+12,rate_basefnd,5)))
*$R335</f>
        <v>49956.524184000009</v>
      </c>
      <c r="X335" s="68">
        <f>(($D335*'fnd base rates'!F$7)
+($E335*'fnd base rates'!F$8)
+($F335*'fnd base rates'!F$9)
+($G335*'fnd base rates'!F$10)
+($H335*'fnd base rates'!F$11)
+($I335*'fnd base rates'!F$12)
+($J335*'fnd base rates'!F$13)
+($K335*'fnd base rates'!F$14)
+($M335*'fnd base rates'!F$16)
+($N335*'fnd base rates'!F$17)
+($O335*'fnd base rates'!F$18)
+($P335*VLOOKUP($S335+12,rate_basefnd,6)))
*$R335</f>
        <v>11580.290544000001</v>
      </c>
      <c r="Y335" s="68">
        <f>(($D335*'fnd base rates'!G$7)
+($E335*'fnd base rates'!G$8)
+($F335*'fnd base rates'!G$9)
+($G335*'fnd base rates'!G$10)
+($H335*'fnd base rates'!G$11)
+($I335*'fnd base rates'!G$12)
+($J335*'fnd base rates'!G$13)
+($K335*'fnd base rates'!G$14)
+($M335*'fnd base rates'!G$16)
+($N335*'fnd base rates'!G$17)
+($O335*'fnd base rates'!G$18)
+($P335*VLOOKUP($S335+12,rate_basefnd,7)))
*$R335</f>
        <v>2090.7261920000001</v>
      </c>
      <c r="Z335" s="68">
        <f>(($D335*'fnd base rates'!H$7)
+($E335*'fnd base rates'!H$8)
+($F335*'fnd base rates'!H$9)
+($G335*'fnd base rates'!H$10)
+($H335*'fnd base rates'!H$11)
+($I335*'fnd base rates'!H$12)
+($J335*'fnd base rates'!H$13)
+($K335*'fnd base rates'!H$14)
+($M335*'fnd base rates'!H$16)
+($N335*'fnd base rates'!H$17)
+($O335*'fnd base rates'!H$18)
+($P335*VLOOKUP($S335+12,rate_basefnd,8)))</f>
        <v>5356.1220000000003</v>
      </c>
      <c r="AA335" s="68">
        <f>(($D335*'fnd base rates'!I$7)
+($E335*'fnd base rates'!I$8)
+($F335*'fnd base rates'!I$9)
+($G335*'fnd base rates'!I$10)
+($H335*'fnd base rates'!I$11)
+($I335*'fnd base rates'!I$12)
+($J335*'fnd base rates'!I$13)
+($K335*'fnd base rates'!I$14)
+($M335*'fnd base rates'!I$16)
+($N335*'fnd base rates'!I$17)
+($O335*'fnd base rates'!I$18)
+($P335*VLOOKUP($S335+12,rate_basefnd,9)))
*$R335</f>
        <v>4438.6970000000001</v>
      </c>
      <c r="AB335" s="68">
        <f>(($D335*'fnd base rates'!J$7)
+($E335*'fnd base rates'!J$8)
+($F335*'fnd base rates'!J$9)
+($G335*'fnd base rates'!J$10)
+($H335*'fnd base rates'!J$11)
+($I335*'fnd base rates'!J$12)
+($J335*'fnd base rates'!J$13)
+($K335*'fnd base rates'!J$14)
+($M335*'fnd base rates'!J$16)
+($N335*'fnd base rates'!J$17)
+($O335*'fnd base rates'!J$18)
+($P335*VLOOKUP($S335+12,rate_basefnd,10)))
*$R335</f>
        <v>3980.7028000000005</v>
      </c>
      <c r="AC335" s="68">
        <f>(($D335*'fnd base rates'!K$7)
+($E335*'fnd base rates'!K$8)
+($F335*'fnd base rates'!K$9)
+($G335*'fnd base rates'!K$10)
+($H335*'fnd base rates'!K$11)
+($I335*'fnd base rates'!K$12)
+($J335*'fnd base rates'!K$13)
+($K335*'fnd base rates'!K$14)
+($M335*'fnd base rates'!K$16)
+($N335*'fnd base rates'!K$17)
+($O335*'fnd base rates'!K$18)
+($P335*VLOOKUP($S335+12,rate_basefnd,11)))
*$R335</f>
        <v>11314.289480000001</v>
      </c>
      <c r="AD335" s="68">
        <f>(($D335*'fnd base rates'!L$7)
+($E335*'fnd base rates'!L$8)
+($F335*'fnd base rates'!L$9)
+($G335*'fnd base rates'!L$10)
+($H335*'fnd base rates'!L$11)
+($I335*'fnd base rates'!L$12)
+($J335*'fnd base rates'!L$13)
+($K335*'fnd base rates'!L$14)
+($M335*'fnd base rates'!L$16)
+($N335*'fnd base rates'!L$17)
+($O335*'fnd base rates'!L$18)
+($P335*VLOOKUP($S335+12,rate_basefnd,12)))</f>
        <v>20614.750399999997</v>
      </c>
      <c r="AE335" s="68">
        <f>(($D335*'fnd base rates'!M$7)
+($E335*'fnd base rates'!M$8)
+($F335*'fnd base rates'!M$9)
+($G335*'fnd base rates'!M$10)
+($H335*'fnd base rates'!M$11)
+($I335*'fnd base rates'!M$12)
+($J335*'fnd base rates'!M$13)
+($K335*'fnd base rates'!M$14)
+($M335*'fnd base rates'!M$16)
+($N335*'fnd base rates'!M$17)
+($O335*'fnd base rates'!M$18)
+($P335*VLOOKUP($S335+12,rate_basefnd,13)))</f>
        <v>0</v>
      </c>
      <c r="AF335" s="3">
        <f t="shared" si="71"/>
        <v>123492.88597600002</v>
      </c>
      <c r="AH335" s="205">
        <f t="shared" si="72"/>
        <v>446099307</v>
      </c>
      <c r="AI335" s="3" t="str">
        <f t="shared" si="76"/>
        <v>446</v>
      </c>
      <c r="AJ335" s="1" t="str">
        <f t="shared" si="77"/>
        <v>099</v>
      </c>
      <c r="AK335" s="1" t="str">
        <f t="shared" si="78"/>
        <v>307</v>
      </c>
      <c r="AL335" s="3">
        <f t="shared" si="73"/>
        <v>1</v>
      </c>
      <c r="AM335" s="3">
        <f t="shared" si="69"/>
        <v>8</v>
      </c>
      <c r="AN335" s="3">
        <f t="shared" si="79"/>
        <v>123492.88597600002</v>
      </c>
      <c r="AO335" s="3">
        <f t="shared" si="80"/>
        <v>15437</v>
      </c>
      <c r="AP335" s="3">
        <f t="shared" si="74"/>
        <v>537</v>
      </c>
      <c r="AQ335" s="3">
        <v>14900</v>
      </c>
      <c r="AS335" s="68"/>
      <c r="AT335" s="68"/>
      <c r="AX335" s="4">
        <f t="shared" si="81"/>
        <v>0</v>
      </c>
      <c r="AZ335" s="4">
        <f t="shared" si="82"/>
        <v>0</v>
      </c>
      <c r="BB335" s="4"/>
    </row>
    <row r="336" spans="1:54" s="3" customFormat="1">
      <c r="A336" s="205" t="str">
        <f t="shared" si="75"/>
        <v>446</v>
      </c>
      <c r="B336" s="1">
        <v>446099323</v>
      </c>
      <c r="C336" s="7" t="s">
        <v>62</v>
      </c>
      <c r="D336" s="8">
        <f>'fnd enro'!D336</f>
        <v>0</v>
      </c>
      <c r="E336" s="8">
        <f>'fnd enro'!E336</f>
        <v>0</v>
      </c>
      <c r="F336" s="8">
        <f>'fnd enro'!F336</f>
        <v>0</v>
      </c>
      <c r="G336" s="8">
        <f>'fnd enro'!G336</f>
        <v>1</v>
      </c>
      <c r="H336" s="8">
        <f>'fnd enro'!H336</f>
        <v>1</v>
      </c>
      <c r="I336" s="8">
        <f>'fnd enro'!I336</f>
        <v>4</v>
      </c>
      <c r="J336" s="8">
        <f>'fnd enro'!J336</f>
        <v>0</v>
      </c>
      <c r="K336" s="9">
        <f>'fnd enro'!K336</f>
        <v>0.24</v>
      </c>
      <c r="L336" s="8">
        <f>'fnd enro'!L336</f>
        <v>0</v>
      </c>
      <c r="M336" s="8">
        <f>'fnd enro'!M336</f>
        <v>0</v>
      </c>
      <c r="N336" s="8">
        <f>'fnd enro'!N336</f>
        <v>0</v>
      </c>
      <c r="O336" s="8">
        <f>'fnd enro'!O336</f>
        <v>0</v>
      </c>
      <c r="P336" s="8">
        <f>'fnd enro'!P336</f>
        <v>0</v>
      </c>
      <c r="Q336" s="8">
        <f>'fnd enro'!R336</f>
        <v>6</v>
      </c>
      <c r="R336" s="9">
        <f t="shared" si="70"/>
        <v>1.06</v>
      </c>
      <c r="S336" s="8">
        <f>VALUE('fnd enro'!Q336)</f>
        <v>5</v>
      </c>
      <c r="T336" s="1"/>
      <c r="U336" s="68">
        <f>(($D336*'fnd base rates'!C$7)
+($E336*'fnd base rates'!C$8)
+($F336*'fnd base rates'!C$9)
+($G336*'fnd base rates'!C$10)
+($H336*'fnd base rates'!C$11)
+($I336*'fnd base rates'!C$12)
+($J336*'fnd base rates'!C$13)
+($K336*'fnd base rates'!C$14)
+($M336*'fnd base rates'!C$16)
+($N336*'fnd base rates'!C$17)
+($O336*'fnd base rates'!C$18)
+($P336*VLOOKUP($S336+12,rate_basefnd,3)))
*$R336</f>
        <v>3813.8452320000001</v>
      </c>
      <c r="V336" s="68">
        <f>(($D336*'fnd base rates'!D$7)
+($E336*'fnd base rates'!D$8)
+($F336*'fnd base rates'!D$9)
+($G336*'fnd base rates'!D$10)
+($H336*'fnd base rates'!D$11)
+($I336*'fnd base rates'!D$12)
+($J336*'fnd base rates'!D$13)
+($K336*'fnd base rates'!D$14)
+($M336*'fnd base rates'!D$16)
+($N336*'fnd base rates'!D$17)
+($O336*'fnd base rates'!D$18)
+($P336*VLOOKUP($S336+12,rate_basefnd,4)))
*$R336</f>
        <v>5397.9864000000007</v>
      </c>
      <c r="W336" s="68">
        <f>(($D336*'fnd base rates'!E$7)
+($E336*'fnd base rates'!E$8)
+($F336*'fnd base rates'!E$9)
+($G336*'fnd base rates'!E$10)
+($H336*'fnd base rates'!E$11)
+($I336*'fnd base rates'!E$12)
+($J336*'fnd base rates'!E$13)
+($K336*'fnd base rates'!E$14)
+($M336*'fnd base rates'!E$16)
+($N336*'fnd base rates'!E$17)
+($O336*'fnd base rates'!E$18)
+($P336*VLOOKUP($S336+12,rate_basefnd,5)))
*$R336</f>
        <v>31831.465887999995</v>
      </c>
      <c r="X336" s="68">
        <f>(($D336*'fnd base rates'!F$7)
+($E336*'fnd base rates'!F$8)
+($F336*'fnd base rates'!F$9)
+($G336*'fnd base rates'!F$10)
+($H336*'fnd base rates'!F$11)
+($I336*'fnd base rates'!F$12)
+($J336*'fnd base rates'!F$13)
+($K336*'fnd base rates'!F$14)
+($M336*'fnd base rates'!F$16)
+($N336*'fnd base rates'!F$17)
+($O336*'fnd base rates'!F$18)
+($P336*VLOOKUP($S336+12,rate_basefnd,6)))
*$R336</f>
        <v>6897.904207999999</v>
      </c>
      <c r="Y336" s="68">
        <f>(($D336*'fnd base rates'!G$7)
+($E336*'fnd base rates'!G$8)
+($F336*'fnd base rates'!G$9)
+($G336*'fnd base rates'!G$10)
+($H336*'fnd base rates'!G$11)
+($I336*'fnd base rates'!G$12)
+($J336*'fnd base rates'!G$13)
+($K336*'fnd base rates'!G$14)
+($M336*'fnd base rates'!G$16)
+($N336*'fnd base rates'!G$17)
+($O336*'fnd base rates'!G$18)
+($P336*VLOOKUP($S336+12,rate_basefnd,7)))
*$R336</f>
        <v>1157.925344</v>
      </c>
      <c r="Z336" s="68">
        <f>(($D336*'fnd base rates'!H$7)
+($E336*'fnd base rates'!H$8)
+($F336*'fnd base rates'!H$9)
+($G336*'fnd base rates'!H$10)
+($H336*'fnd base rates'!H$11)
+($I336*'fnd base rates'!H$12)
+($J336*'fnd base rates'!H$13)
+($K336*'fnd base rates'!H$14)
+($M336*'fnd base rates'!H$16)
+($N336*'fnd base rates'!H$17)
+($O336*'fnd base rates'!H$18)
+($P336*VLOOKUP($S336+12,rate_basefnd,8)))</f>
        <v>4839.6640000000007</v>
      </c>
      <c r="AA336" s="68">
        <f>(($D336*'fnd base rates'!I$7)
+($E336*'fnd base rates'!I$8)
+($F336*'fnd base rates'!I$9)
+($G336*'fnd base rates'!I$10)
+($H336*'fnd base rates'!I$11)
+($I336*'fnd base rates'!I$12)
+($J336*'fnd base rates'!I$13)
+($K336*'fnd base rates'!I$14)
+($M336*'fnd base rates'!I$16)
+($N336*'fnd base rates'!I$17)
+($O336*'fnd base rates'!I$18)
+($P336*VLOOKUP($S336+12,rate_basefnd,9)))
*$R336</f>
        <v>2964.1840000000002</v>
      </c>
      <c r="AB336" s="68">
        <f>(($D336*'fnd base rates'!J$7)
+($E336*'fnd base rates'!J$8)
+($F336*'fnd base rates'!J$9)
+($G336*'fnd base rates'!J$10)
+($H336*'fnd base rates'!J$11)
+($I336*'fnd base rates'!J$12)
+($J336*'fnd base rates'!J$13)
+($K336*'fnd base rates'!J$14)
+($M336*'fnd base rates'!J$16)
+($N336*'fnd base rates'!J$17)
+($O336*'fnd base rates'!J$18)
+($P336*VLOOKUP($S336+12,rate_basefnd,10)))
*$R336</f>
        <v>3170.4070000000002</v>
      </c>
      <c r="AC336" s="68">
        <f>(($D336*'fnd base rates'!K$7)
+($E336*'fnd base rates'!K$8)
+($F336*'fnd base rates'!K$9)
+($G336*'fnd base rates'!K$10)
+($H336*'fnd base rates'!K$11)
+($I336*'fnd base rates'!K$12)
+($J336*'fnd base rates'!K$13)
+($K336*'fnd base rates'!K$14)
+($M336*'fnd base rates'!K$16)
+($N336*'fnd base rates'!K$17)
+($O336*'fnd base rates'!K$18)
+($P336*VLOOKUP($S336+12,rate_basefnd,11)))
*$R336</f>
        <v>8125.5635600000005</v>
      </c>
      <c r="AD336" s="68">
        <f>(($D336*'fnd base rates'!L$7)
+($E336*'fnd base rates'!L$8)
+($F336*'fnd base rates'!L$9)
+($G336*'fnd base rates'!L$10)
+($H336*'fnd base rates'!L$11)
+($I336*'fnd base rates'!L$12)
+($J336*'fnd base rates'!L$13)
+($K336*'fnd base rates'!L$14)
+($M336*'fnd base rates'!L$16)
+($N336*'fnd base rates'!L$17)
+($O336*'fnd base rates'!L$18)
+($P336*VLOOKUP($S336+12,rate_basefnd,12)))</f>
        <v>13355.9028</v>
      </c>
      <c r="AE336" s="68">
        <f>(($D336*'fnd base rates'!M$7)
+($E336*'fnd base rates'!M$8)
+($F336*'fnd base rates'!M$9)
+($G336*'fnd base rates'!M$10)
+($H336*'fnd base rates'!M$11)
+($I336*'fnd base rates'!M$12)
+($J336*'fnd base rates'!M$13)
+($K336*'fnd base rates'!M$14)
+($M336*'fnd base rates'!M$16)
+($N336*'fnd base rates'!M$17)
+($O336*'fnd base rates'!M$18)
+($P336*VLOOKUP($S336+12,rate_basefnd,13)))</f>
        <v>0</v>
      </c>
      <c r="AF336" s="3">
        <f t="shared" si="71"/>
        <v>81554.848431999984</v>
      </c>
      <c r="AH336" s="205">
        <f t="shared" si="72"/>
        <v>446099323</v>
      </c>
      <c r="AI336" s="3" t="str">
        <f t="shared" si="76"/>
        <v>446</v>
      </c>
      <c r="AJ336" s="1" t="str">
        <f t="shared" si="77"/>
        <v>099</v>
      </c>
      <c r="AK336" s="1" t="str">
        <f t="shared" si="78"/>
        <v>323</v>
      </c>
      <c r="AL336" s="3">
        <f t="shared" si="73"/>
        <v>1</v>
      </c>
      <c r="AM336" s="3">
        <f t="shared" si="69"/>
        <v>6</v>
      </c>
      <c r="AN336" s="3">
        <f t="shared" si="79"/>
        <v>81554.848431999984</v>
      </c>
      <c r="AO336" s="3">
        <f t="shared" si="80"/>
        <v>13592</v>
      </c>
      <c r="AP336" s="3">
        <f t="shared" si="74"/>
        <v>-1003</v>
      </c>
      <c r="AQ336" s="3">
        <v>14595</v>
      </c>
      <c r="AS336" s="68"/>
      <c r="AT336" s="68"/>
      <c r="AX336" s="4">
        <f t="shared" si="81"/>
        <v>0</v>
      </c>
      <c r="AZ336" s="4">
        <f t="shared" si="82"/>
        <v>0</v>
      </c>
      <c r="BB336" s="4"/>
    </row>
    <row r="337" spans="1:54" s="3" customFormat="1">
      <c r="A337" s="205" t="str">
        <f t="shared" si="75"/>
        <v>446</v>
      </c>
      <c r="B337" s="1">
        <v>446099336</v>
      </c>
      <c r="C337" s="7" t="s">
        <v>62</v>
      </c>
      <c r="D337" s="8">
        <f>'fnd enro'!D337</f>
        <v>0</v>
      </c>
      <c r="E337" s="8">
        <f>'fnd enro'!E337</f>
        <v>0</v>
      </c>
      <c r="F337" s="8">
        <f>'fnd enro'!F337</f>
        <v>0</v>
      </c>
      <c r="G337" s="8">
        <f>'fnd enro'!G337</f>
        <v>1</v>
      </c>
      <c r="H337" s="8">
        <f>'fnd enro'!H337</f>
        <v>0</v>
      </c>
      <c r="I337" s="8">
        <f>'fnd enro'!I337</f>
        <v>0</v>
      </c>
      <c r="J337" s="8">
        <f>'fnd enro'!J337</f>
        <v>0</v>
      </c>
      <c r="K337" s="9">
        <f>'fnd enro'!K337</f>
        <v>0.04</v>
      </c>
      <c r="L337" s="8">
        <f>'fnd enro'!L337</f>
        <v>0</v>
      </c>
      <c r="M337" s="8">
        <f>'fnd enro'!M337</f>
        <v>0</v>
      </c>
      <c r="N337" s="8">
        <f>'fnd enro'!N337</f>
        <v>0</v>
      </c>
      <c r="O337" s="8">
        <f>'fnd enro'!O337</f>
        <v>0</v>
      </c>
      <c r="P337" s="8">
        <f>'fnd enro'!P337</f>
        <v>1</v>
      </c>
      <c r="Q337" s="8">
        <f>'fnd enro'!R337</f>
        <v>1</v>
      </c>
      <c r="R337" s="9">
        <f t="shared" si="70"/>
        <v>1.06</v>
      </c>
      <c r="S337" s="8">
        <f>VALUE('fnd enro'!Q337)</f>
        <v>8</v>
      </c>
      <c r="T337" s="1"/>
      <c r="U337" s="68">
        <f>(($D337*'fnd base rates'!C$7)
+($E337*'fnd base rates'!C$8)
+($F337*'fnd base rates'!C$9)
+($G337*'fnd base rates'!C$10)
+($H337*'fnd base rates'!C$11)
+($I337*'fnd base rates'!C$12)
+($J337*'fnd base rates'!C$13)
+($K337*'fnd base rates'!C$14)
+($M337*'fnd base rates'!C$16)
+($N337*'fnd base rates'!C$17)
+($O337*'fnd base rates'!C$18)
+($P337*VLOOKUP($S337+12,rate_basefnd,3)))
*$R337</f>
        <v>738.86367200000007</v>
      </c>
      <c r="V337" s="68">
        <f>(($D337*'fnd base rates'!D$7)
+($E337*'fnd base rates'!D$8)
+($F337*'fnd base rates'!D$9)
+($G337*'fnd base rates'!D$10)
+($H337*'fnd base rates'!D$11)
+($I337*'fnd base rates'!D$12)
+($J337*'fnd base rates'!D$13)
+($K337*'fnd base rates'!D$14)
+($M337*'fnd base rates'!D$16)
+($N337*'fnd base rates'!D$17)
+($O337*'fnd base rates'!D$18)
+($P337*VLOOKUP($S337+12,rate_basefnd,4)))
*$R337</f>
        <v>1388.7059999999999</v>
      </c>
      <c r="W337" s="68">
        <f>(($D337*'fnd base rates'!E$7)
+($E337*'fnd base rates'!E$8)
+($F337*'fnd base rates'!E$9)
+($G337*'fnd base rates'!E$10)
+($H337*'fnd base rates'!E$11)
+($I337*'fnd base rates'!E$12)
+($J337*'fnd base rates'!E$13)
+($K337*'fnd base rates'!E$14)
+($M337*'fnd base rates'!E$16)
+($N337*'fnd base rates'!E$17)
+($O337*'fnd base rates'!E$18)
+($P337*VLOOKUP($S337+12,rate_basefnd,5)))
*$R337</f>
        <v>9352.8684480000011</v>
      </c>
      <c r="X337" s="68">
        <f>(($D337*'fnd base rates'!F$7)
+($E337*'fnd base rates'!F$8)
+($F337*'fnd base rates'!F$9)
+($G337*'fnd base rates'!F$10)
+($H337*'fnd base rates'!F$11)
+($I337*'fnd base rates'!F$12)
+($J337*'fnd base rates'!F$13)
+($K337*'fnd base rates'!F$14)
+($M337*'fnd base rates'!F$16)
+($N337*'fnd base rates'!F$17)
+($O337*'fnd base rates'!F$18)
+($P337*VLOOKUP($S337+12,rate_basefnd,6)))
*$R337</f>
        <v>1481.7027679999999</v>
      </c>
      <c r="Y337" s="68">
        <f>(($D337*'fnd base rates'!G$7)
+($E337*'fnd base rates'!G$8)
+($F337*'fnd base rates'!G$9)
+($G337*'fnd base rates'!G$10)
+($H337*'fnd base rates'!G$11)
+($I337*'fnd base rates'!G$12)
+($J337*'fnd base rates'!G$13)
+($K337*'fnd base rates'!G$14)
+($M337*'fnd base rates'!G$16)
+($N337*'fnd base rates'!G$17)
+($O337*'fnd base rates'!G$18)
+($P337*VLOOKUP($S337+12,rate_basefnd,7)))
*$R337</f>
        <v>416.76062400000001</v>
      </c>
      <c r="Z337" s="68">
        <f>(($D337*'fnd base rates'!H$7)
+($E337*'fnd base rates'!H$8)
+($F337*'fnd base rates'!H$9)
+($G337*'fnd base rates'!H$10)
+($H337*'fnd base rates'!H$11)
+($I337*'fnd base rates'!H$12)
+($J337*'fnd base rates'!H$13)
+($K337*'fnd base rates'!H$14)
+($M337*'fnd base rates'!H$16)
+($N337*'fnd base rates'!H$17)
+($O337*'fnd base rates'!H$18)
+($P337*VLOOKUP($S337+12,rate_basefnd,8)))</f>
        <v>614.80399999999997</v>
      </c>
      <c r="AA337" s="68">
        <f>(($D337*'fnd base rates'!I$7)
+($E337*'fnd base rates'!I$8)
+($F337*'fnd base rates'!I$9)
+($G337*'fnd base rates'!I$10)
+($H337*'fnd base rates'!I$11)
+($I337*'fnd base rates'!I$12)
+($J337*'fnd base rates'!I$13)
+($K337*'fnd base rates'!I$14)
+($M337*'fnd base rates'!I$16)
+($N337*'fnd base rates'!I$17)
+($O337*'fnd base rates'!I$18)
+($P337*VLOOKUP($S337+12,rate_basefnd,9)))
*$R337</f>
        <v>673.66179999999997</v>
      </c>
      <c r="AB337" s="68">
        <f>(($D337*'fnd base rates'!J$7)
+($E337*'fnd base rates'!J$8)
+($F337*'fnd base rates'!J$9)
+($G337*'fnd base rates'!J$10)
+($H337*'fnd base rates'!J$11)
+($I337*'fnd base rates'!J$12)
+($J337*'fnd base rates'!J$13)
+($K337*'fnd base rates'!J$14)
+($M337*'fnd base rates'!J$16)
+($N337*'fnd base rates'!J$17)
+($O337*'fnd base rates'!J$18)
+($P337*VLOOKUP($S337+12,rate_basefnd,10)))
*$R337</f>
        <v>1183.6171999999999</v>
      </c>
      <c r="AC337" s="68">
        <f>(($D337*'fnd base rates'!K$7)
+($E337*'fnd base rates'!K$8)
+($F337*'fnd base rates'!K$9)
+($G337*'fnd base rates'!K$10)
+($H337*'fnd base rates'!K$11)
+($I337*'fnd base rates'!K$12)
+($J337*'fnd base rates'!K$13)
+($K337*'fnd base rates'!K$14)
+($M337*'fnd base rates'!K$16)
+($N337*'fnd base rates'!K$17)
+($O337*'fnd base rates'!K$18)
+($P337*VLOOKUP($S337+12,rate_basefnd,11)))
*$R337</f>
        <v>1299.1211600000001</v>
      </c>
      <c r="AD337" s="68">
        <f>(($D337*'fnd base rates'!L$7)
+($E337*'fnd base rates'!L$8)
+($F337*'fnd base rates'!L$9)
+($G337*'fnd base rates'!L$10)
+($H337*'fnd base rates'!L$11)
+($I337*'fnd base rates'!L$12)
+($J337*'fnd base rates'!L$13)
+($K337*'fnd base rates'!L$14)
+($M337*'fnd base rates'!L$16)
+($N337*'fnd base rates'!L$17)
+($O337*'fnd base rates'!L$18)
+($P337*VLOOKUP($S337+12,rate_basefnd,12)))</f>
        <v>3107.2388000000001</v>
      </c>
      <c r="AE337" s="68">
        <f>(($D337*'fnd base rates'!M$7)
+($E337*'fnd base rates'!M$8)
+($F337*'fnd base rates'!M$9)
+($G337*'fnd base rates'!M$10)
+($H337*'fnd base rates'!M$11)
+($I337*'fnd base rates'!M$12)
+($J337*'fnd base rates'!M$13)
+($K337*'fnd base rates'!M$14)
+($M337*'fnd base rates'!M$16)
+($N337*'fnd base rates'!M$17)
+($O337*'fnd base rates'!M$18)
+($P337*VLOOKUP($S337+12,rate_basefnd,13)))</f>
        <v>0</v>
      </c>
      <c r="AF337" s="3">
        <f t="shared" si="71"/>
        <v>20257.344472000001</v>
      </c>
      <c r="AH337" s="205">
        <f t="shared" si="72"/>
        <v>446099336</v>
      </c>
      <c r="AI337" s="3" t="str">
        <f t="shared" si="76"/>
        <v>446</v>
      </c>
      <c r="AJ337" s="1" t="str">
        <f t="shared" si="77"/>
        <v>099</v>
      </c>
      <c r="AK337" s="1" t="str">
        <f t="shared" si="78"/>
        <v>336</v>
      </c>
      <c r="AL337" s="3">
        <f t="shared" si="73"/>
        <v>1</v>
      </c>
      <c r="AM337" s="3">
        <f t="shared" si="69"/>
        <v>1</v>
      </c>
      <c r="AN337" s="3">
        <f t="shared" si="79"/>
        <v>20257.344472000001</v>
      </c>
      <c r="AO337" s="3">
        <f t="shared" si="80"/>
        <v>20257</v>
      </c>
      <c r="AP337" s="3">
        <f t="shared" si="74"/>
        <v>7455</v>
      </c>
      <c r="AQ337" s="3">
        <v>12802</v>
      </c>
      <c r="AS337" s="68"/>
      <c r="AT337" s="68"/>
      <c r="AX337" s="4">
        <f t="shared" si="81"/>
        <v>0</v>
      </c>
      <c r="AZ337" s="4">
        <f t="shared" si="82"/>
        <v>0</v>
      </c>
      <c r="BB337" s="4"/>
    </row>
    <row r="338" spans="1:54" s="3" customFormat="1">
      <c r="A338" s="205" t="str">
        <f t="shared" si="75"/>
        <v>446</v>
      </c>
      <c r="B338" s="1">
        <v>446099350</v>
      </c>
      <c r="C338" s="7" t="s">
        <v>62</v>
      </c>
      <c r="D338" s="8">
        <f>'fnd enro'!D338</f>
        <v>0</v>
      </c>
      <c r="E338" s="8">
        <f>'fnd enro'!E338</f>
        <v>0</v>
      </c>
      <c r="F338" s="8">
        <f>'fnd enro'!F338</f>
        <v>0</v>
      </c>
      <c r="G338" s="8">
        <f>'fnd enro'!G338</f>
        <v>3</v>
      </c>
      <c r="H338" s="8">
        <f>'fnd enro'!H338</f>
        <v>0</v>
      </c>
      <c r="I338" s="8">
        <f>'fnd enro'!I338</f>
        <v>0</v>
      </c>
      <c r="J338" s="8">
        <f>'fnd enro'!J338</f>
        <v>0</v>
      </c>
      <c r="K338" s="9">
        <f>'fnd enro'!K338</f>
        <v>0.12</v>
      </c>
      <c r="L338" s="8">
        <f>'fnd enro'!L338</f>
        <v>0</v>
      </c>
      <c r="M338" s="8">
        <f>'fnd enro'!M338</f>
        <v>0</v>
      </c>
      <c r="N338" s="8">
        <f>'fnd enro'!N338</f>
        <v>0</v>
      </c>
      <c r="O338" s="8">
        <f>'fnd enro'!O338</f>
        <v>0</v>
      </c>
      <c r="P338" s="8">
        <f>'fnd enro'!P338</f>
        <v>2</v>
      </c>
      <c r="Q338" s="8">
        <f>'fnd enro'!R338</f>
        <v>3</v>
      </c>
      <c r="R338" s="9">
        <f t="shared" si="70"/>
        <v>1.06</v>
      </c>
      <c r="S338" s="8">
        <f>VALUE('fnd enro'!Q338)</f>
        <v>3</v>
      </c>
      <c r="T338" s="1"/>
      <c r="U338" s="68">
        <f>(($D338*'fnd base rates'!C$7)
+($E338*'fnd base rates'!C$8)
+($F338*'fnd base rates'!C$9)
+($G338*'fnd base rates'!C$10)
+($H338*'fnd base rates'!C$11)
+($I338*'fnd base rates'!C$12)
+($J338*'fnd base rates'!C$13)
+($K338*'fnd base rates'!C$14)
+($M338*'fnd base rates'!C$16)
+($N338*'fnd base rates'!C$17)
+($O338*'fnd base rates'!C$18)
+($P338*VLOOKUP($S338+12,rate_basefnd,3)))
*$R338</f>
        <v>2043.5354160000002</v>
      </c>
      <c r="V338" s="68">
        <f>(($D338*'fnd base rates'!D$7)
+($E338*'fnd base rates'!D$8)
+($F338*'fnd base rates'!D$9)
+($G338*'fnd base rates'!D$10)
+($H338*'fnd base rates'!D$11)
+($I338*'fnd base rates'!D$12)
+($J338*'fnd base rates'!D$13)
+($K338*'fnd base rates'!D$14)
+($M338*'fnd base rates'!D$16)
+($N338*'fnd base rates'!D$17)
+($O338*'fnd base rates'!D$18)
+($P338*VLOOKUP($S338+12,rate_basefnd,4)))
*$R338</f>
        <v>3346.2716000000005</v>
      </c>
      <c r="W338" s="68">
        <f>(($D338*'fnd base rates'!E$7)
+($E338*'fnd base rates'!E$8)
+($F338*'fnd base rates'!E$9)
+($G338*'fnd base rates'!E$10)
+($H338*'fnd base rates'!E$11)
+($I338*'fnd base rates'!E$12)
+($J338*'fnd base rates'!E$13)
+($K338*'fnd base rates'!E$14)
+($M338*'fnd base rates'!E$16)
+($N338*'fnd base rates'!E$17)
+($O338*'fnd base rates'!E$18)
+($P338*VLOOKUP($S338+12,rate_basefnd,5)))
*$R338</f>
        <v>20055.191943999998</v>
      </c>
      <c r="X338" s="68">
        <f>(($D338*'fnd base rates'!F$7)
+($E338*'fnd base rates'!F$8)
+($F338*'fnd base rates'!F$9)
+($G338*'fnd base rates'!F$10)
+($H338*'fnd base rates'!F$11)
+($I338*'fnd base rates'!F$12)
+($J338*'fnd base rates'!F$13)
+($K338*'fnd base rates'!F$14)
+($M338*'fnd base rates'!F$16)
+($N338*'fnd base rates'!F$17)
+($O338*'fnd base rates'!F$18)
+($P338*VLOOKUP($S338+12,rate_basefnd,6)))
*$R338</f>
        <v>4445.1083040000003</v>
      </c>
      <c r="Y338" s="68">
        <f>(($D338*'fnd base rates'!G$7)
+($E338*'fnd base rates'!G$8)
+($F338*'fnd base rates'!G$9)
+($G338*'fnd base rates'!G$10)
+($H338*'fnd base rates'!G$11)
+($I338*'fnd base rates'!G$12)
+($J338*'fnd base rates'!G$13)
+($K338*'fnd base rates'!G$14)
+($M338*'fnd base rates'!G$16)
+($N338*'fnd base rates'!G$17)
+($O338*'fnd base rates'!G$18)
+($P338*VLOOKUP($S338+12,rate_basefnd,7)))
*$R338</f>
        <v>862.003872</v>
      </c>
      <c r="Z338" s="68">
        <f>(($D338*'fnd base rates'!H$7)
+($E338*'fnd base rates'!H$8)
+($F338*'fnd base rates'!H$9)
+($G338*'fnd base rates'!H$10)
+($H338*'fnd base rates'!H$11)
+($I338*'fnd base rates'!H$12)
+($J338*'fnd base rates'!H$13)
+($K338*'fnd base rates'!H$14)
+($M338*'fnd base rates'!H$16)
+($N338*'fnd base rates'!H$17)
+($O338*'fnd base rates'!H$18)
+($P338*VLOOKUP($S338+12,rate_basefnd,8)))</f>
        <v>1788.2519999999997</v>
      </c>
      <c r="AA338" s="68">
        <f>(($D338*'fnd base rates'!I$7)
+($E338*'fnd base rates'!I$8)
+($F338*'fnd base rates'!I$9)
+($G338*'fnd base rates'!I$10)
+($H338*'fnd base rates'!I$11)
+($I338*'fnd base rates'!I$12)
+($J338*'fnd base rates'!I$13)
+($K338*'fnd base rates'!I$14)
+($M338*'fnd base rates'!I$16)
+($N338*'fnd base rates'!I$17)
+($O338*'fnd base rates'!I$18)
+($P338*VLOOKUP($S338+12,rate_basefnd,9)))
*$R338</f>
        <v>1696.9116000000001</v>
      </c>
      <c r="AB338" s="68">
        <f>(($D338*'fnd base rates'!J$7)
+($E338*'fnd base rates'!J$8)
+($F338*'fnd base rates'!J$9)
+($G338*'fnd base rates'!J$10)
+($H338*'fnd base rates'!J$11)
+($I338*'fnd base rates'!J$12)
+($J338*'fnd base rates'!J$13)
+($K338*'fnd base rates'!J$14)
+($M338*'fnd base rates'!J$16)
+($N338*'fnd base rates'!J$17)
+($O338*'fnd base rates'!J$18)
+($P338*VLOOKUP($S338+12,rate_basefnd,10)))
*$R338</f>
        <v>1866.8402000000001</v>
      </c>
      <c r="AC338" s="68">
        <f>(($D338*'fnd base rates'!K$7)
+($E338*'fnd base rates'!K$8)
+($F338*'fnd base rates'!K$9)
+($G338*'fnd base rates'!K$10)
+($H338*'fnd base rates'!K$11)
+($I338*'fnd base rates'!K$12)
+($J338*'fnd base rates'!K$13)
+($K338*'fnd base rates'!K$14)
+($M338*'fnd base rates'!K$16)
+($N338*'fnd base rates'!K$17)
+($O338*'fnd base rates'!K$18)
+($P338*VLOOKUP($S338+12,rate_basefnd,11)))
*$R338</f>
        <v>3897.3634800000004</v>
      </c>
      <c r="AD338" s="68">
        <f>(($D338*'fnd base rates'!L$7)
+($E338*'fnd base rates'!L$8)
+($F338*'fnd base rates'!L$9)
+($G338*'fnd base rates'!L$10)
+($H338*'fnd base rates'!L$11)
+($I338*'fnd base rates'!L$12)
+($J338*'fnd base rates'!L$13)
+($K338*'fnd base rates'!L$14)
+($M338*'fnd base rates'!L$16)
+($N338*'fnd base rates'!L$17)
+($O338*'fnd base rates'!L$18)
+($P338*VLOOKUP($S338+12,rate_basefnd,12)))</f>
        <v>7905.1864000000005</v>
      </c>
      <c r="AE338" s="68">
        <f>(($D338*'fnd base rates'!M$7)
+($E338*'fnd base rates'!M$8)
+($F338*'fnd base rates'!M$9)
+($G338*'fnd base rates'!M$10)
+($H338*'fnd base rates'!M$11)
+($I338*'fnd base rates'!M$12)
+($J338*'fnd base rates'!M$13)
+($K338*'fnd base rates'!M$14)
+($M338*'fnd base rates'!M$16)
+($N338*'fnd base rates'!M$17)
+($O338*'fnd base rates'!M$18)
+($P338*VLOOKUP($S338+12,rate_basefnd,13)))</f>
        <v>0</v>
      </c>
      <c r="AF338" s="3">
        <f t="shared" si="71"/>
        <v>47906.664815999997</v>
      </c>
      <c r="AH338" s="205">
        <f t="shared" si="72"/>
        <v>446099350</v>
      </c>
      <c r="AI338" s="3" t="str">
        <f t="shared" si="76"/>
        <v>446</v>
      </c>
      <c r="AJ338" s="1" t="str">
        <f t="shared" si="77"/>
        <v>099</v>
      </c>
      <c r="AK338" s="1" t="str">
        <f t="shared" si="78"/>
        <v>350</v>
      </c>
      <c r="AL338" s="3">
        <f t="shared" si="73"/>
        <v>1</v>
      </c>
      <c r="AM338" s="3">
        <f t="shared" si="69"/>
        <v>3</v>
      </c>
      <c r="AN338" s="3">
        <f t="shared" si="79"/>
        <v>47906.664815999997</v>
      </c>
      <c r="AO338" s="3">
        <f t="shared" si="80"/>
        <v>15969</v>
      </c>
      <c r="AP338" s="3">
        <f t="shared" si="74"/>
        <v>-1547</v>
      </c>
      <c r="AQ338" s="3">
        <v>17516</v>
      </c>
      <c r="AS338" s="68"/>
      <c r="AT338" s="68"/>
      <c r="AX338" s="4">
        <f t="shared" si="81"/>
        <v>0</v>
      </c>
      <c r="AZ338" s="4">
        <f t="shared" si="82"/>
        <v>0</v>
      </c>
      <c r="BB338" s="4"/>
    </row>
    <row r="339" spans="1:54" s="3" customFormat="1">
      <c r="A339" s="205" t="str">
        <f t="shared" si="75"/>
        <v>446</v>
      </c>
      <c r="B339" s="1">
        <v>446099625</v>
      </c>
      <c r="C339" s="7" t="s">
        <v>62</v>
      </c>
      <c r="D339" s="8">
        <f>'fnd enro'!D339</f>
        <v>0</v>
      </c>
      <c r="E339" s="8">
        <f>'fnd enro'!E339</f>
        <v>0</v>
      </c>
      <c r="F339" s="8">
        <f>'fnd enro'!F339</f>
        <v>3</v>
      </c>
      <c r="G339" s="8">
        <f>'fnd enro'!G339</f>
        <v>11</v>
      </c>
      <c r="H339" s="8">
        <f>'fnd enro'!H339</f>
        <v>6</v>
      </c>
      <c r="I339" s="8">
        <f>'fnd enro'!I339</f>
        <v>0</v>
      </c>
      <c r="J339" s="8">
        <f>'fnd enro'!J339</f>
        <v>0</v>
      </c>
      <c r="K339" s="9">
        <f>'fnd enro'!K339</f>
        <v>0.8</v>
      </c>
      <c r="L339" s="8">
        <f>'fnd enro'!L339</f>
        <v>0</v>
      </c>
      <c r="M339" s="8">
        <f>'fnd enro'!M339</f>
        <v>2</v>
      </c>
      <c r="N339" s="8">
        <f>'fnd enro'!N339</f>
        <v>0</v>
      </c>
      <c r="O339" s="8">
        <f>'fnd enro'!O339</f>
        <v>0</v>
      </c>
      <c r="P339" s="8">
        <f>'fnd enro'!P339</f>
        <v>10</v>
      </c>
      <c r="Q339" s="8">
        <f>'fnd enro'!R339</f>
        <v>20</v>
      </c>
      <c r="R339" s="9">
        <f t="shared" si="70"/>
        <v>1.06</v>
      </c>
      <c r="S339" s="8">
        <f>VALUE('fnd enro'!Q339)</f>
        <v>6</v>
      </c>
      <c r="T339" s="1"/>
      <c r="U339" s="68">
        <f>(($D339*'fnd base rates'!C$7)
+($E339*'fnd base rates'!C$8)
+($F339*'fnd base rates'!C$9)
+($G339*'fnd base rates'!C$10)
+($H339*'fnd base rates'!C$11)
+($I339*'fnd base rates'!C$12)
+($J339*'fnd base rates'!C$13)
+($K339*'fnd base rates'!C$14)
+($M339*'fnd base rates'!C$16)
+($N339*'fnd base rates'!C$17)
+($O339*'fnd base rates'!C$18)
+($P339*VLOOKUP($S339+12,rate_basefnd,3)))
*$R339</f>
        <v>13818.291440000001</v>
      </c>
      <c r="V339" s="68">
        <f>(($D339*'fnd base rates'!D$7)
+($E339*'fnd base rates'!D$8)
+($F339*'fnd base rates'!D$9)
+($G339*'fnd base rates'!D$10)
+($H339*'fnd base rates'!D$11)
+($I339*'fnd base rates'!D$12)
+($J339*'fnd base rates'!D$13)
+($K339*'fnd base rates'!D$14)
+($M339*'fnd base rates'!D$16)
+($N339*'fnd base rates'!D$17)
+($O339*'fnd base rates'!D$18)
+($P339*VLOOKUP($S339+12,rate_basefnd,4)))
*$R339</f>
        <v>22467.802400000004</v>
      </c>
      <c r="W339" s="68">
        <f>(($D339*'fnd base rates'!E$7)
+($E339*'fnd base rates'!E$8)
+($F339*'fnd base rates'!E$9)
+($G339*'fnd base rates'!E$10)
+($H339*'fnd base rates'!E$11)
+($I339*'fnd base rates'!E$12)
+($J339*'fnd base rates'!E$13)
+($K339*'fnd base rates'!E$14)
+($M339*'fnd base rates'!E$16)
+($N339*'fnd base rates'!E$17)
+($O339*'fnd base rates'!E$18)
+($P339*VLOOKUP($S339+12,rate_basefnd,5)))
*$R339</f>
        <v>131052.45976</v>
      </c>
      <c r="X339" s="68">
        <f>(($D339*'fnd base rates'!F$7)
+($E339*'fnd base rates'!F$8)
+($F339*'fnd base rates'!F$9)
+($G339*'fnd base rates'!F$10)
+($H339*'fnd base rates'!F$11)
+($I339*'fnd base rates'!F$12)
+($J339*'fnd base rates'!F$13)
+($K339*'fnd base rates'!F$14)
+($M339*'fnd base rates'!F$16)
+($N339*'fnd base rates'!F$17)
+($O339*'fnd base rates'!F$18)
+($P339*VLOOKUP($S339+12,rate_basefnd,6)))
*$R339</f>
        <v>28302.716560000001</v>
      </c>
      <c r="Y339" s="68">
        <f>(($D339*'fnd base rates'!G$7)
+($E339*'fnd base rates'!G$8)
+($F339*'fnd base rates'!G$9)
+($G339*'fnd base rates'!G$10)
+($H339*'fnd base rates'!G$11)
+($I339*'fnd base rates'!G$12)
+($J339*'fnd base rates'!G$13)
+($K339*'fnd base rates'!G$14)
+($M339*'fnd base rates'!G$16)
+($N339*'fnd base rates'!G$17)
+($O339*'fnd base rates'!G$18)
+($P339*VLOOKUP($S339+12,rate_basefnd,7)))
*$R339</f>
        <v>5820.1928800000005</v>
      </c>
      <c r="Z339" s="68">
        <f>(($D339*'fnd base rates'!H$7)
+($E339*'fnd base rates'!H$8)
+($F339*'fnd base rates'!H$9)
+($G339*'fnd base rates'!H$10)
+($H339*'fnd base rates'!H$11)
+($I339*'fnd base rates'!H$12)
+($J339*'fnd base rates'!H$13)
+($K339*'fnd base rates'!H$14)
+($M339*'fnd base rates'!H$16)
+($N339*'fnd base rates'!H$17)
+($O339*'fnd base rates'!H$18)
+($P339*VLOOKUP($S339+12,rate_basefnd,8)))</f>
        <v>12203.199999999999</v>
      </c>
      <c r="AA339" s="68">
        <f>(($D339*'fnd base rates'!I$7)
+($E339*'fnd base rates'!I$8)
+($F339*'fnd base rates'!I$9)
+($G339*'fnd base rates'!I$10)
+($H339*'fnd base rates'!I$11)
+($I339*'fnd base rates'!I$12)
+($J339*'fnd base rates'!I$13)
+($K339*'fnd base rates'!I$14)
+($M339*'fnd base rates'!I$16)
+($N339*'fnd base rates'!I$17)
+($O339*'fnd base rates'!I$18)
+($P339*VLOOKUP($S339+12,rate_basefnd,9)))
*$R339</f>
        <v>11390.484400000003</v>
      </c>
      <c r="AB339" s="68">
        <f>(($D339*'fnd base rates'!J$7)
+($E339*'fnd base rates'!J$8)
+($F339*'fnd base rates'!J$9)
+($G339*'fnd base rates'!J$10)
+($H339*'fnd base rates'!J$11)
+($I339*'fnd base rates'!J$12)
+($J339*'fnd base rates'!J$13)
+($K339*'fnd base rates'!J$14)
+($M339*'fnd base rates'!J$16)
+($N339*'fnd base rates'!J$17)
+($O339*'fnd base rates'!J$18)
+($P339*VLOOKUP($S339+12,rate_basefnd,10)))
*$R339</f>
        <v>12420.295600000001</v>
      </c>
      <c r="AC339" s="68">
        <f>(($D339*'fnd base rates'!K$7)
+($E339*'fnd base rates'!K$8)
+($F339*'fnd base rates'!K$9)
+($G339*'fnd base rates'!K$10)
+($H339*'fnd base rates'!K$11)
+($I339*'fnd base rates'!K$12)
+($J339*'fnd base rates'!K$13)
+($K339*'fnd base rates'!K$14)
+($M339*'fnd base rates'!K$16)
+($N339*'fnd base rates'!K$17)
+($O339*'fnd base rates'!K$18)
+($P339*VLOOKUP($S339+12,rate_basefnd,11)))
*$R339</f>
        <v>27326.948400000001</v>
      </c>
      <c r="AD339" s="68">
        <f>(($D339*'fnd base rates'!L$7)
+($E339*'fnd base rates'!L$8)
+($F339*'fnd base rates'!L$9)
+($G339*'fnd base rates'!L$10)
+($H339*'fnd base rates'!L$11)
+($I339*'fnd base rates'!L$12)
+($J339*'fnd base rates'!L$13)
+($K339*'fnd base rates'!L$14)
+($M339*'fnd base rates'!L$16)
+($N339*'fnd base rates'!L$17)
+($O339*'fnd base rates'!L$18)
+($P339*VLOOKUP($S339+12,rate_basefnd,12)))</f>
        <v>53971.135999999999</v>
      </c>
      <c r="AE339" s="68">
        <f>(($D339*'fnd base rates'!M$7)
+($E339*'fnd base rates'!M$8)
+($F339*'fnd base rates'!M$9)
+($G339*'fnd base rates'!M$10)
+($H339*'fnd base rates'!M$11)
+($I339*'fnd base rates'!M$12)
+($J339*'fnd base rates'!M$13)
+($K339*'fnd base rates'!M$14)
+($M339*'fnd base rates'!M$16)
+($N339*'fnd base rates'!M$17)
+($O339*'fnd base rates'!M$18)
+($P339*VLOOKUP($S339+12,rate_basefnd,13)))</f>
        <v>0</v>
      </c>
      <c r="AF339" s="3">
        <f t="shared" si="71"/>
        <v>318773.52744000003</v>
      </c>
      <c r="AH339" s="205">
        <f t="shared" si="72"/>
        <v>446099625</v>
      </c>
      <c r="AI339" s="3" t="str">
        <f t="shared" si="76"/>
        <v>446</v>
      </c>
      <c r="AJ339" s="1" t="str">
        <f t="shared" si="77"/>
        <v>099</v>
      </c>
      <c r="AK339" s="1" t="str">
        <f t="shared" si="78"/>
        <v>625</v>
      </c>
      <c r="AL339" s="3">
        <f t="shared" si="73"/>
        <v>1</v>
      </c>
      <c r="AM339" s="3">
        <f t="shared" si="69"/>
        <v>20</v>
      </c>
      <c r="AN339" s="3">
        <f t="shared" si="79"/>
        <v>318773.52744000003</v>
      </c>
      <c r="AO339" s="3">
        <f t="shared" si="80"/>
        <v>15939</v>
      </c>
      <c r="AP339" s="3">
        <f t="shared" si="74"/>
        <v>412</v>
      </c>
      <c r="AQ339" s="3">
        <v>15527</v>
      </c>
      <c r="AS339" s="68"/>
      <c r="AT339" s="68"/>
      <c r="AX339" s="4">
        <f t="shared" si="81"/>
        <v>0</v>
      </c>
      <c r="AZ339" s="4">
        <f t="shared" si="82"/>
        <v>0</v>
      </c>
      <c r="BB339" s="4"/>
    </row>
    <row r="340" spans="1:54" s="3" customFormat="1">
      <c r="A340" s="205" t="str">
        <f t="shared" si="75"/>
        <v>446</v>
      </c>
      <c r="B340" s="1">
        <v>446099665</v>
      </c>
      <c r="C340" s="7" t="s">
        <v>62</v>
      </c>
      <c r="D340" s="8">
        <f>'fnd enro'!D340</f>
        <v>0</v>
      </c>
      <c r="E340" s="8">
        <f>'fnd enro'!E340</f>
        <v>0</v>
      </c>
      <c r="F340" s="8">
        <f>'fnd enro'!F340</f>
        <v>0</v>
      </c>
      <c r="G340" s="8">
        <f>'fnd enro'!G340</f>
        <v>1</v>
      </c>
      <c r="H340" s="8">
        <f>'fnd enro'!H340</f>
        <v>1</v>
      </c>
      <c r="I340" s="8">
        <f>'fnd enro'!I340</f>
        <v>0</v>
      </c>
      <c r="J340" s="8">
        <f>'fnd enro'!J340</f>
        <v>0</v>
      </c>
      <c r="K340" s="9">
        <f>'fnd enro'!K340</f>
        <v>0.08</v>
      </c>
      <c r="L340" s="8">
        <f>'fnd enro'!L340</f>
        <v>0</v>
      </c>
      <c r="M340" s="8">
        <f>'fnd enro'!M340</f>
        <v>0</v>
      </c>
      <c r="N340" s="8">
        <f>'fnd enro'!N340</f>
        <v>0</v>
      </c>
      <c r="O340" s="8">
        <f>'fnd enro'!O340</f>
        <v>0</v>
      </c>
      <c r="P340" s="8">
        <f>'fnd enro'!P340</f>
        <v>2</v>
      </c>
      <c r="Q340" s="8">
        <f>'fnd enro'!R340</f>
        <v>2</v>
      </c>
      <c r="R340" s="9">
        <f t="shared" si="70"/>
        <v>1.06</v>
      </c>
      <c r="S340" s="8">
        <f>VALUE('fnd enro'!Q340)</f>
        <v>5</v>
      </c>
      <c r="T340" s="1"/>
      <c r="U340" s="68">
        <f>(($D340*'fnd base rates'!C$7)
+($E340*'fnd base rates'!C$8)
+($F340*'fnd base rates'!C$9)
+($G340*'fnd base rates'!C$10)
+($H340*'fnd base rates'!C$11)
+($I340*'fnd base rates'!C$12)
+($J340*'fnd base rates'!C$13)
+($K340*'fnd base rates'!C$14)
+($M340*'fnd base rates'!C$16)
+($N340*'fnd base rates'!C$17)
+($O340*'fnd base rates'!C$18)
+($P340*VLOOKUP($S340+12,rate_basefnd,3)))
*$R340</f>
        <v>1423.0525440000001</v>
      </c>
      <c r="V340" s="68">
        <f>(($D340*'fnd base rates'!D$7)
+($E340*'fnd base rates'!D$8)
+($F340*'fnd base rates'!D$9)
+($G340*'fnd base rates'!D$10)
+($H340*'fnd base rates'!D$11)
+($I340*'fnd base rates'!D$12)
+($J340*'fnd base rates'!D$13)
+($K340*'fnd base rates'!D$14)
+($M340*'fnd base rates'!D$16)
+($N340*'fnd base rates'!D$17)
+($O340*'fnd base rates'!D$18)
+($P340*VLOOKUP($S340+12,rate_basefnd,4)))
*$R340</f>
        <v>2518.4964</v>
      </c>
      <c r="W340" s="68">
        <f>(($D340*'fnd base rates'!E$7)
+($E340*'fnd base rates'!E$8)
+($F340*'fnd base rates'!E$9)
+($G340*'fnd base rates'!E$10)
+($H340*'fnd base rates'!E$11)
+($I340*'fnd base rates'!E$12)
+($J340*'fnd base rates'!E$13)
+($K340*'fnd base rates'!E$14)
+($M340*'fnd base rates'!E$16)
+($N340*'fnd base rates'!E$17)
+($O340*'fnd base rates'!E$18)
+($P340*VLOOKUP($S340+12,rate_basefnd,5)))
*$R340</f>
        <v>15683.337696000002</v>
      </c>
      <c r="X340" s="68">
        <f>(($D340*'fnd base rates'!F$7)
+($E340*'fnd base rates'!F$8)
+($F340*'fnd base rates'!F$9)
+($G340*'fnd base rates'!F$10)
+($H340*'fnd base rates'!F$11)
+($I340*'fnd base rates'!F$12)
+($J340*'fnd base rates'!F$13)
+($K340*'fnd base rates'!F$14)
+($M340*'fnd base rates'!F$16)
+($N340*'fnd base rates'!F$17)
+($O340*'fnd base rates'!F$18)
+($P340*VLOOKUP($S340+12,rate_basefnd,6)))
*$R340</f>
        <v>2667.0083359999999</v>
      </c>
      <c r="Y340" s="68">
        <f>(($D340*'fnd base rates'!G$7)
+($E340*'fnd base rates'!G$8)
+($F340*'fnd base rates'!G$9)
+($G340*'fnd base rates'!G$10)
+($H340*'fnd base rates'!G$11)
+($I340*'fnd base rates'!G$12)
+($J340*'fnd base rates'!G$13)
+($K340*'fnd base rates'!G$14)
+($M340*'fnd base rates'!G$16)
+($N340*'fnd base rates'!G$17)
+($O340*'fnd base rates'!G$18)
+($P340*VLOOKUP($S340+12,rate_basefnd,7)))
*$R340</f>
        <v>724.616848</v>
      </c>
      <c r="Z340" s="68">
        <f>(($D340*'fnd base rates'!H$7)
+($E340*'fnd base rates'!H$8)
+($F340*'fnd base rates'!H$9)
+($G340*'fnd base rates'!H$10)
+($H340*'fnd base rates'!H$11)
+($I340*'fnd base rates'!H$12)
+($J340*'fnd base rates'!H$13)
+($K340*'fnd base rates'!H$14)
+($M340*'fnd base rates'!H$16)
+($N340*'fnd base rates'!H$17)
+($O340*'fnd base rates'!H$18)
+($P340*VLOOKUP($S340+12,rate_basefnd,8)))</f>
        <v>1211.8679999999999</v>
      </c>
      <c r="AA340" s="68">
        <f>(($D340*'fnd base rates'!I$7)
+($E340*'fnd base rates'!I$8)
+($F340*'fnd base rates'!I$9)
+($G340*'fnd base rates'!I$10)
+($H340*'fnd base rates'!I$11)
+($I340*'fnd base rates'!I$12)
+($J340*'fnd base rates'!I$13)
+($K340*'fnd base rates'!I$14)
+($M340*'fnd base rates'!I$16)
+($N340*'fnd base rates'!I$17)
+($O340*'fnd base rates'!I$18)
+($P340*VLOOKUP($S340+12,rate_basefnd,9)))
*$R340</f>
        <v>1244.9911999999999</v>
      </c>
      <c r="AB340" s="68">
        <f>(($D340*'fnd base rates'!J$7)
+($E340*'fnd base rates'!J$8)
+($F340*'fnd base rates'!J$9)
+($G340*'fnd base rates'!J$10)
+($H340*'fnd base rates'!J$11)
+($I340*'fnd base rates'!J$12)
+($J340*'fnd base rates'!J$13)
+($K340*'fnd base rates'!J$14)
+($M340*'fnd base rates'!J$16)
+($N340*'fnd base rates'!J$17)
+($O340*'fnd base rates'!J$18)
+($P340*VLOOKUP($S340+12,rate_basefnd,10)))
*$R340</f>
        <v>1948.9054000000001</v>
      </c>
      <c r="AC340" s="68">
        <f>(($D340*'fnd base rates'!K$7)
+($E340*'fnd base rates'!K$8)
+($F340*'fnd base rates'!K$9)
+($G340*'fnd base rates'!K$10)
+($H340*'fnd base rates'!K$11)
+($I340*'fnd base rates'!K$12)
+($J340*'fnd base rates'!K$13)
+($K340*'fnd base rates'!K$14)
+($M340*'fnd base rates'!K$16)
+($N340*'fnd base rates'!K$17)
+($O340*'fnd base rates'!K$18)
+($P340*VLOOKUP($S340+12,rate_basefnd,11)))
*$R340</f>
        <v>2694.6069200000002</v>
      </c>
      <c r="AD340" s="68">
        <f>(($D340*'fnd base rates'!L$7)
+($E340*'fnd base rates'!L$8)
+($F340*'fnd base rates'!L$9)
+($G340*'fnd base rates'!L$10)
+($H340*'fnd base rates'!L$11)
+($I340*'fnd base rates'!L$12)
+($J340*'fnd base rates'!L$13)
+($K340*'fnd base rates'!L$14)
+($M340*'fnd base rates'!L$16)
+($N340*'fnd base rates'!L$17)
+($O340*'fnd base rates'!L$18)
+($P340*VLOOKUP($S340+12,rate_basefnd,12)))</f>
        <v>5933.5275999999994</v>
      </c>
      <c r="AE340" s="68">
        <f>(($D340*'fnd base rates'!M$7)
+($E340*'fnd base rates'!M$8)
+($F340*'fnd base rates'!M$9)
+($G340*'fnd base rates'!M$10)
+($H340*'fnd base rates'!M$11)
+($I340*'fnd base rates'!M$12)
+($J340*'fnd base rates'!M$13)
+($K340*'fnd base rates'!M$14)
+($M340*'fnd base rates'!M$16)
+($N340*'fnd base rates'!M$17)
+($O340*'fnd base rates'!M$18)
+($P340*VLOOKUP($S340+12,rate_basefnd,13)))</f>
        <v>0</v>
      </c>
      <c r="AF340" s="3">
        <f t="shared" si="71"/>
        <v>36050.410944000003</v>
      </c>
      <c r="AH340" s="205">
        <f t="shared" si="72"/>
        <v>446099665</v>
      </c>
      <c r="AI340" s="3" t="str">
        <f t="shared" si="76"/>
        <v>446</v>
      </c>
      <c r="AJ340" s="1" t="str">
        <f t="shared" si="77"/>
        <v>099</v>
      </c>
      <c r="AK340" s="1" t="str">
        <f t="shared" si="78"/>
        <v>665</v>
      </c>
      <c r="AL340" s="3">
        <f t="shared" si="73"/>
        <v>1</v>
      </c>
      <c r="AM340" s="3">
        <f t="shared" si="69"/>
        <v>2</v>
      </c>
      <c r="AN340" s="3">
        <f t="shared" si="79"/>
        <v>36050.410944000003</v>
      </c>
      <c r="AO340" s="3">
        <f t="shared" si="80"/>
        <v>18025</v>
      </c>
      <c r="AP340" s="3">
        <f t="shared" si="74"/>
        <v>2778</v>
      </c>
      <c r="AQ340" s="3">
        <v>15247</v>
      </c>
      <c r="AS340" s="68"/>
      <c r="AT340" s="68"/>
      <c r="AX340" s="4">
        <f t="shared" si="81"/>
        <v>0</v>
      </c>
      <c r="AZ340" s="4">
        <f t="shared" si="82"/>
        <v>0</v>
      </c>
      <c r="BB340" s="4"/>
    </row>
    <row r="341" spans="1:54" s="3" customFormat="1">
      <c r="A341" s="205" t="str">
        <f t="shared" si="75"/>
        <v>446</v>
      </c>
      <c r="B341" s="1">
        <v>446099690</v>
      </c>
      <c r="C341" s="7" t="s">
        <v>62</v>
      </c>
      <c r="D341" s="8">
        <f>'fnd enro'!D341</f>
        <v>0</v>
      </c>
      <c r="E341" s="8">
        <f>'fnd enro'!E341</f>
        <v>0</v>
      </c>
      <c r="F341" s="8">
        <f>'fnd enro'!F341</f>
        <v>0</v>
      </c>
      <c r="G341" s="8">
        <f>'fnd enro'!G341</f>
        <v>0</v>
      </c>
      <c r="H341" s="8">
        <f>'fnd enro'!H341</f>
        <v>3</v>
      </c>
      <c r="I341" s="8">
        <f>'fnd enro'!I341</f>
        <v>7</v>
      </c>
      <c r="J341" s="8">
        <f>'fnd enro'!J341</f>
        <v>0</v>
      </c>
      <c r="K341" s="9">
        <f>'fnd enro'!K341</f>
        <v>0.4</v>
      </c>
      <c r="L341" s="8">
        <f>'fnd enro'!L341</f>
        <v>0</v>
      </c>
      <c r="M341" s="8">
        <f>'fnd enro'!M341</f>
        <v>0</v>
      </c>
      <c r="N341" s="8">
        <f>'fnd enro'!N341</f>
        <v>0</v>
      </c>
      <c r="O341" s="8">
        <f>'fnd enro'!O341</f>
        <v>0</v>
      </c>
      <c r="P341" s="8">
        <f>'fnd enro'!P341</f>
        <v>2</v>
      </c>
      <c r="Q341" s="8">
        <f>'fnd enro'!R341</f>
        <v>10</v>
      </c>
      <c r="R341" s="9">
        <f t="shared" si="70"/>
        <v>1.06</v>
      </c>
      <c r="S341" s="8">
        <f>VALUE('fnd enro'!Q341)</f>
        <v>4</v>
      </c>
      <c r="T341" s="1"/>
      <c r="U341" s="68">
        <f>(($D341*'fnd base rates'!C$7)
+($E341*'fnd base rates'!C$8)
+($F341*'fnd base rates'!C$9)
+($G341*'fnd base rates'!C$10)
+($H341*'fnd base rates'!C$11)
+($I341*'fnd base rates'!C$12)
+($J341*'fnd base rates'!C$13)
+($K341*'fnd base rates'!C$14)
+($M341*'fnd base rates'!C$16)
+($N341*'fnd base rates'!C$17)
+($O341*'fnd base rates'!C$18)
+($P341*VLOOKUP($S341+12,rate_basefnd,3)))
*$R341</f>
        <v>6500.6111200000005</v>
      </c>
      <c r="V341" s="68">
        <f>(($D341*'fnd base rates'!D$7)
+($E341*'fnd base rates'!D$8)
+($F341*'fnd base rates'!D$9)
+($G341*'fnd base rates'!D$10)
+($H341*'fnd base rates'!D$11)
+($I341*'fnd base rates'!D$12)
+($J341*'fnd base rates'!D$13)
+($K341*'fnd base rates'!D$14)
+($M341*'fnd base rates'!D$16)
+($N341*'fnd base rates'!D$17)
+($O341*'fnd base rates'!D$18)
+($P341*VLOOKUP($S341+12,rate_basefnd,4)))
*$R341</f>
        <v>9679.8564000000024</v>
      </c>
      <c r="W341" s="68">
        <f>(($D341*'fnd base rates'!E$7)
+($E341*'fnd base rates'!E$8)
+($F341*'fnd base rates'!E$9)
+($G341*'fnd base rates'!E$10)
+($H341*'fnd base rates'!E$11)
+($I341*'fnd base rates'!E$12)
+($J341*'fnd base rates'!E$13)
+($K341*'fnd base rates'!E$14)
+($M341*'fnd base rates'!E$16)
+($N341*'fnd base rates'!E$17)
+($O341*'fnd base rates'!E$18)
+($P341*VLOOKUP($S341+12,rate_basefnd,5)))
*$R341</f>
        <v>59466.390079999997</v>
      </c>
      <c r="X341" s="68">
        <f>(($D341*'fnd base rates'!F$7)
+($E341*'fnd base rates'!F$8)
+($F341*'fnd base rates'!F$9)
+($G341*'fnd base rates'!F$10)
+($H341*'fnd base rates'!F$11)
+($I341*'fnd base rates'!F$12)
+($J341*'fnd base rates'!F$13)
+($K341*'fnd base rates'!F$14)
+($M341*'fnd base rates'!F$16)
+($N341*'fnd base rates'!F$17)
+($O341*'fnd base rates'!F$18)
+($P341*VLOOKUP($S341+12,rate_basefnd,6)))
*$R341</f>
        <v>10959.984480000001</v>
      </c>
      <c r="Y341" s="68">
        <f>(($D341*'fnd base rates'!G$7)
+($E341*'fnd base rates'!G$8)
+($F341*'fnd base rates'!G$9)
+($G341*'fnd base rates'!G$10)
+($H341*'fnd base rates'!G$11)
+($I341*'fnd base rates'!G$12)
+($J341*'fnd base rates'!G$13)
+($K341*'fnd base rates'!G$14)
+($M341*'fnd base rates'!G$16)
+($N341*'fnd base rates'!G$17)
+($O341*'fnd base rates'!G$18)
+($P341*VLOOKUP($S341+12,rate_basefnd,7)))
*$R341</f>
        <v>2274.4886399999996</v>
      </c>
      <c r="Z341" s="68">
        <f>(($D341*'fnd base rates'!H$7)
+($E341*'fnd base rates'!H$8)
+($F341*'fnd base rates'!H$9)
+($G341*'fnd base rates'!H$10)
+($H341*'fnd base rates'!H$11)
+($I341*'fnd base rates'!H$12)
+($J341*'fnd base rates'!H$13)
+($K341*'fnd base rates'!H$14)
+($M341*'fnd base rates'!H$16)
+($N341*'fnd base rates'!H$17)
+($O341*'fnd base rates'!H$18)
+($P341*VLOOKUP($S341+12,rate_basefnd,8)))</f>
        <v>8225.5400000000009</v>
      </c>
      <c r="AA341" s="68">
        <f>(($D341*'fnd base rates'!I$7)
+($E341*'fnd base rates'!I$8)
+($F341*'fnd base rates'!I$9)
+($G341*'fnd base rates'!I$10)
+($H341*'fnd base rates'!I$11)
+($I341*'fnd base rates'!I$12)
+($J341*'fnd base rates'!I$13)
+($K341*'fnd base rates'!I$14)
+($M341*'fnd base rates'!I$16)
+($N341*'fnd base rates'!I$17)
+($O341*'fnd base rates'!I$18)
+($P341*VLOOKUP($S341+12,rate_basefnd,9)))
*$R341</f>
        <v>5217.2139999999999</v>
      </c>
      <c r="AB341" s="68">
        <f>(($D341*'fnd base rates'!J$7)
+($E341*'fnd base rates'!J$8)
+($F341*'fnd base rates'!J$9)
+($G341*'fnd base rates'!J$10)
+($H341*'fnd base rates'!J$11)
+($I341*'fnd base rates'!J$12)
+($J341*'fnd base rates'!J$13)
+($K341*'fnd base rates'!J$14)
+($M341*'fnd base rates'!J$16)
+($N341*'fnd base rates'!J$17)
+($O341*'fnd base rates'!J$18)
+($P341*VLOOKUP($S341+12,rate_basefnd,10)))
*$R341</f>
        <v>7003.8546000000006</v>
      </c>
      <c r="AC341" s="68">
        <f>(($D341*'fnd base rates'!K$7)
+($E341*'fnd base rates'!K$8)
+($F341*'fnd base rates'!K$9)
+($G341*'fnd base rates'!K$10)
+($H341*'fnd base rates'!K$11)
+($I341*'fnd base rates'!K$12)
+($J341*'fnd base rates'!K$13)
+($K341*'fnd base rates'!K$14)
+($M341*'fnd base rates'!K$16)
+($N341*'fnd base rates'!K$17)
+($O341*'fnd base rates'!K$18)
+($P341*VLOOKUP($S341+12,rate_basefnd,11)))
*$R341</f>
        <v>13690.631399999998</v>
      </c>
      <c r="AD341" s="68">
        <f>(($D341*'fnd base rates'!L$7)
+($E341*'fnd base rates'!L$8)
+($F341*'fnd base rates'!L$9)
+($G341*'fnd base rates'!L$10)
+($H341*'fnd base rates'!L$11)
+($I341*'fnd base rates'!L$12)
+($J341*'fnd base rates'!L$13)
+($K341*'fnd base rates'!L$14)
+($M341*'fnd base rates'!L$16)
+($N341*'fnd base rates'!L$17)
+($O341*'fnd base rates'!L$18)
+($P341*VLOOKUP($S341+12,rate_basefnd,12)))</f>
        <v>23630.108</v>
      </c>
      <c r="AE341" s="68">
        <f>(($D341*'fnd base rates'!M$7)
+($E341*'fnd base rates'!M$8)
+($F341*'fnd base rates'!M$9)
+($G341*'fnd base rates'!M$10)
+($H341*'fnd base rates'!M$11)
+($I341*'fnd base rates'!M$12)
+($J341*'fnd base rates'!M$13)
+($K341*'fnd base rates'!M$14)
+($M341*'fnd base rates'!M$16)
+($N341*'fnd base rates'!M$17)
+($O341*'fnd base rates'!M$18)
+($P341*VLOOKUP($S341+12,rate_basefnd,13)))</f>
        <v>0</v>
      </c>
      <c r="AF341" s="3">
        <f t="shared" si="71"/>
        <v>146648.67872000003</v>
      </c>
      <c r="AH341" s="205">
        <f t="shared" si="72"/>
        <v>446099690</v>
      </c>
      <c r="AI341" s="3" t="str">
        <f t="shared" si="76"/>
        <v>446</v>
      </c>
      <c r="AJ341" s="1" t="str">
        <f t="shared" si="77"/>
        <v>099</v>
      </c>
      <c r="AK341" s="1" t="str">
        <f t="shared" si="78"/>
        <v>690</v>
      </c>
      <c r="AL341" s="3">
        <f t="shared" si="73"/>
        <v>1</v>
      </c>
      <c r="AM341" s="3">
        <f t="shared" si="69"/>
        <v>10</v>
      </c>
      <c r="AN341" s="3">
        <f t="shared" si="79"/>
        <v>146648.67872000003</v>
      </c>
      <c r="AO341" s="3">
        <f t="shared" si="80"/>
        <v>14665</v>
      </c>
      <c r="AP341" s="3">
        <f t="shared" si="74"/>
        <v>-216</v>
      </c>
      <c r="AQ341" s="3">
        <v>14881</v>
      </c>
      <c r="AS341" s="68"/>
      <c r="AT341" s="68"/>
      <c r="AX341" s="4">
        <f t="shared" si="81"/>
        <v>0</v>
      </c>
      <c r="AZ341" s="4">
        <f t="shared" si="82"/>
        <v>0</v>
      </c>
      <c r="BB341" s="4"/>
    </row>
    <row r="342" spans="1:54" s="3" customFormat="1">
      <c r="A342" s="205" t="str">
        <f t="shared" si="75"/>
        <v>446</v>
      </c>
      <c r="B342" s="1">
        <v>446099780</v>
      </c>
      <c r="C342" s="7" t="s">
        <v>62</v>
      </c>
      <c r="D342" s="8">
        <f>'fnd enro'!D342</f>
        <v>0</v>
      </c>
      <c r="E342" s="8">
        <f>'fnd enro'!E342</f>
        <v>0</v>
      </c>
      <c r="F342" s="8">
        <f>'fnd enro'!F342</f>
        <v>0</v>
      </c>
      <c r="G342" s="8">
        <f>'fnd enro'!G342</f>
        <v>3</v>
      </c>
      <c r="H342" s="8">
        <f>'fnd enro'!H342</f>
        <v>2</v>
      </c>
      <c r="I342" s="8">
        <f>'fnd enro'!I342</f>
        <v>1</v>
      </c>
      <c r="J342" s="8">
        <f>'fnd enro'!J342</f>
        <v>0</v>
      </c>
      <c r="K342" s="9">
        <f>'fnd enro'!K342</f>
        <v>0.24</v>
      </c>
      <c r="L342" s="8">
        <f>'fnd enro'!L342</f>
        <v>0</v>
      </c>
      <c r="M342" s="8">
        <f>'fnd enro'!M342</f>
        <v>1</v>
      </c>
      <c r="N342" s="8">
        <f>'fnd enro'!N342</f>
        <v>1</v>
      </c>
      <c r="O342" s="8">
        <f>'fnd enro'!O342</f>
        <v>0</v>
      </c>
      <c r="P342" s="8">
        <f>'fnd enro'!P342</f>
        <v>6</v>
      </c>
      <c r="Q342" s="8">
        <f>'fnd enro'!R342</f>
        <v>6</v>
      </c>
      <c r="R342" s="9">
        <f t="shared" si="70"/>
        <v>1.06</v>
      </c>
      <c r="S342" s="8">
        <f>VALUE('fnd enro'!Q342)</f>
        <v>6</v>
      </c>
      <c r="T342" s="1"/>
      <c r="U342" s="68">
        <f>(($D342*'fnd base rates'!C$7)
+($E342*'fnd base rates'!C$8)
+($F342*'fnd base rates'!C$9)
+($G342*'fnd base rates'!C$10)
+($H342*'fnd base rates'!C$11)
+($I342*'fnd base rates'!C$12)
+($J342*'fnd base rates'!C$13)
+($K342*'fnd base rates'!C$14)
+($M342*'fnd base rates'!C$16)
+($N342*'fnd base rates'!C$17)
+($O342*'fnd base rates'!C$18)
+($P342*VLOOKUP($S342+12,rate_basefnd,3)))
*$R342</f>
        <v>4588.5886320000009</v>
      </c>
      <c r="V342" s="68">
        <f>(($D342*'fnd base rates'!D$7)
+($E342*'fnd base rates'!D$8)
+($F342*'fnd base rates'!D$9)
+($G342*'fnd base rates'!D$10)
+($H342*'fnd base rates'!D$11)
+($I342*'fnd base rates'!D$12)
+($J342*'fnd base rates'!D$13)
+($K342*'fnd base rates'!D$14)
+($M342*'fnd base rates'!D$16)
+($N342*'fnd base rates'!D$17)
+($O342*'fnd base rates'!D$18)
+($P342*VLOOKUP($S342+12,rate_basefnd,4)))
*$R342</f>
        <v>8277.7096000000001</v>
      </c>
      <c r="W342" s="68">
        <f>(($D342*'fnd base rates'!E$7)
+($E342*'fnd base rates'!E$8)
+($F342*'fnd base rates'!E$9)
+($G342*'fnd base rates'!E$10)
+($H342*'fnd base rates'!E$11)
+($I342*'fnd base rates'!E$12)
+($J342*'fnd base rates'!E$13)
+($K342*'fnd base rates'!E$14)
+($M342*'fnd base rates'!E$16)
+($N342*'fnd base rates'!E$17)
+($O342*'fnd base rates'!E$18)
+($P342*VLOOKUP($S342+12,rate_basefnd,5)))
*$R342</f>
        <v>54528.376687999997</v>
      </c>
      <c r="X342" s="68">
        <f>(($D342*'fnd base rates'!F$7)
+($E342*'fnd base rates'!F$8)
+($F342*'fnd base rates'!F$9)
+($G342*'fnd base rates'!F$10)
+($H342*'fnd base rates'!F$11)
+($I342*'fnd base rates'!F$12)
+($J342*'fnd base rates'!F$13)
+($K342*'fnd base rates'!F$14)
+($M342*'fnd base rates'!F$16)
+($N342*'fnd base rates'!F$17)
+($O342*'fnd base rates'!F$18)
+($P342*VLOOKUP($S342+12,rate_basefnd,6)))
*$R342</f>
        <v>8336.6846079999996</v>
      </c>
      <c r="Y342" s="68">
        <f>(($D342*'fnd base rates'!G$7)
+($E342*'fnd base rates'!G$8)
+($F342*'fnd base rates'!G$9)
+($G342*'fnd base rates'!G$10)
+($H342*'fnd base rates'!G$11)
+($I342*'fnd base rates'!G$12)
+($J342*'fnd base rates'!G$13)
+($K342*'fnd base rates'!G$14)
+($M342*'fnd base rates'!G$16)
+($N342*'fnd base rates'!G$17)
+($O342*'fnd base rates'!G$18)
+($P342*VLOOKUP($S342+12,rate_basefnd,7)))
*$R342</f>
        <v>2423.3851439999999</v>
      </c>
      <c r="Z342" s="68">
        <f>(($D342*'fnd base rates'!H$7)
+($E342*'fnd base rates'!H$8)
+($F342*'fnd base rates'!H$9)
+($G342*'fnd base rates'!H$10)
+($H342*'fnd base rates'!H$11)
+($I342*'fnd base rates'!H$12)
+($J342*'fnd base rates'!H$13)
+($K342*'fnd base rates'!H$14)
+($M342*'fnd base rates'!H$16)
+($N342*'fnd base rates'!H$17)
+($O342*'fnd base rates'!H$18)
+($P342*VLOOKUP($S342+12,rate_basefnd,8)))</f>
        <v>4303.4639999999999</v>
      </c>
      <c r="AA342" s="68">
        <f>(($D342*'fnd base rates'!I$7)
+($E342*'fnd base rates'!I$8)
+($F342*'fnd base rates'!I$9)
+($G342*'fnd base rates'!I$10)
+($H342*'fnd base rates'!I$11)
+($I342*'fnd base rates'!I$12)
+($J342*'fnd base rates'!I$13)
+($K342*'fnd base rates'!I$14)
+($M342*'fnd base rates'!I$16)
+($N342*'fnd base rates'!I$17)
+($O342*'fnd base rates'!I$18)
+($P342*VLOOKUP($S342+12,rate_basefnd,9)))
*$R342</f>
        <v>4056.3020000000001</v>
      </c>
      <c r="AB342" s="68">
        <f>(($D342*'fnd base rates'!J$7)
+($E342*'fnd base rates'!J$8)
+($F342*'fnd base rates'!J$9)
+($G342*'fnd base rates'!J$10)
+($H342*'fnd base rates'!J$11)
+($I342*'fnd base rates'!J$12)
+($J342*'fnd base rates'!J$13)
+($K342*'fnd base rates'!J$14)
+($M342*'fnd base rates'!J$16)
+($N342*'fnd base rates'!J$17)
+($O342*'fnd base rates'!J$18)
+($P342*VLOOKUP($S342+12,rate_basefnd,10)))
*$R342</f>
        <v>6826.8346000000001</v>
      </c>
      <c r="AC342" s="68">
        <f>(($D342*'fnd base rates'!K$7)
+($E342*'fnd base rates'!K$8)
+($F342*'fnd base rates'!K$9)
+($G342*'fnd base rates'!K$10)
+($H342*'fnd base rates'!K$11)
+($I342*'fnd base rates'!K$12)
+($J342*'fnd base rates'!K$13)
+($K342*'fnd base rates'!K$14)
+($M342*'fnd base rates'!K$16)
+($N342*'fnd base rates'!K$17)
+($O342*'fnd base rates'!K$18)
+($P342*VLOOKUP($S342+12,rate_basefnd,11)))
*$R342</f>
        <v>8840.1837599999999</v>
      </c>
      <c r="AD342" s="68">
        <f>(($D342*'fnd base rates'!L$7)
+($E342*'fnd base rates'!L$8)
+($F342*'fnd base rates'!L$9)
+($G342*'fnd base rates'!L$10)
+($H342*'fnd base rates'!L$11)
+($I342*'fnd base rates'!L$12)
+($J342*'fnd base rates'!L$13)
+($K342*'fnd base rates'!L$14)
+($M342*'fnd base rates'!L$16)
+($N342*'fnd base rates'!L$17)
+($O342*'fnd base rates'!L$18)
+($P342*VLOOKUP($S342+12,rate_basefnd,12)))</f>
        <v>18782.0128</v>
      </c>
      <c r="AE342" s="68">
        <f>(($D342*'fnd base rates'!M$7)
+($E342*'fnd base rates'!M$8)
+($F342*'fnd base rates'!M$9)
+($G342*'fnd base rates'!M$10)
+($H342*'fnd base rates'!M$11)
+($I342*'fnd base rates'!M$12)
+($J342*'fnd base rates'!M$13)
+($K342*'fnd base rates'!M$14)
+($M342*'fnd base rates'!M$16)
+($N342*'fnd base rates'!M$17)
+($O342*'fnd base rates'!M$18)
+($P342*VLOOKUP($S342+12,rate_basefnd,13)))</f>
        <v>0</v>
      </c>
      <c r="AF342" s="3">
        <f t="shared" si="71"/>
        <v>120963.54183199997</v>
      </c>
      <c r="AH342" s="205">
        <f t="shared" si="72"/>
        <v>446099780</v>
      </c>
      <c r="AI342" s="3" t="str">
        <f t="shared" si="76"/>
        <v>446</v>
      </c>
      <c r="AJ342" s="1" t="str">
        <f t="shared" si="77"/>
        <v>099</v>
      </c>
      <c r="AK342" s="1" t="str">
        <f t="shared" si="78"/>
        <v>780</v>
      </c>
      <c r="AL342" s="3">
        <f t="shared" si="73"/>
        <v>1</v>
      </c>
      <c r="AM342" s="3">
        <f t="shared" ref="AM342:AM405" si="83">enro</f>
        <v>6</v>
      </c>
      <c r="AN342" s="3">
        <f t="shared" si="79"/>
        <v>120963.54183199997</v>
      </c>
      <c r="AO342" s="3">
        <f t="shared" si="80"/>
        <v>20161</v>
      </c>
      <c r="AP342" s="3">
        <f t="shared" si="74"/>
        <v>2300</v>
      </c>
      <c r="AQ342" s="3">
        <v>17861</v>
      </c>
      <c r="AS342" s="68"/>
      <c r="AT342" s="68"/>
      <c r="AX342" s="4">
        <f t="shared" si="81"/>
        <v>0</v>
      </c>
      <c r="AZ342" s="4">
        <f t="shared" si="82"/>
        <v>0</v>
      </c>
      <c r="BB342" s="4"/>
    </row>
    <row r="343" spans="1:54" s="3" customFormat="1">
      <c r="A343" s="205" t="str">
        <f t="shared" si="75"/>
        <v>447</v>
      </c>
      <c r="B343" s="1">
        <v>447101025</v>
      </c>
      <c r="C343" s="7" t="s">
        <v>64</v>
      </c>
      <c r="D343" s="8">
        <f>'fnd enro'!D343</f>
        <v>0</v>
      </c>
      <c r="E343" s="8">
        <f>'fnd enro'!E343</f>
        <v>0</v>
      </c>
      <c r="F343" s="8">
        <f>'fnd enro'!F343</f>
        <v>16</v>
      </c>
      <c r="G343" s="8">
        <f>'fnd enro'!G343</f>
        <v>99</v>
      </c>
      <c r="H343" s="8">
        <f>'fnd enro'!H343</f>
        <v>56</v>
      </c>
      <c r="I343" s="8">
        <f>'fnd enro'!I343</f>
        <v>0</v>
      </c>
      <c r="J343" s="8">
        <f>'fnd enro'!J343</f>
        <v>0</v>
      </c>
      <c r="K343" s="9">
        <f>'fnd enro'!K343</f>
        <v>6.84</v>
      </c>
      <c r="L343" s="8">
        <f>'fnd enro'!L343</f>
        <v>0</v>
      </c>
      <c r="M343" s="8">
        <f>'fnd enro'!M343</f>
        <v>10</v>
      </c>
      <c r="N343" s="8">
        <f>'fnd enro'!N343</f>
        <v>1</v>
      </c>
      <c r="O343" s="8">
        <f>'fnd enro'!O343</f>
        <v>0</v>
      </c>
      <c r="P343" s="8">
        <f>'fnd enro'!P343</f>
        <v>43</v>
      </c>
      <c r="Q343" s="8">
        <f>'fnd enro'!R343</f>
        <v>171</v>
      </c>
      <c r="R343" s="9">
        <f t="shared" si="70"/>
        <v>1.05</v>
      </c>
      <c r="S343" s="8">
        <f>VALUE('fnd enro'!Q343)</f>
        <v>7</v>
      </c>
      <c r="T343" s="1"/>
      <c r="U343" s="68">
        <f>(($D343*'fnd base rates'!C$7)
+($E343*'fnd base rates'!C$8)
+($F343*'fnd base rates'!C$9)
+($G343*'fnd base rates'!C$10)
+($H343*'fnd base rates'!C$11)
+($I343*'fnd base rates'!C$12)
+($J343*'fnd base rates'!C$13)
+($K343*'fnd base rates'!C$14)
+($M343*'fnd base rates'!C$16)
+($N343*'fnd base rates'!C$17)
+($O343*'fnd base rates'!C$18)
+($P343*VLOOKUP($S343+12,rate_basefnd,3)))
*$R343</f>
        <v>113078.54796</v>
      </c>
      <c r="V343" s="68">
        <f>(($D343*'fnd base rates'!D$7)
+($E343*'fnd base rates'!D$8)
+($F343*'fnd base rates'!D$9)
+($G343*'fnd base rates'!D$10)
+($H343*'fnd base rates'!D$11)
+($I343*'fnd base rates'!D$12)
+($J343*'fnd base rates'!D$13)
+($K343*'fnd base rates'!D$14)
+($M343*'fnd base rates'!D$16)
+($N343*'fnd base rates'!D$17)
+($O343*'fnd base rates'!D$18)
+($P343*VLOOKUP($S343+12,rate_basefnd,4)))
*$R343</f>
        <v>173834.75549999997</v>
      </c>
      <c r="W343" s="68">
        <f>(($D343*'fnd base rates'!E$7)
+($E343*'fnd base rates'!E$8)
+($F343*'fnd base rates'!E$9)
+($G343*'fnd base rates'!E$10)
+($H343*'fnd base rates'!E$11)
+($I343*'fnd base rates'!E$12)
+($J343*'fnd base rates'!E$13)
+($K343*'fnd base rates'!E$14)
+($M343*'fnd base rates'!E$16)
+($N343*'fnd base rates'!E$17)
+($O343*'fnd base rates'!E$18)
+($P343*VLOOKUP($S343+12,rate_basefnd,5)))
*$R343</f>
        <v>950709.42414000002</v>
      </c>
      <c r="X343" s="68">
        <f>(($D343*'fnd base rates'!F$7)
+($E343*'fnd base rates'!F$8)
+($F343*'fnd base rates'!F$9)
+($G343*'fnd base rates'!F$10)
+($H343*'fnd base rates'!F$11)
+($I343*'fnd base rates'!F$12)
+($J343*'fnd base rates'!F$13)
+($K343*'fnd base rates'!F$14)
+($M343*'fnd base rates'!F$16)
+($N343*'fnd base rates'!F$17)
+($O343*'fnd base rates'!F$18)
+($P343*VLOOKUP($S343+12,rate_basefnd,6)))
*$R343</f>
        <v>236990.81574000002</v>
      </c>
      <c r="Y343" s="68">
        <f>(($D343*'fnd base rates'!G$7)
+($E343*'fnd base rates'!G$8)
+($F343*'fnd base rates'!G$9)
+($G343*'fnd base rates'!G$10)
+($H343*'fnd base rates'!G$11)
+($I343*'fnd base rates'!G$12)
+($J343*'fnd base rates'!G$13)
+($K343*'fnd base rates'!G$14)
+($M343*'fnd base rates'!G$16)
+($N343*'fnd base rates'!G$17)
+($O343*'fnd base rates'!G$18)
+($P343*VLOOKUP($S343+12,rate_basefnd,7)))
*$R343</f>
        <v>41816.573820000005</v>
      </c>
      <c r="Z343" s="68">
        <f>(($D343*'fnd base rates'!H$7)
+($E343*'fnd base rates'!H$8)
+($F343*'fnd base rates'!H$9)
+($G343*'fnd base rates'!H$10)
+($H343*'fnd base rates'!H$11)
+($I343*'fnd base rates'!H$12)
+($J343*'fnd base rates'!H$13)
+($K343*'fnd base rates'!H$14)
+($M343*'fnd base rates'!H$16)
+($N343*'fnd base rates'!H$17)
+($O343*'fnd base rates'!H$18)
+($P343*VLOOKUP($S343+12,rate_basefnd,8)))</f>
        <v>102383.83400000002</v>
      </c>
      <c r="AA343" s="68">
        <f>(($D343*'fnd base rates'!I$7)
+($E343*'fnd base rates'!I$8)
+($F343*'fnd base rates'!I$9)
+($G343*'fnd base rates'!I$10)
+($H343*'fnd base rates'!I$11)
+($I343*'fnd base rates'!I$12)
+($J343*'fnd base rates'!I$13)
+($K343*'fnd base rates'!I$14)
+($M343*'fnd base rates'!I$16)
+($N343*'fnd base rates'!I$17)
+($O343*'fnd base rates'!I$18)
+($P343*VLOOKUP($S343+12,rate_basefnd,9)))
*$R343</f>
        <v>89923.081499999986</v>
      </c>
      <c r="AB343" s="68">
        <f>(($D343*'fnd base rates'!J$7)
+($E343*'fnd base rates'!J$8)
+($F343*'fnd base rates'!J$9)
+($G343*'fnd base rates'!J$10)
+($H343*'fnd base rates'!J$11)
+($I343*'fnd base rates'!J$12)
+($J343*'fnd base rates'!J$13)
+($K343*'fnd base rates'!J$14)
+($M343*'fnd base rates'!J$16)
+($N343*'fnd base rates'!J$17)
+($O343*'fnd base rates'!J$18)
+($P343*VLOOKUP($S343+12,rate_basefnd,10)))
*$R343</f>
        <v>75048.970499999996</v>
      </c>
      <c r="AC343" s="68">
        <f>(($D343*'fnd base rates'!K$7)
+($E343*'fnd base rates'!K$8)
+($F343*'fnd base rates'!K$9)
+($G343*'fnd base rates'!K$10)
+($H343*'fnd base rates'!K$11)
+($I343*'fnd base rates'!K$12)
+($J343*'fnd base rates'!K$13)
+($K343*'fnd base rates'!K$14)
+($M343*'fnd base rates'!K$16)
+($N343*'fnd base rates'!K$17)
+($O343*'fnd base rates'!K$18)
+($P343*VLOOKUP($S343+12,rate_basefnd,11)))
*$R343</f>
        <v>229602.07829999999</v>
      </c>
      <c r="AD343" s="68">
        <f>(($D343*'fnd base rates'!L$7)
+($E343*'fnd base rates'!L$8)
+($F343*'fnd base rates'!L$9)
+($G343*'fnd base rates'!L$10)
+($H343*'fnd base rates'!L$11)
+($I343*'fnd base rates'!L$12)
+($J343*'fnd base rates'!L$13)
+($K343*'fnd base rates'!L$14)
+($M343*'fnd base rates'!L$16)
+($N343*'fnd base rates'!L$17)
+($O343*'fnd base rates'!L$18)
+($P343*VLOOKUP($S343+12,rate_basefnd,12)))</f>
        <v>433550.24479999999</v>
      </c>
      <c r="AE343" s="68">
        <f>(($D343*'fnd base rates'!M$7)
+($E343*'fnd base rates'!M$8)
+($F343*'fnd base rates'!M$9)
+($G343*'fnd base rates'!M$10)
+($H343*'fnd base rates'!M$11)
+($I343*'fnd base rates'!M$12)
+($J343*'fnd base rates'!M$13)
+($K343*'fnd base rates'!M$14)
+($M343*'fnd base rates'!M$16)
+($N343*'fnd base rates'!M$17)
+($O343*'fnd base rates'!M$18)
+($P343*VLOOKUP($S343+12,rate_basefnd,13)))</f>
        <v>0</v>
      </c>
      <c r="AF343" s="3">
        <f t="shared" si="71"/>
        <v>2446938.32626</v>
      </c>
      <c r="AH343" s="205">
        <f t="shared" si="72"/>
        <v>447101025</v>
      </c>
      <c r="AI343" s="3" t="str">
        <f t="shared" si="76"/>
        <v>447</v>
      </c>
      <c r="AJ343" s="1" t="str">
        <f t="shared" si="77"/>
        <v>101</v>
      </c>
      <c r="AK343" s="1" t="str">
        <f t="shared" si="78"/>
        <v>025</v>
      </c>
      <c r="AL343" s="3">
        <f t="shared" si="73"/>
        <v>1</v>
      </c>
      <c r="AM343" s="3">
        <f t="shared" si="83"/>
        <v>171</v>
      </c>
      <c r="AN343" s="3">
        <f t="shared" si="79"/>
        <v>2446938.32626</v>
      </c>
      <c r="AO343" s="3">
        <f t="shared" si="80"/>
        <v>14310</v>
      </c>
      <c r="AP343" s="3">
        <f t="shared" si="74"/>
        <v>-282</v>
      </c>
      <c r="AQ343" s="3">
        <v>14592</v>
      </c>
      <c r="AS343" s="68"/>
      <c r="AT343" s="68"/>
      <c r="AX343" s="4">
        <f t="shared" si="81"/>
        <v>0</v>
      </c>
      <c r="AZ343" s="4">
        <f t="shared" si="82"/>
        <v>0</v>
      </c>
      <c r="BB343" s="4"/>
    </row>
    <row r="344" spans="1:54" s="3" customFormat="1">
      <c r="A344" s="205" t="str">
        <f t="shared" si="75"/>
        <v>447</v>
      </c>
      <c r="B344" s="1">
        <v>447101099</v>
      </c>
      <c r="C344" s="7" t="s">
        <v>64</v>
      </c>
      <c r="D344" s="8">
        <f>'fnd enro'!D344</f>
        <v>0</v>
      </c>
      <c r="E344" s="8">
        <f>'fnd enro'!E344</f>
        <v>0</v>
      </c>
      <c r="F344" s="8">
        <f>'fnd enro'!F344</f>
        <v>0</v>
      </c>
      <c r="G344" s="8">
        <f>'fnd enro'!G344</f>
        <v>0</v>
      </c>
      <c r="H344" s="8">
        <f>'fnd enro'!H344</f>
        <v>1</v>
      </c>
      <c r="I344" s="8">
        <f>'fnd enro'!I344</f>
        <v>0</v>
      </c>
      <c r="J344" s="8">
        <f>'fnd enro'!J344</f>
        <v>0</v>
      </c>
      <c r="K344" s="9">
        <f>'fnd enro'!K344</f>
        <v>0.04</v>
      </c>
      <c r="L344" s="8">
        <f>'fnd enro'!L344</f>
        <v>0</v>
      </c>
      <c r="M344" s="8">
        <f>'fnd enro'!M344</f>
        <v>0</v>
      </c>
      <c r="N344" s="8">
        <f>'fnd enro'!N344</f>
        <v>0</v>
      </c>
      <c r="O344" s="8">
        <f>'fnd enro'!O344</f>
        <v>0</v>
      </c>
      <c r="P344" s="8">
        <f>'fnd enro'!P344</f>
        <v>1</v>
      </c>
      <c r="Q344" s="8">
        <f>'fnd enro'!R344</f>
        <v>1</v>
      </c>
      <c r="R344" s="9">
        <f t="shared" si="70"/>
        <v>1.05</v>
      </c>
      <c r="S344" s="8">
        <f>VALUE('fnd enro'!Q344)</f>
        <v>5</v>
      </c>
      <c r="T344" s="1"/>
      <c r="U344" s="68">
        <f>(($D344*'fnd base rates'!C$7)
+($E344*'fnd base rates'!C$8)
+($F344*'fnd base rates'!C$9)
+($G344*'fnd base rates'!C$10)
+($H344*'fnd base rates'!C$11)
+($I344*'fnd base rates'!C$12)
+($J344*'fnd base rates'!C$13)
+($K344*'fnd base rates'!C$14)
+($M344*'fnd base rates'!C$16)
+($N344*'fnd base rates'!C$17)
+($O344*'fnd base rates'!C$18)
+($P344*VLOOKUP($S344+12,rate_basefnd,3)))
*$R344</f>
        <v>704.81376000000012</v>
      </c>
      <c r="V344" s="68">
        <f>(($D344*'fnd base rates'!D$7)
+($E344*'fnd base rates'!D$8)
+($F344*'fnd base rates'!D$9)
+($G344*'fnd base rates'!D$10)
+($H344*'fnd base rates'!D$11)
+($I344*'fnd base rates'!D$12)
+($J344*'fnd base rates'!D$13)
+($K344*'fnd base rates'!D$14)
+($M344*'fnd base rates'!D$16)
+($N344*'fnd base rates'!D$17)
+($O344*'fnd base rates'!D$18)
+($P344*VLOOKUP($S344+12,rate_basefnd,4)))
*$R344</f>
        <v>1247.3685</v>
      </c>
      <c r="W344" s="68">
        <f>(($D344*'fnd base rates'!E$7)
+($E344*'fnd base rates'!E$8)
+($F344*'fnd base rates'!E$9)
+($G344*'fnd base rates'!E$10)
+($H344*'fnd base rates'!E$11)
+($I344*'fnd base rates'!E$12)
+($J344*'fnd base rates'!E$13)
+($K344*'fnd base rates'!E$14)
+($M344*'fnd base rates'!E$16)
+($N344*'fnd base rates'!E$17)
+($O344*'fnd base rates'!E$18)
+($P344*VLOOKUP($S344+12,rate_basefnd,5)))
*$R344</f>
        <v>7522.5263400000003</v>
      </c>
      <c r="X344" s="68">
        <f>(($D344*'fnd base rates'!F$7)
+($E344*'fnd base rates'!F$8)
+($F344*'fnd base rates'!F$9)
+($G344*'fnd base rates'!F$10)
+($H344*'fnd base rates'!F$11)
+($I344*'fnd base rates'!F$12)
+($J344*'fnd base rates'!F$13)
+($K344*'fnd base rates'!F$14)
+($M344*'fnd base rates'!F$16)
+($N344*'fnd base rates'!F$17)
+($O344*'fnd base rates'!F$18)
+($P344*VLOOKUP($S344+12,rate_basefnd,6)))
*$R344</f>
        <v>1174.1234400000001</v>
      </c>
      <c r="Y344" s="68">
        <f>(($D344*'fnd base rates'!G$7)
+($E344*'fnd base rates'!G$8)
+($F344*'fnd base rates'!G$9)
+($G344*'fnd base rates'!G$10)
+($H344*'fnd base rates'!G$11)
+($I344*'fnd base rates'!G$12)
+($J344*'fnd base rates'!G$13)
+($K344*'fnd base rates'!G$14)
+($M344*'fnd base rates'!G$16)
+($N344*'fnd base rates'!G$17)
+($O344*'fnd base rates'!G$18)
+($P344*VLOOKUP($S344+12,rate_basefnd,7)))
*$R344</f>
        <v>365.67342000000002</v>
      </c>
      <c r="Z344" s="68">
        <f>(($D344*'fnd base rates'!H$7)
+($E344*'fnd base rates'!H$8)
+($F344*'fnd base rates'!H$9)
+($G344*'fnd base rates'!H$10)
+($H344*'fnd base rates'!H$11)
+($I344*'fnd base rates'!H$12)
+($J344*'fnd base rates'!H$13)
+($K344*'fnd base rates'!H$14)
+($M344*'fnd base rates'!H$16)
+($N344*'fnd base rates'!H$17)
+($O344*'fnd base rates'!H$18)
+($P344*VLOOKUP($S344+12,rate_basefnd,8)))</f>
        <v>605.93399999999997</v>
      </c>
      <c r="AA344" s="68">
        <f>(($D344*'fnd base rates'!I$7)
+($E344*'fnd base rates'!I$8)
+($F344*'fnd base rates'!I$9)
+($G344*'fnd base rates'!I$10)
+($H344*'fnd base rates'!I$11)
+($I344*'fnd base rates'!I$12)
+($J344*'fnd base rates'!I$13)
+($K344*'fnd base rates'!I$14)
+($M344*'fnd base rates'!I$16)
+($N344*'fnd base rates'!I$17)
+($O344*'fnd base rates'!I$18)
+($P344*VLOOKUP($S344+12,rate_basefnd,9)))
*$R344</f>
        <v>616.62300000000005</v>
      </c>
      <c r="AB344" s="68">
        <f>(($D344*'fnd base rates'!J$7)
+($E344*'fnd base rates'!J$8)
+($F344*'fnd base rates'!J$9)
+($G344*'fnd base rates'!J$10)
+($H344*'fnd base rates'!J$11)
+($I344*'fnd base rates'!J$12)
+($J344*'fnd base rates'!J$13)
+($K344*'fnd base rates'!J$14)
+($M344*'fnd base rates'!J$16)
+($N344*'fnd base rates'!J$17)
+($O344*'fnd base rates'!J$18)
+($P344*VLOOKUP($S344+12,rate_basefnd,10)))
*$R344</f>
        <v>1021.461</v>
      </c>
      <c r="AC344" s="68">
        <f>(($D344*'fnd base rates'!K$7)
+($E344*'fnd base rates'!K$8)
+($F344*'fnd base rates'!K$9)
+($G344*'fnd base rates'!K$10)
+($H344*'fnd base rates'!K$11)
+($I344*'fnd base rates'!K$12)
+($J344*'fnd base rates'!K$13)
+($K344*'fnd base rates'!K$14)
+($M344*'fnd base rates'!K$16)
+($N344*'fnd base rates'!K$17)
+($O344*'fnd base rates'!K$18)
+($P344*VLOOKUP($S344+12,rate_basefnd,11)))
*$R344</f>
        <v>1382.3208</v>
      </c>
      <c r="AD344" s="68">
        <f>(($D344*'fnd base rates'!L$7)
+($E344*'fnd base rates'!L$8)
+($F344*'fnd base rates'!L$9)
+($G344*'fnd base rates'!L$10)
+($H344*'fnd base rates'!L$11)
+($I344*'fnd base rates'!L$12)
+($J344*'fnd base rates'!L$13)
+($K344*'fnd base rates'!L$14)
+($M344*'fnd base rates'!L$16)
+($N344*'fnd base rates'!L$17)
+($O344*'fnd base rates'!L$18)
+($P344*VLOOKUP($S344+12,rate_basefnd,12)))</f>
        <v>3049.9487999999997</v>
      </c>
      <c r="AE344" s="68">
        <f>(($D344*'fnd base rates'!M$7)
+($E344*'fnd base rates'!M$8)
+($F344*'fnd base rates'!M$9)
+($G344*'fnd base rates'!M$10)
+($H344*'fnd base rates'!M$11)
+($I344*'fnd base rates'!M$12)
+($J344*'fnd base rates'!M$13)
+($K344*'fnd base rates'!M$14)
+($M344*'fnd base rates'!M$16)
+($N344*'fnd base rates'!M$17)
+($O344*'fnd base rates'!M$18)
+($P344*VLOOKUP($S344+12,rate_basefnd,13)))</f>
        <v>0</v>
      </c>
      <c r="AF344" s="3">
        <f t="shared" si="71"/>
        <v>17690.793059999996</v>
      </c>
      <c r="AH344" s="205">
        <f t="shared" si="72"/>
        <v>447101099</v>
      </c>
      <c r="AI344" s="3" t="str">
        <f t="shared" si="76"/>
        <v>447</v>
      </c>
      <c r="AJ344" s="1" t="str">
        <f t="shared" si="77"/>
        <v>101</v>
      </c>
      <c r="AK344" s="1" t="str">
        <f t="shared" si="78"/>
        <v>099</v>
      </c>
      <c r="AL344" s="3">
        <f t="shared" si="73"/>
        <v>1</v>
      </c>
      <c r="AM344" s="3">
        <f t="shared" si="83"/>
        <v>1</v>
      </c>
      <c r="AN344" s="3">
        <f t="shared" si="79"/>
        <v>17690.793059999996</v>
      </c>
      <c r="AO344" s="3">
        <f t="shared" si="80"/>
        <v>17691</v>
      </c>
      <c r="AP344" s="3">
        <f t="shared" si="74"/>
        <v>1128</v>
      </c>
      <c r="AQ344" s="3">
        <v>16563</v>
      </c>
      <c r="AS344" s="68"/>
      <c r="AT344" s="68"/>
      <c r="AX344" s="4">
        <f t="shared" si="81"/>
        <v>0</v>
      </c>
      <c r="AZ344" s="4">
        <f t="shared" si="82"/>
        <v>0</v>
      </c>
      <c r="BB344" s="4"/>
    </row>
    <row r="345" spans="1:54" s="3" customFormat="1">
      <c r="A345" s="205" t="str">
        <f t="shared" si="75"/>
        <v>447</v>
      </c>
      <c r="B345" s="1">
        <v>447101101</v>
      </c>
      <c r="C345" s="7" t="s">
        <v>64</v>
      </c>
      <c r="D345" s="8">
        <f>'fnd enro'!D345</f>
        <v>0</v>
      </c>
      <c r="E345" s="8">
        <f>'fnd enro'!E345</f>
        <v>0</v>
      </c>
      <c r="F345" s="8">
        <f>'fnd enro'!F345</f>
        <v>39</v>
      </c>
      <c r="G345" s="8">
        <f>'fnd enro'!G345</f>
        <v>150</v>
      </c>
      <c r="H345" s="8">
        <f>'fnd enro'!H345</f>
        <v>123</v>
      </c>
      <c r="I345" s="8">
        <f>'fnd enro'!I345</f>
        <v>0</v>
      </c>
      <c r="J345" s="8">
        <f>'fnd enro'!J345</f>
        <v>0</v>
      </c>
      <c r="K345" s="9">
        <f>'fnd enro'!K345</f>
        <v>12.48</v>
      </c>
      <c r="L345" s="8">
        <f>'fnd enro'!L345</f>
        <v>0</v>
      </c>
      <c r="M345" s="8">
        <f>'fnd enro'!M345</f>
        <v>8</v>
      </c>
      <c r="N345" s="8">
        <f>'fnd enro'!N345</f>
        <v>0</v>
      </c>
      <c r="O345" s="8">
        <f>'fnd enro'!O345</f>
        <v>0</v>
      </c>
      <c r="P345" s="8">
        <f>'fnd enro'!P345</f>
        <v>42</v>
      </c>
      <c r="Q345" s="8">
        <f>'fnd enro'!R345</f>
        <v>312</v>
      </c>
      <c r="R345" s="9">
        <f t="shared" si="70"/>
        <v>1.05</v>
      </c>
      <c r="S345" s="8">
        <f>VALUE('fnd enro'!Q345)</f>
        <v>4</v>
      </c>
      <c r="T345" s="1"/>
      <c r="U345" s="68">
        <f>(($D345*'fnd base rates'!C$7)
+($E345*'fnd base rates'!C$8)
+($F345*'fnd base rates'!C$9)
+($G345*'fnd base rates'!C$10)
+($H345*'fnd base rates'!C$11)
+($I345*'fnd base rates'!C$12)
+($J345*'fnd base rates'!C$13)
+($K345*'fnd base rates'!C$14)
+($M345*'fnd base rates'!C$16)
+($N345*'fnd base rates'!C$17)
+($O345*'fnd base rates'!C$18)
+($P345*VLOOKUP($S345+12,rate_basefnd,3)))
*$R345</f>
        <v>200460.89112000001</v>
      </c>
      <c r="V345" s="68">
        <f>(($D345*'fnd base rates'!D$7)
+($E345*'fnd base rates'!D$8)
+($F345*'fnd base rates'!D$9)
+($G345*'fnd base rates'!D$10)
+($H345*'fnd base rates'!D$11)
+($I345*'fnd base rates'!D$12)
+($J345*'fnd base rates'!D$13)
+($K345*'fnd base rates'!D$14)
+($M345*'fnd base rates'!D$16)
+($N345*'fnd base rates'!D$17)
+($O345*'fnd base rates'!D$18)
+($P345*VLOOKUP($S345+12,rate_basefnd,4)))
*$R345</f>
        <v>294030.63900000008</v>
      </c>
      <c r="W345" s="68">
        <f>(($D345*'fnd base rates'!E$7)
+($E345*'fnd base rates'!E$8)
+($F345*'fnd base rates'!E$9)
+($G345*'fnd base rates'!E$10)
+($H345*'fnd base rates'!E$11)
+($I345*'fnd base rates'!E$12)
+($J345*'fnd base rates'!E$13)
+($K345*'fnd base rates'!E$14)
+($M345*'fnd base rates'!E$16)
+($N345*'fnd base rates'!E$17)
+($O345*'fnd base rates'!E$18)
+($P345*VLOOKUP($S345+12,rate_basefnd,5)))
*$R345</f>
        <v>1505966.5840800002</v>
      </c>
      <c r="X345" s="68">
        <f>(($D345*'fnd base rates'!F$7)
+($E345*'fnd base rates'!F$8)
+($F345*'fnd base rates'!F$9)
+($G345*'fnd base rates'!F$10)
+($H345*'fnd base rates'!F$11)
+($I345*'fnd base rates'!F$12)
+($J345*'fnd base rates'!F$13)
+($K345*'fnd base rates'!F$14)
+($M345*'fnd base rates'!F$16)
+($N345*'fnd base rates'!F$17)
+($O345*'fnd base rates'!F$18)
+($P345*VLOOKUP($S345+12,rate_basefnd,6)))
*$R345</f>
        <v>423588.41028000007</v>
      </c>
      <c r="Y345" s="68">
        <f>(($D345*'fnd base rates'!G$7)
+($E345*'fnd base rates'!G$8)
+($F345*'fnd base rates'!G$9)
+($G345*'fnd base rates'!G$10)
+($H345*'fnd base rates'!G$11)
+($I345*'fnd base rates'!G$12)
+($J345*'fnd base rates'!G$13)
+($K345*'fnd base rates'!G$14)
+($M345*'fnd base rates'!G$16)
+($N345*'fnd base rates'!G$17)
+($O345*'fnd base rates'!G$18)
+($P345*VLOOKUP($S345+12,rate_basefnd,7)))
*$R345</f>
        <v>66126.821039999995</v>
      </c>
      <c r="Z345" s="68">
        <f>(($D345*'fnd base rates'!H$7)
+($E345*'fnd base rates'!H$8)
+($F345*'fnd base rates'!H$9)
+($G345*'fnd base rates'!H$10)
+($H345*'fnd base rates'!H$11)
+($I345*'fnd base rates'!H$12)
+($J345*'fnd base rates'!H$13)
+($K345*'fnd base rates'!H$14)
+($M345*'fnd base rates'!H$16)
+($N345*'fnd base rates'!H$17)
+($O345*'fnd base rates'!H$18)
+($P345*VLOOKUP($S345+12,rate_basefnd,8)))</f>
        <v>183554.10800000001</v>
      </c>
      <c r="AA345" s="68">
        <f>(($D345*'fnd base rates'!I$7)
+($E345*'fnd base rates'!I$8)
+($F345*'fnd base rates'!I$9)
+($G345*'fnd base rates'!I$10)
+($H345*'fnd base rates'!I$11)
+($I345*'fnd base rates'!I$12)
+($J345*'fnd base rates'!I$13)
+($K345*'fnd base rates'!I$14)
+($M345*'fnd base rates'!I$16)
+($N345*'fnd base rates'!I$17)
+($O345*'fnd base rates'!I$18)
+($P345*VLOOKUP($S345+12,rate_basefnd,9)))
*$R345</f>
        <v>154832.22300000003</v>
      </c>
      <c r="AB345" s="68">
        <f>(($D345*'fnd base rates'!J$7)
+($E345*'fnd base rates'!J$8)
+($F345*'fnd base rates'!J$9)
+($G345*'fnd base rates'!J$10)
+($H345*'fnd base rates'!J$11)
+($I345*'fnd base rates'!J$12)
+($J345*'fnd base rates'!J$13)
+($K345*'fnd base rates'!J$14)
+($M345*'fnd base rates'!J$16)
+($N345*'fnd base rates'!J$17)
+($O345*'fnd base rates'!J$18)
+($P345*VLOOKUP($S345+12,rate_basefnd,10)))
*$R345</f>
        <v>96320.122499999998</v>
      </c>
      <c r="AC345" s="68">
        <f>(($D345*'fnd base rates'!K$7)
+($E345*'fnd base rates'!K$8)
+($F345*'fnd base rates'!K$9)
+($G345*'fnd base rates'!K$10)
+($H345*'fnd base rates'!K$11)
+($I345*'fnd base rates'!K$12)
+($J345*'fnd base rates'!K$13)
+($K345*'fnd base rates'!K$14)
+($M345*'fnd base rates'!K$16)
+($N345*'fnd base rates'!K$17)
+($O345*'fnd base rates'!K$18)
+($P345*VLOOKUP($S345+12,rate_basefnd,11)))
*$R345</f>
        <v>416279.43210000003</v>
      </c>
      <c r="AD345" s="68">
        <f>(($D345*'fnd base rates'!L$7)
+($E345*'fnd base rates'!L$8)
+($F345*'fnd base rates'!L$9)
+($G345*'fnd base rates'!L$10)
+($H345*'fnd base rates'!L$11)
+($I345*'fnd base rates'!L$12)
+($J345*'fnd base rates'!L$13)
+($K345*'fnd base rates'!L$14)
+($M345*'fnd base rates'!L$16)
+($N345*'fnd base rates'!L$17)
+($O345*'fnd base rates'!L$18)
+($P345*VLOOKUP($S345+12,rate_basefnd,12)))</f>
        <v>754161.83560000011</v>
      </c>
      <c r="AE345" s="68">
        <f>(($D345*'fnd base rates'!M$7)
+($E345*'fnd base rates'!M$8)
+($F345*'fnd base rates'!M$9)
+($G345*'fnd base rates'!M$10)
+($H345*'fnd base rates'!M$11)
+($I345*'fnd base rates'!M$12)
+($J345*'fnd base rates'!M$13)
+($K345*'fnd base rates'!M$14)
+($M345*'fnd base rates'!M$16)
+($N345*'fnd base rates'!M$17)
+($O345*'fnd base rates'!M$18)
+($P345*VLOOKUP($S345+12,rate_basefnd,13)))</f>
        <v>0</v>
      </c>
      <c r="AF345" s="3">
        <f t="shared" si="71"/>
        <v>4095321.0667200005</v>
      </c>
      <c r="AH345" s="205">
        <f t="shared" si="72"/>
        <v>447101101</v>
      </c>
      <c r="AI345" s="3" t="str">
        <f t="shared" si="76"/>
        <v>447</v>
      </c>
      <c r="AJ345" s="1" t="str">
        <f t="shared" si="77"/>
        <v>101</v>
      </c>
      <c r="AK345" s="1" t="str">
        <f t="shared" si="78"/>
        <v>101</v>
      </c>
      <c r="AL345" s="3">
        <f t="shared" si="73"/>
        <v>1</v>
      </c>
      <c r="AM345" s="3">
        <f t="shared" si="83"/>
        <v>312</v>
      </c>
      <c r="AN345" s="3">
        <f t="shared" si="79"/>
        <v>4095321.0667200005</v>
      </c>
      <c r="AO345" s="3">
        <f t="shared" si="80"/>
        <v>13126</v>
      </c>
      <c r="AP345" s="3">
        <f t="shared" si="74"/>
        <v>-4317</v>
      </c>
      <c r="AQ345" s="3">
        <v>17443</v>
      </c>
      <c r="AS345" s="68"/>
      <c r="AT345" s="68"/>
      <c r="AX345" s="4">
        <f t="shared" si="81"/>
        <v>0</v>
      </c>
      <c r="AZ345" s="4">
        <f t="shared" si="82"/>
        <v>0</v>
      </c>
      <c r="BB345" s="4"/>
    </row>
    <row r="346" spans="1:54" s="3" customFormat="1">
      <c r="A346" s="205" t="str">
        <f t="shared" si="75"/>
        <v>447</v>
      </c>
      <c r="B346" s="1">
        <v>447101136</v>
      </c>
      <c r="C346" s="7" t="s">
        <v>64</v>
      </c>
      <c r="D346" s="8">
        <f>'fnd enro'!D346</f>
        <v>0</v>
      </c>
      <c r="E346" s="8">
        <f>'fnd enro'!E346</f>
        <v>0</v>
      </c>
      <c r="F346" s="8">
        <f>'fnd enro'!F346</f>
        <v>0</v>
      </c>
      <c r="G346" s="8">
        <f>'fnd enro'!G346</f>
        <v>1</v>
      </c>
      <c r="H346" s="8">
        <f>'fnd enro'!H346</f>
        <v>4</v>
      </c>
      <c r="I346" s="8">
        <f>'fnd enro'!I346</f>
        <v>0</v>
      </c>
      <c r="J346" s="8">
        <f>'fnd enro'!J346</f>
        <v>0</v>
      </c>
      <c r="K346" s="9">
        <f>'fnd enro'!K346</f>
        <v>0.2</v>
      </c>
      <c r="L346" s="8">
        <f>'fnd enro'!L346</f>
        <v>0</v>
      </c>
      <c r="M346" s="8">
        <f>'fnd enro'!M346</f>
        <v>0</v>
      </c>
      <c r="N346" s="8">
        <f>'fnd enro'!N346</f>
        <v>0</v>
      </c>
      <c r="O346" s="8">
        <f>'fnd enro'!O346</f>
        <v>0</v>
      </c>
      <c r="P346" s="8">
        <f>'fnd enro'!P346</f>
        <v>4</v>
      </c>
      <c r="Q346" s="8">
        <f>'fnd enro'!R346</f>
        <v>5</v>
      </c>
      <c r="R346" s="9">
        <f t="shared" si="70"/>
        <v>1.05</v>
      </c>
      <c r="S346" s="8">
        <f>VALUE('fnd enro'!Q346)</f>
        <v>3</v>
      </c>
      <c r="T346" s="1"/>
      <c r="U346" s="68">
        <f>(($D346*'fnd base rates'!C$7)
+($E346*'fnd base rates'!C$8)
+($F346*'fnd base rates'!C$9)
+($G346*'fnd base rates'!C$10)
+($H346*'fnd base rates'!C$11)
+($I346*'fnd base rates'!C$12)
+($J346*'fnd base rates'!C$13)
+($K346*'fnd base rates'!C$14)
+($M346*'fnd base rates'!C$16)
+($N346*'fnd base rates'!C$17)
+($O346*'fnd base rates'!C$18)
+($P346*VLOOKUP($S346+12,rate_basefnd,3)))
*$R346</f>
        <v>3418.8692999999998</v>
      </c>
      <c r="V346" s="68">
        <f>(($D346*'fnd base rates'!D$7)
+($E346*'fnd base rates'!D$8)
+($F346*'fnd base rates'!D$9)
+($G346*'fnd base rates'!D$10)
+($H346*'fnd base rates'!D$11)
+($I346*'fnd base rates'!D$12)
+($J346*'fnd base rates'!D$13)
+($K346*'fnd base rates'!D$14)
+($M346*'fnd base rates'!D$16)
+($N346*'fnd base rates'!D$17)
+($O346*'fnd base rates'!D$18)
+($P346*VLOOKUP($S346+12,rate_basefnd,4)))
*$R346</f>
        <v>5738.2289999999994</v>
      </c>
      <c r="W346" s="68">
        <f>(($D346*'fnd base rates'!E$7)
+($E346*'fnd base rates'!E$8)
+($F346*'fnd base rates'!E$9)
+($G346*'fnd base rates'!E$10)
+($H346*'fnd base rates'!E$11)
+($I346*'fnd base rates'!E$12)
+($J346*'fnd base rates'!E$13)
+($K346*'fnd base rates'!E$14)
+($M346*'fnd base rates'!E$16)
+($N346*'fnd base rates'!E$17)
+($O346*'fnd base rates'!E$18)
+($P346*VLOOKUP($S346+12,rate_basefnd,5)))
*$R346</f>
        <v>33234.971700000002</v>
      </c>
      <c r="X346" s="68">
        <f>(($D346*'fnd base rates'!F$7)
+($E346*'fnd base rates'!F$8)
+($F346*'fnd base rates'!F$9)
+($G346*'fnd base rates'!F$10)
+($H346*'fnd base rates'!F$11)
+($I346*'fnd base rates'!F$12)
+($J346*'fnd base rates'!F$13)
+($K346*'fnd base rates'!F$14)
+($M346*'fnd base rates'!F$16)
+($N346*'fnd base rates'!F$17)
+($O346*'fnd base rates'!F$18)
+($P346*VLOOKUP($S346+12,rate_basefnd,6)))
*$R346</f>
        <v>6164.2181999999993</v>
      </c>
      <c r="Y346" s="68">
        <f>(($D346*'fnd base rates'!G$7)
+($E346*'fnd base rates'!G$8)
+($F346*'fnd base rates'!G$9)
+($G346*'fnd base rates'!G$10)
+($H346*'fnd base rates'!G$11)
+($I346*'fnd base rates'!G$12)
+($J346*'fnd base rates'!G$13)
+($K346*'fnd base rates'!G$14)
+($M346*'fnd base rates'!G$16)
+($N346*'fnd base rates'!G$17)
+($O346*'fnd base rates'!G$18)
+($P346*VLOOKUP($S346+12,rate_basefnd,7)))
*$R346</f>
        <v>1578.6035999999999</v>
      </c>
      <c r="Z346" s="68">
        <f>(($D346*'fnd base rates'!H$7)
+($E346*'fnd base rates'!H$8)
+($F346*'fnd base rates'!H$9)
+($G346*'fnd base rates'!H$10)
+($H346*'fnd base rates'!H$11)
+($I346*'fnd base rates'!H$12)
+($J346*'fnd base rates'!H$13)
+($K346*'fnd base rates'!H$14)
+($M346*'fnd base rates'!H$16)
+($N346*'fnd base rates'!H$17)
+($O346*'fnd base rates'!H$18)
+($P346*VLOOKUP($S346+12,rate_basefnd,8)))</f>
        <v>2995.1999999999994</v>
      </c>
      <c r="AA346" s="68">
        <f>(($D346*'fnd base rates'!I$7)
+($E346*'fnd base rates'!I$8)
+($F346*'fnd base rates'!I$9)
+($G346*'fnd base rates'!I$10)
+($H346*'fnd base rates'!I$11)
+($I346*'fnd base rates'!I$12)
+($J346*'fnd base rates'!I$13)
+($K346*'fnd base rates'!I$14)
+($M346*'fnd base rates'!I$16)
+($N346*'fnd base rates'!I$17)
+($O346*'fnd base rates'!I$18)
+($P346*VLOOKUP($S346+12,rate_basefnd,9)))
*$R346</f>
        <v>2885.9880000000007</v>
      </c>
      <c r="AB346" s="68">
        <f>(($D346*'fnd base rates'!J$7)
+($E346*'fnd base rates'!J$8)
+($F346*'fnd base rates'!J$9)
+($G346*'fnd base rates'!J$10)
+($H346*'fnd base rates'!J$11)
+($I346*'fnd base rates'!J$12)
+($J346*'fnd base rates'!J$13)
+($K346*'fnd base rates'!J$14)
+($M346*'fnd base rates'!J$16)
+($N346*'fnd base rates'!J$17)
+($O346*'fnd base rates'!J$18)
+($P346*VLOOKUP($S346+12,rate_basefnd,10)))
*$R346</f>
        <v>3970.6484999999998</v>
      </c>
      <c r="AC346" s="68">
        <f>(($D346*'fnd base rates'!K$7)
+($E346*'fnd base rates'!K$8)
+($F346*'fnd base rates'!K$9)
+($G346*'fnd base rates'!K$10)
+($H346*'fnd base rates'!K$11)
+($I346*'fnd base rates'!K$12)
+($J346*'fnd base rates'!K$13)
+($K346*'fnd base rates'!K$14)
+($M346*'fnd base rates'!K$16)
+($N346*'fnd base rates'!K$17)
+($O346*'fnd base rates'!K$18)
+($P346*VLOOKUP($S346+12,rate_basefnd,11)))
*$R346</f>
        <v>6816.1485000000002</v>
      </c>
      <c r="AD346" s="68">
        <f>(($D346*'fnd base rates'!L$7)
+($E346*'fnd base rates'!L$8)
+($F346*'fnd base rates'!L$9)
+($G346*'fnd base rates'!L$10)
+($H346*'fnd base rates'!L$11)
+($I346*'fnd base rates'!L$12)
+($J346*'fnd base rates'!L$13)
+($K346*'fnd base rates'!L$14)
+($M346*'fnd base rates'!L$16)
+($N346*'fnd base rates'!L$17)
+($O346*'fnd base rates'!L$18)
+($P346*VLOOKUP($S346+12,rate_basefnd,12)))</f>
        <v>14213.563999999998</v>
      </c>
      <c r="AE346" s="68">
        <f>(($D346*'fnd base rates'!M$7)
+($E346*'fnd base rates'!M$8)
+($F346*'fnd base rates'!M$9)
+($G346*'fnd base rates'!M$10)
+($H346*'fnd base rates'!M$11)
+($I346*'fnd base rates'!M$12)
+($J346*'fnd base rates'!M$13)
+($K346*'fnd base rates'!M$14)
+($M346*'fnd base rates'!M$16)
+($N346*'fnd base rates'!M$17)
+($O346*'fnd base rates'!M$18)
+($P346*VLOOKUP($S346+12,rate_basefnd,13)))</f>
        <v>0</v>
      </c>
      <c r="AF346" s="3">
        <f t="shared" si="71"/>
        <v>81016.440799999997</v>
      </c>
      <c r="AH346" s="205">
        <f t="shared" si="72"/>
        <v>447101136</v>
      </c>
      <c r="AI346" s="3" t="str">
        <f t="shared" si="76"/>
        <v>447</v>
      </c>
      <c r="AJ346" s="1" t="str">
        <f t="shared" si="77"/>
        <v>101</v>
      </c>
      <c r="AK346" s="1" t="str">
        <f t="shared" si="78"/>
        <v>136</v>
      </c>
      <c r="AL346" s="3">
        <f t="shared" si="73"/>
        <v>1</v>
      </c>
      <c r="AM346" s="3">
        <f t="shared" si="83"/>
        <v>5</v>
      </c>
      <c r="AN346" s="3">
        <f t="shared" si="79"/>
        <v>81016.440799999997</v>
      </c>
      <c r="AO346" s="3">
        <f t="shared" si="80"/>
        <v>16203</v>
      </c>
      <c r="AP346" s="3">
        <f t="shared" si="74"/>
        <v>-1770</v>
      </c>
      <c r="AQ346" s="3">
        <v>17973</v>
      </c>
      <c r="AS346" s="68"/>
      <c r="AT346" s="68"/>
      <c r="AX346" s="4">
        <f t="shared" si="81"/>
        <v>0</v>
      </c>
      <c r="AZ346" s="4">
        <f t="shared" si="82"/>
        <v>0</v>
      </c>
      <c r="BB346" s="4"/>
    </row>
    <row r="347" spans="1:54" s="3" customFormat="1">
      <c r="A347" s="205" t="str">
        <f t="shared" si="75"/>
        <v>447</v>
      </c>
      <c r="B347" s="1">
        <v>447101138</v>
      </c>
      <c r="C347" s="7" t="s">
        <v>64</v>
      </c>
      <c r="D347" s="8">
        <f>'fnd enro'!D347</f>
        <v>0</v>
      </c>
      <c r="E347" s="8">
        <f>'fnd enro'!E347</f>
        <v>0</v>
      </c>
      <c r="F347" s="8">
        <f>'fnd enro'!F347</f>
        <v>0</v>
      </c>
      <c r="G347" s="8">
        <f>'fnd enro'!G347</f>
        <v>7</v>
      </c>
      <c r="H347" s="8">
        <f>'fnd enro'!H347</f>
        <v>6</v>
      </c>
      <c r="I347" s="8">
        <f>'fnd enro'!I347</f>
        <v>0</v>
      </c>
      <c r="J347" s="8">
        <f>'fnd enro'!J347</f>
        <v>0</v>
      </c>
      <c r="K347" s="9">
        <f>'fnd enro'!K347</f>
        <v>0.52</v>
      </c>
      <c r="L347" s="8">
        <f>'fnd enro'!L347</f>
        <v>0</v>
      </c>
      <c r="M347" s="8">
        <f>'fnd enro'!M347</f>
        <v>0</v>
      </c>
      <c r="N347" s="8">
        <f>'fnd enro'!N347</f>
        <v>0</v>
      </c>
      <c r="O347" s="8">
        <f>'fnd enro'!O347</f>
        <v>0</v>
      </c>
      <c r="P347" s="8">
        <f>'fnd enro'!P347</f>
        <v>4</v>
      </c>
      <c r="Q347" s="8">
        <f>'fnd enro'!R347</f>
        <v>13</v>
      </c>
      <c r="R347" s="9">
        <f t="shared" si="70"/>
        <v>1.05</v>
      </c>
      <c r="S347" s="8">
        <f>VALUE('fnd enro'!Q347)</f>
        <v>5</v>
      </c>
      <c r="T347" s="1"/>
      <c r="U347" s="68">
        <f>(($D347*'fnd base rates'!C$7)
+($E347*'fnd base rates'!C$8)
+($F347*'fnd base rates'!C$9)
+($G347*'fnd base rates'!C$10)
+($H347*'fnd base rates'!C$11)
+($I347*'fnd base rates'!C$12)
+($J347*'fnd base rates'!C$13)
+($K347*'fnd base rates'!C$14)
+($M347*'fnd base rates'!C$16)
+($N347*'fnd base rates'!C$17)
+($O347*'fnd base rates'!C$18)
+($P347*VLOOKUP($S347+12,rate_basefnd,3)))
*$R347</f>
        <v>8486.0533800000012</v>
      </c>
      <c r="V347" s="68">
        <f>(($D347*'fnd base rates'!D$7)
+($E347*'fnd base rates'!D$8)
+($F347*'fnd base rates'!D$9)
+($G347*'fnd base rates'!D$10)
+($H347*'fnd base rates'!D$11)
+($I347*'fnd base rates'!D$12)
+($J347*'fnd base rates'!D$13)
+($K347*'fnd base rates'!D$14)
+($M347*'fnd base rates'!D$16)
+($N347*'fnd base rates'!D$17)
+($O347*'fnd base rates'!D$18)
+($P347*VLOOKUP($S347+12,rate_basefnd,4)))
*$R347</f>
        <v>13010.067000000001</v>
      </c>
      <c r="W347" s="68">
        <f>(($D347*'fnd base rates'!E$7)
+($E347*'fnd base rates'!E$8)
+($F347*'fnd base rates'!E$9)
+($G347*'fnd base rates'!E$10)
+($H347*'fnd base rates'!E$11)
+($I347*'fnd base rates'!E$12)
+($J347*'fnd base rates'!E$13)
+($K347*'fnd base rates'!E$14)
+($M347*'fnd base rates'!E$16)
+($N347*'fnd base rates'!E$17)
+($O347*'fnd base rates'!E$18)
+($P347*VLOOKUP($S347+12,rate_basefnd,5)))
*$R347</f>
        <v>69930.714420000004</v>
      </c>
      <c r="X347" s="68">
        <f>(($D347*'fnd base rates'!F$7)
+($E347*'fnd base rates'!F$8)
+($F347*'fnd base rates'!F$9)
+($G347*'fnd base rates'!F$10)
+($H347*'fnd base rates'!F$11)
+($I347*'fnd base rates'!F$12)
+($J347*'fnd base rates'!F$13)
+($K347*'fnd base rates'!F$14)
+($M347*'fnd base rates'!F$16)
+($N347*'fnd base rates'!F$17)
+($O347*'fnd base rates'!F$18)
+($P347*VLOOKUP($S347+12,rate_basefnd,6)))
*$R347</f>
        <v>17318.811719999998</v>
      </c>
      <c r="Y347" s="68">
        <f>(($D347*'fnd base rates'!G$7)
+($E347*'fnd base rates'!G$8)
+($F347*'fnd base rates'!G$9)
+($G347*'fnd base rates'!G$10)
+($H347*'fnd base rates'!G$11)
+($I347*'fnd base rates'!G$12)
+($J347*'fnd base rates'!G$13)
+($K347*'fnd base rates'!G$14)
+($M347*'fnd base rates'!G$16)
+($N347*'fnd base rates'!G$17)
+($O347*'fnd base rates'!G$18)
+($P347*VLOOKUP($S347+12,rate_basefnd,7)))
*$R347</f>
        <v>3140.4609599999999</v>
      </c>
      <c r="Z347" s="68">
        <f>(($D347*'fnd base rates'!H$7)
+($E347*'fnd base rates'!H$8)
+($F347*'fnd base rates'!H$9)
+($G347*'fnd base rates'!H$10)
+($H347*'fnd base rates'!H$11)
+($I347*'fnd base rates'!H$12)
+($J347*'fnd base rates'!H$13)
+($K347*'fnd base rates'!H$14)
+($M347*'fnd base rates'!H$16)
+($N347*'fnd base rates'!H$17)
+($O347*'fnd base rates'!H$18)
+($P347*VLOOKUP($S347+12,rate_basefnd,8)))</f>
        <v>7655.4719999999998</v>
      </c>
      <c r="AA347" s="68">
        <f>(($D347*'fnd base rates'!I$7)
+($E347*'fnd base rates'!I$8)
+($F347*'fnd base rates'!I$9)
+($G347*'fnd base rates'!I$10)
+($H347*'fnd base rates'!I$11)
+($I347*'fnd base rates'!I$12)
+($J347*'fnd base rates'!I$13)
+($K347*'fnd base rates'!I$14)
+($M347*'fnd base rates'!I$16)
+($N347*'fnd base rates'!I$17)
+($O347*'fnd base rates'!I$18)
+($P347*VLOOKUP($S347+12,rate_basefnd,9)))
*$R347</f>
        <v>6748.8540000000003</v>
      </c>
      <c r="AB347" s="68">
        <f>(($D347*'fnd base rates'!J$7)
+($E347*'fnd base rates'!J$8)
+($F347*'fnd base rates'!J$9)
+($G347*'fnd base rates'!J$10)
+($H347*'fnd base rates'!J$11)
+($I347*'fnd base rates'!J$12)
+($J347*'fnd base rates'!J$13)
+($K347*'fnd base rates'!J$14)
+($M347*'fnd base rates'!J$16)
+($N347*'fnd base rates'!J$17)
+($O347*'fnd base rates'!J$18)
+($P347*VLOOKUP($S347+12,rate_basefnd,10)))
*$R347</f>
        <v>5907.4155000000001</v>
      </c>
      <c r="AC347" s="68">
        <f>(($D347*'fnd base rates'!K$7)
+($E347*'fnd base rates'!K$8)
+($F347*'fnd base rates'!K$9)
+($G347*'fnd base rates'!K$10)
+($H347*'fnd base rates'!K$11)
+($I347*'fnd base rates'!K$12)
+($J347*'fnd base rates'!K$13)
+($K347*'fnd base rates'!K$14)
+($M347*'fnd base rates'!K$16)
+($N347*'fnd base rates'!K$17)
+($O347*'fnd base rates'!K$18)
+($P347*VLOOKUP($S347+12,rate_basefnd,11)))
*$R347</f>
        <v>17301.981900000002</v>
      </c>
      <c r="AD347" s="68">
        <f>(($D347*'fnd base rates'!L$7)
+($E347*'fnd base rates'!L$8)
+($F347*'fnd base rates'!L$9)
+($G347*'fnd base rates'!L$10)
+($H347*'fnd base rates'!L$11)
+($I347*'fnd base rates'!L$12)
+($J347*'fnd base rates'!L$13)
+($K347*'fnd base rates'!L$14)
+($M347*'fnd base rates'!L$16)
+($N347*'fnd base rates'!L$17)
+($O347*'fnd base rates'!L$18)
+($P347*VLOOKUP($S347+12,rate_basefnd,12)))</f>
        <v>32893.134399999995</v>
      </c>
      <c r="AE347" s="68">
        <f>(($D347*'fnd base rates'!M$7)
+($E347*'fnd base rates'!M$8)
+($F347*'fnd base rates'!M$9)
+($G347*'fnd base rates'!M$10)
+($H347*'fnd base rates'!M$11)
+($I347*'fnd base rates'!M$12)
+($J347*'fnd base rates'!M$13)
+($K347*'fnd base rates'!M$14)
+($M347*'fnd base rates'!M$16)
+($N347*'fnd base rates'!M$17)
+($O347*'fnd base rates'!M$18)
+($P347*VLOOKUP($S347+12,rate_basefnd,13)))</f>
        <v>0</v>
      </c>
      <c r="AF347" s="3">
        <f t="shared" si="71"/>
        <v>182392.96528</v>
      </c>
      <c r="AH347" s="205">
        <f t="shared" si="72"/>
        <v>447101138</v>
      </c>
      <c r="AI347" s="3" t="str">
        <f t="shared" si="76"/>
        <v>447</v>
      </c>
      <c r="AJ347" s="1" t="str">
        <f t="shared" si="77"/>
        <v>101</v>
      </c>
      <c r="AK347" s="1" t="str">
        <f t="shared" si="78"/>
        <v>138</v>
      </c>
      <c r="AL347" s="3">
        <f t="shared" si="73"/>
        <v>1</v>
      </c>
      <c r="AM347" s="3">
        <f t="shared" si="83"/>
        <v>13</v>
      </c>
      <c r="AN347" s="3">
        <f t="shared" si="79"/>
        <v>182392.96528</v>
      </c>
      <c r="AO347" s="3">
        <f t="shared" si="80"/>
        <v>14030</v>
      </c>
      <c r="AP347" s="3">
        <f t="shared" si="74"/>
        <v>-681</v>
      </c>
      <c r="AQ347" s="3">
        <v>14711</v>
      </c>
      <c r="AS347" s="68"/>
      <c r="AT347" s="68"/>
      <c r="AX347" s="4">
        <f t="shared" si="81"/>
        <v>0</v>
      </c>
      <c r="AZ347" s="4">
        <f t="shared" si="82"/>
        <v>0</v>
      </c>
      <c r="BB347" s="4"/>
    </row>
    <row r="348" spans="1:54" s="3" customFormat="1">
      <c r="A348" s="205" t="str">
        <f t="shared" si="75"/>
        <v>447</v>
      </c>
      <c r="B348" s="1">
        <v>447101167</v>
      </c>
      <c r="C348" s="7" t="s">
        <v>64</v>
      </c>
      <c r="D348" s="8">
        <f>'fnd enro'!D348</f>
        <v>0</v>
      </c>
      <c r="E348" s="8">
        <f>'fnd enro'!E348</f>
        <v>0</v>
      </c>
      <c r="F348" s="8">
        <f>'fnd enro'!F348</f>
        <v>0</v>
      </c>
      <c r="G348" s="8">
        <f>'fnd enro'!G348</f>
        <v>0</v>
      </c>
      <c r="H348" s="8">
        <f>'fnd enro'!H348</f>
        <v>1</v>
      </c>
      <c r="I348" s="8">
        <f>'fnd enro'!I348</f>
        <v>0</v>
      </c>
      <c r="J348" s="8">
        <f>'fnd enro'!J348</f>
        <v>0</v>
      </c>
      <c r="K348" s="9">
        <f>'fnd enro'!K348</f>
        <v>0.04</v>
      </c>
      <c r="L348" s="8">
        <f>'fnd enro'!L348</f>
        <v>0</v>
      </c>
      <c r="M348" s="8">
        <f>'fnd enro'!M348</f>
        <v>0</v>
      </c>
      <c r="N348" s="8">
        <f>'fnd enro'!N348</f>
        <v>0</v>
      </c>
      <c r="O348" s="8">
        <f>'fnd enro'!O348</f>
        <v>0</v>
      </c>
      <c r="P348" s="8">
        <f>'fnd enro'!P348</f>
        <v>0</v>
      </c>
      <c r="Q348" s="8">
        <f>'fnd enro'!R348</f>
        <v>1</v>
      </c>
      <c r="R348" s="9">
        <f t="shared" si="70"/>
        <v>1.05</v>
      </c>
      <c r="S348" s="8">
        <f>VALUE('fnd enro'!Q348)</f>
        <v>4</v>
      </c>
      <c r="T348" s="1"/>
      <c r="U348" s="68">
        <f>(($D348*'fnd base rates'!C$7)
+($E348*'fnd base rates'!C$8)
+($F348*'fnd base rates'!C$9)
+($G348*'fnd base rates'!C$10)
+($H348*'fnd base rates'!C$11)
+($I348*'fnd base rates'!C$12)
+($J348*'fnd base rates'!C$13)
+($K348*'fnd base rates'!C$14)
+($M348*'fnd base rates'!C$16)
+($N348*'fnd base rates'!C$17)
+($O348*'fnd base rates'!C$18)
+($P348*VLOOKUP($S348+12,rate_basefnd,3)))
*$R348</f>
        <v>629.64426000000003</v>
      </c>
      <c r="V348" s="68">
        <f>(($D348*'fnd base rates'!D$7)
+($E348*'fnd base rates'!D$8)
+($F348*'fnd base rates'!D$9)
+($G348*'fnd base rates'!D$10)
+($H348*'fnd base rates'!D$11)
+($I348*'fnd base rates'!D$12)
+($J348*'fnd base rates'!D$13)
+($K348*'fnd base rates'!D$14)
+($M348*'fnd base rates'!D$16)
+($N348*'fnd base rates'!D$17)
+($O348*'fnd base rates'!D$18)
+($P348*VLOOKUP($S348+12,rate_basefnd,4)))
*$R348</f>
        <v>891.17700000000002</v>
      </c>
      <c r="W348" s="68">
        <f>(($D348*'fnd base rates'!E$7)
+($E348*'fnd base rates'!E$8)
+($F348*'fnd base rates'!E$9)
+($G348*'fnd base rates'!E$10)
+($H348*'fnd base rates'!E$11)
+($I348*'fnd base rates'!E$12)
+($J348*'fnd base rates'!E$13)
+($K348*'fnd base rates'!E$14)
+($M348*'fnd base rates'!E$16)
+($N348*'fnd base rates'!E$17)
+($O348*'fnd base rates'!E$18)
+($P348*VLOOKUP($S348+12,rate_basefnd,5)))
*$R348</f>
        <v>4045.3673400000002</v>
      </c>
      <c r="X348" s="68">
        <f>(($D348*'fnd base rates'!F$7)
+($E348*'fnd base rates'!F$8)
+($F348*'fnd base rates'!F$9)
+($G348*'fnd base rates'!F$10)
+($H348*'fnd base rates'!F$11)
+($I348*'fnd base rates'!F$12)
+($J348*'fnd base rates'!F$13)
+($K348*'fnd base rates'!F$14)
+($M348*'fnd base rates'!F$16)
+($N348*'fnd base rates'!F$17)
+($O348*'fnd base rates'!F$18)
+($P348*VLOOKUP($S348+12,rate_basefnd,6)))
*$R348</f>
        <v>1174.1234400000001</v>
      </c>
      <c r="Y348" s="68">
        <f>(($D348*'fnd base rates'!G$7)
+($E348*'fnd base rates'!G$8)
+($F348*'fnd base rates'!G$9)
+($G348*'fnd base rates'!G$10)
+($H348*'fnd base rates'!G$11)
+($I348*'fnd base rates'!G$12)
+($J348*'fnd base rates'!G$13)
+($K348*'fnd base rates'!G$14)
+($M348*'fnd base rates'!G$16)
+($N348*'fnd base rates'!G$17)
+($O348*'fnd base rates'!G$18)
+($P348*VLOOKUP($S348+12,rate_basefnd,7)))
*$R348</f>
        <v>196.96992</v>
      </c>
      <c r="Z348" s="68">
        <f>(($D348*'fnd base rates'!H$7)
+($E348*'fnd base rates'!H$8)
+($F348*'fnd base rates'!H$9)
+($G348*'fnd base rates'!H$10)
+($H348*'fnd base rates'!H$11)
+($I348*'fnd base rates'!H$12)
+($J348*'fnd base rates'!H$13)
+($K348*'fnd base rates'!H$14)
+($M348*'fnd base rates'!H$16)
+($N348*'fnd base rates'!H$17)
+($O348*'fnd base rates'!H$18)
+($P348*VLOOKUP($S348+12,rate_basefnd,8)))</f>
        <v>581.30399999999997</v>
      </c>
      <c r="AA348" s="68">
        <f>(($D348*'fnd base rates'!I$7)
+($E348*'fnd base rates'!I$8)
+($F348*'fnd base rates'!I$9)
+($G348*'fnd base rates'!I$10)
+($H348*'fnd base rates'!I$11)
+($I348*'fnd base rates'!I$12)
+($J348*'fnd base rates'!I$13)
+($K348*'fnd base rates'!I$14)
+($M348*'fnd base rates'!I$16)
+($N348*'fnd base rates'!I$17)
+($O348*'fnd base rates'!I$18)
+($P348*VLOOKUP($S348+12,rate_basefnd,9)))
*$R348</f>
        <v>475.81800000000004</v>
      </c>
      <c r="AB348" s="68">
        <f>(($D348*'fnd base rates'!J$7)
+($E348*'fnd base rates'!J$8)
+($F348*'fnd base rates'!J$9)
+($G348*'fnd base rates'!J$10)
+($H348*'fnd base rates'!J$11)
+($I348*'fnd base rates'!J$12)
+($J348*'fnd base rates'!J$13)
+($K348*'fnd base rates'!J$14)
+($M348*'fnd base rates'!J$16)
+($N348*'fnd base rates'!J$17)
+($O348*'fnd base rates'!J$18)
+($P348*VLOOKUP($S348+12,rate_basefnd,10)))
*$R348</f>
        <v>289.82099999999997</v>
      </c>
      <c r="AC348" s="68">
        <f>(($D348*'fnd base rates'!K$7)
+($E348*'fnd base rates'!K$8)
+($F348*'fnd base rates'!K$9)
+($G348*'fnd base rates'!K$10)
+($H348*'fnd base rates'!K$11)
+($I348*'fnd base rates'!K$12)
+($J348*'fnd base rates'!K$13)
+($K348*'fnd base rates'!K$14)
+($M348*'fnd base rates'!K$16)
+($N348*'fnd base rates'!K$17)
+($O348*'fnd base rates'!K$18)
+($P348*VLOOKUP($S348+12,rate_basefnd,11)))
*$R348</f>
        <v>1382.3208</v>
      </c>
      <c r="AD348" s="68">
        <f>(($D348*'fnd base rates'!L$7)
+($E348*'fnd base rates'!L$8)
+($F348*'fnd base rates'!L$9)
+($G348*'fnd base rates'!L$10)
+($H348*'fnd base rates'!L$11)
+($I348*'fnd base rates'!L$12)
+($J348*'fnd base rates'!L$13)
+($K348*'fnd base rates'!L$14)
+($M348*'fnd base rates'!L$16)
+($N348*'fnd base rates'!L$17)
+($O348*'fnd base rates'!L$18)
+($P348*VLOOKUP($S348+12,rate_basefnd,12)))</f>
        <v>2428.6587999999997</v>
      </c>
      <c r="AE348" s="68">
        <f>(($D348*'fnd base rates'!M$7)
+($E348*'fnd base rates'!M$8)
+($F348*'fnd base rates'!M$9)
+($G348*'fnd base rates'!M$10)
+($H348*'fnd base rates'!M$11)
+($I348*'fnd base rates'!M$12)
+($J348*'fnd base rates'!M$13)
+($K348*'fnd base rates'!M$14)
+($M348*'fnd base rates'!M$16)
+($N348*'fnd base rates'!M$17)
+($O348*'fnd base rates'!M$18)
+($P348*VLOOKUP($S348+12,rate_basefnd,13)))</f>
        <v>0</v>
      </c>
      <c r="AF348" s="3">
        <f t="shared" si="71"/>
        <v>12095.20456</v>
      </c>
      <c r="AH348" s="205">
        <f t="shared" si="72"/>
        <v>447101167</v>
      </c>
      <c r="AI348" s="3" t="str">
        <f t="shared" si="76"/>
        <v>447</v>
      </c>
      <c r="AJ348" s="1" t="str">
        <f t="shared" si="77"/>
        <v>101</v>
      </c>
      <c r="AK348" s="1" t="str">
        <f t="shared" si="78"/>
        <v>167</v>
      </c>
      <c r="AL348" s="3">
        <f t="shared" si="73"/>
        <v>1</v>
      </c>
      <c r="AM348" s="3">
        <f t="shared" si="83"/>
        <v>1</v>
      </c>
      <c r="AN348" s="3">
        <f t="shared" si="79"/>
        <v>12095.20456</v>
      </c>
      <c r="AO348" s="3">
        <f t="shared" si="80"/>
        <v>12095</v>
      </c>
      <c r="AP348" s="3">
        <f t="shared" si="74"/>
        <v>-2784</v>
      </c>
      <c r="AQ348" s="3">
        <v>14879</v>
      </c>
      <c r="AS348" s="68"/>
      <c r="AT348" s="68"/>
      <c r="AX348" s="4">
        <f t="shared" si="81"/>
        <v>0</v>
      </c>
      <c r="AZ348" s="4">
        <f t="shared" si="82"/>
        <v>0</v>
      </c>
      <c r="BB348" s="4"/>
    </row>
    <row r="349" spans="1:54" s="3" customFormat="1">
      <c r="A349" s="205" t="str">
        <f t="shared" si="75"/>
        <v>447</v>
      </c>
      <c r="B349" s="1">
        <v>447101177</v>
      </c>
      <c r="C349" s="7" t="s">
        <v>64</v>
      </c>
      <c r="D349" s="8">
        <f>'fnd enro'!D349</f>
        <v>0</v>
      </c>
      <c r="E349" s="8">
        <f>'fnd enro'!E349</f>
        <v>0</v>
      </c>
      <c r="F349" s="8">
        <f>'fnd enro'!F349</f>
        <v>4</v>
      </c>
      <c r="G349" s="8">
        <f>'fnd enro'!G349</f>
        <v>18</v>
      </c>
      <c r="H349" s="8">
        <f>'fnd enro'!H349</f>
        <v>10</v>
      </c>
      <c r="I349" s="8">
        <f>'fnd enro'!I349</f>
        <v>0</v>
      </c>
      <c r="J349" s="8">
        <f>'fnd enro'!J349</f>
        <v>0</v>
      </c>
      <c r="K349" s="9">
        <f>'fnd enro'!K349</f>
        <v>1.28</v>
      </c>
      <c r="L349" s="8">
        <f>'fnd enro'!L349</f>
        <v>0</v>
      </c>
      <c r="M349" s="8">
        <f>'fnd enro'!M349</f>
        <v>4</v>
      </c>
      <c r="N349" s="8">
        <f>'fnd enro'!N349</f>
        <v>0</v>
      </c>
      <c r="O349" s="8">
        <f>'fnd enro'!O349</f>
        <v>0</v>
      </c>
      <c r="P349" s="8">
        <f>'fnd enro'!P349</f>
        <v>3</v>
      </c>
      <c r="Q349" s="8">
        <f>'fnd enro'!R349</f>
        <v>32</v>
      </c>
      <c r="R349" s="9">
        <f t="shared" si="70"/>
        <v>1.05</v>
      </c>
      <c r="S349" s="8">
        <f>VALUE('fnd enro'!Q349)</f>
        <v>4</v>
      </c>
      <c r="T349" s="1"/>
      <c r="U349" s="68">
        <f>(($D349*'fnd base rates'!C$7)
+($E349*'fnd base rates'!C$8)
+($F349*'fnd base rates'!C$9)
+($G349*'fnd base rates'!C$10)
+($H349*'fnd base rates'!C$11)
+($I349*'fnd base rates'!C$12)
+($J349*'fnd base rates'!C$13)
+($K349*'fnd base rates'!C$14)
+($M349*'fnd base rates'!C$16)
+($N349*'fnd base rates'!C$17)
+($O349*'fnd base rates'!C$18)
+($P349*VLOOKUP($S349+12,rate_basefnd,3)))
*$R349</f>
        <v>20868.979320000002</v>
      </c>
      <c r="V349" s="68">
        <f>(($D349*'fnd base rates'!D$7)
+($E349*'fnd base rates'!D$8)
+($F349*'fnd base rates'!D$9)
+($G349*'fnd base rates'!D$10)
+($H349*'fnd base rates'!D$11)
+($I349*'fnd base rates'!D$12)
+($J349*'fnd base rates'!D$13)
+($K349*'fnd base rates'!D$14)
+($M349*'fnd base rates'!D$16)
+($N349*'fnd base rates'!D$17)
+($O349*'fnd base rates'!D$18)
+($P349*VLOOKUP($S349+12,rate_basefnd,4)))
*$R349</f>
        <v>30418.468500000003</v>
      </c>
      <c r="W349" s="68">
        <f>(($D349*'fnd base rates'!E$7)
+($E349*'fnd base rates'!E$8)
+($F349*'fnd base rates'!E$9)
+($G349*'fnd base rates'!E$10)
+($H349*'fnd base rates'!E$11)
+($I349*'fnd base rates'!E$12)
+($J349*'fnd base rates'!E$13)
+($K349*'fnd base rates'!E$14)
+($M349*'fnd base rates'!E$16)
+($N349*'fnd base rates'!E$17)
+($O349*'fnd base rates'!E$18)
+($P349*VLOOKUP($S349+12,rate_basefnd,5)))
*$R349</f>
        <v>156348.51287999999</v>
      </c>
      <c r="X349" s="68">
        <f>(($D349*'fnd base rates'!F$7)
+($E349*'fnd base rates'!F$8)
+($F349*'fnd base rates'!F$9)
+($G349*'fnd base rates'!F$10)
+($H349*'fnd base rates'!F$11)
+($I349*'fnd base rates'!F$12)
+($J349*'fnd base rates'!F$13)
+($K349*'fnd base rates'!F$14)
+($M349*'fnd base rates'!F$16)
+($N349*'fnd base rates'!F$17)
+($O349*'fnd base rates'!F$18)
+($P349*VLOOKUP($S349+12,rate_basefnd,6)))
*$R349</f>
        <v>44916.826080000006</v>
      </c>
      <c r="Y349" s="68">
        <f>(($D349*'fnd base rates'!G$7)
+($E349*'fnd base rates'!G$8)
+($F349*'fnd base rates'!G$9)
+($G349*'fnd base rates'!G$10)
+($H349*'fnd base rates'!G$11)
+($I349*'fnd base rates'!G$12)
+($J349*'fnd base rates'!G$13)
+($K349*'fnd base rates'!G$14)
+($M349*'fnd base rates'!G$16)
+($N349*'fnd base rates'!G$17)
+($O349*'fnd base rates'!G$18)
+($P349*VLOOKUP($S349+12,rate_basefnd,7)))
*$R349</f>
        <v>6738.2939400000005</v>
      </c>
      <c r="Z349" s="68">
        <f>(($D349*'fnd base rates'!H$7)
+($E349*'fnd base rates'!H$8)
+($F349*'fnd base rates'!H$9)
+($G349*'fnd base rates'!H$10)
+($H349*'fnd base rates'!H$11)
+($I349*'fnd base rates'!H$12)
+($J349*'fnd base rates'!H$13)
+($K349*'fnd base rates'!H$14)
+($M349*'fnd base rates'!H$16)
+($N349*'fnd base rates'!H$17)
+($O349*'fnd base rates'!H$18)
+($P349*VLOOKUP($S349+12,rate_basefnd,8)))</f>
        <v>19274.337999999996</v>
      </c>
      <c r="AA349" s="68">
        <f>(($D349*'fnd base rates'!I$7)
+($E349*'fnd base rates'!I$8)
+($F349*'fnd base rates'!I$9)
+($G349*'fnd base rates'!I$10)
+($H349*'fnd base rates'!I$11)
+($I349*'fnd base rates'!I$12)
+($J349*'fnd base rates'!I$13)
+($K349*'fnd base rates'!I$14)
+($M349*'fnd base rates'!I$16)
+($N349*'fnd base rates'!I$17)
+($O349*'fnd base rates'!I$18)
+($P349*VLOOKUP($S349+12,rate_basefnd,9)))
*$R349</f>
        <v>16007.008500000002</v>
      </c>
      <c r="AB349" s="68">
        <f>(($D349*'fnd base rates'!J$7)
+($E349*'fnd base rates'!J$8)
+($F349*'fnd base rates'!J$9)
+($G349*'fnd base rates'!J$10)
+($H349*'fnd base rates'!J$11)
+($I349*'fnd base rates'!J$12)
+($J349*'fnd base rates'!J$13)
+($K349*'fnd base rates'!J$14)
+($M349*'fnd base rates'!J$16)
+($N349*'fnd base rates'!J$17)
+($O349*'fnd base rates'!J$18)
+($P349*VLOOKUP($S349+12,rate_basefnd,10)))
*$R349</f>
        <v>8776.6770000000015</v>
      </c>
      <c r="AC349" s="68">
        <f>(($D349*'fnd base rates'!K$7)
+($E349*'fnd base rates'!K$8)
+($F349*'fnd base rates'!K$9)
+($G349*'fnd base rates'!K$10)
+($H349*'fnd base rates'!K$11)
+($I349*'fnd base rates'!K$12)
+($J349*'fnd base rates'!K$13)
+($K349*'fnd base rates'!K$14)
+($M349*'fnd base rates'!K$16)
+($N349*'fnd base rates'!K$17)
+($O349*'fnd base rates'!K$18)
+($P349*VLOOKUP($S349+12,rate_basefnd,11)))
*$R349</f>
        <v>43652.460599999999</v>
      </c>
      <c r="AD349" s="68">
        <f>(($D349*'fnd base rates'!L$7)
+($E349*'fnd base rates'!L$8)
+($F349*'fnd base rates'!L$9)
+($G349*'fnd base rates'!L$10)
+($H349*'fnd base rates'!L$11)
+($I349*'fnd base rates'!L$12)
+($J349*'fnd base rates'!L$13)
+($K349*'fnd base rates'!L$14)
+($M349*'fnd base rates'!L$16)
+($N349*'fnd base rates'!L$17)
+($O349*'fnd base rates'!L$18)
+($P349*VLOOKUP($S349+12,rate_basefnd,12)))</f>
        <v>77364.911599999992</v>
      </c>
      <c r="AE349" s="68">
        <f>(($D349*'fnd base rates'!M$7)
+($E349*'fnd base rates'!M$8)
+($F349*'fnd base rates'!M$9)
+($G349*'fnd base rates'!M$10)
+($H349*'fnd base rates'!M$11)
+($I349*'fnd base rates'!M$12)
+($J349*'fnd base rates'!M$13)
+($K349*'fnd base rates'!M$14)
+($M349*'fnd base rates'!M$16)
+($N349*'fnd base rates'!M$17)
+($O349*'fnd base rates'!M$18)
+($P349*VLOOKUP($S349+12,rate_basefnd,13)))</f>
        <v>0</v>
      </c>
      <c r="AF349" s="3">
        <f t="shared" si="71"/>
        <v>424366.47642000002</v>
      </c>
      <c r="AH349" s="205">
        <f t="shared" si="72"/>
        <v>447101177</v>
      </c>
      <c r="AI349" s="3" t="str">
        <f t="shared" si="76"/>
        <v>447</v>
      </c>
      <c r="AJ349" s="1" t="str">
        <f t="shared" si="77"/>
        <v>101</v>
      </c>
      <c r="AK349" s="1" t="str">
        <f t="shared" si="78"/>
        <v>177</v>
      </c>
      <c r="AL349" s="3">
        <f t="shared" si="73"/>
        <v>1</v>
      </c>
      <c r="AM349" s="3">
        <f t="shared" si="83"/>
        <v>32</v>
      </c>
      <c r="AN349" s="3">
        <f t="shared" si="79"/>
        <v>424366.47642000002</v>
      </c>
      <c r="AO349" s="3">
        <f t="shared" si="80"/>
        <v>13261</v>
      </c>
      <c r="AP349" s="3">
        <f t="shared" si="74"/>
        <v>-1247</v>
      </c>
      <c r="AQ349" s="3">
        <v>14508</v>
      </c>
      <c r="AS349" s="68"/>
      <c r="AT349" s="68"/>
      <c r="AX349" s="4">
        <f t="shared" si="81"/>
        <v>0</v>
      </c>
      <c r="AZ349" s="4">
        <f t="shared" si="82"/>
        <v>0</v>
      </c>
      <c r="BB349" s="4"/>
    </row>
    <row r="350" spans="1:54" s="3" customFormat="1">
      <c r="A350" s="205" t="str">
        <f t="shared" si="75"/>
        <v>447</v>
      </c>
      <c r="B350" s="1">
        <v>447101185</v>
      </c>
      <c r="C350" s="7" t="s">
        <v>64</v>
      </c>
      <c r="D350" s="8">
        <f>'fnd enro'!D350</f>
        <v>0</v>
      </c>
      <c r="E350" s="8">
        <f>'fnd enro'!E350</f>
        <v>0</v>
      </c>
      <c r="F350" s="8">
        <f>'fnd enro'!F350</f>
        <v>21</v>
      </c>
      <c r="G350" s="8">
        <f>'fnd enro'!G350</f>
        <v>94</v>
      </c>
      <c r="H350" s="8">
        <f>'fnd enro'!H350</f>
        <v>49</v>
      </c>
      <c r="I350" s="8">
        <f>'fnd enro'!I350</f>
        <v>0</v>
      </c>
      <c r="J350" s="8">
        <f>'fnd enro'!J350</f>
        <v>0</v>
      </c>
      <c r="K350" s="9">
        <f>'fnd enro'!K350</f>
        <v>6.56</v>
      </c>
      <c r="L350" s="8">
        <f>'fnd enro'!L350</f>
        <v>0</v>
      </c>
      <c r="M350" s="8">
        <f>'fnd enro'!M350</f>
        <v>20</v>
      </c>
      <c r="N350" s="8">
        <f>'fnd enro'!N350</f>
        <v>2</v>
      </c>
      <c r="O350" s="8">
        <f>'fnd enro'!O350</f>
        <v>0</v>
      </c>
      <c r="P350" s="8">
        <f>'fnd enro'!P350</f>
        <v>58</v>
      </c>
      <c r="Q350" s="8">
        <f>'fnd enro'!R350</f>
        <v>164</v>
      </c>
      <c r="R350" s="9">
        <f t="shared" si="70"/>
        <v>1.05</v>
      </c>
      <c r="S350" s="8">
        <f>VALUE('fnd enro'!Q350)</f>
        <v>10</v>
      </c>
      <c r="T350" s="1"/>
      <c r="U350" s="68">
        <f>(($D350*'fnd base rates'!C$7)
+($E350*'fnd base rates'!C$8)
+($F350*'fnd base rates'!C$9)
+($G350*'fnd base rates'!C$10)
+($H350*'fnd base rates'!C$11)
+($I350*'fnd base rates'!C$12)
+($J350*'fnd base rates'!C$13)
+($K350*'fnd base rates'!C$14)
+($M350*'fnd base rates'!C$16)
+($N350*'fnd base rates'!C$17)
+($O350*'fnd base rates'!C$18)
+($P350*VLOOKUP($S350+12,rate_basefnd,3)))
*$R350</f>
        <v>113039.67864</v>
      </c>
      <c r="V350" s="68">
        <f>(($D350*'fnd base rates'!D$7)
+($E350*'fnd base rates'!D$8)
+($F350*'fnd base rates'!D$9)
+($G350*'fnd base rates'!D$10)
+($H350*'fnd base rates'!D$11)
+($I350*'fnd base rates'!D$12)
+($J350*'fnd base rates'!D$13)
+($K350*'fnd base rates'!D$14)
+($M350*'fnd base rates'!D$16)
+($N350*'fnd base rates'!D$17)
+($O350*'fnd base rates'!D$18)
+($P350*VLOOKUP($S350+12,rate_basefnd,4)))
*$R350</f>
        <v>184111.51499999998</v>
      </c>
      <c r="W350" s="68">
        <f>(($D350*'fnd base rates'!E$7)
+($E350*'fnd base rates'!E$8)
+($F350*'fnd base rates'!E$9)
+($G350*'fnd base rates'!E$10)
+($H350*'fnd base rates'!E$11)
+($I350*'fnd base rates'!E$12)
+($J350*'fnd base rates'!E$13)
+($K350*'fnd base rates'!E$14)
+($M350*'fnd base rates'!E$16)
+($N350*'fnd base rates'!E$17)
+($O350*'fnd base rates'!E$18)
+($P350*VLOOKUP($S350+12,rate_basefnd,5)))
*$R350</f>
        <v>1076831.1027600002</v>
      </c>
      <c r="X350" s="68">
        <f>(($D350*'fnd base rates'!F$7)
+($E350*'fnd base rates'!F$8)
+($F350*'fnd base rates'!F$9)
+($G350*'fnd base rates'!F$10)
+($H350*'fnd base rates'!F$11)
+($I350*'fnd base rates'!F$12)
+($J350*'fnd base rates'!F$13)
+($K350*'fnd base rates'!F$14)
+($M350*'fnd base rates'!F$16)
+($N350*'fnd base rates'!F$17)
+($O350*'fnd base rates'!F$18)
+($P350*VLOOKUP($S350+12,rate_basefnd,6)))
*$R350</f>
        <v>231223.54416000002</v>
      </c>
      <c r="Y350" s="68">
        <f>(($D350*'fnd base rates'!G$7)
+($E350*'fnd base rates'!G$8)
+($F350*'fnd base rates'!G$9)
+($G350*'fnd base rates'!G$10)
+($H350*'fnd base rates'!G$11)
+($I350*'fnd base rates'!G$12)
+($J350*'fnd base rates'!G$13)
+($K350*'fnd base rates'!G$14)
+($M350*'fnd base rates'!G$16)
+($N350*'fnd base rates'!G$17)
+($O350*'fnd base rates'!G$18)
+($P350*VLOOKUP($S350+12,rate_basefnd,7)))
*$R350</f>
        <v>47798.210880000006</v>
      </c>
      <c r="Z350" s="68">
        <f>(($D350*'fnd base rates'!H$7)
+($E350*'fnd base rates'!H$8)
+($F350*'fnd base rates'!H$9)
+($G350*'fnd base rates'!H$10)
+($H350*'fnd base rates'!H$11)
+($I350*'fnd base rates'!H$12)
+($J350*'fnd base rates'!H$13)
+($K350*'fnd base rates'!H$14)
+($M350*'fnd base rates'!H$16)
+($N350*'fnd base rates'!H$17)
+($O350*'fnd base rates'!H$18)
+($P350*VLOOKUP($S350+12,rate_basefnd,8)))</f>
        <v>100954.89599999999</v>
      </c>
      <c r="AA350" s="68">
        <f>(($D350*'fnd base rates'!I$7)
+($E350*'fnd base rates'!I$8)
+($F350*'fnd base rates'!I$9)
+($G350*'fnd base rates'!I$10)
+($H350*'fnd base rates'!I$11)
+($I350*'fnd base rates'!I$12)
+($J350*'fnd base rates'!I$13)
+($K350*'fnd base rates'!I$14)
+($M350*'fnd base rates'!I$16)
+($N350*'fnd base rates'!I$17)
+($O350*'fnd base rates'!I$18)
+($P350*VLOOKUP($S350+12,rate_basefnd,9)))
*$R350</f>
        <v>93201.569999999992</v>
      </c>
      <c r="AB350" s="68">
        <f>(($D350*'fnd base rates'!J$7)
+($E350*'fnd base rates'!J$8)
+($F350*'fnd base rates'!J$9)
+($G350*'fnd base rates'!J$10)
+($H350*'fnd base rates'!J$11)
+($I350*'fnd base rates'!J$12)
+($J350*'fnd base rates'!J$13)
+($K350*'fnd base rates'!J$14)
+($M350*'fnd base rates'!J$16)
+($N350*'fnd base rates'!J$17)
+($O350*'fnd base rates'!J$18)
+($P350*VLOOKUP($S350+12,rate_basefnd,10)))
*$R350</f>
        <v>101959.73550000001</v>
      </c>
      <c r="AC350" s="68">
        <f>(($D350*'fnd base rates'!K$7)
+($E350*'fnd base rates'!K$8)
+($F350*'fnd base rates'!K$9)
+($G350*'fnd base rates'!K$10)
+($H350*'fnd base rates'!K$11)
+($I350*'fnd base rates'!K$12)
+($J350*'fnd base rates'!K$13)
+($K350*'fnd base rates'!K$14)
+($M350*'fnd base rates'!K$16)
+($N350*'fnd base rates'!K$17)
+($O350*'fnd base rates'!K$18)
+($P350*VLOOKUP($S350+12,rate_basefnd,11)))
*$R350</f>
        <v>224128.43670000002</v>
      </c>
      <c r="AD350" s="68">
        <f>(($D350*'fnd base rates'!L$7)
+($E350*'fnd base rates'!L$8)
+($F350*'fnd base rates'!L$9)
+($G350*'fnd base rates'!L$10)
+($H350*'fnd base rates'!L$11)
+($I350*'fnd base rates'!L$12)
+($J350*'fnd base rates'!L$13)
+($K350*'fnd base rates'!L$14)
+($M350*'fnd base rates'!L$16)
+($N350*'fnd base rates'!L$17)
+($O350*'fnd base rates'!L$18)
+($P350*VLOOKUP($S350+12,rate_basefnd,12)))</f>
        <v>445334.87320000003</v>
      </c>
      <c r="AE350" s="68">
        <f>(($D350*'fnd base rates'!M$7)
+($E350*'fnd base rates'!M$8)
+($F350*'fnd base rates'!M$9)
+($G350*'fnd base rates'!M$10)
+($H350*'fnd base rates'!M$11)
+($I350*'fnd base rates'!M$12)
+($J350*'fnd base rates'!M$13)
+($K350*'fnd base rates'!M$14)
+($M350*'fnd base rates'!M$16)
+($N350*'fnd base rates'!M$17)
+($O350*'fnd base rates'!M$18)
+($P350*VLOOKUP($S350+12,rate_basefnd,13)))</f>
        <v>0</v>
      </c>
      <c r="AF350" s="3">
        <f t="shared" si="71"/>
        <v>2618583.5628399998</v>
      </c>
      <c r="AH350" s="205">
        <f t="shared" si="72"/>
        <v>447101185</v>
      </c>
      <c r="AI350" s="3" t="str">
        <f t="shared" si="76"/>
        <v>447</v>
      </c>
      <c r="AJ350" s="1" t="str">
        <f t="shared" si="77"/>
        <v>101</v>
      </c>
      <c r="AK350" s="1" t="str">
        <f t="shared" si="78"/>
        <v>185</v>
      </c>
      <c r="AL350" s="3">
        <f t="shared" si="73"/>
        <v>1</v>
      </c>
      <c r="AM350" s="3">
        <f t="shared" si="83"/>
        <v>164</v>
      </c>
      <c r="AN350" s="3">
        <f t="shared" si="79"/>
        <v>2618583.5628399998</v>
      </c>
      <c r="AO350" s="3">
        <f t="shared" si="80"/>
        <v>15967</v>
      </c>
      <c r="AP350" s="3">
        <f t="shared" si="74"/>
        <v>2179</v>
      </c>
      <c r="AQ350" s="3">
        <v>13788</v>
      </c>
      <c r="AS350" s="68"/>
      <c r="AT350" s="68"/>
      <c r="AX350" s="4">
        <f t="shared" si="81"/>
        <v>0</v>
      </c>
      <c r="AZ350" s="4">
        <f t="shared" si="82"/>
        <v>0</v>
      </c>
      <c r="BB350" s="4"/>
    </row>
    <row r="351" spans="1:54" s="3" customFormat="1">
      <c r="A351" s="205" t="str">
        <f t="shared" si="75"/>
        <v>447</v>
      </c>
      <c r="B351" s="1">
        <v>447101208</v>
      </c>
      <c r="C351" s="7" t="s">
        <v>64</v>
      </c>
      <c r="D351" s="8">
        <f>'fnd enro'!D351</f>
        <v>0</v>
      </c>
      <c r="E351" s="8">
        <f>'fnd enro'!E351</f>
        <v>0</v>
      </c>
      <c r="F351" s="8">
        <f>'fnd enro'!F351</f>
        <v>2</v>
      </c>
      <c r="G351" s="8">
        <f>'fnd enro'!G351</f>
        <v>9</v>
      </c>
      <c r="H351" s="8">
        <f>'fnd enro'!H351</f>
        <v>1</v>
      </c>
      <c r="I351" s="8">
        <f>'fnd enro'!I351</f>
        <v>0</v>
      </c>
      <c r="J351" s="8">
        <f>'fnd enro'!J351</f>
        <v>0</v>
      </c>
      <c r="K351" s="9">
        <f>'fnd enro'!K351</f>
        <v>0.48</v>
      </c>
      <c r="L351" s="8">
        <f>'fnd enro'!L351</f>
        <v>0</v>
      </c>
      <c r="M351" s="8">
        <f>'fnd enro'!M351</f>
        <v>0</v>
      </c>
      <c r="N351" s="8">
        <f>'fnd enro'!N351</f>
        <v>0</v>
      </c>
      <c r="O351" s="8">
        <f>'fnd enro'!O351</f>
        <v>0</v>
      </c>
      <c r="P351" s="8">
        <f>'fnd enro'!P351</f>
        <v>0</v>
      </c>
      <c r="Q351" s="8">
        <f>'fnd enro'!R351</f>
        <v>12</v>
      </c>
      <c r="R351" s="9">
        <f t="shared" si="70"/>
        <v>1.05</v>
      </c>
      <c r="S351" s="8">
        <f>VALUE('fnd enro'!Q351)</f>
        <v>2</v>
      </c>
      <c r="T351" s="1"/>
      <c r="U351" s="68">
        <f>(($D351*'fnd base rates'!C$7)
+($E351*'fnd base rates'!C$8)
+($F351*'fnd base rates'!C$9)
+($G351*'fnd base rates'!C$10)
+($H351*'fnd base rates'!C$11)
+($I351*'fnd base rates'!C$12)
+($J351*'fnd base rates'!C$13)
+($K351*'fnd base rates'!C$14)
+($M351*'fnd base rates'!C$16)
+($N351*'fnd base rates'!C$17)
+($O351*'fnd base rates'!C$18)
+($P351*VLOOKUP($S351+12,rate_basefnd,3)))
*$R351</f>
        <v>7555.7311200000004</v>
      </c>
      <c r="V351" s="68">
        <f>(($D351*'fnd base rates'!D$7)
+($E351*'fnd base rates'!D$8)
+($F351*'fnd base rates'!D$9)
+($G351*'fnd base rates'!D$10)
+($H351*'fnd base rates'!D$11)
+($I351*'fnd base rates'!D$12)
+($J351*'fnd base rates'!D$13)
+($K351*'fnd base rates'!D$14)
+($M351*'fnd base rates'!D$16)
+($N351*'fnd base rates'!D$17)
+($O351*'fnd base rates'!D$18)
+($P351*VLOOKUP($S351+12,rate_basefnd,4)))
*$R351</f>
        <v>10694.124</v>
      </c>
      <c r="W351" s="68">
        <f>(($D351*'fnd base rates'!E$7)
+($E351*'fnd base rates'!E$8)
+($F351*'fnd base rates'!E$9)
+($G351*'fnd base rates'!E$10)
+($H351*'fnd base rates'!E$11)
+($I351*'fnd base rates'!E$12)
+($J351*'fnd base rates'!E$13)
+($K351*'fnd base rates'!E$14)
+($M351*'fnd base rates'!E$16)
+($N351*'fnd base rates'!E$17)
+($O351*'fnd base rates'!E$18)
+($P351*VLOOKUP($S351+12,rate_basefnd,5)))
*$R351</f>
        <v>53938.153079999996</v>
      </c>
      <c r="X351" s="68">
        <f>(($D351*'fnd base rates'!F$7)
+($E351*'fnd base rates'!F$8)
+($F351*'fnd base rates'!F$9)
+($G351*'fnd base rates'!F$10)
+($H351*'fnd base rates'!F$11)
+($I351*'fnd base rates'!F$12)
+($J351*'fnd base rates'!F$13)
+($K351*'fnd base rates'!F$14)
+($M351*'fnd base rates'!F$16)
+($N351*'fnd base rates'!F$17)
+($O351*'fnd base rates'!F$18)
+($P351*VLOOKUP($S351+12,rate_basefnd,6)))
*$R351</f>
        <v>17319.092280000001</v>
      </c>
      <c r="Y351" s="68">
        <f>(($D351*'fnd base rates'!G$7)
+($E351*'fnd base rates'!G$8)
+($F351*'fnd base rates'!G$9)
+($G351*'fnd base rates'!G$10)
+($H351*'fnd base rates'!G$11)
+($I351*'fnd base rates'!G$12)
+($J351*'fnd base rates'!G$13)
+($K351*'fnd base rates'!G$14)
+($M351*'fnd base rates'!G$16)
+($N351*'fnd base rates'!G$17)
+($O351*'fnd base rates'!G$18)
+($P351*VLOOKUP($S351+12,rate_basefnd,7)))
*$R351</f>
        <v>2214.3710400000004</v>
      </c>
      <c r="Z351" s="68">
        <f>(($D351*'fnd base rates'!H$7)
+($E351*'fnd base rates'!H$8)
+($F351*'fnd base rates'!H$9)
+($G351*'fnd base rates'!H$10)
+($H351*'fnd base rates'!H$11)
+($I351*'fnd base rates'!H$12)
+($J351*'fnd base rates'!H$13)
+($K351*'fnd base rates'!H$14)
+($M351*'fnd base rates'!H$16)
+($N351*'fnd base rates'!H$17)
+($O351*'fnd base rates'!H$18)
+($P351*VLOOKUP($S351+12,rate_basefnd,8)))</f>
        <v>6975.6479999999992</v>
      </c>
      <c r="AA351" s="68">
        <f>(($D351*'fnd base rates'!I$7)
+($E351*'fnd base rates'!I$8)
+($F351*'fnd base rates'!I$9)
+($G351*'fnd base rates'!I$10)
+($H351*'fnd base rates'!I$11)
+($I351*'fnd base rates'!I$12)
+($J351*'fnd base rates'!I$13)
+($K351*'fnd base rates'!I$14)
+($M351*'fnd base rates'!I$16)
+($N351*'fnd base rates'!I$17)
+($O351*'fnd base rates'!I$18)
+($P351*VLOOKUP($S351+12,rate_basefnd,9)))
*$R351</f>
        <v>5709.8160000000007</v>
      </c>
      <c r="AB351" s="68">
        <f>(($D351*'fnd base rates'!J$7)
+($E351*'fnd base rates'!J$8)
+($F351*'fnd base rates'!J$9)
+($G351*'fnd base rates'!J$10)
+($H351*'fnd base rates'!J$11)
+($I351*'fnd base rates'!J$12)
+($J351*'fnd base rates'!J$13)
+($K351*'fnd base rates'!J$14)
+($M351*'fnd base rates'!J$16)
+($N351*'fnd base rates'!J$17)
+($O351*'fnd base rates'!J$18)
+($P351*VLOOKUP($S351+12,rate_basefnd,10)))
*$R351</f>
        <v>2123.1945000000001</v>
      </c>
      <c r="AC351" s="68">
        <f>(($D351*'fnd base rates'!K$7)
+($E351*'fnd base rates'!K$8)
+($F351*'fnd base rates'!K$9)
+($G351*'fnd base rates'!K$10)
+($H351*'fnd base rates'!K$11)
+($I351*'fnd base rates'!K$12)
+($J351*'fnd base rates'!K$13)
+($K351*'fnd base rates'!K$14)
+($M351*'fnd base rates'!K$16)
+($N351*'fnd base rates'!K$17)
+($O351*'fnd base rates'!K$18)
+($P351*VLOOKUP($S351+12,rate_basefnd,11)))
*$R351</f>
        <v>15537.839100000001</v>
      </c>
      <c r="AD351" s="68">
        <f>(($D351*'fnd base rates'!L$7)
+($E351*'fnd base rates'!L$8)
+($F351*'fnd base rates'!L$9)
+($G351*'fnd base rates'!L$10)
+($H351*'fnd base rates'!L$11)
+($I351*'fnd base rates'!L$12)
+($J351*'fnd base rates'!L$13)
+($K351*'fnd base rates'!L$14)
+($M351*'fnd base rates'!L$16)
+($N351*'fnd base rates'!L$17)
+($O351*'fnd base rates'!L$18)
+($P351*VLOOKUP($S351+12,rate_basefnd,12)))</f>
        <v>27313.835599999999</v>
      </c>
      <c r="AE351" s="68">
        <f>(($D351*'fnd base rates'!M$7)
+($E351*'fnd base rates'!M$8)
+($F351*'fnd base rates'!M$9)
+($G351*'fnd base rates'!M$10)
+($H351*'fnd base rates'!M$11)
+($I351*'fnd base rates'!M$12)
+($J351*'fnd base rates'!M$13)
+($K351*'fnd base rates'!M$14)
+($M351*'fnd base rates'!M$16)
+($N351*'fnd base rates'!M$17)
+($O351*'fnd base rates'!M$18)
+($P351*VLOOKUP($S351+12,rate_basefnd,13)))</f>
        <v>0</v>
      </c>
      <c r="AF351" s="3">
        <f t="shared" si="71"/>
        <v>149381.80471999999</v>
      </c>
      <c r="AH351" s="205">
        <f t="shared" si="72"/>
        <v>447101208</v>
      </c>
      <c r="AI351" s="3" t="str">
        <f t="shared" si="76"/>
        <v>447</v>
      </c>
      <c r="AJ351" s="1" t="str">
        <f t="shared" si="77"/>
        <v>101</v>
      </c>
      <c r="AK351" s="1" t="str">
        <f t="shared" si="78"/>
        <v>208</v>
      </c>
      <c r="AL351" s="3">
        <f t="shared" si="73"/>
        <v>1</v>
      </c>
      <c r="AM351" s="3">
        <f t="shared" si="83"/>
        <v>12</v>
      </c>
      <c r="AN351" s="3">
        <f t="shared" si="79"/>
        <v>149381.80471999999</v>
      </c>
      <c r="AO351" s="3">
        <f t="shared" si="80"/>
        <v>12448</v>
      </c>
      <c r="AP351" s="3">
        <f t="shared" si="74"/>
        <v>-1044</v>
      </c>
      <c r="AQ351" s="3">
        <v>13492</v>
      </c>
      <c r="AS351" s="68"/>
      <c r="AT351" s="68"/>
      <c r="AX351" s="4">
        <f t="shared" si="81"/>
        <v>0</v>
      </c>
      <c r="AZ351" s="4">
        <f t="shared" si="82"/>
        <v>0</v>
      </c>
      <c r="BB351" s="4"/>
    </row>
    <row r="352" spans="1:54" s="3" customFormat="1">
      <c r="A352" s="205" t="str">
        <f t="shared" si="75"/>
        <v>447</v>
      </c>
      <c r="B352" s="1">
        <v>447101212</v>
      </c>
      <c r="C352" s="7" t="s">
        <v>64</v>
      </c>
      <c r="D352" s="8">
        <f>'fnd enro'!D352</f>
        <v>0</v>
      </c>
      <c r="E352" s="8">
        <f>'fnd enro'!E352</f>
        <v>0</v>
      </c>
      <c r="F352" s="8">
        <f>'fnd enro'!F352</f>
        <v>0</v>
      </c>
      <c r="G352" s="8">
        <f>'fnd enro'!G352</f>
        <v>3</v>
      </c>
      <c r="H352" s="8">
        <f>'fnd enro'!H352</f>
        <v>0</v>
      </c>
      <c r="I352" s="8">
        <f>'fnd enro'!I352</f>
        <v>0</v>
      </c>
      <c r="J352" s="8">
        <f>'fnd enro'!J352</f>
        <v>0</v>
      </c>
      <c r="K352" s="9">
        <f>'fnd enro'!K352</f>
        <v>0.12</v>
      </c>
      <c r="L352" s="8">
        <f>'fnd enro'!L352</f>
        <v>0</v>
      </c>
      <c r="M352" s="8">
        <f>'fnd enro'!M352</f>
        <v>0</v>
      </c>
      <c r="N352" s="8">
        <f>'fnd enro'!N352</f>
        <v>0</v>
      </c>
      <c r="O352" s="8">
        <f>'fnd enro'!O352</f>
        <v>0</v>
      </c>
      <c r="P352" s="8">
        <f>'fnd enro'!P352</f>
        <v>1</v>
      </c>
      <c r="Q352" s="8">
        <f>'fnd enro'!R352</f>
        <v>3</v>
      </c>
      <c r="R352" s="9">
        <f t="shared" si="70"/>
        <v>1.05</v>
      </c>
      <c r="S352" s="8">
        <f>VALUE('fnd enro'!Q352)</f>
        <v>5</v>
      </c>
      <c r="T352" s="1"/>
      <c r="U352" s="68">
        <f>(($D352*'fnd base rates'!C$7)
+($E352*'fnd base rates'!C$8)
+($F352*'fnd base rates'!C$9)
+($G352*'fnd base rates'!C$10)
+($H352*'fnd base rates'!C$11)
+($I352*'fnd base rates'!C$12)
+($J352*'fnd base rates'!C$13)
+($K352*'fnd base rates'!C$14)
+($M352*'fnd base rates'!C$16)
+($N352*'fnd base rates'!C$17)
+($O352*'fnd base rates'!C$18)
+($P352*VLOOKUP($S352+12,rate_basefnd,3)))
*$R352</f>
        <v>1964.1022800000001</v>
      </c>
      <c r="V352" s="68">
        <f>(($D352*'fnd base rates'!D$7)
+($E352*'fnd base rates'!D$8)
+($F352*'fnd base rates'!D$9)
+($G352*'fnd base rates'!D$10)
+($H352*'fnd base rates'!D$11)
+($I352*'fnd base rates'!D$12)
+($J352*'fnd base rates'!D$13)
+($K352*'fnd base rates'!D$14)
+($M352*'fnd base rates'!D$16)
+($N352*'fnd base rates'!D$17)
+($O352*'fnd base rates'!D$18)
+($P352*VLOOKUP($S352+12,rate_basefnd,4)))
*$R352</f>
        <v>3029.7225000000003</v>
      </c>
      <c r="W352" s="68">
        <f>(($D352*'fnd base rates'!E$7)
+($E352*'fnd base rates'!E$8)
+($F352*'fnd base rates'!E$9)
+($G352*'fnd base rates'!E$10)
+($H352*'fnd base rates'!E$11)
+($I352*'fnd base rates'!E$12)
+($J352*'fnd base rates'!E$13)
+($K352*'fnd base rates'!E$14)
+($M352*'fnd base rates'!E$16)
+($N352*'fnd base rates'!E$17)
+($O352*'fnd base rates'!E$18)
+($P352*VLOOKUP($S352+12,rate_basefnd,5)))
*$R352</f>
        <v>17084.248019999999</v>
      </c>
      <c r="X352" s="68">
        <f>(($D352*'fnd base rates'!F$7)
+($E352*'fnd base rates'!F$8)
+($F352*'fnd base rates'!F$9)
+($G352*'fnd base rates'!F$10)
+($H352*'fnd base rates'!F$11)
+($I352*'fnd base rates'!F$12)
+($J352*'fnd base rates'!F$13)
+($K352*'fnd base rates'!F$14)
+($M352*'fnd base rates'!F$16)
+($N352*'fnd base rates'!F$17)
+($O352*'fnd base rates'!F$18)
+($P352*VLOOKUP($S352+12,rate_basefnd,6)))
*$R352</f>
        <v>4403.1733200000008</v>
      </c>
      <c r="Y352" s="68">
        <f>(($D352*'fnd base rates'!G$7)
+($E352*'fnd base rates'!G$8)
+($F352*'fnd base rates'!G$9)
+($G352*'fnd base rates'!G$10)
+($H352*'fnd base rates'!G$11)
+($I352*'fnd base rates'!G$12)
+($J352*'fnd base rates'!G$13)
+($K352*'fnd base rates'!G$14)
+($M352*'fnd base rates'!G$16)
+($N352*'fnd base rates'!G$17)
+($O352*'fnd base rates'!G$18)
+($P352*VLOOKUP($S352+12,rate_basefnd,7)))
*$R352</f>
        <v>718.91525999999999</v>
      </c>
      <c r="Z352" s="68">
        <f>(($D352*'fnd base rates'!H$7)
+($E352*'fnd base rates'!H$8)
+($F352*'fnd base rates'!H$9)
+($G352*'fnd base rates'!H$10)
+($H352*'fnd base rates'!H$11)
+($I352*'fnd base rates'!H$12)
+($J352*'fnd base rates'!H$13)
+($K352*'fnd base rates'!H$14)
+($M352*'fnd base rates'!H$16)
+($N352*'fnd base rates'!H$17)
+($O352*'fnd base rates'!H$18)
+($P352*VLOOKUP($S352+12,rate_basefnd,8)))</f>
        <v>1768.5419999999999</v>
      </c>
      <c r="AA352" s="68">
        <f>(($D352*'fnd base rates'!I$7)
+($E352*'fnd base rates'!I$8)
+($F352*'fnd base rates'!I$9)
+($G352*'fnd base rates'!I$10)
+($H352*'fnd base rates'!I$11)
+($I352*'fnd base rates'!I$12)
+($J352*'fnd base rates'!I$13)
+($K352*'fnd base rates'!I$14)
+($M352*'fnd base rates'!I$16)
+($N352*'fnd base rates'!I$17)
+($O352*'fnd base rates'!I$18)
+($P352*VLOOKUP($S352+12,rate_basefnd,9)))
*$R352</f>
        <v>1568.259</v>
      </c>
      <c r="AB352" s="68">
        <f>(($D352*'fnd base rates'!J$7)
+($E352*'fnd base rates'!J$8)
+($F352*'fnd base rates'!J$9)
+($G352*'fnd base rates'!J$10)
+($H352*'fnd base rates'!J$11)
+($I352*'fnd base rates'!J$12)
+($J352*'fnd base rates'!J$13)
+($K352*'fnd base rates'!J$14)
+($M352*'fnd base rates'!J$16)
+($N352*'fnd base rates'!J$17)
+($O352*'fnd base rates'!J$18)
+($P352*VLOOKUP($S352+12,rate_basefnd,10)))
*$R352</f>
        <v>1263.8955000000001</v>
      </c>
      <c r="AC352" s="68">
        <f>(($D352*'fnd base rates'!K$7)
+($E352*'fnd base rates'!K$8)
+($F352*'fnd base rates'!K$9)
+($G352*'fnd base rates'!K$10)
+($H352*'fnd base rates'!K$11)
+($I352*'fnd base rates'!K$12)
+($J352*'fnd base rates'!K$13)
+($K352*'fnd base rates'!K$14)
+($M352*'fnd base rates'!K$16)
+($N352*'fnd base rates'!K$17)
+($O352*'fnd base rates'!K$18)
+($P352*VLOOKUP($S352+12,rate_basefnd,11)))
*$R352</f>
        <v>3860.5959000000003</v>
      </c>
      <c r="AD352" s="68">
        <f>(($D352*'fnd base rates'!L$7)
+($E352*'fnd base rates'!L$8)
+($F352*'fnd base rates'!L$9)
+($G352*'fnd base rates'!L$10)
+($H352*'fnd base rates'!L$11)
+($I352*'fnd base rates'!L$12)
+($J352*'fnd base rates'!L$13)
+($K352*'fnd base rates'!L$14)
+($M352*'fnd base rates'!L$16)
+($N352*'fnd base rates'!L$17)
+($O352*'fnd base rates'!L$18)
+($P352*VLOOKUP($S352+12,rate_basefnd,12)))</f>
        <v>7408.1564000000008</v>
      </c>
      <c r="AE352" s="68">
        <f>(($D352*'fnd base rates'!M$7)
+($E352*'fnd base rates'!M$8)
+($F352*'fnd base rates'!M$9)
+($G352*'fnd base rates'!M$10)
+($H352*'fnd base rates'!M$11)
+($I352*'fnd base rates'!M$12)
+($J352*'fnd base rates'!M$13)
+($K352*'fnd base rates'!M$14)
+($M352*'fnd base rates'!M$16)
+($N352*'fnd base rates'!M$17)
+($O352*'fnd base rates'!M$18)
+($P352*VLOOKUP($S352+12,rate_basefnd,13)))</f>
        <v>0</v>
      </c>
      <c r="AF352" s="3">
        <f t="shared" si="71"/>
        <v>43069.610180000003</v>
      </c>
      <c r="AH352" s="205">
        <f t="shared" si="72"/>
        <v>447101212</v>
      </c>
      <c r="AI352" s="3" t="str">
        <f t="shared" si="76"/>
        <v>447</v>
      </c>
      <c r="AJ352" s="1" t="str">
        <f t="shared" si="77"/>
        <v>101</v>
      </c>
      <c r="AK352" s="1" t="str">
        <f t="shared" si="78"/>
        <v>212</v>
      </c>
      <c r="AL352" s="3">
        <f t="shared" si="73"/>
        <v>1</v>
      </c>
      <c r="AM352" s="3">
        <f t="shared" si="83"/>
        <v>3</v>
      </c>
      <c r="AN352" s="3">
        <f t="shared" si="79"/>
        <v>43069.610180000003</v>
      </c>
      <c r="AO352" s="3">
        <f t="shared" si="80"/>
        <v>14357</v>
      </c>
      <c r="AP352" s="3">
        <f t="shared" si="74"/>
        <v>-1501</v>
      </c>
      <c r="AQ352" s="3">
        <v>15858</v>
      </c>
      <c r="AS352" s="68"/>
      <c r="AT352" s="68"/>
      <c r="AX352" s="4">
        <f t="shared" si="81"/>
        <v>0</v>
      </c>
      <c r="AZ352" s="4">
        <f t="shared" si="82"/>
        <v>0</v>
      </c>
      <c r="BB352" s="4"/>
    </row>
    <row r="353" spans="1:54" s="3" customFormat="1">
      <c r="A353" s="205" t="str">
        <f t="shared" si="75"/>
        <v>447</v>
      </c>
      <c r="B353" s="1">
        <v>447101214</v>
      </c>
      <c r="C353" s="7" t="s">
        <v>64</v>
      </c>
      <c r="D353" s="8">
        <f>'fnd enro'!D353</f>
        <v>0</v>
      </c>
      <c r="E353" s="8">
        <f>'fnd enro'!E353</f>
        <v>0</v>
      </c>
      <c r="F353" s="8">
        <f>'fnd enro'!F353</f>
        <v>0</v>
      </c>
      <c r="G353" s="8">
        <f>'fnd enro'!G353</f>
        <v>3</v>
      </c>
      <c r="H353" s="8">
        <f>'fnd enro'!H353</f>
        <v>0</v>
      </c>
      <c r="I353" s="8">
        <f>'fnd enro'!I353</f>
        <v>0</v>
      </c>
      <c r="J353" s="8">
        <f>'fnd enro'!J353</f>
        <v>0</v>
      </c>
      <c r="K353" s="9">
        <f>'fnd enro'!K353</f>
        <v>0.12</v>
      </c>
      <c r="L353" s="8">
        <f>'fnd enro'!L353</f>
        <v>0</v>
      </c>
      <c r="M353" s="8">
        <f>'fnd enro'!M353</f>
        <v>0</v>
      </c>
      <c r="N353" s="8">
        <f>'fnd enro'!N353</f>
        <v>0</v>
      </c>
      <c r="O353" s="8">
        <f>'fnd enro'!O353</f>
        <v>0</v>
      </c>
      <c r="P353" s="8">
        <f>'fnd enro'!P353</f>
        <v>0</v>
      </c>
      <c r="Q353" s="8">
        <f>'fnd enro'!R353</f>
        <v>3</v>
      </c>
      <c r="R353" s="9">
        <f t="shared" si="70"/>
        <v>1.05</v>
      </c>
      <c r="S353" s="8">
        <f>VALUE('fnd enro'!Q353)</f>
        <v>8</v>
      </c>
      <c r="T353" s="1"/>
      <c r="U353" s="68">
        <f>(($D353*'fnd base rates'!C$7)
+($E353*'fnd base rates'!C$8)
+($F353*'fnd base rates'!C$9)
+($G353*'fnd base rates'!C$10)
+($H353*'fnd base rates'!C$11)
+($I353*'fnd base rates'!C$12)
+($J353*'fnd base rates'!C$13)
+($K353*'fnd base rates'!C$14)
+($M353*'fnd base rates'!C$16)
+($N353*'fnd base rates'!C$17)
+($O353*'fnd base rates'!C$18)
+($P353*VLOOKUP($S353+12,rate_basefnd,3)))
*$R353</f>
        <v>1888.9327800000001</v>
      </c>
      <c r="V353" s="68">
        <f>(($D353*'fnd base rates'!D$7)
+($E353*'fnd base rates'!D$8)
+($F353*'fnd base rates'!D$9)
+($G353*'fnd base rates'!D$10)
+($H353*'fnd base rates'!D$11)
+($I353*'fnd base rates'!D$12)
+($J353*'fnd base rates'!D$13)
+($K353*'fnd base rates'!D$14)
+($M353*'fnd base rates'!D$16)
+($N353*'fnd base rates'!D$17)
+($O353*'fnd base rates'!D$18)
+($P353*VLOOKUP($S353+12,rate_basefnd,4)))
*$R353</f>
        <v>2673.5310000000004</v>
      </c>
      <c r="W353" s="68">
        <f>(($D353*'fnd base rates'!E$7)
+($E353*'fnd base rates'!E$8)
+($F353*'fnd base rates'!E$9)
+($G353*'fnd base rates'!E$10)
+($H353*'fnd base rates'!E$11)
+($I353*'fnd base rates'!E$12)
+($J353*'fnd base rates'!E$13)
+($K353*'fnd base rates'!E$14)
+($M353*'fnd base rates'!E$16)
+($N353*'fnd base rates'!E$17)
+($O353*'fnd base rates'!E$18)
+($P353*VLOOKUP($S353+12,rate_basefnd,5)))
*$R353</f>
        <v>13607.089019999999</v>
      </c>
      <c r="X353" s="68">
        <f>(($D353*'fnd base rates'!F$7)
+($E353*'fnd base rates'!F$8)
+($F353*'fnd base rates'!F$9)
+($G353*'fnd base rates'!F$10)
+($H353*'fnd base rates'!F$11)
+($I353*'fnd base rates'!F$12)
+($J353*'fnd base rates'!F$13)
+($K353*'fnd base rates'!F$14)
+($M353*'fnd base rates'!F$16)
+($N353*'fnd base rates'!F$17)
+($O353*'fnd base rates'!F$18)
+($P353*VLOOKUP($S353+12,rate_basefnd,6)))
*$R353</f>
        <v>4403.1733200000008</v>
      </c>
      <c r="Y353" s="68">
        <f>(($D353*'fnd base rates'!G$7)
+($E353*'fnd base rates'!G$8)
+($F353*'fnd base rates'!G$9)
+($G353*'fnd base rates'!G$10)
+($H353*'fnd base rates'!G$11)
+($I353*'fnd base rates'!G$12)
+($J353*'fnd base rates'!G$13)
+($K353*'fnd base rates'!G$14)
+($M353*'fnd base rates'!G$16)
+($N353*'fnd base rates'!G$17)
+($O353*'fnd base rates'!G$18)
+($P353*VLOOKUP($S353+12,rate_basefnd,7)))
*$R353</f>
        <v>550.21176000000003</v>
      </c>
      <c r="Z353" s="68">
        <f>(($D353*'fnd base rates'!H$7)
+($E353*'fnd base rates'!H$8)
+($F353*'fnd base rates'!H$9)
+($G353*'fnd base rates'!H$10)
+($H353*'fnd base rates'!H$11)
+($I353*'fnd base rates'!H$12)
+($J353*'fnd base rates'!H$13)
+($K353*'fnd base rates'!H$14)
+($M353*'fnd base rates'!H$16)
+($N353*'fnd base rates'!H$17)
+($O353*'fnd base rates'!H$18)
+($P353*VLOOKUP($S353+12,rate_basefnd,8)))</f>
        <v>1743.9119999999998</v>
      </c>
      <c r="AA353" s="68">
        <f>(($D353*'fnd base rates'!I$7)
+($E353*'fnd base rates'!I$8)
+($F353*'fnd base rates'!I$9)
+($G353*'fnd base rates'!I$10)
+($H353*'fnd base rates'!I$11)
+($I353*'fnd base rates'!I$12)
+($J353*'fnd base rates'!I$13)
+($K353*'fnd base rates'!I$14)
+($M353*'fnd base rates'!I$16)
+($N353*'fnd base rates'!I$17)
+($O353*'fnd base rates'!I$18)
+($P353*VLOOKUP($S353+12,rate_basefnd,9)))
*$R353</f>
        <v>1427.4540000000002</v>
      </c>
      <c r="AB353" s="68">
        <f>(($D353*'fnd base rates'!J$7)
+($E353*'fnd base rates'!J$8)
+($F353*'fnd base rates'!J$9)
+($G353*'fnd base rates'!J$10)
+($H353*'fnd base rates'!J$11)
+($I353*'fnd base rates'!J$12)
+($J353*'fnd base rates'!J$13)
+($K353*'fnd base rates'!J$14)
+($M353*'fnd base rates'!J$16)
+($N353*'fnd base rates'!J$17)
+($O353*'fnd base rates'!J$18)
+($P353*VLOOKUP($S353+12,rate_basefnd,10)))
*$R353</f>
        <v>532.25549999999998</v>
      </c>
      <c r="AC353" s="68">
        <f>(($D353*'fnd base rates'!K$7)
+($E353*'fnd base rates'!K$8)
+($F353*'fnd base rates'!K$9)
+($G353*'fnd base rates'!K$10)
+($H353*'fnd base rates'!K$11)
+($I353*'fnd base rates'!K$12)
+($J353*'fnd base rates'!K$13)
+($K353*'fnd base rates'!K$14)
+($M353*'fnd base rates'!K$16)
+($N353*'fnd base rates'!K$17)
+($O353*'fnd base rates'!K$18)
+($P353*VLOOKUP($S353+12,rate_basefnd,11)))
*$R353</f>
        <v>3860.5959000000003</v>
      </c>
      <c r="AD353" s="68">
        <f>(($D353*'fnd base rates'!L$7)
+($E353*'fnd base rates'!L$8)
+($F353*'fnd base rates'!L$9)
+($G353*'fnd base rates'!L$10)
+($H353*'fnd base rates'!L$11)
+($I353*'fnd base rates'!L$12)
+($J353*'fnd base rates'!L$13)
+($K353*'fnd base rates'!L$14)
+($M353*'fnd base rates'!L$16)
+($N353*'fnd base rates'!L$17)
+($O353*'fnd base rates'!L$18)
+($P353*VLOOKUP($S353+12,rate_basefnd,12)))</f>
        <v>6786.8664000000008</v>
      </c>
      <c r="AE353" s="68">
        <f>(($D353*'fnd base rates'!M$7)
+($E353*'fnd base rates'!M$8)
+($F353*'fnd base rates'!M$9)
+($G353*'fnd base rates'!M$10)
+($H353*'fnd base rates'!M$11)
+($I353*'fnd base rates'!M$12)
+($J353*'fnd base rates'!M$13)
+($K353*'fnd base rates'!M$14)
+($M353*'fnd base rates'!M$16)
+($N353*'fnd base rates'!M$17)
+($O353*'fnd base rates'!M$18)
+($P353*VLOOKUP($S353+12,rate_basefnd,13)))</f>
        <v>0</v>
      </c>
      <c r="AF353" s="3">
        <f t="shared" si="71"/>
        <v>37474.021679999998</v>
      </c>
      <c r="AH353" s="205">
        <f t="shared" si="72"/>
        <v>447101214</v>
      </c>
      <c r="AI353" s="3" t="str">
        <f t="shared" si="76"/>
        <v>447</v>
      </c>
      <c r="AJ353" s="1" t="str">
        <f t="shared" si="77"/>
        <v>101</v>
      </c>
      <c r="AK353" s="1" t="str">
        <f t="shared" si="78"/>
        <v>214</v>
      </c>
      <c r="AL353" s="3">
        <f t="shared" si="73"/>
        <v>1</v>
      </c>
      <c r="AM353" s="3">
        <f t="shared" si="83"/>
        <v>3</v>
      </c>
      <c r="AN353" s="3">
        <f t="shared" si="79"/>
        <v>37474.021679999998</v>
      </c>
      <c r="AO353" s="3">
        <f t="shared" si="80"/>
        <v>12491</v>
      </c>
      <c r="AP353" s="3">
        <f t="shared" si="74"/>
        <v>-233</v>
      </c>
      <c r="AQ353" s="3">
        <v>12724</v>
      </c>
      <c r="AS353" s="68"/>
      <c r="AT353" s="68"/>
      <c r="AX353" s="4">
        <f t="shared" si="81"/>
        <v>0</v>
      </c>
      <c r="AZ353" s="4">
        <f t="shared" si="82"/>
        <v>0</v>
      </c>
      <c r="BB353" s="4"/>
    </row>
    <row r="354" spans="1:54" s="3" customFormat="1">
      <c r="A354" s="205" t="str">
        <f t="shared" si="75"/>
        <v>447</v>
      </c>
      <c r="B354" s="1">
        <v>447101218</v>
      </c>
      <c r="C354" s="7" t="s">
        <v>64</v>
      </c>
      <c r="D354" s="8">
        <f>'fnd enro'!D354</f>
        <v>0</v>
      </c>
      <c r="E354" s="8">
        <f>'fnd enro'!E354</f>
        <v>0</v>
      </c>
      <c r="F354" s="8">
        <f>'fnd enro'!F354</f>
        <v>0</v>
      </c>
      <c r="G354" s="8">
        <f>'fnd enro'!G354</f>
        <v>0</v>
      </c>
      <c r="H354" s="8">
        <f>'fnd enro'!H354</f>
        <v>1</v>
      </c>
      <c r="I354" s="8">
        <f>'fnd enro'!I354</f>
        <v>0</v>
      </c>
      <c r="J354" s="8">
        <f>'fnd enro'!J354</f>
        <v>0</v>
      </c>
      <c r="K354" s="9">
        <f>'fnd enro'!K354</f>
        <v>0.04</v>
      </c>
      <c r="L354" s="8">
        <f>'fnd enro'!L354</f>
        <v>0</v>
      </c>
      <c r="M354" s="8">
        <f>'fnd enro'!M354</f>
        <v>0</v>
      </c>
      <c r="N354" s="8">
        <f>'fnd enro'!N354</f>
        <v>0</v>
      </c>
      <c r="O354" s="8">
        <f>'fnd enro'!O354</f>
        <v>0</v>
      </c>
      <c r="P354" s="8">
        <f>'fnd enro'!P354</f>
        <v>0</v>
      </c>
      <c r="Q354" s="8">
        <f>'fnd enro'!R354</f>
        <v>1</v>
      </c>
      <c r="R354" s="9">
        <f t="shared" si="70"/>
        <v>1.05</v>
      </c>
      <c r="S354" s="8">
        <f>VALUE('fnd enro'!Q354)</f>
        <v>5</v>
      </c>
      <c r="T354" s="1"/>
      <c r="U354" s="68">
        <f>(($D354*'fnd base rates'!C$7)
+($E354*'fnd base rates'!C$8)
+($F354*'fnd base rates'!C$9)
+($G354*'fnd base rates'!C$10)
+($H354*'fnd base rates'!C$11)
+($I354*'fnd base rates'!C$12)
+($J354*'fnd base rates'!C$13)
+($K354*'fnd base rates'!C$14)
+($M354*'fnd base rates'!C$16)
+($N354*'fnd base rates'!C$17)
+($O354*'fnd base rates'!C$18)
+($P354*VLOOKUP($S354+12,rate_basefnd,3)))
*$R354</f>
        <v>629.64426000000003</v>
      </c>
      <c r="V354" s="68">
        <f>(($D354*'fnd base rates'!D$7)
+($E354*'fnd base rates'!D$8)
+($F354*'fnd base rates'!D$9)
+($G354*'fnd base rates'!D$10)
+($H354*'fnd base rates'!D$11)
+($I354*'fnd base rates'!D$12)
+($J354*'fnd base rates'!D$13)
+($K354*'fnd base rates'!D$14)
+($M354*'fnd base rates'!D$16)
+($N354*'fnd base rates'!D$17)
+($O354*'fnd base rates'!D$18)
+($P354*VLOOKUP($S354+12,rate_basefnd,4)))
*$R354</f>
        <v>891.17700000000002</v>
      </c>
      <c r="W354" s="68">
        <f>(($D354*'fnd base rates'!E$7)
+($E354*'fnd base rates'!E$8)
+($F354*'fnd base rates'!E$9)
+($G354*'fnd base rates'!E$10)
+($H354*'fnd base rates'!E$11)
+($I354*'fnd base rates'!E$12)
+($J354*'fnd base rates'!E$13)
+($K354*'fnd base rates'!E$14)
+($M354*'fnd base rates'!E$16)
+($N354*'fnd base rates'!E$17)
+($O354*'fnd base rates'!E$18)
+($P354*VLOOKUP($S354+12,rate_basefnd,5)))
*$R354</f>
        <v>4045.3673400000002</v>
      </c>
      <c r="X354" s="68">
        <f>(($D354*'fnd base rates'!F$7)
+($E354*'fnd base rates'!F$8)
+($F354*'fnd base rates'!F$9)
+($G354*'fnd base rates'!F$10)
+($H354*'fnd base rates'!F$11)
+($I354*'fnd base rates'!F$12)
+($J354*'fnd base rates'!F$13)
+($K354*'fnd base rates'!F$14)
+($M354*'fnd base rates'!F$16)
+($N354*'fnd base rates'!F$17)
+($O354*'fnd base rates'!F$18)
+($P354*VLOOKUP($S354+12,rate_basefnd,6)))
*$R354</f>
        <v>1174.1234400000001</v>
      </c>
      <c r="Y354" s="68">
        <f>(($D354*'fnd base rates'!G$7)
+($E354*'fnd base rates'!G$8)
+($F354*'fnd base rates'!G$9)
+($G354*'fnd base rates'!G$10)
+($H354*'fnd base rates'!G$11)
+($I354*'fnd base rates'!G$12)
+($J354*'fnd base rates'!G$13)
+($K354*'fnd base rates'!G$14)
+($M354*'fnd base rates'!G$16)
+($N354*'fnd base rates'!G$17)
+($O354*'fnd base rates'!G$18)
+($P354*VLOOKUP($S354+12,rate_basefnd,7)))
*$R354</f>
        <v>196.96992</v>
      </c>
      <c r="Z354" s="68">
        <f>(($D354*'fnd base rates'!H$7)
+($E354*'fnd base rates'!H$8)
+($F354*'fnd base rates'!H$9)
+($G354*'fnd base rates'!H$10)
+($H354*'fnd base rates'!H$11)
+($I354*'fnd base rates'!H$12)
+($J354*'fnd base rates'!H$13)
+($K354*'fnd base rates'!H$14)
+($M354*'fnd base rates'!H$16)
+($N354*'fnd base rates'!H$17)
+($O354*'fnd base rates'!H$18)
+($P354*VLOOKUP($S354+12,rate_basefnd,8)))</f>
        <v>581.30399999999997</v>
      </c>
      <c r="AA354" s="68">
        <f>(($D354*'fnd base rates'!I$7)
+($E354*'fnd base rates'!I$8)
+($F354*'fnd base rates'!I$9)
+($G354*'fnd base rates'!I$10)
+($H354*'fnd base rates'!I$11)
+($I354*'fnd base rates'!I$12)
+($J354*'fnd base rates'!I$13)
+($K354*'fnd base rates'!I$14)
+($M354*'fnd base rates'!I$16)
+($N354*'fnd base rates'!I$17)
+($O354*'fnd base rates'!I$18)
+($P354*VLOOKUP($S354+12,rate_basefnd,9)))
*$R354</f>
        <v>475.81800000000004</v>
      </c>
      <c r="AB354" s="68">
        <f>(($D354*'fnd base rates'!J$7)
+($E354*'fnd base rates'!J$8)
+($F354*'fnd base rates'!J$9)
+($G354*'fnd base rates'!J$10)
+($H354*'fnd base rates'!J$11)
+($I354*'fnd base rates'!J$12)
+($J354*'fnd base rates'!J$13)
+($K354*'fnd base rates'!J$14)
+($M354*'fnd base rates'!J$16)
+($N354*'fnd base rates'!J$17)
+($O354*'fnd base rates'!J$18)
+($P354*VLOOKUP($S354+12,rate_basefnd,10)))
*$R354</f>
        <v>289.82099999999997</v>
      </c>
      <c r="AC354" s="68">
        <f>(($D354*'fnd base rates'!K$7)
+($E354*'fnd base rates'!K$8)
+($F354*'fnd base rates'!K$9)
+($G354*'fnd base rates'!K$10)
+($H354*'fnd base rates'!K$11)
+($I354*'fnd base rates'!K$12)
+($J354*'fnd base rates'!K$13)
+($K354*'fnd base rates'!K$14)
+($M354*'fnd base rates'!K$16)
+($N354*'fnd base rates'!K$17)
+($O354*'fnd base rates'!K$18)
+($P354*VLOOKUP($S354+12,rate_basefnd,11)))
*$R354</f>
        <v>1382.3208</v>
      </c>
      <c r="AD354" s="68">
        <f>(($D354*'fnd base rates'!L$7)
+($E354*'fnd base rates'!L$8)
+($F354*'fnd base rates'!L$9)
+($G354*'fnd base rates'!L$10)
+($H354*'fnd base rates'!L$11)
+($I354*'fnd base rates'!L$12)
+($J354*'fnd base rates'!L$13)
+($K354*'fnd base rates'!L$14)
+($M354*'fnd base rates'!L$16)
+($N354*'fnd base rates'!L$17)
+($O354*'fnd base rates'!L$18)
+($P354*VLOOKUP($S354+12,rate_basefnd,12)))</f>
        <v>2428.6587999999997</v>
      </c>
      <c r="AE354" s="68">
        <f>(($D354*'fnd base rates'!M$7)
+($E354*'fnd base rates'!M$8)
+($F354*'fnd base rates'!M$9)
+($G354*'fnd base rates'!M$10)
+($H354*'fnd base rates'!M$11)
+($I354*'fnd base rates'!M$12)
+($J354*'fnd base rates'!M$13)
+($K354*'fnd base rates'!M$14)
+($M354*'fnd base rates'!M$16)
+($N354*'fnd base rates'!M$17)
+($O354*'fnd base rates'!M$18)
+($P354*VLOOKUP($S354+12,rate_basefnd,13)))</f>
        <v>0</v>
      </c>
      <c r="AF354" s="3">
        <f t="shared" si="71"/>
        <v>12095.20456</v>
      </c>
      <c r="AH354" s="205">
        <f t="shared" si="72"/>
        <v>447101218</v>
      </c>
      <c r="AI354" s="3" t="str">
        <f t="shared" si="76"/>
        <v>447</v>
      </c>
      <c r="AJ354" s="1" t="str">
        <f t="shared" si="77"/>
        <v>101</v>
      </c>
      <c r="AK354" s="1" t="str">
        <f t="shared" si="78"/>
        <v>218</v>
      </c>
      <c r="AL354" s="3">
        <f t="shared" si="73"/>
        <v>1</v>
      </c>
      <c r="AM354" s="3">
        <f t="shared" si="83"/>
        <v>1</v>
      </c>
      <c r="AN354" s="3">
        <f t="shared" si="79"/>
        <v>12095.20456</v>
      </c>
      <c r="AO354" s="3">
        <f t="shared" si="80"/>
        <v>12095</v>
      </c>
      <c r="AP354" s="3">
        <f t="shared" si="74"/>
        <v>-2673</v>
      </c>
      <c r="AQ354" s="3">
        <v>14768</v>
      </c>
      <c r="AS354" s="68"/>
      <c r="AT354" s="68"/>
      <c r="AX354" s="4">
        <f t="shared" si="81"/>
        <v>0</v>
      </c>
      <c r="AZ354" s="4">
        <f t="shared" si="82"/>
        <v>0</v>
      </c>
      <c r="BB354" s="4"/>
    </row>
    <row r="355" spans="1:54" s="3" customFormat="1">
      <c r="A355" s="205" t="str">
        <f t="shared" si="75"/>
        <v>447</v>
      </c>
      <c r="B355" s="1">
        <v>447101238</v>
      </c>
      <c r="C355" s="7" t="s">
        <v>64</v>
      </c>
      <c r="D355" s="8">
        <f>'fnd enro'!D355</f>
        <v>0</v>
      </c>
      <c r="E355" s="8">
        <f>'fnd enro'!E355</f>
        <v>0</v>
      </c>
      <c r="F355" s="8">
        <f>'fnd enro'!F355</f>
        <v>0</v>
      </c>
      <c r="G355" s="8">
        <f>'fnd enro'!G355</f>
        <v>11</v>
      </c>
      <c r="H355" s="8">
        <f>'fnd enro'!H355</f>
        <v>1</v>
      </c>
      <c r="I355" s="8">
        <f>'fnd enro'!I355</f>
        <v>0</v>
      </c>
      <c r="J355" s="8">
        <f>'fnd enro'!J355</f>
        <v>0</v>
      </c>
      <c r="K355" s="9">
        <f>'fnd enro'!K355</f>
        <v>0.48</v>
      </c>
      <c r="L355" s="8">
        <f>'fnd enro'!L355</f>
        <v>0</v>
      </c>
      <c r="M355" s="8">
        <f>'fnd enro'!M355</f>
        <v>0</v>
      </c>
      <c r="N355" s="8">
        <f>'fnd enro'!N355</f>
        <v>0</v>
      </c>
      <c r="O355" s="8">
        <f>'fnd enro'!O355</f>
        <v>0</v>
      </c>
      <c r="P355" s="8">
        <f>'fnd enro'!P355</f>
        <v>0</v>
      </c>
      <c r="Q355" s="8">
        <f>'fnd enro'!R355</f>
        <v>12</v>
      </c>
      <c r="R355" s="9">
        <f t="shared" si="70"/>
        <v>1.05</v>
      </c>
      <c r="S355" s="8">
        <f>VALUE('fnd enro'!Q355)</f>
        <v>6</v>
      </c>
      <c r="T355" s="1"/>
      <c r="U355" s="68">
        <f>(($D355*'fnd base rates'!C$7)
+($E355*'fnd base rates'!C$8)
+($F355*'fnd base rates'!C$9)
+($G355*'fnd base rates'!C$10)
+($H355*'fnd base rates'!C$11)
+($I355*'fnd base rates'!C$12)
+($J355*'fnd base rates'!C$13)
+($K355*'fnd base rates'!C$14)
+($M355*'fnd base rates'!C$16)
+($N355*'fnd base rates'!C$17)
+($O355*'fnd base rates'!C$18)
+($P355*VLOOKUP($S355+12,rate_basefnd,3)))
*$R355</f>
        <v>7555.7311200000013</v>
      </c>
      <c r="V355" s="68">
        <f>(($D355*'fnd base rates'!D$7)
+($E355*'fnd base rates'!D$8)
+($F355*'fnd base rates'!D$9)
+($G355*'fnd base rates'!D$10)
+($H355*'fnd base rates'!D$11)
+($I355*'fnd base rates'!D$12)
+($J355*'fnd base rates'!D$13)
+($K355*'fnd base rates'!D$14)
+($M355*'fnd base rates'!D$16)
+($N355*'fnd base rates'!D$17)
+($O355*'fnd base rates'!D$18)
+($P355*VLOOKUP($S355+12,rate_basefnd,4)))
*$R355</f>
        <v>10694.124</v>
      </c>
      <c r="W355" s="68">
        <f>(($D355*'fnd base rates'!E$7)
+($E355*'fnd base rates'!E$8)
+($F355*'fnd base rates'!E$9)
+($G355*'fnd base rates'!E$10)
+($H355*'fnd base rates'!E$11)
+($I355*'fnd base rates'!E$12)
+($J355*'fnd base rates'!E$13)
+($K355*'fnd base rates'!E$14)
+($M355*'fnd base rates'!E$16)
+($N355*'fnd base rates'!E$17)
+($O355*'fnd base rates'!E$18)
+($P355*VLOOKUP($S355+12,rate_basefnd,5)))
*$R355</f>
        <v>53938.02708</v>
      </c>
      <c r="X355" s="68">
        <f>(($D355*'fnd base rates'!F$7)
+($E355*'fnd base rates'!F$8)
+($F355*'fnd base rates'!F$9)
+($G355*'fnd base rates'!F$10)
+($H355*'fnd base rates'!F$11)
+($I355*'fnd base rates'!F$12)
+($J355*'fnd base rates'!F$13)
+($K355*'fnd base rates'!F$14)
+($M355*'fnd base rates'!F$16)
+($N355*'fnd base rates'!F$17)
+($O355*'fnd base rates'!F$18)
+($P355*VLOOKUP($S355+12,rate_basefnd,6)))
*$R355</f>
        <v>17319.092280000001</v>
      </c>
      <c r="Y355" s="68">
        <f>(($D355*'fnd base rates'!G$7)
+($E355*'fnd base rates'!G$8)
+($F355*'fnd base rates'!G$9)
+($G355*'fnd base rates'!G$10)
+($H355*'fnd base rates'!G$11)
+($I355*'fnd base rates'!G$12)
+($J355*'fnd base rates'!G$13)
+($K355*'fnd base rates'!G$14)
+($M355*'fnd base rates'!G$16)
+($N355*'fnd base rates'!G$17)
+($O355*'fnd base rates'!G$18)
+($P355*VLOOKUP($S355+12,rate_basefnd,7)))
*$R355</f>
        <v>2214.4130400000004</v>
      </c>
      <c r="Z355" s="68">
        <f>(($D355*'fnd base rates'!H$7)
+($E355*'fnd base rates'!H$8)
+($F355*'fnd base rates'!H$9)
+($G355*'fnd base rates'!H$10)
+($H355*'fnd base rates'!H$11)
+($I355*'fnd base rates'!H$12)
+($J355*'fnd base rates'!H$13)
+($K355*'fnd base rates'!H$14)
+($M355*'fnd base rates'!H$16)
+($N355*'fnd base rates'!H$17)
+($O355*'fnd base rates'!H$18)
+($P355*VLOOKUP($S355+12,rate_basefnd,8)))</f>
        <v>6975.6479999999992</v>
      </c>
      <c r="AA355" s="68">
        <f>(($D355*'fnd base rates'!I$7)
+($E355*'fnd base rates'!I$8)
+($F355*'fnd base rates'!I$9)
+($G355*'fnd base rates'!I$10)
+($H355*'fnd base rates'!I$11)
+($I355*'fnd base rates'!I$12)
+($J355*'fnd base rates'!I$13)
+($K355*'fnd base rates'!I$14)
+($M355*'fnd base rates'!I$16)
+($N355*'fnd base rates'!I$17)
+($O355*'fnd base rates'!I$18)
+($P355*VLOOKUP($S355+12,rate_basefnd,9)))
*$R355</f>
        <v>5709.8160000000007</v>
      </c>
      <c r="AB355" s="68">
        <f>(($D355*'fnd base rates'!J$7)
+($E355*'fnd base rates'!J$8)
+($F355*'fnd base rates'!J$9)
+($G355*'fnd base rates'!J$10)
+($H355*'fnd base rates'!J$11)
+($I355*'fnd base rates'!J$12)
+($J355*'fnd base rates'!J$13)
+($K355*'fnd base rates'!J$14)
+($M355*'fnd base rates'!J$16)
+($N355*'fnd base rates'!J$17)
+($O355*'fnd base rates'!J$18)
+($P355*VLOOKUP($S355+12,rate_basefnd,10)))
*$R355</f>
        <v>2241.4245000000001</v>
      </c>
      <c r="AC355" s="68">
        <f>(($D355*'fnd base rates'!K$7)
+($E355*'fnd base rates'!K$8)
+($F355*'fnd base rates'!K$9)
+($G355*'fnd base rates'!K$10)
+($H355*'fnd base rates'!K$11)
+($I355*'fnd base rates'!K$12)
+($J355*'fnd base rates'!K$13)
+($K355*'fnd base rates'!K$14)
+($M355*'fnd base rates'!K$16)
+($N355*'fnd base rates'!K$17)
+($O355*'fnd base rates'!K$18)
+($P355*VLOOKUP($S355+12,rate_basefnd,11)))
*$R355</f>
        <v>15537.839100000001</v>
      </c>
      <c r="AD355" s="68">
        <f>(($D355*'fnd base rates'!L$7)
+($E355*'fnd base rates'!L$8)
+($F355*'fnd base rates'!L$9)
+($G355*'fnd base rates'!L$10)
+($H355*'fnd base rates'!L$11)
+($I355*'fnd base rates'!L$12)
+($J355*'fnd base rates'!L$13)
+($K355*'fnd base rates'!L$14)
+($M355*'fnd base rates'!L$16)
+($N355*'fnd base rates'!L$17)
+($O355*'fnd base rates'!L$18)
+($P355*VLOOKUP($S355+12,rate_basefnd,12)))</f>
        <v>27313.835599999999</v>
      </c>
      <c r="AE355" s="68">
        <f>(($D355*'fnd base rates'!M$7)
+($E355*'fnd base rates'!M$8)
+($F355*'fnd base rates'!M$9)
+($G355*'fnd base rates'!M$10)
+($H355*'fnd base rates'!M$11)
+($I355*'fnd base rates'!M$12)
+($J355*'fnd base rates'!M$13)
+($K355*'fnd base rates'!M$14)
+($M355*'fnd base rates'!M$16)
+($N355*'fnd base rates'!M$17)
+($O355*'fnd base rates'!M$18)
+($P355*VLOOKUP($S355+12,rate_basefnd,13)))</f>
        <v>0</v>
      </c>
      <c r="AF355" s="3">
        <f t="shared" si="71"/>
        <v>149499.95071999999</v>
      </c>
      <c r="AH355" s="205">
        <f t="shared" si="72"/>
        <v>447101238</v>
      </c>
      <c r="AI355" s="3" t="str">
        <f t="shared" si="76"/>
        <v>447</v>
      </c>
      <c r="AJ355" s="1" t="str">
        <f t="shared" si="77"/>
        <v>101</v>
      </c>
      <c r="AK355" s="1" t="str">
        <f t="shared" si="78"/>
        <v>238</v>
      </c>
      <c r="AL355" s="3">
        <f t="shared" si="73"/>
        <v>1</v>
      </c>
      <c r="AM355" s="3">
        <f t="shared" si="83"/>
        <v>12</v>
      </c>
      <c r="AN355" s="3">
        <f t="shared" si="79"/>
        <v>149499.95071999999</v>
      </c>
      <c r="AO355" s="3">
        <f t="shared" si="80"/>
        <v>12458</v>
      </c>
      <c r="AP355" s="3">
        <f t="shared" si="74"/>
        <v>922</v>
      </c>
      <c r="AQ355" s="3">
        <v>11536</v>
      </c>
      <c r="AS355" s="68"/>
      <c r="AT355" s="68"/>
      <c r="AX355" s="4">
        <f t="shared" si="81"/>
        <v>0</v>
      </c>
      <c r="AZ355" s="4">
        <f t="shared" si="82"/>
        <v>0</v>
      </c>
      <c r="BB355" s="4"/>
    </row>
    <row r="356" spans="1:54" s="3" customFormat="1">
      <c r="A356" s="205" t="str">
        <f t="shared" si="75"/>
        <v>447</v>
      </c>
      <c r="B356" s="1">
        <v>447101290</v>
      </c>
      <c r="C356" s="7" t="s">
        <v>64</v>
      </c>
      <c r="D356" s="8">
        <f>'fnd enro'!D356</f>
        <v>0</v>
      </c>
      <c r="E356" s="8">
        <f>'fnd enro'!E356</f>
        <v>0</v>
      </c>
      <c r="F356" s="8">
        <f>'fnd enro'!F356</f>
        <v>0</v>
      </c>
      <c r="G356" s="8">
        <f>'fnd enro'!G356</f>
        <v>1</v>
      </c>
      <c r="H356" s="8">
        <f>'fnd enro'!H356</f>
        <v>0</v>
      </c>
      <c r="I356" s="8">
        <f>'fnd enro'!I356</f>
        <v>0</v>
      </c>
      <c r="J356" s="8">
        <f>'fnd enro'!J356</f>
        <v>0</v>
      </c>
      <c r="K356" s="9">
        <f>'fnd enro'!K356</f>
        <v>0.04</v>
      </c>
      <c r="L356" s="8">
        <f>'fnd enro'!L356</f>
        <v>0</v>
      </c>
      <c r="M356" s="8">
        <f>'fnd enro'!M356</f>
        <v>0</v>
      </c>
      <c r="N356" s="8">
        <f>'fnd enro'!N356</f>
        <v>0</v>
      </c>
      <c r="O356" s="8">
        <f>'fnd enro'!O356</f>
        <v>0</v>
      </c>
      <c r="P356" s="8">
        <f>'fnd enro'!P356</f>
        <v>0</v>
      </c>
      <c r="Q356" s="8">
        <f>'fnd enro'!R356</f>
        <v>1</v>
      </c>
      <c r="R356" s="9">
        <f t="shared" si="70"/>
        <v>1.05</v>
      </c>
      <c r="S356" s="8">
        <f>VALUE('fnd enro'!Q356)</f>
        <v>4</v>
      </c>
      <c r="T356" s="1"/>
      <c r="U356" s="68">
        <f>(($D356*'fnd base rates'!C$7)
+($E356*'fnd base rates'!C$8)
+($F356*'fnd base rates'!C$9)
+($G356*'fnd base rates'!C$10)
+($H356*'fnd base rates'!C$11)
+($I356*'fnd base rates'!C$12)
+($J356*'fnd base rates'!C$13)
+($K356*'fnd base rates'!C$14)
+($M356*'fnd base rates'!C$16)
+($N356*'fnd base rates'!C$17)
+($O356*'fnd base rates'!C$18)
+($P356*VLOOKUP($S356+12,rate_basefnd,3)))
*$R356</f>
        <v>629.64426000000003</v>
      </c>
      <c r="V356" s="68">
        <f>(($D356*'fnd base rates'!D$7)
+($E356*'fnd base rates'!D$8)
+($F356*'fnd base rates'!D$9)
+($G356*'fnd base rates'!D$10)
+($H356*'fnd base rates'!D$11)
+($I356*'fnd base rates'!D$12)
+($J356*'fnd base rates'!D$13)
+($K356*'fnd base rates'!D$14)
+($M356*'fnd base rates'!D$16)
+($N356*'fnd base rates'!D$17)
+($O356*'fnd base rates'!D$18)
+($P356*VLOOKUP($S356+12,rate_basefnd,4)))
*$R356</f>
        <v>891.17700000000002</v>
      </c>
      <c r="W356" s="68">
        <f>(($D356*'fnd base rates'!E$7)
+($E356*'fnd base rates'!E$8)
+($F356*'fnd base rates'!E$9)
+($G356*'fnd base rates'!E$10)
+($H356*'fnd base rates'!E$11)
+($I356*'fnd base rates'!E$12)
+($J356*'fnd base rates'!E$13)
+($K356*'fnd base rates'!E$14)
+($M356*'fnd base rates'!E$16)
+($N356*'fnd base rates'!E$17)
+($O356*'fnd base rates'!E$18)
+($P356*VLOOKUP($S356+12,rate_basefnd,5)))
*$R356</f>
        <v>4535.6963400000004</v>
      </c>
      <c r="X356" s="68">
        <f>(($D356*'fnd base rates'!F$7)
+($E356*'fnd base rates'!F$8)
+($F356*'fnd base rates'!F$9)
+($G356*'fnd base rates'!F$10)
+($H356*'fnd base rates'!F$11)
+($I356*'fnd base rates'!F$12)
+($J356*'fnd base rates'!F$13)
+($K356*'fnd base rates'!F$14)
+($M356*'fnd base rates'!F$16)
+($N356*'fnd base rates'!F$17)
+($O356*'fnd base rates'!F$18)
+($P356*VLOOKUP($S356+12,rate_basefnd,6)))
*$R356</f>
        <v>1467.72444</v>
      </c>
      <c r="Y356" s="68">
        <f>(($D356*'fnd base rates'!G$7)
+($E356*'fnd base rates'!G$8)
+($F356*'fnd base rates'!G$9)
+($G356*'fnd base rates'!G$10)
+($H356*'fnd base rates'!G$11)
+($I356*'fnd base rates'!G$12)
+($J356*'fnd base rates'!G$13)
+($K356*'fnd base rates'!G$14)
+($M356*'fnd base rates'!G$16)
+($N356*'fnd base rates'!G$17)
+($O356*'fnd base rates'!G$18)
+($P356*VLOOKUP($S356+12,rate_basefnd,7)))
*$R356</f>
        <v>183.40392</v>
      </c>
      <c r="Z356" s="68">
        <f>(($D356*'fnd base rates'!H$7)
+($E356*'fnd base rates'!H$8)
+($F356*'fnd base rates'!H$9)
+($G356*'fnd base rates'!H$10)
+($H356*'fnd base rates'!H$11)
+($I356*'fnd base rates'!H$12)
+($J356*'fnd base rates'!H$13)
+($K356*'fnd base rates'!H$14)
+($M356*'fnd base rates'!H$16)
+($N356*'fnd base rates'!H$17)
+($O356*'fnd base rates'!H$18)
+($P356*VLOOKUP($S356+12,rate_basefnd,8)))</f>
        <v>581.30399999999997</v>
      </c>
      <c r="AA356" s="68">
        <f>(($D356*'fnd base rates'!I$7)
+($E356*'fnd base rates'!I$8)
+($F356*'fnd base rates'!I$9)
+($G356*'fnd base rates'!I$10)
+($H356*'fnd base rates'!I$11)
+($I356*'fnd base rates'!I$12)
+($J356*'fnd base rates'!I$13)
+($K356*'fnd base rates'!I$14)
+($M356*'fnd base rates'!I$16)
+($N356*'fnd base rates'!I$17)
+($O356*'fnd base rates'!I$18)
+($P356*VLOOKUP($S356+12,rate_basefnd,9)))
*$R356</f>
        <v>475.81800000000004</v>
      </c>
      <c r="AB356" s="68">
        <f>(($D356*'fnd base rates'!J$7)
+($E356*'fnd base rates'!J$8)
+($F356*'fnd base rates'!J$9)
+($G356*'fnd base rates'!J$10)
+($H356*'fnd base rates'!J$11)
+($I356*'fnd base rates'!J$12)
+($J356*'fnd base rates'!J$13)
+($K356*'fnd base rates'!J$14)
+($M356*'fnd base rates'!J$16)
+($N356*'fnd base rates'!J$17)
+($O356*'fnd base rates'!J$18)
+($P356*VLOOKUP($S356+12,rate_basefnd,10)))
*$R356</f>
        <v>177.41849999999999</v>
      </c>
      <c r="AC356" s="68">
        <f>(($D356*'fnd base rates'!K$7)
+($E356*'fnd base rates'!K$8)
+($F356*'fnd base rates'!K$9)
+($G356*'fnd base rates'!K$10)
+($H356*'fnd base rates'!K$11)
+($I356*'fnd base rates'!K$12)
+($J356*'fnd base rates'!K$13)
+($K356*'fnd base rates'!K$14)
+($M356*'fnd base rates'!K$16)
+($N356*'fnd base rates'!K$17)
+($O356*'fnd base rates'!K$18)
+($P356*VLOOKUP($S356+12,rate_basefnd,11)))
*$R356</f>
        <v>1286.8653000000002</v>
      </c>
      <c r="AD356" s="68">
        <f>(($D356*'fnd base rates'!L$7)
+($E356*'fnd base rates'!L$8)
+($F356*'fnd base rates'!L$9)
+($G356*'fnd base rates'!L$10)
+($H356*'fnd base rates'!L$11)
+($I356*'fnd base rates'!L$12)
+($J356*'fnd base rates'!L$13)
+($K356*'fnd base rates'!L$14)
+($M356*'fnd base rates'!L$16)
+($N356*'fnd base rates'!L$17)
+($O356*'fnd base rates'!L$18)
+($P356*VLOOKUP($S356+12,rate_basefnd,12)))</f>
        <v>2262.2887999999998</v>
      </c>
      <c r="AE356" s="68">
        <f>(($D356*'fnd base rates'!M$7)
+($E356*'fnd base rates'!M$8)
+($F356*'fnd base rates'!M$9)
+($G356*'fnd base rates'!M$10)
+($H356*'fnd base rates'!M$11)
+($I356*'fnd base rates'!M$12)
+($J356*'fnd base rates'!M$13)
+($K356*'fnd base rates'!M$14)
+($M356*'fnd base rates'!M$16)
+($N356*'fnd base rates'!M$17)
+($O356*'fnd base rates'!M$18)
+($P356*VLOOKUP($S356+12,rate_basefnd,13)))</f>
        <v>0</v>
      </c>
      <c r="AF356" s="3">
        <f t="shared" si="71"/>
        <v>12491.340559999999</v>
      </c>
      <c r="AH356" s="205">
        <f t="shared" si="72"/>
        <v>447101290</v>
      </c>
      <c r="AI356" s="3" t="str">
        <f t="shared" si="76"/>
        <v>447</v>
      </c>
      <c r="AJ356" s="1" t="str">
        <f t="shared" si="77"/>
        <v>101</v>
      </c>
      <c r="AK356" s="1" t="str">
        <f t="shared" si="78"/>
        <v>290</v>
      </c>
      <c r="AL356" s="3">
        <f t="shared" si="73"/>
        <v>1</v>
      </c>
      <c r="AM356" s="3">
        <f t="shared" si="83"/>
        <v>1</v>
      </c>
      <c r="AN356" s="3">
        <f t="shared" si="79"/>
        <v>12491.340559999999</v>
      </c>
      <c r="AO356" s="3">
        <f t="shared" si="80"/>
        <v>12491</v>
      </c>
      <c r="AP356" s="3">
        <f t="shared" si="74"/>
        <v>-3596</v>
      </c>
      <c r="AQ356" s="3">
        <v>16087</v>
      </c>
      <c r="AS356" s="68"/>
      <c r="AT356" s="68"/>
      <c r="AX356" s="4">
        <f t="shared" si="81"/>
        <v>0</v>
      </c>
      <c r="AZ356" s="4">
        <f t="shared" si="82"/>
        <v>0</v>
      </c>
      <c r="BB356" s="4"/>
    </row>
    <row r="357" spans="1:54" s="3" customFormat="1">
      <c r="A357" s="205" t="str">
        <f t="shared" si="75"/>
        <v>447</v>
      </c>
      <c r="B357" s="1">
        <v>447101307</v>
      </c>
      <c r="C357" s="7" t="s">
        <v>64</v>
      </c>
      <c r="D357" s="8">
        <f>'fnd enro'!D357</f>
        <v>0</v>
      </c>
      <c r="E357" s="8">
        <f>'fnd enro'!E357</f>
        <v>0</v>
      </c>
      <c r="F357" s="8">
        <f>'fnd enro'!F357</f>
        <v>3</v>
      </c>
      <c r="G357" s="8">
        <f>'fnd enro'!G357</f>
        <v>11</v>
      </c>
      <c r="H357" s="8">
        <f>'fnd enro'!H357</f>
        <v>0</v>
      </c>
      <c r="I357" s="8">
        <f>'fnd enro'!I357</f>
        <v>0</v>
      </c>
      <c r="J357" s="8">
        <f>'fnd enro'!J357</f>
        <v>0</v>
      </c>
      <c r="K357" s="9">
        <f>'fnd enro'!K357</f>
        <v>0.56000000000000005</v>
      </c>
      <c r="L357" s="8">
        <f>'fnd enro'!L357</f>
        <v>0</v>
      </c>
      <c r="M357" s="8">
        <f>'fnd enro'!M357</f>
        <v>0</v>
      </c>
      <c r="N357" s="8">
        <f>'fnd enro'!N357</f>
        <v>0</v>
      </c>
      <c r="O357" s="8">
        <f>'fnd enro'!O357</f>
        <v>0</v>
      </c>
      <c r="P357" s="8">
        <f>'fnd enro'!P357</f>
        <v>0</v>
      </c>
      <c r="Q357" s="8">
        <f>'fnd enro'!R357</f>
        <v>14</v>
      </c>
      <c r="R357" s="9">
        <f t="shared" si="70"/>
        <v>1.05</v>
      </c>
      <c r="S357" s="8">
        <f>VALUE('fnd enro'!Q357)</f>
        <v>3</v>
      </c>
      <c r="T357" s="1"/>
      <c r="U357" s="68">
        <f>(($D357*'fnd base rates'!C$7)
+($E357*'fnd base rates'!C$8)
+($F357*'fnd base rates'!C$9)
+($G357*'fnd base rates'!C$10)
+($H357*'fnd base rates'!C$11)
+($I357*'fnd base rates'!C$12)
+($J357*'fnd base rates'!C$13)
+($K357*'fnd base rates'!C$14)
+($M357*'fnd base rates'!C$16)
+($N357*'fnd base rates'!C$17)
+($O357*'fnd base rates'!C$18)
+($P357*VLOOKUP($S357+12,rate_basefnd,3)))
*$R357</f>
        <v>8815.0196400000023</v>
      </c>
      <c r="V357" s="68">
        <f>(($D357*'fnd base rates'!D$7)
+($E357*'fnd base rates'!D$8)
+($F357*'fnd base rates'!D$9)
+($G357*'fnd base rates'!D$10)
+($H357*'fnd base rates'!D$11)
+($I357*'fnd base rates'!D$12)
+($J357*'fnd base rates'!D$13)
+($K357*'fnd base rates'!D$14)
+($M357*'fnd base rates'!D$16)
+($N357*'fnd base rates'!D$17)
+($O357*'fnd base rates'!D$18)
+($P357*VLOOKUP($S357+12,rate_basefnd,4)))
*$R357</f>
        <v>12476.478000000001</v>
      </c>
      <c r="W357" s="68">
        <f>(($D357*'fnd base rates'!E$7)
+($E357*'fnd base rates'!E$8)
+($F357*'fnd base rates'!E$9)
+($G357*'fnd base rates'!E$10)
+($H357*'fnd base rates'!E$11)
+($I357*'fnd base rates'!E$12)
+($J357*'fnd base rates'!E$13)
+($K357*'fnd base rates'!E$14)
+($M357*'fnd base rates'!E$16)
+($N357*'fnd base rates'!E$17)
+($O357*'fnd base rates'!E$18)
+($P357*VLOOKUP($S357+12,rate_basefnd,5)))
*$R357</f>
        <v>63499.937760000008</v>
      </c>
      <c r="X357" s="68">
        <f>(($D357*'fnd base rates'!F$7)
+($E357*'fnd base rates'!F$8)
+($F357*'fnd base rates'!F$9)
+($G357*'fnd base rates'!F$10)
+($H357*'fnd base rates'!F$11)
+($I357*'fnd base rates'!F$12)
+($J357*'fnd base rates'!F$13)
+($K357*'fnd base rates'!F$14)
+($M357*'fnd base rates'!F$16)
+($N357*'fnd base rates'!F$17)
+($O357*'fnd base rates'!F$18)
+($P357*VLOOKUP($S357+12,rate_basefnd,6)))
*$R357</f>
        <v>20548.142159999999</v>
      </c>
      <c r="Y357" s="68">
        <f>(($D357*'fnd base rates'!G$7)
+($E357*'fnd base rates'!G$8)
+($F357*'fnd base rates'!G$9)
+($G357*'fnd base rates'!G$10)
+($H357*'fnd base rates'!G$11)
+($I357*'fnd base rates'!G$12)
+($J357*'fnd base rates'!G$13)
+($K357*'fnd base rates'!G$14)
+($M357*'fnd base rates'!G$16)
+($N357*'fnd base rates'!G$17)
+($O357*'fnd base rates'!G$18)
+($P357*VLOOKUP($S357+12,rate_basefnd,7)))
*$R357</f>
        <v>2567.5918800000004</v>
      </c>
      <c r="Z357" s="68">
        <f>(($D357*'fnd base rates'!H$7)
+($E357*'fnd base rates'!H$8)
+($F357*'fnd base rates'!H$9)
+($G357*'fnd base rates'!H$10)
+($H357*'fnd base rates'!H$11)
+($I357*'fnd base rates'!H$12)
+($J357*'fnd base rates'!H$13)
+($K357*'fnd base rates'!H$14)
+($M357*'fnd base rates'!H$16)
+($N357*'fnd base rates'!H$17)
+($O357*'fnd base rates'!H$18)
+($P357*VLOOKUP($S357+12,rate_basefnd,8)))</f>
        <v>8138.2560000000003</v>
      </c>
      <c r="AA357" s="68">
        <f>(($D357*'fnd base rates'!I$7)
+($E357*'fnd base rates'!I$8)
+($F357*'fnd base rates'!I$9)
+($G357*'fnd base rates'!I$10)
+($H357*'fnd base rates'!I$11)
+($I357*'fnd base rates'!I$12)
+($J357*'fnd base rates'!I$13)
+($K357*'fnd base rates'!I$14)
+($M357*'fnd base rates'!I$16)
+($N357*'fnd base rates'!I$17)
+($O357*'fnd base rates'!I$18)
+($P357*VLOOKUP($S357+12,rate_basefnd,9)))
*$R357</f>
        <v>6661.4520000000002</v>
      </c>
      <c r="AB357" s="68">
        <f>(($D357*'fnd base rates'!J$7)
+($E357*'fnd base rates'!J$8)
+($F357*'fnd base rates'!J$9)
+($G357*'fnd base rates'!J$10)
+($H357*'fnd base rates'!J$11)
+($I357*'fnd base rates'!J$12)
+($J357*'fnd base rates'!J$13)
+($K357*'fnd base rates'!J$14)
+($M357*'fnd base rates'!J$16)
+($N357*'fnd base rates'!J$17)
+($O357*'fnd base rates'!J$18)
+($P357*VLOOKUP($S357+12,rate_basefnd,10)))
*$R357</f>
        <v>2306.5140000000006</v>
      </c>
      <c r="AC357" s="68">
        <f>(($D357*'fnd base rates'!K$7)
+($E357*'fnd base rates'!K$8)
+($F357*'fnd base rates'!K$9)
+($G357*'fnd base rates'!K$10)
+($H357*'fnd base rates'!K$11)
+($I357*'fnd base rates'!K$12)
+($J357*'fnd base rates'!K$13)
+($K357*'fnd base rates'!K$14)
+($M357*'fnd base rates'!K$16)
+($N357*'fnd base rates'!K$17)
+($O357*'fnd base rates'!K$18)
+($P357*VLOOKUP($S357+12,rate_basefnd,11)))
*$R357</f>
        <v>18016.114200000004</v>
      </c>
      <c r="AD357" s="68">
        <f>(($D357*'fnd base rates'!L$7)
+($E357*'fnd base rates'!L$8)
+($F357*'fnd base rates'!L$9)
+($G357*'fnd base rates'!L$10)
+($H357*'fnd base rates'!L$11)
+($I357*'fnd base rates'!L$12)
+($J357*'fnd base rates'!L$13)
+($K357*'fnd base rates'!L$14)
+($M357*'fnd base rates'!L$16)
+($N357*'fnd base rates'!L$17)
+($O357*'fnd base rates'!L$18)
+($P357*VLOOKUP($S357+12,rate_basefnd,12)))</f>
        <v>31672.0432</v>
      </c>
      <c r="AE357" s="68">
        <f>(($D357*'fnd base rates'!M$7)
+($E357*'fnd base rates'!M$8)
+($F357*'fnd base rates'!M$9)
+($G357*'fnd base rates'!M$10)
+($H357*'fnd base rates'!M$11)
+($I357*'fnd base rates'!M$12)
+($J357*'fnd base rates'!M$13)
+($K357*'fnd base rates'!M$14)
+($M357*'fnd base rates'!M$16)
+($N357*'fnd base rates'!M$17)
+($O357*'fnd base rates'!M$18)
+($P357*VLOOKUP($S357+12,rate_basefnd,13)))</f>
        <v>0</v>
      </c>
      <c r="AF357" s="3">
        <f t="shared" si="71"/>
        <v>174701.54884</v>
      </c>
      <c r="AH357" s="205">
        <f t="shared" si="72"/>
        <v>447101307</v>
      </c>
      <c r="AI357" s="3" t="str">
        <f t="shared" si="76"/>
        <v>447</v>
      </c>
      <c r="AJ357" s="1" t="str">
        <f t="shared" si="77"/>
        <v>101</v>
      </c>
      <c r="AK357" s="1" t="str">
        <f t="shared" si="78"/>
        <v>307</v>
      </c>
      <c r="AL357" s="3">
        <f t="shared" si="73"/>
        <v>1</v>
      </c>
      <c r="AM357" s="3">
        <f t="shared" si="83"/>
        <v>14</v>
      </c>
      <c r="AN357" s="3">
        <f t="shared" si="79"/>
        <v>174701.54884</v>
      </c>
      <c r="AO357" s="3">
        <f t="shared" si="80"/>
        <v>12479</v>
      </c>
      <c r="AP357" s="3">
        <f t="shared" si="74"/>
        <v>-2192</v>
      </c>
      <c r="AQ357" s="3">
        <v>14671</v>
      </c>
      <c r="AS357" s="68"/>
      <c r="AT357" s="68"/>
      <c r="AX357" s="4">
        <f t="shared" si="81"/>
        <v>0</v>
      </c>
      <c r="AZ357" s="4">
        <f t="shared" si="82"/>
        <v>0</v>
      </c>
      <c r="BB357" s="4"/>
    </row>
    <row r="358" spans="1:54" s="3" customFormat="1">
      <c r="A358" s="205" t="str">
        <f t="shared" si="75"/>
        <v>447</v>
      </c>
      <c r="B358" s="1">
        <v>447101350</v>
      </c>
      <c r="C358" s="7" t="s">
        <v>64</v>
      </c>
      <c r="D358" s="8">
        <f>'fnd enro'!D358</f>
        <v>0</v>
      </c>
      <c r="E358" s="8">
        <f>'fnd enro'!E358</f>
        <v>0</v>
      </c>
      <c r="F358" s="8">
        <f>'fnd enro'!F358</f>
        <v>5</v>
      </c>
      <c r="G358" s="8">
        <f>'fnd enro'!G358</f>
        <v>31</v>
      </c>
      <c r="H358" s="8">
        <f>'fnd enro'!H358</f>
        <v>6</v>
      </c>
      <c r="I358" s="8">
        <f>'fnd enro'!I358</f>
        <v>0</v>
      </c>
      <c r="J358" s="8">
        <f>'fnd enro'!J358</f>
        <v>0</v>
      </c>
      <c r="K358" s="9">
        <f>'fnd enro'!K358</f>
        <v>1.68</v>
      </c>
      <c r="L358" s="8">
        <f>'fnd enro'!L358</f>
        <v>0</v>
      </c>
      <c r="M358" s="8">
        <f>'fnd enro'!M358</f>
        <v>0</v>
      </c>
      <c r="N358" s="8">
        <f>'fnd enro'!N358</f>
        <v>0</v>
      </c>
      <c r="O358" s="8">
        <f>'fnd enro'!O358</f>
        <v>0</v>
      </c>
      <c r="P358" s="8">
        <f>'fnd enro'!P358</f>
        <v>7</v>
      </c>
      <c r="Q358" s="8">
        <f>'fnd enro'!R358</f>
        <v>42</v>
      </c>
      <c r="R358" s="9">
        <f t="shared" si="70"/>
        <v>1.05</v>
      </c>
      <c r="S358" s="8">
        <f>VALUE('fnd enro'!Q358)</f>
        <v>3</v>
      </c>
      <c r="T358" s="1"/>
      <c r="U358" s="68">
        <f>(($D358*'fnd base rates'!C$7)
+($E358*'fnd base rates'!C$8)
+($F358*'fnd base rates'!C$9)
+($G358*'fnd base rates'!C$10)
+($H358*'fnd base rates'!C$11)
+($I358*'fnd base rates'!C$12)
+($J358*'fnd base rates'!C$13)
+($K358*'fnd base rates'!C$14)
+($M358*'fnd base rates'!C$16)
+($N358*'fnd base rates'!C$17)
+($O358*'fnd base rates'!C$18)
+($P358*VLOOKUP($S358+12,rate_basefnd,3)))
*$R358</f>
        <v>26918.692920000001</v>
      </c>
      <c r="V358" s="68">
        <f>(($D358*'fnd base rates'!D$7)
+($E358*'fnd base rates'!D$8)
+($F358*'fnd base rates'!D$9)
+($G358*'fnd base rates'!D$10)
+($H358*'fnd base rates'!D$11)
+($I358*'fnd base rates'!D$12)
+($J358*'fnd base rates'!D$13)
+($K358*'fnd base rates'!D$14)
+($M358*'fnd base rates'!D$16)
+($N358*'fnd base rates'!D$17)
+($O358*'fnd base rates'!D$18)
+($P358*VLOOKUP($S358+12,rate_basefnd,4)))
*$R358</f>
        <v>39673.536</v>
      </c>
      <c r="W358" s="68">
        <f>(($D358*'fnd base rates'!E$7)
+($E358*'fnd base rates'!E$8)
+($F358*'fnd base rates'!E$9)
+($G358*'fnd base rates'!E$10)
+($H358*'fnd base rates'!E$11)
+($I358*'fnd base rates'!E$12)
+($J358*'fnd base rates'!E$13)
+($K358*'fnd base rates'!E$14)
+($M358*'fnd base rates'!E$16)
+($N358*'fnd base rates'!E$17)
+($O358*'fnd base rates'!E$18)
+($P358*VLOOKUP($S358+12,rate_basefnd,5)))
*$R358</f>
        <v>209463.74778000003</v>
      </c>
      <c r="X358" s="68">
        <f>(($D358*'fnd base rates'!F$7)
+($E358*'fnd base rates'!F$8)
+($F358*'fnd base rates'!F$9)
+($G358*'fnd base rates'!F$10)
+($H358*'fnd base rates'!F$11)
+($I358*'fnd base rates'!F$12)
+($J358*'fnd base rates'!F$13)
+($K358*'fnd base rates'!F$14)
+($M358*'fnd base rates'!F$16)
+($N358*'fnd base rates'!F$17)
+($O358*'fnd base rates'!F$18)
+($P358*VLOOKUP($S358+12,rate_basefnd,6)))
*$R358</f>
        <v>59882.820480000002</v>
      </c>
      <c r="Y358" s="68">
        <f>(($D358*'fnd base rates'!G$7)
+($E358*'fnd base rates'!G$8)
+($F358*'fnd base rates'!G$9)
+($G358*'fnd base rates'!G$10)
+($H358*'fnd base rates'!G$11)
+($I358*'fnd base rates'!G$12)
+($J358*'fnd base rates'!G$13)
+($K358*'fnd base rates'!G$14)
+($M358*'fnd base rates'!G$16)
+($N358*'fnd base rates'!G$17)
+($O358*'fnd base rates'!G$18)
+($P358*VLOOKUP($S358+12,rate_basefnd,7)))
*$R358</f>
        <v>8847.0656400000007</v>
      </c>
      <c r="Z358" s="68">
        <f>(($D358*'fnd base rates'!H$7)
+($E358*'fnd base rates'!H$8)
+($F358*'fnd base rates'!H$9)
+($G358*'fnd base rates'!H$10)
+($H358*'fnd base rates'!H$11)
+($I358*'fnd base rates'!H$12)
+($J358*'fnd base rates'!H$13)
+($K358*'fnd base rates'!H$14)
+($M358*'fnd base rates'!H$16)
+($N358*'fnd base rates'!H$17)
+($O358*'fnd base rates'!H$18)
+($P358*VLOOKUP($S358+12,rate_basefnd,8)))</f>
        <v>24569.958000000002</v>
      </c>
      <c r="AA358" s="68">
        <f>(($D358*'fnd base rates'!I$7)
+($E358*'fnd base rates'!I$8)
+($F358*'fnd base rates'!I$9)
+($G358*'fnd base rates'!I$10)
+($H358*'fnd base rates'!I$11)
+($I358*'fnd base rates'!I$12)
+($J358*'fnd base rates'!I$13)
+($K358*'fnd base rates'!I$14)
+($M358*'fnd base rates'!I$16)
+($N358*'fnd base rates'!I$17)
+($O358*'fnd base rates'!I$18)
+($P358*VLOOKUP($S358+12,rate_basefnd,9)))
*$R358</f>
        <v>20871.427500000005</v>
      </c>
      <c r="AB358" s="68">
        <f>(($D358*'fnd base rates'!J$7)
+($E358*'fnd base rates'!J$8)
+($F358*'fnd base rates'!J$9)
+($G358*'fnd base rates'!J$10)
+($H358*'fnd base rates'!J$11)
+($I358*'fnd base rates'!J$12)
+($J358*'fnd base rates'!J$13)
+($K358*'fnd base rates'!J$14)
+($M358*'fnd base rates'!J$16)
+($N358*'fnd base rates'!J$17)
+($O358*'fnd base rates'!J$18)
+($P358*VLOOKUP($S358+12,rate_basefnd,10)))
*$R358</f>
        <v>12439.822500000002</v>
      </c>
      <c r="AC358" s="68">
        <f>(($D358*'fnd base rates'!K$7)
+($E358*'fnd base rates'!K$8)
+($F358*'fnd base rates'!K$9)
+($G358*'fnd base rates'!K$10)
+($H358*'fnd base rates'!K$11)
+($I358*'fnd base rates'!K$12)
+($J358*'fnd base rates'!K$13)
+($K358*'fnd base rates'!K$14)
+($M358*'fnd base rates'!K$16)
+($N358*'fnd base rates'!K$17)
+($O358*'fnd base rates'!K$18)
+($P358*VLOOKUP($S358+12,rate_basefnd,11)))
*$R358</f>
        <v>54621.075600000011</v>
      </c>
      <c r="AD358" s="68">
        <f>(($D358*'fnd base rates'!L$7)
+($E358*'fnd base rates'!L$8)
+($F358*'fnd base rates'!L$9)
+($G358*'fnd base rates'!L$10)
+($H358*'fnd base rates'!L$11)
+($I358*'fnd base rates'!L$12)
+($J358*'fnd base rates'!L$13)
+($K358*'fnd base rates'!L$14)
+($M358*'fnd base rates'!L$16)
+($N358*'fnd base rates'!L$17)
+($O358*'fnd base rates'!L$18)
+($P358*VLOOKUP($S358+12,rate_basefnd,12)))</f>
        <v>99928.469599999997</v>
      </c>
      <c r="AE358" s="68">
        <f>(($D358*'fnd base rates'!M$7)
+($E358*'fnd base rates'!M$8)
+($F358*'fnd base rates'!M$9)
+($G358*'fnd base rates'!M$10)
+($H358*'fnd base rates'!M$11)
+($I358*'fnd base rates'!M$12)
+($J358*'fnd base rates'!M$13)
+($K358*'fnd base rates'!M$14)
+($M358*'fnd base rates'!M$16)
+($N358*'fnd base rates'!M$17)
+($O358*'fnd base rates'!M$18)
+($P358*VLOOKUP($S358+12,rate_basefnd,13)))</f>
        <v>0</v>
      </c>
      <c r="AF358" s="3">
        <f t="shared" si="71"/>
        <v>557216.61601999996</v>
      </c>
      <c r="AH358" s="205">
        <f t="shared" si="72"/>
        <v>447101350</v>
      </c>
      <c r="AI358" s="3" t="str">
        <f t="shared" si="76"/>
        <v>447</v>
      </c>
      <c r="AJ358" s="1" t="str">
        <f t="shared" si="77"/>
        <v>101</v>
      </c>
      <c r="AK358" s="1" t="str">
        <f t="shared" si="78"/>
        <v>350</v>
      </c>
      <c r="AL358" s="3">
        <f t="shared" si="73"/>
        <v>1</v>
      </c>
      <c r="AM358" s="3">
        <f t="shared" si="83"/>
        <v>42</v>
      </c>
      <c r="AN358" s="3">
        <f t="shared" si="79"/>
        <v>557216.61601999996</v>
      </c>
      <c r="AO358" s="3">
        <f t="shared" si="80"/>
        <v>13267</v>
      </c>
      <c r="AP358" s="3">
        <f t="shared" si="74"/>
        <v>-4317</v>
      </c>
      <c r="AQ358" s="3">
        <v>17584</v>
      </c>
      <c r="AS358" s="68"/>
      <c r="AT358" s="68"/>
      <c r="AX358" s="4">
        <f t="shared" si="81"/>
        <v>0</v>
      </c>
      <c r="AZ358" s="4">
        <f t="shared" si="82"/>
        <v>0</v>
      </c>
      <c r="BB358" s="4"/>
    </row>
    <row r="359" spans="1:54" s="3" customFormat="1">
      <c r="A359" s="205" t="str">
        <f t="shared" si="75"/>
        <v>447</v>
      </c>
      <c r="B359" s="1">
        <v>447101622</v>
      </c>
      <c r="C359" s="7" t="s">
        <v>64</v>
      </c>
      <c r="D359" s="8">
        <f>'fnd enro'!D359</f>
        <v>0</v>
      </c>
      <c r="E359" s="8">
        <f>'fnd enro'!E359</f>
        <v>0</v>
      </c>
      <c r="F359" s="8">
        <f>'fnd enro'!F359</f>
        <v>8</v>
      </c>
      <c r="G359" s="8">
        <f>'fnd enro'!G359</f>
        <v>52</v>
      </c>
      <c r="H359" s="8">
        <f>'fnd enro'!H359</f>
        <v>23</v>
      </c>
      <c r="I359" s="8">
        <f>'fnd enro'!I359</f>
        <v>0</v>
      </c>
      <c r="J359" s="8">
        <f>'fnd enro'!J359</f>
        <v>0</v>
      </c>
      <c r="K359" s="9">
        <f>'fnd enro'!K359</f>
        <v>3.32</v>
      </c>
      <c r="L359" s="8">
        <f>'fnd enro'!L359</f>
        <v>0</v>
      </c>
      <c r="M359" s="8">
        <f>'fnd enro'!M359</f>
        <v>5</v>
      </c>
      <c r="N359" s="8">
        <f>'fnd enro'!N359</f>
        <v>0</v>
      </c>
      <c r="O359" s="8">
        <f>'fnd enro'!O359</f>
        <v>0</v>
      </c>
      <c r="P359" s="8">
        <f>'fnd enro'!P359</f>
        <v>13</v>
      </c>
      <c r="Q359" s="8">
        <f>'fnd enro'!R359</f>
        <v>83</v>
      </c>
      <c r="R359" s="9">
        <f t="shared" si="70"/>
        <v>1.05</v>
      </c>
      <c r="S359" s="8">
        <f>VALUE('fnd enro'!Q359)</f>
        <v>7</v>
      </c>
      <c r="T359" s="1"/>
      <c r="U359" s="68">
        <f>(($D359*'fnd base rates'!C$7)
+($E359*'fnd base rates'!C$8)
+($F359*'fnd base rates'!C$9)
+($G359*'fnd base rates'!C$10)
+($H359*'fnd base rates'!C$11)
+($I359*'fnd base rates'!C$12)
+($J359*'fnd base rates'!C$13)
+($K359*'fnd base rates'!C$14)
+($M359*'fnd base rates'!C$16)
+($N359*'fnd base rates'!C$17)
+($O359*'fnd base rates'!C$18)
+($P359*VLOOKUP($S359+12,rate_basefnd,3)))
*$R359</f>
        <v>54104.94558</v>
      </c>
      <c r="V359" s="68">
        <f>(($D359*'fnd base rates'!D$7)
+($E359*'fnd base rates'!D$8)
+($F359*'fnd base rates'!D$9)
+($G359*'fnd base rates'!D$10)
+($H359*'fnd base rates'!D$11)
+($I359*'fnd base rates'!D$12)
+($J359*'fnd base rates'!D$13)
+($K359*'fnd base rates'!D$14)
+($M359*'fnd base rates'!D$16)
+($N359*'fnd base rates'!D$17)
+($O359*'fnd base rates'!D$18)
+($P359*VLOOKUP($S359+12,rate_basefnd,4)))
*$R359</f>
        <v>80816.494500000001</v>
      </c>
      <c r="W359" s="68">
        <f>(($D359*'fnd base rates'!E$7)
+($E359*'fnd base rates'!E$8)
+($F359*'fnd base rates'!E$9)
+($G359*'fnd base rates'!E$10)
+($H359*'fnd base rates'!E$11)
+($I359*'fnd base rates'!E$12)
+($J359*'fnd base rates'!E$13)
+($K359*'fnd base rates'!E$14)
+($M359*'fnd base rates'!E$16)
+($N359*'fnd base rates'!E$17)
+($O359*'fnd base rates'!E$18)
+($P359*VLOOKUP($S359+12,rate_basefnd,5)))
*$R359</f>
        <v>428986.75722000003</v>
      </c>
      <c r="X359" s="68">
        <f>(($D359*'fnd base rates'!F$7)
+($E359*'fnd base rates'!F$8)
+($F359*'fnd base rates'!F$9)
+($G359*'fnd base rates'!F$10)
+($H359*'fnd base rates'!F$11)
+($I359*'fnd base rates'!F$12)
+($J359*'fnd base rates'!F$13)
+($K359*'fnd base rates'!F$14)
+($M359*'fnd base rates'!F$16)
+($N359*'fnd base rates'!F$17)
+($O359*'fnd base rates'!F$18)
+($P359*VLOOKUP($S359+12,rate_basefnd,6)))
*$R359</f>
        <v>116175.37302000001</v>
      </c>
      <c r="Y359" s="68">
        <f>(($D359*'fnd base rates'!G$7)
+($E359*'fnd base rates'!G$8)
+($F359*'fnd base rates'!G$9)
+($G359*'fnd base rates'!G$10)
+($H359*'fnd base rates'!G$11)
+($I359*'fnd base rates'!G$12)
+($J359*'fnd base rates'!G$13)
+($K359*'fnd base rates'!G$14)
+($M359*'fnd base rates'!G$16)
+($N359*'fnd base rates'!G$17)
+($O359*'fnd base rates'!G$18)
+($P359*VLOOKUP($S359+12,rate_basefnd,7)))
*$R359</f>
        <v>18569.988359999999</v>
      </c>
      <c r="Z359" s="68">
        <f>(($D359*'fnd base rates'!H$7)
+($E359*'fnd base rates'!H$8)
+($F359*'fnd base rates'!H$9)
+($G359*'fnd base rates'!H$10)
+($H359*'fnd base rates'!H$11)
+($I359*'fnd base rates'!H$12)
+($J359*'fnd base rates'!H$13)
+($K359*'fnd base rates'!H$14)
+($M359*'fnd base rates'!H$16)
+($N359*'fnd base rates'!H$17)
+($O359*'fnd base rates'!H$18)
+($P359*VLOOKUP($S359+12,rate_basefnd,8)))</f>
        <v>49398.301999999989</v>
      </c>
      <c r="AA359" s="68">
        <f>(($D359*'fnd base rates'!I$7)
+($E359*'fnd base rates'!I$8)
+($F359*'fnd base rates'!I$9)
+($G359*'fnd base rates'!I$10)
+($H359*'fnd base rates'!I$11)
+($I359*'fnd base rates'!I$12)
+($J359*'fnd base rates'!I$13)
+($K359*'fnd base rates'!I$14)
+($M359*'fnd base rates'!I$16)
+($N359*'fnd base rates'!I$17)
+($O359*'fnd base rates'!I$18)
+($P359*VLOOKUP($S359+12,rate_basefnd,9)))
*$R359</f>
        <v>42237.058499999999</v>
      </c>
      <c r="AB359" s="68">
        <f>(($D359*'fnd base rates'!J$7)
+($E359*'fnd base rates'!J$8)
+($F359*'fnd base rates'!J$9)
+($G359*'fnd base rates'!J$10)
+($H359*'fnd base rates'!J$11)
+($I359*'fnd base rates'!J$12)
+($J359*'fnd base rates'!J$13)
+($K359*'fnd base rates'!J$14)
+($M359*'fnd base rates'!J$16)
+($N359*'fnd base rates'!J$17)
+($O359*'fnd base rates'!J$18)
+($P359*VLOOKUP($S359+12,rate_basefnd,10)))
*$R359</f>
        <v>28790.4015</v>
      </c>
      <c r="AC359" s="68">
        <f>(($D359*'fnd base rates'!K$7)
+($E359*'fnd base rates'!K$8)
+($F359*'fnd base rates'!K$9)
+($G359*'fnd base rates'!K$10)
+($H359*'fnd base rates'!K$11)
+($I359*'fnd base rates'!K$12)
+($J359*'fnd base rates'!K$13)
+($K359*'fnd base rates'!K$14)
+($M359*'fnd base rates'!K$16)
+($N359*'fnd base rates'!K$17)
+($O359*'fnd base rates'!K$18)
+($P359*VLOOKUP($S359+12,rate_basefnd,11)))
*$R359</f>
        <v>110903.06640000001</v>
      </c>
      <c r="AD359" s="68">
        <f>(($D359*'fnd base rates'!L$7)
+($E359*'fnd base rates'!L$8)
+($F359*'fnd base rates'!L$9)
+($G359*'fnd base rates'!L$10)
+($H359*'fnd base rates'!L$11)
+($I359*'fnd base rates'!L$12)
+($J359*'fnd base rates'!L$13)
+($K359*'fnd base rates'!L$14)
+($M359*'fnd base rates'!L$16)
+($N359*'fnd base rates'!L$17)
+($O359*'fnd base rates'!L$18)
+($P359*VLOOKUP($S359+12,rate_basefnd,12)))</f>
        <v>203533.15040000001</v>
      </c>
      <c r="AE359" s="68">
        <f>(($D359*'fnd base rates'!M$7)
+($E359*'fnd base rates'!M$8)
+($F359*'fnd base rates'!M$9)
+($G359*'fnd base rates'!M$10)
+($H359*'fnd base rates'!M$11)
+($I359*'fnd base rates'!M$12)
+($J359*'fnd base rates'!M$13)
+($K359*'fnd base rates'!M$14)
+($M359*'fnd base rates'!M$16)
+($N359*'fnd base rates'!M$17)
+($O359*'fnd base rates'!M$18)
+($P359*VLOOKUP($S359+12,rate_basefnd,13)))</f>
        <v>0</v>
      </c>
      <c r="AF359" s="3">
        <f t="shared" si="71"/>
        <v>1133515.5374800002</v>
      </c>
      <c r="AH359" s="205">
        <f t="shared" si="72"/>
        <v>447101622</v>
      </c>
      <c r="AI359" s="3" t="str">
        <f t="shared" si="76"/>
        <v>447</v>
      </c>
      <c r="AJ359" s="1" t="str">
        <f t="shared" si="77"/>
        <v>101</v>
      </c>
      <c r="AK359" s="1" t="str">
        <f t="shared" si="78"/>
        <v>622</v>
      </c>
      <c r="AL359" s="3">
        <f t="shared" si="73"/>
        <v>1</v>
      </c>
      <c r="AM359" s="3">
        <f t="shared" si="83"/>
        <v>83</v>
      </c>
      <c r="AN359" s="3">
        <f t="shared" si="79"/>
        <v>1133515.5374800002</v>
      </c>
      <c r="AO359" s="3">
        <f t="shared" si="80"/>
        <v>13657</v>
      </c>
      <c r="AP359" s="3">
        <f t="shared" si="74"/>
        <v>-2013</v>
      </c>
      <c r="AQ359" s="3">
        <v>15670</v>
      </c>
      <c r="AS359" s="68"/>
      <c r="AT359" s="68"/>
      <c r="AX359" s="4">
        <f t="shared" si="81"/>
        <v>0</v>
      </c>
      <c r="AZ359" s="4">
        <f t="shared" si="82"/>
        <v>0</v>
      </c>
      <c r="BB359" s="4"/>
    </row>
    <row r="360" spans="1:54" s="3" customFormat="1">
      <c r="A360" s="205" t="str">
        <f t="shared" si="75"/>
        <v>447</v>
      </c>
      <c r="B360" s="1">
        <v>447101690</v>
      </c>
      <c r="C360" s="7" t="s">
        <v>64</v>
      </c>
      <c r="D360" s="8">
        <f>'fnd enro'!D360</f>
        <v>0</v>
      </c>
      <c r="E360" s="8">
        <f>'fnd enro'!E360</f>
        <v>0</v>
      </c>
      <c r="F360" s="8">
        <f>'fnd enro'!F360</f>
        <v>0</v>
      </c>
      <c r="G360" s="8">
        <f>'fnd enro'!G360</f>
        <v>0</v>
      </c>
      <c r="H360" s="8">
        <f>'fnd enro'!H360</f>
        <v>13</v>
      </c>
      <c r="I360" s="8">
        <f>'fnd enro'!I360</f>
        <v>0</v>
      </c>
      <c r="J360" s="8">
        <f>'fnd enro'!J360</f>
        <v>0</v>
      </c>
      <c r="K360" s="9">
        <f>'fnd enro'!K360</f>
        <v>0.52</v>
      </c>
      <c r="L360" s="8">
        <f>'fnd enro'!L360</f>
        <v>0</v>
      </c>
      <c r="M360" s="8">
        <f>'fnd enro'!M360</f>
        <v>0</v>
      </c>
      <c r="N360" s="8">
        <f>'fnd enro'!N360</f>
        <v>0</v>
      </c>
      <c r="O360" s="8">
        <f>'fnd enro'!O360</f>
        <v>0</v>
      </c>
      <c r="P360" s="8">
        <f>'fnd enro'!P360</f>
        <v>4</v>
      </c>
      <c r="Q360" s="8">
        <f>'fnd enro'!R360</f>
        <v>13</v>
      </c>
      <c r="R360" s="9">
        <f t="shared" si="70"/>
        <v>1.05</v>
      </c>
      <c r="S360" s="8">
        <f>VALUE('fnd enro'!Q360)</f>
        <v>4</v>
      </c>
      <c r="T360" s="1"/>
      <c r="U360" s="68">
        <f>(($D360*'fnd base rates'!C$7)
+($E360*'fnd base rates'!C$8)
+($F360*'fnd base rates'!C$9)
+($G360*'fnd base rates'!C$10)
+($H360*'fnd base rates'!C$11)
+($I360*'fnd base rates'!C$12)
+($J360*'fnd base rates'!C$13)
+($K360*'fnd base rates'!C$14)
+($M360*'fnd base rates'!C$16)
+($N360*'fnd base rates'!C$17)
+($O360*'fnd base rates'!C$18)
+($P360*VLOOKUP($S360+12,rate_basefnd,3)))
*$R360</f>
        <v>8471.0593800000006</v>
      </c>
      <c r="V360" s="68">
        <f>(($D360*'fnd base rates'!D$7)
+($E360*'fnd base rates'!D$8)
+($F360*'fnd base rates'!D$9)
+($G360*'fnd base rates'!D$10)
+($H360*'fnd base rates'!D$11)
+($I360*'fnd base rates'!D$12)
+($J360*'fnd base rates'!D$13)
+($K360*'fnd base rates'!D$14)
+($M360*'fnd base rates'!D$16)
+($N360*'fnd base rates'!D$17)
+($O360*'fnd base rates'!D$18)
+($P360*VLOOKUP($S360+12,rate_basefnd,4)))
*$R360</f>
        <v>12938.835000000001</v>
      </c>
      <c r="W360" s="68">
        <f>(($D360*'fnd base rates'!E$7)
+($E360*'fnd base rates'!E$8)
+($F360*'fnd base rates'!E$9)
+($G360*'fnd base rates'!E$10)
+($H360*'fnd base rates'!E$11)
+($I360*'fnd base rates'!E$12)
+($J360*'fnd base rates'!E$13)
+($K360*'fnd base rates'!E$14)
+($M360*'fnd base rates'!E$16)
+($N360*'fnd base rates'!E$17)
+($O360*'fnd base rates'!E$18)
+($P360*VLOOKUP($S360+12,rate_basefnd,5)))
*$R360</f>
        <v>65802.975420000002</v>
      </c>
      <c r="X360" s="68">
        <f>(($D360*'fnd base rates'!F$7)
+($E360*'fnd base rates'!F$8)
+($F360*'fnd base rates'!F$9)
+($G360*'fnd base rates'!F$10)
+($H360*'fnd base rates'!F$11)
+($I360*'fnd base rates'!F$12)
+($J360*'fnd base rates'!F$13)
+($K360*'fnd base rates'!F$14)
+($M360*'fnd base rates'!F$16)
+($N360*'fnd base rates'!F$17)
+($O360*'fnd base rates'!F$18)
+($P360*VLOOKUP($S360+12,rate_basefnd,6)))
*$R360</f>
        <v>15263.604720000001</v>
      </c>
      <c r="Y360" s="68">
        <f>(($D360*'fnd base rates'!G$7)
+($E360*'fnd base rates'!G$8)
+($F360*'fnd base rates'!G$9)
+($G360*'fnd base rates'!G$10)
+($H360*'fnd base rates'!G$11)
+($I360*'fnd base rates'!G$12)
+($J360*'fnd base rates'!G$13)
+($K360*'fnd base rates'!G$14)
+($M360*'fnd base rates'!G$16)
+($N360*'fnd base rates'!G$17)
+($O360*'fnd base rates'!G$18)
+($P360*VLOOKUP($S360+12,rate_basefnd,7)))
*$R360</f>
        <v>3201.6549599999998</v>
      </c>
      <c r="Z360" s="68">
        <f>(($D360*'fnd base rates'!H$7)
+($E360*'fnd base rates'!H$8)
+($F360*'fnd base rates'!H$9)
+($G360*'fnd base rates'!H$10)
+($H360*'fnd base rates'!H$11)
+($I360*'fnd base rates'!H$12)
+($J360*'fnd base rates'!H$13)
+($K360*'fnd base rates'!H$14)
+($M360*'fnd base rates'!H$16)
+($N360*'fnd base rates'!H$17)
+($O360*'fnd base rates'!H$18)
+($P360*VLOOKUP($S360+12,rate_basefnd,8)))</f>
        <v>7650.5119999999997</v>
      </c>
      <c r="AA360" s="68">
        <f>(($D360*'fnd base rates'!I$7)
+($E360*'fnd base rates'!I$8)
+($F360*'fnd base rates'!I$9)
+($G360*'fnd base rates'!I$10)
+($H360*'fnd base rates'!I$11)
+($I360*'fnd base rates'!I$12)
+($J360*'fnd base rates'!I$13)
+($K360*'fnd base rates'!I$14)
+($M360*'fnd base rates'!I$16)
+($N360*'fnd base rates'!I$17)
+($O360*'fnd base rates'!I$18)
+($P360*VLOOKUP($S360+12,rate_basefnd,9)))
*$R360</f>
        <v>6720.6720000000005</v>
      </c>
      <c r="AB360" s="68">
        <f>(($D360*'fnd base rates'!J$7)
+($E360*'fnd base rates'!J$8)
+($F360*'fnd base rates'!J$9)
+($G360*'fnd base rates'!J$10)
+($H360*'fnd base rates'!J$11)
+($I360*'fnd base rates'!J$12)
+($J360*'fnd base rates'!J$13)
+($K360*'fnd base rates'!J$14)
+($M360*'fnd base rates'!J$16)
+($N360*'fnd base rates'!J$17)
+($O360*'fnd base rates'!J$18)
+($P360*VLOOKUP($S360+12,rate_basefnd,10)))
*$R360</f>
        <v>6547.9050000000007</v>
      </c>
      <c r="AC360" s="68">
        <f>(($D360*'fnd base rates'!K$7)
+($E360*'fnd base rates'!K$8)
+($F360*'fnd base rates'!K$9)
+($G360*'fnd base rates'!K$10)
+($H360*'fnd base rates'!K$11)
+($I360*'fnd base rates'!K$12)
+($J360*'fnd base rates'!K$13)
+($K360*'fnd base rates'!K$14)
+($M360*'fnd base rates'!K$16)
+($N360*'fnd base rates'!K$17)
+($O360*'fnd base rates'!K$18)
+($P360*VLOOKUP($S360+12,rate_basefnd,11)))
*$R360</f>
        <v>17970.170400000003</v>
      </c>
      <c r="AD360" s="68">
        <f>(($D360*'fnd base rates'!L$7)
+($E360*'fnd base rates'!L$8)
+($F360*'fnd base rates'!L$9)
+($G360*'fnd base rates'!L$10)
+($H360*'fnd base rates'!L$11)
+($I360*'fnd base rates'!L$12)
+($J360*'fnd base rates'!L$13)
+($K360*'fnd base rates'!L$14)
+($M360*'fnd base rates'!L$16)
+($N360*'fnd base rates'!L$17)
+($O360*'fnd base rates'!L$18)
+($P360*VLOOKUP($S360+12,rate_basefnd,12)))</f>
        <v>33933.484399999994</v>
      </c>
      <c r="AE360" s="68">
        <f>(($D360*'fnd base rates'!M$7)
+($E360*'fnd base rates'!M$8)
+($F360*'fnd base rates'!M$9)
+($G360*'fnd base rates'!M$10)
+($H360*'fnd base rates'!M$11)
+($I360*'fnd base rates'!M$12)
+($J360*'fnd base rates'!M$13)
+($K360*'fnd base rates'!M$14)
+($M360*'fnd base rates'!M$16)
+($N360*'fnd base rates'!M$17)
+($O360*'fnd base rates'!M$18)
+($P360*VLOOKUP($S360+12,rate_basefnd,13)))</f>
        <v>0</v>
      </c>
      <c r="AF360" s="3">
        <f t="shared" si="71"/>
        <v>178500.87328</v>
      </c>
      <c r="AH360" s="205">
        <f t="shared" si="72"/>
        <v>447101690</v>
      </c>
      <c r="AI360" s="3" t="str">
        <f t="shared" si="76"/>
        <v>447</v>
      </c>
      <c r="AJ360" s="1" t="str">
        <f t="shared" si="77"/>
        <v>101</v>
      </c>
      <c r="AK360" s="1" t="str">
        <f t="shared" si="78"/>
        <v>690</v>
      </c>
      <c r="AL360" s="3">
        <f t="shared" si="73"/>
        <v>1</v>
      </c>
      <c r="AM360" s="3">
        <f t="shared" si="83"/>
        <v>13</v>
      </c>
      <c r="AN360" s="3">
        <f t="shared" si="79"/>
        <v>178500.87328</v>
      </c>
      <c r="AO360" s="3">
        <f t="shared" si="80"/>
        <v>13731</v>
      </c>
      <c r="AP360" s="3">
        <f t="shared" si="74"/>
        <v>1735</v>
      </c>
      <c r="AQ360" s="3">
        <v>11996</v>
      </c>
      <c r="AS360" s="68"/>
      <c r="AT360" s="68"/>
      <c r="AX360" s="4">
        <f t="shared" si="81"/>
        <v>0</v>
      </c>
      <c r="AZ360" s="4">
        <f t="shared" si="82"/>
        <v>0</v>
      </c>
      <c r="BB360" s="4"/>
    </row>
    <row r="361" spans="1:54" s="3" customFormat="1">
      <c r="A361" s="205" t="str">
        <f t="shared" si="75"/>
        <v>447</v>
      </c>
      <c r="B361" s="1">
        <v>447101710</v>
      </c>
      <c r="C361" s="7" t="s">
        <v>64</v>
      </c>
      <c r="D361" s="8">
        <f>'fnd enro'!D361</f>
        <v>0</v>
      </c>
      <c r="E361" s="8">
        <f>'fnd enro'!E361</f>
        <v>0</v>
      </c>
      <c r="F361" s="8">
        <f>'fnd enro'!F361</f>
        <v>2</v>
      </c>
      <c r="G361" s="8">
        <f>'fnd enro'!G361</f>
        <v>10</v>
      </c>
      <c r="H361" s="8">
        <f>'fnd enro'!H361</f>
        <v>4</v>
      </c>
      <c r="I361" s="8">
        <f>'fnd enro'!I361</f>
        <v>0</v>
      </c>
      <c r="J361" s="8">
        <f>'fnd enro'!J361</f>
        <v>0</v>
      </c>
      <c r="K361" s="9">
        <f>'fnd enro'!K361</f>
        <v>0.64</v>
      </c>
      <c r="L361" s="8">
        <f>'fnd enro'!L361</f>
        <v>0</v>
      </c>
      <c r="M361" s="8">
        <f>'fnd enro'!M361</f>
        <v>0</v>
      </c>
      <c r="N361" s="8">
        <f>'fnd enro'!N361</f>
        <v>0</v>
      </c>
      <c r="O361" s="8">
        <f>'fnd enro'!O361</f>
        <v>0</v>
      </c>
      <c r="P361" s="8">
        <f>'fnd enro'!P361</f>
        <v>1</v>
      </c>
      <c r="Q361" s="8">
        <f>'fnd enro'!R361</f>
        <v>16</v>
      </c>
      <c r="R361" s="9">
        <f t="shared" si="70"/>
        <v>1.05</v>
      </c>
      <c r="S361" s="8">
        <f>VALUE('fnd enro'!Q361)</f>
        <v>3</v>
      </c>
      <c r="T361" s="1"/>
      <c r="U361" s="68">
        <f>(($D361*'fnd base rates'!C$7)
+($E361*'fnd base rates'!C$8)
+($F361*'fnd base rates'!C$9)
+($G361*'fnd base rates'!C$10)
+($H361*'fnd base rates'!C$11)
+($I361*'fnd base rates'!C$12)
+($J361*'fnd base rates'!C$13)
+($K361*'fnd base rates'!C$14)
+($M361*'fnd base rates'!C$16)
+($N361*'fnd base rates'!C$17)
+($O361*'fnd base rates'!C$18)
+($P361*VLOOKUP($S361+12,rate_basefnd,3)))
*$R361</f>
        <v>10141.970160000001</v>
      </c>
      <c r="V361" s="68">
        <f>(($D361*'fnd base rates'!D$7)
+($E361*'fnd base rates'!D$8)
+($F361*'fnd base rates'!D$9)
+($G361*'fnd base rates'!D$10)
+($H361*'fnd base rates'!D$11)
+($I361*'fnd base rates'!D$12)
+($J361*'fnd base rates'!D$13)
+($K361*'fnd base rates'!D$14)
+($M361*'fnd base rates'!D$16)
+($N361*'fnd base rates'!D$17)
+($O361*'fnd base rates'!D$18)
+($P361*VLOOKUP($S361+12,rate_basefnd,4)))
*$R361</f>
        <v>14579.418</v>
      </c>
      <c r="W361" s="68">
        <f>(($D361*'fnd base rates'!E$7)
+($E361*'fnd base rates'!E$8)
+($F361*'fnd base rates'!E$9)
+($G361*'fnd base rates'!E$10)
+($H361*'fnd base rates'!E$11)
+($I361*'fnd base rates'!E$12)
+($J361*'fnd base rates'!E$13)
+($K361*'fnd base rates'!E$14)
+($M361*'fnd base rates'!E$16)
+($N361*'fnd base rates'!E$17)
+($O361*'fnd base rates'!E$18)
+($P361*VLOOKUP($S361+12,rate_basefnd,5)))
*$R361</f>
        <v>73739.402939999985</v>
      </c>
      <c r="X361" s="68">
        <f>(($D361*'fnd base rates'!F$7)
+($E361*'fnd base rates'!F$8)
+($F361*'fnd base rates'!F$9)
+($G361*'fnd base rates'!F$10)
+($H361*'fnd base rates'!F$11)
+($I361*'fnd base rates'!F$12)
+($J361*'fnd base rates'!F$13)
+($K361*'fnd base rates'!F$14)
+($M361*'fnd base rates'!F$16)
+($N361*'fnd base rates'!F$17)
+($O361*'fnd base rates'!F$18)
+($P361*VLOOKUP($S361+12,rate_basefnd,6)))
*$R361</f>
        <v>22309.187040000001</v>
      </c>
      <c r="Y361" s="68">
        <f>(($D361*'fnd base rates'!G$7)
+($E361*'fnd base rates'!G$8)
+($F361*'fnd base rates'!G$9)
+($G361*'fnd base rates'!G$10)
+($H361*'fnd base rates'!G$11)
+($I361*'fnd base rates'!G$12)
+($J361*'fnd base rates'!G$13)
+($K361*'fnd base rates'!G$14)
+($M361*'fnd base rates'!G$16)
+($N361*'fnd base rates'!G$17)
+($O361*'fnd base rates'!G$18)
+($P361*VLOOKUP($S361+12,rate_basefnd,7)))
*$R361</f>
        <v>3140.5147200000001</v>
      </c>
      <c r="Z361" s="68">
        <f>(($D361*'fnd base rates'!H$7)
+($E361*'fnd base rates'!H$8)
+($F361*'fnd base rates'!H$9)
+($G361*'fnd base rates'!H$10)
+($H361*'fnd base rates'!H$11)
+($I361*'fnd base rates'!H$12)
+($J361*'fnd base rates'!H$13)
+($K361*'fnd base rates'!H$14)
+($M361*'fnd base rates'!H$16)
+($N361*'fnd base rates'!H$17)
+($O361*'fnd base rates'!H$18)
+($P361*VLOOKUP($S361+12,rate_basefnd,8)))</f>
        <v>9323.0339999999997</v>
      </c>
      <c r="AA361" s="68">
        <f>(($D361*'fnd base rates'!I$7)
+($E361*'fnd base rates'!I$8)
+($F361*'fnd base rates'!I$9)
+($G361*'fnd base rates'!I$10)
+($H361*'fnd base rates'!I$11)
+($I361*'fnd base rates'!I$12)
+($J361*'fnd base rates'!I$13)
+($K361*'fnd base rates'!I$14)
+($M361*'fnd base rates'!I$16)
+($N361*'fnd base rates'!I$17)
+($O361*'fnd base rates'!I$18)
+($P361*VLOOKUP($S361+12,rate_basefnd,9)))
*$R361</f>
        <v>7739.8125</v>
      </c>
      <c r="AB361" s="68">
        <f>(($D361*'fnd base rates'!J$7)
+($E361*'fnd base rates'!J$8)
+($F361*'fnd base rates'!J$9)
+($G361*'fnd base rates'!J$10)
+($H361*'fnd base rates'!J$11)
+($I361*'fnd base rates'!J$12)
+($J361*'fnd base rates'!J$13)
+($K361*'fnd base rates'!J$14)
+($M361*'fnd base rates'!J$16)
+($N361*'fnd base rates'!J$17)
+($O361*'fnd base rates'!J$18)
+($P361*VLOOKUP($S361+12,rate_basefnd,10)))
*$R361</f>
        <v>3828.5625</v>
      </c>
      <c r="AC361" s="68">
        <f>(($D361*'fnd base rates'!K$7)
+($E361*'fnd base rates'!K$8)
+($F361*'fnd base rates'!K$9)
+($G361*'fnd base rates'!K$10)
+($H361*'fnd base rates'!K$11)
+($I361*'fnd base rates'!K$12)
+($J361*'fnd base rates'!K$13)
+($K361*'fnd base rates'!K$14)
+($M361*'fnd base rates'!K$16)
+($N361*'fnd base rates'!K$17)
+($O361*'fnd base rates'!K$18)
+($P361*VLOOKUP($S361+12,rate_basefnd,11)))
*$R361</f>
        <v>20971.666799999999</v>
      </c>
      <c r="AD361" s="68">
        <f>(($D361*'fnd base rates'!L$7)
+($E361*'fnd base rates'!L$8)
+($F361*'fnd base rates'!L$9)
+($G361*'fnd base rates'!L$10)
+($H361*'fnd base rates'!L$11)
+($I361*'fnd base rates'!L$12)
+($J361*'fnd base rates'!L$13)
+($K361*'fnd base rates'!L$14)
+($M361*'fnd base rates'!L$16)
+($N361*'fnd base rates'!L$17)
+($O361*'fnd base rates'!L$18)
+($P361*VLOOKUP($S361+12,rate_basefnd,12)))</f>
        <v>37421.260799999996</v>
      </c>
      <c r="AE361" s="68">
        <f>(($D361*'fnd base rates'!M$7)
+($E361*'fnd base rates'!M$8)
+($F361*'fnd base rates'!M$9)
+($G361*'fnd base rates'!M$10)
+($H361*'fnd base rates'!M$11)
+($I361*'fnd base rates'!M$12)
+($J361*'fnd base rates'!M$13)
+($K361*'fnd base rates'!M$14)
+($M361*'fnd base rates'!M$16)
+($N361*'fnd base rates'!M$17)
+($O361*'fnd base rates'!M$18)
+($P361*VLOOKUP($S361+12,rate_basefnd,13)))</f>
        <v>0</v>
      </c>
      <c r="AF361" s="3">
        <f t="shared" si="71"/>
        <v>203194.82945999998</v>
      </c>
      <c r="AH361" s="205">
        <f t="shared" si="72"/>
        <v>447101710</v>
      </c>
      <c r="AI361" s="3" t="str">
        <f t="shared" si="76"/>
        <v>447</v>
      </c>
      <c r="AJ361" s="1" t="str">
        <f t="shared" si="77"/>
        <v>101</v>
      </c>
      <c r="AK361" s="1" t="str">
        <f t="shared" si="78"/>
        <v>710</v>
      </c>
      <c r="AL361" s="3">
        <f t="shared" si="73"/>
        <v>1</v>
      </c>
      <c r="AM361" s="3">
        <f t="shared" si="83"/>
        <v>16</v>
      </c>
      <c r="AN361" s="3">
        <f t="shared" si="79"/>
        <v>203194.82945999998</v>
      </c>
      <c r="AO361" s="3">
        <f t="shared" si="80"/>
        <v>12700</v>
      </c>
      <c r="AP361" s="3">
        <f t="shared" si="74"/>
        <v>15</v>
      </c>
      <c r="AQ361" s="3">
        <v>12685</v>
      </c>
      <c r="AS361" s="68"/>
      <c r="AT361" s="68"/>
      <c r="AX361" s="4">
        <f t="shared" si="81"/>
        <v>0</v>
      </c>
      <c r="AZ361" s="4">
        <f t="shared" si="82"/>
        <v>0</v>
      </c>
      <c r="BB361" s="4"/>
    </row>
    <row r="362" spans="1:54" s="3" customFormat="1">
      <c r="A362" s="205" t="str">
        <f t="shared" si="75"/>
        <v>449</v>
      </c>
      <c r="B362" s="1">
        <v>449035001</v>
      </c>
      <c r="C362" s="7" t="s">
        <v>66</v>
      </c>
      <c r="D362" s="8">
        <f>'fnd enro'!D362</f>
        <v>0</v>
      </c>
      <c r="E362" s="8">
        <f>'fnd enro'!E362</f>
        <v>0</v>
      </c>
      <c r="F362" s="8">
        <f>'fnd enro'!F362</f>
        <v>0</v>
      </c>
      <c r="G362" s="8">
        <f>'fnd enro'!G362</f>
        <v>0</v>
      </c>
      <c r="H362" s="8">
        <f>'fnd enro'!H362</f>
        <v>0</v>
      </c>
      <c r="I362" s="8">
        <f>'fnd enro'!I362</f>
        <v>1</v>
      </c>
      <c r="J362" s="8">
        <f>'fnd enro'!J362</f>
        <v>0</v>
      </c>
      <c r="K362" s="9">
        <f>'fnd enro'!K362</f>
        <v>0.04</v>
      </c>
      <c r="L362" s="8">
        <f>'fnd enro'!L362</f>
        <v>0</v>
      </c>
      <c r="M362" s="8">
        <f>'fnd enro'!M362</f>
        <v>0</v>
      </c>
      <c r="N362" s="8">
        <f>'fnd enro'!N362</f>
        <v>0</v>
      </c>
      <c r="O362" s="8">
        <f>'fnd enro'!O362</f>
        <v>0</v>
      </c>
      <c r="P362" s="8">
        <f>'fnd enro'!P362</f>
        <v>0</v>
      </c>
      <c r="Q362" s="8">
        <f>'fnd enro'!R362</f>
        <v>1</v>
      </c>
      <c r="R362" s="9">
        <f t="shared" si="70"/>
        <v>1.0860000000000001</v>
      </c>
      <c r="S362" s="8">
        <f>VALUE('fnd enro'!Q362)</f>
        <v>6</v>
      </c>
      <c r="T362" s="1"/>
      <c r="U362" s="68">
        <f>(($D362*'fnd base rates'!C$7)
+($E362*'fnd base rates'!C$8)
+($F362*'fnd base rates'!C$9)
+($G362*'fnd base rates'!C$10)
+($H362*'fnd base rates'!C$11)
+($I362*'fnd base rates'!C$12)
+($J362*'fnd base rates'!C$13)
+($K362*'fnd base rates'!C$14)
+($M362*'fnd base rates'!C$16)
+($N362*'fnd base rates'!C$17)
+($O362*'fnd base rates'!C$18)
+($P362*VLOOKUP($S362+12,rate_basefnd,3)))
*$R362</f>
        <v>651.23206320000008</v>
      </c>
      <c r="V362" s="68">
        <f>(($D362*'fnd base rates'!D$7)
+($E362*'fnd base rates'!D$8)
+($F362*'fnd base rates'!D$9)
+($G362*'fnd base rates'!D$10)
+($H362*'fnd base rates'!D$11)
+($I362*'fnd base rates'!D$12)
+($J362*'fnd base rates'!D$13)
+($K362*'fnd base rates'!D$14)
+($M362*'fnd base rates'!D$16)
+($N362*'fnd base rates'!D$17)
+($O362*'fnd base rates'!D$18)
+($P362*VLOOKUP($S362+12,rate_basefnd,4)))
*$R362</f>
        <v>921.73164000000008</v>
      </c>
      <c r="W362" s="68">
        <f>(($D362*'fnd base rates'!E$7)
+($E362*'fnd base rates'!E$8)
+($F362*'fnd base rates'!E$9)
+($G362*'fnd base rates'!E$10)
+($H362*'fnd base rates'!E$11)
+($I362*'fnd base rates'!E$12)
+($J362*'fnd base rates'!E$13)
+($K362*'fnd base rates'!E$14)
+($M362*'fnd base rates'!E$16)
+($N362*'fnd base rates'!E$17)
+($O362*'fnd base rates'!E$18)
+($P362*VLOOKUP($S362+12,rate_basefnd,5)))
*$R362</f>
        <v>5934.2415287999993</v>
      </c>
      <c r="X362" s="68">
        <f>(($D362*'fnd base rates'!F$7)
+($E362*'fnd base rates'!F$8)
+($F362*'fnd base rates'!F$9)
+($G362*'fnd base rates'!F$10)
+($H362*'fnd base rates'!F$11)
+($I362*'fnd base rates'!F$12)
+($J362*'fnd base rates'!F$13)
+($K362*'fnd base rates'!F$14)
+($M362*'fnd base rates'!F$16)
+($N362*'fnd base rates'!F$17)
+($O362*'fnd base rates'!F$18)
+($P362*VLOOKUP($S362+12,rate_basefnd,6)))
*$R362</f>
        <v>1083.6681407999999</v>
      </c>
      <c r="Y362" s="68">
        <f>(($D362*'fnd base rates'!G$7)
+($E362*'fnd base rates'!G$8)
+($F362*'fnd base rates'!G$9)
+($G362*'fnd base rates'!G$10)
+($H362*'fnd base rates'!G$11)
+($I362*'fnd base rates'!G$12)
+($J362*'fnd base rates'!G$13)
+($K362*'fnd base rates'!G$14)
+($M362*'fnd base rates'!G$16)
+($N362*'fnd base rates'!G$17)
+($O362*'fnd base rates'!G$18)
+($P362*VLOOKUP($S362+12,rate_basefnd,7)))
*$R362</f>
        <v>198.22801440000001</v>
      </c>
      <c r="Z362" s="68">
        <f>(($D362*'fnd base rates'!H$7)
+($E362*'fnd base rates'!H$8)
+($F362*'fnd base rates'!H$9)
+($G362*'fnd base rates'!H$10)
+($H362*'fnd base rates'!H$11)
+($I362*'fnd base rates'!H$12)
+($J362*'fnd base rates'!H$13)
+($K362*'fnd base rates'!H$14)
+($M362*'fnd base rates'!H$16)
+($N362*'fnd base rates'!H$17)
+($O362*'fnd base rates'!H$18)
+($P362*VLOOKUP($S362+12,rate_basefnd,8)))</f>
        <v>919.26400000000001</v>
      </c>
      <c r="AA362" s="68">
        <f>(($D362*'fnd base rates'!I$7)
+($E362*'fnd base rates'!I$8)
+($F362*'fnd base rates'!I$9)
+($G362*'fnd base rates'!I$10)
+($H362*'fnd base rates'!I$11)
+($I362*'fnd base rates'!I$12)
+($J362*'fnd base rates'!I$13)
+($K362*'fnd base rates'!I$14)
+($M362*'fnd base rates'!I$16)
+($N362*'fnd base rates'!I$17)
+($O362*'fnd base rates'!I$18)
+($P362*VLOOKUP($S362+12,rate_basefnd,9)))
*$R362</f>
        <v>513.15672000000006</v>
      </c>
      <c r="AB362" s="68">
        <f>(($D362*'fnd base rates'!J$7)
+($E362*'fnd base rates'!J$8)
+($F362*'fnd base rates'!J$9)
+($G362*'fnd base rates'!J$10)
+($H362*'fnd base rates'!J$11)
+($I362*'fnd base rates'!J$12)
+($J362*'fnd base rates'!J$13)
+($K362*'fnd base rates'!J$14)
+($M362*'fnd base rates'!J$16)
+($N362*'fnd base rates'!J$17)
+($O362*'fnd base rates'!J$18)
+($P362*VLOOKUP($S362+12,rate_basefnd,10)))
*$R362</f>
        <v>691.22814000000005</v>
      </c>
      <c r="AC362" s="68">
        <f>(($D362*'fnd base rates'!K$7)
+($E362*'fnd base rates'!K$8)
+($F362*'fnd base rates'!K$9)
+($G362*'fnd base rates'!K$10)
+($H362*'fnd base rates'!K$11)
+($I362*'fnd base rates'!K$12)
+($J362*'fnd base rates'!K$13)
+($K362*'fnd base rates'!K$14)
+($M362*'fnd base rates'!K$16)
+($N362*'fnd base rates'!K$17)
+($O362*'fnd base rates'!K$18)
+($P362*VLOOKUP($S362+12,rate_basefnd,11)))
*$R362</f>
        <v>1391.0421960000001</v>
      </c>
      <c r="AD362" s="68">
        <f>(($D362*'fnd base rates'!L$7)
+($E362*'fnd base rates'!L$8)
+($F362*'fnd base rates'!L$9)
+($G362*'fnd base rates'!L$10)
+($H362*'fnd base rates'!L$11)
+($I362*'fnd base rates'!L$12)
+($J362*'fnd base rates'!L$13)
+($K362*'fnd base rates'!L$14)
+($M362*'fnd base rates'!L$16)
+($N362*'fnd base rates'!L$17)
+($O362*'fnd base rates'!L$18)
+($P362*VLOOKUP($S362+12,rate_basefnd,12)))</f>
        <v>2166.2388000000001</v>
      </c>
      <c r="AE362" s="68">
        <f>(($D362*'fnd base rates'!M$7)
+($E362*'fnd base rates'!M$8)
+($F362*'fnd base rates'!M$9)
+($G362*'fnd base rates'!M$10)
+($H362*'fnd base rates'!M$11)
+($I362*'fnd base rates'!M$12)
+($J362*'fnd base rates'!M$13)
+($K362*'fnd base rates'!M$14)
+($M362*'fnd base rates'!M$16)
+($N362*'fnd base rates'!M$17)
+($O362*'fnd base rates'!M$18)
+($P362*VLOOKUP($S362+12,rate_basefnd,13)))</f>
        <v>0</v>
      </c>
      <c r="AF362" s="3">
        <f t="shared" si="71"/>
        <v>14470.031243199999</v>
      </c>
      <c r="AH362" s="205">
        <f t="shared" si="72"/>
        <v>449035001</v>
      </c>
      <c r="AI362" s="3" t="str">
        <f t="shared" si="76"/>
        <v>449</v>
      </c>
      <c r="AJ362" s="1" t="str">
        <f t="shared" si="77"/>
        <v>035</v>
      </c>
      <c r="AK362" s="1" t="str">
        <f t="shared" si="78"/>
        <v>001</v>
      </c>
      <c r="AL362" s="3">
        <f t="shared" si="73"/>
        <v>1</v>
      </c>
      <c r="AM362" s="3">
        <f t="shared" si="83"/>
        <v>1</v>
      </c>
      <c r="AN362" s="3">
        <f t="shared" si="79"/>
        <v>14470.031243199999</v>
      </c>
      <c r="AO362" s="3">
        <f t="shared" si="80"/>
        <v>14470</v>
      </c>
      <c r="AP362" s="3">
        <f t="shared" si="74"/>
        <v>-1543</v>
      </c>
      <c r="AQ362" s="3">
        <v>16013</v>
      </c>
      <c r="AS362" s="68"/>
      <c r="AT362" s="68"/>
      <c r="AX362" s="4">
        <f t="shared" si="81"/>
        <v>0</v>
      </c>
      <c r="AZ362" s="4">
        <f t="shared" si="82"/>
        <v>0</v>
      </c>
      <c r="BB362" s="4"/>
    </row>
    <row r="363" spans="1:54" s="3" customFormat="1">
      <c r="A363" s="205" t="str">
        <f t="shared" si="75"/>
        <v>449</v>
      </c>
      <c r="B363" s="1">
        <v>449035035</v>
      </c>
      <c r="C363" s="7" t="s">
        <v>66</v>
      </c>
      <c r="D363" s="8">
        <f>'fnd enro'!D363</f>
        <v>0</v>
      </c>
      <c r="E363" s="8">
        <f>'fnd enro'!E363</f>
        <v>0</v>
      </c>
      <c r="F363" s="8">
        <f>'fnd enro'!F363</f>
        <v>0</v>
      </c>
      <c r="G363" s="8">
        <f>'fnd enro'!G363</f>
        <v>83</v>
      </c>
      <c r="H363" s="8">
        <f>'fnd enro'!H363</f>
        <v>292</v>
      </c>
      <c r="I363" s="8">
        <f>'fnd enro'!I363</f>
        <v>303</v>
      </c>
      <c r="J363" s="8">
        <f>'fnd enro'!J363</f>
        <v>0</v>
      </c>
      <c r="K363" s="9">
        <f>'fnd enro'!K363</f>
        <v>27.12</v>
      </c>
      <c r="L363" s="8">
        <f>'fnd enro'!L363</f>
        <v>0</v>
      </c>
      <c r="M363" s="8">
        <f>'fnd enro'!M363</f>
        <v>8</v>
      </c>
      <c r="N363" s="8">
        <f>'fnd enro'!N363</f>
        <v>18</v>
      </c>
      <c r="O363" s="8">
        <f>'fnd enro'!O363</f>
        <v>17</v>
      </c>
      <c r="P363" s="8">
        <f>'fnd enro'!P363</f>
        <v>315</v>
      </c>
      <c r="Q363" s="8">
        <f>'fnd enro'!R363</f>
        <v>678</v>
      </c>
      <c r="R363" s="9">
        <f t="shared" si="70"/>
        <v>1.0860000000000001</v>
      </c>
      <c r="S363" s="8">
        <f>VALUE('fnd enro'!Q363)</f>
        <v>11</v>
      </c>
      <c r="T363" s="1"/>
      <c r="U363" s="68">
        <f>(($D363*'fnd base rates'!C$7)
+($E363*'fnd base rates'!C$8)
+($F363*'fnd base rates'!C$9)
+($G363*'fnd base rates'!C$10)
+($H363*'fnd base rates'!C$11)
+($I363*'fnd base rates'!C$12)
+($J363*'fnd base rates'!C$13)
+($K363*'fnd base rates'!C$14)
+($M363*'fnd base rates'!C$16)
+($N363*'fnd base rates'!C$17)
+($O363*'fnd base rates'!C$18)
+($P363*VLOOKUP($S363+12,rate_basefnd,3)))
*$R363</f>
        <v>492060.28338960011</v>
      </c>
      <c r="V363" s="68">
        <f>(($D363*'fnd base rates'!D$7)
+($E363*'fnd base rates'!D$8)
+($F363*'fnd base rates'!D$9)
+($G363*'fnd base rates'!D$10)
+($H363*'fnd base rates'!D$11)
+($I363*'fnd base rates'!D$12)
+($J363*'fnd base rates'!D$13)
+($K363*'fnd base rates'!D$14)
+($M363*'fnd base rates'!D$16)
+($N363*'fnd base rates'!D$17)
+($O363*'fnd base rates'!D$18)
+($P363*VLOOKUP($S363+12,rate_basefnd,4)))
*$R363</f>
        <v>845080.84775999992</v>
      </c>
      <c r="W363" s="68">
        <f>(($D363*'fnd base rates'!E$7)
+($E363*'fnd base rates'!E$8)
+($F363*'fnd base rates'!E$9)
+($G363*'fnd base rates'!E$10)
+($H363*'fnd base rates'!E$11)
+($I363*'fnd base rates'!E$12)
+($J363*'fnd base rates'!E$13)
+($K363*'fnd base rates'!E$14)
+($M363*'fnd base rates'!E$16)
+($N363*'fnd base rates'!E$17)
+($O363*'fnd base rates'!E$18)
+($P363*VLOOKUP($S363+12,rate_basefnd,5)))
*$R363</f>
        <v>5527180.2456264002</v>
      </c>
      <c r="X363" s="68">
        <f>(($D363*'fnd base rates'!F$7)
+($E363*'fnd base rates'!F$8)
+($F363*'fnd base rates'!F$9)
+($G363*'fnd base rates'!F$10)
+($H363*'fnd base rates'!F$11)
+($I363*'fnd base rates'!F$12)
+($J363*'fnd base rates'!F$13)
+($K363*'fnd base rates'!F$14)
+($M363*'fnd base rates'!F$16)
+($N363*'fnd base rates'!F$17)
+($O363*'fnd base rates'!F$18)
+($P363*VLOOKUP($S363+12,rate_basefnd,6)))
*$R363</f>
        <v>820211.21796239994</v>
      </c>
      <c r="Y363" s="68">
        <f>(($D363*'fnd base rates'!G$7)
+($E363*'fnd base rates'!G$8)
+($F363*'fnd base rates'!G$9)
+($G363*'fnd base rates'!G$10)
+($H363*'fnd base rates'!G$11)
+($I363*'fnd base rates'!G$12)
+($J363*'fnd base rates'!G$13)
+($K363*'fnd base rates'!G$14)
+($M363*'fnd base rates'!G$16)
+($N363*'fnd base rates'!G$17)
+($O363*'fnd base rates'!G$18)
+($P363*VLOOKUP($S363+12,rate_basefnd,7)))
*$R363</f>
        <v>237441.42316320003</v>
      </c>
      <c r="Z363" s="68">
        <f>(($D363*'fnd base rates'!H$7)
+($E363*'fnd base rates'!H$8)
+($F363*'fnd base rates'!H$9)
+($G363*'fnd base rates'!H$10)
+($H363*'fnd base rates'!H$11)
+($I363*'fnd base rates'!H$12)
+($J363*'fnd base rates'!H$13)
+($K363*'fnd base rates'!H$14)
+($M363*'fnd base rates'!H$16)
+($N363*'fnd base rates'!H$17)
+($O363*'fnd base rates'!H$18)
+($P363*VLOOKUP($S363+12,rate_basefnd,8)))</f>
        <v>517897.47199999995</v>
      </c>
      <c r="AA363" s="68">
        <f>(($D363*'fnd base rates'!I$7)
+($E363*'fnd base rates'!I$8)
+($F363*'fnd base rates'!I$9)
+($G363*'fnd base rates'!I$10)
+($H363*'fnd base rates'!I$11)
+($I363*'fnd base rates'!I$12)
+($J363*'fnd base rates'!I$13)
+($K363*'fnd base rates'!I$14)
+($M363*'fnd base rates'!I$16)
+($N363*'fnd base rates'!I$17)
+($O363*'fnd base rates'!I$18)
+($P363*VLOOKUP($S363+12,rate_basefnd,9)))
*$R363</f>
        <v>427436.63316000003</v>
      </c>
      <c r="AB363" s="68">
        <f>(($D363*'fnd base rates'!J$7)
+($E363*'fnd base rates'!J$8)
+($F363*'fnd base rates'!J$9)
+($G363*'fnd base rates'!J$10)
+($H363*'fnd base rates'!J$11)
+($I363*'fnd base rates'!J$12)
+($J363*'fnd base rates'!J$13)
+($K363*'fnd base rates'!J$14)
+($M363*'fnd base rates'!J$16)
+($N363*'fnd base rates'!J$17)
+($O363*'fnd base rates'!J$18)
+($P363*VLOOKUP($S363+12,rate_basefnd,10)))
*$R363</f>
        <v>742877.71356000006</v>
      </c>
      <c r="AC363" s="68">
        <f>(($D363*'fnd base rates'!K$7)
+($E363*'fnd base rates'!K$8)
+($F363*'fnd base rates'!K$9)
+($G363*'fnd base rates'!K$10)
+($H363*'fnd base rates'!K$11)
+($I363*'fnd base rates'!K$12)
+($J363*'fnd base rates'!K$13)
+($K363*'fnd base rates'!K$14)
+($M363*'fnd base rates'!K$16)
+($N363*'fnd base rates'!K$17)
+($O363*'fnd base rates'!K$18)
+($P363*VLOOKUP($S363+12,rate_basefnd,11)))
*$R363</f>
        <v>968742.13432800013</v>
      </c>
      <c r="AD363" s="68">
        <f>(($D363*'fnd base rates'!L$7)
+($E363*'fnd base rates'!L$8)
+($F363*'fnd base rates'!L$9)
+($G363*'fnd base rates'!L$10)
+($H363*'fnd base rates'!L$11)
+($I363*'fnd base rates'!L$12)
+($J363*'fnd base rates'!L$13)
+($K363*'fnd base rates'!L$14)
+($M363*'fnd base rates'!L$16)
+($N363*'fnd base rates'!L$17)
+($O363*'fnd base rates'!L$18)
+($P363*VLOOKUP($S363+12,rate_basefnd,12)))</f>
        <v>1924481.4864000001</v>
      </c>
      <c r="AE363" s="68">
        <f>(($D363*'fnd base rates'!M$7)
+($E363*'fnd base rates'!M$8)
+($F363*'fnd base rates'!M$9)
+($G363*'fnd base rates'!M$10)
+($H363*'fnd base rates'!M$11)
+($I363*'fnd base rates'!M$12)
+($J363*'fnd base rates'!M$13)
+($K363*'fnd base rates'!M$14)
+($M363*'fnd base rates'!M$16)
+($N363*'fnd base rates'!M$17)
+($O363*'fnd base rates'!M$18)
+($P363*VLOOKUP($S363+12,rate_basefnd,13)))</f>
        <v>0</v>
      </c>
      <c r="AF363" s="3">
        <f t="shared" si="71"/>
        <v>12503409.457349602</v>
      </c>
      <c r="AH363" s="205">
        <f t="shared" si="72"/>
        <v>449035035</v>
      </c>
      <c r="AI363" s="3" t="str">
        <f t="shared" si="76"/>
        <v>449</v>
      </c>
      <c r="AJ363" s="1" t="str">
        <f t="shared" si="77"/>
        <v>035</v>
      </c>
      <c r="AK363" s="1" t="str">
        <f t="shared" si="78"/>
        <v>035</v>
      </c>
      <c r="AL363" s="3">
        <f t="shared" si="73"/>
        <v>1</v>
      </c>
      <c r="AM363" s="3">
        <f t="shared" si="83"/>
        <v>678</v>
      </c>
      <c r="AN363" s="3">
        <f t="shared" si="79"/>
        <v>12503409.457349602</v>
      </c>
      <c r="AO363" s="3">
        <f t="shared" si="80"/>
        <v>18442</v>
      </c>
      <c r="AP363" s="3">
        <f t="shared" si="74"/>
        <v>3875</v>
      </c>
      <c r="AQ363" s="3">
        <v>14567</v>
      </c>
      <c r="AS363" s="68"/>
      <c r="AT363" s="68"/>
      <c r="AX363" s="4">
        <f t="shared" si="81"/>
        <v>0</v>
      </c>
      <c r="AZ363" s="4">
        <f t="shared" si="82"/>
        <v>0</v>
      </c>
      <c r="BB363" s="4"/>
    </row>
    <row r="364" spans="1:54" s="3" customFormat="1">
      <c r="A364" s="205" t="str">
        <f t="shared" si="75"/>
        <v>449</v>
      </c>
      <c r="B364" s="1">
        <v>449035057</v>
      </c>
      <c r="C364" s="7" t="s">
        <v>66</v>
      </c>
      <c r="D364" s="8">
        <f>'fnd enro'!D364</f>
        <v>0</v>
      </c>
      <c r="E364" s="8">
        <f>'fnd enro'!E364</f>
        <v>0</v>
      </c>
      <c r="F364" s="8">
        <f>'fnd enro'!F364</f>
        <v>0</v>
      </c>
      <c r="G364" s="8">
        <f>'fnd enro'!G364</f>
        <v>0</v>
      </c>
      <c r="H364" s="8">
        <f>'fnd enro'!H364</f>
        <v>0</v>
      </c>
      <c r="I364" s="8">
        <f>'fnd enro'!I364</f>
        <v>1</v>
      </c>
      <c r="J364" s="8">
        <f>'fnd enro'!J364</f>
        <v>0</v>
      </c>
      <c r="K364" s="9">
        <f>'fnd enro'!K364</f>
        <v>0.04</v>
      </c>
      <c r="L364" s="8">
        <f>'fnd enro'!L364</f>
        <v>0</v>
      </c>
      <c r="M364" s="8">
        <f>'fnd enro'!M364</f>
        <v>0</v>
      </c>
      <c r="N364" s="8">
        <f>'fnd enro'!N364</f>
        <v>0</v>
      </c>
      <c r="O364" s="8">
        <f>'fnd enro'!O364</f>
        <v>0</v>
      </c>
      <c r="P364" s="8">
        <f>'fnd enro'!P364</f>
        <v>1</v>
      </c>
      <c r="Q364" s="8">
        <f>'fnd enro'!R364</f>
        <v>1</v>
      </c>
      <c r="R364" s="9">
        <f t="shared" si="70"/>
        <v>1.0860000000000001</v>
      </c>
      <c r="S364" s="8">
        <f>VALUE('fnd enro'!Q364)</f>
        <v>12</v>
      </c>
      <c r="T364" s="1"/>
      <c r="U364" s="68">
        <f>(($D364*'fnd base rates'!C$7)
+($E364*'fnd base rates'!C$8)
+($F364*'fnd base rates'!C$9)
+($G364*'fnd base rates'!C$10)
+($H364*'fnd base rates'!C$11)
+($I364*'fnd base rates'!C$12)
+($J364*'fnd base rates'!C$13)
+($K364*'fnd base rates'!C$14)
+($M364*'fnd base rates'!C$16)
+($N364*'fnd base rates'!C$17)
+($O364*'fnd base rates'!C$18)
+($P364*VLOOKUP($S364+12,rate_basefnd,3)))
*$R364</f>
        <v>806.74726320000013</v>
      </c>
      <c r="V364" s="68">
        <f>(($D364*'fnd base rates'!D$7)
+($E364*'fnd base rates'!D$8)
+($F364*'fnd base rates'!D$9)
+($G364*'fnd base rates'!D$10)
+($H364*'fnd base rates'!D$11)
+($I364*'fnd base rates'!D$12)
+($J364*'fnd base rates'!D$13)
+($K364*'fnd base rates'!D$14)
+($M364*'fnd base rates'!D$16)
+($N364*'fnd base rates'!D$17)
+($O364*'fnd base rates'!D$18)
+($P364*VLOOKUP($S364+12,rate_basefnd,4)))
*$R364</f>
        <v>1658.5500600000003</v>
      </c>
      <c r="W364" s="68">
        <f>(($D364*'fnd base rates'!E$7)
+($E364*'fnd base rates'!E$8)
+($F364*'fnd base rates'!E$9)
+($G364*'fnd base rates'!E$10)
+($H364*'fnd base rates'!E$11)
+($I364*'fnd base rates'!E$12)
+($J364*'fnd base rates'!E$13)
+($K364*'fnd base rates'!E$14)
+($M364*'fnd base rates'!E$16)
+($N364*'fnd base rates'!E$17)
+($O364*'fnd base rates'!E$18)
+($P364*VLOOKUP($S364+12,rate_basefnd,5)))
*$R364</f>
        <v>13127.004148800001</v>
      </c>
      <c r="X364" s="68">
        <f>(($D364*'fnd base rates'!F$7)
+($E364*'fnd base rates'!F$8)
+($F364*'fnd base rates'!F$9)
+($G364*'fnd base rates'!F$10)
+($H364*'fnd base rates'!F$11)
+($I364*'fnd base rates'!F$12)
+($J364*'fnd base rates'!F$13)
+($K364*'fnd base rates'!F$14)
+($M364*'fnd base rates'!F$16)
+($N364*'fnd base rates'!F$17)
+($O364*'fnd base rates'!F$18)
+($P364*VLOOKUP($S364+12,rate_basefnd,6)))
*$R364</f>
        <v>1083.6681407999999</v>
      </c>
      <c r="Y364" s="68">
        <f>(($D364*'fnd base rates'!G$7)
+($E364*'fnd base rates'!G$8)
+($F364*'fnd base rates'!G$9)
+($G364*'fnd base rates'!G$10)
+($H364*'fnd base rates'!G$11)
+($I364*'fnd base rates'!G$12)
+($J364*'fnd base rates'!G$13)
+($K364*'fnd base rates'!G$14)
+($M364*'fnd base rates'!G$16)
+($N364*'fnd base rates'!G$17)
+($O364*'fnd base rates'!G$18)
+($P364*VLOOKUP($S364+12,rate_basefnd,7)))
*$R364</f>
        <v>547.18153440000003</v>
      </c>
      <c r="Z364" s="68">
        <f>(($D364*'fnd base rates'!H$7)
+($E364*'fnd base rates'!H$8)
+($F364*'fnd base rates'!H$9)
+($G364*'fnd base rates'!H$10)
+($H364*'fnd base rates'!H$11)
+($I364*'fnd base rates'!H$12)
+($J364*'fnd base rates'!H$13)
+($K364*'fnd base rates'!H$14)
+($M364*'fnd base rates'!H$16)
+($N364*'fnd base rates'!H$17)
+($O364*'fnd base rates'!H$18)
+($P364*VLOOKUP($S364+12,rate_basefnd,8)))</f>
        <v>968.524</v>
      </c>
      <c r="AA364" s="68">
        <f>(($D364*'fnd base rates'!I$7)
+($E364*'fnd base rates'!I$8)
+($F364*'fnd base rates'!I$9)
+($G364*'fnd base rates'!I$10)
+($H364*'fnd base rates'!I$11)
+($I364*'fnd base rates'!I$12)
+($J364*'fnd base rates'!I$13)
+($K364*'fnd base rates'!I$14)
+($M364*'fnd base rates'!I$16)
+($N364*'fnd base rates'!I$17)
+($O364*'fnd base rates'!I$18)
+($P364*VLOOKUP($S364+12,rate_basefnd,9)))
*$R364</f>
        <v>804.41106000000013</v>
      </c>
      <c r="AB364" s="68">
        <f>(($D364*'fnd base rates'!J$7)
+($E364*'fnd base rates'!J$8)
+($F364*'fnd base rates'!J$9)
+($G364*'fnd base rates'!J$10)
+($H364*'fnd base rates'!J$11)
+($I364*'fnd base rates'!J$12)
+($J364*'fnd base rates'!J$13)
+($K364*'fnd base rates'!J$14)
+($M364*'fnd base rates'!J$16)
+($N364*'fnd base rates'!J$17)
+($O364*'fnd base rates'!J$18)
+($P364*VLOOKUP($S364+12,rate_basefnd,10)))
*$R364</f>
        <v>2204.6777400000001</v>
      </c>
      <c r="AC364" s="68">
        <f>(($D364*'fnd base rates'!K$7)
+($E364*'fnd base rates'!K$8)
+($F364*'fnd base rates'!K$9)
+($G364*'fnd base rates'!K$10)
+($H364*'fnd base rates'!K$11)
+($I364*'fnd base rates'!K$12)
+($J364*'fnd base rates'!K$13)
+($K364*'fnd base rates'!K$14)
+($M364*'fnd base rates'!K$16)
+($N364*'fnd base rates'!K$17)
+($O364*'fnd base rates'!K$18)
+($P364*VLOOKUP($S364+12,rate_basefnd,11)))
*$R364</f>
        <v>1391.0421960000001</v>
      </c>
      <c r="AD364" s="68">
        <f>(($D364*'fnd base rates'!L$7)
+($E364*'fnd base rates'!L$8)
+($F364*'fnd base rates'!L$9)
+($G364*'fnd base rates'!L$10)
+($H364*'fnd base rates'!L$11)
+($I364*'fnd base rates'!L$12)
+($J364*'fnd base rates'!L$13)
+($K364*'fnd base rates'!L$14)
+($M364*'fnd base rates'!L$16)
+($N364*'fnd base rates'!L$17)
+($O364*'fnd base rates'!L$18)
+($P364*VLOOKUP($S364+12,rate_basefnd,12)))</f>
        <v>3408.8188</v>
      </c>
      <c r="AE364" s="68">
        <f>(($D364*'fnd base rates'!M$7)
+($E364*'fnd base rates'!M$8)
+($F364*'fnd base rates'!M$9)
+($G364*'fnd base rates'!M$10)
+($H364*'fnd base rates'!M$11)
+($I364*'fnd base rates'!M$12)
+($J364*'fnd base rates'!M$13)
+($K364*'fnd base rates'!M$14)
+($M364*'fnd base rates'!M$16)
+($N364*'fnd base rates'!M$17)
+($O364*'fnd base rates'!M$18)
+($P364*VLOOKUP($S364+12,rate_basefnd,13)))</f>
        <v>0</v>
      </c>
      <c r="AF364" s="3">
        <f t="shared" si="71"/>
        <v>26000.624943199997</v>
      </c>
      <c r="AH364" s="205">
        <f t="shared" si="72"/>
        <v>449035057</v>
      </c>
      <c r="AI364" s="3" t="str">
        <f t="shared" si="76"/>
        <v>449</v>
      </c>
      <c r="AJ364" s="1" t="str">
        <f t="shared" si="77"/>
        <v>035</v>
      </c>
      <c r="AK364" s="1" t="str">
        <f t="shared" si="78"/>
        <v>057</v>
      </c>
      <c r="AL364" s="3">
        <f t="shared" si="73"/>
        <v>1</v>
      </c>
      <c r="AM364" s="3">
        <f t="shared" si="83"/>
        <v>1</v>
      </c>
      <c r="AN364" s="3">
        <f t="shared" si="79"/>
        <v>26000.624943199997</v>
      </c>
      <c r="AO364" s="3">
        <f t="shared" si="80"/>
        <v>26001</v>
      </c>
      <c r="AP364" s="3">
        <f t="shared" si="74"/>
        <v>14638</v>
      </c>
      <c r="AQ364" s="3">
        <v>11363</v>
      </c>
      <c r="AS364" s="68"/>
      <c r="AT364" s="68"/>
      <c r="AX364" s="4">
        <f t="shared" si="81"/>
        <v>0</v>
      </c>
      <c r="AZ364" s="4">
        <f t="shared" si="82"/>
        <v>0</v>
      </c>
      <c r="BB364" s="4"/>
    </row>
    <row r="365" spans="1:54" s="3" customFormat="1">
      <c r="A365" s="205" t="str">
        <f t="shared" si="75"/>
        <v>449</v>
      </c>
      <c r="B365" s="1">
        <v>449035163</v>
      </c>
      <c r="C365" s="7" t="s">
        <v>66</v>
      </c>
      <c r="D365" s="8">
        <f>'fnd enro'!D365</f>
        <v>0</v>
      </c>
      <c r="E365" s="8">
        <f>'fnd enro'!E365</f>
        <v>0</v>
      </c>
      <c r="F365" s="8">
        <f>'fnd enro'!F365</f>
        <v>0</v>
      </c>
      <c r="G365" s="8">
        <f>'fnd enro'!G365</f>
        <v>0</v>
      </c>
      <c r="H365" s="8">
        <f>'fnd enro'!H365</f>
        <v>0</v>
      </c>
      <c r="I365" s="8">
        <f>'fnd enro'!I365</f>
        <v>1</v>
      </c>
      <c r="J365" s="8">
        <f>'fnd enro'!J365</f>
        <v>0</v>
      </c>
      <c r="K365" s="9">
        <f>'fnd enro'!K365</f>
        <v>0.04</v>
      </c>
      <c r="L365" s="8">
        <f>'fnd enro'!L365</f>
        <v>0</v>
      </c>
      <c r="M365" s="8">
        <f>'fnd enro'!M365</f>
        <v>0</v>
      </c>
      <c r="N365" s="8">
        <f>'fnd enro'!N365</f>
        <v>0</v>
      </c>
      <c r="O365" s="8">
        <f>'fnd enro'!O365</f>
        <v>0</v>
      </c>
      <c r="P365" s="8">
        <f>'fnd enro'!P365</f>
        <v>1</v>
      </c>
      <c r="Q365" s="8">
        <f>'fnd enro'!R365</f>
        <v>1</v>
      </c>
      <c r="R365" s="9">
        <f t="shared" si="70"/>
        <v>1.0860000000000001</v>
      </c>
      <c r="S365" s="8">
        <f>VALUE('fnd enro'!Q365)</f>
        <v>11</v>
      </c>
      <c r="T365" s="1"/>
      <c r="U365" s="68">
        <f>(($D365*'fnd base rates'!C$7)
+($E365*'fnd base rates'!C$8)
+($F365*'fnd base rates'!C$9)
+($G365*'fnd base rates'!C$10)
+($H365*'fnd base rates'!C$11)
+($I365*'fnd base rates'!C$12)
+($J365*'fnd base rates'!C$13)
+($K365*'fnd base rates'!C$14)
+($M365*'fnd base rates'!C$16)
+($N365*'fnd base rates'!C$17)
+($O365*'fnd base rates'!C$18)
+($P365*VLOOKUP($S365+12,rate_basefnd,3)))
*$R365</f>
        <v>791.19574320000004</v>
      </c>
      <c r="V365" s="68">
        <f>(($D365*'fnd base rates'!D$7)
+($E365*'fnd base rates'!D$8)
+($F365*'fnd base rates'!D$9)
+($G365*'fnd base rates'!D$10)
+($H365*'fnd base rates'!D$11)
+($I365*'fnd base rates'!D$12)
+($J365*'fnd base rates'!D$13)
+($K365*'fnd base rates'!D$14)
+($M365*'fnd base rates'!D$16)
+($N365*'fnd base rates'!D$17)
+($O365*'fnd base rates'!D$18)
+($P365*VLOOKUP($S365+12,rate_basefnd,4)))
*$R365</f>
        <v>1584.8541</v>
      </c>
      <c r="W365" s="68">
        <f>(($D365*'fnd base rates'!E$7)
+($E365*'fnd base rates'!E$8)
+($F365*'fnd base rates'!E$9)
+($G365*'fnd base rates'!E$10)
+($H365*'fnd base rates'!E$11)
+($I365*'fnd base rates'!E$12)
+($J365*'fnd base rates'!E$13)
+($K365*'fnd base rates'!E$14)
+($M365*'fnd base rates'!E$16)
+($N365*'fnd base rates'!E$17)
+($O365*'fnd base rates'!E$18)
+($P365*VLOOKUP($S365+12,rate_basefnd,5)))
*$R365</f>
        <v>12407.724628800001</v>
      </c>
      <c r="X365" s="68">
        <f>(($D365*'fnd base rates'!F$7)
+($E365*'fnd base rates'!F$8)
+($F365*'fnd base rates'!F$9)
+($G365*'fnd base rates'!F$10)
+($H365*'fnd base rates'!F$11)
+($I365*'fnd base rates'!F$12)
+($J365*'fnd base rates'!F$13)
+($K365*'fnd base rates'!F$14)
+($M365*'fnd base rates'!F$16)
+($N365*'fnd base rates'!F$17)
+($O365*'fnd base rates'!F$18)
+($P365*VLOOKUP($S365+12,rate_basefnd,6)))
*$R365</f>
        <v>1083.6681407999999</v>
      </c>
      <c r="Y365" s="68">
        <f>(($D365*'fnd base rates'!G$7)
+($E365*'fnd base rates'!G$8)
+($F365*'fnd base rates'!G$9)
+($G365*'fnd base rates'!G$10)
+($H365*'fnd base rates'!G$11)
+($I365*'fnd base rates'!G$12)
+($J365*'fnd base rates'!G$13)
+($K365*'fnd base rates'!G$14)
+($M365*'fnd base rates'!G$16)
+($N365*'fnd base rates'!G$17)
+($O365*'fnd base rates'!G$18)
+($P365*VLOOKUP($S365+12,rate_basefnd,7)))
*$R365</f>
        <v>512.2883544</v>
      </c>
      <c r="Z365" s="68">
        <f>(($D365*'fnd base rates'!H$7)
+($E365*'fnd base rates'!H$8)
+($F365*'fnd base rates'!H$9)
+($G365*'fnd base rates'!H$10)
+($H365*'fnd base rates'!H$11)
+($I365*'fnd base rates'!H$12)
+($J365*'fnd base rates'!H$13)
+($K365*'fnd base rates'!H$14)
+($M365*'fnd base rates'!H$16)
+($N365*'fnd base rates'!H$17)
+($O365*'fnd base rates'!H$18)
+($P365*VLOOKUP($S365+12,rate_basefnd,8)))</f>
        <v>963.59400000000005</v>
      </c>
      <c r="AA365" s="68">
        <f>(($D365*'fnd base rates'!I$7)
+($E365*'fnd base rates'!I$8)
+($F365*'fnd base rates'!I$9)
+($G365*'fnd base rates'!I$10)
+($H365*'fnd base rates'!I$11)
+($I365*'fnd base rates'!I$12)
+($J365*'fnd base rates'!I$13)
+($K365*'fnd base rates'!I$14)
+($M365*'fnd base rates'!I$16)
+($N365*'fnd base rates'!I$17)
+($O365*'fnd base rates'!I$18)
+($P365*VLOOKUP($S365+12,rate_basefnd,9)))
*$R365</f>
        <v>775.29540000000009</v>
      </c>
      <c r="AB365" s="68">
        <f>(($D365*'fnd base rates'!J$7)
+($E365*'fnd base rates'!J$8)
+($F365*'fnd base rates'!J$9)
+($G365*'fnd base rates'!J$10)
+($H365*'fnd base rates'!J$11)
+($I365*'fnd base rates'!J$12)
+($J365*'fnd base rates'!J$13)
+($K365*'fnd base rates'!J$14)
+($M365*'fnd base rates'!J$16)
+($N365*'fnd base rates'!J$17)
+($O365*'fnd base rates'!J$18)
+($P365*VLOOKUP($S365+12,rate_basefnd,10)))
*$R365</f>
        <v>2053.3436400000001</v>
      </c>
      <c r="AC365" s="68">
        <f>(($D365*'fnd base rates'!K$7)
+($E365*'fnd base rates'!K$8)
+($F365*'fnd base rates'!K$9)
+($G365*'fnd base rates'!K$10)
+($H365*'fnd base rates'!K$11)
+($I365*'fnd base rates'!K$12)
+($J365*'fnd base rates'!K$13)
+($K365*'fnd base rates'!K$14)
+($M365*'fnd base rates'!K$16)
+($N365*'fnd base rates'!K$17)
+($O365*'fnd base rates'!K$18)
+($P365*VLOOKUP($S365+12,rate_basefnd,11)))
*$R365</f>
        <v>1391.0421960000001</v>
      </c>
      <c r="AD365" s="68">
        <f>(($D365*'fnd base rates'!L$7)
+($E365*'fnd base rates'!L$8)
+($F365*'fnd base rates'!L$9)
+($G365*'fnd base rates'!L$10)
+($H365*'fnd base rates'!L$11)
+($I365*'fnd base rates'!L$12)
+($J365*'fnd base rates'!L$13)
+($K365*'fnd base rates'!L$14)
+($M365*'fnd base rates'!L$16)
+($N365*'fnd base rates'!L$17)
+($O365*'fnd base rates'!L$18)
+($P365*VLOOKUP($S365+12,rate_basefnd,12)))</f>
        <v>3284.5587999999998</v>
      </c>
      <c r="AE365" s="68">
        <f>(($D365*'fnd base rates'!M$7)
+($E365*'fnd base rates'!M$8)
+($F365*'fnd base rates'!M$9)
+($G365*'fnd base rates'!M$10)
+($H365*'fnd base rates'!M$11)
+($I365*'fnd base rates'!M$12)
+($J365*'fnd base rates'!M$13)
+($K365*'fnd base rates'!M$14)
+($M365*'fnd base rates'!M$16)
+($N365*'fnd base rates'!M$17)
+($O365*'fnd base rates'!M$18)
+($P365*VLOOKUP($S365+12,rate_basefnd,13)))</f>
        <v>0</v>
      </c>
      <c r="AF365" s="3">
        <f t="shared" si="71"/>
        <v>24847.565003199998</v>
      </c>
      <c r="AH365" s="205">
        <f t="shared" si="72"/>
        <v>449035163</v>
      </c>
      <c r="AI365" s="3" t="str">
        <f t="shared" si="76"/>
        <v>449</v>
      </c>
      <c r="AJ365" s="1" t="str">
        <f t="shared" si="77"/>
        <v>035</v>
      </c>
      <c r="AK365" s="1" t="str">
        <f t="shared" si="78"/>
        <v>163</v>
      </c>
      <c r="AL365" s="3">
        <f t="shared" si="73"/>
        <v>1</v>
      </c>
      <c r="AM365" s="3">
        <f t="shared" si="83"/>
        <v>1</v>
      </c>
      <c r="AN365" s="3">
        <f t="shared" si="79"/>
        <v>24847.565003199998</v>
      </c>
      <c r="AO365" s="3">
        <f t="shared" si="80"/>
        <v>24848</v>
      </c>
      <c r="AP365" s="3">
        <f t="shared" si="74"/>
        <v>10996</v>
      </c>
      <c r="AQ365" s="3">
        <v>13852</v>
      </c>
      <c r="AS365" s="68"/>
      <c r="AT365" s="68"/>
      <c r="AX365" s="4">
        <f t="shared" si="81"/>
        <v>0</v>
      </c>
      <c r="AZ365" s="4">
        <f t="shared" si="82"/>
        <v>0</v>
      </c>
      <c r="BB365" s="4"/>
    </row>
    <row r="366" spans="1:54" s="3" customFormat="1">
      <c r="A366" s="205" t="str">
        <f t="shared" si="75"/>
        <v>449</v>
      </c>
      <c r="B366" s="1">
        <v>449035243</v>
      </c>
      <c r="C366" s="7" t="s">
        <v>66</v>
      </c>
      <c r="D366" s="8">
        <f>'fnd enro'!D366</f>
        <v>0</v>
      </c>
      <c r="E366" s="8">
        <f>'fnd enro'!E366</f>
        <v>0</v>
      </c>
      <c r="F366" s="8">
        <f>'fnd enro'!F366</f>
        <v>0</v>
      </c>
      <c r="G366" s="8">
        <f>'fnd enro'!G366</f>
        <v>1</v>
      </c>
      <c r="H366" s="8">
        <f>'fnd enro'!H366</f>
        <v>1</v>
      </c>
      <c r="I366" s="8">
        <f>'fnd enro'!I366</f>
        <v>0</v>
      </c>
      <c r="J366" s="8">
        <f>'fnd enro'!J366</f>
        <v>0</v>
      </c>
      <c r="K366" s="9">
        <f>'fnd enro'!K366</f>
        <v>0.08</v>
      </c>
      <c r="L366" s="8">
        <f>'fnd enro'!L366</f>
        <v>0</v>
      </c>
      <c r="M366" s="8">
        <f>'fnd enro'!M366</f>
        <v>0</v>
      </c>
      <c r="N366" s="8">
        <f>'fnd enro'!N366</f>
        <v>0</v>
      </c>
      <c r="O366" s="8">
        <f>'fnd enro'!O366</f>
        <v>0</v>
      </c>
      <c r="P366" s="8">
        <f>'fnd enro'!P366</f>
        <v>0</v>
      </c>
      <c r="Q366" s="8">
        <f>'fnd enro'!R366</f>
        <v>2</v>
      </c>
      <c r="R366" s="9">
        <f t="shared" si="70"/>
        <v>1.0860000000000001</v>
      </c>
      <c r="S366" s="8">
        <f>VALUE('fnd enro'!Q366)</f>
        <v>9</v>
      </c>
      <c r="T366" s="1"/>
      <c r="U366" s="68">
        <f>(($D366*'fnd base rates'!C$7)
+($E366*'fnd base rates'!C$8)
+($F366*'fnd base rates'!C$9)
+($G366*'fnd base rates'!C$10)
+($H366*'fnd base rates'!C$11)
+($I366*'fnd base rates'!C$12)
+($J366*'fnd base rates'!C$13)
+($K366*'fnd base rates'!C$14)
+($M366*'fnd base rates'!C$16)
+($N366*'fnd base rates'!C$17)
+($O366*'fnd base rates'!C$18)
+($P366*VLOOKUP($S366+12,rate_basefnd,3)))
*$R366</f>
        <v>1302.4641264000002</v>
      </c>
      <c r="V366" s="68">
        <f>(($D366*'fnd base rates'!D$7)
+($E366*'fnd base rates'!D$8)
+($F366*'fnd base rates'!D$9)
+($G366*'fnd base rates'!D$10)
+($H366*'fnd base rates'!D$11)
+($I366*'fnd base rates'!D$12)
+($J366*'fnd base rates'!D$13)
+($K366*'fnd base rates'!D$14)
+($M366*'fnd base rates'!D$16)
+($N366*'fnd base rates'!D$17)
+($O366*'fnd base rates'!D$18)
+($P366*VLOOKUP($S366+12,rate_basefnd,4)))
*$R366</f>
        <v>1843.4632800000002</v>
      </c>
      <c r="W366" s="68">
        <f>(($D366*'fnd base rates'!E$7)
+($E366*'fnd base rates'!E$8)
+($F366*'fnd base rates'!E$9)
+($G366*'fnd base rates'!E$10)
+($H366*'fnd base rates'!E$11)
+($I366*'fnd base rates'!E$12)
+($J366*'fnd base rates'!E$13)
+($K366*'fnd base rates'!E$14)
+($M366*'fnd base rates'!E$16)
+($N366*'fnd base rates'!E$17)
+($O366*'fnd base rates'!E$18)
+($P366*VLOOKUP($S366+12,rate_basefnd,5)))
*$R366</f>
        <v>8875.2715776000023</v>
      </c>
      <c r="X366" s="68">
        <f>(($D366*'fnd base rates'!F$7)
+($E366*'fnd base rates'!F$8)
+($F366*'fnd base rates'!F$9)
+($G366*'fnd base rates'!F$10)
+($H366*'fnd base rates'!F$11)
+($I366*'fnd base rates'!F$12)
+($J366*'fnd base rates'!F$13)
+($K366*'fnd base rates'!F$14)
+($M366*'fnd base rates'!F$16)
+($N366*'fnd base rates'!F$17)
+($O366*'fnd base rates'!F$18)
+($P366*VLOOKUP($S366+12,rate_basefnd,6)))
*$R366</f>
        <v>2732.4255216000001</v>
      </c>
      <c r="Y366" s="68">
        <f>(($D366*'fnd base rates'!G$7)
+($E366*'fnd base rates'!G$8)
+($F366*'fnd base rates'!G$9)
+($G366*'fnd base rates'!G$10)
+($H366*'fnd base rates'!G$11)
+($I366*'fnd base rates'!G$12)
+($J366*'fnd base rates'!G$13)
+($K366*'fnd base rates'!G$14)
+($M366*'fnd base rates'!G$16)
+($N366*'fnd base rates'!G$17)
+($O366*'fnd base rates'!G$18)
+($P366*VLOOKUP($S366+12,rate_basefnd,7)))
*$R366</f>
        <v>393.41522880000002</v>
      </c>
      <c r="Z366" s="68">
        <f>(($D366*'fnd base rates'!H$7)
+($E366*'fnd base rates'!H$8)
+($F366*'fnd base rates'!H$9)
+($G366*'fnd base rates'!H$10)
+($H366*'fnd base rates'!H$11)
+($I366*'fnd base rates'!H$12)
+($J366*'fnd base rates'!H$13)
+($K366*'fnd base rates'!H$14)
+($M366*'fnd base rates'!H$16)
+($N366*'fnd base rates'!H$17)
+($O366*'fnd base rates'!H$18)
+($P366*VLOOKUP($S366+12,rate_basefnd,8)))</f>
        <v>1162.6079999999999</v>
      </c>
      <c r="AA366" s="68">
        <f>(($D366*'fnd base rates'!I$7)
+($E366*'fnd base rates'!I$8)
+($F366*'fnd base rates'!I$9)
+($G366*'fnd base rates'!I$10)
+($H366*'fnd base rates'!I$11)
+($I366*'fnd base rates'!I$12)
+($J366*'fnd base rates'!I$13)
+($K366*'fnd base rates'!I$14)
+($M366*'fnd base rates'!I$16)
+($N366*'fnd base rates'!I$17)
+($O366*'fnd base rates'!I$18)
+($P366*VLOOKUP($S366+12,rate_basefnd,9)))
*$R366</f>
        <v>984.26352000000009</v>
      </c>
      <c r="AB366" s="68">
        <f>(($D366*'fnd base rates'!J$7)
+($E366*'fnd base rates'!J$8)
+($F366*'fnd base rates'!J$9)
+($G366*'fnd base rates'!J$10)
+($H366*'fnd base rates'!J$11)
+($I366*'fnd base rates'!J$12)
+($J366*'fnd base rates'!J$13)
+($K366*'fnd base rates'!J$14)
+($M366*'fnd base rates'!J$16)
+($N366*'fnd base rates'!J$17)
+($O366*'fnd base rates'!J$18)
+($P366*VLOOKUP($S366+12,rate_basefnd,10)))
*$R366</f>
        <v>483.25914000000006</v>
      </c>
      <c r="AC366" s="68">
        <f>(($D366*'fnd base rates'!K$7)
+($E366*'fnd base rates'!K$8)
+($F366*'fnd base rates'!K$9)
+($G366*'fnd base rates'!K$10)
+($H366*'fnd base rates'!K$11)
+($I366*'fnd base rates'!K$12)
+($J366*'fnd base rates'!K$13)
+($K366*'fnd base rates'!K$14)
+($M366*'fnd base rates'!K$16)
+($N366*'fnd base rates'!K$17)
+($O366*'fnd base rates'!K$18)
+($P366*VLOOKUP($S366+12,rate_basefnd,11)))
*$R366</f>
        <v>2760.7010519999999</v>
      </c>
      <c r="AD366" s="68">
        <f>(($D366*'fnd base rates'!L$7)
+($E366*'fnd base rates'!L$8)
+($F366*'fnd base rates'!L$9)
+($G366*'fnd base rates'!L$10)
+($H366*'fnd base rates'!L$11)
+($I366*'fnd base rates'!L$12)
+($J366*'fnd base rates'!L$13)
+($K366*'fnd base rates'!L$14)
+($M366*'fnd base rates'!L$16)
+($N366*'fnd base rates'!L$17)
+($O366*'fnd base rates'!L$18)
+($P366*VLOOKUP($S366+12,rate_basefnd,12)))</f>
        <v>4690.9475999999995</v>
      </c>
      <c r="AE366" s="68">
        <f>(($D366*'fnd base rates'!M$7)
+($E366*'fnd base rates'!M$8)
+($F366*'fnd base rates'!M$9)
+($G366*'fnd base rates'!M$10)
+($H366*'fnd base rates'!M$11)
+($I366*'fnd base rates'!M$12)
+($J366*'fnd base rates'!M$13)
+($K366*'fnd base rates'!M$14)
+($M366*'fnd base rates'!M$16)
+($N366*'fnd base rates'!M$17)
+($O366*'fnd base rates'!M$18)
+($P366*VLOOKUP($S366+12,rate_basefnd,13)))</f>
        <v>0</v>
      </c>
      <c r="AF366" s="3">
        <f t="shared" si="71"/>
        <v>25228.8190464</v>
      </c>
      <c r="AH366" s="205">
        <f t="shared" si="72"/>
        <v>449035243</v>
      </c>
      <c r="AI366" s="3" t="str">
        <f t="shared" si="76"/>
        <v>449</v>
      </c>
      <c r="AJ366" s="1" t="str">
        <f t="shared" si="77"/>
        <v>035</v>
      </c>
      <c r="AK366" s="1" t="str">
        <f t="shared" si="78"/>
        <v>243</v>
      </c>
      <c r="AL366" s="3">
        <f t="shared" si="73"/>
        <v>1</v>
      </c>
      <c r="AM366" s="3">
        <f t="shared" si="83"/>
        <v>2</v>
      </c>
      <c r="AN366" s="3">
        <f t="shared" si="79"/>
        <v>25228.8190464</v>
      </c>
      <c r="AO366" s="3">
        <f t="shared" si="80"/>
        <v>12614</v>
      </c>
      <c r="AP366" s="3">
        <f t="shared" si="74"/>
        <v>-5059</v>
      </c>
      <c r="AQ366" s="3">
        <v>17673</v>
      </c>
      <c r="AS366" s="68"/>
      <c r="AT366" s="68"/>
      <c r="AX366" s="4">
        <f t="shared" si="81"/>
        <v>0</v>
      </c>
      <c r="AZ366" s="4">
        <f t="shared" si="82"/>
        <v>0</v>
      </c>
      <c r="BB366" s="4"/>
    </row>
    <row r="367" spans="1:54" s="3" customFormat="1">
      <c r="A367" s="205" t="str">
        <f t="shared" si="75"/>
        <v>449</v>
      </c>
      <c r="B367" s="1">
        <v>449035244</v>
      </c>
      <c r="C367" s="7" t="s">
        <v>66</v>
      </c>
      <c r="D367" s="8">
        <f>'fnd enro'!D367</f>
        <v>0</v>
      </c>
      <c r="E367" s="8">
        <f>'fnd enro'!E367</f>
        <v>0</v>
      </c>
      <c r="F367" s="8">
        <f>'fnd enro'!F367</f>
        <v>0</v>
      </c>
      <c r="G367" s="8">
        <f>'fnd enro'!G367</f>
        <v>1</v>
      </c>
      <c r="H367" s="8">
        <f>'fnd enro'!H367</f>
        <v>2</v>
      </c>
      <c r="I367" s="8">
        <f>'fnd enro'!I367</f>
        <v>1</v>
      </c>
      <c r="J367" s="8">
        <f>'fnd enro'!J367</f>
        <v>0</v>
      </c>
      <c r="K367" s="9">
        <f>'fnd enro'!K367</f>
        <v>0.16</v>
      </c>
      <c r="L367" s="8">
        <f>'fnd enro'!L367</f>
        <v>0</v>
      </c>
      <c r="M367" s="8">
        <f>'fnd enro'!M367</f>
        <v>1</v>
      </c>
      <c r="N367" s="8">
        <f>'fnd enro'!N367</f>
        <v>0</v>
      </c>
      <c r="O367" s="8">
        <f>'fnd enro'!O367</f>
        <v>0</v>
      </c>
      <c r="P367" s="8">
        <f>'fnd enro'!P367</f>
        <v>1</v>
      </c>
      <c r="Q367" s="8">
        <f>'fnd enro'!R367</f>
        <v>4</v>
      </c>
      <c r="R367" s="9">
        <f t="shared" si="70"/>
        <v>1.0860000000000001</v>
      </c>
      <c r="S367" s="8">
        <f>VALUE('fnd enro'!Q367)</f>
        <v>10</v>
      </c>
      <c r="T367" s="1"/>
      <c r="U367" s="68">
        <f>(($D367*'fnd base rates'!C$7)
+($E367*'fnd base rates'!C$8)
+($F367*'fnd base rates'!C$9)
+($G367*'fnd base rates'!C$10)
+($H367*'fnd base rates'!C$11)
+($I367*'fnd base rates'!C$12)
+($J367*'fnd base rates'!C$13)
+($K367*'fnd base rates'!C$14)
+($M367*'fnd base rates'!C$16)
+($N367*'fnd base rates'!C$17)
+($O367*'fnd base rates'!C$18)
+($P367*VLOOKUP($S367+12,rate_basefnd,3)))
*$R367</f>
        <v>2860.1925528000006</v>
      </c>
      <c r="V367" s="68">
        <f>(($D367*'fnd base rates'!D$7)
+($E367*'fnd base rates'!D$8)
+($F367*'fnd base rates'!D$9)
+($G367*'fnd base rates'!D$10)
+($H367*'fnd base rates'!D$11)
+($I367*'fnd base rates'!D$12)
+($J367*'fnd base rates'!D$13)
+($K367*'fnd base rates'!D$14)
+($M367*'fnd base rates'!D$16)
+($N367*'fnd base rates'!D$17)
+($O367*'fnd base rates'!D$18)
+($P367*VLOOKUP($S367+12,rate_basefnd,4)))
*$R367</f>
        <v>4505.3904599999996</v>
      </c>
      <c r="W367" s="68">
        <f>(($D367*'fnd base rates'!E$7)
+($E367*'fnd base rates'!E$8)
+($F367*'fnd base rates'!E$9)
+($G367*'fnd base rates'!E$10)
+($H367*'fnd base rates'!E$11)
+($I367*'fnd base rates'!E$12)
+($J367*'fnd base rates'!E$13)
+($K367*'fnd base rates'!E$14)
+($M367*'fnd base rates'!E$16)
+($N367*'fnd base rates'!E$17)
+($O367*'fnd base rates'!E$18)
+($P367*VLOOKUP($S367+12,rate_basefnd,5)))
*$R367</f>
        <v>26350.761775200001</v>
      </c>
      <c r="X367" s="68">
        <f>(($D367*'fnd base rates'!F$7)
+($E367*'fnd base rates'!F$8)
+($F367*'fnd base rates'!F$9)
+($G367*'fnd base rates'!F$10)
+($H367*'fnd base rates'!F$11)
+($I367*'fnd base rates'!F$12)
+($J367*'fnd base rates'!F$13)
+($K367*'fnd base rates'!F$14)
+($M367*'fnd base rates'!F$16)
+($N367*'fnd base rates'!F$17)
+($O367*'fnd base rates'!F$18)
+($P367*VLOOKUP($S367+12,rate_basefnd,6)))
*$R367</f>
        <v>5259.4775831999996</v>
      </c>
      <c r="Y367" s="68">
        <f>(($D367*'fnd base rates'!G$7)
+($E367*'fnd base rates'!G$8)
+($F367*'fnd base rates'!G$9)
+($G367*'fnd base rates'!G$10)
+($H367*'fnd base rates'!G$11)
+($I367*'fnd base rates'!G$12)
+($J367*'fnd base rates'!G$13)
+($K367*'fnd base rates'!G$14)
+($M367*'fnd base rates'!G$16)
+($N367*'fnd base rates'!G$17)
+($O367*'fnd base rates'!G$18)
+($P367*VLOOKUP($S367+12,rate_basefnd,7)))
*$R367</f>
        <v>1139.9542176</v>
      </c>
      <c r="Z367" s="68">
        <f>(($D367*'fnd base rates'!H$7)
+($E367*'fnd base rates'!H$8)
+($F367*'fnd base rates'!H$9)
+($G367*'fnd base rates'!H$10)
+($H367*'fnd base rates'!H$11)
+($I367*'fnd base rates'!H$12)
+($J367*'fnd base rates'!H$13)
+($K367*'fnd base rates'!H$14)
+($M367*'fnd base rates'!H$16)
+($N367*'fnd base rates'!H$17)
+($O367*'fnd base rates'!H$18)
+($P367*VLOOKUP($S367+12,rate_basefnd,8)))</f>
        <v>2853.1959999999999</v>
      </c>
      <c r="AA367" s="68">
        <f>(($D367*'fnd base rates'!I$7)
+($E367*'fnd base rates'!I$8)
+($F367*'fnd base rates'!I$9)
+($G367*'fnd base rates'!I$10)
+($H367*'fnd base rates'!I$11)
+($I367*'fnd base rates'!I$12)
+($J367*'fnd base rates'!I$13)
+($K367*'fnd base rates'!I$14)
+($M367*'fnd base rates'!I$16)
+($N367*'fnd base rates'!I$17)
+($O367*'fnd base rates'!I$18)
+($P367*VLOOKUP($S367+12,rate_basefnd,9)))
*$R367</f>
        <v>2320.6951200000003</v>
      </c>
      <c r="AB367" s="68">
        <f>(($D367*'fnd base rates'!J$7)
+($E367*'fnd base rates'!J$8)
+($F367*'fnd base rates'!J$9)
+($G367*'fnd base rates'!J$10)
+($H367*'fnd base rates'!J$11)
+($I367*'fnd base rates'!J$12)
+($J367*'fnd base rates'!J$13)
+($K367*'fnd base rates'!J$14)
+($M367*'fnd base rates'!J$16)
+($N367*'fnd base rates'!J$17)
+($O367*'fnd base rates'!J$18)
+($P367*VLOOKUP($S367+12,rate_basefnd,10)))
*$R367</f>
        <v>2717.7258600000005</v>
      </c>
      <c r="AC367" s="68">
        <f>(($D367*'fnd base rates'!K$7)
+($E367*'fnd base rates'!K$8)
+($F367*'fnd base rates'!K$9)
+($G367*'fnd base rates'!K$10)
+($H367*'fnd base rates'!K$11)
+($I367*'fnd base rates'!K$12)
+($J367*'fnd base rates'!K$13)
+($K367*'fnd base rates'!K$14)
+($M367*'fnd base rates'!K$16)
+($N367*'fnd base rates'!K$17)
+($O367*'fnd base rates'!K$18)
+($P367*VLOOKUP($S367+12,rate_basefnd,11)))
*$R367</f>
        <v>5974.0251840000001</v>
      </c>
      <c r="AD367" s="68">
        <f>(($D367*'fnd base rates'!L$7)
+($E367*'fnd base rates'!L$8)
+($F367*'fnd base rates'!L$9)
+($G367*'fnd base rates'!L$10)
+($H367*'fnd base rates'!L$11)
+($I367*'fnd base rates'!L$12)
+($J367*'fnd base rates'!L$13)
+($K367*'fnd base rates'!L$14)
+($M367*'fnd base rates'!L$16)
+($N367*'fnd base rates'!L$17)
+($O367*'fnd base rates'!L$18)
+($P367*VLOOKUP($S367+12,rate_basefnd,12)))</f>
        <v>10664.245199999999</v>
      </c>
      <c r="AE367" s="68">
        <f>(($D367*'fnd base rates'!M$7)
+($E367*'fnd base rates'!M$8)
+($F367*'fnd base rates'!M$9)
+($G367*'fnd base rates'!M$10)
+($H367*'fnd base rates'!M$11)
+($I367*'fnd base rates'!M$12)
+($J367*'fnd base rates'!M$13)
+($K367*'fnd base rates'!M$14)
+($M367*'fnd base rates'!M$16)
+($N367*'fnd base rates'!M$17)
+($O367*'fnd base rates'!M$18)
+($P367*VLOOKUP($S367+12,rate_basefnd,13)))</f>
        <v>0</v>
      </c>
      <c r="AF367" s="3">
        <f t="shared" si="71"/>
        <v>64645.663952800009</v>
      </c>
      <c r="AH367" s="205">
        <f t="shared" si="72"/>
        <v>449035244</v>
      </c>
      <c r="AI367" s="3" t="str">
        <f t="shared" si="76"/>
        <v>449</v>
      </c>
      <c r="AJ367" s="1" t="str">
        <f t="shared" si="77"/>
        <v>035</v>
      </c>
      <c r="AK367" s="1" t="str">
        <f t="shared" si="78"/>
        <v>244</v>
      </c>
      <c r="AL367" s="3">
        <f t="shared" si="73"/>
        <v>1</v>
      </c>
      <c r="AM367" s="3">
        <f t="shared" si="83"/>
        <v>4</v>
      </c>
      <c r="AN367" s="3">
        <f t="shared" si="79"/>
        <v>64645.663952800009</v>
      </c>
      <c r="AO367" s="3">
        <f t="shared" si="80"/>
        <v>16161</v>
      </c>
      <c r="AP367" s="3">
        <f t="shared" si="74"/>
        <v>3305</v>
      </c>
      <c r="AQ367" s="3">
        <v>12856</v>
      </c>
      <c r="AS367" s="68"/>
      <c r="AT367" s="68"/>
      <c r="AX367" s="4">
        <f t="shared" si="81"/>
        <v>0</v>
      </c>
      <c r="AZ367" s="4">
        <f t="shared" si="82"/>
        <v>0</v>
      </c>
      <c r="BB367" s="4"/>
    </row>
    <row r="368" spans="1:54" s="3" customFormat="1">
      <c r="A368" s="205" t="str">
        <f t="shared" si="75"/>
        <v>449</v>
      </c>
      <c r="B368" s="1">
        <v>449035285</v>
      </c>
      <c r="C368" s="7" t="s">
        <v>66</v>
      </c>
      <c r="D368" s="8">
        <f>'fnd enro'!D368</f>
        <v>0</v>
      </c>
      <c r="E368" s="8">
        <f>'fnd enro'!E368</f>
        <v>0</v>
      </c>
      <c r="F368" s="8">
        <f>'fnd enro'!F368</f>
        <v>0</v>
      </c>
      <c r="G368" s="8">
        <f>'fnd enro'!G368</f>
        <v>0</v>
      </c>
      <c r="H368" s="8">
        <f>'fnd enro'!H368</f>
        <v>0</v>
      </c>
      <c r="I368" s="8">
        <f>'fnd enro'!I368</f>
        <v>1</v>
      </c>
      <c r="J368" s="8">
        <f>'fnd enro'!J368</f>
        <v>0</v>
      </c>
      <c r="K368" s="9">
        <f>'fnd enro'!K368</f>
        <v>0.04</v>
      </c>
      <c r="L368" s="8">
        <f>'fnd enro'!L368</f>
        <v>0</v>
      </c>
      <c r="M368" s="8">
        <f>'fnd enro'!M368</f>
        <v>0</v>
      </c>
      <c r="N368" s="8">
        <f>'fnd enro'!N368</f>
        <v>0</v>
      </c>
      <c r="O368" s="8">
        <f>'fnd enro'!O368</f>
        <v>0</v>
      </c>
      <c r="P368" s="8">
        <f>'fnd enro'!P368</f>
        <v>0</v>
      </c>
      <c r="Q368" s="8">
        <f>'fnd enro'!R368</f>
        <v>1</v>
      </c>
      <c r="R368" s="9">
        <f t="shared" si="70"/>
        <v>1.0860000000000001</v>
      </c>
      <c r="S368" s="8">
        <f>VALUE('fnd enro'!Q368)</f>
        <v>9</v>
      </c>
      <c r="T368" s="1"/>
      <c r="U368" s="68">
        <f>(($D368*'fnd base rates'!C$7)
+($E368*'fnd base rates'!C$8)
+($F368*'fnd base rates'!C$9)
+($G368*'fnd base rates'!C$10)
+($H368*'fnd base rates'!C$11)
+($I368*'fnd base rates'!C$12)
+($J368*'fnd base rates'!C$13)
+($K368*'fnd base rates'!C$14)
+($M368*'fnd base rates'!C$16)
+($N368*'fnd base rates'!C$17)
+($O368*'fnd base rates'!C$18)
+($P368*VLOOKUP($S368+12,rate_basefnd,3)))
*$R368</f>
        <v>651.23206320000008</v>
      </c>
      <c r="V368" s="68">
        <f>(($D368*'fnd base rates'!D$7)
+($E368*'fnd base rates'!D$8)
+($F368*'fnd base rates'!D$9)
+($G368*'fnd base rates'!D$10)
+($H368*'fnd base rates'!D$11)
+($I368*'fnd base rates'!D$12)
+($J368*'fnd base rates'!D$13)
+($K368*'fnd base rates'!D$14)
+($M368*'fnd base rates'!D$16)
+($N368*'fnd base rates'!D$17)
+($O368*'fnd base rates'!D$18)
+($P368*VLOOKUP($S368+12,rate_basefnd,4)))
*$R368</f>
        <v>921.73164000000008</v>
      </c>
      <c r="W368" s="68">
        <f>(($D368*'fnd base rates'!E$7)
+($E368*'fnd base rates'!E$8)
+($F368*'fnd base rates'!E$9)
+($G368*'fnd base rates'!E$10)
+($H368*'fnd base rates'!E$11)
+($I368*'fnd base rates'!E$12)
+($J368*'fnd base rates'!E$13)
+($K368*'fnd base rates'!E$14)
+($M368*'fnd base rates'!E$16)
+($N368*'fnd base rates'!E$17)
+($O368*'fnd base rates'!E$18)
+($P368*VLOOKUP($S368+12,rate_basefnd,5)))
*$R368</f>
        <v>5934.2415287999993</v>
      </c>
      <c r="X368" s="68">
        <f>(($D368*'fnd base rates'!F$7)
+($E368*'fnd base rates'!F$8)
+($F368*'fnd base rates'!F$9)
+($G368*'fnd base rates'!F$10)
+($H368*'fnd base rates'!F$11)
+($I368*'fnd base rates'!F$12)
+($J368*'fnd base rates'!F$13)
+($K368*'fnd base rates'!F$14)
+($M368*'fnd base rates'!F$16)
+($N368*'fnd base rates'!F$17)
+($O368*'fnd base rates'!F$18)
+($P368*VLOOKUP($S368+12,rate_basefnd,6)))
*$R368</f>
        <v>1083.6681407999999</v>
      </c>
      <c r="Y368" s="68">
        <f>(($D368*'fnd base rates'!G$7)
+($E368*'fnd base rates'!G$8)
+($F368*'fnd base rates'!G$9)
+($G368*'fnd base rates'!G$10)
+($H368*'fnd base rates'!G$11)
+($I368*'fnd base rates'!G$12)
+($J368*'fnd base rates'!G$13)
+($K368*'fnd base rates'!G$14)
+($M368*'fnd base rates'!G$16)
+($N368*'fnd base rates'!G$17)
+($O368*'fnd base rates'!G$18)
+($P368*VLOOKUP($S368+12,rate_basefnd,7)))
*$R368</f>
        <v>198.22801440000001</v>
      </c>
      <c r="Z368" s="68">
        <f>(($D368*'fnd base rates'!H$7)
+($E368*'fnd base rates'!H$8)
+($F368*'fnd base rates'!H$9)
+($G368*'fnd base rates'!H$10)
+($H368*'fnd base rates'!H$11)
+($I368*'fnd base rates'!H$12)
+($J368*'fnd base rates'!H$13)
+($K368*'fnd base rates'!H$14)
+($M368*'fnd base rates'!H$16)
+($N368*'fnd base rates'!H$17)
+($O368*'fnd base rates'!H$18)
+($P368*VLOOKUP($S368+12,rate_basefnd,8)))</f>
        <v>919.26400000000001</v>
      </c>
      <c r="AA368" s="68">
        <f>(($D368*'fnd base rates'!I$7)
+($E368*'fnd base rates'!I$8)
+($F368*'fnd base rates'!I$9)
+($G368*'fnd base rates'!I$10)
+($H368*'fnd base rates'!I$11)
+($I368*'fnd base rates'!I$12)
+($J368*'fnd base rates'!I$13)
+($K368*'fnd base rates'!I$14)
+($M368*'fnd base rates'!I$16)
+($N368*'fnd base rates'!I$17)
+($O368*'fnd base rates'!I$18)
+($P368*VLOOKUP($S368+12,rate_basefnd,9)))
*$R368</f>
        <v>513.15672000000006</v>
      </c>
      <c r="AB368" s="68">
        <f>(($D368*'fnd base rates'!J$7)
+($E368*'fnd base rates'!J$8)
+($F368*'fnd base rates'!J$9)
+($G368*'fnd base rates'!J$10)
+($H368*'fnd base rates'!J$11)
+($I368*'fnd base rates'!J$12)
+($J368*'fnd base rates'!J$13)
+($K368*'fnd base rates'!J$14)
+($M368*'fnd base rates'!J$16)
+($N368*'fnd base rates'!J$17)
+($O368*'fnd base rates'!J$18)
+($P368*VLOOKUP($S368+12,rate_basefnd,10)))
*$R368</f>
        <v>691.22814000000005</v>
      </c>
      <c r="AC368" s="68">
        <f>(($D368*'fnd base rates'!K$7)
+($E368*'fnd base rates'!K$8)
+($F368*'fnd base rates'!K$9)
+($G368*'fnd base rates'!K$10)
+($H368*'fnd base rates'!K$11)
+($I368*'fnd base rates'!K$12)
+($J368*'fnd base rates'!K$13)
+($K368*'fnd base rates'!K$14)
+($M368*'fnd base rates'!K$16)
+($N368*'fnd base rates'!K$17)
+($O368*'fnd base rates'!K$18)
+($P368*VLOOKUP($S368+12,rate_basefnd,11)))
*$R368</f>
        <v>1391.0421960000001</v>
      </c>
      <c r="AD368" s="68">
        <f>(($D368*'fnd base rates'!L$7)
+($E368*'fnd base rates'!L$8)
+($F368*'fnd base rates'!L$9)
+($G368*'fnd base rates'!L$10)
+($H368*'fnd base rates'!L$11)
+($I368*'fnd base rates'!L$12)
+($J368*'fnd base rates'!L$13)
+($K368*'fnd base rates'!L$14)
+($M368*'fnd base rates'!L$16)
+($N368*'fnd base rates'!L$17)
+($O368*'fnd base rates'!L$18)
+($P368*VLOOKUP($S368+12,rate_basefnd,12)))</f>
        <v>2166.2388000000001</v>
      </c>
      <c r="AE368" s="68">
        <f>(($D368*'fnd base rates'!M$7)
+($E368*'fnd base rates'!M$8)
+($F368*'fnd base rates'!M$9)
+($G368*'fnd base rates'!M$10)
+($H368*'fnd base rates'!M$11)
+($I368*'fnd base rates'!M$12)
+($J368*'fnd base rates'!M$13)
+($K368*'fnd base rates'!M$14)
+($M368*'fnd base rates'!M$16)
+($N368*'fnd base rates'!M$17)
+($O368*'fnd base rates'!M$18)
+($P368*VLOOKUP($S368+12,rate_basefnd,13)))</f>
        <v>0</v>
      </c>
      <c r="AF368" s="3">
        <f t="shared" si="71"/>
        <v>14470.031243199999</v>
      </c>
      <c r="AH368" s="205">
        <f t="shared" si="72"/>
        <v>449035285</v>
      </c>
      <c r="AI368" s="3" t="str">
        <f t="shared" si="76"/>
        <v>449</v>
      </c>
      <c r="AJ368" s="1" t="str">
        <f t="shared" si="77"/>
        <v>035</v>
      </c>
      <c r="AK368" s="1" t="str">
        <f t="shared" si="78"/>
        <v>285</v>
      </c>
      <c r="AL368" s="3">
        <f t="shared" si="73"/>
        <v>1</v>
      </c>
      <c r="AM368" s="3">
        <f t="shared" si="83"/>
        <v>1</v>
      </c>
      <c r="AN368" s="3">
        <f t="shared" si="79"/>
        <v>14470.031243199999</v>
      </c>
      <c r="AO368" s="3">
        <f t="shared" si="80"/>
        <v>14470</v>
      </c>
      <c r="AP368" s="3">
        <f t="shared" si="74"/>
        <v>-8165</v>
      </c>
      <c r="AQ368" s="3">
        <v>22635</v>
      </c>
      <c r="AS368" s="68"/>
      <c r="AT368" s="68"/>
      <c r="AX368" s="4">
        <f t="shared" si="81"/>
        <v>0</v>
      </c>
      <c r="AZ368" s="4">
        <f t="shared" si="82"/>
        <v>0</v>
      </c>
      <c r="BB368" s="4"/>
    </row>
    <row r="369" spans="1:54" s="3" customFormat="1">
      <c r="A369" s="205" t="str">
        <f t="shared" si="75"/>
        <v>450</v>
      </c>
      <c r="B369" s="1">
        <v>450086008</v>
      </c>
      <c r="C369" s="7" t="s">
        <v>68</v>
      </c>
      <c r="D369" s="8">
        <f>'fnd enro'!D369</f>
        <v>0</v>
      </c>
      <c r="E369" s="8">
        <f>'fnd enro'!E369</f>
        <v>0</v>
      </c>
      <c r="F369" s="8">
        <f>'fnd enro'!F369</f>
        <v>0</v>
      </c>
      <c r="G369" s="8">
        <f>'fnd enro'!G369</f>
        <v>0</v>
      </c>
      <c r="H369" s="8">
        <f>'fnd enro'!H369</f>
        <v>1</v>
      </c>
      <c r="I369" s="8">
        <f>'fnd enro'!I369</f>
        <v>0</v>
      </c>
      <c r="J369" s="8">
        <f>'fnd enro'!J369</f>
        <v>0</v>
      </c>
      <c r="K369" s="9">
        <f>'fnd enro'!K369</f>
        <v>0.04</v>
      </c>
      <c r="L369" s="8">
        <f>'fnd enro'!L369</f>
        <v>0</v>
      </c>
      <c r="M369" s="8">
        <f>'fnd enro'!M369</f>
        <v>0</v>
      </c>
      <c r="N369" s="8">
        <f>'fnd enro'!N369</f>
        <v>0</v>
      </c>
      <c r="O369" s="8">
        <f>'fnd enro'!O369</f>
        <v>0</v>
      </c>
      <c r="P369" s="8">
        <f>'fnd enro'!P369</f>
        <v>0</v>
      </c>
      <c r="Q369" s="8">
        <f>'fnd enro'!R369</f>
        <v>1</v>
      </c>
      <c r="R369" s="9">
        <f t="shared" si="70"/>
        <v>1</v>
      </c>
      <c r="S369" s="8">
        <f>VALUE('fnd enro'!Q369)</f>
        <v>7</v>
      </c>
      <c r="T369" s="1"/>
      <c r="U369" s="68">
        <f>(($D369*'fnd base rates'!C$7)
+($E369*'fnd base rates'!C$8)
+($F369*'fnd base rates'!C$9)
+($G369*'fnd base rates'!C$10)
+($H369*'fnd base rates'!C$11)
+($I369*'fnd base rates'!C$12)
+($J369*'fnd base rates'!C$13)
+($K369*'fnd base rates'!C$14)
+($M369*'fnd base rates'!C$16)
+($N369*'fnd base rates'!C$17)
+($O369*'fnd base rates'!C$18)
+($P369*VLOOKUP($S369+12,rate_basefnd,3)))
*$R369</f>
        <v>599.66120000000001</v>
      </c>
      <c r="V369" s="68">
        <f>(($D369*'fnd base rates'!D$7)
+($E369*'fnd base rates'!D$8)
+($F369*'fnd base rates'!D$9)
+($G369*'fnd base rates'!D$10)
+($H369*'fnd base rates'!D$11)
+($I369*'fnd base rates'!D$12)
+($J369*'fnd base rates'!D$13)
+($K369*'fnd base rates'!D$14)
+($M369*'fnd base rates'!D$16)
+($N369*'fnd base rates'!D$17)
+($O369*'fnd base rates'!D$18)
+($P369*VLOOKUP($S369+12,rate_basefnd,4)))
*$R369</f>
        <v>848.74</v>
      </c>
      <c r="W369" s="68">
        <f>(($D369*'fnd base rates'!E$7)
+($E369*'fnd base rates'!E$8)
+($F369*'fnd base rates'!E$9)
+($G369*'fnd base rates'!E$10)
+($H369*'fnd base rates'!E$11)
+($I369*'fnd base rates'!E$12)
+($J369*'fnd base rates'!E$13)
+($K369*'fnd base rates'!E$14)
+($M369*'fnd base rates'!E$16)
+($N369*'fnd base rates'!E$17)
+($O369*'fnd base rates'!E$18)
+($P369*VLOOKUP($S369+12,rate_basefnd,5)))
*$R369</f>
        <v>3852.7308000000003</v>
      </c>
      <c r="X369" s="68">
        <f>(($D369*'fnd base rates'!F$7)
+($E369*'fnd base rates'!F$8)
+($F369*'fnd base rates'!F$9)
+($G369*'fnd base rates'!F$10)
+($H369*'fnd base rates'!F$11)
+($I369*'fnd base rates'!F$12)
+($J369*'fnd base rates'!F$13)
+($K369*'fnd base rates'!F$14)
+($M369*'fnd base rates'!F$16)
+($N369*'fnd base rates'!F$17)
+($O369*'fnd base rates'!F$18)
+($P369*VLOOKUP($S369+12,rate_basefnd,6)))
*$R369</f>
        <v>1118.2128</v>
      </c>
      <c r="Y369" s="68">
        <f>(($D369*'fnd base rates'!G$7)
+($E369*'fnd base rates'!G$8)
+($F369*'fnd base rates'!G$9)
+($G369*'fnd base rates'!G$10)
+($H369*'fnd base rates'!G$11)
+($I369*'fnd base rates'!G$12)
+($J369*'fnd base rates'!G$13)
+($K369*'fnd base rates'!G$14)
+($M369*'fnd base rates'!G$16)
+($N369*'fnd base rates'!G$17)
+($O369*'fnd base rates'!G$18)
+($P369*VLOOKUP($S369+12,rate_basefnd,7)))
*$R369</f>
        <v>187.59039999999999</v>
      </c>
      <c r="Z369" s="68">
        <f>(($D369*'fnd base rates'!H$7)
+($E369*'fnd base rates'!H$8)
+($F369*'fnd base rates'!H$9)
+($G369*'fnd base rates'!H$10)
+($H369*'fnd base rates'!H$11)
+($I369*'fnd base rates'!H$12)
+($J369*'fnd base rates'!H$13)
+($K369*'fnd base rates'!H$14)
+($M369*'fnd base rates'!H$16)
+($N369*'fnd base rates'!H$17)
+($O369*'fnd base rates'!H$18)
+($P369*VLOOKUP($S369+12,rate_basefnd,8)))</f>
        <v>581.30399999999997</v>
      </c>
      <c r="AA369" s="68">
        <f>(($D369*'fnd base rates'!I$7)
+($E369*'fnd base rates'!I$8)
+($F369*'fnd base rates'!I$9)
+($G369*'fnd base rates'!I$10)
+($H369*'fnd base rates'!I$11)
+($I369*'fnd base rates'!I$12)
+($J369*'fnd base rates'!I$13)
+($K369*'fnd base rates'!I$14)
+($M369*'fnd base rates'!I$16)
+($N369*'fnd base rates'!I$17)
+($O369*'fnd base rates'!I$18)
+($P369*VLOOKUP($S369+12,rate_basefnd,9)))
*$R369</f>
        <v>453.16</v>
      </c>
      <c r="AB369" s="68">
        <f>(($D369*'fnd base rates'!J$7)
+($E369*'fnd base rates'!J$8)
+($F369*'fnd base rates'!J$9)
+($G369*'fnd base rates'!J$10)
+($H369*'fnd base rates'!J$11)
+($I369*'fnd base rates'!J$12)
+($J369*'fnd base rates'!J$13)
+($K369*'fnd base rates'!J$14)
+($M369*'fnd base rates'!J$16)
+($N369*'fnd base rates'!J$17)
+($O369*'fnd base rates'!J$18)
+($P369*VLOOKUP($S369+12,rate_basefnd,10)))
*$R369</f>
        <v>276.02</v>
      </c>
      <c r="AC369" s="68">
        <f>(($D369*'fnd base rates'!K$7)
+($E369*'fnd base rates'!K$8)
+($F369*'fnd base rates'!K$9)
+($G369*'fnd base rates'!K$10)
+($H369*'fnd base rates'!K$11)
+($I369*'fnd base rates'!K$12)
+($J369*'fnd base rates'!K$13)
+($K369*'fnd base rates'!K$14)
+($M369*'fnd base rates'!K$16)
+($N369*'fnd base rates'!K$17)
+($O369*'fnd base rates'!K$18)
+($P369*VLOOKUP($S369+12,rate_basefnd,11)))
*$R369</f>
        <v>1316.4959999999999</v>
      </c>
      <c r="AD369" s="68">
        <f>(($D369*'fnd base rates'!L$7)
+($E369*'fnd base rates'!L$8)
+($F369*'fnd base rates'!L$9)
+($G369*'fnd base rates'!L$10)
+($H369*'fnd base rates'!L$11)
+($I369*'fnd base rates'!L$12)
+($J369*'fnd base rates'!L$13)
+($K369*'fnd base rates'!L$14)
+($M369*'fnd base rates'!L$16)
+($N369*'fnd base rates'!L$17)
+($O369*'fnd base rates'!L$18)
+($P369*VLOOKUP($S369+12,rate_basefnd,12)))</f>
        <v>2428.6587999999997</v>
      </c>
      <c r="AE369" s="68">
        <f>(($D369*'fnd base rates'!M$7)
+($E369*'fnd base rates'!M$8)
+($F369*'fnd base rates'!M$9)
+($G369*'fnd base rates'!M$10)
+($H369*'fnd base rates'!M$11)
+($I369*'fnd base rates'!M$12)
+($J369*'fnd base rates'!M$13)
+($K369*'fnd base rates'!M$14)
+($M369*'fnd base rates'!M$16)
+($N369*'fnd base rates'!M$17)
+($O369*'fnd base rates'!M$18)
+($P369*VLOOKUP($S369+12,rate_basefnd,13)))</f>
        <v>0</v>
      </c>
      <c r="AF369" s="3">
        <f t="shared" si="71"/>
        <v>11662.573999999999</v>
      </c>
      <c r="AH369" s="205">
        <f t="shared" si="72"/>
        <v>450086008</v>
      </c>
      <c r="AI369" s="3" t="str">
        <f t="shared" si="76"/>
        <v>450</v>
      </c>
      <c r="AJ369" s="1" t="str">
        <f t="shared" si="77"/>
        <v>086</v>
      </c>
      <c r="AK369" s="1" t="str">
        <f t="shared" si="78"/>
        <v>008</v>
      </c>
      <c r="AL369" s="3">
        <f t="shared" si="73"/>
        <v>1</v>
      </c>
      <c r="AM369" s="3">
        <f t="shared" si="83"/>
        <v>1</v>
      </c>
      <c r="AN369" s="3">
        <f t="shared" si="79"/>
        <v>11662.573999999999</v>
      </c>
      <c r="AO369" s="3">
        <f t="shared" si="80"/>
        <v>11663</v>
      </c>
      <c r="AP369" s="3">
        <f t="shared" si="74"/>
        <v>-7122</v>
      </c>
      <c r="AQ369" s="3">
        <v>18785</v>
      </c>
      <c r="AS369" s="68"/>
      <c r="AT369" s="68"/>
      <c r="AX369" s="4">
        <f t="shared" si="81"/>
        <v>0</v>
      </c>
      <c r="AZ369" s="4">
        <f t="shared" si="82"/>
        <v>0</v>
      </c>
      <c r="BB369" s="4"/>
    </row>
    <row r="370" spans="1:54" s="3" customFormat="1">
      <c r="A370" s="205" t="str">
        <f t="shared" si="75"/>
        <v>450</v>
      </c>
      <c r="B370" s="1">
        <v>450086074</v>
      </c>
      <c r="C370" s="7" t="s">
        <v>68</v>
      </c>
      <c r="D370" s="8">
        <f>'fnd enro'!D370</f>
        <v>0</v>
      </c>
      <c r="E370" s="8">
        <f>'fnd enro'!E370</f>
        <v>0</v>
      </c>
      <c r="F370" s="8">
        <f>'fnd enro'!F370</f>
        <v>0</v>
      </c>
      <c r="G370" s="8">
        <f>'fnd enro'!G370</f>
        <v>1</v>
      </c>
      <c r="H370" s="8">
        <f>'fnd enro'!H370</f>
        <v>0</v>
      </c>
      <c r="I370" s="8">
        <f>'fnd enro'!I370</f>
        <v>0</v>
      </c>
      <c r="J370" s="8">
        <f>'fnd enro'!J370</f>
        <v>0</v>
      </c>
      <c r="K370" s="9">
        <f>'fnd enro'!K370</f>
        <v>0.04</v>
      </c>
      <c r="L370" s="8">
        <f>'fnd enro'!L370</f>
        <v>0</v>
      </c>
      <c r="M370" s="8">
        <f>'fnd enro'!M370</f>
        <v>0</v>
      </c>
      <c r="N370" s="8">
        <f>'fnd enro'!N370</f>
        <v>0</v>
      </c>
      <c r="O370" s="8">
        <f>'fnd enro'!O370</f>
        <v>0</v>
      </c>
      <c r="P370" s="8">
        <f>'fnd enro'!P370</f>
        <v>0</v>
      </c>
      <c r="Q370" s="8">
        <f>'fnd enro'!R370</f>
        <v>1</v>
      </c>
      <c r="R370" s="9">
        <f t="shared" si="70"/>
        <v>1</v>
      </c>
      <c r="S370" s="8">
        <f>VALUE('fnd enro'!Q370)</f>
        <v>5</v>
      </c>
      <c r="T370" s="1"/>
      <c r="U370" s="68">
        <f>(($D370*'fnd base rates'!C$7)
+($E370*'fnd base rates'!C$8)
+($F370*'fnd base rates'!C$9)
+($G370*'fnd base rates'!C$10)
+($H370*'fnd base rates'!C$11)
+($I370*'fnd base rates'!C$12)
+($J370*'fnd base rates'!C$13)
+($K370*'fnd base rates'!C$14)
+($M370*'fnd base rates'!C$16)
+($N370*'fnd base rates'!C$17)
+($O370*'fnd base rates'!C$18)
+($P370*VLOOKUP($S370+12,rate_basefnd,3)))
*$R370</f>
        <v>599.66120000000001</v>
      </c>
      <c r="V370" s="68">
        <f>(($D370*'fnd base rates'!D$7)
+($E370*'fnd base rates'!D$8)
+($F370*'fnd base rates'!D$9)
+($G370*'fnd base rates'!D$10)
+($H370*'fnd base rates'!D$11)
+($I370*'fnd base rates'!D$12)
+($J370*'fnd base rates'!D$13)
+($K370*'fnd base rates'!D$14)
+($M370*'fnd base rates'!D$16)
+($N370*'fnd base rates'!D$17)
+($O370*'fnd base rates'!D$18)
+($P370*VLOOKUP($S370+12,rate_basefnd,4)))
*$R370</f>
        <v>848.74</v>
      </c>
      <c r="W370" s="68">
        <f>(($D370*'fnd base rates'!E$7)
+($E370*'fnd base rates'!E$8)
+($F370*'fnd base rates'!E$9)
+($G370*'fnd base rates'!E$10)
+($H370*'fnd base rates'!E$11)
+($I370*'fnd base rates'!E$12)
+($J370*'fnd base rates'!E$13)
+($K370*'fnd base rates'!E$14)
+($M370*'fnd base rates'!E$16)
+($N370*'fnd base rates'!E$17)
+($O370*'fnd base rates'!E$18)
+($P370*VLOOKUP($S370+12,rate_basefnd,5)))
*$R370</f>
        <v>4319.7107999999998</v>
      </c>
      <c r="X370" s="68">
        <f>(($D370*'fnd base rates'!F$7)
+($E370*'fnd base rates'!F$8)
+($F370*'fnd base rates'!F$9)
+($G370*'fnd base rates'!F$10)
+($H370*'fnd base rates'!F$11)
+($I370*'fnd base rates'!F$12)
+($J370*'fnd base rates'!F$13)
+($K370*'fnd base rates'!F$14)
+($M370*'fnd base rates'!F$16)
+($N370*'fnd base rates'!F$17)
+($O370*'fnd base rates'!F$18)
+($P370*VLOOKUP($S370+12,rate_basefnd,6)))
*$R370</f>
        <v>1397.8327999999999</v>
      </c>
      <c r="Y370" s="68">
        <f>(($D370*'fnd base rates'!G$7)
+($E370*'fnd base rates'!G$8)
+($F370*'fnd base rates'!G$9)
+($G370*'fnd base rates'!G$10)
+($H370*'fnd base rates'!G$11)
+($I370*'fnd base rates'!G$12)
+($J370*'fnd base rates'!G$13)
+($K370*'fnd base rates'!G$14)
+($M370*'fnd base rates'!G$16)
+($N370*'fnd base rates'!G$17)
+($O370*'fnd base rates'!G$18)
+($P370*VLOOKUP($S370+12,rate_basefnd,7)))
*$R370</f>
        <v>174.6704</v>
      </c>
      <c r="Z370" s="68">
        <f>(($D370*'fnd base rates'!H$7)
+($E370*'fnd base rates'!H$8)
+($F370*'fnd base rates'!H$9)
+($G370*'fnd base rates'!H$10)
+($H370*'fnd base rates'!H$11)
+($I370*'fnd base rates'!H$12)
+($J370*'fnd base rates'!H$13)
+($K370*'fnd base rates'!H$14)
+($M370*'fnd base rates'!H$16)
+($N370*'fnd base rates'!H$17)
+($O370*'fnd base rates'!H$18)
+($P370*VLOOKUP($S370+12,rate_basefnd,8)))</f>
        <v>581.30399999999997</v>
      </c>
      <c r="AA370" s="68">
        <f>(($D370*'fnd base rates'!I$7)
+($E370*'fnd base rates'!I$8)
+($F370*'fnd base rates'!I$9)
+($G370*'fnd base rates'!I$10)
+($H370*'fnd base rates'!I$11)
+($I370*'fnd base rates'!I$12)
+($J370*'fnd base rates'!I$13)
+($K370*'fnd base rates'!I$14)
+($M370*'fnd base rates'!I$16)
+($N370*'fnd base rates'!I$17)
+($O370*'fnd base rates'!I$18)
+($P370*VLOOKUP($S370+12,rate_basefnd,9)))
*$R370</f>
        <v>453.16</v>
      </c>
      <c r="AB370" s="68">
        <f>(($D370*'fnd base rates'!J$7)
+($E370*'fnd base rates'!J$8)
+($F370*'fnd base rates'!J$9)
+($G370*'fnd base rates'!J$10)
+($H370*'fnd base rates'!J$11)
+($I370*'fnd base rates'!J$12)
+($J370*'fnd base rates'!J$13)
+($K370*'fnd base rates'!J$14)
+($M370*'fnd base rates'!J$16)
+($N370*'fnd base rates'!J$17)
+($O370*'fnd base rates'!J$18)
+($P370*VLOOKUP($S370+12,rate_basefnd,10)))
*$R370</f>
        <v>168.97</v>
      </c>
      <c r="AC370" s="68">
        <f>(($D370*'fnd base rates'!K$7)
+($E370*'fnd base rates'!K$8)
+($F370*'fnd base rates'!K$9)
+($G370*'fnd base rates'!K$10)
+($H370*'fnd base rates'!K$11)
+($I370*'fnd base rates'!K$12)
+($J370*'fnd base rates'!K$13)
+($K370*'fnd base rates'!K$14)
+($M370*'fnd base rates'!K$16)
+($N370*'fnd base rates'!K$17)
+($O370*'fnd base rates'!K$18)
+($P370*VLOOKUP($S370+12,rate_basefnd,11)))
*$R370</f>
        <v>1225.586</v>
      </c>
      <c r="AD370" s="68">
        <f>(($D370*'fnd base rates'!L$7)
+($E370*'fnd base rates'!L$8)
+($F370*'fnd base rates'!L$9)
+($G370*'fnd base rates'!L$10)
+($H370*'fnd base rates'!L$11)
+($I370*'fnd base rates'!L$12)
+($J370*'fnd base rates'!L$13)
+($K370*'fnd base rates'!L$14)
+($M370*'fnd base rates'!L$16)
+($N370*'fnd base rates'!L$17)
+($O370*'fnd base rates'!L$18)
+($P370*VLOOKUP($S370+12,rate_basefnd,12)))</f>
        <v>2262.2887999999998</v>
      </c>
      <c r="AE370" s="68">
        <f>(($D370*'fnd base rates'!M$7)
+($E370*'fnd base rates'!M$8)
+($F370*'fnd base rates'!M$9)
+($G370*'fnd base rates'!M$10)
+($H370*'fnd base rates'!M$11)
+($I370*'fnd base rates'!M$12)
+($J370*'fnd base rates'!M$13)
+($K370*'fnd base rates'!M$14)
+($M370*'fnd base rates'!M$16)
+($N370*'fnd base rates'!M$17)
+($O370*'fnd base rates'!M$18)
+($P370*VLOOKUP($S370+12,rate_basefnd,13)))</f>
        <v>0</v>
      </c>
      <c r="AF370" s="3">
        <f t="shared" si="71"/>
        <v>12031.923999999999</v>
      </c>
      <c r="AH370" s="205">
        <f t="shared" si="72"/>
        <v>450086074</v>
      </c>
      <c r="AI370" s="3" t="str">
        <f t="shared" si="76"/>
        <v>450</v>
      </c>
      <c r="AJ370" s="1" t="str">
        <f t="shared" si="77"/>
        <v>086</v>
      </c>
      <c r="AK370" s="1" t="str">
        <f t="shared" si="78"/>
        <v>074</v>
      </c>
      <c r="AL370" s="3">
        <f t="shared" si="73"/>
        <v>1</v>
      </c>
      <c r="AM370" s="3">
        <f t="shared" si="83"/>
        <v>1</v>
      </c>
      <c r="AN370" s="3">
        <f t="shared" si="79"/>
        <v>12031.923999999999</v>
      </c>
      <c r="AO370" s="3">
        <f t="shared" si="80"/>
        <v>12032</v>
      </c>
      <c r="AP370" s="3">
        <f t="shared" si="74"/>
        <v>-98</v>
      </c>
      <c r="AQ370" s="3">
        <v>12130</v>
      </c>
      <c r="AS370" s="68"/>
      <c r="AT370" s="68"/>
      <c r="AX370" s="4">
        <f t="shared" si="81"/>
        <v>0</v>
      </c>
      <c r="AZ370" s="4">
        <f t="shared" si="82"/>
        <v>0</v>
      </c>
      <c r="BB370" s="4"/>
    </row>
    <row r="371" spans="1:54" s="3" customFormat="1">
      <c r="A371" s="205" t="str">
        <f t="shared" si="75"/>
        <v>450</v>
      </c>
      <c r="B371" s="1">
        <v>450086086</v>
      </c>
      <c r="C371" s="7" t="s">
        <v>68</v>
      </c>
      <c r="D371" s="8">
        <f>'fnd enro'!D371</f>
        <v>0</v>
      </c>
      <c r="E371" s="8">
        <f>'fnd enro'!E371</f>
        <v>0</v>
      </c>
      <c r="F371" s="8">
        <f>'fnd enro'!F371</f>
        <v>10</v>
      </c>
      <c r="G371" s="8">
        <f>'fnd enro'!G371</f>
        <v>48</v>
      </c>
      <c r="H371" s="8">
        <f>'fnd enro'!H371</f>
        <v>24</v>
      </c>
      <c r="I371" s="8">
        <f>'fnd enro'!I371</f>
        <v>0</v>
      </c>
      <c r="J371" s="8">
        <f>'fnd enro'!J371</f>
        <v>0</v>
      </c>
      <c r="K371" s="9">
        <f>'fnd enro'!K371</f>
        <v>3.28</v>
      </c>
      <c r="L371" s="8">
        <f>'fnd enro'!L371</f>
        <v>0</v>
      </c>
      <c r="M371" s="8">
        <f>'fnd enro'!M371</f>
        <v>0</v>
      </c>
      <c r="N371" s="8">
        <f>'fnd enro'!N371</f>
        <v>0</v>
      </c>
      <c r="O371" s="8">
        <f>'fnd enro'!O371</f>
        <v>0</v>
      </c>
      <c r="P371" s="8">
        <f>'fnd enro'!P371</f>
        <v>19</v>
      </c>
      <c r="Q371" s="8">
        <f>'fnd enro'!R371</f>
        <v>82</v>
      </c>
      <c r="R371" s="9">
        <f t="shared" si="70"/>
        <v>1</v>
      </c>
      <c r="S371" s="8">
        <f>VALUE('fnd enro'!Q371)</f>
        <v>7</v>
      </c>
      <c r="T371" s="1"/>
      <c r="U371" s="68">
        <f>(($D371*'fnd base rates'!C$7)
+($E371*'fnd base rates'!C$8)
+($F371*'fnd base rates'!C$9)
+($G371*'fnd base rates'!C$10)
+($H371*'fnd base rates'!C$11)
+($I371*'fnd base rates'!C$12)
+($J371*'fnd base rates'!C$13)
+($K371*'fnd base rates'!C$14)
+($M371*'fnd base rates'!C$16)
+($N371*'fnd base rates'!C$17)
+($O371*'fnd base rates'!C$18)
+($P371*VLOOKUP($S371+12,rate_basefnd,3)))
*$R371</f>
        <v>50859.038399999998</v>
      </c>
      <c r="V371" s="68">
        <f>(($D371*'fnd base rates'!D$7)
+($E371*'fnd base rates'!D$8)
+($F371*'fnd base rates'!D$9)
+($G371*'fnd base rates'!D$10)
+($H371*'fnd base rates'!D$11)
+($I371*'fnd base rates'!D$12)
+($J371*'fnd base rates'!D$13)
+($K371*'fnd base rates'!D$14)
+($M371*'fnd base rates'!D$16)
+($N371*'fnd base rates'!D$17)
+($O371*'fnd base rates'!D$18)
+($P371*VLOOKUP($S371+12,rate_basefnd,4)))
*$R371</f>
        <v>77588.840000000011</v>
      </c>
      <c r="W371" s="68">
        <f>(($D371*'fnd base rates'!E$7)
+($E371*'fnd base rates'!E$8)
+($F371*'fnd base rates'!E$9)
+($G371*'fnd base rates'!E$10)
+($H371*'fnd base rates'!E$11)
+($I371*'fnd base rates'!E$12)
+($J371*'fnd base rates'!E$13)
+($K371*'fnd base rates'!E$14)
+($M371*'fnd base rates'!E$16)
+($N371*'fnd base rates'!E$17)
+($O371*'fnd base rates'!E$18)
+($P371*VLOOKUP($S371+12,rate_basefnd,5)))
*$R371</f>
        <v>421030.20559999999</v>
      </c>
      <c r="X371" s="68">
        <f>(($D371*'fnd base rates'!F$7)
+($E371*'fnd base rates'!F$8)
+($F371*'fnd base rates'!F$9)
+($G371*'fnd base rates'!F$10)
+($H371*'fnd base rates'!F$11)
+($I371*'fnd base rates'!F$12)
+($J371*'fnd base rates'!F$13)
+($K371*'fnd base rates'!F$14)
+($M371*'fnd base rates'!F$16)
+($N371*'fnd base rates'!F$17)
+($O371*'fnd base rates'!F$18)
+($P371*VLOOKUP($S371+12,rate_basefnd,6)))
*$R371</f>
        <v>107911.40960000001</v>
      </c>
      <c r="Y371" s="68">
        <f>(($D371*'fnd base rates'!G$7)
+($E371*'fnd base rates'!G$8)
+($F371*'fnd base rates'!G$9)
+($G371*'fnd base rates'!G$10)
+($H371*'fnd base rates'!G$11)
+($I371*'fnd base rates'!G$12)
+($J371*'fnd base rates'!G$13)
+($K371*'fnd base rates'!G$14)
+($M371*'fnd base rates'!G$16)
+($N371*'fnd base rates'!G$17)
+($O371*'fnd base rates'!G$18)
+($P371*VLOOKUP($S371+12,rate_basefnd,7)))
*$R371</f>
        <v>18418.032800000001</v>
      </c>
      <c r="Z371" s="68">
        <f>(($D371*'fnd base rates'!H$7)
+($E371*'fnd base rates'!H$8)
+($F371*'fnd base rates'!H$9)
+($G371*'fnd base rates'!H$10)
+($H371*'fnd base rates'!H$11)
+($I371*'fnd base rates'!H$12)
+($J371*'fnd base rates'!H$13)
+($K371*'fnd base rates'!H$14)
+($M371*'fnd base rates'!H$16)
+($N371*'fnd base rates'!H$17)
+($O371*'fnd base rates'!H$18)
+($P371*VLOOKUP($S371+12,rate_basefnd,8)))</f>
        <v>48247.188000000002</v>
      </c>
      <c r="AA371" s="68">
        <f>(($D371*'fnd base rates'!I$7)
+($E371*'fnd base rates'!I$8)
+($F371*'fnd base rates'!I$9)
+($G371*'fnd base rates'!I$10)
+($H371*'fnd base rates'!I$11)
+($I371*'fnd base rates'!I$12)
+($J371*'fnd base rates'!I$13)
+($K371*'fnd base rates'!I$14)
+($M371*'fnd base rates'!I$16)
+($N371*'fnd base rates'!I$17)
+($O371*'fnd base rates'!I$18)
+($P371*VLOOKUP($S371+12,rate_basefnd,9)))
*$R371</f>
        <v>40318.439999999995</v>
      </c>
      <c r="AB371" s="68">
        <f>(($D371*'fnd base rates'!J$7)
+($E371*'fnd base rates'!J$8)
+($F371*'fnd base rates'!J$9)
+($G371*'fnd base rates'!J$10)
+($H371*'fnd base rates'!J$11)
+($I371*'fnd base rates'!J$12)
+($J371*'fnd base rates'!J$13)
+($K371*'fnd base rates'!J$14)
+($M371*'fnd base rates'!J$16)
+($N371*'fnd base rates'!J$17)
+($O371*'fnd base rates'!J$18)
+($P371*VLOOKUP($S371+12,rate_basefnd,10)))
*$R371</f>
        <v>32278.5</v>
      </c>
      <c r="AC371" s="68">
        <f>(($D371*'fnd base rates'!K$7)
+($E371*'fnd base rates'!K$8)
+($F371*'fnd base rates'!K$9)
+($G371*'fnd base rates'!K$10)
+($H371*'fnd base rates'!K$11)
+($I371*'fnd base rates'!K$12)
+($J371*'fnd base rates'!K$13)
+($K371*'fnd base rates'!K$14)
+($M371*'fnd base rates'!K$16)
+($N371*'fnd base rates'!K$17)
+($O371*'fnd base rates'!K$18)
+($P371*VLOOKUP($S371+12,rate_basefnd,11)))
*$R371</f>
        <v>102679.89199999999</v>
      </c>
      <c r="AD371" s="68">
        <f>(($D371*'fnd base rates'!L$7)
+($E371*'fnd base rates'!L$8)
+($F371*'fnd base rates'!L$9)
+($G371*'fnd base rates'!L$10)
+($H371*'fnd base rates'!L$11)
+($I371*'fnd base rates'!L$12)
+($J371*'fnd base rates'!L$13)
+($K371*'fnd base rates'!L$14)
+($M371*'fnd base rates'!L$16)
+($N371*'fnd base rates'!L$17)
+($O371*'fnd base rates'!L$18)
+($P371*VLOOKUP($S371+12,rate_basefnd,12)))</f>
        <v>204137.97159999999</v>
      </c>
      <c r="AE371" s="68">
        <f>(($D371*'fnd base rates'!M$7)
+($E371*'fnd base rates'!M$8)
+($F371*'fnd base rates'!M$9)
+($G371*'fnd base rates'!M$10)
+($H371*'fnd base rates'!M$11)
+($I371*'fnd base rates'!M$12)
+($J371*'fnd base rates'!M$13)
+($K371*'fnd base rates'!M$14)
+($M371*'fnd base rates'!M$16)
+($N371*'fnd base rates'!M$17)
+($O371*'fnd base rates'!M$18)
+($P371*VLOOKUP($S371+12,rate_basefnd,13)))</f>
        <v>0</v>
      </c>
      <c r="AF371" s="3">
        <f t="shared" si="71"/>
        <v>1103469.5179999999</v>
      </c>
      <c r="AH371" s="205">
        <f t="shared" si="72"/>
        <v>450086086</v>
      </c>
      <c r="AI371" s="3" t="str">
        <f t="shared" si="76"/>
        <v>450</v>
      </c>
      <c r="AJ371" s="1" t="str">
        <f t="shared" si="77"/>
        <v>086</v>
      </c>
      <c r="AK371" s="1" t="str">
        <f t="shared" si="78"/>
        <v>086</v>
      </c>
      <c r="AL371" s="3">
        <f t="shared" si="73"/>
        <v>1</v>
      </c>
      <c r="AM371" s="3">
        <f t="shared" si="83"/>
        <v>82</v>
      </c>
      <c r="AN371" s="3">
        <f t="shared" si="79"/>
        <v>1103469.5179999999</v>
      </c>
      <c r="AO371" s="3">
        <f t="shared" si="80"/>
        <v>13457</v>
      </c>
      <c r="AP371" s="3">
        <f t="shared" si="74"/>
        <v>-260</v>
      </c>
      <c r="AQ371" s="3">
        <v>13717</v>
      </c>
      <c r="AS371" s="68"/>
      <c r="AT371" s="68"/>
      <c r="AX371" s="4">
        <f t="shared" si="81"/>
        <v>0</v>
      </c>
      <c r="AZ371" s="4">
        <f t="shared" si="82"/>
        <v>0</v>
      </c>
      <c r="BB371" s="4"/>
    </row>
    <row r="372" spans="1:54" s="3" customFormat="1">
      <c r="A372" s="205" t="str">
        <f t="shared" si="75"/>
        <v>450</v>
      </c>
      <c r="B372" s="1">
        <v>450086114</v>
      </c>
      <c r="C372" s="7" t="s">
        <v>68</v>
      </c>
      <c r="D372" s="8">
        <f>'fnd enro'!D372</f>
        <v>0</v>
      </c>
      <c r="E372" s="8">
        <f>'fnd enro'!E372</f>
        <v>0</v>
      </c>
      <c r="F372" s="8">
        <f>'fnd enro'!F372</f>
        <v>0</v>
      </c>
      <c r="G372" s="8">
        <f>'fnd enro'!G372</f>
        <v>1</v>
      </c>
      <c r="H372" s="8">
        <f>'fnd enro'!H372</f>
        <v>1</v>
      </c>
      <c r="I372" s="8">
        <f>'fnd enro'!I372</f>
        <v>0</v>
      </c>
      <c r="J372" s="8">
        <f>'fnd enro'!J372</f>
        <v>0</v>
      </c>
      <c r="K372" s="9">
        <f>'fnd enro'!K372</f>
        <v>0.08</v>
      </c>
      <c r="L372" s="8">
        <f>'fnd enro'!L372</f>
        <v>0</v>
      </c>
      <c r="M372" s="8">
        <f>'fnd enro'!M372</f>
        <v>0</v>
      </c>
      <c r="N372" s="8">
        <f>'fnd enro'!N372</f>
        <v>0</v>
      </c>
      <c r="O372" s="8">
        <f>'fnd enro'!O372</f>
        <v>0</v>
      </c>
      <c r="P372" s="8">
        <f>'fnd enro'!P372</f>
        <v>0</v>
      </c>
      <c r="Q372" s="8">
        <f>'fnd enro'!R372</f>
        <v>2</v>
      </c>
      <c r="R372" s="9">
        <f t="shared" si="70"/>
        <v>1</v>
      </c>
      <c r="S372" s="8">
        <f>VALUE('fnd enro'!Q372)</f>
        <v>10</v>
      </c>
      <c r="T372" s="1"/>
      <c r="U372" s="68">
        <f>(($D372*'fnd base rates'!C$7)
+($E372*'fnd base rates'!C$8)
+($F372*'fnd base rates'!C$9)
+($G372*'fnd base rates'!C$10)
+($H372*'fnd base rates'!C$11)
+($I372*'fnd base rates'!C$12)
+($J372*'fnd base rates'!C$13)
+($K372*'fnd base rates'!C$14)
+($M372*'fnd base rates'!C$16)
+($N372*'fnd base rates'!C$17)
+($O372*'fnd base rates'!C$18)
+($P372*VLOOKUP($S372+12,rate_basefnd,3)))
*$R372</f>
        <v>1199.3224</v>
      </c>
      <c r="V372" s="68">
        <f>(($D372*'fnd base rates'!D$7)
+($E372*'fnd base rates'!D$8)
+($F372*'fnd base rates'!D$9)
+($G372*'fnd base rates'!D$10)
+($H372*'fnd base rates'!D$11)
+($I372*'fnd base rates'!D$12)
+($J372*'fnd base rates'!D$13)
+($K372*'fnd base rates'!D$14)
+($M372*'fnd base rates'!D$16)
+($N372*'fnd base rates'!D$17)
+($O372*'fnd base rates'!D$18)
+($P372*VLOOKUP($S372+12,rate_basefnd,4)))
*$R372</f>
        <v>1697.48</v>
      </c>
      <c r="W372" s="68">
        <f>(($D372*'fnd base rates'!E$7)
+($E372*'fnd base rates'!E$8)
+($F372*'fnd base rates'!E$9)
+($G372*'fnd base rates'!E$10)
+($H372*'fnd base rates'!E$11)
+($I372*'fnd base rates'!E$12)
+($J372*'fnd base rates'!E$13)
+($K372*'fnd base rates'!E$14)
+($M372*'fnd base rates'!E$16)
+($N372*'fnd base rates'!E$17)
+($O372*'fnd base rates'!E$18)
+($P372*VLOOKUP($S372+12,rate_basefnd,5)))
*$R372</f>
        <v>8172.441600000001</v>
      </c>
      <c r="X372" s="68">
        <f>(($D372*'fnd base rates'!F$7)
+($E372*'fnd base rates'!F$8)
+($F372*'fnd base rates'!F$9)
+($G372*'fnd base rates'!F$10)
+($H372*'fnd base rates'!F$11)
+($I372*'fnd base rates'!F$12)
+($J372*'fnd base rates'!F$13)
+($K372*'fnd base rates'!F$14)
+($M372*'fnd base rates'!F$16)
+($N372*'fnd base rates'!F$17)
+($O372*'fnd base rates'!F$18)
+($P372*VLOOKUP($S372+12,rate_basefnd,6)))
*$R372</f>
        <v>2516.0455999999999</v>
      </c>
      <c r="Y372" s="68">
        <f>(($D372*'fnd base rates'!G$7)
+($E372*'fnd base rates'!G$8)
+($F372*'fnd base rates'!G$9)
+($G372*'fnd base rates'!G$10)
+($H372*'fnd base rates'!G$11)
+($I372*'fnd base rates'!G$12)
+($J372*'fnd base rates'!G$13)
+($K372*'fnd base rates'!G$14)
+($M372*'fnd base rates'!G$16)
+($N372*'fnd base rates'!G$17)
+($O372*'fnd base rates'!G$18)
+($P372*VLOOKUP($S372+12,rate_basefnd,7)))
*$R372</f>
        <v>362.26080000000002</v>
      </c>
      <c r="Z372" s="68">
        <f>(($D372*'fnd base rates'!H$7)
+($E372*'fnd base rates'!H$8)
+($F372*'fnd base rates'!H$9)
+($G372*'fnd base rates'!H$10)
+($H372*'fnd base rates'!H$11)
+($I372*'fnd base rates'!H$12)
+($J372*'fnd base rates'!H$13)
+($K372*'fnd base rates'!H$14)
+($M372*'fnd base rates'!H$16)
+($N372*'fnd base rates'!H$17)
+($O372*'fnd base rates'!H$18)
+($P372*VLOOKUP($S372+12,rate_basefnd,8)))</f>
        <v>1162.6079999999999</v>
      </c>
      <c r="AA372" s="68">
        <f>(($D372*'fnd base rates'!I$7)
+($E372*'fnd base rates'!I$8)
+($F372*'fnd base rates'!I$9)
+($G372*'fnd base rates'!I$10)
+($H372*'fnd base rates'!I$11)
+($I372*'fnd base rates'!I$12)
+($J372*'fnd base rates'!I$13)
+($K372*'fnd base rates'!I$14)
+($M372*'fnd base rates'!I$16)
+($N372*'fnd base rates'!I$17)
+($O372*'fnd base rates'!I$18)
+($P372*VLOOKUP($S372+12,rate_basefnd,9)))
*$R372</f>
        <v>906.32</v>
      </c>
      <c r="AB372" s="68">
        <f>(($D372*'fnd base rates'!J$7)
+($E372*'fnd base rates'!J$8)
+($F372*'fnd base rates'!J$9)
+($G372*'fnd base rates'!J$10)
+($H372*'fnd base rates'!J$11)
+($I372*'fnd base rates'!J$12)
+($J372*'fnd base rates'!J$13)
+($K372*'fnd base rates'!J$14)
+($M372*'fnd base rates'!J$16)
+($N372*'fnd base rates'!J$17)
+($O372*'fnd base rates'!J$18)
+($P372*VLOOKUP($S372+12,rate_basefnd,10)))
*$R372</f>
        <v>444.99</v>
      </c>
      <c r="AC372" s="68">
        <f>(($D372*'fnd base rates'!K$7)
+($E372*'fnd base rates'!K$8)
+($F372*'fnd base rates'!K$9)
+($G372*'fnd base rates'!K$10)
+($H372*'fnd base rates'!K$11)
+($I372*'fnd base rates'!K$12)
+($J372*'fnd base rates'!K$13)
+($K372*'fnd base rates'!K$14)
+($M372*'fnd base rates'!K$16)
+($N372*'fnd base rates'!K$17)
+($O372*'fnd base rates'!K$18)
+($P372*VLOOKUP($S372+12,rate_basefnd,11)))
*$R372</f>
        <v>2542.0819999999999</v>
      </c>
      <c r="AD372" s="68">
        <f>(($D372*'fnd base rates'!L$7)
+($E372*'fnd base rates'!L$8)
+($F372*'fnd base rates'!L$9)
+($G372*'fnd base rates'!L$10)
+($H372*'fnd base rates'!L$11)
+($I372*'fnd base rates'!L$12)
+($J372*'fnd base rates'!L$13)
+($K372*'fnd base rates'!L$14)
+($M372*'fnd base rates'!L$16)
+($N372*'fnd base rates'!L$17)
+($O372*'fnd base rates'!L$18)
+($P372*VLOOKUP($S372+12,rate_basefnd,12)))</f>
        <v>4690.9475999999995</v>
      </c>
      <c r="AE372" s="68">
        <f>(($D372*'fnd base rates'!M$7)
+($E372*'fnd base rates'!M$8)
+($F372*'fnd base rates'!M$9)
+($G372*'fnd base rates'!M$10)
+($H372*'fnd base rates'!M$11)
+($I372*'fnd base rates'!M$12)
+($J372*'fnd base rates'!M$13)
+($K372*'fnd base rates'!M$14)
+($M372*'fnd base rates'!M$16)
+($N372*'fnd base rates'!M$17)
+($O372*'fnd base rates'!M$18)
+($P372*VLOOKUP($S372+12,rate_basefnd,13)))</f>
        <v>0</v>
      </c>
      <c r="AF372" s="3">
        <f t="shared" si="71"/>
        <v>23694.498</v>
      </c>
      <c r="AH372" s="205">
        <f t="shared" si="72"/>
        <v>450086114</v>
      </c>
      <c r="AI372" s="3" t="str">
        <f t="shared" si="76"/>
        <v>450</v>
      </c>
      <c r="AJ372" s="1" t="str">
        <f t="shared" si="77"/>
        <v>086</v>
      </c>
      <c r="AK372" s="1" t="str">
        <f t="shared" si="78"/>
        <v>114</v>
      </c>
      <c r="AL372" s="3">
        <f t="shared" si="73"/>
        <v>1</v>
      </c>
      <c r="AM372" s="3">
        <f t="shared" si="83"/>
        <v>2</v>
      </c>
      <c r="AN372" s="3">
        <f t="shared" si="79"/>
        <v>23694.498</v>
      </c>
      <c r="AO372" s="3">
        <f t="shared" si="80"/>
        <v>11847</v>
      </c>
      <c r="AP372" s="3">
        <f t="shared" si="74"/>
        <v>-1401</v>
      </c>
      <c r="AQ372" s="3">
        <v>13248</v>
      </c>
      <c r="AS372" s="68"/>
      <c r="AT372" s="68"/>
      <c r="AX372" s="4">
        <f t="shared" si="81"/>
        <v>0</v>
      </c>
      <c r="AZ372" s="4">
        <f t="shared" si="82"/>
        <v>0</v>
      </c>
      <c r="BB372" s="4"/>
    </row>
    <row r="373" spans="1:54" s="3" customFormat="1">
      <c r="A373" s="205" t="str">
        <f t="shared" si="75"/>
        <v>450</v>
      </c>
      <c r="B373" s="1">
        <v>450086117</v>
      </c>
      <c r="C373" s="7" t="s">
        <v>68</v>
      </c>
      <c r="D373" s="8">
        <f>'fnd enro'!D373</f>
        <v>0</v>
      </c>
      <c r="E373" s="8">
        <f>'fnd enro'!E373</f>
        <v>0</v>
      </c>
      <c r="F373" s="8">
        <f>'fnd enro'!F373</f>
        <v>0</v>
      </c>
      <c r="G373" s="8">
        <f>'fnd enro'!G373</f>
        <v>1</v>
      </c>
      <c r="H373" s="8">
        <f>'fnd enro'!H373</f>
        <v>0</v>
      </c>
      <c r="I373" s="8">
        <f>'fnd enro'!I373</f>
        <v>0</v>
      </c>
      <c r="J373" s="8">
        <f>'fnd enro'!J373</f>
        <v>0</v>
      </c>
      <c r="K373" s="9">
        <f>'fnd enro'!K373</f>
        <v>0.04</v>
      </c>
      <c r="L373" s="8">
        <f>'fnd enro'!L373</f>
        <v>0</v>
      </c>
      <c r="M373" s="8">
        <f>'fnd enro'!M373</f>
        <v>0</v>
      </c>
      <c r="N373" s="8">
        <f>'fnd enro'!N373</f>
        <v>0</v>
      </c>
      <c r="O373" s="8">
        <f>'fnd enro'!O373</f>
        <v>0</v>
      </c>
      <c r="P373" s="8">
        <f>'fnd enro'!P373</f>
        <v>1</v>
      </c>
      <c r="Q373" s="8">
        <f>'fnd enro'!R373</f>
        <v>1</v>
      </c>
      <c r="R373" s="9">
        <f t="shared" si="70"/>
        <v>1</v>
      </c>
      <c r="S373" s="8">
        <f>VALUE('fnd enro'!Q373)</f>
        <v>6</v>
      </c>
      <c r="T373" s="1"/>
      <c r="U373" s="68">
        <f>(($D373*'fnd base rates'!C$7)
+($E373*'fnd base rates'!C$8)
+($F373*'fnd base rates'!C$9)
+($G373*'fnd base rates'!C$10)
+($H373*'fnd base rates'!C$11)
+($I373*'fnd base rates'!C$12)
+($J373*'fnd base rates'!C$13)
+($K373*'fnd base rates'!C$14)
+($M373*'fnd base rates'!C$16)
+($N373*'fnd base rates'!C$17)
+($O373*'fnd base rates'!C$18)
+($P373*VLOOKUP($S373+12,rate_basefnd,3)))
*$R373</f>
        <v>679.85120000000006</v>
      </c>
      <c r="V373" s="68">
        <f>(($D373*'fnd base rates'!D$7)
+($E373*'fnd base rates'!D$8)
+($F373*'fnd base rates'!D$9)
+($G373*'fnd base rates'!D$10)
+($H373*'fnd base rates'!D$11)
+($I373*'fnd base rates'!D$12)
+($J373*'fnd base rates'!D$13)
+($K373*'fnd base rates'!D$14)
+($M373*'fnd base rates'!D$16)
+($N373*'fnd base rates'!D$17)
+($O373*'fnd base rates'!D$18)
+($P373*VLOOKUP($S373+12,rate_basefnd,4)))
*$R373</f>
        <v>1228.69</v>
      </c>
      <c r="W373" s="68">
        <f>(($D373*'fnd base rates'!E$7)
+($E373*'fnd base rates'!E$8)
+($F373*'fnd base rates'!E$9)
+($G373*'fnd base rates'!E$10)
+($H373*'fnd base rates'!E$11)
+($I373*'fnd base rates'!E$12)
+($J373*'fnd base rates'!E$13)
+($K373*'fnd base rates'!E$14)
+($M373*'fnd base rates'!E$16)
+($N373*'fnd base rates'!E$17)
+($O373*'fnd base rates'!E$18)
+($P373*VLOOKUP($S373+12,rate_basefnd,5)))
*$R373</f>
        <v>8028.6908000000003</v>
      </c>
      <c r="X373" s="68">
        <f>(($D373*'fnd base rates'!F$7)
+($E373*'fnd base rates'!F$8)
+($F373*'fnd base rates'!F$9)
+($G373*'fnd base rates'!F$10)
+($H373*'fnd base rates'!F$11)
+($I373*'fnd base rates'!F$12)
+($J373*'fnd base rates'!F$13)
+($K373*'fnd base rates'!F$14)
+($M373*'fnd base rates'!F$16)
+($N373*'fnd base rates'!F$17)
+($O373*'fnd base rates'!F$18)
+($P373*VLOOKUP($S373+12,rate_basefnd,6)))
*$R373</f>
        <v>1397.8327999999999</v>
      </c>
      <c r="Y373" s="68">
        <f>(($D373*'fnd base rates'!G$7)
+($E373*'fnd base rates'!G$8)
+($F373*'fnd base rates'!G$9)
+($G373*'fnd base rates'!G$10)
+($H373*'fnd base rates'!G$11)
+($I373*'fnd base rates'!G$12)
+($J373*'fnd base rates'!G$13)
+($K373*'fnd base rates'!G$14)
+($M373*'fnd base rates'!G$16)
+($N373*'fnd base rates'!G$17)
+($O373*'fnd base rates'!G$18)
+($P373*VLOOKUP($S373+12,rate_basefnd,7)))
*$R373</f>
        <v>354.61040000000003</v>
      </c>
      <c r="Z373" s="68">
        <f>(($D373*'fnd base rates'!H$7)
+($E373*'fnd base rates'!H$8)
+($F373*'fnd base rates'!H$9)
+($G373*'fnd base rates'!H$10)
+($H373*'fnd base rates'!H$11)
+($I373*'fnd base rates'!H$12)
+($J373*'fnd base rates'!H$13)
+($K373*'fnd base rates'!H$14)
+($M373*'fnd base rates'!H$16)
+($N373*'fnd base rates'!H$17)
+($O373*'fnd base rates'!H$18)
+($P373*VLOOKUP($S373+12,rate_basefnd,8)))</f>
        <v>608.89400000000001</v>
      </c>
      <c r="AA373" s="68">
        <f>(($D373*'fnd base rates'!I$7)
+($E373*'fnd base rates'!I$8)
+($F373*'fnd base rates'!I$9)
+($G373*'fnd base rates'!I$10)
+($H373*'fnd base rates'!I$11)
+($I373*'fnd base rates'!I$12)
+($J373*'fnd base rates'!I$13)
+($K373*'fnd base rates'!I$14)
+($M373*'fnd base rates'!I$16)
+($N373*'fnd base rates'!I$17)
+($O373*'fnd base rates'!I$18)
+($P373*VLOOKUP($S373+12,rate_basefnd,9)))
*$R373</f>
        <v>603.34</v>
      </c>
      <c r="AB373" s="68">
        <f>(($D373*'fnd base rates'!J$7)
+($E373*'fnd base rates'!J$8)
+($F373*'fnd base rates'!J$9)
+($G373*'fnd base rates'!J$10)
+($H373*'fnd base rates'!J$11)
+($I373*'fnd base rates'!J$12)
+($J373*'fnd base rates'!J$13)
+($K373*'fnd base rates'!J$14)
+($M373*'fnd base rates'!J$16)
+($N373*'fnd base rates'!J$17)
+($O373*'fnd base rates'!J$18)
+($P373*VLOOKUP($S373+12,rate_basefnd,10)))
*$R373</f>
        <v>949.39</v>
      </c>
      <c r="AC373" s="68">
        <f>(($D373*'fnd base rates'!K$7)
+($E373*'fnd base rates'!K$8)
+($F373*'fnd base rates'!K$9)
+($G373*'fnd base rates'!K$10)
+($H373*'fnd base rates'!K$11)
+($I373*'fnd base rates'!K$12)
+($J373*'fnd base rates'!K$13)
+($K373*'fnd base rates'!K$14)
+($M373*'fnd base rates'!K$16)
+($N373*'fnd base rates'!K$17)
+($O373*'fnd base rates'!K$18)
+($P373*VLOOKUP($S373+12,rate_basefnd,11)))
*$R373</f>
        <v>1225.586</v>
      </c>
      <c r="AD373" s="68">
        <f>(($D373*'fnd base rates'!L$7)
+($E373*'fnd base rates'!L$8)
+($F373*'fnd base rates'!L$9)
+($G373*'fnd base rates'!L$10)
+($H373*'fnd base rates'!L$11)
+($I373*'fnd base rates'!L$12)
+($J373*'fnd base rates'!L$13)
+($K373*'fnd base rates'!L$14)
+($M373*'fnd base rates'!L$16)
+($N373*'fnd base rates'!L$17)
+($O373*'fnd base rates'!L$18)
+($P373*VLOOKUP($S373+12,rate_basefnd,12)))</f>
        <v>2958.1387999999997</v>
      </c>
      <c r="AE373" s="68">
        <f>(($D373*'fnd base rates'!M$7)
+($E373*'fnd base rates'!M$8)
+($F373*'fnd base rates'!M$9)
+($G373*'fnd base rates'!M$10)
+($H373*'fnd base rates'!M$11)
+($I373*'fnd base rates'!M$12)
+($J373*'fnd base rates'!M$13)
+($K373*'fnd base rates'!M$14)
+($M373*'fnd base rates'!M$16)
+($N373*'fnd base rates'!M$17)
+($O373*'fnd base rates'!M$18)
+($P373*VLOOKUP($S373+12,rate_basefnd,13)))</f>
        <v>0</v>
      </c>
      <c r="AF373" s="3">
        <f t="shared" si="71"/>
        <v>18035.023999999998</v>
      </c>
      <c r="AH373" s="205">
        <f t="shared" si="72"/>
        <v>450086117</v>
      </c>
      <c r="AI373" s="3" t="str">
        <f t="shared" si="76"/>
        <v>450</v>
      </c>
      <c r="AJ373" s="1" t="str">
        <f t="shared" si="77"/>
        <v>086</v>
      </c>
      <c r="AK373" s="1" t="str">
        <f t="shared" si="78"/>
        <v>117</v>
      </c>
      <c r="AL373" s="3">
        <f t="shared" si="73"/>
        <v>1</v>
      </c>
      <c r="AM373" s="3">
        <f t="shared" si="83"/>
        <v>1</v>
      </c>
      <c r="AN373" s="3">
        <f t="shared" si="79"/>
        <v>18035.023999999998</v>
      </c>
      <c r="AO373" s="3">
        <f t="shared" si="80"/>
        <v>18035</v>
      </c>
      <c r="AP373" s="3">
        <f t="shared" si="74"/>
        <v>6546</v>
      </c>
      <c r="AQ373" s="3">
        <v>11489</v>
      </c>
      <c r="AS373" s="68"/>
      <c r="AT373" s="68"/>
      <c r="AX373" s="4">
        <f t="shared" si="81"/>
        <v>0</v>
      </c>
      <c r="AZ373" s="4">
        <f t="shared" si="82"/>
        <v>0</v>
      </c>
      <c r="BB373" s="4"/>
    </row>
    <row r="374" spans="1:54" s="3" customFormat="1">
      <c r="A374" s="205" t="str">
        <f t="shared" si="75"/>
        <v>450</v>
      </c>
      <c r="B374" s="1">
        <v>450086127</v>
      </c>
      <c r="C374" s="7" t="s">
        <v>68</v>
      </c>
      <c r="D374" s="8">
        <f>'fnd enro'!D374</f>
        <v>0</v>
      </c>
      <c r="E374" s="8">
        <f>'fnd enro'!E374</f>
        <v>0</v>
      </c>
      <c r="F374" s="8">
        <f>'fnd enro'!F374</f>
        <v>1</v>
      </c>
      <c r="G374" s="8">
        <f>'fnd enro'!G374</f>
        <v>1</v>
      </c>
      <c r="H374" s="8">
        <f>'fnd enro'!H374</f>
        <v>2</v>
      </c>
      <c r="I374" s="8">
        <f>'fnd enro'!I374</f>
        <v>0</v>
      </c>
      <c r="J374" s="8">
        <f>'fnd enro'!J374</f>
        <v>0</v>
      </c>
      <c r="K374" s="9">
        <f>'fnd enro'!K374</f>
        <v>0.16</v>
      </c>
      <c r="L374" s="8">
        <f>'fnd enro'!L374</f>
        <v>0</v>
      </c>
      <c r="M374" s="8">
        <f>'fnd enro'!M374</f>
        <v>0</v>
      </c>
      <c r="N374" s="8">
        <f>'fnd enro'!N374</f>
        <v>0</v>
      </c>
      <c r="O374" s="8">
        <f>'fnd enro'!O374</f>
        <v>0</v>
      </c>
      <c r="P374" s="8">
        <f>'fnd enro'!P374</f>
        <v>0</v>
      </c>
      <c r="Q374" s="8">
        <f>'fnd enro'!R374</f>
        <v>4</v>
      </c>
      <c r="R374" s="9">
        <f t="shared" si="70"/>
        <v>1</v>
      </c>
      <c r="S374" s="8">
        <f>VALUE('fnd enro'!Q374)</f>
        <v>5</v>
      </c>
      <c r="T374" s="1"/>
      <c r="U374" s="68">
        <f>(($D374*'fnd base rates'!C$7)
+($E374*'fnd base rates'!C$8)
+($F374*'fnd base rates'!C$9)
+($G374*'fnd base rates'!C$10)
+($H374*'fnd base rates'!C$11)
+($I374*'fnd base rates'!C$12)
+($J374*'fnd base rates'!C$13)
+($K374*'fnd base rates'!C$14)
+($M374*'fnd base rates'!C$16)
+($N374*'fnd base rates'!C$17)
+($O374*'fnd base rates'!C$18)
+($P374*VLOOKUP($S374+12,rate_basefnd,3)))
*$R374</f>
        <v>2398.6448</v>
      </c>
      <c r="V374" s="68">
        <f>(($D374*'fnd base rates'!D$7)
+($E374*'fnd base rates'!D$8)
+($F374*'fnd base rates'!D$9)
+($G374*'fnd base rates'!D$10)
+($H374*'fnd base rates'!D$11)
+($I374*'fnd base rates'!D$12)
+($J374*'fnd base rates'!D$13)
+($K374*'fnd base rates'!D$14)
+($M374*'fnd base rates'!D$16)
+($N374*'fnd base rates'!D$17)
+($O374*'fnd base rates'!D$18)
+($P374*VLOOKUP($S374+12,rate_basefnd,4)))
*$R374</f>
        <v>3394.96</v>
      </c>
      <c r="W374" s="68">
        <f>(($D374*'fnd base rates'!E$7)
+($E374*'fnd base rates'!E$8)
+($F374*'fnd base rates'!E$9)
+($G374*'fnd base rates'!E$10)
+($H374*'fnd base rates'!E$11)
+($I374*'fnd base rates'!E$12)
+($J374*'fnd base rates'!E$13)
+($K374*'fnd base rates'!E$14)
+($M374*'fnd base rates'!E$16)
+($N374*'fnd base rates'!E$17)
+($O374*'fnd base rates'!E$18)
+($P374*VLOOKUP($S374+12,rate_basefnd,5)))
*$R374</f>
        <v>16344.9432</v>
      </c>
      <c r="X374" s="68">
        <f>(($D374*'fnd base rates'!F$7)
+($E374*'fnd base rates'!F$8)
+($F374*'fnd base rates'!F$9)
+($G374*'fnd base rates'!F$10)
+($H374*'fnd base rates'!F$11)
+($I374*'fnd base rates'!F$12)
+($J374*'fnd base rates'!F$13)
+($K374*'fnd base rates'!F$14)
+($M374*'fnd base rates'!F$16)
+($N374*'fnd base rates'!F$17)
+($O374*'fnd base rates'!F$18)
+($P374*VLOOKUP($S374+12,rate_basefnd,6)))
*$R374</f>
        <v>5032.0911999999998</v>
      </c>
      <c r="Y374" s="68">
        <f>(($D374*'fnd base rates'!G$7)
+($E374*'fnd base rates'!G$8)
+($F374*'fnd base rates'!G$9)
+($G374*'fnd base rates'!G$10)
+($H374*'fnd base rates'!G$11)
+($I374*'fnd base rates'!G$12)
+($J374*'fnd base rates'!G$13)
+($K374*'fnd base rates'!G$14)
+($M374*'fnd base rates'!G$16)
+($N374*'fnd base rates'!G$17)
+($O374*'fnd base rates'!G$18)
+($P374*VLOOKUP($S374+12,rate_basefnd,7)))
*$R374</f>
        <v>724.50159999999994</v>
      </c>
      <c r="Z374" s="68">
        <f>(($D374*'fnd base rates'!H$7)
+($E374*'fnd base rates'!H$8)
+($F374*'fnd base rates'!H$9)
+($G374*'fnd base rates'!H$10)
+($H374*'fnd base rates'!H$11)
+($I374*'fnd base rates'!H$12)
+($J374*'fnd base rates'!H$13)
+($K374*'fnd base rates'!H$14)
+($M374*'fnd base rates'!H$16)
+($N374*'fnd base rates'!H$17)
+($O374*'fnd base rates'!H$18)
+($P374*VLOOKUP($S374+12,rate_basefnd,8)))</f>
        <v>2325.2159999999999</v>
      </c>
      <c r="AA374" s="68">
        <f>(($D374*'fnd base rates'!I$7)
+($E374*'fnd base rates'!I$8)
+($F374*'fnd base rates'!I$9)
+($G374*'fnd base rates'!I$10)
+($H374*'fnd base rates'!I$11)
+($I374*'fnd base rates'!I$12)
+($J374*'fnd base rates'!I$13)
+($K374*'fnd base rates'!I$14)
+($M374*'fnd base rates'!I$16)
+($N374*'fnd base rates'!I$17)
+($O374*'fnd base rates'!I$18)
+($P374*VLOOKUP($S374+12,rate_basefnd,9)))
*$R374</f>
        <v>1812.64</v>
      </c>
      <c r="AB374" s="68">
        <f>(($D374*'fnd base rates'!J$7)
+($E374*'fnd base rates'!J$8)
+($F374*'fnd base rates'!J$9)
+($G374*'fnd base rates'!J$10)
+($H374*'fnd base rates'!J$11)
+($I374*'fnd base rates'!J$12)
+($J374*'fnd base rates'!J$13)
+($K374*'fnd base rates'!J$14)
+($M374*'fnd base rates'!J$16)
+($N374*'fnd base rates'!J$17)
+($O374*'fnd base rates'!J$18)
+($P374*VLOOKUP($S374+12,rate_basefnd,10)))
*$R374</f>
        <v>833.68</v>
      </c>
      <c r="AC374" s="68">
        <f>(($D374*'fnd base rates'!K$7)
+($E374*'fnd base rates'!K$8)
+($F374*'fnd base rates'!K$9)
+($G374*'fnd base rates'!K$10)
+($H374*'fnd base rates'!K$11)
+($I374*'fnd base rates'!K$12)
+($J374*'fnd base rates'!K$13)
+($K374*'fnd base rates'!K$14)
+($M374*'fnd base rates'!K$16)
+($N374*'fnd base rates'!K$17)
+($O374*'fnd base rates'!K$18)
+($P374*VLOOKUP($S374+12,rate_basefnd,11)))
*$R374</f>
        <v>5084.1639999999998</v>
      </c>
      <c r="AD374" s="68">
        <f>(($D374*'fnd base rates'!L$7)
+($E374*'fnd base rates'!L$8)
+($F374*'fnd base rates'!L$9)
+($G374*'fnd base rates'!L$10)
+($H374*'fnd base rates'!L$11)
+($I374*'fnd base rates'!L$12)
+($J374*'fnd base rates'!L$13)
+($K374*'fnd base rates'!L$14)
+($M374*'fnd base rates'!L$16)
+($N374*'fnd base rates'!L$17)
+($O374*'fnd base rates'!L$18)
+($P374*VLOOKUP($S374+12,rate_basefnd,12)))</f>
        <v>9381.895199999999</v>
      </c>
      <c r="AE374" s="68">
        <f>(($D374*'fnd base rates'!M$7)
+($E374*'fnd base rates'!M$8)
+($F374*'fnd base rates'!M$9)
+($G374*'fnd base rates'!M$10)
+($H374*'fnd base rates'!M$11)
+($I374*'fnd base rates'!M$12)
+($J374*'fnd base rates'!M$13)
+($K374*'fnd base rates'!M$14)
+($M374*'fnd base rates'!M$16)
+($N374*'fnd base rates'!M$17)
+($O374*'fnd base rates'!M$18)
+($P374*VLOOKUP($S374+12,rate_basefnd,13)))</f>
        <v>0</v>
      </c>
      <c r="AF374" s="3">
        <f t="shared" si="71"/>
        <v>47332.73599999999</v>
      </c>
      <c r="AH374" s="205">
        <f t="shared" si="72"/>
        <v>450086127</v>
      </c>
      <c r="AI374" s="3" t="str">
        <f t="shared" si="76"/>
        <v>450</v>
      </c>
      <c r="AJ374" s="1" t="str">
        <f t="shared" si="77"/>
        <v>086</v>
      </c>
      <c r="AK374" s="1" t="str">
        <f t="shared" si="78"/>
        <v>127</v>
      </c>
      <c r="AL374" s="3">
        <f t="shared" si="73"/>
        <v>1</v>
      </c>
      <c r="AM374" s="3">
        <f t="shared" si="83"/>
        <v>4</v>
      </c>
      <c r="AN374" s="3">
        <f t="shared" si="79"/>
        <v>47332.73599999999</v>
      </c>
      <c r="AO374" s="3">
        <f t="shared" si="80"/>
        <v>11833</v>
      </c>
      <c r="AP374" s="3">
        <f t="shared" si="74"/>
        <v>-460</v>
      </c>
      <c r="AQ374" s="3">
        <v>12293</v>
      </c>
      <c r="AS374" s="68"/>
      <c r="AT374" s="68"/>
      <c r="AX374" s="4">
        <f t="shared" si="81"/>
        <v>0</v>
      </c>
      <c r="AZ374" s="4">
        <f t="shared" si="82"/>
        <v>0</v>
      </c>
      <c r="BB374" s="4"/>
    </row>
    <row r="375" spans="1:54" s="3" customFormat="1">
      <c r="A375" s="205" t="str">
        <f t="shared" si="75"/>
        <v>450</v>
      </c>
      <c r="B375" s="1">
        <v>450086137</v>
      </c>
      <c r="C375" s="7" t="s">
        <v>68</v>
      </c>
      <c r="D375" s="8">
        <f>'fnd enro'!D375</f>
        <v>0</v>
      </c>
      <c r="E375" s="8">
        <f>'fnd enro'!E375</f>
        <v>0</v>
      </c>
      <c r="F375" s="8">
        <f>'fnd enro'!F375</f>
        <v>1</v>
      </c>
      <c r="G375" s="8">
        <f>'fnd enro'!G375</f>
        <v>2</v>
      </c>
      <c r="H375" s="8">
        <f>'fnd enro'!H375</f>
        <v>1</v>
      </c>
      <c r="I375" s="8">
        <f>'fnd enro'!I375</f>
        <v>0</v>
      </c>
      <c r="J375" s="8">
        <f>'fnd enro'!J375</f>
        <v>0</v>
      </c>
      <c r="K375" s="9">
        <f>'fnd enro'!K375</f>
        <v>0.16</v>
      </c>
      <c r="L375" s="8">
        <f>'fnd enro'!L375</f>
        <v>0</v>
      </c>
      <c r="M375" s="8">
        <f>'fnd enro'!M375</f>
        <v>0</v>
      </c>
      <c r="N375" s="8">
        <f>'fnd enro'!N375</f>
        <v>0</v>
      </c>
      <c r="O375" s="8">
        <f>'fnd enro'!O375</f>
        <v>0</v>
      </c>
      <c r="P375" s="8">
        <f>'fnd enro'!P375</f>
        <v>4</v>
      </c>
      <c r="Q375" s="8">
        <f>'fnd enro'!R375</f>
        <v>4</v>
      </c>
      <c r="R375" s="9">
        <f t="shared" si="70"/>
        <v>1</v>
      </c>
      <c r="S375" s="8">
        <f>VALUE('fnd enro'!Q375)</f>
        <v>12</v>
      </c>
      <c r="T375" s="1"/>
      <c r="U375" s="68">
        <f>(($D375*'fnd base rates'!C$7)
+($E375*'fnd base rates'!C$8)
+($F375*'fnd base rates'!C$9)
+($G375*'fnd base rates'!C$10)
+($H375*'fnd base rates'!C$11)
+($I375*'fnd base rates'!C$12)
+($J375*'fnd base rates'!C$13)
+($K375*'fnd base rates'!C$14)
+($M375*'fnd base rates'!C$16)
+($N375*'fnd base rates'!C$17)
+($O375*'fnd base rates'!C$18)
+($P375*VLOOKUP($S375+12,rate_basefnd,3)))
*$R375</f>
        <v>2971.4448000000002</v>
      </c>
      <c r="V375" s="68">
        <f>(($D375*'fnd base rates'!D$7)
+($E375*'fnd base rates'!D$8)
+($F375*'fnd base rates'!D$9)
+($G375*'fnd base rates'!D$10)
+($H375*'fnd base rates'!D$11)
+($I375*'fnd base rates'!D$12)
+($J375*'fnd base rates'!D$13)
+($K375*'fnd base rates'!D$14)
+($M375*'fnd base rates'!D$16)
+($N375*'fnd base rates'!D$17)
+($O375*'fnd base rates'!D$18)
+($P375*VLOOKUP($S375+12,rate_basefnd,4)))
*$R375</f>
        <v>6108.84</v>
      </c>
      <c r="W375" s="68">
        <f>(($D375*'fnd base rates'!E$7)
+($E375*'fnd base rates'!E$8)
+($F375*'fnd base rates'!E$9)
+($G375*'fnd base rates'!E$10)
+($H375*'fnd base rates'!E$11)
+($I375*'fnd base rates'!E$12)
+($J375*'fnd base rates'!E$13)
+($K375*'fnd base rates'!E$14)
+($M375*'fnd base rates'!E$16)
+($N375*'fnd base rates'!E$17)
+($O375*'fnd base rates'!E$18)
+($P375*VLOOKUP($S375+12,rate_basefnd,5)))
*$R375</f>
        <v>43304.603199999998</v>
      </c>
      <c r="X375" s="68">
        <f>(($D375*'fnd base rates'!F$7)
+($E375*'fnd base rates'!F$8)
+($F375*'fnd base rates'!F$9)
+($G375*'fnd base rates'!F$10)
+($H375*'fnd base rates'!F$11)
+($I375*'fnd base rates'!F$12)
+($J375*'fnd base rates'!F$13)
+($K375*'fnd base rates'!F$14)
+($M375*'fnd base rates'!F$16)
+($N375*'fnd base rates'!F$17)
+($O375*'fnd base rates'!F$18)
+($P375*VLOOKUP($S375+12,rate_basefnd,6)))
*$R375</f>
        <v>5311.7111999999997</v>
      </c>
      <c r="Y375" s="68">
        <f>(($D375*'fnd base rates'!G$7)
+($E375*'fnd base rates'!G$8)
+($F375*'fnd base rates'!G$9)
+($G375*'fnd base rates'!G$10)
+($H375*'fnd base rates'!G$11)
+($I375*'fnd base rates'!G$12)
+($J375*'fnd base rates'!G$13)
+($K375*'fnd base rates'!G$14)
+($M375*'fnd base rates'!G$16)
+($N375*'fnd base rates'!G$17)
+($O375*'fnd base rates'!G$18)
+($P375*VLOOKUP($S375+12,rate_basefnd,7)))
*$R375</f>
        <v>1996.8616</v>
      </c>
      <c r="Z375" s="68">
        <f>(($D375*'fnd base rates'!H$7)
+($E375*'fnd base rates'!H$8)
+($F375*'fnd base rates'!H$9)
+($G375*'fnd base rates'!H$10)
+($H375*'fnd base rates'!H$11)
+($I375*'fnd base rates'!H$12)
+($J375*'fnd base rates'!H$13)
+($K375*'fnd base rates'!H$14)
+($M375*'fnd base rates'!H$16)
+($N375*'fnd base rates'!H$17)
+($O375*'fnd base rates'!H$18)
+($P375*VLOOKUP($S375+12,rate_basefnd,8)))</f>
        <v>2522.2559999999999</v>
      </c>
      <c r="AA375" s="68">
        <f>(($D375*'fnd base rates'!I$7)
+($E375*'fnd base rates'!I$8)
+($F375*'fnd base rates'!I$9)
+($G375*'fnd base rates'!I$10)
+($H375*'fnd base rates'!I$11)
+($I375*'fnd base rates'!I$12)
+($J375*'fnd base rates'!I$13)
+($K375*'fnd base rates'!I$14)
+($M375*'fnd base rates'!I$16)
+($N375*'fnd base rates'!I$17)
+($O375*'fnd base rates'!I$18)
+($P375*VLOOKUP($S375+12,rate_basefnd,9)))
*$R375</f>
        <v>2885.4</v>
      </c>
      <c r="AB375" s="68">
        <f>(($D375*'fnd base rates'!J$7)
+($E375*'fnd base rates'!J$8)
+($F375*'fnd base rates'!J$9)
+($G375*'fnd base rates'!J$10)
+($H375*'fnd base rates'!J$11)
+($I375*'fnd base rates'!J$12)
+($J375*'fnd base rates'!J$13)
+($K375*'fnd base rates'!J$14)
+($M375*'fnd base rates'!J$16)
+($N375*'fnd base rates'!J$17)
+($O375*'fnd base rates'!J$18)
+($P375*VLOOKUP($S375+12,rate_basefnd,10)))
*$R375</f>
        <v>6301.03</v>
      </c>
      <c r="AC375" s="68">
        <f>(($D375*'fnd base rates'!K$7)
+($E375*'fnd base rates'!K$8)
+($F375*'fnd base rates'!K$9)
+($G375*'fnd base rates'!K$10)
+($H375*'fnd base rates'!K$11)
+($I375*'fnd base rates'!K$12)
+($J375*'fnd base rates'!K$13)
+($K375*'fnd base rates'!K$14)
+($M375*'fnd base rates'!K$16)
+($N375*'fnd base rates'!K$17)
+($O375*'fnd base rates'!K$18)
+($P375*VLOOKUP($S375+12,rate_basefnd,11)))
*$R375</f>
        <v>4993.2539999999999</v>
      </c>
      <c r="AD375" s="68">
        <f>(($D375*'fnd base rates'!L$7)
+($E375*'fnd base rates'!L$8)
+($F375*'fnd base rates'!L$9)
+($G375*'fnd base rates'!L$10)
+($H375*'fnd base rates'!L$11)
+($I375*'fnd base rates'!L$12)
+($J375*'fnd base rates'!L$13)
+($K375*'fnd base rates'!L$14)
+($M375*'fnd base rates'!L$16)
+($N375*'fnd base rates'!L$17)
+($O375*'fnd base rates'!L$18)
+($P375*VLOOKUP($S375+12,rate_basefnd,12)))</f>
        <v>14185.8452</v>
      </c>
      <c r="AE375" s="68">
        <f>(($D375*'fnd base rates'!M$7)
+($E375*'fnd base rates'!M$8)
+($F375*'fnd base rates'!M$9)
+($G375*'fnd base rates'!M$10)
+($H375*'fnd base rates'!M$11)
+($I375*'fnd base rates'!M$12)
+($J375*'fnd base rates'!M$13)
+($K375*'fnd base rates'!M$14)
+($M375*'fnd base rates'!M$16)
+($N375*'fnd base rates'!M$17)
+($O375*'fnd base rates'!M$18)
+($P375*VLOOKUP($S375+12,rate_basefnd,13)))</f>
        <v>0</v>
      </c>
      <c r="AF375" s="3">
        <f t="shared" si="71"/>
        <v>90581.245999999999</v>
      </c>
      <c r="AH375" s="205">
        <f t="shared" si="72"/>
        <v>450086137</v>
      </c>
      <c r="AI375" s="3" t="str">
        <f t="shared" si="76"/>
        <v>450</v>
      </c>
      <c r="AJ375" s="1" t="str">
        <f t="shared" si="77"/>
        <v>086</v>
      </c>
      <c r="AK375" s="1" t="str">
        <f t="shared" si="78"/>
        <v>137</v>
      </c>
      <c r="AL375" s="3">
        <f t="shared" si="73"/>
        <v>1</v>
      </c>
      <c r="AM375" s="3">
        <f t="shared" si="83"/>
        <v>4</v>
      </c>
      <c r="AN375" s="3">
        <f t="shared" si="79"/>
        <v>90581.245999999999</v>
      </c>
      <c r="AO375" s="3">
        <f t="shared" si="80"/>
        <v>22645</v>
      </c>
      <c r="AP375" s="3">
        <f t="shared" si="74"/>
        <v>7507</v>
      </c>
      <c r="AQ375" s="3">
        <v>15138</v>
      </c>
      <c r="AS375" s="68"/>
      <c r="AT375" s="68"/>
      <c r="AX375" s="4">
        <f t="shared" si="81"/>
        <v>0</v>
      </c>
      <c r="AZ375" s="4">
        <f t="shared" si="82"/>
        <v>0</v>
      </c>
      <c r="BB375" s="4"/>
    </row>
    <row r="376" spans="1:54" s="3" customFormat="1">
      <c r="A376" s="205" t="str">
        <f t="shared" si="75"/>
        <v>450</v>
      </c>
      <c r="B376" s="1">
        <v>450086210</v>
      </c>
      <c r="C376" s="7" t="s">
        <v>68</v>
      </c>
      <c r="D376" s="8">
        <f>'fnd enro'!D376</f>
        <v>0</v>
      </c>
      <c r="E376" s="8">
        <f>'fnd enro'!E376</f>
        <v>0</v>
      </c>
      <c r="F376" s="8">
        <f>'fnd enro'!F376</f>
        <v>4</v>
      </c>
      <c r="G376" s="8">
        <f>'fnd enro'!G376</f>
        <v>36</v>
      </c>
      <c r="H376" s="8">
        <f>'fnd enro'!H376</f>
        <v>44</v>
      </c>
      <c r="I376" s="8">
        <f>'fnd enro'!I376</f>
        <v>0</v>
      </c>
      <c r="J376" s="8">
        <f>'fnd enro'!J376</f>
        <v>0</v>
      </c>
      <c r="K376" s="9">
        <f>'fnd enro'!K376</f>
        <v>3.36</v>
      </c>
      <c r="L376" s="8">
        <f>'fnd enro'!L376</f>
        <v>0</v>
      </c>
      <c r="M376" s="8">
        <f>'fnd enro'!M376</f>
        <v>0</v>
      </c>
      <c r="N376" s="8">
        <f>'fnd enro'!N376</f>
        <v>0</v>
      </c>
      <c r="O376" s="8">
        <f>'fnd enro'!O376</f>
        <v>0</v>
      </c>
      <c r="P376" s="8">
        <f>'fnd enro'!P376</f>
        <v>13</v>
      </c>
      <c r="Q376" s="8">
        <f>'fnd enro'!R376</f>
        <v>84</v>
      </c>
      <c r="R376" s="9">
        <f t="shared" si="70"/>
        <v>1</v>
      </c>
      <c r="S376" s="8">
        <f>VALUE('fnd enro'!Q376)</f>
        <v>6</v>
      </c>
      <c r="T376" s="1"/>
      <c r="U376" s="68">
        <f>(($D376*'fnd base rates'!C$7)
+($E376*'fnd base rates'!C$8)
+($F376*'fnd base rates'!C$9)
+($G376*'fnd base rates'!C$10)
+($H376*'fnd base rates'!C$11)
+($I376*'fnd base rates'!C$12)
+($J376*'fnd base rates'!C$13)
+($K376*'fnd base rates'!C$14)
+($M376*'fnd base rates'!C$16)
+($N376*'fnd base rates'!C$17)
+($O376*'fnd base rates'!C$18)
+($P376*VLOOKUP($S376+12,rate_basefnd,3)))
*$R376</f>
        <v>51414.010800000004</v>
      </c>
      <c r="V376" s="68">
        <f>(($D376*'fnd base rates'!D$7)
+($E376*'fnd base rates'!D$8)
+($F376*'fnd base rates'!D$9)
+($G376*'fnd base rates'!D$10)
+($H376*'fnd base rates'!D$11)
+($I376*'fnd base rates'!D$12)
+($J376*'fnd base rates'!D$13)
+($K376*'fnd base rates'!D$14)
+($M376*'fnd base rates'!D$16)
+($N376*'fnd base rates'!D$17)
+($O376*'fnd base rates'!D$18)
+($P376*VLOOKUP($S376+12,rate_basefnd,4)))
*$R376</f>
        <v>76233.510000000009</v>
      </c>
      <c r="W376" s="68">
        <f>(($D376*'fnd base rates'!E$7)
+($E376*'fnd base rates'!E$8)
+($F376*'fnd base rates'!E$9)
+($G376*'fnd base rates'!E$10)
+($H376*'fnd base rates'!E$11)
+($I376*'fnd base rates'!E$12)
+($J376*'fnd base rates'!E$13)
+($K376*'fnd base rates'!E$14)
+($M376*'fnd base rates'!E$16)
+($N376*'fnd base rates'!E$17)
+($O376*'fnd base rates'!E$18)
+($P376*VLOOKUP($S376+12,rate_basefnd,5)))
*$R376</f>
        <v>390525.56720000005</v>
      </c>
      <c r="X376" s="68">
        <f>(($D376*'fnd base rates'!F$7)
+($E376*'fnd base rates'!F$8)
+($F376*'fnd base rates'!F$9)
+($G376*'fnd base rates'!F$10)
+($H376*'fnd base rates'!F$11)
+($I376*'fnd base rates'!F$12)
+($J376*'fnd base rates'!F$13)
+($K376*'fnd base rates'!F$14)
+($M376*'fnd base rates'!F$16)
+($N376*'fnd base rates'!F$17)
+($O376*'fnd base rates'!F$18)
+($P376*VLOOKUP($S376+12,rate_basefnd,6)))
*$R376</f>
        <v>105114.6752</v>
      </c>
      <c r="Y376" s="68">
        <f>(($D376*'fnd base rates'!G$7)
+($E376*'fnd base rates'!G$8)
+($F376*'fnd base rates'!G$9)
+($G376*'fnd base rates'!G$10)
+($H376*'fnd base rates'!G$11)
+($I376*'fnd base rates'!G$12)
+($J376*'fnd base rates'!G$13)
+($K376*'fnd base rates'!G$14)
+($M376*'fnd base rates'!G$16)
+($N376*'fnd base rates'!G$17)
+($O376*'fnd base rates'!G$18)
+($P376*VLOOKUP($S376+12,rate_basefnd,7)))
*$R376</f>
        <v>17579.9336</v>
      </c>
      <c r="Z376" s="68">
        <f>(($D376*'fnd base rates'!H$7)
+($E376*'fnd base rates'!H$8)
+($F376*'fnd base rates'!H$9)
+($G376*'fnd base rates'!H$10)
+($H376*'fnd base rates'!H$11)
+($I376*'fnd base rates'!H$12)
+($J376*'fnd base rates'!H$13)
+($K376*'fnd base rates'!H$14)
+($M376*'fnd base rates'!H$16)
+($N376*'fnd base rates'!H$17)
+($O376*'fnd base rates'!H$18)
+($P376*VLOOKUP($S376+12,rate_basefnd,8)))</f>
        <v>49188.205999999998</v>
      </c>
      <c r="AA376" s="68">
        <f>(($D376*'fnd base rates'!I$7)
+($E376*'fnd base rates'!I$8)
+($F376*'fnd base rates'!I$9)
+($G376*'fnd base rates'!I$10)
+($H376*'fnd base rates'!I$11)
+($I376*'fnd base rates'!I$12)
+($J376*'fnd base rates'!I$13)
+($K376*'fnd base rates'!I$14)
+($M376*'fnd base rates'!I$16)
+($N376*'fnd base rates'!I$17)
+($O376*'fnd base rates'!I$18)
+($P376*VLOOKUP($S376+12,rate_basefnd,9)))
*$R376</f>
        <v>40017.78</v>
      </c>
      <c r="AB376" s="68">
        <f>(($D376*'fnd base rates'!J$7)
+($E376*'fnd base rates'!J$8)
+($F376*'fnd base rates'!J$9)
+($G376*'fnd base rates'!J$10)
+($H376*'fnd base rates'!J$11)
+($I376*'fnd base rates'!J$12)
+($J376*'fnd base rates'!J$13)
+($K376*'fnd base rates'!J$14)
+($M376*'fnd base rates'!J$16)
+($N376*'fnd base rates'!J$17)
+($O376*'fnd base rates'!J$18)
+($P376*VLOOKUP($S376+12,rate_basefnd,10)))
*$R376</f>
        <v>28823.94</v>
      </c>
      <c r="AC376" s="68">
        <f>(($D376*'fnd base rates'!K$7)
+($E376*'fnd base rates'!K$8)
+($F376*'fnd base rates'!K$9)
+($G376*'fnd base rates'!K$10)
+($H376*'fnd base rates'!K$11)
+($I376*'fnd base rates'!K$12)
+($J376*'fnd base rates'!K$13)
+($K376*'fnd base rates'!K$14)
+($M376*'fnd base rates'!K$16)
+($N376*'fnd base rates'!K$17)
+($O376*'fnd base rates'!K$18)
+($P376*VLOOKUP($S376+12,rate_basefnd,11)))
*$R376</f>
        <v>106949.26400000001</v>
      </c>
      <c r="AD376" s="68">
        <f>(($D376*'fnd base rates'!L$7)
+($E376*'fnd base rates'!L$8)
+($F376*'fnd base rates'!L$9)
+($G376*'fnd base rates'!L$10)
+($H376*'fnd base rates'!L$11)
+($I376*'fnd base rates'!L$12)
+($J376*'fnd base rates'!L$13)
+($K376*'fnd base rates'!L$14)
+($M376*'fnd base rates'!L$16)
+($N376*'fnd base rates'!L$17)
+($O376*'fnd base rates'!L$18)
+($P376*VLOOKUP($S376+12,rate_basefnd,12)))</f>
        <v>206398.58919999999</v>
      </c>
      <c r="AE376" s="68">
        <f>(($D376*'fnd base rates'!M$7)
+($E376*'fnd base rates'!M$8)
+($F376*'fnd base rates'!M$9)
+($G376*'fnd base rates'!M$10)
+($H376*'fnd base rates'!M$11)
+($I376*'fnd base rates'!M$12)
+($J376*'fnd base rates'!M$13)
+($K376*'fnd base rates'!M$14)
+($M376*'fnd base rates'!M$16)
+($N376*'fnd base rates'!M$17)
+($O376*'fnd base rates'!M$18)
+($P376*VLOOKUP($S376+12,rate_basefnd,13)))</f>
        <v>0</v>
      </c>
      <c r="AF376" s="3">
        <f t="shared" si="71"/>
        <v>1072245.476</v>
      </c>
      <c r="AH376" s="205">
        <f t="shared" si="72"/>
        <v>450086210</v>
      </c>
      <c r="AI376" s="3" t="str">
        <f t="shared" si="76"/>
        <v>450</v>
      </c>
      <c r="AJ376" s="1" t="str">
        <f t="shared" si="77"/>
        <v>086</v>
      </c>
      <c r="AK376" s="1" t="str">
        <f t="shared" si="78"/>
        <v>210</v>
      </c>
      <c r="AL376" s="3">
        <f t="shared" si="73"/>
        <v>1</v>
      </c>
      <c r="AM376" s="3">
        <f t="shared" si="83"/>
        <v>84</v>
      </c>
      <c r="AN376" s="3">
        <f t="shared" si="79"/>
        <v>1072245.476</v>
      </c>
      <c r="AO376" s="3">
        <f t="shared" si="80"/>
        <v>12765</v>
      </c>
      <c r="AP376" s="3">
        <f t="shared" si="74"/>
        <v>-783</v>
      </c>
      <c r="AQ376" s="3">
        <v>13548</v>
      </c>
      <c r="AS376" s="68"/>
      <c r="AT376" s="68"/>
      <c r="AX376" s="4">
        <f t="shared" si="81"/>
        <v>0</v>
      </c>
      <c r="AZ376" s="4">
        <f t="shared" si="82"/>
        <v>0</v>
      </c>
      <c r="BB376" s="4"/>
    </row>
    <row r="377" spans="1:54" s="3" customFormat="1">
      <c r="A377" s="205" t="str">
        <f t="shared" si="75"/>
        <v>450</v>
      </c>
      <c r="B377" s="1">
        <v>450086275</v>
      </c>
      <c r="C377" s="7" t="s">
        <v>68</v>
      </c>
      <c r="D377" s="8">
        <f>'fnd enro'!D377</f>
        <v>0</v>
      </c>
      <c r="E377" s="8">
        <f>'fnd enro'!E377</f>
        <v>0</v>
      </c>
      <c r="F377" s="8">
        <f>'fnd enro'!F377</f>
        <v>0</v>
      </c>
      <c r="G377" s="8">
        <f>'fnd enro'!G377</f>
        <v>8</v>
      </c>
      <c r="H377" s="8">
        <f>'fnd enro'!H377</f>
        <v>3</v>
      </c>
      <c r="I377" s="8">
        <f>'fnd enro'!I377</f>
        <v>0</v>
      </c>
      <c r="J377" s="8">
        <f>'fnd enro'!J377</f>
        <v>0</v>
      </c>
      <c r="K377" s="9">
        <f>'fnd enro'!K377</f>
        <v>0.44</v>
      </c>
      <c r="L377" s="8">
        <f>'fnd enro'!L377</f>
        <v>0</v>
      </c>
      <c r="M377" s="8">
        <f>'fnd enro'!M377</f>
        <v>0</v>
      </c>
      <c r="N377" s="8">
        <f>'fnd enro'!N377</f>
        <v>0</v>
      </c>
      <c r="O377" s="8">
        <f>'fnd enro'!O377</f>
        <v>0</v>
      </c>
      <c r="P377" s="8">
        <f>'fnd enro'!P377</f>
        <v>4</v>
      </c>
      <c r="Q377" s="8">
        <f>'fnd enro'!R377</f>
        <v>11</v>
      </c>
      <c r="R377" s="9">
        <f t="shared" si="70"/>
        <v>1</v>
      </c>
      <c r="S377" s="8">
        <f>VALUE('fnd enro'!Q377)</f>
        <v>3</v>
      </c>
      <c r="T377" s="1"/>
      <c r="U377" s="68">
        <f>(($D377*'fnd base rates'!C$7)
+($E377*'fnd base rates'!C$8)
+($F377*'fnd base rates'!C$9)
+($G377*'fnd base rates'!C$10)
+($H377*'fnd base rates'!C$11)
+($I377*'fnd base rates'!C$12)
+($J377*'fnd base rates'!C$13)
+($K377*'fnd base rates'!C$14)
+($M377*'fnd base rates'!C$16)
+($N377*'fnd base rates'!C$17)
+($O377*'fnd base rates'!C$18)
+($P377*VLOOKUP($S377+12,rate_basefnd,3)))
*$R377</f>
        <v>6854.0331999999999</v>
      </c>
      <c r="V377" s="68">
        <f>(($D377*'fnd base rates'!D$7)
+($E377*'fnd base rates'!D$8)
+($F377*'fnd base rates'!D$9)
+($G377*'fnd base rates'!D$10)
+($H377*'fnd base rates'!D$11)
+($I377*'fnd base rates'!D$12)
+($J377*'fnd base rates'!D$13)
+($K377*'fnd base rates'!D$14)
+($M377*'fnd base rates'!D$16)
+($N377*'fnd base rates'!D$17)
+($O377*'fnd base rates'!D$18)
+($P377*VLOOKUP($S377+12,rate_basefnd,4)))
*$R377</f>
        <v>10557.42</v>
      </c>
      <c r="W377" s="68">
        <f>(($D377*'fnd base rates'!E$7)
+($E377*'fnd base rates'!E$8)
+($F377*'fnd base rates'!E$9)
+($G377*'fnd base rates'!E$10)
+($H377*'fnd base rates'!E$11)
+($I377*'fnd base rates'!E$12)
+($J377*'fnd base rates'!E$13)
+($K377*'fnd base rates'!E$14)
+($M377*'fnd base rates'!E$16)
+($N377*'fnd base rates'!E$17)
+($O377*'fnd base rates'!E$18)
+($P377*VLOOKUP($S377+12,rate_basefnd,5)))
*$R377</f>
        <v>58037.598800000007</v>
      </c>
      <c r="X377" s="68">
        <f>(($D377*'fnd base rates'!F$7)
+($E377*'fnd base rates'!F$8)
+($F377*'fnd base rates'!F$9)
+($G377*'fnd base rates'!F$10)
+($H377*'fnd base rates'!F$11)
+($I377*'fnd base rates'!F$12)
+($J377*'fnd base rates'!F$13)
+($K377*'fnd base rates'!F$14)
+($M377*'fnd base rates'!F$16)
+($N377*'fnd base rates'!F$17)
+($O377*'fnd base rates'!F$18)
+($P377*VLOOKUP($S377+12,rate_basefnd,6)))
*$R377</f>
        <v>14537.300800000001</v>
      </c>
      <c r="Y377" s="68">
        <f>(($D377*'fnd base rates'!G$7)
+($E377*'fnd base rates'!G$8)
+($F377*'fnd base rates'!G$9)
+($G377*'fnd base rates'!G$10)
+($H377*'fnd base rates'!G$11)
+($I377*'fnd base rates'!G$12)
+($J377*'fnd base rates'!G$13)
+($K377*'fnd base rates'!G$14)
+($M377*'fnd base rates'!G$16)
+($N377*'fnd base rates'!G$17)
+($O377*'fnd base rates'!G$18)
+($P377*VLOOKUP($S377+12,rate_basefnd,7)))
*$R377</f>
        <v>2538.5344</v>
      </c>
      <c r="Z377" s="68">
        <f>(($D377*'fnd base rates'!H$7)
+($E377*'fnd base rates'!H$8)
+($F377*'fnd base rates'!H$9)
+($G377*'fnd base rates'!H$10)
+($H377*'fnd base rates'!H$11)
+($I377*'fnd base rates'!H$12)
+($J377*'fnd base rates'!H$13)
+($K377*'fnd base rates'!H$14)
+($M377*'fnd base rates'!H$16)
+($N377*'fnd base rates'!H$17)
+($O377*'fnd base rates'!H$18)
+($P377*VLOOKUP($S377+12,rate_basefnd,8)))</f>
        <v>6483.0240000000003</v>
      </c>
      <c r="AA377" s="68">
        <f>(($D377*'fnd base rates'!I$7)
+($E377*'fnd base rates'!I$8)
+($F377*'fnd base rates'!I$9)
+($G377*'fnd base rates'!I$10)
+($H377*'fnd base rates'!I$11)
+($I377*'fnd base rates'!I$12)
+($J377*'fnd base rates'!I$13)
+($K377*'fnd base rates'!I$14)
+($M377*'fnd base rates'!I$16)
+($N377*'fnd base rates'!I$17)
+($O377*'fnd base rates'!I$18)
+($P377*VLOOKUP($S377+12,rate_basefnd,9)))
*$R377</f>
        <v>5467.52</v>
      </c>
      <c r="AB377" s="68">
        <f>(($D377*'fnd base rates'!J$7)
+($E377*'fnd base rates'!J$8)
+($F377*'fnd base rates'!J$9)
+($G377*'fnd base rates'!J$10)
+($H377*'fnd base rates'!J$11)
+($I377*'fnd base rates'!J$12)
+($J377*'fnd base rates'!J$13)
+($K377*'fnd base rates'!J$14)
+($M377*'fnd base rates'!J$16)
+($N377*'fnd base rates'!J$17)
+($O377*'fnd base rates'!J$18)
+($P377*VLOOKUP($S377+12,rate_basefnd,10)))
*$R377</f>
        <v>4688.34</v>
      </c>
      <c r="AC377" s="68">
        <f>(($D377*'fnd base rates'!K$7)
+($E377*'fnd base rates'!K$8)
+($F377*'fnd base rates'!K$9)
+($G377*'fnd base rates'!K$10)
+($H377*'fnd base rates'!K$11)
+($I377*'fnd base rates'!K$12)
+($J377*'fnd base rates'!K$13)
+($K377*'fnd base rates'!K$14)
+($M377*'fnd base rates'!K$16)
+($N377*'fnd base rates'!K$17)
+($O377*'fnd base rates'!K$18)
+($P377*VLOOKUP($S377+12,rate_basefnd,11)))
*$R377</f>
        <v>13754.175999999999</v>
      </c>
      <c r="AD377" s="68">
        <f>(($D377*'fnd base rates'!L$7)
+($E377*'fnd base rates'!L$8)
+($F377*'fnd base rates'!L$9)
+($G377*'fnd base rates'!L$10)
+($H377*'fnd base rates'!L$11)
+($I377*'fnd base rates'!L$12)
+($J377*'fnd base rates'!L$13)
+($K377*'fnd base rates'!L$14)
+($M377*'fnd base rates'!L$16)
+($N377*'fnd base rates'!L$17)
+($O377*'fnd base rates'!L$18)
+($P377*VLOOKUP($S377+12,rate_basefnd,12)))</f>
        <v>27620.926799999997</v>
      </c>
      <c r="AE377" s="68">
        <f>(($D377*'fnd base rates'!M$7)
+($E377*'fnd base rates'!M$8)
+($F377*'fnd base rates'!M$9)
+($G377*'fnd base rates'!M$10)
+($H377*'fnd base rates'!M$11)
+($I377*'fnd base rates'!M$12)
+($J377*'fnd base rates'!M$13)
+($K377*'fnd base rates'!M$14)
+($M377*'fnd base rates'!M$16)
+($N377*'fnd base rates'!M$17)
+($O377*'fnd base rates'!M$18)
+($P377*VLOOKUP($S377+12,rate_basefnd,13)))</f>
        <v>0</v>
      </c>
      <c r="AF377" s="3">
        <f t="shared" si="71"/>
        <v>150538.87400000001</v>
      </c>
      <c r="AH377" s="205">
        <f t="shared" si="72"/>
        <v>450086275</v>
      </c>
      <c r="AI377" s="3" t="str">
        <f t="shared" si="76"/>
        <v>450</v>
      </c>
      <c r="AJ377" s="1" t="str">
        <f t="shared" si="77"/>
        <v>086</v>
      </c>
      <c r="AK377" s="1" t="str">
        <f t="shared" si="78"/>
        <v>275</v>
      </c>
      <c r="AL377" s="3">
        <f t="shared" si="73"/>
        <v>1</v>
      </c>
      <c r="AM377" s="3">
        <f t="shared" si="83"/>
        <v>11</v>
      </c>
      <c r="AN377" s="3">
        <f t="shared" si="79"/>
        <v>150538.87400000001</v>
      </c>
      <c r="AO377" s="3">
        <f t="shared" si="80"/>
        <v>13685</v>
      </c>
      <c r="AP377" s="3">
        <f t="shared" si="74"/>
        <v>1089</v>
      </c>
      <c r="AQ377" s="3">
        <v>12596</v>
      </c>
      <c r="AS377" s="68"/>
      <c r="AT377" s="68"/>
      <c r="AX377" s="4">
        <f t="shared" si="81"/>
        <v>0</v>
      </c>
      <c r="AZ377" s="4">
        <f t="shared" si="82"/>
        <v>0</v>
      </c>
      <c r="BB377" s="4"/>
    </row>
    <row r="378" spans="1:54" s="3" customFormat="1">
      <c r="A378" s="205" t="str">
        <f t="shared" si="75"/>
        <v>450</v>
      </c>
      <c r="B378" s="1">
        <v>450086278</v>
      </c>
      <c r="C378" s="7" t="s">
        <v>68</v>
      </c>
      <c r="D378" s="8">
        <f>'fnd enro'!D378</f>
        <v>0</v>
      </c>
      <c r="E378" s="8">
        <f>'fnd enro'!E378</f>
        <v>0</v>
      </c>
      <c r="F378" s="8">
        <f>'fnd enro'!F378</f>
        <v>1</v>
      </c>
      <c r="G378" s="8">
        <f>'fnd enro'!G378</f>
        <v>4</v>
      </c>
      <c r="H378" s="8">
        <f>'fnd enro'!H378</f>
        <v>3</v>
      </c>
      <c r="I378" s="8">
        <f>'fnd enro'!I378</f>
        <v>0</v>
      </c>
      <c r="J378" s="8">
        <f>'fnd enro'!J378</f>
        <v>0</v>
      </c>
      <c r="K378" s="9">
        <f>'fnd enro'!K378</f>
        <v>0.32</v>
      </c>
      <c r="L378" s="8">
        <f>'fnd enro'!L378</f>
        <v>0</v>
      </c>
      <c r="M378" s="8">
        <f>'fnd enro'!M378</f>
        <v>0</v>
      </c>
      <c r="N378" s="8">
        <f>'fnd enro'!N378</f>
        <v>0</v>
      </c>
      <c r="O378" s="8">
        <f>'fnd enro'!O378</f>
        <v>0</v>
      </c>
      <c r="P378" s="8">
        <f>'fnd enro'!P378</f>
        <v>2</v>
      </c>
      <c r="Q378" s="8">
        <f>'fnd enro'!R378</f>
        <v>8</v>
      </c>
      <c r="R378" s="9">
        <f t="shared" si="70"/>
        <v>1</v>
      </c>
      <c r="S378" s="8">
        <f>VALUE('fnd enro'!Q378)</f>
        <v>6</v>
      </c>
      <c r="T378" s="1"/>
      <c r="U378" s="68">
        <f>(($D378*'fnd base rates'!C$7)
+($E378*'fnd base rates'!C$8)
+($F378*'fnd base rates'!C$9)
+($G378*'fnd base rates'!C$10)
+($H378*'fnd base rates'!C$11)
+($I378*'fnd base rates'!C$12)
+($J378*'fnd base rates'!C$13)
+($K378*'fnd base rates'!C$14)
+($M378*'fnd base rates'!C$16)
+($N378*'fnd base rates'!C$17)
+($O378*'fnd base rates'!C$18)
+($P378*VLOOKUP($S378+12,rate_basefnd,3)))
*$R378</f>
        <v>4957.6696000000002</v>
      </c>
      <c r="V378" s="68">
        <f>(($D378*'fnd base rates'!D$7)
+($E378*'fnd base rates'!D$8)
+($F378*'fnd base rates'!D$9)
+($G378*'fnd base rates'!D$10)
+($H378*'fnd base rates'!D$11)
+($I378*'fnd base rates'!D$12)
+($J378*'fnd base rates'!D$13)
+($K378*'fnd base rates'!D$14)
+($M378*'fnd base rates'!D$16)
+($N378*'fnd base rates'!D$17)
+($O378*'fnd base rates'!D$18)
+($P378*VLOOKUP($S378+12,rate_basefnd,4)))
*$R378</f>
        <v>7549.82</v>
      </c>
      <c r="W378" s="68">
        <f>(($D378*'fnd base rates'!E$7)
+($E378*'fnd base rates'!E$8)
+($F378*'fnd base rates'!E$9)
+($G378*'fnd base rates'!E$10)
+($H378*'fnd base rates'!E$11)
+($I378*'fnd base rates'!E$12)
+($J378*'fnd base rates'!E$13)
+($K378*'fnd base rates'!E$14)
+($M378*'fnd base rates'!E$16)
+($N378*'fnd base rates'!E$17)
+($O378*'fnd base rates'!E$18)
+($P378*VLOOKUP($S378+12,rate_basefnd,5)))
*$R378</f>
        <v>40574.7664</v>
      </c>
      <c r="X378" s="68">
        <f>(($D378*'fnd base rates'!F$7)
+($E378*'fnd base rates'!F$8)
+($F378*'fnd base rates'!F$9)
+($G378*'fnd base rates'!F$10)
+($H378*'fnd base rates'!F$11)
+($I378*'fnd base rates'!F$12)
+($J378*'fnd base rates'!F$13)
+($K378*'fnd base rates'!F$14)
+($M378*'fnd base rates'!F$16)
+($N378*'fnd base rates'!F$17)
+($O378*'fnd base rates'!F$18)
+($P378*VLOOKUP($S378+12,rate_basefnd,6)))
*$R378</f>
        <v>10343.8024</v>
      </c>
      <c r="Y378" s="68">
        <f>(($D378*'fnd base rates'!G$7)
+($E378*'fnd base rates'!G$8)
+($F378*'fnd base rates'!G$9)
+($G378*'fnd base rates'!G$10)
+($H378*'fnd base rates'!G$11)
+($I378*'fnd base rates'!G$12)
+($J378*'fnd base rates'!G$13)
+($K378*'fnd base rates'!G$14)
+($M378*'fnd base rates'!G$16)
+($N378*'fnd base rates'!G$17)
+($O378*'fnd base rates'!G$18)
+($P378*VLOOKUP($S378+12,rate_basefnd,7)))
*$R378</f>
        <v>1795.9832000000001</v>
      </c>
      <c r="Z378" s="68">
        <f>(($D378*'fnd base rates'!H$7)
+($E378*'fnd base rates'!H$8)
+($F378*'fnd base rates'!H$9)
+($G378*'fnd base rates'!H$10)
+($H378*'fnd base rates'!H$11)
+($I378*'fnd base rates'!H$12)
+($J378*'fnd base rates'!H$13)
+($K378*'fnd base rates'!H$14)
+($M378*'fnd base rates'!H$16)
+($N378*'fnd base rates'!H$17)
+($O378*'fnd base rates'!H$18)
+($P378*VLOOKUP($S378+12,rate_basefnd,8)))</f>
        <v>4705.6120000000001</v>
      </c>
      <c r="AA378" s="68">
        <f>(($D378*'fnd base rates'!I$7)
+($E378*'fnd base rates'!I$8)
+($F378*'fnd base rates'!I$9)
+($G378*'fnd base rates'!I$10)
+($H378*'fnd base rates'!I$11)
+($I378*'fnd base rates'!I$12)
+($J378*'fnd base rates'!I$13)
+($K378*'fnd base rates'!I$14)
+($M378*'fnd base rates'!I$16)
+($N378*'fnd base rates'!I$17)
+($O378*'fnd base rates'!I$18)
+($P378*VLOOKUP($S378+12,rate_basefnd,9)))
*$R378</f>
        <v>3925.6400000000003</v>
      </c>
      <c r="AB378" s="68">
        <f>(($D378*'fnd base rates'!J$7)
+($E378*'fnd base rates'!J$8)
+($F378*'fnd base rates'!J$9)
+($G378*'fnd base rates'!J$10)
+($H378*'fnd base rates'!J$11)
+($I378*'fnd base rates'!J$12)
+($J378*'fnd base rates'!J$13)
+($K378*'fnd base rates'!J$14)
+($M378*'fnd base rates'!J$16)
+($N378*'fnd base rates'!J$17)
+($O378*'fnd base rates'!J$18)
+($P378*VLOOKUP($S378+12,rate_basefnd,10)))
*$R378</f>
        <v>3177.45</v>
      </c>
      <c r="AC378" s="68">
        <f>(($D378*'fnd base rates'!K$7)
+($E378*'fnd base rates'!K$8)
+($F378*'fnd base rates'!K$9)
+($G378*'fnd base rates'!K$10)
+($H378*'fnd base rates'!K$11)
+($I378*'fnd base rates'!K$12)
+($J378*'fnd base rates'!K$13)
+($K378*'fnd base rates'!K$14)
+($M378*'fnd base rates'!K$16)
+($N378*'fnd base rates'!K$17)
+($O378*'fnd base rates'!K$18)
+($P378*VLOOKUP($S378+12,rate_basefnd,11)))
*$R378</f>
        <v>10077.418</v>
      </c>
      <c r="AD378" s="68">
        <f>(($D378*'fnd base rates'!L$7)
+($E378*'fnd base rates'!L$8)
+($F378*'fnd base rates'!L$9)
+($G378*'fnd base rates'!L$10)
+($H378*'fnd base rates'!L$11)
+($I378*'fnd base rates'!L$12)
+($J378*'fnd base rates'!L$13)
+($K378*'fnd base rates'!L$14)
+($M378*'fnd base rates'!L$16)
+($N378*'fnd base rates'!L$17)
+($O378*'fnd base rates'!L$18)
+($P378*VLOOKUP($S378+12,rate_basefnd,12)))</f>
        <v>19989.120399999996</v>
      </c>
      <c r="AE378" s="68">
        <f>(($D378*'fnd base rates'!M$7)
+($E378*'fnd base rates'!M$8)
+($F378*'fnd base rates'!M$9)
+($G378*'fnd base rates'!M$10)
+($H378*'fnd base rates'!M$11)
+($I378*'fnd base rates'!M$12)
+($J378*'fnd base rates'!M$13)
+($K378*'fnd base rates'!M$14)
+($M378*'fnd base rates'!M$16)
+($N378*'fnd base rates'!M$17)
+($O378*'fnd base rates'!M$18)
+($P378*VLOOKUP($S378+12,rate_basefnd,13)))</f>
        <v>0</v>
      </c>
      <c r="AF378" s="3">
        <f t="shared" si="71"/>
        <v>107097.28200000001</v>
      </c>
      <c r="AH378" s="205">
        <f t="shared" si="72"/>
        <v>450086278</v>
      </c>
      <c r="AI378" s="3" t="str">
        <f t="shared" si="76"/>
        <v>450</v>
      </c>
      <c r="AJ378" s="1" t="str">
        <f t="shared" si="77"/>
        <v>086</v>
      </c>
      <c r="AK378" s="1" t="str">
        <f t="shared" si="78"/>
        <v>278</v>
      </c>
      <c r="AL378" s="3">
        <f t="shared" si="73"/>
        <v>1</v>
      </c>
      <c r="AM378" s="3">
        <f t="shared" si="83"/>
        <v>8</v>
      </c>
      <c r="AN378" s="3">
        <f t="shared" si="79"/>
        <v>107097.28200000001</v>
      </c>
      <c r="AO378" s="3">
        <f t="shared" si="80"/>
        <v>13387</v>
      </c>
      <c r="AP378" s="3">
        <f t="shared" si="74"/>
        <v>2097</v>
      </c>
      <c r="AQ378" s="3">
        <v>11290</v>
      </c>
      <c r="AS378" s="68"/>
      <c r="AT378" s="68"/>
      <c r="AX378" s="4">
        <f t="shared" si="81"/>
        <v>0</v>
      </c>
      <c r="AZ378" s="4">
        <f t="shared" si="82"/>
        <v>0</v>
      </c>
      <c r="BB378" s="4"/>
    </row>
    <row r="379" spans="1:54" s="3" customFormat="1">
      <c r="A379" s="205" t="str">
        <f t="shared" si="75"/>
        <v>450</v>
      </c>
      <c r="B379" s="1">
        <v>450086281</v>
      </c>
      <c r="C379" s="7" t="s">
        <v>68</v>
      </c>
      <c r="D379" s="8">
        <f>'fnd enro'!D379</f>
        <v>0</v>
      </c>
      <c r="E379" s="8">
        <f>'fnd enro'!E379</f>
        <v>0</v>
      </c>
      <c r="F379" s="8">
        <f>'fnd enro'!F379</f>
        <v>0</v>
      </c>
      <c r="G379" s="8">
        <f>'fnd enro'!G379</f>
        <v>0</v>
      </c>
      <c r="H379" s="8">
        <f>'fnd enro'!H379</f>
        <v>2</v>
      </c>
      <c r="I379" s="8">
        <f>'fnd enro'!I379</f>
        <v>0</v>
      </c>
      <c r="J379" s="8">
        <f>'fnd enro'!J379</f>
        <v>0</v>
      </c>
      <c r="K379" s="9">
        <f>'fnd enro'!K379</f>
        <v>0.08</v>
      </c>
      <c r="L379" s="8">
        <f>'fnd enro'!L379</f>
        <v>0</v>
      </c>
      <c r="M379" s="8">
        <f>'fnd enro'!M379</f>
        <v>0</v>
      </c>
      <c r="N379" s="8">
        <f>'fnd enro'!N379</f>
        <v>0</v>
      </c>
      <c r="O379" s="8">
        <f>'fnd enro'!O379</f>
        <v>0</v>
      </c>
      <c r="P379" s="8">
        <f>'fnd enro'!P379</f>
        <v>0</v>
      </c>
      <c r="Q379" s="8">
        <f>'fnd enro'!R379</f>
        <v>2</v>
      </c>
      <c r="R379" s="9">
        <f t="shared" si="70"/>
        <v>1</v>
      </c>
      <c r="S379" s="8">
        <f>VALUE('fnd enro'!Q379)</f>
        <v>12</v>
      </c>
      <c r="T379" s="1"/>
      <c r="U379" s="68">
        <f>(($D379*'fnd base rates'!C$7)
+($E379*'fnd base rates'!C$8)
+($F379*'fnd base rates'!C$9)
+($G379*'fnd base rates'!C$10)
+($H379*'fnd base rates'!C$11)
+($I379*'fnd base rates'!C$12)
+($J379*'fnd base rates'!C$13)
+($K379*'fnd base rates'!C$14)
+($M379*'fnd base rates'!C$16)
+($N379*'fnd base rates'!C$17)
+($O379*'fnd base rates'!C$18)
+($P379*VLOOKUP($S379+12,rate_basefnd,3)))
*$R379</f>
        <v>1199.3224</v>
      </c>
      <c r="V379" s="68">
        <f>(($D379*'fnd base rates'!D$7)
+($E379*'fnd base rates'!D$8)
+($F379*'fnd base rates'!D$9)
+($G379*'fnd base rates'!D$10)
+($H379*'fnd base rates'!D$11)
+($I379*'fnd base rates'!D$12)
+($J379*'fnd base rates'!D$13)
+($K379*'fnd base rates'!D$14)
+($M379*'fnd base rates'!D$16)
+($N379*'fnd base rates'!D$17)
+($O379*'fnd base rates'!D$18)
+($P379*VLOOKUP($S379+12,rate_basefnd,4)))
*$R379</f>
        <v>1697.48</v>
      </c>
      <c r="W379" s="68">
        <f>(($D379*'fnd base rates'!E$7)
+($E379*'fnd base rates'!E$8)
+($F379*'fnd base rates'!E$9)
+($G379*'fnd base rates'!E$10)
+($H379*'fnd base rates'!E$11)
+($I379*'fnd base rates'!E$12)
+($J379*'fnd base rates'!E$13)
+($K379*'fnd base rates'!E$14)
+($M379*'fnd base rates'!E$16)
+($N379*'fnd base rates'!E$17)
+($O379*'fnd base rates'!E$18)
+($P379*VLOOKUP($S379+12,rate_basefnd,5)))
*$R379</f>
        <v>7705.4616000000005</v>
      </c>
      <c r="X379" s="68">
        <f>(($D379*'fnd base rates'!F$7)
+($E379*'fnd base rates'!F$8)
+($F379*'fnd base rates'!F$9)
+($G379*'fnd base rates'!F$10)
+($H379*'fnd base rates'!F$11)
+($I379*'fnd base rates'!F$12)
+($J379*'fnd base rates'!F$13)
+($K379*'fnd base rates'!F$14)
+($M379*'fnd base rates'!F$16)
+($N379*'fnd base rates'!F$17)
+($O379*'fnd base rates'!F$18)
+($P379*VLOOKUP($S379+12,rate_basefnd,6)))
*$R379</f>
        <v>2236.4256</v>
      </c>
      <c r="Y379" s="68">
        <f>(($D379*'fnd base rates'!G$7)
+($E379*'fnd base rates'!G$8)
+($F379*'fnd base rates'!G$9)
+($G379*'fnd base rates'!G$10)
+($H379*'fnd base rates'!G$11)
+($I379*'fnd base rates'!G$12)
+($J379*'fnd base rates'!G$13)
+($K379*'fnd base rates'!G$14)
+($M379*'fnd base rates'!G$16)
+($N379*'fnd base rates'!G$17)
+($O379*'fnd base rates'!G$18)
+($P379*VLOOKUP($S379+12,rate_basefnd,7)))
*$R379</f>
        <v>375.18079999999998</v>
      </c>
      <c r="Z379" s="68">
        <f>(($D379*'fnd base rates'!H$7)
+($E379*'fnd base rates'!H$8)
+($F379*'fnd base rates'!H$9)
+($G379*'fnd base rates'!H$10)
+($H379*'fnd base rates'!H$11)
+($I379*'fnd base rates'!H$12)
+($J379*'fnd base rates'!H$13)
+($K379*'fnd base rates'!H$14)
+($M379*'fnd base rates'!H$16)
+($N379*'fnd base rates'!H$17)
+($O379*'fnd base rates'!H$18)
+($P379*VLOOKUP($S379+12,rate_basefnd,8)))</f>
        <v>1162.6079999999999</v>
      </c>
      <c r="AA379" s="68">
        <f>(($D379*'fnd base rates'!I$7)
+($E379*'fnd base rates'!I$8)
+($F379*'fnd base rates'!I$9)
+($G379*'fnd base rates'!I$10)
+($H379*'fnd base rates'!I$11)
+($I379*'fnd base rates'!I$12)
+($J379*'fnd base rates'!I$13)
+($K379*'fnd base rates'!I$14)
+($M379*'fnd base rates'!I$16)
+($N379*'fnd base rates'!I$17)
+($O379*'fnd base rates'!I$18)
+($P379*VLOOKUP($S379+12,rate_basefnd,9)))
*$R379</f>
        <v>906.32</v>
      </c>
      <c r="AB379" s="68">
        <f>(($D379*'fnd base rates'!J$7)
+($E379*'fnd base rates'!J$8)
+($F379*'fnd base rates'!J$9)
+($G379*'fnd base rates'!J$10)
+($H379*'fnd base rates'!J$11)
+($I379*'fnd base rates'!J$12)
+($J379*'fnd base rates'!J$13)
+($K379*'fnd base rates'!J$14)
+($M379*'fnd base rates'!J$16)
+($N379*'fnd base rates'!J$17)
+($O379*'fnd base rates'!J$18)
+($P379*VLOOKUP($S379+12,rate_basefnd,10)))
*$R379</f>
        <v>552.04</v>
      </c>
      <c r="AC379" s="68">
        <f>(($D379*'fnd base rates'!K$7)
+($E379*'fnd base rates'!K$8)
+($F379*'fnd base rates'!K$9)
+($G379*'fnd base rates'!K$10)
+($H379*'fnd base rates'!K$11)
+($I379*'fnd base rates'!K$12)
+($J379*'fnd base rates'!K$13)
+($K379*'fnd base rates'!K$14)
+($M379*'fnd base rates'!K$16)
+($N379*'fnd base rates'!K$17)
+($O379*'fnd base rates'!K$18)
+($P379*VLOOKUP($S379+12,rate_basefnd,11)))
*$R379</f>
        <v>2632.9919999999997</v>
      </c>
      <c r="AD379" s="68">
        <f>(($D379*'fnd base rates'!L$7)
+($E379*'fnd base rates'!L$8)
+($F379*'fnd base rates'!L$9)
+($G379*'fnd base rates'!L$10)
+($H379*'fnd base rates'!L$11)
+($I379*'fnd base rates'!L$12)
+($J379*'fnd base rates'!L$13)
+($K379*'fnd base rates'!L$14)
+($M379*'fnd base rates'!L$16)
+($N379*'fnd base rates'!L$17)
+($O379*'fnd base rates'!L$18)
+($P379*VLOOKUP($S379+12,rate_basefnd,12)))</f>
        <v>4857.3175999999994</v>
      </c>
      <c r="AE379" s="68">
        <f>(($D379*'fnd base rates'!M$7)
+($E379*'fnd base rates'!M$8)
+($F379*'fnd base rates'!M$9)
+($G379*'fnd base rates'!M$10)
+($H379*'fnd base rates'!M$11)
+($I379*'fnd base rates'!M$12)
+($J379*'fnd base rates'!M$13)
+($K379*'fnd base rates'!M$14)
+($M379*'fnd base rates'!M$16)
+($N379*'fnd base rates'!M$17)
+($O379*'fnd base rates'!M$18)
+($P379*VLOOKUP($S379+12,rate_basefnd,13)))</f>
        <v>0</v>
      </c>
      <c r="AF379" s="3">
        <f t="shared" si="71"/>
        <v>23325.147999999997</v>
      </c>
      <c r="AH379" s="205">
        <f t="shared" si="72"/>
        <v>450086281</v>
      </c>
      <c r="AI379" s="3" t="str">
        <f t="shared" si="76"/>
        <v>450</v>
      </c>
      <c r="AJ379" s="1" t="str">
        <f t="shared" si="77"/>
        <v>086</v>
      </c>
      <c r="AK379" s="1" t="str">
        <f t="shared" si="78"/>
        <v>281</v>
      </c>
      <c r="AL379" s="3">
        <f t="shared" si="73"/>
        <v>1</v>
      </c>
      <c r="AM379" s="3">
        <f t="shared" si="83"/>
        <v>2</v>
      </c>
      <c r="AN379" s="3">
        <f t="shared" si="79"/>
        <v>23325.147999999997</v>
      </c>
      <c r="AO379" s="3">
        <f t="shared" si="80"/>
        <v>11663</v>
      </c>
      <c r="AP379" s="3">
        <f t="shared" si="74"/>
        <v>-2771</v>
      </c>
      <c r="AQ379" s="3">
        <v>14434</v>
      </c>
      <c r="AS379" s="68"/>
      <c r="AT379" s="68"/>
      <c r="AX379" s="4">
        <f t="shared" si="81"/>
        <v>0</v>
      </c>
      <c r="AZ379" s="4">
        <f t="shared" si="82"/>
        <v>0</v>
      </c>
      <c r="BB379" s="4"/>
    </row>
    <row r="380" spans="1:54" s="3" customFormat="1">
      <c r="A380" s="205" t="str">
        <f t="shared" si="75"/>
        <v>450</v>
      </c>
      <c r="B380" s="1">
        <v>450086327</v>
      </c>
      <c r="C380" s="7" t="s">
        <v>68</v>
      </c>
      <c r="D380" s="8">
        <f>'fnd enro'!D380</f>
        <v>0</v>
      </c>
      <c r="E380" s="8">
        <f>'fnd enro'!E380</f>
        <v>0</v>
      </c>
      <c r="F380" s="8">
        <f>'fnd enro'!F380</f>
        <v>0</v>
      </c>
      <c r="G380" s="8">
        <f>'fnd enro'!G380</f>
        <v>4</v>
      </c>
      <c r="H380" s="8">
        <f>'fnd enro'!H380</f>
        <v>0</v>
      </c>
      <c r="I380" s="8">
        <f>'fnd enro'!I380</f>
        <v>0</v>
      </c>
      <c r="J380" s="8">
        <f>'fnd enro'!J380</f>
        <v>0</v>
      </c>
      <c r="K380" s="9">
        <f>'fnd enro'!K380</f>
        <v>0.16</v>
      </c>
      <c r="L380" s="8">
        <f>'fnd enro'!L380</f>
        <v>0</v>
      </c>
      <c r="M380" s="8">
        <f>'fnd enro'!M380</f>
        <v>0</v>
      </c>
      <c r="N380" s="8">
        <f>'fnd enro'!N380</f>
        <v>0</v>
      </c>
      <c r="O380" s="8">
        <f>'fnd enro'!O380</f>
        <v>0</v>
      </c>
      <c r="P380" s="8">
        <f>'fnd enro'!P380</f>
        <v>0</v>
      </c>
      <c r="Q380" s="8">
        <f>'fnd enro'!R380</f>
        <v>4</v>
      </c>
      <c r="R380" s="9">
        <f t="shared" si="70"/>
        <v>1</v>
      </c>
      <c r="S380" s="8">
        <f>VALUE('fnd enro'!Q380)</f>
        <v>5</v>
      </c>
      <c r="T380" s="1"/>
      <c r="U380" s="68">
        <f>(($D380*'fnd base rates'!C$7)
+($E380*'fnd base rates'!C$8)
+($F380*'fnd base rates'!C$9)
+($G380*'fnd base rates'!C$10)
+($H380*'fnd base rates'!C$11)
+($I380*'fnd base rates'!C$12)
+($J380*'fnd base rates'!C$13)
+($K380*'fnd base rates'!C$14)
+($M380*'fnd base rates'!C$16)
+($N380*'fnd base rates'!C$17)
+($O380*'fnd base rates'!C$18)
+($P380*VLOOKUP($S380+12,rate_basefnd,3)))
*$R380</f>
        <v>2398.6448</v>
      </c>
      <c r="V380" s="68">
        <f>(($D380*'fnd base rates'!D$7)
+($E380*'fnd base rates'!D$8)
+($F380*'fnd base rates'!D$9)
+($G380*'fnd base rates'!D$10)
+($H380*'fnd base rates'!D$11)
+($I380*'fnd base rates'!D$12)
+($J380*'fnd base rates'!D$13)
+($K380*'fnd base rates'!D$14)
+($M380*'fnd base rates'!D$16)
+($N380*'fnd base rates'!D$17)
+($O380*'fnd base rates'!D$18)
+($P380*VLOOKUP($S380+12,rate_basefnd,4)))
*$R380</f>
        <v>3394.96</v>
      </c>
      <c r="W380" s="68">
        <f>(($D380*'fnd base rates'!E$7)
+($E380*'fnd base rates'!E$8)
+($F380*'fnd base rates'!E$9)
+($G380*'fnd base rates'!E$10)
+($H380*'fnd base rates'!E$11)
+($I380*'fnd base rates'!E$12)
+($J380*'fnd base rates'!E$13)
+($K380*'fnd base rates'!E$14)
+($M380*'fnd base rates'!E$16)
+($N380*'fnd base rates'!E$17)
+($O380*'fnd base rates'!E$18)
+($P380*VLOOKUP($S380+12,rate_basefnd,5)))
*$R380</f>
        <v>17278.843199999999</v>
      </c>
      <c r="X380" s="68">
        <f>(($D380*'fnd base rates'!F$7)
+($E380*'fnd base rates'!F$8)
+($F380*'fnd base rates'!F$9)
+($G380*'fnd base rates'!F$10)
+($H380*'fnd base rates'!F$11)
+($I380*'fnd base rates'!F$12)
+($J380*'fnd base rates'!F$13)
+($K380*'fnd base rates'!F$14)
+($M380*'fnd base rates'!F$16)
+($N380*'fnd base rates'!F$17)
+($O380*'fnd base rates'!F$18)
+($P380*VLOOKUP($S380+12,rate_basefnd,6)))
*$R380</f>
        <v>5591.3311999999996</v>
      </c>
      <c r="Y380" s="68">
        <f>(($D380*'fnd base rates'!G$7)
+($E380*'fnd base rates'!G$8)
+($F380*'fnd base rates'!G$9)
+($G380*'fnd base rates'!G$10)
+($H380*'fnd base rates'!G$11)
+($I380*'fnd base rates'!G$12)
+($J380*'fnd base rates'!G$13)
+($K380*'fnd base rates'!G$14)
+($M380*'fnd base rates'!G$16)
+($N380*'fnd base rates'!G$17)
+($O380*'fnd base rates'!G$18)
+($P380*VLOOKUP($S380+12,rate_basefnd,7)))
*$R380</f>
        <v>698.6816</v>
      </c>
      <c r="Z380" s="68">
        <f>(($D380*'fnd base rates'!H$7)
+($E380*'fnd base rates'!H$8)
+($F380*'fnd base rates'!H$9)
+($G380*'fnd base rates'!H$10)
+($H380*'fnd base rates'!H$11)
+($I380*'fnd base rates'!H$12)
+($J380*'fnd base rates'!H$13)
+($K380*'fnd base rates'!H$14)
+($M380*'fnd base rates'!H$16)
+($N380*'fnd base rates'!H$17)
+($O380*'fnd base rates'!H$18)
+($P380*VLOOKUP($S380+12,rate_basefnd,8)))</f>
        <v>2325.2159999999999</v>
      </c>
      <c r="AA380" s="68">
        <f>(($D380*'fnd base rates'!I$7)
+($E380*'fnd base rates'!I$8)
+($F380*'fnd base rates'!I$9)
+($G380*'fnd base rates'!I$10)
+($H380*'fnd base rates'!I$11)
+($I380*'fnd base rates'!I$12)
+($J380*'fnd base rates'!I$13)
+($K380*'fnd base rates'!I$14)
+($M380*'fnd base rates'!I$16)
+($N380*'fnd base rates'!I$17)
+($O380*'fnd base rates'!I$18)
+($P380*VLOOKUP($S380+12,rate_basefnd,9)))
*$R380</f>
        <v>1812.64</v>
      </c>
      <c r="AB380" s="68">
        <f>(($D380*'fnd base rates'!J$7)
+($E380*'fnd base rates'!J$8)
+($F380*'fnd base rates'!J$9)
+($G380*'fnd base rates'!J$10)
+($H380*'fnd base rates'!J$11)
+($I380*'fnd base rates'!J$12)
+($J380*'fnd base rates'!J$13)
+($K380*'fnd base rates'!J$14)
+($M380*'fnd base rates'!J$16)
+($N380*'fnd base rates'!J$17)
+($O380*'fnd base rates'!J$18)
+($P380*VLOOKUP($S380+12,rate_basefnd,10)))
*$R380</f>
        <v>675.88</v>
      </c>
      <c r="AC380" s="68">
        <f>(($D380*'fnd base rates'!K$7)
+($E380*'fnd base rates'!K$8)
+($F380*'fnd base rates'!K$9)
+($G380*'fnd base rates'!K$10)
+($H380*'fnd base rates'!K$11)
+($I380*'fnd base rates'!K$12)
+($J380*'fnd base rates'!K$13)
+($K380*'fnd base rates'!K$14)
+($M380*'fnd base rates'!K$16)
+($N380*'fnd base rates'!K$17)
+($O380*'fnd base rates'!K$18)
+($P380*VLOOKUP($S380+12,rate_basefnd,11)))
*$R380</f>
        <v>4902.3440000000001</v>
      </c>
      <c r="AD380" s="68">
        <f>(($D380*'fnd base rates'!L$7)
+($E380*'fnd base rates'!L$8)
+($F380*'fnd base rates'!L$9)
+($G380*'fnd base rates'!L$10)
+($H380*'fnd base rates'!L$11)
+($I380*'fnd base rates'!L$12)
+($J380*'fnd base rates'!L$13)
+($K380*'fnd base rates'!L$14)
+($M380*'fnd base rates'!L$16)
+($N380*'fnd base rates'!L$17)
+($O380*'fnd base rates'!L$18)
+($P380*VLOOKUP($S380+12,rate_basefnd,12)))</f>
        <v>9049.1551999999992</v>
      </c>
      <c r="AE380" s="68">
        <f>(($D380*'fnd base rates'!M$7)
+($E380*'fnd base rates'!M$8)
+($F380*'fnd base rates'!M$9)
+($G380*'fnd base rates'!M$10)
+($H380*'fnd base rates'!M$11)
+($I380*'fnd base rates'!M$12)
+($J380*'fnd base rates'!M$13)
+($K380*'fnd base rates'!M$14)
+($M380*'fnd base rates'!M$16)
+($N380*'fnd base rates'!M$17)
+($O380*'fnd base rates'!M$18)
+($P380*VLOOKUP($S380+12,rate_basefnd,13)))</f>
        <v>0</v>
      </c>
      <c r="AF380" s="3">
        <f t="shared" si="71"/>
        <v>48127.695999999996</v>
      </c>
      <c r="AH380" s="205">
        <f t="shared" si="72"/>
        <v>450086327</v>
      </c>
      <c r="AI380" s="3" t="str">
        <f t="shared" si="76"/>
        <v>450</v>
      </c>
      <c r="AJ380" s="1" t="str">
        <f t="shared" si="77"/>
        <v>086</v>
      </c>
      <c r="AK380" s="1" t="str">
        <f t="shared" si="78"/>
        <v>327</v>
      </c>
      <c r="AL380" s="3">
        <f t="shared" si="73"/>
        <v>1</v>
      </c>
      <c r="AM380" s="3">
        <f t="shared" si="83"/>
        <v>4</v>
      </c>
      <c r="AN380" s="3">
        <f t="shared" si="79"/>
        <v>48127.695999999996</v>
      </c>
      <c r="AO380" s="3">
        <f t="shared" si="80"/>
        <v>12032</v>
      </c>
      <c r="AP380" s="3">
        <f t="shared" si="74"/>
        <v>940</v>
      </c>
      <c r="AQ380" s="3">
        <v>11092</v>
      </c>
      <c r="AS380" s="68"/>
      <c r="AT380" s="68"/>
      <c r="AX380" s="4">
        <f t="shared" si="81"/>
        <v>0</v>
      </c>
      <c r="AZ380" s="4">
        <f t="shared" si="82"/>
        <v>0</v>
      </c>
      <c r="BB380" s="4"/>
    </row>
    <row r="381" spans="1:54" s="3" customFormat="1">
      <c r="A381" s="205" t="str">
        <f t="shared" si="75"/>
        <v>450</v>
      </c>
      <c r="B381" s="1">
        <v>450086340</v>
      </c>
      <c r="C381" s="7" t="s">
        <v>68</v>
      </c>
      <c r="D381" s="8">
        <f>'fnd enro'!D381</f>
        <v>0</v>
      </c>
      <c r="E381" s="8">
        <f>'fnd enro'!E381</f>
        <v>0</v>
      </c>
      <c r="F381" s="8">
        <f>'fnd enro'!F381</f>
        <v>0</v>
      </c>
      <c r="G381" s="8">
        <f>'fnd enro'!G381</f>
        <v>1</v>
      </c>
      <c r="H381" s="8">
        <f>'fnd enro'!H381</f>
        <v>3</v>
      </c>
      <c r="I381" s="8">
        <f>'fnd enro'!I381</f>
        <v>0</v>
      </c>
      <c r="J381" s="8">
        <f>'fnd enro'!J381</f>
        <v>0</v>
      </c>
      <c r="K381" s="9">
        <f>'fnd enro'!K381</f>
        <v>0.16</v>
      </c>
      <c r="L381" s="8">
        <f>'fnd enro'!L381</f>
        <v>0</v>
      </c>
      <c r="M381" s="8">
        <f>'fnd enro'!M381</f>
        <v>0</v>
      </c>
      <c r="N381" s="8">
        <f>'fnd enro'!N381</f>
        <v>0</v>
      </c>
      <c r="O381" s="8">
        <f>'fnd enro'!O381</f>
        <v>0</v>
      </c>
      <c r="P381" s="8">
        <f>'fnd enro'!P381</f>
        <v>2</v>
      </c>
      <c r="Q381" s="8">
        <f>'fnd enro'!R381</f>
        <v>4</v>
      </c>
      <c r="R381" s="9">
        <f t="shared" si="70"/>
        <v>1</v>
      </c>
      <c r="S381" s="8">
        <f>VALUE('fnd enro'!Q381)</f>
        <v>7</v>
      </c>
      <c r="T381" s="1"/>
      <c r="U381" s="68">
        <f>(($D381*'fnd base rates'!C$7)
+($E381*'fnd base rates'!C$8)
+($F381*'fnd base rates'!C$9)
+($G381*'fnd base rates'!C$10)
+($H381*'fnd base rates'!C$11)
+($I381*'fnd base rates'!C$12)
+($J381*'fnd base rates'!C$13)
+($K381*'fnd base rates'!C$14)
+($M381*'fnd base rates'!C$16)
+($N381*'fnd base rates'!C$17)
+($O381*'fnd base rates'!C$18)
+($P381*VLOOKUP($S381+12,rate_basefnd,3)))
*$R381</f>
        <v>2576.2048</v>
      </c>
      <c r="V381" s="68">
        <f>(($D381*'fnd base rates'!D$7)
+($E381*'fnd base rates'!D$8)
+($F381*'fnd base rates'!D$9)
+($G381*'fnd base rates'!D$10)
+($H381*'fnd base rates'!D$11)
+($I381*'fnd base rates'!D$12)
+($J381*'fnd base rates'!D$13)
+($K381*'fnd base rates'!D$14)
+($M381*'fnd base rates'!D$16)
+($N381*'fnd base rates'!D$17)
+($O381*'fnd base rates'!D$18)
+($P381*VLOOKUP($S381+12,rate_basefnd,4)))
*$R381</f>
        <v>4236.24</v>
      </c>
      <c r="W381" s="68">
        <f>(($D381*'fnd base rates'!E$7)
+($E381*'fnd base rates'!E$8)
+($F381*'fnd base rates'!E$9)
+($G381*'fnd base rates'!E$10)
+($H381*'fnd base rates'!E$11)
+($I381*'fnd base rates'!E$12)
+($J381*'fnd base rates'!E$13)
+($K381*'fnd base rates'!E$14)
+($M381*'fnd base rates'!E$16)
+($N381*'fnd base rates'!E$17)
+($O381*'fnd base rates'!E$18)
+($P381*VLOOKUP($S381+12,rate_basefnd,5)))
*$R381</f>
        <v>24090.623200000002</v>
      </c>
      <c r="X381" s="68">
        <f>(($D381*'fnd base rates'!F$7)
+($E381*'fnd base rates'!F$8)
+($F381*'fnd base rates'!F$9)
+($G381*'fnd base rates'!F$10)
+($H381*'fnd base rates'!F$11)
+($I381*'fnd base rates'!F$12)
+($J381*'fnd base rates'!F$13)
+($K381*'fnd base rates'!F$14)
+($M381*'fnd base rates'!F$16)
+($N381*'fnd base rates'!F$17)
+($O381*'fnd base rates'!F$18)
+($P381*VLOOKUP($S381+12,rate_basefnd,6)))
*$R381</f>
        <v>4752.4712</v>
      </c>
      <c r="Y381" s="68">
        <f>(($D381*'fnd base rates'!G$7)
+($E381*'fnd base rates'!G$8)
+($F381*'fnd base rates'!G$9)
+($G381*'fnd base rates'!G$10)
+($H381*'fnd base rates'!G$11)
+($I381*'fnd base rates'!G$12)
+($J381*'fnd base rates'!G$13)
+($K381*'fnd base rates'!G$14)
+($M381*'fnd base rates'!G$16)
+($N381*'fnd base rates'!G$17)
+($O381*'fnd base rates'!G$18)
+($P381*VLOOKUP($S381+12,rate_basefnd,7)))
*$R381</f>
        <v>1135.8815999999999</v>
      </c>
      <c r="Z381" s="68">
        <f>(($D381*'fnd base rates'!H$7)
+($E381*'fnd base rates'!H$8)
+($F381*'fnd base rates'!H$9)
+($G381*'fnd base rates'!H$10)
+($H381*'fnd base rates'!H$11)
+($I381*'fnd base rates'!H$12)
+($J381*'fnd base rates'!H$13)
+($K381*'fnd base rates'!H$14)
+($M381*'fnd base rates'!H$16)
+($N381*'fnd base rates'!H$17)
+($O381*'fnd base rates'!H$18)
+($P381*VLOOKUP($S381+12,rate_basefnd,8)))</f>
        <v>2386.2959999999998</v>
      </c>
      <c r="AA381" s="68">
        <f>(($D381*'fnd base rates'!I$7)
+($E381*'fnd base rates'!I$8)
+($F381*'fnd base rates'!I$9)
+($G381*'fnd base rates'!I$10)
+($H381*'fnd base rates'!I$11)
+($I381*'fnd base rates'!I$12)
+($J381*'fnd base rates'!I$13)
+($K381*'fnd base rates'!I$14)
+($M381*'fnd base rates'!I$16)
+($N381*'fnd base rates'!I$17)
+($O381*'fnd base rates'!I$18)
+($P381*VLOOKUP($S381+12,rate_basefnd,9)))
*$R381</f>
        <v>2145.2000000000003</v>
      </c>
      <c r="AB381" s="68">
        <f>(($D381*'fnd base rates'!J$7)
+($E381*'fnd base rates'!J$8)
+($F381*'fnd base rates'!J$9)
+($G381*'fnd base rates'!J$10)
+($H381*'fnd base rates'!J$11)
+($I381*'fnd base rates'!J$12)
+($J381*'fnd base rates'!J$13)
+($K381*'fnd base rates'!J$14)
+($M381*'fnd base rates'!J$16)
+($N381*'fnd base rates'!J$17)
+($O381*'fnd base rates'!J$18)
+($P381*VLOOKUP($S381+12,rate_basefnd,10)))
*$R381</f>
        <v>2725.1099999999997</v>
      </c>
      <c r="AC381" s="68">
        <f>(($D381*'fnd base rates'!K$7)
+($E381*'fnd base rates'!K$8)
+($F381*'fnd base rates'!K$9)
+($G381*'fnd base rates'!K$10)
+($H381*'fnd base rates'!K$11)
+($I381*'fnd base rates'!K$12)
+($J381*'fnd base rates'!K$13)
+($K381*'fnd base rates'!K$14)
+($M381*'fnd base rates'!K$16)
+($N381*'fnd base rates'!K$17)
+($O381*'fnd base rates'!K$18)
+($P381*VLOOKUP($S381+12,rate_basefnd,11)))
*$R381</f>
        <v>5175.0739999999996</v>
      </c>
      <c r="AD381" s="68">
        <f>(($D381*'fnd base rates'!L$7)
+($E381*'fnd base rates'!L$8)
+($F381*'fnd base rates'!L$9)
+($G381*'fnd base rates'!L$10)
+($H381*'fnd base rates'!L$11)
+($I381*'fnd base rates'!L$12)
+($J381*'fnd base rates'!L$13)
+($K381*'fnd base rates'!L$14)
+($M381*'fnd base rates'!L$16)
+($N381*'fnd base rates'!L$17)
+($O381*'fnd base rates'!L$18)
+($P381*VLOOKUP($S381+12,rate_basefnd,12)))</f>
        <v>11089.045199999999</v>
      </c>
      <c r="AE381" s="68">
        <f>(($D381*'fnd base rates'!M$7)
+($E381*'fnd base rates'!M$8)
+($F381*'fnd base rates'!M$9)
+($G381*'fnd base rates'!M$10)
+($H381*'fnd base rates'!M$11)
+($I381*'fnd base rates'!M$12)
+($J381*'fnd base rates'!M$13)
+($K381*'fnd base rates'!M$14)
+($M381*'fnd base rates'!M$16)
+($N381*'fnd base rates'!M$17)
+($O381*'fnd base rates'!M$18)
+($P381*VLOOKUP($S381+12,rate_basefnd,13)))</f>
        <v>0</v>
      </c>
      <c r="AF381" s="3">
        <f t="shared" si="71"/>
        <v>60312.146000000001</v>
      </c>
      <c r="AH381" s="205">
        <f t="shared" si="72"/>
        <v>450086340</v>
      </c>
      <c r="AI381" s="3" t="str">
        <f t="shared" si="76"/>
        <v>450</v>
      </c>
      <c r="AJ381" s="1" t="str">
        <f t="shared" si="77"/>
        <v>086</v>
      </c>
      <c r="AK381" s="1" t="str">
        <f t="shared" si="78"/>
        <v>340</v>
      </c>
      <c r="AL381" s="3">
        <f t="shared" si="73"/>
        <v>1</v>
      </c>
      <c r="AM381" s="3">
        <f t="shared" si="83"/>
        <v>4</v>
      </c>
      <c r="AN381" s="3">
        <f t="shared" si="79"/>
        <v>60312.146000000001</v>
      </c>
      <c r="AO381" s="3">
        <f t="shared" si="80"/>
        <v>15078</v>
      </c>
      <c r="AP381" s="3">
        <f t="shared" si="74"/>
        <v>-2580</v>
      </c>
      <c r="AQ381" s="3">
        <v>17658</v>
      </c>
      <c r="AS381" s="68"/>
      <c r="AT381" s="68"/>
      <c r="AX381" s="4">
        <f t="shared" si="81"/>
        <v>0</v>
      </c>
      <c r="AZ381" s="4">
        <f t="shared" si="82"/>
        <v>0</v>
      </c>
      <c r="BB381" s="4"/>
    </row>
    <row r="382" spans="1:54" s="3" customFormat="1">
      <c r="A382" s="205" t="str">
        <f t="shared" si="75"/>
        <v>450</v>
      </c>
      <c r="B382" s="1">
        <v>450086349</v>
      </c>
      <c r="C382" s="7" t="s">
        <v>68</v>
      </c>
      <c r="D382" s="8">
        <f>'fnd enro'!D382</f>
        <v>0</v>
      </c>
      <c r="E382" s="8">
        <f>'fnd enro'!E382</f>
        <v>0</v>
      </c>
      <c r="F382" s="8">
        <f>'fnd enro'!F382</f>
        <v>0</v>
      </c>
      <c r="G382" s="8">
        <f>'fnd enro'!G382</f>
        <v>2</v>
      </c>
      <c r="H382" s="8">
        <f>'fnd enro'!H382</f>
        <v>1</v>
      </c>
      <c r="I382" s="8">
        <f>'fnd enro'!I382</f>
        <v>0</v>
      </c>
      <c r="J382" s="8">
        <f>'fnd enro'!J382</f>
        <v>0</v>
      </c>
      <c r="K382" s="9">
        <f>'fnd enro'!K382</f>
        <v>0.12</v>
      </c>
      <c r="L382" s="8">
        <f>'fnd enro'!L382</f>
        <v>0</v>
      </c>
      <c r="M382" s="8">
        <f>'fnd enro'!M382</f>
        <v>0</v>
      </c>
      <c r="N382" s="8">
        <f>'fnd enro'!N382</f>
        <v>0</v>
      </c>
      <c r="O382" s="8">
        <f>'fnd enro'!O382</f>
        <v>0</v>
      </c>
      <c r="P382" s="8">
        <f>'fnd enro'!P382</f>
        <v>1</v>
      </c>
      <c r="Q382" s="8">
        <f>'fnd enro'!R382</f>
        <v>3</v>
      </c>
      <c r="R382" s="9">
        <f t="shared" si="70"/>
        <v>1</v>
      </c>
      <c r="S382" s="8">
        <f>VALUE('fnd enro'!Q382)</f>
        <v>7</v>
      </c>
      <c r="T382" s="1"/>
      <c r="U382" s="68">
        <f>(($D382*'fnd base rates'!C$7)
+($E382*'fnd base rates'!C$8)
+($F382*'fnd base rates'!C$9)
+($G382*'fnd base rates'!C$10)
+($H382*'fnd base rates'!C$11)
+($I382*'fnd base rates'!C$12)
+($J382*'fnd base rates'!C$13)
+($K382*'fnd base rates'!C$14)
+($M382*'fnd base rates'!C$16)
+($N382*'fnd base rates'!C$17)
+($O382*'fnd base rates'!C$18)
+($P382*VLOOKUP($S382+12,rate_basefnd,3)))
*$R382</f>
        <v>1887.7636</v>
      </c>
      <c r="V382" s="68">
        <f>(($D382*'fnd base rates'!D$7)
+($E382*'fnd base rates'!D$8)
+($F382*'fnd base rates'!D$9)
+($G382*'fnd base rates'!D$10)
+($H382*'fnd base rates'!D$11)
+($I382*'fnd base rates'!D$12)
+($J382*'fnd base rates'!D$13)
+($K382*'fnd base rates'!D$14)
+($M382*'fnd base rates'!D$16)
+($N382*'fnd base rates'!D$17)
+($O382*'fnd base rates'!D$18)
+($P382*VLOOKUP($S382+12,rate_basefnd,4)))
*$R382</f>
        <v>2966.86</v>
      </c>
      <c r="W382" s="68">
        <f>(($D382*'fnd base rates'!E$7)
+($E382*'fnd base rates'!E$8)
+($F382*'fnd base rates'!E$9)
+($G382*'fnd base rates'!E$10)
+($H382*'fnd base rates'!E$11)
+($I382*'fnd base rates'!E$12)
+($J382*'fnd base rates'!E$13)
+($K382*'fnd base rates'!E$14)
+($M382*'fnd base rates'!E$16)
+($N382*'fnd base rates'!E$17)
+($O382*'fnd base rates'!E$18)
+($P382*VLOOKUP($S382+12,rate_basefnd,5)))
*$R382</f>
        <v>16598.5124</v>
      </c>
      <c r="X382" s="68">
        <f>(($D382*'fnd base rates'!F$7)
+($E382*'fnd base rates'!F$8)
+($F382*'fnd base rates'!F$9)
+($G382*'fnd base rates'!F$10)
+($H382*'fnd base rates'!F$11)
+($I382*'fnd base rates'!F$12)
+($J382*'fnd base rates'!F$13)
+($K382*'fnd base rates'!F$14)
+($M382*'fnd base rates'!F$16)
+($N382*'fnd base rates'!F$17)
+($O382*'fnd base rates'!F$18)
+($P382*VLOOKUP($S382+12,rate_basefnd,6)))
*$R382</f>
        <v>3913.8784000000001</v>
      </c>
      <c r="Y382" s="68">
        <f>(($D382*'fnd base rates'!G$7)
+($E382*'fnd base rates'!G$8)
+($F382*'fnd base rates'!G$9)
+($G382*'fnd base rates'!G$10)
+($H382*'fnd base rates'!G$11)
+($I382*'fnd base rates'!G$12)
+($J382*'fnd base rates'!G$13)
+($K382*'fnd base rates'!G$14)
+($M382*'fnd base rates'!G$16)
+($N382*'fnd base rates'!G$17)
+($O382*'fnd base rates'!G$18)
+($P382*VLOOKUP($S382+12,rate_basefnd,7)))
*$R382</f>
        <v>736.15120000000002</v>
      </c>
      <c r="Z382" s="68">
        <f>(($D382*'fnd base rates'!H$7)
+($E382*'fnd base rates'!H$8)
+($F382*'fnd base rates'!H$9)
+($G382*'fnd base rates'!H$10)
+($H382*'fnd base rates'!H$11)
+($I382*'fnd base rates'!H$12)
+($J382*'fnd base rates'!H$13)
+($K382*'fnd base rates'!H$14)
+($M382*'fnd base rates'!H$16)
+($N382*'fnd base rates'!H$17)
+($O382*'fnd base rates'!H$18)
+($P382*VLOOKUP($S382+12,rate_basefnd,8)))</f>
        <v>1774.4519999999998</v>
      </c>
      <c r="AA382" s="68">
        <f>(($D382*'fnd base rates'!I$7)
+($E382*'fnd base rates'!I$8)
+($F382*'fnd base rates'!I$9)
+($G382*'fnd base rates'!I$10)
+($H382*'fnd base rates'!I$11)
+($I382*'fnd base rates'!I$12)
+($J382*'fnd base rates'!I$13)
+($K382*'fnd base rates'!I$14)
+($M382*'fnd base rates'!I$16)
+($N382*'fnd base rates'!I$17)
+($O382*'fnd base rates'!I$18)
+($P382*VLOOKUP($S382+12,rate_basefnd,9)))
*$R382</f>
        <v>1525.76</v>
      </c>
      <c r="AB382" s="68">
        <f>(($D382*'fnd base rates'!J$7)
+($E382*'fnd base rates'!J$8)
+($F382*'fnd base rates'!J$9)
+($G382*'fnd base rates'!J$10)
+($H382*'fnd base rates'!J$11)
+($I382*'fnd base rates'!J$12)
+($J382*'fnd base rates'!J$13)
+($K382*'fnd base rates'!J$14)
+($M382*'fnd base rates'!J$16)
+($N382*'fnd base rates'!J$17)
+($O382*'fnd base rates'!J$18)
+($P382*VLOOKUP($S382+12,rate_basefnd,10)))
*$R382</f>
        <v>1478</v>
      </c>
      <c r="AC382" s="68">
        <f>(($D382*'fnd base rates'!K$7)
+($E382*'fnd base rates'!K$8)
+($F382*'fnd base rates'!K$9)
+($G382*'fnd base rates'!K$10)
+($H382*'fnd base rates'!K$11)
+($I382*'fnd base rates'!K$12)
+($J382*'fnd base rates'!K$13)
+($K382*'fnd base rates'!K$14)
+($M382*'fnd base rates'!K$16)
+($N382*'fnd base rates'!K$17)
+($O382*'fnd base rates'!K$18)
+($P382*VLOOKUP($S382+12,rate_basefnd,11)))
*$R382</f>
        <v>3767.6680000000001</v>
      </c>
      <c r="AD382" s="68">
        <f>(($D382*'fnd base rates'!L$7)
+($E382*'fnd base rates'!L$8)
+($F382*'fnd base rates'!L$9)
+($G382*'fnd base rates'!L$10)
+($H382*'fnd base rates'!L$11)
+($I382*'fnd base rates'!L$12)
+($J382*'fnd base rates'!L$13)
+($K382*'fnd base rates'!L$14)
+($M382*'fnd base rates'!L$16)
+($N382*'fnd base rates'!L$17)
+($O382*'fnd base rates'!L$18)
+($P382*VLOOKUP($S382+12,rate_basefnd,12)))</f>
        <v>7723.6264000000001</v>
      </c>
      <c r="AE382" s="68">
        <f>(($D382*'fnd base rates'!M$7)
+($E382*'fnd base rates'!M$8)
+($F382*'fnd base rates'!M$9)
+($G382*'fnd base rates'!M$10)
+($H382*'fnd base rates'!M$11)
+($I382*'fnd base rates'!M$12)
+($J382*'fnd base rates'!M$13)
+($K382*'fnd base rates'!M$14)
+($M382*'fnd base rates'!M$16)
+($N382*'fnd base rates'!M$17)
+($O382*'fnd base rates'!M$18)
+($P382*VLOOKUP($S382+12,rate_basefnd,13)))</f>
        <v>0</v>
      </c>
      <c r="AF382" s="3">
        <f t="shared" si="71"/>
        <v>42372.671999999999</v>
      </c>
      <c r="AH382" s="205">
        <f t="shared" si="72"/>
        <v>450086349</v>
      </c>
      <c r="AI382" s="3" t="str">
        <f t="shared" si="76"/>
        <v>450</v>
      </c>
      <c r="AJ382" s="1" t="str">
        <f t="shared" si="77"/>
        <v>086</v>
      </c>
      <c r="AK382" s="1" t="str">
        <f t="shared" si="78"/>
        <v>349</v>
      </c>
      <c r="AL382" s="3">
        <f t="shared" si="73"/>
        <v>1</v>
      </c>
      <c r="AM382" s="3">
        <f t="shared" si="83"/>
        <v>3</v>
      </c>
      <c r="AN382" s="3">
        <f t="shared" si="79"/>
        <v>42372.671999999999</v>
      </c>
      <c r="AO382" s="3">
        <f t="shared" si="80"/>
        <v>14124</v>
      </c>
      <c r="AP382" s="3">
        <f t="shared" si="74"/>
        <v>1828</v>
      </c>
      <c r="AQ382" s="3">
        <v>12296</v>
      </c>
      <c r="AS382" s="68"/>
      <c r="AT382" s="68"/>
      <c r="AX382" s="4">
        <f t="shared" si="81"/>
        <v>0</v>
      </c>
      <c r="AZ382" s="4">
        <f t="shared" si="82"/>
        <v>0</v>
      </c>
      <c r="BB382" s="4"/>
    </row>
    <row r="383" spans="1:54" s="3" customFormat="1">
      <c r="A383" s="205" t="str">
        <f t="shared" si="75"/>
        <v>450</v>
      </c>
      <c r="B383" s="1">
        <v>450086605</v>
      </c>
      <c r="C383" s="7" t="s">
        <v>68</v>
      </c>
      <c r="D383" s="8">
        <f>'fnd enro'!D383</f>
        <v>0</v>
      </c>
      <c r="E383" s="8">
        <f>'fnd enro'!E383</f>
        <v>0</v>
      </c>
      <c r="F383" s="8">
        <f>'fnd enro'!F383</f>
        <v>0</v>
      </c>
      <c r="G383" s="8">
        <f>'fnd enro'!G383</f>
        <v>0</v>
      </c>
      <c r="H383" s="8">
        <f>'fnd enro'!H383</f>
        <v>1</v>
      </c>
      <c r="I383" s="8">
        <f>'fnd enro'!I383</f>
        <v>0</v>
      </c>
      <c r="J383" s="8">
        <f>'fnd enro'!J383</f>
        <v>0</v>
      </c>
      <c r="K383" s="9">
        <f>'fnd enro'!K383</f>
        <v>0.04</v>
      </c>
      <c r="L383" s="8">
        <f>'fnd enro'!L383</f>
        <v>0</v>
      </c>
      <c r="M383" s="8">
        <f>'fnd enro'!M383</f>
        <v>0</v>
      </c>
      <c r="N383" s="8">
        <f>'fnd enro'!N383</f>
        <v>0</v>
      </c>
      <c r="O383" s="8">
        <f>'fnd enro'!O383</f>
        <v>0</v>
      </c>
      <c r="P383" s="8">
        <f>'fnd enro'!P383</f>
        <v>0</v>
      </c>
      <c r="Q383" s="8">
        <f>'fnd enro'!R383</f>
        <v>1</v>
      </c>
      <c r="R383" s="9">
        <f t="shared" si="70"/>
        <v>1</v>
      </c>
      <c r="S383" s="8">
        <f>VALUE('fnd enro'!Q383)</f>
        <v>6</v>
      </c>
      <c r="T383" s="1"/>
      <c r="U383" s="68">
        <f>(($D383*'fnd base rates'!C$7)
+($E383*'fnd base rates'!C$8)
+($F383*'fnd base rates'!C$9)
+($G383*'fnd base rates'!C$10)
+($H383*'fnd base rates'!C$11)
+($I383*'fnd base rates'!C$12)
+($J383*'fnd base rates'!C$13)
+($K383*'fnd base rates'!C$14)
+($M383*'fnd base rates'!C$16)
+($N383*'fnd base rates'!C$17)
+($O383*'fnd base rates'!C$18)
+($P383*VLOOKUP($S383+12,rate_basefnd,3)))
*$R383</f>
        <v>599.66120000000001</v>
      </c>
      <c r="V383" s="68">
        <f>(($D383*'fnd base rates'!D$7)
+($E383*'fnd base rates'!D$8)
+($F383*'fnd base rates'!D$9)
+($G383*'fnd base rates'!D$10)
+($H383*'fnd base rates'!D$11)
+($I383*'fnd base rates'!D$12)
+($J383*'fnd base rates'!D$13)
+($K383*'fnd base rates'!D$14)
+($M383*'fnd base rates'!D$16)
+($N383*'fnd base rates'!D$17)
+($O383*'fnd base rates'!D$18)
+($P383*VLOOKUP($S383+12,rate_basefnd,4)))
*$R383</f>
        <v>848.74</v>
      </c>
      <c r="W383" s="68">
        <f>(($D383*'fnd base rates'!E$7)
+($E383*'fnd base rates'!E$8)
+($F383*'fnd base rates'!E$9)
+($G383*'fnd base rates'!E$10)
+($H383*'fnd base rates'!E$11)
+($I383*'fnd base rates'!E$12)
+($J383*'fnd base rates'!E$13)
+($K383*'fnd base rates'!E$14)
+($M383*'fnd base rates'!E$16)
+($N383*'fnd base rates'!E$17)
+($O383*'fnd base rates'!E$18)
+($P383*VLOOKUP($S383+12,rate_basefnd,5)))
*$R383</f>
        <v>3852.7308000000003</v>
      </c>
      <c r="X383" s="68">
        <f>(($D383*'fnd base rates'!F$7)
+($E383*'fnd base rates'!F$8)
+($F383*'fnd base rates'!F$9)
+($G383*'fnd base rates'!F$10)
+($H383*'fnd base rates'!F$11)
+($I383*'fnd base rates'!F$12)
+($J383*'fnd base rates'!F$13)
+($K383*'fnd base rates'!F$14)
+($M383*'fnd base rates'!F$16)
+($N383*'fnd base rates'!F$17)
+($O383*'fnd base rates'!F$18)
+($P383*VLOOKUP($S383+12,rate_basefnd,6)))
*$R383</f>
        <v>1118.2128</v>
      </c>
      <c r="Y383" s="68">
        <f>(($D383*'fnd base rates'!G$7)
+($E383*'fnd base rates'!G$8)
+($F383*'fnd base rates'!G$9)
+($G383*'fnd base rates'!G$10)
+($H383*'fnd base rates'!G$11)
+($I383*'fnd base rates'!G$12)
+($J383*'fnd base rates'!G$13)
+($K383*'fnd base rates'!G$14)
+($M383*'fnd base rates'!G$16)
+($N383*'fnd base rates'!G$17)
+($O383*'fnd base rates'!G$18)
+($P383*VLOOKUP($S383+12,rate_basefnd,7)))
*$R383</f>
        <v>187.59039999999999</v>
      </c>
      <c r="Z383" s="68">
        <f>(($D383*'fnd base rates'!H$7)
+($E383*'fnd base rates'!H$8)
+($F383*'fnd base rates'!H$9)
+($G383*'fnd base rates'!H$10)
+($H383*'fnd base rates'!H$11)
+($I383*'fnd base rates'!H$12)
+($J383*'fnd base rates'!H$13)
+($K383*'fnd base rates'!H$14)
+($M383*'fnd base rates'!H$16)
+($N383*'fnd base rates'!H$17)
+($O383*'fnd base rates'!H$18)
+($P383*VLOOKUP($S383+12,rate_basefnd,8)))</f>
        <v>581.30399999999997</v>
      </c>
      <c r="AA383" s="68">
        <f>(($D383*'fnd base rates'!I$7)
+($E383*'fnd base rates'!I$8)
+($F383*'fnd base rates'!I$9)
+($G383*'fnd base rates'!I$10)
+($H383*'fnd base rates'!I$11)
+($I383*'fnd base rates'!I$12)
+($J383*'fnd base rates'!I$13)
+($K383*'fnd base rates'!I$14)
+($M383*'fnd base rates'!I$16)
+($N383*'fnd base rates'!I$17)
+($O383*'fnd base rates'!I$18)
+($P383*VLOOKUP($S383+12,rate_basefnd,9)))
*$R383</f>
        <v>453.16</v>
      </c>
      <c r="AB383" s="68">
        <f>(($D383*'fnd base rates'!J$7)
+($E383*'fnd base rates'!J$8)
+($F383*'fnd base rates'!J$9)
+($G383*'fnd base rates'!J$10)
+($H383*'fnd base rates'!J$11)
+($I383*'fnd base rates'!J$12)
+($J383*'fnd base rates'!J$13)
+($K383*'fnd base rates'!J$14)
+($M383*'fnd base rates'!J$16)
+($N383*'fnd base rates'!J$17)
+($O383*'fnd base rates'!J$18)
+($P383*VLOOKUP($S383+12,rate_basefnd,10)))
*$R383</f>
        <v>276.02</v>
      </c>
      <c r="AC383" s="68">
        <f>(($D383*'fnd base rates'!K$7)
+($E383*'fnd base rates'!K$8)
+($F383*'fnd base rates'!K$9)
+($G383*'fnd base rates'!K$10)
+($H383*'fnd base rates'!K$11)
+($I383*'fnd base rates'!K$12)
+($J383*'fnd base rates'!K$13)
+($K383*'fnd base rates'!K$14)
+($M383*'fnd base rates'!K$16)
+($N383*'fnd base rates'!K$17)
+($O383*'fnd base rates'!K$18)
+($P383*VLOOKUP($S383+12,rate_basefnd,11)))
*$R383</f>
        <v>1316.4959999999999</v>
      </c>
      <c r="AD383" s="68">
        <f>(($D383*'fnd base rates'!L$7)
+($E383*'fnd base rates'!L$8)
+($F383*'fnd base rates'!L$9)
+($G383*'fnd base rates'!L$10)
+($H383*'fnd base rates'!L$11)
+($I383*'fnd base rates'!L$12)
+($J383*'fnd base rates'!L$13)
+($K383*'fnd base rates'!L$14)
+($M383*'fnd base rates'!L$16)
+($N383*'fnd base rates'!L$17)
+($O383*'fnd base rates'!L$18)
+($P383*VLOOKUP($S383+12,rate_basefnd,12)))</f>
        <v>2428.6587999999997</v>
      </c>
      <c r="AE383" s="68">
        <f>(($D383*'fnd base rates'!M$7)
+($E383*'fnd base rates'!M$8)
+($F383*'fnd base rates'!M$9)
+($G383*'fnd base rates'!M$10)
+($H383*'fnd base rates'!M$11)
+($I383*'fnd base rates'!M$12)
+($J383*'fnd base rates'!M$13)
+($K383*'fnd base rates'!M$14)
+($M383*'fnd base rates'!M$16)
+($N383*'fnd base rates'!M$17)
+($O383*'fnd base rates'!M$18)
+($P383*VLOOKUP($S383+12,rate_basefnd,13)))</f>
        <v>0</v>
      </c>
      <c r="AF383" s="3">
        <f t="shared" si="71"/>
        <v>11662.573999999999</v>
      </c>
      <c r="AH383" s="205">
        <f t="shared" si="72"/>
        <v>450086605</v>
      </c>
      <c r="AI383" s="3" t="str">
        <f t="shared" si="76"/>
        <v>450</v>
      </c>
      <c r="AJ383" s="1" t="str">
        <f t="shared" si="77"/>
        <v>086</v>
      </c>
      <c r="AK383" s="1" t="str">
        <f t="shared" si="78"/>
        <v>605</v>
      </c>
      <c r="AL383" s="3">
        <f t="shared" si="73"/>
        <v>1</v>
      </c>
      <c r="AM383" s="3">
        <f t="shared" si="83"/>
        <v>1</v>
      </c>
      <c r="AN383" s="3">
        <f t="shared" si="79"/>
        <v>11662.573999999999</v>
      </c>
      <c r="AO383" s="3">
        <f t="shared" si="80"/>
        <v>11663</v>
      </c>
      <c r="AP383" s="3">
        <f t="shared" si="74"/>
        <v>-5266</v>
      </c>
      <c r="AQ383" s="3">
        <v>16929</v>
      </c>
      <c r="AS383" s="68"/>
      <c r="AT383" s="68"/>
      <c r="AX383" s="4">
        <f t="shared" si="81"/>
        <v>0</v>
      </c>
      <c r="AZ383" s="4">
        <f t="shared" si="82"/>
        <v>0</v>
      </c>
      <c r="BB383" s="4"/>
    </row>
    <row r="384" spans="1:54" s="3" customFormat="1">
      <c r="A384" s="205" t="str">
        <f t="shared" si="75"/>
        <v>450</v>
      </c>
      <c r="B384" s="1">
        <v>450086632</v>
      </c>
      <c r="C384" s="7" t="s">
        <v>68</v>
      </c>
      <c r="D384" s="8">
        <f>'fnd enro'!D384</f>
        <v>0</v>
      </c>
      <c r="E384" s="8">
        <f>'fnd enro'!E384</f>
        <v>0</v>
      </c>
      <c r="F384" s="8">
        <f>'fnd enro'!F384</f>
        <v>1</v>
      </c>
      <c r="G384" s="8">
        <f>'fnd enro'!G384</f>
        <v>0</v>
      </c>
      <c r="H384" s="8">
        <f>'fnd enro'!H384</f>
        <v>0</v>
      </c>
      <c r="I384" s="8">
        <f>'fnd enro'!I384</f>
        <v>0</v>
      </c>
      <c r="J384" s="8">
        <f>'fnd enro'!J384</f>
        <v>0</v>
      </c>
      <c r="K384" s="9">
        <f>'fnd enro'!K384</f>
        <v>0.04</v>
      </c>
      <c r="L384" s="8">
        <f>'fnd enro'!L384</f>
        <v>0</v>
      </c>
      <c r="M384" s="8">
        <f>'fnd enro'!M384</f>
        <v>0</v>
      </c>
      <c r="N384" s="8">
        <f>'fnd enro'!N384</f>
        <v>0</v>
      </c>
      <c r="O384" s="8">
        <f>'fnd enro'!O384</f>
        <v>0</v>
      </c>
      <c r="P384" s="8">
        <f>'fnd enro'!P384</f>
        <v>1</v>
      </c>
      <c r="Q384" s="8">
        <f>'fnd enro'!R384</f>
        <v>1</v>
      </c>
      <c r="R384" s="9">
        <f t="shared" si="70"/>
        <v>1</v>
      </c>
      <c r="S384" s="8">
        <f>VALUE('fnd enro'!Q384)</f>
        <v>6</v>
      </c>
      <c r="T384" s="1"/>
      <c r="U384" s="68">
        <f>(($D384*'fnd base rates'!C$7)
+($E384*'fnd base rates'!C$8)
+($F384*'fnd base rates'!C$9)
+($G384*'fnd base rates'!C$10)
+($H384*'fnd base rates'!C$11)
+($I384*'fnd base rates'!C$12)
+($J384*'fnd base rates'!C$13)
+($K384*'fnd base rates'!C$14)
+($M384*'fnd base rates'!C$16)
+($N384*'fnd base rates'!C$17)
+($O384*'fnd base rates'!C$18)
+($P384*VLOOKUP($S384+12,rate_basefnd,3)))
*$R384</f>
        <v>679.85120000000006</v>
      </c>
      <c r="V384" s="68">
        <f>(($D384*'fnd base rates'!D$7)
+($E384*'fnd base rates'!D$8)
+($F384*'fnd base rates'!D$9)
+($G384*'fnd base rates'!D$10)
+($H384*'fnd base rates'!D$11)
+($I384*'fnd base rates'!D$12)
+($J384*'fnd base rates'!D$13)
+($K384*'fnd base rates'!D$14)
+($M384*'fnd base rates'!D$16)
+($N384*'fnd base rates'!D$17)
+($O384*'fnd base rates'!D$18)
+($P384*VLOOKUP($S384+12,rate_basefnd,4)))
*$R384</f>
        <v>1228.69</v>
      </c>
      <c r="W384" s="68">
        <f>(($D384*'fnd base rates'!E$7)
+($E384*'fnd base rates'!E$8)
+($F384*'fnd base rates'!E$9)
+($G384*'fnd base rates'!E$10)
+($H384*'fnd base rates'!E$11)
+($I384*'fnd base rates'!E$12)
+($J384*'fnd base rates'!E$13)
+($K384*'fnd base rates'!E$14)
+($M384*'fnd base rates'!E$16)
+($N384*'fnd base rates'!E$17)
+($O384*'fnd base rates'!E$18)
+($P384*VLOOKUP($S384+12,rate_basefnd,5)))
*$R384</f>
        <v>8028.7507999999998</v>
      </c>
      <c r="X384" s="68">
        <f>(($D384*'fnd base rates'!F$7)
+($E384*'fnd base rates'!F$8)
+($F384*'fnd base rates'!F$9)
+($G384*'fnd base rates'!F$10)
+($H384*'fnd base rates'!F$11)
+($I384*'fnd base rates'!F$12)
+($J384*'fnd base rates'!F$13)
+($K384*'fnd base rates'!F$14)
+($M384*'fnd base rates'!F$16)
+($N384*'fnd base rates'!F$17)
+($O384*'fnd base rates'!F$18)
+($P384*VLOOKUP($S384+12,rate_basefnd,6)))
*$R384</f>
        <v>1397.8327999999999</v>
      </c>
      <c r="Y384" s="68">
        <f>(($D384*'fnd base rates'!G$7)
+($E384*'fnd base rates'!G$8)
+($F384*'fnd base rates'!G$9)
+($G384*'fnd base rates'!G$10)
+($H384*'fnd base rates'!G$11)
+($I384*'fnd base rates'!G$12)
+($J384*'fnd base rates'!G$13)
+($K384*'fnd base rates'!G$14)
+($M384*'fnd base rates'!G$16)
+($N384*'fnd base rates'!G$17)
+($O384*'fnd base rates'!G$18)
+($P384*VLOOKUP($S384+12,rate_basefnd,7)))
*$R384</f>
        <v>354.59039999999999</v>
      </c>
      <c r="Z384" s="68">
        <f>(($D384*'fnd base rates'!H$7)
+($E384*'fnd base rates'!H$8)
+($F384*'fnd base rates'!H$9)
+($G384*'fnd base rates'!H$10)
+($H384*'fnd base rates'!H$11)
+($I384*'fnd base rates'!H$12)
+($J384*'fnd base rates'!H$13)
+($K384*'fnd base rates'!H$14)
+($M384*'fnd base rates'!H$16)
+($N384*'fnd base rates'!H$17)
+($O384*'fnd base rates'!H$18)
+($P384*VLOOKUP($S384+12,rate_basefnd,8)))</f>
        <v>608.89400000000001</v>
      </c>
      <c r="AA384" s="68">
        <f>(($D384*'fnd base rates'!I$7)
+($E384*'fnd base rates'!I$8)
+($F384*'fnd base rates'!I$9)
+($G384*'fnd base rates'!I$10)
+($H384*'fnd base rates'!I$11)
+($I384*'fnd base rates'!I$12)
+($J384*'fnd base rates'!I$13)
+($K384*'fnd base rates'!I$14)
+($M384*'fnd base rates'!I$16)
+($N384*'fnd base rates'!I$17)
+($O384*'fnd base rates'!I$18)
+($P384*VLOOKUP($S384+12,rate_basefnd,9)))
*$R384</f>
        <v>603.34</v>
      </c>
      <c r="AB384" s="68">
        <f>(($D384*'fnd base rates'!J$7)
+($E384*'fnd base rates'!J$8)
+($F384*'fnd base rates'!J$9)
+($G384*'fnd base rates'!J$10)
+($H384*'fnd base rates'!J$11)
+($I384*'fnd base rates'!J$12)
+($J384*'fnd base rates'!J$13)
+($K384*'fnd base rates'!J$14)
+($M384*'fnd base rates'!J$16)
+($N384*'fnd base rates'!J$17)
+($O384*'fnd base rates'!J$18)
+($P384*VLOOKUP($S384+12,rate_basefnd,10)))
*$R384</f>
        <v>893.08999999999992</v>
      </c>
      <c r="AC384" s="68">
        <f>(($D384*'fnd base rates'!K$7)
+($E384*'fnd base rates'!K$8)
+($F384*'fnd base rates'!K$9)
+($G384*'fnd base rates'!K$10)
+($H384*'fnd base rates'!K$11)
+($I384*'fnd base rates'!K$12)
+($J384*'fnd base rates'!K$13)
+($K384*'fnd base rates'!K$14)
+($M384*'fnd base rates'!K$16)
+($N384*'fnd base rates'!K$17)
+($O384*'fnd base rates'!K$18)
+($P384*VLOOKUP($S384+12,rate_basefnd,11)))
*$R384</f>
        <v>1225.586</v>
      </c>
      <c r="AD384" s="68">
        <f>(($D384*'fnd base rates'!L$7)
+($E384*'fnd base rates'!L$8)
+($F384*'fnd base rates'!L$9)
+($G384*'fnd base rates'!L$10)
+($H384*'fnd base rates'!L$11)
+($I384*'fnd base rates'!L$12)
+($J384*'fnd base rates'!L$13)
+($K384*'fnd base rates'!L$14)
+($M384*'fnd base rates'!L$16)
+($N384*'fnd base rates'!L$17)
+($O384*'fnd base rates'!L$18)
+($P384*VLOOKUP($S384+12,rate_basefnd,12)))</f>
        <v>2958.1387999999997</v>
      </c>
      <c r="AE384" s="68">
        <f>(($D384*'fnd base rates'!M$7)
+($E384*'fnd base rates'!M$8)
+($F384*'fnd base rates'!M$9)
+($G384*'fnd base rates'!M$10)
+($H384*'fnd base rates'!M$11)
+($I384*'fnd base rates'!M$12)
+($J384*'fnd base rates'!M$13)
+($K384*'fnd base rates'!M$14)
+($M384*'fnd base rates'!M$16)
+($N384*'fnd base rates'!M$17)
+($O384*'fnd base rates'!M$18)
+($P384*VLOOKUP($S384+12,rate_basefnd,13)))</f>
        <v>0</v>
      </c>
      <c r="AF384" s="3">
        <f t="shared" si="71"/>
        <v>17978.763999999999</v>
      </c>
      <c r="AH384" s="205">
        <f t="shared" si="72"/>
        <v>450086632</v>
      </c>
      <c r="AI384" s="3" t="str">
        <f t="shared" si="76"/>
        <v>450</v>
      </c>
      <c r="AJ384" s="1" t="str">
        <f t="shared" si="77"/>
        <v>086</v>
      </c>
      <c r="AK384" s="1" t="str">
        <f t="shared" si="78"/>
        <v>632</v>
      </c>
      <c r="AL384" s="3">
        <f t="shared" si="73"/>
        <v>1</v>
      </c>
      <c r="AM384" s="3">
        <f t="shared" si="83"/>
        <v>1</v>
      </c>
      <c r="AN384" s="3">
        <f t="shared" si="79"/>
        <v>17978.763999999999</v>
      </c>
      <c r="AO384" s="3">
        <f t="shared" si="80"/>
        <v>17979</v>
      </c>
      <c r="AP384" s="3">
        <f t="shared" si="74"/>
        <v>6575</v>
      </c>
      <c r="AQ384" s="3">
        <v>11404</v>
      </c>
      <c r="AS384" s="68"/>
      <c r="AT384" s="68"/>
      <c r="AX384" s="4">
        <f t="shared" si="81"/>
        <v>0</v>
      </c>
      <c r="AZ384" s="4">
        <f t="shared" si="82"/>
        <v>0</v>
      </c>
      <c r="BB384" s="4"/>
    </row>
    <row r="385" spans="1:54" s="3" customFormat="1">
      <c r="A385" s="205" t="str">
        <f t="shared" si="75"/>
        <v>450</v>
      </c>
      <c r="B385" s="1">
        <v>450086670</v>
      </c>
      <c r="C385" s="7" t="s">
        <v>68</v>
      </c>
      <c r="D385" s="8">
        <f>'fnd enro'!D385</f>
        <v>0</v>
      </c>
      <c r="E385" s="8">
        <f>'fnd enro'!E385</f>
        <v>0</v>
      </c>
      <c r="F385" s="8">
        <f>'fnd enro'!F385</f>
        <v>0</v>
      </c>
      <c r="G385" s="8">
        <f>'fnd enro'!G385</f>
        <v>0</v>
      </c>
      <c r="H385" s="8">
        <f>'fnd enro'!H385</f>
        <v>1</v>
      </c>
      <c r="I385" s="8">
        <f>'fnd enro'!I385</f>
        <v>0</v>
      </c>
      <c r="J385" s="8">
        <f>'fnd enro'!J385</f>
        <v>0</v>
      </c>
      <c r="K385" s="9">
        <f>'fnd enro'!K385</f>
        <v>0.04</v>
      </c>
      <c r="L385" s="8">
        <f>'fnd enro'!L385</f>
        <v>0</v>
      </c>
      <c r="M385" s="8">
        <f>'fnd enro'!M385</f>
        <v>0</v>
      </c>
      <c r="N385" s="8">
        <f>'fnd enro'!N385</f>
        <v>0</v>
      </c>
      <c r="O385" s="8">
        <f>'fnd enro'!O385</f>
        <v>0</v>
      </c>
      <c r="P385" s="8">
        <f>'fnd enro'!P385</f>
        <v>1</v>
      </c>
      <c r="Q385" s="8">
        <f>'fnd enro'!R385</f>
        <v>1</v>
      </c>
      <c r="R385" s="9">
        <f t="shared" si="70"/>
        <v>1</v>
      </c>
      <c r="S385" s="8">
        <f>VALUE('fnd enro'!Q385)</f>
        <v>5</v>
      </c>
      <c r="T385" s="1"/>
      <c r="U385" s="68">
        <f>(($D385*'fnd base rates'!C$7)
+($E385*'fnd base rates'!C$8)
+($F385*'fnd base rates'!C$9)
+($G385*'fnd base rates'!C$10)
+($H385*'fnd base rates'!C$11)
+($I385*'fnd base rates'!C$12)
+($J385*'fnd base rates'!C$13)
+($K385*'fnd base rates'!C$14)
+($M385*'fnd base rates'!C$16)
+($N385*'fnd base rates'!C$17)
+($O385*'fnd base rates'!C$18)
+($P385*VLOOKUP($S385+12,rate_basefnd,3)))
*$R385</f>
        <v>671.25120000000004</v>
      </c>
      <c r="V385" s="68">
        <f>(($D385*'fnd base rates'!D$7)
+($E385*'fnd base rates'!D$8)
+($F385*'fnd base rates'!D$9)
+($G385*'fnd base rates'!D$10)
+($H385*'fnd base rates'!D$11)
+($I385*'fnd base rates'!D$12)
+($J385*'fnd base rates'!D$13)
+($K385*'fnd base rates'!D$14)
+($M385*'fnd base rates'!D$16)
+($N385*'fnd base rates'!D$17)
+($O385*'fnd base rates'!D$18)
+($P385*VLOOKUP($S385+12,rate_basefnd,4)))
*$R385</f>
        <v>1187.97</v>
      </c>
      <c r="W385" s="68">
        <f>(($D385*'fnd base rates'!E$7)
+($E385*'fnd base rates'!E$8)
+($F385*'fnd base rates'!E$9)
+($G385*'fnd base rates'!E$10)
+($H385*'fnd base rates'!E$11)
+($I385*'fnd base rates'!E$12)
+($J385*'fnd base rates'!E$13)
+($K385*'fnd base rates'!E$14)
+($M385*'fnd base rates'!E$16)
+($N385*'fnd base rates'!E$17)
+($O385*'fnd base rates'!E$18)
+($P385*VLOOKUP($S385+12,rate_basefnd,5)))
*$R385</f>
        <v>7164.3108000000002</v>
      </c>
      <c r="X385" s="68">
        <f>(($D385*'fnd base rates'!F$7)
+($E385*'fnd base rates'!F$8)
+($F385*'fnd base rates'!F$9)
+($G385*'fnd base rates'!F$10)
+($H385*'fnd base rates'!F$11)
+($I385*'fnd base rates'!F$12)
+($J385*'fnd base rates'!F$13)
+($K385*'fnd base rates'!F$14)
+($M385*'fnd base rates'!F$16)
+($N385*'fnd base rates'!F$17)
+($O385*'fnd base rates'!F$18)
+($P385*VLOOKUP($S385+12,rate_basefnd,6)))
*$R385</f>
        <v>1118.2128</v>
      </c>
      <c r="Y385" s="68">
        <f>(($D385*'fnd base rates'!G$7)
+($E385*'fnd base rates'!G$8)
+($F385*'fnd base rates'!G$9)
+($G385*'fnd base rates'!G$10)
+($H385*'fnd base rates'!G$11)
+($I385*'fnd base rates'!G$12)
+($J385*'fnd base rates'!G$13)
+($K385*'fnd base rates'!G$14)
+($M385*'fnd base rates'!G$16)
+($N385*'fnd base rates'!G$17)
+($O385*'fnd base rates'!G$18)
+($P385*VLOOKUP($S385+12,rate_basefnd,7)))
*$R385</f>
        <v>348.2604</v>
      </c>
      <c r="Z385" s="68">
        <f>(($D385*'fnd base rates'!H$7)
+($E385*'fnd base rates'!H$8)
+($F385*'fnd base rates'!H$9)
+($G385*'fnd base rates'!H$10)
+($H385*'fnd base rates'!H$11)
+($I385*'fnd base rates'!H$12)
+($J385*'fnd base rates'!H$13)
+($K385*'fnd base rates'!H$14)
+($M385*'fnd base rates'!H$16)
+($N385*'fnd base rates'!H$17)
+($O385*'fnd base rates'!H$18)
+($P385*VLOOKUP($S385+12,rate_basefnd,8)))</f>
        <v>605.93399999999997</v>
      </c>
      <c r="AA385" s="68">
        <f>(($D385*'fnd base rates'!I$7)
+($E385*'fnd base rates'!I$8)
+($F385*'fnd base rates'!I$9)
+($G385*'fnd base rates'!I$10)
+($H385*'fnd base rates'!I$11)
+($I385*'fnd base rates'!I$12)
+($J385*'fnd base rates'!I$13)
+($K385*'fnd base rates'!I$14)
+($M385*'fnd base rates'!I$16)
+($N385*'fnd base rates'!I$17)
+($O385*'fnd base rates'!I$18)
+($P385*VLOOKUP($S385+12,rate_basefnd,9)))
*$R385</f>
        <v>587.26</v>
      </c>
      <c r="AB385" s="68">
        <f>(($D385*'fnd base rates'!J$7)
+($E385*'fnd base rates'!J$8)
+($F385*'fnd base rates'!J$9)
+($G385*'fnd base rates'!J$10)
+($H385*'fnd base rates'!J$11)
+($I385*'fnd base rates'!J$12)
+($J385*'fnd base rates'!J$13)
+($K385*'fnd base rates'!J$14)
+($M385*'fnd base rates'!J$16)
+($N385*'fnd base rates'!J$17)
+($O385*'fnd base rates'!J$18)
+($P385*VLOOKUP($S385+12,rate_basefnd,10)))
*$R385</f>
        <v>972.81999999999994</v>
      </c>
      <c r="AC385" s="68">
        <f>(($D385*'fnd base rates'!K$7)
+($E385*'fnd base rates'!K$8)
+($F385*'fnd base rates'!K$9)
+($G385*'fnd base rates'!K$10)
+($H385*'fnd base rates'!K$11)
+($I385*'fnd base rates'!K$12)
+($J385*'fnd base rates'!K$13)
+($K385*'fnd base rates'!K$14)
+($M385*'fnd base rates'!K$16)
+($N385*'fnd base rates'!K$17)
+($O385*'fnd base rates'!K$18)
+($P385*VLOOKUP($S385+12,rate_basefnd,11)))
*$R385</f>
        <v>1316.4959999999999</v>
      </c>
      <c r="AD385" s="68">
        <f>(($D385*'fnd base rates'!L$7)
+($E385*'fnd base rates'!L$8)
+($F385*'fnd base rates'!L$9)
+($G385*'fnd base rates'!L$10)
+($H385*'fnd base rates'!L$11)
+($I385*'fnd base rates'!L$12)
+($J385*'fnd base rates'!L$13)
+($K385*'fnd base rates'!L$14)
+($M385*'fnd base rates'!L$16)
+($N385*'fnd base rates'!L$17)
+($O385*'fnd base rates'!L$18)
+($P385*VLOOKUP($S385+12,rate_basefnd,12)))</f>
        <v>3049.9487999999997</v>
      </c>
      <c r="AE385" s="68">
        <f>(($D385*'fnd base rates'!M$7)
+($E385*'fnd base rates'!M$8)
+($F385*'fnd base rates'!M$9)
+($G385*'fnd base rates'!M$10)
+($H385*'fnd base rates'!M$11)
+($I385*'fnd base rates'!M$12)
+($J385*'fnd base rates'!M$13)
+($K385*'fnd base rates'!M$14)
+($M385*'fnd base rates'!M$16)
+($N385*'fnd base rates'!M$17)
+($O385*'fnd base rates'!M$18)
+($P385*VLOOKUP($S385+12,rate_basefnd,13)))</f>
        <v>0</v>
      </c>
      <c r="AF385" s="3">
        <f t="shared" si="71"/>
        <v>17022.463999999996</v>
      </c>
      <c r="AH385" s="205">
        <f t="shared" si="72"/>
        <v>450086670</v>
      </c>
      <c r="AI385" s="3" t="str">
        <f t="shared" si="76"/>
        <v>450</v>
      </c>
      <c r="AJ385" s="1" t="str">
        <f t="shared" si="77"/>
        <v>086</v>
      </c>
      <c r="AK385" s="1" t="str">
        <f t="shared" si="78"/>
        <v>670</v>
      </c>
      <c r="AL385" s="3">
        <f t="shared" si="73"/>
        <v>1</v>
      </c>
      <c r="AM385" s="3">
        <f t="shared" si="83"/>
        <v>1</v>
      </c>
      <c r="AN385" s="3">
        <f t="shared" si="79"/>
        <v>17022.463999999996</v>
      </c>
      <c r="AO385" s="3">
        <f t="shared" si="80"/>
        <v>17022</v>
      </c>
      <c r="AP385" s="3">
        <f t="shared" si="74"/>
        <v>4260</v>
      </c>
      <c r="AQ385" s="3">
        <v>12762</v>
      </c>
      <c r="AS385" s="68"/>
      <c r="AT385" s="68"/>
      <c r="AX385" s="4">
        <f t="shared" si="81"/>
        <v>0</v>
      </c>
      <c r="AZ385" s="4">
        <f t="shared" si="82"/>
        <v>0</v>
      </c>
      <c r="BB385" s="4"/>
    </row>
    <row r="386" spans="1:54" s="3" customFormat="1">
      <c r="A386" s="205" t="str">
        <f t="shared" si="75"/>
        <v>450</v>
      </c>
      <c r="B386" s="1">
        <v>450086672</v>
      </c>
      <c r="C386" s="7" t="s">
        <v>68</v>
      </c>
      <c r="D386" s="8">
        <f>'fnd enro'!D386</f>
        <v>0</v>
      </c>
      <c r="E386" s="8">
        <f>'fnd enro'!E386</f>
        <v>0</v>
      </c>
      <c r="F386" s="8">
        <f>'fnd enro'!F386</f>
        <v>0</v>
      </c>
      <c r="G386" s="8">
        <f>'fnd enro'!G386</f>
        <v>1</v>
      </c>
      <c r="H386" s="8">
        <f>'fnd enro'!H386</f>
        <v>1</v>
      </c>
      <c r="I386" s="8">
        <f>'fnd enro'!I386</f>
        <v>0</v>
      </c>
      <c r="J386" s="8">
        <f>'fnd enro'!J386</f>
        <v>0</v>
      </c>
      <c r="K386" s="9">
        <f>'fnd enro'!K386</f>
        <v>0.08</v>
      </c>
      <c r="L386" s="8">
        <f>'fnd enro'!L386</f>
        <v>0</v>
      </c>
      <c r="M386" s="8">
        <f>'fnd enro'!M386</f>
        <v>0</v>
      </c>
      <c r="N386" s="8">
        <f>'fnd enro'!N386</f>
        <v>0</v>
      </c>
      <c r="O386" s="8">
        <f>'fnd enro'!O386</f>
        <v>0</v>
      </c>
      <c r="P386" s="8">
        <f>'fnd enro'!P386</f>
        <v>0</v>
      </c>
      <c r="Q386" s="8">
        <f>'fnd enro'!R386</f>
        <v>2</v>
      </c>
      <c r="R386" s="9">
        <f t="shared" si="70"/>
        <v>1</v>
      </c>
      <c r="S386" s="8">
        <f>VALUE('fnd enro'!Q386)</f>
        <v>9</v>
      </c>
      <c r="T386" s="1"/>
      <c r="U386" s="68">
        <f>(($D386*'fnd base rates'!C$7)
+($E386*'fnd base rates'!C$8)
+($F386*'fnd base rates'!C$9)
+($G386*'fnd base rates'!C$10)
+($H386*'fnd base rates'!C$11)
+($I386*'fnd base rates'!C$12)
+($J386*'fnd base rates'!C$13)
+($K386*'fnd base rates'!C$14)
+($M386*'fnd base rates'!C$16)
+($N386*'fnd base rates'!C$17)
+($O386*'fnd base rates'!C$18)
+($P386*VLOOKUP($S386+12,rate_basefnd,3)))
*$R386</f>
        <v>1199.3224</v>
      </c>
      <c r="V386" s="68">
        <f>(($D386*'fnd base rates'!D$7)
+($E386*'fnd base rates'!D$8)
+($F386*'fnd base rates'!D$9)
+($G386*'fnd base rates'!D$10)
+($H386*'fnd base rates'!D$11)
+($I386*'fnd base rates'!D$12)
+($J386*'fnd base rates'!D$13)
+($K386*'fnd base rates'!D$14)
+($M386*'fnd base rates'!D$16)
+($N386*'fnd base rates'!D$17)
+($O386*'fnd base rates'!D$18)
+($P386*VLOOKUP($S386+12,rate_basefnd,4)))
*$R386</f>
        <v>1697.48</v>
      </c>
      <c r="W386" s="68">
        <f>(($D386*'fnd base rates'!E$7)
+($E386*'fnd base rates'!E$8)
+($F386*'fnd base rates'!E$9)
+($G386*'fnd base rates'!E$10)
+($H386*'fnd base rates'!E$11)
+($I386*'fnd base rates'!E$12)
+($J386*'fnd base rates'!E$13)
+($K386*'fnd base rates'!E$14)
+($M386*'fnd base rates'!E$16)
+($N386*'fnd base rates'!E$17)
+($O386*'fnd base rates'!E$18)
+($P386*VLOOKUP($S386+12,rate_basefnd,5)))
*$R386</f>
        <v>8172.441600000001</v>
      </c>
      <c r="X386" s="68">
        <f>(($D386*'fnd base rates'!F$7)
+($E386*'fnd base rates'!F$8)
+($F386*'fnd base rates'!F$9)
+($G386*'fnd base rates'!F$10)
+($H386*'fnd base rates'!F$11)
+($I386*'fnd base rates'!F$12)
+($J386*'fnd base rates'!F$13)
+($K386*'fnd base rates'!F$14)
+($M386*'fnd base rates'!F$16)
+($N386*'fnd base rates'!F$17)
+($O386*'fnd base rates'!F$18)
+($P386*VLOOKUP($S386+12,rate_basefnd,6)))
*$R386</f>
        <v>2516.0455999999999</v>
      </c>
      <c r="Y386" s="68">
        <f>(($D386*'fnd base rates'!G$7)
+($E386*'fnd base rates'!G$8)
+($F386*'fnd base rates'!G$9)
+($G386*'fnd base rates'!G$10)
+($H386*'fnd base rates'!G$11)
+($I386*'fnd base rates'!G$12)
+($J386*'fnd base rates'!G$13)
+($K386*'fnd base rates'!G$14)
+($M386*'fnd base rates'!G$16)
+($N386*'fnd base rates'!G$17)
+($O386*'fnd base rates'!G$18)
+($P386*VLOOKUP($S386+12,rate_basefnd,7)))
*$R386</f>
        <v>362.26080000000002</v>
      </c>
      <c r="Z386" s="68">
        <f>(($D386*'fnd base rates'!H$7)
+($E386*'fnd base rates'!H$8)
+($F386*'fnd base rates'!H$9)
+($G386*'fnd base rates'!H$10)
+($H386*'fnd base rates'!H$11)
+($I386*'fnd base rates'!H$12)
+($J386*'fnd base rates'!H$13)
+($K386*'fnd base rates'!H$14)
+($M386*'fnd base rates'!H$16)
+($N386*'fnd base rates'!H$17)
+($O386*'fnd base rates'!H$18)
+($P386*VLOOKUP($S386+12,rate_basefnd,8)))</f>
        <v>1162.6079999999999</v>
      </c>
      <c r="AA386" s="68">
        <f>(($D386*'fnd base rates'!I$7)
+($E386*'fnd base rates'!I$8)
+($F386*'fnd base rates'!I$9)
+($G386*'fnd base rates'!I$10)
+($H386*'fnd base rates'!I$11)
+($I386*'fnd base rates'!I$12)
+($J386*'fnd base rates'!I$13)
+($K386*'fnd base rates'!I$14)
+($M386*'fnd base rates'!I$16)
+($N386*'fnd base rates'!I$17)
+($O386*'fnd base rates'!I$18)
+($P386*VLOOKUP($S386+12,rate_basefnd,9)))
*$R386</f>
        <v>906.32</v>
      </c>
      <c r="AB386" s="68">
        <f>(($D386*'fnd base rates'!J$7)
+($E386*'fnd base rates'!J$8)
+($F386*'fnd base rates'!J$9)
+($G386*'fnd base rates'!J$10)
+($H386*'fnd base rates'!J$11)
+($I386*'fnd base rates'!J$12)
+($J386*'fnd base rates'!J$13)
+($K386*'fnd base rates'!J$14)
+($M386*'fnd base rates'!J$16)
+($N386*'fnd base rates'!J$17)
+($O386*'fnd base rates'!J$18)
+($P386*VLOOKUP($S386+12,rate_basefnd,10)))
*$R386</f>
        <v>444.99</v>
      </c>
      <c r="AC386" s="68">
        <f>(($D386*'fnd base rates'!K$7)
+($E386*'fnd base rates'!K$8)
+($F386*'fnd base rates'!K$9)
+($G386*'fnd base rates'!K$10)
+($H386*'fnd base rates'!K$11)
+($I386*'fnd base rates'!K$12)
+($J386*'fnd base rates'!K$13)
+($K386*'fnd base rates'!K$14)
+($M386*'fnd base rates'!K$16)
+($N386*'fnd base rates'!K$17)
+($O386*'fnd base rates'!K$18)
+($P386*VLOOKUP($S386+12,rate_basefnd,11)))
*$R386</f>
        <v>2542.0819999999999</v>
      </c>
      <c r="AD386" s="68">
        <f>(($D386*'fnd base rates'!L$7)
+($E386*'fnd base rates'!L$8)
+($F386*'fnd base rates'!L$9)
+($G386*'fnd base rates'!L$10)
+($H386*'fnd base rates'!L$11)
+($I386*'fnd base rates'!L$12)
+($J386*'fnd base rates'!L$13)
+($K386*'fnd base rates'!L$14)
+($M386*'fnd base rates'!L$16)
+($N386*'fnd base rates'!L$17)
+($O386*'fnd base rates'!L$18)
+($P386*VLOOKUP($S386+12,rate_basefnd,12)))</f>
        <v>4690.9475999999995</v>
      </c>
      <c r="AE386" s="68">
        <f>(($D386*'fnd base rates'!M$7)
+($E386*'fnd base rates'!M$8)
+($F386*'fnd base rates'!M$9)
+($G386*'fnd base rates'!M$10)
+($H386*'fnd base rates'!M$11)
+($I386*'fnd base rates'!M$12)
+($J386*'fnd base rates'!M$13)
+($K386*'fnd base rates'!M$14)
+($M386*'fnd base rates'!M$16)
+($N386*'fnd base rates'!M$17)
+($O386*'fnd base rates'!M$18)
+($P386*VLOOKUP($S386+12,rate_basefnd,13)))</f>
        <v>0</v>
      </c>
      <c r="AF386" s="3">
        <f t="shared" si="71"/>
        <v>23694.498</v>
      </c>
      <c r="AH386" s="205">
        <f t="shared" si="72"/>
        <v>450086672</v>
      </c>
      <c r="AI386" s="3" t="str">
        <f t="shared" si="76"/>
        <v>450</v>
      </c>
      <c r="AJ386" s="1" t="str">
        <f t="shared" si="77"/>
        <v>086</v>
      </c>
      <c r="AK386" s="1" t="str">
        <f t="shared" si="78"/>
        <v>672</v>
      </c>
      <c r="AL386" s="3">
        <f t="shared" si="73"/>
        <v>1</v>
      </c>
      <c r="AM386" s="3">
        <f t="shared" si="83"/>
        <v>2</v>
      </c>
      <c r="AN386" s="3">
        <f t="shared" si="79"/>
        <v>23694.498</v>
      </c>
      <c r="AO386" s="3">
        <f t="shared" si="80"/>
        <v>11847</v>
      </c>
      <c r="AP386" s="3">
        <f t="shared" si="74"/>
        <v>-525</v>
      </c>
      <c r="AQ386" s="3">
        <v>12372</v>
      </c>
      <c r="AS386" s="68"/>
      <c r="AT386" s="68"/>
      <c r="AX386" s="4">
        <f t="shared" si="81"/>
        <v>0</v>
      </c>
      <c r="AZ386" s="4">
        <f t="shared" si="82"/>
        <v>0</v>
      </c>
      <c r="BB386" s="4"/>
    </row>
    <row r="387" spans="1:54" s="3" customFormat="1">
      <c r="A387" s="205" t="str">
        <f t="shared" si="75"/>
        <v>450</v>
      </c>
      <c r="B387" s="1">
        <v>450086674</v>
      </c>
      <c r="C387" s="7" t="s">
        <v>68</v>
      </c>
      <c r="D387" s="8">
        <f>'fnd enro'!D387</f>
        <v>0</v>
      </c>
      <c r="E387" s="8">
        <f>'fnd enro'!E387</f>
        <v>0</v>
      </c>
      <c r="F387" s="8">
        <f>'fnd enro'!F387</f>
        <v>0</v>
      </c>
      <c r="G387" s="8">
        <f>'fnd enro'!G387</f>
        <v>1</v>
      </c>
      <c r="H387" s="8">
        <f>'fnd enro'!H387</f>
        <v>0</v>
      </c>
      <c r="I387" s="8">
        <f>'fnd enro'!I387</f>
        <v>0</v>
      </c>
      <c r="J387" s="8">
        <f>'fnd enro'!J387</f>
        <v>0</v>
      </c>
      <c r="K387" s="9">
        <f>'fnd enro'!K387</f>
        <v>0.04</v>
      </c>
      <c r="L387" s="8">
        <f>'fnd enro'!L387</f>
        <v>0</v>
      </c>
      <c r="M387" s="8">
        <f>'fnd enro'!M387</f>
        <v>0</v>
      </c>
      <c r="N387" s="8">
        <f>'fnd enro'!N387</f>
        <v>0</v>
      </c>
      <c r="O387" s="8">
        <f>'fnd enro'!O387</f>
        <v>0</v>
      </c>
      <c r="P387" s="8">
        <f>'fnd enro'!P387</f>
        <v>0</v>
      </c>
      <c r="Q387" s="8">
        <f>'fnd enro'!R387</f>
        <v>1</v>
      </c>
      <c r="R387" s="9">
        <f t="shared" si="70"/>
        <v>1</v>
      </c>
      <c r="S387" s="8">
        <f>VALUE('fnd enro'!Q387)</f>
        <v>10</v>
      </c>
      <c r="T387" s="1"/>
      <c r="U387" s="68">
        <f>(($D387*'fnd base rates'!C$7)
+($E387*'fnd base rates'!C$8)
+($F387*'fnd base rates'!C$9)
+($G387*'fnd base rates'!C$10)
+($H387*'fnd base rates'!C$11)
+($I387*'fnd base rates'!C$12)
+($J387*'fnd base rates'!C$13)
+($K387*'fnd base rates'!C$14)
+($M387*'fnd base rates'!C$16)
+($N387*'fnd base rates'!C$17)
+($O387*'fnd base rates'!C$18)
+($P387*VLOOKUP($S387+12,rate_basefnd,3)))
*$R387</f>
        <v>599.66120000000001</v>
      </c>
      <c r="V387" s="68">
        <f>(($D387*'fnd base rates'!D$7)
+($E387*'fnd base rates'!D$8)
+($F387*'fnd base rates'!D$9)
+($G387*'fnd base rates'!D$10)
+($H387*'fnd base rates'!D$11)
+($I387*'fnd base rates'!D$12)
+($J387*'fnd base rates'!D$13)
+($K387*'fnd base rates'!D$14)
+($M387*'fnd base rates'!D$16)
+($N387*'fnd base rates'!D$17)
+($O387*'fnd base rates'!D$18)
+($P387*VLOOKUP($S387+12,rate_basefnd,4)))
*$R387</f>
        <v>848.74</v>
      </c>
      <c r="W387" s="68">
        <f>(($D387*'fnd base rates'!E$7)
+($E387*'fnd base rates'!E$8)
+($F387*'fnd base rates'!E$9)
+($G387*'fnd base rates'!E$10)
+($H387*'fnd base rates'!E$11)
+($I387*'fnd base rates'!E$12)
+($J387*'fnd base rates'!E$13)
+($K387*'fnd base rates'!E$14)
+($M387*'fnd base rates'!E$16)
+($N387*'fnd base rates'!E$17)
+($O387*'fnd base rates'!E$18)
+($P387*VLOOKUP($S387+12,rate_basefnd,5)))
*$R387</f>
        <v>4319.7107999999998</v>
      </c>
      <c r="X387" s="68">
        <f>(($D387*'fnd base rates'!F$7)
+($E387*'fnd base rates'!F$8)
+($F387*'fnd base rates'!F$9)
+($G387*'fnd base rates'!F$10)
+($H387*'fnd base rates'!F$11)
+($I387*'fnd base rates'!F$12)
+($J387*'fnd base rates'!F$13)
+($K387*'fnd base rates'!F$14)
+($M387*'fnd base rates'!F$16)
+($N387*'fnd base rates'!F$17)
+($O387*'fnd base rates'!F$18)
+($P387*VLOOKUP($S387+12,rate_basefnd,6)))
*$R387</f>
        <v>1397.8327999999999</v>
      </c>
      <c r="Y387" s="68">
        <f>(($D387*'fnd base rates'!G$7)
+($E387*'fnd base rates'!G$8)
+($F387*'fnd base rates'!G$9)
+($G387*'fnd base rates'!G$10)
+($H387*'fnd base rates'!G$11)
+($I387*'fnd base rates'!G$12)
+($J387*'fnd base rates'!G$13)
+($K387*'fnd base rates'!G$14)
+($M387*'fnd base rates'!G$16)
+($N387*'fnd base rates'!G$17)
+($O387*'fnd base rates'!G$18)
+($P387*VLOOKUP($S387+12,rate_basefnd,7)))
*$R387</f>
        <v>174.6704</v>
      </c>
      <c r="Z387" s="68">
        <f>(($D387*'fnd base rates'!H$7)
+($E387*'fnd base rates'!H$8)
+($F387*'fnd base rates'!H$9)
+($G387*'fnd base rates'!H$10)
+($H387*'fnd base rates'!H$11)
+($I387*'fnd base rates'!H$12)
+($J387*'fnd base rates'!H$13)
+($K387*'fnd base rates'!H$14)
+($M387*'fnd base rates'!H$16)
+($N387*'fnd base rates'!H$17)
+($O387*'fnd base rates'!H$18)
+($P387*VLOOKUP($S387+12,rate_basefnd,8)))</f>
        <v>581.30399999999997</v>
      </c>
      <c r="AA387" s="68">
        <f>(($D387*'fnd base rates'!I$7)
+($E387*'fnd base rates'!I$8)
+($F387*'fnd base rates'!I$9)
+($G387*'fnd base rates'!I$10)
+($H387*'fnd base rates'!I$11)
+($I387*'fnd base rates'!I$12)
+($J387*'fnd base rates'!I$13)
+($K387*'fnd base rates'!I$14)
+($M387*'fnd base rates'!I$16)
+($N387*'fnd base rates'!I$17)
+($O387*'fnd base rates'!I$18)
+($P387*VLOOKUP($S387+12,rate_basefnd,9)))
*$R387</f>
        <v>453.16</v>
      </c>
      <c r="AB387" s="68">
        <f>(($D387*'fnd base rates'!J$7)
+($E387*'fnd base rates'!J$8)
+($F387*'fnd base rates'!J$9)
+($G387*'fnd base rates'!J$10)
+($H387*'fnd base rates'!J$11)
+($I387*'fnd base rates'!J$12)
+($J387*'fnd base rates'!J$13)
+($K387*'fnd base rates'!J$14)
+($M387*'fnd base rates'!J$16)
+($N387*'fnd base rates'!J$17)
+($O387*'fnd base rates'!J$18)
+($P387*VLOOKUP($S387+12,rate_basefnd,10)))
*$R387</f>
        <v>168.97</v>
      </c>
      <c r="AC387" s="68">
        <f>(($D387*'fnd base rates'!K$7)
+($E387*'fnd base rates'!K$8)
+($F387*'fnd base rates'!K$9)
+($G387*'fnd base rates'!K$10)
+($H387*'fnd base rates'!K$11)
+($I387*'fnd base rates'!K$12)
+($J387*'fnd base rates'!K$13)
+($K387*'fnd base rates'!K$14)
+($M387*'fnd base rates'!K$16)
+($N387*'fnd base rates'!K$17)
+($O387*'fnd base rates'!K$18)
+($P387*VLOOKUP($S387+12,rate_basefnd,11)))
*$R387</f>
        <v>1225.586</v>
      </c>
      <c r="AD387" s="68">
        <f>(($D387*'fnd base rates'!L$7)
+($E387*'fnd base rates'!L$8)
+($F387*'fnd base rates'!L$9)
+($G387*'fnd base rates'!L$10)
+($H387*'fnd base rates'!L$11)
+($I387*'fnd base rates'!L$12)
+($J387*'fnd base rates'!L$13)
+($K387*'fnd base rates'!L$14)
+($M387*'fnd base rates'!L$16)
+($N387*'fnd base rates'!L$17)
+($O387*'fnd base rates'!L$18)
+($P387*VLOOKUP($S387+12,rate_basefnd,12)))</f>
        <v>2262.2887999999998</v>
      </c>
      <c r="AE387" s="68">
        <f>(($D387*'fnd base rates'!M$7)
+($E387*'fnd base rates'!M$8)
+($F387*'fnd base rates'!M$9)
+($G387*'fnd base rates'!M$10)
+($H387*'fnd base rates'!M$11)
+($I387*'fnd base rates'!M$12)
+($J387*'fnd base rates'!M$13)
+($K387*'fnd base rates'!M$14)
+($M387*'fnd base rates'!M$16)
+($N387*'fnd base rates'!M$17)
+($O387*'fnd base rates'!M$18)
+($P387*VLOOKUP($S387+12,rate_basefnd,13)))</f>
        <v>0</v>
      </c>
      <c r="AF387" s="3">
        <f t="shared" si="71"/>
        <v>12031.923999999999</v>
      </c>
      <c r="AH387" s="205">
        <f t="shared" si="72"/>
        <v>450086674</v>
      </c>
      <c r="AI387" s="3" t="str">
        <f t="shared" si="76"/>
        <v>450</v>
      </c>
      <c r="AJ387" s="1" t="str">
        <f t="shared" si="77"/>
        <v>086</v>
      </c>
      <c r="AK387" s="1" t="str">
        <f t="shared" si="78"/>
        <v>674</v>
      </c>
      <c r="AL387" s="3">
        <f t="shared" si="73"/>
        <v>1</v>
      </c>
      <c r="AM387" s="3">
        <f t="shared" si="83"/>
        <v>1</v>
      </c>
      <c r="AN387" s="3">
        <f t="shared" si="79"/>
        <v>12031.923999999999</v>
      </c>
      <c r="AO387" s="3">
        <f t="shared" si="80"/>
        <v>12032</v>
      </c>
      <c r="AP387" s="3">
        <f t="shared" si="74"/>
        <v>744</v>
      </c>
      <c r="AQ387" s="3">
        <v>11288</v>
      </c>
      <c r="AS387" s="68"/>
      <c r="AT387" s="68"/>
      <c r="AX387" s="4">
        <f t="shared" si="81"/>
        <v>0</v>
      </c>
      <c r="AZ387" s="4">
        <f t="shared" si="82"/>
        <v>0</v>
      </c>
      <c r="BB387" s="4"/>
    </row>
    <row r="388" spans="1:54" s="3" customFormat="1">
      <c r="A388" s="205" t="str">
        <f t="shared" si="75"/>
        <v>450</v>
      </c>
      <c r="B388" s="1">
        <v>450086683</v>
      </c>
      <c r="C388" s="7" t="s">
        <v>68</v>
      </c>
      <c r="D388" s="8">
        <f>'fnd enro'!D388</f>
        <v>0</v>
      </c>
      <c r="E388" s="8">
        <f>'fnd enro'!E388</f>
        <v>0</v>
      </c>
      <c r="F388" s="8">
        <f>'fnd enro'!F388</f>
        <v>0</v>
      </c>
      <c r="G388" s="8">
        <f>'fnd enro'!G388</f>
        <v>0</v>
      </c>
      <c r="H388" s="8">
        <f>'fnd enro'!H388</f>
        <v>1</v>
      </c>
      <c r="I388" s="8">
        <f>'fnd enro'!I388</f>
        <v>0</v>
      </c>
      <c r="J388" s="8">
        <f>'fnd enro'!J388</f>
        <v>0</v>
      </c>
      <c r="K388" s="9">
        <f>'fnd enro'!K388</f>
        <v>0.04</v>
      </c>
      <c r="L388" s="8">
        <f>'fnd enro'!L388</f>
        <v>0</v>
      </c>
      <c r="M388" s="8">
        <f>'fnd enro'!M388</f>
        <v>0</v>
      </c>
      <c r="N388" s="8">
        <f>'fnd enro'!N388</f>
        <v>0</v>
      </c>
      <c r="O388" s="8">
        <f>'fnd enro'!O388</f>
        <v>0</v>
      </c>
      <c r="P388" s="8">
        <f>'fnd enro'!P388</f>
        <v>1</v>
      </c>
      <c r="Q388" s="8">
        <f>'fnd enro'!R388</f>
        <v>1</v>
      </c>
      <c r="R388" s="9">
        <f t="shared" si="70"/>
        <v>1</v>
      </c>
      <c r="S388" s="8">
        <f>VALUE('fnd enro'!Q388)</f>
        <v>4</v>
      </c>
      <c r="T388" s="1"/>
      <c r="U388" s="68">
        <f>(($D388*'fnd base rates'!C$7)
+($E388*'fnd base rates'!C$8)
+($F388*'fnd base rates'!C$9)
+($G388*'fnd base rates'!C$10)
+($H388*'fnd base rates'!C$11)
+($I388*'fnd base rates'!C$12)
+($J388*'fnd base rates'!C$13)
+($K388*'fnd base rates'!C$14)
+($M388*'fnd base rates'!C$16)
+($N388*'fnd base rates'!C$17)
+($O388*'fnd base rates'!C$18)
+($P388*VLOOKUP($S388+12,rate_basefnd,3)))
*$R388</f>
        <v>667.68119999999999</v>
      </c>
      <c r="V388" s="68">
        <f>(($D388*'fnd base rates'!D$7)
+($E388*'fnd base rates'!D$8)
+($F388*'fnd base rates'!D$9)
+($G388*'fnd base rates'!D$10)
+($H388*'fnd base rates'!D$11)
+($I388*'fnd base rates'!D$12)
+($J388*'fnd base rates'!D$13)
+($K388*'fnd base rates'!D$14)
+($M388*'fnd base rates'!D$16)
+($N388*'fnd base rates'!D$17)
+($O388*'fnd base rates'!D$18)
+($P388*VLOOKUP($S388+12,rate_basefnd,4)))
*$R388</f>
        <v>1171.01</v>
      </c>
      <c r="W388" s="68">
        <f>(($D388*'fnd base rates'!E$7)
+($E388*'fnd base rates'!E$8)
+($F388*'fnd base rates'!E$9)
+($G388*'fnd base rates'!E$10)
+($H388*'fnd base rates'!E$11)
+($I388*'fnd base rates'!E$12)
+($J388*'fnd base rates'!E$13)
+($K388*'fnd base rates'!E$14)
+($M388*'fnd base rates'!E$16)
+($N388*'fnd base rates'!E$17)
+($O388*'fnd base rates'!E$18)
+($P388*VLOOKUP($S388+12,rate_basefnd,5)))
*$R388</f>
        <v>6998.7308000000003</v>
      </c>
      <c r="X388" s="68">
        <f>(($D388*'fnd base rates'!F$7)
+($E388*'fnd base rates'!F$8)
+($F388*'fnd base rates'!F$9)
+($G388*'fnd base rates'!F$10)
+($H388*'fnd base rates'!F$11)
+($I388*'fnd base rates'!F$12)
+($J388*'fnd base rates'!F$13)
+($K388*'fnd base rates'!F$14)
+($M388*'fnd base rates'!F$16)
+($N388*'fnd base rates'!F$17)
+($O388*'fnd base rates'!F$18)
+($P388*VLOOKUP($S388+12,rate_basefnd,6)))
*$R388</f>
        <v>1118.2128</v>
      </c>
      <c r="Y388" s="68">
        <f>(($D388*'fnd base rates'!G$7)
+($E388*'fnd base rates'!G$8)
+($F388*'fnd base rates'!G$9)
+($G388*'fnd base rates'!G$10)
+($H388*'fnd base rates'!G$11)
+($I388*'fnd base rates'!G$12)
+($J388*'fnd base rates'!G$13)
+($K388*'fnd base rates'!G$14)
+($M388*'fnd base rates'!G$16)
+($N388*'fnd base rates'!G$17)
+($O388*'fnd base rates'!G$18)
+($P388*VLOOKUP($S388+12,rate_basefnd,7)))
*$R388</f>
        <v>340.22039999999998</v>
      </c>
      <c r="Z388" s="68">
        <f>(($D388*'fnd base rates'!H$7)
+($E388*'fnd base rates'!H$8)
+($F388*'fnd base rates'!H$9)
+($G388*'fnd base rates'!H$10)
+($H388*'fnd base rates'!H$11)
+($I388*'fnd base rates'!H$12)
+($J388*'fnd base rates'!H$13)
+($K388*'fnd base rates'!H$14)
+($M388*'fnd base rates'!H$16)
+($N388*'fnd base rates'!H$17)
+($O388*'fnd base rates'!H$18)
+($P388*VLOOKUP($S388+12,rate_basefnd,8)))</f>
        <v>604.69399999999996</v>
      </c>
      <c r="AA388" s="68">
        <f>(($D388*'fnd base rates'!I$7)
+($E388*'fnd base rates'!I$8)
+($F388*'fnd base rates'!I$9)
+($G388*'fnd base rates'!I$10)
+($H388*'fnd base rates'!I$11)
+($I388*'fnd base rates'!I$12)
+($J388*'fnd base rates'!I$13)
+($K388*'fnd base rates'!I$14)
+($M388*'fnd base rates'!I$16)
+($N388*'fnd base rates'!I$17)
+($O388*'fnd base rates'!I$18)
+($P388*VLOOKUP($S388+12,rate_basefnd,9)))
*$R388</f>
        <v>580.55000000000007</v>
      </c>
      <c r="AB388" s="68">
        <f>(($D388*'fnd base rates'!J$7)
+($E388*'fnd base rates'!J$8)
+($F388*'fnd base rates'!J$9)
+($G388*'fnd base rates'!J$10)
+($H388*'fnd base rates'!J$11)
+($I388*'fnd base rates'!J$12)
+($J388*'fnd base rates'!J$13)
+($K388*'fnd base rates'!J$14)
+($M388*'fnd base rates'!J$16)
+($N388*'fnd base rates'!J$17)
+($O388*'fnd base rates'!J$18)
+($P388*VLOOKUP($S388+12,rate_basefnd,10)))
*$R388</f>
        <v>937.98</v>
      </c>
      <c r="AC388" s="68">
        <f>(($D388*'fnd base rates'!K$7)
+($E388*'fnd base rates'!K$8)
+($F388*'fnd base rates'!K$9)
+($G388*'fnd base rates'!K$10)
+($H388*'fnd base rates'!K$11)
+($I388*'fnd base rates'!K$12)
+($J388*'fnd base rates'!K$13)
+($K388*'fnd base rates'!K$14)
+($M388*'fnd base rates'!K$16)
+($N388*'fnd base rates'!K$17)
+($O388*'fnd base rates'!K$18)
+($P388*VLOOKUP($S388+12,rate_basefnd,11)))
*$R388</f>
        <v>1316.4959999999999</v>
      </c>
      <c r="AD388" s="68">
        <f>(($D388*'fnd base rates'!L$7)
+($E388*'fnd base rates'!L$8)
+($F388*'fnd base rates'!L$9)
+($G388*'fnd base rates'!L$10)
+($H388*'fnd base rates'!L$11)
+($I388*'fnd base rates'!L$12)
+($J388*'fnd base rates'!L$13)
+($K388*'fnd base rates'!L$14)
+($M388*'fnd base rates'!L$16)
+($N388*'fnd base rates'!L$17)
+($O388*'fnd base rates'!L$18)
+($P388*VLOOKUP($S388+12,rate_basefnd,12)))</f>
        <v>3018.8887999999997</v>
      </c>
      <c r="AE388" s="68">
        <f>(($D388*'fnd base rates'!M$7)
+($E388*'fnd base rates'!M$8)
+($F388*'fnd base rates'!M$9)
+($G388*'fnd base rates'!M$10)
+($H388*'fnd base rates'!M$11)
+($I388*'fnd base rates'!M$12)
+($J388*'fnd base rates'!M$13)
+($K388*'fnd base rates'!M$14)
+($M388*'fnd base rates'!M$16)
+($N388*'fnd base rates'!M$17)
+($O388*'fnd base rates'!M$18)
+($P388*VLOOKUP($S388+12,rate_basefnd,13)))</f>
        <v>0</v>
      </c>
      <c r="AF388" s="3">
        <f t="shared" si="71"/>
        <v>16754.463999999996</v>
      </c>
      <c r="AH388" s="205">
        <f t="shared" si="72"/>
        <v>450086683</v>
      </c>
      <c r="AI388" s="3" t="str">
        <f t="shared" si="76"/>
        <v>450</v>
      </c>
      <c r="AJ388" s="1" t="str">
        <f t="shared" si="77"/>
        <v>086</v>
      </c>
      <c r="AK388" s="1" t="str">
        <f t="shared" si="78"/>
        <v>683</v>
      </c>
      <c r="AL388" s="3">
        <f t="shared" si="73"/>
        <v>1</v>
      </c>
      <c r="AM388" s="3">
        <f t="shared" si="83"/>
        <v>1</v>
      </c>
      <c r="AN388" s="3">
        <f t="shared" si="79"/>
        <v>16754.463999999996</v>
      </c>
      <c r="AO388" s="3">
        <f t="shared" si="80"/>
        <v>16754</v>
      </c>
      <c r="AP388" s="3">
        <f t="shared" si="74"/>
        <v>5365</v>
      </c>
      <c r="AQ388" s="3">
        <v>11389</v>
      </c>
      <c r="AS388" s="68"/>
      <c r="AT388" s="68"/>
      <c r="AX388" s="4">
        <f t="shared" si="81"/>
        <v>0</v>
      </c>
      <c r="AZ388" s="4">
        <f t="shared" si="82"/>
        <v>0</v>
      </c>
      <c r="BB388" s="4"/>
    </row>
    <row r="389" spans="1:54" s="3" customFormat="1">
      <c r="A389" s="205" t="str">
        <f t="shared" si="75"/>
        <v>453</v>
      </c>
      <c r="B389" s="1">
        <v>453137005</v>
      </c>
      <c r="C389" s="7" t="s">
        <v>70</v>
      </c>
      <c r="D389" s="8">
        <f>'fnd enro'!D389</f>
        <v>0</v>
      </c>
      <c r="E389" s="8">
        <f>'fnd enro'!E389</f>
        <v>0</v>
      </c>
      <c r="F389" s="8">
        <f>'fnd enro'!F389</f>
        <v>0</v>
      </c>
      <c r="G389" s="8">
        <f>'fnd enro'!G389</f>
        <v>2</v>
      </c>
      <c r="H389" s="8">
        <f>'fnd enro'!H389</f>
        <v>1</v>
      </c>
      <c r="I389" s="8">
        <f>'fnd enro'!I389</f>
        <v>0</v>
      </c>
      <c r="J389" s="8">
        <f>'fnd enro'!J389</f>
        <v>0</v>
      </c>
      <c r="K389" s="9">
        <f>'fnd enro'!K389</f>
        <v>0.12</v>
      </c>
      <c r="L389" s="8">
        <f>'fnd enro'!L389</f>
        <v>0</v>
      </c>
      <c r="M389" s="8">
        <f>'fnd enro'!M389</f>
        <v>0</v>
      </c>
      <c r="N389" s="8">
        <f>'fnd enro'!N389</f>
        <v>0</v>
      </c>
      <c r="O389" s="8">
        <f>'fnd enro'!O389</f>
        <v>0</v>
      </c>
      <c r="P389" s="8">
        <f>'fnd enro'!P389</f>
        <v>1</v>
      </c>
      <c r="Q389" s="8">
        <f>'fnd enro'!R389</f>
        <v>3</v>
      </c>
      <c r="R389" s="9">
        <f t="shared" si="70"/>
        <v>1</v>
      </c>
      <c r="S389" s="8">
        <f>VALUE('fnd enro'!Q389)</f>
        <v>8</v>
      </c>
      <c r="T389" s="1"/>
      <c r="U389" s="68">
        <f>(($D389*'fnd base rates'!C$7)
+($E389*'fnd base rates'!C$8)
+($F389*'fnd base rates'!C$9)
+($G389*'fnd base rates'!C$10)
+($H389*'fnd base rates'!C$11)
+($I389*'fnd base rates'!C$12)
+($J389*'fnd base rates'!C$13)
+($K389*'fnd base rates'!C$14)
+($M389*'fnd base rates'!C$16)
+($N389*'fnd base rates'!C$17)
+($O389*'fnd base rates'!C$18)
+($P389*VLOOKUP($S389+12,rate_basefnd,3)))
*$R389</f>
        <v>1896.3636000000001</v>
      </c>
      <c r="V389" s="68">
        <f>(($D389*'fnd base rates'!D$7)
+($E389*'fnd base rates'!D$8)
+($F389*'fnd base rates'!D$9)
+($G389*'fnd base rates'!D$10)
+($H389*'fnd base rates'!D$11)
+($I389*'fnd base rates'!D$12)
+($J389*'fnd base rates'!D$13)
+($K389*'fnd base rates'!D$14)
+($M389*'fnd base rates'!D$16)
+($N389*'fnd base rates'!D$17)
+($O389*'fnd base rates'!D$18)
+($P389*VLOOKUP($S389+12,rate_basefnd,4)))
*$R389</f>
        <v>3007.5800000000004</v>
      </c>
      <c r="W389" s="68">
        <f>(($D389*'fnd base rates'!E$7)
+($E389*'fnd base rates'!E$8)
+($F389*'fnd base rates'!E$9)
+($G389*'fnd base rates'!E$10)
+($H389*'fnd base rates'!E$11)
+($I389*'fnd base rates'!E$12)
+($J389*'fnd base rates'!E$13)
+($K389*'fnd base rates'!E$14)
+($M389*'fnd base rates'!E$16)
+($N389*'fnd base rates'!E$17)
+($O389*'fnd base rates'!E$18)
+($P389*VLOOKUP($S389+12,rate_basefnd,5)))
*$R389</f>
        <v>16995.902399999999</v>
      </c>
      <c r="X389" s="68">
        <f>(($D389*'fnd base rates'!F$7)
+($E389*'fnd base rates'!F$8)
+($F389*'fnd base rates'!F$9)
+($G389*'fnd base rates'!F$10)
+($H389*'fnd base rates'!F$11)
+($I389*'fnd base rates'!F$12)
+($J389*'fnd base rates'!F$13)
+($K389*'fnd base rates'!F$14)
+($M389*'fnd base rates'!F$16)
+($N389*'fnd base rates'!F$17)
+($O389*'fnd base rates'!F$18)
+($P389*VLOOKUP($S389+12,rate_basefnd,6)))
*$R389</f>
        <v>3913.8784000000001</v>
      </c>
      <c r="Y389" s="68">
        <f>(($D389*'fnd base rates'!G$7)
+($E389*'fnd base rates'!G$8)
+($F389*'fnd base rates'!G$9)
+($G389*'fnd base rates'!G$10)
+($H389*'fnd base rates'!G$11)
+($I389*'fnd base rates'!G$12)
+($J389*'fnd base rates'!G$13)
+($K389*'fnd base rates'!G$14)
+($M389*'fnd base rates'!G$16)
+($N389*'fnd base rates'!G$17)
+($O389*'fnd base rates'!G$18)
+($P389*VLOOKUP($S389+12,rate_basefnd,7)))
*$R389</f>
        <v>755.43119999999999</v>
      </c>
      <c r="Z389" s="68">
        <f>(($D389*'fnd base rates'!H$7)
+($E389*'fnd base rates'!H$8)
+($F389*'fnd base rates'!H$9)
+($G389*'fnd base rates'!H$10)
+($H389*'fnd base rates'!H$11)
+($I389*'fnd base rates'!H$12)
+($J389*'fnd base rates'!H$13)
+($K389*'fnd base rates'!H$14)
+($M389*'fnd base rates'!H$16)
+($N389*'fnd base rates'!H$17)
+($O389*'fnd base rates'!H$18)
+($P389*VLOOKUP($S389+12,rate_basefnd,8)))</f>
        <v>1777.4119999999998</v>
      </c>
      <c r="AA389" s="68">
        <f>(($D389*'fnd base rates'!I$7)
+($E389*'fnd base rates'!I$8)
+($F389*'fnd base rates'!I$9)
+($G389*'fnd base rates'!I$10)
+($H389*'fnd base rates'!I$11)
+($I389*'fnd base rates'!I$12)
+($J389*'fnd base rates'!I$13)
+($K389*'fnd base rates'!I$14)
+($M389*'fnd base rates'!I$16)
+($N389*'fnd base rates'!I$17)
+($O389*'fnd base rates'!I$18)
+($P389*VLOOKUP($S389+12,rate_basefnd,9)))
*$R389</f>
        <v>1541.85</v>
      </c>
      <c r="AB389" s="68">
        <f>(($D389*'fnd base rates'!J$7)
+($E389*'fnd base rates'!J$8)
+($F389*'fnd base rates'!J$9)
+($G389*'fnd base rates'!J$10)
+($H389*'fnd base rates'!J$11)
+($I389*'fnd base rates'!J$12)
+($J389*'fnd base rates'!J$13)
+($K389*'fnd base rates'!J$14)
+($M389*'fnd base rates'!J$16)
+($N389*'fnd base rates'!J$17)
+($O389*'fnd base rates'!J$18)
+($P389*VLOOKUP($S389+12,rate_basefnd,10)))
*$R389</f>
        <v>1561.6100000000001</v>
      </c>
      <c r="AC389" s="68">
        <f>(($D389*'fnd base rates'!K$7)
+($E389*'fnd base rates'!K$8)
+($F389*'fnd base rates'!K$9)
+($G389*'fnd base rates'!K$10)
+($H389*'fnd base rates'!K$11)
+($I389*'fnd base rates'!K$12)
+($J389*'fnd base rates'!K$13)
+($K389*'fnd base rates'!K$14)
+($M389*'fnd base rates'!K$16)
+($N389*'fnd base rates'!K$17)
+($O389*'fnd base rates'!K$18)
+($P389*VLOOKUP($S389+12,rate_basefnd,11)))
*$R389</f>
        <v>3767.6680000000001</v>
      </c>
      <c r="AD389" s="68">
        <f>(($D389*'fnd base rates'!L$7)
+($E389*'fnd base rates'!L$8)
+($F389*'fnd base rates'!L$9)
+($G389*'fnd base rates'!L$10)
+($H389*'fnd base rates'!L$11)
+($I389*'fnd base rates'!L$12)
+($J389*'fnd base rates'!L$13)
+($K389*'fnd base rates'!L$14)
+($M389*'fnd base rates'!L$16)
+($N389*'fnd base rates'!L$17)
+($O389*'fnd base rates'!L$18)
+($P389*VLOOKUP($S389+12,rate_basefnd,12)))</f>
        <v>7798.1863999999996</v>
      </c>
      <c r="AE389" s="68">
        <f>(($D389*'fnd base rates'!M$7)
+($E389*'fnd base rates'!M$8)
+($F389*'fnd base rates'!M$9)
+($G389*'fnd base rates'!M$10)
+($H389*'fnd base rates'!M$11)
+($I389*'fnd base rates'!M$12)
+($J389*'fnd base rates'!M$13)
+($K389*'fnd base rates'!M$14)
+($M389*'fnd base rates'!M$16)
+($N389*'fnd base rates'!M$17)
+($O389*'fnd base rates'!M$18)
+($P389*VLOOKUP($S389+12,rate_basefnd,13)))</f>
        <v>0</v>
      </c>
      <c r="AF389" s="3">
        <f t="shared" si="71"/>
        <v>43015.881999999998</v>
      </c>
      <c r="AH389" s="205">
        <f t="shared" si="72"/>
        <v>453137005</v>
      </c>
      <c r="AI389" s="3" t="str">
        <f t="shared" si="76"/>
        <v>453</v>
      </c>
      <c r="AJ389" s="1" t="str">
        <f t="shared" si="77"/>
        <v>137</v>
      </c>
      <c r="AK389" s="1" t="str">
        <f t="shared" si="78"/>
        <v>005</v>
      </c>
      <c r="AL389" s="3">
        <f t="shared" si="73"/>
        <v>1</v>
      </c>
      <c r="AM389" s="3">
        <f t="shared" si="83"/>
        <v>3</v>
      </c>
      <c r="AN389" s="3">
        <f t="shared" si="79"/>
        <v>43015.881999999998</v>
      </c>
      <c r="AO389" s="3">
        <f t="shared" si="80"/>
        <v>14339</v>
      </c>
      <c r="AP389" s="3">
        <f t="shared" si="74"/>
        <v>2960</v>
      </c>
      <c r="AQ389" s="3">
        <v>11379</v>
      </c>
      <c r="AS389" s="68"/>
      <c r="AT389" s="68"/>
      <c r="AX389" s="4">
        <f t="shared" si="81"/>
        <v>0</v>
      </c>
      <c r="AZ389" s="4">
        <f t="shared" si="82"/>
        <v>0</v>
      </c>
      <c r="BB389" s="4"/>
    </row>
    <row r="390" spans="1:54" s="3" customFormat="1">
      <c r="A390" s="205" t="str">
        <f t="shared" si="75"/>
        <v>453</v>
      </c>
      <c r="B390" s="1">
        <v>453137061</v>
      </c>
      <c r="C390" s="7" t="s">
        <v>70</v>
      </c>
      <c r="D390" s="8">
        <f>'fnd enro'!D390</f>
        <v>0</v>
      </c>
      <c r="E390" s="8">
        <f>'fnd enro'!E390</f>
        <v>0</v>
      </c>
      <c r="F390" s="8">
        <f>'fnd enro'!F390</f>
        <v>8</v>
      </c>
      <c r="G390" s="8">
        <f>'fnd enro'!G390</f>
        <v>46</v>
      </c>
      <c r="H390" s="8">
        <f>'fnd enro'!H390</f>
        <v>22</v>
      </c>
      <c r="I390" s="8">
        <f>'fnd enro'!I390</f>
        <v>0</v>
      </c>
      <c r="J390" s="8">
        <f>'fnd enro'!J390</f>
        <v>0</v>
      </c>
      <c r="K390" s="9">
        <f>'fnd enro'!K390</f>
        <v>3.04</v>
      </c>
      <c r="L390" s="8">
        <f>'fnd enro'!L390</f>
        <v>0</v>
      </c>
      <c r="M390" s="8">
        <f>'fnd enro'!M390</f>
        <v>4</v>
      </c>
      <c r="N390" s="8">
        <f>'fnd enro'!N390</f>
        <v>0</v>
      </c>
      <c r="O390" s="8">
        <f>'fnd enro'!O390</f>
        <v>0</v>
      </c>
      <c r="P390" s="8">
        <f>'fnd enro'!P390</f>
        <v>58</v>
      </c>
      <c r="Q390" s="8">
        <f>'fnd enro'!R390</f>
        <v>76</v>
      </c>
      <c r="R390" s="9">
        <f t="shared" si="70"/>
        <v>1</v>
      </c>
      <c r="S390" s="8">
        <f>VALUE('fnd enro'!Q390)</f>
        <v>10</v>
      </c>
      <c r="T390" s="1"/>
      <c r="U390" s="68">
        <f>(($D390*'fnd base rates'!C$7)
+($E390*'fnd base rates'!C$8)
+($F390*'fnd base rates'!C$9)
+($G390*'fnd base rates'!C$10)
+($H390*'fnd base rates'!C$11)
+($I390*'fnd base rates'!C$12)
+($J390*'fnd base rates'!C$13)
+($K390*'fnd base rates'!C$14)
+($M390*'fnd base rates'!C$16)
+($N390*'fnd base rates'!C$17)
+($O390*'fnd base rates'!C$18)
+($P390*VLOOKUP($S390+12,rate_basefnd,3)))
*$R390</f>
        <v>52700.1512</v>
      </c>
      <c r="V390" s="68">
        <f>(($D390*'fnd base rates'!D$7)
+($E390*'fnd base rates'!D$8)
+($F390*'fnd base rates'!D$9)
+($G390*'fnd base rates'!D$10)
+($H390*'fnd base rates'!D$11)
+($I390*'fnd base rates'!D$12)
+($J390*'fnd base rates'!D$13)
+($K390*'fnd base rates'!D$14)
+($M390*'fnd base rates'!D$16)
+($N390*'fnd base rates'!D$17)
+($O390*'fnd base rates'!D$18)
+($P390*VLOOKUP($S390+12,rate_basefnd,4)))
*$R390</f>
        <v>96828.959999999992</v>
      </c>
      <c r="W390" s="68">
        <f>(($D390*'fnd base rates'!E$7)
+($E390*'fnd base rates'!E$8)
+($F390*'fnd base rates'!E$9)
+($G390*'fnd base rates'!E$10)
+($H390*'fnd base rates'!E$11)
+($I390*'fnd base rates'!E$12)
+($J390*'fnd base rates'!E$13)
+($K390*'fnd base rates'!E$14)
+($M390*'fnd base rates'!E$16)
+($N390*'fnd base rates'!E$17)
+($O390*'fnd base rates'!E$18)
+($P390*VLOOKUP($S390+12,rate_basefnd,5)))
*$R390</f>
        <v>631243.84079999989</v>
      </c>
      <c r="X390" s="68">
        <f>(($D390*'fnd base rates'!F$7)
+($E390*'fnd base rates'!F$8)
+($F390*'fnd base rates'!F$9)
+($G390*'fnd base rates'!F$10)
+($H390*'fnd base rates'!F$11)
+($I390*'fnd base rates'!F$12)
+($J390*'fnd base rates'!F$13)
+($K390*'fnd base rates'!F$14)
+($M390*'fnd base rates'!F$16)
+($N390*'fnd base rates'!F$17)
+($O390*'fnd base rates'!F$18)
+($P390*VLOOKUP($S390+12,rate_basefnd,6)))
*$R390</f>
        <v>100927.13279999999</v>
      </c>
      <c r="Y390" s="68">
        <f>(($D390*'fnd base rates'!G$7)
+($E390*'fnd base rates'!G$8)
+($F390*'fnd base rates'!G$9)
+($G390*'fnd base rates'!G$10)
+($H390*'fnd base rates'!G$11)
+($I390*'fnd base rates'!G$12)
+($J390*'fnd base rates'!G$13)
+($K390*'fnd base rates'!G$14)
+($M390*'fnd base rates'!G$16)
+($N390*'fnd base rates'!G$17)
+($O390*'fnd base rates'!G$18)
+($P390*VLOOKUP($S390+12,rate_basefnd,7)))
*$R390</f>
        <v>28709.470399999998</v>
      </c>
      <c r="Z390" s="68">
        <f>(($D390*'fnd base rates'!H$7)
+($E390*'fnd base rates'!H$8)
+($F390*'fnd base rates'!H$9)
+($G390*'fnd base rates'!H$10)
+($H390*'fnd base rates'!H$11)
+($I390*'fnd base rates'!H$12)
+($J390*'fnd base rates'!H$13)
+($K390*'fnd base rates'!H$14)
+($M390*'fnd base rates'!H$16)
+($N390*'fnd base rates'!H$17)
+($O390*'fnd base rates'!H$18)
+($P390*VLOOKUP($S390+12,rate_basefnd,8)))</f>
        <v>47067.324000000001</v>
      </c>
      <c r="AA390" s="68">
        <f>(($D390*'fnd base rates'!I$7)
+($E390*'fnd base rates'!I$8)
+($F390*'fnd base rates'!I$9)
+($G390*'fnd base rates'!I$10)
+($H390*'fnd base rates'!I$11)
+($I390*'fnd base rates'!I$12)
+($J390*'fnd base rates'!I$13)
+($K390*'fnd base rates'!I$14)
+($M390*'fnd base rates'!I$16)
+($N390*'fnd base rates'!I$17)
+($O390*'fnd base rates'!I$18)
+($P390*VLOOKUP($S390+12,rate_basefnd,9)))
*$R390</f>
        <v>47245.540000000008</v>
      </c>
      <c r="AB390" s="68">
        <f>(($D390*'fnd base rates'!J$7)
+($E390*'fnd base rates'!J$8)
+($F390*'fnd base rates'!J$9)
+($G390*'fnd base rates'!J$10)
+($H390*'fnd base rates'!J$11)
+($I390*'fnd base rates'!J$12)
+($J390*'fnd base rates'!J$13)
+($K390*'fnd base rates'!J$14)
+($M390*'fnd base rates'!J$16)
+($N390*'fnd base rates'!J$17)
+($O390*'fnd base rates'!J$18)
+($P390*VLOOKUP($S390+12,rate_basefnd,10)))
*$R390</f>
        <v>79529.98000000001</v>
      </c>
      <c r="AC390" s="68">
        <f>(($D390*'fnd base rates'!K$7)
+($E390*'fnd base rates'!K$8)
+($F390*'fnd base rates'!K$9)
+($G390*'fnd base rates'!K$10)
+($H390*'fnd base rates'!K$11)
+($I390*'fnd base rates'!K$12)
+($J390*'fnd base rates'!K$13)
+($K390*'fnd base rates'!K$14)
+($M390*'fnd base rates'!K$16)
+($N390*'fnd base rates'!K$17)
+($O390*'fnd base rates'!K$18)
+($P390*VLOOKUP($S390+12,rate_basefnd,11)))
*$R390</f>
        <v>96590.475999999995</v>
      </c>
      <c r="AD390" s="68">
        <f>(($D390*'fnd base rates'!L$7)
+($E390*'fnd base rates'!L$8)
+($F390*'fnd base rates'!L$9)
+($G390*'fnd base rates'!L$10)
+($H390*'fnd base rates'!L$11)
+($I390*'fnd base rates'!L$12)
+($J390*'fnd base rates'!L$13)
+($K390*'fnd base rates'!L$14)
+($M390*'fnd base rates'!L$16)
+($N390*'fnd base rates'!L$17)
+($O390*'fnd base rates'!L$18)
+($P390*VLOOKUP($S390+12,rate_basefnd,12)))</f>
        <v>234788.00879999995</v>
      </c>
      <c r="AE390" s="68">
        <f>(($D390*'fnd base rates'!M$7)
+($E390*'fnd base rates'!M$8)
+($F390*'fnd base rates'!M$9)
+($G390*'fnd base rates'!M$10)
+($H390*'fnd base rates'!M$11)
+($I390*'fnd base rates'!M$12)
+($J390*'fnd base rates'!M$13)
+($K390*'fnd base rates'!M$14)
+($M390*'fnd base rates'!M$16)
+($N390*'fnd base rates'!M$17)
+($O390*'fnd base rates'!M$18)
+($P390*VLOOKUP($S390+12,rate_basefnd,13)))</f>
        <v>0</v>
      </c>
      <c r="AF390" s="3">
        <f t="shared" si="71"/>
        <v>1415630.8839999998</v>
      </c>
      <c r="AH390" s="205">
        <f t="shared" si="72"/>
        <v>453137061</v>
      </c>
      <c r="AI390" s="3" t="str">
        <f t="shared" si="76"/>
        <v>453</v>
      </c>
      <c r="AJ390" s="1" t="str">
        <f t="shared" si="77"/>
        <v>137</v>
      </c>
      <c r="AK390" s="1" t="str">
        <f t="shared" si="78"/>
        <v>061</v>
      </c>
      <c r="AL390" s="3">
        <f t="shared" si="73"/>
        <v>1</v>
      </c>
      <c r="AM390" s="3">
        <f t="shared" si="83"/>
        <v>76</v>
      </c>
      <c r="AN390" s="3">
        <f t="shared" si="79"/>
        <v>1415630.8839999998</v>
      </c>
      <c r="AO390" s="3">
        <f t="shared" si="80"/>
        <v>18627</v>
      </c>
      <c r="AP390" s="3">
        <f t="shared" si="74"/>
        <v>-1019</v>
      </c>
      <c r="AQ390" s="3">
        <v>19646</v>
      </c>
      <c r="AS390" s="68"/>
      <c r="AT390" s="68"/>
      <c r="AX390" s="4">
        <f t="shared" si="81"/>
        <v>0</v>
      </c>
      <c r="AZ390" s="4">
        <f t="shared" si="82"/>
        <v>0</v>
      </c>
      <c r="BB390" s="4"/>
    </row>
    <row r="391" spans="1:54" s="3" customFormat="1">
      <c r="A391" s="205" t="str">
        <f t="shared" si="75"/>
        <v>453</v>
      </c>
      <c r="B391" s="1">
        <v>453137127</v>
      </c>
      <c r="C391" s="7" t="s">
        <v>70</v>
      </c>
      <c r="D391" s="8">
        <f>'fnd enro'!D391</f>
        <v>0</v>
      </c>
      <c r="E391" s="8">
        <f>'fnd enro'!E391</f>
        <v>0</v>
      </c>
      <c r="F391" s="8">
        <f>'fnd enro'!F391</f>
        <v>0</v>
      </c>
      <c r="G391" s="8">
        <f>'fnd enro'!G391</f>
        <v>1</v>
      </c>
      <c r="H391" s="8">
        <f>'fnd enro'!H391</f>
        <v>0</v>
      </c>
      <c r="I391" s="8">
        <f>'fnd enro'!I391</f>
        <v>0</v>
      </c>
      <c r="J391" s="8">
        <f>'fnd enro'!J391</f>
        <v>0</v>
      </c>
      <c r="K391" s="9">
        <f>'fnd enro'!K391</f>
        <v>0.04</v>
      </c>
      <c r="L391" s="8">
        <f>'fnd enro'!L391</f>
        <v>0</v>
      </c>
      <c r="M391" s="8">
        <f>'fnd enro'!M391</f>
        <v>1</v>
      </c>
      <c r="N391" s="8">
        <f>'fnd enro'!N391</f>
        <v>0</v>
      </c>
      <c r="O391" s="8">
        <f>'fnd enro'!O391</f>
        <v>0</v>
      </c>
      <c r="P391" s="8">
        <f>'fnd enro'!P391</f>
        <v>1</v>
      </c>
      <c r="Q391" s="8">
        <f>'fnd enro'!R391</f>
        <v>1</v>
      </c>
      <c r="R391" s="9">
        <f t="shared" si="70"/>
        <v>1</v>
      </c>
      <c r="S391" s="8">
        <f>VALUE('fnd enro'!Q391)</f>
        <v>5</v>
      </c>
      <c r="T391" s="1"/>
      <c r="U391" s="68">
        <f>(($D391*'fnd base rates'!C$7)
+($E391*'fnd base rates'!C$8)
+($F391*'fnd base rates'!C$9)
+($G391*'fnd base rates'!C$10)
+($H391*'fnd base rates'!C$11)
+($I391*'fnd base rates'!C$12)
+($J391*'fnd base rates'!C$13)
+($K391*'fnd base rates'!C$14)
+($M391*'fnd base rates'!C$16)
+($N391*'fnd base rates'!C$17)
+($O391*'fnd base rates'!C$18)
+($P391*VLOOKUP($S391+12,rate_basefnd,3)))
*$R391</f>
        <v>791.75120000000004</v>
      </c>
      <c r="V391" s="68">
        <f>(($D391*'fnd base rates'!D$7)
+($E391*'fnd base rates'!D$8)
+($F391*'fnd base rates'!D$9)
+($G391*'fnd base rates'!D$10)
+($H391*'fnd base rates'!D$11)
+($I391*'fnd base rates'!D$12)
+($J391*'fnd base rates'!D$13)
+($K391*'fnd base rates'!D$14)
+($M391*'fnd base rates'!D$16)
+($N391*'fnd base rates'!D$17)
+($O391*'fnd base rates'!D$18)
+($P391*VLOOKUP($S391+12,rate_basefnd,4)))
*$R391</f>
        <v>1398.8400000000001</v>
      </c>
      <c r="W391" s="68">
        <f>(($D391*'fnd base rates'!E$7)
+($E391*'fnd base rates'!E$8)
+($F391*'fnd base rates'!E$9)
+($G391*'fnd base rates'!E$10)
+($H391*'fnd base rates'!E$11)
+($I391*'fnd base rates'!E$12)
+($J391*'fnd base rates'!E$13)
+($K391*'fnd base rates'!E$14)
+($M391*'fnd base rates'!E$16)
+($N391*'fnd base rates'!E$17)
+($O391*'fnd base rates'!E$18)
+($P391*VLOOKUP($S391+12,rate_basefnd,5)))
*$R391</f>
        <v>9107.3307999999997</v>
      </c>
      <c r="X391" s="68">
        <f>(($D391*'fnd base rates'!F$7)
+($E391*'fnd base rates'!F$8)
+($F391*'fnd base rates'!F$9)
+($G391*'fnd base rates'!F$10)
+($H391*'fnd base rates'!F$11)
+($I391*'fnd base rates'!F$12)
+($J391*'fnd base rates'!F$13)
+($K391*'fnd base rates'!F$14)
+($M391*'fnd base rates'!F$16)
+($N391*'fnd base rates'!F$17)
+($O391*'fnd base rates'!F$18)
+($P391*VLOOKUP($S391+12,rate_basefnd,6)))
*$R391</f>
        <v>1608.7028</v>
      </c>
      <c r="Y391" s="68">
        <f>(($D391*'fnd base rates'!G$7)
+($E391*'fnd base rates'!G$8)
+($F391*'fnd base rates'!G$9)
+($G391*'fnd base rates'!G$10)
+($H391*'fnd base rates'!G$11)
+($I391*'fnd base rates'!G$12)
+($J391*'fnd base rates'!G$13)
+($K391*'fnd base rates'!G$14)
+($M391*'fnd base rates'!G$16)
+($N391*'fnd base rates'!G$17)
+($O391*'fnd base rates'!G$18)
+($P391*VLOOKUP($S391+12,rate_basefnd,7)))
*$R391</f>
        <v>395.5804</v>
      </c>
      <c r="Z391" s="68">
        <f>(($D391*'fnd base rates'!H$7)
+($E391*'fnd base rates'!H$8)
+($F391*'fnd base rates'!H$9)
+($G391*'fnd base rates'!H$10)
+($H391*'fnd base rates'!H$11)
+($I391*'fnd base rates'!H$12)
+($J391*'fnd base rates'!H$13)
+($K391*'fnd base rates'!H$14)
+($M391*'fnd base rates'!H$16)
+($N391*'fnd base rates'!H$17)
+($O391*'fnd base rates'!H$18)
+($P391*VLOOKUP($S391+12,rate_basefnd,8)))</f>
        <v>756.54399999999998</v>
      </c>
      <c r="AA391" s="68">
        <f>(($D391*'fnd base rates'!I$7)
+($E391*'fnd base rates'!I$8)
+($F391*'fnd base rates'!I$9)
+($G391*'fnd base rates'!I$10)
+($H391*'fnd base rates'!I$11)
+($I391*'fnd base rates'!I$12)
+($J391*'fnd base rates'!I$13)
+($K391*'fnd base rates'!I$14)
+($M391*'fnd base rates'!I$16)
+($N391*'fnd base rates'!I$17)
+($O391*'fnd base rates'!I$18)
+($P391*VLOOKUP($S391+12,rate_basefnd,9)))
*$R391</f>
        <v>677.63</v>
      </c>
      <c r="AB391" s="68">
        <f>(($D391*'fnd base rates'!J$7)
+($E391*'fnd base rates'!J$8)
+($F391*'fnd base rates'!J$9)
+($G391*'fnd base rates'!J$10)
+($H391*'fnd base rates'!J$11)
+($I391*'fnd base rates'!J$12)
+($J391*'fnd base rates'!J$13)
+($K391*'fnd base rates'!J$14)
+($M391*'fnd base rates'!J$16)
+($N391*'fnd base rates'!J$17)
+($O391*'fnd base rates'!J$18)
+($P391*VLOOKUP($S391+12,rate_basefnd,10)))
*$R391</f>
        <v>895.9</v>
      </c>
      <c r="AC391" s="68">
        <f>(($D391*'fnd base rates'!K$7)
+($E391*'fnd base rates'!K$8)
+($F391*'fnd base rates'!K$9)
+($G391*'fnd base rates'!K$10)
+($H391*'fnd base rates'!K$11)
+($I391*'fnd base rates'!K$12)
+($J391*'fnd base rates'!K$13)
+($K391*'fnd base rates'!K$14)
+($M391*'fnd base rates'!K$16)
+($N391*'fnd base rates'!K$17)
+($O391*'fnd base rates'!K$18)
+($P391*VLOOKUP($S391+12,rate_basefnd,11)))
*$R391</f>
        <v>1587.066</v>
      </c>
      <c r="AD391" s="68">
        <f>(($D391*'fnd base rates'!L$7)
+($E391*'fnd base rates'!L$8)
+($F391*'fnd base rates'!L$9)
+($G391*'fnd base rates'!L$10)
+($H391*'fnd base rates'!L$11)
+($I391*'fnd base rates'!L$12)
+($J391*'fnd base rates'!L$13)
+($K391*'fnd base rates'!L$14)
+($M391*'fnd base rates'!L$16)
+($N391*'fnd base rates'!L$17)
+($O391*'fnd base rates'!L$18)
+($P391*VLOOKUP($S391+12,rate_basefnd,12)))</f>
        <v>3267.8987999999999</v>
      </c>
      <c r="AE391" s="68">
        <f>(($D391*'fnd base rates'!M$7)
+($E391*'fnd base rates'!M$8)
+($F391*'fnd base rates'!M$9)
+($G391*'fnd base rates'!M$10)
+($H391*'fnd base rates'!M$11)
+($I391*'fnd base rates'!M$12)
+($J391*'fnd base rates'!M$13)
+($K391*'fnd base rates'!M$14)
+($M391*'fnd base rates'!M$16)
+($N391*'fnd base rates'!M$17)
+($O391*'fnd base rates'!M$18)
+($P391*VLOOKUP($S391+12,rate_basefnd,13)))</f>
        <v>0</v>
      </c>
      <c r="AF391" s="3">
        <f t="shared" si="71"/>
        <v>20487.243999999999</v>
      </c>
      <c r="AH391" s="205">
        <f t="shared" si="72"/>
        <v>453137127</v>
      </c>
      <c r="AI391" s="3" t="str">
        <f t="shared" si="76"/>
        <v>453</v>
      </c>
      <c r="AJ391" s="1" t="str">
        <f t="shared" si="77"/>
        <v>137</v>
      </c>
      <c r="AK391" s="1" t="str">
        <f t="shared" si="78"/>
        <v>127</v>
      </c>
      <c r="AL391" s="3">
        <f t="shared" si="73"/>
        <v>1</v>
      </c>
      <c r="AM391" s="3">
        <f t="shared" si="83"/>
        <v>1</v>
      </c>
      <c r="AN391" s="3">
        <f t="shared" si="79"/>
        <v>20487.243999999999</v>
      </c>
      <c r="AO391" s="3">
        <f t="shared" si="80"/>
        <v>20487</v>
      </c>
      <c r="AP391" s="3">
        <f t="shared" si="74"/>
        <v>3774</v>
      </c>
      <c r="AQ391" s="3">
        <v>16713</v>
      </c>
      <c r="AS391" s="68"/>
      <c r="AT391" s="68"/>
      <c r="AX391" s="4">
        <f t="shared" si="81"/>
        <v>0</v>
      </c>
      <c r="AZ391" s="4">
        <f t="shared" si="82"/>
        <v>0</v>
      </c>
      <c r="BB391" s="4"/>
    </row>
    <row r="392" spans="1:54" s="3" customFormat="1">
      <c r="A392" s="205" t="str">
        <f t="shared" si="75"/>
        <v>453</v>
      </c>
      <c r="B392" s="1">
        <v>453137137</v>
      </c>
      <c r="C392" s="7" t="s">
        <v>70</v>
      </c>
      <c r="D392" s="8">
        <f>'fnd enro'!D392</f>
        <v>0</v>
      </c>
      <c r="E392" s="8">
        <f>'fnd enro'!E392</f>
        <v>0</v>
      </c>
      <c r="F392" s="8">
        <f>'fnd enro'!F392</f>
        <v>58</v>
      </c>
      <c r="G392" s="8">
        <f>'fnd enro'!G392</f>
        <v>270</v>
      </c>
      <c r="H392" s="8">
        <f>'fnd enro'!H392</f>
        <v>144</v>
      </c>
      <c r="I392" s="8">
        <f>'fnd enro'!I392</f>
        <v>0</v>
      </c>
      <c r="J392" s="8">
        <f>'fnd enro'!J392</f>
        <v>0</v>
      </c>
      <c r="K392" s="9">
        <f>'fnd enro'!K392</f>
        <v>18.88</v>
      </c>
      <c r="L392" s="8">
        <f>'fnd enro'!L392</f>
        <v>0</v>
      </c>
      <c r="M392" s="8">
        <f>'fnd enro'!M392</f>
        <v>34</v>
      </c>
      <c r="N392" s="8">
        <f>'fnd enro'!N392</f>
        <v>5</v>
      </c>
      <c r="O392" s="8">
        <f>'fnd enro'!O392</f>
        <v>0</v>
      </c>
      <c r="P392" s="8">
        <f>'fnd enro'!P392</f>
        <v>419</v>
      </c>
      <c r="Q392" s="8">
        <f>'fnd enro'!R392</f>
        <v>472</v>
      </c>
      <c r="R392" s="9">
        <f t="shared" si="70"/>
        <v>1</v>
      </c>
      <c r="S392" s="8">
        <f>VALUE('fnd enro'!Q392)</f>
        <v>12</v>
      </c>
      <c r="T392" s="1"/>
      <c r="U392" s="68">
        <f>(($D392*'fnd base rates'!C$7)
+($E392*'fnd base rates'!C$8)
+($F392*'fnd base rates'!C$9)
+($G392*'fnd base rates'!C$10)
+($H392*'fnd base rates'!C$11)
+($I392*'fnd base rates'!C$12)
+($J392*'fnd base rates'!C$13)
+($K392*'fnd base rates'!C$14)
+($M392*'fnd base rates'!C$16)
+($N392*'fnd base rates'!C$17)
+($O392*'fnd base rates'!C$18)
+($P392*VLOOKUP($S392+12,rate_basefnd,3)))
*$R392</f>
        <v>347784.13640000002</v>
      </c>
      <c r="V392" s="68">
        <f>(($D392*'fnd base rates'!D$7)
+($E392*'fnd base rates'!D$8)
+($F392*'fnd base rates'!D$9)
+($G392*'fnd base rates'!D$10)
+($H392*'fnd base rates'!D$11)
+($I392*'fnd base rates'!D$12)
+($J392*'fnd base rates'!D$13)
+($K392*'fnd base rates'!D$14)
+($M392*'fnd base rates'!D$16)
+($N392*'fnd base rates'!D$17)
+($O392*'fnd base rates'!D$18)
+($P392*VLOOKUP($S392+12,rate_basefnd,4)))
*$R392</f>
        <v>693184.54</v>
      </c>
      <c r="W392" s="68">
        <f>(($D392*'fnd base rates'!E$7)
+($E392*'fnd base rates'!E$8)
+($F392*'fnd base rates'!E$9)
+($G392*'fnd base rates'!E$10)
+($H392*'fnd base rates'!E$11)
+($I392*'fnd base rates'!E$12)
+($J392*'fnd base rates'!E$13)
+($K392*'fnd base rates'!E$14)
+($M392*'fnd base rates'!E$16)
+($N392*'fnd base rates'!E$17)
+($O392*'fnd base rates'!E$18)
+($P392*VLOOKUP($S392+12,rate_basefnd,5)))
*$R392</f>
        <v>4804870.6476000007</v>
      </c>
      <c r="X392" s="68">
        <f>(($D392*'fnd base rates'!F$7)
+($E392*'fnd base rates'!F$8)
+($F392*'fnd base rates'!F$9)
+($G392*'fnd base rates'!F$10)
+($H392*'fnd base rates'!F$11)
+($I392*'fnd base rates'!F$12)
+($J392*'fnd base rates'!F$13)
+($K392*'fnd base rates'!F$14)
+($M392*'fnd base rates'!F$16)
+($N392*'fnd base rates'!F$17)
+($O392*'fnd base rates'!F$18)
+($P392*VLOOKUP($S392+12,rate_basefnd,6)))
*$R392</f>
        <v>627812.13159999996</v>
      </c>
      <c r="Y392" s="68">
        <f>(($D392*'fnd base rates'!G$7)
+($E392*'fnd base rates'!G$8)
+($F392*'fnd base rates'!G$9)
+($G392*'fnd base rates'!G$10)
+($H392*'fnd base rates'!G$11)
+($I392*'fnd base rates'!G$12)
+($J392*'fnd base rates'!G$13)
+($K392*'fnd base rates'!G$14)
+($M392*'fnd base rates'!G$16)
+($N392*'fnd base rates'!G$17)
+($O392*'fnd base rates'!G$18)
+($P392*VLOOKUP($S392+12,rate_basefnd,7)))
*$R392</f>
        <v>221308.03879999998</v>
      </c>
      <c r="Z392" s="68">
        <f>(($D392*'fnd base rates'!H$7)
+($E392*'fnd base rates'!H$8)
+($F392*'fnd base rates'!H$9)
+($G392*'fnd base rates'!H$10)
+($H392*'fnd base rates'!H$11)
+($I392*'fnd base rates'!H$12)
+($J392*'fnd base rates'!H$13)
+($K392*'fnd base rates'!H$14)
+($M392*'fnd base rates'!H$16)
+($N392*'fnd base rates'!H$17)
+($O392*'fnd base rates'!H$18)
+($P392*VLOOKUP($S392+12,rate_basefnd,8)))</f>
        <v>300943.81799999997</v>
      </c>
      <c r="AA392" s="68">
        <f>(($D392*'fnd base rates'!I$7)
+($E392*'fnd base rates'!I$8)
+($F392*'fnd base rates'!I$9)
+($G392*'fnd base rates'!I$10)
+($H392*'fnd base rates'!I$11)
+($I392*'fnd base rates'!I$12)
+($J392*'fnd base rates'!I$13)
+($K392*'fnd base rates'!I$14)
+($M392*'fnd base rates'!I$16)
+($N392*'fnd base rates'!I$17)
+($O392*'fnd base rates'!I$18)
+($P392*VLOOKUP($S392+12,rate_basefnd,9)))
*$R392</f>
        <v>329820.36</v>
      </c>
      <c r="AB392" s="68">
        <f>(($D392*'fnd base rates'!J$7)
+($E392*'fnd base rates'!J$8)
+($F392*'fnd base rates'!J$9)
+($G392*'fnd base rates'!J$10)
+($H392*'fnd base rates'!J$11)
+($I392*'fnd base rates'!J$12)
+($J392*'fnd base rates'!J$13)
+($K392*'fnd base rates'!J$14)
+($M392*'fnd base rates'!J$16)
+($N392*'fnd base rates'!J$17)
+($O392*'fnd base rates'!J$18)
+($P392*VLOOKUP($S392+12,rate_basefnd,10)))
*$R392</f>
        <v>677008.05999999994</v>
      </c>
      <c r="AC392" s="68">
        <f>(($D392*'fnd base rates'!K$7)
+($E392*'fnd base rates'!K$8)
+($F392*'fnd base rates'!K$9)
+($G392*'fnd base rates'!K$10)
+($H392*'fnd base rates'!K$11)
+($I392*'fnd base rates'!K$12)
+($J392*'fnd base rates'!K$13)
+($K392*'fnd base rates'!K$14)
+($M392*'fnd base rates'!K$16)
+($N392*'fnd base rates'!K$17)
+($O392*'fnd base rates'!K$18)
+($P392*VLOOKUP($S392+12,rate_basefnd,11)))
*$R392</f>
        <v>605796.35199999996</v>
      </c>
      <c r="AD392" s="68">
        <f>(($D392*'fnd base rates'!L$7)
+($E392*'fnd base rates'!L$8)
+($F392*'fnd base rates'!L$9)
+($G392*'fnd base rates'!L$10)
+($H392*'fnd base rates'!L$11)
+($I392*'fnd base rates'!L$12)
+($J392*'fnd base rates'!L$13)
+($K392*'fnd base rates'!L$14)
+($M392*'fnd base rates'!L$16)
+($N392*'fnd base rates'!L$17)
+($O392*'fnd base rates'!L$18)
+($P392*VLOOKUP($S392+12,rate_basefnd,12)))</f>
        <v>1627526.3435999998</v>
      </c>
      <c r="AE392" s="68">
        <f>(($D392*'fnd base rates'!M$7)
+($E392*'fnd base rates'!M$8)
+($F392*'fnd base rates'!M$9)
+($G392*'fnd base rates'!M$10)
+($H392*'fnd base rates'!M$11)
+($I392*'fnd base rates'!M$12)
+($J392*'fnd base rates'!M$13)
+($K392*'fnd base rates'!M$14)
+($M392*'fnd base rates'!M$16)
+($N392*'fnd base rates'!M$17)
+($O392*'fnd base rates'!M$18)
+($P392*VLOOKUP($S392+12,rate_basefnd,13)))</f>
        <v>0</v>
      </c>
      <c r="AF392" s="3">
        <f t="shared" si="71"/>
        <v>10236054.428000001</v>
      </c>
      <c r="AH392" s="205">
        <f t="shared" si="72"/>
        <v>453137137</v>
      </c>
      <c r="AI392" s="3" t="str">
        <f t="shared" si="76"/>
        <v>453</v>
      </c>
      <c r="AJ392" s="1" t="str">
        <f t="shared" si="77"/>
        <v>137</v>
      </c>
      <c r="AK392" s="1" t="str">
        <f t="shared" si="78"/>
        <v>137</v>
      </c>
      <c r="AL392" s="3">
        <f t="shared" si="73"/>
        <v>1</v>
      </c>
      <c r="AM392" s="3">
        <f t="shared" si="83"/>
        <v>472</v>
      </c>
      <c r="AN392" s="3">
        <f t="shared" si="79"/>
        <v>10236054.428000001</v>
      </c>
      <c r="AO392" s="3">
        <f t="shared" si="80"/>
        <v>21687</v>
      </c>
      <c r="AP392" s="3">
        <f t="shared" si="74"/>
        <v>8253</v>
      </c>
      <c r="AQ392" s="3">
        <v>13434</v>
      </c>
      <c r="AS392" s="68"/>
      <c r="AT392" s="68"/>
      <c r="AX392" s="4">
        <f t="shared" si="81"/>
        <v>0</v>
      </c>
      <c r="AZ392" s="4">
        <f t="shared" si="82"/>
        <v>0</v>
      </c>
      <c r="BB392" s="4"/>
    </row>
    <row r="393" spans="1:54" s="3" customFormat="1">
      <c r="A393" s="205" t="str">
        <f t="shared" si="75"/>
        <v>453</v>
      </c>
      <c r="B393" s="1">
        <v>453137161</v>
      </c>
      <c r="C393" s="7" t="s">
        <v>70</v>
      </c>
      <c r="D393" s="8">
        <f>'fnd enro'!D393</f>
        <v>0</v>
      </c>
      <c r="E393" s="8">
        <f>'fnd enro'!E393</f>
        <v>0</v>
      </c>
      <c r="F393" s="8">
        <f>'fnd enro'!F393</f>
        <v>0</v>
      </c>
      <c r="G393" s="8">
        <f>'fnd enro'!G393</f>
        <v>0</v>
      </c>
      <c r="H393" s="8">
        <f>'fnd enro'!H393</f>
        <v>1</v>
      </c>
      <c r="I393" s="8">
        <f>'fnd enro'!I393</f>
        <v>0</v>
      </c>
      <c r="J393" s="8">
        <f>'fnd enro'!J393</f>
        <v>0</v>
      </c>
      <c r="K393" s="9">
        <f>'fnd enro'!K393</f>
        <v>0.04</v>
      </c>
      <c r="L393" s="8">
        <f>'fnd enro'!L393</f>
        <v>0</v>
      </c>
      <c r="M393" s="8">
        <f>'fnd enro'!M393</f>
        <v>0</v>
      </c>
      <c r="N393" s="8">
        <f>'fnd enro'!N393</f>
        <v>0</v>
      </c>
      <c r="O393" s="8">
        <f>'fnd enro'!O393</f>
        <v>0</v>
      </c>
      <c r="P393" s="8">
        <f>'fnd enro'!P393</f>
        <v>1</v>
      </c>
      <c r="Q393" s="8">
        <f>'fnd enro'!R393</f>
        <v>1</v>
      </c>
      <c r="R393" s="9">
        <f t="shared" si="70"/>
        <v>1</v>
      </c>
      <c r="S393" s="8">
        <f>VALUE('fnd enro'!Q393)</f>
        <v>7</v>
      </c>
      <c r="T393" s="1"/>
      <c r="U393" s="68">
        <f>(($D393*'fnd base rates'!C$7)
+($E393*'fnd base rates'!C$8)
+($F393*'fnd base rates'!C$9)
+($G393*'fnd base rates'!C$10)
+($H393*'fnd base rates'!C$11)
+($I393*'fnd base rates'!C$12)
+($J393*'fnd base rates'!C$13)
+($K393*'fnd base rates'!C$14)
+($M393*'fnd base rates'!C$16)
+($N393*'fnd base rates'!C$17)
+($O393*'fnd base rates'!C$18)
+($P393*VLOOKUP($S393+12,rate_basefnd,3)))
*$R393</f>
        <v>688.44119999999998</v>
      </c>
      <c r="V393" s="68">
        <f>(($D393*'fnd base rates'!D$7)
+($E393*'fnd base rates'!D$8)
+($F393*'fnd base rates'!D$9)
+($G393*'fnd base rates'!D$10)
+($H393*'fnd base rates'!D$11)
+($I393*'fnd base rates'!D$12)
+($J393*'fnd base rates'!D$13)
+($K393*'fnd base rates'!D$14)
+($M393*'fnd base rates'!D$16)
+($N393*'fnd base rates'!D$17)
+($O393*'fnd base rates'!D$18)
+($P393*VLOOKUP($S393+12,rate_basefnd,4)))
*$R393</f>
        <v>1269.3800000000001</v>
      </c>
      <c r="W393" s="68">
        <f>(($D393*'fnd base rates'!E$7)
+($E393*'fnd base rates'!E$8)
+($F393*'fnd base rates'!E$9)
+($G393*'fnd base rates'!E$10)
+($H393*'fnd base rates'!E$11)
+($I393*'fnd base rates'!E$12)
+($J393*'fnd base rates'!E$13)
+($K393*'fnd base rates'!E$14)
+($M393*'fnd base rates'!E$16)
+($N393*'fnd base rates'!E$17)
+($O393*'fnd base rates'!E$18)
+($P393*VLOOKUP($S393+12,rate_basefnd,5)))
*$R393</f>
        <v>7959.0907999999999</v>
      </c>
      <c r="X393" s="68">
        <f>(($D393*'fnd base rates'!F$7)
+($E393*'fnd base rates'!F$8)
+($F393*'fnd base rates'!F$9)
+($G393*'fnd base rates'!F$10)
+($H393*'fnd base rates'!F$11)
+($I393*'fnd base rates'!F$12)
+($J393*'fnd base rates'!F$13)
+($K393*'fnd base rates'!F$14)
+($M393*'fnd base rates'!F$16)
+($N393*'fnd base rates'!F$17)
+($O393*'fnd base rates'!F$18)
+($P393*VLOOKUP($S393+12,rate_basefnd,6)))
*$R393</f>
        <v>1118.2128</v>
      </c>
      <c r="Y393" s="68">
        <f>(($D393*'fnd base rates'!G$7)
+($E393*'fnd base rates'!G$8)
+($F393*'fnd base rates'!G$9)
+($G393*'fnd base rates'!G$10)
+($H393*'fnd base rates'!G$11)
+($I393*'fnd base rates'!G$12)
+($J393*'fnd base rates'!G$13)
+($K393*'fnd base rates'!G$14)
+($M393*'fnd base rates'!G$16)
+($N393*'fnd base rates'!G$17)
+($O393*'fnd base rates'!G$18)
+($P393*VLOOKUP($S393+12,rate_basefnd,7)))
*$R393</f>
        <v>386.81039999999996</v>
      </c>
      <c r="Z393" s="68">
        <f>(($D393*'fnd base rates'!H$7)
+($E393*'fnd base rates'!H$8)
+($F393*'fnd base rates'!H$9)
+($G393*'fnd base rates'!H$10)
+($H393*'fnd base rates'!H$11)
+($I393*'fnd base rates'!H$12)
+($J393*'fnd base rates'!H$13)
+($K393*'fnd base rates'!H$14)
+($M393*'fnd base rates'!H$16)
+($N393*'fnd base rates'!H$17)
+($O393*'fnd base rates'!H$18)
+($P393*VLOOKUP($S393+12,rate_basefnd,8)))</f>
        <v>611.84399999999994</v>
      </c>
      <c r="AA393" s="68">
        <f>(($D393*'fnd base rates'!I$7)
+($E393*'fnd base rates'!I$8)
+($F393*'fnd base rates'!I$9)
+($G393*'fnd base rates'!I$10)
+($H393*'fnd base rates'!I$11)
+($I393*'fnd base rates'!I$12)
+($J393*'fnd base rates'!I$13)
+($K393*'fnd base rates'!I$14)
+($M393*'fnd base rates'!I$16)
+($N393*'fnd base rates'!I$17)
+($O393*'fnd base rates'!I$18)
+($P393*VLOOKUP($S393+12,rate_basefnd,9)))
*$R393</f>
        <v>619.44000000000005</v>
      </c>
      <c r="AB393" s="68">
        <f>(($D393*'fnd base rates'!J$7)
+($E393*'fnd base rates'!J$8)
+($F393*'fnd base rates'!J$9)
+($G393*'fnd base rates'!J$10)
+($H393*'fnd base rates'!J$11)
+($I393*'fnd base rates'!J$12)
+($J393*'fnd base rates'!J$13)
+($K393*'fnd base rates'!J$14)
+($M393*'fnd base rates'!J$16)
+($N393*'fnd base rates'!J$17)
+($O393*'fnd base rates'!J$18)
+($P393*VLOOKUP($S393+12,rate_basefnd,10)))
*$R393</f>
        <v>1140.06</v>
      </c>
      <c r="AC393" s="68">
        <f>(($D393*'fnd base rates'!K$7)
+($E393*'fnd base rates'!K$8)
+($F393*'fnd base rates'!K$9)
+($G393*'fnd base rates'!K$10)
+($H393*'fnd base rates'!K$11)
+($I393*'fnd base rates'!K$12)
+($J393*'fnd base rates'!K$13)
+($K393*'fnd base rates'!K$14)
+($M393*'fnd base rates'!K$16)
+($N393*'fnd base rates'!K$17)
+($O393*'fnd base rates'!K$18)
+($P393*VLOOKUP($S393+12,rate_basefnd,11)))
*$R393</f>
        <v>1316.4959999999999</v>
      </c>
      <c r="AD393" s="68">
        <f>(($D393*'fnd base rates'!L$7)
+($E393*'fnd base rates'!L$8)
+($F393*'fnd base rates'!L$9)
+($G393*'fnd base rates'!L$10)
+($H393*'fnd base rates'!L$11)
+($I393*'fnd base rates'!L$12)
+($J393*'fnd base rates'!L$13)
+($K393*'fnd base rates'!L$14)
+($M393*'fnd base rates'!L$16)
+($N393*'fnd base rates'!L$17)
+($O393*'fnd base rates'!L$18)
+($P393*VLOOKUP($S393+12,rate_basefnd,12)))</f>
        <v>3199.0487999999996</v>
      </c>
      <c r="AE393" s="68">
        <f>(($D393*'fnd base rates'!M$7)
+($E393*'fnd base rates'!M$8)
+($F393*'fnd base rates'!M$9)
+($G393*'fnd base rates'!M$10)
+($H393*'fnd base rates'!M$11)
+($I393*'fnd base rates'!M$12)
+($J393*'fnd base rates'!M$13)
+($K393*'fnd base rates'!M$14)
+($M393*'fnd base rates'!M$16)
+($N393*'fnd base rates'!M$17)
+($O393*'fnd base rates'!M$18)
+($P393*VLOOKUP($S393+12,rate_basefnd,13)))</f>
        <v>0</v>
      </c>
      <c r="AF393" s="3">
        <f t="shared" si="71"/>
        <v>18308.823999999997</v>
      </c>
      <c r="AH393" s="205">
        <f t="shared" si="72"/>
        <v>453137161</v>
      </c>
      <c r="AI393" s="3" t="str">
        <f t="shared" si="76"/>
        <v>453</v>
      </c>
      <c r="AJ393" s="1" t="str">
        <f t="shared" si="77"/>
        <v>137</v>
      </c>
      <c r="AK393" s="1" t="str">
        <f t="shared" si="78"/>
        <v>161</v>
      </c>
      <c r="AL393" s="3">
        <f t="shared" si="73"/>
        <v>1</v>
      </c>
      <c r="AM393" s="3">
        <f t="shared" si="83"/>
        <v>1</v>
      </c>
      <c r="AN393" s="3">
        <f t="shared" si="79"/>
        <v>18308.823999999997</v>
      </c>
      <c r="AO393" s="3">
        <f t="shared" si="80"/>
        <v>18309</v>
      </c>
      <c r="AP393" s="3">
        <f t="shared" si="74"/>
        <v>-932</v>
      </c>
      <c r="AQ393" s="3">
        <v>19241</v>
      </c>
      <c r="AS393" s="68"/>
      <c r="AT393" s="68"/>
      <c r="AX393" s="4">
        <f t="shared" si="81"/>
        <v>0</v>
      </c>
      <c r="AZ393" s="4">
        <f t="shared" si="82"/>
        <v>0</v>
      </c>
      <c r="BB393" s="4"/>
    </row>
    <row r="394" spans="1:54" s="3" customFormat="1">
      <c r="A394" s="205" t="str">
        <f t="shared" si="75"/>
        <v>453</v>
      </c>
      <c r="B394" s="1">
        <v>453137253</v>
      </c>
      <c r="C394" s="7" t="s">
        <v>70</v>
      </c>
      <c r="D394" s="8">
        <f>'fnd enro'!D394</f>
        <v>0</v>
      </c>
      <c r="E394" s="8">
        <f>'fnd enro'!E394</f>
        <v>0</v>
      </c>
      <c r="F394" s="8">
        <f>'fnd enro'!F394</f>
        <v>0</v>
      </c>
      <c r="G394" s="8">
        <f>'fnd enro'!G394</f>
        <v>1</v>
      </c>
      <c r="H394" s="8">
        <f>'fnd enro'!H394</f>
        <v>0</v>
      </c>
      <c r="I394" s="8">
        <f>'fnd enro'!I394</f>
        <v>0</v>
      </c>
      <c r="J394" s="8">
        <f>'fnd enro'!J394</f>
        <v>0</v>
      </c>
      <c r="K394" s="9">
        <f>'fnd enro'!K394</f>
        <v>0.04</v>
      </c>
      <c r="L394" s="8">
        <f>'fnd enro'!L394</f>
        <v>0</v>
      </c>
      <c r="M394" s="8">
        <f>'fnd enro'!M394</f>
        <v>0</v>
      </c>
      <c r="N394" s="8">
        <f>'fnd enro'!N394</f>
        <v>0</v>
      </c>
      <c r="O394" s="8">
        <f>'fnd enro'!O394</f>
        <v>0</v>
      </c>
      <c r="P394" s="8">
        <f>'fnd enro'!P394</f>
        <v>1</v>
      </c>
      <c r="Q394" s="8">
        <f>'fnd enro'!R394</f>
        <v>1</v>
      </c>
      <c r="R394" s="9">
        <f t="shared" ref="R394:R457" si="84">VLOOKUP(B394,charterinfo_b,6)</f>
        <v>1</v>
      </c>
      <c r="S394" s="8">
        <f>VALUE('fnd enro'!Q394)</f>
        <v>9</v>
      </c>
      <c r="T394" s="1"/>
      <c r="U394" s="68">
        <f>(($D394*'fnd base rates'!C$7)
+($E394*'fnd base rates'!C$8)
+($F394*'fnd base rates'!C$9)
+($G394*'fnd base rates'!C$10)
+($H394*'fnd base rates'!C$11)
+($I394*'fnd base rates'!C$12)
+($J394*'fnd base rates'!C$13)
+($K394*'fnd base rates'!C$14)
+($M394*'fnd base rates'!C$16)
+($N394*'fnd base rates'!C$17)
+($O394*'fnd base rates'!C$18)
+($P394*VLOOKUP($S394+12,rate_basefnd,3)))
*$R394</f>
        <v>705.63120000000004</v>
      </c>
      <c r="V394" s="68">
        <f>(($D394*'fnd base rates'!D$7)
+($E394*'fnd base rates'!D$8)
+($F394*'fnd base rates'!D$9)
+($G394*'fnd base rates'!D$10)
+($H394*'fnd base rates'!D$11)
+($I394*'fnd base rates'!D$12)
+($J394*'fnd base rates'!D$13)
+($K394*'fnd base rates'!D$14)
+($M394*'fnd base rates'!D$16)
+($N394*'fnd base rates'!D$17)
+($O394*'fnd base rates'!D$18)
+($P394*VLOOKUP($S394+12,rate_basefnd,4)))
*$R394</f>
        <v>1350.81</v>
      </c>
      <c r="W394" s="68">
        <f>(($D394*'fnd base rates'!E$7)
+($E394*'fnd base rates'!E$8)
+($F394*'fnd base rates'!E$9)
+($G394*'fnd base rates'!E$10)
+($H394*'fnd base rates'!E$11)
+($I394*'fnd base rates'!E$12)
+($J394*'fnd base rates'!E$13)
+($K394*'fnd base rates'!E$14)
+($M394*'fnd base rates'!E$16)
+($N394*'fnd base rates'!E$17)
+($O394*'fnd base rates'!E$18)
+($P394*VLOOKUP($S394+12,rate_basefnd,5)))
*$R394</f>
        <v>9220.8508000000002</v>
      </c>
      <c r="X394" s="68">
        <f>(($D394*'fnd base rates'!F$7)
+($E394*'fnd base rates'!F$8)
+($F394*'fnd base rates'!F$9)
+($G394*'fnd base rates'!F$10)
+($H394*'fnd base rates'!F$11)
+($I394*'fnd base rates'!F$12)
+($J394*'fnd base rates'!F$13)
+($K394*'fnd base rates'!F$14)
+($M394*'fnd base rates'!F$16)
+($N394*'fnd base rates'!F$17)
+($O394*'fnd base rates'!F$18)
+($P394*VLOOKUP($S394+12,rate_basefnd,6)))
*$R394</f>
        <v>1397.8327999999999</v>
      </c>
      <c r="Y394" s="68">
        <f>(($D394*'fnd base rates'!G$7)
+($E394*'fnd base rates'!G$8)
+($F394*'fnd base rates'!G$9)
+($G394*'fnd base rates'!G$10)
+($H394*'fnd base rates'!G$11)
+($I394*'fnd base rates'!G$12)
+($J394*'fnd base rates'!G$13)
+($K394*'fnd base rates'!G$14)
+($M394*'fnd base rates'!G$16)
+($N394*'fnd base rates'!G$17)
+($O394*'fnd base rates'!G$18)
+($P394*VLOOKUP($S394+12,rate_basefnd,7)))
*$R394</f>
        <v>412.4504</v>
      </c>
      <c r="Z394" s="68">
        <f>(($D394*'fnd base rates'!H$7)
+($E394*'fnd base rates'!H$8)
+($F394*'fnd base rates'!H$9)
+($G394*'fnd base rates'!H$10)
+($H394*'fnd base rates'!H$11)
+($I394*'fnd base rates'!H$12)
+($J394*'fnd base rates'!H$13)
+($K394*'fnd base rates'!H$14)
+($M394*'fnd base rates'!H$16)
+($N394*'fnd base rates'!H$17)
+($O394*'fnd base rates'!H$18)
+($P394*VLOOKUP($S394+12,rate_basefnd,8)))</f>
        <v>617.74399999999991</v>
      </c>
      <c r="AA394" s="68">
        <f>(($D394*'fnd base rates'!I$7)
+($E394*'fnd base rates'!I$8)
+($F394*'fnd base rates'!I$9)
+($G394*'fnd base rates'!I$10)
+($H394*'fnd base rates'!I$11)
+($I394*'fnd base rates'!I$12)
+($J394*'fnd base rates'!I$13)
+($K394*'fnd base rates'!I$14)
+($M394*'fnd base rates'!I$16)
+($N394*'fnd base rates'!I$17)
+($O394*'fnd base rates'!I$18)
+($P394*VLOOKUP($S394+12,rate_basefnd,9)))
*$R394</f>
        <v>651.61</v>
      </c>
      <c r="AB394" s="68">
        <f>(($D394*'fnd base rates'!J$7)
+($E394*'fnd base rates'!J$8)
+($F394*'fnd base rates'!J$9)
+($G394*'fnd base rates'!J$10)
+($H394*'fnd base rates'!J$11)
+($I394*'fnd base rates'!J$12)
+($J394*'fnd base rates'!J$13)
+($K394*'fnd base rates'!J$14)
+($M394*'fnd base rates'!J$16)
+($N394*'fnd base rates'!J$17)
+($O394*'fnd base rates'!J$18)
+($P394*VLOOKUP($S394+12,rate_basefnd,10)))
*$R394</f>
        <v>1200.24</v>
      </c>
      <c r="AC394" s="68">
        <f>(($D394*'fnd base rates'!K$7)
+($E394*'fnd base rates'!K$8)
+($F394*'fnd base rates'!K$9)
+($G394*'fnd base rates'!K$10)
+($H394*'fnd base rates'!K$11)
+($I394*'fnd base rates'!K$12)
+($J394*'fnd base rates'!K$13)
+($K394*'fnd base rates'!K$14)
+($M394*'fnd base rates'!K$16)
+($N394*'fnd base rates'!K$17)
+($O394*'fnd base rates'!K$18)
+($P394*VLOOKUP($S394+12,rate_basefnd,11)))
*$R394</f>
        <v>1225.586</v>
      </c>
      <c r="AD394" s="68">
        <f>(($D394*'fnd base rates'!L$7)
+($E394*'fnd base rates'!L$8)
+($F394*'fnd base rates'!L$9)
+($G394*'fnd base rates'!L$10)
+($H394*'fnd base rates'!L$11)
+($I394*'fnd base rates'!L$12)
+($J394*'fnd base rates'!L$13)
+($K394*'fnd base rates'!L$14)
+($M394*'fnd base rates'!L$16)
+($N394*'fnd base rates'!L$17)
+($O394*'fnd base rates'!L$18)
+($P394*VLOOKUP($S394+12,rate_basefnd,12)))</f>
        <v>3181.7987999999996</v>
      </c>
      <c r="AE394" s="68">
        <f>(($D394*'fnd base rates'!M$7)
+($E394*'fnd base rates'!M$8)
+($F394*'fnd base rates'!M$9)
+($G394*'fnd base rates'!M$10)
+($H394*'fnd base rates'!M$11)
+($I394*'fnd base rates'!M$12)
+($J394*'fnd base rates'!M$13)
+($K394*'fnd base rates'!M$14)
+($M394*'fnd base rates'!M$16)
+($N394*'fnd base rates'!M$17)
+($O394*'fnd base rates'!M$18)
+($P394*VLOOKUP($S394+12,rate_basefnd,13)))</f>
        <v>0</v>
      </c>
      <c r="AF394" s="3">
        <f t="shared" ref="AF394:AF457" si="85">SUM(U394:AE394)</f>
        <v>19964.554000000004</v>
      </c>
      <c r="AH394" s="205">
        <f t="shared" ref="AH394:AH457" si="86">B394</f>
        <v>453137253</v>
      </c>
      <c r="AI394" s="3" t="str">
        <f t="shared" si="76"/>
        <v>453</v>
      </c>
      <c r="AJ394" s="1" t="str">
        <f t="shared" si="77"/>
        <v>137</v>
      </c>
      <c r="AK394" s="1" t="str">
        <f t="shared" si="78"/>
        <v>253</v>
      </c>
      <c r="AL394" s="3">
        <f t="shared" ref="AL394:AL457" si="87">IF(VLOOKUP(VALUE(IF(AH394&lt;499999999,MID(AH394,4,3),MID(AH394,5,3))),distinfo,4)=R394,1,0)</f>
        <v>1</v>
      </c>
      <c r="AM394" s="3">
        <f t="shared" si="83"/>
        <v>1</v>
      </c>
      <c r="AN394" s="3">
        <f t="shared" si="79"/>
        <v>19964.554000000004</v>
      </c>
      <c r="AO394" s="3">
        <f t="shared" si="80"/>
        <v>19965</v>
      </c>
      <c r="AP394" s="3">
        <f t="shared" ref="AP394:AP457" si="88">AO394-AQ394</f>
        <v>1670</v>
      </c>
      <c r="AQ394" s="3">
        <v>18295</v>
      </c>
      <c r="AS394" s="68"/>
      <c r="AT394" s="68"/>
      <c r="AX394" s="4">
        <f t="shared" si="81"/>
        <v>0</v>
      </c>
      <c r="AZ394" s="4">
        <f t="shared" si="82"/>
        <v>0</v>
      </c>
      <c r="BB394" s="4"/>
    </row>
    <row r="395" spans="1:54" s="3" customFormat="1">
      <c r="A395" s="205" t="str">
        <f t="shared" ref="A395:A458" si="89">LEFT(B395,3)</f>
        <v>453</v>
      </c>
      <c r="B395" s="1">
        <v>453137278</v>
      </c>
      <c r="C395" s="7" t="s">
        <v>70</v>
      </c>
      <c r="D395" s="8">
        <f>'fnd enro'!D395</f>
        <v>0</v>
      </c>
      <c r="E395" s="8">
        <f>'fnd enro'!E395</f>
        <v>0</v>
      </c>
      <c r="F395" s="8">
        <f>'fnd enro'!F395</f>
        <v>0</v>
      </c>
      <c r="G395" s="8">
        <f>'fnd enro'!G395</f>
        <v>2</v>
      </c>
      <c r="H395" s="8">
        <f>'fnd enro'!H395</f>
        <v>2</v>
      </c>
      <c r="I395" s="8">
        <f>'fnd enro'!I395</f>
        <v>0</v>
      </c>
      <c r="J395" s="8">
        <f>'fnd enro'!J395</f>
        <v>0</v>
      </c>
      <c r="K395" s="9">
        <f>'fnd enro'!K395</f>
        <v>0.16</v>
      </c>
      <c r="L395" s="8">
        <f>'fnd enro'!L395</f>
        <v>0</v>
      </c>
      <c r="M395" s="8">
        <f>'fnd enro'!M395</f>
        <v>1</v>
      </c>
      <c r="N395" s="8">
        <f>'fnd enro'!N395</f>
        <v>0</v>
      </c>
      <c r="O395" s="8">
        <f>'fnd enro'!O395</f>
        <v>0</v>
      </c>
      <c r="P395" s="8">
        <f>'fnd enro'!P395</f>
        <v>2</v>
      </c>
      <c r="Q395" s="8">
        <f>'fnd enro'!R395</f>
        <v>4</v>
      </c>
      <c r="R395" s="9">
        <f t="shared" si="84"/>
        <v>1</v>
      </c>
      <c r="S395" s="8">
        <f>VALUE('fnd enro'!Q395)</f>
        <v>6</v>
      </c>
      <c r="T395" s="1"/>
      <c r="U395" s="68">
        <f>(($D395*'fnd base rates'!C$7)
+($E395*'fnd base rates'!C$8)
+($F395*'fnd base rates'!C$9)
+($G395*'fnd base rates'!C$10)
+($H395*'fnd base rates'!C$11)
+($I395*'fnd base rates'!C$12)
+($J395*'fnd base rates'!C$13)
+($K395*'fnd base rates'!C$14)
+($M395*'fnd base rates'!C$16)
+($N395*'fnd base rates'!C$17)
+($O395*'fnd base rates'!C$18)
+($P395*VLOOKUP($S395+12,rate_basefnd,3)))
*$R395</f>
        <v>2679.5248000000001</v>
      </c>
      <c r="V395" s="68">
        <f>(($D395*'fnd base rates'!D$7)
+($E395*'fnd base rates'!D$8)
+($F395*'fnd base rates'!D$9)
+($G395*'fnd base rates'!D$10)
+($H395*'fnd base rates'!D$11)
+($I395*'fnd base rates'!D$12)
+($J395*'fnd base rates'!D$13)
+($K395*'fnd base rates'!D$14)
+($M395*'fnd base rates'!D$16)
+($N395*'fnd base rates'!D$17)
+($O395*'fnd base rates'!D$18)
+($P395*VLOOKUP($S395+12,rate_basefnd,4)))
*$R395</f>
        <v>4365.7299999999996</v>
      </c>
      <c r="W395" s="68">
        <f>(($D395*'fnd base rates'!E$7)
+($E395*'fnd base rates'!E$8)
+($F395*'fnd base rates'!E$9)
+($G395*'fnd base rates'!E$10)
+($H395*'fnd base rates'!E$11)
+($I395*'fnd base rates'!E$12)
+($J395*'fnd base rates'!E$13)
+($K395*'fnd base rates'!E$14)
+($M395*'fnd base rates'!E$16)
+($N395*'fnd base rates'!E$17)
+($O395*'fnd base rates'!E$18)
+($P395*VLOOKUP($S395+12,rate_basefnd,5)))
*$R395</f>
        <v>25238.8832</v>
      </c>
      <c r="X395" s="68">
        <f>(($D395*'fnd base rates'!F$7)
+($E395*'fnd base rates'!F$8)
+($F395*'fnd base rates'!F$9)
+($G395*'fnd base rates'!F$10)
+($H395*'fnd base rates'!F$11)
+($I395*'fnd base rates'!F$12)
+($J395*'fnd base rates'!F$13)
+($K395*'fnd base rates'!F$14)
+($M395*'fnd base rates'!F$16)
+($N395*'fnd base rates'!F$17)
+($O395*'fnd base rates'!F$18)
+($P395*VLOOKUP($S395+12,rate_basefnd,6)))
*$R395</f>
        <v>5242.9611999999997</v>
      </c>
      <c r="Y395" s="68">
        <f>(($D395*'fnd base rates'!G$7)
+($E395*'fnd base rates'!G$8)
+($F395*'fnd base rates'!G$9)
+($G395*'fnd base rates'!G$10)
+($H395*'fnd base rates'!G$11)
+($I395*'fnd base rates'!G$12)
+($J395*'fnd base rates'!G$13)
+($K395*'fnd base rates'!G$14)
+($M395*'fnd base rates'!G$16)
+($N395*'fnd base rates'!G$17)
+($O395*'fnd base rates'!G$18)
+($P395*VLOOKUP($S395+12,rate_basefnd,7)))
*$R395</f>
        <v>1144.6415999999999</v>
      </c>
      <c r="Z395" s="68">
        <f>(($D395*'fnd base rates'!H$7)
+($E395*'fnd base rates'!H$8)
+($F395*'fnd base rates'!H$9)
+($G395*'fnd base rates'!H$10)
+($H395*'fnd base rates'!H$11)
+($I395*'fnd base rates'!H$12)
+($J395*'fnd base rates'!H$13)
+($K395*'fnd base rates'!H$14)
+($M395*'fnd base rates'!H$16)
+($N395*'fnd base rates'!H$17)
+($O395*'fnd base rates'!H$18)
+($P395*VLOOKUP($S395+12,rate_basefnd,8)))</f>
        <v>2531.0059999999999</v>
      </c>
      <c r="AA395" s="68">
        <f>(($D395*'fnd base rates'!I$7)
+($E395*'fnd base rates'!I$8)
+($F395*'fnd base rates'!I$9)
+($G395*'fnd base rates'!I$10)
+($H395*'fnd base rates'!I$11)
+($I395*'fnd base rates'!I$12)
+($J395*'fnd base rates'!I$13)
+($K395*'fnd base rates'!I$14)
+($M395*'fnd base rates'!I$16)
+($N395*'fnd base rates'!I$17)
+($O395*'fnd base rates'!I$18)
+($P395*VLOOKUP($S395+12,rate_basefnd,9)))
*$R395</f>
        <v>2203.3700000000003</v>
      </c>
      <c r="AB395" s="68">
        <f>(($D395*'fnd base rates'!J$7)
+($E395*'fnd base rates'!J$8)
+($F395*'fnd base rates'!J$9)
+($G395*'fnd base rates'!J$10)
+($H395*'fnd base rates'!J$11)
+($I395*'fnd base rates'!J$12)
+($J395*'fnd base rates'!J$13)
+($K395*'fnd base rates'!J$14)
+($M395*'fnd base rates'!J$16)
+($N395*'fnd base rates'!J$17)
+($O395*'fnd base rates'!J$18)
+($P395*VLOOKUP($S395+12,rate_basefnd,10)))
*$R395</f>
        <v>2480.9499999999998</v>
      </c>
      <c r="AC395" s="68">
        <f>(($D395*'fnd base rates'!K$7)
+($E395*'fnd base rates'!K$8)
+($F395*'fnd base rates'!K$9)
+($G395*'fnd base rates'!K$10)
+($H395*'fnd base rates'!K$11)
+($I395*'fnd base rates'!K$12)
+($J395*'fnd base rates'!K$13)
+($K395*'fnd base rates'!K$14)
+($M395*'fnd base rates'!K$16)
+($N395*'fnd base rates'!K$17)
+($O395*'fnd base rates'!K$18)
+($P395*VLOOKUP($S395+12,rate_basefnd,11)))
*$R395</f>
        <v>5445.6440000000002</v>
      </c>
      <c r="AD395" s="68">
        <f>(($D395*'fnd base rates'!L$7)
+($E395*'fnd base rates'!L$8)
+($F395*'fnd base rates'!L$9)
+($G395*'fnd base rates'!L$10)
+($H395*'fnd base rates'!L$11)
+($I395*'fnd base rates'!L$12)
+($J395*'fnd base rates'!L$13)
+($K395*'fnd base rates'!L$14)
+($M395*'fnd base rates'!L$16)
+($N395*'fnd base rates'!L$17)
+($O395*'fnd base rates'!L$18)
+($P395*VLOOKUP($S395+12,rate_basefnd,12)))</f>
        <v>11157.915199999999</v>
      </c>
      <c r="AE395" s="68">
        <f>(($D395*'fnd base rates'!M$7)
+($E395*'fnd base rates'!M$8)
+($F395*'fnd base rates'!M$9)
+($G395*'fnd base rates'!M$10)
+($H395*'fnd base rates'!M$11)
+($I395*'fnd base rates'!M$12)
+($J395*'fnd base rates'!M$13)
+($K395*'fnd base rates'!M$14)
+($M395*'fnd base rates'!M$16)
+($N395*'fnd base rates'!M$17)
+($O395*'fnd base rates'!M$18)
+($P395*VLOOKUP($S395+12,rate_basefnd,13)))</f>
        <v>0</v>
      </c>
      <c r="AF395" s="3">
        <f t="shared" si="85"/>
        <v>62490.626000000004</v>
      </c>
      <c r="AH395" s="205">
        <f t="shared" si="86"/>
        <v>453137278</v>
      </c>
      <c r="AI395" s="3" t="str">
        <f t="shared" ref="AI395:AI458" si="90">IF($B395&lt;499999999,MID($B395,1,3),MID($B395,1,4))</f>
        <v>453</v>
      </c>
      <c r="AJ395" s="1" t="str">
        <f t="shared" ref="AJ395:AJ458" si="91">IF($B395&lt;499999999,MID($B395,4,3),MID($B395,5,3))</f>
        <v>137</v>
      </c>
      <c r="AK395" s="1" t="str">
        <f t="shared" ref="AK395:AK458" si="92">IF($B395&lt;499999999,MID($B395,7,3),MID($B395,8,3))</f>
        <v>278</v>
      </c>
      <c r="AL395" s="3">
        <f t="shared" si="87"/>
        <v>1</v>
      </c>
      <c r="AM395" s="3">
        <f t="shared" si="83"/>
        <v>4</v>
      </c>
      <c r="AN395" s="3">
        <f t="shared" ref="AN395:AN458" si="93">AF395</f>
        <v>62490.626000000004</v>
      </c>
      <c r="AO395" s="3">
        <f t="shared" ref="AO395:AO458" si="94">IF(OR(AF395=0,AM395=0),0,ROUND(AN395/AM395,0))</f>
        <v>15623</v>
      </c>
      <c r="AP395" s="3">
        <f t="shared" si="88"/>
        <v>-4023</v>
      </c>
      <c r="AQ395" s="3">
        <v>19646</v>
      </c>
      <c r="AS395" s="68"/>
      <c r="AT395" s="68"/>
      <c r="AX395" s="4">
        <f t="shared" ref="AX395:AX458" si="95">AY395-AW395</f>
        <v>0</v>
      </c>
      <c r="AZ395" s="4">
        <f t="shared" ref="AZ395:AZ458" si="96">BA395-AY395</f>
        <v>0</v>
      </c>
      <c r="BB395" s="4"/>
    </row>
    <row r="396" spans="1:54" s="3" customFormat="1">
      <c r="A396" s="205" t="str">
        <f t="shared" si="89"/>
        <v>453</v>
      </c>
      <c r="B396" s="1">
        <v>453137281</v>
      </c>
      <c r="C396" s="7" t="s">
        <v>70</v>
      </c>
      <c r="D396" s="8">
        <f>'fnd enro'!D396</f>
        <v>0</v>
      </c>
      <c r="E396" s="8">
        <f>'fnd enro'!E396</f>
        <v>0</v>
      </c>
      <c r="F396" s="8">
        <f>'fnd enro'!F396</f>
        <v>13</v>
      </c>
      <c r="G396" s="8">
        <f>'fnd enro'!G396</f>
        <v>67</v>
      </c>
      <c r="H396" s="8">
        <f>'fnd enro'!H396</f>
        <v>39</v>
      </c>
      <c r="I396" s="8">
        <f>'fnd enro'!I396</f>
        <v>0</v>
      </c>
      <c r="J396" s="8">
        <f>'fnd enro'!J396</f>
        <v>0</v>
      </c>
      <c r="K396" s="9">
        <f>'fnd enro'!K396</f>
        <v>4.76</v>
      </c>
      <c r="L396" s="8">
        <f>'fnd enro'!L396</f>
        <v>0</v>
      </c>
      <c r="M396" s="8">
        <f>'fnd enro'!M396</f>
        <v>9</v>
      </c>
      <c r="N396" s="8">
        <f>'fnd enro'!N396</f>
        <v>1</v>
      </c>
      <c r="O396" s="8">
        <f>'fnd enro'!O396</f>
        <v>0</v>
      </c>
      <c r="P396" s="8">
        <f>'fnd enro'!P396</f>
        <v>106</v>
      </c>
      <c r="Q396" s="8">
        <f>'fnd enro'!R396</f>
        <v>119</v>
      </c>
      <c r="R396" s="9">
        <f t="shared" si="84"/>
        <v>1</v>
      </c>
      <c r="S396" s="8">
        <f>VALUE('fnd enro'!Q396)</f>
        <v>12</v>
      </c>
      <c r="T396" s="1"/>
      <c r="U396" s="68">
        <f>(($D396*'fnd base rates'!C$7)
+($E396*'fnd base rates'!C$8)
+($F396*'fnd base rates'!C$9)
+($G396*'fnd base rates'!C$10)
+($H396*'fnd base rates'!C$11)
+($I396*'fnd base rates'!C$12)
+($J396*'fnd base rates'!C$13)
+($K396*'fnd base rates'!C$14)
+($M396*'fnd base rates'!C$16)
+($N396*'fnd base rates'!C$17)
+($O396*'fnd base rates'!C$18)
+($P396*VLOOKUP($S396+12,rate_basefnd,3)))
*$R396</f>
        <v>87752.632799999992</v>
      </c>
      <c r="V396" s="68">
        <f>(($D396*'fnd base rates'!D$7)
+($E396*'fnd base rates'!D$8)
+($F396*'fnd base rates'!D$9)
+($G396*'fnd base rates'!D$10)
+($H396*'fnd base rates'!D$11)
+($I396*'fnd base rates'!D$12)
+($J396*'fnd base rates'!D$13)
+($K396*'fnd base rates'!D$14)
+($M396*'fnd base rates'!D$16)
+($N396*'fnd base rates'!D$17)
+($O396*'fnd base rates'!D$18)
+($P396*VLOOKUP($S396+12,rate_basefnd,4)))
*$R396</f>
        <v>175041.86</v>
      </c>
      <c r="W396" s="68">
        <f>(($D396*'fnd base rates'!E$7)
+($E396*'fnd base rates'!E$8)
+($F396*'fnd base rates'!E$9)
+($G396*'fnd base rates'!E$10)
+($H396*'fnd base rates'!E$11)
+($I396*'fnd base rates'!E$12)
+($J396*'fnd base rates'!E$13)
+($K396*'fnd base rates'!E$14)
+($M396*'fnd base rates'!E$16)
+($N396*'fnd base rates'!E$17)
+($O396*'fnd base rates'!E$18)
+($P396*VLOOKUP($S396+12,rate_basefnd,5)))
*$R396</f>
        <v>1212757.5652000001</v>
      </c>
      <c r="X396" s="68">
        <f>(($D396*'fnd base rates'!F$7)
+($E396*'fnd base rates'!F$8)
+($F396*'fnd base rates'!F$9)
+($G396*'fnd base rates'!F$10)
+($H396*'fnd base rates'!F$11)
+($I396*'fnd base rates'!F$12)
+($J396*'fnd base rates'!F$13)
+($K396*'fnd base rates'!F$14)
+($M396*'fnd base rates'!F$16)
+($N396*'fnd base rates'!F$17)
+($O396*'fnd base rates'!F$18)
+($P396*VLOOKUP($S396+12,rate_basefnd,6)))
*$R396</f>
        <v>157560.9032</v>
      </c>
      <c r="Y396" s="68">
        <f>(($D396*'fnd base rates'!G$7)
+($E396*'fnd base rates'!G$8)
+($F396*'fnd base rates'!G$9)
+($G396*'fnd base rates'!G$10)
+($H396*'fnd base rates'!G$11)
+($I396*'fnd base rates'!G$12)
+($J396*'fnd base rates'!G$13)
+($K396*'fnd base rates'!G$14)
+($M396*'fnd base rates'!G$16)
+($N396*'fnd base rates'!G$17)
+($O396*'fnd base rates'!G$18)
+($P396*VLOOKUP($S396+12,rate_basefnd,7)))
*$R396</f>
        <v>55956.087599999999</v>
      </c>
      <c r="Z396" s="68">
        <f>(($D396*'fnd base rates'!H$7)
+($E396*'fnd base rates'!H$8)
+($F396*'fnd base rates'!H$9)
+($G396*'fnd base rates'!H$10)
+($H396*'fnd base rates'!H$11)
+($I396*'fnd base rates'!H$12)
+($J396*'fnd base rates'!H$13)
+($K396*'fnd base rates'!H$14)
+($M396*'fnd base rates'!H$16)
+($N396*'fnd base rates'!H$17)
+($O396*'fnd base rates'!H$18)
+($P396*VLOOKUP($S396+12,rate_basefnd,8)))</f>
        <v>75913.755999999994</v>
      </c>
      <c r="AA396" s="68">
        <f>(($D396*'fnd base rates'!I$7)
+($E396*'fnd base rates'!I$8)
+($F396*'fnd base rates'!I$9)
+($G396*'fnd base rates'!I$10)
+($H396*'fnd base rates'!I$11)
+($I396*'fnd base rates'!I$12)
+($J396*'fnd base rates'!I$13)
+($K396*'fnd base rates'!I$14)
+($M396*'fnd base rates'!I$16)
+($N396*'fnd base rates'!I$17)
+($O396*'fnd base rates'!I$18)
+($P396*VLOOKUP($S396+12,rate_basefnd,9)))
*$R396</f>
        <v>83264.44</v>
      </c>
      <c r="AB396" s="68">
        <f>(($D396*'fnd base rates'!J$7)
+($E396*'fnd base rates'!J$8)
+($F396*'fnd base rates'!J$9)
+($G396*'fnd base rates'!J$10)
+($H396*'fnd base rates'!J$11)
+($I396*'fnd base rates'!J$12)
+($J396*'fnd base rates'!J$13)
+($K396*'fnd base rates'!J$14)
+($M396*'fnd base rates'!J$16)
+($N396*'fnd base rates'!J$17)
+($O396*'fnd base rates'!J$18)
+($P396*VLOOKUP($S396+12,rate_basefnd,10)))
*$R396</f>
        <v>171575.56999999998</v>
      </c>
      <c r="AC396" s="68">
        <f>(($D396*'fnd base rates'!K$7)
+($E396*'fnd base rates'!K$8)
+($F396*'fnd base rates'!K$9)
+($G396*'fnd base rates'!K$10)
+($H396*'fnd base rates'!K$11)
+($I396*'fnd base rates'!K$12)
+($J396*'fnd base rates'!K$13)
+($K396*'fnd base rates'!K$14)
+($M396*'fnd base rates'!K$16)
+($N396*'fnd base rates'!K$17)
+($O396*'fnd base rates'!K$18)
+($P396*VLOOKUP($S396+12,rate_basefnd,11)))
*$R396</f>
        <v>153031.22399999999</v>
      </c>
      <c r="AD396" s="68">
        <f>(($D396*'fnd base rates'!L$7)
+($E396*'fnd base rates'!L$8)
+($F396*'fnd base rates'!L$9)
+($G396*'fnd base rates'!L$10)
+($H396*'fnd base rates'!L$11)
+($I396*'fnd base rates'!L$12)
+($J396*'fnd base rates'!L$13)
+($K396*'fnd base rates'!L$14)
+($M396*'fnd base rates'!L$16)
+($N396*'fnd base rates'!L$17)
+($O396*'fnd base rates'!L$18)
+($P396*VLOOKUP($S396+12,rate_basefnd,12)))</f>
        <v>411285.32719999994</v>
      </c>
      <c r="AE396" s="68">
        <f>(($D396*'fnd base rates'!M$7)
+($E396*'fnd base rates'!M$8)
+($F396*'fnd base rates'!M$9)
+($G396*'fnd base rates'!M$10)
+($H396*'fnd base rates'!M$11)
+($I396*'fnd base rates'!M$12)
+($J396*'fnd base rates'!M$13)
+($K396*'fnd base rates'!M$14)
+($M396*'fnd base rates'!M$16)
+($N396*'fnd base rates'!M$17)
+($O396*'fnd base rates'!M$18)
+($P396*VLOOKUP($S396+12,rate_basefnd,13)))</f>
        <v>0</v>
      </c>
      <c r="AF396" s="3">
        <f t="shared" si="85"/>
        <v>2584139.3660000004</v>
      </c>
      <c r="AH396" s="205">
        <f t="shared" si="86"/>
        <v>453137281</v>
      </c>
      <c r="AI396" s="3" t="str">
        <f t="shared" si="90"/>
        <v>453</v>
      </c>
      <c r="AJ396" s="1" t="str">
        <f t="shared" si="91"/>
        <v>137</v>
      </c>
      <c r="AK396" s="1" t="str">
        <f t="shared" si="92"/>
        <v>281</v>
      </c>
      <c r="AL396" s="3">
        <f t="shared" si="87"/>
        <v>1</v>
      </c>
      <c r="AM396" s="3">
        <f t="shared" si="83"/>
        <v>119</v>
      </c>
      <c r="AN396" s="3">
        <f t="shared" si="93"/>
        <v>2584139.3660000004</v>
      </c>
      <c r="AO396" s="3">
        <f t="shared" si="94"/>
        <v>21715</v>
      </c>
      <c r="AP396" s="3">
        <f t="shared" si="88"/>
        <v>6515</v>
      </c>
      <c r="AQ396" s="3">
        <v>15200</v>
      </c>
      <c r="AS396" s="68"/>
      <c r="AT396" s="68"/>
      <c r="AX396" s="4">
        <f t="shared" si="95"/>
        <v>0</v>
      </c>
      <c r="AZ396" s="4">
        <f t="shared" si="96"/>
        <v>0</v>
      </c>
      <c r="BB396" s="4"/>
    </row>
    <row r="397" spans="1:54" s="3" customFormat="1">
      <c r="A397" s="205" t="str">
        <f t="shared" si="89"/>
        <v>453</v>
      </c>
      <c r="B397" s="1">
        <v>453137325</v>
      </c>
      <c r="C397" s="7" t="s">
        <v>70</v>
      </c>
      <c r="D397" s="8">
        <f>'fnd enro'!D397</f>
        <v>0</v>
      </c>
      <c r="E397" s="8">
        <f>'fnd enro'!E397</f>
        <v>0</v>
      </c>
      <c r="F397" s="8">
        <f>'fnd enro'!F397</f>
        <v>1</v>
      </c>
      <c r="G397" s="8">
        <f>'fnd enro'!G397</f>
        <v>0</v>
      </c>
      <c r="H397" s="8">
        <f>'fnd enro'!H397</f>
        <v>0</v>
      </c>
      <c r="I397" s="8">
        <f>'fnd enro'!I397</f>
        <v>0</v>
      </c>
      <c r="J397" s="8">
        <f>'fnd enro'!J397</f>
        <v>0</v>
      </c>
      <c r="K397" s="9">
        <f>'fnd enro'!K397</f>
        <v>0.04</v>
      </c>
      <c r="L397" s="8">
        <f>'fnd enro'!L397</f>
        <v>0</v>
      </c>
      <c r="M397" s="8">
        <f>'fnd enro'!M397</f>
        <v>0</v>
      </c>
      <c r="N397" s="8">
        <f>'fnd enro'!N397</f>
        <v>0</v>
      </c>
      <c r="O397" s="8">
        <f>'fnd enro'!O397</f>
        <v>0</v>
      </c>
      <c r="P397" s="8">
        <f>'fnd enro'!P397</f>
        <v>0</v>
      </c>
      <c r="Q397" s="8">
        <f>'fnd enro'!R397</f>
        <v>1</v>
      </c>
      <c r="R397" s="9">
        <f t="shared" si="84"/>
        <v>1</v>
      </c>
      <c r="S397" s="8">
        <f>VALUE('fnd enro'!Q397)</f>
        <v>9</v>
      </c>
      <c r="T397" s="1"/>
      <c r="U397" s="68">
        <f>(($D397*'fnd base rates'!C$7)
+($E397*'fnd base rates'!C$8)
+($F397*'fnd base rates'!C$9)
+($G397*'fnd base rates'!C$10)
+($H397*'fnd base rates'!C$11)
+($I397*'fnd base rates'!C$12)
+($J397*'fnd base rates'!C$13)
+($K397*'fnd base rates'!C$14)
+($M397*'fnd base rates'!C$16)
+($N397*'fnd base rates'!C$17)
+($O397*'fnd base rates'!C$18)
+($P397*VLOOKUP($S397+12,rate_basefnd,3)))
*$R397</f>
        <v>599.66120000000001</v>
      </c>
      <c r="V397" s="68">
        <f>(($D397*'fnd base rates'!D$7)
+($E397*'fnd base rates'!D$8)
+($F397*'fnd base rates'!D$9)
+($G397*'fnd base rates'!D$10)
+($H397*'fnd base rates'!D$11)
+($I397*'fnd base rates'!D$12)
+($J397*'fnd base rates'!D$13)
+($K397*'fnd base rates'!D$14)
+($M397*'fnd base rates'!D$16)
+($N397*'fnd base rates'!D$17)
+($O397*'fnd base rates'!D$18)
+($P397*VLOOKUP($S397+12,rate_basefnd,4)))
*$R397</f>
        <v>848.74</v>
      </c>
      <c r="W397" s="68">
        <f>(($D397*'fnd base rates'!E$7)
+($E397*'fnd base rates'!E$8)
+($F397*'fnd base rates'!E$9)
+($G397*'fnd base rates'!E$10)
+($H397*'fnd base rates'!E$11)
+($I397*'fnd base rates'!E$12)
+($J397*'fnd base rates'!E$13)
+($K397*'fnd base rates'!E$14)
+($M397*'fnd base rates'!E$16)
+($N397*'fnd base rates'!E$17)
+($O397*'fnd base rates'!E$18)
+($P397*VLOOKUP($S397+12,rate_basefnd,5)))
*$R397</f>
        <v>4319.7708000000002</v>
      </c>
      <c r="X397" s="68">
        <f>(($D397*'fnd base rates'!F$7)
+($E397*'fnd base rates'!F$8)
+($F397*'fnd base rates'!F$9)
+($G397*'fnd base rates'!F$10)
+($H397*'fnd base rates'!F$11)
+($I397*'fnd base rates'!F$12)
+($J397*'fnd base rates'!F$13)
+($K397*'fnd base rates'!F$14)
+($M397*'fnd base rates'!F$16)
+($N397*'fnd base rates'!F$17)
+($O397*'fnd base rates'!F$18)
+($P397*VLOOKUP($S397+12,rate_basefnd,6)))
*$R397</f>
        <v>1397.8327999999999</v>
      </c>
      <c r="Y397" s="68">
        <f>(($D397*'fnd base rates'!G$7)
+($E397*'fnd base rates'!G$8)
+($F397*'fnd base rates'!G$9)
+($G397*'fnd base rates'!G$10)
+($H397*'fnd base rates'!G$11)
+($I397*'fnd base rates'!G$12)
+($J397*'fnd base rates'!G$13)
+($K397*'fnd base rates'!G$14)
+($M397*'fnd base rates'!G$16)
+($N397*'fnd base rates'!G$17)
+($O397*'fnd base rates'!G$18)
+($P397*VLOOKUP($S397+12,rate_basefnd,7)))
*$R397</f>
        <v>174.65039999999999</v>
      </c>
      <c r="Z397" s="68">
        <f>(($D397*'fnd base rates'!H$7)
+($E397*'fnd base rates'!H$8)
+($F397*'fnd base rates'!H$9)
+($G397*'fnd base rates'!H$10)
+($H397*'fnd base rates'!H$11)
+($I397*'fnd base rates'!H$12)
+($J397*'fnd base rates'!H$13)
+($K397*'fnd base rates'!H$14)
+($M397*'fnd base rates'!H$16)
+($N397*'fnd base rates'!H$17)
+($O397*'fnd base rates'!H$18)
+($P397*VLOOKUP($S397+12,rate_basefnd,8)))</f>
        <v>581.30399999999997</v>
      </c>
      <c r="AA397" s="68">
        <f>(($D397*'fnd base rates'!I$7)
+($E397*'fnd base rates'!I$8)
+($F397*'fnd base rates'!I$9)
+($G397*'fnd base rates'!I$10)
+($H397*'fnd base rates'!I$11)
+($I397*'fnd base rates'!I$12)
+($J397*'fnd base rates'!I$13)
+($K397*'fnd base rates'!I$14)
+($M397*'fnd base rates'!I$16)
+($N397*'fnd base rates'!I$17)
+($O397*'fnd base rates'!I$18)
+($P397*VLOOKUP($S397+12,rate_basefnd,9)))
*$R397</f>
        <v>453.16</v>
      </c>
      <c r="AB397" s="68">
        <f>(($D397*'fnd base rates'!J$7)
+($E397*'fnd base rates'!J$8)
+($F397*'fnd base rates'!J$9)
+($G397*'fnd base rates'!J$10)
+($H397*'fnd base rates'!J$11)
+($I397*'fnd base rates'!J$12)
+($J397*'fnd base rates'!J$13)
+($K397*'fnd base rates'!J$14)
+($M397*'fnd base rates'!J$16)
+($N397*'fnd base rates'!J$17)
+($O397*'fnd base rates'!J$18)
+($P397*VLOOKUP($S397+12,rate_basefnd,10)))
*$R397</f>
        <v>112.67</v>
      </c>
      <c r="AC397" s="68">
        <f>(($D397*'fnd base rates'!K$7)
+($E397*'fnd base rates'!K$8)
+($F397*'fnd base rates'!K$9)
+($G397*'fnd base rates'!K$10)
+($H397*'fnd base rates'!K$11)
+($I397*'fnd base rates'!K$12)
+($J397*'fnd base rates'!K$13)
+($K397*'fnd base rates'!K$14)
+($M397*'fnd base rates'!K$16)
+($N397*'fnd base rates'!K$17)
+($O397*'fnd base rates'!K$18)
+($P397*VLOOKUP($S397+12,rate_basefnd,11)))
*$R397</f>
        <v>1225.586</v>
      </c>
      <c r="AD397" s="68">
        <f>(($D397*'fnd base rates'!L$7)
+($E397*'fnd base rates'!L$8)
+($F397*'fnd base rates'!L$9)
+($G397*'fnd base rates'!L$10)
+($H397*'fnd base rates'!L$11)
+($I397*'fnd base rates'!L$12)
+($J397*'fnd base rates'!L$13)
+($K397*'fnd base rates'!L$14)
+($M397*'fnd base rates'!L$16)
+($N397*'fnd base rates'!L$17)
+($O397*'fnd base rates'!L$18)
+($P397*VLOOKUP($S397+12,rate_basefnd,12)))</f>
        <v>2262.2887999999998</v>
      </c>
      <c r="AE397" s="68">
        <f>(($D397*'fnd base rates'!M$7)
+($E397*'fnd base rates'!M$8)
+($F397*'fnd base rates'!M$9)
+($G397*'fnd base rates'!M$10)
+($H397*'fnd base rates'!M$11)
+($I397*'fnd base rates'!M$12)
+($J397*'fnd base rates'!M$13)
+($K397*'fnd base rates'!M$14)
+($M397*'fnd base rates'!M$16)
+($N397*'fnd base rates'!M$17)
+($O397*'fnd base rates'!M$18)
+($P397*VLOOKUP($S397+12,rate_basefnd,13)))</f>
        <v>0</v>
      </c>
      <c r="AF397" s="3">
        <f t="shared" si="85"/>
        <v>11975.664000000001</v>
      </c>
      <c r="AH397" s="205">
        <f t="shared" si="86"/>
        <v>453137325</v>
      </c>
      <c r="AI397" s="3" t="str">
        <f t="shared" si="90"/>
        <v>453</v>
      </c>
      <c r="AJ397" s="1" t="str">
        <f t="shared" si="91"/>
        <v>137</v>
      </c>
      <c r="AK397" s="1" t="str">
        <f t="shared" si="92"/>
        <v>325</v>
      </c>
      <c r="AL397" s="3">
        <f t="shared" si="87"/>
        <v>1</v>
      </c>
      <c r="AM397" s="3">
        <f t="shared" si="83"/>
        <v>1</v>
      </c>
      <c r="AN397" s="3">
        <f t="shared" si="93"/>
        <v>11975.664000000001</v>
      </c>
      <c r="AO397" s="3">
        <f t="shared" si="94"/>
        <v>11976</v>
      </c>
      <c r="AP397" s="3">
        <f t="shared" si="88"/>
        <v>597</v>
      </c>
      <c r="AQ397" s="3">
        <v>11379</v>
      </c>
      <c r="AS397" s="68"/>
      <c r="AT397" s="68"/>
      <c r="AX397" s="4">
        <f t="shared" si="95"/>
        <v>0</v>
      </c>
      <c r="AZ397" s="4">
        <f t="shared" si="96"/>
        <v>0</v>
      </c>
      <c r="BB397" s="4"/>
    </row>
    <row r="398" spans="1:54" s="3" customFormat="1">
      <c r="A398" s="205" t="str">
        <f t="shared" si="89"/>
        <v>453</v>
      </c>
      <c r="B398" s="1">
        <v>453137332</v>
      </c>
      <c r="C398" s="7" t="s">
        <v>70</v>
      </c>
      <c r="D398" s="8">
        <f>'fnd enro'!D398</f>
        <v>0</v>
      </c>
      <c r="E398" s="8">
        <f>'fnd enro'!E398</f>
        <v>0</v>
      </c>
      <c r="F398" s="8">
        <f>'fnd enro'!F398</f>
        <v>2</v>
      </c>
      <c r="G398" s="8">
        <f>'fnd enro'!G398</f>
        <v>5</v>
      </c>
      <c r="H398" s="8">
        <f>'fnd enro'!H398</f>
        <v>1</v>
      </c>
      <c r="I398" s="8">
        <f>'fnd enro'!I398</f>
        <v>0</v>
      </c>
      <c r="J398" s="8">
        <f>'fnd enro'!J398</f>
        <v>0</v>
      </c>
      <c r="K398" s="9">
        <f>'fnd enro'!K398</f>
        <v>0.32</v>
      </c>
      <c r="L398" s="8">
        <f>'fnd enro'!L398</f>
        <v>0</v>
      </c>
      <c r="M398" s="8">
        <f>'fnd enro'!M398</f>
        <v>0</v>
      </c>
      <c r="N398" s="8">
        <f>'fnd enro'!N398</f>
        <v>0</v>
      </c>
      <c r="O398" s="8">
        <f>'fnd enro'!O398</f>
        <v>0</v>
      </c>
      <c r="P398" s="8">
        <f>'fnd enro'!P398</f>
        <v>6</v>
      </c>
      <c r="Q398" s="8">
        <f>'fnd enro'!R398</f>
        <v>8</v>
      </c>
      <c r="R398" s="9">
        <f t="shared" si="84"/>
        <v>1</v>
      </c>
      <c r="S398" s="8">
        <f>VALUE('fnd enro'!Q398)</f>
        <v>10</v>
      </c>
      <c r="T398" s="1"/>
      <c r="U398" s="68">
        <f>(($D398*'fnd base rates'!C$7)
+($E398*'fnd base rates'!C$8)
+($F398*'fnd base rates'!C$9)
+($G398*'fnd base rates'!C$10)
+($H398*'fnd base rates'!C$11)
+($I398*'fnd base rates'!C$12)
+($J398*'fnd base rates'!C$13)
+($K398*'fnd base rates'!C$14)
+($M398*'fnd base rates'!C$16)
+($N398*'fnd base rates'!C$17)
+($O398*'fnd base rates'!C$18)
+($P398*VLOOKUP($S398+12,rate_basefnd,3)))
*$R398</f>
        <v>5484.5896000000002</v>
      </c>
      <c r="V398" s="68">
        <f>(($D398*'fnd base rates'!D$7)
+($E398*'fnd base rates'!D$8)
+($F398*'fnd base rates'!D$9)
+($G398*'fnd base rates'!D$10)
+($H398*'fnd base rates'!D$11)
+($I398*'fnd base rates'!D$12)
+($J398*'fnd base rates'!D$13)
+($K398*'fnd base rates'!D$14)
+($M398*'fnd base rates'!D$16)
+($N398*'fnd base rates'!D$17)
+($O398*'fnd base rates'!D$18)
+($P398*VLOOKUP($S398+12,rate_basefnd,4)))
*$R398</f>
        <v>10046.6</v>
      </c>
      <c r="W398" s="68">
        <f>(($D398*'fnd base rates'!E$7)
+($E398*'fnd base rates'!E$8)
+($F398*'fnd base rates'!E$9)
+($G398*'fnd base rates'!E$10)
+($H398*'fnd base rates'!E$11)
+($I398*'fnd base rates'!E$12)
+($J398*'fnd base rates'!E$13)
+($K398*'fnd base rates'!E$14)
+($M398*'fnd base rates'!E$16)
+($N398*'fnd base rates'!E$17)
+($O398*'fnd base rates'!E$18)
+($P398*VLOOKUP($S398+12,rate_basefnd,5)))
*$R398</f>
        <v>65882.006400000013</v>
      </c>
      <c r="X398" s="68">
        <f>(($D398*'fnd base rates'!F$7)
+($E398*'fnd base rates'!F$8)
+($F398*'fnd base rates'!F$9)
+($G398*'fnd base rates'!F$10)
+($H398*'fnd base rates'!F$11)
+($I398*'fnd base rates'!F$12)
+($J398*'fnd base rates'!F$13)
+($K398*'fnd base rates'!F$14)
+($M398*'fnd base rates'!F$16)
+($N398*'fnd base rates'!F$17)
+($O398*'fnd base rates'!F$18)
+($P398*VLOOKUP($S398+12,rate_basefnd,6)))
*$R398</f>
        <v>10903.0424</v>
      </c>
      <c r="Y398" s="68">
        <f>(($D398*'fnd base rates'!G$7)
+($E398*'fnd base rates'!G$8)
+($F398*'fnd base rates'!G$9)
+($G398*'fnd base rates'!G$10)
+($H398*'fnd base rates'!G$11)
+($I398*'fnd base rates'!G$12)
+($J398*'fnd base rates'!G$13)
+($K398*'fnd base rates'!G$14)
+($M398*'fnd base rates'!G$16)
+($N398*'fnd base rates'!G$17)
+($O398*'fnd base rates'!G$18)
+($P398*VLOOKUP($S398+12,rate_basefnd,7)))
*$R398</f>
        <v>2952.6032</v>
      </c>
      <c r="Z398" s="68">
        <f>(($D398*'fnd base rates'!H$7)
+($E398*'fnd base rates'!H$8)
+($F398*'fnd base rates'!H$9)
+($G398*'fnd base rates'!H$10)
+($H398*'fnd base rates'!H$11)
+($I398*'fnd base rates'!H$12)
+($J398*'fnd base rates'!H$13)
+($K398*'fnd base rates'!H$14)
+($M398*'fnd base rates'!H$16)
+($N398*'fnd base rates'!H$17)
+($O398*'fnd base rates'!H$18)
+($P398*VLOOKUP($S398+12,rate_basefnd,8)))</f>
        <v>4886.8919999999998</v>
      </c>
      <c r="AA398" s="68">
        <f>(($D398*'fnd base rates'!I$7)
+($E398*'fnd base rates'!I$8)
+($F398*'fnd base rates'!I$9)
+($G398*'fnd base rates'!I$10)
+($H398*'fnd base rates'!I$11)
+($I398*'fnd base rates'!I$12)
+($J398*'fnd base rates'!I$13)
+($K398*'fnd base rates'!I$14)
+($M398*'fnd base rates'!I$16)
+($N398*'fnd base rates'!I$17)
+($O398*'fnd base rates'!I$18)
+($P398*VLOOKUP($S398+12,rate_basefnd,9)))
*$R398</f>
        <v>4912.58</v>
      </c>
      <c r="AB398" s="68">
        <f>(($D398*'fnd base rates'!J$7)
+($E398*'fnd base rates'!J$8)
+($F398*'fnd base rates'!J$9)
+($G398*'fnd base rates'!J$10)
+($H398*'fnd base rates'!J$11)
+($I398*'fnd base rates'!J$12)
+($J398*'fnd base rates'!J$13)
+($K398*'fnd base rates'!J$14)
+($M398*'fnd base rates'!J$16)
+($N398*'fnd base rates'!J$17)
+($O398*'fnd base rates'!J$18)
+($P398*VLOOKUP($S398+12,rate_basefnd,10)))
*$R398</f>
        <v>8035.4900000000007</v>
      </c>
      <c r="AC398" s="68">
        <f>(($D398*'fnd base rates'!K$7)
+($E398*'fnd base rates'!K$8)
+($F398*'fnd base rates'!K$9)
+($G398*'fnd base rates'!K$10)
+($H398*'fnd base rates'!K$11)
+($I398*'fnd base rates'!K$12)
+($J398*'fnd base rates'!K$13)
+($K398*'fnd base rates'!K$14)
+($M398*'fnd base rates'!K$16)
+($N398*'fnd base rates'!K$17)
+($O398*'fnd base rates'!K$18)
+($P398*VLOOKUP($S398+12,rate_basefnd,11)))
*$R398</f>
        <v>9895.598</v>
      </c>
      <c r="AD398" s="68">
        <f>(($D398*'fnd base rates'!L$7)
+($E398*'fnd base rates'!L$8)
+($F398*'fnd base rates'!L$9)
+($G398*'fnd base rates'!L$10)
+($H398*'fnd base rates'!L$11)
+($I398*'fnd base rates'!L$12)
+($J398*'fnd base rates'!L$13)
+($K398*'fnd base rates'!L$14)
+($M398*'fnd base rates'!L$16)
+($N398*'fnd base rates'!L$17)
+($O398*'fnd base rates'!L$18)
+($P398*VLOOKUP($S398+12,rate_basefnd,12)))</f>
        <v>24229.160399999997</v>
      </c>
      <c r="AE398" s="68">
        <f>(($D398*'fnd base rates'!M$7)
+($E398*'fnd base rates'!M$8)
+($F398*'fnd base rates'!M$9)
+($G398*'fnd base rates'!M$10)
+($H398*'fnd base rates'!M$11)
+($I398*'fnd base rates'!M$12)
+($J398*'fnd base rates'!M$13)
+($K398*'fnd base rates'!M$14)
+($M398*'fnd base rates'!M$16)
+($N398*'fnd base rates'!M$17)
+($O398*'fnd base rates'!M$18)
+($P398*VLOOKUP($S398+12,rate_basefnd,13)))</f>
        <v>0</v>
      </c>
      <c r="AF398" s="3">
        <f t="shared" si="85"/>
        <v>147228.56200000001</v>
      </c>
      <c r="AH398" s="205">
        <f t="shared" si="86"/>
        <v>453137332</v>
      </c>
      <c r="AI398" s="3" t="str">
        <f t="shared" si="90"/>
        <v>453</v>
      </c>
      <c r="AJ398" s="1" t="str">
        <f t="shared" si="91"/>
        <v>137</v>
      </c>
      <c r="AK398" s="1" t="str">
        <f t="shared" si="92"/>
        <v>332</v>
      </c>
      <c r="AL398" s="3">
        <f t="shared" si="87"/>
        <v>1</v>
      </c>
      <c r="AM398" s="3">
        <f t="shared" si="83"/>
        <v>8</v>
      </c>
      <c r="AN398" s="3">
        <f t="shared" si="93"/>
        <v>147228.56200000001</v>
      </c>
      <c r="AO398" s="3">
        <f t="shared" si="94"/>
        <v>18404</v>
      </c>
      <c r="AP398" s="3">
        <f t="shared" si="88"/>
        <v>4970</v>
      </c>
      <c r="AQ398" s="3">
        <v>13434</v>
      </c>
      <c r="AS398" s="68"/>
      <c r="AT398" s="68"/>
      <c r="AX398" s="4">
        <f t="shared" si="95"/>
        <v>0</v>
      </c>
      <c r="AZ398" s="4">
        <f t="shared" si="96"/>
        <v>0</v>
      </c>
      <c r="BB398" s="4"/>
    </row>
    <row r="399" spans="1:54" s="3" customFormat="1">
      <c r="A399" s="205" t="str">
        <f t="shared" si="89"/>
        <v>453</v>
      </c>
      <c r="B399" s="1">
        <v>453137672</v>
      </c>
      <c r="C399" s="7" t="s">
        <v>70</v>
      </c>
      <c r="D399" s="8">
        <f>'fnd enro'!D399</f>
        <v>0</v>
      </c>
      <c r="E399" s="8">
        <f>'fnd enro'!E399</f>
        <v>0</v>
      </c>
      <c r="F399" s="8">
        <f>'fnd enro'!F399</f>
        <v>1</v>
      </c>
      <c r="G399" s="8">
        <f>'fnd enro'!G399</f>
        <v>0</v>
      </c>
      <c r="H399" s="8">
        <f>'fnd enro'!H399</f>
        <v>0</v>
      </c>
      <c r="I399" s="8">
        <f>'fnd enro'!I399</f>
        <v>0</v>
      </c>
      <c r="J399" s="8">
        <f>'fnd enro'!J399</f>
        <v>0</v>
      </c>
      <c r="K399" s="9">
        <f>'fnd enro'!K399</f>
        <v>0.04</v>
      </c>
      <c r="L399" s="8">
        <f>'fnd enro'!L399</f>
        <v>0</v>
      </c>
      <c r="M399" s="8">
        <f>'fnd enro'!M399</f>
        <v>0</v>
      </c>
      <c r="N399" s="8">
        <f>'fnd enro'!N399</f>
        <v>0</v>
      </c>
      <c r="O399" s="8">
        <f>'fnd enro'!O399</f>
        <v>0</v>
      </c>
      <c r="P399" s="8">
        <f>'fnd enro'!P399</f>
        <v>0</v>
      </c>
      <c r="Q399" s="8">
        <f>'fnd enro'!R399</f>
        <v>1</v>
      </c>
      <c r="R399" s="9">
        <f t="shared" si="84"/>
        <v>1</v>
      </c>
      <c r="S399" s="8">
        <f>VALUE('fnd enro'!Q399)</f>
        <v>9</v>
      </c>
      <c r="T399" s="1"/>
      <c r="U399" s="68">
        <f>(($D399*'fnd base rates'!C$7)
+($E399*'fnd base rates'!C$8)
+($F399*'fnd base rates'!C$9)
+($G399*'fnd base rates'!C$10)
+($H399*'fnd base rates'!C$11)
+($I399*'fnd base rates'!C$12)
+($J399*'fnd base rates'!C$13)
+($K399*'fnd base rates'!C$14)
+($M399*'fnd base rates'!C$16)
+($N399*'fnd base rates'!C$17)
+($O399*'fnd base rates'!C$18)
+($P399*VLOOKUP($S399+12,rate_basefnd,3)))
*$R399</f>
        <v>599.66120000000001</v>
      </c>
      <c r="V399" s="68">
        <f>(($D399*'fnd base rates'!D$7)
+($E399*'fnd base rates'!D$8)
+($F399*'fnd base rates'!D$9)
+($G399*'fnd base rates'!D$10)
+($H399*'fnd base rates'!D$11)
+($I399*'fnd base rates'!D$12)
+($J399*'fnd base rates'!D$13)
+($K399*'fnd base rates'!D$14)
+($M399*'fnd base rates'!D$16)
+($N399*'fnd base rates'!D$17)
+($O399*'fnd base rates'!D$18)
+($P399*VLOOKUP($S399+12,rate_basefnd,4)))
*$R399</f>
        <v>848.74</v>
      </c>
      <c r="W399" s="68">
        <f>(($D399*'fnd base rates'!E$7)
+($E399*'fnd base rates'!E$8)
+($F399*'fnd base rates'!E$9)
+($G399*'fnd base rates'!E$10)
+($H399*'fnd base rates'!E$11)
+($I399*'fnd base rates'!E$12)
+($J399*'fnd base rates'!E$13)
+($K399*'fnd base rates'!E$14)
+($M399*'fnd base rates'!E$16)
+($N399*'fnd base rates'!E$17)
+($O399*'fnd base rates'!E$18)
+($P399*VLOOKUP($S399+12,rate_basefnd,5)))
*$R399</f>
        <v>4319.7708000000002</v>
      </c>
      <c r="X399" s="68">
        <f>(($D399*'fnd base rates'!F$7)
+($E399*'fnd base rates'!F$8)
+($F399*'fnd base rates'!F$9)
+($G399*'fnd base rates'!F$10)
+($H399*'fnd base rates'!F$11)
+($I399*'fnd base rates'!F$12)
+($J399*'fnd base rates'!F$13)
+($K399*'fnd base rates'!F$14)
+($M399*'fnd base rates'!F$16)
+($N399*'fnd base rates'!F$17)
+($O399*'fnd base rates'!F$18)
+($P399*VLOOKUP($S399+12,rate_basefnd,6)))
*$R399</f>
        <v>1397.8327999999999</v>
      </c>
      <c r="Y399" s="68">
        <f>(($D399*'fnd base rates'!G$7)
+($E399*'fnd base rates'!G$8)
+($F399*'fnd base rates'!G$9)
+($G399*'fnd base rates'!G$10)
+($H399*'fnd base rates'!G$11)
+($I399*'fnd base rates'!G$12)
+($J399*'fnd base rates'!G$13)
+($K399*'fnd base rates'!G$14)
+($M399*'fnd base rates'!G$16)
+($N399*'fnd base rates'!G$17)
+($O399*'fnd base rates'!G$18)
+($P399*VLOOKUP($S399+12,rate_basefnd,7)))
*$R399</f>
        <v>174.65039999999999</v>
      </c>
      <c r="Z399" s="68">
        <f>(($D399*'fnd base rates'!H$7)
+($E399*'fnd base rates'!H$8)
+($F399*'fnd base rates'!H$9)
+($G399*'fnd base rates'!H$10)
+($H399*'fnd base rates'!H$11)
+($I399*'fnd base rates'!H$12)
+($J399*'fnd base rates'!H$13)
+($K399*'fnd base rates'!H$14)
+($M399*'fnd base rates'!H$16)
+($N399*'fnd base rates'!H$17)
+($O399*'fnd base rates'!H$18)
+($P399*VLOOKUP($S399+12,rate_basefnd,8)))</f>
        <v>581.30399999999997</v>
      </c>
      <c r="AA399" s="68">
        <f>(($D399*'fnd base rates'!I$7)
+($E399*'fnd base rates'!I$8)
+($F399*'fnd base rates'!I$9)
+($G399*'fnd base rates'!I$10)
+($H399*'fnd base rates'!I$11)
+($I399*'fnd base rates'!I$12)
+($J399*'fnd base rates'!I$13)
+($K399*'fnd base rates'!I$14)
+($M399*'fnd base rates'!I$16)
+($N399*'fnd base rates'!I$17)
+($O399*'fnd base rates'!I$18)
+($P399*VLOOKUP($S399+12,rate_basefnd,9)))
*$R399</f>
        <v>453.16</v>
      </c>
      <c r="AB399" s="68">
        <f>(($D399*'fnd base rates'!J$7)
+($E399*'fnd base rates'!J$8)
+($F399*'fnd base rates'!J$9)
+($G399*'fnd base rates'!J$10)
+($H399*'fnd base rates'!J$11)
+($I399*'fnd base rates'!J$12)
+($J399*'fnd base rates'!J$13)
+($K399*'fnd base rates'!J$14)
+($M399*'fnd base rates'!J$16)
+($N399*'fnd base rates'!J$17)
+($O399*'fnd base rates'!J$18)
+($P399*VLOOKUP($S399+12,rate_basefnd,10)))
*$R399</f>
        <v>112.67</v>
      </c>
      <c r="AC399" s="68">
        <f>(($D399*'fnd base rates'!K$7)
+($E399*'fnd base rates'!K$8)
+($F399*'fnd base rates'!K$9)
+($G399*'fnd base rates'!K$10)
+($H399*'fnd base rates'!K$11)
+($I399*'fnd base rates'!K$12)
+($J399*'fnd base rates'!K$13)
+($K399*'fnd base rates'!K$14)
+($M399*'fnd base rates'!K$16)
+($N399*'fnd base rates'!K$17)
+($O399*'fnd base rates'!K$18)
+($P399*VLOOKUP($S399+12,rate_basefnd,11)))
*$R399</f>
        <v>1225.586</v>
      </c>
      <c r="AD399" s="68">
        <f>(($D399*'fnd base rates'!L$7)
+($E399*'fnd base rates'!L$8)
+($F399*'fnd base rates'!L$9)
+($G399*'fnd base rates'!L$10)
+($H399*'fnd base rates'!L$11)
+($I399*'fnd base rates'!L$12)
+($J399*'fnd base rates'!L$13)
+($K399*'fnd base rates'!L$14)
+($M399*'fnd base rates'!L$16)
+($N399*'fnd base rates'!L$17)
+($O399*'fnd base rates'!L$18)
+($P399*VLOOKUP($S399+12,rate_basefnd,12)))</f>
        <v>2262.2887999999998</v>
      </c>
      <c r="AE399" s="68">
        <f>(($D399*'fnd base rates'!M$7)
+($E399*'fnd base rates'!M$8)
+($F399*'fnd base rates'!M$9)
+($G399*'fnd base rates'!M$10)
+($H399*'fnd base rates'!M$11)
+($I399*'fnd base rates'!M$12)
+($J399*'fnd base rates'!M$13)
+($K399*'fnd base rates'!M$14)
+($M399*'fnd base rates'!M$16)
+($N399*'fnd base rates'!M$17)
+($O399*'fnd base rates'!M$18)
+($P399*VLOOKUP($S399+12,rate_basefnd,13)))</f>
        <v>0</v>
      </c>
      <c r="AF399" s="3">
        <f t="shared" si="85"/>
        <v>11975.664000000001</v>
      </c>
      <c r="AH399" s="205">
        <f t="shared" si="86"/>
        <v>453137672</v>
      </c>
      <c r="AI399" s="3" t="str">
        <f t="shared" si="90"/>
        <v>453</v>
      </c>
      <c r="AJ399" s="1" t="str">
        <f t="shared" si="91"/>
        <v>137</v>
      </c>
      <c r="AK399" s="1" t="str">
        <f t="shared" si="92"/>
        <v>672</v>
      </c>
      <c r="AL399" s="3">
        <f t="shared" si="87"/>
        <v>1</v>
      </c>
      <c r="AM399" s="3">
        <f t="shared" si="83"/>
        <v>1</v>
      </c>
      <c r="AN399" s="3">
        <f t="shared" si="93"/>
        <v>11975.664000000001</v>
      </c>
      <c r="AO399" s="3">
        <f t="shared" si="94"/>
        <v>11976</v>
      </c>
      <c r="AP399" s="3">
        <f t="shared" si="88"/>
        <v>1188</v>
      </c>
      <c r="AQ399" s="3">
        <v>10788</v>
      </c>
      <c r="AS399" s="68"/>
      <c r="AT399" s="68"/>
      <c r="AX399" s="4">
        <f t="shared" si="95"/>
        <v>0</v>
      </c>
      <c r="AZ399" s="4">
        <f t="shared" si="96"/>
        <v>0</v>
      </c>
      <c r="BB399" s="4"/>
    </row>
    <row r="400" spans="1:54" s="3" customFormat="1">
      <c r="A400" s="205" t="str">
        <f t="shared" si="89"/>
        <v>454</v>
      </c>
      <c r="B400" s="1">
        <v>454149009</v>
      </c>
      <c r="C400" s="7" t="s">
        <v>72</v>
      </c>
      <c r="D400" s="8">
        <f>'fnd enro'!D400</f>
        <v>0</v>
      </c>
      <c r="E400" s="8">
        <f>'fnd enro'!E400</f>
        <v>0</v>
      </c>
      <c r="F400" s="8">
        <f>'fnd enro'!F400</f>
        <v>0</v>
      </c>
      <c r="G400" s="8">
        <f>'fnd enro'!G400</f>
        <v>1</v>
      </c>
      <c r="H400" s="8">
        <f>'fnd enro'!H400</f>
        <v>0</v>
      </c>
      <c r="I400" s="8">
        <f>'fnd enro'!I400</f>
        <v>0</v>
      </c>
      <c r="J400" s="8">
        <f>'fnd enro'!J400</f>
        <v>0</v>
      </c>
      <c r="K400" s="9">
        <f>'fnd enro'!K400</f>
        <v>0.04</v>
      </c>
      <c r="L400" s="8">
        <f>'fnd enro'!L400</f>
        <v>0</v>
      </c>
      <c r="M400" s="8">
        <f>'fnd enro'!M400</f>
        <v>1</v>
      </c>
      <c r="N400" s="8">
        <f>'fnd enro'!N400</f>
        <v>0</v>
      </c>
      <c r="O400" s="8">
        <f>'fnd enro'!O400</f>
        <v>0</v>
      </c>
      <c r="P400" s="8">
        <f>'fnd enro'!P400</f>
        <v>1</v>
      </c>
      <c r="Q400" s="8">
        <f>'fnd enro'!R400</f>
        <v>1</v>
      </c>
      <c r="R400" s="9">
        <f t="shared" si="84"/>
        <v>1</v>
      </c>
      <c r="S400" s="8">
        <f>VALUE('fnd enro'!Q400)</f>
        <v>3</v>
      </c>
      <c r="T400" s="1"/>
      <c r="U400" s="68">
        <f>(($D400*'fnd base rates'!C$7)
+($E400*'fnd base rates'!C$8)
+($F400*'fnd base rates'!C$9)
+($G400*'fnd base rates'!C$10)
+($H400*'fnd base rates'!C$11)
+($I400*'fnd base rates'!C$12)
+($J400*'fnd base rates'!C$13)
+($K400*'fnd base rates'!C$14)
+($M400*'fnd base rates'!C$16)
+($N400*'fnd base rates'!C$17)
+($O400*'fnd base rates'!C$18)
+($P400*VLOOKUP($S400+12,rate_basefnd,3)))
*$R400</f>
        <v>784.60120000000006</v>
      </c>
      <c r="V400" s="68">
        <f>(($D400*'fnd base rates'!D$7)
+($E400*'fnd base rates'!D$8)
+($F400*'fnd base rates'!D$9)
+($G400*'fnd base rates'!D$10)
+($H400*'fnd base rates'!D$11)
+($I400*'fnd base rates'!D$12)
+($J400*'fnd base rates'!D$13)
+($K400*'fnd base rates'!D$14)
+($M400*'fnd base rates'!D$16)
+($N400*'fnd base rates'!D$17)
+($O400*'fnd base rates'!D$18)
+($P400*VLOOKUP($S400+12,rate_basefnd,4)))
*$R400</f>
        <v>1364.93</v>
      </c>
      <c r="W400" s="68">
        <f>(($D400*'fnd base rates'!E$7)
+($E400*'fnd base rates'!E$8)
+($F400*'fnd base rates'!E$9)
+($G400*'fnd base rates'!E$10)
+($H400*'fnd base rates'!E$11)
+($I400*'fnd base rates'!E$12)
+($J400*'fnd base rates'!E$13)
+($K400*'fnd base rates'!E$14)
+($M400*'fnd base rates'!E$16)
+($N400*'fnd base rates'!E$17)
+($O400*'fnd base rates'!E$18)
+($P400*VLOOKUP($S400+12,rate_basefnd,5)))
*$R400</f>
        <v>8776.1808000000001</v>
      </c>
      <c r="X400" s="68">
        <f>(($D400*'fnd base rates'!F$7)
+($E400*'fnd base rates'!F$8)
+($F400*'fnd base rates'!F$9)
+($G400*'fnd base rates'!F$10)
+($H400*'fnd base rates'!F$11)
+($I400*'fnd base rates'!F$12)
+($J400*'fnd base rates'!F$13)
+($K400*'fnd base rates'!F$14)
+($M400*'fnd base rates'!F$16)
+($N400*'fnd base rates'!F$17)
+($O400*'fnd base rates'!F$18)
+($P400*VLOOKUP($S400+12,rate_basefnd,6)))
*$R400</f>
        <v>1608.7028</v>
      </c>
      <c r="Y400" s="68">
        <f>(($D400*'fnd base rates'!G$7)
+($E400*'fnd base rates'!G$8)
+($F400*'fnd base rates'!G$9)
+($G400*'fnd base rates'!G$10)
+($H400*'fnd base rates'!G$11)
+($I400*'fnd base rates'!G$12)
+($J400*'fnd base rates'!G$13)
+($K400*'fnd base rates'!G$14)
+($M400*'fnd base rates'!G$16)
+($N400*'fnd base rates'!G$17)
+($O400*'fnd base rates'!G$18)
+($P400*VLOOKUP($S400+12,rate_basefnd,7)))
*$R400</f>
        <v>379.5104</v>
      </c>
      <c r="Z400" s="68">
        <f>(($D400*'fnd base rates'!H$7)
+($E400*'fnd base rates'!H$8)
+($F400*'fnd base rates'!H$9)
+($G400*'fnd base rates'!H$10)
+($H400*'fnd base rates'!H$11)
+($I400*'fnd base rates'!H$12)
+($J400*'fnd base rates'!H$13)
+($K400*'fnd base rates'!H$14)
+($M400*'fnd base rates'!H$16)
+($N400*'fnd base rates'!H$17)
+($O400*'fnd base rates'!H$18)
+($P400*VLOOKUP($S400+12,rate_basefnd,8)))</f>
        <v>754.08399999999995</v>
      </c>
      <c r="AA400" s="68">
        <f>(($D400*'fnd base rates'!I$7)
+($E400*'fnd base rates'!I$8)
+($F400*'fnd base rates'!I$9)
+($G400*'fnd base rates'!I$10)
+($H400*'fnd base rates'!I$11)
+($I400*'fnd base rates'!I$12)
+($J400*'fnd base rates'!I$13)
+($K400*'fnd base rates'!I$14)
+($M400*'fnd base rates'!I$16)
+($N400*'fnd base rates'!I$17)
+($O400*'fnd base rates'!I$18)
+($P400*VLOOKUP($S400+12,rate_basefnd,9)))
*$R400</f>
        <v>664.22</v>
      </c>
      <c r="AB400" s="68">
        <f>(($D400*'fnd base rates'!J$7)
+($E400*'fnd base rates'!J$8)
+($F400*'fnd base rates'!J$9)
+($G400*'fnd base rates'!J$10)
+($H400*'fnd base rates'!J$11)
+($I400*'fnd base rates'!J$12)
+($J400*'fnd base rates'!J$13)
+($K400*'fnd base rates'!J$14)
+($M400*'fnd base rates'!J$16)
+($N400*'fnd base rates'!J$17)
+($O400*'fnd base rates'!J$18)
+($P400*VLOOKUP($S400+12,rate_basefnd,10)))
*$R400</f>
        <v>826.23</v>
      </c>
      <c r="AC400" s="68">
        <f>(($D400*'fnd base rates'!K$7)
+($E400*'fnd base rates'!K$8)
+($F400*'fnd base rates'!K$9)
+($G400*'fnd base rates'!K$10)
+($H400*'fnd base rates'!K$11)
+($I400*'fnd base rates'!K$12)
+($J400*'fnd base rates'!K$13)
+($K400*'fnd base rates'!K$14)
+($M400*'fnd base rates'!K$16)
+($N400*'fnd base rates'!K$17)
+($O400*'fnd base rates'!K$18)
+($P400*VLOOKUP($S400+12,rate_basefnd,11)))
*$R400</f>
        <v>1587.066</v>
      </c>
      <c r="AD400" s="68">
        <f>(($D400*'fnd base rates'!L$7)
+($E400*'fnd base rates'!L$8)
+($F400*'fnd base rates'!L$9)
+($G400*'fnd base rates'!L$10)
+($H400*'fnd base rates'!L$11)
+($I400*'fnd base rates'!L$12)
+($J400*'fnd base rates'!L$13)
+($K400*'fnd base rates'!L$14)
+($M400*'fnd base rates'!L$16)
+($N400*'fnd base rates'!L$17)
+($O400*'fnd base rates'!L$18)
+($P400*VLOOKUP($S400+12,rate_basefnd,12)))</f>
        <v>3205.7687999999998</v>
      </c>
      <c r="AE400" s="68">
        <f>(($D400*'fnd base rates'!M$7)
+($E400*'fnd base rates'!M$8)
+($F400*'fnd base rates'!M$9)
+($G400*'fnd base rates'!M$10)
+($H400*'fnd base rates'!M$11)
+($I400*'fnd base rates'!M$12)
+($J400*'fnd base rates'!M$13)
+($K400*'fnd base rates'!M$14)
+($M400*'fnd base rates'!M$16)
+($N400*'fnd base rates'!M$17)
+($O400*'fnd base rates'!M$18)
+($P400*VLOOKUP($S400+12,rate_basefnd,13)))</f>
        <v>0</v>
      </c>
      <c r="AF400" s="3">
        <f t="shared" si="85"/>
        <v>19951.293999999994</v>
      </c>
      <c r="AH400" s="205">
        <f t="shared" si="86"/>
        <v>454149009</v>
      </c>
      <c r="AI400" s="3" t="str">
        <f t="shared" si="90"/>
        <v>454</v>
      </c>
      <c r="AJ400" s="1" t="str">
        <f t="shared" si="91"/>
        <v>149</v>
      </c>
      <c r="AK400" s="1" t="str">
        <f t="shared" si="92"/>
        <v>009</v>
      </c>
      <c r="AL400" s="3">
        <f t="shared" si="87"/>
        <v>1</v>
      </c>
      <c r="AM400" s="3">
        <f t="shared" si="83"/>
        <v>1</v>
      </c>
      <c r="AN400" s="3">
        <f t="shared" si="93"/>
        <v>19951.293999999994</v>
      </c>
      <c r="AO400" s="3">
        <f t="shared" si="94"/>
        <v>19951</v>
      </c>
      <c r="AP400" s="3">
        <f t="shared" si="88"/>
        <v>7469</v>
      </c>
      <c r="AQ400" s="3">
        <v>12482</v>
      </c>
      <c r="AS400" s="68"/>
      <c r="AT400" s="68"/>
      <c r="AX400" s="4">
        <f t="shared" si="95"/>
        <v>0</v>
      </c>
      <c r="AZ400" s="4">
        <f t="shared" si="96"/>
        <v>0</v>
      </c>
      <c r="BB400" s="4"/>
    </row>
    <row r="401" spans="1:54" s="3" customFormat="1">
      <c r="A401" s="205" t="str">
        <f t="shared" si="89"/>
        <v>454</v>
      </c>
      <c r="B401" s="1">
        <v>454149056</v>
      </c>
      <c r="C401" s="7" t="s">
        <v>72</v>
      </c>
      <c r="D401" s="8">
        <f>'fnd enro'!D401</f>
        <v>0</v>
      </c>
      <c r="E401" s="8">
        <f>'fnd enro'!E401</f>
        <v>0</v>
      </c>
      <c r="F401" s="8">
        <f>'fnd enro'!F401</f>
        <v>0</v>
      </c>
      <c r="G401" s="8">
        <f>'fnd enro'!G401</f>
        <v>1</v>
      </c>
      <c r="H401" s="8">
        <f>'fnd enro'!H401</f>
        <v>0</v>
      </c>
      <c r="I401" s="8">
        <f>'fnd enro'!I401</f>
        <v>0</v>
      </c>
      <c r="J401" s="8">
        <f>'fnd enro'!J401</f>
        <v>0</v>
      </c>
      <c r="K401" s="9">
        <f>'fnd enro'!K401</f>
        <v>0.04</v>
      </c>
      <c r="L401" s="8">
        <f>'fnd enro'!L401</f>
        <v>0</v>
      </c>
      <c r="M401" s="8">
        <f>'fnd enro'!M401</f>
        <v>0</v>
      </c>
      <c r="N401" s="8">
        <f>'fnd enro'!N401</f>
        <v>0</v>
      </c>
      <c r="O401" s="8">
        <f>'fnd enro'!O401</f>
        <v>0</v>
      </c>
      <c r="P401" s="8">
        <f>'fnd enro'!P401</f>
        <v>0</v>
      </c>
      <c r="Q401" s="8">
        <f>'fnd enro'!R401</f>
        <v>1</v>
      </c>
      <c r="R401" s="9">
        <f t="shared" si="84"/>
        <v>1</v>
      </c>
      <c r="S401" s="8">
        <f>VALUE('fnd enro'!Q401)</f>
        <v>4</v>
      </c>
      <c r="T401" s="1"/>
      <c r="U401" s="68">
        <f>(($D401*'fnd base rates'!C$7)
+($E401*'fnd base rates'!C$8)
+($F401*'fnd base rates'!C$9)
+($G401*'fnd base rates'!C$10)
+($H401*'fnd base rates'!C$11)
+($I401*'fnd base rates'!C$12)
+($J401*'fnd base rates'!C$13)
+($K401*'fnd base rates'!C$14)
+($M401*'fnd base rates'!C$16)
+($N401*'fnd base rates'!C$17)
+($O401*'fnd base rates'!C$18)
+($P401*VLOOKUP($S401+12,rate_basefnd,3)))
*$R401</f>
        <v>599.66120000000001</v>
      </c>
      <c r="V401" s="68">
        <f>(($D401*'fnd base rates'!D$7)
+($E401*'fnd base rates'!D$8)
+($F401*'fnd base rates'!D$9)
+($G401*'fnd base rates'!D$10)
+($H401*'fnd base rates'!D$11)
+($I401*'fnd base rates'!D$12)
+($J401*'fnd base rates'!D$13)
+($K401*'fnd base rates'!D$14)
+($M401*'fnd base rates'!D$16)
+($N401*'fnd base rates'!D$17)
+($O401*'fnd base rates'!D$18)
+($P401*VLOOKUP($S401+12,rate_basefnd,4)))
*$R401</f>
        <v>848.74</v>
      </c>
      <c r="W401" s="68">
        <f>(($D401*'fnd base rates'!E$7)
+($E401*'fnd base rates'!E$8)
+($F401*'fnd base rates'!E$9)
+($G401*'fnd base rates'!E$10)
+($H401*'fnd base rates'!E$11)
+($I401*'fnd base rates'!E$12)
+($J401*'fnd base rates'!E$13)
+($K401*'fnd base rates'!E$14)
+($M401*'fnd base rates'!E$16)
+($N401*'fnd base rates'!E$17)
+($O401*'fnd base rates'!E$18)
+($P401*VLOOKUP($S401+12,rate_basefnd,5)))
*$R401</f>
        <v>4319.7107999999998</v>
      </c>
      <c r="X401" s="68">
        <f>(($D401*'fnd base rates'!F$7)
+($E401*'fnd base rates'!F$8)
+($F401*'fnd base rates'!F$9)
+($G401*'fnd base rates'!F$10)
+($H401*'fnd base rates'!F$11)
+($I401*'fnd base rates'!F$12)
+($J401*'fnd base rates'!F$13)
+($K401*'fnd base rates'!F$14)
+($M401*'fnd base rates'!F$16)
+($N401*'fnd base rates'!F$17)
+($O401*'fnd base rates'!F$18)
+($P401*VLOOKUP($S401+12,rate_basefnd,6)))
*$R401</f>
        <v>1397.8327999999999</v>
      </c>
      <c r="Y401" s="68">
        <f>(($D401*'fnd base rates'!G$7)
+($E401*'fnd base rates'!G$8)
+($F401*'fnd base rates'!G$9)
+($G401*'fnd base rates'!G$10)
+($H401*'fnd base rates'!G$11)
+($I401*'fnd base rates'!G$12)
+($J401*'fnd base rates'!G$13)
+($K401*'fnd base rates'!G$14)
+($M401*'fnd base rates'!G$16)
+($N401*'fnd base rates'!G$17)
+($O401*'fnd base rates'!G$18)
+($P401*VLOOKUP($S401+12,rate_basefnd,7)))
*$R401</f>
        <v>174.6704</v>
      </c>
      <c r="Z401" s="68">
        <f>(($D401*'fnd base rates'!H$7)
+($E401*'fnd base rates'!H$8)
+($F401*'fnd base rates'!H$9)
+($G401*'fnd base rates'!H$10)
+($H401*'fnd base rates'!H$11)
+($I401*'fnd base rates'!H$12)
+($J401*'fnd base rates'!H$13)
+($K401*'fnd base rates'!H$14)
+($M401*'fnd base rates'!H$16)
+($N401*'fnd base rates'!H$17)
+($O401*'fnd base rates'!H$18)
+($P401*VLOOKUP($S401+12,rate_basefnd,8)))</f>
        <v>581.30399999999997</v>
      </c>
      <c r="AA401" s="68">
        <f>(($D401*'fnd base rates'!I$7)
+($E401*'fnd base rates'!I$8)
+($F401*'fnd base rates'!I$9)
+($G401*'fnd base rates'!I$10)
+($H401*'fnd base rates'!I$11)
+($I401*'fnd base rates'!I$12)
+($J401*'fnd base rates'!I$13)
+($K401*'fnd base rates'!I$14)
+($M401*'fnd base rates'!I$16)
+($N401*'fnd base rates'!I$17)
+($O401*'fnd base rates'!I$18)
+($P401*VLOOKUP($S401+12,rate_basefnd,9)))
*$R401</f>
        <v>453.16</v>
      </c>
      <c r="AB401" s="68">
        <f>(($D401*'fnd base rates'!J$7)
+($E401*'fnd base rates'!J$8)
+($F401*'fnd base rates'!J$9)
+($G401*'fnd base rates'!J$10)
+($H401*'fnd base rates'!J$11)
+($I401*'fnd base rates'!J$12)
+($J401*'fnd base rates'!J$13)
+($K401*'fnd base rates'!J$14)
+($M401*'fnd base rates'!J$16)
+($N401*'fnd base rates'!J$17)
+($O401*'fnd base rates'!J$18)
+($P401*VLOOKUP($S401+12,rate_basefnd,10)))
*$R401</f>
        <v>168.97</v>
      </c>
      <c r="AC401" s="68">
        <f>(($D401*'fnd base rates'!K$7)
+($E401*'fnd base rates'!K$8)
+($F401*'fnd base rates'!K$9)
+($G401*'fnd base rates'!K$10)
+($H401*'fnd base rates'!K$11)
+($I401*'fnd base rates'!K$12)
+($J401*'fnd base rates'!K$13)
+($K401*'fnd base rates'!K$14)
+($M401*'fnd base rates'!K$16)
+($N401*'fnd base rates'!K$17)
+($O401*'fnd base rates'!K$18)
+($P401*VLOOKUP($S401+12,rate_basefnd,11)))
*$R401</f>
        <v>1225.586</v>
      </c>
      <c r="AD401" s="68">
        <f>(($D401*'fnd base rates'!L$7)
+($E401*'fnd base rates'!L$8)
+($F401*'fnd base rates'!L$9)
+($G401*'fnd base rates'!L$10)
+($H401*'fnd base rates'!L$11)
+($I401*'fnd base rates'!L$12)
+($J401*'fnd base rates'!L$13)
+($K401*'fnd base rates'!L$14)
+($M401*'fnd base rates'!L$16)
+($N401*'fnd base rates'!L$17)
+($O401*'fnd base rates'!L$18)
+($P401*VLOOKUP($S401+12,rate_basefnd,12)))</f>
        <v>2262.2887999999998</v>
      </c>
      <c r="AE401" s="68">
        <f>(($D401*'fnd base rates'!M$7)
+($E401*'fnd base rates'!M$8)
+($F401*'fnd base rates'!M$9)
+($G401*'fnd base rates'!M$10)
+($H401*'fnd base rates'!M$11)
+($I401*'fnd base rates'!M$12)
+($J401*'fnd base rates'!M$13)
+($K401*'fnd base rates'!M$14)
+($M401*'fnd base rates'!M$16)
+($N401*'fnd base rates'!M$17)
+($O401*'fnd base rates'!M$18)
+($P401*VLOOKUP($S401+12,rate_basefnd,13)))</f>
        <v>0</v>
      </c>
      <c r="AF401" s="3">
        <f t="shared" si="85"/>
        <v>12031.923999999999</v>
      </c>
      <c r="AH401" s="205">
        <f t="shared" si="86"/>
        <v>454149056</v>
      </c>
      <c r="AI401" s="3" t="str">
        <f t="shared" si="90"/>
        <v>454</v>
      </c>
      <c r="AJ401" s="1" t="str">
        <f t="shared" si="91"/>
        <v>149</v>
      </c>
      <c r="AK401" s="1" t="str">
        <f t="shared" si="92"/>
        <v>056</v>
      </c>
      <c r="AL401" s="3">
        <f t="shared" si="87"/>
        <v>1</v>
      </c>
      <c r="AM401" s="3">
        <f t="shared" si="83"/>
        <v>1</v>
      </c>
      <c r="AN401" s="3">
        <f t="shared" si="93"/>
        <v>12031.923999999999</v>
      </c>
      <c r="AO401" s="3">
        <f t="shared" si="94"/>
        <v>12032</v>
      </c>
      <c r="AP401" s="3">
        <f t="shared" si="88"/>
        <v>1368</v>
      </c>
      <c r="AQ401" s="3">
        <v>10664</v>
      </c>
      <c r="AS401" s="68"/>
      <c r="AT401" s="68"/>
      <c r="AX401" s="4">
        <f t="shared" si="95"/>
        <v>0</v>
      </c>
      <c r="AZ401" s="4">
        <f t="shared" si="96"/>
        <v>0</v>
      </c>
      <c r="BB401" s="4"/>
    </row>
    <row r="402" spans="1:54" s="3" customFormat="1">
      <c r="A402" s="205" t="str">
        <f t="shared" si="89"/>
        <v>454</v>
      </c>
      <c r="B402" s="1">
        <v>454149103</v>
      </c>
      <c r="C402" s="7" t="s">
        <v>72</v>
      </c>
      <c r="D402" s="8">
        <f>'fnd enro'!D402</f>
        <v>1</v>
      </c>
      <c r="E402" s="8">
        <f>'fnd enro'!E402</f>
        <v>0</v>
      </c>
      <c r="F402" s="8">
        <f>'fnd enro'!F402</f>
        <v>0</v>
      </c>
      <c r="G402" s="8">
        <f>'fnd enro'!G402</f>
        <v>2</v>
      </c>
      <c r="H402" s="8">
        <f>'fnd enro'!H402</f>
        <v>1</v>
      </c>
      <c r="I402" s="8">
        <f>'fnd enro'!I402</f>
        <v>0</v>
      </c>
      <c r="J402" s="8">
        <f>'fnd enro'!J402</f>
        <v>0</v>
      </c>
      <c r="K402" s="9">
        <f>'fnd enro'!K402</f>
        <v>0.12</v>
      </c>
      <c r="L402" s="8">
        <f>'fnd enro'!L402</f>
        <v>0</v>
      </c>
      <c r="M402" s="8">
        <f>'fnd enro'!M402</f>
        <v>2</v>
      </c>
      <c r="N402" s="8">
        <f>'fnd enro'!N402</f>
        <v>0</v>
      </c>
      <c r="O402" s="8">
        <f>'fnd enro'!O402</f>
        <v>0</v>
      </c>
      <c r="P402" s="8">
        <f>'fnd enro'!P402</f>
        <v>0</v>
      </c>
      <c r="Q402" s="8">
        <f>'fnd enro'!R402</f>
        <v>4</v>
      </c>
      <c r="R402" s="9">
        <f t="shared" si="84"/>
        <v>1</v>
      </c>
      <c r="S402" s="8">
        <f>VALUE('fnd enro'!Q402)</f>
        <v>10</v>
      </c>
      <c r="T402" s="1"/>
      <c r="U402" s="68">
        <f>(($D402*'fnd base rates'!C$7)
+($E402*'fnd base rates'!C$8)
+($F402*'fnd base rates'!C$9)
+($G402*'fnd base rates'!C$10)
+($H402*'fnd base rates'!C$11)
+($I402*'fnd base rates'!C$12)
+($J402*'fnd base rates'!C$13)
+($K402*'fnd base rates'!C$14)
+($M402*'fnd base rates'!C$16)
+($N402*'fnd base rates'!C$17)
+($O402*'fnd base rates'!C$18)
+($P402*VLOOKUP($S402+12,rate_basefnd,3)))
*$R402</f>
        <v>2274.9535999999998</v>
      </c>
      <c r="V402" s="68">
        <f>(($D402*'fnd base rates'!D$7)
+($E402*'fnd base rates'!D$8)
+($F402*'fnd base rates'!D$9)
+($G402*'fnd base rates'!D$10)
+($H402*'fnd base rates'!D$11)
+($I402*'fnd base rates'!D$12)
+($J402*'fnd base rates'!D$13)
+($K402*'fnd base rates'!D$14)
+($M402*'fnd base rates'!D$16)
+($N402*'fnd base rates'!D$17)
+($O402*'fnd base rates'!D$18)
+($P402*VLOOKUP($S402+12,rate_basefnd,4)))
*$R402</f>
        <v>3392.3199999999997</v>
      </c>
      <c r="W402" s="68">
        <f>(($D402*'fnd base rates'!E$7)
+($E402*'fnd base rates'!E$8)
+($F402*'fnd base rates'!E$9)
+($G402*'fnd base rates'!E$10)
+($H402*'fnd base rates'!E$11)
+($I402*'fnd base rates'!E$12)
+($J402*'fnd base rates'!E$13)
+($K402*'fnd base rates'!E$14)
+($M402*'fnd base rates'!E$16)
+($N402*'fnd base rates'!E$17)
+($O402*'fnd base rates'!E$18)
+($P402*VLOOKUP($S402+12,rate_basefnd,5)))
*$R402</f>
        <v>17390.072399999997</v>
      </c>
      <c r="X402" s="68">
        <f>(($D402*'fnd base rates'!F$7)
+($E402*'fnd base rates'!F$8)
+($F402*'fnd base rates'!F$9)
+($G402*'fnd base rates'!F$10)
+($H402*'fnd base rates'!F$11)
+($I402*'fnd base rates'!F$12)
+($J402*'fnd base rates'!F$13)
+($K402*'fnd base rates'!F$14)
+($M402*'fnd base rates'!F$16)
+($N402*'fnd base rates'!F$17)
+($O402*'fnd base rates'!F$18)
+($P402*VLOOKUP($S402+12,rate_basefnd,6)))
*$R402</f>
        <v>4834.6683999999996</v>
      </c>
      <c r="Y402" s="68">
        <f>(($D402*'fnd base rates'!G$7)
+($E402*'fnd base rates'!G$8)
+($F402*'fnd base rates'!G$9)
+($G402*'fnd base rates'!G$10)
+($H402*'fnd base rates'!G$11)
+($I402*'fnd base rates'!G$12)
+($J402*'fnd base rates'!G$13)
+($K402*'fnd base rates'!G$14)
+($M402*'fnd base rates'!G$16)
+($N402*'fnd base rates'!G$17)
+($O402*'fnd base rates'!G$18)
+($P402*VLOOKUP($S402+12,rate_basefnd,7)))
*$R402</f>
        <v>734.37120000000004</v>
      </c>
      <c r="Z402" s="68">
        <f>(($D402*'fnd base rates'!H$7)
+($E402*'fnd base rates'!H$8)
+($F402*'fnd base rates'!H$9)
+($G402*'fnd base rates'!H$10)
+($H402*'fnd base rates'!H$11)
+($I402*'fnd base rates'!H$12)
+($J402*'fnd base rates'!H$13)
+($K402*'fnd base rates'!H$14)
+($M402*'fnd base rates'!H$16)
+($N402*'fnd base rates'!H$17)
+($O402*'fnd base rates'!H$18)
+($P402*VLOOKUP($S402+12,rate_basefnd,8)))</f>
        <v>2326.7519999999995</v>
      </c>
      <c r="AA402" s="68">
        <f>(($D402*'fnd base rates'!I$7)
+($E402*'fnd base rates'!I$8)
+($F402*'fnd base rates'!I$9)
+($G402*'fnd base rates'!I$10)
+($H402*'fnd base rates'!I$11)
+($I402*'fnd base rates'!I$12)
+($J402*'fnd base rates'!I$13)
+($K402*'fnd base rates'!I$14)
+($M402*'fnd base rates'!I$16)
+($N402*'fnd base rates'!I$17)
+($O402*'fnd base rates'!I$18)
+($P402*VLOOKUP($S402+12,rate_basefnd,9)))
*$R402</f>
        <v>1766.8000000000002</v>
      </c>
      <c r="AB402" s="68">
        <f>(($D402*'fnd base rates'!J$7)
+($E402*'fnd base rates'!J$8)
+($F402*'fnd base rates'!J$9)
+($G402*'fnd base rates'!J$10)
+($H402*'fnd base rates'!J$11)
+($I402*'fnd base rates'!J$12)
+($J402*'fnd base rates'!J$13)
+($K402*'fnd base rates'!J$14)
+($M402*'fnd base rates'!J$16)
+($N402*'fnd base rates'!J$17)
+($O402*'fnd base rates'!J$18)
+($P402*VLOOKUP($S402+12,rate_basefnd,10)))
*$R402</f>
        <v>730.53</v>
      </c>
      <c r="AC402" s="68">
        <f>(($D402*'fnd base rates'!K$7)
+($E402*'fnd base rates'!K$8)
+($F402*'fnd base rates'!K$9)
+($G402*'fnd base rates'!K$10)
+($H402*'fnd base rates'!K$11)
+($I402*'fnd base rates'!K$12)
+($J402*'fnd base rates'!K$13)
+($K402*'fnd base rates'!K$14)
+($M402*'fnd base rates'!K$16)
+($N402*'fnd base rates'!K$17)
+($O402*'fnd base rates'!K$18)
+($P402*VLOOKUP($S402+12,rate_basefnd,11)))
*$R402</f>
        <v>5030.9679999999998</v>
      </c>
      <c r="AD402" s="68">
        <f>(($D402*'fnd base rates'!L$7)
+($E402*'fnd base rates'!L$8)
+($F402*'fnd base rates'!L$9)
+($G402*'fnd base rates'!L$10)
+($H402*'fnd base rates'!L$11)
+($I402*'fnd base rates'!L$12)
+($J402*'fnd base rates'!L$13)
+($K402*'fnd base rates'!L$14)
+($M402*'fnd base rates'!L$16)
+($N402*'fnd base rates'!L$17)
+($O402*'fnd base rates'!L$18)
+($P402*VLOOKUP($S402+12,rate_basefnd,12)))</f>
        <v>8758.6764000000003</v>
      </c>
      <c r="AE402" s="68">
        <f>(($D402*'fnd base rates'!M$7)
+($E402*'fnd base rates'!M$8)
+($F402*'fnd base rates'!M$9)
+($G402*'fnd base rates'!M$10)
+($H402*'fnd base rates'!M$11)
+($I402*'fnd base rates'!M$12)
+($J402*'fnd base rates'!M$13)
+($K402*'fnd base rates'!M$14)
+($M402*'fnd base rates'!M$16)
+($N402*'fnd base rates'!M$17)
+($O402*'fnd base rates'!M$18)
+($P402*VLOOKUP($S402+12,rate_basefnd,13)))</f>
        <v>0</v>
      </c>
      <c r="AF402" s="3">
        <f t="shared" si="85"/>
        <v>47240.111999999994</v>
      </c>
      <c r="AH402" s="205">
        <f t="shared" si="86"/>
        <v>454149103</v>
      </c>
      <c r="AI402" s="3" t="str">
        <f t="shared" si="90"/>
        <v>454</v>
      </c>
      <c r="AJ402" s="1" t="str">
        <f t="shared" si="91"/>
        <v>149</v>
      </c>
      <c r="AK402" s="1" t="str">
        <f t="shared" si="92"/>
        <v>103</v>
      </c>
      <c r="AL402" s="3">
        <f t="shared" si="87"/>
        <v>1</v>
      </c>
      <c r="AM402" s="3">
        <f t="shared" si="83"/>
        <v>4</v>
      </c>
      <c r="AN402" s="3">
        <f t="shared" si="93"/>
        <v>47240.111999999994</v>
      </c>
      <c r="AO402" s="3">
        <f t="shared" si="94"/>
        <v>11810</v>
      </c>
      <c r="AP402" s="3">
        <f t="shared" si="88"/>
        <v>791</v>
      </c>
      <c r="AQ402" s="3">
        <v>11019</v>
      </c>
      <c r="AS402" s="68"/>
      <c r="AT402" s="68"/>
      <c r="AX402" s="4">
        <f t="shared" si="95"/>
        <v>0</v>
      </c>
      <c r="AZ402" s="4">
        <f t="shared" si="96"/>
        <v>0</v>
      </c>
      <c r="BB402" s="4"/>
    </row>
    <row r="403" spans="1:54" s="3" customFormat="1">
      <c r="A403" s="205" t="str">
        <f t="shared" si="89"/>
        <v>454</v>
      </c>
      <c r="B403" s="1">
        <v>454149128</v>
      </c>
      <c r="C403" s="7" t="s">
        <v>72</v>
      </c>
      <c r="D403" s="8">
        <f>'fnd enro'!D403</f>
        <v>1</v>
      </c>
      <c r="E403" s="8">
        <f>'fnd enro'!E403</f>
        <v>0</v>
      </c>
      <c r="F403" s="8">
        <f>'fnd enro'!F403</f>
        <v>2</v>
      </c>
      <c r="G403" s="8">
        <f>'fnd enro'!G403</f>
        <v>11</v>
      </c>
      <c r="H403" s="8">
        <f>'fnd enro'!H403</f>
        <v>5</v>
      </c>
      <c r="I403" s="8">
        <f>'fnd enro'!I403</f>
        <v>0</v>
      </c>
      <c r="J403" s="8">
        <f>'fnd enro'!J403</f>
        <v>0</v>
      </c>
      <c r="K403" s="9">
        <f>'fnd enro'!K403</f>
        <v>0.72</v>
      </c>
      <c r="L403" s="8">
        <f>'fnd enro'!L403</f>
        <v>0</v>
      </c>
      <c r="M403" s="8">
        <f>'fnd enro'!M403</f>
        <v>4</v>
      </c>
      <c r="N403" s="8">
        <f>'fnd enro'!N403</f>
        <v>2</v>
      </c>
      <c r="O403" s="8">
        <f>'fnd enro'!O403</f>
        <v>0</v>
      </c>
      <c r="P403" s="8">
        <f>'fnd enro'!P403</f>
        <v>15</v>
      </c>
      <c r="Q403" s="8">
        <f>'fnd enro'!R403</f>
        <v>19</v>
      </c>
      <c r="R403" s="9">
        <f t="shared" si="84"/>
        <v>1</v>
      </c>
      <c r="S403" s="8">
        <f>VALUE('fnd enro'!Q403)</f>
        <v>10</v>
      </c>
      <c r="T403" s="1"/>
      <c r="U403" s="68">
        <f>(($D403*'fnd base rates'!C$7)
+($E403*'fnd base rates'!C$8)
+($F403*'fnd base rates'!C$9)
+($G403*'fnd base rates'!C$10)
+($H403*'fnd base rates'!C$11)
+($I403*'fnd base rates'!C$12)
+($J403*'fnd base rates'!C$13)
+($K403*'fnd base rates'!C$14)
+($M403*'fnd base rates'!C$16)
+($N403*'fnd base rates'!C$17)
+($O403*'fnd base rates'!C$18)
+($P403*VLOOKUP($S403+12,rate_basefnd,3)))
*$R403</f>
        <v>13487.6216</v>
      </c>
      <c r="V403" s="68">
        <f>(($D403*'fnd base rates'!D$7)
+($E403*'fnd base rates'!D$8)
+($F403*'fnd base rates'!D$9)
+($G403*'fnd base rates'!D$10)
+($H403*'fnd base rates'!D$11)
+($I403*'fnd base rates'!D$12)
+($J403*'fnd base rates'!D$13)
+($K403*'fnd base rates'!D$14)
+($M403*'fnd base rates'!D$16)
+($N403*'fnd base rates'!D$17)
+($O403*'fnd base rates'!D$18)
+($P403*VLOOKUP($S403+12,rate_basefnd,4)))
*$R403</f>
        <v>25139.16</v>
      </c>
      <c r="W403" s="68">
        <f>(($D403*'fnd base rates'!E$7)
+($E403*'fnd base rates'!E$8)
+($F403*'fnd base rates'!E$9)
+($G403*'fnd base rates'!E$10)
+($H403*'fnd base rates'!E$11)
+($I403*'fnd base rates'!E$12)
+($J403*'fnd base rates'!E$13)
+($K403*'fnd base rates'!E$14)
+($M403*'fnd base rates'!E$16)
+($N403*'fnd base rates'!E$17)
+($O403*'fnd base rates'!E$18)
+($P403*VLOOKUP($S403+12,rate_basefnd,5)))
*$R403</f>
        <v>165914.04440000001</v>
      </c>
      <c r="X403" s="68">
        <f>(($D403*'fnd base rates'!F$7)
+($E403*'fnd base rates'!F$8)
+($F403*'fnd base rates'!F$9)
+($G403*'fnd base rates'!F$10)
+($H403*'fnd base rates'!F$11)
+($I403*'fnd base rates'!F$12)
+($J403*'fnd base rates'!F$13)
+($K403*'fnd base rates'!F$14)
+($M403*'fnd base rates'!F$16)
+($N403*'fnd base rates'!F$17)
+($O403*'fnd base rates'!F$18)
+($P403*VLOOKUP($S403+12,rate_basefnd,6)))
*$R403</f>
        <v>25557.720399999995</v>
      </c>
      <c r="Y403" s="68">
        <f>(($D403*'fnd base rates'!G$7)
+($E403*'fnd base rates'!G$8)
+($F403*'fnd base rates'!G$9)
+($G403*'fnd base rates'!G$10)
+($H403*'fnd base rates'!G$11)
+($I403*'fnd base rates'!G$12)
+($J403*'fnd base rates'!G$13)
+($K403*'fnd base rates'!G$14)
+($M403*'fnd base rates'!G$16)
+($N403*'fnd base rates'!G$17)
+($O403*'fnd base rates'!G$18)
+($P403*VLOOKUP($S403+12,rate_basefnd,7)))
*$R403</f>
        <v>7511.6671999999999</v>
      </c>
      <c r="Z403" s="68">
        <f>(($D403*'fnd base rates'!H$7)
+($E403*'fnd base rates'!H$8)
+($F403*'fnd base rates'!H$9)
+($G403*'fnd base rates'!H$10)
+($H403*'fnd base rates'!H$11)
+($I403*'fnd base rates'!H$12)
+($J403*'fnd base rates'!H$13)
+($K403*'fnd base rates'!H$14)
+($M403*'fnd base rates'!H$16)
+($N403*'fnd base rates'!H$17)
+($O403*'fnd base rates'!H$18)
+($P403*VLOOKUP($S403+12,rate_basefnd,8)))</f>
        <v>12261.742</v>
      </c>
      <c r="AA403" s="68">
        <f>(($D403*'fnd base rates'!I$7)
+($E403*'fnd base rates'!I$8)
+($F403*'fnd base rates'!I$9)
+($G403*'fnd base rates'!I$10)
+($H403*'fnd base rates'!I$11)
+($I403*'fnd base rates'!I$12)
+($J403*'fnd base rates'!I$13)
+($K403*'fnd base rates'!I$14)
+($M403*'fnd base rates'!I$16)
+($N403*'fnd base rates'!I$17)
+($O403*'fnd base rates'!I$18)
+($P403*VLOOKUP($S403+12,rate_basefnd,9)))
*$R403</f>
        <v>12157.05</v>
      </c>
      <c r="AB403" s="68">
        <f>(($D403*'fnd base rates'!J$7)
+($E403*'fnd base rates'!J$8)
+($F403*'fnd base rates'!J$9)
+($G403*'fnd base rates'!J$10)
+($H403*'fnd base rates'!J$11)
+($I403*'fnd base rates'!J$12)
+($J403*'fnd base rates'!J$13)
+($K403*'fnd base rates'!J$14)
+($M403*'fnd base rates'!J$16)
+($N403*'fnd base rates'!J$17)
+($O403*'fnd base rates'!J$18)
+($P403*VLOOKUP($S403+12,rate_basefnd,10)))
*$R403</f>
        <v>20428.78</v>
      </c>
      <c r="AC403" s="68">
        <f>(($D403*'fnd base rates'!K$7)
+($E403*'fnd base rates'!K$8)
+($F403*'fnd base rates'!K$9)
+($G403*'fnd base rates'!K$10)
+($H403*'fnd base rates'!K$11)
+($I403*'fnd base rates'!K$12)
+($J403*'fnd base rates'!K$13)
+($K403*'fnd base rates'!K$14)
+($M403*'fnd base rates'!K$16)
+($N403*'fnd base rates'!K$17)
+($O403*'fnd base rates'!K$18)
+($P403*VLOOKUP($S403+12,rate_basefnd,11)))
*$R403</f>
        <v>25276.718000000001</v>
      </c>
      <c r="AD403" s="68">
        <f>(($D403*'fnd base rates'!L$7)
+($E403*'fnd base rates'!L$8)
+($F403*'fnd base rates'!L$9)
+($G403*'fnd base rates'!L$10)
+($H403*'fnd base rates'!L$11)
+($I403*'fnd base rates'!L$12)
+($J403*'fnd base rates'!L$13)
+($K403*'fnd base rates'!L$14)
+($M403*'fnd base rates'!L$16)
+($N403*'fnd base rates'!L$17)
+($O403*'fnd base rates'!L$18)
+($P403*VLOOKUP($S403+12,rate_basefnd,12)))</f>
        <v>59862.668399999995</v>
      </c>
      <c r="AE403" s="68">
        <f>(($D403*'fnd base rates'!M$7)
+($E403*'fnd base rates'!M$8)
+($F403*'fnd base rates'!M$9)
+($G403*'fnd base rates'!M$10)
+($H403*'fnd base rates'!M$11)
+($I403*'fnd base rates'!M$12)
+($J403*'fnd base rates'!M$13)
+($K403*'fnd base rates'!M$14)
+($M403*'fnd base rates'!M$16)
+($N403*'fnd base rates'!M$17)
+($O403*'fnd base rates'!M$18)
+($P403*VLOOKUP($S403+12,rate_basefnd,13)))</f>
        <v>0</v>
      </c>
      <c r="AF403" s="3">
        <f t="shared" si="85"/>
        <v>367597.1719999999</v>
      </c>
      <c r="AH403" s="205">
        <f t="shared" si="86"/>
        <v>454149128</v>
      </c>
      <c r="AI403" s="3" t="str">
        <f t="shared" si="90"/>
        <v>454</v>
      </c>
      <c r="AJ403" s="1" t="str">
        <f t="shared" si="91"/>
        <v>149</v>
      </c>
      <c r="AK403" s="1" t="str">
        <f t="shared" si="92"/>
        <v>128</v>
      </c>
      <c r="AL403" s="3">
        <f t="shared" si="87"/>
        <v>1</v>
      </c>
      <c r="AM403" s="3">
        <f t="shared" si="83"/>
        <v>19</v>
      </c>
      <c r="AN403" s="3">
        <f t="shared" si="93"/>
        <v>367597.1719999999</v>
      </c>
      <c r="AO403" s="3">
        <f t="shared" si="94"/>
        <v>19347</v>
      </c>
      <c r="AP403" s="3">
        <f t="shared" si="88"/>
        <v>-111</v>
      </c>
      <c r="AQ403" s="3">
        <v>19458</v>
      </c>
      <c r="AS403" s="68"/>
      <c r="AT403" s="68"/>
      <c r="AX403" s="4">
        <f t="shared" si="95"/>
        <v>0</v>
      </c>
      <c r="AZ403" s="4">
        <f t="shared" si="96"/>
        <v>0</v>
      </c>
      <c r="BB403" s="4"/>
    </row>
    <row r="404" spans="1:54" s="3" customFormat="1">
      <c r="A404" s="205" t="str">
        <f t="shared" si="89"/>
        <v>454</v>
      </c>
      <c r="B404" s="1">
        <v>454149149</v>
      </c>
      <c r="C404" s="7" t="s">
        <v>72</v>
      </c>
      <c r="D404" s="8">
        <f>'fnd enro'!D404</f>
        <v>102</v>
      </c>
      <c r="E404" s="8">
        <f>'fnd enro'!E404</f>
        <v>0</v>
      </c>
      <c r="F404" s="8">
        <f>'fnd enro'!F404</f>
        <v>102</v>
      </c>
      <c r="G404" s="8">
        <f>'fnd enro'!G404</f>
        <v>453</v>
      </c>
      <c r="H404" s="8">
        <f>'fnd enro'!H404</f>
        <v>184</v>
      </c>
      <c r="I404" s="8">
        <f>'fnd enro'!I404</f>
        <v>0</v>
      </c>
      <c r="J404" s="8">
        <f>'fnd enro'!J404</f>
        <v>0</v>
      </c>
      <c r="K404" s="9">
        <f>'fnd enro'!K404</f>
        <v>29.56</v>
      </c>
      <c r="L404" s="8">
        <f>'fnd enro'!L404</f>
        <v>0</v>
      </c>
      <c r="M404" s="8">
        <f>'fnd enro'!M404</f>
        <v>307</v>
      </c>
      <c r="N404" s="8">
        <f>'fnd enro'!N404</f>
        <v>18</v>
      </c>
      <c r="O404" s="8">
        <f>'fnd enro'!O404</f>
        <v>0</v>
      </c>
      <c r="P404" s="8">
        <f>'fnd enro'!P404</f>
        <v>624</v>
      </c>
      <c r="Q404" s="8">
        <f>'fnd enro'!R404</f>
        <v>790</v>
      </c>
      <c r="R404" s="9">
        <f t="shared" si="84"/>
        <v>1</v>
      </c>
      <c r="S404" s="8">
        <f>VALUE('fnd enro'!Q404)</f>
        <v>12</v>
      </c>
      <c r="T404" s="1"/>
      <c r="U404" s="68">
        <f>(($D404*'fnd base rates'!C$7)
+($E404*'fnd base rates'!C$8)
+($F404*'fnd base rates'!C$9)
+($G404*'fnd base rates'!C$10)
+($H404*'fnd base rates'!C$11)
+($I404*'fnd base rates'!C$12)
+($J404*'fnd base rates'!C$13)
+($K404*'fnd base rates'!C$14)
+($M404*'fnd base rates'!C$16)
+($N404*'fnd base rates'!C$17)
+($O404*'fnd base rates'!C$18)
+($P404*VLOOKUP($S404+12,rate_basefnd,3)))
*$R404</f>
        <v>595793.36679999996</v>
      </c>
      <c r="V404" s="68">
        <f>(($D404*'fnd base rates'!D$7)
+($E404*'fnd base rates'!D$8)
+($F404*'fnd base rates'!D$9)
+($G404*'fnd base rates'!D$10)
+($H404*'fnd base rates'!D$11)
+($I404*'fnd base rates'!D$12)
+($J404*'fnd base rates'!D$13)
+($K404*'fnd base rates'!D$14)
+($M404*'fnd base rates'!D$16)
+($N404*'fnd base rates'!D$17)
+($O404*'fnd base rates'!D$18)
+($P404*VLOOKUP($S404+12,rate_basefnd,4)))
*$R404</f>
        <v>1162676.6499999999</v>
      </c>
      <c r="W404" s="68">
        <f>(($D404*'fnd base rates'!E$7)
+($E404*'fnd base rates'!E$8)
+($F404*'fnd base rates'!E$9)
+($G404*'fnd base rates'!E$10)
+($H404*'fnd base rates'!E$11)
+($I404*'fnd base rates'!E$12)
+($J404*'fnd base rates'!E$13)
+($K404*'fnd base rates'!E$14)
+($M404*'fnd base rates'!E$16)
+($N404*'fnd base rates'!E$17)
+($O404*'fnd base rates'!E$18)
+($P404*VLOOKUP($S404+12,rate_basefnd,5)))
*$R404</f>
        <v>7919320.8412000006</v>
      </c>
      <c r="X404" s="68">
        <f>(($D404*'fnd base rates'!F$7)
+($E404*'fnd base rates'!F$8)
+($F404*'fnd base rates'!F$9)
+($G404*'fnd base rates'!F$10)
+($H404*'fnd base rates'!F$11)
+($I404*'fnd base rates'!F$12)
+($J404*'fnd base rates'!F$13)
+($K404*'fnd base rates'!F$14)
+($M404*'fnd base rates'!F$16)
+($N404*'fnd base rates'!F$17)
+($O404*'fnd base rates'!F$18)
+($P404*VLOOKUP($S404+12,rate_basefnd,6)))
*$R404</f>
        <v>1101259.2492</v>
      </c>
      <c r="Y404" s="68">
        <f>(($D404*'fnd base rates'!G$7)
+($E404*'fnd base rates'!G$8)
+($F404*'fnd base rates'!G$9)
+($G404*'fnd base rates'!G$10)
+($H404*'fnd base rates'!G$11)
+($I404*'fnd base rates'!G$12)
+($J404*'fnd base rates'!G$13)
+($K404*'fnd base rates'!G$14)
+($M404*'fnd base rates'!G$16)
+($N404*'fnd base rates'!G$17)
+($O404*'fnd base rates'!G$18)
+($P404*VLOOKUP($S404+12,rate_basefnd,7)))
*$R404</f>
        <v>359466.92559999996</v>
      </c>
      <c r="Z404" s="68">
        <f>(($D404*'fnd base rates'!H$7)
+($E404*'fnd base rates'!H$8)
+($F404*'fnd base rates'!H$9)
+($G404*'fnd base rates'!H$10)
+($H404*'fnd base rates'!H$11)
+($I404*'fnd base rates'!H$12)
+($J404*'fnd base rates'!H$13)
+($K404*'fnd base rates'!H$14)
+($M404*'fnd base rates'!H$16)
+($N404*'fnd base rates'!H$17)
+($O404*'fnd base rates'!H$18)
+($P404*VLOOKUP($S404+12,rate_basefnd,8)))</f>
        <v>538191.946</v>
      </c>
      <c r="AA404" s="68">
        <f>(($D404*'fnd base rates'!I$7)
+($E404*'fnd base rates'!I$8)
+($F404*'fnd base rates'!I$9)
+($G404*'fnd base rates'!I$10)
+($H404*'fnd base rates'!I$11)
+($I404*'fnd base rates'!I$12)
+($J404*'fnd base rates'!I$13)
+($K404*'fnd base rates'!I$14)
+($M404*'fnd base rates'!I$16)
+($N404*'fnd base rates'!I$17)
+($O404*'fnd base rates'!I$18)
+($P404*VLOOKUP($S404+12,rate_basefnd,9)))
*$R404</f>
        <v>554835.29</v>
      </c>
      <c r="AB404" s="68">
        <f>(($D404*'fnd base rates'!J$7)
+($E404*'fnd base rates'!J$8)
+($F404*'fnd base rates'!J$9)
+($G404*'fnd base rates'!J$10)
+($H404*'fnd base rates'!J$11)
+($I404*'fnd base rates'!J$12)
+($J404*'fnd base rates'!J$13)
+($K404*'fnd base rates'!J$14)
+($M404*'fnd base rates'!J$16)
+($N404*'fnd base rates'!J$17)
+($O404*'fnd base rates'!J$18)
+($P404*VLOOKUP($S404+12,rate_basefnd,10)))
*$R404</f>
        <v>1024005.1199999999</v>
      </c>
      <c r="AC404" s="68">
        <f>(($D404*'fnd base rates'!K$7)
+($E404*'fnd base rates'!K$8)
+($F404*'fnd base rates'!K$9)
+($G404*'fnd base rates'!K$10)
+($H404*'fnd base rates'!K$11)
+($I404*'fnd base rates'!K$12)
+($J404*'fnd base rates'!K$13)
+($K404*'fnd base rates'!K$14)
+($M404*'fnd base rates'!K$16)
+($N404*'fnd base rates'!K$17)
+($O404*'fnd base rates'!K$18)
+($P404*VLOOKUP($S404+12,rate_basefnd,11)))
*$R404</f>
        <v>1095502.774</v>
      </c>
      <c r="AD404" s="68">
        <f>(($D404*'fnd base rates'!L$7)
+($E404*'fnd base rates'!L$8)
+($F404*'fnd base rates'!L$9)
+($G404*'fnd base rates'!L$10)
+($H404*'fnd base rates'!L$11)
+($I404*'fnd base rates'!L$12)
+($J404*'fnd base rates'!L$13)
+($K404*'fnd base rates'!L$14)
+($M404*'fnd base rates'!L$16)
+($N404*'fnd base rates'!L$17)
+($O404*'fnd base rates'!L$18)
+($P404*VLOOKUP($S404+12,rate_basefnd,12)))</f>
        <v>2708972.3232</v>
      </c>
      <c r="AE404" s="68">
        <f>(($D404*'fnd base rates'!M$7)
+($E404*'fnd base rates'!M$8)
+($F404*'fnd base rates'!M$9)
+($G404*'fnd base rates'!M$10)
+($H404*'fnd base rates'!M$11)
+($I404*'fnd base rates'!M$12)
+($J404*'fnd base rates'!M$13)
+($K404*'fnd base rates'!M$14)
+($M404*'fnd base rates'!M$16)
+($N404*'fnd base rates'!M$17)
+($O404*'fnd base rates'!M$18)
+($P404*VLOOKUP($S404+12,rate_basefnd,13)))</f>
        <v>0</v>
      </c>
      <c r="AF404" s="3">
        <f t="shared" si="85"/>
        <v>17060024.486000001</v>
      </c>
      <c r="AH404" s="205">
        <f t="shared" si="86"/>
        <v>454149149</v>
      </c>
      <c r="AI404" s="3" t="str">
        <f t="shared" si="90"/>
        <v>454</v>
      </c>
      <c r="AJ404" s="1" t="str">
        <f t="shared" si="91"/>
        <v>149</v>
      </c>
      <c r="AK404" s="1" t="str">
        <f t="shared" si="92"/>
        <v>149</v>
      </c>
      <c r="AL404" s="3">
        <f t="shared" si="87"/>
        <v>1</v>
      </c>
      <c r="AM404" s="3">
        <f t="shared" si="83"/>
        <v>790</v>
      </c>
      <c r="AN404" s="3">
        <f t="shared" si="93"/>
        <v>17060024.486000001</v>
      </c>
      <c r="AO404" s="3">
        <f t="shared" si="94"/>
        <v>21595</v>
      </c>
      <c r="AP404" s="3">
        <f t="shared" si="88"/>
        <v>9861</v>
      </c>
      <c r="AQ404" s="3">
        <v>11734</v>
      </c>
      <c r="AS404" s="68"/>
      <c r="AT404" s="68"/>
      <c r="AX404" s="4">
        <f t="shared" si="95"/>
        <v>0</v>
      </c>
      <c r="AZ404" s="4">
        <f t="shared" si="96"/>
        <v>0</v>
      </c>
      <c r="BB404" s="4"/>
    </row>
    <row r="405" spans="1:54" s="3" customFormat="1">
      <c r="A405" s="205" t="str">
        <f t="shared" si="89"/>
        <v>454</v>
      </c>
      <c r="B405" s="1">
        <v>454149181</v>
      </c>
      <c r="C405" s="7" t="s">
        <v>72</v>
      </c>
      <c r="D405" s="8">
        <f>'fnd enro'!D405</f>
        <v>1</v>
      </c>
      <c r="E405" s="8">
        <f>'fnd enro'!E405</f>
        <v>0</v>
      </c>
      <c r="F405" s="8">
        <f>'fnd enro'!F405</f>
        <v>1</v>
      </c>
      <c r="G405" s="8">
        <f>'fnd enro'!G405</f>
        <v>26</v>
      </c>
      <c r="H405" s="8">
        <f>'fnd enro'!H405</f>
        <v>25</v>
      </c>
      <c r="I405" s="8">
        <f>'fnd enro'!I405</f>
        <v>0</v>
      </c>
      <c r="J405" s="8">
        <f>'fnd enro'!J405</f>
        <v>0</v>
      </c>
      <c r="K405" s="9">
        <f>'fnd enro'!K405</f>
        <v>2.08</v>
      </c>
      <c r="L405" s="8">
        <f>'fnd enro'!L405</f>
        <v>0</v>
      </c>
      <c r="M405" s="8">
        <f>'fnd enro'!M405</f>
        <v>11</v>
      </c>
      <c r="N405" s="8">
        <f>'fnd enro'!N405</f>
        <v>2</v>
      </c>
      <c r="O405" s="8">
        <f>'fnd enro'!O405</f>
        <v>0</v>
      </c>
      <c r="P405" s="8">
        <f>'fnd enro'!P405</f>
        <v>38</v>
      </c>
      <c r="Q405" s="8">
        <f>'fnd enro'!R405</f>
        <v>53</v>
      </c>
      <c r="R405" s="9">
        <f t="shared" si="84"/>
        <v>1</v>
      </c>
      <c r="S405" s="8">
        <f>VALUE('fnd enro'!Q405)</f>
        <v>10</v>
      </c>
      <c r="T405" s="1"/>
      <c r="U405" s="68">
        <f>(($D405*'fnd base rates'!C$7)
+($E405*'fnd base rates'!C$8)
+($F405*'fnd base rates'!C$9)
+($G405*'fnd base rates'!C$10)
+($H405*'fnd base rates'!C$11)
+($I405*'fnd base rates'!C$12)
+($J405*'fnd base rates'!C$13)
+($K405*'fnd base rates'!C$14)
+($M405*'fnd base rates'!C$16)
+($N405*'fnd base rates'!C$17)
+($O405*'fnd base rates'!C$18)
+($P405*VLOOKUP($S405+12,rate_basefnd,3)))
*$R405</f>
        <v>37354.252400000005</v>
      </c>
      <c r="V405" s="68">
        <f>(($D405*'fnd base rates'!D$7)
+($E405*'fnd base rates'!D$8)
+($F405*'fnd base rates'!D$9)
+($G405*'fnd base rates'!D$10)
+($H405*'fnd base rates'!D$11)
+($I405*'fnd base rates'!D$12)
+($J405*'fnd base rates'!D$13)
+($K405*'fnd base rates'!D$14)
+($M405*'fnd base rates'!D$16)
+($N405*'fnd base rates'!D$17)
+($O405*'fnd base rates'!D$18)
+($P405*VLOOKUP($S405+12,rate_basefnd,4)))
*$R405</f>
        <v>67956.350000000006</v>
      </c>
      <c r="W405" s="68">
        <f>(($D405*'fnd base rates'!E$7)
+($E405*'fnd base rates'!E$8)
+($F405*'fnd base rates'!E$9)
+($G405*'fnd base rates'!E$10)
+($H405*'fnd base rates'!E$11)
+($I405*'fnd base rates'!E$12)
+($J405*'fnd base rates'!E$13)
+($K405*'fnd base rates'!E$14)
+($M405*'fnd base rates'!E$16)
+($N405*'fnd base rates'!E$17)
+($O405*'fnd base rates'!E$18)
+($P405*VLOOKUP($S405+12,rate_basefnd,5)))
*$R405</f>
        <v>435643.02159999998</v>
      </c>
      <c r="X405" s="68">
        <f>(($D405*'fnd base rates'!F$7)
+($E405*'fnd base rates'!F$8)
+($F405*'fnd base rates'!F$9)
+($G405*'fnd base rates'!F$10)
+($H405*'fnd base rates'!F$11)
+($I405*'fnd base rates'!F$12)
+($J405*'fnd base rates'!F$13)
+($K405*'fnd base rates'!F$14)
+($M405*'fnd base rates'!F$16)
+($N405*'fnd base rates'!F$17)
+($O405*'fnd base rates'!F$18)
+($P405*VLOOKUP($S405+12,rate_basefnd,6)))
*$R405</f>
        <v>68967.72560000002</v>
      </c>
      <c r="Y405" s="68">
        <f>(($D405*'fnd base rates'!G$7)
+($E405*'fnd base rates'!G$8)
+($F405*'fnd base rates'!G$9)
+($G405*'fnd base rates'!G$10)
+($H405*'fnd base rates'!G$11)
+($I405*'fnd base rates'!G$12)
+($J405*'fnd base rates'!G$13)
+($K405*'fnd base rates'!G$14)
+($M405*'fnd base rates'!G$16)
+($N405*'fnd base rates'!G$17)
+($O405*'fnd base rates'!G$18)
+($P405*VLOOKUP($S405+12,rate_basefnd,7)))
*$R405</f>
        <v>20042.940799999997</v>
      </c>
      <c r="Z405" s="68">
        <f>(($D405*'fnd base rates'!H$7)
+($E405*'fnd base rates'!H$8)
+($F405*'fnd base rates'!H$9)
+($G405*'fnd base rates'!H$10)
+($H405*'fnd base rates'!H$11)
+($I405*'fnd base rates'!H$12)
+($J405*'fnd base rates'!H$13)
+($K405*'fnd base rates'!H$14)
+($M405*'fnd base rates'!H$16)
+($N405*'fnd base rates'!H$17)
+($O405*'fnd base rates'!H$18)
+($P405*VLOOKUP($S405+12,rate_basefnd,8)))</f>
        <v>33986.777999999998</v>
      </c>
      <c r="AA405" s="68">
        <f>(($D405*'fnd base rates'!I$7)
+($E405*'fnd base rates'!I$8)
+($F405*'fnd base rates'!I$9)
+($G405*'fnd base rates'!I$10)
+($H405*'fnd base rates'!I$11)
+($I405*'fnd base rates'!I$12)
+($J405*'fnd base rates'!I$13)
+($K405*'fnd base rates'!I$14)
+($M405*'fnd base rates'!I$16)
+($N405*'fnd base rates'!I$17)
+($O405*'fnd base rates'!I$18)
+($P405*VLOOKUP($S405+12,rate_basefnd,9)))
*$R405</f>
        <v>33131.730000000003</v>
      </c>
      <c r="AB405" s="68">
        <f>(($D405*'fnd base rates'!J$7)
+($E405*'fnd base rates'!J$8)
+($F405*'fnd base rates'!J$9)
+($G405*'fnd base rates'!J$10)
+($H405*'fnd base rates'!J$11)
+($I405*'fnd base rates'!J$12)
+($J405*'fnd base rates'!J$13)
+($K405*'fnd base rates'!J$14)
+($M405*'fnd base rates'!J$16)
+($N405*'fnd base rates'!J$17)
+($O405*'fnd base rates'!J$18)
+($P405*VLOOKUP($S405+12,rate_basefnd,10)))
*$R405</f>
        <v>54224.210000000006</v>
      </c>
      <c r="AC405" s="68">
        <f>(($D405*'fnd base rates'!K$7)
+($E405*'fnd base rates'!K$8)
+($F405*'fnd base rates'!K$9)
+($G405*'fnd base rates'!K$10)
+($H405*'fnd base rates'!K$11)
+($I405*'fnd base rates'!K$12)
+($J405*'fnd base rates'!K$13)
+($K405*'fnd base rates'!K$14)
+($M405*'fnd base rates'!K$16)
+($N405*'fnd base rates'!K$17)
+($O405*'fnd base rates'!K$18)
+($P405*VLOOKUP($S405+12,rate_basefnd,11)))
*$R405</f>
        <v>71295.202000000005</v>
      </c>
      <c r="AD405" s="68">
        <f>(($D405*'fnd base rates'!L$7)
+($E405*'fnd base rates'!L$8)
+($F405*'fnd base rates'!L$9)
+($G405*'fnd base rates'!L$10)
+($H405*'fnd base rates'!L$11)
+($I405*'fnd base rates'!L$12)
+($J405*'fnd base rates'!L$13)
+($K405*'fnd base rates'!L$14)
+($M405*'fnd base rates'!L$16)
+($N405*'fnd base rates'!L$17)
+($O405*'fnd base rates'!L$18)
+($P405*VLOOKUP($S405+12,rate_basefnd,12)))</f>
        <v>165661.96759999997</v>
      </c>
      <c r="AE405" s="68">
        <f>(($D405*'fnd base rates'!M$7)
+($E405*'fnd base rates'!M$8)
+($F405*'fnd base rates'!M$9)
+($G405*'fnd base rates'!M$10)
+($H405*'fnd base rates'!M$11)
+($I405*'fnd base rates'!M$12)
+($J405*'fnd base rates'!M$13)
+($K405*'fnd base rates'!M$14)
+($M405*'fnd base rates'!M$16)
+($N405*'fnd base rates'!M$17)
+($O405*'fnd base rates'!M$18)
+($P405*VLOOKUP($S405+12,rate_basefnd,13)))</f>
        <v>0</v>
      </c>
      <c r="AF405" s="3">
        <f t="shared" si="85"/>
        <v>988264.17799999996</v>
      </c>
      <c r="AH405" s="205">
        <f t="shared" si="86"/>
        <v>454149181</v>
      </c>
      <c r="AI405" s="3" t="str">
        <f t="shared" si="90"/>
        <v>454</v>
      </c>
      <c r="AJ405" s="1" t="str">
        <f t="shared" si="91"/>
        <v>149</v>
      </c>
      <c r="AK405" s="1" t="str">
        <f t="shared" si="92"/>
        <v>181</v>
      </c>
      <c r="AL405" s="3">
        <f t="shared" si="87"/>
        <v>1</v>
      </c>
      <c r="AM405" s="3">
        <f t="shared" si="83"/>
        <v>53</v>
      </c>
      <c r="AN405" s="3">
        <f t="shared" si="93"/>
        <v>988264.17799999996</v>
      </c>
      <c r="AO405" s="3">
        <f t="shared" si="94"/>
        <v>18646</v>
      </c>
      <c r="AP405" s="3">
        <f t="shared" si="88"/>
        <v>6275</v>
      </c>
      <c r="AQ405" s="3">
        <v>12371</v>
      </c>
      <c r="AS405" s="68"/>
      <c r="AT405" s="68"/>
      <c r="AX405" s="4">
        <f t="shared" si="95"/>
        <v>0</v>
      </c>
      <c r="AZ405" s="4">
        <f t="shared" si="96"/>
        <v>0</v>
      </c>
      <c r="BB405" s="4"/>
    </row>
    <row r="406" spans="1:54" s="3" customFormat="1">
      <c r="A406" s="205" t="str">
        <f t="shared" si="89"/>
        <v>454</v>
      </c>
      <c r="B406" s="1">
        <v>454149211</v>
      </c>
      <c r="C406" s="7" t="s">
        <v>72</v>
      </c>
      <c r="D406" s="8">
        <f>'fnd enro'!D406</f>
        <v>0</v>
      </c>
      <c r="E406" s="8">
        <f>'fnd enro'!E406</f>
        <v>0</v>
      </c>
      <c r="F406" s="8">
        <f>'fnd enro'!F406</f>
        <v>0</v>
      </c>
      <c r="G406" s="8">
        <f>'fnd enro'!G406</f>
        <v>0</v>
      </c>
      <c r="H406" s="8">
        <f>'fnd enro'!H406</f>
        <v>1</v>
      </c>
      <c r="I406" s="8">
        <f>'fnd enro'!I406</f>
        <v>0</v>
      </c>
      <c r="J406" s="8">
        <f>'fnd enro'!J406</f>
        <v>0</v>
      </c>
      <c r="K406" s="9">
        <f>'fnd enro'!K406</f>
        <v>0.04</v>
      </c>
      <c r="L406" s="8">
        <f>'fnd enro'!L406</f>
        <v>0</v>
      </c>
      <c r="M406" s="8">
        <f>'fnd enro'!M406</f>
        <v>0</v>
      </c>
      <c r="N406" s="8">
        <f>'fnd enro'!N406</f>
        <v>0</v>
      </c>
      <c r="O406" s="8">
        <f>'fnd enro'!O406</f>
        <v>0</v>
      </c>
      <c r="P406" s="8">
        <f>'fnd enro'!P406</f>
        <v>0</v>
      </c>
      <c r="Q406" s="8">
        <f>'fnd enro'!R406</f>
        <v>1</v>
      </c>
      <c r="R406" s="9">
        <f t="shared" si="84"/>
        <v>1</v>
      </c>
      <c r="S406" s="8">
        <f>VALUE('fnd enro'!Q406)</f>
        <v>5</v>
      </c>
      <c r="T406" s="1"/>
      <c r="U406" s="68">
        <f>(($D406*'fnd base rates'!C$7)
+($E406*'fnd base rates'!C$8)
+($F406*'fnd base rates'!C$9)
+($G406*'fnd base rates'!C$10)
+($H406*'fnd base rates'!C$11)
+($I406*'fnd base rates'!C$12)
+($J406*'fnd base rates'!C$13)
+($K406*'fnd base rates'!C$14)
+($M406*'fnd base rates'!C$16)
+($N406*'fnd base rates'!C$17)
+($O406*'fnd base rates'!C$18)
+($P406*VLOOKUP($S406+12,rate_basefnd,3)))
*$R406</f>
        <v>599.66120000000001</v>
      </c>
      <c r="V406" s="68">
        <f>(($D406*'fnd base rates'!D$7)
+($E406*'fnd base rates'!D$8)
+($F406*'fnd base rates'!D$9)
+($G406*'fnd base rates'!D$10)
+($H406*'fnd base rates'!D$11)
+($I406*'fnd base rates'!D$12)
+($J406*'fnd base rates'!D$13)
+($K406*'fnd base rates'!D$14)
+($M406*'fnd base rates'!D$16)
+($N406*'fnd base rates'!D$17)
+($O406*'fnd base rates'!D$18)
+($P406*VLOOKUP($S406+12,rate_basefnd,4)))
*$R406</f>
        <v>848.74</v>
      </c>
      <c r="W406" s="68">
        <f>(($D406*'fnd base rates'!E$7)
+($E406*'fnd base rates'!E$8)
+($F406*'fnd base rates'!E$9)
+($G406*'fnd base rates'!E$10)
+($H406*'fnd base rates'!E$11)
+($I406*'fnd base rates'!E$12)
+($J406*'fnd base rates'!E$13)
+($K406*'fnd base rates'!E$14)
+($M406*'fnd base rates'!E$16)
+($N406*'fnd base rates'!E$17)
+($O406*'fnd base rates'!E$18)
+($P406*VLOOKUP($S406+12,rate_basefnd,5)))
*$R406</f>
        <v>3852.7308000000003</v>
      </c>
      <c r="X406" s="68">
        <f>(($D406*'fnd base rates'!F$7)
+($E406*'fnd base rates'!F$8)
+($F406*'fnd base rates'!F$9)
+($G406*'fnd base rates'!F$10)
+($H406*'fnd base rates'!F$11)
+($I406*'fnd base rates'!F$12)
+($J406*'fnd base rates'!F$13)
+($K406*'fnd base rates'!F$14)
+($M406*'fnd base rates'!F$16)
+($N406*'fnd base rates'!F$17)
+($O406*'fnd base rates'!F$18)
+($P406*VLOOKUP($S406+12,rate_basefnd,6)))
*$R406</f>
        <v>1118.2128</v>
      </c>
      <c r="Y406" s="68">
        <f>(($D406*'fnd base rates'!G$7)
+($E406*'fnd base rates'!G$8)
+($F406*'fnd base rates'!G$9)
+($G406*'fnd base rates'!G$10)
+($H406*'fnd base rates'!G$11)
+($I406*'fnd base rates'!G$12)
+($J406*'fnd base rates'!G$13)
+($K406*'fnd base rates'!G$14)
+($M406*'fnd base rates'!G$16)
+($N406*'fnd base rates'!G$17)
+($O406*'fnd base rates'!G$18)
+($P406*VLOOKUP($S406+12,rate_basefnd,7)))
*$R406</f>
        <v>187.59039999999999</v>
      </c>
      <c r="Z406" s="68">
        <f>(($D406*'fnd base rates'!H$7)
+($E406*'fnd base rates'!H$8)
+($F406*'fnd base rates'!H$9)
+($G406*'fnd base rates'!H$10)
+($H406*'fnd base rates'!H$11)
+($I406*'fnd base rates'!H$12)
+($J406*'fnd base rates'!H$13)
+($K406*'fnd base rates'!H$14)
+($M406*'fnd base rates'!H$16)
+($N406*'fnd base rates'!H$17)
+($O406*'fnd base rates'!H$18)
+($P406*VLOOKUP($S406+12,rate_basefnd,8)))</f>
        <v>581.30399999999997</v>
      </c>
      <c r="AA406" s="68">
        <f>(($D406*'fnd base rates'!I$7)
+($E406*'fnd base rates'!I$8)
+($F406*'fnd base rates'!I$9)
+($G406*'fnd base rates'!I$10)
+($H406*'fnd base rates'!I$11)
+($I406*'fnd base rates'!I$12)
+($J406*'fnd base rates'!I$13)
+($K406*'fnd base rates'!I$14)
+($M406*'fnd base rates'!I$16)
+($N406*'fnd base rates'!I$17)
+($O406*'fnd base rates'!I$18)
+($P406*VLOOKUP($S406+12,rate_basefnd,9)))
*$R406</f>
        <v>453.16</v>
      </c>
      <c r="AB406" s="68">
        <f>(($D406*'fnd base rates'!J$7)
+($E406*'fnd base rates'!J$8)
+($F406*'fnd base rates'!J$9)
+($G406*'fnd base rates'!J$10)
+($H406*'fnd base rates'!J$11)
+($I406*'fnd base rates'!J$12)
+($J406*'fnd base rates'!J$13)
+($K406*'fnd base rates'!J$14)
+($M406*'fnd base rates'!J$16)
+($N406*'fnd base rates'!J$17)
+($O406*'fnd base rates'!J$18)
+($P406*VLOOKUP($S406+12,rate_basefnd,10)))
*$R406</f>
        <v>276.02</v>
      </c>
      <c r="AC406" s="68">
        <f>(($D406*'fnd base rates'!K$7)
+($E406*'fnd base rates'!K$8)
+($F406*'fnd base rates'!K$9)
+($G406*'fnd base rates'!K$10)
+($H406*'fnd base rates'!K$11)
+($I406*'fnd base rates'!K$12)
+($J406*'fnd base rates'!K$13)
+($K406*'fnd base rates'!K$14)
+($M406*'fnd base rates'!K$16)
+($N406*'fnd base rates'!K$17)
+($O406*'fnd base rates'!K$18)
+($P406*VLOOKUP($S406+12,rate_basefnd,11)))
*$R406</f>
        <v>1316.4959999999999</v>
      </c>
      <c r="AD406" s="68">
        <f>(($D406*'fnd base rates'!L$7)
+($E406*'fnd base rates'!L$8)
+($F406*'fnd base rates'!L$9)
+($G406*'fnd base rates'!L$10)
+($H406*'fnd base rates'!L$11)
+($I406*'fnd base rates'!L$12)
+($J406*'fnd base rates'!L$13)
+($K406*'fnd base rates'!L$14)
+($M406*'fnd base rates'!L$16)
+($N406*'fnd base rates'!L$17)
+($O406*'fnd base rates'!L$18)
+($P406*VLOOKUP($S406+12,rate_basefnd,12)))</f>
        <v>2428.6587999999997</v>
      </c>
      <c r="AE406" s="68">
        <f>(($D406*'fnd base rates'!M$7)
+($E406*'fnd base rates'!M$8)
+($F406*'fnd base rates'!M$9)
+($G406*'fnd base rates'!M$10)
+($H406*'fnd base rates'!M$11)
+($I406*'fnd base rates'!M$12)
+($J406*'fnd base rates'!M$13)
+($K406*'fnd base rates'!M$14)
+($M406*'fnd base rates'!M$16)
+($N406*'fnd base rates'!M$17)
+($O406*'fnd base rates'!M$18)
+($P406*VLOOKUP($S406+12,rate_basefnd,13)))</f>
        <v>0</v>
      </c>
      <c r="AF406" s="3">
        <f t="shared" si="85"/>
        <v>11662.573999999999</v>
      </c>
      <c r="AH406" s="205">
        <f t="shared" si="86"/>
        <v>454149211</v>
      </c>
      <c r="AI406" s="3" t="str">
        <f t="shared" si="90"/>
        <v>454</v>
      </c>
      <c r="AJ406" s="1" t="str">
        <f t="shared" si="91"/>
        <v>149</v>
      </c>
      <c r="AK406" s="1" t="str">
        <f t="shared" si="92"/>
        <v>211</v>
      </c>
      <c r="AL406" s="3">
        <f t="shared" si="87"/>
        <v>1</v>
      </c>
      <c r="AM406" s="3">
        <f t="shared" ref="AM406:AM469" si="97">enro</f>
        <v>1</v>
      </c>
      <c r="AN406" s="3">
        <f t="shared" si="93"/>
        <v>11662.573999999999</v>
      </c>
      <c r="AO406" s="3">
        <f t="shared" si="94"/>
        <v>11663</v>
      </c>
      <c r="AP406" s="3">
        <f t="shared" si="88"/>
        <v>-418</v>
      </c>
      <c r="AQ406" s="3">
        <v>12081</v>
      </c>
      <c r="AS406" s="68"/>
      <c r="AT406" s="68"/>
      <c r="AX406" s="4">
        <f t="shared" si="95"/>
        <v>0</v>
      </c>
      <c r="AZ406" s="4">
        <f t="shared" si="96"/>
        <v>0</v>
      </c>
      <c r="BB406" s="4"/>
    </row>
    <row r="407" spans="1:54" s="3" customFormat="1">
      <c r="A407" s="205" t="str">
        <f t="shared" si="89"/>
        <v>455</v>
      </c>
      <c r="B407" s="1">
        <v>455128128</v>
      </c>
      <c r="C407" s="7" t="s">
        <v>75</v>
      </c>
      <c r="D407" s="8">
        <f>'fnd enro'!D407</f>
        <v>0</v>
      </c>
      <c r="E407" s="8">
        <f>'fnd enro'!E407</f>
        <v>0</v>
      </c>
      <c r="F407" s="8">
        <f>'fnd enro'!F407</f>
        <v>35</v>
      </c>
      <c r="G407" s="8">
        <f>'fnd enro'!G407</f>
        <v>169</v>
      </c>
      <c r="H407" s="8">
        <f>'fnd enro'!H407</f>
        <v>88</v>
      </c>
      <c r="I407" s="8">
        <f>'fnd enro'!I407</f>
        <v>0</v>
      </c>
      <c r="J407" s="8">
        <f>'fnd enro'!J407</f>
        <v>0</v>
      </c>
      <c r="K407" s="9">
        <f>'fnd enro'!K407</f>
        <v>11.68</v>
      </c>
      <c r="L407" s="8">
        <f>'fnd enro'!L407</f>
        <v>0</v>
      </c>
      <c r="M407" s="8">
        <f>'fnd enro'!M407</f>
        <v>28</v>
      </c>
      <c r="N407" s="8">
        <f>'fnd enro'!N407</f>
        <v>1</v>
      </c>
      <c r="O407" s="8">
        <f>'fnd enro'!O407</f>
        <v>0</v>
      </c>
      <c r="P407" s="8">
        <f>'fnd enro'!P407</f>
        <v>128</v>
      </c>
      <c r="Q407" s="8">
        <f>'fnd enro'!R407</f>
        <v>292</v>
      </c>
      <c r="R407" s="9">
        <f t="shared" si="84"/>
        <v>1</v>
      </c>
      <c r="S407" s="8">
        <f>VALUE('fnd enro'!Q407)</f>
        <v>10</v>
      </c>
      <c r="T407" s="1"/>
      <c r="U407" s="68">
        <f>(($D407*'fnd base rates'!C$7)
+($E407*'fnd base rates'!C$8)
+($F407*'fnd base rates'!C$9)
+($G407*'fnd base rates'!C$10)
+($H407*'fnd base rates'!C$11)
+($I407*'fnd base rates'!C$12)
+($J407*'fnd base rates'!C$13)
+($K407*'fnd base rates'!C$14)
+($M407*'fnd base rates'!C$16)
+($N407*'fnd base rates'!C$17)
+($O407*'fnd base rates'!C$18)
+($P407*VLOOKUP($S407+12,rate_basefnd,3)))
*$R407</f>
        <v>193266.72039999999</v>
      </c>
      <c r="V407" s="68">
        <f>(($D407*'fnd base rates'!D$7)
+($E407*'fnd base rates'!D$8)
+($F407*'fnd base rates'!D$9)
+($G407*'fnd base rates'!D$10)
+($H407*'fnd base rates'!D$11)
+($I407*'fnd base rates'!D$12)
+($J407*'fnd base rates'!D$13)
+($K407*'fnd base rates'!D$14)
+($M407*'fnd base rates'!D$16)
+($N407*'fnd base rates'!D$17)
+($O407*'fnd base rates'!D$18)
+($P407*VLOOKUP($S407+12,rate_basefnd,4)))
*$R407</f>
        <v>323438.43</v>
      </c>
      <c r="W407" s="68">
        <f>(($D407*'fnd base rates'!E$7)
+($E407*'fnd base rates'!E$8)
+($F407*'fnd base rates'!E$9)
+($G407*'fnd base rates'!E$10)
+($H407*'fnd base rates'!E$11)
+($I407*'fnd base rates'!E$12)
+($J407*'fnd base rates'!E$13)
+($K407*'fnd base rates'!E$14)
+($M407*'fnd base rates'!E$16)
+($N407*'fnd base rates'!E$17)
+($O407*'fnd base rates'!E$18)
+($P407*VLOOKUP($S407+12,rate_basefnd,5)))
*$R407</f>
        <v>1941387.4136000001</v>
      </c>
      <c r="X407" s="68">
        <f>(($D407*'fnd base rates'!F$7)
+($E407*'fnd base rates'!F$8)
+($F407*'fnd base rates'!F$9)
+($G407*'fnd base rates'!F$10)
+($H407*'fnd base rates'!F$11)
+($I407*'fnd base rates'!F$12)
+($J407*'fnd base rates'!F$13)
+($K407*'fnd base rates'!F$14)
+($M407*'fnd base rates'!F$16)
+($N407*'fnd base rates'!F$17)
+($O407*'fnd base rates'!F$18)
+($P407*VLOOKUP($S407+12,rate_basefnd,6)))
*$R407</f>
        <v>389691.12760000001</v>
      </c>
      <c r="Y407" s="68">
        <f>(($D407*'fnd base rates'!G$7)
+($E407*'fnd base rates'!G$8)
+($F407*'fnd base rates'!G$9)
+($G407*'fnd base rates'!G$10)
+($H407*'fnd base rates'!G$11)
+($I407*'fnd base rates'!G$12)
+($J407*'fnd base rates'!G$13)
+($K407*'fnd base rates'!G$14)
+($M407*'fnd base rates'!G$16)
+($N407*'fnd base rates'!G$17)
+($O407*'fnd base rates'!G$18)
+($P407*VLOOKUP($S407+12,rate_basefnd,7)))
*$R407</f>
        <v>86795.026799999992</v>
      </c>
      <c r="Z407" s="68">
        <f>(($D407*'fnd base rates'!H$7)
+($E407*'fnd base rates'!H$8)
+($F407*'fnd base rates'!H$9)
+($G407*'fnd base rates'!H$10)
+($H407*'fnd base rates'!H$11)
+($I407*'fnd base rates'!H$12)
+($J407*'fnd base rates'!H$13)
+($K407*'fnd base rates'!H$14)
+($M407*'fnd base rates'!H$16)
+($N407*'fnd base rates'!H$17)
+($O407*'fnd base rates'!H$18)
+($P407*VLOOKUP($S407+12,rate_basefnd,8)))</f>
        <v>179163.85800000001</v>
      </c>
      <c r="AA407" s="68">
        <f>(($D407*'fnd base rates'!I$7)
+($E407*'fnd base rates'!I$8)
+($F407*'fnd base rates'!I$9)
+($G407*'fnd base rates'!I$10)
+($H407*'fnd base rates'!I$11)
+($I407*'fnd base rates'!I$12)
+($J407*'fnd base rates'!I$13)
+($K407*'fnd base rates'!I$14)
+($M407*'fnd base rates'!I$16)
+($N407*'fnd base rates'!I$17)
+($O407*'fnd base rates'!I$18)
+($P407*VLOOKUP($S407+12,rate_basefnd,9)))
*$R407</f>
        <v>162412.41</v>
      </c>
      <c r="AB407" s="68">
        <f>(($D407*'fnd base rates'!J$7)
+($E407*'fnd base rates'!J$8)
+($F407*'fnd base rates'!J$9)
+($G407*'fnd base rates'!J$10)
+($H407*'fnd base rates'!J$11)
+($I407*'fnd base rates'!J$12)
+($J407*'fnd base rates'!J$13)
+($K407*'fnd base rates'!J$14)
+($M407*'fnd base rates'!J$16)
+($N407*'fnd base rates'!J$17)
+($O407*'fnd base rates'!J$18)
+($P407*VLOOKUP($S407+12,rate_basefnd,10)))
*$R407</f>
        <v>200369.74000000002</v>
      </c>
      <c r="AC407" s="68">
        <f>(($D407*'fnd base rates'!K$7)
+($E407*'fnd base rates'!K$8)
+($F407*'fnd base rates'!K$9)
+($G407*'fnd base rates'!K$10)
+($H407*'fnd base rates'!K$11)
+($I407*'fnd base rates'!K$12)
+($J407*'fnd base rates'!K$13)
+($K407*'fnd base rates'!K$14)
+($M407*'fnd base rates'!K$16)
+($N407*'fnd base rates'!K$17)
+($O407*'fnd base rates'!K$18)
+($P407*VLOOKUP($S407+12,rate_basefnd,11)))
*$R407</f>
        <v>376380.31200000003</v>
      </c>
      <c r="AD407" s="68">
        <f>(($D407*'fnd base rates'!L$7)
+($E407*'fnd base rates'!L$8)
+($F407*'fnd base rates'!L$9)
+($G407*'fnd base rates'!L$10)
+($H407*'fnd base rates'!L$11)
+($I407*'fnd base rates'!L$12)
+($J407*'fnd base rates'!L$13)
+($K407*'fnd base rates'!L$14)
+($M407*'fnd base rates'!L$16)
+($N407*'fnd base rates'!L$17)
+($O407*'fnd base rates'!L$18)
+($P407*VLOOKUP($S407+12,rate_basefnd,12)))</f>
        <v>813644.25959999999</v>
      </c>
      <c r="AE407" s="68">
        <f>(($D407*'fnd base rates'!M$7)
+($E407*'fnd base rates'!M$8)
+($F407*'fnd base rates'!M$9)
+($G407*'fnd base rates'!M$10)
+($H407*'fnd base rates'!M$11)
+($I407*'fnd base rates'!M$12)
+($J407*'fnd base rates'!M$13)
+($K407*'fnd base rates'!M$14)
+($M407*'fnd base rates'!M$16)
+($N407*'fnd base rates'!M$17)
+($O407*'fnd base rates'!M$18)
+($P407*VLOOKUP($S407+12,rate_basefnd,13)))</f>
        <v>0</v>
      </c>
      <c r="AF407" s="3">
        <f t="shared" si="85"/>
        <v>4666549.2980000004</v>
      </c>
      <c r="AH407" s="205">
        <f t="shared" si="86"/>
        <v>455128128</v>
      </c>
      <c r="AI407" s="3" t="str">
        <f t="shared" si="90"/>
        <v>455</v>
      </c>
      <c r="AJ407" s="1" t="str">
        <f t="shared" si="91"/>
        <v>128</v>
      </c>
      <c r="AK407" s="1" t="str">
        <f t="shared" si="92"/>
        <v>128</v>
      </c>
      <c r="AL407" s="3">
        <f t="shared" si="87"/>
        <v>1</v>
      </c>
      <c r="AM407" s="3">
        <f t="shared" si="97"/>
        <v>292</v>
      </c>
      <c r="AN407" s="3">
        <f t="shared" si="93"/>
        <v>4666549.2980000004</v>
      </c>
      <c r="AO407" s="3">
        <f t="shared" si="94"/>
        <v>15981</v>
      </c>
      <c r="AP407" s="3">
        <f t="shared" si="88"/>
        <v>4944</v>
      </c>
      <c r="AQ407" s="3">
        <v>11037</v>
      </c>
      <c r="AS407" s="68"/>
      <c r="AT407" s="68"/>
      <c r="AX407" s="4">
        <f t="shared" si="95"/>
        <v>0</v>
      </c>
      <c r="AZ407" s="4">
        <f t="shared" si="96"/>
        <v>0</v>
      </c>
      <c r="BB407" s="4"/>
    </row>
    <row r="408" spans="1:54" s="3" customFormat="1">
      <c r="A408" s="205" t="str">
        <f t="shared" si="89"/>
        <v>455</v>
      </c>
      <c r="B408" s="1">
        <v>455128149</v>
      </c>
      <c r="C408" s="7" t="s">
        <v>75</v>
      </c>
      <c r="D408" s="8">
        <f>'fnd enro'!D408</f>
        <v>0</v>
      </c>
      <c r="E408" s="8">
        <f>'fnd enro'!E408</f>
        <v>0</v>
      </c>
      <c r="F408" s="8">
        <f>'fnd enro'!F408</f>
        <v>0</v>
      </c>
      <c r="G408" s="8">
        <f>'fnd enro'!G408</f>
        <v>1</v>
      </c>
      <c r="H408" s="8">
        <f>'fnd enro'!H408</f>
        <v>1</v>
      </c>
      <c r="I408" s="8">
        <f>'fnd enro'!I408</f>
        <v>0</v>
      </c>
      <c r="J408" s="8">
        <f>'fnd enro'!J408</f>
        <v>0</v>
      </c>
      <c r="K408" s="9">
        <f>'fnd enro'!K408</f>
        <v>0.08</v>
      </c>
      <c r="L408" s="8">
        <f>'fnd enro'!L408</f>
        <v>0</v>
      </c>
      <c r="M408" s="8">
        <f>'fnd enro'!M408</f>
        <v>0</v>
      </c>
      <c r="N408" s="8">
        <f>'fnd enro'!N408</f>
        <v>0</v>
      </c>
      <c r="O408" s="8">
        <f>'fnd enro'!O408</f>
        <v>0</v>
      </c>
      <c r="P408" s="8">
        <f>'fnd enro'!P408</f>
        <v>0</v>
      </c>
      <c r="Q408" s="8">
        <f>'fnd enro'!R408</f>
        <v>2</v>
      </c>
      <c r="R408" s="9">
        <f t="shared" si="84"/>
        <v>1</v>
      </c>
      <c r="S408" s="8">
        <f>VALUE('fnd enro'!Q408)</f>
        <v>12</v>
      </c>
      <c r="T408" s="1"/>
      <c r="U408" s="68">
        <f>(($D408*'fnd base rates'!C$7)
+($E408*'fnd base rates'!C$8)
+($F408*'fnd base rates'!C$9)
+($G408*'fnd base rates'!C$10)
+($H408*'fnd base rates'!C$11)
+($I408*'fnd base rates'!C$12)
+($J408*'fnd base rates'!C$13)
+($K408*'fnd base rates'!C$14)
+($M408*'fnd base rates'!C$16)
+($N408*'fnd base rates'!C$17)
+($O408*'fnd base rates'!C$18)
+($P408*VLOOKUP($S408+12,rate_basefnd,3)))
*$R408</f>
        <v>1199.3224</v>
      </c>
      <c r="V408" s="68">
        <f>(($D408*'fnd base rates'!D$7)
+($E408*'fnd base rates'!D$8)
+($F408*'fnd base rates'!D$9)
+($G408*'fnd base rates'!D$10)
+($H408*'fnd base rates'!D$11)
+($I408*'fnd base rates'!D$12)
+($J408*'fnd base rates'!D$13)
+($K408*'fnd base rates'!D$14)
+($M408*'fnd base rates'!D$16)
+($N408*'fnd base rates'!D$17)
+($O408*'fnd base rates'!D$18)
+($P408*VLOOKUP($S408+12,rate_basefnd,4)))
*$R408</f>
        <v>1697.48</v>
      </c>
      <c r="W408" s="68">
        <f>(($D408*'fnd base rates'!E$7)
+($E408*'fnd base rates'!E$8)
+($F408*'fnd base rates'!E$9)
+($G408*'fnd base rates'!E$10)
+($H408*'fnd base rates'!E$11)
+($I408*'fnd base rates'!E$12)
+($J408*'fnd base rates'!E$13)
+($K408*'fnd base rates'!E$14)
+($M408*'fnd base rates'!E$16)
+($N408*'fnd base rates'!E$17)
+($O408*'fnd base rates'!E$18)
+($P408*VLOOKUP($S408+12,rate_basefnd,5)))
*$R408</f>
        <v>8172.441600000001</v>
      </c>
      <c r="X408" s="68">
        <f>(($D408*'fnd base rates'!F$7)
+($E408*'fnd base rates'!F$8)
+($F408*'fnd base rates'!F$9)
+($G408*'fnd base rates'!F$10)
+($H408*'fnd base rates'!F$11)
+($I408*'fnd base rates'!F$12)
+($J408*'fnd base rates'!F$13)
+($K408*'fnd base rates'!F$14)
+($M408*'fnd base rates'!F$16)
+($N408*'fnd base rates'!F$17)
+($O408*'fnd base rates'!F$18)
+($P408*VLOOKUP($S408+12,rate_basefnd,6)))
*$R408</f>
        <v>2516.0455999999999</v>
      </c>
      <c r="Y408" s="68">
        <f>(($D408*'fnd base rates'!G$7)
+($E408*'fnd base rates'!G$8)
+($F408*'fnd base rates'!G$9)
+($G408*'fnd base rates'!G$10)
+($H408*'fnd base rates'!G$11)
+($I408*'fnd base rates'!G$12)
+($J408*'fnd base rates'!G$13)
+($K408*'fnd base rates'!G$14)
+($M408*'fnd base rates'!G$16)
+($N408*'fnd base rates'!G$17)
+($O408*'fnd base rates'!G$18)
+($P408*VLOOKUP($S408+12,rate_basefnd,7)))
*$R408</f>
        <v>362.26080000000002</v>
      </c>
      <c r="Z408" s="68">
        <f>(($D408*'fnd base rates'!H$7)
+($E408*'fnd base rates'!H$8)
+($F408*'fnd base rates'!H$9)
+($G408*'fnd base rates'!H$10)
+($H408*'fnd base rates'!H$11)
+($I408*'fnd base rates'!H$12)
+($J408*'fnd base rates'!H$13)
+($K408*'fnd base rates'!H$14)
+($M408*'fnd base rates'!H$16)
+($N408*'fnd base rates'!H$17)
+($O408*'fnd base rates'!H$18)
+($P408*VLOOKUP($S408+12,rate_basefnd,8)))</f>
        <v>1162.6079999999999</v>
      </c>
      <c r="AA408" s="68">
        <f>(($D408*'fnd base rates'!I$7)
+($E408*'fnd base rates'!I$8)
+($F408*'fnd base rates'!I$9)
+($G408*'fnd base rates'!I$10)
+($H408*'fnd base rates'!I$11)
+($I408*'fnd base rates'!I$12)
+($J408*'fnd base rates'!I$13)
+($K408*'fnd base rates'!I$14)
+($M408*'fnd base rates'!I$16)
+($N408*'fnd base rates'!I$17)
+($O408*'fnd base rates'!I$18)
+($P408*VLOOKUP($S408+12,rate_basefnd,9)))
*$R408</f>
        <v>906.32</v>
      </c>
      <c r="AB408" s="68">
        <f>(($D408*'fnd base rates'!J$7)
+($E408*'fnd base rates'!J$8)
+($F408*'fnd base rates'!J$9)
+($G408*'fnd base rates'!J$10)
+($H408*'fnd base rates'!J$11)
+($I408*'fnd base rates'!J$12)
+($J408*'fnd base rates'!J$13)
+($K408*'fnd base rates'!J$14)
+($M408*'fnd base rates'!J$16)
+($N408*'fnd base rates'!J$17)
+($O408*'fnd base rates'!J$18)
+($P408*VLOOKUP($S408+12,rate_basefnd,10)))
*$R408</f>
        <v>444.99</v>
      </c>
      <c r="AC408" s="68">
        <f>(($D408*'fnd base rates'!K$7)
+($E408*'fnd base rates'!K$8)
+($F408*'fnd base rates'!K$9)
+($G408*'fnd base rates'!K$10)
+($H408*'fnd base rates'!K$11)
+($I408*'fnd base rates'!K$12)
+($J408*'fnd base rates'!K$13)
+($K408*'fnd base rates'!K$14)
+($M408*'fnd base rates'!K$16)
+($N408*'fnd base rates'!K$17)
+($O408*'fnd base rates'!K$18)
+($P408*VLOOKUP($S408+12,rate_basefnd,11)))
*$R408</f>
        <v>2542.0819999999999</v>
      </c>
      <c r="AD408" s="68">
        <f>(($D408*'fnd base rates'!L$7)
+($E408*'fnd base rates'!L$8)
+($F408*'fnd base rates'!L$9)
+($G408*'fnd base rates'!L$10)
+($H408*'fnd base rates'!L$11)
+($I408*'fnd base rates'!L$12)
+($J408*'fnd base rates'!L$13)
+($K408*'fnd base rates'!L$14)
+($M408*'fnd base rates'!L$16)
+($N408*'fnd base rates'!L$17)
+($O408*'fnd base rates'!L$18)
+($P408*VLOOKUP($S408+12,rate_basefnd,12)))</f>
        <v>4690.9475999999995</v>
      </c>
      <c r="AE408" s="68">
        <f>(($D408*'fnd base rates'!M$7)
+($E408*'fnd base rates'!M$8)
+($F408*'fnd base rates'!M$9)
+($G408*'fnd base rates'!M$10)
+($H408*'fnd base rates'!M$11)
+($I408*'fnd base rates'!M$12)
+($J408*'fnd base rates'!M$13)
+($K408*'fnd base rates'!M$14)
+($M408*'fnd base rates'!M$16)
+($N408*'fnd base rates'!M$17)
+($O408*'fnd base rates'!M$18)
+($P408*VLOOKUP($S408+12,rate_basefnd,13)))</f>
        <v>0</v>
      </c>
      <c r="AF408" s="3">
        <f t="shared" si="85"/>
        <v>23694.498</v>
      </c>
      <c r="AH408" s="205">
        <f t="shared" si="86"/>
        <v>455128149</v>
      </c>
      <c r="AI408" s="3" t="str">
        <f t="shared" si="90"/>
        <v>455</v>
      </c>
      <c r="AJ408" s="1" t="str">
        <f t="shared" si="91"/>
        <v>128</v>
      </c>
      <c r="AK408" s="1" t="str">
        <f t="shared" si="92"/>
        <v>149</v>
      </c>
      <c r="AL408" s="3">
        <f t="shared" si="87"/>
        <v>1</v>
      </c>
      <c r="AM408" s="3">
        <f t="shared" si="97"/>
        <v>2</v>
      </c>
      <c r="AN408" s="3">
        <f t="shared" si="93"/>
        <v>23694.498</v>
      </c>
      <c r="AO408" s="3">
        <f t="shared" si="94"/>
        <v>11847</v>
      </c>
      <c r="AP408" s="3">
        <f t="shared" si="88"/>
        <v>-4071</v>
      </c>
      <c r="AQ408" s="3">
        <v>15918</v>
      </c>
      <c r="AS408" s="68"/>
      <c r="AT408" s="68"/>
      <c r="AX408" s="4">
        <f t="shared" si="95"/>
        <v>0</v>
      </c>
      <c r="AZ408" s="4">
        <f t="shared" si="96"/>
        <v>0</v>
      </c>
      <c r="BB408" s="4"/>
    </row>
    <row r="409" spans="1:54" s="3" customFormat="1">
      <c r="A409" s="205" t="str">
        <f t="shared" si="89"/>
        <v>455</v>
      </c>
      <c r="B409" s="1">
        <v>455128181</v>
      </c>
      <c r="C409" s="7" t="s">
        <v>75</v>
      </c>
      <c r="D409" s="8">
        <f>'fnd enro'!D409</f>
        <v>0</v>
      </c>
      <c r="E409" s="8">
        <f>'fnd enro'!E409</f>
        <v>0</v>
      </c>
      <c r="F409" s="8">
        <f>'fnd enro'!F409</f>
        <v>0</v>
      </c>
      <c r="G409" s="8">
        <f>'fnd enro'!G409</f>
        <v>1</v>
      </c>
      <c r="H409" s="8">
        <f>'fnd enro'!H409</f>
        <v>1</v>
      </c>
      <c r="I409" s="8">
        <f>'fnd enro'!I409</f>
        <v>0</v>
      </c>
      <c r="J409" s="8">
        <f>'fnd enro'!J409</f>
        <v>0</v>
      </c>
      <c r="K409" s="9">
        <f>'fnd enro'!K409</f>
        <v>0.08</v>
      </c>
      <c r="L409" s="8">
        <f>'fnd enro'!L409</f>
        <v>0</v>
      </c>
      <c r="M409" s="8">
        <f>'fnd enro'!M409</f>
        <v>0</v>
      </c>
      <c r="N409" s="8">
        <f>'fnd enro'!N409</f>
        <v>0</v>
      </c>
      <c r="O409" s="8">
        <f>'fnd enro'!O409</f>
        <v>0</v>
      </c>
      <c r="P409" s="8">
        <f>'fnd enro'!P409</f>
        <v>2</v>
      </c>
      <c r="Q409" s="8">
        <f>'fnd enro'!R409</f>
        <v>2</v>
      </c>
      <c r="R409" s="9">
        <f t="shared" si="84"/>
        <v>1</v>
      </c>
      <c r="S409" s="8">
        <f>VALUE('fnd enro'!Q409)</f>
        <v>10</v>
      </c>
      <c r="T409" s="1"/>
      <c r="U409" s="68">
        <f>(($D409*'fnd base rates'!C$7)
+($E409*'fnd base rates'!C$8)
+($F409*'fnd base rates'!C$9)
+($G409*'fnd base rates'!C$10)
+($H409*'fnd base rates'!C$11)
+($I409*'fnd base rates'!C$12)
+($J409*'fnd base rates'!C$13)
+($K409*'fnd base rates'!C$14)
+($M409*'fnd base rates'!C$16)
+($N409*'fnd base rates'!C$17)
+($O409*'fnd base rates'!C$18)
+($P409*VLOOKUP($S409+12,rate_basefnd,3)))
*$R409</f>
        <v>1428.4223999999999</v>
      </c>
      <c r="V409" s="68">
        <f>(($D409*'fnd base rates'!D$7)
+($E409*'fnd base rates'!D$8)
+($F409*'fnd base rates'!D$9)
+($G409*'fnd base rates'!D$10)
+($H409*'fnd base rates'!D$11)
+($I409*'fnd base rates'!D$12)
+($J409*'fnd base rates'!D$13)
+($K409*'fnd base rates'!D$14)
+($M409*'fnd base rates'!D$16)
+($N409*'fnd base rates'!D$17)
+($O409*'fnd base rates'!D$18)
+($P409*VLOOKUP($S409+12,rate_basefnd,4)))
*$R409</f>
        <v>2783.04</v>
      </c>
      <c r="W409" s="68">
        <f>(($D409*'fnd base rates'!E$7)
+($E409*'fnd base rates'!E$8)
+($F409*'fnd base rates'!E$9)
+($G409*'fnd base rates'!E$10)
+($H409*'fnd base rates'!E$11)
+($I409*'fnd base rates'!E$12)
+($J409*'fnd base rates'!E$13)
+($K409*'fnd base rates'!E$14)
+($M409*'fnd base rates'!E$16)
+($N409*'fnd base rates'!E$17)
+($O409*'fnd base rates'!E$18)
+($P409*VLOOKUP($S409+12,rate_basefnd,5)))
*$R409</f>
        <v>18769.5016</v>
      </c>
      <c r="X409" s="68">
        <f>(($D409*'fnd base rates'!F$7)
+($E409*'fnd base rates'!F$8)
+($F409*'fnd base rates'!F$9)
+($G409*'fnd base rates'!F$10)
+($H409*'fnd base rates'!F$11)
+($I409*'fnd base rates'!F$12)
+($J409*'fnd base rates'!F$13)
+($K409*'fnd base rates'!F$14)
+($M409*'fnd base rates'!F$16)
+($N409*'fnd base rates'!F$17)
+($O409*'fnd base rates'!F$18)
+($P409*VLOOKUP($S409+12,rate_basefnd,6)))
*$R409</f>
        <v>2516.0455999999999</v>
      </c>
      <c r="Y409" s="68">
        <f>(($D409*'fnd base rates'!G$7)
+($E409*'fnd base rates'!G$8)
+($F409*'fnd base rates'!G$9)
+($G409*'fnd base rates'!G$10)
+($H409*'fnd base rates'!G$11)
+($I409*'fnd base rates'!G$12)
+($J409*'fnd base rates'!G$13)
+($K409*'fnd base rates'!G$14)
+($M409*'fnd base rates'!G$16)
+($N409*'fnd base rates'!G$17)
+($O409*'fnd base rates'!G$18)
+($P409*VLOOKUP($S409+12,rate_basefnd,7)))
*$R409</f>
        <v>876.38080000000002</v>
      </c>
      <c r="Z409" s="68">
        <f>(($D409*'fnd base rates'!H$7)
+($E409*'fnd base rates'!H$8)
+($F409*'fnd base rates'!H$9)
+($G409*'fnd base rates'!H$10)
+($H409*'fnd base rates'!H$11)
+($I409*'fnd base rates'!H$12)
+($J409*'fnd base rates'!H$13)
+($K409*'fnd base rates'!H$14)
+($M409*'fnd base rates'!H$16)
+($N409*'fnd base rates'!H$17)
+($O409*'fnd base rates'!H$18)
+($P409*VLOOKUP($S409+12,rate_basefnd,8)))</f>
        <v>1241.4279999999999</v>
      </c>
      <c r="AA409" s="68">
        <f>(($D409*'fnd base rates'!I$7)
+($E409*'fnd base rates'!I$8)
+($F409*'fnd base rates'!I$9)
+($G409*'fnd base rates'!I$10)
+($H409*'fnd base rates'!I$11)
+($I409*'fnd base rates'!I$12)
+($J409*'fnd base rates'!I$13)
+($K409*'fnd base rates'!I$14)
+($M409*'fnd base rates'!I$16)
+($N409*'fnd base rates'!I$17)
+($O409*'fnd base rates'!I$18)
+($P409*VLOOKUP($S409+12,rate_basefnd,9)))
*$R409</f>
        <v>1335.42</v>
      </c>
      <c r="AB409" s="68">
        <f>(($D409*'fnd base rates'!J$7)
+($E409*'fnd base rates'!J$8)
+($F409*'fnd base rates'!J$9)
+($G409*'fnd base rates'!J$10)
+($H409*'fnd base rates'!J$11)
+($I409*'fnd base rates'!J$12)
+($J409*'fnd base rates'!J$13)
+($K409*'fnd base rates'!J$14)
+($M409*'fnd base rates'!J$16)
+($N409*'fnd base rates'!J$17)
+($O409*'fnd base rates'!J$18)
+($P409*VLOOKUP($S409+12,rate_basefnd,10)))
*$R409</f>
        <v>2674.75</v>
      </c>
      <c r="AC409" s="68">
        <f>(($D409*'fnd base rates'!K$7)
+($E409*'fnd base rates'!K$8)
+($F409*'fnd base rates'!K$9)
+($G409*'fnd base rates'!K$10)
+($H409*'fnd base rates'!K$11)
+($I409*'fnd base rates'!K$12)
+($J409*'fnd base rates'!K$13)
+($K409*'fnd base rates'!K$14)
+($M409*'fnd base rates'!K$16)
+($N409*'fnd base rates'!K$17)
+($O409*'fnd base rates'!K$18)
+($P409*VLOOKUP($S409+12,rate_basefnd,11)))
*$R409</f>
        <v>2542.0819999999999</v>
      </c>
      <c r="AD409" s="68">
        <f>(($D409*'fnd base rates'!L$7)
+($E409*'fnd base rates'!L$8)
+($F409*'fnd base rates'!L$9)
+($G409*'fnd base rates'!L$10)
+($H409*'fnd base rates'!L$11)
+($I409*'fnd base rates'!L$12)
+($J409*'fnd base rates'!L$13)
+($K409*'fnd base rates'!L$14)
+($M409*'fnd base rates'!L$16)
+($N409*'fnd base rates'!L$17)
+($O409*'fnd base rates'!L$18)
+($P409*VLOOKUP($S409+12,rate_basefnd,12)))</f>
        <v>6679.1075999999994</v>
      </c>
      <c r="AE409" s="68">
        <f>(($D409*'fnd base rates'!M$7)
+($E409*'fnd base rates'!M$8)
+($F409*'fnd base rates'!M$9)
+($G409*'fnd base rates'!M$10)
+($H409*'fnd base rates'!M$11)
+($I409*'fnd base rates'!M$12)
+($J409*'fnd base rates'!M$13)
+($K409*'fnd base rates'!M$14)
+($M409*'fnd base rates'!M$16)
+($N409*'fnd base rates'!M$17)
+($O409*'fnd base rates'!M$18)
+($P409*VLOOKUP($S409+12,rate_basefnd,13)))</f>
        <v>0</v>
      </c>
      <c r="AF409" s="3">
        <f t="shared" si="85"/>
        <v>40846.178</v>
      </c>
      <c r="AH409" s="205">
        <f t="shared" si="86"/>
        <v>455128181</v>
      </c>
      <c r="AI409" s="3" t="str">
        <f t="shared" si="90"/>
        <v>455</v>
      </c>
      <c r="AJ409" s="1" t="str">
        <f t="shared" si="91"/>
        <v>128</v>
      </c>
      <c r="AK409" s="1" t="str">
        <f t="shared" si="92"/>
        <v>181</v>
      </c>
      <c r="AL409" s="3">
        <f t="shared" si="87"/>
        <v>1</v>
      </c>
      <c r="AM409" s="3">
        <f t="shared" si="97"/>
        <v>2</v>
      </c>
      <c r="AN409" s="3">
        <f t="shared" si="93"/>
        <v>40846.178</v>
      </c>
      <c r="AO409" s="3">
        <f t="shared" si="94"/>
        <v>20423</v>
      </c>
      <c r="AP409" s="3">
        <f t="shared" si="88"/>
        <v>6656</v>
      </c>
      <c r="AQ409" s="3">
        <v>13767</v>
      </c>
      <c r="AS409" s="68"/>
      <c r="AT409" s="68"/>
      <c r="AX409" s="4">
        <f t="shared" si="95"/>
        <v>0</v>
      </c>
      <c r="AZ409" s="4">
        <f t="shared" si="96"/>
        <v>0</v>
      </c>
      <c r="BB409" s="4"/>
    </row>
    <row r="410" spans="1:54" s="3" customFormat="1">
      <c r="A410" s="205" t="str">
        <f t="shared" si="89"/>
        <v>455</v>
      </c>
      <c r="B410" s="1">
        <v>455128204</v>
      </c>
      <c r="C410" s="7" t="s">
        <v>75</v>
      </c>
      <c r="D410" s="8">
        <f>'fnd enro'!D410</f>
        <v>0</v>
      </c>
      <c r="E410" s="8">
        <f>'fnd enro'!E410</f>
        <v>0</v>
      </c>
      <c r="F410" s="8">
        <f>'fnd enro'!F410</f>
        <v>0</v>
      </c>
      <c r="G410" s="8">
        <f>'fnd enro'!G410</f>
        <v>0</v>
      </c>
      <c r="H410" s="8">
        <f>'fnd enro'!H410</f>
        <v>1</v>
      </c>
      <c r="I410" s="8">
        <f>'fnd enro'!I410</f>
        <v>0</v>
      </c>
      <c r="J410" s="8">
        <f>'fnd enro'!J410</f>
        <v>0</v>
      </c>
      <c r="K410" s="9">
        <f>'fnd enro'!K410</f>
        <v>0.04</v>
      </c>
      <c r="L410" s="8">
        <f>'fnd enro'!L410</f>
        <v>0</v>
      </c>
      <c r="M410" s="8">
        <f>'fnd enro'!M410</f>
        <v>0</v>
      </c>
      <c r="N410" s="8">
        <f>'fnd enro'!N410</f>
        <v>0</v>
      </c>
      <c r="O410" s="8">
        <f>'fnd enro'!O410</f>
        <v>0</v>
      </c>
      <c r="P410" s="8">
        <f>'fnd enro'!P410</f>
        <v>1</v>
      </c>
      <c r="Q410" s="8">
        <f>'fnd enro'!R410</f>
        <v>1</v>
      </c>
      <c r="R410" s="9">
        <f t="shared" si="84"/>
        <v>1</v>
      </c>
      <c r="S410" s="8">
        <f>VALUE('fnd enro'!Q410)</f>
        <v>3</v>
      </c>
      <c r="T410" s="1"/>
      <c r="U410" s="68">
        <f>(($D410*'fnd base rates'!C$7)
+($E410*'fnd base rates'!C$8)
+($F410*'fnd base rates'!C$9)
+($G410*'fnd base rates'!C$10)
+($H410*'fnd base rates'!C$11)
+($I410*'fnd base rates'!C$12)
+($J410*'fnd base rates'!C$13)
+($K410*'fnd base rates'!C$14)
+($M410*'fnd base rates'!C$16)
+($N410*'fnd base rates'!C$17)
+($O410*'fnd base rates'!C$18)
+($P410*VLOOKUP($S410+12,rate_basefnd,3)))
*$R410</f>
        <v>664.10120000000006</v>
      </c>
      <c r="V410" s="68">
        <f>(($D410*'fnd base rates'!D$7)
+($E410*'fnd base rates'!D$8)
+($F410*'fnd base rates'!D$9)
+($G410*'fnd base rates'!D$10)
+($H410*'fnd base rates'!D$11)
+($I410*'fnd base rates'!D$12)
+($J410*'fnd base rates'!D$13)
+($K410*'fnd base rates'!D$14)
+($M410*'fnd base rates'!D$16)
+($N410*'fnd base rates'!D$17)
+($O410*'fnd base rates'!D$18)
+($P410*VLOOKUP($S410+12,rate_basefnd,4)))
*$R410</f>
        <v>1154.06</v>
      </c>
      <c r="W410" s="68">
        <f>(($D410*'fnd base rates'!E$7)
+($E410*'fnd base rates'!E$8)
+($F410*'fnd base rates'!E$9)
+($G410*'fnd base rates'!E$10)
+($H410*'fnd base rates'!E$11)
+($I410*'fnd base rates'!E$12)
+($J410*'fnd base rates'!E$13)
+($K410*'fnd base rates'!E$14)
+($M410*'fnd base rates'!E$16)
+($N410*'fnd base rates'!E$17)
+($O410*'fnd base rates'!E$18)
+($P410*VLOOKUP($S410+12,rate_basefnd,5)))
*$R410</f>
        <v>6833.1607999999997</v>
      </c>
      <c r="X410" s="68">
        <f>(($D410*'fnd base rates'!F$7)
+($E410*'fnd base rates'!F$8)
+($F410*'fnd base rates'!F$9)
+($G410*'fnd base rates'!F$10)
+($H410*'fnd base rates'!F$11)
+($I410*'fnd base rates'!F$12)
+($J410*'fnd base rates'!F$13)
+($K410*'fnd base rates'!F$14)
+($M410*'fnd base rates'!F$16)
+($N410*'fnd base rates'!F$17)
+($O410*'fnd base rates'!F$18)
+($P410*VLOOKUP($S410+12,rate_basefnd,6)))
*$R410</f>
        <v>1118.2128</v>
      </c>
      <c r="Y410" s="68">
        <f>(($D410*'fnd base rates'!G$7)
+($E410*'fnd base rates'!G$8)
+($F410*'fnd base rates'!G$9)
+($G410*'fnd base rates'!G$10)
+($H410*'fnd base rates'!G$11)
+($I410*'fnd base rates'!G$12)
+($J410*'fnd base rates'!G$13)
+($K410*'fnd base rates'!G$14)
+($M410*'fnd base rates'!G$16)
+($N410*'fnd base rates'!G$17)
+($O410*'fnd base rates'!G$18)
+($P410*VLOOKUP($S410+12,rate_basefnd,7)))
*$R410</f>
        <v>332.19039999999995</v>
      </c>
      <c r="Z410" s="68">
        <f>(($D410*'fnd base rates'!H$7)
+($E410*'fnd base rates'!H$8)
+($F410*'fnd base rates'!H$9)
+($G410*'fnd base rates'!H$10)
+($H410*'fnd base rates'!H$11)
+($I410*'fnd base rates'!H$12)
+($J410*'fnd base rates'!H$13)
+($K410*'fnd base rates'!H$14)
+($M410*'fnd base rates'!H$16)
+($N410*'fnd base rates'!H$17)
+($O410*'fnd base rates'!H$18)
+($P410*VLOOKUP($S410+12,rate_basefnd,8)))</f>
        <v>603.47399999999993</v>
      </c>
      <c r="AA410" s="68">
        <f>(($D410*'fnd base rates'!I$7)
+($E410*'fnd base rates'!I$8)
+($F410*'fnd base rates'!I$9)
+($G410*'fnd base rates'!I$10)
+($H410*'fnd base rates'!I$11)
+($I410*'fnd base rates'!I$12)
+($J410*'fnd base rates'!I$13)
+($K410*'fnd base rates'!I$14)
+($M410*'fnd base rates'!I$16)
+($N410*'fnd base rates'!I$17)
+($O410*'fnd base rates'!I$18)
+($P410*VLOOKUP($S410+12,rate_basefnd,9)))
*$R410</f>
        <v>573.85</v>
      </c>
      <c r="AB410" s="68">
        <f>(($D410*'fnd base rates'!J$7)
+($E410*'fnd base rates'!J$8)
+($F410*'fnd base rates'!J$9)
+($G410*'fnd base rates'!J$10)
+($H410*'fnd base rates'!J$11)
+($I410*'fnd base rates'!J$12)
+($J410*'fnd base rates'!J$13)
+($K410*'fnd base rates'!J$14)
+($M410*'fnd base rates'!J$16)
+($N410*'fnd base rates'!J$17)
+($O410*'fnd base rates'!J$18)
+($P410*VLOOKUP($S410+12,rate_basefnd,10)))
*$R410</f>
        <v>903.15</v>
      </c>
      <c r="AC410" s="68">
        <f>(($D410*'fnd base rates'!K$7)
+($E410*'fnd base rates'!K$8)
+($F410*'fnd base rates'!K$9)
+($G410*'fnd base rates'!K$10)
+($H410*'fnd base rates'!K$11)
+($I410*'fnd base rates'!K$12)
+($J410*'fnd base rates'!K$13)
+($K410*'fnd base rates'!K$14)
+($M410*'fnd base rates'!K$16)
+($N410*'fnd base rates'!K$17)
+($O410*'fnd base rates'!K$18)
+($P410*VLOOKUP($S410+12,rate_basefnd,11)))
*$R410</f>
        <v>1316.4959999999999</v>
      </c>
      <c r="AD410" s="68">
        <f>(($D410*'fnd base rates'!L$7)
+($E410*'fnd base rates'!L$8)
+($F410*'fnd base rates'!L$9)
+($G410*'fnd base rates'!L$10)
+($H410*'fnd base rates'!L$11)
+($I410*'fnd base rates'!L$12)
+($J410*'fnd base rates'!L$13)
+($K410*'fnd base rates'!L$14)
+($M410*'fnd base rates'!L$16)
+($N410*'fnd base rates'!L$17)
+($O410*'fnd base rates'!L$18)
+($P410*VLOOKUP($S410+12,rate_basefnd,12)))</f>
        <v>2987.8187999999996</v>
      </c>
      <c r="AE410" s="68">
        <f>(($D410*'fnd base rates'!M$7)
+($E410*'fnd base rates'!M$8)
+($F410*'fnd base rates'!M$9)
+($G410*'fnd base rates'!M$10)
+($H410*'fnd base rates'!M$11)
+($I410*'fnd base rates'!M$12)
+($J410*'fnd base rates'!M$13)
+($K410*'fnd base rates'!M$14)
+($M410*'fnd base rates'!M$16)
+($N410*'fnd base rates'!M$17)
+($O410*'fnd base rates'!M$18)
+($P410*VLOOKUP($S410+12,rate_basefnd,13)))</f>
        <v>0</v>
      </c>
      <c r="AF410" s="3">
        <f t="shared" si="85"/>
        <v>16486.513999999999</v>
      </c>
      <c r="AH410" s="205">
        <f t="shared" si="86"/>
        <v>455128204</v>
      </c>
      <c r="AI410" s="3" t="str">
        <f t="shared" si="90"/>
        <v>455</v>
      </c>
      <c r="AJ410" s="1" t="str">
        <f t="shared" si="91"/>
        <v>128</v>
      </c>
      <c r="AK410" s="1" t="str">
        <f t="shared" si="92"/>
        <v>204</v>
      </c>
      <c r="AL410" s="3">
        <f t="shared" si="87"/>
        <v>1</v>
      </c>
      <c r="AM410" s="3">
        <f t="shared" si="97"/>
        <v>1</v>
      </c>
      <c r="AN410" s="3">
        <f t="shared" si="93"/>
        <v>16486.513999999999</v>
      </c>
      <c r="AO410" s="3">
        <f t="shared" si="94"/>
        <v>16487</v>
      </c>
      <c r="AP410" s="3">
        <f t="shared" si="88"/>
        <v>433</v>
      </c>
      <c r="AQ410" s="3">
        <v>16054</v>
      </c>
      <c r="AS410" s="68"/>
      <c r="AT410" s="68"/>
      <c r="AX410" s="4">
        <f t="shared" si="95"/>
        <v>0</v>
      </c>
      <c r="AZ410" s="4">
        <f t="shared" si="96"/>
        <v>0</v>
      </c>
      <c r="BB410" s="4"/>
    </row>
    <row r="411" spans="1:54" s="3" customFormat="1">
      <c r="A411" s="205" t="str">
        <f t="shared" si="89"/>
        <v>455</v>
      </c>
      <c r="B411" s="1">
        <v>455128745</v>
      </c>
      <c r="C411" s="7" t="s">
        <v>75</v>
      </c>
      <c r="D411" s="8">
        <f>'fnd enro'!D411</f>
        <v>0</v>
      </c>
      <c r="E411" s="8">
        <f>'fnd enro'!E411</f>
        <v>0</v>
      </c>
      <c r="F411" s="8">
        <f>'fnd enro'!F411</f>
        <v>1</v>
      </c>
      <c r="G411" s="8">
        <f>'fnd enro'!G411</f>
        <v>3</v>
      </c>
      <c r="H411" s="8">
        <f>'fnd enro'!H411</f>
        <v>2</v>
      </c>
      <c r="I411" s="8">
        <f>'fnd enro'!I411</f>
        <v>0</v>
      </c>
      <c r="J411" s="8">
        <f>'fnd enro'!J411</f>
        <v>0</v>
      </c>
      <c r="K411" s="9">
        <f>'fnd enro'!K411</f>
        <v>0.24</v>
      </c>
      <c r="L411" s="8">
        <f>'fnd enro'!L411</f>
        <v>0</v>
      </c>
      <c r="M411" s="8">
        <f>'fnd enro'!M411</f>
        <v>0</v>
      </c>
      <c r="N411" s="8">
        <f>'fnd enro'!N411</f>
        <v>0</v>
      </c>
      <c r="O411" s="8">
        <f>'fnd enro'!O411</f>
        <v>0</v>
      </c>
      <c r="P411" s="8">
        <f>'fnd enro'!P411</f>
        <v>0</v>
      </c>
      <c r="Q411" s="8">
        <f>'fnd enro'!R411</f>
        <v>6</v>
      </c>
      <c r="R411" s="9">
        <f t="shared" si="84"/>
        <v>1</v>
      </c>
      <c r="S411" s="8">
        <f>VALUE('fnd enro'!Q411)</f>
        <v>3</v>
      </c>
      <c r="T411" s="1"/>
      <c r="U411" s="68">
        <f>(($D411*'fnd base rates'!C$7)
+($E411*'fnd base rates'!C$8)
+($F411*'fnd base rates'!C$9)
+($G411*'fnd base rates'!C$10)
+($H411*'fnd base rates'!C$11)
+($I411*'fnd base rates'!C$12)
+($J411*'fnd base rates'!C$13)
+($K411*'fnd base rates'!C$14)
+($M411*'fnd base rates'!C$16)
+($N411*'fnd base rates'!C$17)
+($O411*'fnd base rates'!C$18)
+($P411*VLOOKUP($S411+12,rate_basefnd,3)))
*$R411</f>
        <v>3597.9672</v>
      </c>
      <c r="V411" s="68">
        <f>(($D411*'fnd base rates'!D$7)
+($E411*'fnd base rates'!D$8)
+($F411*'fnd base rates'!D$9)
+($G411*'fnd base rates'!D$10)
+($H411*'fnd base rates'!D$11)
+($I411*'fnd base rates'!D$12)
+($J411*'fnd base rates'!D$13)
+($K411*'fnd base rates'!D$14)
+($M411*'fnd base rates'!D$16)
+($N411*'fnd base rates'!D$17)
+($O411*'fnd base rates'!D$18)
+($P411*VLOOKUP($S411+12,rate_basefnd,4)))
*$R411</f>
        <v>5092.4400000000005</v>
      </c>
      <c r="W411" s="68">
        <f>(($D411*'fnd base rates'!E$7)
+($E411*'fnd base rates'!E$8)
+($F411*'fnd base rates'!E$9)
+($G411*'fnd base rates'!E$10)
+($H411*'fnd base rates'!E$11)
+($I411*'fnd base rates'!E$12)
+($J411*'fnd base rates'!E$13)
+($K411*'fnd base rates'!E$14)
+($M411*'fnd base rates'!E$16)
+($N411*'fnd base rates'!E$17)
+($O411*'fnd base rates'!E$18)
+($P411*VLOOKUP($S411+12,rate_basefnd,5)))
*$R411</f>
        <v>24984.364800000003</v>
      </c>
      <c r="X411" s="68">
        <f>(($D411*'fnd base rates'!F$7)
+($E411*'fnd base rates'!F$8)
+($F411*'fnd base rates'!F$9)
+($G411*'fnd base rates'!F$10)
+($H411*'fnd base rates'!F$11)
+($I411*'fnd base rates'!F$12)
+($J411*'fnd base rates'!F$13)
+($K411*'fnd base rates'!F$14)
+($M411*'fnd base rates'!F$16)
+($N411*'fnd base rates'!F$17)
+($O411*'fnd base rates'!F$18)
+($P411*VLOOKUP($S411+12,rate_basefnd,6)))
*$R411</f>
        <v>7827.7568000000001</v>
      </c>
      <c r="Y411" s="68">
        <f>(($D411*'fnd base rates'!G$7)
+($E411*'fnd base rates'!G$8)
+($F411*'fnd base rates'!G$9)
+($G411*'fnd base rates'!G$10)
+($H411*'fnd base rates'!G$11)
+($I411*'fnd base rates'!G$12)
+($J411*'fnd base rates'!G$13)
+($K411*'fnd base rates'!G$14)
+($M411*'fnd base rates'!G$16)
+($N411*'fnd base rates'!G$17)
+($O411*'fnd base rates'!G$18)
+($P411*VLOOKUP($S411+12,rate_basefnd,7)))
*$R411</f>
        <v>1073.8424</v>
      </c>
      <c r="Z411" s="68">
        <f>(($D411*'fnd base rates'!H$7)
+($E411*'fnd base rates'!H$8)
+($F411*'fnd base rates'!H$9)
+($G411*'fnd base rates'!H$10)
+($H411*'fnd base rates'!H$11)
+($I411*'fnd base rates'!H$12)
+($J411*'fnd base rates'!H$13)
+($K411*'fnd base rates'!H$14)
+($M411*'fnd base rates'!H$16)
+($N411*'fnd base rates'!H$17)
+($O411*'fnd base rates'!H$18)
+($P411*VLOOKUP($S411+12,rate_basefnd,8)))</f>
        <v>3487.8239999999996</v>
      </c>
      <c r="AA411" s="68">
        <f>(($D411*'fnd base rates'!I$7)
+($E411*'fnd base rates'!I$8)
+($F411*'fnd base rates'!I$9)
+($G411*'fnd base rates'!I$10)
+($H411*'fnd base rates'!I$11)
+($I411*'fnd base rates'!I$12)
+($J411*'fnd base rates'!I$13)
+($K411*'fnd base rates'!I$14)
+($M411*'fnd base rates'!I$16)
+($N411*'fnd base rates'!I$17)
+($O411*'fnd base rates'!I$18)
+($P411*VLOOKUP($S411+12,rate_basefnd,9)))
*$R411</f>
        <v>2718.96</v>
      </c>
      <c r="AB411" s="68">
        <f>(($D411*'fnd base rates'!J$7)
+($E411*'fnd base rates'!J$8)
+($F411*'fnd base rates'!J$9)
+($G411*'fnd base rates'!J$10)
+($H411*'fnd base rates'!J$11)
+($I411*'fnd base rates'!J$12)
+($J411*'fnd base rates'!J$13)
+($K411*'fnd base rates'!J$14)
+($M411*'fnd base rates'!J$16)
+($N411*'fnd base rates'!J$17)
+($O411*'fnd base rates'!J$18)
+($P411*VLOOKUP($S411+12,rate_basefnd,10)))
*$R411</f>
        <v>1171.6199999999999</v>
      </c>
      <c r="AC411" s="68">
        <f>(($D411*'fnd base rates'!K$7)
+($E411*'fnd base rates'!K$8)
+($F411*'fnd base rates'!K$9)
+($G411*'fnd base rates'!K$10)
+($H411*'fnd base rates'!K$11)
+($I411*'fnd base rates'!K$12)
+($J411*'fnd base rates'!K$13)
+($K411*'fnd base rates'!K$14)
+($M411*'fnd base rates'!K$16)
+($N411*'fnd base rates'!K$17)
+($O411*'fnd base rates'!K$18)
+($P411*VLOOKUP($S411+12,rate_basefnd,11)))
*$R411</f>
        <v>7535.3360000000002</v>
      </c>
      <c r="AD411" s="68">
        <f>(($D411*'fnd base rates'!L$7)
+($E411*'fnd base rates'!L$8)
+($F411*'fnd base rates'!L$9)
+($G411*'fnd base rates'!L$10)
+($H411*'fnd base rates'!L$11)
+($I411*'fnd base rates'!L$12)
+($J411*'fnd base rates'!L$13)
+($K411*'fnd base rates'!L$14)
+($M411*'fnd base rates'!L$16)
+($N411*'fnd base rates'!L$17)
+($O411*'fnd base rates'!L$18)
+($P411*VLOOKUP($S411+12,rate_basefnd,12)))</f>
        <v>13906.4728</v>
      </c>
      <c r="AE411" s="68">
        <f>(($D411*'fnd base rates'!M$7)
+($E411*'fnd base rates'!M$8)
+($F411*'fnd base rates'!M$9)
+($G411*'fnd base rates'!M$10)
+($H411*'fnd base rates'!M$11)
+($I411*'fnd base rates'!M$12)
+($J411*'fnd base rates'!M$13)
+($K411*'fnd base rates'!M$14)
+($M411*'fnd base rates'!M$16)
+($N411*'fnd base rates'!M$17)
+($O411*'fnd base rates'!M$18)
+($P411*VLOOKUP($S411+12,rate_basefnd,13)))</f>
        <v>0</v>
      </c>
      <c r="AF411" s="3">
        <f t="shared" si="85"/>
        <v>71396.584000000017</v>
      </c>
      <c r="AH411" s="205">
        <f t="shared" si="86"/>
        <v>455128745</v>
      </c>
      <c r="AI411" s="3" t="str">
        <f t="shared" si="90"/>
        <v>455</v>
      </c>
      <c r="AJ411" s="1" t="str">
        <f t="shared" si="91"/>
        <v>128</v>
      </c>
      <c r="AK411" s="1" t="str">
        <f t="shared" si="92"/>
        <v>745</v>
      </c>
      <c r="AL411" s="3">
        <f t="shared" si="87"/>
        <v>1</v>
      </c>
      <c r="AM411" s="3">
        <f t="shared" si="97"/>
        <v>6</v>
      </c>
      <c r="AN411" s="3">
        <f t="shared" si="93"/>
        <v>71396.584000000017</v>
      </c>
      <c r="AO411" s="3">
        <f t="shared" si="94"/>
        <v>11899</v>
      </c>
      <c r="AP411" s="3">
        <f t="shared" si="88"/>
        <v>862</v>
      </c>
      <c r="AQ411" s="3">
        <v>11037</v>
      </c>
      <c r="AS411" s="68"/>
      <c r="AT411" s="68"/>
      <c r="AX411" s="4">
        <f t="shared" si="95"/>
        <v>0</v>
      </c>
      <c r="AZ411" s="4">
        <f t="shared" si="96"/>
        <v>0</v>
      </c>
      <c r="BB411" s="4"/>
    </row>
    <row r="412" spans="1:54" s="3" customFormat="1">
      <c r="A412" s="205" t="str">
        <f t="shared" si="89"/>
        <v>455</v>
      </c>
      <c r="B412" s="1">
        <v>455128773</v>
      </c>
      <c r="C412" s="7" t="s">
        <v>75</v>
      </c>
      <c r="D412" s="8">
        <f>'fnd enro'!D412</f>
        <v>0</v>
      </c>
      <c r="E412" s="8">
        <f>'fnd enro'!E412</f>
        <v>0</v>
      </c>
      <c r="F412" s="8">
        <f>'fnd enro'!F412</f>
        <v>0</v>
      </c>
      <c r="G412" s="8">
        <f>'fnd enro'!G412</f>
        <v>1</v>
      </c>
      <c r="H412" s="8">
        <f>'fnd enro'!H412</f>
        <v>2</v>
      </c>
      <c r="I412" s="8">
        <f>'fnd enro'!I412</f>
        <v>0</v>
      </c>
      <c r="J412" s="8">
        <f>'fnd enro'!J412</f>
        <v>0</v>
      </c>
      <c r="K412" s="9">
        <f>'fnd enro'!K412</f>
        <v>0.12</v>
      </c>
      <c r="L412" s="8">
        <f>'fnd enro'!L412</f>
        <v>0</v>
      </c>
      <c r="M412" s="8">
        <f>'fnd enro'!M412</f>
        <v>0</v>
      </c>
      <c r="N412" s="8">
        <f>'fnd enro'!N412</f>
        <v>0</v>
      </c>
      <c r="O412" s="8">
        <f>'fnd enro'!O412</f>
        <v>0</v>
      </c>
      <c r="P412" s="8">
        <f>'fnd enro'!P412</f>
        <v>1</v>
      </c>
      <c r="Q412" s="8">
        <f>'fnd enro'!R412</f>
        <v>3</v>
      </c>
      <c r="R412" s="9">
        <f t="shared" si="84"/>
        <v>1</v>
      </c>
      <c r="S412" s="8">
        <f>VALUE('fnd enro'!Q412)</f>
        <v>5</v>
      </c>
      <c r="T412" s="1"/>
      <c r="U412" s="68">
        <f>(($D412*'fnd base rates'!C$7)
+($E412*'fnd base rates'!C$8)
+($F412*'fnd base rates'!C$9)
+($G412*'fnd base rates'!C$10)
+($H412*'fnd base rates'!C$11)
+($I412*'fnd base rates'!C$12)
+($J412*'fnd base rates'!C$13)
+($K412*'fnd base rates'!C$14)
+($M412*'fnd base rates'!C$16)
+($N412*'fnd base rates'!C$17)
+($O412*'fnd base rates'!C$18)
+($P412*VLOOKUP($S412+12,rate_basefnd,3)))
*$R412</f>
        <v>1870.5735999999999</v>
      </c>
      <c r="V412" s="68">
        <f>(($D412*'fnd base rates'!D$7)
+($E412*'fnd base rates'!D$8)
+($F412*'fnd base rates'!D$9)
+($G412*'fnd base rates'!D$10)
+($H412*'fnd base rates'!D$11)
+($I412*'fnd base rates'!D$12)
+($J412*'fnd base rates'!D$13)
+($K412*'fnd base rates'!D$14)
+($M412*'fnd base rates'!D$16)
+($N412*'fnd base rates'!D$17)
+($O412*'fnd base rates'!D$18)
+($P412*VLOOKUP($S412+12,rate_basefnd,4)))
*$R412</f>
        <v>2885.4500000000003</v>
      </c>
      <c r="W412" s="68">
        <f>(($D412*'fnd base rates'!E$7)
+($E412*'fnd base rates'!E$8)
+($F412*'fnd base rates'!E$9)
+($G412*'fnd base rates'!E$10)
+($H412*'fnd base rates'!E$11)
+($I412*'fnd base rates'!E$12)
+($J412*'fnd base rates'!E$13)
+($K412*'fnd base rates'!E$14)
+($M412*'fnd base rates'!E$16)
+($N412*'fnd base rates'!E$17)
+($O412*'fnd base rates'!E$18)
+($P412*VLOOKUP($S412+12,rate_basefnd,5)))
*$R412</f>
        <v>15336.752399999999</v>
      </c>
      <c r="X412" s="68">
        <f>(($D412*'fnd base rates'!F$7)
+($E412*'fnd base rates'!F$8)
+($F412*'fnd base rates'!F$9)
+($G412*'fnd base rates'!F$10)
+($H412*'fnd base rates'!F$11)
+($I412*'fnd base rates'!F$12)
+($J412*'fnd base rates'!F$13)
+($K412*'fnd base rates'!F$14)
+($M412*'fnd base rates'!F$16)
+($N412*'fnd base rates'!F$17)
+($O412*'fnd base rates'!F$18)
+($P412*VLOOKUP($S412+12,rate_basefnd,6)))
*$R412</f>
        <v>3634.2583999999997</v>
      </c>
      <c r="Y412" s="68">
        <f>(($D412*'fnd base rates'!G$7)
+($E412*'fnd base rates'!G$8)
+($F412*'fnd base rates'!G$9)
+($G412*'fnd base rates'!G$10)
+($H412*'fnd base rates'!G$11)
+($I412*'fnd base rates'!G$12)
+($J412*'fnd base rates'!G$13)
+($K412*'fnd base rates'!G$14)
+($M412*'fnd base rates'!G$16)
+($N412*'fnd base rates'!G$17)
+($O412*'fnd base rates'!G$18)
+($P412*VLOOKUP($S412+12,rate_basefnd,7)))
*$R412</f>
        <v>710.52119999999991</v>
      </c>
      <c r="Z412" s="68">
        <f>(($D412*'fnd base rates'!H$7)
+($E412*'fnd base rates'!H$8)
+($F412*'fnd base rates'!H$9)
+($G412*'fnd base rates'!H$10)
+($H412*'fnd base rates'!H$11)
+($I412*'fnd base rates'!H$12)
+($J412*'fnd base rates'!H$13)
+($K412*'fnd base rates'!H$14)
+($M412*'fnd base rates'!H$16)
+($N412*'fnd base rates'!H$17)
+($O412*'fnd base rates'!H$18)
+($P412*VLOOKUP($S412+12,rate_basefnd,8)))</f>
        <v>1768.5419999999999</v>
      </c>
      <c r="AA412" s="68">
        <f>(($D412*'fnd base rates'!I$7)
+($E412*'fnd base rates'!I$8)
+($F412*'fnd base rates'!I$9)
+($G412*'fnd base rates'!I$10)
+($H412*'fnd base rates'!I$11)
+($I412*'fnd base rates'!I$12)
+($J412*'fnd base rates'!I$13)
+($K412*'fnd base rates'!I$14)
+($M412*'fnd base rates'!I$16)
+($N412*'fnd base rates'!I$17)
+($O412*'fnd base rates'!I$18)
+($P412*VLOOKUP($S412+12,rate_basefnd,9)))
*$R412</f>
        <v>1493.58</v>
      </c>
      <c r="AB412" s="68">
        <f>(($D412*'fnd base rates'!J$7)
+($E412*'fnd base rates'!J$8)
+($F412*'fnd base rates'!J$9)
+($G412*'fnd base rates'!J$10)
+($H412*'fnd base rates'!J$11)
+($I412*'fnd base rates'!J$12)
+($J412*'fnd base rates'!J$13)
+($K412*'fnd base rates'!J$14)
+($M412*'fnd base rates'!J$16)
+($N412*'fnd base rates'!J$17)
+($O412*'fnd base rates'!J$18)
+($P412*VLOOKUP($S412+12,rate_basefnd,10)))
*$R412</f>
        <v>1417.81</v>
      </c>
      <c r="AC412" s="68">
        <f>(($D412*'fnd base rates'!K$7)
+($E412*'fnd base rates'!K$8)
+($F412*'fnd base rates'!K$9)
+($G412*'fnd base rates'!K$10)
+($H412*'fnd base rates'!K$11)
+($I412*'fnd base rates'!K$12)
+($J412*'fnd base rates'!K$13)
+($K412*'fnd base rates'!K$14)
+($M412*'fnd base rates'!K$16)
+($N412*'fnd base rates'!K$17)
+($O412*'fnd base rates'!K$18)
+($P412*VLOOKUP($S412+12,rate_basefnd,11)))
*$R412</f>
        <v>3858.578</v>
      </c>
      <c r="AD412" s="68">
        <f>(($D412*'fnd base rates'!L$7)
+($E412*'fnd base rates'!L$8)
+($F412*'fnd base rates'!L$9)
+($G412*'fnd base rates'!L$10)
+($H412*'fnd base rates'!L$11)
+($I412*'fnd base rates'!L$12)
+($J412*'fnd base rates'!L$13)
+($K412*'fnd base rates'!L$14)
+($M412*'fnd base rates'!L$16)
+($N412*'fnd base rates'!L$17)
+($O412*'fnd base rates'!L$18)
+($P412*VLOOKUP($S412+12,rate_basefnd,12)))</f>
        <v>7740.8964000000005</v>
      </c>
      <c r="AE412" s="68">
        <f>(($D412*'fnd base rates'!M$7)
+($E412*'fnd base rates'!M$8)
+($F412*'fnd base rates'!M$9)
+($G412*'fnd base rates'!M$10)
+($H412*'fnd base rates'!M$11)
+($I412*'fnd base rates'!M$12)
+($J412*'fnd base rates'!M$13)
+($K412*'fnd base rates'!M$14)
+($M412*'fnd base rates'!M$16)
+($N412*'fnd base rates'!M$17)
+($O412*'fnd base rates'!M$18)
+($P412*VLOOKUP($S412+12,rate_basefnd,13)))</f>
        <v>0</v>
      </c>
      <c r="AF412" s="3">
        <f t="shared" si="85"/>
        <v>40716.961999999992</v>
      </c>
      <c r="AH412" s="205">
        <f t="shared" si="86"/>
        <v>455128773</v>
      </c>
      <c r="AI412" s="3" t="str">
        <f t="shared" si="90"/>
        <v>455</v>
      </c>
      <c r="AJ412" s="1" t="str">
        <f t="shared" si="91"/>
        <v>128</v>
      </c>
      <c r="AK412" s="1" t="str">
        <f t="shared" si="92"/>
        <v>773</v>
      </c>
      <c r="AL412" s="3">
        <f t="shared" si="87"/>
        <v>1</v>
      </c>
      <c r="AM412" s="3">
        <f t="shared" si="97"/>
        <v>3</v>
      </c>
      <c r="AN412" s="3">
        <f t="shared" si="93"/>
        <v>40716.961999999992</v>
      </c>
      <c r="AO412" s="3">
        <f t="shared" si="94"/>
        <v>13572</v>
      </c>
      <c r="AP412" s="3">
        <f t="shared" si="88"/>
        <v>2908</v>
      </c>
      <c r="AQ412" s="3">
        <v>10664</v>
      </c>
      <c r="AS412" s="68"/>
      <c r="AT412" s="68"/>
      <c r="AX412" s="4">
        <f t="shared" si="95"/>
        <v>0</v>
      </c>
      <c r="AZ412" s="4">
        <f t="shared" si="96"/>
        <v>0</v>
      </c>
      <c r="BB412" s="4"/>
    </row>
    <row r="413" spans="1:54" s="3" customFormat="1">
      <c r="A413" s="205" t="str">
        <f t="shared" si="89"/>
        <v>456</v>
      </c>
      <c r="B413" s="1">
        <v>456160007</v>
      </c>
      <c r="C413" s="7" t="s">
        <v>77</v>
      </c>
      <c r="D413" s="8">
        <f>'fnd enro'!D413</f>
        <v>0</v>
      </c>
      <c r="E413" s="8">
        <f>'fnd enro'!E413</f>
        <v>0</v>
      </c>
      <c r="F413" s="8">
        <f>'fnd enro'!F413</f>
        <v>0</v>
      </c>
      <c r="G413" s="8">
        <f>'fnd enro'!G413</f>
        <v>0</v>
      </c>
      <c r="H413" s="8">
        <f>'fnd enro'!H413</f>
        <v>1</v>
      </c>
      <c r="I413" s="8">
        <f>'fnd enro'!I413</f>
        <v>0</v>
      </c>
      <c r="J413" s="8">
        <f>'fnd enro'!J413</f>
        <v>0</v>
      </c>
      <c r="K413" s="9">
        <f>'fnd enro'!K413</f>
        <v>0.04</v>
      </c>
      <c r="L413" s="8">
        <f>'fnd enro'!L413</f>
        <v>0</v>
      </c>
      <c r="M413" s="8">
        <f>'fnd enro'!M413</f>
        <v>0</v>
      </c>
      <c r="N413" s="8">
        <f>'fnd enro'!N413</f>
        <v>1</v>
      </c>
      <c r="O413" s="8">
        <f>'fnd enro'!O413</f>
        <v>0</v>
      </c>
      <c r="P413" s="8">
        <f>'fnd enro'!P413</f>
        <v>1</v>
      </c>
      <c r="Q413" s="8">
        <f>'fnd enro'!R413</f>
        <v>1</v>
      </c>
      <c r="R413" s="9">
        <f t="shared" si="84"/>
        <v>1</v>
      </c>
      <c r="S413" s="8">
        <f>VALUE('fnd enro'!Q413)</f>
        <v>6</v>
      </c>
      <c r="T413" s="1"/>
      <c r="U413" s="68">
        <f>(($D413*'fnd base rates'!C$7)
+($E413*'fnd base rates'!C$8)
+($F413*'fnd base rates'!C$9)
+($G413*'fnd base rates'!C$10)
+($H413*'fnd base rates'!C$11)
+($I413*'fnd base rates'!C$12)
+($J413*'fnd base rates'!C$13)
+($K413*'fnd base rates'!C$14)
+($M413*'fnd base rates'!C$16)
+($N413*'fnd base rates'!C$17)
+($O413*'fnd base rates'!C$18)
+($P413*VLOOKUP($S413+12,rate_basefnd,3)))
*$R413</f>
        <v>809.10120000000006</v>
      </c>
      <c r="V413" s="68">
        <f>(($D413*'fnd base rates'!D$7)
+($E413*'fnd base rates'!D$8)
+($F413*'fnd base rates'!D$9)
+($G413*'fnd base rates'!D$10)
+($H413*'fnd base rates'!D$11)
+($I413*'fnd base rates'!D$12)
+($J413*'fnd base rates'!D$13)
+($K413*'fnd base rates'!D$14)
+($M413*'fnd base rates'!D$16)
+($N413*'fnd base rates'!D$17)
+($O413*'fnd base rates'!D$18)
+($P413*VLOOKUP($S413+12,rate_basefnd,4)))
*$R413</f>
        <v>1454.8400000000001</v>
      </c>
      <c r="W413" s="68">
        <f>(($D413*'fnd base rates'!E$7)
+($E413*'fnd base rates'!E$8)
+($F413*'fnd base rates'!E$9)
+($G413*'fnd base rates'!E$10)
+($H413*'fnd base rates'!E$11)
+($I413*'fnd base rates'!E$12)
+($J413*'fnd base rates'!E$13)
+($K413*'fnd base rates'!E$14)
+($M413*'fnd base rates'!E$16)
+($N413*'fnd base rates'!E$17)
+($O413*'fnd base rates'!E$18)
+($P413*VLOOKUP($S413+12,rate_basefnd,5)))
*$R413</f>
        <v>9144.7507999999998</v>
      </c>
      <c r="X413" s="68">
        <f>(($D413*'fnd base rates'!F$7)
+($E413*'fnd base rates'!F$8)
+($F413*'fnd base rates'!F$9)
+($G413*'fnd base rates'!F$10)
+($H413*'fnd base rates'!F$11)
+($I413*'fnd base rates'!F$12)
+($J413*'fnd base rates'!F$13)
+($K413*'fnd base rates'!F$14)
+($M413*'fnd base rates'!F$16)
+($N413*'fnd base rates'!F$17)
+($O413*'fnd base rates'!F$18)
+($P413*VLOOKUP($S413+12,rate_basefnd,6)))
*$R413</f>
        <v>1344.3628000000001</v>
      </c>
      <c r="Y413" s="68">
        <f>(($D413*'fnd base rates'!G$7)
+($E413*'fnd base rates'!G$8)
+($F413*'fnd base rates'!G$9)
+($G413*'fnd base rates'!G$10)
+($H413*'fnd base rates'!G$11)
+($I413*'fnd base rates'!G$12)
+($J413*'fnd base rates'!G$13)
+($K413*'fnd base rates'!G$14)
+($M413*'fnd base rates'!G$16)
+($N413*'fnd base rates'!G$17)
+($O413*'fnd base rates'!G$18)
+($P413*VLOOKUP($S413+12,rate_basefnd,7)))
*$R413</f>
        <v>432.1404</v>
      </c>
      <c r="Z413" s="68">
        <f>(($D413*'fnd base rates'!H$7)
+($E413*'fnd base rates'!H$8)
+($F413*'fnd base rates'!H$9)
+($G413*'fnd base rates'!H$10)
+($H413*'fnd base rates'!H$11)
+($I413*'fnd base rates'!H$12)
+($J413*'fnd base rates'!H$13)
+($K413*'fnd base rates'!H$14)
+($M413*'fnd base rates'!H$16)
+($N413*'fnd base rates'!H$17)
+($O413*'fnd base rates'!H$18)
+($P413*VLOOKUP($S413+12,rate_basefnd,8)))</f>
        <v>770.42399999999998</v>
      </c>
      <c r="AA413" s="68">
        <f>(($D413*'fnd base rates'!I$7)
+($E413*'fnd base rates'!I$8)
+($F413*'fnd base rates'!I$9)
+($G413*'fnd base rates'!I$10)
+($H413*'fnd base rates'!I$11)
+($I413*'fnd base rates'!I$12)
+($J413*'fnd base rates'!I$13)
+($K413*'fnd base rates'!I$14)
+($M413*'fnd base rates'!I$16)
+($N413*'fnd base rates'!I$17)
+($O413*'fnd base rates'!I$18)
+($P413*VLOOKUP($S413+12,rate_basefnd,9)))
*$R413</f>
        <v>700.27</v>
      </c>
      <c r="AB413" s="68">
        <f>(($D413*'fnd base rates'!J$7)
+($E413*'fnd base rates'!J$8)
+($F413*'fnd base rates'!J$9)
+($G413*'fnd base rates'!J$10)
+($H413*'fnd base rates'!J$11)
+($I413*'fnd base rates'!J$12)
+($J413*'fnd base rates'!J$13)
+($K413*'fnd base rates'!J$14)
+($M413*'fnd base rates'!J$16)
+($N413*'fnd base rates'!J$17)
+($O413*'fnd base rates'!J$18)
+($P413*VLOOKUP($S413+12,rate_basefnd,10)))
*$R413</f>
        <v>1088.76</v>
      </c>
      <c r="AC413" s="68">
        <f>(($D413*'fnd base rates'!K$7)
+($E413*'fnd base rates'!K$8)
+($F413*'fnd base rates'!K$9)
+($G413*'fnd base rates'!K$10)
+($H413*'fnd base rates'!K$11)
+($I413*'fnd base rates'!K$12)
+($J413*'fnd base rates'!K$13)
+($K413*'fnd base rates'!K$14)
+($M413*'fnd base rates'!K$16)
+($N413*'fnd base rates'!K$17)
+($O413*'fnd base rates'!K$18)
+($P413*VLOOKUP($S413+12,rate_basefnd,11)))
*$R413</f>
        <v>1704.1759999999999</v>
      </c>
      <c r="AD413" s="68">
        <f>(($D413*'fnd base rates'!L$7)
+($E413*'fnd base rates'!L$8)
+($F413*'fnd base rates'!L$9)
+($G413*'fnd base rates'!L$10)
+($H413*'fnd base rates'!L$11)
+($I413*'fnd base rates'!L$12)
+($J413*'fnd base rates'!L$13)
+($K413*'fnd base rates'!L$14)
+($M413*'fnd base rates'!L$16)
+($N413*'fnd base rates'!L$17)
+($O413*'fnd base rates'!L$18)
+($P413*VLOOKUP($S413+12,rate_basefnd,12)))</f>
        <v>3536.6787999999997</v>
      </c>
      <c r="AE413" s="68">
        <f>(($D413*'fnd base rates'!M$7)
+($E413*'fnd base rates'!M$8)
+($F413*'fnd base rates'!M$9)
+($G413*'fnd base rates'!M$10)
+($H413*'fnd base rates'!M$11)
+($I413*'fnd base rates'!M$12)
+($J413*'fnd base rates'!M$13)
+($K413*'fnd base rates'!M$14)
+($M413*'fnd base rates'!M$16)
+($N413*'fnd base rates'!M$17)
+($O413*'fnd base rates'!M$18)
+($P413*VLOOKUP($S413+12,rate_basefnd,13)))</f>
        <v>0</v>
      </c>
      <c r="AF413" s="3">
        <f t="shared" si="85"/>
        <v>20985.504000000001</v>
      </c>
      <c r="AH413" s="205">
        <f t="shared" si="86"/>
        <v>456160007</v>
      </c>
      <c r="AI413" s="3" t="str">
        <f t="shared" si="90"/>
        <v>456</v>
      </c>
      <c r="AJ413" s="1" t="str">
        <f t="shared" si="91"/>
        <v>160</v>
      </c>
      <c r="AK413" s="1" t="str">
        <f t="shared" si="92"/>
        <v>007</v>
      </c>
      <c r="AL413" s="3">
        <f t="shared" si="87"/>
        <v>1</v>
      </c>
      <c r="AM413" s="3">
        <f t="shared" si="97"/>
        <v>1</v>
      </c>
      <c r="AN413" s="3">
        <f t="shared" si="93"/>
        <v>20985.504000000001</v>
      </c>
      <c r="AO413" s="3">
        <f t="shared" si="94"/>
        <v>20986</v>
      </c>
      <c r="AP413" s="3">
        <f t="shared" si="88"/>
        <v>7981</v>
      </c>
      <c r="AQ413" s="3">
        <v>13005</v>
      </c>
      <c r="AS413" s="68"/>
      <c r="AT413" s="68"/>
      <c r="AX413" s="4">
        <f t="shared" si="95"/>
        <v>0</v>
      </c>
      <c r="AZ413" s="4">
        <f t="shared" si="96"/>
        <v>0</v>
      </c>
      <c r="BB413" s="4"/>
    </row>
    <row r="414" spans="1:54" s="3" customFormat="1">
      <c r="A414" s="205" t="str">
        <f t="shared" si="89"/>
        <v>456</v>
      </c>
      <c r="B414" s="1">
        <v>456160009</v>
      </c>
      <c r="C414" s="7" t="s">
        <v>77</v>
      </c>
      <c r="D414" s="8">
        <f>'fnd enro'!D414</f>
        <v>0</v>
      </c>
      <c r="E414" s="8">
        <f>'fnd enro'!E414</f>
        <v>0</v>
      </c>
      <c r="F414" s="8">
        <f>'fnd enro'!F414</f>
        <v>0</v>
      </c>
      <c r="G414" s="8">
        <f>'fnd enro'!G414</f>
        <v>1</v>
      </c>
      <c r="H414" s="8">
        <f>'fnd enro'!H414</f>
        <v>0</v>
      </c>
      <c r="I414" s="8">
        <f>'fnd enro'!I414</f>
        <v>0</v>
      </c>
      <c r="J414" s="8">
        <f>'fnd enro'!J414</f>
        <v>0</v>
      </c>
      <c r="K414" s="9">
        <f>'fnd enro'!K414</f>
        <v>0.04</v>
      </c>
      <c r="L414" s="8">
        <f>'fnd enro'!L414</f>
        <v>0</v>
      </c>
      <c r="M414" s="8">
        <f>'fnd enro'!M414</f>
        <v>0</v>
      </c>
      <c r="N414" s="8">
        <f>'fnd enro'!N414</f>
        <v>0</v>
      </c>
      <c r="O414" s="8">
        <f>'fnd enro'!O414</f>
        <v>0</v>
      </c>
      <c r="P414" s="8">
        <f>'fnd enro'!P414</f>
        <v>0</v>
      </c>
      <c r="Q414" s="8">
        <f>'fnd enro'!R414</f>
        <v>1</v>
      </c>
      <c r="R414" s="9">
        <f t="shared" si="84"/>
        <v>1</v>
      </c>
      <c r="S414" s="8">
        <f>VALUE('fnd enro'!Q414)</f>
        <v>3</v>
      </c>
      <c r="T414" s="1"/>
      <c r="U414" s="68">
        <f>(($D414*'fnd base rates'!C$7)
+($E414*'fnd base rates'!C$8)
+($F414*'fnd base rates'!C$9)
+($G414*'fnd base rates'!C$10)
+($H414*'fnd base rates'!C$11)
+($I414*'fnd base rates'!C$12)
+($J414*'fnd base rates'!C$13)
+($K414*'fnd base rates'!C$14)
+($M414*'fnd base rates'!C$16)
+($N414*'fnd base rates'!C$17)
+($O414*'fnd base rates'!C$18)
+($P414*VLOOKUP($S414+12,rate_basefnd,3)))
*$R414</f>
        <v>599.66120000000001</v>
      </c>
      <c r="V414" s="68">
        <f>(($D414*'fnd base rates'!D$7)
+($E414*'fnd base rates'!D$8)
+($F414*'fnd base rates'!D$9)
+($G414*'fnd base rates'!D$10)
+($H414*'fnd base rates'!D$11)
+($I414*'fnd base rates'!D$12)
+($J414*'fnd base rates'!D$13)
+($K414*'fnd base rates'!D$14)
+($M414*'fnd base rates'!D$16)
+($N414*'fnd base rates'!D$17)
+($O414*'fnd base rates'!D$18)
+($P414*VLOOKUP($S414+12,rate_basefnd,4)))
*$R414</f>
        <v>848.74</v>
      </c>
      <c r="W414" s="68">
        <f>(($D414*'fnd base rates'!E$7)
+($E414*'fnd base rates'!E$8)
+($F414*'fnd base rates'!E$9)
+($G414*'fnd base rates'!E$10)
+($H414*'fnd base rates'!E$11)
+($I414*'fnd base rates'!E$12)
+($J414*'fnd base rates'!E$13)
+($K414*'fnd base rates'!E$14)
+($M414*'fnd base rates'!E$16)
+($N414*'fnd base rates'!E$17)
+($O414*'fnd base rates'!E$18)
+($P414*VLOOKUP($S414+12,rate_basefnd,5)))
*$R414</f>
        <v>4319.7107999999998</v>
      </c>
      <c r="X414" s="68">
        <f>(($D414*'fnd base rates'!F$7)
+($E414*'fnd base rates'!F$8)
+($F414*'fnd base rates'!F$9)
+($G414*'fnd base rates'!F$10)
+($H414*'fnd base rates'!F$11)
+($I414*'fnd base rates'!F$12)
+($J414*'fnd base rates'!F$13)
+($K414*'fnd base rates'!F$14)
+($M414*'fnd base rates'!F$16)
+($N414*'fnd base rates'!F$17)
+($O414*'fnd base rates'!F$18)
+($P414*VLOOKUP($S414+12,rate_basefnd,6)))
*$R414</f>
        <v>1397.8327999999999</v>
      </c>
      <c r="Y414" s="68">
        <f>(($D414*'fnd base rates'!G$7)
+($E414*'fnd base rates'!G$8)
+($F414*'fnd base rates'!G$9)
+($G414*'fnd base rates'!G$10)
+($H414*'fnd base rates'!G$11)
+($I414*'fnd base rates'!G$12)
+($J414*'fnd base rates'!G$13)
+($K414*'fnd base rates'!G$14)
+($M414*'fnd base rates'!G$16)
+($N414*'fnd base rates'!G$17)
+($O414*'fnd base rates'!G$18)
+($P414*VLOOKUP($S414+12,rate_basefnd,7)))
*$R414</f>
        <v>174.6704</v>
      </c>
      <c r="Z414" s="68">
        <f>(($D414*'fnd base rates'!H$7)
+($E414*'fnd base rates'!H$8)
+($F414*'fnd base rates'!H$9)
+($G414*'fnd base rates'!H$10)
+($H414*'fnd base rates'!H$11)
+($I414*'fnd base rates'!H$12)
+($J414*'fnd base rates'!H$13)
+($K414*'fnd base rates'!H$14)
+($M414*'fnd base rates'!H$16)
+($N414*'fnd base rates'!H$17)
+($O414*'fnd base rates'!H$18)
+($P414*VLOOKUP($S414+12,rate_basefnd,8)))</f>
        <v>581.30399999999997</v>
      </c>
      <c r="AA414" s="68">
        <f>(($D414*'fnd base rates'!I$7)
+($E414*'fnd base rates'!I$8)
+($F414*'fnd base rates'!I$9)
+($G414*'fnd base rates'!I$10)
+($H414*'fnd base rates'!I$11)
+($I414*'fnd base rates'!I$12)
+($J414*'fnd base rates'!I$13)
+($K414*'fnd base rates'!I$14)
+($M414*'fnd base rates'!I$16)
+($N414*'fnd base rates'!I$17)
+($O414*'fnd base rates'!I$18)
+($P414*VLOOKUP($S414+12,rate_basefnd,9)))
*$R414</f>
        <v>453.16</v>
      </c>
      <c r="AB414" s="68">
        <f>(($D414*'fnd base rates'!J$7)
+($E414*'fnd base rates'!J$8)
+($F414*'fnd base rates'!J$9)
+($G414*'fnd base rates'!J$10)
+($H414*'fnd base rates'!J$11)
+($I414*'fnd base rates'!J$12)
+($J414*'fnd base rates'!J$13)
+($K414*'fnd base rates'!J$14)
+($M414*'fnd base rates'!J$16)
+($N414*'fnd base rates'!J$17)
+($O414*'fnd base rates'!J$18)
+($P414*VLOOKUP($S414+12,rate_basefnd,10)))
*$R414</f>
        <v>168.97</v>
      </c>
      <c r="AC414" s="68">
        <f>(($D414*'fnd base rates'!K$7)
+($E414*'fnd base rates'!K$8)
+($F414*'fnd base rates'!K$9)
+($G414*'fnd base rates'!K$10)
+($H414*'fnd base rates'!K$11)
+($I414*'fnd base rates'!K$12)
+($J414*'fnd base rates'!K$13)
+($K414*'fnd base rates'!K$14)
+($M414*'fnd base rates'!K$16)
+($N414*'fnd base rates'!K$17)
+($O414*'fnd base rates'!K$18)
+($P414*VLOOKUP($S414+12,rate_basefnd,11)))
*$R414</f>
        <v>1225.586</v>
      </c>
      <c r="AD414" s="68">
        <f>(($D414*'fnd base rates'!L$7)
+($E414*'fnd base rates'!L$8)
+($F414*'fnd base rates'!L$9)
+($G414*'fnd base rates'!L$10)
+($H414*'fnd base rates'!L$11)
+($I414*'fnd base rates'!L$12)
+($J414*'fnd base rates'!L$13)
+($K414*'fnd base rates'!L$14)
+($M414*'fnd base rates'!L$16)
+($N414*'fnd base rates'!L$17)
+($O414*'fnd base rates'!L$18)
+($P414*VLOOKUP($S414+12,rate_basefnd,12)))</f>
        <v>2262.2887999999998</v>
      </c>
      <c r="AE414" s="68">
        <f>(($D414*'fnd base rates'!M$7)
+($E414*'fnd base rates'!M$8)
+($F414*'fnd base rates'!M$9)
+($G414*'fnd base rates'!M$10)
+($H414*'fnd base rates'!M$11)
+($I414*'fnd base rates'!M$12)
+($J414*'fnd base rates'!M$13)
+($K414*'fnd base rates'!M$14)
+($M414*'fnd base rates'!M$16)
+($N414*'fnd base rates'!M$17)
+($O414*'fnd base rates'!M$18)
+($P414*VLOOKUP($S414+12,rate_basefnd,13)))</f>
        <v>0</v>
      </c>
      <c r="AF414" s="3">
        <f t="shared" si="85"/>
        <v>12031.923999999999</v>
      </c>
      <c r="AH414" s="205">
        <f t="shared" si="86"/>
        <v>456160009</v>
      </c>
      <c r="AI414" s="3" t="str">
        <f t="shared" si="90"/>
        <v>456</v>
      </c>
      <c r="AJ414" s="1" t="str">
        <f t="shared" si="91"/>
        <v>160</v>
      </c>
      <c r="AK414" s="1" t="str">
        <f t="shared" si="92"/>
        <v>009</v>
      </c>
      <c r="AL414" s="3">
        <f t="shared" si="87"/>
        <v>1</v>
      </c>
      <c r="AM414" s="3">
        <f t="shared" si="97"/>
        <v>1</v>
      </c>
      <c r="AN414" s="3">
        <f t="shared" si="93"/>
        <v>12031.923999999999</v>
      </c>
      <c r="AO414" s="3">
        <f t="shared" si="94"/>
        <v>12032</v>
      </c>
      <c r="AP414" s="3">
        <f t="shared" si="88"/>
        <v>-5297</v>
      </c>
      <c r="AQ414" s="3">
        <v>17329</v>
      </c>
      <c r="AS414" s="68"/>
      <c r="AT414" s="68"/>
      <c r="AX414" s="4">
        <f t="shared" si="95"/>
        <v>0</v>
      </c>
      <c r="AZ414" s="4">
        <f t="shared" si="96"/>
        <v>0</v>
      </c>
      <c r="BB414" s="4"/>
    </row>
    <row r="415" spans="1:54" s="3" customFormat="1">
      <c r="A415" s="205" t="str">
        <f t="shared" si="89"/>
        <v>456</v>
      </c>
      <c r="B415" s="1">
        <v>456160031</v>
      </c>
      <c r="C415" s="7" t="s">
        <v>77</v>
      </c>
      <c r="D415" s="8">
        <f>'fnd enro'!D415</f>
        <v>0</v>
      </c>
      <c r="E415" s="8">
        <f>'fnd enro'!E415</f>
        <v>0</v>
      </c>
      <c r="F415" s="8">
        <f>'fnd enro'!F415</f>
        <v>0</v>
      </c>
      <c r="G415" s="8">
        <f>'fnd enro'!G415</f>
        <v>1</v>
      </c>
      <c r="H415" s="8">
        <f>'fnd enro'!H415</f>
        <v>2</v>
      </c>
      <c r="I415" s="8">
        <f>'fnd enro'!I415</f>
        <v>0</v>
      </c>
      <c r="J415" s="8">
        <f>'fnd enro'!J415</f>
        <v>0</v>
      </c>
      <c r="K415" s="9">
        <f>'fnd enro'!K415</f>
        <v>0.12</v>
      </c>
      <c r="L415" s="8">
        <f>'fnd enro'!L415</f>
        <v>0</v>
      </c>
      <c r="M415" s="8">
        <f>'fnd enro'!M415</f>
        <v>1</v>
      </c>
      <c r="N415" s="8">
        <f>'fnd enro'!N415</f>
        <v>0</v>
      </c>
      <c r="O415" s="8">
        <f>'fnd enro'!O415</f>
        <v>0</v>
      </c>
      <c r="P415" s="8">
        <f>'fnd enro'!P415</f>
        <v>2</v>
      </c>
      <c r="Q415" s="8">
        <f>'fnd enro'!R415</f>
        <v>3</v>
      </c>
      <c r="R415" s="9">
        <f t="shared" si="84"/>
        <v>1</v>
      </c>
      <c r="S415" s="8">
        <f>VALUE('fnd enro'!Q415)</f>
        <v>5</v>
      </c>
      <c r="T415" s="1"/>
      <c r="U415" s="68">
        <f>(($D415*'fnd base rates'!C$7)
+($E415*'fnd base rates'!C$8)
+($F415*'fnd base rates'!C$9)
+($G415*'fnd base rates'!C$10)
+($H415*'fnd base rates'!C$11)
+($I415*'fnd base rates'!C$12)
+($J415*'fnd base rates'!C$13)
+($K415*'fnd base rates'!C$14)
+($M415*'fnd base rates'!C$16)
+($N415*'fnd base rates'!C$17)
+($O415*'fnd base rates'!C$18)
+($P415*VLOOKUP($S415+12,rate_basefnd,3)))
*$R415</f>
        <v>2062.6635999999999</v>
      </c>
      <c r="V415" s="68">
        <f>(($D415*'fnd base rates'!D$7)
+($E415*'fnd base rates'!D$8)
+($F415*'fnd base rates'!D$9)
+($G415*'fnd base rates'!D$10)
+($H415*'fnd base rates'!D$11)
+($I415*'fnd base rates'!D$12)
+($J415*'fnd base rates'!D$13)
+($K415*'fnd base rates'!D$14)
+($M415*'fnd base rates'!D$16)
+($N415*'fnd base rates'!D$17)
+($O415*'fnd base rates'!D$18)
+($P415*VLOOKUP($S415+12,rate_basefnd,4)))
*$R415</f>
        <v>3435.55</v>
      </c>
      <c r="W415" s="68">
        <f>(($D415*'fnd base rates'!E$7)
+($E415*'fnd base rates'!E$8)
+($F415*'fnd base rates'!E$9)
+($G415*'fnd base rates'!E$10)
+($H415*'fnd base rates'!E$11)
+($I415*'fnd base rates'!E$12)
+($J415*'fnd base rates'!E$13)
+($K415*'fnd base rates'!E$14)
+($M415*'fnd base rates'!E$16)
+($N415*'fnd base rates'!E$17)
+($O415*'fnd base rates'!E$18)
+($P415*VLOOKUP($S415+12,rate_basefnd,5)))
*$R415</f>
        <v>20124.3724</v>
      </c>
      <c r="X415" s="68">
        <f>(($D415*'fnd base rates'!F$7)
+($E415*'fnd base rates'!F$8)
+($F415*'fnd base rates'!F$9)
+($G415*'fnd base rates'!F$10)
+($H415*'fnd base rates'!F$11)
+($I415*'fnd base rates'!F$12)
+($J415*'fnd base rates'!F$13)
+($K415*'fnd base rates'!F$14)
+($M415*'fnd base rates'!F$16)
+($N415*'fnd base rates'!F$17)
+($O415*'fnd base rates'!F$18)
+($P415*VLOOKUP($S415+12,rate_basefnd,6)))
*$R415</f>
        <v>3845.1283999999996</v>
      </c>
      <c r="Y415" s="68">
        <f>(($D415*'fnd base rates'!G$7)
+($E415*'fnd base rates'!G$8)
+($F415*'fnd base rates'!G$9)
+($G415*'fnd base rates'!G$10)
+($H415*'fnd base rates'!G$11)
+($I415*'fnd base rates'!G$12)
+($J415*'fnd base rates'!G$13)
+($K415*'fnd base rates'!G$14)
+($M415*'fnd base rates'!G$16)
+($N415*'fnd base rates'!G$17)
+($O415*'fnd base rates'!G$18)
+($P415*VLOOKUP($S415+12,rate_basefnd,7)))
*$R415</f>
        <v>931.43119999999999</v>
      </c>
      <c r="Z415" s="68">
        <f>(($D415*'fnd base rates'!H$7)
+($E415*'fnd base rates'!H$8)
+($F415*'fnd base rates'!H$9)
+($G415*'fnd base rates'!H$10)
+($H415*'fnd base rates'!H$11)
+($I415*'fnd base rates'!H$12)
+($J415*'fnd base rates'!H$13)
+($K415*'fnd base rates'!H$14)
+($M415*'fnd base rates'!H$16)
+($N415*'fnd base rates'!H$17)
+($O415*'fnd base rates'!H$18)
+($P415*VLOOKUP($S415+12,rate_basefnd,8)))</f>
        <v>1943.7819999999999</v>
      </c>
      <c r="AA415" s="68">
        <f>(($D415*'fnd base rates'!I$7)
+($E415*'fnd base rates'!I$8)
+($F415*'fnd base rates'!I$9)
+($G415*'fnd base rates'!I$10)
+($H415*'fnd base rates'!I$11)
+($I415*'fnd base rates'!I$12)
+($J415*'fnd base rates'!I$13)
+($K415*'fnd base rates'!I$14)
+($M415*'fnd base rates'!I$16)
+($N415*'fnd base rates'!I$17)
+($O415*'fnd base rates'!I$18)
+($P415*VLOOKUP($S415+12,rate_basefnd,9)))
*$R415</f>
        <v>1718.05</v>
      </c>
      <c r="AB415" s="68">
        <f>(($D415*'fnd base rates'!J$7)
+($E415*'fnd base rates'!J$8)
+($F415*'fnd base rates'!J$9)
+($G415*'fnd base rates'!J$10)
+($H415*'fnd base rates'!J$11)
+($I415*'fnd base rates'!J$12)
+($J415*'fnd base rates'!J$13)
+($K415*'fnd base rates'!J$14)
+($M415*'fnd base rates'!J$16)
+($N415*'fnd base rates'!J$17)
+($O415*'fnd base rates'!J$18)
+($P415*VLOOKUP($S415+12,rate_basefnd,10)))
*$R415</f>
        <v>2144.7399999999998</v>
      </c>
      <c r="AC415" s="68">
        <f>(($D415*'fnd base rates'!K$7)
+($E415*'fnd base rates'!K$8)
+($F415*'fnd base rates'!K$9)
+($G415*'fnd base rates'!K$10)
+($H415*'fnd base rates'!K$11)
+($I415*'fnd base rates'!K$12)
+($J415*'fnd base rates'!K$13)
+($K415*'fnd base rates'!K$14)
+($M415*'fnd base rates'!K$16)
+($N415*'fnd base rates'!K$17)
+($O415*'fnd base rates'!K$18)
+($P415*VLOOKUP($S415+12,rate_basefnd,11)))
*$R415</f>
        <v>4220.058</v>
      </c>
      <c r="AD415" s="68">
        <f>(($D415*'fnd base rates'!L$7)
+($E415*'fnd base rates'!L$8)
+($F415*'fnd base rates'!L$9)
+($G415*'fnd base rates'!L$10)
+($H415*'fnd base rates'!L$11)
+($I415*'fnd base rates'!L$12)
+($J415*'fnd base rates'!L$13)
+($K415*'fnd base rates'!L$14)
+($M415*'fnd base rates'!L$16)
+($N415*'fnd base rates'!L$17)
+($O415*'fnd base rates'!L$18)
+($P415*VLOOKUP($S415+12,rate_basefnd,12)))</f>
        <v>8746.5064000000002</v>
      </c>
      <c r="AE415" s="68">
        <f>(($D415*'fnd base rates'!M$7)
+($E415*'fnd base rates'!M$8)
+($F415*'fnd base rates'!M$9)
+($G415*'fnd base rates'!M$10)
+($H415*'fnd base rates'!M$11)
+($I415*'fnd base rates'!M$12)
+($J415*'fnd base rates'!M$13)
+($K415*'fnd base rates'!M$14)
+($M415*'fnd base rates'!M$16)
+($N415*'fnd base rates'!M$17)
+($O415*'fnd base rates'!M$18)
+($P415*VLOOKUP($S415+12,rate_basefnd,13)))</f>
        <v>0</v>
      </c>
      <c r="AF415" s="3">
        <f t="shared" si="85"/>
        <v>49172.281999999992</v>
      </c>
      <c r="AH415" s="205">
        <f t="shared" si="86"/>
        <v>456160031</v>
      </c>
      <c r="AI415" s="3" t="str">
        <f t="shared" si="90"/>
        <v>456</v>
      </c>
      <c r="AJ415" s="1" t="str">
        <f t="shared" si="91"/>
        <v>160</v>
      </c>
      <c r="AK415" s="1" t="str">
        <f t="shared" si="92"/>
        <v>031</v>
      </c>
      <c r="AL415" s="3">
        <f t="shared" si="87"/>
        <v>1</v>
      </c>
      <c r="AM415" s="3">
        <f t="shared" si="97"/>
        <v>3</v>
      </c>
      <c r="AN415" s="3">
        <f t="shared" si="93"/>
        <v>49172.281999999992</v>
      </c>
      <c r="AO415" s="3">
        <f t="shared" si="94"/>
        <v>16391</v>
      </c>
      <c r="AP415" s="3">
        <f t="shared" si="88"/>
        <v>-550</v>
      </c>
      <c r="AQ415" s="3">
        <v>16941</v>
      </c>
      <c r="AS415" s="68"/>
      <c r="AT415" s="68"/>
      <c r="AX415" s="4">
        <f t="shared" si="95"/>
        <v>0</v>
      </c>
      <c r="AZ415" s="4">
        <f t="shared" si="96"/>
        <v>0</v>
      </c>
      <c r="BB415" s="4"/>
    </row>
    <row r="416" spans="1:54" s="3" customFormat="1">
      <c r="A416" s="205" t="str">
        <f t="shared" si="89"/>
        <v>456</v>
      </c>
      <c r="B416" s="1">
        <v>456160056</v>
      </c>
      <c r="C416" s="7" t="s">
        <v>77</v>
      </c>
      <c r="D416" s="8">
        <f>'fnd enro'!D416</f>
        <v>0</v>
      </c>
      <c r="E416" s="8">
        <f>'fnd enro'!E416</f>
        <v>0</v>
      </c>
      <c r="F416" s="8">
        <f>'fnd enro'!F416</f>
        <v>0</v>
      </c>
      <c r="G416" s="8">
        <f>'fnd enro'!G416</f>
        <v>3</v>
      </c>
      <c r="H416" s="8">
        <f>'fnd enro'!H416</f>
        <v>1</v>
      </c>
      <c r="I416" s="8">
        <f>'fnd enro'!I416</f>
        <v>0</v>
      </c>
      <c r="J416" s="8">
        <f>'fnd enro'!J416</f>
        <v>0</v>
      </c>
      <c r="K416" s="9">
        <f>'fnd enro'!K416</f>
        <v>0.16</v>
      </c>
      <c r="L416" s="8">
        <f>'fnd enro'!L416</f>
        <v>0</v>
      </c>
      <c r="M416" s="8">
        <f>'fnd enro'!M416</f>
        <v>1</v>
      </c>
      <c r="N416" s="8">
        <f>'fnd enro'!N416</f>
        <v>0</v>
      </c>
      <c r="O416" s="8">
        <f>'fnd enro'!O416</f>
        <v>0</v>
      </c>
      <c r="P416" s="8">
        <f>'fnd enro'!P416</f>
        <v>4</v>
      </c>
      <c r="Q416" s="8">
        <f>'fnd enro'!R416</f>
        <v>4</v>
      </c>
      <c r="R416" s="9">
        <f t="shared" si="84"/>
        <v>1</v>
      </c>
      <c r="S416" s="8">
        <f>VALUE('fnd enro'!Q416)</f>
        <v>4</v>
      </c>
      <c r="T416" s="1"/>
      <c r="U416" s="68">
        <f>(($D416*'fnd base rates'!C$7)
+($E416*'fnd base rates'!C$8)
+($F416*'fnd base rates'!C$9)
+($G416*'fnd base rates'!C$10)
+($H416*'fnd base rates'!C$11)
+($I416*'fnd base rates'!C$12)
+($J416*'fnd base rates'!C$13)
+($K416*'fnd base rates'!C$14)
+($M416*'fnd base rates'!C$16)
+($N416*'fnd base rates'!C$17)
+($O416*'fnd base rates'!C$18)
+($P416*VLOOKUP($S416+12,rate_basefnd,3)))
*$R416</f>
        <v>2791.2248</v>
      </c>
      <c r="V416" s="68">
        <f>(($D416*'fnd base rates'!D$7)
+($E416*'fnd base rates'!D$8)
+($F416*'fnd base rates'!D$9)
+($G416*'fnd base rates'!D$10)
+($H416*'fnd base rates'!D$11)
+($I416*'fnd base rates'!D$12)
+($J416*'fnd base rates'!D$13)
+($K416*'fnd base rates'!D$14)
+($M416*'fnd base rates'!D$16)
+($N416*'fnd base rates'!D$17)
+($O416*'fnd base rates'!D$18)
+($P416*VLOOKUP($S416+12,rate_basefnd,4)))
*$R416</f>
        <v>4894.91</v>
      </c>
      <c r="W416" s="68">
        <f>(($D416*'fnd base rates'!E$7)
+($E416*'fnd base rates'!E$8)
+($F416*'fnd base rates'!E$9)
+($G416*'fnd base rates'!E$10)
+($H416*'fnd base rates'!E$11)
+($I416*'fnd base rates'!E$12)
+($J416*'fnd base rates'!E$13)
+($K416*'fnd base rates'!E$14)
+($M416*'fnd base rates'!E$16)
+($N416*'fnd base rates'!E$17)
+($O416*'fnd base rates'!E$18)
+($P416*VLOOKUP($S416+12,rate_basefnd,5)))
*$R416</f>
        <v>30871.903200000001</v>
      </c>
      <c r="X416" s="68">
        <f>(($D416*'fnd base rates'!F$7)
+($E416*'fnd base rates'!F$8)
+($F416*'fnd base rates'!F$9)
+($G416*'fnd base rates'!F$10)
+($H416*'fnd base rates'!F$11)
+($I416*'fnd base rates'!F$12)
+($J416*'fnd base rates'!F$13)
+($K416*'fnd base rates'!F$14)
+($M416*'fnd base rates'!F$16)
+($N416*'fnd base rates'!F$17)
+($O416*'fnd base rates'!F$18)
+($P416*VLOOKUP($S416+12,rate_basefnd,6)))
*$R416</f>
        <v>5522.5811999999996</v>
      </c>
      <c r="Y416" s="68">
        <f>(($D416*'fnd base rates'!G$7)
+($E416*'fnd base rates'!G$8)
+($F416*'fnd base rates'!G$9)
+($G416*'fnd base rates'!G$10)
+($H416*'fnd base rates'!G$11)
+($I416*'fnd base rates'!G$12)
+($J416*'fnd base rates'!G$13)
+($K416*'fnd base rates'!G$14)
+($M416*'fnd base rates'!G$16)
+($N416*'fnd base rates'!G$17)
+($O416*'fnd base rates'!G$18)
+($P416*VLOOKUP($S416+12,rate_basefnd,7)))
*$R416</f>
        <v>1382.3616</v>
      </c>
      <c r="Z416" s="68">
        <f>(($D416*'fnd base rates'!H$7)
+($E416*'fnd base rates'!H$8)
+($F416*'fnd base rates'!H$9)
+($G416*'fnd base rates'!H$10)
+($H416*'fnd base rates'!H$11)
+($I416*'fnd base rates'!H$12)
+($J416*'fnd base rates'!H$13)
+($K416*'fnd base rates'!H$14)
+($M416*'fnd base rates'!H$16)
+($N416*'fnd base rates'!H$17)
+($O416*'fnd base rates'!H$18)
+($P416*VLOOKUP($S416+12,rate_basefnd,8)))</f>
        <v>2569.386</v>
      </c>
      <c r="AA416" s="68">
        <f>(($D416*'fnd base rates'!I$7)
+($E416*'fnd base rates'!I$8)
+($F416*'fnd base rates'!I$9)
+($G416*'fnd base rates'!I$10)
+($H416*'fnd base rates'!I$11)
+($I416*'fnd base rates'!I$12)
+($J416*'fnd base rates'!I$13)
+($K416*'fnd base rates'!I$14)
+($M416*'fnd base rates'!I$16)
+($N416*'fnd base rates'!I$17)
+($O416*'fnd base rates'!I$18)
+($P416*VLOOKUP($S416+12,rate_basefnd,9)))
*$R416</f>
        <v>2412.5700000000002</v>
      </c>
      <c r="AB416" s="68">
        <f>(($D416*'fnd base rates'!J$7)
+($E416*'fnd base rates'!J$8)
+($F416*'fnd base rates'!J$9)
+($G416*'fnd base rates'!J$10)
+($H416*'fnd base rates'!J$11)
+($I416*'fnd base rates'!J$12)
+($J416*'fnd base rates'!J$13)
+($K416*'fnd base rates'!J$14)
+($M416*'fnd base rates'!J$16)
+($N416*'fnd base rates'!J$17)
+($O416*'fnd base rates'!J$18)
+($P416*VLOOKUP($S416+12,rate_basefnd,10)))
*$R416</f>
        <v>3460.9</v>
      </c>
      <c r="AC416" s="68">
        <f>(($D416*'fnd base rates'!K$7)
+($E416*'fnd base rates'!K$8)
+($F416*'fnd base rates'!K$9)
+($G416*'fnd base rates'!K$10)
+($H416*'fnd base rates'!K$11)
+($I416*'fnd base rates'!K$12)
+($J416*'fnd base rates'!K$13)
+($K416*'fnd base rates'!K$14)
+($M416*'fnd base rates'!K$16)
+($N416*'fnd base rates'!K$17)
+($O416*'fnd base rates'!K$18)
+($P416*VLOOKUP($S416+12,rate_basefnd,11)))
*$R416</f>
        <v>5354.7340000000004</v>
      </c>
      <c r="AD416" s="68">
        <f>(($D416*'fnd base rates'!L$7)
+($E416*'fnd base rates'!L$8)
+($F416*'fnd base rates'!L$9)
+($G416*'fnd base rates'!L$10)
+($H416*'fnd base rates'!L$11)
+($I416*'fnd base rates'!L$12)
+($J416*'fnd base rates'!L$13)
+($K416*'fnd base rates'!L$14)
+($M416*'fnd base rates'!L$16)
+($N416*'fnd base rates'!L$17)
+($O416*'fnd base rates'!L$18)
+($P416*VLOOKUP($S416+12,rate_basefnd,12)))</f>
        <v>11960.7652</v>
      </c>
      <c r="AE416" s="68">
        <f>(($D416*'fnd base rates'!M$7)
+($E416*'fnd base rates'!M$8)
+($F416*'fnd base rates'!M$9)
+($G416*'fnd base rates'!M$10)
+($H416*'fnd base rates'!M$11)
+($I416*'fnd base rates'!M$12)
+($J416*'fnd base rates'!M$13)
+($K416*'fnd base rates'!M$14)
+($M416*'fnd base rates'!M$16)
+($N416*'fnd base rates'!M$17)
+($O416*'fnd base rates'!M$18)
+($P416*VLOOKUP($S416+12,rate_basefnd,13)))</f>
        <v>0</v>
      </c>
      <c r="AF416" s="3">
        <f t="shared" si="85"/>
        <v>71221.335999999996</v>
      </c>
      <c r="AH416" s="205">
        <f t="shared" si="86"/>
        <v>456160056</v>
      </c>
      <c r="AI416" s="3" t="str">
        <f t="shared" si="90"/>
        <v>456</v>
      </c>
      <c r="AJ416" s="1" t="str">
        <f t="shared" si="91"/>
        <v>160</v>
      </c>
      <c r="AK416" s="1" t="str">
        <f t="shared" si="92"/>
        <v>056</v>
      </c>
      <c r="AL416" s="3">
        <f t="shared" si="87"/>
        <v>1</v>
      </c>
      <c r="AM416" s="3">
        <f t="shared" si="97"/>
        <v>4</v>
      </c>
      <c r="AN416" s="3">
        <f t="shared" si="93"/>
        <v>71221.335999999996</v>
      </c>
      <c r="AO416" s="3">
        <f t="shared" si="94"/>
        <v>17805</v>
      </c>
      <c r="AP416" s="3">
        <f t="shared" si="88"/>
        <v>-23</v>
      </c>
      <c r="AQ416" s="3">
        <v>17828</v>
      </c>
      <c r="AS416" s="68"/>
      <c r="AT416" s="68"/>
      <c r="AX416" s="4">
        <f t="shared" si="95"/>
        <v>0</v>
      </c>
      <c r="AZ416" s="4">
        <f t="shared" si="96"/>
        <v>0</v>
      </c>
      <c r="BB416" s="4"/>
    </row>
    <row r="417" spans="1:54" s="3" customFormat="1">
      <c r="A417" s="205" t="str">
        <f t="shared" si="89"/>
        <v>456</v>
      </c>
      <c r="B417" s="1">
        <v>456160079</v>
      </c>
      <c r="C417" s="7" t="s">
        <v>77</v>
      </c>
      <c r="D417" s="8">
        <f>'fnd enro'!D417</f>
        <v>1</v>
      </c>
      <c r="E417" s="8">
        <f>'fnd enro'!E417</f>
        <v>0</v>
      </c>
      <c r="F417" s="8">
        <f>'fnd enro'!F417</f>
        <v>1</v>
      </c>
      <c r="G417" s="8">
        <f>'fnd enro'!G417</f>
        <v>26</v>
      </c>
      <c r="H417" s="8">
        <f>'fnd enro'!H417</f>
        <v>13</v>
      </c>
      <c r="I417" s="8">
        <f>'fnd enro'!I417</f>
        <v>0</v>
      </c>
      <c r="J417" s="8">
        <f>'fnd enro'!J417</f>
        <v>0</v>
      </c>
      <c r="K417" s="9">
        <f>'fnd enro'!K417</f>
        <v>1.6</v>
      </c>
      <c r="L417" s="8">
        <f>'fnd enro'!L417</f>
        <v>0</v>
      </c>
      <c r="M417" s="8">
        <f>'fnd enro'!M417</f>
        <v>8</v>
      </c>
      <c r="N417" s="8">
        <f>'fnd enro'!N417</f>
        <v>0</v>
      </c>
      <c r="O417" s="8">
        <f>'fnd enro'!O417</f>
        <v>0</v>
      </c>
      <c r="P417" s="8">
        <f>'fnd enro'!P417</f>
        <v>30</v>
      </c>
      <c r="Q417" s="8">
        <f>'fnd enro'!R417</f>
        <v>41</v>
      </c>
      <c r="R417" s="9">
        <f t="shared" si="84"/>
        <v>1</v>
      </c>
      <c r="S417" s="8">
        <f>VALUE('fnd enro'!Q417)</f>
        <v>7</v>
      </c>
      <c r="T417" s="1"/>
      <c r="U417" s="68">
        <f>(($D417*'fnd base rates'!C$7)
+($E417*'fnd base rates'!C$8)
+($F417*'fnd base rates'!C$9)
+($G417*'fnd base rates'!C$10)
+($H417*'fnd base rates'!C$11)
+($I417*'fnd base rates'!C$12)
+($J417*'fnd base rates'!C$13)
+($K417*'fnd base rates'!C$14)
+($M417*'fnd base rates'!C$16)
+($N417*'fnd base rates'!C$17)
+($O417*'fnd base rates'!C$18)
+($P417*VLOOKUP($S417+12,rate_basefnd,3)))
*$R417</f>
        <v>27848.817999999999</v>
      </c>
      <c r="V417" s="68">
        <f>(($D417*'fnd base rates'!D$7)
+($E417*'fnd base rates'!D$8)
+($F417*'fnd base rates'!D$9)
+($G417*'fnd base rates'!D$10)
+($H417*'fnd base rates'!D$11)
+($I417*'fnd base rates'!D$12)
+($J417*'fnd base rates'!D$13)
+($K417*'fnd base rates'!D$14)
+($M417*'fnd base rates'!D$16)
+($N417*'fnd base rates'!D$17)
+($O417*'fnd base rates'!D$18)
+($P417*VLOOKUP($S417+12,rate_basefnd,4)))
*$R417</f>
        <v>48680.119999999995</v>
      </c>
      <c r="W417" s="68">
        <f>(($D417*'fnd base rates'!E$7)
+($E417*'fnd base rates'!E$8)
+($F417*'fnd base rates'!E$9)
+($G417*'fnd base rates'!E$10)
+($H417*'fnd base rates'!E$11)
+($I417*'fnd base rates'!E$12)
+($J417*'fnd base rates'!E$13)
+($K417*'fnd base rates'!E$14)
+($M417*'fnd base rates'!E$16)
+($N417*'fnd base rates'!E$17)
+($O417*'fnd base rates'!E$18)
+($P417*VLOOKUP($S417+12,rate_basefnd,5)))
*$R417</f>
        <v>303662.712</v>
      </c>
      <c r="X417" s="68">
        <f>(($D417*'fnd base rates'!F$7)
+($E417*'fnd base rates'!F$8)
+($F417*'fnd base rates'!F$9)
+($G417*'fnd base rates'!F$10)
+($H417*'fnd base rates'!F$11)
+($I417*'fnd base rates'!F$12)
+($J417*'fnd base rates'!F$13)
+($K417*'fnd base rates'!F$14)
+($M417*'fnd base rates'!F$16)
+($N417*'fnd base rates'!F$17)
+($O417*'fnd base rates'!F$18)
+($P417*VLOOKUP($S417+12,rate_basefnd,6)))
*$R417</f>
        <v>54464.261999999995</v>
      </c>
      <c r="Y417" s="68">
        <f>(($D417*'fnd base rates'!G$7)
+($E417*'fnd base rates'!G$8)
+($F417*'fnd base rates'!G$9)
+($G417*'fnd base rates'!G$10)
+($H417*'fnd base rates'!G$11)
+($I417*'fnd base rates'!G$12)
+($J417*'fnd base rates'!G$13)
+($K417*'fnd base rates'!G$14)
+($M417*'fnd base rates'!G$16)
+($N417*'fnd base rates'!G$17)
+($O417*'fnd base rates'!G$18)
+($P417*VLOOKUP($S417+12,rate_basefnd,7)))
*$R417</f>
        <v>13690.236000000001</v>
      </c>
      <c r="Z417" s="68">
        <f>(($D417*'fnd base rates'!H$7)
+($E417*'fnd base rates'!H$8)
+($F417*'fnd base rates'!H$9)
+($G417*'fnd base rates'!H$10)
+($H417*'fnd base rates'!H$11)
+($I417*'fnd base rates'!H$12)
+($J417*'fnd base rates'!H$13)
+($K417*'fnd base rates'!H$14)
+($M417*'fnd base rates'!H$16)
+($N417*'fnd base rates'!H$17)
+($O417*'fnd base rates'!H$18)
+($P417*VLOOKUP($S417+12,rate_basefnd,8)))</f>
        <v>25654.86</v>
      </c>
      <c r="AA417" s="68">
        <f>(($D417*'fnd base rates'!I$7)
+($E417*'fnd base rates'!I$8)
+($F417*'fnd base rates'!I$9)
+($G417*'fnd base rates'!I$10)
+($H417*'fnd base rates'!I$11)
+($I417*'fnd base rates'!I$12)
+($J417*'fnd base rates'!I$13)
+($K417*'fnd base rates'!I$14)
+($M417*'fnd base rates'!I$16)
+($N417*'fnd base rates'!I$17)
+($O417*'fnd base rates'!I$18)
+($P417*VLOOKUP($S417+12,rate_basefnd,9)))
*$R417</f>
        <v>24064.339999999997</v>
      </c>
      <c r="AB417" s="68">
        <f>(($D417*'fnd base rates'!J$7)
+($E417*'fnd base rates'!J$8)
+($F417*'fnd base rates'!J$9)
+($G417*'fnd base rates'!J$10)
+($H417*'fnd base rates'!J$11)
+($I417*'fnd base rates'!J$12)
+($J417*'fnd base rates'!J$13)
+($K417*'fnd base rates'!J$14)
+($M417*'fnd base rates'!J$16)
+($N417*'fnd base rates'!J$17)
+($O417*'fnd base rates'!J$18)
+($P417*VLOOKUP($S417+12,rate_basefnd,10)))
*$R417</f>
        <v>34312.699999999997</v>
      </c>
      <c r="AC417" s="68">
        <f>(($D417*'fnd base rates'!K$7)
+($E417*'fnd base rates'!K$8)
+($F417*'fnd base rates'!K$9)
+($G417*'fnd base rates'!K$10)
+($H417*'fnd base rates'!K$11)
+($I417*'fnd base rates'!K$12)
+($J417*'fnd base rates'!K$13)
+($K417*'fnd base rates'!K$14)
+($M417*'fnd base rates'!K$16)
+($N417*'fnd base rates'!K$17)
+($O417*'fnd base rates'!K$18)
+($P417*VLOOKUP($S417+12,rate_basefnd,11)))
*$R417</f>
        <v>53637.45</v>
      </c>
      <c r="AD417" s="68">
        <f>(($D417*'fnd base rates'!L$7)
+($E417*'fnd base rates'!L$8)
+($F417*'fnd base rates'!L$9)
+($G417*'fnd base rates'!L$10)
+($H417*'fnd base rates'!L$11)
+($I417*'fnd base rates'!L$12)
+($J417*'fnd base rates'!L$13)
+($K417*'fnd base rates'!L$14)
+($M417*'fnd base rates'!L$16)
+($N417*'fnd base rates'!L$17)
+($O417*'fnd base rates'!L$18)
+($P417*VLOOKUP($S417+12,rate_basefnd,12)))</f>
        <v>119877.42199999999</v>
      </c>
      <c r="AE417" s="68">
        <f>(($D417*'fnd base rates'!M$7)
+($E417*'fnd base rates'!M$8)
+($F417*'fnd base rates'!M$9)
+($G417*'fnd base rates'!M$10)
+($H417*'fnd base rates'!M$11)
+($I417*'fnd base rates'!M$12)
+($J417*'fnd base rates'!M$13)
+($K417*'fnd base rates'!M$14)
+($M417*'fnd base rates'!M$16)
+($N417*'fnd base rates'!M$17)
+($O417*'fnd base rates'!M$18)
+($P417*VLOOKUP($S417+12,rate_basefnd,13)))</f>
        <v>0</v>
      </c>
      <c r="AF417" s="3">
        <f t="shared" si="85"/>
        <v>705892.91999999993</v>
      </c>
      <c r="AH417" s="205">
        <f t="shared" si="86"/>
        <v>456160079</v>
      </c>
      <c r="AI417" s="3" t="str">
        <f t="shared" si="90"/>
        <v>456</v>
      </c>
      <c r="AJ417" s="1" t="str">
        <f t="shared" si="91"/>
        <v>160</v>
      </c>
      <c r="AK417" s="1" t="str">
        <f t="shared" si="92"/>
        <v>079</v>
      </c>
      <c r="AL417" s="3">
        <f t="shared" si="87"/>
        <v>1</v>
      </c>
      <c r="AM417" s="3">
        <f t="shared" si="97"/>
        <v>41</v>
      </c>
      <c r="AN417" s="3">
        <f t="shared" si="93"/>
        <v>705892.91999999993</v>
      </c>
      <c r="AO417" s="3">
        <f t="shared" si="94"/>
        <v>17217</v>
      </c>
      <c r="AP417" s="3">
        <f t="shared" si="88"/>
        <v>-1816</v>
      </c>
      <c r="AQ417" s="3">
        <v>19033</v>
      </c>
      <c r="AS417" s="68"/>
      <c r="AT417" s="68"/>
      <c r="AX417" s="4">
        <f t="shared" si="95"/>
        <v>0</v>
      </c>
      <c r="AZ417" s="4">
        <f t="shared" si="96"/>
        <v>0</v>
      </c>
      <c r="BB417" s="4"/>
    </row>
    <row r="418" spans="1:54" s="3" customFormat="1">
      <c r="A418" s="205" t="str">
        <f t="shared" si="89"/>
        <v>456</v>
      </c>
      <c r="B418" s="1">
        <v>456160149</v>
      </c>
      <c r="C418" s="7" t="s">
        <v>77</v>
      </c>
      <c r="D418" s="8">
        <f>'fnd enro'!D418</f>
        <v>0</v>
      </c>
      <c r="E418" s="8">
        <f>'fnd enro'!E418</f>
        <v>0</v>
      </c>
      <c r="F418" s="8">
        <f>'fnd enro'!F418</f>
        <v>0</v>
      </c>
      <c r="G418" s="8">
        <f>'fnd enro'!G418</f>
        <v>4</v>
      </c>
      <c r="H418" s="8">
        <f>'fnd enro'!H418</f>
        <v>0</v>
      </c>
      <c r="I418" s="8">
        <f>'fnd enro'!I418</f>
        <v>0</v>
      </c>
      <c r="J418" s="8">
        <f>'fnd enro'!J418</f>
        <v>0</v>
      </c>
      <c r="K418" s="9">
        <f>'fnd enro'!K418</f>
        <v>0.16</v>
      </c>
      <c r="L418" s="8">
        <f>'fnd enro'!L418</f>
        <v>0</v>
      </c>
      <c r="M418" s="8">
        <f>'fnd enro'!M418</f>
        <v>0</v>
      </c>
      <c r="N418" s="8">
        <f>'fnd enro'!N418</f>
        <v>0</v>
      </c>
      <c r="O418" s="8">
        <f>'fnd enro'!O418</f>
        <v>0</v>
      </c>
      <c r="P418" s="8">
        <f>'fnd enro'!P418</f>
        <v>3</v>
      </c>
      <c r="Q418" s="8">
        <f>'fnd enro'!R418</f>
        <v>4</v>
      </c>
      <c r="R418" s="9">
        <f t="shared" si="84"/>
        <v>1</v>
      </c>
      <c r="S418" s="8">
        <f>VALUE('fnd enro'!Q418)</f>
        <v>12</v>
      </c>
      <c r="T418" s="1"/>
      <c r="U418" s="68">
        <f>(($D418*'fnd base rates'!C$7)
+($E418*'fnd base rates'!C$8)
+($F418*'fnd base rates'!C$9)
+($G418*'fnd base rates'!C$10)
+($H418*'fnd base rates'!C$11)
+($I418*'fnd base rates'!C$12)
+($J418*'fnd base rates'!C$13)
+($K418*'fnd base rates'!C$14)
+($M418*'fnd base rates'!C$16)
+($N418*'fnd base rates'!C$17)
+($O418*'fnd base rates'!C$18)
+($P418*VLOOKUP($S418+12,rate_basefnd,3)))
*$R418</f>
        <v>2828.2447999999999</v>
      </c>
      <c r="V418" s="68">
        <f>(($D418*'fnd base rates'!D$7)
+($E418*'fnd base rates'!D$8)
+($F418*'fnd base rates'!D$9)
+($G418*'fnd base rates'!D$10)
+($H418*'fnd base rates'!D$11)
+($I418*'fnd base rates'!D$12)
+($J418*'fnd base rates'!D$13)
+($K418*'fnd base rates'!D$14)
+($M418*'fnd base rates'!D$16)
+($N418*'fnd base rates'!D$17)
+($O418*'fnd base rates'!D$18)
+($P418*VLOOKUP($S418+12,rate_basefnd,4)))
*$R418</f>
        <v>5430.37</v>
      </c>
      <c r="W418" s="68">
        <f>(($D418*'fnd base rates'!E$7)
+($E418*'fnd base rates'!E$8)
+($F418*'fnd base rates'!E$9)
+($G418*'fnd base rates'!E$10)
+($H418*'fnd base rates'!E$11)
+($I418*'fnd base rates'!E$12)
+($J418*'fnd base rates'!E$13)
+($K418*'fnd base rates'!E$14)
+($M418*'fnd base rates'!E$16)
+($N418*'fnd base rates'!E$17)
+($O418*'fnd base rates'!E$18)
+($P418*VLOOKUP($S418+12,rate_basefnd,5)))
*$R418</f>
        <v>37148.353199999998</v>
      </c>
      <c r="X418" s="68">
        <f>(($D418*'fnd base rates'!F$7)
+($E418*'fnd base rates'!F$8)
+($F418*'fnd base rates'!F$9)
+($G418*'fnd base rates'!F$10)
+($H418*'fnd base rates'!F$11)
+($I418*'fnd base rates'!F$12)
+($J418*'fnd base rates'!F$13)
+($K418*'fnd base rates'!F$14)
+($M418*'fnd base rates'!F$16)
+($N418*'fnd base rates'!F$17)
+($O418*'fnd base rates'!F$18)
+($P418*VLOOKUP($S418+12,rate_basefnd,6)))
*$R418</f>
        <v>5591.3311999999996</v>
      </c>
      <c r="Y418" s="68">
        <f>(($D418*'fnd base rates'!G$7)
+($E418*'fnd base rates'!G$8)
+($F418*'fnd base rates'!G$9)
+($G418*'fnd base rates'!G$10)
+($H418*'fnd base rates'!G$11)
+($I418*'fnd base rates'!G$12)
+($J418*'fnd base rates'!G$13)
+($K418*'fnd base rates'!G$14)
+($M418*'fnd base rates'!G$16)
+($N418*'fnd base rates'!G$17)
+($O418*'fnd base rates'!G$18)
+($P418*VLOOKUP($S418+12,rate_basefnd,7)))
*$R418</f>
        <v>1662.6415999999999</v>
      </c>
      <c r="Z418" s="68">
        <f>(($D418*'fnd base rates'!H$7)
+($E418*'fnd base rates'!H$8)
+($F418*'fnd base rates'!H$9)
+($G418*'fnd base rates'!H$10)
+($H418*'fnd base rates'!H$11)
+($I418*'fnd base rates'!H$12)
+($J418*'fnd base rates'!H$13)
+($K418*'fnd base rates'!H$14)
+($M418*'fnd base rates'!H$16)
+($N418*'fnd base rates'!H$17)
+($O418*'fnd base rates'!H$18)
+($P418*VLOOKUP($S418+12,rate_basefnd,8)))</f>
        <v>2472.9960000000001</v>
      </c>
      <c r="AA418" s="68">
        <f>(($D418*'fnd base rates'!I$7)
+($E418*'fnd base rates'!I$8)
+($F418*'fnd base rates'!I$9)
+($G418*'fnd base rates'!I$10)
+($H418*'fnd base rates'!I$11)
+($I418*'fnd base rates'!I$12)
+($J418*'fnd base rates'!I$13)
+($K418*'fnd base rates'!I$14)
+($M418*'fnd base rates'!I$16)
+($N418*'fnd base rates'!I$17)
+($O418*'fnd base rates'!I$18)
+($P418*VLOOKUP($S418+12,rate_basefnd,9)))
*$R418</f>
        <v>2617.21</v>
      </c>
      <c r="AB418" s="68">
        <f>(($D418*'fnd base rates'!J$7)
+($E418*'fnd base rates'!J$8)
+($F418*'fnd base rates'!J$9)
+($G418*'fnd base rates'!J$10)
+($H418*'fnd base rates'!J$11)
+($I418*'fnd base rates'!J$12)
+($J418*'fnd base rates'!J$13)
+($K418*'fnd base rates'!J$14)
+($M418*'fnd base rates'!J$16)
+($N418*'fnd base rates'!J$17)
+($O418*'fnd base rates'!J$18)
+($P418*VLOOKUP($S418+12,rate_basefnd,10)))
*$R418</f>
        <v>4856.6799999999994</v>
      </c>
      <c r="AC418" s="68">
        <f>(($D418*'fnd base rates'!K$7)
+($E418*'fnd base rates'!K$8)
+($F418*'fnd base rates'!K$9)
+($G418*'fnd base rates'!K$10)
+($H418*'fnd base rates'!K$11)
+($I418*'fnd base rates'!K$12)
+($J418*'fnd base rates'!K$13)
+($K418*'fnd base rates'!K$14)
+($M418*'fnd base rates'!K$16)
+($N418*'fnd base rates'!K$17)
+($O418*'fnd base rates'!K$18)
+($P418*VLOOKUP($S418+12,rate_basefnd,11)))
*$R418</f>
        <v>4902.3440000000001</v>
      </c>
      <c r="AD418" s="68">
        <f>(($D418*'fnd base rates'!L$7)
+($E418*'fnd base rates'!L$8)
+($F418*'fnd base rates'!L$9)
+($G418*'fnd base rates'!L$10)
+($H418*'fnd base rates'!L$11)
+($I418*'fnd base rates'!L$12)
+($J418*'fnd base rates'!L$13)
+($K418*'fnd base rates'!L$14)
+($M418*'fnd base rates'!L$16)
+($N418*'fnd base rates'!L$17)
+($O418*'fnd base rates'!L$18)
+($P418*VLOOKUP($S418+12,rate_basefnd,12)))</f>
        <v>12776.895199999999</v>
      </c>
      <c r="AE418" s="68">
        <f>(($D418*'fnd base rates'!M$7)
+($E418*'fnd base rates'!M$8)
+($F418*'fnd base rates'!M$9)
+($G418*'fnd base rates'!M$10)
+($H418*'fnd base rates'!M$11)
+($I418*'fnd base rates'!M$12)
+($J418*'fnd base rates'!M$13)
+($K418*'fnd base rates'!M$14)
+($M418*'fnd base rates'!M$16)
+($N418*'fnd base rates'!M$17)
+($O418*'fnd base rates'!M$18)
+($P418*VLOOKUP($S418+12,rate_basefnd,13)))</f>
        <v>0</v>
      </c>
      <c r="AF418" s="3">
        <f t="shared" si="85"/>
        <v>80287.065999999992</v>
      </c>
      <c r="AH418" s="205">
        <f t="shared" si="86"/>
        <v>456160149</v>
      </c>
      <c r="AI418" s="3" t="str">
        <f t="shared" si="90"/>
        <v>456</v>
      </c>
      <c r="AJ418" s="1" t="str">
        <f t="shared" si="91"/>
        <v>160</v>
      </c>
      <c r="AK418" s="1" t="str">
        <f t="shared" si="92"/>
        <v>149</v>
      </c>
      <c r="AL418" s="3">
        <f t="shared" si="87"/>
        <v>1</v>
      </c>
      <c r="AM418" s="3">
        <f t="shared" si="97"/>
        <v>4</v>
      </c>
      <c r="AN418" s="3">
        <f t="shared" si="93"/>
        <v>80287.065999999992</v>
      </c>
      <c r="AO418" s="3">
        <f t="shared" si="94"/>
        <v>20072</v>
      </c>
      <c r="AP418" s="3">
        <f t="shared" si="88"/>
        <v>2758</v>
      </c>
      <c r="AQ418" s="3">
        <v>17314</v>
      </c>
      <c r="AS418" s="68"/>
      <c r="AT418" s="68"/>
      <c r="AX418" s="4">
        <f t="shared" si="95"/>
        <v>0</v>
      </c>
      <c r="AZ418" s="4">
        <f t="shared" si="96"/>
        <v>0</v>
      </c>
      <c r="BB418" s="4"/>
    </row>
    <row r="419" spans="1:54" s="3" customFormat="1">
      <c r="A419" s="205" t="str">
        <f t="shared" si="89"/>
        <v>456</v>
      </c>
      <c r="B419" s="1">
        <v>456160160</v>
      </c>
      <c r="C419" s="7" t="s">
        <v>77</v>
      </c>
      <c r="D419" s="8">
        <f>'fnd enro'!D419</f>
        <v>37</v>
      </c>
      <c r="E419" s="8">
        <f>'fnd enro'!E419</f>
        <v>0</v>
      </c>
      <c r="F419" s="8">
        <f>'fnd enro'!F419</f>
        <v>96</v>
      </c>
      <c r="G419" s="8">
        <f>'fnd enro'!G419</f>
        <v>399</v>
      </c>
      <c r="H419" s="8">
        <f>'fnd enro'!H419</f>
        <v>213</v>
      </c>
      <c r="I419" s="8">
        <f>'fnd enro'!I419</f>
        <v>0</v>
      </c>
      <c r="J419" s="8">
        <f>'fnd enro'!J419</f>
        <v>0</v>
      </c>
      <c r="K419" s="9">
        <f>'fnd enro'!K419</f>
        <v>28.32</v>
      </c>
      <c r="L419" s="8">
        <f>'fnd enro'!L419</f>
        <v>0</v>
      </c>
      <c r="M419" s="8">
        <f>'fnd enro'!M419</f>
        <v>228</v>
      </c>
      <c r="N419" s="8">
        <f>'fnd enro'!N419</f>
        <v>33</v>
      </c>
      <c r="O419" s="8">
        <f>'fnd enro'!O419</f>
        <v>0</v>
      </c>
      <c r="P419" s="8">
        <f>'fnd enro'!P419</f>
        <v>497</v>
      </c>
      <c r="Q419" s="8">
        <f>'fnd enro'!R419</f>
        <v>727</v>
      </c>
      <c r="R419" s="9">
        <f t="shared" si="84"/>
        <v>1</v>
      </c>
      <c r="S419" s="8">
        <f>VALUE('fnd enro'!Q419)</f>
        <v>11</v>
      </c>
      <c r="T419" s="1"/>
      <c r="U419" s="68">
        <f>(($D419*'fnd base rates'!C$7)
+($E419*'fnd base rates'!C$8)
+($F419*'fnd base rates'!C$9)
+($G419*'fnd base rates'!C$10)
+($H419*'fnd base rates'!C$11)
+($I419*'fnd base rates'!C$12)
+($J419*'fnd base rates'!C$13)
+($K419*'fnd base rates'!C$14)
+($M419*'fnd base rates'!C$16)
+($N419*'fnd base rates'!C$17)
+($O419*'fnd base rates'!C$18)
+($P419*VLOOKUP($S419+12,rate_basefnd,3)))
*$R419</f>
        <v>529046.62959999999</v>
      </c>
      <c r="V419" s="68">
        <f>(($D419*'fnd base rates'!D$7)
+($E419*'fnd base rates'!D$8)
+($F419*'fnd base rates'!D$9)
+($G419*'fnd base rates'!D$10)
+($H419*'fnd base rates'!D$11)
+($I419*'fnd base rates'!D$12)
+($J419*'fnd base rates'!D$13)
+($K419*'fnd base rates'!D$14)
+($M419*'fnd base rates'!D$16)
+($N419*'fnd base rates'!D$17)
+($O419*'fnd base rates'!D$18)
+($P419*VLOOKUP($S419+12,rate_basefnd,4)))
*$R419</f>
        <v>975623.72</v>
      </c>
      <c r="W419" s="68">
        <f>(($D419*'fnd base rates'!E$7)
+($E419*'fnd base rates'!E$8)
+($F419*'fnd base rates'!E$9)
+($G419*'fnd base rates'!E$10)
+($H419*'fnd base rates'!E$11)
+($I419*'fnd base rates'!E$12)
+($J419*'fnd base rates'!E$13)
+($K419*'fnd base rates'!E$14)
+($M419*'fnd base rates'!E$16)
+($N419*'fnd base rates'!E$17)
+($O419*'fnd base rates'!E$18)
+($P419*VLOOKUP($S419+12,rate_basefnd,5)))
*$R419</f>
        <v>6382210.2364000008</v>
      </c>
      <c r="X419" s="68">
        <f>(($D419*'fnd base rates'!F$7)
+($E419*'fnd base rates'!F$8)
+($F419*'fnd base rates'!F$9)
+($G419*'fnd base rates'!F$10)
+($H419*'fnd base rates'!F$11)
+($I419*'fnd base rates'!F$12)
+($J419*'fnd base rates'!F$13)
+($K419*'fnd base rates'!F$14)
+($M419*'fnd base rates'!F$16)
+($N419*'fnd base rates'!F$17)
+($O419*'fnd base rates'!F$18)
+($P419*VLOOKUP($S419+12,rate_basefnd,6)))
*$R419</f>
        <v>1004112.7224</v>
      </c>
      <c r="Y419" s="68">
        <f>(($D419*'fnd base rates'!G$7)
+($E419*'fnd base rates'!G$8)
+($F419*'fnd base rates'!G$9)
+($G419*'fnd base rates'!G$10)
+($H419*'fnd base rates'!G$11)
+($I419*'fnd base rates'!G$12)
+($J419*'fnd base rates'!G$13)
+($K419*'fnd base rates'!G$14)
+($M419*'fnd base rates'!G$16)
+($N419*'fnd base rates'!G$17)
+($O419*'fnd base rates'!G$18)
+($P419*VLOOKUP($S419+12,rate_basefnd,7)))
*$R419</f>
        <v>288858.48320000002</v>
      </c>
      <c r="Z419" s="68">
        <f>(($D419*'fnd base rates'!H$7)
+($E419*'fnd base rates'!H$8)
+($F419*'fnd base rates'!H$9)
+($G419*'fnd base rates'!H$10)
+($H419*'fnd base rates'!H$11)
+($I419*'fnd base rates'!H$12)
+($J419*'fnd base rates'!H$13)
+($K419*'fnd base rates'!H$14)
+($M419*'fnd base rates'!H$16)
+($N419*'fnd base rates'!H$17)
+($O419*'fnd base rates'!H$18)
+($P419*VLOOKUP($S419+12,rate_basefnd,8)))</f>
        <v>483684.75200000004</v>
      </c>
      <c r="AA419" s="68">
        <f>(($D419*'fnd base rates'!I$7)
+($E419*'fnd base rates'!I$8)
+($F419*'fnd base rates'!I$9)
+($G419*'fnd base rates'!I$10)
+($H419*'fnd base rates'!I$11)
+($I419*'fnd base rates'!I$12)
+($J419*'fnd base rates'!I$13)
+($K419*'fnd base rates'!I$14)
+($M419*'fnd base rates'!I$16)
+($N419*'fnd base rates'!I$17)
+($O419*'fnd base rates'!I$18)
+($P419*VLOOKUP($S419+12,rate_basefnd,9)))
*$R419</f>
        <v>472989.64999999997</v>
      </c>
      <c r="AB419" s="68">
        <f>(($D419*'fnd base rates'!J$7)
+($E419*'fnd base rates'!J$8)
+($F419*'fnd base rates'!J$9)
+($G419*'fnd base rates'!J$10)
+($H419*'fnd base rates'!J$11)
+($I419*'fnd base rates'!J$12)
+($J419*'fnd base rates'!J$13)
+($K419*'fnd base rates'!J$14)
+($M419*'fnd base rates'!J$16)
+($N419*'fnd base rates'!J$17)
+($O419*'fnd base rates'!J$18)
+($P419*VLOOKUP($S419+12,rate_basefnd,10)))
*$R419</f>
        <v>770409.53</v>
      </c>
      <c r="AC419" s="68">
        <f>(($D419*'fnd base rates'!K$7)
+($E419*'fnd base rates'!K$8)
+($F419*'fnd base rates'!K$9)
+($G419*'fnd base rates'!K$10)
+($H419*'fnd base rates'!K$11)
+($I419*'fnd base rates'!K$12)
+($J419*'fnd base rates'!K$13)
+($K419*'fnd base rates'!K$14)
+($M419*'fnd base rates'!K$16)
+($N419*'fnd base rates'!K$17)
+($O419*'fnd base rates'!K$18)
+($P419*VLOOKUP($S419+12,rate_basefnd,11)))
*$R419</f>
        <v>1002282.1780000001</v>
      </c>
      <c r="AD419" s="68">
        <f>(($D419*'fnd base rates'!L$7)
+($E419*'fnd base rates'!L$8)
+($F419*'fnd base rates'!L$9)
+($G419*'fnd base rates'!L$10)
+($H419*'fnd base rates'!L$11)
+($I419*'fnd base rates'!L$12)
+($J419*'fnd base rates'!L$13)
+($K419*'fnd base rates'!L$14)
+($M419*'fnd base rates'!L$16)
+($N419*'fnd base rates'!L$17)
+($O419*'fnd base rates'!L$18)
+($P419*VLOOKUP($S419+12,rate_basefnd,12)))</f>
        <v>2332530.4904</v>
      </c>
      <c r="AE419" s="68">
        <f>(($D419*'fnd base rates'!M$7)
+($E419*'fnd base rates'!M$8)
+($F419*'fnd base rates'!M$9)
+($G419*'fnd base rates'!M$10)
+($H419*'fnd base rates'!M$11)
+($I419*'fnd base rates'!M$12)
+($J419*'fnd base rates'!M$13)
+($K419*'fnd base rates'!M$14)
+($M419*'fnd base rates'!M$16)
+($N419*'fnd base rates'!M$17)
+($O419*'fnd base rates'!M$18)
+($P419*VLOOKUP($S419+12,rate_basefnd,13)))</f>
        <v>0</v>
      </c>
      <c r="AF419" s="3">
        <f t="shared" si="85"/>
        <v>14241748.392000001</v>
      </c>
      <c r="AH419" s="205">
        <f t="shared" si="86"/>
        <v>456160160</v>
      </c>
      <c r="AI419" s="3" t="str">
        <f t="shared" si="90"/>
        <v>456</v>
      </c>
      <c r="AJ419" s="1" t="str">
        <f t="shared" si="91"/>
        <v>160</v>
      </c>
      <c r="AK419" s="1" t="str">
        <f t="shared" si="92"/>
        <v>160</v>
      </c>
      <c r="AL419" s="3">
        <f t="shared" si="87"/>
        <v>1</v>
      </c>
      <c r="AM419" s="3">
        <f t="shared" si="97"/>
        <v>727</v>
      </c>
      <c r="AN419" s="3">
        <f t="shared" si="93"/>
        <v>14241748.392000001</v>
      </c>
      <c r="AO419" s="3">
        <f t="shared" si="94"/>
        <v>19590</v>
      </c>
      <c r="AP419" s="3">
        <f t="shared" si="88"/>
        <v>3270</v>
      </c>
      <c r="AQ419" s="3">
        <v>16320</v>
      </c>
      <c r="AS419" s="68"/>
      <c r="AT419" s="68"/>
      <c r="AX419" s="4">
        <f t="shared" si="95"/>
        <v>0</v>
      </c>
      <c r="AZ419" s="4">
        <f t="shared" si="96"/>
        <v>0</v>
      </c>
      <c r="BB419" s="4"/>
    </row>
    <row r="420" spans="1:54" s="3" customFormat="1">
      <c r="A420" s="205" t="str">
        <f t="shared" si="89"/>
        <v>456</v>
      </c>
      <c r="B420" s="1">
        <v>456160170</v>
      </c>
      <c r="C420" s="7" t="s">
        <v>77</v>
      </c>
      <c r="D420" s="8">
        <f>'fnd enro'!D420</f>
        <v>0</v>
      </c>
      <c r="E420" s="8">
        <f>'fnd enro'!E420</f>
        <v>0</v>
      </c>
      <c r="F420" s="8">
        <f>'fnd enro'!F420</f>
        <v>0</v>
      </c>
      <c r="G420" s="8">
        <f>'fnd enro'!G420</f>
        <v>0</v>
      </c>
      <c r="H420" s="8">
        <f>'fnd enro'!H420</f>
        <v>1</v>
      </c>
      <c r="I420" s="8">
        <f>'fnd enro'!I420</f>
        <v>0</v>
      </c>
      <c r="J420" s="8">
        <f>'fnd enro'!J420</f>
        <v>0</v>
      </c>
      <c r="K420" s="9">
        <f>'fnd enro'!K420</f>
        <v>0.04</v>
      </c>
      <c r="L420" s="8">
        <f>'fnd enro'!L420</f>
        <v>0</v>
      </c>
      <c r="M420" s="8">
        <f>'fnd enro'!M420</f>
        <v>0</v>
      </c>
      <c r="N420" s="8">
        <f>'fnd enro'!N420</f>
        <v>1</v>
      </c>
      <c r="O420" s="8">
        <f>'fnd enro'!O420</f>
        <v>0</v>
      </c>
      <c r="P420" s="8">
        <f>'fnd enro'!P420</f>
        <v>0</v>
      </c>
      <c r="Q420" s="8">
        <f>'fnd enro'!R420</f>
        <v>1</v>
      </c>
      <c r="R420" s="9">
        <f t="shared" si="84"/>
        <v>1</v>
      </c>
      <c r="S420" s="8">
        <f>VALUE('fnd enro'!Q420)</f>
        <v>10</v>
      </c>
      <c r="T420" s="1"/>
      <c r="U420" s="68">
        <f>(($D420*'fnd base rates'!C$7)
+($E420*'fnd base rates'!C$8)
+($F420*'fnd base rates'!C$9)
+($G420*'fnd base rates'!C$10)
+($H420*'fnd base rates'!C$11)
+($I420*'fnd base rates'!C$12)
+($J420*'fnd base rates'!C$13)
+($K420*'fnd base rates'!C$14)
+($M420*'fnd base rates'!C$16)
+($N420*'fnd base rates'!C$17)
+($O420*'fnd base rates'!C$18)
+($P420*VLOOKUP($S420+12,rate_basefnd,3)))
*$R420</f>
        <v>728.91120000000001</v>
      </c>
      <c r="V420" s="68">
        <f>(($D420*'fnd base rates'!D$7)
+($E420*'fnd base rates'!D$8)
+($F420*'fnd base rates'!D$9)
+($G420*'fnd base rates'!D$10)
+($H420*'fnd base rates'!D$11)
+($I420*'fnd base rates'!D$12)
+($J420*'fnd base rates'!D$13)
+($K420*'fnd base rates'!D$14)
+($M420*'fnd base rates'!D$16)
+($N420*'fnd base rates'!D$17)
+($O420*'fnd base rates'!D$18)
+($P420*VLOOKUP($S420+12,rate_basefnd,4)))
*$R420</f>
        <v>1074.8900000000001</v>
      </c>
      <c r="W420" s="68">
        <f>(($D420*'fnd base rates'!E$7)
+($E420*'fnd base rates'!E$8)
+($F420*'fnd base rates'!E$9)
+($G420*'fnd base rates'!E$10)
+($H420*'fnd base rates'!E$11)
+($I420*'fnd base rates'!E$12)
+($J420*'fnd base rates'!E$13)
+($K420*'fnd base rates'!E$14)
+($M420*'fnd base rates'!E$16)
+($N420*'fnd base rates'!E$17)
+($O420*'fnd base rates'!E$18)
+($P420*VLOOKUP($S420+12,rate_basefnd,5)))
*$R420</f>
        <v>5435.7708000000002</v>
      </c>
      <c r="X420" s="68">
        <f>(($D420*'fnd base rates'!F$7)
+($E420*'fnd base rates'!F$8)
+($F420*'fnd base rates'!F$9)
+($G420*'fnd base rates'!F$10)
+($H420*'fnd base rates'!F$11)
+($I420*'fnd base rates'!F$12)
+($J420*'fnd base rates'!F$13)
+($K420*'fnd base rates'!F$14)
+($M420*'fnd base rates'!F$16)
+($N420*'fnd base rates'!F$17)
+($O420*'fnd base rates'!F$18)
+($P420*VLOOKUP($S420+12,rate_basefnd,6)))
*$R420</f>
        <v>1344.3628000000001</v>
      </c>
      <c r="Y420" s="68">
        <f>(($D420*'fnd base rates'!G$7)
+($E420*'fnd base rates'!G$8)
+($F420*'fnd base rates'!G$9)
+($G420*'fnd base rates'!G$10)
+($H420*'fnd base rates'!G$11)
+($I420*'fnd base rates'!G$12)
+($J420*'fnd base rates'!G$13)
+($K420*'fnd base rates'!G$14)
+($M420*'fnd base rates'!G$16)
+($N420*'fnd base rates'!G$17)
+($O420*'fnd base rates'!G$18)
+($P420*VLOOKUP($S420+12,rate_basefnd,7)))
*$R420</f>
        <v>252.2004</v>
      </c>
      <c r="Z420" s="68">
        <f>(($D420*'fnd base rates'!H$7)
+($E420*'fnd base rates'!H$8)
+($F420*'fnd base rates'!H$9)
+($G420*'fnd base rates'!H$10)
+($H420*'fnd base rates'!H$11)
+($I420*'fnd base rates'!H$12)
+($J420*'fnd base rates'!H$13)
+($K420*'fnd base rates'!H$14)
+($M420*'fnd base rates'!H$16)
+($N420*'fnd base rates'!H$17)
+($O420*'fnd base rates'!H$18)
+($P420*VLOOKUP($S420+12,rate_basefnd,8)))</f>
        <v>742.83399999999995</v>
      </c>
      <c r="AA420" s="68">
        <f>(($D420*'fnd base rates'!I$7)
+($E420*'fnd base rates'!I$8)
+($F420*'fnd base rates'!I$9)
+($G420*'fnd base rates'!I$10)
+($H420*'fnd base rates'!I$11)
+($I420*'fnd base rates'!I$12)
+($J420*'fnd base rates'!I$13)
+($K420*'fnd base rates'!I$14)
+($M420*'fnd base rates'!I$16)
+($N420*'fnd base rates'!I$17)
+($O420*'fnd base rates'!I$18)
+($P420*VLOOKUP($S420+12,rate_basefnd,9)))
*$R420</f>
        <v>550.09</v>
      </c>
      <c r="AB420" s="68">
        <f>(($D420*'fnd base rates'!J$7)
+($E420*'fnd base rates'!J$8)
+($F420*'fnd base rates'!J$9)
+($G420*'fnd base rates'!J$10)
+($H420*'fnd base rates'!J$11)
+($I420*'fnd base rates'!J$12)
+($J420*'fnd base rates'!J$13)
+($K420*'fnd base rates'!J$14)
+($M420*'fnd base rates'!J$16)
+($N420*'fnd base rates'!J$17)
+($O420*'fnd base rates'!J$18)
+($P420*VLOOKUP($S420+12,rate_basefnd,10)))
*$R420</f>
        <v>308.33999999999997</v>
      </c>
      <c r="AC420" s="68">
        <f>(($D420*'fnd base rates'!K$7)
+($E420*'fnd base rates'!K$8)
+($F420*'fnd base rates'!K$9)
+($G420*'fnd base rates'!K$10)
+($H420*'fnd base rates'!K$11)
+($I420*'fnd base rates'!K$12)
+($J420*'fnd base rates'!K$13)
+($K420*'fnd base rates'!K$14)
+($M420*'fnd base rates'!K$16)
+($N420*'fnd base rates'!K$17)
+($O420*'fnd base rates'!K$18)
+($P420*VLOOKUP($S420+12,rate_basefnd,11)))
*$R420</f>
        <v>1704.1759999999999</v>
      </c>
      <c r="AD420" s="68">
        <f>(($D420*'fnd base rates'!L$7)
+($E420*'fnd base rates'!L$8)
+($F420*'fnd base rates'!L$9)
+($G420*'fnd base rates'!L$10)
+($H420*'fnd base rates'!L$11)
+($I420*'fnd base rates'!L$12)
+($J420*'fnd base rates'!L$13)
+($K420*'fnd base rates'!L$14)
+($M420*'fnd base rates'!L$16)
+($N420*'fnd base rates'!L$17)
+($O420*'fnd base rates'!L$18)
+($P420*VLOOKUP($S420+12,rate_basefnd,12)))</f>
        <v>2840.8287999999998</v>
      </c>
      <c r="AE420" s="68">
        <f>(($D420*'fnd base rates'!M$7)
+($E420*'fnd base rates'!M$8)
+($F420*'fnd base rates'!M$9)
+($G420*'fnd base rates'!M$10)
+($H420*'fnd base rates'!M$11)
+($I420*'fnd base rates'!M$12)
+($J420*'fnd base rates'!M$13)
+($K420*'fnd base rates'!M$14)
+($M420*'fnd base rates'!M$16)
+($N420*'fnd base rates'!M$17)
+($O420*'fnd base rates'!M$18)
+($P420*VLOOKUP($S420+12,rate_basefnd,13)))</f>
        <v>0</v>
      </c>
      <c r="AF420" s="3">
        <f t="shared" si="85"/>
        <v>14982.404</v>
      </c>
      <c r="AH420" s="205">
        <f t="shared" si="86"/>
        <v>456160170</v>
      </c>
      <c r="AI420" s="3" t="str">
        <f t="shared" si="90"/>
        <v>456</v>
      </c>
      <c r="AJ420" s="1" t="str">
        <f t="shared" si="91"/>
        <v>160</v>
      </c>
      <c r="AK420" s="1" t="str">
        <f t="shared" si="92"/>
        <v>170</v>
      </c>
      <c r="AL420" s="3">
        <f t="shared" si="87"/>
        <v>1</v>
      </c>
      <c r="AM420" s="3">
        <f t="shared" si="97"/>
        <v>1</v>
      </c>
      <c r="AN420" s="3">
        <f t="shared" si="93"/>
        <v>14982.404</v>
      </c>
      <c r="AO420" s="3">
        <f t="shared" si="94"/>
        <v>14982</v>
      </c>
      <c r="AP420" s="3">
        <f t="shared" si="88"/>
        <v>127</v>
      </c>
      <c r="AQ420" s="3">
        <v>14855</v>
      </c>
      <c r="AS420" s="68"/>
      <c r="AT420" s="68"/>
      <c r="AX420" s="4">
        <f t="shared" si="95"/>
        <v>0</v>
      </c>
      <c r="AZ420" s="4">
        <f t="shared" si="96"/>
        <v>0</v>
      </c>
      <c r="BB420" s="4"/>
    </row>
    <row r="421" spans="1:54" s="3" customFormat="1">
      <c r="A421" s="205" t="str">
        <f t="shared" si="89"/>
        <v>456</v>
      </c>
      <c r="B421" s="1">
        <v>456160181</v>
      </c>
      <c r="C421" s="7" t="s">
        <v>77</v>
      </c>
      <c r="D421" s="8">
        <f>'fnd enro'!D421</f>
        <v>0</v>
      </c>
      <c r="E421" s="8">
        <f>'fnd enro'!E421</f>
        <v>0</v>
      </c>
      <c r="F421" s="8">
        <f>'fnd enro'!F421</f>
        <v>0</v>
      </c>
      <c r="G421" s="8">
        <f>'fnd enro'!G421</f>
        <v>1</v>
      </c>
      <c r="H421" s="8">
        <f>'fnd enro'!H421</f>
        <v>2</v>
      </c>
      <c r="I421" s="8">
        <f>'fnd enro'!I421</f>
        <v>0</v>
      </c>
      <c r="J421" s="8">
        <f>'fnd enro'!J421</f>
        <v>0</v>
      </c>
      <c r="K421" s="9">
        <f>'fnd enro'!K421</f>
        <v>0.12</v>
      </c>
      <c r="L421" s="8">
        <f>'fnd enro'!L421</f>
        <v>0</v>
      </c>
      <c r="M421" s="8">
        <f>'fnd enro'!M421</f>
        <v>0</v>
      </c>
      <c r="N421" s="8">
        <f>'fnd enro'!N421</f>
        <v>1</v>
      </c>
      <c r="O421" s="8">
        <f>'fnd enro'!O421</f>
        <v>0</v>
      </c>
      <c r="P421" s="8">
        <f>'fnd enro'!P421</f>
        <v>3</v>
      </c>
      <c r="Q421" s="8">
        <f>'fnd enro'!R421</f>
        <v>3</v>
      </c>
      <c r="R421" s="9">
        <f t="shared" si="84"/>
        <v>1</v>
      </c>
      <c r="S421" s="8">
        <f>VALUE('fnd enro'!Q421)</f>
        <v>10</v>
      </c>
      <c r="T421" s="1"/>
      <c r="U421" s="68">
        <f>(($D421*'fnd base rates'!C$7)
+($E421*'fnd base rates'!C$8)
+($F421*'fnd base rates'!C$9)
+($G421*'fnd base rates'!C$10)
+($H421*'fnd base rates'!C$11)
+($I421*'fnd base rates'!C$12)
+($J421*'fnd base rates'!C$13)
+($K421*'fnd base rates'!C$14)
+($M421*'fnd base rates'!C$16)
+($N421*'fnd base rates'!C$17)
+($O421*'fnd base rates'!C$18)
+($P421*VLOOKUP($S421+12,rate_basefnd,3)))
*$R421</f>
        <v>2271.8836000000001</v>
      </c>
      <c r="V421" s="68">
        <f>(($D421*'fnd base rates'!D$7)
+($E421*'fnd base rates'!D$8)
+($F421*'fnd base rates'!D$9)
+($G421*'fnd base rates'!D$10)
+($H421*'fnd base rates'!D$11)
+($I421*'fnd base rates'!D$12)
+($J421*'fnd base rates'!D$13)
+($K421*'fnd base rates'!D$14)
+($M421*'fnd base rates'!D$16)
+($N421*'fnd base rates'!D$17)
+($O421*'fnd base rates'!D$18)
+($P421*VLOOKUP($S421+12,rate_basefnd,4)))
*$R421</f>
        <v>4400.71</v>
      </c>
      <c r="W421" s="68">
        <f>(($D421*'fnd base rates'!E$7)
+($E421*'fnd base rates'!E$8)
+($F421*'fnd base rates'!E$9)
+($G421*'fnd base rates'!E$10)
+($H421*'fnd base rates'!E$11)
+($I421*'fnd base rates'!E$12)
+($J421*'fnd base rates'!E$13)
+($K421*'fnd base rates'!E$14)
+($M421*'fnd base rates'!E$16)
+($N421*'fnd base rates'!E$17)
+($O421*'fnd base rates'!E$18)
+($P421*VLOOKUP($S421+12,rate_basefnd,5)))
*$R421</f>
        <v>29503.8024</v>
      </c>
      <c r="X421" s="68">
        <f>(($D421*'fnd base rates'!F$7)
+($E421*'fnd base rates'!F$8)
+($F421*'fnd base rates'!F$9)
+($G421*'fnd base rates'!F$10)
+($H421*'fnd base rates'!F$11)
+($I421*'fnd base rates'!F$12)
+($J421*'fnd base rates'!F$13)
+($K421*'fnd base rates'!F$14)
+($M421*'fnd base rates'!F$16)
+($N421*'fnd base rates'!F$17)
+($O421*'fnd base rates'!F$18)
+($P421*VLOOKUP($S421+12,rate_basefnd,6)))
*$R421</f>
        <v>3860.4083999999998</v>
      </c>
      <c r="Y421" s="68">
        <f>(($D421*'fnd base rates'!G$7)
+($E421*'fnd base rates'!G$8)
+($F421*'fnd base rates'!G$9)
+($G421*'fnd base rates'!G$10)
+($H421*'fnd base rates'!G$11)
+($I421*'fnd base rates'!G$12)
+($J421*'fnd base rates'!G$13)
+($K421*'fnd base rates'!G$14)
+($M421*'fnd base rates'!G$16)
+($N421*'fnd base rates'!G$17)
+($O421*'fnd base rates'!G$18)
+($P421*VLOOKUP($S421+12,rate_basefnd,7)))
*$R421</f>
        <v>1385.6412</v>
      </c>
      <c r="Z421" s="68">
        <f>(($D421*'fnd base rates'!H$7)
+($E421*'fnd base rates'!H$8)
+($F421*'fnd base rates'!H$9)
+($G421*'fnd base rates'!H$10)
+($H421*'fnd base rates'!H$11)
+($I421*'fnd base rates'!H$12)
+($J421*'fnd base rates'!H$13)
+($K421*'fnd base rates'!H$14)
+($M421*'fnd base rates'!H$16)
+($N421*'fnd base rates'!H$17)
+($O421*'fnd base rates'!H$18)
+($P421*VLOOKUP($S421+12,rate_basefnd,8)))</f>
        <v>2023.6719999999998</v>
      </c>
      <c r="AA421" s="68">
        <f>(($D421*'fnd base rates'!I$7)
+($E421*'fnd base rates'!I$8)
+($F421*'fnd base rates'!I$9)
+($G421*'fnd base rates'!I$10)
+($H421*'fnd base rates'!I$11)
+($I421*'fnd base rates'!I$12)
+($J421*'fnd base rates'!I$13)
+($K421*'fnd base rates'!I$14)
+($M421*'fnd base rates'!I$16)
+($N421*'fnd base rates'!I$17)
+($O421*'fnd base rates'!I$18)
+($P421*VLOOKUP($S421+12,rate_basefnd,9)))
*$R421</f>
        <v>2100.0600000000004</v>
      </c>
      <c r="AB421" s="68">
        <f>(($D421*'fnd base rates'!J$7)
+($E421*'fnd base rates'!J$8)
+($F421*'fnd base rates'!J$9)
+($G421*'fnd base rates'!J$10)
+($H421*'fnd base rates'!J$11)
+($I421*'fnd base rates'!J$12)
+($J421*'fnd base rates'!J$13)
+($K421*'fnd base rates'!J$14)
+($M421*'fnd base rates'!J$16)
+($N421*'fnd base rates'!J$17)
+($O421*'fnd base rates'!J$18)
+($P421*VLOOKUP($S421+12,rate_basefnd,10)))
*$R421</f>
        <v>4097.97</v>
      </c>
      <c r="AC421" s="68">
        <f>(($D421*'fnd base rates'!K$7)
+($E421*'fnd base rates'!K$8)
+($F421*'fnd base rates'!K$9)
+($G421*'fnd base rates'!K$10)
+($H421*'fnd base rates'!K$11)
+($I421*'fnd base rates'!K$12)
+($J421*'fnd base rates'!K$13)
+($K421*'fnd base rates'!K$14)
+($M421*'fnd base rates'!K$16)
+($N421*'fnd base rates'!K$17)
+($O421*'fnd base rates'!K$18)
+($P421*VLOOKUP($S421+12,rate_basefnd,11)))
*$R421</f>
        <v>4246.2579999999998</v>
      </c>
      <c r="AD421" s="68">
        <f>(($D421*'fnd base rates'!L$7)
+($E421*'fnd base rates'!L$8)
+($F421*'fnd base rates'!L$9)
+($G421*'fnd base rates'!L$10)
+($H421*'fnd base rates'!L$11)
+($I421*'fnd base rates'!L$12)
+($J421*'fnd base rates'!L$13)
+($K421*'fnd base rates'!L$14)
+($M421*'fnd base rates'!L$16)
+($N421*'fnd base rates'!L$17)
+($O421*'fnd base rates'!L$18)
+($P421*VLOOKUP($S421+12,rate_basefnd,12)))</f>
        <v>10514.0164</v>
      </c>
      <c r="AE421" s="68">
        <f>(($D421*'fnd base rates'!M$7)
+($E421*'fnd base rates'!M$8)
+($F421*'fnd base rates'!M$9)
+($G421*'fnd base rates'!M$10)
+($H421*'fnd base rates'!M$11)
+($I421*'fnd base rates'!M$12)
+($J421*'fnd base rates'!M$13)
+($K421*'fnd base rates'!M$14)
+($M421*'fnd base rates'!M$16)
+($N421*'fnd base rates'!M$17)
+($O421*'fnd base rates'!M$18)
+($P421*VLOOKUP($S421+12,rate_basefnd,13)))</f>
        <v>0</v>
      </c>
      <c r="AF421" s="3">
        <f t="shared" si="85"/>
        <v>64404.421999999999</v>
      </c>
      <c r="AH421" s="205">
        <f t="shared" si="86"/>
        <v>456160181</v>
      </c>
      <c r="AI421" s="3" t="str">
        <f t="shared" si="90"/>
        <v>456</v>
      </c>
      <c r="AJ421" s="1" t="str">
        <f t="shared" si="91"/>
        <v>160</v>
      </c>
      <c r="AK421" s="1" t="str">
        <f t="shared" si="92"/>
        <v>181</v>
      </c>
      <c r="AL421" s="3">
        <f t="shared" si="87"/>
        <v>1</v>
      </c>
      <c r="AM421" s="3">
        <f t="shared" si="97"/>
        <v>3</v>
      </c>
      <c r="AN421" s="3">
        <f t="shared" si="93"/>
        <v>64404.421999999999</v>
      </c>
      <c r="AO421" s="3">
        <f t="shared" si="94"/>
        <v>21468</v>
      </c>
      <c r="AP421" s="3">
        <f t="shared" si="88"/>
        <v>3268</v>
      </c>
      <c r="AQ421" s="3">
        <v>18200</v>
      </c>
      <c r="AS421" s="68"/>
      <c r="AT421" s="68"/>
      <c r="AX421" s="4">
        <f t="shared" si="95"/>
        <v>0</v>
      </c>
      <c r="AZ421" s="4">
        <f t="shared" si="96"/>
        <v>0</v>
      </c>
      <c r="BB421" s="4"/>
    </row>
    <row r="422" spans="1:54" s="3" customFormat="1">
      <c r="A422" s="205" t="str">
        <f t="shared" si="89"/>
        <v>456</v>
      </c>
      <c r="B422" s="1">
        <v>456160295</v>
      </c>
      <c r="C422" s="7" t="s">
        <v>77</v>
      </c>
      <c r="D422" s="8">
        <f>'fnd enro'!D422</f>
        <v>2</v>
      </c>
      <c r="E422" s="8">
        <f>'fnd enro'!E422</f>
        <v>0</v>
      </c>
      <c r="F422" s="8">
        <f>'fnd enro'!F422</f>
        <v>0</v>
      </c>
      <c r="G422" s="8">
        <f>'fnd enro'!G422</f>
        <v>5</v>
      </c>
      <c r="H422" s="8">
        <f>'fnd enro'!H422</f>
        <v>0</v>
      </c>
      <c r="I422" s="8">
        <f>'fnd enro'!I422</f>
        <v>0</v>
      </c>
      <c r="J422" s="8">
        <f>'fnd enro'!J422</f>
        <v>0</v>
      </c>
      <c r="K422" s="9">
        <f>'fnd enro'!K422</f>
        <v>0.2</v>
      </c>
      <c r="L422" s="8">
        <f>'fnd enro'!L422</f>
        <v>0</v>
      </c>
      <c r="M422" s="8">
        <f>'fnd enro'!M422</f>
        <v>1</v>
      </c>
      <c r="N422" s="8">
        <f>'fnd enro'!N422</f>
        <v>0</v>
      </c>
      <c r="O422" s="8">
        <f>'fnd enro'!O422</f>
        <v>0</v>
      </c>
      <c r="P422" s="8">
        <f>'fnd enro'!P422</f>
        <v>3</v>
      </c>
      <c r="Q422" s="8">
        <f>'fnd enro'!R422</f>
        <v>6</v>
      </c>
      <c r="R422" s="9">
        <f t="shared" si="84"/>
        <v>1</v>
      </c>
      <c r="S422" s="8">
        <f>VALUE('fnd enro'!Q422)</f>
        <v>4</v>
      </c>
      <c r="T422" s="1"/>
      <c r="U422" s="68">
        <f>(($D422*'fnd base rates'!C$7)
+($E422*'fnd base rates'!C$8)
+($F422*'fnd base rates'!C$9)
+($G422*'fnd base rates'!C$10)
+($H422*'fnd base rates'!C$11)
+($I422*'fnd base rates'!C$12)
+($J422*'fnd base rates'!C$13)
+($K422*'fnd base rates'!C$14)
+($M422*'fnd base rates'!C$16)
+($N422*'fnd base rates'!C$17)
+($O422*'fnd base rates'!C$18)
+($P422*VLOOKUP($S422+12,rate_basefnd,3)))
*$R422</f>
        <v>3792.806</v>
      </c>
      <c r="V422" s="68">
        <f>(($D422*'fnd base rates'!D$7)
+($E422*'fnd base rates'!D$8)
+($F422*'fnd base rates'!D$9)
+($G422*'fnd base rates'!D$10)
+($H422*'fnd base rates'!D$11)
+($I422*'fnd base rates'!D$12)
+($J422*'fnd base rates'!D$13)
+($K422*'fnd base rates'!D$14)
+($M422*'fnd base rates'!D$16)
+($N422*'fnd base rates'!D$17)
+($O422*'fnd base rates'!D$18)
+($P422*VLOOKUP($S422+12,rate_basefnd,4)))
*$R422</f>
        <v>6270.1</v>
      </c>
      <c r="W422" s="68">
        <f>(($D422*'fnd base rates'!E$7)
+($E422*'fnd base rates'!E$8)
+($F422*'fnd base rates'!E$9)
+($G422*'fnd base rates'!E$10)
+($H422*'fnd base rates'!E$11)
+($I422*'fnd base rates'!E$12)
+($J422*'fnd base rates'!E$13)
+($K422*'fnd base rates'!E$14)
+($M422*'fnd base rates'!E$16)
+($N422*'fnd base rates'!E$17)
+($O422*'fnd base rates'!E$18)
+($P422*VLOOKUP($S422+12,rate_basefnd,5)))
*$R422</f>
        <v>36404.274000000005</v>
      </c>
      <c r="X422" s="68">
        <f>(($D422*'fnd base rates'!F$7)
+($E422*'fnd base rates'!F$8)
+($F422*'fnd base rates'!F$9)
+($G422*'fnd base rates'!F$10)
+($H422*'fnd base rates'!F$11)
+($I422*'fnd base rates'!F$12)
+($J422*'fnd base rates'!F$13)
+($K422*'fnd base rates'!F$14)
+($M422*'fnd base rates'!F$16)
+($N422*'fnd base rates'!F$17)
+($O422*'fnd base rates'!F$18)
+($P422*VLOOKUP($S422+12,rate_basefnd,6)))
*$R422</f>
        <v>8198.134</v>
      </c>
      <c r="Y422" s="68">
        <f>(($D422*'fnd base rates'!G$7)
+($E422*'fnd base rates'!G$8)
+($F422*'fnd base rates'!G$9)
+($G422*'fnd base rates'!G$10)
+($H422*'fnd base rates'!G$11)
+($I422*'fnd base rates'!G$12)
+($J422*'fnd base rates'!G$13)
+($K422*'fnd base rates'!G$14)
+($M422*'fnd base rates'!G$16)
+($N422*'fnd base rates'!G$17)
+($O422*'fnd base rates'!G$18)
+($P422*VLOOKUP($S422+12,rate_basefnd,7)))
*$R422</f>
        <v>1545.402</v>
      </c>
      <c r="Z422" s="68">
        <f>(($D422*'fnd base rates'!H$7)
+($E422*'fnd base rates'!H$8)
+($F422*'fnd base rates'!H$9)
+($G422*'fnd base rates'!H$10)
+($H422*'fnd base rates'!H$11)
+($I422*'fnd base rates'!H$12)
+($J422*'fnd base rates'!H$13)
+($K422*'fnd base rates'!H$14)
+($M422*'fnd base rates'!H$16)
+($N422*'fnd base rates'!H$17)
+($O422*'fnd base rates'!H$18)
+($P422*VLOOKUP($S422+12,rate_basefnd,8)))</f>
        <v>3690.5399999999995</v>
      </c>
      <c r="AA422" s="68">
        <f>(($D422*'fnd base rates'!I$7)
+($E422*'fnd base rates'!I$8)
+($F422*'fnd base rates'!I$9)
+($G422*'fnd base rates'!I$10)
+($H422*'fnd base rates'!I$11)
+($I422*'fnd base rates'!I$12)
+($J422*'fnd base rates'!I$13)
+($K422*'fnd base rates'!I$14)
+($M422*'fnd base rates'!I$16)
+($N422*'fnd base rates'!I$17)
+($O422*'fnd base rates'!I$18)
+($P422*VLOOKUP($S422+12,rate_basefnd,9)))
*$R422</f>
        <v>3191.5</v>
      </c>
      <c r="AB422" s="68">
        <f>(($D422*'fnd base rates'!J$7)
+($E422*'fnd base rates'!J$8)
+($F422*'fnd base rates'!J$9)
+($G422*'fnd base rates'!J$10)
+($H422*'fnd base rates'!J$11)
+($I422*'fnd base rates'!J$12)
+($J422*'fnd base rates'!J$13)
+($K422*'fnd base rates'!J$14)
+($M422*'fnd base rates'!J$16)
+($N422*'fnd base rates'!J$17)
+($O422*'fnd base rates'!J$18)
+($P422*VLOOKUP($S422+12,rate_basefnd,10)))
*$R422</f>
        <v>2973.48</v>
      </c>
      <c r="AC422" s="68">
        <f>(($D422*'fnd base rates'!K$7)
+($E422*'fnd base rates'!K$8)
+($F422*'fnd base rates'!K$9)
+($G422*'fnd base rates'!K$10)
+($H422*'fnd base rates'!K$11)
+($I422*'fnd base rates'!K$12)
+($J422*'fnd base rates'!K$13)
+($K422*'fnd base rates'!K$14)
+($M422*'fnd base rates'!K$16)
+($N422*'fnd base rates'!K$17)
+($O422*'fnd base rates'!K$18)
+($P422*VLOOKUP($S422+12,rate_basefnd,11)))
*$R422</f>
        <v>7570.09</v>
      </c>
      <c r="AD422" s="68">
        <f>(($D422*'fnd base rates'!L$7)
+($E422*'fnd base rates'!L$8)
+($F422*'fnd base rates'!L$9)
+($G422*'fnd base rates'!L$10)
+($H422*'fnd base rates'!L$11)
+($I422*'fnd base rates'!L$12)
+($J422*'fnd base rates'!L$13)
+($K422*'fnd base rates'!L$14)
+($M422*'fnd base rates'!L$16)
+($N422*'fnd base rates'!L$17)
+($O422*'fnd base rates'!L$18)
+($P422*VLOOKUP($S422+12,rate_basefnd,12)))</f>
        <v>15540.054</v>
      </c>
      <c r="AE422" s="68">
        <f>(($D422*'fnd base rates'!M$7)
+($E422*'fnd base rates'!M$8)
+($F422*'fnd base rates'!M$9)
+($G422*'fnd base rates'!M$10)
+($H422*'fnd base rates'!M$11)
+($I422*'fnd base rates'!M$12)
+($J422*'fnd base rates'!M$13)
+($K422*'fnd base rates'!M$14)
+($M422*'fnd base rates'!M$16)
+($N422*'fnd base rates'!M$17)
+($O422*'fnd base rates'!M$18)
+($P422*VLOOKUP($S422+12,rate_basefnd,13)))</f>
        <v>0</v>
      </c>
      <c r="AF422" s="3">
        <f t="shared" si="85"/>
        <v>89176.38</v>
      </c>
      <c r="AH422" s="205">
        <f t="shared" si="86"/>
        <v>456160295</v>
      </c>
      <c r="AI422" s="3" t="str">
        <f t="shared" si="90"/>
        <v>456</v>
      </c>
      <c r="AJ422" s="1" t="str">
        <f t="shared" si="91"/>
        <v>160</v>
      </c>
      <c r="AK422" s="1" t="str">
        <f t="shared" si="92"/>
        <v>295</v>
      </c>
      <c r="AL422" s="3">
        <f t="shared" si="87"/>
        <v>1</v>
      </c>
      <c r="AM422" s="3">
        <f t="shared" si="97"/>
        <v>6</v>
      </c>
      <c r="AN422" s="3">
        <f t="shared" si="93"/>
        <v>89176.38</v>
      </c>
      <c r="AO422" s="3">
        <f t="shared" si="94"/>
        <v>14863</v>
      </c>
      <c r="AP422" s="3">
        <f t="shared" si="88"/>
        <v>-3284</v>
      </c>
      <c r="AQ422" s="3">
        <v>18147</v>
      </c>
      <c r="AS422" s="68"/>
      <c r="AT422" s="68"/>
      <c r="AX422" s="4">
        <f t="shared" si="95"/>
        <v>0</v>
      </c>
      <c r="AZ422" s="4">
        <f t="shared" si="96"/>
        <v>0</v>
      </c>
      <c r="BB422" s="4"/>
    </row>
    <row r="423" spans="1:54" s="3" customFormat="1">
      <c r="A423" s="205" t="str">
        <f t="shared" si="89"/>
        <v>456</v>
      </c>
      <c r="B423" s="1">
        <v>456160301</v>
      </c>
      <c r="C423" s="7" t="s">
        <v>77</v>
      </c>
      <c r="D423" s="8">
        <f>'fnd enro'!D423</f>
        <v>0</v>
      </c>
      <c r="E423" s="8">
        <f>'fnd enro'!E423</f>
        <v>0</v>
      </c>
      <c r="F423" s="8">
        <f>'fnd enro'!F423</f>
        <v>0</v>
      </c>
      <c r="G423" s="8">
        <f>'fnd enro'!G423</f>
        <v>1</v>
      </c>
      <c r="H423" s="8">
        <f>'fnd enro'!H423</f>
        <v>1</v>
      </c>
      <c r="I423" s="8">
        <f>'fnd enro'!I423</f>
        <v>0</v>
      </c>
      <c r="J423" s="8">
        <f>'fnd enro'!J423</f>
        <v>0</v>
      </c>
      <c r="K423" s="9">
        <f>'fnd enro'!K423</f>
        <v>0.08</v>
      </c>
      <c r="L423" s="8">
        <f>'fnd enro'!L423</f>
        <v>0</v>
      </c>
      <c r="M423" s="8">
        <f>'fnd enro'!M423</f>
        <v>0</v>
      </c>
      <c r="N423" s="8">
        <f>'fnd enro'!N423</f>
        <v>1</v>
      </c>
      <c r="O423" s="8">
        <f>'fnd enro'!O423</f>
        <v>0</v>
      </c>
      <c r="P423" s="8">
        <f>'fnd enro'!P423</f>
        <v>2</v>
      </c>
      <c r="Q423" s="8">
        <f>'fnd enro'!R423</f>
        <v>2</v>
      </c>
      <c r="R423" s="9">
        <f t="shared" si="84"/>
        <v>1</v>
      </c>
      <c r="S423" s="8">
        <f>VALUE('fnd enro'!Q423)</f>
        <v>5</v>
      </c>
      <c r="T423" s="1"/>
      <c r="U423" s="68">
        <f>(($D423*'fnd base rates'!C$7)
+($E423*'fnd base rates'!C$8)
+($F423*'fnd base rates'!C$9)
+($G423*'fnd base rates'!C$10)
+($H423*'fnd base rates'!C$11)
+($I423*'fnd base rates'!C$12)
+($J423*'fnd base rates'!C$13)
+($K423*'fnd base rates'!C$14)
+($M423*'fnd base rates'!C$16)
+($N423*'fnd base rates'!C$17)
+($O423*'fnd base rates'!C$18)
+($P423*VLOOKUP($S423+12,rate_basefnd,3)))
*$R423</f>
        <v>1471.7524000000001</v>
      </c>
      <c r="V423" s="68">
        <f>(($D423*'fnd base rates'!D$7)
+($E423*'fnd base rates'!D$8)
+($F423*'fnd base rates'!D$9)
+($G423*'fnd base rates'!D$10)
+($H423*'fnd base rates'!D$11)
+($I423*'fnd base rates'!D$12)
+($J423*'fnd base rates'!D$13)
+($K423*'fnd base rates'!D$14)
+($M423*'fnd base rates'!D$16)
+($N423*'fnd base rates'!D$17)
+($O423*'fnd base rates'!D$18)
+($P423*VLOOKUP($S423+12,rate_basefnd,4)))
*$R423</f>
        <v>2602.09</v>
      </c>
      <c r="W423" s="68">
        <f>(($D423*'fnd base rates'!E$7)
+($E423*'fnd base rates'!E$8)
+($F423*'fnd base rates'!E$9)
+($G423*'fnd base rates'!E$10)
+($H423*'fnd base rates'!E$11)
+($I423*'fnd base rates'!E$12)
+($J423*'fnd base rates'!E$13)
+($K423*'fnd base rates'!E$14)
+($M423*'fnd base rates'!E$16)
+($N423*'fnd base rates'!E$17)
+($O423*'fnd base rates'!E$18)
+($P423*VLOOKUP($S423+12,rate_basefnd,5)))
*$R423</f>
        <v>16378.641600000001</v>
      </c>
      <c r="X423" s="68">
        <f>(($D423*'fnd base rates'!F$7)
+($E423*'fnd base rates'!F$8)
+($F423*'fnd base rates'!F$9)
+($G423*'fnd base rates'!F$10)
+($H423*'fnd base rates'!F$11)
+($I423*'fnd base rates'!F$12)
+($J423*'fnd base rates'!F$13)
+($K423*'fnd base rates'!F$14)
+($M423*'fnd base rates'!F$16)
+($N423*'fnd base rates'!F$17)
+($O423*'fnd base rates'!F$18)
+($P423*VLOOKUP($S423+12,rate_basefnd,6)))
*$R423</f>
        <v>2742.1956</v>
      </c>
      <c r="Y423" s="68">
        <f>(($D423*'fnd base rates'!G$7)
+($E423*'fnd base rates'!G$8)
+($F423*'fnd base rates'!G$9)
+($G423*'fnd base rates'!G$10)
+($H423*'fnd base rates'!G$11)
+($I423*'fnd base rates'!G$12)
+($J423*'fnd base rates'!G$13)
+($K423*'fnd base rates'!G$14)
+($M423*'fnd base rates'!G$16)
+($N423*'fnd base rates'!G$17)
+($O423*'fnd base rates'!G$18)
+($P423*VLOOKUP($S423+12,rate_basefnd,7)))
*$R423</f>
        <v>748.21080000000006</v>
      </c>
      <c r="Z423" s="68">
        <f>(($D423*'fnd base rates'!H$7)
+($E423*'fnd base rates'!H$8)
+($F423*'fnd base rates'!H$9)
+($G423*'fnd base rates'!H$10)
+($H423*'fnd base rates'!H$11)
+($I423*'fnd base rates'!H$12)
+($J423*'fnd base rates'!H$13)
+($K423*'fnd base rates'!H$14)
+($M423*'fnd base rates'!H$16)
+($N423*'fnd base rates'!H$17)
+($O423*'fnd base rates'!H$18)
+($P423*VLOOKUP($S423+12,rate_basefnd,8)))</f>
        <v>1373.3979999999999</v>
      </c>
      <c r="AA423" s="68">
        <f>(($D423*'fnd base rates'!I$7)
+($E423*'fnd base rates'!I$8)
+($F423*'fnd base rates'!I$9)
+($G423*'fnd base rates'!I$10)
+($H423*'fnd base rates'!I$11)
+($I423*'fnd base rates'!I$12)
+($J423*'fnd base rates'!I$13)
+($K423*'fnd base rates'!I$14)
+($M423*'fnd base rates'!I$16)
+($N423*'fnd base rates'!I$17)
+($O423*'fnd base rates'!I$18)
+($P423*VLOOKUP($S423+12,rate_basefnd,9)))
*$R423</f>
        <v>1271.45</v>
      </c>
      <c r="AB423" s="68">
        <f>(($D423*'fnd base rates'!J$7)
+($E423*'fnd base rates'!J$8)
+($F423*'fnd base rates'!J$9)
+($G423*'fnd base rates'!J$10)
+($H423*'fnd base rates'!J$11)
+($I423*'fnd base rates'!J$12)
+($J423*'fnd base rates'!J$13)
+($K423*'fnd base rates'!J$14)
+($M423*'fnd base rates'!J$16)
+($N423*'fnd base rates'!J$17)
+($O423*'fnd base rates'!J$18)
+($P423*VLOOKUP($S423+12,rate_basefnd,10)))
*$R423</f>
        <v>1870.9099999999999</v>
      </c>
      <c r="AC423" s="68">
        <f>(($D423*'fnd base rates'!K$7)
+($E423*'fnd base rates'!K$8)
+($F423*'fnd base rates'!K$9)
+($G423*'fnd base rates'!K$10)
+($H423*'fnd base rates'!K$11)
+($I423*'fnd base rates'!K$12)
+($J423*'fnd base rates'!K$13)
+($K423*'fnd base rates'!K$14)
+($M423*'fnd base rates'!K$16)
+($N423*'fnd base rates'!K$17)
+($O423*'fnd base rates'!K$18)
+($P423*VLOOKUP($S423+12,rate_basefnd,11)))
*$R423</f>
        <v>2929.7619999999997</v>
      </c>
      <c r="AD423" s="68">
        <f>(($D423*'fnd base rates'!L$7)
+($E423*'fnd base rates'!L$8)
+($F423*'fnd base rates'!L$9)
+($G423*'fnd base rates'!L$10)
+($H423*'fnd base rates'!L$11)
+($I423*'fnd base rates'!L$12)
+($J423*'fnd base rates'!L$13)
+($K423*'fnd base rates'!L$14)
+($M423*'fnd base rates'!L$16)
+($N423*'fnd base rates'!L$17)
+($O423*'fnd base rates'!L$18)
+($P423*VLOOKUP($S423+12,rate_basefnd,12)))</f>
        <v>6345.6975999999995</v>
      </c>
      <c r="AE423" s="68">
        <f>(($D423*'fnd base rates'!M$7)
+($E423*'fnd base rates'!M$8)
+($F423*'fnd base rates'!M$9)
+($G423*'fnd base rates'!M$10)
+($H423*'fnd base rates'!M$11)
+($I423*'fnd base rates'!M$12)
+($J423*'fnd base rates'!M$13)
+($K423*'fnd base rates'!M$14)
+($M423*'fnd base rates'!M$16)
+($N423*'fnd base rates'!M$17)
+($O423*'fnd base rates'!M$18)
+($P423*VLOOKUP($S423+12,rate_basefnd,13)))</f>
        <v>0</v>
      </c>
      <c r="AF423" s="3">
        <f t="shared" si="85"/>
        <v>37734.108</v>
      </c>
      <c r="AH423" s="205">
        <f t="shared" si="86"/>
        <v>456160301</v>
      </c>
      <c r="AI423" s="3" t="str">
        <f t="shared" si="90"/>
        <v>456</v>
      </c>
      <c r="AJ423" s="1" t="str">
        <f t="shared" si="91"/>
        <v>160</v>
      </c>
      <c r="AK423" s="1" t="str">
        <f t="shared" si="92"/>
        <v>301</v>
      </c>
      <c r="AL423" s="3">
        <f t="shared" si="87"/>
        <v>1</v>
      </c>
      <c r="AM423" s="3">
        <f t="shared" si="97"/>
        <v>2</v>
      </c>
      <c r="AN423" s="3">
        <f t="shared" si="93"/>
        <v>37734.108</v>
      </c>
      <c r="AO423" s="3">
        <f t="shared" si="94"/>
        <v>18867</v>
      </c>
      <c r="AP423" s="3">
        <f t="shared" si="88"/>
        <v>8016</v>
      </c>
      <c r="AQ423" s="3">
        <v>10851</v>
      </c>
      <c r="AS423" s="68"/>
      <c r="AT423" s="68"/>
      <c r="AX423" s="4">
        <f t="shared" si="95"/>
        <v>0</v>
      </c>
      <c r="AZ423" s="4">
        <f t="shared" si="96"/>
        <v>0</v>
      </c>
      <c r="BB423" s="4"/>
    </row>
    <row r="424" spans="1:54" s="3" customFormat="1">
      <c r="A424" s="205" t="str">
        <f t="shared" si="89"/>
        <v>456</v>
      </c>
      <c r="B424" s="1">
        <v>456160616</v>
      </c>
      <c r="C424" s="7" t="s">
        <v>77</v>
      </c>
      <c r="D424" s="8">
        <f>'fnd enro'!D424</f>
        <v>0</v>
      </c>
      <c r="E424" s="8">
        <f>'fnd enro'!E424</f>
        <v>0</v>
      </c>
      <c r="F424" s="8">
        <f>'fnd enro'!F424</f>
        <v>1</v>
      </c>
      <c r="G424" s="8">
        <f>'fnd enro'!G424</f>
        <v>1</v>
      </c>
      <c r="H424" s="8">
        <f>'fnd enro'!H424</f>
        <v>0</v>
      </c>
      <c r="I424" s="8">
        <f>'fnd enro'!I424</f>
        <v>0</v>
      </c>
      <c r="J424" s="8">
        <f>'fnd enro'!J424</f>
        <v>0</v>
      </c>
      <c r="K424" s="9">
        <f>'fnd enro'!K424</f>
        <v>0.08</v>
      </c>
      <c r="L424" s="8">
        <f>'fnd enro'!L424</f>
        <v>0</v>
      </c>
      <c r="M424" s="8">
        <f>'fnd enro'!M424</f>
        <v>0</v>
      </c>
      <c r="N424" s="8">
        <f>'fnd enro'!N424</f>
        <v>0</v>
      </c>
      <c r="O424" s="8">
        <f>'fnd enro'!O424</f>
        <v>0</v>
      </c>
      <c r="P424" s="8">
        <f>'fnd enro'!P424</f>
        <v>2</v>
      </c>
      <c r="Q424" s="8">
        <f>'fnd enro'!R424</f>
        <v>2</v>
      </c>
      <c r="R424" s="9">
        <f t="shared" si="84"/>
        <v>1</v>
      </c>
      <c r="S424" s="8">
        <f>VALUE('fnd enro'!Q424)</f>
        <v>6</v>
      </c>
      <c r="T424" s="1"/>
      <c r="U424" s="68">
        <f>(($D424*'fnd base rates'!C$7)
+($E424*'fnd base rates'!C$8)
+($F424*'fnd base rates'!C$9)
+($G424*'fnd base rates'!C$10)
+($H424*'fnd base rates'!C$11)
+($I424*'fnd base rates'!C$12)
+($J424*'fnd base rates'!C$13)
+($K424*'fnd base rates'!C$14)
+($M424*'fnd base rates'!C$16)
+($N424*'fnd base rates'!C$17)
+($O424*'fnd base rates'!C$18)
+($P424*VLOOKUP($S424+12,rate_basefnd,3)))
*$R424</f>
        <v>1359.7024000000001</v>
      </c>
      <c r="V424" s="68">
        <f>(($D424*'fnd base rates'!D$7)
+($E424*'fnd base rates'!D$8)
+($F424*'fnd base rates'!D$9)
+($G424*'fnd base rates'!D$10)
+($H424*'fnd base rates'!D$11)
+($I424*'fnd base rates'!D$12)
+($J424*'fnd base rates'!D$13)
+($K424*'fnd base rates'!D$14)
+($M424*'fnd base rates'!D$16)
+($N424*'fnd base rates'!D$17)
+($O424*'fnd base rates'!D$18)
+($P424*VLOOKUP($S424+12,rate_basefnd,4)))
*$R424</f>
        <v>2457.38</v>
      </c>
      <c r="W424" s="68">
        <f>(($D424*'fnd base rates'!E$7)
+($E424*'fnd base rates'!E$8)
+($F424*'fnd base rates'!E$9)
+($G424*'fnd base rates'!E$10)
+($H424*'fnd base rates'!E$11)
+($I424*'fnd base rates'!E$12)
+($J424*'fnd base rates'!E$13)
+($K424*'fnd base rates'!E$14)
+($M424*'fnd base rates'!E$16)
+($N424*'fnd base rates'!E$17)
+($O424*'fnd base rates'!E$18)
+($P424*VLOOKUP($S424+12,rate_basefnd,5)))
*$R424</f>
        <v>16057.441599999998</v>
      </c>
      <c r="X424" s="68">
        <f>(($D424*'fnd base rates'!F$7)
+($E424*'fnd base rates'!F$8)
+($F424*'fnd base rates'!F$9)
+($G424*'fnd base rates'!F$10)
+($H424*'fnd base rates'!F$11)
+($I424*'fnd base rates'!F$12)
+($J424*'fnd base rates'!F$13)
+($K424*'fnd base rates'!F$14)
+($M424*'fnd base rates'!F$16)
+($N424*'fnd base rates'!F$17)
+($O424*'fnd base rates'!F$18)
+($P424*VLOOKUP($S424+12,rate_basefnd,6)))
*$R424</f>
        <v>2795.6655999999998</v>
      </c>
      <c r="Y424" s="68">
        <f>(($D424*'fnd base rates'!G$7)
+($E424*'fnd base rates'!G$8)
+($F424*'fnd base rates'!G$9)
+($G424*'fnd base rates'!G$10)
+($H424*'fnd base rates'!G$11)
+($I424*'fnd base rates'!G$12)
+($J424*'fnd base rates'!G$13)
+($K424*'fnd base rates'!G$14)
+($M424*'fnd base rates'!G$16)
+($N424*'fnd base rates'!G$17)
+($O424*'fnd base rates'!G$18)
+($P424*VLOOKUP($S424+12,rate_basefnd,7)))
*$R424</f>
        <v>709.20079999999996</v>
      </c>
      <c r="Z424" s="68">
        <f>(($D424*'fnd base rates'!H$7)
+($E424*'fnd base rates'!H$8)
+($F424*'fnd base rates'!H$9)
+($G424*'fnd base rates'!H$10)
+($H424*'fnd base rates'!H$11)
+($I424*'fnd base rates'!H$12)
+($J424*'fnd base rates'!H$13)
+($K424*'fnd base rates'!H$14)
+($M424*'fnd base rates'!H$16)
+($N424*'fnd base rates'!H$17)
+($O424*'fnd base rates'!H$18)
+($P424*VLOOKUP($S424+12,rate_basefnd,8)))</f>
        <v>1217.788</v>
      </c>
      <c r="AA424" s="68">
        <f>(($D424*'fnd base rates'!I$7)
+($E424*'fnd base rates'!I$8)
+($F424*'fnd base rates'!I$9)
+($G424*'fnd base rates'!I$10)
+($H424*'fnd base rates'!I$11)
+($I424*'fnd base rates'!I$12)
+($J424*'fnd base rates'!I$13)
+($K424*'fnd base rates'!I$14)
+($M424*'fnd base rates'!I$16)
+($N424*'fnd base rates'!I$17)
+($O424*'fnd base rates'!I$18)
+($P424*VLOOKUP($S424+12,rate_basefnd,9)))
*$R424</f>
        <v>1206.68</v>
      </c>
      <c r="AB424" s="68">
        <f>(($D424*'fnd base rates'!J$7)
+($E424*'fnd base rates'!J$8)
+($F424*'fnd base rates'!J$9)
+($G424*'fnd base rates'!J$10)
+($H424*'fnd base rates'!J$11)
+($I424*'fnd base rates'!J$12)
+($J424*'fnd base rates'!J$13)
+($K424*'fnd base rates'!J$14)
+($M424*'fnd base rates'!J$16)
+($N424*'fnd base rates'!J$17)
+($O424*'fnd base rates'!J$18)
+($P424*VLOOKUP($S424+12,rate_basefnd,10)))
*$R424</f>
        <v>1842.48</v>
      </c>
      <c r="AC424" s="68">
        <f>(($D424*'fnd base rates'!K$7)
+($E424*'fnd base rates'!K$8)
+($F424*'fnd base rates'!K$9)
+($G424*'fnd base rates'!K$10)
+($H424*'fnd base rates'!K$11)
+($I424*'fnd base rates'!K$12)
+($J424*'fnd base rates'!K$13)
+($K424*'fnd base rates'!K$14)
+($M424*'fnd base rates'!K$16)
+($N424*'fnd base rates'!K$17)
+($O424*'fnd base rates'!K$18)
+($P424*VLOOKUP($S424+12,rate_basefnd,11)))
*$R424</f>
        <v>2451.172</v>
      </c>
      <c r="AD424" s="68">
        <f>(($D424*'fnd base rates'!L$7)
+($E424*'fnd base rates'!L$8)
+($F424*'fnd base rates'!L$9)
+($G424*'fnd base rates'!L$10)
+($H424*'fnd base rates'!L$11)
+($I424*'fnd base rates'!L$12)
+($J424*'fnd base rates'!L$13)
+($K424*'fnd base rates'!L$14)
+($M424*'fnd base rates'!L$16)
+($N424*'fnd base rates'!L$17)
+($O424*'fnd base rates'!L$18)
+($P424*VLOOKUP($S424+12,rate_basefnd,12)))</f>
        <v>5916.2775999999994</v>
      </c>
      <c r="AE424" s="68">
        <f>(($D424*'fnd base rates'!M$7)
+($E424*'fnd base rates'!M$8)
+($F424*'fnd base rates'!M$9)
+($G424*'fnd base rates'!M$10)
+($H424*'fnd base rates'!M$11)
+($I424*'fnd base rates'!M$12)
+($J424*'fnd base rates'!M$13)
+($K424*'fnd base rates'!M$14)
+($M424*'fnd base rates'!M$16)
+($N424*'fnd base rates'!M$17)
+($O424*'fnd base rates'!M$18)
+($P424*VLOOKUP($S424+12,rate_basefnd,13)))</f>
        <v>0</v>
      </c>
      <c r="AF424" s="3">
        <f t="shared" si="85"/>
        <v>36013.787999999993</v>
      </c>
      <c r="AH424" s="205">
        <f t="shared" si="86"/>
        <v>456160616</v>
      </c>
      <c r="AI424" s="3" t="str">
        <f t="shared" si="90"/>
        <v>456</v>
      </c>
      <c r="AJ424" s="1" t="str">
        <f t="shared" si="91"/>
        <v>160</v>
      </c>
      <c r="AK424" s="1" t="str">
        <f t="shared" si="92"/>
        <v>616</v>
      </c>
      <c r="AL424" s="3">
        <f t="shared" si="87"/>
        <v>1</v>
      </c>
      <c r="AM424" s="3">
        <f t="shared" si="97"/>
        <v>2</v>
      </c>
      <c r="AN424" s="3">
        <f t="shared" si="93"/>
        <v>36013.787999999993</v>
      </c>
      <c r="AO424" s="3">
        <f t="shared" si="94"/>
        <v>18007</v>
      </c>
      <c r="AP424" s="3">
        <f t="shared" si="88"/>
        <v>1027</v>
      </c>
      <c r="AQ424" s="3">
        <v>16980</v>
      </c>
      <c r="AS424" s="68"/>
      <c r="AT424" s="68"/>
      <c r="AX424" s="4">
        <f t="shared" si="95"/>
        <v>0</v>
      </c>
      <c r="AZ424" s="4">
        <f t="shared" si="96"/>
        <v>0</v>
      </c>
      <c r="BB424" s="4"/>
    </row>
    <row r="425" spans="1:54" s="3" customFormat="1">
      <c r="A425" s="205" t="str">
        <f t="shared" si="89"/>
        <v>456</v>
      </c>
      <c r="B425" s="1">
        <v>456160735</v>
      </c>
      <c r="C425" s="7" t="s">
        <v>77</v>
      </c>
      <c r="D425" s="8">
        <f>'fnd enro'!D425</f>
        <v>0</v>
      </c>
      <c r="E425" s="8">
        <f>'fnd enro'!E425</f>
        <v>0</v>
      </c>
      <c r="F425" s="8">
        <f>'fnd enro'!F425</f>
        <v>0</v>
      </c>
      <c r="G425" s="8">
        <f>'fnd enro'!G425</f>
        <v>0</v>
      </c>
      <c r="H425" s="8">
        <f>'fnd enro'!H425</f>
        <v>1</v>
      </c>
      <c r="I425" s="8">
        <f>'fnd enro'!I425</f>
        <v>0</v>
      </c>
      <c r="J425" s="8">
        <f>'fnd enro'!J425</f>
        <v>0</v>
      </c>
      <c r="K425" s="9">
        <f>'fnd enro'!K425</f>
        <v>0.04</v>
      </c>
      <c r="L425" s="8">
        <f>'fnd enro'!L425</f>
        <v>0</v>
      </c>
      <c r="M425" s="8">
        <f>'fnd enro'!M425</f>
        <v>0</v>
      </c>
      <c r="N425" s="8">
        <f>'fnd enro'!N425</f>
        <v>0</v>
      </c>
      <c r="O425" s="8">
        <f>'fnd enro'!O425</f>
        <v>0</v>
      </c>
      <c r="P425" s="8">
        <f>'fnd enro'!P425</f>
        <v>1</v>
      </c>
      <c r="Q425" s="8">
        <f>'fnd enro'!R425</f>
        <v>1</v>
      </c>
      <c r="R425" s="9">
        <f t="shared" si="84"/>
        <v>1</v>
      </c>
      <c r="S425" s="8">
        <f>VALUE('fnd enro'!Q425)</f>
        <v>6</v>
      </c>
      <c r="T425" s="1"/>
      <c r="U425" s="68">
        <f>(($D425*'fnd base rates'!C$7)
+($E425*'fnd base rates'!C$8)
+($F425*'fnd base rates'!C$9)
+($G425*'fnd base rates'!C$10)
+($H425*'fnd base rates'!C$11)
+($I425*'fnd base rates'!C$12)
+($J425*'fnd base rates'!C$13)
+($K425*'fnd base rates'!C$14)
+($M425*'fnd base rates'!C$16)
+($N425*'fnd base rates'!C$17)
+($O425*'fnd base rates'!C$18)
+($P425*VLOOKUP($S425+12,rate_basefnd,3)))
*$R425</f>
        <v>679.85120000000006</v>
      </c>
      <c r="V425" s="68">
        <f>(($D425*'fnd base rates'!D$7)
+($E425*'fnd base rates'!D$8)
+($F425*'fnd base rates'!D$9)
+($G425*'fnd base rates'!D$10)
+($H425*'fnd base rates'!D$11)
+($I425*'fnd base rates'!D$12)
+($J425*'fnd base rates'!D$13)
+($K425*'fnd base rates'!D$14)
+($M425*'fnd base rates'!D$16)
+($N425*'fnd base rates'!D$17)
+($O425*'fnd base rates'!D$18)
+($P425*VLOOKUP($S425+12,rate_basefnd,4)))
*$R425</f>
        <v>1228.69</v>
      </c>
      <c r="W425" s="68">
        <f>(($D425*'fnd base rates'!E$7)
+($E425*'fnd base rates'!E$8)
+($F425*'fnd base rates'!E$9)
+($G425*'fnd base rates'!E$10)
+($H425*'fnd base rates'!E$11)
+($I425*'fnd base rates'!E$12)
+($J425*'fnd base rates'!E$13)
+($K425*'fnd base rates'!E$14)
+($M425*'fnd base rates'!E$16)
+($N425*'fnd base rates'!E$17)
+($O425*'fnd base rates'!E$18)
+($P425*VLOOKUP($S425+12,rate_basefnd,5)))
*$R425</f>
        <v>7561.7108000000007</v>
      </c>
      <c r="X425" s="68">
        <f>(($D425*'fnd base rates'!F$7)
+($E425*'fnd base rates'!F$8)
+($F425*'fnd base rates'!F$9)
+($G425*'fnd base rates'!F$10)
+($H425*'fnd base rates'!F$11)
+($I425*'fnd base rates'!F$12)
+($J425*'fnd base rates'!F$13)
+($K425*'fnd base rates'!F$14)
+($M425*'fnd base rates'!F$16)
+($N425*'fnd base rates'!F$17)
+($O425*'fnd base rates'!F$18)
+($P425*VLOOKUP($S425+12,rate_basefnd,6)))
*$R425</f>
        <v>1118.2128</v>
      </c>
      <c r="Y425" s="68">
        <f>(($D425*'fnd base rates'!G$7)
+($E425*'fnd base rates'!G$8)
+($F425*'fnd base rates'!G$9)
+($G425*'fnd base rates'!G$10)
+($H425*'fnd base rates'!G$11)
+($I425*'fnd base rates'!G$12)
+($J425*'fnd base rates'!G$13)
+($K425*'fnd base rates'!G$14)
+($M425*'fnd base rates'!G$16)
+($N425*'fnd base rates'!G$17)
+($O425*'fnd base rates'!G$18)
+($P425*VLOOKUP($S425+12,rate_basefnd,7)))
*$R425</f>
        <v>367.53039999999999</v>
      </c>
      <c r="Z425" s="68">
        <f>(($D425*'fnd base rates'!H$7)
+($E425*'fnd base rates'!H$8)
+($F425*'fnd base rates'!H$9)
+($G425*'fnd base rates'!H$10)
+($H425*'fnd base rates'!H$11)
+($I425*'fnd base rates'!H$12)
+($J425*'fnd base rates'!H$13)
+($K425*'fnd base rates'!H$14)
+($M425*'fnd base rates'!H$16)
+($N425*'fnd base rates'!H$17)
+($O425*'fnd base rates'!H$18)
+($P425*VLOOKUP($S425+12,rate_basefnd,8)))</f>
        <v>608.89400000000001</v>
      </c>
      <c r="AA425" s="68">
        <f>(($D425*'fnd base rates'!I$7)
+($E425*'fnd base rates'!I$8)
+($F425*'fnd base rates'!I$9)
+($G425*'fnd base rates'!I$10)
+($H425*'fnd base rates'!I$11)
+($I425*'fnd base rates'!I$12)
+($J425*'fnd base rates'!I$13)
+($K425*'fnd base rates'!I$14)
+($M425*'fnd base rates'!I$16)
+($N425*'fnd base rates'!I$17)
+($O425*'fnd base rates'!I$18)
+($P425*VLOOKUP($S425+12,rate_basefnd,9)))
*$R425</f>
        <v>603.34</v>
      </c>
      <c r="AB425" s="68">
        <f>(($D425*'fnd base rates'!J$7)
+($E425*'fnd base rates'!J$8)
+($F425*'fnd base rates'!J$9)
+($G425*'fnd base rates'!J$10)
+($H425*'fnd base rates'!J$11)
+($I425*'fnd base rates'!J$12)
+($J425*'fnd base rates'!J$13)
+($K425*'fnd base rates'!J$14)
+($M425*'fnd base rates'!J$16)
+($N425*'fnd base rates'!J$17)
+($O425*'fnd base rates'!J$18)
+($P425*VLOOKUP($S425+12,rate_basefnd,10)))
*$R425</f>
        <v>1056.44</v>
      </c>
      <c r="AC425" s="68">
        <f>(($D425*'fnd base rates'!K$7)
+($E425*'fnd base rates'!K$8)
+($F425*'fnd base rates'!K$9)
+($G425*'fnd base rates'!K$10)
+($H425*'fnd base rates'!K$11)
+($I425*'fnd base rates'!K$12)
+($J425*'fnd base rates'!K$13)
+($K425*'fnd base rates'!K$14)
+($M425*'fnd base rates'!K$16)
+($N425*'fnd base rates'!K$17)
+($O425*'fnd base rates'!K$18)
+($P425*VLOOKUP($S425+12,rate_basefnd,11)))
*$R425</f>
        <v>1316.4959999999999</v>
      </c>
      <c r="AD425" s="68">
        <f>(($D425*'fnd base rates'!L$7)
+($E425*'fnd base rates'!L$8)
+($F425*'fnd base rates'!L$9)
+($G425*'fnd base rates'!L$10)
+($H425*'fnd base rates'!L$11)
+($I425*'fnd base rates'!L$12)
+($J425*'fnd base rates'!L$13)
+($K425*'fnd base rates'!L$14)
+($M425*'fnd base rates'!L$16)
+($N425*'fnd base rates'!L$17)
+($O425*'fnd base rates'!L$18)
+($P425*VLOOKUP($S425+12,rate_basefnd,12)))</f>
        <v>3124.5087999999996</v>
      </c>
      <c r="AE425" s="68">
        <f>(($D425*'fnd base rates'!M$7)
+($E425*'fnd base rates'!M$8)
+($F425*'fnd base rates'!M$9)
+($G425*'fnd base rates'!M$10)
+($H425*'fnd base rates'!M$11)
+($I425*'fnd base rates'!M$12)
+($J425*'fnd base rates'!M$13)
+($K425*'fnd base rates'!M$14)
+($M425*'fnd base rates'!M$16)
+($N425*'fnd base rates'!M$17)
+($O425*'fnd base rates'!M$18)
+($P425*VLOOKUP($S425+12,rate_basefnd,13)))</f>
        <v>0</v>
      </c>
      <c r="AF425" s="3">
        <f t="shared" si="85"/>
        <v>17665.673999999999</v>
      </c>
      <c r="AH425" s="205">
        <f t="shared" si="86"/>
        <v>456160735</v>
      </c>
      <c r="AI425" s="3" t="str">
        <f t="shared" si="90"/>
        <v>456</v>
      </c>
      <c r="AJ425" s="1" t="str">
        <f t="shared" si="91"/>
        <v>160</v>
      </c>
      <c r="AK425" s="1" t="str">
        <f t="shared" si="92"/>
        <v>735</v>
      </c>
      <c r="AL425" s="3">
        <f t="shared" si="87"/>
        <v>1</v>
      </c>
      <c r="AM425" s="3">
        <f t="shared" si="97"/>
        <v>1</v>
      </c>
      <c r="AN425" s="3">
        <f t="shared" si="93"/>
        <v>17665.673999999999</v>
      </c>
      <c r="AO425" s="3">
        <f t="shared" si="94"/>
        <v>17666</v>
      </c>
      <c r="AP425" s="3">
        <f t="shared" si="88"/>
        <v>1864</v>
      </c>
      <c r="AQ425" s="3">
        <v>15802</v>
      </c>
      <c r="AS425" s="68"/>
      <c r="AT425" s="68"/>
      <c r="AX425" s="4">
        <f t="shared" si="95"/>
        <v>0</v>
      </c>
      <c r="AZ425" s="4">
        <f t="shared" si="96"/>
        <v>0</v>
      </c>
      <c r="BB425" s="4"/>
    </row>
    <row r="426" spans="1:54" s="3" customFormat="1">
      <c r="A426" s="205" t="str">
        <f t="shared" si="89"/>
        <v>458</v>
      </c>
      <c r="B426" s="1">
        <v>458160031</v>
      </c>
      <c r="C426" s="7" t="s">
        <v>79</v>
      </c>
      <c r="D426" s="8">
        <f>'fnd enro'!D426</f>
        <v>0</v>
      </c>
      <c r="E426" s="8">
        <f>'fnd enro'!E426</f>
        <v>0</v>
      </c>
      <c r="F426" s="8">
        <f>'fnd enro'!F426</f>
        <v>0</v>
      </c>
      <c r="G426" s="8">
        <f>'fnd enro'!G426</f>
        <v>0</v>
      </c>
      <c r="H426" s="8">
        <f>'fnd enro'!H426</f>
        <v>0</v>
      </c>
      <c r="I426" s="8">
        <f>'fnd enro'!I426</f>
        <v>2</v>
      </c>
      <c r="J426" s="8">
        <f>'fnd enro'!J426</f>
        <v>0</v>
      </c>
      <c r="K426" s="9">
        <f>'fnd enro'!K426</f>
        <v>0.08</v>
      </c>
      <c r="L426" s="8">
        <f>'fnd enro'!L426</f>
        <v>0</v>
      </c>
      <c r="M426" s="8">
        <f>'fnd enro'!M426</f>
        <v>0</v>
      </c>
      <c r="N426" s="8">
        <f>'fnd enro'!N426</f>
        <v>0</v>
      </c>
      <c r="O426" s="8">
        <f>'fnd enro'!O426</f>
        <v>0</v>
      </c>
      <c r="P426" s="8">
        <f>'fnd enro'!P426</f>
        <v>2</v>
      </c>
      <c r="Q426" s="8">
        <f>'fnd enro'!R426</f>
        <v>2</v>
      </c>
      <c r="R426" s="9">
        <f t="shared" si="84"/>
        <v>1</v>
      </c>
      <c r="S426" s="8">
        <f>VALUE('fnd enro'!Q426)</f>
        <v>5</v>
      </c>
      <c r="T426" s="1"/>
      <c r="U426" s="68">
        <f>(($D426*'fnd base rates'!C$7)
+($E426*'fnd base rates'!C$8)
+($F426*'fnd base rates'!C$9)
+($G426*'fnd base rates'!C$10)
+($H426*'fnd base rates'!C$11)
+($I426*'fnd base rates'!C$12)
+($J426*'fnd base rates'!C$13)
+($K426*'fnd base rates'!C$14)
+($M426*'fnd base rates'!C$16)
+($N426*'fnd base rates'!C$17)
+($O426*'fnd base rates'!C$18)
+($P426*VLOOKUP($S426+12,rate_basefnd,3)))
*$R426</f>
        <v>1342.5024000000001</v>
      </c>
      <c r="V426" s="68">
        <f>(($D426*'fnd base rates'!D$7)
+($E426*'fnd base rates'!D$8)
+($F426*'fnd base rates'!D$9)
+($G426*'fnd base rates'!D$10)
+($H426*'fnd base rates'!D$11)
+($I426*'fnd base rates'!D$12)
+($J426*'fnd base rates'!D$13)
+($K426*'fnd base rates'!D$14)
+($M426*'fnd base rates'!D$16)
+($N426*'fnd base rates'!D$17)
+($O426*'fnd base rates'!D$18)
+($P426*VLOOKUP($S426+12,rate_basefnd,4)))
*$R426</f>
        <v>2375.94</v>
      </c>
      <c r="W426" s="68">
        <f>(($D426*'fnd base rates'!E$7)
+($E426*'fnd base rates'!E$8)
+($F426*'fnd base rates'!E$9)
+($G426*'fnd base rates'!E$10)
+($H426*'fnd base rates'!E$11)
+($I426*'fnd base rates'!E$12)
+($J426*'fnd base rates'!E$13)
+($K426*'fnd base rates'!E$14)
+($M426*'fnd base rates'!E$16)
+($N426*'fnd base rates'!E$17)
+($O426*'fnd base rates'!E$18)
+($P426*VLOOKUP($S426+12,rate_basefnd,5)))
*$R426</f>
        <v>17551.781599999998</v>
      </c>
      <c r="X426" s="68">
        <f>(($D426*'fnd base rates'!F$7)
+($E426*'fnd base rates'!F$8)
+($F426*'fnd base rates'!F$9)
+($G426*'fnd base rates'!F$10)
+($H426*'fnd base rates'!F$11)
+($I426*'fnd base rates'!F$12)
+($J426*'fnd base rates'!F$13)
+($K426*'fnd base rates'!F$14)
+($M426*'fnd base rates'!F$16)
+($N426*'fnd base rates'!F$17)
+($O426*'fnd base rates'!F$18)
+($P426*VLOOKUP($S426+12,rate_basefnd,6)))
*$R426</f>
        <v>1995.7055999999998</v>
      </c>
      <c r="Y426" s="68">
        <f>(($D426*'fnd base rates'!G$7)
+($E426*'fnd base rates'!G$8)
+($F426*'fnd base rates'!G$9)
+($G426*'fnd base rates'!G$10)
+($H426*'fnd base rates'!G$11)
+($I426*'fnd base rates'!G$12)
+($J426*'fnd base rates'!G$13)
+($K426*'fnd base rates'!G$14)
+($M426*'fnd base rates'!G$16)
+($N426*'fnd base rates'!G$17)
+($O426*'fnd base rates'!G$18)
+($P426*VLOOKUP($S426+12,rate_basefnd,7)))
*$R426</f>
        <v>686.40079999999989</v>
      </c>
      <c r="Z426" s="68">
        <f>(($D426*'fnd base rates'!H$7)
+($E426*'fnd base rates'!H$8)
+($F426*'fnd base rates'!H$9)
+($G426*'fnd base rates'!H$10)
+($H426*'fnd base rates'!H$11)
+($I426*'fnd base rates'!H$12)
+($J426*'fnd base rates'!H$13)
+($K426*'fnd base rates'!H$14)
+($M426*'fnd base rates'!H$16)
+($N426*'fnd base rates'!H$17)
+($O426*'fnd base rates'!H$18)
+($P426*VLOOKUP($S426+12,rate_basefnd,8)))</f>
        <v>1887.788</v>
      </c>
      <c r="AA426" s="68">
        <f>(($D426*'fnd base rates'!I$7)
+($E426*'fnd base rates'!I$8)
+($F426*'fnd base rates'!I$9)
+($G426*'fnd base rates'!I$10)
+($H426*'fnd base rates'!I$11)
+($I426*'fnd base rates'!I$12)
+($J426*'fnd base rates'!I$13)
+($K426*'fnd base rates'!I$14)
+($M426*'fnd base rates'!I$16)
+($N426*'fnd base rates'!I$17)
+($O426*'fnd base rates'!I$18)
+($P426*VLOOKUP($S426+12,rate_basefnd,9)))
*$R426</f>
        <v>1213.24</v>
      </c>
      <c r="AB426" s="68">
        <f>(($D426*'fnd base rates'!J$7)
+($E426*'fnd base rates'!J$8)
+($F426*'fnd base rates'!J$9)
+($G426*'fnd base rates'!J$10)
+($H426*'fnd base rates'!J$11)
+($I426*'fnd base rates'!J$12)
+($J426*'fnd base rates'!J$13)
+($K426*'fnd base rates'!J$14)
+($M426*'fnd base rates'!J$16)
+($N426*'fnd base rates'!J$17)
+($O426*'fnd base rates'!J$18)
+($P426*VLOOKUP($S426+12,rate_basefnd,10)))
*$R426</f>
        <v>2666.58</v>
      </c>
      <c r="AC426" s="68">
        <f>(($D426*'fnd base rates'!K$7)
+($E426*'fnd base rates'!K$8)
+($F426*'fnd base rates'!K$9)
+($G426*'fnd base rates'!K$10)
+($H426*'fnd base rates'!K$11)
+($I426*'fnd base rates'!K$12)
+($J426*'fnd base rates'!K$13)
+($K426*'fnd base rates'!K$14)
+($M426*'fnd base rates'!K$16)
+($N426*'fnd base rates'!K$17)
+($O426*'fnd base rates'!K$18)
+($P426*VLOOKUP($S426+12,rate_basefnd,11)))
*$R426</f>
        <v>2561.7719999999999</v>
      </c>
      <c r="AD426" s="68">
        <f>(($D426*'fnd base rates'!L$7)
+($E426*'fnd base rates'!L$8)
+($F426*'fnd base rates'!L$9)
+($G426*'fnd base rates'!L$10)
+($H426*'fnd base rates'!L$11)
+($I426*'fnd base rates'!L$12)
+($J426*'fnd base rates'!L$13)
+($K426*'fnd base rates'!L$14)
+($M426*'fnd base rates'!L$16)
+($N426*'fnd base rates'!L$17)
+($O426*'fnd base rates'!L$18)
+($P426*VLOOKUP($S426+12,rate_basefnd,12)))</f>
        <v>5575.0576000000001</v>
      </c>
      <c r="AE426" s="68">
        <f>(($D426*'fnd base rates'!M$7)
+($E426*'fnd base rates'!M$8)
+($F426*'fnd base rates'!M$9)
+($G426*'fnd base rates'!M$10)
+($H426*'fnd base rates'!M$11)
+($I426*'fnd base rates'!M$12)
+($J426*'fnd base rates'!M$13)
+($K426*'fnd base rates'!M$14)
+($M426*'fnd base rates'!M$16)
+($N426*'fnd base rates'!M$17)
+($O426*'fnd base rates'!M$18)
+($P426*VLOOKUP($S426+12,rate_basefnd,13)))</f>
        <v>0</v>
      </c>
      <c r="AF426" s="3">
        <f t="shared" si="85"/>
        <v>37856.767999999996</v>
      </c>
      <c r="AH426" s="205">
        <f t="shared" si="86"/>
        <v>458160031</v>
      </c>
      <c r="AI426" s="3" t="str">
        <f t="shared" si="90"/>
        <v>458</v>
      </c>
      <c r="AJ426" s="1" t="str">
        <f t="shared" si="91"/>
        <v>160</v>
      </c>
      <c r="AK426" s="1" t="str">
        <f t="shared" si="92"/>
        <v>031</v>
      </c>
      <c r="AL426" s="3">
        <f t="shared" si="87"/>
        <v>1</v>
      </c>
      <c r="AM426" s="3">
        <f t="shared" si="97"/>
        <v>2</v>
      </c>
      <c r="AN426" s="3">
        <f t="shared" si="93"/>
        <v>37856.767999999996</v>
      </c>
      <c r="AO426" s="3">
        <f t="shared" si="94"/>
        <v>18928</v>
      </c>
      <c r="AP426" s="3">
        <f t="shared" si="88"/>
        <v>2234</v>
      </c>
      <c r="AQ426" s="3">
        <v>16694</v>
      </c>
      <c r="AS426" s="68"/>
      <c r="AT426" s="68"/>
      <c r="AX426" s="4">
        <f t="shared" si="95"/>
        <v>0</v>
      </c>
      <c r="AZ426" s="4">
        <f t="shared" si="96"/>
        <v>0</v>
      </c>
      <c r="BB426" s="4"/>
    </row>
    <row r="427" spans="1:54" s="3" customFormat="1">
      <c r="A427" s="205" t="str">
        <f t="shared" si="89"/>
        <v>458</v>
      </c>
      <c r="B427" s="1">
        <v>458160056</v>
      </c>
      <c r="C427" s="7" t="s">
        <v>79</v>
      </c>
      <c r="D427" s="8">
        <f>'fnd enro'!D427</f>
        <v>0</v>
      </c>
      <c r="E427" s="8">
        <f>'fnd enro'!E427</f>
        <v>0</v>
      </c>
      <c r="F427" s="8">
        <f>'fnd enro'!F427</f>
        <v>0</v>
      </c>
      <c r="G427" s="8">
        <f>'fnd enro'!G427</f>
        <v>0</v>
      </c>
      <c r="H427" s="8">
        <f>'fnd enro'!H427</f>
        <v>0</v>
      </c>
      <c r="I427" s="8">
        <f>'fnd enro'!I427</f>
        <v>2</v>
      </c>
      <c r="J427" s="8">
        <f>'fnd enro'!J427</f>
        <v>0</v>
      </c>
      <c r="K427" s="9">
        <f>'fnd enro'!K427</f>
        <v>0.08</v>
      </c>
      <c r="L427" s="8">
        <f>'fnd enro'!L427</f>
        <v>0</v>
      </c>
      <c r="M427" s="8">
        <f>'fnd enro'!M427</f>
        <v>0</v>
      </c>
      <c r="N427" s="8">
        <f>'fnd enro'!N427</f>
        <v>0</v>
      </c>
      <c r="O427" s="8">
        <f>'fnd enro'!O427</f>
        <v>0</v>
      </c>
      <c r="P427" s="8">
        <f>'fnd enro'!P427</f>
        <v>1</v>
      </c>
      <c r="Q427" s="8">
        <f>'fnd enro'!R427</f>
        <v>2</v>
      </c>
      <c r="R427" s="9">
        <f t="shared" si="84"/>
        <v>1</v>
      </c>
      <c r="S427" s="8">
        <f>VALUE('fnd enro'!Q427)</f>
        <v>4</v>
      </c>
      <c r="T427" s="1"/>
      <c r="U427" s="68">
        <f>(($D427*'fnd base rates'!C$7)
+($E427*'fnd base rates'!C$8)
+($F427*'fnd base rates'!C$9)
+($G427*'fnd base rates'!C$10)
+($H427*'fnd base rates'!C$11)
+($I427*'fnd base rates'!C$12)
+($J427*'fnd base rates'!C$13)
+($K427*'fnd base rates'!C$14)
+($M427*'fnd base rates'!C$16)
+($N427*'fnd base rates'!C$17)
+($O427*'fnd base rates'!C$18)
+($P427*VLOOKUP($S427+12,rate_basefnd,3)))
*$R427</f>
        <v>1267.3424</v>
      </c>
      <c r="V427" s="68">
        <f>(($D427*'fnd base rates'!D$7)
+($E427*'fnd base rates'!D$8)
+($F427*'fnd base rates'!D$9)
+($G427*'fnd base rates'!D$10)
+($H427*'fnd base rates'!D$11)
+($I427*'fnd base rates'!D$12)
+($J427*'fnd base rates'!D$13)
+($K427*'fnd base rates'!D$14)
+($M427*'fnd base rates'!D$16)
+($N427*'fnd base rates'!D$17)
+($O427*'fnd base rates'!D$18)
+($P427*VLOOKUP($S427+12,rate_basefnd,4)))
*$R427</f>
        <v>2019.75</v>
      </c>
      <c r="W427" s="68">
        <f>(($D427*'fnd base rates'!E$7)
+($E427*'fnd base rates'!E$8)
+($F427*'fnd base rates'!E$9)
+($G427*'fnd base rates'!E$10)
+($H427*'fnd base rates'!E$11)
+($I427*'fnd base rates'!E$12)
+($J427*'fnd base rates'!E$13)
+($K427*'fnd base rates'!E$14)
+($M427*'fnd base rates'!E$16)
+($N427*'fnd base rates'!E$17)
+($O427*'fnd base rates'!E$18)
+($P427*VLOOKUP($S427+12,rate_basefnd,5)))
*$R427</f>
        <v>14074.621599999999</v>
      </c>
      <c r="X427" s="68">
        <f>(($D427*'fnd base rates'!F$7)
+($E427*'fnd base rates'!F$8)
+($F427*'fnd base rates'!F$9)
+($G427*'fnd base rates'!F$10)
+($H427*'fnd base rates'!F$11)
+($I427*'fnd base rates'!F$12)
+($J427*'fnd base rates'!F$13)
+($K427*'fnd base rates'!F$14)
+($M427*'fnd base rates'!F$16)
+($N427*'fnd base rates'!F$17)
+($O427*'fnd base rates'!F$18)
+($P427*VLOOKUP($S427+12,rate_basefnd,6)))
*$R427</f>
        <v>1995.7055999999998</v>
      </c>
      <c r="Y427" s="68">
        <f>(($D427*'fnd base rates'!G$7)
+($E427*'fnd base rates'!G$8)
+($F427*'fnd base rates'!G$9)
+($G427*'fnd base rates'!G$10)
+($H427*'fnd base rates'!G$11)
+($I427*'fnd base rates'!G$12)
+($J427*'fnd base rates'!G$13)
+($K427*'fnd base rates'!G$14)
+($M427*'fnd base rates'!G$16)
+($N427*'fnd base rates'!G$17)
+($O427*'fnd base rates'!G$18)
+($P427*VLOOKUP($S427+12,rate_basefnd,7)))
*$R427</f>
        <v>517.69079999999997</v>
      </c>
      <c r="Z427" s="68">
        <f>(($D427*'fnd base rates'!H$7)
+($E427*'fnd base rates'!H$8)
+($F427*'fnd base rates'!H$9)
+($G427*'fnd base rates'!H$10)
+($H427*'fnd base rates'!H$11)
+($I427*'fnd base rates'!H$12)
+($J427*'fnd base rates'!H$13)
+($K427*'fnd base rates'!H$14)
+($M427*'fnd base rates'!H$16)
+($N427*'fnd base rates'!H$17)
+($O427*'fnd base rates'!H$18)
+($P427*VLOOKUP($S427+12,rate_basefnd,8)))</f>
        <v>1861.9180000000001</v>
      </c>
      <c r="AA427" s="68">
        <f>(($D427*'fnd base rates'!I$7)
+($E427*'fnd base rates'!I$8)
+($F427*'fnd base rates'!I$9)
+($G427*'fnd base rates'!I$10)
+($H427*'fnd base rates'!I$11)
+($I427*'fnd base rates'!I$12)
+($J427*'fnd base rates'!I$13)
+($K427*'fnd base rates'!I$14)
+($M427*'fnd base rates'!I$16)
+($N427*'fnd base rates'!I$17)
+($O427*'fnd base rates'!I$18)
+($P427*VLOOKUP($S427+12,rate_basefnd,9)))
*$R427</f>
        <v>1072.43</v>
      </c>
      <c r="AB427" s="68">
        <f>(($D427*'fnd base rates'!J$7)
+($E427*'fnd base rates'!J$8)
+($F427*'fnd base rates'!J$9)
+($G427*'fnd base rates'!J$10)
+($H427*'fnd base rates'!J$11)
+($I427*'fnd base rates'!J$12)
+($J427*'fnd base rates'!J$13)
+($K427*'fnd base rates'!J$14)
+($M427*'fnd base rates'!J$16)
+($N427*'fnd base rates'!J$17)
+($O427*'fnd base rates'!J$18)
+($P427*VLOOKUP($S427+12,rate_basefnd,10)))
*$R427</f>
        <v>1934.94</v>
      </c>
      <c r="AC427" s="68">
        <f>(($D427*'fnd base rates'!K$7)
+($E427*'fnd base rates'!K$8)
+($F427*'fnd base rates'!K$9)
+($G427*'fnd base rates'!K$10)
+($H427*'fnd base rates'!K$11)
+($I427*'fnd base rates'!K$12)
+($J427*'fnd base rates'!K$13)
+($K427*'fnd base rates'!K$14)
+($M427*'fnd base rates'!K$16)
+($N427*'fnd base rates'!K$17)
+($O427*'fnd base rates'!K$18)
+($P427*VLOOKUP($S427+12,rate_basefnd,11)))
*$R427</f>
        <v>2561.7719999999999</v>
      </c>
      <c r="AD427" s="68">
        <f>(($D427*'fnd base rates'!L$7)
+($E427*'fnd base rates'!L$8)
+($F427*'fnd base rates'!L$9)
+($G427*'fnd base rates'!L$10)
+($H427*'fnd base rates'!L$11)
+($I427*'fnd base rates'!L$12)
+($J427*'fnd base rates'!L$13)
+($K427*'fnd base rates'!L$14)
+($M427*'fnd base rates'!L$16)
+($N427*'fnd base rates'!L$17)
+($O427*'fnd base rates'!L$18)
+($P427*VLOOKUP($S427+12,rate_basefnd,12)))</f>
        <v>4922.7075999999997</v>
      </c>
      <c r="AE427" s="68">
        <f>(($D427*'fnd base rates'!M$7)
+($E427*'fnd base rates'!M$8)
+($F427*'fnd base rates'!M$9)
+($G427*'fnd base rates'!M$10)
+($H427*'fnd base rates'!M$11)
+($I427*'fnd base rates'!M$12)
+($J427*'fnd base rates'!M$13)
+($K427*'fnd base rates'!M$14)
+($M427*'fnd base rates'!M$16)
+($N427*'fnd base rates'!M$17)
+($O427*'fnd base rates'!M$18)
+($P427*VLOOKUP($S427+12,rate_basefnd,13)))</f>
        <v>0</v>
      </c>
      <c r="AF427" s="3">
        <f t="shared" si="85"/>
        <v>32228.878000000004</v>
      </c>
      <c r="AH427" s="205">
        <f t="shared" si="86"/>
        <v>458160056</v>
      </c>
      <c r="AI427" s="3" t="str">
        <f t="shared" si="90"/>
        <v>458</v>
      </c>
      <c r="AJ427" s="1" t="str">
        <f t="shared" si="91"/>
        <v>160</v>
      </c>
      <c r="AK427" s="1" t="str">
        <f t="shared" si="92"/>
        <v>056</v>
      </c>
      <c r="AL427" s="3">
        <f t="shared" si="87"/>
        <v>1</v>
      </c>
      <c r="AM427" s="3">
        <f t="shared" si="97"/>
        <v>2</v>
      </c>
      <c r="AN427" s="3">
        <f t="shared" si="93"/>
        <v>32228.878000000004</v>
      </c>
      <c r="AO427" s="3">
        <f t="shared" si="94"/>
        <v>16114</v>
      </c>
      <c r="AP427" s="3">
        <f t="shared" si="88"/>
        <v>-3015</v>
      </c>
      <c r="AQ427" s="3">
        <v>19129</v>
      </c>
      <c r="AS427" s="68"/>
      <c r="AT427" s="68"/>
      <c r="AX427" s="4">
        <f t="shared" si="95"/>
        <v>0</v>
      </c>
      <c r="AZ427" s="4">
        <f t="shared" si="96"/>
        <v>0</v>
      </c>
      <c r="BB427" s="4"/>
    </row>
    <row r="428" spans="1:54" s="3" customFormat="1">
      <c r="A428" s="205" t="str">
        <f t="shared" si="89"/>
        <v>458</v>
      </c>
      <c r="B428" s="1">
        <v>458160079</v>
      </c>
      <c r="C428" s="7" t="s">
        <v>79</v>
      </c>
      <c r="D428" s="8">
        <f>'fnd enro'!D428</f>
        <v>0</v>
      </c>
      <c r="E428" s="8">
        <f>'fnd enro'!E428</f>
        <v>0</v>
      </c>
      <c r="F428" s="8">
        <f>'fnd enro'!F428</f>
        <v>0</v>
      </c>
      <c r="G428" s="8">
        <f>'fnd enro'!G428</f>
        <v>0</v>
      </c>
      <c r="H428" s="8">
        <f>'fnd enro'!H428</f>
        <v>0</v>
      </c>
      <c r="I428" s="8">
        <f>'fnd enro'!I428</f>
        <v>14</v>
      </c>
      <c r="J428" s="8">
        <f>'fnd enro'!J428</f>
        <v>0</v>
      </c>
      <c r="K428" s="9">
        <f>'fnd enro'!K428</f>
        <v>0.56000000000000005</v>
      </c>
      <c r="L428" s="8">
        <f>'fnd enro'!L428</f>
        <v>0</v>
      </c>
      <c r="M428" s="8">
        <f>'fnd enro'!M428</f>
        <v>0</v>
      </c>
      <c r="N428" s="8">
        <f>'fnd enro'!N428</f>
        <v>0</v>
      </c>
      <c r="O428" s="8">
        <f>'fnd enro'!O428</f>
        <v>0</v>
      </c>
      <c r="P428" s="8">
        <f>'fnd enro'!P428</f>
        <v>11</v>
      </c>
      <c r="Q428" s="8">
        <f>'fnd enro'!R428</f>
        <v>14</v>
      </c>
      <c r="R428" s="9">
        <f t="shared" si="84"/>
        <v>1</v>
      </c>
      <c r="S428" s="8">
        <f>VALUE('fnd enro'!Q428)</f>
        <v>7</v>
      </c>
      <c r="T428" s="1"/>
      <c r="U428" s="68">
        <f>(($D428*'fnd base rates'!C$7)
+($E428*'fnd base rates'!C$8)
+($F428*'fnd base rates'!C$9)
+($G428*'fnd base rates'!C$10)
+($H428*'fnd base rates'!C$11)
+($I428*'fnd base rates'!C$12)
+($J428*'fnd base rates'!C$13)
+($K428*'fnd base rates'!C$14)
+($M428*'fnd base rates'!C$16)
+($N428*'fnd base rates'!C$17)
+($O428*'fnd base rates'!C$18)
+($P428*VLOOKUP($S428+12,rate_basefnd,3)))
*$R428</f>
        <v>9371.8368000000009</v>
      </c>
      <c r="V428" s="68">
        <f>(($D428*'fnd base rates'!D$7)
+($E428*'fnd base rates'!D$8)
+($F428*'fnd base rates'!D$9)
+($G428*'fnd base rates'!D$10)
+($H428*'fnd base rates'!D$11)
+($I428*'fnd base rates'!D$12)
+($J428*'fnd base rates'!D$13)
+($K428*'fnd base rates'!D$14)
+($M428*'fnd base rates'!D$16)
+($N428*'fnd base rates'!D$17)
+($O428*'fnd base rates'!D$18)
+($P428*VLOOKUP($S428+12,rate_basefnd,4)))
*$R428</f>
        <v>16509.400000000001</v>
      </c>
      <c r="W428" s="68">
        <f>(($D428*'fnd base rates'!E$7)
+($E428*'fnd base rates'!E$8)
+($F428*'fnd base rates'!E$9)
+($G428*'fnd base rates'!E$10)
+($H428*'fnd base rates'!E$11)
+($I428*'fnd base rates'!E$12)
+($J428*'fnd base rates'!E$13)
+($K428*'fnd base rates'!E$14)
+($M428*'fnd base rates'!E$16)
+($N428*'fnd base rates'!E$17)
+($O428*'fnd base rates'!E$18)
+($P428*VLOOKUP($S428+12,rate_basefnd,5)))
*$R428</f>
        <v>121670.3112</v>
      </c>
      <c r="X428" s="68">
        <f>(($D428*'fnd base rates'!F$7)
+($E428*'fnd base rates'!F$8)
+($F428*'fnd base rates'!F$9)
+($G428*'fnd base rates'!F$10)
+($H428*'fnd base rates'!F$11)
+($I428*'fnd base rates'!F$12)
+($J428*'fnd base rates'!F$13)
+($K428*'fnd base rates'!F$14)
+($M428*'fnd base rates'!F$16)
+($N428*'fnd base rates'!F$17)
+($O428*'fnd base rates'!F$18)
+($P428*VLOOKUP($S428+12,rate_basefnd,6)))
*$R428</f>
        <v>13969.939200000001</v>
      </c>
      <c r="Y428" s="68">
        <f>(($D428*'fnd base rates'!G$7)
+($E428*'fnd base rates'!G$8)
+($F428*'fnd base rates'!G$9)
+($G428*'fnd base rates'!G$10)
+($H428*'fnd base rates'!G$11)
+($I428*'fnd base rates'!G$12)
+($J428*'fnd base rates'!G$13)
+($K428*'fnd base rates'!G$14)
+($M428*'fnd base rates'!G$16)
+($N428*'fnd base rates'!G$17)
+($O428*'fnd base rates'!G$18)
+($P428*VLOOKUP($S428+12,rate_basefnd,7)))
*$R428</f>
        <v>4746.8455999999996</v>
      </c>
      <c r="Z428" s="68">
        <f>(($D428*'fnd base rates'!H$7)
+($E428*'fnd base rates'!H$8)
+($F428*'fnd base rates'!H$9)
+($G428*'fnd base rates'!H$10)
+($H428*'fnd base rates'!H$11)
+($I428*'fnd base rates'!H$12)
+($J428*'fnd base rates'!H$13)
+($K428*'fnd base rates'!H$14)
+($M428*'fnd base rates'!H$16)
+($N428*'fnd base rates'!H$17)
+($O428*'fnd base rates'!H$18)
+($P428*VLOOKUP($S428+12,rate_basefnd,8)))</f>
        <v>13205.636</v>
      </c>
      <c r="AA428" s="68">
        <f>(($D428*'fnd base rates'!I$7)
+($E428*'fnd base rates'!I$8)
+($F428*'fnd base rates'!I$9)
+($G428*'fnd base rates'!I$10)
+($H428*'fnd base rates'!I$11)
+($I428*'fnd base rates'!I$12)
+($J428*'fnd base rates'!I$13)
+($K428*'fnd base rates'!I$14)
+($M428*'fnd base rates'!I$16)
+($N428*'fnd base rates'!I$17)
+($O428*'fnd base rates'!I$18)
+($P428*VLOOKUP($S428+12,rate_basefnd,9)))
*$R428</f>
        <v>8444.36</v>
      </c>
      <c r="AB428" s="68">
        <f>(($D428*'fnd base rates'!J$7)
+($E428*'fnd base rates'!J$8)
+($F428*'fnd base rates'!J$9)
+($G428*'fnd base rates'!J$10)
+($H428*'fnd base rates'!J$11)
+($I428*'fnd base rates'!J$12)
+($J428*'fnd base rates'!J$13)
+($K428*'fnd base rates'!J$14)
+($M428*'fnd base rates'!J$16)
+($N428*'fnd base rates'!J$17)
+($O428*'fnd base rates'!J$18)
+($P428*VLOOKUP($S428+12,rate_basefnd,10)))
*$R428</f>
        <v>18415.3</v>
      </c>
      <c r="AC428" s="68">
        <f>(($D428*'fnd base rates'!K$7)
+($E428*'fnd base rates'!K$8)
+($F428*'fnd base rates'!K$9)
+($G428*'fnd base rates'!K$10)
+($H428*'fnd base rates'!K$11)
+($I428*'fnd base rates'!K$12)
+($J428*'fnd base rates'!K$13)
+($K428*'fnd base rates'!K$14)
+($M428*'fnd base rates'!K$16)
+($N428*'fnd base rates'!K$17)
+($O428*'fnd base rates'!K$18)
+($P428*VLOOKUP($S428+12,rate_basefnd,11)))
*$R428</f>
        <v>17932.403999999999</v>
      </c>
      <c r="AD428" s="68">
        <f>(($D428*'fnd base rates'!L$7)
+($E428*'fnd base rates'!L$8)
+($F428*'fnd base rates'!L$9)
+($G428*'fnd base rates'!L$10)
+($H428*'fnd base rates'!L$11)
+($I428*'fnd base rates'!L$12)
+($J428*'fnd base rates'!L$13)
+($K428*'fnd base rates'!L$14)
+($M428*'fnd base rates'!L$16)
+($N428*'fnd base rates'!L$17)
+($O428*'fnd base rates'!L$18)
+($P428*VLOOKUP($S428+12,rate_basefnd,12)))</f>
        <v>38801.633199999997</v>
      </c>
      <c r="AE428" s="68">
        <f>(($D428*'fnd base rates'!M$7)
+($E428*'fnd base rates'!M$8)
+($F428*'fnd base rates'!M$9)
+($G428*'fnd base rates'!M$10)
+($H428*'fnd base rates'!M$11)
+($I428*'fnd base rates'!M$12)
+($J428*'fnd base rates'!M$13)
+($K428*'fnd base rates'!M$14)
+($M428*'fnd base rates'!M$16)
+($N428*'fnd base rates'!M$17)
+($O428*'fnd base rates'!M$18)
+($P428*VLOOKUP($S428+12,rate_basefnd,13)))</f>
        <v>0</v>
      </c>
      <c r="AF428" s="3">
        <f t="shared" si="85"/>
        <v>263067.66600000003</v>
      </c>
      <c r="AH428" s="205">
        <f t="shared" si="86"/>
        <v>458160079</v>
      </c>
      <c r="AI428" s="3" t="str">
        <f t="shared" si="90"/>
        <v>458</v>
      </c>
      <c r="AJ428" s="1" t="str">
        <f t="shared" si="91"/>
        <v>160</v>
      </c>
      <c r="AK428" s="1" t="str">
        <f t="shared" si="92"/>
        <v>079</v>
      </c>
      <c r="AL428" s="3">
        <f t="shared" si="87"/>
        <v>1</v>
      </c>
      <c r="AM428" s="3">
        <f t="shared" si="97"/>
        <v>14</v>
      </c>
      <c r="AN428" s="3">
        <f t="shared" si="93"/>
        <v>263067.66600000003</v>
      </c>
      <c r="AO428" s="3">
        <f t="shared" si="94"/>
        <v>18791</v>
      </c>
      <c r="AP428" s="3">
        <f t="shared" si="88"/>
        <v>2413</v>
      </c>
      <c r="AQ428" s="3">
        <v>16378</v>
      </c>
      <c r="AS428" s="68"/>
      <c r="AT428" s="68"/>
      <c r="AX428" s="4">
        <f t="shared" si="95"/>
        <v>0</v>
      </c>
      <c r="AZ428" s="4">
        <f t="shared" si="96"/>
        <v>0</v>
      </c>
      <c r="BB428" s="4"/>
    </row>
    <row r="429" spans="1:54" s="3" customFormat="1">
      <c r="A429" s="205" t="str">
        <f t="shared" si="89"/>
        <v>458</v>
      </c>
      <c r="B429" s="1">
        <v>458160149</v>
      </c>
      <c r="C429" s="7" t="s">
        <v>79</v>
      </c>
      <c r="D429" s="8">
        <f>'fnd enro'!D429</f>
        <v>0</v>
      </c>
      <c r="E429" s="8">
        <f>'fnd enro'!E429</f>
        <v>0</v>
      </c>
      <c r="F429" s="8">
        <f>'fnd enro'!F429</f>
        <v>0</v>
      </c>
      <c r="G429" s="8">
        <f>'fnd enro'!G429</f>
        <v>0</v>
      </c>
      <c r="H429" s="8">
        <f>'fnd enro'!H429</f>
        <v>0</v>
      </c>
      <c r="I429" s="8">
        <f>'fnd enro'!I429</f>
        <v>1</v>
      </c>
      <c r="J429" s="8">
        <f>'fnd enro'!J429</f>
        <v>0</v>
      </c>
      <c r="K429" s="9">
        <f>'fnd enro'!K429</f>
        <v>0.04</v>
      </c>
      <c r="L429" s="8">
        <f>'fnd enro'!L429</f>
        <v>0</v>
      </c>
      <c r="M429" s="8">
        <f>'fnd enro'!M429</f>
        <v>0</v>
      </c>
      <c r="N429" s="8">
        <f>'fnd enro'!N429</f>
        <v>0</v>
      </c>
      <c r="O429" s="8">
        <f>'fnd enro'!O429</f>
        <v>0</v>
      </c>
      <c r="P429" s="8">
        <f>'fnd enro'!P429</f>
        <v>1</v>
      </c>
      <c r="Q429" s="8">
        <f>'fnd enro'!R429</f>
        <v>1</v>
      </c>
      <c r="R429" s="9">
        <f t="shared" si="84"/>
        <v>1</v>
      </c>
      <c r="S429" s="8">
        <f>VALUE('fnd enro'!Q429)</f>
        <v>12</v>
      </c>
      <c r="T429" s="1"/>
      <c r="U429" s="68">
        <f>(($D429*'fnd base rates'!C$7)
+($E429*'fnd base rates'!C$8)
+($F429*'fnd base rates'!C$9)
+($G429*'fnd base rates'!C$10)
+($H429*'fnd base rates'!C$11)
+($I429*'fnd base rates'!C$12)
+($J429*'fnd base rates'!C$13)
+($K429*'fnd base rates'!C$14)
+($M429*'fnd base rates'!C$16)
+($N429*'fnd base rates'!C$17)
+($O429*'fnd base rates'!C$18)
+($P429*VLOOKUP($S429+12,rate_basefnd,3)))
*$R429</f>
        <v>742.86120000000005</v>
      </c>
      <c r="V429" s="68">
        <f>(($D429*'fnd base rates'!D$7)
+($E429*'fnd base rates'!D$8)
+($F429*'fnd base rates'!D$9)
+($G429*'fnd base rates'!D$10)
+($H429*'fnd base rates'!D$11)
+($I429*'fnd base rates'!D$12)
+($J429*'fnd base rates'!D$13)
+($K429*'fnd base rates'!D$14)
+($M429*'fnd base rates'!D$16)
+($N429*'fnd base rates'!D$17)
+($O429*'fnd base rates'!D$18)
+($P429*VLOOKUP($S429+12,rate_basefnd,4)))
*$R429</f>
        <v>1527.21</v>
      </c>
      <c r="W429" s="68">
        <f>(($D429*'fnd base rates'!E$7)
+($E429*'fnd base rates'!E$8)
+($F429*'fnd base rates'!E$9)
+($G429*'fnd base rates'!E$10)
+($H429*'fnd base rates'!E$11)
+($I429*'fnd base rates'!E$12)
+($J429*'fnd base rates'!E$13)
+($K429*'fnd base rates'!E$14)
+($M429*'fnd base rates'!E$16)
+($N429*'fnd base rates'!E$17)
+($O429*'fnd base rates'!E$18)
+($P429*VLOOKUP($S429+12,rate_basefnd,5)))
*$R429</f>
        <v>12087.480799999999</v>
      </c>
      <c r="X429" s="68">
        <f>(($D429*'fnd base rates'!F$7)
+($E429*'fnd base rates'!F$8)
+($F429*'fnd base rates'!F$9)
+($G429*'fnd base rates'!F$10)
+($H429*'fnd base rates'!F$11)
+($I429*'fnd base rates'!F$12)
+($J429*'fnd base rates'!F$13)
+($K429*'fnd base rates'!F$14)
+($M429*'fnd base rates'!F$16)
+($N429*'fnd base rates'!F$17)
+($O429*'fnd base rates'!F$18)
+($P429*VLOOKUP($S429+12,rate_basefnd,6)))
*$R429</f>
        <v>997.85279999999989</v>
      </c>
      <c r="Y429" s="68">
        <f>(($D429*'fnd base rates'!G$7)
+($E429*'fnd base rates'!G$8)
+($F429*'fnd base rates'!G$9)
+($G429*'fnd base rates'!G$10)
+($H429*'fnd base rates'!G$11)
+($I429*'fnd base rates'!G$12)
+($J429*'fnd base rates'!G$13)
+($K429*'fnd base rates'!G$14)
+($M429*'fnd base rates'!G$16)
+($N429*'fnd base rates'!G$17)
+($O429*'fnd base rates'!G$18)
+($P429*VLOOKUP($S429+12,rate_basefnd,7)))
*$R429</f>
        <v>503.85039999999998</v>
      </c>
      <c r="Z429" s="68">
        <f>(($D429*'fnd base rates'!H$7)
+($E429*'fnd base rates'!H$8)
+($F429*'fnd base rates'!H$9)
+($G429*'fnd base rates'!H$10)
+($H429*'fnd base rates'!H$11)
+($I429*'fnd base rates'!H$12)
+($J429*'fnd base rates'!H$13)
+($K429*'fnd base rates'!H$14)
+($M429*'fnd base rates'!H$16)
+($N429*'fnd base rates'!H$17)
+($O429*'fnd base rates'!H$18)
+($P429*VLOOKUP($S429+12,rate_basefnd,8)))</f>
        <v>968.524</v>
      </c>
      <c r="AA429" s="68">
        <f>(($D429*'fnd base rates'!I$7)
+($E429*'fnd base rates'!I$8)
+($F429*'fnd base rates'!I$9)
+($G429*'fnd base rates'!I$10)
+($H429*'fnd base rates'!I$11)
+($I429*'fnd base rates'!I$12)
+($J429*'fnd base rates'!I$13)
+($K429*'fnd base rates'!I$14)
+($M429*'fnd base rates'!I$16)
+($N429*'fnd base rates'!I$17)
+($O429*'fnd base rates'!I$18)
+($P429*VLOOKUP($S429+12,rate_basefnd,9)))
*$R429</f>
        <v>740.71</v>
      </c>
      <c r="AB429" s="68">
        <f>(($D429*'fnd base rates'!J$7)
+($E429*'fnd base rates'!J$8)
+($F429*'fnd base rates'!J$9)
+($G429*'fnd base rates'!J$10)
+($H429*'fnd base rates'!J$11)
+($I429*'fnd base rates'!J$12)
+($J429*'fnd base rates'!J$13)
+($K429*'fnd base rates'!J$14)
+($M429*'fnd base rates'!J$16)
+($N429*'fnd base rates'!J$17)
+($O429*'fnd base rates'!J$18)
+($P429*VLOOKUP($S429+12,rate_basefnd,10)))
*$R429</f>
        <v>2030.09</v>
      </c>
      <c r="AC429" s="68">
        <f>(($D429*'fnd base rates'!K$7)
+($E429*'fnd base rates'!K$8)
+($F429*'fnd base rates'!K$9)
+($G429*'fnd base rates'!K$10)
+($H429*'fnd base rates'!K$11)
+($I429*'fnd base rates'!K$12)
+($J429*'fnd base rates'!K$13)
+($K429*'fnd base rates'!K$14)
+($M429*'fnd base rates'!K$16)
+($N429*'fnd base rates'!K$17)
+($O429*'fnd base rates'!K$18)
+($P429*VLOOKUP($S429+12,rate_basefnd,11)))
*$R429</f>
        <v>1280.886</v>
      </c>
      <c r="AD429" s="68">
        <f>(($D429*'fnd base rates'!L$7)
+($E429*'fnd base rates'!L$8)
+($F429*'fnd base rates'!L$9)
+($G429*'fnd base rates'!L$10)
+($H429*'fnd base rates'!L$11)
+($I429*'fnd base rates'!L$12)
+($J429*'fnd base rates'!L$13)
+($K429*'fnd base rates'!L$14)
+($M429*'fnd base rates'!L$16)
+($N429*'fnd base rates'!L$17)
+($O429*'fnd base rates'!L$18)
+($P429*VLOOKUP($S429+12,rate_basefnd,12)))</f>
        <v>3408.8188</v>
      </c>
      <c r="AE429" s="68">
        <f>(($D429*'fnd base rates'!M$7)
+($E429*'fnd base rates'!M$8)
+($F429*'fnd base rates'!M$9)
+($G429*'fnd base rates'!M$10)
+($H429*'fnd base rates'!M$11)
+($I429*'fnd base rates'!M$12)
+($J429*'fnd base rates'!M$13)
+($K429*'fnd base rates'!M$14)
+($M429*'fnd base rates'!M$16)
+($N429*'fnd base rates'!M$17)
+($O429*'fnd base rates'!M$18)
+($P429*VLOOKUP($S429+12,rate_basefnd,13)))</f>
        <v>0</v>
      </c>
      <c r="AF429" s="3">
        <f t="shared" si="85"/>
        <v>24288.284</v>
      </c>
      <c r="AH429" s="205">
        <f t="shared" si="86"/>
        <v>458160149</v>
      </c>
      <c r="AI429" s="3" t="str">
        <f t="shared" si="90"/>
        <v>458</v>
      </c>
      <c r="AJ429" s="1" t="str">
        <f t="shared" si="91"/>
        <v>160</v>
      </c>
      <c r="AK429" s="1" t="str">
        <f t="shared" si="92"/>
        <v>149</v>
      </c>
      <c r="AL429" s="3">
        <f t="shared" si="87"/>
        <v>1</v>
      </c>
      <c r="AM429" s="3">
        <f t="shared" si="97"/>
        <v>1</v>
      </c>
      <c r="AN429" s="3">
        <f t="shared" si="93"/>
        <v>24288.284</v>
      </c>
      <c r="AO429" s="3">
        <f t="shared" si="94"/>
        <v>24288</v>
      </c>
      <c r="AP429" s="3">
        <f t="shared" si="88"/>
        <v>10837</v>
      </c>
      <c r="AQ429" s="3">
        <v>13451</v>
      </c>
      <c r="AS429" s="68"/>
      <c r="AT429" s="68"/>
      <c r="AX429" s="4">
        <f t="shared" si="95"/>
        <v>0</v>
      </c>
      <c r="AZ429" s="4">
        <f t="shared" si="96"/>
        <v>0</v>
      </c>
      <c r="BB429" s="4"/>
    </row>
    <row r="430" spans="1:54" s="3" customFormat="1">
      <c r="A430" s="205" t="str">
        <f t="shared" si="89"/>
        <v>458</v>
      </c>
      <c r="B430" s="1">
        <v>458160151</v>
      </c>
      <c r="C430" s="7" t="s">
        <v>79</v>
      </c>
      <c r="D430" s="8">
        <f>'fnd enro'!D430</f>
        <v>0</v>
      </c>
      <c r="E430" s="8">
        <f>'fnd enro'!E430</f>
        <v>0</v>
      </c>
      <c r="F430" s="8">
        <f>'fnd enro'!F430</f>
        <v>0</v>
      </c>
      <c r="G430" s="8">
        <f>'fnd enro'!G430</f>
        <v>0</v>
      </c>
      <c r="H430" s="8">
        <f>'fnd enro'!H430</f>
        <v>0</v>
      </c>
      <c r="I430" s="8">
        <f>'fnd enro'!I430</f>
        <v>2</v>
      </c>
      <c r="J430" s="8">
        <f>'fnd enro'!J430</f>
        <v>0</v>
      </c>
      <c r="K430" s="9">
        <f>'fnd enro'!K430</f>
        <v>0.08</v>
      </c>
      <c r="L430" s="8">
        <f>'fnd enro'!L430</f>
        <v>0</v>
      </c>
      <c r="M430" s="8">
        <f>'fnd enro'!M430</f>
        <v>0</v>
      </c>
      <c r="N430" s="8">
        <f>'fnd enro'!N430</f>
        <v>0</v>
      </c>
      <c r="O430" s="8">
        <f>'fnd enro'!O430</f>
        <v>0</v>
      </c>
      <c r="P430" s="8">
        <f>'fnd enro'!P430</f>
        <v>2</v>
      </c>
      <c r="Q430" s="8">
        <f>'fnd enro'!R430</f>
        <v>2</v>
      </c>
      <c r="R430" s="9">
        <f t="shared" si="84"/>
        <v>1</v>
      </c>
      <c r="S430" s="8">
        <f>VALUE('fnd enro'!Q430)</f>
        <v>8</v>
      </c>
      <c r="T430" s="1"/>
      <c r="U430" s="68">
        <f>(($D430*'fnd base rates'!C$7)
+($E430*'fnd base rates'!C$8)
+($F430*'fnd base rates'!C$9)
+($G430*'fnd base rates'!C$10)
+($H430*'fnd base rates'!C$11)
+($I430*'fnd base rates'!C$12)
+($J430*'fnd base rates'!C$13)
+($K430*'fnd base rates'!C$14)
+($M430*'fnd base rates'!C$16)
+($N430*'fnd base rates'!C$17)
+($O430*'fnd base rates'!C$18)
+($P430*VLOOKUP($S430+12,rate_basefnd,3)))
*$R430</f>
        <v>1394.0824</v>
      </c>
      <c r="V430" s="68">
        <f>(($D430*'fnd base rates'!D$7)
+($E430*'fnd base rates'!D$8)
+($F430*'fnd base rates'!D$9)
+($G430*'fnd base rates'!D$10)
+($H430*'fnd base rates'!D$11)
+($I430*'fnd base rates'!D$12)
+($J430*'fnd base rates'!D$13)
+($K430*'fnd base rates'!D$14)
+($M430*'fnd base rates'!D$16)
+($N430*'fnd base rates'!D$17)
+($O430*'fnd base rates'!D$18)
+($P430*VLOOKUP($S430+12,rate_basefnd,4)))
*$R430</f>
        <v>2620.1999999999998</v>
      </c>
      <c r="W430" s="68">
        <f>(($D430*'fnd base rates'!E$7)
+($E430*'fnd base rates'!E$8)
+($F430*'fnd base rates'!E$9)
+($G430*'fnd base rates'!E$10)
+($H430*'fnd base rates'!E$11)
+($I430*'fnd base rates'!E$12)
+($J430*'fnd base rates'!E$13)
+($K430*'fnd base rates'!E$14)
+($M430*'fnd base rates'!E$16)
+($N430*'fnd base rates'!E$17)
+($O430*'fnd base rates'!E$18)
+($P430*VLOOKUP($S430+12,rate_basefnd,5)))
*$R430</f>
        <v>19936.121599999999</v>
      </c>
      <c r="X430" s="68">
        <f>(($D430*'fnd base rates'!F$7)
+($E430*'fnd base rates'!F$8)
+($F430*'fnd base rates'!F$9)
+($G430*'fnd base rates'!F$10)
+($H430*'fnd base rates'!F$11)
+($I430*'fnd base rates'!F$12)
+($J430*'fnd base rates'!F$13)
+($K430*'fnd base rates'!F$14)
+($M430*'fnd base rates'!F$16)
+($N430*'fnd base rates'!F$17)
+($O430*'fnd base rates'!F$18)
+($P430*VLOOKUP($S430+12,rate_basefnd,6)))
*$R430</f>
        <v>1995.7055999999998</v>
      </c>
      <c r="Y430" s="68">
        <f>(($D430*'fnd base rates'!G$7)
+($E430*'fnd base rates'!G$8)
+($F430*'fnd base rates'!G$9)
+($G430*'fnd base rates'!G$10)
+($H430*'fnd base rates'!G$11)
+($I430*'fnd base rates'!G$12)
+($J430*'fnd base rates'!G$13)
+($K430*'fnd base rates'!G$14)
+($M430*'fnd base rates'!G$16)
+($N430*'fnd base rates'!G$17)
+($O430*'fnd base rates'!G$18)
+($P430*VLOOKUP($S430+12,rate_basefnd,7)))
*$R430</f>
        <v>802.06079999999997</v>
      </c>
      <c r="Z430" s="68">
        <f>(($D430*'fnd base rates'!H$7)
+($E430*'fnd base rates'!H$8)
+($F430*'fnd base rates'!H$9)
+($G430*'fnd base rates'!H$10)
+($H430*'fnd base rates'!H$11)
+($I430*'fnd base rates'!H$12)
+($J430*'fnd base rates'!H$13)
+($K430*'fnd base rates'!H$14)
+($M430*'fnd base rates'!H$16)
+($N430*'fnd base rates'!H$17)
+($O430*'fnd base rates'!H$18)
+($P430*VLOOKUP($S430+12,rate_basefnd,8)))</f>
        <v>1905.528</v>
      </c>
      <c r="AA430" s="68">
        <f>(($D430*'fnd base rates'!I$7)
+($E430*'fnd base rates'!I$8)
+($F430*'fnd base rates'!I$9)
+($G430*'fnd base rates'!I$10)
+($H430*'fnd base rates'!I$11)
+($I430*'fnd base rates'!I$12)
+($J430*'fnd base rates'!I$13)
+($K430*'fnd base rates'!I$14)
+($M430*'fnd base rates'!I$16)
+($N430*'fnd base rates'!I$17)
+($O430*'fnd base rates'!I$18)
+($P430*VLOOKUP($S430+12,rate_basefnd,9)))
*$R430</f>
        <v>1309.78</v>
      </c>
      <c r="AB430" s="68">
        <f>(($D430*'fnd base rates'!J$7)
+($E430*'fnd base rates'!J$8)
+($F430*'fnd base rates'!J$9)
+($G430*'fnd base rates'!J$10)
+($H430*'fnd base rates'!J$11)
+($I430*'fnd base rates'!J$12)
+($J430*'fnd base rates'!J$13)
+($K430*'fnd base rates'!J$14)
+($M430*'fnd base rates'!J$16)
+($N430*'fnd base rates'!J$17)
+($O430*'fnd base rates'!J$18)
+($P430*VLOOKUP($S430+12,rate_basefnd,10)))
*$R430</f>
        <v>3168.2799999999997</v>
      </c>
      <c r="AC430" s="68">
        <f>(($D430*'fnd base rates'!K$7)
+($E430*'fnd base rates'!K$8)
+($F430*'fnd base rates'!K$9)
+($G430*'fnd base rates'!K$10)
+($H430*'fnd base rates'!K$11)
+($I430*'fnd base rates'!K$12)
+($J430*'fnd base rates'!K$13)
+($K430*'fnd base rates'!K$14)
+($M430*'fnd base rates'!K$16)
+($N430*'fnd base rates'!K$17)
+($O430*'fnd base rates'!K$18)
+($P430*VLOOKUP($S430+12,rate_basefnd,11)))
*$R430</f>
        <v>2561.7719999999999</v>
      </c>
      <c r="AD430" s="68">
        <f>(($D430*'fnd base rates'!L$7)
+($E430*'fnd base rates'!L$8)
+($F430*'fnd base rates'!L$9)
+($G430*'fnd base rates'!L$10)
+($H430*'fnd base rates'!L$11)
+($I430*'fnd base rates'!L$12)
+($J430*'fnd base rates'!L$13)
+($K430*'fnd base rates'!L$14)
+($M430*'fnd base rates'!L$16)
+($N430*'fnd base rates'!L$17)
+($O430*'fnd base rates'!L$18)
+($P430*VLOOKUP($S430+12,rate_basefnd,12)))</f>
        <v>6022.3775999999998</v>
      </c>
      <c r="AE430" s="68">
        <f>(($D430*'fnd base rates'!M$7)
+($E430*'fnd base rates'!M$8)
+($F430*'fnd base rates'!M$9)
+($G430*'fnd base rates'!M$10)
+($H430*'fnd base rates'!M$11)
+($I430*'fnd base rates'!M$12)
+($J430*'fnd base rates'!M$13)
+($K430*'fnd base rates'!M$14)
+($M430*'fnd base rates'!M$16)
+($N430*'fnd base rates'!M$17)
+($O430*'fnd base rates'!M$18)
+($P430*VLOOKUP($S430+12,rate_basefnd,13)))</f>
        <v>0</v>
      </c>
      <c r="AF430" s="3">
        <f t="shared" si="85"/>
        <v>41715.907999999996</v>
      </c>
      <c r="AH430" s="205">
        <f t="shared" si="86"/>
        <v>458160151</v>
      </c>
      <c r="AI430" s="3" t="str">
        <f t="shared" si="90"/>
        <v>458</v>
      </c>
      <c r="AJ430" s="1" t="str">
        <f t="shared" si="91"/>
        <v>160</v>
      </c>
      <c r="AK430" s="1" t="str">
        <f t="shared" si="92"/>
        <v>151</v>
      </c>
      <c r="AL430" s="3">
        <f t="shared" si="87"/>
        <v>1</v>
      </c>
      <c r="AM430" s="3">
        <f t="shared" si="97"/>
        <v>2</v>
      </c>
      <c r="AN430" s="3">
        <f t="shared" si="93"/>
        <v>41715.907999999996</v>
      </c>
      <c r="AO430" s="3">
        <f t="shared" si="94"/>
        <v>20858</v>
      </c>
      <c r="AP430" s="3">
        <f t="shared" si="88"/>
        <v>6354</v>
      </c>
      <c r="AQ430" s="3">
        <v>14504</v>
      </c>
      <c r="AS430" s="68"/>
      <c r="AT430" s="68"/>
      <c r="AX430" s="4">
        <f t="shared" si="95"/>
        <v>0</v>
      </c>
      <c r="AZ430" s="4">
        <f t="shared" si="96"/>
        <v>0</v>
      </c>
      <c r="BB430" s="4"/>
    </row>
    <row r="431" spans="1:54" s="3" customFormat="1">
      <c r="A431" s="205" t="str">
        <f t="shared" si="89"/>
        <v>458</v>
      </c>
      <c r="B431" s="1">
        <v>458160160</v>
      </c>
      <c r="C431" s="7" t="s">
        <v>79</v>
      </c>
      <c r="D431" s="8">
        <f>'fnd enro'!D431</f>
        <v>0</v>
      </c>
      <c r="E431" s="8">
        <f>'fnd enro'!E431</f>
        <v>0</v>
      </c>
      <c r="F431" s="8">
        <f>'fnd enro'!F431</f>
        <v>0</v>
      </c>
      <c r="G431" s="8">
        <f>'fnd enro'!G431</f>
        <v>0</v>
      </c>
      <c r="H431" s="8">
        <f>'fnd enro'!H431</f>
        <v>0</v>
      </c>
      <c r="I431" s="8">
        <f>'fnd enro'!I431</f>
        <v>101</v>
      </c>
      <c r="J431" s="8">
        <f>'fnd enro'!J431</f>
        <v>0</v>
      </c>
      <c r="K431" s="9">
        <f>'fnd enro'!K431</f>
        <v>4.04</v>
      </c>
      <c r="L431" s="8">
        <f>'fnd enro'!L431</f>
        <v>0</v>
      </c>
      <c r="M431" s="8">
        <f>'fnd enro'!M431</f>
        <v>0</v>
      </c>
      <c r="N431" s="8">
        <f>'fnd enro'!N431</f>
        <v>0</v>
      </c>
      <c r="O431" s="8">
        <f>'fnd enro'!O431</f>
        <v>13</v>
      </c>
      <c r="P431" s="8">
        <f>'fnd enro'!P431</f>
        <v>90</v>
      </c>
      <c r="Q431" s="8">
        <f>'fnd enro'!R431</f>
        <v>101</v>
      </c>
      <c r="R431" s="9">
        <f t="shared" si="84"/>
        <v>1</v>
      </c>
      <c r="S431" s="8">
        <f>VALUE('fnd enro'!Q431)</f>
        <v>11</v>
      </c>
      <c r="T431" s="1"/>
      <c r="U431" s="68">
        <f>(($D431*'fnd base rates'!C$7)
+($E431*'fnd base rates'!C$8)
+($F431*'fnd base rates'!C$9)
+($G431*'fnd base rates'!C$10)
+($H431*'fnd base rates'!C$11)
+($I431*'fnd base rates'!C$12)
+($J431*'fnd base rates'!C$13)
+($K431*'fnd base rates'!C$14)
+($M431*'fnd base rates'!C$16)
+($N431*'fnd base rates'!C$17)
+($O431*'fnd base rates'!C$18)
+($P431*VLOOKUP($S431+12,rate_basefnd,3)))
*$R431</f>
        <v>74180.891199999998</v>
      </c>
      <c r="V431" s="68">
        <f>(($D431*'fnd base rates'!D$7)
+($E431*'fnd base rates'!D$8)
+($F431*'fnd base rates'!D$9)
+($G431*'fnd base rates'!D$10)
+($H431*'fnd base rates'!D$11)
+($I431*'fnd base rates'!D$12)
+($J431*'fnd base rates'!D$13)
+($K431*'fnd base rates'!D$14)
+($M431*'fnd base rates'!D$16)
+($N431*'fnd base rates'!D$17)
+($O431*'fnd base rates'!D$18)
+($P431*VLOOKUP($S431+12,rate_basefnd,4)))
*$R431</f>
        <v>144205.71</v>
      </c>
      <c r="W431" s="68">
        <f>(($D431*'fnd base rates'!E$7)
+($E431*'fnd base rates'!E$8)
+($F431*'fnd base rates'!E$9)
+($G431*'fnd base rates'!E$10)
+($H431*'fnd base rates'!E$11)
+($I431*'fnd base rates'!E$12)
+($J431*'fnd base rates'!E$13)
+($K431*'fnd base rates'!E$14)
+($M431*'fnd base rates'!E$16)
+($N431*'fnd base rates'!E$17)
+($O431*'fnd base rates'!E$18)
+($P431*VLOOKUP($S431+12,rate_basefnd,5)))
*$R431</f>
        <v>1113067.4707999998</v>
      </c>
      <c r="X431" s="68">
        <f>(($D431*'fnd base rates'!F$7)
+($E431*'fnd base rates'!F$8)
+($F431*'fnd base rates'!F$9)
+($G431*'fnd base rates'!F$10)
+($H431*'fnd base rates'!F$11)
+($I431*'fnd base rates'!F$12)
+($J431*'fnd base rates'!F$13)
+($K431*'fnd base rates'!F$14)
+($M431*'fnd base rates'!F$16)
+($N431*'fnd base rates'!F$17)
+($O431*'fnd base rates'!F$18)
+($P431*VLOOKUP($S431+12,rate_basefnd,6)))
*$R431</f>
        <v>104311.2028</v>
      </c>
      <c r="Y431" s="68">
        <f>(($D431*'fnd base rates'!G$7)
+($E431*'fnd base rates'!G$8)
+($F431*'fnd base rates'!G$9)
+($G431*'fnd base rates'!G$10)
+($H431*'fnd base rates'!G$11)
+($I431*'fnd base rates'!G$12)
+($J431*'fnd base rates'!G$13)
+($K431*'fnd base rates'!G$14)
+($M431*'fnd base rates'!G$16)
+($N431*'fnd base rates'!G$17)
+($O431*'fnd base rates'!G$18)
+($P431*VLOOKUP($S431+12,rate_basefnd,7)))
*$R431</f>
        <v>45470.560400000002</v>
      </c>
      <c r="Z431" s="68">
        <f>(($D431*'fnd base rates'!H$7)
+($E431*'fnd base rates'!H$8)
+($F431*'fnd base rates'!H$9)
+($G431*'fnd base rates'!H$10)
+($H431*'fnd base rates'!H$11)
+($I431*'fnd base rates'!H$12)
+($J431*'fnd base rates'!H$13)
+($K431*'fnd base rates'!H$14)
+($M431*'fnd base rates'!H$16)
+($N431*'fnd base rates'!H$17)
+($O431*'fnd base rates'!H$18)
+($P431*VLOOKUP($S431+12,rate_basefnd,8)))</f>
        <v>99355.153999999995</v>
      </c>
      <c r="AA431" s="68">
        <f>(($D431*'fnd base rates'!I$7)
+($E431*'fnd base rates'!I$8)
+($F431*'fnd base rates'!I$9)
+($G431*'fnd base rates'!I$10)
+($H431*'fnd base rates'!I$11)
+($I431*'fnd base rates'!I$12)
+($J431*'fnd base rates'!I$13)
+($K431*'fnd base rates'!I$14)
+($M431*'fnd base rates'!I$16)
+($N431*'fnd base rates'!I$17)
+($O431*'fnd base rates'!I$18)
+($P431*VLOOKUP($S431+12,rate_basefnd,9)))
*$R431</f>
        <v>70960.62</v>
      </c>
      <c r="AB431" s="68">
        <f>(($D431*'fnd base rates'!J$7)
+($E431*'fnd base rates'!J$8)
+($F431*'fnd base rates'!J$9)
+($G431*'fnd base rates'!J$10)
+($H431*'fnd base rates'!J$11)
+($I431*'fnd base rates'!J$12)
+($J431*'fnd base rates'!J$13)
+($K431*'fnd base rates'!J$14)
+($M431*'fnd base rates'!J$16)
+($N431*'fnd base rates'!J$17)
+($O431*'fnd base rates'!J$18)
+($P431*VLOOKUP($S431+12,rate_basefnd,10)))
*$R431</f>
        <v>177672</v>
      </c>
      <c r="AC431" s="68">
        <f>(($D431*'fnd base rates'!K$7)
+($E431*'fnd base rates'!K$8)
+($F431*'fnd base rates'!K$9)
+($G431*'fnd base rates'!K$10)
+($H431*'fnd base rates'!K$11)
+($I431*'fnd base rates'!K$12)
+($J431*'fnd base rates'!K$13)
+($K431*'fnd base rates'!K$14)
+($M431*'fnd base rates'!K$16)
+($N431*'fnd base rates'!K$17)
+($O431*'fnd base rates'!K$18)
+($P431*VLOOKUP($S431+12,rate_basefnd,11)))
*$R431</f>
        <v>135417.34600000002</v>
      </c>
      <c r="AD431" s="68">
        <f>(($D431*'fnd base rates'!L$7)
+($E431*'fnd base rates'!L$8)
+($F431*'fnd base rates'!L$9)
+($G431*'fnd base rates'!L$10)
+($H431*'fnd base rates'!L$11)
+($I431*'fnd base rates'!L$12)
+($J431*'fnd base rates'!L$13)
+($K431*'fnd base rates'!L$14)
+($M431*'fnd base rates'!L$16)
+($N431*'fnd base rates'!L$17)
+($O431*'fnd base rates'!L$18)
+($P431*VLOOKUP($S431+12,rate_basefnd,12)))</f>
        <v>325868.84879999998</v>
      </c>
      <c r="AE431" s="68">
        <f>(($D431*'fnd base rates'!M$7)
+($E431*'fnd base rates'!M$8)
+($F431*'fnd base rates'!M$9)
+($G431*'fnd base rates'!M$10)
+($H431*'fnd base rates'!M$11)
+($I431*'fnd base rates'!M$12)
+($J431*'fnd base rates'!M$13)
+($K431*'fnd base rates'!M$14)
+($M431*'fnd base rates'!M$16)
+($N431*'fnd base rates'!M$17)
+($O431*'fnd base rates'!M$18)
+($P431*VLOOKUP($S431+12,rate_basefnd,13)))</f>
        <v>0</v>
      </c>
      <c r="AF431" s="3">
        <f t="shared" si="85"/>
        <v>2290509.8039999995</v>
      </c>
      <c r="AH431" s="205">
        <f t="shared" si="86"/>
        <v>458160160</v>
      </c>
      <c r="AI431" s="3" t="str">
        <f t="shared" si="90"/>
        <v>458</v>
      </c>
      <c r="AJ431" s="1" t="str">
        <f t="shared" si="91"/>
        <v>160</v>
      </c>
      <c r="AK431" s="1" t="str">
        <f t="shared" si="92"/>
        <v>160</v>
      </c>
      <c r="AL431" s="3">
        <f t="shared" si="87"/>
        <v>1</v>
      </c>
      <c r="AM431" s="3">
        <f t="shared" si="97"/>
        <v>101</v>
      </c>
      <c r="AN431" s="3">
        <f t="shared" si="93"/>
        <v>2290509.8039999995</v>
      </c>
      <c r="AO431" s="3">
        <f t="shared" si="94"/>
        <v>22678</v>
      </c>
      <c r="AP431" s="3">
        <f t="shared" si="88"/>
        <v>7491</v>
      </c>
      <c r="AQ431" s="3">
        <v>15187</v>
      </c>
      <c r="AS431" s="68"/>
      <c r="AT431" s="68"/>
      <c r="AX431" s="4">
        <f t="shared" si="95"/>
        <v>0</v>
      </c>
      <c r="AZ431" s="4">
        <f t="shared" si="96"/>
        <v>0</v>
      </c>
      <c r="BB431" s="4"/>
    </row>
    <row r="432" spans="1:54" s="3" customFormat="1">
      <c r="A432" s="205" t="str">
        <f t="shared" si="89"/>
        <v>458</v>
      </c>
      <c r="B432" s="1">
        <v>458160176</v>
      </c>
      <c r="C432" s="7" t="s">
        <v>79</v>
      </c>
      <c r="D432" s="8">
        <f>'fnd enro'!D432</f>
        <v>0</v>
      </c>
      <c r="E432" s="8">
        <f>'fnd enro'!E432</f>
        <v>0</v>
      </c>
      <c r="F432" s="8">
        <f>'fnd enro'!F432</f>
        <v>0</v>
      </c>
      <c r="G432" s="8">
        <f>'fnd enro'!G432</f>
        <v>0</v>
      </c>
      <c r="H432" s="8">
        <f>'fnd enro'!H432</f>
        <v>0</v>
      </c>
      <c r="I432" s="8">
        <f>'fnd enro'!I432</f>
        <v>1</v>
      </c>
      <c r="J432" s="8">
        <f>'fnd enro'!J432</f>
        <v>0</v>
      </c>
      <c r="K432" s="9">
        <f>'fnd enro'!K432</f>
        <v>0.04</v>
      </c>
      <c r="L432" s="8">
        <f>'fnd enro'!L432</f>
        <v>0</v>
      </c>
      <c r="M432" s="8">
        <f>'fnd enro'!M432</f>
        <v>0</v>
      </c>
      <c r="N432" s="8">
        <f>'fnd enro'!N432</f>
        <v>0</v>
      </c>
      <c r="O432" s="8">
        <f>'fnd enro'!O432</f>
        <v>0</v>
      </c>
      <c r="P432" s="8">
        <f>'fnd enro'!P432</f>
        <v>0</v>
      </c>
      <c r="Q432" s="8">
        <f>'fnd enro'!R432</f>
        <v>1</v>
      </c>
      <c r="R432" s="9">
        <f t="shared" si="84"/>
        <v>1</v>
      </c>
      <c r="S432" s="8">
        <f>VALUE('fnd enro'!Q432)</f>
        <v>8</v>
      </c>
      <c r="T432" s="1"/>
      <c r="U432" s="68">
        <f>(($D432*'fnd base rates'!C$7)
+($E432*'fnd base rates'!C$8)
+($F432*'fnd base rates'!C$9)
+($G432*'fnd base rates'!C$10)
+($H432*'fnd base rates'!C$11)
+($I432*'fnd base rates'!C$12)
+($J432*'fnd base rates'!C$13)
+($K432*'fnd base rates'!C$14)
+($M432*'fnd base rates'!C$16)
+($N432*'fnd base rates'!C$17)
+($O432*'fnd base rates'!C$18)
+($P432*VLOOKUP($S432+12,rate_basefnd,3)))
*$R432</f>
        <v>599.66120000000001</v>
      </c>
      <c r="V432" s="68">
        <f>(($D432*'fnd base rates'!D$7)
+($E432*'fnd base rates'!D$8)
+($F432*'fnd base rates'!D$9)
+($G432*'fnd base rates'!D$10)
+($H432*'fnd base rates'!D$11)
+($I432*'fnd base rates'!D$12)
+($J432*'fnd base rates'!D$13)
+($K432*'fnd base rates'!D$14)
+($M432*'fnd base rates'!D$16)
+($N432*'fnd base rates'!D$17)
+($O432*'fnd base rates'!D$18)
+($P432*VLOOKUP($S432+12,rate_basefnd,4)))
*$R432</f>
        <v>848.74</v>
      </c>
      <c r="W432" s="68">
        <f>(($D432*'fnd base rates'!E$7)
+($E432*'fnd base rates'!E$8)
+($F432*'fnd base rates'!E$9)
+($G432*'fnd base rates'!E$10)
+($H432*'fnd base rates'!E$11)
+($I432*'fnd base rates'!E$12)
+($J432*'fnd base rates'!E$13)
+($K432*'fnd base rates'!E$14)
+($M432*'fnd base rates'!E$16)
+($N432*'fnd base rates'!E$17)
+($O432*'fnd base rates'!E$18)
+($P432*VLOOKUP($S432+12,rate_basefnd,5)))
*$R432</f>
        <v>5464.3107999999993</v>
      </c>
      <c r="X432" s="68">
        <f>(($D432*'fnd base rates'!F$7)
+($E432*'fnd base rates'!F$8)
+($F432*'fnd base rates'!F$9)
+($G432*'fnd base rates'!F$10)
+($H432*'fnd base rates'!F$11)
+($I432*'fnd base rates'!F$12)
+($J432*'fnd base rates'!F$13)
+($K432*'fnd base rates'!F$14)
+($M432*'fnd base rates'!F$16)
+($N432*'fnd base rates'!F$17)
+($O432*'fnd base rates'!F$18)
+($P432*VLOOKUP($S432+12,rate_basefnd,6)))
*$R432</f>
        <v>997.85279999999989</v>
      </c>
      <c r="Y432" s="68">
        <f>(($D432*'fnd base rates'!G$7)
+($E432*'fnd base rates'!G$8)
+($F432*'fnd base rates'!G$9)
+($G432*'fnd base rates'!G$10)
+($H432*'fnd base rates'!G$11)
+($I432*'fnd base rates'!G$12)
+($J432*'fnd base rates'!G$13)
+($K432*'fnd base rates'!G$14)
+($M432*'fnd base rates'!G$16)
+($N432*'fnd base rates'!G$17)
+($O432*'fnd base rates'!G$18)
+($P432*VLOOKUP($S432+12,rate_basefnd,7)))
*$R432</f>
        <v>182.53039999999999</v>
      </c>
      <c r="Z432" s="68">
        <f>(($D432*'fnd base rates'!H$7)
+($E432*'fnd base rates'!H$8)
+($F432*'fnd base rates'!H$9)
+($G432*'fnd base rates'!H$10)
+($H432*'fnd base rates'!H$11)
+($I432*'fnd base rates'!H$12)
+($J432*'fnd base rates'!H$13)
+($K432*'fnd base rates'!H$14)
+($M432*'fnd base rates'!H$16)
+($N432*'fnd base rates'!H$17)
+($O432*'fnd base rates'!H$18)
+($P432*VLOOKUP($S432+12,rate_basefnd,8)))</f>
        <v>919.26400000000001</v>
      </c>
      <c r="AA432" s="68">
        <f>(($D432*'fnd base rates'!I$7)
+($E432*'fnd base rates'!I$8)
+($F432*'fnd base rates'!I$9)
+($G432*'fnd base rates'!I$10)
+($H432*'fnd base rates'!I$11)
+($I432*'fnd base rates'!I$12)
+($J432*'fnd base rates'!I$13)
+($K432*'fnd base rates'!I$14)
+($M432*'fnd base rates'!I$16)
+($N432*'fnd base rates'!I$17)
+($O432*'fnd base rates'!I$18)
+($P432*VLOOKUP($S432+12,rate_basefnd,9)))
*$R432</f>
        <v>472.52</v>
      </c>
      <c r="AB432" s="68">
        <f>(($D432*'fnd base rates'!J$7)
+($E432*'fnd base rates'!J$8)
+($F432*'fnd base rates'!J$9)
+($G432*'fnd base rates'!J$10)
+($H432*'fnd base rates'!J$11)
+($I432*'fnd base rates'!J$12)
+($J432*'fnd base rates'!J$13)
+($K432*'fnd base rates'!J$14)
+($M432*'fnd base rates'!J$16)
+($N432*'fnd base rates'!J$17)
+($O432*'fnd base rates'!J$18)
+($P432*VLOOKUP($S432+12,rate_basefnd,10)))
*$R432</f>
        <v>636.49</v>
      </c>
      <c r="AC432" s="68">
        <f>(($D432*'fnd base rates'!K$7)
+($E432*'fnd base rates'!K$8)
+($F432*'fnd base rates'!K$9)
+($G432*'fnd base rates'!K$10)
+($H432*'fnd base rates'!K$11)
+($I432*'fnd base rates'!K$12)
+($J432*'fnd base rates'!K$13)
+($K432*'fnd base rates'!K$14)
+($M432*'fnd base rates'!K$16)
+($N432*'fnd base rates'!K$17)
+($O432*'fnd base rates'!K$18)
+($P432*VLOOKUP($S432+12,rate_basefnd,11)))
*$R432</f>
        <v>1280.886</v>
      </c>
      <c r="AD432" s="68">
        <f>(($D432*'fnd base rates'!L$7)
+($E432*'fnd base rates'!L$8)
+($F432*'fnd base rates'!L$9)
+($G432*'fnd base rates'!L$10)
+($H432*'fnd base rates'!L$11)
+($I432*'fnd base rates'!L$12)
+($J432*'fnd base rates'!L$13)
+($K432*'fnd base rates'!L$14)
+($M432*'fnd base rates'!L$16)
+($N432*'fnd base rates'!L$17)
+($O432*'fnd base rates'!L$18)
+($P432*VLOOKUP($S432+12,rate_basefnd,12)))</f>
        <v>2166.2388000000001</v>
      </c>
      <c r="AE432" s="68">
        <f>(($D432*'fnd base rates'!M$7)
+($E432*'fnd base rates'!M$8)
+($F432*'fnd base rates'!M$9)
+($G432*'fnd base rates'!M$10)
+($H432*'fnd base rates'!M$11)
+($I432*'fnd base rates'!M$12)
+($J432*'fnd base rates'!M$13)
+($K432*'fnd base rates'!M$14)
+($M432*'fnd base rates'!M$16)
+($N432*'fnd base rates'!M$17)
+($O432*'fnd base rates'!M$18)
+($P432*VLOOKUP($S432+12,rate_basefnd,13)))</f>
        <v>0</v>
      </c>
      <c r="AF432" s="3">
        <f t="shared" si="85"/>
        <v>13568.493999999999</v>
      </c>
      <c r="AH432" s="205">
        <f t="shared" si="86"/>
        <v>458160176</v>
      </c>
      <c r="AI432" s="3" t="str">
        <f t="shared" si="90"/>
        <v>458</v>
      </c>
      <c r="AJ432" s="1" t="str">
        <f t="shared" si="91"/>
        <v>160</v>
      </c>
      <c r="AK432" s="1" t="str">
        <f t="shared" si="92"/>
        <v>176</v>
      </c>
      <c r="AL432" s="3">
        <f t="shared" si="87"/>
        <v>1</v>
      </c>
      <c r="AM432" s="3">
        <f t="shared" si="97"/>
        <v>1</v>
      </c>
      <c r="AN432" s="3">
        <f t="shared" si="93"/>
        <v>13568.493999999999</v>
      </c>
      <c r="AO432" s="3">
        <f t="shared" si="94"/>
        <v>13568</v>
      </c>
      <c r="AP432" s="3">
        <f t="shared" si="88"/>
        <v>-36</v>
      </c>
      <c r="AQ432" s="3">
        <v>13604</v>
      </c>
      <c r="AS432" s="68"/>
      <c r="AT432" s="68"/>
      <c r="AX432" s="4">
        <f t="shared" si="95"/>
        <v>0</v>
      </c>
      <c r="AZ432" s="4">
        <f t="shared" si="96"/>
        <v>0</v>
      </c>
      <c r="BB432" s="4"/>
    </row>
    <row r="433" spans="1:54" s="3" customFormat="1">
      <c r="A433" s="205" t="str">
        <f t="shared" si="89"/>
        <v>458</v>
      </c>
      <c r="B433" s="1">
        <v>458160326</v>
      </c>
      <c r="C433" s="7" t="s">
        <v>79</v>
      </c>
      <c r="D433" s="8">
        <f>'fnd enro'!D433</f>
        <v>0</v>
      </c>
      <c r="E433" s="8">
        <f>'fnd enro'!E433</f>
        <v>0</v>
      </c>
      <c r="F433" s="8">
        <f>'fnd enro'!F433</f>
        <v>0</v>
      </c>
      <c r="G433" s="8">
        <f>'fnd enro'!G433</f>
        <v>0</v>
      </c>
      <c r="H433" s="8">
        <f>'fnd enro'!H433</f>
        <v>0</v>
      </c>
      <c r="I433" s="8">
        <f>'fnd enro'!I433</f>
        <v>1</v>
      </c>
      <c r="J433" s="8">
        <f>'fnd enro'!J433</f>
        <v>0</v>
      </c>
      <c r="K433" s="9">
        <f>'fnd enro'!K433</f>
        <v>0.04</v>
      </c>
      <c r="L433" s="8">
        <f>'fnd enro'!L433</f>
        <v>0</v>
      </c>
      <c r="M433" s="8">
        <f>'fnd enro'!M433</f>
        <v>0</v>
      </c>
      <c r="N433" s="8">
        <f>'fnd enro'!N433</f>
        <v>0</v>
      </c>
      <c r="O433" s="8">
        <f>'fnd enro'!O433</f>
        <v>0</v>
      </c>
      <c r="P433" s="8">
        <f>'fnd enro'!P433</f>
        <v>1</v>
      </c>
      <c r="Q433" s="8">
        <f>'fnd enro'!R433</f>
        <v>1</v>
      </c>
      <c r="R433" s="9">
        <f t="shared" si="84"/>
        <v>1</v>
      </c>
      <c r="S433" s="8">
        <f>VALUE('fnd enro'!Q433)</f>
        <v>2</v>
      </c>
      <c r="T433" s="1"/>
      <c r="U433" s="68">
        <f>(($D433*'fnd base rates'!C$7)
+($E433*'fnd base rates'!C$8)
+($F433*'fnd base rates'!C$9)
+($G433*'fnd base rates'!C$10)
+($H433*'fnd base rates'!C$11)
+($I433*'fnd base rates'!C$12)
+($J433*'fnd base rates'!C$13)
+($K433*'fnd base rates'!C$14)
+($M433*'fnd base rates'!C$16)
+($N433*'fnd base rates'!C$17)
+($O433*'fnd base rates'!C$18)
+($P433*VLOOKUP($S433+12,rate_basefnd,3)))
*$R433</f>
        <v>660.52120000000002</v>
      </c>
      <c r="V433" s="68">
        <f>(($D433*'fnd base rates'!D$7)
+($E433*'fnd base rates'!D$8)
+($F433*'fnd base rates'!D$9)
+($G433*'fnd base rates'!D$10)
+($H433*'fnd base rates'!D$11)
+($I433*'fnd base rates'!D$12)
+($J433*'fnd base rates'!D$13)
+($K433*'fnd base rates'!D$14)
+($M433*'fnd base rates'!D$16)
+($N433*'fnd base rates'!D$17)
+($O433*'fnd base rates'!D$18)
+($P433*VLOOKUP($S433+12,rate_basefnd,4)))
*$R433</f>
        <v>1137.0900000000001</v>
      </c>
      <c r="W433" s="68">
        <f>(($D433*'fnd base rates'!E$7)
+($E433*'fnd base rates'!E$8)
+($F433*'fnd base rates'!E$9)
+($G433*'fnd base rates'!E$10)
+($H433*'fnd base rates'!E$11)
+($I433*'fnd base rates'!E$12)
+($J433*'fnd base rates'!E$13)
+($K433*'fnd base rates'!E$14)
+($M433*'fnd base rates'!E$16)
+($N433*'fnd base rates'!E$17)
+($O433*'fnd base rates'!E$18)
+($P433*VLOOKUP($S433+12,rate_basefnd,5)))
*$R433</f>
        <v>8279.1607999999997</v>
      </c>
      <c r="X433" s="68">
        <f>(($D433*'fnd base rates'!F$7)
+($E433*'fnd base rates'!F$8)
+($F433*'fnd base rates'!F$9)
+($G433*'fnd base rates'!F$10)
+($H433*'fnd base rates'!F$11)
+($I433*'fnd base rates'!F$12)
+($J433*'fnd base rates'!F$13)
+($K433*'fnd base rates'!F$14)
+($M433*'fnd base rates'!F$16)
+($N433*'fnd base rates'!F$17)
+($O433*'fnd base rates'!F$18)
+($P433*VLOOKUP($S433+12,rate_basefnd,6)))
*$R433</f>
        <v>997.85279999999989</v>
      </c>
      <c r="Y433" s="68">
        <f>(($D433*'fnd base rates'!G$7)
+($E433*'fnd base rates'!G$8)
+($F433*'fnd base rates'!G$9)
+($G433*'fnd base rates'!G$10)
+($H433*'fnd base rates'!G$11)
+($I433*'fnd base rates'!G$12)
+($J433*'fnd base rates'!G$13)
+($K433*'fnd base rates'!G$14)
+($M433*'fnd base rates'!G$16)
+($N433*'fnd base rates'!G$17)
+($O433*'fnd base rates'!G$18)
+($P433*VLOOKUP($S433+12,rate_basefnd,7)))
*$R433</f>
        <v>319.10039999999998</v>
      </c>
      <c r="Z433" s="68">
        <f>(($D433*'fnd base rates'!H$7)
+($E433*'fnd base rates'!H$8)
+($F433*'fnd base rates'!H$9)
+($G433*'fnd base rates'!H$10)
+($H433*'fnd base rates'!H$11)
+($I433*'fnd base rates'!H$12)
+($J433*'fnd base rates'!H$13)
+($K433*'fnd base rates'!H$14)
+($M433*'fnd base rates'!H$16)
+($N433*'fnd base rates'!H$17)
+($O433*'fnd base rates'!H$18)
+($P433*VLOOKUP($S433+12,rate_basefnd,8)))</f>
        <v>940.20400000000006</v>
      </c>
      <c r="AA433" s="68">
        <f>(($D433*'fnd base rates'!I$7)
+($E433*'fnd base rates'!I$8)
+($F433*'fnd base rates'!I$9)
+($G433*'fnd base rates'!I$10)
+($H433*'fnd base rates'!I$11)
+($I433*'fnd base rates'!I$12)
+($J433*'fnd base rates'!I$13)
+($K433*'fnd base rates'!I$14)
+($M433*'fnd base rates'!I$16)
+($N433*'fnd base rates'!I$17)
+($O433*'fnd base rates'!I$18)
+($P433*VLOOKUP($S433+12,rate_basefnd,9)))
*$R433</f>
        <v>586.5</v>
      </c>
      <c r="AB433" s="68">
        <f>(($D433*'fnd base rates'!J$7)
+($E433*'fnd base rates'!J$8)
+($F433*'fnd base rates'!J$9)
+($G433*'fnd base rates'!J$10)
+($H433*'fnd base rates'!J$11)
+($I433*'fnd base rates'!J$12)
+($J433*'fnd base rates'!J$13)
+($K433*'fnd base rates'!J$14)
+($M433*'fnd base rates'!J$16)
+($N433*'fnd base rates'!J$17)
+($O433*'fnd base rates'!J$18)
+($P433*VLOOKUP($S433+12,rate_basefnd,10)))
*$R433</f>
        <v>1228.77</v>
      </c>
      <c r="AC433" s="68">
        <f>(($D433*'fnd base rates'!K$7)
+($E433*'fnd base rates'!K$8)
+($F433*'fnd base rates'!K$9)
+($G433*'fnd base rates'!K$10)
+($H433*'fnd base rates'!K$11)
+($I433*'fnd base rates'!K$12)
+($J433*'fnd base rates'!K$13)
+($K433*'fnd base rates'!K$14)
+($M433*'fnd base rates'!K$16)
+($N433*'fnd base rates'!K$17)
+($O433*'fnd base rates'!K$18)
+($P433*VLOOKUP($S433+12,rate_basefnd,11)))
*$R433</f>
        <v>1280.886</v>
      </c>
      <c r="AD433" s="68">
        <f>(($D433*'fnd base rates'!L$7)
+($E433*'fnd base rates'!L$8)
+($F433*'fnd base rates'!L$9)
+($G433*'fnd base rates'!L$10)
+($H433*'fnd base rates'!L$11)
+($I433*'fnd base rates'!L$12)
+($J433*'fnd base rates'!L$13)
+($K433*'fnd base rates'!L$14)
+($M433*'fnd base rates'!L$16)
+($N433*'fnd base rates'!L$17)
+($O433*'fnd base rates'!L$18)
+($P433*VLOOKUP($S433+12,rate_basefnd,12)))</f>
        <v>2694.3388</v>
      </c>
      <c r="AE433" s="68">
        <f>(($D433*'fnd base rates'!M$7)
+($E433*'fnd base rates'!M$8)
+($F433*'fnd base rates'!M$9)
+($G433*'fnd base rates'!M$10)
+($H433*'fnd base rates'!M$11)
+($I433*'fnd base rates'!M$12)
+($J433*'fnd base rates'!M$13)
+($K433*'fnd base rates'!M$14)
+($M433*'fnd base rates'!M$16)
+($N433*'fnd base rates'!M$17)
+($O433*'fnd base rates'!M$18)
+($P433*VLOOKUP($S433+12,rate_basefnd,13)))</f>
        <v>0</v>
      </c>
      <c r="AF433" s="3">
        <f t="shared" si="85"/>
        <v>18124.424000000003</v>
      </c>
      <c r="AH433" s="205">
        <f t="shared" si="86"/>
        <v>458160326</v>
      </c>
      <c r="AI433" s="3" t="str">
        <f t="shared" si="90"/>
        <v>458</v>
      </c>
      <c r="AJ433" s="1" t="str">
        <f t="shared" si="91"/>
        <v>160</v>
      </c>
      <c r="AK433" s="1" t="str">
        <f t="shared" si="92"/>
        <v>326</v>
      </c>
      <c r="AL433" s="3">
        <f t="shared" si="87"/>
        <v>1</v>
      </c>
      <c r="AM433" s="3">
        <f t="shared" si="97"/>
        <v>1</v>
      </c>
      <c r="AN433" s="3">
        <f t="shared" si="93"/>
        <v>18124.424000000003</v>
      </c>
      <c r="AO433" s="3">
        <f t="shared" si="94"/>
        <v>18124</v>
      </c>
      <c r="AP433" s="3">
        <f t="shared" si="88"/>
        <v>7211</v>
      </c>
      <c r="AQ433" s="3">
        <v>10913</v>
      </c>
      <c r="AS433" s="68"/>
      <c r="AT433" s="68"/>
      <c r="AX433" s="4">
        <f t="shared" si="95"/>
        <v>0</v>
      </c>
      <c r="AZ433" s="4">
        <f t="shared" si="96"/>
        <v>0</v>
      </c>
      <c r="BB433" s="4"/>
    </row>
    <row r="434" spans="1:54" s="3" customFormat="1">
      <c r="A434" s="205" t="str">
        <f t="shared" si="89"/>
        <v>463</v>
      </c>
      <c r="B434" s="1">
        <v>463035018</v>
      </c>
      <c r="C434" s="7" t="s">
        <v>81</v>
      </c>
      <c r="D434" s="8">
        <f>'fnd enro'!D434</f>
        <v>0</v>
      </c>
      <c r="E434" s="8">
        <f>'fnd enro'!E434</f>
        <v>0</v>
      </c>
      <c r="F434" s="8">
        <f>'fnd enro'!F434</f>
        <v>0</v>
      </c>
      <c r="G434" s="8">
        <f>'fnd enro'!G434</f>
        <v>1</v>
      </c>
      <c r="H434" s="8">
        <f>'fnd enro'!H434</f>
        <v>0</v>
      </c>
      <c r="I434" s="8">
        <f>'fnd enro'!I434</f>
        <v>0</v>
      </c>
      <c r="J434" s="8">
        <f>'fnd enro'!J434</f>
        <v>0</v>
      </c>
      <c r="K434" s="9">
        <f>'fnd enro'!K434</f>
        <v>0.04</v>
      </c>
      <c r="L434" s="8">
        <f>'fnd enro'!L434</f>
        <v>0</v>
      </c>
      <c r="M434" s="8">
        <f>'fnd enro'!M434</f>
        <v>0</v>
      </c>
      <c r="N434" s="8">
        <f>'fnd enro'!N434</f>
        <v>0</v>
      </c>
      <c r="O434" s="8">
        <f>'fnd enro'!O434</f>
        <v>0</v>
      </c>
      <c r="P434" s="8">
        <f>'fnd enro'!P434</f>
        <v>0</v>
      </c>
      <c r="Q434" s="8">
        <f>'fnd enro'!R434</f>
        <v>1</v>
      </c>
      <c r="R434" s="9">
        <f t="shared" si="84"/>
        <v>1.0860000000000001</v>
      </c>
      <c r="S434" s="8">
        <f>VALUE('fnd enro'!Q434)</f>
        <v>9</v>
      </c>
      <c r="T434" s="1"/>
      <c r="U434" s="68">
        <f>(($D434*'fnd base rates'!C$7)
+($E434*'fnd base rates'!C$8)
+($F434*'fnd base rates'!C$9)
+($G434*'fnd base rates'!C$10)
+($H434*'fnd base rates'!C$11)
+($I434*'fnd base rates'!C$12)
+($J434*'fnd base rates'!C$13)
+($K434*'fnd base rates'!C$14)
+($M434*'fnd base rates'!C$16)
+($N434*'fnd base rates'!C$17)
+($O434*'fnd base rates'!C$18)
+($P434*VLOOKUP($S434+12,rate_basefnd,3)))
*$R434</f>
        <v>651.23206320000008</v>
      </c>
      <c r="V434" s="68">
        <f>(($D434*'fnd base rates'!D$7)
+($E434*'fnd base rates'!D$8)
+($F434*'fnd base rates'!D$9)
+($G434*'fnd base rates'!D$10)
+($H434*'fnd base rates'!D$11)
+($I434*'fnd base rates'!D$12)
+($J434*'fnd base rates'!D$13)
+($K434*'fnd base rates'!D$14)
+($M434*'fnd base rates'!D$16)
+($N434*'fnd base rates'!D$17)
+($O434*'fnd base rates'!D$18)
+($P434*VLOOKUP($S434+12,rate_basefnd,4)))
*$R434</f>
        <v>921.73164000000008</v>
      </c>
      <c r="W434" s="68">
        <f>(($D434*'fnd base rates'!E$7)
+($E434*'fnd base rates'!E$8)
+($F434*'fnd base rates'!E$9)
+($G434*'fnd base rates'!E$10)
+($H434*'fnd base rates'!E$11)
+($I434*'fnd base rates'!E$12)
+($J434*'fnd base rates'!E$13)
+($K434*'fnd base rates'!E$14)
+($M434*'fnd base rates'!E$16)
+($N434*'fnd base rates'!E$17)
+($O434*'fnd base rates'!E$18)
+($P434*VLOOKUP($S434+12,rate_basefnd,5)))
*$R434</f>
        <v>4691.2059288</v>
      </c>
      <c r="X434" s="68">
        <f>(($D434*'fnd base rates'!F$7)
+($E434*'fnd base rates'!F$8)
+($F434*'fnd base rates'!F$9)
+($G434*'fnd base rates'!F$10)
+($H434*'fnd base rates'!F$11)
+($I434*'fnd base rates'!F$12)
+($J434*'fnd base rates'!F$13)
+($K434*'fnd base rates'!F$14)
+($M434*'fnd base rates'!F$16)
+($N434*'fnd base rates'!F$17)
+($O434*'fnd base rates'!F$18)
+($P434*VLOOKUP($S434+12,rate_basefnd,6)))
*$R434</f>
        <v>1518.0464208000001</v>
      </c>
      <c r="Y434" s="68">
        <f>(($D434*'fnd base rates'!G$7)
+($E434*'fnd base rates'!G$8)
+($F434*'fnd base rates'!G$9)
+($G434*'fnd base rates'!G$10)
+($H434*'fnd base rates'!G$11)
+($I434*'fnd base rates'!G$12)
+($J434*'fnd base rates'!G$13)
+($K434*'fnd base rates'!G$14)
+($M434*'fnd base rates'!G$16)
+($N434*'fnd base rates'!G$17)
+($O434*'fnd base rates'!G$18)
+($P434*VLOOKUP($S434+12,rate_basefnd,7)))
*$R434</f>
        <v>189.69205440000002</v>
      </c>
      <c r="Z434" s="68">
        <f>(($D434*'fnd base rates'!H$7)
+($E434*'fnd base rates'!H$8)
+($F434*'fnd base rates'!H$9)
+($G434*'fnd base rates'!H$10)
+($H434*'fnd base rates'!H$11)
+($I434*'fnd base rates'!H$12)
+($J434*'fnd base rates'!H$13)
+($K434*'fnd base rates'!H$14)
+($M434*'fnd base rates'!H$16)
+($N434*'fnd base rates'!H$17)
+($O434*'fnd base rates'!H$18)
+($P434*VLOOKUP($S434+12,rate_basefnd,8)))</f>
        <v>581.30399999999997</v>
      </c>
      <c r="AA434" s="68">
        <f>(($D434*'fnd base rates'!I$7)
+($E434*'fnd base rates'!I$8)
+($F434*'fnd base rates'!I$9)
+($G434*'fnd base rates'!I$10)
+($H434*'fnd base rates'!I$11)
+($I434*'fnd base rates'!I$12)
+($J434*'fnd base rates'!I$13)
+($K434*'fnd base rates'!I$14)
+($M434*'fnd base rates'!I$16)
+($N434*'fnd base rates'!I$17)
+($O434*'fnd base rates'!I$18)
+($P434*VLOOKUP($S434+12,rate_basefnd,9)))
*$R434</f>
        <v>492.13176000000004</v>
      </c>
      <c r="AB434" s="68">
        <f>(($D434*'fnd base rates'!J$7)
+($E434*'fnd base rates'!J$8)
+($F434*'fnd base rates'!J$9)
+($G434*'fnd base rates'!J$10)
+($H434*'fnd base rates'!J$11)
+($I434*'fnd base rates'!J$12)
+($J434*'fnd base rates'!J$13)
+($K434*'fnd base rates'!J$14)
+($M434*'fnd base rates'!J$16)
+($N434*'fnd base rates'!J$17)
+($O434*'fnd base rates'!J$18)
+($P434*VLOOKUP($S434+12,rate_basefnd,10)))
*$R434</f>
        <v>183.50142000000002</v>
      </c>
      <c r="AC434" s="68">
        <f>(($D434*'fnd base rates'!K$7)
+($E434*'fnd base rates'!K$8)
+($F434*'fnd base rates'!K$9)
+($G434*'fnd base rates'!K$10)
+($H434*'fnd base rates'!K$11)
+($I434*'fnd base rates'!K$12)
+($J434*'fnd base rates'!K$13)
+($K434*'fnd base rates'!K$14)
+($M434*'fnd base rates'!K$16)
+($N434*'fnd base rates'!K$17)
+($O434*'fnd base rates'!K$18)
+($P434*VLOOKUP($S434+12,rate_basefnd,11)))
*$R434</f>
        <v>1330.986396</v>
      </c>
      <c r="AD434" s="68">
        <f>(($D434*'fnd base rates'!L$7)
+($E434*'fnd base rates'!L$8)
+($F434*'fnd base rates'!L$9)
+($G434*'fnd base rates'!L$10)
+($H434*'fnd base rates'!L$11)
+($I434*'fnd base rates'!L$12)
+($J434*'fnd base rates'!L$13)
+($K434*'fnd base rates'!L$14)
+($M434*'fnd base rates'!L$16)
+($N434*'fnd base rates'!L$17)
+($O434*'fnd base rates'!L$18)
+($P434*VLOOKUP($S434+12,rate_basefnd,12)))</f>
        <v>2262.2887999999998</v>
      </c>
      <c r="AE434" s="68">
        <f>(($D434*'fnd base rates'!M$7)
+($E434*'fnd base rates'!M$8)
+($F434*'fnd base rates'!M$9)
+($G434*'fnd base rates'!M$10)
+($H434*'fnd base rates'!M$11)
+($I434*'fnd base rates'!M$12)
+($J434*'fnd base rates'!M$13)
+($K434*'fnd base rates'!M$14)
+($M434*'fnd base rates'!M$16)
+($N434*'fnd base rates'!M$17)
+($O434*'fnd base rates'!M$18)
+($P434*VLOOKUP($S434+12,rate_basefnd,13)))</f>
        <v>0</v>
      </c>
      <c r="AF434" s="3">
        <f t="shared" si="85"/>
        <v>12822.120483200002</v>
      </c>
      <c r="AH434" s="205">
        <f t="shared" si="86"/>
        <v>463035018</v>
      </c>
      <c r="AI434" s="3" t="str">
        <f t="shared" si="90"/>
        <v>463</v>
      </c>
      <c r="AJ434" s="1" t="str">
        <f t="shared" si="91"/>
        <v>035</v>
      </c>
      <c r="AK434" s="1" t="str">
        <f t="shared" si="92"/>
        <v>018</v>
      </c>
      <c r="AL434" s="3">
        <f t="shared" si="87"/>
        <v>1</v>
      </c>
      <c r="AM434" s="3">
        <f t="shared" si="97"/>
        <v>1</v>
      </c>
      <c r="AN434" s="3">
        <f t="shared" si="93"/>
        <v>12822.120483200002</v>
      </c>
      <c r="AO434" s="3">
        <f t="shared" si="94"/>
        <v>12822</v>
      </c>
      <c r="AP434" s="3">
        <f t="shared" si="88"/>
        <v>1785</v>
      </c>
      <c r="AQ434" s="3">
        <v>11037</v>
      </c>
      <c r="AS434" s="68"/>
      <c r="AT434" s="68"/>
      <c r="AX434" s="4">
        <f t="shared" si="95"/>
        <v>0</v>
      </c>
      <c r="AZ434" s="4">
        <f t="shared" si="96"/>
        <v>0</v>
      </c>
      <c r="BB434" s="4"/>
    </row>
    <row r="435" spans="1:54" s="3" customFormat="1">
      <c r="A435" s="205" t="str">
        <f t="shared" si="89"/>
        <v>463</v>
      </c>
      <c r="B435" s="1">
        <v>463035035</v>
      </c>
      <c r="C435" s="7" t="s">
        <v>81</v>
      </c>
      <c r="D435" s="8">
        <f>'fnd enro'!D435</f>
        <v>0</v>
      </c>
      <c r="E435" s="8">
        <f>'fnd enro'!E435</f>
        <v>0</v>
      </c>
      <c r="F435" s="8">
        <f>'fnd enro'!F435</f>
        <v>79</v>
      </c>
      <c r="G435" s="8">
        <f>'fnd enro'!G435</f>
        <v>350</v>
      </c>
      <c r="H435" s="8">
        <f>'fnd enro'!H435</f>
        <v>179</v>
      </c>
      <c r="I435" s="8">
        <f>'fnd enro'!I435</f>
        <v>0</v>
      </c>
      <c r="J435" s="8">
        <f>'fnd enro'!J435</f>
        <v>0</v>
      </c>
      <c r="K435" s="9">
        <f>'fnd enro'!K435</f>
        <v>24.32</v>
      </c>
      <c r="L435" s="8">
        <f>'fnd enro'!L435</f>
        <v>0</v>
      </c>
      <c r="M435" s="8">
        <f>'fnd enro'!M435</f>
        <v>78</v>
      </c>
      <c r="N435" s="8">
        <f>'fnd enro'!N435</f>
        <v>33</v>
      </c>
      <c r="O435" s="8">
        <f>'fnd enro'!O435</f>
        <v>0</v>
      </c>
      <c r="P435" s="8">
        <f>'fnd enro'!P435</f>
        <v>496</v>
      </c>
      <c r="Q435" s="8">
        <f>'fnd enro'!R435</f>
        <v>608</v>
      </c>
      <c r="R435" s="9">
        <f t="shared" si="84"/>
        <v>1.0860000000000001</v>
      </c>
      <c r="S435" s="8">
        <f>VALUE('fnd enro'!Q435)</f>
        <v>11</v>
      </c>
      <c r="T435" s="1"/>
      <c r="U435" s="68">
        <f>(($D435*'fnd base rates'!C$7)
+($E435*'fnd base rates'!C$8)
+($F435*'fnd base rates'!C$9)
+($G435*'fnd base rates'!C$10)
+($H435*'fnd base rates'!C$11)
+($I435*'fnd base rates'!C$12)
+($J435*'fnd base rates'!C$13)
+($K435*'fnd base rates'!C$14)
+($M435*'fnd base rates'!C$16)
+($N435*'fnd base rates'!C$17)
+($O435*'fnd base rates'!C$18)
+($P435*VLOOKUP($S435+12,rate_basefnd,3)))
*$R435</f>
        <v>480210.45520560001</v>
      </c>
      <c r="V435" s="68">
        <f>(($D435*'fnd base rates'!D$7)
+($E435*'fnd base rates'!D$8)
+($F435*'fnd base rates'!D$9)
+($G435*'fnd base rates'!D$10)
+($H435*'fnd base rates'!D$11)
+($I435*'fnd base rates'!D$12)
+($J435*'fnd base rates'!D$13)
+($K435*'fnd base rates'!D$14)
+($M435*'fnd base rates'!D$16)
+($N435*'fnd base rates'!D$17)
+($O435*'fnd base rates'!D$18)
+($P435*VLOOKUP($S435+12,rate_basefnd,4)))
*$R435</f>
        <v>915288.71694000007</v>
      </c>
      <c r="W435" s="68">
        <f>(($D435*'fnd base rates'!E$7)
+($E435*'fnd base rates'!E$8)
+($F435*'fnd base rates'!E$9)
+($G435*'fnd base rates'!E$10)
+($H435*'fnd base rates'!E$11)
+($I435*'fnd base rates'!E$12)
+($J435*'fnd base rates'!E$13)
+($K435*'fnd base rates'!E$14)
+($M435*'fnd base rates'!E$16)
+($N435*'fnd base rates'!E$17)
+($O435*'fnd base rates'!E$18)
+($P435*VLOOKUP($S435+12,rate_basefnd,5)))
*$R435</f>
        <v>6154093.2436704002</v>
      </c>
      <c r="X435" s="68">
        <f>(($D435*'fnd base rates'!F$7)
+($E435*'fnd base rates'!F$8)
+($F435*'fnd base rates'!F$9)
+($G435*'fnd base rates'!F$10)
+($H435*'fnd base rates'!F$11)
+($I435*'fnd base rates'!F$12)
+($J435*'fnd base rates'!F$13)
+($K435*'fnd base rates'!F$14)
+($M435*'fnd base rates'!F$16)
+($N435*'fnd base rates'!F$17)
+($O435*'fnd base rates'!F$18)
+($P435*VLOOKUP($S435+12,rate_basefnd,6)))
*$R435</f>
        <v>894582.91322640004</v>
      </c>
      <c r="Y435" s="68">
        <f>(($D435*'fnd base rates'!G$7)
+($E435*'fnd base rates'!G$8)
+($F435*'fnd base rates'!G$9)
+($G435*'fnd base rates'!G$10)
+($H435*'fnd base rates'!G$11)
+($I435*'fnd base rates'!G$12)
+($J435*'fnd base rates'!G$13)
+($K435*'fnd base rates'!G$14)
+($M435*'fnd base rates'!G$16)
+($N435*'fnd base rates'!G$17)
+($O435*'fnd base rates'!G$18)
+($P435*VLOOKUP($S435+12,rate_basefnd,7)))
*$R435</f>
        <v>281034.8554152</v>
      </c>
      <c r="Z435" s="68">
        <f>(($D435*'fnd base rates'!H$7)
+($E435*'fnd base rates'!H$8)
+($F435*'fnd base rates'!H$9)
+($G435*'fnd base rates'!H$10)
+($H435*'fnd base rates'!H$11)
+($I435*'fnd base rates'!H$12)
+($J435*'fnd base rates'!H$13)
+($K435*'fnd base rates'!H$14)
+($M435*'fnd base rates'!H$16)
+($N435*'fnd base rates'!H$17)
+($O435*'fnd base rates'!H$18)
+($P435*VLOOKUP($S435+12,rate_basefnd,8)))</f>
        <v>392498.58199999999</v>
      </c>
      <c r="AA435" s="68">
        <f>(($D435*'fnd base rates'!I$7)
+($E435*'fnd base rates'!I$8)
+($F435*'fnd base rates'!I$9)
+($G435*'fnd base rates'!I$10)
+($H435*'fnd base rates'!I$11)
+($I435*'fnd base rates'!I$12)
+($J435*'fnd base rates'!I$13)
+($K435*'fnd base rates'!I$14)
+($M435*'fnd base rates'!I$16)
+($N435*'fnd base rates'!I$17)
+($O435*'fnd base rates'!I$18)
+($P435*VLOOKUP($S435+12,rate_basefnd,9)))
*$R435</f>
        <v>440365.73466000002</v>
      </c>
      <c r="AB435" s="68">
        <f>(($D435*'fnd base rates'!J$7)
+($E435*'fnd base rates'!J$8)
+($F435*'fnd base rates'!J$9)
+($G435*'fnd base rates'!J$10)
+($H435*'fnd base rates'!J$11)
+($I435*'fnd base rates'!J$12)
+($J435*'fnd base rates'!J$13)
+($K435*'fnd base rates'!J$14)
+($M435*'fnd base rates'!J$16)
+($N435*'fnd base rates'!J$17)
+($O435*'fnd base rates'!J$18)
+($P435*VLOOKUP($S435+12,rate_basefnd,10)))
*$R435</f>
        <v>806868.36306</v>
      </c>
      <c r="AC435" s="68">
        <f>(($D435*'fnd base rates'!K$7)
+($E435*'fnd base rates'!K$8)
+($F435*'fnd base rates'!K$9)
+($G435*'fnd base rates'!K$10)
+($H435*'fnd base rates'!K$11)
+($I435*'fnd base rates'!K$12)
+($J435*'fnd base rates'!K$13)
+($K435*'fnd base rates'!K$14)
+($M435*'fnd base rates'!K$16)
+($N435*'fnd base rates'!K$17)
+($O435*'fnd base rates'!K$18)
+($P435*VLOOKUP($S435+12,rate_basefnd,11)))
*$R435</f>
        <v>871426.01098799997</v>
      </c>
      <c r="AD435" s="68">
        <f>(($D435*'fnd base rates'!L$7)
+($E435*'fnd base rates'!L$8)
+($F435*'fnd base rates'!L$9)
+($G435*'fnd base rates'!L$10)
+($H435*'fnd base rates'!L$11)
+($I435*'fnd base rates'!L$12)
+($J435*'fnd base rates'!L$13)
+($K435*'fnd base rates'!L$14)
+($M435*'fnd base rates'!L$16)
+($N435*'fnd base rates'!L$17)
+($O435*'fnd base rates'!L$18)
+($P435*VLOOKUP($S435+12,rate_basefnd,12)))</f>
        <v>2003517.1104000001</v>
      </c>
      <c r="AE435" s="68">
        <f>(($D435*'fnd base rates'!M$7)
+($E435*'fnd base rates'!M$8)
+($F435*'fnd base rates'!M$9)
+($G435*'fnd base rates'!M$10)
+($H435*'fnd base rates'!M$11)
+($I435*'fnd base rates'!M$12)
+($J435*'fnd base rates'!M$13)
+($K435*'fnd base rates'!M$14)
+($M435*'fnd base rates'!M$16)
+($N435*'fnd base rates'!M$17)
+($O435*'fnd base rates'!M$18)
+($P435*VLOOKUP($S435+12,rate_basefnd,13)))</f>
        <v>0</v>
      </c>
      <c r="AF435" s="3">
        <f t="shared" si="85"/>
        <v>13239885.985565601</v>
      </c>
      <c r="AH435" s="205">
        <f t="shared" si="86"/>
        <v>463035035</v>
      </c>
      <c r="AI435" s="3" t="str">
        <f t="shared" si="90"/>
        <v>463</v>
      </c>
      <c r="AJ435" s="1" t="str">
        <f t="shared" si="91"/>
        <v>035</v>
      </c>
      <c r="AK435" s="1" t="str">
        <f t="shared" si="92"/>
        <v>035</v>
      </c>
      <c r="AL435" s="3">
        <f t="shared" si="87"/>
        <v>1</v>
      </c>
      <c r="AM435" s="3">
        <f t="shared" si="97"/>
        <v>608</v>
      </c>
      <c r="AN435" s="3">
        <f t="shared" si="93"/>
        <v>13239885.985565601</v>
      </c>
      <c r="AO435" s="3">
        <f t="shared" si="94"/>
        <v>21776</v>
      </c>
      <c r="AP435" s="3">
        <f t="shared" si="88"/>
        <v>8295</v>
      </c>
      <c r="AQ435" s="3">
        <v>13481</v>
      </c>
      <c r="AS435" s="68"/>
      <c r="AT435" s="68"/>
      <c r="AX435" s="4">
        <f t="shared" si="95"/>
        <v>0</v>
      </c>
      <c r="AZ435" s="4">
        <f t="shared" si="96"/>
        <v>0</v>
      </c>
      <c r="BB435" s="4"/>
    </row>
    <row r="436" spans="1:54" s="3" customFormat="1">
      <c r="A436" s="205" t="str">
        <f t="shared" si="89"/>
        <v>463</v>
      </c>
      <c r="B436" s="1">
        <v>463035040</v>
      </c>
      <c r="C436" s="7" t="s">
        <v>81</v>
      </c>
      <c r="D436" s="8">
        <f>'fnd enro'!D436</f>
        <v>0</v>
      </c>
      <c r="E436" s="8">
        <f>'fnd enro'!E436</f>
        <v>0</v>
      </c>
      <c r="F436" s="8">
        <f>'fnd enro'!F436</f>
        <v>0</v>
      </c>
      <c r="G436" s="8">
        <f>'fnd enro'!G436</f>
        <v>2</v>
      </c>
      <c r="H436" s="8">
        <f>'fnd enro'!H436</f>
        <v>0</v>
      </c>
      <c r="I436" s="8">
        <f>'fnd enro'!I436</f>
        <v>0</v>
      </c>
      <c r="J436" s="8">
        <f>'fnd enro'!J436</f>
        <v>0</v>
      </c>
      <c r="K436" s="9">
        <f>'fnd enro'!K436</f>
        <v>0.08</v>
      </c>
      <c r="L436" s="8">
        <f>'fnd enro'!L436</f>
        <v>0</v>
      </c>
      <c r="M436" s="8">
        <f>'fnd enro'!M436</f>
        <v>0</v>
      </c>
      <c r="N436" s="8">
        <f>'fnd enro'!N436</f>
        <v>0</v>
      </c>
      <c r="O436" s="8">
        <f>'fnd enro'!O436</f>
        <v>0</v>
      </c>
      <c r="P436" s="8">
        <f>'fnd enro'!P436</f>
        <v>2</v>
      </c>
      <c r="Q436" s="8">
        <f>'fnd enro'!R436</f>
        <v>2</v>
      </c>
      <c r="R436" s="9">
        <f t="shared" si="84"/>
        <v>1.0860000000000001</v>
      </c>
      <c r="S436" s="8">
        <f>VALUE('fnd enro'!Q436)</f>
        <v>6</v>
      </c>
      <c r="T436" s="1"/>
      <c r="U436" s="68">
        <f>(($D436*'fnd base rates'!C$7)
+($E436*'fnd base rates'!C$8)
+($F436*'fnd base rates'!C$9)
+($G436*'fnd base rates'!C$10)
+($H436*'fnd base rates'!C$11)
+($I436*'fnd base rates'!C$12)
+($J436*'fnd base rates'!C$13)
+($K436*'fnd base rates'!C$14)
+($M436*'fnd base rates'!C$16)
+($N436*'fnd base rates'!C$17)
+($O436*'fnd base rates'!C$18)
+($P436*VLOOKUP($S436+12,rate_basefnd,3)))
*$R436</f>
        <v>1476.6368064000003</v>
      </c>
      <c r="V436" s="68">
        <f>(($D436*'fnd base rates'!D$7)
+($E436*'fnd base rates'!D$8)
+($F436*'fnd base rates'!D$9)
+($G436*'fnd base rates'!D$10)
+($H436*'fnd base rates'!D$11)
+($I436*'fnd base rates'!D$12)
+($J436*'fnd base rates'!D$13)
+($K436*'fnd base rates'!D$14)
+($M436*'fnd base rates'!D$16)
+($N436*'fnd base rates'!D$17)
+($O436*'fnd base rates'!D$18)
+($P436*VLOOKUP($S436+12,rate_basefnd,4)))
*$R436</f>
        <v>2668.7146800000005</v>
      </c>
      <c r="W436" s="68">
        <f>(($D436*'fnd base rates'!E$7)
+($E436*'fnd base rates'!E$8)
+($F436*'fnd base rates'!E$9)
+($G436*'fnd base rates'!E$10)
+($H436*'fnd base rates'!E$11)
+($I436*'fnd base rates'!E$12)
+($J436*'fnd base rates'!E$13)
+($K436*'fnd base rates'!E$14)
+($M436*'fnd base rates'!E$16)
+($N436*'fnd base rates'!E$17)
+($O436*'fnd base rates'!E$18)
+($P436*VLOOKUP($S436+12,rate_basefnd,5)))
*$R436</f>
        <v>17438.316417600003</v>
      </c>
      <c r="X436" s="68">
        <f>(($D436*'fnd base rates'!F$7)
+($E436*'fnd base rates'!F$8)
+($F436*'fnd base rates'!F$9)
+($G436*'fnd base rates'!F$10)
+($H436*'fnd base rates'!F$11)
+($I436*'fnd base rates'!F$12)
+($J436*'fnd base rates'!F$13)
+($K436*'fnd base rates'!F$14)
+($M436*'fnd base rates'!F$16)
+($N436*'fnd base rates'!F$17)
+($O436*'fnd base rates'!F$18)
+($P436*VLOOKUP($S436+12,rate_basefnd,6)))
*$R436</f>
        <v>3036.0928416000002</v>
      </c>
      <c r="Y436" s="68">
        <f>(($D436*'fnd base rates'!G$7)
+($E436*'fnd base rates'!G$8)
+($F436*'fnd base rates'!G$9)
+($G436*'fnd base rates'!G$10)
+($H436*'fnd base rates'!G$11)
+($I436*'fnd base rates'!G$12)
+($J436*'fnd base rates'!G$13)
+($K436*'fnd base rates'!G$14)
+($M436*'fnd base rates'!G$16)
+($N436*'fnd base rates'!G$17)
+($O436*'fnd base rates'!G$18)
+($P436*VLOOKUP($S436+12,rate_basefnd,7)))
*$R436</f>
        <v>770.21378880000009</v>
      </c>
      <c r="Z436" s="68">
        <f>(($D436*'fnd base rates'!H$7)
+($E436*'fnd base rates'!H$8)
+($F436*'fnd base rates'!H$9)
+($G436*'fnd base rates'!H$10)
+($H436*'fnd base rates'!H$11)
+($I436*'fnd base rates'!H$12)
+($J436*'fnd base rates'!H$13)
+($K436*'fnd base rates'!H$14)
+($M436*'fnd base rates'!H$16)
+($N436*'fnd base rates'!H$17)
+($O436*'fnd base rates'!H$18)
+($P436*VLOOKUP($S436+12,rate_basefnd,8)))</f>
        <v>1217.788</v>
      </c>
      <c r="AA436" s="68">
        <f>(($D436*'fnd base rates'!I$7)
+($E436*'fnd base rates'!I$8)
+($F436*'fnd base rates'!I$9)
+($G436*'fnd base rates'!I$10)
+($H436*'fnd base rates'!I$11)
+($I436*'fnd base rates'!I$12)
+($J436*'fnd base rates'!I$13)
+($K436*'fnd base rates'!I$14)
+($M436*'fnd base rates'!I$16)
+($N436*'fnd base rates'!I$17)
+($O436*'fnd base rates'!I$18)
+($P436*VLOOKUP($S436+12,rate_basefnd,9)))
*$R436</f>
        <v>1310.4544800000001</v>
      </c>
      <c r="AB436" s="68">
        <f>(($D436*'fnd base rates'!J$7)
+($E436*'fnd base rates'!J$8)
+($F436*'fnd base rates'!J$9)
+($G436*'fnd base rates'!J$10)
+($H436*'fnd base rates'!J$11)
+($I436*'fnd base rates'!J$12)
+($J436*'fnd base rates'!J$13)
+($K436*'fnd base rates'!J$14)
+($M436*'fnd base rates'!J$16)
+($N436*'fnd base rates'!J$17)
+($O436*'fnd base rates'!J$18)
+($P436*VLOOKUP($S436+12,rate_basefnd,10)))
*$R436</f>
        <v>2062.0750800000001</v>
      </c>
      <c r="AC436" s="68">
        <f>(($D436*'fnd base rates'!K$7)
+($E436*'fnd base rates'!K$8)
+($F436*'fnd base rates'!K$9)
+($G436*'fnd base rates'!K$10)
+($H436*'fnd base rates'!K$11)
+($I436*'fnd base rates'!K$12)
+($J436*'fnd base rates'!K$13)
+($K436*'fnd base rates'!K$14)
+($M436*'fnd base rates'!K$16)
+($N436*'fnd base rates'!K$17)
+($O436*'fnd base rates'!K$18)
+($P436*VLOOKUP($S436+12,rate_basefnd,11)))
*$R436</f>
        <v>2661.972792</v>
      </c>
      <c r="AD436" s="68">
        <f>(($D436*'fnd base rates'!L$7)
+($E436*'fnd base rates'!L$8)
+($F436*'fnd base rates'!L$9)
+($G436*'fnd base rates'!L$10)
+($H436*'fnd base rates'!L$11)
+($I436*'fnd base rates'!L$12)
+($J436*'fnd base rates'!L$13)
+($K436*'fnd base rates'!L$14)
+($M436*'fnd base rates'!L$16)
+($N436*'fnd base rates'!L$17)
+($O436*'fnd base rates'!L$18)
+($P436*VLOOKUP($S436+12,rate_basefnd,12)))</f>
        <v>5916.2775999999994</v>
      </c>
      <c r="AE436" s="68">
        <f>(($D436*'fnd base rates'!M$7)
+($E436*'fnd base rates'!M$8)
+($F436*'fnd base rates'!M$9)
+($G436*'fnd base rates'!M$10)
+($H436*'fnd base rates'!M$11)
+($I436*'fnd base rates'!M$12)
+($J436*'fnd base rates'!M$13)
+($K436*'fnd base rates'!M$14)
+($M436*'fnd base rates'!M$16)
+($N436*'fnd base rates'!M$17)
+($O436*'fnd base rates'!M$18)
+($P436*VLOOKUP($S436+12,rate_basefnd,13)))</f>
        <v>0</v>
      </c>
      <c r="AF436" s="3">
        <f t="shared" si="85"/>
        <v>38558.542486400002</v>
      </c>
      <c r="AH436" s="205">
        <f t="shared" si="86"/>
        <v>463035040</v>
      </c>
      <c r="AI436" s="3" t="str">
        <f t="shared" si="90"/>
        <v>463</v>
      </c>
      <c r="AJ436" s="1" t="str">
        <f t="shared" si="91"/>
        <v>035</v>
      </c>
      <c r="AK436" s="1" t="str">
        <f t="shared" si="92"/>
        <v>040</v>
      </c>
      <c r="AL436" s="3">
        <f t="shared" si="87"/>
        <v>1</v>
      </c>
      <c r="AM436" s="3">
        <f t="shared" si="97"/>
        <v>2</v>
      </c>
      <c r="AN436" s="3">
        <f t="shared" si="93"/>
        <v>38558.542486400002</v>
      </c>
      <c r="AO436" s="3">
        <f t="shared" si="94"/>
        <v>19279</v>
      </c>
      <c r="AP436" s="3">
        <f t="shared" si="88"/>
        <v>6080</v>
      </c>
      <c r="AQ436" s="3">
        <v>13199</v>
      </c>
      <c r="AS436" s="68"/>
      <c r="AT436" s="68"/>
      <c r="AX436" s="4">
        <f t="shared" si="95"/>
        <v>0</v>
      </c>
      <c r="AZ436" s="4">
        <f t="shared" si="96"/>
        <v>0</v>
      </c>
      <c r="BB436" s="4"/>
    </row>
    <row r="437" spans="1:54" s="3" customFormat="1">
      <c r="A437" s="205" t="str">
        <f t="shared" si="89"/>
        <v>463</v>
      </c>
      <c r="B437" s="1">
        <v>463035044</v>
      </c>
      <c r="C437" s="7" t="s">
        <v>81</v>
      </c>
      <c r="D437" s="8">
        <f>'fnd enro'!D437</f>
        <v>0</v>
      </c>
      <c r="E437" s="8">
        <f>'fnd enro'!E437</f>
        <v>0</v>
      </c>
      <c r="F437" s="8">
        <f>'fnd enro'!F437</f>
        <v>0</v>
      </c>
      <c r="G437" s="8">
        <f>'fnd enro'!G437</f>
        <v>4</v>
      </c>
      <c r="H437" s="8">
        <f>'fnd enro'!H437</f>
        <v>1</v>
      </c>
      <c r="I437" s="8">
        <f>'fnd enro'!I437</f>
        <v>0</v>
      </c>
      <c r="J437" s="8">
        <f>'fnd enro'!J437</f>
        <v>0</v>
      </c>
      <c r="K437" s="9">
        <f>'fnd enro'!K437</f>
        <v>0.2</v>
      </c>
      <c r="L437" s="8">
        <f>'fnd enro'!L437</f>
        <v>0</v>
      </c>
      <c r="M437" s="8">
        <f>'fnd enro'!M437</f>
        <v>0</v>
      </c>
      <c r="N437" s="8">
        <f>'fnd enro'!N437</f>
        <v>0</v>
      </c>
      <c r="O437" s="8">
        <f>'fnd enro'!O437</f>
        <v>0</v>
      </c>
      <c r="P437" s="8">
        <f>'fnd enro'!P437</f>
        <v>3</v>
      </c>
      <c r="Q437" s="8">
        <f>'fnd enro'!R437</f>
        <v>5</v>
      </c>
      <c r="R437" s="9">
        <f t="shared" si="84"/>
        <v>1.0860000000000001</v>
      </c>
      <c r="S437" s="8">
        <f>VALUE('fnd enro'!Q437)</f>
        <v>11</v>
      </c>
      <c r="T437" s="1"/>
      <c r="U437" s="68">
        <f>(($D437*'fnd base rates'!C$7)
+($E437*'fnd base rates'!C$8)
+($F437*'fnd base rates'!C$9)
+($G437*'fnd base rates'!C$10)
+($H437*'fnd base rates'!C$11)
+($I437*'fnd base rates'!C$12)
+($J437*'fnd base rates'!C$13)
+($K437*'fnd base rates'!C$14)
+($M437*'fnd base rates'!C$16)
+($N437*'fnd base rates'!C$17)
+($O437*'fnd base rates'!C$18)
+($P437*VLOOKUP($S437+12,rate_basefnd,3)))
*$R437</f>
        <v>3676.0513559999999</v>
      </c>
      <c r="V437" s="68">
        <f>(($D437*'fnd base rates'!D$7)
+($E437*'fnd base rates'!D$8)
+($F437*'fnd base rates'!D$9)
+($G437*'fnd base rates'!D$10)
+($H437*'fnd base rates'!D$11)
+($I437*'fnd base rates'!D$12)
+($J437*'fnd base rates'!D$13)
+($K437*'fnd base rates'!D$14)
+($M437*'fnd base rates'!D$16)
+($N437*'fnd base rates'!D$17)
+($O437*'fnd base rates'!D$18)
+($P437*VLOOKUP($S437+12,rate_basefnd,4)))
*$R437</f>
        <v>6598.0255800000004</v>
      </c>
      <c r="W437" s="68">
        <f>(($D437*'fnd base rates'!E$7)
+($E437*'fnd base rates'!E$8)
+($F437*'fnd base rates'!E$9)
+($G437*'fnd base rates'!E$10)
+($H437*'fnd base rates'!E$11)
+($I437*'fnd base rates'!E$12)
+($J437*'fnd base rates'!E$13)
+($K437*'fnd base rates'!E$14)
+($M437*'fnd base rates'!E$16)
+($N437*'fnd base rates'!E$17)
+($O437*'fnd base rates'!E$18)
+($P437*VLOOKUP($S437+12,rate_basefnd,5)))
*$R437</f>
        <v>42369.33866400001</v>
      </c>
      <c r="X437" s="68">
        <f>(($D437*'fnd base rates'!F$7)
+($E437*'fnd base rates'!F$8)
+($F437*'fnd base rates'!F$9)
+($G437*'fnd base rates'!F$10)
+($H437*'fnd base rates'!F$11)
+($I437*'fnd base rates'!F$12)
+($J437*'fnd base rates'!F$13)
+($K437*'fnd base rates'!F$14)
+($M437*'fnd base rates'!F$16)
+($N437*'fnd base rates'!F$17)
+($O437*'fnd base rates'!F$18)
+($P437*VLOOKUP($S437+12,rate_basefnd,6)))
*$R437</f>
        <v>7286.5647840000001</v>
      </c>
      <c r="Y437" s="68">
        <f>(($D437*'fnd base rates'!G$7)
+($E437*'fnd base rates'!G$8)
+($F437*'fnd base rates'!G$9)
+($G437*'fnd base rates'!G$10)
+($H437*'fnd base rates'!G$11)
+($I437*'fnd base rates'!G$12)
+($J437*'fnd base rates'!G$13)
+($K437*'fnd base rates'!G$14)
+($M437*'fnd base rates'!G$16)
+($N437*'fnd base rates'!G$17)
+($O437*'fnd base rates'!G$18)
+($P437*VLOOKUP($S437+12,rate_basefnd,7)))
*$R437</f>
        <v>1904.6724119999999</v>
      </c>
      <c r="Z437" s="68">
        <f>(($D437*'fnd base rates'!H$7)
+($E437*'fnd base rates'!H$8)
+($F437*'fnd base rates'!H$9)
+($G437*'fnd base rates'!H$10)
+($H437*'fnd base rates'!H$11)
+($I437*'fnd base rates'!H$12)
+($J437*'fnd base rates'!H$13)
+($K437*'fnd base rates'!H$14)
+($M437*'fnd base rates'!H$16)
+($N437*'fnd base rates'!H$17)
+($O437*'fnd base rates'!H$18)
+($P437*VLOOKUP($S437+12,rate_basefnd,8)))</f>
        <v>3039.5099999999993</v>
      </c>
      <c r="AA437" s="68">
        <f>(($D437*'fnd base rates'!I$7)
+($E437*'fnd base rates'!I$8)
+($F437*'fnd base rates'!I$9)
+($G437*'fnd base rates'!I$10)
+($H437*'fnd base rates'!I$11)
+($I437*'fnd base rates'!I$12)
+($J437*'fnd base rates'!I$13)
+($K437*'fnd base rates'!I$14)
+($M437*'fnd base rates'!I$16)
+($N437*'fnd base rates'!I$17)
+($O437*'fnd base rates'!I$18)
+($P437*VLOOKUP($S437+12,rate_basefnd,9)))
*$R437</f>
        <v>3247.0748400000002</v>
      </c>
      <c r="AB437" s="68">
        <f>(($D437*'fnd base rates'!J$7)
+($E437*'fnd base rates'!J$8)
+($F437*'fnd base rates'!J$9)
+($G437*'fnd base rates'!J$10)
+($H437*'fnd base rates'!J$11)
+($I437*'fnd base rates'!J$12)
+($J437*'fnd base rates'!J$13)
+($K437*'fnd base rates'!J$14)
+($M437*'fnd base rates'!J$16)
+($N437*'fnd base rates'!J$17)
+($O437*'fnd base rates'!J$18)
+($P437*VLOOKUP($S437+12,rate_basefnd,10)))
*$R437</f>
        <v>5120.1099000000004</v>
      </c>
      <c r="AC437" s="68">
        <f>(($D437*'fnd base rates'!K$7)
+($E437*'fnd base rates'!K$8)
+($F437*'fnd base rates'!K$9)
+($G437*'fnd base rates'!K$10)
+($H437*'fnd base rates'!K$11)
+($I437*'fnd base rates'!K$12)
+($J437*'fnd base rates'!K$13)
+($K437*'fnd base rates'!K$14)
+($M437*'fnd base rates'!K$16)
+($N437*'fnd base rates'!K$17)
+($O437*'fnd base rates'!K$18)
+($P437*VLOOKUP($S437+12,rate_basefnd,11)))
*$R437</f>
        <v>6753.6602400000011</v>
      </c>
      <c r="AD437" s="68">
        <f>(($D437*'fnd base rates'!L$7)
+($E437*'fnd base rates'!L$8)
+($F437*'fnd base rates'!L$9)
+($G437*'fnd base rates'!L$10)
+($H437*'fnd base rates'!L$11)
+($I437*'fnd base rates'!L$12)
+($J437*'fnd base rates'!L$13)
+($K437*'fnd base rates'!L$14)
+($M437*'fnd base rates'!L$16)
+($N437*'fnd base rates'!L$17)
+($O437*'fnd base rates'!L$18)
+($P437*VLOOKUP($S437+12,rate_basefnd,12)))</f>
        <v>14832.774000000001</v>
      </c>
      <c r="AE437" s="68">
        <f>(($D437*'fnd base rates'!M$7)
+($E437*'fnd base rates'!M$8)
+($F437*'fnd base rates'!M$9)
+($G437*'fnd base rates'!M$10)
+($H437*'fnd base rates'!M$11)
+($I437*'fnd base rates'!M$12)
+($J437*'fnd base rates'!M$13)
+($K437*'fnd base rates'!M$14)
+($M437*'fnd base rates'!M$16)
+($N437*'fnd base rates'!M$17)
+($O437*'fnd base rates'!M$18)
+($P437*VLOOKUP($S437+12,rate_basefnd,13)))</f>
        <v>0</v>
      </c>
      <c r="AF437" s="3">
        <f t="shared" si="85"/>
        <v>94827.781776000003</v>
      </c>
      <c r="AH437" s="205">
        <f t="shared" si="86"/>
        <v>463035044</v>
      </c>
      <c r="AI437" s="3" t="str">
        <f t="shared" si="90"/>
        <v>463</v>
      </c>
      <c r="AJ437" s="1" t="str">
        <f t="shared" si="91"/>
        <v>035</v>
      </c>
      <c r="AK437" s="1" t="str">
        <f t="shared" si="92"/>
        <v>044</v>
      </c>
      <c r="AL437" s="3">
        <f t="shared" si="87"/>
        <v>1</v>
      </c>
      <c r="AM437" s="3">
        <f t="shared" si="97"/>
        <v>5</v>
      </c>
      <c r="AN437" s="3">
        <f t="shared" si="93"/>
        <v>94827.781776000003</v>
      </c>
      <c r="AO437" s="3">
        <f t="shared" si="94"/>
        <v>18966</v>
      </c>
      <c r="AP437" s="3">
        <f t="shared" si="88"/>
        <v>1845</v>
      </c>
      <c r="AQ437" s="3">
        <v>17121</v>
      </c>
      <c r="AS437" s="68"/>
      <c r="AT437" s="68"/>
      <c r="AX437" s="4">
        <f t="shared" si="95"/>
        <v>0</v>
      </c>
      <c r="AZ437" s="4">
        <f t="shared" si="96"/>
        <v>0</v>
      </c>
      <c r="BB437" s="4"/>
    </row>
    <row r="438" spans="1:54" s="3" customFormat="1">
      <c r="A438" s="205" t="str">
        <f t="shared" si="89"/>
        <v>463</v>
      </c>
      <c r="B438" s="1">
        <v>463035046</v>
      </c>
      <c r="C438" s="7" t="s">
        <v>81</v>
      </c>
      <c r="D438" s="8">
        <f>'fnd enro'!D438</f>
        <v>0</v>
      </c>
      <c r="E438" s="8">
        <f>'fnd enro'!E438</f>
        <v>0</v>
      </c>
      <c r="F438" s="8">
        <f>'fnd enro'!F438</f>
        <v>0</v>
      </c>
      <c r="G438" s="8">
        <f>'fnd enro'!G438</f>
        <v>1</v>
      </c>
      <c r="H438" s="8">
        <f>'fnd enro'!H438</f>
        <v>0</v>
      </c>
      <c r="I438" s="8">
        <f>'fnd enro'!I438</f>
        <v>0</v>
      </c>
      <c r="J438" s="8">
        <f>'fnd enro'!J438</f>
        <v>0</v>
      </c>
      <c r="K438" s="9">
        <f>'fnd enro'!K438</f>
        <v>0.04</v>
      </c>
      <c r="L438" s="8">
        <f>'fnd enro'!L438</f>
        <v>0</v>
      </c>
      <c r="M438" s="8">
        <f>'fnd enro'!M438</f>
        <v>0</v>
      </c>
      <c r="N438" s="8">
        <f>'fnd enro'!N438</f>
        <v>0</v>
      </c>
      <c r="O438" s="8">
        <f>'fnd enro'!O438</f>
        <v>0</v>
      </c>
      <c r="P438" s="8">
        <f>'fnd enro'!P438</f>
        <v>1</v>
      </c>
      <c r="Q438" s="8">
        <f>'fnd enro'!R438</f>
        <v>1</v>
      </c>
      <c r="R438" s="9">
        <f t="shared" si="84"/>
        <v>1.0860000000000001</v>
      </c>
      <c r="S438" s="8">
        <f>VALUE('fnd enro'!Q438)</f>
        <v>3</v>
      </c>
      <c r="T438" s="1"/>
      <c r="U438" s="68">
        <f>(($D438*'fnd base rates'!C$7)
+($E438*'fnd base rates'!C$8)
+($F438*'fnd base rates'!C$9)
+($G438*'fnd base rates'!C$10)
+($H438*'fnd base rates'!C$11)
+($I438*'fnd base rates'!C$12)
+($J438*'fnd base rates'!C$13)
+($K438*'fnd base rates'!C$14)
+($M438*'fnd base rates'!C$16)
+($N438*'fnd base rates'!C$17)
+($O438*'fnd base rates'!C$18)
+($P438*VLOOKUP($S438+12,rate_basefnd,3)))
*$R438</f>
        <v>721.21390320000012</v>
      </c>
      <c r="V438" s="68">
        <f>(($D438*'fnd base rates'!D$7)
+($E438*'fnd base rates'!D$8)
+($F438*'fnd base rates'!D$9)
+($G438*'fnd base rates'!D$10)
+($H438*'fnd base rates'!D$11)
+($I438*'fnd base rates'!D$12)
+($J438*'fnd base rates'!D$13)
+($K438*'fnd base rates'!D$14)
+($M438*'fnd base rates'!D$16)
+($N438*'fnd base rates'!D$17)
+($O438*'fnd base rates'!D$18)
+($P438*VLOOKUP($S438+12,rate_basefnd,4)))
*$R438</f>
        <v>1253.30916</v>
      </c>
      <c r="W438" s="68">
        <f>(($D438*'fnd base rates'!E$7)
+($E438*'fnd base rates'!E$8)
+($F438*'fnd base rates'!E$9)
+($G438*'fnd base rates'!E$10)
+($H438*'fnd base rates'!E$11)
+($I438*'fnd base rates'!E$12)
+($J438*'fnd base rates'!E$13)
+($K438*'fnd base rates'!E$14)
+($M438*'fnd base rates'!E$16)
+($N438*'fnd base rates'!E$17)
+($O438*'fnd base rates'!E$18)
+($P438*VLOOKUP($S438+12,rate_basefnd,5)))
*$R438</f>
        <v>7927.9529087999999</v>
      </c>
      <c r="X438" s="68">
        <f>(($D438*'fnd base rates'!F$7)
+($E438*'fnd base rates'!F$8)
+($F438*'fnd base rates'!F$9)
+($G438*'fnd base rates'!F$10)
+($H438*'fnd base rates'!F$11)
+($I438*'fnd base rates'!F$12)
+($J438*'fnd base rates'!F$13)
+($K438*'fnd base rates'!F$14)
+($M438*'fnd base rates'!F$16)
+($N438*'fnd base rates'!F$17)
+($O438*'fnd base rates'!F$18)
+($P438*VLOOKUP($S438+12,rate_basefnd,6)))
*$R438</f>
        <v>1518.0464208000001</v>
      </c>
      <c r="Y438" s="68">
        <f>(($D438*'fnd base rates'!G$7)
+($E438*'fnd base rates'!G$8)
+($F438*'fnd base rates'!G$9)
+($G438*'fnd base rates'!G$10)
+($H438*'fnd base rates'!G$11)
+($I438*'fnd base rates'!G$12)
+($J438*'fnd base rates'!G$13)
+($K438*'fnd base rates'!G$14)
+($M438*'fnd base rates'!G$16)
+($N438*'fnd base rates'!G$17)
+($O438*'fnd base rates'!G$18)
+($P438*VLOOKUP($S438+12,rate_basefnd,7)))
*$R438</f>
        <v>346.72765440000001</v>
      </c>
      <c r="Z438" s="68">
        <f>(($D438*'fnd base rates'!H$7)
+($E438*'fnd base rates'!H$8)
+($F438*'fnd base rates'!H$9)
+($G438*'fnd base rates'!H$10)
+($H438*'fnd base rates'!H$11)
+($I438*'fnd base rates'!H$12)
+($J438*'fnd base rates'!H$13)
+($K438*'fnd base rates'!H$14)
+($M438*'fnd base rates'!H$16)
+($N438*'fnd base rates'!H$17)
+($O438*'fnd base rates'!H$18)
+($P438*VLOOKUP($S438+12,rate_basefnd,8)))</f>
        <v>603.47399999999993</v>
      </c>
      <c r="AA438" s="68">
        <f>(($D438*'fnd base rates'!I$7)
+($E438*'fnd base rates'!I$8)
+($F438*'fnd base rates'!I$9)
+($G438*'fnd base rates'!I$10)
+($H438*'fnd base rates'!I$11)
+($I438*'fnd base rates'!I$12)
+($J438*'fnd base rates'!I$13)
+($K438*'fnd base rates'!I$14)
+($M438*'fnd base rates'!I$16)
+($N438*'fnd base rates'!I$17)
+($O438*'fnd base rates'!I$18)
+($P438*VLOOKUP($S438+12,rate_basefnd,9)))
*$R438</f>
        <v>623.20110000000011</v>
      </c>
      <c r="AB438" s="68">
        <f>(($D438*'fnd base rates'!J$7)
+($E438*'fnd base rates'!J$8)
+($F438*'fnd base rates'!J$9)
+($G438*'fnd base rates'!J$10)
+($H438*'fnd base rates'!J$11)
+($I438*'fnd base rates'!J$12)
+($J438*'fnd base rates'!J$13)
+($K438*'fnd base rates'!J$14)
+($M438*'fnd base rates'!J$16)
+($N438*'fnd base rates'!J$17)
+($O438*'fnd base rates'!J$18)
+($P438*VLOOKUP($S438+12,rate_basefnd,10)))
*$R438</f>
        <v>864.56460000000004</v>
      </c>
      <c r="AC438" s="68">
        <f>(($D438*'fnd base rates'!K$7)
+($E438*'fnd base rates'!K$8)
+($F438*'fnd base rates'!K$9)
+($G438*'fnd base rates'!K$10)
+($H438*'fnd base rates'!K$11)
+($I438*'fnd base rates'!K$12)
+($J438*'fnd base rates'!K$13)
+($K438*'fnd base rates'!K$14)
+($M438*'fnd base rates'!K$16)
+($N438*'fnd base rates'!K$17)
+($O438*'fnd base rates'!K$18)
+($P438*VLOOKUP($S438+12,rate_basefnd,11)))
*$R438</f>
        <v>1330.986396</v>
      </c>
      <c r="AD438" s="68">
        <f>(($D438*'fnd base rates'!L$7)
+($E438*'fnd base rates'!L$8)
+($F438*'fnd base rates'!L$9)
+($G438*'fnd base rates'!L$10)
+($H438*'fnd base rates'!L$11)
+($I438*'fnd base rates'!L$12)
+($J438*'fnd base rates'!L$13)
+($K438*'fnd base rates'!L$14)
+($M438*'fnd base rates'!L$16)
+($N438*'fnd base rates'!L$17)
+($O438*'fnd base rates'!L$18)
+($P438*VLOOKUP($S438+12,rate_basefnd,12)))</f>
        <v>2821.4487999999997</v>
      </c>
      <c r="AE438" s="68">
        <f>(($D438*'fnd base rates'!M$7)
+($E438*'fnd base rates'!M$8)
+($F438*'fnd base rates'!M$9)
+($G438*'fnd base rates'!M$10)
+($H438*'fnd base rates'!M$11)
+($I438*'fnd base rates'!M$12)
+($J438*'fnd base rates'!M$13)
+($K438*'fnd base rates'!M$14)
+($M438*'fnd base rates'!M$16)
+($N438*'fnd base rates'!M$17)
+($O438*'fnd base rates'!M$18)
+($P438*VLOOKUP($S438+12,rate_basefnd,13)))</f>
        <v>0</v>
      </c>
      <c r="AF438" s="3">
        <f t="shared" si="85"/>
        <v>18010.9249432</v>
      </c>
      <c r="AH438" s="205">
        <f t="shared" si="86"/>
        <v>463035046</v>
      </c>
      <c r="AI438" s="3" t="str">
        <f t="shared" si="90"/>
        <v>463</v>
      </c>
      <c r="AJ438" s="1" t="str">
        <f t="shared" si="91"/>
        <v>035</v>
      </c>
      <c r="AK438" s="1" t="str">
        <f t="shared" si="92"/>
        <v>046</v>
      </c>
      <c r="AL438" s="3">
        <f t="shared" si="87"/>
        <v>1</v>
      </c>
      <c r="AM438" s="3">
        <f t="shared" si="97"/>
        <v>1</v>
      </c>
      <c r="AN438" s="3">
        <f t="shared" si="93"/>
        <v>18010.9249432</v>
      </c>
      <c r="AO438" s="3">
        <f t="shared" si="94"/>
        <v>18011</v>
      </c>
      <c r="AP438" s="3">
        <f t="shared" si="88"/>
        <v>-2821</v>
      </c>
      <c r="AQ438" s="3">
        <v>20832</v>
      </c>
      <c r="AS438" s="68"/>
      <c r="AT438" s="68"/>
      <c r="AX438" s="4">
        <f t="shared" si="95"/>
        <v>0</v>
      </c>
      <c r="AZ438" s="4">
        <f t="shared" si="96"/>
        <v>0</v>
      </c>
      <c r="BB438" s="4"/>
    </row>
    <row r="439" spans="1:54" s="3" customFormat="1">
      <c r="A439" s="205" t="str">
        <f t="shared" si="89"/>
        <v>463</v>
      </c>
      <c r="B439" s="1">
        <v>463035093</v>
      </c>
      <c r="C439" s="7" t="s">
        <v>81</v>
      </c>
      <c r="D439" s="8">
        <f>'fnd enro'!D439</f>
        <v>0</v>
      </c>
      <c r="E439" s="8">
        <f>'fnd enro'!E439</f>
        <v>0</v>
      </c>
      <c r="F439" s="8">
        <f>'fnd enro'!F439</f>
        <v>0</v>
      </c>
      <c r="G439" s="8">
        <f>'fnd enro'!G439</f>
        <v>0</v>
      </c>
      <c r="H439" s="8">
        <f>'fnd enro'!H439</f>
        <v>1</v>
      </c>
      <c r="I439" s="8">
        <f>'fnd enro'!I439</f>
        <v>0</v>
      </c>
      <c r="J439" s="8">
        <f>'fnd enro'!J439</f>
        <v>0</v>
      </c>
      <c r="K439" s="9">
        <f>'fnd enro'!K439</f>
        <v>0.04</v>
      </c>
      <c r="L439" s="8">
        <f>'fnd enro'!L439</f>
        <v>0</v>
      </c>
      <c r="M439" s="8">
        <f>'fnd enro'!M439</f>
        <v>0</v>
      </c>
      <c r="N439" s="8">
        <f>'fnd enro'!N439</f>
        <v>0</v>
      </c>
      <c r="O439" s="8">
        <f>'fnd enro'!O439</f>
        <v>0</v>
      </c>
      <c r="P439" s="8">
        <f>'fnd enro'!P439</f>
        <v>1</v>
      </c>
      <c r="Q439" s="8">
        <f>'fnd enro'!R439</f>
        <v>1</v>
      </c>
      <c r="R439" s="9">
        <f t="shared" si="84"/>
        <v>1.0860000000000001</v>
      </c>
      <c r="S439" s="8">
        <f>VALUE('fnd enro'!Q439)</f>
        <v>11</v>
      </c>
      <c r="T439" s="1"/>
      <c r="U439" s="68">
        <f>(($D439*'fnd base rates'!C$7)
+($E439*'fnd base rates'!C$8)
+($F439*'fnd base rates'!C$9)
+($G439*'fnd base rates'!C$10)
+($H439*'fnd base rates'!C$11)
+($I439*'fnd base rates'!C$12)
+($J439*'fnd base rates'!C$13)
+($K439*'fnd base rates'!C$14)
+($M439*'fnd base rates'!C$16)
+($N439*'fnd base rates'!C$17)
+($O439*'fnd base rates'!C$18)
+($P439*VLOOKUP($S439+12,rate_basefnd,3)))
*$R439</f>
        <v>791.19574320000004</v>
      </c>
      <c r="V439" s="68">
        <f>(($D439*'fnd base rates'!D$7)
+($E439*'fnd base rates'!D$8)
+($F439*'fnd base rates'!D$9)
+($G439*'fnd base rates'!D$10)
+($H439*'fnd base rates'!D$11)
+($I439*'fnd base rates'!D$12)
+($J439*'fnd base rates'!D$13)
+($K439*'fnd base rates'!D$14)
+($M439*'fnd base rates'!D$16)
+($N439*'fnd base rates'!D$17)
+($O439*'fnd base rates'!D$18)
+($P439*VLOOKUP($S439+12,rate_basefnd,4)))
*$R439</f>
        <v>1584.8541</v>
      </c>
      <c r="W439" s="68">
        <f>(($D439*'fnd base rates'!E$7)
+($E439*'fnd base rates'!E$8)
+($F439*'fnd base rates'!E$9)
+($G439*'fnd base rates'!E$10)
+($H439*'fnd base rates'!E$11)
+($I439*'fnd base rates'!E$12)
+($J439*'fnd base rates'!E$13)
+($K439*'fnd base rates'!E$14)
+($M439*'fnd base rates'!E$16)
+($N439*'fnd base rates'!E$17)
+($O439*'fnd base rates'!E$18)
+($P439*VLOOKUP($S439+12,rate_basefnd,5)))
*$R439</f>
        <v>10657.5487488</v>
      </c>
      <c r="X439" s="68">
        <f>(($D439*'fnd base rates'!F$7)
+($E439*'fnd base rates'!F$8)
+($F439*'fnd base rates'!F$9)
+($G439*'fnd base rates'!F$10)
+($H439*'fnd base rates'!F$11)
+($I439*'fnd base rates'!F$12)
+($J439*'fnd base rates'!F$13)
+($K439*'fnd base rates'!F$14)
+($M439*'fnd base rates'!F$16)
+($N439*'fnd base rates'!F$17)
+($O439*'fnd base rates'!F$18)
+($P439*VLOOKUP($S439+12,rate_basefnd,6)))
*$R439</f>
        <v>1214.3791008000001</v>
      </c>
      <c r="Y439" s="68">
        <f>(($D439*'fnd base rates'!G$7)
+($E439*'fnd base rates'!G$8)
+($F439*'fnd base rates'!G$9)
+($G439*'fnd base rates'!G$10)
+($H439*'fnd base rates'!G$11)
+($I439*'fnd base rates'!G$12)
+($J439*'fnd base rates'!G$13)
+($K439*'fnd base rates'!G$14)
+($M439*'fnd base rates'!G$16)
+($N439*'fnd base rates'!G$17)
+($O439*'fnd base rates'!G$18)
+($P439*VLOOKUP($S439+12,rate_basefnd,7)))
*$R439</f>
        <v>517.78351440000006</v>
      </c>
      <c r="Z439" s="68">
        <f>(($D439*'fnd base rates'!H$7)
+($E439*'fnd base rates'!H$8)
+($F439*'fnd base rates'!H$9)
+($G439*'fnd base rates'!H$10)
+($H439*'fnd base rates'!H$11)
+($I439*'fnd base rates'!H$12)
+($J439*'fnd base rates'!H$13)
+($K439*'fnd base rates'!H$14)
+($M439*'fnd base rates'!H$16)
+($N439*'fnd base rates'!H$17)
+($O439*'fnd base rates'!H$18)
+($P439*VLOOKUP($S439+12,rate_basefnd,8)))</f>
        <v>625.63400000000001</v>
      </c>
      <c r="AA439" s="68">
        <f>(($D439*'fnd base rates'!I$7)
+($E439*'fnd base rates'!I$8)
+($F439*'fnd base rates'!I$9)
+($G439*'fnd base rates'!I$10)
+($H439*'fnd base rates'!I$11)
+($I439*'fnd base rates'!I$12)
+($J439*'fnd base rates'!I$13)
+($K439*'fnd base rates'!I$14)
+($M439*'fnd base rates'!I$16)
+($N439*'fnd base rates'!I$17)
+($O439*'fnd base rates'!I$18)
+($P439*VLOOKUP($S439+12,rate_basefnd,9)))
*$R439</f>
        <v>754.27044000000001</v>
      </c>
      <c r="AB439" s="68">
        <f>(($D439*'fnd base rates'!J$7)
+($E439*'fnd base rates'!J$8)
+($F439*'fnd base rates'!J$9)
+($G439*'fnd base rates'!J$10)
+($H439*'fnd base rates'!J$11)
+($I439*'fnd base rates'!J$12)
+($J439*'fnd base rates'!J$13)
+($K439*'fnd base rates'!J$14)
+($M439*'fnd base rates'!J$16)
+($N439*'fnd base rates'!J$17)
+($O439*'fnd base rates'!J$18)
+($P439*VLOOKUP($S439+12,rate_basefnd,10)))
*$R439</f>
        <v>1661.8732200000002</v>
      </c>
      <c r="AC439" s="68">
        <f>(($D439*'fnd base rates'!K$7)
+($E439*'fnd base rates'!K$8)
+($F439*'fnd base rates'!K$9)
+($G439*'fnd base rates'!K$10)
+($H439*'fnd base rates'!K$11)
+($I439*'fnd base rates'!K$12)
+($J439*'fnd base rates'!K$13)
+($K439*'fnd base rates'!K$14)
+($M439*'fnd base rates'!K$16)
+($N439*'fnd base rates'!K$17)
+($O439*'fnd base rates'!K$18)
+($P439*VLOOKUP($S439+12,rate_basefnd,11)))
*$R439</f>
        <v>1429.7146559999999</v>
      </c>
      <c r="AD439" s="68">
        <f>(($D439*'fnd base rates'!L$7)
+($E439*'fnd base rates'!L$8)
+($F439*'fnd base rates'!L$9)
+($G439*'fnd base rates'!L$10)
+($H439*'fnd base rates'!L$11)
+($I439*'fnd base rates'!L$12)
+($J439*'fnd base rates'!L$13)
+($K439*'fnd base rates'!L$14)
+($M439*'fnd base rates'!L$16)
+($N439*'fnd base rates'!L$17)
+($O439*'fnd base rates'!L$18)
+($P439*VLOOKUP($S439+12,rate_basefnd,12)))</f>
        <v>3546.9787999999999</v>
      </c>
      <c r="AE439" s="68">
        <f>(($D439*'fnd base rates'!M$7)
+($E439*'fnd base rates'!M$8)
+($F439*'fnd base rates'!M$9)
+($G439*'fnd base rates'!M$10)
+($H439*'fnd base rates'!M$11)
+($I439*'fnd base rates'!M$12)
+($J439*'fnd base rates'!M$13)
+($K439*'fnd base rates'!M$14)
+($M439*'fnd base rates'!M$16)
+($N439*'fnd base rates'!M$17)
+($O439*'fnd base rates'!M$18)
+($P439*VLOOKUP($S439+12,rate_basefnd,13)))</f>
        <v>0</v>
      </c>
      <c r="AF439" s="3">
        <f t="shared" si="85"/>
        <v>22784.232323200002</v>
      </c>
      <c r="AH439" s="205">
        <f t="shared" si="86"/>
        <v>463035093</v>
      </c>
      <c r="AI439" s="3" t="str">
        <f t="shared" si="90"/>
        <v>463</v>
      </c>
      <c r="AJ439" s="1" t="str">
        <f t="shared" si="91"/>
        <v>035</v>
      </c>
      <c r="AK439" s="1" t="str">
        <f t="shared" si="92"/>
        <v>093</v>
      </c>
      <c r="AL439" s="3">
        <f t="shared" si="87"/>
        <v>1</v>
      </c>
      <c r="AM439" s="3">
        <f t="shared" si="97"/>
        <v>1</v>
      </c>
      <c r="AN439" s="3">
        <f t="shared" si="93"/>
        <v>22784.232323200002</v>
      </c>
      <c r="AO439" s="3">
        <f t="shared" si="94"/>
        <v>22784</v>
      </c>
      <c r="AP439" s="3">
        <f t="shared" si="88"/>
        <v>5148</v>
      </c>
      <c r="AQ439" s="3">
        <v>17636</v>
      </c>
      <c r="AS439" s="68"/>
      <c r="AT439" s="68"/>
      <c r="AX439" s="4">
        <f t="shared" si="95"/>
        <v>0</v>
      </c>
      <c r="AZ439" s="4">
        <f t="shared" si="96"/>
        <v>0</v>
      </c>
      <c r="BB439" s="4"/>
    </row>
    <row r="440" spans="1:54" s="3" customFormat="1">
      <c r="A440" s="205" t="str">
        <f t="shared" si="89"/>
        <v>463</v>
      </c>
      <c r="B440" s="1">
        <v>463035207</v>
      </c>
      <c r="C440" s="7" t="s">
        <v>81</v>
      </c>
      <c r="D440" s="8">
        <f>'fnd enro'!D440</f>
        <v>0</v>
      </c>
      <c r="E440" s="8">
        <f>'fnd enro'!E440</f>
        <v>0</v>
      </c>
      <c r="F440" s="8">
        <f>'fnd enro'!F440</f>
        <v>0</v>
      </c>
      <c r="G440" s="8">
        <f>'fnd enro'!G440</f>
        <v>0</v>
      </c>
      <c r="H440" s="8">
        <f>'fnd enro'!H440</f>
        <v>1</v>
      </c>
      <c r="I440" s="8">
        <f>'fnd enro'!I440</f>
        <v>0</v>
      </c>
      <c r="J440" s="8">
        <f>'fnd enro'!J440</f>
        <v>0</v>
      </c>
      <c r="K440" s="9">
        <f>'fnd enro'!K440</f>
        <v>0.04</v>
      </c>
      <c r="L440" s="8">
        <f>'fnd enro'!L440</f>
        <v>0</v>
      </c>
      <c r="M440" s="8">
        <f>'fnd enro'!M440</f>
        <v>0</v>
      </c>
      <c r="N440" s="8">
        <f>'fnd enro'!N440</f>
        <v>0</v>
      </c>
      <c r="O440" s="8">
        <f>'fnd enro'!O440</f>
        <v>0</v>
      </c>
      <c r="P440" s="8">
        <f>'fnd enro'!P440</f>
        <v>1</v>
      </c>
      <c r="Q440" s="8">
        <f>'fnd enro'!R440</f>
        <v>1</v>
      </c>
      <c r="R440" s="9">
        <f t="shared" si="84"/>
        <v>1.0860000000000001</v>
      </c>
      <c r="S440" s="8">
        <f>VALUE('fnd enro'!Q440)</f>
        <v>3</v>
      </c>
      <c r="T440" s="1"/>
      <c r="U440" s="68">
        <f>(($D440*'fnd base rates'!C$7)
+($E440*'fnd base rates'!C$8)
+($F440*'fnd base rates'!C$9)
+($G440*'fnd base rates'!C$10)
+($H440*'fnd base rates'!C$11)
+($I440*'fnd base rates'!C$12)
+($J440*'fnd base rates'!C$13)
+($K440*'fnd base rates'!C$14)
+($M440*'fnd base rates'!C$16)
+($N440*'fnd base rates'!C$17)
+($O440*'fnd base rates'!C$18)
+($P440*VLOOKUP($S440+12,rate_basefnd,3)))
*$R440</f>
        <v>721.21390320000012</v>
      </c>
      <c r="V440" s="68">
        <f>(($D440*'fnd base rates'!D$7)
+($E440*'fnd base rates'!D$8)
+($F440*'fnd base rates'!D$9)
+($G440*'fnd base rates'!D$10)
+($H440*'fnd base rates'!D$11)
+($I440*'fnd base rates'!D$12)
+($J440*'fnd base rates'!D$13)
+($K440*'fnd base rates'!D$14)
+($M440*'fnd base rates'!D$16)
+($N440*'fnd base rates'!D$17)
+($O440*'fnd base rates'!D$18)
+($P440*VLOOKUP($S440+12,rate_basefnd,4)))
*$R440</f>
        <v>1253.30916</v>
      </c>
      <c r="W440" s="68">
        <f>(($D440*'fnd base rates'!E$7)
+($E440*'fnd base rates'!E$8)
+($F440*'fnd base rates'!E$9)
+($G440*'fnd base rates'!E$10)
+($H440*'fnd base rates'!E$11)
+($I440*'fnd base rates'!E$12)
+($J440*'fnd base rates'!E$13)
+($K440*'fnd base rates'!E$14)
+($M440*'fnd base rates'!E$16)
+($N440*'fnd base rates'!E$17)
+($O440*'fnd base rates'!E$18)
+($P440*VLOOKUP($S440+12,rate_basefnd,5)))
*$R440</f>
        <v>7420.8126288000003</v>
      </c>
      <c r="X440" s="68">
        <f>(($D440*'fnd base rates'!F$7)
+($E440*'fnd base rates'!F$8)
+($F440*'fnd base rates'!F$9)
+($G440*'fnd base rates'!F$10)
+($H440*'fnd base rates'!F$11)
+($I440*'fnd base rates'!F$12)
+($J440*'fnd base rates'!F$13)
+($K440*'fnd base rates'!F$14)
+($M440*'fnd base rates'!F$16)
+($N440*'fnd base rates'!F$17)
+($O440*'fnd base rates'!F$18)
+($P440*VLOOKUP($S440+12,rate_basefnd,6)))
*$R440</f>
        <v>1214.3791008000001</v>
      </c>
      <c r="Y440" s="68">
        <f>(($D440*'fnd base rates'!G$7)
+($E440*'fnd base rates'!G$8)
+($F440*'fnd base rates'!G$9)
+($G440*'fnd base rates'!G$10)
+($H440*'fnd base rates'!G$11)
+($I440*'fnd base rates'!G$12)
+($J440*'fnd base rates'!G$13)
+($K440*'fnd base rates'!G$14)
+($M440*'fnd base rates'!G$16)
+($N440*'fnd base rates'!G$17)
+($O440*'fnd base rates'!G$18)
+($P440*VLOOKUP($S440+12,rate_basefnd,7)))
*$R440</f>
        <v>360.75877439999999</v>
      </c>
      <c r="Z440" s="68">
        <f>(($D440*'fnd base rates'!H$7)
+($E440*'fnd base rates'!H$8)
+($F440*'fnd base rates'!H$9)
+($G440*'fnd base rates'!H$10)
+($H440*'fnd base rates'!H$11)
+($I440*'fnd base rates'!H$12)
+($J440*'fnd base rates'!H$13)
+($K440*'fnd base rates'!H$14)
+($M440*'fnd base rates'!H$16)
+($N440*'fnd base rates'!H$17)
+($O440*'fnd base rates'!H$18)
+($P440*VLOOKUP($S440+12,rate_basefnd,8)))</f>
        <v>603.47399999999993</v>
      </c>
      <c r="AA440" s="68">
        <f>(($D440*'fnd base rates'!I$7)
+($E440*'fnd base rates'!I$8)
+($F440*'fnd base rates'!I$9)
+($G440*'fnd base rates'!I$10)
+($H440*'fnd base rates'!I$11)
+($I440*'fnd base rates'!I$12)
+($J440*'fnd base rates'!I$13)
+($K440*'fnd base rates'!I$14)
+($M440*'fnd base rates'!I$16)
+($N440*'fnd base rates'!I$17)
+($O440*'fnd base rates'!I$18)
+($P440*VLOOKUP($S440+12,rate_basefnd,9)))
*$R440</f>
        <v>623.20110000000011</v>
      </c>
      <c r="AB440" s="68">
        <f>(($D440*'fnd base rates'!J$7)
+($E440*'fnd base rates'!J$8)
+($F440*'fnd base rates'!J$9)
+($G440*'fnd base rates'!J$10)
+($H440*'fnd base rates'!J$11)
+($I440*'fnd base rates'!J$12)
+($J440*'fnd base rates'!J$13)
+($K440*'fnd base rates'!J$14)
+($M440*'fnd base rates'!J$16)
+($N440*'fnd base rates'!J$17)
+($O440*'fnd base rates'!J$18)
+($P440*VLOOKUP($S440+12,rate_basefnd,10)))
*$R440</f>
        <v>980.82090000000005</v>
      </c>
      <c r="AC440" s="68">
        <f>(($D440*'fnd base rates'!K$7)
+($E440*'fnd base rates'!K$8)
+($F440*'fnd base rates'!K$9)
+($G440*'fnd base rates'!K$10)
+($H440*'fnd base rates'!K$11)
+($I440*'fnd base rates'!K$12)
+($J440*'fnd base rates'!K$13)
+($K440*'fnd base rates'!K$14)
+($M440*'fnd base rates'!K$16)
+($N440*'fnd base rates'!K$17)
+($O440*'fnd base rates'!K$18)
+($P440*VLOOKUP($S440+12,rate_basefnd,11)))
*$R440</f>
        <v>1429.7146559999999</v>
      </c>
      <c r="AD440" s="68">
        <f>(($D440*'fnd base rates'!L$7)
+($E440*'fnd base rates'!L$8)
+($F440*'fnd base rates'!L$9)
+($G440*'fnd base rates'!L$10)
+($H440*'fnd base rates'!L$11)
+($I440*'fnd base rates'!L$12)
+($J440*'fnd base rates'!L$13)
+($K440*'fnd base rates'!L$14)
+($M440*'fnd base rates'!L$16)
+($N440*'fnd base rates'!L$17)
+($O440*'fnd base rates'!L$18)
+($P440*VLOOKUP($S440+12,rate_basefnd,12)))</f>
        <v>2987.8187999999996</v>
      </c>
      <c r="AE440" s="68">
        <f>(($D440*'fnd base rates'!M$7)
+($E440*'fnd base rates'!M$8)
+($F440*'fnd base rates'!M$9)
+($G440*'fnd base rates'!M$10)
+($H440*'fnd base rates'!M$11)
+($I440*'fnd base rates'!M$12)
+($J440*'fnd base rates'!M$13)
+($K440*'fnd base rates'!M$14)
+($M440*'fnd base rates'!M$16)
+($N440*'fnd base rates'!M$17)
+($O440*'fnd base rates'!M$18)
+($P440*VLOOKUP($S440+12,rate_basefnd,13)))</f>
        <v>0</v>
      </c>
      <c r="AF440" s="3">
        <f t="shared" si="85"/>
        <v>17595.503023200003</v>
      </c>
      <c r="AH440" s="205">
        <f t="shared" si="86"/>
        <v>463035207</v>
      </c>
      <c r="AI440" s="3" t="str">
        <f t="shared" si="90"/>
        <v>463</v>
      </c>
      <c r="AJ440" s="1" t="str">
        <f t="shared" si="91"/>
        <v>035</v>
      </c>
      <c r="AK440" s="1" t="str">
        <f t="shared" si="92"/>
        <v>207</v>
      </c>
      <c r="AL440" s="3">
        <f t="shared" si="87"/>
        <v>1</v>
      </c>
      <c r="AM440" s="3">
        <f t="shared" si="97"/>
        <v>1</v>
      </c>
      <c r="AN440" s="3">
        <f t="shared" si="93"/>
        <v>17595.503023200003</v>
      </c>
      <c r="AO440" s="3">
        <f t="shared" si="94"/>
        <v>17596</v>
      </c>
      <c r="AP440" s="3">
        <f t="shared" si="88"/>
        <v>-3427</v>
      </c>
      <c r="AQ440" s="3">
        <v>21023</v>
      </c>
      <c r="AS440" s="68"/>
      <c r="AT440" s="68"/>
      <c r="AX440" s="4">
        <f t="shared" si="95"/>
        <v>0</v>
      </c>
      <c r="AZ440" s="4">
        <f t="shared" si="96"/>
        <v>0</v>
      </c>
      <c r="BB440" s="4"/>
    </row>
    <row r="441" spans="1:54" s="3" customFormat="1">
      <c r="A441" s="205" t="str">
        <f t="shared" si="89"/>
        <v>463</v>
      </c>
      <c r="B441" s="1">
        <v>463035220</v>
      </c>
      <c r="C441" s="7" t="s">
        <v>81</v>
      </c>
      <c r="D441" s="8">
        <f>'fnd enro'!D441</f>
        <v>0</v>
      </c>
      <c r="E441" s="8">
        <f>'fnd enro'!E441</f>
        <v>0</v>
      </c>
      <c r="F441" s="8">
        <f>'fnd enro'!F441</f>
        <v>0</v>
      </c>
      <c r="G441" s="8">
        <f>'fnd enro'!G441</f>
        <v>0</v>
      </c>
      <c r="H441" s="8">
        <f>'fnd enro'!H441</f>
        <v>1</v>
      </c>
      <c r="I441" s="8">
        <f>'fnd enro'!I441</f>
        <v>0</v>
      </c>
      <c r="J441" s="8">
        <f>'fnd enro'!J441</f>
        <v>0</v>
      </c>
      <c r="K441" s="9">
        <f>'fnd enro'!K441</f>
        <v>0.04</v>
      </c>
      <c r="L441" s="8">
        <f>'fnd enro'!L441</f>
        <v>0</v>
      </c>
      <c r="M441" s="8">
        <f>'fnd enro'!M441</f>
        <v>0</v>
      </c>
      <c r="N441" s="8">
        <f>'fnd enro'!N441</f>
        <v>0</v>
      </c>
      <c r="O441" s="8">
        <f>'fnd enro'!O441</f>
        <v>0</v>
      </c>
      <c r="P441" s="8">
        <f>'fnd enro'!P441</f>
        <v>1</v>
      </c>
      <c r="Q441" s="8">
        <f>'fnd enro'!R441</f>
        <v>1</v>
      </c>
      <c r="R441" s="9">
        <f t="shared" si="84"/>
        <v>1.0860000000000001</v>
      </c>
      <c r="S441" s="8">
        <f>VALUE('fnd enro'!Q441)</f>
        <v>8</v>
      </c>
      <c r="T441" s="1"/>
      <c r="U441" s="68">
        <f>(($D441*'fnd base rates'!C$7)
+($E441*'fnd base rates'!C$8)
+($F441*'fnd base rates'!C$9)
+($G441*'fnd base rates'!C$10)
+($H441*'fnd base rates'!C$11)
+($I441*'fnd base rates'!C$12)
+($J441*'fnd base rates'!C$13)
+($K441*'fnd base rates'!C$14)
+($M441*'fnd base rates'!C$16)
+($N441*'fnd base rates'!C$17)
+($O441*'fnd base rates'!C$18)
+($P441*VLOOKUP($S441+12,rate_basefnd,3)))
*$R441</f>
        <v>756.98674320000009</v>
      </c>
      <c r="V441" s="68">
        <f>(($D441*'fnd base rates'!D$7)
+($E441*'fnd base rates'!D$8)
+($F441*'fnd base rates'!D$9)
+($G441*'fnd base rates'!D$10)
+($H441*'fnd base rates'!D$11)
+($I441*'fnd base rates'!D$12)
+($J441*'fnd base rates'!D$13)
+($K441*'fnd base rates'!D$14)
+($M441*'fnd base rates'!D$16)
+($N441*'fnd base rates'!D$17)
+($O441*'fnd base rates'!D$18)
+($P441*VLOOKUP($S441+12,rate_basefnd,4)))
*$R441</f>
        <v>1422.7686000000001</v>
      </c>
      <c r="W441" s="68">
        <f>(($D441*'fnd base rates'!E$7)
+($E441*'fnd base rates'!E$8)
+($F441*'fnd base rates'!E$9)
+($G441*'fnd base rates'!E$10)
+($H441*'fnd base rates'!E$11)
+($I441*'fnd base rates'!E$12)
+($J441*'fnd base rates'!E$13)
+($K441*'fnd base rates'!E$14)
+($M441*'fnd base rates'!E$16)
+($N441*'fnd base rates'!E$17)
+($O441*'fnd base rates'!E$18)
+($P441*VLOOKUP($S441+12,rate_basefnd,5)))
*$R441</f>
        <v>9075.1381488000025</v>
      </c>
      <c r="X441" s="68">
        <f>(($D441*'fnd base rates'!F$7)
+($E441*'fnd base rates'!F$8)
+($F441*'fnd base rates'!F$9)
+($G441*'fnd base rates'!F$10)
+($H441*'fnd base rates'!F$11)
+($I441*'fnd base rates'!F$12)
+($J441*'fnd base rates'!F$13)
+($K441*'fnd base rates'!F$14)
+($M441*'fnd base rates'!F$16)
+($N441*'fnd base rates'!F$17)
+($O441*'fnd base rates'!F$18)
+($P441*VLOOKUP($S441+12,rate_basefnd,6)))
*$R441</f>
        <v>1214.3791008000001</v>
      </c>
      <c r="Y441" s="68">
        <f>(($D441*'fnd base rates'!G$7)
+($E441*'fnd base rates'!G$8)
+($F441*'fnd base rates'!G$9)
+($G441*'fnd base rates'!G$10)
+($H441*'fnd base rates'!G$11)
+($I441*'fnd base rates'!G$12)
+($J441*'fnd base rates'!G$13)
+($K441*'fnd base rates'!G$14)
+($M441*'fnd base rates'!G$16)
+($N441*'fnd base rates'!G$17)
+($O441*'fnd base rates'!G$18)
+($P441*VLOOKUP($S441+12,rate_basefnd,7)))
*$R441</f>
        <v>441.0141744</v>
      </c>
      <c r="Z441" s="68">
        <f>(($D441*'fnd base rates'!H$7)
+($E441*'fnd base rates'!H$8)
+($F441*'fnd base rates'!H$9)
+($G441*'fnd base rates'!H$10)
+($H441*'fnd base rates'!H$11)
+($I441*'fnd base rates'!H$12)
+($J441*'fnd base rates'!H$13)
+($K441*'fnd base rates'!H$14)
+($M441*'fnd base rates'!H$16)
+($N441*'fnd base rates'!H$17)
+($O441*'fnd base rates'!H$18)
+($P441*VLOOKUP($S441+12,rate_basefnd,8)))</f>
        <v>614.80399999999997</v>
      </c>
      <c r="AA441" s="68">
        <f>(($D441*'fnd base rates'!I$7)
+($E441*'fnd base rates'!I$8)
+($F441*'fnd base rates'!I$9)
+($G441*'fnd base rates'!I$10)
+($H441*'fnd base rates'!I$11)
+($I441*'fnd base rates'!I$12)
+($J441*'fnd base rates'!I$13)
+($K441*'fnd base rates'!I$14)
+($M441*'fnd base rates'!I$16)
+($N441*'fnd base rates'!I$17)
+($O441*'fnd base rates'!I$18)
+($P441*VLOOKUP($S441+12,rate_basefnd,9)))
*$R441</f>
        <v>690.18558000000007</v>
      </c>
      <c r="AB441" s="68">
        <f>(($D441*'fnd base rates'!J$7)
+($E441*'fnd base rates'!J$8)
+($F441*'fnd base rates'!J$9)
+($G441*'fnd base rates'!J$10)
+($H441*'fnd base rates'!J$11)
+($I441*'fnd base rates'!J$12)
+($J441*'fnd base rates'!J$13)
+($K441*'fnd base rates'!J$14)
+($M441*'fnd base rates'!J$16)
+($N441*'fnd base rates'!J$17)
+($O441*'fnd base rates'!J$18)
+($P441*VLOOKUP($S441+12,rate_basefnd,10)))
*$R441</f>
        <v>1328.9056200000002</v>
      </c>
      <c r="AC441" s="68">
        <f>(($D441*'fnd base rates'!K$7)
+($E441*'fnd base rates'!K$8)
+($F441*'fnd base rates'!K$9)
+($G441*'fnd base rates'!K$10)
+($H441*'fnd base rates'!K$11)
+($I441*'fnd base rates'!K$12)
+($J441*'fnd base rates'!K$13)
+($K441*'fnd base rates'!K$14)
+($M441*'fnd base rates'!K$16)
+($N441*'fnd base rates'!K$17)
+($O441*'fnd base rates'!K$18)
+($P441*VLOOKUP($S441+12,rate_basefnd,11)))
*$R441</f>
        <v>1429.7146559999999</v>
      </c>
      <c r="AD441" s="68">
        <f>(($D441*'fnd base rates'!L$7)
+($E441*'fnd base rates'!L$8)
+($F441*'fnd base rates'!L$9)
+($G441*'fnd base rates'!L$10)
+($H441*'fnd base rates'!L$11)
+($I441*'fnd base rates'!L$12)
+($J441*'fnd base rates'!L$13)
+($K441*'fnd base rates'!L$14)
+($M441*'fnd base rates'!L$16)
+($N441*'fnd base rates'!L$17)
+($O441*'fnd base rates'!L$18)
+($P441*VLOOKUP($S441+12,rate_basefnd,12)))</f>
        <v>3273.6088</v>
      </c>
      <c r="AE441" s="68">
        <f>(($D441*'fnd base rates'!M$7)
+($E441*'fnd base rates'!M$8)
+($F441*'fnd base rates'!M$9)
+($G441*'fnd base rates'!M$10)
+($H441*'fnd base rates'!M$11)
+($I441*'fnd base rates'!M$12)
+($J441*'fnd base rates'!M$13)
+($K441*'fnd base rates'!M$14)
+($M441*'fnd base rates'!M$16)
+($N441*'fnd base rates'!M$17)
+($O441*'fnd base rates'!M$18)
+($P441*VLOOKUP($S441+12,rate_basefnd,13)))</f>
        <v>0</v>
      </c>
      <c r="AF441" s="3">
        <f t="shared" si="85"/>
        <v>20247.505423200004</v>
      </c>
      <c r="AH441" s="205">
        <f t="shared" si="86"/>
        <v>463035220</v>
      </c>
      <c r="AI441" s="3" t="str">
        <f t="shared" si="90"/>
        <v>463</v>
      </c>
      <c r="AJ441" s="1" t="str">
        <f t="shared" si="91"/>
        <v>035</v>
      </c>
      <c r="AK441" s="1" t="str">
        <f t="shared" si="92"/>
        <v>220</v>
      </c>
      <c r="AL441" s="3">
        <f t="shared" si="87"/>
        <v>1</v>
      </c>
      <c r="AM441" s="3">
        <f t="shared" si="97"/>
        <v>1</v>
      </c>
      <c r="AN441" s="3">
        <f t="shared" si="93"/>
        <v>20247.505423200004</v>
      </c>
      <c r="AO441" s="3">
        <f t="shared" si="94"/>
        <v>20248</v>
      </c>
      <c r="AP441" s="3">
        <f t="shared" si="88"/>
        <v>1947</v>
      </c>
      <c r="AQ441" s="3">
        <v>18301</v>
      </c>
      <c r="AS441" s="68"/>
      <c r="AT441" s="68"/>
      <c r="AX441" s="4">
        <f t="shared" si="95"/>
        <v>0</v>
      </c>
      <c r="AZ441" s="4">
        <f t="shared" si="96"/>
        <v>0</v>
      </c>
      <c r="BB441" s="4"/>
    </row>
    <row r="442" spans="1:54" s="3" customFormat="1">
      <c r="A442" s="205" t="str">
        <f t="shared" si="89"/>
        <v>463</v>
      </c>
      <c r="B442" s="1">
        <v>463035243</v>
      </c>
      <c r="C442" s="7" t="s">
        <v>81</v>
      </c>
      <c r="D442" s="8">
        <f>'fnd enro'!D442</f>
        <v>0</v>
      </c>
      <c r="E442" s="8">
        <f>'fnd enro'!E442</f>
        <v>0</v>
      </c>
      <c r="F442" s="8">
        <f>'fnd enro'!F442</f>
        <v>0</v>
      </c>
      <c r="G442" s="8">
        <f>'fnd enro'!G442</f>
        <v>1</v>
      </c>
      <c r="H442" s="8">
        <f>'fnd enro'!H442</f>
        <v>0</v>
      </c>
      <c r="I442" s="8">
        <f>'fnd enro'!I442</f>
        <v>0</v>
      </c>
      <c r="J442" s="8">
        <f>'fnd enro'!J442</f>
        <v>0</v>
      </c>
      <c r="K442" s="9">
        <f>'fnd enro'!K442</f>
        <v>0.04</v>
      </c>
      <c r="L442" s="8">
        <f>'fnd enro'!L442</f>
        <v>0</v>
      </c>
      <c r="M442" s="8">
        <f>'fnd enro'!M442</f>
        <v>0</v>
      </c>
      <c r="N442" s="8">
        <f>'fnd enro'!N442</f>
        <v>0</v>
      </c>
      <c r="O442" s="8">
        <f>'fnd enro'!O442</f>
        <v>0</v>
      </c>
      <c r="P442" s="8">
        <f>'fnd enro'!P442</f>
        <v>1</v>
      </c>
      <c r="Q442" s="8">
        <f>'fnd enro'!R442</f>
        <v>1</v>
      </c>
      <c r="R442" s="9">
        <f t="shared" si="84"/>
        <v>1.0860000000000001</v>
      </c>
      <c r="S442" s="8">
        <f>VALUE('fnd enro'!Q442)</f>
        <v>9</v>
      </c>
      <c r="T442" s="1"/>
      <c r="U442" s="68">
        <f>(($D442*'fnd base rates'!C$7)
+($E442*'fnd base rates'!C$8)
+($F442*'fnd base rates'!C$9)
+($G442*'fnd base rates'!C$10)
+($H442*'fnd base rates'!C$11)
+($I442*'fnd base rates'!C$12)
+($J442*'fnd base rates'!C$13)
+($K442*'fnd base rates'!C$14)
+($M442*'fnd base rates'!C$16)
+($N442*'fnd base rates'!C$17)
+($O442*'fnd base rates'!C$18)
+($P442*VLOOKUP($S442+12,rate_basefnd,3)))
*$R442</f>
        <v>766.31548320000013</v>
      </c>
      <c r="V442" s="68">
        <f>(($D442*'fnd base rates'!D$7)
+($E442*'fnd base rates'!D$8)
+($F442*'fnd base rates'!D$9)
+($G442*'fnd base rates'!D$10)
+($H442*'fnd base rates'!D$11)
+($I442*'fnd base rates'!D$12)
+($J442*'fnd base rates'!D$13)
+($K442*'fnd base rates'!D$14)
+($M442*'fnd base rates'!D$16)
+($N442*'fnd base rates'!D$17)
+($O442*'fnd base rates'!D$18)
+($P442*VLOOKUP($S442+12,rate_basefnd,4)))
*$R442</f>
        <v>1466.97966</v>
      </c>
      <c r="W442" s="68">
        <f>(($D442*'fnd base rates'!E$7)
+($E442*'fnd base rates'!E$8)
+($F442*'fnd base rates'!E$9)
+($G442*'fnd base rates'!E$10)
+($H442*'fnd base rates'!E$11)
+($I442*'fnd base rates'!E$12)
+($J442*'fnd base rates'!E$13)
+($K442*'fnd base rates'!E$14)
+($M442*'fnd base rates'!E$16)
+($N442*'fnd base rates'!E$17)
+($O442*'fnd base rates'!E$18)
+($P442*VLOOKUP($S442+12,rate_basefnd,5)))
*$R442</f>
        <v>10013.843968800002</v>
      </c>
      <c r="X442" s="68">
        <f>(($D442*'fnd base rates'!F$7)
+($E442*'fnd base rates'!F$8)
+($F442*'fnd base rates'!F$9)
+($G442*'fnd base rates'!F$10)
+($H442*'fnd base rates'!F$11)
+($I442*'fnd base rates'!F$12)
+($J442*'fnd base rates'!F$13)
+($K442*'fnd base rates'!F$14)
+($M442*'fnd base rates'!F$16)
+($N442*'fnd base rates'!F$17)
+($O442*'fnd base rates'!F$18)
+($P442*VLOOKUP($S442+12,rate_basefnd,6)))
*$R442</f>
        <v>1518.0464208000001</v>
      </c>
      <c r="Y442" s="68">
        <f>(($D442*'fnd base rates'!G$7)
+($E442*'fnd base rates'!G$8)
+($F442*'fnd base rates'!G$9)
+($G442*'fnd base rates'!G$10)
+($H442*'fnd base rates'!G$11)
+($I442*'fnd base rates'!G$12)
+($J442*'fnd base rates'!G$13)
+($K442*'fnd base rates'!G$14)
+($M442*'fnd base rates'!G$16)
+($N442*'fnd base rates'!G$17)
+($O442*'fnd base rates'!G$18)
+($P442*VLOOKUP($S442+12,rate_basefnd,7)))
*$R442</f>
        <v>447.92113440000003</v>
      </c>
      <c r="Z442" s="68">
        <f>(($D442*'fnd base rates'!H$7)
+($E442*'fnd base rates'!H$8)
+($F442*'fnd base rates'!H$9)
+($G442*'fnd base rates'!H$10)
+($H442*'fnd base rates'!H$11)
+($I442*'fnd base rates'!H$12)
+($J442*'fnd base rates'!H$13)
+($K442*'fnd base rates'!H$14)
+($M442*'fnd base rates'!H$16)
+($N442*'fnd base rates'!H$17)
+($O442*'fnd base rates'!H$18)
+($P442*VLOOKUP($S442+12,rate_basefnd,8)))</f>
        <v>617.74399999999991</v>
      </c>
      <c r="AA442" s="68">
        <f>(($D442*'fnd base rates'!I$7)
+($E442*'fnd base rates'!I$8)
+($F442*'fnd base rates'!I$9)
+($G442*'fnd base rates'!I$10)
+($H442*'fnd base rates'!I$11)
+($I442*'fnd base rates'!I$12)
+($J442*'fnd base rates'!I$13)
+($K442*'fnd base rates'!I$14)
+($M442*'fnd base rates'!I$16)
+($N442*'fnd base rates'!I$17)
+($O442*'fnd base rates'!I$18)
+($P442*VLOOKUP($S442+12,rate_basefnd,9)))
*$R442</f>
        <v>707.64846000000011</v>
      </c>
      <c r="AB442" s="68">
        <f>(($D442*'fnd base rates'!J$7)
+($E442*'fnd base rates'!J$8)
+($F442*'fnd base rates'!J$9)
+($G442*'fnd base rates'!J$10)
+($H442*'fnd base rates'!J$11)
+($I442*'fnd base rates'!J$12)
+($J442*'fnd base rates'!J$13)
+($K442*'fnd base rates'!J$14)
+($M442*'fnd base rates'!J$16)
+($N442*'fnd base rates'!J$17)
+($O442*'fnd base rates'!J$18)
+($P442*VLOOKUP($S442+12,rate_basefnd,10)))
*$R442</f>
        <v>1303.46064</v>
      </c>
      <c r="AC442" s="68">
        <f>(($D442*'fnd base rates'!K$7)
+($E442*'fnd base rates'!K$8)
+($F442*'fnd base rates'!K$9)
+($G442*'fnd base rates'!K$10)
+($H442*'fnd base rates'!K$11)
+($I442*'fnd base rates'!K$12)
+($J442*'fnd base rates'!K$13)
+($K442*'fnd base rates'!K$14)
+($M442*'fnd base rates'!K$16)
+($N442*'fnd base rates'!K$17)
+($O442*'fnd base rates'!K$18)
+($P442*VLOOKUP($S442+12,rate_basefnd,11)))
*$R442</f>
        <v>1330.986396</v>
      </c>
      <c r="AD442" s="68">
        <f>(($D442*'fnd base rates'!L$7)
+($E442*'fnd base rates'!L$8)
+($F442*'fnd base rates'!L$9)
+($G442*'fnd base rates'!L$10)
+($H442*'fnd base rates'!L$11)
+($I442*'fnd base rates'!L$12)
+($J442*'fnd base rates'!L$13)
+($K442*'fnd base rates'!L$14)
+($M442*'fnd base rates'!L$16)
+($N442*'fnd base rates'!L$17)
+($O442*'fnd base rates'!L$18)
+($P442*VLOOKUP($S442+12,rate_basefnd,12)))</f>
        <v>3181.7987999999996</v>
      </c>
      <c r="AE442" s="68">
        <f>(($D442*'fnd base rates'!M$7)
+($E442*'fnd base rates'!M$8)
+($F442*'fnd base rates'!M$9)
+($G442*'fnd base rates'!M$10)
+($H442*'fnd base rates'!M$11)
+($I442*'fnd base rates'!M$12)
+($J442*'fnd base rates'!M$13)
+($K442*'fnd base rates'!M$14)
+($M442*'fnd base rates'!M$16)
+($N442*'fnd base rates'!M$17)
+($O442*'fnd base rates'!M$18)
+($P442*VLOOKUP($S442+12,rate_basefnd,13)))</f>
        <v>0</v>
      </c>
      <c r="AF442" s="3">
        <f t="shared" si="85"/>
        <v>21354.744963200003</v>
      </c>
      <c r="AH442" s="205">
        <f t="shared" si="86"/>
        <v>463035243</v>
      </c>
      <c r="AI442" s="3" t="str">
        <f t="shared" si="90"/>
        <v>463</v>
      </c>
      <c r="AJ442" s="1" t="str">
        <f t="shared" si="91"/>
        <v>035</v>
      </c>
      <c r="AK442" s="1" t="str">
        <f t="shared" si="92"/>
        <v>243</v>
      </c>
      <c r="AL442" s="3">
        <f t="shared" si="87"/>
        <v>1</v>
      </c>
      <c r="AM442" s="3">
        <f t="shared" si="97"/>
        <v>1</v>
      </c>
      <c r="AN442" s="3">
        <f t="shared" si="93"/>
        <v>21354.744963200003</v>
      </c>
      <c r="AO442" s="3">
        <f t="shared" si="94"/>
        <v>21355</v>
      </c>
      <c r="AP442" s="3">
        <f t="shared" si="88"/>
        <v>7591</v>
      </c>
      <c r="AQ442" s="3">
        <v>13764</v>
      </c>
      <c r="AS442" s="68"/>
      <c r="AT442" s="68"/>
      <c r="AX442" s="4">
        <f t="shared" si="95"/>
        <v>0</v>
      </c>
      <c r="AZ442" s="4">
        <f t="shared" si="96"/>
        <v>0</v>
      </c>
      <c r="BB442" s="4"/>
    </row>
    <row r="443" spans="1:54" s="3" customFormat="1">
      <c r="A443" s="205" t="str">
        <f t="shared" si="89"/>
        <v>463</v>
      </c>
      <c r="B443" s="1">
        <v>463035244</v>
      </c>
      <c r="C443" s="7" t="s">
        <v>81</v>
      </c>
      <c r="D443" s="8">
        <f>'fnd enro'!D443</f>
        <v>0</v>
      </c>
      <c r="E443" s="8">
        <f>'fnd enro'!E443</f>
        <v>0</v>
      </c>
      <c r="F443" s="8">
        <f>'fnd enro'!F443</f>
        <v>0</v>
      </c>
      <c r="G443" s="8">
        <f>'fnd enro'!G443</f>
        <v>4</v>
      </c>
      <c r="H443" s="8">
        <f>'fnd enro'!H443</f>
        <v>1</v>
      </c>
      <c r="I443" s="8">
        <f>'fnd enro'!I443</f>
        <v>0</v>
      </c>
      <c r="J443" s="8">
        <f>'fnd enro'!J443</f>
        <v>0</v>
      </c>
      <c r="K443" s="9">
        <f>'fnd enro'!K443</f>
        <v>0.2</v>
      </c>
      <c r="L443" s="8">
        <f>'fnd enro'!L443</f>
        <v>0</v>
      </c>
      <c r="M443" s="8">
        <f>'fnd enro'!M443</f>
        <v>0</v>
      </c>
      <c r="N443" s="8">
        <f>'fnd enro'!N443</f>
        <v>0</v>
      </c>
      <c r="O443" s="8">
        <f>'fnd enro'!O443</f>
        <v>0</v>
      </c>
      <c r="P443" s="8">
        <f>'fnd enro'!P443</f>
        <v>2</v>
      </c>
      <c r="Q443" s="8">
        <f>'fnd enro'!R443</f>
        <v>5</v>
      </c>
      <c r="R443" s="9">
        <f t="shared" si="84"/>
        <v>1.0860000000000001</v>
      </c>
      <c r="S443" s="8">
        <f>VALUE('fnd enro'!Q443)</f>
        <v>10</v>
      </c>
      <c r="T443" s="1"/>
      <c r="U443" s="68">
        <f>(($D443*'fnd base rates'!C$7)
+($E443*'fnd base rates'!C$8)
+($F443*'fnd base rates'!C$9)
+($G443*'fnd base rates'!C$10)
+($H443*'fnd base rates'!C$11)
+($I443*'fnd base rates'!C$12)
+($J443*'fnd base rates'!C$13)
+($K443*'fnd base rates'!C$14)
+($M443*'fnd base rates'!C$16)
+($N443*'fnd base rates'!C$17)
+($O443*'fnd base rates'!C$18)
+($P443*VLOOKUP($S443+12,rate_basefnd,3)))
*$R443</f>
        <v>3504.9629160000004</v>
      </c>
      <c r="V443" s="68">
        <f>(($D443*'fnd base rates'!D$7)
+($E443*'fnd base rates'!D$8)
+($F443*'fnd base rates'!D$9)
+($G443*'fnd base rates'!D$10)
+($H443*'fnd base rates'!D$11)
+($I443*'fnd base rates'!D$12)
+($J443*'fnd base rates'!D$13)
+($K443*'fnd base rates'!D$14)
+($M443*'fnd base rates'!D$16)
+($N443*'fnd base rates'!D$17)
+($O443*'fnd base rates'!D$18)
+($P443*VLOOKUP($S443+12,rate_basefnd,4)))
*$R443</f>
        <v>5787.5763600000009</v>
      </c>
      <c r="W443" s="68">
        <f>(($D443*'fnd base rates'!E$7)
+($E443*'fnd base rates'!E$8)
+($F443*'fnd base rates'!E$9)
+($G443*'fnd base rates'!E$10)
+($H443*'fnd base rates'!E$11)
+($I443*'fnd base rates'!E$12)
+($J443*'fnd base rates'!E$13)
+($K443*'fnd base rates'!E$14)
+($M443*'fnd base rates'!E$16)
+($N443*'fnd base rates'!E$17)
+($O443*'fnd base rates'!E$18)
+($P443*VLOOKUP($S443+12,rate_basefnd,5)))
*$R443</f>
        <v>34457.296523999998</v>
      </c>
      <c r="X443" s="68">
        <f>(($D443*'fnd base rates'!F$7)
+($E443*'fnd base rates'!F$8)
+($F443*'fnd base rates'!F$9)
+($G443*'fnd base rates'!F$10)
+($H443*'fnd base rates'!F$11)
+($I443*'fnd base rates'!F$12)
+($J443*'fnd base rates'!F$13)
+($K443*'fnd base rates'!F$14)
+($M443*'fnd base rates'!F$16)
+($N443*'fnd base rates'!F$17)
+($O443*'fnd base rates'!F$18)
+($P443*VLOOKUP($S443+12,rate_basefnd,6)))
*$R443</f>
        <v>7286.5647840000001</v>
      </c>
      <c r="Y443" s="68">
        <f>(($D443*'fnd base rates'!G$7)
+($E443*'fnd base rates'!G$8)
+($F443*'fnd base rates'!G$9)
+($G443*'fnd base rates'!G$10)
+($H443*'fnd base rates'!G$11)
+($I443*'fnd base rates'!G$12)
+($J443*'fnd base rates'!G$13)
+($K443*'fnd base rates'!G$14)
+($M443*'fnd base rates'!G$16)
+($N443*'fnd base rates'!G$17)
+($O443*'fnd base rates'!G$18)
+($P443*VLOOKUP($S443+12,rate_basefnd,7)))
*$R443</f>
        <v>1520.8257119999998</v>
      </c>
      <c r="Z443" s="68">
        <f>(($D443*'fnd base rates'!H$7)
+($E443*'fnd base rates'!H$8)
+($F443*'fnd base rates'!H$9)
+($G443*'fnd base rates'!H$10)
+($H443*'fnd base rates'!H$11)
+($I443*'fnd base rates'!H$12)
+($J443*'fnd base rates'!H$13)
+($K443*'fnd base rates'!H$14)
+($M443*'fnd base rates'!H$16)
+($N443*'fnd base rates'!H$17)
+($O443*'fnd base rates'!H$18)
+($P443*VLOOKUP($S443+12,rate_basefnd,8)))</f>
        <v>2985.3399999999997</v>
      </c>
      <c r="AA443" s="68">
        <f>(($D443*'fnd base rates'!I$7)
+($E443*'fnd base rates'!I$8)
+($F443*'fnd base rates'!I$9)
+($G443*'fnd base rates'!I$10)
+($H443*'fnd base rates'!I$11)
+($I443*'fnd base rates'!I$12)
+($J443*'fnd base rates'!I$13)
+($K443*'fnd base rates'!I$14)
+($M443*'fnd base rates'!I$16)
+($N443*'fnd base rates'!I$17)
+($O443*'fnd base rates'!I$18)
+($P443*VLOOKUP($S443+12,rate_basefnd,9)))
*$R443</f>
        <v>2926.6614000000004</v>
      </c>
      <c r="AB443" s="68">
        <f>(($D443*'fnd base rates'!J$7)
+($E443*'fnd base rates'!J$8)
+($F443*'fnd base rates'!J$9)
+($G443*'fnd base rates'!J$10)
+($H443*'fnd base rates'!J$11)
+($I443*'fnd base rates'!J$12)
+($J443*'fnd base rates'!J$13)
+($K443*'fnd base rates'!J$14)
+($M443*'fnd base rates'!J$16)
+($N443*'fnd base rates'!J$17)
+($O443*'fnd base rates'!J$18)
+($P443*VLOOKUP($S443+12,rate_basefnd,10)))
*$R443</f>
        <v>3455.2827600000005</v>
      </c>
      <c r="AC443" s="68">
        <f>(($D443*'fnd base rates'!K$7)
+($E443*'fnd base rates'!K$8)
+($F443*'fnd base rates'!K$9)
+($G443*'fnd base rates'!K$10)
+($H443*'fnd base rates'!K$11)
+($I443*'fnd base rates'!K$12)
+($J443*'fnd base rates'!K$13)
+($K443*'fnd base rates'!K$14)
+($M443*'fnd base rates'!K$16)
+($N443*'fnd base rates'!K$17)
+($O443*'fnd base rates'!K$18)
+($P443*VLOOKUP($S443+12,rate_basefnd,11)))
*$R443</f>
        <v>6753.6602400000011</v>
      </c>
      <c r="AD443" s="68">
        <f>(($D443*'fnd base rates'!L$7)
+($E443*'fnd base rates'!L$8)
+($F443*'fnd base rates'!L$9)
+($G443*'fnd base rates'!L$10)
+($H443*'fnd base rates'!L$11)
+($I443*'fnd base rates'!L$12)
+($J443*'fnd base rates'!L$13)
+($K443*'fnd base rates'!L$14)
+($M443*'fnd base rates'!L$16)
+($N443*'fnd base rates'!L$17)
+($O443*'fnd base rates'!L$18)
+($P443*VLOOKUP($S443+12,rate_basefnd,12)))</f>
        <v>13465.974</v>
      </c>
      <c r="AE443" s="68">
        <f>(($D443*'fnd base rates'!M$7)
+($E443*'fnd base rates'!M$8)
+($F443*'fnd base rates'!M$9)
+($G443*'fnd base rates'!M$10)
+($H443*'fnd base rates'!M$11)
+($I443*'fnd base rates'!M$12)
+($J443*'fnd base rates'!M$13)
+($K443*'fnd base rates'!M$14)
+($M443*'fnd base rates'!M$16)
+($N443*'fnd base rates'!M$17)
+($O443*'fnd base rates'!M$18)
+($P443*VLOOKUP($S443+12,rate_basefnd,13)))</f>
        <v>0</v>
      </c>
      <c r="AF443" s="3">
        <f t="shared" si="85"/>
        <v>82144.144696000003</v>
      </c>
      <c r="AH443" s="205">
        <f t="shared" si="86"/>
        <v>463035244</v>
      </c>
      <c r="AI443" s="3" t="str">
        <f t="shared" si="90"/>
        <v>463</v>
      </c>
      <c r="AJ443" s="1" t="str">
        <f t="shared" si="91"/>
        <v>035</v>
      </c>
      <c r="AK443" s="1" t="str">
        <f t="shared" si="92"/>
        <v>244</v>
      </c>
      <c r="AL443" s="3">
        <f t="shared" si="87"/>
        <v>1</v>
      </c>
      <c r="AM443" s="3">
        <f t="shared" si="97"/>
        <v>5</v>
      </c>
      <c r="AN443" s="3">
        <f t="shared" si="93"/>
        <v>82144.144696000003</v>
      </c>
      <c r="AO443" s="3">
        <f t="shared" si="94"/>
        <v>16429</v>
      </c>
      <c r="AP443" s="3">
        <f t="shared" si="88"/>
        <v>-1399</v>
      </c>
      <c r="AQ443" s="3">
        <v>17828</v>
      </c>
      <c r="AS443" s="68"/>
      <c r="AT443" s="68"/>
      <c r="AX443" s="4">
        <f t="shared" si="95"/>
        <v>0</v>
      </c>
      <c r="AZ443" s="4">
        <f t="shared" si="96"/>
        <v>0</v>
      </c>
      <c r="BB443" s="4"/>
    </row>
    <row r="444" spans="1:54" s="3" customFormat="1">
      <c r="A444" s="205" t="str">
        <f t="shared" si="89"/>
        <v>463</v>
      </c>
      <c r="B444" s="1">
        <v>463035251</v>
      </c>
      <c r="C444" s="7" t="s">
        <v>81</v>
      </c>
      <c r="D444" s="8">
        <f>'fnd enro'!D444</f>
        <v>0</v>
      </c>
      <c r="E444" s="8">
        <f>'fnd enro'!E444</f>
        <v>0</v>
      </c>
      <c r="F444" s="8">
        <f>'fnd enro'!F444</f>
        <v>0</v>
      </c>
      <c r="G444" s="8">
        <f>'fnd enro'!G444</f>
        <v>0</v>
      </c>
      <c r="H444" s="8">
        <f>'fnd enro'!H444</f>
        <v>1</v>
      </c>
      <c r="I444" s="8">
        <f>'fnd enro'!I444</f>
        <v>0</v>
      </c>
      <c r="J444" s="8">
        <f>'fnd enro'!J444</f>
        <v>0</v>
      </c>
      <c r="K444" s="9">
        <f>'fnd enro'!K444</f>
        <v>0.04</v>
      </c>
      <c r="L444" s="8">
        <f>'fnd enro'!L444</f>
        <v>0</v>
      </c>
      <c r="M444" s="8">
        <f>'fnd enro'!M444</f>
        <v>0</v>
      </c>
      <c r="N444" s="8">
        <f>'fnd enro'!N444</f>
        <v>0</v>
      </c>
      <c r="O444" s="8">
        <f>'fnd enro'!O444</f>
        <v>0</v>
      </c>
      <c r="P444" s="8">
        <f>'fnd enro'!P444</f>
        <v>0</v>
      </c>
      <c r="Q444" s="8">
        <f>'fnd enro'!R444</f>
        <v>1</v>
      </c>
      <c r="R444" s="9">
        <f t="shared" si="84"/>
        <v>1.0860000000000001</v>
      </c>
      <c r="S444" s="8">
        <f>VALUE('fnd enro'!Q444)</f>
        <v>9</v>
      </c>
      <c r="T444" s="1"/>
      <c r="U444" s="68">
        <f>(($D444*'fnd base rates'!C$7)
+($E444*'fnd base rates'!C$8)
+($F444*'fnd base rates'!C$9)
+($G444*'fnd base rates'!C$10)
+($H444*'fnd base rates'!C$11)
+($I444*'fnd base rates'!C$12)
+($J444*'fnd base rates'!C$13)
+($K444*'fnd base rates'!C$14)
+($M444*'fnd base rates'!C$16)
+($N444*'fnd base rates'!C$17)
+($O444*'fnd base rates'!C$18)
+($P444*VLOOKUP($S444+12,rate_basefnd,3)))
*$R444</f>
        <v>651.23206320000008</v>
      </c>
      <c r="V444" s="68">
        <f>(($D444*'fnd base rates'!D$7)
+($E444*'fnd base rates'!D$8)
+($F444*'fnd base rates'!D$9)
+($G444*'fnd base rates'!D$10)
+($H444*'fnd base rates'!D$11)
+($I444*'fnd base rates'!D$12)
+($J444*'fnd base rates'!D$13)
+($K444*'fnd base rates'!D$14)
+($M444*'fnd base rates'!D$16)
+($N444*'fnd base rates'!D$17)
+($O444*'fnd base rates'!D$18)
+($P444*VLOOKUP($S444+12,rate_basefnd,4)))
*$R444</f>
        <v>921.73164000000008</v>
      </c>
      <c r="W444" s="68">
        <f>(($D444*'fnd base rates'!E$7)
+($E444*'fnd base rates'!E$8)
+($F444*'fnd base rates'!E$9)
+($G444*'fnd base rates'!E$10)
+($H444*'fnd base rates'!E$11)
+($I444*'fnd base rates'!E$12)
+($J444*'fnd base rates'!E$13)
+($K444*'fnd base rates'!E$14)
+($M444*'fnd base rates'!E$16)
+($N444*'fnd base rates'!E$17)
+($O444*'fnd base rates'!E$18)
+($P444*VLOOKUP($S444+12,rate_basefnd,5)))
*$R444</f>
        <v>4184.0656488000004</v>
      </c>
      <c r="X444" s="68">
        <f>(($D444*'fnd base rates'!F$7)
+($E444*'fnd base rates'!F$8)
+($F444*'fnd base rates'!F$9)
+($G444*'fnd base rates'!F$10)
+($H444*'fnd base rates'!F$11)
+($I444*'fnd base rates'!F$12)
+($J444*'fnd base rates'!F$13)
+($K444*'fnd base rates'!F$14)
+($M444*'fnd base rates'!F$16)
+($N444*'fnd base rates'!F$17)
+($O444*'fnd base rates'!F$18)
+($P444*VLOOKUP($S444+12,rate_basefnd,6)))
*$R444</f>
        <v>1214.3791008000001</v>
      </c>
      <c r="Y444" s="68">
        <f>(($D444*'fnd base rates'!G$7)
+($E444*'fnd base rates'!G$8)
+($F444*'fnd base rates'!G$9)
+($G444*'fnd base rates'!G$10)
+($H444*'fnd base rates'!G$11)
+($I444*'fnd base rates'!G$12)
+($J444*'fnd base rates'!G$13)
+($K444*'fnd base rates'!G$14)
+($M444*'fnd base rates'!G$16)
+($N444*'fnd base rates'!G$17)
+($O444*'fnd base rates'!G$18)
+($P444*VLOOKUP($S444+12,rate_basefnd,7)))
*$R444</f>
        <v>203.7231744</v>
      </c>
      <c r="Z444" s="68">
        <f>(($D444*'fnd base rates'!H$7)
+($E444*'fnd base rates'!H$8)
+($F444*'fnd base rates'!H$9)
+($G444*'fnd base rates'!H$10)
+($H444*'fnd base rates'!H$11)
+($I444*'fnd base rates'!H$12)
+($J444*'fnd base rates'!H$13)
+($K444*'fnd base rates'!H$14)
+($M444*'fnd base rates'!H$16)
+($N444*'fnd base rates'!H$17)
+($O444*'fnd base rates'!H$18)
+($P444*VLOOKUP($S444+12,rate_basefnd,8)))</f>
        <v>581.30399999999997</v>
      </c>
      <c r="AA444" s="68">
        <f>(($D444*'fnd base rates'!I$7)
+($E444*'fnd base rates'!I$8)
+($F444*'fnd base rates'!I$9)
+($G444*'fnd base rates'!I$10)
+($H444*'fnd base rates'!I$11)
+($I444*'fnd base rates'!I$12)
+($J444*'fnd base rates'!I$13)
+($K444*'fnd base rates'!I$14)
+($M444*'fnd base rates'!I$16)
+($N444*'fnd base rates'!I$17)
+($O444*'fnd base rates'!I$18)
+($P444*VLOOKUP($S444+12,rate_basefnd,9)))
*$R444</f>
        <v>492.13176000000004</v>
      </c>
      <c r="AB444" s="68">
        <f>(($D444*'fnd base rates'!J$7)
+($E444*'fnd base rates'!J$8)
+($F444*'fnd base rates'!J$9)
+($G444*'fnd base rates'!J$10)
+($H444*'fnd base rates'!J$11)
+($I444*'fnd base rates'!J$12)
+($J444*'fnd base rates'!J$13)
+($K444*'fnd base rates'!J$14)
+($M444*'fnd base rates'!J$16)
+($N444*'fnd base rates'!J$17)
+($O444*'fnd base rates'!J$18)
+($P444*VLOOKUP($S444+12,rate_basefnd,10)))
*$R444</f>
        <v>299.75772000000001</v>
      </c>
      <c r="AC444" s="68">
        <f>(($D444*'fnd base rates'!K$7)
+($E444*'fnd base rates'!K$8)
+($F444*'fnd base rates'!K$9)
+($G444*'fnd base rates'!K$10)
+($H444*'fnd base rates'!K$11)
+($I444*'fnd base rates'!K$12)
+($J444*'fnd base rates'!K$13)
+($K444*'fnd base rates'!K$14)
+($M444*'fnd base rates'!K$16)
+($N444*'fnd base rates'!K$17)
+($O444*'fnd base rates'!K$18)
+($P444*VLOOKUP($S444+12,rate_basefnd,11)))
*$R444</f>
        <v>1429.7146559999999</v>
      </c>
      <c r="AD444" s="68">
        <f>(($D444*'fnd base rates'!L$7)
+($E444*'fnd base rates'!L$8)
+($F444*'fnd base rates'!L$9)
+($G444*'fnd base rates'!L$10)
+($H444*'fnd base rates'!L$11)
+($I444*'fnd base rates'!L$12)
+($J444*'fnd base rates'!L$13)
+($K444*'fnd base rates'!L$14)
+($M444*'fnd base rates'!L$16)
+($N444*'fnd base rates'!L$17)
+($O444*'fnd base rates'!L$18)
+($P444*VLOOKUP($S444+12,rate_basefnd,12)))</f>
        <v>2428.6587999999997</v>
      </c>
      <c r="AE444" s="68">
        <f>(($D444*'fnd base rates'!M$7)
+($E444*'fnd base rates'!M$8)
+($F444*'fnd base rates'!M$9)
+($G444*'fnd base rates'!M$10)
+($H444*'fnd base rates'!M$11)
+($I444*'fnd base rates'!M$12)
+($J444*'fnd base rates'!M$13)
+($K444*'fnd base rates'!M$14)
+($M444*'fnd base rates'!M$16)
+($N444*'fnd base rates'!M$17)
+($O444*'fnd base rates'!M$18)
+($P444*VLOOKUP($S444+12,rate_basefnd,13)))</f>
        <v>0</v>
      </c>
      <c r="AF444" s="3">
        <f t="shared" si="85"/>
        <v>12406.6985632</v>
      </c>
      <c r="AH444" s="205">
        <f t="shared" si="86"/>
        <v>463035251</v>
      </c>
      <c r="AI444" s="3" t="str">
        <f t="shared" si="90"/>
        <v>463</v>
      </c>
      <c r="AJ444" s="1" t="str">
        <f t="shared" si="91"/>
        <v>035</v>
      </c>
      <c r="AK444" s="1" t="str">
        <f t="shared" si="92"/>
        <v>251</v>
      </c>
      <c r="AL444" s="3">
        <f t="shared" si="87"/>
        <v>1</v>
      </c>
      <c r="AM444" s="3">
        <f t="shared" si="97"/>
        <v>1</v>
      </c>
      <c r="AN444" s="3">
        <f t="shared" si="93"/>
        <v>12406.6985632</v>
      </c>
      <c r="AO444" s="3">
        <f t="shared" si="94"/>
        <v>12407</v>
      </c>
      <c r="AP444" s="3">
        <f t="shared" si="88"/>
        <v>-1547</v>
      </c>
      <c r="AQ444" s="3">
        <v>13954</v>
      </c>
      <c r="AS444" s="68"/>
      <c r="AT444" s="68"/>
      <c r="AX444" s="4">
        <f t="shared" si="95"/>
        <v>0</v>
      </c>
      <c r="AZ444" s="4">
        <f t="shared" si="96"/>
        <v>0</v>
      </c>
      <c r="BB444" s="4"/>
    </row>
    <row r="445" spans="1:54" s="3" customFormat="1">
      <c r="A445" s="205" t="str">
        <f t="shared" si="89"/>
        <v>464</v>
      </c>
      <c r="B445" s="1">
        <v>464168030</v>
      </c>
      <c r="C445" s="7" t="s">
        <v>83</v>
      </c>
      <c r="D445" s="8">
        <f>'fnd enro'!D445</f>
        <v>0</v>
      </c>
      <c r="E445" s="8">
        <f>'fnd enro'!E445</f>
        <v>0</v>
      </c>
      <c r="F445" s="8">
        <f>'fnd enro'!F445</f>
        <v>0</v>
      </c>
      <c r="G445" s="8">
        <f>'fnd enro'!G445</f>
        <v>7</v>
      </c>
      <c r="H445" s="8">
        <f>'fnd enro'!H445</f>
        <v>4</v>
      </c>
      <c r="I445" s="8">
        <f>'fnd enro'!I445</f>
        <v>0</v>
      </c>
      <c r="J445" s="8">
        <f>'fnd enro'!J445</f>
        <v>0</v>
      </c>
      <c r="K445" s="9">
        <f>'fnd enro'!K445</f>
        <v>0.44</v>
      </c>
      <c r="L445" s="8">
        <f>'fnd enro'!L445</f>
        <v>0</v>
      </c>
      <c r="M445" s="8">
        <f>'fnd enro'!M445</f>
        <v>0</v>
      </c>
      <c r="N445" s="8">
        <f>'fnd enro'!N445</f>
        <v>0</v>
      </c>
      <c r="O445" s="8">
        <f>'fnd enro'!O445</f>
        <v>0</v>
      </c>
      <c r="P445" s="8">
        <f>'fnd enro'!P445</f>
        <v>4</v>
      </c>
      <c r="Q445" s="8">
        <f>'fnd enro'!R445</f>
        <v>11</v>
      </c>
      <c r="R445" s="9">
        <f t="shared" si="84"/>
        <v>1</v>
      </c>
      <c r="S445" s="8">
        <f>VALUE('fnd enro'!Q445)</f>
        <v>6</v>
      </c>
      <c r="T445" s="1"/>
      <c r="U445" s="68">
        <f>(($D445*'fnd base rates'!C$7)
+($E445*'fnd base rates'!C$8)
+($F445*'fnd base rates'!C$9)
+($G445*'fnd base rates'!C$10)
+($H445*'fnd base rates'!C$11)
+($I445*'fnd base rates'!C$12)
+($J445*'fnd base rates'!C$13)
+($K445*'fnd base rates'!C$14)
+($M445*'fnd base rates'!C$16)
+($N445*'fnd base rates'!C$17)
+($O445*'fnd base rates'!C$18)
+($P445*VLOOKUP($S445+12,rate_basefnd,3)))
*$R445</f>
        <v>6917.0332000000008</v>
      </c>
      <c r="V445" s="68">
        <f>(($D445*'fnd base rates'!D$7)
+($E445*'fnd base rates'!D$8)
+($F445*'fnd base rates'!D$9)
+($G445*'fnd base rates'!D$10)
+($H445*'fnd base rates'!D$11)
+($I445*'fnd base rates'!D$12)
+($J445*'fnd base rates'!D$13)
+($K445*'fnd base rates'!D$14)
+($M445*'fnd base rates'!D$16)
+($N445*'fnd base rates'!D$17)
+($O445*'fnd base rates'!D$18)
+($P445*VLOOKUP($S445+12,rate_basefnd,4)))
*$R445</f>
        <v>10855.939999999999</v>
      </c>
      <c r="W445" s="68">
        <f>(($D445*'fnd base rates'!E$7)
+($E445*'fnd base rates'!E$8)
+($F445*'fnd base rates'!E$9)
+($G445*'fnd base rates'!E$10)
+($H445*'fnd base rates'!E$11)
+($I445*'fnd base rates'!E$12)
+($J445*'fnd base rates'!E$13)
+($K445*'fnd base rates'!E$14)
+($M445*'fnd base rates'!E$16)
+($N445*'fnd base rates'!E$17)
+($O445*'fnd base rates'!E$18)
+($P445*VLOOKUP($S445+12,rate_basefnd,5)))
*$R445</f>
        <v>60484.818800000001</v>
      </c>
      <c r="X445" s="68">
        <f>(($D445*'fnd base rates'!F$7)
+($E445*'fnd base rates'!F$8)
+($F445*'fnd base rates'!F$9)
+($G445*'fnd base rates'!F$10)
+($H445*'fnd base rates'!F$11)
+($I445*'fnd base rates'!F$12)
+($J445*'fnd base rates'!F$13)
+($K445*'fnd base rates'!F$14)
+($M445*'fnd base rates'!F$16)
+($N445*'fnd base rates'!F$17)
+($O445*'fnd base rates'!F$18)
+($P445*VLOOKUP($S445+12,rate_basefnd,6)))
*$R445</f>
        <v>14257.680799999998</v>
      </c>
      <c r="Y445" s="68">
        <f>(($D445*'fnd base rates'!G$7)
+($E445*'fnd base rates'!G$8)
+($F445*'fnd base rates'!G$9)
+($G445*'fnd base rates'!G$10)
+($H445*'fnd base rates'!G$11)
+($I445*'fnd base rates'!G$12)
+($J445*'fnd base rates'!G$13)
+($K445*'fnd base rates'!G$14)
+($M445*'fnd base rates'!G$16)
+($N445*'fnd base rates'!G$17)
+($O445*'fnd base rates'!G$18)
+($P445*VLOOKUP($S445+12,rate_basefnd,7)))
*$R445</f>
        <v>2692.8144000000002</v>
      </c>
      <c r="Z445" s="68">
        <f>(($D445*'fnd base rates'!H$7)
+($E445*'fnd base rates'!H$8)
+($F445*'fnd base rates'!H$9)
+($G445*'fnd base rates'!H$10)
+($H445*'fnd base rates'!H$11)
+($I445*'fnd base rates'!H$12)
+($J445*'fnd base rates'!H$13)
+($K445*'fnd base rates'!H$14)
+($M445*'fnd base rates'!H$16)
+($N445*'fnd base rates'!H$17)
+($O445*'fnd base rates'!H$18)
+($P445*VLOOKUP($S445+12,rate_basefnd,8)))</f>
        <v>6504.7039999999997</v>
      </c>
      <c r="AA445" s="68">
        <f>(($D445*'fnd base rates'!I$7)
+($E445*'fnd base rates'!I$8)
+($F445*'fnd base rates'!I$9)
+($G445*'fnd base rates'!I$10)
+($H445*'fnd base rates'!I$11)
+($I445*'fnd base rates'!I$12)
+($J445*'fnd base rates'!I$13)
+($K445*'fnd base rates'!I$14)
+($M445*'fnd base rates'!I$16)
+($N445*'fnd base rates'!I$17)
+($O445*'fnd base rates'!I$18)
+($P445*VLOOKUP($S445+12,rate_basefnd,9)))
*$R445</f>
        <v>5585.4800000000005</v>
      </c>
      <c r="AB445" s="68">
        <f>(($D445*'fnd base rates'!J$7)
+($E445*'fnd base rates'!J$8)
+($F445*'fnd base rates'!J$9)
+($G445*'fnd base rates'!J$10)
+($H445*'fnd base rates'!J$11)
+($I445*'fnd base rates'!J$12)
+($J445*'fnd base rates'!J$13)
+($K445*'fnd base rates'!J$14)
+($M445*'fnd base rates'!J$16)
+($N445*'fnd base rates'!J$17)
+($O445*'fnd base rates'!J$18)
+($P445*VLOOKUP($S445+12,rate_basefnd,10)))
*$R445</f>
        <v>5408.5499999999993</v>
      </c>
      <c r="AC445" s="68">
        <f>(($D445*'fnd base rates'!K$7)
+($E445*'fnd base rates'!K$8)
+($F445*'fnd base rates'!K$9)
+($G445*'fnd base rates'!K$10)
+($H445*'fnd base rates'!K$11)
+($I445*'fnd base rates'!K$12)
+($J445*'fnd base rates'!K$13)
+($K445*'fnd base rates'!K$14)
+($M445*'fnd base rates'!K$16)
+($N445*'fnd base rates'!K$17)
+($O445*'fnd base rates'!K$18)
+($P445*VLOOKUP($S445+12,rate_basefnd,11)))
*$R445</f>
        <v>13845.085999999999</v>
      </c>
      <c r="AD445" s="68">
        <f>(($D445*'fnd base rates'!L$7)
+($E445*'fnd base rates'!L$8)
+($F445*'fnd base rates'!L$9)
+($G445*'fnd base rates'!L$10)
+($H445*'fnd base rates'!L$11)
+($I445*'fnd base rates'!L$12)
+($J445*'fnd base rates'!L$13)
+($K445*'fnd base rates'!L$14)
+($M445*'fnd base rates'!L$16)
+($N445*'fnd base rates'!L$17)
+($O445*'fnd base rates'!L$18)
+($P445*VLOOKUP($S445+12,rate_basefnd,12)))</f>
        <v>28334.056800000002</v>
      </c>
      <c r="AE445" s="68">
        <f>(($D445*'fnd base rates'!M$7)
+($E445*'fnd base rates'!M$8)
+($F445*'fnd base rates'!M$9)
+($G445*'fnd base rates'!M$10)
+($H445*'fnd base rates'!M$11)
+($I445*'fnd base rates'!M$12)
+($J445*'fnd base rates'!M$13)
+($K445*'fnd base rates'!M$14)
+($M445*'fnd base rates'!M$16)
+($N445*'fnd base rates'!M$17)
+($O445*'fnd base rates'!M$18)
+($P445*VLOOKUP($S445+12,rate_basefnd,13)))</f>
        <v>0</v>
      </c>
      <c r="AF445" s="3">
        <f t="shared" si="85"/>
        <v>154886.16399999999</v>
      </c>
      <c r="AH445" s="205">
        <f t="shared" si="86"/>
        <v>464168030</v>
      </c>
      <c r="AI445" s="3" t="str">
        <f t="shared" si="90"/>
        <v>464</v>
      </c>
      <c r="AJ445" s="1" t="str">
        <f t="shared" si="91"/>
        <v>168</v>
      </c>
      <c r="AK445" s="1" t="str">
        <f t="shared" si="92"/>
        <v>030</v>
      </c>
      <c r="AL445" s="3">
        <f t="shared" si="87"/>
        <v>1</v>
      </c>
      <c r="AM445" s="3">
        <f t="shared" si="97"/>
        <v>11</v>
      </c>
      <c r="AN445" s="3">
        <f t="shared" si="93"/>
        <v>154886.16399999999</v>
      </c>
      <c r="AO445" s="3">
        <f t="shared" si="94"/>
        <v>14081</v>
      </c>
      <c r="AP445" s="3">
        <f t="shared" si="88"/>
        <v>-3248</v>
      </c>
      <c r="AQ445" s="3">
        <v>17329</v>
      </c>
      <c r="AS445" s="68"/>
      <c r="AT445" s="68"/>
      <c r="AX445" s="4">
        <f t="shared" si="95"/>
        <v>0</v>
      </c>
      <c r="AZ445" s="4">
        <f t="shared" si="96"/>
        <v>0</v>
      </c>
      <c r="BB445" s="4"/>
    </row>
    <row r="446" spans="1:54" s="3" customFormat="1">
      <c r="A446" s="205" t="str">
        <f t="shared" si="89"/>
        <v>464</v>
      </c>
      <c r="B446" s="1">
        <v>464168035</v>
      </c>
      <c r="C446" s="7" t="s">
        <v>83</v>
      </c>
      <c r="D446" s="8">
        <f>'fnd enro'!D446</f>
        <v>0</v>
      </c>
      <c r="E446" s="8">
        <f>'fnd enro'!E446</f>
        <v>0</v>
      </c>
      <c r="F446" s="8">
        <f>'fnd enro'!F446</f>
        <v>0</v>
      </c>
      <c r="G446" s="8">
        <f>'fnd enro'!G446</f>
        <v>0</v>
      </c>
      <c r="H446" s="8">
        <f>'fnd enro'!H446</f>
        <v>1</v>
      </c>
      <c r="I446" s="8">
        <f>'fnd enro'!I446</f>
        <v>0</v>
      </c>
      <c r="J446" s="8">
        <f>'fnd enro'!J446</f>
        <v>0</v>
      </c>
      <c r="K446" s="9">
        <f>'fnd enro'!K446</f>
        <v>0.04</v>
      </c>
      <c r="L446" s="8">
        <f>'fnd enro'!L446</f>
        <v>0</v>
      </c>
      <c r="M446" s="8">
        <f>'fnd enro'!M446</f>
        <v>0</v>
      </c>
      <c r="N446" s="8">
        <f>'fnd enro'!N446</f>
        <v>0</v>
      </c>
      <c r="O446" s="8">
        <f>'fnd enro'!O446</f>
        <v>0</v>
      </c>
      <c r="P446" s="8">
        <f>'fnd enro'!P446</f>
        <v>0</v>
      </c>
      <c r="Q446" s="8">
        <f>'fnd enro'!R446</f>
        <v>1</v>
      </c>
      <c r="R446" s="9">
        <f t="shared" si="84"/>
        <v>1</v>
      </c>
      <c r="S446" s="8">
        <f>VALUE('fnd enro'!Q446)</f>
        <v>11</v>
      </c>
      <c r="T446" s="1"/>
      <c r="U446" s="68">
        <f>(($D446*'fnd base rates'!C$7)
+($E446*'fnd base rates'!C$8)
+($F446*'fnd base rates'!C$9)
+($G446*'fnd base rates'!C$10)
+($H446*'fnd base rates'!C$11)
+($I446*'fnd base rates'!C$12)
+($J446*'fnd base rates'!C$13)
+($K446*'fnd base rates'!C$14)
+($M446*'fnd base rates'!C$16)
+($N446*'fnd base rates'!C$17)
+($O446*'fnd base rates'!C$18)
+($P446*VLOOKUP($S446+12,rate_basefnd,3)))
*$R446</f>
        <v>599.66120000000001</v>
      </c>
      <c r="V446" s="68">
        <f>(($D446*'fnd base rates'!D$7)
+($E446*'fnd base rates'!D$8)
+($F446*'fnd base rates'!D$9)
+($G446*'fnd base rates'!D$10)
+($H446*'fnd base rates'!D$11)
+($I446*'fnd base rates'!D$12)
+($J446*'fnd base rates'!D$13)
+($K446*'fnd base rates'!D$14)
+($M446*'fnd base rates'!D$16)
+($N446*'fnd base rates'!D$17)
+($O446*'fnd base rates'!D$18)
+($P446*VLOOKUP($S446+12,rate_basefnd,4)))
*$R446</f>
        <v>848.74</v>
      </c>
      <c r="W446" s="68">
        <f>(($D446*'fnd base rates'!E$7)
+($E446*'fnd base rates'!E$8)
+($F446*'fnd base rates'!E$9)
+($G446*'fnd base rates'!E$10)
+($H446*'fnd base rates'!E$11)
+($I446*'fnd base rates'!E$12)
+($J446*'fnd base rates'!E$13)
+($K446*'fnd base rates'!E$14)
+($M446*'fnd base rates'!E$16)
+($N446*'fnd base rates'!E$17)
+($O446*'fnd base rates'!E$18)
+($P446*VLOOKUP($S446+12,rate_basefnd,5)))
*$R446</f>
        <v>3852.7308000000003</v>
      </c>
      <c r="X446" s="68">
        <f>(($D446*'fnd base rates'!F$7)
+($E446*'fnd base rates'!F$8)
+($F446*'fnd base rates'!F$9)
+($G446*'fnd base rates'!F$10)
+($H446*'fnd base rates'!F$11)
+($I446*'fnd base rates'!F$12)
+($J446*'fnd base rates'!F$13)
+($K446*'fnd base rates'!F$14)
+($M446*'fnd base rates'!F$16)
+($N446*'fnd base rates'!F$17)
+($O446*'fnd base rates'!F$18)
+($P446*VLOOKUP($S446+12,rate_basefnd,6)))
*$R446</f>
        <v>1118.2128</v>
      </c>
      <c r="Y446" s="68">
        <f>(($D446*'fnd base rates'!G$7)
+($E446*'fnd base rates'!G$8)
+($F446*'fnd base rates'!G$9)
+($G446*'fnd base rates'!G$10)
+($H446*'fnd base rates'!G$11)
+($I446*'fnd base rates'!G$12)
+($J446*'fnd base rates'!G$13)
+($K446*'fnd base rates'!G$14)
+($M446*'fnd base rates'!G$16)
+($N446*'fnd base rates'!G$17)
+($O446*'fnd base rates'!G$18)
+($P446*VLOOKUP($S446+12,rate_basefnd,7)))
*$R446</f>
        <v>187.59039999999999</v>
      </c>
      <c r="Z446" s="68">
        <f>(($D446*'fnd base rates'!H$7)
+($E446*'fnd base rates'!H$8)
+($F446*'fnd base rates'!H$9)
+($G446*'fnd base rates'!H$10)
+($H446*'fnd base rates'!H$11)
+($I446*'fnd base rates'!H$12)
+($J446*'fnd base rates'!H$13)
+($K446*'fnd base rates'!H$14)
+($M446*'fnd base rates'!H$16)
+($N446*'fnd base rates'!H$17)
+($O446*'fnd base rates'!H$18)
+($P446*VLOOKUP($S446+12,rate_basefnd,8)))</f>
        <v>581.30399999999997</v>
      </c>
      <c r="AA446" s="68">
        <f>(($D446*'fnd base rates'!I$7)
+($E446*'fnd base rates'!I$8)
+($F446*'fnd base rates'!I$9)
+($G446*'fnd base rates'!I$10)
+($H446*'fnd base rates'!I$11)
+($I446*'fnd base rates'!I$12)
+($J446*'fnd base rates'!I$13)
+($K446*'fnd base rates'!I$14)
+($M446*'fnd base rates'!I$16)
+($N446*'fnd base rates'!I$17)
+($O446*'fnd base rates'!I$18)
+($P446*VLOOKUP($S446+12,rate_basefnd,9)))
*$R446</f>
        <v>453.16</v>
      </c>
      <c r="AB446" s="68">
        <f>(($D446*'fnd base rates'!J$7)
+($E446*'fnd base rates'!J$8)
+($F446*'fnd base rates'!J$9)
+($G446*'fnd base rates'!J$10)
+($H446*'fnd base rates'!J$11)
+($I446*'fnd base rates'!J$12)
+($J446*'fnd base rates'!J$13)
+($K446*'fnd base rates'!J$14)
+($M446*'fnd base rates'!J$16)
+($N446*'fnd base rates'!J$17)
+($O446*'fnd base rates'!J$18)
+($P446*VLOOKUP($S446+12,rate_basefnd,10)))
*$R446</f>
        <v>276.02</v>
      </c>
      <c r="AC446" s="68">
        <f>(($D446*'fnd base rates'!K$7)
+($E446*'fnd base rates'!K$8)
+($F446*'fnd base rates'!K$9)
+($G446*'fnd base rates'!K$10)
+($H446*'fnd base rates'!K$11)
+($I446*'fnd base rates'!K$12)
+($J446*'fnd base rates'!K$13)
+($K446*'fnd base rates'!K$14)
+($M446*'fnd base rates'!K$16)
+($N446*'fnd base rates'!K$17)
+($O446*'fnd base rates'!K$18)
+($P446*VLOOKUP($S446+12,rate_basefnd,11)))
*$R446</f>
        <v>1316.4959999999999</v>
      </c>
      <c r="AD446" s="68">
        <f>(($D446*'fnd base rates'!L$7)
+($E446*'fnd base rates'!L$8)
+($F446*'fnd base rates'!L$9)
+($G446*'fnd base rates'!L$10)
+($H446*'fnd base rates'!L$11)
+($I446*'fnd base rates'!L$12)
+($J446*'fnd base rates'!L$13)
+($K446*'fnd base rates'!L$14)
+($M446*'fnd base rates'!L$16)
+($N446*'fnd base rates'!L$17)
+($O446*'fnd base rates'!L$18)
+($P446*VLOOKUP($S446+12,rate_basefnd,12)))</f>
        <v>2428.6587999999997</v>
      </c>
      <c r="AE446" s="68">
        <f>(($D446*'fnd base rates'!M$7)
+($E446*'fnd base rates'!M$8)
+($F446*'fnd base rates'!M$9)
+($G446*'fnd base rates'!M$10)
+($H446*'fnd base rates'!M$11)
+($I446*'fnd base rates'!M$12)
+($J446*'fnd base rates'!M$13)
+($K446*'fnd base rates'!M$14)
+($M446*'fnd base rates'!M$16)
+($N446*'fnd base rates'!M$17)
+($O446*'fnd base rates'!M$18)
+($P446*VLOOKUP($S446+12,rate_basefnd,13)))</f>
        <v>0</v>
      </c>
      <c r="AF446" s="3">
        <f t="shared" si="85"/>
        <v>11662.573999999999</v>
      </c>
      <c r="AH446" s="205">
        <f t="shared" si="86"/>
        <v>464168035</v>
      </c>
      <c r="AI446" s="3" t="str">
        <f t="shared" si="90"/>
        <v>464</v>
      </c>
      <c r="AJ446" s="1" t="str">
        <f t="shared" si="91"/>
        <v>168</v>
      </c>
      <c r="AK446" s="1" t="str">
        <f t="shared" si="92"/>
        <v>035</v>
      </c>
      <c r="AL446" s="3">
        <f t="shared" si="87"/>
        <v>1</v>
      </c>
      <c r="AM446" s="3">
        <f t="shared" si="97"/>
        <v>1</v>
      </c>
      <c r="AN446" s="3">
        <f t="shared" si="93"/>
        <v>11662.573999999999</v>
      </c>
      <c r="AO446" s="3">
        <f t="shared" si="94"/>
        <v>11663</v>
      </c>
      <c r="AP446" s="3">
        <f t="shared" si="88"/>
        <v>-4835</v>
      </c>
      <c r="AQ446" s="3">
        <v>16498</v>
      </c>
      <c r="AS446" s="68"/>
      <c r="AT446" s="68"/>
      <c r="AX446" s="4">
        <f t="shared" si="95"/>
        <v>0</v>
      </c>
      <c r="AZ446" s="4">
        <f t="shared" si="96"/>
        <v>0</v>
      </c>
      <c r="BB446" s="4"/>
    </row>
    <row r="447" spans="1:54" s="3" customFormat="1">
      <c r="A447" s="205" t="str">
        <f t="shared" si="89"/>
        <v>464</v>
      </c>
      <c r="B447" s="1">
        <v>464168071</v>
      </c>
      <c r="C447" s="7" t="s">
        <v>83</v>
      </c>
      <c r="D447" s="8">
        <f>'fnd enro'!D447</f>
        <v>0</v>
      </c>
      <c r="E447" s="8">
        <f>'fnd enro'!E447</f>
        <v>0</v>
      </c>
      <c r="F447" s="8">
        <f>'fnd enro'!F447</f>
        <v>0</v>
      </c>
      <c r="G447" s="8">
        <f>'fnd enro'!G447</f>
        <v>1</v>
      </c>
      <c r="H447" s="8">
        <f>'fnd enro'!H447</f>
        <v>2</v>
      </c>
      <c r="I447" s="8">
        <f>'fnd enro'!I447</f>
        <v>0</v>
      </c>
      <c r="J447" s="8">
        <f>'fnd enro'!J447</f>
        <v>0</v>
      </c>
      <c r="K447" s="9">
        <f>'fnd enro'!K447</f>
        <v>0.12</v>
      </c>
      <c r="L447" s="8">
        <f>'fnd enro'!L447</f>
        <v>0</v>
      </c>
      <c r="M447" s="8">
        <f>'fnd enro'!M447</f>
        <v>0</v>
      </c>
      <c r="N447" s="8">
        <f>'fnd enro'!N447</f>
        <v>0</v>
      </c>
      <c r="O447" s="8">
        <f>'fnd enro'!O447</f>
        <v>0</v>
      </c>
      <c r="P447" s="8">
        <f>'fnd enro'!P447</f>
        <v>0</v>
      </c>
      <c r="Q447" s="8">
        <f>'fnd enro'!R447</f>
        <v>3</v>
      </c>
      <c r="R447" s="9">
        <f t="shared" si="84"/>
        <v>1</v>
      </c>
      <c r="S447" s="8">
        <f>VALUE('fnd enro'!Q447)</f>
        <v>5</v>
      </c>
      <c r="T447" s="1"/>
      <c r="U447" s="68">
        <f>(($D447*'fnd base rates'!C$7)
+($E447*'fnd base rates'!C$8)
+($F447*'fnd base rates'!C$9)
+($G447*'fnd base rates'!C$10)
+($H447*'fnd base rates'!C$11)
+($I447*'fnd base rates'!C$12)
+($J447*'fnd base rates'!C$13)
+($K447*'fnd base rates'!C$14)
+($M447*'fnd base rates'!C$16)
+($N447*'fnd base rates'!C$17)
+($O447*'fnd base rates'!C$18)
+($P447*VLOOKUP($S447+12,rate_basefnd,3)))
*$R447</f>
        <v>1798.9836</v>
      </c>
      <c r="V447" s="68">
        <f>(($D447*'fnd base rates'!D$7)
+($E447*'fnd base rates'!D$8)
+($F447*'fnd base rates'!D$9)
+($G447*'fnd base rates'!D$10)
+($H447*'fnd base rates'!D$11)
+($I447*'fnd base rates'!D$12)
+($J447*'fnd base rates'!D$13)
+($K447*'fnd base rates'!D$14)
+($M447*'fnd base rates'!D$16)
+($N447*'fnd base rates'!D$17)
+($O447*'fnd base rates'!D$18)
+($P447*VLOOKUP($S447+12,rate_basefnd,4)))
*$R447</f>
        <v>2546.2200000000003</v>
      </c>
      <c r="W447" s="68">
        <f>(($D447*'fnd base rates'!E$7)
+($E447*'fnd base rates'!E$8)
+($F447*'fnd base rates'!E$9)
+($G447*'fnd base rates'!E$10)
+($H447*'fnd base rates'!E$11)
+($I447*'fnd base rates'!E$12)
+($J447*'fnd base rates'!E$13)
+($K447*'fnd base rates'!E$14)
+($M447*'fnd base rates'!E$16)
+($N447*'fnd base rates'!E$17)
+($O447*'fnd base rates'!E$18)
+($P447*VLOOKUP($S447+12,rate_basefnd,5)))
*$R447</f>
        <v>12025.172399999999</v>
      </c>
      <c r="X447" s="68">
        <f>(($D447*'fnd base rates'!F$7)
+($E447*'fnd base rates'!F$8)
+($F447*'fnd base rates'!F$9)
+($G447*'fnd base rates'!F$10)
+($H447*'fnd base rates'!F$11)
+($I447*'fnd base rates'!F$12)
+($J447*'fnd base rates'!F$13)
+($K447*'fnd base rates'!F$14)
+($M447*'fnd base rates'!F$16)
+($N447*'fnd base rates'!F$17)
+($O447*'fnd base rates'!F$18)
+($P447*VLOOKUP($S447+12,rate_basefnd,6)))
*$R447</f>
        <v>3634.2583999999997</v>
      </c>
      <c r="Y447" s="68">
        <f>(($D447*'fnd base rates'!G$7)
+($E447*'fnd base rates'!G$8)
+($F447*'fnd base rates'!G$9)
+($G447*'fnd base rates'!G$10)
+($H447*'fnd base rates'!G$11)
+($I447*'fnd base rates'!G$12)
+($J447*'fnd base rates'!G$13)
+($K447*'fnd base rates'!G$14)
+($M447*'fnd base rates'!G$16)
+($N447*'fnd base rates'!G$17)
+($O447*'fnd base rates'!G$18)
+($P447*VLOOKUP($S447+12,rate_basefnd,7)))
*$R447</f>
        <v>549.85119999999995</v>
      </c>
      <c r="Z447" s="68">
        <f>(($D447*'fnd base rates'!H$7)
+($E447*'fnd base rates'!H$8)
+($F447*'fnd base rates'!H$9)
+($G447*'fnd base rates'!H$10)
+($H447*'fnd base rates'!H$11)
+($I447*'fnd base rates'!H$12)
+($J447*'fnd base rates'!H$13)
+($K447*'fnd base rates'!H$14)
+($M447*'fnd base rates'!H$16)
+($N447*'fnd base rates'!H$17)
+($O447*'fnd base rates'!H$18)
+($P447*VLOOKUP($S447+12,rate_basefnd,8)))</f>
        <v>1743.9119999999998</v>
      </c>
      <c r="AA447" s="68">
        <f>(($D447*'fnd base rates'!I$7)
+($E447*'fnd base rates'!I$8)
+($F447*'fnd base rates'!I$9)
+($G447*'fnd base rates'!I$10)
+($H447*'fnd base rates'!I$11)
+($I447*'fnd base rates'!I$12)
+($J447*'fnd base rates'!I$13)
+($K447*'fnd base rates'!I$14)
+($M447*'fnd base rates'!I$16)
+($N447*'fnd base rates'!I$17)
+($O447*'fnd base rates'!I$18)
+($P447*VLOOKUP($S447+12,rate_basefnd,9)))
*$R447</f>
        <v>1359.48</v>
      </c>
      <c r="AB447" s="68">
        <f>(($D447*'fnd base rates'!J$7)
+($E447*'fnd base rates'!J$8)
+($F447*'fnd base rates'!J$9)
+($G447*'fnd base rates'!J$10)
+($H447*'fnd base rates'!J$11)
+($I447*'fnd base rates'!J$12)
+($J447*'fnd base rates'!J$13)
+($K447*'fnd base rates'!J$14)
+($M447*'fnd base rates'!J$16)
+($N447*'fnd base rates'!J$17)
+($O447*'fnd base rates'!J$18)
+($P447*VLOOKUP($S447+12,rate_basefnd,10)))
*$R447</f>
        <v>721.01</v>
      </c>
      <c r="AC447" s="68">
        <f>(($D447*'fnd base rates'!K$7)
+($E447*'fnd base rates'!K$8)
+($F447*'fnd base rates'!K$9)
+($G447*'fnd base rates'!K$10)
+($H447*'fnd base rates'!K$11)
+($I447*'fnd base rates'!K$12)
+($J447*'fnd base rates'!K$13)
+($K447*'fnd base rates'!K$14)
+($M447*'fnd base rates'!K$16)
+($N447*'fnd base rates'!K$17)
+($O447*'fnd base rates'!K$18)
+($P447*VLOOKUP($S447+12,rate_basefnd,11)))
*$R447</f>
        <v>3858.578</v>
      </c>
      <c r="AD447" s="68">
        <f>(($D447*'fnd base rates'!L$7)
+($E447*'fnd base rates'!L$8)
+($F447*'fnd base rates'!L$9)
+($G447*'fnd base rates'!L$10)
+($H447*'fnd base rates'!L$11)
+($I447*'fnd base rates'!L$12)
+($J447*'fnd base rates'!L$13)
+($K447*'fnd base rates'!L$14)
+($M447*'fnd base rates'!L$16)
+($N447*'fnd base rates'!L$17)
+($O447*'fnd base rates'!L$18)
+($P447*VLOOKUP($S447+12,rate_basefnd,12)))</f>
        <v>7119.6064000000006</v>
      </c>
      <c r="AE447" s="68">
        <f>(($D447*'fnd base rates'!M$7)
+($E447*'fnd base rates'!M$8)
+($F447*'fnd base rates'!M$9)
+($G447*'fnd base rates'!M$10)
+($H447*'fnd base rates'!M$11)
+($I447*'fnd base rates'!M$12)
+($J447*'fnd base rates'!M$13)
+($K447*'fnd base rates'!M$14)
+($M447*'fnd base rates'!M$16)
+($N447*'fnd base rates'!M$17)
+($O447*'fnd base rates'!M$18)
+($P447*VLOOKUP($S447+12,rate_basefnd,13)))</f>
        <v>0</v>
      </c>
      <c r="AF447" s="3">
        <f t="shared" si="85"/>
        <v>35357.072</v>
      </c>
      <c r="AH447" s="205">
        <f t="shared" si="86"/>
        <v>464168071</v>
      </c>
      <c r="AI447" s="3" t="str">
        <f t="shared" si="90"/>
        <v>464</v>
      </c>
      <c r="AJ447" s="1" t="str">
        <f t="shared" si="91"/>
        <v>168</v>
      </c>
      <c r="AK447" s="1" t="str">
        <f t="shared" si="92"/>
        <v>071</v>
      </c>
      <c r="AL447" s="3">
        <f t="shared" si="87"/>
        <v>1</v>
      </c>
      <c r="AM447" s="3">
        <f t="shared" si="97"/>
        <v>3</v>
      </c>
      <c r="AN447" s="3">
        <f t="shared" si="93"/>
        <v>35357.072</v>
      </c>
      <c r="AO447" s="3">
        <f t="shared" si="94"/>
        <v>11786</v>
      </c>
      <c r="AP447" s="3">
        <f t="shared" si="88"/>
        <v>-1864</v>
      </c>
      <c r="AQ447" s="3">
        <v>13650</v>
      </c>
      <c r="AS447" s="68"/>
      <c r="AT447" s="68"/>
      <c r="AX447" s="4">
        <f t="shared" si="95"/>
        <v>0</v>
      </c>
      <c r="AZ447" s="4">
        <f t="shared" si="96"/>
        <v>0</v>
      </c>
      <c r="BB447" s="4"/>
    </row>
    <row r="448" spans="1:54" s="3" customFormat="1">
      <c r="A448" s="205" t="str">
        <f t="shared" si="89"/>
        <v>464</v>
      </c>
      <c r="B448" s="1">
        <v>464168163</v>
      </c>
      <c r="C448" s="7" t="s">
        <v>83</v>
      </c>
      <c r="D448" s="8">
        <f>'fnd enro'!D448</f>
        <v>0</v>
      </c>
      <c r="E448" s="8">
        <f>'fnd enro'!E448</f>
        <v>0</v>
      </c>
      <c r="F448" s="8">
        <f>'fnd enro'!F448</f>
        <v>0</v>
      </c>
      <c r="G448" s="8">
        <f>'fnd enro'!G448</f>
        <v>10</v>
      </c>
      <c r="H448" s="8">
        <f>'fnd enro'!H448</f>
        <v>19</v>
      </c>
      <c r="I448" s="8">
        <f>'fnd enro'!I448</f>
        <v>0</v>
      </c>
      <c r="J448" s="8">
        <f>'fnd enro'!J448</f>
        <v>0</v>
      </c>
      <c r="K448" s="9">
        <f>'fnd enro'!K448</f>
        <v>1.1599999999999999</v>
      </c>
      <c r="L448" s="8">
        <f>'fnd enro'!L448</f>
        <v>0</v>
      </c>
      <c r="M448" s="8">
        <f>'fnd enro'!M448</f>
        <v>1</v>
      </c>
      <c r="N448" s="8">
        <f>'fnd enro'!N448</f>
        <v>2</v>
      </c>
      <c r="O448" s="8">
        <f>'fnd enro'!O448</f>
        <v>0</v>
      </c>
      <c r="P448" s="8">
        <f>'fnd enro'!P448</f>
        <v>17</v>
      </c>
      <c r="Q448" s="8">
        <f>'fnd enro'!R448</f>
        <v>29</v>
      </c>
      <c r="R448" s="9">
        <f t="shared" si="84"/>
        <v>1</v>
      </c>
      <c r="S448" s="8">
        <f>VALUE('fnd enro'!Q448)</f>
        <v>11</v>
      </c>
      <c r="T448" s="1"/>
      <c r="U448" s="68">
        <f>(($D448*'fnd base rates'!C$7)
+($E448*'fnd base rates'!C$8)
+($F448*'fnd base rates'!C$9)
+($G448*'fnd base rates'!C$10)
+($H448*'fnd base rates'!C$11)
+($I448*'fnd base rates'!C$12)
+($J448*'fnd base rates'!C$13)
+($K448*'fnd base rates'!C$14)
+($M448*'fnd base rates'!C$16)
+($N448*'fnd base rates'!C$17)
+($O448*'fnd base rates'!C$18)
+($P448*VLOOKUP($S448+12,rate_basefnd,3)))
*$R448</f>
        <v>19960.1348</v>
      </c>
      <c r="V448" s="68">
        <f>(($D448*'fnd base rates'!D$7)
+($E448*'fnd base rates'!D$8)
+($F448*'fnd base rates'!D$9)
+($G448*'fnd base rates'!D$10)
+($H448*'fnd base rates'!D$11)
+($I448*'fnd base rates'!D$12)
+($J448*'fnd base rates'!D$13)
+($K448*'fnd base rates'!D$14)
+($M448*'fnd base rates'!D$16)
+($N448*'fnd base rates'!D$17)
+($O448*'fnd base rates'!D$18)
+($P448*VLOOKUP($S448+12,rate_basefnd,4)))
*$R448</f>
        <v>35657</v>
      </c>
      <c r="W448" s="68">
        <f>(($D448*'fnd base rates'!E$7)
+($E448*'fnd base rates'!E$8)
+($F448*'fnd base rates'!E$9)
+($G448*'fnd base rates'!E$10)
+($H448*'fnd base rates'!E$11)
+($I448*'fnd base rates'!E$12)
+($J448*'fnd base rates'!E$13)
+($K448*'fnd base rates'!E$14)
+($M448*'fnd base rates'!E$16)
+($N448*'fnd base rates'!E$17)
+($O448*'fnd base rates'!E$18)
+($P448*VLOOKUP($S448+12,rate_basefnd,5)))
*$R448</f>
        <v>222375.5632</v>
      </c>
      <c r="X448" s="68">
        <f>(($D448*'fnd base rates'!F$7)
+($E448*'fnd base rates'!F$8)
+($F448*'fnd base rates'!F$9)
+($G448*'fnd base rates'!F$10)
+($H448*'fnd base rates'!F$11)
+($I448*'fnd base rates'!F$12)
+($J448*'fnd base rates'!F$13)
+($K448*'fnd base rates'!F$14)
+($M448*'fnd base rates'!F$16)
+($N448*'fnd base rates'!F$17)
+($O448*'fnd base rates'!F$18)
+($P448*VLOOKUP($S448+12,rate_basefnd,6)))
*$R448</f>
        <v>35887.5412</v>
      </c>
      <c r="Y448" s="68">
        <f>(($D448*'fnd base rates'!G$7)
+($E448*'fnd base rates'!G$8)
+($F448*'fnd base rates'!G$9)
+($G448*'fnd base rates'!G$10)
+($H448*'fnd base rates'!G$11)
+($I448*'fnd base rates'!G$12)
+($J448*'fnd base rates'!G$13)
+($K448*'fnd base rates'!G$14)
+($M448*'fnd base rates'!G$16)
+($N448*'fnd base rates'!G$17)
+($O448*'fnd base rates'!G$18)
+($P448*VLOOKUP($S448+12,rate_basefnd,7)))
*$R448</f>
        <v>10416.6116</v>
      </c>
      <c r="Z448" s="68">
        <f>(($D448*'fnd base rates'!H$7)
+($E448*'fnd base rates'!H$8)
+($F448*'fnd base rates'!H$9)
+($G448*'fnd base rates'!H$10)
+($H448*'fnd base rates'!H$11)
+($I448*'fnd base rates'!H$12)
+($J448*'fnd base rates'!H$13)
+($K448*'fnd base rates'!H$14)
+($M448*'fnd base rates'!H$16)
+($N448*'fnd base rates'!H$17)
+($O448*'fnd base rates'!H$18)
+($P448*VLOOKUP($S448+12,rate_basefnd,8)))</f>
        <v>18085.096000000001</v>
      </c>
      <c r="AA448" s="68">
        <f>(($D448*'fnd base rates'!I$7)
+($E448*'fnd base rates'!I$8)
+($F448*'fnd base rates'!I$9)
+($G448*'fnd base rates'!I$10)
+($H448*'fnd base rates'!I$11)
+($I448*'fnd base rates'!I$12)
+($J448*'fnd base rates'!I$13)
+($K448*'fnd base rates'!I$14)
+($M448*'fnd base rates'!I$16)
+($N448*'fnd base rates'!I$17)
+($O448*'fnd base rates'!I$18)
+($P448*VLOOKUP($S448+12,rate_basefnd,9)))
*$R448</f>
        <v>17529.330000000002</v>
      </c>
      <c r="AB448" s="68">
        <f>(($D448*'fnd base rates'!J$7)
+($E448*'fnd base rates'!J$8)
+($F448*'fnd base rates'!J$9)
+($G448*'fnd base rates'!J$10)
+($H448*'fnd base rates'!J$11)
+($I448*'fnd base rates'!J$12)
+($J448*'fnd base rates'!J$13)
+($K448*'fnd base rates'!J$14)
+($M448*'fnd base rates'!J$16)
+($N448*'fnd base rates'!J$17)
+($O448*'fnd base rates'!J$18)
+($P448*VLOOKUP($S448+12,rate_basefnd,10)))
*$R448</f>
        <v>28351.1</v>
      </c>
      <c r="AC448" s="68">
        <f>(($D448*'fnd base rates'!K$7)
+($E448*'fnd base rates'!K$8)
+($F448*'fnd base rates'!K$9)
+($G448*'fnd base rates'!K$10)
+($H448*'fnd base rates'!K$11)
+($I448*'fnd base rates'!K$12)
+($J448*'fnd base rates'!K$13)
+($K448*'fnd base rates'!K$14)
+($M448*'fnd base rates'!K$16)
+($N448*'fnd base rates'!K$17)
+($O448*'fnd base rates'!K$18)
+($P448*VLOOKUP($S448+12,rate_basefnd,11)))
*$R448</f>
        <v>38406.124000000003</v>
      </c>
      <c r="AD448" s="68">
        <f>(($D448*'fnd base rates'!L$7)
+($E448*'fnd base rates'!L$8)
+($F448*'fnd base rates'!L$9)
+($G448*'fnd base rates'!L$10)
+($H448*'fnd base rates'!L$11)
+($I448*'fnd base rates'!L$12)
+($J448*'fnd base rates'!L$13)
+($K448*'fnd base rates'!L$14)
+($M448*'fnd base rates'!L$16)
+($N448*'fnd base rates'!L$17)
+($O448*'fnd base rates'!L$18)
+($P448*VLOOKUP($S448+12,rate_basefnd,12)))</f>
        <v>88987.5052</v>
      </c>
      <c r="AE448" s="68">
        <f>(($D448*'fnd base rates'!M$7)
+($E448*'fnd base rates'!M$8)
+($F448*'fnd base rates'!M$9)
+($G448*'fnd base rates'!M$10)
+($H448*'fnd base rates'!M$11)
+($I448*'fnd base rates'!M$12)
+($J448*'fnd base rates'!M$13)
+($K448*'fnd base rates'!M$14)
+($M448*'fnd base rates'!M$16)
+($N448*'fnd base rates'!M$17)
+($O448*'fnd base rates'!M$18)
+($P448*VLOOKUP($S448+12,rate_basefnd,13)))</f>
        <v>0</v>
      </c>
      <c r="AF448" s="3">
        <f t="shared" si="85"/>
        <v>515656.00599999999</v>
      </c>
      <c r="AH448" s="205">
        <f t="shared" si="86"/>
        <v>464168163</v>
      </c>
      <c r="AI448" s="3" t="str">
        <f t="shared" si="90"/>
        <v>464</v>
      </c>
      <c r="AJ448" s="1" t="str">
        <f t="shared" si="91"/>
        <v>168</v>
      </c>
      <c r="AK448" s="1" t="str">
        <f t="shared" si="92"/>
        <v>163</v>
      </c>
      <c r="AL448" s="3">
        <f t="shared" si="87"/>
        <v>1</v>
      </c>
      <c r="AM448" s="3">
        <f t="shared" si="97"/>
        <v>29</v>
      </c>
      <c r="AN448" s="3">
        <f t="shared" si="93"/>
        <v>515656.00599999999</v>
      </c>
      <c r="AO448" s="3">
        <f t="shared" si="94"/>
        <v>17781</v>
      </c>
      <c r="AP448" s="3">
        <f t="shared" si="88"/>
        <v>2867</v>
      </c>
      <c r="AQ448" s="3">
        <v>14914</v>
      </c>
      <c r="AS448" s="68"/>
      <c r="AT448" s="68"/>
      <c r="AX448" s="4">
        <f t="shared" si="95"/>
        <v>0</v>
      </c>
      <c r="AZ448" s="4">
        <f t="shared" si="96"/>
        <v>0</v>
      </c>
      <c r="BB448" s="4"/>
    </row>
    <row r="449" spans="1:54" s="3" customFormat="1">
      <c r="A449" s="205" t="str">
        <f t="shared" si="89"/>
        <v>464</v>
      </c>
      <c r="B449" s="1">
        <v>464168168</v>
      </c>
      <c r="C449" s="7" t="s">
        <v>83</v>
      </c>
      <c r="D449" s="8">
        <f>'fnd enro'!D449</f>
        <v>0</v>
      </c>
      <c r="E449" s="8">
        <f>'fnd enro'!E449</f>
        <v>0</v>
      </c>
      <c r="F449" s="8">
        <f>'fnd enro'!F449</f>
        <v>0</v>
      </c>
      <c r="G449" s="8">
        <f>'fnd enro'!G449</f>
        <v>35</v>
      </c>
      <c r="H449" s="8">
        <f>'fnd enro'!H449</f>
        <v>44</v>
      </c>
      <c r="I449" s="8">
        <f>'fnd enro'!I449</f>
        <v>0</v>
      </c>
      <c r="J449" s="8">
        <f>'fnd enro'!J449</f>
        <v>0</v>
      </c>
      <c r="K449" s="9">
        <f>'fnd enro'!K449</f>
        <v>3.16</v>
      </c>
      <c r="L449" s="8">
        <f>'fnd enro'!L449</f>
        <v>0</v>
      </c>
      <c r="M449" s="8">
        <f>'fnd enro'!M449</f>
        <v>1</v>
      </c>
      <c r="N449" s="8">
        <f>'fnd enro'!N449</f>
        <v>1</v>
      </c>
      <c r="O449" s="8">
        <f>'fnd enro'!O449</f>
        <v>0</v>
      </c>
      <c r="P449" s="8">
        <f>'fnd enro'!P449</f>
        <v>23</v>
      </c>
      <c r="Q449" s="8">
        <f>'fnd enro'!R449</f>
        <v>79</v>
      </c>
      <c r="R449" s="9">
        <f t="shared" si="84"/>
        <v>1</v>
      </c>
      <c r="S449" s="8">
        <f>VALUE('fnd enro'!Q449)</f>
        <v>3</v>
      </c>
      <c r="T449" s="1"/>
      <c r="U449" s="68">
        <f>(($D449*'fnd base rates'!C$7)
+($E449*'fnd base rates'!C$8)
+($F449*'fnd base rates'!C$9)
+($G449*'fnd base rates'!C$10)
+($H449*'fnd base rates'!C$11)
+($I449*'fnd base rates'!C$12)
+($J449*'fnd base rates'!C$13)
+($K449*'fnd base rates'!C$14)
+($M449*'fnd base rates'!C$16)
+($N449*'fnd base rates'!C$17)
+($O449*'fnd base rates'!C$18)
+($P449*VLOOKUP($S449+12,rate_basefnd,3)))
*$R449</f>
        <v>49105.104800000008</v>
      </c>
      <c r="V449" s="68">
        <f>(($D449*'fnd base rates'!D$7)
+($E449*'fnd base rates'!D$8)
+($F449*'fnd base rates'!D$9)
+($G449*'fnd base rates'!D$10)
+($H449*'fnd base rates'!D$11)
+($I449*'fnd base rates'!D$12)
+($J449*'fnd base rates'!D$13)
+($K449*'fnd base rates'!D$14)
+($M449*'fnd base rates'!D$16)
+($N449*'fnd base rates'!D$17)
+($O449*'fnd base rates'!D$18)
+($P449*VLOOKUP($S449+12,rate_basefnd,4)))
*$R449</f>
        <v>74509.839999999982</v>
      </c>
      <c r="W449" s="68">
        <f>(($D449*'fnd base rates'!E$7)
+($E449*'fnd base rates'!E$8)
+($F449*'fnd base rates'!E$9)
+($G449*'fnd base rates'!E$10)
+($H449*'fnd base rates'!E$11)
+($I449*'fnd base rates'!E$12)
+($J449*'fnd base rates'!E$13)
+($K449*'fnd base rates'!E$14)
+($M449*'fnd base rates'!E$16)
+($N449*'fnd base rates'!E$17)
+($O449*'fnd base rates'!E$18)
+($P449*VLOOKUP($S449+12,rate_basefnd,5)))
*$R449</f>
        <v>392319.00319999998</v>
      </c>
      <c r="X449" s="68">
        <f>(($D449*'fnd base rates'!F$7)
+($E449*'fnd base rates'!F$8)
+($F449*'fnd base rates'!F$9)
+($G449*'fnd base rates'!F$10)
+($H449*'fnd base rates'!F$11)
+($I449*'fnd base rates'!F$12)
+($J449*'fnd base rates'!F$13)
+($K449*'fnd base rates'!F$14)
+($M449*'fnd base rates'!F$16)
+($N449*'fnd base rates'!F$17)
+($O449*'fnd base rates'!F$18)
+($P449*VLOOKUP($S449+12,rate_basefnd,6)))
*$R449</f>
        <v>98562.531199999998</v>
      </c>
      <c r="Y449" s="68">
        <f>(($D449*'fnd base rates'!G$7)
+($E449*'fnd base rates'!G$8)
+($F449*'fnd base rates'!G$9)
+($G449*'fnd base rates'!G$10)
+($H449*'fnd base rates'!G$11)
+($I449*'fnd base rates'!G$12)
+($J449*'fnd base rates'!G$13)
+($K449*'fnd base rates'!G$14)
+($M449*'fnd base rates'!G$16)
+($N449*'fnd base rates'!G$17)
+($O449*'fnd base rates'!G$18)
+($P449*VLOOKUP($S449+12,rate_basefnd,7)))
*$R449</f>
        <v>17818.091600000003</v>
      </c>
      <c r="Z449" s="68">
        <f>(($D449*'fnd base rates'!H$7)
+($E449*'fnd base rates'!H$8)
+($F449*'fnd base rates'!H$9)
+($G449*'fnd base rates'!H$10)
+($H449*'fnd base rates'!H$11)
+($I449*'fnd base rates'!H$12)
+($J449*'fnd base rates'!H$13)
+($K449*'fnd base rates'!H$14)
+($M449*'fnd base rates'!H$16)
+($N449*'fnd base rates'!H$17)
+($O449*'fnd base rates'!H$18)
+($P449*VLOOKUP($S449+12,rate_basefnd,8)))</f>
        <v>46745.065999999999</v>
      </c>
      <c r="AA449" s="68">
        <f>(($D449*'fnd base rates'!I$7)
+($E449*'fnd base rates'!I$8)
+($F449*'fnd base rates'!I$9)
+($G449*'fnd base rates'!I$10)
+($H449*'fnd base rates'!I$11)
+($I449*'fnd base rates'!I$12)
+($J449*'fnd base rates'!I$13)
+($K449*'fnd base rates'!I$14)
+($M449*'fnd base rates'!I$16)
+($N449*'fnd base rates'!I$17)
+($O449*'fnd base rates'!I$18)
+($P449*VLOOKUP($S449+12,rate_basefnd,9)))
*$R449</f>
        <v>38762.810000000005</v>
      </c>
      <c r="AB449" s="68">
        <f>(($D449*'fnd base rates'!J$7)
+($E449*'fnd base rates'!J$8)
+($F449*'fnd base rates'!J$9)
+($G449*'fnd base rates'!J$10)
+($H449*'fnd base rates'!J$11)
+($I449*'fnd base rates'!J$12)
+($J449*'fnd base rates'!J$13)
+($K449*'fnd base rates'!J$14)
+($M449*'fnd base rates'!J$16)
+($N449*'fnd base rates'!J$17)
+($O449*'fnd base rates'!J$18)
+($P449*VLOOKUP($S449+12,rate_basefnd,10)))
*$R449</f>
        <v>32545.269999999997</v>
      </c>
      <c r="AC449" s="68">
        <f>(($D449*'fnd base rates'!K$7)
+($E449*'fnd base rates'!K$8)
+($F449*'fnd base rates'!K$9)
+($G449*'fnd base rates'!K$10)
+($H449*'fnd base rates'!K$11)
+($I449*'fnd base rates'!K$12)
+($J449*'fnd base rates'!K$13)
+($K449*'fnd base rates'!K$14)
+($M449*'fnd base rates'!K$16)
+($N449*'fnd base rates'!K$17)
+($O449*'fnd base rates'!K$18)
+($P449*VLOOKUP($S449+12,rate_basefnd,11)))
*$R449</f>
        <v>101570.49399999999</v>
      </c>
      <c r="AD449" s="68">
        <f>(($D449*'fnd base rates'!L$7)
+($E449*'fnd base rates'!L$8)
+($F449*'fnd base rates'!L$9)
+($G449*'fnd base rates'!L$10)
+($H449*'fnd base rates'!L$11)
+($I449*'fnd base rates'!L$12)
+($J449*'fnd base rates'!L$13)
+($K449*'fnd base rates'!L$14)
+($M449*'fnd base rates'!L$16)
+($N449*'fnd base rates'!L$17)
+($O449*'fnd base rates'!L$18)
+($P449*VLOOKUP($S449+12,rate_basefnd,12)))</f>
        <v>199698.26519999999</v>
      </c>
      <c r="AE449" s="68">
        <f>(($D449*'fnd base rates'!M$7)
+($E449*'fnd base rates'!M$8)
+($F449*'fnd base rates'!M$9)
+($G449*'fnd base rates'!M$10)
+($H449*'fnd base rates'!M$11)
+($I449*'fnd base rates'!M$12)
+($J449*'fnd base rates'!M$13)
+($K449*'fnd base rates'!M$14)
+($M449*'fnd base rates'!M$16)
+($N449*'fnd base rates'!M$17)
+($O449*'fnd base rates'!M$18)
+($P449*VLOOKUP($S449+12,rate_basefnd,13)))</f>
        <v>0</v>
      </c>
      <c r="AF449" s="3">
        <f t="shared" si="85"/>
        <v>1051636.476</v>
      </c>
      <c r="AH449" s="205">
        <f t="shared" si="86"/>
        <v>464168168</v>
      </c>
      <c r="AI449" s="3" t="str">
        <f t="shared" si="90"/>
        <v>464</v>
      </c>
      <c r="AJ449" s="1" t="str">
        <f t="shared" si="91"/>
        <v>168</v>
      </c>
      <c r="AK449" s="1" t="str">
        <f t="shared" si="92"/>
        <v>168</v>
      </c>
      <c r="AL449" s="3">
        <f t="shared" si="87"/>
        <v>1</v>
      </c>
      <c r="AM449" s="3">
        <f t="shared" si="97"/>
        <v>79</v>
      </c>
      <c r="AN449" s="3">
        <f t="shared" si="93"/>
        <v>1051636.476</v>
      </c>
      <c r="AO449" s="3">
        <f t="shared" si="94"/>
        <v>13312</v>
      </c>
      <c r="AP449" s="3">
        <f t="shared" si="88"/>
        <v>-2494</v>
      </c>
      <c r="AQ449" s="3">
        <v>15806</v>
      </c>
      <c r="AS449" s="68"/>
      <c r="AT449" s="68"/>
      <c r="AX449" s="4">
        <f t="shared" si="95"/>
        <v>0</v>
      </c>
      <c r="AZ449" s="4">
        <f t="shared" si="96"/>
        <v>0</v>
      </c>
      <c r="BB449" s="4"/>
    </row>
    <row r="450" spans="1:54" s="3" customFormat="1">
      <c r="A450" s="205" t="str">
        <f t="shared" si="89"/>
        <v>464</v>
      </c>
      <c r="B450" s="1">
        <v>464168196</v>
      </c>
      <c r="C450" s="7" t="s">
        <v>83</v>
      </c>
      <c r="D450" s="8">
        <f>'fnd enro'!D450</f>
        <v>0</v>
      </c>
      <c r="E450" s="8">
        <f>'fnd enro'!E450</f>
        <v>0</v>
      </c>
      <c r="F450" s="8">
        <f>'fnd enro'!F450</f>
        <v>0</v>
      </c>
      <c r="G450" s="8">
        <f>'fnd enro'!G450</f>
        <v>3</v>
      </c>
      <c r="H450" s="8">
        <f>'fnd enro'!H450</f>
        <v>8</v>
      </c>
      <c r="I450" s="8">
        <f>'fnd enro'!I450</f>
        <v>0</v>
      </c>
      <c r="J450" s="8">
        <f>'fnd enro'!J450</f>
        <v>0</v>
      </c>
      <c r="K450" s="9">
        <f>'fnd enro'!K450</f>
        <v>0.44</v>
      </c>
      <c r="L450" s="8">
        <f>'fnd enro'!L450</f>
        <v>0</v>
      </c>
      <c r="M450" s="8">
        <f>'fnd enro'!M450</f>
        <v>0</v>
      </c>
      <c r="N450" s="8">
        <f>'fnd enro'!N450</f>
        <v>0</v>
      </c>
      <c r="O450" s="8">
        <f>'fnd enro'!O450</f>
        <v>0</v>
      </c>
      <c r="P450" s="8">
        <f>'fnd enro'!P450</f>
        <v>1</v>
      </c>
      <c r="Q450" s="8">
        <f>'fnd enro'!R450</f>
        <v>11</v>
      </c>
      <c r="R450" s="9">
        <f t="shared" si="84"/>
        <v>1</v>
      </c>
      <c r="S450" s="8">
        <f>VALUE('fnd enro'!Q450)</f>
        <v>4</v>
      </c>
      <c r="T450" s="1"/>
      <c r="U450" s="68">
        <f>(($D450*'fnd base rates'!C$7)
+($E450*'fnd base rates'!C$8)
+($F450*'fnd base rates'!C$9)
+($G450*'fnd base rates'!C$10)
+($H450*'fnd base rates'!C$11)
+($I450*'fnd base rates'!C$12)
+($J450*'fnd base rates'!C$13)
+($K450*'fnd base rates'!C$14)
+($M450*'fnd base rates'!C$16)
+($N450*'fnd base rates'!C$17)
+($O450*'fnd base rates'!C$18)
+($P450*VLOOKUP($S450+12,rate_basefnd,3)))
*$R450</f>
        <v>6664.2932000000001</v>
      </c>
      <c r="V450" s="68">
        <f>(($D450*'fnd base rates'!D$7)
+($E450*'fnd base rates'!D$8)
+($F450*'fnd base rates'!D$9)
+($G450*'fnd base rates'!D$10)
+($H450*'fnd base rates'!D$11)
+($I450*'fnd base rates'!D$12)
+($J450*'fnd base rates'!D$13)
+($K450*'fnd base rates'!D$14)
+($M450*'fnd base rates'!D$16)
+($N450*'fnd base rates'!D$17)
+($O450*'fnd base rates'!D$18)
+($P450*VLOOKUP($S450+12,rate_basefnd,4)))
*$R450</f>
        <v>9658.41</v>
      </c>
      <c r="W450" s="68">
        <f>(($D450*'fnd base rates'!E$7)
+($E450*'fnd base rates'!E$8)
+($F450*'fnd base rates'!E$9)
+($G450*'fnd base rates'!E$10)
+($H450*'fnd base rates'!E$11)
+($I450*'fnd base rates'!E$12)
+($J450*'fnd base rates'!E$13)
+($K450*'fnd base rates'!E$14)
+($M450*'fnd base rates'!E$16)
+($N450*'fnd base rates'!E$17)
+($O450*'fnd base rates'!E$18)
+($P450*VLOOKUP($S450+12,rate_basefnd,5)))
*$R450</f>
        <v>46926.978799999997</v>
      </c>
      <c r="X450" s="68">
        <f>(($D450*'fnd base rates'!F$7)
+($E450*'fnd base rates'!F$8)
+($F450*'fnd base rates'!F$9)
+($G450*'fnd base rates'!F$10)
+($H450*'fnd base rates'!F$11)
+($I450*'fnd base rates'!F$12)
+($J450*'fnd base rates'!F$13)
+($K450*'fnd base rates'!F$14)
+($M450*'fnd base rates'!F$16)
+($N450*'fnd base rates'!F$17)
+($O450*'fnd base rates'!F$18)
+($P450*VLOOKUP($S450+12,rate_basefnd,6)))
*$R450</f>
        <v>13139.200799999999</v>
      </c>
      <c r="Y450" s="68">
        <f>(($D450*'fnd base rates'!G$7)
+($E450*'fnd base rates'!G$8)
+($F450*'fnd base rates'!G$9)
+($G450*'fnd base rates'!G$10)
+($H450*'fnd base rates'!G$11)
+($I450*'fnd base rates'!G$12)
+($J450*'fnd base rates'!G$13)
+($K450*'fnd base rates'!G$14)
+($M450*'fnd base rates'!G$16)
+($N450*'fnd base rates'!G$17)
+($O450*'fnd base rates'!G$18)
+($P450*VLOOKUP($S450+12,rate_basefnd,7)))
*$R450</f>
        <v>2177.3643999999999</v>
      </c>
      <c r="Z450" s="68">
        <f>(($D450*'fnd base rates'!H$7)
+($E450*'fnd base rates'!H$8)
+($F450*'fnd base rates'!H$9)
+($G450*'fnd base rates'!H$10)
+($H450*'fnd base rates'!H$11)
+($I450*'fnd base rates'!H$12)
+($J450*'fnd base rates'!H$13)
+($K450*'fnd base rates'!H$14)
+($M450*'fnd base rates'!H$16)
+($N450*'fnd base rates'!H$17)
+($O450*'fnd base rates'!H$18)
+($P450*VLOOKUP($S450+12,rate_basefnd,8)))</f>
        <v>6417.7340000000004</v>
      </c>
      <c r="AA450" s="68">
        <f>(($D450*'fnd base rates'!I$7)
+($E450*'fnd base rates'!I$8)
+($F450*'fnd base rates'!I$9)
+($G450*'fnd base rates'!I$10)
+($H450*'fnd base rates'!I$11)
+($I450*'fnd base rates'!I$12)
+($J450*'fnd base rates'!I$13)
+($K450*'fnd base rates'!I$14)
+($M450*'fnd base rates'!I$16)
+($N450*'fnd base rates'!I$17)
+($O450*'fnd base rates'!I$18)
+($P450*VLOOKUP($S450+12,rate_basefnd,9)))
*$R450</f>
        <v>5112.1500000000005</v>
      </c>
      <c r="AB450" s="68">
        <f>(($D450*'fnd base rates'!J$7)
+($E450*'fnd base rates'!J$8)
+($F450*'fnd base rates'!J$9)
+($G450*'fnd base rates'!J$10)
+($H450*'fnd base rates'!J$11)
+($I450*'fnd base rates'!J$12)
+($J450*'fnd base rates'!J$13)
+($K450*'fnd base rates'!J$14)
+($M450*'fnd base rates'!J$16)
+($N450*'fnd base rates'!J$17)
+($O450*'fnd base rates'!J$18)
+($P450*VLOOKUP($S450+12,rate_basefnd,10)))
*$R450</f>
        <v>3377.0299999999997</v>
      </c>
      <c r="AC450" s="68">
        <f>(($D450*'fnd base rates'!K$7)
+($E450*'fnd base rates'!K$8)
+($F450*'fnd base rates'!K$9)
+($G450*'fnd base rates'!K$10)
+($H450*'fnd base rates'!K$11)
+($I450*'fnd base rates'!K$12)
+($J450*'fnd base rates'!K$13)
+($K450*'fnd base rates'!K$14)
+($M450*'fnd base rates'!K$16)
+($N450*'fnd base rates'!K$17)
+($O450*'fnd base rates'!K$18)
+($P450*VLOOKUP($S450+12,rate_basefnd,11)))
*$R450</f>
        <v>14208.725999999999</v>
      </c>
      <c r="AD450" s="68">
        <f>(($D450*'fnd base rates'!L$7)
+($E450*'fnd base rates'!L$8)
+($F450*'fnd base rates'!L$9)
+($G450*'fnd base rates'!L$10)
+($H450*'fnd base rates'!L$11)
+($I450*'fnd base rates'!L$12)
+($J450*'fnd base rates'!L$13)
+($K450*'fnd base rates'!L$14)
+($M450*'fnd base rates'!L$16)
+($N450*'fnd base rates'!L$17)
+($O450*'fnd base rates'!L$18)
+($P450*VLOOKUP($S450+12,rate_basefnd,12)))</f>
        <v>26806.3668</v>
      </c>
      <c r="AE450" s="68">
        <f>(($D450*'fnd base rates'!M$7)
+($E450*'fnd base rates'!M$8)
+($F450*'fnd base rates'!M$9)
+($G450*'fnd base rates'!M$10)
+($H450*'fnd base rates'!M$11)
+($I450*'fnd base rates'!M$12)
+($J450*'fnd base rates'!M$13)
+($K450*'fnd base rates'!M$14)
+($M450*'fnd base rates'!M$16)
+($N450*'fnd base rates'!M$17)
+($O450*'fnd base rates'!M$18)
+($P450*VLOOKUP($S450+12,rate_basefnd,13)))</f>
        <v>0</v>
      </c>
      <c r="AF450" s="3">
        <f t="shared" si="85"/>
        <v>134488.25399999999</v>
      </c>
      <c r="AH450" s="205">
        <f t="shared" si="86"/>
        <v>464168196</v>
      </c>
      <c r="AI450" s="3" t="str">
        <f t="shared" si="90"/>
        <v>464</v>
      </c>
      <c r="AJ450" s="1" t="str">
        <f t="shared" si="91"/>
        <v>168</v>
      </c>
      <c r="AK450" s="1" t="str">
        <f t="shared" si="92"/>
        <v>196</v>
      </c>
      <c r="AL450" s="3">
        <f t="shared" si="87"/>
        <v>1</v>
      </c>
      <c r="AM450" s="3">
        <f t="shared" si="97"/>
        <v>11</v>
      </c>
      <c r="AN450" s="3">
        <f t="shared" si="93"/>
        <v>134488.25399999999</v>
      </c>
      <c r="AO450" s="3">
        <f t="shared" si="94"/>
        <v>12226</v>
      </c>
      <c r="AP450" s="3">
        <f t="shared" si="88"/>
        <v>-7430</v>
      </c>
      <c r="AQ450" s="3">
        <v>19656</v>
      </c>
      <c r="AS450" s="68"/>
      <c r="AT450" s="68"/>
      <c r="AX450" s="4">
        <f t="shared" si="95"/>
        <v>0</v>
      </c>
      <c r="AZ450" s="4">
        <f t="shared" si="96"/>
        <v>0</v>
      </c>
      <c r="BB450" s="4"/>
    </row>
    <row r="451" spans="1:54" s="3" customFormat="1">
      <c r="A451" s="205" t="str">
        <f t="shared" si="89"/>
        <v>464</v>
      </c>
      <c r="B451" s="1">
        <v>464168229</v>
      </c>
      <c r="C451" s="7" t="s">
        <v>83</v>
      </c>
      <c r="D451" s="8">
        <f>'fnd enro'!D451</f>
        <v>0</v>
      </c>
      <c r="E451" s="8">
        <f>'fnd enro'!E451</f>
        <v>0</v>
      </c>
      <c r="F451" s="8">
        <f>'fnd enro'!F451</f>
        <v>0</v>
      </c>
      <c r="G451" s="8">
        <f>'fnd enro'!G451</f>
        <v>11</v>
      </c>
      <c r="H451" s="8">
        <f>'fnd enro'!H451</f>
        <v>21</v>
      </c>
      <c r="I451" s="8">
        <f>'fnd enro'!I451</f>
        <v>0</v>
      </c>
      <c r="J451" s="8">
        <f>'fnd enro'!J451</f>
        <v>0</v>
      </c>
      <c r="K451" s="9">
        <f>'fnd enro'!K451</f>
        <v>1.28</v>
      </c>
      <c r="L451" s="8">
        <f>'fnd enro'!L451</f>
        <v>0</v>
      </c>
      <c r="M451" s="8">
        <f>'fnd enro'!M451</f>
        <v>1</v>
      </c>
      <c r="N451" s="8">
        <f>'fnd enro'!N451</f>
        <v>4</v>
      </c>
      <c r="O451" s="8">
        <f>'fnd enro'!O451</f>
        <v>0</v>
      </c>
      <c r="P451" s="8">
        <f>'fnd enro'!P451</f>
        <v>15</v>
      </c>
      <c r="Q451" s="8">
        <f>'fnd enro'!R451</f>
        <v>32</v>
      </c>
      <c r="R451" s="9">
        <f t="shared" si="84"/>
        <v>1</v>
      </c>
      <c r="S451" s="8">
        <f>VALUE('fnd enro'!Q451)</f>
        <v>9</v>
      </c>
      <c r="T451" s="1"/>
      <c r="U451" s="68">
        <f>(($D451*'fnd base rates'!C$7)
+($E451*'fnd base rates'!C$8)
+($F451*'fnd base rates'!C$9)
+($G451*'fnd base rates'!C$10)
+($H451*'fnd base rates'!C$11)
+($I451*'fnd base rates'!C$12)
+($J451*'fnd base rates'!C$13)
+($K451*'fnd base rates'!C$14)
+($M451*'fnd base rates'!C$16)
+($N451*'fnd base rates'!C$17)
+($O451*'fnd base rates'!C$18)
+($P451*VLOOKUP($S451+12,rate_basefnd,3)))
*$R451</f>
        <v>21416.2084</v>
      </c>
      <c r="V451" s="68">
        <f>(($D451*'fnd base rates'!D$7)
+($E451*'fnd base rates'!D$8)
+($F451*'fnd base rates'!D$9)
+($G451*'fnd base rates'!D$10)
+($H451*'fnd base rates'!D$11)
+($I451*'fnd base rates'!D$12)
+($J451*'fnd base rates'!D$13)
+($K451*'fnd base rates'!D$14)
+($M451*'fnd base rates'!D$16)
+($N451*'fnd base rates'!D$17)
+($O451*'fnd base rates'!D$18)
+($P451*VLOOKUP($S451+12,rate_basefnd,4)))
*$R451</f>
        <v>35806.199999999997</v>
      </c>
      <c r="W451" s="68">
        <f>(($D451*'fnd base rates'!E$7)
+($E451*'fnd base rates'!E$8)
+($F451*'fnd base rates'!E$9)
+($G451*'fnd base rates'!E$10)
+($H451*'fnd base rates'!E$11)
+($I451*'fnd base rates'!E$12)
+($J451*'fnd base rates'!E$13)
+($K451*'fnd base rates'!E$14)
+($M451*'fnd base rates'!E$16)
+($N451*'fnd base rates'!E$17)
+($O451*'fnd base rates'!E$18)
+($P451*VLOOKUP($S451+12,rate_basefnd,5)))
*$R451</f>
        <v>209749.46560000003</v>
      </c>
      <c r="X451" s="68">
        <f>(($D451*'fnd base rates'!F$7)
+($E451*'fnd base rates'!F$8)
+($F451*'fnd base rates'!F$9)
+($G451*'fnd base rates'!F$10)
+($H451*'fnd base rates'!F$11)
+($I451*'fnd base rates'!F$12)
+($J451*'fnd base rates'!F$13)
+($K451*'fnd base rates'!F$14)
+($M451*'fnd base rates'!F$16)
+($N451*'fnd base rates'!F$17)
+($O451*'fnd base rates'!F$18)
+($P451*VLOOKUP($S451+12,rate_basefnd,6)))
*$R451</f>
        <v>39974.099600000001</v>
      </c>
      <c r="Y451" s="68">
        <f>(($D451*'fnd base rates'!G$7)
+($E451*'fnd base rates'!G$8)
+($F451*'fnd base rates'!G$9)
+($G451*'fnd base rates'!G$10)
+($H451*'fnd base rates'!G$11)
+($I451*'fnd base rates'!G$12)
+($J451*'fnd base rates'!G$13)
+($K451*'fnd base rates'!G$14)
+($M451*'fnd base rates'!G$16)
+($N451*'fnd base rates'!G$17)
+($O451*'fnd base rates'!G$18)
+($P451*VLOOKUP($S451+12,rate_basefnd,7)))
*$R451</f>
        <v>9746.1527999999998</v>
      </c>
      <c r="Z451" s="68">
        <f>(($D451*'fnd base rates'!H$7)
+($E451*'fnd base rates'!H$8)
+($F451*'fnd base rates'!H$9)
+($G451*'fnd base rates'!H$10)
+($H451*'fnd base rates'!H$11)
+($I451*'fnd base rates'!H$12)
+($J451*'fnd base rates'!H$13)
+($K451*'fnd base rates'!H$14)
+($M451*'fnd base rates'!H$16)
+($N451*'fnd base rates'!H$17)
+($O451*'fnd base rates'!H$18)
+($P451*VLOOKUP($S451+12,rate_basefnd,8)))</f>
        <v>19945.057999999997</v>
      </c>
      <c r="AA451" s="68">
        <f>(($D451*'fnd base rates'!I$7)
+($E451*'fnd base rates'!I$8)
+($F451*'fnd base rates'!I$9)
+($G451*'fnd base rates'!I$10)
+($H451*'fnd base rates'!I$11)
+($I451*'fnd base rates'!I$12)
+($J451*'fnd base rates'!I$13)
+($K451*'fnd base rates'!I$14)
+($M451*'fnd base rates'!I$16)
+($N451*'fnd base rates'!I$17)
+($O451*'fnd base rates'!I$18)
+($P451*VLOOKUP($S451+12,rate_basefnd,9)))
*$R451</f>
        <v>17955.96</v>
      </c>
      <c r="AB451" s="68">
        <f>(($D451*'fnd base rates'!J$7)
+($E451*'fnd base rates'!J$8)
+($F451*'fnd base rates'!J$9)
+($G451*'fnd base rates'!J$10)
+($H451*'fnd base rates'!J$11)
+($I451*'fnd base rates'!J$12)
+($J451*'fnd base rates'!J$13)
+($K451*'fnd base rates'!J$14)
+($M451*'fnd base rates'!J$16)
+($N451*'fnd base rates'!J$17)
+($O451*'fnd base rates'!J$18)
+($P451*VLOOKUP($S451+12,rate_basefnd,10)))
*$R451</f>
        <v>23283.55</v>
      </c>
      <c r="AC451" s="68">
        <f>(($D451*'fnd base rates'!K$7)
+($E451*'fnd base rates'!K$8)
+($F451*'fnd base rates'!K$9)
+($G451*'fnd base rates'!K$10)
+($H451*'fnd base rates'!K$11)
+($I451*'fnd base rates'!K$12)
+($J451*'fnd base rates'!K$13)
+($K451*'fnd base rates'!K$14)
+($M451*'fnd base rates'!K$16)
+($N451*'fnd base rates'!K$17)
+($O451*'fnd base rates'!K$18)
+($P451*VLOOKUP($S451+12,rate_basefnd,11)))
*$R451</f>
        <v>43040.062000000005</v>
      </c>
      <c r="AD451" s="68">
        <f>(($D451*'fnd base rates'!L$7)
+($E451*'fnd base rates'!L$8)
+($F451*'fnd base rates'!L$9)
+($G451*'fnd base rates'!L$10)
+($H451*'fnd base rates'!L$11)
+($I451*'fnd base rates'!L$12)
+($J451*'fnd base rates'!L$13)
+($K451*'fnd base rates'!L$14)
+($M451*'fnd base rates'!L$16)
+($N451*'fnd base rates'!L$17)
+($O451*'fnd base rates'!L$18)
+($P451*VLOOKUP($S451+12,rate_basefnd,12)))</f>
        <v>91712.661599999992</v>
      </c>
      <c r="AE451" s="68">
        <f>(($D451*'fnd base rates'!M$7)
+($E451*'fnd base rates'!M$8)
+($F451*'fnd base rates'!M$9)
+($G451*'fnd base rates'!M$10)
+($H451*'fnd base rates'!M$11)
+($I451*'fnd base rates'!M$12)
+($J451*'fnd base rates'!M$13)
+($K451*'fnd base rates'!M$14)
+($M451*'fnd base rates'!M$16)
+($N451*'fnd base rates'!M$17)
+($O451*'fnd base rates'!M$18)
+($P451*VLOOKUP($S451+12,rate_basefnd,13)))</f>
        <v>0</v>
      </c>
      <c r="AF451" s="3">
        <f t="shared" si="85"/>
        <v>512629.41800000006</v>
      </c>
      <c r="AH451" s="205">
        <f t="shared" si="86"/>
        <v>464168229</v>
      </c>
      <c r="AI451" s="3" t="str">
        <f t="shared" si="90"/>
        <v>464</v>
      </c>
      <c r="AJ451" s="1" t="str">
        <f t="shared" si="91"/>
        <v>168</v>
      </c>
      <c r="AK451" s="1" t="str">
        <f t="shared" si="92"/>
        <v>229</v>
      </c>
      <c r="AL451" s="3">
        <f t="shared" si="87"/>
        <v>1</v>
      </c>
      <c r="AM451" s="3">
        <f t="shared" si="97"/>
        <v>32</v>
      </c>
      <c r="AN451" s="3">
        <f t="shared" si="93"/>
        <v>512629.41800000006</v>
      </c>
      <c r="AO451" s="3">
        <f t="shared" si="94"/>
        <v>16020</v>
      </c>
      <c r="AP451" s="3">
        <f t="shared" si="88"/>
        <v>-4384</v>
      </c>
      <c r="AQ451" s="3">
        <v>20404</v>
      </c>
      <c r="AS451" s="68"/>
      <c r="AT451" s="68"/>
      <c r="AX451" s="4">
        <f t="shared" si="95"/>
        <v>0</v>
      </c>
      <c r="AZ451" s="4">
        <f t="shared" si="96"/>
        <v>0</v>
      </c>
      <c r="BB451" s="4"/>
    </row>
    <row r="452" spans="1:54" s="3" customFormat="1">
      <c r="A452" s="205" t="str">
        <f t="shared" si="89"/>
        <v>464</v>
      </c>
      <c r="B452" s="1">
        <v>464168258</v>
      </c>
      <c r="C452" s="7" t="s">
        <v>83</v>
      </c>
      <c r="D452" s="8">
        <f>'fnd enro'!D452</f>
        <v>0</v>
      </c>
      <c r="E452" s="8">
        <f>'fnd enro'!E452</f>
        <v>0</v>
      </c>
      <c r="F452" s="8">
        <f>'fnd enro'!F452</f>
        <v>0</v>
      </c>
      <c r="G452" s="8">
        <f>'fnd enro'!G452</f>
        <v>15</v>
      </c>
      <c r="H452" s="8">
        <f>'fnd enro'!H452</f>
        <v>4</v>
      </c>
      <c r="I452" s="8">
        <f>'fnd enro'!I452</f>
        <v>0</v>
      </c>
      <c r="J452" s="8">
        <f>'fnd enro'!J452</f>
        <v>0</v>
      </c>
      <c r="K452" s="9">
        <f>'fnd enro'!K452</f>
        <v>0.76</v>
      </c>
      <c r="L452" s="8">
        <f>'fnd enro'!L452</f>
        <v>0</v>
      </c>
      <c r="M452" s="8">
        <f>'fnd enro'!M452</f>
        <v>3</v>
      </c>
      <c r="N452" s="8">
        <f>'fnd enro'!N452</f>
        <v>1</v>
      </c>
      <c r="O452" s="8">
        <f>'fnd enro'!O452</f>
        <v>0</v>
      </c>
      <c r="P452" s="8">
        <f>'fnd enro'!P452</f>
        <v>10</v>
      </c>
      <c r="Q452" s="8">
        <f>'fnd enro'!R452</f>
        <v>19</v>
      </c>
      <c r="R452" s="9">
        <f t="shared" si="84"/>
        <v>1</v>
      </c>
      <c r="S452" s="8">
        <f>VALUE('fnd enro'!Q452)</f>
        <v>10</v>
      </c>
      <c r="T452" s="1"/>
      <c r="U452" s="68">
        <f>(($D452*'fnd base rates'!C$7)
+($E452*'fnd base rates'!C$8)
+($F452*'fnd base rates'!C$9)
+($G452*'fnd base rates'!C$10)
+($H452*'fnd base rates'!C$11)
+($I452*'fnd base rates'!C$12)
+($J452*'fnd base rates'!C$13)
+($K452*'fnd base rates'!C$14)
+($M452*'fnd base rates'!C$16)
+($N452*'fnd base rates'!C$17)
+($O452*'fnd base rates'!C$18)
+($P452*VLOOKUP($S452+12,rate_basefnd,3)))
*$R452</f>
        <v>13029.8128</v>
      </c>
      <c r="V452" s="68">
        <f>(($D452*'fnd base rates'!D$7)
+($E452*'fnd base rates'!D$8)
+($F452*'fnd base rates'!D$9)
+($G452*'fnd base rates'!D$10)
+($H452*'fnd base rates'!D$11)
+($I452*'fnd base rates'!D$12)
+($J452*'fnd base rates'!D$13)
+($K452*'fnd base rates'!D$14)
+($M452*'fnd base rates'!D$16)
+($N452*'fnd base rates'!D$17)
+($O452*'fnd base rates'!D$18)
+($P452*VLOOKUP($S452+12,rate_basefnd,4)))
*$R452</f>
        <v>22412.620000000003</v>
      </c>
      <c r="W452" s="68">
        <f>(($D452*'fnd base rates'!E$7)
+($E452*'fnd base rates'!E$8)
+($F452*'fnd base rates'!E$9)
+($G452*'fnd base rates'!E$10)
+($H452*'fnd base rates'!E$11)
+($I452*'fnd base rates'!E$12)
+($J452*'fnd base rates'!E$13)
+($K452*'fnd base rates'!E$14)
+($M452*'fnd base rates'!E$16)
+($N452*'fnd base rates'!E$17)
+($O452*'fnd base rates'!E$18)
+($P452*VLOOKUP($S452+12,rate_basefnd,5)))
*$R452</f>
        <v>139203.04519999999</v>
      </c>
      <c r="X452" s="68">
        <f>(($D452*'fnd base rates'!F$7)
+($E452*'fnd base rates'!F$8)
+($F452*'fnd base rates'!F$9)
+($G452*'fnd base rates'!F$10)
+($H452*'fnd base rates'!F$11)
+($I452*'fnd base rates'!F$12)
+($J452*'fnd base rates'!F$13)
+($K452*'fnd base rates'!F$14)
+($M452*'fnd base rates'!F$16)
+($N452*'fnd base rates'!F$17)
+($O452*'fnd base rates'!F$18)
+($P452*VLOOKUP($S452+12,rate_basefnd,6)))
*$R452</f>
        <v>26299.103200000001</v>
      </c>
      <c r="Y452" s="68">
        <f>(($D452*'fnd base rates'!G$7)
+($E452*'fnd base rates'!G$8)
+($F452*'fnd base rates'!G$9)
+($G452*'fnd base rates'!G$10)
+($H452*'fnd base rates'!G$11)
+($I452*'fnd base rates'!G$12)
+($J452*'fnd base rates'!G$13)
+($K452*'fnd base rates'!G$14)
+($M452*'fnd base rates'!G$16)
+($N452*'fnd base rates'!G$17)
+($O452*'fnd base rates'!G$18)
+($P452*VLOOKUP($S452+12,rate_basefnd,7)))
*$R452</f>
        <v>6186.3476000000001</v>
      </c>
      <c r="Z452" s="68">
        <f>(($D452*'fnd base rates'!H$7)
+($E452*'fnd base rates'!H$8)
+($F452*'fnd base rates'!H$9)
+($G452*'fnd base rates'!H$10)
+($H452*'fnd base rates'!H$11)
+($I452*'fnd base rates'!H$12)
+($J452*'fnd base rates'!H$13)
+($K452*'fnd base rates'!H$14)
+($M452*'fnd base rates'!H$16)
+($N452*'fnd base rates'!H$17)
+($O452*'fnd base rates'!H$18)
+($P452*VLOOKUP($S452+12,rate_basefnd,8)))</f>
        <v>12052.236000000001</v>
      </c>
      <c r="AA452" s="68">
        <f>(($D452*'fnd base rates'!I$7)
+($E452*'fnd base rates'!I$8)
+($F452*'fnd base rates'!I$9)
+($G452*'fnd base rates'!I$10)
+($H452*'fnd base rates'!I$11)
+($I452*'fnd base rates'!I$12)
+($J452*'fnd base rates'!I$13)
+($K452*'fnd base rates'!I$14)
+($M452*'fnd base rates'!I$16)
+($N452*'fnd base rates'!I$17)
+($O452*'fnd base rates'!I$18)
+($P452*VLOOKUP($S452+12,rate_basefnd,9)))
*$R452</f>
        <v>11123.580000000002</v>
      </c>
      <c r="AB452" s="68">
        <f>(($D452*'fnd base rates'!J$7)
+($E452*'fnd base rates'!J$8)
+($F452*'fnd base rates'!J$9)
+($G452*'fnd base rates'!J$10)
+($H452*'fnd base rates'!J$11)
+($I452*'fnd base rates'!J$12)
+($J452*'fnd base rates'!J$13)
+($K452*'fnd base rates'!J$14)
+($M452*'fnd base rates'!J$16)
+($N452*'fnd base rates'!J$17)
+($O452*'fnd base rates'!J$18)
+($P452*VLOOKUP($S452+12,rate_basefnd,10)))
*$R452</f>
        <v>14910.140000000001</v>
      </c>
      <c r="AC452" s="68">
        <f>(($D452*'fnd base rates'!K$7)
+($E452*'fnd base rates'!K$8)
+($F452*'fnd base rates'!K$9)
+($G452*'fnd base rates'!K$10)
+($H452*'fnd base rates'!K$11)
+($I452*'fnd base rates'!K$12)
+($J452*'fnd base rates'!K$13)
+($K452*'fnd base rates'!K$14)
+($M452*'fnd base rates'!K$16)
+($N452*'fnd base rates'!K$17)
+($O452*'fnd base rates'!K$18)
+($P452*VLOOKUP($S452+12,rate_basefnd,11)))
*$R452</f>
        <v>25121.894</v>
      </c>
      <c r="AD452" s="68">
        <f>(($D452*'fnd base rates'!L$7)
+($E452*'fnd base rates'!L$8)
+($F452*'fnd base rates'!L$9)
+($G452*'fnd base rates'!L$10)
+($H452*'fnd base rates'!L$11)
+($I452*'fnd base rates'!L$12)
+($J452*'fnd base rates'!L$13)
+($K452*'fnd base rates'!L$14)
+($M452*'fnd base rates'!L$16)
+($N452*'fnd base rates'!L$17)
+($O452*'fnd base rates'!L$18)
+($P452*VLOOKUP($S452+12,rate_basefnd,12)))</f>
        <v>55154.897199999999</v>
      </c>
      <c r="AE452" s="68">
        <f>(($D452*'fnd base rates'!M$7)
+($E452*'fnd base rates'!M$8)
+($F452*'fnd base rates'!M$9)
+($G452*'fnd base rates'!M$10)
+($H452*'fnd base rates'!M$11)
+($I452*'fnd base rates'!M$12)
+($J452*'fnd base rates'!M$13)
+($K452*'fnd base rates'!M$14)
+($M452*'fnd base rates'!M$16)
+($N452*'fnd base rates'!M$17)
+($O452*'fnd base rates'!M$18)
+($P452*VLOOKUP($S452+12,rate_basefnd,13)))</f>
        <v>0</v>
      </c>
      <c r="AF452" s="3">
        <f t="shared" si="85"/>
        <v>325493.67600000009</v>
      </c>
      <c r="AH452" s="205">
        <f t="shared" si="86"/>
        <v>464168258</v>
      </c>
      <c r="AI452" s="3" t="str">
        <f t="shared" si="90"/>
        <v>464</v>
      </c>
      <c r="AJ452" s="1" t="str">
        <f t="shared" si="91"/>
        <v>168</v>
      </c>
      <c r="AK452" s="1" t="str">
        <f t="shared" si="92"/>
        <v>258</v>
      </c>
      <c r="AL452" s="3">
        <f t="shared" si="87"/>
        <v>1</v>
      </c>
      <c r="AM452" s="3">
        <f t="shared" si="97"/>
        <v>19</v>
      </c>
      <c r="AN452" s="3">
        <f t="shared" si="93"/>
        <v>325493.67600000009</v>
      </c>
      <c r="AO452" s="3">
        <f t="shared" si="94"/>
        <v>17131</v>
      </c>
      <c r="AP452" s="3">
        <f t="shared" si="88"/>
        <v>4566</v>
      </c>
      <c r="AQ452" s="3">
        <v>12565</v>
      </c>
      <c r="AS452" s="68"/>
      <c r="AT452" s="68"/>
      <c r="AX452" s="4">
        <f t="shared" si="95"/>
        <v>0</v>
      </c>
      <c r="AZ452" s="4">
        <f t="shared" si="96"/>
        <v>0</v>
      </c>
      <c r="BB452" s="4"/>
    </row>
    <row r="453" spans="1:54" s="3" customFormat="1">
      <c r="A453" s="205" t="str">
        <f t="shared" si="89"/>
        <v>464</v>
      </c>
      <c r="B453" s="1">
        <v>464168262</v>
      </c>
      <c r="C453" s="7" t="s">
        <v>83</v>
      </c>
      <c r="D453" s="8">
        <f>'fnd enro'!D453</f>
        <v>0</v>
      </c>
      <c r="E453" s="8">
        <f>'fnd enro'!E453</f>
        <v>0</v>
      </c>
      <c r="F453" s="8">
        <f>'fnd enro'!F453</f>
        <v>0</v>
      </c>
      <c r="G453" s="8">
        <f>'fnd enro'!G453</f>
        <v>0</v>
      </c>
      <c r="H453" s="8">
        <f>'fnd enro'!H453</f>
        <v>1</v>
      </c>
      <c r="I453" s="8">
        <f>'fnd enro'!I453</f>
        <v>0</v>
      </c>
      <c r="J453" s="8">
        <f>'fnd enro'!J453</f>
        <v>0</v>
      </c>
      <c r="K453" s="9">
        <f>'fnd enro'!K453</f>
        <v>0.04</v>
      </c>
      <c r="L453" s="8">
        <f>'fnd enro'!L453</f>
        <v>0</v>
      </c>
      <c r="M453" s="8">
        <f>'fnd enro'!M453</f>
        <v>0</v>
      </c>
      <c r="N453" s="8">
        <f>'fnd enro'!N453</f>
        <v>0</v>
      </c>
      <c r="O453" s="8">
        <f>'fnd enro'!O453</f>
        <v>0</v>
      </c>
      <c r="P453" s="8">
        <f>'fnd enro'!P453</f>
        <v>0</v>
      </c>
      <c r="Q453" s="8">
        <f>'fnd enro'!R453</f>
        <v>1</v>
      </c>
      <c r="R453" s="9">
        <f t="shared" si="84"/>
        <v>1</v>
      </c>
      <c r="S453" s="8">
        <f>VALUE('fnd enro'!Q453)</f>
        <v>9</v>
      </c>
      <c r="T453" s="1"/>
      <c r="U453" s="68">
        <f>(($D453*'fnd base rates'!C$7)
+($E453*'fnd base rates'!C$8)
+($F453*'fnd base rates'!C$9)
+($G453*'fnd base rates'!C$10)
+($H453*'fnd base rates'!C$11)
+($I453*'fnd base rates'!C$12)
+($J453*'fnd base rates'!C$13)
+($K453*'fnd base rates'!C$14)
+($M453*'fnd base rates'!C$16)
+($N453*'fnd base rates'!C$17)
+($O453*'fnd base rates'!C$18)
+($P453*VLOOKUP($S453+12,rate_basefnd,3)))
*$R453</f>
        <v>599.66120000000001</v>
      </c>
      <c r="V453" s="68">
        <f>(($D453*'fnd base rates'!D$7)
+($E453*'fnd base rates'!D$8)
+($F453*'fnd base rates'!D$9)
+($G453*'fnd base rates'!D$10)
+($H453*'fnd base rates'!D$11)
+($I453*'fnd base rates'!D$12)
+($J453*'fnd base rates'!D$13)
+($K453*'fnd base rates'!D$14)
+($M453*'fnd base rates'!D$16)
+($N453*'fnd base rates'!D$17)
+($O453*'fnd base rates'!D$18)
+($P453*VLOOKUP($S453+12,rate_basefnd,4)))
*$R453</f>
        <v>848.74</v>
      </c>
      <c r="W453" s="68">
        <f>(($D453*'fnd base rates'!E$7)
+($E453*'fnd base rates'!E$8)
+($F453*'fnd base rates'!E$9)
+($G453*'fnd base rates'!E$10)
+($H453*'fnd base rates'!E$11)
+($I453*'fnd base rates'!E$12)
+($J453*'fnd base rates'!E$13)
+($K453*'fnd base rates'!E$14)
+($M453*'fnd base rates'!E$16)
+($N453*'fnd base rates'!E$17)
+($O453*'fnd base rates'!E$18)
+($P453*VLOOKUP($S453+12,rate_basefnd,5)))
*$R453</f>
        <v>3852.7308000000003</v>
      </c>
      <c r="X453" s="68">
        <f>(($D453*'fnd base rates'!F$7)
+($E453*'fnd base rates'!F$8)
+($F453*'fnd base rates'!F$9)
+($G453*'fnd base rates'!F$10)
+($H453*'fnd base rates'!F$11)
+($I453*'fnd base rates'!F$12)
+($J453*'fnd base rates'!F$13)
+($K453*'fnd base rates'!F$14)
+($M453*'fnd base rates'!F$16)
+($N453*'fnd base rates'!F$17)
+($O453*'fnd base rates'!F$18)
+($P453*VLOOKUP($S453+12,rate_basefnd,6)))
*$R453</f>
        <v>1118.2128</v>
      </c>
      <c r="Y453" s="68">
        <f>(($D453*'fnd base rates'!G$7)
+($E453*'fnd base rates'!G$8)
+($F453*'fnd base rates'!G$9)
+($G453*'fnd base rates'!G$10)
+($H453*'fnd base rates'!G$11)
+($I453*'fnd base rates'!G$12)
+($J453*'fnd base rates'!G$13)
+($K453*'fnd base rates'!G$14)
+($M453*'fnd base rates'!G$16)
+($N453*'fnd base rates'!G$17)
+($O453*'fnd base rates'!G$18)
+($P453*VLOOKUP($S453+12,rate_basefnd,7)))
*$R453</f>
        <v>187.59039999999999</v>
      </c>
      <c r="Z453" s="68">
        <f>(($D453*'fnd base rates'!H$7)
+($E453*'fnd base rates'!H$8)
+($F453*'fnd base rates'!H$9)
+($G453*'fnd base rates'!H$10)
+($H453*'fnd base rates'!H$11)
+($I453*'fnd base rates'!H$12)
+($J453*'fnd base rates'!H$13)
+($K453*'fnd base rates'!H$14)
+($M453*'fnd base rates'!H$16)
+($N453*'fnd base rates'!H$17)
+($O453*'fnd base rates'!H$18)
+($P453*VLOOKUP($S453+12,rate_basefnd,8)))</f>
        <v>581.30399999999997</v>
      </c>
      <c r="AA453" s="68">
        <f>(($D453*'fnd base rates'!I$7)
+($E453*'fnd base rates'!I$8)
+($F453*'fnd base rates'!I$9)
+($G453*'fnd base rates'!I$10)
+($H453*'fnd base rates'!I$11)
+($I453*'fnd base rates'!I$12)
+($J453*'fnd base rates'!I$13)
+($K453*'fnd base rates'!I$14)
+($M453*'fnd base rates'!I$16)
+($N453*'fnd base rates'!I$17)
+($O453*'fnd base rates'!I$18)
+($P453*VLOOKUP($S453+12,rate_basefnd,9)))
*$R453</f>
        <v>453.16</v>
      </c>
      <c r="AB453" s="68">
        <f>(($D453*'fnd base rates'!J$7)
+($E453*'fnd base rates'!J$8)
+($F453*'fnd base rates'!J$9)
+($G453*'fnd base rates'!J$10)
+($H453*'fnd base rates'!J$11)
+($I453*'fnd base rates'!J$12)
+($J453*'fnd base rates'!J$13)
+($K453*'fnd base rates'!J$14)
+($M453*'fnd base rates'!J$16)
+($N453*'fnd base rates'!J$17)
+($O453*'fnd base rates'!J$18)
+($P453*VLOOKUP($S453+12,rate_basefnd,10)))
*$R453</f>
        <v>276.02</v>
      </c>
      <c r="AC453" s="68">
        <f>(($D453*'fnd base rates'!K$7)
+($E453*'fnd base rates'!K$8)
+($F453*'fnd base rates'!K$9)
+($G453*'fnd base rates'!K$10)
+($H453*'fnd base rates'!K$11)
+($I453*'fnd base rates'!K$12)
+($J453*'fnd base rates'!K$13)
+($K453*'fnd base rates'!K$14)
+($M453*'fnd base rates'!K$16)
+($N453*'fnd base rates'!K$17)
+($O453*'fnd base rates'!K$18)
+($P453*VLOOKUP($S453+12,rate_basefnd,11)))
*$R453</f>
        <v>1316.4959999999999</v>
      </c>
      <c r="AD453" s="68">
        <f>(($D453*'fnd base rates'!L$7)
+($E453*'fnd base rates'!L$8)
+($F453*'fnd base rates'!L$9)
+($G453*'fnd base rates'!L$10)
+($H453*'fnd base rates'!L$11)
+($I453*'fnd base rates'!L$12)
+($J453*'fnd base rates'!L$13)
+($K453*'fnd base rates'!L$14)
+($M453*'fnd base rates'!L$16)
+($N453*'fnd base rates'!L$17)
+($O453*'fnd base rates'!L$18)
+($P453*VLOOKUP($S453+12,rate_basefnd,12)))</f>
        <v>2428.6587999999997</v>
      </c>
      <c r="AE453" s="68">
        <f>(($D453*'fnd base rates'!M$7)
+($E453*'fnd base rates'!M$8)
+($F453*'fnd base rates'!M$9)
+($G453*'fnd base rates'!M$10)
+($H453*'fnd base rates'!M$11)
+($I453*'fnd base rates'!M$12)
+($J453*'fnd base rates'!M$13)
+($K453*'fnd base rates'!M$14)
+($M453*'fnd base rates'!M$16)
+($N453*'fnd base rates'!M$17)
+($O453*'fnd base rates'!M$18)
+($P453*VLOOKUP($S453+12,rate_basefnd,13)))</f>
        <v>0</v>
      </c>
      <c r="AF453" s="3">
        <f t="shared" si="85"/>
        <v>11662.573999999999</v>
      </c>
      <c r="AH453" s="205">
        <f t="shared" si="86"/>
        <v>464168262</v>
      </c>
      <c r="AI453" s="3" t="str">
        <f t="shared" si="90"/>
        <v>464</v>
      </c>
      <c r="AJ453" s="1" t="str">
        <f t="shared" si="91"/>
        <v>168</v>
      </c>
      <c r="AK453" s="1" t="str">
        <f t="shared" si="92"/>
        <v>262</v>
      </c>
      <c r="AL453" s="3">
        <f t="shared" si="87"/>
        <v>1</v>
      </c>
      <c r="AM453" s="3">
        <f t="shared" si="97"/>
        <v>1</v>
      </c>
      <c r="AN453" s="3">
        <f t="shared" si="93"/>
        <v>11662.573999999999</v>
      </c>
      <c r="AO453" s="3">
        <f t="shared" si="94"/>
        <v>11663</v>
      </c>
      <c r="AP453" s="3">
        <f t="shared" si="88"/>
        <v>-2529</v>
      </c>
      <c r="AQ453" s="3">
        <v>14192</v>
      </c>
      <c r="AS453" s="68"/>
      <c r="AT453" s="68"/>
      <c r="AX453" s="4">
        <f t="shared" si="95"/>
        <v>0</v>
      </c>
      <c r="AZ453" s="4">
        <f t="shared" si="96"/>
        <v>0</v>
      </c>
      <c r="BB453" s="4"/>
    </row>
    <row r="454" spans="1:54" s="3" customFormat="1">
      <c r="A454" s="205" t="str">
        <f t="shared" si="89"/>
        <v>464</v>
      </c>
      <c r="B454" s="1">
        <v>464168291</v>
      </c>
      <c r="C454" s="7" t="s">
        <v>83</v>
      </c>
      <c r="D454" s="8">
        <f>'fnd enro'!D454</f>
        <v>0</v>
      </c>
      <c r="E454" s="8">
        <f>'fnd enro'!E454</f>
        <v>0</v>
      </c>
      <c r="F454" s="8">
        <f>'fnd enro'!F454</f>
        <v>0</v>
      </c>
      <c r="G454" s="8">
        <f>'fnd enro'!G454</f>
        <v>10</v>
      </c>
      <c r="H454" s="8">
        <f>'fnd enro'!H454</f>
        <v>30</v>
      </c>
      <c r="I454" s="8">
        <f>'fnd enro'!I454</f>
        <v>0</v>
      </c>
      <c r="J454" s="8">
        <f>'fnd enro'!J454</f>
        <v>0</v>
      </c>
      <c r="K454" s="9">
        <f>'fnd enro'!K454</f>
        <v>1.6</v>
      </c>
      <c r="L454" s="8">
        <f>'fnd enro'!L454</f>
        <v>0</v>
      </c>
      <c r="M454" s="8">
        <f>'fnd enro'!M454</f>
        <v>1</v>
      </c>
      <c r="N454" s="8">
        <f>'fnd enro'!N454</f>
        <v>0</v>
      </c>
      <c r="O454" s="8">
        <f>'fnd enro'!O454</f>
        <v>0</v>
      </c>
      <c r="P454" s="8">
        <f>'fnd enro'!P454</f>
        <v>4</v>
      </c>
      <c r="Q454" s="8">
        <f>'fnd enro'!R454</f>
        <v>40</v>
      </c>
      <c r="R454" s="9">
        <f t="shared" si="84"/>
        <v>1</v>
      </c>
      <c r="S454" s="8">
        <f>VALUE('fnd enro'!Q454)</f>
        <v>4</v>
      </c>
      <c r="T454" s="1"/>
      <c r="U454" s="68">
        <f>(($D454*'fnd base rates'!C$7)
+($E454*'fnd base rates'!C$8)
+($F454*'fnd base rates'!C$9)
+($G454*'fnd base rates'!C$10)
+($H454*'fnd base rates'!C$11)
+($I454*'fnd base rates'!C$12)
+($J454*'fnd base rates'!C$13)
+($K454*'fnd base rates'!C$14)
+($M454*'fnd base rates'!C$16)
+($N454*'fnd base rates'!C$17)
+($O454*'fnd base rates'!C$18)
+($P454*VLOOKUP($S454+12,rate_basefnd,3)))
*$R454</f>
        <v>24379.028000000002</v>
      </c>
      <c r="V454" s="68">
        <f>(($D454*'fnd base rates'!D$7)
+($E454*'fnd base rates'!D$8)
+($F454*'fnd base rates'!D$9)
+($G454*'fnd base rates'!D$10)
+($H454*'fnd base rates'!D$11)
+($I454*'fnd base rates'!D$12)
+($J454*'fnd base rates'!D$13)
+($K454*'fnd base rates'!D$14)
+($M454*'fnd base rates'!D$16)
+($N454*'fnd base rates'!D$17)
+($O454*'fnd base rates'!D$18)
+($P454*VLOOKUP($S454+12,rate_basefnd,4)))
*$R454</f>
        <v>35449.550000000003</v>
      </c>
      <c r="W454" s="68">
        <f>(($D454*'fnd base rates'!E$7)
+($E454*'fnd base rates'!E$8)
+($F454*'fnd base rates'!E$9)
+($G454*'fnd base rates'!E$10)
+($H454*'fnd base rates'!E$11)
+($I454*'fnd base rates'!E$12)
+($J454*'fnd base rates'!E$13)
+($K454*'fnd base rates'!E$14)
+($M454*'fnd base rates'!E$16)
+($N454*'fnd base rates'!E$17)
+($O454*'fnd base rates'!E$18)
+($P454*VLOOKUP($S454+12,rate_basefnd,5)))
*$R454</f>
        <v>172839.07199999999</v>
      </c>
      <c r="X454" s="68">
        <f>(($D454*'fnd base rates'!F$7)
+($E454*'fnd base rates'!F$8)
+($F454*'fnd base rates'!F$9)
+($G454*'fnd base rates'!F$10)
+($H454*'fnd base rates'!F$11)
+($I454*'fnd base rates'!F$12)
+($J454*'fnd base rates'!F$13)
+($K454*'fnd base rates'!F$14)
+($M454*'fnd base rates'!F$16)
+($N454*'fnd base rates'!F$17)
+($O454*'fnd base rates'!F$18)
+($P454*VLOOKUP($S454+12,rate_basefnd,6)))
*$R454</f>
        <v>47735.582000000002</v>
      </c>
      <c r="Y454" s="68">
        <f>(($D454*'fnd base rates'!G$7)
+($E454*'fnd base rates'!G$8)
+($F454*'fnd base rates'!G$9)
+($G454*'fnd base rates'!G$10)
+($H454*'fnd base rates'!G$11)
+($I454*'fnd base rates'!G$12)
+($J454*'fnd base rates'!G$13)
+($K454*'fnd base rates'!G$14)
+($M454*'fnd base rates'!G$16)
+($N454*'fnd base rates'!G$17)
+($O454*'fnd base rates'!G$18)
+($P454*VLOOKUP($S454+12,rate_basefnd,7)))
*$R454</f>
        <v>8045.1759999999995</v>
      </c>
      <c r="Z454" s="68">
        <f>(($D454*'fnd base rates'!H$7)
+($E454*'fnd base rates'!H$8)
+($F454*'fnd base rates'!H$9)
+($G454*'fnd base rates'!H$10)
+($H454*'fnd base rates'!H$11)
+($I454*'fnd base rates'!H$12)
+($J454*'fnd base rates'!H$13)
+($K454*'fnd base rates'!H$14)
+($M454*'fnd base rates'!H$16)
+($N454*'fnd base rates'!H$17)
+($O454*'fnd base rates'!H$18)
+($P454*VLOOKUP($S454+12,rate_basefnd,8)))</f>
        <v>23496.329999999998</v>
      </c>
      <c r="AA454" s="68">
        <f>(($D454*'fnd base rates'!I$7)
+($E454*'fnd base rates'!I$8)
+($F454*'fnd base rates'!I$9)
+($G454*'fnd base rates'!I$10)
+($H454*'fnd base rates'!I$11)
+($I454*'fnd base rates'!I$12)
+($J454*'fnd base rates'!I$13)
+($K454*'fnd base rates'!I$14)
+($M454*'fnd base rates'!I$16)
+($N454*'fnd base rates'!I$17)
+($O454*'fnd base rates'!I$18)
+($P454*VLOOKUP($S454+12,rate_basefnd,9)))
*$R454</f>
        <v>18726.330000000002</v>
      </c>
      <c r="AB454" s="68">
        <f>(($D454*'fnd base rates'!J$7)
+($E454*'fnd base rates'!J$8)
+($F454*'fnd base rates'!J$9)
+($G454*'fnd base rates'!J$10)
+($H454*'fnd base rates'!J$11)
+($I454*'fnd base rates'!J$12)
+($J454*'fnd base rates'!J$13)
+($K454*'fnd base rates'!J$14)
+($M454*'fnd base rates'!J$16)
+($N454*'fnd base rates'!J$17)
+($O454*'fnd base rates'!J$18)
+($P454*VLOOKUP($S454+12,rate_basefnd,10)))
*$R454</f>
        <v>12648.269999999999</v>
      </c>
      <c r="AC454" s="68">
        <f>(($D454*'fnd base rates'!K$7)
+($E454*'fnd base rates'!K$8)
+($F454*'fnd base rates'!K$9)
+($G454*'fnd base rates'!K$10)
+($H454*'fnd base rates'!K$11)
+($I454*'fnd base rates'!K$12)
+($J454*'fnd base rates'!K$13)
+($K454*'fnd base rates'!K$14)
+($M454*'fnd base rates'!K$16)
+($N454*'fnd base rates'!K$17)
+($O454*'fnd base rates'!K$18)
+($P454*VLOOKUP($S454+12,rate_basefnd,11)))
*$R454</f>
        <v>52112.219999999994</v>
      </c>
      <c r="AD454" s="68">
        <f>(($D454*'fnd base rates'!L$7)
+($E454*'fnd base rates'!L$8)
+($F454*'fnd base rates'!L$9)
+($G454*'fnd base rates'!L$10)
+($H454*'fnd base rates'!L$11)
+($I454*'fnd base rates'!L$12)
+($J454*'fnd base rates'!L$13)
+($K454*'fnd base rates'!L$14)
+($M454*'fnd base rates'!L$16)
+($N454*'fnd base rates'!L$17)
+($O454*'fnd base rates'!L$18)
+($P454*VLOOKUP($S454+12,rate_basefnd,12)))</f>
        <v>98227.892000000007</v>
      </c>
      <c r="AE454" s="68">
        <f>(($D454*'fnd base rates'!M$7)
+($E454*'fnd base rates'!M$8)
+($F454*'fnd base rates'!M$9)
+($G454*'fnd base rates'!M$10)
+($H454*'fnd base rates'!M$11)
+($I454*'fnd base rates'!M$12)
+($J454*'fnd base rates'!M$13)
+($K454*'fnd base rates'!M$14)
+($M454*'fnd base rates'!M$16)
+($N454*'fnd base rates'!M$17)
+($O454*'fnd base rates'!M$18)
+($P454*VLOOKUP($S454+12,rate_basefnd,13)))</f>
        <v>0</v>
      </c>
      <c r="AF454" s="3">
        <f t="shared" si="85"/>
        <v>493659.45</v>
      </c>
      <c r="AH454" s="205">
        <f t="shared" si="86"/>
        <v>464168291</v>
      </c>
      <c r="AI454" s="3" t="str">
        <f t="shared" si="90"/>
        <v>464</v>
      </c>
      <c r="AJ454" s="1" t="str">
        <f t="shared" si="91"/>
        <v>168</v>
      </c>
      <c r="AK454" s="1" t="str">
        <f t="shared" si="92"/>
        <v>291</v>
      </c>
      <c r="AL454" s="3">
        <f t="shared" si="87"/>
        <v>1</v>
      </c>
      <c r="AM454" s="3">
        <f t="shared" si="97"/>
        <v>40</v>
      </c>
      <c r="AN454" s="3">
        <f t="shared" si="93"/>
        <v>493659.45</v>
      </c>
      <c r="AO454" s="3">
        <f t="shared" si="94"/>
        <v>12341</v>
      </c>
      <c r="AP454" s="3">
        <f t="shared" si="88"/>
        <v>-6830</v>
      </c>
      <c r="AQ454" s="3">
        <v>19171</v>
      </c>
      <c r="AS454" s="68"/>
      <c r="AT454" s="68"/>
      <c r="AX454" s="4">
        <f t="shared" si="95"/>
        <v>0</v>
      </c>
      <c r="AZ454" s="4">
        <f t="shared" si="96"/>
        <v>0</v>
      </c>
      <c r="BB454" s="4"/>
    </row>
    <row r="455" spans="1:54" s="3" customFormat="1">
      <c r="A455" s="205" t="str">
        <f t="shared" si="89"/>
        <v>466</v>
      </c>
      <c r="B455" s="1">
        <v>466700096</v>
      </c>
      <c r="C455" s="7" t="s">
        <v>85</v>
      </c>
      <c r="D455" s="8">
        <f>'fnd enro'!D455</f>
        <v>0</v>
      </c>
      <c r="E455" s="8">
        <f>'fnd enro'!E455</f>
        <v>0</v>
      </c>
      <c r="F455" s="8">
        <f>'fnd enro'!F455</f>
        <v>0</v>
      </c>
      <c r="G455" s="8">
        <f>'fnd enro'!G455</f>
        <v>0</v>
      </c>
      <c r="H455" s="8">
        <f>'fnd enro'!H455</f>
        <v>0</v>
      </c>
      <c r="I455" s="8">
        <f>'fnd enro'!I455</f>
        <v>1</v>
      </c>
      <c r="J455" s="8">
        <f>'fnd enro'!J455</f>
        <v>0</v>
      </c>
      <c r="K455" s="9">
        <f>'fnd enro'!K455</f>
        <v>0.04</v>
      </c>
      <c r="L455" s="8">
        <f>'fnd enro'!L455</f>
        <v>0</v>
      </c>
      <c r="M455" s="8">
        <f>'fnd enro'!M455</f>
        <v>0</v>
      </c>
      <c r="N455" s="8">
        <f>'fnd enro'!N455</f>
        <v>0</v>
      </c>
      <c r="O455" s="8">
        <f>'fnd enro'!O455</f>
        <v>0</v>
      </c>
      <c r="P455" s="8">
        <f>'fnd enro'!P455</f>
        <v>0</v>
      </c>
      <c r="Q455" s="8">
        <f>'fnd enro'!R455</f>
        <v>1</v>
      </c>
      <c r="R455" s="9">
        <f t="shared" si="84"/>
        <v>1</v>
      </c>
      <c r="S455" s="8">
        <f>VALUE('fnd enro'!Q455)</f>
        <v>7</v>
      </c>
      <c r="T455" s="1"/>
      <c r="U455" s="68">
        <f>(($D455*'fnd base rates'!C$7)
+($E455*'fnd base rates'!C$8)
+($F455*'fnd base rates'!C$9)
+($G455*'fnd base rates'!C$10)
+($H455*'fnd base rates'!C$11)
+($I455*'fnd base rates'!C$12)
+($J455*'fnd base rates'!C$13)
+($K455*'fnd base rates'!C$14)
+($M455*'fnd base rates'!C$16)
+($N455*'fnd base rates'!C$17)
+($O455*'fnd base rates'!C$18)
+($P455*VLOOKUP($S455+12,rate_basefnd,3)))
*$R455</f>
        <v>599.66120000000001</v>
      </c>
      <c r="V455" s="68">
        <f>(($D455*'fnd base rates'!D$7)
+($E455*'fnd base rates'!D$8)
+($F455*'fnd base rates'!D$9)
+($G455*'fnd base rates'!D$10)
+($H455*'fnd base rates'!D$11)
+($I455*'fnd base rates'!D$12)
+($J455*'fnd base rates'!D$13)
+($K455*'fnd base rates'!D$14)
+($M455*'fnd base rates'!D$16)
+($N455*'fnd base rates'!D$17)
+($O455*'fnd base rates'!D$18)
+($P455*VLOOKUP($S455+12,rate_basefnd,4)))
*$R455</f>
        <v>848.74</v>
      </c>
      <c r="W455" s="68">
        <f>(($D455*'fnd base rates'!E$7)
+($E455*'fnd base rates'!E$8)
+($F455*'fnd base rates'!E$9)
+($G455*'fnd base rates'!E$10)
+($H455*'fnd base rates'!E$11)
+($I455*'fnd base rates'!E$12)
+($J455*'fnd base rates'!E$13)
+($K455*'fnd base rates'!E$14)
+($M455*'fnd base rates'!E$16)
+($N455*'fnd base rates'!E$17)
+($O455*'fnd base rates'!E$18)
+($P455*VLOOKUP($S455+12,rate_basefnd,5)))
*$R455</f>
        <v>5464.3107999999993</v>
      </c>
      <c r="X455" s="68">
        <f>(($D455*'fnd base rates'!F$7)
+($E455*'fnd base rates'!F$8)
+($F455*'fnd base rates'!F$9)
+($G455*'fnd base rates'!F$10)
+($H455*'fnd base rates'!F$11)
+($I455*'fnd base rates'!F$12)
+($J455*'fnd base rates'!F$13)
+($K455*'fnd base rates'!F$14)
+($M455*'fnd base rates'!F$16)
+($N455*'fnd base rates'!F$17)
+($O455*'fnd base rates'!F$18)
+($P455*VLOOKUP($S455+12,rate_basefnd,6)))
*$R455</f>
        <v>997.85279999999989</v>
      </c>
      <c r="Y455" s="68">
        <f>(($D455*'fnd base rates'!G$7)
+($E455*'fnd base rates'!G$8)
+($F455*'fnd base rates'!G$9)
+($G455*'fnd base rates'!G$10)
+($H455*'fnd base rates'!G$11)
+($I455*'fnd base rates'!G$12)
+($J455*'fnd base rates'!G$13)
+($K455*'fnd base rates'!G$14)
+($M455*'fnd base rates'!G$16)
+($N455*'fnd base rates'!G$17)
+($O455*'fnd base rates'!G$18)
+($P455*VLOOKUP($S455+12,rate_basefnd,7)))
*$R455</f>
        <v>182.53039999999999</v>
      </c>
      <c r="Z455" s="68">
        <f>(($D455*'fnd base rates'!H$7)
+($E455*'fnd base rates'!H$8)
+($F455*'fnd base rates'!H$9)
+($G455*'fnd base rates'!H$10)
+($H455*'fnd base rates'!H$11)
+($I455*'fnd base rates'!H$12)
+($J455*'fnd base rates'!H$13)
+($K455*'fnd base rates'!H$14)
+($M455*'fnd base rates'!H$16)
+($N455*'fnd base rates'!H$17)
+($O455*'fnd base rates'!H$18)
+($P455*VLOOKUP($S455+12,rate_basefnd,8)))</f>
        <v>919.26400000000001</v>
      </c>
      <c r="AA455" s="68">
        <f>(($D455*'fnd base rates'!I$7)
+($E455*'fnd base rates'!I$8)
+($F455*'fnd base rates'!I$9)
+($G455*'fnd base rates'!I$10)
+($H455*'fnd base rates'!I$11)
+($I455*'fnd base rates'!I$12)
+($J455*'fnd base rates'!I$13)
+($K455*'fnd base rates'!I$14)
+($M455*'fnd base rates'!I$16)
+($N455*'fnd base rates'!I$17)
+($O455*'fnd base rates'!I$18)
+($P455*VLOOKUP($S455+12,rate_basefnd,9)))
*$R455</f>
        <v>472.52</v>
      </c>
      <c r="AB455" s="68">
        <f>(($D455*'fnd base rates'!J$7)
+($E455*'fnd base rates'!J$8)
+($F455*'fnd base rates'!J$9)
+($G455*'fnd base rates'!J$10)
+($H455*'fnd base rates'!J$11)
+($I455*'fnd base rates'!J$12)
+($J455*'fnd base rates'!J$13)
+($K455*'fnd base rates'!J$14)
+($M455*'fnd base rates'!J$16)
+($N455*'fnd base rates'!J$17)
+($O455*'fnd base rates'!J$18)
+($P455*VLOOKUP($S455+12,rate_basefnd,10)))
*$R455</f>
        <v>636.49</v>
      </c>
      <c r="AC455" s="68">
        <f>(($D455*'fnd base rates'!K$7)
+($E455*'fnd base rates'!K$8)
+($F455*'fnd base rates'!K$9)
+($G455*'fnd base rates'!K$10)
+($H455*'fnd base rates'!K$11)
+($I455*'fnd base rates'!K$12)
+($J455*'fnd base rates'!K$13)
+($K455*'fnd base rates'!K$14)
+($M455*'fnd base rates'!K$16)
+($N455*'fnd base rates'!K$17)
+($O455*'fnd base rates'!K$18)
+($P455*VLOOKUP($S455+12,rate_basefnd,11)))
*$R455</f>
        <v>1280.886</v>
      </c>
      <c r="AD455" s="68">
        <f>(($D455*'fnd base rates'!L$7)
+($E455*'fnd base rates'!L$8)
+($F455*'fnd base rates'!L$9)
+($G455*'fnd base rates'!L$10)
+($H455*'fnd base rates'!L$11)
+($I455*'fnd base rates'!L$12)
+($J455*'fnd base rates'!L$13)
+($K455*'fnd base rates'!L$14)
+($M455*'fnd base rates'!L$16)
+($N455*'fnd base rates'!L$17)
+($O455*'fnd base rates'!L$18)
+($P455*VLOOKUP($S455+12,rate_basefnd,12)))</f>
        <v>2166.2388000000001</v>
      </c>
      <c r="AE455" s="68">
        <f>(($D455*'fnd base rates'!M$7)
+($E455*'fnd base rates'!M$8)
+($F455*'fnd base rates'!M$9)
+($G455*'fnd base rates'!M$10)
+($H455*'fnd base rates'!M$11)
+($I455*'fnd base rates'!M$12)
+($J455*'fnd base rates'!M$13)
+($K455*'fnd base rates'!M$14)
+($M455*'fnd base rates'!M$16)
+($N455*'fnd base rates'!M$17)
+($O455*'fnd base rates'!M$18)
+($P455*VLOOKUP($S455+12,rate_basefnd,13)))</f>
        <v>0</v>
      </c>
      <c r="AF455" s="3">
        <f t="shared" si="85"/>
        <v>13568.493999999999</v>
      </c>
      <c r="AH455" s="205">
        <f t="shared" si="86"/>
        <v>466700096</v>
      </c>
      <c r="AI455" s="3" t="str">
        <f t="shared" si="90"/>
        <v>466</v>
      </c>
      <c r="AJ455" s="1" t="str">
        <f t="shared" si="91"/>
        <v>700</v>
      </c>
      <c r="AK455" s="1" t="str">
        <f t="shared" si="92"/>
        <v>096</v>
      </c>
      <c r="AL455" s="3">
        <f t="shared" si="87"/>
        <v>1</v>
      </c>
      <c r="AM455" s="3">
        <f t="shared" si="97"/>
        <v>1</v>
      </c>
      <c r="AN455" s="3">
        <f t="shared" si="93"/>
        <v>13568.493999999999</v>
      </c>
      <c r="AO455" s="3">
        <f t="shared" si="94"/>
        <v>13568</v>
      </c>
      <c r="AP455" s="3">
        <f t="shared" si="88"/>
        <v>-5983</v>
      </c>
      <c r="AQ455" s="3">
        <v>19551</v>
      </c>
      <c r="AS455" s="68"/>
      <c r="AT455" s="68"/>
      <c r="AX455" s="4">
        <f t="shared" si="95"/>
        <v>0</v>
      </c>
      <c r="AZ455" s="4">
        <f t="shared" si="96"/>
        <v>0</v>
      </c>
      <c r="BB455" s="4"/>
    </row>
    <row r="456" spans="1:54" s="3" customFormat="1">
      <c r="A456" s="205" t="str">
        <f t="shared" si="89"/>
        <v>466</v>
      </c>
      <c r="B456" s="1">
        <v>466700700</v>
      </c>
      <c r="C456" s="7" t="s">
        <v>85</v>
      </c>
      <c r="D456" s="8">
        <f>'fnd enro'!D456</f>
        <v>0</v>
      </c>
      <c r="E456" s="8">
        <f>'fnd enro'!E456</f>
        <v>0</v>
      </c>
      <c r="F456" s="8">
        <f>'fnd enro'!F456</f>
        <v>0</v>
      </c>
      <c r="G456" s="8">
        <f>'fnd enro'!G456</f>
        <v>0</v>
      </c>
      <c r="H456" s="8">
        <f>'fnd enro'!H456</f>
        <v>0</v>
      </c>
      <c r="I456" s="8">
        <f>'fnd enro'!I456</f>
        <v>38</v>
      </c>
      <c r="J456" s="8">
        <f>'fnd enro'!J456</f>
        <v>0</v>
      </c>
      <c r="K456" s="9">
        <f>'fnd enro'!K456</f>
        <v>1.52</v>
      </c>
      <c r="L456" s="8">
        <f>'fnd enro'!L456</f>
        <v>0</v>
      </c>
      <c r="M456" s="8">
        <f>'fnd enro'!M456</f>
        <v>0</v>
      </c>
      <c r="N456" s="8">
        <f>'fnd enro'!N456</f>
        <v>0</v>
      </c>
      <c r="O456" s="8">
        <f>'fnd enro'!O456</f>
        <v>1</v>
      </c>
      <c r="P456" s="8">
        <f>'fnd enro'!P456</f>
        <v>22</v>
      </c>
      <c r="Q456" s="8">
        <f>'fnd enro'!R456</f>
        <v>38</v>
      </c>
      <c r="R456" s="9">
        <f t="shared" si="84"/>
        <v>1</v>
      </c>
      <c r="S456" s="8">
        <f>VALUE('fnd enro'!Q456)</f>
        <v>7</v>
      </c>
      <c r="T456" s="1"/>
      <c r="U456" s="68">
        <f>(($D456*'fnd base rates'!C$7)
+($E456*'fnd base rates'!C$8)
+($F456*'fnd base rates'!C$9)
+($G456*'fnd base rates'!C$10)
+($H456*'fnd base rates'!C$11)
+($I456*'fnd base rates'!C$12)
+($J456*'fnd base rates'!C$13)
+($K456*'fnd base rates'!C$14)
+($M456*'fnd base rates'!C$16)
+($N456*'fnd base rates'!C$17)
+($O456*'fnd base rates'!C$18)
+($P456*VLOOKUP($S456+12,rate_basefnd,3)))
*$R456</f>
        <v>24895.355599999999</v>
      </c>
      <c r="V456" s="68">
        <f>(($D456*'fnd base rates'!D$7)
+($E456*'fnd base rates'!D$8)
+($F456*'fnd base rates'!D$9)
+($G456*'fnd base rates'!D$10)
+($H456*'fnd base rates'!D$11)
+($I456*'fnd base rates'!D$12)
+($J456*'fnd base rates'!D$13)
+($K456*'fnd base rates'!D$14)
+($M456*'fnd base rates'!D$16)
+($N456*'fnd base rates'!D$17)
+($O456*'fnd base rates'!D$18)
+($P456*VLOOKUP($S456+12,rate_basefnd,4)))
*$R456</f>
        <v>41777.589999999997</v>
      </c>
      <c r="W456" s="68">
        <f>(($D456*'fnd base rates'!E$7)
+($E456*'fnd base rates'!E$8)
+($F456*'fnd base rates'!E$9)
+($G456*'fnd base rates'!E$10)
+($H456*'fnd base rates'!E$11)
+($I456*'fnd base rates'!E$12)
+($J456*'fnd base rates'!E$13)
+($K456*'fnd base rates'!E$14)
+($M456*'fnd base rates'!E$16)
+($N456*'fnd base rates'!E$17)
+($O456*'fnd base rates'!E$18)
+($P456*VLOOKUP($S456+12,rate_basefnd,5)))
*$R456</f>
        <v>299883.39039999997</v>
      </c>
      <c r="X456" s="68">
        <f>(($D456*'fnd base rates'!F$7)
+($E456*'fnd base rates'!F$8)
+($F456*'fnd base rates'!F$9)
+($G456*'fnd base rates'!F$10)
+($H456*'fnd base rates'!F$11)
+($I456*'fnd base rates'!F$12)
+($J456*'fnd base rates'!F$13)
+($K456*'fnd base rates'!F$14)
+($M456*'fnd base rates'!F$16)
+($N456*'fnd base rates'!F$17)
+($O456*'fnd base rates'!F$18)
+($P456*VLOOKUP($S456+12,rate_basefnd,6)))
*$R456</f>
        <v>38189.796399999999</v>
      </c>
      <c r="Y456" s="68">
        <f>(($D456*'fnd base rates'!G$7)
+($E456*'fnd base rates'!G$8)
+($F456*'fnd base rates'!G$9)
+($G456*'fnd base rates'!G$10)
+($H456*'fnd base rates'!G$11)
+($I456*'fnd base rates'!G$12)
+($J456*'fnd base rates'!G$13)
+($K456*'fnd base rates'!G$14)
+($M456*'fnd base rates'!G$16)
+($N456*'fnd base rates'!G$17)
+($O456*'fnd base rates'!G$18)
+($P456*VLOOKUP($S456+12,rate_basefnd,7)))
*$R456</f>
        <v>11396.5252</v>
      </c>
      <c r="Z456" s="68">
        <f>(($D456*'fnd base rates'!H$7)
+($E456*'fnd base rates'!H$8)
+($F456*'fnd base rates'!H$9)
+($G456*'fnd base rates'!H$10)
+($H456*'fnd base rates'!H$11)
+($I456*'fnd base rates'!H$12)
+($J456*'fnd base rates'!H$13)
+($K456*'fnd base rates'!H$14)
+($M456*'fnd base rates'!H$16)
+($N456*'fnd base rates'!H$17)
+($O456*'fnd base rates'!H$18)
+($P456*VLOOKUP($S456+12,rate_basefnd,8)))</f>
        <v>35797.741999999998</v>
      </c>
      <c r="AA456" s="68">
        <f>(($D456*'fnd base rates'!I$7)
+($E456*'fnd base rates'!I$8)
+($F456*'fnd base rates'!I$9)
+($G456*'fnd base rates'!I$10)
+($H456*'fnd base rates'!I$11)
+($I456*'fnd base rates'!I$12)
+($J456*'fnd base rates'!I$13)
+($K456*'fnd base rates'!I$14)
+($M456*'fnd base rates'!I$16)
+($N456*'fnd base rates'!I$17)
+($O456*'fnd base rates'!I$18)
+($P456*VLOOKUP($S456+12,rate_basefnd,9)))
*$R456</f>
        <v>21730.219999999998</v>
      </c>
      <c r="AB456" s="68">
        <f>(($D456*'fnd base rates'!J$7)
+($E456*'fnd base rates'!J$8)
+($F456*'fnd base rates'!J$9)
+($G456*'fnd base rates'!J$10)
+($H456*'fnd base rates'!J$11)
+($I456*'fnd base rates'!J$12)
+($J456*'fnd base rates'!J$13)
+($K456*'fnd base rates'!J$14)
+($M456*'fnd base rates'!J$16)
+($N456*'fnd base rates'!J$17)
+($O456*'fnd base rates'!J$18)
+($P456*VLOOKUP($S456+12,rate_basefnd,10)))
*$R456</f>
        <v>43234.27</v>
      </c>
      <c r="AC456" s="68">
        <f>(($D456*'fnd base rates'!K$7)
+($E456*'fnd base rates'!K$8)
+($F456*'fnd base rates'!K$9)
+($G456*'fnd base rates'!K$10)
+($H456*'fnd base rates'!K$11)
+($I456*'fnd base rates'!K$12)
+($J456*'fnd base rates'!K$13)
+($K456*'fnd base rates'!K$14)
+($M456*'fnd base rates'!K$16)
+($N456*'fnd base rates'!K$17)
+($O456*'fnd base rates'!K$18)
+($P456*VLOOKUP($S456+12,rate_basefnd,11)))
*$R456</f>
        <v>49138.887999999999</v>
      </c>
      <c r="AD456" s="68">
        <f>(($D456*'fnd base rates'!L$7)
+($E456*'fnd base rates'!L$8)
+($F456*'fnd base rates'!L$9)
+($G456*'fnd base rates'!L$10)
+($H456*'fnd base rates'!L$11)
+($I456*'fnd base rates'!L$12)
+($J456*'fnd base rates'!L$13)
+($K456*'fnd base rates'!L$14)
+($M456*'fnd base rates'!L$16)
+($N456*'fnd base rates'!L$17)
+($O456*'fnd base rates'!L$18)
+($P456*VLOOKUP($S456+12,rate_basefnd,12)))</f>
        <v>99760.264400000015</v>
      </c>
      <c r="AE456" s="68">
        <f>(($D456*'fnd base rates'!M$7)
+($E456*'fnd base rates'!M$8)
+($F456*'fnd base rates'!M$9)
+($G456*'fnd base rates'!M$10)
+($H456*'fnd base rates'!M$11)
+($I456*'fnd base rates'!M$12)
+($J456*'fnd base rates'!M$13)
+($K456*'fnd base rates'!M$14)
+($M456*'fnd base rates'!M$16)
+($N456*'fnd base rates'!M$17)
+($O456*'fnd base rates'!M$18)
+($P456*VLOOKUP($S456+12,rate_basefnd,13)))</f>
        <v>0</v>
      </c>
      <c r="AF456" s="3">
        <f t="shared" si="85"/>
        <v>665804.0419999999</v>
      </c>
      <c r="AH456" s="205">
        <f t="shared" si="86"/>
        <v>466700700</v>
      </c>
      <c r="AI456" s="3" t="str">
        <f t="shared" si="90"/>
        <v>466</v>
      </c>
      <c r="AJ456" s="1" t="str">
        <f t="shared" si="91"/>
        <v>700</v>
      </c>
      <c r="AK456" s="1" t="str">
        <f t="shared" si="92"/>
        <v>700</v>
      </c>
      <c r="AL456" s="3">
        <f t="shared" si="87"/>
        <v>1</v>
      </c>
      <c r="AM456" s="3">
        <f t="shared" si="97"/>
        <v>38</v>
      </c>
      <c r="AN456" s="3">
        <f t="shared" si="93"/>
        <v>665804.0419999999</v>
      </c>
      <c r="AO456" s="3">
        <f t="shared" si="94"/>
        <v>17521</v>
      </c>
      <c r="AP456" s="3">
        <f t="shared" si="88"/>
        <v>308</v>
      </c>
      <c r="AQ456" s="3">
        <v>17213</v>
      </c>
      <c r="AS456" s="68"/>
      <c r="AT456" s="68"/>
      <c r="AX456" s="4">
        <f t="shared" si="95"/>
        <v>0</v>
      </c>
      <c r="AZ456" s="4">
        <f t="shared" si="96"/>
        <v>0</v>
      </c>
      <c r="BB456" s="4"/>
    </row>
    <row r="457" spans="1:54" s="3" customFormat="1">
      <c r="A457" s="205" t="str">
        <f t="shared" si="89"/>
        <v>466</v>
      </c>
      <c r="B457" s="1">
        <v>466774089</v>
      </c>
      <c r="C457" s="7" t="s">
        <v>85</v>
      </c>
      <c r="D457" s="8">
        <f>'fnd enro'!D457</f>
        <v>0</v>
      </c>
      <c r="E457" s="8">
        <f>'fnd enro'!E457</f>
        <v>0</v>
      </c>
      <c r="F457" s="8">
        <f>'fnd enro'!F457</f>
        <v>4</v>
      </c>
      <c r="G457" s="8">
        <f>'fnd enro'!G457</f>
        <v>18</v>
      </c>
      <c r="H457" s="8">
        <f>'fnd enro'!H457</f>
        <v>8</v>
      </c>
      <c r="I457" s="8">
        <f>'fnd enro'!I457</f>
        <v>0</v>
      </c>
      <c r="J457" s="8">
        <f>'fnd enro'!J457</f>
        <v>0</v>
      </c>
      <c r="K457" s="9">
        <f>'fnd enro'!K457</f>
        <v>1.2</v>
      </c>
      <c r="L457" s="8">
        <f>'fnd enro'!L457</f>
        <v>0</v>
      </c>
      <c r="M457" s="8">
        <f>'fnd enro'!M457</f>
        <v>1</v>
      </c>
      <c r="N457" s="8">
        <f>'fnd enro'!N457</f>
        <v>0</v>
      </c>
      <c r="O457" s="8">
        <f>'fnd enro'!O457</f>
        <v>0</v>
      </c>
      <c r="P457" s="8">
        <f>'fnd enro'!P457</f>
        <v>10</v>
      </c>
      <c r="Q457" s="8">
        <f>'fnd enro'!R457</f>
        <v>30</v>
      </c>
      <c r="R457" s="9">
        <f t="shared" si="84"/>
        <v>1</v>
      </c>
      <c r="S457" s="8">
        <f>VALUE('fnd enro'!Q457)</f>
        <v>9</v>
      </c>
      <c r="T457" s="1"/>
      <c r="U457" s="68">
        <f>(($D457*'fnd base rates'!C$7)
+($E457*'fnd base rates'!C$8)
+($F457*'fnd base rates'!C$9)
+($G457*'fnd base rates'!C$10)
+($H457*'fnd base rates'!C$11)
+($I457*'fnd base rates'!C$12)
+($J457*'fnd base rates'!C$13)
+($K457*'fnd base rates'!C$14)
+($M457*'fnd base rates'!C$16)
+($N457*'fnd base rates'!C$17)
+($O457*'fnd base rates'!C$18)
+($P457*VLOOKUP($S457+12,rate_basefnd,3)))
*$R457</f>
        <v>19170.036</v>
      </c>
      <c r="V457" s="68">
        <f>(($D457*'fnd base rates'!D$7)
+($E457*'fnd base rates'!D$8)
+($F457*'fnd base rates'!D$9)
+($G457*'fnd base rates'!D$10)
+($H457*'fnd base rates'!D$11)
+($I457*'fnd base rates'!D$12)
+($J457*'fnd base rates'!D$13)
+($K457*'fnd base rates'!D$14)
+($M457*'fnd base rates'!D$16)
+($N457*'fnd base rates'!D$17)
+($O457*'fnd base rates'!D$18)
+($P457*VLOOKUP($S457+12,rate_basefnd,4)))
*$R457</f>
        <v>30693.769999999997</v>
      </c>
      <c r="W457" s="68">
        <f>(($D457*'fnd base rates'!E$7)
+($E457*'fnd base rates'!E$8)
+($F457*'fnd base rates'!E$9)
+($G457*'fnd base rates'!E$10)
+($H457*'fnd base rates'!E$11)
+($I457*'fnd base rates'!E$12)
+($J457*'fnd base rates'!E$13)
+($K457*'fnd base rates'!E$14)
+($M457*'fnd base rates'!E$16)
+($N457*'fnd base rates'!E$17)
+($O457*'fnd base rates'!E$18)
+($P457*VLOOKUP($S457+12,rate_basefnd,5)))
*$R457</f>
        <v>176343.16399999999</v>
      </c>
      <c r="X457" s="68">
        <f>(($D457*'fnd base rates'!F$7)
+($E457*'fnd base rates'!F$8)
+($F457*'fnd base rates'!F$9)
+($G457*'fnd base rates'!F$10)
+($H457*'fnd base rates'!F$11)
+($I457*'fnd base rates'!F$12)
+($J457*'fnd base rates'!F$13)
+($K457*'fnd base rates'!F$14)
+($M457*'fnd base rates'!F$16)
+($N457*'fnd base rates'!F$17)
+($O457*'fnd base rates'!F$18)
+($P457*VLOOKUP($S457+12,rate_basefnd,6)))
*$R457</f>
        <v>39908.894000000008</v>
      </c>
      <c r="Y457" s="68">
        <f>(($D457*'fnd base rates'!G$7)
+($E457*'fnd base rates'!G$8)
+($F457*'fnd base rates'!G$9)
+($G457*'fnd base rates'!G$10)
+($H457*'fnd base rates'!G$11)
+($I457*'fnd base rates'!G$12)
+($J457*'fnd base rates'!G$13)
+($K457*'fnd base rates'!G$14)
+($M457*'fnd base rates'!G$16)
+($N457*'fnd base rates'!G$17)
+($O457*'fnd base rates'!G$18)
+($P457*VLOOKUP($S457+12,rate_basefnd,7)))
*$R457</f>
        <v>7781.4319999999998</v>
      </c>
      <c r="Z457" s="68">
        <f>(($D457*'fnd base rates'!H$7)
+($E457*'fnd base rates'!H$8)
+($F457*'fnd base rates'!H$9)
+($G457*'fnd base rates'!H$10)
+($H457*'fnd base rates'!H$11)
+($I457*'fnd base rates'!H$12)
+($J457*'fnd base rates'!H$13)
+($K457*'fnd base rates'!H$14)
+($M457*'fnd base rates'!H$16)
+($N457*'fnd base rates'!H$17)
+($O457*'fnd base rates'!H$18)
+($P457*VLOOKUP($S457+12,rate_basefnd,8)))</f>
        <v>17954.130000000005</v>
      </c>
      <c r="AA457" s="68">
        <f>(($D457*'fnd base rates'!I$7)
+($E457*'fnd base rates'!I$8)
+($F457*'fnd base rates'!I$9)
+($G457*'fnd base rates'!I$10)
+($H457*'fnd base rates'!I$11)
+($I457*'fnd base rates'!I$12)
+($J457*'fnd base rates'!I$13)
+($K457*'fnd base rates'!I$14)
+($M457*'fnd base rates'!I$16)
+($N457*'fnd base rates'!I$17)
+($O457*'fnd base rates'!I$18)
+($P457*VLOOKUP($S457+12,rate_basefnd,9)))
*$R457</f>
        <v>15669.670000000002</v>
      </c>
      <c r="AB457" s="68">
        <f>(($D457*'fnd base rates'!J$7)
+($E457*'fnd base rates'!J$8)
+($F457*'fnd base rates'!J$9)
+($G457*'fnd base rates'!J$10)
+($H457*'fnd base rates'!J$11)
+($I457*'fnd base rates'!J$12)
+($J457*'fnd base rates'!J$13)
+($K457*'fnd base rates'!J$14)
+($M457*'fnd base rates'!J$16)
+($N457*'fnd base rates'!J$17)
+($O457*'fnd base rates'!J$18)
+($P457*VLOOKUP($S457+12,rate_basefnd,10)))
*$R457</f>
        <v>16043.130000000001</v>
      </c>
      <c r="AC457" s="68">
        <f>(($D457*'fnd base rates'!K$7)
+($E457*'fnd base rates'!K$8)
+($F457*'fnd base rates'!K$9)
+($G457*'fnd base rates'!K$10)
+($H457*'fnd base rates'!K$11)
+($I457*'fnd base rates'!K$12)
+($J457*'fnd base rates'!K$13)
+($K457*'fnd base rates'!K$14)
+($M457*'fnd base rates'!K$16)
+($N457*'fnd base rates'!K$17)
+($O457*'fnd base rates'!K$18)
+($P457*VLOOKUP($S457+12,rate_basefnd,11)))
*$R457</f>
        <v>37856.340000000004</v>
      </c>
      <c r="AD457" s="68">
        <f>(($D457*'fnd base rates'!L$7)
+($E457*'fnd base rates'!L$8)
+($F457*'fnd base rates'!L$9)
+($G457*'fnd base rates'!L$10)
+($H457*'fnd base rates'!L$11)
+($I457*'fnd base rates'!L$12)
+($J457*'fnd base rates'!L$13)
+($K457*'fnd base rates'!L$14)
+($M457*'fnd base rates'!L$16)
+($N457*'fnd base rates'!L$17)
+($O457*'fnd base rates'!L$18)
+($P457*VLOOKUP($S457+12,rate_basefnd,12)))</f>
        <v>78779.044000000009</v>
      </c>
      <c r="AE457" s="68">
        <f>(($D457*'fnd base rates'!M$7)
+($E457*'fnd base rates'!M$8)
+($F457*'fnd base rates'!M$9)
+($G457*'fnd base rates'!M$10)
+($H457*'fnd base rates'!M$11)
+($I457*'fnd base rates'!M$12)
+($J457*'fnd base rates'!M$13)
+($K457*'fnd base rates'!M$14)
+($M457*'fnd base rates'!M$16)
+($N457*'fnd base rates'!M$17)
+($O457*'fnd base rates'!M$18)
+($P457*VLOOKUP($S457+12,rate_basefnd,13)))</f>
        <v>0</v>
      </c>
      <c r="AF457" s="3">
        <f t="shared" si="85"/>
        <v>440199.61</v>
      </c>
      <c r="AH457" s="205">
        <f t="shared" si="86"/>
        <v>466774089</v>
      </c>
      <c r="AI457" s="3" t="str">
        <f t="shared" si="90"/>
        <v>466</v>
      </c>
      <c r="AJ457" s="1" t="str">
        <f t="shared" si="91"/>
        <v>774</v>
      </c>
      <c r="AK457" s="1" t="str">
        <f t="shared" si="92"/>
        <v>089</v>
      </c>
      <c r="AL457" s="3">
        <f t="shared" si="87"/>
        <v>1</v>
      </c>
      <c r="AM457" s="3">
        <f t="shared" si="97"/>
        <v>30</v>
      </c>
      <c r="AN457" s="3">
        <f t="shared" si="93"/>
        <v>440199.61</v>
      </c>
      <c r="AO457" s="3">
        <f t="shared" si="94"/>
        <v>14673</v>
      </c>
      <c r="AP457" s="3">
        <f t="shared" si="88"/>
        <v>2879</v>
      </c>
      <c r="AQ457" s="3">
        <v>11794</v>
      </c>
      <c r="AS457" s="68"/>
      <c r="AT457" s="68"/>
      <c r="AX457" s="4">
        <f t="shared" si="95"/>
        <v>0</v>
      </c>
      <c r="AZ457" s="4">
        <f t="shared" si="96"/>
        <v>0</v>
      </c>
      <c r="BB457" s="4"/>
    </row>
    <row r="458" spans="1:54" s="3" customFormat="1">
      <c r="A458" s="205" t="str">
        <f t="shared" si="89"/>
        <v>466</v>
      </c>
      <c r="B458" s="1">
        <v>466774096</v>
      </c>
      <c r="C458" s="7" t="s">
        <v>85</v>
      </c>
      <c r="D458" s="8">
        <f>'fnd enro'!D458</f>
        <v>0</v>
      </c>
      <c r="E458" s="8">
        <f>'fnd enro'!E458</f>
        <v>0</v>
      </c>
      <c r="F458" s="8">
        <f>'fnd enro'!F458</f>
        <v>1</v>
      </c>
      <c r="G458" s="8">
        <f>'fnd enro'!G458</f>
        <v>4</v>
      </c>
      <c r="H458" s="8">
        <f>'fnd enro'!H458</f>
        <v>4</v>
      </c>
      <c r="I458" s="8">
        <f>'fnd enro'!I458</f>
        <v>0</v>
      </c>
      <c r="J458" s="8">
        <f>'fnd enro'!J458</f>
        <v>0</v>
      </c>
      <c r="K458" s="9">
        <f>'fnd enro'!K458</f>
        <v>0.36</v>
      </c>
      <c r="L458" s="8">
        <f>'fnd enro'!L458</f>
        <v>0</v>
      </c>
      <c r="M458" s="8">
        <f>'fnd enro'!M458</f>
        <v>0</v>
      </c>
      <c r="N458" s="8">
        <f>'fnd enro'!N458</f>
        <v>0</v>
      </c>
      <c r="O458" s="8">
        <f>'fnd enro'!O458</f>
        <v>0</v>
      </c>
      <c r="P458" s="8">
        <f>'fnd enro'!P458</f>
        <v>6</v>
      </c>
      <c r="Q458" s="8">
        <f>'fnd enro'!R458</f>
        <v>9</v>
      </c>
      <c r="R458" s="9">
        <f t="shared" ref="R458:R521" si="98">VLOOKUP(B458,charterinfo_b,6)</f>
        <v>1</v>
      </c>
      <c r="S458" s="8">
        <f>VALUE('fnd enro'!Q458)</f>
        <v>7</v>
      </c>
      <c r="T458" s="1"/>
      <c r="U458" s="68">
        <f>(($D458*'fnd base rates'!C$7)
+($E458*'fnd base rates'!C$8)
+($F458*'fnd base rates'!C$9)
+($G458*'fnd base rates'!C$10)
+($H458*'fnd base rates'!C$11)
+($I458*'fnd base rates'!C$12)
+($J458*'fnd base rates'!C$13)
+($K458*'fnd base rates'!C$14)
+($M458*'fnd base rates'!C$16)
+($N458*'fnd base rates'!C$17)
+($O458*'fnd base rates'!C$18)
+($P458*VLOOKUP($S458+12,rate_basefnd,3)))
*$R458</f>
        <v>5929.6307999999999</v>
      </c>
      <c r="V458" s="68">
        <f>(($D458*'fnd base rates'!D$7)
+($E458*'fnd base rates'!D$8)
+($F458*'fnd base rates'!D$9)
+($G458*'fnd base rates'!D$10)
+($H458*'fnd base rates'!D$11)
+($I458*'fnd base rates'!D$12)
+($J458*'fnd base rates'!D$13)
+($K458*'fnd base rates'!D$14)
+($M458*'fnd base rates'!D$16)
+($N458*'fnd base rates'!D$17)
+($O458*'fnd base rates'!D$18)
+($P458*VLOOKUP($S458+12,rate_basefnd,4)))
*$R458</f>
        <v>10162.5</v>
      </c>
      <c r="W458" s="68">
        <f>(($D458*'fnd base rates'!E$7)
+($E458*'fnd base rates'!E$8)
+($F458*'fnd base rates'!E$9)
+($G458*'fnd base rates'!E$10)
+($H458*'fnd base rates'!E$11)
+($I458*'fnd base rates'!E$12)
+($J458*'fnd base rates'!E$13)
+($K458*'fnd base rates'!E$14)
+($M458*'fnd base rates'!E$16)
+($N458*'fnd base rates'!E$17)
+($O458*'fnd base rates'!E$18)
+($P458*VLOOKUP($S458+12,rate_basefnd,5)))
*$R458</f>
        <v>61647.697199999995</v>
      </c>
      <c r="X458" s="68">
        <f>(($D458*'fnd base rates'!F$7)
+($E458*'fnd base rates'!F$8)
+($F458*'fnd base rates'!F$9)
+($G458*'fnd base rates'!F$10)
+($H458*'fnd base rates'!F$11)
+($I458*'fnd base rates'!F$12)
+($J458*'fnd base rates'!F$13)
+($K458*'fnd base rates'!F$14)
+($M458*'fnd base rates'!F$16)
+($N458*'fnd base rates'!F$17)
+($O458*'fnd base rates'!F$18)
+($P458*VLOOKUP($S458+12,rate_basefnd,6)))
*$R458</f>
        <v>11462.0152</v>
      </c>
      <c r="Y458" s="68">
        <f>(($D458*'fnd base rates'!G$7)
+($E458*'fnd base rates'!G$8)
+($F458*'fnd base rates'!G$9)
+($G458*'fnd base rates'!G$10)
+($H458*'fnd base rates'!G$11)
+($I458*'fnd base rates'!G$12)
+($J458*'fnd base rates'!G$13)
+($K458*'fnd base rates'!G$14)
+($M458*'fnd base rates'!G$16)
+($N458*'fnd base rates'!G$17)
+($O458*'fnd base rates'!G$18)
+($P458*VLOOKUP($S458+12,rate_basefnd,7)))
*$R458</f>
        <v>2819.0136000000002</v>
      </c>
      <c r="Z458" s="68">
        <f>(($D458*'fnd base rates'!H$7)
+($E458*'fnd base rates'!H$8)
+($F458*'fnd base rates'!H$9)
+($G458*'fnd base rates'!H$10)
+($H458*'fnd base rates'!H$11)
+($I458*'fnd base rates'!H$12)
+($J458*'fnd base rates'!H$13)
+($K458*'fnd base rates'!H$14)
+($M458*'fnd base rates'!H$16)
+($N458*'fnd base rates'!H$17)
+($O458*'fnd base rates'!H$18)
+($P458*VLOOKUP($S458+12,rate_basefnd,8)))</f>
        <v>5414.9759999999997</v>
      </c>
      <c r="AA458" s="68">
        <f>(($D458*'fnd base rates'!I$7)
+($E458*'fnd base rates'!I$8)
+($F458*'fnd base rates'!I$9)
+($G458*'fnd base rates'!I$10)
+($H458*'fnd base rates'!I$11)
+($I458*'fnd base rates'!I$12)
+($J458*'fnd base rates'!I$13)
+($K458*'fnd base rates'!I$14)
+($M458*'fnd base rates'!I$16)
+($N458*'fnd base rates'!I$17)
+($O458*'fnd base rates'!I$18)
+($P458*VLOOKUP($S458+12,rate_basefnd,9)))
*$R458</f>
        <v>5076.1200000000008</v>
      </c>
      <c r="AB458" s="68">
        <f>(($D458*'fnd base rates'!J$7)
+($E458*'fnd base rates'!J$8)
+($F458*'fnd base rates'!J$9)
+($G458*'fnd base rates'!J$10)
+($H458*'fnd base rates'!J$11)
+($I458*'fnd base rates'!J$12)
+($J458*'fnd base rates'!J$13)
+($K458*'fnd base rates'!J$14)
+($M458*'fnd base rates'!J$16)
+($N458*'fnd base rates'!J$17)
+($O458*'fnd base rates'!J$18)
+($P458*VLOOKUP($S458+12,rate_basefnd,10)))
*$R458</f>
        <v>7076.87</v>
      </c>
      <c r="AC458" s="68">
        <f>(($D458*'fnd base rates'!K$7)
+($E458*'fnd base rates'!K$8)
+($F458*'fnd base rates'!K$9)
+($G458*'fnd base rates'!K$10)
+($H458*'fnd base rates'!K$11)
+($I458*'fnd base rates'!K$12)
+($J458*'fnd base rates'!K$13)
+($K458*'fnd base rates'!K$14)
+($M458*'fnd base rates'!K$16)
+($N458*'fnd base rates'!K$17)
+($O458*'fnd base rates'!K$18)
+($P458*VLOOKUP($S458+12,rate_basefnd,11)))
*$R458</f>
        <v>11393.914000000001</v>
      </c>
      <c r="AD458" s="68">
        <f>(($D458*'fnd base rates'!L$7)
+($E458*'fnd base rates'!L$8)
+($F458*'fnd base rates'!L$9)
+($G458*'fnd base rates'!L$10)
+($H458*'fnd base rates'!L$11)
+($I458*'fnd base rates'!L$12)
+($J458*'fnd base rates'!L$13)
+($K458*'fnd base rates'!L$14)
+($M458*'fnd base rates'!L$16)
+($N458*'fnd base rates'!L$17)
+($O458*'fnd base rates'!L$18)
+($P458*VLOOKUP($S458+12,rate_basefnd,12)))</f>
        <v>25648.419199999997</v>
      </c>
      <c r="AE458" s="68">
        <f>(($D458*'fnd base rates'!M$7)
+($E458*'fnd base rates'!M$8)
+($F458*'fnd base rates'!M$9)
+($G458*'fnd base rates'!M$10)
+($H458*'fnd base rates'!M$11)
+($I458*'fnd base rates'!M$12)
+($J458*'fnd base rates'!M$13)
+($K458*'fnd base rates'!M$14)
+($M458*'fnd base rates'!M$16)
+($N458*'fnd base rates'!M$17)
+($O458*'fnd base rates'!M$18)
+($P458*VLOOKUP($S458+12,rate_basefnd,13)))</f>
        <v>0</v>
      </c>
      <c r="AF458" s="3">
        <f t="shared" ref="AF458:AF521" si="99">SUM(U458:AE458)</f>
        <v>146631.15599999999</v>
      </c>
      <c r="AH458" s="205">
        <f t="shared" ref="AH458:AH521" si="100">B458</f>
        <v>466774096</v>
      </c>
      <c r="AI458" s="3" t="str">
        <f t="shared" si="90"/>
        <v>466</v>
      </c>
      <c r="AJ458" s="1" t="str">
        <f t="shared" si="91"/>
        <v>774</v>
      </c>
      <c r="AK458" s="1" t="str">
        <f t="shared" si="92"/>
        <v>096</v>
      </c>
      <c r="AL458" s="3">
        <f t="shared" ref="AL458:AL521" si="101">IF(VLOOKUP(VALUE(IF(AH458&lt;499999999,MID(AH458,4,3),MID(AH458,5,3))),distinfo,4)=R458,1,0)</f>
        <v>1</v>
      </c>
      <c r="AM458" s="3">
        <f t="shared" si="97"/>
        <v>9</v>
      </c>
      <c r="AN458" s="3">
        <f t="shared" si="93"/>
        <v>146631.15599999999</v>
      </c>
      <c r="AO458" s="3">
        <f t="shared" si="94"/>
        <v>16292</v>
      </c>
      <c r="AP458" s="3">
        <f t="shared" ref="AP458:AP521" si="102">AO458-AQ458</f>
        <v>-2327</v>
      </c>
      <c r="AQ458" s="3">
        <v>18619</v>
      </c>
      <c r="AS458" s="68"/>
      <c r="AT458" s="68"/>
      <c r="AX458" s="4">
        <f t="shared" si="95"/>
        <v>0</v>
      </c>
      <c r="AZ458" s="4">
        <f t="shared" si="96"/>
        <v>0</v>
      </c>
      <c r="BB458" s="4"/>
    </row>
    <row r="459" spans="1:54" s="3" customFormat="1">
      <c r="A459" s="205" t="str">
        <f t="shared" ref="A459:A522" si="103">LEFT(B459,3)</f>
        <v>466</v>
      </c>
      <c r="B459" s="1">
        <v>466774221</v>
      </c>
      <c r="C459" s="7" t="s">
        <v>85</v>
      </c>
      <c r="D459" s="8">
        <f>'fnd enro'!D459</f>
        <v>0</v>
      </c>
      <c r="E459" s="8">
        <f>'fnd enro'!E459</f>
        <v>0</v>
      </c>
      <c r="F459" s="8">
        <f>'fnd enro'!F459</f>
        <v>1</v>
      </c>
      <c r="G459" s="8">
        <f>'fnd enro'!G459</f>
        <v>9</v>
      </c>
      <c r="H459" s="8">
        <f>'fnd enro'!H459</f>
        <v>7</v>
      </c>
      <c r="I459" s="8">
        <f>'fnd enro'!I459</f>
        <v>0</v>
      </c>
      <c r="J459" s="8">
        <f>'fnd enro'!J459</f>
        <v>0</v>
      </c>
      <c r="K459" s="9">
        <f>'fnd enro'!K459</f>
        <v>0.68</v>
      </c>
      <c r="L459" s="8">
        <f>'fnd enro'!L459</f>
        <v>0</v>
      </c>
      <c r="M459" s="8">
        <f>'fnd enro'!M459</f>
        <v>0</v>
      </c>
      <c r="N459" s="8">
        <f>'fnd enro'!N459</f>
        <v>0</v>
      </c>
      <c r="O459" s="8">
        <f>'fnd enro'!O459</f>
        <v>0</v>
      </c>
      <c r="P459" s="8">
        <f>'fnd enro'!P459</f>
        <v>5</v>
      </c>
      <c r="Q459" s="8">
        <f>'fnd enro'!R459</f>
        <v>17</v>
      </c>
      <c r="R459" s="9">
        <f t="shared" si="98"/>
        <v>1</v>
      </c>
      <c r="S459" s="8">
        <f>VALUE('fnd enro'!Q459)</f>
        <v>8</v>
      </c>
      <c r="T459" s="1"/>
      <c r="U459" s="68">
        <f>(($D459*'fnd base rates'!C$7)
+($E459*'fnd base rates'!C$8)
+($F459*'fnd base rates'!C$9)
+($G459*'fnd base rates'!C$10)
+($H459*'fnd base rates'!C$11)
+($I459*'fnd base rates'!C$12)
+($J459*'fnd base rates'!C$13)
+($K459*'fnd base rates'!C$14)
+($M459*'fnd base rates'!C$16)
+($N459*'fnd base rates'!C$17)
+($O459*'fnd base rates'!C$18)
+($P459*VLOOKUP($S459+12,rate_basefnd,3)))
*$R459</f>
        <v>10681.1404</v>
      </c>
      <c r="V459" s="68">
        <f>(($D459*'fnd base rates'!D$7)
+($E459*'fnd base rates'!D$8)
+($F459*'fnd base rates'!D$9)
+($G459*'fnd base rates'!D$10)
+($H459*'fnd base rates'!D$11)
+($I459*'fnd base rates'!D$12)
+($J459*'fnd base rates'!D$13)
+($K459*'fnd base rates'!D$14)
+($M459*'fnd base rates'!D$16)
+($N459*'fnd base rates'!D$17)
+($O459*'fnd base rates'!D$18)
+($P459*VLOOKUP($S459+12,rate_basefnd,4)))
*$R459</f>
        <v>16735.38</v>
      </c>
      <c r="W459" s="68">
        <f>(($D459*'fnd base rates'!E$7)
+($E459*'fnd base rates'!E$8)
+($F459*'fnd base rates'!E$9)
+($G459*'fnd base rates'!E$10)
+($H459*'fnd base rates'!E$11)
+($I459*'fnd base rates'!E$12)
+($J459*'fnd base rates'!E$13)
+($K459*'fnd base rates'!E$14)
+($M459*'fnd base rates'!E$16)
+($N459*'fnd base rates'!E$17)
+($O459*'fnd base rates'!E$18)
+($P459*VLOOKUP($S459+12,rate_basefnd,5)))
*$R459</f>
        <v>92685.03360000001</v>
      </c>
      <c r="X459" s="68">
        <f>(($D459*'fnd base rates'!F$7)
+($E459*'fnd base rates'!F$8)
+($F459*'fnd base rates'!F$9)
+($G459*'fnd base rates'!F$10)
+($H459*'fnd base rates'!F$11)
+($I459*'fnd base rates'!F$12)
+($J459*'fnd base rates'!F$13)
+($K459*'fnd base rates'!F$14)
+($M459*'fnd base rates'!F$16)
+($N459*'fnd base rates'!F$17)
+($O459*'fnd base rates'!F$18)
+($P459*VLOOKUP($S459+12,rate_basefnd,6)))
*$R459</f>
        <v>21805.817599999998</v>
      </c>
      <c r="Y459" s="68">
        <f>(($D459*'fnd base rates'!G$7)
+($E459*'fnd base rates'!G$8)
+($F459*'fnd base rates'!G$9)
+($G459*'fnd base rates'!G$10)
+($H459*'fnd base rates'!G$11)
+($I459*'fnd base rates'!G$12)
+($J459*'fnd base rates'!G$13)
+($K459*'fnd base rates'!G$14)
+($M459*'fnd base rates'!G$16)
+($N459*'fnd base rates'!G$17)
+($O459*'fnd base rates'!G$18)
+($P459*VLOOKUP($S459+12,rate_basefnd,7)))
*$R459</f>
        <v>4152.3168000000005</v>
      </c>
      <c r="Z459" s="68">
        <f>(($D459*'fnd base rates'!H$7)
+($E459*'fnd base rates'!H$8)
+($F459*'fnd base rates'!H$9)
+($G459*'fnd base rates'!H$10)
+($H459*'fnd base rates'!H$11)
+($I459*'fnd base rates'!H$12)
+($J459*'fnd base rates'!H$13)
+($K459*'fnd base rates'!H$14)
+($M459*'fnd base rates'!H$16)
+($N459*'fnd base rates'!H$17)
+($O459*'fnd base rates'!H$18)
+($P459*VLOOKUP($S459+12,rate_basefnd,8)))</f>
        <v>10049.667999999998</v>
      </c>
      <c r="AA459" s="68">
        <f>(($D459*'fnd base rates'!I$7)
+($E459*'fnd base rates'!I$8)
+($F459*'fnd base rates'!I$9)
+($G459*'fnd base rates'!I$10)
+($H459*'fnd base rates'!I$11)
+($I459*'fnd base rates'!I$12)
+($J459*'fnd base rates'!I$13)
+($K459*'fnd base rates'!I$14)
+($M459*'fnd base rates'!I$16)
+($N459*'fnd base rates'!I$17)
+($O459*'fnd base rates'!I$18)
+($P459*VLOOKUP($S459+12,rate_basefnd,9)))
*$R459</f>
        <v>8615.5700000000015</v>
      </c>
      <c r="AB459" s="68">
        <f>(($D459*'fnd base rates'!J$7)
+($E459*'fnd base rates'!J$8)
+($F459*'fnd base rates'!J$9)
+($G459*'fnd base rates'!J$10)
+($H459*'fnd base rates'!J$11)
+($I459*'fnd base rates'!J$12)
+($J459*'fnd base rates'!J$13)
+($K459*'fnd base rates'!J$14)
+($M459*'fnd base rates'!J$16)
+($N459*'fnd base rates'!J$17)
+($O459*'fnd base rates'!J$18)
+($P459*VLOOKUP($S459+12,rate_basefnd,10)))
*$R459</f>
        <v>8303.7900000000009</v>
      </c>
      <c r="AC459" s="68">
        <f>(($D459*'fnd base rates'!K$7)
+($E459*'fnd base rates'!K$8)
+($F459*'fnd base rates'!K$9)
+($G459*'fnd base rates'!K$10)
+($H459*'fnd base rates'!K$11)
+($I459*'fnd base rates'!K$12)
+($J459*'fnd base rates'!K$13)
+($K459*'fnd base rates'!K$14)
+($M459*'fnd base rates'!K$16)
+($N459*'fnd base rates'!K$17)
+($O459*'fnd base rates'!K$18)
+($P459*VLOOKUP($S459+12,rate_basefnd,11)))
*$R459</f>
        <v>21471.332000000002</v>
      </c>
      <c r="AD459" s="68">
        <f>(($D459*'fnd base rates'!L$7)
+($E459*'fnd base rates'!L$8)
+($F459*'fnd base rates'!L$9)
+($G459*'fnd base rates'!L$10)
+($H459*'fnd base rates'!L$11)
+($I459*'fnd base rates'!L$12)
+($J459*'fnd base rates'!L$13)
+($K459*'fnd base rates'!L$14)
+($M459*'fnd base rates'!L$16)
+($N459*'fnd base rates'!L$17)
+($O459*'fnd base rates'!L$18)
+($P459*VLOOKUP($S459+12,rate_basefnd,12)))</f>
        <v>43848.249600000003</v>
      </c>
      <c r="AE459" s="68">
        <f>(($D459*'fnd base rates'!M$7)
+($E459*'fnd base rates'!M$8)
+($F459*'fnd base rates'!M$9)
+($G459*'fnd base rates'!M$10)
+($H459*'fnd base rates'!M$11)
+($I459*'fnd base rates'!M$12)
+($J459*'fnd base rates'!M$13)
+($K459*'fnd base rates'!M$14)
+($M459*'fnd base rates'!M$16)
+($N459*'fnd base rates'!M$17)
+($O459*'fnd base rates'!M$18)
+($P459*VLOOKUP($S459+12,rate_basefnd,13)))</f>
        <v>0</v>
      </c>
      <c r="AF459" s="3">
        <f t="shared" si="99"/>
        <v>238348.29800000004</v>
      </c>
      <c r="AH459" s="205">
        <f t="shared" si="100"/>
        <v>466774221</v>
      </c>
      <c r="AI459" s="3" t="str">
        <f t="shared" ref="AI459:AI522" si="104">IF($B459&lt;499999999,MID($B459,1,3),MID($B459,1,4))</f>
        <v>466</v>
      </c>
      <c r="AJ459" s="1" t="str">
        <f t="shared" ref="AJ459:AJ522" si="105">IF($B459&lt;499999999,MID($B459,4,3),MID($B459,5,3))</f>
        <v>774</v>
      </c>
      <c r="AK459" s="1" t="str">
        <f t="shared" ref="AK459:AK522" si="106">IF($B459&lt;499999999,MID($B459,7,3),MID($B459,8,3))</f>
        <v>221</v>
      </c>
      <c r="AL459" s="3">
        <f t="shared" si="101"/>
        <v>1</v>
      </c>
      <c r="AM459" s="3">
        <f t="shared" si="97"/>
        <v>17</v>
      </c>
      <c r="AN459" s="3">
        <f t="shared" ref="AN459:AN522" si="107">AF459</f>
        <v>238348.29800000004</v>
      </c>
      <c r="AO459" s="3">
        <f t="shared" ref="AO459:AO522" si="108">IF(OR(AF459=0,AM459=0),0,ROUND(AN459/AM459,0))</f>
        <v>14020</v>
      </c>
      <c r="AP459" s="3">
        <f t="shared" si="102"/>
        <v>-2220</v>
      </c>
      <c r="AQ459" s="3">
        <v>16240</v>
      </c>
      <c r="AS459" s="68"/>
      <c r="AT459" s="68"/>
      <c r="AX459" s="4">
        <f t="shared" ref="AX459:AX522" si="109">AY459-AW459</f>
        <v>0</v>
      </c>
      <c r="AZ459" s="4">
        <f t="shared" ref="AZ459:AZ522" si="110">BA459-AY459</f>
        <v>0</v>
      </c>
      <c r="BB459" s="4"/>
    </row>
    <row r="460" spans="1:54" s="3" customFormat="1">
      <c r="A460" s="205" t="str">
        <f t="shared" si="103"/>
        <v>466</v>
      </c>
      <c r="B460" s="1">
        <v>466774296</v>
      </c>
      <c r="C460" s="7" t="s">
        <v>85</v>
      </c>
      <c r="D460" s="8">
        <f>'fnd enro'!D460</f>
        <v>0</v>
      </c>
      <c r="E460" s="8">
        <f>'fnd enro'!E460</f>
        <v>0</v>
      </c>
      <c r="F460" s="8">
        <f>'fnd enro'!F460</f>
        <v>2</v>
      </c>
      <c r="G460" s="8">
        <f>'fnd enro'!G460</f>
        <v>13</v>
      </c>
      <c r="H460" s="8">
        <f>'fnd enro'!H460</f>
        <v>17</v>
      </c>
      <c r="I460" s="8">
        <f>'fnd enro'!I460</f>
        <v>0</v>
      </c>
      <c r="J460" s="8">
        <f>'fnd enro'!J460</f>
        <v>0</v>
      </c>
      <c r="K460" s="9">
        <f>'fnd enro'!K460</f>
        <v>1.28</v>
      </c>
      <c r="L460" s="8">
        <f>'fnd enro'!L460</f>
        <v>0</v>
      </c>
      <c r="M460" s="8">
        <f>'fnd enro'!M460</f>
        <v>1</v>
      </c>
      <c r="N460" s="8">
        <f>'fnd enro'!N460</f>
        <v>0</v>
      </c>
      <c r="O460" s="8">
        <f>'fnd enro'!O460</f>
        <v>0</v>
      </c>
      <c r="P460" s="8">
        <f>'fnd enro'!P460</f>
        <v>9</v>
      </c>
      <c r="Q460" s="8">
        <f>'fnd enro'!R460</f>
        <v>32</v>
      </c>
      <c r="R460" s="9">
        <f t="shared" si="98"/>
        <v>1</v>
      </c>
      <c r="S460" s="8">
        <f>VALUE('fnd enro'!Q460)</f>
        <v>8</v>
      </c>
      <c r="T460" s="1"/>
      <c r="U460" s="68">
        <f>(($D460*'fnd base rates'!C$7)
+($E460*'fnd base rates'!C$8)
+($F460*'fnd base rates'!C$9)
+($G460*'fnd base rates'!C$10)
+($H460*'fnd base rates'!C$11)
+($I460*'fnd base rates'!C$12)
+($J460*'fnd base rates'!C$13)
+($K460*'fnd base rates'!C$14)
+($M460*'fnd base rates'!C$16)
+($N460*'fnd base rates'!C$17)
+($O460*'fnd base rates'!C$18)
+($P460*VLOOKUP($S460+12,rate_basefnd,3)))
*$R460</f>
        <v>20186.078399999999</v>
      </c>
      <c r="V460" s="68">
        <f>(($D460*'fnd base rates'!D$7)
+($E460*'fnd base rates'!D$8)
+($F460*'fnd base rates'!D$9)
+($G460*'fnd base rates'!D$10)
+($H460*'fnd base rates'!D$11)
+($I460*'fnd base rates'!D$12)
+($J460*'fnd base rates'!D$13)
+($K460*'fnd base rates'!D$14)
+($M460*'fnd base rates'!D$16)
+($N460*'fnd base rates'!D$17)
+($O460*'fnd base rates'!D$18)
+($P460*VLOOKUP($S460+12,rate_basefnd,4)))
*$R460</f>
        <v>31522.79</v>
      </c>
      <c r="W460" s="68">
        <f>(($D460*'fnd base rates'!E$7)
+($E460*'fnd base rates'!E$8)
+($F460*'fnd base rates'!E$9)
+($G460*'fnd base rates'!E$10)
+($H460*'fnd base rates'!E$11)
+($I460*'fnd base rates'!E$12)
+($J460*'fnd base rates'!E$13)
+($K460*'fnd base rates'!E$14)
+($M460*'fnd base rates'!E$16)
+($N460*'fnd base rates'!E$17)
+($O460*'fnd base rates'!E$18)
+($P460*VLOOKUP($S460+12,rate_basefnd,5)))
*$R460</f>
        <v>172301.99559999999</v>
      </c>
      <c r="X460" s="68">
        <f>(($D460*'fnd base rates'!F$7)
+($E460*'fnd base rates'!F$8)
+($F460*'fnd base rates'!F$9)
+($G460*'fnd base rates'!F$10)
+($H460*'fnd base rates'!F$11)
+($I460*'fnd base rates'!F$12)
+($J460*'fnd base rates'!F$13)
+($K460*'fnd base rates'!F$14)
+($M460*'fnd base rates'!F$16)
+($N460*'fnd base rates'!F$17)
+($O460*'fnd base rates'!F$18)
+($P460*VLOOKUP($S460+12,rate_basefnd,6)))
*$R460</f>
        <v>40187.979600000006</v>
      </c>
      <c r="Y460" s="68">
        <f>(($D460*'fnd base rates'!G$7)
+($E460*'fnd base rates'!G$8)
+($F460*'fnd base rates'!G$9)
+($G460*'fnd base rates'!G$10)
+($H460*'fnd base rates'!G$11)
+($I460*'fnd base rates'!G$12)
+($J460*'fnd base rates'!G$13)
+($K460*'fnd base rates'!G$14)
+($M460*'fnd base rates'!G$16)
+($N460*'fnd base rates'!G$17)
+($O460*'fnd base rates'!G$18)
+($P460*VLOOKUP($S460+12,rate_basefnd,7)))
*$R460</f>
        <v>7835.7927999999993</v>
      </c>
      <c r="Z460" s="68">
        <f>(($D460*'fnd base rates'!H$7)
+($E460*'fnd base rates'!H$8)
+($F460*'fnd base rates'!H$9)
+($G460*'fnd base rates'!H$10)
+($H460*'fnd base rates'!H$11)
+($I460*'fnd base rates'!H$12)
+($J460*'fnd base rates'!H$13)
+($K460*'fnd base rates'!H$14)
+($M460*'fnd base rates'!H$16)
+($N460*'fnd base rates'!H$17)
+($O460*'fnd base rates'!H$18)
+($P460*VLOOKUP($S460+12,rate_basefnd,8)))</f>
        <v>19053.838</v>
      </c>
      <c r="AA460" s="68">
        <f>(($D460*'fnd base rates'!I$7)
+($E460*'fnd base rates'!I$8)
+($F460*'fnd base rates'!I$9)
+($G460*'fnd base rates'!I$10)
+($H460*'fnd base rates'!I$11)
+($I460*'fnd base rates'!I$12)
+($J460*'fnd base rates'!I$13)
+($K460*'fnd base rates'!I$14)
+($M460*'fnd base rates'!I$16)
+($N460*'fnd base rates'!I$17)
+($O460*'fnd base rates'!I$18)
+($P460*VLOOKUP($S460+12,rate_basefnd,9)))
*$R460</f>
        <v>16232.82</v>
      </c>
      <c r="AB460" s="68">
        <f>(($D460*'fnd base rates'!J$7)
+($E460*'fnd base rates'!J$8)
+($F460*'fnd base rates'!J$9)
+($G460*'fnd base rates'!J$10)
+($H460*'fnd base rates'!J$11)
+($I460*'fnd base rates'!J$12)
+($J460*'fnd base rates'!J$13)
+($K460*'fnd base rates'!J$14)
+($M460*'fnd base rates'!J$16)
+($N460*'fnd base rates'!J$17)
+($O460*'fnd base rates'!J$18)
+($P460*VLOOKUP($S460+12,rate_basefnd,10)))
*$R460</f>
        <v>15673.27</v>
      </c>
      <c r="AC460" s="68">
        <f>(($D460*'fnd base rates'!K$7)
+($E460*'fnd base rates'!K$8)
+($F460*'fnd base rates'!K$9)
+($G460*'fnd base rates'!K$10)
+($H460*'fnd base rates'!K$11)
+($I460*'fnd base rates'!K$12)
+($J460*'fnd base rates'!K$13)
+($K460*'fnd base rates'!K$14)
+($M460*'fnd base rates'!K$16)
+($N460*'fnd base rates'!K$17)
+($O460*'fnd base rates'!K$18)
+($P460*VLOOKUP($S460+12,rate_basefnd,11)))
*$R460</f>
        <v>41125.702000000005</v>
      </c>
      <c r="AD460" s="68">
        <f>(($D460*'fnd base rates'!L$7)
+($E460*'fnd base rates'!L$8)
+($F460*'fnd base rates'!L$9)
+($G460*'fnd base rates'!L$10)
+($H460*'fnd base rates'!L$11)
+($I460*'fnd base rates'!L$12)
+($J460*'fnd base rates'!L$13)
+($K460*'fnd base rates'!L$14)
+($M460*'fnd base rates'!L$16)
+($N460*'fnd base rates'!L$17)
+($O460*'fnd base rates'!L$18)
+($P460*VLOOKUP($S460+12,rate_basefnd,12)))</f>
        <v>83210.401599999997</v>
      </c>
      <c r="AE460" s="68">
        <f>(($D460*'fnd base rates'!M$7)
+($E460*'fnd base rates'!M$8)
+($F460*'fnd base rates'!M$9)
+($G460*'fnd base rates'!M$10)
+($H460*'fnd base rates'!M$11)
+($I460*'fnd base rates'!M$12)
+($J460*'fnd base rates'!M$13)
+($K460*'fnd base rates'!M$14)
+($M460*'fnd base rates'!M$16)
+($N460*'fnd base rates'!M$17)
+($O460*'fnd base rates'!M$18)
+($P460*VLOOKUP($S460+12,rate_basefnd,13)))</f>
        <v>0</v>
      </c>
      <c r="AF460" s="3">
        <f t="shared" si="99"/>
        <v>447330.66800000001</v>
      </c>
      <c r="AH460" s="205">
        <f t="shared" si="100"/>
        <v>466774296</v>
      </c>
      <c r="AI460" s="3" t="str">
        <f t="shared" si="104"/>
        <v>466</v>
      </c>
      <c r="AJ460" s="1" t="str">
        <f t="shared" si="105"/>
        <v>774</v>
      </c>
      <c r="AK460" s="1" t="str">
        <f t="shared" si="106"/>
        <v>296</v>
      </c>
      <c r="AL460" s="3">
        <f t="shared" si="101"/>
        <v>1</v>
      </c>
      <c r="AM460" s="3">
        <f t="shared" si="97"/>
        <v>32</v>
      </c>
      <c r="AN460" s="3">
        <f t="shared" si="107"/>
        <v>447330.66800000001</v>
      </c>
      <c r="AO460" s="3">
        <f t="shared" si="108"/>
        <v>13979</v>
      </c>
      <c r="AP460" s="3">
        <f t="shared" si="102"/>
        <v>-4577</v>
      </c>
      <c r="AQ460" s="3">
        <v>18556</v>
      </c>
      <c r="AS460" s="68"/>
      <c r="AT460" s="68"/>
      <c r="AX460" s="4">
        <f t="shared" si="109"/>
        <v>0</v>
      </c>
      <c r="AZ460" s="4">
        <f t="shared" si="110"/>
        <v>0</v>
      </c>
      <c r="BB460" s="4"/>
    </row>
    <row r="461" spans="1:54" s="3" customFormat="1">
      <c r="A461" s="205" t="str">
        <f t="shared" si="103"/>
        <v>466</v>
      </c>
      <c r="B461" s="1">
        <v>466774774</v>
      </c>
      <c r="C461" s="7" t="s">
        <v>85</v>
      </c>
      <c r="D461" s="8">
        <f>'fnd enro'!D461</f>
        <v>0</v>
      </c>
      <c r="E461" s="8">
        <f>'fnd enro'!E461</f>
        <v>0</v>
      </c>
      <c r="F461" s="8">
        <f>'fnd enro'!F461</f>
        <v>3</v>
      </c>
      <c r="G461" s="8">
        <f>'fnd enro'!G461</f>
        <v>20</v>
      </c>
      <c r="H461" s="8">
        <f>'fnd enro'!H461</f>
        <v>14</v>
      </c>
      <c r="I461" s="8">
        <f>'fnd enro'!I461</f>
        <v>0</v>
      </c>
      <c r="J461" s="8">
        <f>'fnd enro'!J461</f>
        <v>0</v>
      </c>
      <c r="K461" s="9">
        <f>'fnd enro'!K461</f>
        <v>1.48</v>
      </c>
      <c r="L461" s="8">
        <f>'fnd enro'!L461</f>
        <v>0</v>
      </c>
      <c r="M461" s="8">
        <f>'fnd enro'!M461</f>
        <v>3</v>
      </c>
      <c r="N461" s="8">
        <f>'fnd enro'!N461</f>
        <v>0</v>
      </c>
      <c r="O461" s="8">
        <f>'fnd enro'!O461</f>
        <v>0</v>
      </c>
      <c r="P461" s="8">
        <f>'fnd enro'!P461</f>
        <v>17</v>
      </c>
      <c r="Q461" s="8">
        <f>'fnd enro'!R461</f>
        <v>37</v>
      </c>
      <c r="R461" s="9">
        <f t="shared" si="98"/>
        <v>1</v>
      </c>
      <c r="S461" s="8">
        <f>VALUE('fnd enro'!Q461)</f>
        <v>6</v>
      </c>
      <c r="T461" s="1"/>
      <c r="U461" s="68">
        <f>(($D461*'fnd base rates'!C$7)
+($E461*'fnd base rates'!C$8)
+($F461*'fnd base rates'!C$9)
+($G461*'fnd base rates'!C$10)
+($H461*'fnd base rates'!C$11)
+($I461*'fnd base rates'!C$12)
+($J461*'fnd base rates'!C$13)
+($K461*'fnd base rates'!C$14)
+($M461*'fnd base rates'!C$16)
+($N461*'fnd base rates'!C$17)
+($O461*'fnd base rates'!C$18)
+($P461*VLOOKUP($S461+12,rate_basefnd,3)))
*$R461</f>
        <v>23912.1944</v>
      </c>
      <c r="V461" s="68">
        <f>(($D461*'fnd base rates'!D$7)
+($E461*'fnd base rates'!D$8)
+($F461*'fnd base rates'!D$9)
+($G461*'fnd base rates'!D$10)
+($H461*'fnd base rates'!D$11)
+($I461*'fnd base rates'!D$12)
+($J461*'fnd base rates'!D$13)
+($K461*'fnd base rates'!D$14)
+($M461*'fnd base rates'!D$16)
+($N461*'fnd base rates'!D$17)
+($O461*'fnd base rates'!D$18)
+($P461*VLOOKUP($S461+12,rate_basefnd,4)))
*$R461</f>
        <v>38495.14</v>
      </c>
      <c r="W461" s="68">
        <f>(($D461*'fnd base rates'!E$7)
+($E461*'fnd base rates'!E$8)
+($F461*'fnd base rates'!E$9)
+($G461*'fnd base rates'!E$10)
+($H461*'fnd base rates'!E$11)
+($I461*'fnd base rates'!E$12)
+($J461*'fnd base rates'!E$13)
+($K461*'fnd base rates'!E$14)
+($M461*'fnd base rates'!E$16)
+($N461*'fnd base rates'!E$17)
+($O461*'fnd base rates'!E$18)
+($P461*VLOOKUP($S461+12,rate_basefnd,5)))
*$R461</f>
        <v>220772.53960000002</v>
      </c>
      <c r="X461" s="68">
        <f>(($D461*'fnd base rates'!F$7)
+($E461*'fnd base rates'!F$8)
+($F461*'fnd base rates'!F$9)
+($G461*'fnd base rates'!F$10)
+($H461*'fnd base rates'!F$11)
+($I461*'fnd base rates'!F$12)
+($J461*'fnd base rates'!F$13)
+($K461*'fnd base rates'!F$14)
+($M461*'fnd base rates'!F$16)
+($N461*'fnd base rates'!F$17)
+($O461*'fnd base rates'!F$18)
+($P461*VLOOKUP($S461+12,rate_basefnd,6)))
*$R461</f>
        <v>48437.743600000002</v>
      </c>
      <c r="Y461" s="68">
        <f>(($D461*'fnd base rates'!G$7)
+($E461*'fnd base rates'!G$8)
+($F461*'fnd base rates'!G$9)
+($G461*'fnd base rates'!G$10)
+($H461*'fnd base rates'!G$11)
+($I461*'fnd base rates'!G$12)
+($J461*'fnd base rates'!G$13)
+($K461*'fnd base rates'!G$14)
+($M461*'fnd base rates'!G$16)
+($N461*'fnd base rates'!G$17)
+($O461*'fnd base rates'!G$18)
+($P461*VLOOKUP($S461+12,rate_basefnd,7)))
*$R461</f>
        <v>9883.3248000000003</v>
      </c>
      <c r="Z461" s="68">
        <f>(($D461*'fnd base rates'!H$7)
+($E461*'fnd base rates'!H$8)
+($F461*'fnd base rates'!H$9)
+($G461*'fnd base rates'!H$10)
+($H461*'fnd base rates'!H$11)
+($I461*'fnd base rates'!H$12)
+($J461*'fnd base rates'!H$13)
+($K461*'fnd base rates'!H$14)
+($M461*'fnd base rates'!H$16)
+($N461*'fnd base rates'!H$17)
+($O461*'fnd base rates'!H$18)
+($P461*VLOOKUP($S461+12,rate_basefnd,8)))</f>
        <v>22429.108</v>
      </c>
      <c r="AA461" s="68">
        <f>(($D461*'fnd base rates'!I$7)
+($E461*'fnd base rates'!I$8)
+($F461*'fnd base rates'!I$9)
+($G461*'fnd base rates'!I$10)
+($H461*'fnd base rates'!I$11)
+($I461*'fnd base rates'!I$12)
+($J461*'fnd base rates'!I$13)
+($K461*'fnd base rates'!I$14)
+($M461*'fnd base rates'!I$16)
+($N461*'fnd base rates'!I$17)
+($O461*'fnd base rates'!I$18)
+($P461*VLOOKUP($S461+12,rate_basefnd,9)))
*$R461</f>
        <v>19591.090000000004</v>
      </c>
      <c r="AB461" s="68">
        <f>(($D461*'fnd base rates'!J$7)
+($E461*'fnd base rates'!J$8)
+($F461*'fnd base rates'!J$9)
+($G461*'fnd base rates'!J$10)
+($H461*'fnd base rates'!J$11)
+($I461*'fnd base rates'!J$12)
+($J461*'fnd base rates'!J$13)
+($K461*'fnd base rates'!J$14)
+($M461*'fnd base rates'!J$16)
+($N461*'fnd base rates'!J$17)
+($O461*'fnd base rates'!J$18)
+($P461*VLOOKUP($S461+12,rate_basefnd,10)))
*$R461</f>
        <v>20939.22</v>
      </c>
      <c r="AC461" s="68">
        <f>(($D461*'fnd base rates'!K$7)
+($E461*'fnd base rates'!K$8)
+($F461*'fnd base rates'!K$9)
+($G461*'fnd base rates'!K$10)
+($H461*'fnd base rates'!K$11)
+($I461*'fnd base rates'!K$12)
+($J461*'fnd base rates'!K$13)
+($K461*'fnd base rates'!K$14)
+($M461*'fnd base rates'!K$16)
+($N461*'fnd base rates'!K$17)
+($O461*'fnd base rates'!K$18)
+($P461*VLOOKUP($S461+12,rate_basefnd,11)))
*$R461</f>
        <v>47703.862000000001</v>
      </c>
      <c r="AD461" s="68">
        <f>(($D461*'fnd base rates'!L$7)
+($E461*'fnd base rates'!L$8)
+($F461*'fnd base rates'!L$9)
+($G461*'fnd base rates'!L$10)
+($H461*'fnd base rates'!L$11)
+($I461*'fnd base rates'!L$12)
+($J461*'fnd base rates'!L$13)
+($K461*'fnd base rates'!L$14)
+($M461*'fnd base rates'!L$16)
+($N461*'fnd base rates'!L$17)
+($O461*'fnd base rates'!L$18)
+($P461*VLOOKUP($S461+12,rate_basefnd,12)))</f>
        <v>99016.275599999994</v>
      </c>
      <c r="AE461" s="68">
        <f>(($D461*'fnd base rates'!M$7)
+($E461*'fnd base rates'!M$8)
+($F461*'fnd base rates'!M$9)
+($G461*'fnd base rates'!M$10)
+($H461*'fnd base rates'!M$11)
+($I461*'fnd base rates'!M$12)
+($J461*'fnd base rates'!M$13)
+($K461*'fnd base rates'!M$14)
+($M461*'fnd base rates'!M$16)
+($N461*'fnd base rates'!M$17)
+($O461*'fnd base rates'!M$18)
+($P461*VLOOKUP($S461+12,rate_basefnd,13)))</f>
        <v>0</v>
      </c>
      <c r="AF461" s="3">
        <f t="shared" si="99"/>
        <v>551180.49800000002</v>
      </c>
      <c r="AH461" s="205">
        <f t="shared" si="100"/>
        <v>466774774</v>
      </c>
      <c r="AI461" s="3" t="str">
        <f t="shared" si="104"/>
        <v>466</v>
      </c>
      <c r="AJ461" s="1" t="str">
        <f t="shared" si="105"/>
        <v>774</v>
      </c>
      <c r="AK461" s="1" t="str">
        <f t="shared" si="106"/>
        <v>774</v>
      </c>
      <c r="AL461" s="3">
        <f t="shared" si="101"/>
        <v>1</v>
      </c>
      <c r="AM461" s="3">
        <f t="shared" si="97"/>
        <v>37</v>
      </c>
      <c r="AN461" s="3">
        <f t="shared" si="107"/>
        <v>551180.49800000002</v>
      </c>
      <c r="AO461" s="3">
        <f t="shared" si="108"/>
        <v>14897</v>
      </c>
      <c r="AP461" s="3">
        <f t="shared" si="102"/>
        <v>-3929</v>
      </c>
      <c r="AQ461" s="3">
        <v>18826</v>
      </c>
      <c r="AS461" s="68"/>
      <c r="AT461" s="68"/>
      <c r="AX461" s="4">
        <f t="shared" si="109"/>
        <v>0</v>
      </c>
      <c r="AZ461" s="4">
        <f t="shared" si="110"/>
        <v>0</v>
      </c>
      <c r="BB461" s="4"/>
    </row>
    <row r="462" spans="1:54" s="3" customFormat="1">
      <c r="A462" s="205" t="str">
        <f t="shared" si="103"/>
        <v>469</v>
      </c>
      <c r="B462" s="1">
        <v>469035018</v>
      </c>
      <c r="C462" s="7" t="s">
        <v>87</v>
      </c>
      <c r="D462" s="8">
        <f>'fnd enro'!D462</f>
        <v>0</v>
      </c>
      <c r="E462" s="8">
        <f>'fnd enro'!E462</f>
        <v>0</v>
      </c>
      <c r="F462" s="8">
        <f>'fnd enro'!F462</f>
        <v>0</v>
      </c>
      <c r="G462" s="8">
        <f>'fnd enro'!G462</f>
        <v>1</v>
      </c>
      <c r="H462" s="8">
        <f>'fnd enro'!H462</f>
        <v>0</v>
      </c>
      <c r="I462" s="8">
        <f>'fnd enro'!I462</f>
        <v>1</v>
      </c>
      <c r="J462" s="8">
        <f>'fnd enro'!J462</f>
        <v>0</v>
      </c>
      <c r="K462" s="9">
        <f>'fnd enro'!K462</f>
        <v>0.08</v>
      </c>
      <c r="L462" s="8">
        <f>'fnd enro'!L462</f>
        <v>0</v>
      </c>
      <c r="M462" s="8">
        <f>'fnd enro'!M462</f>
        <v>0</v>
      </c>
      <c r="N462" s="8">
        <f>'fnd enro'!N462</f>
        <v>0</v>
      </c>
      <c r="O462" s="8">
        <f>'fnd enro'!O462</f>
        <v>0</v>
      </c>
      <c r="P462" s="8">
        <f>'fnd enro'!P462</f>
        <v>0</v>
      </c>
      <c r="Q462" s="8">
        <f>'fnd enro'!R462</f>
        <v>2</v>
      </c>
      <c r="R462" s="9">
        <f t="shared" si="98"/>
        <v>1.0860000000000001</v>
      </c>
      <c r="S462" s="8">
        <f>VALUE('fnd enro'!Q462)</f>
        <v>9</v>
      </c>
      <c r="T462" s="1"/>
      <c r="U462" s="68">
        <f>(($D462*'fnd base rates'!C$7)
+($E462*'fnd base rates'!C$8)
+($F462*'fnd base rates'!C$9)
+($G462*'fnd base rates'!C$10)
+($H462*'fnd base rates'!C$11)
+($I462*'fnd base rates'!C$12)
+($J462*'fnd base rates'!C$13)
+($K462*'fnd base rates'!C$14)
+($M462*'fnd base rates'!C$16)
+($N462*'fnd base rates'!C$17)
+($O462*'fnd base rates'!C$18)
+($P462*VLOOKUP($S462+12,rate_basefnd,3)))
*$R462</f>
        <v>1302.4641264000002</v>
      </c>
      <c r="V462" s="68">
        <f>(($D462*'fnd base rates'!D$7)
+($E462*'fnd base rates'!D$8)
+($F462*'fnd base rates'!D$9)
+($G462*'fnd base rates'!D$10)
+($H462*'fnd base rates'!D$11)
+($I462*'fnd base rates'!D$12)
+($J462*'fnd base rates'!D$13)
+($K462*'fnd base rates'!D$14)
+($M462*'fnd base rates'!D$16)
+($N462*'fnd base rates'!D$17)
+($O462*'fnd base rates'!D$18)
+($P462*VLOOKUP($S462+12,rate_basefnd,4)))
*$R462</f>
        <v>1843.4632800000002</v>
      </c>
      <c r="W462" s="68">
        <f>(($D462*'fnd base rates'!E$7)
+($E462*'fnd base rates'!E$8)
+($F462*'fnd base rates'!E$9)
+($G462*'fnd base rates'!E$10)
+($H462*'fnd base rates'!E$11)
+($I462*'fnd base rates'!E$12)
+($J462*'fnd base rates'!E$13)
+($K462*'fnd base rates'!E$14)
+($M462*'fnd base rates'!E$16)
+($N462*'fnd base rates'!E$17)
+($O462*'fnd base rates'!E$18)
+($P462*VLOOKUP($S462+12,rate_basefnd,5)))
*$R462</f>
        <v>10625.447457600001</v>
      </c>
      <c r="X462" s="68">
        <f>(($D462*'fnd base rates'!F$7)
+($E462*'fnd base rates'!F$8)
+($F462*'fnd base rates'!F$9)
+($G462*'fnd base rates'!F$10)
+($H462*'fnd base rates'!F$11)
+($I462*'fnd base rates'!F$12)
+($J462*'fnd base rates'!F$13)
+($K462*'fnd base rates'!F$14)
+($M462*'fnd base rates'!F$16)
+($N462*'fnd base rates'!F$17)
+($O462*'fnd base rates'!F$18)
+($P462*VLOOKUP($S462+12,rate_basefnd,6)))
*$R462</f>
        <v>2601.7145615999998</v>
      </c>
      <c r="Y462" s="68">
        <f>(($D462*'fnd base rates'!G$7)
+($E462*'fnd base rates'!G$8)
+($F462*'fnd base rates'!G$9)
+($G462*'fnd base rates'!G$10)
+($H462*'fnd base rates'!G$11)
+($I462*'fnd base rates'!G$12)
+($J462*'fnd base rates'!G$13)
+($K462*'fnd base rates'!G$14)
+($M462*'fnd base rates'!G$16)
+($N462*'fnd base rates'!G$17)
+($O462*'fnd base rates'!G$18)
+($P462*VLOOKUP($S462+12,rate_basefnd,7)))
*$R462</f>
        <v>387.92006879999997</v>
      </c>
      <c r="Z462" s="68">
        <f>(($D462*'fnd base rates'!H$7)
+($E462*'fnd base rates'!H$8)
+($F462*'fnd base rates'!H$9)
+($G462*'fnd base rates'!H$10)
+($H462*'fnd base rates'!H$11)
+($I462*'fnd base rates'!H$12)
+($J462*'fnd base rates'!H$13)
+($K462*'fnd base rates'!H$14)
+($M462*'fnd base rates'!H$16)
+($N462*'fnd base rates'!H$17)
+($O462*'fnd base rates'!H$18)
+($P462*VLOOKUP($S462+12,rate_basefnd,8)))</f>
        <v>1500.568</v>
      </c>
      <c r="AA462" s="68">
        <f>(($D462*'fnd base rates'!I$7)
+($E462*'fnd base rates'!I$8)
+($F462*'fnd base rates'!I$9)
+($G462*'fnd base rates'!I$10)
+($H462*'fnd base rates'!I$11)
+($I462*'fnd base rates'!I$12)
+($J462*'fnd base rates'!I$13)
+($K462*'fnd base rates'!I$14)
+($M462*'fnd base rates'!I$16)
+($N462*'fnd base rates'!I$17)
+($O462*'fnd base rates'!I$18)
+($P462*VLOOKUP($S462+12,rate_basefnd,9)))
*$R462</f>
        <v>1005.2884800000002</v>
      </c>
      <c r="AB462" s="68">
        <f>(($D462*'fnd base rates'!J$7)
+($E462*'fnd base rates'!J$8)
+($F462*'fnd base rates'!J$9)
+($G462*'fnd base rates'!J$10)
+($H462*'fnd base rates'!J$11)
+($I462*'fnd base rates'!J$12)
+($J462*'fnd base rates'!J$13)
+($K462*'fnd base rates'!J$14)
+($M462*'fnd base rates'!J$16)
+($N462*'fnd base rates'!J$17)
+($O462*'fnd base rates'!J$18)
+($P462*VLOOKUP($S462+12,rate_basefnd,10)))
*$R462</f>
        <v>874.72956000000011</v>
      </c>
      <c r="AC462" s="68">
        <f>(($D462*'fnd base rates'!K$7)
+($E462*'fnd base rates'!K$8)
+($F462*'fnd base rates'!K$9)
+($G462*'fnd base rates'!K$10)
+($H462*'fnd base rates'!K$11)
+($I462*'fnd base rates'!K$12)
+($J462*'fnd base rates'!K$13)
+($K462*'fnd base rates'!K$14)
+($M462*'fnd base rates'!K$16)
+($N462*'fnd base rates'!K$17)
+($O462*'fnd base rates'!K$18)
+($P462*VLOOKUP($S462+12,rate_basefnd,11)))
*$R462</f>
        <v>2722.0285920000006</v>
      </c>
      <c r="AD462" s="68">
        <f>(($D462*'fnd base rates'!L$7)
+($E462*'fnd base rates'!L$8)
+($F462*'fnd base rates'!L$9)
+($G462*'fnd base rates'!L$10)
+($H462*'fnd base rates'!L$11)
+($I462*'fnd base rates'!L$12)
+($J462*'fnd base rates'!L$13)
+($K462*'fnd base rates'!L$14)
+($M462*'fnd base rates'!L$16)
+($N462*'fnd base rates'!L$17)
+($O462*'fnd base rates'!L$18)
+($P462*VLOOKUP($S462+12,rate_basefnd,12)))</f>
        <v>4428.5275999999994</v>
      </c>
      <c r="AE462" s="68">
        <f>(($D462*'fnd base rates'!M$7)
+($E462*'fnd base rates'!M$8)
+($F462*'fnd base rates'!M$9)
+($G462*'fnd base rates'!M$10)
+($H462*'fnd base rates'!M$11)
+($I462*'fnd base rates'!M$12)
+($J462*'fnd base rates'!M$13)
+($K462*'fnd base rates'!M$14)
+($M462*'fnd base rates'!M$16)
+($N462*'fnd base rates'!M$17)
+($O462*'fnd base rates'!M$18)
+($P462*VLOOKUP($S462+12,rate_basefnd,13)))</f>
        <v>0</v>
      </c>
      <c r="AF462" s="3">
        <f t="shared" si="99"/>
        <v>27292.151726399999</v>
      </c>
      <c r="AH462" s="205">
        <f t="shared" si="100"/>
        <v>469035018</v>
      </c>
      <c r="AI462" s="3" t="str">
        <f t="shared" si="104"/>
        <v>469</v>
      </c>
      <c r="AJ462" s="1" t="str">
        <f t="shared" si="105"/>
        <v>035</v>
      </c>
      <c r="AK462" s="1" t="str">
        <f t="shared" si="106"/>
        <v>018</v>
      </c>
      <c r="AL462" s="3">
        <f t="shared" si="101"/>
        <v>1</v>
      </c>
      <c r="AM462" s="3">
        <f t="shared" si="97"/>
        <v>2</v>
      </c>
      <c r="AN462" s="3">
        <f t="shared" si="107"/>
        <v>27292.151726399999</v>
      </c>
      <c r="AO462" s="3">
        <f t="shared" si="108"/>
        <v>13646</v>
      </c>
      <c r="AP462" s="3">
        <f t="shared" si="102"/>
        <v>-1868</v>
      </c>
      <c r="AQ462" s="3">
        <v>15514</v>
      </c>
      <c r="AS462" s="68"/>
      <c r="AT462" s="68"/>
      <c r="AX462" s="4">
        <f t="shared" si="109"/>
        <v>0</v>
      </c>
      <c r="AZ462" s="4">
        <f t="shared" si="110"/>
        <v>0</v>
      </c>
      <c r="BB462" s="4"/>
    </row>
    <row r="463" spans="1:54" s="3" customFormat="1">
      <c r="A463" s="205" t="str">
        <f t="shared" si="103"/>
        <v>469</v>
      </c>
      <c r="B463" s="1">
        <v>469035035</v>
      </c>
      <c r="C463" s="7" t="s">
        <v>87</v>
      </c>
      <c r="D463" s="8">
        <f>'fnd enro'!D463</f>
        <v>73</v>
      </c>
      <c r="E463" s="8">
        <f>'fnd enro'!E463</f>
        <v>0</v>
      </c>
      <c r="F463" s="8">
        <f>'fnd enro'!F463</f>
        <v>88</v>
      </c>
      <c r="G463" s="8">
        <f>'fnd enro'!G463</f>
        <v>462</v>
      </c>
      <c r="H463" s="8">
        <f>'fnd enro'!H463</f>
        <v>275</v>
      </c>
      <c r="I463" s="8">
        <f>'fnd enro'!I463</f>
        <v>247</v>
      </c>
      <c r="J463" s="8">
        <f>'fnd enro'!J463</f>
        <v>0</v>
      </c>
      <c r="K463" s="9">
        <f>'fnd enro'!K463</f>
        <v>42.88</v>
      </c>
      <c r="L463" s="8">
        <f>'fnd enro'!L463</f>
        <v>0</v>
      </c>
      <c r="M463" s="8">
        <f>'fnd enro'!M463</f>
        <v>155</v>
      </c>
      <c r="N463" s="8">
        <f>'fnd enro'!N463</f>
        <v>48</v>
      </c>
      <c r="O463" s="8">
        <f>'fnd enro'!O463</f>
        <v>11</v>
      </c>
      <c r="P463" s="8">
        <f>'fnd enro'!P463</f>
        <v>880</v>
      </c>
      <c r="Q463" s="8">
        <f>'fnd enro'!R463</f>
        <v>1109</v>
      </c>
      <c r="R463" s="9">
        <f t="shared" si="98"/>
        <v>1.0860000000000001</v>
      </c>
      <c r="S463" s="8">
        <f>VALUE('fnd enro'!Q463)</f>
        <v>11</v>
      </c>
      <c r="T463" s="1"/>
      <c r="U463" s="68">
        <f>(($D463*'fnd base rates'!C$7)
+($E463*'fnd base rates'!C$8)
+($F463*'fnd base rates'!C$9)
+($G463*'fnd base rates'!C$10)
+($H463*'fnd base rates'!C$11)
+($I463*'fnd base rates'!C$12)
+($J463*'fnd base rates'!C$13)
+($K463*'fnd base rates'!C$14)
+($M463*'fnd base rates'!C$16)
+($N463*'fnd base rates'!C$17)
+($O463*'fnd base rates'!C$18)
+($P463*VLOOKUP($S463+12,rate_basefnd,3)))
*$R463</f>
        <v>868790.53703040013</v>
      </c>
      <c r="V463" s="68">
        <f>(($D463*'fnd base rates'!D$7)
+($E463*'fnd base rates'!D$8)
+($F463*'fnd base rates'!D$9)
+($G463*'fnd base rates'!D$10)
+($H463*'fnd base rates'!D$11)
+($I463*'fnd base rates'!D$12)
+($J463*'fnd base rates'!D$13)
+($K463*'fnd base rates'!D$14)
+($M463*'fnd base rates'!D$16)
+($N463*'fnd base rates'!D$17)
+($O463*'fnd base rates'!D$18)
+($P463*VLOOKUP($S463+12,rate_basefnd,4)))
*$R463</f>
        <v>1655813.0142000003</v>
      </c>
      <c r="W463" s="68">
        <f>(($D463*'fnd base rates'!E$7)
+($E463*'fnd base rates'!E$8)
+($F463*'fnd base rates'!E$9)
+($G463*'fnd base rates'!E$10)
+($H463*'fnd base rates'!E$11)
+($I463*'fnd base rates'!E$12)
+($J463*'fnd base rates'!E$13)
+($K463*'fnd base rates'!E$14)
+($M463*'fnd base rates'!E$16)
+($N463*'fnd base rates'!E$17)
+($O463*'fnd base rates'!E$18)
+($P463*VLOOKUP($S463+12,rate_basefnd,5)))
*$R463</f>
        <v>11401147.998153601</v>
      </c>
      <c r="X463" s="68">
        <f>(($D463*'fnd base rates'!F$7)
+($E463*'fnd base rates'!F$8)
+($F463*'fnd base rates'!F$9)
+($G463*'fnd base rates'!F$10)
+($H463*'fnd base rates'!F$11)
+($I463*'fnd base rates'!F$12)
+($J463*'fnd base rates'!F$13)
+($K463*'fnd base rates'!F$14)
+($M463*'fnd base rates'!F$16)
+($N463*'fnd base rates'!F$17)
+($O463*'fnd base rates'!F$18)
+($P463*VLOOKUP($S463+12,rate_basefnd,6)))
*$R463</f>
        <v>1526636.0200776004</v>
      </c>
      <c r="Y463" s="68">
        <f>(($D463*'fnd base rates'!G$7)
+($E463*'fnd base rates'!G$8)
+($F463*'fnd base rates'!G$9)
+($G463*'fnd base rates'!G$10)
+($H463*'fnd base rates'!G$11)
+($I463*'fnd base rates'!G$12)
+($J463*'fnd base rates'!G$13)
+($K463*'fnd base rates'!G$14)
+($M463*'fnd base rates'!G$16)
+($N463*'fnd base rates'!G$17)
+($O463*'fnd base rates'!G$18)
+($P463*VLOOKUP($S463+12,rate_basefnd,7)))
*$R463</f>
        <v>506223.60781680001</v>
      </c>
      <c r="Z463" s="68">
        <f>(($D463*'fnd base rates'!H$7)
+($E463*'fnd base rates'!H$8)
+($F463*'fnd base rates'!H$9)
+($G463*'fnd base rates'!H$10)
+($H463*'fnd base rates'!H$11)
+($I463*'fnd base rates'!H$12)
+($J463*'fnd base rates'!H$13)
+($K463*'fnd base rates'!H$14)
+($M463*'fnd base rates'!H$16)
+($N463*'fnd base rates'!H$17)
+($O463*'fnd base rates'!H$18)
+($P463*VLOOKUP($S463+12,rate_basefnd,8)))</f>
        <v>799432.78800000006</v>
      </c>
      <c r="AA463" s="68">
        <f>(($D463*'fnd base rates'!I$7)
+($E463*'fnd base rates'!I$8)
+($F463*'fnd base rates'!I$9)
+($G463*'fnd base rates'!I$10)
+($H463*'fnd base rates'!I$11)
+($I463*'fnd base rates'!I$12)
+($J463*'fnd base rates'!I$13)
+($K463*'fnd base rates'!I$14)
+($M463*'fnd base rates'!I$16)
+($N463*'fnd base rates'!I$17)
+($O463*'fnd base rates'!I$18)
+($P463*VLOOKUP($S463+12,rate_basefnd,9)))
*$R463</f>
        <v>803057.32842000015</v>
      </c>
      <c r="AB463" s="68">
        <f>(($D463*'fnd base rates'!J$7)
+($E463*'fnd base rates'!J$8)
+($F463*'fnd base rates'!J$9)
+($G463*'fnd base rates'!J$10)
+($H463*'fnd base rates'!J$11)
+($I463*'fnd base rates'!J$12)
+($J463*'fnd base rates'!J$13)
+($K463*'fnd base rates'!J$14)
+($M463*'fnd base rates'!J$16)
+($N463*'fnd base rates'!J$17)
+($O463*'fnd base rates'!J$18)
+($P463*VLOOKUP($S463+12,rate_basefnd,10)))
*$R463</f>
        <v>1559057.51664</v>
      </c>
      <c r="AC463" s="68">
        <f>(($D463*'fnd base rates'!K$7)
+($E463*'fnd base rates'!K$8)
+($F463*'fnd base rates'!K$9)
+($G463*'fnd base rates'!K$10)
+($H463*'fnd base rates'!K$11)
+($I463*'fnd base rates'!K$12)
+($J463*'fnd base rates'!K$13)
+($K463*'fnd base rates'!K$14)
+($M463*'fnd base rates'!K$16)
+($N463*'fnd base rates'!K$17)
+($O463*'fnd base rates'!K$18)
+($P463*VLOOKUP($S463+12,rate_basefnd,11)))
*$R463</f>
        <v>1598252.9746920001</v>
      </c>
      <c r="AD463" s="68">
        <f>(($D463*'fnd base rates'!L$7)
+($E463*'fnd base rates'!L$8)
+($F463*'fnd base rates'!L$9)
+($G463*'fnd base rates'!L$10)
+($H463*'fnd base rates'!L$11)
+($I463*'fnd base rates'!L$12)
+($J463*'fnd base rates'!L$13)
+($K463*'fnd base rates'!L$14)
+($M463*'fnd base rates'!L$16)
+($N463*'fnd base rates'!L$17)
+($O463*'fnd base rates'!L$18)
+($P463*VLOOKUP($S463+12,rate_basefnd,12)))</f>
        <v>3591803.4636000004</v>
      </c>
      <c r="AE463" s="68">
        <f>(($D463*'fnd base rates'!M$7)
+($E463*'fnd base rates'!M$8)
+($F463*'fnd base rates'!M$9)
+($G463*'fnd base rates'!M$10)
+($H463*'fnd base rates'!M$11)
+($I463*'fnd base rates'!M$12)
+($J463*'fnd base rates'!M$13)
+($K463*'fnd base rates'!M$14)
+($M463*'fnd base rates'!M$16)
+($N463*'fnd base rates'!M$17)
+($O463*'fnd base rates'!M$18)
+($P463*VLOOKUP($S463+12,rate_basefnd,13)))</f>
        <v>0</v>
      </c>
      <c r="AF463" s="3">
        <f t="shared" si="99"/>
        <v>24310215.248630404</v>
      </c>
      <c r="AH463" s="205">
        <f t="shared" si="100"/>
        <v>469035035</v>
      </c>
      <c r="AI463" s="3" t="str">
        <f t="shared" si="104"/>
        <v>469</v>
      </c>
      <c r="AJ463" s="1" t="str">
        <f t="shared" si="105"/>
        <v>035</v>
      </c>
      <c r="AK463" s="1" t="str">
        <f t="shared" si="106"/>
        <v>035</v>
      </c>
      <c r="AL463" s="3">
        <f t="shared" si="101"/>
        <v>1</v>
      </c>
      <c r="AM463" s="3">
        <f t="shared" si="97"/>
        <v>1109</v>
      </c>
      <c r="AN463" s="3">
        <f t="shared" si="107"/>
        <v>24310215.248630404</v>
      </c>
      <c r="AO463" s="3">
        <f t="shared" si="108"/>
        <v>21921</v>
      </c>
      <c r="AP463" s="3">
        <f t="shared" si="102"/>
        <v>2888</v>
      </c>
      <c r="AQ463" s="3">
        <v>19033</v>
      </c>
      <c r="AS463" s="68"/>
      <c r="AT463" s="68"/>
      <c r="AX463" s="4">
        <f t="shared" si="109"/>
        <v>0</v>
      </c>
      <c r="AZ463" s="4">
        <f t="shared" si="110"/>
        <v>0</v>
      </c>
      <c r="BB463" s="4"/>
    </row>
    <row r="464" spans="1:54" s="3" customFormat="1">
      <c r="A464" s="205" t="str">
        <f t="shared" si="103"/>
        <v>469</v>
      </c>
      <c r="B464" s="1">
        <v>469035044</v>
      </c>
      <c r="C464" s="7" t="s">
        <v>87</v>
      </c>
      <c r="D464" s="8">
        <f>'fnd enro'!D464</f>
        <v>0</v>
      </c>
      <c r="E464" s="8">
        <f>'fnd enro'!E464</f>
        <v>0</v>
      </c>
      <c r="F464" s="8">
        <f>'fnd enro'!F464</f>
        <v>0</v>
      </c>
      <c r="G464" s="8">
        <f>'fnd enro'!G464</f>
        <v>2</v>
      </c>
      <c r="H464" s="8">
        <f>'fnd enro'!H464</f>
        <v>2</v>
      </c>
      <c r="I464" s="8">
        <f>'fnd enro'!I464</f>
        <v>3</v>
      </c>
      <c r="J464" s="8">
        <f>'fnd enro'!J464</f>
        <v>0</v>
      </c>
      <c r="K464" s="9">
        <f>'fnd enro'!K464</f>
        <v>0.28000000000000003</v>
      </c>
      <c r="L464" s="8">
        <f>'fnd enro'!L464</f>
        <v>0</v>
      </c>
      <c r="M464" s="8">
        <f>'fnd enro'!M464</f>
        <v>1</v>
      </c>
      <c r="N464" s="8">
        <f>'fnd enro'!N464</f>
        <v>0</v>
      </c>
      <c r="O464" s="8">
        <f>'fnd enro'!O464</f>
        <v>0</v>
      </c>
      <c r="P464" s="8">
        <f>'fnd enro'!P464</f>
        <v>2</v>
      </c>
      <c r="Q464" s="8">
        <f>'fnd enro'!R464</f>
        <v>7</v>
      </c>
      <c r="R464" s="9">
        <f t="shared" si="98"/>
        <v>1.0860000000000001</v>
      </c>
      <c r="S464" s="8">
        <f>VALUE('fnd enro'!Q464)</f>
        <v>11</v>
      </c>
      <c r="T464" s="1"/>
      <c r="U464" s="68">
        <f>(($D464*'fnd base rates'!C$7)
+($E464*'fnd base rates'!C$8)
+($F464*'fnd base rates'!C$9)
+($G464*'fnd base rates'!C$10)
+($H464*'fnd base rates'!C$11)
+($I464*'fnd base rates'!C$12)
+($J464*'fnd base rates'!C$13)
+($K464*'fnd base rates'!C$14)
+($M464*'fnd base rates'!C$16)
+($N464*'fnd base rates'!C$17)
+($O464*'fnd base rates'!C$18)
+($P464*VLOOKUP($S464+12,rate_basefnd,3)))
*$R464</f>
        <v>4969.4148024000015</v>
      </c>
      <c r="V464" s="68">
        <f>(($D464*'fnd base rates'!D$7)
+($E464*'fnd base rates'!D$8)
+($F464*'fnd base rates'!D$9)
+($G464*'fnd base rates'!D$10)
+($H464*'fnd base rates'!D$11)
+($I464*'fnd base rates'!D$12)
+($J464*'fnd base rates'!D$13)
+($K464*'fnd base rates'!D$14)
+($M464*'fnd base rates'!D$16)
+($N464*'fnd base rates'!D$17)
+($O464*'fnd base rates'!D$18)
+($P464*VLOOKUP($S464+12,rate_basefnd,4)))
*$R464</f>
        <v>8007.3712200000009</v>
      </c>
      <c r="W464" s="68">
        <f>(($D464*'fnd base rates'!E$7)
+($E464*'fnd base rates'!E$8)
+($F464*'fnd base rates'!E$9)
+($G464*'fnd base rates'!E$10)
+($H464*'fnd base rates'!E$11)
+($I464*'fnd base rates'!E$12)
+($J464*'fnd base rates'!E$13)
+($K464*'fnd base rates'!E$14)
+($M464*'fnd base rates'!E$16)
+($N464*'fnd base rates'!E$17)
+($O464*'fnd base rates'!E$18)
+($P464*VLOOKUP($S464+12,rate_basefnd,5)))
*$R464</f>
        <v>50103.213381600013</v>
      </c>
      <c r="X464" s="68">
        <f>(($D464*'fnd base rates'!F$7)
+($E464*'fnd base rates'!F$8)
+($F464*'fnd base rates'!F$9)
+($G464*'fnd base rates'!F$10)
+($H464*'fnd base rates'!F$11)
+($I464*'fnd base rates'!F$12)
+($J464*'fnd base rates'!F$13)
+($K464*'fnd base rates'!F$14)
+($M464*'fnd base rates'!F$16)
+($N464*'fnd base rates'!F$17)
+($O464*'fnd base rates'!F$18)
+($P464*VLOOKUP($S464+12,rate_basefnd,6)))
*$R464</f>
        <v>8944.8602855999998</v>
      </c>
      <c r="Y464" s="68">
        <f>(($D464*'fnd base rates'!G$7)
+($E464*'fnd base rates'!G$8)
+($F464*'fnd base rates'!G$9)
+($G464*'fnd base rates'!G$10)
+($H464*'fnd base rates'!G$11)
+($I464*'fnd base rates'!G$12)
+($J464*'fnd base rates'!G$13)
+($K464*'fnd base rates'!G$14)
+($M464*'fnd base rates'!G$16)
+($N464*'fnd base rates'!G$17)
+($O464*'fnd base rates'!G$18)
+($P464*VLOOKUP($S464+12,rate_basefnd,7)))
*$R464</f>
        <v>2075.0558207999998</v>
      </c>
      <c r="Z464" s="68">
        <f>(($D464*'fnd base rates'!H$7)
+($E464*'fnd base rates'!H$8)
+($F464*'fnd base rates'!H$9)
+($G464*'fnd base rates'!H$10)
+($H464*'fnd base rates'!H$11)
+($I464*'fnd base rates'!H$12)
+($J464*'fnd base rates'!H$13)
+($K464*'fnd base rates'!H$14)
+($M464*'fnd base rates'!H$16)
+($N464*'fnd base rates'!H$17)
+($O464*'fnd base rates'!H$18)
+($P464*VLOOKUP($S464+12,rate_basefnd,8)))</f>
        <v>5322.2779999999993</v>
      </c>
      <c r="AA464" s="68">
        <f>(($D464*'fnd base rates'!I$7)
+($E464*'fnd base rates'!I$8)
+($F464*'fnd base rates'!I$9)
+($G464*'fnd base rates'!I$10)
+($H464*'fnd base rates'!I$11)
+($I464*'fnd base rates'!I$12)
+($J464*'fnd base rates'!I$13)
+($K464*'fnd base rates'!I$14)
+($M464*'fnd base rates'!I$16)
+($N464*'fnd base rates'!I$17)
+($O464*'fnd base rates'!I$18)
+($P464*VLOOKUP($S464+12,rate_basefnd,9)))
*$R464</f>
        <v>4130.4163800000006</v>
      </c>
      <c r="AB464" s="68">
        <f>(($D464*'fnd base rates'!J$7)
+($E464*'fnd base rates'!J$8)
+($F464*'fnd base rates'!J$9)
+($G464*'fnd base rates'!J$10)
+($H464*'fnd base rates'!J$11)
+($I464*'fnd base rates'!J$12)
+($J464*'fnd base rates'!J$13)
+($K464*'fnd base rates'!J$14)
+($M464*'fnd base rates'!J$16)
+($N464*'fnd base rates'!J$17)
+($O464*'fnd base rates'!J$18)
+($P464*VLOOKUP($S464+12,rate_basefnd,10)))
*$R464</f>
        <v>5797.15488</v>
      </c>
      <c r="AC464" s="68">
        <f>(($D464*'fnd base rates'!K$7)
+($E464*'fnd base rates'!K$8)
+($F464*'fnd base rates'!K$9)
+($G464*'fnd base rates'!K$10)
+($H464*'fnd base rates'!K$11)
+($I464*'fnd base rates'!K$12)
+($J464*'fnd base rates'!K$13)
+($K464*'fnd base rates'!K$14)
+($M464*'fnd base rates'!K$16)
+($N464*'fnd base rates'!K$17)
+($O464*'fnd base rates'!K$18)
+($P464*VLOOKUP($S464+12,rate_basefnd,11)))
*$R464</f>
        <v>10087.095972000001</v>
      </c>
      <c r="AD464" s="68">
        <f>(($D464*'fnd base rates'!L$7)
+($E464*'fnd base rates'!L$8)
+($F464*'fnd base rates'!L$9)
+($G464*'fnd base rates'!L$10)
+($H464*'fnd base rates'!L$11)
+($I464*'fnd base rates'!L$12)
+($J464*'fnd base rates'!L$13)
+($K464*'fnd base rates'!L$14)
+($M464*'fnd base rates'!L$16)
+($N464*'fnd base rates'!L$17)
+($O464*'fnd base rates'!L$18)
+($P464*VLOOKUP($S464+12,rate_basefnd,12)))</f>
        <v>18501.571599999999</v>
      </c>
      <c r="AE464" s="68">
        <f>(($D464*'fnd base rates'!M$7)
+($E464*'fnd base rates'!M$8)
+($F464*'fnd base rates'!M$9)
+($G464*'fnd base rates'!M$10)
+($H464*'fnd base rates'!M$11)
+($I464*'fnd base rates'!M$12)
+($J464*'fnd base rates'!M$13)
+($K464*'fnd base rates'!M$14)
+($M464*'fnd base rates'!M$16)
+($N464*'fnd base rates'!M$17)
+($O464*'fnd base rates'!M$18)
+($P464*VLOOKUP($S464+12,rate_basefnd,13)))</f>
        <v>0</v>
      </c>
      <c r="AF464" s="3">
        <f t="shared" si="99"/>
        <v>117938.4323424</v>
      </c>
      <c r="AH464" s="205">
        <f t="shared" si="100"/>
        <v>469035044</v>
      </c>
      <c r="AI464" s="3" t="str">
        <f t="shared" si="104"/>
        <v>469</v>
      </c>
      <c r="AJ464" s="1" t="str">
        <f t="shared" si="105"/>
        <v>035</v>
      </c>
      <c r="AK464" s="1" t="str">
        <f t="shared" si="106"/>
        <v>044</v>
      </c>
      <c r="AL464" s="3">
        <f t="shared" si="101"/>
        <v>1</v>
      </c>
      <c r="AM464" s="3">
        <f t="shared" si="97"/>
        <v>7</v>
      </c>
      <c r="AN464" s="3">
        <f t="shared" si="107"/>
        <v>117938.4323424</v>
      </c>
      <c r="AO464" s="3">
        <f t="shared" si="108"/>
        <v>16848</v>
      </c>
      <c r="AP464" s="3">
        <f t="shared" si="102"/>
        <v>2801</v>
      </c>
      <c r="AQ464" s="3">
        <v>14047</v>
      </c>
      <c r="AS464" s="68"/>
      <c r="AT464" s="68"/>
      <c r="AX464" s="4">
        <f t="shared" si="109"/>
        <v>0</v>
      </c>
      <c r="AZ464" s="4">
        <f t="shared" si="110"/>
        <v>0</v>
      </c>
      <c r="BB464" s="4"/>
    </row>
    <row r="465" spans="1:54" s="3" customFormat="1">
      <c r="A465" s="205" t="str">
        <f t="shared" si="103"/>
        <v>469</v>
      </c>
      <c r="B465" s="1">
        <v>469035048</v>
      </c>
      <c r="C465" s="7" t="s">
        <v>87</v>
      </c>
      <c r="D465" s="8">
        <f>'fnd enro'!D465</f>
        <v>0</v>
      </c>
      <c r="E465" s="8">
        <f>'fnd enro'!E465</f>
        <v>0</v>
      </c>
      <c r="F465" s="8">
        <f>'fnd enro'!F465</f>
        <v>0</v>
      </c>
      <c r="G465" s="8">
        <f>'fnd enro'!G465</f>
        <v>0</v>
      </c>
      <c r="H465" s="8">
        <f>'fnd enro'!H465</f>
        <v>0</v>
      </c>
      <c r="I465" s="8">
        <f>'fnd enro'!I465</f>
        <v>1</v>
      </c>
      <c r="J465" s="8">
        <f>'fnd enro'!J465</f>
        <v>0</v>
      </c>
      <c r="K465" s="9">
        <f>'fnd enro'!K465</f>
        <v>0.04</v>
      </c>
      <c r="L465" s="8">
        <f>'fnd enro'!L465</f>
        <v>0</v>
      </c>
      <c r="M465" s="8">
        <f>'fnd enro'!M465</f>
        <v>0</v>
      </c>
      <c r="N465" s="8">
        <f>'fnd enro'!N465</f>
        <v>0</v>
      </c>
      <c r="O465" s="8">
        <f>'fnd enro'!O465</f>
        <v>0</v>
      </c>
      <c r="P465" s="8">
        <f>'fnd enro'!P465</f>
        <v>1</v>
      </c>
      <c r="Q465" s="8">
        <f>'fnd enro'!R465</f>
        <v>1</v>
      </c>
      <c r="R465" s="9">
        <f t="shared" si="98"/>
        <v>1.0860000000000001</v>
      </c>
      <c r="S465" s="8">
        <f>VALUE('fnd enro'!Q465)</f>
        <v>4</v>
      </c>
      <c r="T465" s="1"/>
      <c r="U465" s="68">
        <f>(($D465*'fnd base rates'!C$7)
+($E465*'fnd base rates'!C$8)
+($F465*'fnd base rates'!C$9)
+($G465*'fnd base rates'!C$10)
+($H465*'fnd base rates'!C$11)
+($I465*'fnd base rates'!C$12)
+($J465*'fnd base rates'!C$13)
+($K465*'fnd base rates'!C$14)
+($M465*'fnd base rates'!C$16)
+($N465*'fnd base rates'!C$17)
+($O465*'fnd base rates'!C$18)
+($P465*VLOOKUP($S465+12,rate_basefnd,3)))
*$R465</f>
        <v>725.1017832</v>
      </c>
      <c r="V465" s="68">
        <f>(($D465*'fnd base rates'!D$7)
+($E465*'fnd base rates'!D$8)
+($F465*'fnd base rates'!D$9)
+($G465*'fnd base rates'!D$10)
+($H465*'fnd base rates'!D$11)
+($I465*'fnd base rates'!D$12)
+($J465*'fnd base rates'!D$13)
+($K465*'fnd base rates'!D$14)
+($M465*'fnd base rates'!D$16)
+($N465*'fnd base rates'!D$17)
+($O465*'fnd base rates'!D$18)
+($P465*VLOOKUP($S465+12,rate_basefnd,4)))
*$R465</f>
        <v>1271.71686</v>
      </c>
      <c r="W465" s="68">
        <f>(($D465*'fnd base rates'!E$7)
+($E465*'fnd base rates'!E$8)
+($F465*'fnd base rates'!E$9)
+($G465*'fnd base rates'!E$10)
+($H465*'fnd base rates'!E$11)
+($I465*'fnd base rates'!E$12)
+($J465*'fnd base rates'!E$13)
+($K465*'fnd base rates'!E$14)
+($M465*'fnd base rates'!E$16)
+($N465*'fnd base rates'!E$17)
+($O465*'fnd base rates'!E$18)
+($P465*VLOOKUP($S465+12,rate_basefnd,5)))
*$R465</f>
        <v>9350.7975287999998</v>
      </c>
      <c r="X465" s="68">
        <f>(($D465*'fnd base rates'!F$7)
+($E465*'fnd base rates'!F$8)
+($F465*'fnd base rates'!F$9)
+($G465*'fnd base rates'!F$10)
+($H465*'fnd base rates'!F$11)
+($I465*'fnd base rates'!F$12)
+($J465*'fnd base rates'!F$13)
+($K465*'fnd base rates'!F$14)
+($M465*'fnd base rates'!F$16)
+($N465*'fnd base rates'!F$17)
+($O465*'fnd base rates'!F$18)
+($P465*VLOOKUP($S465+12,rate_basefnd,6)))
*$R465</f>
        <v>1083.6681407999999</v>
      </c>
      <c r="Y465" s="68">
        <f>(($D465*'fnd base rates'!G$7)
+($E465*'fnd base rates'!G$8)
+($F465*'fnd base rates'!G$9)
+($G465*'fnd base rates'!G$10)
+($H465*'fnd base rates'!G$11)
+($I465*'fnd base rates'!G$12)
+($J465*'fnd base rates'!G$13)
+($K465*'fnd base rates'!G$14)
+($M465*'fnd base rates'!G$16)
+($N465*'fnd base rates'!G$17)
+($O465*'fnd base rates'!G$18)
+($P465*VLOOKUP($S465+12,rate_basefnd,7)))
*$R465</f>
        <v>363.98419439999998</v>
      </c>
      <c r="Z465" s="68">
        <f>(($D465*'fnd base rates'!H$7)
+($E465*'fnd base rates'!H$8)
+($F465*'fnd base rates'!H$9)
+($G465*'fnd base rates'!H$10)
+($H465*'fnd base rates'!H$11)
+($I465*'fnd base rates'!H$12)
+($J465*'fnd base rates'!H$13)
+($K465*'fnd base rates'!H$14)
+($M465*'fnd base rates'!H$16)
+($N465*'fnd base rates'!H$17)
+($O465*'fnd base rates'!H$18)
+($P465*VLOOKUP($S465+12,rate_basefnd,8)))</f>
        <v>942.654</v>
      </c>
      <c r="AA465" s="68">
        <f>(($D465*'fnd base rates'!I$7)
+($E465*'fnd base rates'!I$8)
+($F465*'fnd base rates'!I$9)
+($G465*'fnd base rates'!I$10)
+($H465*'fnd base rates'!I$11)
+($I465*'fnd base rates'!I$12)
+($J465*'fnd base rates'!I$13)
+($K465*'fnd base rates'!I$14)
+($M465*'fnd base rates'!I$16)
+($N465*'fnd base rates'!I$17)
+($O465*'fnd base rates'!I$18)
+($P465*VLOOKUP($S465+12,rate_basefnd,9)))
*$R465</f>
        <v>651.50225999999998</v>
      </c>
      <c r="AB465" s="68">
        <f>(($D465*'fnd base rates'!J$7)
+($E465*'fnd base rates'!J$8)
+($F465*'fnd base rates'!J$9)
+($G465*'fnd base rates'!J$10)
+($H465*'fnd base rates'!J$11)
+($I465*'fnd base rates'!J$12)
+($J465*'fnd base rates'!J$13)
+($K465*'fnd base rates'!J$14)
+($M465*'fnd base rates'!J$16)
+($N465*'fnd base rates'!J$17)
+($O465*'fnd base rates'!J$18)
+($P465*VLOOKUP($S465+12,rate_basefnd,10)))
*$R465</f>
        <v>1410.1167</v>
      </c>
      <c r="AC465" s="68">
        <f>(($D465*'fnd base rates'!K$7)
+($E465*'fnd base rates'!K$8)
+($F465*'fnd base rates'!K$9)
+($G465*'fnd base rates'!K$10)
+($H465*'fnd base rates'!K$11)
+($I465*'fnd base rates'!K$12)
+($J465*'fnd base rates'!K$13)
+($K465*'fnd base rates'!K$14)
+($M465*'fnd base rates'!K$16)
+($N465*'fnd base rates'!K$17)
+($O465*'fnd base rates'!K$18)
+($P465*VLOOKUP($S465+12,rate_basefnd,11)))
*$R465</f>
        <v>1391.0421960000001</v>
      </c>
      <c r="AD465" s="68">
        <f>(($D465*'fnd base rates'!L$7)
+($E465*'fnd base rates'!L$8)
+($F465*'fnd base rates'!L$9)
+($G465*'fnd base rates'!L$10)
+($H465*'fnd base rates'!L$11)
+($I465*'fnd base rates'!L$12)
+($J465*'fnd base rates'!L$13)
+($K465*'fnd base rates'!L$14)
+($M465*'fnd base rates'!L$16)
+($N465*'fnd base rates'!L$17)
+($O465*'fnd base rates'!L$18)
+($P465*VLOOKUP($S465+12,rate_basefnd,12)))</f>
        <v>2756.4688000000001</v>
      </c>
      <c r="AE465" s="68">
        <f>(($D465*'fnd base rates'!M$7)
+($E465*'fnd base rates'!M$8)
+($F465*'fnd base rates'!M$9)
+($G465*'fnd base rates'!M$10)
+($H465*'fnd base rates'!M$11)
+($I465*'fnd base rates'!M$12)
+($J465*'fnd base rates'!M$13)
+($K465*'fnd base rates'!M$14)
+($M465*'fnd base rates'!M$16)
+($N465*'fnd base rates'!M$17)
+($O465*'fnd base rates'!M$18)
+($P465*VLOOKUP($S465+12,rate_basefnd,13)))</f>
        <v>0</v>
      </c>
      <c r="AF465" s="3">
        <f t="shared" si="99"/>
        <v>19947.052463199998</v>
      </c>
      <c r="AH465" s="205">
        <f t="shared" si="100"/>
        <v>469035048</v>
      </c>
      <c r="AI465" s="3" t="str">
        <f t="shared" si="104"/>
        <v>469</v>
      </c>
      <c r="AJ465" s="1" t="str">
        <f t="shared" si="105"/>
        <v>035</v>
      </c>
      <c r="AK465" s="1" t="str">
        <f t="shared" si="106"/>
        <v>048</v>
      </c>
      <c r="AL465" s="3">
        <f t="shared" si="101"/>
        <v>1</v>
      </c>
      <c r="AM465" s="3">
        <f t="shared" si="97"/>
        <v>1</v>
      </c>
      <c r="AN465" s="3">
        <f t="shared" si="107"/>
        <v>19947.052463199998</v>
      </c>
      <c r="AO465" s="3">
        <f t="shared" si="108"/>
        <v>19947</v>
      </c>
      <c r="AP465" s="3">
        <f t="shared" si="102"/>
        <v>8910</v>
      </c>
      <c r="AQ465" s="3">
        <v>11037</v>
      </c>
      <c r="AS465" s="68"/>
      <c r="AT465" s="68"/>
      <c r="AX465" s="4">
        <f t="shared" si="109"/>
        <v>0</v>
      </c>
      <c r="AZ465" s="4">
        <f t="shared" si="110"/>
        <v>0</v>
      </c>
      <c r="BB465" s="4"/>
    </row>
    <row r="466" spans="1:54" s="3" customFormat="1">
      <c r="A466" s="205" t="str">
        <f t="shared" si="103"/>
        <v>469</v>
      </c>
      <c r="B466" s="1">
        <v>469035050</v>
      </c>
      <c r="C466" s="7" t="s">
        <v>87</v>
      </c>
      <c r="D466" s="8">
        <f>'fnd enro'!D466</f>
        <v>1</v>
      </c>
      <c r="E466" s="8">
        <f>'fnd enro'!E466</f>
        <v>0</v>
      </c>
      <c r="F466" s="8">
        <f>'fnd enro'!F466</f>
        <v>0</v>
      </c>
      <c r="G466" s="8">
        <f>'fnd enro'!G466</f>
        <v>1</v>
      </c>
      <c r="H466" s="8">
        <f>'fnd enro'!H466</f>
        <v>0</v>
      </c>
      <c r="I466" s="8">
        <f>'fnd enro'!I466</f>
        <v>0</v>
      </c>
      <c r="J466" s="8">
        <f>'fnd enro'!J466</f>
        <v>0</v>
      </c>
      <c r="K466" s="9">
        <f>'fnd enro'!K466</f>
        <v>0.04</v>
      </c>
      <c r="L466" s="8">
        <f>'fnd enro'!L466</f>
        <v>0</v>
      </c>
      <c r="M466" s="8">
        <f>'fnd enro'!M466</f>
        <v>0</v>
      </c>
      <c r="N466" s="8">
        <f>'fnd enro'!N466</f>
        <v>0</v>
      </c>
      <c r="O466" s="8">
        <f>'fnd enro'!O466</f>
        <v>0</v>
      </c>
      <c r="P466" s="8">
        <f>'fnd enro'!P466</f>
        <v>1</v>
      </c>
      <c r="Q466" s="8">
        <f>'fnd enro'!R466</f>
        <v>2</v>
      </c>
      <c r="R466" s="9">
        <f t="shared" si="98"/>
        <v>1.0860000000000001</v>
      </c>
      <c r="S466" s="8">
        <f>VALUE('fnd enro'!Q466)</f>
        <v>5</v>
      </c>
      <c r="T466" s="1"/>
      <c r="U466" s="68">
        <f>(($D466*'fnd base rates'!C$7)
+($E466*'fnd base rates'!C$8)
+($F466*'fnd base rates'!C$9)
+($G466*'fnd base rates'!C$10)
+($H466*'fnd base rates'!C$11)
+($I466*'fnd base rates'!C$12)
+($J466*'fnd base rates'!C$13)
+($K466*'fnd base rates'!C$14)
+($M466*'fnd base rates'!C$16)
+($N466*'fnd base rates'!C$17)
+($O466*'fnd base rates'!C$18)
+($P466*VLOOKUP($S466+12,rate_basefnd,3)))
*$R466</f>
        <v>984.15622320000011</v>
      </c>
      <c r="V466" s="68">
        <f>(($D466*'fnd base rates'!D$7)
+($E466*'fnd base rates'!D$8)
+($F466*'fnd base rates'!D$9)
+($G466*'fnd base rates'!D$10)
+($H466*'fnd base rates'!D$11)
+($I466*'fnd base rates'!D$12)
+($J466*'fnd base rates'!D$13)
+($K466*'fnd base rates'!D$14)
+($M466*'fnd base rates'!D$16)
+($N466*'fnd base rates'!D$17)
+($O466*'fnd base rates'!D$18)
+($P466*VLOOKUP($S466+12,rate_basefnd,4)))
*$R466</f>
        <v>1750.99038</v>
      </c>
      <c r="W466" s="68">
        <f>(($D466*'fnd base rates'!E$7)
+($E466*'fnd base rates'!E$8)
+($F466*'fnd base rates'!E$9)
+($G466*'fnd base rates'!E$10)
+($H466*'fnd base rates'!E$11)
+($I466*'fnd base rates'!E$12)
+($J466*'fnd base rates'!E$13)
+($K466*'fnd base rates'!E$14)
+($M466*'fnd base rates'!E$16)
+($N466*'fnd base rates'!E$17)
+($O466*'fnd base rates'!E$18)
+($P466*VLOOKUP($S466+12,rate_basefnd,5)))
*$R466</f>
        <v>10400.7640488</v>
      </c>
      <c r="X466" s="68">
        <f>(($D466*'fnd base rates'!F$7)
+($E466*'fnd base rates'!F$8)
+($F466*'fnd base rates'!F$9)
+($G466*'fnd base rates'!F$10)
+($H466*'fnd base rates'!F$11)
+($I466*'fnd base rates'!F$12)
+($J466*'fnd base rates'!F$13)
+($K466*'fnd base rates'!F$14)
+($M466*'fnd base rates'!F$16)
+($N466*'fnd base rates'!F$17)
+($O466*'fnd base rates'!F$18)
+($P466*VLOOKUP($S466+12,rate_basefnd,6)))
*$R466</f>
        <v>2060.0147208000003</v>
      </c>
      <c r="Y466" s="68">
        <f>(($D466*'fnd base rates'!G$7)
+($E466*'fnd base rates'!G$8)
+($F466*'fnd base rates'!G$9)
+($G466*'fnd base rates'!G$10)
+($H466*'fnd base rates'!G$11)
+($I466*'fnd base rates'!G$12)
+($J466*'fnd base rates'!G$13)
+($K466*'fnd base rates'!G$14)
+($M466*'fnd base rates'!G$16)
+($N466*'fnd base rates'!G$17)
+($O466*'fnd base rates'!G$18)
+($P466*VLOOKUP($S466+12,rate_basefnd,7)))
*$R466</f>
        <v>447.75823439999999</v>
      </c>
      <c r="Z466" s="68">
        <f>(($D466*'fnd base rates'!H$7)
+($E466*'fnd base rates'!H$8)
+($F466*'fnd base rates'!H$9)
+($G466*'fnd base rates'!H$10)
+($H466*'fnd base rates'!H$11)
+($I466*'fnd base rates'!H$12)
+($J466*'fnd base rates'!H$13)
+($K466*'fnd base rates'!H$14)
+($M466*'fnd base rates'!H$16)
+($N466*'fnd base rates'!H$17)
+($O466*'fnd base rates'!H$18)
+($P466*VLOOKUP($S466+12,rate_basefnd,8)))</f>
        <v>887.55399999999997</v>
      </c>
      <c r="AA466" s="68">
        <f>(($D466*'fnd base rates'!I$7)
+($E466*'fnd base rates'!I$8)
+($F466*'fnd base rates'!I$9)
+($G466*'fnd base rates'!I$10)
+($H466*'fnd base rates'!I$11)
+($I466*'fnd base rates'!I$12)
+($J466*'fnd base rates'!I$13)
+($K466*'fnd base rates'!I$14)
+($M466*'fnd base rates'!I$16)
+($N466*'fnd base rates'!I$17)
+($O466*'fnd base rates'!I$18)
+($P466*VLOOKUP($S466+12,rate_basefnd,9)))
*$R466</f>
        <v>883.83024000000012</v>
      </c>
      <c r="AB466" s="68">
        <f>(($D466*'fnd base rates'!J$7)
+($E466*'fnd base rates'!J$8)
+($F466*'fnd base rates'!J$9)
+($G466*'fnd base rates'!J$10)
+($H466*'fnd base rates'!J$11)
+($I466*'fnd base rates'!J$12)
+($J466*'fnd base rates'!J$13)
+($K466*'fnd base rates'!J$14)
+($M466*'fnd base rates'!J$16)
+($N466*'fnd base rates'!J$17)
+($O466*'fnd base rates'!J$18)
+($P466*VLOOKUP($S466+12,rate_basefnd,10)))
*$R466</f>
        <v>1001.37888</v>
      </c>
      <c r="AC466" s="68">
        <f>(($D466*'fnd base rates'!K$7)
+($E466*'fnd base rates'!K$8)
+($F466*'fnd base rates'!K$9)
+($G466*'fnd base rates'!K$10)
+($H466*'fnd base rates'!K$11)
+($I466*'fnd base rates'!K$12)
+($J466*'fnd base rates'!K$13)
+($K466*'fnd base rates'!K$14)
+($M466*'fnd base rates'!K$16)
+($N466*'fnd base rates'!K$17)
+($O466*'fnd base rates'!K$18)
+($P466*VLOOKUP($S466+12,rate_basefnd,11)))
*$R466</f>
        <v>1917.7956360000003</v>
      </c>
      <c r="AD466" s="68">
        <f>(($D466*'fnd base rates'!L$7)
+($E466*'fnd base rates'!L$8)
+($F466*'fnd base rates'!L$9)
+($G466*'fnd base rates'!L$10)
+($H466*'fnd base rates'!L$11)
+($I466*'fnd base rates'!L$12)
+($J466*'fnd base rates'!L$13)
+($K466*'fnd base rates'!L$14)
+($M466*'fnd base rates'!L$16)
+($N466*'fnd base rates'!L$17)
+($O466*'fnd base rates'!L$18)
+($P466*VLOOKUP($S466+12,rate_basefnd,12)))</f>
        <v>3920.3787999999995</v>
      </c>
      <c r="AE466" s="68">
        <f>(($D466*'fnd base rates'!M$7)
+($E466*'fnd base rates'!M$8)
+($F466*'fnd base rates'!M$9)
+($G466*'fnd base rates'!M$10)
+($H466*'fnd base rates'!M$11)
+($I466*'fnd base rates'!M$12)
+($J466*'fnd base rates'!M$13)
+($K466*'fnd base rates'!M$14)
+($M466*'fnd base rates'!M$16)
+($N466*'fnd base rates'!M$17)
+($O466*'fnd base rates'!M$18)
+($P466*VLOOKUP($S466+12,rate_basefnd,13)))</f>
        <v>0</v>
      </c>
      <c r="AF466" s="3">
        <f t="shared" si="99"/>
        <v>24254.621163199994</v>
      </c>
      <c r="AH466" s="205">
        <f t="shared" si="100"/>
        <v>469035050</v>
      </c>
      <c r="AI466" s="3" t="str">
        <f t="shared" si="104"/>
        <v>469</v>
      </c>
      <c r="AJ466" s="1" t="str">
        <f t="shared" si="105"/>
        <v>035</v>
      </c>
      <c r="AK466" s="1" t="str">
        <f t="shared" si="106"/>
        <v>050</v>
      </c>
      <c r="AL466" s="3">
        <f t="shared" si="101"/>
        <v>1</v>
      </c>
      <c r="AM466" s="3">
        <f t="shared" si="97"/>
        <v>2</v>
      </c>
      <c r="AN466" s="3">
        <f t="shared" si="107"/>
        <v>24254.621163199994</v>
      </c>
      <c r="AO466" s="3">
        <f t="shared" si="108"/>
        <v>12127</v>
      </c>
      <c r="AP466" s="3">
        <f t="shared" si="102"/>
        <v>1276</v>
      </c>
      <c r="AQ466" s="3">
        <v>10851</v>
      </c>
      <c r="AS466" s="68"/>
      <c r="AT466" s="68"/>
      <c r="AX466" s="4">
        <f t="shared" si="109"/>
        <v>0</v>
      </c>
      <c r="AZ466" s="4">
        <f t="shared" si="110"/>
        <v>0</v>
      </c>
      <c r="BB466" s="4"/>
    </row>
    <row r="467" spans="1:54" s="3" customFormat="1">
      <c r="A467" s="205" t="str">
        <f t="shared" si="103"/>
        <v>469</v>
      </c>
      <c r="B467" s="1">
        <v>469035073</v>
      </c>
      <c r="C467" s="7" t="s">
        <v>87</v>
      </c>
      <c r="D467" s="8">
        <f>'fnd enro'!D467</f>
        <v>0</v>
      </c>
      <c r="E467" s="8">
        <f>'fnd enro'!E467</f>
        <v>0</v>
      </c>
      <c r="F467" s="8">
        <f>'fnd enro'!F467</f>
        <v>0</v>
      </c>
      <c r="G467" s="8">
        <f>'fnd enro'!G467</f>
        <v>2</v>
      </c>
      <c r="H467" s="8">
        <f>'fnd enro'!H467</f>
        <v>1</v>
      </c>
      <c r="I467" s="8">
        <f>'fnd enro'!I467</f>
        <v>2</v>
      </c>
      <c r="J467" s="8">
        <f>'fnd enro'!J467</f>
        <v>0</v>
      </c>
      <c r="K467" s="9">
        <f>'fnd enro'!K467</f>
        <v>0.2</v>
      </c>
      <c r="L467" s="8">
        <f>'fnd enro'!L467</f>
        <v>0</v>
      </c>
      <c r="M467" s="8">
        <f>'fnd enro'!M467</f>
        <v>0</v>
      </c>
      <c r="N467" s="8">
        <f>'fnd enro'!N467</f>
        <v>0</v>
      </c>
      <c r="O467" s="8">
        <f>'fnd enro'!O467</f>
        <v>0</v>
      </c>
      <c r="P467" s="8">
        <f>'fnd enro'!P467</f>
        <v>5</v>
      </c>
      <c r="Q467" s="8">
        <f>'fnd enro'!R467</f>
        <v>5</v>
      </c>
      <c r="R467" s="9">
        <f t="shared" si="98"/>
        <v>1.0860000000000001</v>
      </c>
      <c r="S467" s="8">
        <f>VALUE('fnd enro'!Q467)</f>
        <v>5</v>
      </c>
      <c r="T467" s="1"/>
      <c r="U467" s="68">
        <f>(($D467*'fnd base rates'!C$7)
+($E467*'fnd base rates'!C$8)
+($F467*'fnd base rates'!C$9)
+($G467*'fnd base rates'!C$10)
+($H467*'fnd base rates'!C$11)
+($I467*'fnd base rates'!C$12)
+($J467*'fnd base rates'!C$13)
+($K467*'fnd base rates'!C$14)
+($M467*'fnd base rates'!C$16)
+($N467*'fnd base rates'!C$17)
+($O467*'fnd base rates'!C$18)
+($P467*VLOOKUP($S467+12,rate_basefnd,3)))
*$R467</f>
        <v>3644.8940160000006</v>
      </c>
      <c r="V467" s="68">
        <f>(($D467*'fnd base rates'!D$7)
+($E467*'fnd base rates'!D$8)
+($F467*'fnd base rates'!D$9)
+($G467*'fnd base rates'!D$10)
+($H467*'fnd base rates'!D$11)
+($I467*'fnd base rates'!D$12)
+($J467*'fnd base rates'!D$13)
+($K467*'fnd base rates'!D$14)
+($M467*'fnd base rates'!D$16)
+($N467*'fnd base rates'!D$17)
+($O467*'fnd base rates'!D$18)
+($P467*VLOOKUP($S467+12,rate_basefnd,4)))
*$R467</f>
        <v>6450.6771000000008</v>
      </c>
      <c r="W467" s="68">
        <f>(($D467*'fnd base rates'!E$7)
+($E467*'fnd base rates'!E$8)
+($F467*'fnd base rates'!E$9)
+($G467*'fnd base rates'!E$10)
+($H467*'fnd base rates'!E$11)
+($I467*'fnd base rates'!E$12)
+($J467*'fnd base rates'!E$13)
+($K467*'fnd base rates'!E$14)
+($M467*'fnd base rates'!E$16)
+($N467*'fnd base rates'!E$17)
+($O467*'fnd base rates'!E$18)
+($P467*VLOOKUP($S467+12,rate_basefnd,5)))
*$R467</f>
        <v>43416.839963999999</v>
      </c>
      <c r="X467" s="68">
        <f>(($D467*'fnd base rates'!F$7)
+($E467*'fnd base rates'!F$8)
+($F467*'fnd base rates'!F$9)
+($G467*'fnd base rates'!F$10)
+($H467*'fnd base rates'!F$11)
+($I467*'fnd base rates'!F$12)
+($J467*'fnd base rates'!F$13)
+($K467*'fnd base rates'!F$14)
+($M467*'fnd base rates'!F$16)
+($N467*'fnd base rates'!F$17)
+($O467*'fnd base rates'!F$18)
+($P467*VLOOKUP($S467+12,rate_basefnd,6)))
*$R467</f>
        <v>6417.8082240000003</v>
      </c>
      <c r="Y467" s="68">
        <f>(($D467*'fnd base rates'!G$7)
+($E467*'fnd base rates'!G$8)
+($F467*'fnd base rates'!G$9)
+($G467*'fnd base rates'!G$10)
+($H467*'fnd base rates'!G$11)
+($I467*'fnd base rates'!G$12)
+($J467*'fnd base rates'!G$13)
+($K467*'fnd base rates'!G$14)
+($M467*'fnd base rates'!G$16)
+($N467*'fnd base rates'!G$17)
+($O467*'fnd base rates'!G$18)
+($P467*VLOOKUP($S467+12,rate_basefnd,7)))
*$R467</f>
        <v>1852.0014120000001</v>
      </c>
      <c r="Z467" s="68">
        <f>(($D467*'fnd base rates'!H$7)
+($E467*'fnd base rates'!H$8)
+($F467*'fnd base rates'!H$9)
+($G467*'fnd base rates'!H$10)
+($H467*'fnd base rates'!H$11)
+($I467*'fnd base rates'!H$12)
+($J467*'fnd base rates'!H$13)
+($K467*'fnd base rates'!H$14)
+($M467*'fnd base rates'!H$16)
+($N467*'fnd base rates'!H$17)
+($O467*'fnd base rates'!H$18)
+($P467*VLOOKUP($S467+12,rate_basefnd,8)))</f>
        <v>3705.5899999999997</v>
      </c>
      <c r="AA467" s="68">
        <f>(($D467*'fnd base rates'!I$7)
+($E467*'fnd base rates'!I$8)
+($F467*'fnd base rates'!I$9)
+($G467*'fnd base rates'!I$10)
+($H467*'fnd base rates'!I$11)
+($I467*'fnd base rates'!I$12)
+($J467*'fnd base rates'!I$13)
+($K467*'fnd base rates'!I$14)
+($M467*'fnd base rates'!I$16)
+($N467*'fnd base rates'!I$17)
+($O467*'fnd base rates'!I$18)
+($P467*VLOOKUP($S467+12,rate_basefnd,9)))
*$R467</f>
        <v>3230.8717200000001</v>
      </c>
      <c r="AB467" s="68">
        <f>(($D467*'fnd base rates'!J$7)
+($E467*'fnd base rates'!J$8)
+($F467*'fnd base rates'!J$9)
+($G467*'fnd base rates'!J$10)
+($H467*'fnd base rates'!J$11)
+($I467*'fnd base rates'!J$12)
+($J467*'fnd base rates'!J$13)
+($K467*'fnd base rates'!J$14)
+($M467*'fnd base rates'!J$16)
+($N467*'fnd base rates'!J$17)
+($O467*'fnd base rates'!J$18)
+($P467*VLOOKUP($S467+12,rate_basefnd,10)))
*$R467</f>
        <v>5832.8408400000008</v>
      </c>
      <c r="AC467" s="68">
        <f>(($D467*'fnd base rates'!K$7)
+($E467*'fnd base rates'!K$8)
+($F467*'fnd base rates'!K$9)
+($G467*'fnd base rates'!K$10)
+($H467*'fnd base rates'!K$11)
+($I467*'fnd base rates'!K$12)
+($J467*'fnd base rates'!K$13)
+($K467*'fnd base rates'!K$14)
+($M467*'fnd base rates'!K$16)
+($N467*'fnd base rates'!K$17)
+($O467*'fnd base rates'!K$18)
+($P467*VLOOKUP($S467+12,rate_basefnd,11)))
*$R467</f>
        <v>6873.7718400000012</v>
      </c>
      <c r="AD467" s="68">
        <f>(($D467*'fnd base rates'!L$7)
+($E467*'fnd base rates'!L$8)
+($F467*'fnd base rates'!L$9)
+($G467*'fnd base rates'!L$10)
+($H467*'fnd base rates'!L$11)
+($I467*'fnd base rates'!L$12)
+($J467*'fnd base rates'!L$13)
+($K467*'fnd base rates'!L$14)
+($M467*'fnd base rates'!L$16)
+($N467*'fnd base rates'!L$17)
+($O467*'fnd base rates'!L$18)
+($P467*VLOOKUP($S467+12,rate_basefnd,12)))</f>
        <v>14392.164000000001</v>
      </c>
      <c r="AE467" s="68">
        <f>(($D467*'fnd base rates'!M$7)
+($E467*'fnd base rates'!M$8)
+($F467*'fnd base rates'!M$9)
+($G467*'fnd base rates'!M$10)
+($H467*'fnd base rates'!M$11)
+($I467*'fnd base rates'!M$12)
+($J467*'fnd base rates'!M$13)
+($K467*'fnd base rates'!M$14)
+($M467*'fnd base rates'!M$16)
+($N467*'fnd base rates'!M$17)
+($O467*'fnd base rates'!M$18)
+($P467*VLOOKUP($S467+12,rate_basefnd,13)))</f>
        <v>0</v>
      </c>
      <c r="AF467" s="3">
        <f t="shared" si="99"/>
        <v>95817.459115999998</v>
      </c>
      <c r="AH467" s="205">
        <f t="shared" si="100"/>
        <v>469035073</v>
      </c>
      <c r="AI467" s="3" t="str">
        <f t="shared" si="104"/>
        <v>469</v>
      </c>
      <c r="AJ467" s="1" t="str">
        <f t="shared" si="105"/>
        <v>035</v>
      </c>
      <c r="AK467" s="1" t="str">
        <f t="shared" si="106"/>
        <v>073</v>
      </c>
      <c r="AL467" s="3">
        <f t="shared" si="101"/>
        <v>1</v>
      </c>
      <c r="AM467" s="3">
        <f t="shared" si="97"/>
        <v>5</v>
      </c>
      <c r="AN467" s="3">
        <f t="shared" si="107"/>
        <v>95817.459115999998</v>
      </c>
      <c r="AO467" s="3">
        <f t="shared" si="108"/>
        <v>19163</v>
      </c>
      <c r="AP467" s="3">
        <f t="shared" si="102"/>
        <v>3480</v>
      </c>
      <c r="AQ467" s="3">
        <v>15683</v>
      </c>
      <c r="AS467" s="68"/>
      <c r="AT467" s="68"/>
      <c r="AX467" s="4">
        <f t="shared" si="109"/>
        <v>0</v>
      </c>
      <c r="AZ467" s="4">
        <f t="shared" si="110"/>
        <v>0</v>
      </c>
      <c r="BB467" s="4"/>
    </row>
    <row r="468" spans="1:54" s="3" customFormat="1">
      <c r="A468" s="205" t="str">
        <f t="shared" si="103"/>
        <v>469</v>
      </c>
      <c r="B468" s="1">
        <v>469035093</v>
      </c>
      <c r="C468" s="7" t="s">
        <v>87</v>
      </c>
      <c r="D468" s="8">
        <f>'fnd enro'!D468</f>
        <v>0</v>
      </c>
      <c r="E468" s="8">
        <f>'fnd enro'!E468</f>
        <v>0</v>
      </c>
      <c r="F468" s="8">
        <f>'fnd enro'!F468</f>
        <v>0</v>
      </c>
      <c r="G468" s="8">
        <f>'fnd enro'!G468</f>
        <v>0</v>
      </c>
      <c r="H468" s="8">
        <f>'fnd enro'!H468</f>
        <v>0</v>
      </c>
      <c r="I468" s="8">
        <f>'fnd enro'!I468</f>
        <v>1</v>
      </c>
      <c r="J468" s="8">
        <f>'fnd enro'!J468</f>
        <v>0</v>
      </c>
      <c r="K468" s="9">
        <f>'fnd enro'!K468</f>
        <v>0.04</v>
      </c>
      <c r="L468" s="8">
        <f>'fnd enro'!L468</f>
        <v>0</v>
      </c>
      <c r="M468" s="8">
        <f>'fnd enro'!M468</f>
        <v>0</v>
      </c>
      <c r="N468" s="8">
        <f>'fnd enro'!N468</f>
        <v>0</v>
      </c>
      <c r="O468" s="8">
        <f>'fnd enro'!O468</f>
        <v>0</v>
      </c>
      <c r="P468" s="8">
        <f>'fnd enro'!P468</f>
        <v>1</v>
      </c>
      <c r="Q468" s="8">
        <f>'fnd enro'!R468</f>
        <v>1</v>
      </c>
      <c r="R468" s="9">
        <f t="shared" si="98"/>
        <v>1.0860000000000001</v>
      </c>
      <c r="S468" s="8">
        <f>VALUE('fnd enro'!Q468)</f>
        <v>11</v>
      </c>
      <c r="T468" s="1"/>
      <c r="U468" s="68">
        <f>(($D468*'fnd base rates'!C$7)
+($E468*'fnd base rates'!C$8)
+($F468*'fnd base rates'!C$9)
+($G468*'fnd base rates'!C$10)
+($H468*'fnd base rates'!C$11)
+($I468*'fnd base rates'!C$12)
+($J468*'fnd base rates'!C$13)
+($K468*'fnd base rates'!C$14)
+($M468*'fnd base rates'!C$16)
+($N468*'fnd base rates'!C$17)
+($O468*'fnd base rates'!C$18)
+($P468*VLOOKUP($S468+12,rate_basefnd,3)))
*$R468</f>
        <v>791.19574320000004</v>
      </c>
      <c r="V468" s="68">
        <f>(($D468*'fnd base rates'!D$7)
+($E468*'fnd base rates'!D$8)
+($F468*'fnd base rates'!D$9)
+($G468*'fnd base rates'!D$10)
+($H468*'fnd base rates'!D$11)
+($I468*'fnd base rates'!D$12)
+($J468*'fnd base rates'!D$13)
+($K468*'fnd base rates'!D$14)
+($M468*'fnd base rates'!D$16)
+($N468*'fnd base rates'!D$17)
+($O468*'fnd base rates'!D$18)
+($P468*VLOOKUP($S468+12,rate_basefnd,4)))
*$R468</f>
        <v>1584.8541</v>
      </c>
      <c r="W468" s="68">
        <f>(($D468*'fnd base rates'!E$7)
+($E468*'fnd base rates'!E$8)
+($F468*'fnd base rates'!E$9)
+($G468*'fnd base rates'!E$10)
+($H468*'fnd base rates'!E$11)
+($I468*'fnd base rates'!E$12)
+($J468*'fnd base rates'!E$13)
+($K468*'fnd base rates'!E$14)
+($M468*'fnd base rates'!E$16)
+($N468*'fnd base rates'!E$17)
+($O468*'fnd base rates'!E$18)
+($P468*VLOOKUP($S468+12,rate_basefnd,5)))
*$R468</f>
        <v>12407.724628800001</v>
      </c>
      <c r="X468" s="68">
        <f>(($D468*'fnd base rates'!F$7)
+($E468*'fnd base rates'!F$8)
+($F468*'fnd base rates'!F$9)
+($G468*'fnd base rates'!F$10)
+($H468*'fnd base rates'!F$11)
+($I468*'fnd base rates'!F$12)
+($J468*'fnd base rates'!F$13)
+($K468*'fnd base rates'!F$14)
+($M468*'fnd base rates'!F$16)
+($N468*'fnd base rates'!F$17)
+($O468*'fnd base rates'!F$18)
+($P468*VLOOKUP($S468+12,rate_basefnd,6)))
*$R468</f>
        <v>1083.6681407999999</v>
      </c>
      <c r="Y468" s="68">
        <f>(($D468*'fnd base rates'!G$7)
+($E468*'fnd base rates'!G$8)
+($F468*'fnd base rates'!G$9)
+($G468*'fnd base rates'!G$10)
+($H468*'fnd base rates'!G$11)
+($I468*'fnd base rates'!G$12)
+($J468*'fnd base rates'!G$13)
+($K468*'fnd base rates'!G$14)
+($M468*'fnd base rates'!G$16)
+($N468*'fnd base rates'!G$17)
+($O468*'fnd base rates'!G$18)
+($P468*VLOOKUP($S468+12,rate_basefnd,7)))
*$R468</f>
        <v>512.2883544</v>
      </c>
      <c r="Z468" s="68">
        <f>(($D468*'fnd base rates'!H$7)
+($E468*'fnd base rates'!H$8)
+($F468*'fnd base rates'!H$9)
+($G468*'fnd base rates'!H$10)
+($H468*'fnd base rates'!H$11)
+($I468*'fnd base rates'!H$12)
+($J468*'fnd base rates'!H$13)
+($K468*'fnd base rates'!H$14)
+($M468*'fnd base rates'!H$16)
+($N468*'fnd base rates'!H$17)
+($O468*'fnd base rates'!H$18)
+($P468*VLOOKUP($S468+12,rate_basefnd,8)))</f>
        <v>963.59400000000005</v>
      </c>
      <c r="AA468" s="68">
        <f>(($D468*'fnd base rates'!I$7)
+($E468*'fnd base rates'!I$8)
+($F468*'fnd base rates'!I$9)
+($G468*'fnd base rates'!I$10)
+($H468*'fnd base rates'!I$11)
+($I468*'fnd base rates'!I$12)
+($J468*'fnd base rates'!I$13)
+($K468*'fnd base rates'!I$14)
+($M468*'fnd base rates'!I$16)
+($N468*'fnd base rates'!I$17)
+($O468*'fnd base rates'!I$18)
+($P468*VLOOKUP($S468+12,rate_basefnd,9)))
*$R468</f>
        <v>775.29540000000009</v>
      </c>
      <c r="AB468" s="68">
        <f>(($D468*'fnd base rates'!J$7)
+($E468*'fnd base rates'!J$8)
+($F468*'fnd base rates'!J$9)
+($G468*'fnd base rates'!J$10)
+($H468*'fnd base rates'!J$11)
+($I468*'fnd base rates'!J$12)
+($J468*'fnd base rates'!J$13)
+($K468*'fnd base rates'!J$14)
+($M468*'fnd base rates'!J$16)
+($N468*'fnd base rates'!J$17)
+($O468*'fnd base rates'!J$18)
+($P468*VLOOKUP($S468+12,rate_basefnd,10)))
*$R468</f>
        <v>2053.3436400000001</v>
      </c>
      <c r="AC468" s="68">
        <f>(($D468*'fnd base rates'!K$7)
+($E468*'fnd base rates'!K$8)
+($F468*'fnd base rates'!K$9)
+($G468*'fnd base rates'!K$10)
+($H468*'fnd base rates'!K$11)
+($I468*'fnd base rates'!K$12)
+($J468*'fnd base rates'!K$13)
+($K468*'fnd base rates'!K$14)
+($M468*'fnd base rates'!K$16)
+($N468*'fnd base rates'!K$17)
+($O468*'fnd base rates'!K$18)
+($P468*VLOOKUP($S468+12,rate_basefnd,11)))
*$R468</f>
        <v>1391.0421960000001</v>
      </c>
      <c r="AD468" s="68">
        <f>(($D468*'fnd base rates'!L$7)
+($E468*'fnd base rates'!L$8)
+($F468*'fnd base rates'!L$9)
+($G468*'fnd base rates'!L$10)
+($H468*'fnd base rates'!L$11)
+($I468*'fnd base rates'!L$12)
+($J468*'fnd base rates'!L$13)
+($K468*'fnd base rates'!L$14)
+($M468*'fnd base rates'!L$16)
+($N468*'fnd base rates'!L$17)
+($O468*'fnd base rates'!L$18)
+($P468*VLOOKUP($S468+12,rate_basefnd,12)))</f>
        <v>3284.5587999999998</v>
      </c>
      <c r="AE468" s="68">
        <f>(($D468*'fnd base rates'!M$7)
+($E468*'fnd base rates'!M$8)
+($F468*'fnd base rates'!M$9)
+($G468*'fnd base rates'!M$10)
+($H468*'fnd base rates'!M$11)
+($I468*'fnd base rates'!M$12)
+($J468*'fnd base rates'!M$13)
+($K468*'fnd base rates'!M$14)
+($M468*'fnd base rates'!M$16)
+($N468*'fnd base rates'!M$17)
+($O468*'fnd base rates'!M$18)
+($P468*VLOOKUP($S468+12,rate_basefnd,13)))</f>
        <v>0</v>
      </c>
      <c r="AF468" s="3">
        <f t="shared" si="99"/>
        <v>24847.565003199998</v>
      </c>
      <c r="AH468" s="205">
        <f t="shared" si="100"/>
        <v>469035093</v>
      </c>
      <c r="AI468" s="3" t="str">
        <f t="shared" si="104"/>
        <v>469</v>
      </c>
      <c r="AJ468" s="1" t="str">
        <f t="shared" si="105"/>
        <v>035</v>
      </c>
      <c r="AK468" s="1" t="str">
        <f t="shared" si="106"/>
        <v>093</v>
      </c>
      <c r="AL468" s="3">
        <f t="shared" si="101"/>
        <v>1</v>
      </c>
      <c r="AM468" s="3">
        <f t="shared" si="97"/>
        <v>1</v>
      </c>
      <c r="AN468" s="3">
        <f t="shared" si="107"/>
        <v>24847.565003199998</v>
      </c>
      <c r="AO468" s="3">
        <f t="shared" si="108"/>
        <v>24848</v>
      </c>
      <c r="AP468" s="3">
        <f t="shared" si="102"/>
        <v>12597</v>
      </c>
      <c r="AQ468" s="3">
        <v>12251</v>
      </c>
      <c r="AS468" s="68"/>
      <c r="AT468" s="68"/>
      <c r="AX468" s="4">
        <f t="shared" si="109"/>
        <v>0</v>
      </c>
      <c r="AZ468" s="4">
        <f t="shared" si="110"/>
        <v>0</v>
      </c>
      <c r="BB468" s="4"/>
    </row>
    <row r="469" spans="1:54" s="3" customFormat="1">
      <c r="A469" s="205" t="str">
        <f t="shared" si="103"/>
        <v>469</v>
      </c>
      <c r="B469" s="1">
        <v>469035095</v>
      </c>
      <c r="C469" s="7" t="s">
        <v>87</v>
      </c>
      <c r="D469" s="8">
        <f>'fnd enro'!D469</f>
        <v>0</v>
      </c>
      <c r="E469" s="8">
        <f>'fnd enro'!E469</f>
        <v>0</v>
      </c>
      <c r="F469" s="8">
        <f>'fnd enro'!F469</f>
        <v>0</v>
      </c>
      <c r="G469" s="8">
        <f>'fnd enro'!G469</f>
        <v>1</v>
      </c>
      <c r="H469" s="8">
        <f>'fnd enro'!H469</f>
        <v>0</v>
      </c>
      <c r="I469" s="8">
        <f>'fnd enro'!I469</f>
        <v>0</v>
      </c>
      <c r="J469" s="8">
        <f>'fnd enro'!J469</f>
        <v>0</v>
      </c>
      <c r="K469" s="9">
        <f>'fnd enro'!K469</f>
        <v>0.04</v>
      </c>
      <c r="L469" s="8">
        <f>'fnd enro'!L469</f>
        <v>0</v>
      </c>
      <c r="M469" s="8">
        <f>'fnd enro'!M469</f>
        <v>0</v>
      </c>
      <c r="N469" s="8">
        <f>'fnd enro'!N469</f>
        <v>0</v>
      </c>
      <c r="O469" s="8">
        <f>'fnd enro'!O469</f>
        <v>0</v>
      </c>
      <c r="P469" s="8">
        <f>'fnd enro'!P469</f>
        <v>1</v>
      </c>
      <c r="Q469" s="8">
        <f>'fnd enro'!R469</f>
        <v>1</v>
      </c>
      <c r="R469" s="9">
        <f t="shared" si="98"/>
        <v>1.0860000000000001</v>
      </c>
      <c r="S469" s="8">
        <f>VALUE('fnd enro'!Q469)</f>
        <v>12</v>
      </c>
      <c r="T469" s="1"/>
      <c r="U469" s="68">
        <f>(($D469*'fnd base rates'!C$7)
+($E469*'fnd base rates'!C$8)
+($F469*'fnd base rates'!C$9)
+($G469*'fnd base rates'!C$10)
+($H469*'fnd base rates'!C$11)
+($I469*'fnd base rates'!C$12)
+($J469*'fnd base rates'!C$13)
+($K469*'fnd base rates'!C$14)
+($M469*'fnd base rates'!C$16)
+($N469*'fnd base rates'!C$17)
+($O469*'fnd base rates'!C$18)
+($P469*VLOOKUP($S469+12,rate_basefnd,3)))
*$R469</f>
        <v>806.74726320000013</v>
      </c>
      <c r="V469" s="68">
        <f>(($D469*'fnd base rates'!D$7)
+($E469*'fnd base rates'!D$8)
+($F469*'fnd base rates'!D$9)
+($G469*'fnd base rates'!D$10)
+($H469*'fnd base rates'!D$11)
+($I469*'fnd base rates'!D$12)
+($J469*'fnd base rates'!D$13)
+($K469*'fnd base rates'!D$14)
+($M469*'fnd base rates'!D$16)
+($N469*'fnd base rates'!D$17)
+($O469*'fnd base rates'!D$18)
+($P469*VLOOKUP($S469+12,rate_basefnd,4)))
*$R469</f>
        <v>1658.5500600000003</v>
      </c>
      <c r="W469" s="68">
        <f>(($D469*'fnd base rates'!E$7)
+($E469*'fnd base rates'!E$8)
+($F469*'fnd base rates'!E$9)
+($G469*'fnd base rates'!E$10)
+($H469*'fnd base rates'!E$11)
+($I469*'fnd base rates'!E$12)
+($J469*'fnd base rates'!E$13)
+($K469*'fnd base rates'!E$14)
+($M469*'fnd base rates'!E$16)
+($N469*'fnd base rates'!E$17)
+($O469*'fnd base rates'!E$18)
+($P469*VLOOKUP($S469+12,rate_basefnd,5)))
*$R469</f>
        <v>11883.9685488</v>
      </c>
      <c r="X469" s="68">
        <f>(($D469*'fnd base rates'!F$7)
+($E469*'fnd base rates'!F$8)
+($F469*'fnd base rates'!F$9)
+($G469*'fnd base rates'!F$10)
+($H469*'fnd base rates'!F$11)
+($I469*'fnd base rates'!F$12)
+($J469*'fnd base rates'!F$13)
+($K469*'fnd base rates'!F$14)
+($M469*'fnd base rates'!F$16)
+($N469*'fnd base rates'!F$17)
+($O469*'fnd base rates'!F$18)
+($P469*VLOOKUP($S469+12,rate_basefnd,6)))
*$R469</f>
        <v>1518.0464208000001</v>
      </c>
      <c r="Y469" s="68">
        <f>(($D469*'fnd base rates'!G$7)
+($E469*'fnd base rates'!G$8)
+($F469*'fnd base rates'!G$9)
+($G469*'fnd base rates'!G$10)
+($H469*'fnd base rates'!G$11)
+($I469*'fnd base rates'!G$12)
+($J469*'fnd base rates'!G$13)
+($K469*'fnd base rates'!G$14)
+($M469*'fnd base rates'!G$16)
+($N469*'fnd base rates'!G$17)
+($O469*'fnd base rates'!G$18)
+($P469*VLOOKUP($S469+12,rate_basefnd,7)))
*$R469</f>
        <v>538.6455744000001</v>
      </c>
      <c r="Z469" s="68">
        <f>(($D469*'fnd base rates'!H$7)
+($E469*'fnd base rates'!H$8)
+($F469*'fnd base rates'!H$9)
+($G469*'fnd base rates'!H$10)
+($H469*'fnd base rates'!H$11)
+($I469*'fnd base rates'!H$12)
+($J469*'fnd base rates'!H$13)
+($K469*'fnd base rates'!H$14)
+($M469*'fnd base rates'!H$16)
+($N469*'fnd base rates'!H$17)
+($O469*'fnd base rates'!H$18)
+($P469*VLOOKUP($S469+12,rate_basefnd,8)))</f>
        <v>630.56399999999996</v>
      </c>
      <c r="AA469" s="68">
        <f>(($D469*'fnd base rates'!I$7)
+($E469*'fnd base rates'!I$8)
+($F469*'fnd base rates'!I$9)
+($G469*'fnd base rates'!I$10)
+($H469*'fnd base rates'!I$11)
+($I469*'fnd base rates'!I$12)
+($J469*'fnd base rates'!I$13)
+($K469*'fnd base rates'!I$14)
+($M469*'fnd base rates'!I$16)
+($N469*'fnd base rates'!I$17)
+($O469*'fnd base rates'!I$18)
+($P469*VLOOKUP($S469+12,rate_basefnd,9)))
*$R469</f>
        <v>783.38610000000006</v>
      </c>
      <c r="AB469" s="68">
        <f>(($D469*'fnd base rates'!J$7)
+($E469*'fnd base rates'!J$8)
+($F469*'fnd base rates'!J$9)
+($G469*'fnd base rates'!J$10)
+($H469*'fnd base rates'!J$11)
+($I469*'fnd base rates'!J$12)
+($J469*'fnd base rates'!J$13)
+($K469*'fnd base rates'!J$14)
+($M469*'fnd base rates'!J$16)
+($N469*'fnd base rates'!J$17)
+($O469*'fnd base rates'!J$18)
+($P469*VLOOKUP($S469+12,rate_basefnd,10)))
*$R469</f>
        <v>1696.95102</v>
      </c>
      <c r="AC469" s="68">
        <f>(($D469*'fnd base rates'!K$7)
+($E469*'fnd base rates'!K$8)
+($F469*'fnd base rates'!K$9)
+($G469*'fnd base rates'!K$10)
+($H469*'fnd base rates'!K$11)
+($I469*'fnd base rates'!K$12)
+($J469*'fnd base rates'!K$13)
+($K469*'fnd base rates'!K$14)
+($M469*'fnd base rates'!K$16)
+($N469*'fnd base rates'!K$17)
+($O469*'fnd base rates'!K$18)
+($P469*VLOOKUP($S469+12,rate_basefnd,11)))
*$R469</f>
        <v>1330.986396</v>
      </c>
      <c r="AD469" s="68">
        <f>(($D469*'fnd base rates'!L$7)
+($E469*'fnd base rates'!L$8)
+($F469*'fnd base rates'!L$9)
+($G469*'fnd base rates'!L$10)
+($H469*'fnd base rates'!L$11)
+($I469*'fnd base rates'!L$12)
+($J469*'fnd base rates'!L$13)
+($K469*'fnd base rates'!L$14)
+($M469*'fnd base rates'!L$16)
+($N469*'fnd base rates'!L$17)
+($O469*'fnd base rates'!L$18)
+($P469*VLOOKUP($S469+12,rate_basefnd,12)))</f>
        <v>3504.8687999999997</v>
      </c>
      <c r="AE469" s="68">
        <f>(($D469*'fnd base rates'!M$7)
+($E469*'fnd base rates'!M$8)
+($F469*'fnd base rates'!M$9)
+($G469*'fnd base rates'!M$10)
+($H469*'fnd base rates'!M$11)
+($I469*'fnd base rates'!M$12)
+($J469*'fnd base rates'!M$13)
+($K469*'fnd base rates'!M$14)
+($M469*'fnd base rates'!M$16)
+($N469*'fnd base rates'!M$17)
+($O469*'fnd base rates'!M$18)
+($P469*VLOOKUP($S469+12,rate_basefnd,13)))</f>
        <v>0</v>
      </c>
      <c r="AF469" s="3">
        <f t="shared" si="99"/>
        <v>24352.714183199998</v>
      </c>
      <c r="AH469" s="205">
        <f t="shared" si="100"/>
        <v>469035095</v>
      </c>
      <c r="AI469" s="3" t="str">
        <f t="shared" si="104"/>
        <v>469</v>
      </c>
      <c r="AJ469" s="1" t="str">
        <f t="shared" si="105"/>
        <v>035</v>
      </c>
      <c r="AK469" s="1" t="str">
        <f t="shared" si="106"/>
        <v>095</v>
      </c>
      <c r="AL469" s="3">
        <f t="shared" si="101"/>
        <v>1</v>
      </c>
      <c r="AM469" s="3">
        <f t="shared" si="97"/>
        <v>1</v>
      </c>
      <c r="AN469" s="3">
        <f t="shared" si="107"/>
        <v>24352.714183199998</v>
      </c>
      <c r="AO469" s="3">
        <f t="shared" si="108"/>
        <v>24353</v>
      </c>
      <c r="AP469" s="3">
        <f t="shared" si="102"/>
        <v>12479</v>
      </c>
      <c r="AQ469" s="3">
        <v>11874</v>
      </c>
      <c r="AS469" s="68"/>
      <c r="AT469" s="68"/>
      <c r="AX469" s="4">
        <f t="shared" si="109"/>
        <v>0</v>
      </c>
      <c r="AZ469" s="4">
        <f t="shared" si="110"/>
        <v>0</v>
      </c>
      <c r="BB469" s="4"/>
    </row>
    <row r="470" spans="1:54" s="3" customFormat="1">
      <c r="A470" s="205" t="str">
        <f t="shared" si="103"/>
        <v>469</v>
      </c>
      <c r="B470" s="1">
        <v>469035133</v>
      </c>
      <c r="C470" s="7" t="s">
        <v>87</v>
      </c>
      <c r="D470" s="8">
        <f>'fnd enro'!D470</f>
        <v>0</v>
      </c>
      <c r="E470" s="8">
        <f>'fnd enro'!E470</f>
        <v>0</v>
      </c>
      <c r="F470" s="8">
        <f>'fnd enro'!F470</f>
        <v>0</v>
      </c>
      <c r="G470" s="8">
        <f>'fnd enro'!G470</f>
        <v>0</v>
      </c>
      <c r="H470" s="8">
        <f>'fnd enro'!H470</f>
        <v>0</v>
      </c>
      <c r="I470" s="8">
        <f>'fnd enro'!I470</f>
        <v>1</v>
      </c>
      <c r="J470" s="8">
        <f>'fnd enro'!J470</f>
        <v>0</v>
      </c>
      <c r="K470" s="9">
        <f>'fnd enro'!K470</f>
        <v>0.04</v>
      </c>
      <c r="L470" s="8">
        <f>'fnd enro'!L470</f>
        <v>0</v>
      </c>
      <c r="M470" s="8">
        <f>'fnd enro'!M470</f>
        <v>0</v>
      </c>
      <c r="N470" s="8">
        <f>'fnd enro'!N470</f>
        <v>0</v>
      </c>
      <c r="O470" s="8">
        <f>'fnd enro'!O470</f>
        <v>0</v>
      </c>
      <c r="P470" s="8">
        <f>'fnd enro'!P470</f>
        <v>0</v>
      </c>
      <c r="Q470" s="8">
        <f>'fnd enro'!R470</f>
        <v>1</v>
      </c>
      <c r="R470" s="9">
        <f t="shared" si="98"/>
        <v>1.0860000000000001</v>
      </c>
      <c r="S470" s="8">
        <f>VALUE('fnd enro'!Q470)</f>
        <v>9</v>
      </c>
      <c r="T470" s="1"/>
      <c r="U470" s="68">
        <f>(($D470*'fnd base rates'!C$7)
+($E470*'fnd base rates'!C$8)
+($F470*'fnd base rates'!C$9)
+($G470*'fnd base rates'!C$10)
+($H470*'fnd base rates'!C$11)
+($I470*'fnd base rates'!C$12)
+($J470*'fnd base rates'!C$13)
+($K470*'fnd base rates'!C$14)
+($M470*'fnd base rates'!C$16)
+($N470*'fnd base rates'!C$17)
+($O470*'fnd base rates'!C$18)
+($P470*VLOOKUP($S470+12,rate_basefnd,3)))
*$R470</f>
        <v>651.23206320000008</v>
      </c>
      <c r="V470" s="68">
        <f>(($D470*'fnd base rates'!D$7)
+($E470*'fnd base rates'!D$8)
+($F470*'fnd base rates'!D$9)
+($G470*'fnd base rates'!D$10)
+($H470*'fnd base rates'!D$11)
+($I470*'fnd base rates'!D$12)
+($J470*'fnd base rates'!D$13)
+($K470*'fnd base rates'!D$14)
+($M470*'fnd base rates'!D$16)
+($N470*'fnd base rates'!D$17)
+($O470*'fnd base rates'!D$18)
+($P470*VLOOKUP($S470+12,rate_basefnd,4)))
*$R470</f>
        <v>921.73164000000008</v>
      </c>
      <c r="W470" s="68">
        <f>(($D470*'fnd base rates'!E$7)
+($E470*'fnd base rates'!E$8)
+($F470*'fnd base rates'!E$9)
+($G470*'fnd base rates'!E$10)
+($H470*'fnd base rates'!E$11)
+($I470*'fnd base rates'!E$12)
+($J470*'fnd base rates'!E$13)
+($K470*'fnd base rates'!E$14)
+($M470*'fnd base rates'!E$16)
+($N470*'fnd base rates'!E$17)
+($O470*'fnd base rates'!E$18)
+($P470*VLOOKUP($S470+12,rate_basefnd,5)))
*$R470</f>
        <v>5934.2415287999993</v>
      </c>
      <c r="X470" s="68">
        <f>(($D470*'fnd base rates'!F$7)
+($E470*'fnd base rates'!F$8)
+($F470*'fnd base rates'!F$9)
+($G470*'fnd base rates'!F$10)
+($H470*'fnd base rates'!F$11)
+($I470*'fnd base rates'!F$12)
+($J470*'fnd base rates'!F$13)
+($K470*'fnd base rates'!F$14)
+($M470*'fnd base rates'!F$16)
+($N470*'fnd base rates'!F$17)
+($O470*'fnd base rates'!F$18)
+($P470*VLOOKUP($S470+12,rate_basefnd,6)))
*$R470</f>
        <v>1083.6681407999999</v>
      </c>
      <c r="Y470" s="68">
        <f>(($D470*'fnd base rates'!G$7)
+($E470*'fnd base rates'!G$8)
+($F470*'fnd base rates'!G$9)
+($G470*'fnd base rates'!G$10)
+($H470*'fnd base rates'!G$11)
+($I470*'fnd base rates'!G$12)
+($J470*'fnd base rates'!G$13)
+($K470*'fnd base rates'!G$14)
+($M470*'fnd base rates'!G$16)
+($N470*'fnd base rates'!G$17)
+($O470*'fnd base rates'!G$18)
+($P470*VLOOKUP($S470+12,rate_basefnd,7)))
*$R470</f>
        <v>198.22801440000001</v>
      </c>
      <c r="Z470" s="68">
        <f>(($D470*'fnd base rates'!H$7)
+($E470*'fnd base rates'!H$8)
+($F470*'fnd base rates'!H$9)
+($G470*'fnd base rates'!H$10)
+($H470*'fnd base rates'!H$11)
+($I470*'fnd base rates'!H$12)
+($J470*'fnd base rates'!H$13)
+($K470*'fnd base rates'!H$14)
+($M470*'fnd base rates'!H$16)
+($N470*'fnd base rates'!H$17)
+($O470*'fnd base rates'!H$18)
+($P470*VLOOKUP($S470+12,rate_basefnd,8)))</f>
        <v>919.26400000000001</v>
      </c>
      <c r="AA470" s="68">
        <f>(($D470*'fnd base rates'!I$7)
+($E470*'fnd base rates'!I$8)
+($F470*'fnd base rates'!I$9)
+($G470*'fnd base rates'!I$10)
+($H470*'fnd base rates'!I$11)
+($I470*'fnd base rates'!I$12)
+($J470*'fnd base rates'!I$13)
+($K470*'fnd base rates'!I$14)
+($M470*'fnd base rates'!I$16)
+($N470*'fnd base rates'!I$17)
+($O470*'fnd base rates'!I$18)
+($P470*VLOOKUP($S470+12,rate_basefnd,9)))
*$R470</f>
        <v>513.15672000000006</v>
      </c>
      <c r="AB470" s="68">
        <f>(($D470*'fnd base rates'!J$7)
+($E470*'fnd base rates'!J$8)
+($F470*'fnd base rates'!J$9)
+($G470*'fnd base rates'!J$10)
+($H470*'fnd base rates'!J$11)
+($I470*'fnd base rates'!J$12)
+($J470*'fnd base rates'!J$13)
+($K470*'fnd base rates'!J$14)
+($M470*'fnd base rates'!J$16)
+($N470*'fnd base rates'!J$17)
+($O470*'fnd base rates'!J$18)
+($P470*VLOOKUP($S470+12,rate_basefnd,10)))
*$R470</f>
        <v>691.22814000000005</v>
      </c>
      <c r="AC470" s="68">
        <f>(($D470*'fnd base rates'!K$7)
+($E470*'fnd base rates'!K$8)
+($F470*'fnd base rates'!K$9)
+($G470*'fnd base rates'!K$10)
+($H470*'fnd base rates'!K$11)
+($I470*'fnd base rates'!K$12)
+($J470*'fnd base rates'!K$13)
+($K470*'fnd base rates'!K$14)
+($M470*'fnd base rates'!K$16)
+($N470*'fnd base rates'!K$17)
+($O470*'fnd base rates'!K$18)
+($P470*VLOOKUP($S470+12,rate_basefnd,11)))
*$R470</f>
        <v>1391.0421960000001</v>
      </c>
      <c r="AD470" s="68">
        <f>(($D470*'fnd base rates'!L$7)
+($E470*'fnd base rates'!L$8)
+($F470*'fnd base rates'!L$9)
+($G470*'fnd base rates'!L$10)
+($H470*'fnd base rates'!L$11)
+($I470*'fnd base rates'!L$12)
+($J470*'fnd base rates'!L$13)
+($K470*'fnd base rates'!L$14)
+($M470*'fnd base rates'!L$16)
+($N470*'fnd base rates'!L$17)
+($O470*'fnd base rates'!L$18)
+($P470*VLOOKUP($S470+12,rate_basefnd,12)))</f>
        <v>2166.2388000000001</v>
      </c>
      <c r="AE470" s="68">
        <f>(($D470*'fnd base rates'!M$7)
+($E470*'fnd base rates'!M$8)
+($F470*'fnd base rates'!M$9)
+($G470*'fnd base rates'!M$10)
+($H470*'fnd base rates'!M$11)
+($I470*'fnd base rates'!M$12)
+($J470*'fnd base rates'!M$13)
+($K470*'fnd base rates'!M$14)
+($M470*'fnd base rates'!M$16)
+($N470*'fnd base rates'!M$17)
+($O470*'fnd base rates'!M$18)
+($P470*VLOOKUP($S470+12,rate_basefnd,13)))</f>
        <v>0</v>
      </c>
      <c r="AF470" s="3">
        <f t="shared" si="99"/>
        <v>14470.031243199999</v>
      </c>
      <c r="AH470" s="205">
        <f t="shared" si="100"/>
        <v>469035133</v>
      </c>
      <c r="AI470" s="3" t="str">
        <f t="shared" si="104"/>
        <v>469</v>
      </c>
      <c r="AJ470" s="1" t="str">
        <f t="shared" si="105"/>
        <v>035</v>
      </c>
      <c r="AK470" s="1" t="str">
        <f t="shared" si="106"/>
        <v>133</v>
      </c>
      <c r="AL470" s="3">
        <f t="shared" si="101"/>
        <v>1</v>
      </c>
      <c r="AM470" s="3">
        <f t="shared" ref="AM470:AM533" si="111">enro</f>
        <v>1</v>
      </c>
      <c r="AN470" s="3">
        <f t="shared" si="107"/>
        <v>14470.031243199999</v>
      </c>
      <c r="AO470" s="3">
        <f t="shared" si="108"/>
        <v>14470</v>
      </c>
      <c r="AP470" s="3">
        <f t="shared" si="102"/>
        <v>511</v>
      </c>
      <c r="AQ470" s="3">
        <v>13959</v>
      </c>
      <c r="AS470" s="68"/>
      <c r="AT470" s="68"/>
      <c r="AX470" s="4">
        <f t="shared" si="109"/>
        <v>0</v>
      </c>
      <c r="AZ470" s="4">
        <f t="shared" si="110"/>
        <v>0</v>
      </c>
      <c r="BB470" s="4"/>
    </row>
    <row r="471" spans="1:54" s="3" customFormat="1">
      <c r="A471" s="205" t="str">
        <f t="shared" si="103"/>
        <v>469</v>
      </c>
      <c r="B471" s="1">
        <v>469035163</v>
      </c>
      <c r="C471" s="7" t="s">
        <v>87</v>
      </c>
      <c r="D471" s="8">
        <f>'fnd enro'!D471</f>
        <v>0</v>
      </c>
      <c r="E471" s="8">
        <f>'fnd enro'!E471</f>
        <v>0</v>
      </c>
      <c r="F471" s="8">
        <f>'fnd enro'!F471</f>
        <v>0</v>
      </c>
      <c r="G471" s="8">
        <f>'fnd enro'!G471</f>
        <v>0</v>
      </c>
      <c r="H471" s="8">
        <f>'fnd enro'!H471</f>
        <v>0</v>
      </c>
      <c r="I471" s="8">
        <f>'fnd enro'!I471</f>
        <v>1</v>
      </c>
      <c r="J471" s="8">
        <f>'fnd enro'!J471</f>
        <v>0</v>
      </c>
      <c r="K471" s="9">
        <f>'fnd enro'!K471</f>
        <v>0.04</v>
      </c>
      <c r="L471" s="8">
        <f>'fnd enro'!L471</f>
        <v>0</v>
      </c>
      <c r="M471" s="8">
        <f>'fnd enro'!M471</f>
        <v>0</v>
      </c>
      <c r="N471" s="8">
        <f>'fnd enro'!N471</f>
        <v>0</v>
      </c>
      <c r="O471" s="8">
        <f>'fnd enro'!O471</f>
        <v>0</v>
      </c>
      <c r="P471" s="8">
        <f>'fnd enro'!P471</f>
        <v>0</v>
      </c>
      <c r="Q471" s="8">
        <f>'fnd enro'!R471</f>
        <v>1</v>
      </c>
      <c r="R471" s="9">
        <f t="shared" si="98"/>
        <v>1.0860000000000001</v>
      </c>
      <c r="S471" s="8">
        <f>VALUE('fnd enro'!Q471)</f>
        <v>11</v>
      </c>
      <c r="T471" s="1"/>
      <c r="U471" s="68">
        <f>(($D471*'fnd base rates'!C$7)
+($E471*'fnd base rates'!C$8)
+($F471*'fnd base rates'!C$9)
+($G471*'fnd base rates'!C$10)
+($H471*'fnd base rates'!C$11)
+($I471*'fnd base rates'!C$12)
+($J471*'fnd base rates'!C$13)
+($K471*'fnd base rates'!C$14)
+($M471*'fnd base rates'!C$16)
+($N471*'fnd base rates'!C$17)
+($O471*'fnd base rates'!C$18)
+($P471*VLOOKUP($S471+12,rate_basefnd,3)))
*$R471</f>
        <v>651.23206320000008</v>
      </c>
      <c r="V471" s="68">
        <f>(($D471*'fnd base rates'!D$7)
+($E471*'fnd base rates'!D$8)
+($F471*'fnd base rates'!D$9)
+($G471*'fnd base rates'!D$10)
+($H471*'fnd base rates'!D$11)
+($I471*'fnd base rates'!D$12)
+($J471*'fnd base rates'!D$13)
+($K471*'fnd base rates'!D$14)
+($M471*'fnd base rates'!D$16)
+($N471*'fnd base rates'!D$17)
+($O471*'fnd base rates'!D$18)
+($P471*VLOOKUP($S471+12,rate_basefnd,4)))
*$R471</f>
        <v>921.73164000000008</v>
      </c>
      <c r="W471" s="68">
        <f>(($D471*'fnd base rates'!E$7)
+($E471*'fnd base rates'!E$8)
+($F471*'fnd base rates'!E$9)
+($G471*'fnd base rates'!E$10)
+($H471*'fnd base rates'!E$11)
+($I471*'fnd base rates'!E$12)
+($J471*'fnd base rates'!E$13)
+($K471*'fnd base rates'!E$14)
+($M471*'fnd base rates'!E$16)
+($N471*'fnd base rates'!E$17)
+($O471*'fnd base rates'!E$18)
+($P471*VLOOKUP($S471+12,rate_basefnd,5)))
*$R471</f>
        <v>5934.2415287999993</v>
      </c>
      <c r="X471" s="68">
        <f>(($D471*'fnd base rates'!F$7)
+($E471*'fnd base rates'!F$8)
+($F471*'fnd base rates'!F$9)
+($G471*'fnd base rates'!F$10)
+($H471*'fnd base rates'!F$11)
+($I471*'fnd base rates'!F$12)
+($J471*'fnd base rates'!F$13)
+($K471*'fnd base rates'!F$14)
+($M471*'fnd base rates'!F$16)
+($N471*'fnd base rates'!F$17)
+($O471*'fnd base rates'!F$18)
+($P471*VLOOKUP($S471+12,rate_basefnd,6)))
*$R471</f>
        <v>1083.6681407999999</v>
      </c>
      <c r="Y471" s="68">
        <f>(($D471*'fnd base rates'!G$7)
+($E471*'fnd base rates'!G$8)
+($F471*'fnd base rates'!G$9)
+($G471*'fnd base rates'!G$10)
+($H471*'fnd base rates'!G$11)
+($I471*'fnd base rates'!G$12)
+($J471*'fnd base rates'!G$13)
+($K471*'fnd base rates'!G$14)
+($M471*'fnd base rates'!G$16)
+($N471*'fnd base rates'!G$17)
+($O471*'fnd base rates'!G$18)
+($P471*VLOOKUP($S471+12,rate_basefnd,7)))
*$R471</f>
        <v>198.22801440000001</v>
      </c>
      <c r="Z471" s="68">
        <f>(($D471*'fnd base rates'!H$7)
+($E471*'fnd base rates'!H$8)
+($F471*'fnd base rates'!H$9)
+($G471*'fnd base rates'!H$10)
+($H471*'fnd base rates'!H$11)
+($I471*'fnd base rates'!H$12)
+($J471*'fnd base rates'!H$13)
+($K471*'fnd base rates'!H$14)
+($M471*'fnd base rates'!H$16)
+($N471*'fnd base rates'!H$17)
+($O471*'fnd base rates'!H$18)
+($P471*VLOOKUP($S471+12,rate_basefnd,8)))</f>
        <v>919.26400000000001</v>
      </c>
      <c r="AA471" s="68">
        <f>(($D471*'fnd base rates'!I$7)
+($E471*'fnd base rates'!I$8)
+($F471*'fnd base rates'!I$9)
+($G471*'fnd base rates'!I$10)
+($H471*'fnd base rates'!I$11)
+($I471*'fnd base rates'!I$12)
+($J471*'fnd base rates'!I$13)
+($K471*'fnd base rates'!I$14)
+($M471*'fnd base rates'!I$16)
+($N471*'fnd base rates'!I$17)
+($O471*'fnd base rates'!I$18)
+($P471*VLOOKUP($S471+12,rate_basefnd,9)))
*$R471</f>
        <v>513.15672000000006</v>
      </c>
      <c r="AB471" s="68">
        <f>(($D471*'fnd base rates'!J$7)
+($E471*'fnd base rates'!J$8)
+($F471*'fnd base rates'!J$9)
+($G471*'fnd base rates'!J$10)
+($H471*'fnd base rates'!J$11)
+($I471*'fnd base rates'!J$12)
+($J471*'fnd base rates'!J$13)
+($K471*'fnd base rates'!J$14)
+($M471*'fnd base rates'!J$16)
+($N471*'fnd base rates'!J$17)
+($O471*'fnd base rates'!J$18)
+($P471*VLOOKUP($S471+12,rate_basefnd,10)))
*$R471</f>
        <v>691.22814000000005</v>
      </c>
      <c r="AC471" s="68">
        <f>(($D471*'fnd base rates'!K$7)
+($E471*'fnd base rates'!K$8)
+($F471*'fnd base rates'!K$9)
+($G471*'fnd base rates'!K$10)
+($H471*'fnd base rates'!K$11)
+($I471*'fnd base rates'!K$12)
+($J471*'fnd base rates'!K$13)
+($K471*'fnd base rates'!K$14)
+($M471*'fnd base rates'!K$16)
+($N471*'fnd base rates'!K$17)
+($O471*'fnd base rates'!K$18)
+($P471*VLOOKUP($S471+12,rate_basefnd,11)))
*$R471</f>
        <v>1391.0421960000001</v>
      </c>
      <c r="AD471" s="68">
        <f>(($D471*'fnd base rates'!L$7)
+($E471*'fnd base rates'!L$8)
+($F471*'fnd base rates'!L$9)
+($G471*'fnd base rates'!L$10)
+($H471*'fnd base rates'!L$11)
+($I471*'fnd base rates'!L$12)
+($J471*'fnd base rates'!L$13)
+($K471*'fnd base rates'!L$14)
+($M471*'fnd base rates'!L$16)
+($N471*'fnd base rates'!L$17)
+($O471*'fnd base rates'!L$18)
+($P471*VLOOKUP($S471+12,rate_basefnd,12)))</f>
        <v>2166.2388000000001</v>
      </c>
      <c r="AE471" s="68">
        <f>(($D471*'fnd base rates'!M$7)
+($E471*'fnd base rates'!M$8)
+($F471*'fnd base rates'!M$9)
+($G471*'fnd base rates'!M$10)
+($H471*'fnd base rates'!M$11)
+($I471*'fnd base rates'!M$12)
+($J471*'fnd base rates'!M$13)
+($K471*'fnd base rates'!M$14)
+($M471*'fnd base rates'!M$16)
+($N471*'fnd base rates'!M$17)
+($O471*'fnd base rates'!M$18)
+($P471*VLOOKUP($S471+12,rate_basefnd,13)))</f>
        <v>0</v>
      </c>
      <c r="AF471" s="3">
        <f t="shared" si="99"/>
        <v>14470.031243199999</v>
      </c>
      <c r="AH471" s="205">
        <f t="shared" si="100"/>
        <v>469035163</v>
      </c>
      <c r="AI471" s="3" t="str">
        <f t="shared" si="104"/>
        <v>469</v>
      </c>
      <c r="AJ471" s="1" t="str">
        <f t="shared" si="105"/>
        <v>035</v>
      </c>
      <c r="AK471" s="1" t="str">
        <f t="shared" si="106"/>
        <v>163</v>
      </c>
      <c r="AL471" s="3">
        <f t="shared" si="101"/>
        <v>1</v>
      </c>
      <c r="AM471" s="3">
        <f t="shared" si="111"/>
        <v>1</v>
      </c>
      <c r="AN471" s="3">
        <f t="shared" si="107"/>
        <v>14470.031243199999</v>
      </c>
      <c r="AO471" s="3">
        <f t="shared" si="108"/>
        <v>14470</v>
      </c>
      <c r="AP471" s="3">
        <f t="shared" si="102"/>
        <v>-4033</v>
      </c>
      <c r="AQ471" s="3">
        <v>18503</v>
      </c>
      <c r="AS471" s="68"/>
      <c r="AT471" s="68"/>
      <c r="AX471" s="4">
        <f t="shared" si="109"/>
        <v>0</v>
      </c>
      <c r="AZ471" s="4">
        <f t="shared" si="110"/>
        <v>0</v>
      </c>
      <c r="BB471" s="4"/>
    </row>
    <row r="472" spans="1:54" s="3" customFormat="1">
      <c r="A472" s="205" t="str">
        <f t="shared" si="103"/>
        <v>469</v>
      </c>
      <c r="B472" s="1">
        <v>469035165</v>
      </c>
      <c r="C472" s="7" t="s">
        <v>87</v>
      </c>
      <c r="D472" s="8">
        <f>'fnd enro'!D472</f>
        <v>0</v>
      </c>
      <c r="E472" s="8">
        <f>'fnd enro'!E472</f>
        <v>0</v>
      </c>
      <c r="F472" s="8">
        <f>'fnd enro'!F472</f>
        <v>0</v>
      </c>
      <c r="G472" s="8">
        <f>'fnd enro'!G472</f>
        <v>0</v>
      </c>
      <c r="H472" s="8">
        <f>'fnd enro'!H472</f>
        <v>0</v>
      </c>
      <c r="I472" s="8">
        <f>'fnd enro'!I472</f>
        <v>1</v>
      </c>
      <c r="J472" s="8">
        <f>'fnd enro'!J472</f>
        <v>0</v>
      </c>
      <c r="K472" s="9">
        <f>'fnd enro'!K472</f>
        <v>0.04</v>
      </c>
      <c r="L472" s="8">
        <f>'fnd enro'!L472</f>
        <v>0</v>
      </c>
      <c r="M472" s="8">
        <f>'fnd enro'!M472</f>
        <v>0</v>
      </c>
      <c r="N472" s="8">
        <f>'fnd enro'!N472</f>
        <v>0</v>
      </c>
      <c r="O472" s="8">
        <f>'fnd enro'!O472</f>
        <v>0</v>
      </c>
      <c r="P472" s="8">
        <f>'fnd enro'!P472</f>
        <v>1</v>
      </c>
      <c r="Q472" s="8">
        <f>'fnd enro'!R472</f>
        <v>1</v>
      </c>
      <c r="R472" s="9">
        <f t="shared" si="98"/>
        <v>1.0860000000000001</v>
      </c>
      <c r="S472" s="8">
        <f>VALUE('fnd enro'!Q472)</f>
        <v>10</v>
      </c>
      <c r="T472" s="1"/>
      <c r="U472" s="68">
        <f>(($D472*'fnd base rates'!C$7)
+($E472*'fnd base rates'!C$8)
+($F472*'fnd base rates'!C$9)
+($G472*'fnd base rates'!C$10)
+($H472*'fnd base rates'!C$11)
+($I472*'fnd base rates'!C$12)
+($J472*'fnd base rates'!C$13)
+($K472*'fnd base rates'!C$14)
+($M472*'fnd base rates'!C$16)
+($N472*'fnd base rates'!C$17)
+($O472*'fnd base rates'!C$18)
+($P472*VLOOKUP($S472+12,rate_basefnd,3)))
*$R472</f>
        <v>775.63336319999996</v>
      </c>
      <c r="V472" s="68">
        <f>(($D472*'fnd base rates'!D$7)
+($E472*'fnd base rates'!D$8)
+($F472*'fnd base rates'!D$9)
+($G472*'fnd base rates'!D$10)
+($H472*'fnd base rates'!D$11)
+($I472*'fnd base rates'!D$12)
+($J472*'fnd base rates'!D$13)
+($K472*'fnd base rates'!D$14)
+($M472*'fnd base rates'!D$16)
+($N472*'fnd base rates'!D$17)
+($O472*'fnd base rates'!D$18)
+($P472*VLOOKUP($S472+12,rate_basefnd,4)))
*$R472</f>
        <v>1511.1907200000001</v>
      </c>
      <c r="W472" s="68">
        <f>(($D472*'fnd base rates'!E$7)
+($E472*'fnd base rates'!E$8)
+($F472*'fnd base rates'!E$9)
+($G472*'fnd base rates'!E$10)
+($H472*'fnd base rates'!E$11)
+($I472*'fnd base rates'!E$12)
+($J472*'fnd base rates'!E$13)
+($K472*'fnd base rates'!E$14)
+($M472*'fnd base rates'!E$16)
+($N472*'fnd base rates'!E$17)
+($O472*'fnd base rates'!E$18)
+($P472*VLOOKUP($S472+12,rate_basefnd,5)))
*$R472</f>
        <v>11688.445108799999</v>
      </c>
      <c r="X472" s="68">
        <f>(($D472*'fnd base rates'!F$7)
+($E472*'fnd base rates'!F$8)
+($F472*'fnd base rates'!F$9)
+($G472*'fnd base rates'!F$10)
+($H472*'fnd base rates'!F$11)
+($I472*'fnd base rates'!F$12)
+($J472*'fnd base rates'!F$13)
+($K472*'fnd base rates'!F$14)
+($M472*'fnd base rates'!F$16)
+($N472*'fnd base rates'!F$17)
+($O472*'fnd base rates'!F$18)
+($P472*VLOOKUP($S472+12,rate_basefnd,6)))
*$R472</f>
        <v>1083.6681407999999</v>
      </c>
      <c r="Y472" s="68">
        <f>(($D472*'fnd base rates'!G$7)
+($E472*'fnd base rates'!G$8)
+($F472*'fnd base rates'!G$9)
+($G472*'fnd base rates'!G$10)
+($H472*'fnd base rates'!G$11)
+($I472*'fnd base rates'!G$12)
+($J472*'fnd base rates'!G$13)
+($K472*'fnd base rates'!G$14)
+($M472*'fnd base rates'!G$16)
+($N472*'fnd base rates'!G$17)
+($O472*'fnd base rates'!G$18)
+($P472*VLOOKUP($S472+12,rate_basefnd,7)))
*$R472</f>
        <v>477.39517440000003</v>
      </c>
      <c r="Z472" s="68">
        <f>(($D472*'fnd base rates'!H$7)
+($E472*'fnd base rates'!H$8)
+($F472*'fnd base rates'!H$9)
+($G472*'fnd base rates'!H$10)
+($H472*'fnd base rates'!H$11)
+($I472*'fnd base rates'!H$12)
+($J472*'fnd base rates'!H$13)
+($K472*'fnd base rates'!H$14)
+($M472*'fnd base rates'!H$16)
+($N472*'fnd base rates'!H$17)
+($O472*'fnd base rates'!H$18)
+($P472*VLOOKUP($S472+12,rate_basefnd,8)))</f>
        <v>958.67399999999998</v>
      </c>
      <c r="AA472" s="68">
        <f>(($D472*'fnd base rates'!I$7)
+($E472*'fnd base rates'!I$8)
+($F472*'fnd base rates'!I$9)
+($G472*'fnd base rates'!I$10)
+($H472*'fnd base rates'!I$11)
+($I472*'fnd base rates'!I$12)
+($J472*'fnd base rates'!I$13)
+($K472*'fnd base rates'!I$14)
+($M472*'fnd base rates'!I$16)
+($N472*'fnd base rates'!I$17)
+($O472*'fnd base rates'!I$18)
+($P472*VLOOKUP($S472+12,rate_basefnd,9)))
*$R472</f>
        <v>746.15801999999996</v>
      </c>
      <c r="AB472" s="68">
        <f>(($D472*'fnd base rates'!J$7)
+($E472*'fnd base rates'!J$8)
+($F472*'fnd base rates'!J$9)
+($G472*'fnd base rates'!J$10)
+($H472*'fnd base rates'!J$11)
+($I472*'fnd base rates'!J$12)
+($J472*'fnd base rates'!J$13)
+($K472*'fnd base rates'!J$14)
+($M472*'fnd base rates'!J$16)
+($N472*'fnd base rates'!J$17)
+($O472*'fnd base rates'!J$18)
+($P472*VLOOKUP($S472+12,rate_basefnd,10)))
*$R472</f>
        <v>1901.9878200000003</v>
      </c>
      <c r="AC472" s="68">
        <f>(($D472*'fnd base rates'!K$7)
+($E472*'fnd base rates'!K$8)
+($F472*'fnd base rates'!K$9)
+($G472*'fnd base rates'!K$10)
+($H472*'fnd base rates'!K$11)
+($I472*'fnd base rates'!K$12)
+($J472*'fnd base rates'!K$13)
+($K472*'fnd base rates'!K$14)
+($M472*'fnd base rates'!K$16)
+($N472*'fnd base rates'!K$17)
+($O472*'fnd base rates'!K$18)
+($P472*VLOOKUP($S472+12,rate_basefnd,11)))
*$R472</f>
        <v>1391.0421960000001</v>
      </c>
      <c r="AD472" s="68">
        <f>(($D472*'fnd base rates'!L$7)
+($E472*'fnd base rates'!L$8)
+($F472*'fnd base rates'!L$9)
+($G472*'fnd base rates'!L$10)
+($H472*'fnd base rates'!L$11)
+($I472*'fnd base rates'!L$12)
+($J472*'fnd base rates'!L$13)
+($K472*'fnd base rates'!L$14)
+($M472*'fnd base rates'!L$16)
+($N472*'fnd base rates'!L$17)
+($O472*'fnd base rates'!L$18)
+($P472*VLOOKUP($S472+12,rate_basefnd,12)))</f>
        <v>3160.3188</v>
      </c>
      <c r="AE472" s="68">
        <f>(($D472*'fnd base rates'!M$7)
+($E472*'fnd base rates'!M$8)
+($F472*'fnd base rates'!M$9)
+($G472*'fnd base rates'!M$10)
+($H472*'fnd base rates'!M$11)
+($I472*'fnd base rates'!M$12)
+($J472*'fnd base rates'!M$13)
+($K472*'fnd base rates'!M$14)
+($M472*'fnd base rates'!M$16)
+($N472*'fnd base rates'!M$17)
+($O472*'fnd base rates'!M$18)
+($P472*VLOOKUP($S472+12,rate_basefnd,13)))</f>
        <v>0</v>
      </c>
      <c r="AF472" s="3">
        <f t="shared" si="99"/>
        <v>23694.513343199997</v>
      </c>
      <c r="AH472" s="205">
        <f t="shared" si="100"/>
        <v>469035165</v>
      </c>
      <c r="AI472" s="3" t="str">
        <f t="shared" si="104"/>
        <v>469</v>
      </c>
      <c r="AJ472" s="1" t="str">
        <f t="shared" si="105"/>
        <v>035</v>
      </c>
      <c r="AK472" s="1" t="str">
        <f t="shared" si="106"/>
        <v>165</v>
      </c>
      <c r="AL472" s="3">
        <f t="shared" si="101"/>
        <v>1</v>
      </c>
      <c r="AM472" s="3">
        <f t="shared" si="111"/>
        <v>1</v>
      </c>
      <c r="AN472" s="3">
        <f t="shared" si="107"/>
        <v>23694.513343199997</v>
      </c>
      <c r="AO472" s="3">
        <f t="shared" si="108"/>
        <v>23695</v>
      </c>
      <c r="AP472" s="3">
        <f t="shared" si="102"/>
        <v>7002</v>
      </c>
      <c r="AQ472" s="3">
        <v>16693</v>
      </c>
      <c r="AS472" s="68"/>
      <c r="AT472" s="68"/>
      <c r="AX472" s="4">
        <f t="shared" si="109"/>
        <v>0</v>
      </c>
      <c r="AZ472" s="4">
        <f t="shared" si="110"/>
        <v>0</v>
      </c>
      <c r="BB472" s="4"/>
    </row>
    <row r="473" spans="1:54" s="3" customFormat="1">
      <c r="A473" s="205" t="str">
        <f t="shared" si="103"/>
        <v>469</v>
      </c>
      <c r="B473" s="1">
        <v>469035177</v>
      </c>
      <c r="C473" s="7" t="s">
        <v>87</v>
      </c>
      <c r="D473" s="8">
        <f>'fnd enro'!D473</f>
        <v>0</v>
      </c>
      <c r="E473" s="8">
        <f>'fnd enro'!E473</f>
        <v>0</v>
      </c>
      <c r="F473" s="8">
        <f>'fnd enro'!F473</f>
        <v>1</v>
      </c>
      <c r="G473" s="8">
        <f>'fnd enro'!G473</f>
        <v>0</v>
      </c>
      <c r="H473" s="8">
        <f>'fnd enro'!H473</f>
        <v>0</v>
      </c>
      <c r="I473" s="8">
        <f>'fnd enro'!I473</f>
        <v>0</v>
      </c>
      <c r="J473" s="8">
        <f>'fnd enro'!J473</f>
        <v>0</v>
      </c>
      <c r="K473" s="9">
        <f>'fnd enro'!K473</f>
        <v>0.04</v>
      </c>
      <c r="L473" s="8">
        <f>'fnd enro'!L473</f>
        <v>0</v>
      </c>
      <c r="M473" s="8">
        <f>'fnd enro'!M473</f>
        <v>0</v>
      </c>
      <c r="N473" s="8">
        <f>'fnd enro'!N473</f>
        <v>0</v>
      </c>
      <c r="O473" s="8">
        <f>'fnd enro'!O473</f>
        <v>0</v>
      </c>
      <c r="P473" s="8">
        <f>'fnd enro'!P473</f>
        <v>1</v>
      </c>
      <c r="Q473" s="8">
        <f>'fnd enro'!R473</f>
        <v>1</v>
      </c>
      <c r="R473" s="9">
        <f t="shared" si="98"/>
        <v>1.0860000000000001</v>
      </c>
      <c r="S473" s="8">
        <f>VALUE('fnd enro'!Q473)</f>
        <v>4</v>
      </c>
      <c r="T473" s="1"/>
      <c r="U473" s="68">
        <f>(($D473*'fnd base rates'!C$7)
+($E473*'fnd base rates'!C$8)
+($F473*'fnd base rates'!C$9)
+($G473*'fnd base rates'!C$10)
+($H473*'fnd base rates'!C$11)
+($I473*'fnd base rates'!C$12)
+($J473*'fnd base rates'!C$13)
+($K473*'fnd base rates'!C$14)
+($M473*'fnd base rates'!C$16)
+($N473*'fnd base rates'!C$17)
+($O473*'fnd base rates'!C$18)
+($P473*VLOOKUP($S473+12,rate_basefnd,3)))
*$R473</f>
        <v>725.1017832</v>
      </c>
      <c r="V473" s="68">
        <f>(($D473*'fnd base rates'!D$7)
+($E473*'fnd base rates'!D$8)
+($F473*'fnd base rates'!D$9)
+($G473*'fnd base rates'!D$10)
+($H473*'fnd base rates'!D$11)
+($I473*'fnd base rates'!D$12)
+($J473*'fnd base rates'!D$13)
+($K473*'fnd base rates'!D$14)
+($M473*'fnd base rates'!D$16)
+($N473*'fnd base rates'!D$17)
+($O473*'fnd base rates'!D$18)
+($P473*VLOOKUP($S473+12,rate_basefnd,4)))
*$R473</f>
        <v>1271.71686</v>
      </c>
      <c r="W473" s="68">
        <f>(($D473*'fnd base rates'!E$7)
+($E473*'fnd base rates'!E$8)
+($F473*'fnd base rates'!E$9)
+($G473*'fnd base rates'!E$10)
+($H473*'fnd base rates'!E$11)
+($I473*'fnd base rates'!E$12)
+($J473*'fnd base rates'!E$13)
+($K473*'fnd base rates'!E$14)
+($M473*'fnd base rates'!E$16)
+($N473*'fnd base rates'!E$17)
+($O473*'fnd base rates'!E$18)
+($P473*VLOOKUP($S473+12,rate_basefnd,5)))
*$R473</f>
        <v>8107.8270888000006</v>
      </c>
      <c r="X473" s="68">
        <f>(($D473*'fnd base rates'!F$7)
+($E473*'fnd base rates'!F$8)
+($F473*'fnd base rates'!F$9)
+($G473*'fnd base rates'!F$10)
+($H473*'fnd base rates'!F$11)
+($I473*'fnd base rates'!F$12)
+($J473*'fnd base rates'!F$13)
+($K473*'fnd base rates'!F$14)
+($M473*'fnd base rates'!F$16)
+($N473*'fnd base rates'!F$17)
+($O473*'fnd base rates'!F$18)
+($P473*VLOOKUP($S473+12,rate_basefnd,6)))
*$R473</f>
        <v>1518.0464208000001</v>
      </c>
      <c r="Y473" s="68">
        <f>(($D473*'fnd base rates'!G$7)
+($E473*'fnd base rates'!G$8)
+($F473*'fnd base rates'!G$9)
+($G473*'fnd base rates'!G$10)
+($H473*'fnd base rates'!G$11)
+($I473*'fnd base rates'!G$12)
+($J473*'fnd base rates'!G$13)
+($K473*'fnd base rates'!G$14)
+($M473*'fnd base rates'!G$16)
+($N473*'fnd base rates'!G$17)
+($O473*'fnd base rates'!G$18)
+($P473*VLOOKUP($S473+12,rate_basefnd,7)))
*$R473</f>
        <v>355.42651440000003</v>
      </c>
      <c r="Z473" s="68">
        <f>(($D473*'fnd base rates'!H$7)
+($E473*'fnd base rates'!H$8)
+($F473*'fnd base rates'!H$9)
+($G473*'fnd base rates'!H$10)
+($H473*'fnd base rates'!H$11)
+($I473*'fnd base rates'!H$12)
+($J473*'fnd base rates'!H$13)
+($K473*'fnd base rates'!H$14)
+($M473*'fnd base rates'!H$16)
+($N473*'fnd base rates'!H$17)
+($O473*'fnd base rates'!H$18)
+($P473*VLOOKUP($S473+12,rate_basefnd,8)))</f>
        <v>604.69399999999996</v>
      </c>
      <c r="AA473" s="68">
        <f>(($D473*'fnd base rates'!I$7)
+($E473*'fnd base rates'!I$8)
+($F473*'fnd base rates'!I$9)
+($G473*'fnd base rates'!I$10)
+($H473*'fnd base rates'!I$11)
+($I473*'fnd base rates'!I$12)
+($J473*'fnd base rates'!I$13)
+($K473*'fnd base rates'!I$14)
+($M473*'fnd base rates'!I$16)
+($N473*'fnd base rates'!I$17)
+($O473*'fnd base rates'!I$18)
+($P473*VLOOKUP($S473+12,rate_basefnd,9)))
*$R473</f>
        <v>630.47730000000013</v>
      </c>
      <c r="AB473" s="68">
        <f>(($D473*'fnd base rates'!J$7)
+($E473*'fnd base rates'!J$8)
+($F473*'fnd base rates'!J$9)
+($G473*'fnd base rates'!J$10)
+($H473*'fnd base rates'!J$11)
+($I473*'fnd base rates'!J$12)
+($J473*'fnd base rates'!J$13)
+($K473*'fnd base rates'!J$14)
+($M473*'fnd base rates'!J$16)
+($N473*'fnd base rates'!J$17)
+($O473*'fnd base rates'!J$18)
+($P473*VLOOKUP($S473+12,rate_basefnd,10)))
*$R473</f>
        <v>841.24818000000005</v>
      </c>
      <c r="AC473" s="68">
        <f>(($D473*'fnd base rates'!K$7)
+($E473*'fnd base rates'!K$8)
+($F473*'fnd base rates'!K$9)
+($G473*'fnd base rates'!K$10)
+($H473*'fnd base rates'!K$11)
+($I473*'fnd base rates'!K$12)
+($J473*'fnd base rates'!K$13)
+($K473*'fnd base rates'!K$14)
+($M473*'fnd base rates'!K$16)
+($N473*'fnd base rates'!K$17)
+($O473*'fnd base rates'!K$18)
+($P473*VLOOKUP($S473+12,rate_basefnd,11)))
*$R473</f>
        <v>1330.986396</v>
      </c>
      <c r="AD473" s="68">
        <f>(($D473*'fnd base rates'!L$7)
+($E473*'fnd base rates'!L$8)
+($F473*'fnd base rates'!L$9)
+($G473*'fnd base rates'!L$10)
+($H473*'fnd base rates'!L$11)
+($I473*'fnd base rates'!L$12)
+($J473*'fnd base rates'!L$13)
+($K473*'fnd base rates'!L$14)
+($M473*'fnd base rates'!L$16)
+($N473*'fnd base rates'!L$17)
+($O473*'fnd base rates'!L$18)
+($P473*VLOOKUP($S473+12,rate_basefnd,12)))</f>
        <v>2852.5187999999998</v>
      </c>
      <c r="AE473" s="68">
        <f>(($D473*'fnd base rates'!M$7)
+($E473*'fnd base rates'!M$8)
+($F473*'fnd base rates'!M$9)
+($G473*'fnd base rates'!M$10)
+($H473*'fnd base rates'!M$11)
+($I473*'fnd base rates'!M$12)
+($J473*'fnd base rates'!M$13)
+($K473*'fnd base rates'!M$14)
+($M473*'fnd base rates'!M$16)
+($N473*'fnd base rates'!M$17)
+($O473*'fnd base rates'!M$18)
+($P473*VLOOKUP($S473+12,rate_basefnd,13)))</f>
        <v>0</v>
      </c>
      <c r="AF473" s="3">
        <f t="shared" si="99"/>
        <v>18238.043343199999</v>
      </c>
      <c r="AH473" s="205">
        <f t="shared" si="100"/>
        <v>469035177</v>
      </c>
      <c r="AI473" s="3" t="str">
        <f t="shared" si="104"/>
        <v>469</v>
      </c>
      <c r="AJ473" s="1" t="str">
        <f t="shared" si="105"/>
        <v>035</v>
      </c>
      <c r="AK473" s="1" t="str">
        <f t="shared" si="106"/>
        <v>177</v>
      </c>
      <c r="AL473" s="3">
        <f t="shared" si="101"/>
        <v>1</v>
      </c>
      <c r="AM473" s="3">
        <f t="shared" si="111"/>
        <v>1</v>
      </c>
      <c r="AN473" s="3">
        <f t="shared" si="107"/>
        <v>18238.043343199999</v>
      </c>
      <c r="AO473" s="3">
        <f t="shared" si="108"/>
        <v>18238</v>
      </c>
      <c r="AP473" s="3">
        <f t="shared" si="102"/>
        <v>7201</v>
      </c>
      <c r="AQ473" s="3">
        <v>11037</v>
      </c>
      <c r="AS473" s="68"/>
      <c r="AT473" s="68"/>
      <c r="AX473" s="4">
        <f t="shared" si="109"/>
        <v>0</v>
      </c>
      <c r="AZ473" s="4">
        <f t="shared" si="110"/>
        <v>0</v>
      </c>
      <c r="BB473" s="4"/>
    </row>
    <row r="474" spans="1:54" s="3" customFormat="1">
      <c r="A474" s="205" t="str">
        <f t="shared" si="103"/>
        <v>469</v>
      </c>
      <c r="B474" s="1">
        <v>469035189</v>
      </c>
      <c r="C474" s="7" t="s">
        <v>87</v>
      </c>
      <c r="D474" s="8">
        <f>'fnd enro'!D474</f>
        <v>0</v>
      </c>
      <c r="E474" s="8">
        <f>'fnd enro'!E474</f>
        <v>0</v>
      </c>
      <c r="F474" s="8">
        <f>'fnd enro'!F474</f>
        <v>0</v>
      </c>
      <c r="G474" s="8">
        <f>'fnd enro'!G474</f>
        <v>0</v>
      </c>
      <c r="H474" s="8">
        <f>'fnd enro'!H474</f>
        <v>1</v>
      </c>
      <c r="I474" s="8">
        <f>'fnd enro'!I474</f>
        <v>0</v>
      </c>
      <c r="J474" s="8">
        <f>'fnd enro'!J474</f>
        <v>0</v>
      </c>
      <c r="K474" s="9">
        <f>'fnd enro'!K474</f>
        <v>0.04</v>
      </c>
      <c r="L474" s="8">
        <f>'fnd enro'!L474</f>
        <v>0</v>
      </c>
      <c r="M474" s="8">
        <f>'fnd enro'!M474</f>
        <v>0</v>
      </c>
      <c r="N474" s="8">
        <f>'fnd enro'!N474</f>
        <v>0</v>
      </c>
      <c r="O474" s="8">
        <f>'fnd enro'!O474</f>
        <v>0</v>
      </c>
      <c r="P474" s="8">
        <f>'fnd enro'!P474</f>
        <v>1</v>
      </c>
      <c r="Q474" s="8">
        <f>'fnd enro'!R474</f>
        <v>1</v>
      </c>
      <c r="R474" s="9">
        <f t="shared" si="98"/>
        <v>1.0860000000000001</v>
      </c>
      <c r="S474" s="8">
        <f>VALUE('fnd enro'!Q474)</f>
        <v>3</v>
      </c>
      <c r="T474" s="1"/>
      <c r="U474" s="68">
        <f>(($D474*'fnd base rates'!C$7)
+($E474*'fnd base rates'!C$8)
+($F474*'fnd base rates'!C$9)
+($G474*'fnd base rates'!C$10)
+($H474*'fnd base rates'!C$11)
+($I474*'fnd base rates'!C$12)
+($J474*'fnd base rates'!C$13)
+($K474*'fnd base rates'!C$14)
+($M474*'fnd base rates'!C$16)
+($N474*'fnd base rates'!C$17)
+($O474*'fnd base rates'!C$18)
+($P474*VLOOKUP($S474+12,rate_basefnd,3)))
*$R474</f>
        <v>721.21390320000012</v>
      </c>
      <c r="V474" s="68">
        <f>(($D474*'fnd base rates'!D$7)
+($E474*'fnd base rates'!D$8)
+($F474*'fnd base rates'!D$9)
+($G474*'fnd base rates'!D$10)
+($H474*'fnd base rates'!D$11)
+($I474*'fnd base rates'!D$12)
+($J474*'fnd base rates'!D$13)
+($K474*'fnd base rates'!D$14)
+($M474*'fnd base rates'!D$16)
+($N474*'fnd base rates'!D$17)
+($O474*'fnd base rates'!D$18)
+($P474*VLOOKUP($S474+12,rate_basefnd,4)))
*$R474</f>
        <v>1253.30916</v>
      </c>
      <c r="W474" s="68">
        <f>(($D474*'fnd base rates'!E$7)
+($E474*'fnd base rates'!E$8)
+($F474*'fnd base rates'!E$9)
+($G474*'fnd base rates'!E$10)
+($H474*'fnd base rates'!E$11)
+($I474*'fnd base rates'!E$12)
+($J474*'fnd base rates'!E$13)
+($K474*'fnd base rates'!E$14)
+($M474*'fnd base rates'!E$16)
+($N474*'fnd base rates'!E$17)
+($O474*'fnd base rates'!E$18)
+($P474*VLOOKUP($S474+12,rate_basefnd,5)))
*$R474</f>
        <v>7420.8126288000003</v>
      </c>
      <c r="X474" s="68">
        <f>(($D474*'fnd base rates'!F$7)
+($E474*'fnd base rates'!F$8)
+($F474*'fnd base rates'!F$9)
+($G474*'fnd base rates'!F$10)
+($H474*'fnd base rates'!F$11)
+($I474*'fnd base rates'!F$12)
+($J474*'fnd base rates'!F$13)
+($K474*'fnd base rates'!F$14)
+($M474*'fnd base rates'!F$16)
+($N474*'fnd base rates'!F$17)
+($O474*'fnd base rates'!F$18)
+($P474*VLOOKUP($S474+12,rate_basefnd,6)))
*$R474</f>
        <v>1214.3791008000001</v>
      </c>
      <c r="Y474" s="68">
        <f>(($D474*'fnd base rates'!G$7)
+($E474*'fnd base rates'!G$8)
+($F474*'fnd base rates'!G$9)
+($G474*'fnd base rates'!G$10)
+($H474*'fnd base rates'!G$11)
+($I474*'fnd base rates'!G$12)
+($J474*'fnd base rates'!G$13)
+($K474*'fnd base rates'!G$14)
+($M474*'fnd base rates'!G$16)
+($N474*'fnd base rates'!G$17)
+($O474*'fnd base rates'!G$18)
+($P474*VLOOKUP($S474+12,rate_basefnd,7)))
*$R474</f>
        <v>360.75877439999999</v>
      </c>
      <c r="Z474" s="68">
        <f>(($D474*'fnd base rates'!H$7)
+($E474*'fnd base rates'!H$8)
+($F474*'fnd base rates'!H$9)
+($G474*'fnd base rates'!H$10)
+($H474*'fnd base rates'!H$11)
+($I474*'fnd base rates'!H$12)
+($J474*'fnd base rates'!H$13)
+($K474*'fnd base rates'!H$14)
+($M474*'fnd base rates'!H$16)
+($N474*'fnd base rates'!H$17)
+($O474*'fnd base rates'!H$18)
+($P474*VLOOKUP($S474+12,rate_basefnd,8)))</f>
        <v>603.47399999999993</v>
      </c>
      <c r="AA474" s="68">
        <f>(($D474*'fnd base rates'!I$7)
+($E474*'fnd base rates'!I$8)
+($F474*'fnd base rates'!I$9)
+($G474*'fnd base rates'!I$10)
+($H474*'fnd base rates'!I$11)
+($I474*'fnd base rates'!I$12)
+($J474*'fnd base rates'!I$13)
+($K474*'fnd base rates'!I$14)
+($M474*'fnd base rates'!I$16)
+($N474*'fnd base rates'!I$17)
+($O474*'fnd base rates'!I$18)
+($P474*VLOOKUP($S474+12,rate_basefnd,9)))
*$R474</f>
        <v>623.20110000000011</v>
      </c>
      <c r="AB474" s="68">
        <f>(($D474*'fnd base rates'!J$7)
+($E474*'fnd base rates'!J$8)
+($F474*'fnd base rates'!J$9)
+($G474*'fnd base rates'!J$10)
+($H474*'fnd base rates'!J$11)
+($I474*'fnd base rates'!J$12)
+($J474*'fnd base rates'!J$13)
+($K474*'fnd base rates'!J$14)
+($M474*'fnd base rates'!J$16)
+($N474*'fnd base rates'!J$17)
+($O474*'fnd base rates'!J$18)
+($P474*VLOOKUP($S474+12,rate_basefnd,10)))
*$R474</f>
        <v>980.82090000000005</v>
      </c>
      <c r="AC474" s="68">
        <f>(($D474*'fnd base rates'!K$7)
+($E474*'fnd base rates'!K$8)
+($F474*'fnd base rates'!K$9)
+($G474*'fnd base rates'!K$10)
+($H474*'fnd base rates'!K$11)
+($I474*'fnd base rates'!K$12)
+($J474*'fnd base rates'!K$13)
+($K474*'fnd base rates'!K$14)
+($M474*'fnd base rates'!K$16)
+($N474*'fnd base rates'!K$17)
+($O474*'fnd base rates'!K$18)
+($P474*VLOOKUP($S474+12,rate_basefnd,11)))
*$R474</f>
        <v>1429.7146559999999</v>
      </c>
      <c r="AD474" s="68">
        <f>(($D474*'fnd base rates'!L$7)
+($E474*'fnd base rates'!L$8)
+($F474*'fnd base rates'!L$9)
+($G474*'fnd base rates'!L$10)
+($H474*'fnd base rates'!L$11)
+($I474*'fnd base rates'!L$12)
+($J474*'fnd base rates'!L$13)
+($K474*'fnd base rates'!L$14)
+($M474*'fnd base rates'!L$16)
+($N474*'fnd base rates'!L$17)
+($O474*'fnd base rates'!L$18)
+($P474*VLOOKUP($S474+12,rate_basefnd,12)))</f>
        <v>2987.8187999999996</v>
      </c>
      <c r="AE474" s="68">
        <f>(($D474*'fnd base rates'!M$7)
+($E474*'fnd base rates'!M$8)
+($F474*'fnd base rates'!M$9)
+($G474*'fnd base rates'!M$10)
+($H474*'fnd base rates'!M$11)
+($I474*'fnd base rates'!M$12)
+($J474*'fnd base rates'!M$13)
+($K474*'fnd base rates'!M$14)
+($M474*'fnd base rates'!M$16)
+($N474*'fnd base rates'!M$17)
+($O474*'fnd base rates'!M$18)
+($P474*VLOOKUP($S474+12,rate_basefnd,13)))</f>
        <v>0</v>
      </c>
      <c r="AF474" s="3">
        <f t="shared" si="99"/>
        <v>17595.503023200003</v>
      </c>
      <c r="AH474" s="205">
        <f t="shared" si="100"/>
        <v>469035189</v>
      </c>
      <c r="AI474" s="3" t="str">
        <f t="shared" si="104"/>
        <v>469</v>
      </c>
      <c r="AJ474" s="1" t="str">
        <f t="shared" si="105"/>
        <v>035</v>
      </c>
      <c r="AK474" s="1" t="str">
        <f t="shared" si="106"/>
        <v>189</v>
      </c>
      <c r="AL474" s="3">
        <f t="shared" si="101"/>
        <v>1</v>
      </c>
      <c r="AM474" s="3">
        <f t="shared" si="111"/>
        <v>1</v>
      </c>
      <c r="AN474" s="3">
        <f t="shared" si="107"/>
        <v>17595.503023200003</v>
      </c>
      <c r="AO474" s="3">
        <f t="shared" si="108"/>
        <v>17596</v>
      </c>
      <c r="AP474" s="3">
        <f t="shared" si="102"/>
        <v>5504</v>
      </c>
      <c r="AQ474" s="3">
        <v>12092</v>
      </c>
      <c r="AS474" s="68"/>
      <c r="AT474" s="68"/>
      <c r="AX474" s="4">
        <f t="shared" si="109"/>
        <v>0</v>
      </c>
      <c r="AZ474" s="4">
        <f t="shared" si="110"/>
        <v>0</v>
      </c>
      <c r="BB474" s="4"/>
    </row>
    <row r="475" spans="1:54" s="3" customFormat="1">
      <c r="A475" s="205" t="str">
        <f t="shared" si="103"/>
        <v>469</v>
      </c>
      <c r="B475" s="1">
        <v>469035207</v>
      </c>
      <c r="C475" s="7" t="s">
        <v>87</v>
      </c>
      <c r="D475" s="8">
        <f>'fnd enro'!D475</f>
        <v>1</v>
      </c>
      <c r="E475" s="8">
        <f>'fnd enro'!E475</f>
        <v>0</v>
      </c>
      <c r="F475" s="8">
        <f>'fnd enro'!F475</f>
        <v>0</v>
      </c>
      <c r="G475" s="8">
        <f>'fnd enro'!G475</f>
        <v>1</v>
      </c>
      <c r="H475" s="8">
        <f>'fnd enro'!H475</f>
        <v>0</v>
      </c>
      <c r="I475" s="8">
        <f>'fnd enro'!I475</f>
        <v>0</v>
      </c>
      <c r="J475" s="8">
        <f>'fnd enro'!J475</f>
        <v>0</v>
      </c>
      <c r="K475" s="9">
        <f>'fnd enro'!K475</f>
        <v>0.04</v>
      </c>
      <c r="L475" s="8">
        <f>'fnd enro'!L475</f>
        <v>0</v>
      </c>
      <c r="M475" s="8">
        <f>'fnd enro'!M475</f>
        <v>2</v>
      </c>
      <c r="N475" s="8">
        <f>'fnd enro'!N475</f>
        <v>0</v>
      </c>
      <c r="O475" s="8">
        <f>'fnd enro'!O475</f>
        <v>0</v>
      </c>
      <c r="P475" s="8">
        <f>'fnd enro'!P475</f>
        <v>2</v>
      </c>
      <c r="Q475" s="8">
        <f>'fnd enro'!R475</f>
        <v>2</v>
      </c>
      <c r="R475" s="9">
        <f t="shared" si="98"/>
        <v>1.0860000000000001</v>
      </c>
      <c r="S475" s="8">
        <f>VALUE('fnd enro'!Q475)</f>
        <v>3</v>
      </c>
      <c r="T475" s="1"/>
      <c r="U475" s="68">
        <f>(($D475*'fnd base rates'!C$7)
+($E475*'fnd base rates'!C$8)
+($F475*'fnd base rates'!C$9)
+($G475*'fnd base rates'!C$10)
+($H475*'fnd base rates'!C$11)
+($I475*'fnd base rates'!C$12)
+($J475*'fnd base rates'!C$13)
+($K475*'fnd base rates'!C$14)
+($M475*'fnd base rates'!C$16)
+($N475*'fnd base rates'!C$17)
+($O475*'fnd base rates'!C$18)
+($P475*VLOOKUP($S475+12,rate_basefnd,3)))
*$R475</f>
        <v>1308.0991632</v>
      </c>
      <c r="V475" s="68">
        <f>(($D475*'fnd base rates'!D$7)
+($E475*'fnd base rates'!D$8)
+($F475*'fnd base rates'!D$9)
+($G475*'fnd base rates'!D$10)
+($H475*'fnd base rates'!D$11)
+($I475*'fnd base rates'!D$12)
+($J475*'fnd base rates'!D$13)
+($K475*'fnd base rates'!D$14)
+($M475*'fnd base rates'!D$16)
+($N475*'fnd base rates'!D$17)
+($O475*'fnd base rates'!D$18)
+($P475*VLOOKUP($S475+12,rate_basefnd,4)))
*$R475</f>
        <v>2503.7512800000004</v>
      </c>
      <c r="W475" s="68">
        <f>(($D475*'fnd base rates'!E$7)
+($E475*'fnd base rates'!E$8)
+($F475*'fnd base rates'!E$9)
+($G475*'fnd base rates'!E$10)
+($H475*'fnd base rates'!E$11)
+($I475*'fnd base rates'!E$12)
+($J475*'fnd base rates'!E$13)
+($K475*'fnd base rates'!E$14)
+($M475*'fnd base rates'!E$16)
+($N475*'fnd base rates'!E$17)
+($O475*'fnd base rates'!E$18)
+($P475*VLOOKUP($S475+12,rate_basefnd,5)))
*$R475</f>
        <v>16483.841008800002</v>
      </c>
      <c r="X475" s="68">
        <f>(($D475*'fnd base rates'!F$7)
+($E475*'fnd base rates'!F$8)
+($F475*'fnd base rates'!F$9)
+($G475*'fnd base rates'!F$10)
+($H475*'fnd base rates'!F$11)
+($I475*'fnd base rates'!F$12)
+($J475*'fnd base rates'!F$13)
+($K475*'fnd base rates'!F$14)
+($M475*'fnd base rates'!F$16)
+($N475*'fnd base rates'!F$17)
+($O475*'fnd base rates'!F$18)
+($P475*VLOOKUP($S475+12,rate_basefnd,6)))
*$R475</f>
        <v>2518.0243608000001</v>
      </c>
      <c r="Y475" s="68">
        <f>(($D475*'fnd base rates'!G$7)
+($E475*'fnd base rates'!G$8)
+($F475*'fnd base rates'!G$9)
+($G475*'fnd base rates'!G$10)
+($H475*'fnd base rates'!G$11)
+($I475*'fnd base rates'!G$12)
+($J475*'fnd base rates'!G$13)
+($K475*'fnd base rates'!G$14)
+($M475*'fnd base rates'!G$16)
+($N475*'fnd base rates'!G$17)
+($O475*'fnd base rates'!G$18)
+($P475*VLOOKUP($S475+12,rate_basefnd,7)))
*$R475</f>
        <v>718.18309440000007</v>
      </c>
      <c r="Z475" s="68">
        <f>(($D475*'fnd base rates'!H$7)
+($E475*'fnd base rates'!H$8)
+($F475*'fnd base rates'!H$9)
+($G475*'fnd base rates'!H$10)
+($H475*'fnd base rates'!H$11)
+($I475*'fnd base rates'!H$12)
+($J475*'fnd base rates'!H$13)
+($K475*'fnd base rates'!H$14)
+($M475*'fnd base rates'!H$16)
+($N475*'fnd base rates'!H$17)
+($O475*'fnd base rates'!H$18)
+($P475*VLOOKUP($S475+12,rate_basefnd,8)))</f>
        <v>1208.4839999999999</v>
      </c>
      <c r="AA475" s="68">
        <f>(($D475*'fnd base rates'!I$7)
+($E475*'fnd base rates'!I$8)
+($F475*'fnd base rates'!I$9)
+($G475*'fnd base rates'!I$10)
+($H475*'fnd base rates'!I$11)
+($I475*'fnd base rates'!I$12)
+($J475*'fnd base rates'!I$13)
+($K475*'fnd base rates'!I$14)
+($M475*'fnd base rates'!I$16)
+($N475*'fnd base rates'!I$17)
+($O475*'fnd base rates'!I$18)
+($P475*VLOOKUP($S475+12,rate_basefnd,9)))
*$R475</f>
        <v>1196.6199600000002</v>
      </c>
      <c r="AB475" s="68">
        <f>(($D475*'fnd base rates'!J$7)
+($E475*'fnd base rates'!J$8)
+($F475*'fnd base rates'!J$9)
+($G475*'fnd base rates'!J$10)
+($H475*'fnd base rates'!J$11)
+($I475*'fnd base rates'!J$12)
+($J475*'fnd base rates'!J$13)
+($K475*'fnd base rates'!J$14)
+($M475*'fnd base rates'!J$16)
+($N475*'fnd base rates'!J$17)
+($O475*'fnd base rates'!J$18)
+($P475*VLOOKUP($S475+12,rate_basefnd,10)))
*$R475</f>
        <v>1672.2228</v>
      </c>
      <c r="AC475" s="68">
        <f>(($D475*'fnd base rates'!K$7)
+($E475*'fnd base rates'!K$8)
+($F475*'fnd base rates'!K$9)
+($G475*'fnd base rates'!K$10)
+($H475*'fnd base rates'!K$11)
+($I475*'fnd base rates'!K$12)
+($J475*'fnd base rates'!K$13)
+($K475*'fnd base rates'!K$14)
+($M475*'fnd base rates'!K$16)
+($N475*'fnd base rates'!K$17)
+($O475*'fnd base rates'!K$18)
+($P475*VLOOKUP($S475+12,rate_basefnd,11)))
*$R475</f>
        <v>2702.9301960000007</v>
      </c>
      <c r="AD475" s="68">
        <f>(($D475*'fnd base rates'!L$7)
+($E475*'fnd base rates'!L$8)
+($F475*'fnd base rates'!L$9)
+($G475*'fnd base rates'!L$10)
+($H475*'fnd base rates'!L$11)
+($I475*'fnd base rates'!L$12)
+($J475*'fnd base rates'!L$13)
+($K475*'fnd base rates'!L$14)
+($M475*'fnd base rates'!L$16)
+($N475*'fnd base rates'!L$17)
+($O475*'fnd base rates'!L$18)
+($P475*VLOOKUP($S475+12,rate_basefnd,12)))</f>
        <v>5186.0487999999996</v>
      </c>
      <c r="AE475" s="68">
        <f>(($D475*'fnd base rates'!M$7)
+($E475*'fnd base rates'!M$8)
+($F475*'fnd base rates'!M$9)
+($G475*'fnd base rates'!M$10)
+($H475*'fnd base rates'!M$11)
+($I475*'fnd base rates'!M$12)
+($J475*'fnd base rates'!M$13)
+($K475*'fnd base rates'!M$14)
+($M475*'fnd base rates'!M$16)
+($N475*'fnd base rates'!M$17)
+($O475*'fnd base rates'!M$18)
+($P475*VLOOKUP($S475+12,rate_basefnd,13)))</f>
        <v>0</v>
      </c>
      <c r="AF475" s="3">
        <f t="shared" si="99"/>
        <v>35498.204663199998</v>
      </c>
      <c r="AH475" s="205">
        <f t="shared" si="100"/>
        <v>469035207</v>
      </c>
      <c r="AI475" s="3" t="str">
        <f t="shared" si="104"/>
        <v>469</v>
      </c>
      <c r="AJ475" s="1" t="str">
        <f t="shared" si="105"/>
        <v>035</v>
      </c>
      <c r="AK475" s="1" t="str">
        <f t="shared" si="106"/>
        <v>207</v>
      </c>
      <c r="AL475" s="3">
        <f t="shared" si="101"/>
        <v>1</v>
      </c>
      <c r="AM475" s="3">
        <f t="shared" si="111"/>
        <v>2</v>
      </c>
      <c r="AN475" s="3">
        <f t="shared" si="107"/>
        <v>35498.204663199998</v>
      </c>
      <c r="AO475" s="3">
        <f t="shared" si="108"/>
        <v>17749</v>
      </c>
      <c r="AP475" s="3">
        <f t="shared" si="102"/>
        <v>2045</v>
      </c>
      <c r="AQ475" s="3">
        <v>15704</v>
      </c>
      <c r="AS475" s="68"/>
      <c r="AT475" s="68"/>
      <c r="AX475" s="4">
        <f t="shared" si="109"/>
        <v>0</v>
      </c>
      <c r="AZ475" s="4">
        <f t="shared" si="110"/>
        <v>0</v>
      </c>
      <c r="BB475" s="4"/>
    </row>
    <row r="476" spans="1:54" s="3" customFormat="1">
      <c r="A476" s="205" t="str">
        <f t="shared" si="103"/>
        <v>469</v>
      </c>
      <c r="B476" s="1">
        <v>469035220</v>
      </c>
      <c r="C476" s="7" t="s">
        <v>87</v>
      </c>
      <c r="D476" s="8">
        <f>'fnd enro'!D476</f>
        <v>0</v>
      </c>
      <c r="E476" s="8">
        <f>'fnd enro'!E476</f>
        <v>0</v>
      </c>
      <c r="F476" s="8">
        <f>'fnd enro'!F476</f>
        <v>2</v>
      </c>
      <c r="G476" s="8">
        <f>'fnd enro'!G476</f>
        <v>1</v>
      </c>
      <c r="H476" s="8">
        <f>'fnd enro'!H476</f>
        <v>0</v>
      </c>
      <c r="I476" s="8">
        <f>'fnd enro'!I476</f>
        <v>0</v>
      </c>
      <c r="J476" s="8">
        <f>'fnd enro'!J476</f>
        <v>0</v>
      </c>
      <c r="K476" s="9">
        <f>'fnd enro'!K476</f>
        <v>0.12</v>
      </c>
      <c r="L476" s="8">
        <f>'fnd enro'!L476</f>
        <v>0</v>
      </c>
      <c r="M476" s="8">
        <f>'fnd enro'!M476</f>
        <v>1</v>
      </c>
      <c r="N476" s="8">
        <f>'fnd enro'!N476</f>
        <v>0</v>
      </c>
      <c r="O476" s="8">
        <f>'fnd enro'!O476</f>
        <v>0</v>
      </c>
      <c r="P476" s="8">
        <f>'fnd enro'!P476</f>
        <v>3</v>
      </c>
      <c r="Q476" s="8">
        <f>'fnd enro'!R476</f>
        <v>3</v>
      </c>
      <c r="R476" s="9">
        <f t="shared" si="98"/>
        <v>1.0860000000000001</v>
      </c>
      <c r="S476" s="8">
        <f>VALUE('fnd enro'!Q476)</f>
        <v>8</v>
      </c>
      <c r="T476" s="1"/>
      <c r="U476" s="68">
        <f>(($D476*'fnd base rates'!C$7)
+($E476*'fnd base rates'!C$8)
+($F476*'fnd base rates'!C$9)
+($G476*'fnd base rates'!C$10)
+($H476*'fnd base rates'!C$11)
+($I476*'fnd base rates'!C$12)
+($J476*'fnd base rates'!C$13)
+($K476*'fnd base rates'!C$14)
+($M476*'fnd base rates'!C$16)
+($N476*'fnd base rates'!C$17)
+($O476*'fnd base rates'!C$18)
+($P476*VLOOKUP($S476+12,rate_basefnd,3)))
*$R476</f>
        <v>2401.8232296000001</v>
      </c>
      <c r="V476" s="68">
        <f>(($D476*'fnd base rates'!D$7)
+($E476*'fnd base rates'!D$8)
+($F476*'fnd base rates'!D$9)
+($G476*'fnd base rates'!D$10)
+($H476*'fnd base rates'!D$11)
+($I476*'fnd base rates'!D$12)
+($J476*'fnd base rates'!D$13)
+($K476*'fnd base rates'!D$14)
+($M476*'fnd base rates'!D$16)
+($N476*'fnd base rates'!D$17)
+($O476*'fnd base rates'!D$18)
+($P476*VLOOKUP($S476+12,rate_basefnd,4)))
*$R476</f>
        <v>4497.3106200000002</v>
      </c>
      <c r="W476" s="68">
        <f>(($D476*'fnd base rates'!E$7)
+($E476*'fnd base rates'!E$8)
+($F476*'fnd base rates'!E$9)
+($G476*'fnd base rates'!E$10)
+($H476*'fnd base rates'!E$11)
+($I476*'fnd base rates'!E$12)
+($J476*'fnd base rates'!E$13)
+($K476*'fnd base rates'!E$14)
+($M476*'fnd base rates'!E$16)
+($N476*'fnd base rates'!E$17)
+($O476*'fnd base rates'!E$18)
+($P476*VLOOKUP($S476+12,rate_basefnd,5)))
*$R476</f>
        <v>30349.945046400004</v>
      </c>
      <c r="X476" s="68">
        <f>(($D476*'fnd base rates'!F$7)
+($E476*'fnd base rates'!F$8)
+($F476*'fnd base rates'!F$9)
+($G476*'fnd base rates'!F$10)
+($H476*'fnd base rates'!F$11)
+($I476*'fnd base rates'!F$12)
+($J476*'fnd base rates'!F$13)
+($K476*'fnd base rates'!F$14)
+($M476*'fnd base rates'!F$16)
+($N476*'fnd base rates'!F$17)
+($O476*'fnd base rates'!F$18)
+($P476*VLOOKUP($S476+12,rate_basefnd,6)))
*$R476</f>
        <v>4783.144082400001</v>
      </c>
      <c r="Y476" s="68">
        <f>(($D476*'fnd base rates'!G$7)
+($E476*'fnd base rates'!G$8)
+($F476*'fnd base rates'!G$9)
+($G476*'fnd base rates'!G$10)
+($H476*'fnd base rates'!G$11)
+($I476*'fnd base rates'!G$12)
+($J476*'fnd base rates'!G$13)
+($K476*'fnd base rates'!G$14)
+($M476*'fnd base rates'!G$16)
+($N476*'fnd base rates'!G$17)
+($O476*'fnd base rates'!G$18)
+($P476*VLOOKUP($S476+12,rate_basefnd,7)))
*$R476</f>
        <v>1346.3263632000001</v>
      </c>
      <c r="Z476" s="68">
        <f>(($D476*'fnd base rates'!H$7)
+($E476*'fnd base rates'!H$8)
+($F476*'fnd base rates'!H$9)
+($G476*'fnd base rates'!H$10)
+($H476*'fnd base rates'!H$11)
+($I476*'fnd base rates'!H$12)
+($J476*'fnd base rates'!H$13)
+($K476*'fnd base rates'!H$14)
+($M476*'fnd base rates'!H$16)
+($N476*'fnd base rates'!H$17)
+($O476*'fnd base rates'!H$18)
+($P476*VLOOKUP($S476+12,rate_basefnd,8)))</f>
        <v>1995.0219999999999</v>
      </c>
      <c r="AA476" s="68">
        <f>(($D476*'fnd base rates'!I$7)
+($E476*'fnd base rates'!I$8)
+($F476*'fnd base rates'!I$9)
+($G476*'fnd base rates'!I$10)
+($H476*'fnd base rates'!I$11)
+($I476*'fnd base rates'!I$12)
+($J476*'fnd base rates'!I$13)
+($K476*'fnd base rates'!I$14)
+($M476*'fnd base rates'!I$16)
+($N476*'fnd base rates'!I$17)
+($O476*'fnd base rates'!I$18)
+($P476*VLOOKUP($S476+12,rate_basefnd,9)))
*$R476</f>
        <v>2168.6985600000003</v>
      </c>
      <c r="AB476" s="68">
        <f>(($D476*'fnd base rates'!J$7)
+($E476*'fnd base rates'!J$8)
+($F476*'fnd base rates'!J$9)
+($G476*'fnd base rates'!J$10)
+($H476*'fnd base rates'!J$11)
+($I476*'fnd base rates'!J$12)
+($J476*'fnd base rates'!J$13)
+($K476*'fnd base rates'!J$14)
+($M476*'fnd base rates'!J$16)
+($N476*'fnd base rates'!J$17)
+($O476*'fnd base rates'!J$18)
+($P476*VLOOKUP($S476+12,rate_basefnd,10)))
*$R476</f>
        <v>3548.3855400000002</v>
      </c>
      <c r="AC476" s="68">
        <f>(($D476*'fnd base rates'!K$7)
+($E476*'fnd base rates'!K$8)
+($F476*'fnd base rates'!K$9)
+($G476*'fnd base rates'!K$10)
+($H476*'fnd base rates'!K$11)
+($I476*'fnd base rates'!K$12)
+($J476*'fnd base rates'!K$13)
+($K476*'fnd base rates'!K$14)
+($M476*'fnd base rates'!K$16)
+($N476*'fnd base rates'!K$17)
+($O476*'fnd base rates'!K$18)
+($P476*VLOOKUP($S476+12,rate_basefnd,11)))
*$R476</f>
        <v>4385.5264680000009</v>
      </c>
      <c r="AD476" s="68">
        <f>(($D476*'fnd base rates'!L$7)
+($E476*'fnd base rates'!L$8)
+($F476*'fnd base rates'!L$9)
+($G476*'fnd base rates'!L$10)
+($H476*'fnd base rates'!L$11)
+($I476*'fnd base rates'!L$12)
+($J476*'fnd base rates'!L$13)
+($K476*'fnd base rates'!L$14)
+($M476*'fnd base rates'!L$16)
+($N476*'fnd base rates'!L$17)
+($O476*'fnd base rates'!L$18)
+($P476*VLOOKUP($S476+12,rate_basefnd,12)))</f>
        <v>9706.0364000000009</v>
      </c>
      <c r="AE476" s="68">
        <f>(($D476*'fnd base rates'!M$7)
+($E476*'fnd base rates'!M$8)
+($F476*'fnd base rates'!M$9)
+($G476*'fnd base rates'!M$10)
+($H476*'fnd base rates'!M$11)
+($I476*'fnd base rates'!M$12)
+($J476*'fnd base rates'!M$13)
+($K476*'fnd base rates'!M$14)
+($M476*'fnd base rates'!M$16)
+($N476*'fnd base rates'!M$17)
+($O476*'fnd base rates'!M$18)
+($P476*VLOOKUP($S476+12,rate_basefnd,13)))</f>
        <v>0</v>
      </c>
      <c r="AF476" s="3">
        <f t="shared" si="99"/>
        <v>65182.218309600008</v>
      </c>
      <c r="AH476" s="205">
        <f t="shared" si="100"/>
        <v>469035220</v>
      </c>
      <c r="AI476" s="3" t="str">
        <f t="shared" si="104"/>
        <v>469</v>
      </c>
      <c r="AJ476" s="1" t="str">
        <f t="shared" si="105"/>
        <v>035</v>
      </c>
      <c r="AK476" s="1" t="str">
        <f t="shared" si="106"/>
        <v>220</v>
      </c>
      <c r="AL476" s="3">
        <f t="shared" si="101"/>
        <v>1</v>
      </c>
      <c r="AM476" s="3">
        <f t="shared" si="111"/>
        <v>3</v>
      </c>
      <c r="AN476" s="3">
        <f t="shared" si="107"/>
        <v>65182.218309600008</v>
      </c>
      <c r="AO476" s="3">
        <f t="shared" si="108"/>
        <v>21727</v>
      </c>
      <c r="AP476" s="3">
        <f t="shared" si="102"/>
        <v>5605</v>
      </c>
      <c r="AQ476" s="3">
        <v>16122</v>
      </c>
      <c r="AS476" s="68"/>
      <c r="AT476" s="68"/>
      <c r="AX476" s="4">
        <f t="shared" si="109"/>
        <v>0</v>
      </c>
      <c r="AZ476" s="4">
        <f t="shared" si="110"/>
        <v>0</v>
      </c>
      <c r="BB476" s="4"/>
    </row>
    <row r="477" spans="1:54" s="3" customFormat="1">
      <c r="A477" s="205" t="str">
        <f t="shared" si="103"/>
        <v>469</v>
      </c>
      <c r="B477" s="1">
        <v>469035243</v>
      </c>
      <c r="C477" s="7" t="s">
        <v>87</v>
      </c>
      <c r="D477" s="8">
        <f>'fnd enro'!D477</f>
        <v>0</v>
      </c>
      <c r="E477" s="8">
        <f>'fnd enro'!E477</f>
        <v>0</v>
      </c>
      <c r="F477" s="8">
        <f>'fnd enro'!F477</f>
        <v>1</v>
      </c>
      <c r="G477" s="8">
        <f>'fnd enro'!G477</f>
        <v>0</v>
      </c>
      <c r="H477" s="8">
        <f>'fnd enro'!H477</f>
        <v>1</v>
      </c>
      <c r="I477" s="8">
        <f>'fnd enro'!I477</f>
        <v>2</v>
      </c>
      <c r="J477" s="8">
        <f>'fnd enro'!J477</f>
        <v>0</v>
      </c>
      <c r="K477" s="9">
        <f>'fnd enro'!K477</f>
        <v>0.16</v>
      </c>
      <c r="L477" s="8">
        <f>'fnd enro'!L477</f>
        <v>0</v>
      </c>
      <c r="M477" s="8">
        <f>'fnd enro'!M477</f>
        <v>1</v>
      </c>
      <c r="N477" s="8">
        <f>'fnd enro'!N477</f>
        <v>0</v>
      </c>
      <c r="O477" s="8">
        <f>'fnd enro'!O477</f>
        <v>0</v>
      </c>
      <c r="P477" s="8">
        <f>'fnd enro'!P477</f>
        <v>3</v>
      </c>
      <c r="Q477" s="8">
        <f>'fnd enro'!R477</f>
        <v>4</v>
      </c>
      <c r="R477" s="9">
        <f t="shared" si="98"/>
        <v>1.0860000000000001</v>
      </c>
      <c r="S477" s="8">
        <f>VALUE('fnd enro'!Q477)</f>
        <v>9</v>
      </c>
      <c r="T477" s="1"/>
      <c r="U477" s="68">
        <f>(($D477*'fnd base rates'!C$7)
+($E477*'fnd base rates'!C$8)
+($F477*'fnd base rates'!C$9)
+($G477*'fnd base rates'!C$10)
+($H477*'fnd base rates'!C$11)
+($I477*'fnd base rates'!C$12)
+($J477*'fnd base rates'!C$13)
+($K477*'fnd base rates'!C$14)
+($M477*'fnd base rates'!C$16)
+($N477*'fnd base rates'!C$17)
+($O477*'fnd base rates'!C$18)
+($P477*VLOOKUP($S477+12,rate_basefnd,3)))
*$R477</f>
        <v>3081.0415128</v>
      </c>
      <c r="V477" s="68">
        <f>(($D477*'fnd base rates'!D$7)
+($E477*'fnd base rates'!D$8)
+($F477*'fnd base rates'!D$9)
+($G477*'fnd base rates'!D$10)
+($H477*'fnd base rates'!D$11)
+($I477*'fnd base rates'!D$12)
+($J477*'fnd base rates'!D$13)
+($K477*'fnd base rates'!D$14)
+($M477*'fnd base rates'!D$16)
+($N477*'fnd base rates'!D$17)
+($O477*'fnd base rates'!D$18)
+($P477*VLOOKUP($S477+12,rate_basefnd,4)))
*$R477</f>
        <v>5551.67544</v>
      </c>
      <c r="W477" s="68">
        <f>(($D477*'fnd base rates'!E$7)
+($E477*'fnd base rates'!E$8)
+($F477*'fnd base rates'!E$9)
+($G477*'fnd base rates'!E$10)
+($H477*'fnd base rates'!E$11)
+($I477*'fnd base rates'!E$12)
+($J477*'fnd base rates'!E$13)
+($K477*'fnd base rates'!E$14)
+($M477*'fnd base rates'!E$16)
+($N477*'fnd base rates'!E$17)
+($O477*'fnd base rates'!E$18)
+($P477*VLOOKUP($S477+12,rate_basefnd,5)))
*$R477</f>
        <v>38314.713355200001</v>
      </c>
      <c r="X477" s="68">
        <f>(($D477*'fnd base rates'!F$7)
+($E477*'fnd base rates'!F$8)
+($F477*'fnd base rates'!F$9)
+($G477*'fnd base rates'!F$10)
+($H477*'fnd base rates'!F$11)
+($I477*'fnd base rates'!F$12)
+($J477*'fnd base rates'!F$13)
+($K477*'fnd base rates'!F$14)
+($M477*'fnd base rates'!F$16)
+($N477*'fnd base rates'!F$17)
+($O477*'fnd base rates'!F$18)
+($P477*VLOOKUP($S477+12,rate_basefnd,6)))
*$R477</f>
        <v>5128.7666232000001</v>
      </c>
      <c r="Y477" s="68">
        <f>(($D477*'fnd base rates'!G$7)
+($E477*'fnd base rates'!G$8)
+($F477*'fnd base rates'!G$9)
+($G477*'fnd base rates'!G$10)
+($H477*'fnd base rates'!G$11)
+($I477*'fnd base rates'!G$12)
+($J477*'fnd base rates'!G$13)
+($K477*'fnd base rates'!G$14)
+($M477*'fnd base rates'!G$16)
+($N477*'fnd base rates'!G$17)
+($O477*'fnd base rates'!G$18)
+($P477*VLOOKUP($S477+12,rate_basefnd,7)))
*$R477</f>
        <v>1629.9574176000003</v>
      </c>
      <c r="Z477" s="68">
        <f>(($D477*'fnd base rates'!H$7)
+($E477*'fnd base rates'!H$8)
+($F477*'fnd base rates'!H$9)
+($G477*'fnd base rates'!H$10)
+($H477*'fnd base rates'!H$11)
+($I477*'fnd base rates'!H$12)
+($J477*'fnd base rates'!H$13)
+($K477*'fnd base rates'!H$14)
+($M477*'fnd base rates'!H$16)
+($N477*'fnd base rates'!H$17)
+($O477*'fnd base rates'!H$18)
+($P477*VLOOKUP($S477+12,rate_basefnd,8)))</f>
        <v>3261.0660000000003</v>
      </c>
      <c r="AA477" s="68">
        <f>(($D477*'fnd base rates'!I$7)
+($E477*'fnd base rates'!I$8)
+($F477*'fnd base rates'!I$9)
+($G477*'fnd base rates'!I$10)
+($H477*'fnd base rates'!I$11)
+($I477*'fnd base rates'!I$12)
+($J477*'fnd base rates'!I$13)
+($K477*'fnd base rates'!I$14)
+($M477*'fnd base rates'!I$16)
+($N477*'fnd base rates'!I$17)
+($O477*'fnd base rates'!I$18)
+($P477*VLOOKUP($S477+12,rate_basefnd,9)))
*$R477</f>
        <v>2755.2688800000001</v>
      </c>
      <c r="AB477" s="68">
        <f>(($D477*'fnd base rates'!J$7)
+($E477*'fnd base rates'!J$8)
+($F477*'fnd base rates'!J$9)
+($G477*'fnd base rates'!J$10)
+($H477*'fnd base rates'!J$11)
+($I477*'fnd base rates'!J$12)
+($J477*'fnd base rates'!J$13)
+($K477*'fnd base rates'!J$14)
+($M477*'fnd base rates'!J$16)
+($N477*'fnd base rates'!J$17)
+($O477*'fnd base rates'!J$18)
+($P477*VLOOKUP($S477+12,rate_basefnd,10)))
*$R477</f>
        <v>5197.1724600000007</v>
      </c>
      <c r="AC477" s="68">
        <f>(($D477*'fnd base rates'!K$7)
+($E477*'fnd base rates'!K$8)
+($F477*'fnd base rates'!K$9)
+($G477*'fnd base rates'!K$10)
+($H477*'fnd base rates'!K$11)
+($I477*'fnd base rates'!K$12)
+($J477*'fnd base rates'!K$13)
+($K477*'fnd base rates'!K$14)
+($M477*'fnd base rates'!K$16)
+($N477*'fnd base rates'!K$17)
+($O477*'fnd base rates'!K$18)
+($P477*VLOOKUP($S477+12,rate_basefnd,11)))
*$R477</f>
        <v>5935.3527240000012</v>
      </c>
      <c r="AD477" s="68">
        <f>(($D477*'fnd base rates'!L$7)
+($E477*'fnd base rates'!L$8)
+($F477*'fnd base rates'!L$9)
+($G477*'fnd base rates'!L$10)
+($H477*'fnd base rates'!L$11)
+($I477*'fnd base rates'!L$12)
+($J477*'fnd base rates'!L$13)
+($K477*'fnd base rates'!L$14)
+($M477*'fnd base rates'!L$16)
+($N477*'fnd base rates'!L$17)
+($O477*'fnd base rates'!L$18)
+($P477*VLOOKUP($S477+12,rate_basefnd,12)))</f>
        <v>12166.2752</v>
      </c>
      <c r="AE477" s="68">
        <f>(($D477*'fnd base rates'!M$7)
+($E477*'fnd base rates'!M$8)
+($F477*'fnd base rates'!M$9)
+($G477*'fnd base rates'!M$10)
+($H477*'fnd base rates'!M$11)
+($I477*'fnd base rates'!M$12)
+($J477*'fnd base rates'!M$13)
+($K477*'fnd base rates'!M$14)
+($M477*'fnd base rates'!M$16)
+($N477*'fnd base rates'!M$17)
+($O477*'fnd base rates'!M$18)
+($P477*VLOOKUP($S477+12,rate_basefnd,13)))</f>
        <v>0</v>
      </c>
      <c r="AF477" s="3">
        <f t="shared" si="99"/>
        <v>83021.289612800014</v>
      </c>
      <c r="AH477" s="205">
        <f t="shared" si="100"/>
        <v>469035243</v>
      </c>
      <c r="AI477" s="3" t="str">
        <f t="shared" si="104"/>
        <v>469</v>
      </c>
      <c r="AJ477" s="1" t="str">
        <f t="shared" si="105"/>
        <v>035</v>
      </c>
      <c r="AK477" s="1" t="str">
        <f t="shared" si="106"/>
        <v>243</v>
      </c>
      <c r="AL477" s="3">
        <f t="shared" si="101"/>
        <v>1</v>
      </c>
      <c r="AM477" s="3">
        <f t="shared" si="111"/>
        <v>4</v>
      </c>
      <c r="AN477" s="3">
        <f t="shared" si="107"/>
        <v>83021.289612800014</v>
      </c>
      <c r="AO477" s="3">
        <f t="shared" si="108"/>
        <v>20755</v>
      </c>
      <c r="AP477" s="3">
        <f t="shared" si="102"/>
        <v>6567</v>
      </c>
      <c r="AQ477" s="3">
        <v>14188</v>
      </c>
      <c r="AS477" s="68"/>
      <c r="AT477" s="68"/>
      <c r="AX477" s="4">
        <f t="shared" si="109"/>
        <v>0</v>
      </c>
      <c r="AZ477" s="4">
        <f t="shared" si="110"/>
        <v>0</v>
      </c>
      <c r="BB477" s="4"/>
    </row>
    <row r="478" spans="1:54" s="3" customFormat="1">
      <c r="A478" s="205" t="str">
        <f t="shared" si="103"/>
        <v>469</v>
      </c>
      <c r="B478" s="1">
        <v>469035244</v>
      </c>
      <c r="C478" s="7" t="s">
        <v>87</v>
      </c>
      <c r="D478" s="8">
        <f>'fnd enro'!D478</f>
        <v>2</v>
      </c>
      <c r="E478" s="8">
        <f>'fnd enro'!E478</f>
        <v>0</v>
      </c>
      <c r="F478" s="8">
        <f>'fnd enro'!F478</f>
        <v>0</v>
      </c>
      <c r="G478" s="8">
        <f>'fnd enro'!G478</f>
        <v>3</v>
      </c>
      <c r="H478" s="8">
        <f>'fnd enro'!H478</f>
        <v>2</v>
      </c>
      <c r="I478" s="8">
        <f>'fnd enro'!I478</f>
        <v>2</v>
      </c>
      <c r="J478" s="8">
        <f>'fnd enro'!J478</f>
        <v>0</v>
      </c>
      <c r="K478" s="9">
        <f>'fnd enro'!K478</f>
        <v>0.28000000000000003</v>
      </c>
      <c r="L478" s="8">
        <f>'fnd enro'!L478</f>
        <v>0</v>
      </c>
      <c r="M478" s="8">
        <f>'fnd enro'!M478</f>
        <v>0</v>
      </c>
      <c r="N478" s="8">
        <f>'fnd enro'!N478</f>
        <v>0</v>
      </c>
      <c r="O478" s="8">
        <f>'fnd enro'!O478</f>
        <v>0</v>
      </c>
      <c r="P478" s="8">
        <f>'fnd enro'!P478</f>
        <v>5</v>
      </c>
      <c r="Q478" s="8">
        <f>'fnd enro'!R478</f>
        <v>8</v>
      </c>
      <c r="R478" s="9">
        <f t="shared" si="98"/>
        <v>1.0860000000000001</v>
      </c>
      <c r="S478" s="8">
        <f>VALUE('fnd enro'!Q478)</f>
        <v>10</v>
      </c>
      <c r="T478" s="1"/>
      <c r="U478" s="68">
        <f>(($D478*'fnd base rates'!C$7)
+($E478*'fnd base rates'!C$8)
+($F478*'fnd base rates'!C$9)
+($G478*'fnd base rates'!C$10)
+($H478*'fnd base rates'!C$11)
+($I478*'fnd base rates'!C$12)
+($J478*'fnd base rates'!C$13)
+($K478*'fnd base rates'!C$14)
+($M478*'fnd base rates'!C$16)
+($N478*'fnd base rates'!C$17)
+($O478*'fnd base rates'!C$18)
+($P478*VLOOKUP($S478+12,rate_basefnd,3)))
*$R478</f>
        <v>5690.985782400001</v>
      </c>
      <c r="V478" s="68">
        <f>(($D478*'fnd base rates'!D$7)
+($E478*'fnd base rates'!D$8)
+($F478*'fnd base rates'!D$9)
+($G478*'fnd base rates'!D$10)
+($H478*'fnd base rates'!D$11)
+($I478*'fnd base rates'!D$12)
+($J478*'fnd base rates'!D$13)
+($K478*'fnd base rates'!D$14)
+($M478*'fnd base rates'!D$16)
+($N478*'fnd base rates'!D$17)
+($O478*'fnd base rates'!D$18)
+($P478*VLOOKUP($S478+12,rate_basefnd,4)))
*$R478</f>
        <v>10321.1268</v>
      </c>
      <c r="W478" s="68">
        <f>(($D478*'fnd base rates'!E$7)
+($E478*'fnd base rates'!E$8)
+($F478*'fnd base rates'!E$9)
+($G478*'fnd base rates'!E$10)
+($H478*'fnd base rates'!E$11)
+($I478*'fnd base rates'!E$12)
+($J478*'fnd base rates'!E$13)
+($K478*'fnd base rates'!E$14)
+($M478*'fnd base rates'!E$16)
+($N478*'fnd base rates'!E$17)
+($O478*'fnd base rates'!E$18)
+($P478*VLOOKUP($S478+12,rate_basefnd,5)))
*$R478</f>
        <v>67307.6145216</v>
      </c>
      <c r="X478" s="68">
        <f>(($D478*'fnd base rates'!F$7)
+($E478*'fnd base rates'!F$8)
+($F478*'fnd base rates'!F$9)
+($G478*'fnd base rates'!F$10)
+($H478*'fnd base rates'!F$11)
+($I478*'fnd base rates'!F$12)
+($J478*'fnd base rates'!F$13)
+($K478*'fnd base rates'!F$14)
+($M478*'fnd base rates'!F$16)
+($N478*'fnd base rates'!F$17)
+($O478*'fnd base rates'!F$18)
+($P478*VLOOKUP($S478+12,rate_basefnd,6)))
*$R478</f>
        <v>10234.1703456</v>
      </c>
      <c r="Y478" s="68">
        <f>(($D478*'fnd base rates'!G$7)
+($E478*'fnd base rates'!G$8)
+($F478*'fnd base rates'!G$9)
+($G478*'fnd base rates'!G$10)
+($H478*'fnd base rates'!G$11)
+($I478*'fnd base rates'!G$12)
+($J478*'fnd base rates'!G$13)
+($K478*'fnd base rates'!G$14)
+($M478*'fnd base rates'!G$16)
+($N478*'fnd base rates'!G$17)
+($O478*'fnd base rates'!G$18)
+($P478*VLOOKUP($S478+12,rate_basefnd,7)))
*$R478</f>
        <v>2935.9714607999999</v>
      </c>
      <c r="Z478" s="68">
        <f>(($D478*'fnd base rates'!H$7)
+($E478*'fnd base rates'!H$8)
+($F478*'fnd base rates'!H$9)
+($G478*'fnd base rates'!H$10)
+($H478*'fnd base rates'!H$11)
+($I478*'fnd base rates'!H$12)
+($J478*'fnd base rates'!H$13)
+($K478*'fnd base rates'!H$14)
+($M478*'fnd base rates'!H$16)
+($N478*'fnd base rates'!H$17)
+($O478*'fnd base rates'!H$18)
+($P478*VLOOKUP($S478+12,rate_basefnd,8)))</f>
        <v>5505.3379999999997</v>
      </c>
      <c r="AA478" s="68">
        <f>(($D478*'fnd base rates'!I$7)
+($E478*'fnd base rates'!I$8)
+($F478*'fnd base rates'!I$9)
+($G478*'fnd base rates'!I$10)
+($H478*'fnd base rates'!I$11)
+($I478*'fnd base rates'!I$12)
+($J478*'fnd base rates'!I$13)
+($K478*'fnd base rates'!I$14)
+($M478*'fnd base rates'!I$16)
+($N478*'fnd base rates'!I$17)
+($O478*'fnd base rates'!I$18)
+($P478*VLOOKUP($S478+12,rate_basefnd,9)))
*$R478</f>
        <v>5144.1105000000007</v>
      </c>
      <c r="AB478" s="68">
        <f>(($D478*'fnd base rates'!J$7)
+($E478*'fnd base rates'!J$8)
+($F478*'fnd base rates'!J$9)
+($G478*'fnd base rates'!J$10)
+($H478*'fnd base rates'!J$11)
+($I478*'fnd base rates'!J$12)
+($J478*'fnd base rates'!J$13)
+($K478*'fnd base rates'!J$14)
+($M478*'fnd base rates'!J$16)
+($N478*'fnd base rates'!J$17)
+($O478*'fnd base rates'!J$18)
+($P478*VLOOKUP($S478+12,rate_basefnd,10)))
*$R478</f>
        <v>8708.579700000002</v>
      </c>
      <c r="AC478" s="68">
        <f>(($D478*'fnd base rates'!K$7)
+($E478*'fnd base rates'!K$8)
+($F478*'fnd base rates'!K$9)
+($G478*'fnd base rates'!K$10)
+($H478*'fnd base rates'!K$11)
+($I478*'fnd base rates'!K$12)
+($J478*'fnd base rates'!K$13)
+($K478*'fnd base rates'!K$14)
+($M478*'fnd base rates'!K$16)
+($N478*'fnd base rates'!K$17)
+($O478*'fnd base rates'!K$18)
+($P478*VLOOKUP($S478+12,rate_basefnd,11)))
*$R478</f>
        <v>10808.091372000003</v>
      </c>
      <c r="AD478" s="68">
        <f>(($D478*'fnd base rates'!L$7)
+($E478*'fnd base rates'!L$8)
+($F478*'fnd base rates'!L$9)
+($G478*'fnd base rates'!L$10)
+($H478*'fnd base rates'!L$11)
+($I478*'fnd base rates'!L$12)
+($J478*'fnd base rates'!L$13)
+($K478*'fnd base rates'!L$14)
+($M478*'fnd base rates'!L$16)
+($N478*'fnd base rates'!L$17)
+($O478*'fnd base rates'!L$18)
+($P478*VLOOKUP($S478+12,rate_basefnd,12)))</f>
        <v>23020.661600000003</v>
      </c>
      <c r="AE478" s="68">
        <f>(($D478*'fnd base rates'!M$7)
+($E478*'fnd base rates'!M$8)
+($F478*'fnd base rates'!M$9)
+($G478*'fnd base rates'!M$10)
+($H478*'fnd base rates'!M$11)
+($I478*'fnd base rates'!M$12)
+($J478*'fnd base rates'!M$13)
+($K478*'fnd base rates'!M$14)
+($M478*'fnd base rates'!M$16)
+($N478*'fnd base rates'!M$17)
+($O478*'fnd base rates'!M$18)
+($P478*VLOOKUP($S478+12,rate_basefnd,13)))</f>
        <v>0</v>
      </c>
      <c r="AF478" s="3">
        <f t="shared" si="99"/>
        <v>149676.65008240001</v>
      </c>
      <c r="AH478" s="205">
        <f t="shared" si="100"/>
        <v>469035244</v>
      </c>
      <c r="AI478" s="3" t="str">
        <f t="shared" si="104"/>
        <v>469</v>
      </c>
      <c r="AJ478" s="1" t="str">
        <f t="shared" si="105"/>
        <v>035</v>
      </c>
      <c r="AK478" s="1" t="str">
        <f t="shared" si="106"/>
        <v>244</v>
      </c>
      <c r="AL478" s="3">
        <f t="shared" si="101"/>
        <v>1</v>
      </c>
      <c r="AM478" s="3">
        <f t="shared" si="111"/>
        <v>8</v>
      </c>
      <c r="AN478" s="3">
        <f t="shared" si="107"/>
        <v>149676.65008240001</v>
      </c>
      <c r="AO478" s="3">
        <f t="shared" si="108"/>
        <v>18710</v>
      </c>
      <c r="AP478" s="3">
        <f t="shared" si="102"/>
        <v>2451</v>
      </c>
      <c r="AQ478" s="3">
        <v>16259</v>
      </c>
      <c r="AS478" s="68"/>
      <c r="AT478" s="68"/>
      <c r="AX478" s="4">
        <f t="shared" si="109"/>
        <v>0</v>
      </c>
      <c r="AZ478" s="4">
        <f t="shared" si="110"/>
        <v>0</v>
      </c>
      <c r="BB478" s="4"/>
    </row>
    <row r="479" spans="1:54" s="3" customFormat="1">
      <c r="A479" s="205" t="str">
        <f t="shared" si="103"/>
        <v>469</v>
      </c>
      <c r="B479" s="1">
        <v>469035248</v>
      </c>
      <c r="C479" s="7" t="s">
        <v>87</v>
      </c>
      <c r="D479" s="8">
        <f>'fnd enro'!D479</f>
        <v>0</v>
      </c>
      <c r="E479" s="8">
        <f>'fnd enro'!E479</f>
        <v>0</v>
      </c>
      <c r="F479" s="8">
        <f>'fnd enro'!F479</f>
        <v>0</v>
      </c>
      <c r="G479" s="8">
        <f>'fnd enro'!G479</f>
        <v>0</v>
      </c>
      <c r="H479" s="8">
        <f>'fnd enro'!H479</f>
        <v>0</v>
      </c>
      <c r="I479" s="8">
        <f>'fnd enro'!I479</f>
        <v>1</v>
      </c>
      <c r="J479" s="8">
        <f>'fnd enro'!J479</f>
        <v>0</v>
      </c>
      <c r="K479" s="9">
        <f>'fnd enro'!K479</f>
        <v>0.04</v>
      </c>
      <c r="L479" s="8">
        <f>'fnd enro'!L479</f>
        <v>0</v>
      </c>
      <c r="M479" s="8">
        <f>'fnd enro'!M479</f>
        <v>0</v>
      </c>
      <c r="N479" s="8">
        <f>'fnd enro'!N479</f>
        <v>0</v>
      </c>
      <c r="O479" s="8">
        <f>'fnd enro'!O479</f>
        <v>0</v>
      </c>
      <c r="P479" s="8">
        <f>'fnd enro'!P479</f>
        <v>1</v>
      </c>
      <c r="Q479" s="8">
        <f>'fnd enro'!R479</f>
        <v>1</v>
      </c>
      <c r="R479" s="9">
        <f t="shared" si="98"/>
        <v>1.0860000000000001</v>
      </c>
      <c r="S479" s="8">
        <f>VALUE('fnd enro'!Q479)</f>
        <v>11</v>
      </c>
      <c r="T479" s="1"/>
      <c r="U479" s="68">
        <f>(($D479*'fnd base rates'!C$7)
+($E479*'fnd base rates'!C$8)
+($F479*'fnd base rates'!C$9)
+($G479*'fnd base rates'!C$10)
+($H479*'fnd base rates'!C$11)
+($I479*'fnd base rates'!C$12)
+($J479*'fnd base rates'!C$13)
+($K479*'fnd base rates'!C$14)
+($M479*'fnd base rates'!C$16)
+($N479*'fnd base rates'!C$17)
+($O479*'fnd base rates'!C$18)
+($P479*VLOOKUP($S479+12,rate_basefnd,3)))
*$R479</f>
        <v>791.19574320000004</v>
      </c>
      <c r="V479" s="68">
        <f>(($D479*'fnd base rates'!D$7)
+($E479*'fnd base rates'!D$8)
+($F479*'fnd base rates'!D$9)
+($G479*'fnd base rates'!D$10)
+($H479*'fnd base rates'!D$11)
+($I479*'fnd base rates'!D$12)
+($J479*'fnd base rates'!D$13)
+($K479*'fnd base rates'!D$14)
+($M479*'fnd base rates'!D$16)
+($N479*'fnd base rates'!D$17)
+($O479*'fnd base rates'!D$18)
+($P479*VLOOKUP($S479+12,rate_basefnd,4)))
*$R479</f>
        <v>1584.8541</v>
      </c>
      <c r="W479" s="68">
        <f>(($D479*'fnd base rates'!E$7)
+($E479*'fnd base rates'!E$8)
+($F479*'fnd base rates'!E$9)
+($G479*'fnd base rates'!E$10)
+($H479*'fnd base rates'!E$11)
+($I479*'fnd base rates'!E$12)
+($J479*'fnd base rates'!E$13)
+($K479*'fnd base rates'!E$14)
+($M479*'fnd base rates'!E$16)
+($N479*'fnd base rates'!E$17)
+($O479*'fnd base rates'!E$18)
+($P479*VLOOKUP($S479+12,rate_basefnd,5)))
*$R479</f>
        <v>12407.724628800001</v>
      </c>
      <c r="X479" s="68">
        <f>(($D479*'fnd base rates'!F$7)
+($E479*'fnd base rates'!F$8)
+($F479*'fnd base rates'!F$9)
+($G479*'fnd base rates'!F$10)
+($H479*'fnd base rates'!F$11)
+($I479*'fnd base rates'!F$12)
+($J479*'fnd base rates'!F$13)
+($K479*'fnd base rates'!F$14)
+($M479*'fnd base rates'!F$16)
+($N479*'fnd base rates'!F$17)
+($O479*'fnd base rates'!F$18)
+($P479*VLOOKUP($S479+12,rate_basefnd,6)))
*$R479</f>
        <v>1083.6681407999999</v>
      </c>
      <c r="Y479" s="68">
        <f>(($D479*'fnd base rates'!G$7)
+($E479*'fnd base rates'!G$8)
+($F479*'fnd base rates'!G$9)
+($G479*'fnd base rates'!G$10)
+($H479*'fnd base rates'!G$11)
+($I479*'fnd base rates'!G$12)
+($J479*'fnd base rates'!G$13)
+($K479*'fnd base rates'!G$14)
+($M479*'fnd base rates'!G$16)
+($N479*'fnd base rates'!G$17)
+($O479*'fnd base rates'!G$18)
+($P479*VLOOKUP($S479+12,rate_basefnd,7)))
*$R479</f>
        <v>512.2883544</v>
      </c>
      <c r="Z479" s="68">
        <f>(($D479*'fnd base rates'!H$7)
+($E479*'fnd base rates'!H$8)
+($F479*'fnd base rates'!H$9)
+($G479*'fnd base rates'!H$10)
+($H479*'fnd base rates'!H$11)
+($I479*'fnd base rates'!H$12)
+($J479*'fnd base rates'!H$13)
+($K479*'fnd base rates'!H$14)
+($M479*'fnd base rates'!H$16)
+($N479*'fnd base rates'!H$17)
+($O479*'fnd base rates'!H$18)
+($P479*VLOOKUP($S479+12,rate_basefnd,8)))</f>
        <v>963.59400000000005</v>
      </c>
      <c r="AA479" s="68">
        <f>(($D479*'fnd base rates'!I$7)
+($E479*'fnd base rates'!I$8)
+($F479*'fnd base rates'!I$9)
+($G479*'fnd base rates'!I$10)
+($H479*'fnd base rates'!I$11)
+($I479*'fnd base rates'!I$12)
+($J479*'fnd base rates'!I$13)
+($K479*'fnd base rates'!I$14)
+($M479*'fnd base rates'!I$16)
+($N479*'fnd base rates'!I$17)
+($O479*'fnd base rates'!I$18)
+($P479*VLOOKUP($S479+12,rate_basefnd,9)))
*$R479</f>
        <v>775.29540000000009</v>
      </c>
      <c r="AB479" s="68">
        <f>(($D479*'fnd base rates'!J$7)
+($E479*'fnd base rates'!J$8)
+($F479*'fnd base rates'!J$9)
+($G479*'fnd base rates'!J$10)
+($H479*'fnd base rates'!J$11)
+($I479*'fnd base rates'!J$12)
+($J479*'fnd base rates'!J$13)
+($K479*'fnd base rates'!J$14)
+($M479*'fnd base rates'!J$16)
+($N479*'fnd base rates'!J$17)
+($O479*'fnd base rates'!J$18)
+($P479*VLOOKUP($S479+12,rate_basefnd,10)))
*$R479</f>
        <v>2053.3436400000001</v>
      </c>
      <c r="AC479" s="68">
        <f>(($D479*'fnd base rates'!K$7)
+($E479*'fnd base rates'!K$8)
+($F479*'fnd base rates'!K$9)
+($G479*'fnd base rates'!K$10)
+($H479*'fnd base rates'!K$11)
+($I479*'fnd base rates'!K$12)
+($J479*'fnd base rates'!K$13)
+($K479*'fnd base rates'!K$14)
+($M479*'fnd base rates'!K$16)
+($N479*'fnd base rates'!K$17)
+($O479*'fnd base rates'!K$18)
+($P479*VLOOKUP($S479+12,rate_basefnd,11)))
*$R479</f>
        <v>1391.0421960000001</v>
      </c>
      <c r="AD479" s="68">
        <f>(($D479*'fnd base rates'!L$7)
+($E479*'fnd base rates'!L$8)
+($F479*'fnd base rates'!L$9)
+($G479*'fnd base rates'!L$10)
+($H479*'fnd base rates'!L$11)
+($I479*'fnd base rates'!L$12)
+($J479*'fnd base rates'!L$13)
+($K479*'fnd base rates'!L$14)
+($M479*'fnd base rates'!L$16)
+($N479*'fnd base rates'!L$17)
+($O479*'fnd base rates'!L$18)
+($P479*VLOOKUP($S479+12,rate_basefnd,12)))</f>
        <v>3284.5587999999998</v>
      </c>
      <c r="AE479" s="68">
        <f>(($D479*'fnd base rates'!M$7)
+($E479*'fnd base rates'!M$8)
+($F479*'fnd base rates'!M$9)
+($G479*'fnd base rates'!M$10)
+($H479*'fnd base rates'!M$11)
+($I479*'fnd base rates'!M$12)
+($J479*'fnd base rates'!M$13)
+($K479*'fnd base rates'!M$14)
+($M479*'fnd base rates'!M$16)
+($N479*'fnd base rates'!M$17)
+($O479*'fnd base rates'!M$18)
+($P479*VLOOKUP($S479+12,rate_basefnd,13)))</f>
        <v>0</v>
      </c>
      <c r="AF479" s="3">
        <f t="shared" si="99"/>
        <v>24847.565003199998</v>
      </c>
      <c r="AH479" s="205">
        <f t="shared" si="100"/>
        <v>469035248</v>
      </c>
      <c r="AI479" s="3" t="str">
        <f t="shared" si="104"/>
        <v>469</v>
      </c>
      <c r="AJ479" s="1" t="str">
        <f t="shared" si="105"/>
        <v>035</v>
      </c>
      <c r="AK479" s="1" t="str">
        <f t="shared" si="106"/>
        <v>248</v>
      </c>
      <c r="AL479" s="3">
        <f t="shared" si="101"/>
        <v>1</v>
      </c>
      <c r="AM479" s="3">
        <f t="shared" si="111"/>
        <v>1</v>
      </c>
      <c r="AN479" s="3">
        <f t="shared" si="107"/>
        <v>24847.565003199998</v>
      </c>
      <c r="AO479" s="3">
        <f t="shared" si="108"/>
        <v>24848</v>
      </c>
      <c r="AP479" s="3">
        <f t="shared" si="102"/>
        <v>10048</v>
      </c>
      <c r="AQ479" s="3">
        <v>14800</v>
      </c>
      <c r="AS479" s="68"/>
      <c r="AT479" s="68"/>
      <c r="AX479" s="4">
        <f t="shared" si="109"/>
        <v>0</v>
      </c>
      <c r="AZ479" s="4">
        <f t="shared" si="110"/>
        <v>0</v>
      </c>
      <c r="BB479" s="4"/>
    </row>
    <row r="480" spans="1:54" s="3" customFormat="1">
      <c r="A480" s="205" t="str">
        <f t="shared" si="103"/>
        <v>469</v>
      </c>
      <c r="B480" s="1">
        <v>469035274</v>
      </c>
      <c r="C480" s="7" t="s">
        <v>87</v>
      </c>
      <c r="D480" s="8">
        <f>'fnd enro'!D480</f>
        <v>0</v>
      </c>
      <c r="E480" s="8">
        <f>'fnd enro'!E480</f>
        <v>0</v>
      </c>
      <c r="F480" s="8">
        <f>'fnd enro'!F480</f>
        <v>0</v>
      </c>
      <c r="G480" s="8">
        <f>'fnd enro'!G480</f>
        <v>0</v>
      </c>
      <c r="H480" s="8">
        <f>'fnd enro'!H480</f>
        <v>0</v>
      </c>
      <c r="I480" s="8">
        <f>'fnd enro'!I480</f>
        <v>1</v>
      </c>
      <c r="J480" s="8">
        <f>'fnd enro'!J480</f>
        <v>0</v>
      </c>
      <c r="K480" s="9">
        <f>'fnd enro'!K480</f>
        <v>0.04</v>
      </c>
      <c r="L480" s="8">
        <f>'fnd enro'!L480</f>
        <v>0</v>
      </c>
      <c r="M480" s="8">
        <f>'fnd enro'!M480</f>
        <v>0</v>
      </c>
      <c r="N480" s="8">
        <f>'fnd enro'!N480</f>
        <v>0</v>
      </c>
      <c r="O480" s="8">
        <f>'fnd enro'!O480</f>
        <v>0</v>
      </c>
      <c r="P480" s="8">
        <f>'fnd enro'!P480</f>
        <v>0</v>
      </c>
      <c r="Q480" s="8">
        <f>'fnd enro'!R480</f>
        <v>1</v>
      </c>
      <c r="R480" s="9">
        <f t="shared" si="98"/>
        <v>1.0860000000000001</v>
      </c>
      <c r="S480" s="8">
        <f>VALUE('fnd enro'!Q480)</f>
        <v>9</v>
      </c>
      <c r="T480" s="1"/>
      <c r="U480" s="68">
        <f>(($D480*'fnd base rates'!C$7)
+($E480*'fnd base rates'!C$8)
+($F480*'fnd base rates'!C$9)
+($G480*'fnd base rates'!C$10)
+($H480*'fnd base rates'!C$11)
+($I480*'fnd base rates'!C$12)
+($J480*'fnd base rates'!C$13)
+($K480*'fnd base rates'!C$14)
+($M480*'fnd base rates'!C$16)
+($N480*'fnd base rates'!C$17)
+($O480*'fnd base rates'!C$18)
+($P480*VLOOKUP($S480+12,rate_basefnd,3)))
*$R480</f>
        <v>651.23206320000008</v>
      </c>
      <c r="V480" s="68">
        <f>(($D480*'fnd base rates'!D$7)
+($E480*'fnd base rates'!D$8)
+($F480*'fnd base rates'!D$9)
+($G480*'fnd base rates'!D$10)
+($H480*'fnd base rates'!D$11)
+($I480*'fnd base rates'!D$12)
+($J480*'fnd base rates'!D$13)
+($K480*'fnd base rates'!D$14)
+($M480*'fnd base rates'!D$16)
+($N480*'fnd base rates'!D$17)
+($O480*'fnd base rates'!D$18)
+($P480*VLOOKUP($S480+12,rate_basefnd,4)))
*$R480</f>
        <v>921.73164000000008</v>
      </c>
      <c r="W480" s="68">
        <f>(($D480*'fnd base rates'!E$7)
+($E480*'fnd base rates'!E$8)
+($F480*'fnd base rates'!E$9)
+($G480*'fnd base rates'!E$10)
+($H480*'fnd base rates'!E$11)
+($I480*'fnd base rates'!E$12)
+($J480*'fnd base rates'!E$13)
+($K480*'fnd base rates'!E$14)
+($M480*'fnd base rates'!E$16)
+($N480*'fnd base rates'!E$17)
+($O480*'fnd base rates'!E$18)
+($P480*VLOOKUP($S480+12,rate_basefnd,5)))
*$R480</f>
        <v>5934.2415287999993</v>
      </c>
      <c r="X480" s="68">
        <f>(($D480*'fnd base rates'!F$7)
+($E480*'fnd base rates'!F$8)
+($F480*'fnd base rates'!F$9)
+($G480*'fnd base rates'!F$10)
+($H480*'fnd base rates'!F$11)
+($I480*'fnd base rates'!F$12)
+($J480*'fnd base rates'!F$13)
+($K480*'fnd base rates'!F$14)
+($M480*'fnd base rates'!F$16)
+($N480*'fnd base rates'!F$17)
+($O480*'fnd base rates'!F$18)
+($P480*VLOOKUP($S480+12,rate_basefnd,6)))
*$R480</f>
        <v>1083.6681407999999</v>
      </c>
      <c r="Y480" s="68">
        <f>(($D480*'fnd base rates'!G$7)
+($E480*'fnd base rates'!G$8)
+($F480*'fnd base rates'!G$9)
+($G480*'fnd base rates'!G$10)
+($H480*'fnd base rates'!G$11)
+($I480*'fnd base rates'!G$12)
+($J480*'fnd base rates'!G$13)
+($K480*'fnd base rates'!G$14)
+($M480*'fnd base rates'!G$16)
+($N480*'fnd base rates'!G$17)
+($O480*'fnd base rates'!G$18)
+($P480*VLOOKUP($S480+12,rate_basefnd,7)))
*$R480</f>
        <v>198.22801440000001</v>
      </c>
      <c r="Z480" s="68">
        <f>(($D480*'fnd base rates'!H$7)
+($E480*'fnd base rates'!H$8)
+($F480*'fnd base rates'!H$9)
+($G480*'fnd base rates'!H$10)
+($H480*'fnd base rates'!H$11)
+($I480*'fnd base rates'!H$12)
+($J480*'fnd base rates'!H$13)
+($K480*'fnd base rates'!H$14)
+($M480*'fnd base rates'!H$16)
+($N480*'fnd base rates'!H$17)
+($O480*'fnd base rates'!H$18)
+($P480*VLOOKUP($S480+12,rate_basefnd,8)))</f>
        <v>919.26400000000001</v>
      </c>
      <c r="AA480" s="68">
        <f>(($D480*'fnd base rates'!I$7)
+($E480*'fnd base rates'!I$8)
+($F480*'fnd base rates'!I$9)
+($G480*'fnd base rates'!I$10)
+($H480*'fnd base rates'!I$11)
+($I480*'fnd base rates'!I$12)
+($J480*'fnd base rates'!I$13)
+($K480*'fnd base rates'!I$14)
+($M480*'fnd base rates'!I$16)
+($N480*'fnd base rates'!I$17)
+($O480*'fnd base rates'!I$18)
+($P480*VLOOKUP($S480+12,rate_basefnd,9)))
*$R480</f>
        <v>513.15672000000006</v>
      </c>
      <c r="AB480" s="68">
        <f>(($D480*'fnd base rates'!J$7)
+($E480*'fnd base rates'!J$8)
+($F480*'fnd base rates'!J$9)
+($G480*'fnd base rates'!J$10)
+($H480*'fnd base rates'!J$11)
+($I480*'fnd base rates'!J$12)
+($J480*'fnd base rates'!J$13)
+($K480*'fnd base rates'!J$14)
+($M480*'fnd base rates'!J$16)
+($N480*'fnd base rates'!J$17)
+($O480*'fnd base rates'!J$18)
+($P480*VLOOKUP($S480+12,rate_basefnd,10)))
*$R480</f>
        <v>691.22814000000005</v>
      </c>
      <c r="AC480" s="68">
        <f>(($D480*'fnd base rates'!K$7)
+($E480*'fnd base rates'!K$8)
+($F480*'fnd base rates'!K$9)
+($G480*'fnd base rates'!K$10)
+($H480*'fnd base rates'!K$11)
+($I480*'fnd base rates'!K$12)
+($J480*'fnd base rates'!K$13)
+($K480*'fnd base rates'!K$14)
+($M480*'fnd base rates'!K$16)
+($N480*'fnd base rates'!K$17)
+($O480*'fnd base rates'!K$18)
+($P480*VLOOKUP($S480+12,rate_basefnd,11)))
*$R480</f>
        <v>1391.0421960000001</v>
      </c>
      <c r="AD480" s="68">
        <f>(($D480*'fnd base rates'!L$7)
+($E480*'fnd base rates'!L$8)
+($F480*'fnd base rates'!L$9)
+($G480*'fnd base rates'!L$10)
+($H480*'fnd base rates'!L$11)
+($I480*'fnd base rates'!L$12)
+($J480*'fnd base rates'!L$13)
+($K480*'fnd base rates'!L$14)
+($M480*'fnd base rates'!L$16)
+($N480*'fnd base rates'!L$17)
+($O480*'fnd base rates'!L$18)
+($P480*VLOOKUP($S480+12,rate_basefnd,12)))</f>
        <v>2166.2388000000001</v>
      </c>
      <c r="AE480" s="68">
        <f>(($D480*'fnd base rates'!M$7)
+($E480*'fnd base rates'!M$8)
+($F480*'fnd base rates'!M$9)
+($G480*'fnd base rates'!M$10)
+($H480*'fnd base rates'!M$11)
+($I480*'fnd base rates'!M$12)
+($J480*'fnd base rates'!M$13)
+($K480*'fnd base rates'!M$14)
+($M480*'fnd base rates'!M$16)
+($N480*'fnd base rates'!M$17)
+($O480*'fnd base rates'!M$18)
+($P480*VLOOKUP($S480+12,rate_basefnd,13)))</f>
        <v>0</v>
      </c>
      <c r="AF480" s="3">
        <f t="shared" si="99"/>
        <v>14470.031243199999</v>
      </c>
      <c r="AH480" s="205">
        <f t="shared" si="100"/>
        <v>469035274</v>
      </c>
      <c r="AI480" s="3" t="str">
        <f t="shared" si="104"/>
        <v>469</v>
      </c>
      <c r="AJ480" s="1" t="str">
        <f t="shared" si="105"/>
        <v>035</v>
      </c>
      <c r="AK480" s="1" t="str">
        <f t="shared" si="106"/>
        <v>274</v>
      </c>
      <c r="AL480" s="3">
        <f t="shared" si="101"/>
        <v>1</v>
      </c>
      <c r="AM480" s="3">
        <f t="shared" si="111"/>
        <v>1</v>
      </c>
      <c r="AN480" s="3">
        <f t="shared" si="107"/>
        <v>14470.031243199999</v>
      </c>
      <c r="AO480" s="3">
        <f t="shared" si="108"/>
        <v>14470</v>
      </c>
      <c r="AP480" s="3">
        <f t="shared" si="102"/>
        <v>750</v>
      </c>
      <c r="AQ480" s="3">
        <v>13720</v>
      </c>
      <c r="AS480" s="68"/>
      <c r="AT480" s="68"/>
      <c r="AX480" s="4">
        <f t="shared" si="109"/>
        <v>0</v>
      </c>
      <c r="AZ480" s="4">
        <f t="shared" si="110"/>
        <v>0</v>
      </c>
      <c r="BB480" s="4"/>
    </row>
    <row r="481" spans="1:54" s="3" customFormat="1">
      <c r="A481" s="205" t="str">
        <f t="shared" si="103"/>
        <v>469</v>
      </c>
      <c r="B481" s="1">
        <v>469035308</v>
      </c>
      <c r="C481" s="7" t="s">
        <v>87</v>
      </c>
      <c r="D481" s="8">
        <f>'fnd enro'!D481</f>
        <v>0</v>
      </c>
      <c r="E481" s="8">
        <f>'fnd enro'!E481</f>
        <v>0</v>
      </c>
      <c r="F481" s="8">
        <f>'fnd enro'!F481</f>
        <v>0</v>
      </c>
      <c r="G481" s="8">
        <f>'fnd enro'!G481</f>
        <v>0</v>
      </c>
      <c r="H481" s="8">
        <f>'fnd enro'!H481</f>
        <v>0</v>
      </c>
      <c r="I481" s="8">
        <f>'fnd enro'!I481</f>
        <v>2</v>
      </c>
      <c r="J481" s="8">
        <f>'fnd enro'!J481</f>
        <v>0</v>
      </c>
      <c r="K481" s="9">
        <f>'fnd enro'!K481</f>
        <v>0.08</v>
      </c>
      <c r="L481" s="8">
        <f>'fnd enro'!L481</f>
        <v>0</v>
      </c>
      <c r="M481" s="8">
        <f>'fnd enro'!M481</f>
        <v>0</v>
      </c>
      <c r="N481" s="8">
        <f>'fnd enro'!N481</f>
        <v>0</v>
      </c>
      <c r="O481" s="8">
        <f>'fnd enro'!O481</f>
        <v>1</v>
      </c>
      <c r="P481" s="8">
        <f>'fnd enro'!P481</f>
        <v>2</v>
      </c>
      <c r="Q481" s="8">
        <f>'fnd enro'!R481</f>
        <v>2</v>
      </c>
      <c r="R481" s="9">
        <f t="shared" si="98"/>
        <v>1.0860000000000001</v>
      </c>
      <c r="S481" s="8">
        <f>VALUE('fnd enro'!Q481)</f>
        <v>9</v>
      </c>
      <c r="T481" s="1"/>
      <c r="U481" s="68">
        <f>(($D481*'fnd base rates'!C$7)
+($E481*'fnd base rates'!C$8)
+($F481*'fnd base rates'!C$9)
+($G481*'fnd base rates'!C$10)
+($H481*'fnd base rates'!C$11)
+($I481*'fnd base rates'!C$12)
+($J481*'fnd base rates'!C$13)
+($K481*'fnd base rates'!C$14)
+($M481*'fnd base rates'!C$16)
+($N481*'fnd base rates'!C$17)
+($O481*'fnd base rates'!C$18)
+($P481*VLOOKUP($S481+12,rate_basefnd,3)))
*$R481</f>
        <v>1701.0369864000002</v>
      </c>
      <c r="V481" s="68">
        <f>(($D481*'fnd base rates'!D$7)
+($E481*'fnd base rates'!D$8)
+($F481*'fnd base rates'!D$9)
+($G481*'fnd base rates'!D$10)
+($H481*'fnd base rates'!D$11)
+($I481*'fnd base rates'!D$12)
+($J481*'fnd base rates'!D$13)
+($K481*'fnd base rates'!D$14)
+($M481*'fnd base rates'!D$16)
+($N481*'fnd base rates'!D$17)
+($O481*'fnd base rates'!D$18)
+($P481*VLOOKUP($S481+12,rate_basefnd,4)))
*$R481</f>
        <v>3228.6888599999997</v>
      </c>
      <c r="W481" s="68">
        <f>(($D481*'fnd base rates'!E$7)
+($E481*'fnd base rates'!E$8)
+($F481*'fnd base rates'!E$9)
+($G481*'fnd base rates'!E$10)
+($H481*'fnd base rates'!E$11)
+($I481*'fnd base rates'!E$12)
+($J481*'fnd base rates'!E$13)
+($K481*'fnd base rates'!E$14)
+($M481*'fnd base rates'!E$16)
+($N481*'fnd base rates'!E$17)
+($O481*'fnd base rates'!E$18)
+($P481*VLOOKUP($S481+12,rate_basefnd,5)))
*$R481</f>
        <v>24576.789897600003</v>
      </c>
      <c r="X481" s="68">
        <f>(($D481*'fnd base rates'!F$7)
+($E481*'fnd base rates'!F$8)
+($F481*'fnd base rates'!F$9)
+($G481*'fnd base rates'!F$10)
+($H481*'fnd base rates'!F$11)
+($I481*'fnd base rates'!F$12)
+($J481*'fnd base rates'!F$13)
+($K481*'fnd base rates'!F$14)
+($M481*'fnd base rates'!F$16)
+($N481*'fnd base rates'!F$17)
+($O481*'fnd base rates'!F$18)
+($P481*VLOOKUP($S481+12,rate_basefnd,6)))
*$R481</f>
        <v>2462.0658215999997</v>
      </c>
      <c r="Y481" s="68">
        <f>(($D481*'fnd base rates'!G$7)
+($E481*'fnd base rates'!G$8)
+($F481*'fnd base rates'!G$9)
+($G481*'fnd base rates'!G$10)
+($H481*'fnd base rates'!G$11)
+($I481*'fnd base rates'!G$12)
+($J481*'fnd base rates'!G$13)
+($K481*'fnd base rates'!G$14)
+($M481*'fnd base rates'!G$16)
+($N481*'fnd base rates'!G$17)
+($O481*'fnd base rates'!G$18)
+($P481*VLOOKUP($S481+12,rate_basefnd,7)))
*$R481</f>
        <v>997.11176879999994</v>
      </c>
      <c r="Z481" s="68">
        <f>(($D481*'fnd base rates'!H$7)
+($E481*'fnd base rates'!H$8)
+($F481*'fnd base rates'!H$9)
+($G481*'fnd base rates'!H$10)
+($H481*'fnd base rates'!H$11)
+($I481*'fnd base rates'!H$12)
+($J481*'fnd base rates'!H$13)
+($K481*'fnd base rates'!H$14)
+($M481*'fnd base rates'!H$16)
+($N481*'fnd base rates'!H$17)
+($O481*'fnd base rates'!H$18)
+($P481*VLOOKUP($S481+12,rate_basefnd,8)))</f>
        <v>2105.2379999999998</v>
      </c>
      <c r="AA481" s="68">
        <f>(($D481*'fnd base rates'!I$7)
+($E481*'fnd base rates'!I$8)
+($F481*'fnd base rates'!I$9)
+($G481*'fnd base rates'!I$10)
+($H481*'fnd base rates'!I$11)
+($I481*'fnd base rates'!I$12)
+($J481*'fnd base rates'!I$13)
+($K481*'fnd base rates'!I$14)
+($M481*'fnd base rates'!I$16)
+($N481*'fnd base rates'!I$17)
+($O481*'fnd base rates'!I$18)
+($P481*VLOOKUP($S481+12,rate_basefnd,9)))
*$R481</f>
        <v>1583.6486399999999</v>
      </c>
      <c r="AB481" s="68">
        <f>(($D481*'fnd base rates'!J$7)
+($E481*'fnd base rates'!J$8)
+($F481*'fnd base rates'!J$9)
+($G481*'fnd base rates'!J$10)
+($H481*'fnd base rates'!J$11)
+($I481*'fnd base rates'!J$12)
+($J481*'fnd base rates'!J$13)
+($K481*'fnd base rates'!J$14)
+($M481*'fnd base rates'!J$16)
+($N481*'fnd base rates'!J$17)
+($O481*'fnd base rates'!J$18)
+($P481*VLOOKUP($S481+12,rate_basefnd,10)))
*$R481</f>
        <v>3664.4789400000004</v>
      </c>
      <c r="AC481" s="68">
        <f>(($D481*'fnd base rates'!K$7)
+($E481*'fnd base rates'!K$8)
+($F481*'fnd base rates'!K$9)
+($G481*'fnd base rates'!K$10)
+($H481*'fnd base rates'!K$11)
+($I481*'fnd base rates'!K$12)
+($J481*'fnd base rates'!K$13)
+($K481*'fnd base rates'!K$14)
+($M481*'fnd base rates'!K$16)
+($N481*'fnd base rates'!K$17)
+($O481*'fnd base rates'!K$18)
+($P481*VLOOKUP($S481+12,rate_basefnd,11)))
*$R481</f>
        <v>3287.3133120000002</v>
      </c>
      <c r="AD481" s="68">
        <f>(($D481*'fnd base rates'!L$7)
+($E481*'fnd base rates'!L$8)
+($F481*'fnd base rates'!L$9)
+($G481*'fnd base rates'!L$10)
+($H481*'fnd base rates'!L$11)
+($I481*'fnd base rates'!L$12)
+($J481*'fnd base rates'!L$13)
+($K481*'fnd base rates'!L$14)
+($M481*'fnd base rates'!L$16)
+($N481*'fnd base rates'!L$17)
+($O481*'fnd base rates'!L$18)
+($P481*VLOOKUP($S481+12,rate_basefnd,12)))</f>
        <v>6666.1075999999994</v>
      </c>
      <c r="AE481" s="68">
        <f>(($D481*'fnd base rates'!M$7)
+($E481*'fnd base rates'!M$8)
+($F481*'fnd base rates'!M$9)
+($G481*'fnd base rates'!M$10)
+($H481*'fnd base rates'!M$11)
+($I481*'fnd base rates'!M$12)
+($J481*'fnd base rates'!M$13)
+($K481*'fnd base rates'!M$14)
+($M481*'fnd base rates'!M$16)
+($N481*'fnd base rates'!M$17)
+($O481*'fnd base rates'!M$18)
+($P481*VLOOKUP($S481+12,rate_basefnd,13)))</f>
        <v>0</v>
      </c>
      <c r="AF481" s="3">
        <f t="shared" si="99"/>
        <v>50272.479826399998</v>
      </c>
      <c r="AH481" s="205">
        <f t="shared" si="100"/>
        <v>469035308</v>
      </c>
      <c r="AI481" s="3" t="str">
        <f t="shared" si="104"/>
        <v>469</v>
      </c>
      <c r="AJ481" s="1" t="str">
        <f t="shared" si="105"/>
        <v>035</v>
      </c>
      <c r="AK481" s="1" t="str">
        <f t="shared" si="106"/>
        <v>308</v>
      </c>
      <c r="AL481" s="3">
        <f t="shared" si="101"/>
        <v>1</v>
      </c>
      <c r="AM481" s="3">
        <f t="shared" si="111"/>
        <v>2</v>
      </c>
      <c r="AN481" s="3">
        <f t="shared" si="107"/>
        <v>50272.479826399998</v>
      </c>
      <c r="AO481" s="3">
        <f t="shared" si="108"/>
        <v>25136</v>
      </c>
      <c r="AP481" s="3">
        <f t="shared" si="102"/>
        <v>11284</v>
      </c>
      <c r="AQ481" s="3">
        <v>13852</v>
      </c>
      <c r="AS481" s="68"/>
      <c r="AT481" s="68"/>
      <c r="AX481" s="4">
        <f t="shared" si="109"/>
        <v>0</v>
      </c>
      <c r="AZ481" s="4">
        <f t="shared" si="110"/>
        <v>0</v>
      </c>
      <c r="BB481" s="4"/>
    </row>
    <row r="482" spans="1:54" s="3" customFormat="1">
      <c r="A482" s="205" t="str">
        <f t="shared" si="103"/>
        <v>469</v>
      </c>
      <c r="B482" s="1">
        <v>469035336</v>
      </c>
      <c r="C482" s="7" t="s">
        <v>87</v>
      </c>
      <c r="D482" s="8">
        <f>'fnd enro'!D482</f>
        <v>0</v>
      </c>
      <c r="E482" s="8">
        <f>'fnd enro'!E482</f>
        <v>0</v>
      </c>
      <c r="F482" s="8">
        <f>'fnd enro'!F482</f>
        <v>1</v>
      </c>
      <c r="G482" s="8">
        <f>'fnd enro'!G482</f>
        <v>0</v>
      </c>
      <c r="H482" s="8">
        <f>'fnd enro'!H482</f>
        <v>0</v>
      </c>
      <c r="I482" s="8">
        <f>'fnd enro'!I482</f>
        <v>0</v>
      </c>
      <c r="J482" s="8">
        <f>'fnd enro'!J482</f>
        <v>0</v>
      </c>
      <c r="K482" s="9">
        <f>'fnd enro'!K482</f>
        <v>0.04</v>
      </c>
      <c r="L482" s="8">
        <f>'fnd enro'!L482</f>
        <v>0</v>
      </c>
      <c r="M482" s="8">
        <f>'fnd enro'!M482</f>
        <v>0</v>
      </c>
      <c r="N482" s="8">
        <f>'fnd enro'!N482</f>
        <v>0</v>
      </c>
      <c r="O482" s="8">
        <f>'fnd enro'!O482</f>
        <v>0</v>
      </c>
      <c r="P482" s="8">
        <f>'fnd enro'!P482</f>
        <v>1</v>
      </c>
      <c r="Q482" s="8">
        <f>'fnd enro'!R482</f>
        <v>1</v>
      </c>
      <c r="R482" s="9">
        <f t="shared" si="98"/>
        <v>1.0860000000000001</v>
      </c>
      <c r="S482" s="8">
        <f>VALUE('fnd enro'!Q482)</f>
        <v>8</v>
      </c>
      <c r="T482" s="1"/>
      <c r="U482" s="68">
        <f>(($D482*'fnd base rates'!C$7)
+($E482*'fnd base rates'!C$8)
+($F482*'fnd base rates'!C$9)
+($G482*'fnd base rates'!C$10)
+($H482*'fnd base rates'!C$11)
+($I482*'fnd base rates'!C$12)
+($J482*'fnd base rates'!C$13)
+($K482*'fnd base rates'!C$14)
+($M482*'fnd base rates'!C$16)
+($N482*'fnd base rates'!C$17)
+($O482*'fnd base rates'!C$18)
+($P482*VLOOKUP($S482+12,rate_basefnd,3)))
*$R482</f>
        <v>756.98674320000009</v>
      </c>
      <c r="V482" s="68">
        <f>(($D482*'fnd base rates'!D$7)
+($E482*'fnd base rates'!D$8)
+($F482*'fnd base rates'!D$9)
+($G482*'fnd base rates'!D$10)
+($H482*'fnd base rates'!D$11)
+($I482*'fnd base rates'!D$12)
+($J482*'fnd base rates'!D$13)
+($K482*'fnd base rates'!D$14)
+($M482*'fnd base rates'!D$16)
+($N482*'fnd base rates'!D$17)
+($O482*'fnd base rates'!D$18)
+($P482*VLOOKUP($S482+12,rate_basefnd,4)))
*$R482</f>
        <v>1422.7686000000001</v>
      </c>
      <c r="W482" s="68">
        <f>(($D482*'fnd base rates'!E$7)
+($E482*'fnd base rates'!E$8)
+($F482*'fnd base rates'!E$9)
+($G482*'fnd base rates'!E$10)
+($H482*'fnd base rates'!E$11)
+($I482*'fnd base rates'!E$12)
+($J482*'fnd base rates'!E$13)
+($K482*'fnd base rates'!E$14)
+($M482*'fnd base rates'!E$16)
+($N482*'fnd base rates'!E$17)
+($O482*'fnd base rates'!E$18)
+($P482*VLOOKUP($S482+12,rate_basefnd,5)))
*$R482</f>
        <v>9582.3435888000004</v>
      </c>
      <c r="X482" s="68">
        <f>(($D482*'fnd base rates'!F$7)
+($E482*'fnd base rates'!F$8)
+($F482*'fnd base rates'!F$9)
+($G482*'fnd base rates'!F$10)
+($H482*'fnd base rates'!F$11)
+($I482*'fnd base rates'!F$12)
+($J482*'fnd base rates'!F$13)
+($K482*'fnd base rates'!F$14)
+($M482*'fnd base rates'!F$16)
+($N482*'fnd base rates'!F$17)
+($O482*'fnd base rates'!F$18)
+($P482*VLOOKUP($S482+12,rate_basefnd,6)))
*$R482</f>
        <v>1518.0464208000001</v>
      </c>
      <c r="Y482" s="68">
        <f>(($D482*'fnd base rates'!G$7)
+($E482*'fnd base rates'!G$8)
+($F482*'fnd base rates'!G$9)
+($G482*'fnd base rates'!G$10)
+($H482*'fnd base rates'!G$11)
+($I482*'fnd base rates'!G$12)
+($J482*'fnd base rates'!G$13)
+($K482*'fnd base rates'!G$14)
+($M482*'fnd base rates'!G$16)
+($N482*'fnd base rates'!G$17)
+($O482*'fnd base rates'!G$18)
+($P482*VLOOKUP($S482+12,rate_basefnd,7)))
*$R482</f>
        <v>426.9613344</v>
      </c>
      <c r="Z482" s="68">
        <f>(($D482*'fnd base rates'!H$7)
+($E482*'fnd base rates'!H$8)
+($F482*'fnd base rates'!H$9)
+($G482*'fnd base rates'!H$10)
+($H482*'fnd base rates'!H$11)
+($I482*'fnd base rates'!H$12)
+($J482*'fnd base rates'!H$13)
+($K482*'fnd base rates'!H$14)
+($M482*'fnd base rates'!H$16)
+($N482*'fnd base rates'!H$17)
+($O482*'fnd base rates'!H$18)
+($P482*VLOOKUP($S482+12,rate_basefnd,8)))</f>
        <v>614.80399999999997</v>
      </c>
      <c r="AA482" s="68">
        <f>(($D482*'fnd base rates'!I$7)
+($E482*'fnd base rates'!I$8)
+($F482*'fnd base rates'!I$9)
+($G482*'fnd base rates'!I$10)
+($H482*'fnd base rates'!I$11)
+($I482*'fnd base rates'!I$12)
+($J482*'fnd base rates'!I$13)
+($K482*'fnd base rates'!I$14)
+($M482*'fnd base rates'!I$16)
+($N482*'fnd base rates'!I$17)
+($O482*'fnd base rates'!I$18)
+($P482*VLOOKUP($S482+12,rate_basefnd,9)))
*$R482</f>
        <v>690.18558000000007</v>
      </c>
      <c r="AB482" s="68">
        <f>(($D482*'fnd base rates'!J$7)
+($E482*'fnd base rates'!J$8)
+($F482*'fnd base rates'!J$9)
+($G482*'fnd base rates'!J$10)
+($H482*'fnd base rates'!J$11)
+($I482*'fnd base rates'!J$12)
+($J482*'fnd base rates'!J$13)
+($K482*'fnd base rates'!J$14)
+($M482*'fnd base rates'!J$16)
+($N482*'fnd base rates'!J$17)
+($O482*'fnd base rates'!J$18)
+($P482*VLOOKUP($S482+12,rate_basefnd,10)))
*$R482</f>
        <v>1151.5075200000001</v>
      </c>
      <c r="AC482" s="68">
        <f>(($D482*'fnd base rates'!K$7)
+($E482*'fnd base rates'!K$8)
+($F482*'fnd base rates'!K$9)
+($G482*'fnd base rates'!K$10)
+($H482*'fnd base rates'!K$11)
+($I482*'fnd base rates'!K$12)
+($J482*'fnd base rates'!K$13)
+($K482*'fnd base rates'!K$14)
+($M482*'fnd base rates'!K$16)
+($N482*'fnd base rates'!K$17)
+($O482*'fnd base rates'!K$18)
+($P482*VLOOKUP($S482+12,rate_basefnd,11)))
*$R482</f>
        <v>1330.986396</v>
      </c>
      <c r="AD482" s="68">
        <f>(($D482*'fnd base rates'!L$7)
+($E482*'fnd base rates'!L$8)
+($F482*'fnd base rates'!L$9)
+($G482*'fnd base rates'!L$10)
+($H482*'fnd base rates'!L$11)
+($I482*'fnd base rates'!L$12)
+($J482*'fnd base rates'!L$13)
+($K482*'fnd base rates'!L$14)
+($M482*'fnd base rates'!L$16)
+($N482*'fnd base rates'!L$17)
+($O482*'fnd base rates'!L$18)
+($P482*VLOOKUP($S482+12,rate_basefnd,12)))</f>
        <v>3107.2388000000001</v>
      </c>
      <c r="AE482" s="68">
        <f>(($D482*'fnd base rates'!M$7)
+($E482*'fnd base rates'!M$8)
+($F482*'fnd base rates'!M$9)
+($G482*'fnd base rates'!M$10)
+($H482*'fnd base rates'!M$11)
+($I482*'fnd base rates'!M$12)
+($J482*'fnd base rates'!M$13)
+($K482*'fnd base rates'!M$14)
+($M482*'fnd base rates'!M$16)
+($N482*'fnd base rates'!M$17)
+($O482*'fnd base rates'!M$18)
+($P482*VLOOKUP($S482+12,rate_basefnd,13)))</f>
        <v>0</v>
      </c>
      <c r="AF482" s="3">
        <f t="shared" si="99"/>
        <v>20601.828983200001</v>
      </c>
      <c r="AH482" s="205">
        <f t="shared" si="100"/>
        <v>469035336</v>
      </c>
      <c r="AI482" s="3" t="str">
        <f t="shared" si="104"/>
        <v>469</v>
      </c>
      <c r="AJ482" s="1" t="str">
        <f t="shared" si="105"/>
        <v>035</v>
      </c>
      <c r="AK482" s="1" t="str">
        <f t="shared" si="106"/>
        <v>336</v>
      </c>
      <c r="AL482" s="3">
        <f t="shared" si="101"/>
        <v>1</v>
      </c>
      <c r="AM482" s="3">
        <f t="shared" si="111"/>
        <v>1</v>
      </c>
      <c r="AN482" s="3">
        <f t="shared" si="107"/>
        <v>20601.828983200001</v>
      </c>
      <c r="AO482" s="3">
        <f t="shared" si="108"/>
        <v>20602</v>
      </c>
      <c r="AP482" s="3">
        <f t="shared" si="102"/>
        <v>5781</v>
      </c>
      <c r="AQ482" s="3">
        <v>14821</v>
      </c>
      <c r="AS482" s="68"/>
      <c r="AT482" s="68"/>
      <c r="AX482" s="4">
        <f t="shared" si="109"/>
        <v>0</v>
      </c>
      <c r="AZ482" s="4">
        <f t="shared" si="110"/>
        <v>0</v>
      </c>
      <c r="BB482" s="4"/>
    </row>
    <row r="483" spans="1:54" s="3" customFormat="1">
      <c r="A483" s="205" t="str">
        <f t="shared" si="103"/>
        <v>470</v>
      </c>
      <c r="B483" s="1">
        <v>470165010</v>
      </c>
      <c r="C483" s="7" t="s">
        <v>89</v>
      </c>
      <c r="D483" s="8">
        <f>'fnd enro'!D483</f>
        <v>0</v>
      </c>
      <c r="E483" s="8">
        <f>'fnd enro'!E483</f>
        <v>0</v>
      </c>
      <c r="F483" s="8">
        <f>'fnd enro'!F483</f>
        <v>0</v>
      </c>
      <c r="G483" s="8">
        <f>'fnd enro'!G483</f>
        <v>2</v>
      </c>
      <c r="H483" s="8">
        <f>'fnd enro'!H483</f>
        <v>0</v>
      </c>
      <c r="I483" s="8">
        <f>'fnd enro'!I483</f>
        <v>0</v>
      </c>
      <c r="J483" s="8">
        <f>'fnd enro'!J483</f>
        <v>0</v>
      </c>
      <c r="K483" s="9">
        <f>'fnd enro'!K483</f>
        <v>0.08</v>
      </c>
      <c r="L483" s="8">
        <f>'fnd enro'!L483</f>
        <v>0</v>
      </c>
      <c r="M483" s="8">
        <f>'fnd enro'!M483</f>
        <v>0</v>
      </c>
      <c r="N483" s="8">
        <f>'fnd enro'!N483</f>
        <v>0</v>
      </c>
      <c r="O483" s="8">
        <f>'fnd enro'!O483</f>
        <v>0</v>
      </c>
      <c r="P483" s="8">
        <f>'fnd enro'!P483</f>
        <v>0</v>
      </c>
      <c r="Q483" s="8">
        <f>'fnd enro'!R483</f>
        <v>2</v>
      </c>
      <c r="R483" s="9">
        <f t="shared" si="98"/>
        <v>1.038</v>
      </c>
      <c r="S483" s="8">
        <f>VALUE('fnd enro'!Q483)</f>
        <v>3</v>
      </c>
      <c r="T483" s="1"/>
      <c r="U483" s="68">
        <f>(($D483*'fnd base rates'!C$7)
+($E483*'fnd base rates'!C$8)
+($F483*'fnd base rates'!C$9)
+($G483*'fnd base rates'!C$10)
+($H483*'fnd base rates'!C$11)
+($I483*'fnd base rates'!C$12)
+($J483*'fnd base rates'!C$13)
+($K483*'fnd base rates'!C$14)
+($M483*'fnd base rates'!C$16)
+($N483*'fnd base rates'!C$17)
+($O483*'fnd base rates'!C$18)
+($P483*VLOOKUP($S483+12,rate_basefnd,3)))
*$R483</f>
        <v>1244.8966512</v>
      </c>
      <c r="V483" s="68">
        <f>(($D483*'fnd base rates'!D$7)
+($E483*'fnd base rates'!D$8)
+($F483*'fnd base rates'!D$9)
+($G483*'fnd base rates'!D$10)
+($H483*'fnd base rates'!D$11)
+($I483*'fnd base rates'!D$12)
+($J483*'fnd base rates'!D$13)
+($K483*'fnd base rates'!D$14)
+($M483*'fnd base rates'!D$16)
+($N483*'fnd base rates'!D$17)
+($O483*'fnd base rates'!D$18)
+($P483*VLOOKUP($S483+12,rate_basefnd,4)))
*$R483</f>
        <v>1761.98424</v>
      </c>
      <c r="W483" s="68">
        <f>(($D483*'fnd base rates'!E$7)
+($E483*'fnd base rates'!E$8)
+($F483*'fnd base rates'!E$9)
+($G483*'fnd base rates'!E$10)
+($H483*'fnd base rates'!E$11)
+($I483*'fnd base rates'!E$12)
+($J483*'fnd base rates'!E$13)
+($K483*'fnd base rates'!E$14)
+($M483*'fnd base rates'!E$16)
+($N483*'fnd base rates'!E$17)
+($O483*'fnd base rates'!E$18)
+($P483*VLOOKUP($S483+12,rate_basefnd,5)))
*$R483</f>
        <v>8967.7196208000005</v>
      </c>
      <c r="X483" s="68">
        <f>(($D483*'fnd base rates'!F$7)
+($E483*'fnd base rates'!F$8)
+($F483*'fnd base rates'!F$9)
+($G483*'fnd base rates'!F$10)
+($H483*'fnd base rates'!F$11)
+($I483*'fnd base rates'!F$12)
+($J483*'fnd base rates'!F$13)
+($K483*'fnd base rates'!F$14)
+($M483*'fnd base rates'!F$16)
+($N483*'fnd base rates'!F$17)
+($O483*'fnd base rates'!F$18)
+($P483*VLOOKUP($S483+12,rate_basefnd,6)))
*$R483</f>
        <v>2901.9008927999998</v>
      </c>
      <c r="Y483" s="68">
        <f>(($D483*'fnd base rates'!G$7)
+($E483*'fnd base rates'!G$8)
+($F483*'fnd base rates'!G$9)
+($G483*'fnd base rates'!G$10)
+($H483*'fnd base rates'!G$11)
+($I483*'fnd base rates'!G$12)
+($J483*'fnd base rates'!G$13)
+($K483*'fnd base rates'!G$14)
+($M483*'fnd base rates'!G$16)
+($N483*'fnd base rates'!G$17)
+($O483*'fnd base rates'!G$18)
+($P483*VLOOKUP($S483+12,rate_basefnd,7)))
*$R483</f>
        <v>362.61575040000002</v>
      </c>
      <c r="Z483" s="68">
        <f>(($D483*'fnd base rates'!H$7)
+($E483*'fnd base rates'!H$8)
+($F483*'fnd base rates'!H$9)
+($G483*'fnd base rates'!H$10)
+($H483*'fnd base rates'!H$11)
+($I483*'fnd base rates'!H$12)
+($J483*'fnd base rates'!H$13)
+($K483*'fnd base rates'!H$14)
+($M483*'fnd base rates'!H$16)
+($N483*'fnd base rates'!H$17)
+($O483*'fnd base rates'!H$18)
+($P483*VLOOKUP($S483+12,rate_basefnd,8)))</f>
        <v>1162.6079999999999</v>
      </c>
      <c r="AA483" s="68">
        <f>(($D483*'fnd base rates'!I$7)
+($E483*'fnd base rates'!I$8)
+($F483*'fnd base rates'!I$9)
+($G483*'fnd base rates'!I$10)
+($H483*'fnd base rates'!I$11)
+($I483*'fnd base rates'!I$12)
+($J483*'fnd base rates'!I$13)
+($K483*'fnd base rates'!I$14)
+($M483*'fnd base rates'!I$16)
+($N483*'fnd base rates'!I$17)
+($O483*'fnd base rates'!I$18)
+($P483*VLOOKUP($S483+12,rate_basefnd,9)))
*$R483</f>
        <v>940.76016000000004</v>
      </c>
      <c r="AB483" s="68">
        <f>(($D483*'fnd base rates'!J$7)
+($E483*'fnd base rates'!J$8)
+($F483*'fnd base rates'!J$9)
+($G483*'fnd base rates'!J$10)
+($H483*'fnd base rates'!J$11)
+($I483*'fnd base rates'!J$12)
+($J483*'fnd base rates'!J$13)
+($K483*'fnd base rates'!J$14)
+($M483*'fnd base rates'!J$16)
+($N483*'fnd base rates'!J$17)
+($O483*'fnd base rates'!J$18)
+($P483*VLOOKUP($S483+12,rate_basefnd,10)))
*$R483</f>
        <v>350.78172000000001</v>
      </c>
      <c r="AC483" s="68">
        <f>(($D483*'fnd base rates'!K$7)
+($E483*'fnd base rates'!K$8)
+($F483*'fnd base rates'!K$9)
+($G483*'fnd base rates'!K$10)
+($H483*'fnd base rates'!K$11)
+($I483*'fnd base rates'!K$12)
+($J483*'fnd base rates'!K$13)
+($K483*'fnd base rates'!K$14)
+($M483*'fnd base rates'!K$16)
+($N483*'fnd base rates'!K$17)
+($O483*'fnd base rates'!K$18)
+($P483*VLOOKUP($S483+12,rate_basefnd,11)))
*$R483</f>
        <v>2544.3165360000003</v>
      </c>
      <c r="AD483" s="68">
        <f>(($D483*'fnd base rates'!L$7)
+($E483*'fnd base rates'!L$8)
+($F483*'fnd base rates'!L$9)
+($G483*'fnd base rates'!L$10)
+($H483*'fnd base rates'!L$11)
+($I483*'fnd base rates'!L$12)
+($J483*'fnd base rates'!L$13)
+($K483*'fnd base rates'!L$14)
+($M483*'fnd base rates'!L$16)
+($N483*'fnd base rates'!L$17)
+($O483*'fnd base rates'!L$18)
+($P483*VLOOKUP($S483+12,rate_basefnd,12)))</f>
        <v>4524.5775999999996</v>
      </c>
      <c r="AE483" s="68">
        <f>(($D483*'fnd base rates'!M$7)
+($E483*'fnd base rates'!M$8)
+($F483*'fnd base rates'!M$9)
+($G483*'fnd base rates'!M$10)
+($H483*'fnd base rates'!M$11)
+($I483*'fnd base rates'!M$12)
+($J483*'fnd base rates'!M$13)
+($K483*'fnd base rates'!M$14)
+($M483*'fnd base rates'!M$16)
+($N483*'fnd base rates'!M$17)
+($O483*'fnd base rates'!M$18)
+($P483*VLOOKUP($S483+12,rate_basefnd,13)))</f>
        <v>0</v>
      </c>
      <c r="AF483" s="3">
        <f t="shared" si="99"/>
        <v>24762.161171200005</v>
      </c>
      <c r="AH483" s="205">
        <f t="shared" si="100"/>
        <v>470165010</v>
      </c>
      <c r="AI483" s="3" t="str">
        <f t="shared" si="104"/>
        <v>470</v>
      </c>
      <c r="AJ483" s="1" t="str">
        <f t="shared" si="105"/>
        <v>165</v>
      </c>
      <c r="AK483" s="1" t="str">
        <f t="shared" si="106"/>
        <v>010</v>
      </c>
      <c r="AL483" s="3">
        <f t="shared" si="101"/>
        <v>1</v>
      </c>
      <c r="AM483" s="3">
        <f t="shared" si="111"/>
        <v>2</v>
      </c>
      <c r="AN483" s="3">
        <f t="shared" si="107"/>
        <v>24762.161171200005</v>
      </c>
      <c r="AO483" s="3">
        <f t="shared" si="108"/>
        <v>12381</v>
      </c>
      <c r="AP483" s="3">
        <f t="shared" si="102"/>
        <v>-7018</v>
      </c>
      <c r="AQ483" s="3">
        <v>19399</v>
      </c>
      <c r="AS483" s="68"/>
      <c r="AT483" s="68"/>
      <c r="AX483" s="4">
        <f t="shared" si="109"/>
        <v>0</v>
      </c>
      <c r="AZ483" s="4">
        <f t="shared" si="110"/>
        <v>0</v>
      </c>
      <c r="BB483" s="4"/>
    </row>
    <row r="484" spans="1:54" s="3" customFormat="1">
      <c r="A484" s="205" t="str">
        <f t="shared" si="103"/>
        <v>470</v>
      </c>
      <c r="B484" s="1">
        <v>470165031</v>
      </c>
      <c r="C484" s="7" t="s">
        <v>89</v>
      </c>
      <c r="D484" s="8">
        <f>'fnd enro'!D484</f>
        <v>0</v>
      </c>
      <c r="E484" s="8">
        <f>'fnd enro'!E484</f>
        <v>0</v>
      </c>
      <c r="F484" s="8">
        <f>'fnd enro'!F484</f>
        <v>0</v>
      </c>
      <c r="G484" s="8">
        <f>'fnd enro'!G484</f>
        <v>0</v>
      </c>
      <c r="H484" s="8">
        <f>'fnd enro'!H484</f>
        <v>0</v>
      </c>
      <c r="I484" s="8">
        <f>'fnd enro'!I484</f>
        <v>1</v>
      </c>
      <c r="J484" s="8">
        <f>'fnd enro'!J484</f>
        <v>0</v>
      </c>
      <c r="K484" s="9">
        <f>'fnd enro'!K484</f>
        <v>0.04</v>
      </c>
      <c r="L484" s="8">
        <f>'fnd enro'!L484</f>
        <v>0</v>
      </c>
      <c r="M484" s="8">
        <f>'fnd enro'!M484</f>
        <v>0</v>
      </c>
      <c r="N484" s="8">
        <f>'fnd enro'!N484</f>
        <v>0</v>
      </c>
      <c r="O484" s="8">
        <f>'fnd enro'!O484</f>
        <v>0</v>
      </c>
      <c r="P484" s="8">
        <f>'fnd enro'!P484</f>
        <v>0</v>
      </c>
      <c r="Q484" s="8">
        <f>'fnd enro'!R484</f>
        <v>1</v>
      </c>
      <c r="R484" s="9">
        <f t="shared" si="98"/>
        <v>1.038</v>
      </c>
      <c r="S484" s="8">
        <f>VALUE('fnd enro'!Q484)</f>
        <v>5</v>
      </c>
      <c r="T484" s="1"/>
      <c r="U484" s="68">
        <f>(($D484*'fnd base rates'!C$7)
+($E484*'fnd base rates'!C$8)
+($F484*'fnd base rates'!C$9)
+($G484*'fnd base rates'!C$10)
+($H484*'fnd base rates'!C$11)
+($I484*'fnd base rates'!C$12)
+($J484*'fnd base rates'!C$13)
+($K484*'fnd base rates'!C$14)
+($M484*'fnd base rates'!C$16)
+($N484*'fnd base rates'!C$17)
+($O484*'fnd base rates'!C$18)
+($P484*VLOOKUP($S484+12,rate_basefnd,3)))
*$R484</f>
        <v>622.44832559999998</v>
      </c>
      <c r="V484" s="68">
        <f>(($D484*'fnd base rates'!D$7)
+($E484*'fnd base rates'!D$8)
+($F484*'fnd base rates'!D$9)
+($G484*'fnd base rates'!D$10)
+($H484*'fnd base rates'!D$11)
+($I484*'fnd base rates'!D$12)
+($J484*'fnd base rates'!D$13)
+($K484*'fnd base rates'!D$14)
+($M484*'fnd base rates'!D$16)
+($N484*'fnd base rates'!D$17)
+($O484*'fnd base rates'!D$18)
+($P484*VLOOKUP($S484+12,rate_basefnd,4)))
*$R484</f>
        <v>880.99212</v>
      </c>
      <c r="W484" s="68">
        <f>(($D484*'fnd base rates'!E$7)
+($E484*'fnd base rates'!E$8)
+($F484*'fnd base rates'!E$9)
+($G484*'fnd base rates'!E$10)
+($H484*'fnd base rates'!E$11)
+($I484*'fnd base rates'!E$12)
+($J484*'fnd base rates'!E$13)
+($K484*'fnd base rates'!E$14)
+($M484*'fnd base rates'!E$16)
+($N484*'fnd base rates'!E$17)
+($O484*'fnd base rates'!E$18)
+($P484*VLOOKUP($S484+12,rate_basefnd,5)))
*$R484</f>
        <v>5671.9546103999992</v>
      </c>
      <c r="X484" s="68">
        <f>(($D484*'fnd base rates'!F$7)
+($E484*'fnd base rates'!F$8)
+($F484*'fnd base rates'!F$9)
+($G484*'fnd base rates'!F$10)
+($H484*'fnd base rates'!F$11)
+($I484*'fnd base rates'!F$12)
+($J484*'fnd base rates'!F$13)
+($K484*'fnd base rates'!F$14)
+($M484*'fnd base rates'!F$16)
+($N484*'fnd base rates'!F$17)
+($O484*'fnd base rates'!F$18)
+($P484*VLOOKUP($S484+12,rate_basefnd,6)))
*$R484</f>
        <v>1035.7712064</v>
      </c>
      <c r="Y484" s="68">
        <f>(($D484*'fnd base rates'!G$7)
+($E484*'fnd base rates'!G$8)
+($F484*'fnd base rates'!G$9)
+($G484*'fnd base rates'!G$10)
+($H484*'fnd base rates'!G$11)
+($I484*'fnd base rates'!G$12)
+($J484*'fnd base rates'!G$13)
+($K484*'fnd base rates'!G$14)
+($M484*'fnd base rates'!G$16)
+($N484*'fnd base rates'!G$17)
+($O484*'fnd base rates'!G$18)
+($P484*VLOOKUP($S484+12,rate_basefnd,7)))
*$R484</f>
        <v>189.46655519999999</v>
      </c>
      <c r="Z484" s="68">
        <f>(($D484*'fnd base rates'!H$7)
+($E484*'fnd base rates'!H$8)
+($F484*'fnd base rates'!H$9)
+($G484*'fnd base rates'!H$10)
+($H484*'fnd base rates'!H$11)
+($I484*'fnd base rates'!H$12)
+($J484*'fnd base rates'!H$13)
+($K484*'fnd base rates'!H$14)
+($M484*'fnd base rates'!H$16)
+($N484*'fnd base rates'!H$17)
+($O484*'fnd base rates'!H$18)
+($P484*VLOOKUP($S484+12,rate_basefnd,8)))</f>
        <v>919.26400000000001</v>
      </c>
      <c r="AA484" s="68">
        <f>(($D484*'fnd base rates'!I$7)
+($E484*'fnd base rates'!I$8)
+($F484*'fnd base rates'!I$9)
+($G484*'fnd base rates'!I$10)
+($H484*'fnd base rates'!I$11)
+($I484*'fnd base rates'!I$12)
+($J484*'fnd base rates'!I$13)
+($K484*'fnd base rates'!I$14)
+($M484*'fnd base rates'!I$16)
+($N484*'fnd base rates'!I$17)
+($O484*'fnd base rates'!I$18)
+($P484*VLOOKUP($S484+12,rate_basefnd,9)))
*$R484</f>
        <v>490.47575999999998</v>
      </c>
      <c r="AB484" s="68">
        <f>(($D484*'fnd base rates'!J$7)
+($E484*'fnd base rates'!J$8)
+($F484*'fnd base rates'!J$9)
+($G484*'fnd base rates'!J$10)
+($H484*'fnd base rates'!J$11)
+($I484*'fnd base rates'!J$12)
+($J484*'fnd base rates'!J$13)
+($K484*'fnd base rates'!J$14)
+($M484*'fnd base rates'!J$16)
+($N484*'fnd base rates'!J$17)
+($O484*'fnd base rates'!J$18)
+($P484*VLOOKUP($S484+12,rate_basefnd,10)))
*$R484</f>
        <v>660.67662000000007</v>
      </c>
      <c r="AC484" s="68">
        <f>(($D484*'fnd base rates'!K$7)
+($E484*'fnd base rates'!K$8)
+($F484*'fnd base rates'!K$9)
+($G484*'fnd base rates'!K$10)
+($H484*'fnd base rates'!K$11)
+($I484*'fnd base rates'!K$12)
+($J484*'fnd base rates'!K$13)
+($K484*'fnd base rates'!K$14)
+($M484*'fnd base rates'!K$16)
+($N484*'fnd base rates'!K$17)
+($O484*'fnd base rates'!K$18)
+($P484*VLOOKUP($S484+12,rate_basefnd,11)))
*$R484</f>
        <v>1329.5596680000001</v>
      </c>
      <c r="AD484" s="68">
        <f>(($D484*'fnd base rates'!L$7)
+($E484*'fnd base rates'!L$8)
+($F484*'fnd base rates'!L$9)
+($G484*'fnd base rates'!L$10)
+($H484*'fnd base rates'!L$11)
+($I484*'fnd base rates'!L$12)
+($J484*'fnd base rates'!L$13)
+($K484*'fnd base rates'!L$14)
+($M484*'fnd base rates'!L$16)
+($N484*'fnd base rates'!L$17)
+($O484*'fnd base rates'!L$18)
+($P484*VLOOKUP($S484+12,rate_basefnd,12)))</f>
        <v>2166.2388000000001</v>
      </c>
      <c r="AE484" s="68">
        <f>(($D484*'fnd base rates'!M$7)
+($E484*'fnd base rates'!M$8)
+($F484*'fnd base rates'!M$9)
+($G484*'fnd base rates'!M$10)
+($H484*'fnd base rates'!M$11)
+($I484*'fnd base rates'!M$12)
+($J484*'fnd base rates'!M$13)
+($K484*'fnd base rates'!M$14)
+($M484*'fnd base rates'!M$16)
+($N484*'fnd base rates'!M$17)
+($O484*'fnd base rates'!M$18)
+($P484*VLOOKUP($S484+12,rate_basefnd,13)))</f>
        <v>0</v>
      </c>
      <c r="AF484" s="3">
        <f t="shared" si="99"/>
        <v>13966.847665599998</v>
      </c>
      <c r="AH484" s="205">
        <f t="shared" si="100"/>
        <v>470165031</v>
      </c>
      <c r="AI484" s="3" t="str">
        <f t="shared" si="104"/>
        <v>470</v>
      </c>
      <c r="AJ484" s="1" t="str">
        <f t="shared" si="105"/>
        <v>165</v>
      </c>
      <c r="AK484" s="1" t="str">
        <f t="shared" si="106"/>
        <v>031</v>
      </c>
      <c r="AL484" s="3">
        <f t="shared" si="101"/>
        <v>1</v>
      </c>
      <c r="AM484" s="3">
        <f t="shared" si="111"/>
        <v>1</v>
      </c>
      <c r="AN484" s="3">
        <f t="shared" si="107"/>
        <v>13966.847665599998</v>
      </c>
      <c r="AO484" s="3">
        <f t="shared" si="108"/>
        <v>13967</v>
      </c>
      <c r="AP484" s="3">
        <f t="shared" si="102"/>
        <v>-3224</v>
      </c>
      <c r="AQ484" s="3">
        <v>17191</v>
      </c>
      <c r="AS484" s="68"/>
      <c r="AT484" s="68"/>
      <c r="AX484" s="4">
        <f t="shared" si="109"/>
        <v>0</v>
      </c>
      <c r="AZ484" s="4">
        <f t="shared" si="110"/>
        <v>0</v>
      </c>
      <c r="BB484" s="4"/>
    </row>
    <row r="485" spans="1:54" s="3" customFormat="1">
      <c r="A485" s="205" t="str">
        <f t="shared" si="103"/>
        <v>470</v>
      </c>
      <c r="B485" s="1">
        <v>470165035</v>
      </c>
      <c r="C485" s="7" t="s">
        <v>89</v>
      </c>
      <c r="D485" s="8">
        <f>'fnd enro'!D485</f>
        <v>0</v>
      </c>
      <c r="E485" s="8">
        <f>'fnd enro'!E485</f>
        <v>0</v>
      </c>
      <c r="F485" s="8">
        <f>'fnd enro'!F485</f>
        <v>0</v>
      </c>
      <c r="G485" s="8">
        <f>'fnd enro'!G485</f>
        <v>2</v>
      </c>
      <c r="H485" s="8">
        <f>'fnd enro'!H485</f>
        <v>1</v>
      </c>
      <c r="I485" s="8">
        <f>'fnd enro'!I485</f>
        <v>1</v>
      </c>
      <c r="J485" s="8">
        <f>'fnd enro'!J485</f>
        <v>0</v>
      </c>
      <c r="K485" s="9">
        <f>'fnd enro'!K485</f>
        <v>0.16</v>
      </c>
      <c r="L485" s="8">
        <f>'fnd enro'!L485</f>
        <v>0</v>
      </c>
      <c r="M485" s="8">
        <f>'fnd enro'!M485</f>
        <v>0</v>
      </c>
      <c r="N485" s="8">
        <f>'fnd enro'!N485</f>
        <v>0</v>
      </c>
      <c r="O485" s="8">
        <f>'fnd enro'!O485</f>
        <v>0</v>
      </c>
      <c r="P485" s="8">
        <f>'fnd enro'!P485</f>
        <v>2</v>
      </c>
      <c r="Q485" s="8">
        <f>'fnd enro'!R485</f>
        <v>4</v>
      </c>
      <c r="R485" s="9">
        <f t="shared" si="98"/>
        <v>1.038</v>
      </c>
      <c r="S485" s="8">
        <f>VALUE('fnd enro'!Q485)</f>
        <v>11</v>
      </c>
      <c r="T485" s="1"/>
      <c r="U485" s="68">
        <f>(($D485*'fnd base rates'!C$7)
+($E485*'fnd base rates'!C$8)
+($F485*'fnd base rates'!C$9)
+($G485*'fnd base rates'!C$10)
+($H485*'fnd base rates'!C$11)
+($I485*'fnd base rates'!C$12)
+($J485*'fnd base rates'!C$13)
+($K485*'fnd base rates'!C$14)
+($M485*'fnd base rates'!C$16)
+($N485*'fnd base rates'!C$17)
+($O485*'fnd base rates'!C$18)
+($P485*VLOOKUP($S485+12,rate_basefnd,3)))
*$R485</f>
        <v>2757.3481824000005</v>
      </c>
      <c r="V485" s="68">
        <f>(($D485*'fnd base rates'!D$7)
+($E485*'fnd base rates'!D$8)
+($F485*'fnd base rates'!D$9)
+($G485*'fnd base rates'!D$10)
+($H485*'fnd base rates'!D$11)
+($I485*'fnd base rates'!D$12)
+($J485*'fnd base rates'!D$13)
+($K485*'fnd base rates'!D$14)
+($M485*'fnd base rates'!D$16)
+($N485*'fnd base rates'!D$17)
+($O485*'fnd base rates'!D$18)
+($P485*VLOOKUP($S485+12,rate_basefnd,4)))
*$R485</f>
        <v>4791.5948400000007</v>
      </c>
      <c r="W485" s="68">
        <f>(($D485*'fnd base rates'!E$7)
+($E485*'fnd base rates'!E$8)
+($F485*'fnd base rates'!E$9)
+($G485*'fnd base rates'!E$10)
+($H485*'fnd base rates'!E$11)
+($I485*'fnd base rates'!E$12)
+($J485*'fnd base rates'!E$13)
+($K485*'fnd base rates'!E$14)
+($M485*'fnd base rates'!E$16)
+($N485*'fnd base rates'!E$17)
+($O485*'fnd base rates'!E$18)
+($P485*VLOOKUP($S485+12,rate_basefnd,5)))
*$R485</f>
        <v>31013.533401600002</v>
      </c>
      <c r="X485" s="68">
        <f>(($D485*'fnd base rates'!F$7)
+($E485*'fnd base rates'!F$8)
+($F485*'fnd base rates'!F$9)
+($G485*'fnd base rates'!F$10)
+($H485*'fnd base rates'!F$11)
+($I485*'fnd base rates'!F$12)
+($J485*'fnd base rates'!F$13)
+($K485*'fnd base rates'!F$14)
+($M485*'fnd base rates'!F$16)
+($N485*'fnd base rates'!F$17)
+($O485*'fnd base rates'!F$18)
+($P485*VLOOKUP($S485+12,rate_basefnd,6)))
*$R485</f>
        <v>5098.3769855999999</v>
      </c>
      <c r="Y485" s="68">
        <f>(($D485*'fnd base rates'!G$7)
+($E485*'fnd base rates'!G$8)
+($F485*'fnd base rates'!G$9)
+($G485*'fnd base rates'!G$10)
+($H485*'fnd base rates'!G$11)
+($I485*'fnd base rates'!G$12)
+($J485*'fnd base rates'!G$13)
+($K485*'fnd base rates'!G$14)
+($M485*'fnd base rates'!G$16)
+($N485*'fnd base rates'!G$17)
+($O485*'fnd base rates'!G$18)
+($P485*VLOOKUP($S485+12,rate_basefnd,7)))
*$R485</f>
        <v>1347.1595808</v>
      </c>
      <c r="Z485" s="68">
        <f>(($D485*'fnd base rates'!H$7)
+($E485*'fnd base rates'!H$8)
+($F485*'fnd base rates'!H$9)
+($G485*'fnd base rates'!H$10)
+($H485*'fnd base rates'!H$11)
+($I485*'fnd base rates'!H$12)
+($J485*'fnd base rates'!H$13)
+($K485*'fnd base rates'!H$14)
+($M485*'fnd base rates'!H$16)
+($N485*'fnd base rates'!H$17)
+($O485*'fnd base rates'!H$18)
+($P485*VLOOKUP($S485+12,rate_basefnd,8)))</f>
        <v>2751.8359999999998</v>
      </c>
      <c r="AA485" s="68">
        <f>(($D485*'fnd base rates'!I$7)
+($E485*'fnd base rates'!I$8)
+($F485*'fnd base rates'!I$9)
+($G485*'fnd base rates'!I$10)
+($H485*'fnd base rates'!I$11)
+($I485*'fnd base rates'!I$12)
+($J485*'fnd base rates'!I$13)
+($K485*'fnd base rates'!I$14)
+($M485*'fnd base rates'!I$16)
+($N485*'fnd base rates'!I$17)
+($O485*'fnd base rates'!I$18)
+($P485*VLOOKUP($S485+12,rate_basefnd,9)))
*$R485</f>
        <v>2402.7208800000003</v>
      </c>
      <c r="AB485" s="68">
        <f>(($D485*'fnd base rates'!J$7)
+($E485*'fnd base rates'!J$8)
+($F485*'fnd base rates'!J$9)
+($G485*'fnd base rates'!J$10)
+($H485*'fnd base rates'!J$11)
+($I485*'fnd base rates'!J$12)
+($J485*'fnd base rates'!J$13)
+($K485*'fnd base rates'!J$14)
+($M485*'fnd base rates'!J$16)
+($N485*'fnd base rates'!J$17)
+($O485*'fnd base rates'!J$18)
+($P485*VLOOKUP($S485+12,rate_basefnd,10)))
*$R485</f>
        <v>3901.7900999999997</v>
      </c>
      <c r="AC485" s="68">
        <f>(($D485*'fnd base rates'!K$7)
+($E485*'fnd base rates'!K$8)
+($F485*'fnd base rates'!K$9)
+($G485*'fnd base rates'!K$10)
+($H485*'fnd base rates'!K$11)
+($I485*'fnd base rates'!K$12)
+($J485*'fnd base rates'!K$13)
+($K485*'fnd base rates'!K$14)
+($M485*'fnd base rates'!K$16)
+($N485*'fnd base rates'!K$17)
+($O485*'fnd base rates'!K$18)
+($P485*VLOOKUP($S485+12,rate_basefnd,11)))
*$R485</f>
        <v>5240.3990520000007</v>
      </c>
      <c r="AD485" s="68">
        <f>(($D485*'fnd base rates'!L$7)
+($E485*'fnd base rates'!L$8)
+($F485*'fnd base rates'!L$9)
+($G485*'fnd base rates'!L$10)
+($H485*'fnd base rates'!L$11)
+($I485*'fnd base rates'!L$12)
+($J485*'fnd base rates'!L$13)
+($K485*'fnd base rates'!L$14)
+($M485*'fnd base rates'!L$16)
+($N485*'fnd base rates'!L$17)
+($O485*'fnd base rates'!L$18)
+($P485*VLOOKUP($S485+12,rate_basefnd,12)))</f>
        <v>11356.115199999998</v>
      </c>
      <c r="AE485" s="68">
        <f>(($D485*'fnd base rates'!M$7)
+($E485*'fnd base rates'!M$8)
+($F485*'fnd base rates'!M$9)
+($G485*'fnd base rates'!M$10)
+($H485*'fnd base rates'!M$11)
+($I485*'fnd base rates'!M$12)
+($J485*'fnd base rates'!M$13)
+($K485*'fnd base rates'!M$14)
+($M485*'fnd base rates'!M$16)
+($N485*'fnd base rates'!M$17)
+($O485*'fnd base rates'!M$18)
+($P485*VLOOKUP($S485+12,rate_basefnd,13)))</f>
        <v>0</v>
      </c>
      <c r="AF485" s="3">
        <f t="shared" si="99"/>
        <v>70660.874222400002</v>
      </c>
      <c r="AH485" s="205">
        <f t="shared" si="100"/>
        <v>470165035</v>
      </c>
      <c r="AI485" s="3" t="str">
        <f t="shared" si="104"/>
        <v>470</v>
      </c>
      <c r="AJ485" s="1" t="str">
        <f t="shared" si="105"/>
        <v>165</v>
      </c>
      <c r="AK485" s="1" t="str">
        <f t="shared" si="106"/>
        <v>035</v>
      </c>
      <c r="AL485" s="3">
        <f t="shared" si="101"/>
        <v>1</v>
      </c>
      <c r="AM485" s="3">
        <f t="shared" si="111"/>
        <v>4</v>
      </c>
      <c r="AN485" s="3">
        <f t="shared" si="107"/>
        <v>70660.874222400002</v>
      </c>
      <c r="AO485" s="3">
        <f t="shared" si="108"/>
        <v>17665</v>
      </c>
      <c r="AP485" s="3">
        <f t="shared" si="102"/>
        <v>-2054</v>
      </c>
      <c r="AQ485" s="3">
        <v>19719</v>
      </c>
      <c r="AS485" s="68"/>
      <c r="AT485" s="68"/>
      <c r="AX485" s="4">
        <f t="shared" si="109"/>
        <v>0</v>
      </c>
      <c r="AZ485" s="4">
        <f t="shared" si="110"/>
        <v>0</v>
      </c>
      <c r="BB485" s="4"/>
    </row>
    <row r="486" spans="1:54" s="3" customFormat="1">
      <c r="A486" s="205" t="str">
        <f t="shared" si="103"/>
        <v>470</v>
      </c>
      <c r="B486" s="1">
        <v>470165057</v>
      </c>
      <c r="C486" s="7" t="s">
        <v>89</v>
      </c>
      <c r="D486" s="8">
        <f>'fnd enro'!D486</f>
        <v>0</v>
      </c>
      <c r="E486" s="8">
        <f>'fnd enro'!E486</f>
        <v>0</v>
      </c>
      <c r="F486" s="8">
        <f>'fnd enro'!F486</f>
        <v>1</v>
      </c>
      <c r="G486" s="8">
        <f>'fnd enro'!G486</f>
        <v>1</v>
      </c>
      <c r="H486" s="8">
        <f>'fnd enro'!H486</f>
        <v>1</v>
      </c>
      <c r="I486" s="8">
        <f>'fnd enro'!I486</f>
        <v>0</v>
      </c>
      <c r="J486" s="8">
        <f>'fnd enro'!J486</f>
        <v>0</v>
      </c>
      <c r="K486" s="9">
        <f>'fnd enro'!K486</f>
        <v>0.12</v>
      </c>
      <c r="L486" s="8">
        <f>'fnd enro'!L486</f>
        <v>0</v>
      </c>
      <c r="M486" s="8">
        <f>'fnd enro'!M486</f>
        <v>0</v>
      </c>
      <c r="N486" s="8">
        <f>'fnd enro'!N486</f>
        <v>0</v>
      </c>
      <c r="O486" s="8">
        <f>'fnd enro'!O486</f>
        <v>0</v>
      </c>
      <c r="P486" s="8">
        <f>'fnd enro'!P486</f>
        <v>1</v>
      </c>
      <c r="Q486" s="8">
        <f>'fnd enro'!R486</f>
        <v>3</v>
      </c>
      <c r="R486" s="9">
        <f t="shared" si="98"/>
        <v>1.038</v>
      </c>
      <c r="S486" s="8">
        <f>VALUE('fnd enro'!Q486)</f>
        <v>12</v>
      </c>
      <c r="T486" s="1"/>
      <c r="U486" s="68">
        <f>(($D486*'fnd base rates'!C$7)
+($E486*'fnd base rates'!C$8)
+($F486*'fnd base rates'!C$9)
+($G486*'fnd base rates'!C$10)
+($H486*'fnd base rates'!C$11)
+($I486*'fnd base rates'!C$12)
+($J486*'fnd base rates'!C$13)
+($K486*'fnd base rates'!C$14)
+($M486*'fnd base rates'!C$16)
+($N486*'fnd base rates'!C$17)
+($O486*'fnd base rates'!C$18)
+($P486*VLOOKUP($S486+12,rate_basefnd,3)))
*$R486</f>
        <v>2015.9865768000002</v>
      </c>
      <c r="V486" s="68">
        <f>(($D486*'fnd base rates'!D$7)
+($E486*'fnd base rates'!D$8)
+($F486*'fnd base rates'!D$9)
+($G486*'fnd base rates'!D$10)
+($H486*'fnd base rates'!D$11)
+($I486*'fnd base rates'!D$12)
+($J486*'fnd base rates'!D$13)
+($K486*'fnd base rates'!D$14)
+($M486*'fnd base rates'!D$16)
+($N486*'fnd base rates'!D$17)
+($O486*'fnd base rates'!D$18)
+($P486*VLOOKUP($S486+12,rate_basefnd,4)))
*$R486</f>
        <v>3347.2282200000004</v>
      </c>
      <c r="W486" s="68">
        <f>(($D486*'fnd base rates'!E$7)
+($E486*'fnd base rates'!E$8)
+($F486*'fnd base rates'!E$9)
+($G486*'fnd base rates'!E$10)
+($H486*'fnd base rates'!E$11)
+($I486*'fnd base rates'!E$12)
+($J486*'fnd base rates'!E$13)
+($K486*'fnd base rates'!E$14)
+($M486*'fnd base rates'!E$16)
+($N486*'fnd base rates'!E$17)
+($O486*'fnd base rates'!E$18)
+($P486*VLOOKUP($S486+12,rate_basefnd,5)))
*$R486</f>
        <v>19841.766931200003</v>
      </c>
      <c r="X486" s="68">
        <f>(($D486*'fnd base rates'!F$7)
+($E486*'fnd base rates'!F$8)
+($F486*'fnd base rates'!F$9)
+($G486*'fnd base rates'!F$10)
+($H486*'fnd base rates'!F$11)
+($I486*'fnd base rates'!F$12)
+($J486*'fnd base rates'!F$13)
+($K486*'fnd base rates'!F$14)
+($M486*'fnd base rates'!F$16)
+($N486*'fnd base rates'!F$17)
+($O486*'fnd base rates'!F$18)
+($P486*VLOOKUP($S486+12,rate_basefnd,6)))
*$R486</f>
        <v>4062.6057792000001</v>
      </c>
      <c r="Y486" s="68">
        <f>(($D486*'fnd base rates'!G$7)
+($E486*'fnd base rates'!G$8)
+($F486*'fnd base rates'!G$9)
+($G486*'fnd base rates'!G$10)
+($H486*'fnd base rates'!G$11)
+($I486*'fnd base rates'!G$12)
+($J486*'fnd base rates'!G$13)
+($K486*'fnd base rates'!G$14)
+($M486*'fnd base rates'!G$16)
+($N486*'fnd base rates'!G$17)
+($O486*'fnd base rates'!G$18)
+($P486*VLOOKUP($S486+12,rate_basefnd,7)))
*$R486</f>
        <v>890.8439856</v>
      </c>
      <c r="Z486" s="68">
        <f>(($D486*'fnd base rates'!H$7)
+($E486*'fnd base rates'!H$8)
+($F486*'fnd base rates'!H$9)
+($G486*'fnd base rates'!H$10)
+($H486*'fnd base rates'!H$11)
+($I486*'fnd base rates'!H$12)
+($J486*'fnd base rates'!H$13)
+($K486*'fnd base rates'!H$14)
+($M486*'fnd base rates'!H$16)
+($N486*'fnd base rates'!H$17)
+($O486*'fnd base rates'!H$18)
+($P486*VLOOKUP($S486+12,rate_basefnd,8)))</f>
        <v>1793.1719999999998</v>
      </c>
      <c r="AA486" s="68">
        <f>(($D486*'fnd base rates'!I$7)
+($E486*'fnd base rates'!I$8)
+($F486*'fnd base rates'!I$9)
+($G486*'fnd base rates'!I$10)
+($H486*'fnd base rates'!I$11)
+($I486*'fnd base rates'!I$12)
+($J486*'fnd base rates'!I$13)
+($K486*'fnd base rates'!I$14)
+($M486*'fnd base rates'!I$16)
+($N486*'fnd base rates'!I$17)
+($O486*'fnd base rates'!I$18)
+($P486*VLOOKUP($S486+12,rate_basefnd,9)))
*$R486</f>
        <v>1689.5214600000002</v>
      </c>
      <c r="AB486" s="68">
        <f>(($D486*'fnd base rates'!J$7)
+($E486*'fnd base rates'!J$8)
+($F486*'fnd base rates'!J$9)
+($G486*'fnd base rates'!J$10)
+($H486*'fnd base rates'!J$11)
+($I486*'fnd base rates'!J$12)
+($J486*'fnd base rates'!J$13)
+($K486*'fnd base rates'!J$14)
+($M486*'fnd base rates'!J$16)
+($N486*'fnd base rates'!J$17)
+($O486*'fnd base rates'!J$18)
+($P486*VLOOKUP($S486+12,rate_basefnd,10)))
*$R486</f>
        <v>2025.4078799999997</v>
      </c>
      <c r="AC486" s="68">
        <f>(($D486*'fnd base rates'!K$7)
+($E486*'fnd base rates'!K$8)
+($F486*'fnd base rates'!K$9)
+($G486*'fnd base rates'!K$10)
+($H486*'fnd base rates'!K$11)
+($I486*'fnd base rates'!K$12)
+($J486*'fnd base rates'!K$13)
+($K486*'fnd base rates'!K$14)
+($M486*'fnd base rates'!K$16)
+($N486*'fnd base rates'!K$17)
+($O486*'fnd base rates'!K$18)
+($P486*VLOOKUP($S486+12,rate_basefnd,11)))
*$R486</f>
        <v>3910.8393840000003</v>
      </c>
      <c r="AD486" s="68">
        <f>(($D486*'fnd base rates'!L$7)
+($E486*'fnd base rates'!L$8)
+($F486*'fnd base rates'!L$9)
+($G486*'fnd base rates'!L$10)
+($H486*'fnd base rates'!L$11)
+($I486*'fnd base rates'!L$12)
+($J486*'fnd base rates'!L$13)
+($K486*'fnd base rates'!L$14)
+($M486*'fnd base rates'!L$16)
+($N486*'fnd base rates'!L$17)
+($O486*'fnd base rates'!L$18)
+($P486*VLOOKUP($S486+12,rate_basefnd,12)))</f>
        <v>8195.8163999999997</v>
      </c>
      <c r="AE486" s="68">
        <f>(($D486*'fnd base rates'!M$7)
+($E486*'fnd base rates'!M$8)
+($F486*'fnd base rates'!M$9)
+($G486*'fnd base rates'!M$10)
+($H486*'fnd base rates'!M$11)
+($I486*'fnd base rates'!M$12)
+($J486*'fnd base rates'!M$13)
+($K486*'fnd base rates'!M$14)
+($M486*'fnd base rates'!M$16)
+($N486*'fnd base rates'!M$17)
+($O486*'fnd base rates'!M$18)
+($P486*VLOOKUP($S486+12,rate_basefnd,13)))</f>
        <v>0</v>
      </c>
      <c r="AF486" s="3">
        <f t="shared" si="99"/>
        <v>47773.188616800006</v>
      </c>
      <c r="AH486" s="205">
        <f t="shared" si="100"/>
        <v>470165057</v>
      </c>
      <c r="AI486" s="3" t="str">
        <f t="shared" si="104"/>
        <v>470</v>
      </c>
      <c r="AJ486" s="1" t="str">
        <f t="shared" si="105"/>
        <v>165</v>
      </c>
      <c r="AK486" s="1" t="str">
        <f t="shared" si="106"/>
        <v>057</v>
      </c>
      <c r="AL486" s="3">
        <f t="shared" si="101"/>
        <v>1</v>
      </c>
      <c r="AM486" s="3">
        <f t="shared" si="111"/>
        <v>3</v>
      </c>
      <c r="AN486" s="3">
        <f t="shared" si="107"/>
        <v>47773.188616800006</v>
      </c>
      <c r="AO486" s="3">
        <f t="shared" si="108"/>
        <v>15924</v>
      </c>
      <c r="AP486" s="3">
        <f t="shared" si="102"/>
        <v>-1128</v>
      </c>
      <c r="AQ486" s="3">
        <v>17052</v>
      </c>
      <c r="AS486" s="68"/>
      <c r="AT486" s="68"/>
      <c r="AX486" s="4">
        <f t="shared" si="109"/>
        <v>0</v>
      </c>
      <c r="AZ486" s="4">
        <f t="shared" si="110"/>
        <v>0</v>
      </c>
      <c r="BB486" s="4"/>
    </row>
    <row r="487" spans="1:54" s="3" customFormat="1">
      <c r="A487" s="205" t="str">
        <f t="shared" si="103"/>
        <v>470</v>
      </c>
      <c r="B487" s="1">
        <v>470165071</v>
      </c>
      <c r="C487" s="7" t="s">
        <v>89</v>
      </c>
      <c r="D487" s="8">
        <f>'fnd enro'!D487</f>
        <v>0</v>
      </c>
      <c r="E487" s="8">
        <f>'fnd enro'!E487</f>
        <v>0</v>
      </c>
      <c r="F487" s="8">
        <f>'fnd enro'!F487</f>
        <v>0</v>
      </c>
      <c r="G487" s="8">
        <f>'fnd enro'!G487</f>
        <v>0</v>
      </c>
      <c r="H487" s="8">
        <f>'fnd enro'!H487</f>
        <v>1</v>
      </c>
      <c r="I487" s="8">
        <f>'fnd enro'!I487</f>
        <v>1</v>
      </c>
      <c r="J487" s="8">
        <f>'fnd enro'!J487</f>
        <v>0</v>
      </c>
      <c r="K487" s="9">
        <f>'fnd enro'!K487</f>
        <v>0.08</v>
      </c>
      <c r="L487" s="8">
        <f>'fnd enro'!L487</f>
        <v>0</v>
      </c>
      <c r="M487" s="8">
        <f>'fnd enro'!M487</f>
        <v>0</v>
      </c>
      <c r="N487" s="8">
        <f>'fnd enro'!N487</f>
        <v>0</v>
      </c>
      <c r="O487" s="8">
        <f>'fnd enro'!O487</f>
        <v>0</v>
      </c>
      <c r="P487" s="8">
        <f>'fnd enro'!P487</f>
        <v>0</v>
      </c>
      <c r="Q487" s="8">
        <f>'fnd enro'!R487</f>
        <v>2</v>
      </c>
      <c r="R487" s="9">
        <f t="shared" si="98"/>
        <v>1.038</v>
      </c>
      <c r="S487" s="8">
        <f>VALUE('fnd enro'!Q487)</f>
        <v>5</v>
      </c>
      <c r="T487" s="1"/>
      <c r="U487" s="68">
        <f>(($D487*'fnd base rates'!C$7)
+($E487*'fnd base rates'!C$8)
+($F487*'fnd base rates'!C$9)
+($G487*'fnd base rates'!C$10)
+($H487*'fnd base rates'!C$11)
+($I487*'fnd base rates'!C$12)
+($J487*'fnd base rates'!C$13)
+($K487*'fnd base rates'!C$14)
+($M487*'fnd base rates'!C$16)
+($N487*'fnd base rates'!C$17)
+($O487*'fnd base rates'!C$18)
+($P487*VLOOKUP($S487+12,rate_basefnd,3)))
*$R487</f>
        <v>1244.8966512</v>
      </c>
      <c r="V487" s="68">
        <f>(($D487*'fnd base rates'!D$7)
+($E487*'fnd base rates'!D$8)
+($F487*'fnd base rates'!D$9)
+($G487*'fnd base rates'!D$10)
+($H487*'fnd base rates'!D$11)
+($I487*'fnd base rates'!D$12)
+($J487*'fnd base rates'!D$13)
+($K487*'fnd base rates'!D$14)
+($M487*'fnd base rates'!D$16)
+($N487*'fnd base rates'!D$17)
+($O487*'fnd base rates'!D$18)
+($P487*VLOOKUP($S487+12,rate_basefnd,4)))
*$R487</f>
        <v>1761.98424</v>
      </c>
      <c r="W487" s="68">
        <f>(($D487*'fnd base rates'!E$7)
+($E487*'fnd base rates'!E$8)
+($F487*'fnd base rates'!E$9)
+($G487*'fnd base rates'!E$10)
+($H487*'fnd base rates'!E$11)
+($I487*'fnd base rates'!E$12)
+($J487*'fnd base rates'!E$13)
+($K487*'fnd base rates'!E$14)
+($M487*'fnd base rates'!E$16)
+($N487*'fnd base rates'!E$17)
+($O487*'fnd base rates'!E$18)
+($P487*VLOOKUP($S487+12,rate_basefnd,5)))
*$R487</f>
        <v>9671.0891807999997</v>
      </c>
      <c r="X487" s="68">
        <f>(($D487*'fnd base rates'!F$7)
+($E487*'fnd base rates'!F$8)
+($F487*'fnd base rates'!F$9)
+($G487*'fnd base rates'!F$10)
+($H487*'fnd base rates'!F$11)
+($I487*'fnd base rates'!F$12)
+($J487*'fnd base rates'!F$13)
+($K487*'fnd base rates'!F$14)
+($M487*'fnd base rates'!F$16)
+($N487*'fnd base rates'!F$17)
+($O487*'fnd base rates'!F$18)
+($P487*VLOOKUP($S487+12,rate_basefnd,6)))
*$R487</f>
        <v>2196.4760928000001</v>
      </c>
      <c r="Y487" s="68">
        <f>(($D487*'fnd base rates'!G$7)
+($E487*'fnd base rates'!G$8)
+($F487*'fnd base rates'!G$9)
+($G487*'fnd base rates'!G$10)
+($H487*'fnd base rates'!G$11)
+($I487*'fnd base rates'!G$12)
+($J487*'fnd base rates'!G$13)
+($K487*'fnd base rates'!G$14)
+($M487*'fnd base rates'!G$16)
+($N487*'fnd base rates'!G$17)
+($O487*'fnd base rates'!G$18)
+($P487*VLOOKUP($S487+12,rate_basefnd,7)))
*$R487</f>
        <v>384.18539039999996</v>
      </c>
      <c r="Z487" s="68">
        <f>(($D487*'fnd base rates'!H$7)
+($E487*'fnd base rates'!H$8)
+($F487*'fnd base rates'!H$9)
+($G487*'fnd base rates'!H$10)
+($H487*'fnd base rates'!H$11)
+($I487*'fnd base rates'!H$12)
+($J487*'fnd base rates'!H$13)
+($K487*'fnd base rates'!H$14)
+($M487*'fnd base rates'!H$16)
+($N487*'fnd base rates'!H$17)
+($O487*'fnd base rates'!H$18)
+($P487*VLOOKUP($S487+12,rate_basefnd,8)))</f>
        <v>1500.568</v>
      </c>
      <c r="AA487" s="68">
        <f>(($D487*'fnd base rates'!I$7)
+($E487*'fnd base rates'!I$8)
+($F487*'fnd base rates'!I$9)
+($G487*'fnd base rates'!I$10)
+($H487*'fnd base rates'!I$11)
+($I487*'fnd base rates'!I$12)
+($J487*'fnd base rates'!I$13)
+($K487*'fnd base rates'!I$14)
+($M487*'fnd base rates'!I$16)
+($N487*'fnd base rates'!I$17)
+($O487*'fnd base rates'!I$18)
+($P487*VLOOKUP($S487+12,rate_basefnd,9)))
*$R487</f>
        <v>960.85584000000006</v>
      </c>
      <c r="AB487" s="68">
        <f>(($D487*'fnd base rates'!J$7)
+($E487*'fnd base rates'!J$8)
+($F487*'fnd base rates'!J$9)
+($G487*'fnd base rates'!J$10)
+($H487*'fnd base rates'!J$11)
+($I487*'fnd base rates'!J$12)
+($J487*'fnd base rates'!J$13)
+($K487*'fnd base rates'!J$14)
+($M487*'fnd base rates'!J$16)
+($N487*'fnd base rates'!J$17)
+($O487*'fnd base rates'!J$18)
+($P487*VLOOKUP($S487+12,rate_basefnd,10)))
*$R487</f>
        <v>947.18538000000001</v>
      </c>
      <c r="AC487" s="68">
        <f>(($D487*'fnd base rates'!K$7)
+($E487*'fnd base rates'!K$8)
+($F487*'fnd base rates'!K$9)
+($G487*'fnd base rates'!K$10)
+($H487*'fnd base rates'!K$11)
+($I487*'fnd base rates'!K$12)
+($J487*'fnd base rates'!K$13)
+($K487*'fnd base rates'!K$14)
+($M487*'fnd base rates'!K$16)
+($N487*'fnd base rates'!K$17)
+($O487*'fnd base rates'!K$18)
+($P487*VLOOKUP($S487+12,rate_basefnd,11)))
*$R487</f>
        <v>2696.0825159999999</v>
      </c>
      <c r="AD487" s="68">
        <f>(($D487*'fnd base rates'!L$7)
+($E487*'fnd base rates'!L$8)
+($F487*'fnd base rates'!L$9)
+($G487*'fnd base rates'!L$10)
+($H487*'fnd base rates'!L$11)
+($I487*'fnd base rates'!L$12)
+($J487*'fnd base rates'!L$13)
+($K487*'fnd base rates'!L$14)
+($M487*'fnd base rates'!L$16)
+($N487*'fnd base rates'!L$17)
+($O487*'fnd base rates'!L$18)
+($P487*VLOOKUP($S487+12,rate_basefnd,12)))</f>
        <v>4594.8975999999993</v>
      </c>
      <c r="AE487" s="68">
        <f>(($D487*'fnd base rates'!M$7)
+($E487*'fnd base rates'!M$8)
+($F487*'fnd base rates'!M$9)
+($G487*'fnd base rates'!M$10)
+($H487*'fnd base rates'!M$11)
+($I487*'fnd base rates'!M$12)
+($J487*'fnd base rates'!M$13)
+($K487*'fnd base rates'!M$14)
+($M487*'fnd base rates'!M$16)
+($N487*'fnd base rates'!M$17)
+($O487*'fnd base rates'!M$18)
+($P487*VLOOKUP($S487+12,rate_basefnd,13)))</f>
        <v>0</v>
      </c>
      <c r="AF487" s="3">
        <f t="shared" si="99"/>
        <v>25958.220891199999</v>
      </c>
      <c r="AH487" s="205">
        <f t="shared" si="100"/>
        <v>470165071</v>
      </c>
      <c r="AI487" s="3" t="str">
        <f t="shared" si="104"/>
        <v>470</v>
      </c>
      <c r="AJ487" s="1" t="str">
        <f t="shared" si="105"/>
        <v>165</v>
      </c>
      <c r="AK487" s="1" t="str">
        <f t="shared" si="106"/>
        <v>071</v>
      </c>
      <c r="AL487" s="3">
        <f t="shared" si="101"/>
        <v>1</v>
      </c>
      <c r="AM487" s="3">
        <f t="shared" si="111"/>
        <v>2</v>
      </c>
      <c r="AN487" s="3">
        <f t="shared" si="107"/>
        <v>25958.220891199999</v>
      </c>
      <c r="AO487" s="3">
        <f t="shared" si="108"/>
        <v>12979</v>
      </c>
      <c r="AP487" s="3">
        <f t="shared" si="102"/>
        <v>-657</v>
      </c>
      <c r="AQ487" s="3">
        <v>13636</v>
      </c>
      <c r="AS487" s="68"/>
      <c r="AT487" s="68"/>
      <c r="AX487" s="4">
        <f t="shared" si="109"/>
        <v>0</v>
      </c>
      <c r="AZ487" s="4">
        <f t="shared" si="110"/>
        <v>0</v>
      </c>
      <c r="BB487" s="4"/>
    </row>
    <row r="488" spans="1:54" s="3" customFormat="1">
      <c r="A488" s="205" t="str">
        <f t="shared" si="103"/>
        <v>470</v>
      </c>
      <c r="B488" s="1">
        <v>470165093</v>
      </c>
      <c r="C488" s="7" t="s">
        <v>89</v>
      </c>
      <c r="D488" s="8">
        <f>'fnd enro'!D488</f>
        <v>0</v>
      </c>
      <c r="E488" s="8">
        <f>'fnd enro'!E488</f>
        <v>0</v>
      </c>
      <c r="F488" s="8">
        <f>'fnd enro'!F488</f>
        <v>20</v>
      </c>
      <c r="G488" s="8">
        <f>'fnd enro'!G488</f>
        <v>138</v>
      </c>
      <c r="H488" s="8">
        <f>'fnd enro'!H488</f>
        <v>62</v>
      </c>
      <c r="I488" s="8">
        <f>'fnd enro'!I488</f>
        <v>49</v>
      </c>
      <c r="J488" s="8">
        <f>'fnd enro'!J488</f>
        <v>0</v>
      </c>
      <c r="K488" s="9">
        <f>'fnd enro'!K488</f>
        <v>10.76</v>
      </c>
      <c r="L488" s="8">
        <f>'fnd enro'!L488</f>
        <v>0</v>
      </c>
      <c r="M488" s="8">
        <f>'fnd enro'!M488</f>
        <v>12</v>
      </c>
      <c r="N488" s="8">
        <f>'fnd enro'!N488</f>
        <v>2</v>
      </c>
      <c r="O488" s="8">
        <f>'fnd enro'!O488</f>
        <v>0</v>
      </c>
      <c r="P488" s="8">
        <f>'fnd enro'!P488</f>
        <v>154</v>
      </c>
      <c r="Q488" s="8">
        <f>'fnd enro'!R488</f>
        <v>269</v>
      </c>
      <c r="R488" s="9">
        <f t="shared" si="98"/>
        <v>1.038</v>
      </c>
      <c r="S488" s="8">
        <f>VALUE('fnd enro'!Q488)</f>
        <v>11</v>
      </c>
      <c r="T488" s="1"/>
      <c r="U488" s="68">
        <f>(($D488*'fnd base rates'!C$7)
+($E488*'fnd base rates'!C$8)
+($F488*'fnd base rates'!C$9)
+($G488*'fnd base rates'!C$10)
+($H488*'fnd base rates'!C$11)
+($I488*'fnd base rates'!C$12)
+($J488*'fnd base rates'!C$13)
+($K488*'fnd base rates'!C$14)
+($M488*'fnd base rates'!C$16)
+($N488*'fnd base rates'!C$17)
+($O488*'fnd base rates'!C$18)
+($P488*VLOOKUP($S488+12,rate_basefnd,3)))
*$R488</f>
        <v>189809.59634640001</v>
      </c>
      <c r="V488" s="68">
        <f>(($D488*'fnd base rates'!D$7)
+($E488*'fnd base rates'!D$8)
+($F488*'fnd base rates'!D$9)
+($G488*'fnd base rates'!D$10)
+($H488*'fnd base rates'!D$11)
+($I488*'fnd base rates'!D$12)
+($J488*'fnd base rates'!D$13)
+($K488*'fnd base rates'!D$14)
+($M488*'fnd base rates'!D$16)
+($N488*'fnd base rates'!D$17)
+($O488*'fnd base rates'!D$18)
+($P488*VLOOKUP($S488+12,rate_basefnd,4)))
*$R488</f>
        <v>337690.19412</v>
      </c>
      <c r="W488" s="68">
        <f>(($D488*'fnd base rates'!E$7)
+($E488*'fnd base rates'!E$8)
+($F488*'fnd base rates'!E$9)
+($G488*'fnd base rates'!E$10)
+($H488*'fnd base rates'!E$11)
+($I488*'fnd base rates'!E$12)
+($J488*'fnd base rates'!E$13)
+($K488*'fnd base rates'!E$14)
+($M488*'fnd base rates'!E$16)
+($N488*'fnd base rates'!E$17)
+($O488*'fnd base rates'!E$18)
+($P488*VLOOKUP($S488+12,rate_basefnd,5)))
*$R488</f>
        <v>2208848.9543976001</v>
      </c>
      <c r="X488" s="68">
        <f>(($D488*'fnd base rates'!F$7)
+($E488*'fnd base rates'!F$8)
+($F488*'fnd base rates'!F$9)
+($G488*'fnd base rates'!F$10)
+($H488*'fnd base rates'!F$11)
+($I488*'fnd base rates'!F$12)
+($J488*'fnd base rates'!F$13)
+($K488*'fnd base rates'!F$14)
+($M488*'fnd base rates'!F$16)
+($N488*'fnd base rates'!F$17)
+($O488*'fnd base rates'!F$18)
+($P488*VLOOKUP($S488+12,rate_basefnd,6)))
*$R488</f>
        <v>355062.74672159995</v>
      </c>
      <c r="Y488" s="68">
        <f>(($D488*'fnd base rates'!G$7)
+($E488*'fnd base rates'!G$8)
+($F488*'fnd base rates'!G$9)
+($G488*'fnd base rates'!G$10)
+($H488*'fnd base rates'!G$11)
+($I488*'fnd base rates'!G$12)
+($J488*'fnd base rates'!G$13)
+($K488*'fnd base rates'!G$14)
+($M488*'fnd base rates'!G$16)
+($N488*'fnd base rates'!G$17)
+($O488*'fnd base rates'!G$18)
+($P488*VLOOKUP($S488+12,rate_basefnd,7)))
*$R488</f>
        <v>97114.73774880002</v>
      </c>
      <c r="Z488" s="68">
        <f>(($D488*'fnd base rates'!H$7)
+($E488*'fnd base rates'!H$8)
+($F488*'fnd base rates'!H$9)
+($G488*'fnd base rates'!H$10)
+($H488*'fnd base rates'!H$11)
+($I488*'fnd base rates'!H$12)
+($J488*'fnd base rates'!H$13)
+($K488*'fnd base rates'!H$14)
+($M488*'fnd base rates'!H$16)
+($N488*'fnd base rates'!H$17)
+($O488*'fnd base rates'!H$18)
+($P488*VLOOKUP($S488+12,rate_basefnd,8)))</f>
        <v>181888.016</v>
      </c>
      <c r="AA488" s="68">
        <f>(($D488*'fnd base rates'!I$7)
+($E488*'fnd base rates'!I$8)
+($F488*'fnd base rates'!I$9)
+($G488*'fnd base rates'!I$10)
+($H488*'fnd base rates'!I$11)
+($I488*'fnd base rates'!I$12)
+($J488*'fnd base rates'!I$13)
+($K488*'fnd base rates'!I$14)
+($M488*'fnd base rates'!I$16)
+($N488*'fnd base rates'!I$17)
+($O488*'fnd base rates'!I$18)
+($P488*VLOOKUP($S488+12,rate_basefnd,9)))
*$R488</f>
        <v>167428.88099999999</v>
      </c>
      <c r="AB488" s="68">
        <f>(($D488*'fnd base rates'!J$7)
+($E488*'fnd base rates'!J$8)
+($F488*'fnd base rates'!J$9)
+($G488*'fnd base rates'!J$10)
+($H488*'fnd base rates'!J$11)
+($I488*'fnd base rates'!J$12)
+($J488*'fnd base rates'!J$13)
+($K488*'fnd base rates'!J$14)
+($M488*'fnd base rates'!J$16)
+($N488*'fnd base rates'!J$17)
+($O488*'fnd base rates'!J$18)
+($P488*VLOOKUP($S488+12,rate_basefnd,10)))
*$R488</f>
        <v>277616.43198000005</v>
      </c>
      <c r="AC488" s="68">
        <f>(($D488*'fnd base rates'!K$7)
+($E488*'fnd base rates'!K$8)
+($F488*'fnd base rates'!K$9)
+($G488*'fnd base rates'!K$10)
+($H488*'fnd base rates'!K$11)
+($I488*'fnd base rates'!K$12)
+($J488*'fnd base rates'!K$13)
+($K488*'fnd base rates'!K$14)
+($M488*'fnd base rates'!K$16)
+($N488*'fnd base rates'!K$17)
+($O488*'fnd base rates'!K$18)
+($P488*VLOOKUP($S488+12,rate_basefnd,11)))
*$R488</f>
        <v>356181.26521199994</v>
      </c>
      <c r="AD488" s="68">
        <f>(($D488*'fnd base rates'!L$7)
+($E488*'fnd base rates'!L$8)
+($F488*'fnd base rates'!L$9)
+($G488*'fnd base rates'!L$10)
+($H488*'fnd base rates'!L$11)
+($I488*'fnd base rates'!L$12)
+($J488*'fnd base rates'!L$13)
+($K488*'fnd base rates'!L$14)
+($M488*'fnd base rates'!L$16)
+($N488*'fnd base rates'!L$17)
+($O488*'fnd base rates'!L$18)
+($P488*VLOOKUP($S488+12,rate_basefnd,12)))</f>
        <v>791821.6372</v>
      </c>
      <c r="AE488" s="68">
        <f>(($D488*'fnd base rates'!M$7)
+($E488*'fnd base rates'!M$8)
+($F488*'fnd base rates'!M$9)
+($G488*'fnd base rates'!M$10)
+($H488*'fnd base rates'!M$11)
+($I488*'fnd base rates'!M$12)
+($J488*'fnd base rates'!M$13)
+($K488*'fnd base rates'!M$14)
+($M488*'fnd base rates'!M$16)
+($N488*'fnd base rates'!M$17)
+($O488*'fnd base rates'!M$18)
+($P488*VLOOKUP($S488+12,rate_basefnd,13)))</f>
        <v>0</v>
      </c>
      <c r="AF488" s="3">
        <f t="shared" si="99"/>
        <v>4963462.4607263999</v>
      </c>
      <c r="AH488" s="205">
        <f t="shared" si="100"/>
        <v>470165093</v>
      </c>
      <c r="AI488" s="3" t="str">
        <f t="shared" si="104"/>
        <v>470</v>
      </c>
      <c r="AJ488" s="1" t="str">
        <f t="shared" si="105"/>
        <v>165</v>
      </c>
      <c r="AK488" s="1" t="str">
        <f t="shared" si="106"/>
        <v>093</v>
      </c>
      <c r="AL488" s="3">
        <f t="shared" si="101"/>
        <v>1</v>
      </c>
      <c r="AM488" s="3">
        <f t="shared" si="111"/>
        <v>269</v>
      </c>
      <c r="AN488" s="3">
        <f t="shared" si="107"/>
        <v>4963462.4607263999</v>
      </c>
      <c r="AO488" s="3">
        <f t="shared" si="108"/>
        <v>18452</v>
      </c>
      <c r="AP488" s="3">
        <f t="shared" si="102"/>
        <v>852</v>
      </c>
      <c r="AQ488" s="3">
        <v>17600</v>
      </c>
      <c r="AS488" s="68"/>
      <c r="AT488" s="68"/>
      <c r="AX488" s="4">
        <f t="shared" si="109"/>
        <v>0</v>
      </c>
      <c r="AZ488" s="4">
        <f t="shared" si="110"/>
        <v>0</v>
      </c>
      <c r="BB488" s="4"/>
    </row>
    <row r="489" spans="1:54" s="3" customFormat="1">
      <c r="A489" s="205" t="str">
        <f t="shared" si="103"/>
        <v>470</v>
      </c>
      <c r="B489" s="1">
        <v>470165128</v>
      </c>
      <c r="C489" s="7" t="s">
        <v>89</v>
      </c>
      <c r="D489" s="8">
        <f>'fnd enro'!D489</f>
        <v>0</v>
      </c>
      <c r="E489" s="8">
        <f>'fnd enro'!E489</f>
        <v>0</v>
      </c>
      <c r="F489" s="8">
        <f>'fnd enro'!F489</f>
        <v>2</v>
      </c>
      <c r="G489" s="8">
        <f>'fnd enro'!G489</f>
        <v>3</v>
      </c>
      <c r="H489" s="8">
        <f>'fnd enro'!H489</f>
        <v>0</v>
      </c>
      <c r="I489" s="8">
        <f>'fnd enro'!I489</f>
        <v>2</v>
      </c>
      <c r="J489" s="8">
        <f>'fnd enro'!J489</f>
        <v>0</v>
      </c>
      <c r="K489" s="9">
        <f>'fnd enro'!K489</f>
        <v>0.28000000000000003</v>
      </c>
      <c r="L489" s="8">
        <f>'fnd enro'!L489</f>
        <v>0</v>
      </c>
      <c r="M489" s="8">
        <f>'fnd enro'!M489</f>
        <v>0</v>
      </c>
      <c r="N489" s="8">
        <f>'fnd enro'!N489</f>
        <v>0</v>
      </c>
      <c r="O489" s="8">
        <f>'fnd enro'!O489</f>
        <v>0</v>
      </c>
      <c r="P489" s="8">
        <f>'fnd enro'!P489</f>
        <v>2</v>
      </c>
      <c r="Q489" s="8">
        <f>'fnd enro'!R489</f>
        <v>7</v>
      </c>
      <c r="R489" s="9">
        <f t="shared" si="98"/>
        <v>1.038</v>
      </c>
      <c r="S489" s="8">
        <f>VALUE('fnd enro'!Q489)</f>
        <v>10</v>
      </c>
      <c r="T489" s="1"/>
      <c r="U489" s="68">
        <f>(($D489*'fnd base rates'!C$7)
+($E489*'fnd base rates'!C$8)
+($F489*'fnd base rates'!C$9)
+($G489*'fnd base rates'!C$10)
+($H489*'fnd base rates'!C$11)
+($I489*'fnd base rates'!C$12)
+($J489*'fnd base rates'!C$13)
+($K489*'fnd base rates'!C$14)
+($M489*'fnd base rates'!C$16)
+($N489*'fnd base rates'!C$17)
+($O489*'fnd base rates'!C$18)
+($P489*VLOOKUP($S489+12,rate_basefnd,3)))
*$R489</f>
        <v>4594.9440792000014</v>
      </c>
      <c r="V489" s="68">
        <f>(($D489*'fnd base rates'!D$7)
+($E489*'fnd base rates'!D$8)
+($F489*'fnd base rates'!D$9)
+($G489*'fnd base rates'!D$10)
+($H489*'fnd base rates'!D$11)
+($I489*'fnd base rates'!D$12)
+($J489*'fnd base rates'!D$13)
+($K489*'fnd base rates'!D$14)
+($M489*'fnd base rates'!D$16)
+($N489*'fnd base rates'!D$17)
+($O489*'fnd base rates'!D$18)
+($P489*VLOOKUP($S489+12,rate_basefnd,4)))
*$R489</f>
        <v>7293.75612</v>
      </c>
      <c r="W489" s="68">
        <f>(($D489*'fnd base rates'!E$7)
+($E489*'fnd base rates'!E$8)
+($F489*'fnd base rates'!E$9)
+($G489*'fnd base rates'!E$10)
+($H489*'fnd base rates'!E$11)
+($I489*'fnd base rates'!E$12)
+($J489*'fnd base rates'!E$13)
+($K489*'fnd base rates'!E$14)
+($M489*'fnd base rates'!E$16)
+($N489*'fnd base rates'!E$17)
+($O489*'fnd base rates'!E$18)
+($P489*VLOOKUP($S489+12,rate_basefnd,5)))
*$R489</f>
        <v>44763.081112800006</v>
      </c>
      <c r="X489" s="68">
        <f>(($D489*'fnd base rates'!F$7)
+($E489*'fnd base rates'!F$8)
+($F489*'fnd base rates'!F$9)
+($G489*'fnd base rates'!F$10)
+($H489*'fnd base rates'!F$11)
+($I489*'fnd base rates'!F$12)
+($J489*'fnd base rates'!F$13)
+($K489*'fnd base rates'!F$14)
+($M489*'fnd base rates'!F$16)
+($N489*'fnd base rates'!F$17)
+($O489*'fnd base rates'!F$18)
+($P489*VLOOKUP($S489+12,rate_basefnd,6)))
*$R489</f>
        <v>9326.2946448000002</v>
      </c>
      <c r="Y489" s="68">
        <f>(($D489*'fnd base rates'!G$7)
+($E489*'fnd base rates'!G$8)
+($F489*'fnd base rates'!G$9)
+($G489*'fnd base rates'!G$10)
+($H489*'fnd base rates'!G$11)
+($I489*'fnd base rates'!G$12)
+($J489*'fnd base rates'!G$13)
+($K489*'fnd base rates'!G$14)
+($M489*'fnd base rates'!G$16)
+($N489*'fnd base rates'!G$17)
+($O489*'fnd base rates'!G$18)
+($P489*VLOOKUP($S489+12,rate_basefnd,7)))
*$R489</f>
        <v>1819.0875264000001</v>
      </c>
      <c r="Z489" s="68">
        <f>(($D489*'fnd base rates'!H$7)
+($E489*'fnd base rates'!H$8)
+($F489*'fnd base rates'!H$9)
+($G489*'fnd base rates'!H$10)
+($H489*'fnd base rates'!H$11)
+($I489*'fnd base rates'!H$12)
+($J489*'fnd base rates'!H$13)
+($K489*'fnd base rates'!H$14)
+($M489*'fnd base rates'!H$16)
+($N489*'fnd base rates'!H$17)
+($O489*'fnd base rates'!H$18)
+($P489*VLOOKUP($S489+12,rate_basefnd,8)))</f>
        <v>4823.8679999999986</v>
      </c>
      <c r="AA489" s="68">
        <f>(($D489*'fnd base rates'!I$7)
+($E489*'fnd base rates'!I$8)
+($F489*'fnd base rates'!I$9)
+($G489*'fnd base rates'!I$10)
+($H489*'fnd base rates'!I$11)
+($I489*'fnd base rates'!I$12)
+($J489*'fnd base rates'!I$13)
+($K489*'fnd base rates'!I$14)
+($M489*'fnd base rates'!I$16)
+($N489*'fnd base rates'!I$17)
+($O489*'fnd base rates'!I$18)
+($P489*VLOOKUP($S489+12,rate_basefnd,9)))
*$R489</f>
        <v>3778.2577200000001</v>
      </c>
      <c r="AB489" s="68">
        <f>(($D489*'fnd base rates'!J$7)
+($E489*'fnd base rates'!J$8)
+($F489*'fnd base rates'!J$9)
+($G489*'fnd base rates'!J$10)
+($H489*'fnd base rates'!J$11)
+($I489*'fnd base rates'!J$12)
+($J489*'fnd base rates'!J$13)
+($K489*'fnd base rates'!J$14)
+($M489*'fnd base rates'!J$16)
+($N489*'fnd base rates'!J$17)
+($O489*'fnd base rates'!J$18)
+($P489*VLOOKUP($S489+12,rate_basefnd,10)))
*$R489</f>
        <v>4395.9196199999997</v>
      </c>
      <c r="AC489" s="68">
        <f>(($D489*'fnd base rates'!K$7)
+($E489*'fnd base rates'!K$8)
+($F489*'fnd base rates'!K$9)
+($G489*'fnd base rates'!K$10)
+($H489*'fnd base rates'!K$11)
+($I489*'fnd base rates'!K$12)
+($J489*'fnd base rates'!K$13)
+($K489*'fnd base rates'!K$14)
+($M489*'fnd base rates'!K$16)
+($N489*'fnd base rates'!K$17)
+($O489*'fnd base rates'!K$18)
+($P489*VLOOKUP($S489+12,rate_basefnd,11)))
*$R489</f>
        <v>9019.9106760000013</v>
      </c>
      <c r="AD489" s="68">
        <f>(($D489*'fnd base rates'!L$7)
+($E489*'fnd base rates'!L$8)
+($F489*'fnd base rates'!L$9)
+($G489*'fnd base rates'!L$10)
+($H489*'fnd base rates'!L$11)
+($I489*'fnd base rates'!L$12)
+($J489*'fnd base rates'!L$13)
+($K489*'fnd base rates'!L$14)
+($M489*'fnd base rates'!L$16)
+($N489*'fnd base rates'!L$17)
+($O489*'fnd base rates'!L$18)
+($P489*VLOOKUP($S489+12,rate_basefnd,12)))</f>
        <v>17632.081600000001</v>
      </c>
      <c r="AE489" s="68">
        <f>(($D489*'fnd base rates'!M$7)
+($E489*'fnd base rates'!M$8)
+($F489*'fnd base rates'!M$9)
+($G489*'fnd base rates'!M$10)
+($H489*'fnd base rates'!M$11)
+($I489*'fnd base rates'!M$12)
+($J489*'fnd base rates'!M$13)
+($K489*'fnd base rates'!M$14)
+($M489*'fnd base rates'!M$16)
+($N489*'fnd base rates'!M$17)
+($O489*'fnd base rates'!M$18)
+($P489*VLOOKUP($S489+12,rate_basefnd,13)))</f>
        <v>0</v>
      </c>
      <c r="AF489" s="3">
        <f t="shared" si="99"/>
        <v>107447.20109920001</v>
      </c>
      <c r="AH489" s="205">
        <f t="shared" si="100"/>
        <v>470165128</v>
      </c>
      <c r="AI489" s="3" t="str">
        <f t="shared" si="104"/>
        <v>470</v>
      </c>
      <c r="AJ489" s="1" t="str">
        <f t="shared" si="105"/>
        <v>165</v>
      </c>
      <c r="AK489" s="1" t="str">
        <f t="shared" si="106"/>
        <v>128</v>
      </c>
      <c r="AL489" s="3">
        <f t="shared" si="101"/>
        <v>1</v>
      </c>
      <c r="AM489" s="3">
        <f t="shared" si="111"/>
        <v>7</v>
      </c>
      <c r="AN489" s="3">
        <f t="shared" si="107"/>
        <v>107447.20109920001</v>
      </c>
      <c r="AO489" s="3">
        <f t="shared" si="108"/>
        <v>15350</v>
      </c>
      <c r="AP489" s="3">
        <f t="shared" si="102"/>
        <v>-6529</v>
      </c>
      <c r="AQ489" s="3">
        <v>21879</v>
      </c>
      <c r="AS489" s="68"/>
      <c r="AT489" s="68"/>
      <c r="AX489" s="4">
        <f t="shared" si="109"/>
        <v>0</v>
      </c>
      <c r="AZ489" s="4">
        <f t="shared" si="110"/>
        <v>0</v>
      </c>
      <c r="BB489" s="4"/>
    </row>
    <row r="490" spans="1:54" s="3" customFormat="1">
      <c r="A490" s="205" t="str">
        <f t="shared" si="103"/>
        <v>470</v>
      </c>
      <c r="B490" s="1">
        <v>470165163</v>
      </c>
      <c r="C490" s="7" t="s">
        <v>89</v>
      </c>
      <c r="D490" s="8">
        <f>'fnd enro'!D490</f>
        <v>0</v>
      </c>
      <c r="E490" s="8">
        <f>'fnd enro'!E490</f>
        <v>0</v>
      </c>
      <c r="F490" s="8">
        <f>'fnd enro'!F490</f>
        <v>2</v>
      </c>
      <c r="G490" s="8">
        <f>'fnd enro'!G490</f>
        <v>28</v>
      </c>
      <c r="H490" s="8">
        <f>'fnd enro'!H490</f>
        <v>11</v>
      </c>
      <c r="I490" s="8">
        <f>'fnd enro'!I490</f>
        <v>8</v>
      </c>
      <c r="J490" s="8">
        <f>'fnd enro'!J490</f>
        <v>0</v>
      </c>
      <c r="K490" s="9">
        <f>'fnd enro'!K490</f>
        <v>1.96</v>
      </c>
      <c r="L490" s="8">
        <f>'fnd enro'!L490</f>
        <v>0</v>
      </c>
      <c r="M490" s="8">
        <f>'fnd enro'!M490</f>
        <v>2</v>
      </c>
      <c r="N490" s="8">
        <f>'fnd enro'!N490</f>
        <v>0</v>
      </c>
      <c r="O490" s="8">
        <f>'fnd enro'!O490</f>
        <v>0</v>
      </c>
      <c r="P490" s="8">
        <f>'fnd enro'!P490</f>
        <v>20</v>
      </c>
      <c r="Q490" s="8">
        <f>'fnd enro'!R490</f>
        <v>49</v>
      </c>
      <c r="R490" s="9">
        <f t="shared" si="98"/>
        <v>1.038</v>
      </c>
      <c r="S490" s="8">
        <f>VALUE('fnd enro'!Q490)</f>
        <v>11</v>
      </c>
      <c r="T490" s="1"/>
      <c r="U490" s="68">
        <f>(($D490*'fnd base rates'!C$7)
+($E490*'fnd base rates'!C$8)
+($F490*'fnd base rates'!C$9)
+($G490*'fnd base rates'!C$10)
+($H490*'fnd base rates'!C$11)
+($I490*'fnd base rates'!C$12)
+($J490*'fnd base rates'!C$13)
+($K490*'fnd base rates'!C$14)
+($M490*'fnd base rates'!C$16)
+($N490*'fnd base rates'!C$17)
+($O490*'fnd base rates'!C$18)
+($P490*VLOOKUP($S490+12,rate_basefnd,3)))
*$R490</f>
        <v>33425.674754399995</v>
      </c>
      <c r="V490" s="68">
        <f>(($D490*'fnd base rates'!D$7)
+($E490*'fnd base rates'!D$8)
+($F490*'fnd base rates'!D$9)
+($G490*'fnd base rates'!D$10)
+($H490*'fnd base rates'!D$11)
+($I490*'fnd base rates'!D$12)
+($J490*'fnd base rates'!D$13)
+($K490*'fnd base rates'!D$14)
+($M490*'fnd base rates'!D$16)
+($N490*'fnd base rates'!D$17)
+($O490*'fnd base rates'!D$18)
+($P490*VLOOKUP($S490+12,rate_basefnd,4)))
*$R490</f>
        <v>56282.643599999996</v>
      </c>
      <c r="W490" s="68">
        <f>(($D490*'fnd base rates'!E$7)
+($E490*'fnd base rates'!E$8)
+($F490*'fnd base rates'!E$9)
+($G490*'fnd base rates'!E$10)
+($H490*'fnd base rates'!E$11)
+($I490*'fnd base rates'!E$12)
+($J490*'fnd base rates'!E$13)
+($K490*'fnd base rates'!E$14)
+($M490*'fnd base rates'!E$16)
+($N490*'fnd base rates'!E$17)
+($O490*'fnd base rates'!E$18)
+($P490*VLOOKUP($S490+12,rate_basefnd,5)))
*$R490</f>
        <v>350693.54106960003</v>
      </c>
      <c r="X490" s="68">
        <f>(($D490*'fnd base rates'!F$7)
+($E490*'fnd base rates'!F$8)
+($F490*'fnd base rates'!F$9)
+($G490*'fnd base rates'!F$10)
+($H490*'fnd base rates'!F$11)
+($I490*'fnd base rates'!F$12)
+($J490*'fnd base rates'!F$13)
+($K490*'fnd base rates'!F$14)
+($M490*'fnd base rates'!F$16)
+($N490*'fnd base rates'!F$17)
+($O490*'fnd base rates'!F$18)
+($P490*VLOOKUP($S490+12,rate_basefnd,6)))
*$R490</f>
        <v>65020.202913599991</v>
      </c>
      <c r="Y490" s="68">
        <f>(($D490*'fnd base rates'!G$7)
+($E490*'fnd base rates'!G$8)
+($F490*'fnd base rates'!G$9)
+($G490*'fnd base rates'!G$10)
+($H490*'fnd base rates'!G$11)
+($I490*'fnd base rates'!G$12)
+($J490*'fnd base rates'!G$13)
+($K490*'fnd base rates'!G$14)
+($M490*'fnd base rates'!G$16)
+($N490*'fnd base rates'!G$17)
+($O490*'fnd base rates'!G$18)
+($P490*VLOOKUP($S490+12,rate_basefnd,7)))
*$R490</f>
        <v>15225.477004799999</v>
      </c>
      <c r="Z490" s="68">
        <f>(($D490*'fnd base rates'!H$7)
+($E490*'fnd base rates'!H$8)
+($F490*'fnd base rates'!H$9)
+($G490*'fnd base rates'!H$10)
+($H490*'fnd base rates'!H$11)
+($I490*'fnd base rates'!H$12)
+($J490*'fnd base rates'!H$13)
+($K490*'fnd base rates'!H$14)
+($M490*'fnd base rates'!H$16)
+($N490*'fnd base rates'!H$17)
+($O490*'fnd base rates'!H$18)
+($P490*VLOOKUP($S490+12,rate_basefnd,8)))</f>
        <v>32375.396000000001</v>
      </c>
      <c r="AA490" s="68">
        <f>(($D490*'fnd base rates'!I$7)
+($E490*'fnd base rates'!I$8)
+($F490*'fnd base rates'!I$9)
+($G490*'fnd base rates'!I$10)
+($H490*'fnd base rates'!I$11)
+($I490*'fnd base rates'!I$12)
+($J490*'fnd base rates'!I$13)
+($K490*'fnd base rates'!I$14)
+($M490*'fnd base rates'!I$16)
+($N490*'fnd base rates'!I$17)
+($O490*'fnd base rates'!I$18)
+($P490*VLOOKUP($S490+12,rate_basefnd,9)))
*$R490</f>
        <v>28408.046280000006</v>
      </c>
      <c r="AB490" s="68">
        <f>(($D490*'fnd base rates'!J$7)
+($E490*'fnd base rates'!J$8)
+($F490*'fnd base rates'!J$9)
+($G490*'fnd base rates'!J$10)
+($H490*'fnd base rates'!J$11)
+($I490*'fnd base rates'!J$12)
+($J490*'fnd base rates'!J$13)
+($K490*'fnd base rates'!J$14)
+($M490*'fnd base rates'!J$16)
+($N490*'fnd base rates'!J$17)
+($O490*'fnd base rates'!J$18)
+($P490*VLOOKUP($S490+12,rate_basefnd,10)))
*$R490</f>
        <v>39682.636200000001</v>
      </c>
      <c r="AC490" s="68">
        <f>(($D490*'fnd base rates'!K$7)
+($E490*'fnd base rates'!K$8)
+($F490*'fnd base rates'!K$9)
+($G490*'fnd base rates'!K$10)
+($H490*'fnd base rates'!K$11)
+($I490*'fnd base rates'!K$12)
+($J490*'fnd base rates'!K$13)
+($K490*'fnd base rates'!K$14)
+($M490*'fnd base rates'!K$16)
+($N490*'fnd base rates'!K$17)
+($O490*'fnd base rates'!K$18)
+($P490*VLOOKUP($S490+12,rate_basefnd,11)))
*$R490</f>
        <v>64583.409192000006</v>
      </c>
      <c r="AD490" s="68">
        <f>(($D490*'fnd base rates'!L$7)
+($E490*'fnd base rates'!L$8)
+($F490*'fnd base rates'!L$9)
+($G490*'fnd base rates'!L$10)
+($H490*'fnd base rates'!L$11)
+($I490*'fnd base rates'!L$12)
+($J490*'fnd base rates'!L$13)
+($K490*'fnd base rates'!L$14)
+($M490*'fnd base rates'!L$16)
+($N490*'fnd base rates'!L$17)
+($O490*'fnd base rates'!L$18)
+($P490*VLOOKUP($S490+12,rate_basefnd,12)))</f>
        <v>135048.86120000001</v>
      </c>
      <c r="AE490" s="68">
        <f>(($D490*'fnd base rates'!M$7)
+($E490*'fnd base rates'!M$8)
+($F490*'fnd base rates'!M$9)
+($G490*'fnd base rates'!M$10)
+($H490*'fnd base rates'!M$11)
+($I490*'fnd base rates'!M$12)
+($J490*'fnd base rates'!M$13)
+($K490*'fnd base rates'!M$14)
+($M490*'fnd base rates'!M$16)
+($N490*'fnd base rates'!M$17)
+($O490*'fnd base rates'!M$18)
+($P490*VLOOKUP($S490+12,rate_basefnd,13)))</f>
        <v>0</v>
      </c>
      <c r="AF490" s="3">
        <f t="shared" si="99"/>
        <v>820745.88821440004</v>
      </c>
      <c r="AH490" s="205">
        <f t="shared" si="100"/>
        <v>470165163</v>
      </c>
      <c r="AI490" s="3" t="str">
        <f t="shared" si="104"/>
        <v>470</v>
      </c>
      <c r="AJ490" s="1" t="str">
        <f t="shared" si="105"/>
        <v>165</v>
      </c>
      <c r="AK490" s="1" t="str">
        <f t="shared" si="106"/>
        <v>163</v>
      </c>
      <c r="AL490" s="3">
        <f t="shared" si="101"/>
        <v>1</v>
      </c>
      <c r="AM490" s="3">
        <f t="shared" si="111"/>
        <v>49</v>
      </c>
      <c r="AN490" s="3">
        <f t="shared" si="107"/>
        <v>820745.88821440004</v>
      </c>
      <c r="AO490" s="3">
        <f t="shared" si="108"/>
        <v>16750</v>
      </c>
      <c r="AP490" s="3">
        <f t="shared" si="102"/>
        <v>5371</v>
      </c>
      <c r="AQ490" s="3">
        <v>11379</v>
      </c>
      <c r="AS490" s="68"/>
      <c r="AT490" s="68"/>
      <c r="AX490" s="4">
        <f t="shared" si="109"/>
        <v>0</v>
      </c>
      <c r="AZ490" s="4">
        <f t="shared" si="110"/>
        <v>0</v>
      </c>
      <c r="BB490" s="4"/>
    </row>
    <row r="491" spans="1:54" s="3" customFormat="1">
      <c r="A491" s="205" t="str">
        <f t="shared" si="103"/>
        <v>470</v>
      </c>
      <c r="B491" s="1">
        <v>470165164</v>
      </c>
      <c r="C491" s="7" t="s">
        <v>89</v>
      </c>
      <c r="D491" s="8">
        <f>'fnd enro'!D491</f>
        <v>0</v>
      </c>
      <c r="E491" s="8">
        <f>'fnd enro'!E491</f>
        <v>0</v>
      </c>
      <c r="F491" s="8">
        <f>'fnd enro'!F491</f>
        <v>0</v>
      </c>
      <c r="G491" s="8">
        <f>'fnd enro'!G491</f>
        <v>0</v>
      </c>
      <c r="H491" s="8">
        <f>'fnd enro'!H491</f>
        <v>1</v>
      </c>
      <c r="I491" s="8">
        <f>'fnd enro'!I491</f>
        <v>1</v>
      </c>
      <c r="J491" s="8">
        <f>'fnd enro'!J491</f>
        <v>0</v>
      </c>
      <c r="K491" s="9">
        <f>'fnd enro'!K491</f>
        <v>0.08</v>
      </c>
      <c r="L491" s="8">
        <f>'fnd enro'!L491</f>
        <v>0</v>
      </c>
      <c r="M491" s="8">
        <f>'fnd enro'!M491</f>
        <v>0</v>
      </c>
      <c r="N491" s="8">
        <f>'fnd enro'!N491</f>
        <v>0</v>
      </c>
      <c r="O491" s="8">
        <f>'fnd enro'!O491</f>
        <v>0</v>
      </c>
      <c r="P491" s="8">
        <f>'fnd enro'!P491</f>
        <v>2</v>
      </c>
      <c r="Q491" s="8">
        <f>'fnd enro'!R491</f>
        <v>2</v>
      </c>
      <c r="R491" s="9">
        <f t="shared" si="98"/>
        <v>1.038</v>
      </c>
      <c r="S491" s="8">
        <f>VALUE('fnd enro'!Q491)</f>
        <v>3</v>
      </c>
      <c r="T491" s="1"/>
      <c r="U491" s="68">
        <f>(($D491*'fnd base rates'!C$7)
+($E491*'fnd base rates'!C$8)
+($F491*'fnd base rates'!C$9)
+($G491*'fnd base rates'!C$10)
+($H491*'fnd base rates'!C$11)
+($I491*'fnd base rates'!C$12)
+($J491*'fnd base rates'!C$13)
+($K491*'fnd base rates'!C$14)
+($M491*'fnd base rates'!C$16)
+($N491*'fnd base rates'!C$17)
+($O491*'fnd base rates'!C$18)
+($P491*VLOOKUP($S491+12,rate_basefnd,3)))
*$R491</f>
        <v>1378.6740912000002</v>
      </c>
      <c r="V491" s="68">
        <f>(($D491*'fnd base rates'!D$7)
+($E491*'fnd base rates'!D$8)
+($F491*'fnd base rates'!D$9)
+($G491*'fnd base rates'!D$10)
+($H491*'fnd base rates'!D$11)
+($I491*'fnd base rates'!D$12)
+($J491*'fnd base rates'!D$13)
+($K491*'fnd base rates'!D$14)
+($M491*'fnd base rates'!D$16)
+($N491*'fnd base rates'!D$17)
+($O491*'fnd base rates'!D$18)
+($P491*VLOOKUP($S491+12,rate_basefnd,4)))
*$R491</f>
        <v>2395.8285599999999</v>
      </c>
      <c r="W491" s="68">
        <f>(($D491*'fnd base rates'!E$7)
+($E491*'fnd base rates'!E$8)
+($F491*'fnd base rates'!E$9)
+($G491*'fnd base rates'!E$10)
+($H491*'fnd base rates'!E$11)
+($I491*'fnd base rates'!E$12)
+($J491*'fnd base rates'!E$13)
+($K491*'fnd base rates'!E$14)
+($M491*'fnd base rates'!E$16)
+($N491*'fnd base rates'!E$17)
+($O491*'fnd base rates'!E$18)
+($P491*VLOOKUP($S491+12,rate_basefnd,5)))
*$R491</f>
        <v>15858.461860799998</v>
      </c>
      <c r="X491" s="68">
        <f>(($D491*'fnd base rates'!F$7)
+($E491*'fnd base rates'!F$8)
+($F491*'fnd base rates'!F$9)
+($G491*'fnd base rates'!F$10)
+($H491*'fnd base rates'!F$11)
+($I491*'fnd base rates'!F$12)
+($J491*'fnd base rates'!F$13)
+($K491*'fnd base rates'!F$14)
+($M491*'fnd base rates'!F$16)
+($N491*'fnd base rates'!F$17)
+($O491*'fnd base rates'!F$18)
+($P491*VLOOKUP($S491+12,rate_basefnd,6)))
*$R491</f>
        <v>2196.4760928000001</v>
      </c>
      <c r="Y491" s="68">
        <f>(($D491*'fnd base rates'!G$7)
+($E491*'fnd base rates'!G$8)
+($F491*'fnd base rates'!G$9)
+($G491*'fnd base rates'!G$10)
+($H491*'fnd base rates'!G$11)
+($I491*'fnd base rates'!G$12)
+($J491*'fnd base rates'!G$13)
+($K491*'fnd base rates'!G$14)
+($M491*'fnd base rates'!G$16)
+($N491*'fnd base rates'!G$17)
+($O491*'fnd base rates'!G$18)
+($P491*VLOOKUP($S491+12,rate_basefnd,7)))
*$R491</f>
        <v>684.3749904</v>
      </c>
      <c r="Z491" s="68">
        <f>(($D491*'fnd base rates'!H$7)
+($E491*'fnd base rates'!H$8)
+($F491*'fnd base rates'!H$9)
+($G491*'fnd base rates'!H$10)
+($H491*'fnd base rates'!H$11)
+($I491*'fnd base rates'!H$12)
+($J491*'fnd base rates'!H$13)
+($K491*'fnd base rates'!H$14)
+($M491*'fnd base rates'!H$16)
+($N491*'fnd base rates'!H$17)
+($O491*'fnd base rates'!H$18)
+($P491*VLOOKUP($S491+12,rate_basefnd,8)))</f>
        <v>1544.9079999999999</v>
      </c>
      <c r="AA491" s="68">
        <f>(($D491*'fnd base rates'!I$7)
+($E491*'fnd base rates'!I$8)
+($F491*'fnd base rates'!I$9)
+($G491*'fnd base rates'!I$10)
+($H491*'fnd base rates'!I$11)
+($I491*'fnd base rates'!I$12)
+($J491*'fnd base rates'!I$13)
+($K491*'fnd base rates'!I$14)
+($M491*'fnd base rates'!I$16)
+($N491*'fnd base rates'!I$17)
+($O491*'fnd base rates'!I$18)
+($P491*VLOOKUP($S491+12,rate_basefnd,9)))
*$R491</f>
        <v>1211.4082799999999</v>
      </c>
      <c r="AB491" s="68">
        <f>(($D491*'fnd base rates'!J$7)
+($E491*'fnd base rates'!J$8)
+($F491*'fnd base rates'!J$9)
+($G491*'fnd base rates'!J$10)
+($H491*'fnd base rates'!J$11)
+($I491*'fnd base rates'!J$12)
+($J491*'fnd base rates'!J$13)
+($K491*'fnd base rates'!J$14)
+($M491*'fnd base rates'!J$16)
+($N491*'fnd base rates'!J$17)
+($O491*'fnd base rates'!J$18)
+($P491*VLOOKUP($S491+12,rate_basefnd,10)))
*$R491</f>
        <v>2249.1072600000002</v>
      </c>
      <c r="AC491" s="68">
        <f>(($D491*'fnd base rates'!K$7)
+($E491*'fnd base rates'!K$8)
+($F491*'fnd base rates'!K$9)
+($G491*'fnd base rates'!K$10)
+($H491*'fnd base rates'!K$11)
+($I491*'fnd base rates'!K$12)
+($J491*'fnd base rates'!K$13)
+($K491*'fnd base rates'!K$14)
+($M491*'fnd base rates'!K$16)
+($N491*'fnd base rates'!K$17)
+($O491*'fnd base rates'!K$18)
+($P491*VLOOKUP($S491+12,rate_basefnd,11)))
*$R491</f>
        <v>2696.0825159999999</v>
      </c>
      <c r="AD491" s="68">
        <f>(($D491*'fnd base rates'!L$7)
+($E491*'fnd base rates'!L$8)
+($F491*'fnd base rates'!L$9)
+($G491*'fnd base rates'!L$10)
+($H491*'fnd base rates'!L$11)
+($I491*'fnd base rates'!L$12)
+($J491*'fnd base rates'!L$13)
+($K491*'fnd base rates'!L$14)
+($M491*'fnd base rates'!L$16)
+($N491*'fnd base rates'!L$17)
+($O491*'fnd base rates'!L$18)
+($P491*VLOOKUP($S491+12,rate_basefnd,12)))</f>
        <v>5713.217599999999</v>
      </c>
      <c r="AE491" s="68">
        <f>(($D491*'fnd base rates'!M$7)
+($E491*'fnd base rates'!M$8)
+($F491*'fnd base rates'!M$9)
+($G491*'fnd base rates'!M$10)
+($H491*'fnd base rates'!M$11)
+($I491*'fnd base rates'!M$12)
+($J491*'fnd base rates'!M$13)
+($K491*'fnd base rates'!M$14)
+($M491*'fnd base rates'!M$16)
+($N491*'fnd base rates'!M$17)
+($O491*'fnd base rates'!M$18)
+($P491*VLOOKUP($S491+12,rate_basefnd,13)))</f>
        <v>0</v>
      </c>
      <c r="AF491" s="3">
        <f t="shared" si="99"/>
        <v>35928.539251199996</v>
      </c>
      <c r="AH491" s="205">
        <f t="shared" si="100"/>
        <v>470165164</v>
      </c>
      <c r="AI491" s="3" t="str">
        <f t="shared" si="104"/>
        <v>470</v>
      </c>
      <c r="AJ491" s="1" t="str">
        <f t="shared" si="105"/>
        <v>165</v>
      </c>
      <c r="AK491" s="1" t="str">
        <f t="shared" si="106"/>
        <v>164</v>
      </c>
      <c r="AL491" s="3">
        <f t="shared" si="101"/>
        <v>1</v>
      </c>
      <c r="AM491" s="3">
        <f t="shared" si="111"/>
        <v>2</v>
      </c>
      <c r="AN491" s="3">
        <f t="shared" si="107"/>
        <v>35928.539251199996</v>
      </c>
      <c r="AO491" s="3">
        <f t="shared" si="108"/>
        <v>17964</v>
      </c>
      <c r="AP491" s="3">
        <f t="shared" si="102"/>
        <v>-2919</v>
      </c>
      <c r="AQ491" s="3">
        <v>20883</v>
      </c>
      <c r="AS491" s="68"/>
      <c r="AT491" s="68"/>
      <c r="AX491" s="4">
        <f t="shared" si="109"/>
        <v>0</v>
      </c>
      <c r="AZ491" s="4">
        <f t="shared" si="110"/>
        <v>0</v>
      </c>
      <c r="BB491" s="4"/>
    </row>
    <row r="492" spans="1:54" s="3" customFormat="1">
      <c r="A492" s="205" t="str">
        <f t="shared" si="103"/>
        <v>470</v>
      </c>
      <c r="B492" s="1">
        <v>470165165</v>
      </c>
      <c r="C492" s="7" t="s">
        <v>89</v>
      </c>
      <c r="D492" s="8">
        <f>'fnd enro'!D492</f>
        <v>0</v>
      </c>
      <c r="E492" s="8">
        <f>'fnd enro'!E492</f>
        <v>0</v>
      </c>
      <c r="F492" s="8">
        <f>'fnd enro'!F492</f>
        <v>47</v>
      </c>
      <c r="G492" s="8">
        <f>'fnd enro'!G492</f>
        <v>190</v>
      </c>
      <c r="H492" s="8">
        <f>'fnd enro'!H492</f>
        <v>116</v>
      </c>
      <c r="I492" s="8">
        <f>'fnd enro'!I492</f>
        <v>122</v>
      </c>
      <c r="J492" s="8">
        <f>'fnd enro'!J492</f>
        <v>0</v>
      </c>
      <c r="K492" s="9">
        <f>'fnd enro'!K492</f>
        <v>19</v>
      </c>
      <c r="L492" s="8">
        <f>'fnd enro'!L492</f>
        <v>0</v>
      </c>
      <c r="M492" s="8">
        <f>'fnd enro'!M492</f>
        <v>29</v>
      </c>
      <c r="N492" s="8">
        <f>'fnd enro'!N492</f>
        <v>3</v>
      </c>
      <c r="O492" s="8">
        <f>'fnd enro'!O492</f>
        <v>2</v>
      </c>
      <c r="P492" s="8">
        <f>'fnd enro'!P492</f>
        <v>216</v>
      </c>
      <c r="Q492" s="8">
        <f>'fnd enro'!R492</f>
        <v>475</v>
      </c>
      <c r="R492" s="9">
        <f t="shared" si="98"/>
        <v>1.038</v>
      </c>
      <c r="S492" s="8">
        <f>VALUE('fnd enro'!Q492)</f>
        <v>10</v>
      </c>
      <c r="T492" s="1"/>
      <c r="U492" s="68">
        <f>(($D492*'fnd base rates'!C$7)
+($E492*'fnd base rates'!C$8)
+($F492*'fnd base rates'!C$9)
+($G492*'fnd base rates'!C$10)
+($H492*'fnd base rates'!C$11)
+($I492*'fnd base rates'!C$12)
+($J492*'fnd base rates'!C$13)
+($K492*'fnd base rates'!C$14)
+($M492*'fnd base rates'!C$16)
+($N492*'fnd base rates'!C$17)
+($O492*'fnd base rates'!C$18)
+($P492*VLOOKUP($S492+12,rate_basefnd,3)))
*$R492</f>
        <v>325697.68188000005</v>
      </c>
      <c r="V492" s="68">
        <f>(($D492*'fnd base rates'!D$7)
+($E492*'fnd base rates'!D$8)
+($F492*'fnd base rates'!D$9)
+($G492*'fnd base rates'!D$10)
+($H492*'fnd base rates'!D$11)
+($I492*'fnd base rates'!D$12)
+($J492*'fnd base rates'!D$13)
+($K492*'fnd base rates'!D$14)
+($M492*'fnd base rates'!D$16)
+($N492*'fnd base rates'!D$17)
+($O492*'fnd base rates'!D$18)
+($P492*VLOOKUP($S492+12,rate_basefnd,4)))
*$R492</f>
        <v>547782.12072000012</v>
      </c>
      <c r="W492" s="68">
        <f>(($D492*'fnd base rates'!E$7)
+($E492*'fnd base rates'!E$8)
+($F492*'fnd base rates'!E$9)
+($G492*'fnd base rates'!E$10)
+($H492*'fnd base rates'!E$11)
+($I492*'fnd base rates'!E$12)
+($J492*'fnd base rates'!E$13)
+($K492*'fnd base rates'!E$14)
+($M492*'fnd base rates'!E$16)
+($N492*'fnd base rates'!E$17)
+($O492*'fnd base rates'!E$18)
+($P492*VLOOKUP($S492+12,rate_basefnd,5)))
*$R492</f>
        <v>3459833.6259000003</v>
      </c>
      <c r="X492" s="68">
        <f>(($D492*'fnd base rates'!F$7)
+($E492*'fnd base rates'!F$8)
+($F492*'fnd base rates'!F$9)
+($G492*'fnd base rates'!F$10)
+($H492*'fnd base rates'!F$11)
+($I492*'fnd base rates'!F$12)
+($J492*'fnd base rates'!F$13)
+($K492*'fnd base rates'!F$14)
+($M492*'fnd base rates'!F$16)
+($N492*'fnd base rates'!F$17)
+($O492*'fnd base rates'!F$18)
+($P492*VLOOKUP($S492+12,rate_basefnd,6)))
*$R492</f>
        <v>612496.3552799999</v>
      </c>
      <c r="Y492" s="68">
        <f>(($D492*'fnd base rates'!G$7)
+($E492*'fnd base rates'!G$8)
+($F492*'fnd base rates'!G$9)
+($G492*'fnd base rates'!G$10)
+($H492*'fnd base rates'!G$11)
+($I492*'fnd base rates'!G$12)
+($J492*'fnd base rates'!G$13)
+($K492*'fnd base rates'!G$14)
+($M492*'fnd base rates'!G$16)
+($N492*'fnd base rates'!G$17)
+($O492*'fnd base rates'!G$18)
+($P492*VLOOKUP($S492+12,rate_basefnd,7)))
*$R492</f>
        <v>148481.69610000003</v>
      </c>
      <c r="Z492" s="68">
        <f>(($D492*'fnd base rates'!H$7)
+($E492*'fnd base rates'!H$8)
+($F492*'fnd base rates'!H$9)
+($G492*'fnd base rates'!H$10)
+($H492*'fnd base rates'!H$11)
+($I492*'fnd base rates'!H$12)
+($J492*'fnd base rates'!H$13)
+($K492*'fnd base rates'!H$14)
+($M492*'fnd base rates'!H$16)
+($N492*'fnd base rates'!H$17)
+($O492*'fnd base rates'!H$18)
+($P492*VLOOKUP($S492+12,rate_basefnd,8)))</f>
        <v>331103.02</v>
      </c>
      <c r="AA492" s="68">
        <f>(($D492*'fnd base rates'!I$7)
+($E492*'fnd base rates'!I$8)
+($F492*'fnd base rates'!I$9)
+($G492*'fnd base rates'!I$10)
+($H492*'fnd base rates'!I$11)
+($I492*'fnd base rates'!I$12)
+($J492*'fnd base rates'!I$13)
+($K492*'fnd base rates'!I$14)
+($M492*'fnd base rates'!I$16)
+($N492*'fnd base rates'!I$17)
+($O492*'fnd base rates'!I$18)
+($P492*VLOOKUP($S492+12,rate_basefnd,9)))
*$R492</f>
        <v>277249.63392000005</v>
      </c>
      <c r="AB492" s="68">
        <f>(($D492*'fnd base rates'!J$7)
+($E492*'fnd base rates'!J$8)
+($F492*'fnd base rates'!J$9)
+($G492*'fnd base rates'!J$10)
+($H492*'fnd base rates'!J$11)
+($I492*'fnd base rates'!J$12)
+($J492*'fnd base rates'!J$13)
+($K492*'fnd base rates'!J$14)
+($M492*'fnd base rates'!J$16)
+($N492*'fnd base rates'!J$17)
+($O492*'fnd base rates'!J$18)
+($P492*VLOOKUP($S492+12,rate_basefnd,10)))
*$R492</f>
        <v>403711.66512000002</v>
      </c>
      <c r="AC492" s="68">
        <f>(($D492*'fnd base rates'!K$7)
+($E492*'fnd base rates'!K$8)
+($F492*'fnd base rates'!K$9)
+($G492*'fnd base rates'!K$10)
+($H492*'fnd base rates'!K$11)
+($I492*'fnd base rates'!K$12)
+($J492*'fnd base rates'!K$13)
+($K492*'fnd base rates'!K$14)
+($M492*'fnd base rates'!K$16)
+($N492*'fnd base rates'!K$17)
+($O492*'fnd base rates'!K$18)
+($P492*VLOOKUP($S492+12,rate_basefnd,11)))
*$R492</f>
        <v>635278.74258000008</v>
      </c>
      <c r="AD492" s="68">
        <f>(($D492*'fnd base rates'!L$7)
+($E492*'fnd base rates'!L$8)
+($F492*'fnd base rates'!L$9)
+($G492*'fnd base rates'!L$10)
+($H492*'fnd base rates'!L$11)
+($I492*'fnd base rates'!L$12)
+($J492*'fnd base rates'!L$13)
+($K492*'fnd base rates'!L$14)
+($M492*'fnd base rates'!L$16)
+($N492*'fnd base rates'!L$17)
+($O492*'fnd base rates'!L$18)
+($P492*VLOOKUP($S492+12,rate_basefnd,12)))</f>
        <v>1310260.29</v>
      </c>
      <c r="AE492" s="68">
        <f>(($D492*'fnd base rates'!M$7)
+($E492*'fnd base rates'!M$8)
+($F492*'fnd base rates'!M$9)
+($G492*'fnd base rates'!M$10)
+($H492*'fnd base rates'!M$11)
+($I492*'fnd base rates'!M$12)
+($J492*'fnd base rates'!M$13)
+($K492*'fnd base rates'!M$14)
+($M492*'fnd base rates'!M$16)
+($N492*'fnd base rates'!M$17)
+($O492*'fnd base rates'!M$18)
+($P492*VLOOKUP($S492+12,rate_basefnd,13)))</f>
        <v>0</v>
      </c>
      <c r="AF492" s="3">
        <f t="shared" si="99"/>
        <v>8051894.8315000013</v>
      </c>
      <c r="AH492" s="205">
        <f t="shared" si="100"/>
        <v>470165165</v>
      </c>
      <c r="AI492" s="3" t="str">
        <f t="shared" si="104"/>
        <v>470</v>
      </c>
      <c r="AJ492" s="1" t="str">
        <f t="shared" si="105"/>
        <v>165</v>
      </c>
      <c r="AK492" s="1" t="str">
        <f t="shared" si="106"/>
        <v>165</v>
      </c>
      <c r="AL492" s="3">
        <f t="shared" si="101"/>
        <v>1</v>
      </c>
      <c r="AM492" s="3">
        <f t="shared" si="111"/>
        <v>475</v>
      </c>
      <c r="AN492" s="3">
        <f t="shared" si="107"/>
        <v>8051894.8315000013</v>
      </c>
      <c r="AO492" s="3">
        <f t="shared" si="108"/>
        <v>16951</v>
      </c>
      <c r="AP492" s="3">
        <f t="shared" si="102"/>
        <v>-1605</v>
      </c>
      <c r="AQ492" s="3">
        <v>18556</v>
      </c>
      <c r="AS492" s="68"/>
      <c r="AT492" s="68"/>
      <c r="AX492" s="4">
        <f t="shared" si="109"/>
        <v>0</v>
      </c>
      <c r="AZ492" s="4">
        <f t="shared" si="110"/>
        <v>0</v>
      </c>
      <c r="BB492" s="4"/>
    </row>
    <row r="493" spans="1:54" s="3" customFormat="1">
      <c r="A493" s="205" t="str">
        <f t="shared" si="103"/>
        <v>470</v>
      </c>
      <c r="B493" s="1">
        <v>470165176</v>
      </c>
      <c r="C493" s="7" t="s">
        <v>89</v>
      </c>
      <c r="D493" s="8">
        <f>'fnd enro'!D493</f>
        <v>0</v>
      </c>
      <c r="E493" s="8">
        <f>'fnd enro'!E493</f>
        <v>0</v>
      </c>
      <c r="F493" s="8">
        <f>'fnd enro'!F493</f>
        <v>6</v>
      </c>
      <c r="G493" s="8">
        <f>'fnd enro'!G493</f>
        <v>77</v>
      </c>
      <c r="H493" s="8">
        <f>'fnd enro'!H493</f>
        <v>75</v>
      </c>
      <c r="I493" s="8">
        <f>'fnd enro'!I493</f>
        <v>44</v>
      </c>
      <c r="J493" s="8">
        <f>'fnd enro'!J493</f>
        <v>0</v>
      </c>
      <c r="K493" s="9">
        <f>'fnd enro'!K493</f>
        <v>8.08</v>
      </c>
      <c r="L493" s="8">
        <f>'fnd enro'!L493</f>
        <v>0</v>
      </c>
      <c r="M493" s="8">
        <f>'fnd enro'!M493</f>
        <v>2</v>
      </c>
      <c r="N493" s="8">
        <f>'fnd enro'!N493</f>
        <v>2</v>
      </c>
      <c r="O493" s="8">
        <f>'fnd enro'!O493</f>
        <v>0</v>
      </c>
      <c r="P493" s="8">
        <f>'fnd enro'!P493</f>
        <v>63</v>
      </c>
      <c r="Q493" s="8">
        <f>'fnd enro'!R493</f>
        <v>202</v>
      </c>
      <c r="R493" s="9">
        <f t="shared" si="98"/>
        <v>1.038</v>
      </c>
      <c r="S493" s="8">
        <f>VALUE('fnd enro'!Q493)</f>
        <v>8</v>
      </c>
      <c r="T493" s="1"/>
      <c r="U493" s="68">
        <f>(($D493*'fnd base rates'!C$7)
+($E493*'fnd base rates'!C$8)
+($F493*'fnd base rates'!C$9)
+($G493*'fnd base rates'!C$10)
+($H493*'fnd base rates'!C$11)
+($I493*'fnd base rates'!C$12)
+($J493*'fnd base rates'!C$13)
+($K493*'fnd base rates'!C$14)
+($M493*'fnd base rates'!C$16)
+($N493*'fnd base rates'!C$17)
+($O493*'fnd base rates'!C$18)
+($P493*VLOOKUP($S493+12,rate_basefnd,3)))
*$R493</f>
        <v>132621.1104912</v>
      </c>
      <c r="V493" s="68">
        <f>(($D493*'fnd base rates'!D$7)
+($E493*'fnd base rates'!D$8)
+($F493*'fnd base rates'!D$9)
+($G493*'fnd base rates'!D$10)
+($H493*'fnd base rates'!D$11)
+($I493*'fnd base rates'!D$12)
+($J493*'fnd base rates'!D$13)
+($K493*'fnd base rates'!D$14)
+($M493*'fnd base rates'!D$16)
+($N493*'fnd base rates'!D$17)
+($O493*'fnd base rates'!D$18)
+($P493*VLOOKUP($S493+12,rate_basefnd,4)))
*$R493</f>
        <v>209037.83759999997</v>
      </c>
      <c r="W493" s="68">
        <f>(($D493*'fnd base rates'!E$7)
+($E493*'fnd base rates'!E$8)
+($F493*'fnd base rates'!E$9)
+($G493*'fnd base rates'!E$10)
+($H493*'fnd base rates'!E$11)
+($I493*'fnd base rates'!E$12)
+($J493*'fnd base rates'!E$13)
+($K493*'fnd base rates'!E$14)
+($M493*'fnd base rates'!E$16)
+($N493*'fnd base rates'!E$17)
+($O493*'fnd base rates'!E$18)
+($P493*VLOOKUP($S493+12,rate_basefnd,5)))
*$R493</f>
        <v>1222530.7111608002</v>
      </c>
      <c r="X493" s="68">
        <f>(($D493*'fnd base rates'!F$7)
+($E493*'fnd base rates'!F$8)
+($F493*'fnd base rates'!F$9)
+($G493*'fnd base rates'!F$10)
+($H493*'fnd base rates'!F$11)
+($I493*'fnd base rates'!F$12)
+($J493*'fnd base rates'!F$13)
+($K493*'fnd base rates'!F$14)
+($M493*'fnd base rates'!F$16)
+($N493*'fnd base rates'!F$17)
+($O493*'fnd base rates'!F$18)
+($P493*VLOOKUP($S493+12,rate_basefnd,6)))
*$R493</f>
        <v>253962.94013279999</v>
      </c>
      <c r="Y493" s="68">
        <f>(($D493*'fnd base rates'!G$7)
+($E493*'fnd base rates'!G$8)
+($F493*'fnd base rates'!G$9)
+($G493*'fnd base rates'!G$10)
+($H493*'fnd base rates'!G$11)
+($I493*'fnd base rates'!G$12)
+($J493*'fnd base rates'!G$13)
+($K493*'fnd base rates'!G$14)
+($M493*'fnd base rates'!G$16)
+($N493*'fnd base rates'!G$17)
+($O493*'fnd base rates'!G$18)
+($P493*VLOOKUP($S493+12,rate_basefnd,7)))
*$R493</f>
        <v>52536.647750400007</v>
      </c>
      <c r="Z493" s="68">
        <f>(($D493*'fnd base rates'!H$7)
+($E493*'fnd base rates'!H$8)
+($F493*'fnd base rates'!H$9)
+($G493*'fnd base rates'!H$10)
+($H493*'fnd base rates'!H$11)
+($I493*'fnd base rates'!H$12)
+($J493*'fnd base rates'!H$13)
+($K493*'fnd base rates'!H$14)
+($M493*'fnd base rates'!H$16)
+($N493*'fnd base rates'!H$17)
+($O493*'fnd base rates'!H$18)
+($P493*VLOOKUP($S493+12,rate_basefnd,8)))</f>
        <v>135028.42799999999</v>
      </c>
      <c r="AA493" s="68">
        <f>(($D493*'fnd base rates'!I$7)
+($E493*'fnd base rates'!I$8)
+($F493*'fnd base rates'!I$9)
+($G493*'fnd base rates'!I$10)
+($H493*'fnd base rates'!I$11)
+($I493*'fnd base rates'!I$12)
+($J493*'fnd base rates'!I$13)
+($K493*'fnd base rates'!I$14)
+($M493*'fnd base rates'!I$16)
+($N493*'fnd base rates'!I$17)
+($O493*'fnd base rates'!I$18)
+($P493*VLOOKUP($S493+12,rate_basefnd,9)))
*$R493</f>
        <v>108215.72466000001</v>
      </c>
      <c r="AB493" s="68">
        <f>(($D493*'fnd base rates'!J$7)
+($E493*'fnd base rates'!J$8)
+($F493*'fnd base rates'!J$9)
+($G493*'fnd base rates'!J$10)
+($H493*'fnd base rates'!J$11)
+($I493*'fnd base rates'!J$12)
+($J493*'fnd base rates'!J$13)
+($K493*'fnd base rates'!J$14)
+($M493*'fnd base rates'!J$16)
+($N493*'fnd base rates'!J$17)
+($O493*'fnd base rates'!J$18)
+($P493*VLOOKUP($S493+12,rate_basefnd,10)))
*$R493</f>
        <v>126865.00356</v>
      </c>
      <c r="AC493" s="68">
        <f>(($D493*'fnd base rates'!K$7)
+($E493*'fnd base rates'!K$8)
+($F493*'fnd base rates'!K$9)
+($G493*'fnd base rates'!K$10)
+($H493*'fnd base rates'!K$11)
+($I493*'fnd base rates'!K$12)
+($J493*'fnd base rates'!K$13)
+($K493*'fnd base rates'!K$14)
+($M493*'fnd base rates'!K$16)
+($N493*'fnd base rates'!K$17)
+($O493*'fnd base rates'!K$18)
+($P493*VLOOKUP($S493+12,rate_basefnd,11)))
*$R493</f>
        <v>268134.23139600002</v>
      </c>
      <c r="AD493" s="68">
        <f>(($D493*'fnd base rates'!L$7)
+($E493*'fnd base rates'!L$8)
+($F493*'fnd base rates'!L$9)
+($G493*'fnd base rates'!L$10)
+($H493*'fnd base rates'!L$11)
+($I493*'fnd base rates'!L$12)
+($J493*'fnd base rates'!L$13)
+($K493*'fnd base rates'!L$14)
+($M493*'fnd base rates'!L$16)
+($N493*'fnd base rates'!L$17)
+($O493*'fnd base rates'!L$18)
+($P493*VLOOKUP($S493+12,rate_basefnd,12)))</f>
        <v>520058.71760000009</v>
      </c>
      <c r="AE493" s="68">
        <f>(($D493*'fnd base rates'!M$7)
+($E493*'fnd base rates'!M$8)
+($F493*'fnd base rates'!M$9)
+($G493*'fnd base rates'!M$10)
+($H493*'fnd base rates'!M$11)
+($I493*'fnd base rates'!M$12)
+($J493*'fnd base rates'!M$13)
+($K493*'fnd base rates'!M$14)
+($M493*'fnd base rates'!M$16)
+($N493*'fnd base rates'!M$17)
+($O493*'fnd base rates'!M$18)
+($P493*VLOOKUP($S493+12,rate_basefnd,13)))</f>
        <v>0</v>
      </c>
      <c r="AF493" s="3">
        <f t="shared" si="99"/>
        <v>3028991.3523512003</v>
      </c>
      <c r="AH493" s="205">
        <f t="shared" si="100"/>
        <v>470165176</v>
      </c>
      <c r="AI493" s="3" t="str">
        <f t="shared" si="104"/>
        <v>470</v>
      </c>
      <c r="AJ493" s="1" t="str">
        <f t="shared" si="105"/>
        <v>165</v>
      </c>
      <c r="AK493" s="1" t="str">
        <f t="shared" si="106"/>
        <v>176</v>
      </c>
      <c r="AL493" s="3">
        <f t="shared" si="101"/>
        <v>1</v>
      </c>
      <c r="AM493" s="3">
        <f t="shared" si="111"/>
        <v>202</v>
      </c>
      <c r="AN493" s="3">
        <f t="shared" si="107"/>
        <v>3028991.3523512003</v>
      </c>
      <c r="AO493" s="3">
        <f t="shared" si="108"/>
        <v>14995</v>
      </c>
      <c r="AP493" s="3">
        <f t="shared" si="102"/>
        <v>-3173</v>
      </c>
      <c r="AQ493" s="3">
        <v>18168</v>
      </c>
      <c r="AS493" s="68"/>
      <c r="AT493" s="68"/>
      <c r="AX493" s="4">
        <f t="shared" si="109"/>
        <v>0</v>
      </c>
      <c r="AZ493" s="4">
        <f t="shared" si="110"/>
        <v>0</v>
      </c>
      <c r="BB493" s="4"/>
    </row>
    <row r="494" spans="1:54" s="3" customFormat="1">
      <c r="A494" s="205" t="str">
        <f t="shared" si="103"/>
        <v>470</v>
      </c>
      <c r="B494" s="1">
        <v>470165178</v>
      </c>
      <c r="C494" s="7" t="s">
        <v>89</v>
      </c>
      <c r="D494" s="8">
        <f>'fnd enro'!D494</f>
        <v>0</v>
      </c>
      <c r="E494" s="8">
        <f>'fnd enro'!E494</f>
        <v>0</v>
      </c>
      <c r="F494" s="8">
        <f>'fnd enro'!F494</f>
        <v>38</v>
      </c>
      <c r="G494" s="8">
        <f>'fnd enro'!G494</f>
        <v>144</v>
      </c>
      <c r="H494" s="8">
        <f>'fnd enro'!H494</f>
        <v>57</v>
      </c>
      <c r="I494" s="8">
        <f>'fnd enro'!I494</f>
        <v>42</v>
      </c>
      <c r="J494" s="8">
        <f>'fnd enro'!J494</f>
        <v>0</v>
      </c>
      <c r="K494" s="9">
        <f>'fnd enro'!K494</f>
        <v>11.24</v>
      </c>
      <c r="L494" s="8">
        <f>'fnd enro'!L494</f>
        <v>0</v>
      </c>
      <c r="M494" s="8">
        <f>'fnd enro'!M494</f>
        <v>10</v>
      </c>
      <c r="N494" s="8">
        <f>'fnd enro'!N494</f>
        <v>1</v>
      </c>
      <c r="O494" s="8">
        <f>'fnd enro'!O494</f>
        <v>0</v>
      </c>
      <c r="P494" s="8">
        <f>'fnd enro'!P494</f>
        <v>60</v>
      </c>
      <c r="Q494" s="8">
        <f>'fnd enro'!R494</f>
        <v>281</v>
      </c>
      <c r="R494" s="9">
        <f t="shared" si="98"/>
        <v>1.038</v>
      </c>
      <c r="S494" s="8">
        <f>VALUE('fnd enro'!Q494)</f>
        <v>4</v>
      </c>
      <c r="T494" s="1"/>
      <c r="U494" s="68">
        <f>(($D494*'fnd base rates'!C$7)
+($E494*'fnd base rates'!C$8)
+($F494*'fnd base rates'!C$9)
+($G494*'fnd base rates'!C$10)
+($H494*'fnd base rates'!C$11)
+($I494*'fnd base rates'!C$12)
+($J494*'fnd base rates'!C$13)
+($K494*'fnd base rates'!C$14)
+($M494*'fnd base rates'!C$16)
+($N494*'fnd base rates'!C$17)
+($O494*'fnd base rates'!C$18)
+($P494*VLOOKUP($S494+12,rate_basefnd,3)))
*$R494</f>
        <v>180529.21659360002</v>
      </c>
      <c r="V494" s="68">
        <f>(($D494*'fnd base rates'!D$7)
+($E494*'fnd base rates'!D$8)
+($F494*'fnd base rates'!D$9)
+($G494*'fnd base rates'!D$10)
+($H494*'fnd base rates'!D$11)
+($I494*'fnd base rates'!D$12)
+($J494*'fnd base rates'!D$13)
+($K494*'fnd base rates'!D$14)
+($M494*'fnd base rates'!D$16)
+($N494*'fnd base rates'!D$17)
+($O494*'fnd base rates'!D$18)
+($P494*VLOOKUP($S494+12,rate_basefnd,4)))
*$R494</f>
        <v>270053.33562000003</v>
      </c>
      <c r="W494" s="68">
        <f>(($D494*'fnd base rates'!E$7)
+($E494*'fnd base rates'!E$8)
+($F494*'fnd base rates'!E$9)
+($G494*'fnd base rates'!E$10)
+($H494*'fnd base rates'!E$11)
+($I494*'fnd base rates'!E$12)
+($J494*'fnd base rates'!E$13)
+($K494*'fnd base rates'!E$14)
+($M494*'fnd base rates'!E$16)
+($N494*'fnd base rates'!E$17)
+($O494*'fnd base rates'!E$18)
+($P494*VLOOKUP($S494+12,rate_basefnd,5)))
*$R494</f>
        <v>1495134.9870023998</v>
      </c>
      <c r="X494" s="68">
        <f>(($D494*'fnd base rates'!F$7)
+($E494*'fnd base rates'!F$8)
+($F494*'fnd base rates'!F$9)
+($G494*'fnd base rates'!F$10)
+($H494*'fnd base rates'!F$11)
+($I494*'fnd base rates'!F$12)
+($J494*'fnd base rates'!F$13)
+($K494*'fnd base rates'!F$14)
+($M494*'fnd base rates'!F$16)
+($N494*'fnd base rates'!F$17)
+($O494*'fnd base rates'!F$18)
+($P494*VLOOKUP($S494+12,rate_basefnd,6)))
*$R494</f>
        <v>376159.12473840005</v>
      </c>
      <c r="Y494" s="68">
        <f>(($D494*'fnd base rates'!G$7)
+($E494*'fnd base rates'!G$8)
+($F494*'fnd base rates'!G$9)
+($G494*'fnd base rates'!G$10)
+($H494*'fnd base rates'!G$11)
+($I494*'fnd base rates'!G$12)
+($J494*'fnd base rates'!G$13)
+($K494*'fnd base rates'!G$14)
+($M494*'fnd base rates'!G$16)
+($N494*'fnd base rates'!G$17)
+($O494*'fnd base rates'!G$18)
+($P494*VLOOKUP($S494+12,rate_basefnd,7)))
*$R494</f>
        <v>62251.966111200003</v>
      </c>
      <c r="Z494" s="68">
        <f>(($D494*'fnd base rates'!H$7)
+($E494*'fnd base rates'!H$8)
+($F494*'fnd base rates'!H$9)
+($G494*'fnd base rates'!H$10)
+($H494*'fnd base rates'!H$11)
+($I494*'fnd base rates'!H$12)
+($J494*'fnd base rates'!H$13)
+($K494*'fnd base rates'!H$14)
+($M494*'fnd base rates'!H$16)
+($N494*'fnd base rates'!H$17)
+($O494*'fnd base rates'!H$18)
+($P494*VLOOKUP($S494+12,rate_basefnd,8)))</f>
        <v>180611.774</v>
      </c>
      <c r="AA494" s="68">
        <f>(($D494*'fnd base rates'!I$7)
+($E494*'fnd base rates'!I$8)
+($F494*'fnd base rates'!I$9)
+($G494*'fnd base rates'!I$10)
+($H494*'fnd base rates'!I$11)
+($I494*'fnd base rates'!I$12)
+($J494*'fnd base rates'!I$13)
+($K494*'fnd base rates'!I$14)
+($M494*'fnd base rates'!I$16)
+($N494*'fnd base rates'!I$17)
+($O494*'fnd base rates'!I$18)
+($P494*VLOOKUP($S494+12,rate_basefnd,9)))
*$R494</f>
        <v>141993.32418</v>
      </c>
      <c r="AB494" s="68">
        <f>(($D494*'fnd base rates'!J$7)
+($E494*'fnd base rates'!J$8)
+($F494*'fnd base rates'!J$9)
+($G494*'fnd base rates'!J$10)
+($H494*'fnd base rates'!J$11)
+($I494*'fnd base rates'!J$12)
+($J494*'fnd base rates'!J$13)
+($K494*'fnd base rates'!J$14)
+($M494*'fnd base rates'!J$16)
+($N494*'fnd base rates'!J$17)
+($O494*'fnd base rates'!J$18)
+($P494*VLOOKUP($S494+12,rate_basefnd,10)))
*$R494</f>
        <v>115353.02304000001</v>
      </c>
      <c r="AC494" s="68">
        <f>(($D494*'fnd base rates'!K$7)
+($E494*'fnd base rates'!K$8)
+($F494*'fnd base rates'!K$9)
+($G494*'fnd base rates'!K$10)
+($H494*'fnd base rates'!K$11)
+($I494*'fnd base rates'!K$12)
+($J494*'fnd base rates'!K$13)
+($K494*'fnd base rates'!K$14)
+($M494*'fnd base rates'!K$16)
+($N494*'fnd base rates'!K$17)
+($O494*'fnd base rates'!K$18)
+($P494*VLOOKUP($S494+12,rate_basefnd,11)))
*$R494</f>
        <v>369420.687408</v>
      </c>
      <c r="AD494" s="68">
        <f>(($D494*'fnd base rates'!L$7)
+($E494*'fnd base rates'!L$8)
+($F494*'fnd base rates'!L$9)
+($G494*'fnd base rates'!L$10)
+($H494*'fnd base rates'!L$11)
+($I494*'fnd base rates'!L$12)
+($J494*'fnd base rates'!L$13)
+($K494*'fnd base rates'!L$14)
+($M494*'fnd base rates'!L$16)
+($N494*'fnd base rates'!L$17)
+($O494*'fnd base rates'!L$18)
+($P494*VLOOKUP($S494+12,rate_basefnd,12)))</f>
        <v>680821.31280000019</v>
      </c>
      <c r="AE494" s="68">
        <f>(($D494*'fnd base rates'!M$7)
+($E494*'fnd base rates'!M$8)
+($F494*'fnd base rates'!M$9)
+($G494*'fnd base rates'!M$10)
+($H494*'fnd base rates'!M$11)
+($I494*'fnd base rates'!M$12)
+($J494*'fnd base rates'!M$13)
+($K494*'fnd base rates'!M$14)
+($M494*'fnd base rates'!M$16)
+($N494*'fnd base rates'!M$17)
+($O494*'fnd base rates'!M$18)
+($P494*VLOOKUP($S494+12,rate_basefnd,13)))</f>
        <v>0</v>
      </c>
      <c r="AF494" s="3">
        <f t="shared" si="99"/>
        <v>3872328.7514936002</v>
      </c>
      <c r="AH494" s="205">
        <f t="shared" si="100"/>
        <v>470165178</v>
      </c>
      <c r="AI494" s="3" t="str">
        <f t="shared" si="104"/>
        <v>470</v>
      </c>
      <c r="AJ494" s="1" t="str">
        <f t="shared" si="105"/>
        <v>165</v>
      </c>
      <c r="AK494" s="1" t="str">
        <f t="shared" si="106"/>
        <v>178</v>
      </c>
      <c r="AL494" s="3">
        <f t="shared" si="101"/>
        <v>1</v>
      </c>
      <c r="AM494" s="3">
        <f t="shared" si="111"/>
        <v>281</v>
      </c>
      <c r="AN494" s="3">
        <f t="shared" si="107"/>
        <v>3872328.7514936002</v>
      </c>
      <c r="AO494" s="3">
        <f t="shared" si="108"/>
        <v>13781</v>
      </c>
      <c r="AP494" s="3">
        <f t="shared" si="102"/>
        <v>-7802</v>
      </c>
      <c r="AQ494" s="3">
        <v>21583</v>
      </c>
      <c r="AS494" s="68"/>
      <c r="AT494" s="68"/>
      <c r="AX494" s="4">
        <f t="shared" si="109"/>
        <v>0</v>
      </c>
      <c r="AZ494" s="4">
        <f t="shared" si="110"/>
        <v>0</v>
      </c>
      <c r="BB494" s="4"/>
    </row>
    <row r="495" spans="1:54" s="3" customFormat="1">
      <c r="A495" s="205" t="str">
        <f t="shared" si="103"/>
        <v>470</v>
      </c>
      <c r="B495" s="1">
        <v>470165181</v>
      </c>
      <c r="C495" s="7" t="s">
        <v>89</v>
      </c>
      <c r="D495" s="8">
        <f>'fnd enro'!D495</f>
        <v>0</v>
      </c>
      <c r="E495" s="8">
        <f>'fnd enro'!E495</f>
        <v>0</v>
      </c>
      <c r="F495" s="8">
        <f>'fnd enro'!F495</f>
        <v>1</v>
      </c>
      <c r="G495" s="8">
        <f>'fnd enro'!G495</f>
        <v>6</v>
      </c>
      <c r="H495" s="8">
        <f>'fnd enro'!H495</f>
        <v>0</v>
      </c>
      <c r="I495" s="8">
        <f>'fnd enro'!I495</f>
        <v>2</v>
      </c>
      <c r="J495" s="8">
        <f>'fnd enro'!J495</f>
        <v>0</v>
      </c>
      <c r="K495" s="9">
        <f>'fnd enro'!K495</f>
        <v>0.36</v>
      </c>
      <c r="L495" s="8">
        <f>'fnd enro'!L495</f>
        <v>0</v>
      </c>
      <c r="M495" s="8">
        <f>'fnd enro'!M495</f>
        <v>0</v>
      </c>
      <c r="N495" s="8">
        <f>'fnd enro'!N495</f>
        <v>0</v>
      </c>
      <c r="O495" s="8">
        <f>'fnd enro'!O495</f>
        <v>0</v>
      </c>
      <c r="P495" s="8">
        <f>'fnd enro'!P495</f>
        <v>5</v>
      </c>
      <c r="Q495" s="8">
        <f>'fnd enro'!R495</f>
        <v>9</v>
      </c>
      <c r="R495" s="9">
        <f t="shared" si="98"/>
        <v>1.038</v>
      </c>
      <c r="S495" s="8">
        <f>VALUE('fnd enro'!Q495)</f>
        <v>10</v>
      </c>
      <c r="T495" s="1"/>
      <c r="U495" s="68">
        <f>(($D495*'fnd base rates'!C$7)
+($E495*'fnd base rates'!C$8)
+($F495*'fnd base rates'!C$9)
+($G495*'fnd base rates'!C$10)
+($H495*'fnd base rates'!C$11)
+($I495*'fnd base rates'!C$12)
+($J495*'fnd base rates'!C$13)
+($K495*'fnd base rates'!C$14)
+($M495*'fnd base rates'!C$16)
+($N495*'fnd base rates'!C$17)
+($O495*'fnd base rates'!C$18)
+($P495*VLOOKUP($S495+12,rate_basefnd,3)))
*$R495</f>
        <v>6196.5494303999994</v>
      </c>
      <c r="V495" s="68">
        <f>(($D495*'fnd base rates'!D$7)
+($E495*'fnd base rates'!D$8)
+($F495*'fnd base rates'!D$9)
+($G495*'fnd base rates'!D$10)
+($H495*'fnd base rates'!D$11)
+($I495*'fnd base rates'!D$12)
+($J495*'fnd base rates'!D$13)
+($K495*'fnd base rates'!D$14)
+($M495*'fnd base rates'!D$16)
+($N495*'fnd base rates'!D$17)
+($O495*'fnd base rates'!D$18)
+($P495*VLOOKUP($S495+12,rate_basefnd,4)))
*$R495</f>
        <v>10745.957280000001</v>
      </c>
      <c r="W495" s="68">
        <f>(($D495*'fnd base rates'!E$7)
+($E495*'fnd base rates'!E$8)
+($F495*'fnd base rates'!E$9)
+($G495*'fnd base rates'!E$10)
+($H495*'fnd base rates'!E$11)
+($I495*'fnd base rates'!E$12)
+($J495*'fnd base rates'!E$13)
+($K495*'fnd base rates'!E$14)
+($M495*'fnd base rates'!E$16)
+($N495*'fnd base rates'!E$17)
+($O495*'fnd base rates'!E$18)
+($P495*VLOOKUP($S495+12,rate_basefnd,5)))
*$R495</f>
        <v>70230.360873600002</v>
      </c>
      <c r="X495" s="68">
        <f>(($D495*'fnd base rates'!F$7)
+($E495*'fnd base rates'!F$8)
+($F495*'fnd base rates'!F$9)
+($G495*'fnd base rates'!F$10)
+($H495*'fnd base rates'!F$11)
+($I495*'fnd base rates'!F$12)
+($J495*'fnd base rates'!F$13)
+($K495*'fnd base rates'!F$14)
+($M495*'fnd base rates'!F$16)
+($N495*'fnd base rates'!F$17)
+($O495*'fnd base rates'!F$18)
+($P495*VLOOKUP($S495+12,rate_basefnd,6)))
*$R495</f>
        <v>12228.195537600001</v>
      </c>
      <c r="Y495" s="68">
        <f>(($D495*'fnd base rates'!G$7)
+($E495*'fnd base rates'!G$8)
+($F495*'fnd base rates'!G$9)
+($G495*'fnd base rates'!G$10)
+($H495*'fnd base rates'!G$11)
+($I495*'fnd base rates'!G$12)
+($J495*'fnd base rates'!G$13)
+($K495*'fnd base rates'!G$14)
+($M495*'fnd base rates'!G$16)
+($N495*'fnd base rates'!G$17)
+($O495*'fnd base rates'!G$18)
+($P495*VLOOKUP($S495+12,rate_basefnd,7)))
*$R495</f>
        <v>2982.2088767999999</v>
      </c>
      <c r="Z495" s="68">
        <f>(($D495*'fnd base rates'!H$7)
+($E495*'fnd base rates'!H$8)
+($F495*'fnd base rates'!H$9)
+($G495*'fnd base rates'!H$10)
+($H495*'fnd base rates'!H$11)
+($I495*'fnd base rates'!H$12)
+($J495*'fnd base rates'!H$13)
+($K495*'fnd base rates'!H$14)
+($M495*'fnd base rates'!H$16)
+($N495*'fnd base rates'!H$17)
+($O495*'fnd base rates'!H$18)
+($P495*VLOOKUP($S495+12,rate_basefnd,8)))</f>
        <v>6104.706000000001</v>
      </c>
      <c r="AA495" s="68">
        <f>(($D495*'fnd base rates'!I$7)
+($E495*'fnd base rates'!I$8)
+($F495*'fnd base rates'!I$9)
+($G495*'fnd base rates'!I$10)
+($H495*'fnd base rates'!I$11)
+($I495*'fnd base rates'!I$12)
+($J495*'fnd base rates'!I$13)
+($K495*'fnd base rates'!I$14)
+($M495*'fnd base rates'!I$16)
+($N495*'fnd base rates'!I$17)
+($O495*'fnd base rates'!I$18)
+($P495*VLOOKUP($S495+12,rate_basefnd,9)))
*$R495</f>
        <v>5387.1265800000001</v>
      </c>
      <c r="AB495" s="68">
        <f>(($D495*'fnd base rates'!J$7)
+($E495*'fnd base rates'!J$8)
+($F495*'fnd base rates'!J$9)
+($G495*'fnd base rates'!J$10)
+($H495*'fnd base rates'!J$11)
+($I495*'fnd base rates'!J$12)
+($J495*'fnd base rates'!J$13)
+($K495*'fnd base rates'!J$14)
+($M495*'fnd base rates'!J$16)
+($N495*'fnd base rates'!J$17)
+($O495*'fnd base rates'!J$18)
+($P495*VLOOKUP($S495+12,rate_basefnd,10)))
*$R495</f>
        <v>8276.8770600000007</v>
      </c>
      <c r="AC495" s="68">
        <f>(($D495*'fnd base rates'!K$7)
+($E495*'fnd base rates'!K$8)
+($F495*'fnd base rates'!K$9)
+($G495*'fnd base rates'!K$10)
+($H495*'fnd base rates'!K$11)
+($I495*'fnd base rates'!K$12)
+($J495*'fnd base rates'!K$13)
+($K495*'fnd base rates'!K$14)
+($M495*'fnd base rates'!K$16)
+($N495*'fnd base rates'!K$17)
+($O495*'fnd base rates'!K$18)
+($P495*VLOOKUP($S495+12,rate_basefnd,11)))
*$R495</f>
        <v>11564.227212000002</v>
      </c>
      <c r="AD495" s="68">
        <f>(($D495*'fnd base rates'!L$7)
+($E495*'fnd base rates'!L$8)
+($F495*'fnd base rates'!L$9)
+($G495*'fnd base rates'!L$10)
+($H495*'fnd base rates'!L$11)
+($I495*'fnd base rates'!L$12)
+($J495*'fnd base rates'!L$13)
+($K495*'fnd base rates'!L$14)
+($M495*'fnd base rates'!L$16)
+($N495*'fnd base rates'!L$17)
+($O495*'fnd base rates'!L$18)
+($P495*VLOOKUP($S495+12,rate_basefnd,12)))</f>
        <v>25138.8992</v>
      </c>
      <c r="AE495" s="68">
        <f>(($D495*'fnd base rates'!M$7)
+($E495*'fnd base rates'!M$8)
+($F495*'fnd base rates'!M$9)
+($G495*'fnd base rates'!M$10)
+($H495*'fnd base rates'!M$11)
+($I495*'fnd base rates'!M$12)
+($J495*'fnd base rates'!M$13)
+($K495*'fnd base rates'!M$14)
+($M495*'fnd base rates'!M$16)
+($N495*'fnd base rates'!M$17)
+($O495*'fnd base rates'!M$18)
+($P495*VLOOKUP($S495+12,rate_basefnd,13)))</f>
        <v>0</v>
      </c>
      <c r="AF495" s="3">
        <f t="shared" si="99"/>
        <v>158855.10805039998</v>
      </c>
      <c r="AH495" s="205">
        <f t="shared" si="100"/>
        <v>470165181</v>
      </c>
      <c r="AI495" s="3" t="str">
        <f t="shared" si="104"/>
        <v>470</v>
      </c>
      <c r="AJ495" s="1" t="str">
        <f t="shared" si="105"/>
        <v>165</v>
      </c>
      <c r="AK495" s="1" t="str">
        <f t="shared" si="106"/>
        <v>181</v>
      </c>
      <c r="AL495" s="3">
        <f t="shared" si="101"/>
        <v>1</v>
      </c>
      <c r="AM495" s="3">
        <f t="shared" si="111"/>
        <v>9</v>
      </c>
      <c r="AN495" s="3">
        <f t="shared" si="107"/>
        <v>158855.10805039998</v>
      </c>
      <c r="AO495" s="3">
        <f t="shared" si="108"/>
        <v>17651</v>
      </c>
      <c r="AP495" s="3">
        <f t="shared" si="102"/>
        <v>1553</v>
      </c>
      <c r="AQ495" s="3">
        <v>16098</v>
      </c>
      <c r="AS495" s="68"/>
      <c r="AT495" s="68"/>
      <c r="AX495" s="4">
        <f t="shared" si="109"/>
        <v>0</v>
      </c>
      <c r="AZ495" s="4">
        <f t="shared" si="110"/>
        <v>0</v>
      </c>
      <c r="BB495" s="4"/>
    </row>
    <row r="496" spans="1:54" s="3" customFormat="1">
      <c r="A496" s="205" t="str">
        <f t="shared" si="103"/>
        <v>470</v>
      </c>
      <c r="B496" s="1">
        <v>470165217</v>
      </c>
      <c r="C496" s="7" t="s">
        <v>89</v>
      </c>
      <c r="D496" s="8">
        <f>'fnd enro'!D496</f>
        <v>0</v>
      </c>
      <c r="E496" s="8">
        <f>'fnd enro'!E496</f>
        <v>0</v>
      </c>
      <c r="F496" s="8">
        <f>'fnd enro'!F496</f>
        <v>0</v>
      </c>
      <c r="G496" s="8">
        <f>'fnd enro'!G496</f>
        <v>3</v>
      </c>
      <c r="H496" s="8">
        <f>'fnd enro'!H496</f>
        <v>0</v>
      </c>
      <c r="I496" s="8">
        <f>'fnd enro'!I496</f>
        <v>0</v>
      </c>
      <c r="J496" s="8">
        <f>'fnd enro'!J496</f>
        <v>0</v>
      </c>
      <c r="K496" s="9">
        <f>'fnd enro'!K496</f>
        <v>0.12</v>
      </c>
      <c r="L496" s="8">
        <f>'fnd enro'!L496</f>
        <v>0</v>
      </c>
      <c r="M496" s="8">
        <f>'fnd enro'!M496</f>
        <v>0</v>
      </c>
      <c r="N496" s="8">
        <f>'fnd enro'!N496</f>
        <v>0</v>
      </c>
      <c r="O496" s="8">
        <f>'fnd enro'!O496</f>
        <v>0</v>
      </c>
      <c r="P496" s="8">
        <f>'fnd enro'!P496</f>
        <v>0</v>
      </c>
      <c r="Q496" s="8">
        <f>'fnd enro'!R496</f>
        <v>3</v>
      </c>
      <c r="R496" s="9">
        <f t="shared" si="98"/>
        <v>1.038</v>
      </c>
      <c r="S496" s="8">
        <f>VALUE('fnd enro'!Q496)</f>
        <v>3</v>
      </c>
      <c r="T496" s="1"/>
      <c r="U496" s="68">
        <f>(($D496*'fnd base rates'!C$7)
+($E496*'fnd base rates'!C$8)
+($F496*'fnd base rates'!C$9)
+($G496*'fnd base rates'!C$10)
+($H496*'fnd base rates'!C$11)
+($I496*'fnd base rates'!C$12)
+($J496*'fnd base rates'!C$13)
+($K496*'fnd base rates'!C$14)
+($M496*'fnd base rates'!C$16)
+($N496*'fnd base rates'!C$17)
+($O496*'fnd base rates'!C$18)
+($P496*VLOOKUP($S496+12,rate_basefnd,3)))
*$R496</f>
        <v>1867.3449768</v>
      </c>
      <c r="V496" s="68">
        <f>(($D496*'fnd base rates'!D$7)
+($E496*'fnd base rates'!D$8)
+($F496*'fnd base rates'!D$9)
+($G496*'fnd base rates'!D$10)
+($H496*'fnd base rates'!D$11)
+($I496*'fnd base rates'!D$12)
+($J496*'fnd base rates'!D$13)
+($K496*'fnd base rates'!D$14)
+($M496*'fnd base rates'!D$16)
+($N496*'fnd base rates'!D$17)
+($O496*'fnd base rates'!D$18)
+($P496*VLOOKUP($S496+12,rate_basefnd,4)))
*$R496</f>
        <v>2642.9763600000006</v>
      </c>
      <c r="W496" s="68">
        <f>(($D496*'fnd base rates'!E$7)
+($E496*'fnd base rates'!E$8)
+($F496*'fnd base rates'!E$9)
+($G496*'fnd base rates'!E$10)
+($H496*'fnd base rates'!E$11)
+($I496*'fnd base rates'!E$12)
+($J496*'fnd base rates'!E$13)
+($K496*'fnd base rates'!E$14)
+($M496*'fnd base rates'!E$16)
+($N496*'fnd base rates'!E$17)
+($O496*'fnd base rates'!E$18)
+($P496*VLOOKUP($S496+12,rate_basefnd,5)))
*$R496</f>
        <v>13451.5794312</v>
      </c>
      <c r="X496" s="68">
        <f>(($D496*'fnd base rates'!F$7)
+($E496*'fnd base rates'!F$8)
+($F496*'fnd base rates'!F$9)
+($G496*'fnd base rates'!F$10)
+($H496*'fnd base rates'!F$11)
+($I496*'fnd base rates'!F$12)
+($J496*'fnd base rates'!F$13)
+($K496*'fnd base rates'!F$14)
+($M496*'fnd base rates'!F$16)
+($N496*'fnd base rates'!F$17)
+($O496*'fnd base rates'!F$18)
+($P496*VLOOKUP($S496+12,rate_basefnd,6)))
*$R496</f>
        <v>4352.8513392000004</v>
      </c>
      <c r="Y496" s="68">
        <f>(($D496*'fnd base rates'!G$7)
+($E496*'fnd base rates'!G$8)
+($F496*'fnd base rates'!G$9)
+($G496*'fnd base rates'!G$10)
+($H496*'fnd base rates'!G$11)
+($I496*'fnd base rates'!G$12)
+($J496*'fnd base rates'!G$13)
+($K496*'fnd base rates'!G$14)
+($M496*'fnd base rates'!G$16)
+($N496*'fnd base rates'!G$17)
+($O496*'fnd base rates'!G$18)
+($P496*VLOOKUP($S496+12,rate_basefnd,7)))
*$R496</f>
        <v>543.92362560000004</v>
      </c>
      <c r="Z496" s="68">
        <f>(($D496*'fnd base rates'!H$7)
+($E496*'fnd base rates'!H$8)
+($F496*'fnd base rates'!H$9)
+($G496*'fnd base rates'!H$10)
+($H496*'fnd base rates'!H$11)
+($I496*'fnd base rates'!H$12)
+($J496*'fnd base rates'!H$13)
+($K496*'fnd base rates'!H$14)
+($M496*'fnd base rates'!H$16)
+($N496*'fnd base rates'!H$17)
+($O496*'fnd base rates'!H$18)
+($P496*VLOOKUP($S496+12,rate_basefnd,8)))</f>
        <v>1743.9119999999998</v>
      </c>
      <c r="AA496" s="68">
        <f>(($D496*'fnd base rates'!I$7)
+($E496*'fnd base rates'!I$8)
+($F496*'fnd base rates'!I$9)
+($G496*'fnd base rates'!I$10)
+($H496*'fnd base rates'!I$11)
+($I496*'fnd base rates'!I$12)
+($J496*'fnd base rates'!I$13)
+($K496*'fnd base rates'!I$14)
+($M496*'fnd base rates'!I$16)
+($N496*'fnd base rates'!I$17)
+($O496*'fnd base rates'!I$18)
+($P496*VLOOKUP($S496+12,rate_basefnd,9)))
*$R496</f>
        <v>1411.1402400000002</v>
      </c>
      <c r="AB496" s="68">
        <f>(($D496*'fnd base rates'!J$7)
+($E496*'fnd base rates'!J$8)
+($F496*'fnd base rates'!J$9)
+($G496*'fnd base rates'!J$10)
+($H496*'fnd base rates'!J$11)
+($I496*'fnd base rates'!J$12)
+($J496*'fnd base rates'!J$13)
+($K496*'fnd base rates'!J$14)
+($M496*'fnd base rates'!J$16)
+($N496*'fnd base rates'!J$17)
+($O496*'fnd base rates'!J$18)
+($P496*VLOOKUP($S496+12,rate_basefnd,10)))
*$R496</f>
        <v>526.17258000000004</v>
      </c>
      <c r="AC496" s="68">
        <f>(($D496*'fnd base rates'!K$7)
+($E496*'fnd base rates'!K$8)
+($F496*'fnd base rates'!K$9)
+($G496*'fnd base rates'!K$10)
+($H496*'fnd base rates'!K$11)
+($I496*'fnd base rates'!K$12)
+($J496*'fnd base rates'!K$13)
+($K496*'fnd base rates'!K$14)
+($M496*'fnd base rates'!K$16)
+($N496*'fnd base rates'!K$17)
+($O496*'fnd base rates'!K$18)
+($P496*VLOOKUP($S496+12,rate_basefnd,11)))
*$R496</f>
        <v>3816.4748040000004</v>
      </c>
      <c r="AD496" s="68">
        <f>(($D496*'fnd base rates'!L$7)
+($E496*'fnd base rates'!L$8)
+($F496*'fnd base rates'!L$9)
+($G496*'fnd base rates'!L$10)
+($H496*'fnd base rates'!L$11)
+($I496*'fnd base rates'!L$12)
+($J496*'fnd base rates'!L$13)
+($K496*'fnd base rates'!L$14)
+($M496*'fnd base rates'!L$16)
+($N496*'fnd base rates'!L$17)
+($O496*'fnd base rates'!L$18)
+($P496*VLOOKUP($S496+12,rate_basefnd,12)))</f>
        <v>6786.8664000000008</v>
      </c>
      <c r="AE496" s="68">
        <f>(($D496*'fnd base rates'!M$7)
+($E496*'fnd base rates'!M$8)
+($F496*'fnd base rates'!M$9)
+($G496*'fnd base rates'!M$10)
+($H496*'fnd base rates'!M$11)
+($I496*'fnd base rates'!M$12)
+($J496*'fnd base rates'!M$13)
+($K496*'fnd base rates'!M$14)
+($M496*'fnd base rates'!M$16)
+($N496*'fnd base rates'!M$17)
+($O496*'fnd base rates'!M$18)
+($P496*VLOOKUP($S496+12,rate_basefnd,13)))</f>
        <v>0</v>
      </c>
      <c r="AF496" s="3">
        <f t="shared" si="99"/>
        <v>37143.241756800002</v>
      </c>
      <c r="AH496" s="205">
        <f t="shared" si="100"/>
        <v>470165217</v>
      </c>
      <c r="AI496" s="3" t="str">
        <f t="shared" si="104"/>
        <v>470</v>
      </c>
      <c r="AJ496" s="1" t="str">
        <f t="shared" si="105"/>
        <v>165</v>
      </c>
      <c r="AK496" s="1" t="str">
        <f t="shared" si="106"/>
        <v>217</v>
      </c>
      <c r="AL496" s="3">
        <f t="shared" si="101"/>
        <v>1</v>
      </c>
      <c r="AM496" s="3">
        <f t="shared" si="111"/>
        <v>3</v>
      </c>
      <c r="AN496" s="3">
        <f t="shared" si="107"/>
        <v>37143.241756800002</v>
      </c>
      <c r="AO496" s="3">
        <f t="shared" si="108"/>
        <v>12381</v>
      </c>
      <c r="AP496" s="3">
        <f t="shared" si="102"/>
        <v>-6633</v>
      </c>
      <c r="AQ496" s="3">
        <v>19014</v>
      </c>
      <c r="AS496" s="68"/>
      <c r="AT496" s="68"/>
      <c r="AX496" s="4">
        <f t="shared" si="109"/>
        <v>0</v>
      </c>
      <c r="AZ496" s="4">
        <f t="shared" si="110"/>
        <v>0</v>
      </c>
      <c r="BB496" s="4"/>
    </row>
    <row r="497" spans="1:54" s="3" customFormat="1">
      <c r="A497" s="205" t="str">
        <f t="shared" si="103"/>
        <v>470</v>
      </c>
      <c r="B497" s="1">
        <v>470165229</v>
      </c>
      <c r="C497" s="7" t="s">
        <v>89</v>
      </c>
      <c r="D497" s="8">
        <f>'fnd enro'!D497</f>
        <v>0</v>
      </c>
      <c r="E497" s="8">
        <f>'fnd enro'!E497</f>
        <v>0</v>
      </c>
      <c r="F497" s="8">
        <f>'fnd enro'!F497</f>
        <v>1</v>
      </c>
      <c r="G497" s="8">
        <f>'fnd enro'!G497</f>
        <v>4</v>
      </c>
      <c r="H497" s="8">
        <f>'fnd enro'!H497</f>
        <v>4</v>
      </c>
      <c r="I497" s="8">
        <f>'fnd enro'!I497</f>
        <v>2</v>
      </c>
      <c r="J497" s="8">
        <f>'fnd enro'!J497</f>
        <v>0</v>
      </c>
      <c r="K497" s="9">
        <f>'fnd enro'!K497</f>
        <v>0.44</v>
      </c>
      <c r="L497" s="8">
        <f>'fnd enro'!L497</f>
        <v>0</v>
      </c>
      <c r="M497" s="8">
        <f>'fnd enro'!M497</f>
        <v>0</v>
      </c>
      <c r="N497" s="8">
        <f>'fnd enro'!N497</f>
        <v>0</v>
      </c>
      <c r="O497" s="8">
        <f>'fnd enro'!O497</f>
        <v>0</v>
      </c>
      <c r="P497" s="8">
        <f>'fnd enro'!P497</f>
        <v>1</v>
      </c>
      <c r="Q497" s="8">
        <f>'fnd enro'!R497</f>
        <v>11</v>
      </c>
      <c r="R497" s="9">
        <f t="shared" si="98"/>
        <v>1.038</v>
      </c>
      <c r="S497" s="8">
        <f>VALUE('fnd enro'!Q497)</f>
        <v>9</v>
      </c>
      <c r="T497" s="1"/>
      <c r="U497" s="68">
        <f>(($D497*'fnd base rates'!C$7)
+($E497*'fnd base rates'!C$8)
+($F497*'fnd base rates'!C$9)
+($G497*'fnd base rates'!C$10)
+($H497*'fnd base rates'!C$11)
+($I497*'fnd base rates'!C$12)
+($J497*'fnd base rates'!C$13)
+($K497*'fnd base rates'!C$14)
+($M497*'fnd base rates'!C$16)
+($N497*'fnd base rates'!C$17)
+($O497*'fnd base rates'!C$18)
+($P497*VLOOKUP($S497+12,rate_basefnd,3)))
*$R497</f>
        <v>6956.9284416</v>
      </c>
      <c r="V497" s="68">
        <f>(($D497*'fnd base rates'!D$7)
+($E497*'fnd base rates'!D$8)
+($F497*'fnd base rates'!D$9)
+($G497*'fnd base rates'!D$10)
+($H497*'fnd base rates'!D$11)
+($I497*'fnd base rates'!D$12)
+($J497*'fnd base rates'!D$13)
+($K497*'fnd base rates'!D$14)
+($M497*'fnd base rates'!D$16)
+($N497*'fnd base rates'!D$17)
+($O497*'fnd base rates'!D$18)
+($P497*VLOOKUP($S497+12,rate_basefnd,4)))
*$R497</f>
        <v>10212.061979999999</v>
      </c>
      <c r="W497" s="68">
        <f>(($D497*'fnd base rates'!E$7)
+($E497*'fnd base rates'!E$8)
+($F497*'fnd base rates'!E$9)
+($G497*'fnd base rates'!E$10)
+($H497*'fnd base rates'!E$11)
+($I497*'fnd base rates'!E$12)
+($J497*'fnd base rates'!E$13)
+($K497*'fnd base rates'!E$14)
+($M497*'fnd base rates'!E$16)
+($N497*'fnd base rates'!E$17)
+($O497*'fnd base rates'!E$18)
+($P497*VLOOKUP($S497+12,rate_basefnd,5)))
*$R497</f>
        <v>54847.1921544</v>
      </c>
      <c r="X497" s="68">
        <f>(($D497*'fnd base rates'!F$7)
+($E497*'fnd base rates'!F$8)
+($F497*'fnd base rates'!F$9)
+($G497*'fnd base rates'!F$10)
+($H497*'fnd base rates'!F$11)
+($I497*'fnd base rates'!F$12)
+($J497*'fnd base rates'!F$13)
+($K497*'fnd base rates'!F$14)
+($M497*'fnd base rates'!F$16)
+($N497*'fnd base rates'!F$17)
+($O497*'fnd base rates'!F$18)
+($P497*VLOOKUP($S497+12,rate_basefnd,6)))
*$R497</f>
        <v>13969.1141904</v>
      </c>
      <c r="Y497" s="68">
        <f>(($D497*'fnd base rates'!G$7)
+($E497*'fnd base rates'!G$8)
+($F497*'fnd base rates'!G$9)
+($G497*'fnd base rates'!G$10)
+($H497*'fnd base rates'!G$11)
+($I497*'fnd base rates'!G$12)
+($J497*'fnd base rates'!G$13)
+($K497*'fnd base rates'!G$14)
+($M497*'fnd base rates'!G$16)
+($N497*'fnd base rates'!G$17)
+($O497*'fnd base rates'!G$18)
+($P497*VLOOKUP($S497+12,rate_basefnd,7)))
*$R497</f>
        <v>2311.1427072000006</v>
      </c>
      <c r="Z497" s="68">
        <f>(($D497*'fnd base rates'!H$7)
+($E497*'fnd base rates'!H$8)
+($F497*'fnd base rates'!H$9)
+($G497*'fnd base rates'!H$10)
+($H497*'fnd base rates'!H$11)
+($I497*'fnd base rates'!H$12)
+($J497*'fnd base rates'!H$13)
+($K497*'fnd base rates'!H$14)
+($M497*'fnd base rates'!H$16)
+($N497*'fnd base rates'!H$17)
+($O497*'fnd base rates'!H$18)
+($P497*VLOOKUP($S497+12,rate_basefnd,8)))</f>
        <v>7106.7039999999997</v>
      </c>
      <c r="AA497" s="68">
        <f>(($D497*'fnd base rates'!I$7)
+($E497*'fnd base rates'!I$8)
+($F497*'fnd base rates'!I$9)
+($G497*'fnd base rates'!I$10)
+($H497*'fnd base rates'!I$11)
+($I497*'fnd base rates'!I$12)
+($J497*'fnd base rates'!I$13)
+($K497*'fnd base rates'!I$14)
+($M497*'fnd base rates'!I$16)
+($N497*'fnd base rates'!I$17)
+($O497*'fnd base rates'!I$18)
+($P497*VLOOKUP($S497+12,rate_basefnd,9)))
*$R497</f>
        <v>5420.3633400000008</v>
      </c>
      <c r="AB497" s="68">
        <f>(($D497*'fnd base rates'!J$7)
+($E497*'fnd base rates'!J$8)
+($F497*'fnd base rates'!J$9)
+($G497*'fnd base rates'!J$10)
+($H497*'fnd base rates'!J$11)
+($I497*'fnd base rates'!J$12)
+($J497*'fnd base rates'!J$13)
+($K497*'fnd base rates'!J$14)
+($M497*'fnd base rates'!J$16)
+($N497*'fnd base rates'!J$17)
+($O497*'fnd base rates'!J$18)
+($P497*VLOOKUP($S497+12,rate_basefnd,10)))
*$R497</f>
        <v>4356.3614399999997</v>
      </c>
      <c r="AC497" s="68">
        <f>(($D497*'fnd base rates'!K$7)
+($E497*'fnd base rates'!K$8)
+($F497*'fnd base rates'!K$9)
+($G497*'fnd base rates'!K$10)
+($H497*'fnd base rates'!K$11)
+($I497*'fnd base rates'!K$12)
+($J497*'fnd base rates'!K$13)
+($K497*'fnd base rates'!K$14)
+($M497*'fnd base rates'!K$16)
+($N497*'fnd base rates'!K$17)
+($O497*'fnd base rates'!K$18)
+($P497*VLOOKUP($S497+12,rate_basefnd,11)))
*$R497</f>
        <v>14486.002068000002</v>
      </c>
      <c r="AD497" s="68">
        <f>(($D497*'fnd base rates'!L$7)
+($E497*'fnd base rates'!L$8)
+($F497*'fnd base rates'!L$9)
+($G497*'fnd base rates'!L$10)
+($H497*'fnd base rates'!L$11)
+($I497*'fnd base rates'!L$12)
+($J497*'fnd base rates'!L$13)
+($K497*'fnd base rates'!L$14)
+($M497*'fnd base rates'!L$16)
+($N497*'fnd base rates'!L$17)
+($O497*'fnd base rates'!L$18)
+($P497*VLOOKUP($S497+12,rate_basefnd,12)))</f>
        <v>26278.066799999997</v>
      </c>
      <c r="AE497" s="68">
        <f>(($D497*'fnd base rates'!M$7)
+($E497*'fnd base rates'!M$8)
+($F497*'fnd base rates'!M$9)
+($G497*'fnd base rates'!M$10)
+($H497*'fnd base rates'!M$11)
+($I497*'fnd base rates'!M$12)
+($J497*'fnd base rates'!M$13)
+($K497*'fnd base rates'!M$14)
+($M497*'fnd base rates'!M$16)
+($N497*'fnd base rates'!M$17)
+($O497*'fnd base rates'!M$18)
+($P497*VLOOKUP($S497+12,rate_basefnd,13)))</f>
        <v>0</v>
      </c>
      <c r="AF497" s="3">
        <f t="shared" si="99"/>
        <v>145943.93712159997</v>
      </c>
      <c r="AH497" s="205">
        <f t="shared" si="100"/>
        <v>470165229</v>
      </c>
      <c r="AI497" s="3" t="str">
        <f t="shared" si="104"/>
        <v>470</v>
      </c>
      <c r="AJ497" s="1" t="str">
        <f t="shared" si="105"/>
        <v>165</v>
      </c>
      <c r="AK497" s="1" t="str">
        <f t="shared" si="106"/>
        <v>229</v>
      </c>
      <c r="AL497" s="3">
        <f t="shared" si="101"/>
        <v>1</v>
      </c>
      <c r="AM497" s="3">
        <f t="shared" si="111"/>
        <v>11</v>
      </c>
      <c r="AN497" s="3">
        <f t="shared" si="107"/>
        <v>145943.93712159997</v>
      </c>
      <c r="AO497" s="3">
        <f t="shared" si="108"/>
        <v>13268</v>
      </c>
      <c r="AP497" s="3">
        <f t="shared" si="102"/>
        <v>1901</v>
      </c>
      <c r="AQ497" s="3">
        <v>11367</v>
      </c>
      <c r="AS497" s="68"/>
      <c r="AT497" s="68"/>
      <c r="AX497" s="4">
        <f t="shared" si="109"/>
        <v>0</v>
      </c>
      <c r="AZ497" s="4">
        <f t="shared" si="110"/>
        <v>0</v>
      </c>
      <c r="BB497" s="4"/>
    </row>
    <row r="498" spans="1:54" s="3" customFormat="1">
      <c r="A498" s="205" t="str">
        <f t="shared" si="103"/>
        <v>470</v>
      </c>
      <c r="B498" s="1">
        <v>470165246</v>
      </c>
      <c r="C498" s="7" t="s">
        <v>89</v>
      </c>
      <c r="D498" s="8">
        <f>'fnd enro'!D498</f>
        <v>0</v>
      </c>
      <c r="E498" s="8">
        <f>'fnd enro'!E498</f>
        <v>0</v>
      </c>
      <c r="F498" s="8">
        <f>'fnd enro'!F498</f>
        <v>0</v>
      </c>
      <c r="G498" s="8">
        <f>'fnd enro'!G498</f>
        <v>0</v>
      </c>
      <c r="H498" s="8">
        <f>'fnd enro'!H498</f>
        <v>1</v>
      </c>
      <c r="I498" s="8">
        <f>'fnd enro'!I498</f>
        <v>0</v>
      </c>
      <c r="J498" s="8">
        <f>'fnd enro'!J498</f>
        <v>0</v>
      </c>
      <c r="K498" s="9">
        <f>'fnd enro'!K498</f>
        <v>0.04</v>
      </c>
      <c r="L498" s="8">
        <f>'fnd enro'!L498</f>
        <v>0</v>
      </c>
      <c r="M498" s="8">
        <f>'fnd enro'!M498</f>
        <v>0</v>
      </c>
      <c r="N498" s="8">
        <f>'fnd enro'!N498</f>
        <v>0</v>
      </c>
      <c r="O498" s="8">
        <f>'fnd enro'!O498</f>
        <v>0</v>
      </c>
      <c r="P498" s="8">
        <f>'fnd enro'!P498</f>
        <v>0</v>
      </c>
      <c r="Q498" s="8">
        <f>'fnd enro'!R498</f>
        <v>1</v>
      </c>
      <c r="R498" s="9">
        <f t="shared" si="98"/>
        <v>1.038</v>
      </c>
      <c r="S498" s="8">
        <f>VALUE('fnd enro'!Q498)</f>
        <v>3</v>
      </c>
      <c r="T498" s="1"/>
      <c r="U498" s="68">
        <f>(($D498*'fnd base rates'!C$7)
+($E498*'fnd base rates'!C$8)
+($F498*'fnd base rates'!C$9)
+($G498*'fnd base rates'!C$10)
+($H498*'fnd base rates'!C$11)
+($I498*'fnd base rates'!C$12)
+($J498*'fnd base rates'!C$13)
+($K498*'fnd base rates'!C$14)
+($M498*'fnd base rates'!C$16)
+($N498*'fnd base rates'!C$17)
+($O498*'fnd base rates'!C$18)
+($P498*VLOOKUP($S498+12,rate_basefnd,3)))
*$R498</f>
        <v>622.44832559999998</v>
      </c>
      <c r="V498" s="68">
        <f>(($D498*'fnd base rates'!D$7)
+($E498*'fnd base rates'!D$8)
+($F498*'fnd base rates'!D$9)
+($G498*'fnd base rates'!D$10)
+($H498*'fnd base rates'!D$11)
+($I498*'fnd base rates'!D$12)
+($J498*'fnd base rates'!D$13)
+($K498*'fnd base rates'!D$14)
+($M498*'fnd base rates'!D$16)
+($N498*'fnd base rates'!D$17)
+($O498*'fnd base rates'!D$18)
+($P498*VLOOKUP($S498+12,rate_basefnd,4)))
*$R498</f>
        <v>880.99212</v>
      </c>
      <c r="W498" s="68">
        <f>(($D498*'fnd base rates'!E$7)
+($E498*'fnd base rates'!E$8)
+($F498*'fnd base rates'!E$9)
+($G498*'fnd base rates'!E$10)
+($H498*'fnd base rates'!E$11)
+($I498*'fnd base rates'!E$12)
+($J498*'fnd base rates'!E$13)
+($K498*'fnd base rates'!E$14)
+($M498*'fnd base rates'!E$16)
+($N498*'fnd base rates'!E$17)
+($O498*'fnd base rates'!E$18)
+($P498*VLOOKUP($S498+12,rate_basefnd,5)))
*$R498</f>
        <v>3999.1345704000005</v>
      </c>
      <c r="X498" s="68">
        <f>(($D498*'fnd base rates'!F$7)
+($E498*'fnd base rates'!F$8)
+($F498*'fnd base rates'!F$9)
+($G498*'fnd base rates'!F$10)
+($H498*'fnd base rates'!F$11)
+($I498*'fnd base rates'!F$12)
+($J498*'fnd base rates'!F$13)
+($K498*'fnd base rates'!F$14)
+($M498*'fnd base rates'!F$16)
+($N498*'fnd base rates'!F$17)
+($O498*'fnd base rates'!F$18)
+($P498*VLOOKUP($S498+12,rate_basefnd,6)))
*$R498</f>
        <v>1160.7048864000001</v>
      </c>
      <c r="Y498" s="68">
        <f>(($D498*'fnd base rates'!G$7)
+($E498*'fnd base rates'!G$8)
+($F498*'fnd base rates'!G$9)
+($G498*'fnd base rates'!G$10)
+($H498*'fnd base rates'!G$11)
+($I498*'fnd base rates'!G$12)
+($J498*'fnd base rates'!G$13)
+($K498*'fnd base rates'!G$14)
+($M498*'fnd base rates'!G$16)
+($N498*'fnd base rates'!G$17)
+($O498*'fnd base rates'!G$18)
+($P498*VLOOKUP($S498+12,rate_basefnd,7)))
*$R498</f>
        <v>194.7188352</v>
      </c>
      <c r="Z498" s="68">
        <f>(($D498*'fnd base rates'!H$7)
+($E498*'fnd base rates'!H$8)
+($F498*'fnd base rates'!H$9)
+($G498*'fnd base rates'!H$10)
+($H498*'fnd base rates'!H$11)
+($I498*'fnd base rates'!H$12)
+($J498*'fnd base rates'!H$13)
+($K498*'fnd base rates'!H$14)
+($M498*'fnd base rates'!H$16)
+($N498*'fnd base rates'!H$17)
+($O498*'fnd base rates'!H$18)
+($P498*VLOOKUP($S498+12,rate_basefnd,8)))</f>
        <v>581.30399999999997</v>
      </c>
      <c r="AA498" s="68">
        <f>(($D498*'fnd base rates'!I$7)
+($E498*'fnd base rates'!I$8)
+($F498*'fnd base rates'!I$9)
+($G498*'fnd base rates'!I$10)
+($H498*'fnd base rates'!I$11)
+($I498*'fnd base rates'!I$12)
+($J498*'fnd base rates'!I$13)
+($K498*'fnd base rates'!I$14)
+($M498*'fnd base rates'!I$16)
+($N498*'fnd base rates'!I$17)
+($O498*'fnd base rates'!I$18)
+($P498*VLOOKUP($S498+12,rate_basefnd,9)))
*$R498</f>
        <v>470.38008000000002</v>
      </c>
      <c r="AB498" s="68">
        <f>(($D498*'fnd base rates'!J$7)
+($E498*'fnd base rates'!J$8)
+($F498*'fnd base rates'!J$9)
+($G498*'fnd base rates'!J$10)
+($H498*'fnd base rates'!J$11)
+($I498*'fnd base rates'!J$12)
+($J498*'fnd base rates'!J$13)
+($K498*'fnd base rates'!J$14)
+($M498*'fnd base rates'!J$16)
+($N498*'fnd base rates'!J$17)
+($O498*'fnd base rates'!J$18)
+($P498*VLOOKUP($S498+12,rate_basefnd,10)))
*$R498</f>
        <v>286.50876</v>
      </c>
      <c r="AC498" s="68">
        <f>(($D498*'fnd base rates'!K$7)
+($E498*'fnd base rates'!K$8)
+($F498*'fnd base rates'!K$9)
+($G498*'fnd base rates'!K$10)
+($H498*'fnd base rates'!K$11)
+($I498*'fnd base rates'!K$12)
+($J498*'fnd base rates'!K$13)
+($K498*'fnd base rates'!K$14)
+($M498*'fnd base rates'!K$16)
+($N498*'fnd base rates'!K$17)
+($O498*'fnd base rates'!K$18)
+($P498*VLOOKUP($S498+12,rate_basefnd,11)))
*$R498</f>
        <v>1366.5228479999998</v>
      </c>
      <c r="AD498" s="68">
        <f>(($D498*'fnd base rates'!L$7)
+($E498*'fnd base rates'!L$8)
+($F498*'fnd base rates'!L$9)
+($G498*'fnd base rates'!L$10)
+($H498*'fnd base rates'!L$11)
+($I498*'fnd base rates'!L$12)
+($J498*'fnd base rates'!L$13)
+($K498*'fnd base rates'!L$14)
+($M498*'fnd base rates'!L$16)
+($N498*'fnd base rates'!L$17)
+($O498*'fnd base rates'!L$18)
+($P498*VLOOKUP($S498+12,rate_basefnd,12)))</f>
        <v>2428.6587999999997</v>
      </c>
      <c r="AE498" s="68">
        <f>(($D498*'fnd base rates'!M$7)
+($E498*'fnd base rates'!M$8)
+($F498*'fnd base rates'!M$9)
+($G498*'fnd base rates'!M$10)
+($H498*'fnd base rates'!M$11)
+($I498*'fnd base rates'!M$12)
+($J498*'fnd base rates'!M$13)
+($K498*'fnd base rates'!M$14)
+($M498*'fnd base rates'!M$16)
+($N498*'fnd base rates'!M$17)
+($O498*'fnd base rates'!M$18)
+($P498*VLOOKUP($S498+12,rate_basefnd,13)))</f>
        <v>0</v>
      </c>
      <c r="AF498" s="3">
        <f t="shared" si="99"/>
        <v>11991.3732256</v>
      </c>
      <c r="AH498" s="205">
        <f t="shared" si="100"/>
        <v>470165246</v>
      </c>
      <c r="AI498" s="3" t="str">
        <f t="shared" si="104"/>
        <v>470</v>
      </c>
      <c r="AJ498" s="1" t="str">
        <f t="shared" si="105"/>
        <v>165</v>
      </c>
      <c r="AK498" s="1" t="str">
        <f t="shared" si="106"/>
        <v>246</v>
      </c>
      <c r="AL498" s="3">
        <f t="shared" si="101"/>
        <v>1</v>
      </c>
      <c r="AM498" s="3">
        <f t="shared" si="111"/>
        <v>1</v>
      </c>
      <c r="AN498" s="3">
        <f t="shared" si="107"/>
        <v>11991.3732256</v>
      </c>
      <c r="AO498" s="3">
        <f t="shared" si="108"/>
        <v>11991</v>
      </c>
      <c r="AP498" s="3">
        <f t="shared" si="102"/>
        <v>-165</v>
      </c>
      <c r="AQ498" s="3">
        <v>12156</v>
      </c>
      <c r="AS498" s="68"/>
      <c r="AT498" s="68"/>
      <c r="AX498" s="4">
        <f t="shared" si="109"/>
        <v>0</v>
      </c>
      <c r="AZ498" s="4">
        <f t="shared" si="110"/>
        <v>0</v>
      </c>
      <c r="BB498" s="4"/>
    </row>
    <row r="499" spans="1:54" s="3" customFormat="1">
      <c r="A499" s="205" t="str">
        <f t="shared" si="103"/>
        <v>470</v>
      </c>
      <c r="B499" s="1">
        <v>470165248</v>
      </c>
      <c r="C499" s="7" t="s">
        <v>89</v>
      </c>
      <c r="D499" s="8">
        <f>'fnd enro'!D499</f>
        <v>0</v>
      </c>
      <c r="E499" s="8">
        <f>'fnd enro'!E499</f>
        <v>0</v>
      </c>
      <c r="F499" s="8">
        <f>'fnd enro'!F499</f>
        <v>4</v>
      </c>
      <c r="G499" s="8">
        <f>'fnd enro'!G499</f>
        <v>27</v>
      </c>
      <c r="H499" s="8">
        <f>'fnd enro'!H499</f>
        <v>8</v>
      </c>
      <c r="I499" s="8">
        <f>'fnd enro'!I499</f>
        <v>6</v>
      </c>
      <c r="J499" s="8">
        <f>'fnd enro'!J499</f>
        <v>0</v>
      </c>
      <c r="K499" s="9">
        <f>'fnd enro'!K499</f>
        <v>1.8</v>
      </c>
      <c r="L499" s="8">
        <f>'fnd enro'!L499</f>
        <v>0</v>
      </c>
      <c r="M499" s="8">
        <f>'fnd enro'!M499</f>
        <v>1</v>
      </c>
      <c r="N499" s="8">
        <f>'fnd enro'!N499</f>
        <v>0</v>
      </c>
      <c r="O499" s="8">
        <f>'fnd enro'!O499</f>
        <v>0</v>
      </c>
      <c r="P499" s="8">
        <f>'fnd enro'!P499</f>
        <v>23</v>
      </c>
      <c r="Q499" s="8">
        <f>'fnd enro'!R499</f>
        <v>45</v>
      </c>
      <c r="R499" s="9">
        <f t="shared" si="98"/>
        <v>1.038</v>
      </c>
      <c r="S499" s="8">
        <f>VALUE('fnd enro'!Q499)</f>
        <v>11</v>
      </c>
      <c r="T499" s="1"/>
      <c r="U499" s="68">
        <f>(($D499*'fnd base rates'!C$7)
+($E499*'fnd base rates'!C$8)
+($F499*'fnd base rates'!C$9)
+($G499*'fnd base rates'!C$10)
+($H499*'fnd base rates'!C$11)
+($I499*'fnd base rates'!C$12)
+($J499*'fnd base rates'!C$13)
+($K499*'fnd base rates'!C$14)
+($M499*'fnd base rates'!C$16)
+($N499*'fnd base rates'!C$17)
+($O499*'fnd base rates'!C$18)
+($P499*VLOOKUP($S499+12,rate_basefnd,3)))
*$R499</f>
        <v>31212.134772000001</v>
      </c>
      <c r="V499" s="68">
        <f>(($D499*'fnd base rates'!D$7)
+($E499*'fnd base rates'!D$8)
+($F499*'fnd base rates'!D$9)
+($G499*'fnd base rates'!D$10)
+($H499*'fnd base rates'!D$11)
+($I499*'fnd base rates'!D$12)
+($J499*'fnd base rates'!D$13)
+($K499*'fnd base rates'!D$14)
+($M499*'fnd base rates'!D$16)
+($N499*'fnd base rates'!D$17)
+($O499*'fnd base rates'!D$18)
+($P499*VLOOKUP($S499+12,rate_basefnd,4)))
*$R499</f>
        <v>54441.231600000006</v>
      </c>
      <c r="W499" s="68">
        <f>(($D499*'fnd base rates'!E$7)
+($E499*'fnd base rates'!E$8)
+($F499*'fnd base rates'!E$9)
+($G499*'fnd base rates'!E$10)
+($H499*'fnd base rates'!E$11)
+($I499*'fnd base rates'!E$12)
+($J499*'fnd base rates'!E$13)
+($K499*'fnd base rates'!E$14)
+($M499*'fnd base rates'!E$16)
+($N499*'fnd base rates'!E$17)
+($O499*'fnd base rates'!E$18)
+($P499*VLOOKUP($S499+12,rate_basefnd,5)))
*$R499</f>
        <v>348866.169888</v>
      </c>
      <c r="X499" s="68">
        <f>(($D499*'fnd base rates'!F$7)
+($E499*'fnd base rates'!F$8)
+($F499*'fnd base rates'!F$9)
+($G499*'fnd base rates'!F$10)
+($H499*'fnd base rates'!F$11)
+($I499*'fnd base rates'!F$12)
+($J499*'fnd base rates'!F$13)
+($K499*'fnd base rates'!F$14)
+($M499*'fnd base rates'!F$16)
+($N499*'fnd base rates'!F$17)
+($O499*'fnd base rates'!F$18)
+($P499*VLOOKUP($S499+12,rate_basefnd,6)))
*$R499</f>
        <v>60698.613228000002</v>
      </c>
      <c r="Y499" s="68">
        <f>(($D499*'fnd base rates'!G$7)
+($E499*'fnd base rates'!G$8)
+($F499*'fnd base rates'!G$9)
+($G499*'fnd base rates'!G$10)
+($H499*'fnd base rates'!G$11)
+($I499*'fnd base rates'!G$12)
+($J499*'fnd base rates'!G$13)
+($K499*'fnd base rates'!G$14)
+($M499*'fnd base rates'!G$16)
+($N499*'fnd base rates'!G$17)
+($O499*'fnd base rates'!G$18)
+($P499*VLOOKUP($S499+12,rate_basefnd,7)))
*$R499</f>
        <v>15281.662284</v>
      </c>
      <c r="Z499" s="68">
        <f>(($D499*'fnd base rates'!H$7)
+($E499*'fnd base rates'!H$8)
+($F499*'fnd base rates'!H$9)
+($G499*'fnd base rates'!H$10)
+($H499*'fnd base rates'!H$11)
+($I499*'fnd base rates'!H$12)
+($J499*'fnd base rates'!H$13)
+($K499*'fnd base rates'!H$14)
+($M499*'fnd base rates'!H$16)
+($N499*'fnd base rates'!H$17)
+($O499*'fnd base rates'!H$18)
+($P499*VLOOKUP($S499+12,rate_basefnd,8)))</f>
        <v>29356.640000000003</v>
      </c>
      <c r="AA499" s="68">
        <f>(($D499*'fnd base rates'!I$7)
+($E499*'fnd base rates'!I$8)
+($F499*'fnd base rates'!I$9)
+($G499*'fnd base rates'!I$10)
+($H499*'fnd base rates'!I$11)
+($I499*'fnd base rates'!I$12)
+($J499*'fnd base rates'!I$13)
+($K499*'fnd base rates'!I$14)
+($M499*'fnd base rates'!I$16)
+($N499*'fnd base rates'!I$17)
+($O499*'fnd base rates'!I$18)
+($P499*VLOOKUP($S499+12,rate_basefnd,9)))
*$R499</f>
        <v>27144.187860000002</v>
      </c>
      <c r="AB499" s="68">
        <f>(($D499*'fnd base rates'!J$7)
+($E499*'fnd base rates'!J$8)
+($F499*'fnd base rates'!J$9)
+($G499*'fnd base rates'!J$10)
+($H499*'fnd base rates'!J$11)
+($I499*'fnd base rates'!J$12)
+($J499*'fnd base rates'!J$13)
+($K499*'fnd base rates'!J$14)
+($M499*'fnd base rates'!J$16)
+($N499*'fnd base rates'!J$17)
+($O499*'fnd base rates'!J$18)
+($P499*VLOOKUP($S499+12,rate_basefnd,10)))
*$R499</f>
        <v>41434.728300000002</v>
      </c>
      <c r="AC499" s="68">
        <f>(($D499*'fnd base rates'!K$7)
+($E499*'fnd base rates'!K$8)
+($F499*'fnd base rates'!K$9)
+($G499*'fnd base rates'!K$10)
+($H499*'fnd base rates'!K$11)
+($I499*'fnd base rates'!K$12)
+($J499*'fnd base rates'!K$13)
+($K499*'fnd base rates'!K$14)
+($M499*'fnd base rates'!K$16)
+($N499*'fnd base rates'!K$17)
+($O499*'fnd base rates'!K$18)
+($P499*VLOOKUP($S499+12,rate_basefnd,11)))
*$R499</f>
        <v>58721.663340000006</v>
      </c>
      <c r="AD499" s="68">
        <f>(($D499*'fnd base rates'!L$7)
+($E499*'fnd base rates'!L$8)
+($F499*'fnd base rates'!L$9)
+($G499*'fnd base rates'!L$10)
+($H499*'fnd base rates'!L$11)
+($I499*'fnd base rates'!L$12)
+($J499*'fnd base rates'!L$13)
+($K499*'fnd base rates'!L$14)
+($M499*'fnd base rates'!L$16)
+($N499*'fnd base rates'!L$17)
+($O499*'fnd base rates'!L$18)
+($P499*VLOOKUP($S499+12,rate_basefnd,12)))</f>
        <v>128663.336</v>
      </c>
      <c r="AE499" s="68">
        <f>(($D499*'fnd base rates'!M$7)
+($E499*'fnd base rates'!M$8)
+($F499*'fnd base rates'!M$9)
+($G499*'fnd base rates'!M$10)
+($H499*'fnd base rates'!M$11)
+($I499*'fnd base rates'!M$12)
+($J499*'fnd base rates'!M$13)
+($K499*'fnd base rates'!M$14)
+($M499*'fnd base rates'!M$16)
+($N499*'fnd base rates'!M$17)
+($O499*'fnd base rates'!M$18)
+($P499*VLOOKUP($S499+12,rate_basefnd,13)))</f>
        <v>0</v>
      </c>
      <c r="AF499" s="3">
        <f t="shared" si="99"/>
        <v>795820.36727199994</v>
      </c>
      <c r="AH499" s="205">
        <f t="shared" si="100"/>
        <v>470165248</v>
      </c>
      <c r="AI499" s="3" t="str">
        <f t="shared" si="104"/>
        <v>470</v>
      </c>
      <c r="AJ499" s="1" t="str">
        <f t="shared" si="105"/>
        <v>165</v>
      </c>
      <c r="AK499" s="1" t="str">
        <f t="shared" si="106"/>
        <v>248</v>
      </c>
      <c r="AL499" s="3">
        <f t="shared" si="101"/>
        <v>1</v>
      </c>
      <c r="AM499" s="3">
        <f t="shared" si="111"/>
        <v>45</v>
      </c>
      <c r="AN499" s="3">
        <f t="shared" si="107"/>
        <v>795820.36727199994</v>
      </c>
      <c r="AO499" s="3">
        <f t="shared" si="108"/>
        <v>17685</v>
      </c>
      <c r="AP499" s="3">
        <f t="shared" si="102"/>
        <v>1871</v>
      </c>
      <c r="AQ499" s="3">
        <v>15814</v>
      </c>
      <c r="AS499" s="68"/>
      <c r="AT499" s="68"/>
      <c r="AX499" s="4">
        <f t="shared" si="109"/>
        <v>0</v>
      </c>
      <c r="AZ499" s="4">
        <f t="shared" si="110"/>
        <v>0</v>
      </c>
      <c r="BB499" s="4"/>
    </row>
    <row r="500" spans="1:54" s="3" customFormat="1">
      <c r="A500" s="205" t="str">
        <f t="shared" si="103"/>
        <v>470</v>
      </c>
      <c r="B500" s="1">
        <v>470165262</v>
      </c>
      <c r="C500" s="7" t="s">
        <v>89</v>
      </c>
      <c r="D500" s="8">
        <f>'fnd enro'!D500</f>
        <v>0</v>
      </c>
      <c r="E500" s="8">
        <f>'fnd enro'!E500</f>
        <v>0</v>
      </c>
      <c r="F500" s="8">
        <f>'fnd enro'!F500</f>
        <v>5</v>
      </c>
      <c r="G500" s="8">
        <f>'fnd enro'!G500</f>
        <v>33</v>
      </c>
      <c r="H500" s="8">
        <f>'fnd enro'!H500</f>
        <v>26</v>
      </c>
      <c r="I500" s="8">
        <f>'fnd enro'!I500</f>
        <v>25</v>
      </c>
      <c r="J500" s="8">
        <f>'fnd enro'!J500</f>
        <v>0</v>
      </c>
      <c r="K500" s="9">
        <f>'fnd enro'!K500</f>
        <v>3.56</v>
      </c>
      <c r="L500" s="8">
        <f>'fnd enro'!L500</f>
        <v>0</v>
      </c>
      <c r="M500" s="8">
        <f>'fnd enro'!M500</f>
        <v>1</v>
      </c>
      <c r="N500" s="8">
        <f>'fnd enro'!N500</f>
        <v>0</v>
      </c>
      <c r="O500" s="8">
        <f>'fnd enro'!O500</f>
        <v>0</v>
      </c>
      <c r="P500" s="8">
        <f>'fnd enro'!P500</f>
        <v>21</v>
      </c>
      <c r="Q500" s="8">
        <f>'fnd enro'!R500</f>
        <v>89</v>
      </c>
      <c r="R500" s="9">
        <f t="shared" si="98"/>
        <v>1.038</v>
      </c>
      <c r="S500" s="8">
        <f>VALUE('fnd enro'!Q500)</f>
        <v>9</v>
      </c>
      <c r="T500" s="1"/>
      <c r="U500" s="68">
        <f>(($D500*'fnd base rates'!C$7)
+($E500*'fnd base rates'!C$8)
+($F500*'fnd base rates'!C$9)
+($G500*'fnd base rates'!C$10)
+($H500*'fnd base rates'!C$11)
+($I500*'fnd base rates'!C$12)
+($J500*'fnd base rates'!C$13)
+($K500*'fnd base rates'!C$14)
+($M500*'fnd base rates'!C$16)
+($N500*'fnd base rates'!C$17)
+($O500*'fnd base rates'!C$18)
+($P500*VLOOKUP($S500+12,rate_basefnd,3)))
*$R500</f>
        <v>57832.914038400013</v>
      </c>
      <c r="V500" s="68">
        <f>(($D500*'fnd base rates'!D$7)
+($E500*'fnd base rates'!D$8)
+($F500*'fnd base rates'!D$9)
+($G500*'fnd base rates'!D$10)
+($H500*'fnd base rates'!D$11)
+($I500*'fnd base rates'!D$12)
+($J500*'fnd base rates'!D$13)
+($K500*'fnd base rates'!D$14)
+($M500*'fnd base rates'!D$16)
+($N500*'fnd base rates'!D$17)
+($O500*'fnd base rates'!D$18)
+($P500*VLOOKUP($S500+12,rate_basefnd,4)))
*$R500</f>
        <v>89571.303599999999</v>
      </c>
      <c r="W500" s="68">
        <f>(($D500*'fnd base rates'!E$7)
+($E500*'fnd base rates'!E$8)
+($F500*'fnd base rates'!E$9)
+($G500*'fnd base rates'!E$10)
+($H500*'fnd base rates'!E$11)
+($I500*'fnd base rates'!E$12)
+($J500*'fnd base rates'!E$13)
+($K500*'fnd base rates'!E$14)
+($M500*'fnd base rates'!E$16)
+($N500*'fnd base rates'!E$17)
+($O500*'fnd base rates'!E$18)
+($P500*VLOOKUP($S500+12,rate_basefnd,5)))
*$R500</f>
        <v>524530.52752560005</v>
      </c>
      <c r="X500" s="68">
        <f>(($D500*'fnd base rates'!F$7)
+($E500*'fnd base rates'!F$8)
+($F500*'fnd base rates'!F$9)
+($G500*'fnd base rates'!F$10)
+($H500*'fnd base rates'!F$11)
+($I500*'fnd base rates'!F$12)
+($J500*'fnd base rates'!F$13)
+($K500*'fnd base rates'!F$14)
+($M500*'fnd base rates'!F$16)
+($N500*'fnd base rates'!F$17)
+($O500*'fnd base rates'!F$18)
+($P500*VLOOKUP($S500+12,rate_basefnd,6)))
*$R500</f>
        <v>111427.60722959999</v>
      </c>
      <c r="Y500" s="68">
        <f>(($D500*'fnd base rates'!G$7)
+($E500*'fnd base rates'!G$8)
+($F500*'fnd base rates'!G$9)
+($G500*'fnd base rates'!G$10)
+($H500*'fnd base rates'!G$11)
+($I500*'fnd base rates'!G$12)
+($J500*'fnd base rates'!G$13)
+($K500*'fnd base rates'!G$14)
+($M500*'fnd base rates'!G$16)
+($N500*'fnd base rates'!G$17)
+($O500*'fnd base rates'!G$18)
+($P500*VLOOKUP($S500+12,rate_basefnd,7)))
*$R500</f>
        <v>21934.606612799998</v>
      </c>
      <c r="Z500" s="68">
        <f>(($D500*'fnd base rates'!H$7)
+($E500*'fnd base rates'!H$8)
+($F500*'fnd base rates'!H$9)
+($G500*'fnd base rates'!H$10)
+($H500*'fnd base rates'!H$11)
+($I500*'fnd base rates'!H$12)
+($J500*'fnd base rates'!H$13)
+($K500*'fnd base rates'!H$14)
+($M500*'fnd base rates'!H$16)
+($N500*'fnd base rates'!H$17)
+($O500*'fnd base rates'!H$18)
+($P500*VLOOKUP($S500+12,rate_basefnd,8)))</f>
        <v>61100.905999999995</v>
      </c>
      <c r="AA500" s="68">
        <f>(($D500*'fnd base rates'!I$7)
+($E500*'fnd base rates'!I$8)
+($F500*'fnd base rates'!I$9)
+($G500*'fnd base rates'!I$10)
+($H500*'fnd base rates'!I$11)
+($I500*'fnd base rates'!I$12)
+($J500*'fnd base rates'!I$13)
+($K500*'fnd base rates'!I$14)
+($M500*'fnd base rates'!I$16)
+($N500*'fnd base rates'!I$17)
+($O500*'fnd base rates'!I$18)
+($P500*VLOOKUP($S500+12,rate_basefnd,9)))
*$R500</f>
        <v>46785.836280000003</v>
      </c>
      <c r="AB500" s="68">
        <f>(($D500*'fnd base rates'!J$7)
+($E500*'fnd base rates'!J$8)
+($F500*'fnd base rates'!J$9)
+($G500*'fnd base rates'!J$10)
+($H500*'fnd base rates'!J$11)
+($I500*'fnd base rates'!J$12)
+($J500*'fnd base rates'!J$13)
+($K500*'fnd base rates'!J$14)
+($M500*'fnd base rates'!J$16)
+($N500*'fnd base rates'!J$17)
+($O500*'fnd base rates'!J$18)
+($P500*VLOOKUP($S500+12,rate_basefnd,10)))
*$R500</f>
        <v>52849.697339999999</v>
      </c>
      <c r="AC500" s="68">
        <f>(($D500*'fnd base rates'!K$7)
+($E500*'fnd base rates'!K$8)
+($F500*'fnd base rates'!K$9)
+($G500*'fnd base rates'!K$10)
+($H500*'fnd base rates'!K$11)
+($I500*'fnd base rates'!K$12)
+($J500*'fnd base rates'!K$13)
+($K500*'fnd base rates'!K$14)
+($M500*'fnd base rates'!K$16)
+($N500*'fnd base rates'!K$17)
+($O500*'fnd base rates'!K$18)
+($P500*VLOOKUP($S500+12,rate_basefnd,11)))
*$R500</f>
        <v>117485.81617199999</v>
      </c>
      <c r="AD500" s="68">
        <f>(($D500*'fnd base rates'!L$7)
+($E500*'fnd base rates'!L$8)
+($F500*'fnd base rates'!L$9)
+($G500*'fnd base rates'!L$10)
+($H500*'fnd base rates'!L$11)
+($I500*'fnd base rates'!L$12)
+($J500*'fnd base rates'!L$13)
+($K500*'fnd base rates'!L$14)
+($M500*'fnd base rates'!L$16)
+($N500*'fnd base rates'!L$17)
+($O500*'fnd base rates'!L$18)
+($P500*VLOOKUP($S500+12,rate_basefnd,12)))</f>
        <v>222962.10319999998</v>
      </c>
      <c r="AE500" s="68">
        <f>(($D500*'fnd base rates'!M$7)
+($E500*'fnd base rates'!M$8)
+($F500*'fnd base rates'!M$9)
+($G500*'fnd base rates'!M$10)
+($H500*'fnd base rates'!M$11)
+($I500*'fnd base rates'!M$12)
+($J500*'fnd base rates'!M$13)
+($K500*'fnd base rates'!M$14)
+($M500*'fnd base rates'!M$16)
+($N500*'fnd base rates'!M$17)
+($O500*'fnd base rates'!M$18)
+($P500*VLOOKUP($S500+12,rate_basefnd,13)))</f>
        <v>0</v>
      </c>
      <c r="AF500" s="3">
        <f t="shared" si="99"/>
        <v>1306481.3179984</v>
      </c>
      <c r="AH500" s="205">
        <f t="shared" si="100"/>
        <v>470165262</v>
      </c>
      <c r="AI500" s="3" t="str">
        <f t="shared" si="104"/>
        <v>470</v>
      </c>
      <c r="AJ500" s="1" t="str">
        <f t="shared" si="105"/>
        <v>165</v>
      </c>
      <c r="AK500" s="1" t="str">
        <f t="shared" si="106"/>
        <v>262</v>
      </c>
      <c r="AL500" s="3">
        <f t="shared" si="101"/>
        <v>1</v>
      </c>
      <c r="AM500" s="3">
        <f t="shared" si="111"/>
        <v>89</v>
      </c>
      <c r="AN500" s="3">
        <f t="shared" si="107"/>
        <v>1306481.3179984</v>
      </c>
      <c r="AO500" s="3">
        <f t="shared" si="108"/>
        <v>14680</v>
      </c>
      <c r="AP500" s="3">
        <f t="shared" si="102"/>
        <v>-3081</v>
      </c>
      <c r="AQ500" s="3">
        <v>17761</v>
      </c>
      <c r="AS500" s="68"/>
      <c r="AT500" s="68"/>
      <c r="AX500" s="4">
        <f t="shared" si="109"/>
        <v>0</v>
      </c>
      <c r="AZ500" s="4">
        <f t="shared" si="110"/>
        <v>0</v>
      </c>
      <c r="BB500" s="4"/>
    </row>
    <row r="501" spans="1:54" s="3" customFormat="1">
      <c r="A501" s="205" t="str">
        <f t="shared" si="103"/>
        <v>470</v>
      </c>
      <c r="B501" s="1">
        <v>470165274</v>
      </c>
      <c r="C501" s="7" t="s">
        <v>89</v>
      </c>
      <c r="D501" s="8">
        <f>'fnd enro'!D501</f>
        <v>0</v>
      </c>
      <c r="E501" s="8">
        <f>'fnd enro'!E501</f>
        <v>0</v>
      </c>
      <c r="F501" s="8">
        <f>'fnd enro'!F501</f>
        <v>1</v>
      </c>
      <c r="G501" s="8">
        <f>'fnd enro'!G501</f>
        <v>1</v>
      </c>
      <c r="H501" s="8">
        <f>'fnd enro'!H501</f>
        <v>1</v>
      </c>
      <c r="I501" s="8">
        <f>'fnd enro'!I501</f>
        <v>0</v>
      </c>
      <c r="J501" s="8">
        <f>'fnd enro'!J501</f>
        <v>0</v>
      </c>
      <c r="K501" s="9">
        <f>'fnd enro'!K501</f>
        <v>0.12</v>
      </c>
      <c r="L501" s="8">
        <f>'fnd enro'!L501</f>
        <v>0</v>
      </c>
      <c r="M501" s="8">
        <f>'fnd enro'!M501</f>
        <v>0</v>
      </c>
      <c r="N501" s="8">
        <f>'fnd enro'!N501</f>
        <v>0</v>
      </c>
      <c r="O501" s="8">
        <f>'fnd enro'!O501</f>
        <v>0</v>
      </c>
      <c r="P501" s="8">
        <f>'fnd enro'!P501</f>
        <v>0</v>
      </c>
      <c r="Q501" s="8">
        <f>'fnd enro'!R501</f>
        <v>3</v>
      </c>
      <c r="R501" s="9">
        <f t="shared" si="98"/>
        <v>1.038</v>
      </c>
      <c r="S501" s="8">
        <f>VALUE('fnd enro'!Q501)</f>
        <v>9</v>
      </c>
      <c r="T501" s="1"/>
      <c r="U501" s="68">
        <f>(($D501*'fnd base rates'!C$7)
+($E501*'fnd base rates'!C$8)
+($F501*'fnd base rates'!C$9)
+($G501*'fnd base rates'!C$10)
+($H501*'fnd base rates'!C$11)
+($I501*'fnd base rates'!C$12)
+($J501*'fnd base rates'!C$13)
+($K501*'fnd base rates'!C$14)
+($M501*'fnd base rates'!C$16)
+($N501*'fnd base rates'!C$17)
+($O501*'fnd base rates'!C$18)
+($P501*VLOOKUP($S501+12,rate_basefnd,3)))
*$R501</f>
        <v>1867.3449768</v>
      </c>
      <c r="V501" s="68">
        <f>(($D501*'fnd base rates'!D$7)
+($E501*'fnd base rates'!D$8)
+($F501*'fnd base rates'!D$9)
+($G501*'fnd base rates'!D$10)
+($H501*'fnd base rates'!D$11)
+($I501*'fnd base rates'!D$12)
+($J501*'fnd base rates'!D$13)
+($K501*'fnd base rates'!D$14)
+($M501*'fnd base rates'!D$16)
+($N501*'fnd base rates'!D$17)
+($O501*'fnd base rates'!D$18)
+($P501*VLOOKUP($S501+12,rate_basefnd,4)))
*$R501</f>
        <v>2642.9763600000006</v>
      </c>
      <c r="W501" s="68">
        <f>(($D501*'fnd base rates'!E$7)
+($E501*'fnd base rates'!E$8)
+($F501*'fnd base rates'!E$9)
+($G501*'fnd base rates'!E$10)
+($H501*'fnd base rates'!E$11)
+($I501*'fnd base rates'!E$12)
+($J501*'fnd base rates'!E$13)
+($K501*'fnd base rates'!E$14)
+($M501*'fnd base rates'!E$16)
+($N501*'fnd base rates'!E$17)
+($O501*'fnd base rates'!E$18)
+($P501*VLOOKUP($S501+12,rate_basefnd,5)))
*$R501</f>
        <v>12966.9164712</v>
      </c>
      <c r="X501" s="68">
        <f>(($D501*'fnd base rates'!F$7)
+($E501*'fnd base rates'!F$8)
+($F501*'fnd base rates'!F$9)
+($G501*'fnd base rates'!F$10)
+($H501*'fnd base rates'!F$11)
+($I501*'fnd base rates'!F$12)
+($J501*'fnd base rates'!F$13)
+($K501*'fnd base rates'!F$14)
+($M501*'fnd base rates'!F$16)
+($N501*'fnd base rates'!F$17)
+($O501*'fnd base rates'!F$18)
+($P501*VLOOKUP($S501+12,rate_basefnd,6)))
*$R501</f>
        <v>4062.6057792000001</v>
      </c>
      <c r="Y501" s="68">
        <f>(($D501*'fnd base rates'!G$7)
+($E501*'fnd base rates'!G$8)
+($F501*'fnd base rates'!G$9)
+($G501*'fnd base rates'!G$10)
+($H501*'fnd base rates'!G$11)
+($I501*'fnd base rates'!G$12)
+($J501*'fnd base rates'!G$13)
+($K501*'fnd base rates'!G$14)
+($M501*'fnd base rates'!G$16)
+($N501*'fnd base rates'!G$17)
+($O501*'fnd base rates'!G$18)
+($P501*VLOOKUP($S501+12,rate_basefnd,7)))
*$R501</f>
        <v>557.31382559999997</v>
      </c>
      <c r="Z501" s="68">
        <f>(($D501*'fnd base rates'!H$7)
+($E501*'fnd base rates'!H$8)
+($F501*'fnd base rates'!H$9)
+($G501*'fnd base rates'!H$10)
+($H501*'fnd base rates'!H$11)
+($I501*'fnd base rates'!H$12)
+($J501*'fnd base rates'!H$13)
+($K501*'fnd base rates'!H$14)
+($M501*'fnd base rates'!H$16)
+($N501*'fnd base rates'!H$17)
+($O501*'fnd base rates'!H$18)
+($P501*VLOOKUP($S501+12,rate_basefnd,8)))</f>
        <v>1743.9119999999998</v>
      </c>
      <c r="AA501" s="68">
        <f>(($D501*'fnd base rates'!I$7)
+($E501*'fnd base rates'!I$8)
+($F501*'fnd base rates'!I$9)
+($G501*'fnd base rates'!I$10)
+($H501*'fnd base rates'!I$11)
+($I501*'fnd base rates'!I$12)
+($J501*'fnd base rates'!I$13)
+($K501*'fnd base rates'!I$14)
+($M501*'fnd base rates'!I$16)
+($N501*'fnd base rates'!I$17)
+($O501*'fnd base rates'!I$18)
+($P501*VLOOKUP($S501+12,rate_basefnd,9)))
*$R501</f>
        <v>1411.1402400000002</v>
      </c>
      <c r="AB501" s="68">
        <f>(($D501*'fnd base rates'!J$7)
+($E501*'fnd base rates'!J$8)
+($F501*'fnd base rates'!J$9)
+($G501*'fnd base rates'!J$10)
+($H501*'fnd base rates'!J$11)
+($I501*'fnd base rates'!J$12)
+($J501*'fnd base rates'!J$13)
+($K501*'fnd base rates'!J$14)
+($M501*'fnd base rates'!J$16)
+($N501*'fnd base rates'!J$17)
+($O501*'fnd base rates'!J$18)
+($P501*VLOOKUP($S501+12,rate_basefnd,10)))
*$R501</f>
        <v>578.85108000000002</v>
      </c>
      <c r="AC501" s="68">
        <f>(($D501*'fnd base rates'!K$7)
+($E501*'fnd base rates'!K$8)
+($F501*'fnd base rates'!K$9)
+($G501*'fnd base rates'!K$10)
+($H501*'fnd base rates'!K$11)
+($I501*'fnd base rates'!K$12)
+($J501*'fnd base rates'!K$13)
+($K501*'fnd base rates'!K$14)
+($M501*'fnd base rates'!K$16)
+($N501*'fnd base rates'!K$17)
+($O501*'fnd base rates'!K$18)
+($P501*VLOOKUP($S501+12,rate_basefnd,11)))
*$R501</f>
        <v>3910.8393840000003</v>
      </c>
      <c r="AD501" s="68">
        <f>(($D501*'fnd base rates'!L$7)
+($E501*'fnd base rates'!L$8)
+($F501*'fnd base rates'!L$9)
+($G501*'fnd base rates'!L$10)
+($H501*'fnd base rates'!L$11)
+($I501*'fnd base rates'!L$12)
+($J501*'fnd base rates'!L$13)
+($K501*'fnd base rates'!L$14)
+($M501*'fnd base rates'!L$16)
+($N501*'fnd base rates'!L$17)
+($O501*'fnd base rates'!L$18)
+($P501*VLOOKUP($S501+12,rate_basefnd,12)))</f>
        <v>6953.2363999999998</v>
      </c>
      <c r="AE501" s="68">
        <f>(($D501*'fnd base rates'!M$7)
+($E501*'fnd base rates'!M$8)
+($F501*'fnd base rates'!M$9)
+($G501*'fnd base rates'!M$10)
+($H501*'fnd base rates'!M$11)
+($I501*'fnd base rates'!M$12)
+($J501*'fnd base rates'!M$13)
+($K501*'fnd base rates'!M$14)
+($M501*'fnd base rates'!M$16)
+($N501*'fnd base rates'!M$17)
+($O501*'fnd base rates'!M$18)
+($P501*VLOOKUP($S501+12,rate_basefnd,13)))</f>
        <v>0</v>
      </c>
      <c r="AF501" s="3">
        <f t="shared" si="99"/>
        <v>36695.136516799997</v>
      </c>
      <c r="AH501" s="205">
        <f t="shared" si="100"/>
        <v>470165274</v>
      </c>
      <c r="AI501" s="3" t="str">
        <f t="shared" si="104"/>
        <v>470</v>
      </c>
      <c r="AJ501" s="1" t="str">
        <f t="shared" si="105"/>
        <v>165</v>
      </c>
      <c r="AK501" s="1" t="str">
        <f t="shared" si="106"/>
        <v>274</v>
      </c>
      <c r="AL501" s="3">
        <f t="shared" si="101"/>
        <v>1</v>
      </c>
      <c r="AM501" s="3">
        <f t="shared" si="111"/>
        <v>3</v>
      </c>
      <c r="AN501" s="3">
        <f t="shared" si="107"/>
        <v>36695.136516799997</v>
      </c>
      <c r="AO501" s="3">
        <f t="shared" si="108"/>
        <v>12232</v>
      </c>
      <c r="AP501" s="3">
        <f t="shared" si="102"/>
        <v>-57</v>
      </c>
      <c r="AQ501" s="3">
        <v>12289</v>
      </c>
      <c r="AS501" s="68"/>
      <c r="AT501" s="68"/>
      <c r="AX501" s="4">
        <f t="shared" si="109"/>
        <v>0</v>
      </c>
      <c r="AZ501" s="4">
        <f t="shared" si="110"/>
        <v>0</v>
      </c>
      <c r="BB501" s="4"/>
    </row>
    <row r="502" spans="1:54" s="3" customFormat="1">
      <c r="A502" s="205" t="str">
        <f t="shared" si="103"/>
        <v>470</v>
      </c>
      <c r="B502" s="1">
        <v>470165284</v>
      </c>
      <c r="C502" s="7" t="s">
        <v>89</v>
      </c>
      <c r="D502" s="8">
        <f>'fnd enro'!D502</f>
        <v>0</v>
      </c>
      <c r="E502" s="8">
        <f>'fnd enro'!E502</f>
        <v>0</v>
      </c>
      <c r="F502" s="8">
        <f>'fnd enro'!F502</f>
        <v>28</v>
      </c>
      <c r="G502" s="8">
        <f>'fnd enro'!G502</f>
        <v>92</v>
      </c>
      <c r="H502" s="8">
        <f>'fnd enro'!H502</f>
        <v>46</v>
      </c>
      <c r="I502" s="8">
        <f>'fnd enro'!I502</f>
        <v>32</v>
      </c>
      <c r="J502" s="8">
        <f>'fnd enro'!J502</f>
        <v>0</v>
      </c>
      <c r="K502" s="9">
        <f>'fnd enro'!K502</f>
        <v>7.92</v>
      </c>
      <c r="L502" s="8">
        <f>'fnd enro'!L502</f>
        <v>0</v>
      </c>
      <c r="M502" s="8">
        <f>'fnd enro'!M502</f>
        <v>5</v>
      </c>
      <c r="N502" s="8">
        <f>'fnd enro'!N502</f>
        <v>0</v>
      </c>
      <c r="O502" s="8">
        <f>'fnd enro'!O502</f>
        <v>0</v>
      </c>
      <c r="P502" s="8">
        <f>'fnd enro'!P502</f>
        <v>34</v>
      </c>
      <c r="Q502" s="8">
        <f>'fnd enro'!R502</f>
        <v>198</v>
      </c>
      <c r="R502" s="9">
        <f t="shared" si="98"/>
        <v>1.038</v>
      </c>
      <c r="S502" s="8">
        <f>VALUE('fnd enro'!Q502)</f>
        <v>5</v>
      </c>
      <c r="T502" s="1"/>
      <c r="U502" s="68">
        <f>(($D502*'fnd base rates'!C$7)
+($E502*'fnd base rates'!C$8)
+($F502*'fnd base rates'!C$9)
+($G502*'fnd base rates'!C$10)
+($H502*'fnd base rates'!C$11)
+($I502*'fnd base rates'!C$12)
+($J502*'fnd base rates'!C$13)
+($K502*'fnd base rates'!C$14)
+($M502*'fnd base rates'!C$16)
+($N502*'fnd base rates'!C$17)
+($O502*'fnd base rates'!C$18)
+($P502*VLOOKUP($S502+12,rate_basefnd,3)))
*$R502</f>
        <v>126396.7177488</v>
      </c>
      <c r="V502" s="68">
        <f>(($D502*'fnd base rates'!D$7)
+($E502*'fnd base rates'!D$8)
+($F502*'fnd base rates'!D$9)
+($G502*'fnd base rates'!D$10)
+($H502*'fnd base rates'!D$11)
+($I502*'fnd base rates'!D$12)
+($J502*'fnd base rates'!D$13)
+($K502*'fnd base rates'!D$14)
+($M502*'fnd base rates'!D$16)
+($N502*'fnd base rates'!D$17)
+($O502*'fnd base rates'!D$18)
+($P502*VLOOKUP($S502+12,rate_basefnd,4)))
*$R502</f>
        <v>187502.96022000001</v>
      </c>
      <c r="W502" s="68">
        <f>(($D502*'fnd base rates'!E$7)
+($E502*'fnd base rates'!E$8)
+($F502*'fnd base rates'!E$9)
+($G502*'fnd base rates'!E$10)
+($H502*'fnd base rates'!E$11)
+($I502*'fnd base rates'!E$12)
+($J502*'fnd base rates'!E$13)
+($K502*'fnd base rates'!E$14)
+($M502*'fnd base rates'!E$16)
+($N502*'fnd base rates'!E$17)
+($O502*'fnd base rates'!E$18)
+($P502*VLOOKUP($S502+12,rate_basefnd,5)))
*$R502</f>
        <v>1028060.5878192</v>
      </c>
      <c r="X502" s="68">
        <f>(($D502*'fnd base rates'!F$7)
+($E502*'fnd base rates'!F$8)
+($F502*'fnd base rates'!F$9)
+($G502*'fnd base rates'!F$10)
+($H502*'fnd base rates'!F$11)
+($I502*'fnd base rates'!F$12)
+($J502*'fnd base rates'!F$13)
+($K502*'fnd base rates'!F$14)
+($M502*'fnd base rates'!F$16)
+($N502*'fnd base rates'!F$17)
+($O502*'fnd base rates'!F$18)
+($P502*VLOOKUP($S502+12,rate_basefnd,6)))
*$R502</f>
        <v>261745.57224720001</v>
      </c>
      <c r="Y502" s="68">
        <f>(($D502*'fnd base rates'!G$7)
+($E502*'fnd base rates'!G$8)
+($F502*'fnd base rates'!G$9)
+($G502*'fnd base rates'!G$10)
+($H502*'fnd base rates'!G$11)
+($I502*'fnd base rates'!G$12)
+($J502*'fnd base rates'!G$13)
+($K502*'fnd base rates'!G$14)
+($M502*'fnd base rates'!G$16)
+($N502*'fnd base rates'!G$17)
+($O502*'fnd base rates'!G$18)
+($P502*VLOOKUP($S502+12,rate_basefnd,7)))
*$R502</f>
        <v>42759.371169600003</v>
      </c>
      <c r="Z502" s="68">
        <f>(($D502*'fnd base rates'!H$7)
+($E502*'fnd base rates'!H$8)
+($F502*'fnd base rates'!H$9)
+($G502*'fnd base rates'!H$10)
+($H502*'fnd base rates'!H$11)
+($I502*'fnd base rates'!H$12)
+($J502*'fnd base rates'!H$13)
+($K502*'fnd base rates'!H$14)
+($M502*'fnd base rates'!H$16)
+($N502*'fnd base rates'!H$17)
+($O502*'fnd base rates'!H$18)
+($P502*VLOOKUP($S502+12,rate_basefnd,8)))</f>
        <v>127503.38199999997</v>
      </c>
      <c r="AA502" s="68">
        <f>(($D502*'fnd base rates'!I$7)
+($E502*'fnd base rates'!I$8)
+($F502*'fnd base rates'!I$9)
+($G502*'fnd base rates'!I$10)
+($H502*'fnd base rates'!I$11)
+($I502*'fnd base rates'!I$12)
+($J502*'fnd base rates'!I$13)
+($K502*'fnd base rates'!I$14)
+($M502*'fnd base rates'!I$16)
+($N502*'fnd base rates'!I$17)
+($O502*'fnd base rates'!I$18)
+($P502*VLOOKUP($S502+12,rate_basefnd,9)))
*$R502</f>
        <v>98979.9951</v>
      </c>
      <c r="AB502" s="68">
        <f>(($D502*'fnd base rates'!J$7)
+($E502*'fnd base rates'!J$8)
+($F502*'fnd base rates'!J$9)
+($G502*'fnd base rates'!J$10)
+($H502*'fnd base rates'!J$11)
+($I502*'fnd base rates'!J$12)
+($J502*'fnd base rates'!J$13)
+($K502*'fnd base rates'!J$14)
+($M502*'fnd base rates'!J$16)
+($N502*'fnd base rates'!J$17)
+($O502*'fnd base rates'!J$18)
+($P502*VLOOKUP($S502+12,rate_basefnd,10)))
*$R502</f>
        <v>78479.4951</v>
      </c>
      <c r="AC502" s="68">
        <f>(($D502*'fnd base rates'!K$7)
+($E502*'fnd base rates'!K$8)
+($F502*'fnd base rates'!K$9)
+($G502*'fnd base rates'!K$10)
+($H502*'fnd base rates'!K$11)
+($I502*'fnd base rates'!K$12)
+($J502*'fnd base rates'!K$13)
+($K502*'fnd base rates'!K$14)
+($M502*'fnd base rates'!K$16)
+($N502*'fnd base rates'!K$17)
+($O502*'fnd base rates'!K$18)
+($P502*VLOOKUP($S502+12,rate_basefnd,11)))
*$R502</f>
        <v>259941.03374400001</v>
      </c>
      <c r="AD502" s="68">
        <f>(($D502*'fnd base rates'!L$7)
+($E502*'fnd base rates'!L$8)
+($F502*'fnd base rates'!L$9)
+($G502*'fnd base rates'!L$10)
+($H502*'fnd base rates'!L$11)
+($I502*'fnd base rates'!L$12)
+($J502*'fnd base rates'!L$13)
+($K502*'fnd base rates'!L$14)
+($M502*'fnd base rates'!L$16)
+($N502*'fnd base rates'!L$17)
+($O502*'fnd base rates'!L$18)
+($P502*VLOOKUP($S502+12,rate_basefnd,12)))</f>
        <v>475558.06239999994</v>
      </c>
      <c r="AE502" s="68">
        <f>(($D502*'fnd base rates'!M$7)
+($E502*'fnd base rates'!M$8)
+($F502*'fnd base rates'!M$9)
+($G502*'fnd base rates'!M$10)
+($H502*'fnd base rates'!M$11)
+($I502*'fnd base rates'!M$12)
+($J502*'fnd base rates'!M$13)
+($K502*'fnd base rates'!M$14)
+($M502*'fnd base rates'!M$16)
+($N502*'fnd base rates'!M$17)
+($O502*'fnd base rates'!M$18)
+($P502*VLOOKUP($S502+12,rate_basefnd,13)))</f>
        <v>0</v>
      </c>
      <c r="AF502" s="3">
        <f t="shared" si="99"/>
        <v>2686927.1775487997</v>
      </c>
      <c r="AH502" s="205">
        <f t="shared" si="100"/>
        <v>470165284</v>
      </c>
      <c r="AI502" s="3" t="str">
        <f t="shared" si="104"/>
        <v>470</v>
      </c>
      <c r="AJ502" s="1" t="str">
        <f t="shared" si="105"/>
        <v>165</v>
      </c>
      <c r="AK502" s="1" t="str">
        <f t="shared" si="106"/>
        <v>284</v>
      </c>
      <c r="AL502" s="3">
        <f t="shared" si="101"/>
        <v>1</v>
      </c>
      <c r="AM502" s="3">
        <f t="shared" si="111"/>
        <v>198</v>
      </c>
      <c r="AN502" s="3">
        <f t="shared" si="107"/>
        <v>2686927.1775487997</v>
      </c>
      <c r="AO502" s="3">
        <f t="shared" si="108"/>
        <v>13570</v>
      </c>
      <c r="AP502" s="3">
        <f t="shared" si="102"/>
        <v>-2649</v>
      </c>
      <c r="AQ502" s="3">
        <v>16219</v>
      </c>
      <c r="AS502" s="68"/>
      <c r="AT502" s="68"/>
      <c r="AX502" s="4">
        <f t="shared" si="109"/>
        <v>0</v>
      </c>
      <c r="AZ502" s="4">
        <f t="shared" si="110"/>
        <v>0</v>
      </c>
      <c r="BB502" s="4"/>
    </row>
    <row r="503" spans="1:54" s="3" customFormat="1">
      <c r="A503" s="205" t="str">
        <f t="shared" si="103"/>
        <v>470</v>
      </c>
      <c r="B503" s="1">
        <v>470165295</v>
      </c>
      <c r="C503" s="7" t="s">
        <v>89</v>
      </c>
      <c r="D503" s="8">
        <f>'fnd enro'!D503</f>
        <v>0</v>
      </c>
      <c r="E503" s="8">
        <f>'fnd enro'!E503</f>
        <v>0</v>
      </c>
      <c r="F503" s="8">
        <f>'fnd enro'!F503</f>
        <v>0</v>
      </c>
      <c r="G503" s="8">
        <f>'fnd enro'!G503</f>
        <v>1</v>
      </c>
      <c r="H503" s="8">
        <f>'fnd enro'!H503</f>
        <v>0</v>
      </c>
      <c r="I503" s="8">
        <f>'fnd enro'!I503</f>
        <v>0</v>
      </c>
      <c r="J503" s="8">
        <f>'fnd enro'!J503</f>
        <v>0</v>
      </c>
      <c r="K503" s="9">
        <f>'fnd enro'!K503</f>
        <v>0.04</v>
      </c>
      <c r="L503" s="8">
        <f>'fnd enro'!L503</f>
        <v>0</v>
      </c>
      <c r="M503" s="8">
        <f>'fnd enro'!M503</f>
        <v>0</v>
      </c>
      <c r="N503" s="8">
        <f>'fnd enro'!N503</f>
        <v>0</v>
      </c>
      <c r="O503" s="8">
        <f>'fnd enro'!O503</f>
        <v>0</v>
      </c>
      <c r="P503" s="8">
        <f>'fnd enro'!P503</f>
        <v>1</v>
      </c>
      <c r="Q503" s="8">
        <f>'fnd enro'!R503</f>
        <v>1</v>
      </c>
      <c r="R503" s="9">
        <f t="shared" si="98"/>
        <v>1.038</v>
      </c>
      <c r="S503" s="8">
        <f>VALUE('fnd enro'!Q503)</f>
        <v>4</v>
      </c>
      <c r="T503" s="1"/>
      <c r="U503" s="68">
        <f>(($D503*'fnd base rates'!C$7)
+($E503*'fnd base rates'!C$8)
+($F503*'fnd base rates'!C$9)
+($G503*'fnd base rates'!C$10)
+($H503*'fnd base rates'!C$11)
+($I503*'fnd base rates'!C$12)
+($J503*'fnd base rates'!C$13)
+($K503*'fnd base rates'!C$14)
+($M503*'fnd base rates'!C$16)
+($N503*'fnd base rates'!C$17)
+($O503*'fnd base rates'!C$18)
+($P503*VLOOKUP($S503+12,rate_basefnd,3)))
*$R503</f>
        <v>693.05308560000003</v>
      </c>
      <c r="V503" s="68">
        <f>(($D503*'fnd base rates'!D$7)
+($E503*'fnd base rates'!D$8)
+($F503*'fnd base rates'!D$9)
+($G503*'fnd base rates'!D$10)
+($H503*'fnd base rates'!D$11)
+($I503*'fnd base rates'!D$12)
+($J503*'fnd base rates'!D$13)
+($K503*'fnd base rates'!D$14)
+($M503*'fnd base rates'!D$16)
+($N503*'fnd base rates'!D$17)
+($O503*'fnd base rates'!D$18)
+($P503*VLOOKUP($S503+12,rate_basefnd,4)))
*$R503</f>
        <v>1215.50838</v>
      </c>
      <c r="W503" s="68">
        <f>(($D503*'fnd base rates'!E$7)
+($E503*'fnd base rates'!E$8)
+($F503*'fnd base rates'!E$9)
+($G503*'fnd base rates'!E$10)
+($H503*'fnd base rates'!E$11)
+($I503*'fnd base rates'!E$12)
+($J503*'fnd base rates'!E$13)
+($K503*'fnd base rates'!E$14)
+($M503*'fnd base rates'!E$16)
+($N503*'fnd base rates'!E$17)
+($O503*'fnd base rates'!E$18)
+($P503*VLOOKUP($S503+12,rate_basefnd,5)))
*$R503</f>
        <v>7749.4078104</v>
      </c>
      <c r="X503" s="68">
        <f>(($D503*'fnd base rates'!F$7)
+($E503*'fnd base rates'!F$8)
+($F503*'fnd base rates'!F$9)
+($G503*'fnd base rates'!F$10)
+($H503*'fnd base rates'!F$11)
+($I503*'fnd base rates'!F$12)
+($J503*'fnd base rates'!F$13)
+($K503*'fnd base rates'!F$14)
+($M503*'fnd base rates'!F$16)
+($N503*'fnd base rates'!F$17)
+($O503*'fnd base rates'!F$18)
+($P503*VLOOKUP($S503+12,rate_basefnd,6)))
*$R503</f>
        <v>1450.9504463999999</v>
      </c>
      <c r="Y503" s="68">
        <f>(($D503*'fnd base rates'!G$7)
+($E503*'fnd base rates'!G$8)
+($F503*'fnd base rates'!G$9)
+($G503*'fnd base rates'!G$10)
+($H503*'fnd base rates'!G$11)
+($I503*'fnd base rates'!G$12)
+($J503*'fnd base rates'!G$13)
+($K503*'fnd base rates'!G$14)
+($M503*'fnd base rates'!G$16)
+($N503*'fnd base rates'!G$17)
+($O503*'fnd base rates'!G$18)
+($P503*VLOOKUP($S503+12,rate_basefnd,7)))
*$R503</f>
        <v>339.7378152</v>
      </c>
      <c r="Z503" s="68">
        <f>(($D503*'fnd base rates'!H$7)
+($E503*'fnd base rates'!H$8)
+($F503*'fnd base rates'!H$9)
+($G503*'fnd base rates'!H$10)
+($H503*'fnd base rates'!H$11)
+($I503*'fnd base rates'!H$12)
+($J503*'fnd base rates'!H$13)
+($K503*'fnd base rates'!H$14)
+($M503*'fnd base rates'!H$16)
+($N503*'fnd base rates'!H$17)
+($O503*'fnd base rates'!H$18)
+($P503*VLOOKUP($S503+12,rate_basefnd,8)))</f>
        <v>604.69399999999996</v>
      </c>
      <c r="AA503" s="68">
        <f>(($D503*'fnd base rates'!I$7)
+($E503*'fnd base rates'!I$8)
+($F503*'fnd base rates'!I$9)
+($G503*'fnd base rates'!I$10)
+($H503*'fnd base rates'!I$11)
+($I503*'fnd base rates'!I$12)
+($J503*'fnd base rates'!I$13)
+($K503*'fnd base rates'!I$14)
+($M503*'fnd base rates'!I$16)
+($N503*'fnd base rates'!I$17)
+($O503*'fnd base rates'!I$18)
+($P503*VLOOKUP($S503+12,rate_basefnd,9)))
*$R503</f>
        <v>602.61090000000013</v>
      </c>
      <c r="AB503" s="68">
        <f>(($D503*'fnd base rates'!J$7)
+($E503*'fnd base rates'!J$8)
+($F503*'fnd base rates'!J$9)
+($G503*'fnd base rates'!J$10)
+($H503*'fnd base rates'!J$11)
+($I503*'fnd base rates'!J$12)
+($J503*'fnd base rates'!J$13)
+($K503*'fnd base rates'!J$14)
+($M503*'fnd base rates'!J$16)
+($N503*'fnd base rates'!J$17)
+($O503*'fnd base rates'!J$18)
+($P503*VLOOKUP($S503+12,rate_basefnd,10)))
*$R503</f>
        <v>862.50534000000005</v>
      </c>
      <c r="AC503" s="68">
        <f>(($D503*'fnd base rates'!K$7)
+($E503*'fnd base rates'!K$8)
+($F503*'fnd base rates'!K$9)
+($G503*'fnd base rates'!K$10)
+($H503*'fnd base rates'!K$11)
+($I503*'fnd base rates'!K$12)
+($J503*'fnd base rates'!K$13)
+($K503*'fnd base rates'!K$14)
+($M503*'fnd base rates'!K$16)
+($N503*'fnd base rates'!K$17)
+($O503*'fnd base rates'!K$18)
+($P503*VLOOKUP($S503+12,rate_basefnd,11)))
*$R503</f>
        <v>1272.1582680000001</v>
      </c>
      <c r="AD503" s="68">
        <f>(($D503*'fnd base rates'!L$7)
+($E503*'fnd base rates'!L$8)
+($F503*'fnd base rates'!L$9)
+($G503*'fnd base rates'!L$10)
+($H503*'fnd base rates'!L$11)
+($I503*'fnd base rates'!L$12)
+($J503*'fnd base rates'!L$13)
+($K503*'fnd base rates'!L$14)
+($M503*'fnd base rates'!L$16)
+($N503*'fnd base rates'!L$17)
+($O503*'fnd base rates'!L$18)
+($P503*VLOOKUP($S503+12,rate_basefnd,12)))</f>
        <v>2852.5187999999998</v>
      </c>
      <c r="AE503" s="68">
        <f>(($D503*'fnd base rates'!M$7)
+($E503*'fnd base rates'!M$8)
+($F503*'fnd base rates'!M$9)
+($G503*'fnd base rates'!M$10)
+($H503*'fnd base rates'!M$11)
+($I503*'fnd base rates'!M$12)
+($J503*'fnd base rates'!M$13)
+($K503*'fnd base rates'!M$14)
+($M503*'fnd base rates'!M$16)
+($N503*'fnd base rates'!M$17)
+($O503*'fnd base rates'!M$18)
+($P503*VLOOKUP($S503+12,rate_basefnd,13)))</f>
        <v>0</v>
      </c>
      <c r="AF503" s="3">
        <f t="shared" si="99"/>
        <v>17643.1448456</v>
      </c>
      <c r="AH503" s="205">
        <f t="shared" si="100"/>
        <v>470165295</v>
      </c>
      <c r="AI503" s="3" t="str">
        <f t="shared" si="104"/>
        <v>470</v>
      </c>
      <c r="AJ503" s="1" t="str">
        <f t="shared" si="105"/>
        <v>165</v>
      </c>
      <c r="AK503" s="1" t="str">
        <f t="shared" si="106"/>
        <v>295</v>
      </c>
      <c r="AL503" s="3">
        <f t="shared" si="101"/>
        <v>1</v>
      </c>
      <c r="AM503" s="3">
        <f t="shared" si="111"/>
        <v>1</v>
      </c>
      <c r="AN503" s="3">
        <f t="shared" si="107"/>
        <v>17643.1448456</v>
      </c>
      <c r="AO503" s="3">
        <f t="shared" si="108"/>
        <v>17643</v>
      </c>
      <c r="AP503" s="3">
        <f t="shared" si="102"/>
        <v>5092</v>
      </c>
      <c r="AQ503" s="3">
        <v>12551</v>
      </c>
      <c r="AS503" s="68"/>
      <c r="AT503" s="68"/>
      <c r="AX503" s="4">
        <f t="shared" si="109"/>
        <v>0</v>
      </c>
      <c r="AZ503" s="4">
        <f t="shared" si="110"/>
        <v>0</v>
      </c>
      <c r="BB503" s="4"/>
    </row>
    <row r="504" spans="1:54" s="3" customFormat="1">
      <c r="A504" s="205" t="str">
        <f t="shared" si="103"/>
        <v>470</v>
      </c>
      <c r="B504" s="1">
        <v>470165305</v>
      </c>
      <c r="C504" s="7" t="s">
        <v>89</v>
      </c>
      <c r="D504" s="8">
        <f>'fnd enro'!D504</f>
        <v>0</v>
      </c>
      <c r="E504" s="8">
        <f>'fnd enro'!E504</f>
        <v>0</v>
      </c>
      <c r="F504" s="8">
        <f>'fnd enro'!F504</f>
        <v>10</v>
      </c>
      <c r="G504" s="8">
        <f>'fnd enro'!G504</f>
        <v>48</v>
      </c>
      <c r="H504" s="8">
        <f>'fnd enro'!H504</f>
        <v>20</v>
      </c>
      <c r="I504" s="8">
        <f>'fnd enro'!I504</f>
        <v>16</v>
      </c>
      <c r="J504" s="8">
        <f>'fnd enro'!J504</f>
        <v>0</v>
      </c>
      <c r="K504" s="9">
        <f>'fnd enro'!K504</f>
        <v>3.76</v>
      </c>
      <c r="L504" s="8">
        <f>'fnd enro'!L504</f>
        <v>0</v>
      </c>
      <c r="M504" s="8">
        <f>'fnd enro'!M504</f>
        <v>4</v>
      </c>
      <c r="N504" s="8">
        <f>'fnd enro'!N504</f>
        <v>0</v>
      </c>
      <c r="O504" s="8">
        <f>'fnd enro'!O504</f>
        <v>0</v>
      </c>
      <c r="P504" s="8">
        <f>'fnd enro'!P504</f>
        <v>17</v>
      </c>
      <c r="Q504" s="8">
        <f>'fnd enro'!R504</f>
        <v>94</v>
      </c>
      <c r="R504" s="9">
        <f t="shared" si="98"/>
        <v>1.038</v>
      </c>
      <c r="S504" s="8">
        <f>VALUE('fnd enro'!Q504)</f>
        <v>4</v>
      </c>
      <c r="T504" s="1"/>
      <c r="U504" s="68">
        <f>(($D504*'fnd base rates'!C$7)
+($E504*'fnd base rates'!C$8)
+($F504*'fnd base rates'!C$9)
+($G504*'fnd base rates'!C$10)
+($H504*'fnd base rates'!C$11)
+($I504*'fnd base rates'!C$12)
+($J504*'fnd base rates'!C$13)
+($K504*'fnd base rates'!C$14)
+($M504*'fnd base rates'!C$16)
+($N504*'fnd base rates'!C$17)
+($O504*'fnd base rates'!C$18)
+($P504*VLOOKUP($S504+12,rate_basefnd,3)))
*$R504</f>
        <v>60210.739526399993</v>
      </c>
      <c r="V504" s="68">
        <f>(($D504*'fnd base rates'!D$7)
+($E504*'fnd base rates'!D$8)
+($F504*'fnd base rates'!D$9)
+($G504*'fnd base rates'!D$10)
+($H504*'fnd base rates'!D$11)
+($I504*'fnd base rates'!D$12)
+($J504*'fnd base rates'!D$13)
+($K504*'fnd base rates'!D$14)
+($M504*'fnd base rates'!D$16)
+($N504*'fnd base rates'!D$17)
+($O504*'fnd base rates'!D$18)
+($P504*VLOOKUP($S504+12,rate_basefnd,4)))
*$R504</f>
        <v>89375.567939999994</v>
      </c>
      <c r="W504" s="68">
        <f>(($D504*'fnd base rates'!E$7)
+($E504*'fnd base rates'!E$8)
+($F504*'fnd base rates'!E$9)
+($G504*'fnd base rates'!E$10)
+($H504*'fnd base rates'!E$11)
+($I504*'fnd base rates'!E$12)
+($J504*'fnd base rates'!E$13)
+($K504*'fnd base rates'!E$14)
+($M504*'fnd base rates'!E$16)
+($N504*'fnd base rates'!E$17)
+($O504*'fnd base rates'!E$18)
+($P504*VLOOKUP($S504+12,rate_basefnd,5)))
*$R504</f>
        <v>492441.2910576</v>
      </c>
      <c r="X504" s="68">
        <f>(($D504*'fnd base rates'!F$7)
+($E504*'fnd base rates'!F$8)
+($F504*'fnd base rates'!F$9)
+($G504*'fnd base rates'!F$10)
+($H504*'fnd base rates'!F$11)
+($I504*'fnd base rates'!F$12)
+($J504*'fnd base rates'!F$13)
+($K504*'fnd base rates'!F$14)
+($M504*'fnd base rates'!F$16)
+($N504*'fnd base rates'!F$17)
+($O504*'fnd base rates'!F$18)
+($P504*VLOOKUP($S504+12,rate_basefnd,6)))
*$R504</f>
        <v>124817.09516159999</v>
      </c>
      <c r="Y504" s="68">
        <f>(($D504*'fnd base rates'!G$7)
+($E504*'fnd base rates'!G$8)
+($F504*'fnd base rates'!G$9)
+($G504*'fnd base rates'!G$10)
+($H504*'fnd base rates'!G$11)
+($I504*'fnd base rates'!G$12)
+($J504*'fnd base rates'!G$13)
+($K504*'fnd base rates'!G$14)
+($M504*'fnd base rates'!G$16)
+($N504*'fnd base rates'!G$17)
+($O504*'fnd base rates'!G$18)
+($P504*VLOOKUP($S504+12,rate_basefnd,7)))
*$R504</f>
        <v>20384.916208800001</v>
      </c>
      <c r="Z504" s="68">
        <f>(($D504*'fnd base rates'!H$7)
+($E504*'fnd base rates'!H$8)
+($F504*'fnd base rates'!H$9)
+($G504*'fnd base rates'!H$10)
+($H504*'fnd base rates'!H$11)
+($I504*'fnd base rates'!H$12)
+($J504*'fnd base rates'!H$13)
+($K504*'fnd base rates'!H$14)
+($M504*'fnd base rates'!H$16)
+($N504*'fnd base rates'!H$17)
+($O504*'fnd base rates'!H$18)
+($P504*VLOOKUP($S504+12,rate_basefnd,8)))</f>
        <v>61050.005999999994</v>
      </c>
      <c r="AA504" s="68">
        <f>(($D504*'fnd base rates'!I$7)
+($E504*'fnd base rates'!I$8)
+($F504*'fnd base rates'!I$9)
+($G504*'fnd base rates'!I$10)
+($H504*'fnd base rates'!I$11)
+($I504*'fnd base rates'!I$12)
+($J504*'fnd base rates'!I$13)
+($K504*'fnd base rates'!I$14)
+($M504*'fnd base rates'!I$16)
+($N504*'fnd base rates'!I$17)
+($O504*'fnd base rates'!I$18)
+($P504*VLOOKUP($S504+12,rate_basefnd,9)))
*$R504</f>
        <v>47160.398580000001</v>
      </c>
      <c r="AB504" s="68">
        <f>(($D504*'fnd base rates'!J$7)
+($E504*'fnd base rates'!J$8)
+($F504*'fnd base rates'!J$9)
+($G504*'fnd base rates'!J$10)
+($H504*'fnd base rates'!J$11)
+($I504*'fnd base rates'!J$12)
+($J504*'fnd base rates'!J$13)
+($K504*'fnd base rates'!J$14)
+($M504*'fnd base rates'!J$16)
+($N504*'fnd base rates'!J$17)
+($O504*'fnd base rates'!J$18)
+($P504*VLOOKUP($S504+12,rate_basefnd,10)))
*$R504</f>
        <v>37695.322919999999</v>
      </c>
      <c r="AC504" s="68">
        <f>(($D504*'fnd base rates'!K$7)
+($E504*'fnd base rates'!K$8)
+($F504*'fnd base rates'!K$9)
+($G504*'fnd base rates'!K$10)
+($H504*'fnd base rates'!K$11)
+($I504*'fnd base rates'!K$12)
+($J504*'fnd base rates'!K$13)
+($K504*'fnd base rates'!K$14)
+($M504*'fnd base rates'!K$16)
+($N504*'fnd base rates'!K$17)
+($O504*'fnd base rates'!K$18)
+($P504*VLOOKUP($S504+12,rate_basefnd,11)))
*$R504</f>
        <v>123889.456152</v>
      </c>
      <c r="AD504" s="68">
        <f>(($D504*'fnd base rates'!L$7)
+($E504*'fnd base rates'!L$8)
+($F504*'fnd base rates'!L$9)
+($G504*'fnd base rates'!L$10)
+($H504*'fnd base rates'!L$11)
+($I504*'fnd base rates'!L$12)
+($J504*'fnd base rates'!L$13)
+($K504*'fnd base rates'!L$14)
+($M504*'fnd base rates'!L$16)
+($N504*'fnd base rates'!L$17)
+($O504*'fnd base rates'!L$18)
+($P504*VLOOKUP($S504+12,rate_basefnd,12)))</f>
        <v>226016.93720000001</v>
      </c>
      <c r="AE504" s="68">
        <f>(($D504*'fnd base rates'!M$7)
+($E504*'fnd base rates'!M$8)
+($F504*'fnd base rates'!M$9)
+($G504*'fnd base rates'!M$10)
+($H504*'fnd base rates'!M$11)
+($I504*'fnd base rates'!M$12)
+($J504*'fnd base rates'!M$13)
+($K504*'fnd base rates'!M$14)
+($M504*'fnd base rates'!M$16)
+($N504*'fnd base rates'!M$17)
+($O504*'fnd base rates'!M$18)
+($P504*VLOOKUP($S504+12,rate_basefnd,13)))</f>
        <v>0</v>
      </c>
      <c r="AF504" s="3">
        <f t="shared" si="99"/>
        <v>1283041.7307464001</v>
      </c>
      <c r="AH504" s="205">
        <f t="shared" si="100"/>
        <v>470165305</v>
      </c>
      <c r="AI504" s="3" t="str">
        <f t="shared" si="104"/>
        <v>470</v>
      </c>
      <c r="AJ504" s="1" t="str">
        <f t="shared" si="105"/>
        <v>165</v>
      </c>
      <c r="AK504" s="1" t="str">
        <f t="shared" si="106"/>
        <v>305</v>
      </c>
      <c r="AL504" s="3">
        <f t="shared" si="101"/>
        <v>1</v>
      </c>
      <c r="AM504" s="3">
        <f t="shared" si="111"/>
        <v>94</v>
      </c>
      <c r="AN504" s="3">
        <f t="shared" si="107"/>
        <v>1283041.7307464001</v>
      </c>
      <c r="AO504" s="3">
        <f t="shared" si="108"/>
        <v>13649</v>
      </c>
      <c r="AP504" s="3">
        <f t="shared" si="102"/>
        <v>704</v>
      </c>
      <c r="AQ504" s="3">
        <v>12945</v>
      </c>
      <c r="AS504" s="68"/>
      <c r="AT504" s="68"/>
      <c r="AX504" s="4">
        <f t="shared" si="109"/>
        <v>0</v>
      </c>
      <c r="AZ504" s="4">
        <f t="shared" si="110"/>
        <v>0</v>
      </c>
      <c r="BB504" s="4"/>
    </row>
    <row r="505" spans="1:54" s="3" customFormat="1">
      <c r="A505" s="205" t="str">
        <f t="shared" si="103"/>
        <v>470</v>
      </c>
      <c r="B505" s="1">
        <v>470165342</v>
      </c>
      <c r="C505" s="7" t="s">
        <v>89</v>
      </c>
      <c r="D505" s="8">
        <f>'fnd enro'!D505</f>
        <v>0</v>
      </c>
      <c r="E505" s="8">
        <f>'fnd enro'!E505</f>
        <v>0</v>
      </c>
      <c r="F505" s="8">
        <f>'fnd enro'!F505</f>
        <v>0</v>
      </c>
      <c r="G505" s="8">
        <f>'fnd enro'!G505</f>
        <v>0</v>
      </c>
      <c r="H505" s="8">
        <f>'fnd enro'!H505</f>
        <v>0</v>
      </c>
      <c r="I505" s="8">
        <f>'fnd enro'!I505</f>
        <v>2</v>
      </c>
      <c r="J505" s="8">
        <f>'fnd enro'!J505</f>
        <v>0</v>
      </c>
      <c r="K505" s="9">
        <f>'fnd enro'!K505</f>
        <v>0.08</v>
      </c>
      <c r="L505" s="8">
        <f>'fnd enro'!L505</f>
        <v>0</v>
      </c>
      <c r="M505" s="8">
        <f>'fnd enro'!M505</f>
        <v>0</v>
      </c>
      <c r="N505" s="8">
        <f>'fnd enro'!N505</f>
        <v>0</v>
      </c>
      <c r="O505" s="8">
        <f>'fnd enro'!O505</f>
        <v>0</v>
      </c>
      <c r="P505" s="8">
        <f>'fnd enro'!P505</f>
        <v>0</v>
      </c>
      <c r="Q505" s="8">
        <f>'fnd enro'!R505</f>
        <v>2</v>
      </c>
      <c r="R505" s="9">
        <f t="shared" si="98"/>
        <v>1.038</v>
      </c>
      <c r="S505" s="8">
        <f>VALUE('fnd enro'!Q505)</f>
        <v>3</v>
      </c>
      <c r="T505" s="1"/>
      <c r="U505" s="68">
        <f>(($D505*'fnd base rates'!C$7)
+($E505*'fnd base rates'!C$8)
+($F505*'fnd base rates'!C$9)
+($G505*'fnd base rates'!C$10)
+($H505*'fnd base rates'!C$11)
+($I505*'fnd base rates'!C$12)
+($J505*'fnd base rates'!C$13)
+($K505*'fnd base rates'!C$14)
+($M505*'fnd base rates'!C$16)
+($N505*'fnd base rates'!C$17)
+($O505*'fnd base rates'!C$18)
+($P505*VLOOKUP($S505+12,rate_basefnd,3)))
*$R505</f>
        <v>1244.8966512</v>
      </c>
      <c r="V505" s="68">
        <f>(($D505*'fnd base rates'!D$7)
+($E505*'fnd base rates'!D$8)
+($F505*'fnd base rates'!D$9)
+($G505*'fnd base rates'!D$10)
+($H505*'fnd base rates'!D$11)
+($I505*'fnd base rates'!D$12)
+($J505*'fnd base rates'!D$13)
+($K505*'fnd base rates'!D$14)
+($M505*'fnd base rates'!D$16)
+($N505*'fnd base rates'!D$17)
+($O505*'fnd base rates'!D$18)
+($P505*VLOOKUP($S505+12,rate_basefnd,4)))
*$R505</f>
        <v>1761.98424</v>
      </c>
      <c r="W505" s="68">
        <f>(($D505*'fnd base rates'!E$7)
+($E505*'fnd base rates'!E$8)
+($F505*'fnd base rates'!E$9)
+($G505*'fnd base rates'!E$10)
+($H505*'fnd base rates'!E$11)
+($I505*'fnd base rates'!E$12)
+($J505*'fnd base rates'!E$13)
+($K505*'fnd base rates'!E$14)
+($M505*'fnd base rates'!E$16)
+($N505*'fnd base rates'!E$17)
+($O505*'fnd base rates'!E$18)
+($P505*VLOOKUP($S505+12,rate_basefnd,5)))
*$R505</f>
        <v>11343.909220799998</v>
      </c>
      <c r="X505" s="68">
        <f>(($D505*'fnd base rates'!F$7)
+($E505*'fnd base rates'!F$8)
+($F505*'fnd base rates'!F$9)
+($G505*'fnd base rates'!F$10)
+($H505*'fnd base rates'!F$11)
+($I505*'fnd base rates'!F$12)
+($J505*'fnd base rates'!F$13)
+($K505*'fnd base rates'!F$14)
+($M505*'fnd base rates'!F$16)
+($N505*'fnd base rates'!F$17)
+($O505*'fnd base rates'!F$18)
+($P505*VLOOKUP($S505+12,rate_basefnd,6)))
*$R505</f>
        <v>2071.5424128</v>
      </c>
      <c r="Y505" s="68">
        <f>(($D505*'fnd base rates'!G$7)
+($E505*'fnd base rates'!G$8)
+($F505*'fnd base rates'!G$9)
+($G505*'fnd base rates'!G$10)
+($H505*'fnd base rates'!G$11)
+($I505*'fnd base rates'!G$12)
+($J505*'fnd base rates'!G$13)
+($K505*'fnd base rates'!G$14)
+($M505*'fnd base rates'!G$16)
+($N505*'fnd base rates'!G$17)
+($O505*'fnd base rates'!G$18)
+($P505*VLOOKUP($S505+12,rate_basefnd,7)))
*$R505</f>
        <v>378.93311039999998</v>
      </c>
      <c r="Z505" s="68">
        <f>(($D505*'fnd base rates'!H$7)
+($E505*'fnd base rates'!H$8)
+($F505*'fnd base rates'!H$9)
+($G505*'fnd base rates'!H$10)
+($H505*'fnd base rates'!H$11)
+($I505*'fnd base rates'!H$12)
+($J505*'fnd base rates'!H$13)
+($K505*'fnd base rates'!H$14)
+($M505*'fnd base rates'!H$16)
+($N505*'fnd base rates'!H$17)
+($O505*'fnd base rates'!H$18)
+($P505*VLOOKUP($S505+12,rate_basefnd,8)))</f>
        <v>1838.528</v>
      </c>
      <c r="AA505" s="68">
        <f>(($D505*'fnd base rates'!I$7)
+($E505*'fnd base rates'!I$8)
+($F505*'fnd base rates'!I$9)
+($G505*'fnd base rates'!I$10)
+($H505*'fnd base rates'!I$11)
+($I505*'fnd base rates'!I$12)
+($J505*'fnd base rates'!I$13)
+($K505*'fnd base rates'!I$14)
+($M505*'fnd base rates'!I$16)
+($N505*'fnd base rates'!I$17)
+($O505*'fnd base rates'!I$18)
+($P505*VLOOKUP($S505+12,rate_basefnd,9)))
*$R505</f>
        <v>980.95151999999996</v>
      </c>
      <c r="AB505" s="68">
        <f>(($D505*'fnd base rates'!J$7)
+($E505*'fnd base rates'!J$8)
+($F505*'fnd base rates'!J$9)
+($G505*'fnd base rates'!J$10)
+($H505*'fnd base rates'!J$11)
+($I505*'fnd base rates'!J$12)
+($J505*'fnd base rates'!J$13)
+($K505*'fnd base rates'!J$14)
+($M505*'fnd base rates'!J$16)
+($N505*'fnd base rates'!J$17)
+($O505*'fnd base rates'!J$18)
+($P505*VLOOKUP($S505+12,rate_basefnd,10)))
*$R505</f>
        <v>1321.3532400000001</v>
      </c>
      <c r="AC505" s="68">
        <f>(($D505*'fnd base rates'!K$7)
+($E505*'fnd base rates'!K$8)
+($F505*'fnd base rates'!K$9)
+($G505*'fnd base rates'!K$10)
+($H505*'fnd base rates'!K$11)
+($I505*'fnd base rates'!K$12)
+($J505*'fnd base rates'!K$13)
+($K505*'fnd base rates'!K$14)
+($M505*'fnd base rates'!K$16)
+($N505*'fnd base rates'!K$17)
+($O505*'fnd base rates'!K$18)
+($P505*VLOOKUP($S505+12,rate_basefnd,11)))
*$R505</f>
        <v>2659.1193360000002</v>
      </c>
      <c r="AD505" s="68">
        <f>(($D505*'fnd base rates'!L$7)
+($E505*'fnd base rates'!L$8)
+($F505*'fnd base rates'!L$9)
+($G505*'fnd base rates'!L$10)
+($H505*'fnd base rates'!L$11)
+($I505*'fnd base rates'!L$12)
+($J505*'fnd base rates'!L$13)
+($K505*'fnd base rates'!L$14)
+($M505*'fnd base rates'!L$16)
+($N505*'fnd base rates'!L$17)
+($O505*'fnd base rates'!L$18)
+($P505*VLOOKUP($S505+12,rate_basefnd,12)))</f>
        <v>4332.4776000000002</v>
      </c>
      <c r="AE505" s="68">
        <f>(($D505*'fnd base rates'!M$7)
+($E505*'fnd base rates'!M$8)
+($F505*'fnd base rates'!M$9)
+($G505*'fnd base rates'!M$10)
+($H505*'fnd base rates'!M$11)
+($I505*'fnd base rates'!M$12)
+($J505*'fnd base rates'!M$13)
+($K505*'fnd base rates'!M$14)
+($M505*'fnd base rates'!M$16)
+($N505*'fnd base rates'!M$17)
+($O505*'fnd base rates'!M$18)
+($P505*VLOOKUP($S505+12,rate_basefnd,13)))</f>
        <v>0</v>
      </c>
      <c r="AF505" s="3">
        <f t="shared" si="99"/>
        <v>27933.695331199997</v>
      </c>
      <c r="AH505" s="205">
        <f t="shared" si="100"/>
        <v>470165342</v>
      </c>
      <c r="AI505" s="3" t="str">
        <f t="shared" si="104"/>
        <v>470</v>
      </c>
      <c r="AJ505" s="1" t="str">
        <f t="shared" si="105"/>
        <v>165</v>
      </c>
      <c r="AK505" s="1" t="str">
        <f t="shared" si="106"/>
        <v>342</v>
      </c>
      <c r="AL505" s="3">
        <f t="shared" si="101"/>
        <v>1</v>
      </c>
      <c r="AM505" s="3">
        <f t="shared" si="111"/>
        <v>2</v>
      </c>
      <c r="AN505" s="3">
        <f t="shared" si="107"/>
        <v>27933.695331199997</v>
      </c>
      <c r="AO505" s="3">
        <f t="shared" si="108"/>
        <v>13967</v>
      </c>
      <c r="AP505" s="3">
        <f t="shared" si="102"/>
        <v>-1632</v>
      </c>
      <c r="AQ505" s="3">
        <v>15599</v>
      </c>
      <c r="AS505" s="68"/>
      <c r="AT505" s="68"/>
      <c r="AX505" s="4">
        <f t="shared" si="109"/>
        <v>0</v>
      </c>
      <c r="AZ505" s="4">
        <f t="shared" si="110"/>
        <v>0</v>
      </c>
      <c r="BB505" s="4"/>
    </row>
    <row r="506" spans="1:54" s="3" customFormat="1">
      <c r="A506" s="205" t="str">
        <f t="shared" si="103"/>
        <v>470</v>
      </c>
      <c r="B506" s="1">
        <v>470165346</v>
      </c>
      <c r="C506" s="7" t="s">
        <v>89</v>
      </c>
      <c r="D506" s="8">
        <f>'fnd enro'!D506</f>
        <v>0</v>
      </c>
      <c r="E506" s="8">
        <f>'fnd enro'!E506</f>
        <v>0</v>
      </c>
      <c r="F506" s="8">
        <f>'fnd enro'!F506</f>
        <v>1</v>
      </c>
      <c r="G506" s="8">
        <f>'fnd enro'!G506</f>
        <v>4</v>
      </c>
      <c r="H506" s="8">
        <f>'fnd enro'!H506</f>
        <v>0</v>
      </c>
      <c r="I506" s="8">
        <f>'fnd enro'!I506</f>
        <v>1</v>
      </c>
      <c r="J506" s="8">
        <f>'fnd enro'!J506</f>
        <v>0</v>
      </c>
      <c r="K506" s="9">
        <f>'fnd enro'!K506</f>
        <v>0.24</v>
      </c>
      <c r="L506" s="8">
        <f>'fnd enro'!L506</f>
        <v>0</v>
      </c>
      <c r="M506" s="8">
        <f>'fnd enro'!M506</f>
        <v>2</v>
      </c>
      <c r="N506" s="8">
        <f>'fnd enro'!N506</f>
        <v>0</v>
      </c>
      <c r="O506" s="8">
        <f>'fnd enro'!O506</f>
        <v>0</v>
      </c>
      <c r="P506" s="8">
        <f>'fnd enro'!P506</f>
        <v>1</v>
      </c>
      <c r="Q506" s="8">
        <f>'fnd enro'!R506</f>
        <v>6</v>
      </c>
      <c r="R506" s="9">
        <f t="shared" si="98"/>
        <v>1.038</v>
      </c>
      <c r="S506" s="8">
        <f>VALUE('fnd enro'!Q506)</f>
        <v>7</v>
      </c>
      <c r="T506" s="1"/>
      <c r="U506" s="68">
        <f>(($D506*'fnd base rates'!C$7)
+($E506*'fnd base rates'!C$8)
+($F506*'fnd base rates'!C$9)
+($G506*'fnd base rates'!C$10)
+($H506*'fnd base rates'!C$11)
+($I506*'fnd base rates'!C$12)
+($J506*'fnd base rates'!C$13)
+($K506*'fnd base rates'!C$14)
+($M506*'fnd base rates'!C$16)
+($N506*'fnd base rates'!C$17)
+($O506*'fnd base rates'!C$18)
+($P506*VLOOKUP($S506+12,rate_basefnd,3)))
*$R506</f>
        <v>4077.0015936000004</v>
      </c>
      <c r="V506" s="68">
        <f>(($D506*'fnd base rates'!D$7)
+($E506*'fnd base rates'!D$8)
+($F506*'fnd base rates'!D$9)
+($G506*'fnd base rates'!D$10)
+($H506*'fnd base rates'!D$11)
+($I506*'fnd base rates'!D$12)
+($J506*'fnd base rates'!D$13)
+($K506*'fnd base rates'!D$14)
+($M506*'fnd base rates'!D$16)
+($N506*'fnd base rates'!D$17)
+($O506*'fnd base rates'!D$18)
+($P506*VLOOKUP($S506+12,rate_basefnd,4)))
*$R506</f>
        <v>6160.3431600000004</v>
      </c>
      <c r="W506" s="68">
        <f>(($D506*'fnd base rates'!E$7)
+($E506*'fnd base rates'!E$8)
+($F506*'fnd base rates'!E$9)
+($G506*'fnd base rates'!E$10)
+($H506*'fnd base rates'!E$11)
+($I506*'fnd base rates'!E$12)
+($J506*'fnd base rates'!E$13)
+($K506*'fnd base rates'!E$14)
+($M506*'fnd base rates'!E$16)
+($N506*'fnd base rates'!E$17)
+($O506*'fnd base rates'!E$18)
+($P506*VLOOKUP($S506+12,rate_basefnd,5)))
*$R506</f>
        <v>35417.976662400004</v>
      </c>
      <c r="X506" s="68">
        <f>(($D506*'fnd base rates'!F$7)
+($E506*'fnd base rates'!F$8)
+($F506*'fnd base rates'!F$9)
+($G506*'fnd base rates'!F$10)
+($H506*'fnd base rates'!F$11)
+($I506*'fnd base rates'!F$12)
+($J506*'fnd base rates'!F$13)
+($K506*'fnd base rates'!F$14)
+($M506*'fnd base rates'!F$16)
+($N506*'fnd base rates'!F$17)
+($O506*'fnd base rates'!F$18)
+($P506*VLOOKUP($S506+12,rate_basefnd,6)))
*$R506</f>
        <v>8728.2895583999998</v>
      </c>
      <c r="Y506" s="68">
        <f>(($D506*'fnd base rates'!G$7)
+($E506*'fnd base rates'!G$8)
+($F506*'fnd base rates'!G$9)
+($G506*'fnd base rates'!G$10)
+($H506*'fnd base rates'!G$11)
+($I506*'fnd base rates'!G$12)
+($J506*'fnd base rates'!G$13)
+($K506*'fnd base rates'!G$14)
+($M506*'fnd base rates'!G$16)
+($N506*'fnd base rates'!G$17)
+($O506*'fnd base rates'!G$18)
+($P506*VLOOKUP($S506+12,rate_basefnd,7)))
*$R506</f>
        <v>1427.8337712</v>
      </c>
      <c r="Z506" s="68">
        <f>(($D506*'fnd base rates'!H$7)
+($E506*'fnd base rates'!H$8)
+($F506*'fnd base rates'!H$9)
+($G506*'fnd base rates'!H$10)
+($H506*'fnd base rates'!H$11)
+($I506*'fnd base rates'!H$12)
+($J506*'fnd base rates'!H$13)
+($K506*'fnd base rates'!H$14)
+($M506*'fnd base rates'!H$16)
+($N506*'fnd base rates'!H$17)
+($O506*'fnd base rates'!H$18)
+($P506*VLOOKUP($S506+12,rate_basefnd,8)))</f>
        <v>4157.5439999999999</v>
      </c>
      <c r="AA506" s="68">
        <f>(($D506*'fnd base rates'!I$7)
+($E506*'fnd base rates'!I$8)
+($F506*'fnd base rates'!I$9)
+($G506*'fnd base rates'!I$10)
+($H506*'fnd base rates'!I$11)
+($I506*'fnd base rates'!I$12)
+($J506*'fnd base rates'!I$13)
+($K506*'fnd base rates'!I$14)
+($M506*'fnd base rates'!I$16)
+($N506*'fnd base rates'!I$17)
+($O506*'fnd base rates'!I$18)
+($P506*VLOOKUP($S506+12,rate_basefnd,9)))
*$R506</f>
        <v>3202.5829200000007</v>
      </c>
      <c r="AB506" s="68">
        <f>(($D506*'fnd base rates'!J$7)
+($E506*'fnd base rates'!J$8)
+($F506*'fnd base rates'!J$9)
+($G506*'fnd base rates'!J$10)
+($H506*'fnd base rates'!J$11)
+($I506*'fnd base rates'!J$12)
+($J506*'fnd base rates'!J$13)
+($K506*'fnd base rates'!J$14)
+($M506*'fnd base rates'!J$16)
+($N506*'fnd base rates'!J$17)
+($O506*'fnd base rates'!J$18)
+($P506*VLOOKUP($S506+12,rate_basefnd,10)))
*$R506</f>
        <v>2438.6149200000004</v>
      </c>
      <c r="AC506" s="68">
        <f>(($D506*'fnd base rates'!K$7)
+($E506*'fnd base rates'!K$8)
+($F506*'fnd base rates'!K$9)
+($G506*'fnd base rates'!K$10)
+($H506*'fnd base rates'!K$11)
+($I506*'fnd base rates'!K$12)
+($J506*'fnd base rates'!K$13)
+($K506*'fnd base rates'!K$14)
+($M506*'fnd base rates'!K$16)
+($N506*'fnd base rates'!K$17)
+($O506*'fnd base rates'!K$18)
+($P506*VLOOKUP($S506+12,rate_basefnd,11)))
*$R506</f>
        <v>8440.7834880000009</v>
      </c>
      <c r="AD506" s="68">
        <f>(($D506*'fnd base rates'!L$7)
+($E506*'fnd base rates'!L$8)
+($F506*'fnd base rates'!L$9)
+($G506*'fnd base rates'!L$10)
+($H506*'fnd base rates'!L$11)
+($I506*'fnd base rates'!L$12)
+($J506*'fnd base rates'!L$13)
+($K506*'fnd base rates'!L$14)
+($M506*'fnd base rates'!L$16)
+($N506*'fnd base rates'!L$17)
+($O506*'fnd base rates'!L$18)
+($P506*VLOOKUP($S506+12,rate_basefnd,12)))</f>
        <v>15016.712799999998</v>
      </c>
      <c r="AE506" s="68">
        <f>(($D506*'fnd base rates'!M$7)
+($E506*'fnd base rates'!M$8)
+($F506*'fnd base rates'!M$9)
+($G506*'fnd base rates'!M$10)
+($H506*'fnd base rates'!M$11)
+($I506*'fnd base rates'!M$12)
+($J506*'fnd base rates'!M$13)
+($K506*'fnd base rates'!M$14)
+($M506*'fnd base rates'!M$16)
+($N506*'fnd base rates'!M$17)
+($O506*'fnd base rates'!M$18)
+($P506*VLOOKUP($S506+12,rate_basefnd,13)))</f>
        <v>0</v>
      </c>
      <c r="AF506" s="3">
        <f t="shared" si="99"/>
        <v>89067.682873600002</v>
      </c>
      <c r="AH506" s="205">
        <f t="shared" si="100"/>
        <v>470165346</v>
      </c>
      <c r="AI506" s="3" t="str">
        <f t="shared" si="104"/>
        <v>470</v>
      </c>
      <c r="AJ506" s="1" t="str">
        <f t="shared" si="105"/>
        <v>165</v>
      </c>
      <c r="AK506" s="1" t="str">
        <f t="shared" si="106"/>
        <v>346</v>
      </c>
      <c r="AL506" s="3">
        <f t="shared" si="101"/>
        <v>1</v>
      </c>
      <c r="AM506" s="3">
        <f t="shared" si="111"/>
        <v>6</v>
      </c>
      <c r="AN506" s="3">
        <f t="shared" si="107"/>
        <v>89067.682873600002</v>
      </c>
      <c r="AO506" s="3">
        <f t="shared" si="108"/>
        <v>14845</v>
      </c>
      <c r="AP506" s="3">
        <f t="shared" si="102"/>
        <v>-1728</v>
      </c>
      <c r="AQ506" s="3">
        <v>16573</v>
      </c>
      <c r="AS506" s="68"/>
      <c r="AT506" s="68"/>
      <c r="AX506" s="4">
        <f t="shared" si="109"/>
        <v>0</v>
      </c>
      <c r="AZ506" s="4">
        <f t="shared" si="110"/>
        <v>0</v>
      </c>
      <c r="BB506" s="4"/>
    </row>
    <row r="507" spans="1:54" s="3" customFormat="1">
      <c r="A507" s="205" t="str">
        <f t="shared" si="103"/>
        <v>470</v>
      </c>
      <c r="B507" s="1">
        <v>470165347</v>
      </c>
      <c r="C507" s="7" t="s">
        <v>89</v>
      </c>
      <c r="D507" s="8">
        <f>'fnd enro'!D507</f>
        <v>0</v>
      </c>
      <c r="E507" s="8">
        <f>'fnd enro'!E507</f>
        <v>0</v>
      </c>
      <c r="F507" s="8">
        <f>'fnd enro'!F507</f>
        <v>1</v>
      </c>
      <c r="G507" s="8">
        <f>'fnd enro'!G507</f>
        <v>4</v>
      </c>
      <c r="H507" s="8">
        <f>'fnd enro'!H507</f>
        <v>2</v>
      </c>
      <c r="I507" s="8">
        <f>'fnd enro'!I507</f>
        <v>5</v>
      </c>
      <c r="J507" s="8">
        <f>'fnd enro'!J507</f>
        <v>0</v>
      </c>
      <c r="K507" s="9">
        <f>'fnd enro'!K507</f>
        <v>0.48</v>
      </c>
      <c r="L507" s="8">
        <f>'fnd enro'!L507</f>
        <v>0</v>
      </c>
      <c r="M507" s="8">
        <f>'fnd enro'!M507</f>
        <v>0</v>
      </c>
      <c r="N507" s="8">
        <f>'fnd enro'!N507</f>
        <v>0</v>
      </c>
      <c r="O507" s="8">
        <f>'fnd enro'!O507</f>
        <v>0</v>
      </c>
      <c r="P507" s="8">
        <f>'fnd enro'!P507</f>
        <v>6</v>
      </c>
      <c r="Q507" s="8">
        <f>'fnd enro'!R507</f>
        <v>12</v>
      </c>
      <c r="R507" s="9">
        <f t="shared" si="98"/>
        <v>1.038</v>
      </c>
      <c r="S507" s="8">
        <f>VALUE('fnd enro'!Q507)</f>
        <v>8</v>
      </c>
      <c r="T507" s="1"/>
      <c r="U507" s="68">
        <f>(($D507*'fnd base rates'!C$7)
+($E507*'fnd base rates'!C$8)
+($F507*'fnd base rates'!C$9)
+($G507*'fnd base rates'!C$10)
+($H507*'fnd base rates'!C$11)
+($I507*'fnd base rates'!C$12)
+($J507*'fnd base rates'!C$13)
+($K507*'fnd base rates'!C$14)
+($M507*'fnd base rates'!C$16)
+($N507*'fnd base rates'!C$17)
+($O507*'fnd base rates'!C$18)
+($P507*VLOOKUP($S507+12,rate_basefnd,3)))
*$R507</f>
        <v>8075.8625472000003</v>
      </c>
      <c r="V507" s="68">
        <f>(($D507*'fnd base rates'!D$7)
+($E507*'fnd base rates'!D$8)
+($F507*'fnd base rates'!D$9)
+($G507*'fnd base rates'!D$10)
+($H507*'fnd base rates'!D$11)
+($I507*'fnd base rates'!D$12)
+($J507*'fnd base rates'!D$13)
+($K507*'fnd base rates'!D$14)
+($M507*'fnd base rates'!D$16)
+($N507*'fnd base rates'!D$17)
+($O507*'fnd base rates'!D$18)
+($P507*VLOOKUP($S507+12,rate_basefnd,4)))
*$R507</f>
        <v>13445.255520000001</v>
      </c>
      <c r="W507" s="68">
        <f>(($D507*'fnd base rates'!E$7)
+($E507*'fnd base rates'!E$8)
+($F507*'fnd base rates'!E$9)
+($G507*'fnd base rates'!E$10)
+($H507*'fnd base rates'!E$11)
+($I507*'fnd base rates'!E$12)
+($J507*'fnd base rates'!E$13)
+($K507*'fnd base rates'!E$14)
+($M507*'fnd base rates'!E$16)
+($N507*'fnd base rates'!E$17)
+($O507*'fnd base rates'!E$18)
+($P507*VLOOKUP($S507+12,rate_basefnd,5)))
*$R507</f>
        <v>86826.758524799996</v>
      </c>
      <c r="X507" s="68">
        <f>(($D507*'fnd base rates'!F$7)
+($E507*'fnd base rates'!F$8)
+($F507*'fnd base rates'!F$9)
+($G507*'fnd base rates'!F$10)
+($H507*'fnd base rates'!F$11)
+($I507*'fnd base rates'!F$12)
+($J507*'fnd base rates'!F$13)
+($K507*'fnd base rates'!F$14)
+($M507*'fnd base rates'!F$16)
+($N507*'fnd base rates'!F$17)
+($O507*'fnd base rates'!F$18)
+($P507*VLOOKUP($S507+12,rate_basefnd,6)))
*$R507</f>
        <v>14755.018036799998</v>
      </c>
      <c r="Y507" s="68">
        <f>(($D507*'fnd base rates'!G$7)
+($E507*'fnd base rates'!G$8)
+($F507*'fnd base rates'!G$9)
+($G507*'fnd base rates'!G$10)
+($H507*'fnd base rates'!G$11)
+($I507*'fnd base rates'!G$12)
+($J507*'fnd base rates'!G$13)
+($K507*'fnd base rates'!G$14)
+($M507*'fnd base rates'!G$16)
+($N507*'fnd base rates'!G$17)
+($O507*'fnd base rates'!G$18)
+($P507*VLOOKUP($S507+12,rate_basefnd,7)))
*$R507</f>
        <v>3604.1070623999999</v>
      </c>
      <c r="Z507" s="68">
        <f>(($D507*'fnd base rates'!H$7)
+($E507*'fnd base rates'!H$8)
+($F507*'fnd base rates'!H$9)
+($G507*'fnd base rates'!H$10)
+($H507*'fnd base rates'!H$11)
+($I507*'fnd base rates'!H$12)
+($J507*'fnd base rates'!H$13)
+($K507*'fnd base rates'!H$14)
+($M507*'fnd base rates'!H$16)
+($N507*'fnd base rates'!H$17)
+($O507*'fnd base rates'!H$18)
+($P507*VLOOKUP($S507+12,rate_basefnd,8)))</f>
        <v>8866.4480000000003</v>
      </c>
      <c r="AA507" s="68">
        <f>(($D507*'fnd base rates'!I$7)
+($E507*'fnd base rates'!I$8)
+($F507*'fnd base rates'!I$9)
+($G507*'fnd base rates'!I$10)
+($H507*'fnd base rates'!I$11)
+($I507*'fnd base rates'!I$12)
+($J507*'fnd base rates'!I$13)
+($K507*'fnd base rates'!I$14)
+($M507*'fnd base rates'!I$16)
+($N507*'fnd base rates'!I$17)
+($O507*'fnd base rates'!I$18)
+($P507*VLOOKUP($S507+12,rate_basefnd,9)))
*$R507</f>
        <v>6880.8397200000009</v>
      </c>
      <c r="AB507" s="68">
        <f>(($D507*'fnd base rates'!J$7)
+($E507*'fnd base rates'!J$8)
+($F507*'fnd base rates'!J$9)
+($G507*'fnd base rates'!J$10)
+($H507*'fnd base rates'!J$11)
+($I507*'fnd base rates'!J$12)
+($J507*'fnd base rates'!J$13)
+($K507*'fnd base rates'!J$14)
+($M507*'fnd base rates'!J$16)
+($N507*'fnd base rates'!J$17)
+($O507*'fnd base rates'!J$18)
+($P507*VLOOKUP($S507+12,rate_basefnd,10)))
*$R507</f>
        <v>10596.879719999999</v>
      </c>
      <c r="AC507" s="68">
        <f>(($D507*'fnd base rates'!K$7)
+($E507*'fnd base rates'!K$8)
+($F507*'fnd base rates'!K$9)
+($G507*'fnd base rates'!K$10)
+($H507*'fnd base rates'!K$11)
+($I507*'fnd base rates'!K$12)
+($J507*'fnd base rates'!K$13)
+($K507*'fnd base rates'!K$14)
+($M507*'fnd base rates'!K$16)
+($N507*'fnd base rates'!K$17)
+($O507*'fnd base rates'!K$18)
+($P507*VLOOKUP($S507+12,rate_basefnd,11)))
*$R507</f>
        <v>15741.635376000002</v>
      </c>
      <c r="AD507" s="68">
        <f>(($D507*'fnd base rates'!L$7)
+($E507*'fnd base rates'!L$8)
+($F507*'fnd base rates'!L$9)
+($G507*'fnd base rates'!L$10)
+($H507*'fnd base rates'!L$11)
+($I507*'fnd base rates'!L$12)
+($J507*'fnd base rates'!L$13)
+($K507*'fnd base rates'!L$14)
+($M507*'fnd base rates'!L$16)
+($N507*'fnd base rates'!L$17)
+($O507*'fnd base rates'!L$18)
+($P507*VLOOKUP($S507+12,rate_basefnd,12)))</f>
        <v>32069.655600000002</v>
      </c>
      <c r="AE507" s="68">
        <f>(($D507*'fnd base rates'!M$7)
+($E507*'fnd base rates'!M$8)
+($F507*'fnd base rates'!M$9)
+($G507*'fnd base rates'!M$10)
+($H507*'fnd base rates'!M$11)
+($I507*'fnd base rates'!M$12)
+($J507*'fnd base rates'!M$13)
+($K507*'fnd base rates'!M$14)
+($M507*'fnd base rates'!M$16)
+($N507*'fnd base rates'!M$17)
+($O507*'fnd base rates'!M$18)
+($P507*VLOOKUP($S507+12,rate_basefnd,13)))</f>
        <v>0</v>
      </c>
      <c r="AF507" s="3">
        <f t="shared" si="99"/>
        <v>200862.46010719996</v>
      </c>
      <c r="AH507" s="205">
        <f t="shared" si="100"/>
        <v>470165347</v>
      </c>
      <c r="AI507" s="3" t="str">
        <f t="shared" si="104"/>
        <v>470</v>
      </c>
      <c r="AJ507" s="1" t="str">
        <f t="shared" si="105"/>
        <v>165</v>
      </c>
      <c r="AK507" s="1" t="str">
        <f t="shared" si="106"/>
        <v>347</v>
      </c>
      <c r="AL507" s="3">
        <f t="shared" si="101"/>
        <v>1</v>
      </c>
      <c r="AM507" s="3">
        <f t="shared" si="111"/>
        <v>12</v>
      </c>
      <c r="AN507" s="3">
        <f t="shared" si="107"/>
        <v>200862.46010719996</v>
      </c>
      <c r="AO507" s="3">
        <f t="shared" si="108"/>
        <v>16739</v>
      </c>
      <c r="AP507" s="3">
        <f t="shared" si="102"/>
        <v>1982</v>
      </c>
      <c r="AQ507" s="3">
        <v>14757</v>
      </c>
      <c r="AS507" s="68"/>
      <c r="AT507" s="68"/>
      <c r="AX507" s="4">
        <f t="shared" si="109"/>
        <v>0</v>
      </c>
      <c r="AZ507" s="4">
        <f t="shared" si="110"/>
        <v>0</v>
      </c>
      <c r="BB507" s="4"/>
    </row>
    <row r="508" spans="1:54" s="3" customFormat="1">
      <c r="A508" s="205" t="str">
        <f t="shared" si="103"/>
        <v>470</v>
      </c>
      <c r="B508" s="1">
        <v>470165705</v>
      </c>
      <c r="C508" s="7" t="s">
        <v>89</v>
      </c>
      <c r="D508" s="8">
        <f>'fnd enro'!D508</f>
        <v>0</v>
      </c>
      <c r="E508" s="8">
        <f>'fnd enro'!E508</f>
        <v>0</v>
      </c>
      <c r="F508" s="8">
        <f>'fnd enro'!F508</f>
        <v>0</v>
      </c>
      <c r="G508" s="8">
        <f>'fnd enro'!G508</f>
        <v>0</v>
      </c>
      <c r="H508" s="8">
        <f>'fnd enro'!H508</f>
        <v>1</v>
      </c>
      <c r="I508" s="8">
        <f>'fnd enro'!I508</f>
        <v>1</v>
      </c>
      <c r="J508" s="8">
        <f>'fnd enro'!J508</f>
        <v>0</v>
      </c>
      <c r="K508" s="9">
        <f>'fnd enro'!K508</f>
        <v>0.08</v>
      </c>
      <c r="L508" s="8">
        <f>'fnd enro'!L508</f>
        <v>0</v>
      </c>
      <c r="M508" s="8">
        <f>'fnd enro'!M508</f>
        <v>0</v>
      </c>
      <c r="N508" s="8">
        <f>'fnd enro'!N508</f>
        <v>0</v>
      </c>
      <c r="O508" s="8">
        <f>'fnd enro'!O508</f>
        <v>0</v>
      </c>
      <c r="P508" s="8">
        <f>'fnd enro'!P508</f>
        <v>0</v>
      </c>
      <c r="Q508" s="8">
        <f>'fnd enro'!R508</f>
        <v>2</v>
      </c>
      <c r="R508" s="9">
        <f t="shared" si="98"/>
        <v>1.038</v>
      </c>
      <c r="S508" s="8">
        <f>VALUE('fnd enro'!Q508)</f>
        <v>2</v>
      </c>
      <c r="T508" s="1"/>
      <c r="U508" s="68">
        <f>(($D508*'fnd base rates'!C$7)
+($E508*'fnd base rates'!C$8)
+($F508*'fnd base rates'!C$9)
+($G508*'fnd base rates'!C$10)
+($H508*'fnd base rates'!C$11)
+($I508*'fnd base rates'!C$12)
+($J508*'fnd base rates'!C$13)
+($K508*'fnd base rates'!C$14)
+($M508*'fnd base rates'!C$16)
+($N508*'fnd base rates'!C$17)
+($O508*'fnd base rates'!C$18)
+($P508*VLOOKUP($S508+12,rate_basefnd,3)))
*$R508</f>
        <v>1244.8966512</v>
      </c>
      <c r="V508" s="68">
        <f>(($D508*'fnd base rates'!D$7)
+($E508*'fnd base rates'!D$8)
+($F508*'fnd base rates'!D$9)
+($G508*'fnd base rates'!D$10)
+($H508*'fnd base rates'!D$11)
+($I508*'fnd base rates'!D$12)
+($J508*'fnd base rates'!D$13)
+($K508*'fnd base rates'!D$14)
+($M508*'fnd base rates'!D$16)
+($N508*'fnd base rates'!D$17)
+($O508*'fnd base rates'!D$18)
+($P508*VLOOKUP($S508+12,rate_basefnd,4)))
*$R508</f>
        <v>1761.98424</v>
      </c>
      <c r="W508" s="68">
        <f>(($D508*'fnd base rates'!E$7)
+($E508*'fnd base rates'!E$8)
+($F508*'fnd base rates'!E$9)
+($G508*'fnd base rates'!E$10)
+($H508*'fnd base rates'!E$11)
+($I508*'fnd base rates'!E$12)
+($J508*'fnd base rates'!E$13)
+($K508*'fnd base rates'!E$14)
+($M508*'fnd base rates'!E$16)
+($N508*'fnd base rates'!E$17)
+($O508*'fnd base rates'!E$18)
+($P508*VLOOKUP($S508+12,rate_basefnd,5)))
*$R508</f>
        <v>9671.0891807999997</v>
      </c>
      <c r="X508" s="68">
        <f>(($D508*'fnd base rates'!F$7)
+($E508*'fnd base rates'!F$8)
+($F508*'fnd base rates'!F$9)
+($G508*'fnd base rates'!F$10)
+($H508*'fnd base rates'!F$11)
+($I508*'fnd base rates'!F$12)
+($J508*'fnd base rates'!F$13)
+($K508*'fnd base rates'!F$14)
+($M508*'fnd base rates'!F$16)
+($N508*'fnd base rates'!F$17)
+($O508*'fnd base rates'!F$18)
+($P508*VLOOKUP($S508+12,rate_basefnd,6)))
*$R508</f>
        <v>2196.4760928000001</v>
      </c>
      <c r="Y508" s="68">
        <f>(($D508*'fnd base rates'!G$7)
+($E508*'fnd base rates'!G$8)
+($F508*'fnd base rates'!G$9)
+($G508*'fnd base rates'!G$10)
+($H508*'fnd base rates'!G$11)
+($I508*'fnd base rates'!G$12)
+($J508*'fnd base rates'!G$13)
+($K508*'fnd base rates'!G$14)
+($M508*'fnd base rates'!G$16)
+($N508*'fnd base rates'!G$17)
+($O508*'fnd base rates'!G$18)
+($P508*VLOOKUP($S508+12,rate_basefnd,7)))
*$R508</f>
        <v>384.18539039999996</v>
      </c>
      <c r="Z508" s="68">
        <f>(($D508*'fnd base rates'!H$7)
+($E508*'fnd base rates'!H$8)
+($F508*'fnd base rates'!H$9)
+($G508*'fnd base rates'!H$10)
+($H508*'fnd base rates'!H$11)
+($I508*'fnd base rates'!H$12)
+($J508*'fnd base rates'!H$13)
+($K508*'fnd base rates'!H$14)
+($M508*'fnd base rates'!H$16)
+($N508*'fnd base rates'!H$17)
+($O508*'fnd base rates'!H$18)
+($P508*VLOOKUP($S508+12,rate_basefnd,8)))</f>
        <v>1500.568</v>
      </c>
      <c r="AA508" s="68">
        <f>(($D508*'fnd base rates'!I$7)
+($E508*'fnd base rates'!I$8)
+($F508*'fnd base rates'!I$9)
+($G508*'fnd base rates'!I$10)
+($H508*'fnd base rates'!I$11)
+($I508*'fnd base rates'!I$12)
+($J508*'fnd base rates'!I$13)
+($K508*'fnd base rates'!I$14)
+($M508*'fnd base rates'!I$16)
+($N508*'fnd base rates'!I$17)
+($O508*'fnd base rates'!I$18)
+($P508*VLOOKUP($S508+12,rate_basefnd,9)))
*$R508</f>
        <v>960.85584000000006</v>
      </c>
      <c r="AB508" s="68">
        <f>(($D508*'fnd base rates'!J$7)
+($E508*'fnd base rates'!J$8)
+($F508*'fnd base rates'!J$9)
+($G508*'fnd base rates'!J$10)
+($H508*'fnd base rates'!J$11)
+($I508*'fnd base rates'!J$12)
+($J508*'fnd base rates'!J$13)
+($K508*'fnd base rates'!J$14)
+($M508*'fnd base rates'!J$16)
+($N508*'fnd base rates'!J$17)
+($O508*'fnd base rates'!J$18)
+($P508*VLOOKUP($S508+12,rate_basefnd,10)))
*$R508</f>
        <v>947.18538000000001</v>
      </c>
      <c r="AC508" s="68">
        <f>(($D508*'fnd base rates'!K$7)
+($E508*'fnd base rates'!K$8)
+($F508*'fnd base rates'!K$9)
+($G508*'fnd base rates'!K$10)
+($H508*'fnd base rates'!K$11)
+($I508*'fnd base rates'!K$12)
+($J508*'fnd base rates'!K$13)
+($K508*'fnd base rates'!K$14)
+($M508*'fnd base rates'!K$16)
+($N508*'fnd base rates'!K$17)
+($O508*'fnd base rates'!K$18)
+($P508*VLOOKUP($S508+12,rate_basefnd,11)))
*$R508</f>
        <v>2696.0825159999999</v>
      </c>
      <c r="AD508" s="68">
        <f>(($D508*'fnd base rates'!L$7)
+($E508*'fnd base rates'!L$8)
+($F508*'fnd base rates'!L$9)
+($G508*'fnd base rates'!L$10)
+($H508*'fnd base rates'!L$11)
+($I508*'fnd base rates'!L$12)
+($J508*'fnd base rates'!L$13)
+($K508*'fnd base rates'!L$14)
+($M508*'fnd base rates'!L$16)
+($N508*'fnd base rates'!L$17)
+($O508*'fnd base rates'!L$18)
+($P508*VLOOKUP($S508+12,rate_basefnd,12)))</f>
        <v>4594.8975999999993</v>
      </c>
      <c r="AE508" s="68">
        <f>(($D508*'fnd base rates'!M$7)
+($E508*'fnd base rates'!M$8)
+($F508*'fnd base rates'!M$9)
+($G508*'fnd base rates'!M$10)
+($H508*'fnd base rates'!M$11)
+($I508*'fnd base rates'!M$12)
+($J508*'fnd base rates'!M$13)
+($K508*'fnd base rates'!M$14)
+($M508*'fnd base rates'!M$16)
+($N508*'fnd base rates'!M$17)
+($O508*'fnd base rates'!M$18)
+($P508*VLOOKUP($S508+12,rate_basefnd,13)))</f>
        <v>0</v>
      </c>
      <c r="AF508" s="3">
        <f t="shared" si="99"/>
        <v>25958.220891199999</v>
      </c>
      <c r="AH508" s="205">
        <f t="shared" si="100"/>
        <v>470165705</v>
      </c>
      <c r="AI508" s="3" t="str">
        <f t="shared" si="104"/>
        <v>470</v>
      </c>
      <c r="AJ508" s="1" t="str">
        <f t="shared" si="105"/>
        <v>165</v>
      </c>
      <c r="AK508" s="1" t="str">
        <f t="shared" si="106"/>
        <v>705</v>
      </c>
      <c r="AL508" s="3">
        <f t="shared" si="101"/>
        <v>1</v>
      </c>
      <c r="AM508" s="3">
        <f t="shared" si="111"/>
        <v>2</v>
      </c>
      <c r="AN508" s="3">
        <f t="shared" si="107"/>
        <v>25958.220891199999</v>
      </c>
      <c r="AO508" s="3">
        <f t="shared" si="108"/>
        <v>12979</v>
      </c>
      <c r="AP508" s="3">
        <f t="shared" si="102"/>
        <v>-726</v>
      </c>
      <c r="AQ508" s="3">
        <v>13705</v>
      </c>
      <c r="AS508" s="68"/>
      <c r="AT508" s="68"/>
      <c r="AX508" s="4">
        <f t="shared" si="109"/>
        <v>0</v>
      </c>
      <c r="AZ508" s="4">
        <f t="shared" si="110"/>
        <v>0</v>
      </c>
      <c r="BB508" s="4"/>
    </row>
    <row r="509" spans="1:54" s="3" customFormat="1">
      <c r="A509" s="205" t="str">
        <f t="shared" si="103"/>
        <v>474</v>
      </c>
      <c r="B509" s="1">
        <v>474097064</v>
      </c>
      <c r="C509" s="7" t="s">
        <v>91</v>
      </c>
      <c r="D509" s="8">
        <f>'fnd enro'!D509</f>
        <v>0</v>
      </c>
      <c r="E509" s="8">
        <f>'fnd enro'!E509</f>
        <v>0</v>
      </c>
      <c r="F509" s="8">
        <f>'fnd enro'!F509</f>
        <v>0</v>
      </c>
      <c r="G509" s="8">
        <f>'fnd enro'!G509</f>
        <v>0</v>
      </c>
      <c r="H509" s="8">
        <f>'fnd enro'!H509</f>
        <v>2</v>
      </c>
      <c r="I509" s="8">
        <f>'fnd enro'!I509</f>
        <v>3</v>
      </c>
      <c r="J509" s="8">
        <f>'fnd enro'!J509</f>
        <v>0</v>
      </c>
      <c r="K509" s="9">
        <f>'fnd enro'!K509</f>
        <v>0.2</v>
      </c>
      <c r="L509" s="8">
        <f>'fnd enro'!L509</f>
        <v>0</v>
      </c>
      <c r="M509" s="8">
        <f>'fnd enro'!M509</f>
        <v>0</v>
      </c>
      <c r="N509" s="8">
        <f>'fnd enro'!N509</f>
        <v>0</v>
      </c>
      <c r="O509" s="8">
        <f>'fnd enro'!O509</f>
        <v>0</v>
      </c>
      <c r="P509" s="8">
        <f>'fnd enro'!P509</f>
        <v>0</v>
      </c>
      <c r="Q509" s="8">
        <f>'fnd enro'!R509</f>
        <v>5</v>
      </c>
      <c r="R509" s="9">
        <f t="shared" si="98"/>
        <v>1</v>
      </c>
      <c r="S509" s="8">
        <f>VALUE('fnd enro'!Q509)</f>
        <v>10</v>
      </c>
      <c r="T509" s="1"/>
      <c r="U509" s="68">
        <f>(($D509*'fnd base rates'!C$7)
+($E509*'fnd base rates'!C$8)
+($F509*'fnd base rates'!C$9)
+($G509*'fnd base rates'!C$10)
+($H509*'fnd base rates'!C$11)
+($I509*'fnd base rates'!C$12)
+($J509*'fnd base rates'!C$13)
+($K509*'fnd base rates'!C$14)
+($M509*'fnd base rates'!C$16)
+($N509*'fnd base rates'!C$17)
+($O509*'fnd base rates'!C$18)
+($P509*VLOOKUP($S509+12,rate_basefnd,3)))
*$R509</f>
        <v>2998.306</v>
      </c>
      <c r="V509" s="68">
        <f>(($D509*'fnd base rates'!D$7)
+($E509*'fnd base rates'!D$8)
+($F509*'fnd base rates'!D$9)
+($G509*'fnd base rates'!D$10)
+($H509*'fnd base rates'!D$11)
+($I509*'fnd base rates'!D$12)
+($J509*'fnd base rates'!D$13)
+($K509*'fnd base rates'!D$14)
+($M509*'fnd base rates'!D$16)
+($N509*'fnd base rates'!D$17)
+($O509*'fnd base rates'!D$18)
+($P509*VLOOKUP($S509+12,rate_basefnd,4)))
*$R509</f>
        <v>4243.7000000000007</v>
      </c>
      <c r="W509" s="68">
        <f>(($D509*'fnd base rates'!E$7)
+($E509*'fnd base rates'!E$8)
+($F509*'fnd base rates'!E$9)
+($G509*'fnd base rates'!E$10)
+($H509*'fnd base rates'!E$11)
+($I509*'fnd base rates'!E$12)
+($J509*'fnd base rates'!E$13)
+($K509*'fnd base rates'!E$14)
+($M509*'fnd base rates'!E$16)
+($N509*'fnd base rates'!E$17)
+($O509*'fnd base rates'!E$18)
+($P509*VLOOKUP($S509+12,rate_basefnd,5)))
*$R509</f>
        <v>24098.393999999997</v>
      </c>
      <c r="X509" s="68">
        <f>(($D509*'fnd base rates'!F$7)
+($E509*'fnd base rates'!F$8)
+($F509*'fnd base rates'!F$9)
+($G509*'fnd base rates'!F$10)
+($H509*'fnd base rates'!F$11)
+($I509*'fnd base rates'!F$12)
+($J509*'fnd base rates'!F$13)
+($K509*'fnd base rates'!F$14)
+($M509*'fnd base rates'!F$16)
+($N509*'fnd base rates'!F$17)
+($O509*'fnd base rates'!F$18)
+($P509*VLOOKUP($S509+12,rate_basefnd,6)))
*$R509</f>
        <v>5229.9840000000004</v>
      </c>
      <c r="Y509" s="68">
        <f>(($D509*'fnd base rates'!G$7)
+($E509*'fnd base rates'!G$8)
+($F509*'fnd base rates'!G$9)
+($G509*'fnd base rates'!G$10)
+($H509*'fnd base rates'!G$11)
+($I509*'fnd base rates'!G$12)
+($J509*'fnd base rates'!G$13)
+($K509*'fnd base rates'!G$14)
+($M509*'fnd base rates'!G$16)
+($N509*'fnd base rates'!G$17)
+($O509*'fnd base rates'!G$18)
+($P509*VLOOKUP($S509+12,rate_basefnd,7)))
*$R509</f>
        <v>922.77199999999993</v>
      </c>
      <c r="Z509" s="68">
        <f>(($D509*'fnd base rates'!H$7)
+($E509*'fnd base rates'!H$8)
+($F509*'fnd base rates'!H$9)
+($G509*'fnd base rates'!H$10)
+($H509*'fnd base rates'!H$11)
+($I509*'fnd base rates'!H$12)
+($J509*'fnd base rates'!H$13)
+($K509*'fnd base rates'!H$14)
+($M509*'fnd base rates'!H$16)
+($N509*'fnd base rates'!H$17)
+($O509*'fnd base rates'!H$18)
+($P509*VLOOKUP($S509+12,rate_basefnd,8)))</f>
        <v>3920.4</v>
      </c>
      <c r="AA509" s="68">
        <f>(($D509*'fnd base rates'!I$7)
+($E509*'fnd base rates'!I$8)
+($F509*'fnd base rates'!I$9)
+($G509*'fnd base rates'!I$10)
+($H509*'fnd base rates'!I$11)
+($I509*'fnd base rates'!I$12)
+($J509*'fnd base rates'!I$13)
+($K509*'fnd base rates'!I$14)
+($M509*'fnd base rates'!I$16)
+($N509*'fnd base rates'!I$17)
+($O509*'fnd base rates'!I$18)
+($P509*VLOOKUP($S509+12,rate_basefnd,9)))
*$R509</f>
        <v>2323.88</v>
      </c>
      <c r="AB509" s="68">
        <f>(($D509*'fnd base rates'!J$7)
+($E509*'fnd base rates'!J$8)
+($F509*'fnd base rates'!J$9)
+($G509*'fnd base rates'!J$10)
+($H509*'fnd base rates'!J$11)
+($I509*'fnd base rates'!J$12)
+($J509*'fnd base rates'!J$13)
+($K509*'fnd base rates'!J$14)
+($M509*'fnd base rates'!J$16)
+($N509*'fnd base rates'!J$17)
+($O509*'fnd base rates'!J$18)
+($P509*VLOOKUP($S509+12,rate_basefnd,10)))
*$R509</f>
        <v>2461.5100000000002</v>
      </c>
      <c r="AC509" s="68">
        <f>(($D509*'fnd base rates'!K$7)
+($E509*'fnd base rates'!K$8)
+($F509*'fnd base rates'!K$9)
+($G509*'fnd base rates'!K$10)
+($H509*'fnd base rates'!K$11)
+($I509*'fnd base rates'!K$12)
+($J509*'fnd base rates'!K$13)
+($K509*'fnd base rates'!K$14)
+($M509*'fnd base rates'!K$16)
+($N509*'fnd base rates'!K$17)
+($O509*'fnd base rates'!K$18)
+($P509*VLOOKUP($S509+12,rate_basefnd,11)))
*$R509</f>
        <v>6475.65</v>
      </c>
      <c r="AD509" s="68">
        <f>(($D509*'fnd base rates'!L$7)
+($E509*'fnd base rates'!L$8)
+($F509*'fnd base rates'!L$9)
+($G509*'fnd base rates'!L$10)
+($H509*'fnd base rates'!L$11)
+($I509*'fnd base rates'!L$12)
+($J509*'fnd base rates'!L$13)
+($K509*'fnd base rates'!L$14)
+($M509*'fnd base rates'!L$16)
+($N509*'fnd base rates'!L$17)
+($O509*'fnd base rates'!L$18)
+($P509*VLOOKUP($S509+12,rate_basefnd,12)))</f>
        <v>11356.034</v>
      </c>
      <c r="AE509" s="68">
        <f>(($D509*'fnd base rates'!M$7)
+($E509*'fnd base rates'!M$8)
+($F509*'fnd base rates'!M$9)
+($G509*'fnd base rates'!M$10)
+($H509*'fnd base rates'!M$11)
+($I509*'fnd base rates'!M$12)
+($J509*'fnd base rates'!M$13)
+($K509*'fnd base rates'!M$14)
+($M509*'fnd base rates'!M$16)
+($N509*'fnd base rates'!M$17)
+($O509*'fnd base rates'!M$18)
+($P509*VLOOKUP($S509+12,rate_basefnd,13)))</f>
        <v>0</v>
      </c>
      <c r="AF509" s="3">
        <f t="shared" si="99"/>
        <v>64030.63</v>
      </c>
      <c r="AH509" s="205">
        <f t="shared" si="100"/>
        <v>474097064</v>
      </c>
      <c r="AI509" s="3" t="str">
        <f t="shared" si="104"/>
        <v>474</v>
      </c>
      <c r="AJ509" s="1" t="str">
        <f t="shared" si="105"/>
        <v>097</v>
      </c>
      <c r="AK509" s="1" t="str">
        <f t="shared" si="106"/>
        <v>064</v>
      </c>
      <c r="AL509" s="3">
        <f t="shared" si="101"/>
        <v>1</v>
      </c>
      <c r="AM509" s="3">
        <f t="shared" si="111"/>
        <v>5</v>
      </c>
      <c r="AN509" s="3">
        <f t="shared" si="107"/>
        <v>64030.63</v>
      </c>
      <c r="AO509" s="3">
        <f t="shared" si="108"/>
        <v>12806</v>
      </c>
      <c r="AP509" s="3">
        <f t="shared" si="102"/>
        <v>326</v>
      </c>
      <c r="AQ509" s="3">
        <v>12480</v>
      </c>
      <c r="AS509" s="68"/>
      <c r="AT509" s="68"/>
      <c r="AX509" s="4">
        <f t="shared" si="109"/>
        <v>0</v>
      </c>
      <c r="AZ509" s="4">
        <f t="shared" si="110"/>
        <v>0</v>
      </c>
      <c r="BB509" s="4"/>
    </row>
    <row r="510" spans="1:54" s="3" customFormat="1">
      <c r="A510" s="205" t="str">
        <f t="shared" si="103"/>
        <v>474</v>
      </c>
      <c r="B510" s="1">
        <v>474097091</v>
      </c>
      <c r="C510" s="7" t="s">
        <v>91</v>
      </c>
      <c r="D510" s="8">
        <f>'fnd enro'!D510</f>
        <v>0</v>
      </c>
      <c r="E510" s="8">
        <f>'fnd enro'!E510</f>
        <v>0</v>
      </c>
      <c r="F510" s="8">
        <f>'fnd enro'!F510</f>
        <v>0</v>
      </c>
      <c r="G510" s="8">
        <f>'fnd enro'!G510</f>
        <v>0</v>
      </c>
      <c r="H510" s="8">
        <f>'fnd enro'!H510</f>
        <v>0</v>
      </c>
      <c r="I510" s="8">
        <f>'fnd enro'!I510</f>
        <v>1</v>
      </c>
      <c r="J510" s="8">
        <f>'fnd enro'!J510</f>
        <v>0</v>
      </c>
      <c r="K510" s="9">
        <f>'fnd enro'!K510</f>
        <v>0.04</v>
      </c>
      <c r="L510" s="8">
        <f>'fnd enro'!L510</f>
        <v>0</v>
      </c>
      <c r="M510" s="8">
        <f>'fnd enro'!M510</f>
        <v>0</v>
      </c>
      <c r="N510" s="8">
        <f>'fnd enro'!N510</f>
        <v>0</v>
      </c>
      <c r="O510" s="8">
        <f>'fnd enro'!O510</f>
        <v>0</v>
      </c>
      <c r="P510" s="8">
        <f>'fnd enro'!P510</f>
        <v>0</v>
      </c>
      <c r="Q510" s="8">
        <f>'fnd enro'!R510</f>
        <v>1</v>
      </c>
      <c r="R510" s="9">
        <f t="shared" si="98"/>
        <v>1</v>
      </c>
      <c r="S510" s="8">
        <f>VALUE('fnd enro'!Q510)</f>
        <v>8</v>
      </c>
      <c r="T510" s="1"/>
      <c r="U510" s="68">
        <f>(($D510*'fnd base rates'!C$7)
+($E510*'fnd base rates'!C$8)
+($F510*'fnd base rates'!C$9)
+($G510*'fnd base rates'!C$10)
+($H510*'fnd base rates'!C$11)
+($I510*'fnd base rates'!C$12)
+($J510*'fnd base rates'!C$13)
+($K510*'fnd base rates'!C$14)
+($M510*'fnd base rates'!C$16)
+($N510*'fnd base rates'!C$17)
+($O510*'fnd base rates'!C$18)
+($P510*VLOOKUP($S510+12,rate_basefnd,3)))
*$R510</f>
        <v>599.66120000000001</v>
      </c>
      <c r="V510" s="68">
        <f>(($D510*'fnd base rates'!D$7)
+($E510*'fnd base rates'!D$8)
+($F510*'fnd base rates'!D$9)
+($G510*'fnd base rates'!D$10)
+($H510*'fnd base rates'!D$11)
+($I510*'fnd base rates'!D$12)
+($J510*'fnd base rates'!D$13)
+($K510*'fnd base rates'!D$14)
+($M510*'fnd base rates'!D$16)
+($N510*'fnd base rates'!D$17)
+($O510*'fnd base rates'!D$18)
+($P510*VLOOKUP($S510+12,rate_basefnd,4)))
*$R510</f>
        <v>848.74</v>
      </c>
      <c r="W510" s="68">
        <f>(($D510*'fnd base rates'!E$7)
+($E510*'fnd base rates'!E$8)
+($F510*'fnd base rates'!E$9)
+($G510*'fnd base rates'!E$10)
+($H510*'fnd base rates'!E$11)
+($I510*'fnd base rates'!E$12)
+($J510*'fnd base rates'!E$13)
+($K510*'fnd base rates'!E$14)
+($M510*'fnd base rates'!E$16)
+($N510*'fnd base rates'!E$17)
+($O510*'fnd base rates'!E$18)
+($P510*VLOOKUP($S510+12,rate_basefnd,5)))
*$R510</f>
        <v>5464.3107999999993</v>
      </c>
      <c r="X510" s="68">
        <f>(($D510*'fnd base rates'!F$7)
+($E510*'fnd base rates'!F$8)
+($F510*'fnd base rates'!F$9)
+($G510*'fnd base rates'!F$10)
+($H510*'fnd base rates'!F$11)
+($I510*'fnd base rates'!F$12)
+($J510*'fnd base rates'!F$13)
+($K510*'fnd base rates'!F$14)
+($M510*'fnd base rates'!F$16)
+($N510*'fnd base rates'!F$17)
+($O510*'fnd base rates'!F$18)
+($P510*VLOOKUP($S510+12,rate_basefnd,6)))
*$R510</f>
        <v>997.85279999999989</v>
      </c>
      <c r="Y510" s="68">
        <f>(($D510*'fnd base rates'!G$7)
+($E510*'fnd base rates'!G$8)
+($F510*'fnd base rates'!G$9)
+($G510*'fnd base rates'!G$10)
+($H510*'fnd base rates'!G$11)
+($I510*'fnd base rates'!G$12)
+($J510*'fnd base rates'!G$13)
+($K510*'fnd base rates'!G$14)
+($M510*'fnd base rates'!G$16)
+($N510*'fnd base rates'!G$17)
+($O510*'fnd base rates'!G$18)
+($P510*VLOOKUP($S510+12,rate_basefnd,7)))
*$R510</f>
        <v>182.53039999999999</v>
      </c>
      <c r="Z510" s="68">
        <f>(($D510*'fnd base rates'!H$7)
+($E510*'fnd base rates'!H$8)
+($F510*'fnd base rates'!H$9)
+($G510*'fnd base rates'!H$10)
+($H510*'fnd base rates'!H$11)
+($I510*'fnd base rates'!H$12)
+($J510*'fnd base rates'!H$13)
+($K510*'fnd base rates'!H$14)
+($M510*'fnd base rates'!H$16)
+($N510*'fnd base rates'!H$17)
+($O510*'fnd base rates'!H$18)
+($P510*VLOOKUP($S510+12,rate_basefnd,8)))</f>
        <v>919.26400000000001</v>
      </c>
      <c r="AA510" s="68">
        <f>(($D510*'fnd base rates'!I$7)
+($E510*'fnd base rates'!I$8)
+($F510*'fnd base rates'!I$9)
+($G510*'fnd base rates'!I$10)
+($H510*'fnd base rates'!I$11)
+($I510*'fnd base rates'!I$12)
+($J510*'fnd base rates'!I$13)
+($K510*'fnd base rates'!I$14)
+($M510*'fnd base rates'!I$16)
+($N510*'fnd base rates'!I$17)
+($O510*'fnd base rates'!I$18)
+($P510*VLOOKUP($S510+12,rate_basefnd,9)))
*$R510</f>
        <v>472.52</v>
      </c>
      <c r="AB510" s="68">
        <f>(($D510*'fnd base rates'!J$7)
+($E510*'fnd base rates'!J$8)
+($F510*'fnd base rates'!J$9)
+($G510*'fnd base rates'!J$10)
+($H510*'fnd base rates'!J$11)
+($I510*'fnd base rates'!J$12)
+($J510*'fnd base rates'!J$13)
+($K510*'fnd base rates'!J$14)
+($M510*'fnd base rates'!J$16)
+($N510*'fnd base rates'!J$17)
+($O510*'fnd base rates'!J$18)
+($P510*VLOOKUP($S510+12,rate_basefnd,10)))
*$R510</f>
        <v>636.49</v>
      </c>
      <c r="AC510" s="68">
        <f>(($D510*'fnd base rates'!K$7)
+($E510*'fnd base rates'!K$8)
+($F510*'fnd base rates'!K$9)
+($G510*'fnd base rates'!K$10)
+($H510*'fnd base rates'!K$11)
+($I510*'fnd base rates'!K$12)
+($J510*'fnd base rates'!K$13)
+($K510*'fnd base rates'!K$14)
+($M510*'fnd base rates'!K$16)
+($N510*'fnd base rates'!K$17)
+($O510*'fnd base rates'!K$18)
+($P510*VLOOKUP($S510+12,rate_basefnd,11)))
*$R510</f>
        <v>1280.886</v>
      </c>
      <c r="AD510" s="68">
        <f>(($D510*'fnd base rates'!L$7)
+($E510*'fnd base rates'!L$8)
+($F510*'fnd base rates'!L$9)
+($G510*'fnd base rates'!L$10)
+($H510*'fnd base rates'!L$11)
+($I510*'fnd base rates'!L$12)
+($J510*'fnd base rates'!L$13)
+($K510*'fnd base rates'!L$14)
+($M510*'fnd base rates'!L$16)
+($N510*'fnd base rates'!L$17)
+($O510*'fnd base rates'!L$18)
+($P510*VLOOKUP($S510+12,rate_basefnd,12)))</f>
        <v>2166.2388000000001</v>
      </c>
      <c r="AE510" s="68">
        <f>(($D510*'fnd base rates'!M$7)
+($E510*'fnd base rates'!M$8)
+($F510*'fnd base rates'!M$9)
+($G510*'fnd base rates'!M$10)
+($H510*'fnd base rates'!M$11)
+($I510*'fnd base rates'!M$12)
+($J510*'fnd base rates'!M$13)
+($K510*'fnd base rates'!M$14)
+($M510*'fnd base rates'!M$16)
+($N510*'fnd base rates'!M$17)
+($O510*'fnd base rates'!M$18)
+($P510*VLOOKUP($S510+12,rate_basefnd,13)))</f>
        <v>0</v>
      </c>
      <c r="AF510" s="3">
        <f t="shared" si="99"/>
        <v>13568.493999999999</v>
      </c>
      <c r="AH510" s="205">
        <f t="shared" si="100"/>
        <v>474097091</v>
      </c>
      <c r="AI510" s="3" t="str">
        <f t="shared" si="104"/>
        <v>474</v>
      </c>
      <c r="AJ510" s="1" t="str">
        <f t="shared" si="105"/>
        <v>097</v>
      </c>
      <c r="AK510" s="1" t="str">
        <f t="shared" si="106"/>
        <v>091</v>
      </c>
      <c r="AL510" s="3">
        <f t="shared" si="101"/>
        <v>1</v>
      </c>
      <c r="AM510" s="3">
        <f t="shared" si="111"/>
        <v>1</v>
      </c>
      <c r="AN510" s="3">
        <f t="shared" si="107"/>
        <v>13568.493999999999</v>
      </c>
      <c r="AO510" s="3">
        <f t="shared" si="108"/>
        <v>13568</v>
      </c>
      <c r="AP510" s="3">
        <f t="shared" si="102"/>
        <v>-5205</v>
      </c>
      <c r="AQ510" s="3">
        <v>18773</v>
      </c>
      <c r="AS510" s="68"/>
      <c r="AT510" s="68"/>
      <c r="AX510" s="4">
        <f t="shared" si="109"/>
        <v>0</v>
      </c>
      <c r="AZ510" s="4">
        <f t="shared" si="110"/>
        <v>0</v>
      </c>
      <c r="BB510" s="4"/>
    </row>
    <row r="511" spans="1:54" s="3" customFormat="1">
      <c r="A511" s="205" t="str">
        <f t="shared" si="103"/>
        <v>474</v>
      </c>
      <c r="B511" s="1">
        <v>474097097</v>
      </c>
      <c r="C511" s="7" t="s">
        <v>91</v>
      </c>
      <c r="D511" s="8">
        <f>'fnd enro'!D511</f>
        <v>0</v>
      </c>
      <c r="E511" s="8">
        <f>'fnd enro'!E511</f>
        <v>0</v>
      </c>
      <c r="F511" s="8">
        <f>'fnd enro'!F511</f>
        <v>0</v>
      </c>
      <c r="G511" s="8">
        <f>'fnd enro'!G511</f>
        <v>0</v>
      </c>
      <c r="H511" s="8">
        <f>'fnd enro'!H511</f>
        <v>73</v>
      </c>
      <c r="I511" s="8">
        <f>'fnd enro'!I511</f>
        <v>112</v>
      </c>
      <c r="J511" s="8">
        <f>'fnd enro'!J511</f>
        <v>0</v>
      </c>
      <c r="K511" s="9">
        <f>'fnd enro'!K511</f>
        <v>7.4</v>
      </c>
      <c r="L511" s="8">
        <f>'fnd enro'!L511</f>
        <v>0</v>
      </c>
      <c r="M511" s="8">
        <f>'fnd enro'!M511</f>
        <v>0</v>
      </c>
      <c r="N511" s="8">
        <f>'fnd enro'!N511</f>
        <v>2</v>
      </c>
      <c r="O511" s="8">
        <f>'fnd enro'!O511</f>
        <v>4</v>
      </c>
      <c r="P511" s="8">
        <f>'fnd enro'!P511</f>
        <v>126</v>
      </c>
      <c r="Q511" s="8">
        <f>'fnd enro'!R511</f>
        <v>185</v>
      </c>
      <c r="R511" s="9">
        <f t="shared" si="98"/>
        <v>1</v>
      </c>
      <c r="S511" s="8">
        <f>VALUE('fnd enro'!Q511)</f>
        <v>11</v>
      </c>
      <c r="T511" s="1"/>
      <c r="U511" s="68">
        <f>(($D511*'fnd base rates'!C$7)
+($E511*'fnd base rates'!C$8)
+($F511*'fnd base rates'!C$9)
+($G511*'fnd base rates'!C$10)
+($H511*'fnd base rates'!C$11)
+($I511*'fnd base rates'!C$12)
+($J511*'fnd base rates'!C$13)
+($K511*'fnd base rates'!C$14)
+($M511*'fnd base rates'!C$16)
+($N511*'fnd base rates'!C$17)
+($O511*'fnd base rates'!C$18)
+($P511*VLOOKUP($S511+12,rate_basefnd,3)))
*$R511</f>
        <v>128054.982</v>
      </c>
      <c r="V511" s="68">
        <f>(($D511*'fnd base rates'!D$7)
+($E511*'fnd base rates'!D$8)
+($F511*'fnd base rates'!D$9)
+($G511*'fnd base rates'!D$10)
+($H511*'fnd base rates'!D$11)
+($I511*'fnd base rates'!D$12)
+($J511*'fnd base rates'!D$13)
+($K511*'fnd base rates'!D$14)
+($M511*'fnd base rates'!D$16)
+($N511*'fnd base rates'!D$17)
+($O511*'fnd base rates'!D$18)
+($P511*VLOOKUP($S511+12,rate_basefnd,4)))
*$R511</f>
        <v>235491.62</v>
      </c>
      <c r="W511" s="68">
        <f>(($D511*'fnd base rates'!E$7)
+($E511*'fnd base rates'!E$8)
+($F511*'fnd base rates'!E$9)
+($G511*'fnd base rates'!E$10)
+($H511*'fnd base rates'!E$11)
+($I511*'fnd base rates'!E$12)
+($J511*'fnd base rates'!E$13)
+($K511*'fnd base rates'!E$14)
+($M511*'fnd base rates'!E$16)
+($N511*'fnd base rates'!E$17)
+($O511*'fnd base rates'!E$18)
+($P511*VLOOKUP($S511+12,rate_basefnd,5)))
*$R511</f>
        <v>1655083.9780000001</v>
      </c>
      <c r="X511" s="68">
        <f>(($D511*'fnd base rates'!F$7)
+($E511*'fnd base rates'!F$8)
+($F511*'fnd base rates'!F$9)
+($G511*'fnd base rates'!F$10)
+($H511*'fnd base rates'!F$11)
+($I511*'fnd base rates'!F$12)
+($J511*'fnd base rates'!F$13)
+($K511*'fnd base rates'!F$14)
+($M511*'fnd base rates'!F$16)
+($N511*'fnd base rates'!F$17)
+($O511*'fnd base rates'!F$18)
+($P511*VLOOKUP($S511+12,rate_basefnd,6)))
*$R511</f>
        <v>194926.908</v>
      </c>
      <c r="Y511" s="68">
        <f>(($D511*'fnd base rates'!G$7)
+($E511*'fnd base rates'!G$8)
+($F511*'fnd base rates'!G$9)
+($G511*'fnd base rates'!G$10)
+($H511*'fnd base rates'!G$11)
+($I511*'fnd base rates'!G$12)
+($J511*'fnd base rates'!G$13)
+($K511*'fnd base rates'!G$14)
+($M511*'fnd base rates'!G$16)
+($N511*'fnd base rates'!G$17)
+($O511*'fnd base rates'!G$18)
+($P511*VLOOKUP($S511+12,rate_basefnd,7)))
*$R511</f>
        <v>71014.784</v>
      </c>
      <c r="Z511" s="68">
        <f>(($D511*'fnd base rates'!H$7)
+($E511*'fnd base rates'!H$8)
+($F511*'fnd base rates'!H$9)
+($G511*'fnd base rates'!H$10)
+($H511*'fnd base rates'!H$11)
+($I511*'fnd base rates'!H$12)
+($J511*'fnd base rates'!H$13)
+($K511*'fnd base rates'!H$14)
+($M511*'fnd base rates'!H$16)
+($N511*'fnd base rates'!H$17)
+($O511*'fnd base rates'!H$18)
+($P511*VLOOKUP($S511+12,rate_basefnd,8)))</f>
        <v>152076.72</v>
      </c>
      <c r="AA511" s="68">
        <f>(($D511*'fnd base rates'!I$7)
+($E511*'fnd base rates'!I$8)
+($F511*'fnd base rates'!I$9)
+($G511*'fnd base rates'!I$10)
+($H511*'fnd base rates'!I$11)
+($I511*'fnd base rates'!I$12)
+($J511*'fnd base rates'!I$13)
+($K511*'fnd base rates'!I$14)
+($M511*'fnd base rates'!I$16)
+($N511*'fnd base rates'!I$17)
+($O511*'fnd base rates'!I$18)
+($P511*VLOOKUP($S511+12,rate_basefnd,9)))
*$R511</f>
        <v>117075.86</v>
      </c>
      <c r="AB511" s="68">
        <f>(($D511*'fnd base rates'!J$7)
+($E511*'fnd base rates'!J$8)
+($F511*'fnd base rates'!J$9)
+($G511*'fnd base rates'!J$10)
+($H511*'fnd base rates'!J$11)
+($I511*'fnd base rates'!J$12)
+($J511*'fnd base rates'!J$13)
+($K511*'fnd base rates'!J$14)
+($M511*'fnd base rates'!J$16)
+($N511*'fnd base rates'!J$17)
+($O511*'fnd base rates'!J$18)
+($P511*VLOOKUP($S511+12,rate_basefnd,10)))
*$R511</f>
        <v>249691.56</v>
      </c>
      <c r="AC511" s="68">
        <f>(($D511*'fnd base rates'!K$7)
+($E511*'fnd base rates'!K$8)
+($F511*'fnd base rates'!K$9)
+($G511*'fnd base rates'!K$10)
+($H511*'fnd base rates'!K$11)
+($I511*'fnd base rates'!K$12)
+($J511*'fnd base rates'!K$13)
+($K511*'fnd base rates'!K$14)
+($M511*'fnd base rates'!K$16)
+($N511*'fnd base rates'!K$17)
+($O511*'fnd base rates'!K$18)
+($P511*VLOOKUP($S511+12,rate_basefnd,11)))
*$R511</f>
        <v>242199.67999999996</v>
      </c>
      <c r="AD511" s="68">
        <f>(($D511*'fnd base rates'!L$7)
+($E511*'fnd base rates'!L$8)
+($F511*'fnd base rates'!L$9)
+($G511*'fnd base rates'!L$10)
+($H511*'fnd base rates'!L$11)
+($I511*'fnd base rates'!L$12)
+($J511*'fnd base rates'!L$13)
+($K511*'fnd base rates'!L$14)
+($M511*'fnd base rates'!L$16)
+($N511*'fnd base rates'!L$17)
+($O511*'fnd base rates'!L$18)
+($P511*VLOOKUP($S511+12,rate_basefnd,12)))</f>
        <v>563621.93799999997</v>
      </c>
      <c r="AE511" s="68">
        <f>(($D511*'fnd base rates'!M$7)
+($E511*'fnd base rates'!M$8)
+($F511*'fnd base rates'!M$9)
+($G511*'fnd base rates'!M$10)
+($H511*'fnd base rates'!M$11)
+($I511*'fnd base rates'!M$12)
+($J511*'fnd base rates'!M$13)
+($K511*'fnd base rates'!M$14)
+($M511*'fnd base rates'!M$16)
+($N511*'fnd base rates'!M$17)
+($O511*'fnd base rates'!M$18)
+($P511*VLOOKUP($S511+12,rate_basefnd,13)))</f>
        <v>0</v>
      </c>
      <c r="AF511" s="3">
        <f t="shared" si="99"/>
        <v>3609238.0300000003</v>
      </c>
      <c r="AH511" s="205">
        <f t="shared" si="100"/>
        <v>474097097</v>
      </c>
      <c r="AI511" s="3" t="str">
        <f t="shared" si="104"/>
        <v>474</v>
      </c>
      <c r="AJ511" s="1" t="str">
        <f t="shared" si="105"/>
        <v>097</v>
      </c>
      <c r="AK511" s="1" t="str">
        <f t="shared" si="106"/>
        <v>097</v>
      </c>
      <c r="AL511" s="3">
        <f t="shared" si="101"/>
        <v>1</v>
      </c>
      <c r="AM511" s="3">
        <f t="shared" si="111"/>
        <v>185</v>
      </c>
      <c r="AN511" s="3">
        <f t="shared" si="107"/>
        <v>3609238.0300000003</v>
      </c>
      <c r="AO511" s="3">
        <f t="shared" si="108"/>
        <v>19509</v>
      </c>
      <c r="AP511" s="3">
        <f t="shared" si="102"/>
        <v>8532</v>
      </c>
      <c r="AQ511" s="3">
        <v>10977</v>
      </c>
      <c r="AS511" s="68"/>
      <c r="AT511" s="68"/>
      <c r="AX511" s="4">
        <f t="shared" si="109"/>
        <v>0</v>
      </c>
      <c r="AZ511" s="4">
        <f t="shared" si="110"/>
        <v>0</v>
      </c>
      <c r="BB511" s="4"/>
    </row>
    <row r="512" spans="1:54" s="3" customFormat="1">
      <c r="A512" s="205" t="str">
        <f t="shared" si="103"/>
        <v>474</v>
      </c>
      <c r="B512" s="1">
        <v>474097103</v>
      </c>
      <c r="C512" s="7" t="s">
        <v>91</v>
      </c>
      <c r="D512" s="8">
        <f>'fnd enro'!D512</f>
        <v>0</v>
      </c>
      <c r="E512" s="8">
        <f>'fnd enro'!E512</f>
        <v>0</v>
      </c>
      <c r="F512" s="8">
        <f>'fnd enro'!F512</f>
        <v>0</v>
      </c>
      <c r="G512" s="8">
        <f>'fnd enro'!G512</f>
        <v>0</v>
      </c>
      <c r="H512" s="8">
        <f>'fnd enro'!H512</f>
        <v>4</v>
      </c>
      <c r="I512" s="8">
        <f>'fnd enro'!I512</f>
        <v>5</v>
      </c>
      <c r="J512" s="8">
        <f>'fnd enro'!J512</f>
        <v>0</v>
      </c>
      <c r="K512" s="9">
        <f>'fnd enro'!K512</f>
        <v>0.36</v>
      </c>
      <c r="L512" s="8">
        <f>'fnd enro'!L512</f>
        <v>0</v>
      </c>
      <c r="M512" s="8">
        <f>'fnd enro'!M512</f>
        <v>0</v>
      </c>
      <c r="N512" s="8">
        <f>'fnd enro'!N512</f>
        <v>0</v>
      </c>
      <c r="O512" s="8">
        <f>'fnd enro'!O512</f>
        <v>0</v>
      </c>
      <c r="P512" s="8">
        <f>'fnd enro'!P512</f>
        <v>7</v>
      </c>
      <c r="Q512" s="8">
        <f>'fnd enro'!R512</f>
        <v>9</v>
      </c>
      <c r="R512" s="9">
        <f t="shared" si="98"/>
        <v>1</v>
      </c>
      <c r="S512" s="8">
        <f>VALUE('fnd enro'!Q512)</f>
        <v>10</v>
      </c>
      <c r="T512" s="1"/>
      <c r="U512" s="68">
        <f>(($D512*'fnd base rates'!C$7)
+($E512*'fnd base rates'!C$8)
+($F512*'fnd base rates'!C$9)
+($G512*'fnd base rates'!C$10)
+($H512*'fnd base rates'!C$11)
+($I512*'fnd base rates'!C$12)
+($J512*'fnd base rates'!C$13)
+($K512*'fnd base rates'!C$14)
+($M512*'fnd base rates'!C$16)
+($N512*'fnd base rates'!C$17)
+($O512*'fnd base rates'!C$18)
+($P512*VLOOKUP($S512+12,rate_basefnd,3)))
*$R512</f>
        <v>6198.8008</v>
      </c>
      <c r="V512" s="68">
        <f>(($D512*'fnd base rates'!D$7)
+($E512*'fnd base rates'!D$8)
+($F512*'fnd base rates'!D$9)
+($G512*'fnd base rates'!D$10)
+($H512*'fnd base rates'!D$11)
+($I512*'fnd base rates'!D$12)
+($J512*'fnd base rates'!D$13)
+($K512*'fnd base rates'!D$14)
+($M512*'fnd base rates'!D$16)
+($N512*'fnd base rates'!D$17)
+($O512*'fnd base rates'!D$18)
+($P512*VLOOKUP($S512+12,rate_basefnd,4)))
*$R512</f>
        <v>11438.119999999999</v>
      </c>
      <c r="W512" s="68">
        <f>(($D512*'fnd base rates'!E$7)
+($E512*'fnd base rates'!E$8)
+($F512*'fnd base rates'!E$9)
+($G512*'fnd base rates'!E$10)
+($H512*'fnd base rates'!E$11)
+($I512*'fnd base rates'!E$12)
+($J512*'fnd base rates'!E$13)
+($K512*'fnd base rates'!E$14)
+($M512*'fnd base rates'!E$16)
+($N512*'fnd base rates'!E$17)
+($O512*'fnd base rates'!E$18)
+($P512*VLOOKUP($S512+12,rate_basefnd,5)))
*$R512</f>
        <v>79822.1872</v>
      </c>
      <c r="X512" s="68">
        <f>(($D512*'fnd base rates'!F$7)
+($E512*'fnd base rates'!F$8)
+($F512*'fnd base rates'!F$9)
+($G512*'fnd base rates'!F$10)
+($H512*'fnd base rates'!F$11)
+($I512*'fnd base rates'!F$12)
+($J512*'fnd base rates'!F$13)
+($K512*'fnd base rates'!F$14)
+($M512*'fnd base rates'!F$16)
+($N512*'fnd base rates'!F$17)
+($O512*'fnd base rates'!F$18)
+($P512*VLOOKUP($S512+12,rate_basefnd,6)))
*$R512</f>
        <v>9462.1151999999984</v>
      </c>
      <c r="Y512" s="68">
        <f>(($D512*'fnd base rates'!G$7)
+($E512*'fnd base rates'!G$8)
+($F512*'fnd base rates'!G$9)
+($G512*'fnd base rates'!G$10)
+($H512*'fnd base rates'!G$11)
+($I512*'fnd base rates'!G$12)
+($J512*'fnd base rates'!G$13)
+($K512*'fnd base rates'!G$14)
+($M512*'fnd base rates'!G$16)
+($N512*'fnd base rates'!G$17)
+($O512*'fnd base rates'!G$18)
+($P512*VLOOKUP($S512+12,rate_basefnd,7)))
*$R512</f>
        <v>3462.4335999999998</v>
      </c>
      <c r="Z512" s="68">
        <f>(($D512*'fnd base rates'!H$7)
+($E512*'fnd base rates'!H$8)
+($F512*'fnd base rates'!H$9)
+($G512*'fnd base rates'!H$10)
+($H512*'fnd base rates'!H$11)
+($I512*'fnd base rates'!H$12)
+($J512*'fnd base rates'!H$13)
+($K512*'fnd base rates'!H$14)
+($M512*'fnd base rates'!H$16)
+($N512*'fnd base rates'!H$17)
+($O512*'fnd base rates'!H$18)
+($P512*VLOOKUP($S512+12,rate_basefnd,8)))</f>
        <v>7197.4059999999999</v>
      </c>
      <c r="AA512" s="68">
        <f>(($D512*'fnd base rates'!I$7)
+($E512*'fnd base rates'!I$8)
+($F512*'fnd base rates'!I$9)
+($G512*'fnd base rates'!I$10)
+($H512*'fnd base rates'!I$11)
+($I512*'fnd base rates'!I$12)
+($J512*'fnd base rates'!I$13)
+($K512*'fnd base rates'!I$14)
+($M512*'fnd base rates'!I$16)
+($N512*'fnd base rates'!I$17)
+($O512*'fnd base rates'!I$18)
+($P512*VLOOKUP($S512+12,rate_basefnd,9)))
*$R512</f>
        <v>5677.09</v>
      </c>
      <c r="AB512" s="68">
        <f>(($D512*'fnd base rates'!J$7)
+($E512*'fnd base rates'!J$8)
+($F512*'fnd base rates'!J$9)
+($G512*'fnd base rates'!J$10)
+($H512*'fnd base rates'!J$11)
+($I512*'fnd base rates'!J$12)
+($J512*'fnd base rates'!J$13)
+($K512*'fnd base rates'!J$14)
+($M512*'fnd base rates'!J$16)
+($N512*'fnd base rates'!J$17)
+($O512*'fnd base rates'!J$18)
+($P512*VLOOKUP($S512+12,rate_basefnd,10)))
*$R512</f>
        <v>12090.69</v>
      </c>
      <c r="AC512" s="68">
        <f>(($D512*'fnd base rates'!K$7)
+($E512*'fnd base rates'!K$8)
+($F512*'fnd base rates'!K$9)
+($G512*'fnd base rates'!K$10)
+($H512*'fnd base rates'!K$11)
+($I512*'fnd base rates'!K$12)
+($J512*'fnd base rates'!K$13)
+($K512*'fnd base rates'!K$14)
+($M512*'fnd base rates'!K$16)
+($N512*'fnd base rates'!K$17)
+($O512*'fnd base rates'!K$18)
+($P512*VLOOKUP($S512+12,rate_basefnd,11)))
*$R512</f>
        <v>11670.414000000001</v>
      </c>
      <c r="AD512" s="68">
        <f>(($D512*'fnd base rates'!L$7)
+($E512*'fnd base rates'!L$8)
+($F512*'fnd base rates'!L$9)
+($G512*'fnd base rates'!L$10)
+($H512*'fnd base rates'!L$11)
+($I512*'fnd base rates'!L$12)
+($J512*'fnd base rates'!L$13)
+($K512*'fnd base rates'!L$14)
+($M512*'fnd base rates'!L$16)
+($N512*'fnd base rates'!L$17)
+($O512*'fnd base rates'!L$18)
+($P512*VLOOKUP($S512+12,rate_basefnd,12)))</f>
        <v>27504.389199999998</v>
      </c>
      <c r="AE512" s="68">
        <f>(($D512*'fnd base rates'!M$7)
+($E512*'fnd base rates'!M$8)
+($F512*'fnd base rates'!M$9)
+($G512*'fnd base rates'!M$10)
+($H512*'fnd base rates'!M$11)
+($I512*'fnd base rates'!M$12)
+($J512*'fnd base rates'!M$13)
+($K512*'fnd base rates'!M$14)
+($M512*'fnd base rates'!M$16)
+($N512*'fnd base rates'!M$17)
+($O512*'fnd base rates'!M$18)
+($P512*VLOOKUP($S512+12,rate_basefnd,13)))</f>
        <v>0</v>
      </c>
      <c r="AF512" s="3">
        <f t="shared" si="99"/>
        <v>174523.64600000001</v>
      </c>
      <c r="AH512" s="205">
        <f t="shared" si="100"/>
        <v>474097103</v>
      </c>
      <c r="AI512" s="3" t="str">
        <f t="shared" si="104"/>
        <v>474</v>
      </c>
      <c r="AJ512" s="1" t="str">
        <f t="shared" si="105"/>
        <v>097</v>
      </c>
      <c r="AK512" s="1" t="str">
        <f t="shared" si="106"/>
        <v>103</v>
      </c>
      <c r="AL512" s="3">
        <f t="shared" si="101"/>
        <v>1</v>
      </c>
      <c r="AM512" s="3">
        <f t="shared" si="111"/>
        <v>9</v>
      </c>
      <c r="AN512" s="3">
        <f t="shared" si="107"/>
        <v>174523.64600000001</v>
      </c>
      <c r="AO512" s="3">
        <f t="shared" si="108"/>
        <v>19392</v>
      </c>
      <c r="AP512" s="3">
        <f t="shared" si="102"/>
        <v>4498</v>
      </c>
      <c r="AQ512" s="3">
        <v>14894</v>
      </c>
      <c r="AS512" s="68"/>
      <c r="AT512" s="68"/>
      <c r="AX512" s="4">
        <f t="shared" si="109"/>
        <v>0</v>
      </c>
      <c r="AZ512" s="4">
        <f t="shared" si="110"/>
        <v>0</v>
      </c>
      <c r="BB512" s="4"/>
    </row>
    <row r="513" spans="1:54" s="3" customFormat="1">
      <c r="A513" s="205" t="str">
        <f t="shared" si="103"/>
        <v>474</v>
      </c>
      <c r="B513" s="1">
        <v>474097153</v>
      </c>
      <c r="C513" s="7" t="s">
        <v>91</v>
      </c>
      <c r="D513" s="8">
        <f>'fnd enro'!D513</f>
        <v>0</v>
      </c>
      <c r="E513" s="8">
        <f>'fnd enro'!E513</f>
        <v>0</v>
      </c>
      <c r="F513" s="8">
        <f>'fnd enro'!F513</f>
        <v>0</v>
      </c>
      <c r="G513" s="8">
        <f>'fnd enro'!G513</f>
        <v>0</v>
      </c>
      <c r="H513" s="8">
        <f>'fnd enro'!H513</f>
        <v>7</v>
      </c>
      <c r="I513" s="8">
        <f>'fnd enro'!I513</f>
        <v>20</v>
      </c>
      <c r="J513" s="8">
        <f>'fnd enro'!J513</f>
        <v>0</v>
      </c>
      <c r="K513" s="9">
        <f>'fnd enro'!K513</f>
        <v>1.08</v>
      </c>
      <c r="L513" s="8">
        <f>'fnd enro'!L513</f>
        <v>0</v>
      </c>
      <c r="M513" s="8">
        <f>'fnd enro'!M513</f>
        <v>0</v>
      </c>
      <c r="N513" s="8">
        <f>'fnd enro'!N513</f>
        <v>1</v>
      </c>
      <c r="O513" s="8">
        <f>'fnd enro'!O513</f>
        <v>0</v>
      </c>
      <c r="P513" s="8">
        <f>'fnd enro'!P513</f>
        <v>13</v>
      </c>
      <c r="Q513" s="8">
        <f>'fnd enro'!R513</f>
        <v>27</v>
      </c>
      <c r="R513" s="9">
        <f t="shared" si="98"/>
        <v>1</v>
      </c>
      <c r="S513" s="8">
        <f>VALUE('fnd enro'!Q513)</f>
        <v>10</v>
      </c>
      <c r="T513" s="1"/>
      <c r="U513" s="68">
        <f>(($D513*'fnd base rates'!C$7)
+($E513*'fnd base rates'!C$8)
+($F513*'fnd base rates'!C$9)
+($G513*'fnd base rates'!C$10)
+($H513*'fnd base rates'!C$11)
+($I513*'fnd base rates'!C$12)
+($J513*'fnd base rates'!C$13)
+($K513*'fnd base rates'!C$14)
+($M513*'fnd base rates'!C$16)
+($N513*'fnd base rates'!C$17)
+($O513*'fnd base rates'!C$18)
+($P513*VLOOKUP($S513+12,rate_basefnd,3)))
*$R513</f>
        <v>17809.252400000001</v>
      </c>
      <c r="V513" s="68">
        <f>(($D513*'fnd base rates'!D$7)
+($E513*'fnd base rates'!D$8)
+($F513*'fnd base rates'!D$9)
+($G513*'fnd base rates'!D$10)
+($H513*'fnd base rates'!D$11)
+($I513*'fnd base rates'!D$12)
+($J513*'fnd base rates'!D$13)
+($K513*'fnd base rates'!D$14)
+($M513*'fnd base rates'!D$16)
+($N513*'fnd base rates'!D$17)
+($O513*'fnd base rates'!D$18)
+($P513*VLOOKUP($S513+12,rate_basefnd,4)))
*$R513</f>
        <v>30198.27</v>
      </c>
      <c r="W513" s="68">
        <f>(($D513*'fnd base rates'!E$7)
+($E513*'fnd base rates'!E$8)
+($F513*'fnd base rates'!E$9)
+($G513*'fnd base rates'!E$10)
+($H513*'fnd base rates'!E$11)
+($I513*'fnd base rates'!E$12)
+($J513*'fnd base rates'!E$13)
+($K513*'fnd base rates'!E$14)
+($M513*'fnd base rates'!E$16)
+($N513*'fnd base rates'!E$17)
+($O513*'fnd base rates'!E$18)
+($P513*VLOOKUP($S513+12,rate_basefnd,5)))
*$R513</f>
        <v>206719.26160000003</v>
      </c>
      <c r="X513" s="68">
        <f>(($D513*'fnd base rates'!F$7)
+($E513*'fnd base rates'!F$8)
+($F513*'fnd base rates'!F$9)
+($G513*'fnd base rates'!F$10)
+($H513*'fnd base rates'!F$11)
+($I513*'fnd base rates'!F$12)
+($J513*'fnd base rates'!F$13)
+($K513*'fnd base rates'!F$14)
+($M513*'fnd base rates'!F$16)
+($N513*'fnd base rates'!F$17)
+($O513*'fnd base rates'!F$18)
+($P513*VLOOKUP($S513+12,rate_basefnd,6)))
*$R513</f>
        <v>28010.695599999999</v>
      </c>
      <c r="Y513" s="68">
        <f>(($D513*'fnd base rates'!G$7)
+($E513*'fnd base rates'!G$8)
+($F513*'fnd base rates'!G$9)
+($G513*'fnd base rates'!G$10)
+($H513*'fnd base rates'!G$11)
+($I513*'fnd base rates'!G$12)
+($J513*'fnd base rates'!G$13)
+($K513*'fnd base rates'!G$14)
+($M513*'fnd base rates'!G$16)
+($N513*'fnd base rates'!G$17)
+($O513*'fnd base rates'!G$18)
+($P513*VLOOKUP($S513+12,rate_basefnd,7)))
*$R513</f>
        <v>8370.1308000000008</v>
      </c>
      <c r="Z513" s="68">
        <f>(($D513*'fnd base rates'!H$7)
+($E513*'fnd base rates'!H$8)
+($F513*'fnd base rates'!H$9)
+($G513*'fnd base rates'!H$10)
+($H513*'fnd base rates'!H$11)
+($I513*'fnd base rates'!H$12)
+($J513*'fnd base rates'!H$13)
+($K513*'fnd base rates'!H$14)
+($M513*'fnd base rates'!H$16)
+($N513*'fnd base rates'!H$17)
+($O513*'fnd base rates'!H$18)
+($P513*VLOOKUP($S513+12,rate_basefnd,8)))</f>
        <v>23128.267999999996</v>
      </c>
      <c r="AA513" s="68">
        <f>(($D513*'fnd base rates'!I$7)
+($E513*'fnd base rates'!I$8)
+($F513*'fnd base rates'!I$9)
+($G513*'fnd base rates'!I$10)
+($H513*'fnd base rates'!I$11)
+($I513*'fnd base rates'!I$12)
+($J513*'fnd base rates'!I$13)
+($K513*'fnd base rates'!I$14)
+($M513*'fnd base rates'!I$16)
+($N513*'fnd base rates'!I$17)
+($O513*'fnd base rates'!I$18)
+($P513*VLOOKUP($S513+12,rate_basefnd,9)))
*$R513</f>
        <v>15508.6</v>
      </c>
      <c r="AB513" s="68">
        <f>(($D513*'fnd base rates'!J$7)
+($E513*'fnd base rates'!J$8)
+($F513*'fnd base rates'!J$9)
+($G513*'fnd base rates'!J$10)
+($H513*'fnd base rates'!J$11)
+($I513*'fnd base rates'!J$12)
+($J513*'fnd base rates'!J$13)
+($K513*'fnd base rates'!J$14)
+($M513*'fnd base rates'!J$16)
+($N513*'fnd base rates'!J$17)
+($O513*'fnd base rates'!J$18)
+($P513*VLOOKUP($S513+12,rate_basefnd,10)))
*$R513</f>
        <v>29187.7</v>
      </c>
      <c r="AC513" s="68">
        <f>(($D513*'fnd base rates'!K$7)
+($E513*'fnd base rates'!K$8)
+($F513*'fnd base rates'!K$9)
+($G513*'fnd base rates'!K$10)
+($H513*'fnd base rates'!K$11)
+($I513*'fnd base rates'!K$12)
+($J513*'fnd base rates'!K$13)
+($K513*'fnd base rates'!K$14)
+($M513*'fnd base rates'!K$16)
+($N513*'fnd base rates'!K$17)
+($O513*'fnd base rates'!K$18)
+($P513*VLOOKUP($S513+12,rate_basefnd,11)))
*$R513</f>
        <v>35220.872000000003</v>
      </c>
      <c r="AD513" s="68">
        <f>(($D513*'fnd base rates'!L$7)
+($E513*'fnd base rates'!L$8)
+($F513*'fnd base rates'!L$9)
+($G513*'fnd base rates'!L$10)
+($H513*'fnd base rates'!L$11)
+($I513*'fnd base rates'!L$12)
+($J513*'fnd base rates'!L$13)
+($K513*'fnd base rates'!L$14)
+($M513*'fnd base rates'!L$16)
+($N513*'fnd base rates'!L$17)
+($O513*'fnd base rates'!L$18)
+($P513*VLOOKUP($S513+12,rate_basefnd,12)))</f>
        <v>73660.597599999994</v>
      </c>
      <c r="AE513" s="68">
        <f>(($D513*'fnd base rates'!M$7)
+($E513*'fnd base rates'!M$8)
+($F513*'fnd base rates'!M$9)
+($G513*'fnd base rates'!M$10)
+($H513*'fnd base rates'!M$11)
+($I513*'fnd base rates'!M$12)
+($J513*'fnd base rates'!M$13)
+($K513*'fnd base rates'!M$14)
+($M513*'fnd base rates'!M$16)
+($N513*'fnd base rates'!M$17)
+($O513*'fnd base rates'!M$18)
+($P513*VLOOKUP($S513+12,rate_basefnd,13)))</f>
        <v>0</v>
      </c>
      <c r="AF513" s="3">
        <f t="shared" si="99"/>
        <v>467813.64799999993</v>
      </c>
      <c r="AH513" s="205">
        <f t="shared" si="100"/>
        <v>474097153</v>
      </c>
      <c r="AI513" s="3" t="str">
        <f t="shared" si="104"/>
        <v>474</v>
      </c>
      <c r="AJ513" s="1" t="str">
        <f t="shared" si="105"/>
        <v>097</v>
      </c>
      <c r="AK513" s="1" t="str">
        <f t="shared" si="106"/>
        <v>153</v>
      </c>
      <c r="AL513" s="3">
        <f t="shared" si="101"/>
        <v>1</v>
      </c>
      <c r="AM513" s="3">
        <f t="shared" si="111"/>
        <v>27</v>
      </c>
      <c r="AN513" s="3">
        <f t="shared" si="107"/>
        <v>467813.64799999993</v>
      </c>
      <c r="AO513" s="3">
        <f t="shared" si="108"/>
        <v>17326</v>
      </c>
      <c r="AP513" s="3">
        <f t="shared" si="102"/>
        <v>5959</v>
      </c>
      <c r="AQ513" s="3">
        <v>11367</v>
      </c>
      <c r="AS513" s="68"/>
      <c r="AT513" s="68"/>
      <c r="AX513" s="4">
        <f t="shared" si="109"/>
        <v>0</v>
      </c>
      <c r="AZ513" s="4">
        <f t="shared" si="110"/>
        <v>0</v>
      </c>
      <c r="BB513" s="4"/>
    </row>
    <row r="514" spans="1:54" s="3" customFormat="1">
      <c r="A514" s="205" t="str">
        <f t="shared" si="103"/>
        <v>474</v>
      </c>
      <c r="B514" s="1">
        <v>474097162</v>
      </c>
      <c r="C514" s="7" t="s">
        <v>91</v>
      </c>
      <c r="D514" s="8">
        <f>'fnd enro'!D514</f>
        <v>0</v>
      </c>
      <c r="E514" s="8">
        <f>'fnd enro'!E514</f>
        <v>0</v>
      </c>
      <c r="F514" s="8">
        <f>'fnd enro'!F514</f>
        <v>0</v>
      </c>
      <c r="G514" s="8">
        <f>'fnd enro'!G514</f>
        <v>0</v>
      </c>
      <c r="H514" s="8">
        <f>'fnd enro'!H514</f>
        <v>1</v>
      </c>
      <c r="I514" s="8">
        <f>'fnd enro'!I514</f>
        <v>6</v>
      </c>
      <c r="J514" s="8">
        <f>'fnd enro'!J514</f>
        <v>0</v>
      </c>
      <c r="K514" s="9">
        <f>'fnd enro'!K514</f>
        <v>0.28000000000000003</v>
      </c>
      <c r="L514" s="8">
        <f>'fnd enro'!L514</f>
        <v>0</v>
      </c>
      <c r="M514" s="8">
        <f>'fnd enro'!M514</f>
        <v>0</v>
      </c>
      <c r="N514" s="8">
        <f>'fnd enro'!N514</f>
        <v>0</v>
      </c>
      <c r="O514" s="8">
        <f>'fnd enro'!O514</f>
        <v>0</v>
      </c>
      <c r="P514" s="8">
        <f>'fnd enro'!P514</f>
        <v>4</v>
      </c>
      <c r="Q514" s="8">
        <f>'fnd enro'!R514</f>
        <v>7</v>
      </c>
      <c r="R514" s="9">
        <f t="shared" si="98"/>
        <v>1</v>
      </c>
      <c r="S514" s="8">
        <f>VALUE('fnd enro'!Q514)</f>
        <v>5</v>
      </c>
      <c r="T514" s="1"/>
      <c r="U514" s="68">
        <f>(($D514*'fnd base rates'!C$7)
+($E514*'fnd base rates'!C$8)
+($F514*'fnd base rates'!C$9)
+($G514*'fnd base rates'!C$10)
+($H514*'fnd base rates'!C$11)
+($I514*'fnd base rates'!C$12)
+($J514*'fnd base rates'!C$13)
+($K514*'fnd base rates'!C$14)
+($M514*'fnd base rates'!C$16)
+($N514*'fnd base rates'!C$17)
+($O514*'fnd base rates'!C$18)
+($P514*VLOOKUP($S514+12,rate_basefnd,3)))
*$R514</f>
        <v>4483.9883999999993</v>
      </c>
      <c r="V514" s="68">
        <f>(($D514*'fnd base rates'!D$7)
+($E514*'fnd base rates'!D$8)
+($F514*'fnd base rates'!D$9)
+($G514*'fnd base rates'!D$10)
+($H514*'fnd base rates'!D$11)
+($I514*'fnd base rates'!D$12)
+($J514*'fnd base rates'!D$13)
+($K514*'fnd base rates'!D$14)
+($M514*'fnd base rates'!D$16)
+($N514*'fnd base rates'!D$17)
+($O514*'fnd base rates'!D$18)
+($P514*VLOOKUP($S514+12,rate_basefnd,4)))
*$R514</f>
        <v>7298.1</v>
      </c>
      <c r="W514" s="68">
        <f>(($D514*'fnd base rates'!E$7)
+($E514*'fnd base rates'!E$8)
+($F514*'fnd base rates'!E$9)
+($G514*'fnd base rates'!E$10)
+($H514*'fnd base rates'!E$11)
+($I514*'fnd base rates'!E$12)
+($J514*'fnd base rates'!E$13)
+($K514*'fnd base rates'!E$14)
+($M514*'fnd base rates'!E$16)
+($N514*'fnd base rates'!E$17)
+($O514*'fnd base rates'!E$18)
+($P514*VLOOKUP($S514+12,rate_basefnd,5)))
*$R514</f>
        <v>49884.9156</v>
      </c>
      <c r="X514" s="68">
        <f>(($D514*'fnd base rates'!F$7)
+($E514*'fnd base rates'!F$8)
+($F514*'fnd base rates'!F$9)
+($G514*'fnd base rates'!F$10)
+($H514*'fnd base rates'!F$11)
+($I514*'fnd base rates'!F$12)
+($J514*'fnd base rates'!F$13)
+($K514*'fnd base rates'!F$14)
+($M514*'fnd base rates'!F$16)
+($N514*'fnd base rates'!F$17)
+($O514*'fnd base rates'!F$18)
+($P514*VLOOKUP($S514+12,rate_basefnd,6)))
*$R514</f>
        <v>7105.3295999999991</v>
      </c>
      <c r="Y514" s="68">
        <f>(($D514*'fnd base rates'!G$7)
+($E514*'fnd base rates'!G$8)
+($F514*'fnd base rates'!G$9)
+($G514*'fnd base rates'!G$10)
+($H514*'fnd base rates'!G$11)
+($I514*'fnd base rates'!G$12)
+($J514*'fnd base rates'!G$13)
+($K514*'fnd base rates'!G$14)
+($M514*'fnd base rates'!G$16)
+($N514*'fnd base rates'!G$17)
+($O514*'fnd base rates'!G$18)
+($P514*VLOOKUP($S514+12,rate_basefnd,7)))
*$R514</f>
        <v>1925.4528</v>
      </c>
      <c r="Z514" s="68">
        <f>(($D514*'fnd base rates'!H$7)
+($E514*'fnd base rates'!H$8)
+($F514*'fnd base rates'!H$9)
+($G514*'fnd base rates'!H$10)
+($H514*'fnd base rates'!H$11)
+($I514*'fnd base rates'!H$12)
+($J514*'fnd base rates'!H$13)
+($K514*'fnd base rates'!H$14)
+($M514*'fnd base rates'!H$16)
+($N514*'fnd base rates'!H$17)
+($O514*'fnd base rates'!H$18)
+($P514*VLOOKUP($S514+12,rate_basefnd,8)))</f>
        <v>6195.4080000000004</v>
      </c>
      <c r="AA514" s="68">
        <f>(($D514*'fnd base rates'!I$7)
+($E514*'fnd base rates'!I$8)
+($F514*'fnd base rates'!I$9)
+($G514*'fnd base rates'!I$10)
+($H514*'fnd base rates'!I$11)
+($I514*'fnd base rates'!I$12)
+($J514*'fnd base rates'!I$13)
+($K514*'fnd base rates'!I$14)
+($M514*'fnd base rates'!I$16)
+($N514*'fnd base rates'!I$17)
+($O514*'fnd base rates'!I$18)
+($P514*VLOOKUP($S514+12,rate_basefnd,9)))
*$R514</f>
        <v>3824.68</v>
      </c>
      <c r="AB514" s="68">
        <f>(($D514*'fnd base rates'!J$7)
+($E514*'fnd base rates'!J$8)
+($F514*'fnd base rates'!J$9)
+($G514*'fnd base rates'!J$10)
+($H514*'fnd base rates'!J$11)
+($I514*'fnd base rates'!J$12)
+($J514*'fnd base rates'!J$13)
+($K514*'fnd base rates'!J$14)
+($M514*'fnd base rates'!J$16)
+($N514*'fnd base rates'!J$17)
+($O514*'fnd base rates'!J$18)
+($P514*VLOOKUP($S514+12,rate_basefnd,10)))
*$R514</f>
        <v>6882.16</v>
      </c>
      <c r="AC514" s="68">
        <f>(($D514*'fnd base rates'!K$7)
+($E514*'fnd base rates'!K$8)
+($F514*'fnd base rates'!K$9)
+($G514*'fnd base rates'!K$10)
+($H514*'fnd base rates'!K$11)
+($I514*'fnd base rates'!K$12)
+($J514*'fnd base rates'!K$13)
+($K514*'fnd base rates'!K$14)
+($M514*'fnd base rates'!K$16)
+($N514*'fnd base rates'!K$17)
+($O514*'fnd base rates'!K$18)
+($P514*VLOOKUP($S514+12,rate_basefnd,11)))
*$R514</f>
        <v>9001.8119999999999</v>
      </c>
      <c r="AD514" s="68">
        <f>(($D514*'fnd base rates'!L$7)
+($E514*'fnd base rates'!L$8)
+($F514*'fnd base rates'!L$9)
+($G514*'fnd base rates'!L$10)
+($H514*'fnd base rates'!L$11)
+($I514*'fnd base rates'!L$12)
+($J514*'fnd base rates'!L$13)
+($K514*'fnd base rates'!L$14)
+($M514*'fnd base rates'!L$16)
+($N514*'fnd base rates'!L$17)
+($O514*'fnd base rates'!L$18)
+($P514*VLOOKUP($S514+12,rate_basefnd,12)))</f>
        <v>17911.2516</v>
      </c>
      <c r="AE514" s="68">
        <f>(($D514*'fnd base rates'!M$7)
+($E514*'fnd base rates'!M$8)
+($F514*'fnd base rates'!M$9)
+($G514*'fnd base rates'!M$10)
+($H514*'fnd base rates'!M$11)
+($I514*'fnd base rates'!M$12)
+($J514*'fnd base rates'!M$13)
+($K514*'fnd base rates'!M$14)
+($M514*'fnd base rates'!M$16)
+($N514*'fnd base rates'!M$17)
+($O514*'fnd base rates'!M$18)
+($P514*VLOOKUP($S514+12,rate_basefnd,13)))</f>
        <v>0</v>
      </c>
      <c r="AF514" s="3">
        <f t="shared" si="99"/>
        <v>114513.098</v>
      </c>
      <c r="AH514" s="205">
        <f t="shared" si="100"/>
        <v>474097162</v>
      </c>
      <c r="AI514" s="3" t="str">
        <f t="shared" si="104"/>
        <v>474</v>
      </c>
      <c r="AJ514" s="1" t="str">
        <f t="shared" si="105"/>
        <v>097</v>
      </c>
      <c r="AK514" s="1" t="str">
        <f t="shared" si="106"/>
        <v>162</v>
      </c>
      <c r="AL514" s="3">
        <f t="shared" si="101"/>
        <v>1</v>
      </c>
      <c r="AM514" s="3">
        <f t="shared" si="111"/>
        <v>7</v>
      </c>
      <c r="AN514" s="3">
        <f t="shared" si="107"/>
        <v>114513.098</v>
      </c>
      <c r="AO514" s="3">
        <f t="shared" si="108"/>
        <v>16359</v>
      </c>
      <c r="AP514" s="3">
        <f t="shared" si="102"/>
        <v>1370</v>
      </c>
      <c r="AQ514" s="3">
        <v>14989</v>
      </c>
      <c r="AS514" s="68"/>
      <c r="AT514" s="68"/>
      <c r="AX514" s="4">
        <f t="shared" si="109"/>
        <v>0</v>
      </c>
      <c r="AZ514" s="4">
        <f t="shared" si="110"/>
        <v>0</v>
      </c>
      <c r="BB514" s="4"/>
    </row>
    <row r="515" spans="1:54" s="3" customFormat="1">
      <c r="A515" s="205" t="str">
        <f t="shared" si="103"/>
        <v>474</v>
      </c>
      <c r="B515" s="1">
        <v>474097343</v>
      </c>
      <c r="C515" s="7" t="s">
        <v>91</v>
      </c>
      <c r="D515" s="8">
        <f>'fnd enro'!D515</f>
        <v>0</v>
      </c>
      <c r="E515" s="8">
        <f>'fnd enro'!E515</f>
        <v>0</v>
      </c>
      <c r="F515" s="8">
        <f>'fnd enro'!F515</f>
        <v>0</v>
      </c>
      <c r="G515" s="8">
        <f>'fnd enro'!G515</f>
        <v>0</v>
      </c>
      <c r="H515" s="8">
        <f>'fnd enro'!H515</f>
        <v>5</v>
      </c>
      <c r="I515" s="8">
        <f>'fnd enro'!I515</f>
        <v>1</v>
      </c>
      <c r="J515" s="8">
        <f>'fnd enro'!J515</f>
        <v>0</v>
      </c>
      <c r="K515" s="9">
        <f>'fnd enro'!K515</f>
        <v>0.24</v>
      </c>
      <c r="L515" s="8">
        <f>'fnd enro'!L515</f>
        <v>0</v>
      </c>
      <c r="M515" s="8">
        <f>'fnd enro'!M515</f>
        <v>0</v>
      </c>
      <c r="N515" s="8">
        <f>'fnd enro'!N515</f>
        <v>0</v>
      </c>
      <c r="O515" s="8">
        <f>'fnd enro'!O515</f>
        <v>0</v>
      </c>
      <c r="P515" s="8">
        <f>'fnd enro'!P515</f>
        <v>3</v>
      </c>
      <c r="Q515" s="8">
        <f>'fnd enro'!R515</f>
        <v>6</v>
      </c>
      <c r="R515" s="9">
        <f t="shared" si="98"/>
        <v>1</v>
      </c>
      <c r="S515" s="8">
        <f>VALUE('fnd enro'!Q515)</f>
        <v>10</v>
      </c>
      <c r="T515" s="1"/>
      <c r="U515" s="68">
        <f>(($D515*'fnd base rates'!C$7)
+($E515*'fnd base rates'!C$8)
+($F515*'fnd base rates'!C$9)
+($G515*'fnd base rates'!C$10)
+($H515*'fnd base rates'!C$11)
+($I515*'fnd base rates'!C$12)
+($J515*'fnd base rates'!C$13)
+($K515*'fnd base rates'!C$14)
+($M515*'fnd base rates'!C$16)
+($N515*'fnd base rates'!C$17)
+($O515*'fnd base rates'!C$18)
+($P515*VLOOKUP($S515+12,rate_basefnd,3)))
*$R515</f>
        <v>3941.6172000000001</v>
      </c>
      <c r="V515" s="68">
        <f>(($D515*'fnd base rates'!D$7)
+($E515*'fnd base rates'!D$8)
+($F515*'fnd base rates'!D$9)
+($G515*'fnd base rates'!D$10)
+($H515*'fnd base rates'!D$11)
+($I515*'fnd base rates'!D$12)
+($J515*'fnd base rates'!D$13)
+($K515*'fnd base rates'!D$14)
+($M515*'fnd base rates'!D$16)
+($N515*'fnd base rates'!D$17)
+($O515*'fnd base rates'!D$18)
+($P515*VLOOKUP($S515+12,rate_basefnd,4)))
*$R515</f>
        <v>6720.78</v>
      </c>
      <c r="W515" s="68">
        <f>(($D515*'fnd base rates'!E$7)
+($E515*'fnd base rates'!E$8)
+($F515*'fnd base rates'!E$9)
+($G515*'fnd base rates'!E$10)
+($H515*'fnd base rates'!E$11)
+($I515*'fnd base rates'!E$12)
+($J515*'fnd base rates'!E$13)
+($K515*'fnd base rates'!E$14)
+($M515*'fnd base rates'!E$16)
+($N515*'fnd base rates'!E$17)
+($O515*'fnd base rates'!E$18)
+($P515*VLOOKUP($S515+12,rate_basefnd,5)))
*$R515</f>
        <v>40623.554799999998</v>
      </c>
      <c r="X515" s="68">
        <f>(($D515*'fnd base rates'!F$7)
+($E515*'fnd base rates'!F$8)
+($F515*'fnd base rates'!F$9)
+($G515*'fnd base rates'!F$10)
+($H515*'fnd base rates'!F$11)
+($I515*'fnd base rates'!F$12)
+($J515*'fnd base rates'!F$13)
+($K515*'fnd base rates'!F$14)
+($M515*'fnd base rates'!F$16)
+($N515*'fnd base rates'!F$17)
+($O515*'fnd base rates'!F$18)
+($P515*VLOOKUP($S515+12,rate_basefnd,6)))
*$R515</f>
        <v>6588.9168</v>
      </c>
      <c r="Y515" s="68">
        <f>(($D515*'fnd base rates'!G$7)
+($E515*'fnd base rates'!G$8)
+($F515*'fnd base rates'!G$9)
+($G515*'fnd base rates'!G$10)
+($H515*'fnd base rates'!G$11)
+($I515*'fnd base rates'!G$12)
+($J515*'fnd base rates'!G$13)
+($K515*'fnd base rates'!G$14)
+($M515*'fnd base rates'!G$16)
+($N515*'fnd base rates'!G$17)
+($O515*'fnd base rates'!G$18)
+($P515*VLOOKUP($S515+12,rate_basefnd,7)))
*$R515</f>
        <v>1891.6624000000002</v>
      </c>
      <c r="Z515" s="68">
        <f>(($D515*'fnd base rates'!H$7)
+($E515*'fnd base rates'!H$8)
+($F515*'fnd base rates'!H$9)
+($G515*'fnd base rates'!H$10)
+($H515*'fnd base rates'!H$11)
+($I515*'fnd base rates'!H$12)
+($J515*'fnd base rates'!H$13)
+($K515*'fnd base rates'!H$14)
+($M515*'fnd base rates'!H$16)
+($N515*'fnd base rates'!H$17)
+($O515*'fnd base rates'!H$18)
+($P515*VLOOKUP($S515+12,rate_basefnd,8)))</f>
        <v>3944.0139999999997</v>
      </c>
      <c r="AA515" s="68">
        <f>(($D515*'fnd base rates'!I$7)
+($E515*'fnd base rates'!I$8)
+($F515*'fnd base rates'!I$9)
+($G515*'fnd base rates'!I$10)
+($H515*'fnd base rates'!I$11)
+($I515*'fnd base rates'!I$12)
+($J515*'fnd base rates'!I$13)
+($K515*'fnd base rates'!I$14)
+($M515*'fnd base rates'!I$16)
+($N515*'fnd base rates'!I$17)
+($O515*'fnd base rates'!I$18)
+($P515*VLOOKUP($S515+12,rate_basefnd,9)))
*$R515</f>
        <v>3381.9700000000003</v>
      </c>
      <c r="AB515" s="68">
        <f>(($D515*'fnd base rates'!J$7)
+($E515*'fnd base rates'!J$8)
+($F515*'fnd base rates'!J$9)
+($G515*'fnd base rates'!J$10)
+($H515*'fnd base rates'!J$11)
+($I515*'fnd base rates'!J$12)
+($J515*'fnd base rates'!J$13)
+($K515*'fnd base rates'!J$14)
+($M515*'fnd base rates'!J$16)
+($N515*'fnd base rates'!J$17)
+($O515*'fnd base rates'!J$18)
+($P515*VLOOKUP($S515+12,rate_basefnd,10)))
*$R515</f>
        <v>5361.2300000000005</v>
      </c>
      <c r="AC515" s="68">
        <f>(($D515*'fnd base rates'!K$7)
+($E515*'fnd base rates'!K$8)
+($F515*'fnd base rates'!K$9)
+($G515*'fnd base rates'!K$10)
+($H515*'fnd base rates'!K$11)
+($I515*'fnd base rates'!K$12)
+($J515*'fnd base rates'!K$13)
+($K515*'fnd base rates'!K$14)
+($M515*'fnd base rates'!K$16)
+($N515*'fnd base rates'!K$17)
+($O515*'fnd base rates'!K$18)
+($P515*VLOOKUP($S515+12,rate_basefnd,11)))
*$R515</f>
        <v>7863.366</v>
      </c>
      <c r="AD515" s="68">
        <f>(($D515*'fnd base rates'!L$7)
+($E515*'fnd base rates'!L$8)
+($F515*'fnd base rates'!L$9)
+($G515*'fnd base rates'!L$10)
+($H515*'fnd base rates'!L$11)
+($I515*'fnd base rates'!L$12)
+($J515*'fnd base rates'!L$13)
+($K515*'fnd base rates'!L$14)
+($M515*'fnd base rates'!L$16)
+($N515*'fnd base rates'!L$17)
+($O515*'fnd base rates'!L$18)
+($P515*VLOOKUP($S515+12,rate_basefnd,12)))</f>
        <v>17291.772800000002</v>
      </c>
      <c r="AE515" s="68">
        <f>(($D515*'fnd base rates'!M$7)
+($E515*'fnd base rates'!M$8)
+($F515*'fnd base rates'!M$9)
+($G515*'fnd base rates'!M$10)
+($H515*'fnd base rates'!M$11)
+($I515*'fnd base rates'!M$12)
+($J515*'fnd base rates'!M$13)
+($K515*'fnd base rates'!M$14)
+($M515*'fnd base rates'!M$16)
+($N515*'fnd base rates'!M$17)
+($O515*'fnd base rates'!M$18)
+($P515*VLOOKUP($S515+12,rate_basefnd,13)))</f>
        <v>0</v>
      </c>
      <c r="AF515" s="3">
        <f t="shared" si="99"/>
        <v>97608.883999999991</v>
      </c>
      <c r="AH515" s="205">
        <f t="shared" si="100"/>
        <v>474097343</v>
      </c>
      <c r="AI515" s="3" t="str">
        <f t="shared" si="104"/>
        <v>474</v>
      </c>
      <c r="AJ515" s="1" t="str">
        <f t="shared" si="105"/>
        <v>097</v>
      </c>
      <c r="AK515" s="1" t="str">
        <f t="shared" si="106"/>
        <v>343</v>
      </c>
      <c r="AL515" s="3">
        <f t="shared" si="101"/>
        <v>1</v>
      </c>
      <c r="AM515" s="3">
        <f t="shared" si="111"/>
        <v>6</v>
      </c>
      <c r="AN515" s="3">
        <f t="shared" si="107"/>
        <v>97608.883999999991</v>
      </c>
      <c r="AO515" s="3">
        <f t="shared" si="108"/>
        <v>16268</v>
      </c>
      <c r="AP515" s="3">
        <f t="shared" si="102"/>
        <v>2706</v>
      </c>
      <c r="AQ515" s="3">
        <v>13562</v>
      </c>
      <c r="AS515" s="68"/>
      <c r="AT515" s="68"/>
      <c r="AX515" s="4">
        <f t="shared" si="109"/>
        <v>0</v>
      </c>
      <c r="AZ515" s="4">
        <f t="shared" si="110"/>
        <v>0</v>
      </c>
      <c r="BB515" s="4"/>
    </row>
    <row r="516" spans="1:54" s="3" customFormat="1">
      <c r="A516" s="205" t="str">
        <f t="shared" si="103"/>
        <v>474</v>
      </c>
      <c r="B516" s="1">
        <v>474097348</v>
      </c>
      <c r="C516" s="7" t="s">
        <v>91</v>
      </c>
      <c r="D516" s="8">
        <f>'fnd enro'!D516</f>
        <v>0</v>
      </c>
      <c r="E516" s="8">
        <f>'fnd enro'!E516</f>
        <v>0</v>
      </c>
      <c r="F516" s="8">
        <f>'fnd enro'!F516</f>
        <v>0</v>
      </c>
      <c r="G516" s="8">
        <f>'fnd enro'!G516</f>
        <v>0</v>
      </c>
      <c r="H516" s="8">
        <f>'fnd enro'!H516</f>
        <v>0</v>
      </c>
      <c r="I516" s="8">
        <f>'fnd enro'!I516</f>
        <v>1</v>
      </c>
      <c r="J516" s="8">
        <f>'fnd enro'!J516</f>
        <v>0</v>
      </c>
      <c r="K516" s="9">
        <f>'fnd enro'!K516</f>
        <v>0.04</v>
      </c>
      <c r="L516" s="8">
        <f>'fnd enro'!L516</f>
        <v>0</v>
      </c>
      <c r="M516" s="8">
        <f>'fnd enro'!M516</f>
        <v>0</v>
      </c>
      <c r="N516" s="8">
        <f>'fnd enro'!N516</f>
        <v>0</v>
      </c>
      <c r="O516" s="8">
        <f>'fnd enro'!O516</f>
        <v>0</v>
      </c>
      <c r="P516" s="8">
        <f>'fnd enro'!P516</f>
        <v>1</v>
      </c>
      <c r="Q516" s="8">
        <f>'fnd enro'!R516</f>
        <v>1</v>
      </c>
      <c r="R516" s="9">
        <f t="shared" si="98"/>
        <v>1</v>
      </c>
      <c r="S516" s="8">
        <f>VALUE('fnd enro'!Q516)</f>
        <v>11</v>
      </c>
      <c r="T516" s="1"/>
      <c r="U516" s="68">
        <f>(($D516*'fnd base rates'!C$7)
+($E516*'fnd base rates'!C$8)
+($F516*'fnd base rates'!C$9)
+($G516*'fnd base rates'!C$10)
+($H516*'fnd base rates'!C$11)
+($I516*'fnd base rates'!C$12)
+($J516*'fnd base rates'!C$13)
+($K516*'fnd base rates'!C$14)
+($M516*'fnd base rates'!C$16)
+($N516*'fnd base rates'!C$17)
+($O516*'fnd base rates'!C$18)
+($P516*VLOOKUP($S516+12,rate_basefnd,3)))
*$R516</f>
        <v>728.5412</v>
      </c>
      <c r="V516" s="68">
        <f>(($D516*'fnd base rates'!D$7)
+($E516*'fnd base rates'!D$8)
+($F516*'fnd base rates'!D$9)
+($G516*'fnd base rates'!D$10)
+($H516*'fnd base rates'!D$11)
+($I516*'fnd base rates'!D$12)
+($J516*'fnd base rates'!D$13)
+($K516*'fnd base rates'!D$14)
+($M516*'fnd base rates'!D$16)
+($N516*'fnd base rates'!D$17)
+($O516*'fnd base rates'!D$18)
+($P516*VLOOKUP($S516+12,rate_basefnd,4)))
*$R516</f>
        <v>1459.35</v>
      </c>
      <c r="W516" s="68">
        <f>(($D516*'fnd base rates'!E$7)
+($E516*'fnd base rates'!E$8)
+($F516*'fnd base rates'!E$9)
+($G516*'fnd base rates'!E$10)
+($H516*'fnd base rates'!E$11)
+($I516*'fnd base rates'!E$12)
+($J516*'fnd base rates'!E$13)
+($K516*'fnd base rates'!E$14)
+($M516*'fnd base rates'!E$16)
+($N516*'fnd base rates'!E$17)
+($O516*'fnd base rates'!E$18)
+($P516*VLOOKUP($S516+12,rate_basefnd,5)))
*$R516</f>
        <v>11425.1608</v>
      </c>
      <c r="X516" s="68">
        <f>(($D516*'fnd base rates'!F$7)
+($E516*'fnd base rates'!F$8)
+($F516*'fnd base rates'!F$9)
+($G516*'fnd base rates'!F$10)
+($H516*'fnd base rates'!F$11)
+($I516*'fnd base rates'!F$12)
+($J516*'fnd base rates'!F$13)
+($K516*'fnd base rates'!F$14)
+($M516*'fnd base rates'!F$16)
+($N516*'fnd base rates'!F$17)
+($O516*'fnd base rates'!F$18)
+($P516*VLOOKUP($S516+12,rate_basefnd,6)))
*$R516</f>
        <v>997.85279999999989</v>
      </c>
      <c r="Y516" s="68">
        <f>(($D516*'fnd base rates'!G$7)
+($E516*'fnd base rates'!G$8)
+($F516*'fnd base rates'!G$9)
+($G516*'fnd base rates'!G$10)
+($H516*'fnd base rates'!G$11)
+($I516*'fnd base rates'!G$12)
+($J516*'fnd base rates'!G$13)
+($K516*'fnd base rates'!G$14)
+($M516*'fnd base rates'!G$16)
+($N516*'fnd base rates'!G$17)
+($O516*'fnd base rates'!G$18)
+($P516*VLOOKUP($S516+12,rate_basefnd,7)))
*$R516</f>
        <v>471.72039999999998</v>
      </c>
      <c r="Z516" s="68">
        <f>(($D516*'fnd base rates'!H$7)
+($E516*'fnd base rates'!H$8)
+($F516*'fnd base rates'!H$9)
+($G516*'fnd base rates'!H$10)
+($H516*'fnd base rates'!H$11)
+($I516*'fnd base rates'!H$12)
+($J516*'fnd base rates'!H$13)
+($K516*'fnd base rates'!H$14)
+($M516*'fnd base rates'!H$16)
+($N516*'fnd base rates'!H$17)
+($O516*'fnd base rates'!H$18)
+($P516*VLOOKUP($S516+12,rate_basefnd,8)))</f>
        <v>963.59400000000005</v>
      </c>
      <c r="AA516" s="68">
        <f>(($D516*'fnd base rates'!I$7)
+($E516*'fnd base rates'!I$8)
+($F516*'fnd base rates'!I$9)
+($G516*'fnd base rates'!I$10)
+($H516*'fnd base rates'!I$11)
+($I516*'fnd base rates'!I$12)
+($J516*'fnd base rates'!I$13)
+($K516*'fnd base rates'!I$14)
+($M516*'fnd base rates'!I$16)
+($N516*'fnd base rates'!I$17)
+($O516*'fnd base rates'!I$18)
+($P516*VLOOKUP($S516+12,rate_basefnd,9)))
*$R516</f>
        <v>713.9</v>
      </c>
      <c r="AB516" s="68">
        <f>(($D516*'fnd base rates'!J$7)
+($E516*'fnd base rates'!J$8)
+($F516*'fnd base rates'!J$9)
+($G516*'fnd base rates'!J$10)
+($H516*'fnd base rates'!J$11)
+($I516*'fnd base rates'!J$12)
+($J516*'fnd base rates'!J$13)
+($K516*'fnd base rates'!J$14)
+($M516*'fnd base rates'!J$16)
+($N516*'fnd base rates'!J$17)
+($O516*'fnd base rates'!J$18)
+($P516*VLOOKUP($S516+12,rate_basefnd,10)))
*$R516</f>
        <v>1890.74</v>
      </c>
      <c r="AC516" s="68">
        <f>(($D516*'fnd base rates'!K$7)
+($E516*'fnd base rates'!K$8)
+($F516*'fnd base rates'!K$9)
+($G516*'fnd base rates'!K$10)
+($H516*'fnd base rates'!K$11)
+($I516*'fnd base rates'!K$12)
+($J516*'fnd base rates'!K$13)
+($K516*'fnd base rates'!K$14)
+($M516*'fnd base rates'!K$16)
+($N516*'fnd base rates'!K$17)
+($O516*'fnd base rates'!K$18)
+($P516*VLOOKUP($S516+12,rate_basefnd,11)))
*$R516</f>
        <v>1280.886</v>
      </c>
      <c r="AD516" s="68">
        <f>(($D516*'fnd base rates'!L$7)
+($E516*'fnd base rates'!L$8)
+($F516*'fnd base rates'!L$9)
+($G516*'fnd base rates'!L$10)
+($H516*'fnd base rates'!L$11)
+($I516*'fnd base rates'!L$12)
+($J516*'fnd base rates'!L$13)
+($K516*'fnd base rates'!L$14)
+($M516*'fnd base rates'!L$16)
+($N516*'fnd base rates'!L$17)
+($O516*'fnd base rates'!L$18)
+($P516*VLOOKUP($S516+12,rate_basefnd,12)))</f>
        <v>3284.5587999999998</v>
      </c>
      <c r="AE516" s="68">
        <f>(($D516*'fnd base rates'!M$7)
+($E516*'fnd base rates'!M$8)
+($F516*'fnd base rates'!M$9)
+($G516*'fnd base rates'!M$10)
+($H516*'fnd base rates'!M$11)
+($I516*'fnd base rates'!M$12)
+($J516*'fnd base rates'!M$13)
+($K516*'fnd base rates'!M$14)
+($M516*'fnd base rates'!M$16)
+($N516*'fnd base rates'!M$17)
+($O516*'fnd base rates'!M$18)
+($P516*VLOOKUP($S516+12,rate_basefnd,13)))</f>
        <v>0</v>
      </c>
      <c r="AF516" s="3">
        <f t="shared" si="99"/>
        <v>23216.304</v>
      </c>
      <c r="AH516" s="205">
        <f t="shared" si="100"/>
        <v>474097348</v>
      </c>
      <c r="AI516" s="3" t="str">
        <f t="shared" si="104"/>
        <v>474</v>
      </c>
      <c r="AJ516" s="1" t="str">
        <f t="shared" si="105"/>
        <v>097</v>
      </c>
      <c r="AK516" s="1" t="str">
        <f t="shared" si="106"/>
        <v>348</v>
      </c>
      <c r="AL516" s="3">
        <f t="shared" si="101"/>
        <v>1</v>
      </c>
      <c r="AM516" s="3">
        <f t="shared" si="111"/>
        <v>1</v>
      </c>
      <c r="AN516" s="3">
        <f t="shared" si="107"/>
        <v>23216.304</v>
      </c>
      <c r="AO516" s="3">
        <f t="shared" si="108"/>
        <v>23216</v>
      </c>
      <c r="AP516" s="3">
        <f t="shared" si="102"/>
        <v>11849</v>
      </c>
      <c r="AQ516" s="3">
        <v>11367</v>
      </c>
      <c r="AS516" s="68"/>
      <c r="AT516" s="68"/>
      <c r="AX516" s="4">
        <f t="shared" si="109"/>
        <v>0</v>
      </c>
      <c r="AZ516" s="4">
        <f t="shared" si="110"/>
        <v>0</v>
      </c>
      <c r="BB516" s="4"/>
    </row>
    <row r="517" spans="1:54" s="3" customFormat="1">
      <c r="A517" s="205" t="str">
        <f t="shared" si="103"/>
        <v>474</v>
      </c>
      <c r="B517" s="1">
        <v>474097610</v>
      </c>
      <c r="C517" s="7" t="s">
        <v>91</v>
      </c>
      <c r="D517" s="8">
        <f>'fnd enro'!D517</f>
        <v>0</v>
      </c>
      <c r="E517" s="8">
        <f>'fnd enro'!E517</f>
        <v>0</v>
      </c>
      <c r="F517" s="8">
        <f>'fnd enro'!F517</f>
        <v>0</v>
      </c>
      <c r="G517" s="8">
        <f>'fnd enro'!G517</f>
        <v>0</v>
      </c>
      <c r="H517" s="8">
        <f>'fnd enro'!H517</f>
        <v>2</v>
      </c>
      <c r="I517" s="8">
        <f>'fnd enro'!I517</f>
        <v>4</v>
      </c>
      <c r="J517" s="8">
        <f>'fnd enro'!J517</f>
        <v>0</v>
      </c>
      <c r="K517" s="9">
        <f>'fnd enro'!K517</f>
        <v>0.24</v>
      </c>
      <c r="L517" s="8">
        <f>'fnd enro'!L517</f>
        <v>0</v>
      </c>
      <c r="M517" s="8">
        <f>'fnd enro'!M517</f>
        <v>0</v>
      </c>
      <c r="N517" s="8">
        <f>'fnd enro'!N517</f>
        <v>0</v>
      </c>
      <c r="O517" s="8">
        <f>'fnd enro'!O517</f>
        <v>0</v>
      </c>
      <c r="P517" s="8">
        <f>'fnd enro'!P517</f>
        <v>3</v>
      </c>
      <c r="Q517" s="8">
        <f>'fnd enro'!R517</f>
        <v>6</v>
      </c>
      <c r="R517" s="9">
        <f t="shared" si="98"/>
        <v>1</v>
      </c>
      <c r="S517" s="8">
        <f>VALUE('fnd enro'!Q517)</f>
        <v>5</v>
      </c>
      <c r="T517" s="1"/>
      <c r="U517" s="68">
        <f>(($D517*'fnd base rates'!C$7)
+($E517*'fnd base rates'!C$8)
+($F517*'fnd base rates'!C$9)
+($G517*'fnd base rates'!C$10)
+($H517*'fnd base rates'!C$11)
+($I517*'fnd base rates'!C$12)
+($J517*'fnd base rates'!C$13)
+($K517*'fnd base rates'!C$14)
+($M517*'fnd base rates'!C$16)
+($N517*'fnd base rates'!C$17)
+($O517*'fnd base rates'!C$18)
+($P517*VLOOKUP($S517+12,rate_basefnd,3)))
*$R517</f>
        <v>3812.7372</v>
      </c>
      <c r="V517" s="68">
        <f>(($D517*'fnd base rates'!D$7)
+($E517*'fnd base rates'!D$8)
+($F517*'fnd base rates'!D$9)
+($G517*'fnd base rates'!D$10)
+($H517*'fnd base rates'!D$11)
+($I517*'fnd base rates'!D$12)
+($J517*'fnd base rates'!D$13)
+($K517*'fnd base rates'!D$14)
+($M517*'fnd base rates'!D$16)
+($N517*'fnd base rates'!D$17)
+($O517*'fnd base rates'!D$18)
+($P517*VLOOKUP($S517+12,rate_basefnd,4)))
*$R517</f>
        <v>6110.130000000001</v>
      </c>
      <c r="W517" s="68">
        <f>(($D517*'fnd base rates'!E$7)
+($E517*'fnd base rates'!E$8)
+($F517*'fnd base rates'!E$9)
+($G517*'fnd base rates'!E$10)
+($H517*'fnd base rates'!E$11)
+($I517*'fnd base rates'!E$12)
+($J517*'fnd base rates'!E$13)
+($K517*'fnd base rates'!E$14)
+($M517*'fnd base rates'!E$16)
+($N517*'fnd base rates'!E$17)
+($O517*'fnd base rates'!E$18)
+($P517*VLOOKUP($S517+12,rate_basefnd,5)))
*$R517</f>
        <v>39497.444799999997</v>
      </c>
      <c r="X517" s="68">
        <f>(($D517*'fnd base rates'!F$7)
+($E517*'fnd base rates'!F$8)
+($F517*'fnd base rates'!F$9)
+($G517*'fnd base rates'!F$10)
+($H517*'fnd base rates'!F$11)
+($I517*'fnd base rates'!F$12)
+($J517*'fnd base rates'!F$13)
+($K517*'fnd base rates'!F$14)
+($M517*'fnd base rates'!F$16)
+($N517*'fnd base rates'!F$17)
+($O517*'fnd base rates'!F$18)
+($P517*VLOOKUP($S517+12,rate_basefnd,6)))
*$R517</f>
        <v>6227.8367999999991</v>
      </c>
      <c r="Y517" s="68">
        <f>(($D517*'fnd base rates'!G$7)
+($E517*'fnd base rates'!G$8)
+($F517*'fnd base rates'!G$9)
+($G517*'fnd base rates'!G$10)
+($H517*'fnd base rates'!G$11)
+($I517*'fnd base rates'!G$12)
+($J517*'fnd base rates'!G$13)
+($K517*'fnd base rates'!G$14)
+($M517*'fnd base rates'!G$16)
+($N517*'fnd base rates'!G$17)
+($O517*'fnd base rates'!G$18)
+($P517*VLOOKUP($S517+12,rate_basefnd,7)))
*$R517</f>
        <v>1587.3124</v>
      </c>
      <c r="Z517" s="68">
        <f>(($D517*'fnd base rates'!H$7)
+($E517*'fnd base rates'!H$8)
+($F517*'fnd base rates'!H$9)
+($G517*'fnd base rates'!H$10)
+($H517*'fnd base rates'!H$11)
+($I517*'fnd base rates'!H$12)
+($J517*'fnd base rates'!H$13)
+($K517*'fnd base rates'!H$14)
+($M517*'fnd base rates'!H$16)
+($N517*'fnd base rates'!H$17)
+($O517*'fnd base rates'!H$18)
+($P517*VLOOKUP($S517+12,rate_basefnd,8)))</f>
        <v>4913.554000000001</v>
      </c>
      <c r="AA517" s="68">
        <f>(($D517*'fnd base rates'!I$7)
+($E517*'fnd base rates'!I$8)
+($F517*'fnd base rates'!I$9)
+($G517*'fnd base rates'!I$10)
+($H517*'fnd base rates'!I$11)
+($I517*'fnd base rates'!I$12)
+($J517*'fnd base rates'!I$13)
+($K517*'fnd base rates'!I$14)
+($M517*'fnd base rates'!I$16)
+($N517*'fnd base rates'!I$17)
+($O517*'fnd base rates'!I$18)
+($P517*VLOOKUP($S517+12,rate_basefnd,9)))
*$R517</f>
        <v>3198.7</v>
      </c>
      <c r="AB517" s="68">
        <f>(($D517*'fnd base rates'!J$7)
+($E517*'fnd base rates'!J$8)
+($F517*'fnd base rates'!J$9)
+($G517*'fnd base rates'!J$10)
+($H517*'fnd base rates'!J$11)
+($I517*'fnd base rates'!J$12)
+($J517*'fnd base rates'!J$13)
+($K517*'fnd base rates'!J$14)
+($M517*'fnd base rates'!J$16)
+($N517*'fnd base rates'!J$17)
+($O517*'fnd base rates'!J$18)
+($P517*VLOOKUP($S517+12,rate_basefnd,10)))
*$R517</f>
        <v>5188.3999999999996</v>
      </c>
      <c r="AC517" s="68">
        <f>(($D517*'fnd base rates'!K$7)
+($E517*'fnd base rates'!K$8)
+($F517*'fnd base rates'!K$9)
+($G517*'fnd base rates'!K$10)
+($H517*'fnd base rates'!K$11)
+($I517*'fnd base rates'!K$12)
+($J517*'fnd base rates'!K$13)
+($K517*'fnd base rates'!K$14)
+($M517*'fnd base rates'!K$16)
+($N517*'fnd base rates'!K$17)
+($O517*'fnd base rates'!K$18)
+($P517*VLOOKUP($S517+12,rate_basefnd,11)))
*$R517</f>
        <v>7756.5360000000001</v>
      </c>
      <c r="AD517" s="68">
        <f>(($D517*'fnd base rates'!L$7)
+($E517*'fnd base rates'!L$8)
+($F517*'fnd base rates'!L$9)
+($G517*'fnd base rates'!L$10)
+($H517*'fnd base rates'!L$11)
+($I517*'fnd base rates'!L$12)
+($J517*'fnd base rates'!L$13)
+($K517*'fnd base rates'!L$14)
+($M517*'fnd base rates'!L$16)
+($N517*'fnd base rates'!L$17)
+($O517*'fnd base rates'!L$18)
+($P517*VLOOKUP($S517+12,rate_basefnd,12)))</f>
        <v>15386.142799999998</v>
      </c>
      <c r="AE517" s="68">
        <f>(($D517*'fnd base rates'!M$7)
+($E517*'fnd base rates'!M$8)
+($F517*'fnd base rates'!M$9)
+($G517*'fnd base rates'!M$10)
+($H517*'fnd base rates'!M$11)
+($I517*'fnd base rates'!M$12)
+($J517*'fnd base rates'!M$13)
+($K517*'fnd base rates'!M$14)
+($M517*'fnd base rates'!M$16)
+($N517*'fnd base rates'!M$17)
+($O517*'fnd base rates'!M$18)
+($P517*VLOOKUP($S517+12,rate_basefnd,13)))</f>
        <v>0</v>
      </c>
      <c r="AF517" s="3">
        <f t="shared" si="99"/>
        <v>93678.793999999994</v>
      </c>
      <c r="AH517" s="205">
        <f t="shared" si="100"/>
        <v>474097610</v>
      </c>
      <c r="AI517" s="3" t="str">
        <f t="shared" si="104"/>
        <v>474</v>
      </c>
      <c r="AJ517" s="1" t="str">
        <f t="shared" si="105"/>
        <v>097</v>
      </c>
      <c r="AK517" s="1" t="str">
        <f t="shared" si="106"/>
        <v>610</v>
      </c>
      <c r="AL517" s="3">
        <f t="shared" si="101"/>
        <v>1</v>
      </c>
      <c r="AM517" s="3">
        <f t="shared" si="111"/>
        <v>6</v>
      </c>
      <c r="AN517" s="3">
        <f t="shared" si="107"/>
        <v>93678.793999999994</v>
      </c>
      <c r="AO517" s="3">
        <f t="shared" si="108"/>
        <v>15613</v>
      </c>
      <c r="AP517" s="3">
        <f t="shared" si="102"/>
        <v>2650</v>
      </c>
      <c r="AQ517" s="3">
        <v>12963</v>
      </c>
      <c r="AS517" s="68"/>
      <c r="AT517" s="68"/>
      <c r="AX517" s="4">
        <f t="shared" si="109"/>
        <v>0</v>
      </c>
      <c r="AZ517" s="4">
        <f t="shared" si="110"/>
        <v>0</v>
      </c>
      <c r="BB517" s="4"/>
    </row>
    <row r="518" spans="1:54" s="3" customFormat="1">
      <c r="A518" s="205" t="str">
        <f t="shared" si="103"/>
        <v>474</v>
      </c>
      <c r="B518" s="1">
        <v>474097615</v>
      </c>
      <c r="C518" s="7" t="s">
        <v>91</v>
      </c>
      <c r="D518" s="8">
        <f>'fnd enro'!D518</f>
        <v>0</v>
      </c>
      <c r="E518" s="8">
        <f>'fnd enro'!E518</f>
        <v>0</v>
      </c>
      <c r="F518" s="8">
        <f>'fnd enro'!F518</f>
        <v>0</v>
      </c>
      <c r="G518" s="8">
        <f>'fnd enro'!G518</f>
        <v>0</v>
      </c>
      <c r="H518" s="8">
        <f>'fnd enro'!H518</f>
        <v>1</v>
      </c>
      <c r="I518" s="8">
        <f>'fnd enro'!I518</f>
        <v>2</v>
      </c>
      <c r="J518" s="8">
        <f>'fnd enro'!J518</f>
        <v>0</v>
      </c>
      <c r="K518" s="9">
        <f>'fnd enro'!K518</f>
        <v>0.12</v>
      </c>
      <c r="L518" s="8">
        <f>'fnd enro'!L518</f>
        <v>0</v>
      </c>
      <c r="M518" s="8">
        <f>'fnd enro'!M518</f>
        <v>0</v>
      </c>
      <c r="N518" s="8">
        <f>'fnd enro'!N518</f>
        <v>0</v>
      </c>
      <c r="O518" s="8">
        <f>'fnd enro'!O518</f>
        <v>0</v>
      </c>
      <c r="P518" s="8">
        <f>'fnd enro'!P518</f>
        <v>3</v>
      </c>
      <c r="Q518" s="8">
        <f>'fnd enro'!R518</f>
        <v>3</v>
      </c>
      <c r="R518" s="9">
        <f t="shared" si="98"/>
        <v>1</v>
      </c>
      <c r="S518" s="8">
        <f>VALUE('fnd enro'!Q518)</f>
        <v>10</v>
      </c>
      <c r="T518" s="1"/>
      <c r="U518" s="68">
        <f>(($D518*'fnd base rates'!C$7)
+($E518*'fnd base rates'!C$8)
+($F518*'fnd base rates'!C$9)
+($G518*'fnd base rates'!C$10)
+($H518*'fnd base rates'!C$11)
+($I518*'fnd base rates'!C$12)
+($J518*'fnd base rates'!C$13)
+($K518*'fnd base rates'!C$14)
+($M518*'fnd base rates'!C$16)
+($N518*'fnd base rates'!C$17)
+($O518*'fnd base rates'!C$18)
+($P518*VLOOKUP($S518+12,rate_basefnd,3)))
*$R518</f>
        <v>2142.6336000000001</v>
      </c>
      <c r="V518" s="68">
        <f>(($D518*'fnd base rates'!D$7)
+($E518*'fnd base rates'!D$8)
+($F518*'fnd base rates'!D$9)
+($G518*'fnd base rates'!D$10)
+($H518*'fnd base rates'!D$11)
+($I518*'fnd base rates'!D$12)
+($J518*'fnd base rates'!D$13)
+($K518*'fnd base rates'!D$14)
+($M518*'fnd base rates'!D$16)
+($N518*'fnd base rates'!D$17)
+($O518*'fnd base rates'!D$18)
+($P518*VLOOKUP($S518+12,rate_basefnd,4)))
*$R518</f>
        <v>4174.5600000000004</v>
      </c>
      <c r="W518" s="68">
        <f>(($D518*'fnd base rates'!E$7)
+($E518*'fnd base rates'!E$8)
+($F518*'fnd base rates'!E$9)
+($G518*'fnd base rates'!E$10)
+($H518*'fnd base rates'!E$11)
+($I518*'fnd base rates'!E$12)
+($J518*'fnd base rates'!E$13)
+($K518*'fnd base rates'!E$14)
+($M518*'fnd base rates'!E$16)
+($N518*'fnd base rates'!E$17)
+($O518*'fnd base rates'!E$18)
+($P518*VLOOKUP($S518+12,rate_basefnd,5)))
*$R518</f>
        <v>30676.9424</v>
      </c>
      <c r="X518" s="68">
        <f>(($D518*'fnd base rates'!F$7)
+($E518*'fnd base rates'!F$8)
+($F518*'fnd base rates'!F$9)
+($G518*'fnd base rates'!F$10)
+($H518*'fnd base rates'!F$11)
+($I518*'fnd base rates'!F$12)
+($J518*'fnd base rates'!F$13)
+($K518*'fnd base rates'!F$14)
+($M518*'fnd base rates'!F$16)
+($N518*'fnd base rates'!F$17)
+($O518*'fnd base rates'!F$18)
+($P518*VLOOKUP($S518+12,rate_basefnd,6)))
*$R518</f>
        <v>3113.9183999999996</v>
      </c>
      <c r="Y518" s="68">
        <f>(($D518*'fnd base rates'!G$7)
+($E518*'fnd base rates'!G$8)
+($F518*'fnd base rates'!G$9)
+($G518*'fnd base rates'!G$10)
+($H518*'fnd base rates'!G$11)
+($I518*'fnd base rates'!G$12)
+($J518*'fnd base rates'!G$13)
+($K518*'fnd base rates'!G$14)
+($M518*'fnd base rates'!G$16)
+($N518*'fnd base rates'!G$17)
+($O518*'fnd base rates'!G$18)
+($P518*VLOOKUP($S518+12,rate_basefnd,7)))
*$R518</f>
        <v>1323.8312000000001</v>
      </c>
      <c r="Z518" s="68">
        <f>(($D518*'fnd base rates'!H$7)
+($E518*'fnd base rates'!H$8)
+($F518*'fnd base rates'!H$9)
+($G518*'fnd base rates'!H$10)
+($H518*'fnd base rates'!H$11)
+($I518*'fnd base rates'!H$12)
+($J518*'fnd base rates'!H$13)
+($K518*'fnd base rates'!H$14)
+($M518*'fnd base rates'!H$16)
+($N518*'fnd base rates'!H$17)
+($O518*'fnd base rates'!H$18)
+($P518*VLOOKUP($S518+12,rate_basefnd,8)))</f>
        <v>2538.0620000000004</v>
      </c>
      <c r="AA518" s="68">
        <f>(($D518*'fnd base rates'!I$7)
+($E518*'fnd base rates'!I$8)
+($F518*'fnd base rates'!I$9)
+($G518*'fnd base rates'!I$10)
+($H518*'fnd base rates'!I$11)
+($I518*'fnd base rates'!I$12)
+($J518*'fnd base rates'!I$13)
+($K518*'fnd base rates'!I$14)
+($M518*'fnd base rates'!I$16)
+($N518*'fnd base rates'!I$17)
+($O518*'fnd base rates'!I$18)
+($P518*VLOOKUP($S518+12,rate_basefnd,9)))
*$R518</f>
        <v>2041.8500000000001</v>
      </c>
      <c r="AB518" s="68">
        <f>(($D518*'fnd base rates'!J$7)
+($E518*'fnd base rates'!J$8)
+($F518*'fnd base rates'!J$9)
+($G518*'fnd base rates'!J$10)
+($H518*'fnd base rates'!J$11)
+($I518*'fnd base rates'!J$12)
+($J518*'fnd base rates'!J$13)
+($K518*'fnd base rates'!J$14)
+($M518*'fnd base rates'!J$16)
+($N518*'fnd base rates'!J$17)
+($O518*'fnd base rates'!J$18)
+($P518*VLOOKUP($S518+12,rate_basefnd,10)))
*$R518</f>
        <v>4893.6400000000003</v>
      </c>
      <c r="AC518" s="68">
        <f>(($D518*'fnd base rates'!K$7)
+($E518*'fnd base rates'!K$8)
+($F518*'fnd base rates'!K$9)
+($G518*'fnd base rates'!K$10)
+($H518*'fnd base rates'!K$11)
+($I518*'fnd base rates'!K$12)
+($J518*'fnd base rates'!K$13)
+($K518*'fnd base rates'!K$14)
+($M518*'fnd base rates'!K$16)
+($N518*'fnd base rates'!K$17)
+($O518*'fnd base rates'!K$18)
+($P518*VLOOKUP($S518+12,rate_basefnd,11)))
*$R518</f>
        <v>3878.268</v>
      </c>
      <c r="AD518" s="68">
        <f>(($D518*'fnd base rates'!L$7)
+($E518*'fnd base rates'!L$8)
+($F518*'fnd base rates'!L$9)
+($G518*'fnd base rates'!L$10)
+($H518*'fnd base rates'!L$11)
+($I518*'fnd base rates'!L$12)
+($J518*'fnd base rates'!L$13)
+($K518*'fnd base rates'!L$14)
+($M518*'fnd base rates'!L$16)
+($N518*'fnd base rates'!L$17)
+($O518*'fnd base rates'!L$18)
+($P518*VLOOKUP($S518+12,rate_basefnd,12)))</f>
        <v>9743.3763999999992</v>
      </c>
      <c r="AE518" s="68">
        <f>(($D518*'fnd base rates'!M$7)
+($E518*'fnd base rates'!M$8)
+($F518*'fnd base rates'!M$9)
+($G518*'fnd base rates'!M$10)
+($H518*'fnd base rates'!M$11)
+($I518*'fnd base rates'!M$12)
+($J518*'fnd base rates'!M$13)
+($K518*'fnd base rates'!M$14)
+($M518*'fnd base rates'!M$16)
+($N518*'fnd base rates'!M$17)
+($O518*'fnd base rates'!M$18)
+($P518*VLOOKUP($S518+12,rate_basefnd,13)))</f>
        <v>0</v>
      </c>
      <c r="AF518" s="3">
        <f t="shared" si="99"/>
        <v>64527.082000000002</v>
      </c>
      <c r="AH518" s="205">
        <f t="shared" si="100"/>
        <v>474097615</v>
      </c>
      <c r="AI518" s="3" t="str">
        <f t="shared" si="104"/>
        <v>474</v>
      </c>
      <c r="AJ518" s="1" t="str">
        <f t="shared" si="105"/>
        <v>097</v>
      </c>
      <c r="AK518" s="1" t="str">
        <f t="shared" si="106"/>
        <v>615</v>
      </c>
      <c r="AL518" s="3">
        <f t="shared" si="101"/>
        <v>1</v>
      </c>
      <c r="AM518" s="3">
        <f t="shared" si="111"/>
        <v>3</v>
      </c>
      <c r="AN518" s="3">
        <f t="shared" si="107"/>
        <v>64527.082000000002</v>
      </c>
      <c r="AO518" s="3">
        <f t="shared" si="108"/>
        <v>21509</v>
      </c>
      <c r="AP518" s="3">
        <f t="shared" si="102"/>
        <v>10402</v>
      </c>
      <c r="AQ518" s="3">
        <v>11107</v>
      </c>
      <c r="AS518" s="68"/>
      <c r="AT518" s="68"/>
      <c r="AX518" s="4">
        <f t="shared" si="109"/>
        <v>0</v>
      </c>
      <c r="AZ518" s="4">
        <f t="shared" si="110"/>
        <v>0</v>
      </c>
      <c r="BB518" s="4"/>
    </row>
    <row r="519" spans="1:54" s="3" customFormat="1">
      <c r="A519" s="205" t="str">
        <f t="shared" si="103"/>
        <v>474</v>
      </c>
      <c r="B519" s="1">
        <v>474097616</v>
      </c>
      <c r="C519" s="7" t="s">
        <v>91</v>
      </c>
      <c r="D519" s="8">
        <f>'fnd enro'!D519</f>
        <v>0</v>
      </c>
      <c r="E519" s="8">
        <f>'fnd enro'!E519</f>
        <v>0</v>
      </c>
      <c r="F519" s="8">
        <f>'fnd enro'!F519</f>
        <v>0</v>
      </c>
      <c r="G519" s="8">
        <f>'fnd enro'!G519</f>
        <v>0</v>
      </c>
      <c r="H519" s="8">
        <f>'fnd enro'!H519</f>
        <v>0</v>
      </c>
      <c r="I519" s="8">
        <f>'fnd enro'!I519</f>
        <v>1</v>
      </c>
      <c r="J519" s="8">
        <f>'fnd enro'!J519</f>
        <v>0</v>
      </c>
      <c r="K519" s="9">
        <f>'fnd enro'!K519</f>
        <v>0.04</v>
      </c>
      <c r="L519" s="8">
        <f>'fnd enro'!L519</f>
        <v>0</v>
      </c>
      <c r="M519" s="8">
        <f>'fnd enro'!M519</f>
        <v>0</v>
      </c>
      <c r="N519" s="8">
        <f>'fnd enro'!N519</f>
        <v>0</v>
      </c>
      <c r="O519" s="8">
        <f>'fnd enro'!O519</f>
        <v>0</v>
      </c>
      <c r="P519" s="8">
        <f>'fnd enro'!P519</f>
        <v>1</v>
      </c>
      <c r="Q519" s="8">
        <f>'fnd enro'!R519</f>
        <v>1</v>
      </c>
      <c r="R519" s="9">
        <f t="shared" si="98"/>
        <v>1</v>
      </c>
      <c r="S519" s="8">
        <f>VALUE('fnd enro'!Q519)</f>
        <v>6</v>
      </c>
      <c r="T519" s="1"/>
      <c r="U519" s="68">
        <f>(($D519*'fnd base rates'!C$7)
+($E519*'fnd base rates'!C$8)
+($F519*'fnd base rates'!C$9)
+($G519*'fnd base rates'!C$10)
+($H519*'fnd base rates'!C$11)
+($I519*'fnd base rates'!C$12)
+($J519*'fnd base rates'!C$13)
+($K519*'fnd base rates'!C$14)
+($M519*'fnd base rates'!C$16)
+($N519*'fnd base rates'!C$17)
+($O519*'fnd base rates'!C$18)
+($P519*VLOOKUP($S519+12,rate_basefnd,3)))
*$R519</f>
        <v>679.85120000000006</v>
      </c>
      <c r="V519" s="68">
        <f>(($D519*'fnd base rates'!D$7)
+($E519*'fnd base rates'!D$8)
+($F519*'fnd base rates'!D$9)
+($G519*'fnd base rates'!D$10)
+($H519*'fnd base rates'!D$11)
+($I519*'fnd base rates'!D$12)
+($J519*'fnd base rates'!D$13)
+($K519*'fnd base rates'!D$14)
+($M519*'fnd base rates'!D$16)
+($N519*'fnd base rates'!D$17)
+($O519*'fnd base rates'!D$18)
+($P519*VLOOKUP($S519+12,rate_basefnd,4)))
*$R519</f>
        <v>1228.69</v>
      </c>
      <c r="W519" s="68">
        <f>(($D519*'fnd base rates'!E$7)
+($E519*'fnd base rates'!E$8)
+($F519*'fnd base rates'!E$9)
+($G519*'fnd base rates'!E$10)
+($H519*'fnd base rates'!E$11)
+($I519*'fnd base rates'!E$12)
+($J519*'fnd base rates'!E$13)
+($K519*'fnd base rates'!E$14)
+($M519*'fnd base rates'!E$16)
+($N519*'fnd base rates'!E$17)
+($O519*'fnd base rates'!E$18)
+($P519*VLOOKUP($S519+12,rate_basefnd,5)))
*$R519</f>
        <v>9173.2907999999989</v>
      </c>
      <c r="X519" s="68">
        <f>(($D519*'fnd base rates'!F$7)
+($E519*'fnd base rates'!F$8)
+($F519*'fnd base rates'!F$9)
+($G519*'fnd base rates'!F$10)
+($H519*'fnd base rates'!F$11)
+($I519*'fnd base rates'!F$12)
+($J519*'fnd base rates'!F$13)
+($K519*'fnd base rates'!F$14)
+($M519*'fnd base rates'!F$16)
+($N519*'fnd base rates'!F$17)
+($O519*'fnd base rates'!F$18)
+($P519*VLOOKUP($S519+12,rate_basefnd,6)))
*$R519</f>
        <v>997.85279999999989</v>
      </c>
      <c r="Y519" s="68">
        <f>(($D519*'fnd base rates'!G$7)
+($E519*'fnd base rates'!G$8)
+($F519*'fnd base rates'!G$9)
+($G519*'fnd base rates'!G$10)
+($H519*'fnd base rates'!G$11)
+($I519*'fnd base rates'!G$12)
+($J519*'fnd base rates'!G$13)
+($K519*'fnd base rates'!G$14)
+($M519*'fnd base rates'!G$16)
+($N519*'fnd base rates'!G$17)
+($O519*'fnd base rates'!G$18)
+($P519*VLOOKUP($S519+12,rate_basefnd,7)))
*$R519</f>
        <v>362.47039999999998</v>
      </c>
      <c r="Z519" s="68">
        <f>(($D519*'fnd base rates'!H$7)
+($E519*'fnd base rates'!H$8)
+($F519*'fnd base rates'!H$9)
+($G519*'fnd base rates'!H$10)
+($H519*'fnd base rates'!H$11)
+($I519*'fnd base rates'!H$12)
+($J519*'fnd base rates'!H$13)
+($K519*'fnd base rates'!H$14)
+($M519*'fnd base rates'!H$16)
+($N519*'fnd base rates'!H$17)
+($O519*'fnd base rates'!H$18)
+($P519*VLOOKUP($S519+12,rate_basefnd,8)))</f>
        <v>946.85400000000004</v>
      </c>
      <c r="AA519" s="68">
        <f>(($D519*'fnd base rates'!I$7)
+($E519*'fnd base rates'!I$8)
+($F519*'fnd base rates'!I$9)
+($G519*'fnd base rates'!I$10)
+($H519*'fnd base rates'!I$11)
+($I519*'fnd base rates'!I$12)
+($J519*'fnd base rates'!I$13)
+($K519*'fnd base rates'!I$14)
+($M519*'fnd base rates'!I$16)
+($N519*'fnd base rates'!I$17)
+($O519*'fnd base rates'!I$18)
+($P519*VLOOKUP($S519+12,rate_basefnd,9)))
*$R519</f>
        <v>622.70000000000005</v>
      </c>
      <c r="AB519" s="68">
        <f>(($D519*'fnd base rates'!J$7)
+($E519*'fnd base rates'!J$8)
+($F519*'fnd base rates'!J$9)
+($G519*'fnd base rates'!J$10)
+($H519*'fnd base rates'!J$11)
+($I519*'fnd base rates'!J$12)
+($J519*'fnd base rates'!J$13)
+($K519*'fnd base rates'!J$14)
+($M519*'fnd base rates'!J$16)
+($N519*'fnd base rates'!J$17)
+($O519*'fnd base rates'!J$18)
+($P519*VLOOKUP($S519+12,rate_basefnd,10)))
*$R519</f>
        <v>1416.9099999999999</v>
      </c>
      <c r="AC519" s="68">
        <f>(($D519*'fnd base rates'!K$7)
+($E519*'fnd base rates'!K$8)
+($F519*'fnd base rates'!K$9)
+($G519*'fnd base rates'!K$10)
+($H519*'fnd base rates'!K$11)
+($I519*'fnd base rates'!K$12)
+($J519*'fnd base rates'!K$13)
+($K519*'fnd base rates'!K$14)
+($M519*'fnd base rates'!K$16)
+($N519*'fnd base rates'!K$17)
+($O519*'fnd base rates'!K$18)
+($P519*VLOOKUP($S519+12,rate_basefnd,11)))
*$R519</f>
        <v>1280.886</v>
      </c>
      <c r="AD519" s="68">
        <f>(($D519*'fnd base rates'!L$7)
+($E519*'fnd base rates'!L$8)
+($F519*'fnd base rates'!L$9)
+($G519*'fnd base rates'!L$10)
+($H519*'fnd base rates'!L$11)
+($I519*'fnd base rates'!L$12)
+($J519*'fnd base rates'!L$13)
+($K519*'fnd base rates'!L$14)
+($M519*'fnd base rates'!L$16)
+($N519*'fnd base rates'!L$17)
+($O519*'fnd base rates'!L$18)
+($P519*VLOOKUP($S519+12,rate_basefnd,12)))</f>
        <v>2862.0888</v>
      </c>
      <c r="AE519" s="68">
        <f>(($D519*'fnd base rates'!M$7)
+($E519*'fnd base rates'!M$8)
+($F519*'fnd base rates'!M$9)
+($G519*'fnd base rates'!M$10)
+($H519*'fnd base rates'!M$11)
+($I519*'fnd base rates'!M$12)
+($J519*'fnd base rates'!M$13)
+($K519*'fnd base rates'!M$14)
+($M519*'fnd base rates'!M$16)
+($N519*'fnd base rates'!M$17)
+($O519*'fnd base rates'!M$18)
+($P519*VLOOKUP($S519+12,rate_basefnd,13)))</f>
        <v>0</v>
      </c>
      <c r="AF519" s="3">
        <f t="shared" si="99"/>
        <v>19571.594000000001</v>
      </c>
      <c r="AH519" s="205">
        <f t="shared" si="100"/>
        <v>474097616</v>
      </c>
      <c r="AI519" s="3" t="str">
        <f t="shared" si="104"/>
        <v>474</v>
      </c>
      <c r="AJ519" s="1" t="str">
        <f t="shared" si="105"/>
        <v>097</v>
      </c>
      <c r="AK519" s="1" t="str">
        <f t="shared" si="106"/>
        <v>616</v>
      </c>
      <c r="AL519" s="3">
        <f t="shared" si="101"/>
        <v>1</v>
      </c>
      <c r="AM519" s="3">
        <f t="shared" si="111"/>
        <v>1</v>
      </c>
      <c r="AN519" s="3">
        <f t="shared" si="107"/>
        <v>19571.594000000001</v>
      </c>
      <c r="AO519" s="3">
        <f t="shared" si="108"/>
        <v>19572</v>
      </c>
      <c r="AP519" s="3">
        <f t="shared" si="102"/>
        <v>7178</v>
      </c>
      <c r="AQ519" s="3">
        <v>12394</v>
      </c>
      <c r="AS519" s="68"/>
      <c r="AT519" s="68"/>
      <c r="AX519" s="4">
        <f t="shared" si="109"/>
        <v>0</v>
      </c>
      <c r="AZ519" s="4">
        <f t="shared" si="110"/>
        <v>0</v>
      </c>
      <c r="BB519" s="4"/>
    </row>
    <row r="520" spans="1:54" s="3" customFormat="1">
      <c r="A520" s="205" t="str">
        <f t="shared" si="103"/>
        <v>474</v>
      </c>
      <c r="B520" s="1">
        <v>474097620</v>
      </c>
      <c r="C520" s="7" t="s">
        <v>91</v>
      </c>
      <c r="D520" s="8">
        <f>'fnd enro'!D520</f>
        <v>0</v>
      </c>
      <c r="E520" s="8">
        <f>'fnd enro'!E520</f>
        <v>0</v>
      </c>
      <c r="F520" s="8">
        <f>'fnd enro'!F520</f>
        <v>0</v>
      </c>
      <c r="G520" s="8">
        <f>'fnd enro'!G520</f>
        <v>0</v>
      </c>
      <c r="H520" s="8">
        <f>'fnd enro'!H520</f>
        <v>0</v>
      </c>
      <c r="I520" s="8">
        <f>'fnd enro'!I520</f>
        <v>2</v>
      </c>
      <c r="J520" s="8">
        <f>'fnd enro'!J520</f>
        <v>0</v>
      </c>
      <c r="K520" s="9">
        <f>'fnd enro'!K520</f>
        <v>0.08</v>
      </c>
      <c r="L520" s="8">
        <f>'fnd enro'!L520</f>
        <v>0</v>
      </c>
      <c r="M520" s="8">
        <f>'fnd enro'!M520</f>
        <v>0</v>
      </c>
      <c r="N520" s="8">
        <f>'fnd enro'!N520</f>
        <v>0</v>
      </c>
      <c r="O520" s="8">
        <f>'fnd enro'!O520</f>
        <v>0</v>
      </c>
      <c r="P520" s="8">
        <f>'fnd enro'!P520</f>
        <v>1</v>
      </c>
      <c r="Q520" s="8">
        <f>'fnd enro'!R520</f>
        <v>2</v>
      </c>
      <c r="R520" s="9">
        <f t="shared" si="98"/>
        <v>1</v>
      </c>
      <c r="S520" s="8">
        <f>VALUE('fnd enro'!Q520)</f>
        <v>3</v>
      </c>
      <c r="T520" s="1"/>
      <c r="U520" s="68">
        <f>(($D520*'fnd base rates'!C$7)
+($E520*'fnd base rates'!C$8)
+($F520*'fnd base rates'!C$9)
+($G520*'fnd base rates'!C$10)
+($H520*'fnd base rates'!C$11)
+($I520*'fnd base rates'!C$12)
+($J520*'fnd base rates'!C$13)
+($K520*'fnd base rates'!C$14)
+($M520*'fnd base rates'!C$16)
+($N520*'fnd base rates'!C$17)
+($O520*'fnd base rates'!C$18)
+($P520*VLOOKUP($S520+12,rate_basefnd,3)))
*$R520</f>
        <v>1263.7624000000001</v>
      </c>
      <c r="V520" s="68">
        <f>(($D520*'fnd base rates'!D$7)
+($E520*'fnd base rates'!D$8)
+($F520*'fnd base rates'!D$9)
+($G520*'fnd base rates'!D$10)
+($H520*'fnd base rates'!D$11)
+($I520*'fnd base rates'!D$12)
+($J520*'fnd base rates'!D$13)
+($K520*'fnd base rates'!D$14)
+($M520*'fnd base rates'!D$16)
+($N520*'fnd base rates'!D$17)
+($O520*'fnd base rates'!D$18)
+($P520*VLOOKUP($S520+12,rate_basefnd,4)))
*$R520</f>
        <v>2002.8</v>
      </c>
      <c r="W520" s="68">
        <f>(($D520*'fnd base rates'!E$7)
+($E520*'fnd base rates'!E$8)
+($F520*'fnd base rates'!E$9)
+($G520*'fnd base rates'!E$10)
+($H520*'fnd base rates'!E$11)
+($I520*'fnd base rates'!E$12)
+($J520*'fnd base rates'!E$13)
+($K520*'fnd base rates'!E$14)
+($M520*'fnd base rates'!E$16)
+($N520*'fnd base rates'!E$17)
+($O520*'fnd base rates'!E$18)
+($P520*VLOOKUP($S520+12,rate_basefnd,5)))
*$R520</f>
        <v>13909.051599999999</v>
      </c>
      <c r="X520" s="68">
        <f>(($D520*'fnd base rates'!F$7)
+($E520*'fnd base rates'!F$8)
+($F520*'fnd base rates'!F$9)
+($G520*'fnd base rates'!F$10)
+($H520*'fnd base rates'!F$11)
+($I520*'fnd base rates'!F$12)
+($J520*'fnd base rates'!F$13)
+($K520*'fnd base rates'!F$14)
+($M520*'fnd base rates'!F$16)
+($N520*'fnd base rates'!F$17)
+($O520*'fnd base rates'!F$18)
+($P520*VLOOKUP($S520+12,rate_basefnd,6)))
*$R520</f>
        <v>1995.7055999999998</v>
      </c>
      <c r="Y520" s="68">
        <f>(($D520*'fnd base rates'!G$7)
+($E520*'fnd base rates'!G$8)
+($F520*'fnd base rates'!G$9)
+($G520*'fnd base rates'!G$10)
+($H520*'fnd base rates'!G$11)
+($I520*'fnd base rates'!G$12)
+($J520*'fnd base rates'!G$13)
+($K520*'fnd base rates'!G$14)
+($M520*'fnd base rates'!G$16)
+($N520*'fnd base rates'!G$17)
+($O520*'fnd base rates'!G$18)
+($P520*VLOOKUP($S520+12,rate_basefnd,7)))
*$R520</f>
        <v>509.66079999999999</v>
      </c>
      <c r="Z520" s="68">
        <f>(($D520*'fnd base rates'!H$7)
+($E520*'fnd base rates'!H$8)
+($F520*'fnd base rates'!H$9)
+($G520*'fnd base rates'!H$10)
+($H520*'fnd base rates'!H$11)
+($I520*'fnd base rates'!H$12)
+($J520*'fnd base rates'!H$13)
+($K520*'fnd base rates'!H$14)
+($M520*'fnd base rates'!H$16)
+($N520*'fnd base rates'!H$17)
+($O520*'fnd base rates'!H$18)
+($P520*VLOOKUP($S520+12,rate_basefnd,8)))</f>
        <v>1860.6980000000001</v>
      </c>
      <c r="AA520" s="68">
        <f>(($D520*'fnd base rates'!I$7)
+($E520*'fnd base rates'!I$8)
+($F520*'fnd base rates'!I$9)
+($G520*'fnd base rates'!I$10)
+($H520*'fnd base rates'!I$11)
+($I520*'fnd base rates'!I$12)
+($J520*'fnd base rates'!I$13)
+($K520*'fnd base rates'!I$14)
+($M520*'fnd base rates'!I$16)
+($N520*'fnd base rates'!I$17)
+($O520*'fnd base rates'!I$18)
+($P520*VLOOKUP($S520+12,rate_basefnd,9)))
*$R520</f>
        <v>1065.73</v>
      </c>
      <c r="AB520" s="68">
        <f>(($D520*'fnd base rates'!J$7)
+($E520*'fnd base rates'!J$8)
+($F520*'fnd base rates'!J$9)
+($G520*'fnd base rates'!J$10)
+($H520*'fnd base rates'!J$11)
+($I520*'fnd base rates'!J$12)
+($J520*'fnd base rates'!J$13)
+($K520*'fnd base rates'!J$14)
+($M520*'fnd base rates'!J$16)
+($N520*'fnd base rates'!J$17)
+($O520*'fnd base rates'!J$18)
+($P520*VLOOKUP($S520+12,rate_basefnd,10)))
*$R520</f>
        <v>1900.1100000000001</v>
      </c>
      <c r="AC520" s="68">
        <f>(($D520*'fnd base rates'!K$7)
+($E520*'fnd base rates'!K$8)
+($F520*'fnd base rates'!K$9)
+($G520*'fnd base rates'!K$10)
+($H520*'fnd base rates'!K$11)
+($I520*'fnd base rates'!K$12)
+($J520*'fnd base rates'!K$13)
+($K520*'fnd base rates'!K$14)
+($M520*'fnd base rates'!K$16)
+($N520*'fnd base rates'!K$17)
+($O520*'fnd base rates'!K$18)
+($P520*VLOOKUP($S520+12,rate_basefnd,11)))
*$R520</f>
        <v>2561.7719999999999</v>
      </c>
      <c r="AD520" s="68">
        <f>(($D520*'fnd base rates'!L$7)
+($E520*'fnd base rates'!L$8)
+($F520*'fnd base rates'!L$9)
+($G520*'fnd base rates'!L$10)
+($H520*'fnd base rates'!L$11)
+($I520*'fnd base rates'!L$12)
+($J520*'fnd base rates'!L$13)
+($K520*'fnd base rates'!L$14)
+($M520*'fnd base rates'!L$16)
+($N520*'fnd base rates'!L$17)
+($O520*'fnd base rates'!L$18)
+($P520*VLOOKUP($S520+12,rate_basefnd,12)))</f>
        <v>4891.6376</v>
      </c>
      <c r="AE520" s="68">
        <f>(($D520*'fnd base rates'!M$7)
+($E520*'fnd base rates'!M$8)
+($F520*'fnd base rates'!M$9)
+($G520*'fnd base rates'!M$10)
+($H520*'fnd base rates'!M$11)
+($I520*'fnd base rates'!M$12)
+($J520*'fnd base rates'!M$13)
+($K520*'fnd base rates'!M$14)
+($M520*'fnd base rates'!M$16)
+($N520*'fnd base rates'!M$17)
+($O520*'fnd base rates'!M$18)
+($P520*VLOOKUP($S520+12,rate_basefnd,13)))</f>
        <v>0</v>
      </c>
      <c r="AF520" s="3">
        <f t="shared" si="99"/>
        <v>31960.928</v>
      </c>
      <c r="AH520" s="205">
        <f t="shared" si="100"/>
        <v>474097620</v>
      </c>
      <c r="AI520" s="3" t="str">
        <f t="shared" si="104"/>
        <v>474</v>
      </c>
      <c r="AJ520" s="1" t="str">
        <f t="shared" si="105"/>
        <v>097</v>
      </c>
      <c r="AK520" s="1" t="str">
        <f t="shared" si="106"/>
        <v>620</v>
      </c>
      <c r="AL520" s="3">
        <f t="shared" si="101"/>
        <v>1</v>
      </c>
      <c r="AM520" s="3">
        <f t="shared" si="111"/>
        <v>2</v>
      </c>
      <c r="AN520" s="3">
        <f t="shared" si="107"/>
        <v>31960.928</v>
      </c>
      <c r="AO520" s="3">
        <f t="shared" si="108"/>
        <v>15980</v>
      </c>
      <c r="AP520" s="3">
        <f t="shared" si="102"/>
        <v>-645</v>
      </c>
      <c r="AQ520" s="3">
        <v>16625</v>
      </c>
      <c r="AS520" s="68"/>
      <c r="AT520" s="68"/>
      <c r="AX520" s="4">
        <f t="shared" si="109"/>
        <v>0</v>
      </c>
      <c r="AZ520" s="4">
        <f t="shared" si="110"/>
        <v>0</v>
      </c>
      <c r="BB520" s="4"/>
    </row>
    <row r="521" spans="1:54" s="3" customFormat="1">
      <c r="A521" s="205" t="str">
        <f t="shared" si="103"/>
        <v>474</v>
      </c>
      <c r="B521" s="1">
        <v>474097720</v>
      </c>
      <c r="C521" s="7" t="s">
        <v>91</v>
      </c>
      <c r="D521" s="8">
        <f>'fnd enro'!D521</f>
        <v>0</v>
      </c>
      <c r="E521" s="8">
        <f>'fnd enro'!E521</f>
        <v>0</v>
      </c>
      <c r="F521" s="8">
        <f>'fnd enro'!F521</f>
        <v>0</v>
      </c>
      <c r="G521" s="8">
        <f>'fnd enro'!G521</f>
        <v>0</v>
      </c>
      <c r="H521" s="8">
        <f>'fnd enro'!H521</f>
        <v>2</v>
      </c>
      <c r="I521" s="8">
        <f>'fnd enro'!I521</f>
        <v>4</v>
      </c>
      <c r="J521" s="8">
        <f>'fnd enro'!J521</f>
        <v>0</v>
      </c>
      <c r="K521" s="9">
        <f>'fnd enro'!K521</f>
        <v>0.24</v>
      </c>
      <c r="L521" s="8">
        <f>'fnd enro'!L521</f>
        <v>0</v>
      </c>
      <c r="M521" s="8">
        <f>'fnd enro'!M521</f>
        <v>0</v>
      </c>
      <c r="N521" s="8">
        <f>'fnd enro'!N521</f>
        <v>0</v>
      </c>
      <c r="O521" s="8">
        <f>'fnd enro'!O521</f>
        <v>0</v>
      </c>
      <c r="P521" s="8">
        <f>'fnd enro'!P521</f>
        <v>4</v>
      </c>
      <c r="Q521" s="8">
        <f>'fnd enro'!R521</f>
        <v>6</v>
      </c>
      <c r="R521" s="9">
        <f t="shared" si="98"/>
        <v>1</v>
      </c>
      <c r="S521" s="8">
        <f>VALUE('fnd enro'!Q521)</f>
        <v>7</v>
      </c>
      <c r="T521" s="1"/>
      <c r="U521" s="68">
        <f>(($D521*'fnd base rates'!C$7)
+($E521*'fnd base rates'!C$8)
+($F521*'fnd base rates'!C$9)
+($G521*'fnd base rates'!C$10)
+($H521*'fnd base rates'!C$11)
+($I521*'fnd base rates'!C$12)
+($J521*'fnd base rates'!C$13)
+($K521*'fnd base rates'!C$14)
+($M521*'fnd base rates'!C$16)
+($N521*'fnd base rates'!C$17)
+($O521*'fnd base rates'!C$18)
+($P521*VLOOKUP($S521+12,rate_basefnd,3)))
*$R521</f>
        <v>3953.0871999999999</v>
      </c>
      <c r="V521" s="68">
        <f>(($D521*'fnd base rates'!D$7)
+($E521*'fnd base rates'!D$8)
+($F521*'fnd base rates'!D$9)
+($G521*'fnd base rates'!D$10)
+($H521*'fnd base rates'!D$11)
+($I521*'fnd base rates'!D$12)
+($J521*'fnd base rates'!D$13)
+($K521*'fnd base rates'!D$14)
+($M521*'fnd base rates'!D$16)
+($N521*'fnd base rates'!D$17)
+($O521*'fnd base rates'!D$18)
+($P521*VLOOKUP($S521+12,rate_basefnd,4)))
*$R521</f>
        <v>6775</v>
      </c>
      <c r="W521" s="68">
        <f>(($D521*'fnd base rates'!E$7)
+($E521*'fnd base rates'!E$8)
+($F521*'fnd base rates'!E$9)
+($G521*'fnd base rates'!E$10)
+($H521*'fnd base rates'!E$11)
+($I521*'fnd base rates'!E$12)
+($J521*'fnd base rates'!E$13)
+($K521*'fnd base rates'!E$14)
+($M521*'fnd base rates'!E$16)
+($N521*'fnd base rates'!E$17)
+($O521*'fnd base rates'!E$18)
+($P521*VLOOKUP($S521+12,rate_basefnd,5)))
*$R521</f>
        <v>45988.144799999995</v>
      </c>
      <c r="X521" s="68">
        <f>(($D521*'fnd base rates'!F$7)
+($E521*'fnd base rates'!F$8)
+($F521*'fnd base rates'!F$9)
+($G521*'fnd base rates'!F$10)
+($H521*'fnd base rates'!F$11)
+($I521*'fnd base rates'!F$12)
+($J521*'fnd base rates'!F$13)
+($K521*'fnd base rates'!F$14)
+($M521*'fnd base rates'!F$16)
+($N521*'fnd base rates'!F$17)
+($O521*'fnd base rates'!F$18)
+($P521*VLOOKUP($S521+12,rate_basefnd,6)))
*$R521</f>
        <v>6227.8367999999991</v>
      </c>
      <c r="Y521" s="68">
        <f>(($D521*'fnd base rates'!G$7)
+($E521*'fnd base rates'!G$8)
+($F521*'fnd base rates'!G$9)
+($G521*'fnd base rates'!G$10)
+($H521*'fnd base rates'!G$11)
+($I521*'fnd base rates'!G$12)
+($J521*'fnd base rates'!G$13)
+($K521*'fnd base rates'!G$14)
+($M521*'fnd base rates'!G$16)
+($N521*'fnd base rates'!G$17)
+($O521*'fnd base rates'!G$18)
+($P521*VLOOKUP($S521+12,rate_basefnd,7)))
*$R521</f>
        <v>1902.1824000000001</v>
      </c>
      <c r="Z521" s="68">
        <f>(($D521*'fnd base rates'!H$7)
+($E521*'fnd base rates'!H$8)
+($F521*'fnd base rates'!H$9)
+($G521*'fnd base rates'!H$10)
+($H521*'fnd base rates'!H$11)
+($I521*'fnd base rates'!H$12)
+($J521*'fnd base rates'!H$13)
+($K521*'fnd base rates'!H$14)
+($M521*'fnd base rates'!H$16)
+($N521*'fnd base rates'!H$17)
+($O521*'fnd base rates'!H$18)
+($P521*VLOOKUP($S521+12,rate_basefnd,8)))</f>
        <v>4961.8240000000005</v>
      </c>
      <c r="AA521" s="68">
        <f>(($D521*'fnd base rates'!I$7)
+($E521*'fnd base rates'!I$8)
+($F521*'fnd base rates'!I$9)
+($G521*'fnd base rates'!I$10)
+($H521*'fnd base rates'!I$11)
+($I521*'fnd base rates'!I$12)
+($J521*'fnd base rates'!I$13)
+($K521*'fnd base rates'!I$14)
+($M521*'fnd base rates'!I$16)
+($N521*'fnd base rates'!I$17)
+($O521*'fnd base rates'!I$18)
+($P521*VLOOKUP($S521+12,rate_basefnd,9)))
*$R521</f>
        <v>3461.52</v>
      </c>
      <c r="AB521" s="68">
        <f>(($D521*'fnd base rates'!J$7)
+($E521*'fnd base rates'!J$8)
+($F521*'fnd base rates'!J$9)
+($G521*'fnd base rates'!J$10)
+($H521*'fnd base rates'!J$11)
+($I521*'fnd base rates'!J$12)
+($J521*'fnd base rates'!J$13)
+($K521*'fnd base rates'!J$14)
+($M521*'fnd base rates'!J$16)
+($N521*'fnd base rates'!J$17)
+($O521*'fnd base rates'!J$18)
+($P521*VLOOKUP($S521+12,rate_basefnd,10)))
*$R521</f>
        <v>6554.16</v>
      </c>
      <c r="AC521" s="68">
        <f>(($D521*'fnd base rates'!K$7)
+($E521*'fnd base rates'!K$8)
+($F521*'fnd base rates'!K$9)
+($G521*'fnd base rates'!K$10)
+($H521*'fnd base rates'!K$11)
+($I521*'fnd base rates'!K$12)
+($J521*'fnd base rates'!K$13)
+($K521*'fnd base rates'!K$14)
+($M521*'fnd base rates'!K$16)
+($N521*'fnd base rates'!K$17)
+($O521*'fnd base rates'!K$18)
+($P521*VLOOKUP($S521+12,rate_basefnd,11)))
*$R521</f>
        <v>7756.5360000000001</v>
      </c>
      <c r="AD521" s="68">
        <f>(($D521*'fnd base rates'!L$7)
+($E521*'fnd base rates'!L$8)
+($F521*'fnd base rates'!L$9)
+($G521*'fnd base rates'!L$10)
+($H521*'fnd base rates'!L$11)
+($I521*'fnd base rates'!L$12)
+($J521*'fnd base rates'!L$13)
+($K521*'fnd base rates'!L$14)
+($M521*'fnd base rates'!L$16)
+($N521*'fnd base rates'!L$17)
+($O521*'fnd base rates'!L$18)
+($P521*VLOOKUP($S521+12,rate_basefnd,12)))</f>
        <v>16603.8328</v>
      </c>
      <c r="AE521" s="68">
        <f>(($D521*'fnd base rates'!M$7)
+($E521*'fnd base rates'!M$8)
+($F521*'fnd base rates'!M$9)
+($G521*'fnd base rates'!M$10)
+($H521*'fnd base rates'!M$11)
+($I521*'fnd base rates'!M$12)
+($J521*'fnd base rates'!M$13)
+($K521*'fnd base rates'!M$14)
+($M521*'fnd base rates'!M$16)
+($N521*'fnd base rates'!M$17)
+($O521*'fnd base rates'!M$18)
+($P521*VLOOKUP($S521+12,rate_basefnd,13)))</f>
        <v>0</v>
      </c>
      <c r="AF521" s="3">
        <f t="shared" si="99"/>
        <v>104184.12400000001</v>
      </c>
      <c r="AH521" s="205">
        <f t="shared" si="100"/>
        <v>474097720</v>
      </c>
      <c r="AI521" s="3" t="str">
        <f t="shared" si="104"/>
        <v>474</v>
      </c>
      <c r="AJ521" s="1" t="str">
        <f t="shared" si="105"/>
        <v>097</v>
      </c>
      <c r="AK521" s="1" t="str">
        <f t="shared" si="106"/>
        <v>720</v>
      </c>
      <c r="AL521" s="3">
        <f t="shared" si="101"/>
        <v>1</v>
      </c>
      <c r="AM521" s="3">
        <f t="shared" si="111"/>
        <v>6</v>
      </c>
      <c r="AN521" s="3">
        <f t="shared" si="107"/>
        <v>104184.12400000001</v>
      </c>
      <c r="AO521" s="3">
        <f t="shared" si="108"/>
        <v>17364</v>
      </c>
      <c r="AP521" s="3">
        <f t="shared" si="102"/>
        <v>719</v>
      </c>
      <c r="AQ521" s="3">
        <v>16645</v>
      </c>
      <c r="AS521" s="68"/>
      <c r="AT521" s="68"/>
      <c r="AX521" s="4">
        <f t="shared" si="109"/>
        <v>0</v>
      </c>
      <c r="AZ521" s="4">
        <f t="shared" si="110"/>
        <v>0</v>
      </c>
      <c r="BB521" s="4"/>
    </row>
    <row r="522" spans="1:54" s="3" customFormat="1">
      <c r="A522" s="205" t="str">
        <f t="shared" si="103"/>
        <v>474</v>
      </c>
      <c r="B522" s="1">
        <v>474097725</v>
      </c>
      <c r="C522" s="7" t="s">
        <v>91</v>
      </c>
      <c r="D522" s="8">
        <f>'fnd enro'!D522</f>
        <v>0</v>
      </c>
      <c r="E522" s="8">
        <f>'fnd enro'!E522</f>
        <v>0</v>
      </c>
      <c r="F522" s="8">
        <f>'fnd enro'!F522</f>
        <v>0</v>
      </c>
      <c r="G522" s="8">
        <f>'fnd enro'!G522</f>
        <v>0</v>
      </c>
      <c r="H522" s="8">
        <f>'fnd enro'!H522</f>
        <v>1</v>
      </c>
      <c r="I522" s="8">
        <f>'fnd enro'!I522</f>
        <v>1</v>
      </c>
      <c r="J522" s="8">
        <f>'fnd enro'!J522</f>
        <v>0</v>
      </c>
      <c r="K522" s="9">
        <f>'fnd enro'!K522</f>
        <v>0.08</v>
      </c>
      <c r="L522" s="8">
        <f>'fnd enro'!L522</f>
        <v>0</v>
      </c>
      <c r="M522" s="8">
        <f>'fnd enro'!M522</f>
        <v>0</v>
      </c>
      <c r="N522" s="8">
        <f>'fnd enro'!N522</f>
        <v>0</v>
      </c>
      <c r="O522" s="8">
        <f>'fnd enro'!O522</f>
        <v>0</v>
      </c>
      <c r="P522" s="8">
        <f>'fnd enro'!P522</f>
        <v>0</v>
      </c>
      <c r="Q522" s="8">
        <f>'fnd enro'!R522</f>
        <v>2</v>
      </c>
      <c r="R522" s="9">
        <f t="shared" ref="R522:R585" si="112">VLOOKUP(B522,charterinfo_b,6)</f>
        <v>1</v>
      </c>
      <c r="S522" s="8">
        <f>VALUE('fnd enro'!Q522)</f>
        <v>3</v>
      </c>
      <c r="T522" s="1"/>
      <c r="U522" s="68">
        <f>(($D522*'fnd base rates'!C$7)
+($E522*'fnd base rates'!C$8)
+($F522*'fnd base rates'!C$9)
+($G522*'fnd base rates'!C$10)
+($H522*'fnd base rates'!C$11)
+($I522*'fnd base rates'!C$12)
+($J522*'fnd base rates'!C$13)
+($K522*'fnd base rates'!C$14)
+($M522*'fnd base rates'!C$16)
+($N522*'fnd base rates'!C$17)
+($O522*'fnd base rates'!C$18)
+($P522*VLOOKUP($S522+12,rate_basefnd,3)))
*$R522</f>
        <v>1199.3224</v>
      </c>
      <c r="V522" s="68">
        <f>(($D522*'fnd base rates'!D$7)
+($E522*'fnd base rates'!D$8)
+($F522*'fnd base rates'!D$9)
+($G522*'fnd base rates'!D$10)
+($H522*'fnd base rates'!D$11)
+($I522*'fnd base rates'!D$12)
+($J522*'fnd base rates'!D$13)
+($K522*'fnd base rates'!D$14)
+($M522*'fnd base rates'!D$16)
+($N522*'fnd base rates'!D$17)
+($O522*'fnd base rates'!D$18)
+($P522*VLOOKUP($S522+12,rate_basefnd,4)))
*$R522</f>
        <v>1697.48</v>
      </c>
      <c r="W522" s="68">
        <f>(($D522*'fnd base rates'!E$7)
+($E522*'fnd base rates'!E$8)
+($F522*'fnd base rates'!E$9)
+($G522*'fnd base rates'!E$10)
+($H522*'fnd base rates'!E$11)
+($I522*'fnd base rates'!E$12)
+($J522*'fnd base rates'!E$13)
+($K522*'fnd base rates'!E$14)
+($M522*'fnd base rates'!E$16)
+($N522*'fnd base rates'!E$17)
+($O522*'fnd base rates'!E$18)
+($P522*VLOOKUP($S522+12,rate_basefnd,5)))
*$R522</f>
        <v>9317.0415999999987</v>
      </c>
      <c r="X522" s="68">
        <f>(($D522*'fnd base rates'!F$7)
+($E522*'fnd base rates'!F$8)
+($F522*'fnd base rates'!F$9)
+($G522*'fnd base rates'!F$10)
+($H522*'fnd base rates'!F$11)
+($I522*'fnd base rates'!F$12)
+($J522*'fnd base rates'!F$13)
+($K522*'fnd base rates'!F$14)
+($M522*'fnd base rates'!F$16)
+($N522*'fnd base rates'!F$17)
+($O522*'fnd base rates'!F$18)
+($P522*VLOOKUP($S522+12,rate_basefnd,6)))
*$R522</f>
        <v>2116.0655999999999</v>
      </c>
      <c r="Y522" s="68">
        <f>(($D522*'fnd base rates'!G$7)
+($E522*'fnd base rates'!G$8)
+($F522*'fnd base rates'!G$9)
+($G522*'fnd base rates'!G$10)
+($H522*'fnd base rates'!G$11)
+($I522*'fnd base rates'!G$12)
+($J522*'fnd base rates'!G$13)
+($K522*'fnd base rates'!G$14)
+($M522*'fnd base rates'!G$16)
+($N522*'fnd base rates'!G$17)
+($O522*'fnd base rates'!G$18)
+($P522*VLOOKUP($S522+12,rate_basefnd,7)))
*$R522</f>
        <v>370.12079999999997</v>
      </c>
      <c r="Z522" s="68">
        <f>(($D522*'fnd base rates'!H$7)
+($E522*'fnd base rates'!H$8)
+($F522*'fnd base rates'!H$9)
+($G522*'fnd base rates'!H$10)
+($H522*'fnd base rates'!H$11)
+($I522*'fnd base rates'!H$12)
+($J522*'fnd base rates'!H$13)
+($K522*'fnd base rates'!H$14)
+($M522*'fnd base rates'!H$16)
+($N522*'fnd base rates'!H$17)
+($O522*'fnd base rates'!H$18)
+($P522*VLOOKUP($S522+12,rate_basefnd,8)))</f>
        <v>1500.568</v>
      </c>
      <c r="AA522" s="68">
        <f>(($D522*'fnd base rates'!I$7)
+($E522*'fnd base rates'!I$8)
+($F522*'fnd base rates'!I$9)
+($G522*'fnd base rates'!I$10)
+($H522*'fnd base rates'!I$11)
+($I522*'fnd base rates'!I$12)
+($J522*'fnd base rates'!I$13)
+($K522*'fnd base rates'!I$14)
+($M522*'fnd base rates'!I$16)
+($N522*'fnd base rates'!I$17)
+($O522*'fnd base rates'!I$18)
+($P522*VLOOKUP($S522+12,rate_basefnd,9)))
*$R522</f>
        <v>925.68000000000006</v>
      </c>
      <c r="AB522" s="68">
        <f>(($D522*'fnd base rates'!J$7)
+($E522*'fnd base rates'!J$8)
+($F522*'fnd base rates'!J$9)
+($G522*'fnd base rates'!J$10)
+($H522*'fnd base rates'!J$11)
+($I522*'fnd base rates'!J$12)
+($J522*'fnd base rates'!J$13)
+($K522*'fnd base rates'!J$14)
+($M522*'fnd base rates'!J$16)
+($N522*'fnd base rates'!J$17)
+($O522*'fnd base rates'!J$18)
+($P522*VLOOKUP($S522+12,rate_basefnd,10)))
*$R522</f>
        <v>912.51</v>
      </c>
      <c r="AC522" s="68">
        <f>(($D522*'fnd base rates'!K$7)
+($E522*'fnd base rates'!K$8)
+($F522*'fnd base rates'!K$9)
+($G522*'fnd base rates'!K$10)
+($H522*'fnd base rates'!K$11)
+($I522*'fnd base rates'!K$12)
+($J522*'fnd base rates'!K$13)
+($K522*'fnd base rates'!K$14)
+($M522*'fnd base rates'!K$16)
+($N522*'fnd base rates'!K$17)
+($O522*'fnd base rates'!K$18)
+($P522*VLOOKUP($S522+12,rate_basefnd,11)))
*$R522</f>
        <v>2597.3820000000001</v>
      </c>
      <c r="AD522" s="68">
        <f>(($D522*'fnd base rates'!L$7)
+($E522*'fnd base rates'!L$8)
+($F522*'fnd base rates'!L$9)
+($G522*'fnd base rates'!L$10)
+($H522*'fnd base rates'!L$11)
+($I522*'fnd base rates'!L$12)
+($J522*'fnd base rates'!L$13)
+($K522*'fnd base rates'!L$14)
+($M522*'fnd base rates'!L$16)
+($N522*'fnd base rates'!L$17)
+($O522*'fnd base rates'!L$18)
+($P522*VLOOKUP($S522+12,rate_basefnd,12)))</f>
        <v>4594.8975999999993</v>
      </c>
      <c r="AE522" s="68">
        <f>(($D522*'fnd base rates'!M$7)
+($E522*'fnd base rates'!M$8)
+($F522*'fnd base rates'!M$9)
+($G522*'fnd base rates'!M$10)
+($H522*'fnd base rates'!M$11)
+($I522*'fnd base rates'!M$12)
+($J522*'fnd base rates'!M$13)
+($K522*'fnd base rates'!M$14)
+($M522*'fnd base rates'!M$16)
+($N522*'fnd base rates'!M$17)
+($O522*'fnd base rates'!M$18)
+($P522*VLOOKUP($S522+12,rate_basefnd,13)))</f>
        <v>0</v>
      </c>
      <c r="AF522" s="3">
        <f t="shared" ref="AF522:AF585" si="113">SUM(U522:AE522)</f>
        <v>25231.067999999999</v>
      </c>
      <c r="AH522" s="205">
        <f t="shared" ref="AH522:AH585" si="114">B522</f>
        <v>474097725</v>
      </c>
      <c r="AI522" s="3" t="str">
        <f t="shared" si="104"/>
        <v>474</v>
      </c>
      <c r="AJ522" s="1" t="str">
        <f t="shared" si="105"/>
        <v>097</v>
      </c>
      <c r="AK522" s="1" t="str">
        <f t="shared" si="106"/>
        <v>725</v>
      </c>
      <c r="AL522" s="3">
        <f t="shared" ref="AL522:AL585" si="115">IF(VLOOKUP(VALUE(IF(AH522&lt;499999999,MID(AH522,4,3),MID(AH522,5,3))),distinfo,4)=R522,1,0)</f>
        <v>1</v>
      </c>
      <c r="AM522" s="3">
        <f t="shared" si="111"/>
        <v>2</v>
      </c>
      <c r="AN522" s="3">
        <f t="shared" si="107"/>
        <v>25231.067999999999</v>
      </c>
      <c r="AO522" s="3">
        <f t="shared" si="108"/>
        <v>12616</v>
      </c>
      <c r="AP522" s="3">
        <f t="shared" ref="AP522:AP585" si="116">AO522-AQ522</f>
        <v>-2137</v>
      </c>
      <c r="AQ522" s="3">
        <v>14753</v>
      </c>
      <c r="AS522" s="68"/>
      <c r="AT522" s="68"/>
      <c r="AX522" s="4">
        <f t="shared" si="109"/>
        <v>0</v>
      </c>
      <c r="AZ522" s="4">
        <f t="shared" si="110"/>
        <v>0</v>
      </c>
      <c r="BB522" s="4"/>
    </row>
    <row r="523" spans="1:54" s="3" customFormat="1">
      <c r="A523" s="205" t="str">
        <f t="shared" ref="A523:A586" si="117">LEFT(B523,3)</f>
        <v>474</v>
      </c>
      <c r="B523" s="1">
        <v>474097735</v>
      </c>
      <c r="C523" s="7" t="s">
        <v>91</v>
      </c>
      <c r="D523" s="8">
        <f>'fnd enro'!D523</f>
        <v>0</v>
      </c>
      <c r="E523" s="8">
        <f>'fnd enro'!E523</f>
        <v>0</v>
      </c>
      <c r="F523" s="8">
        <f>'fnd enro'!F523</f>
        <v>0</v>
      </c>
      <c r="G523" s="8">
        <f>'fnd enro'!G523</f>
        <v>0</v>
      </c>
      <c r="H523" s="8">
        <f>'fnd enro'!H523</f>
        <v>1</v>
      </c>
      <c r="I523" s="8">
        <f>'fnd enro'!I523</f>
        <v>2</v>
      </c>
      <c r="J523" s="8">
        <f>'fnd enro'!J523</f>
        <v>0</v>
      </c>
      <c r="K523" s="9">
        <f>'fnd enro'!K523</f>
        <v>0.12</v>
      </c>
      <c r="L523" s="8">
        <f>'fnd enro'!L523</f>
        <v>0</v>
      </c>
      <c r="M523" s="8">
        <f>'fnd enro'!M523</f>
        <v>0</v>
      </c>
      <c r="N523" s="8">
        <f>'fnd enro'!N523</f>
        <v>0</v>
      </c>
      <c r="O523" s="8">
        <f>'fnd enro'!O523</f>
        <v>0</v>
      </c>
      <c r="P523" s="8">
        <f>'fnd enro'!P523</f>
        <v>3</v>
      </c>
      <c r="Q523" s="8">
        <f>'fnd enro'!R523</f>
        <v>3</v>
      </c>
      <c r="R523" s="9">
        <f t="shared" si="112"/>
        <v>1</v>
      </c>
      <c r="S523" s="8">
        <f>VALUE('fnd enro'!Q523)</f>
        <v>6</v>
      </c>
      <c r="T523" s="1"/>
      <c r="U523" s="68">
        <f>(($D523*'fnd base rates'!C$7)
+($E523*'fnd base rates'!C$8)
+($F523*'fnd base rates'!C$9)
+($G523*'fnd base rates'!C$10)
+($H523*'fnd base rates'!C$11)
+($I523*'fnd base rates'!C$12)
+($J523*'fnd base rates'!C$13)
+($K523*'fnd base rates'!C$14)
+($M523*'fnd base rates'!C$16)
+($N523*'fnd base rates'!C$17)
+($O523*'fnd base rates'!C$18)
+($P523*VLOOKUP($S523+12,rate_basefnd,3)))
*$R523</f>
        <v>2039.5536</v>
      </c>
      <c r="V523" s="68">
        <f>(($D523*'fnd base rates'!D$7)
+($E523*'fnd base rates'!D$8)
+($F523*'fnd base rates'!D$9)
+($G523*'fnd base rates'!D$10)
+($H523*'fnd base rates'!D$11)
+($I523*'fnd base rates'!D$12)
+($J523*'fnd base rates'!D$13)
+($K523*'fnd base rates'!D$14)
+($M523*'fnd base rates'!D$16)
+($N523*'fnd base rates'!D$17)
+($O523*'fnd base rates'!D$18)
+($P523*VLOOKUP($S523+12,rate_basefnd,4)))
*$R523</f>
        <v>3686.07</v>
      </c>
      <c r="W523" s="68">
        <f>(($D523*'fnd base rates'!E$7)
+($E523*'fnd base rates'!E$8)
+($F523*'fnd base rates'!E$9)
+($G523*'fnd base rates'!E$10)
+($H523*'fnd base rates'!E$11)
+($I523*'fnd base rates'!E$12)
+($J523*'fnd base rates'!E$13)
+($K523*'fnd base rates'!E$14)
+($M523*'fnd base rates'!E$16)
+($N523*'fnd base rates'!E$17)
+($O523*'fnd base rates'!E$18)
+($P523*VLOOKUP($S523+12,rate_basefnd,5)))
*$R523</f>
        <v>25908.292399999998</v>
      </c>
      <c r="X523" s="68">
        <f>(($D523*'fnd base rates'!F$7)
+($E523*'fnd base rates'!F$8)
+($F523*'fnd base rates'!F$9)
+($G523*'fnd base rates'!F$10)
+($H523*'fnd base rates'!F$11)
+($I523*'fnd base rates'!F$12)
+($J523*'fnd base rates'!F$13)
+($K523*'fnd base rates'!F$14)
+($M523*'fnd base rates'!F$16)
+($N523*'fnd base rates'!F$17)
+($O523*'fnd base rates'!F$18)
+($P523*VLOOKUP($S523+12,rate_basefnd,6)))
*$R523</f>
        <v>3113.9183999999996</v>
      </c>
      <c r="Y523" s="68">
        <f>(($D523*'fnd base rates'!G$7)
+($E523*'fnd base rates'!G$8)
+($F523*'fnd base rates'!G$9)
+($G523*'fnd base rates'!G$10)
+($H523*'fnd base rates'!G$11)
+($I523*'fnd base rates'!G$12)
+($J523*'fnd base rates'!G$13)
+($K523*'fnd base rates'!G$14)
+($M523*'fnd base rates'!G$16)
+($N523*'fnd base rates'!G$17)
+($O523*'fnd base rates'!G$18)
+($P523*VLOOKUP($S523+12,rate_basefnd,7)))
*$R523</f>
        <v>1092.4712</v>
      </c>
      <c r="Z523" s="68">
        <f>(($D523*'fnd base rates'!H$7)
+($E523*'fnd base rates'!H$8)
+($F523*'fnd base rates'!H$9)
+($G523*'fnd base rates'!H$10)
+($H523*'fnd base rates'!H$11)
+($I523*'fnd base rates'!H$12)
+($J523*'fnd base rates'!H$13)
+($K523*'fnd base rates'!H$14)
+($M523*'fnd base rates'!H$16)
+($N523*'fnd base rates'!H$17)
+($O523*'fnd base rates'!H$18)
+($P523*VLOOKUP($S523+12,rate_basefnd,8)))</f>
        <v>2502.6020000000003</v>
      </c>
      <c r="AA523" s="68">
        <f>(($D523*'fnd base rates'!I$7)
+($E523*'fnd base rates'!I$8)
+($F523*'fnd base rates'!I$9)
+($G523*'fnd base rates'!I$10)
+($H523*'fnd base rates'!I$11)
+($I523*'fnd base rates'!I$12)
+($J523*'fnd base rates'!I$13)
+($K523*'fnd base rates'!I$14)
+($M523*'fnd base rates'!I$16)
+($N523*'fnd base rates'!I$17)
+($O523*'fnd base rates'!I$18)
+($P523*VLOOKUP($S523+12,rate_basefnd,9)))
*$R523</f>
        <v>1848.74</v>
      </c>
      <c r="AB523" s="68">
        <f>(($D523*'fnd base rates'!J$7)
+($E523*'fnd base rates'!J$8)
+($F523*'fnd base rates'!J$9)
+($G523*'fnd base rates'!J$10)
+($H523*'fnd base rates'!J$11)
+($I523*'fnd base rates'!J$12)
+($J523*'fnd base rates'!J$13)
+($K523*'fnd base rates'!J$14)
+($M523*'fnd base rates'!J$16)
+($N523*'fnd base rates'!J$17)
+($O523*'fnd base rates'!J$18)
+($P523*VLOOKUP($S523+12,rate_basefnd,10)))
*$R523</f>
        <v>3890.2599999999998</v>
      </c>
      <c r="AC523" s="68">
        <f>(($D523*'fnd base rates'!K$7)
+($E523*'fnd base rates'!K$8)
+($F523*'fnd base rates'!K$9)
+($G523*'fnd base rates'!K$10)
+($H523*'fnd base rates'!K$11)
+($I523*'fnd base rates'!K$12)
+($J523*'fnd base rates'!K$13)
+($K523*'fnd base rates'!K$14)
+($M523*'fnd base rates'!K$16)
+($N523*'fnd base rates'!K$17)
+($O523*'fnd base rates'!K$18)
+($P523*VLOOKUP($S523+12,rate_basefnd,11)))
*$R523</f>
        <v>3878.268</v>
      </c>
      <c r="AD523" s="68">
        <f>(($D523*'fnd base rates'!L$7)
+($E523*'fnd base rates'!L$8)
+($F523*'fnd base rates'!L$9)
+($G523*'fnd base rates'!L$10)
+($H523*'fnd base rates'!L$11)
+($I523*'fnd base rates'!L$12)
+($J523*'fnd base rates'!L$13)
+($K523*'fnd base rates'!L$14)
+($M523*'fnd base rates'!L$16)
+($N523*'fnd base rates'!L$17)
+($O523*'fnd base rates'!L$18)
+($P523*VLOOKUP($S523+12,rate_basefnd,12)))</f>
        <v>8848.6863999999987</v>
      </c>
      <c r="AE523" s="68">
        <f>(($D523*'fnd base rates'!M$7)
+($E523*'fnd base rates'!M$8)
+($F523*'fnd base rates'!M$9)
+($G523*'fnd base rates'!M$10)
+($H523*'fnd base rates'!M$11)
+($I523*'fnd base rates'!M$12)
+($J523*'fnd base rates'!M$13)
+($K523*'fnd base rates'!M$14)
+($M523*'fnd base rates'!M$16)
+($N523*'fnd base rates'!M$17)
+($O523*'fnd base rates'!M$18)
+($P523*VLOOKUP($S523+12,rate_basefnd,13)))</f>
        <v>0</v>
      </c>
      <c r="AF523" s="3">
        <f t="shared" si="113"/>
        <v>56808.862000000001</v>
      </c>
      <c r="AH523" s="205">
        <f t="shared" si="114"/>
        <v>474097735</v>
      </c>
      <c r="AI523" s="3" t="str">
        <f t="shared" ref="AI523:AI586" si="118">IF($B523&lt;499999999,MID($B523,1,3),MID($B523,1,4))</f>
        <v>474</v>
      </c>
      <c r="AJ523" s="1" t="str">
        <f t="shared" ref="AJ523:AJ586" si="119">IF($B523&lt;499999999,MID($B523,4,3),MID($B523,5,3))</f>
        <v>097</v>
      </c>
      <c r="AK523" s="1" t="str">
        <f t="shared" ref="AK523:AK586" si="120">IF($B523&lt;499999999,MID($B523,7,3),MID($B523,8,3))</f>
        <v>735</v>
      </c>
      <c r="AL523" s="3">
        <f t="shared" si="115"/>
        <v>1</v>
      </c>
      <c r="AM523" s="3">
        <f t="shared" si="111"/>
        <v>3</v>
      </c>
      <c r="AN523" s="3">
        <f t="shared" ref="AN523:AN586" si="121">AF523</f>
        <v>56808.862000000001</v>
      </c>
      <c r="AO523" s="3">
        <f t="shared" ref="AO523:AO586" si="122">IF(OR(AF523=0,AM523=0),0,ROUND(AN523/AM523,0))</f>
        <v>18936</v>
      </c>
      <c r="AP523" s="3">
        <f t="shared" si="116"/>
        <v>5991</v>
      </c>
      <c r="AQ523" s="3">
        <v>12945</v>
      </c>
      <c r="AS523" s="68"/>
      <c r="AT523" s="68"/>
      <c r="AX523" s="4">
        <f t="shared" ref="AX523:AX586" si="123">AY523-AW523</f>
        <v>0</v>
      </c>
      <c r="AZ523" s="4">
        <f t="shared" ref="AZ523:AZ586" si="124">BA523-AY523</f>
        <v>0</v>
      </c>
      <c r="BB523" s="4"/>
    </row>
    <row r="524" spans="1:54" s="3" customFormat="1">
      <c r="A524" s="205" t="str">
        <f t="shared" si="117"/>
        <v>474</v>
      </c>
      <c r="B524" s="1">
        <v>474097753</v>
      </c>
      <c r="C524" s="7" t="s">
        <v>91</v>
      </c>
      <c r="D524" s="8">
        <f>'fnd enro'!D524</f>
        <v>0</v>
      </c>
      <c r="E524" s="8">
        <f>'fnd enro'!E524</f>
        <v>0</v>
      </c>
      <c r="F524" s="8">
        <f>'fnd enro'!F524</f>
        <v>0</v>
      </c>
      <c r="G524" s="8">
        <f>'fnd enro'!G524</f>
        <v>0</v>
      </c>
      <c r="H524" s="8">
        <f>'fnd enro'!H524</f>
        <v>3</v>
      </c>
      <c r="I524" s="8">
        <f>'fnd enro'!I524</f>
        <v>1</v>
      </c>
      <c r="J524" s="8">
        <f>'fnd enro'!J524</f>
        <v>0</v>
      </c>
      <c r="K524" s="9">
        <f>'fnd enro'!K524</f>
        <v>0.16</v>
      </c>
      <c r="L524" s="8">
        <f>'fnd enro'!L524</f>
        <v>0</v>
      </c>
      <c r="M524" s="8">
        <f>'fnd enro'!M524</f>
        <v>0</v>
      </c>
      <c r="N524" s="8">
        <f>'fnd enro'!N524</f>
        <v>0</v>
      </c>
      <c r="O524" s="8">
        <f>'fnd enro'!O524</f>
        <v>0</v>
      </c>
      <c r="P524" s="8">
        <f>'fnd enro'!P524</f>
        <v>0</v>
      </c>
      <c r="Q524" s="8">
        <f>'fnd enro'!R524</f>
        <v>4</v>
      </c>
      <c r="R524" s="9">
        <f t="shared" si="112"/>
        <v>1</v>
      </c>
      <c r="S524" s="8">
        <f>VALUE('fnd enro'!Q524)</f>
        <v>7</v>
      </c>
      <c r="T524" s="1"/>
      <c r="U524" s="68">
        <f>(($D524*'fnd base rates'!C$7)
+($E524*'fnd base rates'!C$8)
+($F524*'fnd base rates'!C$9)
+($G524*'fnd base rates'!C$10)
+($H524*'fnd base rates'!C$11)
+($I524*'fnd base rates'!C$12)
+($J524*'fnd base rates'!C$13)
+($K524*'fnd base rates'!C$14)
+($M524*'fnd base rates'!C$16)
+($N524*'fnd base rates'!C$17)
+($O524*'fnd base rates'!C$18)
+($P524*VLOOKUP($S524+12,rate_basefnd,3)))
*$R524</f>
        <v>2398.6448</v>
      </c>
      <c r="V524" s="68">
        <f>(($D524*'fnd base rates'!D$7)
+($E524*'fnd base rates'!D$8)
+($F524*'fnd base rates'!D$9)
+($G524*'fnd base rates'!D$10)
+($H524*'fnd base rates'!D$11)
+($I524*'fnd base rates'!D$12)
+($J524*'fnd base rates'!D$13)
+($K524*'fnd base rates'!D$14)
+($M524*'fnd base rates'!D$16)
+($N524*'fnd base rates'!D$17)
+($O524*'fnd base rates'!D$18)
+($P524*VLOOKUP($S524+12,rate_basefnd,4)))
*$R524</f>
        <v>3394.96</v>
      </c>
      <c r="W524" s="68">
        <f>(($D524*'fnd base rates'!E$7)
+($E524*'fnd base rates'!E$8)
+($F524*'fnd base rates'!E$9)
+($G524*'fnd base rates'!E$10)
+($H524*'fnd base rates'!E$11)
+($I524*'fnd base rates'!E$12)
+($J524*'fnd base rates'!E$13)
+($K524*'fnd base rates'!E$14)
+($M524*'fnd base rates'!E$16)
+($N524*'fnd base rates'!E$17)
+($O524*'fnd base rates'!E$18)
+($P524*VLOOKUP($S524+12,rate_basefnd,5)))
*$R524</f>
        <v>17022.503199999999</v>
      </c>
      <c r="X524" s="68">
        <f>(($D524*'fnd base rates'!F$7)
+($E524*'fnd base rates'!F$8)
+($F524*'fnd base rates'!F$9)
+($G524*'fnd base rates'!F$10)
+($H524*'fnd base rates'!F$11)
+($I524*'fnd base rates'!F$12)
+($J524*'fnd base rates'!F$13)
+($K524*'fnd base rates'!F$14)
+($M524*'fnd base rates'!F$16)
+($N524*'fnd base rates'!F$17)
+($O524*'fnd base rates'!F$18)
+($P524*VLOOKUP($S524+12,rate_basefnd,6)))
*$R524</f>
        <v>4352.4911999999995</v>
      </c>
      <c r="Y524" s="68">
        <f>(($D524*'fnd base rates'!G$7)
+($E524*'fnd base rates'!G$8)
+($F524*'fnd base rates'!G$9)
+($G524*'fnd base rates'!G$10)
+($H524*'fnd base rates'!G$11)
+($I524*'fnd base rates'!G$12)
+($J524*'fnd base rates'!G$13)
+($K524*'fnd base rates'!G$14)
+($M524*'fnd base rates'!G$16)
+($N524*'fnd base rates'!G$17)
+($O524*'fnd base rates'!G$18)
+($P524*VLOOKUP($S524+12,rate_basefnd,7)))
*$R524</f>
        <v>745.30160000000001</v>
      </c>
      <c r="Z524" s="68">
        <f>(($D524*'fnd base rates'!H$7)
+($E524*'fnd base rates'!H$8)
+($F524*'fnd base rates'!H$9)
+($G524*'fnd base rates'!H$10)
+($H524*'fnd base rates'!H$11)
+($I524*'fnd base rates'!H$12)
+($J524*'fnd base rates'!H$13)
+($K524*'fnd base rates'!H$14)
+($M524*'fnd base rates'!H$16)
+($N524*'fnd base rates'!H$17)
+($O524*'fnd base rates'!H$18)
+($P524*VLOOKUP($S524+12,rate_basefnd,8)))</f>
        <v>2663.1759999999999</v>
      </c>
      <c r="AA524" s="68">
        <f>(($D524*'fnd base rates'!I$7)
+($E524*'fnd base rates'!I$8)
+($F524*'fnd base rates'!I$9)
+($G524*'fnd base rates'!I$10)
+($H524*'fnd base rates'!I$11)
+($I524*'fnd base rates'!I$12)
+($J524*'fnd base rates'!I$13)
+($K524*'fnd base rates'!I$14)
+($M524*'fnd base rates'!I$16)
+($N524*'fnd base rates'!I$17)
+($O524*'fnd base rates'!I$18)
+($P524*VLOOKUP($S524+12,rate_basefnd,9)))
*$R524</f>
        <v>1832</v>
      </c>
      <c r="AB524" s="68">
        <f>(($D524*'fnd base rates'!J$7)
+($E524*'fnd base rates'!J$8)
+($F524*'fnd base rates'!J$9)
+($G524*'fnd base rates'!J$10)
+($H524*'fnd base rates'!J$11)
+($I524*'fnd base rates'!J$12)
+($J524*'fnd base rates'!J$13)
+($K524*'fnd base rates'!J$14)
+($M524*'fnd base rates'!J$16)
+($N524*'fnd base rates'!J$17)
+($O524*'fnd base rates'!J$18)
+($P524*VLOOKUP($S524+12,rate_basefnd,10)))
*$R524</f>
        <v>1464.55</v>
      </c>
      <c r="AC524" s="68">
        <f>(($D524*'fnd base rates'!K$7)
+($E524*'fnd base rates'!K$8)
+($F524*'fnd base rates'!K$9)
+($G524*'fnd base rates'!K$10)
+($H524*'fnd base rates'!K$11)
+($I524*'fnd base rates'!K$12)
+($J524*'fnd base rates'!K$13)
+($K524*'fnd base rates'!K$14)
+($M524*'fnd base rates'!K$16)
+($N524*'fnd base rates'!K$17)
+($O524*'fnd base rates'!K$18)
+($P524*VLOOKUP($S524+12,rate_basefnd,11)))
*$R524</f>
        <v>5230.3739999999998</v>
      </c>
      <c r="AD524" s="68">
        <f>(($D524*'fnd base rates'!L$7)
+($E524*'fnd base rates'!L$8)
+($F524*'fnd base rates'!L$9)
+($G524*'fnd base rates'!L$10)
+($H524*'fnd base rates'!L$11)
+($I524*'fnd base rates'!L$12)
+($J524*'fnd base rates'!L$13)
+($K524*'fnd base rates'!L$14)
+($M524*'fnd base rates'!L$16)
+($N524*'fnd base rates'!L$17)
+($O524*'fnd base rates'!L$18)
+($P524*VLOOKUP($S524+12,rate_basefnd,12)))</f>
        <v>9452.2151999999987</v>
      </c>
      <c r="AE524" s="68">
        <f>(($D524*'fnd base rates'!M$7)
+($E524*'fnd base rates'!M$8)
+($F524*'fnd base rates'!M$9)
+($G524*'fnd base rates'!M$10)
+($H524*'fnd base rates'!M$11)
+($I524*'fnd base rates'!M$12)
+($J524*'fnd base rates'!M$13)
+($K524*'fnd base rates'!M$14)
+($M524*'fnd base rates'!M$16)
+($N524*'fnd base rates'!M$17)
+($O524*'fnd base rates'!M$18)
+($P524*VLOOKUP($S524+12,rate_basefnd,13)))</f>
        <v>0</v>
      </c>
      <c r="AF524" s="3">
        <f t="shared" si="113"/>
        <v>48556.215999999993</v>
      </c>
      <c r="AH524" s="205">
        <f t="shared" si="114"/>
        <v>474097753</v>
      </c>
      <c r="AI524" s="3" t="str">
        <f t="shared" si="118"/>
        <v>474</v>
      </c>
      <c r="AJ524" s="1" t="str">
        <f t="shared" si="119"/>
        <v>097</v>
      </c>
      <c r="AK524" s="1" t="str">
        <f t="shared" si="120"/>
        <v>753</v>
      </c>
      <c r="AL524" s="3">
        <f t="shared" si="115"/>
        <v>1</v>
      </c>
      <c r="AM524" s="3">
        <f t="shared" si="111"/>
        <v>4</v>
      </c>
      <c r="AN524" s="3">
        <f t="shared" si="121"/>
        <v>48556.215999999993</v>
      </c>
      <c r="AO524" s="3">
        <f t="shared" si="122"/>
        <v>12139</v>
      </c>
      <c r="AP524" s="3">
        <f t="shared" si="116"/>
        <v>-5747</v>
      </c>
      <c r="AQ524" s="3">
        <v>17886</v>
      </c>
      <c r="AS524" s="68"/>
      <c r="AT524" s="68"/>
      <c r="AX524" s="4">
        <f t="shared" si="123"/>
        <v>0</v>
      </c>
      <c r="AZ524" s="4">
        <f t="shared" si="124"/>
        <v>0</v>
      </c>
      <c r="BB524" s="4"/>
    </row>
    <row r="525" spans="1:54" s="3" customFormat="1">
      <c r="A525" s="205" t="str">
        <f t="shared" si="117"/>
        <v>474</v>
      </c>
      <c r="B525" s="1">
        <v>474097755</v>
      </c>
      <c r="C525" s="7" t="s">
        <v>91</v>
      </c>
      <c r="D525" s="8">
        <f>'fnd enro'!D525</f>
        <v>0</v>
      </c>
      <c r="E525" s="8">
        <f>'fnd enro'!E525</f>
        <v>0</v>
      </c>
      <c r="F525" s="8">
        <f>'fnd enro'!F525</f>
        <v>0</v>
      </c>
      <c r="G525" s="8">
        <f>'fnd enro'!G525</f>
        <v>0</v>
      </c>
      <c r="H525" s="8">
        <f>'fnd enro'!H525</f>
        <v>1</v>
      </c>
      <c r="I525" s="8">
        <f>'fnd enro'!I525</f>
        <v>0</v>
      </c>
      <c r="J525" s="8">
        <f>'fnd enro'!J525</f>
        <v>0</v>
      </c>
      <c r="K525" s="9">
        <f>'fnd enro'!K525</f>
        <v>0.04</v>
      </c>
      <c r="L525" s="8">
        <f>'fnd enro'!L525</f>
        <v>0</v>
      </c>
      <c r="M525" s="8">
        <f>'fnd enro'!M525</f>
        <v>0</v>
      </c>
      <c r="N525" s="8">
        <f>'fnd enro'!N525</f>
        <v>0</v>
      </c>
      <c r="O525" s="8">
        <f>'fnd enro'!O525</f>
        <v>0</v>
      </c>
      <c r="P525" s="8">
        <f>'fnd enro'!P525</f>
        <v>0</v>
      </c>
      <c r="Q525" s="8">
        <f>'fnd enro'!R525</f>
        <v>1</v>
      </c>
      <c r="R525" s="9">
        <f t="shared" si="112"/>
        <v>1</v>
      </c>
      <c r="S525" s="8">
        <f>VALUE('fnd enro'!Q525)</f>
        <v>10</v>
      </c>
      <c r="T525" s="1"/>
      <c r="U525" s="68">
        <f>(($D525*'fnd base rates'!C$7)
+($E525*'fnd base rates'!C$8)
+($F525*'fnd base rates'!C$9)
+($G525*'fnd base rates'!C$10)
+($H525*'fnd base rates'!C$11)
+($I525*'fnd base rates'!C$12)
+($J525*'fnd base rates'!C$13)
+($K525*'fnd base rates'!C$14)
+($M525*'fnd base rates'!C$16)
+($N525*'fnd base rates'!C$17)
+($O525*'fnd base rates'!C$18)
+($P525*VLOOKUP($S525+12,rate_basefnd,3)))
*$R525</f>
        <v>599.66120000000001</v>
      </c>
      <c r="V525" s="68">
        <f>(($D525*'fnd base rates'!D$7)
+($E525*'fnd base rates'!D$8)
+($F525*'fnd base rates'!D$9)
+($G525*'fnd base rates'!D$10)
+($H525*'fnd base rates'!D$11)
+($I525*'fnd base rates'!D$12)
+($J525*'fnd base rates'!D$13)
+($K525*'fnd base rates'!D$14)
+($M525*'fnd base rates'!D$16)
+($N525*'fnd base rates'!D$17)
+($O525*'fnd base rates'!D$18)
+($P525*VLOOKUP($S525+12,rate_basefnd,4)))
*$R525</f>
        <v>848.74</v>
      </c>
      <c r="W525" s="68">
        <f>(($D525*'fnd base rates'!E$7)
+($E525*'fnd base rates'!E$8)
+($F525*'fnd base rates'!E$9)
+($G525*'fnd base rates'!E$10)
+($H525*'fnd base rates'!E$11)
+($I525*'fnd base rates'!E$12)
+($J525*'fnd base rates'!E$13)
+($K525*'fnd base rates'!E$14)
+($M525*'fnd base rates'!E$16)
+($N525*'fnd base rates'!E$17)
+($O525*'fnd base rates'!E$18)
+($P525*VLOOKUP($S525+12,rate_basefnd,5)))
*$R525</f>
        <v>3852.7308000000003</v>
      </c>
      <c r="X525" s="68">
        <f>(($D525*'fnd base rates'!F$7)
+($E525*'fnd base rates'!F$8)
+($F525*'fnd base rates'!F$9)
+($G525*'fnd base rates'!F$10)
+($H525*'fnd base rates'!F$11)
+($I525*'fnd base rates'!F$12)
+($J525*'fnd base rates'!F$13)
+($K525*'fnd base rates'!F$14)
+($M525*'fnd base rates'!F$16)
+($N525*'fnd base rates'!F$17)
+($O525*'fnd base rates'!F$18)
+($P525*VLOOKUP($S525+12,rate_basefnd,6)))
*$R525</f>
        <v>1118.2128</v>
      </c>
      <c r="Y525" s="68">
        <f>(($D525*'fnd base rates'!G$7)
+($E525*'fnd base rates'!G$8)
+($F525*'fnd base rates'!G$9)
+($G525*'fnd base rates'!G$10)
+($H525*'fnd base rates'!G$11)
+($I525*'fnd base rates'!G$12)
+($J525*'fnd base rates'!G$13)
+($K525*'fnd base rates'!G$14)
+($M525*'fnd base rates'!G$16)
+($N525*'fnd base rates'!G$17)
+($O525*'fnd base rates'!G$18)
+($P525*VLOOKUP($S525+12,rate_basefnd,7)))
*$R525</f>
        <v>187.59039999999999</v>
      </c>
      <c r="Z525" s="68">
        <f>(($D525*'fnd base rates'!H$7)
+($E525*'fnd base rates'!H$8)
+($F525*'fnd base rates'!H$9)
+($G525*'fnd base rates'!H$10)
+($H525*'fnd base rates'!H$11)
+($I525*'fnd base rates'!H$12)
+($J525*'fnd base rates'!H$13)
+($K525*'fnd base rates'!H$14)
+($M525*'fnd base rates'!H$16)
+($N525*'fnd base rates'!H$17)
+($O525*'fnd base rates'!H$18)
+($P525*VLOOKUP($S525+12,rate_basefnd,8)))</f>
        <v>581.30399999999997</v>
      </c>
      <c r="AA525" s="68">
        <f>(($D525*'fnd base rates'!I$7)
+($E525*'fnd base rates'!I$8)
+($F525*'fnd base rates'!I$9)
+($G525*'fnd base rates'!I$10)
+($H525*'fnd base rates'!I$11)
+($I525*'fnd base rates'!I$12)
+($J525*'fnd base rates'!I$13)
+($K525*'fnd base rates'!I$14)
+($M525*'fnd base rates'!I$16)
+($N525*'fnd base rates'!I$17)
+($O525*'fnd base rates'!I$18)
+($P525*VLOOKUP($S525+12,rate_basefnd,9)))
*$R525</f>
        <v>453.16</v>
      </c>
      <c r="AB525" s="68">
        <f>(($D525*'fnd base rates'!J$7)
+($E525*'fnd base rates'!J$8)
+($F525*'fnd base rates'!J$9)
+($G525*'fnd base rates'!J$10)
+($H525*'fnd base rates'!J$11)
+($I525*'fnd base rates'!J$12)
+($J525*'fnd base rates'!J$13)
+($K525*'fnd base rates'!J$14)
+($M525*'fnd base rates'!J$16)
+($N525*'fnd base rates'!J$17)
+($O525*'fnd base rates'!J$18)
+($P525*VLOOKUP($S525+12,rate_basefnd,10)))
*$R525</f>
        <v>276.02</v>
      </c>
      <c r="AC525" s="68">
        <f>(($D525*'fnd base rates'!K$7)
+($E525*'fnd base rates'!K$8)
+($F525*'fnd base rates'!K$9)
+($G525*'fnd base rates'!K$10)
+($H525*'fnd base rates'!K$11)
+($I525*'fnd base rates'!K$12)
+($J525*'fnd base rates'!K$13)
+($K525*'fnd base rates'!K$14)
+($M525*'fnd base rates'!K$16)
+($N525*'fnd base rates'!K$17)
+($O525*'fnd base rates'!K$18)
+($P525*VLOOKUP($S525+12,rate_basefnd,11)))
*$R525</f>
        <v>1316.4959999999999</v>
      </c>
      <c r="AD525" s="68">
        <f>(($D525*'fnd base rates'!L$7)
+($E525*'fnd base rates'!L$8)
+($F525*'fnd base rates'!L$9)
+($G525*'fnd base rates'!L$10)
+($H525*'fnd base rates'!L$11)
+($I525*'fnd base rates'!L$12)
+($J525*'fnd base rates'!L$13)
+($K525*'fnd base rates'!L$14)
+($M525*'fnd base rates'!L$16)
+($N525*'fnd base rates'!L$17)
+($O525*'fnd base rates'!L$18)
+($P525*VLOOKUP($S525+12,rate_basefnd,12)))</f>
        <v>2428.6587999999997</v>
      </c>
      <c r="AE525" s="68">
        <f>(($D525*'fnd base rates'!M$7)
+($E525*'fnd base rates'!M$8)
+($F525*'fnd base rates'!M$9)
+($G525*'fnd base rates'!M$10)
+($H525*'fnd base rates'!M$11)
+($I525*'fnd base rates'!M$12)
+($J525*'fnd base rates'!M$13)
+($K525*'fnd base rates'!M$14)
+($M525*'fnd base rates'!M$16)
+($N525*'fnd base rates'!M$17)
+($O525*'fnd base rates'!M$18)
+($P525*VLOOKUP($S525+12,rate_basefnd,13)))</f>
        <v>0</v>
      </c>
      <c r="AF525" s="3">
        <f t="shared" si="113"/>
        <v>11662.573999999999</v>
      </c>
      <c r="AH525" s="205">
        <f t="shared" si="114"/>
        <v>474097755</v>
      </c>
      <c r="AI525" s="3" t="str">
        <f t="shared" si="118"/>
        <v>474</v>
      </c>
      <c r="AJ525" s="1" t="str">
        <f t="shared" si="119"/>
        <v>097</v>
      </c>
      <c r="AK525" s="1" t="str">
        <f t="shared" si="120"/>
        <v>755</v>
      </c>
      <c r="AL525" s="3">
        <f t="shared" si="115"/>
        <v>1</v>
      </c>
      <c r="AM525" s="3">
        <f t="shared" si="111"/>
        <v>1</v>
      </c>
      <c r="AN525" s="3">
        <f t="shared" si="121"/>
        <v>11662.573999999999</v>
      </c>
      <c r="AO525" s="3">
        <f t="shared" si="122"/>
        <v>11663</v>
      </c>
      <c r="AP525" s="3">
        <f t="shared" si="116"/>
        <v>48</v>
      </c>
      <c r="AQ525" s="3">
        <v>11615</v>
      </c>
      <c r="AS525" s="68"/>
      <c r="AT525" s="68"/>
      <c r="AX525" s="4">
        <f t="shared" si="123"/>
        <v>0</v>
      </c>
      <c r="AZ525" s="4">
        <f t="shared" si="124"/>
        <v>0</v>
      </c>
      <c r="BB525" s="4"/>
    </row>
    <row r="526" spans="1:54" s="3" customFormat="1">
      <c r="A526" s="205" t="str">
        <f t="shared" si="117"/>
        <v>474</v>
      </c>
      <c r="B526" s="1">
        <v>474097775</v>
      </c>
      <c r="C526" s="7" t="s">
        <v>91</v>
      </c>
      <c r="D526" s="8">
        <f>'fnd enro'!D526</f>
        <v>0</v>
      </c>
      <c r="E526" s="8">
        <f>'fnd enro'!E526</f>
        <v>0</v>
      </c>
      <c r="F526" s="8">
        <f>'fnd enro'!F526</f>
        <v>0</v>
      </c>
      <c r="G526" s="8">
        <f>'fnd enro'!G526</f>
        <v>0</v>
      </c>
      <c r="H526" s="8">
        <f>'fnd enro'!H526</f>
        <v>0</v>
      </c>
      <c r="I526" s="8">
        <f>'fnd enro'!I526</f>
        <v>1</v>
      </c>
      <c r="J526" s="8">
        <f>'fnd enro'!J526</f>
        <v>0</v>
      </c>
      <c r="K526" s="9">
        <f>'fnd enro'!K526</f>
        <v>0.04</v>
      </c>
      <c r="L526" s="8">
        <f>'fnd enro'!L526</f>
        <v>0</v>
      </c>
      <c r="M526" s="8">
        <f>'fnd enro'!M526</f>
        <v>0</v>
      </c>
      <c r="N526" s="8">
        <f>'fnd enro'!N526</f>
        <v>0</v>
      </c>
      <c r="O526" s="8">
        <f>'fnd enro'!O526</f>
        <v>0</v>
      </c>
      <c r="P526" s="8">
        <f>'fnd enro'!P526</f>
        <v>0</v>
      </c>
      <c r="Q526" s="8">
        <f>'fnd enro'!R526</f>
        <v>1</v>
      </c>
      <c r="R526" s="9">
        <f t="shared" si="112"/>
        <v>1</v>
      </c>
      <c r="S526" s="8">
        <f>VALUE('fnd enro'!Q526)</f>
        <v>4</v>
      </c>
      <c r="T526" s="1"/>
      <c r="U526" s="68">
        <f>(($D526*'fnd base rates'!C$7)
+($E526*'fnd base rates'!C$8)
+($F526*'fnd base rates'!C$9)
+($G526*'fnd base rates'!C$10)
+($H526*'fnd base rates'!C$11)
+($I526*'fnd base rates'!C$12)
+($J526*'fnd base rates'!C$13)
+($K526*'fnd base rates'!C$14)
+($M526*'fnd base rates'!C$16)
+($N526*'fnd base rates'!C$17)
+($O526*'fnd base rates'!C$18)
+($P526*VLOOKUP($S526+12,rate_basefnd,3)))
*$R526</f>
        <v>599.66120000000001</v>
      </c>
      <c r="V526" s="68">
        <f>(($D526*'fnd base rates'!D$7)
+($E526*'fnd base rates'!D$8)
+($F526*'fnd base rates'!D$9)
+($G526*'fnd base rates'!D$10)
+($H526*'fnd base rates'!D$11)
+($I526*'fnd base rates'!D$12)
+($J526*'fnd base rates'!D$13)
+($K526*'fnd base rates'!D$14)
+($M526*'fnd base rates'!D$16)
+($N526*'fnd base rates'!D$17)
+($O526*'fnd base rates'!D$18)
+($P526*VLOOKUP($S526+12,rate_basefnd,4)))
*$R526</f>
        <v>848.74</v>
      </c>
      <c r="W526" s="68">
        <f>(($D526*'fnd base rates'!E$7)
+($E526*'fnd base rates'!E$8)
+($F526*'fnd base rates'!E$9)
+($G526*'fnd base rates'!E$10)
+($H526*'fnd base rates'!E$11)
+($I526*'fnd base rates'!E$12)
+($J526*'fnd base rates'!E$13)
+($K526*'fnd base rates'!E$14)
+($M526*'fnd base rates'!E$16)
+($N526*'fnd base rates'!E$17)
+($O526*'fnd base rates'!E$18)
+($P526*VLOOKUP($S526+12,rate_basefnd,5)))
*$R526</f>
        <v>5464.3107999999993</v>
      </c>
      <c r="X526" s="68">
        <f>(($D526*'fnd base rates'!F$7)
+($E526*'fnd base rates'!F$8)
+($F526*'fnd base rates'!F$9)
+($G526*'fnd base rates'!F$10)
+($H526*'fnd base rates'!F$11)
+($I526*'fnd base rates'!F$12)
+($J526*'fnd base rates'!F$13)
+($K526*'fnd base rates'!F$14)
+($M526*'fnd base rates'!F$16)
+($N526*'fnd base rates'!F$17)
+($O526*'fnd base rates'!F$18)
+($P526*VLOOKUP($S526+12,rate_basefnd,6)))
*$R526</f>
        <v>997.85279999999989</v>
      </c>
      <c r="Y526" s="68">
        <f>(($D526*'fnd base rates'!G$7)
+($E526*'fnd base rates'!G$8)
+($F526*'fnd base rates'!G$9)
+($G526*'fnd base rates'!G$10)
+($H526*'fnd base rates'!G$11)
+($I526*'fnd base rates'!G$12)
+($J526*'fnd base rates'!G$13)
+($K526*'fnd base rates'!G$14)
+($M526*'fnd base rates'!G$16)
+($N526*'fnd base rates'!G$17)
+($O526*'fnd base rates'!G$18)
+($P526*VLOOKUP($S526+12,rate_basefnd,7)))
*$R526</f>
        <v>182.53039999999999</v>
      </c>
      <c r="Z526" s="68">
        <f>(($D526*'fnd base rates'!H$7)
+($E526*'fnd base rates'!H$8)
+($F526*'fnd base rates'!H$9)
+($G526*'fnd base rates'!H$10)
+($H526*'fnd base rates'!H$11)
+($I526*'fnd base rates'!H$12)
+($J526*'fnd base rates'!H$13)
+($K526*'fnd base rates'!H$14)
+($M526*'fnd base rates'!H$16)
+($N526*'fnd base rates'!H$17)
+($O526*'fnd base rates'!H$18)
+($P526*VLOOKUP($S526+12,rate_basefnd,8)))</f>
        <v>919.26400000000001</v>
      </c>
      <c r="AA526" s="68">
        <f>(($D526*'fnd base rates'!I$7)
+($E526*'fnd base rates'!I$8)
+($F526*'fnd base rates'!I$9)
+($G526*'fnd base rates'!I$10)
+($H526*'fnd base rates'!I$11)
+($I526*'fnd base rates'!I$12)
+($J526*'fnd base rates'!I$13)
+($K526*'fnd base rates'!I$14)
+($M526*'fnd base rates'!I$16)
+($N526*'fnd base rates'!I$17)
+($O526*'fnd base rates'!I$18)
+($P526*VLOOKUP($S526+12,rate_basefnd,9)))
*$R526</f>
        <v>472.52</v>
      </c>
      <c r="AB526" s="68">
        <f>(($D526*'fnd base rates'!J$7)
+($E526*'fnd base rates'!J$8)
+($F526*'fnd base rates'!J$9)
+($G526*'fnd base rates'!J$10)
+($H526*'fnd base rates'!J$11)
+($I526*'fnd base rates'!J$12)
+($J526*'fnd base rates'!J$13)
+($K526*'fnd base rates'!J$14)
+($M526*'fnd base rates'!J$16)
+($N526*'fnd base rates'!J$17)
+($O526*'fnd base rates'!J$18)
+($P526*VLOOKUP($S526+12,rate_basefnd,10)))
*$R526</f>
        <v>636.49</v>
      </c>
      <c r="AC526" s="68">
        <f>(($D526*'fnd base rates'!K$7)
+($E526*'fnd base rates'!K$8)
+($F526*'fnd base rates'!K$9)
+($G526*'fnd base rates'!K$10)
+($H526*'fnd base rates'!K$11)
+($I526*'fnd base rates'!K$12)
+($J526*'fnd base rates'!K$13)
+($K526*'fnd base rates'!K$14)
+($M526*'fnd base rates'!K$16)
+($N526*'fnd base rates'!K$17)
+($O526*'fnd base rates'!K$18)
+($P526*VLOOKUP($S526+12,rate_basefnd,11)))
*$R526</f>
        <v>1280.886</v>
      </c>
      <c r="AD526" s="68">
        <f>(($D526*'fnd base rates'!L$7)
+($E526*'fnd base rates'!L$8)
+($F526*'fnd base rates'!L$9)
+($G526*'fnd base rates'!L$10)
+($H526*'fnd base rates'!L$11)
+($I526*'fnd base rates'!L$12)
+($J526*'fnd base rates'!L$13)
+($K526*'fnd base rates'!L$14)
+($M526*'fnd base rates'!L$16)
+($N526*'fnd base rates'!L$17)
+($O526*'fnd base rates'!L$18)
+($P526*VLOOKUP($S526+12,rate_basefnd,12)))</f>
        <v>2166.2388000000001</v>
      </c>
      <c r="AE526" s="68">
        <f>(($D526*'fnd base rates'!M$7)
+($E526*'fnd base rates'!M$8)
+($F526*'fnd base rates'!M$9)
+($G526*'fnd base rates'!M$10)
+($H526*'fnd base rates'!M$11)
+($I526*'fnd base rates'!M$12)
+($J526*'fnd base rates'!M$13)
+($K526*'fnd base rates'!M$14)
+($M526*'fnd base rates'!M$16)
+($N526*'fnd base rates'!M$17)
+($O526*'fnd base rates'!M$18)
+($P526*VLOOKUP($S526+12,rate_basefnd,13)))</f>
        <v>0</v>
      </c>
      <c r="AF526" s="3">
        <f t="shared" si="113"/>
        <v>13568.493999999999</v>
      </c>
      <c r="AH526" s="205">
        <f t="shared" si="114"/>
        <v>474097775</v>
      </c>
      <c r="AI526" s="3" t="str">
        <f t="shared" si="118"/>
        <v>474</v>
      </c>
      <c r="AJ526" s="1" t="str">
        <f t="shared" si="119"/>
        <v>097</v>
      </c>
      <c r="AK526" s="1" t="str">
        <f t="shared" si="120"/>
        <v>775</v>
      </c>
      <c r="AL526" s="3">
        <f t="shared" si="115"/>
        <v>1</v>
      </c>
      <c r="AM526" s="3">
        <f t="shared" si="111"/>
        <v>1</v>
      </c>
      <c r="AN526" s="3">
        <f t="shared" si="121"/>
        <v>13568.493999999999</v>
      </c>
      <c r="AO526" s="3">
        <f t="shared" si="122"/>
        <v>13568</v>
      </c>
      <c r="AP526" s="3">
        <f t="shared" si="116"/>
        <v>-3244</v>
      </c>
      <c r="AQ526" s="3">
        <v>16812</v>
      </c>
      <c r="AS526" s="68"/>
      <c r="AT526" s="68"/>
      <c r="AX526" s="4">
        <f t="shared" si="123"/>
        <v>0</v>
      </c>
      <c r="AZ526" s="4">
        <f t="shared" si="124"/>
        <v>0</v>
      </c>
      <c r="BB526" s="4"/>
    </row>
    <row r="527" spans="1:54" s="3" customFormat="1">
      <c r="A527" s="205" t="str">
        <f t="shared" si="117"/>
        <v>478</v>
      </c>
      <c r="B527" s="1">
        <v>478352056</v>
      </c>
      <c r="C527" s="7" t="s">
        <v>93</v>
      </c>
      <c r="D527" s="8">
        <f>'fnd enro'!D527</f>
        <v>0</v>
      </c>
      <c r="E527" s="8">
        <f>'fnd enro'!E527</f>
        <v>0</v>
      </c>
      <c r="F527" s="8">
        <f>'fnd enro'!F527</f>
        <v>0</v>
      </c>
      <c r="G527" s="8">
        <f>'fnd enro'!G527</f>
        <v>0</v>
      </c>
      <c r="H527" s="8">
        <f>'fnd enro'!H527</f>
        <v>2</v>
      </c>
      <c r="I527" s="8">
        <f>'fnd enro'!I527</f>
        <v>3</v>
      </c>
      <c r="J527" s="8">
        <f>'fnd enro'!J527</f>
        <v>0</v>
      </c>
      <c r="K527" s="9">
        <f>'fnd enro'!K527</f>
        <v>0.2</v>
      </c>
      <c r="L527" s="8">
        <f>'fnd enro'!L527</f>
        <v>0</v>
      </c>
      <c r="M527" s="8">
        <f>'fnd enro'!M527</f>
        <v>0</v>
      </c>
      <c r="N527" s="8">
        <f>'fnd enro'!N527</f>
        <v>0</v>
      </c>
      <c r="O527" s="8">
        <f>'fnd enro'!O527</f>
        <v>0</v>
      </c>
      <c r="P527" s="8">
        <f>'fnd enro'!P527</f>
        <v>0</v>
      </c>
      <c r="Q527" s="8">
        <f>'fnd enro'!R527</f>
        <v>5</v>
      </c>
      <c r="R527" s="9">
        <f t="shared" si="112"/>
        <v>1</v>
      </c>
      <c r="S527" s="8">
        <f>VALUE('fnd enro'!Q527)</f>
        <v>4</v>
      </c>
      <c r="T527" s="1"/>
      <c r="U527" s="68">
        <f>(($D527*'fnd base rates'!C$7)
+($E527*'fnd base rates'!C$8)
+($F527*'fnd base rates'!C$9)
+($G527*'fnd base rates'!C$10)
+($H527*'fnd base rates'!C$11)
+($I527*'fnd base rates'!C$12)
+($J527*'fnd base rates'!C$13)
+($K527*'fnd base rates'!C$14)
+($M527*'fnd base rates'!C$16)
+($N527*'fnd base rates'!C$17)
+($O527*'fnd base rates'!C$18)
+($P527*VLOOKUP($S527+12,rate_basefnd,3)))
*$R527</f>
        <v>2998.306</v>
      </c>
      <c r="V527" s="68">
        <f>(($D527*'fnd base rates'!D$7)
+($E527*'fnd base rates'!D$8)
+($F527*'fnd base rates'!D$9)
+($G527*'fnd base rates'!D$10)
+($H527*'fnd base rates'!D$11)
+($I527*'fnd base rates'!D$12)
+($J527*'fnd base rates'!D$13)
+($K527*'fnd base rates'!D$14)
+($M527*'fnd base rates'!D$16)
+($N527*'fnd base rates'!D$17)
+($O527*'fnd base rates'!D$18)
+($P527*VLOOKUP($S527+12,rate_basefnd,4)))
*$R527</f>
        <v>4243.7000000000007</v>
      </c>
      <c r="W527" s="68">
        <f>(($D527*'fnd base rates'!E$7)
+($E527*'fnd base rates'!E$8)
+($F527*'fnd base rates'!E$9)
+($G527*'fnd base rates'!E$10)
+($H527*'fnd base rates'!E$11)
+($I527*'fnd base rates'!E$12)
+($J527*'fnd base rates'!E$13)
+($K527*'fnd base rates'!E$14)
+($M527*'fnd base rates'!E$16)
+($N527*'fnd base rates'!E$17)
+($O527*'fnd base rates'!E$18)
+($P527*VLOOKUP($S527+12,rate_basefnd,5)))
*$R527</f>
        <v>24098.393999999997</v>
      </c>
      <c r="X527" s="68">
        <f>(($D527*'fnd base rates'!F$7)
+($E527*'fnd base rates'!F$8)
+($F527*'fnd base rates'!F$9)
+($G527*'fnd base rates'!F$10)
+($H527*'fnd base rates'!F$11)
+($I527*'fnd base rates'!F$12)
+($J527*'fnd base rates'!F$13)
+($K527*'fnd base rates'!F$14)
+($M527*'fnd base rates'!F$16)
+($N527*'fnd base rates'!F$17)
+($O527*'fnd base rates'!F$18)
+($P527*VLOOKUP($S527+12,rate_basefnd,6)))
*$R527</f>
        <v>5229.9840000000004</v>
      </c>
      <c r="Y527" s="68">
        <f>(($D527*'fnd base rates'!G$7)
+($E527*'fnd base rates'!G$8)
+($F527*'fnd base rates'!G$9)
+($G527*'fnd base rates'!G$10)
+($H527*'fnd base rates'!G$11)
+($I527*'fnd base rates'!G$12)
+($J527*'fnd base rates'!G$13)
+($K527*'fnd base rates'!G$14)
+($M527*'fnd base rates'!G$16)
+($N527*'fnd base rates'!G$17)
+($O527*'fnd base rates'!G$18)
+($P527*VLOOKUP($S527+12,rate_basefnd,7)))
*$R527</f>
        <v>922.77199999999993</v>
      </c>
      <c r="Z527" s="68">
        <f>(($D527*'fnd base rates'!H$7)
+($E527*'fnd base rates'!H$8)
+($F527*'fnd base rates'!H$9)
+($G527*'fnd base rates'!H$10)
+($H527*'fnd base rates'!H$11)
+($I527*'fnd base rates'!H$12)
+($J527*'fnd base rates'!H$13)
+($K527*'fnd base rates'!H$14)
+($M527*'fnd base rates'!H$16)
+($N527*'fnd base rates'!H$17)
+($O527*'fnd base rates'!H$18)
+($P527*VLOOKUP($S527+12,rate_basefnd,8)))</f>
        <v>3920.4</v>
      </c>
      <c r="AA527" s="68">
        <f>(($D527*'fnd base rates'!I$7)
+($E527*'fnd base rates'!I$8)
+($F527*'fnd base rates'!I$9)
+($G527*'fnd base rates'!I$10)
+($H527*'fnd base rates'!I$11)
+($I527*'fnd base rates'!I$12)
+($J527*'fnd base rates'!I$13)
+($K527*'fnd base rates'!I$14)
+($M527*'fnd base rates'!I$16)
+($N527*'fnd base rates'!I$17)
+($O527*'fnd base rates'!I$18)
+($P527*VLOOKUP($S527+12,rate_basefnd,9)))
*$R527</f>
        <v>2323.88</v>
      </c>
      <c r="AB527" s="68">
        <f>(($D527*'fnd base rates'!J$7)
+($E527*'fnd base rates'!J$8)
+($F527*'fnd base rates'!J$9)
+($G527*'fnd base rates'!J$10)
+($H527*'fnd base rates'!J$11)
+($I527*'fnd base rates'!J$12)
+($J527*'fnd base rates'!J$13)
+($K527*'fnd base rates'!J$14)
+($M527*'fnd base rates'!J$16)
+($N527*'fnd base rates'!J$17)
+($O527*'fnd base rates'!J$18)
+($P527*VLOOKUP($S527+12,rate_basefnd,10)))
*$R527</f>
        <v>2461.5100000000002</v>
      </c>
      <c r="AC527" s="68">
        <f>(($D527*'fnd base rates'!K$7)
+($E527*'fnd base rates'!K$8)
+($F527*'fnd base rates'!K$9)
+($G527*'fnd base rates'!K$10)
+($H527*'fnd base rates'!K$11)
+($I527*'fnd base rates'!K$12)
+($J527*'fnd base rates'!K$13)
+($K527*'fnd base rates'!K$14)
+($M527*'fnd base rates'!K$16)
+($N527*'fnd base rates'!K$17)
+($O527*'fnd base rates'!K$18)
+($P527*VLOOKUP($S527+12,rate_basefnd,11)))
*$R527</f>
        <v>6475.65</v>
      </c>
      <c r="AD527" s="68">
        <f>(($D527*'fnd base rates'!L$7)
+($E527*'fnd base rates'!L$8)
+($F527*'fnd base rates'!L$9)
+($G527*'fnd base rates'!L$10)
+($H527*'fnd base rates'!L$11)
+($I527*'fnd base rates'!L$12)
+($J527*'fnd base rates'!L$13)
+($K527*'fnd base rates'!L$14)
+($M527*'fnd base rates'!L$16)
+($N527*'fnd base rates'!L$17)
+($O527*'fnd base rates'!L$18)
+($P527*VLOOKUP($S527+12,rate_basefnd,12)))</f>
        <v>11356.034</v>
      </c>
      <c r="AE527" s="68">
        <f>(($D527*'fnd base rates'!M$7)
+($E527*'fnd base rates'!M$8)
+($F527*'fnd base rates'!M$9)
+($G527*'fnd base rates'!M$10)
+($H527*'fnd base rates'!M$11)
+($I527*'fnd base rates'!M$12)
+($J527*'fnd base rates'!M$13)
+($K527*'fnd base rates'!M$14)
+($M527*'fnd base rates'!M$16)
+($N527*'fnd base rates'!M$17)
+($O527*'fnd base rates'!M$18)
+($P527*VLOOKUP($S527+12,rate_basefnd,13)))</f>
        <v>0</v>
      </c>
      <c r="AF527" s="3">
        <f t="shared" si="113"/>
        <v>64030.63</v>
      </c>
      <c r="AH527" s="205">
        <f t="shared" si="114"/>
        <v>478352056</v>
      </c>
      <c r="AI527" s="3" t="str">
        <f t="shared" si="118"/>
        <v>478</v>
      </c>
      <c r="AJ527" s="1" t="str">
        <f t="shared" si="119"/>
        <v>352</v>
      </c>
      <c r="AK527" s="1" t="str">
        <f t="shared" si="120"/>
        <v>056</v>
      </c>
      <c r="AL527" s="3">
        <f t="shared" si="115"/>
        <v>1</v>
      </c>
      <c r="AM527" s="3">
        <f t="shared" si="111"/>
        <v>5</v>
      </c>
      <c r="AN527" s="3">
        <f t="shared" si="121"/>
        <v>64030.63</v>
      </c>
      <c r="AO527" s="3">
        <f t="shared" si="122"/>
        <v>12806</v>
      </c>
      <c r="AP527" s="3">
        <f t="shared" si="116"/>
        <v>-1166</v>
      </c>
      <c r="AQ527" s="3">
        <v>13972</v>
      </c>
      <c r="AS527" s="68"/>
      <c r="AT527" s="68"/>
      <c r="AX527" s="4">
        <f t="shared" si="123"/>
        <v>0</v>
      </c>
      <c r="AZ527" s="4">
        <f t="shared" si="124"/>
        <v>0</v>
      </c>
      <c r="BB527" s="4"/>
    </row>
    <row r="528" spans="1:54" s="3" customFormat="1">
      <c r="A528" s="205" t="str">
        <f t="shared" si="117"/>
        <v>478</v>
      </c>
      <c r="B528" s="1">
        <v>478352097</v>
      </c>
      <c r="C528" s="7" t="s">
        <v>93</v>
      </c>
      <c r="D528" s="8">
        <f>'fnd enro'!D528</f>
        <v>0</v>
      </c>
      <c r="E528" s="8">
        <f>'fnd enro'!E528</f>
        <v>0</v>
      </c>
      <c r="F528" s="8">
        <f>'fnd enro'!F528</f>
        <v>0</v>
      </c>
      <c r="G528" s="8">
        <f>'fnd enro'!G528</f>
        <v>0</v>
      </c>
      <c r="H528" s="8">
        <f>'fnd enro'!H528</f>
        <v>3</v>
      </c>
      <c r="I528" s="8">
        <f>'fnd enro'!I528</f>
        <v>7</v>
      </c>
      <c r="J528" s="8">
        <f>'fnd enro'!J528</f>
        <v>0</v>
      </c>
      <c r="K528" s="9">
        <f>'fnd enro'!K528</f>
        <v>0.4</v>
      </c>
      <c r="L528" s="8">
        <f>'fnd enro'!L528</f>
        <v>0</v>
      </c>
      <c r="M528" s="8">
        <f>'fnd enro'!M528</f>
        <v>0</v>
      </c>
      <c r="N528" s="8">
        <f>'fnd enro'!N528</f>
        <v>0</v>
      </c>
      <c r="O528" s="8">
        <f>'fnd enro'!O528</f>
        <v>0</v>
      </c>
      <c r="P528" s="8">
        <f>'fnd enro'!P528</f>
        <v>5</v>
      </c>
      <c r="Q528" s="8">
        <f>'fnd enro'!R528</f>
        <v>10</v>
      </c>
      <c r="R528" s="9">
        <f t="shared" si="112"/>
        <v>1</v>
      </c>
      <c r="S528" s="8">
        <f>VALUE('fnd enro'!Q528)</f>
        <v>11</v>
      </c>
      <c r="T528" s="1"/>
      <c r="U528" s="68">
        <f>(($D528*'fnd base rates'!C$7)
+($E528*'fnd base rates'!C$8)
+($F528*'fnd base rates'!C$9)
+($G528*'fnd base rates'!C$10)
+($H528*'fnd base rates'!C$11)
+($I528*'fnd base rates'!C$12)
+($J528*'fnd base rates'!C$13)
+($K528*'fnd base rates'!C$14)
+($M528*'fnd base rates'!C$16)
+($N528*'fnd base rates'!C$17)
+($O528*'fnd base rates'!C$18)
+($P528*VLOOKUP($S528+12,rate_basefnd,3)))
*$R528</f>
        <v>6641.0119999999997</v>
      </c>
      <c r="V528" s="68">
        <f>(($D528*'fnd base rates'!D$7)
+($E528*'fnd base rates'!D$8)
+($F528*'fnd base rates'!D$9)
+($G528*'fnd base rates'!D$10)
+($H528*'fnd base rates'!D$11)
+($I528*'fnd base rates'!D$12)
+($J528*'fnd base rates'!D$13)
+($K528*'fnd base rates'!D$14)
+($M528*'fnd base rates'!D$16)
+($N528*'fnd base rates'!D$17)
+($O528*'fnd base rates'!D$18)
+($P528*VLOOKUP($S528+12,rate_basefnd,4)))
*$R528</f>
        <v>11540.45</v>
      </c>
      <c r="W528" s="68">
        <f>(($D528*'fnd base rates'!E$7)
+($E528*'fnd base rates'!E$8)
+($F528*'fnd base rates'!E$9)
+($G528*'fnd base rates'!E$10)
+($H528*'fnd base rates'!E$11)
+($I528*'fnd base rates'!E$12)
+($J528*'fnd base rates'!E$13)
+($K528*'fnd base rates'!E$14)
+($M528*'fnd base rates'!E$16)
+($N528*'fnd base rates'!E$17)
+($O528*'fnd base rates'!E$18)
+($P528*VLOOKUP($S528+12,rate_basefnd,5)))
*$R528</f>
        <v>79612.617999999988</v>
      </c>
      <c r="X528" s="68">
        <f>(($D528*'fnd base rates'!F$7)
+($E528*'fnd base rates'!F$8)
+($F528*'fnd base rates'!F$9)
+($G528*'fnd base rates'!F$10)
+($H528*'fnd base rates'!F$11)
+($I528*'fnd base rates'!F$12)
+($J528*'fnd base rates'!F$13)
+($K528*'fnd base rates'!F$14)
+($M528*'fnd base rates'!F$16)
+($N528*'fnd base rates'!F$17)
+($O528*'fnd base rates'!F$18)
+($P528*VLOOKUP($S528+12,rate_basefnd,6)))
*$R528</f>
        <v>10339.608</v>
      </c>
      <c r="Y528" s="68">
        <f>(($D528*'fnd base rates'!G$7)
+($E528*'fnd base rates'!G$8)
+($F528*'fnd base rates'!G$9)
+($G528*'fnd base rates'!G$10)
+($H528*'fnd base rates'!G$11)
+($I528*'fnd base rates'!G$12)
+($J528*'fnd base rates'!G$13)
+($K528*'fnd base rates'!G$14)
+($M528*'fnd base rates'!G$16)
+($N528*'fnd base rates'!G$17)
+($O528*'fnd base rates'!G$18)
+($P528*VLOOKUP($S528+12,rate_basefnd,7)))
*$R528</f>
        <v>3286.4340000000002</v>
      </c>
      <c r="Z528" s="68">
        <f>(($D528*'fnd base rates'!H$7)
+($E528*'fnd base rates'!H$8)
+($F528*'fnd base rates'!H$9)
+($G528*'fnd base rates'!H$10)
+($H528*'fnd base rates'!H$11)
+($I528*'fnd base rates'!H$12)
+($J528*'fnd base rates'!H$13)
+($K528*'fnd base rates'!H$14)
+($M528*'fnd base rates'!H$16)
+($N528*'fnd base rates'!H$17)
+($O528*'fnd base rates'!H$18)
+($P528*VLOOKUP($S528+12,rate_basefnd,8)))</f>
        <v>8400.41</v>
      </c>
      <c r="AA528" s="68">
        <f>(($D528*'fnd base rates'!I$7)
+($E528*'fnd base rates'!I$8)
+($F528*'fnd base rates'!I$9)
+($G528*'fnd base rates'!I$10)
+($H528*'fnd base rates'!I$11)
+($I528*'fnd base rates'!I$12)
+($J528*'fnd base rates'!I$13)
+($K528*'fnd base rates'!I$14)
+($M528*'fnd base rates'!I$16)
+($N528*'fnd base rates'!I$17)
+($O528*'fnd base rates'!I$18)
+($P528*VLOOKUP($S528+12,rate_basefnd,9)))
*$R528</f>
        <v>5874.02</v>
      </c>
      <c r="AB528" s="68">
        <f>(($D528*'fnd base rates'!J$7)
+($E528*'fnd base rates'!J$8)
+($F528*'fnd base rates'!J$9)
+($G528*'fnd base rates'!J$10)
+($H528*'fnd base rates'!J$11)
+($I528*'fnd base rates'!J$12)
+($J528*'fnd base rates'!J$13)
+($K528*'fnd base rates'!J$14)
+($M528*'fnd base rates'!J$16)
+($N528*'fnd base rates'!J$17)
+($O528*'fnd base rates'!J$18)
+($P528*VLOOKUP($S528+12,rate_basefnd,10)))
*$R528</f>
        <v>11554.74</v>
      </c>
      <c r="AC528" s="68">
        <f>(($D528*'fnd base rates'!K$7)
+($E528*'fnd base rates'!K$8)
+($F528*'fnd base rates'!K$9)
+($G528*'fnd base rates'!K$10)
+($H528*'fnd base rates'!K$11)
+($I528*'fnd base rates'!K$12)
+($J528*'fnd base rates'!K$13)
+($K528*'fnd base rates'!K$14)
+($M528*'fnd base rates'!K$16)
+($N528*'fnd base rates'!K$17)
+($O528*'fnd base rates'!K$18)
+($P528*VLOOKUP($S528+12,rate_basefnd,11)))
*$R528</f>
        <v>12915.689999999999</v>
      </c>
      <c r="AD528" s="68">
        <f>(($D528*'fnd base rates'!L$7)
+($E528*'fnd base rates'!L$8)
+($F528*'fnd base rates'!L$9)
+($G528*'fnd base rates'!L$10)
+($H528*'fnd base rates'!L$11)
+($I528*'fnd base rates'!L$12)
+($J528*'fnd base rates'!L$13)
+($K528*'fnd base rates'!L$14)
+($M528*'fnd base rates'!L$16)
+($N528*'fnd base rates'!L$17)
+($O528*'fnd base rates'!L$18)
+($P528*VLOOKUP($S528+12,rate_basefnd,12)))</f>
        <v>28041.248</v>
      </c>
      <c r="AE528" s="68">
        <f>(($D528*'fnd base rates'!M$7)
+($E528*'fnd base rates'!M$8)
+($F528*'fnd base rates'!M$9)
+($G528*'fnd base rates'!M$10)
+($H528*'fnd base rates'!M$11)
+($I528*'fnd base rates'!M$12)
+($J528*'fnd base rates'!M$13)
+($K528*'fnd base rates'!M$14)
+($M528*'fnd base rates'!M$16)
+($N528*'fnd base rates'!M$17)
+($O528*'fnd base rates'!M$18)
+($P528*VLOOKUP($S528+12,rate_basefnd,13)))</f>
        <v>0</v>
      </c>
      <c r="AF528" s="3">
        <f t="shared" si="113"/>
        <v>178206.22999999998</v>
      </c>
      <c r="AH528" s="205">
        <f t="shared" si="114"/>
        <v>478352097</v>
      </c>
      <c r="AI528" s="3" t="str">
        <f t="shared" si="118"/>
        <v>478</v>
      </c>
      <c r="AJ528" s="1" t="str">
        <f t="shared" si="119"/>
        <v>352</v>
      </c>
      <c r="AK528" s="1" t="str">
        <f t="shared" si="120"/>
        <v>097</v>
      </c>
      <c r="AL528" s="3">
        <f t="shared" si="115"/>
        <v>1</v>
      </c>
      <c r="AM528" s="3">
        <f t="shared" si="111"/>
        <v>10</v>
      </c>
      <c r="AN528" s="3">
        <f t="shared" si="121"/>
        <v>178206.22999999998</v>
      </c>
      <c r="AO528" s="3">
        <f t="shared" si="122"/>
        <v>17821</v>
      </c>
      <c r="AP528" s="3">
        <f t="shared" si="116"/>
        <v>1446</v>
      </c>
      <c r="AQ528" s="3">
        <v>16375</v>
      </c>
      <c r="AS528" s="68"/>
      <c r="AT528" s="68"/>
      <c r="AX528" s="4">
        <f t="shared" si="123"/>
        <v>0</v>
      </c>
      <c r="AZ528" s="4">
        <f t="shared" si="124"/>
        <v>0</v>
      </c>
      <c r="BB528" s="4"/>
    </row>
    <row r="529" spans="1:54" s="3" customFormat="1">
      <c r="A529" s="205" t="str">
        <f t="shared" si="117"/>
        <v>478</v>
      </c>
      <c r="B529" s="1">
        <v>478352100</v>
      </c>
      <c r="C529" s="7" t="s">
        <v>93</v>
      </c>
      <c r="D529" s="8">
        <f>'fnd enro'!D529</f>
        <v>0</v>
      </c>
      <c r="E529" s="8">
        <f>'fnd enro'!E529</f>
        <v>0</v>
      </c>
      <c r="F529" s="8">
        <f>'fnd enro'!F529</f>
        <v>0</v>
      </c>
      <c r="G529" s="8">
        <f>'fnd enro'!G529</f>
        <v>0</v>
      </c>
      <c r="H529" s="8">
        <f>'fnd enro'!H529</f>
        <v>0</v>
      </c>
      <c r="I529" s="8">
        <f>'fnd enro'!I529</f>
        <v>1</v>
      </c>
      <c r="J529" s="8">
        <f>'fnd enro'!J529</f>
        <v>0</v>
      </c>
      <c r="K529" s="9">
        <f>'fnd enro'!K529</f>
        <v>0.04</v>
      </c>
      <c r="L529" s="8">
        <f>'fnd enro'!L529</f>
        <v>0</v>
      </c>
      <c r="M529" s="8">
        <f>'fnd enro'!M529</f>
        <v>0</v>
      </c>
      <c r="N529" s="8">
        <f>'fnd enro'!N529</f>
        <v>0</v>
      </c>
      <c r="O529" s="8">
        <f>'fnd enro'!O529</f>
        <v>0</v>
      </c>
      <c r="P529" s="8">
        <f>'fnd enro'!P529</f>
        <v>0</v>
      </c>
      <c r="Q529" s="8">
        <f>'fnd enro'!R529</f>
        <v>1</v>
      </c>
      <c r="R529" s="9">
        <f t="shared" si="112"/>
        <v>1</v>
      </c>
      <c r="S529" s="8">
        <f>VALUE('fnd enro'!Q529)</f>
        <v>10</v>
      </c>
      <c r="T529" s="1"/>
      <c r="U529" s="68">
        <f>(($D529*'fnd base rates'!C$7)
+($E529*'fnd base rates'!C$8)
+($F529*'fnd base rates'!C$9)
+($G529*'fnd base rates'!C$10)
+($H529*'fnd base rates'!C$11)
+($I529*'fnd base rates'!C$12)
+($J529*'fnd base rates'!C$13)
+($K529*'fnd base rates'!C$14)
+($M529*'fnd base rates'!C$16)
+($N529*'fnd base rates'!C$17)
+($O529*'fnd base rates'!C$18)
+($P529*VLOOKUP($S529+12,rate_basefnd,3)))
*$R529</f>
        <v>599.66120000000001</v>
      </c>
      <c r="V529" s="68">
        <f>(($D529*'fnd base rates'!D$7)
+($E529*'fnd base rates'!D$8)
+($F529*'fnd base rates'!D$9)
+($G529*'fnd base rates'!D$10)
+($H529*'fnd base rates'!D$11)
+($I529*'fnd base rates'!D$12)
+($J529*'fnd base rates'!D$13)
+($K529*'fnd base rates'!D$14)
+($M529*'fnd base rates'!D$16)
+($N529*'fnd base rates'!D$17)
+($O529*'fnd base rates'!D$18)
+($P529*VLOOKUP($S529+12,rate_basefnd,4)))
*$R529</f>
        <v>848.74</v>
      </c>
      <c r="W529" s="68">
        <f>(($D529*'fnd base rates'!E$7)
+($E529*'fnd base rates'!E$8)
+($F529*'fnd base rates'!E$9)
+($G529*'fnd base rates'!E$10)
+($H529*'fnd base rates'!E$11)
+($I529*'fnd base rates'!E$12)
+($J529*'fnd base rates'!E$13)
+($K529*'fnd base rates'!E$14)
+($M529*'fnd base rates'!E$16)
+($N529*'fnd base rates'!E$17)
+($O529*'fnd base rates'!E$18)
+($P529*VLOOKUP($S529+12,rate_basefnd,5)))
*$R529</f>
        <v>5464.3107999999993</v>
      </c>
      <c r="X529" s="68">
        <f>(($D529*'fnd base rates'!F$7)
+($E529*'fnd base rates'!F$8)
+($F529*'fnd base rates'!F$9)
+($G529*'fnd base rates'!F$10)
+($H529*'fnd base rates'!F$11)
+($I529*'fnd base rates'!F$12)
+($J529*'fnd base rates'!F$13)
+($K529*'fnd base rates'!F$14)
+($M529*'fnd base rates'!F$16)
+($N529*'fnd base rates'!F$17)
+($O529*'fnd base rates'!F$18)
+($P529*VLOOKUP($S529+12,rate_basefnd,6)))
*$R529</f>
        <v>997.85279999999989</v>
      </c>
      <c r="Y529" s="68">
        <f>(($D529*'fnd base rates'!G$7)
+($E529*'fnd base rates'!G$8)
+($F529*'fnd base rates'!G$9)
+($G529*'fnd base rates'!G$10)
+($H529*'fnd base rates'!G$11)
+($I529*'fnd base rates'!G$12)
+($J529*'fnd base rates'!G$13)
+($K529*'fnd base rates'!G$14)
+($M529*'fnd base rates'!G$16)
+($N529*'fnd base rates'!G$17)
+($O529*'fnd base rates'!G$18)
+($P529*VLOOKUP($S529+12,rate_basefnd,7)))
*$R529</f>
        <v>182.53039999999999</v>
      </c>
      <c r="Z529" s="68">
        <f>(($D529*'fnd base rates'!H$7)
+($E529*'fnd base rates'!H$8)
+($F529*'fnd base rates'!H$9)
+($G529*'fnd base rates'!H$10)
+($H529*'fnd base rates'!H$11)
+($I529*'fnd base rates'!H$12)
+($J529*'fnd base rates'!H$13)
+($K529*'fnd base rates'!H$14)
+($M529*'fnd base rates'!H$16)
+($N529*'fnd base rates'!H$17)
+($O529*'fnd base rates'!H$18)
+($P529*VLOOKUP($S529+12,rate_basefnd,8)))</f>
        <v>919.26400000000001</v>
      </c>
      <c r="AA529" s="68">
        <f>(($D529*'fnd base rates'!I$7)
+($E529*'fnd base rates'!I$8)
+($F529*'fnd base rates'!I$9)
+($G529*'fnd base rates'!I$10)
+($H529*'fnd base rates'!I$11)
+($I529*'fnd base rates'!I$12)
+($J529*'fnd base rates'!I$13)
+($K529*'fnd base rates'!I$14)
+($M529*'fnd base rates'!I$16)
+($N529*'fnd base rates'!I$17)
+($O529*'fnd base rates'!I$18)
+($P529*VLOOKUP($S529+12,rate_basefnd,9)))
*$R529</f>
        <v>472.52</v>
      </c>
      <c r="AB529" s="68">
        <f>(($D529*'fnd base rates'!J$7)
+($E529*'fnd base rates'!J$8)
+($F529*'fnd base rates'!J$9)
+($G529*'fnd base rates'!J$10)
+($H529*'fnd base rates'!J$11)
+($I529*'fnd base rates'!J$12)
+($J529*'fnd base rates'!J$13)
+($K529*'fnd base rates'!J$14)
+($M529*'fnd base rates'!J$16)
+($N529*'fnd base rates'!J$17)
+($O529*'fnd base rates'!J$18)
+($P529*VLOOKUP($S529+12,rate_basefnd,10)))
*$R529</f>
        <v>636.49</v>
      </c>
      <c r="AC529" s="68">
        <f>(($D529*'fnd base rates'!K$7)
+($E529*'fnd base rates'!K$8)
+($F529*'fnd base rates'!K$9)
+($G529*'fnd base rates'!K$10)
+($H529*'fnd base rates'!K$11)
+($I529*'fnd base rates'!K$12)
+($J529*'fnd base rates'!K$13)
+($K529*'fnd base rates'!K$14)
+($M529*'fnd base rates'!K$16)
+($N529*'fnd base rates'!K$17)
+($O529*'fnd base rates'!K$18)
+($P529*VLOOKUP($S529+12,rate_basefnd,11)))
*$R529</f>
        <v>1280.886</v>
      </c>
      <c r="AD529" s="68">
        <f>(($D529*'fnd base rates'!L$7)
+($E529*'fnd base rates'!L$8)
+($F529*'fnd base rates'!L$9)
+($G529*'fnd base rates'!L$10)
+($H529*'fnd base rates'!L$11)
+($I529*'fnd base rates'!L$12)
+($J529*'fnd base rates'!L$13)
+($K529*'fnd base rates'!L$14)
+($M529*'fnd base rates'!L$16)
+($N529*'fnd base rates'!L$17)
+($O529*'fnd base rates'!L$18)
+($P529*VLOOKUP($S529+12,rate_basefnd,12)))</f>
        <v>2166.2388000000001</v>
      </c>
      <c r="AE529" s="68">
        <f>(($D529*'fnd base rates'!M$7)
+($E529*'fnd base rates'!M$8)
+($F529*'fnd base rates'!M$9)
+($G529*'fnd base rates'!M$10)
+($H529*'fnd base rates'!M$11)
+($I529*'fnd base rates'!M$12)
+($J529*'fnd base rates'!M$13)
+($K529*'fnd base rates'!M$14)
+($M529*'fnd base rates'!M$16)
+($N529*'fnd base rates'!M$17)
+($O529*'fnd base rates'!M$18)
+($P529*VLOOKUP($S529+12,rate_basefnd,13)))</f>
        <v>0</v>
      </c>
      <c r="AF529" s="3">
        <f t="shared" si="113"/>
        <v>13568.493999999999</v>
      </c>
      <c r="AH529" s="205">
        <f t="shared" si="114"/>
        <v>478352100</v>
      </c>
      <c r="AI529" s="3" t="str">
        <f t="shared" si="118"/>
        <v>478</v>
      </c>
      <c r="AJ529" s="1" t="str">
        <f t="shared" si="119"/>
        <v>352</v>
      </c>
      <c r="AK529" s="1" t="str">
        <f t="shared" si="120"/>
        <v>100</v>
      </c>
      <c r="AL529" s="3">
        <f t="shared" si="115"/>
        <v>1</v>
      </c>
      <c r="AM529" s="3">
        <f t="shared" si="111"/>
        <v>1</v>
      </c>
      <c r="AN529" s="3">
        <f t="shared" si="121"/>
        <v>13568.493999999999</v>
      </c>
      <c r="AO529" s="3">
        <f t="shared" si="122"/>
        <v>13568</v>
      </c>
      <c r="AP529" s="3">
        <f t="shared" si="116"/>
        <v>-3324</v>
      </c>
      <c r="AQ529" s="3">
        <v>16892</v>
      </c>
      <c r="AS529" s="68"/>
      <c r="AT529" s="68"/>
      <c r="AX529" s="4">
        <f t="shared" si="123"/>
        <v>0</v>
      </c>
      <c r="AZ529" s="4">
        <f t="shared" si="124"/>
        <v>0</v>
      </c>
      <c r="BB529" s="4"/>
    </row>
    <row r="530" spans="1:54" s="3" customFormat="1">
      <c r="A530" s="205" t="str">
        <f t="shared" si="117"/>
        <v>478</v>
      </c>
      <c r="B530" s="1">
        <v>478352103</v>
      </c>
      <c r="C530" s="7" t="s">
        <v>93</v>
      </c>
      <c r="D530" s="8">
        <f>'fnd enro'!D530</f>
        <v>0</v>
      </c>
      <c r="E530" s="8">
        <f>'fnd enro'!E530</f>
        <v>0</v>
      </c>
      <c r="F530" s="8">
        <f>'fnd enro'!F530</f>
        <v>0</v>
      </c>
      <c r="G530" s="8">
        <f>'fnd enro'!G530</f>
        <v>0</v>
      </c>
      <c r="H530" s="8">
        <f>'fnd enro'!H530</f>
        <v>2</v>
      </c>
      <c r="I530" s="8">
        <f>'fnd enro'!I530</f>
        <v>1</v>
      </c>
      <c r="J530" s="8">
        <f>'fnd enro'!J530</f>
        <v>0</v>
      </c>
      <c r="K530" s="9">
        <f>'fnd enro'!K530</f>
        <v>0.12</v>
      </c>
      <c r="L530" s="8">
        <f>'fnd enro'!L530</f>
        <v>0</v>
      </c>
      <c r="M530" s="8">
        <f>'fnd enro'!M530</f>
        <v>0</v>
      </c>
      <c r="N530" s="8">
        <f>'fnd enro'!N530</f>
        <v>0</v>
      </c>
      <c r="O530" s="8">
        <f>'fnd enro'!O530</f>
        <v>0</v>
      </c>
      <c r="P530" s="8">
        <f>'fnd enro'!P530</f>
        <v>1</v>
      </c>
      <c r="Q530" s="8">
        <f>'fnd enro'!R530</f>
        <v>3</v>
      </c>
      <c r="R530" s="9">
        <f t="shared" si="112"/>
        <v>1</v>
      </c>
      <c r="S530" s="8">
        <f>VALUE('fnd enro'!Q530)</f>
        <v>10</v>
      </c>
      <c r="T530" s="1"/>
      <c r="U530" s="68">
        <f>(($D530*'fnd base rates'!C$7)
+($E530*'fnd base rates'!C$8)
+($F530*'fnd base rates'!C$9)
+($G530*'fnd base rates'!C$10)
+($H530*'fnd base rates'!C$11)
+($I530*'fnd base rates'!C$12)
+($J530*'fnd base rates'!C$13)
+($K530*'fnd base rates'!C$14)
+($M530*'fnd base rates'!C$16)
+($N530*'fnd base rates'!C$17)
+($O530*'fnd base rates'!C$18)
+($P530*VLOOKUP($S530+12,rate_basefnd,3)))
*$R530</f>
        <v>1913.5336</v>
      </c>
      <c r="V530" s="68">
        <f>(($D530*'fnd base rates'!D$7)
+($E530*'fnd base rates'!D$8)
+($F530*'fnd base rates'!D$9)
+($G530*'fnd base rates'!D$10)
+($H530*'fnd base rates'!D$11)
+($I530*'fnd base rates'!D$12)
+($J530*'fnd base rates'!D$13)
+($K530*'fnd base rates'!D$14)
+($M530*'fnd base rates'!D$16)
+($N530*'fnd base rates'!D$17)
+($O530*'fnd base rates'!D$18)
+($P530*VLOOKUP($S530+12,rate_basefnd,4)))
*$R530</f>
        <v>3089</v>
      </c>
      <c r="W530" s="68">
        <f>(($D530*'fnd base rates'!E$7)
+($E530*'fnd base rates'!E$8)
+($F530*'fnd base rates'!E$9)
+($G530*'fnd base rates'!E$10)
+($H530*'fnd base rates'!E$11)
+($I530*'fnd base rates'!E$12)
+($J530*'fnd base rates'!E$13)
+($K530*'fnd base rates'!E$14)
+($M530*'fnd base rates'!E$16)
+($N530*'fnd base rates'!E$17)
+($O530*'fnd base rates'!E$18)
+($P530*VLOOKUP($S530+12,rate_basefnd,5)))
*$R530</f>
        <v>18468.302399999997</v>
      </c>
      <c r="X530" s="68">
        <f>(($D530*'fnd base rates'!F$7)
+($E530*'fnd base rates'!F$8)
+($F530*'fnd base rates'!F$9)
+($G530*'fnd base rates'!F$10)
+($H530*'fnd base rates'!F$11)
+($I530*'fnd base rates'!F$12)
+($J530*'fnd base rates'!F$13)
+($K530*'fnd base rates'!F$14)
+($M530*'fnd base rates'!F$16)
+($N530*'fnd base rates'!F$17)
+($O530*'fnd base rates'!F$18)
+($P530*VLOOKUP($S530+12,rate_basefnd,6)))
*$R530</f>
        <v>3234.2783999999997</v>
      </c>
      <c r="Y530" s="68">
        <f>(($D530*'fnd base rates'!G$7)
+($E530*'fnd base rates'!G$8)
+($F530*'fnd base rates'!G$9)
+($G530*'fnd base rates'!G$10)
+($H530*'fnd base rates'!G$11)
+($I530*'fnd base rates'!G$12)
+($J530*'fnd base rates'!G$13)
+($K530*'fnd base rates'!G$14)
+($M530*'fnd base rates'!G$16)
+($N530*'fnd base rates'!G$17)
+($O530*'fnd base rates'!G$18)
+($P530*VLOOKUP($S530+12,rate_basefnd,7)))
*$R530</f>
        <v>814.77119999999991</v>
      </c>
      <c r="Z530" s="68">
        <f>(($D530*'fnd base rates'!H$7)
+($E530*'fnd base rates'!H$8)
+($F530*'fnd base rates'!H$9)
+($G530*'fnd base rates'!H$10)
+($H530*'fnd base rates'!H$11)
+($I530*'fnd base rates'!H$12)
+($J530*'fnd base rates'!H$13)
+($K530*'fnd base rates'!H$14)
+($M530*'fnd base rates'!H$16)
+($N530*'fnd base rates'!H$17)
+($O530*'fnd base rates'!H$18)
+($P530*VLOOKUP($S530+12,rate_basefnd,8)))</f>
        <v>2121.2819999999997</v>
      </c>
      <c r="AA530" s="68">
        <f>(($D530*'fnd base rates'!I$7)
+($E530*'fnd base rates'!I$8)
+($F530*'fnd base rates'!I$9)
+($G530*'fnd base rates'!I$10)
+($H530*'fnd base rates'!I$11)
+($I530*'fnd base rates'!I$12)
+($J530*'fnd base rates'!I$13)
+($K530*'fnd base rates'!I$14)
+($M530*'fnd base rates'!I$16)
+($N530*'fnd base rates'!I$17)
+($O530*'fnd base rates'!I$18)
+($P530*VLOOKUP($S530+12,rate_basefnd,9)))
*$R530</f>
        <v>1593.39</v>
      </c>
      <c r="AB530" s="68">
        <f>(($D530*'fnd base rates'!J$7)
+($E530*'fnd base rates'!J$8)
+($F530*'fnd base rates'!J$9)
+($G530*'fnd base rates'!J$10)
+($H530*'fnd base rates'!J$11)
+($I530*'fnd base rates'!J$12)
+($J530*'fnd base rates'!J$13)
+($K530*'fnd base rates'!J$14)
+($M530*'fnd base rates'!J$16)
+($N530*'fnd base rates'!J$17)
+($O530*'fnd base rates'!J$18)
+($P530*VLOOKUP($S530+12,rate_basefnd,10)))
*$R530</f>
        <v>2303.41</v>
      </c>
      <c r="AC530" s="68">
        <f>(($D530*'fnd base rates'!K$7)
+($E530*'fnd base rates'!K$8)
+($F530*'fnd base rates'!K$9)
+($G530*'fnd base rates'!K$10)
+($H530*'fnd base rates'!K$11)
+($I530*'fnd base rates'!K$12)
+($J530*'fnd base rates'!K$13)
+($K530*'fnd base rates'!K$14)
+($M530*'fnd base rates'!K$16)
+($N530*'fnd base rates'!K$17)
+($O530*'fnd base rates'!K$18)
+($P530*VLOOKUP($S530+12,rate_basefnd,11)))
*$R530</f>
        <v>3913.8780000000002</v>
      </c>
      <c r="AD530" s="68">
        <f>(($D530*'fnd base rates'!L$7)
+($E530*'fnd base rates'!L$8)
+($F530*'fnd base rates'!L$9)
+($G530*'fnd base rates'!L$10)
+($H530*'fnd base rates'!L$11)
+($I530*'fnd base rates'!L$12)
+($J530*'fnd base rates'!L$13)
+($K530*'fnd base rates'!L$14)
+($M530*'fnd base rates'!L$16)
+($N530*'fnd base rates'!L$17)
+($O530*'fnd base rates'!L$18)
+($P530*VLOOKUP($S530+12,rate_basefnd,12)))</f>
        <v>8017.6363999999994</v>
      </c>
      <c r="AE530" s="68">
        <f>(($D530*'fnd base rates'!M$7)
+($E530*'fnd base rates'!M$8)
+($F530*'fnd base rates'!M$9)
+($G530*'fnd base rates'!M$10)
+($H530*'fnd base rates'!M$11)
+($I530*'fnd base rates'!M$12)
+($J530*'fnd base rates'!M$13)
+($K530*'fnd base rates'!M$14)
+($M530*'fnd base rates'!M$16)
+($N530*'fnd base rates'!M$17)
+($O530*'fnd base rates'!M$18)
+($P530*VLOOKUP($S530+12,rate_basefnd,13)))</f>
        <v>0</v>
      </c>
      <c r="AF530" s="3">
        <f t="shared" si="113"/>
        <v>45469.481999999989</v>
      </c>
      <c r="AH530" s="205">
        <f t="shared" si="114"/>
        <v>478352103</v>
      </c>
      <c r="AI530" s="3" t="str">
        <f t="shared" si="118"/>
        <v>478</v>
      </c>
      <c r="AJ530" s="1" t="str">
        <f t="shared" si="119"/>
        <v>352</v>
      </c>
      <c r="AK530" s="1" t="str">
        <f t="shared" si="120"/>
        <v>103</v>
      </c>
      <c r="AL530" s="3">
        <f t="shared" si="115"/>
        <v>1</v>
      </c>
      <c r="AM530" s="3">
        <f t="shared" si="111"/>
        <v>3</v>
      </c>
      <c r="AN530" s="3">
        <f t="shared" si="121"/>
        <v>45469.481999999989</v>
      </c>
      <c r="AO530" s="3">
        <f t="shared" si="122"/>
        <v>15156</v>
      </c>
      <c r="AP530" s="3">
        <f t="shared" si="116"/>
        <v>1820</v>
      </c>
      <c r="AQ530" s="3">
        <v>13336</v>
      </c>
      <c r="AS530" s="68"/>
      <c r="AT530" s="68"/>
      <c r="AX530" s="4">
        <f t="shared" si="123"/>
        <v>0</v>
      </c>
      <c r="AZ530" s="4">
        <f t="shared" si="124"/>
        <v>0</v>
      </c>
      <c r="BB530" s="4"/>
    </row>
    <row r="531" spans="1:54" s="3" customFormat="1">
      <c r="A531" s="205" t="str">
        <f t="shared" si="117"/>
        <v>478</v>
      </c>
      <c r="B531" s="1">
        <v>478352125</v>
      </c>
      <c r="C531" s="7" t="s">
        <v>93</v>
      </c>
      <c r="D531" s="8">
        <f>'fnd enro'!D531</f>
        <v>0</v>
      </c>
      <c r="E531" s="8">
        <f>'fnd enro'!E531</f>
        <v>0</v>
      </c>
      <c r="F531" s="8">
        <f>'fnd enro'!F531</f>
        <v>0</v>
      </c>
      <c r="G531" s="8">
        <f>'fnd enro'!G531</f>
        <v>0</v>
      </c>
      <c r="H531" s="8">
        <f>'fnd enro'!H531</f>
        <v>6</v>
      </c>
      <c r="I531" s="8">
        <f>'fnd enro'!I531</f>
        <v>15</v>
      </c>
      <c r="J531" s="8">
        <f>'fnd enro'!J531</f>
        <v>0</v>
      </c>
      <c r="K531" s="9">
        <f>'fnd enro'!K531</f>
        <v>0.84</v>
      </c>
      <c r="L531" s="8">
        <f>'fnd enro'!L531</f>
        <v>0</v>
      </c>
      <c r="M531" s="8">
        <f>'fnd enro'!M531</f>
        <v>0</v>
      </c>
      <c r="N531" s="8">
        <f>'fnd enro'!N531</f>
        <v>0</v>
      </c>
      <c r="O531" s="8">
        <f>'fnd enro'!O531</f>
        <v>0</v>
      </c>
      <c r="P531" s="8">
        <f>'fnd enro'!P531</f>
        <v>2</v>
      </c>
      <c r="Q531" s="8">
        <f>'fnd enro'!R531</f>
        <v>21</v>
      </c>
      <c r="R531" s="9">
        <f t="shared" si="112"/>
        <v>1</v>
      </c>
      <c r="S531" s="8">
        <f>VALUE('fnd enro'!Q531)</f>
        <v>2</v>
      </c>
      <c r="T531" s="1"/>
      <c r="U531" s="68">
        <f>(($D531*'fnd base rates'!C$7)
+($E531*'fnd base rates'!C$8)
+($F531*'fnd base rates'!C$9)
+($G531*'fnd base rates'!C$10)
+($H531*'fnd base rates'!C$11)
+($I531*'fnd base rates'!C$12)
+($J531*'fnd base rates'!C$13)
+($K531*'fnd base rates'!C$14)
+($M531*'fnd base rates'!C$16)
+($N531*'fnd base rates'!C$17)
+($O531*'fnd base rates'!C$18)
+($P531*VLOOKUP($S531+12,rate_basefnd,3)))
*$R531</f>
        <v>12714.605199999998</v>
      </c>
      <c r="V531" s="68">
        <f>(($D531*'fnd base rates'!D$7)
+($E531*'fnd base rates'!D$8)
+($F531*'fnd base rates'!D$9)
+($G531*'fnd base rates'!D$10)
+($H531*'fnd base rates'!D$11)
+($I531*'fnd base rates'!D$12)
+($J531*'fnd base rates'!D$13)
+($K531*'fnd base rates'!D$14)
+($M531*'fnd base rates'!D$16)
+($N531*'fnd base rates'!D$17)
+($O531*'fnd base rates'!D$18)
+($P531*VLOOKUP($S531+12,rate_basefnd,4)))
*$R531</f>
        <v>18400.240000000002</v>
      </c>
      <c r="W531" s="68">
        <f>(($D531*'fnd base rates'!E$7)
+($E531*'fnd base rates'!E$8)
+($F531*'fnd base rates'!E$9)
+($G531*'fnd base rates'!E$10)
+($H531*'fnd base rates'!E$11)
+($I531*'fnd base rates'!E$12)
+($J531*'fnd base rates'!E$13)
+($K531*'fnd base rates'!E$14)
+($M531*'fnd base rates'!E$16)
+($N531*'fnd base rates'!E$17)
+($O531*'fnd base rates'!E$18)
+($P531*VLOOKUP($S531+12,rate_basefnd,5)))
*$R531</f>
        <v>110710.74680000001</v>
      </c>
      <c r="X531" s="68">
        <f>(($D531*'fnd base rates'!F$7)
+($E531*'fnd base rates'!F$8)
+($F531*'fnd base rates'!F$9)
+($G531*'fnd base rates'!F$10)
+($H531*'fnd base rates'!F$11)
+($I531*'fnd base rates'!F$12)
+($J531*'fnd base rates'!F$13)
+($K531*'fnd base rates'!F$14)
+($M531*'fnd base rates'!F$16)
+($N531*'fnd base rates'!F$17)
+($O531*'fnd base rates'!F$18)
+($P531*VLOOKUP($S531+12,rate_basefnd,6)))
*$R531</f>
        <v>21677.068800000001</v>
      </c>
      <c r="Y531" s="68">
        <f>(($D531*'fnd base rates'!G$7)
+($E531*'fnd base rates'!G$8)
+($F531*'fnd base rates'!G$9)
+($G531*'fnd base rates'!G$10)
+($H531*'fnd base rates'!G$11)
+($I531*'fnd base rates'!G$12)
+($J531*'fnd base rates'!G$13)
+($K531*'fnd base rates'!G$14)
+($M531*'fnd base rates'!G$16)
+($N531*'fnd base rates'!G$17)
+($O531*'fnd base rates'!G$18)
+($P531*VLOOKUP($S531+12,rate_basefnd,7)))
*$R531</f>
        <v>4136.6383999999998</v>
      </c>
      <c r="Z531" s="68">
        <f>(($D531*'fnd base rates'!H$7)
+($E531*'fnd base rates'!H$8)
+($F531*'fnd base rates'!H$9)
+($G531*'fnd base rates'!H$10)
+($H531*'fnd base rates'!H$11)
+($I531*'fnd base rates'!H$12)
+($J531*'fnd base rates'!H$13)
+($K531*'fnd base rates'!H$14)
+($M531*'fnd base rates'!H$16)
+($N531*'fnd base rates'!H$17)
+($O531*'fnd base rates'!H$18)
+($P531*VLOOKUP($S531+12,rate_basefnd,8)))</f>
        <v>17318.664000000001</v>
      </c>
      <c r="AA531" s="68">
        <f>(($D531*'fnd base rates'!I$7)
+($E531*'fnd base rates'!I$8)
+($F531*'fnd base rates'!I$9)
+($G531*'fnd base rates'!I$10)
+($H531*'fnd base rates'!I$11)
+($I531*'fnd base rates'!I$12)
+($J531*'fnd base rates'!I$13)
+($K531*'fnd base rates'!I$14)
+($M531*'fnd base rates'!I$16)
+($N531*'fnd base rates'!I$17)
+($O531*'fnd base rates'!I$18)
+($P531*VLOOKUP($S531+12,rate_basefnd,9)))
*$R531</f>
        <v>10034.719999999998</v>
      </c>
      <c r="AB531" s="68">
        <f>(($D531*'fnd base rates'!J$7)
+($E531*'fnd base rates'!J$8)
+($F531*'fnd base rates'!J$9)
+($G531*'fnd base rates'!J$10)
+($H531*'fnd base rates'!J$11)
+($I531*'fnd base rates'!J$12)
+($J531*'fnd base rates'!J$13)
+($K531*'fnd base rates'!J$14)
+($M531*'fnd base rates'!J$16)
+($N531*'fnd base rates'!J$17)
+($O531*'fnd base rates'!J$18)
+($P531*VLOOKUP($S531+12,rate_basefnd,10)))
*$R531</f>
        <v>12388.03</v>
      </c>
      <c r="AC531" s="68">
        <f>(($D531*'fnd base rates'!K$7)
+($E531*'fnd base rates'!K$8)
+($F531*'fnd base rates'!K$9)
+($G531*'fnd base rates'!K$10)
+($H531*'fnd base rates'!K$11)
+($I531*'fnd base rates'!K$12)
+($J531*'fnd base rates'!K$13)
+($K531*'fnd base rates'!K$14)
+($M531*'fnd base rates'!K$16)
+($N531*'fnd base rates'!K$17)
+($O531*'fnd base rates'!K$18)
+($P531*VLOOKUP($S531+12,rate_basefnd,11)))
*$R531</f>
        <v>27112.266</v>
      </c>
      <c r="AD531" s="68">
        <f>(($D531*'fnd base rates'!L$7)
+($E531*'fnd base rates'!L$8)
+($F531*'fnd base rates'!L$9)
+($G531*'fnd base rates'!L$10)
+($H531*'fnd base rates'!L$11)
+($I531*'fnd base rates'!L$12)
+($J531*'fnd base rates'!L$13)
+($K531*'fnd base rates'!L$14)
+($M531*'fnd base rates'!L$16)
+($N531*'fnd base rates'!L$17)
+($O531*'fnd base rates'!L$18)
+($P531*VLOOKUP($S531+12,rate_basefnd,12)))</f>
        <v>48121.734799999991</v>
      </c>
      <c r="AE531" s="68">
        <f>(($D531*'fnd base rates'!M$7)
+($E531*'fnd base rates'!M$8)
+($F531*'fnd base rates'!M$9)
+($G531*'fnd base rates'!M$10)
+($H531*'fnd base rates'!M$11)
+($I531*'fnd base rates'!M$12)
+($J531*'fnd base rates'!M$13)
+($K531*'fnd base rates'!M$14)
+($M531*'fnd base rates'!M$16)
+($N531*'fnd base rates'!M$17)
+($O531*'fnd base rates'!M$18)
+($P531*VLOOKUP($S531+12,rate_basefnd,13)))</f>
        <v>0</v>
      </c>
      <c r="AF531" s="3">
        <f t="shared" si="113"/>
        <v>282614.71399999998</v>
      </c>
      <c r="AH531" s="205">
        <f t="shared" si="114"/>
        <v>478352125</v>
      </c>
      <c r="AI531" s="3" t="str">
        <f t="shared" si="118"/>
        <v>478</v>
      </c>
      <c r="AJ531" s="1" t="str">
        <f t="shared" si="119"/>
        <v>352</v>
      </c>
      <c r="AK531" s="1" t="str">
        <f t="shared" si="120"/>
        <v>125</v>
      </c>
      <c r="AL531" s="3">
        <f t="shared" si="115"/>
        <v>1</v>
      </c>
      <c r="AM531" s="3">
        <f t="shared" si="111"/>
        <v>21</v>
      </c>
      <c r="AN531" s="3">
        <f t="shared" si="121"/>
        <v>282614.71399999998</v>
      </c>
      <c r="AO531" s="3">
        <f t="shared" si="122"/>
        <v>13458</v>
      </c>
      <c r="AP531" s="3">
        <f t="shared" si="116"/>
        <v>2794</v>
      </c>
      <c r="AQ531" s="3">
        <v>10664</v>
      </c>
      <c r="AS531" s="68"/>
      <c r="AT531" s="68"/>
      <c r="AX531" s="4">
        <f t="shared" si="123"/>
        <v>0</v>
      </c>
      <c r="AZ531" s="4">
        <f t="shared" si="124"/>
        <v>0</v>
      </c>
      <c r="BB531" s="4"/>
    </row>
    <row r="532" spans="1:54" s="3" customFormat="1">
      <c r="A532" s="205" t="str">
        <f t="shared" si="117"/>
        <v>478</v>
      </c>
      <c r="B532" s="1">
        <v>478352141</v>
      </c>
      <c r="C532" s="7" t="s">
        <v>93</v>
      </c>
      <c r="D532" s="8">
        <f>'fnd enro'!D532</f>
        <v>0</v>
      </c>
      <c r="E532" s="8">
        <f>'fnd enro'!E532</f>
        <v>0</v>
      </c>
      <c r="F532" s="8">
        <f>'fnd enro'!F532</f>
        <v>0</v>
      </c>
      <c r="G532" s="8">
        <f>'fnd enro'!G532</f>
        <v>0</v>
      </c>
      <c r="H532" s="8">
        <f>'fnd enro'!H532</f>
        <v>1</v>
      </c>
      <c r="I532" s="8">
        <f>'fnd enro'!I532</f>
        <v>5</v>
      </c>
      <c r="J532" s="8">
        <f>'fnd enro'!J532</f>
        <v>0</v>
      </c>
      <c r="K532" s="9">
        <f>'fnd enro'!K532</f>
        <v>0.24</v>
      </c>
      <c r="L532" s="8">
        <f>'fnd enro'!L532</f>
        <v>0</v>
      </c>
      <c r="M532" s="8">
        <f>'fnd enro'!M532</f>
        <v>0</v>
      </c>
      <c r="N532" s="8">
        <f>'fnd enro'!N532</f>
        <v>0</v>
      </c>
      <c r="O532" s="8">
        <f>'fnd enro'!O532</f>
        <v>0</v>
      </c>
      <c r="P532" s="8">
        <f>'fnd enro'!P532</f>
        <v>1</v>
      </c>
      <c r="Q532" s="8">
        <f>'fnd enro'!R532</f>
        <v>6</v>
      </c>
      <c r="R532" s="9">
        <f t="shared" si="112"/>
        <v>1</v>
      </c>
      <c r="S532" s="8">
        <f>VALUE('fnd enro'!Q532)</f>
        <v>7</v>
      </c>
      <c r="T532" s="1"/>
      <c r="U532" s="68">
        <f>(($D532*'fnd base rates'!C$7)
+($E532*'fnd base rates'!C$8)
+($F532*'fnd base rates'!C$9)
+($G532*'fnd base rates'!C$10)
+($H532*'fnd base rates'!C$11)
+($I532*'fnd base rates'!C$12)
+($J532*'fnd base rates'!C$13)
+($K532*'fnd base rates'!C$14)
+($M532*'fnd base rates'!C$16)
+($N532*'fnd base rates'!C$17)
+($O532*'fnd base rates'!C$18)
+($P532*VLOOKUP($S532+12,rate_basefnd,3)))
*$R532</f>
        <v>3686.7472000000002</v>
      </c>
      <c r="V532" s="68">
        <f>(($D532*'fnd base rates'!D$7)
+($E532*'fnd base rates'!D$8)
+($F532*'fnd base rates'!D$9)
+($G532*'fnd base rates'!D$10)
+($H532*'fnd base rates'!D$11)
+($I532*'fnd base rates'!D$12)
+($J532*'fnd base rates'!D$13)
+($K532*'fnd base rates'!D$14)
+($M532*'fnd base rates'!D$16)
+($N532*'fnd base rates'!D$17)
+($O532*'fnd base rates'!D$18)
+($P532*VLOOKUP($S532+12,rate_basefnd,4)))
*$R532</f>
        <v>5513.08</v>
      </c>
      <c r="W532" s="68">
        <f>(($D532*'fnd base rates'!E$7)
+($E532*'fnd base rates'!E$8)
+($F532*'fnd base rates'!E$9)
+($G532*'fnd base rates'!E$10)
+($H532*'fnd base rates'!E$11)
+($I532*'fnd base rates'!E$12)
+($J532*'fnd base rates'!E$13)
+($K532*'fnd base rates'!E$14)
+($M532*'fnd base rates'!E$16)
+($N532*'fnd base rates'!E$17)
+($O532*'fnd base rates'!E$18)
+($P532*VLOOKUP($S532+12,rate_basefnd,5)))
*$R532</f>
        <v>35280.644800000002</v>
      </c>
      <c r="X532" s="68">
        <f>(($D532*'fnd base rates'!F$7)
+($E532*'fnd base rates'!F$8)
+($F532*'fnd base rates'!F$9)
+($G532*'fnd base rates'!F$10)
+($H532*'fnd base rates'!F$11)
+($I532*'fnd base rates'!F$12)
+($J532*'fnd base rates'!F$13)
+($K532*'fnd base rates'!F$14)
+($M532*'fnd base rates'!F$16)
+($N532*'fnd base rates'!F$17)
+($O532*'fnd base rates'!F$18)
+($P532*VLOOKUP($S532+12,rate_basefnd,6)))
*$R532</f>
        <v>6107.4767999999995</v>
      </c>
      <c r="Y532" s="68">
        <f>(($D532*'fnd base rates'!G$7)
+($E532*'fnd base rates'!G$8)
+($F532*'fnd base rates'!G$9)
+($G532*'fnd base rates'!G$10)
+($H532*'fnd base rates'!G$11)
+($I532*'fnd base rates'!G$12)
+($J532*'fnd base rates'!G$13)
+($K532*'fnd base rates'!G$14)
+($M532*'fnd base rates'!G$16)
+($N532*'fnd base rates'!G$17)
+($O532*'fnd base rates'!G$18)
+($P532*VLOOKUP($S532+12,rate_basefnd,7)))
*$R532</f>
        <v>1299.4623999999999</v>
      </c>
      <c r="Z532" s="68">
        <f>(($D532*'fnd base rates'!H$7)
+($E532*'fnd base rates'!H$8)
+($F532*'fnd base rates'!H$9)
+($G532*'fnd base rates'!H$10)
+($H532*'fnd base rates'!H$11)
+($I532*'fnd base rates'!H$12)
+($J532*'fnd base rates'!H$13)
+($K532*'fnd base rates'!H$14)
+($M532*'fnd base rates'!H$16)
+($N532*'fnd base rates'!H$17)
+($O532*'fnd base rates'!H$18)
+($P532*VLOOKUP($S532+12,rate_basefnd,8)))</f>
        <v>5208.1639999999998</v>
      </c>
      <c r="AA532" s="68">
        <f>(($D532*'fnd base rates'!I$7)
+($E532*'fnd base rates'!I$8)
+($F532*'fnd base rates'!I$9)
+($G532*'fnd base rates'!I$10)
+($H532*'fnd base rates'!I$11)
+($I532*'fnd base rates'!I$12)
+($J532*'fnd base rates'!I$13)
+($K532*'fnd base rates'!I$14)
+($M532*'fnd base rates'!I$16)
+($N532*'fnd base rates'!I$17)
+($O532*'fnd base rates'!I$18)
+($P532*VLOOKUP($S532+12,rate_basefnd,9)))
*$R532</f>
        <v>2982.04</v>
      </c>
      <c r="AB532" s="68">
        <f>(($D532*'fnd base rates'!J$7)
+($E532*'fnd base rates'!J$8)
+($F532*'fnd base rates'!J$9)
+($G532*'fnd base rates'!J$10)
+($H532*'fnd base rates'!J$11)
+($I532*'fnd base rates'!J$12)
+($J532*'fnd base rates'!J$13)
+($K532*'fnd base rates'!J$14)
+($M532*'fnd base rates'!J$16)
+($N532*'fnd base rates'!J$17)
+($O532*'fnd base rates'!J$18)
+($P532*VLOOKUP($S532+12,rate_basefnd,10)))
*$R532</f>
        <v>4322.51</v>
      </c>
      <c r="AC532" s="68">
        <f>(($D532*'fnd base rates'!K$7)
+($E532*'fnd base rates'!K$8)
+($F532*'fnd base rates'!K$9)
+($G532*'fnd base rates'!K$10)
+($H532*'fnd base rates'!K$11)
+($I532*'fnd base rates'!K$12)
+($J532*'fnd base rates'!K$13)
+($K532*'fnd base rates'!K$14)
+($M532*'fnd base rates'!K$16)
+($N532*'fnd base rates'!K$17)
+($O532*'fnd base rates'!K$18)
+($P532*VLOOKUP($S532+12,rate_basefnd,11)))
*$R532</f>
        <v>7720.9260000000004</v>
      </c>
      <c r="AD532" s="68">
        <f>(($D532*'fnd base rates'!L$7)
+($E532*'fnd base rates'!L$8)
+($F532*'fnd base rates'!L$9)
+($G532*'fnd base rates'!L$10)
+($H532*'fnd base rates'!L$11)
+($I532*'fnd base rates'!L$12)
+($J532*'fnd base rates'!L$13)
+($K532*'fnd base rates'!L$14)
+($M532*'fnd base rates'!L$16)
+($N532*'fnd base rates'!L$17)
+($O532*'fnd base rates'!L$18)
+($P532*VLOOKUP($S532+12,rate_basefnd,12)))</f>
        <v>14030.2428</v>
      </c>
      <c r="AE532" s="68">
        <f>(($D532*'fnd base rates'!M$7)
+($E532*'fnd base rates'!M$8)
+($F532*'fnd base rates'!M$9)
+($G532*'fnd base rates'!M$10)
+($H532*'fnd base rates'!M$11)
+($I532*'fnd base rates'!M$12)
+($J532*'fnd base rates'!M$13)
+($K532*'fnd base rates'!M$14)
+($M532*'fnd base rates'!M$16)
+($N532*'fnd base rates'!M$17)
+($O532*'fnd base rates'!M$18)
+($P532*VLOOKUP($S532+12,rate_basefnd,13)))</f>
        <v>0</v>
      </c>
      <c r="AF532" s="3">
        <f t="shared" si="113"/>
        <v>86151.293999999994</v>
      </c>
      <c r="AH532" s="205">
        <f t="shared" si="114"/>
        <v>478352141</v>
      </c>
      <c r="AI532" s="3" t="str">
        <f t="shared" si="118"/>
        <v>478</v>
      </c>
      <c r="AJ532" s="1" t="str">
        <f t="shared" si="119"/>
        <v>352</v>
      </c>
      <c r="AK532" s="1" t="str">
        <f t="shared" si="120"/>
        <v>141</v>
      </c>
      <c r="AL532" s="3">
        <f t="shared" si="115"/>
        <v>1</v>
      </c>
      <c r="AM532" s="3">
        <f t="shared" si="111"/>
        <v>6</v>
      </c>
      <c r="AN532" s="3">
        <f t="shared" si="121"/>
        <v>86151.293999999994</v>
      </c>
      <c r="AO532" s="3">
        <f t="shared" si="122"/>
        <v>14359</v>
      </c>
      <c r="AP532" s="3">
        <f t="shared" si="116"/>
        <v>-3104</v>
      </c>
      <c r="AQ532" s="3">
        <v>17463</v>
      </c>
      <c r="AS532" s="68"/>
      <c r="AT532" s="68"/>
      <c r="AX532" s="4">
        <f t="shared" si="123"/>
        <v>0</v>
      </c>
      <c r="AZ532" s="4">
        <f t="shared" si="124"/>
        <v>0</v>
      </c>
      <c r="BB532" s="4"/>
    </row>
    <row r="533" spans="1:54" s="3" customFormat="1">
      <c r="A533" s="205" t="str">
        <f t="shared" si="117"/>
        <v>478</v>
      </c>
      <c r="B533" s="1">
        <v>478352153</v>
      </c>
      <c r="C533" s="7" t="s">
        <v>93</v>
      </c>
      <c r="D533" s="8">
        <f>'fnd enro'!D533</f>
        <v>0</v>
      </c>
      <c r="E533" s="8">
        <f>'fnd enro'!E533</f>
        <v>0</v>
      </c>
      <c r="F533" s="8">
        <f>'fnd enro'!F533</f>
        <v>0</v>
      </c>
      <c r="G533" s="8">
        <f>'fnd enro'!G533</f>
        <v>0</v>
      </c>
      <c r="H533" s="8">
        <f>'fnd enro'!H533</f>
        <v>13</v>
      </c>
      <c r="I533" s="8">
        <f>'fnd enro'!I533</f>
        <v>30</v>
      </c>
      <c r="J533" s="8">
        <f>'fnd enro'!J533</f>
        <v>0</v>
      </c>
      <c r="K533" s="9">
        <f>'fnd enro'!K533</f>
        <v>1.72</v>
      </c>
      <c r="L533" s="8">
        <f>'fnd enro'!L533</f>
        <v>0</v>
      </c>
      <c r="M533" s="8">
        <f>'fnd enro'!M533</f>
        <v>0</v>
      </c>
      <c r="N533" s="8">
        <f>'fnd enro'!N533</f>
        <v>0</v>
      </c>
      <c r="O533" s="8">
        <f>'fnd enro'!O533</f>
        <v>0</v>
      </c>
      <c r="P533" s="8">
        <f>'fnd enro'!P533</f>
        <v>14</v>
      </c>
      <c r="Q533" s="8">
        <f>'fnd enro'!R533</f>
        <v>43</v>
      </c>
      <c r="R533" s="9">
        <f t="shared" si="112"/>
        <v>1</v>
      </c>
      <c r="S533" s="8">
        <f>VALUE('fnd enro'!Q533)</f>
        <v>10</v>
      </c>
      <c r="T533" s="1"/>
      <c r="U533" s="68">
        <f>(($D533*'fnd base rates'!C$7)
+($E533*'fnd base rates'!C$8)
+($F533*'fnd base rates'!C$9)
+($G533*'fnd base rates'!C$10)
+($H533*'fnd base rates'!C$11)
+($I533*'fnd base rates'!C$12)
+($J533*'fnd base rates'!C$13)
+($K533*'fnd base rates'!C$14)
+($M533*'fnd base rates'!C$16)
+($N533*'fnd base rates'!C$17)
+($O533*'fnd base rates'!C$18)
+($P533*VLOOKUP($S533+12,rate_basefnd,3)))
*$R533</f>
        <v>27389.131599999997</v>
      </c>
      <c r="V533" s="68">
        <f>(($D533*'fnd base rates'!D$7)
+($E533*'fnd base rates'!D$8)
+($F533*'fnd base rates'!D$9)
+($G533*'fnd base rates'!D$10)
+($H533*'fnd base rates'!D$11)
+($I533*'fnd base rates'!D$12)
+($J533*'fnd base rates'!D$13)
+($K533*'fnd base rates'!D$14)
+($M533*'fnd base rates'!D$16)
+($N533*'fnd base rates'!D$17)
+($O533*'fnd base rates'!D$18)
+($P533*VLOOKUP($S533+12,rate_basefnd,4)))
*$R533</f>
        <v>44094.74</v>
      </c>
      <c r="W533" s="68">
        <f>(($D533*'fnd base rates'!E$7)
+($E533*'fnd base rates'!E$8)
+($F533*'fnd base rates'!E$9)
+($G533*'fnd base rates'!E$10)
+($H533*'fnd base rates'!E$11)
+($I533*'fnd base rates'!E$12)
+($J533*'fnd base rates'!E$13)
+($K533*'fnd base rates'!E$14)
+($M533*'fnd base rates'!E$16)
+($N533*'fnd base rates'!E$17)
+($O533*'fnd base rates'!E$18)
+($P533*VLOOKUP($S533+12,rate_basefnd,5)))
*$R533</f>
        <v>288194.24440000003</v>
      </c>
      <c r="X533" s="68">
        <f>(($D533*'fnd base rates'!F$7)
+($E533*'fnd base rates'!F$8)
+($F533*'fnd base rates'!F$9)
+($G533*'fnd base rates'!F$10)
+($H533*'fnd base rates'!F$11)
+($I533*'fnd base rates'!F$12)
+($J533*'fnd base rates'!F$13)
+($K533*'fnd base rates'!F$14)
+($M533*'fnd base rates'!F$16)
+($N533*'fnd base rates'!F$17)
+($O533*'fnd base rates'!F$18)
+($P533*VLOOKUP($S533+12,rate_basefnd,6)))
*$R533</f>
        <v>44472.350399999996</v>
      </c>
      <c r="Y533" s="68">
        <f>(($D533*'fnd base rates'!G$7)
+($E533*'fnd base rates'!G$8)
+($F533*'fnd base rates'!G$9)
+($G533*'fnd base rates'!G$10)
+($H533*'fnd base rates'!G$11)
+($I533*'fnd base rates'!G$12)
+($J533*'fnd base rates'!G$13)
+($K533*'fnd base rates'!G$14)
+($M533*'fnd base rates'!G$16)
+($N533*'fnd base rates'!G$17)
+($O533*'fnd base rates'!G$18)
+($P533*VLOOKUP($S533+12,rate_basefnd,7)))
*$R533</f>
        <v>11513.427199999998</v>
      </c>
      <c r="Z533" s="68">
        <f>(($D533*'fnd base rates'!H$7)
+($E533*'fnd base rates'!H$8)
+($F533*'fnd base rates'!H$9)
+($G533*'fnd base rates'!H$10)
+($H533*'fnd base rates'!H$11)
+($I533*'fnd base rates'!H$12)
+($J533*'fnd base rates'!H$13)
+($K533*'fnd base rates'!H$14)
+($M533*'fnd base rates'!H$16)
+($N533*'fnd base rates'!H$17)
+($O533*'fnd base rates'!H$18)
+($P533*VLOOKUP($S533+12,rate_basefnd,8)))</f>
        <v>35686.611999999994</v>
      </c>
      <c r="AA533" s="68">
        <f>(($D533*'fnd base rates'!I$7)
+($E533*'fnd base rates'!I$8)
+($F533*'fnd base rates'!I$9)
+($G533*'fnd base rates'!I$10)
+($H533*'fnd base rates'!I$11)
+($I533*'fnd base rates'!I$12)
+($J533*'fnd base rates'!I$13)
+($K533*'fnd base rates'!I$14)
+($M533*'fnd base rates'!I$16)
+($N533*'fnd base rates'!I$17)
+($O533*'fnd base rates'!I$18)
+($P533*VLOOKUP($S533+12,rate_basefnd,9)))
*$R533</f>
        <v>23070.38</v>
      </c>
      <c r="AB533" s="68">
        <f>(($D533*'fnd base rates'!J$7)
+($E533*'fnd base rates'!J$8)
+($F533*'fnd base rates'!J$9)
+($G533*'fnd base rates'!J$10)
+($H533*'fnd base rates'!J$11)
+($I533*'fnd base rates'!J$12)
+($J533*'fnd base rates'!J$13)
+($K533*'fnd base rates'!J$14)
+($M533*'fnd base rates'!J$16)
+($N533*'fnd base rates'!J$17)
+($O533*'fnd base rates'!J$18)
+($P533*VLOOKUP($S533+12,rate_basefnd,10)))
*$R533</f>
        <v>38291.279999999999</v>
      </c>
      <c r="AC533" s="68">
        <f>(($D533*'fnd base rates'!K$7)
+($E533*'fnd base rates'!K$8)
+($F533*'fnd base rates'!K$9)
+($G533*'fnd base rates'!K$10)
+($H533*'fnd base rates'!K$11)
+($I533*'fnd base rates'!K$12)
+($J533*'fnd base rates'!K$13)
+($K533*'fnd base rates'!K$14)
+($M533*'fnd base rates'!K$16)
+($N533*'fnd base rates'!K$17)
+($O533*'fnd base rates'!K$18)
+($P533*VLOOKUP($S533+12,rate_basefnd,11)))
*$R533</f>
        <v>55541.027999999998</v>
      </c>
      <c r="AD533" s="68">
        <f>(($D533*'fnd base rates'!L$7)
+($E533*'fnd base rates'!L$8)
+($F533*'fnd base rates'!L$9)
+($G533*'fnd base rates'!L$10)
+($H533*'fnd base rates'!L$11)
+($I533*'fnd base rates'!L$12)
+($J533*'fnd base rates'!L$13)
+($K533*'fnd base rates'!L$14)
+($M533*'fnd base rates'!L$16)
+($N533*'fnd base rates'!L$17)
+($O533*'fnd base rates'!L$18)
+($P533*VLOOKUP($S533+12,rate_basefnd,12)))</f>
        <v>110476.84839999999</v>
      </c>
      <c r="AE533" s="68">
        <f>(($D533*'fnd base rates'!M$7)
+($E533*'fnd base rates'!M$8)
+($F533*'fnd base rates'!M$9)
+($G533*'fnd base rates'!M$10)
+($H533*'fnd base rates'!M$11)
+($I533*'fnd base rates'!M$12)
+($J533*'fnd base rates'!M$13)
+($K533*'fnd base rates'!M$14)
+($M533*'fnd base rates'!M$16)
+($N533*'fnd base rates'!M$17)
+($O533*'fnd base rates'!M$18)
+($P533*VLOOKUP($S533+12,rate_basefnd,13)))</f>
        <v>0</v>
      </c>
      <c r="AF533" s="3">
        <f t="shared" si="113"/>
        <v>678730.04200000013</v>
      </c>
      <c r="AH533" s="205">
        <f t="shared" si="114"/>
        <v>478352153</v>
      </c>
      <c r="AI533" s="3" t="str">
        <f t="shared" si="118"/>
        <v>478</v>
      </c>
      <c r="AJ533" s="1" t="str">
        <f t="shared" si="119"/>
        <v>352</v>
      </c>
      <c r="AK533" s="1" t="str">
        <f t="shared" si="120"/>
        <v>153</v>
      </c>
      <c r="AL533" s="3">
        <f t="shared" si="115"/>
        <v>1</v>
      </c>
      <c r="AM533" s="3">
        <f t="shared" si="111"/>
        <v>43</v>
      </c>
      <c r="AN533" s="3">
        <f t="shared" si="121"/>
        <v>678730.04200000013</v>
      </c>
      <c r="AO533" s="3">
        <f t="shared" si="122"/>
        <v>15784</v>
      </c>
      <c r="AP533" s="3">
        <f t="shared" si="116"/>
        <v>1253</v>
      </c>
      <c r="AQ533" s="3">
        <v>14531</v>
      </c>
      <c r="AS533" s="68"/>
      <c r="AT533" s="68"/>
      <c r="AX533" s="4">
        <f t="shared" si="123"/>
        <v>0</v>
      </c>
      <c r="AZ533" s="4">
        <f t="shared" si="124"/>
        <v>0</v>
      </c>
      <c r="BB533" s="4"/>
    </row>
    <row r="534" spans="1:54" s="3" customFormat="1">
      <c r="A534" s="205" t="str">
        <f t="shared" si="117"/>
        <v>478</v>
      </c>
      <c r="B534" s="1">
        <v>478352158</v>
      </c>
      <c r="C534" s="7" t="s">
        <v>93</v>
      </c>
      <c r="D534" s="8">
        <f>'fnd enro'!D534</f>
        <v>0</v>
      </c>
      <c r="E534" s="8">
        <f>'fnd enro'!E534</f>
        <v>0</v>
      </c>
      <c r="F534" s="8">
        <f>'fnd enro'!F534</f>
        <v>0</v>
      </c>
      <c r="G534" s="8">
        <f>'fnd enro'!G534</f>
        <v>0</v>
      </c>
      <c r="H534" s="8">
        <f>'fnd enro'!H534</f>
        <v>12</v>
      </c>
      <c r="I534" s="8">
        <f>'fnd enro'!I534</f>
        <v>30</v>
      </c>
      <c r="J534" s="8">
        <f>'fnd enro'!J534</f>
        <v>0</v>
      </c>
      <c r="K534" s="9">
        <f>'fnd enro'!K534</f>
        <v>1.68</v>
      </c>
      <c r="L534" s="8">
        <f>'fnd enro'!L534</f>
        <v>0</v>
      </c>
      <c r="M534" s="8">
        <f>'fnd enro'!M534</f>
        <v>0</v>
      </c>
      <c r="N534" s="8">
        <f>'fnd enro'!N534</f>
        <v>0</v>
      </c>
      <c r="O534" s="8">
        <f>'fnd enro'!O534</f>
        <v>0</v>
      </c>
      <c r="P534" s="8">
        <f>'fnd enro'!P534</f>
        <v>6</v>
      </c>
      <c r="Q534" s="8">
        <f>'fnd enro'!R534</f>
        <v>42</v>
      </c>
      <c r="R534" s="9">
        <f t="shared" si="112"/>
        <v>1</v>
      </c>
      <c r="S534" s="8">
        <f>VALUE('fnd enro'!Q534)</f>
        <v>2</v>
      </c>
      <c r="T534" s="1"/>
      <c r="U534" s="68">
        <f>(($D534*'fnd base rates'!C$7)
+($E534*'fnd base rates'!C$8)
+($F534*'fnd base rates'!C$9)
+($G534*'fnd base rates'!C$10)
+($H534*'fnd base rates'!C$11)
+($I534*'fnd base rates'!C$12)
+($J534*'fnd base rates'!C$13)
+($K534*'fnd base rates'!C$14)
+($M534*'fnd base rates'!C$16)
+($N534*'fnd base rates'!C$17)
+($O534*'fnd base rates'!C$18)
+($P534*VLOOKUP($S534+12,rate_basefnd,3)))
*$R534</f>
        <v>25550.930399999997</v>
      </c>
      <c r="V534" s="68">
        <f>(($D534*'fnd base rates'!D$7)
+($E534*'fnd base rates'!D$8)
+($F534*'fnd base rates'!D$9)
+($G534*'fnd base rates'!D$10)
+($H534*'fnd base rates'!D$11)
+($I534*'fnd base rates'!D$12)
+($J534*'fnd base rates'!D$13)
+($K534*'fnd base rates'!D$14)
+($M534*'fnd base rates'!D$16)
+($N534*'fnd base rates'!D$17)
+($O534*'fnd base rates'!D$18)
+($P534*VLOOKUP($S534+12,rate_basefnd,4)))
*$R534</f>
        <v>37377.18</v>
      </c>
      <c r="W534" s="68">
        <f>(($D534*'fnd base rates'!E$7)
+($E534*'fnd base rates'!E$8)
+($F534*'fnd base rates'!E$9)
+($G534*'fnd base rates'!E$10)
+($H534*'fnd base rates'!E$11)
+($I534*'fnd base rates'!E$12)
+($J534*'fnd base rates'!E$13)
+($K534*'fnd base rates'!E$14)
+($M534*'fnd base rates'!E$16)
+($N534*'fnd base rates'!E$17)
+($O534*'fnd base rates'!E$18)
+($P534*VLOOKUP($S534+12,rate_basefnd,5)))
*$R534</f>
        <v>227051.19360000003</v>
      </c>
      <c r="X534" s="68">
        <f>(($D534*'fnd base rates'!F$7)
+($E534*'fnd base rates'!F$8)
+($F534*'fnd base rates'!F$9)
+($G534*'fnd base rates'!F$10)
+($H534*'fnd base rates'!F$11)
+($I534*'fnd base rates'!F$12)
+($J534*'fnd base rates'!F$13)
+($K534*'fnd base rates'!F$14)
+($M534*'fnd base rates'!F$16)
+($N534*'fnd base rates'!F$17)
+($O534*'fnd base rates'!F$18)
+($P534*VLOOKUP($S534+12,rate_basefnd,6)))
*$R534</f>
        <v>43354.137600000002</v>
      </c>
      <c r="Y534" s="68">
        <f>(($D534*'fnd base rates'!G$7)
+($E534*'fnd base rates'!G$8)
+($F534*'fnd base rates'!G$9)
+($G534*'fnd base rates'!G$10)
+($H534*'fnd base rates'!G$11)
+($I534*'fnd base rates'!G$12)
+($J534*'fnd base rates'!G$13)
+($K534*'fnd base rates'!G$14)
+($M534*'fnd base rates'!G$16)
+($N534*'fnd base rates'!G$17)
+($O534*'fnd base rates'!G$18)
+($P534*VLOOKUP($S534+12,rate_basefnd,7)))
*$R534</f>
        <v>8546.4167999999991</v>
      </c>
      <c r="Z534" s="68">
        <f>(($D534*'fnd base rates'!H$7)
+($E534*'fnd base rates'!H$8)
+($F534*'fnd base rates'!H$9)
+($G534*'fnd base rates'!H$10)
+($H534*'fnd base rates'!H$11)
+($I534*'fnd base rates'!H$12)
+($J534*'fnd base rates'!H$13)
+($K534*'fnd base rates'!H$14)
+($M534*'fnd base rates'!H$16)
+($N534*'fnd base rates'!H$17)
+($O534*'fnd base rates'!H$18)
+($P534*VLOOKUP($S534+12,rate_basefnd,8)))</f>
        <v>34679.207999999999</v>
      </c>
      <c r="AA534" s="68">
        <f>(($D534*'fnd base rates'!I$7)
+($E534*'fnd base rates'!I$8)
+($F534*'fnd base rates'!I$9)
+($G534*'fnd base rates'!I$10)
+($H534*'fnd base rates'!I$11)
+($I534*'fnd base rates'!I$12)
+($J534*'fnd base rates'!I$13)
+($K534*'fnd base rates'!I$14)
+($M534*'fnd base rates'!I$16)
+($N534*'fnd base rates'!I$17)
+($O534*'fnd base rates'!I$18)
+($P534*VLOOKUP($S534+12,rate_basefnd,9)))
*$R534</f>
        <v>20297.399999999998</v>
      </c>
      <c r="AB534" s="68">
        <f>(($D534*'fnd base rates'!J$7)
+($E534*'fnd base rates'!J$8)
+($F534*'fnd base rates'!J$9)
+($G534*'fnd base rates'!J$10)
+($H534*'fnd base rates'!J$11)
+($I534*'fnd base rates'!J$12)
+($J534*'fnd base rates'!J$13)
+($K534*'fnd base rates'!J$14)
+($M534*'fnd base rates'!J$16)
+($N534*'fnd base rates'!J$17)
+($O534*'fnd base rates'!J$18)
+($P534*VLOOKUP($S534+12,rate_basefnd,10)))
*$R534</f>
        <v>25960.620000000003</v>
      </c>
      <c r="AC534" s="68">
        <f>(($D534*'fnd base rates'!K$7)
+($E534*'fnd base rates'!K$8)
+($F534*'fnd base rates'!K$9)
+($G534*'fnd base rates'!K$10)
+($H534*'fnd base rates'!K$11)
+($I534*'fnd base rates'!K$12)
+($J534*'fnd base rates'!K$13)
+($K534*'fnd base rates'!K$14)
+($M534*'fnd base rates'!K$16)
+($N534*'fnd base rates'!K$17)
+($O534*'fnd base rates'!K$18)
+($P534*VLOOKUP($S534+12,rate_basefnd,11)))
*$R534</f>
        <v>54224.531999999999</v>
      </c>
      <c r="AD534" s="68">
        <f>(($D534*'fnd base rates'!L$7)
+($E534*'fnd base rates'!L$8)
+($F534*'fnd base rates'!L$9)
+($G534*'fnd base rates'!L$10)
+($H534*'fnd base rates'!L$11)
+($I534*'fnd base rates'!L$12)
+($J534*'fnd base rates'!L$13)
+($K534*'fnd base rates'!L$14)
+($M534*'fnd base rates'!L$16)
+($N534*'fnd base rates'!L$17)
+($O534*'fnd base rates'!L$18)
+($P534*VLOOKUP($S534+12,rate_basefnd,12)))</f>
        <v>97299.669599999994</v>
      </c>
      <c r="AE534" s="68">
        <f>(($D534*'fnd base rates'!M$7)
+($E534*'fnd base rates'!M$8)
+($F534*'fnd base rates'!M$9)
+($G534*'fnd base rates'!M$10)
+($H534*'fnd base rates'!M$11)
+($I534*'fnd base rates'!M$12)
+($J534*'fnd base rates'!M$13)
+($K534*'fnd base rates'!M$14)
+($M534*'fnd base rates'!M$16)
+($N534*'fnd base rates'!M$17)
+($O534*'fnd base rates'!M$18)
+($P534*VLOOKUP($S534+12,rate_basefnd,13)))</f>
        <v>0</v>
      </c>
      <c r="AF534" s="3">
        <f t="shared" si="113"/>
        <v>574341.28800000006</v>
      </c>
      <c r="AH534" s="205">
        <f t="shared" si="114"/>
        <v>478352158</v>
      </c>
      <c r="AI534" s="3" t="str">
        <f t="shared" si="118"/>
        <v>478</v>
      </c>
      <c r="AJ534" s="1" t="str">
        <f t="shared" si="119"/>
        <v>352</v>
      </c>
      <c r="AK534" s="1" t="str">
        <f t="shared" si="120"/>
        <v>158</v>
      </c>
      <c r="AL534" s="3">
        <f t="shared" si="115"/>
        <v>1</v>
      </c>
      <c r="AM534" s="3">
        <f t="shared" ref="AM534:AM597" si="125">enro</f>
        <v>42</v>
      </c>
      <c r="AN534" s="3">
        <f t="shared" si="121"/>
        <v>574341.28800000006</v>
      </c>
      <c r="AO534" s="3">
        <f t="shared" si="122"/>
        <v>13675</v>
      </c>
      <c r="AP534" s="3">
        <f t="shared" si="116"/>
        <v>1110</v>
      </c>
      <c r="AQ534" s="3">
        <v>12565</v>
      </c>
      <c r="AS534" s="68"/>
      <c r="AT534" s="68"/>
      <c r="AX534" s="4">
        <f t="shared" si="123"/>
        <v>0</v>
      </c>
      <c r="AZ534" s="4">
        <f t="shared" si="124"/>
        <v>0</v>
      </c>
      <c r="BB534" s="4"/>
    </row>
    <row r="535" spans="1:54" s="3" customFormat="1">
      <c r="A535" s="205" t="str">
        <f t="shared" si="117"/>
        <v>478</v>
      </c>
      <c r="B535" s="1">
        <v>478352160</v>
      </c>
      <c r="C535" s="7" t="s">
        <v>93</v>
      </c>
      <c r="D535" s="8">
        <f>'fnd enro'!D535</f>
        <v>0</v>
      </c>
      <c r="E535" s="8">
        <f>'fnd enro'!E535</f>
        <v>0</v>
      </c>
      <c r="F535" s="8">
        <f>'fnd enro'!F535</f>
        <v>0</v>
      </c>
      <c r="G535" s="8">
        <f>'fnd enro'!G535</f>
        <v>0</v>
      </c>
      <c r="H535" s="8">
        <f>'fnd enro'!H535</f>
        <v>1</v>
      </c>
      <c r="I535" s="8">
        <f>'fnd enro'!I535</f>
        <v>2</v>
      </c>
      <c r="J535" s="8">
        <f>'fnd enro'!J535</f>
        <v>0</v>
      </c>
      <c r="K535" s="9">
        <f>'fnd enro'!K535</f>
        <v>0.12</v>
      </c>
      <c r="L535" s="8">
        <f>'fnd enro'!L535</f>
        <v>0</v>
      </c>
      <c r="M535" s="8">
        <f>'fnd enro'!M535</f>
        <v>0</v>
      </c>
      <c r="N535" s="8">
        <f>'fnd enro'!N535</f>
        <v>0</v>
      </c>
      <c r="O535" s="8">
        <f>'fnd enro'!O535</f>
        <v>0</v>
      </c>
      <c r="P535" s="8">
        <f>'fnd enro'!P535</f>
        <v>1</v>
      </c>
      <c r="Q535" s="8">
        <f>'fnd enro'!R535</f>
        <v>3</v>
      </c>
      <c r="R535" s="9">
        <f t="shared" si="112"/>
        <v>1</v>
      </c>
      <c r="S535" s="8">
        <f>VALUE('fnd enro'!Q535)</f>
        <v>11</v>
      </c>
      <c r="T535" s="1"/>
      <c r="U535" s="68">
        <f>(($D535*'fnd base rates'!C$7)
+($E535*'fnd base rates'!C$8)
+($F535*'fnd base rates'!C$9)
+($G535*'fnd base rates'!C$10)
+($H535*'fnd base rates'!C$11)
+($I535*'fnd base rates'!C$12)
+($J535*'fnd base rates'!C$13)
+($K535*'fnd base rates'!C$14)
+($M535*'fnd base rates'!C$16)
+($N535*'fnd base rates'!C$17)
+($O535*'fnd base rates'!C$18)
+($P535*VLOOKUP($S535+12,rate_basefnd,3)))
*$R535</f>
        <v>1927.8636000000001</v>
      </c>
      <c r="V535" s="68">
        <f>(($D535*'fnd base rates'!D$7)
+($E535*'fnd base rates'!D$8)
+($F535*'fnd base rates'!D$9)
+($G535*'fnd base rates'!D$10)
+($H535*'fnd base rates'!D$11)
+($I535*'fnd base rates'!D$12)
+($J535*'fnd base rates'!D$13)
+($K535*'fnd base rates'!D$14)
+($M535*'fnd base rates'!D$16)
+($N535*'fnd base rates'!D$17)
+($O535*'fnd base rates'!D$18)
+($P535*VLOOKUP($S535+12,rate_basefnd,4)))
*$R535</f>
        <v>3156.8300000000004</v>
      </c>
      <c r="W535" s="68">
        <f>(($D535*'fnd base rates'!E$7)
+($E535*'fnd base rates'!E$8)
+($F535*'fnd base rates'!E$9)
+($G535*'fnd base rates'!E$10)
+($H535*'fnd base rates'!E$11)
+($I535*'fnd base rates'!E$12)
+($J535*'fnd base rates'!E$13)
+($K535*'fnd base rates'!E$14)
+($M535*'fnd base rates'!E$16)
+($N535*'fnd base rates'!E$17)
+($O535*'fnd base rates'!E$18)
+($P535*VLOOKUP($S535+12,rate_basefnd,5)))
*$R535</f>
        <v>20742.202400000002</v>
      </c>
      <c r="X535" s="68">
        <f>(($D535*'fnd base rates'!F$7)
+($E535*'fnd base rates'!F$8)
+($F535*'fnd base rates'!F$9)
+($G535*'fnd base rates'!F$10)
+($H535*'fnd base rates'!F$11)
+($I535*'fnd base rates'!F$12)
+($J535*'fnd base rates'!F$13)
+($K535*'fnd base rates'!F$14)
+($M535*'fnd base rates'!F$16)
+($N535*'fnd base rates'!F$17)
+($O535*'fnd base rates'!F$18)
+($P535*VLOOKUP($S535+12,rate_basefnd,6)))
*$R535</f>
        <v>3113.9183999999996</v>
      </c>
      <c r="Y535" s="68">
        <f>(($D535*'fnd base rates'!G$7)
+($E535*'fnd base rates'!G$8)
+($F535*'fnd base rates'!G$9)
+($G535*'fnd base rates'!G$10)
+($H535*'fnd base rates'!G$11)
+($I535*'fnd base rates'!G$12)
+($J535*'fnd base rates'!G$13)
+($K535*'fnd base rates'!G$14)
+($M535*'fnd base rates'!G$16)
+($N535*'fnd base rates'!G$17)
+($O535*'fnd base rates'!G$18)
+($P535*VLOOKUP($S535+12,rate_basefnd,7)))
*$R535</f>
        <v>841.84120000000007</v>
      </c>
      <c r="Z535" s="68">
        <f>(($D535*'fnd base rates'!H$7)
+($E535*'fnd base rates'!H$8)
+($F535*'fnd base rates'!H$9)
+($G535*'fnd base rates'!H$10)
+($H535*'fnd base rates'!H$11)
+($I535*'fnd base rates'!H$12)
+($J535*'fnd base rates'!H$13)
+($K535*'fnd base rates'!H$14)
+($M535*'fnd base rates'!H$16)
+($N535*'fnd base rates'!H$17)
+($O535*'fnd base rates'!H$18)
+($P535*VLOOKUP($S535+12,rate_basefnd,8)))</f>
        <v>2464.1620000000003</v>
      </c>
      <c r="AA535" s="68">
        <f>(($D535*'fnd base rates'!I$7)
+($E535*'fnd base rates'!I$8)
+($F535*'fnd base rates'!I$9)
+($G535*'fnd base rates'!I$10)
+($H535*'fnd base rates'!I$11)
+($I535*'fnd base rates'!I$12)
+($J535*'fnd base rates'!I$13)
+($K535*'fnd base rates'!I$14)
+($M535*'fnd base rates'!I$16)
+($N535*'fnd base rates'!I$17)
+($O535*'fnd base rates'!I$18)
+($P535*VLOOKUP($S535+12,rate_basefnd,9)))
*$R535</f>
        <v>1639.58</v>
      </c>
      <c r="AB535" s="68">
        <f>(($D535*'fnd base rates'!J$7)
+($E535*'fnd base rates'!J$8)
+($F535*'fnd base rates'!J$9)
+($G535*'fnd base rates'!J$10)
+($H535*'fnd base rates'!J$11)
+($I535*'fnd base rates'!J$12)
+($J535*'fnd base rates'!J$13)
+($K535*'fnd base rates'!J$14)
+($M535*'fnd base rates'!J$16)
+($N535*'fnd base rates'!J$17)
+($O535*'fnd base rates'!J$18)
+($P535*VLOOKUP($S535+12,rate_basefnd,10)))
*$R535</f>
        <v>2803.25</v>
      </c>
      <c r="AC535" s="68">
        <f>(($D535*'fnd base rates'!K$7)
+($E535*'fnd base rates'!K$8)
+($F535*'fnd base rates'!K$9)
+($G535*'fnd base rates'!K$10)
+($H535*'fnd base rates'!K$11)
+($I535*'fnd base rates'!K$12)
+($J535*'fnd base rates'!K$13)
+($K535*'fnd base rates'!K$14)
+($M535*'fnd base rates'!K$16)
+($N535*'fnd base rates'!K$17)
+($O535*'fnd base rates'!K$18)
+($P535*VLOOKUP($S535+12,rate_basefnd,11)))
*$R535</f>
        <v>3878.268</v>
      </c>
      <c r="AD535" s="68">
        <f>(($D535*'fnd base rates'!L$7)
+($E535*'fnd base rates'!L$8)
+($F535*'fnd base rates'!L$9)
+($G535*'fnd base rates'!L$10)
+($H535*'fnd base rates'!L$11)
+($I535*'fnd base rates'!L$12)
+($J535*'fnd base rates'!L$13)
+($K535*'fnd base rates'!L$14)
+($M535*'fnd base rates'!L$16)
+($N535*'fnd base rates'!L$17)
+($O535*'fnd base rates'!L$18)
+($P535*VLOOKUP($S535+12,rate_basefnd,12)))</f>
        <v>7879.4563999999991</v>
      </c>
      <c r="AE535" s="68">
        <f>(($D535*'fnd base rates'!M$7)
+($E535*'fnd base rates'!M$8)
+($F535*'fnd base rates'!M$9)
+($G535*'fnd base rates'!M$10)
+($H535*'fnd base rates'!M$11)
+($I535*'fnd base rates'!M$12)
+($J535*'fnd base rates'!M$13)
+($K535*'fnd base rates'!M$14)
+($M535*'fnd base rates'!M$16)
+($N535*'fnd base rates'!M$17)
+($O535*'fnd base rates'!M$18)
+($P535*VLOOKUP($S535+12,rate_basefnd,13)))</f>
        <v>0</v>
      </c>
      <c r="AF535" s="3">
        <f t="shared" si="113"/>
        <v>48447.371999999988</v>
      </c>
      <c r="AH535" s="205">
        <f t="shared" si="114"/>
        <v>478352160</v>
      </c>
      <c r="AI535" s="3" t="str">
        <f t="shared" si="118"/>
        <v>478</v>
      </c>
      <c r="AJ535" s="1" t="str">
        <f t="shared" si="119"/>
        <v>352</v>
      </c>
      <c r="AK535" s="1" t="str">
        <f t="shared" si="120"/>
        <v>160</v>
      </c>
      <c r="AL535" s="3">
        <f t="shared" si="115"/>
        <v>1</v>
      </c>
      <c r="AM535" s="3">
        <f t="shared" si="125"/>
        <v>3</v>
      </c>
      <c r="AN535" s="3">
        <f t="shared" si="121"/>
        <v>48447.371999999988</v>
      </c>
      <c r="AO535" s="3">
        <f t="shared" si="122"/>
        <v>16149</v>
      </c>
      <c r="AP535" s="3">
        <f t="shared" si="116"/>
        <v>667</v>
      </c>
      <c r="AQ535" s="3">
        <v>15482</v>
      </c>
      <c r="AS535" s="68"/>
      <c r="AT535" s="68"/>
      <c r="AX535" s="4">
        <f t="shared" si="123"/>
        <v>0</v>
      </c>
      <c r="AZ535" s="4">
        <f t="shared" si="124"/>
        <v>0</v>
      </c>
      <c r="BB535" s="4"/>
    </row>
    <row r="536" spans="1:54" s="3" customFormat="1">
      <c r="A536" s="205" t="str">
        <f t="shared" si="117"/>
        <v>478</v>
      </c>
      <c r="B536" s="1">
        <v>478352162</v>
      </c>
      <c r="C536" s="7" t="s">
        <v>93</v>
      </c>
      <c r="D536" s="8">
        <f>'fnd enro'!D536</f>
        <v>0</v>
      </c>
      <c r="E536" s="8">
        <f>'fnd enro'!E536</f>
        <v>0</v>
      </c>
      <c r="F536" s="8">
        <f>'fnd enro'!F536</f>
        <v>0</v>
      </c>
      <c r="G536" s="8">
        <f>'fnd enro'!G536</f>
        <v>0</v>
      </c>
      <c r="H536" s="8">
        <f>'fnd enro'!H536</f>
        <v>8</v>
      </c>
      <c r="I536" s="8">
        <f>'fnd enro'!I536</f>
        <v>7</v>
      </c>
      <c r="J536" s="8">
        <f>'fnd enro'!J536</f>
        <v>0</v>
      </c>
      <c r="K536" s="9">
        <f>'fnd enro'!K536</f>
        <v>0.6</v>
      </c>
      <c r="L536" s="8">
        <f>'fnd enro'!L536</f>
        <v>0</v>
      </c>
      <c r="M536" s="8">
        <f>'fnd enro'!M536</f>
        <v>0</v>
      </c>
      <c r="N536" s="8">
        <f>'fnd enro'!N536</f>
        <v>0</v>
      </c>
      <c r="O536" s="8">
        <f>'fnd enro'!O536</f>
        <v>0</v>
      </c>
      <c r="P536" s="8">
        <f>'fnd enro'!P536</f>
        <v>1</v>
      </c>
      <c r="Q536" s="8">
        <f>'fnd enro'!R536</f>
        <v>15</v>
      </c>
      <c r="R536" s="9">
        <f t="shared" si="112"/>
        <v>1</v>
      </c>
      <c r="S536" s="8">
        <f>VALUE('fnd enro'!Q536)</f>
        <v>5</v>
      </c>
      <c r="T536" s="1"/>
      <c r="U536" s="68">
        <f>(($D536*'fnd base rates'!C$7)
+($E536*'fnd base rates'!C$8)
+($F536*'fnd base rates'!C$9)
+($G536*'fnd base rates'!C$10)
+($H536*'fnd base rates'!C$11)
+($I536*'fnd base rates'!C$12)
+($J536*'fnd base rates'!C$13)
+($K536*'fnd base rates'!C$14)
+($M536*'fnd base rates'!C$16)
+($N536*'fnd base rates'!C$17)
+($O536*'fnd base rates'!C$18)
+($P536*VLOOKUP($S536+12,rate_basefnd,3)))
*$R536</f>
        <v>9066.5080000000016</v>
      </c>
      <c r="V536" s="68">
        <f>(($D536*'fnd base rates'!D$7)
+($E536*'fnd base rates'!D$8)
+($F536*'fnd base rates'!D$9)
+($G536*'fnd base rates'!D$10)
+($H536*'fnd base rates'!D$11)
+($I536*'fnd base rates'!D$12)
+($J536*'fnd base rates'!D$13)
+($K536*'fnd base rates'!D$14)
+($M536*'fnd base rates'!D$16)
+($N536*'fnd base rates'!D$17)
+($O536*'fnd base rates'!D$18)
+($P536*VLOOKUP($S536+12,rate_basefnd,4)))
*$R536</f>
        <v>13070.33</v>
      </c>
      <c r="W536" s="68">
        <f>(($D536*'fnd base rates'!E$7)
+($E536*'fnd base rates'!E$8)
+($F536*'fnd base rates'!E$9)
+($G536*'fnd base rates'!E$10)
+($H536*'fnd base rates'!E$11)
+($I536*'fnd base rates'!E$12)
+($J536*'fnd base rates'!E$13)
+($K536*'fnd base rates'!E$14)
+($M536*'fnd base rates'!E$16)
+($N536*'fnd base rates'!E$17)
+($O536*'fnd base rates'!E$18)
+($P536*VLOOKUP($S536+12,rate_basefnd,5)))
*$R536</f>
        <v>72383.601999999999</v>
      </c>
      <c r="X536" s="68">
        <f>(($D536*'fnd base rates'!F$7)
+($E536*'fnd base rates'!F$8)
+($F536*'fnd base rates'!F$9)
+($G536*'fnd base rates'!F$10)
+($H536*'fnd base rates'!F$11)
+($I536*'fnd base rates'!F$12)
+($J536*'fnd base rates'!F$13)
+($K536*'fnd base rates'!F$14)
+($M536*'fnd base rates'!F$16)
+($N536*'fnd base rates'!F$17)
+($O536*'fnd base rates'!F$18)
+($P536*VLOOKUP($S536+12,rate_basefnd,6)))
*$R536</f>
        <v>15930.671999999999</v>
      </c>
      <c r="Y536" s="68">
        <f>(($D536*'fnd base rates'!G$7)
+($E536*'fnd base rates'!G$8)
+($F536*'fnd base rates'!G$9)
+($G536*'fnd base rates'!G$10)
+($H536*'fnd base rates'!G$11)
+($I536*'fnd base rates'!G$12)
+($J536*'fnd base rates'!G$13)
+($K536*'fnd base rates'!G$14)
+($M536*'fnd base rates'!G$16)
+($N536*'fnd base rates'!G$17)
+($O536*'fnd base rates'!G$18)
+($P536*VLOOKUP($S536+12,rate_basefnd,7)))
*$R536</f>
        <v>2939.1059999999998</v>
      </c>
      <c r="Z536" s="68">
        <f>(($D536*'fnd base rates'!H$7)
+($E536*'fnd base rates'!H$8)
+($F536*'fnd base rates'!H$9)
+($G536*'fnd base rates'!H$10)
+($H536*'fnd base rates'!H$11)
+($I536*'fnd base rates'!H$12)
+($J536*'fnd base rates'!H$13)
+($K536*'fnd base rates'!H$14)
+($M536*'fnd base rates'!H$16)
+($N536*'fnd base rates'!H$17)
+($O536*'fnd base rates'!H$18)
+($P536*VLOOKUP($S536+12,rate_basefnd,8)))</f>
        <v>11109.91</v>
      </c>
      <c r="AA536" s="68">
        <f>(($D536*'fnd base rates'!I$7)
+($E536*'fnd base rates'!I$8)
+($F536*'fnd base rates'!I$9)
+($G536*'fnd base rates'!I$10)
+($H536*'fnd base rates'!I$11)
+($I536*'fnd base rates'!I$12)
+($J536*'fnd base rates'!I$13)
+($K536*'fnd base rates'!I$14)
+($M536*'fnd base rates'!I$16)
+($N536*'fnd base rates'!I$17)
+($O536*'fnd base rates'!I$18)
+($P536*VLOOKUP($S536+12,rate_basefnd,9)))
*$R536</f>
        <v>7067.02</v>
      </c>
      <c r="AB536" s="68">
        <f>(($D536*'fnd base rates'!J$7)
+($E536*'fnd base rates'!J$8)
+($F536*'fnd base rates'!J$9)
+($G536*'fnd base rates'!J$10)
+($H536*'fnd base rates'!J$11)
+($I536*'fnd base rates'!J$12)
+($J536*'fnd base rates'!J$13)
+($K536*'fnd base rates'!J$14)
+($M536*'fnd base rates'!J$16)
+($N536*'fnd base rates'!J$17)
+($O536*'fnd base rates'!J$18)
+($P536*VLOOKUP($S536+12,rate_basefnd,10)))
*$R536</f>
        <v>7360.39</v>
      </c>
      <c r="AC536" s="68">
        <f>(($D536*'fnd base rates'!K$7)
+($E536*'fnd base rates'!K$8)
+($F536*'fnd base rates'!K$9)
+($G536*'fnd base rates'!K$10)
+($H536*'fnd base rates'!K$11)
+($I536*'fnd base rates'!K$12)
+($J536*'fnd base rates'!K$13)
+($K536*'fnd base rates'!K$14)
+($M536*'fnd base rates'!K$16)
+($N536*'fnd base rates'!K$17)
+($O536*'fnd base rates'!K$18)
+($P536*VLOOKUP($S536+12,rate_basefnd,11)))
*$R536</f>
        <v>19498.169999999998</v>
      </c>
      <c r="AD536" s="68">
        <f>(($D536*'fnd base rates'!L$7)
+($E536*'fnd base rates'!L$8)
+($F536*'fnd base rates'!L$9)
+($G536*'fnd base rates'!L$10)
+($H536*'fnd base rates'!L$11)
+($I536*'fnd base rates'!L$12)
+($J536*'fnd base rates'!L$13)
+($K536*'fnd base rates'!L$14)
+($M536*'fnd base rates'!L$16)
+($N536*'fnd base rates'!L$17)
+($O536*'fnd base rates'!L$18)
+($P536*VLOOKUP($S536+12,rate_basefnd,12)))</f>
        <v>35214.231999999996</v>
      </c>
      <c r="AE536" s="68">
        <f>(($D536*'fnd base rates'!M$7)
+($E536*'fnd base rates'!M$8)
+($F536*'fnd base rates'!M$9)
+($G536*'fnd base rates'!M$10)
+($H536*'fnd base rates'!M$11)
+($I536*'fnd base rates'!M$12)
+($J536*'fnd base rates'!M$13)
+($K536*'fnd base rates'!M$14)
+($M536*'fnd base rates'!M$16)
+($N536*'fnd base rates'!M$17)
+($O536*'fnd base rates'!M$18)
+($P536*VLOOKUP($S536+12,rate_basefnd,13)))</f>
        <v>0</v>
      </c>
      <c r="AF536" s="3">
        <f t="shared" si="113"/>
        <v>193639.93999999997</v>
      </c>
      <c r="AH536" s="205">
        <f t="shared" si="114"/>
        <v>478352162</v>
      </c>
      <c r="AI536" s="3" t="str">
        <f t="shared" si="118"/>
        <v>478</v>
      </c>
      <c r="AJ536" s="1" t="str">
        <f t="shared" si="119"/>
        <v>352</v>
      </c>
      <c r="AK536" s="1" t="str">
        <f t="shared" si="120"/>
        <v>162</v>
      </c>
      <c r="AL536" s="3">
        <f t="shared" si="115"/>
        <v>1</v>
      </c>
      <c r="AM536" s="3">
        <f t="shared" si="125"/>
        <v>15</v>
      </c>
      <c r="AN536" s="3">
        <f t="shared" si="121"/>
        <v>193639.93999999997</v>
      </c>
      <c r="AO536" s="3">
        <f t="shared" si="122"/>
        <v>12909</v>
      </c>
      <c r="AP536" s="3">
        <f t="shared" si="116"/>
        <v>2245</v>
      </c>
      <c r="AQ536" s="3">
        <v>10664</v>
      </c>
      <c r="AS536" s="68"/>
      <c r="AT536" s="68"/>
      <c r="AX536" s="4">
        <f t="shared" si="123"/>
        <v>0</v>
      </c>
      <c r="AZ536" s="4">
        <f t="shared" si="124"/>
        <v>0</v>
      </c>
      <c r="BB536" s="4"/>
    </row>
    <row r="537" spans="1:54" s="3" customFormat="1">
      <c r="A537" s="205" t="str">
        <f t="shared" si="117"/>
        <v>478</v>
      </c>
      <c r="B537" s="1">
        <v>478352170</v>
      </c>
      <c r="C537" s="7" t="s">
        <v>93</v>
      </c>
      <c r="D537" s="8">
        <f>'fnd enro'!D537</f>
        <v>0</v>
      </c>
      <c r="E537" s="8">
        <f>'fnd enro'!E537</f>
        <v>0</v>
      </c>
      <c r="F537" s="8">
        <f>'fnd enro'!F537</f>
        <v>0</v>
      </c>
      <c r="G537" s="8">
        <f>'fnd enro'!G537</f>
        <v>0</v>
      </c>
      <c r="H537" s="8">
        <f>'fnd enro'!H537</f>
        <v>0</v>
      </c>
      <c r="I537" s="8">
        <f>'fnd enro'!I537</f>
        <v>2</v>
      </c>
      <c r="J537" s="8">
        <f>'fnd enro'!J537</f>
        <v>0</v>
      </c>
      <c r="K537" s="9">
        <f>'fnd enro'!K537</f>
        <v>0.08</v>
      </c>
      <c r="L537" s="8">
        <f>'fnd enro'!L537</f>
        <v>0</v>
      </c>
      <c r="M537" s="8">
        <f>'fnd enro'!M537</f>
        <v>0</v>
      </c>
      <c r="N537" s="8">
        <f>'fnd enro'!N537</f>
        <v>0</v>
      </c>
      <c r="O537" s="8">
        <f>'fnd enro'!O537</f>
        <v>0</v>
      </c>
      <c r="P537" s="8">
        <f>'fnd enro'!P537</f>
        <v>0</v>
      </c>
      <c r="Q537" s="8">
        <f>'fnd enro'!R537</f>
        <v>2</v>
      </c>
      <c r="R537" s="9">
        <f t="shared" si="112"/>
        <v>1</v>
      </c>
      <c r="S537" s="8">
        <f>VALUE('fnd enro'!Q537)</f>
        <v>10</v>
      </c>
      <c r="T537" s="1"/>
      <c r="U537" s="68">
        <f>(($D537*'fnd base rates'!C$7)
+($E537*'fnd base rates'!C$8)
+($F537*'fnd base rates'!C$9)
+($G537*'fnd base rates'!C$10)
+($H537*'fnd base rates'!C$11)
+($I537*'fnd base rates'!C$12)
+($J537*'fnd base rates'!C$13)
+($K537*'fnd base rates'!C$14)
+($M537*'fnd base rates'!C$16)
+($N537*'fnd base rates'!C$17)
+($O537*'fnd base rates'!C$18)
+($P537*VLOOKUP($S537+12,rate_basefnd,3)))
*$R537</f>
        <v>1199.3224</v>
      </c>
      <c r="V537" s="68">
        <f>(($D537*'fnd base rates'!D$7)
+($E537*'fnd base rates'!D$8)
+($F537*'fnd base rates'!D$9)
+($G537*'fnd base rates'!D$10)
+($H537*'fnd base rates'!D$11)
+($I537*'fnd base rates'!D$12)
+($J537*'fnd base rates'!D$13)
+($K537*'fnd base rates'!D$14)
+($M537*'fnd base rates'!D$16)
+($N537*'fnd base rates'!D$17)
+($O537*'fnd base rates'!D$18)
+($P537*VLOOKUP($S537+12,rate_basefnd,4)))
*$R537</f>
        <v>1697.48</v>
      </c>
      <c r="W537" s="68">
        <f>(($D537*'fnd base rates'!E$7)
+($E537*'fnd base rates'!E$8)
+($F537*'fnd base rates'!E$9)
+($G537*'fnd base rates'!E$10)
+($H537*'fnd base rates'!E$11)
+($I537*'fnd base rates'!E$12)
+($J537*'fnd base rates'!E$13)
+($K537*'fnd base rates'!E$14)
+($M537*'fnd base rates'!E$16)
+($N537*'fnd base rates'!E$17)
+($O537*'fnd base rates'!E$18)
+($P537*VLOOKUP($S537+12,rate_basefnd,5)))
*$R537</f>
        <v>10928.621599999999</v>
      </c>
      <c r="X537" s="68">
        <f>(($D537*'fnd base rates'!F$7)
+($E537*'fnd base rates'!F$8)
+($F537*'fnd base rates'!F$9)
+($G537*'fnd base rates'!F$10)
+($H537*'fnd base rates'!F$11)
+($I537*'fnd base rates'!F$12)
+($J537*'fnd base rates'!F$13)
+($K537*'fnd base rates'!F$14)
+($M537*'fnd base rates'!F$16)
+($N537*'fnd base rates'!F$17)
+($O537*'fnd base rates'!F$18)
+($P537*VLOOKUP($S537+12,rate_basefnd,6)))
*$R537</f>
        <v>1995.7055999999998</v>
      </c>
      <c r="Y537" s="68">
        <f>(($D537*'fnd base rates'!G$7)
+($E537*'fnd base rates'!G$8)
+($F537*'fnd base rates'!G$9)
+($G537*'fnd base rates'!G$10)
+($H537*'fnd base rates'!G$11)
+($I537*'fnd base rates'!G$12)
+($J537*'fnd base rates'!G$13)
+($K537*'fnd base rates'!G$14)
+($M537*'fnd base rates'!G$16)
+($N537*'fnd base rates'!G$17)
+($O537*'fnd base rates'!G$18)
+($P537*VLOOKUP($S537+12,rate_basefnd,7)))
*$R537</f>
        <v>365.06079999999997</v>
      </c>
      <c r="Z537" s="68">
        <f>(($D537*'fnd base rates'!H$7)
+($E537*'fnd base rates'!H$8)
+($F537*'fnd base rates'!H$9)
+($G537*'fnd base rates'!H$10)
+($H537*'fnd base rates'!H$11)
+($I537*'fnd base rates'!H$12)
+($J537*'fnd base rates'!H$13)
+($K537*'fnd base rates'!H$14)
+($M537*'fnd base rates'!H$16)
+($N537*'fnd base rates'!H$17)
+($O537*'fnd base rates'!H$18)
+($P537*VLOOKUP($S537+12,rate_basefnd,8)))</f>
        <v>1838.528</v>
      </c>
      <c r="AA537" s="68">
        <f>(($D537*'fnd base rates'!I$7)
+($E537*'fnd base rates'!I$8)
+($F537*'fnd base rates'!I$9)
+($G537*'fnd base rates'!I$10)
+($H537*'fnd base rates'!I$11)
+($I537*'fnd base rates'!I$12)
+($J537*'fnd base rates'!I$13)
+($K537*'fnd base rates'!I$14)
+($M537*'fnd base rates'!I$16)
+($N537*'fnd base rates'!I$17)
+($O537*'fnd base rates'!I$18)
+($P537*VLOOKUP($S537+12,rate_basefnd,9)))
*$R537</f>
        <v>945.04</v>
      </c>
      <c r="AB537" s="68">
        <f>(($D537*'fnd base rates'!J$7)
+($E537*'fnd base rates'!J$8)
+($F537*'fnd base rates'!J$9)
+($G537*'fnd base rates'!J$10)
+($H537*'fnd base rates'!J$11)
+($I537*'fnd base rates'!J$12)
+($J537*'fnd base rates'!J$13)
+($K537*'fnd base rates'!J$14)
+($M537*'fnd base rates'!J$16)
+($N537*'fnd base rates'!J$17)
+($O537*'fnd base rates'!J$18)
+($P537*VLOOKUP($S537+12,rate_basefnd,10)))
*$R537</f>
        <v>1272.98</v>
      </c>
      <c r="AC537" s="68">
        <f>(($D537*'fnd base rates'!K$7)
+($E537*'fnd base rates'!K$8)
+($F537*'fnd base rates'!K$9)
+($G537*'fnd base rates'!K$10)
+($H537*'fnd base rates'!K$11)
+($I537*'fnd base rates'!K$12)
+($J537*'fnd base rates'!K$13)
+($K537*'fnd base rates'!K$14)
+($M537*'fnd base rates'!K$16)
+($N537*'fnd base rates'!K$17)
+($O537*'fnd base rates'!K$18)
+($P537*VLOOKUP($S537+12,rate_basefnd,11)))
*$R537</f>
        <v>2561.7719999999999</v>
      </c>
      <c r="AD537" s="68">
        <f>(($D537*'fnd base rates'!L$7)
+($E537*'fnd base rates'!L$8)
+($F537*'fnd base rates'!L$9)
+($G537*'fnd base rates'!L$10)
+($H537*'fnd base rates'!L$11)
+($I537*'fnd base rates'!L$12)
+($J537*'fnd base rates'!L$13)
+($K537*'fnd base rates'!L$14)
+($M537*'fnd base rates'!L$16)
+($N537*'fnd base rates'!L$17)
+($O537*'fnd base rates'!L$18)
+($P537*VLOOKUP($S537+12,rate_basefnd,12)))</f>
        <v>4332.4776000000002</v>
      </c>
      <c r="AE537" s="68">
        <f>(($D537*'fnd base rates'!M$7)
+($E537*'fnd base rates'!M$8)
+($F537*'fnd base rates'!M$9)
+($G537*'fnd base rates'!M$10)
+($H537*'fnd base rates'!M$11)
+($I537*'fnd base rates'!M$12)
+($J537*'fnd base rates'!M$13)
+($K537*'fnd base rates'!M$14)
+($M537*'fnd base rates'!M$16)
+($N537*'fnd base rates'!M$17)
+($O537*'fnd base rates'!M$18)
+($P537*VLOOKUP($S537+12,rate_basefnd,13)))</f>
        <v>0</v>
      </c>
      <c r="AF537" s="3">
        <f t="shared" si="113"/>
        <v>27136.987999999998</v>
      </c>
      <c r="AH537" s="205">
        <f t="shared" si="114"/>
        <v>478352170</v>
      </c>
      <c r="AI537" s="3" t="str">
        <f t="shared" si="118"/>
        <v>478</v>
      </c>
      <c r="AJ537" s="1" t="str">
        <f t="shared" si="119"/>
        <v>352</v>
      </c>
      <c r="AK537" s="1" t="str">
        <f t="shared" si="120"/>
        <v>170</v>
      </c>
      <c r="AL537" s="3">
        <f t="shared" si="115"/>
        <v>1</v>
      </c>
      <c r="AM537" s="3">
        <f t="shared" si="125"/>
        <v>2</v>
      </c>
      <c r="AN537" s="3">
        <f t="shared" si="121"/>
        <v>27136.987999999998</v>
      </c>
      <c r="AO537" s="3">
        <f t="shared" si="122"/>
        <v>13568</v>
      </c>
      <c r="AP537" s="3">
        <f t="shared" si="116"/>
        <v>-985</v>
      </c>
      <c r="AQ537" s="3">
        <v>14553</v>
      </c>
      <c r="AS537" s="68"/>
      <c r="AT537" s="68"/>
      <c r="AX537" s="4">
        <f t="shared" si="123"/>
        <v>0</v>
      </c>
      <c r="AZ537" s="4">
        <f t="shared" si="124"/>
        <v>0</v>
      </c>
      <c r="BB537" s="4"/>
    </row>
    <row r="538" spans="1:54" s="3" customFormat="1">
      <c r="A538" s="205" t="str">
        <f t="shared" si="117"/>
        <v>478</v>
      </c>
      <c r="B538" s="1">
        <v>478352174</v>
      </c>
      <c r="C538" s="7" t="s">
        <v>93</v>
      </c>
      <c r="D538" s="8">
        <f>'fnd enro'!D538</f>
        <v>0</v>
      </c>
      <c r="E538" s="8">
        <f>'fnd enro'!E538</f>
        <v>0</v>
      </c>
      <c r="F538" s="8">
        <f>'fnd enro'!F538</f>
        <v>0</v>
      </c>
      <c r="G538" s="8">
        <f>'fnd enro'!G538</f>
        <v>0</v>
      </c>
      <c r="H538" s="8">
        <f>'fnd enro'!H538</f>
        <v>6</v>
      </c>
      <c r="I538" s="8">
        <f>'fnd enro'!I538</f>
        <v>8</v>
      </c>
      <c r="J538" s="8">
        <f>'fnd enro'!J538</f>
        <v>0</v>
      </c>
      <c r="K538" s="9">
        <f>'fnd enro'!K538</f>
        <v>0.56000000000000005</v>
      </c>
      <c r="L538" s="8">
        <f>'fnd enro'!L538</f>
        <v>0</v>
      </c>
      <c r="M538" s="8">
        <f>'fnd enro'!M538</f>
        <v>0</v>
      </c>
      <c r="N538" s="8">
        <f>'fnd enro'!N538</f>
        <v>0</v>
      </c>
      <c r="O538" s="8">
        <f>'fnd enro'!O538</f>
        <v>0</v>
      </c>
      <c r="P538" s="8">
        <f>'fnd enro'!P538</f>
        <v>2</v>
      </c>
      <c r="Q538" s="8">
        <f>'fnd enro'!R538</f>
        <v>14</v>
      </c>
      <c r="R538" s="9">
        <f t="shared" si="112"/>
        <v>1</v>
      </c>
      <c r="S538" s="8">
        <f>VALUE('fnd enro'!Q538)</f>
        <v>5</v>
      </c>
      <c r="T538" s="1"/>
      <c r="U538" s="68">
        <f>(($D538*'fnd base rates'!C$7)
+($E538*'fnd base rates'!C$8)
+($F538*'fnd base rates'!C$9)
+($G538*'fnd base rates'!C$10)
+($H538*'fnd base rates'!C$11)
+($I538*'fnd base rates'!C$12)
+($J538*'fnd base rates'!C$13)
+($K538*'fnd base rates'!C$14)
+($M538*'fnd base rates'!C$16)
+($N538*'fnd base rates'!C$17)
+($O538*'fnd base rates'!C$18)
+($P538*VLOOKUP($S538+12,rate_basefnd,3)))
*$R538</f>
        <v>8538.4368000000013</v>
      </c>
      <c r="V538" s="68">
        <f>(($D538*'fnd base rates'!D$7)
+($E538*'fnd base rates'!D$8)
+($F538*'fnd base rates'!D$9)
+($G538*'fnd base rates'!D$10)
+($H538*'fnd base rates'!D$11)
+($I538*'fnd base rates'!D$12)
+($J538*'fnd base rates'!D$13)
+($K538*'fnd base rates'!D$14)
+($M538*'fnd base rates'!D$16)
+($N538*'fnd base rates'!D$17)
+($O538*'fnd base rates'!D$18)
+($P538*VLOOKUP($S538+12,rate_basefnd,4)))
*$R538</f>
        <v>12560.82</v>
      </c>
      <c r="W538" s="68">
        <f>(($D538*'fnd base rates'!E$7)
+($E538*'fnd base rates'!E$8)
+($F538*'fnd base rates'!E$9)
+($G538*'fnd base rates'!E$10)
+($H538*'fnd base rates'!E$11)
+($I538*'fnd base rates'!E$12)
+($J538*'fnd base rates'!E$13)
+($K538*'fnd base rates'!E$14)
+($M538*'fnd base rates'!E$16)
+($N538*'fnd base rates'!E$17)
+($O538*'fnd base rates'!E$18)
+($P538*VLOOKUP($S538+12,rate_basefnd,5)))
*$R538</f>
        <v>73454.031199999998</v>
      </c>
      <c r="X538" s="68">
        <f>(($D538*'fnd base rates'!F$7)
+($E538*'fnd base rates'!F$8)
+($F538*'fnd base rates'!F$9)
+($G538*'fnd base rates'!F$10)
+($H538*'fnd base rates'!F$11)
+($I538*'fnd base rates'!F$12)
+($J538*'fnd base rates'!F$13)
+($K538*'fnd base rates'!F$14)
+($M538*'fnd base rates'!F$16)
+($N538*'fnd base rates'!F$17)
+($O538*'fnd base rates'!F$18)
+($P538*VLOOKUP($S538+12,rate_basefnd,6)))
*$R538</f>
        <v>14692.099200000001</v>
      </c>
      <c r="Y538" s="68">
        <f>(($D538*'fnd base rates'!G$7)
+($E538*'fnd base rates'!G$8)
+($F538*'fnd base rates'!G$9)
+($G538*'fnd base rates'!G$10)
+($H538*'fnd base rates'!G$11)
+($I538*'fnd base rates'!G$12)
+($J538*'fnd base rates'!G$13)
+($K538*'fnd base rates'!G$14)
+($M538*'fnd base rates'!G$16)
+($N538*'fnd base rates'!G$17)
+($O538*'fnd base rates'!G$18)
+($P538*VLOOKUP($S538+12,rate_basefnd,7)))
*$R538</f>
        <v>2907.1255999999998</v>
      </c>
      <c r="Z538" s="68">
        <f>(($D538*'fnd base rates'!H$7)
+($E538*'fnd base rates'!H$8)
+($F538*'fnd base rates'!H$9)
+($G538*'fnd base rates'!H$10)
+($H538*'fnd base rates'!H$11)
+($I538*'fnd base rates'!H$12)
+($J538*'fnd base rates'!H$13)
+($K538*'fnd base rates'!H$14)
+($M538*'fnd base rates'!H$16)
+($N538*'fnd base rates'!H$17)
+($O538*'fnd base rates'!H$18)
+($P538*VLOOKUP($S538+12,rate_basefnd,8)))</f>
        <v>10891.196</v>
      </c>
      <c r="AA538" s="68">
        <f>(($D538*'fnd base rates'!I$7)
+($E538*'fnd base rates'!I$8)
+($F538*'fnd base rates'!I$9)
+($G538*'fnd base rates'!I$10)
+($H538*'fnd base rates'!I$11)
+($I538*'fnd base rates'!I$12)
+($J538*'fnd base rates'!I$13)
+($K538*'fnd base rates'!I$14)
+($M538*'fnd base rates'!I$16)
+($N538*'fnd base rates'!I$17)
+($O538*'fnd base rates'!I$18)
+($P538*VLOOKUP($S538+12,rate_basefnd,9)))
*$R538</f>
        <v>6767.32</v>
      </c>
      <c r="AB538" s="68">
        <f>(($D538*'fnd base rates'!J$7)
+($E538*'fnd base rates'!J$8)
+($F538*'fnd base rates'!J$9)
+($G538*'fnd base rates'!J$10)
+($H538*'fnd base rates'!J$11)
+($I538*'fnd base rates'!J$12)
+($J538*'fnd base rates'!J$13)
+($K538*'fnd base rates'!J$14)
+($M538*'fnd base rates'!J$16)
+($N538*'fnd base rates'!J$17)
+($O538*'fnd base rates'!J$18)
+($P538*VLOOKUP($S538+12,rate_basefnd,10)))
*$R538</f>
        <v>8141.6399999999994</v>
      </c>
      <c r="AC538" s="68">
        <f>(($D538*'fnd base rates'!K$7)
+($E538*'fnd base rates'!K$8)
+($F538*'fnd base rates'!K$9)
+($G538*'fnd base rates'!K$10)
+($H538*'fnd base rates'!K$11)
+($I538*'fnd base rates'!K$12)
+($J538*'fnd base rates'!K$13)
+($K538*'fnd base rates'!K$14)
+($M538*'fnd base rates'!K$16)
+($N538*'fnd base rates'!K$17)
+($O538*'fnd base rates'!K$18)
+($P538*VLOOKUP($S538+12,rate_basefnd,11)))
*$R538</f>
        <v>18146.063999999998</v>
      </c>
      <c r="AD538" s="68">
        <f>(($D538*'fnd base rates'!L$7)
+($E538*'fnd base rates'!L$8)
+($F538*'fnd base rates'!L$9)
+($G538*'fnd base rates'!L$10)
+($H538*'fnd base rates'!L$11)
+($I538*'fnd base rates'!L$12)
+($J538*'fnd base rates'!L$13)
+($K538*'fnd base rates'!L$14)
+($M538*'fnd base rates'!L$16)
+($N538*'fnd base rates'!L$17)
+($O538*'fnd base rates'!L$18)
+($P538*VLOOKUP($S538+12,rate_basefnd,12)))</f>
        <v>33144.443199999994</v>
      </c>
      <c r="AE538" s="68">
        <f>(($D538*'fnd base rates'!M$7)
+($E538*'fnd base rates'!M$8)
+($F538*'fnd base rates'!M$9)
+($G538*'fnd base rates'!M$10)
+($H538*'fnd base rates'!M$11)
+($I538*'fnd base rates'!M$12)
+($J538*'fnd base rates'!M$13)
+($K538*'fnd base rates'!M$14)
+($M538*'fnd base rates'!M$16)
+($N538*'fnd base rates'!M$17)
+($O538*'fnd base rates'!M$18)
+($P538*VLOOKUP($S538+12,rate_basefnd,13)))</f>
        <v>0</v>
      </c>
      <c r="AF538" s="3">
        <f t="shared" si="113"/>
        <v>189243.17599999998</v>
      </c>
      <c r="AH538" s="205">
        <f t="shared" si="114"/>
        <v>478352174</v>
      </c>
      <c r="AI538" s="3" t="str">
        <f t="shared" si="118"/>
        <v>478</v>
      </c>
      <c r="AJ538" s="1" t="str">
        <f t="shared" si="119"/>
        <v>352</v>
      </c>
      <c r="AK538" s="1" t="str">
        <f t="shared" si="120"/>
        <v>174</v>
      </c>
      <c r="AL538" s="3">
        <f t="shared" si="115"/>
        <v>1</v>
      </c>
      <c r="AM538" s="3">
        <f t="shared" si="125"/>
        <v>14</v>
      </c>
      <c r="AN538" s="3">
        <f t="shared" si="121"/>
        <v>189243.17599999998</v>
      </c>
      <c r="AO538" s="3">
        <f t="shared" si="122"/>
        <v>13517</v>
      </c>
      <c r="AP538" s="3">
        <f t="shared" si="116"/>
        <v>-1670</v>
      </c>
      <c r="AQ538" s="3">
        <v>15187</v>
      </c>
      <c r="AS538" s="68"/>
      <c r="AT538" s="68"/>
      <c r="AX538" s="4">
        <f t="shared" si="123"/>
        <v>0</v>
      </c>
      <c r="AZ538" s="4">
        <f t="shared" si="124"/>
        <v>0</v>
      </c>
      <c r="BB538" s="4"/>
    </row>
    <row r="539" spans="1:54" s="3" customFormat="1">
      <c r="A539" s="205" t="str">
        <f t="shared" si="117"/>
        <v>478</v>
      </c>
      <c r="B539" s="1">
        <v>478352271</v>
      </c>
      <c r="C539" s="7" t="s">
        <v>93</v>
      </c>
      <c r="D539" s="8">
        <f>'fnd enro'!D539</f>
        <v>0</v>
      </c>
      <c r="E539" s="8">
        <f>'fnd enro'!E539</f>
        <v>0</v>
      </c>
      <c r="F539" s="8">
        <f>'fnd enro'!F539</f>
        <v>0</v>
      </c>
      <c r="G539" s="8">
        <f>'fnd enro'!G539</f>
        <v>0</v>
      </c>
      <c r="H539" s="8">
        <f>'fnd enro'!H539</f>
        <v>0</v>
      </c>
      <c r="I539" s="8">
        <f>'fnd enro'!I539</f>
        <v>2</v>
      </c>
      <c r="J539" s="8">
        <f>'fnd enro'!J539</f>
        <v>0</v>
      </c>
      <c r="K539" s="9">
        <f>'fnd enro'!K539</f>
        <v>0.08</v>
      </c>
      <c r="L539" s="8">
        <f>'fnd enro'!L539</f>
        <v>0</v>
      </c>
      <c r="M539" s="8">
        <f>'fnd enro'!M539</f>
        <v>0</v>
      </c>
      <c r="N539" s="8">
        <f>'fnd enro'!N539</f>
        <v>0</v>
      </c>
      <c r="O539" s="8">
        <f>'fnd enro'!O539</f>
        <v>0</v>
      </c>
      <c r="P539" s="8">
        <f>'fnd enro'!P539</f>
        <v>0</v>
      </c>
      <c r="Q539" s="8">
        <f>'fnd enro'!R539</f>
        <v>2</v>
      </c>
      <c r="R539" s="9">
        <f t="shared" si="112"/>
        <v>1</v>
      </c>
      <c r="S539" s="8">
        <f>VALUE('fnd enro'!Q539)</f>
        <v>4</v>
      </c>
      <c r="T539" s="1"/>
      <c r="U539" s="68">
        <f>(($D539*'fnd base rates'!C$7)
+($E539*'fnd base rates'!C$8)
+($F539*'fnd base rates'!C$9)
+($G539*'fnd base rates'!C$10)
+($H539*'fnd base rates'!C$11)
+($I539*'fnd base rates'!C$12)
+($J539*'fnd base rates'!C$13)
+($K539*'fnd base rates'!C$14)
+($M539*'fnd base rates'!C$16)
+($N539*'fnd base rates'!C$17)
+($O539*'fnd base rates'!C$18)
+($P539*VLOOKUP($S539+12,rate_basefnd,3)))
*$R539</f>
        <v>1199.3224</v>
      </c>
      <c r="V539" s="68">
        <f>(($D539*'fnd base rates'!D$7)
+($E539*'fnd base rates'!D$8)
+($F539*'fnd base rates'!D$9)
+($G539*'fnd base rates'!D$10)
+($H539*'fnd base rates'!D$11)
+($I539*'fnd base rates'!D$12)
+($J539*'fnd base rates'!D$13)
+($K539*'fnd base rates'!D$14)
+($M539*'fnd base rates'!D$16)
+($N539*'fnd base rates'!D$17)
+($O539*'fnd base rates'!D$18)
+($P539*VLOOKUP($S539+12,rate_basefnd,4)))
*$R539</f>
        <v>1697.48</v>
      </c>
      <c r="W539" s="68">
        <f>(($D539*'fnd base rates'!E$7)
+($E539*'fnd base rates'!E$8)
+($F539*'fnd base rates'!E$9)
+($G539*'fnd base rates'!E$10)
+($H539*'fnd base rates'!E$11)
+($I539*'fnd base rates'!E$12)
+($J539*'fnd base rates'!E$13)
+($K539*'fnd base rates'!E$14)
+($M539*'fnd base rates'!E$16)
+($N539*'fnd base rates'!E$17)
+($O539*'fnd base rates'!E$18)
+($P539*VLOOKUP($S539+12,rate_basefnd,5)))
*$R539</f>
        <v>10928.621599999999</v>
      </c>
      <c r="X539" s="68">
        <f>(($D539*'fnd base rates'!F$7)
+($E539*'fnd base rates'!F$8)
+($F539*'fnd base rates'!F$9)
+($G539*'fnd base rates'!F$10)
+($H539*'fnd base rates'!F$11)
+($I539*'fnd base rates'!F$12)
+($J539*'fnd base rates'!F$13)
+($K539*'fnd base rates'!F$14)
+($M539*'fnd base rates'!F$16)
+($N539*'fnd base rates'!F$17)
+($O539*'fnd base rates'!F$18)
+($P539*VLOOKUP($S539+12,rate_basefnd,6)))
*$R539</f>
        <v>1995.7055999999998</v>
      </c>
      <c r="Y539" s="68">
        <f>(($D539*'fnd base rates'!G$7)
+($E539*'fnd base rates'!G$8)
+($F539*'fnd base rates'!G$9)
+($G539*'fnd base rates'!G$10)
+($H539*'fnd base rates'!G$11)
+($I539*'fnd base rates'!G$12)
+($J539*'fnd base rates'!G$13)
+($K539*'fnd base rates'!G$14)
+($M539*'fnd base rates'!G$16)
+($N539*'fnd base rates'!G$17)
+($O539*'fnd base rates'!G$18)
+($P539*VLOOKUP($S539+12,rate_basefnd,7)))
*$R539</f>
        <v>365.06079999999997</v>
      </c>
      <c r="Z539" s="68">
        <f>(($D539*'fnd base rates'!H$7)
+($E539*'fnd base rates'!H$8)
+($F539*'fnd base rates'!H$9)
+($G539*'fnd base rates'!H$10)
+($H539*'fnd base rates'!H$11)
+($I539*'fnd base rates'!H$12)
+($J539*'fnd base rates'!H$13)
+($K539*'fnd base rates'!H$14)
+($M539*'fnd base rates'!H$16)
+($N539*'fnd base rates'!H$17)
+($O539*'fnd base rates'!H$18)
+($P539*VLOOKUP($S539+12,rate_basefnd,8)))</f>
        <v>1838.528</v>
      </c>
      <c r="AA539" s="68">
        <f>(($D539*'fnd base rates'!I$7)
+($E539*'fnd base rates'!I$8)
+($F539*'fnd base rates'!I$9)
+($G539*'fnd base rates'!I$10)
+($H539*'fnd base rates'!I$11)
+($I539*'fnd base rates'!I$12)
+($J539*'fnd base rates'!I$13)
+($K539*'fnd base rates'!I$14)
+($M539*'fnd base rates'!I$16)
+($N539*'fnd base rates'!I$17)
+($O539*'fnd base rates'!I$18)
+($P539*VLOOKUP($S539+12,rate_basefnd,9)))
*$R539</f>
        <v>945.04</v>
      </c>
      <c r="AB539" s="68">
        <f>(($D539*'fnd base rates'!J$7)
+($E539*'fnd base rates'!J$8)
+($F539*'fnd base rates'!J$9)
+($G539*'fnd base rates'!J$10)
+($H539*'fnd base rates'!J$11)
+($I539*'fnd base rates'!J$12)
+($J539*'fnd base rates'!J$13)
+($K539*'fnd base rates'!J$14)
+($M539*'fnd base rates'!J$16)
+($N539*'fnd base rates'!J$17)
+($O539*'fnd base rates'!J$18)
+($P539*VLOOKUP($S539+12,rate_basefnd,10)))
*$R539</f>
        <v>1272.98</v>
      </c>
      <c r="AC539" s="68">
        <f>(($D539*'fnd base rates'!K$7)
+($E539*'fnd base rates'!K$8)
+($F539*'fnd base rates'!K$9)
+($G539*'fnd base rates'!K$10)
+($H539*'fnd base rates'!K$11)
+($I539*'fnd base rates'!K$12)
+($J539*'fnd base rates'!K$13)
+($K539*'fnd base rates'!K$14)
+($M539*'fnd base rates'!K$16)
+($N539*'fnd base rates'!K$17)
+($O539*'fnd base rates'!K$18)
+($P539*VLOOKUP($S539+12,rate_basefnd,11)))
*$R539</f>
        <v>2561.7719999999999</v>
      </c>
      <c r="AD539" s="68">
        <f>(($D539*'fnd base rates'!L$7)
+($E539*'fnd base rates'!L$8)
+($F539*'fnd base rates'!L$9)
+($G539*'fnd base rates'!L$10)
+($H539*'fnd base rates'!L$11)
+($I539*'fnd base rates'!L$12)
+($J539*'fnd base rates'!L$13)
+($K539*'fnd base rates'!L$14)
+($M539*'fnd base rates'!L$16)
+($N539*'fnd base rates'!L$17)
+($O539*'fnd base rates'!L$18)
+($P539*VLOOKUP($S539+12,rate_basefnd,12)))</f>
        <v>4332.4776000000002</v>
      </c>
      <c r="AE539" s="68">
        <f>(($D539*'fnd base rates'!M$7)
+($E539*'fnd base rates'!M$8)
+($F539*'fnd base rates'!M$9)
+($G539*'fnd base rates'!M$10)
+($H539*'fnd base rates'!M$11)
+($I539*'fnd base rates'!M$12)
+($J539*'fnd base rates'!M$13)
+($K539*'fnd base rates'!M$14)
+($M539*'fnd base rates'!M$16)
+($N539*'fnd base rates'!M$17)
+($O539*'fnd base rates'!M$18)
+($P539*VLOOKUP($S539+12,rate_basefnd,13)))</f>
        <v>0</v>
      </c>
      <c r="AF539" s="3">
        <f t="shared" si="113"/>
        <v>27136.987999999998</v>
      </c>
      <c r="AH539" s="205">
        <f t="shared" si="114"/>
        <v>478352271</v>
      </c>
      <c r="AI539" s="3" t="str">
        <f t="shared" si="118"/>
        <v>478</v>
      </c>
      <c r="AJ539" s="1" t="str">
        <f t="shared" si="119"/>
        <v>352</v>
      </c>
      <c r="AK539" s="1" t="str">
        <f t="shared" si="120"/>
        <v>271</v>
      </c>
      <c r="AL539" s="3">
        <f t="shared" si="115"/>
        <v>1</v>
      </c>
      <c r="AM539" s="3">
        <f t="shared" si="125"/>
        <v>2</v>
      </c>
      <c r="AN539" s="3">
        <f t="shared" si="121"/>
        <v>27136.987999999998</v>
      </c>
      <c r="AO539" s="3">
        <f t="shared" si="122"/>
        <v>13568</v>
      </c>
      <c r="AP539" s="3">
        <f t="shared" si="116"/>
        <v>-6161</v>
      </c>
      <c r="AQ539" s="3">
        <v>19729</v>
      </c>
      <c r="AS539" s="68"/>
      <c r="AT539" s="68"/>
      <c r="AX539" s="4">
        <f t="shared" si="123"/>
        <v>0</v>
      </c>
      <c r="AZ539" s="4">
        <f t="shared" si="124"/>
        <v>0</v>
      </c>
      <c r="BB539" s="4"/>
    </row>
    <row r="540" spans="1:54" s="3" customFormat="1">
      <c r="A540" s="205" t="str">
        <f t="shared" si="117"/>
        <v>478</v>
      </c>
      <c r="B540" s="1">
        <v>478352288</v>
      </c>
      <c r="C540" s="7" t="s">
        <v>93</v>
      </c>
      <c r="D540" s="8">
        <f>'fnd enro'!D540</f>
        <v>0</v>
      </c>
      <c r="E540" s="8">
        <f>'fnd enro'!E540</f>
        <v>0</v>
      </c>
      <c r="F540" s="8">
        <f>'fnd enro'!F540</f>
        <v>0</v>
      </c>
      <c r="G540" s="8">
        <f>'fnd enro'!G540</f>
        <v>0</v>
      </c>
      <c r="H540" s="8">
        <f>'fnd enro'!H540</f>
        <v>2</v>
      </c>
      <c r="I540" s="8">
        <f>'fnd enro'!I540</f>
        <v>0</v>
      </c>
      <c r="J540" s="8">
        <f>'fnd enro'!J540</f>
        <v>0</v>
      </c>
      <c r="K540" s="9">
        <f>'fnd enro'!K540</f>
        <v>0.08</v>
      </c>
      <c r="L540" s="8">
        <f>'fnd enro'!L540</f>
        <v>0</v>
      </c>
      <c r="M540" s="8">
        <f>'fnd enro'!M540</f>
        <v>0</v>
      </c>
      <c r="N540" s="8">
        <f>'fnd enro'!N540</f>
        <v>0</v>
      </c>
      <c r="O540" s="8">
        <f>'fnd enro'!O540</f>
        <v>0</v>
      </c>
      <c r="P540" s="8">
        <f>'fnd enro'!P540</f>
        <v>0</v>
      </c>
      <c r="Q540" s="8">
        <f>'fnd enro'!R540</f>
        <v>2</v>
      </c>
      <c r="R540" s="9">
        <f t="shared" si="112"/>
        <v>1</v>
      </c>
      <c r="S540" s="8">
        <f>VALUE('fnd enro'!Q540)</f>
        <v>2</v>
      </c>
      <c r="T540" s="1"/>
      <c r="U540" s="68">
        <f>(($D540*'fnd base rates'!C$7)
+($E540*'fnd base rates'!C$8)
+($F540*'fnd base rates'!C$9)
+($G540*'fnd base rates'!C$10)
+($H540*'fnd base rates'!C$11)
+($I540*'fnd base rates'!C$12)
+($J540*'fnd base rates'!C$13)
+($K540*'fnd base rates'!C$14)
+($M540*'fnd base rates'!C$16)
+($N540*'fnd base rates'!C$17)
+($O540*'fnd base rates'!C$18)
+($P540*VLOOKUP($S540+12,rate_basefnd,3)))
*$R540</f>
        <v>1199.3224</v>
      </c>
      <c r="V540" s="68">
        <f>(($D540*'fnd base rates'!D$7)
+($E540*'fnd base rates'!D$8)
+($F540*'fnd base rates'!D$9)
+($G540*'fnd base rates'!D$10)
+($H540*'fnd base rates'!D$11)
+($I540*'fnd base rates'!D$12)
+($J540*'fnd base rates'!D$13)
+($K540*'fnd base rates'!D$14)
+($M540*'fnd base rates'!D$16)
+($N540*'fnd base rates'!D$17)
+($O540*'fnd base rates'!D$18)
+($P540*VLOOKUP($S540+12,rate_basefnd,4)))
*$R540</f>
        <v>1697.48</v>
      </c>
      <c r="W540" s="68">
        <f>(($D540*'fnd base rates'!E$7)
+($E540*'fnd base rates'!E$8)
+($F540*'fnd base rates'!E$9)
+($G540*'fnd base rates'!E$10)
+($H540*'fnd base rates'!E$11)
+($I540*'fnd base rates'!E$12)
+($J540*'fnd base rates'!E$13)
+($K540*'fnd base rates'!E$14)
+($M540*'fnd base rates'!E$16)
+($N540*'fnd base rates'!E$17)
+($O540*'fnd base rates'!E$18)
+($P540*VLOOKUP($S540+12,rate_basefnd,5)))
*$R540</f>
        <v>7705.4616000000005</v>
      </c>
      <c r="X540" s="68">
        <f>(($D540*'fnd base rates'!F$7)
+($E540*'fnd base rates'!F$8)
+($F540*'fnd base rates'!F$9)
+($G540*'fnd base rates'!F$10)
+($H540*'fnd base rates'!F$11)
+($I540*'fnd base rates'!F$12)
+($J540*'fnd base rates'!F$13)
+($K540*'fnd base rates'!F$14)
+($M540*'fnd base rates'!F$16)
+($N540*'fnd base rates'!F$17)
+($O540*'fnd base rates'!F$18)
+($P540*VLOOKUP($S540+12,rate_basefnd,6)))
*$R540</f>
        <v>2236.4256</v>
      </c>
      <c r="Y540" s="68">
        <f>(($D540*'fnd base rates'!G$7)
+($E540*'fnd base rates'!G$8)
+($F540*'fnd base rates'!G$9)
+($G540*'fnd base rates'!G$10)
+($H540*'fnd base rates'!G$11)
+($I540*'fnd base rates'!G$12)
+($J540*'fnd base rates'!G$13)
+($K540*'fnd base rates'!G$14)
+($M540*'fnd base rates'!G$16)
+($N540*'fnd base rates'!G$17)
+($O540*'fnd base rates'!G$18)
+($P540*VLOOKUP($S540+12,rate_basefnd,7)))
*$R540</f>
        <v>375.18079999999998</v>
      </c>
      <c r="Z540" s="68">
        <f>(($D540*'fnd base rates'!H$7)
+($E540*'fnd base rates'!H$8)
+($F540*'fnd base rates'!H$9)
+($G540*'fnd base rates'!H$10)
+($H540*'fnd base rates'!H$11)
+($I540*'fnd base rates'!H$12)
+($J540*'fnd base rates'!H$13)
+($K540*'fnd base rates'!H$14)
+($M540*'fnd base rates'!H$16)
+($N540*'fnd base rates'!H$17)
+($O540*'fnd base rates'!H$18)
+($P540*VLOOKUP($S540+12,rate_basefnd,8)))</f>
        <v>1162.6079999999999</v>
      </c>
      <c r="AA540" s="68">
        <f>(($D540*'fnd base rates'!I$7)
+($E540*'fnd base rates'!I$8)
+($F540*'fnd base rates'!I$9)
+($G540*'fnd base rates'!I$10)
+($H540*'fnd base rates'!I$11)
+($I540*'fnd base rates'!I$12)
+($J540*'fnd base rates'!I$13)
+($K540*'fnd base rates'!I$14)
+($M540*'fnd base rates'!I$16)
+($N540*'fnd base rates'!I$17)
+($O540*'fnd base rates'!I$18)
+($P540*VLOOKUP($S540+12,rate_basefnd,9)))
*$R540</f>
        <v>906.32</v>
      </c>
      <c r="AB540" s="68">
        <f>(($D540*'fnd base rates'!J$7)
+($E540*'fnd base rates'!J$8)
+($F540*'fnd base rates'!J$9)
+($G540*'fnd base rates'!J$10)
+($H540*'fnd base rates'!J$11)
+($I540*'fnd base rates'!J$12)
+($J540*'fnd base rates'!J$13)
+($K540*'fnd base rates'!J$14)
+($M540*'fnd base rates'!J$16)
+($N540*'fnd base rates'!J$17)
+($O540*'fnd base rates'!J$18)
+($P540*VLOOKUP($S540+12,rate_basefnd,10)))
*$R540</f>
        <v>552.04</v>
      </c>
      <c r="AC540" s="68">
        <f>(($D540*'fnd base rates'!K$7)
+($E540*'fnd base rates'!K$8)
+($F540*'fnd base rates'!K$9)
+($G540*'fnd base rates'!K$10)
+($H540*'fnd base rates'!K$11)
+($I540*'fnd base rates'!K$12)
+($J540*'fnd base rates'!K$13)
+($K540*'fnd base rates'!K$14)
+($M540*'fnd base rates'!K$16)
+($N540*'fnd base rates'!K$17)
+($O540*'fnd base rates'!K$18)
+($P540*VLOOKUP($S540+12,rate_basefnd,11)))
*$R540</f>
        <v>2632.9919999999997</v>
      </c>
      <c r="AD540" s="68">
        <f>(($D540*'fnd base rates'!L$7)
+($E540*'fnd base rates'!L$8)
+($F540*'fnd base rates'!L$9)
+($G540*'fnd base rates'!L$10)
+($H540*'fnd base rates'!L$11)
+($I540*'fnd base rates'!L$12)
+($J540*'fnd base rates'!L$13)
+($K540*'fnd base rates'!L$14)
+($M540*'fnd base rates'!L$16)
+($N540*'fnd base rates'!L$17)
+($O540*'fnd base rates'!L$18)
+($P540*VLOOKUP($S540+12,rate_basefnd,12)))</f>
        <v>4857.3175999999994</v>
      </c>
      <c r="AE540" s="68">
        <f>(($D540*'fnd base rates'!M$7)
+($E540*'fnd base rates'!M$8)
+($F540*'fnd base rates'!M$9)
+($G540*'fnd base rates'!M$10)
+($H540*'fnd base rates'!M$11)
+($I540*'fnd base rates'!M$12)
+($J540*'fnd base rates'!M$13)
+($K540*'fnd base rates'!M$14)
+($M540*'fnd base rates'!M$16)
+($N540*'fnd base rates'!M$17)
+($O540*'fnd base rates'!M$18)
+($P540*VLOOKUP($S540+12,rate_basefnd,13)))</f>
        <v>0</v>
      </c>
      <c r="AF540" s="3">
        <f t="shared" si="113"/>
        <v>23325.147999999997</v>
      </c>
      <c r="AH540" s="205">
        <f t="shared" si="114"/>
        <v>478352288</v>
      </c>
      <c r="AI540" s="3" t="str">
        <f t="shared" si="118"/>
        <v>478</v>
      </c>
      <c r="AJ540" s="1" t="str">
        <f t="shared" si="119"/>
        <v>352</v>
      </c>
      <c r="AK540" s="1" t="str">
        <f t="shared" si="120"/>
        <v>288</v>
      </c>
      <c r="AL540" s="3">
        <f t="shared" si="115"/>
        <v>1</v>
      </c>
      <c r="AM540" s="3">
        <f t="shared" si="125"/>
        <v>2</v>
      </c>
      <c r="AN540" s="3">
        <f t="shared" si="121"/>
        <v>23325.147999999997</v>
      </c>
      <c r="AO540" s="3">
        <f t="shared" si="122"/>
        <v>11663</v>
      </c>
      <c r="AP540" s="3">
        <f t="shared" si="116"/>
        <v>-902</v>
      </c>
      <c r="AQ540" s="3">
        <v>12565</v>
      </c>
      <c r="AS540" s="68"/>
      <c r="AT540" s="68"/>
      <c r="AX540" s="4">
        <f t="shared" si="123"/>
        <v>0</v>
      </c>
      <c r="AZ540" s="4">
        <f t="shared" si="124"/>
        <v>0</v>
      </c>
      <c r="BB540" s="4"/>
    </row>
    <row r="541" spans="1:54" s="3" customFormat="1">
      <c r="A541" s="205" t="str">
        <f t="shared" si="117"/>
        <v>478</v>
      </c>
      <c r="B541" s="1">
        <v>478352301</v>
      </c>
      <c r="C541" s="7" t="s">
        <v>93</v>
      </c>
      <c r="D541" s="8">
        <f>'fnd enro'!D541</f>
        <v>0</v>
      </c>
      <c r="E541" s="8">
        <f>'fnd enro'!E541</f>
        <v>0</v>
      </c>
      <c r="F541" s="8">
        <f>'fnd enro'!F541</f>
        <v>0</v>
      </c>
      <c r="G541" s="8">
        <f>'fnd enro'!G541</f>
        <v>0</v>
      </c>
      <c r="H541" s="8">
        <f>'fnd enro'!H541</f>
        <v>0</v>
      </c>
      <c r="I541" s="8">
        <f>'fnd enro'!I541</f>
        <v>1</v>
      </c>
      <c r="J541" s="8">
        <f>'fnd enro'!J541</f>
        <v>0</v>
      </c>
      <c r="K541" s="9">
        <f>'fnd enro'!K541</f>
        <v>0.04</v>
      </c>
      <c r="L541" s="8">
        <f>'fnd enro'!L541</f>
        <v>0</v>
      </c>
      <c r="M541" s="8">
        <f>'fnd enro'!M541</f>
        <v>0</v>
      </c>
      <c r="N541" s="8">
        <f>'fnd enro'!N541</f>
        <v>0</v>
      </c>
      <c r="O541" s="8">
        <f>'fnd enro'!O541</f>
        <v>0</v>
      </c>
      <c r="P541" s="8">
        <f>'fnd enro'!P541</f>
        <v>0</v>
      </c>
      <c r="Q541" s="8">
        <f>'fnd enro'!R541</f>
        <v>1</v>
      </c>
      <c r="R541" s="9">
        <f t="shared" si="112"/>
        <v>1</v>
      </c>
      <c r="S541" s="8">
        <f>VALUE('fnd enro'!Q541)</f>
        <v>5</v>
      </c>
      <c r="T541" s="1"/>
      <c r="U541" s="68">
        <f>(($D541*'fnd base rates'!C$7)
+($E541*'fnd base rates'!C$8)
+($F541*'fnd base rates'!C$9)
+($G541*'fnd base rates'!C$10)
+($H541*'fnd base rates'!C$11)
+($I541*'fnd base rates'!C$12)
+($J541*'fnd base rates'!C$13)
+($K541*'fnd base rates'!C$14)
+($M541*'fnd base rates'!C$16)
+($N541*'fnd base rates'!C$17)
+($O541*'fnd base rates'!C$18)
+($P541*VLOOKUP($S541+12,rate_basefnd,3)))
*$R541</f>
        <v>599.66120000000001</v>
      </c>
      <c r="V541" s="68">
        <f>(($D541*'fnd base rates'!D$7)
+($E541*'fnd base rates'!D$8)
+($F541*'fnd base rates'!D$9)
+($G541*'fnd base rates'!D$10)
+($H541*'fnd base rates'!D$11)
+($I541*'fnd base rates'!D$12)
+($J541*'fnd base rates'!D$13)
+($K541*'fnd base rates'!D$14)
+($M541*'fnd base rates'!D$16)
+($N541*'fnd base rates'!D$17)
+($O541*'fnd base rates'!D$18)
+($P541*VLOOKUP($S541+12,rate_basefnd,4)))
*$R541</f>
        <v>848.74</v>
      </c>
      <c r="W541" s="68">
        <f>(($D541*'fnd base rates'!E$7)
+($E541*'fnd base rates'!E$8)
+($F541*'fnd base rates'!E$9)
+($G541*'fnd base rates'!E$10)
+($H541*'fnd base rates'!E$11)
+($I541*'fnd base rates'!E$12)
+($J541*'fnd base rates'!E$13)
+($K541*'fnd base rates'!E$14)
+($M541*'fnd base rates'!E$16)
+($N541*'fnd base rates'!E$17)
+($O541*'fnd base rates'!E$18)
+($P541*VLOOKUP($S541+12,rate_basefnd,5)))
*$R541</f>
        <v>5464.3107999999993</v>
      </c>
      <c r="X541" s="68">
        <f>(($D541*'fnd base rates'!F$7)
+($E541*'fnd base rates'!F$8)
+($F541*'fnd base rates'!F$9)
+($G541*'fnd base rates'!F$10)
+($H541*'fnd base rates'!F$11)
+($I541*'fnd base rates'!F$12)
+($J541*'fnd base rates'!F$13)
+($K541*'fnd base rates'!F$14)
+($M541*'fnd base rates'!F$16)
+($N541*'fnd base rates'!F$17)
+($O541*'fnd base rates'!F$18)
+($P541*VLOOKUP($S541+12,rate_basefnd,6)))
*$R541</f>
        <v>997.85279999999989</v>
      </c>
      <c r="Y541" s="68">
        <f>(($D541*'fnd base rates'!G$7)
+($E541*'fnd base rates'!G$8)
+($F541*'fnd base rates'!G$9)
+($G541*'fnd base rates'!G$10)
+($H541*'fnd base rates'!G$11)
+($I541*'fnd base rates'!G$12)
+($J541*'fnd base rates'!G$13)
+($K541*'fnd base rates'!G$14)
+($M541*'fnd base rates'!G$16)
+($N541*'fnd base rates'!G$17)
+($O541*'fnd base rates'!G$18)
+($P541*VLOOKUP($S541+12,rate_basefnd,7)))
*$R541</f>
        <v>182.53039999999999</v>
      </c>
      <c r="Z541" s="68">
        <f>(($D541*'fnd base rates'!H$7)
+($E541*'fnd base rates'!H$8)
+($F541*'fnd base rates'!H$9)
+($G541*'fnd base rates'!H$10)
+($H541*'fnd base rates'!H$11)
+($I541*'fnd base rates'!H$12)
+($J541*'fnd base rates'!H$13)
+($K541*'fnd base rates'!H$14)
+($M541*'fnd base rates'!H$16)
+($N541*'fnd base rates'!H$17)
+($O541*'fnd base rates'!H$18)
+($P541*VLOOKUP($S541+12,rate_basefnd,8)))</f>
        <v>919.26400000000001</v>
      </c>
      <c r="AA541" s="68">
        <f>(($D541*'fnd base rates'!I$7)
+($E541*'fnd base rates'!I$8)
+($F541*'fnd base rates'!I$9)
+($G541*'fnd base rates'!I$10)
+($H541*'fnd base rates'!I$11)
+($I541*'fnd base rates'!I$12)
+($J541*'fnd base rates'!I$13)
+($K541*'fnd base rates'!I$14)
+($M541*'fnd base rates'!I$16)
+($N541*'fnd base rates'!I$17)
+($O541*'fnd base rates'!I$18)
+($P541*VLOOKUP($S541+12,rate_basefnd,9)))
*$R541</f>
        <v>472.52</v>
      </c>
      <c r="AB541" s="68">
        <f>(($D541*'fnd base rates'!J$7)
+($E541*'fnd base rates'!J$8)
+($F541*'fnd base rates'!J$9)
+($G541*'fnd base rates'!J$10)
+($H541*'fnd base rates'!J$11)
+($I541*'fnd base rates'!J$12)
+($J541*'fnd base rates'!J$13)
+($K541*'fnd base rates'!J$14)
+($M541*'fnd base rates'!J$16)
+($N541*'fnd base rates'!J$17)
+($O541*'fnd base rates'!J$18)
+($P541*VLOOKUP($S541+12,rate_basefnd,10)))
*$R541</f>
        <v>636.49</v>
      </c>
      <c r="AC541" s="68">
        <f>(($D541*'fnd base rates'!K$7)
+($E541*'fnd base rates'!K$8)
+($F541*'fnd base rates'!K$9)
+($G541*'fnd base rates'!K$10)
+($H541*'fnd base rates'!K$11)
+($I541*'fnd base rates'!K$12)
+($J541*'fnd base rates'!K$13)
+($K541*'fnd base rates'!K$14)
+($M541*'fnd base rates'!K$16)
+($N541*'fnd base rates'!K$17)
+($O541*'fnd base rates'!K$18)
+($P541*VLOOKUP($S541+12,rate_basefnd,11)))
*$R541</f>
        <v>1280.886</v>
      </c>
      <c r="AD541" s="68">
        <f>(($D541*'fnd base rates'!L$7)
+($E541*'fnd base rates'!L$8)
+($F541*'fnd base rates'!L$9)
+($G541*'fnd base rates'!L$10)
+($H541*'fnd base rates'!L$11)
+($I541*'fnd base rates'!L$12)
+($J541*'fnd base rates'!L$13)
+($K541*'fnd base rates'!L$14)
+($M541*'fnd base rates'!L$16)
+($N541*'fnd base rates'!L$17)
+($O541*'fnd base rates'!L$18)
+($P541*VLOOKUP($S541+12,rate_basefnd,12)))</f>
        <v>2166.2388000000001</v>
      </c>
      <c r="AE541" s="68">
        <f>(($D541*'fnd base rates'!M$7)
+($E541*'fnd base rates'!M$8)
+($F541*'fnd base rates'!M$9)
+($G541*'fnd base rates'!M$10)
+($H541*'fnd base rates'!M$11)
+($I541*'fnd base rates'!M$12)
+($J541*'fnd base rates'!M$13)
+($K541*'fnd base rates'!M$14)
+($M541*'fnd base rates'!M$16)
+($N541*'fnd base rates'!M$17)
+($O541*'fnd base rates'!M$18)
+($P541*VLOOKUP($S541+12,rate_basefnd,13)))</f>
        <v>0</v>
      </c>
      <c r="AF541" s="3">
        <f t="shared" si="113"/>
        <v>13568.493999999999</v>
      </c>
      <c r="AH541" s="205">
        <f t="shared" si="114"/>
        <v>478352301</v>
      </c>
      <c r="AI541" s="3" t="str">
        <f t="shared" si="118"/>
        <v>478</v>
      </c>
      <c r="AJ541" s="1" t="str">
        <f t="shared" si="119"/>
        <v>352</v>
      </c>
      <c r="AK541" s="1" t="str">
        <f t="shared" si="120"/>
        <v>301</v>
      </c>
      <c r="AL541" s="3">
        <f t="shared" si="115"/>
        <v>1</v>
      </c>
      <c r="AM541" s="3">
        <f t="shared" si="125"/>
        <v>1</v>
      </c>
      <c r="AN541" s="3">
        <f t="shared" si="121"/>
        <v>13568.493999999999</v>
      </c>
      <c r="AO541" s="3">
        <f t="shared" si="122"/>
        <v>13568</v>
      </c>
      <c r="AP541" s="3">
        <f t="shared" si="116"/>
        <v>2904</v>
      </c>
      <c r="AQ541" s="3">
        <v>10664</v>
      </c>
      <c r="AS541" s="68"/>
      <c r="AT541" s="68"/>
      <c r="AX541" s="4">
        <f t="shared" si="123"/>
        <v>0</v>
      </c>
      <c r="AZ541" s="4">
        <f t="shared" si="124"/>
        <v>0</v>
      </c>
      <c r="BB541" s="4"/>
    </row>
    <row r="542" spans="1:54" s="3" customFormat="1">
      <c r="A542" s="205" t="str">
        <f t="shared" si="117"/>
        <v>478</v>
      </c>
      <c r="B542" s="1">
        <v>478352321</v>
      </c>
      <c r="C542" s="7" t="s">
        <v>93</v>
      </c>
      <c r="D542" s="8">
        <f>'fnd enro'!D542</f>
        <v>0</v>
      </c>
      <c r="E542" s="8">
        <f>'fnd enro'!E542</f>
        <v>0</v>
      </c>
      <c r="F542" s="8">
        <f>'fnd enro'!F542</f>
        <v>0</v>
      </c>
      <c r="G542" s="8">
        <f>'fnd enro'!G542</f>
        <v>0</v>
      </c>
      <c r="H542" s="8">
        <f>'fnd enro'!H542</f>
        <v>0</v>
      </c>
      <c r="I542" s="8">
        <f>'fnd enro'!I542</f>
        <v>1</v>
      </c>
      <c r="J542" s="8">
        <f>'fnd enro'!J542</f>
        <v>0</v>
      </c>
      <c r="K542" s="9">
        <f>'fnd enro'!K542</f>
        <v>0.04</v>
      </c>
      <c r="L542" s="8">
        <f>'fnd enro'!L542</f>
        <v>0</v>
      </c>
      <c r="M542" s="8">
        <f>'fnd enro'!M542</f>
        <v>0</v>
      </c>
      <c r="N542" s="8">
        <f>'fnd enro'!N542</f>
        <v>0</v>
      </c>
      <c r="O542" s="8">
        <f>'fnd enro'!O542</f>
        <v>0</v>
      </c>
      <c r="P542" s="8">
        <f>'fnd enro'!P542</f>
        <v>0</v>
      </c>
      <c r="Q542" s="8">
        <f>'fnd enro'!R542</f>
        <v>1</v>
      </c>
      <c r="R542" s="9">
        <f t="shared" si="112"/>
        <v>1</v>
      </c>
      <c r="S542" s="8">
        <f>VALUE('fnd enro'!Q542)</f>
        <v>4</v>
      </c>
      <c r="T542" s="1"/>
      <c r="U542" s="68">
        <f>(($D542*'fnd base rates'!C$7)
+($E542*'fnd base rates'!C$8)
+($F542*'fnd base rates'!C$9)
+($G542*'fnd base rates'!C$10)
+($H542*'fnd base rates'!C$11)
+($I542*'fnd base rates'!C$12)
+($J542*'fnd base rates'!C$13)
+($K542*'fnd base rates'!C$14)
+($M542*'fnd base rates'!C$16)
+($N542*'fnd base rates'!C$17)
+($O542*'fnd base rates'!C$18)
+($P542*VLOOKUP($S542+12,rate_basefnd,3)))
*$R542</f>
        <v>599.66120000000001</v>
      </c>
      <c r="V542" s="68">
        <f>(($D542*'fnd base rates'!D$7)
+($E542*'fnd base rates'!D$8)
+($F542*'fnd base rates'!D$9)
+($G542*'fnd base rates'!D$10)
+($H542*'fnd base rates'!D$11)
+($I542*'fnd base rates'!D$12)
+($J542*'fnd base rates'!D$13)
+($K542*'fnd base rates'!D$14)
+($M542*'fnd base rates'!D$16)
+($N542*'fnd base rates'!D$17)
+($O542*'fnd base rates'!D$18)
+($P542*VLOOKUP($S542+12,rate_basefnd,4)))
*$R542</f>
        <v>848.74</v>
      </c>
      <c r="W542" s="68">
        <f>(($D542*'fnd base rates'!E$7)
+($E542*'fnd base rates'!E$8)
+($F542*'fnd base rates'!E$9)
+($G542*'fnd base rates'!E$10)
+($H542*'fnd base rates'!E$11)
+($I542*'fnd base rates'!E$12)
+($J542*'fnd base rates'!E$13)
+($K542*'fnd base rates'!E$14)
+($M542*'fnd base rates'!E$16)
+($N542*'fnd base rates'!E$17)
+($O542*'fnd base rates'!E$18)
+($P542*VLOOKUP($S542+12,rate_basefnd,5)))
*$R542</f>
        <v>5464.3107999999993</v>
      </c>
      <c r="X542" s="68">
        <f>(($D542*'fnd base rates'!F$7)
+($E542*'fnd base rates'!F$8)
+($F542*'fnd base rates'!F$9)
+($G542*'fnd base rates'!F$10)
+($H542*'fnd base rates'!F$11)
+($I542*'fnd base rates'!F$12)
+($J542*'fnd base rates'!F$13)
+($K542*'fnd base rates'!F$14)
+($M542*'fnd base rates'!F$16)
+($N542*'fnd base rates'!F$17)
+($O542*'fnd base rates'!F$18)
+($P542*VLOOKUP($S542+12,rate_basefnd,6)))
*$R542</f>
        <v>997.85279999999989</v>
      </c>
      <c r="Y542" s="68">
        <f>(($D542*'fnd base rates'!G$7)
+($E542*'fnd base rates'!G$8)
+($F542*'fnd base rates'!G$9)
+($G542*'fnd base rates'!G$10)
+($H542*'fnd base rates'!G$11)
+($I542*'fnd base rates'!G$12)
+($J542*'fnd base rates'!G$13)
+($K542*'fnd base rates'!G$14)
+($M542*'fnd base rates'!G$16)
+($N542*'fnd base rates'!G$17)
+($O542*'fnd base rates'!G$18)
+($P542*VLOOKUP($S542+12,rate_basefnd,7)))
*$R542</f>
        <v>182.53039999999999</v>
      </c>
      <c r="Z542" s="68">
        <f>(($D542*'fnd base rates'!H$7)
+($E542*'fnd base rates'!H$8)
+($F542*'fnd base rates'!H$9)
+($G542*'fnd base rates'!H$10)
+($H542*'fnd base rates'!H$11)
+($I542*'fnd base rates'!H$12)
+($J542*'fnd base rates'!H$13)
+($K542*'fnd base rates'!H$14)
+($M542*'fnd base rates'!H$16)
+($N542*'fnd base rates'!H$17)
+($O542*'fnd base rates'!H$18)
+($P542*VLOOKUP($S542+12,rate_basefnd,8)))</f>
        <v>919.26400000000001</v>
      </c>
      <c r="AA542" s="68">
        <f>(($D542*'fnd base rates'!I$7)
+($E542*'fnd base rates'!I$8)
+($F542*'fnd base rates'!I$9)
+($G542*'fnd base rates'!I$10)
+($H542*'fnd base rates'!I$11)
+($I542*'fnd base rates'!I$12)
+($J542*'fnd base rates'!I$13)
+($K542*'fnd base rates'!I$14)
+($M542*'fnd base rates'!I$16)
+($N542*'fnd base rates'!I$17)
+($O542*'fnd base rates'!I$18)
+($P542*VLOOKUP($S542+12,rate_basefnd,9)))
*$R542</f>
        <v>472.52</v>
      </c>
      <c r="AB542" s="68">
        <f>(($D542*'fnd base rates'!J$7)
+($E542*'fnd base rates'!J$8)
+($F542*'fnd base rates'!J$9)
+($G542*'fnd base rates'!J$10)
+($H542*'fnd base rates'!J$11)
+($I542*'fnd base rates'!J$12)
+($J542*'fnd base rates'!J$13)
+($K542*'fnd base rates'!J$14)
+($M542*'fnd base rates'!J$16)
+($N542*'fnd base rates'!J$17)
+($O542*'fnd base rates'!J$18)
+($P542*VLOOKUP($S542+12,rate_basefnd,10)))
*$R542</f>
        <v>636.49</v>
      </c>
      <c r="AC542" s="68">
        <f>(($D542*'fnd base rates'!K$7)
+($E542*'fnd base rates'!K$8)
+($F542*'fnd base rates'!K$9)
+($G542*'fnd base rates'!K$10)
+($H542*'fnd base rates'!K$11)
+($I542*'fnd base rates'!K$12)
+($J542*'fnd base rates'!K$13)
+($K542*'fnd base rates'!K$14)
+($M542*'fnd base rates'!K$16)
+($N542*'fnd base rates'!K$17)
+($O542*'fnd base rates'!K$18)
+($P542*VLOOKUP($S542+12,rate_basefnd,11)))
*$R542</f>
        <v>1280.886</v>
      </c>
      <c r="AD542" s="68">
        <f>(($D542*'fnd base rates'!L$7)
+($E542*'fnd base rates'!L$8)
+($F542*'fnd base rates'!L$9)
+($G542*'fnd base rates'!L$10)
+($H542*'fnd base rates'!L$11)
+($I542*'fnd base rates'!L$12)
+($J542*'fnd base rates'!L$13)
+($K542*'fnd base rates'!L$14)
+($M542*'fnd base rates'!L$16)
+($N542*'fnd base rates'!L$17)
+($O542*'fnd base rates'!L$18)
+($P542*VLOOKUP($S542+12,rate_basefnd,12)))</f>
        <v>2166.2388000000001</v>
      </c>
      <c r="AE542" s="68">
        <f>(($D542*'fnd base rates'!M$7)
+($E542*'fnd base rates'!M$8)
+($F542*'fnd base rates'!M$9)
+($G542*'fnd base rates'!M$10)
+($H542*'fnd base rates'!M$11)
+($I542*'fnd base rates'!M$12)
+($J542*'fnd base rates'!M$13)
+($K542*'fnd base rates'!M$14)
+($M542*'fnd base rates'!M$16)
+($N542*'fnd base rates'!M$17)
+($O542*'fnd base rates'!M$18)
+($P542*VLOOKUP($S542+12,rate_basefnd,13)))</f>
        <v>0</v>
      </c>
      <c r="AF542" s="3">
        <f t="shared" si="113"/>
        <v>13568.493999999999</v>
      </c>
      <c r="AH542" s="205">
        <f t="shared" si="114"/>
        <v>478352321</v>
      </c>
      <c r="AI542" s="3" t="str">
        <f t="shared" si="118"/>
        <v>478</v>
      </c>
      <c r="AJ542" s="1" t="str">
        <f t="shared" si="119"/>
        <v>352</v>
      </c>
      <c r="AK542" s="1" t="str">
        <f t="shared" si="120"/>
        <v>321</v>
      </c>
      <c r="AL542" s="3">
        <f t="shared" si="115"/>
        <v>1</v>
      </c>
      <c r="AM542" s="3">
        <f t="shared" si="125"/>
        <v>1</v>
      </c>
      <c r="AN542" s="3">
        <f t="shared" si="121"/>
        <v>13568.493999999999</v>
      </c>
      <c r="AO542" s="3">
        <f t="shared" si="122"/>
        <v>13568</v>
      </c>
      <c r="AP542" s="3">
        <f t="shared" si="116"/>
        <v>2270</v>
      </c>
      <c r="AQ542" s="3">
        <v>11298</v>
      </c>
      <c r="AS542" s="68"/>
      <c r="AT542" s="68"/>
      <c r="AX542" s="4">
        <f t="shared" si="123"/>
        <v>0</v>
      </c>
      <c r="AZ542" s="4">
        <f t="shared" si="124"/>
        <v>0</v>
      </c>
      <c r="BB542" s="4"/>
    </row>
    <row r="543" spans="1:54" s="3" customFormat="1">
      <c r="A543" s="205" t="str">
        <f t="shared" si="117"/>
        <v>478</v>
      </c>
      <c r="B543" s="1">
        <v>478352322</v>
      </c>
      <c r="C543" s="7" t="s">
        <v>93</v>
      </c>
      <c r="D543" s="8">
        <f>'fnd enro'!D543</f>
        <v>0</v>
      </c>
      <c r="E543" s="8">
        <f>'fnd enro'!E543</f>
        <v>0</v>
      </c>
      <c r="F543" s="8">
        <f>'fnd enro'!F543</f>
        <v>0</v>
      </c>
      <c r="G543" s="8">
        <f>'fnd enro'!G543</f>
        <v>0</v>
      </c>
      <c r="H543" s="8">
        <f>'fnd enro'!H543</f>
        <v>0</v>
      </c>
      <c r="I543" s="8">
        <f>'fnd enro'!I543</f>
        <v>3</v>
      </c>
      <c r="J543" s="8">
        <f>'fnd enro'!J543</f>
        <v>0</v>
      </c>
      <c r="K543" s="9">
        <f>'fnd enro'!K543</f>
        <v>0.12</v>
      </c>
      <c r="L543" s="8">
        <f>'fnd enro'!L543</f>
        <v>0</v>
      </c>
      <c r="M543" s="8">
        <f>'fnd enro'!M543</f>
        <v>0</v>
      </c>
      <c r="N543" s="8">
        <f>'fnd enro'!N543</f>
        <v>0</v>
      </c>
      <c r="O543" s="8">
        <f>'fnd enro'!O543</f>
        <v>0</v>
      </c>
      <c r="P543" s="8">
        <f>'fnd enro'!P543</f>
        <v>1</v>
      </c>
      <c r="Q543" s="8">
        <f>'fnd enro'!R543</f>
        <v>3</v>
      </c>
      <c r="R543" s="9">
        <f t="shared" si="112"/>
        <v>1</v>
      </c>
      <c r="S543" s="8">
        <f>VALUE('fnd enro'!Q543)</f>
        <v>6</v>
      </c>
      <c r="T543" s="1"/>
      <c r="U543" s="68">
        <f>(($D543*'fnd base rates'!C$7)
+($E543*'fnd base rates'!C$8)
+($F543*'fnd base rates'!C$9)
+($G543*'fnd base rates'!C$10)
+($H543*'fnd base rates'!C$11)
+($I543*'fnd base rates'!C$12)
+($J543*'fnd base rates'!C$13)
+($K543*'fnd base rates'!C$14)
+($M543*'fnd base rates'!C$16)
+($N543*'fnd base rates'!C$17)
+($O543*'fnd base rates'!C$18)
+($P543*VLOOKUP($S543+12,rate_basefnd,3)))
*$R543</f>
        <v>1879.1736000000001</v>
      </c>
      <c r="V543" s="68">
        <f>(($D543*'fnd base rates'!D$7)
+($E543*'fnd base rates'!D$8)
+($F543*'fnd base rates'!D$9)
+($G543*'fnd base rates'!D$10)
+($H543*'fnd base rates'!D$11)
+($I543*'fnd base rates'!D$12)
+($J543*'fnd base rates'!D$13)
+($K543*'fnd base rates'!D$14)
+($M543*'fnd base rates'!D$16)
+($N543*'fnd base rates'!D$17)
+($O543*'fnd base rates'!D$18)
+($P543*VLOOKUP($S543+12,rate_basefnd,4)))
*$R543</f>
        <v>2926.17</v>
      </c>
      <c r="W543" s="68">
        <f>(($D543*'fnd base rates'!E$7)
+($E543*'fnd base rates'!E$8)
+($F543*'fnd base rates'!E$9)
+($G543*'fnd base rates'!E$10)
+($H543*'fnd base rates'!E$11)
+($I543*'fnd base rates'!E$12)
+($J543*'fnd base rates'!E$13)
+($K543*'fnd base rates'!E$14)
+($M543*'fnd base rates'!E$16)
+($N543*'fnd base rates'!E$17)
+($O543*'fnd base rates'!E$18)
+($P543*VLOOKUP($S543+12,rate_basefnd,5)))
*$R543</f>
        <v>20101.912399999997</v>
      </c>
      <c r="X543" s="68">
        <f>(($D543*'fnd base rates'!F$7)
+($E543*'fnd base rates'!F$8)
+($F543*'fnd base rates'!F$9)
+($G543*'fnd base rates'!F$10)
+($H543*'fnd base rates'!F$11)
+($I543*'fnd base rates'!F$12)
+($J543*'fnd base rates'!F$13)
+($K543*'fnd base rates'!F$14)
+($M543*'fnd base rates'!F$16)
+($N543*'fnd base rates'!F$17)
+($O543*'fnd base rates'!F$18)
+($P543*VLOOKUP($S543+12,rate_basefnd,6)))
*$R543</f>
        <v>2993.5583999999999</v>
      </c>
      <c r="Y543" s="68">
        <f>(($D543*'fnd base rates'!G$7)
+($E543*'fnd base rates'!G$8)
+($F543*'fnd base rates'!G$9)
+($G543*'fnd base rates'!G$10)
+($H543*'fnd base rates'!G$11)
+($I543*'fnd base rates'!G$12)
+($J543*'fnd base rates'!G$13)
+($K543*'fnd base rates'!G$14)
+($M543*'fnd base rates'!G$16)
+($N543*'fnd base rates'!G$17)
+($O543*'fnd base rates'!G$18)
+($P543*VLOOKUP($S543+12,rate_basefnd,7)))
*$R543</f>
        <v>727.5311999999999</v>
      </c>
      <c r="Z543" s="68">
        <f>(($D543*'fnd base rates'!H$7)
+($E543*'fnd base rates'!H$8)
+($F543*'fnd base rates'!H$9)
+($G543*'fnd base rates'!H$10)
+($H543*'fnd base rates'!H$11)
+($I543*'fnd base rates'!H$12)
+($J543*'fnd base rates'!H$13)
+($K543*'fnd base rates'!H$14)
+($M543*'fnd base rates'!H$16)
+($N543*'fnd base rates'!H$17)
+($O543*'fnd base rates'!H$18)
+($P543*VLOOKUP($S543+12,rate_basefnd,8)))</f>
        <v>2785.3820000000005</v>
      </c>
      <c r="AA543" s="68">
        <f>(($D543*'fnd base rates'!I$7)
+($E543*'fnd base rates'!I$8)
+($F543*'fnd base rates'!I$9)
+($G543*'fnd base rates'!I$10)
+($H543*'fnd base rates'!I$11)
+($I543*'fnd base rates'!I$12)
+($J543*'fnd base rates'!I$13)
+($K543*'fnd base rates'!I$14)
+($M543*'fnd base rates'!I$16)
+($N543*'fnd base rates'!I$17)
+($O543*'fnd base rates'!I$18)
+($P543*VLOOKUP($S543+12,rate_basefnd,9)))
*$R543</f>
        <v>1567.74</v>
      </c>
      <c r="AB543" s="68">
        <f>(($D543*'fnd base rates'!J$7)
+($E543*'fnd base rates'!J$8)
+($F543*'fnd base rates'!J$9)
+($G543*'fnd base rates'!J$10)
+($H543*'fnd base rates'!J$11)
+($I543*'fnd base rates'!J$12)
+($J543*'fnd base rates'!J$13)
+($K543*'fnd base rates'!J$14)
+($M543*'fnd base rates'!J$16)
+($N543*'fnd base rates'!J$17)
+($O543*'fnd base rates'!J$18)
+($P543*VLOOKUP($S543+12,rate_basefnd,10)))
*$R543</f>
        <v>2689.89</v>
      </c>
      <c r="AC543" s="68">
        <f>(($D543*'fnd base rates'!K$7)
+($E543*'fnd base rates'!K$8)
+($F543*'fnd base rates'!K$9)
+($G543*'fnd base rates'!K$10)
+($H543*'fnd base rates'!K$11)
+($I543*'fnd base rates'!K$12)
+($J543*'fnd base rates'!K$13)
+($K543*'fnd base rates'!K$14)
+($M543*'fnd base rates'!K$16)
+($N543*'fnd base rates'!K$17)
+($O543*'fnd base rates'!K$18)
+($P543*VLOOKUP($S543+12,rate_basefnd,11)))
*$R543</f>
        <v>3842.6579999999999</v>
      </c>
      <c r="AD543" s="68">
        <f>(($D543*'fnd base rates'!L$7)
+($E543*'fnd base rates'!L$8)
+($F543*'fnd base rates'!L$9)
+($G543*'fnd base rates'!L$10)
+($H543*'fnd base rates'!L$11)
+($I543*'fnd base rates'!L$12)
+($J543*'fnd base rates'!L$13)
+($K543*'fnd base rates'!L$14)
+($M543*'fnd base rates'!L$16)
+($N543*'fnd base rates'!L$17)
+($O543*'fnd base rates'!L$18)
+($P543*VLOOKUP($S543+12,rate_basefnd,12)))</f>
        <v>7194.5663999999997</v>
      </c>
      <c r="AE543" s="68">
        <f>(($D543*'fnd base rates'!M$7)
+($E543*'fnd base rates'!M$8)
+($F543*'fnd base rates'!M$9)
+($G543*'fnd base rates'!M$10)
+($H543*'fnd base rates'!M$11)
+($I543*'fnd base rates'!M$12)
+($J543*'fnd base rates'!M$13)
+($K543*'fnd base rates'!M$14)
+($M543*'fnd base rates'!M$16)
+($N543*'fnd base rates'!M$17)
+($O543*'fnd base rates'!M$18)
+($P543*VLOOKUP($S543+12,rate_basefnd,13)))</f>
        <v>0</v>
      </c>
      <c r="AF543" s="3">
        <f t="shared" si="113"/>
        <v>46708.581999999995</v>
      </c>
      <c r="AH543" s="205">
        <f t="shared" si="114"/>
        <v>478352322</v>
      </c>
      <c r="AI543" s="3" t="str">
        <f t="shared" si="118"/>
        <v>478</v>
      </c>
      <c r="AJ543" s="1" t="str">
        <f t="shared" si="119"/>
        <v>352</v>
      </c>
      <c r="AK543" s="1" t="str">
        <f t="shared" si="120"/>
        <v>322</v>
      </c>
      <c r="AL543" s="3">
        <f t="shared" si="115"/>
        <v>1</v>
      </c>
      <c r="AM543" s="3">
        <f t="shared" si="125"/>
        <v>3</v>
      </c>
      <c r="AN543" s="3">
        <f t="shared" si="121"/>
        <v>46708.581999999995</v>
      </c>
      <c r="AO543" s="3">
        <f t="shared" si="122"/>
        <v>15570</v>
      </c>
      <c r="AP543" s="3">
        <f t="shared" si="116"/>
        <v>3005</v>
      </c>
      <c r="AQ543" s="3">
        <v>12565</v>
      </c>
      <c r="AS543" s="68"/>
      <c r="AT543" s="68"/>
      <c r="AX543" s="4">
        <f t="shared" si="123"/>
        <v>0</v>
      </c>
      <c r="AZ543" s="4">
        <f t="shared" si="124"/>
        <v>0</v>
      </c>
      <c r="BB543" s="4"/>
    </row>
    <row r="544" spans="1:54" s="3" customFormat="1">
      <c r="A544" s="205" t="str">
        <f t="shared" si="117"/>
        <v>478</v>
      </c>
      <c r="B544" s="1">
        <v>478352326</v>
      </c>
      <c r="C544" s="7" t="s">
        <v>93</v>
      </c>
      <c r="D544" s="8">
        <f>'fnd enro'!D544</f>
        <v>0</v>
      </c>
      <c r="E544" s="8">
        <f>'fnd enro'!E544</f>
        <v>0</v>
      </c>
      <c r="F544" s="8">
        <f>'fnd enro'!F544</f>
        <v>0</v>
      </c>
      <c r="G544" s="8">
        <f>'fnd enro'!G544</f>
        <v>0</v>
      </c>
      <c r="H544" s="8">
        <f>'fnd enro'!H544</f>
        <v>3</v>
      </c>
      <c r="I544" s="8">
        <f>'fnd enro'!I544</f>
        <v>2</v>
      </c>
      <c r="J544" s="8">
        <f>'fnd enro'!J544</f>
        <v>0</v>
      </c>
      <c r="K544" s="9">
        <f>'fnd enro'!K544</f>
        <v>0.2</v>
      </c>
      <c r="L544" s="8">
        <f>'fnd enro'!L544</f>
        <v>0</v>
      </c>
      <c r="M544" s="8">
        <f>'fnd enro'!M544</f>
        <v>0</v>
      </c>
      <c r="N544" s="8">
        <f>'fnd enro'!N544</f>
        <v>0</v>
      </c>
      <c r="O544" s="8">
        <f>'fnd enro'!O544</f>
        <v>0</v>
      </c>
      <c r="P544" s="8">
        <f>'fnd enro'!P544</f>
        <v>0</v>
      </c>
      <c r="Q544" s="8">
        <f>'fnd enro'!R544</f>
        <v>5</v>
      </c>
      <c r="R544" s="9">
        <f t="shared" si="112"/>
        <v>1</v>
      </c>
      <c r="S544" s="8">
        <f>VALUE('fnd enro'!Q544)</f>
        <v>2</v>
      </c>
      <c r="T544" s="1"/>
      <c r="U544" s="68">
        <f>(($D544*'fnd base rates'!C$7)
+($E544*'fnd base rates'!C$8)
+($F544*'fnd base rates'!C$9)
+($G544*'fnd base rates'!C$10)
+($H544*'fnd base rates'!C$11)
+($I544*'fnd base rates'!C$12)
+($J544*'fnd base rates'!C$13)
+($K544*'fnd base rates'!C$14)
+($M544*'fnd base rates'!C$16)
+($N544*'fnd base rates'!C$17)
+($O544*'fnd base rates'!C$18)
+($P544*VLOOKUP($S544+12,rate_basefnd,3)))
*$R544</f>
        <v>2998.306</v>
      </c>
      <c r="V544" s="68">
        <f>(($D544*'fnd base rates'!D$7)
+($E544*'fnd base rates'!D$8)
+($F544*'fnd base rates'!D$9)
+($G544*'fnd base rates'!D$10)
+($H544*'fnd base rates'!D$11)
+($I544*'fnd base rates'!D$12)
+($J544*'fnd base rates'!D$13)
+($K544*'fnd base rates'!D$14)
+($M544*'fnd base rates'!D$16)
+($N544*'fnd base rates'!D$17)
+($O544*'fnd base rates'!D$18)
+($P544*VLOOKUP($S544+12,rate_basefnd,4)))
*$R544</f>
        <v>4243.7000000000007</v>
      </c>
      <c r="W544" s="68">
        <f>(($D544*'fnd base rates'!E$7)
+($E544*'fnd base rates'!E$8)
+($F544*'fnd base rates'!E$9)
+($G544*'fnd base rates'!E$10)
+($H544*'fnd base rates'!E$11)
+($I544*'fnd base rates'!E$12)
+($J544*'fnd base rates'!E$13)
+($K544*'fnd base rates'!E$14)
+($M544*'fnd base rates'!E$16)
+($N544*'fnd base rates'!E$17)
+($O544*'fnd base rates'!E$18)
+($P544*VLOOKUP($S544+12,rate_basefnd,5)))
*$R544</f>
        <v>22486.813999999998</v>
      </c>
      <c r="X544" s="68">
        <f>(($D544*'fnd base rates'!F$7)
+($E544*'fnd base rates'!F$8)
+($F544*'fnd base rates'!F$9)
+($G544*'fnd base rates'!F$10)
+($H544*'fnd base rates'!F$11)
+($I544*'fnd base rates'!F$12)
+($J544*'fnd base rates'!F$13)
+($K544*'fnd base rates'!F$14)
+($M544*'fnd base rates'!F$16)
+($N544*'fnd base rates'!F$17)
+($O544*'fnd base rates'!F$18)
+($P544*VLOOKUP($S544+12,rate_basefnd,6)))
*$R544</f>
        <v>5350.3440000000001</v>
      </c>
      <c r="Y544" s="68">
        <f>(($D544*'fnd base rates'!G$7)
+($E544*'fnd base rates'!G$8)
+($F544*'fnd base rates'!G$9)
+($G544*'fnd base rates'!G$10)
+($H544*'fnd base rates'!G$11)
+($I544*'fnd base rates'!G$12)
+($J544*'fnd base rates'!G$13)
+($K544*'fnd base rates'!G$14)
+($M544*'fnd base rates'!G$16)
+($N544*'fnd base rates'!G$17)
+($O544*'fnd base rates'!G$18)
+($P544*VLOOKUP($S544+12,rate_basefnd,7)))
*$R544</f>
        <v>927.83199999999988</v>
      </c>
      <c r="Z544" s="68">
        <f>(($D544*'fnd base rates'!H$7)
+($E544*'fnd base rates'!H$8)
+($F544*'fnd base rates'!H$9)
+($G544*'fnd base rates'!H$10)
+($H544*'fnd base rates'!H$11)
+($I544*'fnd base rates'!H$12)
+($J544*'fnd base rates'!H$13)
+($K544*'fnd base rates'!H$14)
+($M544*'fnd base rates'!H$16)
+($N544*'fnd base rates'!H$17)
+($O544*'fnd base rates'!H$18)
+($P544*VLOOKUP($S544+12,rate_basefnd,8)))</f>
        <v>3582.4399999999996</v>
      </c>
      <c r="AA544" s="68">
        <f>(($D544*'fnd base rates'!I$7)
+($E544*'fnd base rates'!I$8)
+($F544*'fnd base rates'!I$9)
+($G544*'fnd base rates'!I$10)
+($H544*'fnd base rates'!I$11)
+($I544*'fnd base rates'!I$12)
+($J544*'fnd base rates'!I$13)
+($K544*'fnd base rates'!I$14)
+($M544*'fnd base rates'!I$16)
+($N544*'fnd base rates'!I$17)
+($O544*'fnd base rates'!I$18)
+($P544*VLOOKUP($S544+12,rate_basefnd,9)))
*$R544</f>
        <v>2304.52</v>
      </c>
      <c r="AB544" s="68">
        <f>(($D544*'fnd base rates'!J$7)
+($E544*'fnd base rates'!J$8)
+($F544*'fnd base rates'!J$9)
+($G544*'fnd base rates'!J$10)
+($H544*'fnd base rates'!J$11)
+($I544*'fnd base rates'!J$12)
+($J544*'fnd base rates'!J$13)
+($K544*'fnd base rates'!J$14)
+($M544*'fnd base rates'!J$16)
+($N544*'fnd base rates'!J$17)
+($O544*'fnd base rates'!J$18)
+($P544*VLOOKUP($S544+12,rate_basefnd,10)))
*$R544</f>
        <v>2101.04</v>
      </c>
      <c r="AC544" s="68">
        <f>(($D544*'fnd base rates'!K$7)
+($E544*'fnd base rates'!K$8)
+($F544*'fnd base rates'!K$9)
+($G544*'fnd base rates'!K$10)
+($H544*'fnd base rates'!K$11)
+($I544*'fnd base rates'!K$12)
+($J544*'fnd base rates'!K$13)
+($K544*'fnd base rates'!K$14)
+($M544*'fnd base rates'!K$16)
+($N544*'fnd base rates'!K$17)
+($O544*'fnd base rates'!K$18)
+($P544*VLOOKUP($S544+12,rate_basefnd,11)))
*$R544</f>
        <v>6511.26</v>
      </c>
      <c r="AD544" s="68">
        <f>(($D544*'fnd base rates'!L$7)
+($E544*'fnd base rates'!L$8)
+($F544*'fnd base rates'!L$9)
+($G544*'fnd base rates'!L$10)
+($H544*'fnd base rates'!L$11)
+($I544*'fnd base rates'!L$12)
+($J544*'fnd base rates'!L$13)
+($K544*'fnd base rates'!L$14)
+($M544*'fnd base rates'!L$16)
+($N544*'fnd base rates'!L$17)
+($O544*'fnd base rates'!L$18)
+($P544*VLOOKUP($S544+12,rate_basefnd,12)))</f>
        <v>11618.454</v>
      </c>
      <c r="AE544" s="68">
        <f>(($D544*'fnd base rates'!M$7)
+($E544*'fnd base rates'!M$8)
+($F544*'fnd base rates'!M$9)
+($G544*'fnd base rates'!M$10)
+($H544*'fnd base rates'!M$11)
+($I544*'fnd base rates'!M$12)
+($J544*'fnd base rates'!M$13)
+($K544*'fnd base rates'!M$14)
+($M544*'fnd base rates'!M$16)
+($N544*'fnd base rates'!M$17)
+($O544*'fnd base rates'!M$18)
+($P544*VLOOKUP($S544+12,rate_basefnd,13)))</f>
        <v>0</v>
      </c>
      <c r="AF544" s="3">
        <f t="shared" si="113"/>
        <v>62124.71</v>
      </c>
      <c r="AH544" s="205">
        <f t="shared" si="114"/>
        <v>478352326</v>
      </c>
      <c r="AI544" s="3" t="str">
        <f t="shared" si="118"/>
        <v>478</v>
      </c>
      <c r="AJ544" s="1" t="str">
        <f t="shared" si="119"/>
        <v>352</v>
      </c>
      <c r="AK544" s="1" t="str">
        <f t="shared" si="120"/>
        <v>326</v>
      </c>
      <c r="AL544" s="3">
        <f t="shared" si="115"/>
        <v>1</v>
      </c>
      <c r="AM544" s="3">
        <f t="shared" si="125"/>
        <v>5</v>
      </c>
      <c r="AN544" s="3">
        <f t="shared" si="121"/>
        <v>62124.71</v>
      </c>
      <c r="AO544" s="3">
        <f t="shared" si="122"/>
        <v>12425</v>
      </c>
      <c r="AP544" s="3">
        <f t="shared" si="116"/>
        <v>679</v>
      </c>
      <c r="AQ544" s="3">
        <v>11746</v>
      </c>
      <c r="AS544" s="68"/>
      <c r="AT544" s="68"/>
      <c r="AX544" s="4">
        <f t="shared" si="123"/>
        <v>0</v>
      </c>
      <c r="AZ544" s="4">
        <f t="shared" si="124"/>
        <v>0</v>
      </c>
      <c r="BB544" s="4"/>
    </row>
    <row r="545" spans="1:54" s="3" customFormat="1">
      <c r="A545" s="205" t="str">
        <f t="shared" si="117"/>
        <v>478</v>
      </c>
      <c r="B545" s="1">
        <v>478352343</v>
      </c>
      <c r="C545" s="7" t="s">
        <v>93</v>
      </c>
      <c r="D545" s="8">
        <f>'fnd enro'!D545</f>
        <v>0</v>
      </c>
      <c r="E545" s="8">
        <f>'fnd enro'!E545</f>
        <v>0</v>
      </c>
      <c r="F545" s="8">
        <f>'fnd enro'!F545</f>
        <v>0</v>
      </c>
      <c r="G545" s="8">
        <f>'fnd enro'!G545</f>
        <v>0</v>
      </c>
      <c r="H545" s="8">
        <f>'fnd enro'!H545</f>
        <v>0</v>
      </c>
      <c r="I545" s="8">
        <f>'fnd enro'!I545</f>
        <v>1</v>
      </c>
      <c r="J545" s="8">
        <f>'fnd enro'!J545</f>
        <v>0</v>
      </c>
      <c r="K545" s="9">
        <f>'fnd enro'!K545</f>
        <v>0.04</v>
      </c>
      <c r="L545" s="8">
        <f>'fnd enro'!L545</f>
        <v>0</v>
      </c>
      <c r="M545" s="8">
        <f>'fnd enro'!M545</f>
        <v>0</v>
      </c>
      <c r="N545" s="8">
        <f>'fnd enro'!N545</f>
        <v>0</v>
      </c>
      <c r="O545" s="8">
        <f>'fnd enro'!O545</f>
        <v>0</v>
      </c>
      <c r="P545" s="8">
        <f>'fnd enro'!P545</f>
        <v>1</v>
      </c>
      <c r="Q545" s="8">
        <f>'fnd enro'!R545</f>
        <v>1</v>
      </c>
      <c r="R545" s="9">
        <f t="shared" si="112"/>
        <v>1</v>
      </c>
      <c r="S545" s="8">
        <f>VALUE('fnd enro'!Q545)</f>
        <v>10</v>
      </c>
      <c r="T545" s="1"/>
      <c r="U545" s="68">
        <f>(($D545*'fnd base rates'!C$7)
+($E545*'fnd base rates'!C$8)
+($F545*'fnd base rates'!C$9)
+($G545*'fnd base rates'!C$10)
+($H545*'fnd base rates'!C$11)
+($I545*'fnd base rates'!C$12)
+($J545*'fnd base rates'!C$13)
+($K545*'fnd base rates'!C$14)
+($M545*'fnd base rates'!C$16)
+($N545*'fnd base rates'!C$17)
+($O545*'fnd base rates'!C$18)
+($P545*VLOOKUP($S545+12,rate_basefnd,3)))
*$R545</f>
        <v>714.21119999999996</v>
      </c>
      <c r="V545" s="68">
        <f>(($D545*'fnd base rates'!D$7)
+($E545*'fnd base rates'!D$8)
+($F545*'fnd base rates'!D$9)
+($G545*'fnd base rates'!D$10)
+($H545*'fnd base rates'!D$11)
+($I545*'fnd base rates'!D$12)
+($J545*'fnd base rates'!D$13)
+($K545*'fnd base rates'!D$14)
+($M545*'fnd base rates'!D$16)
+($N545*'fnd base rates'!D$17)
+($O545*'fnd base rates'!D$18)
+($P545*VLOOKUP($S545+12,rate_basefnd,4)))
*$R545</f>
        <v>1391.52</v>
      </c>
      <c r="W545" s="68">
        <f>(($D545*'fnd base rates'!E$7)
+($E545*'fnd base rates'!E$8)
+($F545*'fnd base rates'!E$9)
+($G545*'fnd base rates'!E$10)
+($H545*'fnd base rates'!E$11)
+($I545*'fnd base rates'!E$12)
+($J545*'fnd base rates'!E$13)
+($K545*'fnd base rates'!E$14)
+($M545*'fnd base rates'!E$16)
+($N545*'fnd base rates'!E$17)
+($O545*'fnd base rates'!E$18)
+($P545*VLOOKUP($S545+12,rate_basefnd,5)))
*$R545</f>
        <v>10762.840799999998</v>
      </c>
      <c r="X545" s="68">
        <f>(($D545*'fnd base rates'!F$7)
+($E545*'fnd base rates'!F$8)
+($F545*'fnd base rates'!F$9)
+($G545*'fnd base rates'!F$10)
+($H545*'fnd base rates'!F$11)
+($I545*'fnd base rates'!F$12)
+($J545*'fnd base rates'!F$13)
+($K545*'fnd base rates'!F$14)
+($M545*'fnd base rates'!F$16)
+($N545*'fnd base rates'!F$17)
+($O545*'fnd base rates'!F$18)
+($P545*VLOOKUP($S545+12,rate_basefnd,6)))
*$R545</f>
        <v>997.85279999999989</v>
      </c>
      <c r="Y545" s="68">
        <f>(($D545*'fnd base rates'!G$7)
+($E545*'fnd base rates'!G$8)
+($F545*'fnd base rates'!G$9)
+($G545*'fnd base rates'!G$10)
+($H545*'fnd base rates'!G$11)
+($I545*'fnd base rates'!G$12)
+($J545*'fnd base rates'!G$13)
+($K545*'fnd base rates'!G$14)
+($M545*'fnd base rates'!G$16)
+($N545*'fnd base rates'!G$17)
+($O545*'fnd base rates'!G$18)
+($P545*VLOOKUP($S545+12,rate_basefnd,7)))
*$R545</f>
        <v>439.59039999999999</v>
      </c>
      <c r="Z545" s="68">
        <f>(($D545*'fnd base rates'!H$7)
+($E545*'fnd base rates'!H$8)
+($F545*'fnd base rates'!H$9)
+($G545*'fnd base rates'!H$10)
+($H545*'fnd base rates'!H$11)
+($I545*'fnd base rates'!H$12)
+($J545*'fnd base rates'!H$13)
+($K545*'fnd base rates'!H$14)
+($M545*'fnd base rates'!H$16)
+($N545*'fnd base rates'!H$17)
+($O545*'fnd base rates'!H$18)
+($P545*VLOOKUP($S545+12,rate_basefnd,8)))</f>
        <v>958.67399999999998</v>
      </c>
      <c r="AA545" s="68">
        <f>(($D545*'fnd base rates'!I$7)
+($E545*'fnd base rates'!I$8)
+($F545*'fnd base rates'!I$9)
+($G545*'fnd base rates'!I$10)
+($H545*'fnd base rates'!I$11)
+($I545*'fnd base rates'!I$12)
+($J545*'fnd base rates'!I$13)
+($K545*'fnd base rates'!I$14)
+($M545*'fnd base rates'!I$16)
+($N545*'fnd base rates'!I$17)
+($O545*'fnd base rates'!I$18)
+($P545*VLOOKUP($S545+12,rate_basefnd,9)))
*$R545</f>
        <v>687.06999999999994</v>
      </c>
      <c r="AB545" s="68">
        <f>(($D545*'fnd base rates'!J$7)
+($E545*'fnd base rates'!J$8)
+($F545*'fnd base rates'!J$9)
+($G545*'fnd base rates'!J$10)
+($H545*'fnd base rates'!J$11)
+($I545*'fnd base rates'!J$12)
+($J545*'fnd base rates'!J$13)
+($K545*'fnd base rates'!J$14)
+($M545*'fnd base rates'!J$16)
+($N545*'fnd base rates'!J$17)
+($O545*'fnd base rates'!J$18)
+($P545*VLOOKUP($S545+12,rate_basefnd,10)))
*$R545</f>
        <v>1751.3700000000001</v>
      </c>
      <c r="AC545" s="68">
        <f>(($D545*'fnd base rates'!K$7)
+($E545*'fnd base rates'!K$8)
+($F545*'fnd base rates'!K$9)
+($G545*'fnd base rates'!K$10)
+($H545*'fnd base rates'!K$11)
+($I545*'fnd base rates'!K$12)
+($J545*'fnd base rates'!K$13)
+($K545*'fnd base rates'!K$14)
+($M545*'fnd base rates'!K$16)
+($N545*'fnd base rates'!K$17)
+($O545*'fnd base rates'!K$18)
+($P545*VLOOKUP($S545+12,rate_basefnd,11)))
*$R545</f>
        <v>1280.886</v>
      </c>
      <c r="AD545" s="68">
        <f>(($D545*'fnd base rates'!L$7)
+($E545*'fnd base rates'!L$8)
+($F545*'fnd base rates'!L$9)
+($G545*'fnd base rates'!L$10)
+($H545*'fnd base rates'!L$11)
+($I545*'fnd base rates'!L$12)
+($J545*'fnd base rates'!L$13)
+($K545*'fnd base rates'!L$14)
+($M545*'fnd base rates'!L$16)
+($N545*'fnd base rates'!L$17)
+($O545*'fnd base rates'!L$18)
+($P545*VLOOKUP($S545+12,rate_basefnd,12)))</f>
        <v>3160.3188</v>
      </c>
      <c r="AE545" s="68">
        <f>(($D545*'fnd base rates'!M$7)
+($E545*'fnd base rates'!M$8)
+($F545*'fnd base rates'!M$9)
+($G545*'fnd base rates'!M$10)
+($H545*'fnd base rates'!M$11)
+($I545*'fnd base rates'!M$12)
+($J545*'fnd base rates'!M$13)
+($K545*'fnd base rates'!M$14)
+($M545*'fnd base rates'!M$16)
+($N545*'fnd base rates'!M$17)
+($O545*'fnd base rates'!M$18)
+($P545*VLOOKUP($S545+12,rate_basefnd,13)))</f>
        <v>0</v>
      </c>
      <c r="AF545" s="3">
        <f t="shared" si="113"/>
        <v>22144.333999999995</v>
      </c>
      <c r="AH545" s="205">
        <f t="shared" si="114"/>
        <v>478352343</v>
      </c>
      <c r="AI545" s="3" t="str">
        <f t="shared" si="118"/>
        <v>478</v>
      </c>
      <c r="AJ545" s="1" t="str">
        <f t="shared" si="119"/>
        <v>352</v>
      </c>
      <c r="AK545" s="1" t="str">
        <f t="shared" si="120"/>
        <v>343</v>
      </c>
      <c r="AL545" s="3">
        <f t="shared" si="115"/>
        <v>1</v>
      </c>
      <c r="AM545" s="3">
        <f t="shared" si="125"/>
        <v>1</v>
      </c>
      <c r="AN545" s="3">
        <f t="shared" si="121"/>
        <v>22144.333999999995</v>
      </c>
      <c r="AO545" s="3">
        <f t="shared" si="122"/>
        <v>22144</v>
      </c>
      <c r="AP545" s="3">
        <f t="shared" si="116"/>
        <v>8011</v>
      </c>
      <c r="AQ545" s="3">
        <v>14133</v>
      </c>
      <c r="AS545" s="68"/>
      <c r="AT545" s="68"/>
      <c r="AX545" s="4">
        <f t="shared" si="123"/>
        <v>0</v>
      </c>
      <c r="AZ545" s="4">
        <f t="shared" si="124"/>
        <v>0</v>
      </c>
      <c r="BB545" s="4"/>
    </row>
    <row r="546" spans="1:54" s="3" customFormat="1">
      <c r="A546" s="205" t="str">
        <f t="shared" si="117"/>
        <v>478</v>
      </c>
      <c r="B546" s="1">
        <v>478352348</v>
      </c>
      <c r="C546" s="7" t="s">
        <v>93</v>
      </c>
      <c r="D546" s="8">
        <f>'fnd enro'!D546</f>
        <v>0</v>
      </c>
      <c r="E546" s="8">
        <f>'fnd enro'!E546</f>
        <v>0</v>
      </c>
      <c r="F546" s="8">
        <f>'fnd enro'!F546</f>
        <v>0</v>
      </c>
      <c r="G546" s="8">
        <f>'fnd enro'!G546</f>
        <v>0</v>
      </c>
      <c r="H546" s="8">
        <f>'fnd enro'!H546</f>
        <v>4</v>
      </c>
      <c r="I546" s="8">
        <f>'fnd enro'!I546</f>
        <v>1</v>
      </c>
      <c r="J546" s="8">
        <f>'fnd enro'!J546</f>
        <v>0</v>
      </c>
      <c r="K546" s="9">
        <f>'fnd enro'!K546</f>
        <v>0.2</v>
      </c>
      <c r="L546" s="8">
        <f>'fnd enro'!L546</f>
        <v>0</v>
      </c>
      <c r="M546" s="8">
        <f>'fnd enro'!M546</f>
        <v>0</v>
      </c>
      <c r="N546" s="8">
        <f>'fnd enro'!N546</f>
        <v>0</v>
      </c>
      <c r="O546" s="8">
        <f>'fnd enro'!O546</f>
        <v>0</v>
      </c>
      <c r="P546" s="8">
        <f>'fnd enro'!P546</f>
        <v>0</v>
      </c>
      <c r="Q546" s="8">
        <f>'fnd enro'!R546</f>
        <v>5</v>
      </c>
      <c r="R546" s="9">
        <f t="shared" si="112"/>
        <v>1</v>
      </c>
      <c r="S546" s="8">
        <f>VALUE('fnd enro'!Q546)</f>
        <v>11</v>
      </c>
      <c r="T546" s="1"/>
      <c r="U546" s="68">
        <f>(($D546*'fnd base rates'!C$7)
+($E546*'fnd base rates'!C$8)
+($F546*'fnd base rates'!C$9)
+($G546*'fnd base rates'!C$10)
+($H546*'fnd base rates'!C$11)
+($I546*'fnd base rates'!C$12)
+($J546*'fnd base rates'!C$13)
+($K546*'fnd base rates'!C$14)
+($M546*'fnd base rates'!C$16)
+($N546*'fnd base rates'!C$17)
+($O546*'fnd base rates'!C$18)
+($P546*VLOOKUP($S546+12,rate_basefnd,3)))
*$R546</f>
        <v>2998.306</v>
      </c>
      <c r="V546" s="68">
        <f>(($D546*'fnd base rates'!D$7)
+($E546*'fnd base rates'!D$8)
+($F546*'fnd base rates'!D$9)
+($G546*'fnd base rates'!D$10)
+($H546*'fnd base rates'!D$11)
+($I546*'fnd base rates'!D$12)
+($J546*'fnd base rates'!D$13)
+($K546*'fnd base rates'!D$14)
+($M546*'fnd base rates'!D$16)
+($N546*'fnd base rates'!D$17)
+($O546*'fnd base rates'!D$18)
+($P546*VLOOKUP($S546+12,rate_basefnd,4)))
*$R546</f>
        <v>4243.7</v>
      </c>
      <c r="W546" s="68">
        <f>(($D546*'fnd base rates'!E$7)
+($E546*'fnd base rates'!E$8)
+($F546*'fnd base rates'!E$9)
+($G546*'fnd base rates'!E$10)
+($H546*'fnd base rates'!E$11)
+($I546*'fnd base rates'!E$12)
+($J546*'fnd base rates'!E$13)
+($K546*'fnd base rates'!E$14)
+($M546*'fnd base rates'!E$16)
+($N546*'fnd base rates'!E$17)
+($O546*'fnd base rates'!E$18)
+($P546*VLOOKUP($S546+12,rate_basefnd,5)))
*$R546</f>
        <v>20875.234</v>
      </c>
      <c r="X546" s="68">
        <f>(($D546*'fnd base rates'!F$7)
+($E546*'fnd base rates'!F$8)
+($F546*'fnd base rates'!F$9)
+($G546*'fnd base rates'!F$10)
+($H546*'fnd base rates'!F$11)
+($I546*'fnd base rates'!F$12)
+($J546*'fnd base rates'!F$13)
+($K546*'fnd base rates'!F$14)
+($M546*'fnd base rates'!F$16)
+($N546*'fnd base rates'!F$17)
+($O546*'fnd base rates'!F$18)
+($P546*VLOOKUP($S546+12,rate_basefnd,6)))
*$R546</f>
        <v>5470.7039999999997</v>
      </c>
      <c r="Y546" s="68">
        <f>(($D546*'fnd base rates'!G$7)
+($E546*'fnd base rates'!G$8)
+($F546*'fnd base rates'!G$9)
+($G546*'fnd base rates'!G$10)
+($H546*'fnd base rates'!G$11)
+($I546*'fnd base rates'!G$12)
+($J546*'fnd base rates'!G$13)
+($K546*'fnd base rates'!G$14)
+($M546*'fnd base rates'!G$16)
+($N546*'fnd base rates'!G$17)
+($O546*'fnd base rates'!G$18)
+($P546*VLOOKUP($S546+12,rate_basefnd,7)))
*$R546</f>
        <v>932.89200000000005</v>
      </c>
      <c r="Z546" s="68">
        <f>(($D546*'fnd base rates'!H$7)
+($E546*'fnd base rates'!H$8)
+($F546*'fnd base rates'!H$9)
+($G546*'fnd base rates'!H$10)
+($H546*'fnd base rates'!H$11)
+($I546*'fnd base rates'!H$12)
+($J546*'fnd base rates'!H$13)
+($K546*'fnd base rates'!H$14)
+($M546*'fnd base rates'!H$16)
+($N546*'fnd base rates'!H$17)
+($O546*'fnd base rates'!H$18)
+($P546*VLOOKUP($S546+12,rate_basefnd,8)))</f>
        <v>3244.4799999999996</v>
      </c>
      <c r="AA546" s="68">
        <f>(($D546*'fnd base rates'!I$7)
+($E546*'fnd base rates'!I$8)
+($F546*'fnd base rates'!I$9)
+($G546*'fnd base rates'!I$10)
+($H546*'fnd base rates'!I$11)
+($I546*'fnd base rates'!I$12)
+($J546*'fnd base rates'!I$13)
+($K546*'fnd base rates'!I$14)
+($M546*'fnd base rates'!I$16)
+($N546*'fnd base rates'!I$17)
+($O546*'fnd base rates'!I$18)
+($P546*VLOOKUP($S546+12,rate_basefnd,9)))
*$R546</f>
        <v>2285.16</v>
      </c>
      <c r="AB546" s="68">
        <f>(($D546*'fnd base rates'!J$7)
+($E546*'fnd base rates'!J$8)
+($F546*'fnd base rates'!J$9)
+($G546*'fnd base rates'!J$10)
+($H546*'fnd base rates'!J$11)
+($I546*'fnd base rates'!J$12)
+($J546*'fnd base rates'!J$13)
+($K546*'fnd base rates'!J$14)
+($M546*'fnd base rates'!J$16)
+($N546*'fnd base rates'!J$17)
+($O546*'fnd base rates'!J$18)
+($P546*VLOOKUP($S546+12,rate_basefnd,10)))
*$R546</f>
        <v>1740.57</v>
      </c>
      <c r="AC546" s="68">
        <f>(($D546*'fnd base rates'!K$7)
+($E546*'fnd base rates'!K$8)
+($F546*'fnd base rates'!K$9)
+($G546*'fnd base rates'!K$10)
+($H546*'fnd base rates'!K$11)
+($I546*'fnd base rates'!K$12)
+($J546*'fnd base rates'!K$13)
+($K546*'fnd base rates'!K$14)
+($M546*'fnd base rates'!K$16)
+($N546*'fnd base rates'!K$17)
+($O546*'fnd base rates'!K$18)
+($P546*VLOOKUP($S546+12,rate_basefnd,11)))
*$R546</f>
        <v>6546.87</v>
      </c>
      <c r="AD546" s="68">
        <f>(($D546*'fnd base rates'!L$7)
+($E546*'fnd base rates'!L$8)
+($F546*'fnd base rates'!L$9)
+($G546*'fnd base rates'!L$10)
+($H546*'fnd base rates'!L$11)
+($I546*'fnd base rates'!L$12)
+($J546*'fnd base rates'!L$13)
+($K546*'fnd base rates'!L$14)
+($M546*'fnd base rates'!L$16)
+($N546*'fnd base rates'!L$17)
+($O546*'fnd base rates'!L$18)
+($P546*VLOOKUP($S546+12,rate_basefnd,12)))</f>
        <v>11880.874</v>
      </c>
      <c r="AE546" s="68">
        <f>(($D546*'fnd base rates'!M$7)
+($E546*'fnd base rates'!M$8)
+($F546*'fnd base rates'!M$9)
+($G546*'fnd base rates'!M$10)
+($H546*'fnd base rates'!M$11)
+($I546*'fnd base rates'!M$12)
+($J546*'fnd base rates'!M$13)
+($K546*'fnd base rates'!M$14)
+($M546*'fnd base rates'!M$16)
+($N546*'fnd base rates'!M$17)
+($O546*'fnd base rates'!M$18)
+($P546*VLOOKUP($S546+12,rate_basefnd,13)))</f>
        <v>0</v>
      </c>
      <c r="AF546" s="3">
        <f t="shared" si="113"/>
        <v>60218.789999999994</v>
      </c>
      <c r="AH546" s="205">
        <f t="shared" si="114"/>
        <v>478352348</v>
      </c>
      <c r="AI546" s="3" t="str">
        <f t="shared" si="118"/>
        <v>478</v>
      </c>
      <c r="AJ546" s="1" t="str">
        <f t="shared" si="119"/>
        <v>352</v>
      </c>
      <c r="AK546" s="1" t="str">
        <f t="shared" si="120"/>
        <v>348</v>
      </c>
      <c r="AL546" s="3">
        <f t="shared" si="115"/>
        <v>1</v>
      </c>
      <c r="AM546" s="3">
        <f t="shared" si="125"/>
        <v>5</v>
      </c>
      <c r="AN546" s="3">
        <f t="shared" si="121"/>
        <v>60218.789999999994</v>
      </c>
      <c r="AO546" s="3">
        <f t="shared" si="122"/>
        <v>12044</v>
      </c>
      <c r="AP546" s="3">
        <f t="shared" si="116"/>
        <v>-5784</v>
      </c>
      <c r="AQ546" s="3">
        <v>17828</v>
      </c>
      <c r="AS546" s="68"/>
      <c r="AT546" s="68"/>
      <c r="AX546" s="4">
        <f t="shared" si="123"/>
        <v>0</v>
      </c>
      <c r="AZ546" s="4">
        <f t="shared" si="124"/>
        <v>0</v>
      </c>
      <c r="BB546" s="4"/>
    </row>
    <row r="547" spans="1:54" s="3" customFormat="1">
      <c r="A547" s="205" t="str">
        <f t="shared" si="117"/>
        <v>478</v>
      </c>
      <c r="B547" s="1">
        <v>478352352</v>
      </c>
      <c r="C547" s="7" t="s">
        <v>93</v>
      </c>
      <c r="D547" s="8">
        <f>'fnd enro'!D547</f>
        <v>0</v>
      </c>
      <c r="E547" s="8">
        <f>'fnd enro'!E547</f>
        <v>0</v>
      </c>
      <c r="F547" s="8">
        <f>'fnd enro'!F547</f>
        <v>0</v>
      </c>
      <c r="G547" s="8">
        <f>'fnd enro'!G547</f>
        <v>0</v>
      </c>
      <c r="H547" s="8">
        <f>'fnd enro'!H547</f>
        <v>1</v>
      </c>
      <c r="I547" s="8">
        <f>'fnd enro'!I547</f>
        <v>4</v>
      </c>
      <c r="J547" s="8">
        <f>'fnd enro'!J547</f>
        <v>0</v>
      </c>
      <c r="K547" s="9">
        <f>'fnd enro'!K547</f>
        <v>0.2</v>
      </c>
      <c r="L547" s="8">
        <f>'fnd enro'!L547</f>
        <v>0</v>
      </c>
      <c r="M547" s="8">
        <f>'fnd enro'!M547</f>
        <v>0</v>
      </c>
      <c r="N547" s="8">
        <f>'fnd enro'!N547</f>
        <v>0</v>
      </c>
      <c r="O547" s="8">
        <f>'fnd enro'!O547</f>
        <v>0</v>
      </c>
      <c r="P547" s="8">
        <f>'fnd enro'!P547</f>
        <v>3</v>
      </c>
      <c r="Q547" s="8">
        <f>'fnd enro'!R547</f>
        <v>5</v>
      </c>
      <c r="R547" s="9">
        <f t="shared" si="112"/>
        <v>1</v>
      </c>
      <c r="S547" s="8">
        <f>VALUE('fnd enro'!Q547)</f>
        <v>2</v>
      </c>
      <c r="T547" s="1"/>
      <c r="U547" s="68">
        <f>(($D547*'fnd base rates'!C$7)
+($E547*'fnd base rates'!C$8)
+($F547*'fnd base rates'!C$9)
+($G547*'fnd base rates'!C$10)
+($H547*'fnd base rates'!C$11)
+($I547*'fnd base rates'!C$12)
+($J547*'fnd base rates'!C$13)
+($K547*'fnd base rates'!C$14)
+($M547*'fnd base rates'!C$16)
+($N547*'fnd base rates'!C$17)
+($O547*'fnd base rates'!C$18)
+($P547*VLOOKUP($S547+12,rate_basefnd,3)))
*$R547</f>
        <v>3180.886</v>
      </c>
      <c r="V547" s="68">
        <f>(($D547*'fnd base rates'!D$7)
+($E547*'fnd base rates'!D$8)
+($F547*'fnd base rates'!D$9)
+($G547*'fnd base rates'!D$10)
+($H547*'fnd base rates'!D$11)
+($I547*'fnd base rates'!D$12)
+($J547*'fnd base rates'!D$13)
+($K547*'fnd base rates'!D$14)
+($M547*'fnd base rates'!D$16)
+($N547*'fnd base rates'!D$17)
+($O547*'fnd base rates'!D$18)
+($P547*VLOOKUP($S547+12,rate_basefnd,4)))
*$R547</f>
        <v>5108.75</v>
      </c>
      <c r="W547" s="68">
        <f>(($D547*'fnd base rates'!E$7)
+($E547*'fnd base rates'!E$8)
+($F547*'fnd base rates'!E$9)
+($G547*'fnd base rates'!E$10)
+($H547*'fnd base rates'!E$11)
+($I547*'fnd base rates'!E$12)
+($J547*'fnd base rates'!E$13)
+($K547*'fnd base rates'!E$14)
+($M547*'fnd base rates'!E$16)
+($N547*'fnd base rates'!E$17)
+($O547*'fnd base rates'!E$18)
+($P547*VLOOKUP($S547+12,rate_basefnd,5)))
*$R547</f>
        <v>34154.523999999998</v>
      </c>
      <c r="X547" s="68">
        <f>(($D547*'fnd base rates'!F$7)
+($E547*'fnd base rates'!F$8)
+($F547*'fnd base rates'!F$9)
+($G547*'fnd base rates'!F$10)
+($H547*'fnd base rates'!F$11)
+($I547*'fnd base rates'!F$12)
+($J547*'fnd base rates'!F$13)
+($K547*'fnd base rates'!F$14)
+($M547*'fnd base rates'!F$16)
+($N547*'fnd base rates'!F$17)
+($O547*'fnd base rates'!F$18)
+($P547*VLOOKUP($S547+12,rate_basefnd,6)))
*$R547</f>
        <v>5109.6239999999998</v>
      </c>
      <c r="Y547" s="68">
        <f>(($D547*'fnd base rates'!G$7)
+($E547*'fnd base rates'!G$8)
+($F547*'fnd base rates'!G$9)
+($G547*'fnd base rates'!G$10)
+($H547*'fnd base rates'!G$11)
+($I547*'fnd base rates'!G$12)
+($J547*'fnd base rates'!G$13)
+($K547*'fnd base rates'!G$14)
+($M547*'fnd base rates'!G$16)
+($N547*'fnd base rates'!G$17)
+($O547*'fnd base rates'!G$18)
+($P547*VLOOKUP($S547+12,rate_basefnd,7)))
*$R547</f>
        <v>1327.422</v>
      </c>
      <c r="Z547" s="68">
        <f>(($D547*'fnd base rates'!H$7)
+($E547*'fnd base rates'!H$8)
+($F547*'fnd base rates'!H$9)
+($G547*'fnd base rates'!H$10)
+($H547*'fnd base rates'!H$11)
+($I547*'fnd base rates'!H$12)
+($J547*'fnd base rates'!H$13)
+($K547*'fnd base rates'!H$14)
+($M547*'fnd base rates'!H$16)
+($N547*'fnd base rates'!H$17)
+($O547*'fnd base rates'!H$18)
+($P547*VLOOKUP($S547+12,rate_basefnd,8)))</f>
        <v>4321.1799999999994</v>
      </c>
      <c r="AA547" s="68">
        <f>(($D547*'fnd base rates'!I$7)
+($E547*'fnd base rates'!I$8)
+($F547*'fnd base rates'!I$9)
+($G547*'fnd base rates'!I$10)
+($H547*'fnd base rates'!I$11)
+($I547*'fnd base rates'!I$12)
+($J547*'fnd base rates'!I$13)
+($K547*'fnd base rates'!I$14)
+($M547*'fnd base rates'!I$16)
+($N547*'fnd base rates'!I$17)
+($O547*'fnd base rates'!I$18)
+($P547*VLOOKUP($S547+12,rate_basefnd,9)))
*$R547</f>
        <v>2685.18</v>
      </c>
      <c r="AB547" s="68">
        <f>(($D547*'fnd base rates'!J$7)
+($E547*'fnd base rates'!J$8)
+($F547*'fnd base rates'!J$9)
+($G547*'fnd base rates'!J$10)
+($H547*'fnd base rates'!J$11)
+($I547*'fnd base rates'!J$12)
+($J547*'fnd base rates'!J$13)
+($K547*'fnd base rates'!J$14)
+($M547*'fnd base rates'!J$16)
+($N547*'fnd base rates'!J$17)
+($O547*'fnd base rates'!J$18)
+($P547*VLOOKUP($S547+12,rate_basefnd,10)))
*$R547</f>
        <v>4598.82</v>
      </c>
      <c r="AC547" s="68">
        <f>(($D547*'fnd base rates'!K$7)
+($E547*'fnd base rates'!K$8)
+($F547*'fnd base rates'!K$9)
+($G547*'fnd base rates'!K$10)
+($H547*'fnd base rates'!K$11)
+($I547*'fnd base rates'!K$12)
+($J547*'fnd base rates'!K$13)
+($K547*'fnd base rates'!K$14)
+($M547*'fnd base rates'!K$16)
+($N547*'fnd base rates'!K$17)
+($O547*'fnd base rates'!K$18)
+($P547*VLOOKUP($S547+12,rate_basefnd,11)))
*$R547</f>
        <v>6440.04</v>
      </c>
      <c r="AD547" s="68">
        <f>(($D547*'fnd base rates'!L$7)
+($E547*'fnd base rates'!L$8)
+($F547*'fnd base rates'!L$9)
+($G547*'fnd base rates'!L$10)
+($H547*'fnd base rates'!L$11)
+($I547*'fnd base rates'!L$12)
+($J547*'fnd base rates'!L$13)
+($K547*'fnd base rates'!L$14)
+($M547*'fnd base rates'!L$16)
+($N547*'fnd base rates'!L$17)
+($O547*'fnd base rates'!L$18)
+($P547*VLOOKUP($S547+12,rate_basefnd,12)))</f>
        <v>12677.914000000001</v>
      </c>
      <c r="AE547" s="68">
        <f>(($D547*'fnd base rates'!M$7)
+($E547*'fnd base rates'!M$8)
+($F547*'fnd base rates'!M$9)
+($G547*'fnd base rates'!M$10)
+($H547*'fnd base rates'!M$11)
+($I547*'fnd base rates'!M$12)
+($J547*'fnd base rates'!M$13)
+($K547*'fnd base rates'!M$14)
+($M547*'fnd base rates'!M$16)
+($N547*'fnd base rates'!M$17)
+($O547*'fnd base rates'!M$18)
+($P547*VLOOKUP($S547+12,rate_basefnd,13)))</f>
        <v>0</v>
      </c>
      <c r="AF547" s="3">
        <f t="shared" si="113"/>
        <v>79604.34</v>
      </c>
      <c r="AH547" s="205">
        <f t="shared" si="114"/>
        <v>478352352</v>
      </c>
      <c r="AI547" s="3" t="str">
        <f t="shared" si="118"/>
        <v>478</v>
      </c>
      <c r="AJ547" s="1" t="str">
        <f t="shared" si="119"/>
        <v>352</v>
      </c>
      <c r="AK547" s="1" t="str">
        <f t="shared" si="120"/>
        <v>352</v>
      </c>
      <c r="AL547" s="3">
        <f t="shared" si="115"/>
        <v>1</v>
      </c>
      <c r="AM547" s="3">
        <f t="shared" si="125"/>
        <v>5</v>
      </c>
      <c r="AN547" s="3">
        <f t="shared" si="121"/>
        <v>79604.34</v>
      </c>
      <c r="AO547" s="3">
        <f t="shared" si="122"/>
        <v>15921</v>
      </c>
      <c r="AP547" s="3">
        <f t="shared" si="116"/>
        <v>3475</v>
      </c>
      <c r="AQ547" s="3">
        <v>12446</v>
      </c>
      <c r="AS547" s="68"/>
      <c r="AT547" s="68"/>
      <c r="AX547" s="4">
        <f t="shared" si="123"/>
        <v>0</v>
      </c>
      <c r="AZ547" s="4">
        <f t="shared" si="124"/>
        <v>0</v>
      </c>
      <c r="BB547" s="4"/>
    </row>
    <row r="548" spans="1:54" s="3" customFormat="1">
      <c r="A548" s="205" t="str">
        <f t="shared" si="117"/>
        <v>478</v>
      </c>
      <c r="B548" s="1">
        <v>478352600</v>
      </c>
      <c r="C548" s="7" t="s">
        <v>93</v>
      </c>
      <c r="D548" s="8">
        <f>'fnd enro'!D548</f>
        <v>0</v>
      </c>
      <c r="E548" s="8">
        <f>'fnd enro'!E548</f>
        <v>0</v>
      </c>
      <c r="F548" s="8">
        <f>'fnd enro'!F548</f>
        <v>0</v>
      </c>
      <c r="G548" s="8">
        <f>'fnd enro'!G548</f>
        <v>0</v>
      </c>
      <c r="H548" s="8">
        <f>'fnd enro'!H548</f>
        <v>11</v>
      </c>
      <c r="I548" s="8">
        <f>'fnd enro'!I548</f>
        <v>18</v>
      </c>
      <c r="J548" s="8">
        <f>'fnd enro'!J548</f>
        <v>0</v>
      </c>
      <c r="K548" s="9">
        <f>'fnd enro'!K548</f>
        <v>1.1599999999999999</v>
      </c>
      <c r="L548" s="8">
        <f>'fnd enro'!L548</f>
        <v>0</v>
      </c>
      <c r="M548" s="8">
        <f>'fnd enro'!M548</f>
        <v>0</v>
      </c>
      <c r="N548" s="8">
        <f>'fnd enro'!N548</f>
        <v>0</v>
      </c>
      <c r="O548" s="8">
        <f>'fnd enro'!O548</f>
        <v>0</v>
      </c>
      <c r="P548" s="8">
        <f>'fnd enro'!P548</f>
        <v>2</v>
      </c>
      <c r="Q548" s="8">
        <f>'fnd enro'!R548</f>
        <v>29</v>
      </c>
      <c r="R548" s="9">
        <f t="shared" si="112"/>
        <v>1</v>
      </c>
      <c r="S548" s="8">
        <f>VALUE('fnd enro'!Q548)</f>
        <v>3</v>
      </c>
      <c r="T548" s="1"/>
      <c r="U548" s="68">
        <f>(($D548*'fnd base rates'!C$7)
+($E548*'fnd base rates'!C$8)
+($F548*'fnd base rates'!C$9)
+($G548*'fnd base rates'!C$10)
+($H548*'fnd base rates'!C$11)
+($I548*'fnd base rates'!C$12)
+($J548*'fnd base rates'!C$13)
+($K548*'fnd base rates'!C$14)
+($M548*'fnd base rates'!C$16)
+($N548*'fnd base rates'!C$17)
+($O548*'fnd base rates'!C$18)
+($P548*VLOOKUP($S548+12,rate_basefnd,3)))
*$R548</f>
        <v>17519.054800000002</v>
      </c>
      <c r="V548" s="68">
        <f>(($D548*'fnd base rates'!D$7)
+($E548*'fnd base rates'!D$8)
+($F548*'fnd base rates'!D$9)
+($G548*'fnd base rates'!D$10)
+($H548*'fnd base rates'!D$11)
+($I548*'fnd base rates'!D$12)
+($J548*'fnd base rates'!D$13)
+($K548*'fnd base rates'!D$14)
+($M548*'fnd base rates'!D$16)
+($N548*'fnd base rates'!D$17)
+($O548*'fnd base rates'!D$18)
+($P548*VLOOKUP($S548+12,rate_basefnd,4)))
*$R548</f>
        <v>25224.1</v>
      </c>
      <c r="W548" s="68">
        <f>(($D548*'fnd base rates'!E$7)
+($E548*'fnd base rates'!E$8)
+($F548*'fnd base rates'!E$9)
+($G548*'fnd base rates'!E$10)
+($H548*'fnd base rates'!E$11)
+($I548*'fnd base rates'!E$12)
+($J548*'fnd base rates'!E$13)
+($K548*'fnd base rates'!E$14)
+($M548*'fnd base rates'!E$16)
+($N548*'fnd base rates'!E$17)
+($O548*'fnd base rates'!E$18)
+($P548*VLOOKUP($S548+12,rate_basefnd,5)))
*$R548</f>
        <v>146698.49319999997</v>
      </c>
      <c r="X548" s="68">
        <f>(($D548*'fnd base rates'!F$7)
+($E548*'fnd base rates'!F$8)
+($F548*'fnd base rates'!F$9)
+($G548*'fnd base rates'!F$10)
+($H548*'fnd base rates'!F$11)
+($I548*'fnd base rates'!F$12)
+($J548*'fnd base rates'!F$13)
+($K548*'fnd base rates'!F$14)
+($M548*'fnd base rates'!F$16)
+($N548*'fnd base rates'!F$17)
+($O548*'fnd base rates'!F$18)
+($P548*VLOOKUP($S548+12,rate_basefnd,6)))
*$R548</f>
        <v>30261.691199999997</v>
      </c>
      <c r="Y548" s="68">
        <f>(($D548*'fnd base rates'!G$7)
+($E548*'fnd base rates'!G$8)
+($F548*'fnd base rates'!G$9)
+($G548*'fnd base rates'!G$10)
+($H548*'fnd base rates'!G$11)
+($I548*'fnd base rates'!G$12)
+($J548*'fnd base rates'!G$13)
+($K548*'fnd base rates'!G$14)
+($M548*'fnd base rates'!G$16)
+($N548*'fnd base rates'!G$17)
+($O548*'fnd base rates'!G$18)
+($P548*VLOOKUP($S548+12,rate_basefnd,7)))
*$R548</f>
        <v>5638.2416000000003</v>
      </c>
      <c r="Z548" s="68">
        <f>(($D548*'fnd base rates'!H$7)
+($E548*'fnd base rates'!H$8)
+($F548*'fnd base rates'!H$9)
+($G548*'fnd base rates'!H$10)
+($H548*'fnd base rates'!H$11)
+($I548*'fnd base rates'!H$12)
+($J548*'fnd base rates'!H$13)
+($K548*'fnd base rates'!H$14)
+($M548*'fnd base rates'!H$16)
+($N548*'fnd base rates'!H$17)
+($O548*'fnd base rates'!H$18)
+($P548*VLOOKUP($S548+12,rate_basefnd,8)))</f>
        <v>22985.436000000002</v>
      </c>
      <c r="AA548" s="68">
        <f>(($D548*'fnd base rates'!I$7)
+($E548*'fnd base rates'!I$8)
+($F548*'fnd base rates'!I$9)
+($G548*'fnd base rates'!I$10)
+($H548*'fnd base rates'!I$11)
+($I548*'fnd base rates'!I$12)
+($J548*'fnd base rates'!I$13)
+($K548*'fnd base rates'!I$14)
+($M548*'fnd base rates'!I$16)
+($N548*'fnd base rates'!I$17)
+($O548*'fnd base rates'!I$18)
+($P548*VLOOKUP($S548+12,rate_basefnd,9)))
*$R548</f>
        <v>13731.5</v>
      </c>
      <c r="AB548" s="68">
        <f>(($D548*'fnd base rates'!J$7)
+($E548*'fnd base rates'!J$8)
+($F548*'fnd base rates'!J$9)
+($G548*'fnd base rates'!J$10)
+($H548*'fnd base rates'!J$11)
+($I548*'fnd base rates'!J$12)
+($J548*'fnd base rates'!J$13)
+($K548*'fnd base rates'!J$14)
+($M548*'fnd base rates'!J$16)
+($N548*'fnd base rates'!J$17)
+($O548*'fnd base rates'!J$18)
+($P548*VLOOKUP($S548+12,rate_basefnd,10)))
*$R548</f>
        <v>15747.3</v>
      </c>
      <c r="AC548" s="68">
        <f>(($D548*'fnd base rates'!K$7)
+($E548*'fnd base rates'!K$8)
+($F548*'fnd base rates'!K$9)
+($G548*'fnd base rates'!K$10)
+($H548*'fnd base rates'!K$11)
+($I548*'fnd base rates'!K$12)
+($J548*'fnd base rates'!K$13)
+($K548*'fnd base rates'!K$14)
+($M548*'fnd base rates'!K$16)
+($N548*'fnd base rates'!K$17)
+($O548*'fnd base rates'!K$18)
+($P548*VLOOKUP($S548+12,rate_basefnd,11)))
*$R548</f>
        <v>37537.403999999995</v>
      </c>
      <c r="AD548" s="68">
        <f>(($D548*'fnd base rates'!L$7)
+($E548*'fnd base rates'!L$8)
+($F548*'fnd base rates'!L$9)
+($G548*'fnd base rates'!L$10)
+($H548*'fnd base rates'!L$11)
+($I548*'fnd base rates'!L$12)
+($J548*'fnd base rates'!L$13)
+($K548*'fnd base rates'!L$14)
+($M548*'fnd base rates'!L$16)
+($N548*'fnd base rates'!L$17)
+($O548*'fnd base rates'!L$18)
+($P548*VLOOKUP($S548+12,rate_basefnd,12)))</f>
        <v>66825.865200000015</v>
      </c>
      <c r="AE548" s="68">
        <f>(($D548*'fnd base rates'!M$7)
+($E548*'fnd base rates'!M$8)
+($F548*'fnd base rates'!M$9)
+($G548*'fnd base rates'!M$10)
+($H548*'fnd base rates'!M$11)
+($I548*'fnd base rates'!M$12)
+($J548*'fnd base rates'!M$13)
+($K548*'fnd base rates'!M$14)
+($M548*'fnd base rates'!M$16)
+($N548*'fnd base rates'!M$17)
+($O548*'fnd base rates'!M$18)
+($P548*VLOOKUP($S548+12,rate_basefnd,13)))</f>
        <v>0</v>
      </c>
      <c r="AF548" s="3">
        <f t="shared" si="113"/>
        <v>382169.08599999995</v>
      </c>
      <c r="AH548" s="205">
        <f t="shared" si="114"/>
        <v>478352600</v>
      </c>
      <c r="AI548" s="3" t="str">
        <f t="shared" si="118"/>
        <v>478</v>
      </c>
      <c r="AJ548" s="1" t="str">
        <f t="shared" si="119"/>
        <v>352</v>
      </c>
      <c r="AK548" s="1" t="str">
        <f t="shared" si="120"/>
        <v>600</v>
      </c>
      <c r="AL548" s="3">
        <f t="shared" si="115"/>
        <v>1</v>
      </c>
      <c r="AM548" s="3">
        <f t="shared" si="125"/>
        <v>29</v>
      </c>
      <c r="AN548" s="3">
        <f t="shared" si="121"/>
        <v>382169.08599999995</v>
      </c>
      <c r="AO548" s="3">
        <f t="shared" si="122"/>
        <v>13178</v>
      </c>
      <c r="AP548" s="3">
        <f t="shared" si="116"/>
        <v>1156</v>
      </c>
      <c r="AQ548" s="3">
        <v>12022</v>
      </c>
      <c r="AS548" s="68"/>
      <c r="AT548" s="68"/>
      <c r="AX548" s="4">
        <f t="shared" si="123"/>
        <v>0</v>
      </c>
      <c r="AZ548" s="4">
        <f t="shared" si="124"/>
        <v>0</v>
      </c>
      <c r="BB548" s="4"/>
    </row>
    <row r="549" spans="1:54" s="3" customFormat="1">
      <c r="A549" s="205" t="str">
        <f t="shared" si="117"/>
        <v>478</v>
      </c>
      <c r="B549" s="1">
        <v>478352610</v>
      </c>
      <c r="C549" s="7" t="s">
        <v>93</v>
      </c>
      <c r="D549" s="8">
        <f>'fnd enro'!D549</f>
        <v>0</v>
      </c>
      <c r="E549" s="8">
        <f>'fnd enro'!E549</f>
        <v>0</v>
      </c>
      <c r="F549" s="8">
        <f>'fnd enro'!F549</f>
        <v>0</v>
      </c>
      <c r="G549" s="8">
        <f>'fnd enro'!G549</f>
        <v>0</v>
      </c>
      <c r="H549" s="8">
        <f>'fnd enro'!H549</f>
        <v>5</v>
      </c>
      <c r="I549" s="8">
        <f>'fnd enro'!I549</f>
        <v>5</v>
      </c>
      <c r="J549" s="8">
        <f>'fnd enro'!J549</f>
        <v>0</v>
      </c>
      <c r="K549" s="9">
        <f>'fnd enro'!K549</f>
        <v>0.4</v>
      </c>
      <c r="L549" s="8">
        <f>'fnd enro'!L549</f>
        <v>0</v>
      </c>
      <c r="M549" s="8">
        <f>'fnd enro'!M549</f>
        <v>0</v>
      </c>
      <c r="N549" s="8">
        <f>'fnd enro'!N549</f>
        <v>0</v>
      </c>
      <c r="O549" s="8">
        <f>'fnd enro'!O549</f>
        <v>0</v>
      </c>
      <c r="P549" s="8">
        <f>'fnd enro'!P549</f>
        <v>1</v>
      </c>
      <c r="Q549" s="8">
        <f>'fnd enro'!R549</f>
        <v>10</v>
      </c>
      <c r="R549" s="9">
        <f t="shared" si="112"/>
        <v>1</v>
      </c>
      <c r="S549" s="8">
        <f>VALUE('fnd enro'!Q549)</f>
        <v>5</v>
      </c>
      <c r="T549" s="1"/>
      <c r="U549" s="68">
        <f>(($D549*'fnd base rates'!C$7)
+($E549*'fnd base rates'!C$8)
+($F549*'fnd base rates'!C$9)
+($G549*'fnd base rates'!C$10)
+($H549*'fnd base rates'!C$11)
+($I549*'fnd base rates'!C$12)
+($J549*'fnd base rates'!C$13)
+($K549*'fnd base rates'!C$14)
+($M549*'fnd base rates'!C$16)
+($N549*'fnd base rates'!C$17)
+($O549*'fnd base rates'!C$18)
+($P549*VLOOKUP($S549+12,rate_basefnd,3)))
*$R549</f>
        <v>6068.2020000000002</v>
      </c>
      <c r="V549" s="68">
        <f>(($D549*'fnd base rates'!D$7)
+($E549*'fnd base rates'!D$8)
+($F549*'fnd base rates'!D$9)
+($G549*'fnd base rates'!D$10)
+($H549*'fnd base rates'!D$11)
+($I549*'fnd base rates'!D$12)
+($J549*'fnd base rates'!D$13)
+($K549*'fnd base rates'!D$14)
+($M549*'fnd base rates'!D$16)
+($N549*'fnd base rates'!D$17)
+($O549*'fnd base rates'!D$18)
+($P549*VLOOKUP($S549+12,rate_basefnd,4)))
*$R549</f>
        <v>8826.6299999999992</v>
      </c>
      <c r="W549" s="68">
        <f>(($D549*'fnd base rates'!E$7)
+($E549*'fnd base rates'!E$8)
+($F549*'fnd base rates'!E$9)
+($G549*'fnd base rates'!E$10)
+($H549*'fnd base rates'!E$11)
+($I549*'fnd base rates'!E$12)
+($J549*'fnd base rates'!E$13)
+($K549*'fnd base rates'!E$14)
+($M549*'fnd base rates'!E$16)
+($N549*'fnd base rates'!E$17)
+($O549*'fnd base rates'!E$18)
+($P549*VLOOKUP($S549+12,rate_basefnd,5)))
*$R549</f>
        <v>49896.787999999993</v>
      </c>
      <c r="X549" s="68">
        <f>(($D549*'fnd base rates'!F$7)
+($E549*'fnd base rates'!F$8)
+($F549*'fnd base rates'!F$9)
+($G549*'fnd base rates'!F$10)
+($H549*'fnd base rates'!F$11)
+($I549*'fnd base rates'!F$12)
+($J549*'fnd base rates'!F$13)
+($K549*'fnd base rates'!F$14)
+($M549*'fnd base rates'!F$16)
+($N549*'fnd base rates'!F$17)
+($O549*'fnd base rates'!F$18)
+($P549*VLOOKUP($S549+12,rate_basefnd,6)))
*$R549</f>
        <v>10580.328</v>
      </c>
      <c r="Y549" s="68">
        <f>(($D549*'fnd base rates'!G$7)
+($E549*'fnd base rates'!G$8)
+($F549*'fnd base rates'!G$9)
+($G549*'fnd base rates'!G$10)
+($H549*'fnd base rates'!G$11)
+($I549*'fnd base rates'!G$12)
+($J549*'fnd base rates'!G$13)
+($K549*'fnd base rates'!G$14)
+($M549*'fnd base rates'!G$16)
+($N549*'fnd base rates'!G$17)
+($O549*'fnd base rates'!G$18)
+($P549*VLOOKUP($S549+12,rate_basefnd,7)))
*$R549</f>
        <v>2011.2739999999999</v>
      </c>
      <c r="Z549" s="68">
        <f>(($D549*'fnd base rates'!H$7)
+($E549*'fnd base rates'!H$8)
+($F549*'fnd base rates'!H$9)
+($G549*'fnd base rates'!H$10)
+($H549*'fnd base rates'!H$11)
+($I549*'fnd base rates'!H$12)
+($J549*'fnd base rates'!H$13)
+($K549*'fnd base rates'!H$14)
+($M549*'fnd base rates'!H$16)
+($N549*'fnd base rates'!H$17)
+($O549*'fnd base rates'!H$18)
+($P549*VLOOKUP($S549+12,rate_basefnd,8)))</f>
        <v>7527.4699999999993</v>
      </c>
      <c r="AA549" s="68">
        <f>(($D549*'fnd base rates'!I$7)
+($E549*'fnd base rates'!I$8)
+($F549*'fnd base rates'!I$9)
+($G549*'fnd base rates'!I$10)
+($H549*'fnd base rates'!I$11)
+($I549*'fnd base rates'!I$12)
+($J549*'fnd base rates'!I$13)
+($K549*'fnd base rates'!I$14)
+($M549*'fnd base rates'!I$16)
+($N549*'fnd base rates'!I$17)
+($O549*'fnd base rates'!I$18)
+($P549*VLOOKUP($S549+12,rate_basefnd,9)))
*$R549</f>
        <v>4762.5</v>
      </c>
      <c r="AB549" s="68">
        <f>(($D549*'fnd base rates'!J$7)
+($E549*'fnd base rates'!J$8)
+($F549*'fnd base rates'!J$9)
+($G549*'fnd base rates'!J$10)
+($H549*'fnd base rates'!J$11)
+($I549*'fnd base rates'!J$12)
+($J549*'fnd base rates'!J$13)
+($K549*'fnd base rates'!J$14)
+($M549*'fnd base rates'!J$16)
+($N549*'fnd base rates'!J$17)
+($O549*'fnd base rates'!J$18)
+($P549*VLOOKUP($S549+12,rate_basefnd,10)))
*$R549</f>
        <v>5259.3499999999995</v>
      </c>
      <c r="AC549" s="68">
        <f>(($D549*'fnd base rates'!K$7)
+($E549*'fnd base rates'!K$8)
+($F549*'fnd base rates'!K$9)
+($G549*'fnd base rates'!K$10)
+($H549*'fnd base rates'!K$11)
+($I549*'fnd base rates'!K$12)
+($J549*'fnd base rates'!K$13)
+($K549*'fnd base rates'!K$14)
+($M549*'fnd base rates'!K$16)
+($N549*'fnd base rates'!K$17)
+($O549*'fnd base rates'!K$18)
+($P549*VLOOKUP($S549+12,rate_basefnd,11)))
*$R549</f>
        <v>12986.91</v>
      </c>
      <c r="AD549" s="68">
        <f>(($D549*'fnd base rates'!L$7)
+($E549*'fnd base rates'!L$8)
+($F549*'fnd base rates'!L$9)
+($G549*'fnd base rates'!L$10)
+($H549*'fnd base rates'!L$11)
+($I549*'fnd base rates'!L$12)
+($J549*'fnd base rates'!L$13)
+($K549*'fnd base rates'!L$14)
+($M549*'fnd base rates'!L$16)
+($N549*'fnd base rates'!L$17)
+($O549*'fnd base rates'!L$18)
+($P549*VLOOKUP($S549+12,rate_basefnd,12)))</f>
        <v>23595.777999999998</v>
      </c>
      <c r="AE549" s="68">
        <f>(($D549*'fnd base rates'!M$7)
+($E549*'fnd base rates'!M$8)
+($F549*'fnd base rates'!M$9)
+($G549*'fnd base rates'!M$10)
+($H549*'fnd base rates'!M$11)
+($I549*'fnd base rates'!M$12)
+($J549*'fnd base rates'!M$13)
+($K549*'fnd base rates'!M$14)
+($M549*'fnd base rates'!M$16)
+($N549*'fnd base rates'!M$17)
+($O549*'fnd base rates'!M$18)
+($P549*VLOOKUP($S549+12,rate_basefnd,13)))</f>
        <v>0</v>
      </c>
      <c r="AF549" s="3">
        <f t="shared" si="113"/>
        <v>131515.23000000001</v>
      </c>
      <c r="AH549" s="205">
        <f t="shared" si="114"/>
        <v>478352610</v>
      </c>
      <c r="AI549" s="3" t="str">
        <f t="shared" si="118"/>
        <v>478</v>
      </c>
      <c r="AJ549" s="1" t="str">
        <f t="shared" si="119"/>
        <v>352</v>
      </c>
      <c r="AK549" s="1" t="str">
        <f t="shared" si="120"/>
        <v>610</v>
      </c>
      <c r="AL549" s="3">
        <f t="shared" si="115"/>
        <v>1</v>
      </c>
      <c r="AM549" s="3">
        <f t="shared" si="125"/>
        <v>10</v>
      </c>
      <c r="AN549" s="3">
        <f t="shared" si="121"/>
        <v>131515.23000000001</v>
      </c>
      <c r="AO549" s="3">
        <f t="shared" si="122"/>
        <v>13152</v>
      </c>
      <c r="AP549" s="3">
        <f t="shared" si="116"/>
        <v>-981</v>
      </c>
      <c r="AQ549" s="3">
        <v>14133</v>
      </c>
      <c r="AS549" s="68"/>
      <c r="AT549" s="68"/>
      <c r="AX549" s="4">
        <f t="shared" si="123"/>
        <v>0</v>
      </c>
      <c r="AZ549" s="4">
        <f t="shared" si="124"/>
        <v>0</v>
      </c>
      <c r="BB549" s="4"/>
    </row>
    <row r="550" spans="1:54" s="3" customFormat="1">
      <c r="A550" s="205" t="str">
        <f t="shared" si="117"/>
        <v>478</v>
      </c>
      <c r="B550" s="1">
        <v>478352616</v>
      </c>
      <c r="C550" s="7" t="s">
        <v>93</v>
      </c>
      <c r="D550" s="8">
        <f>'fnd enro'!D550</f>
        <v>0</v>
      </c>
      <c r="E550" s="8">
        <f>'fnd enro'!E550</f>
        <v>0</v>
      </c>
      <c r="F550" s="8">
        <f>'fnd enro'!F550</f>
        <v>0</v>
      </c>
      <c r="G550" s="8">
        <f>'fnd enro'!G550</f>
        <v>0</v>
      </c>
      <c r="H550" s="8">
        <f>'fnd enro'!H550</f>
        <v>18</v>
      </c>
      <c r="I550" s="8">
        <f>'fnd enro'!I550</f>
        <v>34</v>
      </c>
      <c r="J550" s="8">
        <f>'fnd enro'!J550</f>
        <v>0</v>
      </c>
      <c r="K550" s="9">
        <f>'fnd enro'!K550</f>
        <v>2.08</v>
      </c>
      <c r="L550" s="8">
        <f>'fnd enro'!L550</f>
        <v>0</v>
      </c>
      <c r="M550" s="8">
        <f>'fnd enro'!M550</f>
        <v>0</v>
      </c>
      <c r="N550" s="8">
        <f>'fnd enro'!N550</f>
        <v>0</v>
      </c>
      <c r="O550" s="8">
        <f>'fnd enro'!O550</f>
        <v>0</v>
      </c>
      <c r="P550" s="8">
        <f>'fnd enro'!P550</f>
        <v>7</v>
      </c>
      <c r="Q550" s="8">
        <f>'fnd enro'!R550</f>
        <v>52</v>
      </c>
      <c r="R550" s="9">
        <f t="shared" si="112"/>
        <v>1</v>
      </c>
      <c r="S550" s="8">
        <f>VALUE('fnd enro'!Q550)</f>
        <v>6</v>
      </c>
      <c r="T550" s="1"/>
      <c r="U550" s="68">
        <f>(($D550*'fnd base rates'!C$7)
+($E550*'fnd base rates'!C$8)
+($F550*'fnd base rates'!C$9)
+($G550*'fnd base rates'!C$10)
+($H550*'fnd base rates'!C$11)
+($I550*'fnd base rates'!C$12)
+($J550*'fnd base rates'!C$13)
+($K550*'fnd base rates'!C$14)
+($M550*'fnd base rates'!C$16)
+($N550*'fnd base rates'!C$17)
+($O550*'fnd base rates'!C$18)
+($P550*VLOOKUP($S550+12,rate_basefnd,3)))
*$R550</f>
        <v>31743.712400000004</v>
      </c>
      <c r="V550" s="68">
        <f>(($D550*'fnd base rates'!D$7)
+($E550*'fnd base rates'!D$8)
+($F550*'fnd base rates'!D$9)
+($G550*'fnd base rates'!D$10)
+($H550*'fnd base rates'!D$11)
+($I550*'fnd base rates'!D$12)
+($J550*'fnd base rates'!D$13)
+($K550*'fnd base rates'!D$14)
+($M550*'fnd base rates'!D$16)
+($N550*'fnd base rates'!D$17)
+($O550*'fnd base rates'!D$18)
+($P550*VLOOKUP($S550+12,rate_basefnd,4)))
*$R550</f>
        <v>46794.13</v>
      </c>
      <c r="W550" s="68">
        <f>(($D550*'fnd base rates'!E$7)
+($E550*'fnd base rates'!E$8)
+($F550*'fnd base rates'!E$9)
+($G550*'fnd base rates'!E$10)
+($H550*'fnd base rates'!E$11)
+($I550*'fnd base rates'!E$12)
+($J550*'fnd base rates'!E$13)
+($K550*'fnd base rates'!E$14)
+($M550*'fnd base rates'!E$16)
+($N550*'fnd base rates'!E$17)
+($O550*'fnd base rates'!E$18)
+($P550*VLOOKUP($S550+12,rate_basefnd,5)))
*$R550</f>
        <v>281098.58159999998</v>
      </c>
      <c r="X550" s="68">
        <f>(($D550*'fnd base rates'!F$7)
+($E550*'fnd base rates'!F$8)
+($F550*'fnd base rates'!F$9)
+($G550*'fnd base rates'!F$10)
+($H550*'fnd base rates'!F$11)
+($I550*'fnd base rates'!F$12)
+($J550*'fnd base rates'!F$13)
+($K550*'fnd base rates'!F$14)
+($M550*'fnd base rates'!F$16)
+($N550*'fnd base rates'!F$17)
+($O550*'fnd base rates'!F$18)
+($P550*VLOOKUP($S550+12,rate_basefnd,6)))
*$R550</f>
        <v>54054.825600000004</v>
      </c>
      <c r="Y550" s="68">
        <f>(($D550*'fnd base rates'!G$7)
+($E550*'fnd base rates'!G$8)
+($F550*'fnd base rates'!G$9)
+($G550*'fnd base rates'!G$10)
+($H550*'fnd base rates'!G$11)
+($I550*'fnd base rates'!G$12)
+($J550*'fnd base rates'!G$13)
+($K550*'fnd base rates'!G$14)
+($M550*'fnd base rates'!G$16)
+($N550*'fnd base rates'!G$17)
+($O550*'fnd base rates'!G$18)
+($P550*VLOOKUP($S550+12,rate_basefnd,7)))
*$R550</f>
        <v>10842.2408</v>
      </c>
      <c r="Z550" s="68">
        <f>(($D550*'fnd base rates'!H$7)
+($E550*'fnd base rates'!H$8)
+($F550*'fnd base rates'!H$9)
+($G550*'fnd base rates'!H$10)
+($H550*'fnd base rates'!H$11)
+($I550*'fnd base rates'!H$12)
+($J550*'fnd base rates'!H$13)
+($K550*'fnd base rates'!H$14)
+($M550*'fnd base rates'!H$16)
+($N550*'fnd base rates'!H$17)
+($O550*'fnd base rates'!H$18)
+($P550*VLOOKUP($S550+12,rate_basefnd,8)))</f>
        <v>41911.577999999994</v>
      </c>
      <c r="AA550" s="68">
        <f>(($D550*'fnd base rates'!I$7)
+($E550*'fnd base rates'!I$8)
+($F550*'fnd base rates'!I$9)
+($G550*'fnd base rates'!I$10)
+($H550*'fnd base rates'!I$11)
+($I550*'fnd base rates'!I$12)
+($J550*'fnd base rates'!I$13)
+($K550*'fnd base rates'!I$14)
+($M550*'fnd base rates'!I$16)
+($N550*'fnd base rates'!I$17)
+($O550*'fnd base rates'!I$18)
+($P550*VLOOKUP($S550+12,rate_basefnd,9)))
*$R550</f>
        <v>25273.82</v>
      </c>
      <c r="AB550" s="68">
        <f>(($D550*'fnd base rates'!J$7)
+($E550*'fnd base rates'!J$8)
+($F550*'fnd base rates'!J$9)
+($G550*'fnd base rates'!J$10)
+($H550*'fnd base rates'!J$11)
+($I550*'fnd base rates'!J$12)
+($J550*'fnd base rates'!J$13)
+($K550*'fnd base rates'!J$14)
+($M550*'fnd base rates'!J$16)
+($N550*'fnd base rates'!J$17)
+($O550*'fnd base rates'!J$18)
+($P550*VLOOKUP($S550+12,rate_basefnd,10)))
*$R550</f>
        <v>32071.96</v>
      </c>
      <c r="AC550" s="68">
        <f>(($D550*'fnd base rates'!K$7)
+($E550*'fnd base rates'!K$8)
+($F550*'fnd base rates'!K$9)
+($G550*'fnd base rates'!K$10)
+($H550*'fnd base rates'!K$11)
+($I550*'fnd base rates'!K$12)
+($J550*'fnd base rates'!K$13)
+($K550*'fnd base rates'!K$14)
+($M550*'fnd base rates'!K$16)
+($N550*'fnd base rates'!K$17)
+($O550*'fnd base rates'!K$18)
+($P550*VLOOKUP($S550+12,rate_basefnd,11)))
*$R550</f>
        <v>67247.051999999996</v>
      </c>
      <c r="AD550" s="68">
        <f>(($D550*'fnd base rates'!L$7)
+($E550*'fnd base rates'!L$8)
+($F550*'fnd base rates'!L$9)
+($G550*'fnd base rates'!L$10)
+($H550*'fnd base rates'!L$11)
+($I550*'fnd base rates'!L$12)
+($J550*'fnd base rates'!L$13)
+($K550*'fnd base rates'!L$14)
+($M550*'fnd base rates'!L$16)
+($N550*'fnd base rates'!L$17)
+($O550*'fnd base rates'!L$18)
+($P550*VLOOKUP($S550+12,rate_basefnd,12)))</f>
        <v>122238.92759999998</v>
      </c>
      <c r="AE550" s="68">
        <f>(($D550*'fnd base rates'!M$7)
+($E550*'fnd base rates'!M$8)
+($F550*'fnd base rates'!M$9)
+($G550*'fnd base rates'!M$10)
+($H550*'fnd base rates'!M$11)
+($I550*'fnd base rates'!M$12)
+($J550*'fnd base rates'!M$13)
+($K550*'fnd base rates'!M$14)
+($M550*'fnd base rates'!M$16)
+($N550*'fnd base rates'!M$17)
+($O550*'fnd base rates'!M$18)
+($P550*VLOOKUP($S550+12,rate_basefnd,13)))</f>
        <v>0</v>
      </c>
      <c r="AF550" s="3">
        <f t="shared" si="113"/>
        <v>713276.82799999998</v>
      </c>
      <c r="AH550" s="205">
        <f t="shared" si="114"/>
        <v>478352616</v>
      </c>
      <c r="AI550" s="3" t="str">
        <f t="shared" si="118"/>
        <v>478</v>
      </c>
      <c r="AJ550" s="1" t="str">
        <f t="shared" si="119"/>
        <v>352</v>
      </c>
      <c r="AK550" s="1" t="str">
        <f t="shared" si="120"/>
        <v>616</v>
      </c>
      <c r="AL550" s="3">
        <f t="shared" si="115"/>
        <v>1</v>
      </c>
      <c r="AM550" s="3">
        <f t="shared" si="125"/>
        <v>52</v>
      </c>
      <c r="AN550" s="3">
        <f t="shared" si="121"/>
        <v>713276.82799999998</v>
      </c>
      <c r="AO550" s="3">
        <f t="shared" si="122"/>
        <v>13717</v>
      </c>
      <c r="AP550" s="3">
        <f t="shared" si="116"/>
        <v>1301</v>
      </c>
      <c r="AQ550" s="3">
        <v>12416</v>
      </c>
      <c r="AS550" s="68"/>
      <c r="AT550" s="68"/>
      <c r="AX550" s="4">
        <f t="shared" si="123"/>
        <v>0</v>
      </c>
      <c r="AZ550" s="4">
        <f t="shared" si="124"/>
        <v>0</v>
      </c>
      <c r="BB550" s="4"/>
    </row>
    <row r="551" spans="1:54" s="3" customFormat="1">
      <c r="A551" s="205" t="str">
        <f t="shared" si="117"/>
        <v>478</v>
      </c>
      <c r="B551" s="1">
        <v>478352640</v>
      </c>
      <c r="C551" s="7" t="s">
        <v>93</v>
      </c>
      <c r="D551" s="8">
        <f>'fnd enro'!D551</f>
        <v>0</v>
      </c>
      <c r="E551" s="8">
        <f>'fnd enro'!E551</f>
        <v>0</v>
      </c>
      <c r="F551" s="8">
        <f>'fnd enro'!F551</f>
        <v>0</v>
      </c>
      <c r="G551" s="8">
        <f>'fnd enro'!G551</f>
        <v>0</v>
      </c>
      <c r="H551" s="8">
        <f>'fnd enro'!H551</f>
        <v>0</v>
      </c>
      <c r="I551" s="8">
        <f>'fnd enro'!I551</f>
        <v>4</v>
      </c>
      <c r="J551" s="8">
        <f>'fnd enro'!J551</f>
        <v>0</v>
      </c>
      <c r="K551" s="9">
        <f>'fnd enro'!K551</f>
        <v>0.16</v>
      </c>
      <c r="L551" s="8">
        <f>'fnd enro'!L551</f>
        <v>0</v>
      </c>
      <c r="M551" s="8">
        <f>'fnd enro'!M551</f>
        <v>0</v>
      </c>
      <c r="N551" s="8">
        <f>'fnd enro'!N551</f>
        <v>0</v>
      </c>
      <c r="O551" s="8">
        <f>'fnd enro'!O551</f>
        <v>0</v>
      </c>
      <c r="P551" s="8">
        <f>'fnd enro'!P551</f>
        <v>0</v>
      </c>
      <c r="Q551" s="8">
        <f>'fnd enro'!R551</f>
        <v>4</v>
      </c>
      <c r="R551" s="9">
        <f t="shared" si="112"/>
        <v>1</v>
      </c>
      <c r="S551" s="8">
        <f>VALUE('fnd enro'!Q551)</f>
        <v>2</v>
      </c>
      <c r="T551" s="1"/>
      <c r="U551" s="68">
        <f>(($D551*'fnd base rates'!C$7)
+($E551*'fnd base rates'!C$8)
+($F551*'fnd base rates'!C$9)
+($G551*'fnd base rates'!C$10)
+($H551*'fnd base rates'!C$11)
+($I551*'fnd base rates'!C$12)
+($J551*'fnd base rates'!C$13)
+($K551*'fnd base rates'!C$14)
+($M551*'fnd base rates'!C$16)
+($N551*'fnd base rates'!C$17)
+($O551*'fnd base rates'!C$18)
+($P551*VLOOKUP($S551+12,rate_basefnd,3)))
*$R551</f>
        <v>2398.6448</v>
      </c>
      <c r="V551" s="68">
        <f>(($D551*'fnd base rates'!D$7)
+($E551*'fnd base rates'!D$8)
+($F551*'fnd base rates'!D$9)
+($G551*'fnd base rates'!D$10)
+($H551*'fnd base rates'!D$11)
+($I551*'fnd base rates'!D$12)
+($J551*'fnd base rates'!D$13)
+($K551*'fnd base rates'!D$14)
+($M551*'fnd base rates'!D$16)
+($N551*'fnd base rates'!D$17)
+($O551*'fnd base rates'!D$18)
+($P551*VLOOKUP($S551+12,rate_basefnd,4)))
*$R551</f>
        <v>3394.96</v>
      </c>
      <c r="W551" s="68">
        <f>(($D551*'fnd base rates'!E$7)
+($E551*'fnd base rates'!E$8)
+($F551*'fnd base rates'!E$9)
+($G551*'fnd base rates'!E$10)
+($H551*'fnd base rates'!E$11)
+($I551*'fnd base rates'!E$12)
+($J551*'fnd base rates'!E$13)
+($K551*'fnd base rates'!E$14)
+($M551*'fnd base rates'!E$16)
+($N551*'fnd base rates'!E$17)
+($O551*'fnd base rates'!E$18)
+($P551*VLOOKUP($S551+12,rate_basefnd,5)))
*$R551</f>
        <v>21857.243199999997</v>
      </c>
      <c r="X551" s="68">
        <f>(($D551*'fnd base rates'!F$7)
+($E551*'fnd base rates'!F$8)
+($F551*'fnd base rates'!F$9)
+($G551*'fnd base rates'!F$10)
+($H551*'fnd base rates'!F$11)
+($I551*'fnd base rates'!F$12)
+($J551*'fnd base rates'!F$13)
+($K551*'fnd base rates'!F$14)
+($M551*'fnd base rates'!F$16)
+($N551*'fnd base rates'!F$17)
+($O551*'fnd base rates'!F$18)
+($P551*VLOOKUP($S551+12,rate_basefnd,6)))
*$R551</f>
        <v>3991.4111999999996</v>
      </c>
      <c r="Y551" s="68">
        <f>(($D551*'fnd base rates'!G$7)
+($E551*'fnd base rates'!G$8)
+($F551*'fnd base rates'!G$9)
+($G551*'fnd base rates'!G$10)
+($H551*'fnd base rates'!G$11)
+($I551*'fnd base rates'!G$12)
+($J551*'fnd base rates'!G$13)
+($K551*'fnd base rates'!G$14)
+($M551*'fnd base rates'!G$16)
+($N551*'fnd base rates'!G$17)
+($O551*'fnd base rates'!G$18)
+($P551*VLOOKUP($S551+12,rate_basefnd,7)))
*$R551</f>
        <v>730.12159999999994</v>
      </c>
      <c r="Z551" s="68">
        <f>(($D551*'fnd base rates'!H$7)
+($E551*'fnd base rates'!H$8)
+($F551*'fnd base rates'!H$9)
+($G551*'fnd base rates'!H$10)
+($H551*'fnd base rates'!H$11)
+($I551*'fnd base rates'!H$12)
+($J551*'fnd base rates'!H$13)
+($K551*'fnd base rates'!H$14)
+($M551*'fnd base rates'!H$16)
+($N551*'fnd base rates'!H$17)
+($O551*'fnd base rates'!H$18)
+($P551*VLOOKUP($S551+12,rate_basefnd,8)))</f>
        <v>3677.056</v>
      </c>
      <c r="AA551" s="68">
        <f>(($D551*'fnd base rates'!I$7)
+($E551*'fnd base rates'!I$8)
+($F551*'fnd base rates'!I$9)
+($G551*'fnd base rates'!I$10)
+($H551*'fnd base rates'!I$11)
+($I551*'fnd base rates'!I$12)
+($J551*'fnd base rates'!I$13)
+($K551*'fnd base rates'!I$14)
+($M551*'fnd base rates'!I$16)
+($N551*'fnd base rates'!I$17)
+($O551*'fnd base rates'!I$18)
+($P551*VLOOKUP($S551+12,rate_basefnd,9)))
*$R551</f>
        <v>1890.08</v>
      </c>
      <c r="AB551" s="68">
        <f>(($D551*'fnd base rates'!J$7)
+($E551*'fnd base rates'!J$8)
+($F551*'fnd base rates'!J$9)
+($G551*'fnd base rates'!J$10)
+($H551*'fnd base rates'!J$11)
+($I551*'fnd base rates'!J$12)
+($J551*'fnd base rates'!J$13)
+($K551*'fnd base rates'!J$14)
+($M551*'fnd base rates'!J$16)
+($N551*'fnd base rates'!J$17)
+($O551*'fnd base rates'!J$18)
+($P551*VLOOKUP($S551+12,rate_basefnd,10)))
*$R551</f>
        <v>2545.96</v>
      </c>
      <c r="AC551" s="68">
        <f>(($D551*'fnd base rates'!K$7)
+($E551*'fnd base rates'!K$8)
+($F551*'fnd base rates'!K$9)
+($G551*'fnd base rates'!K$10)
+($H551*'fnd base rates'!K$11)
+($I551*'fnd base rates'!K$12)
+($J551*'fnd base rates'!K$13)
+($K551*'fnd base rates'!K$14)
+($M551*'fnd base rates'!K$16)
+($N551*'fnd base rates'!K$17)
+($O551*'fnd base rates'!K$18)
+($P551*VLOOKUP($S551+12,rate_basefnd,11)))
*$R551</f>
        <v>5123.5439999999999</v>
      </c>
      <c r="AD551" s="68">
        <f>(($D551*'fnd base rates'!L$7)
+($E551*'fnd base rates'!L$8)
+($F551*'fnd base rates'!L$9)
+($G551*'fnd base rates'!L$10)
+($H551*'fnd base rates'!L$11)
+($I551*'fnd base rates'!L$12)
+($J551*'fnd base rates'!L$13)
+($K551*'fnd base rates'!L$14)
+($M551*'fnd base rates'!L$16)
+($N551*'fnd base rates'!L$17)
+($O551*'fnd base rates'!L$18)
+($P551*VLOOKUP($S551+12,rate_basefnd,12)))</f>
        <v>8664.9552000000003</v>
      </c>
      <c r="AE551" s="68">
        <f>(($D551*'fnd base rates'!M$7)
+($E551*'fnd base rates'!M$8)
+($F551*'fnd base rates'!M$9)
+($G551*'fnd base rates'!M$10)
+($H551*'fnd base rates'!M$11)
+($I551*'fnd base rates'!M$12)
+($J551*'fnd base rates'!M$13)
+($K551*'fnd base rates'!M$14)
+($M551*'fnd base rates'!M$16)
+($N551*'fnd base rates'!M$17)
+($O551*'fnd base rates'!M$18)
+($P551*VLOOKUP($S551+12,rate_basefnd,13)))</f>
        <v>0</v>
      </c>
      <c r="AF551" s="3">
        <f t="shared" si="113"/>
        <v>54273.975999999995</v>
      </c>
      <c r="AH551" s="205">
        <f t="shared" si="114"/>
        <v>478352640</v>
      </c>
      <c r="AI551" s="3" t="str">
        <f t="shared" si="118"/>
        <v>478</v>
      </c>
      <c r="AJ551" s="1" t="str">
        <f t="shared" si="119"/>
        <v>352</v>
      </c>
      <c r="AK551" s="1" t="str">
        <f t="shared" si="120"/>
        <v>640</v>
      </c>
      <c r="AL551" s="3">
        <f t="shared" si="115"/>
        <v>1</v>
      </c>
      <c r="AM551" s="3">
        <f t="shared" si="125"/>
        <v>4</v>
      </c>
      <c r="AN551" s="3">
        <f t="shared" si="121"/>
        <v>54273.975999999995</v>
      </c>
      <c r="AO551" s="3">
        <f t="shared" si="122"/>
        <v>13568</v>
      </c>
      <c r="AP551" s="3">
        <f t="shared" si="116"/>
        <v>2904</v>
      </c>
      <c r="AQ551" s="3">
        <v>10664</v>
      </c>
      <c r="AS551" s="68"/>
      <c r="AT551" s="68"/>
      <c r="AX551" s="4">
        <f t="shared" si="123"/>
        <v>0</v>
      </c>
      <c r="AZ551" s="4">
        <f t="shared" si="124"/>
        <v>0</v>
      </c>
      <c r="BB551" s="4"/>
    </row>
    <row r="552" spans="1:54" s="3" customFormat="1">
      <c r="A552" s="205" t="str">
        <f t="shared" si="117"/>
        <v>478</v>
      </c>
      <c r="B552" s="1">
        <v>478352673</v>
      </c>
      <c r="C552" s="7" t="s">
        <v>93</v>
      </c>
      <c r="D552" s="8">
        <f>'fnd enro'!D552</f>
        <v>0</v>
      </c>
      <c r="E552" s="8">
        <f>'fnd enro'!E552</f>
        <v>0</v>
      </c>
      <c r="F552" s="8">
        <f>'fnd enro'!F552</f>
        <v>0</v>
      </c>
      <c r="G552" s="8">
        <f>'fnd enro'!G552</f>
        <v>0</v>
      </c>
      <c r="H552" s="8">
        <f>'fnd enro'!H552</f>
        <v>11</v>
      </c>
      <c r="I552" s="8">
        <f>'fnd enro'!I552</f>
        <v>15</v>
      </c>
      <c r="J552" s="8">
        <f>'fnd enro'!J552</f>
        <v>0</v>
      </c>
      <c r="K552" s="9">
        <f>'fnd enro'!K552</f>
        <v>1.04</v>
      </c>
      <c r="L552" s="8">
        <f>'fnd enro'!L552</f>
        <v>0</v>
      </c>
      <c r="M552" s="8">
        <f>'fnd enro'!M552</f>
        <v>0</v>
      </c>
      <c r="N552" s="8">
        <f>'fnd enro'!N552</f>
        <v>0</v>
      </c>
      <c r="O552" s="8">
        <f>'fnd enro'!O552</f>
        <v>0</v>
      </c>
      <c r="P552" s="8">
        <f>'fnd enro'!P552</f>
        <v>4</v>
      </c>
      <c r="Q552" s="8">
        <f>'fnd enro'!R552</f>
        <v>26</v>
      </c>
      <c r="R552" s="9">
        <f t="shared" si="112"/>
        <v>1</v>
      </c>
      <c r="S552" s="8">
        <f>VALUE('fnd enro'!Q552)</f>
        <v>3</v>
      </c>
      <c r="T552" s="1"/>
      <c r="U552" s="68">
        <f>(($D552*'fnd base rates'!C$7)
+($E552*'fnd base rates'!C$8)
+($F552*'fnd base rates'!C$9)
+($G552*'fnd base rates'!C$10)
+($H552*'fnd base rates'!C$11)
+($I552*'fnd base rates'!C$12)
+($J552*'fnd base rates'!C$13)
+($K552*'fnd base rates'!C$14)
+($M552*'fnd base rates'!C$16)
+($N552*'fnd base rates'!C$17)
+($O552*'fnd base rates'!C$18)
+($P552*VLOOKUP($S552+12,rate_basefnd,3)))
*$R552</f>
        <v>15848.951200000001</v>
      </c>
      <c r="V552" s="68">
        <f>(($D552*'fnd base rates'!D$7)
+($E552*'fnd base rates'!D$8)
+($F552*'fnd base rates'!D$9)
+($G552*'fnd base rates'!D$10)
+($H552*'fnd base rates'!D$11)
+($I552*'fnd base rates'!D$12)
+($J552*'fnd base rates'!D$13)
+($K552*'fnd base rates'!D$14)
+($M552*'fnd base rates'!D$16)
+($N552*'fnd base rates'!D$17)
+($O552*'fnd base rates'!D$18)
+($P552*VLOOKUP($S552+12,rate_basefnd,4)))
*$R552</f>
        <v>23288.519999999997</v>
      </c>
      <c r="W552" s="68">
        <f>(($D552*'fnd base rates'!E$7)
+($E552*'fnd base rates'!E$8)
+($F552*'fnd base rates'!E$9)
+($G552*'fnd base rates'!E$10)
+($H552*'fnd base rates'!E$11)
+($I552*'fnd base rates'!E$12)
+($J552*'fnd base rates'!E$13)
+($K552*'fnd base rates'!E$14)
+($M552*'fnd base rates'!E$16)
+($N552*'fnd base rates'!E$17)
+($O552*'fnd base rates'!E$18)
+($P552*VLOOKUP($S552+12,rate_basefnd,5)))
*$R552</f>
        <v>136266.42079999999</v>
      </c>
      <c r="X552" s="68">
        <f>(($D552*'fnd base rates'!F$7)
+($E552*'fnd base rates'!F$8)
+($F552*'fnd base rates'!F$9)
+($G552*'fnd base rates'!F$10)
+($H552*'fnd base rates'!F$11)
+($I552*'fnd base rates'!F$12)
+($J552*'fnd base rates'!F$13)
+($K552*'fnd base rates'!F$14)
+($M552*'fnd base rates'!F$16)
+($N552*'fnd base rates'!F$17)
+($O552*'fnd base rates'!F$18)
+($P552*VLOOKUP($S552+12,rate_basefnd,6)))
*$R552</f>
        <v>27268.132799999999</v>
      </c>
      <c r="Y552" s="68">
        <f>(($D552*'fnd base rates'!G$7)
+($E552*'fnd base rates'!G$8)
+($F552*'fnd base rates'!G$9)
+($G552*'fnd base rates'!G$10)
+($H552*'fnd base rates'!G$11)
+($I552*'fnd base rates'!G$12)
+($J552*'fnd base rates'!G$13)
+($K552*'fnd base rates'!G$14)
+($M552*'fnd base rates'!G$16)
+($N552*'fnd base rates'!G$17)
+($O552*'fnd base rates'!G$18)
+($P552*VLOOKUP($S552+12,rate_basefnd,7)))
*$R552</f>
        <v>5379.8503999999994</v>
      </c>
      <c r="Z552" s="68">
        <f>(($D552*'fnd base rates'!H$7)
+($E552*'fnd base rates'!H$8)
+($F552*'fnd base rates'!H$9)
+($G552*'fnd base rates'!H$10)
+($H552*'fnd base rates'!H$11)
+($I552*'fnd base rates'!H$12)
+($J552*'fnd base rates'!H$13)
+($K552*'fnd base rates'!H$14)
+($M552*'fnd base rates'!H$16)
+($N552*'fnd base rates'!H$17)
+($O552*'fnd base rates'!H$18)
+($P552*VLOOKUP($S552+12,rate_basefnd,8)))</f>
        <v>20271.984</v>
      </c>
      <c r="AA552" s="68">
        <f>(($D552*'fnd base rates'!I$7)
+($E552*'fnd base rates'!I$8)
+($F552*'fnd base rates'!I$9)
+($G552*'fnd base rates'!I$10)
+($H552*'fnd base rates'!I$11)
+($I552*'fnd base rates'!I$12)
+($J552*'fnd base rates'!I$13)
+($K552*'fnd base rates'!I$14)
+($M552*'fnd base rates'!I$16)
+($N552*'fnd base rates'!I$17)
+($O552*'fnd base rates'!I$18)
+($P552*VLOOKUP($S552+12,rate_basefnd,9)))
*$R552</f>
        <v>12555.32</v>
      </c>
      <c r="AB552" s="68">
        <f>(($D552*'fnd base rates'!J$7)
+($E552*'fnd base rates'!J$8)
+($F552*'fnd base rates'!J$9)
+($G552*'fnd base rates'!J$10)
+($H552*'fnd base rates'!J$11)
+($I552*'fnd base rates'!J$12)
+($J552*'fnd base rates'!J$13)
+($K552*'fnd base rates'!J$14)
+($M552*'fnd base rates'!J$16)
+($N552*'fnd base rates'!J$17)
+($O552*'fnd base rates'!J$18)
+($P552*VLOOKUP($S552+12,rate_basefnd,10)))
*$R552</f>
        <v>15092.09</v>
      </c>
      <c r="AC552" s="68">
        <f>(($D552*'fnd base rates'!K$7)
+($E552*'fnd base rates'!K$8)
+($F552*'fnd base rates'!K$9)
+($G552*'fnd base rates'!K$10)
+($H552*'fnd base rates'!K$11)
+($I552*'fnd base rates'!K$12)
+($J552*'fnd base rates'!K$13)
+($K552*'fnd base rates'!K$14)
+($M552*'fnd base rates'!K$16)
+($N552*'fnd base rates'!K$17)
+($O552*'fnd base rates'!K$18)
+($P552*VLOOKUP($S552+12,rate_basefnd,11)))
*$R552</f>
        <v>33694.745999999999</v>
      </c>
      <c r="AD552" s="68">
        <f>(($D552*'fnd base rates'!L$7)
+($E552*'fnd base rates'!L$8)
+($F552*'fnd base rates'!L$9)
+($G552*'fnd base rates'!L$10)
+($H552*'fnd base rates'!L$11)
+($I552*'fnd base rates'!L$12)
+($J552*'fnd base rates'!L$13)
+($K552*'fnd base rates'!L$14)
+($M552*'fnd base rates'!L$16)
+($N552*'fnd base rates'!L$17)
+($O552*'fnd base rates'!L$18)
+($P552*VLOOKUP($S552+12,rate_basefnd,12)))</f>
        <v>61445.468800000002</v>
      </c>
      <c r="AE552" s="68">
        <f>(($D552*'fnd base rates'!M$7)
+($E552*'fnd base rates'!M$8)
+($F552*'fnd base rates'!M$9)
+($G552*'fnd base rates'!M$10)
+($H552*'fnd base rates'!M$11)
+($I552*'fnd base rates'!M$12)
+($J552*'fnd base rates'!M$13)
+($K552*'fnd base rates'!M$14)
+($M552*'fnd base rates'!M$16)
+($N552*'fnd base rates'!M$17)
+($O552*'fnd base rates'!M$18)
+($P552*VLOOKUP($S552+12,rate_basefnd,13)))</f>
        <v>0</v>
      </c>
      <c r="AF552" s="3">
        <f t="shared" si="113"/>
        <v>351111.48399999994</v>
      </c>
      <c r="AH552" s="205">
        <f t="shared" si="114"/>
        <v>478352673</v>
      </c>
      <c r="AI552" s="3" t="str">
        <f t="shared" si="118"/>
        <v>478</v>
      </c>
      <c r="AJ552" s="1" t="str">
        <f t="shared" si="119"/>
        <v>352</v>
      </c>
      <c r="AK552" s="1" t="str">
        <f t="shared" si="120"/>
        <v>673</v>
      </c>
      <c r="AL552" s="3">
        <f t="shared" si="115"/>
        <v>1</v>
      </c>
      <c r="AM552" s="3">
        <f t="shared" si="125"/>
        <v>26</v>
      </c>
      <c r="AN552" s="3">
        <f t="shared" si="121"/>
        <v>351111.48399999994</v>
      </c>
      <c r="AO552" s="3">
        <f t="shared" si="122"/>
        <v>13504</v>
      </c>
      <c r="AP552" s="3">
        <f t="shared" si="116"/>
        <v>1414</v>
      </c>
      <c r="AQ552" s="3">
        <v>12090</v>
      </c>
      <c r="AS552" s="68"/>
      <c r="AT552" s="68"/>
      <c r="AX552" s="4">
        <f t="shared" si="123"/>
        <v>0</v>
      </c>
      <c r="AZ552" s="4">
        <f t="shared" si="124"/>
        <v>0</v>
      </c>
      <c r="BB552" s="4"/>
    </row>
    <row r="553" spans="1:54" s="3" customFormat="1">
      <c r="A553" s="205" t="str">
        <f t="shared" si="117"/>
        <v>478</v>
      </c>
      <c r="B553" s="1">
        <v>478352695</v>
      </c>
      <c r="C553" s="7" t="s">
        <v>93</v>
      </c>
      <c r="D553" s="8">
        <f>'fnd enro'!D553</f>
        <v>0</v>
      </c>
      <c r="E553" s="8">
        <f>'fnd enro'!E553</f>
        <v>0</v>
      </c>
      <c r="F553" s="8">
        <f>'fnd enro'!F553</f>
        <v>0</v>
      </c>
      <c r="G553" s="8">
        <f>'fnd enro'!G553</f>
        <v>0</v>
      </c>
      <c r="H553" s="8">
        <f>'fnd enro'!H553</f>
        <v>0</v>
      </c>
      <c r="I553" s="8">
        <f>'fnd enro'!I553</f>
        <v>4</v>
      </c>
      <c r="J553" s="8">
        <f>'fnd enro'!J553</f>
        <v>0</v>
      </c>
      <c r="K553" s="9">
        <f>'fnd enro'!K553</f>
        <v>0.16</v>
      </c>
      <c r="L553" s="8">
        <f>'fnd enro'!L553</f>
        <v>0</v>
      </c>
      <c r="M553" s="8">
        <f>'fnd enro'!M553</f>
        <v>0</v>
      </c>
      <c r="N553" s="8">
        <f>'fnd enro'!N553</f>
        <v>0</v>
      </c>
      <c r="O553" s="8">
        <f>'fnd enro'!O553</f>
        <v>0</v>
      </c>
      <c r="P553" s="8">
        <f>'fnd enro'!P553</f>
        <v>0</v>
      </c>
      <c r="Q553" s="8">
        <f>'fnd enro'!R553</f>
        <v>4</v>
      </c>
      <c r="R553" s="9">
        <f t="shared" si="112"/>
        <v>1</v>
      </c>
      <c r="S553" s="8">
        <f>VALUE('fnd enro'!Q553)</f>
        <v>2</v>
      </c>
      <c r="T553" s="1"/>
      <c r="U553" s="68">
        <f>(($D553*'fnd base rates'!C$7)
+($E553*'fnd base rates'!C$8)
+($F553*'fnd base rates'!C$9)
+($G553*'fnd base rates'!C$10)
+($H553*'fnd base rates'!C$11)
+($I553*'fnd base rates'!C$12)
+($J553*'fnd base rates'!C$13)
+($K553*'fnd base rates'!C$14)
+($M553*'fnd base rates'!C$16)
+($N553*'fnd base rates'!C$17)
+($O553*'fnd base rates'!C$18)
+($P553*VLOOKUP($S553+12,rate_basefnd,3)))
*$R553</f>
        <v>2398.6448</v>
      </c>
      <c r="V553" s="68">
        <f>(($D553*'fnd base rates'!D$7)
+($E553*'fnd base rates'!D$8)
+($F553*'fnd base rates'!D$9)
+($G553*'fnd base rates'!D$10)
+($H553*'fnd base rates'!D$11)
+($I553*'fnd base rates'!D$12)
+($J553*'fnd base rates'!D$13)
+($K553*'fnd base rates'!D$14)
+($M553*'fnd base rates'!D$16)
+($N553*'fnd base rates'!D$17)
+($O553*'fnd base rates'!D$18)
+($P553*VLOOKUP($S553+12,rate_basefnd,4)))
*$R553</f>
        <v>3394.96</v>
      </c>
      <c r="W553" s="68">
        <f>(($D553*'fnd base rates'!E$7)
+($E553*'fnd base rates'!E$8)
+($F553*'fnd base rates'!E$9)
+($G553*'fnd base rates'!E$10)
+($H553*'fnd base rates'!E$11)
+($I553*'fnd base rates'!E$12)
+($J553*'fnd base rates'!E$13)
+($K553*'fnd base rates'!E$14)
+($M553*'fnd base rates'!E$16)
+($N553*'fnd base rates'!E$17)
+($O553*'fnd base rates'!E$18)
+($P553*VLOOKUP($S553+12,rate_basefnd,5)))
*$R553</f>
        <v>21857.243199999997</v>
      </c>
      <c r="X553" s="68">
        <f>(($D553*'fnd base rates'!F$7)
+($E553*'fnd base rates'!F$8)
+($F553*'fnd base rates'!F$9)
+($G553*'fnd base rates'!F$10)
+($H553*'fnd base rates'!F$11)
+($I553*'fnd base rates'!F$12)
+($J553*'fnd base rates'!F$13)
+($K553*'fnd base rates'!F$14)
+($M553*'fnd base rates'!F$16)
+($N553*'fnd base rates'!F$17)
+($O553*'fnd base rates'!F$18)
+($P553*VLOOKUP($S553+12,rate_basefnd,6)))
*$R553</f>
        <v>3991.4111999999996</v>
      </c>
      <c r="Y553" s="68">
        <f>(($D553*'fnd base rates'!G$7)
+($E553*'fnd base rates'!G$8)
+($F553*'fnd base rates'!G$9)
+($G553*'fnd base rates'!G$10)
+($H553*'fnd base rates'!G$11)
+($I553*'fnd base rates'!G$12)
+($J553*'fnd base rates'!G$13)
+($K553*'fnd base rates'!G$14)
+($M553*'fnd base rates'!G$16)
+($N553*'fnd base rates'!G$17)
+($O553*'fnd base rates'!G$18)
+($P553*VLOOKUP($S553+12,rate_basefnd,7)))
*$R553</f>
        <v>730.12159999999994</v>
      </c>
      <c r="Z553" s="68">
        <f>(($D553*'fnd base rates'!H$7)
+($E553*'fnd base rates'!H$8)
+($F553*'fnd base rates'!H$9)
+($G553*'fnd base rates'!H$10)
+($H553*'fnd base rates'!H$11)
+($I553*'fnd base rates'!H$12)
+($J553*'fnd base rates'!H$13)
+($K553*'fnd base rates'!H$14)
+($M553*'fnd base rates'!H$16)
+($N553*'fnd base rates'!H$17)
+($O553*'fnd base rates'!H$18)
+($P553*VLOOKUP($S553+12,rate_basefnd,8)))</f>
        <v>3677.056</v>
      </c>
      <c r="AA553" s="68">
        <f>(($D553*'fnd base rates'!I$7)
+($E553*'fnd base rates'!I$8)
+($F553*'fnd base rates'!I$9)
+($G553*'fnd base rates'!I$10)
+($H553*'fnd base rates'!I$11)
+($I553*'fnd base rates'!I$12)
+($J553*'fnd base rates'!I$13)
+($K553*'fnd base rates'!I$14)
+($M553*'fnd base rates'!I$16)
+($N553*'fnd base rates'!I$17)
+($O553*'fnd base rates'!I$18)
+($P553*VLOOKUP($S553+12,rate_basefnd,9)))
*$R553</f>
        <v>1890.08</v>
      </c>
      <c r="AB553" s="68">
        <f>(($D553*'fnd base rates'!J$7)
+($E553*'fnd base rates'!J$8)
+($F553*'fnd base rates'!J$9)
+($G553*'fnd base rates'!J$10)
+($H553*'fnd base rates'!J$11)
+($I553*'fnd base rates'!J$12)
+($J553*'fnd base rates'!J$13)
+($K553*'fnd base rates'!J$14)
+($M553*'fnd base rates'!J$16)
+($N553*'fnd base rates'!J$17)
+($O553*'fnd base rates'!J$18)
+($P553*VLOOKUP($S553+12,rate_basefnd,10)))
*$R553</f>
        <v>2545.96</v>
      </c>
      <c r="AC553" s="68">
        <f>(($D553*'fnd base rates'!K$7)
+($E553*'fnd base rates'!K$8)
+($F553*'fnd base rates'!K$9)
+($G553*'fnd base rates'!K$10)
+($H553*'fnd base rates'!K$11)
+($I553*'fnd base rates'!K$12)
+($J553*'fnd base rates'!K$13)
+($K553*'fnd base rates'!K$14)
+($M553*'fnd base rates'!K$16)
+($N553*'fnd base rates'!K$17)
+($O553*'fnd base rates'!K$18)
+($P553*VLOOKUP($S553+12,rate_basefnd,11)))
*$R553</f>
        <v>5123.5439999999999</v>
      </c>
      <c r="AD553" s="68">
        <f>(($D553*'fnd base rates'!L$7)
+($E553*'fnd base rates'!L$8)
+($F553*'fnd base rates'!L$9)
+($G553*'fnd base rates'!L$10)
+($H553*'fnd base rates'!L$11)
+($I553*'fnd base rates'!L$12)
+($J553*'fnd base rates'!L$13)
+($K553*'fnd base rates'!L$14)
+($M553*'fnd base rates'!L$16)
+($N553*'fnd base rates'!L$17)
+($O553*'fnd base rates'!L$18)
+($P553*VLOOKUP($S553+12,rate_basefnd,12)))</f>
        <v>8664.9552000000003</v>
      </c>
      <c r="AE553" s="68">
        <f>(($D553*'fnd base rates'!M$7)
+($E553*'fnd base rates'!M$8)
+($F553*'fnd base rates'!M$9)
+($G553*'fnd base rates'!M$10)
+($H553*'fnd base rates'!M$11)
+($I553*'fnd base rates'!M$12)
+($J553*'fnd base rates'!M$13)
+($K553*'fnd base rates'!M$14)
+($M553*'fnd base rates'!M$16)
+($N553*'fnd base rates'!M$17)
+($O553*'fnd base rates'!M$18)
+($P553*VLOOKUP($S553+12,rate_basefnd,13)))</f>
        <v>0</v>
      </c>
      <c r="AF553" s="3">
        <f t="shared" si="113"/>
        <v>54273.975999999995</v>
      </c>
      <c r="AH553" s="205">
        <f t="shared" si="114"/>
        <v>478352695</v>
      </c>
      <c r="AI553" s="3" t="str">
        <f t="shared" si="118"/>
        <v>478</v>
      </c>
      <c r="AJ553" s="1" t="str">
        <f t="shared" si="119"/>
        <v>352</v>
      </c>
      <c r="AK553" s="1" t="str">
        <f t="shared" si="120"/>
        <v>695</v>
      </c>
      <c r="AL553" s="3">
        <f t="shared" si="115"/>
        <v>1</v>
      </c>
      <c r="AM553" s="3">
        <f t="shared" si="125"/>
        <v>4</v>
      </c>
      <c r="AN553" s="3">
        <f t="shared" si="121"/>
        <v>54273.975999999995</v>
      </c>
      <c r="AO553" s="3">
        <f t="shared" si="122"/>
        <v>13568</v>
      </c>
      <c r="AP553" s="3">
        <f t="shared" si="116"/>
        <v>1953</v>
      </c>
      <c r="AQ553" s="3">
        <v>11615</v>
      </c>
      <c r="AS553" s="68"/>
      <c r="AT553" s="68"/>
      <c r="AX553" s="4">
        <f t="shared" si="123"/>
        <v>0</v>
      </c>
      <c r="AZ553" s="4">
        <f t="shared" si="124"/>
        <v>0</v>
      </c>
      <c r="BB553" s="4"/>
    </row>
    <row r="554" spans="1:54" s="3" customFormat="1">
      <c r="A554" s="205" t="str">
        <f t="shared" si="117"/>
        <v>478</v>
      </c>
      <c r="B554" s="1">
        <v>478352720</v>
      </c>
      <c r="C554" s="7" t="s">
        <v>93</v>
      </c>
      <c r="D554" s="8">
        <f>'fnd enro'!D554</f>
        <v>0</v>
      </c>
      <c r="E554" s="8">
        <f>'fnd enro'!E554</f>
        <v>0</v>
      </c>
      <c r="F554" s="8">
        <f>'fnd enro'!F554</f>
        <v>0</v>
      </c>
      <c r="G554" s="8">
        <f>'fnd enro'!G554</f>
        <v>0</v>
      </c>
      <c r="H554" s="8">
        <f>'fnd enro'!H554</f>
        <v>0</v>
      </c>
      <c r="I554" s="8">
        <f>'fnd enro'!I554</f>
        <v>1</v>
      </c>
      <c r="J554" s="8">
        <f>'fnd enro'!J554</f>
        <v>0</v>
      </c>
      <c r="K554" s="9">
        <f>'fnd enro'!K554</f>
        <v>0.04</v>
      </c>
      <c r="L554" s="8">
        <f>'fnd enro'!L554</f>
        <v>0</v>
      </c>
      <c r="M554" s="8">
        <f>'fnd enro'!M554</f>
        <v>0</v>
      </c>
      <c r="N554" s="8">
        <f>'fnd enro'!N554</f>
        <v>0</v>
      </c>
      <c r="O554" s="8">
        <f>'fnd enro'!O554</f>
        <v>0</v>
      </c>
      <c r="P554" s="8">
        <f>'fnd enro'!P554</f>
        <v>0</v>
      </c>
      <c r="Q554" s="8">
        <f>'fnd enro'!R554</f>
        <v>1</v>
      </c>
      <c r="R554" s="9">
        <f t="shared" si="112"/>
        <v>1</v>
      </c>
      <c r="S554" s="8">
        <f>VALUE('fnd enro'!Q554)</f>
        <v>7</v>
      </c>
      <c r="T554" s="1"/>
      <c r="U554" s="68">
        <f>(($D554*'fnd base rates'!C$7)
+($E554*'fnd base rates'!C$8)
+($F554*'fnd base rates'!C$9)
+($G554*'fnd base rates'!C$10)
+($H554*'fnd base rates'!C$11)
+($I554*'fnd base rates'!C$12)
+($J554*'fnd base rates'!C$13)
+($K554*'fnd base rates'!C$14)
+($M554*'fnd base rates'!C$16)
+($N554*'fnd base rates'!C$17)
+($O554*'fnd base rates'!C$18)
+($P554*VLOOKUP($S554+12,rate_basefnd,3)))
*$R554</f>
        <v>599.66120000000001</v>
      </c>
      <c r="V554" s="68">
        <f>(($D554*'fnd base rates'!D$7)
+($E554*'fnd base rates'!D$8)
+($F554*'fnd base rates'!D$9)
+($G554*'fnd base rates'!D$10)
+($H554*'fnd base rates'!D$11)
+($I554*'fnd base rates'!D$12)
+($J554*'fnd base rates'!D$13)
+($K554*'fnd base rates'!D$14)
+($M554*'fnd base rates'!D$16)
+($N554*'fnd base rates'!D$17)
+($O554*'fnd base rates'!D$18)
+($P554*VLOOKUP($S554+12,rate_basefnd,4)))
*$R554</f>
        <v>848.74</v>
      </c>
      <c r="W554" s="68">
        <f>(($D554*'fnd base rates'!E$7)
+($E554*'fnd base rates'!E$8)
+($F554*'fnd base rates'!E$9)
+($G554*'fnd base rates'!E$10)
+($H554*'fnd base rates'!E$11)
+($I554*'fnd base rates'!E$12)
+($J554*'fnd base rates'!E$13)
+($K554*'fnd base rates'!E$14)
+($M554*'fnd base rates'!E$16)
+($N554*'fnd base rates'!E$17)
+($O554*'fnd base rates'!E$18)
+($P554*VLOOKUP($S554+12,rate_basefnd,5)))
*$R554</f>
        <v>5464.3107999999993</v>
      </c>
      <c r="X554" s="68">
        <f>(($D554*'fnd base rates'!F$7)
+($E554*'fnd base rates'!F$8)
+($F554*'fnd base rates'!F$9)
+($G554*'fnd base rates'!F$10)
+($H554*'fnd base rates'!F$11)
+($I554*'fnd base rates'!F$12)
+($J554*'fnd base rates'!F$13)
+($K554*'fnd base rates'!F$14)
+($M554*'fnd base rates'!F$16)
+($N554*'fnd base rates'!F$17)
+($O554*'fnd base rates'!F$18)
+($P554*VLOOKUP($S554+12,rate_basefnd,6)))
*$R554</f>
        <v>997.85279999999989</v>
      </c>
      <c r="Y554" s="68">
        <f>(($D554*'fnd base rates'!G$7)
+($E554*'fnd base rates'!G$8)
+($F554*'fnd base rates'!G$9)
+($G554*'fnd base rates'!G$10)
+($H554*'fnd base rates'!G$11)
+($I554*'fnd base rates'!G$12)
+($J554*'fnd base rates'!G$13)
+($K554*'fnd base rates'!G$14)
+($M554*'fnd base rates'!G$16)
+($N554*'fnd base rates'!G$17)
+($O554*'fnd base rates'!G$18)
+($P554*VLOOKUP($S554+12,rate_basefnd,7)))
*$R554</f>
        <v>182.53039999999999</v>
      </c>
      <c r="Z554" s="68">
        <f>(($D554*'fnd base rates'!H$7)
+($E554*'fnd base rates'!H$8)
+($F554*'fnd base rates'!H$9)
+($G554*'fnd base rates'!H$10)
+($H554*'fnd base rates'!H$11)
+($I554*'fnd base rates'!H$12)
+($J554*'fnd base rates'!H$13)
+($K554*'fnd base rates'!H$14)
+($M554*'fnd base rates'!H$16)
+($N554*'fnd base rates'!H$17)
+($O554*'fnd base rates'!H$18)
+($P554*VLOOKUP($S554+12,rate_basefnd,8)))</f>
        <v>919.26400000000001</v>
      </c>
      <c r="AA554" s="68">
        <f>(($D554*'fnd base rates'!I$7)
+($E554*'fnd base rates'!I$8)
+($F554*'fnd base rates'!I$9)
+($G554*'fnd base rates'!I$10)
+($H554*'fnd base rates'!I$11)
+($I554*'fnd base rates'!I$12)
+($J554*'fnd base rates'!I$13)
+($K554*'fnd base rates'!I$14)
+($M554*'fnd base rates'!I$16)
+($N554*'fnd base rates'!I$17)
+($O554*'fnd base rates'!I$18)
+($P554*VLOOKUP($S554+12,rate_basefnd,9)))
*$R554</f>
        <v>472.52</v>
      </c>
      <c r="AB554" s="68">
        <f>(($D554*'fnd base rates'!J$7)
+($E554*'fnd base rates'!J$8)
+($F554*'fnd base rates'!J$9)
+($G554*'fnd base rates'!J$10)
+($H554*'fnd base rates'!J$11)
+($I554*'fnd base rates'!J$12)
+($J554*'fnd base rates'!J$13)
+($K554*'fnd base rates'!J$14)
+($M554*'fnd base rates'!J$16)
+($N554*'fnd base rates'!J$17)
+($O554*'fnd base rates'!J$18)
+($P554*VLOOKUP($S554+12,rate_basefnd,10)))
*$R554</f>
        <v>636.49</v>
      </c>
      <c r="AC554" s="68">
        <f>(($D554*'fnd base rates'!K$7)
+($E554*'fnd base rates'!K$8)
+($F554*'fnd base rates'!K$9)
+($G554*'fnd base rates'!K$10)
+($H554*'fnd base rates'!K$11)
+($I554*'fnd base rates'!K$12)
+($J554*'fnd base rates'!K$13)
+($K554*'fnd base rates'!K$14)
+($M554*'fnd base rates'!K$16)
+($N554*'fnd base rates'!K$17)
+($O554*'fnd base rates'!K$18)
+($P554*VLOOKUP($S554+12,rate_basefnd,11)))
*$R554</f>
        <v>1280.886</v>
      </c>
      <c r="AD554" s="68">
        <f>(($D554*'fnd base rates'!L$7)
+($E554*'fnd base rates'!L$8)
+($F554*'fnd base rates'!L$9)
+($G554*'fnd base rates'!L$10)
+($H554*'fnd base rates'!L$11)
+($I554*'fnd base rates'!L$12)
+($J554*'fnd base rates'!L$13)
+($K554*'fnd base rates'!L$14)
+($M554*'fnd base rates'!L$16)
+($N554*'fnd base rates'!L$17)
+($O554*'fnd base rates'!L$18)
+($P554*VLOOKUP($S554+12,rate_basefnd,12)))</f>
        <v>2166.2388000000001</v>
      </c>
      <c r="AE554" s="68">
        <f>(($D554*'fnd base rates'!M$7)
+($E554*'fnd base rates'!M$8)
+($F554*'fnd base rates'!M$9)
+($G554*'fnd base rates'!M$10)
+($H554*'fnd base rates'!M$11)
+($I554*'fnd base rates'!M$12)
+($J554*'fnd base rates'!M$13)
+($K554*'fnd base rates'!M$14)
+($M554*'fnd base rates'!M$16)
+($N554*'fnd base rates'!M$17)
+($O554*'fnd base rates'!M$18)
+($P554*VLOOKUP($S554+12,rate_basefnd,13)))</f>
        <v>0</v>
      </c>
      <c r="AF554" s="3">
        <f t="shared" si="113"/>
        <v>13568.493999999999</v>
      </c>
      <c r="AH554" s="205">
        <f t="shared" si="114"/>
        <v>478352720</v>
      </c>
      <c r="AI554" s="3" t="str">
        <f t="shared" si="118"/>
        <v>478</v>
      </c>
      <c r="AJ554" s="1" t="str">
        <f t="shared" si="119"/>
        <v>352</v>
      </c>
      <c r="AK554" s="1" t="str">
        <f t="shared" si="120"/>
        <v>720</v>
      </c>
      <c r="AL554" s="3">
        <f t="shared" si="115"/>
        <v>1</v>
      </c>
      <c r="AM554" s="3">
        <f t="shared" si="125"/>
        <v>1</v>
      </c>
      <c r="AN554" s="3">
        <f t="shared" si="121"/>
        <v>13568.493999999999</v>
      </c>
      <c r="AO554" s="3">
        <f t="shared" si="122"/>
        <v>13568</v>
      </c>
      <c r="AP554" s="3">
        <f t="shared" si="116"/>
        <v>1734</v>
      </c>
      <c r="AQ554" s="3">
        <v>11834</v>
      </c>
      <c r="AS554" s="68"/>
      <c r="AT554" s="68"/>
      <c r="AX554" s="4">
        <f t="shared" si="123"/>
        <v>0</v>
      </c>
      <c r="AZ554" s="4">
        <f t="shared" si="124"/>
        <v>0</v>
      </c>
      <c r="BB554" s="4"/>
    </row>
    <row r="555" spans="1:54" s="3" customFormat="1">
      <c r="A555" s="205" t="str">
        <f t="shared" si="117"/>
        <v>478</v>
      </c>
      <c r="B555" s="1">
        <v>478352725</v>
      </c>
      <c r="C555" s="7" t="s">
        <v>93</v>
      </c>
      <c r="D555" s="8">
        <f>'fnd enro'!D555</f>
        <v>0</v>
      </c>
      <c r="E555" s="8">
        <f>'fnd enro'!E555</f>
        <v>0</v>
      </c>
      <c r="F555" s="8">
        <f>'fnd enro'!F555</f>
        <v>0</v>
      </c>
      <c r="G555" s="8">
        <f>'fnd enro'!G555</f>
        <v>0</v>
      </c>
      <c r="H555" s="8">
        <f>'fnd enro'!H555</f>
        <v>15</v>
      </c>
      <c r="I555" s="8">
        <f>'fnd enro'!I555</f>
        <v>15</v>
      </c>
      <c r="J555" s="8">
        <f>'fnd enro'!J555</f>
        <v>0</v>
      </c>
      <c r="K555" s="9">
        <f>'fnd enro'!K555</f>
        <v>1.2</v>
      </c>
      <c r="L555" s="8">
        <f>'fnd enro'!L555</f>
        <v>0</v>
      </c>
      <c r="M555" s="8">
        <f>'fnd enro'!M555</f>
        <v>0</v>
      </c>
      <c r="N555" s="8">
        <f>'fnd enro'!N555</f>
        <v>0</v>
      </c>
      <c r="O555" s="8">
        <f>'fnd enro'!O555</f>
        <v>0</v>
      </c>
      <c r="P555" s="8">
        <f>'fnd enro'!P555</f>
        <v>3</v>
      </c>
      <c r="Q555" s="8">
        <f>'fnd enro'!R555</f>
        <v>30</v>
      </c>
      <c r="R555" s="9">
        <f t="shared" si="112"/>
        <v>1</v>
      </c>
      <c r="S555" s="8">
        <f>VALUE('fnd enro'!Q555)</f>
        <v>3</v>
      </c>
      <c r="T555" s="1"/>
      <c r="U555" s="68">
        <f>(($D555*'fnd base rates'!C$7)
+($E555*'fnd base rates'!C$8)
+($F555*'fnd base rates'!C$9)
+($G555*'fnd base rates'!C$10)
+($H555*'fnd base rates'!C$11)
+($I555*'fnd base rates'!C$12)
+($J555*'fnd base rates'!C$13)
+($K555*'fnd base rates'!C$14)
+($M555*'fnd base rates'!C$16)
+($N555*'fnd base rates'!C$17)
+($O555*'fnd base rates'!C$18)
+($P555*VLOOKUP($S555+12,rate_basefnd,3)))
*$R555</f>
        <v>18183.155999999999</v>
      </c>
      <c r="V555" s="68">
        <f>(($D555*'fnd base rates'!D$7)
+($E555*'fnd base rates'!D$8)
+($F555*'fnd base rates'!D$9)
+($G555*'fnd base rates'!D$10)
+($H555*'fnd base rates'!D$11)
+($I555*'fnd base rates'!D$12)
+($J555*'fnd base rates'!D$13)
+($K555*'fnd base rates'!D$14)
+($M555*'fnd base rates'!D$16)
+($N555*'fnd base rates'!D$17)
+($O555*'fnd base rates'!D$18)
+($P555*VLOOKUP($S555+12,rate_basefnd,4)))
*$R555</f>
        <v>26378.16</v>
      </c>
      <c r="W555" s="68">
        <f>(($D555*'fnd base rates'!E$7)
+($E555*'fnd base rates'!E$8)
+($F555*'fnd base rates'!E$9)
+($G555*'fnd base rates'!E$10)
+($H555*'fnd base rates'!E$11)
+($I555*'fnd base rates'!E$12)
+($J555*'fnd base rates'!E$13)
+($K555*'fnd base rates'!E$14)
+($M555*'fnd base rates'!E$16)
+($N555*'fnd base rates'!E$17)
+($O555*'fnd base rates'!E$18)
+($P555*VLOOKUP($S555+12,rate_basefnd,5)))
*$R555</f>
        <v>148696.91400000002</v>
      </c>
      <c r="X555" s="68">
        <f>(($D555*'fnd base rates'!F$7)
+($E555*'fnd base rates'!F$8)
+($F555*'fnd base rates'!F$9)
+($G555*'fnd base rates'!F$10)
+($H555*'fnd base rates'!F$11)
+($I555*'fnd base rates'!F$12)
+($J555*'fnd base rates'!F$13)
+($K555*'fnd base rates'!F$14)
+($M555*'fnd base rates'!F$16)
+($N555*'fnd base rates'!F$17)
+($O555*'fnd base rates'!F$18)
+($P555*VLOOKUP($S555+12,rate_basefnd,6)))
*$R555</f>
        <v>31740.983999999997</v>
      </c>
      <c r="Y555" s="68">
        <f>(($D555*'fnd base rates'!G$7)
+($E555*'fnd base rates'!G$8)
+($F555*'fnd base rates'!G$9)
+($G555*'fnd base rates'!G$10)
+($H555*'fnd base rates'!G$11)
+($I555*'fnd base rates'!G$12)
+($J555*'fnd base rates'!G$13)
+($K555*'fnd base rates'!G$14)
+($M555*'fnd base rates'!G$16)
+($N555*'fnd base rates'!G$17)
+($O555*'fnd base rates'!G$18)
+($P555*VLOOKUP($S555+12,rate_basefnd,7)))
*$R555</f>
        <v>5985.6119999999992</v>
      </c>
      <c r="Z555" s="68">
        <f>(($D555*'fnd base rates'!H$7)
+($E555*'fnd base rates'!H$8)
+($F555*'fnd base rates'!H$9)
+($G555*'fnd base rates'!H$10)
+($H555*'fnd base rates'!H$11)
+($I555*'fnd base rates'!H$12)
+($J555*'fnd base rates'!H$13)
+($K555*'fnd base rates'!H$14)
+($M555*'fnd base rates'!H$16)
+($N555*'fnd base rates'!H$17)
+($O555*'fnd base rates'!H$18)
+($P555*VLOOKUP($S555+12,rate_basefnd,8)))</f>
        <v>22575.03</v>
      </c>
      <c r="AA555" s="68">
        <f>(($D555*'fnd base rates'!I$7)
+($E555*'fnd base rates'!I$8)
+($F555*'fnd base rates'!I$9)
+($G555*'fnd base rates'!I$10)
+($H555*'fnd base rates'!I$11)
+($I555*'fnd base rates'!I$12)
+($J555*'fnd base rates'!I$13)
+($K555*'fnd base rates'!I$14)
+($M555*'fnd base rates'!I$16)
+($N555*'fnd base rates'!I$17)
+($O555*'fnd base rates'!I$18)
+($P555*VLOOKUP($S555+12,rate_basefnd,9)))
*$R555</f>
        <v>14247.27</v>
      </c>
      <c r="AB555" s="68">
        <f>(($D555*'fnd base rates'!J$7)
+($E555*'fnd base rates'!J$8)
+($F555*'fnd base rates'!J$9)
+($G555*'fnd base rates'!J$10)
+($H555*'fnd base rates'!J$11)
+($I555*'fnd base rates'!J$12)
+($J555*'fnd base rates'!J$13)
+($K555*'fnd base rates'!J$14)
+($M555*'fnd base rates'!J$16)
+($N555*'fnd base rates'!J$17)
+($O555*'fnd base rates'!J$18)
+($P555*VLOOKUP($S555+12,rate_basefnd,10)))
*$R555</f>
        <v>15569.039999999999</v>
      </c>
      <c r="AC555" s="68">
        <f>(($D555*'fnd base rates'!K$7)
+($E555*'fnd base rates'!K$8)
+($F555*'fnd base rates'!K$9)
+($G555*'fnd base rates'!K$10)
+($H555*'fnd base rates'!K$11)
+($I555*'fnd base rates'!K$12)
+($J555*'fnd base rates'!K$13)
+($K555*'fnd base rates'!K$14)
+($M555*'fnd base rates'!K$16)
+($N555*'fnd base rates'!K$17)
+($O555*'fnd base rates'!K$18)
+($P555*VLOOKUP($S555+12,rate_basefnd,11)))
*$R555</f>
        <v>38960.729999999996</v>
      </c>
      <c r="AD555" s="68">
        <f>(($D555*'fnd base rates'!L$7)
+($E555*'fnd base rates'!L$8)
+($F555*'fnd base rates'!L$9)
+($G555*'fnd base rates'!L$10)
+($H555*'fnd base rates'!L$11)
+($I555*'fnd base rates'!L$12)
+($J555*'fnd base rates'!L$13)
+($K555*'fnd base rates'!L$14)
+($M555*'fnd base rates'!L$16)
+($N555*'fnd base rates'!L$17)
+($O555*'fnd base rates'!L$18)
+($P555*VLOOKUP($S555+12,rate_basefnd,12)))</f>
        <v>70600.943999999989</v>
      </c>
      <c r="AE555" s="68">
        <f>(($D555*'fnd base rates'!M$7)
+($E555*'fnd base rates'!M$8)
+($F555*'fnd base rates'!M$9)
+($G555*'fnd base rates'!M$10)
+($H555*'fnd base rates'!M$11)
+($I555*'fnd base rates'!M$12)
+($J555*'fnd base rates'!M$13)
+($K555*'fnd base rates'!M$14)
+($M555*'fnd base rates'!M$16)
+($N555*'fnd base rates'!M$17)
+($O555*'fnd base rates'!M$18)
+($P555*VLOOKUP($S555+12,rate_basefnd,13)))</f>
        <v>0</v>
      </c>
      <c r="AF555" s="3">
        <f t="shared" si="113"/>
        <v>392937.83999999997</v>
      </c>
      <c r="AH555" s="205">
        <f t="shared" si="114"/>
        <v>478352725</v>
      </c>
      <c r="AI555" s="3" t="str">
        <f t="shared" si="118"/>
        <v>478</v>
      </c>
      <c r="AJ555" s="1" t="str">
        <f t="shared" si="119"/>
        <v>352</v>
      </c>
      <c r="AK555" s="1" t="str">
        <f t="shared" si="120"/>
        <v>725</v>
      </c>
      <c r="AL555" s="3">
        <f t="shared" si="115"/>
        <v>1</v>
      </c>
      <c r="AM555" s="3">
        <f t="shared" si="125"/>
        <v>30</v>
      </c>
      <c r="AN555" s="3">
        <f t="shared" si="121"/>
        <v>392937.83999999997</v>
      </c>
      <c r="AO555" s="3">
        <f t="shared" si="122"/>
        <v>13098</v>
      </c>
      <c r="AP555" s="3">
        <f t="shared" si="116"/>
        <v>1483</v>
      </c>
      <c r="AQ555" s="3">
        <v>11615</v>
      </c>
      <c r="AS555" s="68"/>
      <c r="AT555" s="68"/>
      <c r="AX555" s="4">
        <f t="shared" si="123"/>
        <v>0</v>
      </c>
      <c r="AZ555" s="4">
        <f t="shared" si="124"/>
        <v>0</v>
      </c>
      <c r="BB555" s="4"/>
    </row>
    <row r="556" spans="1:54" s="3" customFormat="1">
      <c r="A556" s="205" t="str">
        <f t="shared" si="117"/>
        <v>478</v>
      </c>
      <c r="B556" s="1">
        <v>478352735</v>
      </c>
      <c r="C556" s="7" t="s">
        <v>93</v>
      </c>
      <c r="D556" s="8">
        <f>'fnd enro'!D556</f>
        <v>0</v>
      </c>
      <c r="E556" s="8">
        <f>'fnd enro'!E556</f>
        <v>0</v>
      </c>
      <c r="F556" s="8">
        <f>'fnd enro'!F556</f>
        <v>0</v>
      </c>
      <c r="G556" s="8">
        <f>'fnd enro'!G556</f>
        <v>0</v>
      </c>
      <c r="H556" s="8">
        <f>'fnd enro'!H556</f>
        <v>16</v>
      </c>
      <c r="I556" s="8">
        <f>'fnd enro'!I556</f>
        <v>19</v>
      </c>
      <c r="J556" s="8">
        <f>'fnd enro'!J556</f>
        <v>0</v>
      </c>
      <c r="K556" s="9">
        <f>'fnd enro'!K556</f>
        <v>1.4</v>
      </c>
      <c r="L556" s="8">
        <f>'fnd enro'!L556</f>
        <v>0</v>
      </c>
      <c r="M556" s="8">
        <f>'fnd enro'!M556</f>
        <v>0</v>
      </c>
      <c r="N556" s="8">
        <f>'fnd enro'!N556</f>
        <v>0</v>
      </c>
      <c r="O556" s="8">
        <f>'fnd enro'!O556</f>
        <v>0</v>
      </c>
      <c r="P556" s="8">
        <f>'fnd enro'!P556</f>
        <v>4</v>
      </c>
      <c r="Q556" s="8">
        <f>'fnd enro'!R556</f>
        <v>35</v>
      </c>
      <c r="R556" s="9">
        <f t="shared" si="112"/>
        <v>1</v>
      </c>
      <c r="S556" s="8">
        <f>VALUE('fnd enro'!Q556)</f>
        <v>6</v>
      </c>
      <c r="T556" s="1"/>
      <c r="U556" s="68">
        <f>(($D556*'fnd base rates'!C$7)
+($E556*'fnd base rates'!C$8)
+($F556*'fnd base rates'!C$9)
+($G556*'fnd base rates'!C$10)
+($H556*'fnd base rates'!C$11)
+($I556*'fnd base rates'!C$12)
+($J556*'fnd base rates'!C$13)
+($K556*'fnd base rates'!C$14)
+($M556*'fnd base rates'!C$16)
+($N556*'fnd base rates'!C$17)
+($O556*'fnd base rates'!C$18)
+($P556*VLOOKUP($S556+12,rate_basefnd,3)))
*$R556</f>
        <v>21308.901999999998</v>
      </c>
      <c r="V556" s="68">
        <f>(($D556*'fnd base rates'!D$7)
+($E556*'fnd base rates'!D$8)
+($F556*'fnd base rates'!D$9)
+($G556*'fnd base rates'!D$10)
+($H556*'fnd base rates'!D$11)
+($I556*'fnd base rates'!D$12)
+($J556*'fnd base rates'!D$13)
+($K556*'fnd base rates'!D$14)
+($M556*'fnd base rates'!D$16)
+($N556*'fnd base rates'!D$17)
+($O556*'fnd base rates'!D$18)
+($P556*VLOOKUP($S556+12,rate_basefnd,4)))
*$R556</f>
        <v>31225.7</v>
      </c>
      <c r="W556" s="68">
        <f>(($D556*'fnd base rates'!E$7)
+($E556*'fnd base rates'!E$8)
+($F556*'fnd base rates'!E$9)
+($G556*'fnd base rates'!E$10)
+($H556*'fnd base rates'!E$11)
+($I556*'fnd base rates'!E$12)
+($J556*'fnd base rates'!E$13)
+($K556*'fnd base rates'!E$14)
+($M556*'fnd base rates'!E$16)
+($N556*'fnd base rates'!E$17)
+($O556*'fnd base rates'!E$18)
+($P556*VLOOKUP($S556+12,rate_basefnd,5)))
*$R556</f>
        <v>180301.51800000001</v>
      </c>
      <c r="X556" s="68">
        <f>(($D556*'fnd base rates'!F$7)
+($E556*'fnd base rates'!F$8)
+($F556*'fnd base rates'!F$9)
+($G556*'fnd base rates'!F$10)
+($H556*'fnd base rates'!F$11)
+($I556*'fnd base rates'!F$12)
+($J556*'fnd base rates'!F$13)
+($K556*'fnd base rates'!F$14)
+($M556*'fnd base rates'!F$16)
+($N556*'fnd base rates'!F$17)
+($O556*'fnd base rates'!F$18)
+($P556*VLOOKUP($S556+12,rate_basefnd,6)))
*$R556</f>
        <v>36850.608</v>
      </c>
      <c r="Y556" s="68">
        <f>(($D556*'fnd base rates'!G$7)
+($E556*'fnd base rates'!G$8)
+($F556*'fnd base rates'!G$9)
+($G556*'fnd base rates'!G$10)
+($H556*'fnd base rates'!G$11)
+($I556*'fnd base rates'!G$12)
+($J556*'fnd base rates'!G$13)
+($K556*'fnd base rates'!G$14)
+($M556*'fnd base rates'!G$16)
+($N556*'fnd base rates'!G$17)
+($O556*'fnd base rates'!G$18)
+($P556*VLOOKUP($S556+12,rate_basefnd,7)))
*$R556</f>
        <v>7189.2840000000006</v>
      </c>
      <c r="Z556" s="68">
        <f>(($D556*'fnd base rates'!H$7)
+($E556*'fnd base rates'!H$8)
+($F556*'fnd base rates'!H$9)
+($G556*'fnd base rates'!H$10)
+($H556*'fnd base rates'!H$11)
+($I556*'fnd base rates'!H$12)
+($J556*'fnd base rates'!H$13)
+($K556*'fnd base rates'!H$14)
+($M556*'fnd base rates'!H$16)
+($N556*'fnd base rates'!H$17)
+($O556*'fnd base rates'!H$18)
+($P556*VLOOKUP($S556+12,rate_basefnd,8)))</f>
        <v>26877.24</v>
      </c>
      <c r="AA556" s="68">
        <f>(($D556*'fnd base rates'!I$7)
+($E556*'fnd base rates'!I$8)
+($F556*'fnd base rates'!I$9)
+($G556*'fnd base rates'!I$10)
+($H556*'fnd base rates'!I$11)
+($I556*'fnd base rates'!I$12)
+($J556*'fnd base rates'!I$13)
+($K556*'fnd base rates'!I$14)
+($M556*'fnd base rates'!I$16)
+($N556*'fnd base rates'!I$17)
+($O556*'fnd base rates'!I$18)
+($P556*VLOOKUP($S556+12,rate_basefnd,9)))
*$R556</f>
        <v>16829.16</v>
      </c>
      <c r="AB556" s="68">
        <f>(($D556*'fnd base rates'!J$7)
+($E556*'fnd base rates'!J$8)
+($F556*'fnd base rates'!J$9)
+($G556*'fnd base rates'!J$10)
+($H556*'fnd base rates'!J$11)
+($I556*'fnd base rates'!J$12)
+($J556*'fnd base rates'!J$13)
+($K556*'fnd base rates'!J$14)
+($M556*'fnd base rates'!J$16)
+($N556*'fnd base rates'!J$17)
+($O556*'fnd base rates'!J$18)
+($P556*VLOOKUP($S556+12,rate_basefnd,10)))
*$R556</f>
        <v>19631.309999999998</v>
      </c>
      <c r="AC556" s="68">
        <f>(($D556*'fnd base rates'!K$7)
+($E556*'fnd base rates'!K$8)
+($F556*'fnd base rates'!K$9)
+($G556*'fnd base rates'!K$10)
+($H556*'fnd base rates'!K$11)
+($I556*'fnd base rates'!K$12)
+($J556*'fnd base rates'!K$13)
+($K556*'fnd base rates'!K$14)
+($M556*'fnd base rates'!K$16)
+($N556*'fnd base rates'!K$17)
+($O556*'fnd base rates'!K$18)
+($P556*VLOOKUP($S556+12,rate_basefnd,11)))
*$R556</f>
        <v>45400.77</v>
      </c>
      <c r="AD556" s="68">
        <f>(($D556*'fnd base rates'!L$7)
+($E556*'fnd base rates'!L$8)
+($F556*'fnd base rates'!L$9)
+($G556*'fnd base rates'!L$10)
+($H556*'fnd base rates'!L$11)
+($I556*'fnd base rates'!L$12)
+($J556*'fnd base rates'!L$13)
+($K556*'fnd base rates'!L$14)
+($M556*'fnd base rates'!L$16)
+($N556*'fnd base rates'!L$17)
+($O556*'fnd base rates'!L$18)
+($P556*VLOOKUP($S556+12,rate_basefnd,12)))</f>
        <v>82800.478000000003</v>
      </c>
      <c r="AE556" s="68">
        <f>(($D556*'fnd base rates'!M$7)
+($E556*'fnd base rates'!M$8)
+($F556*'fnd base rates'!M$9)
+($G556*'fnd base rates'!M$10)
+($H556*'fnd base rates'!M$11)
+($I556*'fnd base rates'!M$12)
+($J556*'fnd base rates'!M$13)
+($K556*'fnd base rates'!M$14)
+($M556*'fnd base rates'!M$16)
+($N556*'fnd base rates'!M$17)
+($O556*'fnd base rates'!M$18)
+($P556*VLOOKUP($S556+12,rate_basefnd,13)))</f>
        <v>0</v>
      </c>
      <c r="AF556" s="3">
        <f t="shared" si="113"/>
        <v>468414.97</v>
      </c>
      <c r="AH556" s="205">
        <f t="shared" si="114"/>
        <v>478352735</v>
      </c>
      <c r="AI556" s="3" t="str">
        <f t="shared" si="118"/>
        <v>478</v>
      </c>
      <c r="AJ556" s="1" t="str">
        <f t="shared" si="119"/>
        <v>352</v>
      </c>
      <c r="AK556" s="1" t="str">
        <f t="shared" si="120"/>
        <v>735</v>
      </c>
      <c r="AL556" s="3">
        <f t="shared" si="115"/>
        <v>1</v>
      </c>
      <c r="AM556" s="3">
        <f t="shared" si="125"/>
        <v>35</v>
      </c>
      <c r="AN556" s="3">
        <f t="shared" si="121"/>
        <v>468414.97</v>
      </c>
      <c r="AO556" s="3">
        <f t="shared" si="122"/>
        <v>13383</v>
      </c>
      <c r="AP556" s="3">
        <f t="shared" si="116"/>
        <v>2719</v>
      </c>
      <c r="AQ556" s="3">
        <v>10664</v>
      </c>
      <c r="AS556" s="68"/>
      <c r="AT556" s="68"/>
      <c r="AX556" s="4">
        <f t="shared" si="123"/>
        <v>0</v>
      </c>
      <c r="AZ556" s="4">
        <f t="shared" si="124"/>
        <v>0</v>
      </c>
      <c r="BB556" s="4"/>
    </row>
    <row r="557" spans="1:54" s="3" customFormat="1">
      <c r="A557" s="205" t="str">
        <f t="shared" si="117"/>
        <v>478</v>
      </c>
      <c r="B557" s="1">
        <v>478352753</v>
      </c>
      <c r="C557" s="7" t="s">
        <v>93</v>
      </c>
      <c r="D557" s="8">
        <f>'fnd enro'!D557</f>
        <v>0</v>
      </c>
      <c r="E557" s="8">
        <f>'fnd enro'!E557</f>
        <v>0</v>
      </c>
      <c r="F557" s="8">
        <f>'fnd enro'!F557</f>
        <v>0</v>
      </c>
      <c r="G557" s="8">
        <f>'fnd enro'!G557</f>
        <v>0</v>
      </c>
      <c r="H557" s="8">
        <f>'fnd enro'!H557</f>
        <v>0</v>
      </c>
      <c r="I557" s="8">
        <f>'fnd enro'!I557</f>
        <v>1</v>
      </c>
      <c r="J557" s="8">
        <f>'fnd enro'!J557</f>
        <v>0</v>
      </c>
      <c r="K557" s="9">
        <f>'fnd enro'!K557</f>
        <v>0.04</v>
      </c>
      <c r="L557" s="8">
        <f>'fnd enro'!L557</f>
        <v>0</v>
      </c>
      <c r="M557" s="8">
        <f>'fnd enro'!M557</f>
        <v>0</v>
      </c>
      <c r="N557" s="8">
        <f>'fnd enro'!N557</f>
        <v>0</v>
      </c>
      <c r="O557" s="8">
        <f>'fnd enro'!O557</f>
        <v>0</v>
      </c>
      <c r="P557" s="8">
        <f>'fnd enro'!P557</f>
        <v>0</v>
      </c>
      <c r="Q557" s="8">
        <f>'fnd enro'!R557</f>
        <v>1</v>
      </c>
      <c r="R557" s="9">
        <f t="shared" si="112"/>
        <v>1</v>
      </c>
      <c r="S557" s="8">
        <f>VALUE('fnd enro'!Q557)</f>
        <v>7</v>
      </c>
      <c r="T557" s="1"/>
      <c r="U557" s="68">
        <f>(($D557*'fnd base rates'!C$7)
+($E557*'fnd base rates'!C$8)
+($F557*'fnd base rates'!C$9)
+($G557*'fnd base rates'!C$10)
+($H557*'fnd base rates'!C$11)
+($I557*'fnd base rates'!C$12)
+($J557*'fnd base rates'!C$13)
+($K557*'fnd base rates'!C$14)
+($M557*'fnd base rates'!C$16)
+($N557*'fnd base rates'!C$17)
+($O557*'fnd base rates'!C$18)
+($P557*VLOOKUP($S557+12,rate_basefnd,3)))
*$R557</f>
        <v>599.66120000000001</v>
      </c>
      <c r="V557" s="68">
        <f>(($D557*'fnd base rates'!D$7)
+($E557*'fnd base rates'!D$8)
+($F557*'fnd base rates'!D$9)
+($G557*'fnd base rates'!D$10)
+($H557*'fnd base rates'!D$11)
+($I557*'fnd base rates'!D$12)
+($J557*'fnd base rates'!D$13)
+($K557*'fnd base rates'!D$14)
+($M557*'fnd base rates'!D$16)
+($N557*'fnd base rates'!D$17)
+($O557*'fnd base rates'!D$18)
+($P557*VLOOKUP($S557+12,rate_basefnd,4)))
*$R557</f>
        <v>848.74</v>
      </c>
      <c r="W557" s="68">
        <f>(($D557*'fnd base rates'!E$7)
+($E557*'fnd base rates'!E$8)
+($F557*'fnd base rates'!E$9)
+($G557*'fnd base rates'!E$10)
+($H557*'fnd base rates'!E$11)
+($I557*'fnd base rates'!E$12)
+($J557*'fnd base rates'!E$13)
+($K557*'fnd base rates'!E$14)
+($M557*'fnd base rates'!E$16)
+($N557*'fnd base rates'!E$17)
+($O557*'fnd base rates'!E$18)
+($P557*VLOOKUP($S557+12,rate_basefnd,5)))
*$R557</f>
        <v>5464.3107999999993</v>
      </c>
      <c r="X557" s="68">
        <f>(($D557*'fnd base rates'!F$7)
+($E557*'fnd base rates'!F$8)
+($F557*'fnd base rates'!F$9)
+($G557*'fnd base rates'!F$10)
+($H557*'fnd base rates'!F$11)
+($I557*'fnd base rates'!F$12)
+($J557*'fnd base rates'!F$13)
+($K557*'fnd base rates'!F$14)
+($M557*'fnd base rates'!F$16)
+($N557*'fnd base rates'!F$17)
+($O557*'fnd base rates'!F$18)
+($P557*VLOOKUP($S557+12,rate_basefnd,6)))
*$R557</f>
        <v>997.85279999999989</v>
      </c>
      <c r="Y557" s="68">
        <f>(($D557*'fnd base rates'!G$7)
+($E557*'fnd base rates'!G$8)
+($F557*'fnd base rates'!G$9)
+($G557*'fnd base rates'!G$10)
+($H557*'fnd base rates'!G$11)
+($I557*'fnd base rates'!G$12)
+($J557*'fnd base rates'!G$13)
+($K557*'fnd base rates'!G$14)
+($M557*'fnd base rates'!G$16)
+($N557*'fnd base rates'!G$17)
+($O557*'fnd base rates'!G$18)
+($P557*VLOOKUP($S557+12,rate_basefnd,7)))
*$R557</f>
        <v>182.53039999999999</v>
      </c>
      <c r="Z557" s="68">
        <f>(($D557*'fnd base rates'!H$7)
+($E557*'fnd base rates'!H$8)
+($F557*'fnd base rates'!H$9)
+($G557*'fnd base rates'!H$10)
+($H557*'fnd base rates'!H$11)
+($I557*'fnd base rates'!H$12)
+($J557*'fnd base rates'!H$13)
+($K557*'fnd base rates'!H$14)
+($M557*'fnd base rates'!H$16)
+($N557*'fnd base rates'!H$17)
+($O557*'fnd base rates'!H$18)
+($P557*VLOOKUP($S557+12,rate_basefnd,8)))</f>
        <v>919.26400000000001</v>
      </c>
      <c r="AA557" s="68">
        <f>(($D557*'fnd base rates'!I$7)
+($E557*'fnd base rates'!I$8)
+($F557*'fnd base rates'!I$9)
+($G557*'fnd base rates'!I$10)
+($H557*'fnd base rates'!I$11)
+($I557*'fnd base rates'!I$12)
+($J557*'fnd base rates'!I$13)
+($K557*'fnd base rates'!I$14)
+($M557*'fnd base rates'!I$16)
+($N557*'fnd base rates'!I$17)
+($O557*'fnd base rates'!I$18)
+($P557*VLOOKUP($S557+12,rate_basefnd,9)))
*$R557</f>
        <v>472.52</v>
      </c>
      <c r="AB557" s="68">
        <f>(($D557*'fnd base rates'!J$7)
+($E557*'fnd base rates'!J$8)
+($F557*'fnd base rates'!J$9)
+($G557*'fnd base rates'!J$10)
+($H557*'fnd base rates'!J$11)
+($I557*'fnd base rates'!J$12)
+($J557*'fnd base rates'!J$13)
+($K557*'fnd base rates'!J$14)
+($M557*'fnd base rates'!J$16)
+($N557*'fnd base rates'!J$17)
+($O557*'fnd base rates'!J$18)
+($P557*VLOOKUP($S557+12,rate_basefnd,10)))
*$R557</f>
        <v>636.49</v>
      </c>
      <c r="AC557" s="68">
        <f>(($D557*'fnd base rates'!K$7)
+($E557*'fnd base rates'!K$8)
+($F557*'fnd base rates'!K$9)
+($G557*'fnd base rates'!K$10)
+($H557*'fnd base rates'!K$11)
+($I557*'fnd base rates'!K$12)
+($J557*'fnd base rates'!K$13)
+($K557*'fnd base rates'!K$14)
+($M557*'fnd base rates'!K$16)
+($N557*'fnd base rates'!K$17)
+($O557*'fnd base rates'!K$18)
+($P557*VLOOKUP($S557+12,rate_basefnd,11)))
*$R557</f>
        <v>1280.886</v>
      </c>
      <c r="AD557" s="68">
        <f>(($D557*'fnd base rates'!L$7)
+($E557*'fnd base rates'!L$8)
+($F557*'fnd base rates'!L$9)
+($G557*'fnd base rates'!L$10)
+($H557*'fnd base rates'!L$11)
+($I557*'fnd base rates'!L$12)
+($J557*'fnd base rates'!L$13)
+($K557*'fnd base rates'!L$14)
+($M557*'fnd base rates'!L$16)
+($N557*'fnd base rates'!L$17)
+($O557*'fnd base rates'!L$18)
+($P557*VLOOKUP($S557+12,rate_basefnd,12)))</f>
        <v>2166.2388000000001</v>
      </c>
      <c r="AE557" s="68">
        <f>(($D557*'fnd base rates'!M$7)
+($E557*'fnd base rates'!M$8)
+($F557*'fnd base rates'!M$9)
+($G557*'fnd base rates'!M$10)
+($H557*'fnd base rates'!M$11)
+($I557*'fnd base rates'!M$12)
+($J557*'fnd base rates'!M$13)
+($K557*'fnd base rates'!M$14)
+($M557*'fnd base rates'!M$16)
+($N557*'fnd base rates'!M$17)
+($O557*'fnd base rates'!M$18)
+($P557*VLOOKUP($S557+12,rate_basefnd,13)))</f>
        <v>0</v>
      </c>
      <c r="AF557" s="3">
        <f t="shared" si="113"/>
        <v>13568.493999999999</v>
      </c>
      <c r="AH557" s="205">
        <f t="shared" si="114"/>
        <v>478352753</v>
      </c>
      <c r="AI557" s="3" t="str">
        <f t="shared" si="118"/>
        <v>478</v>
      </c>
      <c r="AJ557" s="1" t="str">
        <f t="shared" si="119"/>
        <v>352</v>
      </c>
      <c r="AK557" s="1" t="str">
        <f t="shared" si="120"/>
        <v>753</v>
      </c>
      <c r="AL557" s="3">
        <f t="shared" si="115"/>
        <v>1</v>
      </c>
      <c r="AM557" s="3">
        <f t="shared" si="125"/>
        <v>1</v>
      </c>
      <c r="AN557" s="3">
        <f t="shared" si="121"/>
        <v>13568.493999999999</v>
      </c>
      <c r="AO557" s="3">
        <f t="shared" si="122"/>
        <v>13568</v>
      </c>
      <c r="AP557" s="3">
        <f t="shared" si="116"/>
        <v>2904</v>
      </c>
      <c r="AQ557" s="3">
        <v>10664</v>
      </c>
      <c r="AS557" s="68"/>
      <c r="AT557" s="68"/>
      <c r="AX557" s="4">
        <f t="shared" si="123"/>
        <v>0</v>
      </c>
      <c r="AZ557" s="4">
        <f t="shared" si="124"/>
        <v>0</v>
      </c>
      <c r="BB557" s="4"/>
    </row>
    <row r="558" spans="1:54" s="3" customFormat="1">
      <c r="A558" s="205" t="str">
        <f t="shared" si="117"/>
        <v>478</v>
      </c>
      <c r="B558" s="1">
        <v>478352775</v>
      </c>
      <c r="C558" s="7" t="s">
        <v>93</v>
      </c>
      <c r="D558" s="8">
        <f>'fnd enro'!D558</f>
        <v>0</v>
      </c>
      <c r="E558" s="8">
        <f>'fnd enro'!E558</f>
        <v>0</v>
      </c>
      <c r="F558" s="8">
        <f>'fnd enro'!F558</f>
        <v>0</v>
      </c>
      <c r="G558" s="8">
        <f>'fnd enro'!G558</f>
        <v>0</v>
      </c>
      <c r="H558" s="8">
        <f>'fnd enro'!H558</f>
        <v>6</v>
      </c>
      <c r="I558" s="8">
        <f>'fnd enro'!I558</f>
        <v>7</v>
      </c>
      <c r="J558" s="8">
        <f>'fnd enro'!J558</f>
        <v>0</v>
      </c>
      <c r="K558" s="9">
        <f>'fnd enro'!K558</f>
        <v>0.52</v>
      </c>
      <c r="L558" s="8">
        <f>'fnd enro'!L558</f>
        <v>0</v>
      </c>
      <c r="M558" s="8">
        <f>'fnd enro'!M558</f>
        <v>0</v>
      </c>
      <c r="N558" s="8">
        <f>'fnd enro'!N558</f>
        <v>0</v>
      </c>
      <c r="O558" s="8">
        <f>'fnd enro'!O558</f>
        <v>0</v>
      </c>
      <c r="P558" s="8">
        <f>'fnd enro'!P558</f>
        <v>1</v>
      </c>
      <c r="Q558" s="8">
        <f>'fnd enro'!R558</f>
        <v>13</v>
      </c>
      <c r="R558" s="9">
        <f t="shared" si="112"/>
        <v>1</v>
      </c>
      <c r="S558" s="8">
        <f>VALUE('fnd enro'!Q558)</f>
        <v>4</v>
      </c>
      <c r="T558" s="1"/>
      <c r="U558" s="68">
        <f>(($D558*'fnd base rates'!C$7)
+($E558*'fnd base rates'!C$8)
+($F558*'fnd base rates'!C$9)
+($G558*'fnd base rates'!C$10)
+($H558*'fnd base rates'!C$11)
+($I558*'fnd base rates'!C$12)
+($J558*'fnd base rates'!C$13)
+($K558*'fnd base rates'!C$14)
+($M558*'fnd base rates'!C$16)
+($N558*'fnd base rates'!C$17)
+($O558*'fnd base rates'!C$18)
+($P558*VLOOKUP($S558+12,rate_basefnd,3)))
*$R558</f>
        <v>7863.615600000001</v>
      </c>
      <c r="V558" s="68">
        <f>(($D558*'fnd base rates'!D$7)
+($E558*'fnd base rates'!D$8)
+($F558*'fnd base rates'!D$9)
+($G558*'fnd base rates'!D$10)
+($H558*'fnd base rates'!D$11)
+($I558*'fnd base rates'!D$12)
+($J558*'fnd base rates'!D$13)
+($K558*'fnd base rates'!D$14)
+($M558*'fnd base rates'!D$16)
+($N558*'fnd base rates'!D$17)
+($O558*'fnd base rates'!D$18)
+($P558*VLOOKUP($S558+12,rate_basefnd,4)))
*$R558</f>
        <v>11355.890000000001</v>
      </c>
      <c r="W558" s="68">
        <f>(($D558*'fnd base rates'!E$7)
+($E558*'fnd base rates'!E$8)
+($F558*'fnd base rates'!E$9)
+($G558*'fnd base rates'!E$10)
+($H558*'fnd base rates'!E$11)
+($I558*'fnd base rates'!E$12)
+($J558*'fnd base rates'!E$13)
+($K558*'fnd base rates'!E$14)
+($M558*'fnd base rates'!E$16)
+($N558*'fnd base rates'!E$17)
+($O558*'fnd base rates'!E$18)
+($P558*VLOOKUP($S558+12,rate_basefnd,5)))
*$R558</f>
        <v>64512.560400000002</v>
      </c>
      <c r="X558" s="68">
        <f>(($D558*'fnd base rates'!F$7)
+($E558*'fnd base rates'!F$8)
+($F558*'fnd base rates'!F$9)
+($G558*'fnd base rates'!F$10)
+($H558*'fnd base rates'!F$11)
+($I558*'fnd base rates'!F$12)
+($J558*'fnd base rates'!F$13)
+($K558*'fnd base rates'!F$14)
+($M558*'fnd base rates'!F$16)
+($N558*'fnd base rates'!F$17)
+($O558*'fnd base rates'!F$18)
+($P558*VLOOKUP($S558+12,rate_basefnd,6)))
*$R558</f>
        <v>13694.2464</v>
      </c>
      <c r="Y558" s="68">
        <f>(($D558*'fnd base rates'!G$7)
+($E558*'fnd base rates'!G$8)
+($F558*'fnd base rates'!G$9)
+($G558*'fnd base rates'!G$10)
+($H558*'fnd base rates'!G$11)
+($I558*'fnd base rates'!G$12)
+($J558*'fnd base rates'!G$13)
+($K558*'fnd base rates'!G$14)
+($M558*'fnd base rates'!G$16)
+($N558*'fnd base rates'!G$17)
+($O558*'fnd base rates'!G$18)
+($P558*VLOOKUP($S558+12,rate_basefnd,7)))
*$R558</f>
        <v>2555.8851999999997</v>
      </c>
      <c r="Z558" s="68">
        <f>(($D558*'fnd base rates'!H$7)
+($E558*'fnd base rates'!H$8)
+($F558*'fnd base rates'!H$9)
+($G558*'fnd base rates'!H$10)
+($H558*'fnd base rates'!H$11)
+($I558*'fnd base rates'!H$12)
+($J558*'fnd base rates'!H$13)
+($K558*'fnd base rates'!H$14)
+($M558*'fnd base rates'!H$16)
+($N558*'fnd base rates'!H$17)
+($O558*'fnd base rates'!H$18)
+($P558*VLOOKUP($S558+12,rate_basefnd,8)))</f>
        <v>9946.0619999999999</v>
      </c>
      <c r="AA558" s="68">
        <f>(($D558*'fnd base rates'!I$7)
+($E558*'fnd base rates'!I$8)
+($F558*'fnd base rates'!I$9)
+($G558*'fnd base rates'!I$10)
+($H558*'fnd base rates'!I$11)
+($I558*'fnd base rates'!I$12)
+($J558*'fnd base rates'!I$13)
+($K558*'fnd base rates'!I$14)
+($M558*'fnd base rates'!I$16)
+($N558*'fnd base rates'!I$17)
+($O558*'fnd base rates'!I$18)
+($P558*VLOOKUP($S558+12,rate_basefnd,9)))
*$R558</f>
        <v>6153.9900000000007</v>
      </c>
      <c r="AB558" s="68">
        <f>(($D558*'fnd base rates'!J$7)
+($E558*'fnd base rates'!J$8)
+($F558*'fnd base rates'!J$9)
+($G558*'fnd base rates'!J$10)
+($H558*'fnd base rates'!J$11)
+($I558*'fnd base rates'!J$12)
+($J558*'fnd base rates'!J$13)
+($K558*'fnd base rates'!J$14)
+($M558*'fnd base rates'!J$16)
+($N558*'fnd base rates'!J$17)
+($O558*'fnd base rates'!J$18)
+($P558*VLOOKUP($S558+12,rate_basefnd,10)))
*$R558</f>
        <v>6773.51</v>
      </c>
      <c r="AC558" s="68">
        <f>(($D558*'fnd base rates'!K$7)
+($E558*'fnd base rates'!K$8)
+($F558*'fnd base rates'!K$9)
+($G558*'fnd base rates'!K$10)
+($H558*'fnd base rates'!K$11)
+($I558*'fnd base rates'!K$12)
+($J558*'fnd base rates'!K$13)
+($K558*'fnd base rates'!K$14)
+($M558*'fnd base rates'!K$16)
+($N558*'fnd base rates'!K$17)
+($O558*'fnd base rates'!K$18)
+($P558*VLOOKUP($S558+12,rate_basefnd,11)))
*$R558</f>
        <v>16865.178</v>
      </c>
      <c r="AD558" s="68">
        <f>(($D558*'fnd base rates'!L$7)
+($E558*'fnd base rates'!L$8)
+($F558*'fnd base rates'!L$9)
+($G558*'fnd base rates'!L$10)
+($H558*'fnd base rates'!L$11)
+($I558*'fnd base rates'!L$12)
+($J558*'fnd base rates'!L$13)
+($K558*'fnd base rates'!L$14)
+($M558*'fnd base rates'!L$16)
+($N558*'fnd base rates'!L$17)
+($O558*'fnd base rates'!L$18)
+($P558*VLOOKUP($S558+12,rate_basefnd,12)))</f>
        <v>30325.854399999997</v>
      </c>
      <c r="AE558" s="68">
        <f>(($D558*'fnd base rates'!M$7)
+($E558*'fnd base rates'!M$8)
+($F558*'fnd base rates'!M$9)
+($G558*'fnd base rates'!M$10)
+($H558*'fnd base rates'!M$11)
+($I558*'fnd base rates'!M$12)
+($J558*'fnd base rates'!M$13)
+($K558*'fnd base rates'!M$14)
+($M558*'fnd base rates'!M$16)
+($N558*'fnd base rates'!M$17)
+($O558*'fnd base rates'!M$18)
+($P558*VLOOKUP($S558+12,rate_basefnd,13)))</f>
        <v>0</v>
      </c>
      <c r="AF558" s="3">
        <f t="shared" si="113"/>
        <v>170046.79200000002</v>
      </c>
      <c r="AH558" s="205">
        <f t="shared" si="114"/>
        <v>478352775</v>
      </c>
      <c r="AI558" s="3" t="str">
        <f t="shared" si="118"/>
        <v>478</v>
      </c>
      <c r="AJ558" s="1" t="str">
        <f t="shared" si="119"/>
        <v>352</v>
      </c>
      <c r="AK558" s="1" t="str">
        <f t="shared" si="120"/>
        <v>775</v>
      </c>
      <c r="AL558" s="3">
        <f t="shared" si="115"/>
        <v>1</v>
      </c>
      <c r="AM558" s="3">
        <f t="shared" si="125"/>
        <v>13</v>
      </c>
      <c r="AN558" s="3">
        <f t="shared" si="121"/>
        <v>170046.79200000002</v>
      </c>
      <c r="AO558" s="3">
        <f t="shared" si="122"/>
        <v>13081</v>
      </c>
      <c r="AP558" s="3">
        <f t="shared" si="116"/>
        <v>2417</v>
      </c>
      <c r="AQ558" s="3">
        <v>10664</v>
      </c>
      <c r="AS558" s="68"/>
      <c r="AT558" s="68"/>
      <c r="AX558" s="4">
        <f t="shared" si="123"/>
        <v>0</v>
      </c>
      <c r="AZ558" s="4">
        <f t="shared" si="124"/>
        <v>0</v>
      </c>
      <c r="BB558" s="4"/>
    </row>
    <row r="559" spans="1:54" s="3" customFormat="1">
      <c r="A559" s="205" t="str">
        <f t="shared" si="117"/>
        <v>479</v>
      </c>
      <c r="B559" s="1">
        <v>479278005</v>
      </c>
      <c r="C559" s="7" t="s">
        <v>95</v>
      </c>
      <c r="D559" s="8">
        <f>'fnd enro'!D559</f>
        <v>0</v>
      </c>
      <c r="E559" s="8">
        <f>'fnd enro'!E559</f>
        <v>0</v>
      </c>
      <c r="F559" s="8">
        <f>'fnd enro'!F559</f>
        <v>0</v>
      </c>
      <c r="G559" s="8">
        <f>'fnd enro'!G559</f>
        <v>0</v>
      </c>
      <c r="H559" s="8">
        <f>'fnd enro'!H559</f>
        <v>5</v>
      </c>
      <c r="I559" s="8">
        <f>'fnd enro'!I559</f>
        <v>5</v>
      </c>
      <c r="J559" s="8">
        <f>'fnd enro'!J559</f>
        <v>0</v>
      </c>
      <c r="K559" s="9">
        <f>'fnd enro'!K559</f>
        <v>0.4</v>
      </c>
      <c r="L559" s="8">
        <f>'fnd enro'!L559</f>
        <v>0</v>
      </c>
      <c r="M559" s="8">
        <f>'fnd enro'!M559</f>
        <v>0</v>
      </c>
      <c r="N559" s="8">
        <f>'fnd enro'!N559</f>
        <v>0</v>
      </c>
      <c r="O559" s="8">
        <f>'fnd enro'!O559</f>
        <v>0</v>
      </c>
      <c r="P559" s="8">
        <f>'fnd enro'!P559</f>
        <v>3</v>
      </c>
      <c r="Q559" s="8">
        <f>'fnd enro'!R559</f>
        <v>10</v>
      </c>
      <c r="R559" s="9">
        <f t="shared" si="112"/>
        <v>1</v>
      </c>
      <c r="S559" s="8">
        <f>VALUE('fnd enro'!Q559)</f>
        <v>8</v>
      </c>
      <c r="T559" s="1"/>
      <c r="U559" s="68">
        <f>(($D559*'fnd base rates'!C$7)
+($E559*'fnd base rates'!C$8)
+($F559*'fnd base rates'!C$9)
+($G559*'fnd base rates'!C$10)
+($H559*'fnd base rates'!C$11)
+($I559*'fnd base rates'!C$12)
+($J559*'fnd base rates'!C$13)
+($K559*'fnd base rates'!C$14)
+($M559*'fnd base rates'!C$16)
+($N559*'fnd base rates'!C$17)
+($O559*'fnd base rates'!C$18)
+($P559*VLOOKUP($S559+12,rate_basefnd,3)))
*$R559</f>
        <v>6288.7520000000004</v>
      </c>
      <c r="V559" s="68">
        <f>(($D559*'fnd base rates'!D$7)
+($E559*'fnd base rates'!D$8)
+($F559*'fnd base rates'!D$9)
+($G559*'fnd base rates'!D$10)
+($H559*'fnd base rates'!D$11)
+($I559*'fnd base rates'!D$12)
+($J559*'fnd base rates'!D$13)
+($K559*'fnd base rates'!D$14)
+($M559*'fnd base rates'!D$16)
+($N559*'fnd base rates'!D$17)
+($O559*'fnd base rates'!D$18)
+($P559*VLOOKUP($S559+12,rate_basefnd,4)))
*$R559</f>
        <v>9871.48</v>
      </c>
      <c r="W559" s="68">
        <f>(($D559*'fnd base rates'!E$7)
+($E559*'fnd base rates'!E$8)
+($F559*'fnd base rates'!E$9)
+($G559*'fnd base rates'!E$10)
+($H559*'fnd base rates'!E$11)
+($I559*'fnd base rates'!E$12)
+($J559*'fnd base rates'!E$13)
+($K559*'fnd base rates'!E$14)
+($M559*'fnd base rates'!E$16)
+($N559*'fnd base rates'!E$17)
+($O559*'fnd base rates'!E$18)
+($P559*VLOOKUP($S559+12,rate_basefnd,5)))
*$R559</f>
        <v>60096.457999999991</v>
      </c>
      <c r="X559" s="68">
        <f>(($D559*'fnd base rates'!F$7)
+($E559*'fnd base rates'!F$8)
+($F559*'fnd base rates'!F$9)
+($G559*'fnd base rates'!F$10)
+($H559*'fnd base rates'!F$11)
+($I559*'fnd base rates'!F$12)
+($J559*'fnd base rates'!F$13)
+($K559*'fnd base rates'!F$14)
+($M559*'fnd base rates'!F$16)
+($N559*'fnd base rates'!F$17)
+($O559*'fnd base rates'!F$18)
+($P559*VLOOKUP($S559+12,rate_basefnd,6)))
*$R559</f>
        <v>10580.328</v>
      </c>
      <c r="Y559" s="68">
        <f>(($D559*'fnd base rates'!G$7)
+($E559*'fnd base rates'!G$8)
+($F559*'fnd base rates'!G$9)
+($G559*'fnd base rates'!G$10)
+($H559*'fnd base rates'!G$11)
+($I559*'fnd base rates'!G$12)
+($J559*'fnd base rates'!G$13)
+($K559*'fnd base rates'!G$14)
+($M559*'fnd base rates'!G$16)
+($N559*'fnd base rates'!G$17)
+($O559*'fnd base rates'!G$18)
+($P559*VLOOKUP($S559+12,rate_basefnd,7)))
*$R559</f>
        <v>2506.1039999999998</v>
      </c>
      <c r="Z559" s="68">
        <f>(($D559*'fnd base rates'!H$7)
+($E559*'fnd base rates'!H$8)
+($F559*'fnd base rates'!H$9)
+($G559*'fnd base rates'!H$10)
+($H559*'fnd base rates'!H$11)
+($I559*'fnd base rates'!H$12)
+($J559*'fnd base rates'!H$13)
+($K559*'fnd base rates'!H$14)
+($M559*'fnd base rates'!H$16)
+($N559*'fnd base rates'!H$17)
+($O559*'fnd base rates'!H$18)
+($P559*VLOOKUP($S559+12,rate_basefnd,8)))</f>
        <v>7603.3399999999992</v>
      </c>
      <c r="AA559" s="68">
        <f>(($D559*'fnd base rates'!I$7)
+($E559*'fnd base rates'!I$8)
+($F559*'fnd base rates'!I$9)
+($G559*'fnd base rates'!I$10)
+($H559*'fnd base rates'!I$11)
+($I559*'fnd base rates'!I$12)
+($J559*'fnd base rates'!I$13)
+($K559*'fnd base rates'!I$14)
+($M559*'fnd base rates'!I$16)
+($N559*'fnd base rates'!I$17)
+($O559*'fnd base rates'!I$18)
+($P559*VLOOKUP($S559+12,rate_basefnd,9)))
*$R559</f>
        <v>5175.5099999999993</v>
      </c>
      <c r="AB559" s="68">
        <f>(($D559*'fnd base rates'!J$7)
+($E559*'fnd base rates'!J$8)
+($F559*'fnd base rates'!J$9)
+($G559*'fnd base rates'!J$10)
+($H559*'fnd base rates'!J$11)
+($I559*'fnd base rates'!J$12)
+($J559*'fnd base rates'!J$13)
+($K559*'fnd base rates'!J$14)
+($M559*'fnd base rates'!J$16)
+($N559*'fnd base rates'!J$17)
+($O559*'fnd base rates'!J$18)
+($P559*VLOOKUP($S559+12,rate_basefnd,10)))
*$R559</f>
        <v>7405.4999999999991</v>
      </c>
      <c r="AC559" s="68">
        <f>(($D559*'fnd base rates'!K$7)
+($E559*'fnd base rates'!K$8)
+($F559*'fnd base rates'!K$9)
+($G559*'fnd base rates'!K$10)
+($H559*'fnd base rates'!K$11)
+($I559*'fnd base rates'!K$12)
+($J559*'fnd base rates'!K$13)
+($K559*'fnd base rates'!K$14)
+($M559*'fnd base rates'!K$16)
+($N559*'fnd base rates'!K$17)
+($O559*'fnd base rates'!K$18)
+($P559*VLOOKUP($S559+12,rate_basefnd,11)))
*$R559</f>
        <v>12986.91</v>
      </c>
      <c r="AD559" s="68">
        <f>(($D559*'fnd base rates'!L$7)
+($E559*'fnd base rates'!L$8)
+($F559*'fnd base rates'!L$9)
+($G559*'fnd base rates'!L$10)
+($H559*'fnd base rates'!L$11)
+($I559*'fnd base rates'!L$12)
+($J559*'fnd base rates'!L$13)
+($K559*'fnd base rates'!L$14)
+($M559*'fnd base rates'!L$16)
+($N559*'fnd base rates'!L$17)
+($O559*'fnd base rates'!L$18)
+($P559*VLOOKUP($S559+12,rate_basefnd,12)))</f>
        <v>25509.337999999996</v>
      </c>
      <c r="AE559" s="68">
        <f>(($D559*'fnd base rates'!M$7)
+($E559*'fnd base rates'!M$8)
+($F559*'fnd base rates'!M$9)
+($G559*'fnd base rates'!M$10)
+($H559*'fnd base rates'!M$11)
+($I559*'fnd base rates'!M$12)
+($J559*'fnd base rates'!M$13)
+($K559*'fnd base rates'!M$14)
+($M559*'fnd base rates'!M$16)
+($N559*'fnd base rates'!M$17)
+($O559*'fnd base rates'!M$18)
+($P559*VLOOKUP($S559+12,rate_basefnd,13)))</f>
        <v>0</v>
      </c>
      <c r="AF559" s="3">
        <f t="shared" si="113"/>
        <v>148023.71999999997</v>
      </c>
      <c r="AH559" s="205">
        <f t="shared" si="114"/>
        <v>479278005</v>
      </c>
      <c r="AI559" s="3" t="str">
        <f t="shared" si="118"/>
        <v>479</v>
      </c>
      <c r="AJ559" s="1" t="str">
        <f t="shared" si="119"/>
        <v>278</v>
      </c>
      <c r="AK559" s="1" t="str">
        <f t="shared" si="120"/>
        <v>005</v>
      </c>
      <c r="AL559" s="3">
        <f t="shared" si="115"/>
        <v>1</v>
      </c>
      <c r="AM559" s="3">
        <f t="shared" si="125"/>
        <v>10</v>
      </c>
      <c r="AN559" s="3">
        <f t="shared" si="121"/>
        <v>148023.71999999997</v>
      </c>
      <c r="AO559" s="3">
        <f t="shared" si="122"/>
        <v>14802</v>
      </c>
      <c r="AP559" s="3">
        <f t="shared" si="116"/>
        <v>4138</v>
      </c>
      <c r="AQ559" s="3">
        <v>10664</v>
      </c>
      <c r="AS559" s="68"/>
      <c r="AT559" s="68"/>
      <c r="AX559" s="4">
        <f t="shared" si="123"/>
        <v>0</v>
      </c>
      <c r="AZ559" s="4">
        <f t="shared" si="124"/>
        <v>0</v>
      </c>
      <c r="BB559" s="4"/>
    </row>
    <row r="560" spans="1:54" s="3" customFormat="1">
      <c r="A560" s="205" t="str">
        <f t="shared" si="117"/>
        <v>479</v>
      </c>
      <c r="B560" s="1">
        <v>479278024</v>
      </c>
      <c r="C560" s="7" t="s">
        <v>95</v>
      </c>
      <c r="D560" s="8">
        <f>'fnd enro'!D560</f>
        <v>0</v>
      </c>
      <c r="E560" s="8">
        <f>'fnd enro'!E560</f>
        <v>0</v>
      </c>
      <c r="F560" s="8">
        <f>'fnd enro'!F560</f>
        <v>0</v>
      </c>
      <c r="G560" s="8">
        <f>'fnd enro'!G560</f>
        <v>0</v>
      </c>
      <c r="H560" s="8">
        <f>'fnd enro'!H560</f>
        <v>8</v>
      </c>
      <c r="I560" s="8">
        <f>'fnd enro'!I560</f>
        <v>13</v>
      </c>
      <c r="J560" s="8">
        <f>'fnd enro'!J560</f>
        <v>0</v>
      </c>
      <c r="K560" s="9">
        <f>'fnd enro'!K560</f>
        <v>0.84</v>
      </c>
      <c r="L560" s="8">
        <f>'fnd enro'!L560</f>
        <v>0</v>
      </c>
      <c r="M560" s="8">
        <f>'fnd enro'!M560</f>
        <v>0</v>
      </c>
      <c r="N560" s="8">
        <f>'fnd enro'!N560</f>
        <v>0</v>
      </c>
      <c r="O560" s="8">
        <f>'fnd enro'!O560</f>
        <v>0</v>
      </c>
      <c r="P560" s="8">
        <f>'fnd enro'!P560</f>
        <v>5</v>
      </c>
      <c r="Q560" s="8">
        <f>'fnd enro'!R560</f>
        <v>21</v>
      </c>
      <c r="R560" s="9">
        <f t="shared" si="112"/>
        <v>1</v>
      </c>
      <c r="S560" s="8">
        <f>VALUE('fnd enro'!Q560)</f>
        <v>5</v>
      </c>
      <c r="T560" s="1"/>
      <c r="U560" s="68">
        <f>(($D560*'fnd base rates'!C$7)
+($E560*'fnd base rates'!C$8)
+($F560*'fnd base rates'!C$9)
+($G560*'fnd base rates'!C$10)
+($H560*'fnd base rates'!C$11)
+($I560*'fnd base rates'!C$12)
+($J560*'fnd base rates'!C$13)
+($K560*'fnd base rates'!C$14)
+($M560*'fnd base rates'!C$16)
+($N560*'fnd base rates'!C$17)
+($O560*'fnd base rates'!C$18)
+($P560*VLOOKUP($S560+12,rate_basefnd,3)))
*$R560</f>
        <v>12950.835200000001</v>
      </c>
      <c r="V560" s="68">
        <f>(($D560*'fnd base rates'!D$7)
+($E560*'fnd base rates'!D$8)
+($F560*'fnd base rates'!D$9)
+($G560*'fnd base rates'!D$10)
+($H560*'fnd base rates'!D$11)
+($I560*'fnd base rates'!D$12)
+($J560*'fnd base rates'!D$13)
+($K560*'fnd base rates'!D$14)
+($M560*'fnd base rates'!D$16)
+($N560*'fnd base rates'!D$17)
+($O560*'fnd base rates'!D$18)
+($P560*VLOOKUP($S560+12,rate_basefnd,4)))
*$R560</f>
        <v>19519.690000000002</v>
      </c>
      <c r="W560" s="68">
        <f>(($D560*'fnd base rates'!E$7)
+($E560*'fnd base rates'!E$8)
+($F560*'fnd base rates'!E$9)
+($G560*'fnd base rates'!E$10)
+($H560*'fnd base rates'!E$11)
+($I560*'fnd base rates'!E$12)
+($J560*'fnd base rates'!E$13)
+($K560*'fnd base rates'!E$14)
+($M560*'fnd base rates'!E$16)
+($N560*'fnd base rates'!E$17)
+($O560*'fnd base rates'!E$18)
+($P560*VLOOKUP($S560+12,rate_basefnd,5)))
*$R560</f>
        <v>118415.7868</v>
      </c>
      <c r="X560" s="68">
        <f>(($D560*'fnd base rates'!F$7)
+($E560*'fnd base rates'!F$8)
+($F560*'fnd base rates'!F$9)
+($G560*'fnd base rates'!F$10)
+($H560*'fnd base rates'!F$11)
+($I560*'fnd base rates'!F$12)
+($J560*'fnd base rates'!F$13)
+($K560*'fnd base rates'!F$14)
+($M560*'fnd base rates'!F$16)
+($N560*'fnd base rates'!F$17)
+($O560*'fnd base rates'!F$18)
+($P560*VLOOKUP($S560+12,rate_basefnd,6)))
*$R560</f>
        <v>21917.788799999998</v>
      </c>
      <c r="Y560" s="68">
        <f>(($D560*'fnd base rates'!G$7)
+($E560*'fnd base rates'!G$8)
+($F560*'fnd base rates'!G$9)
+($G560*'fnd base rates'!G$10)
+($H560*'fnd base rates'!G$11)
+($I560*'fnd base rates'!G$12)
+($J560*'fnd base rates'!G$13)
+($K560*'fnd base rates'!G$14)
+($M560*'fnd base rates'!G$16)
+($N560*'fnd base rates'!G$17)
+($O560*'fnd base rates'!G$18)
+($P560*VLOOKUP($S560+12,rate_basefnd,7)))
*$R560</f>
        <v>4676.9683999999997</v>
      </c>
      <c r="Z560" s="68">
        <f>(($D560*'fnd base rates'!H$7)
+($E560*'fnd base rates'!H$8)
+($F560*'fnd base rates'!H$9)
+($G560*'fnd base rates'!H$10)
+($H560*'fnd base rates'!H$11)
+($I560*'fnd base rates'!H$12)
+($J560*'fnd base rates'!H$13)
+($K560*'fnd base rates'!H$14)
+($M560*'fnd base rates'!H$16)
+($N560*'fnd base rates'!H$17)
+($O560*'fnd base rates'!H$18)
+($P560*VLOOKUP($S560+12,rate_basefnd,8)))</f>
        <v>16724.014000000003</v>
      </c>
      <c r="AA560" s="68">
        <f>(($D560*'fnd base rates'!I$7)
+($E560*'fnd base rates'!I$8)
+($F560*'fnd base rates'!I$9)
+($G560*'fnd base rates'!I$10)
+($H560*'fnd base rates'!I$11)
+($I560*'fnd base rates'!I$12)
+($J560*'fnd base rates'!I$13)
+($K560*'fnd base rates'!I$14)
+($M560*'fnd base rates'!I$16)
+($N560*'fnd base rates'!I$17)
+($O560*'fnd base rates'!I$18)
+($P560*VLOOKUP($S560+12,rate_basefnd,9)))
*$R560</f>
        <v>10438.540000000001</v>
      </c>
      <c r="AB560" s="68">
        <f>(($D560*'fnd base rates'!J$7)
+($E560*'fnd base rates'!J$8)
+($F560*'fnd base rates'!J$9)
+($G560*'fnd base rates'!J$10)
+($H560*'fnd base rates'!J$11)
+($I560*'fnd base rates'!J$12)
+($J560*'fnd base rates'!J$13)
+($K560*'fnd base rates'!J$14)
+($M560*'fnd base rates'!J$16)
+($N560*'fnd base rates'!J$17)
+($O560*'fnd base rates'!J$18)
+($P560*VLOOKUP($S560+12,rate_basefnd,10)))
*$R560</f>
        <v>13966.53</v>
      </c>
      <c r="AC560" s="68">
        <f>(($D560*'fnd base rates'!K$7)
+($E560*'fnd base rates'!K$8)
+($F560*'fnd base rates'!K$9)
+($G560*'fnd base rates'!K$10)
+($H560*'fnd base rates'!K$11)
+($I560*'fnd base rates'!K$12)
+($J560*'fnd base rates'!K$13)
+($K560*'fnd base rates'!K$14)
+($M560*'fnd base rates'!K$16)
+($N560*'fnd base rates'!K$17)
+($O560*'fnd base rates'!K$18)
+($P560*VLOOKUP($S560+12,rate_basefnd,11)))
*$R560</f>
        <v>27183.486000000001</v>
      </c>
      <c r="AD560" s="68">
        <f>(($D560*'fnd base rates'!L$7)
+($E560*'fnd base rates'!L$8)
+($F560*'fnd base rates'!L$9)
+($G560*'fnd base rates'!L$10)
+($H560*'fnd base rates'!L$11)
+($I560*'fnd base rates'!L$12)
+($J560*'fnd base rates'!L$13)
+($K560*'fnd base rates'!L$14)
+($M560*'fnd base rates'!L$16)
+($N560*'fnd base rates'!L$17)
+($O560*'fnd base rates'!L$18)
+($P560*VLOOKUP($S560+12,rate_basefnd,12)))</f>
        <v>50696.824799999995</v>
      </c>
      <c r="AE560" s="68">
        <f>(($D560*'fnd base rates'!M$7)
+($E560*'fnd base rates'!M$8)
+($F560*'fnd base rates'!M$9)
+($G560*'fnd base rates'!M$10)
+($H560*'fnd base rates'!M$11)
+($I560*'fnd base rates'!M$12)
+($J560*'fnd base rates'!M$13)
+($K560*'fnd base rates'!M$14)
+($M560*'fnd base rates'!M$16)
+($N560*'fnd base rates'!M$17)
+($O560*'fnd base rates'!M$18)
+($P560*VLOOKUP($S560+12,rate_basefnd,13)))</f>
        <v>0</v>
      </c>
      <c r="AF560" s="3">
        <f t="shared" si="113"/>
        <v>296490.46400000004</v>
      </c>
      <c r="AH560" s="205">
        <f t="shared" si="114"/>
        <v>479278024</v>
      </c>
      <c r="AI560" s="3" t="str">
        <f t="shared" si="118"/>
        <v>479</v>
      </c>
      <c r="AJ560" s="1" t="str">
        <f t="shared" si="119"/>
        <v>278</v>
      </c>
      <c r="AK560" s="1" t="str">
        <f t="shared" si="120"/>
        <v>024</v>
      </c>
      <c r="AL560" s="3">
        <f t="shared" si="115"/>
        <v>1</v>
      </c>
      <c r="AM560" s="3">
        <f t="shared" si="125"/>
        <v>21</v>
      </c>
      <c r="AN560" s="3">
        <f t="shared" si="121"/>
        <v>296490.46400000004</v>
      </c>
      <c r="AO560" s="3">
        <f t="shared" si="122"/>
        <v>14119</v>
      </c>
      <c r="AP560" s="3">
        <f t="shared" si="116"/>
        <v>2504</v>
      </c>
      <c r="AQ560" s="3">
        <v>11615</v>
      </c>
      <c r="AS560" s="68"/>
      <c r="AT560" s="68"/>
      <c r="AX560" s="4">
        <f t="shared" si="123"/>
        <v>0</v>
      </c>
      <c r="AZ560" s="4">
        <f t="shared" si="124"/>
        <v>0</v>
      </c>
      <c r="BB560" s="4"/>
    </row>
    <row r="561" spans="1:54" s="3" customFormat="1">
      <c r="A561" s="205" t="str">
        <f t="shared" si="117"/>
        <v>479</v>
      </c>
      <c r="B561" s="1">
        <v>479278061</v>
      </c>
      <c r="C561" s="7" t="s">
        <v>95</v>
      </c>
      <c r="D561" s="8">
        <f>'fnd enro'!D561</f>
        <v>0</v>
      </c>
      <c r="E561" s="8">
        <f>'fnd enro'!E561</f>
        <v>0</v>
      </c>
      <c r="F561" s="8">
        <f>'fnd enro'!F561</f>
        <v>0</v>
      </c>
      <c r="G561" s="8">
        <f>'fnd enro'!G561</f>
        <v>0</v>
      </c>
      <c r="H561" s="8">
        <f>'fnd enro'!H561</f>
        <v>13</v>
      </c>
      <c r="I561" s="8">
        <f>'fnd enro'!I561</f>
        <v>25</v>
      </c>
      <c r="J561" s="8">
        <f>'fnd enro'!J561</f>
        <v>0</v>
      </c>
      <c r="K561" s="9">
        <f>'fnd enro'!K561</f>
        <v>1.52</v>
      </c>
      <c r="L561" s="8">
        <f>'fnd enro'!L561</f>
        <v>0</v>
      </c>
      <c r="M561" s="8">
        <f>'fnd enro'!M561</f>
        <v>0</v>
      </c>
      <c r="N561" s="8">
        <f>'fnd enro'!N561</f>
        <v>0</v>
      </c>
      <c r="O561" s="8">
        <f>'fnd enro'!O561</f>
        <v>0</v>
      </c>
      <c r="P561" s="8">
        <f>'fnd enro'!P561</f>
        <v>24</v>
      </c>
      <c r="Q561" s="8">
        <f>'fnd enro'!R561</f>
        <v>38</v>
      </c>
      <c r="R561" s="9">
        <f t="shared" si="112"/>
        <v>1</v>
      </c>
      <c r="S561" s="8">
        <f>VALUE('fnd enro'!Q561)</f>
        <v>10</v>
      </c>
      <c r="T561" s="1"/>
      <c r="U561" s="68">
        <f>(($D561*'fnd base rates'!C$7)
+($E561*'fnd base rates'!C$8)
+($F561*'fnd base rates'!C$9)
+($G561*'fnd base rates'!C$10)
+($H561*'fnd base rates'!C$11)
+($I561*'fnd base rates'!C$12)
+($J561*'fnd base rates'!C$13)
+($K561*'fnd base rates'!C$14)
+($M561*'fnd base rates'!C$16)
+($N561*'fnd base rates'!C$17)
+($O561*'fnd base rates'!C$18)
+($P561*VLOOKUP($S561+12,rate_basefnd,3)))
*$R561</f>
        <v>25536.3256</v>
      </c>
      <c r="V561" s="68">
        <f>(($D561*'fnd base rates'!D$7)
+($E561*'fnd base rates'!D$8)
+($F561*'fnd base rates'!D$9)
+($G561*'fnd base rates'!D$10)
+($H561*'fnd base rates'!D$11)
+($I561*'fnd base rates'!D$12)
+($J561*'fnd base rates'!D$13)
+($K561*'fnd base rates'!D$14)
+($M561*'fnd base rates'!D$16)
+($N561*'fnd base rates'!D$17)
+($O561*'fnd base rates'!D$18)
+($P561*VLOOKUP($S561+12,rate_basefnd,4)))
*$R561</f>
        <v>45278.840000000004</v>
      </c>
      <c r="W561" s="68">
        <f>(($D561*'fnd base rates'!E$7)
+($E561*'fnd base rates'!E$8)
+($F561*'fnd base rates'!E$9)
+($G561*'fnd base rates'!E$10)
+($H561*'fnd base rates'!E$11)
+($I561*'fnd base rates'!E$12)
+($J561*'fnd base rates'!E$13)
+($K561*'fnd base rates'!E$14)
+($M561*'fnd base rates'!E$16)
+($N561*'fnd base rates'!E$17)
+($O561*'fnd base rates'!E$18)
+($P561*VLOOKUP($S561+12,rate_basefnd,5)))
*$R561</f>
        <v>313857.99040000001</v>
      </c>
      <c r="X561" s="68">
        <f>(($D561*'fnd base rates'!F$7)
+($E561*'fnd base rates'!F$8)
+($F561*'fnd base rates'!F$9)
+($G561*'fnd base rates'!F$10)
+($H561*'fnd base rates'!F$11)
+($I561*'fnd base rates'!F$12)
+($J561*'fnd base rates'!F$13)
+($K561*'fnd base rates'!F$14)
+($M561*'fnd base rates'!F$16)
+($N561*'fnd base rates'!F$17)
+($O561*'fnd base rates'!F$18)
+($P561*VLOOKUP($S561+12,rate_basefnd,6)))
*$R561</f>
        <v>39483.0864</v>
      </c>
      <c r="Y561" s="68">
        <f>(($D561*'fnd base rates'!G$7)
+($E561*'fnd base rates'!G$8)
+($F561*'fnd base rates'!G$9)
+($G561*'fnd base rates'!G$10)
+($H561*'fnd base rates'!G$11)
+($I561*'fnd base rates'!G$12)
+($J561*'fnd base rates'!G$13)
+($K561*'fnd base rates'!G$14)
+($M561*'fnd base rates'!G$16)
+($N561*'fnd base rates'!G$17)
+($O561*'fnd base rates'!G$18)
+($P561*VLOOKUP($S561+12,rate_basefnd,7)))
*$R561</f>
        <v>13171.375199999999</v>
      </c>
      <c r="Z561" s="68">
        <f>(($D561*'fnd base rates'!H$7)
+($E561*'fnd base rates'!H$8)
+($F561*'fnd base rates'!H$9)
+($G561*'fnd base rates'!H$10)
+($H561*'fnd base rates'!H$11)
+($I561*'fnd base rates'!H$12)
+($J561*'fnd base rates'!H$13)
+($K561*'fnd base rates'!H$14)
+($M561*'fnd base rates'!H$16)
+($N561*'fnd base rates'!H$17)
+($O561*'fnd base rates'!H$18)
+($P561*VLOOKUP($S561+12,rate_basefnd,8)))</f>
        <v>31484.392</v>
      </c>
      <c r="AA561" s="68">
        <f>(($D561*'fnd base rates'!I$7)
+($E561*'fnd base rates'!I$8)
+($F561*'fnd base rates'!I$9)
+($G561*'fnd base rates'!I$10)
+($H561*'fnd base rates'!I$11)
+($I561*'fnd base rates'!I$12)
+($J561*'fnd base rates'!I$13)
+($K561*'fnd base rates'!I$14)
+($M561*'fnd base rates'!I$16)
+($N561*'fnd base rates'!I$17)
+($O561*'fnd base rates'!I$18)
+($P561*VLOOKUP($S561+12,rate_basefnd,9)))
*$R561</f>
        <v>22853.280000000002</v>
      </c>
      <c r="AB561" s="68">
        <f>(($D561*'fnd base rates'!J$7)
+($E561*'fnd base rates'!J$8)
+($F561*'fnd base rates'!J$9)
+($G561*'fnd base rates'!J$10)
+($H561*'fnd base rates'!J$11)
+($I561*'fnd base rates'!J$12)
+($J561*'fnd base rates'!J$13)
+($K561*'fnd base rates'!J$14)
+($M561*'fnd base rates'!J$16)
+($N561*'fnd base rates'!J$17)
+($O561*'fnd base rates'!J$18)
+($P561*VLOOKUP($S561+12,rate_basefnd,10)))
*$R561</f>
        <v>46257.630000000005</v>
      </c>
      <c r="AC561" s="68">
        <f>(($D561*'fnd base rates'!K$7)
+($E561*'fnd base rates'!K$8)
+($F561*'fnd base rates'!K$9)
+($G561*'fnd base rates'!K$10)
+($H561*'fnd base rates'!K$11)
+($I561*'fnd base rates'!K$12)
+($J561*'fnd base rates'!K$13)
+($K561*'fnd base rates'!K$14)
+($M561*'fnd base rates'!K$16)
+($N561*'fnd base rates'!K$17)
+($O561*'fnd base rates'!K$18)
+($P561*VLOOKUP($S561+12,rate_basefnd,11)))
*$R561</f>
        <v>49136.597999999998</v>
      </c>
      <c r="AD561" s="68">
        <f>(($D561*'fnd base rates'!L$7)
+($E561*'fnd base rates'!L$8)
+($F561*'fnd base rates'!L$9)
+($G561*'fnd base rates'!L$10)
+($H561*'fnd base rates'!L$11)
+($I561*'fnd base rates'!L$12)
+($J561*'fnd base rates'!L$13)
+($K561*'fnd base rates'!L$14)
+($M561*'fnd base rates'!L$16)
+($N561*'fnd base rates'!L$17)
+($O561*'fnd base rates'!L$18)
+($P561*VLOOKUP($S561+12,rate_basefnd,12)))</f>
        <v>109586.4544</v>
      </c>
      <c r="AE561" s="68">
        <f>(($D561*'fnd base rates'!M$7)
+($E561*'fnd base rates'!M$8)
+($F561*'fnd base rates'!M$9)
+($G561*'fnd base rates'!M$10)
+($H561*'fnd base rates'!M$11)
+($I561*'fnd base rates'!M$12)
+($J561*'fnd base rates'!M$13)
+($K561*'fnd base rates'!M$14)
+($M561*'fnd base rates'!M$16)
+($N561*'fnd base rates'!M$17)
+($O561*'fnd base rates'!M$18)
+($P561*VLOOKUP($S561+12,rate_basefnd,13)))</f>
        <v>0</v>
      </c>
      <c r="AF561" s="3">
        <f t="shared" si="113"/>
        <v>696645.97200000007</v>
      </c>
      <c r="AH561" s="205">
        <f t="shared" si="114"/>
        <v>479278061</v>
      </c>
      <c r="AI561" s="3" t="str">
        <f t="shared" si="118"/>
        <v>479</v>
      </c>
      <c r="AJ561" s="1" t="str">
        <f t="shared" si="119"/>
        <v>278</v>
      </c>
      <c r="AK561" s="1" t="str">
        <f t="shared" si="120"/>
        <v>061</v>
      </c>
      <c r="AL561" s="3">
        <f t="shared" si="115"/>
        <v>1</v>
      </c>
      <c r="AM561" s="3">
        <f t="shared" si="125"/>
        <v>38</v>
      </c>
      <c r="AN561" s="3">
        <f t="shared" si="121"/>
        <v>696645.97200000007</v>
      </c>
      <c r="AO561" s="3">
        <f t="shared" si="122"/>
        <v>18333</v>
      </c>
      <c r="AP561" s="3">
        <f t="shared" si="116"/>
        <v>4758</v>
      </c>
      <c r="AQ561" s="3">
        <v>13575</v>
      </c>
      <c r="AS561" s="68"/>
      <c r="AT561" s="68"/>
      <c r="AX561" s="4">
        <f t="shared" si="123"/>
        <v>0</v>
      </c>
      <c r="AZ561" s="4">
        <f t="shared" si="124"/>
        <v>0</v>
      </c>
      <c r="BB561" s="4"/>
    </row>
    <row r="562" spans="1:54" s="3" customFormat="1">
      <c r="A562" s="205" t="str">
        <f t="shared" si="117"/>
        <v>479</v>
      </c>
      <c r="B562" s="1">
        <v>479278086</v>
      </c>
      <c r="C562" s="7" t="s">
        <v>95</v>
      </c>
      <c r="D562" s="8">
        <f>'fnd enro'!D562</f>
        <v>0</v>
      </c>
      <c r="E562" s="8">
        <f>'fnd enro'!E562</f>
        <v>0</v>
      </c>
      <c r="F562" s="8">
        <f>'fnd enro'!F562</f>
        <v>0</v>
      </c>
      <c r="G562" s="8">
        <f>'fnd enro'!G562</f>
        <v>0</v>
      </c>
      <c r="H562" s="8">
        <f>'fnd enro'!H562</f>
        <v>8</v>
      </c>
      <c r="I562" s="8">
        <f>'fnd enro'!I562</f>
        <v>15</v>
      </c>
      <c r="J562" s="8">
        <f>'fnd enro'!J562</f>
        <v>0</v>
      </c>
      <c r="K562" s="9">
        <f>'fnd enro'!K562</f>
        <v>0.92</v>
      </c>
      <c r="L562" s="8">
        <f>'fnd enro'!L562</f>
        <v>0</v>
      </c>
      <c r="M562" s="8">
        <f>'fnd enro'!M562</f>
        <v>0</v>
      </c>
      <c r="N562" s="8">
        <f>'fnd enro'!N562</f>
        <v>0</v>
      </c>
      <c r="O562" s="8">
        <f>'fnd enro'!O562</f>
        <v>0</v>
      </c>
      <c r="P562" s="8">
        <f>'fnd enro'!P562</f>
        <v>4</v>
      </c>
      <c r="Q562" s="8">
        <f>'fnd enro'!R562</f>
        <v>23</v>
      </c>
      <c r="R562" s="9">
        <f t="shared" si="112"/>
        <v>1</v>
      </c>
      <c r="S562" s="8">
        <f>VALUE('fnd enro'!Q562)</f>
        <v>7</v>
      </c>
      <c r="T562" s="1"/>
      <c r="U562" s="68">
        <f>(($D562*'fnd base rates'!C$7)
+($E562*'fnd base rates'!C$8)
+($F562*'fnd base rates'!C$9)
+($G562*'fnd base rates'!C$10)
+($H562*'fnd base rates'!C$11)
+($I562*'fnd base rates'!C$12)
+($J562*'fnd base rates'!C$13)
+($K562*'fnd base rates'!C$14)
+($M562*'fnd base rates'!C$16)
+($N562*'fnd base rates'!C$17)
+($O562*'fnd base rates'!C$18)
+($P562*VLOOKUP($S562+12,rate_basefnd,3)))
*$R562</f>
        <v>14147.327600000001</v>
      </c>
      <c r="V562" s="68">
        <f>(($D562*'fnd base rates'!D$7)
+($E562*'fnd base rates'!D$8)
+($F562*'fnd base rates'!D$9)
+($G562*'fnd base rates'!D$10)
+($H562*'fnd base rates'!D$11)
+($I562*'fnd base rates'!D$12)
+($J562*'fnd base rates'!D$13)
+($K562*'fnd base rates'!D$14)
+($M562*'fnd base rates'!D$16)
+($N562*'fnd base rates'!D$17)
+($O562*'fnd base rates'!D$18)
+($P562*VLOOKUP($S562+12,rate_basefnd,4)))
*$R562</f>
        <v>21203.58</v>
      </c>
      <c r="W562" s="68">
        <f>(($D562*'fnd base rates'!E$7)
+($E562*'fnd base rates'!E$8)
+($F562*'fnd base rates'!E$9)
+($G562*'fnd base rates'!E$10)
+($H562*'fnd base rates'!E$11)
+($I562*'fnd base rates'!E$12)
+($J562*'fnd base rates'!E$13)
+($K562*'fnd base rates'!E$14)
+($M562*'fnd base rates'!E$16)
+($N562*'fnd base rates'!E$17)
+($O562*'fnd base rates'!E$18)
+($P562*VLOOKUP($S562+12,rate_basefnd,5)))
*$R562</f>
        <v>129211.94839999999</v>
      </c>
      <c r="X562" s="68">
        <f>(($D562*'fnd base rates'!F$7)
+($E562*'fnd base rates'!F$8)
+($F562*'fnd base rates'!F$9)
+($G562*'fnd base rates'!F$10)
+($H562*'fnd base rates'!F$11)
+($I562*'fnd base rates'!F$12)
+($J562*'fnd base rates'!F$13)
+($K562*'fnd base rates'!F$14)
+($M562*'fnd base rates'!F$16)
+($N562*'fnd base rates'!F$17)
+($O562*'fnd base rates'!F$18)
+($P562*VLOOKUP($S562+12,rate_basefnd,6)))
*$R562</f>
        <v>23913.4944</v>
      </c>
      <c r="Y562" s="68">
        <f>(($D562*'fnd base rates'!G$7)
+($E562*'fnd base rates'!G$8)
+($F562*'fnd base rates'!G$9)
+($G562*'fnd base rates'!G$10)
+($H562*'fnd base rates'!G$11)
+($I562*'fnd base rates'!G$12)
+($J562*'fnd base rates'!G$13)
+($K562*'fnd base rates'!G$14)
+($M562*'fnd base rates'!G$16)
+($N562*'fnd base rates'!G$17)
+($O562*'fnd base rates'!G$18)
+($P562*VLOOKUP($S562+12,rate_basefnd,7)))
*$R562</f>
        <v>5035.5591999999997</v>
      </c>
      <c r="Z562" s="68">
        <f>(($D562*'fnd base rates'!H$7)
+($E562*'fnd base rates'!H$8)
+($F562*'fnd base rates'!H$9)
+($G562*'fnd base rates'!H$10)
+($H562*'fnd base rates'!H$11)
+($I562*'fnd base rates'!H$12)
+($J562*'fnd base rates'!H$13)
+($K562*'fnd base rates'!H$14)
+($M562*'fnd base rates'!H$16)
+($N562*'fnd base rates'!H$17)
+($O562*'fnd base rates'!H$18)
+($P562*VLOOKUP($S562+12,rate_basefnd,8)))</f>
        <v>18561.552</v>
      </c>
      <c r="AA562" s="68">
        <f>(($D562*'fnd base rates'!I$7)
+($E562*'fnd base rates'!I$8)
+($F562*'fnd base rates'!I$9)
+($G562*'fnd base rates'!I$10)
+($H562*'fnd base rates'!I$11)
+($I562*'fnd base rates'!I$12)
+($J562*'fnd base rates'!I$13)
+($K562*'fnd base rates'!I$14)
+($M562*'fnd base rates'!I$16)
+($N562*'fnd base rates'!I$17)
+($O562*'fnd base rates'!I$18)
+($P562*VLOOKUP($S562+12,rate_basefnd,9)))
*$R562</f>
        <v>11378.2</v>
      </c>
      <c r="AB562" s="68">
        <f>(($D562*'fnd base rates'!J$7)
+($E562*'fnd base rates'!J$8)
+($F562*'fnd base rates'!J$9)
+($G562*'fnd base rates'!J$10)
+($H562*'fnd base rates'!J$11)
+($I562*'fnd base rates'!J$12)
+($J562*'fnd base rates'!J$13)
+($K562*'fnd base rates'!J$14)
+($M562*'fnd base rates'!J$16)
+($N562*'fnd base rates'!J$17)
+($O562*'fnd base rates'!J$18)
+($P562*VLOOKUP($S562+12,rate_basefnd,10)))
*$R562</f>
        <v>15211.67</v>
      </c>
      <c r="AC562" s="68">
        <f>(($D562*'fnd base rates'!K$7)
+($E562*'fnd base rates'!K$8)
+($F562*'fnd base rates'!K$9)
+($G562*'fnd base rates'!K$10)
+($H562*'fnd base rates'!K$11)
+($I562*'fnd base rates'!K$12)
+($J562*'fnd base rates'!K$13)
+($K562*'fnd base rates'!K$14)
+($M562*'fnd base rates'!K$16)
+($N562*'fnd base rates'!K$17)
+($O562*'fnd base rates'!K$18)
+($P562*VLOOKUP($S562+12,rate_basefnd,11)))
*$R562</f>
        <v>29745.257999999998</v>
      </c>
      <c r="AD562" s="68">
        <f>(($D562*'fnd base rates'!L$7)
+($E562*'fnd base rates'!L$8)
+($F562*'fnd base rates'!L$9)
+($G562*'fnd base rates'!L$10)
+($H562*'fnd base rates'!L$11)
+($I562*'fnd base rates'!L$12)
+($J562*'fnd base rates'!L$13)
+($K562*'fnd base rates'!L$14)
+($M562*'fnd base rates'!L$16)
+($N562*'fnd base rates'!L$17)
+($O562*'fnd base rates'!L$18)
+($P562*VLOOKUP($S562+12,rate_basefnd,12)))</f>
        <v>55004.412399999994</v>
      </c>
      <c r="AE562" s="68">
        <f>(($D562*'fnd base rates'!M$7)
+($E562*'fnd base rates'!M$8)
+($F562*'fnd base rates'!M$9)
+($G562*'fnd base rates'!M$10)
+($H562*'fnd base rates'!M$11)
+($I562*'fnd base rates'!M$12)
+($J562*'fnd base rates'!M$13)
+($K562*'fnd base rates'!M$14)
+($M562*'fnd base rates'!M$16)
+($N562*'fnd base rates'!M$17)
+($O562*'fnd base rates'!M$18)
+($P562*VLOOKUP($S562+12,rate_basefnd,13)))</f>
        <v>0</v>
      </c>
      <c r="AF562" s="3">
        <f t="shared" si="113"/>
        <v>323413.00199999998</v>
      </c>
      <c r="AH562" s="205">
        <f t="shared" si="114"/>
        <v>479278086</v>
      </c>
      <c r="AI562" s="3" t="str">
        <f t="shared" si="118"/>
        <v>479</v>
      </c>
      <c r="AJ562" s="1" t="str">
        <f t="shared" si="119"/>
        <v>278</v>
      </c>
      <c r="AK562" s="1" t="str">
        <f t="shared" si="120"/>
        <v>086</v>
      </c>
      <c r="AL562" s="3">
        <f t="shared" si="115"/>
        <v>1</v>
      </c>
      <c r="AM562" s="3">
        <f t="shared" si="125"/>
        <v>23</v>
      </c>
      <c r="AN562" s="3">
        <f t="shared" si="121"/>
        <v>323413.00199999998</v>
      </c>
      <c r="AO562" s="3">
        <f t="shared" si="122"/>
        <v>14061</v>
      </c>
      <c r="AP562" s="3">
        <f t="shared" si="116"/>
        <v>-755</v>
      </c>
      <c r="AQ562" s="3">
        <v>14816</v>
      </c>
      <c r="AS562" s="68"/>
      <c r="AT562" s="68"/>
      <c r="AX562" s="4">
        <f t="shared" si="123"/>
        <v>0</v>
      </c>
      <c r="AZ562" s="4">
        <f t="shared" si="124"/>
        <v>0</v>
      </c>
      <c r="BB562" s="4"/>
    </row>
    <row r="563" spans="1:54" s="3" customFormat="1">
      <c r="A563" s="205" t="str">
        <f t="shared" si="117"/>
        <v>479</v>
      </c>
      <c r="B563" s="1">
        <v>479278087</v>
      </c>
      <c r="C563" s="7" t="s">
        <v>95</v>
      </c>
      <c r="D563" s="8">
        <f>'fnd enro'!D563</f>
        <v>0</v>
      </c>
      <c r="E563" s="8">
        <f>'fnd enro'!E563</f>
        <v>0</v>
      </c>
      <c r="F563" s="8">
        <f>'fnd enro'!F563</f>
        <v>0</v>
      </c>
      <c r="G563" s="8">
        <f>'fnd enro'!G563</f>
        <v>0</v>
      </c>
      <c r="H563" s="8">
        <f>'fnd enro'!H563</f>
        <v>2</v>
      </c>
      <c r="I563" s="8">
        <f>'fnd enro'!I563</f>
        <v>5</v>
      </c>
      <c r="J563" s="8">
        <f>'fnd enro'!J563</f>
        <v>0</v>
      </c>
      <c r="K563" s="9">
        <f>'fnd enro'!K563</f>
        <v>0.28000000000000003</v>
      </c>
      <c r="L563" s="8">
        <f>'fnd enro'!L563</f>
        <v>0</v>
      </c>
      <c r="M563" s="8">
        <f>'fnd enro'!M563</f>
        <v>0</v>
      </c>
      <c r="N563" s="8">
        <f>'fnd enro'!N563</f>
        <v>0</v>
      </c>
      <c r="O563" s="8">
        <f>'fnd enro'!O563</f>
        <v>0</v>
      </c>
      <c r="P563" s="8">
        <f>'fnd enro'!P563</f>
        <v>2</v>
      </c>
      <c r="Q563" s="8">
        <f>'fnd enro'!R563</f>
        <v>7</v>
      </c>
      <c r="R563" s="9">
        <f t="shared" si="112"/>
        <v>1</v>
      </c>
      <c r="S563" s="8">
        <f>VALUE('fnd enro'!Q563)</f>
        <v>5</v>
      </c>
      <c r="T563" s="1"/>
      <c r="U563" s="68">
        <f>(($D563*'fnd base rates'!C$7)
+($E563*'fnd base rates'!C$8)
+($F563*'fnd base rates'!C$9)
+($G563*'fnd base rates'!C$10)
+($H563*'fnd base rates'!C$11)
+($I563*'fnd base rates'!C$12)
+($J563*'fnd base rates'!C$13)
+($K563*'fnd base rates'!C$14)
+($M563*'fnd base rates'!C$16)
+($N563*'fnd base rates'!C$17)
+($O563*'fnd base rates'!C$18)
+($P563*VLOOKUP($S563+12,rate_basefnd,3)))
*$R563</f>
        <v>4340.8084000000008</v>
      </c>
      <c r="V563" s="68">
        <f>(($D563*'fnd base rates'!D$7)
+($E563*'fnd base rates'!D$8)
+($F563*'fnd base rates'!D$9)
+($G563*'fnd base rates'!D$10)
+($H563*'fnd base rates'!D$11)
+($I563*'fnd base rates'!D$12)
+($J563*'fnd base rates'!D$13)
+($K563*'fnd base rates'!D$14)
+($M563*'fnd base rates'!D$16)
+($N563*'fnd base rates'!D$17)
+($O563*'fnd base rates'!D$18)
+($P563*VLOOKUP($S563+12,rate_basefnd,4)))
*$R563</f>
        <v>6619.64</v>
      </c>
      <c r="W563" s="68">
        <f>(($D563*'fnd base rates'!E$7)
+($E563*'fnd base rates'!E$8)
+($F563*'fnd base rates'!E$9)
+($G563*'fnd base rates'!E$10)
+($H563*'fnd base rates'!E$11)
+($I563*'fnd base rates'!E$12)
+($J563*'fnd base rates'!E$13)
+($K563*'fnd base rates'!E$14)
+($M563*'fnd base rates'!E$16)
+($N563*'fnd base rates'!E$17)
+($O563*'fnd base rates'!E$18)
+($P563*VLOOKUP($S563+12,rate_basefnd,5)))
*$R563</f>
        <v>41650.175600000002</v>
      </c>
      <c r="X563" s="68">
        <f>(($D563*'fnd base rates'!F$7)
+($E563*'fnd base rates'!F$8)
+($F563*'fnd base rates'!F$9)
+($G563*'fnd base rates'!F$10)
+($H563*'fnd base rates'!F$11)
+($I563*'fnd base rates'!F$12)
+($J563*'fnd base rates'!F$13)
+($K563*'fnd base rates'!F$14)
+($M563*'fnd base rates'!F$16)
+($N563*'fnd base rates'!F$17)
+($O563*'fnd base rates'!F$18)
+($P563*VLOOKUP($S563+12,rate_basefnd,6)))
*$R563</f>
        <v>7225.6895999999997</v>
      </c>
      <c r="Y563" s="68">
        <f>(($D563*'fnd base rates'!G$7)
+($E563*'fnd base rates'!G$8)
+($F563*'fnd base rates'!G$9)
+($G563*'fnd base rates'!G$10)
+($H563*'fnd base rates'!G$11)
+($I563*'fnd base rates'!G$12)
+($J563*'fnd base rates'!G$13)
+($K563*'fnd base rates'!G$14)
+($M563*'fnd base rates'!G$16)
+($N563*'fnd base rates'!G$17)
+($O563*'fnd base rates'!G$18)
+($P563*VLOOKUP($S563+12,rate_basefnd,7)))
*$R563</f>
        <v>1609.1727999999998</v>
      </c>
      <c r="Z563" s="68">
        <f>(($D563*'fnd base rates'!H$7)
+($E563*'fnd base rates'!H$8)
+($F563*'fnd base rates'!H$9)
+($G563*'fnd base rates'!H$10)
+($H563*'fnd base rates'!H$11)
+($I563*'fnd base rates'!H$12)
+($J563*'fnd base rates'!H$13)
+($K563*'fnd base rates'!H$14)
+($M563*'fnd base rates'!H$16)
+($N563*'fnd base rates'!H$17)
+($O563*'fnd base rates'!H$18)
+($P563*VLOOKUP($S563+12,rate_basefnd,8)))</f>
        <v>5808.1880000000001</v>
      </c>
      <c r="AA563" s="68">
        <f>(($D563*'fnd base rates'!I$7)
+($E563*'fnd base rates'!I$8)
+($F563*'fnd base rates'!I$9)
+($G563*'fnd base rates'!I$10)
+($H563*'fnd base rates'!I$11)
+($I563*'fnd base rates'!I$12)
+($J563*'fnd base rates'!I$13)
+($K563*'fnd base rates'!I$14)
+($M563*'fnd base rates'!I$16)
+($N563*'fnd base rates'!I$17)
+($O563*'fnd base rates'!I$18)
+($P563*VLOOKUP($S563+12,rate_basefnd,9)))
*$R563</f>
        <v>3537.12</v>
      </c>
      <c r="AB563" s="68">
        <f>(($D563*'fnd base rates'!J$7)
+($E563*'fnd base rates'!J$8)
+($F563*'fnd base rates'!J$9)
+($G563*'fnd base rates'!J$10)
+($H563*'fnd base rates'!J$11)
+($I563*'fnd base rates'!J$12)
+($J563*'fnd base rates'!J$13)
+($K563*'fnd base rates'!J$14)
+($M563*'fnd base rates'!J$16)
+($N563*'fnd base rates'!J$17)
+($O563*'fnd base rates'!J$18)
+($P563*VLOOKUP($S563+12,rate_basefnd,10)))
*$R563</f>
        <v>5128.09</v>
      </c>
      <c r="AC563" s="68">
        <f>(($D563*'fnd base rates'!K$7)
+($E563*'fnd base rates'!K$8)
+($F563*'fnd base rates'!K$9)
+($G563*'fnd base rates'!K$10)
+($H563*'fnd base rates'!K$11)
+($I563*'fnd base rates'!K$12)
+($J563*'fnd base rates'!K$13)
+($K563*'fnd base rates'!K$14)
+($M563*'fnd base rates'!K$16)
+($N563*'fnd base rates'!K$17)
+($O563*'fnd base rates'!K$18)
+($P563*VLOOKUP($S563+12,rate_basefnd,11)))
*$R563</f>
        <v>9037.4220000000005</v>
      </c>
      <c r="AD563" s="68">
        <f>(($D563*'fnd base rates'!L$7)
+($E563*'fnd base rates'!L$8)
+($F563*'fnd base rates'!L$9)
+($G563*'fnd base rates'!L$10)
+($H563*'fnd base rates'!L$11)
+($I563*'fnd base rates'!L$12)
+($J563*'fnd base rates'!L$13)
+($K563*'fnd base rates'!L$14)
+($M563*'fnd base rates'!L$16)
+($N563*'fnd base rates'!L$17)
+($O563*'fnd base rates'!L$18)
+($P563*VLOOKUP($S563+12,rate_basefnd,12)))</f>
        <v>16931.0916</v>
      </c>
      <c r="AE563" s="68">
        <f>(($D563*'fnd base rates'!M$7)
+($E563*'fnd base rates'!M$8)
+($F563*'fnd base rates'!M$9)
+($G563*'fnd base rates'!M$10)
+($H563*'fnd base rates'!M$11)
+($I563*'fnd base rates'!M$12)
+($J563*'fnd base rates'!M$13)
+($K563*'fnd base rates'!M$14)
+($M563*'fnd base rates'!M$16)
+($N563*'fnd base rates'!M$17)
+($O563*'fnd base rates'!M$18)
+($P563*VLOOKUP($S563+12,rate_basefnd,13)))</f>
        <v>0</v>
      </c>
      <c r="AF563" s="3">
        <f t="shared" si="113"/>
        <v>101887.398</v>
      </c>
      <c r="AH563" s="205">
        <f t="shared" si="114"/>
        <v>479278087</v>
      </c>
      <c r="AI563" s="3" t="str">
        <f t="shared" si="118"/>
        <v>479</v>
      </c>
      <c r="AJ563" s="1" t="str">
        <f t="shared" si="119"/>
        <v>278</v>
      </c>
      <c r="AK563" s="1" t="str">
        <f t="shared" si="120"/>
        <v>087</v>
      </c>
      <c r="AL563" s="3">
        <f t="shared" si="115"/>
        <v>1</v>
      </c>
      <c r="AM563" s="3">
        <f t="shared" si="125"/>
        <v>7</v>
      </c>
      <c r="AN563" s="3">
        <f t="shared" si="121"/>
        <v>101887.398</v>
      </c>
      <c r="AO563" s="3">
        <f t="shared" si="122"/>
        <v>14555</v>
      </c>
      <c r="AP563" s="3">
        <f t="shared" si="116"/>
        <v>2373</v>
      </c>
      <c r="AQ563" s="3">
        <v>12182</v>
      </c>
      <c r="AS563" s="68"/>
      <c r="AT563" s="68"/>
      <c r="AX563" s="4">
        <f t="shared" si="123"/>
        <v>0</v>
      </c>
      <c r="AZ563" s="4">
        <f t="shared" si="124"/>
        <v>0</v>
      </c>
      <c r="BB563" s="4"/>
    </row>
    <row r="564" spans="1:54" s="3" customFormat="1">
      <c r="A564" s="205" t="str">
        <f t="shared" si="117"/>
        <v>479</v>
      </c>
      <c r="B564" s="1">
        <v>479278111</v>
      </c>
      <c r="C564" s="7" t="s">
        <v>95</v>
      </c>
      <c r="D564" s="8">
        <f>'fnd enro'!D564</f>
        <v>0</v>
      </c>
      <c r="E564" s="8">
        <f>'fnd enro'!E564</f>
        <v>0</v>
      </c>
      <c r="F564" s="8">
        <f>'fnd enro'!F564</f>
        <v>0</v>
      </c>
      <c r="G564" s="8">
        <f>'fnd enro'!G564</f>
        <v>0</v>
      </c>
      <c r="H564" s="8">
        <f>'fnd enro'!H564</f>
        <v>1</v>
      </c>
      <c r="I564" s="8">
        <f>'fnd enro'!I564</f>
        <v>4</v>
      </c>
      <c r="J564" s="8">
        <f>'fnd enro'!J564</f>
        <v>0</v>
      </c>
      <c r="K564" s="9">
        <f>'fnd enro'!K564</f>
        <v>0.2</v>
      </c>
      <c r="L564" s="8">
        <f>'fnd enro'!L564</f>
        <v>0</v>
      </c>
      <c r="M564" s="8">
        <f>'fnd enro'!M564</f>
        <v>0</v>
      </c>
      <c r="N564" s="8">
        <f>'fnd enro'!N564</f>
        <v>0</v>
      </c>
      <c r="O564" s="8">
        <f>'fnd enro'!O564</f>
        <v>0</v>
      </c>
      <c r="P564" s="8">
        <f>'fnd enro'!P564</f>
        <v>4</v>
      </c>
      <c r="Q564" s="8">
        <f>'fnd enro'!R564</f>
        <v>5</v>
      </c>
      <c r="R564" s="9">
        <f t="shared" si="112"/>
        <v>1</v>
      </c>
      <c r="S564" s="8">
        <f>VALUE('fnd enro'!Q564)</f>
        <v>6</v>
      </c>
      <c r="T564" s="1"/>
      <c r="U564" s="68">
        <f>(($D564*'fnd base rates'!C$7)
+($E564*'fnd base rates'!C$8)
+($F564*'fnd base rates'!C$9)
+($G564*'fnd base rates'!C$10)
+($H564*'fnd base rates'!C$11)
+($I564*'fnd base rates'!C$12)
+($J564*'fnd base rates'!C$13)
+($K564*'fnd base rates'!C$14)
+($M564*'fnd base rates'!C$16)
+($N564*'fnd base rates'!C$17)
+($O564*'fnd base rates'!C$18)
+($P564*VLOOKUP($S564+12,rate_basefnd,3)))
*$R564</f>
        <v>3319.0659999999998</v>
      </c>
      <c r="V564" s="68">
        <f>(($D564*'fnd base rates'!D$7)
+($E564*'fnd base rates'!D$8)
+($F564*'fnd base rates'!D$9)
+($G564*'fnd base rates'!D$10)
+($H564*'fnd base rates'!D$11)
+($I564*'fnd base rates'!D$12)
+($J564*'fnd base rates'!D$13)
+($K564*'fnd base rates'!D$14)
+($M564*'fnd base rates'!D$16)
+($N564*'fnd base rates'!D$17)
+($O564*'fnd base rates'!D$18)
+($P564*VLOOKUP($S564+12,rate_basefnd,4)))
*$R564</f>
        <v>5763.5</v>
      </c>
      <c r="W564" s="68">
        <f>(($D564*'fnd base rates'!E$7)
+($E564*'fnd base rates'!E$8)
+($F564*'fnd base rates'!E$9)
+($G564*'fnd base rates'!E$10)
+($H564*'fnd base rates'!E$11)
+($I564*'fnd base rates'!E$12)
+($J564*'fnd base rates'!E$13)
+($K564*'fnd base rates'!E$14)
+($M564*'fnd base rates'!E$16)
+($N564*'fnd base rates'!E$17)
+($O564*'fnd base rates'!E$18)
+($P564*VLOOKUP($S564+12,rate_basefnd,5)))
*$R564</f>
        <v>40545.894</v>
      </c>
      <c r="X564" s="68">
        <f>(($D564*'fnd base rates'!F$7)
+($E564*'fnd base rates'!F$8)
+($F564*'fnd base rates'!F$9)
+($G564*'fnd base rates'!F$10)
+($H564*'fnd base rates'!F$11)
+($I564*'fnd base rates'!F$12)
+($J564*'fnd base rates'!F$13)
+($K564*'fnd base rates'!F$14)
+($M564*'fnd base rates'!F$16)
+($N564*'fnd base rates'!F$17)
+($O564*'fnd base rates'!F$18)
+($P564*VLOOKUP($S564+12,rate_basefnd,6)))
*$R564</f>
        <v>5109.6239999999998</v>
      </c>
      <c r="Y564" s="68">
        <f>(($D564*'fnd base rates'!G$7)
+($E564*'fnd base rates'!G$8)
+($F564*'fnd base rates'!G$9)
+($G564*'fnd base rates'!G$10)
+($H564*'fnd base rates'!G$11)
+($I564*'fnd base rates'!G$12)
+($J564*'fnd base rates'!G$13)
+($K564*'fnd base rates'!G$14)
+($M564*'fnd base rates'!G$16)
+($N564*'fnd base rates'!G$17)
+($O564*'fnd base rates'!G$18)
+($P564*VLOOKUP($S564+12,rate_basefnd,7)))
*$R564</f>
        <v>1637.472</v>
      </c>
      <c r="Z564" s="68">
        <f>(($D564*'fnd base rates'!H$7)
+($E564*'fnd base rates'!H$8)
+($F564*'fnd base rates'!H$9)
+($G564*'fnd base rates'!H$10)
+($H564*'fnd base rates'!H$11)
+($I564*'fnd base rates'!H$12)
+($J564*'fnd base rates'!H$13)
+($K564*'fnd base rates'!H$14)
+($M564*'fnd base rates'!H$16)
+($N564*'fnd base rates'!H$17)
+($O564*'fnd base rates'!H$18)
+($P564*VLOOKUP($S564+12,rate_basefnd,8)))</f>
        <v>4368.7199999999993</v>
      </c>
      <c r="AA564" s="68">
        <f>(($D564*'fnd base rates'!I$7)
+($E564*'fnd base rates'!I$8)
+($F564*'fnd base rates'!I$9)
+($G564*'fnd base rates'!I$10)
+($H564*'fnd base rates'!I$11)
+($I564*'fnd base rates'!I$12)
+($J564*'fnd base rates'!I$13)
+($K564*'fnd base rates'!I$14)
+($M564*'fnd base rates'!I$16)
+($N564*'fnd base rates'!I$17)
+($O564*'fnd base rates'!I$18)
+($P564*VLOOKUP($S564+12,rate_basefnd,9)))
*$R564</f>
        <v>2943.96</v>
      </c>
      <c r="AB564" s="68">
        <f>(($D564*'fnd base rates'!J$7)
+($E564*'fnd base rates'!J$8)
+($F564*'fnd base rates'!J$9)
+($G564*'fnd base rates'!J$10)
+($H564*'fnd base rates'!J$11)
+($I564*'fnd base rates'!J$12)
+($J564*'fnd base rates'!J$13)
+($K564*'fnd base rates'!J$14)
+($M564*'fnd base rates'!J$16)
+($N564*'fnd base rates'!J$17)
+($O564*'fnd base rates'!J$18)
+($P564*VLOOKUP($S564+12,rate_basefnd,10)))
*$R564</f>
        <v>5943.66</v>
      </c>
      <c r="AC564" s="68">
        <f>(($D564*'fnd base rates'!K$7)
+($E564*'fnd base rates'!K$8)
+($F564*'fnd base rates'!K$9)
+($G564*'fnd base rates'!K$10)
+($H564*'fnd base rates'!K$11)
+($I564*'fnd base rates'!K$12)
+($J564*'fnd base rates'!K$13)
+($K564*'fnd base rates'!K$14)
+($M564*'fnd base rates'!K$16)
+($N564*'fnd base rates'!K$17)
+($O564*'fnd base rates'!K$18)
+($P564*VLOOKUP($S564+12,rate_basefnd,11)))
*$R564</f>
        <v>6440.04</v>
      </c>
      <c r="AD564" s="68">
        <f>(($D564*'fnd base rates'!L$7)
+($E564*'fnd base rates'!L$8)
+($F564*'fnd base rates'!L$9)
+($G564*'fnd base rates'!L$10)
+($H564*'fnd base rates'!L$11)
+($I564*'fnd base rates'!L$12)
+($J564*'fnd base rates'!L$13)
+($K564*'fnd base rates'!L$14)
+($M564*'fnd base rates'!L$16)
+($N564*'fnd base rates'!L$17)
+($O564*'fnd base rates'!L$18)
+($P564*VLOOKUP($S564+12,rate_basefnd,12)))</f>
        <v>13877.013999999999</v>
      </c>
      <c r="AE564" s="68">
        <f>(($D564*'fnd base rates'!M$7)
+($E564*'fnd base rates'!M$8)
+($F564*'fnd base rates'!M$9)
+($G564*'fnd base rates'!M$10)
+($H564*'fnd base rates'!M$11)
+($I564*'fnd base rates'!M$12)
+($J564*'fnd base rates'!M$13)
+($K564*'fnd base rates'!M$14)
+($M564*'fnd base rates'!M$16)
+($N564*'fnd base rates'!M$17)
+($O564*'fnd base rates'!M$18)
+($P564*VLOOKUP($S564+12,rate_basefnd,13)))</f>
        <v>0</v>
      </c>
      <c r="AF564" s="3">
        <f t="shared" si="113"/>
        <v>89948.95</v>
      </c>
      <c r="AH564" s="205">
        <f t="shared" si="114"/>
        <v>479278111</v>
      </c>
      <c r="AI564" s="3" t="str">
        <f t="shared" si="118"/>
        <v>479</v>
      </c>
      <c r="AJ564" s="1" t="str">
        <f t="shared" si="119"/>
        <v>278</v>
      </c>
      <c r="AK564" s="1" t="str">
        <f t="shared" si="120"/>
        <v>111</v>
      </c>
      <c r="AL564" s="3">
        <f t="shared" si="115"/>
        <v>1</v>
      </c>
      <c r="AM564" s="3">
        <f t="shared" si="125"/>
        <v>5</v>
      </c>
      <c r="AN564" s="3">
        <f t="shared" si="121"/>
        <v>89948.95</v>
      </c>
      <c r="AO564" s="3">
        <f t="shared" si="122"/>
        <v>17990</v>
      </c>
      <c r="AP564" s="3">
        <f t="shared" si="116"/>
        <v>6357</v>
      </c>
      <c r="AQ564" s="3">
        <v>11633</v>
      </c>
      <c r="AS564" s="68"/>
      <c r="AT564" s="68"/>
      <c r="AX564" s="4">
        <f t="shared" si="123"/>
        <v>0</v>
      </c>
      <c r="AZ564" s="4">
        <f t="shared" si="124"/>
        <v>0</v>
      </c>
      <c r="BB564" s="4"/>
    </row>
    <row r="565" spans="1:54" s="3" customFormat="1">
      <c r="A565" s="205" t="str">
        <f t="shared" si="117"/>
        <v>479</v>
      </c>
      <c r="B565" s="1">
        <v>479278117</v>
      </c>
      <c r="C565" s="7" t="s">
        <v>95</v>
      </c>
      <c r="D565" s="8">
        <f>'fnd enro'!D565</f>
        <v>0</v>
      </c>
      <c r="E565" s="8">
        <f>'fnd enro'!E565</f>
        <v>0</v>
      </c>
      <c r="F565" s="8">
        <f>'fnd enro'!F565</f>
        <v>0</v>
      </c>
      <c r="G565" s="8">
        <f>'fnd enro'!G565</f>
        <v>0</v>
      </c>
      <c r="H565" s="8">
        <f>'fnd enro'!H565</f>
        <v>0</v>
      </c>
      <c r="I565" s="8">
        <f>'fnd enro'!I565</f>
        <v>5</v>
      </c>
      <c r="J565" s="8">
        <f>'fnd enro'!J565</f>
        <v>0</v>
      </c>
      <c r="K565" s="9">
        <f>'fnd enro'!K565</f>
        <v>0.2</v>
      </c>
      <c r="L565" s="8">
        <f>'fnd enro'!L565</f>
        <v>0</v>
      </c>
      <c r="M565" s="8">
        <f>'fnd enro'!M565</f>
        <v>0</v>
      </c>
      <c r="N565" s="8">
        <f>'fnd enro'!N565</f>
        <v>0</v>
      </c>
      <c r="O565" s="8">
        <f>'fnd enro'!O565</f>
        <v>0</v>
      </c>
      <c r="P565" s="8">
        <f>'fnd enro'!P565</f>
        <v>2</v>
      </c>
      <c r="Q565" s="8">
        <f>'fnd enro'!R565</f>
        <v>5</v>
      </c>
      <c r="R565" s="9">
        <f t="shared" si="112"/>
        <v>1</v>
      </c>
      <c r="S565" s="8">
        <f>VALUE('fnd enro'!Q565)</f>
        <v>6</v>
      </c>
      <c r="T565" s="1"/>
      <c r="U565" s="68">
        <f>(($D565*'fnd base rates'!C$7)
+($E565*'fnd base rates'!C$8)
+($F565*'fnd base rates'!C$9)
+($G565*'fnd base rates'!C$10)
+($H565*'fnd base rates'!C$11)
+($I565*'fnd base rates'!C$12)
+($J565*'fnd base rates'!C$13)
+($K565*'fnd base rates'!C$14)
+($M565*'fnd base rates'!C$16)
+($N565*'fnd base rates'!C$17)
+($O565*'fnd base rates'!C$18)
+($P565*VLOOKUP($S565+12,rate_basefnd,3)))
*$R565</f>
        <v>3158.6860000000001</v>
      </c>
      <c r="V565" s="68">
        <f>(($D565*'fnd base rates'!D$7)
+($E565*'fnd base rates'!D$8)
+($F565*'fnd base rates'!D$9)
+($G565*'fnd base rates'!D$10)
+($H565*'fnd base rates'!D$11)
+($I565*'fnd base rates'!D$12)
+($J565*'fnd base rates'!D$13)
+($K565*'fnd base rates'!D$14)
+($M565*'fnd base rates'!D$16)
+($N565*'fnd base rates'!D$17)
+($O565*'fnd base rates'!D$18)
+($P565*VLOOKUP($S565+12,rate_basefnd,4)))
*$R565</f>
        <v>5003.5999999999995</v>
      </c>
      <c r="W565" s="68">
        <f>(($D565*'fnd base rates'!E$7)
+($E565*'fnd base rates'!E$8)
+($F565*'fnd base rates'!E$9)
+($G565*'fnd base rates'!E$10)
+($H565*'fnd base rates'!E$11)
+($I565*'fnd base rates'!E$12)
+($J565*'fnd base rates'!E$13)
+($K565*'fnd base rates'!E$14)
+($M565*'fnd base rates'!E$16)
+($N565*'fnd base rates'!E$17)
+($O565*'fnd base rates'!E$18)
+($P565*VLOOKUP($S565+12,rate_basefnd,5)))
*$R565</f>
        <v>34739.513999999996</v>
      </c>
      <c r="X565" s="68">
        <f>(($D565*'fnd base rates'!F$7)
+($E565*'fnd base rates'!F$8)
+($F565*'fnd base rates'!F$9)
+($G565*'fnd base rates'!F$10)
+($H565*'fnd base rates'!F$11)
+($I565*'fnd base rates'!F$12)
+($J565*'fnd base rates'!F$13)
+($K565*'fnd base rates'!F$14)
+($M565*'fnd base rates'!F$16)
+($N565*'fnd base rates'!F$17)
+($O565*'fnd base rates'!F$18)
+($P565*VLOOKUP($S565+12,rate_basefnd,6)))
*$R565</f>
        <v>4989.2639999999992</v>
      </c>
      <c r="Y565" s="68">
        <f>(($D565*'fnd base rates'!G$7)
+($E565*'fnd base rates'!G$8)
+($F565*'fnd base rates'!G$9)
+($G565*'fnd base rates'!G$10)
+($H565*'fnd base rates'!G$11)
+($I565*'fnd base rates'!G$12)
+($J565*'fnd base rates'!G$13)
+($K565*'fnd base rates'!G$14)
+($M565*'fnd base rates'!G$16)
+($N565*'fnd base rates'!G$17)
+($O565*'fnd base rates'!G$18)
+($P565*VLOOKUP($S565+12,rate_basefnd,7)))
*$R565</f>
        <v>1272.5320000000002</v>
      </c>
      <c r="Z565" s="68">
        <f>(($D565*'fnd base rates'!H$7)
+($E565*'fnd base rates'!H$8)
+($F565*'fnd base rates'!H$9)
+($G565*'fnd base rates'!H$10)
+($H565*'fnd base rates'!H$11)
+($I565*'fnd base rates'!H$12)
+($J565*'fnd base rates'!H$13)
+($K565*'fnd base rates'!H$14)
+($M565*'fnd base rates'!H$16)
+($N565*'fnd base rates'!H$17)
+($O565*'fnd base rates'!H$18)
+($P565*VLOOKUP($S565+12,rate_basefnd,8)))</f>
        <v>4651.5</v>
      </c>
      <c r="AA565" s="68">
        <f>(($D565*'fnd base rates'!I$7)
+($E565*'fnd base rates'!I$8)
+($F565*'fnd base rates'!I$9)
+($G565*'fnd base rates'!I$10)
+($H565*'fnd base rates'!I$11)
+($I565*'fnd base rates'!I$12)
+($J565*'fnd base rates'!I$13)
+($K565*'fnd base rates'!I$14)
+($M565*'fnd base rates'!I$16)
+($N565*'fnd base rates'!I$17)
+($O565*'fnd base rates'!I$18)
+($P565*VLOOKUP($S565+12,rate_basefnd,9)))
*$R565</f>
        <v>2662.96</v>
      </c>
      <c r="AB565" s="68">
        <f>(($D565*'fnd base rates'!J$7)
+($E565*'fnd base rates'!J$8)
+($F565*'fnd base rates'!J$9)
+($G565*'fnd base rates'!J$10)
+($H565*'fnd base rates'!J$11)
+($I565*'fnd base rates'!J$12)
+($J565*'fnd base rates'!J$13)
+($K565*'fnd base rates'!J$14)
+($M565*'fnd base rates'!J$16)
+($N565*'fnd base rates'!J$17)
+($O565*'fnd base rates'!J$18)
+($P565*VLOOKUP($S565+12,rate_basefnd,10)))
*$R565</f>
        <v>4743.29</v>
      </c>
      <c r="AC565" s="68">
        <f>(($D565*'fnd base rates'!K$7)
+($E565*'fnd base rates'!K$8)
+($F565*'fnd base rates'!K$9)
+($G565*'fnd base rates'!K$10)
+($H565*'fnd base rates'!K$11)
+($I565*'fnd base rates'!K$12)
+($J565*'fnd base rates'!K$13)
+($K565*'fnd base rates'!K$14)
+($M565*'fnd base rates'!K$16)
+($N565*'fnd base rates'!K$17)
+($O565*'fnd base rates'!K$18)
+($P565*VLOOKUP($S565+12,rate_basefnd,11)))
*$R565</f>
        <v>6404.43</v>
      </c>
      <c r="AD565" s="68">
        <f>(($D565*'fnd base rates'!L$7)
+($E565*'fnd base rates'!L$8)
+($F565*'fnd base rates'!L$9)
+($G565*'fnd base rates'!L$10)
+($H565*'fnd base rates'!L$11)
+($I565*'fnd base rates'!L$12)
+($J565*'fnd base rates'!L$13)
+($K565*'fnd base rates'!L$14)
+($M565*'fnd base rates'!L$16)
+($N565*'fnd base rates'!L$17)
+($O565*'fnd base rates'!L$18)
+($P565*VLOOKUP($S565+12,rate_basefnd,12)))</f>
        <v>12222.894</v>
      </c>
      <c r="AE565" s="68">
        <f>(($D565*'fnd base rates'!M$7)
+($E565*'fnd base rates'!M$8)
+($F565*'fnd base rates'!M$9)
+($G565*'fnd base rates'!M$10)
+($H565*'fnd base rates'!M$11)
+($I565*'fnd base rates'!M$12)
+($J565*'fnd base rates'!M$13)
+($K565*'fnd base rates'!M$14)
+($M565*'fnd base rates'!M$16)
+($N565*'fnd base rates'!M$17)
+($O565*'fnd base rates'!M$18)
+($P565*VLOOKUP($S565+12,rate_basefnd,13)))</f>
        <v>0</v>
      </c>
      <c r="AF565" s="3">
        <f t="shared" si="113"/>
        <v>79848.67</v>
      </c>
      <c r="AH565" s="205">
        <f t="shared" si="114"/>
        <v>479278117</v>
      </c>
      <c r="AI565" s="3" t="str">
        <f t="shared" si="118"/>
        <v>479</v>
      </c>
      <c r="AJ565" s="1" t="str">
        <f t="shared" si="119"/>
        <v>278</v>
      </c>
      <c r="AK565" s="1" t="str">
        <f t="shared" si="120"/>
        <v>117</v>
      </c>
      <c r="AL565" s="3">
        <f t="shared" si="115"/>
        <v>1</v>
      </c>
      <c r="AM565" s="3">
        <f t="shared" si="125"/>
        <v>5</v>
      </c>
      <c r="AN565" s="3">
        <f t="shared" si="121"/>
        <v>79848.67</v>
      </c>
      <c r="AO565" s="3">
        <f t="shared" si="122"/>
        <v>15970</v>
      </c>
      <c r="AP565" s="3">
        <f t="shared" si="116"/>
        <v>3140</v>
      </c>
      <c r="AQ565" s="3">
        <v>12830</v>
      </c>
      <c r="AS565" s="68"/>
      <c r="AT565" s="68"/>
      <c r="AX565" s="4">
        <f t="shared" si="123"/>
        <v>0</v>
      </c>
      <c r="AZ565" s="4">
        <f t="shared" si="124"/>
        <v>0</v>
      </c>
      <c r="BB565" s="4"/>
    </row>
    <row r="566" spans="1:54" s="3" customFormat="1">
      <c r="A566" s="205" t="str">
        <f t="shared" si="117"/>
        <v>479</v>
      </c>
      <c r="B566" s="1">
        <v>479278127</v>
      </c>
      <c r="C566" s="7" t="s">
        <v>95</v>
      </c>
      <c r="D566" s="8">
        <f>'fnd enro'!D566</f>
        <v>0</v>
      </c>
      <c r="E566" s="8">
        <f>'fnd enro'!E566</f>
        <v>0</v>
      </c>
      <c r="F566" s="8">
        <f>'fnd enro'!F566</f>
        <v>0</v>
      </c>
      <c r="G566" s="8">
        <f>'fnd enro'!G566</f>
        <v>0</v>
      </c>
      <c r="H566" s="8">
        <f>'fnd enro'!H566</f>
        <v>0</v>
      </c>
      <c r="I566" s="8">
        <f>'fnd enro'!I566</f>
        <v>7</v>
      </c>
      <c r="J566" s="8">
        <f>'fnd enro'!J566</f>
        <v>0</v>
      </c>
      <c r="K566" s="9">
        <f>'fnd enro'!K566</f>
        <v>0.28000000000000003</v>
      </c>
      <c r="L566" s="8">
        <f>'fnd enro'!L566</f>
        <v>0</v>
      </c>
      <c r="M566" s="8">
        <f>'fnd enro'!M566</f>
        <v>0</v>
      </c>
      <c r="N566" s="8">
        <f>'fnd enro'!N566</f>
        <v>0</v>
      </c>
      <c r="O566" s="8">
        <f>'fnd enro'!O566</f>
        <v>0</v>
      </c>
      <c r="P566" s="8">
        <f>'fnd enro'!P566</f>
        <v>3</v>
      </c>
      <c r="Q566" s="8">
        <f>'fnd enro'!R566</f>
        <v>7</v>
      </c>
      <c r="R566" s="9">
        <f t="shared" si="112"/>
        <v>1</v>
      </c>
      <c r="S566" s="8">
        <f>VALUE('fnd enro'!Q566)</f>
        <v>5</v>
      </c>
      <c r="T566" s="1"/>
      <c r="U566" s="68">
        <f>(($D566*'fnd base rates'!C$7)
+($E566*'fnd base rates'!C$8)
+($F566*'fnd base rates'!C$9)
+($G566*'fnd base rates'!C$10)
+($H566*'fnd base rates'!C$11)
+($I566*'fnd base rates'!C$12)
+($J566*'fnd base rates'!C$13)
+($K566*'fnd base rates'!C$14)
+($M566*'fnd base rates'!C$16)
+($N566*'fnd base rates'!C$17)
+($O566*'fnd base rates'!C$18)
+($P566*VLOOKUP($S566+12,rate_basefnd,3)))
*$R566</f>
        <v>4412.3984000000009</v>
      </c>
      <c r="V566" s="68">
        <f>(($D566*'fnd base rates'!D$7)
+($E566*'fnd base rates'!D$8)
+($F566*'fnd base rates'!D$9)
+($G566*'fnd base rates'!D$10)
+($H566*'fnd base rates'!D$11)
+($I566*'fnd base rates'!D$12)
+($J566*'fnd base rates'!D$13)
+($K566*'fnd base rates'!D$14)
+($M566*'fnd base rates'!D$16)
+($N566*'fnd base rates'!D$17)
+($O566*'fnd base rates'!D$18)
+($P566*VLOOKUP($S566+12,rate_basefnd,4)))
*$R566</f>
        <v>6958.8700000000008</v>
      </c>
      <c r="W566" s="68">
        <f>(($D566*'fnd base rates'!E$7)
+($E566*'fnd base rates'!E$8)
+($F566*'fnd base rates'!E$9)
+($G566*'fnd base rates'!E$10)
+($H566*'fnd base rates'!E$11)
+($I566*'fnd base rates'!E$12)
+($J566*'fnd base rates'!E$13)
+($K566*'fnd base rates'!E$14)
+($M566*'fnd base rates'!E$16)
+($N566*'fnd base rates'!E$17)
+($O566*'fnd base rates'!E$18)
+($P566*VLOOKUP($S566+12,rate_basefnd,5)))
*$R566</f>
        <v>48184.9156</v>
      </c>
      <c r="X566" s="68">
        <f>(($D566*'fnd base rates'!F$7)
+($E566*'fnd base rates'!F$8)
+($F566*'fnd base rates'!F$9)
+($G566*'fnd base rates'!F$10)
+($H566*'fnd base rates'!F$11)
+($I566*'fnd base rates'!F$12)
+($J566*'fnd base rates'!F$13)
+($K566*'fnd base rates'!F$14)
+($M566*'fnd base rates'!F$16)
+($N566*'fnd base rates'!F$17)
+($O566*'fnd base rates'!F$18)
+($P566*VLOOKUP($S566+12,rate_basefnd,6)))
*$R566</f>
        <v>6984.9696000000004</v>
      </c>
      <c r="Y566" s="68">
        <f>(($D566*'fnd base rates'!G$7)
+($E566*'fnd base rates'!G$8)
+($F566*'fnd base rates'!G$9)
+($G566*'fnd base rates'!G$10)
+($H566*'fnd base rates'!G$11)
+($I566*'fnd base rates'!G$12)
+($J566*'fnd base rates'!G$13)
+($K566*'fnd base rates'!G$14)
+($M566*'fnd base rates'!G$16)
+($N566*'fnd base rates'!G$17)
+($O566*'fnd base rates'!G$18)
+($P566*VLOOKUP($S566+12,rate_basefnd,7)))
*$R566</f>
        <v>1759.7227999999998</v>
      </c>
      <c r="Z566" s="68">
        <f>(($D566*'fnd base rates'!H$7)
+($E566*'fnd base rates'!H$8)
+($F566*'fnd base rates'!H$9)
+($G566*'fnd base rates'!H$10)
+($H566*'fnd base rates'!H$11)
+($I566*'fnd base rates'!H$12)
+($J566*'fnd base rates'!H$13)
+($K566*'fnd base rates'!H$14)
+($M566*'fnd base rates'!H$16)
+($N566*'fnd base rates'!H$17)
+($O566*'fnd base rates'!H$18)
+($P566*VLOOKUP($S566+12,rate_basefnd,8)))</f>
        <v>6508.7380000000003</v>
      </c>
      <c r="AA566" s="68">
        <f>(($D566*'fnd base rates'!I$7)
+($E566*'fnd base rates'!I$8)
+($F566*'fnd base rates'!I$9)
+($G566*'fnd base rates'!I$10)
+($H566*'fnd base rates'!I$11)
+($I566*'fnd base rates'!I$12)
+($J566*'fnd base rates'!I$13)
+($K566*'fnd base rates'!I$14)
+($M566*'fnd base rates'!I$16)
+($N566*'fnd base rates'!I$17)
+($O566*'fnd base rates'!I$18)
+($P566*VLOOKUP($S566+12,rate_basefnd,9)))
*$R566</f>
        <v>3709.9399999999996</v>
      </c>
      <c r="AB566" s="68">
        <f>(($D566*'fnd base rates'!J$7)
+($E566*'fnd base rates'!J$8)
+($F566*'fnd base rates'!J$9)
+($G566*'fnd base rates'!J$10)
+($H566*'fnd base rates'!J$11)
+($I566*'fnd base rates'!J$12)
+($J566*'fnd base rates'!J$13)
+($K566*'fnd base rates'!J$14)
+($M566*'fnd base rates'!J$16)
+($N566*'fnd base rates'!J$17)
+($O566*'fnd base rates'!J$18)
+($P566*VLOOKUP($S566+12,rate_basefnd,10)))
*$R566</f>
        <v>6545.83</v>
      </c>
      <c r="AC566" s="68">
        <f>(($D566*'fnd base rates'!K$7)
+($E566*'fnd base rates'!K$8)
+($F566*'fnd base rates'!K$9)
+($G566*'fnd base rates'!K$10)
+($H566*'fnd base rates'!K$11)
+($I566*'fnd base rates'!K$12)
+($J566*'fnd base rates'!K$13)
+($K566*'fnd base rates'!K$14)
+($M566*'fnd base rates'!K$16)
+($N566*'fnd base rates'!K$17)
+($O566*'fnd base rates'!K$18)
+($P566*VLOOKUP($S566+12,rate_basefnd,11)))
*$R566</f>
        <v>8966.2019999999993</v>
      </c>
      <c r="AD566" s="68">
        <f>(($D566*'fnd base rates'!L$7)
+($E566*'fnd base rates'!L$8)
+($F566*'fnd base rates'!L$9)
+($G566*'fnd base rates'!L$10)
+($H566*'fnd base rates'!L$11)
+($I566*'fnd base rates'!L$12)
+($J566*'fnd base rates'!L$13)
+($K566*'fnd base rates'!L$14)
+($M566*'fnd base rates'!L$16)
+($N566*'fnd base rates'!L$17)
+($O566*'fnd base rates'!L$18)
+($P566*VLOOKUP($S566+12,rate_basefnd,12)))</f>
        <v>17027.5416</v>
      </c>
      <c r="AE566" s="68">
        <f>(($D566*'fnd base rates'!M$7)
+($E566*'fnd base rates'!M$8)
+($F566*'fnd base rates'!M$9)
+($G566*'fnd base rates'!M$10)
+($H566*'fnd base rates'!M$11)
+($I566*'fnd base rates'!M$12)
+($J566*'fnd base rates'!M$13)
+($K566*'fnd base rates'!M$14)
+($M566*'fnd base rates'!M$16)
+($N566*'fnd base rates'!M$17)
+($O566*'fnd base rates'!M$18)
+($P566*VLOOKUP($S566+12,rate_basefnd,13)))</f>
        <v>0</v>
      </c>
      <c r="AF566" s="3">
        <f t="shared" si="113"/>
        <v>111059.12800000001</v>
      </c>
      <c r="AH566" s="205">
        <f t="shared" si="114"/>
        <v>479278127</v>
      </c>
      <c r="AI566" s="3" t="str">
        <f t="shared" si="118"/>
        <v>479</v>
      </c>
      <c r="AJ566" s="1" t="str">
        <f t="shared" si="119"/>
        <v>278</v>
      </c>
      <c r="AK566" s="1" t="str">
        <f t="shared" si="120"/>
        <v>127</v>
      </c>
      <c r="AL566" s="3">
        <f t="shared" si="115"/>
        <v>1</v>
      </c>
      <c r="AM566" s="3">
        <f t="shared" si="125"/>
        <v>7</v>
      </c>
      <c r="AN566" s="3">
        <f t="shared" si="121"/>
        <v>111059.12800000001</v>
      </c>
      <c r="AO566" s="3">
        <f t="shared" si="122"/>
        <v>15866</v>
      </c>
      <c r="AP566" s="3">
        <f t="shared" si="116"/>
        <v>3301</v>
      </c>
      <c r="AQ566" s="3">
        <v>12565</v>
      </c>
      <c r="AS566" s="68"/>
      <c r="AT566" s="68"/>
      <c r="AX566" s="4">
        <f t="shared" si="123"/>
        <v>0</v>
      </c>
      <c r="AZ566" s="4">
        <f t="shared" si="124"/>
        <v>0</v>
      </c>
      <c r="BB566" s="4"/>
    </row>
    <row r="567" spans="1:54" s="3" customFormat="1">
      <c r="A567" s="205" t="str">
        <f t="shared" si="117"/>
        <v>479</v>
      </c>
      <c r="B567" s="1">
        <v>479278137</v>
      </c>
      <c r="C567" s="7" t="s">
        <v>95</v>
      </c>
      <c r="D567" s="8">
        <f>'fnd enro'!D567</f>
        <v>0</v>
      </c>
      <c r="E567" s="8">
        <f>'fnd enro'!E567</f>
        <v>0</v>
      </c>
      <c r="F567" s="8">
        <f>'fnd enro'!F567</f>
        <v>0</v>
      </c>
      <c r="G567" s="8">
        <f>'fnd enro'!G567</f>
        <v>0</v>
      </c>
      <c r="H567" s="8">
        <f>'fnd enro'!H567</f>
        <v>7</v>
      </c>
      <c r="I567" s="8">
        <f>'fnd enro'!I567</f>
        <v>30</v>
      </c>
      <c r="J567" s="8">
        <f>'fnd enro'!J567</f>
        <v>0</v>
      </c>
      <c r="K567" s="9">
        <f>'fnd enro'!K567</f>
        <v>1.48</v>
      </c>
      <c r="L567" s="8">
        <f>'fnd enro'!L567</f>
        <v>0</v>
      </c>
      <c r="M567" s="8">
        <f>'fnd enro'!M567</f>
        <v>0</v>
      </c>
      <c r="N567" s="8">
        <f>'fnd enro'!N567</f>
        <v>0</v>
      </c>
      <c r="O567" s="8">
        <f>'fnd enro'!O567</f>
        <v>1</v>
      </c>
      <c r="P567" s="8">
        <f>'fnd enro'!P567</f>
        <v>19</v>
      </c>
      <c r="Q567" s="8">
        <f>'fnd enro'!R567</f>
        <v>37</v>
      </c>
      <c r="R567" s="9">
        <f t="shared" si="112"/>
        <v>1</v>
      </c>
      <c r="S567" s="8">
        <f>VALUE('fnd enro'!Q567)</f>
        <v>12</v>
      </c>
      <c r="T567" s="1"/>
      <c r="U567" s="68">
        <f>(($D567*'fnd base rates'!C$7)
+($E567*'fnd base rates'!C$8)
+($F567*'fnd base rates'!C$9)
+($G567*'fnd base rates'!C$10)
+($H567*'fnd base rates'!C$11)
+($I567*'fnd base rates'!C$12)
+($J567*'fnd base rates'!C$13)
+($K567*'fnd base rates'!C$14)
+($M567*'fnd base rates'!C$16)
+($N567*'fnd base rates'!C$17)
+($O567*'fnd base rates'!C$18)
+($P567*VLOOKUP($S567+12,rate_basefnd,3)))
*$R567</f>
        <v>25063.3344</v>
      </c>
      <c r="V567" s="68">
        <f>(($D567*'fnd base rates'!D$7)
+($E567*'fnd base rates'!D$8)
+($F567*'fnd base rates'!D$9)
+($G567*'fnd base rates'!D$10)
+($H567*'fnd base rates'!D$11)
+($I567*'fnd base rates'!D$12)
+($J567*'fnd base rates'!D$13)
+($K567*'fnd base rates'!D$14)
+($M567*'fnd base rates'!D$16)
+($N567*'fnd base rates'!D$17)
+($O567*'fnd base rates'!D$18)
+($P567*VLOOKUP($S567+12,rate_basefnd,4)))
*$R567</f>
        <v>44565.7</v>
      </c>
      <c r="W567" s="68">
        <f>(($D567*'fnd base rates'!E$7)
+($E567*'fnd base rates'!E$8)
+($F567*'fnd base rates'!E$9)
+($G567*'fnd base rates'!E$10)
+($H567*'fnd base rates'!E$11)
+($I567*'fnd base rates'!E$12)
+($J567*'fnd base rates'!E$13)
+($K567*'fnd base rates'!E$14)
+($M567*'fnd base rates'!E$16)
+($N567*'fnd base rates'!E$17)
+($O567*'fnd base rates'!E$18)
+($P567*VLOOKUP($S567+12,rate_basefnd,5)))
*$R567</f>
        <v>318638.3296</v>
      </c>
      <c r="X567" s="68">
        <f>(($D567*'fnd base rates'!F$7)
+($E567*'fnd base rates'!F$8)
+($F567*'fnd base rates'!F$9)
+($G567*'fnd base rates'!F$10)
+($H567*'fnd base rates'!F$11)
+($I567*'fnd base rates'!F$12)
+($J567*'fnd base rates'!F$13)
+($K567*'fnd base rates'!F$14)
+($M567*'fnd base rates'!F$16)
+($N567*'fnd base rates'!F$17)
+($O567*'fnd base rates'!F$18)
+($P567*VLOOKUP($S567+12,rate_basefnd,6)))
*$R567</f>
        <v>38034.463599999995</v>
      </c>
      <c r="Y567" s="68">
        <f>(($D567*'fnd base rates'!G$7)
+($E567*'fnd base rates'!G$8)
+($F567*'fnd base rates'!G$9)
+($G567*'fnd base rates'!G$10)
+($H567*'fnd base rates'!G$11)
+($I567*'fnd base rates'!G$12)
+($J567*'fnd base rates'!G$13)
+($K567*'fnd base rates'!G$14)
+($M567*'fnd base rates'!G$16)
+($N567*'fnd base rates'!G$17)
+($O567*'fnd base rates'!G$18)
+($P567*VLOOKUP($S567+12,rate_basefnd,7)))
*$R567</f>
        <v>12971.6548</v>
      </c>
      <c r="Z567" s="68">
        <f>(($D567*'fnd base rates'!H$7)
+($E567*'fnd base rates'!H$8)
+($F567*'fnd base rates'!H$9)
+($G567*'fnd base rates'!H$10)
+($H567*'fnd base rates'!H$11)
+($I567*'fnd base rates'!H$12)
+($J567*'fnd base rates'!H$13)
+($K567*'fnd base rates'!H$14)
+($M567*'fnd base rates'!H$16)
+($N567*'fnd base rates'!H$17)
+($O567*'fnd base rates'!H$18)
+($P567*VLOOKUP($S567+12,rate_basefnd,8)))</f>
        <v>32776.817999999999</v>
      </c>
      <c r="AA567" s="68">
        <f>(($D567*'fnd base rates'!I$7)
+($E567*'fnd base rates'!I$8)
+($F567*'fnd base rates'!I$9)
+($G567*'fnd base rates'!I$10)
+($H567*'fnd base rates'!I$11)
+($I567*'fnd base rates'!I$12)
+($J567*'fnd base rates'!I$13)
+($K567*'fnd base rates'!I$14)
+($M567*'fnd base rates'!I$16)
+($N567*'fnd base rates'!I$17)
+($O567*'fnd base rates'!I$18)
+($P567*VLOOKUP($S567+12,rate_basefnd,9)))
*$R567</f>
        <v>22559.629999999997</v>
      </c>
      <c r="AB567" s="68">
        <f>(($D567*'fnd base rates'!J$7)
+($E567*'fnd base rates'!J$8)
+($F567*'fnd base rates'!J$9)
+($G567*'fnd base rates'!J$10)
+($H567*'fnd base rates'!J$11)
+($I567*'fnd base rates'!J$12)
+($J567*'fnd base rates'!J$13)
+($K567*'fnd base rates'!J$14)
+($M567*'fnd base rates'!J$16)
+($N567*'fnd base rates'!J$17)
+($O567*'fnd base rates'!J$18)
+($P567*VLOOKUP($S567+12,rate_basefnd,10)))
*$R567</f>
        <v>47544.009999999995</v>
      </c>
      <c r="AC567" s="68">
        <f>(($D567*'fnd base rates'!K$7)
+($E567*'fnd base rates'!K$8)
+($F567*'fnd base rates'!K$9)
+($G567*'fnd base rates'!K$10)
+($H567*'fnd base rates'!K$11)
+($I567*'fnd base rates'!K$12)
+($J567*'fnd base rates'!K$13)
+($K567*'fnd base rates'!K$14)
+($M567*'fnd base rates'!K$16)
+($N567*'fnd base rates'!K$17)
+($O567*'fnd base rates'!K$18)
+($P567*VLOOKUP($S567+12,rate_basefnd,11)))
*$R567</f>
        <v>48107.271999999997</v>
      </c>
      <c r="AD567" s="68">
        <f>(($D567*'fnd base rates'!L$7)
+($E567*'fnd base rates'!L$8)
+($F567*'fnd base rates'!L$9)
+($G567*'fnd base rates'!L$10)
+($H567*'fnd base rates'!L$11)
+($I567*'fnd base rates'!L$12)
+($J567*'fnd base rates'!L$13)
+($K567*'fnd base rates'!L$14)
+($M567*'fnd base rates'!L$16)
+($N567*'fnd base rates'!L$17)
+($O567*'fnd base rates'!L$18)
+($P567*VLOOKUP($S567+12,rate_basefnd,12)))</f>
        <v>106091.4056</v>
      </c>
      <c r="AE567" s="68">
        <f>(($D567*'fnd base rates'!M$7)
+($E567*'fnd base rates'!M$8)
+($F567*'fnd base rates'!M$9)
+($G567*'fnd base rates'!M$10)
+($H567*'fnd base rates'!M$11)
+($I567*'fnd base rates'!M$12)
+($J567*'fnd base rates'!M$13)
+($K567*'fnd base rates'!M$14)
+($M567*'fnd base rates'!M$16)
+($N567*'fnd base rates'!M$17)
+($O567*'fnd base rates'!M$18)
+($P567*VLOOKUP($S567+12,rate_basefnd,13)))</f>
        <v>0</v>
      </c>
      <c r="AF567" s="3">
        <f t="shared" si="113"/>
        <v>696352.61800000002</v>
      </c>
      <c r="AH567" s="205">
        <f t="shared" si="114"/>
        <v>479278137</v>
      </c>
      <c r="AI567" s="3" t="str">
        <f t="shared" si="118"/>
        <v>479</v>
      </c>
      <c r="AJ567" s="1" t="str">
        <f t="shared" si="119"/>
        <v>278</v>
      </c>
      <c r="AK567" s="1" t="str">
        <f t="shared" si="120"/>
        <v>137</v>
      </c>
      <c r="AL567" s="3">
        <f t="shared" si="115"/>
        <v>1</v>
      </c>
      <c r="AM567" s="3">
        <f t="shared" si="125"/>
        <v>37</v>
      </c>
      <c r="AN567" s="3">
        <f t="shared" si="121"/>
        <v>696352.61800000002</v>
      </c>
      <c r="AO567" s="3">
        <f t="shared" si="122"/>
        <v>18820</v>
      </c>
      <c r="AP567" s="3">
        <f t="shared" si="116"/>
        <v>6999</v>
      </c>
      <c r="AQ567" s="3">
        <v>11821</v>
      </c>
      <c r="AS567" s="68"/>
      <c r="AT567" s="68"/>
      <c r="AX567" s="4">
        <f t="shared" si="123"/>
        <v>0</v>
      </c>
      <c r="AZ567" s="4">
        <f t="shared" si="124"/>
        <v>0</v>
      </c>
      <c r="BB567" s="4"/>
    </row>
    <row r="568" spans="1:54" s="3" customFormat="1">
      <c r="A568" s="205" t="str">
        <f t="shared" si="117"/>
        <v>479</v>
      </c>
      <c r="B568" s="1">
        <v>479278161</v>
      </c>
      <c r="C568" s="7" t="s">
        <v>95</v>
      </c>
      <c r="D568" s="8">
        <f>'fnd enro'!D568</f>
        <v>0</v>
      </c>
      <c r="E568" s="8">
        <f>'fnd enro'!E568</f>
        <v>0</v>
      </c>
      <c r="F568" s="8">
        <f>'fnd enro'!F568</f>
        <v>0</v>
      </c>
      <c r="G568" s="8">
        <f>'fnd enro'!G568</f>
        <v>0</v>
      </c>
      <c r="H568" s="8">
        <f>'fnd enro'!H568</f>
        <v>4</v>
      </c>
      <c r="I568" s="8">
        <f>'fnd enro'!I568</f>
        <v>9</v>
      </c>
      <c r="J568" s="8">
        <f>'fnd enro'!J568</f>
        <v>0</v>
      </c>
      <c r="K568" s="9">
        <f>'fnd enro'!K568</f>
        <v>0.52</v>
      </c>
      <c r="L568" s="8">
        <f>'fnd enro'!L568</f>
        <v>0</v>
      </c>
      <c r="M568" s="8">
        <f>'fnd enro'!M568</f>
        <v>0</v>
      </c>
      <c r="N568" s="8">
        <f>'fnd enro'!N568</f>
        <v>0</v>
      </c>
      <c r="O568" s="8">
        <f>'fnd enro'!O568</f>
        <v>0</v>
      </c>
      <c r="P568" s="8">
        <f>'fnd enro'!P568</f>
        <v>5</v>
      </c>
      <c r="Q568" s="8">
        <f>'fnd enro'!R568</f>
        <v>13</v>
      </c>
      <c r="R568" s="9">
        <f t="shared" si="112"/>
        <v>1</v>
      </c>
      <c r="S568" s="8">
        <f>VALUE('fnd enro'!Q568)</f>
        <v>7</v>
      </c>
      <c r="T568" s="1"/>
      <c r="U568" s="68">
        <f>(($D568*'fnd base rates'!C$7)
+($E568*'fnd base rates'!C$8)
+($F568*'fnd base rates'!C$9)
+($G568*'fnd base rates'!C$10)
+($H568*'fnd base rates'!C$11)
+($I568*'fnd base rates'!C$12)
+($J568*'fnd base rates'!C$13)
+($K568*'fnd base rates'!C$14)
+($M568*'fnd base rates'!C$16)
+($N568*'fnd base rates'!C$17)
+($O568*'fnd base rates'!C$18)
+($P568*VLOOKUP($S568+12,rate_basefnd,3)))
*$R568</f>
        <v>8239.4956000000002</v>
      </c>
      <c r="V568" s="68">
        <f>(($D568*'fnd base rates'!D$7)
+($E568*'fnd base rates'!D$8)
+($F568*'fnd base rates'!D$9)
+($G568*'fnd base rates'!D$10)
+($H568*'fnd base rates'!D$11)
+($I568*'fnd base rates'!D$12)
+($J568*'fnd base rates'!D$13)
+($K568*'fnd base rates'!D$14)
+($M568*'fnd base rates'!D$16)
+($N568*'fnd base rates'!D$17)
+($O568*'fnd base rates'!D$18)
+($P568*VLOOKUP($S568+12,rate_basefnd,4)))
*$R568</f>
        <v>13136.82</v>
      </c>
      <c r="W568" s="68">
        <f>(($D568*'fnd base rates'!E$7)
+($E568*'fnd base rates'!E$8)
+($F568*'fnd base rates'!E$9)
+($G568*'fnd base rates'!E$10)
+($H568*'fnd base rates'!E$11)
+($I568*'fnd base rates'!E$12)
+($J568*'fnd base rates'!E$13)
+($K568*'fnd base rates'!E$14)
+($M568*'fnd base rates'!E$16)
+($N568*'fnd base rates'!E$17)
+($O568*'fnd base rates'!E$18)
+($P568*VLOOKUP($S568+12,rate_basefnd,5)))
*$R568</f>
        <v>85121.520399999994</v>
      </c>
      <c r="X568" s="68">
        <f>(($D568*'fnd base rates'!F$7)
+($E568*'fnd base rates'!F$8)
+($F568*'fnd base rates'!F$9)
+($G568*'fnd base rates'!F$10)
+($H568*'fnd base rates'!F$11)
+($I568*'fnd base rates'!F$12)
+($J568*'fnd base rates'!F$13)
+($K568*'fnd base rates'!F$14)
+($M568*'fnd base rates'!F$16)
+($N568*'fnd base rates'!F$17)
+($O568*'fnd base rates'!F$18)
+($P568*VLOOKUP($S568+12,rate_basefnd,6)))
*$R568</f>
        <v>13453.526400000001</v>
      </c>
      <c r="Y568" s="68">
        <f>(($D568*'fnd base rates'!G$7)
+($E568*'fnd base rates'!G$8)
+($F568*'fnd base rates'!G$9)
+($G568*'fnd base rates'!G$10)
+($H568*'fnd base rates'!G$11)
+($I568*'fnd base rates'!G$12)
+($J568*'fnd base rates'!G$13)
+($K568*'fnd base rates'!G$14)
+($M568*'fnd base rates'!G$16)
+($N568*'fnd base rates'!G$17)
+($O568*'fnd base rates'!G$18)
+($P568*VLOOKUP($S568+12,rate_basefnd,7)))
*$R568</f>
        <v>3389.2352000000001</v>
      </c>
      <c r="Z568" s="68">
        <f>(($D568*'fnd base rates'!H$7)
+($E568*'fnd base rates'!H$8)
+($F568*'fnd base rates'!H$9)
+($G568*'fnd base rates'!H$10)
+($H568*'fnd base rates'!H$11)
+($I568*'fnd base rates'!H$12)
+($J568*'fnd base rates'!H$13)
+($K568*'fnd base rates'!H$14)
+($M568*'fnd base rates'!H$16)
+($N568*'fnd base rates'!H$17)
+($O568*'fnd base rates'!H$18)
+($P568*VLOOKUP($S568+12,rate_basefnd,8)))</f>
        <v>10751.291999999999</v>
      </c>
      <c r="AA568" s="68">
        <f>(($D568*'fnd base rates'!I$7)
+($E568*'fnd base rates'!I$8)
+($F568*'fnd base rates'!I$9)
+($G568*'fnd base rates'!I$10)
+($H568*'fnd base rates'!I$11)
+($I568*'fnd base rates'!I$12)
+($J568*'fnd base rates'!I$13)
+($K568*'fnd base rates'!I$14)
+($M568*'fnd base rates'!I$16)
+($N568*'fnd base rates'!I$17)
+($O568*'fnd base rates'!I$18)
+($P568*VLOOKUP($S568+12,rate_basefnd,9)))
*$R568</f>
        <v>6896.72</v>
      </c>
      <c r="AB568" s="68">
        <f>(($D568*'fnd base rates'!J$7)
+($E568*'fnd base rates'!J$8)
+($F568*'fnd base rates'!J$9)
+($G568*'fnd base rates'!J$10)
+($H568*'fnd base rates'!J$11)
+($I568*'fnd base rates'!J$12)
+($J568*'fnd base rates'!J$13)
+($K568*'fnd base rates'!J$14)
+($M568*'fnd base rates'!J$16)
+($N568*'fnd base rates'!J$17)
+($O568*'fnd base rates'!J$18)
+($P568*VLOOKUP($S568+12,rate_basefnd,10)))
*$R568</f>
        <v>11152.689999999999</v>
      </c>
      <c r="AC568" s="68">
        <f>(($D568*'fnd base rates'!K$7)
+($E568*'fnd base rates'!K$8)
+($F568*'fnd base rates'!K$9)
+($G568*'fnd base rates'!K$10)
+($H568*'fnd base rates'!K$11)
+($I568*'fnd base rates'!K$12)
+($J568*'fnd base rates'!K$13)
+($K568*'fnd base rates'!K$14)
+($M568*'fnd base rates'!K$16)
+($N568*'fnd base rates'!K$17)
+($O568*'fnd base rates'!K$18)
+($P568*VLOOKUP($S568+12,rate_basefnd,11)))
*$R568</f>
        <v>16793.957999999999</v>
      </c>
      <c r="AD568" s="68">
        <f>(($D568*'fnd base rates'!L$7)
+($E568*'fnd base rates'!L$8)
+($F568*'fnd base rates'!L$9)
+($G568*'fnd base rates'!L$10)
+($H568*'fnd base rates'!L$11)
+($I568*'fnd base rates'!L$12)
+($J568*'fnd base rates'!L$13)
+($K568*'fnd base rates'!L$14)
+($M568*'fnd base rates'!L$16)
+($N568*'fnd base rates'!L$17)
+($O568*'fnd base rates'!L$18)
+($P568*VLOOKUP($S568+12,rate_basefnd,12)))</f>
        <v>33062.734399999994</v>
      </c>
      <c r="AE568" s="68">
        <f>(($D568*'fnd base rates'!M$7)
+($E568*'fnd base rates'!M$8)
+($F568*'fnd base rates'!M$9)
+($G568*'fnd base rates'!M$10)
+($H568*'fnd base rates'!M$11)
+($I568*'fnd base rates'!M$12)
+($J568*'fnd base rates'!M$13)
+($K568*'fnd base rates'!M$14)
+($M568*'fnd base rates'!M$16)
+($N568*'fnd base rates'!M$17)
+($O568*'fnd base rates'!M$18)
+($P568*VLOOKUP($S568+12,rate_basefnd,13)))</f>
        <v>0</v>
      </c>
      <c r="AF568" s="3">
        <f t="shared" si="113"/>
        <v>201997.992</v>
      </c>
      <c r="AH568" s="205">
        <f t="shared" si="114"/>
        <v>479278161</v>
      </c>
      <c r="AI568" s="3" t="str">
        <f t="shared" si="118"/>
        <v>479</v>
      </c>
      <c r="AJ568" s="1" t="str">
        <f t="shared" si="119"/>
        <v>278</v>
      </c>
      <c r="AK568" s="1" t="str">
        <f t="shared" si="120"/>
        <v>161</v>
      </c>
      <c r="AL568" s="3">
        <f t="shared" si="115"/>
        <v>1</v>
      </c>
      <c r="AM568" s="3">
        <f t="shared" si="125"/>
        <v>13</v>
      </c>
      <c r="AN568" s="3">
        <f t="shared" si="121"/>
        <v>201997.992</v>
      </c>
      <c r="AO568" s="3">
        <f t="shared" si="122"/>
        <v>15538</v>
      </c>
      <c r="AP568" s="3">
        <f t="shared" si="116"/>
        <v>2973</v>
      </c>
      <c r="AQ568" s="3">
        <v>12565</v>
      </c>
      <c r="AS568" s="68"/>
      <c r="AT568" s="68"/>
      <c r="AX568" s="4">
        <f t="shared" si="123"/>
        <v>0</v>
      </c>
      <c r="AZ568" s="4">
        <f t="shared" si="124"/>
        <v>0</v>
      </c>
      <c r="BB568" s="4"/>
    </row>
    <row r="569" spans="1:54" s="3" customFormat="1">
      <c r="A569" s="205" t="str">
        <f t="shared" si="117"/>
        <v>479</v>
      </c>
      <c r="B569" s="1">
        <v>479278191</v>
      </c>
      <c r="C569" s="7" t="s">
        <v>95</v>
      </c>
      <c r="D569" s="8">
        <f>'fnd enro'!D569</f>
        <v>0</v>
      </c>
      <c r="E569" s="8">
        <f>'fnd enro'!E569</f>
        <v>0</v>
      </c>
      <c r="F569" s="8">
        <f>'fnd enro'!F569</f>
        <v>0</v>
      </c>
      <c r="G569" s="8">
        <f>'fnd enro'!G569</f>
        <v>0</v>
      </c>
      <c r="H569" s="8">
        <f>'fnd enro'!H569</f>
        <v>0</v>
      </c>
      <c r="I569" s="8">
        <f>'fnd enro'!I569</f>
        <v>2</v>
      </c>
      <c r="J569" s="8">
        <f>'fnd enro'!J569</f>
        <v>0</v>
      </c>
      <c r="K569" s="9">
        <f>'fnd enro'!K569</f>
        <v>0.08</v>
      </c>
      <c r="L569" s="8">
        <f>'fnd enro'!L569</f>
        <v>0</v>
      </c>
      <c r="M569" s="8">
        <f>'fnd enro'!M569</f>
        <v>0</v>
      </c>
      <c r="N569" s="8">
        <f>'fnd enro'!N569</f>
        <v>0</v>
      </c>
      <c r="O569" s="8">
        <f>'fnd enro'!O569</f>
        <v>0</v>
      </c>
      <c r="P569" s="8">
        <f>'fnd enro'!P569</f>
        <v>0</v>
      </c>
      <c r="Q569" s="8">
        <f>'fnd enro'!R569</f>
        <v>2</v>
      </c>
      <c r="R569" s="9">
        <f t="shared" si="112"/>
        <v>1</v>
      </c>
      <c r="S569" s="8">
        <f>VALUE('fnd enro'!Q569)</f>
        <v>7</v>
      </c>
      <c r="T569" s="1"/>
      <c r="U569" s="68">
        <f>(($D569*'fnd base rates'!C$7)
+($E569*'fnd base rates'!C$8)
+($F569*'fnd base rates'!C$9)
+($G569*'fnd base rates'!C$10)
+($H569*'fnd base rates'!C$11)
+($I569*'fnd base rates'!C$12)
+($J569*'fnd base rates'!C$13)
+($K569*'fnd base rates'!C$14)
+($M569*'fnd base rates'!C$16)
+($N569*'fnd base rates'!C$17)
+($O569*'fnd base rates'!C$18)
+($P569*VLOOKUP($S569+12,rate_basefnd,3)))
*$R569</f>
        <v>1199.3224</v>
      </c>
      <c r="V569" s="68">
        <f>(($D569*'fnd base rates'!D$7)
+($E569*'fnd base rates'!D$8)
+($F569*'fnd base rates'!D$9)
+($G569*'fnd base rates'!D$10)
+($H569*'fnd base rates'!D$11)
+($I569*'fnd base rates'!D$12)
+($J569*'fnd base rates'!D$13)
+($K569*'fnd base rates'!D$14)
+($M569*'fnd base rates'!D$16)
+($N569*'fnd base rates'!D$17)
+($O569*'fnd base rates'!D$18)
+($P569*VLOOKUP($S569+12,rate_basefnd,4)))
*$R569</f>
        <v>1697.48</v>
      </c>
      <c r="W569" s="68">
        <f>(($D569*'fnd base rates'!E$7)
+($E569*'fnd base rates'!E$8)
+($F569*'fnd base rates'!E$9)
+($G569*'fnd base rates'!E$10)
+($H569*'fnd base rates'!E$11)
+($I569*'fnd base rates'!E$12)
+($J569*'fnd base rates'!E$13)
+($K569*'fnd base rates'!E$14)
+($M569*'fnd base rates'!E$16)
+($N569*'fnd base rates'!E$17)
+($O569*'fnd base rates'!E$18)
+($P569*VLOOKUP($S569+12,rate_basefnd,5)))
*$R569</f>
        <v>10928.621599999999</v>
      </c>
      <c r="X569" s="68">
        <f>(($D569*'fnd base rates'!F$7)
+($E569*'fnd base rates'!F$8)
+($F569*'fnd base rates'!F$9)
+($G569*'fnd base rates'!F$10)
+($H569*'fnd base rates'!F$11)
+($I569*'fnd base rates'!F$12)
+($J569*'fnd base rates'!F$13)
+($K569*'fnd base rates'!F$14)
+($M569*'fnd base rates'!F$16)
+($N569*'fnd base rates'!F$17)
+($O569*'fnd base rates'!F$18)
+($P569*VLOOKUP($S569+12,rate_basefnd,6)))
*$R569</f>
        <v>1995.7055999999998</v>
      </c>
      <c r="Y569" s="68">
        <f>(($D569*'fnd base rates'!G$7)
+($E569*'fnd base rates'!G$8)
+($F569*'fnd base rates'!G$9)
+($G569*'fnd base rates'!G$10)
+($H569*'fnd base rates'!G$11)
+($I569*'fnd base rates'!G$12)
+($J569*'fnd base rates'!G$13)
+($K569*'fnd base rates'!G$14)
+($M569*'fnd base rates'!G$16)
+($N569*'fnd base rates'!G$17)
+($O569*'fnd base rates'!G$18)
+($P569*VLOOKUP($S569+12,rate_basefnd,7)))
*$R569</f>
        <v>365.06079999999997</v>
      </c>
      <c r="Z569" s="68">
        <f>(($D569*'fnd base rates'!H$7)
+($E569*'fnd base rates'!H$8)
+($F569*'fnd base rates'!H$9)
+($G569*'fnd base rates'!H$10)
+($H569*'fnd base rates'!H$11)
+($I569*'fnd base rates'!H$12)
+($J569*'fnd base rates'!H$13)
+($K569*'fnd base rates'!H$14)
+($M569*'fnd base rates'!H$16)
+($N569*'fnd base rates'!H$17)
+($O569*'fnd base rates'!H$18)
+($P569*VLOOKUP($S569+12,rate_basefnd,8)))</f>
        <v>1838.528</v>
      </c>
      <c r="AA569" s="68">
        <f>(($D569*'fnd base rates'!I$7)
+($E569*'fnd base rates'!I$8)
+($F569*'fnd base rates'!I$9)
+($G569*'fnd base rates'!I$10)
+($H569*'fnd base rates'!I$11)
+($I569*'fnd base rates'!I$12)
+($J569*'fnd base rates'!I$13)
+($K569*'fnd base rates'!I$14)
+($M569*'fnd base rates'!I$16)
+($N569*'fnd base rates'!I$17)
+($O569*'fnd base rates'!I$18)
+($P569*VLOOKUP($S569+12,rate_basefnd,9)))
*$R569</f>
        <v>945.04</v>
      </c>
      <c r="AB569" s="68">
        <f>(($D569*'fnd base rates'!J$7)
+($E569*'fnd base rates'!J$8)
+($F569*'fnd base rates'!J$9)
+($G569*'fnd base rates'!J$10)
+($H569*'fnd base rates'!J$11)
+($I569*'fnd base rates'!J$12)
+($J569*'fnd base rates'!J$13)
+($K569*'fnd base rates'!J$14)
+($M569*'fnd base rates'!J$16)
+($N569*'fnd base rates'!J$17)
+($O569*'fnd base rates'!J$18)
+($P569*VLOOKUP($S569+12,rate_basefnd,10)))
*$R569</f>
        <v>1272.98</v>
      </c>
      <c r="AC569" s="68">
        <f>(($D569*'fnd base rates'!K$7)
+($E569*'fnd base rates'!K$8)
+($F569*'fnd base rates'!K$9)
+($G569*'fnd base rates'!K$10)
+($H569*'fnd base rates'!K$11)
+($I569*'fnd base rates'!K$12)
+($J569*'fnd base rates'!K$13)
+($K569*'fnd base rates'!K$14)
+($M569*'fnd base rates'!K$16)
+($N569*'fnd base rates'!K$17)
+($O569*'fnd base rates'!K$18)
+($P569*VLOOKUP($S569+12,rate_basefnd,11)))
*$R569</f>
        <v>2561.7719999999999</v>
      </c>
      <c r="AD569" s="68">
        <f>(($D569*'fnd base rates'!L$7)
+($E569*'fnd base rates'!L$8)
+($F569*'fnd base rates'!L$9)
+($G569*'fnd base rates'!L$10)
+($H569*'fnd base rates'!L$11)
+($I569*'fnd base rates'!L$12)
+($J569*'fnd base rates'!L$13)
+($K569*'fnd base rates'!L$14)
+($M569*'fnd base rates'!L$16)
+($N569*'fnd base rates'!L$17)
+($O569*'fnd base rates'!L$18)
+($P569*VLOOKUP($S569+12,rate_basefnd,12)))</f>
        <v>4332.4776000000002</v>
      </c>
      <c r="AE569" s="68">
        <f>(($D569*'fnd base rates'!M$7)
+($E569*'fnd base rates'!M$8)
+($F569*'fnd base rates'!M$9)
+($G569*'fnd base rates'!M$10)
+($H569*'fnd base rates'!M$11)
+($I569*'fnd base rates'!M$12)
+($J569*'fnd base rates'!M$13)
+($K569*'fnd base rates'!M$14)
+($M569*'fnd base rates'!M$16)
+($N569*'fnd base rates'!M$17)
+($O569*'fnd base rates'!M$18)
+($P569*VLOOKUP($S569+12,rate_basefnd,13)))</f>
        <v>0</v>
      </c>
      <c r="AF569" s="3">
        <f t="shared" si="113"/>
        <v>27136.987999999998</v>
      </c>
      <c r="AH569" s="205">
        <f t="shared" si="114"/>
        <v>479278191</v>
      </c>
      <c r="AI569" s="3" t="str">
        <f t="shared" si="118"/>
        <v>479</v>
      </c>
      <c r="AJ569" s="1" t="str">
        <f t="shared" si="119"/>
        <v>278</v>
      </c>
      <c r="AK569" s="1" t="str">
        <f t="shared" si="120"/>
        <v>191</v>
      </c>
      <c r="AL569" s="3">
        <f t="shared" si="115"/>
        <v>1</v>
      </c>
      <c r="AM569" s="3">
        <f t="shared" si="125"/>
        <v>2</v>
      </c>
      <c r="AN569" s="3">
        <f t="shared" si="121"/>
        <v>27136.987999999998</v>
      </c>
      <c r="AO569" s="3">
        <f t="shared" si="122"/>
        <v>13568</v>
      </c>
      <c r="AP569" s="3">
        <f t="shared" si="116"/>
        <v>1003</v>
      </c>
      <c r="AQ569" s="3">
        <v>12565</v>
      </c>
      <c r="AS569" s="68"/>
      <c r="AT569" s="68"/>
      <c r="AX569" s="4">
        <f t="shared" si="123"/>
        <v>0</v>
      </c>
      <c r="AZ569" s="4">
        <f t="shared" si="124"/>
        <v>0</v>
      </c>
      <c r="BB569" s="4"/>
    </row>
    <row r="570" spans="1:54" s="3" customFormat="1">
      <c r="A570" s="205" t="str">
        <f t="shared" si="117"/>
        <v>479</v>
      </c>
      <c r="B570" s="1">
        <v>479278210</v>
      </c>
      <c r="C570" s="7" t="s">
        <v>95</v>
      </c>
      <c r="D570" s="8">
        <f>'fnd enro'!D570</f>
        <v>0</v>
      </c>
      <c r="E570" s="8">
        <f>'fnd enro'!E570</f>
        <v>0</v>
      </c>
      <c r="F570" s="8">
        <f>'fnd enro'!F570</f>
        <v>0</v>
      </c>
      <c r="G570" s="8">
        <f>'fnd enro'!G570</f>
        <v>0</v>
      </c>
      <c r="H570" s="8">
        <f>'fnd enro'!H570</f>
        <v>8</v>
      </c>
      <c r="I570" s="8">
        <f>'fnd enro'!I570</f>
        <v>15</v>
      </c>
      <c r="J570" s="8">
        <f>'fnd enro'!J570</f>
        <v>0</v>
      </c>
      <c r="K570" s="9">
        <f>'fnd enro'!K570</f>
        <v>0.92</v>
      </c>
      <c r="L570" s="8">
        <f>'fnd enro'!L570</f>
        <v>0</v>
      </c>
      <c r="M570" s="8">
        <f>'fnd enro'!M570</f>
        <v>0</v>
      </c>
      <c r="N570" s="8">
        <f>'fnd enro'!N570</f>
        <v>0</v>
      </c>
      <c r="O570" s="8">
        <f>'fnd enro'!O570</f>
        <v>0</v>
      </c>
      <c r="P570" s="8">
        <f>'fnd enro'!P570</f>
        <v>4</v>
      </c>
      <c r="Q570" s="8">
        <f>'fnd enro'!R570</f>
        <v>23</v>
      </c>
      <c r="R570" s="9">
        <f t="shared" si="112"/>
        <v>1</v>
      </c>
      <c r="S570" s="8">
        <f>VALUE('fnd enro'!Q570)</f>
        <v>6</v>
      </c>
      <c r="T570" s="1"/>
      <c r="U570" s="68">
        <f>(($D570*'fnd base rates'!C$7)
+($E570*'fnd base rates'!C$8)
+($F570*'fnd base rates'!C$9)
+($G570*'fnd base rates'!C$10)
+($H570*'fnd base rates'!C$11)
+($I570*'fnd base rates'!C$12)
+($J570*'fnd base rates'!C$13)
+($K570*'fnd base rates'!C$14)
+($M570*'fnd base rates'!C$16)
+($N570*'fnd base rates'!C$17)
+($O570*'fnd base rates'!C$18)
+($P570*VLOOKUP($S570+12,rate_basefnd,3)))
*$R570</f>
        <v>14112.9676</v>
      </c>
      <c r="V570" s="68">
        <f>(($D570*'fnd base rates'!D$7)
+($E570*'fnd base rates'!D$8)
+($F570*'fnd base rates'!D$9)
+($G570*'fnd base rates'!D$10)
+($H570*'fnd base rates'!D$11)
+($I570*'fnd base rates'!D$12)
+($J570*'fnd base rates'!D$13)
+($K570*'fnd base rates'!D$14)
+($M570*'fnd base rates'!D$16)
+($N570*'fnd base rates'!D$17)
+($O570*'fnd base rates'!D$18)
+($P570*VLOOKUP($S570+12,rate_basefnd,4)))
*$R570</f>
        <v>21040.82</v>
      </c>
      <c r="W570" s="68">
        <f>(($D570*'fnd base rates'!E$7)
+($E570*'fnd base rates'!E$8)
+($F570*'fnd base rates'!E$9)
+($G570*'fnd base rates'!E$10)
+($H570*'fnd base rates'!E$11)
+($I570*'fnd base rates'!E$12)
+($J570*'fnd base rates'!E$13)
+($K570*'fnd base rates'!E$14)
+($M570*'fnd base rates'!E$16)
+($N570*'fnd base rates'!E$17)
+($O570*'fnd base rates'!E$18)
+($P570*VLOOKUP($S570+12,rate_basefnd,5)))
*$R570</f>
        <v>127622.42839999999</v>
      </c>
      <c r="X570" s="68">
        <f>(($D570*'fnd base rates'!F$7)
+($E570*'fnd base rates'!F$8)
+($F570*'fnd base rates'!F$9)
+($G570*'fnd base rates'!F$10)
+($H570*'fnd base rates'!F$11)
+($I570*'fnd base rates'!F$12)
+($J570*'fnd base rates'!F$13)
+($K570*'fnd base rates'!F$14)
+($M570*'fnd base rates'!F$16)
+($N570*'fnd base rates'!F$17)
+($O570*'fnd base rates'!F$18)
+($P570*VLOOKUP($S570+12,rate_basefnd,6)))
*$R570</f>
        <v>23913.4944</v>
      </c>
      <c r="Y570" s="68">
        <f>(($D570*'fnd base rates'!G$7)
+($E570*'fnd base rates'!G$8)
+($F570*'fnd base rates'!G$9)
+($G570*'fnd base rates'!G$10)
+($H570*'fnd base rates'!G$11)
+($I570*'fnd base rates'!G$12)
+($J570*'fnd base rates'!G$13)
+($K570*'fnd base rates'!G$14)
+($M570*'fnd base rates'!G$16)
+($N570*'fnd base rates'!G$17)
+($O570*'fnd base rates'!G$18)
+($P570*VLOOKUP($S570+12,rate_basefnd,7)))
*$R570</f>
        <v>4958.4391999999998</v>
      </c>
      <c r="Z570" s="68">
        <f>(($D570*'fnd base rates'!H$7)
+($E570*'fnd base rates'!H$8)
+($F570*'fnd base rates'!H$9)
+($G570*'fnd base rates'!H$10)
+($H570*'fnd base rates'!H$11)
+($I570*'fnd base rates'!H$12)
+($J570*'fnd base rates'!H$13)
+($K570*'fnd base rates'!H$14)
+($M570*'fnd base rates'!H$16)
+($N570*'fnd base rates'!H$17)
+($O570*'fnd base rates'!H$18)
+($P570*VLOOKUP($S570+12,rate_basefnd,8)))</f>
        <v>18549.752</v>
      </c>
      <c r="AA570" s="68">
        <f>(($D570*'fnd base rates'!I$7)
+($E570*'fnd base rates'!I$8)
+($F570*'fnd base rates'!I$9)
+($G570*'fnd base rates'!I$10)
+($H570*'fnd base rates'!I$11)
+($I570*'fnd base rates'!I$12)
+($J570*'fnd base rates'!I$13)
+($K570*'fnd base rates'!I$14)
+($M570*'fnd base rates'!I$16)
+($N570*'fnd base rates'!I$17)
+($O570*'fnd base rates'!I$18)
+($P570*VLOOKUP($S570+12,rate_basefnd,9)))
*$R570</f>
        <v>11313.8</v>
      </c>
      <c r="AB570" s="68">
        <f>(($D570*'fnd base rates'!J$7)
+($E570*'fnd base rates'!J$8)
+($F570*'fnd base rates'!J$9)
+($G570*'fnd base rates'!J$10)
+($H570*'fnd base rates'!J$11)
+($I570*'fnd base rates'!J$12)
+($J570*'fnd base rates'!J$13)
+($K570*'fnd base rates'!J$14)
+($M570*'fnd base rates'!J$16)
+($N570*'fnd base rates'!J$17)
+($O570*'fnd base rates'!J$18)
+($P570*VLOOKUP($S570+12,rate_basefnd,10)))
*$R570</f>
        <v>14877.19</v>
      </c>
      <c r="AC570" s="68">
        <f>(($D570*'fnd base rates'!K$7)
+($E570*'fnd base rates'!K$8)
+($F570*'fnd base rates'!K$9)
+($G570*'fnd base rates'!K$10)
+($H570*'fnd base rates'!K$11)
+($I570*'fnd base rates'!K$12)
+($J570*'fnd base rates'!K$13)
+($K570*'fnd base rates'!K$14)
+($M570*'fnd base rates'!K$16)
+($N570*'fnd base rates'!K$17)
+($O570*'fnd base rates'!K$18)
+($P570*VLOOKUP($S570+12,rate_basefnd,11)))
*$R570</f>
        <v>29745.257999999998</v>
      </c>
      <c r="AD570" s="68">
        <f>(($D570*'fnd base rates'!L$7)
+($E570*'fnd base rates'!L$8)
+($F570*'fnd base rates'!L$9)
+($G570*'fnd base rates'!L$10)
+($H570*'fnd base rates'!L$11)
+($I570*'fnd base rates'!L$12)
+($J570*'fnd base rates'!L$13)
+($K570*'fnd base rates'!L$14)
+($M570*'fnd base rates'!L$16)
+($N570*'fnd base rates'!L$17)
+($O570*'fnd base rates'!L$18)
+($P570*VLOOKUP($S570+12,rate_basefnd,12)))</f>
        <v>54706.252399999998</v>
      </c>
      <c r="AE570" s="68">
        <f>(($D570*'fnd base rates'!M$7)
+($E570*'fnd base rates'!M$8)
+($F570*'fnd base rates'!M$9)
+($G570*'fnd base rates'!M$10)
+($H570*'fnd base rates'!M$11)
+($I570*'fnd base rates'!M$12)
+($J570*'fnd base rates'!M$13)
+($K570*'fnd base rates'!M$14)
+($M570*'fnd base rates'!M$16)
+($N570*'fnd base rates'!M$17)
+($O570*'fnd base rates'!M$18)
+($P570*VLOOKUP($S570+12,rate_basefnd,13)))</f>
        <v>0</v>
      </c>
      <c r="AF570" s="3">
        <f t="shared" si="113"/>
        <v>320840.40199999994</v>
      </c>
      <c r="AH570" s="205">
        <f t="shared" si="114"/>
        <v>479278210</v>
      </c>
      <c r="AI570" s="3" t="str">
        <f t="shared" si="118"/>
        <v>479</v>
      </c>
      <c r="AJ570" s="1" t="str">
        <f t="shared" si="119"/>
        <v>278</v>
      </c>
      <c r="AK570" s="1" t="str">
        <f t="shared" si="120"/>
        <v>210</v>
      </c>
      <c r="AL570" s="3">
        <f t="shared" si="115"/>
        <v>1</v>
      </c>
      <c r="AM570" s="3">
        <f t="shared" si="125"/>
        <v>23</v>
      </c>
      <c r="AN570" s="3">
        <f t="shared" si="121"/>
        <v>320840.40199999994</v>
      </c>
      <c r="AO570" s="3">
        <f t="shared" si="122"/>
        <v>13950</v>
      </c>
      <c r="AP570" s="3">
        <f t="shared" si="116"/>
        <v>1504</v>
      </c>
      <c r="AQ570" s="3">
        <v>12446</v>
      </c>
      <c r="AS570" s="68"/>
      <c r="AT570" s="68"/>
      <c r="AX570" s="4">
        <f t="shared" si="123"/>
        <v>0</v>
      </c>
      <c r="AZ570" s="4">
        <f t="shared" si="124"/>
        <v>0</v>
      </c>
      <c r="BB570" s="4"/>
    </row>
    <row r="571" spans="1:54" s="3" customFormat="1">
      <c r="A571" s="205" t="str">
        <f t="shared" si="117"/>
        <v>479</v>
      </c>
      <c r="B571" s="1">
        <v>479278227</v>
      </c>
      <c r="C571" s="7" t="s">
        <v>95</v>
      </c>
      <c r="D571" s="8">
        <f>'fnd enro'!D571</f>
        <v>0</v>
      </c>
      <c r="E571" s="8">
        <f>'fnd enro'!E571</f>
        <v>0</v>
      </c>
      <c r="F571" s="8">
        <f>'fnd enro'!F571</f>
        <v>0</v>
      </c>
      <c r="G571" s="8">
        <f>'fnd enro'!G571</f>
        <v>0</v>
      </c>
      <c r="H571" s="8">
        <f>'fnd enro'!H571</f>
        <v>1</v>
      </c>
      <c r="I571" s="8">
        <f>'fnd enro'!I571</f>
        <v>1</v>
      </c>
      <c r="J571" s="8">
        <f>'fnd enro'!J571</f>
        <v>0</v>
      </c>
      <c r="K571" s="9">
        <f>'fnd enro'!K571</f>
        <v>0.08</v>
      </c>
      <c r="L571" s="8">
        <f>'fnd enro'!L571</f>
        <v>0</v>
      </c>
      <c r="M571" s="8">
        <f>'fnd enro'!M571</f>
        <v>0</v>
      </c>
      <c r="N571" s="8">
        <f>'fnd enro'!N571</f>
        <v>0</v>
      </c>
      <c r="O571" s="8">
        <f>'fnd enro'!O571</f>
        <v>0</v>
      </c>
      <c r="P571" s="8">
        <f>'fnd enro'!P571</f>
        <v>1</v>
      </c>
      <c r="Q571" s="8">
        <f>'fnd enro'!R571</f>
        <v>2</v>
      </c>
      <c r="R571" s="9">
        <f t="shared" si="112"/>
        <v>1</v>
      </c>
      <c r="S571" s="8">
        <f>VALUE('fnd enro'!Q571)</f>
        <v>10</v>
      </c>
      <c r="T571" s="1"/>
      <c r="U571" s="68">
        <f>(($D571*'fnd base rates'!C$7)
+($E571*'fnd base rates'!C$8)
+($F571*'fnd base rates'!C$9)
+($G571*'fnd base rates'!C$10)
+($H571*'fnd base rates'!C$11)
+($I571*'fnd base rates'!C$12)
+($J571*'fnd base rates'!C$13)
+($K571*'fnd base rates'!C$14)
+($M571*'fnd base rates'!C$16)
+($N571*'fnd base rates'!C$17)
+($O571*'fnd base rates'!C$18)
+($P571*VLOOKUP($S571+12,rate_basefnd,3)))
*$R571</f>
        <v>1313.8724</v>
      </c>
      <c r="V571" s="68">
        <f>(($D571*'fnd base rates'!D$7)
+($E571*'fnd base rates'!D$8)
+($F571*'fnd base rates'!D$9)
+($G571*'fnd base rates'!D$10)
+($H571*'fnd base rates'!D$11)
+($I571*'fnd base rates'!D$12)
+($J571*'fnd base rates'!D$13)
+($K571*'fnd base rates'!D$14)
+($M571*'fnd base rates'!D$16)
+($N571*'fnd base rates'!D$17)
+($O571*'fnd base rates'!D$18)
+($P571*VLOOKUP($S571+12,rate_basefnd,4)))
*$R571</f>
        <v>2240.2600000000002</v>
      </c>
      <c r="W571" s="68">
        <f>(($D571*'fnd base rates'!E$7)
+($E571*'fnd base rates'!E$8)
+($F571*'fnd base rates'!E$9)
+($G571*'fnd base rates'!E$10)
+($H571*'fnd base rates'!E$11)
+($I571*'fnd base rates'!E$12)
+($J571*'fnd base rates'!E$13)
+($K571*'fnd base rates'!E$14)
+($M571*'fnd base rates'!E$16)
+($N571*'fnd base rates'!E$17)
+($O571*'fnd base rates'!E$18)
+($P571*VLOOKUP($S571+12,rate_basefnd,5)))
*$R571</f>
        <v>14615.571599999999</v>
      </c>
      <c r="X571" s="68">
        <f>(($D571*'fnd base rates'!F$7)
+($E571*'fnd base rates'!F$8)
+($F571*'fnd base rates'!F$9)
+($G571*'fnd base rates'!F$10)
+($H571*'fnd base rates'!F$11)
+($I571*'fnd base rates'!F$12)
+($J571*'fnd base rates'!F$13)
+($K571*'fnd base rates'!F$14)
+($M571*'fnd base rates'!F$16)
+($N571*'fnd base rates'!F$17)
+($O571*'fnd base rates'!F$18)
+($P571*VLOOKUP($S571+12,rate_basefnd,6)))
*$R571</f>
        <v>2116.0655999999999</v>
      </c>
      <c r="Y571" s="68">
        <f>(($D571*'fnd base rates'!G$7)
+($E571*'fnd base rates'!G$8)
+($F571*'fnd base rates'!G$9)
+($G571*'fnd base rates'!G$10)
+($H571*'fnd base rates'!G$11)
+($I571*'fnd base rates'!G$12)
+($J571*'fnd base rates'!G$13)
+($K571*'fnd base rates'!G$14)
+($M571*'fnd base rates'!G$16)
+($N571*'fnd base rates'!G$17)
+($O571*'fnd base rates'!G$18)
+($P571*VLOOKUP($S571+12,rate_basefnd,7)))
*$R571</f>
        <v>627.18079999999998</v>
      </c>
      <c r="Z571" s="68">
        <f>(($D571*'fnd base rates'!H$7)
+($E571*'fnd base rates'!H$8)
+($F571*'fnd base rates'!H$9)
+($G571*'fnd base rates'!H$10)
+($H571*'fnd base rates'!H$11)
+($I571*'fnd base rates'!H$12)
+($J571*'fnd base rates'!H$13)
+($K571*'fnd base rates'!H$14)
+($M571*'fnd base rates'!H$16)
+($N571*'fnd base rates'!H$17)
+($O571*'fnd base rates'!H$18)
+($P571*VLOOKUP($S571+12,rate_basefnd,8)))</f>
        <v>1539.9780000000001</v>
      </c>
      <c r="AA571" s="68">
        <f>(($D571*'fnd base rates'!I$7)
+($E571*'fnd base rates'!I$8)
+($F571*'fnd base rates'!I$9)
+($G571*'fnd base rates'!I$10)
+($H571*'fnd base rates'!I$11)
+($I571*'fnd base rates'!I$12)
+($J571*'fnd base rates'!I$13)
+($K571*'fnd base rates'!I$14)
+($M571*'fnd base rates'!I$16)
+($N571*'fnd base rates'!I$17)
+($O571*'fnd base rates'!I$18)
+($P571*VLOOKUP($S571+12,rate_basefnd,9)))
*$R571</f>
        <v>1140.23</v>
      </c>
      <c r="AB571" s="68">
        <f>(($D571*'fnd base rates'!J$7)
+($E571*'fnd base rates'!J$8)
+($F571*'fnd base rates'!J$9)
+($G571*'fnd base rates'!J$10)
+($H571*'fnd base rates'!J$11)
+($I571*'fnd base rates'!J$12)
+($J571*'fnd base rates'!J$13)
+($K571*'fnd base rates'!J$14)
+($M571*'fnd base rates'!J$16)
+($N571*'fnd base rates'!J$17)
+($O571*'fnd base rates'!J$18)
+($P571*VLOOKUP($S571+12,rate_basefnd,10)))
*$R571</f>
        <v>2027.39</v>
      </c>
      <c r="AC571" s="68">
        <f>(($D571*'fnd base rates'!K$7)
+($E571*'fnd base rates'!K$8)
+($F571*'fnd base rates'!K$9)
+($G571*'fnd base rates'!K$10)
+($H571*'fnd base rates'!K$11)
+($I571*'fnd base rates'!K$12)
+($J571*'fnd base rates'!K$13)
+($K571*'fnd base rates'!K$14)
+($M571*'fnd base rates'!K$16)
+($N571*'fnd base rates'!K$17)
+($O571*'fnd base rates'!K$18)
+($P571*VLOOKUP($S571+12,rate_basefnd,11)))
*$R571</f>
        <v>2597.3820000000001</v>
      </c>
      <c r="AD571" s="68">
        <f>(($D571*'fnd base rates'!L$7)
+($E571*'fnd base rates'!L$8)
+($F571*'fnd base rates'!L$9)
+($G571*'fnd base rates'!L$10)
+($H571*'fnd base rates'!L$11)
+($I571*'fnd base rates'!L$12)
+($J571*'fnd base rates'!L$13)
+($K571*'fnd base rates'!L$14)
+($M571*'fnd base rates'!L$16)
+($N571*'fnd base rates'!L$17)
+($O571*'fnd base rates'!L$18)
+($P571*VLOOKUP($S571+12,rate_basefnd,12)))</f>
        <v>5588.9775999999993</v>
      </c>
      <c r="AE571" s="68">
        <f>(($D571*'fnd base rates'!M$7)
+($E571*'fnd base rates'!M$8)
+($F571*'fnd base rates'!M$9)
+($G571*'fnd base rates'!M$10)
+($H571*'fnd base rates'!M$11)
+($I571*'fnd base rates'!M$12)
+($J571*'fnd base rates'!M$13)
+($K571*'fnd base rates'!M$14)
+($M571*'fnd base rates'!M$16)
+($N571*'fnd base rates'!M$17)
+($O571*'fnd base rates'!M$18)
+($P571*VLOOKUP($S571+12,rate_basefnd,13)))</f>
        <v>0</v>
      </c>
      <c r="AF571" s="3">
        <f t="shared" si="113"/>
        <v>33806.907999999996</v>
      </c>
      <c r="AH571" s="205">
        <f t="shared" si="114"/>
        <v>479278227</v>
      </c>
      <c r="AI571" s="3" t="str">
        <f t="shared" si="118"/>
        <v>479</v>
      </c>
      <c r="AJ571" s="1" t="str">
        <f t="shared" si="119"/>
        <v>278</v>
      </c>
      <c r="AK571" s="1" t="str">
        <f t="shared" si="120"/>
        <v>227</v>
      </c>
      <c r="AL571" s="3">
        <f t="shared" si="115"/>
        <v>1</v>
      </c>
      <c r="AM571" s="3">
        <f t="shared" si="125"/>
        <v>2</v>
      </c>
      <c r="AN571" s="3">
        <f t="shared" si="121"/>
        <v>33806.907999999996</v>
      </c>
      <c r="AO571" s="3">
        <f t="shared" si="122"/>
        <v>16903</v>
      </c>
      <c r="AP571" s="3">
        <f t="shared" si="116"/>
        <v>4885</v>
      </c>
      <c r="AQ571" s="3">
        <v>12018</v>
      </c>
      <c r="AS571" s="68"/>
      <c r="AT571" s="68"/>
      <c r="AX571" s="4">
        <f t="shared" si="123"/>
        <v>0</v>
      </c>
      <c r="AZ571" s="4">
        <f t="shared" si="124"/>
        <v>0</v>
      </c>
      <c r="BB571" s="4"/>
    </row>
    <row r="572" spans="1:54" s="3" customFormat="1">
      <c r="A572" s="205" t="str">
        <f t="shared" si="117"/>
        <v>479</v>
      </c>
      <c r="B572" s="1">
        <v>479278278</v>
      </c>
      <c r="C572" s="7" t="s">
        <v>95</v>
      </c>
      <c r="D572" s="8">
        <f>'fnd enro'!D572</f>
        <v>0</v>
      </c>
      <c r="E572" s="8">
        <f>'fnd enro'!E572</f>
        <v>0</v>
      </c>
      <c r="F572" s="8">
        <f>'fnd enro'!F572</f>
        <v>0</v>
      </c>
      <c r="G572" s="8">
        <f>'fnd enro'!G572</f>
        <v>0</v>
      </c>
      <c r="H572" s="8">
        <f>'fnd enro'!H572</f>
        <v>13</v>
      </c>
      <c r="I572" s="8">
        <f>'fnd enro'!I572</f>
        <v>31</v>
      </c>
      <c r="J572" s="8">
        <f>'fnd enro'!J572</f>
        <v>0</v>
      </c>
      <c r="K572" s="9">
        <f>'fnd enro'!K572</f>
        <v>1.76</v>
      </c>
      <c r="L572" s="8">
        <f>'fnd enro'!L572</f>
        <v>0</v>
      </c>
      <c r="M572" s="8">
        <f>'fnd enro'!M572</f>
        <v>0</v>
      </c>
      <c r="N572" s="8">
        <f>'fnd enro'!N572</f>
        <v>0</v>
      </c>
      <c r="O572" s="8">
        <f>'fnd enro'!O572</f>
        <v>0</v>
      </c>
      <c r="P572" s="8">
        <f>'fnd enro'!P572</f>
        <v>9</v>
      </c>
      <c r="Q572" s="8">
        <f>'fnd enro'!R572</f>
        <v>44</v>
      </c>
      <c r="R572" s="9">
        <f t="shared" si="112"/>
        <v>1</v>
      </c>
      <c r="S572" s="8">
        <f>VALUE('fnd enro'!Q572)</f>
        <v>6</v>
      </c>
      <c r="T572" s="1"/>
      <c r="U572" s="68">
        <f>(($D572*'fnd base rates'!C$7)
+($E572*'fnd base rates'!C$8)
+($F572*'fnd base rates'!C$9)
+($G572*'fnd base rates'!C$10)
+($H572*'fnd base rates'!C$11)
+($I572*'fnd base rates'!C$12)
+($J572*'fnd base rates'!C$13)
+($K572*'fnd base rates'!C$14)
+($M572*'fnd base rates'!C$16)
+($N572*'fnd base rates'!C$17)
+($O572*'fnd base rates'!C$18)
+($P572*VLOOKUP($S572+12,rate_basefnd,3)))
*$R572</f>
        <v>27106.802799999998</v>
      </c>
      <c r="V572" s="68">
        <f>(($D572*'fnd base rates'!D$7)
+($E572*'fnd base rates'!D$8)
+($F572*'fnd base rates'!D$9)
+($G572*'fnd base rates'!D$10)
+($H572*'fnd base rates'!D$11)
+($I572*'fnd base rates'!D$12)
+($J572*'fnd base rates'!D$13)
+($K572*'fnd base rates'!D$14)
+($M572*'fnd base rates'!D$16)
+($N572*'fnd base rates'!D$17)
+($O572*'fnd base rates'!D$18)
+($P572*VLOOKUP($S572+12,rate_basefnd,4)))
*$R572</f>
        <v>40764.11</v>
      </c>
      <c r="W572" s="68">
        <f>(($D572*'fnd base rates'!E$7)
+($E572*'fnd base rates'!E$8)
+($F572*'fnd base rates'!E$9)
+($G572*'fnd base rates'!E$10)
+($H572*'fnd base rates'!E$11)
+($I572*'fnd base rates'!E$12)
+($J572*'fnd base rates'!E$13)
+($K572*'fnd base rates'!E$14)
+($M572*'fnd base rates'!E$16)
+($N572*'fnd base rates'!E$17)
+($O572*'fnd base rates'!E$18)
+($P572*VLOOKUP($S572+12,rate_basefnd,5)))
*$R572</f>
        <v>252859.9552</v>
      </c>
      <c r="X572" s="68">
        <f>(($D572*'fnd base rates'!F$7)
+($E572*'fnd base rates'!F$8)
+($F572*'fnd base rates'!F$9)
+($G572*'fnd base rates'!F$10)
+($H572*'fnd base rates'!F$11)
+($I572*'fnd base rates'!F$12)
+($J572*'fnd base rates'!F$13)
+($K572*'fnd base rates'!F$14)
+($M572*'fnd base rates'!F$16)
+($N572*'fnd base rates'!F$17)
+($O572*'fnd base rates'!F$18)
+($P572*VLOOKUP($S572+12,rate_basefnd,6)))
*$R572</f>
        <v>45470.203200000004</v>
      </c>
      <c r="Y572" s="68">
        <f>(($D572*'fnd base rates'!G$7)
+($E572*'fnd base rates'!G$8)
+($F572*'fnd base rates'!G$9)
+($G572*'fnd base rates'!G$10)
+($H572*'fnd base rates'!G$11)
+($I572*'fnd base rates'!G$12)
+($J572*'fnd base rates'!G$13)
+($K572*'fnd base rates'!G$14)
+($M572*'fnd base rates'!G$16)
+($N572*'fnd base rates'!G$17)
+($O572*'fnd base rates'!G$18)
+($P572*VLOOKUP($S572+12,rate_basefnd,7)))
*$R572</f>
        <v>9716.5776000000005</v>
      </c>
      <c r="Z572" s="68">
        <f>(($D572*'fnd base rates'!H$7)
+($E572*'fnd base rates'!H$8)
+($F572*'fnd base rates'!H$9)
+($G572*'fnd base rates'!H$10)
+($H572*'fnd base rates'!H$11)
+($I572*'fnd base rates'!H$12)
+($J572*'fnd base rates'!H$13)
+($K572*'fnd base rates'!H$14)
+($M572*'fnd base rates'!H$16)
+($N572*'fnd base rates'!H$17)
+($O572*'fnd base rates'!H$18)
+($P572*VLOOKUP($S572+12,rate_basefnd,8)))</f>
        <v>36302.445999999996</v>
      </c>
      <c r="AA572" s="68">
        <f>(($D572*'fnd base rates'!I$7)
+($E572*'fnd base rates'!I$8)
+($F572*'fnd base rates'!I$9)
+($G572*'fnd base rates'!I$10)
+($H572*'fnd base rates'!I$11)
+($I572*'fnd base rates'!I$12)
+($J572*'fnd base rates'!I$13)
+($K572*'fnd base rates'!I$14)
+($M572*'fnd base rates'!I$16)
+($N572*'fnd base rates'!I$17)
+($O572*'fnd base rates'!I$18)
+($P572*VLOOKUP($S572+12,rate_basefnd,9)))
*$R572</f>
        <v>21890.819999999996</v>
      </c>
      <c r="AB572" s="68">
        <f>(($D572*'fnd base rates'!J$7)
+($E572*'fnd base rates'!J$8)
+($F572*'fnd base rates'!J$9)
+($G572*'fnd base rates'!J$10)
+($H572*'fnd base rates'!J$11)
+($I572*'fnd base rates'!J$12)
+($J572*'fnd base rates'!J$13)
+($K572*'fnd base rates'!J$14)
+($M572*'fnd base rates'!J$16)
+($N572*'fnd base rates'!J$17)
+($O572*'fnd base rates'!J$18)
+($P572*VLOOKUP($S572+12,rate_basefnd,10)))
*$R572</f>
        <v>30343.229999999996</v>
      </c>
      <c r="AC572" s="68">
        <f>(($D572*'fnd base rates'!K$7)
+($E572*'fnd base rates'!K$8)
+($F572*'fnd base rates'!K$9)
+($G572*'fnd base rates'!K$10)
+($H572*'fnd base rates'!K$11)
+($I572*'fnd base rates'!K$12)
+($J572*'fnd base rates'!K$13)
+($K572*'fnd base rates'!K$14)
+($M572*'fnd base rates'!K$16)
+($N572*'fnd base rates'!K$17)
+($O572*'fnd base rates'!K$18)
+($P572*VLOOKUP($S572+12,rate_basefnd,11)))
*$R572</f>
        <v>56821.914000000004</v>
      </c>
      <c r="AD572" s="68">
        <f>(($D572*'fnd base rates'!L$7)
+($E572*'fnd base rates'!L$8)
+($F572*'fnd base rates'!L$9)
+($G572*'fnd base rates'!L$10)
+($H572*'fnd base rates'!L$11)
+($I572*'fnd base rates'!L$12)
+($J572*'fnd base rates'!L$13)
+($K572*'fnd base rates'!L$14)
+($M572*'fnd base rates'!L$16)
+($N572*'fnd base rates'!L$17)
+($O572*'fnd base rates'!L$18)
+($P572*VLOOKUP($S572+12,rate_basefnd,12)))</f>
        <v>104988.61719999999</v>
      </c>
      <c r="AE572" s="68">
        <f>(($D572*'fnd base rates'!M$7)
+($E572*'fnd base rates'!M$8)
+($F572*'fnd base rates'!M$9)
+($G572*'fnd base rates'!M$10)
+($H572*'fnd base rates'!M$11)
+($I572*'fnd base rates'!M$12)
+($J572*'fnd base rates'!M$13)
+($K572*'fnd base rates'!M$14)
+($M572*'fnd base rates'!M$16)
+($N572*'fnd base rates'!M$17)
+($O572*'fnd base rates'!M$18)
+($P572*VLOOKUP($S572+12,rate_basefnd,13)))</f>
        <v>0</v>
      </c>
      <c r="AF572" s="3">
        <f t="shared" si="113"/>
        <v>626264.67599999998</v>
      </c>
      <c r="AH572" s="205">
        <f t="shared" si="114"/>
        <v>479278278</v>
      </c>
      <c r="AI572" s="3" t="str">
        <f t="shared" si="118"/>
        <v>479</v>
      </c>
      <c r="AJ572" s="1" t="str">
        <f t="shared" si="119"/>
        <v>278</v>
      </c>
      <c r="AK572" s="1" t="str">
        <f t="shared" si="120"/>
        <v>278</v>
      </c>
      <c r="AL572" s="3">
        <f t="shared" si="115"/>
        <v>1</v>
      </c>
      <c r="AM572" s="3">
        <f t="shared" si="125"/>
        <v>44</v>
      </c>
      <c r="AN572" s="3">
        <f t="shared" si="121"/>
        <v>626264.67599999998</v>
      </c>
      <c r="AO572" s="3">
        <f t="shared" si="122"/>
        <v>14233</v>
      </c>
      <c r="AP572" s="3">
        <f t="shared" si="116"/>
        <v>1668</v>
      </c>
      <c r="AQ572" s="3">
        <v>12565</v>
      </c>
      <c r="AS572" s="68"/>
      <c r="AT572" s="68"/>
      <c r="AX572" s="4">
        <f t="shared" si="123"/>
        <v>0</v>
      </c>
      <c r="AZ572" s="4">
        <f t="shared" si="124"/>
        <v>0</v>
      </c>
      <c r="BB572" s="4"/>
    </row>
    <row r="573" spans="1:54" s="3" customFormat="1">
      <c r="A573" s="205" t="str">
        <f t="shared" si="117"/>
        <v>479</v>
      </c>
      <c r="B573" s="1">
        <v>479278281</v>
      </c>
      <c r="C573" s="7" t="s">
        <v>95</v>
      </c>
      <c r="D573" s="8">
        <f>'fnd enro'!D573</f>
        <v>0</v>
      </c>
      <c r="E573" s="8">
        <f>'fnd enro'!E573</f>
        <v>0</v>
      </c>
      <c r="F573" s="8">
        <f>'fnd enro'!F573</f>
        <v>0</v>
      </c>
      <c r="G573" s="8">
        <f>'fnd enro'!G573</f>
        <v>0</v>
      </c>
      <c r="H573" s="8">
        <f>'fnd enro'!H573</f>
        <v>30</v>
      </c>
      <c r="I573" s="8">
        <f>'fnd enro'!I573</f>
        <v>43</v>
      </c>
      <c r="J573" s="8">
        <f>'fnd enro'!J573</f>
        <v>0</v>
      </c>
      <c r="K573" s="9">
        <f>'fnd enro'!K573</f>
        <v>2.92</v>
      </c>
      <c r="L573" s="8">
        <f>'fnd enro'!L573</f>
        <v>0</v>
      </c>
      <c r="M573" s="8">
        <f>'fnd enro'!M573</f>
        <v>0</v>
      </c>
      <c r="N573" s="8">
        <f>'fnd enro'!N573</f>
        <v>0</v>
      </c>
      <c r="O573" s="8">
        <f>'fnd enro'!O573</f>
        <v>0</v>
      </c>
      <c r="P573" s="8">
        <f>'fnd enro'!P573</f>
        <v>46</v>
      </c>
      <c r="Q573" s="8">
        <f>'fnd enro'!R573</f>
        <v>73</v>
      </c>
      <c r="R573" s="9">
        <f t="shared" si="112"/>
        <v>1</v>
      </c>
      <c r="S573" s="8">
        <f>VALUE('fnd enro'!Q573)</f>
        <v>12</v>
      </c>
      <c r="T573" s="1"/>
      <c r="U573" s="68">
        <f>(($D573*'fnd base rates'!C$7)
+($E573*'fnd base rates'!C$8)
+($F573*'fnd base rates'!C$9)
+($G573*'fnd base rates'!C$10)
+($H573*'fnd base rates'!C$11)
+($I573*'fnd base rates'!C$12)
+($J573*'fnd base rates'!C$13)
+($K573*'fnd base rates'!C$14)
+($M573*'fnd base rates'!C$16)
+($N573*'fnd base rates'!C$17)
+($O573*'fnd base rates'!C$18)
+($P573*VLOOKUP($S573+12,rate_basefnd,3)))
*$R573</f>
        <v>50362.467599999996</v>
      </c>
      <c r="V573" s="68">
        <f>(($D573*'fnd base rates'!D$7)
+($E573*'fnd base rates'!D$8)
+($F573*'fnd base rates'!D$9)
+($G573*'fnd base rates'!D$10)
+($H573*'fnd base rates'!D$11)
+($I573*'fnd base rates'!D$12)
+($J573*'fnd base rates'!D$13)
+($K573*'fnd base rates'!D$14)
+($M573*'fnd base rates'!D$16)
+($N573*'fnd base rates'!D$17)
+($O573*'fnd base rates'!D$18)
+($P573*VLOOKUP($S573+12,rate_basefnd,4)))
*$R573</f>
        <v>93167.640000000014</v>
      </c>
      <c r="W573" s="68">
        <f>(($D573*'fnd base rates'!E$7)
+($E573*'fnd base rates'!E$8)
+($F573*'fnd base rates'!E$9)
+($G573*'fnd base rates'!E$10)
+($H573*'fnd base rates'!E$11)
+($I573*'fnd base rates'!E$12)
+($J573*'fnd base rates'!E$13)
+($K573*'fnd base rates'!E$14)
+($M573*'fnd base rates'!E$16)
+($N573*'fnd base rates'!E$17)
+($O573*'fnd base rates'!E$18)
+($P573*VLOOKUP($S573+12,rate_basefnd,5)))
*$R573</f>
        <v>655213.10840000003</v>
      </c>
      <c r="X573" s="68">
        <f>(($D573*'fnd base rates'!F$7)
+($E573*'fnd base rates'!F$8)
+($F573*'fnd base rates'!F$9)
+($G573*'fnd base rates'!F$10)
+($H573*'fnd base rates'!F$11)
+($I573*'fnd base rates'!F$12)
+($J573*'fnd base rates'!F$13)
+($K573*'fnd base rates'!F$14)
+($M573*'fnd base rates'!F$16)
+($N573*'fnd base rates'!F$17)
+($O573*'fnd base rates'!F$18)
+($P573*VLOOKUP($S573+12,rate_basefnd,6)))
*$R573</f>
        <v>76454.054399999994</v>
      </c>
      <c r="Y573" s="68">
        <f>(($D573*'fnd base rates'!G$7)
+($E573*'fnd base rates'!G$8)
+($F573*'fnd base rates'!G$9)
+($G573*'fnd base rates'!G$10)
+($H573*'fnd base rates'!G$11)
+($I573*'fnd base rates'!G$12)
+($J573*'fnd base rates'!G$13)
+($K573*'fnd base rates'!G$14)
+($M573*'fnd base rates'!G$16)
+($N573*'fnd base rates'!G$17)
+($O573*'fnd base rates'!G$18)
+($P573*VLOOKUP($S573+12,rate_basefnd,7)))
*$R573</f>
        <v>28257.2392</v>
      </c>
      <c r="Z573" s="68">
        <f>(($D573*'fnd base rates'!H$7)
+($E573*'fnd base rates'!H$8)
+($F573*'fnd base rates'!H$9)
+($G573*'fnd base rates'!H$10)
+($H573*'fnd base rates'!H$11)
+($I573*'fnd base rates'!H$12)
+($J573*'fnd base rates'!H$13)
+($K573*'fnd base rates'!H$14)
+($M573*'fnd base rates'!H$16)
+($N573*'fnd base rates'!H$17)
+($O573*'fnd base rates'!H$18)
+($P573*VLOOKUP($S573+12,rate_basefnd,8)))</f>
        <v>59233.432000000001</v>
      </c>
      <c r="AA573" s="68">
        <f>(($D573*'fnd base rates'!I$7)
+($E573*'fnd base rates'!I$8)
+($F573*'fnd base rates'!I$9)
+($G573*'fnd base rates'!I$10)
+($H573*'fnd base rates'!I$11)
+($I573*'fnd base rates'!I$12)
+($J573*'fnd base rates'!I$13)
+($K573*'fnd base rates'!I$14)
+($M573*'fnd base rates'!I$16)
+($N573*'fnd base rates'!I$17)
+($O573*'fnd base rates'!I$18)
+($P573*VLOOKUP($S573+12,rate_basefnd,9)))
*$R573</f>
        <v>46249.9</v>
      </c>
      <c r="AB573" s="68">
        <f>(($D573*'fnd base rates'!J$7)
+($E573*'fnd base rates'!J$8)
+($F573*'fnd base rates'!J$9)
+($G573*'fnd base rates'!J$10)
+($H573*'fnd base rates'!J$11)
+($I573*'fnd base rates'!J$12)
+($J573*'fnd base rates'!J$13)
+($K573*'fnd base rates'!J$14)
+($M573*'fnd base rates'!J$16)
+($N573*'fnd base rates'!J$17)
+($O573*'fnd base rates'!J$18)
+($P573*VLOOKUP($S573+12,rate_basefnd,10)))
*$R573</f>
        <v>99755.26999999999</v>
      </c>
      <c r="AC573" s="68">
        <f>(($D573*'fnd base rates'!K$7)
+($E573*'fnd base rates'!K$8)
+($F573*'fnd base rates'!K$9)
+($G573*'fnd base rates'!K$10)
+($H573*'fnd base rates'!K$11)
+($I573*'fnd base rates'!K$12)
+($J573*'fnd base rates'!K$13)
+($K573*'fnd base rates'!K$14)
+($M573*'fnd base rates'!K$16)
+($N573*'fnd base rates'!K$17)
+($O573*'fnd base rates'!K$18)
+($P573*VLOOKUP($S573+12,rate_basefnd,11)))
*$R573</f>
        <v>94572.977999999988</v>
      </c>
      <c r="AD573" s="68">
        <f>(($D573*'fnd base rates'!L$7)
+($E573*'fnd base rates'!L$8)
+($F573*'fnd base rates'!L$9)
+($G573*'fnd base rates'!L$10)
+($H573*'fnd base rates'!L$11)
+($I573*'fnd base rates'!L$12)
+($J573*'fnd base rates'!L$13)
+($K573*'fnd base rates'!L$14)
+($M573*'fnd base rates'!L$16)
+($N573*'fnd base rates'!L$17)
+($O573*'fnd base rates'!L$18)
+($P573*VLOOKUP($S573+12,rate_basefnd,12)))</f>
        <v>223166.71239999999</v>
      </c>
      <c r="AE573" s="68">
        <f>(($D573*'fnd base rates'!M$7)
+($E573*'fnd base rates'!M$8)
+($F573*'fnd base rates'!M$9)
+($G573*'fnd base rates'!M$10)
+($H573*'fnd base rates'!M$11)
+($I573*'fnd base rates'!M$12)
+($J573*'fnd base rates'!M$13)
+($K573*'fnd base rates'!M$14)
+($M573*'fnd base rates'!M$16)
+($N573*'fnd base rates'!M$17)
+($O573*'fnd base rates'!M$18)
+($P573*VLOOKUP($S573+12,rate_basefnd,13)))</f>
        <v>0</v>
      </c>
      <c r="AF573" s="3">
        <f t="shared" si="113"/>
        <v>1426432.8019999999</v>
      </c>
      <c r="AH573" s="205">
        <f t="shared" si="114"/>
        <v>479278281</v>
      </c>
      <c r="AI573" s="3" t="str">
        <f t="shared" si="118"/>
        <v>479</v>
      </c>
      <c r="AJ573" s="1" t="str">
        <f t="shared" si="119"/>
        <v>278</v>
      </c>
      <c r="AK573" s="1" t="str">
        <f t="shared" si="120"/>
        <v>281</v>
      </c>
      <c r="AL573" s="3">
        <f t="shared" si="115"/>
        <v>1</v>
      </c>
      <c r="AM573" s="3">
        <f t="shared" si="125"/>
        <v>73</v>
      </c>
      <c r="AN573" s="3">
        <f t="shared" si="121"/>
        <v>1426432.8019999999</v>
      </c>
      <c r="AO573" s="3">
        <f t="shared" si="122"/>
        <v>19540</v>
      </c>
      <c r="AP573" s="3">
        <f t="shared" si="116"/>
        <v>7654</v>
      </c>
      <c r="AQ573" s="3">
        <v>11886</v>
      </c>
      <c r="AS573" s="68"/>
      <c r="AT573" s="68"/>
      <c r="AX573" s="4">
        <f t="shared" si="123"/>
        <v>0</v>
      </c>
      <c r="AZ573" s="4">
        <f t="shared" si="124"/>
        <v>0</v>
      </c>
      <c r="BB573" s="4"/>
    </row>
    <row r="574" spans="1:54" s="3" customFormat="1">
      <c r="A574" s="205" t="str">
        <f t="shared" si="117"/>
        <v>479</v>
      </c>
      <c r="B574" s="1">
        <v>479278309</v>
      </c>
      <c r="C574" s="7" t="s">
        <v>95</v>
      </c>
      <c r="D574" s="8">
        <f>'fnd enro'!D574</f>
        <v>0</v>
      </c>
      <c r="E574" s="8">
        <f>'fnd enro'!E574</f>
        <v>0</v>
      </c>
      <c r="F574" s="8">
        <f>'fnd enro'!F574</f>
        <v>0</v>
      </c>
      <c r="G574" s="8">
        <f>'fnd enro'!G574</f>
        <v>0</v>
      </c>
      <c r="H574" s="8">
        <f>'fnd enro'!H574</f>
        <v>1</v>
      </c>
      <c r="I574" s="8">
        <f>'fnd enro'!I574</f>
        <v>0</v>
      </c>
      <c r="J574" s="8">
        <f>'fnd enro'!J574</f>
        <v>0</v>
      </c>
      <c r="K574" s="9">
        <f>'fnd enro'!K574</f>
        <v>0.04</v>
      </c>
      <c r="L574" s="8">
        <f>'fnd enro'!L574</f>
        <v>0</v>
      </c>
      <c r="M574" s="8">
        <f>'fnd enro'!M574</f>
        <v>0</v>
      </c>
      <c r="N574" s="8">
        <f>'fnd enro'!N574</f>
        <v>0</v>
      </c>
      <c r="O574" s="8">
        <f>'fnd enro'!O574</f>
        <v>0</v>
      </c>
      <c r="P574" s="8">
        <f>'fnd enro'!P574</f>
        <v>0</v>
      </c>
      <c r="Q574" s="8">
        <f>'fnd enro'!R574</f>
        <v>1</v>
      </c>
      <c r="R574" s="9">
        <f t="shared" si="112"/>
        <v>1</v>
      </c>
      <c r="S574" s="8">
        <f>VALUE('fnd enro'!Q574)</f>
        <v>10</v>
      </c>
      <c r="T574" s="1"/>
      <c r="U574" s="68">
        <f>(($D574*'fnd base rates'!C$7)
+($E574*'fnd base rates'!C$8)
+($F574*'fnd base rates'!C$9)
+($G574*'fnd base rates'!C$10)
+($H574*'fnd base rates'!C$11)
+($I574*'fnd base rates'!C$12)
+($J574*'fnd base rates'!C$13)
+($K574*'fnd base rates'!C$14)
+($M574*'fnd base rates'!C$16)
+($N574*'fnd base rates'!C$17)
+($O574*'fnd base rates'!C$18)
+($P574*VLOOKUP($S574+12,rate_basefnd,3)))
*$R574</f>
        <v>599.66120000000001</v>
      </c>
      <c r="V574" s="68">
        <f>(($D574*'fnd base rates'!D$7)
+($E574*'fnd base rates'!D$8)
+($F574*'fnd base rates'!D$9)
+($G574*'fnd base rates'!D$10)
+($H574*'fnd base rates'!D$11)
+($I574*'fnd base rates'!D$12)
+($J574*'fnd base rates'!D$13)
+($K574*'fnd base rates'!D$14)
+($M574*'fnd base rates'!D$16)
+($N574*'fnd base rates'!D$17)
+($O574*'fnd base rates'!D$18)
+($P574*VLOOKUP($S574+12,rate_basefnd,4)))
*$R574</f>
        <v>848.74</v>
      </c>
      <c r="W574" s="68">
        <f>(($D574*'fnd base rates'!E$7)
+($E574*'fnd base rates'!E$8)
+($F574*'fnd base rates'!E$9)
+($G574*'fnd base rates'!E$10)
+($H574*'fnd base rates'!E$11)
+($I574*'fnd base rates'!E$12)
+($J574*'fnd base rates'!E$13)
+($K574*'fnd base rates'!E$14)
+($M574*'fnd base rates'!E$16)
+($N574*'fnd base rates'!E$17)
+($O574*'fnd base rates'!E$18)
+($P574*VLOOKUP($S574+12,rate_basefnd,5)))
*$R574</f>
        <v>3852.7308000000003</v>
      </c>
      <c r="X574" s="68">
        <f>(($D574*'fnd base rates'!F$7)
+($E574*'fnd base rates'!F$8)
+($F574*'fnd base rates'!F$9)
+($G574*'fnd base rates'!F$10)
+($H574*'fnd base rates'!F$11)
+($I574*'fnd base rates'!F$12)
+($J574*'fnd base rates'!F$13)
+($K574*'fnd base rates'!F$14)
+($M574*'fnd base rates'!F$16)
+($N574*'fnd base rates'!F$17)
+($O574*'fnd base rates'!F$18)
+($P574*VLOOKUP($S574+12,rate_basefnd,6)))
*$R574</f>
        <v>1118.2128</v>
      </c>
      <c r="Y574" s="68">
        <f>(($D574*'fnd base rates'!G$7)
+($E574*'fnd base rates'!G$8)
+($F574*'fnd base rates'!G$9)
+($G574*'fnd base rates'!G$10)
+($H574*'fnd base rates'!G$11)
+($I574*'fnd base rates'!G$12)
+($J574*'fnd base rates'!G$13)
+($K574*'fnd base rates'!G$14)
+($M574*'fnd base rates'!G$16)
+($N574*'fnd base rates'!G$17)
+($O574*'fnd base rates'!G$18)
+($P574*VLOOKUP($S574+12,rate_basefnd,7)))
*$R574</f>
        <v>187.59039999999999</v>
      </c>
      <c r="Z574" s="68">
        <f>(($D574*'fnd base rates'!H$7)
+($E574*'fnd base rates'!H$8)
+($F574*'fnd base rates'!H$9)
+($G574*'fnd base rates'!H$10)
+($H574*'fnd base rates'!H$11)
+($I574*'fnd base rates'!H$12)
+($J574*'fnd base rates'!H$13)
+($K574*'fnd base rates'!H$14)
+($M574*'fnd base rates'!H$16)
+($N574*'fnd base rates'!H$17)
+($O574*'fnd base rates'!H$18)
+($P574*VLOOKUP($S574+12,rate_basefnd,8)))</f>
        <v>581.30399999999997</v>
      </c>
      <c r="AA574" s="68">
        <f>(($D574*'fnd base rates'!I$7)
+($E574*'fnd base rates'!I$8)
+($F574*'fnd base rates'!I$9)
+($G574*'fnd base rates'!I$10)
+($H574*'fnd base rates'!I$11)
+($I574*'fnd base rates'!I$12)
+($J574*'fnd base rates'!I$13)
+($K574*'fnd base rates'!I$14)
+($M574*'fnd base rates'!I$16)
+($N574*'fnd base rates'!I$17)
+($O574*'fnd base rates'!I$18)
+($P574*VLOOKUP($S574+12,rate_basefnd,9)))
*$R574</f>
        <v>453.16</v>
      </c>
      <c r="AB574" s="68">
        <f>(($D574*'fnd base rates'!J$7)
+($E574*'fnd base rates'!J$8)
+($F574*'fnd base rates'!J$9)
+($G574*'fnd base rates'!J$10)
+($H574*'fnd base rates'!J$11)
+($I574*'fnd base rates'!J$12)
+($J574*'fnd base rates'!J$13)
+($K574*'fnd base rates'!J$14)
+($M574*'fnd base rates'!J$16)
+($N574*'fnd base rates'!J$17)
+($O574*'fnd base rates'!J$18)
+($P574*VLOOKUP($S574+12,rate_basefnd,10)))
*$R574</f>
        <v>276.02</v>
      </c>
      <c r="AC574" s="68">
        <f>(($D574*'fnd base rates'!K$7)
+($E574*'fnd base rates'!K$8)
+($F574*'fnd base rates'!K$9)
+($G574*'fnd base rates'!K$10)
+($H574*'fnd base rates'!K$11)
+($I574*'fnd base rates'!K$12)
+($J574*'fnd base rates'!K$13)
+($K574*'fnd base rates'!K$14)
+($M574*'fnd base rates'!K$16)
+($N574*'fnd base rates'!K$17)
+($O574*'fnd base rates'!K$18)
+($P574*VLOOKUP($S574+12,rate_basefnd,11)))
*$R574</f>
        <v>1316.4959999999999</v>
      </c>
      <c r="AD574" s="68">
        <f>(($D574*'fnd base rates'!L$7)
+($E574*'fnd base rates'!L$8)
+($F574*'fnd base rates'!L$9)
+($G574*'fnd base rates'!L$10)
+($H574*'fnd base rates'!L$11)
+($I574*'fnd base rates'!L$12)
+($J574*'fnd base rates'!L$13)
+($K574*'fnd base rates'!L$14)
+($M574*'fnd base rates'!L$16)
+($N574*'fnd base rates'!L$17)
+($O574*'fnd base rates'!L$18)
+($P574*VLOOKUP($S574+12,rate_basefnd,12)))</f>
        <v>2428.6587999999997</v>
      </c>
      <c r="AE574" s="68">
        <f>(($D574*'fnd base rates'!M$7)
+($E574*'fnd base rates'!M$8)
+($F574*'fnd base rates'!M$9)
+($G574*'fnd base rates'!M$10)
+($H574*'fnd base rates'!M$11)
+($I574*'fnd base rates'!M$12)
+($J574*'fnd base rates'!M$13)
+($K574*'fnd base rates'!M$14)
+($M574*'fnd base rates'!M$16)
+($N574*'fnd base rates'!M$17)
+($O574*'fnd base rates'!M$18)
+($P574*VLOOKUP($S574+12,rate_basefnd,13)))</f>
        <v>0</v>
      </c>
      <c r="AF574" s="3">
        <f t="shared" si="113"/>
        <v>11662.573999999999</v>
      </c>
      <c r="AH574" s="205">
        <f t="shared" si="114"/>
        <v>479278309</v>
      </c>
      <c r="AI574" s="3" t="str">
        <f t="shared" si="118"/>
        <v>479</v>
      </c>
      <c r="AJ574" s="1" t="str">
        <f t="shared" si="119"/>
        <v>278</v>
      </c>
      <c r="AK574" s="1" t="str">
        <f t="shared" si="120"/>
        <v>309</v>
      </c>
      <c r="AL574" s="3">
        <f t="shared" si="115"/>
        <v>1</v>
      </c>
      <c r="AM574" s="3">
        <f t="shared" si="125"/>
        <v>1</v>
      </c>
      <c r="AN574" s="3">
        <f t="shared" si="121"/>
        <v>11662.573999999999</v>
      </c>
      <c r="AO574" s="3">
        <f t="shared" si="122"/>
        <v>11663</v>
      </c>
      <c r="AP574" s="3">
        <f t="shared" si="116"/>
        <v>-4668</v>
      </c>
      <c r="AQ574" s="3">
        <v>16331</v>
      </c>
      <c r="AS574" s="68"/>
      <c r="AT574" s="68"/>
      <c r="AX574" s="4">
        <f t="shared" si="123"/>
        <v>0</v>
      </c>
      <c r="AZ574" s="4">
        <f t="shared" si="124"/>
        <v>0</v>
      </c>
      <c r="BB574" s="4"/>
    </row>
    <row r="575" spans="1:54" s="3" customFormat="1">
      <c r="A575" s="205" t="str">
        <f t="shared" si="117"/>
        <v>479</v>
      </c>
      <c r="B575" s="1">
        <v>479278312</v>
      </c>
      <c r="C575" s="7" t="s">
        <v>95</v>
      </c>
      <c r="D575" s="8">
        <f>'fnd enro'!D575</f>
        <v>0</v>
      </c>
      <c r="E575" s="8">
        <f>'fnd enro'!E575</f>
        <v>0</v>
      </c>
      <c r="F575" s="8">
        <f>'fnd enro'!F575</f>
        <v>0</v>
      </c>
      <c r="G575" s="8">
        <f>'fnd enro'!G575</f>
        <v>0</v>
      </c>
      <c r="H575" s="8">
        <f>'fnd enro'!H575</f>
        <v>1</v>
      </c>
      <c r="I575" s="8">
        <f>'fnd enro'!I575</f>
        <v>0</v>
      </c>
      <c r="J575" s="8">
        <f>'fnd enro'!J575</f>
        <v>0</v>
      </c>
      <c r="K575" s="9">
        <f>'fnd enro'!K575</f>
        <v>0.04</v>
      </c>
      <c r="L575" s="8">
        <f>'fnd enro'!L575</f>
        <v>0</v>
      </c>
      <c r="M575" s="8">
        <f>'fnd enro'!M575</f>
        <v>0</v>
      </c>
      <c r="N575" s="8">
        <f>'fnd enro'!N575</f>
        <v>0</v>
      </c>
      <c r="O575" s="8">
        <f>'fnd enro'!O575</f>
        <v>0</v>
      </c>
      <c r="P575" s="8">
        <f>'fnd enro'!P575</f>
        <v>0</v>
      </c>
      <c r="Q575" s="8">
        <f>'fnd enro'!R575</f>
        <v>1</v>
      </c>
      <c r="R575" s="9">
        <f t="shared" si="112"/>
        <v>1</v>
      </c>
      <c r="S575" s="8">
        <f>VALUE('fnd enro'!Q575)</f>
        <v>8</v>
      </c>
      <c r="T575" s="1"/>
      <c r="U575" s="68">
        <f>(($D575*'fnd base rates'!C$7)
+($E575*'fnd base rates'!C$8)
+($F575*'fnd base rates'!C$9)
+($G575*'fnd base rates'!C$10)
+($H575*'fnd base rates'!C$11)
+($I575*'fnd base rates'!C$12)
+($J575*'fnd base rates'!C$13)
+($K575*'fnd base rates'!C$14)
+($M575*'fnd base rates'!C$16)
+($N575*'fnd base rates'!C$17)
+($O575*'fnd base rates'!C$18)
+($P575*VLOOKUP($S575+12,rate_basefnd,3)))
*$R575</f>
        <v>599.66120000000001</v>
      </c>
      <c r="V575" s="68">
        <f>(($D575*'fnd base rates'!D$7)
+($E575*'fnd base rates'!D$8)
+($F575*'fnd base rates'!D$9)
+($G575*'fnd base rates'!D$10)
+($H575*'fnd base rates'!D$11)
+($I575*'fnd base rates'!D$12)
+($J575*'fnd base rates'!D$13)
+($K575*'fnd base rates'!D$14)
+($M575*'fnd base rates'!D$16)
+($N575*'fnd base rates'!D$17)
+($O575*'fnd base rates'!D$18)
+($P575*VLOOKUP($S575+12,rate_basefnd,4)))
*$R575</f>
        <v>848.74</v>
      </c>
      <c r="W575" s="68">
        <f>(($D575*'fnd base rates'!E$7)
+($E575*'fnd base rates'!E$8)
+($F575*'fnd base rates'!E$9)
+($G575*'fnd base rates'!E$10)
+($H575*'fnd base rates'!E$11)
+($I575*'fnd base rates'!E$12)
+($J575*'fnd base rates'!E$13)
+($K575*'fnd base rates'!E$14)
+($M575*'fnd base rates'!E$16)
+($N575*'fnd base rates'!E$17)
+($O575*'fnd base rates'!E$18)
+($P575*VLOOKUP($S575+12,rate_basefnd,5)))
*$R575</f>
        <v>3852.7308000000003</v>
      </c>
      <c r="X575" s="68">
        <f>(($D575*'fnd base rates'!F$7)
+($E575*'fnd base rates'!F$8)
+($F575*'fnd base rates'!F$9)
+($G575*'fnd base rates'!F$10)
+($H575*'fnd base rates'!F$11)
+($I575*'fnd base rates'!F$12)
+($J575*'fnd base rates'!F$13)
+($K575*'fnd base rates'!F$14)
+($M575*'fnd base rates'!F$16)
+($N575*'fnd base rates'!F$17)
+($O575*'fnd base rates'!F$18)
+($P575*VLOOKUP($S575+12,rate_basefnd,6)))
*$R575</f>
        <v>1118.2128</v>
      </c>
      <c r="Y575" s="68">
        <f>(($D575*'fnd base rates'!G$7)
+($E575*'fnd base rates'!G$8)
+($F575*'fnd base rates'!G$9)
+($G575*'fnd base rates'!G$10)
+($H575*'fnd base rates'!G$11)
+($I575*'fnd base rates'!G$12)
+($J575*'fnd base rates'!G$13)
+($K575*'fnd base rates'!G$14)
+($M575*'fnd base rates'!G$16)
+($N575*'fnd base rates'!G$17)
+($O575*'fnd base rates'!G$18)
+($P575*VLOOKUP($S575+12,rate_basefnd,7)))
*$R575</f>
        <v>187.59039999999999</v>
      </c>
      <c r="Z575" s="68">
        <f>(($D575*'fnd base rates'!H$7)
+($E575*'fnd base rates'!H$8)
+($F575*'fnd base rates'!H$9)
+($G575*'fnd base rates'!H$10)
+($H575*'fnd base rates'!H$11)
+($I575*'fnd base rates'!H$12)
+($J575*'fnd base rates'!H$13)
+($K575*'fnd base rates'!H$14)
+($M575*'fnd base rates'!H$16)
+($N575*'fnd base rates'!H$17)
+($O575*'fnd base rates'!H$18)
+($P575*VLOOKUP($S575+12,rate_basefnd,8)))</f>
        <v>581.30399999999997</v>
      </c>
      <c r="AA575" s="68">
        <f>(($D575*'fnd base rates'!I$7)
+($E575*'fnd base rates'!I$8)
+($F575*'fnd base rates'!I$9)
+($G575*'fnd base rates'!I$10)
+($H575*'fnd base rates'!I$11)
+($I575*'fnd base rates'!I$12)
+($J575*'fnd base rates'!I$13)
+($K575*'fnd base rates'!I$14)
+($M575*'fnd base rates'!I$16)
+($N575*'fnd base rates'!I$17)
+($O575*'fnd base rates'!I$18)
+($P575*VLOOKUP($S575+12,rate_basefnd,9)))
*$R575</f>
        <v>453.16</v>
      </c>
      <c r="AB575" s="68">
        <f>(($D575*'fnd base rates'!J$7)
+($E575*'fnd base rates'!J$8)
+($F575*'fnd base rates'!J$9)
+($G575*'fnd base rates'!J$10)
+($H575*'fnd base rates'!J$11)
+($I575*'fnd base rates'!J$12)
+($J575*'fnd base rates'!J$13)
+($K575*'fnd base rates'!J$14)
+($M575*'fnd base rates'!J$16)
+($N575*'fnd base rates'!J$17)
+($O575*'fnd base rates'!J$18)
+($P575*VLOOKUP($S575+12,rate_basefnd,10)))
*$R575</f>
        <v>276.02</v>
      </c>
      <c r="AC575" s="68">
        <f>(($D575*'fnd base rates'!K$7)
+($E575*'fnd base rates'!K$8)
+($F575*'fnd base rates'!K$9)
+($G575*'fnd base rates'!K$10)
+($H575*'fnd base rates'!K$11)
+($I575*'fnd base rates'!K$12)
+($J575*'fnd base rates'!K$13)
+($K575*'fnd base rates'!K$14)
+($M575*'fnd base rates'!K$16)
+($N575*'fnd base rates'!K$17)
+($O575*'fnd base rates'!K$18)
+($P575*VLOOKUP($S575+12,rate_basefnd,11)))
*$R575</f>
        <v>1316.4959999999999</v>
      </c>
      <c r="AD575" s="68">
        <f>(($D575*'fnd base rates'!L$7)
+($E575*'fnd base rates'!L$8)
+($F575*'fnd base rates'!L$9)
+($G575*'fnd base rates'!L$10)
+($H575*'fnd base rates'!L$11)
+($I575*'fnd base rates'!L$12)
+($J575*'fnd base rates'!L$13)
+($K575*'fnd base rates'!L$14)
+($M575*'fnd base rates'!L$16)
+($N575*'fnd base rates'!L$17)
+($O575*'fnd base rates'!L$18)
+($P575*VLOOKUP($S575+12,rate_basefnd,12)))</f>
        <v>2428.6587999999997</v>
      </c>
      <c r="AE575" s="68">
        <f>(($D575*'fnd base rates'!M$7)
+($E575*'fnd base rates'!M$8)
+($F575*'fnd base rates'!M$9)
+($G575*'fnd base rates'!M$10)
+($H575*'fnd base rates'!M$11)
+($I575*'fnd base rates'!M$12)
+($J575*'fnd base rates'!M$13)
+($K575*'fnd base rates'!M$14)
+($M575*'fnd base rates'!M$16)
+($N575*'fnd base rates'!M$17)
+($O575*'fnd base rates'!M$18)
+($P575*VLOOKUP($S575+12,rate_basefnd,13)))</f>
        <v>0</v>
      </c>
      <c r="AF575" s="3">
        <f t="shared" si="113"/>
        <v>11662.573999999999</v>
      </c>
      <c r="AH575" s="205">
        <f t="shared" si="114"/>
        <v>479278312</v>
      </c>
      <c r="AI575" s="3" t="str">
        <f t="shared" si="118"/>
        <v>479</v>
      </c>
      <c r="AJ575" s="1" t="str">
        <f t="shared" si="119"/>
        <v>278</v>
      </c>
      <c r="AK575" s="1" t="str">
        <f t="shared" si="120"/>
        <v>312</v>
      </c>
      <c r="AL575" s="3">
        <f t="shared" si="115"/>
        <v>1</v>
      </c>
      <c r="AM575" s="3">
        <f t="shared" si="125"/>
        <v>1</v>
      </c>
      <c r="AN575" s="3">
        <f t="shared" si="121"/>
        <v>11662.573999999999</v>
      </c>
      <c r="AO575" s="3">
        <f t="shared" si="122"/>
        <v>11663</v>
      </c>
      <c r="AP575" s="3">
        <f t="shared" si="116"/>
        <v>-1819</v>
      </c>
      <c r="AQ575" s="3">
        <v>13482</v>
      </c>
      <c r="AS575" s="68"/>
      <c r="AT575" s="68"/>
      <c r="AX575" s="4">
        <f t="shared" si="123"/>
        <v>0</v>
      </c>
      <c r="AZ575" s="4">
        <f t="shared" si="124"/>
        <v>0</v>
      </c>
      <c r="BB575" s="4"/>
    </row>
    <row r="576" spans="1:54" s="3" customFormat="1">
      <c r="A576" s="205" t="str">
        <f t="shared" si="117"/>
        <v>479</v>
      </c>
      <c r="B576" s="1">
        <v>479278325</v>
      </c>
      <c r="C576" s="7" t="s">
        <v>95</v>
      </c>
      <c r="D576" s="8">
        <f>'fnd enro'!D576</f>
        <v>0</v>
      </c>
      <c r="E576" s="8">
        <f>'fnd enro'!E576</f>
        <v>0</v>
      </c>
      <c r="F576" s="8">
        <f>'fnd enro'!F576</f>
        <v>0</v>
      </c>
      <c r="G576" s="8">
        <f>'fnd enro'!G576</f>
        <v>0</v>
      </c>
      <c r="H576" s="8">
        <f>'fnd enro'!H576</f>
        <v>6</v>
      </c>
      <c r="I576" s="8">
        <f>'fnd enro'!I576</f>
        <v>13</v>
      </c>
      <c r="J576" s="8">
        <f>'fnd enro'!J576</f>
        <v>0</v>
      </c>
      <c r="K576" s="9">
        <f>'fnd enro'!K576</f>
        <v>0.76</v>
      </c>
      <c r="L576" s="8">
        <f>'fnd enro'!L576</f>
        <v>0</v>
      </c>
      <c r="M576" s="8">
        <f>'fnd enro'!M576</f>
        <v>0</v>
      </c>
      <c r="N576" s="8">
        <f>'fnd enro'!N576</f>
        <v>0</v>
      </c>
      <c r="O576" s="8">
        <f>'fnd enro'!O576</f>
        <v>0</v>
      </c>
      <c r="P576" s="8">
        <f>'fnd enro'!P576</f>
        <v>8</v>
      </c>
      <c r="Q576" s="8">
        <f>'fnd enro'!R576</f>
        <v>19</v>
      </c>
      <c r="R576" s="9">
        <f t="shared" si="112"/>
        <v>1</v>
      </c>
      <c r="S576" s="8">
        <f>VALUE('fnd enro'!Q576)</f>
        <v>9</v>
      </c>
      <c r="T576" s="1"/>
      <c r="U576" s="68">
        <f>(($D576*'fnd base rates'!C$7)
+($E576*'fnd base rates'!C$8)
+($F576*'fnd base rates'!C$9)
+($G576*'fnd base rates'!C$10)
+($H576*'fnd base rates'!C$11)
+($I576*'fnd base rates'!C$12)
+($J576*'fnd base rates'!C$13)
+($K576*'fnd base rates'!C$14)
+($M576*'fnd base rates'!C$16)
+($N576*'fnd base rates'!C$17)
+($O576*'fnd base rates'!C$18)
+($P576*VLOOKUP($S576+12,rate_basefnd,3)))
*$R576</f>
        <v>12241.3228</v>
      </c>
      <c r="V576" s="68">
        <f>(($D576*'fnd base rates'!D$7)
+($E576*'fnd base rates'!D$8)
+($F576*'fnd base rates'!D$9)
+($G576*'fnd base rates'!D$10)
+($H576*'fnd base rates'!D$11)
+($I576*'fnd base rates'!D$12)
+($J576*'fnd base rates'!D$13)
+($K576*'fnd base rates'!D$14)
+($M576*'fnd base rates'!D$16)
+($N576*'fnd base rates'!D$17)
+($O576*'fnd base rates'!D$18)
+($P576*VLOOKUP($S576+12,rate_basefnd,4)))
*$R576</f>
        <v>20142.620000000003</v>
      </c>
      <c r="W576" s="68">
        <f>(($D576*'fnd base rates'!E$7)
+($E576*'fnd base rates'!E$8)
+($F576*'fnd base rates'!E$9)
+($G576*'fnd base rates'!E$10)
+($H576*'fnd base rates'!E$11)
+($I576*'fnd base rates'!E$12)
+($J576*'fnd base rates'!E$13)
+($K576*'fnd base rates'!E$14)
+($M576*'fnd base rates'!E$16)
+($N576*'fnd base rates'!E$17)
+($O576*'fnd base rates'!E$18)
+($P576*VLOOKUP($S576+12,rate_basefnd,5)))
*$R576</f>
        <v>133361.54519999999</v>
      </c>
      <c r="X576" s="68">
        <f>(($D576*'fnd base rates'!F$7)
+($E576*'fnd base rates'!F$8)
+($F576*'fnd base rates'!F$9)
+($G576*'fnd base rates'!F$10)
+($H576*'fnd base rates'!F$11)
+($I576*'fnd base rates'!F$12)
+($J576*'fnd base rates'!F$13)
+($K576*'fnd base rates'!F$14)
+($M576*'fnd base rates'!F$16)
+($N576*'fnd base rates'!F$17)
+($O576*'fnd base rates'!F$18)
+($P576*VLOOKUP($S576+12,rate_basefnd,6)))
*$R576</f>
        <v>19681.3632</v>
      </c>
      <c r="Y576" s="68">
        <f>(($D576*'fnd base rates'!G$7)
+($E576*'fnd base rates'!G$8)
+($F576*'fnd base rates'!G$9)
+($G576*'fnd base rates'!G$10)
+($H576*'fnd base rates'!G$11)
+($I576*'fnd base rates'!G$12)
+($J576*'fnd base rates'!G$13)
+($K576*'fnd base rates'!G$14)
+($M576*'fnd base rates'!G$16)
+($N576*'fnd base rates'!G$17)
+($O576*'fnd base rates'!G$18)
+($P576*VLOOKUP($S576+12,rate_basefnd,7)))
*$R576</f>
        <v>5400.6776</v>
      </c>
      <c r="Z576" s="68">
        <f>(($D576*'fnd base rates'!H$7)
+($E576*'fnd base rates'!H$8)
+($F576*'fnd base rates'!H$9)
+($G576*'fnd base rates'!H$10)
+($H576*'fnd base rates'!H$11)
+($I576*'fnd base rates'!H$12)
+($J576*'fnd base rates'!H$13)
+($K576*'fnd base rates'!H$14)
+($M576*'fnd base rates'!H$16)
+($N576*'fnd base rates'!H$17)
+($O576*'fnd base rates'!H$18)
+($P576*VLOOKUP($S576+12,rate_basefnd,8)))</f>
        <v>15729.776000000002</v>
      </c>
      <c r="AA576" s="68">
        <f>(($D576*'fnd base rates'!I$7)
+($E576*'fnd base rates'!I$8)
+($F576*'fnd base rates'!I$9)
+($G576*'fnd base rates'!I$10)
+($H576*'fnd base rates'!I$11)
+($I576*'fnd base rates'!I$12)
+($J576*'fnd base rates'!I$13)
+($K576*'fnd base rates'!I$14)
+($M576*'fnd base rates'!I$16)
+($N576*'fnd base rates'!I$17)
+($O576*'fnd base rates'!I$18)
+($P576*VLOOKUP($S576+12,rate_basefnd,9)))
*$R576</f>
        <v>10449.320000000002</v>
      </c>
      <c r="AB576" s="68">
        <f>(($D576*'fnd base rates'!J$7)
+($E576*'fnd base rates'!J$8)
+($F576*'fnd base rates'!J$9)
+($G576*'fnd base rates'!J$10)
+($H576*'fnd base rates'!J$11)
+($I576*'fnd base rates'!J$12)
+($J576*'fnd base rates'!J$13)
+($K576*'fnd base rates'!J$14)
+($M576*'fnd base rates'!J$16)
+($N576*'fnd base rates'!J$17)
+($O576*'fnd base rates'!J$18)
+($P576*VLOOKUP($S576+12,rate_basefnd,10)))
*$R576</f>
        <v>18180.650000000001</v>
      </c>
      <c r="AC576" s="68">
        <f>(($D576*'fnd base rates'!K$7)
+($E576*'fnd base rates'!K$8)
+($F576*'fnd base rates'!K$9)
+($G576*'fnd base rates'!K$10)
+($H576*'fnd base rates'!K$11)
+($I576*'fnd base rates'!K$12)
+($J576*'fnd base rates'!K$13)
+($K576*'fnd base rates'!K$14)
+($M576*'fnd base rates'!K$16)
+($N576*'fnd base rates'!K$17)
+($O576*'fnd base rates'!K$18)
+($P576*VLOOKUP($S576+12,rate_basefnd,11)))
*$R576</f>
        <v>24550.493999999999</v>
      </c>
      <c r="AD576" s="68">
        <f>(($D576*'fnd base rates'!L$7)
+($E576*'fnd base rates'!L$8)
+($F576*'fnd base rates'!L$9)
+($G576*'fnd base rates'!L$10)
+($H576*'fnd base rates'!L$11)
+($I576*'fnd base rates'!L$12)
+($J576*'fnd base rates'!L$13)
+($K576*'fnd base rates'!L$14)
+($M576*'fnd base rates'!L$16)
+($N576*'fnd base rates'!L$17)
+($O576*'fnd base rates'!L$18)
+($P576*VLOOKUP($S576+12,rate_basefnd,12)))</f>
        <v>50089.137199999997</v>
      </c>
      <c r="AE576" s="68">
        <f>(($D576*'fnd base rates'!M$7)
+($E576*'fnd base rates'!M$8)
+($F576*'fnd base rates'!M$9)
+($G576*'fnd base rates'!M$10)
+($H576*'fnd base rates'!M$11)
+($I576*'fnd base rates'!M$12)
+($J576*'fnd base rates'!M$13)
+($K576*'fnd base rates'!M$14)
+($M576*'fnd base rates'!M$16)
+($N576*'fnd base rates'!M$17)
+($O576*'fnd base rates'!M$18)
+($P576*VLOOKUP($S576+12,rate_basefnd,13)))</f>
        <v>0</v>
      </c>
      <c r="AF576" s="3">
        <f t="shared" si="113"/>
        <v>309826.90600000002</v>
      </c>
      <c r="AH576" s="205">
        <f t="shared" si="114"/>
        <v>479278325</v>
      </c>
      <c r="AI576" s="3" t="str">
        <f t="shared" si="118"/>
        <v>479</v>
      </c>
      <c r="AJ576" s="1" t="str">
        <f t="shared" si="119"/>
        <v>278</v>
      </c>
      <c r="AK576" s="1" t="str">
        <f t="shared" si="120"/>
        <v>325</v>
      </c>
      <c r="AL576" s="3">
        <f t="shared" si="115"/>
        <v>1</v>
      </c>
      <c r="AM576" s="3">
        <f t="shared" si="125"/>
        <v>19</v>
      </c>
      <c r="AN576" s="3">
        <f t="shared" si="121"/>
        <v>309826.90600000002</v>
      </c>
      <c r="AO576" s="3">
        <f t="shared" si="122"/>
        <v>16307</v>
      </c>
      <c r="AP576" s="3">
        <f t="shared" si="116"/>
        <v>-751</v>
      </c>
      <c r="AQ576" s="3">
        <v>17058</v>
      </c>
      <c r="AS576" s="68"/>
      <c r="AT576" s="68"/>
      <c r="AX576" s="4">
        <f t="shared" si="123"/>
        <v>0</v>
      </c>
      <c r="AZ576" s="4">
        <f t="shared" si="124"/>
        <v>0</v>
      </c>
      <c r="BB576" s="4"/>
    </row>
    <row r="577" spans="1:54" s="3" customFormat="1">
      <c r="A577" s="205" t="str">
        <f t="shared" si="117"/>
        <v>479</v>
      </c>
      <c r="B577" s="1">
        <v>479278332</v>
      </c>
      <c r="C577" s="7" t="s">
        <v>95</v>
      </c>
      <c r="D577" s="8">
        <f>'fnd enro'!D577</f>
        <v>0</v>
      </c>
      <c r="E577" s="8">
        <f>'fnd enro'!E577</f>
        <v>0</v>
      </c>
      <c r="F577" s="8">
        <f>'fnd enro'!F577</f>
        <v>0</v>
      </c>
      <c r="G577" s="8">
        <f>'fnd enro'!G577</f>
        <v>0</v>
      </c>
      <c r="H577" s="8">
        <f>'fnd enro'!H577</f>
        <v>2</v>
      </c>
      <c r="I577" s="8">
        <f>'fnd enro'!I577</f>
        <v>5</v>
      </c>
      <c r="J577" s="8">
        <f>'fnd enro'!J577</f>
        <v>0</v>
      </c>
      <c r="K577" s="9">
        <f>'fnd enro'!K577</f>
        <v>0.28000000000000003</v>
      </c>
      <c r="L577" s="8">
        <f>'fnd enro'!L577</f>
        <v>0</v>
      </c>
      <c r="M577" s="8">
        <f>'fnd enro'!M577</f>
        <v>0</v>
      </c>
      <c r="N577" s="8">
        <f>'fnd enro'!N577</f>
        <v>0</v>
      </c>
      <c r="O577" s="8">
        <f>'fnd enro'!O577</f>
        <v>0</v>
      </c>
      <c r="P577" s="8">
        <f>'fnd enro'!P577</f>
        <v>2</v>
      </c>
      <c r="Q577" s="8">
        <f>'fnd enro'!R577</f>
        <v>7</v>
      </c>
      <c r="R577" s="9">
        <f t="shared" si="112"/>
        <v>1</v>
      </c>
      <c r="S577" s="8">
        <f>VALUE('fnd enro'!Q577)</f>
        <v>10</v>
      </c>
      <c r="T577" s="1"/>
      <c r="U577" s="68">
        <f>(($D577*'fnd base rates'!C$7)
+($E577*'fnd base rates'!C$8)
+($F577*'fnd base rates'!C$9)
+($G577*'fnd base rates'!C$10)
+($H577*'fnd base rates'!C$11)
+($I577*'fnd base rates'!C$12)
+($J577*'fnd base rates'!C$13)
+($K577*'fnd base rates'!C$14)
+($M577*'fnd base rates'!C$16)
+($N577*'fnd base rates'!C$17)
+($O577*'fnd base rates'!C$18)
+($P577*VLOOKUP($S577+12,rate_basefnd,3)))
*$R577</f>
        <v>4426.7284000000009</v>
      </c>
      <c r="V577" s="68">
        <f>(($D577*'fnd base rates'!D$7)
+($E577*'fnd base rates'!D$8)
+($F577*'fnd base rates'!D$9)
+($G577*'fnd base rates'!D$10)
+($H577*'fnd base rates'!D$11)
+($I577*'fnd base rates'!D$12)
+($J577*'fnd base rates'!D$13)
+($K577*'fnd base rates'!D$14)
+($M577*'fnd base rates'!D$16)
+($N577*'fnd base rates'!D$17)
+($O577*'fnd base rates'!D$18)
+($P577*VLOOKUP($S577+12,rate_basefnd,4)))
*$R577</f>
        <v>7026.74</v>
      </c>
      <c r="W577" s="68">
        <f>(($D577*'fnd base rates'!E$7)
+($E577*'fnd base rates'!E$8)
+($F577*'fnd base rates'!E$9)
+($G577*'fnd base rates'!E$10)
+($H577*'fnd base rates'!E$11)
+($I577*'fnd base rates'!E$12)
+($J577*'fnd base rates'!E$13)
+($K577*'fnd base rates'!E$14)
+($M577*'fnd base rates'!E$16)
+($N577*'fnd base rates'!E$17)
+($O577*'fnd base rates'!E$18)
+($P577*VLOOKUP($S577+12,rate_basefnd,5)))
*$R577</f>
        <v>45624.075599999996</v>
      </c>
      <c r="X577" s="68">
        <f>(($D577*'fnd base rates'!F$7)
+($E577*'fnd base rates'!F$8)
+($F577*'fnd base rates'!F$9)
+($G577*'fnd base rates'!F$10)
+($H577*'fnd base rates'!F$11)
+($I577*'fnd base rates'!F$12)
+($J577*'fnd base rates'!F$13)
+($K577*'fnd base rates'!F$14)
+($M577*'fnd base rates'!F$16)
+($N577*'fnd base rates'!F$17)
+($O577*'fnd base rates'!F$18)
+($P577*VLOOKUP($S577+12,rate_basefnd,6)))
*$R577</f>
        <v>7225.6895999999997</v>
      </c>
      <c r="Y577" s="68">
        <f>(($D577*'fnd base rates'!G$7)
+($E577*'fnd base rates'!G$8)
+($F577*'fnd base rates'!G$9)
+($G577*'fnd base rates'!G$10)
+($H577*'fnd base rates'!G$11)
+($I577*'fnd base rates'!G$12)
+($J577*'fnd base rates'!G$13)
+($K577*'fnd base rates'!G$14)
+($M577*'fnd base rates'!G$16)
+($N577*'fnd base rates'!G$17)
+($O577*'fnd base rates'!G$18)
+($P577*VLOOKUP($S577+12,rate_basefnd,7)))
*$R577</f>
        <v>1801.9528</v>
      </c>
      <c r="Z577" s="68">
        <f>(($D577*'fnd base rates'!H$7)
+($E577*'fnd base rates'!H$8)
+($F577*'fnd base rates'!H$9)
+($G577*'fnd base rates'!H$10)
+($H577*'fnd base rates'!H$11)
+($I577*'fnd base rates'!H$12)
+($J577*'fnd base rates'!H$13)
+($K577*'fnd base rates'!H$14)
+($M577*'fnd base rates'!H$16)
+($N577*'fnd base rates'!H$17)
+($O577*'fnd base rates'!H$18)
+($P577*VLOOKUP($S577+12,rate_basefnd,8)))</f>
        <v>5837.7479999999996</v>
      </c>
      <c r="AA577" s="68">
        <f>(($D577*'fnd base rates'!I$7)
+($E577*'fnd base rates'!I$8)
+($F577*'fnd base rates'!I$9)
+($G577*'fnd base rates'!I$10)
+($H577*'fnd base rates'!I$11)
+($I577*'fnd base rates'!I$12)
+($J577*'fnd base rates'!I$13)
+($K577*'fnd base rates'!I$14)
+($M577*'fnd base rates'!I$16)
+($N577*'fnd base rates'!I$17)
+($O577*'fnd base rates'!I$18)
+($P577*VLOOKUP($S577+12,rate_basefnd,9)))
*$R577</f>
        <v>3698.02</v>
      </c>
      <c r="AB577" s="68">
        <f>(($D577*'fnd base rates'!J$7)
+($E577*'fnd base rates'!J$8)
+($F577*'fnd base rates'!J$9)
+($G577*'fnd base rates'!J$10)
+($H577*'fnd base rates'!J$11)
+($I577*'fnd base rates'!J$12)
+($J577*'fnd base rates'!J$13)
+($K577*'fnd base rates'!J$14)
+($M577*'fnd base rates'!J$16)
+($N577*'fnd base rates'!J$17)
+($O577*'fnd base rates'!J$18)
+($P577*VLOOKUP($S577+12,rate_basefnd,10)))
*$R577</f>
        <v>5964.25</v>
      </c>
      <c r="AC577" s="68">
        <f>(($D577*'fnd base rates'!K$7)
+($E577*'fnd base rates'!K$8)
+($F577*'fnd base rates'!K$9)
+($G577*'fnd base rates'!K$10)
+($H577*'fnd base rates'!K$11)
+($I577*'fnd base rates'!K$12)
+($J577*'fnd base rates'!K$13)
+($K577*'fnd base rates'!K$14)
+($M577*'fnd base rates'!K$16)
+($N577*'fnd base rates'!K$17)
+($O577*'fnd base rates'!K$18)
+($P577*VLOOKUP($S577+12,rate_basefnd,11)))
*$R577</f>
        <v>9037.4220000000005</v>
      </c>
      <c r="AD577" s="68">
        <f>(($D577*'fnd base rates'!L$7)
+($E577*'fnd base rates'!L$8)
+($F577*'fnd base rates'!L$9)
+($G577*'fnd base rates'!L$10)
+($H577*'fnd base rates'!L$11)
+($I577*'fnd base rates'!L$12)
+($J577*'fnd base rates'!L$13)
+($K577*'fnd base rates'!L$14)
+($M577*'fnd base rates'!L$16)
+($N577*'fnd base rates'!L$17)
+($O577*'fnd base rates'!L$18)
+($P577*VLOOKUP($S577+12,rate_basefnd,12)))</f>
        <v>17676.671600000001</v>
      </c>
      <c r="AE577" s="68">
        <f>(($D577*'fnd base rates'!M$7)
+($E577*'fnd base rates'!M$8)
+($F577*'fnd base rates'!M$9)
+($G577*'fnd base rates'!M$10)
+($H577*'fnd base rates'!M$11)
+($I577*'fnd base rates'!M$12)
+($J577*'fnd base rates'!M$13)
+($K577*'fnd base rates'!M$14)
+($M577*'fnd base rates'!M$16)
+($N577*'fnd base rates'!M$17)
+($O577*'fnd base rates'!M$18)
+($P577*VLOOKUP($S577+12,rate_basefnd,13)))</f>
        <v>0</v>
      </c>
      <c r="AF577" s="3">
        <f t="shared" si="113"/>
        <v>108319.29800000001</v>
      </c>
      <c r="AH577" s="205">
        <f t="shared" si="114"/>
        <v>479278332</v>
      </c>
      <c r="AI577" s="3" t="str">
        <f t="shared" si="118"/>
        <v>479</v>
      </c>
      <c r="AJ577" s="1" t="str">
        <f t="shared" si="119"/>
        <v>278</v>
      </c>
      <c r="AK577" s="1" t="str">
        <f t="shared" si="120"/>
        <v>332</v>
      </c>
      <c r="AL577" s="3">
        <f t="shared" si="115"/>
        <v>1</v>
      </c>
      <c r="AM577" s="3">
        <f t="shared" si="125"/>
        <v>7</v>
      </c>
      <c r="AN577" s="3">
        <f t="shared" si="121"/>
        <v>108319.29800000001</v>
      </c>
      <c r="AO577" s="3">
        <f t="shared" si="122"/>
        <v>15474</v>
      </c>
      <c r="AP577" s="3">
        <f t="shared" si="116"/>
        <v>2148</v>
      </c>
      <c r="AQ577" s="3">
        <v>13326</v>
      </c>
      <c r="AS577" s="68"/>
      <c r="AT577" s="68"/>
      <c r="AX577" s="4">
        <f t="shared" si="123"/>
        <v>0</v>
      </c>
      <c r="AZ577" s="4">
        <f t="shared" si="124"/>
        <v>0</v>
      </c>
      <c r="BB577" s="4"/>
    </row>
    <row r="578" spans="1:54" s="3" customFormat="1">
      <c r="A578" s="205" t="str">
        <f t="shared" si="117"/>
        <v>479</v>
      </c>
      <c r="B578" s="1">
        <v>479278605</v>
      </c>
      <c r="C578" s="7" t="s">
        <v>95</v>
      </c>
      <c r="D578" s="8">
        <f>'fnd enro'!D578</f>
        <v>0</v>
      </c>
      <c r="E578" s="8">
        <f>'fnd enro'!E578</f>
        <v>0</v>
      </c>
      <c r="F578" s="8">
        <f>'fnd enro'!F578</f>
        <v>0</v>
      </c>
      <c r="G578" s="8">
        <f>'fnd enro'!G578</f>
        <v>0</v>
      </c>
      <c r="H578" s="8">
        <f>'fnd enro'!H578</f>
        <v>20</v>
      </c>
      <c r="I578" s="8">
        <f>'fnd enro'!I578</f>
        <v>14</v>
      </c>
      <c r="J578" s="8">
        <f>'fnd enro'!J578</f>
        <v>0</v>
      </c>
      <c r="K578" s="9">
        <f>'fnd enro'!K578</f>
        <v>1.36</v>
      </c>
      <c r="L578" s="8">
        <f>'fnd enro'!L578</f>
        <v>0</v>
      </c>
      <c r="M578" s="8">
        <f>'fnd enro'!M578</f>
        <v>0</v>
      </c>
      <c r="N578" s="8">
        <f>'fnd enro'!N578</f>
        <v>0</v>
      </c>
      <c r="O578" s="8">
        <f>'fnd enro'!O578</f>
        <v>0</v>
      </c>
      <c r="P578" s="8">
        <f>'fnd enro'!P578</f>
        <v>13</v>
      </c>
      <c r="Q578" s="8">
        <f>'fnd enro'!R578</f>
        <v>34</v>
      </c>
      <c r="R578" s="9">
        <f t="shared" si="112"/>
        <v>1</v>
      </c>
      <c r="S578" s="8">
        <f>VALUE('fnd enro'!Q578)</f>
        <v>6</v>
      </c>
      <c r="T578" s="1"/>
      <c r="U578" s="68">
        <f>(($D578*'fnd base rates'!C$7)
+($E578*'fnd base rates'!C$8)
+($F578*'fnd base rates'!C$9)
+($G578*'fnd base rates'!C$10)
+($H578*'fnd base rates'!C$11)
+($I578*'fnd base rates'!C$12)
+($J578*'fnd base rates'!C$13)
+($K578*'fnd base rates'!C$14)
+($M578*'fnd base rates'!C$16)
+($N578*'fnd base rates'!C$17)
+($O578*'fnd base rates'!C$18)
+($P578*VLOOKUP($S578+12,rate_basefnd,3)))
*$R578</f>
        <v>21430.950800000002</v>
      </c>
      <c r="V578" s="68">
        <f>(($D578*'fnd base rates'!D$7)
+($E578*'fnd base rates'!D$8)
+($F578*'fnd base rates'!D$9)
+($G578*'fnd base rates'!D$10)
+($H578*'fnd base rates'!D$11)
+($I578*'fnd base rates'!D$12)
+($J578*'fnd base rates'!D$13)
+($K578*'fnd base rates'!D$14)
+($M578*'fnd base rates'!D$16)
+($N578*'fnd base rates'!D$17)
+($O578*'fnd base rates'!D$18)
+($P578*VLOOKUP($S578+12,rate_basefnd,4)))
*$R578</f>
        <v>33796.51</v>
      </c>
      <c r="W578" s="68">
        <f>(($D578*'fnd base rates'!E$7)
+($E578*'fnd base rates'!E$8)
+($F578*'fnd base rates'!E$9)
+($G578*'fnd base rates'!E$10)
+($H578*'fnd base rates'!E$11)
+($I578*'fnd base rates'!E$12)
+($J578*'fnd base rates'!E$13)
+($K578*'fnd base rates'!E$14)
+($M578*'fnd base rates'!E$16)
+($N578*'fnd base rates'!E$17)
+($O578*'fnd base rates'!E$18)
+($P578*VLOOKUP($S578+12,rate_basefnd,5)))
*$R578</f>
        <v>201771.7072</v>
      </c>
      <c r="X578" s="68">
        <f>(($D578*'fnd base rates'!F$7)
+($E578*'fnd base rates'!F$8)
+($F578*'fnd base rates'!F$9)
+($G578*'fnd base rates'!F$10)
+($H578*'fnd base rates'!F$11)
+($I578*'fnd base rates'!F$12)
+($J578*'fnd base rates'!F$13)
+($K578*'fnd base rates'!F$14)
+($M578*'fnd base rates'!F$16)
+($N578*'fnd base rates'!F$17)
+($O578*'fnd base rates'!F$18)
+($P578*VLOOKUP($S578+12,rate_basefnd,6)))
*$R578</f>
        <v>36334.195200000002</v>
      </c>
      <c r="Y578" s="68">
        <f>(($D578*'fnd base rates'!G$7)
+($E578*'fnd base rates'!G$8)
+($F578*'fnd base rates'!G$9)
+($G578*'fnd base rates'!G$10)
+($H578*'fnd base rates'!G$11)
+($I578*'fnd base rates'!G$12)
+($J578*'fnd base rates'!G$13)
+($K578*'fnd base rates'!G$14)
+($M578*'fnd base rates'!G$16)
+($N578*'fnd base rates'!G$17)
+($O578*'fnd base rates'!G$18)
+($P578*VLOOKUP($S578+12,rate_basefnd,7)))
*$R578</f>
        <v>8646.4535999999989</v>
      </c>
      <c r="Z578" s="68">
        <f>(($D578*'fnd base rates'!H$7)
+($E578*'fnd base rates'!H$8)
+($F578*'fnd base rates'!H$9)
+($G578*'fnd base rates'!H$10)
+($H578*'fnd base rates'!H$11)
+($I578*'fnd base rates'!H$12)
+($J578*'fnd base rates'!H$13)
+($K578*'fnd base rates'!H$14)
+($M578*'fnd base rates'!H$16)
+($N578*'fnd base rates'!H$17)
+($O578*'fnd base rates'!H$18)
+($P578*VLOOKUP($S578+12,rate_basefnd,8)))</f>
        <v>24854.445999999996</v>
      </c>
      <c r="AA578" s="68">
        <f>(($D578*'fnd base rates'!I$7)
+($E578*'fnd base rates'!I$8)
+($F578*'fnd base rates'!I$9)
+($G578*'fnd base rates'!I$10)
+($H578*'fnd base rates'!I$11)
+($I578*'fnd base rates'!I$12)
+($J578*'fnd base rates'!I$13)
+($K578*'fnd base rates'!I$14)
+($M578*'fnd base rates'!I$16)
+($N578*'fnd base rates'!I$17)
+($O578*'fnd base rates'!I$18)
+($P578*VLOOKUP($S578+12,rate_basefnd,9)))
*$R578</f>
        <v>17630.82</v>
      </c>
      <c r="AB578" s="68">
        <f>(($D578*'fnd base rates'!J$7)
+($E578*'fnd base rates'!J$8)
+($F578*'fnd base rates'!J$9)
+($G578*'fnd base rates'!J$10)
+($H578*'fnd base rates'!J$11)
+($I578*'fnd base rates'!J$12)
+($J578*'fnd base rates'!J$13)
+($K578*'fnd base rates'!J$14)
+($M578*'fnd base rates'!J$16)
+($N578*'fnd base rates'!J$17)
+($O578*'fnd base rates'!J$18)
+($P578*VLOOKUP($S578+12,rate_basefnd,10)))
*$R578</f>
        <v>24576.720000000001</v>
      </c>
      <c r="AC578" s="68">
        <f>(($D578*'fnd base rates'!K$7)
+($E578*'fnd base rates'!K$8)
+($F578*'fnd base rates'!K$9)
+($G578*'fnd base rates'!K$10)
+($H578*'fnd base rates'!K$11)
+($I578*'fnd base rates'!K$12)
+($J578*'fnd base rates'!K$13)
+($K578*'fnd base rates'!K$14)
+($M578*'fnd base rates'!K$16)
+($N578*'fnd base rates'!K$17)
+($O578*'fnd base rates'!K$18)
+($P578*VLOOKUP($S578+12,rate_basefnd,11)))
*$R578</f>
        <v>44262.324000000001</v>
      </c>
      <c r="AD578" s="68">
        <f>(($D578*'fnd base rates'!L$7)
+($E578*'fnd base rates'!L$8)
+($F578*'fnd base rates'!L$9)
+($G578*'fnd base rates'!L$10)
+($H578*'fnd base rates'!L$11)
+($I578*'fnd base rates'!L$12)
+($J578*'fnd base rates'!L$13)
+($K578*'fnd base rates'!L$14)
+($M578*'fnd base rates'!L$16)
+($N578*'fnd base rates'!L$17)
+($O578*'fnd base rates'!L$18)
+($P578*VLOOKUP($S578+12,rate_basefnd,12)))</f>
        <v>87946.569199999998</v>
      </c>
      <c r="AE578" s="68">
        <f>(($D578*'fnd base rates'!M$7)
+($E578*'fnd base rates'!M$8)
+($F578*'fnd base rates'!M$9)
+($G578*'fnd base rates'!M$10)
+($H578*'fnd base rates'!M$11)
+($I578*'fnd base rates'!M$12)
+($J578*'fnd base rates'!M$13)
+($K578*'fnd base rates'!M$14)
+($M578*'fnd base rates'!M$16)
+($N578*'fnd base rates'!M$17)
+($O578*'fnd base rates'!M$18)
+($P578*VLOOKUP($S578+12,rate_basefnd,13)))</f>
        <v>0</v>
      </c>
      <c r="AF578" s="3">
        <f t="shared" si="113"/>
        <v>501250.69600000011</v>
      </c>
      <c r="AH578" s="205">
        <f t="shared" si="114"/>
        <v>479278605</v>
      </c>
      <c r="AI578" s="3" t="str">
        <f t="shared" si="118"/>
        <v>479</v>
      </c>
      <c r="AJ578" s="1" t="str">
        <f t="shared" si="119"/>
        <v>278</v>
      </c>
      <c r="AK578" s="1" t="str">
        <f t="shared" si="120"/>
        <v>605</v>
      </c>
      <c r="AL578" s="3">
        <f t="shared" si="115"/>
        <v>1</v>
      </c>
      <c r="AM578" s="3">
        <f t="shared" si="125"/>
        <v>34</v>
      </c>
      <c r="AN578" s="3">
        <f t="shared" si="121"/>
        <v>501250.69600000011</v>
      </c>
      <c r="AO578" s="3">
        <f t="shared" si="122"/>
        <v>14743</v>
      </c>
      <c r="AP578" s="3">
        <f t="shared" si="116"/>
        <v>-42</v>
      </c>
      <c r="AQ578" s="3">
        <v>14785</v>
      </c>
      <c r="AS578" s="68"/>
      <c r="AT578" s="68"/>
      <c r="AX578" s="4">
        <f t="shared" si="123"/>
        <v>0</v>
      </c>
      <c r="AZ578" s="4">
        <f t="shared" si="124"/>
        <v>0</v>
      </c>
      <c r="BB578" s="4"/>
    </row>
    <row r="579" spans="1:54" s="3" customFormat="1">
      <c r="A579" s="205" t="str">
        <f t="shared" si="117"/>
        <v>479</v>
      </c>
      <c r="B579" s="1">
        <v>479278670</v>
      </c>
      <c r="C579" s="7" t="s">
        <v>95</v>
      </c>
      <c r="D579" s="8">
        <f>'fnd enro'!D579</f>
        <v>0</v>
      </c>
      <c r="E579" s="8">
        <f>'fnd enro'!E579</f>
        <v>0</v>
      </c>
      <c r="F579" s="8">
        <f>'fnd enro'!F579</f>
        <v>0</v>
      </c>
      <c r="G579" s="8">
        <f>'fnd enro'!G579</f>
        <v>0</v>
      </c>
      <c r="H579" s="8">
        <f>'fnd enro'!H579</f>
        <v>1</v>
      </c>
      <c r="I579" s="8">
        <f>'fnd enro'!I579</f>
        <v>1</v>
      </c>
      <c r="J579" s="8">
        <f>'fnd enro'!J579</f>
        <v>0</v>
      </c>
      <c r="K579" s="9">
        <f>'fnd enro'!K579</f>
        <v>0.08</v>
      </c>
      <c r="L579" s="8">
        <f>'fnd enro'!L579</f>
        <v>0</v>
      </c>
      <c r="M579" s="8">
        <f>'fnd enro'!M579</f>
        <v>0</v>
      </c>
      <c r="N579" s="8">
        <f>'fnd enro'!N579</f>
        <v>0</v>
      </c>
      <c r="O579" s="8">
        <f>'fnd enro'!O579</f>
        <v>0</v>
      </c>
      <c r="P579" s="8">
        <f>'fnd enro'!P579</f>
        <v>1</v>
      </c>
      <c r="Q579" s="8">
        <f>'fnd enro'!R579</f>
        <v>2</v>
      </c>
      <c r="R579" s="9">
        <f t="shared" si="112"/>
        <v>1</v>
      </c>
      <c r="S579" s="8">
        <f>VALUE('fnd enro'!Q579)</f>
        <v>5</v>
      </c>
      <c r="T579" s="1"/>
      <c r="U579" s="68">
        <f>(($D579*'fnd base rates'!C$7)
+($E579*'fnd base rates'!C$8)
+($F579*'fnd base rates'!C$9)
+($G579*'fnd base rates'!C$10)
+($H579*'fnd base rates'!C$11)
+($I579*'fnd base rates'!C$12)
+($J579*'fnd base rates'!C$13)
+($K579*'fnd base rates'!C$14)
+($M579*'fnd base rates'!C$16)
+($N579*'fnd base rates'!C$17)
+($O579*'fnd base rates'!C$18)
+($P579*VLOOKUP($S579+12,rate_basefnd,3)))
*$R579</f>
        <v>1270.9123999999999</v>
      </c>
      <c r="V579" s="68">
        <f>(($D579*'fnd base rates'!D$7)
+($E579*'fnd base rates'!D$8)
+($F579*'fnd base rates'!D$9)
+($G579*'fnd base rates'!D$10)
+($H579*'fnd base rates'!D$11)
+($I579*'fnd base rates'!D$12)
+($J579*'fnd base rates'!D$13)
+($K579*'fnd base rates'!D$14)
+($M579*'fnd base rates'!D$16)
+($N579*'fnd base rates'!D$17)
+($O579*'fnd base rates'!D$18)
+($P579*VLOOKUP($S579+12,rate_basefnd,4)))
*$R579</f>
        <v>2036.71</v>
      </c>
      <c r="W579" s="68">
        <f>(($D579*'fnd base rates'!E$7)
+($E579*'fnd base rates'!E$8)
+($F579*'fnd base rates'!E$9)
+($G579*'fnd base rates'!E$10)
+($H579*'fnd base rates'!E$11)
+($I579*'fnd base rates'!E$12)
+($J579*'fnd base rates'!E$13)
+($K579*'fnd base rates'!E$14)
+($M579*'fnd base rates'!E$16)
+($N579*'fnd base rates'!E$17)
+($O579*'fnd base rates'!E$18)
+($P579*VLOOKUP($S579+12,rate_basefnd,5)))
*$R579</f>
        <v>12628.621599999999</v>
      </c>
      <c r="X579" s="68">
        <f>(($D579*'fnd base rates'!F$7)
+($E579*'fnd base rates'!F$8)
+($F579*'fnd base rates'!F$9)
+($G579*'fnd base rates'!F$10)
+($H579*'fnd base rates'!F$11)
+($I579*'fnd base rates'!F$12)
+($J579*'fnd base rates'!F$13)
+($K579*'fnd base rates'!F$14)
+($M579*'fnd base rates'!F$16)
+($N579*'fnd base rates'!F$17)
+($O579*'fnd base rates'!F$18)
+($P579*VLOOKUP($S579+12,rate_basefnd,6)))
*$R579</f>
        <v>2116.0655999999999</v>
      </c>
      <c r="Y579" s="68">
        <f>(($D579*'fnd base rates'!G$7)
+($E579*'fnd base rates'!G$8)
+($F579*'fnd base rates'!G$9)
+($G579*'fnd base rates'!G$10)
+($H579*'fnd base rates'!G$11)
+($I579*'fnd base rates'!G$12)
+($J579*'fnd base rates'!G$13)
+($K579*'fnd base rates'!G$14)
+($M579*'fnd base rates'!G$16)
+($N579*'fnd base rates'!G$17)
+($O579*'fnd base rates'!G$18)
+($P579*VLOOKUP($S579+12,rate_basefnd,7)))
*$R579</f>
        <v>530.79079999999999</v>
      </c>
      <c r="Z579" s="68">
        <f>(($D579*'fnd base rates'!H$7)
+($E579*'fnd base rates'!H$8)
+($F579*'fnd base rates'!H$9)
+($G579*'fnd base rates'!H$10)
+($H579*'fnd base rates'!H$11)
+($I579*'fnd base rates'!H$12)
+($J579*'fnd base rates'!H$13)
+($K579*'fnd base rates'!H$14)
+($M579*'fnd base rates'!H$16)
+($N579*'fnd base rates'!H$17)
+($O579*'fnd base rates'!H$18)
+($P579*VLOOKUP($S579+12,rate_basefnd,8)))</f>
        <v>1525.1980000000001</v>
      </c>
      <c r="AA579" s="68">
        <f>(($D579*'fnd base rates'!I$7)
+($E579*'fnd base rates'!I$8)
+($F579*'fnd base rates'!I$9)
+($G579*'fnd base rates'!I$10)
+($H579*'fnd base rates'!I$11)
+($I579*'fnd base rates'!I$12)
+($J579*'fnd base rates'!I$13)
+($K579*'fnd base rates'!I$14)
+($M579*'fnd base rates'!I$16)
+($N579*'fnd base rates'!I$17)
+($O579*'fnd base rates'!I$18)
+($P579*VLOOKUP($S579+12,rate_basefnd,9)))
*$R579</f>
        <v>1059.78</v>
      </c>
      <c r="AB579" s="68">
        <f>(($D579*'fnd base rates'!J$7)
+($E579*'fnd base rates'!J$8)
+($F579*'fnd base rates'!J$9)
+($G579*'fnd base rates'!J$10)
+($H579*'fnd base rates'!J$11)
+($I579*'fnd base rates'!J$12)
+($J579*'fnd base rates'!J$13)
+($K579*'fnd base rates'!J$14)
+($M579*'fnd base rates'!J$16)
+($N579*'fnd base rates'!J$17)
+($O579*'fnd base rates'!J$18)
+($P579*VLOOKUP($S579+12,rate_basefnd,10)))
*$R579</f>
        <v>1609.31</v>
      </c>
      <c r="AC579" s="68">
        <f>(($D579*'fnd base rates'!K$7)
+($E579*'fnd base rates'!K$8)
+($F579*'fnd base rates'!K$9)
+($G579*'fnd base rates'!K$10)
+($H579*'fnd base rates'!K$11)
+($I579*'fnd base rates'!K$12)
+($J579*'fnd base rates'!K$13)
+($K579*'fnd base rates'!K$14)
+($M579*'fnd base rates'!K$16)
+($N579*'fnd base rates'!K$17)
+($O579*'fnd base rates'!K$18)
+($P579*VLOOKUP($S579+12,rate_basefnd,11)))
*$R579</f>
        <v>2597.3820000000001</v>
      </c>
      <c r="AD579" s="68">
        <f>(($D579*'fnd base rates'!L$7)
+($E579*'fnd base rates'!L$8)
+($F579*'fnd base rates'!L$9)
+($G579*'fnd base rates'!L$10)
+($H579*'fnd base rates'!L$11)
+($I579*'fnd base rates'!L$12)
+($J579*'fnd base rates'!L$13)
+($K579*'fnd base rates'!L$14)
+($M579*'fnd base rates'!L$16)
+($N579*'fnd base rates'!L$17)
+($O579*'fnd base rates'!L$18)
+($P579*VLOOKUP($S579+12,rate_basefnd,12)))</f>
        <v>5216.1875999999993</v>
      </c>
      <c r="AE579" s="68">
        <f>(($D579*'fnd base rates'!M$7)
+($E579*'fnd base rates'!M$8)
+($F579*'fnd base rates'!M$9)
+($G579*'fnd base rates'!M$10)
+($H579*'fnd base rates'!M$11)
+($I579*'fnd base rates'!M$12)
+($J579*'fnd base rates'!M$13)
+($K579*'fnd base rates'!M$14)
+($M579*'fnd base rates'!M$16)
+($N579*'fnd base rates'!M$17)
+($O579*'fnd base rates'!M$18)
+($P579*VLOOKUP($S579+12,rate_basefnd,13)))</f>
        <v>0</v>
      </c>
      <c r="AF579" s="3">
        <f t="shared" si="113"/>
        <v>30590.957999999999</v>
      </c>
      <c r="AH579" s="205">
        <f t="shared" si="114"/>
        <v>479278670</v>
      </c>
      <c r="AI579" s="3" t="str">
        <f t="shared" si="118"/>
        <v>479</v>
      </c>
      <c r="AJ579" s="1" t="str">
        <f t="shared" si="119"/>
        <v>278</v>
      </c>
      <c r="AK579" s="1" t="str">
        <f t="shared" si="120"/>
        <v>670</v>
      </c>
      <c r="AL579" s="3">
        <f t="shared" si="115"/>
        <v>1</v>
      </c>
      <c r="AM579" s="3">
        <f t="shared" si="125"/>
        <v>2</v>
      </c>
      <c r="AN579" s="3">
        <f t="shared" si="121"/>
        <v>30590.957999999999</v>
      </c>
      <c r="AO579" s="3">
        <f t="shared" si="122"/>
        <v>15295</v>
      </c>
      <c r="AP579" s="3">
        <f t="shared" si="116"/>
        <v>-546</v>
      </c>
      <c r="AQ579" s="3">
        <v>15841</v>
      </c>
      <c r="AS579" s="68"/>
      <c r="AT579" s="68"/>
      <c r="AX579" s="4">
        <f t="shared" si="123"/>
        <v>0</v>
      </c>
      <c r="AZ579" s="4">
        <f t="shared" si="124"/>
        <v>0</v>
      </c>
      <c r="BB579" s="4"/>
    </row>
    <row r="580" spans="1:54" s="3" customFormat="1">
      <c r="A580" s="205" t="str">
        <f t="shared" si="117"/>
        <v>479</v>
      </c>
      <c r="B580" s="1">
        <v>479278672</v>
      </c>
      <c r="C580" s="7" t="s">
        <v>95</v>
      </c>
      <c r="D580" s="8">
        <f>'fnd enro'!D580</f>
        <v>0</v>
      </c>
      <c r="E580" s="8">
        <f>'fnd enro'!E580</f>
        <v>0</v>
      </c>
      <c r="F580" s="8">
        <f>'fnd enro'!F580</f>
        <v>0</v>
      </c>
      <c r="G580" s="8">
        <f>'fnd enro'!G580</f>
        <v>0</v>
      </c>
      <c r="H580" s="8">
        <f>'fnd enro'!H580</f>
        <v>1</v>
      </c>
      <c r="I580" s="8">
        <f>'fnd enro'!I580</f>
        <v>2</v>
      </c>
      <c r="J580" s="8">
        <f>'fnd enro'!J580</f>
        <v>0</v>
      </c>
      <c r="K580" s="9">
        <f>'fnd enro'!K580</f>
        <v>0.12</v>
      </c>
      <c r="L580" s="8">
        <f>'fnd enro'!L580</f>
        <v>0</v>
      </c>
      <c r="M580" s="8">
        <f>'fnd enro'!M580</f>
        <v>0</v>
      </c>
      <c r="N580" s="8">
        <f>'fnd enro'!N580</f>
        <v>0</v>
      </c>
      <c r="O580" s="8">
        <f>'fnd enro'!O580</f>
        <v>0</v>
      </c>
      <c r="P580" s="8">
        <f>'fnd enro'!P580</f>
        <v>2</v>
      </c>
      <c r="Q580" s="8">
        <f>'fnd enro'!R580</f>
        <v>3</v>
      </c>
      <c r="R580" s="9">
        <f t="shared" si="112"/>
        <v>1</v>
      </c>
      <c r="S580" s="8">
        <f>VALUE('fnd enro'!Q580)</f>
        <v>9</v>
      </c>
      <c r="T580" s="1"/>
      <c r="U580" s="68">
        <f>(($D580*'fnd base rates'!C$7)
+($E580*'fnd base rates'!C$8)
+($F580*'fnd base rates'!C$9)
+($G580*'fnd base rates'!C$10)
+($H580*'fnd base rates'!C$11)
+($I580*'fnd base rates'!C$12)
+($J580*'fnd base rates'!C$13)
+($K580*'fnd base rates'!C$14)
+($M580*'fnd base rates'!C$16)
+($N580*'fnd base rates'!C$17)
+($O580*'fnd base rates'!C$18)
+($P580*VLOOKUP($S580+12,rate_basefnd,3)))
*$R580</f>
        <v>2010.9236000000001</v>
      </c>
      <c r="V580" s="68">
        <f>(($D580*'fnd base rates'!D$7)
+($E580*'fnd base rates'!D$8)
+($F580*'fnd base rates'!D$9)
+($G580*'fnd base rates'!D$10)
+($H580*'fnd base rates'!D$11)
+($I580*'fnd base rates'!D$12)
+($J580*'fnd base rates'!D$13)
+($K580*'fnd base rates'!D$14)
+($M580*'fnd base rates'!D$16)
+($N580*'fnd base rates'!D$17)
+($O580*'fnd base rates'!D$18)
+($P580*VLOOKUP($S580+12,rate_basefnd,4)))
*$R580</f>
        <v>3550.36</v>
      </c>
      <c r="W580" s="68">
        <f>(($D580*'fnd base rates'!E$7)
+($E580*'fnd base rates'!E$8)
+($F580*'fnd base rates'!E$9)
+($G580*'fnd base rates'!E$10)
+($H580*'fnd base rates'!E$11)
+($I580*'fnd base rates'!E$12)
+($J580*'fnd base rates'!E$13)
+($K580*'fnd base rates'!E$14)
+($M580*'fnd base rates'!E$16)
+($N580*'fnd base rates'!E$17)
+($O580*'fnd base rates'!E$18)
+($P580*VLOOKUP($S580+12,rate_basefnd,5)))
*$R580</f>
        <v>24583.632400000002</v>
      </c>
      <c r="X580" s="68">
        <f>(($D580*'fnd base rates'!F$7)
+($E580*'fnd base rates'!F$8)
+($F580*'fnd base rates'!F$9)
+($G580*'fnd base rates'!F$10)
+($H580*'fnd base rates'!F$11)
+($I580*'fnd base rates'!F$12)
+($J580*'fnd base rates'!F$13)
+($K580*'fnd base rates'!F$14)
+($M580*'fnd base rates'!F$16)
+($N580*'fnd base rates'!F$17)
+($O580*'fnd base rates'!F$18)
+($P580*VLOOKUP($S580+12,rate_basefnd,6)))
*$R580</f>
        <v>3113.9183999999996</v>
      </c>
      <c r="Y580" s="68">
        <f>(($D580*'fnd base rates'!G$7)
+($E580*'fnd base rates'!G$8)
+($F580*'fnd base rates'!G$9)
+($G580*'fnd base rates'!G$10)
+($H580*'fnd base rates'!G$11)
+($I580*'fnd base rates'!G$12)
+($J580*'fnd base rates'!G$13)
+($K580*'fnd base rates'!G$14)
+($M580*'fnd base rates'!G$16)
+($N580*'fnd base rates'!G$17)
+($O580*'fnd base rates'!G$18)
+($P580*VLOOKUP($S580+12,rate_basefnd,7)))
*$R580</f>
        <v>1028.2112</v>
      </c>
      <c r="Z580" s="68">
        <f>(($D580*'fnd base rates'!H$7)
+($E580*'fnd base rates'!H$8)
+($F580*'fnd base rates'!H$9)
+($G580*'fnd base rates'!H$10)
+($H580*'fnd base rates'!H$11)
+($I580*'fnd base rates'!H$12)
+($J580*'fnd base rates'!H$13)
+($K580*'fnd base rates'!H$14)
+($M580*'fnd base rates'!H$16)
+($N580*'fnd base rates'!H$17)
+($O580*'fnd base rates'!H$18)
+($P580*VLOOKUP($S580+12,rate_basefnd,8)))</f>
        <v>2492.7120000000004</v>
      </c>
      <c r="AA580" s="68">
        <f>(($D580*'fnd base rates'!I$7)
+($E580*'fnd base rates'!I$8)
+($F580*'fnd base rates'!I$9)
+($G580*'fnd base rates'!I$10)
+($H580*'fnd base rates'!I$11)
+($I580*'fnd base rates'!I$12)
+($J580*'fnd base rates'!I$13)
+($K580*'fnd base rates'!I$14)
+($M580*'fnd base rates'!I$16)
+($N580*'fnd base rates'!I$17)
+($O580*'fnd base rates'!I$18)
+($P580*VLOOKUP($S580+12,rate_basefnd,9)))
*$R580</f>
        <v>1795.1</v>
      </c>
      <c r="AB580" s="68">
        <f>(($D580*'fnd base rates'!J$7)
+($E580*'fnd base rates'!J$8)
+($F580*'fnd base rates'!J$9)
+($G580*'fnd base rates'!J$10)
+($H580*'fnd base rates'!J$11)
+($I580*'fnd base rates'!J$12)
+($J580*'fnd base rates'!J$13)
+($K580*'fnd base rates'!J$14)
+($M580*'fnd base rates'!J$16)
+($N580*'fnd base rates'!J$17)
+($O580*'fnd base rates'!J$18)
+($P580*VLOOKUP($S580+12,rate_basefnd,10)))
*$R580</f>
        <v>3611.54</v>
      </c>
      <c r="AC580" s="68">
        <f>(($D580*'fnd base rates'!K$7)
+($E580*'fnd base rates'!K$8)
+($F580*'fnd base rates'!K$9)
+($G580*'fnd base rates'!K$10)
+($H580*'fnd base rates'!K$11)
+($I580*'fnd base rates'!K$12)
+($J580*'fnd base rates'!K$13)
+($K580*'fnd base rates'!K$14)
+($M580*'fnd base rates'!K$16)
+($N580*'fnd base rates'!K$17)
+($O580*'fnd base rates'!K$18)
+($P580*VLOOKUP($S580+12,rate_basefnd,11)))
*$R580</f>
        <v>3878.268</v>
      </c>
      <c r="AD580" s="68">
        <f>(($D580*'fnd base rates'!L$7)
+($E580*'fnd base rates'!L$8)
+($F580*'fnd base rates'!L$9)
+($G580*'fnd base rates'!L$10)
+($H580*'fnd base rates'!L$11)
+($I580*'fnd base rates'!L$12)
+($J580*'fnd base rates'!L$13)
+($K580*'fnd base rates'!L$14)
+($M580*'fnd base rates'!L$16)
+($N580*'fnd base rates'!L$17)
+($O580*'fnd base rates'!L$18)
+($P580*VLOOKUP($S580+12,rate_basefnd,12)))</f>
        <v>8600.1563999999998</v>
      </c>
      <c r="AE580" s="68">
        <f>(($D580*'fnd base rates'!M$7)
+($E580*'fnd base rates'!M$8)
+($F580*'fnd base rates'!M$9)
+($G580*'fnd base rates'!M$10)
+($H580*'fnd base rates'!M$11)
+($I580*'fnd base rates'!M$12)
+($J580*'fnd base rates'!M$13)
+($K580*'fnd base rates'!M$14)
+($M580*'fnd base rates'!M$16)
+($N580*'fnd base rates'!M$17)
+($O580*'fnd base rates'!M$18)
+($P580*VLOOKUP($S580+12,rate_basefnd,13)))</f>
        <v>0</v>
      </c>
      <c r="AF580" s="3">
        <f t="shared" si="113"/>
        <v>54664.822000000007</v>
      </c>
      <c r="AH580" s="205">
        <f t="shared" si="114"/>
        <v>479278672</v>
      </c>
      <c r="AI580" s="3" t="str">
        <f t="shared" si="118"/>
        <v>479</v>
      </c>
      <c r="AJ580" s="1" t="str">
        <f t="shared" si="119"/>
        <v>278</v>
      </c>
      <c r="AK580" s="1" t="str">
        <f t="shared" si="120"/>
        <v>672</v>
      </c>
      <c r="AL580" s="3">
        <f t="shared" si="115"/>
        <v>1</v>
      </c>
      <c r="AM580" s="3">
        <f t="shared" si="125"/>
        <v>3</v>
      </c>
      <c r="AN580" s="3">
        <f t="shared" si="121"/>
        <v>54664.822000000007</v>
      </c>
      <c r="AO580" s="3">
        <f t="shared" si="122"/>
        <v>18222</v>
      </c>
      <c r="AP580" s="3">
        <f t="shared" si="116"/>
        <v>3269</v>
      </c>
      <c r="AQ580" s="3">
        <v>14953</v>
      </c>
      <c r="AS580" s="68"/>
      <c r="AT580" s="68"/>
      <c r="AX580" s="4">
        <f t="shared" si="123"/>
        <v>0</v>
      </c>
      <c r="AZ580" s="4">
        <f t="shared" si="124"/>
        <v>0</v>
      </c>
      <c r="BB580" s="4"/>
    </row>
    <row r="581" spans="1:54" s="3" customFormat="1">
      <c r="A581" s="205" t="str">
        <f t="shared" si="117"/>
        <v>479</v>
      </c>
      <c r="B581" s="1">
        <v>479278674</v>
      </c>
      <c r="C581" s="7" t="s">
        <v>95</v>
      </c>
      <c r="D581" s="8">
        <f>'fnd enro'!D581</f>
        <v>0</v>
      </c>
      <c r="E581" s="8">
        <f>'fnd enro'!E581</f>
        <v>0</v>
      </c>
      <c r="F581" s="8">
        <f>'fnd enro'!F581</f>
        <v>0</v>
      </c>
      <c r="G581" s="8">
        <f>'fnd enro'!G581</f>
        <v>0</v>
      </c>
      <c r="H581" s="8">
        <f>'fnd enro'!H581</f>
        <v>1</v>
      </c>
      <c r="I581" s="8">
        <f>'fnd enro'!I581</f>
        <v>1</v>
      </c>
      <c r="J581" s="8">
        <f>'fnd enro'!J581</f>
        <v>0</v>
      </c>
      <c r="K581" s="9">
        <f>'fnd enro'!K581</f>
        <v>0.08</v>
      </c>
      <c r="L581" s="8">
        <f>'fnd enro'!L581</f>
        <v>0</v>
      </c>
      <c r="M581" s="8">
        <f>'fnd enro'!M581</f>
        <v>0</v>
      </c>
      <c r="N581" s="8">
        <f>'fnd enro'!N581</f>
        <v>0</v>
      </c>
      <c r="O581" s="8">
        <f>'fnd enro'!O581</f>
        <v>0</v>
      </c>
      <c r="P581" s="8">
        <f>'fnd enro'!P581</f>
        <v>1</v>
      </c>
      <c r="Q581" s="8">
        <f>'fnd enro'!R581</f>
        <v>2</v>
      </c>
      <c r="R581" s="9">
        <f t="shared" si="112"/>
        <v>1</v>
      </c>
      <c r="S581" s="8">
        <f>VALUE('fnd enro'!Q581)</f>
        <v>10</v>
      </c>
      <c r="T581" s="1"/>
      <c r="U581" s="68">
        <f>(($D581*'fnd base rates'!C$7)
+($E581*'fnd base rates'!C$8)
+($F581*'fnd base rates'!C$9)
+($G581*'fnd base rates'!C$10)
+($H581*'fnd base rates'!C$11)
+($I581*'fnd base rates'!C$12)
+($J581*'fnd base rates'!C$13)
+($K581*'fnd base rates'!C$14)
+($M581*'fnd base rates'!C$16)
+($N581*'fnd base rates'!C$17)
+($O581*'fnd base rates'!C$18)
+($P581*VLOOKUP($S581+12,rate_basefnd,3)))
*$R581</f>
        <v>1313.8724</v>
      </c>
      <c r="V581" s="68">
        <f>(($D581*'fnd base rates'!D$7)
+($E581*'fnd base rates'!D$8)
+($F581*'fnd base rates'!D$9)
+($G581*'fnd base rates'!D$10)
+($H581*'fnd base rates'!D$11)
+($I581*'fnd base rates'!D$12)
+($J581*'fnd base rates'!D$13)
+($K581*'fnd base rates'!D$14)
+($M581*'fnd base rates'!D$16)
+($N581*'fnd base rates'!D$17)
+($O581*'fnd base rates'!D$18)
+($P581*VLOOKUP($S581+12,rate_basefnd,4)))
*$R581</f>
        <v>2240.2600000000002</v>
      </c>
      <c r="W581" s="68">
        <f>(($D581*'fnd base rates'!E$7)
+($E581*'fnd base rates'!E$8)
+($F581*'fnd base rates'!E$9)
+($G581*'fnd base rates'!E$10)
+($H581*'fnd base rates'!E$11)
+($I581*'fnd base rates'!E$12)
+($J581*'fnd base rates'!E$13)
+($K581*'fnd base rates'!E$14)
+($M581*'fnd base rates'!E$16)
+($N581*'fnd base rates'!E$17)
+($O581*'fnd base rates'!E$18)
+($P581*VLOOKUP($S581+12,rate_basefnd,5)))
*$R581</f>
        <v>14615.571599999999</v>
      </c>
      <c r="X581" s="68">
        <f>(($D581*'fnd base rates'!F$7)
+($E581*'fnd base rates'!F$8)
+($F581*'fnd base rates'!F$9)
+($G581*'fnd base rates'!F$10)
+($H581*'fnd base rates'!F$11)
+($I581*'fnd base rates'!F$12)
+($J581*'fnd base rates'!F$13)
+($K581*'fnd base rates'!F$14)
+($M581*'fnd base rates'!F$16)
+($N581*'fnd base rates'!F$17)
+($O581*'fnd base rates'!F$18)
+($P581*VLOOKUP($S581+12,rate_basefnd,6)))
*$R581</f>
        <v>2116.0655999999999</v>
      </c>
      <c r="Y581" s="68">
        <f>(($D581*'fnd base rates'!G$7)
+($E581*'fnd base rates'!G$8)
+($F581*'fnd base rates'!G$9)
+($G581*'fnd base rates'!G$10)
+($H581*'fnd base rates'!G$11)
+($I581*'fnd base rates'!G$12)
+($J581*'fnd base rates'!G$13)
+($K581*'fnd base rates'!G$14)
+($M581*'fnd base rates'!G$16)
+($N581*'fnd base rates'!G$17)
+($O581*'fnd base rates'!G$18)
+($P581*VLOOKUP($S581+12,rate_basefnd,7)))
*$R581</f>
        <v>627.18079999999998</v>
      </c>
      <c r="Z581" s="68">
        <f>(($D581*'fnd base rates'!H$7)
+($E581*'fnd base rates'!H$8)
+($F581*'fnd base rates'!H$9)
+($G581*'fnd base rates'!H$10)
+($H581*'fnd base rates'!H$11)
+($I581*'fnd base rates'!H$12)
+($J581*'fnd base rates'!H$13)
+($K581*'fnd base rates'!H$14)
+($M581*'fnd base rates'!H$16)
+($N581*'fnd base rates'!H$17)
+($O581*'fnd base rates'!H$18)
+($P581*VLOOKUP($S581+12,rate_basefnd,8)))</f>
        <v>1539.9780000000001</v>
      </c>
      <c r="AA581" s="68">
        <f>(($D581*'fnd base rates'!I$7)
+($E581*'fnd base rates'!I$8)
+($F581*'fnd base rates'!I$9)
+($G581*'fnd base rates'!I$10)
+($H581*'fnd base rates'!I$11)
+($I581*'fnd base rates'!I$12)
+($J581*'fnd base rates'!I$13)
+($K581*'fnd base rates'!I$14)
+($M581*'fnd base rates'!I$16)
+($N581*'fnd base rates'!I$17)
+($O581*'fnd base rates'!I$18)
+($P581*VLOOKUP($S581+12,rate_basefnd,9)))
*$R581</f>
        <v>1140.23</v>
      </c>
      <c r="AB581" s="68">
        <f>(($D581*'fnd base rates'!J$7)
+($E581*'fnd base rates'!J$8)
+($F581*'fnd base rates'!J$9)
+($G581*'fnd base rates'!J$10)
+($H581*'fnd base rates'!J$11)
+($I581*'fnd base rates'!J$12)
+($J581*'fnd base rates'!J$13)
+($K581*'fnd base rates'!J$14)
+($M581*'fnd base rates'!J$16)
+($N581*'fnd base rates'!J$17)
+($O581*'fnd base rates'!J$18)
+($P581*VLOOKUP($S581+12,rate_basefnd,10)))
*$R581</f>
        <v>2027.39</v>
      </c>
      <c r="AC581" s="68">
        <f>(($D581*'fnd base rates'!K$7)
+($E581*'fnd base rates'!K$8)
+($F581*'fnd base rates'!K$9)
+($G581*'fnd base rates'!K$10)
+($H581*'fnd base rates'!K$11)
+($I581*'fnd base rates'!K$12)
+($J581*'fnd base rates'!K$13)
+($K581*'fnd base rates'!K$14)
+($M581*'fnd base rates'!K$16)
+($N581*'fnd base rates'!K$17)
+($O581*'fnd base rates'!K$18)
+($P581*VLOOKUP($S581+12,rate_basefnd,11)))
*$R581</f>
        <v>2597.3820000000001</v>
      </c>
      <c r="AD581" s="68">
        <f>(($D581*'fnd base rates'!L$7)
+($E581*'fnd base rates'!L$8)
+($F581*'fnd base rates'!L$9)
+($G581*'fnd base rates'!L$10)
+($H581*'fnd base rates'!L$11)
+($I581*'fnd base rates'!L$12)
+($J581*'fnd base rates'!L$13)
+($K581*'fnd base rates'!L$14)
+($M581*'fnd base rates'!L$16)
+($N581*'fnd base rates'!L$17)
+($O581*'fnd base rates'!L$18)
+($P581*VLOOKUP($S581+12,rate_basefnd,12)))</f>
        <v>5588.9775999999993</v>
      </c>
      <c r="AE581" s="68">
        <f>(($D581*'fnd base rates'!M$7)
+($E581*'fnd base rates'!M$8)
+($F581*'fnd base rates'!M$9)
+($G581*'fnd base rates'!M$10)
+($H581*'fnd base rates'!M$11)
+($I581*'fnd base rates'!M$12)
+($J581*'fnd base rates'!M$13)
+($K581*'fnd base rates'!M$14)
+($M581*'fnd base rates'!M$16)
+($N581*'fnd base rates'!M$17)
+($O581*'fnd base rates'!M$18)
+($P581*VLOOKUP($S581+12,rate_basefnd,13)))</f>
        <v>0</v>
      </c>
      <c r="AF581" s="3">
        <f t="shared" si="113"/>
        <v>33806.907999999996</v>
      </c>
      <c r="AH581" s="205">
        <f t="shared" si="114"/>
        <v>479278674</v>
      </c>
      <c r="AI581" s="3" t="str">
        <f t="shared" si="118"/>
        <v>479</v>
      </c>
      <c r="AJ581" s="1" t="str">
        <f t="shared" si="119"/>
        <v>278</v>
      </c>
      <c r="AK581" s="1" t="str">
        <f t="shared" si="120"/>
        <v>674</v>
      </c>
      <c r="AL581" s="3">
        <f t="shared" si="115"/>
        <v>1</v>
      </c>
      <c r="AM581" s="3">
        <f t="shared" si="125"/>
        <v>2</v>
      </c>
      <c r="AN581" s="3">
        <f t="shared" si="121"/>
        <v>33806.907999999996</v>
      </c>
      <c r="AO581" s="3">
        <f t="shared" si="122"/>
        <v>16903</v>
      </c>
      <c r="AP581" s="3">
        <f t="shared" si="116"/>
        <v>2194</v>
      </c>
      <c r="AQ581" s="3">
        <v>14709</v>
      </c>
      <c r="AS581" s="68"/>
      <c r="AT581" s="68"/>
      <c r="AX581" s="4">
        <f t="shared" si="123"/>
        <v>0</v>
      </c>
      <c r="AZ581" s="4">
        <f t="shared" si="124"/>
        <v>0</v>
      </c>
      <c r="BB581" s="4"/>
    </row>
    <row r="582" spans="1:54" s="3" customFormat="1">
      <c r="A582" s="205" t="str">
        <f t="shared" si="117"/>
        <v>479</v>
      </c>
      <c r="B582" s="1">
        <v>479278680</v>
      </c>
      <c r="C582" s="7" t="s">
        <v>95</v>
      </c>
      <c r="D582" s="8">
        <f>'fnd enro'!D582</f>
        <v>0</v>
      </c>
      <c r="E582" s="8">
        <f>'fnd enro'!E582</f>
        <v>0</v>
      </c>
      <c r="F582" s="8">
        <f>'fnd enro'!F582</f>
        <v>0</v>
      </c>
      <c r="G582" s="8">
        <f>'fnd enro'!G582</f>
        <v>0</v>
      </c>
      <c r="H582" s="8">
        <f>'fnd enro'!H582</f>
        <v>3</v>
      </c>
      <c r="I582" s="8">
        <f>'fnd enro'!I582</f>
        <v>5</v>
      </c>
      <c r="J582" s="8">
        <f>'fnd enro'!J582</f>
        <v>0</v>
      </c>
      <c r="K582" s="9">
        <f>'fnd enro'!K582</f>
        <v>0.32</v>
      </c>
      <c r="L582" s="8">
        <f>'fnd enro'!L582</f>
        <v>0</v>
      </c>
      <c r="M582" s="8">
        <f>'fnd enro'!M582</f>
        <v>0</v>
      </c>
      <c r="N582" s="8">
        <f>'fnd enro'!N582</f>
        <v>0</v>
      </c>
      <c r="O582" s="8">
        <f>'fnd enro'!O582</f>
        <v>0</v>
      </c>
      <c r="P582" s="8">
        <f>'fnd enro'!P582</f>
        <v>1</v>
      </c>
      <c r="Q582" s="8">
        <f>'fnd enro'!R582</f>
        <v>8</v>
      </c>
      <c r="R582" s="9">
        <f t="shared" si="112"/>
        <v>1</v>
      </c>
      <c r="S582" s="8">
        <f>VALUE('fnd enro'!Q582)</f>
        <v>5</v>
      </c>
      <c r="T582" s="1"/>
      <c r="U582" s="68">
        <f>(($D582*'fnd base rates'!C$7)
+($E582*'fnd base rates'!C$8)
+($F582*'fnd base rates'!C$9)
+($G582*'fnd base rates'!C$10)
+($H582*'fnd base rates'!C$11)
+($I582*'fnd base rates'!C$12)
+($J582*'fnd base rates'!C$13)
+($K582*'fnd base rates'!C$14)
+($M582*'fnd base rates'!C$16)
+($N582*'fnd base rates'!C$17)
+($O582*'fnd base rates'!C$18)
+($P582*VLOOKUP($S582+12,rate_basefnd,3)))
*$R582</f>
        <v>4868.8796000000002</v>
      </c>
      <c r="V582" s="68">
        <f>(($D582*'fnd base rates'!D$7)
+($E582*'fnd base rates'!D$8)
+($F582*'fnd base rates'!D$9)
+($G582*'fnd base rates'!D$10)
+($H582*'fnd base rates'!D$11)
+($I582*'fnd base rates'!D$12)
+($J582*'fnd base rates'!D$13)
+($K582*'fnd base rates'!D$14)
+($M582*'fnd base rates'!D$16)
+($N582*'fnd base rates'!D$17)
+($O582*'fnd base rates'!D$18)
+($P582*VLOOKUP($S582+12,rate_basefnd,4)))
*$R582</f>
        <v>7129.15</v>
      </c>
      <c r="W582" s="68">
        <f>(($D582*'fnd base rates'!E$7)
+($E582*'fnd base rates'!E$8)
+($F582*'fnd base rates'!E$9)
+($G582*'fnd base rates'!E$10)
+($H582*'fnd base rates'!E$11)
+($I582*'fnd base rates'!E$12)
+($J582*'fnd base rates'!E$13)
+($K582*'fnd base rates'!E$14)
+($M582*'fnd base rates'!E$16)
+($N582*'fnd base rates'!E$17)
+($O582*'fnd base rates'!E$18)
+($P582*VLOOKUP($S582+12,rate_basefnd,5)))
*$R582</f>
        <v>42191.326399999998</v>
      </c>
      <c r="X582" s="68">
        <f>(($D582*'fnd base rates'!F$7)
+($E582*'fnd base rates'!F$8)
+($F582*'fnd base rates'!F$9)
+($G582*'fnd base rates'!F$10)
+($H582*'fnd base rates'!F$11)
+($I582*'fnd base rates'!F$12)
+($J582*'fnd base rates'!F$13)
+($K582*'fnd base rates'!F$14)
+($M582*'fnd base rates'!F$16)
+($N582*'fnd base rates'!F$17)
+($O582*'fnd base rates'!F$18)
+($P582*VLOOKUP($S582+12,rate_basefnd,6)))
*$R582</f>
        <v>8343.902399999999</v>
      </c>
      <c r="Y582" s="68">
        <f>(($D582*'fnd base rates'!G$7)
+($E582*'fnd base rates'!G$8)
+($F582*'fnd base rates'!G$9)
+($G582*'fnd base rates'!G$10)
+($H582*'fnd base rates'!G$11)
+($I582*'fnd base rates'!G$12)
+($J582*'fnd base rates'!G$13)
+($K582*'fnd base rates'!G$14)
+($M582*'fnd base rates'!G$16)
+($N582*'fnd base rates'!G$17)
+($O582*'fnd base rates'!G$18)
+($P582*VLOOKUP($S582+12,rate_basefnd,7)))
*$R582</f>
        <v>1636.0932</v>
      </c>
      <c r="Z582" s="68">
        <f>(($D582*'fnd base rates'!H$7)
+($E582*'fnd base rates'!H$8)
+($F582*'fnd base rates'!H$9)
+($G582*'fnd base rates'!H$10)
+($H582*'fnd base rates'!H$11)
+($I582*'fnd base rates'!H$12)
+($J582*'fnd base rates'!H$13)
+($K582*'fnd base rates'!H$14)
+($M582*'fnd base rates'!H$16)
+($N582*'fnd base rates'!H$17)
+($O582*'fnd base rates'!H$18)
+($P582*VLOOKUP($S582+12,rate_basefnd,8)))</f>
        <v>6364.8620000000001</v>
      </c>
      <c r="AA582" s="68">
        <f>(($D582*'fnd base rates'!I$7)
+($E582*'fnd base rates'!I$8)
+($F582*'fnd base rates'!I$9)
+($G582*'fnd base rates'!I$10)
+($H582*'fnd base rates'!I$11)
+($I582*'fnd base rates'!I$12)
+($J582*'fnd base rates'!I$13)
+($K582*'fnd base rates'!I$14)
+($M582*'fnd base rates'!I$16)
+($N582*'fnd base rates'!I$17)
+($O582*'fnd base rates'!I$18)
+($P582*VLOOKUP($S582+12,rate_basefnd,9)))
*$R582</f>
        <v>3856.18</v>
      </c>
      <c r="AB582" s="68">
        <f>(($D582*'fnd base rates'!J$7)
+($E582*'fnd base rates'!J$8)
+($F582*'fnd base rates'!J$9)
+($G582*'fnd base rates'!J$10)
+($H582*'fnd base rates'!J$11)
+($I582*'fnd base rates'!J$12)
+($J582*'fnd base rates'!J$13)
+($K582*'fnd base rates'!J$14)
+($M582*'fnd base rates'!J$16)
+($N582*'fnd base rates'!J$17)
+($O582*'fnd base rates'!J$18)
+($P582*VLOOKUP($S582+12,rate_basefnd,10)))
*$R582</f>
        <v>4707.3099999999995</v>
      </c>
      <c r="AC582" s="68">
        <f>(($D582*'fnd base rates'!K$7)
+($E582*'fnd base rates'!K$8)
+($F582*'fnd base rates'!K$9)
+($G582*'fnd base rates'!K$10)
+($H582*'fnd base rates'!K$11)
+($I582*'fnd base rates'!K$12)
+($J582*'fnd base rates'!K$13)
+($K582*'fnd base rates'!K$14)
+($M582*'fnd base rates'!K$16)
+($N582*'fnd base rates'!K$17)
+($O582*'fnd base rates'!K$18)
+($P582*VLOOKUP($S582+12,rate_basefnd,11)))
*$R582</f>
        <v>10353.918</v>
      </c>
      <c r="AD582" s="68">
        <f>(($D582*'fnd base rates'!L$7)
+($E582*'fnd base rates'!L$8)
+($F582*'fnd base rates'!L$9)
+($G582*'fnd base rates'!L$10)
+($H582*'fnd base rates'!L$11)
+($I582*'fnd base rates'!L$12)
+($J582*'fnd base rates'!L$13)
+($K582*'fnd base rates'!L$14)
+($M582*'fnd base rates'!L$16)
+($N582*'fnd base rates'!L$17)
+($O582*'fnd base rates'!L$18)
+($P582*VLOOKUP($S582+12,rate_basefnd,12)))</f>
        <v>18738.460399999996</v>
      </c>
      <c r="AE582" s="68">
        <f>(($D582*'fnd base rates'!M$7)
+($E582*'fnd base rates'!M$8)
+($F582*'fnd base rates'!M$9)
+($G582*'fnd base rates'!M$10)
+($H582*'fnd base rates'!M$11)
+($I582*'fnd base rates'!M$12)
+($J582*'fnd base rates'!M$13)
+($K582*'fnd base rates'!M$14)
+($M582*'fnd base rates'!M$16)
+($N582*'fnd base rates'!M$17)
+($O582*'fnd base rates'!M$18)
+($P582*VLOOKUP($S582+12,rate_basefnd,13)))</f>
        <v>0</v>
      </c>
      <c r="AF582" s="3">
        <f t="shared" si="113"/>
        <v>108190.08199999999</v>
      </c>
      <c r="AH582" s="205">
        <f t="shared" si="114"/>
        <v>479278680</v>
      </c>
      <c r="AI582" s="3" t="str">
        <f t="shared" si="118"/>
        <v>479</v>
      </c>
      <c r="AJ582" s="1" t="str">
        <f t="shared" si="119"/>
        <v>278</v>
      </c>
      <c r="AK582" s="1" t="str">
        <f t="shared" si="120"/>
        <v>680</v>
      </c>
      <c r="AL582" s="3">
        <f t="shared" si="115"/>
        <v>1</v>
      </c>
      <c r="AM582" s="3">
        <f t="shared" si="125"/>
        <v>8</v>
      </c>
      <c r="AN582" s="3">
        <f t="shared" si="121"/>
        <v>108190.08199999999</v>
      </c>
      <c r="AO582" s="3">
        <f t="shared" si="122"/>
        <v>13524</v>
      </c>
      <c r="AP582" s="3">
        <f t="shared" si="116"/>
        <v>-2089</v>
      </c>
      <c r="AQ582" s="3">
        <v>15613</v>
      </c>
      <c r="AS582" s="68"/>
      <c r="AT582" s="68"/>
      <c r="AX582" s="4">
        <f t="shared" si="123"/>
        <v>0</v>
      </c>
      <c r="AZ582" s="4">
        <f t="shared" si="124"/>
        <v>0</v>
      </c>
      <c r="BB582" s="4"/>
    </row>
    <row r="583" spans="1:54" s="3" customFormat="1">
      <c r="A583" s="205" t="str">
        <f t="shared" si="117"/>
        <v>479</v>
      </c>
      <c r="B583" s="1">
        <v>479278683</v>
      </c>
      <c r="C583" s="7" t="s">
        <v>95</v>
      </c>
      <c r="D583" s="8">
        <f>'fnd enro'!D583</f>
        <v>0</v>
      </c>
      <c r="E583" s="8">
        <f>'fnd enro'!E583</f>
        <v>0</v>
      </c>
      <c r="F583" s="8">
        <f>'fnd enro'!F583</f>
        <v>0</v>
      </c>
      <c r="G583" s="8">
        <f>'fnd enro'!G583</f>
        <v>0</v>
      </c>
      <c r="H583" s="8">
        <f>'fnd enro'!H583</f>
        <v>1</v>
      </c>
      <c r="I583" s="8">
        <f>'fnd enro'!I583</f>
        <v>1</v>
      </c>
      <c r="J583" s="8">
        <f>'fnd enro'!J583</f>
        <v>0</v>
      </c>
      <c r="K583" s="9">
        <f>'fnd enro'!K583</f>
        <v>0.08</v>
      </c>
      <c r="L583" s="8">
        <f>'fnd enro'!L583</f>
        <v>0</v>
      </c>
      <c r="M583" s="8">
        <f>'fnd enro'!M583</f>
        <v>0</v>
      </c>
      <c r="N583" s="8">
        <f>'fnd enro'!N583</f>
        <v>0</v>
      </c>
      <c r="O583" s="8">
        <f>'fnd enro'!O583</f>
        <v>0</v>
      </c>
      <c r="P583" s="8">
        <f>'fnd enro'!P583</f>
        <v>0</v>
      </c>
      <c r="Q583" s="8">
        <f>'fnd enro'!R583</f>
        <v>2</v>
      </c>
      <c r="R583" s="9">
        <f t="shared" si="112"/>
        <v>1</v>
      </c>
      <c r="S583" s="8">
        <f>VALUE('fnd enro'!Q583)</f>
        <v>4</v>
      </c>
      <c r="T583" s="1"/>
      <c r="U583" s="68">
        <f>(($D583*'fnd base rates'!C$7)
+($E583*'fnd base rates'!C$8)
+($F583*'fnd base rates'!C$9)
+($G583*'fnd base rates'!C$10)
+($H583*'fnd base rates'!C$11)
+($I583*'fnd base rates'!C$12)
+($J583*'fnd base rates'!C$13)
+($K583*'fnd base rates'!C$14)
+($M583*'fnd base rates'!C$16)
+($N583*'fnd base rates'!C$17)
+($O583*'fnd base rates'!C$18)
+($P583*VLOOKUP($S583+12,rate_basefnd,3)))
*$R583</f>
        <v>1199.3224</v>
      </c>
      <c r="V583" s="68">
        <f>(($D583*'fnd base rates'!D$7)
+($E583*'fnd base rates'!D$8)
+($F583*'fnd base rates'!D$9)
+($G583*'fnd base rates'!D$10)
+($H583*'fnd base rates'!D$11)
+($I583*'fnd base rates'!D$12)
+($J583*'fnd base rates'!D$13)
+($K583*'fnd base rates'!D$14)
+($M583*'fnd base rates'!D$16)
+($N583*'fnd base rates'!D$17)
+($O583*'fnd base rates'!D$18)
+($P583*VLOOKUP($S583+12,rate_basefnd,4)))
*$R583</f>
        <v>1697.48</v>
      </c>
      <c r="W583" s="68">
        <f>(($D583*'fnd base rates'!E$7)
+($E583*'fnd base rates'!E$8)
+($F583*'fnd base rates'!E$9)
+($G583*'fnd base rates'!E$10)
+($H583*'fnd base rates'!E$11)
+($I583*'fnd base rates'!E$12)
+($J583*'fnd base rates'!E$13)
+($K583*'fnd base rates'!E$14)
+($M583*'fnd base rates'!E$16)
+($N583*'fnd base rates'!E$17)
+($O583*'fnd base rates'!E$18)
+($P583*VLOOKUP($S583+12,rate_basefnd,5)))
*$R583</f>
        <v>9317.0415999999987</v>
      </c>
      <c r="X583" s="68">
        <f>(($D583*'fnd base rates'!F$7)
+($E583*'fnd base rates'!F$8)
+($F583*'fnd base rates'!F$9)
+($G583*'fnd base rates'!F$10)
+($H583*'fnd base rates'!F$11)
+($I583*'fnd base rates'!F$12)
+($J583*'fnd base rates'!F$13)
+($K583*'fnd base rates'!F$14)
+($M583*'fnd base rates'!F$16)
+($N583*'fnd base rates'!F$17)
+($O583*'fnd base rates'!F$18)
+($P583*VLOOKUP($S583+12,rate_basefnd,6)))
*$R583</f>
        <v>2116.0655999999999</v>
      </c>
      <c r="Y583" s="68">
        <f>(($D583*'fnd base rates'!G$7)
+($E583*'fnd base rates'!G$8)
+($F583*'fnd base rates'!G$9)
+($G583*'fnd base rates'!G$10)
+($H583*'fnd base rates'!G$11)
+($I583*'fnd base rates'!G$12)
+($J583*'fnd base rates'!G$13)
+($K583*'fnd base rates'!G$14)
+($M583*'fnd base rates'!G$16)
+($N583*'fnd base rates'!G$17)
+($O583*'fnd base rates'!G$18)
+($P583*VLOOKUP($S583+12,rate_basefnd,7)))
*$R583</f>
        <v>370.12079999999997</v>
      </c>
      <c r="Z583" s="68">
        <f>(($D583*'fnd base rates'!H$7)
+($E583*'fnd base rates'!H$8)
+($F583*'fnd base rates'!H$9)
+($G583*'fnd base rates'!H$10)
+($H583*'fnd base rates'!H$11)
+($I583*'fnd base rates'!H$12)
+($J583*'fnd base rates'!H$13)
+($K583*'fnd base rates'!H$14)
+($M583*'fnd base rates'!H$16)
+($N583*'fnd base rates'!H$17)
+($O583*'fnd base rates'!H$18)
+($P583*VLOOKUP($S583+12,rate_basefnd,8)))</f>
        <v>1500.568</v>
      </c>
      <c r="AA583" s="68">
        <f>(($D583*'fnd base rates'!I$7)
+($E583*'fnd base rates'!I$8)
+($F583*'fnd base rates'!I$9)
+($G583*'fnd base rates'!I$10)
+($H583*'fnd base rates'!I$11)
+($I583*'fnd base rates'!I$12)
+($J583*'fnd base rates'!I$13)
+($K583*'fnd base rates'!I$14)
+($M583*'fnd base rates'!I$16)
+($N583*'fnd base rates'!I$17)
+($O583*'fnd base rates'!I$18)
+($P583*VLOOKUP($S583+12,rate_basefnd,9)))
*$R583</f>
        <v>925.68000000000006</v>
      </c>
      <c r="AB583" s="68">
        <f>(($D583*'fnd base rates'!J$7)
+($E583*'fnd base rates'!J$8)
+($F583*'fnd base rates'!J$9)
+($G583*'fnd base rates'!J$10)
+($H583*'fnd base rates'!J$11)
+($I583*'fnd base rates'!J$12)
+($J583*'fnd base rates'!J$13)
+($K583*'fnd base rates'!J$14)
+($M583*'fnd base rates'!J$16)
+($N583*'fnd base rates'!J$17)
+($O583*'fnd base rates'!J$18)
+($P583*VLOOKUP($S583+12,rate_basefnd,10)))
*$R583</f>
        <v>912.51</v>
      </c>
      <c r="AC583" s="68">
        <f>(($D583*'fnd base rates'!K$7)
+($E583*'fnd base rates'!K$8)
+($F583*'fnd base rates'!K$9)
+($G583*'fnd base rates'!K$10)
+($H583*'fnd base rates'!K$11)
+($I583*'fnd base rates'!K$12)
+($J583*'fnd base rates'!K$13)
+($K583*'fnd base rates'!K$14)
+($M583*'fnd base rates'!K$16)
+($N583*'fnd base rates'!K$17)
+($O583*'fnd base rates'!K$18)
+($P583*VLOOKUP($S583+12,rate_basefnd,11)))
*$R583</f>
        <v>2597.3820000000001</v>
      </c>
      <c r="AD583" s="68">
        <f>(($D583*'fnd base rates'!L$7)
+($E583*'fnd base rates'!L$8)
+($F583*'fnd base rates'!L$9)
+($G583*'fnd base rates'!L$10)
+($H583*'fnd base rates'!L$11)
+($I583*'fnd base rates'!L$12)
+($J583*'fnd base rates'!L$13)
+($K583*'fnd base rates'!L$14)
+($M583*'fnd base rates'!L$16)
+($N583*'fnd base rates'!L$17)
+($O583*'fnd base rates'!L$18)
+($P583*VLOOKUP($S583+12,rate_basefnd,12)))</f>
        <v>4594.8975999999993</v>
      </c>
      <c r="AE583" s="68">
        <f>(($D583*'fnd base rates'!M$7)
+($E583*'fnd base rates'!M$8)
+($F583*'fnd base rates'!M$9)
+($G583*'fnd base rates'!M$10)
+($H583*'fnd base rates'!M$11)
+($I583*'fnd base rates'!M$12)
+($J583*'fnd base rates'!M$13)
+($K583*'fnd base rates'!M$14)
+($M583*'fnd base rates'!M$16)
+($N583*'fnd base rates'!M$17)
+($O583*'fnd base rates'!M$18)
+($P583*VLOOKUP($S583+12,rate_basefnd,13)))</f>
        <v>0</v>
      </c>
      <c r="AF583" s="3">
        <f t="shared" si="113"/>
        <v>25231.067999999999</v>
      </c>
      <c r="AH583" s="205">
        <f t="shared" si="114"/>
        <v>479278683</v>
      </c>
      <c r="AI583" s="3" t="str">
        <f t="shared" si="118"/>
        <v>479</v>
      </c>
      <c r="AJ583" s="1" t="str">
        <f t="shared" si="119"/>
        <v>278</v>
      </c>
      <c r="AK583" s="1" t="str">
        <f t="shared" si="120"/>
        <v>683</v>
      </c>
      <c r="AL583" s="3">
        <f t="shared" si="115"/>
        <v>1</v>
      </c>
      <c r="AM583" s="3">
        <f t="shared" si="125"/>
        <v>2</v>
      </c>
      <c r="AN583" s="3">
        <f t="shared" si="121"/>
        <v>25231.067999999999</v>
      </c>
      <c r="AO583" s="3">
        <f t="shared" si="122"/>
        <v>12616</v>
      </c>
      <c r="AP583" s="3">
        <f t="shared" si="116"/>
        <v>-3247</v>
      </c>
      <c r="AQ583" s="3">
        <v>15863</v>
      </c>
      <c r="AS583" s="68"/>
      <c r="AT583" s="68"/>
      <c r="AX583" s="4">
        <f t="shared" si="123"/>
        <v>0</v>
      </c>
      <c r="AZ583" s="4">
        <f t="shared" si="124"/>
        <v>0</v>
      </c>
      <c r="BB583" s="4"/>
    </row>
    <row r="584" spans="1:54" s="3" customFormat="1">
      <c r="A584" s="205" t="str">
        <f t="shared" si="117"/>
        <v>479</v>
      </c>
      <c r="B584" s="1">
        <v>479278755</v>
      </c>
      <c r="C584" s="7" t="s">
        <v>95</v>
      </c>
      <c r="D584" s="8">
        <f>'fnd enro'!D584</f>
        <v>0</v>
      </c>
      <c r="E584" s="8">
        <f>'fnd enro'!E584</f>
        <v>0</v>
      </c>
      <c r="F584" s="8">
        <f>'fnd enro'!F584</f>
        <v>0</v>
      </c>
      <c r="G584" s="8">
        <f>'fnd enro'!G584</f>
        <v>0</v>
      </c>
      <c r="H584" s="8">
        <f>'fnd enro'!H584</f>
        <v>1</v>
      </c>
      <c r="I584" s="8">
        <f>'fnd enro'!I584</f>
        <v>1</v>
      </c>
      <c r="J584" s="8">
        <f>'fnd enro'!J584</f>
        <v>0</v>
      </c>
      <c r="K584" s="9">
        <f>'fnd enro'!K584</f>
        <v>0.08</v>
      </c>
      <c r="L584" s="8">
        <f>'fnd enro'!L584</f>
        <v>0</v>
      </c>
      <c r="M584" s="8">
        <f>'fnd enro'!M584</f>
        <v>0</v>
      </c>
      <c r="N584" s="8">
        <f>'fnd enro'!N584</f>
        <v>0</v>
      </c>
      <c r="O584" s="8">
        <f>'fnd enro'!O584</f>
        <v>0</v>
      </c>
      <c r="P584" s="8">
        <f>'fnd enro'!P584</f>
        <v>1</v>
      </c>
      <c r="Q584" s="8">
        <f>'fnd enro'!R584</f>
        <v>2</v>
      </c>
      <c r="R584" s="9">
        <f t="shared" si="112"/>
        <v>1</v>
      </c>
      <c r="S584" s="8">
        <f>VALUE('fnd enro'!Q584)</f>
        <v>10</v>
      </c>
      <c r="T584" s="1"/>
      <c r="U584" s="68">
        <f>(($D584*'fnd base rates'!C$7)
+($E584*'fnd base rates'!C$8)
+($F584*'fnd base rates'!C$9)
+($G584*'fnd base rates'!C$10)
+($H584*'fnd base rates'!C$11)
+($I584*'fnd base rates'!C$12)
+($J584*'fnd base rates'!C$13)
+($K584*'fnd base rates'!C$14)
+($M584*'fnd base rates'!C$16)
+($N584*'fnd base rates'!C$17)
+($O584*'fnd base rates'!C$18)
+($P584*VLOOKUP($S584+12,rate_basefnd,3)))
*$R584</f>
        <v>1313.8724</v>
      </c>
      <c r="V584" s="68">
        <f>(($D584*'fnd base rates'!D$7)
+($E584*'fnd base rates'!D$8)
+($F584*'fnd base rates'!D$9)
+($G584*'fnd base rates'!D$10)
+($H584*'fnd base rates'!D$11)
+($I584*'fnd base rates'!D$12)
+($J584*'fnd base rates'!D$13)
+($K584*'fnd base rates'!D$14)
+($M584*'fnd base rates'!D$16)
+($N584*'fnd base rates'!D$17)
+($O584*'fnd base rates'!D$18)
+($P584*VLOOKUP($S584+12,rate_basefnd,4)))
*$R584</f>
        <v>2240.2600000000002</v>
      </c>
      <c r="W584" s="68">
        <f>(($D584*'fnd base rates'!E$7)
+($E584*'fnd base rates'!E$8)
+($F584*'fnd base rates'!E$9)
+($G584*'fnd base rates'!E$10)
+($H584*'fnd base rates'!E$11)
+($I584*'fnd base rates'!E$12)
+($J584*'fnd base rates'!E$13)
+($K584*'fnd base rates'!E$14)
+($M584*'fnd base rates'!E$16)
+($N584*'fnd base rates'!E$17)
+($O584*'fnd base rates'!E$18)
+($P584*VLOOKUP($S584+12,rate_basefnd,5)))
*$R584</f>
        <v>14615.571599999999</v>
      </c>
      <c r="X584" s="68">
        <f>(($D584*'fnd base rates'!F$7)
+($E584*'fnd base rates'!F$8)
+($F584*'fnd base rates'!F$9)
+($G584*'fnd base rates'!F$10)
+($H584*'fnd base rates'!F$11)
+($I584*'fnd base rates'!F$12)
+($J584*'fnd base rates'!F$13)
+($K584*'fnd base rates'!F$14)
+($M584*'fnd base rates'!F$16)
+($N584*'fnd base rates'!F$17)
+($O584*'fnd base rates'!F$18)
+($P584*VLOOKUP($S584+12,rate_basefnd,6)))
*$R584</f>
        <v>2116.0655999999999</v>
      </c>
      <c r="Y584" s="68">
        <f>(($D584*'fnd base rates'!G$7)
+($E584*'fnd base rates'!G$8)
+($F584*'fnd base rates'!G$9)
+($G584*'fnd base rates'!G$10)
+($H584*'fnd base rates'!G$11)
+($I584*'fnd base rates'!G$12)
+($J584*'fnd base rates'!G$13)
+($K584*'fnd base rates'!G$14)
+($M584*'fnd base rates'!G$16)
+($N584*'fnd base rates'!G$17)
+($O584*'fnd base rates'!G$18)
+($P584*VLOOKUP($S584+12,rate_basefnd,7)))
*$R584</f>
        <v>627.18079999999998</v>
      </c>
      <c r="Z584" s="68">
        <f>(($D584*'fnd base rates'!H$7)
+($E584*'fnd base rates'!H$8)
+($F584*'fnd base rates'!H$9)
+($G584*'fnd base rates'!H$10)
+($H584*'fnd base rates'!H$11)
+($I584*'fnd base rates'!H$12)
+($J584*'fnd base rates'!H$13)
+($K584*'fnd base rates'!H$14)
+($M584*'fnd base rates'!H$16)
+($N584*'fnd base rates'!H$17)
+($O584*'fnd base rates'!H$18)
+($P584*VLOOKUP($S584+12,rate_basefnd,8)))</f>
        <v>1539.9780000000001</v>
      </c>
      <c r="AA584" s="68">
        <f>(($D584*'fnd base rates'!I$7)
+($E584*'fnd base rates'!I$8)
+($F584*'fnd base rates'!I$9)
+($G584*'fnd base rates'!I$10)
+($H584*'fnd base rates'!I$11)
+($I584*'fnd base rates'!I$12)
+($J584*'fnd base rates'!I$13)
+($K584*'fnd base rates'!I$14)
+($M584*'fnd base rates'!I$16)
+($N584*'fnd base rates'!I$17)
+($O584*'fnd base rates'!I$18)
+($P584*VLOOKUP($S584+12,rate_basefnd,9)))
*$R584</f>
        <v>1140.23</v>
      </c>
      <c r="AB584" s="68">
        <f>(($D584*'fnd base rates'!J$7)
+($E584*'fnd base rates'!J$8)
+($F584*'fnd base rates'!J$9)
+($G584*'fnd base rates'!J$10)
+($H584*'fnd base rates'!J$11)
+($I584*'fnd base rates'!J$12)
+($J584*'fnd base rates'!J$13)
+($K584*'fnd base rates'!J$14)
+($M584*'fnd base rates'!J$16)
+($N584*'fnd base rates'!J$17)
+($O584*'fnd base rates'!J$18)
+($P584*VLOOKUP($S584+12,rate_basefnd,10)))
*$R584</f>
        <v>2027.39</v>
      </c>
      <c r="AC584" s="68">
        <f>(($D584*'fnd base rates'!K$7)
+($E584*'fnd base rates'!K$8)
+($F584*'fnd base rates'!K$9)
+($G584*'fnd base rates'!K$10)
+($H584*'fnd base rates'!K$11)
+($I584*'fnd base rates'!K$12)
+($J584*'fnd base rates'!K$13)
+($K584*'fnd base rates'!K$14)
+($M584*'fnd base rates'!K$16)
+($N584*'fnd base rates'!K$17)
+($O584*'fnd base rates'!K$18)
+($P584*VLOOKUP($S584+12,rate_basefnd,11)))
*$R584</f>
        <v>2597.3820000000001</v>
      </c>
      <c r="AD584" s="68">
        <f>(($D584*'fnd base rates'!L$7)
+($E584*'fnd base rates'!L$8)
+($F584*'fnd base rates'!L$9)
+($G584*'fnd base rates'!L$10)
+($H584*'fnd base rates'!L$11)
+($I584*'fnd base rates'!L$12)
+($J584*'fnd base rates'!L$13)
+($K584*'fnd base rates'!L$14)
+($M584*'fnd base rates'!L$16)
+($N584*'fnd base rates'!L$17)
+($O584*'fnd base rates'!L$18)
+($P584*VLOOKUP($S584+12,rate_basefnd,12)))</f>
        <v>5588.9775999999993</v>
      </c>
      <c r="AE584" s="68">
        <f>(($D584*'fnd base rates'!M$7)
+($E584*'fnd base rates'!M$8)
+($F584*'fnd base rates'!M$9)
+($G584*'fnd base rates'!M$10)
+($H584*'fnd base rates'!M$11)
+($I584*'fnd base rates'!M$12)
+($J584*'fnd base rates'!M$13)
+($K584*'fnd base rates'!M$14)
+($M584*'fnd base rates'!M$16)
+($N584*'fnd base rates'!M$17)
+($O584*'fnd base rates'!M$18)
+($P584*VLOOKUP($S584+12,rate_basefnd,13)))</f>
        <v>0</v>
      </c>
      <c r="AF584" s="3">
        <f t="shared" si="113"/>
        <v>33806.907999999996</v>
      </c>
      <c r="AH584" s="205">
        <f t="shared" si="114"/>
        <v>479278755</v>
      </c>
      <c r="AI584" s="3" t="str">
        <f t="shared" si="118"/>
        <v>479</v>
      </c>
      <c r="AJ584" s="1" t="str">
        <f t="shared" si="119"/>
        <v>278</v>
      </c>
      <c r="AK584" s="1" t="str">
        <f t="shared" si="120"/>
        <v>755</v>
      </c>
      <c r="AL584" s="3">
        <f t="shared" si="115"/>
        <v>1</v>
      </c>
      <c r="AM584" s="3">
        <f t="shared" si="125"/>
        <v>2</v>
      </c>
      <c r="AN584" s="3">
        <f t="shared" si="121"/>
        <v>33806.907999999996</v>
      </c>
      <c r="AO584" s="3">
        <f t="shared" si="122"/>
        <v>16903</v>
      </c>
      <c r="AP584" s="3">
        <f t="shared" si="116"/>
        <v>4338</v>
      </c>
      <c r="AQ584" s="3">
        <v>12565</v>
      </c>
      <c r="AS584" s="68"/>
      <c r="AT584" s="68"/>
      <c r="AX584" s="4">
        <f t="shared" si="123"/>
        <v>0</v>
      </c>
      <c r="AZ584" s="4">
        <f t="shared" si="124"/>
        <v>0</v>
      </c>
      <c r="BB584" s="4"/>
    </row>
    <row r="585" spans="1:54" s="3" customFormat="1">
      <c r="A585" s="205" t="str">
        <f t="shared" si="117"/>
        <v>479</v>
      </c>
      <c r="B585" s="1">
        <v>479278766</v>
      </c>
      <c r="C585" s="7" t="s">
        <v>95</v>
      </c>
      <c r="D585" s="8">
        <f>'fnd enro'!D585</f>
        <v>0</v>
      </c>
      <c r="E585" s="8">
        <f>'fnd enro'!E585</f>
        <v>0</v>
      </c>
      <c r="F585" s="8">
        <f>'fnd enro'!F585</f>
        <v>0</v>
      </c>
      <c r="G585" s="8">
        <f>'fnd enro'!G585</f>
        <v>0</v>
      </c>
      <c r="H585" s="8">
        <f>'fnd enro'!H585</f>
        <v>2</v>
      </c>
      <c r="I585" s="8">
        <f>'fnd enro'!I585</f>
        <v>1</v>
      </c>
      <c r="J585" s="8">
        <f>'fnd enro'!J585</f>
        <v>0</v>
      </c>
      <c r="K585" s="9">
        <f>'fnd enro'!K585</f>
        <v>0.12</v>
      </c>
      <c r="L585" s="8">
        <f>'fnd enro'!L585</f>
        <v>0</v>
      </c>
      <c r="M585" s="8">
        <f>'fnd enro'!M585</f>
        <v>0</v>
      </c>
      <c r="N585" s="8">
        <f>'fnd enro'!N585</f>
        <v>0</v>
      </c>
      <c r="O585" s="8">
        <f>'fnd enro'!O585</f>
        <v>0</v>
      </c>
      <c r="P585" s="8">
        <f>'fnd enro'!P585</f>
        <v>2</v>
      </c>
      <c r="Q585" s="8">
        <f>'fnd enro'!R585</f>
        <v>3</v>
      </c>
      <c r="R585" s="9">
        <f t="shared" si="112"/>
        <v>1</v>
      </c>
      <c r="S585" s="8">
        <f>VALUE('fnd enro'!Q585)</f>
        <v>7</v>
      </c>
      <c r="T585" s="1"/>
      <c r="U585" s="68">
        <f>(($D585*'fnd base rates'!C$7)
+($E585*'fnd base rates'!C$8)
+($F585*'fnd base rates'!C$9)
+($G585*'fnd base rates'!C$10)
+($H585*'fnd base rates'!C$11)
+($I585*'fnd base rates'!C$12)
+($J585*'fnd base rates'!C$13)
+($K585*'fnd base rates'!C$14)
+($M585*'fnd base rates'!C$16)
+($N585*'fnd base rates'!C$17)
+($O585*'fnd base rates'!C$18)
+($P585*VLOOKUP($S585+12,rate_basefnd,3)))
*$R585</f>
        <v>1976.5436</v>
      </c>
      <c r="V585" s="68">
        <f>(($D585*'fnd base rates'!D$7)
+($E585*'fnd base rates'!D$8)
+($F585*'fnd base rates'!D$9)
+($G585*'fnd base rates'!D$10)
+($H585*'fnd base rates'!D$11)
+($I585*'fnd base rates'!D$12)
+($J585*'fnd base rates'!D$13)
+($K585*'fnd base rates'!D$14)
+($M585*'fnd base rates'!D$16)
+($N585*'fnd base rates'!D$17)
+($O585*'fnd base rates'!D$18)
+($P585*VLOOKUP($S585+12,rate_basefnd,4)))
*$R585</f>
        <v>3387.5</v>
      </c>
      <c r="W585" s="68">
        <f>(($D585*'fnd base rates'!E$7)
+($E585*'fnd base rates'!E$8)
+($F585*'fnd base rates'!E$9)
+($G585*'fnd base rates'!E$10)
+($H585*'fnd base rates'!E$11)
+($I585*'fnd base rates'!E$12)
+($J585*'fnd base rates'!E$13)
+($K585*'fnd base rates'!E$14)
+($M585*'fnd base rates'!E$16)
+($N585*'fnd base rates'!E$17)
+($O585*'fnd base rates'!E$18)
+($P585*VLOOKUP($S585+12,rate_basefnd,5)))
*$R585</f>
        <v>21382.492399999996</v>
      </c>
      <c r="X585" s="68">
        <f>(($D585*'fnd base rates'!F$7)
+($E585*'fnd base rates'!F$8)
+($F585*'fnd base rates'!F$9)
+($G585*'fnd base rates'!F$10)
+($H585*'fnd base rates'!F$11)
+($I585*'fnd base rates'!F$12)
+($J585*'fnd base rates'!F$13)
+($K585*'fnd base rates'!F$14)
+($M585*'fnd base rates'!F$16)
+($N585*'fnd base rates'!F$17)
+($O585*'fnd base rates'!F$18)
+($P585*VLOOKUP($S585+12,rate_basefnd,6)))
*$R585</f>
        <v>3234.2783999999997</v>
      </c>
      <c r="Y585" s="68">
        <f>(($D585*'fnd base rates'!G$7)
+($E585*'fnd base rates'!G$8)
+($F585*'fnd base rates'!G$9)
+($G585*'fnd base rates'!G$10)
+($H585*'fnd base rates'!G$11)
+($I585*'fnd base rates'!G$12)
+($J585*'fnd base rates'!G$13)
+($K585*'fnd base rates'!G$14)
+($M585*'fnd base rates'!G$16)
+($N585*'fnd base rates'!G$17)
+($O585*'fnd base rates'!G$18)
+($P585*VLOOKUP($S585+12,rate_basefnd,7)))
*$R585</f>
        <v>956.15120000000002</v>
      </c>
      <c r="Z585" s="68">
        <f>(($D585*'fnd base rates'!H$7)
+($E585*'fnd base rates'!H$8)
+($F585*'fnd base rates'!H$9)
+($G585*'fnd base rates'!H$10)
+($H585*'fnd base rates'!H$11)
+($I585*'fnd base rates'!H$12)
+($J585*'fnd base rates'!H$13)
+($K585*'fnd base rates'!H$14)
+($M585*'fnd base rates'!H$16)
+($N585*'fnd base rates'!H$17)
+($O585*'fnd base rates'!H$18)
+($P585*VLOOKUP($S585+12,rate_basefnd,8)))</f>
        <v>2142.9519999999998</v>
      </c>
      <c r="AA585" s="68">
        <f>(($D585*'fnd base rates'!I$7)
+($E585*'fnd base rates'!I$8)
+($F585*'fnd base rates'!I$9)
+($G585*'fnd base rates'!I$10)
+($H585*'fnd base rates'!I$11)
+($I585*'fnd base rates'!I$12)
+($J585*'fnd base rates'!I$13)
+($K585*'fnd base rates'!I$14)
+($M585*'fnd base rates'!I$16)
+($N585*'fnd base rates'!I$17)
+($O585*'fnd base rates'!I$18)
+($P585*VLOOKUP($S585+12,rate_basefnd,9)))
*$R585</f>
        <v>1711.4</v>
      </c>
      <c r="AB585" s="68">
        <f>(($D585*'fnd base rates'!J$7)
+($E585*'fnd base rates'!J$8)
+($F585*'fnd base rates'!J$9)
+($G585*'fnd base rates'!J$10)
+($H585*'fnd base rates'!J$11)
+($I585*'fnd base rates'!J$12)
+($J585*'fnd base rates'!J$13)
+($K585*'fnd base rates'!J$14)
+($M585*'fnd base rates'!J$16)
+($N585*'fnd base rates'!J$17)
+($O585*'fnd base rates'!J$18)
+($P585*VLOOKUP($S585+12,rate_basefnd,10)))
*$R585</f>
        <v>2916.6099999999997</v>
      </c>
      <c r="AC585" s="68">
        <f>(($D585*'fnd base rates'!K$7)
+($E585*'fnd base rates'!K$8)
+($F585*'fnd base rates'!K$9)
+($G585*'fnd base rates'!K$10)
+($H585*'fnd base rates'!K$11)
+($I585*'fnd base rates'!K$12)
+($J585*'fnd base rates'!K$13)
+($K585*'fnd base rates'!K$14)
+($M585*'fnd base rates'!K$16)
+($N585*'fnd base rates'!K$17)
+($O585*'fnd base rates'!K$18)
+($P585*VLOOKUP($S585+12,rate_basefnd,11)))
*$R585</f>
        <v>3913.8780000000002</v>
      </c>
      <c r="AD585" s="68">
        <f>(($D585*'fnd base rates'!L$7)
+($E585*'fnd base rates'!L$8)
+($F585*'fnd base rates'!L$9)
+($G585*'fnd base rates'!L$10)
+($H585*'fnd base rates'!L$11)
+($I585*'fnd base rates'!L$12)
+($J585*'fnd base rates'!L$13)
+($K585*'fnd base rates'!L$14)
+($M585*'fnd base rates'!L$16)
+($N585*'fnd base rates'!L$17)
+($O585*'fnd base rates'!L$18)
+($P585*VLOOKUP($S585+12,rate_basefnd,12)))</f>
        <v>8564.3364000000001</v>
      </c>
      <c r="AE585" s="68">
        <f>(($D585*'fnd base rates'!M$7)
+($E585*'fnd base rates'!M$8)
+($F585*'fnd base rates'!M$9)
+($G585*'fnd base rates'!M$10)
+($H585*'fnd base rates'!M$11)
+($I585*'fnd base rates'!M$12)
+($J585*'fnd base rates'!M$13)
+($K585*'fnd base rates'!M$14)
+($M585*'fnd base rates'!M$16)
+($N585*'fnd base rates'!M$17)
+($O585*'fnd base rates'!M$18)
+($P585*VLOOKUP($S585+12,rate_basefnd,13)))</f>
        <v>0</v>
      </c>
      <c r="AF585" s="3">
        <f t="shared" si="113"/>
        <v>50186.141999999993</v>
      </c>
      <c r="AH585" s="205">
        <f t="shared" si="114"/>
        <v>479278766</v>
      </c>
      <c r="AI585" s="3" t="str">
        <f t="shared" si="118"/>
        <v>479</v>
      </c>
      <c r="AJ585" s="1" t="str">
        <f t="shared" si="119"/>
        <v>278</v>
      </c>
      <c r="AK585" s="1" t="str">
        <f t="shared" si="120"/>
        <v>766</v>
      </c>
      <c r="AL585" s="3">
        <f t="shared" si="115"/>
        <v>1</v>
      </c>
      <c r="AM585" s="3">
        <f t="shared" si="125"/>
        <v>3</v>
      </c>
      <c r="AN585" s="3">
        <f t="shared" si="121"/>
        <v>50186.141999999993</v>
      </c>
      <c r="AO585" s="3">
        <f t="shared" si="122"/>
        <v>16729</v>
      </c>
      <c r="AP585" s="3">
        <f t="shared" si="116"/>
        <v>1522</v>
      </c>
      <c r="AQ585" s="3">
        <v>15207</v>
      </c>
      <c r="AS585" s="68"/>
      <c r="AT585" s="68"/>
      <c r="AX585" s="4">
        <f t="shared" si="123"/>
        <v>0</v>
      </c>
      <c r="AZ585" s="4">
        <f t="shared" si="124"/>
        <v>0</v>
      </c>
      <c r="BB585" s="4"/>
    </row>
    <row r="586" spans="1:54" s="3" customFormat="1">
      <c r="A586" s="205" t="str">
        <f t="shared" si="117"/>
        <v>479</v>
      </c>
      <c r="B586" s="1">
        <v>479278770</v>
      </c>
      <c r="C586" s="7" t="s">
        <v>95</v>
      </c>
      <c r="D586" s="8">
        <f>'fnd enro'!D586</f>
        <v>0</v>
      </c>
      <c r="E586" s="8">
        <f>'fnd enro'!E586</f>
        <v>0</v>
      </c>
      <c r="F586" s="8">
        <f>'fnd enro'!F586</f>
        <v>0</v>
      </c>
      <c r="G586" s="8">
        <f>'fnd enro'!G586</f>
        <v>0</v>
      </c>
      <c r="H586" s="8">
        <f>'fnd enro'!H586</f>
        <v>0</v>
      </c>
      <c r="I586" s="8">
        <f>'fnd enro'!I586</f>
        <v>1</v>
      </c>
      <c r="J586" s="8">
        <f>'fnd enro'!J586</f>
        <v>0</v>
      </c>
      <c r="K586" s="9">
        <f>'fnd enro'!K586</f>
        <v>0.04</v>
      </c>
      <c r="L586" s="8">
        <f>'fnd enro'!L586</f>
        <v>0</v>
      </c>
      <c r="M586" s="8">
        <f>'fnd enro'!M586</f>
        <v>0</v>
      </c>
      <c r="N586" s="8">
        <f>'fnd enro'!N586</f>
        <v>0</v>
      </c>
      <c r="O586" s="8">
        <f>'fnd enro'!O586</f>
        <v>0</v>
      </c>
      <c r="P586" s="8">
        <f>'fnd enro'!P586</f>
        <v>0</v>
      </c>
      <c r="Q586" s="8">
        <f>'fnd enro'!R586</f>
        <v>1</v>
      </c>
      <c r="R586" s="9">
        <f t="shared" ref="R586:R649" si="126">VLOOKUP(B586,charterinfo_b,6)</f>
        <v>1</v>
      </c>
      <c r="S586" s="8">
        <f>VALUE('fnd enro'!Q586)</f>
        <v>6</v>
      </c>
      <c r="T586" s="1"/>
      <c r="U586" s="68">
        <f>(($D586*'fnd base rates'!C$7)
+($E586*'fnd base rates'!C$8)
+($F586*'fnd base rates'!C$9)
+($G586*'fnd base rates'!C$10)
+($H586*'fnd base rates'!C$11)
+($I586*'fnd base rates'!C$12)
+($J586*'fnd base rates'!C$13)
+($K586*'fnd base rates'!C$14)
+($M586*'fnd base rates'!C$16)
+($N586*'fnd base rates'!C$17)
+($O586*'fnd base rates'!C$18)
+($P586*VLOOKUP($S586+12,rate_basefnd,3)))
*$R586</f>
        <v>599.66120000000001</v>
      </c>
      <c r="V586" s="68">
        <f>(($D586*'fnd base rates'!D$7)
+($E586*'fnd base rates'!D$8)
+($F586*'fnd base rates'!D$9)
+($G586*'fnd base rates'!D$10)
+($H586*'fnd base rates'!D$11)
+($I586*'fnd base rates'!D$12)
+($J586*'fnd base rates'!D$13)
+($K586*'fnd base rates'!D$14)
+($M586*'fnd base rates'!D$16)
+($N586*'fnd base rates'!D$17)
+($O586*'fnd base rates'!D$18)
+($P586*VLOOKUP($S586+12,rate_basefnd,4)))
*$R586</f>
        <v>848.74</v>
      </c>
      <c r="W586" s="68">
        <f>(($D586*'fnd base rates'!E$7)
+($E586*'fnd base rates'!E$8)
+($F586*'fnd base rates'!E$9)
+($G586*'fnd base rates'!E$10)
+($H586*'fnd base rates'!E$11)
+($I586*'fnd base rates'!E$12)
+($J586*'fnd base rates'!E$13)
+($K586*'fnd base rates'!E$14)
+($M586*'fnd base rates'!E$16)
+($N586*'fnd base rates'!E$17)
+($O586*'fnd base rates'!E$18)
+($P586*VLOOKUP($S586+12,rate_basefnd,5)))
*$R586</f>
        <v>5464.3107999999993</v>
      </c>
      <c r="X586" s="68">
        <f>(($D586*'fnd base rates'!F$7)
+($E586*'fnd base rates'!F$8)
+($F586*'fnd base rates'!F$9)
+($G586*'fnd base rates'!F$10)
+($H586*'fnd base rates'!F$11)
+($I586*'fnd base rates'!F$12)
+($J586*'fnd base rates'!F$13)
+($K586*'fnd base rates'!F$14)
+($M586*'fnd base rates'!F$16)
+($N586*'fnd base rates'!F$17)
+($O586*'fnd base rates'!F$18)
+($P586*VLOOKUP($S586+12,rate_basefnd,6)))
*$R586</f>
        <v>997.85279999999989</v>
      </c>
      <c r="Y586" s="68">
        <f>(($D586*'fnd base rates'!G$7)
+($E586*'fnd base rates'!G$8)
+($F586*'fnd base rates'!G$9)
+($G586*'fnd base rates'!G$10)
+($H586*'fnd base rates'!G$11)
+($I586*'fnd base rates'!G$12)
+($J586*'fnd base rates'!G$13)
+($K586*'fnd base rates'!G$14)
+($M586*'fnd base rates'!G$16)
+($N586*'fnd base rates'!G$17)
+($O586*'fnd base rates'!G$18)
+($P586*VLOOKUP($S586+12,rate_basefnd,7)))
*$R586</f>
        <v>182.53039999999999</v>
      </c>
      <c r="Z586" s="68">
        <f>(($D586*'fnd base rates'!H$7)
+($E586*'fnd base rates'!H$8)
+($F586*'fnd base rates'!H$9)
+($G586*'fnd base rates'!H$10)
+($H586*'fnd base rates'!H$11)
+($I586*'fnd base rates'!H$12)
+($J586*'fnd base rates'!H$13)
+($K586*'fnd base rates'!H$14)
+($M586*'fnd base rates'!H$16)
+($N586*'fnd base rates'!H$17)
+($O586*'fnd base rates'!H$18)
+($P586*VLOOKUP($S586+12,rate_basefnd,8)))</f>
        <v>919.26400000000001</v>
      </c>
      <c r="AA586" s="68">
        <f>(($D586*'fnd base rates'!I$7)
+($E586*'fnd base rates'!I$8)
+($F586*'fnd base rates'!I$9)
+($G586*'fnd base rates'!I$10)
+($H586*'fnd base rates'!I$11)
+($I586*'fnd base rates'!I$12)
+($J586*'fnd base rates'!I$13)
+($K586*'fnd base rates'!I$14)
+($M586*'fnd base rates'!I$16)
+($N586*'fnd base rates'!I$17)
+($O586*'fnd base rates'!I$18)
+($P586*VLOOKUP($S586+12,rate_basefnd,9)))
*$R586</f>
        <v>472.52</v>
      </c>
      <c r="AB586" s="68">
        <f>(($D586*'fnd base rates'!J$7)
+($E586*'fnd base rates'!J$8)
+($F586*'fnd base rates'!J$9)
+($G586*'fnd base rates'!J$10)
+($H586*'fnd base rates'!J$11)
+($I586*'fnd base rates'!J$12)
+($J586*'fnd base rates'!J$13)
+($K586*'fnd base rates'!J$14)
+($M586*'fnd base rates'!J$16)
+($N586*'fnd base rates'!J$17)
+($O586*'fnd base rates'!J$18)
+($P586*VLOOKUP($S586+12,rate_basefnd,10)))
*$R586</f>
        <v>636.49</v>
      </c>
      <c r="AC586" s="68">
        <f>(($D586*'fnd base rates'!K$7)
+($E586*'fnd base rates'!K$8)
+($F586*'fnd base rates'!K$9)
+($G586*'fnd base rates'!K$10)
+($H586*'fnd base rates'!K$11)
+($I586*'fnd base rates'!K$12)
+($J586*'fnd base rates'!K$13)
+($K586*'fnd base rates'!K$14)
+($M586*'fnd base rates'!K$16)
+($N586*'fnd base rates'!K$17)
+($O586*'fnd base rates'!K$18)
+($P586*VLOOKUP($S586+12,rate_basefnd,11)))
*$R586</f>
        <v>1280.886</v>
      </c>
      <c r="AD586" s="68">
        <f>(($D586*'fnd base rates'!L$7)
+($E586*'fnd base rates'!L$8)
+($F586*'fnd base rates'!L$9)
+($G586*'fnd base rates'!L$10)
+($H586*'fnd base rates'!L$11)
+($I586*'fnd base rates'!L$12)
+($J586*'fnd base rates'!L$13)
+($K586*'fnd base rates'!L$14)
+($M586*'fnd base rates'!L$16)
+($N586*'fnd base rates'!L$17)
+($O586*'fnd base rates'!L$18)
+($P586*VLOOKUP($S586+12,rate_basefnd,12)))</f>
        <v>2166.2388000000001</v>
      </c>
      <c r="AE586" s="68">
        <f>(($D586*'fnd base rates'!M$7)
+($E586*'fnd base rates'!M$8)
+($F586*'fnd base rates'!M$9)
+($G586*'fnd base rates'!M$10)
+($H586*'fnd base rates'!M$11)
+($I586*'fnd base rates'!M$12)
+($J586*'fnd base rates'!M$13)
+($K586*'fnd base rates'!M$14)
+($M586*'fnd base rates'!M$16)
+($N586*'fnd base rates'!M$17)
+($O586*'fnd base rates'!M$18)
+($P586*VLOOKUP($S586+12,rate_basefnd,13)))</f>
        <v>0</v>
      </c>
      <c r="AF586" s="3">
        <f t="shared" ref="AF586:AF649" si="127">SUM(U586:AE586)</f>
        <v>13568.493999999999</v>
      </c>
      <c r="AH586" s="205">
        <f t="shared" ref="AH586:AH649" si="128">B586</f>
        <v>479278770</v>
      </c>
      <c r="AI586" s="3" t="str">
        <f t="shared" si="118"/>
        <v>479</v>
      </c>
      <c r="AJ586" s="1" t="str">
        <f t="shared" si="119"/>
        <v>278</v>
      </c>
      <c r="AK586" s="1" t="str">
        <f t="shared" si="120"/>
        <v>770</v>
      </c>
      <c r="AL586" s="3">
        <f t="shared" ref="AL586:AL649" si="129">IF(VLOOKUP(VALUE(IF(AH586&lt;499999999,MID(AH586,4,3),MID(AH586,5,3))),distinfo,4)=R586,1,0)</f>
        <v>1</v>
      </c>
      <c r="AM586" s="3">
        <f t="shared" si="125"/>
        <v>1</v>
      </c>
      <c r="AN586" s="3">
        <f t="shared" si="121"/>
        <v>13568.493999999999</v>
      </c>
      <c r="AO586" s="3">
        <f t="shared" si="122"/>
        <v>13568</v>
      </c>
      <c r="AP586" s="3">
        <f t="shared" ref="AP586:AP649" si="130">AO586-AQ586</f>
        <v>1003</v>
      </c>
      <c r="AQ586" s="3">
        <v>12565</v>
      </c>
      <c r="AS586" s="68"/>
      <c r="AT586" s="68"/>
      <c r="AX586" s="4">
        <f t="shared" si="123"/>
        <v>0</v>
      </c>
      <c r="AZ586" s="4">
        <f t="shared" si="124"/>
        <v>0</v>
      </c>
      <c r="BB586" s="4"/>
    </row>
    <row r="587" spans="1:54" s="3" customFormat="1">
      <c r="A587" s="205" t="str">
        <f t="shared" ref="A587:A650" si="131">LEFT(B587,3)</f>
        <v>481</v>
      </c>
      <c r="B587" s="1">
        <v>481035001</v>
      </c>
      <c r="C587" s="7" t="s">
        <v>97</v>
      </c>
      <c r="D587" s="8">
        <f>'fnd enro'!D587</f>
        <v>0</v>
      </c>
      <c r="E587" s="8">
        <f>'fnd enro'!E587</f>
        <v>0</v>
      </c>
      <c r="F587" s="8">
        <f>'fnd enro'!F587</f>
        <v>0</v>
      </c>
      <c r="G587" s="8">
        <f>'fnd enro'!G587</f>
        <v>1</v>
      </c>
      <c r="H587" s="8">
        <f>'fnd enro'!H587</f>
        <v>0</v>
      </c>
      <c r="I587" s="8">
        <f>'fnd enro'!I587</f>
        <v>0</v>
      </c>
      <c r="J587" s="8">
        <f>'fnd enro'!J587</f>
        <v>0</v>
      </c>
      <c r="K587" s="9">
        <f>'fnd enro'!K587</f>
        <v>0.04</v>
      </c>
      <c r="L587" s="8">
        <f>'fnd enro'!L587</f>
        <v>0</v>
      </c>
      <c r="M587" s="8">
        <f>'fnd enro'!M587</f>
        <v>0</v>
      </c>
      <c r="N587" s="8">
        <f>'fnd enro'!N587</f>
        <v>0</v>
      </c>
      <c r="O587" s="8">
        <f>'fnd enro'!O587</f>
        <v>0</v>
      </c>
      <c r="P587" s="8">
        <f>'fnd enro'!P587</f>
        <v>0</v>
      </c>
      <c r="Q587" s="8">
        <f>'fnd enro'!R587</f>
        <v>1</v>
      </c>
      <c r="R587" s="9">
        <f t="shared" si="126"/>
        <v>1.0860000000000001</v>
      </c>
      <c r="S587" s="8">
        <f>VALUE('fnd enro'!Q587)</f>
        <v>6</v>
      </c>
      <c r="T587" s="1"/>
      <c r="U587" s="68">
        <f>(($D587*'fnd base rates'!C$7)
+($E587*'fnd base rates'!C$8)
+($F587*'fnd base rates'!C$9)
+($G587*'fnd base rates'!C$10)
+($H587*'fnd base rates'!C$11)
+($I587*'fnd base rates'!C$12)
+($J587*'fnd base rates'!C$13)
+($K587*'fnd base rates'!C$14)
+($M587*'fnd base rates'!C$16)
+($N587*'fnd base rates'!C$17)
+($O587*'fnd base rates'!C$18)
+($P587*VLOOKUP($S587+12,rate_basefnd,3)))
*$R587</f>
        <v>651.23206320000008</v>
      </c>
      <c r="V587" s="68">
        <f>(($D587*'fnd base rates'!D$7)
+($E587*'fnd base rates'!D$8)
+($F587*'fnd base rates'!D$9)
+($G587*'fnd base rates'!D$10)
+($H587*'fnd base rates'!D$11)
+($I587*'fnd base rates'!D$12)
+($J587*'fnd base rates'!D$13)
+($K587*'fnd base rates'!D$14)
+($M587*'fnd base rates'!D$16)
+($N587*'fnd base rates'!D$17)
+($O587*'fnd base rates'!D$18)
+($P587*VLOOKUP($S587+12,rate_basefnd,4)))
*$R587</f>
        <v>921.73164000000008</v>
      </c>
      <c r="W587" s="68">
        <f>(($D587*'fnd base rates'!E$7)
+($E587*'fnd base rates'!E$8)
+($F587*'fnd base rates'!E$9)
+($G587*'fnd base rates'!E$10)
+($H587*'fnd base rates'!E$11)
+($I587*'fnd base rates'!E$12)
+($J587*'fnd base rates'!E$13)
+($K587*'fnd base rates'!E$14)
+($M587*'fnd base rates'!E$16)
+($N587*'fnd base rates'!E$17)
+($O587*'fnd base rates'!E$18)
+($P587*VLOOKUP($S587+12,rate_basefnd,5)))
*$R587</f>
        <v>4691.2059288</v>
      </c>
      <c r="X587" s="68">
        <f>(($D587*'fnd base rates'!F$7)
+($E587*'fnd base rates'!F$8)
+($F587*'fnd base rates'!F$9)
+($G587*'fnd base rates'!F$10)
+($H587*'fnd base rates'!F$11)
+($I587*'fnd base rates'!F$12)
+($J587*'fnd base rates'!F$13)
+($K587*'fnd base rates'!F$14)
+($M587*'fnd base rates'!F$16)
+($N587*'fnd base rates'!F$17)
+($O587*'fnd base rates'!F$18)
+($P587*VLOOKUP($S587+12,rate_basefnd,6)))
*$R587</f>
        <v>1518.0464208000001</v>
      </c>
      <c r="Y587" s="68">
        <f>(($D587*'fnd base rates'!G$7)
+($E587*'fnd base rates'!G$8)
+($F587*'fnd base rates'!G$9)
+($G587*'fnd base rates'!G$10)
+($H587*'fnd base rates'!G$11)
+($I587*'fnd base rates'!G$12)
+($J587*'fnd base rates'!G$13)
+($K587*'fnd base rates'!G$14)
+($M587*'fnd base rates'!G$16)
+($N587*'fnd base rates'!G$17)
+($O587*'fnd base rates'!G$18)
+($P587*VLOOKUP($S587+12,rate_basefnd,7)))
*$R587</f>
        <v>189.69205440000002</v>
      </c>
      <c r="Z587" s="68">
        <f>(($D587*'fnd base rates'!H$7)
+($E587*'fnd base rates'!H$8)
+($F587*'fnd base rates'!H$9)
+($G587*'fnd base rates'!H$10)
+($H587*'fnd base rates'!H$11)
+($I587*'fnd base rates'!H$12)
+($J587*'fnd base rates'!H$13)
+($K587*'fnd base rates'!H$14)
+($M587*'fnd base rates'!H$16)
+($N587*'fnd base rates'!H$17)
+($O587*'fnd base rates'!H$18)
+($P587*VLOOKUP($S587+12,rate_basefnd,8)))</f>
        <v>581.30399999999997</v>
      </c>
      <c r="AA587" s="68">
        <f>(($D587*'fnd base rates'!I$7)
+($E587*'fnd base rates'!I$8)
+($F587*'fnd base rates'!I$9)
+($G587*'fnd base rates'!I$10)
+($H587*'fnd base rates'!I$11)
+($I587*'fnd base rates'!I$12)
+($J587*'fnd base rates'!I$13)
+($K587*'fnd base rates'!I$14)
+($M587*'fnd base rates'!I$16)
+($N587*'fnd base rates'!I$17)
+($O587*'fnd base rates'!I$18)
+($P587*VLOOKUP($S587+12,rate_basefnd,9)))
*$R587</f>
        <v>492.13176000000004</v>
      </c>
      <c r="AB587" s="68">
        <f>(($D587*'fnd base rates'!J$7)
+($E587*'fnd base rates'!J$8)
+($F587*'fnd base rates'!J$9)
+($G587*'fnd base rates'!J$10)
+($H587*'fnd base rates'!J$11)
+($I587*'fnd base rates'!J$12)
+($J587*'fnd base rates'!J$13)
+($K587*'fnd base rates'!J$14)
+($M587*'fnd base rates'!J$16)
+($N587*'fnd base rates'!J$17)
+($O587*'fnd base rates'!J$18)
+($P587*VLOOKUP($S587+12,rate_basefnd,10)))
*$R587</f>
        <v>183.50142000000002</v>
      </c>
      <c r="AC587" s="68">
        <f>(($D587*'fnd base rates'!K$7)
+($E587*'fnd base rates'!K$8)
+($F587*'fnd base rates'!K$9)
+($G587*'fnd base rates'!K$10)
+($H587*'fnd base rates'!K$11)
+($I587*'fnd base rates'!K$12)
+($J587*'fnd base rates'!K$13)
+($K587*'fnd base rates'!K$14)
+($M587*'fnd base rates'!K$16)
+($N587*'fnd base rates'!K$17)
+($O587*'fnd base rates'!K$18)
+($P587*VLOOKUP($S587+12,rate_basefnd,11)))
*$R587</f>
        <v>1330.986396</v>
      </c>
      <c r="AD587" s="68">
        <f>(($D587*'fnd base rates'!L$7)
+($E587*'fnd base rates'!L$8)
+($F587*'fnd base rates'!L$9)
+($G587*'fnd base rates'!L$10)
+($H587*'fnd base rates'!L$11)
+($I587*'fnd base rates'!L$12)
+($J587*'fnd base rates'!L$13)
+($K587*'fnd base rates'!L$14)
+($M587*'fnd base rates'!L$16)
+($N587*'fnd base rates'!L$17)
+($O587*'fnd base rates'!L$18)
+($P587*VLOOKUP($S587+12,rate_basefnd,12)))</f>
        <v>2262.2887999999998</v>
      </c>
      <c r="AE587" s="68">
        <f>(($D587*'fnd base rates'!M$7)
+($E587*'fnd base rates'!M$8)
+($F587*'fnd base rates'!M$9)
+($G587*'fnd base rates'!M$10)
+($H587*'fnd base rates'!M$11)
+($I587*'fnd base rates'!M$12)
+($J587*'fnd base rates'!M$13)
+($K587*'fnd base rates'!M$14)
+($M587*'fnd base rates'!M$16)
+($N587*'fnd base rates'!M$17)
+($O587*'fnd base rates'!M$18)
+($P587*VLOOKUP($S587+12,rate_basefnd,13)))</f>
        <v>0</v>
      </c>
      <c r="AF587" s="3">
        <f t="shared" si="127"/>
        <v>12822.120483200002</v>
      </c>
      <c r="AH587" s="205">
        <f t="shared" si="128"/>
        <v>481035001</v>
      </c>
      <c r="AI587" s="3" t="str">
        <f t="shared" ref="AI587:AI650" si="132">IF($B587&lt;499999999,MID($B587,1,3),MID($B587,1,4))</f>
        <v>481</v>
      </c>
      <c r="AJ587" s="1" t="str">
        <f t="shared" ref="AJ587:AJ650" si="133">IF($B587&lt;499999999,MID($B587,4,3),MID($B587,5,3))</f>
        <v>035</v>
      </c>
      <c r="AK587" s="1" t="str">
        <f t="shared" ref="AK587:AK650" si="134">IF($B587&lt;499999999,MID($B587,7,3),MID($B587,8,3))</f>
        <v>001</v>
      </c>
      <c r="AL587" s="3">
        <f t="shared" si="129"/>
        <v>1</v>
      </c>
      <c r="AM587" s="3">
        <f t="shared" si="125"/>
        <v>1</v>
      </c>
      <c r="AN587" s="3">
        <f t="shared" ref="AN587:AN650" si="135">AF587</f>
        <v>12822.120483200002</v>
      </c>
      <c r="AO587" s="3">
        <f t="shared" ref="AO587:AO650" si="136">IF(OR(AF587=0,AM587=0),0,ROUND(AN587/AM587,0))</f>
        <v>12822</v>
      </c>
      <c r="AP587" s="3">
        <f t="shared" si="130"/>
        <v>-648</v>
      </c>
      <c r="AQ587" s="3">
        <v>13470</v>
      </c>
      <c r="AS587" s="68"/>
      <c r="AT587" s="68"/>
      <c r="AX587" s="4">
        <f t="shared" ref="AX587:AX650" si="137">AY587-AW587</f>
        <v>0</v>
      </c>
      <c r="AZ587" s="4">
        <f t="shared" ref="AZ587:AZ650" si="138">BA587-AY587</f>
        <v>0</v>
      </c>
      <c r="BB587" s="4"/>
    </row>
    <row r="588" spans="1:54" s="3" customFormat="1">
      <c r="A588" s="205" t="str">
        <f t="shared" si="131"/>
        <v>481</v>
      </c>
      <c r="B588" s="1">
        <v>481035018</v>
      </c>
      <c r="C588" s="7" t="s">
        <v>97</v>
      </c>
      <c r="D588" s="8">
        <f>'fnd enro'!D588</f>
        <v>0</v>
      </c>
      <c r="E588" s="8">
        <f>'fnd enro'!E588</f>
        <v>0</v>
      </c>
      <c r="F588" s="8">
        <f>'fnd enro'!F588</f>
        <v>0</v>
      </c>
      <c r="G588" s="8">
        <f>'fnd enro'!G588</f>
        <v>1</v>
      </c>
      <c r="H588" s="8">
        <f>'fnd enro'!H588</f>
        <v>0</v>
      </c>
      <c r="I588" s="8">
        <f>'fnd enro'!I588</f>
        <v>0</v>
      </c>
      <c r="J588" s="8">
        <f>'fnd enro'!J588</f>
        <v>0</v>
      </c>
      <c r="K588" s="9">
        <f>'fnd enro'!K588</f>
        <v>0.04</v>
      </c>
      <c r="L588" s="8">
        <f>'fnd enro'!L588</f>
        <v>0</v>
      </c>
      <c r="M588" s="8">
        <f>'fnd enro'!M588</f>
        <v>0</v>
      </c>
      <c r="N588" s="8">
        <f>'fnd enro'!N588</f>
        <v>0</v>
      </c>
      <c r="O588" s="8">
        <f>'fnd enro'!O588</f>
        <v>0</v>
      </c>
      <c r="P588" s="8">
        <f>'fnd enro'!P588</f>
        <v>0</v>
      </c>
      <c r="Q588" s="8">
        <f>'fnd enro'!R588</f>
        <v>1</v>
      </c>
      <c r="R588" s="9">
        <f t="shared" si="126"/>
        <v>1.0860000000000001</v>
      </c>
      <c r="S588" s="8">
        <f>VALUE('fnd enro'!Q588)</f>
        <v>9</v>
      </c>
      <c r="T588" s="1"/>
      <c r="U588" s="68">
        <f>(($D588*'fnd base rates'!C$7)
+($E588*'fnd base rates'!C$8)
+($F588*'fnd base rates'!C$9)
+($G588*'fnd base rates'!C$10)
+($H588*'fnd base rates'!C$11)
+($I588*'fnd base rates'!C$12)
+($J588*'fnd base rates'!C$13)
+($K588*'fnd base rates'!C$14)
+($M588*'fnd base rates'!C$16)
+($N588*'fnd base rates'!C$17)
+($O588*'fnd base rates'!C$18)
+($P588*VLOOKUP($S588+12,rate_basefnd,3)))
*$R588</f>
        <v>651.23206320000008</v>
      </c>
      <c r="V588" s="68">
        <f>(($D588*'fnd base rates'!D$7)
+($E588*'fnd base rates'!D$8)
+($F588*'fnd base rates'!D$9)
+($G588*'fnd base rates'!D$10)
+($H588*'fnd base rates'!D$11)
+($I588*'fnd base rates'!D$12)
+($J588*'fnd base rates'!D$13)
+($K588*'fnd base rates'!D$14)
+($M588*'fnd base rates'!D$16)
+($N588*'fnd base rates'!D$17)
+($O588*'fnd base rates'!D$18)
+($P588*VLOOKUP($S588+12,rate_basefnd,4)))
*$R588</f>
        <v>921.73164000000008</v>
      </c>
      <c r="W588" s="68">
        <f>(($D588*'fnd base rates'!E$7)
+($E588*'fnd base rates'!E$8)
+($F588*'fnd base rates'!E$9)
+($G588*'fnd base rates'!E$10)
+($H588*'fnd base rates'!E$11)
+($I588*'fnd base rates'!E$12)
+($J588*'fnd base rates'!E$13)
+($K588*'fnd base rates'!E$14)
+($M588*'fnd base rates'!E$16)
+($N588*'fnd base rates'!E$17)
+($O588*'fnd base rates'!E$18)
+($P588*VLOOKUP($S588+12,rate_basefnd,5)))
*$R588</f>
        <v>4691.2059288</v>
      </c>
      <c r="X588" s="68">
        <f>(($D588*'fnd base rates'!F$7)
+($E588*'fnd base rates'!F$8)
+($F588*'fnd base rates'!F$9)
+($G588*'fnd base rates'!F$10)
+($H588*'fnd base rates'!F$11)
+($I588*'fnd base rates'!F$12)
+($J588*'fnd base rates'!F$13)
+($K588*'fnd base rates'!F$14)
+($M588*'fnd base rates'!F$16)
+($N588*'fnd base rates'!F$17)
+($O588*'fnd base rates'!F$18)
+($P588*VLOOKUP($S588+12,rate_basefnd,6)))
*$R588</f>
        <v>1518.0464208000001</v>
      </c>
      <c r="Y588" s="68">
        <f>(($D588*'fnd base rates'!G$7)
+($E588*'fnd base rates'!G$8)
+($F588*'fnd base rates'!G$9)
+($G588*'fnd base rates'!G$10)
+($H588*'fnd base rates'!G$11)
+($I588*'fnd base rates'!G$12)
+($J588*'fnd base rates'!G$13)
+($K588*'fnd base rates'!G$14)
+($M588*'fnd base rates'!G$16)
+($N588*'fnd base rates'!G$17)
+($O588*'fnd base rates'!G$18)
+($P588*VLOOKUP($S588+12,rate_basefnd,7)))
*$R588</f>
        <v>189.69205440000002</v>
      </c>
      <c r="Z588" s="68">
        <f>(($D588*'fnd base rates'!H$7)
+($E588*'fnd base rates'!H$8)
+($F588*'fnd base rates'!H$9)
+($G588*'fnd base rates'!H$10)
+($H588*'fnd base rates'!H$11)
+($I588*'fnd base rates'!H$12)
+($J588*'fnd base rates'!H$13)
+($K588*'fnd base rates'!H$14)
+($M588*'fnd base rates'!H$16)
+($N588*'fnd base rates'!H$17)
+($O588*'fnd base rates'!H$18)
+($P588*VLOOKUP($S588+12,rate_basefnd,8)))</f>
        <v>581.30399999999997</v>
      </c>
      <c r="AA588" s="68">
        <f>(($D588*'fnd base rates'!I$7)
+($E588*'fnd base rates'!I$8)
+($F588*'fnd base rates'!I$9)
+($G588*'fnd base rates'!I$10)
+($H588*'fnd base rates'!I$11)
+($I588*'fnd base rates'!I$12)
+($J588*'fnd base rates'!I$13)
+($K588*'fnd base rates'!I$14)
+($M588*'fnd base rates'!I$16)
+($N588*'fnd base rates'!I$17)
+($O588*'fnd base rates'!I$18)
+($P588*VLOOKUP($S588+12,rate_basefnd,9)))
*$R588</f>
        <v>492.13176000000004</v>
      </c>
      <c r="AB588" s="68">
        <f>(($D588*'fnd base rates'!J$7)
+($E588*'fnd base rates'!J$8)
+($F588*'fnd base rates'!J$9)
+($G588*'fnd base rates'!J$10)
+($H588*'fnd base rates'!J$11)
+($I588*'fnd base rates'!J$12)
+($J588*'fnd base rates'!J$13)
+($K588*'fnd base rates'!J$14)
+($M588*'fnd base rates'!J$16)
+($N588*'fnd base rates'!J$17)
+($O588*'fnd base rates'!J$18)
+($P588*VLOOKUP($S588+12,rate_basefnd,10)))
*$R588</f>
        <v>183.50142000000002</v>
      </c>
      <c r="AC588" s="68">
        <f>(($D588*'fnd base rates'!K$7)
+($E588*'fnd base rates'!K$8)
+($F588*'fnd base rates'!K$9)
+($G588*'fnd base rates'!K$10)
+($H588*'fnd base rates'!K$11)
+($I588*'fnd base rates'!K$12)
+($J588*'fnd base rates'!K$13)
+($K588*'fnd base rates'!K$14)
+($M588*'fnd base rates'!K$16)
+($N588*'fnd base rates'!K$17)
+($O588*'fnd base rates'!K$18)
+($P588*VLOOKUP($S588+12,rate_basefnd,11)))
*$R588</f>
        <v>1330.986396</v>
      </c>
      <c r="AD588" s="68">
        <f>(($D588*'fnd base rates'!L$7)
+($E588*'fnd base rates'!L$8)
+($F588*'fnd base rates'!L$9)
+($G588*'fnd base rates'!L$10)
+($H588*'fnd base rates'!L$11)
+($I588*'fnd base rates'!L$12)
+($J588*'fnd base rates'!L$13)
+($K588*'fnd base rates'!L$14)
+($M588*'fnd base rates'!L$16)
+($N588*'fnd base rates'!L$17)
+($O588*'fnd base rates'!L$18)
+($P588*VLOOKUP($S588+12,rate_basefnd,12)))</f>
        <v>2262.2887999999998</v>
      </c>
      <c r="AE588" s="68">
        <f>(($D588*'fnd base rates'!M$7)
+($E588*'fnd base rates'!M$8)
+($F588*'fnd base rates'!M$9)
+($G588*'fnd base rates'!M$10)
+($H588*'fnd base rates'!M$11)
+($I588*'fnd base rates'!M$12)
+($J588*'fnd base rates'!M$13)
+($K588*'fnd base rates'!M$14)
+($M588*'fnd base rates'!M$16)
+($N588*'fnd base rates'!M$17)
+($O588*'fnd base rates'!M$18)
+($P588*VLOOKUP($S588+12,rate_basefnd,13)))</f>
        <v>0</v>
      </c>
      <c r="AF588" s="3">
        <f t="shared" si="127"/>
        <v>12822.120483200002</v>
      </c>
      <c r="AH588" s="205">
        <f t="shared" si="128"/>
        <v>481035018</v>
      </c>
      <c r="AI588" s="3" t="str">
        <f t="shared" si="132"/>
        <v>481</v>
      </c>
      <c r="AJ588" s="1" t="str">
        <f t="shared" si="133"/>
        <v>035</v>
      </c>
      <c r="AK588" s="1" t="str">
        <f t="shared" si="134"/>
        <v>018</v>
      </c>
      <c r="AL588" s="3">
        <f t="shared" si="129"/>
        <v>1</v>
      </c>
      <c r="AM588" s="3">
        <f t="shared" si="125"/>
        <v>1</v>
      </c>
      <c r="AN588" s="3">
        <f t="shared" si="135"/>
        <v>12822.120483200002</v>
      </c>
      <c r="AO588" s="3">
        <f t="shared" si="136"/>
        <v>12822</v>
      </c>
      <c r="AP588" s="3">
        <f t="shared" si="130"/>
        <v>-2131</v>
      </c>
      <c r="AQ588" s="3">
        <v>14953</v>
      </c>
      <c r="AS588" s="68"/>
      <c r="AT588" s="68"/>
      <c r="AX588" s="4">
        <f t="shared" si="137"/>
        <v>0</v>
      </c>
      <c r="AZ588" s="4">
        <f t="shared" si="138"/>
        <v>0</v>
      </c>
      <c r="BB588" s="4"/>
    </row>
    <row r="589" spans="1:54" s="3" customFormat="1">
      <c r="A589" s="205" t="str">
        <f t="shared" si="131"/>
        <v>481</v>
      </c>
      <c r="B589" s="1">
        <v>481035025</v>
      </c>
      <c r="C589" s="7" t="s">
        <v>97</v>
      </c>
      <c r="D589" s="8">
        <f>'fnd enro'!D589</f>
        <v>1</v>
      </c>
      <c r="E589" s="8">
        <f>'fnd enro'!E589</f>
        <v>0</v>
      </c>
      <c r="F589" s="8">
        <f>'fnd enro'!F589</f>
        <v>0</v>
      </c>
      <c r="G589" s="8">
        <f>'fnd enro'!G589</f>
        <v>1</v>
      </c>
      <c r="H589" s="8">
        <f>'fnd enro'!H589</f>
        <v>0</v>
      </c>
      <c r="I589" s="8">
        <f>'fnd enro'!I589</f>
        <v>0</v>
      </c>
      <c r="J589" s="8">
        <f>'fnd enro'!J589</f>
        <v>0</v>
      </c>
      <c r="K589" s="9">
        <f>'fnd enro'!K589</f>
        <v>0.04</v>
      </c>
      <c r="L589" s="8">
        <f>'fnd enro'!L589</f>
        <v>0</v>
      </c>
      <c r="M589" s="8">
        <f>'fnd enro'!M589</f>
        <v>0</v>
      </c>
      <c r="N589" s="8">
        <f>'fnd enro'!N589</f>
        <v>0</v>
      </c>
      <c r="O589" s="8">
        <f>'fnd enro'!O589</f>
        <v>0</v>
      </c>
      <c r="P589" s="8">
        <f>'fnd enro'!P589</f>
        <v>0</v>
      </c>
      <c r="Q589" s="8">
        <f>'fnd enro'!R589</f>
        <v>2</v>
      </c>
      <c r="R589" s="9">
        <f t="shared" si="126"/>
        <v>1.0860000000000001</v>
      </c>
      <c r="S589" s="8">
        <f>VALUE('fnd enro'!Q589)</f>
        <v>7</v>
      </c>
      <c r="T589" s="1"/>
      <c r="U589" s="68">
        <f>(($D589*'fnd base rates'!C$7)
+($E589*'fnd base rates'!C$8)
+($F589*'fnd base rates'!C$9)
+($G589*'fnd base rates'!C$10)
+($H589*'fnd base rates'!C$11)
+($I589*'fnd base rates'!C$12)
+($J589*'fnd base rates'!C$13)
+($K589*'fnd base rates'!C$14)
+($M589*'fnd base rates'!C$16)
+($N589*'fnd base rates'!C$17)
+($O589*'fnd base rates'!C$18)
+($P589*VLOOKUP($S589+12,rate_basefnd,3)))
*$R589</f>
        <v>906.40948320000007</v>
      </c>
      <c r="V589" s="68">
        <f>(($D589*'fnd base rates'!D$7)
+($E589*'fnd base rates'!D$8)
+($F589*'fnd base rates'!D$9)
+($G589*'fnd base rates'!D$10)
+($H589*'fnd base rates'!D$11)
+($I589*'fnd base rates'!D$12)
+($J589*'fnd base rates'!D$13)
+($K589*'fnd base rates'!D$14)
+($M589*'fnd base rates'!D$16)
+($N589*'fnd base rates'!D$17)
+($O589*'fnd base rates'!D$18)
+($P589*VLOOKUP($S589+12,rate_basefnd,4)))
*$R589</f>
        <v>1382.5866000000001</v>
      </c>
      <c r="W589" s="68">
        <f>(($D589*'fnd base rates'!E$7)
+($E589*'fnd base rates'!E$8)
+($F589*'fnd base rates'!E$9)
+($G589*'fnd base rates'!E$10)
+($H589*'fnd base rates'!E$11)
+($I589*'fnd base rates'!E$12)
+($J589*'fnd base rates'!E$13)
+($K589*'fnd base rates'!E$14)
+($M589*'fnd base rates'!E$16)
+($N589*'fnd base rates'!E$17)
+($O589*'fnd base rates'!E$18)
+($P589*VLOOKUP($S589+12,rate_basefnd,5)))
*$R589</f>
        <v>6804.3881688000001</v>
      </c>
      <c r="X589" s="68">
        <f>(($D589*'fnd base rates'!F$7)
+($E589*'fnd base rates'!F$8)
+($F589*'fnd base rates'!F$9)
+($G589*'fnd base rates'!F$10)
+($H589*'fnd base rates'!F$11)
+($I589*'fnd base rates'!F$12)
+($J589*'fnd base rates'!F$13)
+($K589*'fnd base rates'!F$14)
+($M589*'fnd base rates'!F$16)
+($N589*'fnd base rates'!F$17)
+($O589*'fnd base rates'!F$18)
+($P589*VLOOKUP($S589+12,rate_basefnd,6)))
*$R589</f>
        <v>2060.0147208000003</v>
      </c>
      <c r="Y589" s="68">
        <f>(($D589*'fnd base rates'!G$7)
+($E589*'fnd base rates'!G$8)
+($F589*'fnd base rates'!G$9)
+($G589*'fnd base rates'!G$10)
+($H589*'fnd base rates'!G$11)
+($I589*'fnd base rates'!G$12)
+($J589*'fnd base rates'!G$13)
+($K589*'fnd base rates'!G$14)
+($M589*'fnd base rates'!G$16)
+($N589*'fnd base rates'!G$17)
+($O589*'fnd base rates'!G$18)
+($P589*VLOOKUP($S589+12,rate_basefnd,7)))
*$R589</f>
        <v>273.27061440000006</v>
      </c>
      <c r="Z589" s="68">
        <f>(($D589*'fnd base rates'!H$7)
+($E589*'fnd base rates'!H$8)
+($F589*'fnd base rates'!H$9)
+($G589*'fnd base rates'!H$10)
+($H589*'fnd base rates'!H$11)
+($I589*'fnd base rates'!H$12)
+($J589*'fnd base rates'!H$13)
+($K589*'fnd base rates'!H$14)
+($M589*'fnd base rates'!H$16)
+($N589*'fnd base rates'!H$17)
+($O589*'fnd base rates'!H$18)
+($P589*VLOOKUP($S589+12,rate_basefnd,8)))</f>
        <v>862.92399999999998</v>
      </c>
      <c r="AA589" s="68">
        <f>(($D589*'fnd base rates'!I$7)
+($E589*'fnd base rates'!I$8)
+($F589*'fnd base rates'!I$9)
+($G589*'fnd base rates'!I$10)
+($H589*'fnd base rates'!I$11)
+($I589*'fnd base rates'!I$12)
+($J589*'fnd base rates'!I$13)
+($K589*'fnd base rates'!I$14)
+($M589*'fnd base rates'!I$16)
+($N589*'fnd base rates'!I$17)
+($O589*'fnd base rates'!I$18)
+($P589*VLOOKUP($S589+12,rate_basefnd,9)))
*$R589</f>
        <v>738.19764000000009</v>
      </c>
      <c r="AB589" s="68">
        <f>(($D589*'fnd base rates'!J$7)
+($E589*'fnd base rates'!J$8)
+($F589*'fnd base rates'!J$9)
+($G589*'fnd base rates'!J$10)
+($H589*'fnd base rates'!J$11)
+($I589*'fnd base rates'!J$12)
+($J589*'fnd base rates'!J$13)
+($K589*'fnd base rates'!J$14)
+($M589*'fnd base rates'!J$16)
+($N589*'fnd base rates'!J$17)
+($O589*'fnd base rates'!J$18)
+($P589*VLOOKUP($S589+12,rate_basefnd,10)))
*$R589</f>
        <v>244.65408000000002</v>
      </c>
      <c r="AC589" s="68">
        <f>(($D589*'fnd base rates'!K$7)
+($E589*'fnd base rates'!K$8)
+($F589*'fnd base rates'!K$9)
+($G589*'fnd base rates'!K$10)
+($H589*'fnd base rates'!K$11)
+($I589*'fnd base rates'!K$12)
+($J589*'fnd base rates'!K$13)
+($K589*'fnd base rates'!K$14)
+($M589*'fnd base rates'!K$16)
+($N589*'fnd base rates'!K$17)
+($O589*'fnd base rates'!K$18)
+($P589*VLOOKUP($S589+12,rate_basefnd,11)))
*$R589</f>
        <v>1917.7956360000003</v>
      </c>
      <c r="AD589" s="68">
        <f>(($D589*'fnd base rates'!L$7)
+($E589*'fnd base rates'!L$8)
+($F589*'fnd base rates'!L$9)
+($G589*'fnd base rates'!L$10)
+($H589*'fnd base rates'!L$11)
+($I589*'fnd base rates'!L$12)
+($J589*'fnd base rates'!L$13)
+($K589*'fnd base rates'!L$14)
+($M589*'fnd base rates'!L$16)
+($N589*'fnd base rates'!L$17)
+($O589*'fnd base rates'!L$18)
+($P589*VLOOKUP($S589+12,rate_basefnd,12)))</f>
        <v>3299.0887999999995</v>
      </c>
      <c r="AE589" s="68">
        <f>(($D589*'fnd base rates'!M$7)
+($E589*'fnd base rates'!M$8)
+($F589*'fnd base rates'!M$9)
+($G589*'fnd base rates'!M$10)
+($H589*'fnd base rates'!M$11)
+($I589*'fnd base rates'!M$12)
+($J589*'fnd base rates'!M$13)
+($K589*'fnd base rates'!M$14)
+($M589*'fnd base rates'!M$16)
+($N589*'fnd base rates'!M$17)
+($O589*'fnd base rates'!M$18)
+($P589*VLOOKUP($S589+12,rate_basefnd,13)))</f>
        <v>0</v>
      </c>
      <c r="AF589" s="3">
        <f t="shared" si="127"/>
        <v>18489.329743200004</v>
      </c>
      <c r="AH589" s="205">
        <f t="shared" si="128"/>
        <v>481035025</v>
      </c>
      <c r="AI589" s="3" t="str">
        <f t="shared" si="132"/>
        <v>481</v>
      </c>
      <c r="AJ589" s="1" t="str">
        <f t="shared" si="133"/>
        <v>035</v>
      </c>
      <c r="AK589" s="1" t="str">
        <f t="shared" si="134"/>
        <v>025</v>
      </c>
      <c r="AL589" s="3">
        <f t="shared" si="129"/>
        <v>1</v>
      </c>
      <c r="AM589" s="3">
        <f t="shared" si="125"/>
        <v>2</v>
      </c>
      <c r="AN589" s="3">
        <f t="shared" si="135"/>
        <v>18489.329743200004</v>
      </c>
      <c r="AO589" s="3">
        <f t="shared" si="136"/>
        <v>9245</v>
      </c>
      <c r="AP589" s="3">
        <f t="shared" si="130"/>
        <v>-4504</v>
      </c>
      <c r="AQ589" s="3">
        <v>13749</v>
      </c>
      <c r="AS589" s="68"/>
      <c r="AT589" s="68"/>
      <c r="AX589" s="4">
        <f t="shared" si="137"/>
        <v>0</v>
      </c>
      <c r="AZ589" s="4">
        <f t="shared" si="138"/>
        <v>0</v>
      </c>
      <c r="BB589" s="4"/>
    </row>
    <row r="590" spans="1:54" s="3" customFormat="1">
      <c r="A590" s="205" t="str">
        <f t="shared" si="131"/>
        <v>481</v>
      </c>
      <c r="B590" s="1">
        <v>481035030</v>
      </c>
      <c r="C590" s="7" t="s">
        <v>97</v>
      </c>
      <c r="D590" s="8">
        <f>'fnd enro'!D590</f>
        <v>0</v>
      </c>
      <c r="E590" s="8">
        <f>'fnd enro'!E590</f>
        <v>0</v>
      </c>
      <c r="F590" s="8">
        <f>'fnd enro'!F590</f>
        <v>0</v>
      </c>
      <c r="G590" s="8">
        <f>'fnd enro'!G590</f>
        <v>1</v>
      </c>
      <c r="H590" s="8">
        <f>'fnd enro'!H590</f>
        <v>1</v>
      </c>
      <c r="I590" s="8">
        <f>'fnd enro'!I590</f>
        <v>0</v>
      </c>
      <c r="J590" s="8">
        <f>'fnd enro'!J590</f>
        <v>0</v>
      </c>
      <c r="K590" s="9">
        <f>'fnd enro'!K590</f>
        <v>0.08</v>
      </c>
      <c r="L590" s="8">
        <f>'fnd enro'!L590</f>
        <v>0</v>
      </c>
      <c r="M590" s="8">
        <f>'fnd enro'!M590</f>
        <v>1</v>
      </c>
      <c r="N590" s="8">
        <f>'fnd enro'!N590</f>
        <v>0</v>
      </c>
      <c r="O590" s="8">
        <f>'fnd enro'!O590</f>
        <v>0</v>
      </c>
      <c r="P590" s="8">
        <f>'fnd enro'!P590</f>
        <v>2</v>
      </c>
      <c r="Q590" s="8">
        <f>'fnd enro'!R590</f>
        <v>2</v>
      </c>
      <c r="R590" s="9">
        <f t="shared" si="126"/>
        <v>1.0860000000000001</v>
      </c>
      <c r="S590" s="8">
        <f>VALUE('fnd enro'!Q590)</f>
        <v>6</v>
      </c>
      <c r="T590" s="1"/>
      <c r="U590" s="68">
        <f>(($D590*'fnd base rates'!C$7)
+($E590*'fnd base rates'!C$8)
+($F590*'fnd base rates'!C$9)
+($G590*'fnd base rates'!C$10)
+($H590*'fnd base rates'!C$11)
+($I590*'fnd base rates'!C$12)
+($J590*'fnd base rates'!C$13)
+($K590*'fnd base rates'!C$14)
+($M590*'fnd base rates'!C$16)
+($N590*'fnd base rates'!C$17)
+($O590*'fnd base rates'!C$18)
+($P590*VLOOKUP($S590+12,rate_basefnd,3)))
*$R590</f>
        <v>1607.4998064000004</v>
      </c>
      <c r="V590" s="68">
        <f>(($D590*'fnd base rates'!D$7)
+($E590*'fnd base rates'!D$8)
+($F590*'fnd base rates'!D$9)
+($G590*'fnd base rates'!D$10)
+($H590*'fnd base rates'!D$11)
+($I590*'fnd base rates'!D$12)
+($J590*'fnd base rates'!D$13)
+($K590*'fnd base rates'!D$14)
+($M590*'fnd base rates'!D$16)
+($N590*'fnd base rates'!D$17)
+($O590*'fnd base rates'!D$18)
+($P590*VLOOKUP($S590+12,rate_basefnd,4)))
*$R590</f>
        <v>2897.7195000000002</v>
      </c>
      <c r="W590" s="68">
        <f>(($D590*'fnd base rates'!E$7)
+($E590*'fnd base rates'!E$8)
+($F590*'fnd base rates'!E$9)
+($G590*'fnd base rates'!E$10)
+($H590*'fnd base rates'!E$11)
+($I590*'fnd base rates'!E$12)
+($J590*'fnd base rates'!E$13)
+($K590*'fnd base rates'!E$14)
+($M590*'fnd base rates'!E$16)
+($N590*'fnd base rates'!E$17)
+($O590*'fnd base rates'!E$18)
+($P590*VLOOKUP($S590+12,rate_basefnd,5)))
*$R590</f>
        <v>18534.155577600002</v>
      </c>
      <c r="X590" s="68">
        <f>(($D590*'fnd base rates'!F$7)
+($E590*'fnd base rates'!F$8)
+($F590*'fnd base rates'!F$9)
+($G590*'fnd base rates'!F$10)
+($H590*'fnd base rates'!F$11)
+($I590*'fnd base rates'!F$12)
+($J590*'fnd base rates'!F$13)
+($K590*'fnd base rates'!F$14)
+($M590*'fnd base rates'!F$16)
+($N590*'fnd base rates'!F$17)
+($O590*'fnd base rates'!F$18)
+($P590*VLOOKUP($S590+12,rate_basefnd,6)))
*$R590</f>
        <v>2961.4303415999998</v>
      </c>
      <c r="Y590" s="68">
        <f>(($D590*'fnd base rates'!G$7)
+($E590*'fnd base rates'!G$8)
+($F590*'fnd base rates'!G$9)
+($G590*'fnd base rates'!G$10)
+($H590*'fnd base rates'!G$11)
+($I590*'fnd base rates'!G$12)
+($J590*'fnd base rates'!G$13)
+($K590*'fnd base rates'!G$14)
+($M590*'fnd base rates'!G$16)
+($N590*'fnd base rates'!G$17)
+($O590*'fnd base rates'!G$18)
+($P590*VLOOKUP($S590+12,rate_basefnd,7)))
*$R590</f>
        <v>849.66554880000012</v>
      </c>
      <c r="Z590" s="68">
        <f>(($D590*'fnd base rates'!H$7)
+($E590*'fnd base rates'!H$8)
+($F590*'fnd base rates'!H$9)
+($G590*'fnd base rates'!H$10)
+($H590*'fnd base rates'!H$11)
+($I590*'fnd base rates'!H$12)
+($J590*'fnd base rates'!H$13)
+($K590*'fnd base rates'!H$14)
+($M590*'fnd base rates'!H$16)
+($N590*'fnd base rates'!H$17)
+($O590*'fnd base rates'!H$18)
+($P590*VLOOKUP($S590+12,rate_basefnd,8)))</f>
        <v>1368.3979999999999</v>
      </c>
      <c r="AA590" s="68">
        <f>(($D590*'fnd base rates'!I$7)
+($E590*'fnd base rates'!I$8)
+($F590*'fnd base rates'!I$9)
+($G590*'fnd base rates'!I$10)
+($H590*'fnd base rates'!I$11)
+($I590*'fnd base rates'!I$12)
+($J590*'fnd base rates'!I$13)
+($K590*'fnd base rates'!I$14)
+($M590*'fnd base rates'!I$16)
+($N590*'fnd base rates'!I$17)
+($O590*'fnd base rates'!I$18)
+($P590*VLOOKUP($S590+12,rate_basefnd,9)))
*$R590</f>
        <v>1408.5963000000004</v>
      </c>
      <c r="AB590" s="68">
        <f>(($D590*'fnd base rates'!J$7)
+($E590*'fnd base rates'!J$8)
+($F590*'fnd base rates'!J$9)
+($G590*'fnd base rates'!J$10)
+($H590*'fnd base rates'!J$11)
+($I590*'fnd base rates'!J$12)
+($J590*'fnd base rates'!J$13)
+($K590*'fnd base rates'!J$14)
+($M590*'fnd base rates'!J$16)
+($N590*'fnd base rates'!J$17)
+($O590*'fnd base rates'!J$18)
+($P590*VLOOKUP($S590+12,rate_basefnd,10)))
*$R590</f>
        <v>2211.0525600000001</v>
      </c>
      <c r="AC590" s="68">
        <f>(($D590*'fnd base rates'!K$7)
+($E590*'fnd base rates'!K$8)
+($F590*'fnd base rates'!K$9)
+($G590*'fnd base rates'!K$10)
+($H590*'fnd base rates'!K$11)
+($I590*'fnd base rates'!K$12)
+($J590*'fnd base rates'!K$13)
+($K590*'fnd base rates'!K$14)
+($M590*'fnd base rates'!K$16)
+($N590*'fnd base rates'!K$17)
+($O590*'fnd base rates'!K$18)
+($P590*VLOOKUP($S590+12,rate_basefnd,11)))
*$R590</f>
        <v>3153.2683320000001</v>
      </c>
      <c r="AD590" s="68">
        <f>(($D590*'fnd base rates'!L$7)
+($E590*'fnd base rates'!L$8)
+($F590*'fnd base rates'!L$9)
+($G590*'fnd base rates'!L$10)
+($H590*'fnd base rates'!L$11)
+($I590*'fnd base rates'!L$12)
+($J590*'fnd base rates'!L$13)
+($K590*'fnd base rates'!L$14)
+($M590*'fnd base rates'!L$16)
+($N590*'fnd base rates'!L$17)
+($O590*'fnd base rates'!L$18)
+($P590*VLOOKUP($S590+12,rate_basefnd,12)))</f>
        <v>6466.967599999999</v>
      </c>
      <c r="AE590" s="68">
        <f>(($D590*'fnd base rates'!M$7)
+($E590*'fnd base rates'!M$8)
+($F590*'fnd base rates'!M$9)
+($G590*'fnd base rates'!M$10)
+($H590*'fnd base rates'!M$11)
+($I590*'fnd base rates'!M$12)
+($J590*'fnd base rates'!M$13)
+($K590*'fnd base rates'!M$14)
+($M590*'fnd base rates'!M$16)
+($N590*'fnd base rates'!M$17)
+($O590*'fnd base rates'!M$18)
+($P590*VLOOKUP($S590+12,rate_basefnd,13)))</f>
        <v>0</v>
      </c>
      <c r="AF590" s="3">
        <f t="shared" si="127"/>
        <v>41458.753566400002</v>
      </c>
      <c r="AH590" s="205">
        <f t="shared" si="128"/>
        <v>481035030</v>
      </c>
      <c r="AI590" s="3" t="str">
        <f t="shared" si="132"/>
        <v>481</v>
      </c>
      <c r="AJ590" s="1" t="str">
        <f t="shared" si="133"/>
        <v>035</v>
      </c>
      <c r="AK590" s="1" t="str">
        <f t="shared" si="134"/>
        <v>030</v>
      </c>
      <c r="AL590" s="3">
        <f t="shared" si="129"/>
        <v>1</v>
      </c>
      <c r="AM590" s="3">
        <f t="shared" si="125"/>
        <v>2</v>
      </c>
      <c r="AN590" s="3">
        <f t="shared" si="135"/>
        <v>41458.753566400002</v>
      </c>
      <c r="AO590" s="3">
        <f t="shared" si="136"/>
        <v>20729</v>
      </c>
      <c r="AP590" s="3">
        <f t="shared" si="130"/>
        <v>2259</v>
      </c>
      <c r="AQ590" s="3">
        <v>18470</v>
      </c>
      <c r="AS590" s="68"/>
      <c r="AT590" s="68"/>
      <c r="AX590" s="4">
        <f t="shared" si="137"/>
        <v>0</v>
      </c>
      <c r="AZ590" s="4">
        <f t="shared" si="138"/>
        <v>0</v>
      </c>
      <c r="BB590" s="4"/>
    </row>
    <row r="591" spans="1:54" s="3" customFormat="1">
      <c r="A591" s="205" t="str">
        <f t="shared" si="131"/>
        <v>481</v>
      </c>
      <c r="B591" s="1">
        <v>481035035</v>
      </c>
      <c r="C591" s="7" t="s">
        <v>97</v>
      </c>
      <c r="D591" s="8">
        <f>'fnd enro'!D591</f>
        <v>100</v>
      </c>
      <c r="E591" s="8">
        <f>'fnd enro'!E591</f>
        <v>0</v>
      </c>
      <c r="F591" s="8">
        <f>'fnd enro'!F591</f>
        <v>119</v>
      </c>
      <c r="G591" s="8">
        <f>'fnd enro'!G591</f>
        <v>620</v>
      </c>
      <c r="H591" s="8">
        <f>'fnd enro'!H591</f>
        <v>64</v>
      </c>
      <c r="I591" s="8">
        <f>'fnd enro'!I591</f>
        <v>0</v>
      </c>
      <c r="J591" s="8">
        <f>'fnd enro'!J591</f>
        <v>0</v>
      </c>
      <c r="K591" s="9">
        <f>'fnd enro'!K591</f>
        <v>32.119999999999997</v>
      </c>
      <c r="L591" s="8">
        <f>'fnd enro'!L591</f>
        <v>0</v>
      </c>
      <c r="M591" s="8">
        <f>'fnd enro'!M591</f>
        <v>150</v>
      </c>
      <c r="N591" s="8">
        <f>'fnd enro'!N591</f>
        <v>3</v>
      </c>
      <c r="O591" s="8">
        <f>'fnd enro'!O591</f>
        <v>0</v>
      </c>
      <c r="P591" s="8">
        <f>'fnd enro'!P591</f>
        <v>651</v>
      </c>
      <c r="Q591" s="8">
        <f>'fnd enro'!R591</f>
        <v>853</v>
      </c>
      <c r="R591" s="9">
        <f t="shared" si="126"/>
        <v>1.0860000000000001</v>
      </c>
      <c r="S591" s="8">
        <f>VALUE('fnd enro'!Q591)</f>
        <v>11</v>
      </c>
      <c r="T591" s="1"/>
      <c r="U591" s="68">
        <f>(($D591*'fnd base rates'!C$7)
+($E591*'fnd base rates'!C$8)
+($F591*'fnd base rates'!C$9)
+($G591*'fnd base rates'!C$10)
+($H591*'fnd base rates'!C$11)
+($I591*'fnd base rates'!C$12)
+($J591*'fnd base rates'!C$13)
+($K591*'fnd base rates'!C$14)
+($M591*'fnd base rates'!C$16)
+($N591*'fnd base rates'!C$17)
+($O591*'fnd base rates'!C$18)
+($P591*VLOOKUP($S591+12,rate_basefnd,3)))
*$R591</f>
        <v>659623.99092960008</v>
      </c>
      <c r="V591" s="68">
        <f>(($D591*'fnd base rates'!D$7)
+($E591*'fnd base rates'!D$8)
+($F591*'fnd base rates'!D$9)
+($G591*'fnd base rates'!D$10)
+($H591*'fnd base rates'!D$11)
+($I591*'fnd base rates'!D$12)
+($J591*'fnd base rates'!D$13)
+($K591*'fnd base rates'!D$14)
+($M591*'fnd base rates'!D$16)
+($N591*'fnd base rates'!D$17)
+($O591*'fnd base rates'!D$18)
+($P591*VLOOKUP($S591+12,rate_basefnd,4)))
*$R591</f>
        <v>1253016.2440800001</v>
      </c>
      <c r="W591" s="68">
        <f>(($D591*'fnd base rates'!E$7)
+($E591*'fnd base rates'!E$8)
+($F591*'fnd base rates'!E$9)
+($G591*'fnd base rates'!E$10)
+($H591*'fnd base rates'!E$11)
+($I591*'fnd base rates'!E$12)
+($J591*'fnd base rates'!E$13)
+($K591*'fnd base rates'!E$14)
+($M591*'fnd base rates'!E$16)
+($N591*'fnd base rates'!E$17)
+($O591*'fnd base rates'!E$18)
+($P591*VLOOKUP($S591+12,rate_basefnd,5)))
*$R591</f>
        <v>8405749.3193664011</v>
      </c>
      <c r="X591" s="68">
        <f>(($D591*'fnd base rates'!F$7)
+($E591*'fnd base rates'!F$8)
+($F591*'fnd base rates'!F$9)
+($G591*'fnd base rates'!F$10)
+($H591*'fnd base rates'!F$11)
+($I591*'fnd base rates'!F$12)
+($J591*'fnd base rates'!F$13)
+($K591*'fnd base rates'!F$14)
+($M591*'fnd base rates'!F$16)
+($N591*'fnd base rates'!F$17)
+($O591*'fnd base rates'!F$18)
+($P591*VLOOKUP($S591+12,rate_basefnd,6)))
*$R591</f>
        <v>1288840.9171224001</v>
      </c>
      <c r="Y591" s="68">
        <f>(($D591*'fnd base rates'!G$7)
+($E591*'fnd base rates'!G$8)
+($F591*'fnd base rates'!G$9)
+($G591*'fnd base rates'!G$10)
+($H591*'fnd base rates'!G$11)
+($I591*'fnd base rates'!G$12)
+($J591*'fnd base rates'!G$13)
+($K591*'fnd base rates'!G$14)
+($M591*'fnd base rates'!G$16)
+($N591*'fnd base rates'!G$17)
+($O591*'fnd base rates'!G$18)
+($P591*VLOOKUP($S591+12,rate_basefnd,7)))
*$R591</f>
        <v>376052.85940319998</v>
      </c>
      <c r="Z591" s="68">
        <f>(($D591*'fnd base rates'!H$7)
+($E591*'fnd base rates'!H$8)
+($F591*'fnd base rates'!H$9)
+($G591*'fnd base rates'!H$10)
+($H591*'fnd base rates'!H$11)
+($I591*'fnd base rates'!H$12)
+($J591*'fnd base rates'!H$13)
+($K591*'fnd base rates'!H$14)
+($M591*'fnd base rates'!H$16)
+($N591*'fnd base rates'!H$17)
+($O591*'fnd base rates'!H$18)
+($P591*VLOOKUP($S591+12,rate_basefnd,8)))</f>
        <v>546884.03200000001</v>
      </c>
      <c r="AA591" s="68">
        <f>(($D591*'fnd base rates'!I$7)
+($E591*'fnd base rates'!I$8)
+($F591*'fnd base rates'!I$9)
+($G591*'fnd base rates'!I$10)
+($H591*'fnd base rates'!I$11)
+($I591*'fnd base rates'!I$12)
+($J591*'fnd base rates'!I$13)
+($K591*'fnd base rates'!I$14)
+($M591*'fnd base rates'!I$16)
+($N591*'fnd base rates'!I$17)
+($O591*'fnd base rates'!I$18)
+($P591*VLOOKUP($S591+12,rate_basefnd,9)))
*$R591</f>
        <v>605477.74289999995</v>
      </c>
      <c r="AB591" s="68">
        <f>(($D591*'fnd base rates'!J$7)
+($E591*'fnd base rates'!J$8)
+($F591*'fnd base rates'!J$9)
+($G591*'fnd base rates'!J$10)
+($H591*'fnd base rates'!J$11)
+($I591*'fnd base rates'!J$12)
+($J591*'fnd base rates'!J$13)
+($K591*'fnd base rates'!J$14)
+($M591*'fnd base rates'!J$16)
+($N591*'fnd base rates'!J$17)
+($O591*'fnd base rates'!J$18)
+($P591*VLOOKUP($S591+12,rate_basefnd,10)))
*$R591</f>
        <v>1045382.10132</v>
      </c>
      <c r="AC591" s="68">
        <f>(($D591*'fnd base rates'!K$7)
+($E591*'fnd base rates'!K$8)
+($F591*'fnd base rates'!K$9)
+($G591*'fnd base rates'!K$10)
+($H591*'fnd base rates'!K$11)
+($I591*'fnd base rates'!K$12)
+($J591*'fnd base rates'!K$13)
+($K591*'fnd base rates'!K$14)
+($M591*'fnd base rates'!K$16)
+($N591*'fnd base rates'!K$17)
+($O591*'fnd base rates'!K$18)
+($P591*VLOOKUP($S591+12,rate_basefnd,11)))
*$R591</f>
        <v>1193929.7620680002</v>
      </c>
      <c r="AD591" s="68">
        <f>(($D591*'fnd base rates'!L$7)
+($E591*'fnd base rates'!L$8)
+($F591*'fnd base rates'!L$9)
+($G591*'fnd base rates'!L$10)
+($H591*'fnd base rates'!L$11)
+($I591*'fnd base rates'!L$12)
+($J591*'fnd base rates'!L$13)
+($K591*'fnd base rates'!L$14)
+($M591*'fnd base rates'!L$16)
+($N591*'fnd base rates'!L$17)
+($O591*'fnd base rates'!L$18)
+($P591*VLOOKUP($S591+12,rate_basefnd,12)))</f>
        <v>2717856.4164</v>
      </c>
      <c r="AE591" s="68">
        <f>(($D591*'fnd base rates'!M$7)
+($E591*'fnd base rates'!M$8)
+($F591*'fnd base rates'!M$9)
+($G591*'fnd base rates'!M$10)
+($H591*'fnd base rates'!M$11)
+($I591*'fnd base rates'!M$12)
+($J591*'fnd base rates'!M$13)
+($K591*'fnd base rates'!M$14)
+($M591*'fnd base rates'!M$16)
+($N591*'fnd base rates'!M$17)
+($O591*'fnd base rates'!M$18)
+($P591*VLOOKUP($S591+12,rate_basefnd,13)))</f>
        <v>0</v>
      </c>
      <c r="AF591" s="3">
        <f t="shared" si="127"/>
        <v>18092813.3855896</v>
      </c>
      <c r="AH591" s="205">
        <f t="shared" si="128"/>
        <v>481035035</v>
      </c>
      <c r="AI591" s="3" t="str">
        <f t="shared" si="132"/>
        <v>481</v>
      </c>
      <c r="AJ591" s="1" t="str">
        <f t="shared" si="133"/>
        <v>035</v>
      </c>
      <c r="AK591" s="1" t="str">
        <f t="shared" si="134"/>
        <v>035</v>
      </c>
      <c r="AL591" s="3">
        <f t="shared" si="129"/>
        <v>1</v>
      </c>
      <c r="AM591" s="3">
        <f t="shared" si="125"/>
        <v>853</v>
      </c>
      <c r="AN591" s="3">
        <f t="shared" si="135"/>
        <v>18092813.3855896</v>
      </c>
      <c r="AO591" s="3">
        <f t="shared" si="136"/>
        <v>21211</v>
      </c>
      <c r="AP591" s="3">
        <f t="shared" si="130"/>
        <v>5064</v>
      </c>
      <c r="AQ591" s="3">
        <v>16147</v>
      </c>
      <c r="AS591" s="68"/>
      <c r="AT591" s="68"/>
      <c r="AX591" s="4">
        <f t="shared" si="137"/>
        <v>0</v>
      </c>
      <c r="AZ591" s="4">
        <f t="shared" si="138"/>
        <v>0</v>
      </c>
      <c r="BB591" s="4"/>
    </row>
    <row r="592" spans="1:54" s="3" customFormat="1">
      <c r="A592" s="205" t="str">
        <f t="shared" si="131"/>
        <v>481</v>
      </c>
      <c r="B592" s="1">
        <v>481035040</v>
      </c>
      <c r="C592" s="7" t="s">
        <v>97</v>
      </c>
      <c r="D592" s="8">
        <f>'fnd enro'!D592</f>
        <v>1</v>
      </c>
      <c r="E592" s="8">
        <f>'fnd enro'!E592</f>
        <v>0</v>
      </c>
      <c r="F592" s="8">
        <f>'fnd enro'!F592</f>
        <v>0</v>
      </c>
      <c r="G592" s="8">
        <f>'fnd enro'!G592</f>
        <v>1</v>
      </c>
      <c r="H592" s="8">
        <f>'fnd enro'!H592</f>
        <v>0</v>
      </c>
      <c r="I592" s="8">
        <f>'fnd enro'!I592</f>
        <v>0</v>
      </c>
      <c r="J592" s="8">
        <f>'fnd enro'!J592</f>
        <v>0</v>
      </c>
      <c r="K592" s="9">
        <f>'fnd enro'!K592</f>
        <v>0.04</v>
      </c>
      <c r="L592" s="8">
        <f>'fnd enro'!L592</f>
        <v>0</v>
      </c>
      <c r="M592" s="8">
        <f>'fnd enro'!M592</f>
        <v>0</v>
      </c>
      <c r="N592" s="8">
        <f>'fnd enro'!N592</f>
        <v>0</v>
      </c>
      <c r="O592" s="8">
        <f>'fnd enro'!O592</f>
        <v>0</v>
      </c>
      <c r="P592" s="8">
        <f>'fnd enro'!P592</f>
        <v>2</v>
      </c>
      <c r="Q592" s="8">
        <f>'fnd enro'!R592</f>
        <v>2</v>
      </c>
      <c r="R592" s="9">
        <f t="shared" si="126"/>
        <v>1.0860000000000001</v>
      </c>
      <c r="S592" s="8">
        <f>VALUE('fnd enro'!Q592)</f>
        <v>6</v>
      </c>
      <c r="T592" s="1"/>
      <c r="U592" s="68">
        <f>(($D592*'fnd base rates'!C$7)
+($E592*'fnd base rates'!C$8)
+($F592*'fnd base rates'!C$9)
+($G592*'fnd base rates'!C$10)
+($H592*'fnd base rates'!C$11)
+($I592*'fnd base rates'!C$12)
+($J592*'fnd base rates'!C$13)
+($K592*'fnd base rates'!C$14)
+($M592*'fnd base rates'!C$16)
+($N592*'fnd base rates'!C$17)
+($O592*'fnd base rates'!C$18)
+($P592*VLOOKUP($S592+12,rate_basefnd,3)))
*$R592</f>
        <v>1080.5821632000002</v>
      </c>
      <c r="V592" s="68">
        <f>(($D592*'fnd base rates'!D$7)
+($E592*'fnd base rates'!D$8)
+($F592*'fnd base rates'!D$9)
+($G592*'fnd base rates'!D$10)
+($H592*'fnd base rates'!D$11)
+($I592*'fnd base rates'!D$12)
+($J592*'fnd base rates'!D$13)
+($K592*'fnd base rates'!D$14)
+($M592*'fnd base rates'!D$16)
+($N592*'fnd base rates'!D$17)
+($O592*'fnd base rates'!D$18)
+($P592*VLOOKUP($S592+12,rate_basefnd,4)))
*$R592</f>
        <v>2207.8380000000002</v>
      </c>
      <c r="W592" s="68">
        <f>(($D592*'fnd base rates'!E$7)
+($E592*'fnd base rates'!E$8)
+($F592*'fnd base rates'!E$9)
+($G592*'fnd base rates'!E$10)
+($H592*'fnd base rates'!E$11)
+($I592*'fnd base rates'!E$12)
+($J592*'fnd base rates'!E$13)
+($K592*'fnd base rates'!E$14)
+($M592*'fnd base rates'!E$16)
+($N592*'fnd base rates'!E$17)
+($O592*'fnd base rates'!E$18)
+($P592*VLOOKUP($S592+12,rate_basefnd,5)))
*$R592</f>
        <v>14860.292728800001</v>
      </c>
      <c r="X592" s="68">
        <f>(($D592*'fnd base rates'!F$7)
+($E592*'fnd base rates'!F$8)
+($F592*'fnd base rates'!F$9)
+($G592*'fnd base rates'!F$10)
+($H592*'fnd base rates'!F$11)
+($I592*'fnd base rates'!F$12)
+($J592*'fnd base rates'!F$13)
+($K592*'fnd base rates'!F$14)
+($M592*'fnd base rates'!F$16)
+($N592*'fnd base rates'!F$17)
+($O592*'fnd base rates'!F$18)
+($P592*VLOOKUP($S592+12,rate_basefnd,6)))
*$R592</f>
        <v>2060.0147208000003</v>
      </c>
      <c r="Y592" s="68">
        <f>(($D592*'fnd base rates'!G$7)
+($E592*'fnd base rates'!G$8)
+($F592*'fnd base rates'!G$9)
+($G592*'fnd base rates'!G$10)
+($H592*'fnd base rates'!G$11)
+($I592*'fnd base rates'!G$12)
+($J592*'fnd base rates'!G$13)
+($K592*'fnd base rates'!G$14)
+($M592*'fnd base rates'!G$16)
+($N592*'fnd base rates'!G$17)
+($O592*'fnd base rates'!G$18)
+($P592*VLOOKUP($S592+12,rate_basefnd,7)))
*$R592</f>
        <v>664.10029440000005</v>
      </c>
      <c r="Z592" s="68">
        <f>(($D592*'fnd base rates'!H$7)
+($E592*'fnd base rates'!H$8)
+($F592*'fnd base rates'!H$9)
+($G592*'fnd base rates'!H$10)
+($H592*'fnd base rates'!H$11)
+($I592*'fnd base rates'!H$12)
+($J592*'fnd base rates'!H$13)
+($K592*'fnd base rates'!H$14)
+($M592*'fnd base rates'!H$16)
+($N592*'fnd base rates'!H$17)
+($O592*'fnd base rates'!H$18)
+($P592*VLOOKUP($S592+12,rate_basefnd,8)))</f>
        <v>918.10399999999993</v>
      </c>
      <c r="AA592" s="68">
        <f>(($D592*'fnd base rates'!I$7)
+($E592*'fnd base rates'!I$8)
+($F592*'fnd base rates'!I$9)
+($G592*'fnd base rates'!I$10)
+($H592*'fnd base rates'!I$11)
+($I592*'fnd base rates'!I$12)
+($J592*'fnd base rates'!I$13)
+($K592*'fnd base rates'!I$14)
+($M592*'fnd base rates'!I$16)
+($N592*'fnd base rates'!I$17)
+($O592*'fnd base rates'!I$18)
+($P592*VLOOKUP($S592+12,rate_basefnd,9)))
*$R592</f>
        <v>1064.3886</v>
      </c>
      <c r="AB592" s="68">
        <f>(($D592*'fnd base rates'!J$7)
+($E592*'fnd base rates'!J$8)
+($F592*'fnd base rates'!J$9)
+($G592*'fnd base rates'!J$10)
+($H592*'fnd base rates'!J$11)
+($I592*'fnd base rates'!J$12)
+($J592*'fnd base rates'!J$13)
+($K592*'fnd base rates'!J$14)
+($M592*'fnd base rates'!J$16)
+($N592*'fnd base rates'!J$17)
+($O592*'fnd base rates'!J$18)
+($P592*VLOOKUP($S592+12,rate_basefnd,10)))
*$R592</f>
        <v>1939.72632</v>
      </c>
      <c r="AC592" s="68">
        <f>(($D592*'fnd base rates'!K$7)
+($E592*'fnd base rates'!K$8)
+($F592*'fnd base rates'!K$9)
+($G592*'fnd base rates'!K$10)
+($H592*'fnd base rates'!K$11)
+($I592*'fnd base rates'!K$12)
+($J592*'fnd base rates'!K$13)
+($K592*'fnd base rates'!K$14)
+($M592*'fnd base rates'!K$16)
+($N592*'fnd base rates'!K$17)
+($O592*'fnd base rates'!K$18)
+($P592*VLOOKUP($S592+12,rate_basefnd,11)))
*$R592</f>
        <v>1917.7956360000003</v>
      </c>
      <c r="AD592" s="68">
        <f>(($D592*'fnd base rates'!L$7)
+($E592*'fnd base rates'!L$8)
+($F592*'fnd base rates'!L$9)
+($G592*'fnd base rates'!L$10)
+($H592*'fnd base rates'!L$11)
+($I592*'fnd base rates'!L$12)
+($J592*'fnd base rates'!L$13)
+($K592*'fnd base rates'!L$14)
+($M592*'fnd base rates'!L$16)
+($N592*'fnd base rates'!L$17)
+($O592*'fnd base rates'!L$18)
+($P592*VLOOKUP($S592+12,rate_basefnd,12)))</f>
        <v>4690.7887999999994</v>
      </c>
      <c r="AE592" s="68">
        <f>(($D592*'fnd base rates'!M$7)
+($E592*'fnd base rates'!M$8)
+($F592*'fnd base rates'!M$9)
+($G592*'fnd base rates'!M$10)
+($H592*'fnd base rates'!M$11)
+($I592*'fnd base rates'!M$12)
+($J592*'fnd base rates'!M$13)
+($K592*'fnd base rates'!M$14)
+($M592*'fnd base rates'!M$16)
+($N592*'fnd base rates'!M$17)
+($O592*'fnd base rates'!M$18)
+($P592*VLOOKUP($S592+12,rate_basefnd,13)))</f>
        <v>0</v>
      </c>
      <c r="AF592" s="3">
        <f t="shared" si="127"/>
        <v>31403.631263200001</v>
      </c>
      <c r="AH592" s="205">
        <f t="shared" si="128"/>
        <v>481035040</v>
      </c>
      <c r="AI592" s="3" t="str">
        <f t="shared" si="132"/>
        <v>481</v>
      </c>
      <c r="AJ592" s="1" t="str">
        <f t="shared" si="133"/>
        <v>035</v>
      </c>
      <c r="AK592" s="1" t="str">
        <f t="shared" si="134"/>
        <v>040</v>
      </c>
      <c r="AL592" s="3">
        <f t="shared" si="129"/>
        <v>1</v>
      </c>
      <c r="AM592" s="3">
        <f t="shared" si="125"/>
        <v>2</v>
      </c>
      <c r="AN592" s="3">
        <f t="shared" si="135"/>
        <v>31403.631263200001</v>
      </c>
      <c r="AO592" s="3">
        <f t="shared" si="136"/>
        <v>15702</v>
      </c>
      <c r="AP592" s="3">
        <f t="shared" si="130"/>
        <v>389</v>
      </c>
      <c r="AQ592" s="3">
        <v>15313</v>
      </c>
      <c r="AS592" s="68"/>
      <c r="AT592" s="68"/>
      <c r="AX592" s="4">
        <f t="shared" si="137"/>
        <v>0</v>
      </c>
      <c r="AZ592" s="4">
        <f t="shared" si="138"/>
        <v>0</v>
      </c>
      <c r="BB592" s="4"/>
    </row>
    <row r="593" spans="1:54" s="3" customFormat="1">
      <c r="A593" s="205" t="str">
        <f t="shared" si="131"/>
        <v>481</v>
      </c>
      <c r="B593" s="1">
        <v>481035044</v>
      </c>
      <c r="C593" s="7" t="s">
        <v>97</v>
      </c>
      <c r="D593" s="8">
        <f>'fnd enro'!D593</f>
        <v>1</v>
      </c>
      <c r="E593" s="8">
        <f>'fnd enro'!E593</f>
        <v>0</v>
      </c>
      <c r="F593" s="8">
        <f>'fnd enro'!F593</f>
        <v>2</v>
      </c>
      <c r="G593" s="8">
        <f>'fnd enro'!G593</f>
        <v>4</v>
      </c>
      <c r="H593" s="8">
        <f>'fnd enro'!H593</f>
        <v>0</v>
      </c>
      <c r="I593" s="8">
        <f>'fnd enro'!I593</f>
        <v>0</v>
      </c>
      <c r="J593" s="8">
        <f>'fnd enro'!J593</f>
        <v>0</v>
      </c>
      <c r="K593" s="9">
        <f>'fnd enro'!K593</f>
        <v>0.24</v>
      </c>
      <c r="L593" s="8">
        <f>'fnd enro'!L593</f>
        <v>0</v>
      </c>
      <c r="M593" s="8">
        <f>'fnd enro'!M593</f>
        <v>0</v>
      </c>
      <c r="N593" s="8">
        <f>'fnd enro'!N593</f>
        <v>0</v>
      </c>
      <c r="O593" s="8">
        <f>'fnd enro'!O593</f>
        <v>0</v>
      </c>
      <c r="P593" s="8">
        <f>'fnd enro'!P593</f>
        <v>5</v>
      </c>
      <c r="Q593" s="8">
        <f>'fnd enro'!R593</f>
        <v>7</v>
      </c>
      <c r="R593" s="9">
        <f t="shared" si="126"/>
        <v>1.0860000000000001</v>
      </c>
      <c r="S593" s="8">
        <f>VALUE('fnd enro'!Q593)</f>
        <v>11</v>
      </c>
      <c r="T593" s="1"/>
      <c r="U593" s="68">
        <f>(($D593*'fnd base rates'!C$7)
+($E593*'fnd base rates'!C$8)
+($F593*'fnd base rates'!C$9)
+($G593*'fnd base rates'!C$10)
+($H593*'fnd base rates'!C$11)
+($I593*'fnd base rates'!C$12)
+($J593*'fnd base rates'!C$13)
+($K593*'fnd base rates'!C$14)
+($M593*'fnd base rates'!C$16)
+($N593*'fnd base rates'!C$17)
+($O593*'fnd base rates'!C$18)
+($P593*VLOOKUP($S593+12,rate_basefnd,3)))
*$R593</f>
        <v>4862.3881992000006</v>
      </c>
      <c r="V593" s="68">
        <f>(($D593*'fnd base rates'!D$7)
+($E593*'fnd base rates'!D$8)
+($F593*'fnd base rates'!D$9)
+($G593*'fnd base rates'!D$10)
+($H593*'fnd base rates'!D$11)
+($I593*'fnd base rates'!D$12)
+($J593*'fnd base rates'!D$13)
+($K593*'fnd base rates'!D$14)
+($M593*'fnd base rates'!D$16)
+($N593*'fnd base rates'!D$17)
+($O593*'fnd base rates'!D$18)
+($P593*VLOOKUP($S593+12,rate_basefnd,4)))
*$R593</f>
        <v>9306.8571000000011</v>
      </c>
      <c r="W593" s="68">
        <f>(($D593*'fnd base rates'!E$7)
+($E593*'fnd base rates'!E$8)
+($F593*'fnd base rates'!E$9)
+($G593*'fnd base rates'!E$10)
+($H593*'fnd base rates'!E$11)
+($I593*'fnd base rates'!E$12)
+($J593*'fnd base rates'!E$13)
+($K593*'fnd base rates'!E$14)
+($M593*'fnd base rates'!E$16)
+($N593*'fnd base rates'!E$17)
+($O593*'fnd base rates'!E$18)
+($P593*VLOOKUP($S593+12,rate_basefnd,5)))
*$R593</f>
        <v>62627.963632799998</v>
      </c>
      <c r="X593" s="68">
        <f>(($D593*'fnd base rates'!F$7)
+($E593*'fnd base rates'!F$8)
+($F593*'fnd base rates'!F$9)
+($G593*'fnd base rates'!F$10)
+($H593*'fnd base rates'!F$11)
+($I593*'fnd base rates'!F$12)
+($J593*'fnd base rates'!F$13)
+($K593*'fnd base rates'!F$14)
+($M593*'fnd base rates'!F$16)
+($N593*'fnd base rates'!F$17)
+($O593*'fnd base rates'!F$18)
+($P593*VLOOKUP($S593+12,rate_basefnd,6)))
*$R593</f>
        <v>9650.2468248000005</v>
      </c>
      <c r="Y593" s="68">
        <f>(($D593*'fnd base rates'!G$7)
+($E593*'fnd base rates'!G$8)
+($F593*'fnd base rates'!G$9)
+($G593*'fnd base rates'!G$10)
+($H593*'fnd base rates'!G$11)
+($I593*'fnd base rates'!G$12)
+($J593*'fnd base rates'!G$13)
+($K593*'fnd base rates'!G$14)
+($M593*'fnd base rates'!G$16)
+($N593*'fnd base rates'!G$17)
+($O593*'fnd base rates'!G$18)
+($P593*VLOOKUP($S593+12,rate_basefnd,7)))
*$R593</f>
        <v>2791.9891463999998</v>
      </c>
      <c r="Z593" s="68">
        <f>(($D593*'fnd base rates'!H$7)
+($E593*'fnd base rates'!H$8)
+($F593*'fnd base rates'!H$9)
+($G593*'fnd base rates'!H$10)
+($H593*'fnd base rates'!H$11)
+($I593*'fnd base rates'!H$12)
+($J593*'fnd base rates'!H$13)
+($K593*'fnd base rates'!H$14)
+($M593*'fnd base rates'!H$16)
+($N593*'fnd base rates'!H$17)
+($O593*'fnd base rates'!H$18)
+($P593*VLOOKUP($S593+12,rate_basefnd,8)))</f>
        <v>3991.0939999999996</v>
      </c>
      <c r="AA593" s="68">
        <f>(($D593*'fnd base rates'!I$7)
+($E593*'fnd base rates'!I$8)
+($F593*'fnd base rates'!I$9)
+($G593*'fnd base rates'!I$10)
+($H593*'fnd base rates'!I$11)
+($I593*'fnd base rates'!I$12)
+($J593*'fnd base rates'!I$13)
+($K593*'fnd base rates'!I$14)
+($M593*'fnd base rates'!I$16)
+($N593*'fnd base rates'!I$17)
+($O593*'fnd base rates'!I$18)
+($P593*VLOOKUP($S593+12,rate_basefnd,9)))
*$R593</f>
        <v>4509.5498400000006</v>
      </c>
      <c r="AB593" s="68">
        <f>(($D593*'fnd base rates'!J$7)
+($E593*'fnd base rates'!J$8)
+($F593*'fnd base rates'!J$9)
+($G593*'fnd base rates'!J$10)
+($H593*'fnd base rates'!J$11)
+($I593*'fnd base rates'!J$12)
+($J593*'fnd base rates'!J$13)
+($K593*'fnd base rates'!J$14)
+($M593*'fnd base rates'!J$16)
+($N593*'fnd base rates'!J$17)
+($O593*'fnd base rates'!J$18)
+($P593*VLOOKUP($S593+12,rate_basefnd,10)))
*$R593</f>
        <v>7850.4550800000006</v>
      </c>
      <c r="AC593" s="68">
        <f>(($D593*'fnd base rates'!K$7)
+($E593*'fnd base rates'!K$8)
+($F593*'fnd base rates'!K$9)
+($G593*'fnd base rates'!K$10)
+($H593*'fnd base rates'!K$11)
+($I593*'fnd base rates'!K$12)
+($J593*'fnd base rates'!K$13)
+($K593*'fnd base rates'!K$14)
+($M593*'fnd base rates'!K$16)
+($N593*'fnd base rates'!K$17)
+($O593*'fnd base rates'!K$18)
+($P593*VLOOKUP($S593+12,rate_basefnd,11)))
*$R593</f>
        <v>8572.7276160000019</v>
      </c>
      <c r="AD593" s="68">
        <f>(($D593*'fnd base rates'!L$7)
+($E593*'fnd base rates'!L$8)
+($F593*'fnd base rates'!L$9)
+($G593*'fnd base rates'!L$10)
+($H593*'fnd base rates'!L$11)
+($I593*'fnd base rates'!L$12)
+($J593*'fnd base rates'!L$13)
+($K593*'fnd base rates'!L$14)
+($M593*'fnd base rates'!L$16)
+($N593*'fnd base rates'!L$17)
+($O593*'fnd base rates'!L$18)
+($P593*VLOOKUP($S593+12,rate_basefnd,12)))</f>
        <v>20202.132799999999</v>
      </c>
      <c r="AE593" s="68">
        <f>(($D593*'fnd base rates'!M$7)
+($E593*'fnd base rates'!M$8)
+($F593*'fnd base rates'!M$9)
+($G593*'fnd base rates'!M$10)
+($H593*'fnd base rates'!M$11)
+($I593*'fnd base rates'!M$12)
+($J593*'fnd base rates'!M$13)
+($K593*'fnd base rates'!M$14)
+($M593*'fnd base rates'!M$16)
+($N593*'fnd base rates'!M$17)
+($O593*'fnd base rates'!M$18)
+($P593*VLOOKUP($S593+12,rate_basefnd,13)))</f>
        <v>0</v>
      </c>
      <c r="AF593" s="3">
        <f t="shared" si="127"/>
        <v>134365.4042392</v>
      </c>
      <c r="AH593" s="205">
        <f t="shared" si="128"/>
        <v>481035044</v>
      </c>
      <c r="AI593" s="3" t="str">
        <f t="shared" si="132"/>
        <v>481</v>
      </c>
      <c r="AJ593" s="1" t="str">
        <f t="shared" si="133"/>
        <v>035</v>
      </c>
      <c r="AK593" s="1" t="str">
        <f t="shared" si="134"/>
        <v>044</v>
      </c>
      <c r="AL593" s="3">
        <f t="shared" si="129"/>
        <v>1</v>
      </c>
      <c r="AM593" s="3">
        <f t="shared" si="125"/>
        <v>7</v>
      </c>
      <c r="AN593" s="3">
        <f t="shared" si="135"/>
        <v>134365.4042392</v>
      </c>
      <c r="AO593" s="3">
        <f t="shared" si="136"/>
        <v>19195</v>
      </c>
      <c r="AP593" s="3">
        <f t="shared" si="130"/>
        <v>6421</v>
      </c>
      <c r="AQ593" s="3">
        <v>12774</v>
      </c>
      <c r="AS593" s="68"/>
      <c r="AT593" s="68"/>
      <c r="AX593" s="4">
        <f t="shared" si="137"/>
        <v>0</v>
      </c>
      <c r="AZ593" s="4">
        <f t="shared" si="138"/>
        <v>0</v>
      </c>
      <c r="BB593" s="4"/>
    </row>
    <row r="594" spans="1:54" s="3" customFormat="1">
      <c r="A594" s="205" t="str">
        <f t="shared" si="131"/>
        <v>481</v>
      </c>
      <c r="B594" s="1">
        <v>481035073</v>
      </c>
      <c r="C594" s="7" t="s">
        <v>97</v>
      </c>
      <c r="D594" s="8">
        <f>'fnd enro'!D594</f>
        <v>0</v>
      </c>
      <c r="E594" s="8">
        <f>'fnd enro'!E594</f>
        <v>0</v>
      </c>
      <c r="F594" s="8">
        <f>'fnd enro'!F594</f>
        <v>1</v>
      </c>
      <c r="G594" s="8">
        <f>'fnd enro'!G594</f>
        <v>1</v>
      </c>
      <c r="H594" s="8">
        <f>'fnd enro'!H594</f>
        <v>0</v>
      </c>
      <c r="I594" s="8">
        <f>'fnd enro'!I594</f>
        <v>0</v>
      </c>
      <c r="J594" s="8">
        <f>'fnd enro'!J594</f>
        <v>0</v>
      </c>
      <c r="K594" s="9">
        <f>'fnd enro'!K594</f>
        <v>0.08</v>
      </c>
      <c r="L594" s="8">
        <f>'fnd enro'!L594</f>
        <v>0</v>
      </c>
      <c r="M594" s="8">
        <f>'fnd enro'!M594</f>
        <v>0</v>
      </c>
      <c r="N594" s="8">
        <f>'fnd enro'!N594</f>
        <v>0</v>
      </c>
      <c r="O594" s="8">
        <f>'fnd enro'!O594</f>
        <v>0</v>
      </c>
      <c r="P594" s="8">
        <f>'fnd enro'!P594</f>
        <v>1</v>
      </c>
      <c r="Q594" s="8">
        <f>'fnd enro'!R594</f>
        <v>2</v>
      </c>
      <c r="R594" s="9">
        <f t="shared" si="126"/>
        <v>1.0860000000000001</v>
      </c>
      <c r="S594" s="8">
        <f>VALUE('fnd enro'!Q594)</f>
        <v>5</v>
      </c>
      <c r="T594" s="1"/>
      <c r="U594" s="68">
        <f>(($D594*'fnd base rates'!C$7)
+($E594*'fnd base rates'!C$8)
+($F594*'fnd base rates'!C$9)
+($G594*'fnd base rates'!C$10)
+($H594*'fnd base rates'!C$11)
+($I594*'fnd base rates'!C$12)
+($J594*'fnd base rates'!C$13)
+($K594*'fnd base rates'!C$14)
+($M594*'fnd base rates'!C$16)
+($N594*'fnd base rates'!C$17)
+($O594*'fnd base rates'!C$18)
+($P594*VLOOKUP($S594+12,rate_basefnd,3)))
*$R594</f>
        <v>1380.2108664</v>
      </c>
      <c r="V594" s="68">
        <f>(($D594*'fnd base rates'!D$7)
+($E594*'fnd base rates'!D$8)
+($F594*'fnd base rates'!D$9)
+($G594*'fnd base rates'!D$10)
+($H594*'fnd base rates'!D$11)
+($I594*'fnd base rates'!D$12)
+($J594*'fnd base rates'!D$13)
+($K594*'fnd base rates'!D$14)
+($M594*'fnd base rates'!D$16)
+($N594*'fnd base rates'!D$17)
+($O594*'fnd base rates'!D$18)
+($P594*VLOOKUP($S594+12,rate_basefnd,4)))
*$R594</f>
        <v>2211.86706</v>
      </c>
      <c r="W594" s="68">
        <f>(($D594*'fnd base rates'!E$7)
+($E594*'fnd base rates'!E$8)
+($F594*'fnd base rates'!E$9)
+($G594*'fnd base rates'!E$10)
+($H594*'fnd base rates'!E$11)
+($I594*'fnd base rates'!E$12)
+($J594*'fnd base rates'!E$13)
+($K594*'fnd base rates'!E$14)
+($M594*'fnd base rates'!E$16)
+($N594*'fnd base rates'!E$17)
+($O594*'fnd base rates'!E$18)
+($P594*VLOOKUP($S594+12,rate_basefnd,5)))
*$R594</f>
        <v>12978.8528976</v>
      </c>
      <c r="X594" s="68">
        <f>(($D594*'fnd base rates'!F$7)
+($E594*'fnd base rates'!F$8)
+($F594*'fnd base rates'!F$9)
+($G594*'fnd base rates'!F$10)
+($H594*'fnd base rates'!F$11)
+($I594*'fnd base rates'!F$12)
+($J594*'fnd base rates'!F$13)
+($K594*'fnd base rates'!F$14)
+($M594*'fnd base rates'!F$16)
+($N594*'fnd base rates'!F$17)
+($O594*'fnd base rates'!F$18)
+($P594*VLOOKUP($S594+12,rate_basefnd,6)))
*$R594</f>
        <v>3036.0928416000002</v>
      </c>
      <c r="Y594" s="68">
        <f>(($D594*'fnd base rates'!G$7)
+($E594*'fnd base rates'!G$8)
+($F594*'fnd base rates'!G$9)
+($G594*'fnd base rates'!G$10)
+($H594*'fnd base rates'!G$11)
+($I594*'fnd base rates'!G$12)
+($J594*'fnd base rates'!G$13)
+($K594*'fnd base rates'!G$14)
+($M594*'fnd base rates'!G$16)
+($N594*'fnd base rates'!G$17)
+($O594*'fnd base rates'!G$18)
+($P594*VLOOKUP($S594+12,rate_basefnd,7)))
*$R594</f>
        <v>553.85000879999996</v>
      </c>
      <c r="Z594" s="68">
        <f>(($D594*'fnd base rates'!H$7)
+($E594*'fnd base rates'!H$8)
+($F594*'fnd base rates'!H$9)
+($G594*'fnd base rates'!H$10)
+($H594*'fnd base rates'!H$11)
+($I594*'fnd base rates'!H$12)
+($J594*'fnd base rates'!H$13)
+($K594*'fnd base rates'!H$14)
+($M594*'fnd base rates'!H$16)
+($N594*'fnd base rates'!H$17)
+($O594*'fnd base rates'!H$18)
+($P594*VLOOKUP($S594+12,rate_basefnd,8)))</f>
        <v>1187.2380000000001</v>
      </c>
      <c r="AA594" s="68">
        <f>(($D594*'fnd base rates'!I$7)
+($E594*'fnd base rates'!I$8)
+($F594*'fnd base rates'!I$9)
+($G594*'fnd base rates'!I$10)
+($H594*'fnd base rates'!I$11)
+($I594*'fnd base rates'!I$12)
+($J594*'fnd base rates'!I$13)
+($K594*'fnd base rates'!I$14)
+($M594*'fnd base rates'!I$16)
+($N594*'fnd base rates'!I$17)
+($O594*'fnd base rates'!I$18)
+($P594*VLOOKUP($S594+12,rate_basefnd,9)))
*$R594</f>
        <v>1129.8961200000001</v>
      </c>
      <c r="AB594" s="68">
        <f>(($D594*'fnd base rates'!J$7)
+($E594*'fnd base rates'!J$8)
+($F594*'fnd base rates'!J$9)
+($G594*'fnd base rates'!J$10)
+($H594*'fnd base rates'!J$11)
+($I594*'fnd base rates'!J$12)
+($J594*'fnd base rates'!J$13)
+($K594*'fnd base rates'!J$14)
+($M594*'fnd base rates'!J$16)
+($N594*'fnd base rates'!J$17)
+($O594*'fnd base rates'!J$18)
+($P594*VLOOKUP($S594+12,rate_basefnd,10)))
*$R594</f>
        <v>1062.58584</v>
      </c>
      <c r="AC594" s="68">
        <f>(($D594*'fnd base rates'!K$7)
+($E594*'fnd base rates'!K$8)
+($F594*'fnd base rates'!K$9)
+($G594*'fnd base rates'!K$10)
+($H594*'fnd base rates'!K$11)
+($I594*'fnd base rates'!K$12)
+($J594*'fnd base rates'!K$13)
+($K594*'fnd base rates'!K$14)
+($M594*'fnd base rates'!K$16)
+($N594*'fnd base rates'!K$17)
+($O594*'fnd base rates'!K$18)
+($P594*VLOOKUP($S594+12,rate_basefnd,11)))
*$R594</f>
        <v>2661.972792</v>
      </c>
      <c r="AD594" s="68">
        <f>(($D594*'fnd base rates'!L$7)
+($E594*'fnd base rates'!L$8)
+($F594*'fnd base rates'!L$9)
+($G594*'fnd base rates'!L$10)
+($H594*'fnd base rates'!L$11)
+($I594*'fnd base rates'!L$12)
+($J594*'fnd base rates'!L$13)
+($K594*'fnd base rates'!L$14)
+($M594*'fnd base rates'!L$16)
+($N594*'fnd base rates'!L$17)
+($O594*'fnd base rates'!L$18)
+($P594*VLOOKUP($S594+12,rate_basefnd,12)))</f>
        <v>5145.8675999999996</v>
      </c>
      <c r="AE594" s="68">
        <f>(($D594*'fnd base rates'!M$7)
+($E594*'fnd base rates'!M$8)
+($F594*'fnd base rates'!M$9)
+($G594*'fnd base rates'!M$10)
+($H594*'fnd base rates'!M$11)
+($I594*'fnd base rates'!M$12)
+($J594*'fnd base rates'!M$13)
+($K594*'fnd base rates'!M$14)
+($M594*'fnd base rates'!M$16)
+($N594*'fnd base rates'!M$17)
+($O594*'fnd base rates'!M$18)
+($P594*VLOOKUP($S594+12,rate_basefnd,13)))</f>
        <v>0</v>
      </c>
      <c r="AF594" s="3">
        <f t="shared" si="127"/>
        <v>31348.434026399998</v>
      </c>
      <c r="AH594" s="205">
        <f t="shared" si="128"/>
        <v>481035073</v>
      </c>
      <c r="AI594" s="3" t="str">
        <f t="shared" si="132"/>
        <v>481</v>
      </c>
      <c r="AJ594" s="1" t="str">
        <f t="shared" si="133"/>
        <v>035</v>
      </c>
      <c r="AK594" s="1" t="str">
        <f t="shared" si="134"/>
        <v>073</v>
      </c>
      <c r="AL594" s="3">
        <f t="shared" si="129"/>
        <v>1</v>
      </c>
      <c r="AM594" s="3">
        <f t="shared" si="125"/>
        <v>2</v>
      </c>
      <c r="AN594" s="3">
        <f t="shared" si="135"/>
        <v>31348.434026399998</v>
      </c>
      <c r="AO594" s="3">
        <f t="shared" si="136"/>
        <v>15674</v>
      </c>
      <c r="AP594" s="3">
        <f t="shared" si="130"/>
        <v>1410</v>
      </c>
      <c r="AQ594" s="3">
        <v>14264</v>
      </c>
      <c r="AS594" s="68"/>
      <c r="AT594" s="68"/>
      <c r="AX594" s="4">
        <f t="shared" si="137"/>
        <v>0</v>
      </c>
      <c r="AZ594" s="4">
        <f t="shared" si="138"/>
        <v>0</v>
      </c>
      <c r="BB594" s="4"/>
    </row>
    <row r="595" spans="1:54" s="3" customFormat="1">
      <c r="A595" s="205" t="str">
        <f t="shared" si="131"/>
        <v>481</v>
      </c>
      <c r="B595" s="1">
        <v>481035088</v>
      </c>
      <c r="C595" s="7" t="s">
        <v>97</v>
      </c>
      <c r="D595" s="8">
        <f>'fnd enro'!D595</f>
        <v>0</v>
      </c>
      <c r="E595" s="8">
        <f>'fnd enro'!E595</f>
        <v>0</v>
      </c>
      <c r="F595" s="8">
        <f>'fnd enro'!F595</f>
        <v>1</v>
      </c>
      <c r="G595" s="8">
        <f>'fnd enro'!G595</f>
        <v>0</v>
      </c>
      <c r="H595" s="8">
        <f>'fnd enro'!H595</f>
        <v>0</v>
      </c>
      <c r="I595" s="8">
        <f>'fnd enro'!I595</f>
        <v>0</v>
      </c>
      <c r="J595" s="8">
        <f>'fnd enro'!J595</f>
        <v>0</v>
      </c>
      <c r="K595" s="9">
        <f>'fnd enro'!K595</f>
        <v>0.04</v>
      </c>
      <c r="L595" s="8">
        <f>'fnd enro'!L595</f>
        <v>0</v>
      </c>
      <c r="M595" s="8">
        <f>'fnd enro'!M595</f>
        <v>0</v>
      </c>
      <c r="N595" s="8">
        <f>'fnd enro'!N595</f>
        <v>0</v>
      </c>
      <c r="O595" s="8">
        <f>'fnd enro'!O595</f>
        <v>0</v>
      </c>
      <c r="P595" s="8">
        <f>'fnd enro'!P595</f>
        <v>1</v>
      </c>
      <c r="Q595" s="8">
        <f>'fnd enro'!R595</f>
        <v>1</v>
      </c>
      <c r="R595" s="9">
        <f t="shared" si="126"/>
        <v>1.0860000000000001</v>
      </c>
      <c r="S595" s="8">
        <f>VALUE('fnd enro'!Q595)</f>
        <v>4</v>
      </c>
      <c r="T595" s="1"/>
      <c r="U595" s="68">
        <f>(($D595*'fnd base rates'!C$7)
+($E595*'fnd base rates'!C$8)
+($F595*'fnd base rates'!C$9)
+($G595*'fnd base rates'!C$10)
+($H595*'fnd base rates'!C$11)
+($I595*'fnd base rates'!C$12)
+($J595*'fnd base rates'!C$13)
+($K595*'fnd base rates'!C$14)
+($M595*'fnd base rates'!C$16)
+($N595*'fnd base rates'!C$17)
+($O595*'fnd base rates'!C$18)
+($P595*VLOOKUP($S595+12,rate_basefnd,3)))
*$R595</f>
        <v>725.1017832</v>
      </c>
      <c r="V595" s="68">
        <f>(($D595*'fnd base rates'!D$7)
+($E595*'fnd base rates'!D$8)
+($F595*'fnd base rates'!D$9)
+($G595*'fnd base rates'!D$10)
+($H595*'fnd base rates'!D$11)
+($I595*'fnd base rates'!D$12)
+($J595*'fnd base rates'!D$13)
+($K595*'fnd base rates'!D$14)
+($M595*'fnd base rates'!D$16)
+($N595*'fnd base rates'!D$17)
+($O595*'fnd base rates'!D$18)
+($P595*VLOOKUP($S595+12,rate_basefnd,4)))
*$R595</f>
        <v>1271.71686</v>
      </c>
      <c r="W595" s="68">
        <f>(($D595*'fnd base rates'!E$7)
+($E595*'fnd base rates'!E$8)
+($F595*'fnd base rates'!E$9)
+($G595*'fnd base rates'!E$10)
+($H595*'fnd base rates'!E$11)
+($I595*'fnd base rates'!E$12)
+($J595*'fnd base rates'!E$13)
+($K595*'fnd base rates'!E$14)
+($M595*'fnd base rates'!E$16)
+($N595*'fnd base rates'!E$17)
+($O595*'fnd base rates'!E$18)
+($P595*VLOOKUP($S595+12,rate_basefnd,5)))
*$R595</f>
        <v>8107.8270888000006</v>
      </c>
      <c r="X595" s="68">
        <f>(($D595*'fnd base rates'!F$7)
+($E595*'fnd base rates'!F$8)
+($F595*'fnd base rates'!F$9)
+($G595*'fnd base rates'!F$10)
+($H595*'fnd base rates'!F$11)
+($I595*'fnd base rates'!F$12)
+($J595*'fnd base rates'!F$13)
+($K595*'fnd base rates'!F$14)
+($M595*'fnd base rates'!F$16)
+($N595*'fnd base rates'!F$17)
+($O595*'fnd base rates'!F$18)
+($P595*VLOOKUP($S595+12,rate_basefnd,6)))
*$R595</f>
        <v>1518.0464208000001</v>
      </c>
      <c r="Y595" s="68">
        <f>(($D595*'fnd base rates'!G$7)
+($E595*'fnd base rates'!G$8)
+($F595*'fnd base rates'!G$9)
+($G595*'fnd base rates'!G$10)
+($H595*'fnd base rates'!G$11)
+($I595*'fnd base rates'!G$12)
+($J595*'fnd base rates'!G$13)
+($K595*'fnd base rates'!G$14)
+($M595*'fnd base rates'!G$16)
+($N595*'fnd base rates'!G$17)
+($O595*'fnd base rates'!G$18)
+($P595*VLOOKUP($S595+12,rate_basefnd,7)))
*$R595</f>
        <v>355.42651440000003</v>
      </c>
      <c r="Z595" s="68">
        <f>(($D595*'fnd base rates'!H$7)
+($E595*'fnd base rates'!H$8)
+($F595*'fnd base rates'!H$9)
+($G595*'fnd base rates'!H$10)
+($H595*'fnd base rates'!H$11)
+($I595*'fnd base rates'!H$12)
+($J595*'fnd base rates'!H$13)
+($K595*'fnd base rates'!H$14)
+($M595*'fnd base rates'!H$16)
+($N595*'fnd base rates'!H$17)
+($O595*'fnd base rates'!H$18)
+($P595*VLOOKUP($S595+12,rate_basefnd,8)))</f>
        <v>604.69399999999996</v>
      </c>
      <c r="AA595" s="68">
        <f>(($D595*'fnd base rates'!I$7)
+($E595*'fnd base rates'!I$8)
+($F595*'fnd base rates'!I$9)
+($G595*'fnd base rates'!I$10)
+($H595*'fnd base rates'!I$11)
+($I595*'fnd base rates'!I$12)
+($J595*'fnd base rates'!I$13)
+($K595*'fnd base rates'!I$14)
+($M595*'fnd base rates'!I$16)
+($N595*'fnd base rates'!I$17)
+($O595*'fnd base rates'!I$18)
+($P595*VLOOKUP($S595+12,rate_basefnd,9)))
*$R595</f>
        <v>630.47730000000013</v>
      </c>
      <c r="AB595" s="68">
        <f>(($D595*'fnd base rates'!J$7)
+($E595*'fnd base rates'!J$8)
+($F595*'fnd base rates'!J$9)
+($G595*'fnd base rates'!J$10)
+($H595*'fnd base rates'!J$11)
+($I595*'fnd base rates'!J$12)
+($J595*'fnd base rates'!J$13)
+($K595*'fnd base rates'!J$14)
+($M595*'fnd base rates'!J$16)
+($N595*'fnd base rates'!J$17)
+($O595*'fnd base rates'!J$18)
+($P595*VLOOKUP($S595+12,rate_basefnd,10)))
*$R595</f>
        <v>841.24818000000005</v>
      </c>
      <c r="AC595" s="68">
        <f>(($D595*'fnd base rates'!K$7)
+($E595*'fnd base rates'!K$8)
+($F595*'fnd base rates'!K$9)
+($G595*'fnd base rates'!K$10)
+($H595*'fnd base rates'!K$11)
+($I595*'fnd base rates'!K$12)
+($J595*'fnd base rates'!K$13)
+($K595*'fnd base rates'!K$14)
+($M595*'fnd base rates'!K$16)
+($N595*'fnd base rates'!K$17)
+($O595*'fnd base rates'!K$18)
+($P595*VLOOKUP($S595+12,rate_basefnd,11)))
*$R595</f>
        <v>1330.986396</v>
      </c>
      <c r="AD595" s="68">
        <f>(($D595*'fnd base rates'!L$7)
+($E595*'fnd base rates'!L$8)
+($F595*'fnd base rates'!L$9)
+($G595*'fnd base rates'!L$10)
+($H595*'fnd base rates'!L$11)
+($I595*'fnd base rates'!L$12)
+($J595*'fnd base rates'!L$13)
+($K595*'fnd base rates'!L$14)
+($M595*'fnd base rates'!L$16)
+($N595*'fnd base rates'!L$17)
+($O595*'fnd base rates'!L$18)
+($P595*VLOOKUP($S595+12,rate_basefnd,12)))</f>
        <v>2852.5187999999998</v>
      </c>
      <c r="AE595" s="68">
        <f>(($D595*'fnd base rates'!M$7)
+($E595*'fnd base rates'!M$8)
+($F595*'fnd base rates'!M$9)
+($G595*'fnd base rates'!M$10)
+($H595*'fnd base rates'!M$11)
+($I595*'fnd base rates'!M$12)
+($J595*'fnd base rates'!M$13)
+($K595*'fnd base rates'!M$14)
+($M595*'fnd base rates'!M$16)
+($N595*'fnd base rates'!M$17)
+($O595*'fnd base rates'!M$18)
+($P595*VLOOKUP($S595+12,rate_basefnd,13)))</f>
        <v>0</v>
      </c>
      <c r="AF595" s="3">
        <f t="shared" si="127"/>
        <v>18238.043343199999</v>
      </c>
      <c r="AH595" s="205">
        <f t="shared" si="128"/>
        <v>481035088</v>
      </c>
      <c r="AI595" s="3" t="str">
        <f t="shared" si="132"/>
        <v>481</v>
      </c>
      <c r="AJ595" s="1" t="str">
        <f t="shared" si="133"/>
        <v>035</v>
      </c>
      <c r="AK595" s="1" t="str">
        <f t="shared" si="134"/>
        <v>088</v>
      </c>
      <c r="AL595" s="3">
        <f t="shared" si="129"/>
        <v>1</v>
      </c>
      <c r="AM595" s="3">
        <f t="shared" si="125"/>
        <v>1</v>
      </c>
      <c r="AN595" s="3">
        <f t="shared" si="135"/>
        <v>18238.043343199999</v>
      </c>
      <c r="AO595" s="3">
        <f t="shared" si="136"/>
        <v>18238</v>
      </c>
      <c r="AP595" s="3">
        <f t="shared" si="130"/>
        <v>5673</v>
      </c>
      <c r="AQ595" s="3">
        <v>12565</v>
      </c>
      <c r="AS595" s="68"/>
      <c r="AT595" s="68"/>
      <c r="AX595" s="4">
        <f t="shared" si="137"/>
        <v>0</v>
      </c>
      <c r="AZ595" s="4">
        <f t="shared" si="138"/>
        <v>0</v>
      </c>
      <c r="BB595" s="4"/>
    </row>
    <row r="596" spans="1:54" s="3" customFormat="1">
      <c r="A596" s="205" t="str">
        <f t="shared" si="131"/>
        <v>481</v>
      </c>
      <c r="B596" s="1">
        <v>481035133</v>
      </c>
      <c r="C596" s="7" t="s">
        <v>97</v>
      </c>
      <c r="D596" s="8">
        <f>'fnd enro'!D596</f>
        <v>1</v>
      </c>
      <c r="E596" s="8">
        <f>'fnd enro'!E596</f>
        <v>0</v>
      </c>
      <c r="F596" s="8">
        <f>'fnd enro'!F596</f>
        <v>0</v>
      </c>
      <c r="G596" s="8">
        <f>'fnd enro'!G596</f>
        <v>0</v>
      </c>
      <c r="H596" s="8">
        <f>'fnd enro'!H596</f>
        <v>0</v>
      </c>
      <c r="I596" s="8">
        <f>'fnd enro'!I596</f>
        <v>0</v>
      </c>
      <c r="J596" s="8">
        <f>'fnd enro'!J596</f>
        <v>0</v>
      </c>
      <c r="K596" s="9">
        <f>'fnd enro'!K596</f>
        <v>0</v>
      </c>
      <c r="L596" s="8">
        <f>'fnd enro'!L596</f>
        <v>0</v>
      </c>
      <c r="M596" s="8">
        <f>'fnd enro'!M596</f>
        <v>0</v>
      </c>
      <c r="N596" s="8">
        <f>'fnd enro'!N596</f>
        <v>0</v>
      </c>
      <c r="O596" s="8">
        <f>'fnd enro'!O596</f>
        <v>0</v>
      </c>
      <c r="P596" s="8">
        <f>'fnd enro'!P596</f>
        <v>0</v>
      </c>
      <c r="Q596" s="8">
        <f>'fnd enro'!R596</f>
        <v>1</v>
      </c>
      <c r="R596" s="9">
        <f t="shared" si="126"/>
        <v>1.0860000000000001</v>
      </c>
      <c r="S596" s="8">
        <f>VALUE('fnd enro'!Q596)</f>
        <v>9</v>
      </c>
      <c r="T596" s="1"/>
      <c r="U596" s="68">
        <f>(($D596*'fnd base rates'!C$7)
+($E596*'fnd base rates'!C$8)
+($F596*'fnd base rates'!C$9)
+($G596*'fnd base rates'!C$10)
+($H596*'fnd base rates'!C$11)
+($I596*'fnd base rates'!C$12)
+($J596*'fnd base rates'!C$13)
+($K596*'fnd base rates'!C$14)
+($M596*'fnd base rates'!C$16)
+($N596*'fnd base rates'!C$17)
+($O596*'fnd base rates'!C$18)
+($P596*VLOOKUP($S596+12,rate_basefnd,3)))
*$R596</f>
        <v>255.17742000000001</v>
      </c>
      <c r="V596" s="68">
        <f>(($D596*'fnd base rates'!D$7)
+($E596*'fnd base rates'!D$8)
+($F596*'fnd base rates'!D$9)
+($G596*'fnd base rates'!D$10)
+($H596*'fnd base rates'!D$11)
+($I596*'fnd base rates'!D$12)
+($J596*'fnd base rates'!D$13)
+($K596*'fnd base rates'!D$14)
+($M596*'fnd base rates'!D$16)
+($N596*'fnd base rates'!D$17)
+($O596*'fnd base rates'!D$18)
+($P596*VLOOKUP($S596+12,rate_basefnd,4)))
*$R596</f>
        <v>460.85496000000006</v>
      </c>
      <c r="W596" s="68">
        <f>(($D596*'fnd base rates'!E$7)
+($E596*'fnd base rates'!E$8)
+($F596*'fnd base rates'!E$9)
+($G596*'fnd base rates'!E$10)
+($H596*'fnd base rates'!E$11)
+($I596*'fnd base rates'!E$12)
+($J596*'fnd base rates'!E$13)
+($K596*'fnd base rates'!E$14)
+($M596*'fnd base rates'!E$16)
+($N596*'fnd base rates'!E$17)
+($O596*'fnd base rates'!E$18)
+($P596*VLOOKUP($S596+12,rate_basefnd,5)))
*$R596</f>
        <v>2113.1822400000001</v>
      </c>
      <c r="X596" s="68">
        <f>(($D596*'fnd base rates'!F$7)
+($E596*'fnd base rates'!F$8)
+($F596*'fnd base rates'!F$9)
+($G596*'fnd base rates'!F$10)
+($H596*'fnd base rates'!F$11)
+($I596*'fnd base rates'!F$12)
+($J596*'fnd base rates'!F$13)
+($K596*'fnd base rates'!F$14)
+($M596*'fnd base rates'!F$16)
+($N596*'fnd base rates'!F$17)
+($O596*'fnd base rates'!F$18)
+($P596*VLOOKUP($S596+12,rate_basefnd,6)))
*$R596</f>
        <v>541.9683</v>
      </c>
      <c r="Y596" s="68">
        <f>(($D596*'fnd base rates'!G$7)
+($E596*'fnd base rates'!G$8)
+($F596*'fnd base rates'!G$9)
+($G596*'fnd base rates'!G$10)
+($H596*'fnd base rates'!G$11)
+($I596*'fnd base rates'!G$12)
+($J596*'fnd base rates'!G$13)
+($K596*'fnd base rates'!G$14)
+($M596*'fnd base rates'!G$16)
+($N596*'fnd base rates'!G$17)
+($O596*'fnd base rates'!G$18)
+($P596*VLOOKUP($S596+12,rate_basefnd,7)))
*$R596</f>
        <v>83.578559999999996</v>
      </c>
      <c r="Z596" s="68">
        <f>(($D596*'fnd base rates'!H$7)
+($E596*'fnd base rates'!H$8)
+($F596*'fnd base rates'!H$9)
+($G596*'fnd base rates'!H$10)
+($H596*'fnd base rates'!H$11)
+($I596*'fnd base rates'!H$12)
+($J596*'fnd base rates'!H$13)
+($K596*'fnd base rates'!H$14)
+($M596*'fnd base rates'!H$16)
+($N596*'fnd base rates'!H$17)
+($O596*'fnd base rates'!H$18)
+($P596*VLOOKUP($S596+12,rate_basefnd,8)))</f>
        <v>281.62</v>
      </c>
      <c r="AA596" s="68">
        <f>(($D596*'fnd base rates'!I$7)
+($E596*'fnd base rates'!I$8)
+($F596*'fnd base rates'!I$9)
+($G596*'fnd base rates'!I$10)
+($H596*'fnd base rates'!I$11)
+($I596*'fnd base rates'!I$12)
+($J596*'fnd base rates'!I$13)
+($K596*'fnd base rates'!I$14)
+($M596*'fnd base rates'!I$16)
+($N596*'fnd base rates'!I$17)
+($O596*'fnd base rates'!I$18)
+($P596*VLOOKUP($S596+12,rate_basefnd,9)))
*$R596</f>
        <v>246.06588000000002</v>
      </c>
      <c r="AB596" s="68">
        <f>(($D596*'fnd base rates'!J$7)
+($E596*'fnd base rates'!J$8)
+($F596*'fnd base rates'!J$9)
+($G596*'fnd base rates'!J$10)
+($H596*'fnd base rates'!J$11)
+($I596*'fnd base rates'!J$12)
+($J596*'fnd base rates'!J$13)
+($K596*'fnd base rates'!J$14)
+($M596*'fnd base rates'!J$16)
+($N596*'fnd base rates'!J$17)
+($O596*'fnd base rates'!J$18)
+($P596*VLOOKUP($S596+12,rate_basefnd,10)))
*$R596</f>
        <v>61.152660000000004</v>
      </c>
      <c r="AC596" s="68">
        <f>(($D596*'fnd base rates'!K$7)
+($E596*'fnd base rates'!K$8)
+($F596*'fnd base rates'!K$9)
+($G596*'fnd base rates'!K$10)
+($H596*'fnd base rates'!K$11)
+($I596*'fnd base rates'!K$12)
+($J596*'fnd base rates'!K$13)
+($K596*'fnd base rates'!K$14)
+($M596*'fnd base rates'!K$16)
+($N596*'fnd base rates'!K$17)
+($O596*'fnd base rates'!K$18)
+($P596*VLOOKUP($S596+12,rate_basefnd,11)))
*$R596</f>
        <v>586.80924000000005</v>
      </c>
      <c r="AD596" s="68">
        <f>(($D596*'fnd base rates'!L$7)
+($E596*'fnd base rates'!L$8)
+($F596*'fnd base rates'!L$9)
+($G596*'fnd base rates'!L$10)
+($H596*'fnd base rates'!L$11)
+($I596*'fnd base rates'!L$12)
+($J596*'fnd base rates'!L$13)
+($K596*'fnd base rates'!L$14)
+($M596*'fnd base rates'!L$16)
+($N596*'fnd base rates'!L$17)
+($O596*'fnd base rates'!L$18)
+($P596*VLOOKUP($S596+12,rate_basefnd,12)))</f>
        <v>1036.8</v>
      </c>
      <c r="AE596" s="68">
        <f>(($D596*'fnd base rates'!M$7)
+($E596*'fnd base rates'!M$8)
+($F596*'fnd base rates'!M$9)
+($G596*'fnd base rates'!M$10)
+($H596*'fnd base rates'!M$11)
+($I596*'fnd base rates'!M$12)
+($J596*'fnd base rates'!M$13)
+($K596*'fnd base rates'!M$14)
+($M596*'fnd base rates'!M$16)
+($N596*'fnd base rates'!M$17)
+($O596*'fnd base rates'!M$18)
+($P596*VLOOKUP($S596+12,rate_basefnd,13)))</f>
        <v>0</v>
      </c>
      <c r="AF596" s="3">
        <f t="shared" si="127"/>
        <v>5667.2092600000005</v>
      </c>
      <c r="AH596" s="205">
        <f t="shared" si="128"/>
        <v>481035133</v>
      </c>
      <c r="AI596" s="3" t="str">
        <f t="shared" si="132"/>
        <v>481</v>
      </c>
      <c r="AJ596" s="1" t="str">
        <f t="shared" si="133"/>
        <v>035</v>
      </c>
      <c r="AK596" s="1" t="str">
        <f t="shared" si="134"/>
        <v>133</v>
      </c>
      <c r="AL596" s="3">
        <f t="shared" si="129"/>
        <v>1</v>
      </c>
      <c r="AM596" s="3">
        <f t="shared" si="125"/>
        <v>1</v>
      </c>
      <c r="AN596" s="3">
        <f t="shared" si="135"/>
        <v>5667.2092600000005</v>
      </c>
      <c r="AO596" s="3">
        <f t="shared" si="136"/>
        <v>5667</v>
      </c>
      <c r="AP596" s="3">
        <f t="shared" si="130"/>
        <v>-11040</v>
      </c>
      <c r="AQ596" s="3">
        <v>16707</v>
      </c>
      <c r="AS596" s="68"/>
      <c r="AT596" s="68"/>
      <c r="AX596" s="4">
        <f t="shared" si="137"/>
        <v>0</v>
      </c>
      <c r="AZ596" s="4">
        <f t="shared" si="138"/>
        <v>0</v>
      </c>
      <c r="BB596" s="4"/>
    </row>
    <row r="597" spans="1:54" s="3" customFormat="1">
      <c r="A597" s="205" t="str">
        <f t="shared" si="131"/>
        <v>481</v>
      </c>
      <c r="B597" s="1">
        <v>481035175</v>
      </c>
      <c r="C597" s="7" t="s">
        <v>97</v>
      </c>
      <c r="D597" s="8">
        <f>'fnd enro'!D597</f>
        <v>0</v>
      </c>
      <c r="E597" s="8">
        <f>'fnd enro'!E597</f>
        <v>0</v>
      </c>
      <c r="F597" s="8">
        <f>'fnd enro'!F597</f>
        <v>1</v>
      </c>
      <c r="G597" s="8">
        <f>'fnd enro'!G597</f>
        <v>0</v>
      </c>
      <c r="H597" s="8">
        <f>'fnd enro'!H597</f>
        <v>0</v>
      </c>
      <c r="I597" s="8">
        <f>'fnd enro'!I597</f>
        <v>0</v>
      </c>
      <c r="J597" s="8">
        <f>'fnd enro'!J597</f>
        <v>0</v>
      </c>
      <c r="K597" s="9">
        <f>'fnd enro'!K597</f>
        <v>0.04</v>
      </c>
      <c r="L597" s="8">
        <f>'fnd enro'!L597</f>
        <v>0</v>
      </c>
      <c r="M597" s="8">
        <f>'fnd enro'!M597</f>
        <v>0</v>
      </c>
      <c r="N597" s="8">
        <f>'fnd enro'!N597</f>
        <v>0</v>
      </c>
      <c r="O597" s="8">
        <f>'fnd enro'!O597</f>
        <v>0</v>
      </c>
      <c r="P597" s="8">
        <f>'fnd enro'!P597</f>
        <v>1</v>
      </c>
      <c r="Q597" s="8">
        <f>'fnd enro'!R597</f>
        <v>1</v>
      </c>
      <c r="R597" s="9">
        <f t="shared" si="126"/>
        <v>1.0860000000000001</v>
      </c>
      <c r="S597" s="8">
        <f>VALUE('fnd enro'!Q597)</f>
        <v>2</v>
      </c>
      <c r="T597" s="1"/>
      <c r="U597" s="68">
        <f>(($D597*'fnd base rates'!C$7)
+($E597*'fnd base rates'!C$8)
+($F597*'fnd base rates'!C$9)
+($G597*'fnd base rates'!C$10)
+($H597*'fnd base rates'!C$11)
+($I597*'fnd base rates'!C$12)
+($J597*'fnd base rates'!C$13)
+($K597*'fnd base rates'!C$14)
+($M597*'fnd base rates'!C$16)
+($N597*'fnd base rates'!C$17)
+($O597*'fnd base rates'!C$18)
+($P597*VLOOKUP($S597+12,rate_basefnd,3)))
*$R597</f>
        <v>717.32602320000012</v>
      </c>
      <c r="V597" s="68">
        <f>(($D597*'fnd base rates'!D$7)
+($E597*'fnd base rates'!D$8)
+($F597*'fnd base rates'!D$9)
+($G597*'fnd base rates'!D$10)
+($H597*'fnd base rates'!D$11)
+($I597*'fnd base rates'!D$12)
+($J597*'fnd base rates'!D$13)
+($K597*'fnd base rates'!D$14)
+($M597*'fnd base rates'!D$16)
+($N597*'fnd base rates'!D$17)
+($O597*'fnd base rates'!D$18)
+($P597*VLOOKUP($S597+12,rate_basefnd,4)))
*$R597</f>
        <v>1234.8797400000003</v>
      </c>
      <c r="W597" s="68">
        <f>(($D597*'fnd base rates'!E$7)
+($E597*'fnd base rates'!E$8)
+($F597*'fnd base rates'!E$9)
+($G597*'fnd base rates'!E$10)
+($H597*'fnd base rates'!E$11)
+($I597*'fnd base rates'!E$12)
+($J597*'fnd base rates'!E$13)
+($K597*'fnd base rates'!E$14)
+($M597*'fnd base rates'!E$16)
+($N597*'fnd base rates'!E$17)
+($O597*'fnd base rates'!E$18)
+($P597*VLOOKUP($S597+12,rate_basefnd,5)))
*$R597</f>
        <v>7748.1981888000009</v>
      </c>
      <c r="X597" s="68">
        <f>(($D597*'fnd base rates'!F$7)
+($E597*'fnd base rates'!F$8)
+($F597*'fnd base rates'!F$9)
+($G597*'fnd base rates'!F$10)
+($H597*'fnd base rates'!F$11)
+($I597*'fnd base rates'!F$12)
+($J597*'fnd base rates'!F$13)
+($K597*'fnd base rates'!F$14)
+($M597*'fnd base rates'!F$16)
+($N597*'fnd base rates'!F$17)
+($O597*'fnd base rates'!F$18)
+($P597*VLOOKUP($S597+12,rate_basefnd,6)))
*$R597</f>
        <v>1518.0464208000001</v>
      </c>
      <c r="Y597" s="68">
        <f>(($D597*'fnd base rates'!G$7)
+($E597*'fnd base rates'!G$8)
+($F597*'fnd base rates'!G$9)
+($G597*'fnd base rates'!G$10)
+($H597*'fnd base rates'!G$11)
+($I597*'fnd base rates'!G$12)
+($J597*'fnd base rates'!G$13)
+($K597*'fnd base rates'!G$14)
+($M597*'fnd base rates'!G$16)
+($N597*'fnd base rates'!G$17)
+($O597*'fnd base rates'!G$18)
+($P597*VLOOKUP($S597+12,rate_basefnd,7)))
*$R597</f>
        <v>337.98535440000001</v>
      </c>
      <c r="Z597" s="68">
        <f>(($D597*'fnd base rates'!H$7)
+($E597*'fnd base rates'!H$8)
+($F597*'fnd base rates'!H$9)
+($G597*'fnd base rates'!H$10)
+($H597*'fnd base rates'!H$11)
+($I597*'fnd base rates'!H$12)
+($J597*'fnd base rates'!H$13)
+($K597*'fnd base rates'!H$14)
+($M597*'fnd base rates'!H$16)
+($N597*'fnd base rates'!H$17)
+($O597*'fnd base rates'!H$18)
+($P597*VLOOKUP($S597+12,rate_basefnd,8)))</f>
        <v>602.24400000000003</v>
      </c>
      <c r="AA597" s="68">
        <f>(($D597*'fnd base rates'!I$7)
+($E597*'fnd base rates'!I$8)
+($F597*'fnd base rates'!I$9)
+($G597*'fnd base rates'!I$10)
+($H597*'fnd base rates'!I$11)
+($I597*'fnd base rates'!I$12)
+($J597*'fnd base rates'!I$13)
+($K597*'fnd base rates'!I$14)
+($M597*'fnd base rates'!I$16)
+($N597*'fnd base rates'!I$17)
+($O597*'fnd base rates'!I$18)
+($P597*VLOOKUP($S597+12,rate_basefnd,9)))
*$R597</f>
        <v>615.91404</v>
      </c>
      <c r="AB597" s="68">
        <f>(($D597*'fnd base rates'!J$7)
+($E597*'fnd base rates'!J$8)
+($F597*'fnd base rates'!J$9)
+($G597*'fnd base rates'!J$10)
+($H597*'fnd base rates'!J$11)
+($I597*'fnd base rates'!J$12)
+($J597*'fnd base rates'!J$13)
+($K597*'fnd base rates'!J$14)
+($M597*'fnd base rates'!J$16)
+($N597*'fnd base rates'!J$17)
+($O597*'fnd base rates'!J$18)
+($P597*VLOOKUP($S597+12,rate_basefnd,10)))
*$R597</f>
        <v>765.57569999999998</v>
      </c>
      <c r="AC597" s="68">
        <f>(($D597*'fnd base rates'!K$7)
+($E597*'fnd base rates'!K$8)
+($F597*'fnd base rates'!K$9)
+($G597*'fnd base rates'!K$10)
+($H597*'fnd base rates'!K$11)
+($I597*'fnd base rates'!K$12)
+($J597*'fnd base rates'!K$13)
+($K597*'fnd base rates'!K$14)
+($M597*'fnd base rates'!K$16)
+($N597*'fnd base rates'!K$17)
+($O597*'fnd base rates'!K$18)
+($P597*VLOOKUP($S597+12,rate_basefnd,11)))
*$R597</f>
        <v>1330.986396</v>
      </c>
      <c r="AD597" s="68">
        <f>(($D597*'fnd base rates'!L$7)
+($E597*'fnd base rates'!L$8)
+($F597*'fnd base rates'!L$9)
+($G597*'fnd base rates'!L$10)
+($H597*'fnd base rates'!L$11)
+($I597*'fnd base rates'!L$12)
+($J597*'fnd base rates'!L$13)
+($K597*'fnd base rates'!L$14)
+($M597*'fnd base rates'!L$16)
+($N597*'fnd base rates'!L$17)
+($O597*'fnd base rates'!L$18)
+($P597*VLOOKUP($S597+12,rate_basefnd,12)))</f>
        <v>2790.3887999999997</v>
      </c>
      <c r="AE597" s="68">
        <f>(($D597*'fnd base rates'!M$7)
+($E597*'fnd base rates'!M$8)
+($F597*'fnd base rates'!M$9)
+($G597*'fnd base rates'!M$10)
+($H597*'fnd base rates'!M$11)
+($I597*'fnd base rates'!M$12)
+($J597*'fnd base rates'!M$13)
+($K597*'fnd base rates'!M$14)
+($M597*'fnd base rates'!M$16)
+($N597*'fnd base rates'!M$17)
+($O597*'fnd base rates'!M$18)
+($P597*VLOOKUP($S597+12,rate_basefnd,13)))</f>
        <v>0</v>
      </c>
      <c r="AF597" s="3">
        <f t="shared" si="127"/>
        <v>17661.544663199998</v>
      </c>
      <c r="AH597" s="205">
        <f t="shared" si="128"/>
        <v>481035175</v>
      </c>
      <c r="AI597" s="3" t="str">
        <f t="shared" si="132"/>
        <v>481</v>
      </c>
      <c r="AJ597" s="1" t="str">
        <f t="shared" si="133"/>
        <v>035</v>
      </c>
      <c r="AK597" s="1" t="str">
        <f t="shared" si="134"/>
        <v>175</v>
      </c>
      <c r="AL597" s="3">
        <f t="shared" si="129"/>
        <v>1</v>
      </c>
      <c r="AM597" s="3">
        <f t="shared" si="125"/>
        <v>1</v>
      </c>
      <c r="AN597" s="3">
        <f t="shared" si="135"/>
        <v>17661.544663199998</v>
      </c>
      <c r="AO597" s="3">
        <f t="shared" si="136"/>
        <v>17662</v>
      </c>
      <c r="AP597" s="3">
        <f t="shared" si="130"/>
        <v>-2067</v>
      </c>
      <c r="AQ597" s="3">
        <v>19729</v>
      </c>
      <c r="AS597" s="68"/>
      <c r="AT597" s="68"/>
      <c r="AX597" s="4">
        <f t="shared" si="137"/>
        <v>0</v>
      </c>
      <c r="AZ597" s="4">
        <f t="shared" si="138"/>
        <v>0</v>
      </c>
      <c r="BB597" s="4"/>
    </row>
    <row r="598" spans="1:54" s="3" customFormat="1">
      <c r="A598" s="205" t="str">
        <f t="shared" si="131"/>
        <v>481</v>
      </c>
      <c r="B598" s="1">
        <v>481035189</v>
      </c>
      <c r="C598" s="7" t="s">
        <v>97</v>
      </c>
      <c r="D598" s="8">
        <f>'fnd enro'!D598</f>
        <v>0</v>
      </c>
      <c r="E598" s="8">
        <f>'fnd enro'!E598</f>
        <v>0</v>
      </c>
      <c r="F598" s="8">
        <f>'fnd enro'!F598</f>
        <v>1</v>
      </c>
      <c r="G598" s="8">
        <f>'fnd enro'!G598</f>
        <v>2</v>
      </c>
      <c r="H598" s="8">
        <f>'fnd enro'!H598</f>
        <v>1</v>
      </c>
      <c r="I598" s="8">
        <f>'fnd enro'!I598</f>
        <v>0</v>
      </c>
      <c r="J598" s="8">
        <f>'fnd enro'!J598</f>
        <v>0</v>
      </c>
      <c r="K598" s="9">
        <f>'fnd enro'!K598</f>
        <v>0.16</v>
      </c>
      <c r="L598" s="8">
        <f>'fnd enro'!L598</f>
        <v>0</v>
      </c>
      <c r="M598" s="8">
        <f>'fnd enro'!M598</f>
        <v>0</v>
      </c>
      <c r="N598" s="8">
        <f>'fnd enro'!N598</f>
        <v>0</v>
      </c>
      <c r="O598" s="8">
        <f>'fnd enro'!O598</f>
        <v>0</v>
      </c>
      <c r="P598" s="8">
        <f>'fnd enro'!P598</f>
        <v>3</v>
      </c>
      <c r="Q598" s="8">
        <f>'fnd enro'!R598</f>
        <v>4</v>
      </c>
      <c r="R598" s="9">
        <f t="shared" si="126"/>
        <v>1.0860000000000001</v>
      </c>
      <c r="S598" s="8">
        <f>VALUE('fnd enro'!Q598)</f>
        <v>3</v>
      </c>
      <c r="T598" s="1"/>
      <c r="U598" s="68">
        <f>(($D598*'fnd base rates'!C$7)
+($E598*'fnd base rates'!C$8)
+($F598*'fnd base rates'!C$9)
+($G598*'fnd base rates'!C$10)
+($H598*'fnd base rates'!C$11)
+($I598*'fnd base rates'!C$12)
+($J598*'fnd base rates'!C$13)
+($K598*'fnd base rates'!C$14)
+($M598*'fnd base rates'!C$16)
+($N598*'fnd base rates'!C$17)
+($O598*'fnd base rates'!C$18)
+($P598*VLOOKUP($S598+12,rate_basefnd,3)))
*$R598</f>
        <v>2814.8737728000006</v>
      </c>
      <c r="V598" s="68">
        <f>(($D598*'fnd base rates'!D$7)
+($E598*'fnd base rates'!D$8)
+($F598*'fnd base rates'!D$9)
+($G598*'fnd base rates'!D$10)
+($H598*'fnd base rates'!D$11)
+($I598*'fnd base rates'!D$12)
+($J598*'fnd base rates'!D$13)
+($K598*'fnd base rates'!D$14)
+($M598*'fnd base rates'!D$16)
+($N598*'fnd base rates'!D$17)
+($O598*'fnd base rates'!D$18)
+($P598*VLOOKUP($S598+12,rate_basefnd,4)))
*$R598</f>
        <v>4681.6591200000003</v>
      </c>
      <c r="W598" s="68">
        <f>(($D598*'fnd base rates'!E$7)
+($E598*'fnd base rates'!E$8)
+($F598*'fnd base rates'!E$9)
+($G598*'fnd base rates'!E$10)
+($H598*'fnd base rates'!E$11)
+($I598*'fnd base rates'!E$12)
+($J598*'fnd base rates'!E$13)
+($K598*'fnd base rates'!E$14)
+($M598*'fnd base rates'!E$16)
+($N598*'fnd base rates'!E$17)
+($O598*'fnd base rates'!E$18)
+($P598*VLOOKUP($S598+12,rate_basefnd,5)))
*$R598</f>
        <v>27967.989535199998</v>
      </c>
      <c r="X598" s="68">
        <f>(($D598*'fnd base rates'!F$7)
+($E598*'fnd base rates'!F$8)
+($F598*'fnd base rates'!F$9)
+($G598*'fnd base rates'!F$10)
+($H598*'fnd base rates'!F$11)
+($I598*'fnd base rates'!F$12)
+($J598*'fnd base rates'!F$13)
+($K598*'fnd base rates'!F$14)
+($M598*'fnd base rates'!F$16)
+($N598*'fnd base rates'!F$17)
+($O598*'fnd base rates'!F$18)
+($P598*VLOOKUP($S598+12,rate_basefnd,6)))
*$R598</f>
        <v>5768.5183631999998</v>
      </c>
      <c r="Y598" s="68">
        <f>(($D598*'fnd base rates'!G$7)
+($E598*'fnd base rates'!G$8)
+($F598*'fnd base rates'!G$9)
+($G598*'fnd base rates'!G$10)
+($H598*'fnd base rates'!G$11)
+($I598*'fnd base rates'!G$12)
+($J598*'fnd base rates'!G$13)
+($K598*'fnd base rates'!G$14)
+($M598*'fnd base rates'!G$16)
+($N598*'fnd base rates'!G$17)
+($O598*'fnd base rates'!G$18)
+($P598*VLOOKUP($S598+12,rate_basefnd,7)))
*$R598</f>
        <v>1243.8844176</v>
      </c>
      <c r="Z598" s="68">
        <f>(($D598*'fnd base rates'!H$7)
+($E598*'fnd base rates'!H$8)
+($F598*'fnd base rates'!H$9)
+($G598*'fnd base rates'!H$10)
+($H598*'fnd base rates'!H$11)
+($I598*'fnd base rates'!H$12)
+($J598*'fnd base rates'!H$13)
+($K598*'fnd base rates'!H$14)
+($M598*'fnd base rates'!H$16)
+($N598*'fnd base rates'!H$17)
+($O598*'fnd base rates'!H$18)
+($P598*VLOOKUP($S598+12,rate_basefnd,8)))</f>
        <v>2391.7260000000001</v>
      </c>
      <c r="AA598" s="68">
        <f>(($D598*'fnd base rates'!I$7)
+($E598*'fnd base rates'!I$8)
+($F598*'fnd base rates'!I$9)
+($G598*'fnd base rates'!I$10)
+($H598*'fnd base rates'!I$11)
+($I598*'fnd base rates'!I$12)
+($J598*'fnd base rates'!I$13)
+($K598*'fnd base rates'!I$14)
+($M598*'fnd base rates'!I$16)
+($N598*'fnd base rates'!I$17)
+($O598*'fnd base rates'!I$18)
+($P598*VLOOKUP($S598+12,rate_basefnd,9)))
*$R598</f>
        <v>2361.7350600000004</v>
      </c>
      <c r="AB598" s="68">
        <f>(($D598*'fnd base rates'!J$7)
+($E598*'fnd base rates'!J$8)
+($F598*'fnd base rates'!J$9)
+($G598*'fnd base rates'!J$10)
+($H598*'fnd base rates'!J$11)
+($I598*'fnd base rates'!J$12)
+($J598*'fnd base rates'!J$13)
+($K598*'fnd base rates'!J$14)
+($M598*'fnd base rates'!J$16)
+($N598*'fnd base rates'!J$17)
+($O598*'fnd base rates'!J$18)
+($P598*VLOOKUP($S598+12,rate_basefnd,10)))
*$R598</f>
        <v>2832.3097200000002</v>
      </c>
      <c r="AC598" s="68">
        <f>(($D598*'fnd base rates'!K$7)
+($E598*'fnd base rates'!K$8)
+($F598*'fnd base rates'!K$9)
+($G598*'fnd base rates'!K$10)
+($H598*'fnd base rates'!K$11)
+($I598*'fnd base rates'!K$12)
+($J598*'fnd base rates'!K$13)
+($K598*'fnd base rates'!K$14)
+($M598*'fnd base rates'!K$16)
+($N598*'fnd base rates'!K$17)
+($O598*'fnd base rates'!K$18)
+($P598*VLOOKUP($S598+12,rate_basefnd,11)))
*$R598</f>
        <v>5422.6738439999999</v>
      </c>
      <c r="AD598" s="68">
        <f>(($D598*'fnd base rates'!L$7)
+($E598*'fnd base rates'!L$8)
+($F598*'fnd base rates'!L$9)
+($G598*'fnd base rates'!L$10)
+($H598*'fnd base rates'!L$11)
+($I598*'fnd base rates'!L$12)
+($J598*'fnd base rates'!L$13)
+($K598*'fnd base rates'!L$14)
+($M598*'fnd base rates'!L$16)
+($N598*'fnd base rates'!L$17)
+($O598*'fnd base rates'!L$18)
+($P598*VLOOKUP($S598+12,rate_basefnd,12)))</f>
        <v>10893.0052</v>
      </c>
      <c r="AE598" s="68">
        <f>(($D598*'fnd base rates'!M$7)
+($E598*'fnd base rates'!M$8)
+($F598*'fnd base rates'!M$9)
+($G598*'fnd base rates'!M$10)
+($H598*'fnd base rates'!M$11)
+($I598*'fnd base rates'!M$12)
+($J598*'fnd base rates'!M$13)
+($K598*'fnd base rates'!M$14)
+($M598*'fnd base rates'!M$16)
+($N598*'fnd base rates'!M$17)
+($O598*'fnd base rates'!M$18)
+($P598*VLOOKUP($S598+12,rate_basefnd,13)))</f>
        <v>0</v>
      </c>
      <c r="AF598" s="3">
        <f t="shared" si="127"/>
        <v>66378.375032799988</v>
      </c>
      <c r="AH598" s="205">
        <f t="shared" si="128"/>
        <v>481035189</v>
      </c>
      <c r="AI598" s="3" t="str">
        <f t="shared" si="132"/>
        <v>481</v>
      </c>
      <c r="AJ598" s="1" t="str">
        <f t="shared" si="133"/>
        <v>035</v>
      </c>
      <c r="AK598" s="1" t="str">
        <f t="shared" si="134"/>
        <v>189</v>
      </c>
      <c r="AL598" s="3">
        <f t="shared" si="129"/>
        <v>1</v>
      </c>
      <c r="AM598" s="3">
        <f t="shared" ref="AM598:AM661" si="139">enro</f>
        <v>4</v>
      </c>
      <c r="AN598" s="3">
        <f t="shared" si="135"/>
        <v>66378.375032799988</v>
      </c>
      <c r="AO598" s="3">
        <f t="shared" si="136"/>
        <v>16595</v>
      </c>
      <c r="AP598" s="3">
        <f t="shared" si="130"/>
        <v>2825</v>
      </c>
      <c r="AQ598" s="3">
        <v>13770</v>
      </c>
      <c r="AS598" s="68"/>
      <c r="AT598" s="68"/>
      <c r="AX598" s="4">
        <f t="shared" si="137"/>
        <v>0</v>
      </c>
      <c r="AZ598" s="4">
        <f t="shared" si="138"/>
        <v>0</v>
      </c>
      <c r="BB598" s="4"/>
    </row>
    <row r="599" spans="1:54" s="3" customFormat="1">
      <c r="A599" s="205" t="str">
        <f t="shared" si="131"/>
        <v>481</v>
      </c>
      <c r="B599" s="1">
        <v>481035199</v>
      </c>
      <c r="C599" s="7" t="s">
        <v>97</v>
      </c>
      <c r="D599" s="8">
        <f>'fnd enro'!D599</f>
        <v>1</v>
      </c>
      <c r="E599" s="8">
        <f>'fnd enro'!E599</f>
        <v>0</v>
      </c>
      <c r="F599" s="8">
        <f>'fnd enro'!F599</f>
        <v>0</v>
      </c>
      <c r="G599" s="8">
        <f>'fnd enro'!G599</f>
        <v>0</v>
      </c>
      <c r="H599" s="8">
        <f>'fnd enro'!H599</f>
        <v>0</v>
      </c>
      <c r="I599" s="8">
        <f>'fnd enro'!I599</f>
        <v>0</v>
      </c>
      <c r="J599" s="8">
        <f>'fnd enro'!J599</f>
        <v>0</v>
      </c>
      <c r="K599" s="9">
        <f>'fnd enro'!K599</f>
        <v>0</v>
      </c>
      <c r="L599" s="8">
        <f>'fnd enro'!L599</f>
        <v>0</v>
      </c>
      <c r="M599" s="8">
        <f>'fnd enro'!M599</f>
        <v>0</v>
      </c>
      <c r="N599" s="8">
        <f>'fnd enro'!N599</f>
        <v>0</v>
      </c>
      <c r="O599" s="8">
        <f>'fnd enro'!O599</f>
        <v>0</v>
      </c>
      <c r="P599" s="8">
        <f>'fnd enro'!P599</f>
        <v>1</v>
      </c>
      <c r="Q599" s="8">
        <f>'fnd enro'!R599</f>
        <v>1</v>
      </c>
      <c r="R599" s="9">
        <f t="shared" si="126"/>
        <v>1.0860000000000001</v>
      </c>
      <c r="S599" s="8">
        <f>VALUE('fnd enro'!Q599)</f>
        <v>2</v>
      </c>
      <c r="T599" s="1"/>
      <c r="U599" s="68">
        <f>(($D599*'fnd base rates'!C$7)
+($E599*'fnd base rates'!C$8)
+($F599*'fnd base rates'!C$9)
+($G599*'fnd base rates'!C$10)
+($H599*'fnd base rates'!C$11)
+($I599*'fnd base rates'!C$12)
+($J599*'fnd base rates'!C$13)
+($K599*'fnd base rates'!C$14)
+($M599*'fnd base rates'!C$16)
+($N599*'fnd base rates'!C$17)
+($O599*'fnd base rates'!C$18)
+($P599*VLOOKUP($S599+12,rate_basefnd,3)))
*$R599</f>
        <v>321.27138000000002</v>
      </c>
      <c r="V599" s="68">
        <f>(($D599*'fnd base rates'!D$7)
+($E599*'fnd base rates'!D$8)
+($F599*'fnd base rates'!D$9)
+($G599*'fnd base rates'!D$10)
+($H599*'fnd base rates'!D$11)
+($I599*'fnd base rates'!D$12)
+($J599*'fnd base rates'!D$13)
+($K599*'fnd base rates'!D$14)
+($M599*'fnd base rates'!D$16)
+($N599*'fnd base rates'!D$17)
+($O599*'fnd base rates'!D$18)
+($P599*VLOOKUP($S599+12,rate_basefnd,4)))
*$R599</f>
        <v>774.00306000000012</v>
      </c>
      <c r="W599" s="68">
        <f>(($D599*'fnd base rates'!E$7)
+($E599*'fnd base rates'!E$8)
+($F599*'fnd base rates'!E$9)
+($G599*'fnd base rates'!E$10)
+($H599*'fnd base rates'!E$11)
+($I599*'fnd base rates'!E$12)
+($J599*'fnd base rates'!E$13)
+($K599*'fnd base rates'!E$14)
+($M599*'fnd base rates'!E$16)
+($N599*'fnd base rates'!E$17)
+($O599*'fnd base rates'!E$18)
+($P599*VLOOKUP($S599+12,rate_basefnd,5)))
*$R599</f>
        <v>5170.10934</v>
      </c>
      <c r="X599" s="68">
        <f>(($D599*'fnd base rates'!F$7)
+($E599*'fnd base rates'!F$8)
+($F599*'fnd base rates'!F$9)
+($G599*'fnd base rates'!F$10)
+($H599*'fnd base rates'!F$11)
+($I599*'fnd base rates'!F$12)
+($J599*'fnd base rates'!F$13)
+($K599*'fnd base rates'!F$14)
+($M599*'fnd base rates'!F$16)
+($N599*'fnd base rates'!F$17)
+($O599*'fnd base rates'!F$18)
+($P599*VLOOKUP($S599+12,rate_basefnd,6)))
*$R599</f>
        <v>541.9683</v>
      </c>
      <c r="Y599" s="68">
        <f>(($D599*'fnd base rates'!G$7)
+($E599*'fnd base rates'!G$8)
+($F599*'fnd base rates'!G$9)
+($G599*'fnd base rates'!G$10)
+($H599*'fnd base rates'!G$11)
+($I599*'fnd base rates'!G$12)
+($J599*'fnd base rates'!G$13)
+($K599*'fnd base rates'!G$14)
+($M599*'fnd base rates'!G$16)
+($N599*'fnd base rates'!G$17)
+($O599*'fnd base rates'!G$18)
+($P599*VLOOKUP($S599+12,rate_basefnd,7)))
*$R599</f>
        <v>231.89357999999999</v>
      </c>
      <c r="Z599" s="68">
        <f>(($D599*'fnd base rates'!H$7)
+($E599*'fnd base rates'!H$8)
+($F599*'fnd base rates'!H$9)
+($G599*'fnd base rates'!H$10)
+($H599*'fnd base rates'!H$11)
+($I599*'fnd base rates'!H$12)
+($J599*'fnd base rates'!H$13)
+($K599*'fnd base rates'!H$14)
+($M599*'fnd base rates'!H$16)
+($N599*'fnd base rates'!H$17)
+($O599*'fnd base rates'!H$18)
+($P599*VLOOKUP($S599+12,rate_basefnd,8)))</f>
        <v>302.56</v>
      </c>
      <c r="AA599" s="68">
        <f>(($D599*'fnd base rates'!I$7)
+($E599*'fnd base rates'!I$8)
+($F599*'fnd base rates'!I$9)
+($G599*'fnd base rates'!I$10)
+($H599*'fnd base rates'!I$11)
+($I599*'fnd base rates'!I$12)
+($J599*'fnd base rates'!I$13)
+($K599*'fnd base rates'!I$14)
+($M599*'fnd base rates'!I$16)
+($N599*'fnd base rates'!I$17)
+($O599*'fnd base rates'!I$18)
+($P599*VLOOKUP($S599+12,rate_basefnd,9)))
*$R599</f>
        <v>369.84816000000001</v>
      </c>
      <c r="AB599" s="68">
        <f>(($D599*'fnd base rates'!J$7)
+($E599*'fnd base rates'!J$8)
+($F599*'fnd base rates'!J$9)
+($G599*'fnd base rates'!J$10)
+($H599*'fnd base rates'!J$11)
+($I599*'fnd base rates'!J$12)
+($J599*'fnd base rates'!J$13)
+($K599*'fnd base rates'!J$14)
+($M599*'fnd base rates'!J$16)
+($N599*'fnd base rates'!J$17)
+($O599*'fnd base rates'!J$18)
+($P599*VLOOKUP($S599+12,rate_basefnd,10)))
*$R599</f>
        <v>704.36874</v>
      </c>
      <c r="AC599" s="68">
        <f>(($D599*'fnd base rates'!K$7)
+($E599*'fnd base rates'!K$8)
+($F599*'fnd base rates'!K$9)
+($G599*'fnd base rates'!K$10)
+($H599*'fnd base rates'!K$11)
+($I599*'fnd base rates'!K$12)
+($J599*'fnd base rates'!K$13)
+($K599*'fnd base rates'!K$14)
+($M599*'fnd base rates'!K$16)
+($N599*'fnd base rates'!K$17)
+($O599*'fnd base rates'!K$18)
+($P599*VLOOKUP($S599+12,rate_basefnd,11)))
*$R599</f>
        <v>586.80924000000005</v>
      </c>
      <c r="AD599" s="68">
        <f>(($D599*'fnd base rates'!L$7)
+($E599*'fnd base rates'!L$8)
+($F599*'fnd base rates'!L$9)
+($G599*'fnd base rates'!L$10)
+($H599*'fnd base rates'!L$11)
+($I599*'fnd base rates'!L$12)
+($J599*'fnd base rates'!L$13)
+($K599*'fnd base rates'!L$14)
+($M599*'fnd base rates'!L$16)
+($N599*'fnd base rates'!L$17)
+($O599*'fnd base rates'!L$18)
+($P599*VLOOKUP($S599+12,rate_basefnd,12)))</f>
        <v>1564.9</v>
      </c>
      <c r="AE599" s="68">
        <f>(($D599*'fnd base rates'!M$7)
+($E599*'fnd base rates'!M$8)
+($F599*'fnd base rates'!M$9)
+($G599*'fnd base rates'!M$10)
+($H599*'fnd base rates'!M$11)
+($I599*'fnd base rates'!M$12)
+($J599*'fnd base rates'!M$13)
+($K599*'fnd base rates'!M$14)
+($M599*'fnd base rates'!M$16)
+($N599*'fnd base rates'!M$17)
+($O599*'fnd base rates'!M$18)
+($P599*VLOOKUP($S599+12,rate_basefnd,13)))</f>
        <v>0</v>
      </c>
      <c r="AF599" s="3">
        <f t="shared" si="127"/>
        <v>10567.731800000001</v>
      </c>
      <c r="AH599" s="205">
        <f t="shared" si="128"/>
        <v>481035199</v>
      </c>
      <c r="AI599" s="3" t="str">
        <f t="shared" si="132"/>
        <v>481</v>
      </c>
      <c r="AJ599" s="1" t="str">
        <f t="shared" si="133"/>
        <v>035</v>
      </c>
      <c r="AK599" s="1" t="str">
        <f t="shared" si="134"/>
        <v>199</v>
      </c>
      <c r="AL599" s="3">
        <f t="shared" si="129"/>
        <v>1</v>
      </c>
      <c r="AM599" s="3">
        <f t="shared" si="139"/>
        <v>1</v>
      </c>
      <c r="AN599" s="3">
        <f t="shared" si="135"/>
        <v>10567.731800000001</v>
      </c>
      <c r="AO599" s="3">
        <f t="shared" si="136"/>
        <v>10568</v>
      </c>
      <c r="AP599" s="3">
        <f t="shared" si="130"/>
        <v>-1582</v>
      </c>
      <c r="AQ599" s="3">
        <v>12150</v>
      </c>
      <c r="AS599" s="68"/>
      <c r="AT599" s="68"/>
      <c r="AX599" s="4">
        <f t="shared" si="137"/>
        <v>0</v>
      </c>
      <c r="AZ599" s="4">
        <f t="shared" si="138"/>
        <v>0</v>
      </c>
      <c r="BB599" s="4"/>
    </row>
    <row r="600" spans="1:54" s="3" customFormat="1">
      <c r="A600" s="205" t="str">
        <f t="shared" si="131"/>
        <v>481</v>
      </c>
      <c r="B600" s="1">
        <v>481035220</v>
      </c>
      <c r="C600" s="7" t="s">
        <v>97</v>
      </c>
      <c r="D600" s="8">
        <f>'fnd enro'!D600</f>
        <v>0</v>
      </c>
      <c r="E600" s="8">
        <f>'fnd enro'!E600</f>
        <v>0</v>
      </c>
      <c r="F600" s="8">
        <f>'fnd enro'!F600</f>
        <v>0</v>
      </c>
      <c r="G600" s="8">
        <f>'fnd enro'!G600</f>
        <v>5</v>
      </c>
      <c r="H600" s="8">
        <f>'fnd enro'!H600</f>
        <v>0</v>
      </c>
      <c r="I600" s="8">
        <f>'fnd enro'!I600</f>
        <v>0</v>
      </c>
      <c r="J600" s="8">
        <f>'fnd enro'!J600</f>
        <v>0</v>
      </c>
      <c r="K600" s="9">
        <f>'fnd enro'!K600</f>
        <v>0.2</v>
      </c>
      <c r="L600" s="8">
        <f>'fnd enro'!L600</f>
        <v>0</v>
      </c>
      <c r="M600" s="8">
        <f>'fnd enro'!M600</f>
        <v>1</v>
      </c>
      <c r="N600" s="8">
        <f>'fnd enro'!N600</f>
        <v>0</v>
      </c>
      <c r="O600" s="8">
        <f>'fnd enro'!O600</f>
        <v>0</v>
      </c>
      <c r="P600" s="8">
        <f>'fnd enro'!P600</f>
        <v>3</v>
      </c>
      <c r="Q600" s="8">
        <f>'fnd enro'!R600</f>
        <v>5</v>
      </c>
      <c r="R600" s="9">
        <f t="shared" si="126"/>
        <v>1.0860000000000001</v>
      </c>
      <c r="S600" s="8">
        <f>VALUE('fnd enro'!Q600)</f>
        <v>8</v>
      </c>
      <c r="T600" s="1"/>
      <c r="U600" s="68">
        <f>(($D600*'fnd base rates'!C$7)
+($E600*'fnd base rates'!C$8)
+($F600*'fnd base rates'!C$9)
+($G600*'fnd base rates'!C$10)
+($H600*'fnd base rates'!C$11)
+($I600*'fnd base rates'!C$12)
+($J600*'fnd base rates'!C$13)
+($K600*'fnd base rates'!C$14)
+($M600*'fnd base rates'!C$16)
+($N600*'fnd base rates'!C$17)
+($O600*'fnd base rates'!C$18)
+($P600*VLOOKUP($S600+12,rate_basefnd,3)))
*$R600</f>
        <v>3704.2873560000003</v>
      </c>
      <c r="V600" s="68">
        <f>(($D600*'fnd base rates'!D$7)
+($E600*'fnd base rates'!D$8)
+($F600*'fnd base rates'!D$9)
+($G600*'fnd base rates'!D$10)
+($H600*'fnd base rates'!D$11)
+($I600*'fnd base rates'!D$12)
+($J600*'fnd base rates'!D$13)
+($K600*'fnd base rates'!D$14)
+($M600*'fnd base rates'!D$16)
+($N600*'fnd base rates'!D$17)
+($O600*'fnd base rates'!D$18)
+($P600*VLOOKUP($S600+12,rate_basefnd,4)))
*$R600</f>
        <v>6340.7739000000001</v>
      </c>
      <c r="W600" s="68">
        <f>(($D600*'fnd base rates'!E$7)
+($E600*'fnd base rates'!E$8)
+($F600*'fnd base rates'!E$9)
+($G600*'fnd base rates'!E$10)
+($H600*'fnd base rates'!E$11)
+($I600*'fnd base rates'!E$12)
+($J600*'fnd base rates'!E$13)
+($K600*'fnd base rates'!E$14)
+($M600*'fnd base rates'!E$16)
+($N600*'fnd base rates'!E$17)
+($O600*'fnd base rates'!E$18)
+($P600*VLOOKUP($S600+12,rate_basefnd,5)))
*$R600</f>
        <v>39732.226583999996</v>
      </c>
      <c r="X600" s="68">
        <f>(($D600*'fnd base rates'!F$7)
+($E600*'fnd base rates'!F$8)
+($F600*'fnd base rates'!F$9)
+($G600*'fnd base rates'!F$10)
+($H600*'fnd base rates'!F$11)
+($I600*'fnd base rates'!F$12)
+($J600*'fnd base rates'!F$13)
+($K600*'fnd base rates'!F$14)
+($M600*'fnd base rates'!F$16)
+($N600*'fnd base rates'!F$17)
+($O600*'fnd base rates'!F$18)
+($P600*VLOOKUP($S600+12,rate_basefnd,6)))
*$R600</f>
        <v>7819.2369239999998</v>
      </c>
      <c r="Y600" s="68">
        <f>(($D600*'fnd base rates'!G$7)
+($E600*'fnd base rates'!G$8)
+($F600*'fnd base rates'!G$9)
+($G600*'fnd base rates'!G$10)
+($H600*'fnd base rates'!G$11)
+($I600*'fnd base rates'!G$12)
+($J600*'fnd base rates'!G$13)
+($K600*'fnd base rates'!G$14)
+($M600*'fnd base rates'!G$16)
+($N600*'fnd base rates'!G$17)
+($O600*'fnd base rates'!G$18)
+($P600*VLOOKUP($S600+12,rate_basefnd,7)))
*$R600</f>
        <v>1725.7539120000001</v>
      </c>
      <c r="Z600" s="68">
        <f>(($D600*'fnd base rates'!H$7)
+($E600*'fnd base rates'!H$8)
+($F600*'fnd base rates'!H$9)
+($G600*'fnd base rates'!H$10)
+($H600*'fnd base rates'!H$11)
+($I600*'fnd base rates'!H$12)
+($J600*'fnd base rates'!H$13)
+($K600*'fnd base rates'!H$14)
+($M600*'fnd base rates'!H$16)
+($N600*'fnd base rates'!H$17)
+($O600*'fnd base rates'!H$18)
+($P600*VLOOKUP($S600+12,rate_basefnd,8)))</f>
        <v>3157.6299999999997</v>
      </c>
      <c r="AA600" s="68">
        <f>(($D600*'fnd base rates'!I$7)
+($E600*'fnd base rates'!I$8)
+($F600*'fnd base rates'!I$9)
+($G600*'fnd base rates'!I$10)
+($H600*'fnd base rates'!I$11)
+($I600*'fnd base rates'!I$12)
+($J600*'fnd base rates'!I$13)
+($K600*'fnd base rates'!I$14)
+($M600*'fnd base rates'!I$16)
+($N600*'fnd base rates'!I$17)
+($O600*'fnd base rates'!I$18)
+($P600*VLOOKUP($S600+12,rate_basefnd,9)))
*$R600</f>
        <v>3152.9620800000002</v>
      </c>
      <c r="AB600" s="68">
        <f>(($D600*'fnd base rates'!J$7)
+($E600*'fnd base rates'!J$8)
+($F600*'fnd base rates'!J$9)
+($G600*'fnd base rates'!J$10)
+($H600*'fnd base rates'!J$11)
+($I600*'fnd base rates'!J$12)
+($J600*'fnd base rates'!J$13)
+($K600*'fnd base rates'!J$14)
+($M600*'fnd base rates'!J$16)
+($N600*'fnd base rates'!J$17)
+($O600*'fnd base rates'!J$18)
+($P600*VLOOKUP($S600+12,rate_basefnd,10)))
*$R600</f>
        <v>4037.6719800000001</v>
      </c>
      <c r="AC600" s="68">
        <f>(($D600*'fnd base rates'!K$7)
+($E600*'fnd base rates'!K$8)
+($F600*'fnd base rates'!K$9)
+($G600*'fnd base rates'!K$10)
+($H600*'fnd base rates'!K$11)
+($I600*'fnd base rates'!K$12)
+($J600*'fnd base rates'!K$13)
+($K600*'fnd base rates'!K$14)
+($M600*'fnd base rates'!K$16)
+($N600*'fnd base rates'!K$17)
+($O600*'fnd base rates'!K$18)
+($P600*VLOOKUP($S600+12,rate_basefnd,11)))
*$R600</f>
        <v>7047.4992600000005</v>
      </c>
      <c r="AD600" s="68">
        <f>(($D600*'fnd base rates'!L$7)
+($E600*'fnd base rates'!L$8)
+($F600*'fnd base rates'!L$9)
+($G600*'fnd base rates'!L$10)
+($H600*'fnd base rates'!L$11)
+($I600*'fnd base rates'!L$12)
+($J600*'fnd base rates'!L$13)
+($K600*'fnd base rates'!L$14)
+($M600*'fnd base rates'!L$16)
+($N600*'fnd base rates'!L$17)
+($O600*'fnd base rates'!L$18)
+($P600*VLOOKUP($S600+12,rate_basefnd,12)))</f>
        <v>14230.614</v>
      </c>
      <c r="AE600" s="68">
        <f>(($D600*'fnd base rates'!M$7)
+($E600*'fnd base rates'!M$8)
+($F600*'fnd base rates'!M$9)
+($G600*'fnd base rates'!M$10)
+($H600*'fnd base rates'!M$11)
+($I600*'fnd base rates'!M$12)
+($J600*'fnd base rates'!M$13)
+($K600*'fnd base rates'!M$14)
+($M600*'fnd base rates'!M$16)
+($N600*'fnd base rates'!M$17)
+($O600*'fnd base rates'!M$18)
+($P600*VLOOKUP($S600+12,rate_basefnd,13)))</f>
        <v>0</v>
      </c>
      <c r="AF600" s="3">
        <f t="shared" si="127"/>
        <v>90948.655995999987</v>
      </c>
      <c r="AH600" s="205">
        <f t="shared" si="128"/>
        <v>481035220</v>
      </c>
      <c r="AI600" s="3" t="str">
        <f t="shared" si="132"/>
        <v>481</v>
      </c>
      <c r="AJ600" s="1" t="str">
        <f t="shared" si="133"/>
        <v>035</v>
      </c>
      <c r="AK600" s="1" t="str">
        <f t="shared" si="134"/>
        <v>220</v>
      </c>
      <c r="AL600" s="3">
        <f t="shared" si="129"/>
        <v>1</v>
      </c>
      <c r="AM600" s="3">
        <f t="shared" si="139"/>
        <v>5</v>
      </c>
      <c r="AN600" s="3">
        <f t="shared" si="135"/>
        <v>90948.655995999987</v>
      </c>
      <c r="AO600" s="3">
        <f t="shared" si="136"/>
        <v>18190</v>
      </c>
      <c r="AP600" s="3">
        <f t="shared" si="130"/>
        <v>5625</v>
      </c>
      <c r="AQ600" s="3">
        <v>12565</v>
      </c>
      <c r="AS600" s="68"/>
      <c r="AT600" s="68"/>
      <c r="AX600" s="4">
        <f t="shared" si="137"/>
        <v>0</v>
      </c>
      <c r="AZ600" s="4">
        <f t="shared" si="138"/>
        <v>0</v>
      </c>
      <c r="BB600" s="4"/>
    </row>
    <row r="601" spans="1:54" s="3" customFormat="1">
      <c r="A601" s="205" t="str">
        <f t="shared" si="131"/>
        <v>481</v>
      </c>
      <c r="B601" s="1">
        <v>481035243</v>
      </c>
      <c r="C601" s="7" t="s">
        <v>97</v>
      </c>
      <c r="D601" s="8">
        <f>'fnd enro'!D601</f>
        <v>2</v>
      </c>
      <c r="E601" s="8">
        <f>'fnd enro'!E601</f>
        <v>0</v>
      </c>
      <c r="F601" s="8">
        <f>'fnd enro'!F601</f>
        <v>2</v>
      </c>
      <c r="G601" s="8">
        <f>'fnd enro'!G601</f>
        <v>1</v>
      </c>
      <c r="H601" s="8">
        <f>'fnd enro'!H601</f>
        <v>0</v>
      </c>
      <c r="I601" s="8">
        <f>'fnd enro'!I601</f>
        <v>0</v>
      </c>
      <c r="J601" s="8">
        <f>'fnd enro'!J601</f>
        <v>0</v>
      </c>
      <c r="K601" s="9">
        <f>'fnd enro'!K601</f>
        <v>0.12</v>
      </c>
      <c r="L601" s="8">
        <f>'fnd enro'!L601</f>
        <v>0</v>
      </c>
      <c r="M601" s="8">
        <f>'fnd enro'!M601</f>
        <v>1</v>
      </c>
      <c r="N601" s="8">
        <f>'fnd enro'!N601</f>
        <v>0</v>
      </c>
      <c r="O601" s="8">
        <f>'fnd enro'!O601</f>
        <v>0</v>
      </c>
      <c r="P601" s="8">
        <f>'fnd enro'!P601</f>
        <v>4</v>
      </c>
      <c r="Q601" s="8">
        <f>'fnd enro'!R601</f>
        <v>4</v>
      </c>
      <c r="R601" s="9">
        <f t="shared" si="126"/>
        <v>1.0860000000000001</v>
      </c>
      <c r="S601" s="8">
        <f>VALUE('fnd enro'!Q601)</f>
        <v>9</v>
      </c>
      <c r="T601" s="1"/>
      <c r="U601" s="68">
        <f>(($D601*'fnd base rates'!C$7)
+($E601*'fnd base rates'!C$8)
+($F601*'fnd base rates'!C$9)
+($G601*'fnd base rates'!C$10)
+($H601*'fnd base rates'!C$11)
+($I601*'fnd base rates'!C$12)
+($J601*'fnd base rates'!C$13)
+($K601*'fnd base rates'!C$14)
+($M601*'fnd base rates'!C$16)
+($N601*'fnd base rates'!C$17)
+($O601*'fnd base rates'!C$18)
+($P601*VLOOKUP($S601+12,rate_basefnd,3)))
*$R601</f>
        <v>3055.2477096000002</v>
      </c>
      <c r="V601" s="68">
        <f>(($D601*'fnd base rates'!D$7)
+($E601*'fnd base rates'!D$8)
+($F601*'fnd base rates'!D$9)
+($G601*'fnd base rates'!D$10)
+($H601*'fnd base rates'!D$11)
+($I601*'fnd base rates'!D$12)
+($J601*'fnd base rates'!D$13)
+($K601*'fnd base rates'!D$14)
+($M601*'fnd base rates'!D$16)
+($N601*'fnd base rates'!D$17)
+($O601*'fnd base rates'!D$18)
+($P601*VLOOKUP($S601+12,rate_basefnd,4)))
*$R601</f>
        <v>6096.9017399999993</v>
      </c>
      <c r="W601" s="68">
        <f>(($D601*'fnd base rates'!E$7)
+($E601*'fnd base rates'!E$8)
+($F601*'fnd base rates'!E$9)
+($G601*'fnd base rates'!E$10)
+($H601*'fnd base rates'!E$11)
+($I601*'fnd base rates'!E$12)
+($J601*'fnd base rates'!E$13)
+($K601*'fnd base rates'!E$14)
+($M601*'fnd base rates'!E$16)
+($N601*'fnd base rates'!E$17)
+($O601*'fnd base rates'!E$18)
+($P601*VLOOKUP($S601+12,rate_basefnd,5)))
*$R601</f>
        <v>41193.644186400001</v>
      </c>
      <c r="X601" s="68">
        <f>(($D601*'fnd base rates'!F$7)
+($E601*'fnd base rates'!F$8)
+($F601*'fnd base rates'!F$9)
+($G601*'fnd base rates'!F$10)
+($H601*'fnd base rates'!F$11)
+($I601*'fnd base rates'!F$12)
+($J601*'fnd base rates'!F$13)
+($K601*'fnd base rates'!F$14)
+($M601*'fnd base rates'!F$16)
+($N601*'fnd base rates'!F$17)
+($O601*'fnd base rates'!F$18)
+($P601*VLOOKUP($S601+12,rate_basefnd,6)))
*$R601</f>
        <v>5867.0806824000001</v>
      </c>
      <c r="Y601" s="68">
        <f>(($D601*'fnd base rates'!G$7)
+($E601*'fnd base rates'!G$8)
+($F601*'fnd base rates'!G$9)
+($G601*'fnd base rates'!G$10)
+($H601*'fnd base rates'!G$11)
+($I601*'fnd base rates'!G$12)
+($J601*'fnd base rates'!G$13)
+($K601*'fnd base rates'!G$14)
+($M601*'fnd base rates'!G$16)
+($N601*'fnd base rates'!G$17)
+($O601*'fnd base rates'!G$18)
+($P601*VLOOKUP($S601+12,rate_basefnd,7)))
*$R601</f>
        <v>1834.5268032000001</v>
      </c>
      <c r="Z601" s="68">
        <f>(($D601*'fnd base rates'!H$7)
+($E601*'fnd base rates'!H$8)
+($F601*'fnd base rates'!H$9)
+($G601*'fnd base rates'!H$10)
+($H601*'fnd base rates'!H$11)
+($I601*'fnd base rates'!H$12)
+($J601*'fnd base rates'!H$13)
+($K601*'fnd base rates'!H$14)
+($M601*'fnd base rates'!H$16)
+($N601*'fnd base rates'!H$17)
+($O601*'fnd base rates'!H$18)
+($P601*VLOOKUP($S601+12,rate_basefnd,8)))</f>
        <v>2603.5219999999999</v>
      </c>
      <c r="AA601" s="68">
        <f>(($D601*'fnd base rates'!I$7)
+($E601*'fnd base rates'!I$8)
+($F601*'fnd base rates'!I$9)
+($G601*'fnd base rates'!I$10)
+($H601*'fnd base rates'!I$11)
+($I601*'fnd base rates'!I$12)
+($J601*'fnd base rates'!I$13)
+($K601*'fnd base rates'!I$14)
+($M601*'fnd base rates'!I$16)
+($N601*'fnd base rates'!I$17)
+($O601*'fnd base rates'!I$18)
+($P601*VLOOKUP($S601+12,rate_basefnd,9)))
*$R601</f>
        <v>2928.7356600000007</v>
      </c>
      <c r="AB601" s="68">
        <f>(($D601*'fnd base rates'!J$7)
+($E601*'fnd base rates'!J$8)
+($F601*'fnd base rates'!J$9)
+($G601*'fnd base rates'!J$10)
+($H601*'fnd base rates'!J$11)
+($I601*'fnd base rates'!J$12)
+($J601*'fnd base rates'!J$13)
+($K601*'fnd base rates'!J$14)
+($M601*'fnd base rates'!J$16)
+($N601*'fnd base rates'!J$17)
+($O601*'fnd base rates'!J$18)
+($P601*VLOOKUP($S601+12,rate_basefnd,10)))
*$R601</f>
        <v>5063.0840400000006</v>
      </c>
      <c r="AC601" s="68">
        <f>(($D601*'fnd base rates'!K$7)
+($E601*'fnd base rates'!K$8)
+($F601*'fnd base rates'!K$9)
+($G601*'fnd base rates'!K$10)
+($H601*'fnd base rates'!K$11)
+($I601*'fnd base rates'!K$12)
+($J601*'fnd base rates'!K$13)
+($K601*'fnd base rates'!K$14)
+($M601*'fnd base rates'!K$16)
+($N601*'fnd base rates'!K$17)
+($O601*'fnd base rates'!K$18)
+($P601*VLOOKUP($S601+12,rate_basefnd,11)))
*$R601</f>
        <v>5559.1449480000001</v>
      </c>
      <c r="AD601" s="68">
        <f>(($D601*'fnd base rates'!L$7)
+($E601*'fnd base rates'!L$8)
+($F601*'fnd base rates'!L$9)
+($G601*'fnd base rates'!L$10)
+($H601*'fnd base rates'!L$11)
+($I601*'fnd base rates'!L$12)
+($J601*'fnd base rates'!L$13)
+($K601*'fnd base rates'!L$14)
+($M601*'fnd base rates'!L$16)
+($N601*'fnd base rates'!L$17)
+($O601*'fnd base rates'!L$18)
+($P601*VLOOKUP($S601+12,rate_basefnd,12)))</f>
        <v>12922.826399999998</v>
      </c>
      <c r="AE601" s="68">
        <f>(($D601*'fnd base rates'!M$7)
+($E601*'fnd base rates'!M$8)
+($F601*'fnd base rates'!M$9)
+($G601*'fnd base rates'!M$10)
+($H601*'fnd base rates'!M$11)
+($I601*'fnd base rates'!M$12)
+($J601*'fnd base rates'!M$13)
+($K601*'fnd base rates'!M$14)
+($M601*'fnd base rates'!M$16)
+($N601*'fnd base rates'!M$17)
+($O601*'fnd base rates'!M$18)
+($P601*VLOOKUP($S601+12,rate_basefnd,13)))</f>
        <v>0</v>
      </c>
      <c r="AF601" s="3">
        <f t="shared" si="127"/>
        <v>87124.714169599989</v>
      </c>
      <c r="AH601" s="205">
        <f t="shared" si="128"/>
        <v>481035243</v>
      </c>
      <c r="AI601" s="3" t="str">
        <f t="shared" si="132"/>
        <v>481</v>
      </c>
      <c r="AJ601" s="1" t="str">
        <f t="shared" si="133"/>
        <v>035</v>
      </c>
      <c r="AK601" s="1" t="str">
        <f t="shared" si="134"/>
        <v>243</v>
      </c>
      <c r="AL601" s="3">
        <f t="shared" si="129"/>
        <v>1</v>
      </c>
      <c r="AM601" s="3">
        <f t="shared" si="139"/>
        <v>4</v>
      </c>
      <c r="AN601" s="3">
        <f t="shared" si="135"/>
        <v>87124.714169599989</v>
      </c>
      <c r="AO601" s="3">
        <f t="shared" si="136"/>
        <v>21781</v>
      </c>
      <c r="AP601" s="3">
        <f t="shared" si="130"/>
        <v>6299</v>
      </c>
      <c r="AQ601" s="3">
        <v>15482</v>
      </c>
      <c r="AS601" s="68"/>
      <c r="AT601" s="68"/>
      <c r="AX601" s="4">
        <f t="shared" si="137"/>
        <v>0</v>
      </c>
      <c r="AZ601" s="4">
        <f t="shared" si="138"/>
        <v>0</v>
      </c>
      <c r="BB601" s="4"/>
    </row>
    <row r="602" spans="1:54" s="3" customFormat="1">
      <c r="A602" s="205" t="str">
        <f t="shared" si="131"/>
        <v>481</v>
      </c>
      <c r="B602" s="1">
        <v>481035244</v>
      </c>
      <c r="C602" s="7" t="s">
        <v>97</v>
      </c>
      <c r="D602" s="8">
        <f>'fnd enro'!D602</f>
        <v>1</v>
      </c>
      <c r="E602" s="8">
        <f>'fnd enro'!E602</f>
        <v>0</v>
      </c>
      <c r="F602" s="8">
        <f>'fnd enro'!F602</f>
        <v>0</v>
      </c>
      <c r="G602" s="8">
        <f>'fnd enro'!G602</f>
        <v>7</v>
      </c>
      <c r="H602" s="8">
        <f>'fnd enro'!H602</f>
        <v>1</v>
      </c>
      <c r="I602" s="8">
        <f>'fnd enro'!I602</f>
        <v>0</v>
      </c>
      <c r="J602" s="8">
        <f>'fnd enro'!J602</f>
        <v>0</v>
      </c>
      <c r="K602" s="9">
        <f>'fnd enro'!K602</f>
        <v>0.32</v>
      </c>
      <c r="L602" s="8">
        <f>'fnd enro'!L602</f>
        <v>0</v>
      </c>
      <c r="M602" s="8">
        <f>'fnd enro'!M602</f>
        <v>3</v>
      </c>
      <c r="N602" s="8">
        <f>'fnd enro'!N602</f>
        <v>0</v>
      </c>
      <c r="O602" s="8">
        <f>'fnd enro'!O602</f>
        <v>0</v>
      </c>
      <c r="P602" s="8">
        <f>'fnd enro'!P602</f>
        <v>8</v>
      </c>
      <c r="Q602" s="8">
        <f>'fnd enro'!R602</f>
        <v>9</v>
      </c>
      <c r="R602" s="9">
        <f t="shared" si="126"/>
        <v>1.0860000000000001</v>
      </c>
      <c r="S602" s="8">
        <f>VALUE('fnd enro'!Q602)</f>
        <v>10</v>
      </c>
      <c r="T602" s="1"/>
      <c r="U602" s="68">
        <f>(($D602*'fnd base rates'!C$7)
+($E602*'fnd base rates'!C$8)
+($F602*'fnd base rates'!C$9)
+($G602*'fnd base rates'!C$10)
+($H602*'fnd base rates'!C$11)
+($I602*'fnd base rates'!C$12)
+($J602*'fnd base rates'!C$13)
+($K602*'fnd base rates'!C$14)
+($M602*'fnd base rates'!C$16)
+($N602*'fnd base rates'!C$17)
+($O602*'fnd base rates'!C$18)
+($P602*VLOOKUP($S602+12,rate_basefnd,3)))
*$R602</f>
        <v>6852.8333255999996</v>
      </c>
      <c r="V602" s="68">
        <f>(($D602*'fnd base rates'!D$7)
+($E602*'fnd base rates'!D$8)
+($F602*'fnd base rates'!D$9)
+($G602*'fnd base rates'!D$10)
+($H602*'fnd base rates'!D$11)
+($I602*'fnd base rates'!D$12)
+($J602*'fnd base rates'!D$13)
+($K602*'fnd base rates'!D$14)
+($M602*'fnd base rates'!D$16)
+($N602*'fnd base rates'!D$17)
+($O602*'fnd base rates'!D$18)
+($P602*VLOOKUP($S602+12,rate_basefnd,4)))
*$R602</f>
        <v>13237.39518</v>
      </c>
      <c r="W602" s="68">
        <f>(($D602*'fnd base rates'!E$7)
+($E602*'fnd base rates'!E$8)
+($F602*'fnd base rates'!E$9)
+($G602*'fnd base rates'!E$10)
+($H602*'fnd base rates'!E$11)
+($I602*'fnd base rates'!E$12)
+($J602*'fnd base rates'!E$13)
+($K602*'fnd base rates'!E$14)
+($M602*'fnd base rates'!E$16)
+($N602*'fnd base rates'!E$17)
+($O602*'fnd base rates'!E$18)
+($P602*VLOOKUP($S602+12,rate_basefnd,5)))
*$R602</f>
        <v>89978.256350400014</v>
      </c>
      <c r="X602" s="68">
        <f>(($D602*'fnd base rates'!F$7)
+($E602*'fnd base rates'!F$8)
+($F602*'fnd base rates'!F$9)
+($G602*'fnd base rates'!F$10)
+($H602*'fnd base rates'!F$11)
+($I602*'fnd base rates'!F$12)
+($J602*'fnd base rates'!F$13)
+($K602*'fnd base rates'!F$14)
+($M602*'fnd base rates'!F$16)
+($N602*'fnd base rates'!F$17)
+($O602*'fnd base rates'!F$18)
+($P602*VLOOKUP($S602+12,rate_basefnd,6)))
*$R602</f>
        <v>13069.686806400001</v>
      </c>
      <c r="Y602" s="68">
        <f>(($D602*'fnd base rates'!G$7)
+($E602*'fnd base rates'!G$8)
+($F602*'fnd base rates'!G$9)
+($G602*'fnd base rates'!G$10)
+($H602*'fnd base rates'!G$11)
+($I602*'fnd base rates'!G$12)
+($J602*'fnd base rates'!G$13)
+($K602*'fnd base rates'!G$14)
+($M602*'fnd base rates'!G$16)
+($N602*'fnd base rates'!G$17)
+($O602*'fnd base rates'!G$18)
+($P602*VLOOKUP($S602+12,rate_basefnd,7)))
*$R602</f>
        <v>4044.7453152000003</v>
      </c>
      <c r="Z602" s="68">
        <f>(($D602*'fnd base rates'!H$7)
+($E602*'fnd base rates'!H$8)
+($F602*'fnd base rates'!H$9)
+($G602*'fnd base rates'!H$10)
+($H602*'fnd base rates'!H$11)
+($I602*'fnd base rates'!H$12)
+($J602*'fnd base rates'!H$13)
+($K602*'fnd base rates'!H$14)
+($M602*'fnd base rates'!H$16)
+($N602*'fnd base rates'!H$17)
+($O602*'fnd base rates'!H$18)
+($P602*VLOOKUP($S602+12,rate_basefnd,8)))</f>
        <v>5699.1619999999994</v>
      </c>
      <c r="AA602" s="68">
        <f>(($D602*'fnd base rates'!I$7)
+($E602*'fnd base rates'!I$8)
+($F602*'fnd base rates'!I$9)
+($G602*'fnd base rates'!I$10)
+($H602*'fnd base rates'!I$11)
+($I602*'fnd base rates'!I$12)
+($J602*'fnd base rates'!I$13)
+($K602*'fnd base rates'!I$14)
+($M602*'fnd base rates'!I$16)
+($N602*'fnd base rates'!I$17)
+($O602*'fnd base rates'!I$18)
+($P602*VLOOKUP($S602+12,rate_basefnd,9)))
*$R602</f>
        <v>6341.5558200000014</v>
      </c>
      <c r="AB602" s="68">
        <f>(($D602*'fnd base rates'!J$7)
+($E602*'fnd base rates'!J$8)
+($F602*'fnd base rates'!J$9)
+($G602*'fnd base rates'!J$10)
+($H602*'fnd base rates'!J$11)
+($I602*'fnd base rates'!J$12)
+($J602*'fnd base rates'!J$13)
+($K602*'fnd base rates'!J$14)
+($M602*'fnd base rates'!J$16)
+($N602*'fnd base rates'!J$17)
+($O602*'fnd base rates'!J$18)
+($P602*VLOOKUP($S602+12,rate_basefnd,10)))
*$R602</f>
        <v>11429.661300000002</v>
      </c>
      <c r="AC602" s="68">
        <f>(($D602*'fnd base rates'!K$7)
+($E602*'fnd base rates'!K$8)
+($F602*'fnd base rates'!K$9)
+($G602*'fnd base rates'!K$10)
+($H602*'fnd base rates'!K$11)
+($I602*'fnd base rates'!K$12)
+($J602*'fnd base rates'!K$13)
+($K602*'fnd base rates'!K$14)
+($M602*'fnd base rates'!K$16)
+($N602*'fnd base rates'!K$17)
+($O602*'fnd base rates'!K$18)
+($P602*VLOOKUP($S602+12,rate_basefnd,11)))
*$R602</f>
        <v>12511.130508000002</v>
      </c>
      <c r="AD602" s="68">
        <f>(($D602*'fnd base rates'!L$7)
+($E602*'fnd base rates'!L$8)
+($F602*'fnd base rates'!L$9)
+($G602*'fnd base rates'!L$10)
+($H602*'fnd base rates'!L$11)
+($I602*'fnd base rates'!L$12)
+($J602*'fnd base rates'!L$13)
+($K602*'fnd base rates'!L$14)
+($M602*'fnd base rates'!L$16)
+($N602*'fnd base rates'!L$17)
+($O602*'fnd base rates'!L$18)
+($P602*VLOOKUP($S602+12,rate_basefnd,12)))</f>
        <v>28407.080399999995</v>
      </c>
      <c r="AE602" s="68">
        <f>(($D602*'fnd base rates'!M$7)
+($E602*'fnd base rates'!M$8)
+($F602*'fnd base rates'!M$9)
+($G602*'fnd base rates'!M$10)
+($H602*'fnd base rates'!M$11)
+($I602*'fnd base rates'!M$12)
+($J602*'fnd base rates'!M$13)
+($K602*'fnd base rates'!M$14)
+($M602*'fnd base rates'!M$16)
+($N602*'fnd base rates'!M$17)
+($O602*'fnd base rates'!M$18)
+($P602*VLOOKUP($S602+12,rate_basefnd,13)))</f>
        <v>0</v>
      </c>
      <c r="AF602" s="3">
        <f t="shared" si="127"/>
        <v>191571.50700560003</v>
      </c>
      <c r="AH602" s="205">
        <f t="shared" si="128"/>
        <v>481035244</v>
      </c>
      <c r="AI602" s="3" t="str">
        <f t="shared" si="132"/>
        <v>481</v>
      </c>
      <c r="AJ602" s="1" t="str">
        <f t="shared" si="133"/>
        <v>035</v>
      </c>
      <c r="AK602" s="1" t="str">
        <f t="shared" si="134"/>
        <v>244</v>
      </c>
      <c r="AL602" s="3">
        <f t="shared" si="129"/>
        <v>1</v>
      </c>
      <c r="AM602" s="3">
        <f t="shared" si="139"/>
        <v>9</v>
      </c>
      <c r="AN602" s="3">
        <f t="shared" si="135"/>
        <v>191571.50700560003</v>
      </c>
      <c r="AO602" s="3">
        <f t="shared" si="136"/>
        <v>21286</v>
      </c>
      <c r="AP602" s="3">
        <f t="shared" si="130"/>
        <v>6333</v>
      </c>
      <c r="AQ602" s="3">
        <v>14953</v>
      </c>
      <c r="AS602" s="68"/>
      <c r="AT602" s="68"/>
      <c r="AX602" s="4">
        <f t="shared" si="137"/>
        <v>0</v>
      </c>
      <c r="AZ602" s="4">
        <f t="shared" si="138"/>
        <v>0</v>
      </c>
      <c r="BB602" s="4"/>
    </row>
    <row r="603" spans="1:54" s="3" customFormat="1">
      <c r="A603" s="205" t="str">
        <f t="shared" si="131"/>
        <v>481</v>
      </c>
      <c r="B603" s="1">
        <v>481035285</v>
      </c>
      <c r="C603" s="7" t="s">
        <v>97</v>
      </c>
      <c r="D603" s="8">
        <f>'fnd enro'!D603</f>
        <v>0</v>
      </c>
      <c r="E603" s="8">
        <f>'fnd enro'!E603</f>
        <v>0</v>
      </c>
      <c r="F603" s="8">
        <f>'fnd enro'!F603</f>
        <v>0</v>
      </c>
      <c r="G603" s="8">
        <f>'fnd enro'!G603</f>
        <v>1</v>
      </c>
      <c r="H603" s="8">
        <f>'fnd enro'!H603</f>
        <v>1</v>
      </c>
      <c r="I603" s="8">
        <f>'fnd enro'!I603</f>
        <v>0</v>
      </c>
      <c r="J603" s="8">
        <f>'fnd enro'!J603</f>
        <v>0</v>
      </c>
      <c r="K603" s="9">
        <f>'fnd enro'!K603</f>
        <v>0.08</v>
      </c>
      <c r="L603" s="8">
        <f>'fnd enro'!L603</f>
        <v>0</v>
      </c>
      <c r="M603" s="8">
        <f>'fnd enro'!M603</f>
        <v>0</v>
      </c>
      <c r="N603" s="8">
        <f>'fnd enro'!N603</f>
        <v>0</v>
      </c>
      <c r="O603" s="8">
        <f>'fnd enro'!O603</f>
        <v>0</v>
      </c>
      <c r="P603" s="8">
        <f>'fnd enro'!P603</f>
        <v>2</v>
      </c>
      <c r="Q603" s="8">
        <f>'fnd enro'!R603</f>
        <v>2</v>
      </c>
      <c r="R603" s="9">
        <f t="shared" si="126"/>
        <v>1.0860000000000001</v>
      </c>
      <c r="S603" s="8">
        <f>VALUE('fnd enro'!Q603)</f>
        <v>9</v>
      </c>
      <c r="T603" s="1"/>
      <c r="U603" s="68">
        <f>(($D603*'fnd base rates'!C$7)
+($E603*'fnd base rates'!C$8)
+($F603*'fnd base rates'!C$9)
+($G603*'fnd base rates'!C$10)
+($H603*'fnd base rates'!C$11)
+($I603*'fnd base rates'!C$12)
+($J603*'fnd base rates'!C$13)
+($K603*'fnd base rates'!C$14)
+($M603*'fnd base rates'!C$16)
+($N603*'fnd base rates'!C$17)
+($O603*'fnd base rates'!C$18)
+($P603*VLOOKUP($S603+12,rate_basefnd,3)))
*$R603</f>
        <v>1532.6309664000003</v>
      </c>
      <c r="V603" s="68">
        <f>(($D603*'fnd base rates'!D$7)
+($E603*'fnd base rates'!D$8)
+($F603*'fnd base rates'!D$9)
+($G603*'fnd base rates'!D$10)
+($H603*'fnd base rates'!D$11)
+($I603*'fnd base rates'!D$12)
+($J603*'fnd base rates'!D$13)
+($K603*'fnd base rates'!D$14)
+($M603*'fnd base rates'!D$16)
+($N603*'fnd base rates'!D$17)
+($O603*'fnd base rates'!D$18)
+($P603*VLOOKUP($S603+12,rate_basefnd,4)))
*$R603</f>
        <v>2933.9593199999999</v>
      </c>
      <c r="W603" s="68">
        <f>(($D603*'fnd base rates'!E$7)
+($E603*'fnd base rates'!E$8)
+($F603*'fnd base rates'!E$9)
+($G603*'fnd base rates'!E$10)
+($H603*'fnd base rates'!E$11)
+($I603*'fnd base rates'!E$12)
+($J603*'fnd base rates'!E$13)
+($K603*'fnd base rates'!E$14)
+($M603*'fnd base rates'!E$16)
+($N603*'fnd base rates'!E$17)
+($O603*'fnd base rates'!E$18)
+($P603*VLOOKUP($S603+12,rate_basefnd,5)))
*$R603</f>
        <v>19520.547657600004</v>
      </c>
      <c r="X603" s="68">
        <f>(($D603*'fnd base rates'!F$7)
+($E603*'fnd base rates'!F$8)
+($F603*'fnd base rates'!F$9)
+($G603*'fnd base rates'!F$10)
+($H603*'fnd base rates'!F$11)
+($I603*'fnd base rates'!F$12)
+($J603*'fnd base rates'!F$13)
+($K603*'fnd base rates'!F$14)
+($M603*'fnd base rates'!F$16)
+($N603*'fnd base rates'!F$17)
+($O603*'fnd base rates'!F$18)
+($P603*VLOOKUP($S603+12,rate_basefnd,6)))
*$R603</f>
        <v>2732.4255216000001</v>
      </c>
      <c r="Y603" s="68">
        <f>(($D603*'fnd base rates'!G$7)
+($E603*'fnd base rates'!G$8)
+($F603*'fnd base rates'!G$9)
+($G603*'fnd base rates'!G$10)
+($H603*'fnd base rates'!G$11)
+($I603*'fnd base rates'!G$12)
+($J603*'fnd base rates'!G$13)
+($K603*'fnd base rates'!G$14)
+($M603*'fnd base rates'!G$16)
+($N603*'fnd base rates'!G$17)
+($O603*'fnd base rates'!G$18)
+($P603*VLOOKUP($S603+12,rate_basefnd,7)))
*$R603</f>
        <v>909.87338880000004</v>
      </c>
      <c r="Z603" s="68">
        <f>(($D603*'fnd base rates'!H$7)
+($E603*'fnd base rates'!H$8)
+($F603*'fnd base rates'!H$9)
+($G603*'fnd base rates'!H$10)
+($H603*'fnd base rates'!H$11)
+($I603*'fnd base rates'!H$12)
+($J603*'fnd base rates'!H$13)
+($K603*'fnd base rates'!H$14)
+($M603*'fnd base rates'!H$16)
+($N603*'fnd base rates'!H$17)
+($O603*'fnd base rates'!H$18)
+($P603*VLOOKUP($S603+12,rate_basefnd,8)))</f>
        <v>1235.4879999999998</v>
      </c>
      <c r="AA603" s="68">
        <f>(($D603*'fnd base rates'!I$7)
+($E603*'fnd base rates'!I$8)
+($F603*'fnd base rates'!I$9)
+($G603*'fnd base rates'!I$10)
+($H603*'fnd base rates'!I$11)
+($I603*'fnd base rates'!I$12)
+($J603*'fnd base rates'!I$13)
+($K603*'fnd base rates'!I$14)
+($M603*'fnd base rates'!I$16)
+($N603*'fnd base rates'!I$17)
+($O603*'fnd base rates'!I$18)
+($P603*VLOOKUP($S603+12,rate_basefnd,9)))
*$R603</f>
        <v>1415.2969200000002</v>
      </c>
      <c r="AB603" s="68">
        <f>(($D603*'fnd base rates'!J$7)
+($E603*'fnd base rates'!J$8)
+($F603*'fnd base rates'!J$9)
+($G603*'fnd base rates'!J$10)
+($H603*'fnd base rates'!J$11)
+($I603*'fnd base rates'!J$12)
+($J603*'fnd base rates'!J$13)
+($K603*'fnd base rates'!J$14)
+($M603*'fnd base rates'!J$16)
+($N603*'fnd base rates'!J$17)
+($O603*'fnd base rates'!J$18)
+($P603*VLOOKUP($S603+12,rate_basefnd,10)))
*$R603</f>
        <v>2723.17758</v>
      </c>
      <c r="AC603" s="68">
        <f>(($D603*'fnd base rates'!K$7)
+($E603*'fnd base rates'!K$8)
+($F603*'fnd base rates'!K$9)
+($G603*'fnd base rates'!K$10)
+($H603*'fnd base rates'!K$11)
+($I603*'fnd base rates'!K$12)
+($J603*'fnd base rates'!K$13)
+($K603*'fnd base rates'!K$14)
+($M603*'fnd base rates'!K$16)
+($N603*'fnd base rates'!K$17)
+($O603*'fnd base rates'!K$18)
+($P603*VLOOKUP($S603+12,rate_basefnd,11)))
*$R603</f>
        <v>2760.7010519999999</v>
      </c>
      <c r="AD603" s="68">
        <f>(($D603*'fnd base rates'!L$7)
+($E603*'fnd base rates'!L$8)
+($F603*'fnd base rates'!L$9)
+($G603*'fnd base rates'!L$10)
+($H603*'fnd base rates'!L$11)
+($I603*'fnd base rates'!L$12)
+($J603*'fnd base rates'!L$13)
+($K603*'fnd base rates'!L$14)
+($M603*'fnd base rates'!L$16)
+($N603*'fnd base rates'!L$17)
+($O603*'fnd base rates'!L$18)
+($P603*VLOOKUP($S603+12,rate_basefnd,12)))</f>
        <v>6529.9675999999999</v>
      </c>
      <c r="AE603" s="68">
        <f>(($D603*'fnd base rates'!M$7)
+($E603*'fnd base rates'!M$8)
+($F603*'fnd base rates'!M$9)
+($G603*'fnd base rates'!M$10)
+($H603*'fnd base rates'!M$11)
+($I603*'fnd base rates'!M$12)
+($J603*'fnd base rates'!M$13)
+($K603*'fnd base rates'!M$14)
+($M603*'fnd base rates'!M$16)
+($N603*'fnd base rates'!M$17)
+($O603*'fnd base rates'!M$18)
+($P603*VLOOKUP($S603+12,rate_basefnd,13)))</f>
        <v>0</v>
      </c>
      <c r="AF603" s="3">
        <f t="shared" si="127"/>
        <v>42294.068006400004</v>
      </c>
      <c r="AH603" s="205">
        <f t="shared" si="128"/>
        <v>481035285</v>
      </c>
      <c r="AI603" s="3" t="str">
        <f t="shared" si="132"/>
        <v>481</v>
      </c>
      <c r="AJ603" s="1" t="str">
        <f t="shared" si="133"/>
        <v>035</v>
      </c>
      <c r="AK603" s="1" t="str">
        <f t="shared" si="134"/>
        <v>285</v>
      </c>
      <c r="AL603" s="3">
        <f t="shared" si="129"/>
        <v>1</v>
      </c>
      <c r="AM603" s="3">
        <f t="shared" si="139"/>
        <v>2</v>
      </c>
      <c r="AN603" s="3">
        <f t="shared" si="135"/>
        <v>42294.068006400004</v>
      </c>
      <c r="AO603" s="3">
        <f t="shared" si="136"/>
        <v>21147</v>
      </c>
      <c r="AP603" s="3">
        <f t="shared" si="130"/>
        <v>10483</v>
      </c>
      <c r="AQ603" s="3">
        <v>10664</v>
      </c>
      <c r="AS603" s="68"/>
      <c r="AT603" s="68"/>
      <c r="AX603" s="4">
        <f t="shared" si="137"/>
        <v>0</v>
      </c>
      <c r="AZ603" s="4">
        <f t="shared" si="138"/>
        <v>0</v>
      </c>
      <c r="BB603" s="4"/>
    </row>
    <row r="604" spans="1:54" s="3" customFormat="1">
      <c r="A604" s="205" t="str">
        <f t="shared" si="131"/>
        <v>481</v>
      </c>
      <c r="B604" s="1">
        <v>481035336</v>
      </c>
      <c r="C604" s="7" t="s">
        <v>97</v>
      </c>
      <c r="D604" s="8">
        <f>'fnd enro'!D604</f>
        <v>0</v>
      </c>
      <c r="E604" s="8">
        <f>'fnd enro'!E604</f>
        <v>0</v>
      </c>
      <c r="F604" s="8">
        <f>'fnd enro'!F604</f>
        <v>0</v>
      </c>
      <c r="G604" s="8">
        <f>'fnd enro'!G604</f>
        <v>0</v>
      </c>
      <c r="H604" s="8">
        <f>'fnd enro'!H604</f>
        <v>1</v>
      </c>
      <c r="I604" s="8">
        <f>'fnd enro'!I604</f>
        <v>0</v>
      </c>
      <c r="J604" s="8">
        <f>'fnd enro'!J604</f>
        <v>0</v>
      </c>
      <c r="K604" s="9">
        <f>'fnd enro'!K604</f>
        <v>0.04</v>
      </c>
      <c r="L604" s="8">
        <f>'fnd enro'!L604</f>
        <v>0</v>
      </c>
      <c r="M604" s="8">
        <f>'fnd enro'!M604</f>
        <v>0</v>
      </c>
      <c r="N604" s="8">
        <f>'fnd enro'!N604</f>
        <v>0</v>
      </c>
      <c r="O604" s="8">
        <f>'fnd enro'!O604</f>
        <v>0</v>
      </c>
      <c r="P604" s="8">
        <f>'fnd enro'!P604</f>
        <v>1</v>
      </c>
      <c r="Q604" s="8">
        <f>'fnd enro'!R604</f>
        <v>1</v>
      </c>
      <c r="R604" s="9">
        <f t="shared" si="126"/>
        <v>1.0860000000000001</v>
      </c>
      <c r="S604" s="8">
        <f>VALUE('fnd enro'!Q604)</f>
        <v>8</v>
      </c>
      <c r="T604" s="1"/>
      <c r="U604" s="68">
        <f>(($D604*'fnd base rates'!C$7)
+($E604*'fnd base rates'!C$8)
+($F604*'fnd base rates'!C$9)
+($G604*'fnd base rates'!C$10)
+($H604*'fnd base rates'!C$11)
+($I604*'fnd base rates'!C$12)
+($J604*'fnd base rates'!C$13)
+($K604*'fnd base rates'!C$14)
+($M604*'fnd base rates'!C$16)
+($N604*'fnd base rates'!C$17)
+($O604*'fnd base rates'!C$18)
+($P604*VLOOKUP($S604+12,rate_basefnd,3)))
*$R604</f>
        <v>756.98674320000009</v>
      </c>
      <c r="V604" s="68">
        <f>(($D604*'fnd base rates'!D$7)
+($E604*'fnd base rates'!D$8)
+($F604*'fnd base rates'!D$9)
+($G604*'fnd base rates'!D$10)
+($H604*'fnd base rates'!D$11)
+($I604*'fnd base rates'!D$12)
+($J604*'fnd base rates'!D$13)
+($K604*'fnd base rates'!D$14)
+($M604*'fnd base rates'!D$16)
+($N604*'fnd base rates'!D$17)
+($O604*'fnd base rates'!D$18)
+($P604*VLOOKUP($S604+12,rate_basefnd,4)))
*$R604</f>
        <v>1422.7686000000001</v>
      </c>
      <c r="W604" s="68">
        <f>(($D604*'fnd base rates'!E$7)
+($E604*'fnd base rates'!E$8)
+($F604*'fnd base rates'!E$9)
+($G604*'fnd base rates'!E$10)
+($H604*'fnd base rates'!E$11)
+($I604*'fnd base rates'!E$12)
+($J604*'fnd base rates'!E$13)
+($K604*'fnd base rates'!E$14)
+($M604*'fnd base rates'!E$16)
+($N604*'fnd base rates'!E$17)
+($O604*'fnd base rates'!E$18)
+($P604*VLOOKUP($S604+12,rate_basefnd,5)))
*$R604</f>
        <v>9075.1381488000025</v>
      </c>
      <c r="X604" s="68">
        <f>(($D604*'fnd base rates'!F$7)
+($E604*'fnd base rates'!F$8)
+($F604*'fnd base rates'!F$9)
+($G604*'fnd base rates'!F$10)
+($H604*'fnd base rates'!F$11)
+($I604*'fnd base rates'!F$12)
+($J604*'fnd base rates'!F$13)
+($K604*'fnd base rates'!F$14)
+($M604*'fnd base rates'!F$16)
+($N604*'fnd base rates'!F$17)
+($O604*'fnd base rates'!F$18)
+($P604*VLOOKUP($S604+12,rate_basefnd,6)))
*$R604</f>
        <v>1214.3791008000001</v>
      </c>
      <c r="Y604" s="68">
        <f>(($D604*'fnd base rates'!G$7)
+($E604*'fnd base rates'!G$8)
+($F604*'fnd base rates'!G$9)
+($G604*'fnd base rates'!G$10)
+($H604*'fnd base rates'!G$11)
+($I604*'fnd base rates'!G$12)
+($J604*'fnd base rates'!G$13)
+($K604*'fnd base rates'!G$14)
+($M604*'fnd base rates'!G$16)
+($N604*'fnd base rates'!G$17)
+($O604*'fnd base rates'!G$18)
+($P604*VLOOKUP($S604+12,rate_basefnd,7)))
*$R604</f>
        <v>441.0141744</v>
      </c>
      <c r="Z604" s="68">
        <f>(($D604*'fnd base rates'!H$7)
+($E604*'fnd base rates'!H$8)
+($F604*'fnd base rates'!H$9)
+($G604*'fnd base rates'!H$10)
+($H604*'fnd base rates'!H$11)
+($I604*'fnd base rates'!H$12)
+($J604*'fnd base rates'!H$13)
+($K604*'fnd base rates'!H$14)
+($M604*'fnd base rates'!H$16)
+($N604*'fnd base rates'!H$17)
+($O604*'fnd base rates'!H$18)
+($P604*VLOOKUP($S604+12,rate_basefnd,8)))</f>
        <v>614.80399999999997</v>
      </c>
      <c r="AA604" s="68">
        <f>(($D604*'fnd base rates'!I$7)
+($E604*'fnd base rates'!I$8)
+($F604*'fnd base rates'!I$9)
+($G604*'fnd base rates'!I$10)
+($H604*'fnd base rates'!I$11)
+($I604*'fnd base rates'!I$12)
+($J604*'fnd base rates'!I$13)
+($K604*'fnd base rates'!I$14)
+($M604*'fnd base rates'!I$16)
+($N604*'fnd base rates'!I$17)
+($O604*'fnd base rates'!I$18)
+($P604*VLOOKUP($S604+12,rate_basefnd,9)))
*$R604</f>
        <v>690.18558000000007</v>
      </c>
      <c r="AB604" s="68">
        <f>(($D604*'fnd base rates'!J$7)
+($E604*'fnd base rates'!J$8)
+($F604*'fnd base rates'!J$9)
+($G604*'fnd base rates'!J$10)
+($H604*'fnd base rates'!J$11)
+($I604*'fnd base rates'!J$12)
+($J604*'fnd base rates'!J$13)
+($K604*'fnd base rates'!J$14)
+($M604*'fnd base rates'!J$16)
+($N604*'fnd base rates'!J$17)
+($O604*'fnd base rates'!J$18)
+($P604*VLOOKUP($S604+12,rate_basefnd,10)))
*$R604</f>
        <v>1328.9056200000002</v>
      </c>
      <c r="AC604" s="68">
        <f>(($D604*'fnd base rates'!K$7)
+($E604*'fnd base rates'!K$8)
+($F604*'fnd base rates'!K$9)
+($G604*'fnd base rates'!K$10)
+($H604*'fnd base rates'!K$11)
+($I604*'fnd base rates'!K$12)
+($J604*'fnd base rates'!K$13)
+($K604*'fnd base rates'!K$14)
+($M604*'fnd base rates'!K$16)
+($N604*'fnd base rates'!K$17)
+($O604*'fnd base rates'!K$18)
+($P604*VLOOKUP($S604+12,rate_basefnd,11)))
*$R604</f>
        <v>1429.7146559999999</v>
      </c>
      <c r="AD604" s="68">
        <f>(($D604*'fnd base rates'!L$7)
+($E604*'fnd base rates'!L$8)
+($F604*'fnd base rates'!L$9)
+($G604*'fnd base rates'!L$10)
+($H604*'fnd base rates'!L$11)
+($I604*'fnd base rates'!L$12)
+($J604*'fnd base rates'!L$13)
+($K604*'fnd base rates'!L$14)
+($M604*'fnd base rates'!L$16)
+($N604*'fnd base rates'!L$17)
+($O604*'fnd base rates'!L$18)
+($P604*VLOOKUP($S604+12,rate_basefnd,12)))</f>
        <v>3273.6088</v>
      </c>
      <c r="AE604" s="68">
        <f>(($D604*'fnd base rates'!M$7)
+($E604*'fnd base rates'!M$8)
+($F604*'fnd base rates'!M$9)
+($G604*'fnd base rates'!M$10)
+($H604*'fnd base rates'!M$11)
+($I604*'fnd base rates'!M$12)
+($J604*'fnd base rates'!M$13)
+($K604*'fnd base rates'!M$14)
+($M604*'fnd base rates'!M$16)
+($N604*'fnd base rates'!M$17)
+($O604*'fnd base rates'!M$18)
+($P604*VLOOKUP($S604+12,rate_basefnd,13)))</f>
        <v>0</v>
      </c>
      <c r="AF604" s="3">
        <f t="shared" si="127"/>
        <v>20247.505423200004</v>
      </c>
      <c r="AH604" s="205">
        <f t="shared" si="128"/>
        <v>481035336</v>
      </c>
      <c r="AI604" s="3" t="str">
        <f t="shared" si="132"/>
        <v>481</v>
      </c>
      <c r="AJ604" s="1" t="str">
        <f t="shared" si="133"/>
        <v>035</v>
      </c>
      <c r="AK604" s="1" t="str">
        <f t="shared" si="134"/>
        <v>336</v>
      </c>
      <c r="AL604" s="3">
        <f t="shared" si="129"/>
        <v>1</v>
      </c>
      <c r="AM604" s="3">
        <f t="shared" si="139"/>
        <v>1</v>
      </c>
      <c r="AN604" s="3">
        <f t="shared" si="135"/>
        <v>20247.505423200004</v>
      </c>
      <c r="AO604" s="3">
        <f t="shared" si="136"/>
        <v>20248</v>
      </c>
      <c r="AP604" s="3">
        <f t="shared" si="130"/>
        <v>8454</v>
      </c>
      <c r="AQ604" s="3">
        <v>11794</v>
      </c>
      <c r="AS604" s="68"/>
      <c r="AT604" s="68"/>
      <c r="AX604" s="4">
        <f t="shared" si="137"/>
        <v>0</v>
      </c>
      <c r="AZ604" s="4">
        <f t="shared" si="138"/>
        <v>0</v>
      </c>
      <c r="BB604" s="4"/>
    </row>
    <row r="605" spans="1:54" s="3" customFormat="1">
      <c r="A605" s="205" t="str">
        <f t="shared" si="131"/>
        <v>481</v>
      </c>
      <c r="B605" s="1">
        <v>481035347</v>
      </c>
      <c r="C605" s="7" t="s">
        <v>97</v>
      </c>
      <c r="D605" s="8">
        <f>'fnd enro'!D605</f>
        <v>0</v>
      </c>
      <c r="E605" s="8">
        <f>'fnd enro'!E605</f>
        <v>0</v>
      </c>
      <c r="F605" s="8">
        <f>'fnd enro'!F605</f>
        <v>1</v>
      </c>
      <c r="G605" s="8">
        <f>'fnd enro'!G605</f>
        <v>0</v>
      </c>
      <c r="H605" s="8">
        <f>'fnd enro'!H605</f>
        <v>0</v>
      </c>
      <c r="I605" s="8">
        <f>'fnd enro'!I605</f>
        <v>0</v>
      </c>
      <c r="J605" s="8">
        <f>'fnd enro'!J605</f>
        <v>0</v>
      </c>
      <c r="K605" s="9">
        <f>'fnd enro'!K605</f>
        <v>0.04</v>
      </c>
      <c r="L605" s="8">
        <f>'fnd enro'!L605</f>
        <v>0</v>
      </c>
      <c r="M605" s="8">
        <f>'fnd enro'!M605</f>
        <v>1</v>
      </c>
      <c r="N605" s="8">
        <f>'fnd enro'!N605</f>
        <v>0</v>
      </c>
      <c r="O605" s="8">
        <f>'fnd enro'!O605</f>
        <v>0</v>
      </c>
      <c r="P605" s="8">
        <f>'fnd enro'!P605</f>
        <v>1</v>
      </c>
      <c r="Q605" s="8">
        <f>'fnd enro'!R605</f>
        <v>1</v>
      </c>
      <c r="R605" s="9">
        <f t="shared" si="126"/>
        <v>1.0860000000000001</v>
      </c>
      <c r="S605" s="8">
        <f>VALUE('fnd enro'!Q605)</f>
        <v>8</v>
      </c>
      <c r="T605" s="1"/>
      <c r="U605" s="68">
        <f>(($D605*'fnd base rates'!C$7)
+($E605*'fnd base rates'!C$8)
+($F605*'fnd base rates'!C$9)
+($G605*'fnd base rates'!C$10)
+($H605*'fnd base rates'!C$11)
+($I605*'fnd base rates'!C$12)
+($J605*'fnd base rates'!C$13)
+($K605*'fnd base rates'!C$14)
+($M605*'fnd base rates'!C$16)
+($N605*'fnd base rates'!C$17)
+($O605*'fnd base rates'!C$18)
+($P605*VLOOKUP($S605+12,rate_basefnd,3)))
*$R605</f>
        <v>887.84974320000003</v>
      </c>
      <c r="V605" s="68">
        <f>(($D605*'fnd base rates'!D$7)
+($E605*'fnd base rates'!D$8)
+($F605*'fnd base rates'!D$9)
+($G605*'fnd base rates'!D$10)
+($H605*'fnd base rates'!D$11)
+($I605*'fnd base rates'!D$12)
+($J605*'fnd base rates'!D$13)
+($K605*'fnd base rates'!D$14)
+($M605*'fnd base rates'!D$16)
+($N605*'fnd base rates'!D$17)
+($O605*'fnd base rates'!D$18)
+($P605*VLOOKUP($S605+12,rate_basefnd,4)))
*$R605</f>
        <v>1651.7734200000004</v>
      </c>
      <c r="W605" s="68">
        <f>(($D605*'fnd base rates'!E$7)
+($E605*'fnd base rates'!E$8)
+($F605*'fnd base rates'!E$9)
+($G605*'fnd base rates'!E$10)
+($H605*'fnd base rates'!E$11)
+($I605*'fnd base rates'!E$12)
+($J605*'fnd base rates'!E$13)
+($K605*'fnd base rates'!E$14)
+($M605*'fnd base rates'!E$16)
+($N605*'fnd base rates'!E$17)
+($O605*'fnd base rates'!E$18)
+($P605*VLOOKUP($S605+12,rate_basefnd,5)))
*$R605</f>
        <v>11185.3230288</v>
      </c>
      <c r="X605" s="68">
        <f>(($D605*'fnd base rates'!F$7)
+($E605*'fnd base rates'!F$8)
+($F605*'fnd base rates'!F$9)
+($G605*'fnd base rates'!F$10)
+($H605*'fnd base rates'!F$11)
+($I605*'fnd base rates'!F$12)
+($J605*'fnd base rates'!F$13)
+($K605*'fnd base rates'!F$14)
+($M605*'fnd base rates'!F$16)
+($N605*'fnd base rates'!F$17)
+($O605*'fnd base rates'!F$18)
+($P605*VLOOKUP($S605+12,rate_basefnd,6)))
*$R605</f>
        <v>1747.0512408000002</v>
      </c>
      <c r="Y605" s="68">
        <f>(($D605*'fnd base rates'!G$7)
+($E605*'fnd base rates'!G$8)
+($F605*'fnd base rates'!G$9)
+($G605*'fnd base rates'!G$10)
+($H605*'fnd base rates'!G$11)
+($I605*'fnd base rates'!G$12)
+($J605*'fnd base rates'!G$13)
+($K605*'fnd base rates'!G$14)
+($M605*'fnd base rates'!G$16)
+($N605*'fnd base rates'!G$17)
+($O605*'fnd base rates'!G$18)
+($P605*VLOOKUP($S605+12,rate_basefnd,7)))
*$R605</f>
        <v>492.38197440000005</v>
      </c>
      <c r="Z605" s="68">
        <f>(($D605*'fnd base rates'!H$7)
+($E605*'fnd base rates'!H$8)
+($F605*'fnd base rates'!H$9)
+($G605*'fnd base rates'!H$10)
+($H605*'fnd base rates'!H$11)
+($I605*'fnd base rates'!H$12)
+($J605*'fnd base rates'!H$13)
+($K605*'fnd base rates'!H$14)
+($M605*'fnd base rates'!H$16)
+($N605*'fnd base rates'!H$17)
+($O605*'fnd base rates'!H$18)
+($P605*VLOOKUP($S605+12,rate_basefnd,8)))</f>
        <v>765.41399999999999</v>
      </c>
      <c r="AA605" s="68">
        <f>(($D605*'fnd base rates'!I$7)
+($E605*'fnd base rates'!I$8)
+($F605*'fnd base rates'!I$9)
+($G605*'fnd base rates'!I$10)
+($H605*'fnd base rates'!I$11)
+($I605*'fnd base rates'!I$12)
+($J605*'fnd base rates'!I$13)
+($K605*'fnd base rates'!I$14)
+($M605*'fnd base rates'!I$16)
+($N605*'fnd base rates'!I$17)
+($O605*'fnd base rates'!I$18)
+($P605*VLOOKUP($S605+12,rate_basefnd,9)))
*$R605</f>
        <v>788.32740000000001</v>
      </c>
      <c r="AB605" s="68">
        <f>(($D605*'fnd base rates'!J$7)
+($E605*'fnd base rates'!J$8)
+($F605*'fnd base rates'!J$9)
+($G605*'fnd base rates'!J$10)
+($H605*'fnd base rates'!J$11)
+($I605*'fnd base rates'!J$12)
+($J605*'fnd base rates'!J$13)
+($K605*'fnd base rates'!J$14)
+($M605*'fnd base rates'!J$16)
+($N605*'fnd base rates'!J$17)
+($O605*'fnd base rates'!J$18)
+($P605*VLOOKUP($S605+12,rate_basefnd,10)))
*$R605</f>
        <v>1184.2287000000001</v>
      </c>
      <c r="AC605" s="68">
        <f>(($D605*'fnd base rates'!K$7)
+($E605*'fnd base rates'!K$8)
+($F605*'fnd base rates'!K$9)
+($G605*'fnd base rates'!K$10)
+($H605*'fnd base rates'!K$11)
+($I605*'fnd base rates'!K$12)
+($J605*'fnd base rates'!K$13)
+($K605*'fnd base rates'!K$14)
+($M605*'fnd base rates'!K$16)
+($N605*'fnd base rates'!K$17)
+($O605*'fnd base rates'!K$18)
+($P605*VLOOKUP($S605+12,rate_basefnd,11)))
*$R605</f>
        <v>1723.5536760000002</v>
      </c>
      <c r="AD605" s="68">
        <f>(($D605*'fnd base rates'!L$7)
+($E605*'fnd base rates'!L$8)
+($F605*'fnd base rates'!L$9)
+($G605*'fnd base rates'!L$10)
+($H605*'fnd base rates'!L$11)
+($I605*'fnd base rates'!L$12)
+($J605*'fnd base rates'!L$13)
+($K605*'fnd base rates'!L$14)
+($M605*'fnd base rates'!L$16)
+($N605*'fnd base rates'!L$17)
+($O605*'fnd base rates'!L$18)
+($P605*VLOOKUP($S605+12,rate_basefnd,12)))</f>
        <v>3491.5587999999998</v>
      </c>
      <c r="AE605" s="68">
        <f>(($D605*'fnd base rates'!M$7)
+($E605*'fnd base rates'!M$8)
+($F605*'fnd base rates'!M$9)
+($G605*'fnd base rates'!M$10)
+($H605*'fnd base rates'!M$11)
+($I605*'fnd base rates'!M$12)
+($J605*'fnd base rates'!M$13)
+($K605*'fnd base rates'!M$14)
+($M605*'fnd base rates'!M$16)
+($N605*'fnd base rates'!M$17)
+($O605*'fnd base rates'!M$18)
+($P605*VLOOKUP($S605+12,rate_basefnd,13)))</f>
        <v>0</v>
      </c>
      <c r="AF605" s="3">
        <f t="shared" si="127"/>
        <v>23917.461983199995</v>
      </c>
      <c r="AH605" s="205">
        <f t="shared" si="128"/>
        <v>481035347</v>
      </c>
      <c r="AI605" s="3" t="str">
        <f t="shared" si="132"/>
        <v>481</v>
      </c>
      <c r="AJ605" s="1" t="str">
        <f t="shared" si="133"/>
        <v>035</v>
      </c>
      <c r="AK605" s="1" t="str">
        <f t="shared" si="134"/>
        <v>347</v>
      </c>
      <c r="AL605" s="3">
        <f t="shared" si="129"/>
        <v>1</v>
      </c>
      <c r="AM605" s="3">
        <f t="shared" si="139"/>
        <v>1</v>
      </c>
      <c r="AN605" s="3">
        <f t="shared" si="135"/>
        <v>23917.461983199995</v>
      </c>
      <c r="AO605" s="3">
        <f t="shared" si="136"/>
        <v>23917</v>
      </c>
      <c r="AP605" s="3">
        <f t="shared" si="130"/>
        <v>12182</v>
      </c>
      <c r="AQ605" s="3">
        <v>11735</v>
      </c>
      <c r="AS605" s="68"/>
      <c r="AT605" s="68"/>
      <c r="AX605" s="4">
        <f t="shared" si="137"/>
        <v>0</v>
      </c>
      <c r="AZ605" s="4">
        <f t="shared" si="138"/>
        <v>0</v>
      </c>
      <c r="BB605" s="4"/>
    </row>
    <row r="606" spans="1:54" s="3" customFormat="1">
      <c r="A606" s="205" t="str">
        <f t="shared" si="131"/>
        <v>482</v>
      </c>
      <c r="B606" s="1">
        <v>482204007</v>
      </c>
      <c r="C606" s="7" t="s">
        <v>99</v>
      </c>
      <c r="D606" s="8">
        <f>'fnd enro'!D606</f>
        <v>0</v>
      </c>
      <c r="E606" s="8">
        <f>'fnd enro'!E606</f>
        <v>0</v>
      </c>
      <c r="F606" s="8">
        <f>'fnd enro'!F606</f>
        <v>13</v>
      </c>
      <c r="G606" s="8">
        <f>'fnd enro'!G606</f>
        <v>70</v>
      </c>
      <c r="H606" s="8">
        <f>'fnd enro'!H606</f>
        <v>33</v>
      </c>
      <c r="I606" s="8">
        <f>'fnd enro'!I606</f>
        <v>0</v>
      </c>
      <c r="J606" s="8">
        <f>'fnd enro'!J606</f>
        <v>0</v>
      </c>
      <c r="K606" s="9">
        <f>'fnd enro'!K606</f>
        <v>4.6399999999999997</v>
      </c>
      <c r="L606" s="8">
        <f>'fnd enro'!L606</f>
        <v>0</v>
      </c>
      <c r="M606" s="8">
        <f>'fnd enro'!M606</f>
        <v>0</v>
      </c>
      <c r="N606" s="8">
        <f>'fnd enro'!N606</f>
        <v>0</v>
      </c>
      <c r="O606" s="8">
        <f>'fnd enro'!O606</f>
        <v>0</v>
      </c>
      <c r="P606" s="8">
        <f>'fnd enro'!P606</f>
        <v>14</v>
      </c>
      <c r="Q606" s="8">
        <f>'fnd enro'!R606</f>
        <v>116</v>
      </c>
      <c r="R606" s="9">
        <f t="shared" si="126"/>
        <v>1</v>
      </c>
      <c r="S606" s="8">
        <f>VALUE('fnd enro'!Q606)</f>
        <v>6</v>
      </c>
      <c r="T606" s="1"/>
      <c r="U606" s="68">
        <f>(($D606*'fnd base rates'!C$7)
+($E606*'fnd base rates'!C$8)
+($F606*'fnd base rates'!C$9)
+($G606*'fnd base rates'!C$10)
+($H606*'fnd base rates'!C$11)
+($I606*'fnd base rates'!C$12)
+($J606*'fnd base rates'!C$13)
+($K606*'fnd base rates'!C$14)
+($M606*'fnd base rates'!C$16)
+($N606*'fnd base rates'!C$17)
+($O606*'fnd base rates'!C$18)
+($P606*VLOOKUP($S606+12,rate_basefnd,3)))
*$R606</f>
        <v>70683.359200000006</v>
      </c>
      <c r="V606" s="68">
        <f>(($D606*'fnd base rates'!D$7)
+($E606*'fnd base rates'!D$8)
+($F606*'fnd base rates'!D$9)
+($G606*'fnd base rates'!D$10)
+($H606*'fnd base rates'!D$11)
+($I606*'fnd base rates'!D$12)
+($J606*'fnd base rates'!D$13)
+($K606*'fnd base rates'!D$14)
+($M606*'fnd base rates'!D$16)
+($N606*'fnd base rates'!D$17)
+($O606*'fnd base rates'!D$18)
+($P606*VLOOKUP($S606+12,rate_basefnd,4)))
*$R606</f>
        <v>103773.14</v>
      </c>
      <c r="W606" s="68">
        <f>(($D606*'fnd base rates'!E$7)
+($E606*'fnd base rates'!E$8)
+($F606*'fnd base rates'!E$9)
+($G606*'fnd base rates'!E$10)
+($H606*'fnd base rates'!E$11)
+($I606*'fnd base rates'!E$12)
+($J606*'fnd base rates'!E$13)
+($K606*'fnd base rates'!E$14)
+($M606*'fnd base rates'!E$16)
+($N606*'fnd base rates'!E$17)
+($O606*'fnd base rates'!E$18)
+($P606*VLOOKUP($S606+12,rate_basefnd,5)))
*$R606</f>
        <v>537602.61280000012</v>
      </c>
      <c r="X606" s="68">
        <f>(($D606*'fnd base rates'!F$7)
+($E606*'fnd base rates'!F$8)
+($F606*'fnd base rates'!F$9)
+($G606*'fnd base rates'!F$10)
+($H606*'fnd base rates'!F$11)
+($I606*'fnd base rates'!F$12)
+($J606*'fnd base rates'!F$13)
+($K606*'fnd base rates'!F$14)
+($M606*'fnd base rates'!F$16)
+($N606*'fnd base rates'!F$17)
+($O606*'fnd base rates'!F$18)
+($P606*VLOOKUP($S606+12,rate_basefnd,6)))
*$R606</f>
        <v>152921.14480000001</v>
      </c>
      <c r="Y606" s="68">
        <f>(($D606*'fnd base rates'!G$7)
+($E606*'fnd base rates'!G$8)
+($F606*'fnd base rates'!G$9)
+($G606*'fnd base rates'!G$10)
+($H606*'fnd base rates'!G$11)
+($I606*'fnd base rates'!G$12)
+($J606*'fnd base rates'!G$13)
+($K606*'fnd base rates'!G$14)
+($M606*'fnd base rates'!G$16)
+($N606*'fnd base rates'!G$17)
+($O606*'fnd base rates'!G$18)
+($P606*VLOOKUP($S606+12,rate_basefnd,7)))
*$R606</f>
        <v>23207.026400000002</v>
      </c>
      <c r="Z606" s="68">
        <f>(($D606*'fnd base rates'!H$7)
+($E606*'fnd base rates'!H$8)
+($F606*'fnd base rates'!H$9)
+($G606*'fnd base rates'!H$10)
+($H606*'fnd base rates'!H$11)
+($I606*'fnd base rates'!H$12)
+($J606*'fnd base rates'!H$13)
+($K606*'fnd base rates'!H$14)
+($M606*'fnd base rates'!H$16)
+($N606*'fnd base rates'!H$17)
+($O606*'fnd base rates'!H$18)
+($P606*VLOOKUP($S606+12,rate_basefnd,8)))</f>
        <v>67817.52399999999</v>
      </c>
      <c r="AA606" s="68">
        <f>(($D606*'fnd base rates'!I$7)
+($E606*'fnd base rates'!I$8)
+($F606*'fnd base rates'!I$9)
+($G606*'fnd base rates'!I$10)
+($H606*'fnd base rates'!I$11)
+($I606*'fnd base rates'!I$12)
+($J606*'fnd base rates'!I$13)
+($K606*'fnd base rates'!I$14)
+($M606*'fnd base rates'!I$16)
+($N606*'fnd base rates'!I$17)
+($O606*'fnd base rates'!I$18)
+($P606*VLOOKUP($S606+12,rate_basefnd,9)))
*$R606</f>
        <v>54669.079999999994</v>
      </c>
      <c r="AB606" s="68">
        <f>(($D606*'fnd base rates'!J$7)
+($E606*'fnd base rates'!J$8)
+($F606*'fnd base rates'!J$9)
+($G606*'fnd base rates'!J$10)
+($H606*'fnd base rates'!J$11)
+($I606*'fnd base rates'!J$12)
+($J606*'fnd base rates'!J$13)
+($K606*'fnd base rates'!J$14)
+($M606*'fnd base rates'!J$16)
+($N606*'fnd base rates'!J$17)
+($O606*'fnd base rates'!J$18)
+($P606*VLOOKUP($S606+12,rate_basefnd,10)))
*$R606</f>
        <v>33327.15</v>
      </c>
      <c r="AC606" s="68">
        <f>(($D606*'fnd base rates'!K$7)
+($E606*'fnd base rates'!K$8)
+($F606*'fnd base rates'!K$9)
+($G606*'fnd base rates'!K$10)
+($H606*'fnd base rates'!K$11)
+($I606*'fnd base rates'!K$12)
+($J606*'fnd base rates'!K$13)
+($K606*'fnd base rates'!K$14)
+($M606*'fnd base rates'!K$16)
+($N606*'fnd base rates'!K$17)
+($O606*'fnd base rates'!K$18)
+($P606*VLOOKUP($S606+12,rate_basefnd,11)))
*$R606</f>
        <v>145168.00600000002</v>
      </c>
      <c r="AD606" s="68">
        <f>(($D606*'fnd base rates'!L$7)
+($E606*'fnd base rates'!L$8)
+($F606*'fnd base rates'!L$9)
+($G606*'fnd base rates'!L$10)
+($H606*'fnd base rates'!L$11)
+($I606*'fnd base rates'!L$12)
+($J606*'fnd base rates'!L$13)
+($K606*'fnd base rates'!L$14)
+($M606*'fnd base rates'!L$16)
+($N606*'fnd base rates'!L$17)
+($O606*'fnd base rates'!L$18)
+($P606*VLOOKUP($S606+12,rate_basefnd,12)))</f>
        <v>277657.61080000002</v>
      </c>
      <c r="AE606" s="68">
        <f>(($D606*'fnd base rates'!M$7)
+($E606*'fnd base rates'!M$8)
+($F606*'fnd base rates'!M$9)
+($G606*'fnd base rates'!M$10)
+($H606*'fnd base rates'!M$11)
+($I606*'fnd base rates'!M$12)
+($J606*'fnd base rates'!M$13)
+($K606*'fnd base rates'!M$14)
+($M606*'fnd base rates'!M$16)
+($N606*'fnd base rates'!M$17)
+($O606*'fnd base rates'!M$18)
+($P606*VLOOKUP($S606+12,rate_basefnd,13)))</f>
        <v>0</v>
      </c>
      <c r="AF606" s="3">
        <f t="shared" si="127"/>
        <v>1466826.6540000001</v>
      </c>
      <c r="AH606" s="205">
        <f t="shared" si="128"/>
        <v>482204007</v>
      </c>
      <c r="AI606" s="3" t="str">
        <f t="shared" si="132"/>
        <v>482</v>
      </c>
      <c r="AJ606" s="1" t="str">
        <f t="shared" si="133"/>
        <v>204</v>
      </c>
      <c r="AK606" s="1" t="str">
        <f t="shared" si="134"/>
        <v>007</v>
      </c>
      <c r="AL606" s="3">
        <f t="shared" si="129"/>
        <v>1</v>
      </c>
      <c r="AM606" s="3">
        <f t="shared" si="139"/>
        <v>116</v>
      </c>
      <c r="AN606" s="3">
        <f t="shared" si="135"/>
        <v>1466826.6540000001</v>
      </c>
      <c r="AO606" s="3">
        <f t="shared" si="136"/>
        <v>12645</v>
      </c>
      <c r="AP606" s="3">
        <f t="shared" si="130"/>
        <v>-6469</v>
      </c>
      <c r="AQ606" s="3">
        <v>19114</v>
      </c>
      <c r="AS606" s="68"/>
      <c r="AT606" s="68"/>
      <c r="AX606" s="4">
        <f t="shared" si="137"/>
        <v>0</v>
      </c>
      <c r="AZ606" s="4">
        <f t="shared" si="138"/>
        <v>0</v>
      </c>
      <c r="BB606" s="4"/>
    </row>
    <row r="607" spans="1:54" s="3" customFormat="1">
      <c r="A607" s="205" t="str">
        <f t="shared" si="131"/>
        <v>482</v>
      </c>
      <c r="B607" s="1">
        <v>482204038</v>
      </c>
      <c r="C607" s="7" t="s">
        <v>99</v>
      </c>
      <c r="D607" s="8">
        <f>'fnd enro'!D607</f>
        <v>0</v>
      </c>
      <c r="E607" s="8">
        <f>'fnd enro'!E607</f>
        <v>0</v>
      </c>
      <c r="F607" s="8">
        <f>'fnd enro'!F607</f>
        <v>0</v>
      </c>
      <c r="G607" s="8">
        <f>'fnd enro'!G607</f>
        <v>3</v>
      </c>
      <c r="H607" s="8">
        <f>'fnd enro'!H607</f>
        <v>0</v>
      </c>
      <c r="I607" s="8">
        <f>'fnd enro'!I607</f>
        <v>0</v>
      </c>
      <c r="J607" s="8">
        <f>'fnd enro'!J607</f>
        <v>0</v>
      </c>
      <c r="K607" s="9">
        <f>'fnd enro'!K607</f>
        <v>0.12</v>
      </c>
      <c r="L607" s="8">
        <f>'fnd enro'!L607</f>
        <v>0</v>
      </c>
      <c r="M607" s="8">
        <f>'fnd enro'!M607</f>
        <v>0</v>
      </c>
      <c r="N607" s="8">
        <f>'fnd enro'!N607</f>
        <v>0</v>
      </c>
      <c r="O607" s="8">
        <f>'fnd enro'!O607</f>
        <v>0</v>
      </c>
      <c r="P607" s="8">
        <f>'fnd enro'!P607</f>
        <v>0</v>
      </c>
      <c r="Q607" s="8">
        <f>'fnd enro'!R607</f>
        <v>3</v>
      </c>
      <c r="R607" s="9">
        <f t="shared" si="126"/>
        <v>1</v>
      </c>
      <c r="S607" s="8">
        <f>VALUE('fnd enro'!Q607)</f>
        <v>2</v>
      </c>
      <c r="T607" s="1"/>
      <c r="U607" s="68">
        <f>(($D607*'fnd base rates'!C$7)
+($E607*'fnd base rates'!C$8)
+($F607*'fnd base rates'!C$9)
+($G607*'fnd base rates'!C$10)
+($H607*'fnd base rates'!C$11)
+($I607*'fnd base rates'!C$12)
+($J607*'fnd base rates'!C$13)
+($K607*'fnd base rates'!C$14)
+($M607*'fnd base rates'!C$16)
+($N607*'fnd base rates'!C$17)
+($O607*'fnd base rates'!C$18)
+($P607*VLOOKUP($S607+12,rate_basefnd,3)))
*$R607</f>
        <v>1798.9836</v>
      </c>
      <c r="V607" s="68">
        <f>(($D607*'fnd base rates'!D$7)
+($E607*'fnd base rates'!D$8)
+($F607*'fnd base rates'!D$9)
+($G607*'fnd base rates'!D$10)
+($H607*'fnd base rates'!D$11)
+($I607*'fnd base rates'!D$12)
+($J607*'fnd base rates'!D$13)
+($K607*'fnd base rates'!D$14)
+($M607*'fnd base rates'!D$16)
+($N607*'fnd base rates'!D$17)
+($O607*'fnd base rates'!D$18)
+($P607*VLOOKUP($S607+12,rate_basefnd,4)))
*$R607</f>
        <v>2546.2200000000003</v>
      </c>
      <c r="W607" s="68">
        <f>(($D607*'fnd base rates'!E$7)
+($E607*'fnd base rates'!E$8)
+($F607*'fnd base rates'!E$9)
+($G607*'fnd base rates'!E$10)
+($H607*'fnd base rates'!E$11)
+($I607*'fnd base rates'!E$12)
+($J607*'fnd base rates'!E$13)
+($K607*'fnd base rates'!E$14)
+($M607*'fnd base rates'!E$16)
+($N607*'fnd base rates'!E$17)
+($O607*'fnd base rates'!E$18)
+($P607*VLOOKUP($S607+12,rate_basefnd,5)))
*$R607</f>
        <v>12959.132399999999</v>
      </c>
      <c r="X607" s="68">
        <f>(($D607*'fnd base rates'!F$7)
+($E607*'fnd base rates'!F$8)
+($F607*'fnd base rates'!F$9)
+($G607*'fnd base rates'!F$10)
+($H607*'fnd base rates'!F$11)
+($I607*'fnd base rates'!F$12)
+($J607*'fnd base rates'!F$13)
+($K607*'fnd base rates'!F$14)
+($M607*'fnd base rates'!F$16)
+($N607*'fnd base rates'!F$17)
+($O607*'fnd base rates'!F$18)
+($P607*VLOOKUP($S607+12,rate_basefnd,6)))
*$R607</f>
        <v>4193.4984000000004</v>
      </c>
      <c r="Y607" s="68">
        <f>(($D607*'fnd base rates'!G$7)
+($E607*'fnd base rates'!G$8)
+($F607*'fnd base rates'!G$9)
+($G607*'fnd base rates'!G$10)
+($H607*'fnd base rates'!G$11)
+($I607*'fnd base rates'!G$12)
+($J607*'fnd base rates'!G$13)
+($K607*'fnd base rates'!G$14)
+($M607*'fnd base rates'!G$16)
+($N607*'fnd base rates'!G$17)
+($O607*'fnd base rates'!G$18)
+($P607*VLOOKUP($S607+12,rate_basefnd,7)))
*$R607</f>
        <v>524.01120000000003</v>
      </c>
      <c r="Z607" s="68">
        <f>(($D607*'fnd base rates'!H$7)
+($E607*'fnd base rates'!H$8)
+($F607*'fnd base rates'!H$9)
+($G607*'fnd base rates'!H$10)
+($H607*'fnd base rates'!H$11)
+($I607*'fnd base rates'!H$12)
+($J607*'fnd base rates'!H$13)
+($K607*'fnd base rates'!H$14)
+($M607*'fnd base rates'!H$16)
+($N607*'fnd base rates'!H$17)
+($O607*'fnd base rates'!H$18)
+($P607*VLOOKUP($S607+12,rate_basefnd,8)))</f>
        <v>1743.9119999999998</v>
      </c>
      <c r="AA607" s="68">
        <f>(($D607*'fnd base rates'!I$7)
+($E607*'fnd base rates'!I$8)
+($F607*'fnd base rates'!I$9)
+($G607*'fnd base rates'!I$10)
+($H607*'fnd base rates'!I$11)
+($I607*'fnd base rates'!I$12)
+($J607*'fnd base rates'!I$13)
+($K607*'fnd base rates'!I$14)
+($M607*'fnd base rates'!I$16)
+($N607*'fnd base rates'!I$17)
+($O607*'fnd base rates'!I$18)
+($P607*VLOOKUP($S607+12,rate_basefnd,9)))
*$R607</f>
        <v>1359.48</v>
      </c>
      <c r="AB607" s="68">
        <f>(($D607*'fnd base rates'!J$7)
+($E607*'fnd base rates'!J$8)
+($F607*'fnd base rates'!J$9)
+($G607*'fnd base rates'!J$10)
+($H607*'fnd base rates'!J$11)
+($I607*'fnd base rates'!J$12)
+($J607*'fnd base rates'!J$13)
+($K607*'fnd base rates'!J$14)
+($M607*'fnd base rates'!J$16)
+($N607*'fnd base rates'!J$17)
+($O607*'fnd base rates'!J$18)
+($P607*VLOOKUP($S607+12,rate_basefnd,10)))
*$R607</f>
        <v>506.90999999999997</v>
      </c>
      <c r="AC607" s="68">
        <f>(($D607*'fnd base rates'!K$7)
+($E607*'fnd base rates'!K$8)
+($F607*'fnd base rates'!K$9)
+($G607*'fnd base rates'!K$10)
+($H607*'fnd base rates'!K$11)
+($I607*'fnd base rates'!K$12)
+($J607*'fnd base rates'!K$13)
+($K607*'fnd base rates'!K$14)
+($M607*'fnd base rates'!K$16)
+($N607*'fnd base rates'!K$17)
+($O607*'fnd base rates'!K$18)
+($P607*VLOOKUP($S607+12,rate_basefnd,11)))
*$R607</f>
        <v>3676.7580000000003</v>
      </c>
      <c r="AD607" s="68">
        <f>(($D607*'fnd base rates'!L$7)
+($E607*'fnd base rates'!L$8)
+($F607*'fnd base rates'!L$9)
+($G607*'fnd base rates'!L$10)
+($H607*'fnd base rates'!L$11)
+($I607*'fnd base rates'!L$12)
+($J607*'fnd base rates'!L$13)
+($K607*'fnd base rates'!L$14)
+($M607*'fnd base rates'!L$16)
+($N607*'fnd base rates'!L$17)
+($O607*'fnd base rates'!L$18)
+($P607*VLOOKUP($S607+12,rate_basefnd,12)))</f>
        <v>6786.8664000000008</v>
      </c>
      <c r="AE607" s="68">
        <f>(($D607*'fnd base rates'!M$7)
+($E607*'fnd base rates'!M$8)
+($F607*'fnd base rates'!M$9)
+($G607*'fnd base rates'!M$10)
+($H607*'fnd base rates'!M$11)
+($I607*'fnd base rates'!M$12)
+($J607*'fnd base rates'!M$13)
+($K607*'fnd base rates'!M$14)
+($M607*'fnd base rates'!M$16)
+($N607*'fnd base rates'!M$17)
+($O607*'fnd base rates'!M$18)
+($P607*VLOOKUP($S607+12,rate_basefnd,13)))</f>
        <v>0</v>
      </c>
      <c r="AF607" s="3">
        <f t="shared" si="127"/>
        <v>36095.772000000004</v>
      </c>
      <c r="AH607" s="205">
        <f t="shared" si="128"/>
        <v>482204038</v>
      </c>
      <c r="AI607" s="3" t="str">
        <f t="shared" si="132"/>
        <v>482</v>
      </c>
      <c r="AJ607" s="1" t="str">
        <f t="shared" si="133"/>
        <v>204</v>
      </c>
      <c r="AK607" s="1" t="str">
        <f t="shared" si="134"/>
        <v>038</v>
      </c>
      <c r="AL607" s="3">
        <f t="shared" si="129"/>
        <v>1</v>
      </c>
      <c r="AM607" s="3">
        <f t="shared" si="139"/>
        <v>3</v>
      </c>
      <c r="AN607" s="3">
        <f t="shared" si="135"/>
        <v>36095.772000000004</v>
      </c>
      <c r="AO607" s="3">
        <f t="shared" si="136"/>
        <v>12032</v>
      </c>
      <c r="AP607" s="3">
        <f t="shared" si="130"/>
        <v>-6791</v>
      </c>
      <c r="AQ607" s="3">
        <v>18823</v>
      </c>
      <c r="AS607" s="68"/>
      <c r="AT607" s="68"/>
      <c r="AX607" s="4">
        <f t="shared" si="137"/>
        <v>0</v>
      </c>
      <c r="AZ607" s="4">
        <f t="shared" si="138"/>
        <v>0</v>
      </c>
      <c r="BB607" s="4"/>
    </row>
    <row r="608" spans="1:54" s="3" customFormat="1">
      <c r="A608" s="205" t="str">
        <f t="shared" si="131"/>
        <v>482</v>
      </c>
      <c r="B608" s="1">
        <v>482204105</v>
      </c>
      <c r="C608" s="7" t="s">
        <v>99</v>
      </c>
      <c r="D608" s="8">
        <f>'fnd enro'!D608</f>
        <v>0</v>
      </c>
      <c r="E608" s="8">
        <f>'fnd enro'!E608</f>
        <v>0</v>
      </c>
      <c r="F608" s="8">
        <f>'fnd enro'!F608</f>
        <v>0</v>
      </c>
      <c r="G608" s="8">
        <f>'fnd enro'!G608</f>
        <v>1</v>
      </c>
      <c r="H608" s="8">
        <f>'fnd enro'!H608</f>
        <v>2</v>
      </c>
      <c r="I608" s="8">
        <f>'fnd enro'!I608</f>
        <v>0</v>
      </c>
      <c r="J608" s="8">
        <f>'fnd enro'!J608</f>
        <v>0</v>
      </c>
      <c r="K608" s="9">
        <f>'fnd enro'!K608</f>
        <v>0.12</v>
      </c>
      <c r="L608" s="8">
        <f>'fnd enro'!L608</f>
        <v>0</v>
      </c>
      <c r="M608" s="8">
        <f>'fnd enro'!M608</f>
        <v>0</v>
      </c>
      <c r="N608" s="8">
        <f>'fnd enro'!N608</f>
        <v>0</v>
      </c>
      <c r="O608" s="8">
        <f>'fnd enro'!O608</f>
        <v>0</v>
      </c>
      <c r="P608" s="8">
        <f>'fnd enro'!P608</f>
        <v>0</v>
      </c>
      <c r="Q608" s="8">
        <f>'fnd enro'!R608</f>
        <v>3</v>
      </c>
      <c r="R608" s="9">
        <f t="shared" si="126"/>
        <v>1</v>
      </c>
      <c r="S608" s="8">
        <f>VALUE('fnd enro'!Q608)</f>
        <v>3</v>
      </c>
      <c r="T608" s="1"/>
      <c r="U608" s="68">
        <f>(($D608*'fnd base rates'!C$7)
+($E608*'fnd base rates'!C$8)
+($F608*'fnd base rates'!C$9)
+($G608*'fnd base rates'!C$10)
+($H608*'fnd base rates'!C$11)
+($I608*'fnd base rates'!C$12)
+($J608*'fnd base rates'!C$13)
+($K608*'fnd base rates'!C$14)
+($M608*'fnd base rates'!C$16)
+($N608*'fnd base rates'!C$17)
+($O608*'fnd base rates'!C$18)
+($P608*VLOOKUP($S608+12,rate_basefnd,3)))
*$R608</f>
        <v>1798.9836</v>
      </c>
      <c r="V608" s="68">
        <f>(($D608*'fnd base rates'!D$7)
+($E608*'fnd base rates'!D$8)
+($F608*'fnd base rates'!D$9)
+($G608*'fnd base rates'!D$10)
+($H608*'fnd base rates'!D$11)
+($I608*'fnd base rates'!D$12)
+($J608*'fnd base rates'!D$13)
+($K608*'fnd base rates'!D$14)
+($M608*'fnd base rates'!D$16)
+($N608*'fnd base rates'!D$17)
+($O608*'fnd base rates'!D$18)
+($P608*VLOOKUP($S608+12,rate_basefnd,4)))
*$R608</f>
        <v>2546.2200000000003</v>
      </c>
      <c r="W608" s="68">
        <f>(($D608*'fnd base rates'!E$7)
+($E608*'fnd base rates'!E$8)
+($F608*'fnd base rates'!E$9)
+($G608*'fnd base rates'!E$10)
+($H608*'fnd base rates'!E$11)
+($I608*'fnd base rates'!E$12)
+($J608*'fnd base rates'!E$13)
+($K608*'fnd base rates'!E$14)
+($M608*'fnd base rates'!E$16)
+($N608*'fnd base rates'!E$17)
+($O608*'fnd base rates'!E$18)
+($P608*VLOOKUP($S608+12,rate_basefnd,5)))
*$R608</f>
        <v>12025.172399999999</v>
      </c>
      <c r="X608" s="68">
        <f>(($D608*'fnd base rates'!F$7)
+($E608*'fnd base rates'!F$8)
+($F608*'fnd base rates'!F$9)
+($G608*'fnd base rates'!F$10)
+($H608*'fnd base rates'!F$11)
+($I608*'fnd base rates'!F$12)
+($J608*'fnd base rates'!F$13)
+($K608*'fnd base rates'!F$14)
+($M608*'fnd base rates'!F$16)
+($N608*'fnd base rates'!F$17)
+($O608*'fnd base rates'!F$18)
+($P608*VLOOKUP($S608+12,rate_basefnd,6)))
*$R608</f>
        <v>3634.2583999999997</v>
      </c>
      <c r="Y608" s="68">
        <f>(($D608*'fnd base rates'!G$7)
+($E608*'fnd base rates'!G$8)
+($F608*'fnd base rates'!G$9)
+($G608*'fnd base rates'!G$10)
+($H608*'fnd base rates'!G$11)
+($I608*'fnd base rates'!G$12)
+($J608*'fnd base rates'!G$13)
+($K608*'fnd base rates'!G$14)
+($M608*'fnd base rates'!G$16)
+($N608*'fnd base rates'!G$17)
+($O608*'fnd base rates'!G$18)
+($P608*VLOOKUP($S608+12,rate_basefnd,7)))
*$R608</f>
        <v>549.85119999999995</v>
      </c>
      <c r="Z608" s="68">
        <f>(($D608*'fnd base rates'!H$7)
+($E608*'fnd base rates'!H$8)
+($F608*'fnd base rates'!H$9)
+($G608*'fnd base rates'!H$10)
+($H608*'fnd base rates'!H$11)
+($I608*'fnd base rates'!H$12)
+($J608*'fnd base rates'!H$13)
+($K608*'fnd base rates'!H$14)
+($M608*'fnd base rates'!H$16)
+($N608*'fnd base rates'!H$17)
+($O608*'fnd base rates'!H$18)
+($P608*VLOOKUP($S608+12,rate_basefnd,8)))</f>
        <v>1743.9119999999998</v>
      </c>
      <c r="AA608" s="68">
        <f>(($D608*'fnd base rates'!I$7)
+($E608*'fnd base rates'!I$8)
+($F608*'fnd base rates'!I$9)
+($G608*'fnd base rates'!I$10)
+($H608*'fnd base rates'!I$11)
+($I608*'fnd base rates'!I$12)
+($J608*'fnd base rates'!I$13)
+($K608*'fnd base rates'!I$14)
+($M608*'fnd base rates'!I$16)
+($N608*'fnd base rates'!I$17)
+($O608*'fnd base rates'!I$18)
+($P608*VLOOKUP($S608+12,rate_basefnd,9)))
*$R608</f>
        <v>1359.48</v>
      </c>
      <c r="AB608" s="68">
        <f>(($D608*'fnd base rates'!J$7)
+($E608*'fnd base rates'!J$8)
+($F608*'fnd base rates'!J$9)
+($G608*'fnd base rates'!J$10)
+($H608*'fnd base rates'!J$11)
+($I608*'fnd base rates'!J$12)
+($J608*'fnd base rates'!J$13)
+($K608*'fnd base rates'!J$14)
+($M608*'fnd base rates'!J$16)
+($N608*'fnd base rates'!J$17)
+($O608*'fnd base rates'!J$18)
+($P608*VLOOKUP($S608+12,rate_basefnd,10)))
*$R608</f>
        <v>721.01</v>
      </c>
      <c r="AC608" s="68">
        <f>(($D608*'fnd base rates'!K$7)
+($E608*'fnd base rates'!K$8)
+($F608*'fnd base rates'!K$9)
+($G608*'fnd base rates'!K$10)
+($H608*'fnd base rates'!K$11)
+($I608*'fnd base rates'!K$12)
+($J608*'fnd base rates'!K$13)
+($K608*'fnd base rates'!K$14)
+($M608*'fnd base rates'!K$16)
+($N608*'fnd base rates'!K$17)
+($O608*'fnd base rates'!K$18)
+($P608*VLOOKUP($S608+12,rate_basefnd,11)))
*$R608</f>
        <v>3858.578</v>
      </c>
      <c r="AD608" s="68">
        <f>(($D608*'fnd base rates'!L$7)
+($E608*'fnd base rates'!L$8)
+($F608*'fnd base rates'!L$9)
+($G608*'fnd base rates'!L$10)
+($H608*'fnd base rates'!L$11)
+($I608*'fnd base rates'!L$12)
+($J608*'fnd base rates'!L$13)
+($K608*'fnd base rates'!L$14)
+($M608*'fnd base rates'!L$16)
+($N608*'fnd base rates'!L$17)
+($O608*'fnd base rates'!L$18)
+($P608*VLOOKUP($S608+12,rate_basefnd,12)))</f>
        <v>7119.6064000000006</v>
      </c>
      <c r="AE608" s="68">
        <f>(($D608*'fnd base rates'!M$7)
+($E608*'fnd base rates'!M$8)
+($F608*'fnd base rates'!M$9)
+($G608*'fnd base rates'!M$10)
+($H608*'fnd base rates'!M$11)
+($I608*'fnd base rates'!M$12)
+($J608*'fnd base rates'!M$13)
+($K608*'fnd base rates'!M$14)
+($M608*'fnd base rates'!M$16)
+($N608*'fnd base rates'!M$17)
+($O608*'fnd base rates'!M$18)
+($P608*VLOOKUP($S608+12,rate_basefnd,13)))</f>
        <v>0</v>
      </c>
      <c r="AF608" s="3">
        <f t="shared" si="127"/>
        <v>35357.072</v>
      </c>
      <c r="AH608" s="205">
        <f t="shared" si="128"/>
        <v>482204105</v>
      </c>
      <c r="AI608" s="3" t="str">
        <f t="shared" si="132"/>
        <v>482</v>
      </c>
      <c r="AJ608" s="1" t="str">
        <f t="shared" si="133"/>
        <v>204</v>
      </c>
      <c r="AK608" s="1" t="str">
        <f t="shared" si="134"/>
        <v>105</v>
      </c>
      <c r="AL608" s="3">
        <f t="shared" si="129"/>
        <v>1</v>
      </c>
      <c r="AM608" s="3">
        <f t="shared" si="139"/>
        <v>3</v>
      </c>
      <c r="AN608" s="3">
        <f t="shared" si="135"/>
        <v>35357.072</v>
      </c>
      <c r="AO608" s="3">
        <f t="shared" si="136"/>
        <v>11786</v>
      </c>
      <c r="AP608" s="3">
        <f t="shared" si="130"/>
        <v>773</v>
      </c>
      <c r="AQ608" s="3">
        <v>11013</v>
      </c>
      <c r="AS608" s="68"/>
      <c r="AT608" s="68"/>
      <c r="AX608" s="4">
        <f t="shared" si="137"/>
        <v>0</v>
      </c>
      <c r="AZ608" s="4">
        <f t="shared" si="138"/>
        <v>0</v>
      </c>
      <c r="BB608" s="4"/>
    </row>
    <row r="609" spans="1:54" s="3" customFormat="1">
      <c r="A609" s="205" t="str">
        <f t="shared" si="131"/>
        <v>482</v>
      </c>
      <c r="B609" s="1">
        <v>482204204</v>
      </c>
      <c r="C609" s="7" t="s">
        <v>99</v>
      </c>
      <c r="D609" s="8">
        <f>'fnd enro'!D609</f>
        <v>0</v>
      </c>
      <c r="E609" s="8">
        <f>'fnd enro'!E609</f>
        <v>0</v>
      </c>
      <c r="F609" s="8">
        <f>'fnd enro'!F609</f>
        <v>9</v>
      </c>
      <c r="G609" s="8">
        <f>'fnd enro'!G609</f>
        <v>39</v>
      </c>
      <c r="H609" s="8">
        <f>'fnd enro'!H609</f>
        <v>38</v>
      </c>
      <c r="I609" s="8">
        <f>'fnd enro'!I609</f>
        <v>0</v>
      </c>
      <c r="J609" s="8">
        <f>'fnd enro'!J609</f>
        <v>0</v>
      </c>
      <c r="K609" s="9">
        <f>'fnd enro'!K609</f>
        <v>3.44</v>
      </c>
      <c r="L609" s="8">
        <f>'fnd enro'!L609</f>
        <v>0</v>
      </c>
      <c r="M609" s="8">
        <f>'fnd enro'!M609</f>
        <v>1</v>
      </c>
      <c r="N609" s="8">
        <f>'fnd enro'!N609</f>
        <v>0</v>
      </c>
      <c r="O609" s="8">
        <f>'fnd enro'!O609</f>
        <v>0</v>
      </c>
      <c r="P609" s="8">
        <f>'fnd enro'!P609</f>
        <v>8</v>
      </c>
      <c r="Q609" s="8">
        <f>'fnd enro'!R609</f>
        <v>86</v>
      </c>
      <c r="R609" s="9">
        <f t="shared" si="126"/>
        <v>1</v>
      </c>
      <c r="S609" s="8">
        <f>VALUE('fnd enro'!Q609)</f>
        <v>3</v>
      </c>
      <c r="T609" s="1"/>
      <c r="U609" s="68">
        <f>(($D609*'fnd base rates'!C$7)
+($E609*'fnd base rates'!C$8)
+($F609*'fnd base rates'!C$9)
+($G609*'fnd base rates'!C$10)
+($H609*'fnd base rates'!C$11)
+($I609*'fnd base rates'!C$12)
+($J609*'fnd base rates'!C$13)
+($K609*'fnd base rates'!C$14)
+($M609*'fnd base rates'!C$16)
+($N609*'fnd base rates'!C$17)
+($O609*'fnd base rates'!C$18)
+($P609*VLOOKUP($S609+12,rate_basefnd,3)))
*$R609</f>
        <v>52206.883199999989</v>
      </c>
      <c r="V609" s="68">
        <f>(($D609*'fnd base rates'!D$7)
+($E609*'fnd base rates'!D$8)
+($F609*'fnd base rates'!D$9)
+($G609*'fnd base rates'!D$10)
+($H609*'fnd base rates'!D$11)
+($I609*'fnd base rates'!D$12)
+($J609*'fnd base rates'!D$13)
+($K609*'fnd base rates'!D$14)
+($M609*'fnd base rates'!D$16)
+($N609*'fnd base rates'!D$17)
+($O609*'fnd base rates'!D$18)
+($P609*VLOOKUP($S609+12,rate_basefnd,4)))
*$R609</f>
        <v>75645.069999999992</v>
      </c>
      <c r="W609" s="68">
        <f>(($D609*'fnd base rates'!E$7)
+($E609*'fnd base rates'!E$8)
+($F609*'fnd base rates'!E$9)
+($G609*'fnd base rates'!E$10)
+($H609*'fnd base rates'!E$11)
+($I609*'fnd base rates'!E$12)
+($J609*'fnd base rates'!E$13)
+($K609*'fnd base rates'!E$14)
+($M609*'fnd base rates'!E$16)
+($N609*'fnd base rates'!E$17)
+($O609*'fnd base rates'!E$18)
+($P609*VLOOKUP($S609+12,rate_basefnd,5)))
*$R609</f>
        <v>379069.90879999998</v>
      </c>
      <c r="X609" s="68">
        <f>(($D609*'fnd base rates'!F$7)
+($E609*'fnd base rates'!F$8)
+($F609*'fnd base rates'!F$9)
+($G609*'fnd base rates'!F$10)
+($H609*'fnd base rates'!F$11)
+($I609*'fnd base rates'!F$12)
+($J609*'fnd base rates'!F$13)
+($K609*'fnd base rates'!F$14)
+($M609*'fnd base rates'!F$16)
+($N609*'fnd base rates'!F$17)
+($O609*'fnd base rates'!F$18)
+($P609*VLOOKUP($S609+12,rate_basefnd,6)))
*$R609</f>
        <v>109798.93079999999</v>
      </c>
      <c r="Y609" s="68">
        <f>(($D609*'fnd base rates'!G$7)
+($E609*'fnd base rates'!G$8)
+($F609*'fnd base rates'!G$9)
+($G609*'fnd base rates'!G$10)
+($H609*'fnd base rates'!G$11)
+($I609*'fnd base rates'!G$12)
+($J609*'fnd base rates'!G$13)
+($K609*'fnd base rates'!G$14)
+($M609*'fnd base rates'!G$16)
+($N609*'fnd base rates'!G$17)
+($O609*'fnd base rates'!G$18)
+($P609*VLOOKUP($S609+12,rate_basefnd,7)))
*$R609</f>
        <v>16729.474399999999</v>
      </c>
      <c r="Z609" s="68">
        <f>(($D609*'fnd base rates'!H$7)
+($E609*'fnd base rates'!H$8)
+($F609*'fnd base rates'!H$9)
+($G609*'fnd base rates'!H$10)
+($H609*'fnd base rates'!H$11)
+($I609*'fnd base rates'!H$12)
+($J609*'fnd base rates'!H$13)
+($K609*'fnd base rates'!H$14)
+($M609*'fnd base rates'!H$16)
+($N609*'fnd base rates'!H$17)
+($O609*'fnd base rates'!H$18)
+($P609*VLOOKUP($S609+12,rate_basefnd,8)))</f>
        <v>50320.114000000001</v>
      </c>
      <c r="AA609" s="68">
        <f>(($D609*'fnd base rates'!I$7)
+($E609*'fnd base rates'!I$8)
+($F609*'fnd base rates'!I$9)
+($G609*'fnd base rates'!I$10)
+($H609*'fnd base rates'!I$11)
+($I609*'fnd base rates'!I$12)
+($J609*'fnd base rates'!I$13)
+($K609*'fnd base rates'!I$14)
+($M609*'fnd base rates'!I$16)
+($N609*'fnd base rates'!I$17)
+($O609*'fnd base rates'!I$18)
+($P609*VLOOKUP($S609+12,rate_basefnd,9)))
*$R609</f>
        <v>40027.65</v>
      </c>
      <c r="AB609" s="68">
        <f>(($D609*'fnd base rates'!J$7)
+($E609*'fnd base rates'!J$8)
+($F609*'fnd base rates'!J$9)
+($G609*'fnd base rates'!J$10)
+($H609*'fnd base rates'!J$11)
+($I609*'fnd base rates'!J$12)
+($J609*'fnd base rates'!J$13)
+($K609*'fnd base rates'!J$14)
+($M609*'fnd base rates'!J$16)
+($N609*'fnd base rates'!J$17)
+($O609*'fnd base rates'!J$18)
+($P609*VLOOKUP($S609+12,rate_basefnd,10)))
*$R609</f>
        <v>23139.79</v>
      </c>
      <c r="AC609" s="68">
        <f>(($D609*'fnd base rates'!K$7)
+($E609*'fnd base rates'!K$8)
+($F609*'fnd base rates'!K$9)
+($G609*'fnd base rates'!K$10)
+($H609*'fnd base rates'!K$11)
+($I609*'fnd base rates'!K$12)
+($J609*'fnd base rates'!K$13)
+($K609*'fnd base rates'!K$14)
+($M609*'fnd base rates'!K$16)
+($N609*'fnd base rates'!K$17)
+($O609*'fnd base rates'!K$18)
+($P609*VLOOKUP($S609+12,rate_basefnd,11)))
*$R609</f>
        <v>109216.45599999999</v>
      </c>
      <c r="AD609" s="68">
        <f>(($D609*'fnd base rates'!L$7)
+($E609*'fnd base rates'!L$8)
+($F609*'fnd base rates'!L$9)
+($G609*'fnd base rates'!L$10)
+($H609*'fnd base rates'!L$11)
+($I609*'fnd base rates'!L$12)
+($J609*'fnd base rates'!L$13)
+($K609*'fnd base rates'!L$14)
+($M609*'fnd base rates'!L$16)
+($N609*'fnd base rates'!L$17)
+($O609*'fnd base rates'!L$18)
+($P609*VLOOKUP($S609+12,rate_basefnd,12)))</f>
        <v>205736.49679999999</v>
      </c>
      <c r="AE609" s="68">
        <f>(($D609*'fnd base rates'!M$7)
+($E609*'fnd base rates'!M$8)
+($F609*'fnd base rates'!M$9)
+($G609*'fnd base rates'!M$10)
+($H609*'fnd base rates'!M$11)
+($I609*'fnd base rates'!M$12)
+($J609*'fnd base rates'!M$13)
+($K609*'fnd base rates'!M$14)
+($M609*'fnd base rates'!M$16)
+($N609*'fnd base rates'!M$17)
+($O609*'fnd base rates'!M$18)
+($P609*VLOOKUP($S609+12,rate_basefnd,13)))</f>
        <v>0</v>
      </c>
      <c r="AF609" s="3">
        <f t="shared" si="127"/>
        <v>1061890.774</v>
      </c>
      <c r="AH609" s="205">
        <f t="shared" si="128"/>
        <v>482204204</v>
      </c>
      <c r="AI609" s="3" t="str">
        <f t="shared" si="132"/>
        <v>482</v>
      </c>
      <c r="AJ609" s="1" t="str">
        <f t="shared" si="133"/>
        <v>204</v>
      </c>
      <c r="AK609" s="1" t="str">
        <f t="shared" si="134"/>
        <v>204</v>
      </c>
      <c r="AL609" s="3">
        <f t="shared" si="129"/>
        <v>1</v>
      </c>
      <c r="AM609" s="3">
        <f t="shared" si="139"/>
        <v>86</v>
      </c>
      <c r="AN609" s="3">
        <f t="shared" si="135"/>
        <v>1061890.774</v>
      </c>
      <c r="AO609" s="3">
        <f t="shared" si="136"/>
        <v>12348</v>
      </c>
      <c r="AP609" s="3">
        <f t="shared" si="130"/>
        <v>-2261</v>
      </c>
      <c r="AQ609" s="3">
        <v>14609</v>
      </c>
      <c r="AS609" s="68"/>
      <c r="AT609" s="68"/>
      <c r="AX609" s="4">
        <f t="shared" si="137"/>
        <v>0</v>
      </c>
      <c r="AZ609" s="4">
        <f t="shared" si="138"/>
        <v>0</v>
      </c>
      <c r="BB609" s="4"/>
    </row>
    <row r="610" spans="1:54" s="3" customFormat="1">
      <c r="A610" s="205" t="str">
        <f t="shared" si="131"/>
        <v>482</v>
      </c>
      <c r="B610" s="1">
        <v>482204705</v>
      </c>
      <c r="C610" s="7" t="s">
        <v>99</v>
      </c>
      <c r="D610" s="8">
        <f>'fnd enro'!D610</f>
        <v>0</v>
      </c>
      <c r="E610" s="8">
        <f>'fnd enro'!E610</f>
        <v>0</v>
      </c>
      <c r="F610" s="8">
        <f>'fnd enro'!F610</f>
        <v>0</v>
      </c>
      <c r="G610" s="8">
        <f>'fnd enro'!G610</f>
        <v>0</v>
      </c>
      <c r="H610" s="8">
        <f>'fnd enro'!H610</f>
        <v>1</v>
      </c>
      <c r="I610" s="8">
        <f>'fnd enro'!I610</f>
        <v>0</v>
      </c>
      <c r="J610" s="8">
        <f>'fnd enro'!J610</f>
        <v>0</v>
      </c>
      <c r="K610" s="9">
        <f>'fnd enro'!K610</f>
        <v>0.04</v>
      </c>
      <c r="L610" s="8">
        <f>'fnd enro'!L610</f>
        <v>0</v>
      </c>
      <c r="M610" s="8">
        <f>'fnd enro'!M610</f>
        <v>0</v>
      </c>
      <c r="N610" s="8">
        <f>'fnd enro'!N610</f>
        <v>0</v>
      </c>
      <c r="O610" s="8">
        <f>'fnd enro'!O610</f>
        <v>0</v>
      </c>
      <c r="P610" s="8">
        <f>'fnd enro'!P610</f>
        <v>0</v>
      </c>
      <c r="Q610" s="8">
        <f>'fnd enro'!R610</f>
        <v>1</v>
      </c>
      <c r="R610" s="9">
        <f t="shared" si="126"/>
        <v>1</v>
      </c>
      <c r="S610" s="8">
        <f>VALUE('fnd enro'!Q610)</f>
        <v>2</v>
      </c>
      <c r="T610" s="1"/>
      <c r="U610" s="68">
        <f>(($D610*'fnd base rates'!C$7)
+($E610*'fnd base rates'!C$8)
+($F610*'fnd base rates'!C$9)
+($G610*'fnd base rates'!C$10)
+($H610*'fnd base rates'!C$11)
+($I610*'fnd base rates'!C$12)
+($J610*'fnd base rates'!C$13)
+($K610*'fnd base rates'!C$14)
+($M610*'fnd base rates'!C$16)
+($N610*'fnd base rates'!C$17)
+($O610*'fnd base rates'!C$18)
+($P610*VLOOKUP($S610+12,rate_basefnd,3)))
*$R610</f>
        <v>599.66120000000001</v>
      </c>
      <c r="V610" s="68">
        <f>(($D610*'fnd base rates'!D$7)
+($E610*'fnd base rates'!D$8)
+($F610*'fnd base rates'!D$9)
+($G610*'fnd base rates'!D$10)
+($H610*'fnd base rates'!D$11)
+($I610*'fnd base rates'!D$12)
+($J610*'fnd base rates'!D$13)
+($K610*'fnd base rates'!D$14)
+($M610*'fnd base rates'!D$16)
+($N610*'fnd base rates'!D$17)
+($O610*'fnd base rates'!D$18)
+($P610*VLOOKUP($S610+12,rate_basefnd,4)))
*$R610</f>
        <v>848.74</v>
      </c>
      <c r="W610" s="68">
        <f>(($D610*'fnd base rates'!E$7)
+($E610*'fnd base rates'!E$8)
+($F610*'fnd base rates'!E$9)
+($G610*'fnd base rates'!E$10)
+($H610*'fnd base rates'!E$11)
+($I610*'fnd base rates'!E$12)
+($J610*'fnd base rates'!E$13)
+($K610*'fnd base rates'!E$14)
+($M610*'fnd base rates'!E$16)
+($N610*'fnd base rates'!E$17)
+($O610*'fnd base rates'!E$18)
+($P610*VLOOKUP($S610+12,rate_basefnd,5)))
*$R610</f>
        <v>3852.7308000000003</v>
      </c>
      <c r="X610" s="68">
        <f>(($D610*'fnd base rates'!F$7)
+($E610*'fnd base rates'!F$8)
+($F610*'fnd base rates'!F$9)
+($G610*'fnd base rates'!F$10)
+($H610*'fnd base rates'!F$11)
+($I610*'fnd base rates'!F$12)
+($J610*'fnd base rates'!F$13)
+($K610*'fnd base rates'!F$14)
+($M610*'fnd base rates'!F$16)
+($N610*'fnd base rates'!F$17)
+($O610*'fnd base rates'!F$18)
+($P610*VLOOKUP($S610+12,rate_basefnd,6)))
*$R610</f>
        <v>1118.2128</v>
      </c>
      <c r="Y610" s="68">
        <f>(($D610*'fnd base rates'!G$7)
+($E610*'fnd base rates'!G$8)
+($F610*'fnd base rates'!G$9)
+($G610*'fnd base rates'!G$10)
+($H610*'fnd base rates'!G$11)
+($I610*'fnd base rates'!G$12)
+($J610*'fnd base rates'!G$13)
+($K610*'fnd base rates'!G$14)
+($M610*'fnd base rates'!G$16)
+($N610*'fnd base rates'!G$17)
+($O610*'fnd base rates'!G$18)
+($P610*VLOOKUP($S610+12,rate_basefnd,7)))
*$R610</f>
        <v>187.59039999999999</v>
      </c>
      <c r="Z610" s="68">
        <f>(($D610*'fnd base rates'!H$7)
+($E610*'fnd base rates'!H$8)
+($F610*'fnd base rates'!H$9)
+($G610*'fnd base rates'!H$10)
+($H610*'fnd base rates'!H$11)
+($I610*'fnd base rates'!H$12)
+($J610*'fnd base rates'!H$13)
+($K610*'fnd base rates'!H$14)
+($M610*'fnd base rates'!H$16)
+($N610*'fnd base rates'!H$17)
+($O610*'fnd base rates'!H$18)
+($P610*VLOOKUP($S610+12,rate_basefnd,8)))</f>
        <v>581.30399999999997</v>
      </c>
      <c r="AA610" s="68">
        <f>(($D610*'fnd base rates'!I$7)
+($E610*'fnd base rates'!I$8)
+($F610*'fnd base rates'!I$9)
+($G610*'fnd base rates'!I$10)
+($H610*'fnd base rates'!I$11)
+($I610*'fnd base rates'!I$12)
+($J610*'fnd base rates'!I$13)
+($K610*'fnd base rates'!I$14)
+($M610*'fnd base rates'!I$16)
+($N610*'fnd base rates'!I$17)
+($O610*'fnd base rates'!I$18)
+($P610*VLOOKUP($S610+12,rate_basefnd,9)))
*$R610</f>
        <v>453.16</v>
      </c>
      <c r="AB610" s="68">
        <f>(($D610*'fnd base rates'!J$7)
+($E610*'fnd base rates'!J$8)
+($F610*'fnd base rates'!J$9)
+($G610*'fnd base rates'!J$10)
+($H610*'fnd base rates'!J$11)
+($I610*'fnd base rates'!J$12)
+($J610*'fnd base rates'!J$13)
+($K610*'fnd base rates'!J$14)
+($M610*'fnd base rates'!J$16)
+($N610*'fnd base rates'!J$17)
+($O610*'fnd base rates'!J$18)
+($P610*VLOOKUP($S610+12,rate_basefnd,10)))
*$R610</f>
        <v>276.02</v>
      </c>
      <c r="AC610" s="68">
        <f>(($D610*'fnd base rates'!K$7)
+($E610*'fnd base rates'!K$8)
+($F610*'fnd base rates'!K$9)
+($G610*'fnd base rates'!K$10)
+($H610*'fnd base rates'!K$11)
+($I610*'fnd base rates'!K$12)
+($J610*'fnd base rates'!K$13)
+($K610*'fnd base rates'!K$14)
+($M610*'fnd base rates'!K$16)
+($N610*'fnd base rates'!K$17)
+($O610*'fnd base rates'!K$18)
+($P610*VLOOKUP($S610+12,rate_basefnd,11)))
*$R610</f>
        <v>1316.4959999999999</v>
      </c>
      <c r="AD610" s="68">
        <f>(($D610*'fnd base rates'!L$7)
+($E610*'fnd base rates'!L$8)
+($F610*'fnd base rates'!L$9)
+($G610*'fnd base rates'!L$10)
+($H610*'fnd base rates'!L$11)
+($I610*'fnd base rates'!L$12)
+($J610*'fnd base rates'!L$13)
+($K610*'fnd base rates'!L$14)
+($M610*'fnd base rates'!L$16)
+($N610*'fnd base rates'!L$17)
+($O610*'fnd base rates'!L$18)
+($P610*VLOOKUP($S610+12,rate_basefnd,12)))</f>
        <v>2428.6587999999997</v>
      </c>
      <c r="AE610" s="68">
        <f>(($D610*'fnd base rates'!M$7)
+($E610*'fnd base rates'!M$8)
+($F610*'fnd base rates'!M$9)
+($G610*'fnd base rates'!M$10)
+($H610*'fnd base rates'!M$11)
+($I610*'fnd base rates'!M$12)
+($J610*'fnd base rates'!M$13)
+($K610*'fnd base rates'!M$14)
+($M610*'fnd base rates'!M$16)
+($N610*'fnd base rates'!M$17)
+($O610*'fnd base rates'!M$18)
+($P610*VLOOKUP($S610+12,rate_basefnd,13)))</f>
        <v>0</v>
      </c>
      <c r="AF610" s="3">
        <f t="shared" si="127"/>
        <v>11662.573999999999</v>
      </c>
      <c r="AH610" s="205">
        <f t="shared" si="128"/>
        <v>482204705</v>
      </c>
      <c r="AI610" s="3" t="str">
        <f t="shared" si="132"/>
        <v>482</v>
      </c>
      <c r="AJ610" s="1" t="str">
        <f t="shared" si="133"/>
        <v>204</v>
      </c>
      <c r="AK610" s="1" t="str">
        <f t="shared" si="134"/>
        <v>705</v>
      </c>
      <c r="AL610" s="3">
        <f t="shared" si="129"/>
        <v>1</v>
      </c>
      <c r="AM610" s="3">
        <f t="shared" si="139"/>
        <v>1</v>
      </c>
      <c r="AN610" s="3">
        <f t="shared" si="135"/>
        <v>11662.573999999999</v>
      </c>
      <c r="AO610" s="3">
        <f t="shared" si="136"/>
        <v>11663</v>
      </c>
      <c r="AP610" s="3">
        <f t="shared" si="130"/>
        <v>268</v>
      </c>
      <c r="AQ610" s="3">
        <v>11395</v>
      </c>
      <c r="AS610" s="68"/>
      <c r="AT610" s="68"/>
      <c r="AX610" s="4">
        <f t="shared" si="137"/>
        <v>0</v>
      </c>
      <c r="AZ610" s="4">
        <f t="shared" si="138"/>
        <v>0</v>
      </c>
      <c r="BB610" s="4"/>
    </row>
    <row r="611" spans="1:54" s="3" customFormat="1">
      <c r="A611" s="205" t="str">
        <f t="shared" si="131"/>
        <v>482</v>
      </c>
      <c r="B611" s="1">
        <v>482204745</v>
      </c>
      <c r="C611" s="7" t="s">
        <v>99</v>
      </c>
      <c r="D611" s="8">
        <f>'fnd enro'!D611</f>
        <v>0</v>
      </c>
      <c r="E611" s="8">
        <f>'fnd enro'!E611</f>
        <v>0</v>
      </c>
      <c r="F611" s="8">
        <f>'fnd enro'!F611</f>
        <v>4</v>
      </c>
      <c r="G611" s="8">
        <f>'fnd enro'!G611</f>
        <v>20</v>
      </c>
      <c r="H611" s="8">
        <f>'fnd enro'!H611</f>
        <v>9</v>
      </c>
      <c r="I611" s="8">
        <f>'fnd enro'!I611</f>
        <v>0</v>
      </c>
      <c r="J611" s="8">
        <f>'fnd enro'!J611</f>
        <v>0</v>
      </c>
      <c r="K611" s="9">
        <f>'fnd enro'!K611</f>
        <v>1.32</v>
      </c>
      <c r="L611" s="8">
        <f>'fnd enro'!L611</f>
        <v>0</v>
      </c>
      <c r="M611" s="8">
        <f>'fnd enro'!M611</f>
        <v>0</v>
      </c>
      <c r="N611" s="8">
        <f>'fnd enro'!N611</f>
        <v>0</v>
      </c>
      <c r="O611" s="8">
        <f>'fnd enro'!O611</f>
        <v>0</v>
      </c>
      <c r="P611" s="8">
        <f>'fnd enro'!P611</f>
        <v>4</v>
      </c>
      <c r="Q611" s="8">
        <f>'fnd enro'!R611</f>
        <v>33</v>
      </c>
      <c r="R611" s="9">
        <f t="shared" si="126"/>
        <v>1</v>
      </c>
      <c r="S611" s="8">
        <f>VALUE('fnd enro'!Q611)</f>
        <v>3</v>
      </c>
      <c r="T611" s="1"/>
      <c r="U611" s="68">
        <f>(($D611*'fnd base rates'!C$7)
+($E611*'fnd base rates'!C$8)
+($F611*'fnd base rates'!C$9)
+($G611*'fnd base rates'!C$10)
+($H611*'fnd base rates'!C$11)
+($I611*'fnd base rates'!C$12)
+($J611*'fnd base rates'!C$13)
+($K611*'fnd base rates'!C$14)
+($M611*'fnd base rates'!C$16)
+($N611*'fnd base rates'!C$17)
+($O611*'fnd base rates'!C$18)
+($P611*VLOOKUP($S611+12,rate_basefnd,3)))
*$R611</f>
        <v>20046.579599999997</v>
      </c>
      <c r="V611" s="68">
        <f>(($D611*'fnd base rates'!D$7)
+($E611*'fnd base rates'!D$8)
+($F611*'fnd base rates'!D$9)
+($G611*'fnd base rates'!D$10)
+($H611*'fnd base rates'!D$11)
+($I611*'fnd base rates'!D$12)
+($J611*'fnd base rates'!D$13)
+($K611*'fnd base rates'!D$14)
+($M611*'fnd base rates'!D$16)
+($N611*'fnd base rates'!D$17)
+($O611*'fnd base rates'!D$18)
+($P611*VLOOKUP($S611+12,rate_basefnd,4)))
*$R611</f>
        <v>29229.699999999997</v>
      </c>
      <c r="W611" s="68">
        <f>(($D611*'fnd base rates'!E$7)
+($E611*'fnd base rates'!E$8)
+($F611*'fnd base rates'!E$9)
+($G611*'fnd base rates'!E$10)
+($H611*'fnd base rates'!E$11)
+($I611*'fnd base rates'!E$12)
+($J611*'fnd base rates'!E$13)
+($K611*'fnd base rates'!E$14)
+($M611*'fnd base rates'!E$16)
+($N611*'fnd base rates'!E$17)
+($O611*'fnd base rates'!E$18)
+($P611*VLOOKUP($S611+12,rate_basefnd,5)))
*$R611</f>
        <v>150269.59640000001</v>
      </c>
      <c r="X611" s="68">
        <f>(($D611*'fnd base rates'!F$7)
+($E611*'fnd base rates'!F$8)
+($F611*'fnd base rates'!F$9)
+($G611*'fnd base rates'!F$10)
+($H611*'fnd base rates'!F$11)
+($I611*'fnd base rates'!F$12)
+($J611*'fnd base rates'!F$13)
+($K611*'fnd base rates'!F$14)
+($M611*'fnd base rates'!F$16)
+($N611*'fnd base rates'!F$17)
+($O611*'fnd base rates'!F$18)
+($P611*VLOOKUP($S611+12,rate_basefnd,6)))
*$R611</f>
        <v>43611.902399999999</v>
      </c>
      <c r="Y611" s="68">
        <f>(($D611*'fnd base rates'!G$7)
+($E611*'fnd base rates'!G$8)
+($F611*'fnd base rates'!G$9)
+($G611*'fnd base rates'!G$10)
+($H611*'fnd base rates'!G$11)
+($I611*'fnd base rates'!G$12)
+($J611*'fnd base rates'!G$13)
+($K611*'fnd base rates'!G$14)
+($M611*'fnd base rates'!G$16)
+($N611*'fnd base rates'!G$17)
+($O611*'fnd base rates'!G$18)
+($P611*VLOOKUP($S611+12,rate_basefnd,7)))
*$R611</f>
        <v>6458.7232000000004</v>
      </c>
      <c r="Z611" s="68">
        <f>(($D611*'fnd base rates'!H$7)
+($E611*'fnd base rates'!H$8)
+($F611*'fnd base rates'!H$9)
+($G611*'fnd base rates'!H$10)
+($H611*'fnd base rates'!H$11)
+($I611*'fnd base rates'!H$12)
+($J611*'fnd base rates'!H$13)
+($K611*'fnd base rates'!H$14)
+($M611*'fnd base rates'!H$16)
+($N611*'fnd base rates'!H$17)
+($O611*'fnd base rates'!H$18)
+($P611*VLOOKUP($S611+12,rate_basefnd,8)))</f>
        <v>19271.712</v>
      </c>
      <c r="AA611" s="68">
        <f>(($D611*'fnd base rates'!I$7)
+($E611*'fnd base rates'!I$8)
+($F611*'fnd base rates'!I$9)
+($G611*'fnd base rates'!I$10)
+($H611*'fnd base rates'!I$11)
+($I611*'fnd base rates'!I$12)
+($J611*'fnd base rates'!I$13)
+($K611*'fnd base rates'!I$14)
+($M611*'fnd base rates'!I$16)
+($N611*'fnd base rates'!I$17)
+($O611*'fnd base rates'!I$18)
+($P611*VLOOKUP($S611+12,rate_basefnd,9)))
*$R611</f>
        <v>15437.04</v>
      </c>
      <c r="AB611" s="68">
        <f>(($D611*'fnd base rates'!J$7)
+($E611*'fnd base rates'!J$8)
+($F611*'fnd base rates'!J$9)
+($G611*'fnd base rates'!J$10)
+($H611*'fnd base rates'!J$11)
+($I611*'fnd base rates'!J$12)
+($J611*'fnd base rates'!J$13)
+($K611*'fnd base rates'!J$14)
+($M611*'fnd base rates'!J$16)
+($N611*'fnd base rates'!J$17)
+($O611*'fnd base rates'!J$18)
+($P611*VLOOKUP($S611+12,rate_basefnd,10)))
*$R611</f>
        <v>8822.7800000000007</v>
      </c>
      <c r="AC611" s="68">
        <f>(($D611*'fnd base rates'!K$7)
+($E611*'fnd base rates'!K$8)
+($F611*'fnd base rates'!K$9)
+($G611*'fnd base rates'!K$10)
+($H611*'fnd base rates'!K$11)
+($I611*'fnd base rates'!K$12)
+($J611*'fnd base rates'!K$13)
+($K611*'fnd base rates'!K$14)
+($M611*'fnd base rates'!K$16)
+($N611*'fnd base rates'!K$17)
+($O611*'fnd base rates'!K$18)
+($P611*VLOOKUP($S611+12,rate_basefnd,11)))
*$R611</f>
        <v>41262.528000000006</v>
      </c>
      <c r="AD611" s="68">
        <f>(($D611*'fnd base rates'!L$7)
+($E611*'fnd base rates'!L$8)
+($F611*'fnd base rates'!L$9)
+($G611*'fnd base rates'!L$10)
+($H611*'fnd base rates'!L$11)
+($I611*'fnd base rates'!L$12)
+($J611*'fnd base rates'!L$13)
+($K611*'fnd base rates'!L$14)
+($M611*'fnd base rates'!L$16)
+($N611*'fnd base rates'!L$17)
+($O611*'fnd base rates'!L$18)
+($P611*VLOOKUP($S611+12,rate_basefnd,12)))</f>
        <v>78389.500400000004</v>
      </c>
      <c r="AE611" s="68">
        <f>(($D611*'fnd base rates'!M$7)
+($E611*'fnd base rates'!M$8)
+($F611*'fnd base rates'!M$9)
+($G611*'fnd base rates'!M$10)
+($H611*'fnd base rates'!M$11)
+($I611*'fnd base rates'!M$12)
+($J611*'fnd base rates'!M$13)
+($K611*'fnd base rates'!M$14)
+($M611*'fnd base rates'!M$16)
+($N611*'fnd base rates'!M$17)
+($O611*'fnd base rates'!M$18)
+($P611*VLOOKUP($S611+12,rate_basefnd,13)))</f>
        <v>0</v>
      </c>
      <c r="AF611" s="3">
        <f t="shared" si="127"/>
        <v>412800.06200000003</v>
      </c>
      <c r="AH611" s="205">
        <f t="shared" si="128"/>
        <v>482204745</v>
      </c>
      <c r="AI611" s="3" t="str">
        <f t="shared" si="132"/>
        <v>482</v>
      </c>
      <c r="AJ611" s="1" t="str">
        <f t="shared" si="133"/>
        <v>204</v>
      </c>
      <c r="AK611" s="1" t="str">
        <f t="shared" si="134"/>
        <v>745</v>
      </c>
      <c r="AL611" s="3">
        <f t="shared" si="129"/>
        <v>1</v>
      </c>
      <c r="AM611" s="3">
        <f t="shared" si="139"/>
        <v>33</v>
      </c>
      <c r="AN611" s="3">
        <f t="shared" si="135"/>
        <v>412800.06200000003</v>
      </c>
      <c r="AO611" s="3">
        <f t="shared" si="136"/>
        <v>12509</v>
      </c>
      <c r="AP611" s="3">
        <f t="shared" si="130"/>
        <v>774</v>
      </c>
      <c r="AQ611" s="3">
        <v>11735</v>
      </c>
      <c r="AS611" s="68"/>
      <c r="AT611" s="68"/>
      <c r="AX611" s="4">
        <f t="shared" si="137"/>
        <v>0</v>
      </c>
      <c r="AZ611" s="4">
        <f t="shared" si="138"/>
        <v>0</v>
      </c>
      <c r="BB611" s="4"/>
    </row>
    <row r="612" spans="1:54" s="3" customFormat="1">
      <c r="A612" s="205" t="str">
        <f t="shared" si="131"/>
        <v>482</v>
      </c>
      <c r="B612" s="1">
        <v>482204773</v>
      </c>
      <c r="C612" s="7" t="s">
        <v>99</v>
      </c>
      <c r="D612" s="8">
        <f>'fnd enro'!D612</f>
        <v>0</v>
      </c>
      <c r="E612" s="8">
        <f>'fnd enro'!E612</f>
        <v>0</v>
      </c>
      <c r="F612" s="8">
        <f>'fnd enro'!F612</f>
        <v>6</v>
      </c>
      <c r="G612" s="8">
        <f>'fnd enro'!G612</f>
        <v>27</v>
      </c>
      <c r="H612" s="8">
        <f>'fnd enro'!H612</f>
        <v>13</v>
      </c>
      <c r="I612" s="8">
        <f>'fnd enro'!I612</f>
        <v>0</v>
      </c>
      <c r="J612" s="8">
        <f>'fnd enro'!J612</f>
        <v>0</v>
      </c>
      <c r="K612" s="9">
        <f>'fnd enro'!K612</f>
        <v>1.84</v>
      </c>
      <c r="L612" s="8">
        <f>'fnd enro'!L612</f>
        <v>0</v>
      </c>
      <c r="M612" s="8">
        <f>'fnd enro'!M612</f>
        <v>0</v>
      </c>
      <c r="N612" s="8">
        <f>'fnd enro'!N612</f>
        <v>0</v>
      </c>
      <c r="O612" s="8">
        <f>'fnd enro'!O612</f>
        <v>0</v>
      </c>
      <c r="P612" s="8">
        <f>'fnd enro'!P612</f>
        <v>5</v>
      </c>
      <c r="Q612" s="8">
        <f>'fnd enro'!R612</f>
        <v>46</v>
      </c>
      <c r="R612" s="9">
        <f t="shared" si="126"/>
        <v>1</v>
      </c>
      <c r="S612" s="8">
        <f>VALUE('fnd enro'!Q612)</f>
        <v>5</v>
      </c>
      <c r="T612" s="1"/>
      <c r="U612" s="68">
        <f>(($D612*'fnd base rates'!C$7)
+($E612*'fnd base rates'!C$8)
+($F612*'fnd base rates'!C$9)
+($G612*'fnd base rates'!C$10)
+($H612*'fnd base rates'!C$11)
+($I612*'fnd base rates'!C$12)
+($J612*'fnd base rates'!C$13)
+($K612*'fnd base rates'!C$14)
+($M612*'fnd base rates'!C$16)
+($N612*'fnd base rates'!C$17)
+($O612*'fnd base rates'!C$18)
+($P612*VLOOKUP($S612+12,rate_basefnd,3)))
*$R612</f>
        <v>27942.3652</v>
      </c>
      <c r="V612" s="68">
        <f>(($D612*'fnd base rates'!D$7)
+($E612*'fnd base rates'!D$8)
+($F612*'fnd base rates'!D$9)
+($G612*'fnd base rates'!D$10)
+($H612*'fnd base rates'!D$11)
+($I612*'fnd base rates'!D$12)
+($J612*'fnd base rates'!D$13)
+($K612*'fnd base rates'!D$14)
+($M612*'fnd base rates'!D$16)
+($N612*'fnd base rates'!D$17)
+($O612*'fnd base rates'!D$18)
+($P612*VLOOKUP($S612+12,rate_basefnd,4)))
*$R612</f>
        <v>40738.19</v>
      </c>
      <c r="W612" s="68">
        <f>(($D612*'fnd base rates'!E$7)
+($E612*'fnd base rates'!E$8)
+($F612*'fnd base rates'!E$9)
+($G612*'fnd base rates'!E$10)
+($H612*'fnd base rates'!E$11)
+($I612*'fnd base rates'!E$12)
+($J612*'fnd base rates'!E$13)
+($K612*'fnd base rates'!E$14)
+($M612*'fnd base rates'!E$16)
+($N612*'fnd base rates'!E$17)
+($O612*'fnd base rates'!E$18)
+($P612*VLOOKUP($S612+12,rate_basefnd,5)))
*$R612</f>
        <v>209194.21679999999</v>
      </c>
      <c r="X612" s="68">
        <f>(($D612*'fnd base rates'!F$7)
+($E612*'fnd base rates'!F$8)
+($F612*'fnd base rates'!F$9)
+($G612*'fnd base rates'!F$10)
+($H612*'fnd base rates'!F$11)
+($I612*'fnd base rates'!F$12)
+($J612*'fnd base rates'!F$13)
+($K612*'fnd base rates'!F$14)
+($M612*'fnd base rates'!F$16)
+($N612*'fnd base rates'!F$17)
+($O612*'fnd base rates'!F$18)
+($P612*VLOOKUP($S612+12,rate_basefnd,6)))
*$R612</f>
        <v>60665.248800000001</v>
      </c>
      <c r="Y612" s="68">
        <f>(($D612*'fnd base rates'!G$7)
+($E612*'fnd base rates'!G$8)
+($F612*'fnd base rates'!G$9)
+($G612*'fnd base rates'!G$10)
+($H612*'fnd base rates'!G$11)
+($I612*'fnd base rates'!G$12)
+($J612*'fnd base rates'!G$13)
+($K612*'fnd base rates'!G$14)
+($M612*'fnd base rates'!G$16)
+($N612*'fnd base rates'!G$17)
+($O612*'fnd base rates'!G$18)
+($P612*VLOOKUP($S612+12,rate_basefnd,7)))
*$R612</f>
        <v>9006.0284000000011</v>
      </c>
      <c r="Z612" s="68">
        <f>(($D612*'fnd base rates'!H$7)
+($E612*'fnd base rates'!H$8)
+($F612*'fnd base rates'!H$9)
+($G612*'fnd base rates'!H$10)
+($H612*'fnd base rates'!H$11)
+($I612*'fnd base rates'!H$12)
+($J612*'fnd base rates'!H$13)
+($K612*'fnd base rates'!H$14)
+($M612*'fnd base rates'!H$16)
+($N612*'fnd base rates'!H$17)
+($O612*'fnd base rates'!H$18)
+($P612*VLOOKUP($S612+12,rate_basefnd,8)))</f>
        <v>26863.133999999998</v>
      </c>
      <c r="AA612" s="68">
        <f>(($D612*'fnd base rates'!I$7)
+($E612*'fnd base rates'!I$8)
+($F612*'fnd base rates'!I$9)
+($G612*'fnd base rates'!I$10)
+($H612*'fnd base rates'!I$11)
+($I612*'fnd base rates'!I$12)
+($J612*'fnd base rates'!I$13)
+($K612*'fnd base rates'!I$14)
+($M612*'fnd base rates'!I$16)
+($N612*'fnd base rates'!I$17)
+($O612*'fnd base rates'!I$18)
+($P612*VLOOKUP($S612+12,rate_basefnd,9)))
*$R612</f>
        <v>21515.86</v>
      </c>
      <c r="AB612" s="68">
        <f>(($D612*'fnd base rates'!J$7)
+($E612*'fnd base rates'!J$8)
+($F612*'fnd base rates'!J$9)
+($G612*'fnd base rates'!J$10)
+($H612*'fnd base rates'!J$11)
+($I612*'fnd base rates'!J$12)
+($J612*'fnd base rates'!J$13)
+($K612*'fnd base rates'!J$14)
+($M612*'fnd base rates'!J$16)
+($N612*'fnd base rates'!J$17)
+($O612*'fnd base rates'!J$18)
+($P612*VLOOKUP($S612+12,rate_basefnd,10)))
*$R612</f>
        <v>12310.47</v>
      </c>
      <c r="AC612" s="68">
        <f>(($D612*'fnd base rates'!K$7)
+($E612*'fnd base rates'!K$8)
+($F612*'fnd base rates'!K$9)
+($G612*'fnd base rates'!K$10)
+($H612*'fnd base rates'!K$11)
+($I612*'fnd base rates'!K$12)
+($J612*'fnd base rates'!K$13)
+($K612*'fnd base rates'!K$14)
+($M612*'fnd base rates'!K$16)
+($N612*'fnd base rates'!K$17)
+($O612*'fnd base rates'!K$18)
+($P612*VLOOKUP($S612+12,rate_basefnd,11)))
*$R612</f>
        <v>57558.786</v>
      </c>
      <c r="AD612" s="68">
        <f>(($D612*'fnd base rates'!L$7)
+($E612*'fnd base rates'!L$8)
+($F612*'fnd base rates'!L$9)
+($G612*'fnd base rates'!L$10)
+($H612*'fnd base rates'!L$11)
+($I612*'fnd base rates'!L$12)
+($J612*'fnd base rates'!L$13)
+($K612*'fnd base rates'!L$14)
+($M612*'fnd base rates'!L$16)
+($N612*'fnd base rates'!L$17)
+($O612*'fnd base rates'!L$18)
+($P612*VLOOKUP($S612+12,rate_basefnd,12)))</f>
        <v>109334.54479999999</v>
      </c>
      <c r="AE612" s="68">
        <f>(($D612*'fnd base rates'!M$7)
+($E612*'fnd base rates'!M$8)
+($F612*'fnd base rates'!M$9)
+($G612*'fnd base rates'!M$10)
+($H612*'fnd base rates'!M$11)
+($I612*'fnd base rates'!M$12)
+($J612*'fnd base rates'!M$13)
+($K612*'fnd base rates'!M$14)
+($M612*'fnd base rates'!M$16)
+($N612*'fnd base rates'!M$17)
+($O612*'fnd base rates'!M$18)
+($P612*VLOOKUP($S612+12,rate_basefnd,13)))</f>
        <v>0</v>
      </c>
      <c r="AF612" s="3">
        <f t="shared" si="127"/>
        <v>575128.84400000004</v>
      </c>
      <c r="AH612" s="205">
        <f t="shared" si="128"/>
        <v>482204773</v>
      </c>
      <c r="AI612" s="3" t="str">
        <f t="shared" si="132"/>
        <v>482</v>
      </c>
      <c r="AJ612" s="1" t="str">
        <f t="shared" si="133"/>
        <v>204</v>
      </c>
      <c r="AK612" s="1" t="str">
        <f t="shared" si="134"/>
        <v>773</v>
      </c>
      <c r="AL612" s="3">
        <f t="shared" si="129"/>
        <v>1</v>
      </c>
      <c r="AM612" s="3">
        <f t="shared" si="139"/>
        <v>46</v>
      </c>
      <c r="AN612" s="3">
        <f t="shared" si="135"/>
        <v>575128.84400000004</v>
      </c>
      <c r="AO612" s="3">
        <f t="shared" si="136"/>
        <v>12503</v>
      </c>
      <c r="AP612" s="3">
        <f t="shared" si="130"/>
        <v>4003</v>
      </c>
      <c r="AQ612" s="3">
        <v>8500</v>
      </c>
      <c r="AS612" s="68"/>
      <c r="AT612" s="68"/>
      <c r="AX612" s="4">
        <f t="shared" si="137"/>
        <v>0</v>
      </c>
      <c r="AZ612" s="4">
        <f t="shared" si="138"/>
        <v>0</v>
      </c>
      <c r="BB612" s="4"/>
    </row>
    <row r="613" spans="1:54" s="3" customFormat="1">
      <c r="A613" s="205" t="str">
        <f t="shared" si="131"/>
        <v>483</v>
      </c>
      <c r="B613" s="1">
        <v>483239020</v>
      </c>
      <c r="C613" s="7" t="s">
        <v>101</v>
      </c>
      <c r="D613" s="8">
        <f>'fnd enro'!D613</f>
        <v>0</v>
      </c>
      <c r="E613" s="8">
        <f>'fnd enro'!E613</f>
        <v>0</v>
      </c>
      <c r="F613" s="8">
        <f>'fnd enro'!F613</f>
        <v>0</v>
      </c>
      <c r="G613" s="8">
        <f>'fnd enro'!G613</f>
        <v>6</v>
      </c>
      <c r="H613" s="8">
        <f>'fnd enro'!H613</f>
        <v>5</v>
      </c>
      <c r="I613" s="8">
        <f>'fnd enro'!I613</f>
        <v>6</v>
      </c>
      <c r="J613" s="8">
        <f>'fnd enro'!J613</f>
        <v>0</v>
      </c>
      <c r="K613" s="9">
        <f>'fnd enro'!K613</f>
        <v>0.68</v>
      </c>
      <c r="L613" s="8">
        <f>'fnd enro'!L613</f>
        <v>0</v>
      </c>
      <c r="M613" s="8">
        <f>'fnd enro'!M613</f>
        <v>1</v>
      </c>
      <c r="N613" s="8">
        <f>'fnd enro'!N613</f>
        <v>0</v>
      </c>
      <c r="O613" s="8">
        <f>'fnd enro'!O613</f>
        <v>1</v>
      </c>
      <c r="P613" s="8">
        <f>'fnd enro'!P613</f>
        <v>6</v>
      </c>
      <c r="Q613" s="8">
        <f>'fnd enro'!R613</f>
        <v>17</v>
      </c>
      <c r="R613" s="9">
        <f t="shared" si="126"/>
        <v>1.0369999999999999</v>
      </c>
      <c r="S613" s="8">
        <f>VALUE('fnd enro'!Q613)</f>
        <v>10</v>
      </c>
      <c r="T613" s="1"/>
      <c r="U613" s="68">
        <f>(($D613*'fnd base rates'!C$7)
+($E613*'fnd base rates'!C$8)
+($F613*'fnd base rates'!C$9)
+($G613*'fnd base rates'!C$10)
+($H613*'fnd base rates'!C$11)
+($I613*'fnd base rates'!C$12)
+($J613*'fnd base rates'!C$13)
+($K613*'fnd base rates'!C$14)
+($M613*'fnd base rates'!C$16)
+($N613*'fnd base rates'!C$17)
+($O613*'fnd base rates'!C$18)
+($P613*VLOOKUP($S613+12,rate_basefnd,3)))
*$R613</f>
        <v>11569.923484799996</v>
      </c>
      <c r="V613" s="68">
        <f>(($D613*'fnd base rates'!D$7)
+($E613*'fnd base rates'!D$8)
+($F613*'fnd base rates'!D$9)
+($G613*'fnd base rates'!D$10)
+($H613*'fnd base rates'!D$11)
+($I613*'fnd base rates'!D$12)
+($J613*'fnd base rates'!D$13)
+($K613*'fnd base rates'!D$14)
+($M613*'fnd base rates'!D$16)
+($N613*'fnd base rates'!D$17)
+($O613*'fnd base rates'!D$18)
+($P613*VLOOKUP($S613+12,rate_basefnd,4)))
*$R613</f>
        <v>18839.718239999998</v>
      </c>
      <c r="W613" s="68">
        <f>(($D613*'fnd base rates'!E$7)
+($E613*'fnd base rates'!E$8)
+($F613*'fnd base rates'!E$9)
+($G613*'fnd base rates'!E$10)
+($H613*'fnd base rates'!E$11)
+($I613*'fnd base rates'!E$12)
+($J613*'fnd base rates'!E$13)
+($K613*'fnd base rates'!E$14)
+($M613*'fnd base rates'!E$16)
+($N613*'fnd base rates'!E$17)
+($O613*'fnd base rates'!E$18)
+($P613*VLOOKUP($S613+12,rate_basefnd,5)))
*$R613</f>
        <v>117320.6461532</v>
      </c>
      <c r="X613" s="68">
        <f>(($D613*'fnd base rates'!F$7)
+($E613*'fnd base rates'!F$8)
+($F613*'fnd base rates'!F$9)
+($G613*'fnd base rates'!F$10)
+($H613*'fnd base rates'!F$11)
+($I613*'fnd base rates'!F$12)
+($J613*'fnd base rates'!F$13)
+($K613*'fnd base rates'!F$14)
+($M613*'fnd base rates'!F$16)
+($N613*'fnd base rates'!F$17)
+($O613*'fnd base rates'!F$18)
+($P613*VLOOKUP($S613+12,rate_basefnd,6)))
*$R613</f>
        <v>21203.992791199998</v>
      </c>
      <c r="Y613" s="68">
        <f>(($D613*'fnd base rates'!G$7)
+($E613*'fnd base rates'!G$8)
+($F613*'fnd base rates'!G$9)
+($G613*'fnd base rates'!G$10)
+($H613*'fnd base rates'!G$11)
+($I613*'fnd base rates'!G$12)
+($J613*'fnd base rates'!G$13)
+($K613*'fnd base rates'!G$14)
+($M613*'fnd base rates'!G$16)
+($N613*'fnd base rates'!G$17)
+($O613*'fnd base rates'!G$18)
+($P613*VLOOKUP($S613+12,rate_basefnd,7)))
*$R613</f>
        <v>4937.4544115999997</v>
      </c>
      <c r="Z613" s="68">
        <f>(($D613*'fnd base rates'!H$7)
+($E613*'fnd base rates'!H$8)
+($F613*'fnd base rates'!H$9)
+($G613*'fnd base rates'!H$10)
+($H613*'fnd base rates'!H$11)
+($I613*'fnd base rates'!H$12)
+($J613*'fnd base rates'!H$13)
+($K613*'fnd base rates'!H$14)
+($M613*'fnd base rates'!H$16)
+($N613*'fnd base rates'!H$17)
+($O613*'fnd base rates'!H$18)
+($P613*VLOOKUP($S613+12,rate_basefnd,8)))</f>
        <v>12490.828</v>
      </c>
      <c r="AA613" s="68">
        <f>(($D613*'fnd base rates'!I$7)
+($E613*'fnd base rates'!I$8)
+($F613*'fnd base rates'!I$9)
+($G613*'fnd base rates'!I$10)
+($H613*'fnd base rates'!I$11)
+($I613*'fnd base rates'!I$12)
+($J613*'fnd base rates'!I$13)
+($K613*'fnd base rates'!I$14)
+($M613*'fnd base rates'!I$16)
+($N613*'fnd base rates'!I$17)
+($O613*'fnd base rates'!I$18)
+($P613*VLOOKUP($S613+12,rate_basefnd,9)))
*$R613</f>
        <v>9658.4624499999991</v>
      </c>
      <c r="AB613" s="68">
        <f>(($D613*'fnd base rates'!J$7)
+($E613*'fnd base rates'!J$8)
+($F613*'fnd base rates'!J$9)
+($G613*'fnd base rates'!J$10)
+($H613*'fnd base rates'!J$11)
+($I613*'fnd base rates'!J$12)
+($J613*'fnd base rates'!J$13)
+($K613*'fnd base rates'!J$14)
+($M613*'fnd base rates'!J$16)
+($N613*'fnd base rates'!J$17)
+($O613*'fnd base rates'!J$18)
+($P613*VLOOKUP($S613+12,rate_basefnd,10)))
*$R613</f>
        <v>13450.96848</v>
      </c>
      <c r="AC613" s="68">
        <f>(($D613*'fnd base rates'!K$7)
+($E613*'fnd base rates'!K$8)
+($F613*'fnd base rates'!K$9)
+($G613*'fnd base rates'!K$10)
+($H613*'fnd base rates'!K$11)
+($I613*'fnd base rates'!K$12)
+($J613*'fnd base rates'!K$13)
+($K613*'fnd base rates'!K$14)
+($M613*'fnd base rates'!K$16)
+($N613*'fnd base rates'!K$17)
+($O613*'fnd base rates'!K$18)
+($P613*VLOOKUP($S613+12,rate_basefnd,11)))
*$R613</f>
        <v>23278.588443999997</v>
      </c>
      <c r="AD613" s="68">
        <f>(($D613*'fnd base rates'!L$7)
+($E613*'fnd base rates'!L$8)
+($F613*'fnd base rates'!L$9)
+($G613*'fnd base rates'!L$10)
+($H613*'fnd base rates'!L$11)
+($I613*'fnd base rates'!L$12)
+($J613*'fnd base rates'!L$13)
+($K613*'fnd base rates'!L$14)
+($M613*'fnd base rates'!L$16)
+($N613*'fnd base rates'!L$17)
+($O613*'fnd base rates'!L$18)
+($P613*VLOOKUP($S613+12,rate_basefnd,12)))</f>
        <v>45557.869600000005</v>
      </c>
      <c r="AE613" s="68">
        <f>(($D613*'fnd base rates'!M$7)
+($E613*'fnd base rates'!M$8)
+($F613*'fnd base rates'!M$9)
+($G613*'fnd base rates'!M$10)
+($H613*'fnd base rates'!M$11)
+($I613*'fnd base rates'!M$12)
+($J613*'fnd base rates'!M$13)
+($K613*'fnd base rates'!M$14)
+($M613*'fnd base rates'!M$16)
+($N613*'fnd base rates'!M$17)
+($O613*'fnd base rates'!M$18)
+($P613*VLOOKUP($S613+12,rate_basefnd,13)))</f>
        <v>0</v>
      </c>
      <c r="AF613" s="3">
        <f t="shared" si="127"/>
        <v>278308.4520548</v>
      </c>
      <c r="AH613" s="205">
        <f t="shared" si="128"/>
        <v>483239020</v>
      </c>
      <c r="AI613" s="3" t="str">
        <f t="shared" si="132"/>
        <v>483</v>
      </c>
      <c r="AJ613" s="1" t="str">
        <f t="shared" si="133"/>
        <v>239</v>
      </c>
      <c r="AK613" s="1" t="str">
        <f t="shared" si="134"/>
        <v>020</v>
      </c>
      <c r="AL613" s="3">
        <f t="shared" si="129"/>
        <v>1</v>
      </c>
      <c r="AM613" s="3">
        <f t="shared" si="139"/>
        <v>17</v>
      </c>
      <c r="AN613" s="3">
        <f t="shared" si="135"/>
        <v>278308.4520548</v>
      </c>
      <c r="AO613" s="3">
        <f t="shared" si="136"/>
        <v>16371</v>
      </c>
      <c r="AP613" s="3">
        <f t="shared" si="130"/>
        <v>1292</v>
      </c>
      <c r="AQ613" s="3">
        <v>15079</v>
      </c>
      <c r="AS613" s="68"/>
      <c r="AT613" s="68"/>
      <c r="AX613" s="4">
        <f t="shared" si="137"/>
        <v>0</v>
      </c>
      <c r="AZ613" s="4">
        <f t="shared" si="138"/>
        <v>0</v>
      </c>
      <c r="BB613" s="4"/>
    </row>
    <row r="614" spans="1:54" s="3" customFormat="1">
      <c r="A614" s="205" t="str">
        <f t="shared" si="131"/>
        <v>483</v>
      </c>
      <c r="B614" s="1">
        <v>483239036</v>
      </c>
      <c r="C614" s="7" t="s">
        <v>101</v>
      </c>
      <c r="D614" s="8">
        <f>'fnd enro'!D614</f>
        <v>0</v>
      </c>
      <c r="E614" s="8">
        <f>'fnd enro'!E614</f>
        <v>0</v>
      </c>
      <c r="F614" s="8">
        <f>'fnd enro'!F614</f>
        <v>0</v>
      </c>
      <c r="G614" s="8">
        <f>'fnd enro'!G614</f>
        <v>4</v>
      </c>
      <c r="H614" s="8">
        <f>'fnd enro'!H614</f>
        <v>11</v>
      </c>
      <c r="I614" s="8">
        <f>'fnd enro'!I614</f>
        <v>11</v>
      </c>
      <c r="J614" s="8">
        <f>'fnd enro'!J614</f>
        <v>0</v>
      </c>
      <c r="K614" s="9">
        <f>'fnd enro'!K614</f>
        <v>1.04</v>
      </c>
      <c r="L614" s="8">
        <f>'fnd enro'!L614</f>
        <v>0</v>
      </c>
      <c r="M614" s="8">
        <f>'fnd enro'!M614</f>
        <v>0</v>
      </c>
      <c r="N614" s="8">
        <f>'fnd enro'!N614</f>
        <v>0</v>
      </c>
      <c r="O614" s="8">
        <f>'fnd enro'!O614</f>
        <v>0</v>
      </c>
      <c r="P614" s="8">
        <f>'fnd enro'!P614</f>
        <v>3</v>
      </c>
      <c r="Q614" s="8">
        <f>'fnd enro'!R614</f>
        <v>26</v>
      </c>
      <c r="R614" s="9">
        <f t="shared" si="126"/>
        <v>1.0369999999999999</v>
      </c>
      <c r="S614" s="8">
        <f>VALUE('fnd enro'!Q614)</f>
        <v>7</v>
      </c>
      <c r="T614" s="1"/>
      <c r="U614" s="68">
        <f>(($D614*'fnd base rates'!C$7)
+($E614*'fnd base rates'!C$8)
+($F614*'fnd base rates'!C$9)
+($G614*'fnd base rates'!C$10)
+($H614*'fnd base rates'!C$11)
+($I614*'fnd base rates'!C$12)
+($J614*'fnd base rates'!C$13)
+($K614*'fnd base rates'!C$14)
+($M614*'fnd base rates'!C$16)
+($N614*'fnd base rates'!C$17)
+($O614*'fnd base rates'!C$18)
+($P614*VLOOKUP($S614+12,rate_basefnd,3)))
*$R614</f>
        <v>16444.259854399999</v>
      </c>
      <c r="V614" s="68">
        <f>(($D614*'fnd base rates'!D$7)
+($E614*'fnd base rates'!D$8)
+($F614*'fnd base rates'!D$9)
+($G614*'fnd base rates'!D$10)
+($H614*'fnd base rates'!D$11)
+($I614*'fnd base rates'!D$12)
+($J614*'fnd base rates'!D$13)
+($K614*'fnd base rates'!D$14)
+($M614*'fnd base rates'!D$16)
+($N614*'fnd base rates'!D$17)
+($O614*'fnd base rates'!D$18)
+($P614*VLOOKUP($S614+12,rate_basefnd,4)))
*$R614</f>
        <v>24192.338919999995</v>
      </c>
      <c r="W614" s="68">
        <f>(($D614*'fnd base rates'!E$7)
+($E614*'fnd base rates'!E$8)
+($F614*'fnd base rates'!E$9)
+($G614*'fnd base rates'!E$10)
+($H614*'fnd base rates'!E$11)
+($I614*'fnd base rates'!E$12)
+($J614*'fnd base rates'!E$13)
+($K614*'fnd base rates'!E$14)
+($M614*'fnd base rates'!E$16)
+($N614*'fnd base rates'!E$17)
+($O614*'fnd base rates'!E$18)
+($P614*VLOOKUP($S614+12,rate_basefnd,5)))
*$R614</f>
        <v>136972.53988959998</v>
      </c>
      <c r="X614" s="68">
        <f>(($D614*'fnd base rates'!F$7)
+($E614*'fnd base rates'!F$8)
+($F614*'fnd base rates'!F$9)
+($G614*'fnd base rates'!F$10)
+($H614*'fnd base rates'!F$11)
+($I614*'fnd base rates'!F$12)
+($J614*'fnd base rates'!F$13)
+($K614*'fnd base rates'!F$14)
+($M614*'fnd base rates'!F$16)
+($N614*'fnd base rates'!F$17)
+($O614*'fnd base rates'!F$18)
+($P614*VLOOKUP($S614+12,rate_basefnd,6)))
*$R614</f>
        <v>29936.170753599996</v>
      </c>
      <c r="Y614" s="68">
        <f>(($D614*'fnd base rates'!G$7)
+($E614*'fnd base rates'!G$8)
+($F614*'fnd base rates'!G$9)
+($G614*'fnd base rates'!G$10)
+($H614*'fnd base rates'!G$11)
+($I614*'fnd base rates'!G$12)
+($J614*'fnd base rates'!G$13)
+($K614*'fnd base rates'!G$14)
+($M614*'fnd base rates'!G$16)
+($N614*'fnd base rates'!G$17)
+($O614*'fnd base rates'!G$18)
+($P614*VLOOKUP($S614+12,rate_basefnd,7)))
*$R614</f>
        <v>5566.2742047999991</v>
      </c>
      <c r="Z614" s="68">
        <f>(($D614*'fnd base rates'!H$7)
+($E614*'fnd base rates'!H$8)
+($F614*'fnd base rates'!H$9)
+($G614*'fnd base rates'!H$10)
+($H614*'fnd base rates'!H$11)
+($I614*'fnd base rates'!H$12)
+($J614*'fnd base rates'!H$13)
+($K614*'fnd base rates'!H$14)
+($M614*'fnd base rates'!H$16)
+($N614*'fnd base rates'!H$17)
+($O614*'fnd base rates'!H$18)
+($P614*VLOOKUP($S614+12,rate_basefnd,8)))</f>
        <v>18923.083999999999</v>
      </c>
      <c r="AA614" s="68">
        <f>(($D614*'fnd base rates'!I$7)
+($E614*'fnd base rates'!I$8)
+($F614*'fnd base rates'!I$9)
+($G614*'fnd base rates'!I$10)
+($H614*'fnd base rates'!I$11)
+($I614*'fnd base rates'!I$12)
+($J614*'fnd base rates'!I$13)
+($K614*'fnd base rates'!I$14)
+($M614*'fnd base rates'!I$16)
+($N614*'fnd base rates'!I$17)
+($O614*'fnd base rates'!I$18)
+($P614*VLOOKUP($S614+12,rate_basefnd,9)))
*$R614</f>
        <v>12956.236519999999</v>
      </c>
      <c r="AB614" s="68">
        <f>(($D614*'fnd base rates'!J$7)
+($E614*'fnd base rates'!J$8)
+($F614*'fnd base rates'!J$9)
+($G614*'fnd base rates'!J$10)
+($H614*'fnd base rates'!J$11)
+($I614*'fnd base rates'!J$12)
+($J614*'fnd base rates'!J$13)
+($K614*'fnd base rates'!J$14)
+($M614*'fnd base rates'!J$16)
+($N614*'fnd base rates'!J$17)
+($O614*'fnd base rates'!J$18)
+($P614*VLOOKUP($S614+12,rate_basefnd,10)))
*$R614</f>
        <v>13797.91757</v>
      </c>
      <c r="AC614" s="68">
        <f>(($D614*'fnd base rates'!K$7)
+($E614*'fnd base rates'!K$8)
+($F614*'fnd base rates'!K$9)
+($G614*'fnd base rates'!K$10)
+($H614*'fnd base rates'!K$11)
+($I614*'fnd base rates'!K$12)
+($J614*'fnd base rates'!K$13)
+($K614*'fnd base rates'!K$14)
+($M614*'fnd base rates'!K$16)
+($N614*'fnd base rates'!K$17)
+($O614*'fnd base rates'!K$18)
+($P614*VLOOKUP($S614+12,rate_basefnd,11)))
*$R614</f>
        <v>34712.067201999991</v>
      </c>
      <c r="AD614" s="68">
        <f>(($D614*'fnd base rates'!L$7)
+($E614*'fnd base rates'!L$8)
+($F614*'fnd base rates'!L$9)
+($G614*'fnd base rates'!L$10)
+($H614*'fnd base rates'!L$11)
+($I614*'fnd base rates'!L$12)
+($J614*'fnd base rates'!L$13)
+($K614*'fnd base rates'!L$14)
+($M614*'fnd base rates'!L$16)
+($N614*'fnd base rates'!L$17)
+($O614*'fnd base rates'!L$18)
+($P614*VLOOKUP($S614+12,rate_basefnd,12)))</f>
        <v>61904.198799999998</v>
      </c>
      <c r="AE614" s="68">
        <f>(($D614*'fnd base rates'!M$7)
+($E614*'fnd base rates'!M$8)
+($F614*'fnd base rates'!M$9)
+($G614*'fnd base rates'!M$10)
+($H614*'fnd base rates'!M$11)
+($I614*'fnd base rates'!M$12)
+($J614*'fnd base rates'!M$13)
+($K614*'fnd base rates'!M$14)
+($M614*'fnd base rates'!M$16)
+($N614*'fnd base rates'!M$17)
+($O614*'fnd base rates'!M$18)
+($P614*VLOOKUP($S614+12,rate_basefnd,13)))</f>
        <v>0</v>
      </c>
      <c r="AF614" s="3">
        <f t="shared" si="127"/>
        <v>355405.08771439997</v>
      </c>
      <c r="AH614" s="205">
        <f t="shared" si="128"/>
        <v>483239036</v>
      </c>
      <c r="AI614" s="3" t="str">
        <f t="shared" si="132"/>
        <v>483</v>
      </c>
      <c r="AJ614" s="1" t="str">
        <f t="shared" si="133"/>
        <v>239</v>
      </c>
      <c r="AK614" s="1" t="str">
        <f t="shared" si="134"/>
        <v>036</v>
      </c>
      <c r="AL614" s="3">
        <f t="shared" si="129"/>
        <v>1</v>
      </c>
      <c r="AM614" s="3">
        <f t="shared" si="139"/>
        <v>26</v>
      </c>
      <c r="AN614" s="3">
        <f t="shared" si="135"/>
        <v>355405.08771439997</v>
      </c>
      <c r="AO614" s="3">
        <f t="shared" si="136"/>
        <v>13669</v>
      </c>
      <c r="AP614" s="3">
        <f t="shared" si="130"/>
        <v>8463</v>
      </c>
      <c r="AQ614" s="3">
        <v>5206</v>
      </c>
      <c r="AS614" s="68"/>
      <c r="AT614" s="68"/>
      <c r="AX614" s="4">
        <f t="shared" si="137"/>
        <v>0</v>
      </c>
      <c r="AZ614" s="4">
        <f t="shared" si="138"/>
        <v>0</v>
      </c>
      <c r="BB614" s="4"/>
    </row>
    <row r="615" spans="1:54" s="3" customFormat="1">
      <c r="A615" s="205" t="str">
        <f t="shared" si="131"/>
        <v>483</v>
      </c>
      <c r="B615" s="1">
        <v>483239044</v>
      </c>
      <c r="C615" s="7" t="s">
        <v>101</v>
      </c>
      <c r="D615" s="8">
        <f>'fnd enro'!D615</f>
        <v>0</v>
      </c>
      <c r="E615" s="8">
        <f>'fnd enro'!E615</f>
        <v>0</v>
      </c>
      <c r="F615" s="8">
        <f>'fnd enro'!F615</f>
        <v>0</v>
      </c>
      <c r="G615" s="8">
        <f>'fnd enro'!G615</f>
        <v>0</v>
      </c>
      <c r="H615" s="8">
        <f>'fnd enro'!H615</f>
        <v>0</v>
      </c>
      <c r="I615" s="8">
        <f>'fnd enro'!I615</f>
        <v>1</v>
      </c>
      <c r="J615" s="8">
        <f>'fnd enro'!J615</f>
        <v>0</v>
      </c>
      <c r="K615" s="9">
        <f>'fnd enro'!K615</f>
        <v>0.04</v>
      </c>
      <c r="L615" s="8">
        <f>'fnd enro'!L615</f>
        <v>0</v>
      </c>
      <c r="M615" s="8">
        <f>'fnd enro'!M615</f>
        <v>0</v>
      </c>
      <c r="N615" s="8">
        <f>'fnd enro'!N615</f>
        <v>0</v>
      </c>
      <c r="O615" s="8">
        <f>'fnd enro'!O615</f>
        <v>0</v>
      </c>
      <c r="P615" s="8">
        <f>'fnd enro'!P615</f>
        <v>1</v>
      </c>
      <c r="Q615" s="8">
        <f>'fnd enro'!R615</f>
        <v>1</v>
      </c>
      <c r="R615" s="9">
        <f t="shared" si="126"/>
        <v>1.0369999999999999</v>
      </c>
      <c r="S615" s="8">
        <f>VALUE('fnd enro'!Q615)</f>
        <v>11</v>
      </c>
      <c r="T615" s="1"/>
      <c r="U615" s="68">
        <f>(($D615*'fnd base rates'!C$7)
+($E615*'fnd base rates'!C$8)
+($F615*'fnd base rates'!C$9)
+($G615*'fnd base rates'!C$10)
+($H615*'fnd base rates'!C$11)
+($I615*'fnd base rates'!C$12)
+($J615*'fnd base rates'!C$13)
+($K615*'fnd base rates'!C$14)
+($M615*'fnd base rates'!C$16)
+($N615*'fnd base rates'!C$17)
+($O615*'fnd base rates'!C$18)
+($P615*VLOOKUP($S615+12,rate_basefnd,3)))
*$R615</f>
        <v>755.49722439999994</v>
      </c>
      <c r="V615" s="68">
        <f>(($D615*'fnd base rates'!D$7)
+($E615*'fnd base rates'!D$8)
+($F615*'fnd base rates'!D$9)
+($G615*'fnd base rates'!D$10)
+($H615*'fnd base rates'!D$11)
+($I615*'fnd base rates'!D$12)
+($J615*'fnd base rates'!D$13)
+($K615*'fnd base rates'!D$14)
+($M615*'fnd base rates'!D$16)
+($N615*'fnd base rates'!D$17)
+($O615*'fnd base rates'!D$18)
+($P615*VLOOKUP($S615+12,rate_basefnd,4)))
*$R615</f>
        <v>1513.3459499999999</v>
      </c>
      <c r="W615" s="68">
        <f>(($D615*'fnd base rates'!E$7)
+($E615*'fnd base rates'!E$8)
+($F615*'fnd base rates'!E$9)
+($G615*'fnd base rates'!E$10)
+($H615*'fnd base rates'!E$11)
+($I615*'fnd base rates'!E$12)
+($J615*'fnd base rates'!E$13)
+($K615*'fnd base rates'!E$14)
+($M615*'fnd base rates'!E$16)
+($N615*'fnd base rates'!E$17)
+($O615*'fnd base rates'!E$18)
+($P615*VLOOKUP($S615+12,rate_basefnd,5)))
*$R615</f>
        <v>11847.891749599999</v>
      </c>
      <c r="X615" s="68">
        <f>(($D615*'fnd base rates'!F$7)
+($E615*'fnd base rates'!F$8)
+($F615*'fnd base rates'!F$9)
+($G615*'fnd base rates'!F$10)
+($H615*'fnd base rates'!F$11)
+($I615*'fnd base rates'!F$12)
+($J615*'fnd base rates'!F$13)
+($K615*'fnd base rates'!F$14)
+($M615*'fnd base rates'!F$16)
+($N615*'fnd base rates'!F$17)
+($O615*'fnd base rates'!F$18)
+($P615*VLOOKUP($S615+12,rate_basefnd,6)))
*$R615</f>
        <v>1034.7733535999998</v>
      </c>
      <c r="Y615" s="68">
        <f>(($D615*'fnd base rates'!G$7)
+($E615*'fnd base rates'!G$8)
+($F615*'fnd base rates'!G$9)
+($G615*'fnd base rates'!G$10)
+($H615*'fnd base rates'!G$11)
+($I615*'fnd base rates'!G$12)
+($J615*'fnd base rates'!G$13)
+($K615*'fnd base rates'!G$14)
+($M615*'fnd base rates'!G$16)
+($N615*'fnd base rates'!G$17)
+($O615*'fnd base rates'!G$18)
+($P615*VLOOKUP($S615+12,rate_basefnd,7)))
*$R615</f>
        <v>489.17405479999996</v>
      </c>
      <c r="Z615" s="68">
        <f>(($D615*'fnd base rates'!H$7)
+($E615*'fnd base rates'!H$8)
+($F615*'fnd base rates'!H$9)
+($G615*'fnd base rates'!H$10)
+($H615*'fnd base rates'!H$11)
+($I615*'fnd base rates'!H$12)
+($J615*'fnd base rates'!H$13)
+($K615*'fnd base rates'!H$14)
+($M615*'fnd base rates'!H$16)
+($N615*'fnd base rates'!H$17)
+($O615*'fnd base rates'!H$18)
+($P615*VLOOKUP($S615+12,rate_basefnd,8)))</f>
        <v>963.59400000000005</v>
      </c>
      <c r="AA615" s="68">
        <f>(($D615*'fnd base rates'!I$7)
+($E615*'fnd base rates'!I$8)
+($F615*'fnd base rates'!I$9)
+($G615*'fnd base rates'!I$10)
+($H615*'fnd base rates'!I$11)
+($I615*'fnd base rates'!I$12)
+($J615*'fnd base rates'!I$13)
+($K615*'fnd base rates'!I$14)
+($M615*'fnd base rates'!I$16)
+($N615*'fnd base rates'!I$17)
+($O615*'fnd base rates'!I$18)
+($P615*VLOOKUP($S615+12,rate_basefnd,9)))
*$R615</f>
        <v>740.31429999999989</v>
      </c>
      <c r="AB615" s="68">
        <f>(($D615*'fnd base rates'!J$7)
+($E615*'fnd base rates'!J$8)
+($F615*'fnd base rates'!J$9)
+($G615*'fnd base rates'!J$10)
+($H615*'fnd base rates'!J$11)
+($I615*'fnd base rates'!J$12)
+($J615*'fnd base rates'!J$13)
+($K615*'fnd base rates'!J$14)
+($M615*'fnd base rates'!J$16)
+($N615*'fnd base rates'!J$17)
+($O615*'fnd base rates'!J$18)
+($P615*VLOOKUP($S615+12,rate_basefnd,10)))
*$R615</f>
        <v>1960.6973799999998</v>
      </c>
      <c r="AC615" s="68">
        <f>(($D615*'fnd base rates'!K$7)
+($E615*'fnd base rates'!K$8)
+($F615*'fnd base rates'!K$9)
+($G615*'fnd base rates'!K$10)
+($H615*'fnd base rates'!K$11)
+($I615*'fnd base rates'!K$12)
+($J615*'fnd base rates'!K$13)
+($K615*'fnd base rates'!K$14)
+($M615*'fnd base rates'!K$16)
+($N615*'fnd base rates'!K$17)
+($O615*'fnd base rates'!K$18)
+($P615*VLOOKUP($S615+12,rate_basefnd,11)))
*$R615</f>
        <v>1328.2787819999999</v>
      </c>
      <c r="AD615" s="68">
        <f>(($D615*'fnd base rates'!L$7)
+($E615*'fnd base rates'!L$8)
+($F615*'fnd base rates'!L$9)
+($G615*'fnd base rates'!L$10)
+($H615*'fnd base rates'!L$11)
+($I615*'fnd base rates'!L$12)
+($J615*'fnd base rates'!L$13)
+($K615*'fnd base rates'!L$14)
+($M615*'fnd base rates'!L$16)
+($N615*'fnd base rates'!L$17)
+($O615*'fnd base rates'!L$18)
+($P615*VLOOKUP($S615+12,rate_basefnd,12)))</f>
        <v>3284.5587999999998</v>
      </c>
      <c r="AE615" s="68">
        <f>(($D615*'fnd base rates'!M$7)
+($E615*'fnd base rates'!M$8)
+($F615*'fnd base rates'!M$9)
+($G615*'fnd base rates'!M$10)
+($H615*'fnd base rates'!M$11)
+($I615*'fnd base rates'!M$12)
+($J615*'fnd base rates'!M$13)
+($K615*'fnd base rates'!M$14)
+($M615*'fnd base rates'!M$16)
+($N615*'fnd base rates'!M$17)
+($O615*'fnd base rates'!M$18)
+($P615*VLOOKUP($S615+12,rate_basefnd,13)))</f>
        <v>0</v>
      </c>
      <c r="AF615" s="3">
        <f t="shared" si="127"/>
        <v>23918.1255944</v>
      </c>
      <c r="AH615" s="205">
        <f t="shared" si="128"/>
        <v>483239044</v>
      </c>
      <c r="AI615" s="3" t="str">
        <f t="shared" si="132"/>
        <v>483</v>
      </c>
      <c r="AJ615" s="1" t="str">
        <f t="shared" si="133"/>
        <v>239</v>
      </c>
      <c r="AK615" s="1" t="str">
        <f t="shared" si="134"/>
        <v>044</v>
      </c>
      <c r="AL615" s="3">
        <f t="shared" si="129"/>
        <v>1</v>
      </c>
      <c r="AM615" s="3">
        <f t="shared" si="139"/>
        <v>1</v>
      </c>
      <c r="AN615" s="3">
        <f t="shared" si="135"/>
        <v>23918.1255944</v>
      </c>
      <c r="AO615" s="3">
        <f t="shared" si="136"/>
        <v>23918</v>
      </c>
      <c r="AP615" s="3">
        <f t="shared" si="130"/>
        <v>10784</v>
      </c>
      <c r="AQ615" s="3">
        <v>13134</v>
      </c>
      <c r="AS615" s="68"/>
      <c r="AT615" s="68"/>
      <c r="AX615" s="4">
        <f t="shared" si="137"/>
        <v>0</v>
      </c>
      <c r="AZ615" s="4">
        <f t="shared" si="138"/>
        <v>0</v>
      </c>
      <c r="BB615" s="4"/>
    </row>
    <row r="616" spans="1:54" s="3" customFormat="1">
      <c r="A616" s="205" t="str">
        <f t="shared" si="131"/>
        <v>483</v>
      </c>
      <c r="B616" s="1">
        <v>483239052</v>
      </c>
      <c r="C616" s="7" t="s">
        <v>101</v>
      </c>
      <c r="D616" s="8">
        <f>'fnd enro'!D616</f>
        <v>0</v>
      </c>
      <c r="E616" s="8">
        <f>'fnd enro'!E616</f>
        <v>0</v>
      </c>
      <c r="F616" s="8">
        <f>'fnd enro'!F616</f>
        <v>0</v>
      </c>
      <c r="G616" s="8">
        <f>'fnd enro'!G616</f>
        <v>5</v>
      </c>
      <c r="H616" s="8">
        <f>'fnd enro'!H616</f>
        <v>22</v>
      </c>
      <c r="I616" s="8">
        <f>'fnd enro'!I616</f>
        <v>29</v>
      </c>
      <c r="J616" s="8">
        <f>'fnd enro'!J616</f>
        <v>0</v>
      </c>
      <c r="K616" s="9">
        <f>'fnd enro'!K616</f>
        <v>2.2400000000000002</v>
      </c>
      <c r="L616" s="8">
        <f>'fnd enro'!L616</f>
        <v>0</v>
      </c>
      <c r="M616" s="8">
        <f>'fnd enro'!M616</f>
        <v>0</v>
      </c>
      <c r="N616" s="8">
        <f>'fnd enro'!N616</f>
        <v>0</v>
      </c>
      <c r="O616" s="8">
        <f>'fnd enro'!O616</f>
        <v>0</v>
      </c>
      <c r="P616" s="8">
        <f>'fnd enro'!P616</f>
        <v>14</v>
      </c>
      <c r="Q616" s="8">
        <f>'fnd enro'!R616</f>
        <v>56</v>
      </c>
      <c r="R616" s="9">
        <f t="shared" si="126"/>
        <v>1.0369999999999999</v>
      </c>
      <c r="S616" s="8">
        <f>VALUE('fnd enro'!Q616)</f>
        <v>6</v>
      </c>
      <c r="T616" s="1"/>
      <c r="U616" s="68">
        <f>(($D616*'fnd base rates'!C$7)
+($E616*'fnd base rates'!C$8)
+($F616*'fnd base rates'!C$9)
+($G616*'fnd base rates'!C$10)
+($H616*'fnd base rates'!C$11)
+($I616*'fnd base rates'!C$12)
+($J616*'fnd base rates'!C$13)
+($K616*'fnd base rates'!C$14)
+($M616*'fnd base rates'!C$16)
+($N616*'fnd base rates'!C$17)
+($O616*'fnd base rates'!C$18)
+($P616*VLOOKUP($S616+12,rate_basefnd,3)))
*$R616</f>
        <v>35987.723626399995</v>
      </c>
      <c r="V616" s="68">
        <f>(($D616*'fnd base rates'!D$7)
+($E616*'fnd base rates'!D$8)
+($F616*'fnd base rates'!D$9)
+($G616*'fnd base rates'!D$10)
+($H616*'fnd base rates'!D$11)
+($I616*'fnd base rates'!D$12)
+($J616*'fnd base rates'!D$13)
+($K616*'fnd base rates'!D$14)
+($M616*'fnd base rates'!D$16)
+($N616*'fnd base rates'!D$17)
+($O616*'fnd base rates'!D$18)
+($P616*VLOOKUP($S616+12,rate_basefnd,4)))
*$R616</f>
        <v>54804.143380000001</v>
      </c>
      <c r="W616" s="68">
        <f>(($D616*'fnd base rates'!E$7)
+($E616*'fnd base rates'!E$8)
+($F616*'fnd base rates'!E$9)
+($G616*'fnd base rates'!E$10)
+($H616*'fnd base rates'!E$11)
+($I616*'fnd base rates'!E$12)
+($J616*'fnd base rates'!E$13)
+($K616*'fnd base rates'!E$14)
+($M616*'fnd base rates'!E$16)
+($N616*'fnd base rates'!E$17)
+($O616*'fnd base rates'!E$18)
+($P616*VLOOKUP($S616+12,rate_basefnd,5)))
*$R616</f>
        <v>328469.09129759995</v>
      </c>
      <c r="X616" s="68">
        <f>(($D616*'fnd base rates'!F$7)
+($E616*'fnd base rates'!F$8)
+($F616*'fnd base rates'!F$9)
+($G616*'fnd base rates'!F$10)
+($H616*'fnd base rates'!F$11)
+($I616*'fnd base rates'!F$12)
+($J616*'fnd base rates'!F$13)
+($K616*'fnd base rates'!F$14)
+($M616*'fnd base rates'!F$16)
+($N616*'fnd base rates'!F$17)
+($O616*'fnd base rates'!F$18)
+($P616*VLOOKUP($S616+12,rate_basefnd,6)))
*$R616</f>
        <v>62767.097141599988</v>
      </c>
      <c r="Y616" s="68">
        <f>(($D616*'fnd base rates'!G$7)
+($E616*'fnd base rates'!G$8)
+($F616*'fnd base rates'!G$9)
+($G616*'fnd base rates'!G$10)
+($H616*'fnd base rates'!G$11)
+($I616*'fnd base rates'!G$12)
+($J616*'fnd base rates'!G$13)
+($K616*'fnd base rates'!G$14)
+($M616*'fnd base rates'!G$16)
+($N616*'fnd base rates'!G$17)
+($O616*'fnd base rates'!G$18)
+($P616*VLOOKUP($S616+12,rate_basefnd,7)))
*$R616</f>
        <v>13286.959048799998</v>
      </c>
      <c r="Z616" s="68">
        <f>(($D616*'fnd base rates'!H$7)
+($E616*'fnd base rates'!H$8)
+($F616*'fnd base rates'!H$9)
+($G616*'fnd base rates'!H$10)
+($H616*'fnd base rates'!H$11)
+($I616*'fnd base rates'!H$12)
+($J616*'fnd base rates'!H$13)
+($K616*'fnd base rates'!H$14)
+($M616*'fnd base rates'!H$16)
+($N616*'fnd base rates'!H$17)
+($O616*'fnd base rates'!H$18)
+($P616*VLOOKUP($S616+12,rate_basefnd,8)))</f>
        <v>42740.123999999996</v>
      </c>
      <c r="AA616" s="68">
        <f>(($D616*'fnd base rates'!I$7)
+($E616*'fnd base rates'!I$8)
+($F616*'fnd base rates'!I$9)
+($G616*'fnd base rates'!I$10)
+($H616*'fnd base rates'!I$11)
+($I616*'fnd base rates'!I$12)
+($J616*'fnd base rates'!I$13)
+($K616*'fnd base rates'!I$14)
+($M616*'fnd base rates'!I$16)
+($N616*'fnd base rates'!I$17)
+($O616*'fnd base rates'!I$18)
+($P616*VLOOKUP($S616+12,rate_basefnd,9)))
*$R616</f>
        <v>29078.43404</v>
      </c>
      <c r="AB616" s="68">
        <f>(($D616*'fnd base rates'!J$7)
+($E616*'fnd base rates'!J$8)
+($F616*'fnd base rates'!J$9)
+($G616*'fnd base rates'!J$10)
+($H616*'fnd base rates'!J$11)
+($I616*'fnd base rates'!J$12)
+($J616*'fnd base rates'!J$13)
+($K616*'fnd base rates'!J$14)
+($M616*'fnd base rates'!J$16)
+($N616*'fnd base rates'!J$17)
+($O616*'fnd base rates'!J$18)
+($P616*VLOOKUP($S616+12,rate_basefnd,10)))
*$R616</f>
        <v>37644.531059999994</v>
      </c>
      <c r="AC616" s="68">
        <f>(($D616*'fnd base rates'!K$7)
+($E616*'fnd base rates'!K$8)
+($F616*'fnd base rates'!K$9)
+($G616*'fnd base rates'!K$10)
+($H616*'fnd base rates'!K$11)
+($I616*'fnd base rates'!K$12)
+($J616*'fnd base rates'!K$13)
+($K616*'fnd base rates'!K$14)
+($M616*'fnd base rates'!K$16)
+($N616*'fnd base rates'!K$17)
+($O616*'fnd base rates'!K$18)
+($P616*VLOOKUP($S616+12,rate_basefnd,11)))
*$R616</f>
        <v>74909.287831999987</v>
      </c>
      <c r="AD616" s="68">
        <f>(($D616*'fnd base rates'!L$7)
+($E616*'fnd base rates'!L$8)
+($F616*'fnd base rates'!L$9)
+($G616*'fnd base rates'!L$10)
+($H616*'fnd base rates'!L$11)
+($I616*'fnd base rates'!L$12)
+($J616*'fnd base rates'!L$13)
+($K616*'fnd base rates'!L$14)
+($M616*'fnd base rates'!L$16)
+($N616*'fnd base rates'!L$17)
+($O616*'fnd base rates'!L$18)
+($P616*VLOOKUP($S616+12,rate_basefnd,12)))</f>
        <v>137304.7628</v>
      </c>
      <c r="AE616" s="68">
        <f>(($D616*'fnd base rates'!M$7)
+($E616*'fnd base rates'!M$8)
+($F616*'fnd base rates'!M$9)
+($G616*'fnd base rates'!M$10)
+($H616*'fnd base rates'!M$11)
+($I616*'fnd base rates'!M$12)
+($J616*'fnd base rates'!M$13)
+($K616*'fnd base rates'!M$14)
+($M616*'fnd base rates'!M$16)
+($N616*'fnd base rates'!M$17)
+($O616*'fnd base rates'!M$18)
+($P616*VLOOKUP($S616+12,rate_basefnd,13)))</f>
        <v>0</v>
      </c>
      <c r="AF616" s="3">
        <f t="shared" si="127"/>
        <v>816992.15422639984</v>
      </c>
      <c r="AH616" s="205">
        <f t="shared" si="128"/>
        <v>483239052</v>
      </c>
      <c r="AI616" s="3" t="str">
        <f t="shared" si="132"/>
        <v>483</v>
      </c>
      <c r="AJ616" s="1" t="str">
        <f t="shared" si="133"/>
        <v>239</v>
      </c>
      <c r="AK616" s="1" t="str">
        <f t="shared" si="134"/>
        <v>052</v>
      </c>
      <c r="AL616" s="3">
        <f t="shared" si="129"/>
        <v>1</v>
      </c>
      <c r="AM616" s="3">
        <f t="shared" si="139"/>
        <v>56</v>
      </c>
      <c r="AN616" s="3">
        <f t="shared" si="135"/>
        <v>816992.15422639984</v>
      </c>
      <c r="AO616" s="3">
        <f t="shared" si="136"/>
        <v>14589</v>
      </c>
      <c r="AP616" s="3">
        <f t="shared" si="130"/>
        <v>-2340</v>
      </c>
      <c r="AQ616" s="3">
        <v>16929</v>
      </c>
      <c r="AS616" s="68"/>
      <c r="AT616" s="68"/>
      <c r="AX616" s="4">
        <f t="shared" si="137"/>
        <v>0</v>
      </c>
      <c r="AZ616" s="4">
        <f t="shared" si="138"/>
        <v>0</v>
      </c>
      <c r="BB616" s="4"/>
    </row>
    <row r="617" spans="1:54" s="3" customFormat="1">
      <c r="A617" s="205" t="str">
        <f t="shared" si="131"/>
        <v>483</v>
      </c>
      <c r="B617" s="1">
        <v>483239057</v>
      </c>
      <c r="C617" s="7" t="s">
        <v>101</v>
      </c>
      <c r="D617" s="8">
        <f>'fnd enro'!D617</f>
        <v>0</v>
      </c>
      <c r="E617" s="8">
        <f>'fnd enro'!E617</f>
        <v>0</v>
      </c>
      <c r="F617" s="8">
        <f>'fnd enro'!F617</f>
        <v>0</v>
      </c>
      <c r="G617" s="8">
        <f>'fnd enro'!G617</f>
        <v>0</v>
      </c>
      <c r="H617" s="8">
        <f>'fnd enro'!H617</f>
        <v>1</v>
      </c>
      <c r="I617" s="8">
        <f>'fnd enro'!I617</f>
        <v>0</v>
      </c>
      <c r="J617" s="8">
        <f>'fnd enro'!J617</f>
        <v>0</v>
      </c>
      <c r="K617" s="9">
        <f>'fnd enro'!K617</f>
        <v>0.04</v>
      </c>
      <c r="L617" s="8">
        <f>'fnd enro'!L617</f>
        <v>0</v>
      </c>
      <c r="M617" s="8">
        <f>'fnd enro'!M617</f>
        <v>0</v>
      </c>
      <c r="N617" s="8">
        <f>'fnd enro'!N617</f>
        <v>0</v>
      </c>
      <c r="O617" s="8">
        <f>'fnd enro'!O617</f>
        <v>0</v>
      </c>
      <c r="P617" s="8">
        <f>'fnd enro'!P617</f>
        <v>1</v>
      </c>
      <c r="Q617" s="8">
        <f>'fnd enro'!R617</f>
        <v>1</v>
      </c>
      <c r="R617" s="9">
        <f t="shared" si="126"/>
        <v>1.0369999999999999</v>
      </c>
      <c r="S617" s="8">
        <f>VALUE('fnd enro'!Q617)</f>
        <v>12</v>
      </c>
      <c r="T617" s="1"/>
      <c r="U617" s="68">
        <f>(($D617*'fnd base rates'!C$7)
+($E617*'fnd base rates'!C$8)
+($F617*'fnd base rates'!C$9)
+($G617*'fnd base rates'!C$10)
+($H617*'fnd base rates'!C$11)
+($I617*'fnd base rates'!C$12)
+($J617*'fnd base rates'!C$13)
+($K617*'fnd base rates'!C$14)
+($M617*'fnd base rates'!C$16)
+($N617*'fnd base rates'!C$17)
+($O617*'fnd base rates'!C$18)
+($P617*VLOOKUP($S617+12,rate_basefnd,3)))
*$R617</f>
        <v>770.34706440000002</v>
      </c>
      <c r="V617" s="68">
        <f>(($D617*'fnd base rates'!D$7)
+($E617*'fnd base rates'!D$8)
+($F617*'fnd base rates'!D$9)
+($G617*'fnd base rates'!D$10)
+($H617*'fnd base rates'!D$11)
+($I617*'fnd base rates'!D$12)
+($J617*'fnd base rates'!D$13)
+($K617*'fnd base rates'!D$14)
+($M617*'fnd base rates'!D$16)
+($N617*'fnd base rates'!D$17)
+($O617*'fnd base rates'!D$18)
+($P617*VLOOKUP($S617+12,rate_basefnd,4)))
*$R617</f>
        <v>1583.71677</v>
      </c>
      <c r="W617" s="68">
        <f>(($D617*'fnd base rates'!E$7)
+($E617*'fnd base rates'!E$8)
+($F617*'fnd base rates'!E$9)
+($G617*'fnd base rates'!E$10)
+($H617*'fnd base rates'!E$11)
+($I617*'fnd base rates'!E$12)
+($J617*'fnd base rates'!E$13)
+($K617*'fnd base rates'!E$14)
+($M617*'fnd base rates'!E$16)
+($N617*'fnd base rates'!E$17)
+($O617*'fnd base rates'!E$18)
+($P617*VLOOKUP($S617+12,rate_basefnd,5)))
*$R617</f>
        <v>10863.509129599999</v>
      </c>
      <c r="X617" s="68">
        <f>(($D617*'fnd base rates'!F$7)
+($E617*'fnd base rates'!F$8)
+($F617*'fnd base rates'!F$9)
+($G617*'fnd base rates'!F$10)
+($H617*'fnd base rates'!F$11)
+($I617*'fnd base rates'!F$12)
+($J617*'fnd base rates'!F$13)
+($K617*'fnd base rates'!F$14)
+($M617*'fnd base rates'!F$16)
+($N617*'fnd base rates'!F$17)
+($O617*'fnd base rates'!F$18)
+($P617*VLOOKUP($S617+12,rate_basefnd,6)))
*$R617</f>
        <v>1159.5866736</v>
      </c>
      <c r="Y617" s="68">
        <f>(($D617*'fnd base rates'!G$7)
+($E617*'fnd base rates'!G$8)
+($F617*'fnd base rates'!G$9)
+($G617*'fnd base rates'!G$10)
+($H617*'fnd base rates'!G$11)
+($I617*'fnd base rates'!G$12)
+($J617*'fnd base rates'!G$13)
+($K617*'fnd base rates'!G$14)
+($M617*'fnd base rates'!G$16)
+($N617*'fnd base rates'!G$17)
+($O617*'fnd base rates'!G$18)
+($P617*VLOOKUP($S617+12,rate_basefnd,7)))
*$R617</f>
        <v>527.74008479999998</v>
      </c>
      <c r="Z617" s="68">
        <f>(($D617*'fnd base rates'!H$7)
+($E617*'fnd base rates'!H$8)
+($F617*'fnd base rates'!H$9)
+($G617*'fnd base rates'!H$10)
+($H617*'fnd base rates'!H$11)
+($I617*'fnd base rates'!H$12)
+($J617*'fnd base rates'!H$13)
+($K617*'fnd base rates'!H$14)
+($M617*'fnd base rates'!H$16)
+($N617*'fnd base rates'!H$17)
+($O617*'fnd base rates'!H$18)
+($P617*VLOOKUP($S617+12,rate_basefnd,8)))</f>
        <v>630.56399999999996</v>
      </c>
      <c r="AA617" s="68">
        <f>(($D617*'fnd base rates'!I$7)
+($E617*'fnd base rates'!I$8)
+($F617*'fnd base rates'!I$9)
+($G617*'fnd base rates'!I$10)
+($H617*'fnd base rates'!I$11)
+($I617*'fnd base rates'!I$12)
+($J617*'fnd base rates'!I$13)
+($K617*'fnd base rates'!I$14)
+($M617*'fnd base rates'!I$16)
+($N617*'fnd base rates'!I$17)
+($O617*'fnd base rates'!I$18)
+($P617*VLOOKUP($S617+12,rate_basefnd,9)))
*$R617</f>
        <v>748.03994999999998</v>
      </c>
      <c r="AB617" s="68">
        <f>(($D617*'fnd base rates'!J$7)
+($E617*'fnd base rates'!J$8)
+($F617*'fnd base rates'!J$9)
+($G617*'fnd base rates'!J$10)
+($H617*'fnd base rates'!J$11)
+($I617*'fnd base rates'!J$12)
+($J617*'fnd base rates'!J$13)
+($K617*'fnd base rates'!J$14)
+($M617*'fnd base rates'!J$16)
+($N617*'fnd base rates'!J$17)
+($O617*'fnd base rates'!J$18)
+($P617*VLOOKUP($S617+12,rate_basefnd,10)))
*$R617</f>
        <v>1731.3959399999997</v>
      </c>
      <c r="AC617" s="68">
        <f>(($D617*'fnd base rates'!K$7)
+($E617*'fnd base rates'!K$8)
+($F617*'fnd base rates'!K$9)
+($G617*'fnd base rates'!K$10)
+($H617*'fnd base rates'!K$11)
+($I617*'fnd base rates'!K$12)
+($J617*'fnd base rates'!K$13)
+($K617*'fnd base rates'!K$14)
+($M617*'fnd base rates'!K$16)
+($N617*'fnd base rates'!K$17)
+($O617*'fnd base rates'!K$18)
+($P617*VLOOKUP($S617+12,rate_basefnd,11)))
*$R617</f>
        <v>1365.2063519999997</v>
      </c>
      <c r="AD617" s="68">
        <f>(($D617*'fnd base rates'!L$7)
+($E617*'fnd base rates'!L$8)
+($F617*'fnd base rates'!L$9)
+($G617*'fnd base rates'!L$10)
+($H617*'fnd base rates'!L$11)
+($I617*'fnd base rates'!L$12)
+($J617*'fnd base rates'!L$13)
+($K617*'fnd base rates'!L$14)
+($M617*'fnd base rates'!L$16)
+($N617*'fnd base rates'!L$17)
+($O617*'fnd base rates'!L$18)
+($P617*VLOOKUP($S617+12,rate_basefnd,12)))</f>
        <v>3671.2387999999996</v>
      </c>
      <c r="AE617" s="68">
        <f>(($D617*'fnd base rates'!M$7)
+($E617*'fnd base rates'!M$8)
+($F617*'fnd base rates'!M$9)
+($G617*'fnd base rates'!M$10)
+($H617*'fnd base rates'!M$11)
+($I617*'fnd base rates'!M$12)
+($J617*'fnd base rates'!M$13)
+($K617*'fnd base rates'!M$14)
+($M617*'fnd base rates'!M$16)
+($N617*'fnd base rates'!M$17)
+($O617*'fnd base rates'!M$18)
+($P617*VLOOKUP($S617+12,rate_basefnd,13)))</f>
        <v>0</v>
      </c>
      <c r="AF617" s="3">
        <f t="shared" si="127"/>
        <v>23051.344764400001</v>
      </c>
      <c r="AH617" s="205">
        <f t="shared" si="128"/>
        <v>483239057</v>
      </c>
      <c r="AI617" s="3" t="str">
        <f t="shared" si="132"/>
        <v>483</v>
      </c>
      <c r="AJ617" s="1" t="str">
        <f t="shared" si="133"/>
        <v>239</v>
      </c>
      <c r="AK617" s="1" t="str">
        <f t="shared" si="134"/>
        <v>057</v>
      </c>
      <c r="AL617" s="3">
        <f t="shared" si="129"/>
        <v>1</v>
      </c>
      <c r="AM617" s="3">
        <f t="shared" si="139"/>
        <v>1</v>
      </c>
      <c r="AN617" s="3">
        <f t="shared" si="135"/>
        <v>23051.344764400001</v>
      </c>
      <c r="AO617" s="3">
        <f t="shared" si="136"/>
        <v>23051</v>
      </c>
      <c r="AP617" s="3">
        <f t="shared" si="130"/>
        <v>6154</v>
      </c>
      <c r="AQ617" s="3">
        <v>16897</v>
      </c>
      <c r="AS617" s="68"/>
      <c r="AT617" s="68"/>
      <c r="AX617" s="4">
        <f t="shared" si="137"/>
        <v>0</v>
      </c>
      <c r="AZ617" s="4">
        <f t="shared" si="138"/>
        <v>0</v>
      </c>
      <c r="BB617" s="4"/>
    </row>
    <row r="618" spans="1:54" s="3" customFormat="1">
      <c r="A618" s="205" t="str">
        <f t="shared" si="131"/>
        <v>483</v>
      </c>
      <c r="B618" s="1">
        <v>483239082</v>
      </c>
      <c r="C618" s="7" t="s">
        <v>101</v>
      </c>
      <c r="D618" s="8">
        <f>'fnd enro'!D618</f>
        <v>0</v>
      </c>
      <c r="E618" s="8">
        <f>'fnd enro'!E618</f>
        <v>0</v>
      </c>
      <c r="F618" s="8">
        <f>'fnd enro'!F618</f>
        <v>0</v>
      </c>
      <c r="G618" s="8">
        <f>'fnd enro'!G618</f>
        <v>0</v>
      </c>
      <c r="H618" s="8">
        <f>'fnd enro'!H618</f>
        <v>3</v>
      </c>
      <c r="I618" s="8">
        <f>'fnd enro'!I618</f>
        <v>3</v>
      </c>
      <c r="J618" s="8">
        <f>'fnd enro'!J618</f>
        <v>0</v>
      </c>
      <c r="K618" s="9">
        <f>'fnd enro'!K618</f>
        <v>0.24</v>
      </c>
      <c r="L618" s="8">
        <f>'fnd enro'!L618</f>
        <v>0</v>
      </c>
      <c r="M618" s="8">
        <f>'fnd enro'!M618</f>
        <v>0</v>
      </c>
      <c r="N618" s="8">
        <f>'fnd enro'!N618</f>
        <v>0</v>
      </c>
      <c r="O618" s="8">
        <f>'fnd enro'!O618</f>
        <v>0</v>
      </c>
      <c r="P618" s="8">
        <f>'fnd enro'!P618</f>
        <v>1</v>
      </c>
      <c r="Q618" s="8">
        <f>'fnd enro'!R618</f>
        <v>6</v>
      </c>
      <c r="R618" s="9">
        <f t="shared" si="126"/>
        <v>1.0369999999999999</v>
      </c>
      <c r="S618" s="8">
        <f>VALUE('fnd enro'!Q618)</f>
        <v>2</v>
      </c>
      <c r="T618" s="1"/>
      <c r="U618" s="68">
        <f>(($D618*'fnd base rates'!C$7)
+($E618*'fnd base rates'!C$8)
+($F618*'fnd base rates'!C$9)
+($G618*'fnd base rates'!C$10)
+($H618*'fnd base rates'!C$11)
+($I618*'fnd base rates'!C$12)
+($J618*'fnd base rates'!C$13)
+($K618*'fnd base rates'!C$14)
+($M618*'fnd base rates'!C$16)
+($N618*'fnd base rates'!C$17)
+($O618*'fnd base rates'!C$18)
+($P618*VLOOKUP($S618+12,rate_basefnd,3)))
*$R618</f>
        <v>3794.2038063999998</v>
      </c>
      <c r="V618" s="68">
        <f>(($D618*'fnd base rates'!D$7)
+($E618*'fnd base rates'!D$8)
+($F618*'fnd base rates'!D$9)
+($G618*'fnd base rates'!D$10)
+($H618*'fnd base rates'!D$11)
+($I618*'fnd base rates'!D$12)
+($J618*'fnd base rates'!D$13)
+($K618*'fnd base rates'!D$14)
+($M618*'fnd base rates'!D$16)
+($N618*'fnd base rates'!D$17)
+($O618*'fnd base rates'!D$18)
+($P618*VLOOKUP($S618+12,rate_basefnd,4)))
*$R618</f>
        <v>5579.8792300000005</v>
      </c>
      <c r="W618" s="68">
        <f>(($D618*'fnd base rates'!E$7)
+($E618*'fnd base rates'!E$8)
+($F618*'fnd base rates'!E$9)
+($G618*'fnd base rates'!E$10)
+($H618*'fnd base rates'!E$11)
+($I618*'fnd base rates'!E$12)
+($J618*'fnd base rates'!E$13)
+($K618*'fnd base rates'!E$14)
+($M618*'fnd base rates'!E$16)
+($N618*'fnd base rates'!E$17)
+($O618*'fnd base rates'!E$18)
+($P618*VLOOKUP($S618+12,rate_basefnd,5)))
*$R618</f>
        <v>31904.315867599995</v>
      </c>
      <c r="X618" s="68">
        <f>(($D618*'fnd base rates'!F$7)
+($E618*'fnd base rates'!F$8)
+($F618*'fnd base rates'!F$9)
+($G618*'fnd base rates'!F$10)
+($H618*'fnd base rates'!F$11)
+($I618*'fnd base rates'!F$12)
+($J618*'fnd base rates'!F$13)
+($K618*'fnd base rates'!F$14)
+($M618*'fnd base rates'!F$16)
+($N618*'fnd base rates'!F$17)
+($O618*'fnd base rates'!F$18)
+($P618*VLOOKUP($S618+12,rate_basefnd,6)))
*$R618</f>
        <v>6583.0800815999992</v>
      </c>
      <c r="Y618" s="68">
        <f>(($D618*'fnd base rates'!G$7)
+($E618*'fnd base rates'!G$8)
+($F618*'fnd base rates'!G$9)
+($G618*'fnd base rates'!G$10)
+($H618*'fnd base rates'!G$11)
+($I618*'fnd base rates'!G$12)
+($J618*'fnd base rates'!G$13)
+($K618*'fnd base rates'!G$14)
+($M618*'fnd base rates'!G$16)
+($N618*'fnd base rates'!G$17)
+($O618*'fnd base rates'!G$18)
+($P618*VLOOKUP($S618+12,rate_basefnd,7)))
*$R618</f>
        <v>1293.0688987999997</v>
      </c>
      <c r="Z618" s="68">
        <f>(($D618*'fnd base rates'!H$7)
+($E618*'fnd base rates'!H$8)
+($F618*'fnd base rates'!H$9)
+($G618*'fnd base rates'!H$10)
+($H618*'fnd base rates'!H$11)
+($I618*'fnd base rates'!H$12)
+($J618*'fnd base rates'!H$13)
+($K618*'fnd base rates'!H$14)
+($M618*'fnd base rates'!H$16)
+($N618*'fnd base rates'!H$17)
+($O618*'fnd base rates'!H$18)
+($P618*VLOOKUP($S618+12,rate_basefnd,8)))</f>
        <v>4522.6440000000002</v>
      </c>
      <c r="AA618" s="68">
        <f>(($D618*'fnd base rates'!I$7)
+($E618*'fnd base rates'!I$8)
+($F618*'fnd base rates'!I$9)
+($G618*'fnd base rates'!I$10)
+($H618*'fnd base rates'!I$11)
+($I618*'fnd base rates'!I$12)
+($J618*'fnd base rates'!I$13)
+($K618*'fnd base rates'!I$14)
+($M618*'fnd base rates'!I$16)
+($N618*'fnd base rates'!I$17)
+($O618*'fnd base rates'!I$18)
+($P618*VLOOKUP($S618+12,rate_basefnd,9)))
*$R618</f>
        <v>2997.9877399999996</v>
      </c>
      <c r="AB618" s="68">
        <f>(($D618*'fnd base rates'!J$7)
+($E618*'fnd base rates'!J$8)
+($F618*'fnd base rates'!J$9)
+($G618*'fnd base rates'!J$10)
+($H618*'fnd base rates'!J$11)
+($I618*'fnd base rates'!J$12)
+($J618*'fnd base rates'!J$13)
+($K618*'fnd base rates'!J$14)
+($M618*'fnd base rates'!J$16)
+($N618*'fnd base rates'!J$17)
+($O618*'fnd base rates'!J$18)
+($P618*VLOOKUP($S618+12,rate_basefnd,10)))
*$R618</f>
        <v>3453.0129699999993</v>
      </c>
      <c r="AC618" s="68">
        <f>(($D618*'fnd base rates'!K$7)
+($E618*'fnd base rates'!K$8)
+($F618*'fnd base rates'!K$9)
+($G618*'fnd base rates'!K$10)
+($H618*'fnd base rates'!K$11)
+($I618*'fnd base rates'!K$12)
+($J618*'fnd base rates'!K$13)
+($K618*'fnd base rates'!K$14)
+($M618*'fnd base rates'!K$16)
+($N618*'fnd base rates'!K$17)
+($O618*'fnd base rates'!K$18)
+($P618*VLOOKUP($S618+12,rate_basefnd,11)))
*$R618</f>
        <v>8080.4554019999987</v>
      </c>
      <c r="AD618" s="68">
        <f>(($D618*'fnd base rates'!L$7)
+($E618*'fnd base rates'!L$8)
+($F618*'fnd base rates'!L$9)
+($G618*'fnd base rates'!L$10)
+($H618*'fnd base rates'!L$11)
+($I618*'fnd base rates'!L$12)
+($J618*'fnd base rates'!L$13)
+($K618*'fnd base rates'!L$14)
+($M618*'fnd base rates'!L$16)
+($N618*'fnd base rates'!L$17)
+($O618*'fnd base rates'!L$18)
+($P618*VLOOKUP($S618+12,rate_basefnd,12)))</f>
        <v>14312.792800000001</v>
      </c>
      <c r="AE618" s="68">
        <f>(($D618*'fnd base rates'!M$7)
+($E618*'fnd base rates'!M$8)
+($F618*'fnd base rates'!M$9)
+($G618*'fnd base rates'!M$10)
+($H618*'fnd base rates'!M$11)
+($I618*'fnd base rates'!M$12)
+($J618*'fnd base rates'!M$13)
+($K618*'fnd base rates'!M$14)
+($M618*'fnd base rates'!M$16)
+($N618*'fnd base rates'!M$17)
+($O618*'fnd base rates'!M$18)
+($P618*VLOOKUP($S618+12,rate_basefnd,13)))</f>
        <v>0</v>
      </c>
      <c r="AF618" s="3">
        <f t="shared" si="127"/>
        <v>82521.440796399969</v>
      </c>
      <c r="AH618" s="205">
        <f t="shared" si="128"/>
        <v>483239082</v>
      </c>
      <c r="AI618" s="3" t="str">
        <f t="shared" si="132"/>
        <v>483</v>
      </c>
      <c r="AJ618" s="1" t="str">
        <f t="shared" si="133"/>
        <v>239</v>
      </c>
      <c r="AK618" s="1" t="str">
        <f t="shared" si="134"/>
        <v>082</v>
      </c>
      <c r="AL618" s="3">
        <f t="shared" si="129"/>
        <v>1</v>
      </c>
      <c r="AM618" s="3">
        <f t="shared" si="139"/>
        <v>6</v>
      </c>
      <c r="AN618" s="3">
        <f t="shared" si="135"/>
        <v>82521.440796399969</v>
      </c>
      <c r="AO618" s="3">
        <f t="shared" si="136"/>
        <v>13754</v>
      </c>
      <c r="AP618" s="3">
        <f t="shared" si="130"/>
        <v>-3096</v>
      </c>
      <c r="AQ618" s="3">
        <v>16850</v>
      </c>
      <c r="AS618" s="68"/>
      <c r="AT618" s="68"/>
      <c r="AX618" s="4">
        <f t="shared" si="137"/>
        <v>0</v>
      </c>
      <c r="AZ618" s="4">
        <f t="shared" si="138"/>
        <v>0</v>
      </c>
      <c r="BB618" s="4"/>
    </row>
    <row r="619" spans="1:54" s="3" customFormat="1">
      <c r="A619" s="205" t="str">
        <f t="shared" si="131"/>
        <v>483</v>
      </c>
      <c r="B619" s="1">
        <v>483239083</v>
      </c>
      <c r="C619" s="7" t="s">
        <v>101</v>
      </c>
      <c r="D619" s="8">
        <f>'fnd enro'!D619</f>
        <v>0</v>
      </c>
      <c r="E619" s="8">
        <f>'fnd enro'!E619</f>
        <v>0</v>
      </c>
      <c r="F619" s="8">
        <f>'fnd enro'!F619</f>
        <v>0</v>
      </c>
      <c r="G619" s="8">
        <f>'fnd enro'!G619</f>
        <v>0</v>
      </c>
      <c r="H619" s="8">
        <f>'fnd enro'!H619</f>
        <v>0</v>
      </c>
      <c r="I619" s="8">
        <f>'fnd enro'!I619</f>
        <v>3</v>
      </c>
      <c r="J619" s="8">
        <f>'fnd enro'!J619</f>
        <v>0</v>
      </c>
      <c r="K619" s="9">
        <f>'fnd enro'!K619</f>
        <v>0.12</v>
      </c>
      <c r="L619" s="8">
        <f>'fnd enro'!L619</f>
        <v>0</v>
      </c>
      <c r="M619" s="8">
        <f>'fnd enro'!M619</f>
        <v>0</v>
      </c>
      <c r="N619" s="8">
        <f>'fnd enro'!N619</f>
        <v>0</v>
      </c>
      <c r="O619" s="8">
        <f>'fnd enro'!O619</f>
        <v>0</v>
      </c>
      <c r="P619" s="8">
        <f>'fnd enro'!P619</f>
        <v>2</v>
      </c>
      <c r="Q619" s="8">
        <f>'fnd enro'!R619</f>
        <v>3</v>
      </c>
      <c r="R619" s="9">
        <f t="shared" si="126"/>
        <v>1.0369999999999999</v>
      </c>
      <c r="S619" s="8">
        <f>VALUE('fnd enro'!Q619)</f>
        <v>6</v>
      </c>
      <c r="T619" s="1"/>
      <c r="U619" s="68">
        <f>(($D619*'fnd base rates'!C$7)
+($E619*'fnd base rates'!C$8)
+($F619*'fnd base rates'!C$9)
+($G619*'fnd base rates'!C$10)
+($H619*'fnd base rates'!C$11)
+($I619*'fnd base rates'!C$12)
+($J619*'fnd base rates'!C$13)
+($K619*'fnd base rates'!C$14)
+($M619*'fnd base rates'!C$16)
+($N619*'fnd base rates'!C$17)
+($O619*'fnd base rates'!C$18)
+($P619*VLOOKUP($S619+12,rate_basefnd,3)))
*$R619</f>
        <v>2031.8600532</v>
      </c>
      <c r="V619" s="68">
        <f>(($D619*'fnd base rates'!D$7)
+($E619*'fnd base rates'!D$8)
+($F619*'fnd base rates'!D$9)
+($G619*'fnd base rates'!D$10)
+($H619*'fnd base rates'!D$11)
+($I619*'fnd base rates'!D$12)
+($J619*'fnd base rates'!D$13)
+($K619*'fnd base rates'!D$14)
+($M619*'fnd base rates'!D$16)
+($N619*'fnd base rates'!D$17)
+($O619*'fnd base rates'!D$18)
+($P619*VLOOKUP($S619+12,rate_basefnd,4)))
*$R619</f>
        <v>3428.4464400000002</v>
      </c>
      <c r="W619" s="68">
        <f>(($D619*'fnd base rates'!E$7)
+($E619*'fnd base rates'!E$8)
+($F619*'fnd base rates'!E$9)
+($G619*'fnd base rates'!E$10)
+($H619*'fnd base rates'!E$11)
+($I619*'fnd base rates'!E$12)
+($J619*'fnd base rates'!E$13)
+($K619*'fnd base rates'!E$14)
+($M619*'fnd base rates'!E$16)
+($N619*'fnd base rates'!E$17)
+($O619*'fnd base rates'!E$18)
+($P619*VLOOKUP($S619+12,rate_basefnd,5)))
*$R619</f>
        <v>24691.895418799995</v>
      </c>
      <c r="X619" s="68">
        <f>(($D619*'fnd base rates'!F$7)
+($E619*'fnd base rates'!F$8)
+($F619*'fnd base rates'!F$9)
+($G619*'fnd base rates'!F$10)
+($H619*'fnd base rates'!F$11)
+($I619*'fnd base rates'!F$12)
+($J619*'fnd base rates'!F$13)
+($K619*'fnd base rates'!F$14)
+($M619*'fnd base rates'!F$16)
+($N619*'fnd base rates'!F$17)
+($O619*'fnd base rates'!F$18)
+($P619*VLOOKUP($S619+12,rate_basefnd,6)))
*$R619</f>
        <v>3104.3200607999997</v>
      </c>
      <c r="Y619" s="68">
        <f>(($D619*'fnd base rates'!G$7)
+($E619*'fnd base rates'!G$8)
+($F619*'fnd base rates'!G$9)
+($G619*'fnd base rates'!G$10)
+($H619*'fnd base rates'!G$11)
+($I619*'fnd base rates'!G$12)
+($J619*'fnd base rates'!G$13)
+($K619*'fnd base rates'!G$14)
+($M619*'fnd base rates'!G$16)
+($N619*'fnd base rates'!G$17)
+($O619*'fnd base rates'!G$18)
+($P619*VLOOKUP($S619+12,rate_basefnd,7)))
*$R619</f>
        <v>941.04763439999988</v>
      </c>
      <c r="Z619" s="68">
        <f>(($D619*'fnd base rates'!H$7)
+($E619*'fnd base rates'!H$8)
+($F619*'fnd base rates'!H$9)
+($G619*'fnd base rates'!H$10)
+($H619*'fnd base rates'!H$11)
+($I619*'fnd base rates'!H$12)
+($J619*'fnd base rates'!H$13)
+($K619*'fnd base rates'!H$14)
+($M619*'fnd base rates'!H$16)
+($N619*'fnd base rates'!H$17)
+($O619*'fnd base rates'!H$18)
+($P619*VLOOKUP($S619+12,rate_basefnd,8)))</f>
        <v>2812.9720000000002</v>
      </c>
      <c r="AA619" s="68">
        <f>(($D619*'fnd base rates'!I$7)
+($E619*'fnd base rates'!I$8)
+($F619*'fnd base rates'!I$9)
+($G619*'fnd base rates'!I$10)
+($H619*'fnd base rates'!I$11)
+($I619*'fnd base rates'!I$12)
+($J619*'fnd base rates'!I$13)
+($K619*'fnd base rates'!I$14)
+($M619*'fnd base rates'!I$16)
+($N619*'fnd base rates'!I$17)
+($O619*'fnd base rates'!I$18)
+($P619*VLOOKUP($S619+12,rate_basefnd,9)))
*$R619</f>
        <v>1781.4830399999998</v>
      </c>
      <c r="AB619" s="68">
        <f>(($D619*'fnd base rates'!J$7)
+($E619*'fnd base rates'!J$8)
+($F619*'fnd base rates'!J$9)
+($G619*'fnd base rates'!J$10)
+($H619*'fnd base rates'!J$11)
+($I619*'fnd base rates'!J$12)
+($J619*'fnd base rates'!J$13)
+($K619*'fnd base rates'!J$14)
+($M619*'fnd base rates'!J$16)
+($N619*'fnd base rates'!J$17)
+($O619*'fnd base rates'!J$18)
+($P619*VLOOKUP($S619+12,rate_basefnd,10)))
*$R619</f>
        <v>3598.7114699999997</v>
      </c>
      <c r="AC619" s="68">
        <f>(($D619*'fnd base rates'!K$7)
+($E619*'fnd base rates'!K$8)
+($F619*'fnd base rates'!K$9)
+($G619*'fnd base rates'!K$10)
+($H619*'fnd base rates'!K$11)
+($I619*'fnd base rates'!K$12)
+($J619*'fnd base rates'!K$13)
+($K619*'fnd base rates'!K$14)
+($M619*'fnd base rates'!K$16)
+($N619*'fnd base rates'!K$17)
+($O619*'fnd base rates'!K$18)
+($P619*VLOOKUP($S619+12,rate_basefnd,11)))
*$R619</f>
        <v>3984.8363459999996</v>
      </c>
      <c r="AD619" s="68">
        <f>(($D619*'fnd base rates'!L$7)
+($E619*'fnd base rates'!L$8)
+($F619*'fnd base rates'!L$9)
+($G619*'fnd base rates'!L$10)
+($H619*'fnd base rates'!L$11)
+($I619*'fnd base rates'!L$12)
+($J619*'fnd base rates'!L$13)
+($K619*'fnd base rates'!L$14)
+($M619*'fnd base rates'!L$16)
+($N619*'fnd base rates'!L$17)
+($O619*'fnd base rates'!L$18)
+($P619*VLOOKUP($S619+12,rate_basefnd,12)))</f>
        <v>7890.4163999999992</v>
      </c>
      <c r="AE619" s="68">
        <f>(($D619*'fnd base rates'!M$7)
+($E619*'fnd base rates'!M$8)
+($F619*'fnd base rates'!M$9)
+($G619*'fnd base rates'!M$10)
+($H619*'fnd base rates'!M$11)
+($I619*'fnd base rates'!M$12)
+($J619*'fnd base rates'!M$13)
+($K619*'fnd base rates'!M$14)
+($M619*'fnd base rates'!M$16)
+($N619*'fnd base rates'!M$17)
+($O619*'fnd base rates'!M$18)
+($P619*VLOOKUP($S619+12,rate_basefnd,13)))</f>
        <v>0</v>
      </c>
      <c r="AF619" s="3">
        <f t="shared" si="127"/>
        <v>54265.988863199993</v>
      </c>
      <c r="AH619" s="205">
        <f t="shared" si="128"/>
        <v>483239083</v>
      </c>
      <c r="AI619" s="3" t="str">
        <f t="shared" si="132"/>
        <v>483</v>
      </c>
      <c r="AJ619" s="1" t="str">
        <f t="shared" si="133"/>
        <v>239</v>
      </c>
      <c r="AK619" s="1" t="str">
        <f t="shared" si="134"/>
        <v>083</v>
      </c>
      <c r="AL619" s="3">
        <f t="shared" si="129"/>
        <v>1</v>
      </c>
      <c r="AM619" s="3">
        <f t="shared" si="139"/>
        <v>3</v>
      </c>
      <c r="AN619" s="3">
        <f t="shared" si="135"/>
        <v>54265.988863199993</v>
      </c>
      <c r="AO619" s="3">
        <f t="shared" si="136"/>
        <v>18089</v>
      </c>
      <c r="AP619" s="3">
        <f t="shared" si="130"/>
        <v>6565</v>
      </c>
      <c r="AQ619" s="3">
        <v>11524</v>
      </c>
      <c r="AS619" s="68"/>
      <c r="AT619" s="68"/>
      <c r="AX619" s="4">
        <f t="shared" si="137"/>
        <v>0</v>
      </c>
      <c r="AZ619" s="4">
        <f t="shared" si="138"/>
        <v>0</v>
      </c>
      <c r="BB619" s="4"/>
    </row>
    <row r="620" spans="1:54" s="3" customFormat="1">
      <c r="A620" s="205" t="str">
        <f t="shared" si="131"/>
        <v>483</v>
      </c>
      <c r="B620" s="1">
        <v>483239095</v>
      </c>
      <c r="C620" s="7" t="s">
        <v>101</v>
      </c>
      <c r="D620" s="8">
        <f>'fnd enro'!D620</f>
        <v>0</v>
      </c>
      <c r="E620" s="8">
        <f>'fnd enro'!E620</f>
        <v>0</v>
      </c>
      <c r="F620" s="8">
        <f>'fnd enro'!F620</f>
        <v>0</v>
      </c>
      <c r="G620" s="8">
        <f>'fnd enro'!G620</f>
        <v>0</v>
      </c>
      <c r="H620" s="8">
        <f>'fnd enro'!H620</f>
        <v>0</v>
      </c>
      <c r="I620" s="8">
        <f>'fnd enro'!I620</f>
        <v>3</v>
      </c>
      <c r="J620" s="8">
        <f>'fnd enro'!J620</f>
        <v>0</v>
      </c>
      <c r="K620" s="9">
        <f>'fnd enro'!K620</f>
        <v>0.12</v>
      </c>
      <c r="L620" s="8">
        <f>'fnd enro'!L620</f>
        <v>0</v>
      </c>
      <c r="M620" s="8">
        <f>'fnd enro'!M620</f>
        <v>0</v>
      </c>
      <c r="N620" s="8">
        <f>'fnd enro'!N620</f>
        <v>0</v>
      </c>
      <c r="O620" s="8">
        <f>'fnd enro'!O620</f>
        <v>0</v>
      </c>
      <c r="P620" s="8">
        <f>'fnd enro'!P620</f>
        <v>3</v>
      </c>
      <c r="Q620" s="8">
        <f>'fnd enro'!R620</f>
        <v>3</v>
      </c>
      <c r="R620" s="9">
        <f t="shared" si="126"/>
        <v>1.0369999999999999</v>
      </c>
      <c r="S620" s="8">
        <f>VALUE('fnd enro'!Q620)</f>
        <v>12</v>
      </c>
      <c r="T620" s="1"/>
      <c r="U620" s="68">
        <f>(($D620*'fnd base rates'!C$7)
+($E620*'fnd base rates'!C$8)
+($F620*'fnd base rates'!C$9)
+($G620*'fnd base rates'!C$10)
+($H620*'fnd base rates'!C$11)
+($I620*'fnd base rates'!C$12)
+($J620*'fnd base rates'!C$13)
+($K620*'fnd base rates'!C$14)
+($M620*'fnd base rates'!C$16)
+($N620*'fnd base rates'!C$17)
+($O620*'fnd base rates'!C$18)
+($P620*VLOOKUP($S620+12,rate_basefnd,3)))
*$R620</f>
        <v>2311.0411931999997</v>
      </c>
      <c r="V620" s="68">
        <f>(($D620*'fnd base rates'!D$7)
+($E620*'fnd base rates'!D$8)
+($F620*'fnd base rates'!D$9)
+($G620*'fnd base rates'!D$10)
+($H620*'fnd base rates'!D$11)
+($I620*'fnd base rates'!D$12)
+($J620*'fnd base rates'!D$13)
+($K620*'fnd base rates'!D$14)
+($M620*'fnd base rates'!D$16)
+($N620*'fnd base rates'!D$17)
+($O620*'fnd base rates'!D$18)
+($P620*VLOOKUP($S620+12,rate_basefnd,4)))
*$R620</f>
        <v>4751.15031</v>
      </c>
      <c r="W620" s="68">
        <f>(($D620*'fnd base rates'!E$7)
+($E620*'fnd base rates'!E$8)
+($F620*'fnd base rates'!E$9)
+($G620*'fnd base rates'!E$10)
+($H620*'fnd base rates'!E$11)
+($I620*'fnd base rates'!E$12)
+($J620*'fnd base rates'!E$13)
+($K620*'fnd base rates'!E$14)
+($M620*'fnd base rates'!E$16)
+($N620*'fnd base rates'!E$17)
+($O620*'fnd base rates'!E$18)
+($P620*VLOOKUP($S620+12,rate_basefnd,5)))
*$R620</f>
        <v>37604.152768799999</v>
      </c>
      <c r="X620" s="68">
        <f>(($D620*'fnd base rates'!F$7)
+($E620*'fnd base rates'!F$8)
+($F620*'fnd base rates'!F$9)
+($G620*'fnd base rates'!F$10)
+($H620*'fnd base rates'!F$11)
+($I620*'fnd base rates'!F$12)
+($J620*'fnd base rates'!F$13)
+($K620*'fnd base rates'!F$14)
+($M620*'fnd base rates'!F$16)
+($N620*'fnd base rates'!F$17)
+($O620*'fnd base rates'!F$18)
+($P620*VLOOKUP($S620+12,rate_basefnd,6)))
*$R620</f>
        <v>3104.3200607999997</v>
      </c>
      <c r="Y620" s="68">
        <f>(($D620*'fnd base rates'!G$7)
+($E620*'fnd base rates'!G$8)
+($F620*'fnd base rates'!G$9)
+($G620*'fnd base rates'!G$10)
+($H620*'fnd base rates'!G$11)
+($I620*'fnd base rates'!G$12)
+($J620*'fnd base rates'!G$13)
+($K620*'fnd base rates'!G$14)
+($M620*'fnd base rates'!G$16)
+($N620*'fnd base rates'!G$17)
+($O620*'fnd base rates'!G$18)
+($P620*VLOOKUP($S620+12,rate_basefnd,7)))
*$R620</f>
        <v>1567.4785943999998</v>
      </c>
      <c r="Z620" s="68">
        <f>(($D620*'fnd base rates'!H$7)
+($E620*'fnd base rates'!H$8)
+($F620*'fnd base rates'!H$9)
+($G620*'fnd base rates'!H$10)
+($H620*'fnd base rates'!H$11)
+($I620*'fnd base rates'!H$12)
+($J620*'fnd base rates'!H$13)
+($K620*'fnd base rates'!H$14)
+($M620*'fnd base rates'!H$16)
+($N620*'fnd base rates'!H$17)
+($O620*'fnd base rates'!H$18)
+($P620*VLOOKUP($S620+12,rate_basefnd,8)))</f>
        <v>2905.5720000000006</v>
      </c>
      <c r="AA620" s="68">
        <f>(($D620*'fnd base rates'!I$7)
+($E620*'fnd base rates'!I$8)
+($F620*'fnd base rates'!I$9)
+($G620*'fnd base rates'!I$10)
+($H620*'fnd base rates'!I$11)
+($I620*'fnd base rates'!I$12)
+($J620*'fnd base rates'!I$13)
+($K620*'fnd base rates'!I$14)
+($M620*'fnd base rates'!I$16)
+($N620*'fnd base rates'!I$17)
+($O620*'fnd base rates'!I$18)
+($P620*VLOOKUP($S620+12,rate_basefnd,9)))
*$R620</f>
        <v>2304.34881</v>
      </c>
      <c r="AB620" s="68">
        <f>(($D620*'fnd base rates'!J$7)
+($E620*'fnd base rates'!J$8)
+($F620*'fnd base rates'!J$9)
+($G620*'fnd base rates'!J$10)
+($H620*'fnd base rates'!J$11)
+($I620*'fnd base rates'!J$12)
+($J620*'fnd base rates'!J$13)
+($K620*'fnd base rates'!J$14)
+($M620*'fnd base rates'!J$16)
+($N620*'fnd base rates'!J$17)
+($O620*'fnd base rates'!J$18)
+($P620*VLOOKUP($S620+12,rate_basefnd,10)))
*$R620</f>
        <v>6315.609989999999</v>
      </c>
      <c r="AC620" s="68">
        <f>(($D620*'fnd base rates'!K$7)
+($E620*'fnd base rates'!K$8)
+($F620*'fnd base rates'!K$9)
+($G620*'fnd base rates'!K$10)
+($H620*'fnd base rates'!K$11)
+($I620*'fnd base rates'!K$12)
+($J620*'fnd base rates'!K$13)
+($K620*'fnd base rates'!K$14)
+($M620*'fnd base rates'!K$16)
+($N620*'fnd base rates'!K$17)
+($O620*'fnd base rates'!K$18)
+($P620*VLOOKUP($S620+12,rate_basefnd,11)))
*$R620</f>
        <v>3984.8363459999996</v>
      </c>
      <c r="AD620" s="68">
        <f>(($D620*'fnd base rates'!L$7)
+($E620*'fnd base rates'!L$8)
+($F620*'fnd base rates'!L$9)
+($G620*'fnd base rates'!L$10)
+($H620*'fnd base rates'!L$11)
+($I620*'fnd base rates'!L$12)
+($J620*'fnd base rates'!L$13)
+($K620*'fnd base rates'!L$14)
+($M620*'fnd base rates'!L$16)
+($N620*'fnd base rates'!L$17)
+($O620*'fnd base rates'!L$18)
+($P620*VLOOKUP($S620+12,rate_basefnd,12)))</f>
        <v>10226.456399999999</v>
      </c>
      <c r="AE620" s="68">
        <f>(($D620*'fnd base rates'!M$7)
+($E620*'fnd base rates'!M$8)
+($F620*'fnd base rates'!M$9)
+($G620*'fnd base rates'!M$10)
+($H620*'fnd base rates'!M$11)
+($I620*'fnd base rates'!M$12)
+($J620*'fnd base rates'!M$13)
+($K620*'fnd base rates'!M$14)
+($M620*'fnd base rates'!M$16)
+($N620*'fnd base rates'!M$17)
+($O620*'fnd base rates'!M$18)
+($P620*VLOOKUP($S620+12,rate_basefnd,13)))</f>
        <v>0</v>
      </c>
      <c r="AF620" s="3">
        <f t="shared" si="127"/>
        <v>75074.966473199995</v>
      </c>
      <c r="AH620" s="205">
        <f t="shared" si="128"/>
        <v>483239095</v>
      </c>
      <c r="AI620" s="3" t="str">
        <f t="shared" si="132"/>
        <v>483</v>
      </c>
      <c r="AJ620" s="1" t="str">
        <f t="shared" si="133"/>
        <v>239</v>
      </c>
      <c r="AK620" s="1" t="str">
        <f t="shared" si="134"/>
        <v>095</v>
      </c>
      <c r="AL620" s="3">
        <f t="shared" si="129"/>
        <v>1</v>
      </c>
      <c r="AM620" s="3">
        <f t="shared" si="139"/>
        <v>3</v>
      </c>
      <c r="AN620" s="3">
        <f t="shared" si="135"/>
        <v>75074.966473199995</v>
      </c>
      <c r="AO620" s="3">
        <f t="shared" si="136"/>
        <v>25025</v>
      </c>
      <c r="AP620" s="3">
        <f t="shared" si="130"/>
        <v>14361</v>
      </c>
      <c r="AQ620" s="3">
        <v>10664</v>
      </c>
      <c r="AS620" s="68"/>
      <c r="AT620" s="68"/>
      <c r="AX620" s="4">
        <f t="shared" si="137"/>
        <v>0</v>
      </c>
      <c r="AZ620" s="4">
        <f t="shared" si="138"/>
        <v>0</v>
      </c>
      <c r="BB620" s="4"/>
    </row>
    <row r="621" spans="1:54" s="3" customFormat="1">
      <c r="A621" s="205" t="str">
        <f t="shared" si="131"/>
        <v>483</v>
      </c>
      <c r="B621" s="1">
        <v>483239096</v>
      </c>
      <c r="C621" s="7" t="s">
        <v>101</v>
      </c>
      <c r="D621" s="8">
        <f>'fnd enro'!D621</f>
        <v>0</v>
      </c>
      <c r="E621" s="8">
        <f>'fnd enro'!E621</f>
        <v>0</v>
      </c>
      <c r="F621" s="8">
        <f>'fnd enro'!F621</f>
        <v>0</v>
      </c>
      <c r="G621" s="8">
        <f>'fnd enro'!G621</f>
        <v>1</v>
      </c>
      <c r="H621" s="8">
        <f>'fnd enro'!H621</f>
        <v>5</v>
      </c>
      <c r="I621" s="8">
        <f>'fnd enro'!I621</f>
        <v>2</v>
      </c>
      <c r="J621" s="8">
        <f>'fnd enro'!J621</f>
        <v>0</v>
      </c>
      <c r="K621" s="9">
        <f>'fnd enro'!K621</f>
        <v>0.32</v>
      </c>
      <c r="L621" s="8">
        <f>'fnd enro'!L621</f>
        <v>0</v>
      </c>
      <c r="M621" s="8">
        <f>'fnd enro'!M621</f>
        <v>0</v>
      </c>
      <c r="N621" s="8">
        <f>'fnd enro'!N621</f>
        <v>0</v>
      </c>
      <c r="O621" s="8">
        <f>'fnd enro'!O621</f>
        <v>0</v>
      </c>
      <c r="P621" s="8">
        <f>'fnd enro'!P621</f>
        <v>5</v>
      </c>
      <c r="Q621" s="8">
        <f>'fnd enro'!R621</f>
        <v>8</v>
      </c>
      <c r="R621" s="9">
        <f t="shared" si="126"/>
        <v>1.0369999999999999</v>
      </c>
      <c r="S621" s="8">
        <f>VALUE('fnd enro'!Q621)</f>
        <v>7</v>
      </c>
      <c r="T621" s="1"/>
      <c r="U621" s="68">
        <f>(($D621*'fnd base rates'!C$7)
+($E621*'fnd base rates'!C$8)
+($F621*'fnd base rates'!C$9)
+($G621*'fnd base rates'!C$10)
+($H621*'fnd base rates'!C$11)
+($I621*'fnd base rates'!C$12)
+($J621*'fnd base rates'!C$13)
+($K621*'fnd base rates'!C$14)
+($M621*'fnd base rates'!C$16)
+($N621*'fnd base rates'!C$17)
+($O621*'fnd base rates'!C$18)
+($P621*VLOOKUP($S621+12,rate_basefnd,3)))
*$R621</f>
        <v>5435.113615199999</v>
      </c>
      <c r="V621" s="68">
        <f>(($D621*'fnd base rates'!D$7)
+($E621*'fnd base rates'!D$8)
+($F621*'fnd base rates'!D$9)
+($G621*'fnd base rates'!D$10)
+($H621*'fnd base rates'!D$11)
+($I621*'fnd base rates'!D$12)
+($J621*'fnd base rates'!D$13)
+($K621*'fnd base rates'!D$14)
+($M621*'fnd base rates'!D$16)
+($N621*'fnd base rates'!D$17)
+($O621*'fnd base rates'!D$18)
+($P621*VLOOKUP($S621+12,rate_basefnd,4)))
*$R621</f>
        <v>9222.1654399999989</v>
      </c>
      <c r="W621" s="68">
        <f>(($D621*'fnd base rates'!E$7)
+($E621*'fnd base rates'!E$8)
+($F621*'fnd base rates'!E$9)
+($G621*'fnd base rates'!E$10)
+($H621*'fnd base rates'!E$11)
+($I621*'fnd base rates'!E$12)
+($J621*'fnd base rates'!E$13)
+($K621*'fnd base rates'!E$14)
+($M621*'fnd base rates'!E$16)
+($N621*'fnd base rates'!E$17)
+($O621*'fnd base rates'!E$18)
+($P621*VLOOKUP($S621+12,rate_basefnd,5)))
*$R621</f>
        <v>57080.406496799995</v>
      </c>
      <c r="X621" s="68">
        <f>(($D621*'fnd base rates'!F$7)
+($E621*'fnd base rates'!F$8)
+($F621*'fnd base rates'!F$9)
+($G621*'fnd base rates'!F$10)
+($H621*'fnd base rates'!F$11)
+($I621*'fnd base rates'!F$12)
+($J621*'fnd base rates'!F$13)
+($K621*'fnd base rates'!F$14)
+($M621*'fnd base rates'!F$16)
+($N621*'fnd base rates'!F$17)
+($O621*'fnd base rates'!F$18)
+($P621*VLOOKUP($S621+12,rate_basefnd,6)))
*$R621</f>
        <v>9317.0326887999981</v>
      </c>
      <c r="Y621" s="68">
        <f>(($D621*'fnd base rates'!G$7)
+($E621*'fnd base rates'!G$8)
+($F621*'fnd base rates'!G$9)
+($G621*'fnd base rates'!G$10)
+($H621*'fnd base rates'!G$11)
+($I621*'fnd base rates'!G$12)
+($J621*'fnd base rates'!G$13)
+($K621*'fnd base rates'!G$14)
+($M621*'fnd base rates'!G$16)
+($N621*'fnd base rates'!G$17)
+($O621*'fnd base rates'!G$18)
+($P621*VLOOKUP($S621+12,rate_basefnd,7)))
*$R621</f>
        <v>2565.3131783999997</v>
      </c>
      <c r="Z621" s="68">
        <f>(($D621*'fnd base rates'!H$7)
+($E621*'fnd base rates'!H$8)
+($F621*'fnd base rates'!H$9)
+($G621*'fnd base rates'!H$10)
+($H621*'fnd base rates'!H$11)
+($I621*'fnd base rates'!H$12)
+($J621*'fnd base rates'!H$13)
+($K621*'fnd base rates'!H$14)
+($M621*'fnd base rates'!H$16)
+($N621*'fnd base rates'!H$17)
+($O621*'fnd base rates'!H$18)
+($P621*VLOOKUP($S621+12,rate_basefnd,8)))</f>
        <v>5479.0519999999997</v>
      </c>
      <c r="AA621" s="68">
        <f>(($D621*'fnd base rates'!I$7)
+($E621*'fnd base rates'!I$8)
+($F621*'fnd base rates'!I$9)
+($G621*'fnd base rates'!I$10)
+($H621*'fnd base rates'!I$11)
+($I621*'fnd base rates'!I$12)
+($J621*'fnd base rates'!I$13)
+($K621*'fnd base rates'!I$14)
+($M621*'fnd base rates'!I$16)
+($N621*'fnd base rates'!I$17)
+($O621*'fnd base rates'!I$18)
+($P621*VLOOKUP($S621+12,rate_basefnd,9)))
*$R621</f>
        <v>4661.7297999999992</v>
      </c>
      <c r="AB621" s="68">
        <f>(($D621*'fnd base rates'!J$7)
+($E621*'fnd base rates'!J$8)
+($F621*'fnd base rates'!J$9)
+($G621*'fnd base rates'!J$10)
+($H621*'fnd base rates'!J$11)
+($I621*'fnd base rates'!J$12)
+($J621*'fnd base rates'!J$13)
+($K621*'fnd base rates'!J$14)
+($M621*'fnd base rates'!J$16)
+($N621*'fnd base rates'!J$17)
+($O621*'fnd base rates'!J$18)
+($P621*VLOOKUP($S621+12,rate_basefnd,10)))
*$R621</f>
        <v>7406.5132499999991</v>
      </c>
      <c r="AC621" s="68">
        <f>(($D621*'fnd base rates'!K$7)
+($E621*'fnd base rates'!K$8)
+($F621*'fnd base rates'!K$9)
+($G621*'fnd base rates'!K$10)
+($H621*'fnd base rates'!K$11)
+($I621*'fnd base rates'!K$12)
+($J621*'fnd base rates'!K$13)
+($K621*'fnd base rates'!K$14)
+($M621*'fnd base rates'!K$16)
+($N621*'fnd base rates'!K$17)
+($O621*'fnd base rates'!K$18)
+($P621*VLOOKUP($S621+12,rate_basefnd,11)))
*$R621</f>
        <v>10753.522005999999</v>
      </c>
      <c r="AD621" s="68">
        <f>(($D621*'fnd base rates'!L$7)
+($E621*'fnd base rates'!L$8)
+($F621*'fnd base rates'!L$9)
+($G621*'fnd base rates'!L$10)
+($H621*'fnd base rates'!L$11)
+($I621*'fnd base rates'!L$12)
+($J621*'fnd base rates'!L$13)
+($K621*'fnd base rates'!L$14)
+($M621*'fnd base rates'!L$16)
+($N621*'fnd base rates'!L$17)
+($O621*'fnd base rates'!L$18)
+($P621*VLOOKUP($S621+12,rate_basefnd,12)))</f>
        <v>22590.010399999999</v>
      </c>
      <c r="AE621" s="68">
        <f>(($D621*'fnd base rates'!M$7)
+($E621*'fnd base rates'!M$8)
+($F621*'fnd base rates'!M$9)
+($G621*'fnd base rates'!M$10)
+($H621*'fnd base rates'!M$11)
+($I621*'fnd base rates'!M$12)
+($J621*'fnd base rates'!M$13)
+($K621*'fnd base rates'!M$14)
+($M621*'fnd base rates'!M$16)
+($N621*'fnd base rates'!M$17)
+($O621*'fnd base rates'!M$18)
+($P621*VLOOKUP($S621+12,rate_basefnd,13)))</f>
        <v>0</v>
      </c>
      <c r="AF621" s="3">
        <f t="shared" si="127"/>
        <v>134510.85887519998</v>
      </c>
      <c r="AH621" s="205">
        <f t="shared" si="128"/>
        <v>483239096</v>
      </c>
      <c r="AI621" s="3" t="str">
        <f t="shared" si="132"/>
        <v>483</v>
      </c>
      <c r="AJ621" s="1" t="str">
        <f t="shared" si="133"/>
        <v>239</v>
      </c>
      <c r="AK621" s="1" t="str">
        <f t="shared" si="134"/>
        <v>096</v>
      </c>
      <c r="AL621" s="3">
        <f t="shared" si="129"/>
        <v>1</v>
      </c>
      <c r="AM621" s="3">
        <f t="shared" si="139"/>
        <v>8</v>
      </c>
      <c r="AN621" s="3">
        <f t="shared" si="135"/>
        <v>134510.85887519998</v>
      </c>
      <c r="AO621" s="3">
        <f t="shared" si="136"/>
        <v>16814</v>
      </c>
      <c r="AP621" s="3">
        <f t="shared" si="130"/>
        <v>5777</v>
      </c>
      <c r="AQ621" s="3">
        <v>11037</v>
      </c>
      <c r="AS621" s="68"/>
      <c r="AT621" s="68"/>
      <c r="AX621" s="4">
        <f t="shared" si="137"/>
        <v>0</v>
      </c>
      <c r="AZ621" s="4">
        <f t="shared" si="138"/>
        <v>0</v>
      </c>
      <c r="BB621" s="4"/>
    </row>
    <row r="622" spans="1:54" s="3" customFormat="1">
      <c r="A622" s="205" t="str">
        <f t="shared" si="131"/>
        <v>483</v>
      </c>
      <c r="B622" s="1">
        <v>483239118</v>
      </c>
      <c r="C622" s="7" t="s">
        <v>101</v>
      </c>
      <c r="D622" s="8">
        <f>'fnd enro'!D622</f>
        <v>0</v>
      </c>
      <c r="E622" s="8">
        <f>'fnd enro'!E622</f>
        <v>0</v>
      </c>
      <c r="F622" s="8">
        <f>'fnd enro'!F622</f>
        <v>0</v>
      </c>
      <c r="G622" s="8">
        <f>'fnd enro'!G622</f>
        <v>0</v>
      </c>
      <c r="H622" s="8">
        <f>'fnd enro'!H622</f>
        <v>1</v>
      </c>
      <c r="I622" s="8">
        <f>'fnd enro'!I622</f>
        <v>0</v>
      </c>
      <c r="J622" s="8">
        <f>'fnd enro'!J622</f>
        <v>0</v>
      </c>
      <c r="K622" s="9">
        <f>'fnd enro'!K622</f>
        <v>0.04</v>
      </c>
      <c r="L622" s="8">
        <f>'fnd enro'!L622</f>
        <v>0</v>
      </c>
      <c r="M622" s="8">
        <f>'fnd enro'!M622</f>
        <v>0</v>
      </c>
      <c r="N622" s="8">
        <f>'fnd enro'!N622</f>
        <v>0</v>
      </c>
      <c r="O622" s="8">
        <f>'fnd enro'!O622</f>
        <v>0</v>
      </c>
      <c r="P622" s="8">
        <f>'fnd enro'!P622</f>
        <v>0</v>
      </c>
      <c r="Q622" s="8">
        <f>'fnd enro'!R622</f>
        <v>1</v>
      </c>
      <c r="R622" s="9">
        <f t="shared" si="126"/>
        <v>1.0369999999999999</v>
      </c>
      <c r="S622" s="8">
        <f>VALUE('fnd enro'!Q622)</f>
        <v>5</v>
      </c>
      <c r="T622" s="1"/>
      <c r="U622" s="68">
        <f>(($D622*'fnd base rates'!C$7)
+($E622*'fnd base rates'!C$8)
+($F622*'fnd base rates'!C$9)
+($G622*'fnd base rates'!C$10)
+($H622*'fnd base rates'!C$11)
+($I622*'fnd base rates'!C$12)
+($J622*'fnd base rates'!C$13)
+($K622*'fnd base rates'!C$14)
+($M622*'fnd base rates'!C$16)
+($N622*'fnd base rates'!C$17)
+($O622*'fnd base rates'!C$18)
+($P622*VLOOKUP($S622+12,rate_basefnd,3)))
*$R622</f>
        <v>621.84866439999996</v>
      </c>
      <c r="V622" s="68">
        <f>(($D622*'fnd base rates'!D$7)
+($E622*'fnd base rates'!D$8)
+($F622*'fnd base rates'!D$9)
+($G622*'fnd base rates'!D$10)
+($H622*'fnd base rates'!D$11)
+($I622*'fnd base rates'!D$12)
+($J622*'fnd base rates'!D$13)
+($K622*'fnd base rates'!D$14)
+($M622*'fnd base rates'!D$16)
+($N622*'fnd base rates'!D$17)
+($O622*'fnd base rates'!D$18)
+($P622*VLOOKUP($S622+12,rate_basefnd,4)))
*$R622</f>
        <v>880.14337999999998</v>
      </c>
      <c r="W622" s="68">
        <f>(($D622*'fnd base rates'!E$7)
+($E622*'fnd base rates'!E$8)
+($F622*'fnd base rates'!E$9)
+($G622*'fnd base rates'!E$10)
+($H622*'fnd base rates'!E$11)
+($I622*'fnd base rates'!E$12)
+($J622*'fnd base rates'!E$13)
+($K622*'fnd base rates'!E$14)
+($M622*'fnd base rates'!E$16)
+($N622*'fnd base rates'!E$17)
+($O622*'fnd base rates'!E$18)
+($P622*VLOOKUP($S622+12,rate_basefnd,5)))
*$R622</f>
        <v>3995.2818395999998</v>
      </c>
      <c r="X622" s="68">
        <f>(($D622*'fnd base rates'!F$7)
+($E622*'fnd base rates'!F$8)
+($F622*'fnd base rates'!F$9)
+($G622*'fnd base rates'!F$10)
+($H622*'fnd base rates'!F$11)
+($I622*'fnd base rates'!F$12)
+($J622*'fnd base rates'!F$13)
+($K622*'fnd base rates'!F$14)
+($M622*'fnd base rates'!F$16)
+($N622*'fnd base rates'!F$17)
+($O622*'fnd base rates'!F$18)
+($P622*VLOOKUP($S622+12,rate_basefnd,6)))
*$R622</f>
        <v>1159.5866736</v>
      </c>
      <c r="Y622" s="68">
        <f>(($D622*'fnd base rates'!G$7)
+($E622*'fnd base rates'!G$8)
+($F622*'fnd base rates'!G$9)
+($G622*'fnd base rates'!G$10)
+($H622*'fnd base rates'!G$11)
+($I622*'fnd base rates'!G$12)
+($J622*'fnd base rates'!G$13)
+($K622*'fnd base rates'!G$14)
+($M622*'fnd base rates'!G$16)
+($N622*'fnd base rates'!G$17)
+($O622*'fnd base rates'!G$18)
+($P622*VLOOKUP($S622+12,rate_basefnd,7)))
*$R622</f>
        <v>194.53124479999997</v>
      </c>
      <c r="Z622" s="68">
        <f>(($D622*'fnd base rates'!H$7)
+($E622*'fnd base rates'!H$8)
+($F622*'fnd base rates'!H$9)
+($G622*'fnd base rates'!H$10)
+($H622*'fnd base rates'!H$11)
+($I622*'fnd base rates'!H$12)
+($J622*'fnd base rates'!H$13)
+($K622*'fnd base rates'!H$14)
+($M622*'fnd base rates'!H$16)
+($N622*'fnd base rates'!H$17)
+($O622*'fnd base rates'!H$18)
+($P622*VLOOKUP($S622+12,rate_basefnd,8)))</f>
        <v>581.30399999999997</v>
      </c>
      <c r="AA622" s="68">
        <f>(($D622*'fnd base rates'!I$7)
+($E622*'fnd base rates'!I$8)
+($F622*'fnd base rates'!I$9)
+($G622*'fnd base rates'!I$10)
+($H622*'fnd base rates'!I$11)
+($I622*'fnd base rates'!I$12)
+($J622*'fnd base rates'!I$13)
+($K622*'fnd base rates'!I$14)
+($M622*'fnd base rates'!I$16)
+($N622*'fnd base rates'!I$17)
+($O622*'fnd base rates'!I$18)
+($P622*VLOOKUP($S622+12,rate_basefnd,9)))
*$R622</f>
        <v>469.92692</v>
      </c>
      <c r="AB622" s="68">
        <f>(($D622*'fnd base rates'!J$7)
+($E622*'fnd base rates'!J$8)
+($F622*'fnd base rates'!J$9)
+($G622*'fnd base rates'!J$10)
+($H622*'fnd base rates'!J$11)
+($I622*'fnd base rates'!J$12)
+($J622*'fnd base rates'!J$13)
+($K622*'fnd base rates'!J$14)
+($M622*'fnd base rates'!J$16)
+($N622*'fnd base rates'!J$17)
+($O622*'fnd base rates'!J$18)
+($P622*VLOOKUP($S622+12,rate_basefnd,10)))
*$R622</f>
        <v>286.23273999999998</v>
      </c>
      <c r="AC622" s="68">
        <f>(($D622*'fnd base rates'!K$7)
+($E622*'fnd base rates'!K$8)
+($F622*'fnd base rates'!K$9)
+($G622*'fnd base rates'!K$10)
+($H622*'fnd base rates'!K$11)
+($I622*'fnd base rates'!K$12)
+($J622*'fnd base rates'!K$13)
+($K622*'fnd base rates'!K$14)
+($M622*'fnd base rates'!K$16)
+($N622*'fnd base rates'!K$17)
+($O622*'fnd base rates'!K$18)
+($P622*VLOOKUP($S622+12,rate_basefnd,11)))
*$R622</f>
        <v>1365.2063519999997</v>
      </c>
      <c r="AD622" s="68">
        <f>(($D622*'fnd base rates'!L$7)
+($E622*'fnd base rates'!L$8)
+($F622*'fnd base rates'!L$9)
+($G622*'fnd base rates'!L$10)
+($H622*'fnd base rates'!L$11)
+($I622*'fnd base rates'!L$12)
+($J622*'fnd base rates'!L$13)
+($K622*'fnd base rates'!L$14)
+($M622*'fnd base rates'!L$16)
+($N622*'fnd base rates'!L$17)
+($O622*'fnd base rates'!L$18)
+($P622*VLOOKUP($S622+12,rate_basefnd,12)))</f>
        <v>2428.6587999999997</v>
      </c>
      <c r="AE622" s="68">
        <f>(($D622*'fnd base rates'!M$7)
+($E622*'fnd base rates'!M$8)
+($F622*'fnd base rates'!M$9)
+($G622*'fnd base rates'!M$10)
+($H622*'fnd base rates'!M$11)
+($I622*'fnd base rates'!M$12)
+($J622*'fnd base rates'!M$13)
+($K622*'fnd base rates'!M$14)
+($M622*'fnd base rates'!M$16)
+($N622*'fnd base rates'!M$17)
+($O622*'fnd base rates'!M$18)
+($P622*VLOOKUP($S622+12,rate_basefnd,13)))</f>
        <v>0</v>
      </c>
      <c r="AF622" s="3">
        <f t="shared" si="127"/>
        <v>11982.720614399999</v>
      </c>
      <c r="AH622" s="205">
        <f t="shared" si="128"/>
        <v>483239118</v>
      </c>
      <c r="AI622" s="3" t="str">
        <f t="shared" si="132"/>
        <v>483</v>
      </c>
      <c r="AJ622" s="1" t="str">
        <f t="shared" si="133"/>
        <v>239</v>
      </c>
      <c r="AK622" s="1" t="str">
        <f t="shared" si="134"/>
        <v>118</v>
      </c>
      <c r="AL622" s="3">
        <f t="shared" si="129"/>
        <v>1</v>
      </c>
      <c r="AM622" s="3">
        <f t="shared" si="139"/>
        <v>1</v>
      </c>
      <c r="AN622" s="3">
        <f t="shared" si="135"/>
        <v>11982.720614399999</v>
      </c>
      <c r="AO622" s="3">
        <f t="shared" si="136"/>
        <v>11983</v>
      </c>
      <c r="AP622" s="3">
        <f t="shared" si="130"/>
        <v>1132</v>
      </c>
      <c r="AQ622" s="3">
        <v>10851</v>
      </c>
      <c r="AS622" s="68"/>
      <c r="AT622" s="68"/>
      <c r="AX622" s="4">
        <f t="shared" si="137"/>
        <v>0</v>
      </c>
      <c r="AZ622" s="4">
        <f t="shared" si="138"/>
        <v>0</v>
      </c>
      <c r="BB622" s="4"/>
    </row>
    <row r="623" spans="1:54" s="3" customFormat="1">
      <c r="A623" s="205" t="str">
        <f t="shared" si="131"/>
        <v>483</v>
      </c>
      <c r="B623" s="1">
        <v>483239122</v>
      </c>
      <c r="C623" s="7" t="s">
        <v>101</v>
      </c>
      <c r="D623" s="8">
        <f>'fnd enro'!D623</f>
        <v>0</v>
      </c>
      <c r="E623" s="8">
        <f>'fnd enro'!E623</f>
        <v>0</v>
      </c>
      <c r="F623" s="8">
        <f>'fnd enro'!F623</f>
        <v>0</v>
      </c>
      <c r="G623" s="8">
        <f>'fnd enro'!G623</f>
        <v>0</v>
      </c>
      <c r="H623" s="8">
        <f>'fnd enro'!H623</f>
        <v>0</v>
      </c>
      <c r="I623" s="8">
        <f>'fnd enro'!I623</f>
        <v>1</v>
      </c>
      <c r="J623" s="8">
        <f>'fnd enro'!J623</f>
        <v>0</v>
      </c>
      <c r="K623" s="9">
        <f>'fnd enro'!K623</f>
        <v>0.04</v>
      </c>
      <c r="L623" s="8">
        <f>'fnd enro'!L623</f>
        <v>0</v>
      </c>
      <c r="M623" s="8">
        <f>'fnd enro'!M623</f>
        <v>0</v>
      </c>
      <c r="N623" s="8">
        <f>'fnd enro'!N623</f>
        <v>0</v>
      </c>
      <c r="O623" s="8">
        <f>'fnd enro'!O623</f>
        <v>0</v>
      </c>
      <c r="P623" s="8">
        <f>'fnd enro'!P623</f>
        <v>0</v>
      </c>
      <c r="Q623" s="8">
        <f>'fnd enro'!R623</f>
        <v>1</v>
      </c>
      <c r="R623" s="9">
        <f t="shared" si="126"/>
        <v>1.0369999999999999</v>
      </c>
      <c r="S623" s="8">
        <f>VALUE('fnd enro'!Q623)</f>
        <v>2</v>
      </c>
      <c r="T623" s="1"/>
      <c r="U623" s="68">
        <f>(($D623*'fnd base rates'!C$7)
+($E623*'fnd base rates'!C$8)
+($F623*'fnd base rates'!C$9)
+($G623*'fnd base rates'!C$10)
+($H623*'fnd base rates'!C$11)
+($I623*'fnd base rates'!C$12)
+($J623*'fnd base rates'!C$13)
+($K623*'fnd base rates'!C$14)
+($M623*'fnd base rates'!C$16)
+($N623*'fnd base rates'!C$17)
+($O623*'fnd base rates'!C$18)
+($P623*VLOOKUP($S623+12,rate_basefnd,3)))
*$R623</f>
        <v>621.84866439999996</v>
      </c>
      <c r="V623" s="68">
        <f>(($D623*'fnd base rates'!D$7)
+($E623*'fnd base rates'!D$8)
+($F623*'fnd base rates'!D$9)
+($G623*'fnd base rates'!D$10)
+($H623*'fnd base rates'!D$11)
+($I623*'fnd base rates'!D$12)
+($J623*'fnd base rates'!D$13)
+($K623*'fnd base rates'!D$14)
+($M623*'fnd base rates'!D$16)
+($N623*'fnd base rates'!D$17)
+($O623*'fnd base rates'!D$18)
+($P623*VLOOKUP($S623+12,rate_basefnd,4)))
*$R623</f>
        <v>880.14337999999998</v>
      </c>
      <c r="W623" s="68">
        <f>(($D623*'fnd base rates'!E$7)
+($E623*'fnd base rates'!E$8)
+($F623*'fnd base rates'!E$9)
+($G623*'fnd base rates'!E$10)
+($H623*'fnd base rates'!E$11)
+($I623*'fnd base rates'!E$12)
+($J623*'fnd base rates'!E$13)
+($K623*'fnd base rates'!E$14)
+($M623*'fnd base rates'!E$16)
+($N623*'fnd base rates'!E$17)
+($O623*'fnd base rates'!E$18)
+($P623*VLOOKUP($S623+12,rate_basefnd,5)))
*$R623</f>
        <v>5666.4902995999992</v>
      </c>
      <c r="X623" s="68">
        <f>(($D623*'fnd base rates'!F$7)
+($E623*'fnd base rates'!F$8)
+($F623*'fnd base rates'!F$9)
+($G623*'fnd base rates'!F$10)
+($H623*'fnd base rates'!F$11)
+($I623*'fnd base rates'!F$12)
+($J623*'fnd base rates'!F$13)
+($K623*'fnd base rates'!F$14)
+($M623*'fnd base rates'!F$16)
+($N623*'fnd base rates'!F$17)
+($O623*'fnd base rates'!F$18)
+($P623*VLOOKUP($S623+12,rate_basefnd,6)))
*$R623</f>
        <v>1034.7733535999998</v>
      </c>
      <c r="Y623" s="68">
        <f>(($D623*'fnd base rates'!G$7)
+($E623*'fnd base rates'!G$8)
+($F623*'fnd base rates'!G$9)
+($G623*'fnd base rates'!G$10)
+($H623*'fnd base rates'!G$11)
+($I623*'fnd base rates'!G$12)
+($J623*'fnd base rates'!G$13)
+($K623*'fnd base rates'!G$14)
+($M623*'fnd base rates'!G$16)
+($N623*'fnd base rates'!G$17)
+($O623*'fnd base rates'!G$18)
+($P623*VLOOKUP($S623+12,rate_basefnd,7)))
*$R623</f>
        <v>189.28402479999997</v>
      </c>
      <c r="Z623" s="68">
        <f>(($D623*'fnd base rates'!H$7)
+($E623*'fnd base rates'!H$8)
+($F623*'fnd base rates'!H$9)
+($G623*'fnd base rates'!H$10)
+($H623*'fnd base rates'!H$11)
+($I623*'fnd base rates'!H$12)
+($J623*'fnd base rates'!H$13)
+($K623*'fnd base rates'!H$14)
+($M623*'fnd base rates'!H$16)
+($N623*'fnd base rates'!H$17)
+($O623*'fnd base rates'!H$18)
+($P623*VLOOKUP($S623+12,rate_basefnd,8)))</f>
        <v>919.26400000000001</v>
      </c>
      <c r="AA623" s="68">
        <f>(($D623*'fnd base rates'!I$7)
+($E623*'fnd base rates'!I$8)
+($F623*'fnd base rates'!I$9)
+($G623*'fnd base rates'!I$10)
+($H623*'fnd base rates'!I$11)
+($I623*'fnd base rates'!I$12)
+($J623*'fnd base rates'!I$13)
+($K623*'fnd base rates'!I$14)
+($M623*'fnd base rates'!I$16)
+($N623*'fnd base rates'!I$17)
+($O623*'fnd base rates'!I$18)
+($P623*VLOOKUP($S623+12,rate_basefnd,9)))
*$R623</f>
        <v>490.00323999999995</v>
      </c>
      <c r="AB623" s="68">
        <f>(($D623*'fnd base rates'!J$7)
+($E623*'fnd base rates'!J$8)
+($F623*'fnd base rates'!J$9)
+($G623*'fnd base rates'!J$10)
+($H623*'fnd base rates'!J$11)
+($I623*'fnd base rates'!J$12)
+($J623*'fnd base rates'!J$13)
+($K623*'fnd base rates'!J$14)
+($M623*'fnd base rates'!J$16)
+($N623*'fnd base rates'!J$17)
+($O623*'fnd base rates'!J$18)
+($P623*VLOOKUP($S623+12,rate_basefnd,10)))
*$R623</f>
        <v>660.04012999999998</v>
      </c>
      <c r="AC623" s="68">
        <f>(($D623*'fnd base rates'!K$7)
+($E623*'fnd base rates'!K$8)
+($F623*'fnd base rates'!K$9)
+($G623*'fnd base rates'!K$10)
+($H623*'fnd base rates'!K$11)
+($I623*'fnd base rates'!K$12)
+($J623*'fnd base rates'!K$13)
+($K623*'fnd base rates'!K$14)
+($M623*'fnd base rates'!K$16)
+($N623*'fnd base rates'!K$17)
+($O623*'fnd base rates'!K$18)
+($P623*VLOOKUP($S623+12,rate_basefnd,11)))
*$R623</f>
        <v>1328.2787819999999</v>
      </c>
      <c r="AD623" s="68">
        <f>(($D623*'fnd base rates'!L$7)
+($E623*'fnd base rates'!L$8)
+($F623*'fnd base rates'!L$9)
+($G623*'fnd base rates'!L$10)
+($H623*'fnd base rates'!L$11)
+($I623*'fnd base rates'!L$12)
+($J623*'fnd base rates'!L$13)
+($K623*'fnd base rates'!L$14)
+($M623*'fnd base rates'!L$16)
+($N623*'fnd base rates'!L$17)
+($O623*'fnd base rates'!L$18)
+($P623*VLOOKUP($S623+12,rate_basefnd,12)))</f>
        <v>2166.2388000000001</v>
      </c>
      <c r="AE623" s="68">
        <f>(($D623*'fnd base rates'!M$7)
+($E623*'fnd base rates'!M$8)
+($F623*'fnd base rates'!M$9)
+($G623*'fnd base rates'!M$10)
+($H623*'fnd base rates'!M$11)
+($I623*'fnd base rates'!M$12)
+($J623*'fnd base rates'!M$13)
+($K623*'fnd base rates'!M$14)
+($M623*'fnd base rates'!M$16)
+($N623*'fnd base rates'!M$17)
+($O623*'fnd base rates'!M$18)
+($P623*VLOOKUP($S623+12,rate_basefnd,13)))</f>
        <v>0</v>
      </c>
      <c r="AF623" s="3">
        <f t="shared" si="127"/>
        <v>13956.364674399996</v>
      </c>
      <c r="AH623" s="205">
        <f t="shared" si="128"/>
        <v>483239122</v>
      </c>
      <c r="AI623" s="3" t="str">
        <f t="shared" si="132"/>
        <v>483</v>
      </c>
      <c r="AJ623" s="1" t="str">
        <f t="shared" si="133"/>
        <v>239</v>
      </c>
      <c r="AK623" s="1" t="str">
        <f t="shared" si="134"/>
        <v>122</v>
      </c>
      <c r="AL623" s="3">
        <f t="shared" si="129"/>
        <v>1</v>
      </c>
      <c r="AM623" s="3">
        <f t="shared" si="139"/>
        <v>1</v>
      </c>
      <c r="AN623" s="3">
        <f t="shared" si="135"/>
        <v>13956.364674399996</v>
      </c>
      <c r="AO623" s="3">
        <f t="shared" si="136"/>
        <v>13956</v>
      </c>
      <c r="AP623" s="3">
        <f t="shared" si="130"/>
        <v>2919</v>
      </c>
      <c r="AQ623" s="3">
        <v>11037</v>
      </c>
      <c r="AS623" s="68"/>
      <c r="AT623" s="68"/>
      <c r="AX623" s="4">
        <f t="shared" si="137"/>
        <v>0</v>
      </c>
      <c r="AZ623" s="4">
        <f t="shared" si="138"/>
        <v>0</v>
      </c>
      <c r="BB623" s="4"/>
    </row>
    <row r="624" spans="1:54" s="3" customFormat="1">
      <c r="A624" s="205" t="str">
        <f t="shared" si="131"/>
        <v>483</v>
      </c>
      <c r="B624" s="1">
        <v>483239131</v>
      </c>
      <c r="C624" s="7" t="s">
        <v>101</v>
      </c>
      <c r="D624" s="8">
        <f>'fnd enro'!D624</f>
        <v>0</v>
      </c>
      <c r="E624" s="8">
        <f>'fnd enro'!E624</f>
        <v>0</v>
      </c>
      <c r="F624" s="8">
        <f>'fnd enro'!F624</f>
        <v>0</v>
      </c>
      <c r="G624" s="8">
        <f>'fnd enro'!G624</f>
        <v>0</v>
      </c>
      <c r="H624" s="8">
        <f>'fnd enro'!H624</f>
        <v>0</v>
      </c>
      <c r="I624" s="8">
        <f>'fnd enro'!I624</f>
        <v>1</v>
      </c>
      <c r="J624" s="8">
        <f>'fnd enro'!J624</f>
        <v>0</v>
      </c>
      <c r="K624" s="9">
        <f>'fnd enro'!K624</f>
        <v>0.04</v>
      </c>
      <c r="L624" s="8">
        <f>'fnd enro'!L624</f>
        <v>0</v>
      </c>
      <c r="M624" s="8">
        <f>'fnd enro'!M624</f>
        <v>0</v>
      </c>
      <c r="N624" s="8">
        <f>'fnd enro'!N624</f>
        <v>0</v>
      </c>
      <c r="O624" s="8">
        <f>'fnd enro'!O624</f>
        <v>0</v>
      </c>
      <c r="P624" s="8">
        <f>'fnd enro'!P624</f>
        <v>0</v>
      </c>
      <c r="Q624" s="8">
        <f>'fnd enro'!R624</f>
        <v>1</v>
      </c>
      <c r="R624" s="9">
        <f t="shared" si="126"/>
        <v>1.0369999999999999</v>
      </c>
      <c r="S624" s="8">
        <f>VALUE('fnd enro'!Q624)</f>
        <v>2</v>
      </c>
      <c r="T624" s="1"/>
      <c r="U624" s="68">
        <f>(($D624*'fnd base rates'!C$7)
+($E624*'fnd base rates'!C$8)
+($F624*'fnd base rates'!C$9)
+($G624*'fnd base rates'!C$10)
+($H624*'fnd base rates'!C$11)
+($I624*'fnd base rates'!C$12)
+($J624*'fnd base rates'!C$13)
+($K624*'fnd base rates'!C$14)
+($M624*'fnd base rates'!C$16)
+($N624*'fnd base rates'!C$17)
+($O624*'fnd base rates'!C$18)
+($P624*VLOOKUP($S624+12,rate_basefnd,3)))
*$R624</f>
        <v>621.84866439999996</v>
      </c>
      <c r="V624" s="68">
        <f>(($D624*'fnd base rates'!D$7)
+($E624*'fnd base rates'!D$8)
+($F624*'fnd base rates'!D$9)
+($G624*'fnd base rates'!D$10)
+($H624*'fnd base rates'!D$11)
+($I624*'fnd base rates'!D$12)
+($J624*'fnd base rates'!D$13)
+($K624*'fnd base rates'!D$14)
+($M624*'fnd base rates'!D$16)
+($N624*'fnd base rates'!D$17)
+($O624*'fnd base rates'!D$18)
+($P624*VLOOKUP($S624+12,rate_basefnd,4)))
*$R624</f>
        <v>880.14337999999998</v>
      </c>
      <c r="W624" s="68">
        <f>(($D624*'fnd base rates'!E$7)
+($E624*'fnd base rates'!E$8)
+($F624*'fnd base rates'!E$9)
+($G624*'fnd base rates'!E$10)
+($H624*'fnd base rates'!E$11)
+($I624*'fnd base rates'!E$12)
+($J624*'fnd base rates'!E$13)
+($K624*'fnd base rates'!E$14)
+($M624*'fnd base rates'!E$16)
+($N624*'fnd base rates'!E$17)
+($O624*'fnd base rates'!E$18)
+($P624*VLOOKUP($S624+12,rate_basefnd,5)))
*$R624</f>
        <v>5666.4902995999992</v>
      </c>
      <c r="X624" s="68">
        <f>(($D624*'fnd base rates'!F$7)
+($E624*'fnd base rates'!F$8)
+($F624*'fnd base rates'!F$9)
+($G624*'fnd base rates'!F$10)
+($H624*'fnd base rates'!F$11)
+($I624*'fnd base rates'!F$12)
+($J624*'fnd base rates'!F$13)
+($K624*'fnd base rates'!F$14)
+($M624*'fnd base rates'!F$16)
+($N624*'fnd base rates'!F$17)
+($O624*'fnd base rates'!F$18)
+($P624*VLOOKUP($S624+12,rate_basefnd,6)))
*$R624</f>
        <v>1034.7733535999998</v>
      </c>
      <c r="Y624" s="68">
        <f>(($D624*'fnd base rates'!G$7)
+($E624*'fnd base rates'!G$8)
+($F624*'fnd base rates'!G$9)
+($G624*'fnd base rates'!G$10)
+($H624*'fnd base rates'!G$11)
+($I624*'fnd base rates'!G$12)
+($J624*'fnd base rates'!G$13)
+($K624*'fnd base rates'!G$14)
+($M624*'fnd base rates'!G$16)
+($N624*'fnd base rates'!G$17)
+($O624*'fnd base rates'!G$18)
+($P624*VLOOKUP($S624+12,rate_basefnd,7)))
*$R624</f>
        <v>189.28402479999997</v>
      </c>
      <c r="Z624" s="68">
        <f>(($D624*'fnd base rates'!H$7)
+($E624*'fnd base rates'!H$8)
+($F624*'fnd base rates'!H$9)
+($G624*'fnd base rates'!H$10)
+($H624*'fnd base rates'!H$11)
+($I624*'fnd base rates'!H$12)
+($J624*'fnd base rates'!H$13)
+($K624*'fnd base rates'!H$14)
+($M624*'fnd base rates'!H$16)
+($N624*'fnd base rates'!H$17)
+($O624*'fnd base rates'!H$18)
+($P624*VLOOKUP($S624+12,rate_basefnd,8)))</f>
        <v>919.26400000000001</v>
      </c>
      <c r="AA624" s="68">
        <f>(($D624*'fnd base rates'!I$7)
+($E624*'fnd base rates'!I$8)
+($F624*'fnd base rates'!I$9)
+($G624*'fnd base rates'!I$10)
+($H624*'fnd base rates'!I$11)
+($I624*'fnd base rates'!I$12)
+($J624*'fnd base rates'!I$13)
+($K624*'fnd base rates'!I$14)
+($M624*'fnd base rates'!I$16)
+($N624*'fnd base rates'!I$17)
+($O624*'fnd base rates'!I$18)
+($P624*VLOOKUP($S624+12,rate_basefnd,9)))
*$R624</f>
        <v>490.00323999999995</v>
      </c>
      <c r="AB624" s="68">
        <f>(($D624*'fnd base rates'!J$7)
+($E624*'fnd base rates'!J$8)
+($F624*'fnd base rates'!J$9)
+($G624*'fnd base rates'!J$10)
+($H624*'fnd base rates'!J$11)
+($I624*'fnd base rates'!J$12)
+($J624*'fnd base rates'!J$13)
+($K624*'fnd base rates'!J$14)
+($M624*'fnd base rates'!J$16)
+($N624*'fnd base rates'!J$17)
+($O624*'fnd base rates'!J$18)
+($P624*VLOOKUP($S624+12,rate_basefnd,10)))
*$R624</f>
        <v>660.04012999999998</v>
      </c>
      <c r="AC624" s="68">
        <f>(($D624*'fnd base rates'!K$7)
+($E624*'fnd base rates'!K$8)
+($F624*'fnd base rates'!K$9)
+($G624*'fnd base rates'!K$10)
+($H624*'fnd base rates'!K$11)
+($I624*'fnd base rates'!K$12)
+($J624*'fnd base rates'!K$13)
+($K624*'fnd base rates'!K$14)
+($M624*'fnd base rates'!K$16)
+($N624*'fnd base rates'!K$17)
+($O624*'fnd base rates'!K$18)
+($P624*VLOOKUP($S624+12,rate_basefnd,11)))
*$R624</f>
        <v>1328.2787819999999</v>
      </c>
      <c r="AD624" s="68">
        <f>(($D624*'fnd base rates'!L$7)
+($E624*'fnd base rates'!L$8)
+($F624*'fnd base rates'!L$9)
+($G624*'fnd base rates'!L$10)
+($H624*'fnd base rates'!L$11)
+($I624*'fnd base rates'!L$12)
+($J624*'fnd base rates'!L$13)
+($K624*'fnd base rates'!L$14)
+($M624*'fnd base rates'!L$16)
+($N624*'fnd base rates'!L$17)
+($O624*'fnd base rates'!L$18)
+($P624*VLOOKUP($S624+12,rate_basefnd,12)))</f>
        <v>2166.2388000000001</v>
      </c>
      <c r="AE624" s="68">
        <f>(($D624*'fnd base rates'!M$7)
+($E624*'fnd base rates'!M$8)
+($F624*'fnd base rates'!M$9)
+($G624*'fnd base rates'!M$10)
+($H624*'fnd base rates'!M$11)
+($I624*'fnd base rates'!M$12)
+($J624*'fnd base rates'!M$13)
+($K624*'fnd base rates'!M$14)
+($M624*'fnd base rates'!M$16)
+($N624*'fnd base rates'!M$17)
+($O624*'fnd base rates'!M$18)
+($P624*VLOOKUP($S624+12,rate_basefnd,13)))</f>
        <v>0</v>
      </c>
      <c r="AF624" s="3">
        <f t="shared" si="127"/>
        <v>13956.364674399996</v>
      </c>
      <c r="AH624" s="205">
        <f t="shared" si="128"/>
        <v>483239131</v>
      </c>
      <c r="AI624" s="3" t="str">
        <f t="shared" si="132"/>
        <v>483</v>
      </c>
      <c r="AJ624" s="1" t="str">
        <f t="shared" si="133"/>
        <v>239</v>
      </c>
      <c r="AK624" s="1" t="str">
        <f t="shared" si="134"/>
        <v>131</v>
      </c>
      <c r="AL624" s="3">
        <f t="shared" si="129"/>
        <v>1</v>
      </c>
      <c r="AM624" s="3">
        <f t="shared" si="139"/>
        <v>1</v>
      </c>
      <c r="AN624" s="3">
        <f t="shared" si="135"/>
        <v>13956.364674399996</v>
      </c>
      <c r="AO624" s="3">
        <f t="shared" si="136"/>
        <v>13956</v>
      </c>
      <c r="AP624" s="3">
        <f t="shared" si="130"/>
        <v>2709</v>
      </c>
      <c r="AQ624" s="3">
        <v>11247</v>
      </c>
      <c r="AS624" s="68"/>
      <c r="AT624" s="68"/>
      <c r="AX624" s="4">
        <f t="shared" si="137"/>
        <v>0</v>
      </c>
      <c r="AZ624" s="4">
        <f t="shared" si="138"/>
        <v>0</v>
      </c>
      <c r="BB624" s="4"/>
    </row>
    <row r="625" spans="1:54" s="3" customFormat="1">
      <c r="A625" s="205" t="str">
        <f t="shared" si="131"/>
        <v>483</v>
      </c>
      <c r="B625" s="1">
        <v>483239145</v>
      </c>
      <c r="C625" s="7" t="s">
        <v>101</v>
      </c>
      <c r="D625" s="8">
        <f>'fnd enro'!D625</f>
        <v>0</v>
      </c>
      <c r="E625" s="8">
        <f>'fnd enro'!E625</f>
        <v>0</v>
      </c>
      <c r="F625" s="8">
        <f>'fnd enro'!F625</f>
        <v>0</v>
      </c>
      <c r="G625" s="8">
        <f>'fnd enro'!G625</f>
        <v>4</v>
      </c>
      <c r="H625" s="8">
        <f>'fnd enro'!H625</f>
        <v>7</v>
      </c>
      <c r="I625" s="8">
        <f>'fnd enro'!I625</f>
        <v>0</v>
      </c>
      <c r="J625" s="8">
        <f>'fnd enro'!J625</f>
        <v>0</v>
      </c>
      <c r="K625" s="9">
        <f>'fnd enro'!K625</f>
        <v>0.44</v>
      </c>
      <c r="L625" s="8">
        <f>'fnd enro'!L625</f>
        <v>0</v>
      </c>
      <c r="M625" s="8">
        <f>'fnd enro'!M625</f>
        <v>0</v>
      </c>
      <c r="N625" s="8">
        <f>'fnd enro'!N625</f>
        <v>0</v>
      </c>
      <c r="O625" s="8">
        <f>'fnd enro'!O625</f>
        <v>0</v>
      </c>
      <c r="P625" s="8">
        <f>'fnd enro'!P625</f>
        <v>4</v>
      </c>
      <c r="Q625" s="8">
        <f>'fnd enro'!R625</f>
        <v>11</v>
      </c>
      <c r="R625" s="9">
        <f t="shared" si="126"/>
        <v>1.0369999999999999</v>
      </c>
      <c r="S625" s="8">
        <f>VALUE('fnd enro'!Q625)</f>
        <v>4</v>
      </c>
      <c r="T625" s="1"/>
      <c r="U625" s="68">
        <f>(($D625*'fnd base rates'!C$7)
+($E625*'fnd base rates'!C$8)
+($F625*'fnd base rates'!C$9)
+($G625*'fnd base rates'!C$10)
+($H625*'fnd base rates'!C$11)
+($I625*'fnd base rates'!C$12)
+($J625*'fnd base rates'!C$13)
+($K625*'fnd base rates'!C$14)
+($M625*'fnd base rates'!C$16)
+($N625*'fnd base rates'!C$17)
+($O625*'fnd base rates'!C$18)
+($P625*VLOOKUP($S625+12,rate_basefnd,3)))
*$R625</f>
        <v>7122.4822684000001</v>
      </c>
      <c r="V625" s="68">
        <f>(($D625*'fnd base rates'!D$7)
+($E625*'fnd base rates'!D$8)
+($F625*'fnd base rates'!D$9)
+($G625*'fnd base rates'!D$10)
+($H625*'fnd base rates'!D$11)
+($I625*'fnd base rates'!D$12)
+($J625*'fnd base rates'!D$13)
+($K625*'fnd base rates'!D$14)
+($M625*'fnd base rates'!D$16)
+($N625*'fnd base rates'!D$17)
+($O625*'fnd base rates'!D$18)
+($P625*VLOOKUP($S625+12,rate_basefnd,4)))
*$R625</f>
        <v>11018.353139999999</v>
      </c>
      <c r="W625" s="68">
        <f>(($D625*'fnd base rates'!E$7)
+($E625*'fnd base rates'!E$8)
+($F625*'fnd base rates'!E$9)
+($G625*'fnd base rates'!E$10)
+($H625*'fnd base rates'!E$11)
+($I625*'fnd base rates'!E$12)
+($J625*'fnd base rates'!E$13)
+($K625*'fnd base rates'!E$14)
+($M625*'fnd base rates'!E$16)
+($N625*'fnd base rates'!E$17)
+($O625*'fnd base rates'!E$18)
+($P625*VLOOKUP($S625+12,rate_basefnd,5)))
*$R625</f>
        <v>58934.741275599998</v>
      </c>
      <c r="X625" s="68">
        <f>(($D625*'fnd base rates'!F$7)
+($E625*'fnd base rates'!F$8)
+($F625*'fnd base rates'!F$9)
+($G625*'fnd base rates'!F$10)
+($H625*'fnd base rates'!F$11)
+($I625*'fnd base rates'!F$12)
+($J625*'fnd base rates'!F$13)
+($K625*'fnd base rates'!F$14)
+($M625*'fnd base rates'!F$16)
+($N625*'fnd base rates'!F$17)
+($O625*'fnd base rates'!F$18)
+($P625*VLOOKUP($S625+12,rate_basefnd,6)))
*$R625</f>
        <v>13915.317169599997</v>
      </c>
      <c r="Y625" s="68">
        <f>(($D625*'fnd base rates'!G$7)
+($E625*'fnd base rates'!G$8)
+($F625*'fnd base rates'!G$9)
+($G625*'fnd base rates'!G$10)
+($H625*'fnd base rates'!G$11)
+($I625*'fnd base rates'!G$12)
+($J625*'fnd base rates'!G$13)
+($K625*'fnd base rates'!G$14)
+($M625*'fnd base rates'!G$16)
+($N625*'fnd base rates'!G$17)
+($O625*'fnd base rates'!G$18)
+($P625*VLOOKUP($S625+12,rate_basefnd,7)))
*$R625</f>
        <v>2719.3607727999997</v>
      </c>
      <c r="Z625" s="68">
        <f>(($D625*'fnd base rates'!H$7)
+($E625*'fnd base rates'!H$8)
+($F625*'fnd base rates'!H$9)
+($G625*'fnd base rates'!H$10)
+($H625*'fnd base rates'!H$11)
+($I625*'fnd base rates'!H$12)
+($J625*'fnd base rates'!H$13)
+($K625*'fnd base rates'!H$14)
+($M625*'fnd base rates'!H$16)
+($N625*'fnd base rates'!H$17)
+($O625*'fnd base rates'!H$18)
+($P625*VLOOKUP($S625+12,rate_basefnd,8)))</f>
        <v>6487.9040000000005</v>
      </c>
      <c r="AA625" s="68">
        <f>(($D625*'fnd base rates'!I$7)
+($E625*'fnd base rates'!I$8)
+($F625*'fnd base rates'!I$9)
+($G625*'fnd base rates'!I$10)
+($H625*'fnd base rates'!I$11)
+($I625*'fnd base rates'!I$12)
+($J625*'fnd base rates'!I$13)
+($K625*'fnd base rates'!I$14)
+($M625*'fnd base rates'!I$16)
+($N625*'fnd base rates'!I$17)
+($O625*'fnd base rates'!I$18)
+($P625*VLOOKUP($S625+12,rate_basefnd,9)))
*$R625</f>
        <v>5697.6098400000001</v>
      </c>
      <c r="AB625" s="68">
        <f>(($D625*'fnd base rates'!J$7)
+($E625*'fnd base rates'!J$8)
+($F625*'fnd base rates'!J$9)
+($G625*'fnd base rates'!J$10)
+($H625*'fnd base rates'!J$11)
+($I625*'fnd base rates'!J$12)
+($J625*'fnd base rates'!J$13)
+($K625*'fnd base rates'!J$14)
+($M625*'fnd base rates'!J$16)
+($N625*'fnd base rates'!J$17)
+($O625*'fnd base rates'!J$18)
+($P625*VLOOKUP($S625+12,rate_basefnd,10)))
*$R625</f>
        <v>5450.3268200000002</v>
      </c>
      <c r="AC625" s="68">
        <f>(($D625*'fnd base rates'!K$7)
+($E625*'fnd base rates'!K$8)
+($F625*'fnd base rates'!K$9)
+($G625*'fnd base rates'!K$10)
+($H625*'fnd base rates'!K$11)
+($I625*'fnd base rates'!K$12)
+($J625*'fnd base rates'!K$13)
+($K625*'fnd base rates'!K$14)
+($M625*'fnd base rates'!K$16)
+($N625*'fnd base rates'!K$17)
+($O625*'fnd base rates'!K$18)
+($P625*VLOOKUP($S625+12,rate_basefnd,11)))
*$R625</f>
        <v>14640.175191999997</v>
      </c>
      <c r="AD625" s="68">
        <f>(($D625*'fnd base rates'!L$7)
+($E625*'fnd base rates'!L$8)
+($F625*'fnd base rates'!L$9)
+($G625*'fnd base rates'!L$10)
+($H625*'fnd base rates'!L$11)
+($I625*'fnd base rates'!L$12)
+($J625*'fnd base rates'!L$13)
+($K625*'fnd base rates'!L$14)
+($M625*'fnd base rates'!L$16)
+($N625*'fnd base rates'!L$17)
+($O625*'fnd base rates'!L$18)
+($P625*VLOOKUP($S625+12,rate_basefnd,12)))</f>
        <v>28410.686800000003</v>
      </c>
      <c r="AE625" s="68">
        <f>(($D625*'fnd base rates'!M$7)
+($E625*'fnd base rates'!M$8)
+($F625*'fnd base rates'!M$9)
+($G625*'fnd base rates'!M$10)
+($H625*'fnd base rates'!M$11)
+($I625*'fnd base rates'!M$12)
+($J625*'fnd base rates'!M$13)
+($K625*'fnd base rates'!M$14)
+($M625*'fnd base rates'!M$16)
+($N625*'fnd base rates'!M$17)
+($O625*'fnd base rates'!M$18)
+($P625*VLOOKUP($S625+12,rate_basefnd,13)))</f>
        <v>0</v>
      </c>
      <c r="AF625" s="3">
        <f t="shared" si="127"/>
        <v>154396.95727839999</v>
      </c>
      <c r="AH625" s="205">
        <f t="shared" si="128"/>
        <v>483239145</v>
      </c>
      <c r="AI625" s="3" t="str">
        <f t="shared" si="132"/>
        <v>483</v>
      </c>
      <c r="AJ625" s="1" t="str">
        <f t="shared" si="133"/>
        <v>239</v>
      </c>
      <c r="AK625" s="1" t="str">
        <f t="shared" si="134"/>
        <v>145</v>
      </c>
      <c r="AL625" s="3">
        <f t="shared" si="129"/>
        <v>1</v>
      </c>
      <c r="AM625" s="3">
        <f t="shared" si="139"/>
        <v>11</v>
      </c>
      <c r="AN625" s="3">
        <f t="shared" si="135"/>
        <v>154396.95727839999</v>
      </c>
      <c r="AO625" s="3">
        <f t="shared" si="136"/>
        <v>14036</v>
      </c>
      <c r="AP625" s="3">
        <f t="shared" si="130"/>
        <v>-3721</v>
      </c>
      <c r="AQ625" s="3">
        <v>17757</v>
      </c>
      <c r="AS625" s="68"/>
      <c r="AT625" s="68"/>
      <c r="AX625" s="4">
        <f t="shared" si="137"/>
        <v>0</v>
      </c>
      <c r="AZ625" s="4">
        <f t="shared" si="138"/>
        <v>0</v>
      </c>
      <c r="BB625" s="4"/>
    </row>
    <row r="626" spans="1:54" s="3" customFormat="1">
      <c r="A626" s="205" t="str">
        <f t="shared" si="131"/>
        <v>483</v>
      </c>
      <c r="B626" s="1">
        <v>483239171</v>
      </c>
      <c r="C626" s="7" t="s">
        <v>101</v>
      </c>
      <c r="D626" s="8">
        <f>'fnd enro'!D626</f>
        <v>0</v>
      </c>
      <c r="E626" s="8">
        <f>'fnd enro'!E626</f>
        <v>0</v>
      </c>
      <c r="F626" s="8">
        <f>'fnd enro'!F626</f>
        <v>0</v>
      </c>
      <c r="G626" s="8">
        <f>'fnd enro'!G626</f>
        <v>3</v>
      </c>
      <c r="H626" s="8">
        <f>'fnd enro'!H626</f>
        <v>7</v>
      </c>
      <c r="I626" s="8">
        <f>'fnd enro'!I626</f>
        <v>8</v>
      </c>
      <c r="J626" s="8">
        <f>'fnd enro'!J626</f>
        <v>0</v>
      </c>
      <c r="K626" s="9">
        <f>'fnd enro'!K626</f>
        <v>0.72</v>
      </c>
      <c r="L626" s="8">
        <f>'fnd enro'!L626</f>
        <v>0</v>
      </c>
      <c r="M626" s="8">
        <f>'fnd enro'!M626</f>
        <v>0</v>
      </c>
      <c r="N626" s="8">
        <f>'fnd enro'!N626</f>
        <v>0</v>
      </c>
      <c r="O626" s="8">
        <f>'fnd enro'!O626</f>
        <v>0</v>
      </c>
      <c r="P626" s="8">
        <f>'fnd enro'!P626</f>
        <v>7</v>
      </c>
      <c r="Q626" s="8">
        <f>'fnd enro'!R626</f>
        <v>18</v>
      </c>
      <c r="R626" s="9">
        <f t="shared" si="126"/>
        <v>1.0369999999999999</v>
      </c>
      <c r="S626" s="8">
        <f>VALUE('fnd enro'!Q626)</f>
        <v>4</v>
      </c>
      <c r="T626" s="1"/>
      <c r="U626" s="68">
        <f>(($D626*'fnd base rates'!C$7)
+($E626*'fnd base rates'!C$8)
+($F626*'fnd base rates'!C$9)
+($G626*'fnd base rates'!C$10)
+($H626*'fnd base rates'!C$11)
+($I626*'fnd base rates'!C$12)
+($J626*'fnd base rates'!C$13)
+($K626*'fnd base rates'!C$14)
+($M626*'fnd base rates'!C$16)
+($N626*'fnd base rates'!C$17)
+($O626*'fnd base rates'!C$18)
+($P626*VLOOKUP($S626+12,rate_basefnd,3)))
*$R626</f>
        <v>11687.033139199997</v>
      </c>
      <c r="V626" s="68">
        <f>(($D626*'fnd base rates'!D$7)
+($E626*'fnd base rates'!D$8)
+($F626*'fnd base rates'!D$9)
+($G626*'fnd base rates'!D$10)
+($H626*'fnd base rates'!D$11)
+($I626*'fnd base rates'!D$12)
+($J626*'fnd base rates'!D$13)
+($K626*'fnd base rates'!D$14)
+($M626*'fnd base rates'!D$16)
+($N626*'fnd base rates'!D$17)
+($O626*'fnd base rates'!D$18)
+($P626*VLOOKUP($S626+12,rate_basefnd,4)))
*$R626</f>
        <v>18181.938770000001</v>
      </c>
      <c r="W626" s="68">
        <f>(($D626*'fnd base rates'!E$7)
+($E626*'fnd base rates'!E$8)
+($F626*'fnd base rates'!E$9)
+($G626*'fnd base rates'!E$10)
+($H626*'fnd base rates'!E$11)
+($I626*'fnd base rates'!E$12)
+($J626*'fnd base rates'!E$13)
+($K626*'fnd base rates'!E$14)
+($M626*'fnd base rates'!E$16)
+($N626*'fnd base rates'!E$17)
+($O626*'fnd base rates'!E$18)
+($P626*VLOOKUP($S626+12,rate_basefnd,5)))
*$R626</f>
        <v>109574.32957279999</v>
      </c>
      <c r="X626" s="68">
        <f>(($D626*'fnd base rates'!F$7)
+($E626*'fnd base rates'!F$8)
+($F626*'fnd base rates'!F$9)
+($G626*'fnd base rates'!F$10)
+($H626*'fnd base rates'!F$11)
+($I626*'fnd base rates'!F$12)
+($J626*'fnd base rates'!F$13)
+($K626*'fnd base rates'!F$14)
+($M626*'fnd base rates'!F$16)
+($N626*'fnd base rates'!F$17)
+($O626*'fnd base rates'!F$18)
+($P626*VLOOKUP($S626+12,rate_basefnd,6)))
*$R626</f>
        <v>20743.951384799995</v>
      </c>
      <c r="Y626" s="68">
        <f>(($D626*'fnd base rates'!G$7)
+($E626*'fnd base rates'!G$8)
+($F626*'fnd base rates'!G$9)
+($G626*'fnd base rates'!G$10)
+($H626*'fnd base rates'!G$11)
+($I626*'fnd base rates'!G$12)
+($J626*'fnd base rates'!G$13)
+($K626*'fnd base rates'!G$14)
+($M626*'fnd base rates'!G$16)
+($N626*'fnd base rates'!G$17)
+($O626*'fnd base rates'!G$18)
+($P626*VLOOKUP($S626+12,rate_basefnd,7)))
*$R626</f>
        <v>4527.3316963999987</v>
      </c>
      <c r="Z626" s="68">
        <f>(($D626*'fnd base rates'!H$7)
+($E626*'fnd base rates'!H$8)
+($F626*'fnd base rates'!H$9)
+($G626*'fnd base rates'!H$10)
+($H626*'fnd base rates'!H$11)
+($I626*'fnd base rates'!H$12)
+($J626*'fnd base rates'!H$13)
+($K626*'fnd base rates'!H$14)
+($M626*'fnd base rates'!H$16)
+($N626*'fnd base rates'!H$17)
+($O626*'fnd base rates'!H$18)
+($P626*VLOOKUP($S626+12,rate_basefnd,8)))</f>
        <v>13330.882000000001</v>
      </c>
      <c r="AA626" s="68">
        <f>(($D626*'fnd base rates'!I$7)
+($E626*'fnd base rates'!I$8)
+($F626*'fnd base rates'!I$9)
+($G626*'fnd base rates'!I$10)
+($H626*'fnd base rates'!I$11)
+($I626*'fnd base rates'!I$12)
+($J626*'fnd base rates'!I$13)
+($K626*'fnd base rates'!I$14)
+($M626*'fnd base rates'!I$16)
+($N626*'fnd base rates'!I$17)
+($O626*'fnd base rates'!I$18)
+($P626*VLOOKUP($S626+12,rate_basefnd,9)))
*$R626</f>
        <v>9544.0191299999988</v>
      </c>
      <c r="AB626" s="68">
        <f>(($D626*'fnd base rates'!J$7)
+($E626*'fnd base rates'!J$8)
+($F626*'fnd base rates'!J$9)
+($G626*'fnd base rates'!J$10)
+($H626*'fnd base rates'!J$11)
+($I626*'fnd base rates'!J$12)
+($J626*'fnd base rates'!J$13)
+($K626*'fnd base rates'!J$14)
+($M626*'fnd base rates'!J$16)
+($N626*'fnd base rates'!J$17)
+($O626*'fnd base rates'!J$18)
+($P626*VLOOKUP($S626+12,rate_basefnd,10)))
*$R626</f>
        <v>12614.783529999997</v>
      </c>
      <c r="AC626" s="68">
        <f>(($D626*'fnd base rates'!K$7)
+($E626*'fnd base rates'!K$8)
+($F626*'fnd base rates'!K$9)
+($G626*'fnd base rates'!K$10)
+($H626*'fnd base rates'!K$11)
+($I626*'fnd base rates'!K$12)
+($J626*'fnd base rates'!K$13)
+($K626*'fnd base rates'!K$14)
+($M626*'fnd base rates'!K$16)
+($N626*'fnd base rates'!K$17)
+($O626*'fnd base rates'!K$18)
+($P626*VLOOKUP($S626+12,rate_basefnd,11)))
*$R626</f>
        <v>23995.472766000003</v>
      </c>
      <c r="AD626" s="68">
        <f>(($D626*'fnd base rates'!L$7)
+($E626*'fnd base rates'!L$8)
+($F626*'fnd base rates'!L$9)
+($G626*'fnd base rates'!L$10)
+($H626*'fnd base rates'!L$11)
+($I626*'fnd base rates'!L$12)
+($J626*'fnd base rates'!L$13)
+($K626*'fnd base rates'!L$14)
+($M626*'fnd base rates'!L$16)
+($N626*'fnd base rates'!L$17)
+($O626*'fnd base rates'!L$18)
+($P626*VLOOKUP($S626+12,rate_basefnd,12)))</f>
        <v>45248.998399999997</v>
      </c>
      <c r="AE626" s="68">
        <f>(($D626*'fnd base rates'!M$7)
+($E626*'fnd base rates'!M$8)
+($F626*'fnd base rates'!M$9)
+($G626*'fnd base rates'!M$10)
+($H626*'fnd base rates'!M$11)
+($I626*'fnd base rates'!M$12)
+($J626*'fnd base rates'!M$13)
+($K626*'fnd base rates'!M$14)
+($M626*'fnd base rates'!M$16)
+($N626*'fnd base rates'!M$17)
+($O626*'fnd base rates'!M$18)
+($P626*VLOOKUP($S626+12,rate_basefnd,13)))</f>
        <v>0</v>
      </c>
      <c r="AF626" s="3">
        <f t="shared" si="127"/>
        <v>269448.74038919999</v>
      </c>
      <c r="AH626" s="205">
        <f t="shared" si="128"/>
        <v>483239171</v>
      </c>
      <c r="AI626" s="3" t="str">
        <f t="shared" si="132"/>
        <v>483</v>
      </c>
      <c r="AJ626" s="1" t="str">
        <f t="shared" si="133"/>
        <v>239</v>
      </c>
      <c r="AK626" s="1" t="str">
        <f t="shared" si="134"/>
        <v>171</v>
      </c>
      <c r="AL626" s="3">
        <f t="shared" si="129"/>
        <v>1</v>
      </c>
      <c r="AM626" s="3">
        <f t="shared" si="139"/>
        <v>18</v>
      </c>
      <c r="AN626" s="3">
        <f t="shared" si="135"/>
        <v>269448.74038919999</v>
      </c>
      <c r="AO626" s="3">
        <f t="shared" si="136"/>
        <v>14969</v>
      </c>
      <c r="AP626" s="3">
        <f t="shared" si="130"/>
        <v>4305</v>
      </c>
      <c r="AQ626" s="3">
        <v>10664</v>
      </c>
      <c r="AS626" s="68"/>
      <c r="AT626" s="68"/>
      <c r="AX626" s="4">
        <f t="shared" si="137"/>
        <v>0</v>
      </c>
      <c r="AZ626" s="4">
        <f t="shared" si="138"/>
        <v>0</v>
      </c>
      <c r="BB626" s="4"/>
    </row>
    <row r="627" spans="1:54" s="3" customFormat="1">
      <c r="A627" s="205" t="str">
        <f t="shared" si="131"/>
        <v>483</v>
      </c>
      <c r="B627" s="1">
        <v>483239172</v>
      </c>
      <c r="C627" s="7" t="s">
        <v>101</v>
      </c>
      <c r="D627" s="8">
        <f>'fnd enro'!D627</f>
        <v>0</v>
      </c>
      <c r="E627" s="8">
        <f>'fnd enro'!E627</f>
        <v>0</v>
      </c>
      <c r="F627" s="8">
        <f>'fnd enro'!F627</f>
        <v>0</v>
      </c>
      <c r="G627" s="8">
        <f>'fnd enro'!G627</f>
        <v>1</v>
      </c>
      <c r="H627" s="8">
        <f>'fnd enro'!H627</f>
        <v>5</v>
      </c>
      <c r="I627" s="8">
        <f>'fnd enro'!I627</f>
        <v>4</v>
      </c>
      <c r="J627" s="8">
        <f>'fnd enro'!J627</f>
        <v>0</v>
      </c>
      <c r="K627" s="9">
        <f>'fnd enro'!K627</f>
        <v>0.4</v>
      </c>
      <c r="L627" s="8">
        <f>'fnd enro'!L627</f>
        <v>0</v>
      </c>
      <c r="M627" s="8">
        <f>'fnd enro'!M627</f>
        <v>0</v>
      </c>
      <c r="N627" s="8">
        <f>'fnd enro'!N627</f>
        <v>0</v>
      </c>
      <c r="O627" s="8">
        <f>'fnd enro'!O627</f>
        <v>0</v>
      </c>
      <c r="P627" s="8">
        <f>'fnd enro'!P627</f>
        <v>5</v>
      </c>
      <c r="Q627" s="8">
        <f>'fnd enro'!R627</f>
        <v>10</v>
      </c>
      <c r="R627" s="9">
        <f t="shared" si="126"/>
        <v>1.0369999999999999</v>
      </c>
      <c r="S627" s="8">
        <f>VALUE('fnd enro'!Q627)</f>
        <v>8</v>
      </c>
      <c r="T627" s="1"/>
      <c r="U627" s="68">
        <f>(($D627*'fnd base rates'!C$7)
+($E627*'fnd base rates'!C$8)
+($F627*'fnd base rates'!C$9)
+($G627*'fnd base rates'!C$10)
+($H627*'fnd base rates'!C$11)
+($I627*'fnd base rates'!C$12)
+($J627*'fnd base rates'!C$13)
+($K627*'fnd base rates'!C$14)
+($M627*'fnd base rates'!C$16)
+($N627*'fnd base rates'!C$17)
+($O627*'fnd base rates'!C$18)
+($P627*VLOOKUP($S627+12,rate_basefnd,3)))
*$R627</f>
        <v>6723.4019439999993</v>
      </c>
      <c r="V627" s="68">
        <f>(($D627*'fnd base rates'!D$7)
+($E627*'fnd base rates'!D$8)
+($F627*'fnd base rates'!D$9)
+($G627*'fnd base rates'!D$10)
+($H627*'fnd base rates'!D$11)
+($I627*'fnd base rates'!D$12)
+($J627*'fnd base rates'!D$13)
+($K627*'fnd base rates'!D$14)
+($M627*'fnd base rates'!D$16)
+($N627*'fnd base rates'!D$17)
+($O627*'fnd base rates'!D$18)
+($P627*VLOOKUP($S627+12,rate_basefnd,4)))
*$R627</f>
        <v>11193.5854</v>
      </c>
      <c r="W627" s="68">
        <f>(($D627*'fnd base rates'!E$7)
+($E627*'fnd base rates'!E$8)
+($F627*'fnd base rates'!E$9)
+($G627*'fnd base rates'!E$10)
+($H627*'fnd base rates'!E$11)
+($I627*'fnd base rates'!E$12)
+($J627*'fnd base rates'!E$13)
+($K627*'fnd base rates'!E$14)
+($M627*'fnd base rates'!E$16)
+($N627*'fnd base rates'!E$17)
+($O627*'fnd base rates'!E$18)
+($P627*VLOOKUP($S627+12,rate_basefnd,5)))
*$R627</f>
        <v>70473.854246000003</v>
      </c>
      <c r="X627" s="68">
        <f>(($D627*'fnd base rates'!F$7)
+($E627*'fnd base rates'!F$8)
+($F627*'fnd base rates'!F$9)
+($G627*'fnd base rates'!F$10)
+($H627*'fnd base rates'!F$11)
+($I627*'fnd base rates'!F$12)
+($J627*'fnd base rates'!F$13)
+($K627*'fnd base rates'!F$14)
+($M627*'fnd base rates'!F$16)
+($N627*'fnd base rates'!F$17)
+($O627*'fnd base rates'!F$18)
+($P627*VLOOKUP($S627+12,rate_basefnd,6)))
*$R627</f>
        <v>11386.579395999997</v>
      </c>
      <c r="Y627" s="68">
        <f>(($D627*'fnd base rates'!G$7)
+($E627*'fnd base rates'!G$8)
+($F627*'fnd base rates'!G$9)
+($G627*'fnd base rates'!G$10)
+($H627*'fnd base rates'!G$11)
+($I627*'fnd base rates'!G$12)
+($J627*'fnd base rates'!G$13)
+($K627*'fnd base rates'!G$14)
+($M627*'fnd base rates'!G$16)
+($N627*'fnd base rates'!G$17)
+($O627*'fnd base rates'!G$18)
+($P627*VLOOKUP($S627+12,rate_basefnd,7)))
*$R627</f>
        <v>3043.8480279999999</v>
      </c>
      <c r="Z627" s="68">
        <f>(($D627*'fnd base rates'!H$7)
+($E627*'fnd base rates'!H$8)
+($F627*'fnd base rates'!H$9)
+($G627*'fnd base rates'!H$10)
+($H627*'fnd base rates'!H$11)
+($I627*'fnd base rates'!H$12)
+($J627*'fnd base rates'!H$13)
+($K627*'fnd base rates'!H$14)
+($M627*'fnd base rates'!H$16)
+($N627*'fnd base rates'!H$17)
+($O627*'fnd base rates'!H$18)
+($P627*VLOOKUP($S627+12,rate_basefnd,8)))</f>
        <v>7332.3799999999992</v>
      </c>
      <c r="AA627" s="68">
        <f>(($D627*'fnd base rates'!I$7)
+($E627*'fnd base rates'!I$8)
+($F627*'fnd base rates'!I$9)
+($G627*'fnd base rates'!I$10)
+($H627*'fnd base rates'!I$11)
+($I627*'fnd base rates'!I$12)
+($J627*'fnd base rates'!I$13)
+($K627*'fnd base rates'!I$14)
+($M627*'fnd base rates'!I$16)
+($N627*'fnd base rates'!I$17)
+($O627*'fnd base rates'!I$18)
+($P627*VLOOKUP($S627+12,rate_basefnd,9)))
*$R627</f>
        <v>5725.1629299999995</v>
      </c>
      <c r="AB627" s="68">
        <f>(($D627*'fnd base rates'!J$7)
+($E627*'fnd base rates'!J$8)
+($F627*'fnd base rates'!J$9)
+($G627*'fnd base rates'!J$10)
+($H627*'fnd base rates'!J$11)
+($I627*'fnd base rates'!J$12)
+($J627*'fnd base rates'!J$13)
+($K627*'fnd base rates'!J$14)
+($M627*'fnd base rates'!J$16)
+($N627*'fnd base rates'!J$17)
+($O627*'fnd base rates'!J$18)
+($P627*VLOOKUP($S627+12,rate_basefnd,10)))
*$R627</f>
        <v>9160.111359999999</v>
      </c>
      <c r="AC627" s="68">
        <f>(($D627*'fnd base rates'!K$7)
+($E627*'fnd base rates'!K$8)
+($F627*'fnd base rates'!K$9)
+($G627*'fnd base rates'!K$10)
+($H627*'fnd base rates'!K$11)
+($I627*'fnd base rates'!K$12)
+($J627*'fnd base rates'!K$13)
+($K627*'fnd base rates'!K$14)
+($M627*'fnd base rates'!K$16)
+($N627*'fnd base rates'!K$17)
+($O627*'fnd base rates'!K$18)
+($P627*VLOOKUP($S627+12,rate_basefnd,11)))
*$R627</f>
        <v>13410.07957</v>
      </c>
      <c r="AD627" s="68">
        <f>(($D627*'fnd base rates'!L$7)
+($E627*'fnd base rates'!L$8)
+($F627*'fnd base rates'!L$9)
+($G627*'fnd base rates'!L$10)
+($H627*'fnd base rates'!L$11)
+($I627*'fnd base rates'!L$12)
+($J627*'fnd base rates'!L$13)
+($K627*'fnd base rates'!L$14)
+($M627*'fnd base rates'!L$16)
+($N627*'fnd base rates'!L$17)
+($O627*'fnd base rates'!L$18)
+($P627*VLOOKUP($S627+12,rate_basefnd,12)))</f>
        <v>27295.288</v>
      </c>
      <c r="AE627" s="68">
        <f>(($D627*'fnd base rates'!M$7)
+($E627*'fnd base rates'!M$8)
+($F627*'fnd base rates'!M$9)
+($G627*'fnd base rates'!M$10)
+($H627*'fnd base rates'!M$11)
+($I627*'fnd base rates'!M$12)
+($J627*'fnd base rates'!M$13)
+($K627*'fnd base rates'!M$14)
+($M627*'fnd base rates'!M$16)
+($N627*'fnd base rates'!M$17)
+($O627*'fnd base rates'!M$18)
+($P627*VLOOKUP($S627+12,rate_basefnd,13)))</f>
        <v>0</v>
      </c>
      <c r="AF627" s="3">
        <f t="shared" si="127"/>
        <v>165744.290874</v>
      </c>
      <c r="AH627" s="205">
        <f t="shared" si="128"/>
        <v>483239172</v>
      </c>
      <c r="AI627" s="3" t="str">
        <f t="shared" si="132"/>
        <v>483</v>
      </c>
      <c r="AJ627" s="1" t="str">
        <f t="shared" si="133"/>
        <v>239</v>
      </c>
      <c r="AK627" s="1" t="str">
        <f t="shared" si="134"/>
        <v>172</v>
      </c>
      <c r="AL627" s="3">
        <f t="shared" si="129"/>
        <v>1</v>
      </c>
      <c r="AM627" s="3">
        <f t="shared" si="139"/>
        <v>10</v>
      </c>
      <c r="AN627" s="3">
        <f t="shared" si="135"/>
        <v>165744.290874</v>
      </c>
      <c r="AO627" s="3">
        <f t="shared" si="136"/>
        <v>16574</v>
      </c>
      <c r="AP627" s="3">
        <f t="shared" si="130"/>
        <v>5275</v>
      </c>
      <c r="AQ627" s="3">
        <v>11299</v>
      </c>
      <c r="AS627" s="68"/>
      <c r="AT627" s="68"/>
      <c r="AX627" s="4">
        <f t="shared" si="137"/>
        <v>0</v>
      </c>
      <c r="AZ627" s="4">
        <f t="shared" si="138"/>
        <v>0</v>
      </c>
      <c r="BB627" s="4"/>
    </row>
    <row r="628" spans="1:54" s="3" customFormat="1">
      <c r="A628" s="205" t="str">
        <f t="shared" si="131"/>
        <v>483</v>
      </c>
      <c r="B628" s="1">
        <v>483239182</v>
      </c>
      <c r="C628" s="7" t="s">
        <v>101</v>
      </c>
      <c r="D628" s="8">
        <f>'fnd enro'!D628</f>
        <v>0</v>
      </c>
      <c r="E628" s="8">
        <f>'fnd enro'!E628</f>
        <v>0</v>
      </c>
      <c r="F628" s="8">
        <f>'fnd enro'!F628</f>
        <v>0</v>
      </c>
      <c r="G628" s="8">
        <f>'fnd enro'!G628</f>
        <v>9</v>
      </c>
      <c r="H628" s="8">
        <f>'fnd enro'!H628</f>
        <v>28</v>
      </c>
      <c r="I628" s="8">
        <f>'fnd enro'!I628</f>
        <v>16</v>
      </c>
      <c r="J628" s="8">
        <f>'fnd enro'!J628</f>
        <v>0</v>
      </c>
      <c r="K628" s="9">
        <f>'fnd enro'!K628</f>
        <v>2.12</v>
      </c>
      <c r="L628" s="8">
        <f>'fnd enro'!L628</f>
        <v>0</v>
      </c>
      <c r="M628" s="8">
        <f>'fnd enro'!M628</f>
        <v>0</v>
      </c>
      <c r="N628" s="8">
        <f>'fnd enro'!N628</f>
        <v>0</v>
      </c>
      <c r="O628" s="8">
        <f>'fnd enro'!O628</f>
        <v>0</v>
      </c>
      <c r="P628" s="8">
        <f>'fnd enro'!P628</f>
        <v>15</v>
      </c>
      <c r="Q628" s="8">
        <f>'fnd enro'!R628</f>
        <v>53</v>
      </c>
      <c r="R628" s="9">
        <f t="shared" si="126"/>
        <v>1.0369999999999999</v>
      </c>
      <c r="S628" s="8">
        <f>VALUE('fnd enro'!Q628)</f>
        <v>8</v>
      </c>
      <c r="T628" s="1"/>
      <c r="U628" s="68">
        <f>(($D628*'fnd base rates'!C$7)
+($E628*'fnd base rates'!C$8)
+($F628*'fnd base rates'!C$9)
+($G628*'fnd base rates'!C$10)
+($H628*'fnd base rates'!C$11)
+($I628*'fnd base rates'!C$12)
+($J628*'fnd base rates'!C$13)
+($K628*'fnd base rates'!C$14)
+($M628*'fnd base rates'!C$16)
+($N628*'fnd base rates'!C$17)
+($O628*'fnd base rates'!C$18)
+($P628*VLOOKUP($S628+12,rate_basefnd,3)))
*$R628</f>
        <v>34472.725113200002</v>
      </c>
      <c r="V628" s="68">
        <f>(($D628*'fnd base rates'!D$7)
+($E628*'fnd base rates'!D$8)
+($F628*'fnd base rates'!D$9)
+($G628*'fnd base rates'!D$10)
+($H628*'fnd base rates'!D$11)
+($I628*'fnd base rates'!D$12)
+($J628*'fnd base rates'!D$13)
+($K628*'fnd base rates'!D$14)
+($M628*'fnd base rates'!D$16)
+($N628*'fnd base rates'!D$17)
+($O628*'fnd base rates'!D$18)
+($P628*VLOOKUP($S628+12,rate_basefnd,4)))
*$R628</f>
        <v>53824.053939999998</v>
      </c>
      <c r="W628" s="68">
        <f>(($D628*'fnd base rates'!E$7)
+($E628*'fnd base rates'!E$8)
+($F628*'fnd base rates'!E$9)
+($G628*'fnd base rates'!E$10)
+($H628*'fnd base rates'!E$11)
+($I628*'fnd base rates'!E$12)
+($J628*'fnd base rates'!E$13)
+($K628*'fnd base rates'!E$14)
+($M628*'fnd base rates'!E$16)
+($N628*'fnd base rates'!E$17)
+($O628*'fnd base rates'!E$18)
+($P628*VLOOKUP($S628+12,rate_basefnd,5)))
*$R628</f>
        <v>312903.42844879994</v>
      </c>
      <c r="X628" s="68">
        <f>(($D628*'fnd base rates'!F$7)
+($E628*'fnd base rates'!F$8)
+($F628*'fnd base rates'!F$9)
+($G628*'fnd base rates'!F$10)
+($H628*'fnd base rates'!F$11)
+($I628*'fnd base rates'!F$12)
+($J628*'fnd base rates'!F$13)
+($K628*'fnd base rates'!F$14)
+($M628*'fnd base rates'!F$16)
+($N628*'fnd base rates'!F$17)
+($O628*'fnd base rates'!F$18)
+($P628*VLOOKUP($S628+12,rate_basefnd,6)))
*$R628</f>
        <v>62070.774040799995</v>
      </c>
      <c r="Y628" s="68">
        <f>(($D628*'fnd base rates'!G$7)
+($E628*'fnd base rates'!G$8)
+($F628*'fnd base rates'!G$9)
+($G628*'fnd base rates'!G$10)
+($H628*'fnd base rates'!G$11)
+($I628*'fnd base rates'!G$12)
+($J628*'fnd base rates'!G$13)
+($K628*'fnd base rates'!G$14)
+($M628*'fnd base rates'!G$16)
+($N628*'fnd base rates'!G$17)
+($O628*'fnd base rates'!G$18)
+($P628*VLOOKUP($S628+12,rate_basefnd,7)))
*$R628</f>
        <v>13504.385594399999</v>
      </c>
      <c r="Z628" s="68">
        <f>(($D628*'fnd base rates'!H$7)
+($E628*'fnd base rates'!H$8)
+($F628*'fnd base rates'!H$9)
+($G628*'fnd base rates'!H$10)
+($H628*'fnd base rates'!H$11)
+($I628*'fnd base rates'!H$12)
+($J628*'fnd base rates'!H$13)
+($K628*'fnd base rates'!H$14)
+($M628*'fnd base rates'!H$16)
+($N628*'fnd base rates'!H$17)
+($O628*'fnd base rates'!H$18)
+($P628*VLOOKUP($S628+12,rate_basefnd,8)))</f>
        <v>36718.971999999994</v>
      </c>
      <c r="AA628" s="68">
        <f>(($D628*'fnd base rates'!I$7)
+($E628*'fnd base rates'!I$8)
+($F628*'fnd base rates'!I$9)
+($G628*'fnd base rates'!I$10)
+($H628*'fnd base rates'!I$11)
+($I628*'fnd base rates'!I$12)
+($J628*'fnd base rates'!I$13)
+($K628*'fnd base rates'!I$14)
+($M628*'fnd base rates'!I$16)
+($N628*'fnd base rates'!I$17)
+($O628*'fnd base rates'!I$18)
+($P628*VLOOKUP($S628+12,rate_basefnd,9)))
*$R628</f>
        <v>28064.113229999999</v>
      </c>
      <c r="AB628" s="68">
        <f>(($D628*'fnd base rates'!J$7)
+($E628*'fnd base rates'!J$8)
+($F628*'fnd base rates'!J$9)
+($G628*'fnd base rates'!J$10)
+($H628*'fnd base rates'!J$11)
+($I628*'fnd base rates'!J$12)
+($J628*'fnd base rates'!J$13)
+($K628*'fnd base rates'!J$14)
+($M628*'fnd base rates'!J$16)
+($N628*'fnd base rates'!J$17)
+($O628*'fnd base rates'!J$18)
+($P628*VLOOKUP($S628+12,rate_basefnd,10)))
*$R628</f>
        <v>34892.851559999996</v>
      </c>
      <c r="AC628" s="68">
        <f>(($D628*'fnd base rates'!K$7)
+($E628*'fnd base rates'!K$8)
+($F628*'fnd base rates'!K$9)
+($G628*'fnd base rates'!K$10)
+($H628*'fnd base rates'!K$11)
+($I628*'fnd base rates'!K$12)
+($J628*'fnd base rates'!K$13)
+($K628*'fnd base rates'!K$14)
+($M628*'fnd base rates'!K$16)
+($N628*'fnd base rates'!K$17)
+($O628*'fnd base rates'!K$18)
+($P628*VLOOKUP($S628+12,rate_basefnd,11)))
*$R628</f>
        <v>70916.63250599998</v>
      </c>
      <c r="AD628" s="68">
        <f>(($D628*'fnd base rates'!L$7)
+($E628*'fnd base rates'!L$8)
+($F628*'fnd base rates'!L$9)
+($G628*'fnd base rates'!L$10)
+($H628*'fnd base rates'!L$11)
+($I628*'fnd base rates'!L$12)
+($J628*'fnd base rates'!L$13)
+($K628*'fnd base rates'!L$14)
+($M628*'fnd base rates'!L$16)
+($N628*'fnd base rates'!L$17)
+($O628*'fnd base rates'!L$18)
+($P628*VLOOKUP($S628+12,rate_basefnd,12)))</f>
        <v>135697.1164</v>
      </c>
      <c r="AE628" s="68">
        <f>(($D628*'fnd base rates'!M$7)
+($E628*'fnd base rates'!M$8)
+($F628*'fnd base rates'!M$9)
+($G628*'fnd base rates'!M$10)
+($H628*'fnd base rates'!M$11)
+($I628*'fnd base rates'!M$12)
+($J628*'fnd base rates'!M$13)
+($K628*'fnd base rates'!M$14)
+($M628*'fnd base rates'!M$16)
+($N628*'fnd base rates'!M$17)
+($O628*'fnd base rates'!M$18)
+($P628*VLOOKUP($S628+12,rate_basefnd,13)))</f>
        <v>0</v>
      </c>
      <c r="AF628" s="3">
        <f t="shared" si="127"/>
        <v>783065.05283319997</v>
      </c>
      <c r="AH628" s="205">
        <f t="shared" si="128"/>
        <v>483239182</v>
      </c>
      <c r="AI628" s="3" t="str">
        <f t="shared" si="132"/>
        <v>483</v>
      </c>
      <c r="AJ628" s="1" t="str">
        <f t="shared" si="133"/>
        <v>239</v>
      </c>
      <c r="AK628" s="1" t="str">
        <f t="shared" si="134"/>
        <v>182</v>
      </c>
      <c r="AL628" s="3">
        <f t="shared" si="129"/>
        <v>1</v>
      </c>
      <c r="AM628" s="3">
        <f t="shared" si="139"/>
        <v>53</v>
      </c>
      <c r="AN628" s="3">
        <f t="shared" si="135"/>
        <v>783065.05283319997</v>
      </c>
      <c r="AO628" s="3">
        <f t="shared" si="136"/>
        <v>14775</v>
      </c>
      <c r="AP628" s="3">
        <f t="shared" si="130"/>
        <v>2973</v>
      </c>
      <c r="AQ628" s="3">
        <v>11802</v>
      </c>
      <c r="AS628" s="68"/>
      <c r="AT628" s="68"/>
      <c r="AX628" s="4">
        <f t="shared" si="137"/>
        <v>0</v>
      </c>
      <c r="AZ628" s="4">
        <f t="shared" si="138"/>
        <v>0</v>
      </c>
      <c r="BB628" s="4"/>
    </row>
    <row r="629" spans="1:54" s="3" customFormat="1">
      <c r="A629" s="205" t="str">
        <f t="shared" si="131"/>
        <v>483</v>
      </c>
      <c r="B629" s="1">
        <v>483239231</v>
      </c>
      <c r="C629" s="7" t="s">
        <v>101</v>
      </c>
      <c r="D629" s="8">
        <f>'fnd enro'!D629</f>
        <v>0</v>
      </c>
      <c r="E629" s="8">
        <f>'fnd enro'!E629</f>
        <v>0</v>
      </c>
      <c r="F629" s="8">
        <f>'fnd enro'!F629</f>
        <v>0</v>
      </c>
      <c r="G629" s="8">
        <f>'fnd enro'!G629</f>
        <v>3</v>
      </c>
      <c r="H629" s="8">
        <f>'fnd enro'!H629</f>
        <v>3</v>
      </c>
      <c r="I629" s="8">
        <f>'fnd enro'!I629</f>
        <v>4</v>
      </c>
      <c r="J629" s="8">
        <f>'fnd enro'!J629</f>
        <v>0</v>
      </c>
      <c r="K629" s="9">
        <f>'fnd enro'!K629</f>
        <v>0.4</v>
      </c>
      <c r="L629" s="8">
        <f>'fnd enro'!L629</f>
        <v>0</v>
      </c>
      <c r="M629" s="8">
        <f>'fnd enro'!M629</f>
        <v>0</v>
      </c>
      <c r="N629" s="8">
        <f>'fnd enro'!N629</f>
        <v>0</v>
      </c>
      <c r="O629" s="8">
        <f>'fnd enro'!O629</f>
        <v>0</v>
      </c>
      <c r="P629" s="8">
        <f>'fnd enro'!P629</f>
        <v>2</v>
      </c>
      <c r="Q629" s="8">
        <f>'fnd enro'!R629</f>
        <v>10</v>
      </c>
      <c r="R629" s="9">
        <f t="shared" si="126"/>
        <v>1.0369999999999999</v>
      </c>
      <c r="S629" s="8">
        <f>VALUE('fnd enro'!Q629)</f>
        <v>4</v>
      </c>
      <c r="T629" s="1"/>
      <c r="U629" s="68">
        <f>(($D629*'fnd base rates'!C$7)
+($E629*'fnd base rates'!C$8)
+($F629*'fnd base rates'!C$9)
+($G629*'fnd base rates'!C$10)
+($H629*'fnd base rates'!C$11)
+($I629*'fnd base rates'!C$12)
+($J629*'fnd base rates'!C$13)
+($K629*'fnd base rates'!C$14)
+($M629*'fnd base rates'!C$16)
+($N629*'fnd base rates'!C$17)
+($O629*'fnd base rates'!C$18)
+($P629*VLOOKUP($S629+12,rate_basefnd,3)))
*$R629</f>
        <v>6359.5601239999996</v>
      </c>
      <c r="V629" s="68">
        <f>(($D629*'fnd base rates'!D$7)
+($E629*'fnd base rates'!D$8)
+($F629*'fnd base rates'!D$9)
+($G629*'fnd base rates'!D$10)
+($H629*'fnd base rates'!D$11)
+($I629*'fnd base rates'!D$12)
+($J629*'fnd base rates'!D$13)
+($K629*'fnd base rates'!D$14)
+($M629*'fnd base rates'!D$16)
+($N629*'fnd base rates'!D$17)
+($O629*'fnd base rates'!D$18)
+($P629*VLOOKUP($S629+12,rate_basefnd,4)))
*$R629</f>
        <v>9469.821780000002</v>
      </c>
      <c r="W629" s="68">
        <f>(($D629*'fnd base rates'!E$7)
+($E629*'fnd base rates'!E$8)
+($F629*'fnd base rates'!E$9)
+($G629*'fnd base rates'!E$10)
+($H629*'fnd base rates'!E$11)
+($I629*'fnd base rates'!E$12)
+($J629*'fnd base rates'!E$13)
+($K629*'fnd base rates'!E$14)
+($M629*'fnd base rates'!E$16)
+($N629*'fnd base rates'!E$17)
+($O629*'fnd base rates'!E$18)
+($P629*VLOOKUP($S629+12,rate_basefnd,5)))
*$R629</f>
        <v>54615.231015999991</v>
      </c>
      <c r="X629" s="68">
        <f>(($D629*'fnd base rates'!F$7)
+($E629*'fnd base rates'!F$8)
+($F629*'fnd base rates'!F$9)
+($G629*'fnd base rates'!F$10)
+($H629*'fnd base rates'!F$11)
+($I629*'fnd base rates'!F$12)
+($J629*'fnd base rates'!F$13)
+($K629*'fnd base rates'!F$14)
+($M629*'fnd base rates'!F$16)
+($N629*'fnd base rates'!F$17)
+($O629*'fnd base rates'!F$18)
+($P629*VLOOKUP($S629+12,rate_basefnd,6)))
*$R629</f>
        <v>11966.511275999997</v>
      </c>
      <c r="Y629" s="68">
        <f>(($D629*'fnd base rates'!G$7)
+($E629*'fnd base rates'!G$8)
+($F629*'fnd base rates'!G$9)
+($G629*'fnd base rates'!G$10)
+($H629*'fnd base rates'!G$11)
+($I629*'fnd base rates'!G$12)
+($J629*'fnd base rates'!G$13)
+($K629*'fnd base rates'!G$14)
+($M629*'fnd base rates'!G$16)
+($N629*'fnd base rates'!G$17)
+($O629*'fnd base rates'!G$18)
+($P629*VLOOKUP($S629+12,rate_basefnd,7)))
*$R629</f>
        <v>2200.6840679999996</v>
      </c>
      <c r="Z629" s="68">
        <f>(($D629*'fnd base rates'!H$7)
+($E629*'fnd base rates'!H$8)
+($F629*'fnd base rates'!H$9)
+($G629*'fnd base rates'!H$10)
+($H629*'fnd base rates'!H$11)
+($I629*'fnd base rates'!H$12)
+($J629*'fnd base rates'!H$13)
+($K629*'fnd base rates'!H$14)
+($M629*'fnd base rates'!H$16)
+($N629*'fnd base rates'!H$17)
+($O629*'fnd base rates'!H$18)
+($P629*VLOOKUP($S629+12,rate_basefnd,8)))</f>
        <v>7211.6599999999989</v>
      </c>
      <c r="AA629" s="68">
        <f>(($D629*'fnd base rates'!I$7)
+($E629*'fnd base rates'!I$8)
+($F629*'fnd base rates'!I$9)
+($G629*'fnd base rates'!I$10)
+($H629*'fnd base rates'!I$11)
+($I629*'fnd base rates'!I$12)
+($J629*'fnd base rates'!I$13)
+($K629*'fnd base rates'!I$14)
+($M629*'fnd base rates'!I$16)
+($N629*'fnd base rates'!I$17)
+($O629*'fnd base rates'!I$18)
+($P629*VLOOKUP($S629+12,rate_basefnd,9)))
*$R629</f>
        <v>5043.7813399999995</v>
      </c>
      <c r="AB629" s="68">
        <f>(($D629*'fnd base rates'!J$7)
+($E629*'fnd base rates'!J$8)
+($F629*'fnd base rates'!J$9)
+($G629*'fnd base rates'!J$10)
+($H629*'fnd base rates'!J$11)
+($I629*'fnd base rates'!J$12)
+($J629*'fnd base rates'!J$13)
+($K629*'fnd base rates'!J$14)
+($M629*'fnd base rates'!J$16)
+($N629*'fnd base rates'!J$17)
+($O629*'fnd base rates'!J$18)
+($P629*VLOOKUP($S629+12,rate_basefnd,10)))
*$R629</f>
        <v>5397.4294499999996</v>
      </c>
      <c r="AC629" s="68">
        <f>(($D629*'fnd base rates'!K$7)
+($E629*'fnd base rates'!K$8)
+($F629*'fnd base rates'!K$9)
+($G629*'fnd base rates'!K$10)
+($H629*'fnd base rates'!K$11)
+($I629*'fnd base rates'!K$12)
+($J629*'fnd base rates'!K$13)
+($K629*'fnd base rates'!K$14)
+($M629*'fnd base rates'!K$16)
+($N629*'fnd base rates'!K$17)
+($O629*'fnd base rates'!K$18)
+($P629*VLOOKUP($S629+12,rate_basefnd,11)))
*$R629</f>
        <v>13221.532230000001</v>
      </c>
      <c r="AD629" s="68">
        <f>(($D629*'fnd base rates'!L$7)
+($E629*'fnd base rates'!L$8)
+($F629*'fnd base rates'!L$9)
+($G629*'fnd base rates'!L$10)
+($H629*'fnd base rates'!L$11)
+($I629*'fnd base rates'!L$12)
+($J629*'fnd base rates'!L$13)
+($K629*'fnd base rates'!L$14)
+($M629*'fnd base rates'!L$16)
+($N629*'fnd base rates'!L$17)
+($O629*'fnd base rates'!L$18)
+($P629*VLOOKUP($S629+12,rate_basefnd,12)))</f>
        <v>23918.257999999998</v>
      </c>
      <c r="AE629" s="68">
        <f>(($D629*'fnd base rates'!M$7)
+($E629*'fnd base rates'!M$8)
+($F629*'fnd base rates'!M$9)
+($G629*'fnd base rates'!M$10)
+($H629*'fnd base rates'!M$11)
+($I629*'fnd base rates'!M$12)
+($J629*'fnd base rates'!M$13)
+($K629*'fnd base rates'!M$14)
+($M629*'fnd base rates'!M$16)
+($N629*'fnd base rates'!M$17)
+($O629*'fnd base rates'!M$18)
+($P629*VLOOKUP($S629+12,rate_basefnd,13)))</f>
        <v>0</v>
      </c>
      <c r="AF629" s="3">
        <f t="shared" si="127"/>
        <v>139404.46928399999</v>
      </c>
      <c r="AH629" s="205">
        <f t="shared" si="128"/>
        <v>483239231</v>
      </c>
      <c r="AI629" s="3" t="str">
        <f t="shared" si="132"/>
        <v>483</v>
      </c>
      <c r="AJ629" s="1" t="str">
        <f t="shared" si="133"/>
        <v>239</v>
      </c>
      <c r="AK629" s="1" t="str">
        <f t="shared" si="134"/>
        <v>231</v>
      </c>
      <c r="AL629" s="3">
        <f t="shared" si="129"/>
        <v>1</v>
      </c>
      <c r="AM629" s="3">
        <f t="shared" si="139"/>
        <v>10</v>
      </c>
      <c r="AN629" s="3">
        <f t="shared" si="135"/>
        <v>139404.46928399999</v>
      </c>
      <c r="AO629" s="3">
        <f t="shared" si="136"/>
        <v>13940</v>
      </c>
      <c r="AP629" s="3">
        <f t="shared" si="130"/>
        <v>-1028</v>
      </c>
      <c r="AQ629" s="3">
        <v>14968</v>
      </c>
      <c r="AS629" s="68"/>
      <c r="AT629" s="68"/>
      <c r="AX629" s="4">
        <f t="shared" si="137"/>
        <v>0</v>
      </c>
      <c r="AZ629" s="4">
        <f t="shared" si="138"/>
        <v>0</v>
      </c>
      <c r="BB629" s="4"/>
    </row>
    <row r="630" spans="1:54" s="3" customFormat="1">
      <c r="A630" s="205" t="str">
        <f t="shared" si="131"/>
        <v>483</v>
      </c>
      <c r="B630" s="1">
        <v>483239239</v>
      </c>
      <c r="C630" s="7" t="s">
        <v>101</v>
      </c>
      <c r="D630" s="8">
        <f>'fnd enro'!D630</f>
        <v>0</v>
      </c>
      <c r="E630" s="8">
        <f>'fnd enro'!E630</f>
        <v>0</v>
      </c>
      <c r="F630" s="8">
        <f>'fnd enro'!F630</f>
        <v>0</v>
      </c>
      <c r="G630" s="8">
        <f>'fnd enro'!G630</f>
        <v>30</v>
      </c>
      <c r="H630" s="8">
        <f>'fnd enro'!H630</f>
        <v>108</v>
      </c>
      <c r="I630" s="8">
        <f>'fnd enro'!I630</f>
        <v>64</v>
      </c>
      <c r="J630" s="8">
        <f>'fnd enro'!J630</f>
        <v>0</v>
      </c>
      <c r="K630" s="9">
        <f>'fnd enro'!K630</f>
        <v>8.08</v>
      </c>
      <c r="L630" s="8">
        <f>'fnd enro'!L630</f>
        <v>0</v>
      </c>
      <c r="M630" s="8">
        <f>'fnd enro'!M630</f>
        <v>1</v>
      </c>
      <c r="N630" s="8">
        <f>'fnd enro'!N630</f>
        <v>1</v>
      </c>
      <c r="O630" s="8">
        <f>'fnd enro'!O630</f>
        <v>1</v>
      </c>
      <c r="P630" s="8">
        <f>'fnd enro'!P630</f>
        <v>53</v>
      </c>
      <c r="Q630" s="8">
        <f>'fnd enro'!R630</f>
        <v>202</v>
      </c>
      <c r="R630" s="9">
        <f t="shared" si="126"/>
        <v>1.0369999999999999</v>
      </c>
      <c r="S630" s="8">
        <f>VALUE('fnd enro'!Q630)</f>
        <v>6</v>
      </c>
      <c r="T630" s="1"/>
      <c r="U630" s="68">
        <f>(($D630*'fnd base rates'!C$7)
+($E630*'fnd base rates'!C$8)
+($F630*'fnd base rates'!C$9)
+($G630*'fnd base rates'!C$10)
+($H630*'fnd base rates'!C$11)
+($I630*'fnd base rates'!C$12)
+($J630*'fnd base rates'!C$13)
+($K630*'fnd base rates'!C$14)
+($M630*'fnd base rates'!C$16)
+($N630*'fnd base rates'!C$17)
+($O630*'fnd base rates'!C$18)
+($P630*VLOOKUP($S630+12,rate_basefnd,3)))
*$R630</f>
        <v>130440.5511388</v>
      </c>
      <c r="V630" s="68">
        <f>(($D630*'fnd base rates'!D$7)
+($E630*'fnd base rates'!D$8)
+($F630*'fnd base rates'!D$9)
+($G630*'fnd base rates'!D$10)
+($H630*'fnd base rates'!D$11)
+($I630*'fnd base rates'!D$12)
+($J630*'fnd base rates'!D$13)
+($K630*'fnd base rates'!D$14)
+($M630*'fnd base rates'!D$16)
+($N630*'fnd base rates'!D$17)
+($O630*'fnd base rates'!D$18)
+($P630*VLOOKUP($S630+12,rate_basefnd,4)))
*$R630</f>
        <v>199406.01587999996</v>
      </c>
      <c r="W630" s="68">
        <f>(($D630*'fnd base rates'!E$7)
+($E630*'fnd base rates'!E$8)
+($F630*'fnd base rates'!E$9)
+($G630*'fnd base rates'!E$10)
+($H630*'fnd base rates'!E$11)
+($I630*'fnd base rates'!E$12)
+($J630*'fnd base rates'!E$13)
+($K630*'fnd base rates'!E$14)
+($M630*'fnd base rates'!E$16)
+($N630*'fnd base rates'!E$17)
+($O630*'fnd base rates'!E$18)
+($P630*VLOOKUP($S630+12,rate_basefnd,5)))
*$R630</f>
        <v>1137523.4839992002</v>
      </c>
      <c r="X630" s="68">
        <f>(($D630*'fnd base rates'!F$7)
+($E630*'fnd base rates'!F$8)
+($F630*'fnd base rates'!F$9)
+($G630*'fnd base rates'!F$10)
+($H630*'fnd base rates'!F$11)
+($I630*'fnd base rates'!F$12)
+($J630*'fnd base rates'!F$13)
+($K630*'fnd base rates'!F$14)
+($M630*'fnd base rates'!F$16)
+($N630*'fnd base rates'!F$17)
+($O630*'fnd base rates'!F$18)
+($P630*VLOOKUP($S630+12,rate_basefnd,6)))
*$R630</f>
        <v>235682.05495719999</v>
      </c>
      <c r="Y630" s="68">
        <f>(($D630*'fnd base rates'!G$7)
+($E630*'fnd base rates'!G$8)
+($F630*'fnd base rates'!G$9)
+($G630*'fnd base rates'!G$10)
+($H630*'fnd base rates'!G$11)
+($I630*'fnd base rates'!G$12)
+($J630*'fnd base rates'!G$13)
+($K630*'fnd base rates'!G$14)
+($M630*'fnd base rates'!G$16)
+($N630*'fnd base rates'!G$17)
+($O630*'fnd base rates'!G$18)
+($P630*VLOOKUP($S630+12,rate_basefnd,7)))
*$R630</f>
        <v>48657.098569599992</v>
      </c>
      <c r="Z630" s="68">
        <f>(($D630*'fnd base rates'!H$7)
+($E630*'fnd base rates'!H$8)
+($F630*'fnd base rates'!H$9)
+($G630*'fnd base rates'!H$10)
+($H630*'fnd base rates'!H$11)
+($I630*'fnd base rates'!H$12)
+($J630*'fnd base rates'!H$13)
+($K630*'fnd base rates'!H$14)
+($M630*'fnd base rates'!H$16)
+($N630*'fnd base rates'!H$17)
+($O630*'fnd base rates'!H$18)
+($P630*VLOOKUP($S630+12,rate_basefnd,8)))</f>
        <v>141021.08799999996</v>
      </c>
      <c r="AA630" s="68">
        <f>(($D630*'fnd base rates'!I$7)
+($E630*'fnd base rates'!I$8)
+($F630*'fnd base rates'!I$9)
+($G630*'fnd base rates'!I$10)
+($H630*'fnd base rates'!I$11)
+($I630*'fnd base rates'!I$12)
+($J630*'fnd base rates'!I$13)
+($K630*'fnd base rates'!I$14)
+($M630*'fnd base rates'!I$16)
+($N630*'fnd base rates'!I$17)
+($O630*'fnd base rates'!I$18)
+($P630*VLOOKUP($S630+12,rate_basefnd,9)))
*$R630</f>
        <v>104778.99849999999</v>
      </c>
      <c r="AB630" s="68">
        <f>(($D630*'fnd base rates'!J$7)
+($E630*'fnd base rates'!J$8)
+($F630*'fnd base rates'!J$9)
+($G630*'fnd base rates'!J$10)
+($H630*'fnd base rates'!J$11)
+($I630*'fnd base rates'!J$12)
+($J630*'fnd base rates'!J$13)
+($K630*'fnd base rates'!J$14)
+($M630*'fnd base rates'!J$16)
+($N630*'fnd base rates'!J$17)
+($O630*'fnd base rates'!J$18)
+($P630*VLOOKUP($S630+12,rate_basefnd,10)))
*$R630</f>
        <v>121409.98969999999</v>
      </c>
      <c r="AC630" s="68">
        <f>(($D630*'fnd base rates'!K$7)
+($E630*'fnd base rates'!K$8)
+($F630*'fnd base rates'!K$9)
+($G630*'fnd base rates'!K$10)
+($H630*'fnd base rates'!K$11)
+($I630*'fnd base rates'!K$12)
+($J630*'fnd base rates'!K$13)
+($K630*'fnd base rates'!K$14)
+($M630*'fnd base rates'!K$16)
+($N630*'fnd base rates'!K$17)
+($O630*'fnd base rates'!K$18)
+($P630*VLOOKUP($S630+12,rate_basefnd,11)))
*$R630</f>
        <v>271839.42058400001</v>
      </c>
      <c r="AD630" s="68">
        <f>(($D630*'fnd base rates'!L$7)
+($E630*'fnd base rates'!L$8)
+($F630*'fnd base rates'!L$9)
+($G630*'fnd base rates'!L$10)
+($H630*'fnd base rates'!L$11)
+($I630*'fnd base rates'!L$12)
+($J630*'fnd base rates'!L$13)
+($K630*'fnd base rates'!L$14)
+($M630*'fnd base rates'!L$16)
+($N630*'fnd base rates'!L$17)
+($O630*'fnd base rates'!L$18)
+($P630*VLOOKUP($S630+12,rate_basefnd,12)))</f>
        <v>506974.24759999994</v>
      </c>
      <c r="AE630" s="68">
        <f>(($D630*'fnd base rates'!M$7)
+($E630*'fnd base rates'!M$8)
+($F630*'fnd base rates'!M$9)
+($G630*'fnd base rates'!M$10)
+($H630*'fnd base rates'!M$11)
+($I630*'fnd base rates'!M$12)
+($J630*'fnd base rates'!M$13)
+($K630*'fnd base rates'!M$14)
+($M630*'fnd base rates'!M$16)
+($N630*'fnd base rates'!M$17)
+($O630*'fnd base rates'!M$18)
+($P630*VLOOKUP($S630+12,rate_basefnd,13)))</f>
        <v>0</v>
      </c>
      <c r="AF630" s="3">
        <f t="shared" si="127"/>
        <v>2897732.9489287999</v>
      </c>
      <c r="AH630" s="205">
        <f t="shared" si="128"/>
        <v>483239239</v>
      </c>
      <c r="AI630" s="3" t="str">
        <f t="shared" si="132"/>
        <v>483</v>
      </c>
      <c r="AJ630" s="1" t="str">
        <f t="shared" si="133"/>
        <v>239</v>
      </c>
      <c r="AK630" s="1" t="str">
        <f t="shared" si="134"/>
        <v>239</v>
      </c>
      <c r="AL630" s="3">
        <f t="shared" si="129"/>
        <v>1</v>
      </c>
      <c r="AM630" s="3">
        <f t="shared" si="139"/>
        <v>202</v>
      </c>
      <c r="AN630" s="3">
        <f t="shared" si="135"/>
        <v>2897732.9489287999</v>
      </c>
      <c r="AO630" s="3">
        <f t="shared" si="136"/>
        <v>14345</v>
      </c>
      <c r="AP630" s="3">
        <f t="shared" si="130"/>
        <v>1802</v>
      </c>
      <c r="AQ630" s="3">
        <v>12543</v>
      </c>
      <c r="AS630" s="68"/>
      <c r="AT630" s="68"/>
      <c r="AX630" s="4">
        <f t="shared" si="137"/>
        <v>0</v>
      </c>
      <c r="AZ630" s="4">
        <f t="shared" si="138"/>
        <v>0</v>
      </c>
      <c r="BB630" s="4"/>
    </row>
    <row r="631" spans="1:54" s="3" customFormat="1">
      <c r="A631" s="205" t="str">
        <f t="shared" si="131"/>
        <v>483</v>
      </c>
      <c r="B631" s="1">
        <v>483239240</v>
      </c>
      <c r="C631" s="7" t="s">
        <v>101</v>
      </c>
      <c r="D631" s="8">
        <f>'fnd enro'!D631</f>
        <v>0</v>
      </c>
      <c r="E631" s="8">
        <f>'fnd enro'!E631</f>
        <v>0</v>
      </c>
      <c r="F631" s="8">
        <f>'fnd enro'!F631</f>
        <v>0</v>
      </c>
      <c r="G631" s="8">
        <f>'fnd enro'!G631</f>
        <v>1</v>
      </c>
      <c r="H631" s="8">
        <f>'fnd enro'!H631</f>
        <v>1</v>
      </c>
      <c r="I631" s="8">
        <f>'fnd enro'!I631</f>
        <v>0</v>
      </c>
      <c r="J631" s="8">
        <f>'fnd enro'!J631</f>
        <v>0</v>
      </c>
      <c r="K631" s="9">
        <f>'fnd enro'!K631</f>
        <v>0.08</v>
      </c>
      <c r="L631" s="8">
        <f>'fnd enro'!L631</f>
        <v>0</v>
      </c>
      <c r="M631" s="8">
        <f>'fnd enro'!M631</f>
        <v>0</v>
      </c>
      <c r="N631" s="8">
        <f>'fnd enro'!N631</f>
        <v>0</v>
      </c>
      <c r="O631" s="8">
        <f>'fnd enro'!O631</f>
        <v>0</v>
      </c>
      <c r="P631" s="8">
        <f>'fnd enro'!P631</f>
        <v>0</v>
      </c>
      <c r="Q631" s="8">
        <f>'fnd enro'!R631</f>
        <v>2</v>
      </c>
      <c r="R631" s="9">
        <f t="shared" si="126"/>
        <v>1.0369999999999999</v>
      </c>
      <c r="S631" s="8">
        <f>VALUE('fnd enro'!Q631)</f>
        <v>5</v>
      </c>
      <c r="T631" s="1"/>
      <c r="U631" s="68">
        <f>(($D631*'fnd base rates'!C$7)
+($E631*'fnd base rates'!C$8)
+($F631*'fnd base rates'!C$9)
+($G631*'fnd base rates'!C$10)
+($H631*'fnd base rates'!C$11)
+($I631*'fnd base rates'!C$12)
+($J631*'fnd base rates'!C$13)
+($K631*'fnd base rates'!C$14)
+($M631*'fnd base rates'!C$16)
+($N631*'fnd base rates'!C$17)
+($O631*'fnd base rates'!C$18)
+($P631*VLOOKUP($S631+12,rate_basefnd,3)))
*$R631</f>
        <v>1243.6973287999999</v>
      </c>
      <c r="V631" s="68">
        <f>(($D631*'fnd base rates'!D$7)
+($E631*'fnd base rates'!D$8)
+($F631*'fnd base rates'!D$9)
+($G631*'fnd base rates'!D$10)
+($H631*'fnd base rates'!D$11)
+($I631*'fnd base rates'!D$12)
+($J631*'fnd base rates'!D$13)
+($K631*'fnd base rates'!D$14)
+($M631*'fnd base rates'!D$16)
+($N631*'fnd base rates'!D$17)
+($O631*'fnd base rates'!D$18)
+($P631*VLOOKUP($S631+12,rate_basefnd,4)))
*$R631</f>
        <v>1760.28676</v>
      </c>
      <c r="W631" s="68">
        <f>(($D631*'fnd base rates'!E$7)
+($E631*'fnd base rates'!E$8)
+($F631*'fnd base rates'!E$9)
+($G631*'fnd base rates'!E$10)
+($H631*'fnd base rates'!E$11)
+($I631*'fnd base rates'!E$12)
+($J631*'fnd base rates'!E$13)
+($K631*'fnd base rates'!E$14)
+($M631*'fnd base rates'!E$16)
+($N631*'fnd base rates'!E$17)
+($O631*'fnd base rates'!E$18)
+($P631*VLOOKUP($S631+12,rate_basefnd,5)))
*$R631</f>
        <v>8474.821939200001</v>
      </c>
      <c r="X631" s="68">
        <f>(($D631*'fnd base rates'!F$7)
+($E631*'fnd base rates'!F$8)
+($F631*'fnd base rates'!F$9)
+($G631*'fnd base rates'!F$10)
+($H631*'fnd base rates'!F$11)
+($I631*'fnd base rates'!F$12)
+($J631*'fnd base rates'!F$13)
+($K631*'fnd base rates'!F$14)
+($M631*'fnd base rates'!F$16)
+($N631*'fnd base rates'!F$17)
+($O631*'fnd base rates'!F$18)
+($P631*VLOOKUP($S631+12,rate_basefnd,6)))
*$R631</f>
        <v>2609.1392871999997</v>
      </c>
      <c r="Y631" s="68">
        <f>(($D631*'fnd base rates'!G$7)
+($E631*'fnd base rates'!G$8)
+($F631*'fnd base rates'!G$9)
+($G631*'fnd base rates'!G$10)
+($H631*'fnd base rates'!G$11)
+($I631*'fnd base rates'!G$12)
+($J631*'fnd base rates'!G$13)
+($K631*'fnd base rates'!G$14)
+($M631*'fnd base rates'!G$16)
+($N631*'fnd base rates'!G$17)
+($O631*'fnd base rates'!G$18)
+($P631*VLOOKUP($S631+12,rate_basefnd,7)))
*$R631</f>
        <v>375.66444960000001</v>
      </c>
      <c r="Z631" s="68">
        <f>(($D631*'fnd base rates'!H$7)
+($E631*'fnd base rates'!H$8)
+($F631*'fnd base rates'!H$9)
+($G631*'fnd base rates'!H$10)
+($H631*'fnd base rates'!H$11)
+($I631*'fnd base rates'!H$12)
+($J631*'fnd base rates'!H$13)
+($K631*'fnd base rates'!H$14)
+($M631*'fnd base rates'!H$16)
+($N631*'fnd base rates'!H$17)
+($O631*'fnd base rates'!H$18)
+($P631*VLOOKUP($S631+12,rate_basefnd,8)))</f>
        <v>1162.6079999999999</v>
      </c>
      <c r="AA631" s="68">
        <f>(($D631*'fnd base rates'!I$7)
+($E631*'fnd base rates'!I$8)
+($F631*'fnd base rates'!I$9)
+($G631*'fnd base rates'!I$10)
+($H631*'fnd base rates'!I$11)
+($I631*'fnd base rates'!I$12)
+($J631*'fnd base rates'!I$13)
+($K631*'fnd base rates'!I$14)
+($M631*'fnd base rates'!I$16)
+($N631*'fnd base rates'!I$17)
+($O631*'fnd base rates'!I$18)
+($P631*VLOOKUP($S631+12,rate_basefnd,9)))
*$R631</f>
        <v>939.85383999999999</v>
      </c>
      <c r="AB631" s="68">
        <f>(($D631*'fnd base rates'!J$7)
+($E631*'fnd base rates'!J$8)
+($F631*'fnd base rates'!J$9)
+($G631*'fnd base rates'!J$10)
+($H631*'fnd base rates'!J$11)
+($I631*'fnd base rates'!J$12)
+($J631*'fnd base rates'!J$13)
+($K631*'fnd base rates'!J$14)
+($M631*'fnd base rates'!J$16)
+($N631*'fnd base rates'!J$17)
+($O631*'fnd base rates'!J$18)
+($P631*VLOOKUP($S631+12,rate_basefnd,10)))
*$R631</f>
        <v>461.45462999999995</v>
      </c>
      <c r="AC631" s="68">
        <f>(($D631*'fnd base rates'!K$7)
+($E631*'fnd base rates'!K$8)
+($F631*'fnd base rates'!K$9)
+($G631*'fnd base rates'!K$10)
+($H631*'fnd base rates'!K$11)
+($I631*'fnd base rates'!K$12)
+($J631*'fnd base rates'!K$13)
+($K631*'fnd base rates'!K$14)
+($M631*'fnd base rates'!K$16)
+($N631*'fnd base rates'!K$17)
+($O631*'fnd base rates'!K$18)
+($P631*VLOOKUP($S631+12,rate_basefnd,11)))
*$R631</f>
        <v>2636.1390339999998</v>
      </c>
      <c r="AD631" s="68">
        <f>(($D631*'fnd base rates'!L$7)
+($E631*'fnd base rates'!L$8)
+($F631*'fnd base rates'!L$9)
+($G631*'fnd base rates'!L$10)
+($H631*'fnd base rates'!L$11)
+($I631*'fnd base rates'!L$12)
+($J631*'fnd base rates'!L$13)
+($K631*'fnd base rates'!L$14)
+($M631*'fnd base rates'!L$16)
+($N631*'fnd base rates'!L$17)
+($O631*'fnd base rates'!L$18)
+($P631*VLOOKUP($S631+12,rate_basefnd,12)))</f>
        <v>4690.9475999999995</v>
      </c>
      <c r="AE631" s="68">
        <f>(($D631*'fnd base rates'!M$7)
+($E631*'fnd base rates'!M$8)
+($F631*'fnd base rates'!M$9)
+($G631*'fnd base rates'!M$10)
+($H631*'fnd base rates'!M$11)
+($I631*'fnd base rates'!M$12)
+($J631*'fnd base rates'!M$13)
+($K631*'fnd base rates'!M$14)
+($M631*'fnd base rates'!M$16)
+($N631*'fnd base rates'!M$17)
+($O631*'fnd base rates'!M$18)
+($P631*VLOOKUP($S631+12,rate_basefnd,13)))</f>
        <v>0</v>
      </c>
      <c r="AF631" s="3">
        <f t="shared" si="127"/>
        <v>24354.612868800003</v>
      </c>
      <c r="AH631" s="205">
        <f t="shared" si="128"/>
        <v>483239240</v>
      </c>
      <c r="AI631" s="3" t="str">
        <f t="shared" si="132"/>
        <v>483</v>
      </c>
      <c r="AJ631" s="1" t="str">
        <f t="shared" si="133"/>
        <v>239</v>
      </c>
      <c r="AK631" s="1" t="str">
        <f t="shared" si="134"/>
        <v>240</v>
      </c>
      <c r="AL631" s="3">
        <f t="shared" si="129"/>
        <v>1</v>
      </c>
      <c r="AM631" s="3">
        <f t="shared" si="139"/>
        <v>2</v>
      </c>
      <c r="AN631" s="3">
        <f t="shared" si="135"/>
        <v>24354.612868800003</v>
      </c>
      <c r="AO631" s="3">
        <f t="shared" si="136"/>
        <v>12177</v>
      </c>
      <c r="AP631" s="3">
        <f t="shared" si="130"/>
        <v>-663</v>
      </c>
      <c r="AQ631" s="3">
        <v>12840</v>
      </c>
      <c r="AS631" s="68"/>
      <c r="AT631" s="68"/>
      <c r="AX631" s="4">
        <f t="shared" si="137"/>
        <v>0</v>
      </c>
      <c r="AZ631" s="4">
        <f t="shared" si="138"/>
        <v>0</v>
      </c>
      <c r="BB631" s="4"/>
    </row>
    <row r="632" spans="1:54" s="3" customFormat="1">
      <c r="A632" s="205" t="str">
        <f t="shared" si="131"/>
        <v>483</v>
      </c>
      <c r="B632" s="1">
        <v>483239250</v>
      </c>
      <c r="C632" s="7" t="s">
        <v>101</v>
      </c>
      <c r="D632" s="8">
        <f>'fnd enro'!D632</f>
        <v>0</v>
      </c>
      <c r="E632" s="8">
        <f>'fnd enro'!E632</f>
        <v>0</v>
      </c>
      <c r="F632" s="8">
        <f>'fnd enro'!F632</f>
        <v>0</v>
      </c>
      <c r="G632" s="8">
        <f>'fnd enro'!G632</f>
        <v>2</v>
      </c>
      <c r="H632" s="8">
        <f>'fnd enro'!H632</f>
        <v>0</v>
      </c>
      <c r="I632" s="8">
        <f>'fnd enro'!I632</f>
        <v>0</v>
      </c>
      <c r="J632" s="8">
        <f>'fnd enro'!J632</f>
        <v>0</v>
      </c>
      <c r="K632" s="9">
        <f>'fnd enro'!K632</f>
        <v>0.08</v>
      </c>
      <c r="L632" s="8">
        <f>'fnd enro'!L632</f>
        <v>0</v>
      </c>
      <c r="M632" s="8">
        <f>'fnd enro'!M632</f>
        <v>0</v>
      </c>
      <c r="N632" s="8">
        <f>'fnd enro'!N632</f>
        <v>0</v>
      </c>
      <c r="O632" s="8">
        <f>'fnd enro'!O632</f>
        <v>0</v>
      </c>
      <c r="P632" s="8">
        <f>'fnd enro'!P632</f>
        <v>2</v>
      </c>
      <c r="Q632" s="8">
        <f>'fnd enro'!R632</f>
        <v>2</v>
      </c>
      <c r="R632" s="9">
        <f t="shared" si="126"/>
        <v>1.0369999999999999</v>
      </c>
      <c r="S632" s="8">
        <f>VALUE('fnd enro'!Q632)</f>
        <v>4</v>
      </c>
      <c r="T632" s="1"/>
      <c r="U632" s="68">
        <f>(($D632*'fnd base rates'!C$7)
+($E632*'fnd base rates'!C$8)
+($F632*'fnd base rates'!C$9)
+($G632*'fnd base rates'!C$10)
+($H632*'fnd base rates'!C$11)
+($I632*'fnd base rates'!C$12)
+($J632*'fnd base rates'!C$13)
+($K632*'fnd base rates'!C$14)
+($M632*'fnd base rates'!C$16)
+($N632*'fnd base rates'!C$17)
+($O632*'fnd base rates'!C$18)
+($P632*VLOOKUP($S632+12,rate_basefnd,3)))
*$R632</f>
        <v>1384.7708087999999</v>
      </c>
      <c r="V632" s="68">
        <f>(($D632*'fnd base rates'!D$7)
+($E632*'fnd base rates'!D$8)
+($F632*'fnd base rates'!D$9)
+($G632*'fnd base rates'!D$10)
+($H632*'fnd base rates'!D$11)
+($I632*'fnd base rates'!D$12)
+($J632*'fnd base rates'!D$13)
+($K632*'fnd base rates'!D$14)
+($M632*'fnd base rates'!D$16)
+($N632*'fnd base rates'!D$17)
+($O632*'fnd base rates'!D$18)
+($P632*VLOOKUP($S632+12,rate_basefnd,4)))
*$R632</f>
        <v>2428.6747399999999</v>
      </c>
      <c r="W632" s="68">
        <f>(($D632*'fnd base rates'!E$7)
+($E632*'fnd base rates'!E$8)
+($F632*'fnd base rates'!E$9)
+($G632*'fnd base rates'!E$10)
+($H632*'fnd base rates'!E$11)
+($I632*'fnd base rates'!E$12)
+($J632*'fnd base rates'!E$13)
+($K632*'fnd base rates'!E$14)
+($M632*'fnd base rates'!E$16)
+($N632*'fnd base rates'!E$17)
+($O632*'fnd base rates'!E$18)
+($P632*VLOOKUP($S632+12,rate_basefnd,5)))
*$R632</f>
        <v>15483.884199199998</v>
      </c>
      <c r="X632" s="68">
        <f>(($D632*'fnd base rates'!F$7)
+($E632*'fnd base rates'!F$8)
+($F632*'fnd base rates'!F$9)
+($G632*'fnd base rates'!F$10)
+($H632*'fnd base rates'!F$11)
+($I632*'fnd base rates'!F$12)
+($J632*'fnd base rates'!F$13)
+($K632*'fnd base rates'!F$14)
+($M632*'fnd base rates'!F$16)
+($N632*'fnd base rates'!F$17)
+($O632*'fnd base rates'!F$18)
+($P632*VLOOKUP($S632+12,rate_basefnd,6)))
*$R632</f>
        <v>2899.1052271999997</v>
      </c>
      <c r="Y632" s="68">
        <f>(($D632*'fnd base rates'!G$7)
+($E632*'fnd base rates'!G$8)
+($F632*'fnd base rates'!G$9)
+($G632*'fnd base rates'!G$10)
+($H632*'fnd base rates'!G$11)
+($I632*'fnd base rates'!G$12)
+($J632*'fnd base rates'!G$13)
+($K632*'fnd base rates'!G$14)
+($M632*'fnd base rates'!G$16)
+($N632*'fnd base rates'!G$17)
+($O632*'fnd base rates'!G$18)
+($P632*VLOOKUP($S632+12,rate_basefnd,7)))
*$R632</f>
        <v>678.82102959999986</v>
      </c>
      <c r="Z632" s="68">
        <f>(($D632*'fnd base rates'!H$7)
+($E632*'fnd base rates'!H$8)
+($F632*'fnd base rates'!H$9)
+($G632*'fnd base rates'!H$10)
+($H632*'fnd base rates'!H$11)
+($I632*'fnd base rates'!H$12)
+($J632*'fnd base rates'!H$13)
+($K632*'fnd base rates'!H$14)
+($M632*'fnd base rates'!H$16)
+($N632*'fnd base rates'!H$17)
+($O632*'fnd base rates'!H$18)
+($P632*VLOOKUP($S632+12,rate_basefnd,8)))</f>
        <v>1209.3879999999999</v>
      </c>
      <c r="AA632" s="68">
        <f>(($D632*'fnd base rates'!I$7)
+($E632*'fnd base rates'!I$8)
+($F632*'fnd base rates'!I$9)
+($G632*'fnd base rates'!I$10)
+($H632*'fnd base rates'!I$11)
+($I632*'fnd base rates'!I$12)
+($J632*'fnd base rates'!I$13)
+($K632*'fnd base rates'!I$14)
+($M632*'fnd base rates'!I$16)
+($N632*'fnd base rates'!I$17)
+($O632*'fnd base rates'!I$18)
+($P632*VLOOKUP($S632+12,rate_basefnd,9)))
*$R632</f>
        <v>1204.0607</v>
      </c>
      <c r="AB632" s="68">
        <f>(($D632*'fnd base rates'!J$7)
+($E632*'fnd base rates'!J$8)
+($F632*'fnd base rates'!J$9)
+($G632*'fnd base rates'!J$10)
+($H632*'fnd base rates'!J$11)
+($I632*'fnd base rates'!J$12)
+($J632*'fnd base rates'!J$13)
+($K632*'fnd base rates'!J$14)
+($M632*'fnd base rates'!J$16)
+($N632*'fnd base rates'!J$17)
+($O632*'fnd base rates'!J$18)
+($P632*VLOOKUP($S632+12,rate_basefnd,10)))
*$R632</f>
        <v>1723.3488199999999</v>
      </c>
      <c r="AC632" s="68">
        <f>(($D632*'fnd base rates'!K$7)
+($E632*'fnd base rates'!K$8)
+($F632*'fnd base rates'!K$9)
+($G632*'fnd base rates'!K$10)
+($H632*'fnd base rates'!K$11)
+($I632*'fnd base rates'!K$12)
+($J632*'fnd base rates'!K$13)
+($K632*'fnd base rates'!K$14)
+($M632*'fnd base rates'!K$16)
+($N632*'fnd base rates'!K$17)
+($O632*'fnd base rates'!K$18)
+($P632*VLOOKUP($S632+12,rate_basefnd,11)))
*$R632</f>
        <v>2541.8653639999998</v>
      </c>
      <c r="AD632" s="68">
        <f>(($D632*'fnd base rates'!L$7)
+($E632*'fnd base rates'!L$8)
+($F632*'fnd base rates'!L$9)
+($G632*'fnd base rates'!L$10)
+($H632*'fnd base rates'!L$11)
+($I632*'fnd base rates'!L$12)
+($J632*'fnd base rates'!L$13)
+($K632*'fnd base rates'!L$14)
+($M632*'fnd base rates'!L$16)
+($N632*'fnd base rates'!L$17)
+($O632*'fnd base rates'!L$18)
+($P632*VLOOKUP($S632+12,rate_basefnd,12)))</f>
        <v>5705.0375999999997</v>
      </c>
      <c r="AE632" s="68">
        <f>(($D632*'fnd base rates'!M$7)
+($E632*'fnd base rates'!M$8)
+($F632*'fnd base rates'!M$9)
+($G632*'fnd base rates'!M$10)
+($H632*'fnd base rates'!M$11)
+($I632*'fnd base rates'!M$12)
+($J632*'fnd base rates'!M$13)
+($K632*'fnd base rates'!M$14)
+($M632*'fnd base rates'!M$16)
+($N632*'fnd base rates'!M$17)
+($O632*'fnd base rates'!M$18)
+($P632*VLOOKUP($S632+12,rate_basefnd,13)))</f>
        <v>0</v>
      </c>
      <c r="AF632" s="3">
        <f t="shared" si="127"/>
        <v>35258.956488799995</v>
      </c>
      <c r="AH632" s="205">
        <f t="shared" si="128"/>
        <v>483239250</v>
      </c>
      <c r="AI632" s="3" t="str">
        <f t="shared" si="132"/>
        <v>483</v>
      </c>
      <c r="AJ632" s="1" t="str">
        <f t="shared" si="133"/>
        <v>239</v>
      </c>
      <c r="AK632" s="1" t="str">
        <f t="shared" si="134"/>
        <v>250</v>
      </c>
      <c r="AL632" s="3">
        <f t="shared" si="129"/>
        <v>1</v>
      </c>
      <c r="AM632" s="3">
        <f t="shared" si="139"/>
        <v>2</v>
      </c>
      <c r="AN632" s="3">
        <f t="shared" si="135"/>
        <v>35258.956488799995</v>
      </c>
      <c r="AO632" s="3">
        <f t="shared" si="136"/>
        <v>17629</v>
      </c>
      <c r="AP632" s="3">
        <f t="shared" si="130"/>
        <v>-858</v>
      </c>
      <c r="AQ632" s="3">
        <v>18487</v>
      </c>
      <c r="AS632" s="68"/>
      <c r="AT632" s="68"/>
      <c r="AX632" s="4">
        <f t="shared" si="137"/>
        <v>0</v>
      </c>
      <c r="AZ632" s="4">
        <f t="shared" si="138"/>
        <v>0</v>
      </c>
      <c r="BB632" s="4"/>
    </row>
    <row r="633" spans="1:54" s="3" customFormat="1">
      <c r="A633" s="205" t="str">
        <f t="shared" si="131"/>
        <v>483</v>
      </c>
      <c r="B633" s="1">
        <v>483239251</v>
      </c>
      <c r="C633" s="7" t="s">
        <v>101</v>
      </c>
      <c r="D633" s="8">
        <f>'fnd enro'!D633</f>
        <v>0</v>
      </c>
      <c r="E633" s="8">
        <f>'fnd enro'!E633</f>
        <v>0</v>
      </c>
      <c r="F633" s="8">
        <f>'fnd enro'!F633</f>
        <v>0</v>
      </c>
      <c r="G633" s="8">
        <f>'fnd enro'!G633</f>
        <v>0</v>
      </c>
      <c r="H633" s="8">
        <f>'fnd enro'!H633</f>
        <v>0</v>
      </c>
      <c r="I633" s="8">
        <f>'fnd enro'!I633</f>
        <v>1</v>
      </c>
      <c r="J633" s="8">
        <f>'fnd enro'!J633</f>
        <v>0</v>
      </c>
      <c r="K633" s="9">
        <f>'fnd enro'!K633</f>
        <v>0.04</v>
      </c>
      <c r="L633" s="8">
        <f>'fnd enro'!L633</f>
        <v>0</v>
      </c>
      <c r="M633" s="8">
        <f>'fnd enro'!M633</f>
        <v>0</v>
      </c>
      <c r="N633" s="8">
        <f>'fnd enro'!N633</f>
        <v>0</v>
      </c>
      <c r="O633" s="8">
        <f>'fnd enro'!O633</f>
        <v>0</v>
      </c>
      <c r="P633" s="8">
        <f>'fnd enro'!P633</f>
        <v>1</v>
      </c>
      <c r="Q633" s="8">
        <f>'fnd enro'!R633</f>
        <v>1</v>
      </c>
      <c r="R633" s="9">
        <f t="shared" si="126"/>
        <v>1.0369999999999999</v>
      </c>
      <c r="S633" s="8">
        <f>VALUE('fnd enro'!Q633)</f>
        <v>9</v>
      </c>
      <c r="T633" s="1"/>
      <c r="U633" s="68">
        <f>(($D633*'fnd base rates'!C$7)
+($E633*'fnd base rates'!C$8)
+($F633*'fnd base rates'!C$9)
+($G633*'fnd base rates'!C$10)
+($H633*'fnd base rates'!C$11)
+($I633*'fnd base rates'!C$12)
+($J633*'fnd base rates'!C$13)
+($K633*'fnd base rates'!C$14)
+($M633*'fnd base rates'!C$16)
+($N633*'fnd base rates'!C$17)
+($O633*'fnd base rates'!C$18)
+($P633*VLOOKUP($S633+12,rate_basefnd,3)))
*$R633</f>
        <v>731.73955439999997</v>
      </c>
      <c r="V633" s="68">
        <f>(($D633*'fnd base rates'!D$7)
+($E633*'fnd base rates'!D$8)
+($F633*'fnd base rates'!D$9)
+($G633*'fnd base rates'!D$10)
+($H633*'fnd base rates'!D$11)
+($I633*'fnd base rates'!D$12)
+($J633*'fnd base rates'!D$13)
+($K633*'fnd base rates'!D$14)
+($M633*'fnd base rates'!D$16)
+($N633*'fnd base rates'!D$17)
+($O633*'fnd base rates'!D$18)
+($P633*VLOOKUP($S633+12,rate_basefnd,4)))
*$R633</f>
        <v>1400.7899699999998</v>
      </c>
      <c r="W633" s="68">
        <f>(($D633*'fnd base rates'!E$7)
+($E633*'fnd base rates'!E$8)
+($F633*'fnd base rates'!E$9)
+($G633*'fnd base rates'!E$10)
+($H633*'fnd base rates'!E$11)
+($I633*'fnd base rates'!E$12)
+($J633*'fnd base rates'!E$13)
+($K633*'fnd base rates'!E$14)
+($M633*'fnd base rates'!E$16)
+($N633*'fnd base rates'!E$17)
+($O633*'fnd base rates'!E$18)
+($P633*VLOOKUP($S633+12,rate_basefnd,5)))
*$R633</f>
        <v>10748.972479599997</v>
      </c>
      <c r="X633" s="68">
        <f>(($D633*'fnd base rates'!F$7)
+($E633*'fnd base rates'!F$8)
+($F633*'fnd base rates'!F$9)
+($G633*'fnd base rates'!F$10)
+($H633*'fnd base rates'!F$11)
+($I633*'fnd base rates'!F$12)
+($J633*'fnd base rates'!F$13)
+($K633*'fnd base rates'!F$14)
+($M633*'fnd base rates'!F$16)
+($N633*'fnd base rates'!F$17)
+($O633*'fnd base rates'!F$18)
+($P633*VLOOKUP($S633+12,rate_basefnd,6)))
*$R633</f>
        <v>1034.7733535999998</v>
      </c>
      <c r="Y633" s="68">
        <f>(($D633*'fnd base rates'!G$7)
+($E633*'fnd base rates'!G$8)
+($F633*'fnd base rates'!G$9)
+($G633*'fnd base rates'!G$10)
+($H633*'fnd base rates'!G$11)
+($I633*'fnd base rates'!G$12)
+($J633*'fnd base rates'!G$13)
+($K633*'fnd base rates'!G$14)
+($M633*'fnd base rates'!G$16)
+($N633*'fnd base rates'!G$17)
+($O633*'fnd base rates'!G$18)
+($P633*VLOOKUP($S633+12,rate_basefnd,7)))
*$R633</f>
        <v>435.86188479999993</v>
      </c>
      <c r="Z633" s="68">
        <f>(($D633*'fnd base rates'!H$7)
+($E633*'fnd base rates'!H$8)
+($F633*'fnd base rates'!H$9)
+($G633*'fnd base rates'!H$10)
+($H633*'fnd base rates'!H$11)
+($I633*'fnd base rates'!H$12)
+($J633*'fnd base rates'!H$13)
+($K633*'fnd base rates'!H$14)
+($M633*'fnd base rates'!H$16)
+($N633*'fnd base rates'!H$17)
+($O633*'fnd base rates'!H$18)
+($P633*VLOOKUP($S633+12,rate_basefnd,8)))</f>
        <v>955.70399999999995</v>
      </c>
      <c r="AA633" s="68">
        <f>(($D633*'fnd base rates'!I$7)
+($E633*'fnd base rates'!I$8)
+($F633*'fnd base rates'!I$9)
+($G633*'fnd base rates'!I$10)
+($H633*'fnd base rates'!I$11)
+($I633*'fnd base rates'!I$12)
+($J633*'fnd base rates'!I$13)
+($K633*'fnd base rates'!I$14)
+($M633*'fnd base rates'!I$16)
+($N633*'fnd base rates'!I$17)
+($O633*'fnd base rates'!I$18)
+($P633*VLOOKUP($S633+12,rate_basefnd,9)))
*$R633</f>
        <v>695.79588999999999</v>
      </c>
      <c r="AB633" s="68">
        <f>(($D633*'fnd base rates'!J$7)
+($E633*'fnd base rates'!J$8)
+($F633*'fnd base rates'!J$9)
+($G633*'fnd base rates'!J$10)
+($H633*'fnd base rates'!J$11)
+($I633*'fnd base rates'!J$12)
+($J633*'fnd base rates'!J$13)
+($K633*'fnd base rates'!J$14)
+($M633*'fnd base rates'!J$16)
+($N633*'fnd base rates'!J$17)
+($O633*'fnd base rates'!J$18)
+($P633*VLOOKUP($S633+12,rate_basefnd,10)))
*$R633</f>
        <v>1729.4671199999998</v>
      </c>
      <c r="AC633" s="68">
        <f>(($D633*'fnd base rates'!K$7)
+($E633*'fnd base rates'!K$8)
+($F633*'fnd base rates'!K$9)
+($G633*'fnd base rates'!K$10)
+($H633*'fnd base rates'!K$11)
+($I633*'fnd base rates'!K$12)
+($J633*'fnd base rates'!K$13)
+($K633*'fnd base rates'!K$14)
+($M633*'fnd base rates'!K$16)
+($N633*'fnd base rates'!K$17)
+($O633*'fnd base rates'!K$18)
+($P633*VLOOKUP($S633+12,rate_basefnd,11)))
*$R633</f>
        <v>1328.2787819999999</v>
      </c>
      <c r="AD633" s="68">
        <f>(($D633*'fnd base rates'!L$7)
+($E633*'fnd base rates'!L$8)
+($F633*'fnd base rates'!L$9)
+($G633*'fnd base rates'!L$10)
+($H633*'fnd base rates'!L$11)
+($I633*'fnd base rates'!L$12)
+($J633*'fnd base rates'!L$13)
+($K633*'fnd base rates'!L$14)
+($M633*'fnd base rates'!L$16)
+($N633*'fnd base rates'!L$17)
+($O633*'fnd base rates'!L$18)
+($P633*VLOOKUP($S633+12,rate_basefnd,12)))</f>
        <v>3085.7488000000003</v>
      </c>
      <c r="AE633" s="68">
        <f>(($D633*'fnd base rates'!M$7)
+($E633*'fnd base rates'!M$8)
+($F633*'fnd base rates'!M$9)
+($G633*'fnd base rates'!M$10)
+($H633*'fnd base rates'!M$11)
+($I633*'fnd base rates'!M$12)
+($J633*'fnd base rates'!M$13)
+($K633*'fnd base rates'!M$14)
+($M633*'fnd base rates'!M$16)
+($N633*'fnd base rates'!M$17)
+($O633*'fnd base rates'!M$18)
+($P633*VLOOKUP($S633+12,rate_basefnd,13)))</f>
        <v>0</v>
      </c>
      <c r="AF633" s="3">
        <f t="shared" si="127"/>
        <v>22147.131834399999</v>
      </c>
      <c r="AH633" s="205">
        <f t="shared" si="128"/>
        <v>483239251</v>
      </c>
      <c r="AI633" s="3" t="str">
        <f t="shared" si="132"/>
        <v>483</v>
      </c>
      <c r="AJ633" s="1" t="str">
        <f t="shared" si="133"/>
        <v>239</v>
      </c>
      <c r="AK633" s="1" t="str">
        <f t="shared" si="134"/>
        <v>251</v>
      </c>
      <c r="AL633" s="3">
        <f t="shared" si="129"/>
        <v>1</v>
      </c>
      <c r="AM633" s="3">
        <f t="shared" si="139"/>
        <v>1</v>
      </c>
      <c r="AN633" s="3">
        <f t="shared" si="135"/>
        <v>22147.131834399999</v>
      </c>
      <c r="AO633" s="3">
        <f t="shared" si="136"/>
        <v>22147</v>
      </c>
      <c r="AP633" s="3">
        <f t="shared" si="130"/>
        <v>10204</v>
      </c>
      <c r="AQ633" s="3">
        <v>11943</v>
      </c>
      <c r="AS633" s="68"/>
      <c r="AT633" s="68"/>
      <c r="AX633" s="4">
        <f t="shared" si="137"/>
        <v>0</v>
      </c>
      <c r="AZ633" s="4">
        <f t="shared" si="138"/>
        <v>0</v>
      </c>
      <c r="BB633" s="4"/>
    </row>
    <row r="634" spans="1:54" s="3" customFormat="1">
      <c r="A634" s="205" t="str">
        <f t="shared" si="131"/>
        <v>483</v>
      </c>
      <c r="B634" s="1">
        <v>483239261</v>
      </c>
      <c r="C634" s="7" t="s">
        <v>101</v>
      </c>
      <c r="D634" s="8">
        <f>'fnd enro'!D634</f>
        <v>0</v>
      </c>
      <c r="E634" s="8">
        <f>'fnd enro'!E634</f>
        <v>0</v>
      </c>
      <c r="F634" s="8">
        <f>'fnd enro'!F634</f>
        <v>0</v>
      </c>
      <c r="G634" s="8">
        <f>'fnd enro'!G634</f>
        <v>0</v>
      </c>
      <c r="H634" s="8">
        <f>'fnd enro'!H634</f>
        <v>5</v>
      </c>
      <c r="I634" s="8">
        <f>'fnd enro'!I634</f>
        <v>6</v>
      </c>
      <c r="J634" s="8">
        <f>'fnd enro'!J634</f>
        <v>0</v>
      </c>
      <c r="K634" s="9">
        <f>'fnd enro'!K634</f>
        <v>0.44</v>
      </c>
      <c r="L634" s="8">
        <f>'fnd enro'!L634</f>
        <v>0</v>
      </c>
      <c r="M634" s="8">
        <f>'fnd enro'!M634</f>
        <v>0</v>
      </c>
      <c r="N634" s="8">
        <f>'fnd enro'!N634</f>
        <v>0</v>
      </c>
      <c r="O634" s="8">
        <f>'fnd enro'!O634</f>
        <v>0</v>
      </c>
      <c r="P634" s="8">
        <f>'fnd enro'!P634</f>
        <v>0</v>
      </c>
      <c r="Q634" s="8">
        <f>'fnd enro'!R634</f>
        <v>11</v>
      </c>
      <c r="R634" s="9">
        <f t="shared" si="126"/>
        <v>1.0369999999999999</v>
      </c>
      <c r="S634" s="8">
        <f>VALUE('fnd enro'!Q634)</f>
        <v>5</v>
      </c>
      <c r="T634" s="1"/>
      <c r="U634" s="68">
        <f>(($D634*'fnd base rates'!C$7)
+($E634*'fnd base rates'!C$8)
+($F634*'fnd base rates'!C$9)
+($G634*'fnd base rates'!C$10)
+($H634*'fnd base rates'!C$11)
+($I634*'fnd base rates'!C$12)
+($J634*'fnd base rates'!C$13)
+($K634*'fnd base rates'!C$14)
+($M634*'fnd base rates'!C$16)
+($N634*'fnd base rates'!C$17)
+($O634*'fnd base rates'!C$18)
+($P634*VLOOKUP($S634+12,rate_basefnd,3)))
*$R634</f>
        <v>6840.3353083999991</v>
      </c>
      <c r="V634" s="68">
        <f>(($D634*'fnd base rates'!D$7)
+($E634*'fnd base rates'!D$8)
+($F634*'fnd base rates'!D$9)
+($G634*'fnd base rates'!D$10)
+($H634*'fnd base rates'!D$11)
+($I634*'fnd base rates'!D$12)
+($J634*'fnd base rates'!D$13)
+($K634*'fnd base rates'!D$14)
+($M634*'fnd base rates'!D$16)
+($N634*'fnd base rates'!D$17)
+($O634*'fnd base rates'!D$18)
+($P634*VLOOKUP($S634+12,rate_basefnd,4)))
*$R634</f>
        <v>9681.5771799999984</v>
      </c>
      <c r="W634" s="68">
        <f>(($D634*'fnd base rates'!E$7)
+($E634*'fnd base rates'!E$8)
+($F634*'fnd base rates'!E$9)
+($G634*'fnd base rates'!E$10)
+($H634*'fnd base rates'!E$11)
+($I634*'fnd base rates'!E$12)
+($J634*'fnd base rates'!E$13)
+($K634*'fnd base rates'!E$14)
+($M634*'fnd base rates'!E$16)
+($N634*'fnd base rates'!E$17)
+($O634*'fnd base rates'!E$18)
+($P634*VLOOKUP($S634+12,rate_basefnd,5)))
*$R634</f>
        <v>53975.350995599991</v>
      </c>
      <c r="X634" s="68">
        <f>(($D634*'fnd base rates'!F$7)
+($E634*'fnd base rates'!F$8)
+($F634*'fnd base rates'!F$9)
+($G634*'fnd base rates'!F$10)
+($H634*'fnd base rates'!F$11)
+($I634*'fnd base rates'!F$12)
+($J634*'fnd base rates'!F$13)
+($K634*'fnd base rates'!F$14)
+($M634*'fnd base rates'!F$16)
+($N634*'fnd base rates'!F$17)
+($O634*'fnd base rates'!F$18)
+($P634*VLOOKUP($S634+12,rate_basefnd,6)))
*$R634</f>
        <v>12006.573489599998</v>
      </c>
      <c r="Y634" s="68">
        <f>(($D634*'fnd base rates'!G$7)
+($E634*'fnd base rates'!G$8)
+($F634*'fnd base rates'!G$9)
+($G634*'fnd base rates'!G$10)
+($H634*'fnd base rates'!G$11)
+($I634*'fnd base rates'!G$12)
+($J634*'fnd base rates'!G$13)
+($K634*'fnd base rates'!G$14)
+($M634*'fnd base rates'!G$16)
+($N634*'fnd base rates'!G$17)
+($O634*'fnd base rates'!G$18)
+($P634*VLOOKUP($S634+12,rate_basefnd,7)))
*$R634</f>
        <v>2108.3603727999998</v>
      </c>
      <c r="Z634" s="68">
        <f>(($D634*'fnd base rates'!H$7)
+($E634*'fnd base rates'!H$8)
+($F634*'fnd base rates'!H$9)
+($G634*'fnd base rates'!H$10)
+($H634*'fnd base rates'!H$11)
+($I634*'fnd base rates'!H$12)
+($J634*'fnd base rates'!H$13)
+($K634*'fnd base rates'!H$14)
+($M634*'fnd base rates'!H$16)
+($N634*'fnd base rates'!H$17)
+($O634*'fnd base rates'!H$18)
+($P634*VLOOKUP($S634+12,rate_basefnd,8)))</f>
        <v>8422.1039999999994</v>
      </c>
      <c r="AA634" s="68">
        <f>(($D634*'fnd base rates'!I$7)
+($E634*'fnd base rates'!I$8)
+($F634*'fnd base rates'!I$9)
+($G634*'fnd base rates'!I$10)
+($H634*'fnd base rates'!I$11)
+($I634*'fnd base rates'!I$12)
+($J634*'fnd base rates'!I$13)
+($K634*'fnd base rates'!I$14)
+($M634*'fnd base rates'!I$16)
+($N634*'fnd base rates'!I$17)
+($O634*'fnd base rates'!I$18)
+($P634*VLOOKUP($S634+12,rate_basefnd,9)))
*$R634</f>
        <v>5289.6540399999994</v>
      </c>
      <c r="AB634" s="68">
        <f>(($D634*'fnd base rates'!J$7)
+($E634*'fnd base rates'!J$8)
+($F634*'fnd base rates'!J$9)
+($G634*'fnd base rates'!J$10)
+($H634*'fnd base rates'!J$11)
+($I634*'fnd base rates'!J$12)
+($J634*'fnd base rates'!J$13)
+($K634*'fnd base rates'!J$14)
+($M634*'fnd base rates'!J$16)
+($N634*'fnd base rates'!J$17)
+($O634*'fnd base rates'!J$18)
+($P634*VLOOKUP($S634+12,rate_basefnd,10)))
*$R634</f>
        <v>5391.4044799999992</v>
      </c>
      <c r="AC634" s="68">
        <f>(($D634*'fnd base rates'!K$7)
+($E634*'fnd base rates'!K$8)
+($F634*'fnd base rates'!K$9)
+($G634*'fnd base rates'!K$10)
+($H634*'fnd base rates'!K$11)
+($I634*'fnd base rates'!K$12)
+($J634*'fnd base rates'!K$13)
+($K634*'fnd base rates'!K$14)
+($M634*'fnd base rates'!K$16)
+($N634*'fnd base rates'!K$17)
+($O634*'fnd base rates'!K$18)
+($P634*VLOOKUP($S634+12,rate_basefnd,11)))
*$R634</f>
        <v>14795.704451999998</v>
      </c>
      <c r="AD634" s="68">
        <f>(($D634*'fnd base rates'!L$7)
+($E634*'fnd base rates'!L$8)
+($F634*'fnd base rates'!L$9)
+($G634*'fnd base rates'!L$10)
+($H634*'fnd base rates'!L$11)
+($I634*'fnd base rates'!L$12)
+($J634*'fnd base rates'!L$13)
+($K634*'fnd base rates'!L$14)
+($M634*'fnd base rates'!L$16)
+($N634*'fnd base rates'!L$17)
+($O634*'fnd base rates'!L$18)
+($P634*VLOOKUP($S634+12,rate_basefnd,12)))</f>
        <v>25140.7268</v>
      </c>
      <c r="AE634" s="68">
        <f>(($D634*'fnd base rates'!M$7)
+($E634*'fnd base rates'!M$8)
+($F634*'fnd base rates'!M$9)
+($G634*'fnd base rates'!M$10)
+($H634*'fnd base rates'!M$11)
+($I634*'fnd base rates'!M$12)
+($J634*'fnd base rates'!M$13)
+($K634*'fnd base rates'!M$14)
+($M634*'fnd base rates'!M$16)
+($N634*'fnd base rates'!M$17)
+($O634*'fnd base rates'!M$18)
+($P634*VLOOKUP($S634+12,rate_basefnd,13)))</f>
        <v>0</v>
      </c>
      <c r="AF634" s="3">
        <f t="shared" si="127"/>
        <v>143651.7911184</v>
      </c>
      <c r="AH634" s="205">
        <f t="shared" si="128"/>
        <v>483239261</v>
      </c>
      <c r="AI634" s="3" t="str">
        <f t="shared" si="132"/>
        <v>483</v>
      </c>
      <c r="AJ634" s="1" t="str">
        <f t="shared" si="133"/>
        <v>239</v>
      </c>
      <c r="AK634" s="1" t="str">
        <f t="shared" si="134"/>
        <v>261</v>
      </c>
      <c r="AL634" s="3">
        <f t="shared" si="129"/>
        <v>1</v>
      </c>
      <c r="AM634" s="3">
        <f t="shared" si="139"/>
        <v>11</v>
      </c>
      <c r="AN634" s="3">
        <f t="shared" si="135"/>
        <v>143651.7911184</v>
      </c>
      <c r="AO634" s="3">
        <f t="shared" si="136"/>
        <v>13059</v>
      </c>
      <c r="AP634" s="3">
        <f t="shared" si="130"/>
        <v>134</v>
      </c>
      <c r="AQ634" s="3">
        <v>12925</v>
      </c>
      <c r="AS634" s="68"/>
      <c r="AT634" s="68"/>
      <c r="AX634" s="4">
        <f t="shared" si="137"/>
        <v>0</v>
      </c>
      <c r="AZ634" s="4">
        <f t="shared" si="138"/>
        <v>0</v>
      </c>
      <c r="BB634" s="4"/>
    </row>
    <row r="635" spans="1:54" s="3" customFormat="1">
      <c r="A635" s="205" t="str">
        <f t="shared" si="131"/>
        <v>483</v>
      </c>
      <c r="B635" s="1">
        <v>483239293</v>
      </c>
      <c r="C635" s="7" t="s">
        <v>101</v>
      </c>
      <c r="D635" s="8">
        <f>'fnd enro'!D635</f>
        <v>0</v>
      </c>
      <c r="E635" s="8">
        <f>'fnd enro'!E635</f>
        <v>0</v>
      </c>
      <c r="F635" s="8">
        <f>'fnd enro'!F635</f>
        <v>0</v>
      </c>
      <c r="G635" s="8">
        <f>'fnd enro'!G635</f>
        <v>0</v>
      </c>
      <c r="H635" s="8">
        <f>'fnd enro'!H635</f>
        <v>0</v>
      </c>
      <c r="I635" s="8">
        <f>'fnd enro'!I635</f>
        <v>1</v>
      </c>
      <c r="J635" s="8">
        <f>'fnd enro'!J635</f>
        <v>0</v>
      </c>
      <c r="K635" s="9">
        <f>'fnd enro'!K635</f>
        <v>0.04</v>
      </c>
      <c r="L635" s="8">
        <f>'fnd enro'!L635</f>
        <v>0</v>
      </c>
      <c r="M635" s="8">
        <f>'fnd enro'!M635</f>
        <v>0</v>
      </c>
      <c r="N635" s="8">
        <f>'fnd enro'!N635</f>
        <v>0</v>
      </c>
      <c r="O635" s="8">
        <f>'fnd enro'!O635</f>
        <v>0</v>
      </c>
      <c r="P635" s="8">
        <f>'fnd enro'!P635</f>
        <v>1</v>
      </c>
      <c r="Q635" s="8">
        <f>'fnd enro'!R635</f>
        <v>1</v>
      </c>
      <c r="R635" s="9">
        <f t="shared" si="126"/>
        <v>1.0369999999999999</v>
      </c>
      <c r="S635" s="8">
        <f>VALUE('fnd enro'!Q635)</f>
        <v>10</v>
      </c>
      <c r="T635" s="1"/>
      <c r="U635" s="68">
        <f>(($D635*'fnd base rates'!C$7)
+($E635*'fnd base rates'!C$8)
+($F635*'fnd base rates'!C$9)
+($G635*'fnd base rates'!C$10)
+($H635*'fnd base rates'!C$11)
+($I635*'fnd base rates'!C$12)
+($J635*'fnd base rates'!C$13)
+($K635*'fnd base rates'!C$14)
+($M635*'fnd base rates'!C$16)
+($N635*'fnd base rates'!C$17)
+($O635*'fnd base rates'!C$18)
+($P635*VLOOKUP($S635+12,rate_basefnd,3)))
*$R635</f>
        <v>740.63701439999988</v>
      </c>
      <c r="V635" s="68">
        <f>(($D635*'fnd base rates'!D$7)
+($E635*'fnd base rates'!D$8)
+($F635*'fnd base rates'!D$9)
+($G635*'fnd base rates'!D$10)
+($H635*'fnd base rates'!D$11)
+($I635*'fnd base rates'!D$12)
+($J635*'fnd base rates'!D$13)
+($K635*'fnd base rates'!D$14)
+($M635*'fnd base rates'!D$16)
+($N635*'fnd base rates'!D$17)
+($O635*'fnd base rates'!D$18)
+($P635*VLOOKUP($S635+12,rate_basefnd,4)))
*$R635</f>
        <v>1443.0062399999999</v>
      </c>
      <c r="W635" s="68">
        <f>(($D635*'fnd base rates'!E$7)
+($E635*'fnd base rates'!E$8)
+($F635*'fnd base rates'!E$9)
+($G635*'fnd base rates'!E$10)
+($H635*'fnd base rates'!E$11)
+($I635*'fnd base rates'!E$12)
+($J635*'fnd base rates'!E$13)
+($K635*'fnd base rates'!E$14)
+($M635*'fnd base rates'!E$16)
+($N635*'fnd base rates'!E$17)
+($O635*'fnd base rates'!E$18)
+($P635*VLOOKUP($S635+12,rate_basefnd,5)))
*$R635</f>
        <v>11161.065909599998</v>
      </c>
      <c r="X635" s="68">
        <f>(($D635*'fnd base rates'!F$7)
+($E635*'fnd base rates'!F$8)
+($F635*'fnd base rates'!F$9)
+($G635*'fnd base rates'!F$10)
+($H635*'fnd base rates'!F$11)
+($I635*'fnd base rates'!F$12)
+($J635*'fnd base rates'!F$13)
+($K635*'fnd base rates'!F$14)
+($M635*'fnd base rates'!F$16)
+($N635*'fnd base rates'!F$17)
+($O635*'fnd base rates'!F$18)
+($P635*VLOOKUP($S635+12,rate_basefnd,6)))
*$R635</f>
        <v>1034.7733535999998</v>
      </c>
      <c r="Y635" s="68">
        <f>(($D635*'fnd base rates'!G$7)
+($E635*'fnd base rates'!G$8)
+($F635*'fnd base rates'!G$9)
+($G635*'fnd base rates'!G$10)
+($H635*'fnd base rates'!G$11)
+($I635*'fnd base rates'!G$12)
+($J635*'fnd base rates'!G$13)
+($K635*'fnd base rates'!G$14)
+($M635*'fnd base rates'!G$16)
+($N635*'fnd base rates'!G$17)
+($O635*'fnd base rates'!G$18)
+($P635*VLOOKUP($S635+12,rate_basefnd,7)))
*$R635</f>
        <v>455.85524479999998</v>
      </c>
      <c r="Z635" s="68">
        <f>(($D635*'fnd base rates'!H$7)
+($E635*'fnd base rates'!H$8)
+($F635*'fnd base rates'!H$9)
+($G635*'fnd base rates'!H$10)
+($H635*'fnd base rates'!H$11)
+($I635*'fnd base rates'!H$12)
+($J635*'fnd base rates'!H$13)
+($K635*'fnd base rates'!H$14)
+($M635*'fnd base rates'!H$16)
+($N635*'fnd base rates'!H$17)
+($O635*'fnd base rates'!H$18)
+($P635*VLOOKUP($S635+12,rate_basefnd,8)))</f>
        <v>958.67399999999998</v>
      </c>
      <c r="AA635" s="68">
        <f>(($D635*'fnd base rates'!I$7)
+($E635*'fnd base rates'!I$8)
+($F635*'fnd base rates'!I$9)
+($G635*'fnd base rates'!I$10)
+($H635*'fnd base rates'!I$11)
+($I635*'fnd base rates'!I$12)
+($J635*'fnd base rates'!I$13)
+($K635*'fnd base rates'!I$14)
+($M635*'fnd base rates'!I$16)
+($N635*'fnd base rates'!I$17)
+($O635*'fnd base rates'!I$18)
+($P635*VLOOKUP($S635+12,rate_basefnd,9)))
*$R635</f>
        <v>712.49158999999986</v>
      </c>
      <c r="AB635" s="68">
        <f>(($D635*'fnd base rates'!J$7)
+($E635*'fnd base rates'!J$8)
+($F635*'fnd base rates'!J$9)
+($G635*'fnd base rates'!J$10)
+($H635*'fnd base rates'!J$11)
+($I635*'fnd base rates'!J$12)
+($J635*'fnd base rates'!J$13)
+($K635*'fnd base rates'!J$14)
+($M635*'fnd base rates'!J$16)
+($N635*'fnd base rates'!J$17)
+($O635*'fnd base rates'!J$18)
+($P635*VLOOKUP($S635+12,rate_basefnd,10)))
*$R635</f>
        <v>1816.1706899999999</v>
      </c>
      <c r="AC635" s="68">
        <f>(($D635*'fnd base rates'!K$7)
+($E635*'fnd base rates'!K$8)
+($F635*'fnd base rates'!K$9)
+($G635*'fnd base rates'!K$10)
+($H635*'fnd base rates'!K$11)
+($I635*'fnd base rates'!K$12)
+($J635*'fnd base rates'!K$13)
+($K635*'fnd base rates'!K$14)
+($M635*'fnd base rates'!K$16)
+($N635*'fnd base rates'!K$17)
+($O635*'fnd base rates'!K$18)
+($P635*VLOOKUP($S635+12,rate_basefnd,11)))
*$R635</f>
        <v>1328.2787819999999</v>
      </c>
      <c r="AD635" s="68">
        <f>(($D635*'fnd base rates'!L$7)
+($E635*'fnd base rates'!L$8)
+($F635*'fnd base rates'!L$9)
+($G635*'fnd base rates'!L$10)
+($H635*'fnd base rates'!L$11)
+($I635*'fnd base rates'!L$12)
+($J635*'fnd base rates'!L$13)
+($K635*'fnd base rates'!L$14)
+($M635*'fnd base rates'!L$16)
+($N635*'fnd base rates'!L$17)
+($O635*'fnd base rates'!L$18)
+($P635*VLOOKUP($S635+12,rate_basefnd,12)))</f>
        <v>3160.3188</v>
      </c>
      <c r="AE635" s="68">
        <f>(($D635*'fnd base rates'!M$7)
+($E635*'fnd base rates'!M$8)
+($F635*'fnd base rates'!M$9)
+($G635*'fnd base rates'!M$10)
+($H635*'fnd base rates'!M$11)
+($I635*'fnd base rates'!M$12)
+($J635*'fnd base rates'!M$13)
+($K635*'fnd base rates'!M$14)
+($M635*'fnd base rates'!M$16)
+($N635*'fnd base rates'!M$17)
+($O635*'fnd base rates'!M$18)
+($P635*VLOOKUP($S635+12,rate_basefnd,13)))</f>
        <v>0</v>
      </c>
      <c r="AF635" s="3">
        <f t="shared" si="127"/>
        <v>22811.2716244</v>
      </c>
      <c r="AH635" s="205">
        <f t="shared" si="128"/>
        <v>483239293</v>
      </c>
      <c r="AI635" s="3" t="str">
        <f t="shared" si="132"/>
        <v>483</v>
      </c>
      <c r="AJ635" s="1" t="str">
        <f t="shared" si="133"/>
        <v>239</v>
      </c>
      <c r="AK635" s="1" t="str">
        <f t="shared" si="134"/>
        <v>293</v>
      </c>
      <c r="AL635" s="3">
        <f t="shared" si="129"/>
        <v>1</v>
      </c>
      <c r="AM635" s="3">
        <f t="shared" si="139"/>
        <v>1</v>
      </c>
      <c r="AN635" s="3">
        <f t="shared" si="135"/>
        <v>22811.2716244</v>
      </c>
      <c r="AO635" s="3">
        <f t="shared" si="136"/>
        <v>22811</v>
      </c>
      <c r="AP635" s="3">
        <f t="shared" si="130"/>
        <v>6378</v>
      </c>
      <c r="AQ635" s="3">
        <v>16433</v>
      </c>
      <c r="AS635" s="68"/>
      <c r="AT635" s="68"/>
      <c r="AX635" s="4">
        <f t="shared" si="137"/>
        <v>0</v>
      </c>
      <c r="AZ635" s="4">
        <f t="shared" si="138"/>
        <v>0</v>
      </c>
      <c r="BB635" s="4"/>
    </row>
    <row r="636" spans="1:54" s="3" customFormat="1">
      <c r="A636" s="205" t="str">
        <f t="shared" si="131"/>
        <v>483</v>
      </c>
      <c r="B636" s="1">
        <v>483239310</v>
      </c>
      <c r="C636" s="7" t="s">
        <v>101</v>
      </c>
      <c r="D636" s="8">
        <f>'fnd enro'!D636</f>
        <v>0</v>
      </c>
      <c r="E636" s="8">
        <f>'fnd enro'!E636</f>
        <v>0</v>
      </c>
      <c r="F636" s="8">
        <f>'fnd enro'!F636</f>
        <v>0</v>
      </c>
      <c r="G636" s="8">
        <f>'fnd enro'!G636</f>
        <v>19</v>
      </c>
      <c r="H636" s="8">
        <f>'fnd enro'!H636</f>
        <v>49</v>
      </c>
      <c r="I636" s="8">
        <f>'fnd enro'!I636</f>
        <v>30</v>
      </c>
      <c r="J636" s="8">
        <f>'fnd enro'!J636</f>
        <v>0</v>
      </c>
      <c r="K636" s="9">
        <f>'fnd enro'!K636</f>
        <v>3.92</v>
      </c>
      <c r="L636" s="8">
        <f>'fnd enro'!L636</f>
        <v>0</v>
      </c>
      <c r="M636" s="8">
        <f>'fnd enro'!M636</f>
        <v>0</v>
      </c>
      <c r="N636" s="8">
        <f>'fnd enro'!N636</f>
        <v>0</v>
      </c>
      <c r="O636" s="8">
        <f>'fnd enro'!O636</f>
        <v>1</v>
      </c>
      <c r="P636" s="8">
        <f>'fnd enro'!P636</f>
        <v>46</v>
      </c>
      <c r="Q636" s="8">
        <f>'fnd enro'!R636</f>
        <v>98</v>
      </c>
      <c r="R636" s="9">
        <f t="shared" si="126"/>
        <v>1.0369999999999999</v>
      </c>
      <c r="S636" s="8">
        <f>VALUE('fnd enro'!Q636)</f>
        <v>10</v>
      </c>
      <c r="T636" s="1"/>
      <c r="U636" s="68">
        <f>(($D636*'fnd base rates'!C$7)
+($E636*'fnd base rates'!C$8)
+($F636*'fnd base rates'!C$9)
+($G636*'fnd base rates'!C$10)
+($H636*'fnd base rates'!C$11)
+($I636*'fnd base rates'!C$12)
+($J636*'fnd base rates'!C$13)
+($K636*'fnd base rates'!C$14)
+($M636*'fnd base rates'!C$16)
+($N636*'fnd base rates'!C$17)
+($O636*'fnd base rates'!C$18)
+($P636*VLOOKUP($S636+12,rate_basefnd,3)))
*$R636</f>
        <v>66566.240801199994</v>
      </c>
      <c r="V636" s="68">
        <f>(($D636*'fnd base rates'!D$7)
+($E636*'fnd base rates'!D$8)
+($F636*'fnd base rates'!D$9)
+($G636*'fnd base rates'!D$10)
+($H636*'fnd base rates'!D$11)
+($I636*'fnd base rates'!D$12)
+($J636*'fnd base rates'!D$13)
+($K636*'fnd base rates'!D$14)
+($M636*'fnd base rates'!D$16)
+($N636*'fnd base rates'!D$17)
+($O636*'fnd base rates'!D$18)
+($P636*VLOOKUP($S636+12,rate_basefnd,4)))
*$R636</f>
        <v>112427.17423</v>
      </c>
      <c r="W636" s="68">
        <f>(($D636*'fnd base rates'!E$7)
+($E636*'fnd base rates'!E$8)
+($F636*'fnd base rates'!E$9)
+($G636*'fnd base rates'!E$10)
+($H636*'fnd base rates'!E$11)
+($I636*'fnd base rates'!E$12)
+($J636*'fnd base rates'!E$13)
+($K636*'fnd base rates'!E$14)
+($M636*'fnd base rates'!E$16)
+($N636*'fnd base rates'!E$17)
+($O636*'fnd base rates'!E$18)
+($P636*VLOOKUP($S636+12,rate_basefnd,5)))
*$R636</f>
        <v>705595.20650079998</v>
      </c>
      <c r="X636" s="68">
        <f>(($D636*'fnd base rates'!F$7)
+($E636*'fnd base rates'!F$8)
+($F636*'fnd base rates'!F$9)
+($G636*'fnd base rates'!F$10)
+($H636*'fnd base rates'!F$11)
+($I636*'fnd base rates'!F$12)
+($J636*'fnd base rates'!F$13)
+($K636*'fnd base rates'!F$14)
+($M636*'fnd base rates'!F$16)
+($N636*'fnd base rates'!F$17)
+($O636*'fnd base rates'!F$18)
+($P636*VLOOKUP($S636+12,rate_basefnd,6)))
*$R636</f>
        <v>115685.87870279998</v>
      </c>
      <c r="Y636" s="68">
        <f>(($D636*'fnd base rates'!G$7)
+($E636*'fnd base rates'!G$8)
+($F636*'fnd base rates'!G$9)
+($G636*'fnd base rates'!G$10)
+($H636*'fnd base rates'!G$11)
+($I636*'fnd base rates'!G$12)
+($J636*'fnd base rates'!G$13)
+($K636*'fnd base rates'!G$14)
+($M636*'fnd base rates'!G$16)
+($N636*'fnd base rates'!G$17)
+($O636*'fnd base rates'!G$18)
+($P636*VLOOKUP($S636+12,rate_basefnd,7)))
*$R636</f>
        <v>30994.757360399999</v>
      </c>
      <c r="Z636" s="68">
        <f>(($D636*'fnd base rates'!H$7)
+($E636*'fnd base rates'!H$8)
+($F636*'fnd base rates'!H$9)
+($G636*'fnd base rates'!H$10)
+($H636*'fnd base rates'!H$11)
+($I636*'fnd base rates'!H$12)
+($J636*'fnd base rates'!H$13)
+($K636*'fnd base rates'!H$14)
+($M636*'fnd base rates'!H$16)
+($N636*'fnd base rates'!H$17)
+($O636*'fnd base rates'!H$18)
+($P636*VLOOKUP($S636+12,rate_basefnd,8)))</f>
        <v>69113.281999999992</v>
      </c>
      <c r="AA636" s="68">
        <f>(($D636*'fnd base rates'!I$7)
+($E636*'fnd base rates'!I$8)
+($F636*'fnd base rates'!I$9)
+($G636*'fnd base rates'!I$10)
+($H636*'fnd base rates'!I$11)
+($I636*'fnd base rates'!I$12)
+($J636*'fnd base rates'!I$13)
+($K636*'fnd base rates'!I$14)
+($M636*'fnd base rates'!I$16)
+($N636*'fnd base rates'!I$17)
+($O636*'fnd base rates'!I$18)
+($P636*VLOOKUP($S636+12,rate_basefnd,9)))
*$R636</f>
        <v>57010.194960000001</v>
      </c>
      <c r="AB636" s="68">
        <f>(($D636*'fnd base rates'!J$7)
+($E636*'fnd base rates'!J$8)
+($F636*'fnd base rates'!J$9)
+($G636*'fnd base rates'!J$10)
+($H636*'fnd base rates'!J$11)
+($I636*'fnd base rates'!J$12)
+($J636*'fnd base rates'!J$13)
+($K636*'fnd base rates'!J$14)
+($M636*'fnd base rates'!J$16)
+($N636*'fnd base rates'!J$17)
+($O636*'fnd base rates'!J$18)
+($P636*VLOOKUP($S636+12,rate_basefnd,10)))
*$R636</f>
        <v>90378.034319999992</v>
      </c>
      <c r="AC636" s="68">
        <f>(($D636*'fnd base rates'!K$7)
+($E636*'fnd base rates'!K$8)
+($F636*'fnd base rates'!K$9)
+($G636*'fnd base rates'!K$10)
+($H636*'fnd base rates'!K$11)
+($I636*'fnd base rates'!K$12)
+($J636*'fnd base rates'!K$13)
+($K636*'fnd base rates'!K$14)
+($M636*'fnd base rates'!K$16)
+($N636*'fnd base rates'!K$17)
+($O636*'fnd base rates'!K$18)
+($P636*VLOOKUP($S636+12,rate_basefnd,11)))
*$R636</f>
        <v>131373.62880599999</v>
      </c>
      <c r="AD636" s="68">
        <f>(($D636*'fnd base rates'!L$7)
+($E636*'fnd base rates'!L$8)
+($F636*'fnd base rates'!L$9)
+($G636*'fnd base rates'!L$10)
+($H636*'fnd base rates'!L$11)
+($I636*'fnd base rates'!L$12)
+($J636*'fnd base rates'!L$13)
+($K636*'fnd base rates'!L$14)
+($M636*'fnd base rates'!L$16)
+($N636*'fnd base rates'!L$17)
+($O636*'fnd base rates'!L$18)
+($P636*VLOOKUP($S636+12,rate_basefnd,12)))</f>
        <v>273197.22240000003</v>
      </c>
      <c r="AE636" s="68">
        <f>(($D636*'fnd base rates'!M$7)
+($E636*'fnd base rates'!M$8)
+($F636*'fnd base rates'!M$9)
+($G636*'fnd base rates'!M$10)
+($H636*'fnd base rates'!M$11)
+($I636*'fnd base rates'!M$12)
+($J636*'fnd base rates'!M$13)
+($K636*'fnd base rates'!M$14)
+($M636*'fnd base rates'!M$16)
+($N636*'fnd base rates'!M$17)
+($O636*'fnd base rates'!M$18)
+($P636*VLOOKUP($S636+12,rate_basefnd,13)))</f>
        <v>0</v>
      </c>
      <c r="AF636" s="3">
        <f t="shared" si="127"/>
        <v>1652341.6200812</v>
      </c>
      <c r="AH636" s="205">
        <f t="shared" si="128"/>
        <v>483239310</v>
      </c>
      <c r="AI636" s="3" t="str">
        <f t="shared" si="132"/>
        <v>483</v>
      </c>
      <c r="AJ636" s="1" t="str">
        <f t="shared" si="133"/>
        <v>239</v>
      </c>
      <c r="AK636" s="1" t="str">
        <f t="shared" si="134"/>
        <v>310</v>
      </c>
      <c r="AL636" s="3">
        <f t="shared" si="129"/>
        <v>1</v>
      </c>
      <c r="AM636" s="3">
        <f t="shared" si="139"/>
        <v>98</v>
      </c>
      <c r="AN636" s="3">
        <f t="shared" si="135"/>
        <v>1652341.6200812</v>
      </c>
      <c r="AO636" s="3">
        <f t="shared" si="136"/>
        <v>16861</v>
      </c>
      <c r="AP636" s="3">
        <f t="shared" si="130"/>
        <v>762</v>
      </c>
      <c r="AQ636" s="3">
        <v>16099</v>
      </c>
      <c r="AS636" s="68"/>
      <c r="AT636" s="68"/>
      <c r="AX636" s="4">
        <f t="shared" si="137"/>
        <v>0</v>
      </c>
      <c r="AZ636" s="4">
        <f t="shared" si="138"/>
        <v>0</v>
      </c>
      <c r="BB636" s="4"/>
    </row>
    <row r="637" spans="1:54" s="3" customFormat="1">
      <c r="A637" s="205" t="str">
        <f t="shared" si="131"/>
        <v>483</v>
      </c>
      <c r="B637" s="1">
        <v>483239625</v>
      </c>
      <c r="C637" s="7" t="s">
        <v>101</v>
      </c>
      <c r="D637" s="8">
        <f>'fnd enro'!D637</f>
        <v>0</v>
      </c>
      <c r="E637" s="8">
        <f>'fnd enro'!E637</f>
        <v>0</v>
      </c>
      <c r="F637" s="8">
        <f>'fnd enro'!F637</f>
        <v>0</v>
      </c>
      <c r="G637" s="8">
        <f>'fnd enro'!G637</f>
        <v>0</v>
      </c>
      <c r="H637" s="8">
        <f>'fnd enro'!H637</f>
        <v>1</v>
      </c>
      <c r="I637" s="8">
        <f>'fnd enro'!I637</f>
        <v>0</v>
      </c>
      <c r="J637" s="8">
        <f>'fnd enro'!J637</f>
        <v>0</v>
      </c>
      <c r="K637" s="9">
        <f>'fnd enro'!K637</f>
        <v>0.04</v>
      </c>
      <c r="L637" s="8">
        <f>'fnd enro'!L637</f>
        <v>0</v>
      </c>
      <c r="M637" s="8">
        <f>'fnd enro'!M637</f>
        <v>0</v>
      </c>
      <c r="N637" s="8">
        <f>'fnd enro'!N637</f>
        <v>0</v>
      </c>
      <c r="O637" s="8">
        <f>'fnd enro'!O637</f>
        <v>0</v>
      </c>
      <c r="P637" s="8">
        <f>'fnd enro'!P637</f>
        <v>1</v>
      </c>
      <c r="Q637" s="8">
        <f>'fnd enro'!R637</f>
        <v>1</v>
      </c>
      <c r="R637" s="9">
        <f t="shared" si="126"/>
        <v>1.0369999999999999</v>
      </c>
      <c r="S637" s="8">
        <f>VALUE('fnd enro'!Q637)</f>
        <v>6</v>
      </c>
      <c r="T637" s="1"/>
      <c r="U637" s="68">
        <f>(($D637*'fnd base rates'!C$7)
+($E637*'fnd base rates'!C$8)
+($F637*'fnd base rates'!C$9)
+($G637*'fnd base rates'!C$10)
+($H637*'fnd base rates'!C$11)
+($I637*'fnd base rates'!C$12)
+($J637*'fnd base rates'!C$13)
+($K637*'fnd base rates'!C$14)
+($M637*'fnd base rates'!C$16)
+($N637*'fnd base rates'!C$17)
+($O637*'fnd base rates'!C$18)
+($P637*VLOOKUP($S637+12,rate_basefnd,3)))
*$R637</f>
        <v>705.00569440000004</v>
      </c>
      <c r="V637" s="68">
        <f>(($D637*'fnd base rates'!D$7)
+($E637*'fnd base rates'!D$8)
+($F637*'fnd base rates'!D$9)
+($G637*'fnd base rates'!D$10)
+($H637*'fnd base rates'!D$11)
+($I637*'fnd base rates'!D$12)
+($J637*'fnd base rates'!D$13)
+($K637*'fnd base rates'!D$14)
+($M637*'fnd base rates'!D$16)
+($N637*'fnd base rates'!D$17)
+($O637*'fnd base rates'!D$18)
+($P637*VLOOKUP($S637+12,rate_basefnd,4)))
*$R637</f>
        <v>1274.1515299999999</v>
      </c>
      <c r="W637" s="68">
        <f>(($D637*'fnd base rates'!E$7)
+($E637*'fnd base rates'!E$8)
+($F637*'fnd base rates'!E$9)
+($G637*'fnd base rates'!E$10)
+($H637*'fnd base rates'!E$11)
+($I637*'fnd base rates'!E$12)
+($J637*'fnd base rates'!E$13)
+($K637*'fnd base rates'!E$14)
+($M637*'fnd base rates'!E$16)
+($N637*'fnd base rates'!E$17)
+($O637*'fnd base rates'!E$18)
+($P637*VLOOKUP($S637+12,rate_basefnd,5)))
*$R637</f>
        <v>7841.4940996000005</v>
      </c>
      <c r="X637" s="68">
        <f>(($D637*'fnd base rates'!F$7)
+($E637*'fnd base rates'!F$8)
+($F637*'fnd base rates'!F$9)
+($G637*'fnd base rates'!F$10)
+($H637*'fnd base rates'!F$11)
+($I637*'fnd base rates'!F$12)
+($J637*'fnd base rates'!F$13)
+($K637*'fnd base rates'!F$14)
+($M637*'fnd base rates'!F$16)
+($N637*'fnd base rates'!F$17)
+($O637*'fnd base rates'!F$18)
+($P637*VLOOKUP($S637+12,rate_basefnd,6)))
*$R637</f>
        <v>1159.5866736</v>
      </c>
      <c r="Y637" s="68">
        <f>(($D637*'fnd base rates'!G$7)
+($E637*'fnd base rates'!G$8)
+($F637*'fnd base rates'!G$9)
+($G637*'fnd base rates'!G$10)
+($H637*'fnd base rates'!G$11)
+($I637*'fnd base rates'!G$12)
+($J637*'fnd base rates'!G$13)
+($K637*'fnd base rates'!G$14)
+($M637*'fnd base rates'!G$16)
+($N637*'fnd base rates'!G$17)
+($O637*'fnd base rates'!G$18)
+($P637*VLOOKUP($S637+12,rate_basefnd,7)))
*$R637</f>
        <v>381.12902479999997</v>
      </c>
      <c r="Z637" s="68">
        <f>(($D637*'fnd base rates'!H$7)
+($E637*'fnd base rates'!H$8)
+($F637*'fnd base rates'!H$9)
+($G637*'fnd base rates'!H$10)
+($H637*'fnd base rates'!H$11)
+($I637*'fnd base rates'!H$12)
+($J637*'fnd base rates'!H$13)
+($K637*'fnd base rates'!H$14)
+($M637*'fnd base rates'!H$16)
+($N637*'fnd base rates'!H$17)
+($O637*'fnd base rates'!H$18)
+($P637*VLOOKUP($S637+12,rate_basefnd,8)))</f>
        <v>608.89400000000001</v>
      </c>
      <c r="AA637" s="68">
        <f>(($D637*'fnd base rates'!I$7)
+($E637*'fnd base rates'!I$8)
+($F637*'fnd base rates'!I$9)
+($G637*'fnd base rates'!I$10)
+($H637*'fnd base rates'!I$11)
+($I637*'fnd base rates'!I$12)
+($J637*'fnd base rates'!I$13)
+($K637*'fnd base rates'!I$14)
+($M637*'fnd base rates'!I$16)
+($N637*'fnd base rates'!I$17)
+($O637*'fnd base rates'!I$18)
+($P637*VLOOKUP($S637+12,rate_basefnd,9)))
*$R637</f>
        <v>625.66358000000002</v>
      </c>
      <c r="AB637" s="68">
        <f>(($D637*'fnd base rates'!J$7)
+($E637*'fnd base rates'!J$8)
+($F637*'fnd base rates'!J$9)
+($G637*'fnd base rates'!J$10)
+($H637*'fnd base rates'!J$11)
+($I637*'fnd base rates'!J$12)
+($J637*'fnd base rates'!J$13)
+($K637*'fnd base rates'!J$14)
+($M637*'fnd base rates'!J$16)
+($N637*'fnd base rates'!J$17)
+($O637*'fnd base rates'!J$18)
+($P637*VLOOKUP($S637+12,rate_basefnd,10)))
*$R637</f>
        <v>1095.52828</v>
      </c>
      <c r="AC637" s="68">
        <f>(($D637*'fnd base rates'!K$7)
+($E637*'fnd base rates'!K$8)
+($F637*'fnd base rates'!K$9)
+($G637*'fnd base rates'!K$10)
+($H637*'fnd base rates'!K$11)
+($I637*'fnd base rates'!K$12)
+($J637*'fnd base rates'!K$13)
+($K637*'fnd base rates'!K$14)
+($M637*'fnd base rates'!K$16)
+($N637*'fnd base rates'!K$17)
+($O637*'fnd base rates'!K$18)
+($P637*VLOOKUP($S637+12,rate_basefnd,11)))
*$R637</f>
        <v>1365.2063519999997</v>
      </c>
      <c r="AD637" s="68">
        <f>(($D637*'fnd base rates'!L$7)
+($E637*'fnd base rates'!L$8)
+($F637*'fnd base rates'!L$9)
+($G637*'fnd base rates'!L$10)
+($H637*'fnd base rates'!L$11)
+($I637*'fnd base rates'!L$12)
+($J637*'fnd base rates'!L$13)
+($K637*'fnd base rates'!L$14)
+($M637*'fnd base rates'!L$16)
+($N637*'fnd base rates'!L$17)
+($O637*'fnd base rates'!L$18)
+($P637*VLOOKUP($S637+12,rate_basefnd,12)))</f>
        <v>3124.5087999999996</v>
      </c>
      <c r="AE637" s="68">
        <f>(($D637*'fnd base rates'!M$7)
+($E637*'fnd base rates'!M$8)
+($F637*'fnd base rates'!M$9)
+($G637*'fnd base rates'!M$10)
+($H637*'fnd base rates'!M$11)
+($I637*'fnd base rates'!M$12)
+($J637*'fnd base rates'!M$13)
+($K637*'fnd base rates'!M$14)
+($M637*'fnd base rates'!M$16)
+($N637*'fnd base rates'!M$17)
+($O637*'fnd base rates'!M$18)
+($P637*VLOOKUP($S637+12,rate_basefnd,13)))</f>
        <v>0</v>
      </c>
      <c r="AF637" s="3">
        <f t="shared" si="127"/>
        <v>18181.168034400001</v>
      </c>
      <c r="AH637" s="205">
        <f t="shared" si="128"/>
        <v>483239625</v>
      </c>
      <c r="AI637" s="3" t="str">
        <f t="shared" si="132"/>
        <v>483</v>
      </c>
      <c r="AJ637" s="1" t="str">
        <f t="shared" si="133"/>
        <v>239</v>
      </c>
      <c r="AK637" s="1" t="str">
        <f t="shared" si="134"/>
        <v>625</v>
      </c>
      <c r="AL637" s="3">
        <f t="shared" si="129"/>
        <v>1</v>
      </c>
      <c r="AM637" s="3">
        <f t="shared" si="139"/>
        <v>1</v>
      </c>
      <c r="AN637" s="3">
        <f t="shared" si="135"/>
        <v>18181.168034400001</v>
      </c>
      <c r="AO637" s="3">
        <f t="shared" si="136"/>
        <v>18181</v>
      </c>
      <c r="AP637" s="3">
        <f t="shared" si="130"/>
        <v>5874</v>
      </c>
      <c r="AQ637" s="3">
        <v>12307</v>
      </c>
      <c r="AS637" s="68"/>
      <c r="AT637" s="68"/>
      <c r="AX637" s="4">
        <f t="shared" si="137"/>
        <v>0</v>
      </c>
      <c r="AZ637" s="4">
        <f t="shared" si="138"/>
        <v>0</v>
      </c>
      <c r="BB637" s="4"/>
    </row>
    <row r="638" spans="1:54" s="3" customFormat="1">
      <c r="A638" s="205" t="str">
        <f t="shared" si="131"/>
        <v>483</v>
      </c>
      <c r="B638" s="1">
        <v>483239665</v>
      </c>
      <c r="C638" s="7" t="s">
        <v>101</v>
      </c>
      <c r="D638" s="8">
        <f>'fnd enro'!D638</f>
        <v>0</v>
      </c>
      <c r="E638" s="8">
        <f>'fnd enro'!E638</f>
        <v>0</v>
      </c>
      <c r="F638" s="8">
        <f>'fnd enro'!F638</f>
        <v>0</v>
      </c>
      <c r="G638" s="8">
        <f>'fnd enro'!G638</f>
        <v>2</v>
      </c>
      <c r="H638" s="8">
        <f>'fnd enro'!H638</f>
        <v>3</v>
      </c>
      <c r="I638" s="8">
        <f>'fnd enro'!I638</f>
        <v>3</v>
      </c>
      <c r="J638" s="8">
        <f>'fnd enro'!J638</f>
        <v>0</v>
      </c>
      <c r="K638" s="9">
        <f>'fnd enro'!K638</f>
        <v>0.32</v>
      </c>
      <c r="L638" s="8">
        <f>'fnd enro'!L638</f>
        <v>0</v>
      </c>
      <c r="M638" s="8">
        <f>'fnd enro'!M638</f>
        <v>0</v>
      </c>
      <c r="N638" s="8">
        <f>'fnd enro'!N638</f>
        <v>0</v>
      </c>
      <c r="O638" s="8">
        <f>'fnd enro'!O638</f>
        <v>0</v>
      </c>
      <c r="P638" s="8">
        <f>'fnd enro'!P638</f>
        <v>5</v>
      </c>
      <c r="Q638" s="8">
        <f>'fnd enro'!R638</f>
        <v>8</v>
      </c>
      <c r="R638" s="9">
        <f t="shared" si="126"/>
        <v>1.0369999999999999</v>
      </c>
      <c r="S638" s="8">
        <f>VALUE('fnd enro'!Q638)</f>
        <v>5</v>
      </c>
      <c r="T638" s="1"/>
      <c r="U638" s="68">
        <f>(($D638*'fnd base rates'!C$7)
+($E638*'fnd base rates'!C$8)
+($F638*'fnd base rates'!C$9)
+($G638*'fnd base rates'!C$10)
+($H638*'fnd base rates'!C$11)
+($I638*'fnd base rates'!C$12)
+($J638*'fnd base rates'!C$13)
+($K638*'fnd base rates'!C$14)
+($M638*'fnd base rates'!C$16)
+($N638*'fnd base rates'!C$17)
+($O638*'fnd base rates'!C$18)
+($P638*VLOOKUP($S638+12,rate_basefnd,3)))
*$R638</f>
        <v>5345.983465199999</v>
      </c>
      <c r="V638" s="68">
        <f>(($D638*'fnd base rates'!D$7)
+($E638*'fnd base rates'!D$8)
+($F638*'fnd base rates'!D$9)
+($G638*'fnd base rates'!D$10)
+($H638*'fnd base rates'!D$11)
+($I638*'fnd base rates'!D$12)
+($J638*'fnd base rates'!D$13)
+($K638*'fnd base rates'!D$14)
+($M638*'fnd base rates'!D$16)
+($N638*'fnd base rates'!D$17)
+($O638*'fnd base rates'!D$18)
+($P638*VLOOKUP($S638+12,rate_basefnd,4)))
*$R638</f>
        <v>8800.0545900000016</v>
      </c>
      <c r="W638" s="68">
        <f>(($D638*'fnd base rates'!E$7)
+($E638*'fnd base rates'!E$8)
+($F638*'fnd base rates'!E$9)
+($G638*'fnd base rates'!E$10)
+($H638*'fnd base rates'!E$11)
+($I638*'fnd base rates'!E$12)
+($J638*'fnd base rates'!E$13)
+($K638*'fnd base rates'!E$14)
+($M638*'fnd base rates'!E$16)
+($N638*'fnd base rates'!E$17)
+($O638*'fnd base rates'!E$18)
+($P638*VLOOKUP($S638+12,rate_basefnd,5)))
*$R638</f>
        <v>55114.938916799991</v>
      </c>
      <c r="X638" s="68">
        <f>(($D638*'fnd base rates'!F$7)
+($E638*'fnd base rates'!F$8)
+($F638*'fnd base rates'!F$9)
+($G638*'fnd base rates'!F$10)
+($H638*'fnd base rates'!F$11)
+($I638*'fnd base rates'!F$12)
+($J638*'fnd base rates'!F$13)
+($K638*'fnd base rates'!F$14)
+($M638*'fnd base rates'!F$16)
+($N638*'fnd base rates'!F$17)
+($O638*'fnd base rates'!F$18)
+($P638*VLOOKUP($S638+12,rate_basefnd,6)))
*$R638</f>
        <v>9482.1853087999989</v>
      </c>
      <c r="Y638" s="68">
        <f>(($D638*'fnd base rates'!G$7)
+($E638*'fnd base rates'!G$8)
+($F638*'fnd base rates'!G$9)
+($G638*'fnd base rates'!G$10)
+($H638*'fnd base rates'!G$11)
+($I638*'fnd base rates'!G$12)
+($J638*'fnd base rates'!G$13)
+($K638*'fnd base rates'!G$14)
+($M638*'fnd base rates'!G$16)
+($N638*'fnd base rates'!G$17)
+($O638*'fnd base rates'!G$18)
+($P638*VLOOKUP($S638+12,rate_basefnd,7)))
*$R638</f>
        <v>2346.7861683999995</v>
      </c>
      <c r="Z638" s="68">
        <f>(($D638*'fnd base rates'!H$7)
+($E638*'fnd base rates'!H$8)
+($F638*'fnd base rates'!H$9)
+($G638*'fnd base rates'!H$10)
+($H638*'fnd base rates'!H$11)
+($I638*'fnd base rates'!H$12)
+($J638*'fnd base rates'!H$13)
+($K638*'fnd base rates'!H$14)
+($M638*'fnd base rates'!H$16)
+($N638*'fnd base rates'!H$17)
+($O638*'fnd base rates'!H$18)
+($P638*VLOOKUP($S638+12,rate_basefnd,8)))</f>
        <v>5787.4619999999995</v>
      </c>
      <c r="AA638" s="68">
        <f>(($D638*'fnd base rates'!I$7)
+($E638*'fnd base rates'!I$8)
+($F638*'fnd base rates'!I$9)
+($G638*'fnd base rates'!I$10)
+($H638*'fnd base rates'!I$11)
+($I638*'fnd base rates'!I$12)
+($J638*'fnd base rates'!I$13)
+($K638*'fnd base rates'!I$14)
+($M638*'fnd base rates'!I$16)
+($N638*'fnd base rates'!I$17)
+($O638*'fnd base rates'!I$18)
+($P638*VLOOKUP($S638+12,rate_basefnd,9)))
*$R638</f>
        <v>4514.9528200000004</v>
      </c>
      <c r="AB638" s="68">
        <f>(($D638*'fnd base rates'!J$7)
+($E638*'fnd base rates'!J$8)
+($F638*'fnd base rates'!J$9)
+($G638*'fnd base rates'!J$10)
+($H638*'fnd base rates'!J$11)
+($I638*'fnd base rates'!J$12)
+($J638*'fnd base rates'!J$13)
+($K638*'fnd base rates'!J$14)
+($M638*'fnd base rates'!J$16)
+($N638*'fnd base rates'!J$17)
+($O638*'fnd base rates'!J$18)
+($P638*VLOOKUP($S638+12,rate_basefnd,10)))
*$R638</f>
        <v>6802.1703899999993</v>
      </c>
      <c r="AC638" s="68">
        <f>(($D638*'fnd base rates'!K$7)
+($E638*'fnd base rates'!K$8)
+($F638*'fnd base rates'!K$9)
+($G638*'fnd base rates'!K$10)
+($H638*'fnd base rates'!K$11)
+($I638*'fnd base rates'!K$12)
+($J638*'fnd base rates'!K$13)
+($K638*'fnd base rates'!K$14)
+($M638*'fnd base rates'!K$16)
+($N638*'fnd base rates'!K$17)
+($O638*'fnd base rates'!K$18)
+($P638*VLOOKUP($S638+12,rate_basefnd,11)))
*$R638</f>
        <v>10622.320765999999</v>
      </c>
      <c r="AD638" s="68">
        <f>(($D638*'fnd base rates'!L$7)
+($E638*'fnd base rates'!L$8)
+($F638*'fnd base rates'!L$9)
+($G638*'fnd base rates'!L$10)
+($H638*'fnd base rates'!L$11)
+($I638*'fnd base rates'!L$12)
+($J638*'fnd base rates'!L$13)
+($K638*'fnd base rates'!L$14)
+($M638*'fnd base rates'!L$16)
+($N638*'fnd base rates'!L$17)
+($O638*'fnd base rates'!L$18)
+($P638*VLOOKUP($S638+12,rate_basefnd,12)))</f>
        <v>21415.720399999998</v>
      </c>
      <c r="AE638" s="68">
        <f>(($D638*'fnd base rates'!M$7)
+($E638*'fnd base rates'!M$8)
+($F638*'fnd base rates'!M$9)
+($G638*'fnd base rates'!M$10)
+($H638*'fnd base rates'!M$11)
+($I638*'fnd base rates'!M$12)
+($J638*'fnd base rates'!M$13)
+($K638*'fnd base rates'!M$14)
+($M638*'fnd base rates'!M$16)
+($N638*'fnd base rates'!M$17)
+($O638*'fnd base rates'!M$18)
+($P638*VLOOKUP($S638+12,rate_basefnd,13)))</f>
        <v>0</v>
      </c>
      <c r="AF638" s="3">
        <f t="shared" si="127"/>
        <v>130232.57482519999</v>
      </c>
      <c r="AH638" s="205">
        <f t="shared" si="128"/>
        <v>483239665</v>
      </c>
      <c r="AI638" s="3" t="str">
        <f t="shared" si="132"/>
        <v>483</v>
      </c>
      <c r="AJ638" s="1" t="str">
        <f t="shared" si="133"/>
        <v>239</v>
      </c>
      <c r="AK638" s="1" t="str">
        <f t="shared" si="134"/>
        <v>665</v>
      </c>
      <c r="AL638" s="3">
        <f t="shared" si="129"/>
        <v>1</v>
      </c>
      <c r="AM638" s="3">
        <f t="shared" si="139"/>
        <v>8</v>
      </c>
      <c r="AN638" s="3">
        <f t="shared" si="135"/>
        <v>130232.57482519999</v>
      </c>
      <c r="AO638" s="3">
        <f t="shared" si="136"/>
        <v>16279</v>
      </c>
      <c r="AP638" s="3">
        <f t="shared" si="130"/>
        <v>4929</v>
      </c>
      <c r="AQ638" s="3">
        <v>11350</v>
      </c>
      <c r="AS638" s="68"/>
      <c r="AT638" s="68"/>
      <c r="AX638" s="4">
        <f t="shared" si="137"/>
        <v>0</v>
      </c>
      <c r="AZ638" s="4">
        <f t="shared" si="138"/>
        <v>0</v>
      </c>
      <c r="BB638" s="4"/>
    </row>
    <row r="639" spans="1:54" s="3" customFormat="1">
      <c r="A639" s="205" t="str">
        <f t="shared" si="131"/>
        <v>483</v>
      </c>
      <c r="B639" s="1">
        <v>483239740</v>
      </c>
      <c r="C639" s="7" t="s">
        <v>101</v>
      </c>
      <c r="D639" s="8">
        <f>'fnd enro'!D639</f>
        <v>0</v>
      </c>
      <c r="E639" s="8">
        <f>'fnd enro'!E639</f>
        <v>0</v>
      </c>
      <c r="F639" s="8">
        <f>'fnd enro'!F639</f>
        <v>0</v>
      </c>
      <c r="G639" s="8">
        <f>'fnd enro'!G639</f>
        <v>0</v>
      </c>
      <c r="H639" s="8">
        <f>'fnd enro'!H639</f>
        <v>3</v>
      </c>
      <c r="I639" s="8">
        <f>'fnd enro'!I639</f>
        <v>6</v>
      </c>
      <c r="J639" s="8">
        <f>'fnd enro'!J639</f>
        <v>0</v>
      </c>
      <c r="K639" s="9">
        <f>'fnd enro'!K639</f>
        <v>0.36</v>
      </c>
      <c r="L639" s="8">
        <f>'fnd enro'!L639</f>
        <v>0</v>
      </c>
      <c r="M639" s="8">
        <f>'fnd enro'!M639</f>
        <v>0</v>
      </c>
      <c r="N639" s="8">
        <f>'fnd enro'!N639</f>
        <v>0</v>
      </c>
      <c r="O639" s="8">
        <f>'fnd enro'!O639</f>
        <v>0</v>
      </c>
      <c r="P639" s="8">
        <f>'fnd enro'!P639</f>
        <v>7</v>
      </c>
      <c r="Q639" s="8">
        <f>'fnd enro'!R639</f>
        <v>9</v>
      </c>
      <c r="R639" s="9">
        <f t="shared" si="126"/>
        <v>1.0369999999999999</v>
      </c>
      <c r="S639" s="8">
        <f>VALUE('fnd enro'!Q639)</f>
        <v>5</v>
      </c>
      <c r="T639" s="1"/>
      <c r="U639" s="68">
        <f>(($D639*'fnd base rates'!C$7)
+($E639*'fnd base rates'!C$8)
+($F639*'fnd base rates'!C$9)
+($G639*'fnd base rates'!C$10)
+($H639*'fnd base rates'!C$11)
+($I639*'fnd base rates'!C$12)
+($J639*'fnd base rates'!C$13)
+($K639*'fnd base rates'!C$14)
+($M639*'fnd base rates'!C$16)
+($N639*'fnd base rates'!C$17)
+($O639*'fnd base rates'!C$18)
+($P639*VLOOKUP($S639+12,rate_basefnd,3)))
*$R639</f>
        <v>6116.309789599999</v>
      </c>
      <c r="V639" s="68">
        <f>(($D639*'fnd base rates'!D$7)
+($E639*'fnd base rates'!D$8)
+($F639*'fnd base rates'!D$9)
+($G639*'fnd base rates'!D$10)
+($H639*'fnd base rates'!D$11)
+($I639*'fnd base rates'!D$12)
+($J639*'fnd base rates'!D$13)
+($K639*'fnd base rates'!D$14)
+($M639*'fnd base rates'!D$16)
+($N639*'fnd base rates'!D$17)
+($O639*'fnd base rates'!D$18)
+($P639*VLOOKUP($S639+12,rate_basefnd,4)))
*$R639</f>
        <v>10383.760989999999</v>
      </c>
      <c r="W639" s="68">
        <f>(($D639*'fnd base rates'!E$7)
+($E639*'fnd base rates'!E$8)
+($F639*'fnd base rates'!E$9)
+($G639*'fnd base rates'!E$10)
+($H639*'fnd base rates'!E$11)
+($I639*'fnd base rates'!E$12)
+($J639*'fnd base rates'!E$13)
+($K639*'fnd base rates'!E$14)
+($M639*'fnd base rates'!E$16)
+($N639*'fnd base rates'!E$17)
+($O639*'fnd base rates'!E$18)
+($P639*VLOOKUP($S639+12,rate_basefnd,5)))
*$R639</f>
        <v>70023.546536399997</v>
      </c>
      <c r="X639" s="68">
        <f>(($D639*'fnd base rates'!F$7)
+($E639*'fnd base rates'!F$8)
+($F639*'fnd base rates'!F$9)
+($G639*'fnd base rates'!F$10)
+($H639*'fnd base rates'!F$11)
+($I639*'fnd base rates'!F$12)
+($J639*'fnd base rates'!F$13)
+($K639*'fnd base rates'!F$14)
+($M639*'fnd base rates'!F$16)
+($N639*'fnd base rates'!F$17)
+($O639*'fnd base rates'!F$18)
+($P639*VLOOKUP($S639+12,rate_basefnd,6)))
*$R639</f>
        <v>9687.400142399998</v>
      </c>
      <c r="Y639" s="68">
        <f>(($D639*'fnd base rates'!G$7)
+($E639*'fnd base rates'!G$8)
+($F639*'fnd base rates'!G$9)
+($G639*'fnd base rates'!G$10)
+($H639*'fnd base rates'!G$11)
+($I639*'fnd base rates'!G$12)
+($J639*'fnd base rates'!G$13)
+($K639*'fnd base rates'!G$14)
+($M639*'fnd base rates'!G$16)
+($N639*'fnd base rates'!G$17)
+($O639*'fnd base rates'!G$18)
+($P639*VLOOKUP($S639+12,rate_basefnd,7)))
*$R639</f>
        <v>2885.6014131999991</v>
      </c>
      <c r="Z639" s="68">
        <f>(($D639*'fnd base rates'!H$7)
+($E639*'fnd base rates'!H$8)
+($F639*'fnd base rates'!H$9)
+($G639*'fnd base rates'!H$10)
+($H639*'fnd base rates'!H$11)
+($I639*'fnd base rates'!H$12)
+($J639*'fnd base rates'!H$13)
+($K639*'fnd base rates'!H$14)
+($M639*'fnd base rates'!H$16)
+($N639*'fnd base rates'!H$17)
+($O639*'fnd base rates'!H$18)
+($P639*VLOOKUP($S639+12,rate_basefnd,8)))</f>
        <v>7431.9060000000009</v>
      </c>
      <c r="AA639" s="68">
        <f>(($D639*'fnd base rates'!I$7)
+($E639*'fnd base rates'!I$8)
+($F639*'fnd base rates'!I$9)
+($G639*'fnd base rates'!I$10)
+($H639*'fnd base rates'!I$11)
+($I639*'fnd base rates'!I$12)
+($J639*'fnd base rates'!I$13)
+($K639*'fnd base rates'!I$14)
+($M639*'fnd base rates'!I$16)
+($N639*'fnd base rates'!I$17)
+($O639*'fnd base rates'!I$18)
+($P639*VLOOKUP($S639+12,rate_basefnd,9)))
*$R639</f>
        <v>5323.2321000000002</v>
      </c>
      <c r="AB639" s="68">
        <f>(($D639*'fnd base rates'!J$7)
+($E639*'fnd base rates'!J$8)
+($F639*'fnd base rates'!J$9)
+($G639*'fnd base rates'!J$10)
+($H639*'fnd base rates'!J$11)
+($I639*'fnd base rates'!J$12)
+($J639*'fnd base rates'!J$13)
+($K639*'fnd base rates'!J$14)
+($M639*'fnd base rates'!J$16)
+($N639*'fnd base rates'!J$17)
+($O639*'fnd base rates'!J$18)
+($P639*VLOOKUP($S639+12,rate_basefnd,10)))
*$R639</f>
        <v>9877.010199999997</v>
      </c>
      <c r="AC639" s="68">
        <f>(($D639*'fnd base rates'!K$7)
+($E639*'fnd base rates'!K$8)
+($F639*'fnd base rates'!K$9)
+($G639*'fnd base rates'!K$10)
+($H639*'fnd base rates'!K$11)
+($I639*'fnd base rates'!K$12)
+($J639*'fnd base rates'!K$13)
+($K639*'fnd base rates'!K$14)
+($M639*'fnd base rates'!K$16)
+($N639*'fnd base rates'!K$17)
+($O639*'fnd base rates'!K$18)
+($P639*VLOOKUP($S639+12,rate_basefnd,11)))
*$R639</f>
        <v>12065.291748</v>
      </c>
      <c r="AD639" s="68">
        <f>(($D639*'fnd base rates'!L$7)
+($E639*'fnd base rates'!L$8)
+($F639*'fnd base rates'!L$9)
+($G639*'fnd base rates'!L$10)
+($H639*'fnd base rates'!L$11)
+($I639*'fnd base rates'!L$12)
+($J639*'fnd base rates'!L$13)
+($K639*'fnd base rates'!L$14)
+($M639*'fnd base rates'!L$16)
+($N639*'fnd base rates'!L$17)
+($O639*'fnd base rates'!L$18)
+($P639*VLOOKUP($S639+12,rate_basefnd,12)))</f>
        <v>24632.439199999997</v>
      </c>
      <c r="AE639" s="68">
        <f>(($D639*'fnd base rates'!M$7)
+($E639*'fnd base rates'!M$8)
+($F639*'fnd base rates'!M$9)
+($G639*'fnd base rates'!M$10)
+($H639*'fnd base rates'!M$11)
+($I639*'fnd base rates'!M$12)
+($J639*'fnd base rates'!M$13)
+($K639*'fnd base rates'!M$14)
+($M639*'fnd base rates'!M$16)
+($N639*'fnd base rates'!M$17)
+($O639*'fnd base rates'!M$18)
+($P639*VLOOKUP($S639+12,rate_basefnd,13)))</f>
        <v>0</v>
      </c>
      <c r="AF639" s="3">
        <f t="shared" si="127"/>
        <v>158426.49811959997</v>
      </c>
      <c r="AH639" s="205">
        <f t="shared" si="128"/>
        <v>483239740</v>
      </c>
      <c r="AI639" s="3" t="str">
        <f t="shared" si="132"/>
        <v>483</v>
      </c>
      <c r="AJ639" s="1" t="str">
        <f t="shared" si="133"/>
        <v>239</v>
      </c>
      <c r="AK639" s="1" t="str">
        <f t="shared" si="134"/>
        <v>740</v>
      </c>
      <c r="AL639" s="3">
        <f t="shared" si="129"/>
        <v>1</v>
      </c>
      <c r="AM639" s="3">
        <f t="shared" si="139"/>
        <v>9</v>
      </c>
      <c r="AN639" s="3">
        <f t="shared" si="135"/>
        <v>158426.49811959997</v>
      </c>
      <c r="AO639" s="3">
        <f t="shared" si="136"/>
        <v>17603</v>
      </c>
      <c r="AP639" s="3">
        <f t="shared" si="130"/>
        <v>213</v>
      </c>
      <c r="AQ639" s="3">
        <v>17390</v>
      </c>
      <c r="AS639" s="68"/>
      <c r="AT639" s="68"/>
      <c r="AX639" s="4">
        <f t="shared" si="137"/>
        <v>0</v>
      </c>
      <c r="AZ639" s="4">
        <f t="shared" si="138"/>
        <v>0</v>
      </c>
      <c r="BB639" s="4"/>
    </row>
    <row r="640" spans="1:54" s="3" customFormat="1">
      <c r="A640" s="205" t="str">
        <f t="shared" si="131"/>
        <v>483</v>
      </c>
      <c r="B640" s="1">
        <v>483239760</v>
      </c>
      <c r="C640" s="7" t="s">
        <v>101</v>
      </c>
      <c r="D640" s="8">
        <f>'fnd enro'!D640</f>
        <v>0</v>
      </c>
      <c r="E640" s="8">
        <f>'fnd enro'!E640</f>
        <v>0</v>
      </c>
      <c r="F640" s="8">
        <f>'fnd enro'!F640</f>
        <v>0</v>
      </c>
      <c r="G640" s="8">
        <f>'fnd enro'!G640</f>
        <v>0</v>
      </c>
      <c r="H640" s="8">
        <f>'fnd enro'!H640</f>
        <v>17</v>
      </c>
      <c r="I640" s="8">
        <f>'fnd enro'!I640</f>
        <v>30</v>
      </c>
      <c r="J640" s="8">
        <f>'fnd enro'!J640</f>
        <v>0</v>
      </c>
      <c r="K640" s="9">
        <f>'fnd enro'!K640</f>
        <v>1.88</v>
      </c>
      <c r="L640" s="8">
        <f>'fnd enro'!L640</f>
        <v>0</v>
      </c>
      <c r="M640" s="8">
        <f>'fnd enro'!M640</f>
        <v>0</v>
      </c>
      <c r="N640" s="8">
        <f>'fnd enro'!N640</f>
        <v>1</v>
      </c>
      <c r="O640" s="8">
        <f>'fnd enro'!O640</f>
        <v>1</v>
      </c>
      <c r="P640" s="8">
        <f>'fnd enro'!P640</f>
        <v>15</v>
      </c>
      <c r="Q640" s="8">
        <f>'fnd enro'!R640</f>
        <v>47</v>
      </c>
      <c r="R640" s="9">
        <f t="shared" si="126"/>
        <v>1.0369999999999999</v>
      </c>
      <c r="S640" s="8">
        <f>VALUE('fnd enro'!Q640)</f>
        <v>5</v>
      </c>
      <c r="T640" s="1"/>
      <c r="U640" s="68">
        <f>(($D640*'fnd base rates'!C$7)
+($E640*'fnd base rates'!C$8)
+($F640*'fnd base rates'!C$9)
+($G640*'fnd base rates'!C$10)
+($H640*'fnd base rates'!C$11)
+($I640*'fnd base rates'!C$12)
+($J640*'fnd base rates'!C$13)
+($K640*'fnd base rates'!C$14)
+($M640*'fnd base rates'!C$16)
+($N640*'fnd base rates'!C$17)
+($O640*'fnd base rates'!C$18)
+($P640*VLOOKUP($S640+12,rate_basefnd,3)))
*$R640</f>
        <v>30635.309516799993</v>
      </c>
      <c r="V640" s="68">
        <f>(($D640*'fnd base rates'!D$7)
+($E640*'fnd base rates'!D$8)
+($F640*'fnd base rates'!D$9)
+($G640*'fnd base rates'!D$10)
+($H640*'fnd base rates'!D$11)
+($I640*'fnd base rates'!D$12)
+($J640*'fnd base rates'!D$13)
+($K640*'fnd base rates'!D$14)
+($M640*'fnd base rates'!D$16)
+($N640*'fnd base rates'!D$17)
+($O640*'fnd base rates'!D$18)
+($P640*VLOOKUP($S640+12,rate_basefnd,4)))
*$R640</f>
        <v>47159.410490000002</v>
      </c>
      <c r="W640" s="68">
        <f>(($D640*'fnd base rates'!E$7)
+($E640*'fnd base rates'!E$8)
+($F640*'fnd base rates'!E$9)
+($G640*'fnd base rates'!E$10)
+($H640*'fnd base rates'!E$11)
+($I640*'fnd base rates'!E$12)
+($J640*'fnd base rates'!E$13)
+($K640*'fnd base rates'!E$14)
+($M640*'fnd base rates'!E$16)
+($N640*'fnd base rates'!E$17)
+($O640*'fnd base rates'!E$18)
+($P640*VLOOKUP($S640+12,rate_basefnd,5)))
*$R640</f>
        <v>293037.68706119998</v>
      </c>
      <c r="X640" s="68">
        <f>(($D640*'fnd base rates'!F$7)
+($E640*'fnd base rates'!F$8)
+($F640*'fnd base rates'!F$9)
+($G640*'fnd base rates'!F$10)
+($H640*'fnd base rates'!F$11)
+($I640*'fnd base rates'!F$12)
+($J640*'fnd base rates'!F$13)
+($K640*'fnd base rates'!F$14)
+($M640*'fnd base rates'!F$16)
+($N640*'fnd base rates'!F$17)
+($O640*'fnd base rates'!F$18)
+($P640*VLOOKUP($S640+12,rate_basefnd,6)))
*$R640</f>
        <v>51272.1230392</v>
      </c>
      <c r="Y640" s="68">
        <f>(($D640*'fnd base rates'!G$7)
+($E640*'fnd base rates'!G$8)
+($F640*'fnd base rates'!G$9)
+($G640*'fnd base rates'!G$10)
+($H640*'fnd base rates'!G$11)
+($I640*'fnd base rates'!G$12)
+($J640*'fnd base rates'!G$13)
+($K640*'fnd base rates'!G$14)
+($M640*'fnd base rates'!G$16)
+($N640*'fnd base rates'!G$17)
+($O640*'fnd base rates'!G$18)
+($P640*VLOOKUP($S640+12,rate_basefnd,7)))
*$R640</f>
        <v>11632.172935599998</v>
      </c>
      <c r="Z640" s="68">
        <f>(($D640*'fnd base rates'!H$7)
+($E640*'fnd base rates'!H$8)
+($F640*'fnd base rates'!H$9)
+($G640*'fnd base rates'!H$10)
+($H640*'fnd base rates'!H$11)
+($I640*'fnd base rates'!H$12)
+($J640*'fnd base rates'!H$13)
+($K640*'fnd base rates'!H$14)
+($M640*'fnd base rates'!H$16)
+($N640*'fnd base rates'!H$17)
+($O640*'fnd base rates'!H$18)
+($P640*VLOOKUP($S640+12,rate_basefnd,8)))</f>
        <v>38184.897999999994</v>
      </c>
      <c r="AA640" s="68">
        <f>(($D640*'fnd base rates'!I$7)
+($E640*'fnd base rates'!I$8)
+($F640*'fnd base rates'!I$9)
+($G640*'fnd base rates'!I$10)
+($H640*'fnd base rates'!I$11)
+($I640*'fnd base rates'!I$12)
+($J640*'fnd base rates'!I$13)
+($K640*'fnd base rates'!I$14)
+($M640*'fnd base rates'!I$16)
+($N640*'fnd base rates'!I$17)
+($O640*'fnd base rates'!I$18)
+($P640*VLOOKUP($S640+12,rate_basefnd,9)))
*$R640</f>
        <v>24995.899849999998</v>
      </c>
      <c r="AB640" s="68">
        <f>(($D640*'fnd base rates'!J$7)
+($E640*'fnd base rates'!J$8)
+($F640*'fnd base rates'!J$9)
+($G640*'fnd base rates'!J$10)
+($H640*'fnd base rates'!J$11)
+($I640*'fnd base rates'!J$12)
+($J640*'fnd base rates'!J$13)
+($K640*'fnd base rates'!J$14)
+($M640*'fnd base rates'!J$16)
+($N640*'fnd base rates'!J$17)
+($O640*'fnd base rates'!J$18)
+($P640*VLOOKUP($S640+12,rate_basefnd,10)))
*$R640</f>
        <v>35579.604810000004</v>
      </c>
      <c r="AC640" s="68">
        <f>(($D640*'fnd base rates'!K$7)
+($E640*'fnd base rates'!K$8)
+($F640*'fnd base rates'!K$9)
+($G640*'fnd base rates'!K$10)
+($H640*'fnd base rates'!K$11)
+($I640*'fnd base rates'!K$12)
+($J640*'fnd base rates'!K$13)
+($K640*'fnd base rates'!K$14)
+($M640*'fnd base rates'!K$16)
+($N640*'fnd base rates'!K$17)
+($O640*'fnd base rates'!K$18)
+($P640*VLOOKUP($S640+12,rate_basefnd,11)))
*$R640</f>
        <v>63941.328743999999</v>
      </c>
      <c r="AD640" s="68">
        <f>(($D640*'fnd base rates'!L$7)
+($E640*'fnd base rates'!L$8)
+($F640*'fnd base rates'!L$9)
+($G640*'fnd base rates'!L$10)
+($H640*'fnd base rates'!L$11)
+($I640*'fnd base rates'!L$12)
+($J640*'fnd base rates'!L$13)
+($K640*'fnd base rates'!L$14)
+($M640*'fnd base rates'!L$16)
+($N640*'fnd base rates'!L$17)
+($O640*'fnd base rates'!L$18)
+($P640*VLOOKUP($S640+12,rate_basefnd,12)))</f>
        <v>116500.49359999999</v>
      </c>
      <c r="AE640" s="68">
        <f>(($D640*'fnd base rates'!M$7)
+($E640*'fnd base rates'!M$8)
+($F640*'fnd base rates'!M$9)
+($G640*'fnd base rates'!M$10)
+($H640*'fnd base rates'!M$11)
+($I640*'fnd base rates'!M$12)
+($J640*'fnd base rates'!M$13)
+($K640*'fnd base rates'!M$14)
+($M640*'fnd base rates'!M$16)
+($N640*'fnd base rates'!M$17)
+($O640*'fnd base rates'!M$18)
+($P640*VLOOKUP($S640+12,rate_basefnd,13)))</f>
        <v>0</v>
      </c>
      <c r="AF640" s="3">
        <f t="shared" si="127"/>
        <v>712938.92804679973</v>
      </c>
      <c r="AH640" s="205">
        <f t="shared" si="128"/>
        <v>483239760</v>
      </c>
      <c r="AI640" s="3" t="str">
        <f t="shared" si="132"/>
        <v>483</v>
      </c>
      <c r="AJ640" s="1" t="str">
        <f t="shared" si="133"/>
        <v>239</v>
      </c>
      <c r="AK640" s="1" t="str">
        <f t="shared" si="134"/>
        <v>760</v>
      </c>
      <c r="AL640" s="3">
        <f t="shared" si="129"/>
        <v>1</v>
      </c>
      <c r="AM640" s="3">
        <f t="shared" si="139"/>
        <v>47</v>
      </c>
      <c r="AN640" s="3">
        <f t="shared" si="135"/>
        <v>712938.92804679973</v>
      </c>
      <c r="AO640" s="3">
        <f t="shared" si="136"/>
        <v>15169</v>
      </c>
      <c r="AP640" s="3">
        <f t="shared" si="130"/>
        <v>1423</v>
      </c>
      <c r="AQ640" s="3">
        <v>13746</v>
      </c>
      <c r="AS640" s="68"/>
      <c r="AT640" s="68"/>
      <c r="AX640" s="4">
        <f t="shared" si="137"/>
        <v>0</v>
      </c>
      <c r="AZ640" s="4">
        <f t="shared" si="138"/>
        <v>0</v>
      </c>
      <c r="BB640" s="4"/>
    </row>
    <row r="641" spans="1:54" s="3" customFormat="1">
      <c r="A641" s="205" t="str">
        <f t="shared" si="131"/>
        <v>483</v>
      </c>
      <c r="B641" s="1">
        <v>483239780</v>
      </c>
      <c r="C641" s="7" t="s">
        <v>101</v>
      </c>
      <c r="D641" s="8">
        <f>'fnd enro'!D641</f>
        <v>0</v>
      </c>
      <c r="E641" s="8">
        <f>'fnd enro'!E641</f>
        <v>0</v>
      </c>
      <c r="F641" s="8">
        <f>'fnd enro'!F641</f>
        <v>0</v>
      </c>
      <c r="G641" s="8">
        <f>'fnd enro'!G641</f>
        <v>0</v>
      </c>
      <c r="H641" s="8">
        <f>'fnd enro'!H641</f>
        <v>0</v>
      </c>
      <c r="I641" s="8">
        <f>'fnd enro'!I641</f>
        <v>2</v>
      </c>
      <c r="J641" s="8">
        <f>'fnd enro'!J641</f>
        <v>0</v>
      </c>
      <c r="K641" s="9">
        <f>'fnd enro'!K641</f>
        <v>0.08</v>
      </c>
      <c r="L641" s="8">
        <f>'fnd enro'!L641</f>
        <v>0</v>
      </c>
      <c r="M641" s="8">
        <f>'fnd enro'!M641</f>
        <v>0</v>
      </c>
      <c r="N641" s="8">
        <f>'fnd enro'!N641</f>
        <v>0</v>
      </c>
      <c r="O641" s="8">
        <f>'fnd enro'!O641</f>
        <v>0</v>
      </c>
      <c r="P641" s="8">
        <f>'fnd enro'!P641</f>
        <v>2</v>
      </c>
      <c r="Q641" s="8">
        <f>'fnd enro'!R641</f>
        <v>2</v>
      </c>
      <c r="R641" s="9">
        <f t="shared" si="126"/>
        <v>1.0369999999999999</v>
      </c>
      <c r="S641" s="8">
        <f>VALUE('fnd enro'!Q641)</f>
        <v>6</v>
      </c>
      <c r="T641" s="1"/>
      <c r="U641" s="68">
        <f>(($D641*'fnd base rates'!C$7)
+($E641*'fnd base rates'!C$8)
+($F641*'fnd base rates'!C$9)
+($G641*'fnd base rates'!C$10)
+($H641*'fnd base rates'!C$11)
+($I641*'fnd base rates'!C$12)
+($J641*'fnd base rates'!C$13)
+($K641*'fnd base rates'!C$14)
+($M641*'fnd base rates'!C$16)
+($N641*'fnd base rates'!C$17)
+($O641*'fnd base rates'!C$18)
+($P641*VLOOKUP($S641+12,rate_basefnd,3)))
*$R641</f>
        <v>1410.0113888000001</v>
      </c>
      <c r="V641" s="68">
        <f>(($D641*'fnd base rates'!D$7)
+($E641*'fnd base rates'!D$8)
+($F641*'fnd base rates'!D$9)
+($G641*'fnd base rates'!D$10)
+($H641*'fnd base rates'!D$11)
+($I641*'fnd base rates'!D$12)
+($J641*'fnd base rates'!D$13)
+($K641*'fnd base rates'!D$14)
+($M641*'fnd base rates'!D$16)
+($N641*'fnd base rates'!D$17)
+($O641*'fnd base rates'!D$18)
+($P641*VLOOKUP($S641+12,rate_basefnd,4)))
*$R641</f>
        <v>2548.3030599999997</v>
      </c>
      <c r="W641" s="68">
        <f>(($D641*'fnd base rates'!E$7)
+($E641*'fnd base rates'!E$8)
+($F641*'fnd base rates'!E$9)
+($G641*'fnd base rates'!E$10)
+($H641*'fnd base rates'!E$11)
+($I641*'fnd base rates'!E$12)
+($J641*'fnd base rates'!E$13)
+($K641*'fnd base rates'!E$14)
+($M641*'fnd base rates'!E$16)
+($N641*'fnd base rates'!E$17)
+($O641*'fnd base rates'!E$18)
+($P641*VLOOKUP($S641+12,rate_basefnd,5)))
*$R641</f>
        <v>19025.405119199997</v>
      </c>
      <c r="X641" s="68">
        <f>(($D641*'fnd base rates'!F$7)
+($E641*'fnd base rates'!F$8)
+($F641*'fnd base rates'!F$9)
+($G641*'fnd base rates'!F$10)
+($H641*'fnd base rates'!F$11)
+($I641*'fnd base rates'!F$12)
+($J641*'fnd base rates'!F$13)
+($K641*'fnd base rates'!F$14)
+($M641*'fnd base rates'!F$16)
+($N641*'fnd base rates'!F$17)
+($O641*'fnd base rates'!F$18)
+($P641*VLOOKUP($S641+12,rate_basefnd,6)))
*$R641</f>
        <v>2069.5467071999997</v>
      </c>
      <c r="Y641" s="68">
        <f>(($D641*'fnd base rates'!G$7)
+($E641*'fnd base rates'!G$8)
+($F641*'fnd base rates'!G$9)
+($G641*'fnd base rates'!G$10)
+($H641*'fnd base rates'!G$11)
+($I641*'fnd base rates'!G$12)
+($J641*'fnd base rates'!G$13)
+($K641*'fnd base rates'!G$14)
+($M641*'fnd base rates'!G$16)
+($N641*'fnd base rates'!G$17)
+($O641*'fnd base rates'!G$18)
+($P641*VLOOKUP($S641+12,rate_basefnd,7)))
*$R641</f>
        <v>751.76360959999988</v>
      </c>
      <c r="Z641" s="68">
        <f>(($D641*'fnd base rates'!H$7)
+($E641*'fnd base rates'!H$8)
+($F641*'fnd base rates'!H$9)
+($G641*'fnd base rates'!H$10)
+($H641*'fnd base rates'!H$11)
+($I641*'fnd base rates'!H$12)
+($J641*'fnd base rates'!H$13)
+($K641*'fnd base rates'!H$14)
+($M641*'fnd base rates'!H$16)
+($N641*'fnd base rates'!H$17)
+($O641*'fnd base rates'!H$18)
+($P641*VLOOKUP($S641+12,rate_basefnd,8)))</f>
        <v>1893.7080000000001</v>
      </c>
      <c r="AA641" s="68">
        <f>(($D641*'fnd base rates'!I$7)
+($E641*'fnd base rates'!I$8)
+($F641*'fnd base rates'!I$9)
+($G641*'fnd base rates'!I$10)
+($H641*'fnd base rates'!I$11)
+($I641*'fnd base rates'!I$12)
+($J641*'fnd base rates'!I$13)
+($K641*'fnd base rates'!I$14)
+($M641*'fnd base rates'!I$16)
+($N641*'fnd base rates'!I$17)
+($O641*'fnd base rates'!I$18)
+($P641*VLOOKUP($S641+12,rate_basefnd,9)))
*$R641</f>
        <v>1291.4798000000001</v>
      </c>
      <c r="AB641" s="68">
        <f>(($D641*'fnd base rates'!J$7)
+($E641*'fnd base rates'!J$8)
+($F641*'fnd base rates'!J$9)
+($G641*'fnd base rates'!J$10)
+($H641*'fnd base rates'!J$11)
+($I641*'fnd base rates'!J$12)
+($J641*'fnd base rates'!J$13)
+($K641*'fnd base rates'!J$14)
+($M641*'fnd base rates'!J$16)
+($N641*'fnd base rates'!J$17)
+($O641*'fnd base rates'!J$18)
+($P641*VLOOKUP($S641+12,rate_basefnd,10)))
*$R641</f>
        <v>2938.6713399999994</v>
      </c>
      <c r="AC641" s="68">
        <f>(($D641*'fnd base rates'!K$7)
+($E641*'fnd base rates'!K$8)
+($F641*'fnd base rates'!K$9)
+($G641*'fnd base rates'!K$10)
+($H641*'fnd base rates'!K$11)
+($I641*'fnd base rates'!K$12)
+($J641*'fnd base rates'!K$13)
+($K641*'fnd base rates'!K$14)
+($M641*'fnd base rates'!K$16)
+($N641*'fnd base rates'!K$17)
+($O641*'fnd base rates'!K$18)
+($P641*VLOOKUP($S641+12,rate_basefnd,11)))
*$R641</f>
        <v>2656.5575639999997</v>
      </c>
      <c r="AD641" s="68">
        <f>(($D641*'fnd base rates'!L$7)
+($E641*'fnd base rates'!L$8)
+($F641*'fnd base rates'!L$9)
+($G641*'fnd base rates'!L$10)
+($H641*'fnd base rates'!L$11)
+($I641*'fnd base rates'!L$12)
+($J641*'fnd base rates'!L$13)
+($K641*'fnd base rates'!L$14)
+($M641*'fnd base rates'!L$16)
+($N641*'fnd base rates'!L$17)
+($O641*'fnd base rates'!L$18)
+($P641*VLOOKUP($S641+12,rate_basefnd,12)))</f>
        <v>5724.1776</v>
      </c>
      <c r="AE641" s="68">
        <f>(($D641*'fnd base rates'!M$7)
+($E641*'fnd base rates'!M$8)
+($F641*'fnd base rates'!M$9)
+($G641*'fnd base rates'!M$10)
+($H641*'fnd base rates'!M$11)
+($I641*'fnd base rates'!M$12)
+($J641*'fnd base rates'!M$13)
+($K641*'fnd base rates'!M$14)
+($M641*'fnd base rates'!M$16)
+($N641*'fnd base rates'!M$17)
+($O641*'fnd base rates'!M$18)
+($P641*VLOOKUP($S641+12,rate_basefnd,13)))</f>
        <v>0</v>
      </c>
      <c r="AF641" s="3">
        <f t="shared" si="127"/>
        <v>40309.6241888</v>
      </c>
      <c r="AH641" s="205">
        <f t="shared" si="128"/>
        <v>483239780</v>
      </c>
      <c r="AI641" s="3" t="str">
        <f t="shared" si="132"/>
        <v>483</v>
      </c>
      <c r="AJ641" s="1" t="str">
        <f t="shared" si="133"/>
        <v>239</v>
      </c>
      <c r="AK641" s="1" t="str">
        <f t="shared" si="134"/>
        <v>780</v>
      </c>
      <c r="AL641" s="3">
        <f t="shared" si="129"/>
        <v>1</v>
      </c>
      <c r="AM641" s="3">
        <f t="shared" si="139"/>
        <v>2</v>
      </c>
      <c r="AN641" s="3">
        <f t="shared" si="135"/>
        <v>40309.6241888</v>
      </c>
      <c r="AO641" s="3">
        <f t="shared" si="136"/>
        <v>20155</v>
      </c>
      <c r="AP641" s="3">
        <f t="shared" si="130"/>
        <v>5799</v>
      </c>
      <c r="AQ641" s="3">
        <v>14356</v>
      </c>
      <c r="AS641" s="68"/>
      <c r="AT641" s="68"/>
      <c r="AX641" s="4">
        <f t="shared" si="137"/>
        <v>0</v>
      </c>
      <c r="AZ641" s="4">
        <f t="shared" si="138"/>
        <v>0</v>
      </c>
      <c r="BB641" s="4"/>
    </row>
    <row r="642" spans="1:54" s="3" customFormat="1">
      <c r="A642" s="205" t="str">
        <f t="shared" si="131"/>
        <v>484</v>
      </c>
      <c r="B642" s="1">
        <v>484035035</v>
      </c>
      <c r="C642" s="7" t="s">
        <v>103</v>
      </c>
      <c r="D642" s="8">
        <f>'fnd enro'!D642</f>
        <v>0</v>
      </c>
      <c r="E642" s="8">
        <f>'fnd enro'!E642</f>
        <v>0</v>
      </c>
      <c r="F642" s="8">
        <f>'fnd enro'!F642</f>
        <v>0</v>
      </c>
      <c r="G642" s="8">
        <f>'fnd enro'!G642</f>
        <v>83</v>
      </c>
      <c r="H642" s="8">
        <f>'fnd enro'!H642</f>
        <v>552</v>
      </c>
      <c r="I642" s="8">
        <f>'fnd enro'!I642</f>
        <v>570</v>
      </c>
      <c r="J642" s="8">
        <f>'fnd enro'!J642</f>
        <v>0</v>
      </c>
      <c r="K642" s="9">
        <f>'fnd enro'!K642</f>
        <v>48.2</v>
      </c>
      <c r="L642" s="8">
        <f>'fnd enro'!L642</f>
        <v>0</v>
      </c>
      <c r="M642" s="8">
        <f>'fnd enro'!M642</f>
        <v>21</v>
      </c>
      <c r="N642" s="8">
        <f>'fnd enro'!N642</f>
        <v>138</v>
      </c>
      <c r="O642" s="8">
        <f>'fnd enro'!O642</f>
        <v>104</v>
      </c>
      <c r="P642" s="8">
        <f>'fnd enro'!P642</f>
        <v>1028</v>
      </c>
      <c r="Q642" s="8">
        <f>'fnd enro'!R642</f>
        <v>1205</v>
      </c>
      <c r="R642" s="9">
        <f t="shared" si="126"/>
        <v>1.0860000000000001</v>
      </c>
      <c r="S642" s="8">
        <f>VALUE('fnd enro'!Q642)</f>
        <v>11</v>
      </c>
      <c r="T642" s="1"/>
      <c r="U642" s="68">
        <f>(($D642*'fnd base rates'!C$7)
+($E642*'fnd base rates'!C$8)
+($F642*'fnd base rates'!C$9)
+($G642*'fnd base rates'!C$10)
+($H642*'fnd base rates'!C$11)
+($I642*'fnd base rates'!C$12)
+($J642*'fnd base rates'!C$13)
+($K642*'fnd base rates'!C$14)
+($M642*'fnd base rates'!C$16)
+($N642*'fnd base rates'!C$17)
+($O642*'fnd base rates'!C$18)
+($P642*VLOOKUP($S642+12,rate_basefnd,3)))
*$R642</f>
        <v>968250.08727600018</v>
      </c>
      <c r="V642" s="68">
        <f>(($D642*'fnd base rates'!D$7)
+($E642*'fnd base rates'!D$8)
+($F642*'fnd base rates'!D$9)
+($G642*'fnd base rates'!D$10)
+($H642*'fnd base rates'!D$11)
+($I642*'fnd base rates'!D$12)
+($J642*'fnd base rates'!D$13)
+($K642*'fnd base rates'!D$14)
+($M642*'fnd base rates'!D$16)
+($N642*'fnd base rates'!D$17)
+($O642*'fnd base rates'!D$18)
+($P642*VLOOKUP($S642+12,rate_basefnd,4)))
*$R642</f>
        <v>1861730.1366600001</v>
      </c>
      <c r="W642" s="68">
        <f>(($D642*'fnd base rates'!E$7)
+($E642*'fnd base rates'!E$8)
+($F642*'fnd base rates'!E$9)
+($G642*'fnd base rates'!E$10)
+($H642*'fnd base rates'!E$11)
+($I642*'fnd base rates'!E$12)
+($J642*'fnd base rates'!E$13)
+($K642*'fnd base rates'!E$14)
+($M642*'fnd base rates'!E$16)
+($N642*'fnd base rates'!E$17)
+($O642*'fnd base rates'!E$18)
+($P642*VLOOKUP($S642+12,rate_basefnd,5)))
*$R642</f>
        <v>13221697.434443999</v>
      </c>
      <c r="X642" s="68">
        <f>(($D642*'fnd base rates'!F$7)
+($E642*'fnd base rates'!F$8)
+($F642*'fnd base rates'!F$9)
+($G642*'fnd base rates'!F$10)
+($H642*'fnd base rates'!F$11)
+($I642*'fnd base rates'!F$12)
+($J642*'fnd base rates'!F$13)
+($K642*'fnd base rates'!F$14)
+($M642*'fnd base rates'!F$16)
+($N642*'fnd base rates'!F$17)
+($O642*'fnd base rates'!F$18)
+($P642*VLOOKUP($S642+12,rate_basefnd,6)))
*$R642</f>
        <v>1483379.578404</v>
      </c>
      <c r="Y642" s="68">
        <f>(($D642*'fnd base rates'!G$7)
+($E642*'fnd base rates'!G$8)
+($F642*'fnd base rates'!G$9)
+($G642*'fnd base rates'!G$10)
+($H642*'fnd base rates'!G$11)
+($I642*'fnd base rates'!G$12)
+($J642*'fnd base rates'!G$13)
+($K642*'fnd base rates'!G$14)
+($M642*'fnd base rates'!G$16)
+($N642*'fnd base rates'!G$17)
+($O642*'fnd base rates'!G$18)
+($P642*VLOOKUP($S642+12,rate_basefnd,7)))
*$R642</f>
        <v>583856.98375200003</v>
      </c>
      <c r="Z642" s="68">
        <f>(($D642*'fnd base rates'!H$7)
+($E642*'fnd base rates'!H$8)
+($F642*'fnd base rates'!H$9)
+($G642*'fnd base rates'!H$10)
+($H642*'fnd base rates'!H$11)
+($I642*'fnd base rates'!H$12)
+($J642*'fnd base rates'!H$13)
+($K642*'fnd base rates'!H$14)
+($M642*'fnd base rates'!H$16)
+($N642*'fnd base rates'!H$17)
+($O642*'fnd base rates'!H$18)
+($P642*VLOOKUP($S642+12,rate_basefnd,8)))</f>
        <v>984292.03</v>
      </c>
      <c r="AA642" s="68">
        <f>(($D642*'fnd base rates'!I$7)
+($E642*'fnd base rates'!I$8)
+($F642*'fnd base rates'!I$9)
+($G642*'fnd base rates'!I$10)
+($H642*'fnd base rates'!I$11)
+($I642*'fnd base rates'!I$12)
+($J642*'fnd base rates'!I$13)
+($K642*'fnd base rates'!I$14)
+($M642*'fnd base rates'!I$16)
+($N642*'fnd base rates'!I$17)
+($O642*'fnd base rates'!I$18)
+($P642*VLOOKUP($S642+12,rate_basefnd,9)))
*$R642</f>
        <v>904204.63170000003</v>
      </c>
      <c r="AB642" s="68">
        <f>(($D642*'fnd base rates'!J$7)
+($E642*'fnd base rates'!J$8)
+($F642*'fnd base rates'!J$9)
+($G642*'fnd base rates'!J$10)
+($H642*'fnd base rates'!J$11)
+($I642*'fnd base rates'!J$12)
+($J642*'fnd base rates'!J$13)
+($K642*'fnd base rates'!J$14)
+($M642*'fnd base rates'!J$16)
+($N642*'fnd base rates'!J$17)
+($O642*'fnd base rates'!J$18)
+($P642*VLOOKUP($S642+12,rate_basefnd,10)))
*$R642</f>
        <v>1984861.3705199999</v>
      </c>
      <c r="AC642" s="68">
        <f>(($D642*'fnd base rates'!K$7)
+($E642*'fnd base rates'!K$8)
+($F642*'fnd base rates'!K$9)
+($G642*'fnd base rates'!K$10)
+($H642*'fnd base rates'!K$11)
+($I642*'fnd base rates'!K$12)
+($J642*'fnd base rates'!K$13)
+($K642*'fnd base rates'!K$14)
+($M642*'fnd base rates'!K$16)
+($N642*'fnd base rates'!K$17)
+($O642*'fnd base rates'!K$18)
+($P642*VLOOKUP($S642+12,rate_basefnd,11)))
*$R642</f>
        <v>1811456.9595000001</v>
      </c>
      <c r="AD642" s="68">
        <f>(($D642*'fnd base rates'!L$7)
+($E642*'fnd base rates'!L$8)
+($F642*'fnd base rates'!L$9)
+($G642*'fnd base rates'!L$10)
+($H642*'fnd base rates'!L$11)
+($I642*'fnd base rates'!L$12)
+($J642*'fnd base rates'!L$13)
+($K642*'fnd base rates'!L$14)
+($M642*'fnd base rates'!L$16)
+($N642*'fnd base rates'!L$17)
+($O642*'fnd base rates'!L$18)
+($P642*VLOOKUP($S642+12,rate_basefnd,12)))</f>
        <v>4029168.324</v>
      </c>
      <c r="AE642" s="68">
        <f>(($D642*'fnd base rates'!M$7)
+($E642*'fnd base rates'!M$8)
+($F642*'fnd base rates'!M$9)
+($G642*'fnd base rates'!M$10)
+($H642*'fnd base rates'!M$11)
+($I642*'fnd base rates'!M$12)
+($J642*'fnd base rates'!M$13)
+($K642*'fnd base rates'!M$14)
+($M642*'fnd base rates'!M$16)
+($N642*'fnd base rates'!M$17)
+($O642*'fnd base rates'!M$18)
+($P642*VLOOKUP($S642+12,rate_basefnd,13)))</f>
        <v>0</v>
      </c>
      <c r="AF642" s="3">
        <f t="shared" si="127"/>
        <v>27832897.536256004</v>
      </c>
      <c r="AH642" s="205">
        <f t="shared" si="128"/>
        <v>484035035</v>
      </c>
      <c r="AI642" s="3" t="str">
        <f t="shared" si="132"/>
        <v>484</v>
      </c>
      <c r="AJ642" s="1" t="str">
        <f t="shared" si="133"/>
        <v>035</v>
      </c>
      <c r="AK642" s="1" t="str">
        <f t="shared" si="134"/>
        <v>035</v>
      </c>
      <c r="AL642" s="3">
        <f t="shared" si="129"/>
        <v>1</v>
      </c>
      <c r="AM642" s="3">
        <f t="shared" si="139"/>
        <v>1205</v>
      </c>
      <c r="AN642" s="3">
        <f t="shared" si="135"/>
        <v>27832897.536256004</v>
      </c>
      <c r="AO642" s="3">
        <f t="shared" si="136"/>
        <v>23098</v>
      </c>
      <c r="AP642" s="3">
        <f t="shared" si="130"/>
        <v>7374</v>
      </c>
      <c r="AQ642" s="3">
        <v>15724</v>
      </c>
      <c r="AS642" s="68"/>
      <c r="AT642" s="68"/>
      <c r="AX642" s="4">
        <f t="shared" si="137"/>
        <v>0</v>
      </c>
      <c r="AZ642" s="4">
        <f t="shared" si="138"/>
        <v>0</v>
      </c>
      <c r="BB642" s="4"/>
    </row>
    <row r="643" spans="1:54" s="3" customFormat="1">
      <c r="A643" s="205" t="str">
        <f t="shared" si="131"/>
        <v>484</v>
      </c>
      <c r="B643" s="1">
        <v>484035044</v>
      </c>
      <c r="C643" s="7" t="s">
        <v>103</v>
      </c>
      <c r="D643" s="8">
        <f>'fnd enro'!D643</f>
        <v>0</v>
      </c>
      <c r="E643" s="8">
        <f>'fnd enro'!E643</f>
        <v>0</v>
      </c>
      <c r="F643" s="8">
        <f>'fnd enro'!F643</f>
        <v>0</v>
      </c>
      <c r="G643" s="8">
        <f>'fnd enro'!G643</f>
        <v>0</v>
      </c>
      <c r="H643" s="8">
        <f>'fnd enro'!H643</f>
        <v>0</v>
      </c>
      <c r="I643" s="8">
        <f>'fnd enro'!I643</f>
        <v>5</v>
      </c>
      <c r="J643" s="8">
        <f>'fnd enro'!J643</f>
        <v>0</v>
      </c>
      <c r="K643" s="9">
        <f>'fnd enro'!K643</f>
        <v>0.2</v>
      </c>
      <c r="L643" s="8">
        <f>'fnd enro'!L643</f>
        <v>0</v>
      </c>
      <c r="M643" s="8">
        <f>'fnd enro'!M643</f>
        <v>0</v>
      </c>
      <c r="N643" s="8">
        <f>'fnd enro'!N643</f>
        <v>0</v>
      </c>
      <c r="O643" s="8">
        <f>'fnd enro'!O643</f>
        <v>1</v>
      </c>
      <c r="P643" s="8">
        <f>'fnd enro'!P643</f>
        <v>4</v>
      </c>
      <c r="Q643" s="8">
        <f>'fnd enro'!R643</f>
        <v>5</v>
      </c>
      <c r="R643" s="9">
        <f t="shared" si="126"/>
        <v>1.0860000000000001</v>
      </c>
      <c r="S643" s="8">
        <f>VALUE('fnd enro'!Q643)</f>
        <v>11</v>
      </c>
      <c r="T643" s="1"/>
      <c r="U643" s="68">
        <f>(($D643*'fnd base rates'!C$7)
+($E643*'fnd base rates'!C$8)
+($F643*'fnd base rates'!C$9)
+($G643*'fnd base rates'!C$10)
+($H643*'fnd base rates'!C$11)
+($I643*'fnd base rates'!C$12)
+($J643*'fnd base rates'!C$13)
+($K643*'fnd base rates'!C$14)
+($M643*'fnd base rates'!C$16)
+($N643*'fnd base rates'!C$17)
+($O643*'fnd base rates'!C$18)
+($P643*VLOOKUP($S643+12,rate_basefnd,3)))
*$R643</f>
        <v>3984.4210560000006</v>
      </c>
      <c r="V643" s="68">
        <f>(($D643*'fnd base rates'!D$7)
+($E643*'fnd base rates'!D$8)
+($F643*'fnd base rates'!D$9)
+($G643*'fnd base rates'!D$10)
+($H643*'fnd base rates'!D$11)
+($I643*'fnd base rates'!D$12)
+($J643*'fnd base rates'!D$13)
+($K643*'fnd base rates'!D$14)
+($M643*'fnd base rates'!D$16)
+($N643*'fnd base rates'!D$17)
+($O643*'fnd base rates'!D$18)
+($P643*VLOOKUP($S643+12,rate_basefnd,4)))
*$R643</f>
        <v>7555.8775800000012</v>
      </c>
      <c r="W643" s="68">
        <f>(($D643*'fnd base rates'!E$7)
+($E643*'fnd base rates'!E$8)
+($F643*'fnd base rates'!E$9)
+($G643*'fnd base rates'!E$10)
+($H643*'fnd base rates'!E$11)
+($I643*'fnd base rates'!E$12)
+($J643*'fnd base rates'!E$13)
+($K643*'fnd base rates'!E$14)
+($M643*'fnd base rates'!E$16)
+($N643*'fnd base rates'!E$17)
+($O643*'fnd base rates'!E$18)
+($P643*VLOOKUP($S643+12,rate_basefnd,5)))
*$R643</f>
        <v>57628.170804000009</v>
      </c>
      <c r="X643" s="68">
        <f>(($D643*'fnd base rates'!F$7)
+($E643*'fnd base rates'!F$8)
+($F643*'fnd base rates'!F$9)
+($G643*'fnd base rates'!F$10)
+($H643*'fnd base rates'!F$11)
+($I643*'fnd base rates'!F$12)
+($J643*'fnd base rates'!F$13)
+($K643*'fnd base rates'!F$14)
+($M643*'fnd base rates'!F$16)
+($N643*'fnd base rates'!F$17)
+($O643*'fnd base rates'!F$18)
+($P643*VLOOKUP($S643+12,rate_basefnd,6)))
*$R643</f>
        <v>5713.0702439999995</v>
      </c>
      <c r="Y643" s="68">
        <f>(($D643*'fnd base rates'!G$7)
+($E643*'fnd base rates'!G$8)
+($F643*'fnd base rates'!G$9)
+($G643*'fnd base rates'!G$10)
+($H643*'fnd base rates'!G$11)
+($I643*'fnd base rates'!G$12)
+($J643*'fnd base rates'!G$13)
+($K643*'fnd base rates'!G$14)
+($M643*'fnd base rates'!G$16)
+($N643*'fnd base rates'!G$17)
+($O643*'fnd base rates'!G$18)
+($P643*VLOOKUP($S643+12,rate_basefnd,7)))
*$R643</f>
        <v>2331.5790120000001</v>
      </c>
      <c r="Z643" s="68">
        <f>(($D643*'fnd base rates'!H$7)
+($E643*'fnd base rates'!H$8)
+($F643*'fnd base rates'!H$9)
+($G643*'fnd base rates'!H$10)
+($H643*'fnd base rates'!H$11)
+($I643*'fnd base rates'!H$12)
+($J643*'fnd base rates'!H$13)
+($K643*'fnd base rates'!H$14)
+($M643*'fnd base rates'!H$16)
+($N643*'fnd base rates'!H$17)
+($O643*'fnd base rates'!H$18)
+($P643*VLOOKUP($S643+12,rate_basefnd,8)))</f>
        <v>4967.4699999999993</v>
      </c>
      <c r="AA643" s="68">
        <f>(($D643*'fnd base rates'!I$7)
+($E643*'fnd base rates'!I$8)
+($F643*'fnd base rates'!I$9)
+($G643*'fnd base rates'!I$10)
+($H643*'fnd base rates'!I$11)
+($I643*'fnd base rates'!I$12)
+($J643*'fnd base rates'!I$13)
+($K643*'fnd base rates'!I$14)
+($M643*'fnd base rates'!I$16)
+($N643*'fnd base rates'!I$17)
+($O643*'fnd base rates'!I$18)
+($P643*VLOOKUP($S643+12,rate_basefnd,9)))
*$R643</f>
        <v>3740.6401200000005</v>
      </c>
      <c r="AB643" s="68">
        <f>(($D643*'fnd base rates'!J$7)
+($E643*'fnd base rates'!J$8)
+($F643*'fnd base rates'!J$9)
+($G643*'fnd base rates'!J$10)
+($H643*'fnd base rates'!J$11)
+($I643*'fnd base rates'!J$12)
+($J643*'fnd base rates'!J$13)
+($K643*'fnd base rates'!J$14)
+($M643*'fnd base rates'!J$16)
+($N643*'fnd base rates'!J$17)
+($O643*'fnd base rates'!J$18)
+($P643*VLOOKUP($S643+12,rate_basefnd,10)))
*$R643</f>
        <v>8946.7069200000005</v>
      </c>
      <c r="AC643" s="68">
        <f>(($D643*'fnd base rates'!K$7)
+($E643*'fnd base rates'!K$8)
+($F643*'fnd base rates'!K$9)
+($G643*'fnd base rates'!K$10)
+($H643*'fnd base rates'!K$11)
+($I643*'fnd base rates'!K$12)
+($J643*'fnd base rates'!K$13)
+($K643*'fnd base rates'!K$14)
+($M643*'fnd base rates'!K$16)
+($N643*'fnd base rates'!K$17)
+($O643*'fnd base rates'!K$18)
+($P643*VLOOKUP($S643+12,rate_basefnd,11)))
*$R643</f>
        <v>7460.4399000000012</v>
      </c>
      <c r="AD643" s="68">
        <f>(($D643*'fnd base rates'!L$7)
+($E643*'fnd base rates'!L$8)
+($F643*'fnd base rates'!L$9)
+($G643*'fnd base rates'!L$10)
+($H643*'fnd base rates'!L$11)
+($I643*'fnd base rates'!L$12)
+($J643*'fnd base rates'!L$13)
+($K643*'fnd base rates'!L$14)
+($M643*'fnd base rates'!L$16)
+($N643*'fnd base rates'!L$17)
+($O643*'fnd base rates'!L$18)
+($P643*VLOOKUP($S643+12,rate_basefnd,12)))</f>
        <v>15799.083999999999</v>
      </c>
      <c r="AE643" s="68">
        <f>(($D643*'fnd base rates'!M$7)
+($E643*'fnd base rates'!M$8)
+($F643*'fnd base rates'!M$9)
+($G643*'fnd base rates'!M$10)
+($H643*'fnd base rates'!M$11)
+($I643*'fnd base rates'!M$12)
+($J643*'fnd base rates'!M$13)
+($K643*'fnd base rates'!M$14)
+($M643*'fnd base rates'!M$16)
+($N643*'fnd base rates'!M$17)
+($O643*'fnd base rates'!M$18)
+($P643*VLOOKUP($S643+12,rate_basefnd,13)))</f>
        <v>0</v>
      </c>
      <c r="AF643" s="3">
        <f t="shared" si="127"/>
        <v>118127.45963600001</v>
      </c>
      <c r="AH643" s="205">
        <f t="shared" si="128"/>
        <v>484035044</v>
      </c>
      <c r="AI643" s="3" t="str">
        <f t="shared" si="132"/>
        <v>484</v>
      </c>
      <c r="AJ643" s="1" t="str">
        <f t="shared" si="133"/>
        <v>035</v>
      </c>
      <c r="AK643" s="1" t="str">
        <f t="shared" si="134"/>
        <v>044</v>
      </c>
      <c r="AL643" s="3">
        <f t="shared" si="129"/>
        <v>1</v>
      </c>
      <c r="AM643" s="3">
        <f t="shared" si="139"/>
        <v>5</v>
      </c>
      <c r="AN643" s="3">
        <f t="shared" si="135"/>
        <v>118127.45963600001</v>
      </c>
      <c r="AO643" s="3">
        <f t="shared" si="136"/>
        <v>23625</v>
      </c>
      <c r="AP643" s="3">
        <f t="shared" si="130"/>
        <v>7237</v>
      </c>
      <c r="AQ643" s="3">
        <v>16388</v>
      </c>
      <c r="AS643" s="68"/>
      <c r="AT643" s="68"/>
      <c r="AX643" s="4">
        <f t="shared" si="137"/>
        <v>0</v>
      </c>
      <c r="AZ643" s="4">
        <f t="shared" si="138"/>
        <v>0</v>
      </c>
      <c r="BB643" s="4"/>
    </row>
    <row r="644" spans="1:54" s="3" customFormat="1">
      <c r="A644" s="205" t="str">
        <f t="shared" si="131"/>
        <v>484</v>
      </c>
      <c r="B644" s="1">
        <v>484035046</v>
      </c>
      <c r="C644" s="7" t="s">
        <v>103</v>
      </c>
      <c r="D644" s="8">
        <f>'fnd enro'!D644</f>
        <v>0</v>
      </c>
      <c r="E644" s="8">
        <f>'fnd enro'!E644</f>
        <v>0</v>
      </c>
      <c r="F644" s="8">
        <f>'fnd enro'!F644</f>
        <v>0</v>
      </c>
      <c r="G644" s="8">
        <f>'fnd enro'!G644</f>
        <v>0</v>
      </c>
      <c r="H644" s="8">
        <f>'fnd enro'!H644</f>
        <v>0</v>
      </c>
      <c r="I644" s="8">
        <f>'fnd enro'!I644</f>
        <v>1</v>
      </c>
      <c r="J644" s="8">
        <f>'fnd enro'!J644</f>
        <v>0</v>
      </c>
      <c r="K644" s="9">
        <f>'fnd enro'!K644</f>
        <v>0.04</v>
      </c>
      <c r="L644" s="8">
        <f>'fnd enro'!L644</f>
        <v>0</v>
      </c>
      <c r="M644" s="8">
        <f>'fnd enro'!M644</f>
        <v>0</v>
      </c>
      <c r="N644" s="8">
        <f>'fnd enro'!N644</f>
        <v>0</v>
      </c>
      <c r="O644" s="8">
        <f>'fnd enro'!O644</f>
        <v>0</v>
      </c>
      <c r="P644" s="8">
        <f>'fnd enro'!P644</f>
        <v>1</v>
      </c>
      <c r="Q644" s="8">
        <f>'fnd enro'!R644</f>
        <v>1</v>
      </c>
      <c r="R644" s="9">
        <f t="shared" si="126"/>
        <v>1.0860000000000001</v>
      </c>
      <c r="S644" s="8">
        <f>VALUE('fnd enro'!Q644)</f>
        <v>3</v>
      </c>
      <c r="T644" s="1"/>
      <c r="U644" s="68">
        <f>(($D644*'fnd base rates'!C$7)
+($E644*'fnd base rates'!C$8)
+($F644*'fnd base rates'!C$9)
+($G644*'fnd base rates'!C$10)
+($H644*'fnd base rates'!C$11)
+($I644*'fnd base rates'!C$12)
+($J644*'fnd base rates'!C$13)
+($K644*'fnd base rates'!C$14)
+($M644*'fnd base rates'!C$16)
+($N644*'fnd base rates'!C$17)
+($O644*'fnd base rates'!C$18)
+($P644*VLOOKUP($S644+12,rate_basefnd,3)))
*$R644</f>
        <v>721.21390320000012</v>
      </c>
      <c r="V644" s="68">
        <f>(($D644*'fnd base rates'!D$7)
+($E644*'fnd base rates'!D$8)
+($F644*'fnd base rates'!D$9)
+($G644*'fnd base rates'!D$10)
+($H644*'fnd base rates'!D$11)
+($I644*'fnd base rates'!D$12)
+($J644*'fnd base rates'!D$13)
+($K644*'fnd base rates'!D$14)
+($M644*'fnd base rates'!D$16)
+($N644*'fnd base rates'!D$17)
+($O644*'fnd base rates'!D$18)
+($P644*VLOOKUP($S644+12,rate_basefnd,4)))
*$R644</f>
        <v>1253.30916</v>
      </c>
      <c r="W644" s="68">
        <f>(($D644*'fnd base rates'!E$7)
+($E644*'fnd base rates'!E$8)
+($F644*'fnd base rates'!E$9)
+($G644*'fnd base rates'!E$10)
+($H644*'fnd base rates'!E$11)
+($I644*'fnd base rates'!E$12)
+($J644*'fnd base rates'!E$13)
+($K644*'fnd base rates'!E$14)
+($M644*'fnd base rates'!E$16)
+($N644*'fnd base rates'!E$17)
+($O644*'fnd base rates'!E$18)
+($P644*VLOOKUP($S644+12,rate_basefnd,5)))
*$R644</f>
        <v>9170.988508800001</v>
      </c>
      <c r="X644" s="68">
        <f>(($D644*'fnd base rates'!F$7)
+($E644*'fnd base rates'!F$8)
+($F644*'fnd base rates'!F$9)
+($G644*'fnd base rates'!F$10)
+($H644*'fnd base rates'!F$11)
+($I644*'fnd base rates'!F$12)
+($J644*'fnd base rates'!F$13)
+($K644*'fnd base rates'!F$14)
+($M644*'fnd base rates'!F$16)
+($N644*'fnd base rates'!F$17)
+($O644*'fnd base rates'!F$18)
+($P644*VLOOKUP($S644+12,rate_basefnd,6)))
*$R644</f>
        <v>1083.6681407999999</v>
      </c>
      <c r="Y644" s="68">
        <f>(($D644*'fnd base rates'!G$7)
+($E644*'fnd base rates'!G$8)
+($F644*'fnd base rates'!G$9)
+($G644*'fnd base rates'!G$10)
+($H644*'fnd base rates'!G$11)
+($I644*'fnd base rates'!G$12)
+($J644*'fnd base rates'!G$13)
+($K644*'fnd base rates'!G$14)
+($M644*'fnd base rates'!G$16)
+($N644*'fnd base rates'!G$17)
+($O644*'fnd base rates'!G$18)
+($P644*VLOOKUP($S644+12,rate_basefnd,7)))
*$R644</f>
        <v>355.26361440000005</v>
      </c>
      <c r="Z644" s="68">
        <f>(($D644*'fnd base rates'!H$7)
+($E644*'fnd base rates'!H$8)
+($F644*'fnd base rates'!H$9)
+($G644*'fnd base rates'!H$10)
+($H644*'fnd base rates'!H$11)
+($I644*'fnd base rates'!H$12)
+($J644*'fnd base rates'!H$13)
+($K644*'fnd base rates'!H$14)
+($M644*'fnd base rates'!H$16)
+($N644*'fnd base rates'!H$17)
+($O644*'fnd base rates'!H$18)
+($P644*VLOOKUP($S644+12,rate_basefnd,8)))</f>
        <v>941.43399999999997</v>
      </c>
      <c r="AA644" s="68">
        <f>(($D644*'fnd base rates'!I$7)
+($E644*'fnd base rates'!I$8)
+($F644*'fnd base rates'!I$9)
+($G644*'fnd base rates'!I$10)
+($H644*'fnd base rates'!I$11)
+($I644*'fnd base rates'!I$12)
+($J644*'fnd base rates'!I$13)
+($K644*'fnd base rates'!I$14)
+($M644*'fnd base rates'!I$16)
+($N644*'fnd base rates'!I$17)
+($O644*'fnd base rates'!I$18)
+($P644*VLOOKUP($S644+12,rate_basefnd,9)))
*$R644</f>
        <v>644.22606000000007</v>
      </c>
      <c r="AB644" s="68">
        <f>(($D644*'fnd base rates'!J$7)
+($E644*'fnd base rates'!J$8)
+($F644*'fnd base rates'!J$9)
+($G644*'fnd base rates'!J$10)
+($H644*'fnd base rates'!J$11)
+($I644*'fnd base rates'!J$12)
+($J644*'fnd base rates'!J$13)
+($K644*'fnd base rates'!J$14)
+($M644*'fnd base rates'!J$16)
+($N644*'fnd base rates'!J$17)
+($O644*'fnd base rates'!J$18)
+($P644*VLOOKUP($S644+12,rate_basefnd,10)))
*$R644</f>
        <v>1372.29132</v>
      </c>
      <c r="AC644" s="68">
        <f>(($D644*'fnd base rates'!K$7)
+($E644*'fnd base rates'!K$8)
+($F644*'fnd base rates'!K$9)
+($G644*'fnd base rates'!K$10)
+($H644*'fnd base rates'!K$11)
+($I644*'fnd base rates'!K$12)
+($J644*'fnd base rates'!K$13)
+($K644*'fnd base rates'!K$14)
+($M644*'fnd base rates'!K$16)
+($N644*'fnd base rates'!K$17)
+($O644*'fnd base rates'!K$18)
+($P644*VLOOKUP($S644+12,rate_basefnd,11)))
*$R644</f>
        <v>1391.0421960000001</v>
      </c>
      <c r="AD644" s="68">
        <f>(($D644*'fnd base rates'!L$7)
+($E644*'fnd base rates'!L$8)
+($F644*'fnd base rates'!L$9)
+($G644*'fnd base rates'!L$10)
+($H644*'fnd base rates'!L$11)
+($I644*'fnd base rates'!L$12)
+($J644*'fnd base rates'!L$13)
+($K644*'fnd base rates'!L$14)
+($M644*'fnd base rates'!L$16)
+($N644*'fnd base rates'!L$17)
+($O644*'fnd base rates'!L$18)
+($P644*VLOOKUP($S644+12,rate_basefnd,12)))</f>
        <v>2725.3987999999999</v>
      </c>
      <c r="AE644" s="68">
        <f>(($D644*'fnd base rates'!M$7)
+($E644*'fnd base rates'!M$8)
+($F644*'fnd base rates'!M$9)
+($G644*'fnd base rates'!M$10)
+($H644*'fnd base rates'!M$11)
+($I644*'fnd base rates'!M$12)
+($J644*'fnd base rates'!M$13)
+($K644*'fnd base rates'!M$14)
+($M644*'fnd base rates'!M$16)
+($N644*'fnd base rates'!M$17)
+($O644*'fnd base rates'!M$18)
+($P644*VLOOKUP($S644+12,rate_basefnd,13)))</f>
        <v>0</v>
      </c>
      <c r="AF644" s="3">
        <f t="shared" si="127"/>
        <v>19658.835703200002</v>
      </c>
      <c r="AH644" s="205">
        <f t="shared" si="128"/>
        <v>484035046</v>
      </c>
      <c r="AI644" s="3" t="str">
        <f t="shared" si="132"/>
        <v>484</v>
      </c>
      <c r="AJ644" s="1" t="str">
        <f t="shared" si="133"/>
        <v>035</v>
      </c>
      <c r="AK644" s="1" t="str">
        <f t="shared" si="134"/>
        <v>046</v>
      </c>
      <c r="AL644" s="3">
        <f t="shared" si="129"/>
        <v>1</v>
      </c>
      <c r="AM644" s="3">
        <f t="shared" si="139"/>
        <v>1</v>
      </c>
      <c r="AN644" s="3">
        <f t="shared" si="135"/>
        <v>19658.835703200002</v>
      </c>
      <c r="AO644" s="3">
        <f t="shared" si="136"/>
        <v>19659</v>
      </c>
      <c r="AP644" s="3">
        <f t="shared" si="130"/>
        <v>5769</v>
      </c>
      <c r="AQ644" s="3">
        <v>13890</v>
      </c>
      <c r="AS644" s="68"/>
      <c r="AT644" s="68"/>
      <c r="AX644" s="4">
        <f t="shared" si="137"/>
        <v>0</v>
      </c>
      <c r="AZ644" s="4">
        <f t="shared" si="138"/>
        <v>0</v>
      </c>
      <c r="BB644" s="4"/>
    </row>
    <row r="645" spans="1:54" s="3" customFormat="1">
      <c r="A645" s="205" t="str">
        <f t="shared" si="131"/>
        <v>484</v>
      </c>
      <c r="B645" s="1">
        <v>484035163</v>
      </c>
      <c r="C645" s="7" t="s">
        <v>103</v>
      </c>
      <c r="D645" s="8">
        <f>'fnd enro'!D645</f>
        <v>0</v>
      </c>
      <c r="E645" s="8">
        <f>'fnd enro'!E645</f>
        <v>0</v>
      </c>
      <c r="F645" s="8">
        <f>'fnd enro'!F645</f>
        <v>0</v>
      </c>
      <c r="G645" s="8">
        <f>'fnd enro'!G645</f>
        <v>1</v>
      </c>
      <c r="H645" s="8">
        <f>'fnd enro'!H645</f>
        <v>1</v>
      </c>
      <c r="I645" s="8">
        <f>'fnd enro'!I645</f>
        <v>0</v>
      </c>
      <c r="J645" s="8">
        <f>'fnd enro'!J645</f>
        <v>0</v>
      </c>
      <c r="K645" s="9">
        <f>'fnd enro'!K645</f>
        <v>0.08</v>
      </c>
      <c r="L645" s="8">
        <f>'fnd enro'!L645</f>
        <v>0</v>
      </c>
      <c r="M645" s="8">
        <f>'fnd enro'!M645</f>
        <v>0</v>
      </c>
      <c r="N645" s="8">
        <f>'fnd enro'!N645</f>
        <v>1</v>
      </c>
      <c r="O645" s="8">
        <f>'fnd enro'!O645</f>
        <v>0</v>
      </c>
      <c r="P645" s="8">
        <f>'fnd enro'!P645</f>
        <v>2</v>
      </c>
      <c r="Q645" s="8">
        <f>'fnd enro'!R645</f>
        <v>2</v>
      </c>
      <c r="R645" s="9">
        <f t="shared" si="126"/>
        <v>1.0860000000000001</v>
      </c>
      <c r="S645" s="8">
        <f>VALUE('fnd enro'!Q645)</f>
        <v>11</v>
      </c>
      <c r="T645" s="1"/>
      <c r="U645" s="68">
        <f>(($D645*'fnd base rates'!C$7)
+($E645*'fnd base rates'!C$8)
+($F645*'fnd base rates'!C$9)
+($G645*'fnd base rates'!C$10)
+($H645*'fnd base rates'!C$11)
+($I645*'fnd base rates'!C$12)
+($J645*'fnd base rates'!C$13)
+($K645*'fnd base rates'!C$14)
+($M645*'fnd base rates'!C$16)
+($N645*'fnd base rates'!C$17)
+($O645*'fnd base rates'!C$18)
+($P645*VLOOKUP($S645+12,rate_basefnd,3)))
*$R645</f>
        <v>1722.7569864000002</v>
      </c>
      <c r="V645" s="68">
        <f>(($D645*'fnd base rates'!D$7)
+($E645*'fnd base rates'!D$8)
+($F645*'fnd base rates'!D$9)
+($G645*'fnd base rates'!D$10)
+($H645*'fnd base rates'!D$11)
+($I645*'fnd base rates'!D$12)
+($J645*'fnd base rates'!D$13)
+($K645*'fnd base rates'!D$14)
+($M645*'fnd base rates'!D$16)
+($N645*'fnd base rates'!D$17)
+($O645*'fnd base rates'!D$18)
+($P645*VLOOKUP($S645+12,rate_basefnd,4)))
*$R645</f>
        <v>3415.3071000000004</v>
      </c>
      <c r="W645" s="68">
        <f>(($D645*'fnd base rates'!E$7)
+($E645*'fnd base rates'!E$8)
+($F645*'fnd base rates'!E$9)
+($G645*'fnd base rates'!E$10)
+($H645*'fnd base rates'!E$11)
+($I645*'fnd base rates'!E$12)
+($J645*'fnd base rates'!E$13)
+($K645*'fnd base rates'!E$14)
+($M645*'fnd base rates'!E$16)
+($N645*'fnd base rates'!E$17)
+($O645*'fnd base rates'!E$18)
+($P645*VLOOKUP($S645+12,rate_basefnd,5)))
*$R645</f>
        <v>23541.419217600007</v>
      </c>
      <c r="X645" s="68">
        <f>(($D645*'fnd base rates'!F$7)
+($E645*'fnd base rates'!F$8)
+($F645*'fnd base rates'!F$9)
+($G645*'fnd base rates'!F$10)
+($H645*'fnd base rates'!F$11)
+($I645*'fnd base rates'!F$12)
+($J645*'fnd base rates'!F$13)
+($K645*'fnd base rates'!F$14)
+($M645*'fnd base rates'!F$16)
+($N645*'fnd base rates'!F$17)
+($O645*'fnd base rates'!F$18)
+($P645*VLOOKUP($S645+12,rate_basefnd,6)))
*$R645</f>
        <v>2978.0244216000001</v>
      </c>
      <c r="Y645" s="68">
        <f>(($D645*'fnd base rates'!G$7)
+($E645*'fnd base rates'!G$8)
+($F645*'fnd base rates'!G$9)
+($G645*'fnd base rates'!G$10)
+($H645*'fnd base rates'!G$11)
+($I645*'fnd base rates'!G$12)
+($J645*'fnd base rates'!G$13)
+($K645*'fnd base rates'!G$14)
+($M645*'fnd base rates'!G$16)
+($N645*'fnd base rates'!G$17)
+($O645*'fnd base rates'!G$18)
+($P645*VLOOKUP($S645+12,rate_basefnd,7)))
*$R645</f>
        <v>1091.7023688000002</v>
      </c>
      <c r="Z645" s="68">
        <f>(($D645*'fnd base rates'!H$7)
+($E645*'fnd base rates'!H$8)
+($F645*'fnd base rates'!H$9)
+($G645*'fnd base rates'!H$10)
+($H645*'fnd base rates'!H$11)
+($I645*'fnd base rates'!H$12)
+($J645*'fnd base rates'!H$13)
+($K645*'fnd base rates'!H$14)
+($M645*'fnd base rates'!H$16)
+($N645*'fnd base rates'!H$17)
+($O645*'fnd base rates'!H$18)
+($P645*VLOOKUP($S645+12,rate_basefnd,8)))</f>
        <v>1412.798</v>
      </c>
      <c r="AA645" s="68">
        <f>(($D645*'fnd base rates'!I$7)
+($E645*'fnd base rates'!I$8)
+($F645*'fnd base rates'!I$9)
+($G645*'fnd base rates'!I$10)
+($H645*'fnd base rates'!I$11)
+($I645*'fnd base rates'!I$12)
+($J645*'fnd base rates'!I$13)
+($K645*'fnd base rates'!I$14)
+($M645*'fnd base rates'!I$16)
+($N645*'fnd base rates'!I$17)
+($O645*'fnd base rates'!I$18)
+($P645*VLOOKUP($S645+12,rate_basefnd,9)))
*$R645</f>
        <v>1613.8068600000001</v>
      </c>
      <c r="AB645" s="68">
        <f>(($D645*'fnd base rates'!J$7)
+($E645*'fnd base rates'!J$8)
+($F645*'fnd base rates'!J$9)
+($G645*'fnd base rates'!J$10)
+($H645*'fnd base rates'!J$11)
+($I645*'fnd base rates'!J$12)
+($J645*'fnd base rates'!J$13)
+($K645*'fnd base rates'!J$14)
+($M645*'fnd base rates'!J$16)
+($N645*'fnd base rates'!J$17)
+($O645*'fnd base rates'!J$18)
+($P645*VLOOKUP($S645+12,rate_basefnd,10)))
*$R645</f>
        <v>3242.5896600000001</v>
      </c>
      <c r="AC645" s="68">
        <f>(($D645*'fnd base rates'!K$7)
+($E645*'fnd base rates'!K$8)
+($F645*'fnd base rates'!K$9)
+($G645*'fnd base rates'!K$10)
+($H645*'fnd base rates'!K$11)
+($I645*'fnd base rates'!K$12)
+($J645*'fnd base rates'!K$13)
+($K645*'fnd base rates'!K$14)
+($M645*'fnd base rates'!K$16)
+($N645*'fnd base rates'!K$17)
+($O645*'fnd base rates'!K$18)
+($P645*VLOOKUP($S645+12,rate_basefnd,11)))
*$R645</f>
        <v>3181.721532</v>
      </c>
      <c r="AD645" s="68">
        <f>(($D645*'fnd base rates'!L$7)
+($E645*'fnd base rates'!L$8)
+($F645*'fnd base rates'!L$9)
+($G645*'fnd base rates'!L$10)
+($H645*'fnd base rates'!L$11)
+($I645*'fnd base rates'!L$12)
+($J645*'fnd base rates'!L$13)
+($K645*'fnd base rates'!L$14)
+($M645*'fnd base rates'!L$16)
+($N645*'fnd base rates'!L$17)
+($O645*'fnd base rates'!L$18)
+($P645*VLOOKUP($S645+12,rate_basefnd,12)))</f>
        <v>7339.757599999999</v>
      </c>
      <c r="AE645" s="68">
        <f>(($D645*'fnd base rates'!M$7)
+($E645*'fnd base rates'!M$8)
+($F645*'fnd base rates'!M$9)
+($G645*'fnd base rates'!M$10)
+($H645*'fnd base rates'!M$11)
+($I645*'fnd base rates'!M$12)
+($J645*'fnd base rates'!M$13)
+($K645*'fnd base rates'!M$14)
+($M645*'fnd base rates'!M$16)
+($N645*'fnd base rates'!M$17)
+($O645*'fnd base rates'!M$18)
+($P645*VLOOKUP($S645+12,rate_basefnd,13)))</f>
        <v>0</v>
      </c>
      <c r="AF645" s="3">
        <f t="shared" si="127"/>
        <v>49539.883746400003</v>
      </c>
      <c r="AH645" s="205">
        <f t="shared" si="128"/>
        <v>484035163</v>
      </c>
      <c r="AI645" s="3" t="str">
        <f t="shared" si="132"/>
        <v>484</v>
      </c>
      <c r="AJ645" s="1" t="str">
        <f t="shared" si="133"/>
        <v>035</v>
      </c>
      <c r="AK645" s="1" t="str">
        <f t="shared" si="134"/>
        <v>163</v>
      </c>
      <c r="AL645" s="3">
        <f t="shared" si="129"/>
        <v>1</v>
      </c>
      <c r="AM645" s="3">
        <f t="shared" si="139"/>
        <v>2</v>
      </c>
      <c r="AN645" s="3">
        <f t="shared" si="135"/>
        <v>49539.883746400003</v>
      </c>
      <c r="AO645" s="3">
        <f t="shared" si="136"/>
        <v>24770</v>
      </c>
      <c r="AP645" s="3">
        <f t="shared" si="130"/>
        <v>11483</v>
      </c>
      <c r="AQ645" s="3">
        <v>13287</v>
      </c>
      <c r="AS645" s="68"/>
      <c r="AT645" s="68"/>
      <c r="AX645" s="4">
        <f t="shared" si="137"/>
        <v>0</v>
      </c>
      <c r="AZ645" s="4">
        <f t="shared" si="138"/>
        <v>0</v>
      </c>
      <c r="BB645" s="4"/>
    </row>
    <row r="646" spans="1:54" s="3" customFormat="1">
      <c r="A646" s="205" t="str">
        <f t="shared" si="131"/>
        <v>484</v>
      </c>
      <c r="B646" s="1">
        <v>484035165</v>
      </c>
      <c r="C646" s="7" t="s">
        <v>103</v>
      </c>
      <c r="D646" s="8">
        <f>'fnd enro'!D646</f>
        <v>0</v>
      </c>
      <c r="E646" s="8">
        <f>'fnd enro'!E646</f>
        <v>0</v>
      </c>
      <c r="F646" s="8">
        <f>'fnd enro'!F646</f>
        <v>0</v>
      </c>
      <c r="G646" s="8">
        <f>'fnd enro'!G646</f>
        <v>0</v>
      </c>
      <c r="H646" s="8">
        <f>'fnd enro'!H646</f>
        <v>0</v>
      </c>
      <c r="I646" s="8">
        <f>'fnd enro'!I646</f>
        <v>2</v>
      </c>
      <c r="J646" s="8">
        <f>'fnd enro'!J646</f>
        <v>0</v>
      </c>
      <c r="K646" s="9">
        <f>'fnd enro'!K646</f>
        <v>0.08</v>
      </c>
      <c r="L646" s="8">
        <f>'fnd enro'!L646</f>
        <v>0</v>
      </c>
      <c r="M646" s="8">
        <f>'fnd enro'!M646</f>
        <v>0</v>
      </c>
      <c r="N646" s="8">
        <f>'fnd enro'!N646</f>
        <v>0</v>
      </c>
      <c r="O646" s="8">
        <f>'fnd enro'!O646</f>
        <v>0</v>
      </c>
      <c r="P646" s="8">
        <f>'fnd enro'!P646</f>
        <v>1</v>
      </c>
      <c r="Q646" s="8">
        <f>'fnd enro'!R646</f>
        <v>2</v>
      </c>
      <c r="R646" s="9">
        <f t="shared" si="126"/>
        <v>1.0860000000000001</v>
      </c>
      <c r="S646" s="8">
        <f>VALUE('fnd enro'!Q646)</f>
        <v>10</v>
      </c>
      <c r="T646" s="1"/>
      <c r="U646" s="68">
        <f>(($D646*'fnd base rates'!C$7)
+($E646*'fnd base rates'!C$8)
+($F646*'fnd base rates'!C$9)
+($G646*'fnd base rates'!C$10)
+($H646*'fnd base rates'!C$11)
+($I646*'fnd base rates'!C$12)
+($J646*'fnd base rates'!C$13)
+($K646*'fnd base rates'!C$14)
+($M646*'fnd base rates'!C$16)
+($N646*'fnd base rates'!C$17)
+($O646*'fnd base rates'!C$18)
+($P646*VLOOKUP($S646+12,rate_basefnd,3)))
*$R646</f>
        <v>1426.8654264000002</v>
      </c>
      <c r="V646" s="68">
        <f>(($D646*'fnd base rates'!D$7)
+($E646*'fnd base rates'!D$8)
+($F646*'fnd base rates'!D$9)
+($G646*'fnd base rates'!D$10)
+($H646*'fnd base rates'!D$11)
+($I646*'fnd base rates'!D$12)
+($J646*'fnd base rates'!D$13)
+($K646*'fnd base rates'!D$14)
+($M646*'fnd base rates'!D$16)
+($N646*'fnd base rates'!D$17)
+($O646*'fnd base rates'!D$18)
+($P646*VLOOKUP($S646+12,rate_basefnd,4)))
*$R646</f>
        <v>2432.9223600000005</v>
      </c>
      <c r="W646" s="68">
        <f>(($D646*'fnd base rates'!E$7)
+($E646*'fnd base rates'!E$8)
+($F646*'fnd base rates'!E$9)
+($G646*'fnd base rates'!E$10)
+($H646*'fnd base rates'!E$11)
+($I646*'fnd base rates'!E$12)
+($J646*'fnd base rates'!E$13)
+($K646*'fnd base rates'!E$14)
+($M646*'fnd base rates'!E$16)
+($N646*'fnd base rates'!E$17)
+($O646*'fnd base rates'!E$18)
+($P646*VLOOKUP($S646+12,rate_basefnd,5)))
*$R646</f>
        <v>17622.6866376</v>
      </c>
      <c r="X646" s="68">
        <f>(($D646*'fnd base rates'!F$7)
+($E646*'fnd base rates'!F$8)
+($F646*'fnd base rates'!F$9)
+($G646*'fnd base rates'!F$10)
+($H646*'fnd base rates'!F$11)
+($I646*'fnd base rates'!F$12)
+($J646*'fnd base rates'!F$13)
+($K646*'fnd base rates'!F$14)
+($M646*'fnd base rates'!F$16)
+($N646*'fnd base rates'!F$17)
+($O646*'fnd base rates'!F$18)
+($P646*VLOOKUP($S646+12,rate_basefnd,6)))
*$R646</f>
        <v>2167.3362815999999</v>
      </c>
      <c r="Y646" s="68">
        <f>(($D646*'fnd base rates'!G$7)
+($E646*'fnd base rates'!G$8)
+($F646*'fnd base rates'!G$9)
+($G646*'fnd base rates'!G$10)
+($H646*'fnd base rates'!G$11)
+($I646*'fnd base rates'!G$12)
+($J646*'fnd base rates'!G$13)
+($K646*'fnd base rates'!G$14)
+($M646*'fnd base rates'!G$16)
+($N646*'fnd base rates'!G$17)
+($O646*'fnd base rates'!G$18)
+($P646*VLOOKUP($S646+12,rate_basefnd,7)))
*$R646</f>
        <v>675.62318879999998</v>
      </c>
      <c r="Z646" s="68">
        <f>(($D646*'fnd base rates'!H$7)
+($E646*'fnd base rates'!H$8)
+($F646*'fnd base rates'!H$9)
+($G646*'fnd base rates'!H$10)
+($H646*'fnd base rates'!H$11)
+($I646*'fnd base rates'!H$12)
+($J646*'fnd base rates'!H$13)
+($K646*'fnd base rates'!H$14)
+($M646*'fnd base rates'!H$16)
+($N646*'fnd base rates'!H$17)
+($O646*'fnd base rates'!H$18)
+($P646*VLOOKUP($S646+12,rate_basefnd,8)))</f>
        <v>1877.9380000000001</v>
      </c>
      <c r="AA646" s="68">
        <f>(($D646*'fnd base rates'!I$7)
+($E646*'fnd base rates'!I$8)
+($F646*'fnd base rates'!I$9)
+($G646*'fnd base rates'!I$10)
+($H646*'fnd base rates'!I$11)
+($I646*'fnd base rates'!I$12)
+($J646*'fnd base rates'!I$13)
+($K646*'fnd base rates'!I$14)
+($M646*'fnd base rates'!I$16)
+($N646*'fnd base rates'!I$17)
+($O646*'fnd base rates'!I$18)
+($P646*VLOOKUP($S646+12,rate_basefnd,9)))
*$R646</f>
        <v>1259.31474</v>
      </c>
      <c r="AB646" s="68">
        <f>(($D646*'fnd base rates'!J$7)
+($E646*'fnd base rates'!J$8)
+($F646*'fnd base rates'!J$9)
+($G646*'fnd base rates'!J$10)
+($H646*'fnd base rates'!J$11)
+($I646*'fnd base rates'!J$12)
+($J646*'fnd base rates'!J$13)
+($K646*'fnd base rates'!J$14)
+($M646*'fnd base rates'!J$16)
+($N646*'fnd base rates'!J$17)
+($O646*'fnd base rates'!J$18)
+($P646*VLOOKUP($S646+12,rate_basefnd,10)))
*$R646</f>
        <v>2593.2159600000005</v>
      </c>
      <c r="AC646" s="68">
        <f>(($D646*'fnd base rates'!K$7)
+($E646*'fnd base rates'!K$8)
+($F646*'fnd base rates'!K$9)
+($G646*'fnd base rates'!K$10)
+($H646*'fnd base rates'!K$11)
+($I646*'fnd base rates'!K$12)
+($J646*'fnd base rates'!K$13)
+($K646*'fnd base rates'!K$14)
+($M646*'fnd base rates'!K$16)
+($N646*'fnd base rates'!K$17)
+($O646*'fnd base rates'!K$18)
+($P646*VLOOKUP($S646+12,rate_basefnd,11)))
*$R646</f>
        <v>2782.0843920000002</v>
      </c>
      <c r="AD646" s="68">
        <f>(($D646*'fnd base rates'!L$7)
+($E646*'fnd base rates'!L$8)
+($F646*'fnd base rates'!L$9)
+($G646*'fnd base rates'!L$10)
+($H646*'fnd base rates'!L$11)
+($I646*'fnd base rates'!L$12)
+($J646*'fnd base rates'!L$13)
+($K646*'fnd base rates'!L$14)
+($M646*'fnd base rates'!L$16)
+($N646*'fnd base rates'!L$17)
+($O646*'fnd base rates'!L$18)
+($P646*VLOOKUP($S646+12,rate_basefnd,12)))</f>
        <v>5326.5576000000001</v>
      </c>
      <c r="AE646" s="68">
        <f>(($D646*'fnd base rates'!M$7)
+($E646*'fnd base rates'!M$8)
+($F646*'fnd base rates'!M$9)
+($G646*'fnd base rates'!M$10)
+($H646*'fnd base rates'!M$11)
+($I646*'fnd base rates'!M$12)
+($J646*'fnd base rates'!M$13)
+($K646*'fnd base rates'!M$14)
+($M646*'fnd base rates'!M$16)
+($N646*'fnd base rates'!M$17)
+($O646*'fnd base rates'!M$18)
+($P646*VLOOKUP($S646+12,rate_basefnd,13)))</f>
        <v>0</v>
      </c>
      <c r="AF646" s="3">
        <f t="shared" si="127"/>
        <v>38164.544586399999</v>
      </c>
      <c r="AH646" s="205">
        <f t="shared" si="128"/>
        <v>484035165</v>
      </c>
      <c r="AI646" s="3" t="str">
        <f t="shared" si="132"/>
        <v>484</v>
      </c>
      <c r="AJ646" s="1" t="str">
        <f t="shared" si="133"/>
        <v>035</v>
      </c>
      <c r="AK646" s="1" t="str">
        <f t="shared" si="134"/>
        <v>165</v>
      </c>
      <c r="AL646" s="3">
        <f t="shared" si="129"/>
        <v>1</v>
      </c>
      <c r="AM646" s="3">
        <f t="shared" si="139"/>
        <v>2</v>
      </c>
      <c r="AN646" s="3">
        <f t="shared" si="135"/>
        <v>38164.544586399999</v>
      </c>
      <c r="AO646" s="3">
        <f t="shared" si="136"/>
        <v>19082</v>
      </c>
      <c r="AP646" s="3">
        <f t="shared" si="130"/>
        <v>6152</v>
      </c>
      <c r="AQ646" s="3">
        <v>12930</v>
      </c>
      <c r="AS646" s="68"/>
      <c r="AT646" s="68"/>
      <c r="AX646" s="4">
        <f t="shared" si="137"/>
        <v>0</v>
      </c>
      <c r="AZ646" s="4">
        <f t="shared" si="138"/>
        <v>0</v>
      </c>
      <c r="BB646" s="4"/>
    </row>
    <row r="647" spans="1:54" s="3" customFormat="1">
      <c r="A647" s="205" t="str">
        <f t="shared" si="131"/>
        <v>484</v>
      </c>
      <c r="B647" s="1">
        <v>484035198</v>
      </c>
      <c r="C647" s="7" t="s">
        <v>103</v>
      </c>
      <c r="D647" s="8">
        <f>'fnd enro'!D647</f>
        <v>0</v>
      </c>
      <c r="E647" s="8">
        <f>'fnd enro'!E647</f>
        <v>0</v>
      </c>
      <c r="F647" s="8">
        <f>'fnd enro'!F647</f>
        <v>0</v>
      </c>
      <c r="G647" s="8">
        <f>'fnd enro'!G647</f>
        <v>0</v>
      </c>
      <c r="H647" s="8">
        <f>'fnd enro'!H647</f>
        <v>0</v>
      </c>
      <c r="I647" s="8">
        <f>'fnd enro'!I647</f>
        <v>2</v>
      </c>
      <c r="J647" s="8">
        <f>'fnd enro'!J647</f>
        <v>0</v>
      </c>
      <c r="K647" s="9">
        <f>'fnd enro'!K647</f>
        <v>0.08</v>
      </c>
      <c r="L647" s="8">
        <f>'fnd enro'!L647</f>
        <v>0</v>
      </c>
      <c r="M647" s="8">
        <f>'fnd enro'!M647</f>
        <v>0</v>
      </c>
      <c r="N647" s="8">
        <f>'fnd enro'!N647</f>
        <v>0</v>
      </c>
      <c r="O647" s="8">
        <f>'fnd enro'!O647</f>
        <v>0</v>
      </c>
      <c r="P647" s="8">
        <f>'fnd enro'!P647</f>
        <v>2</v>
      </c>
      <c r="Q647" s="8">
        <f>'fnd enro'!R647</f>
        <v>2</v>
      </c>
      <c r="R647" s="9">
        <f t="shared" si="126"/>
        <v>1.0860000000000001</v>
      </c>
      <c r="S647" s="8">
        <f>VALUE('fnd enro'!Q647)</f>
        <v>3</v>
      </c>
      <c r="T647" s="1"/>
      <c r="U647" s="68">
        <f>(($D647*'fnd base rates'!C$7)
+($E647*'fnd base rates'!C$8)
+($F647*'fnd base rates'!C$9)
+($G647*'fnd base rates'!C$10)
+($H647*'fnd base rates'!C$11)
+($I647*'fnd base rates'!C$12)
+($J647*'fnd base rates'!C$13)
+($K647*'fnd base rates'!C$14)
+($M647*'fnd base rates'!C$16)
+($N647*'fnd base rates'!C$17)
+($O647*'fnd base rates'!C$18)
+($P647*VLOOKUP($S647+12,rate_basefnd,3)))
*$R647</f>
        <v>1442.4278064000002</v>
      </c>
      <c r="V647" s="68">
        <f>(($D647*'fnd base rates'!D$7)
+($E647*'fnd base rates'!D$8)
+($F647*'fnd base rates'!D$9)
+($G647*'fnd base rates'!D$10)
+($H647*'fnd base rates'!D$11)
+($I647*'fnd base rates'!D$12)
+($J647*'fnd base rates'!D$13)
+($K647*'fnd base rates'!D$14)
+($M647*'fnd base rates'!D$16)
+($N647*'fnd base rates'!D$17)
+($O647*'fnd base rates'!D$18)
+($P647*VLOOKUP($S647+12,rate_basefnd,4)))
*$R647</f>
        <v>2506.61832</v>
      </c>
      <c r="W647" s="68">
        <f>(($D647*'fnd base rates'!E$7)
+($E647*'fnd base rates'!E$8)
+($F647*'fnd base rates'!E$9)
+($G647*'fnd base rates'!E$10)
+($H647*'fnd base rates'!E$11)
+($I647*'fnd base rates'!E$12)
+($J647*'fnd base rates'!E$13)
+($K647*'fnd base rates'!E$14)
+($M647*'fnd base rates'!E$16)
+($N647*'fnd base rates'!E$17)
+($O647*'fnd base rates'!E$18)
+($P647*VLOOKUP($S647+12,rate_basefnd,5)))
*$R647</f>
        <v>18341.977017600002</v>
      </c>
      <c r="X647" s="68">
        <f>(($D647*'fnd base rates'!F$7)
+($E647*'fnd base rates'!F$8)
+($F647*'fnd base rates'!F$9)
+($G647*'fnd base rates'!F$10)
+($H647*'fnd base rates'!F$11)
+($I647*'fnd base rates'!F$12)
+($J647*'fnd base rates'!F$13)
+($K647*'fnd base rates'!F$14)
+($M647*'fnd base rates'!F$16)
+($N647*'fnd base rates'!F$17)
+($O647*'fnd base rates'!F$18)
+($P647*VLOOKUP($S647+12,rate_basefnd,6)))
*$R647</f>
        <v>2167.3362815999999</v>
      </c>
      <c r="Y647" s="68">
        <f>(($D647*'fnd base rates'!G$7)
+($E647*'fnd base rates'!G$8)
+($F647*'fnd base rates'!G$9)
+($G647*'fnd base rates'!G$10)
+($H647*'fnd base rates'!G$11)
+($I647*'fnd base rates'!G$12)
+($J647*'fnd base rates'!G$13)
+($K647*'fnd base rates'!G$14)
+($M647*'fnd base rates'!G$16)
+($N647*'fnd base rates'!G$17)
+($O647*'fnd base rates'!G$18)
+($P647*VLOOKUP($S647+12,rate_basefnd,7)))
*$R647</f>
        <v>710.5272288000001</v>
      </c>
      <c r="Z647" s="68">
        <f>(($D647*'fnd base rates'!H$7)
+($E647*'fnd base rates'!H$8)
+($F647*'fnd base rates'!H$9)
+($G647*'fnd base rates'!H$10)
+($H647*'fnd base rates'!H$11)
+($I647*'fnd base rates'!H$12)
+($J647*'fnd base rates'!H$13)
+($K647*'fnd base rates'!H$14)
+($M647*'fnd base rates'!H$16)
+($N647*'fnd base rates'!H$17)
+($O647*'fnd base rates'!H$18)
+($P647*VLOOKUP($S647+12,rate_basefnd,8)))</f>
        <v>1882.8679999999999</v>
      </c>
      <c r="AA647" s="68">
        <f>(($D647*'fnd base rates'!I$7)
+($E647*'fnd base rates'!I$8)
+($F647*'fnd base rates'!I$9)
+($G647*'fnd base rates'!I$10)
+($H647*'fnd base rates'!I$11)
+($I647*'fnd base rates'!I$12)
+($J647*'fnd base rates'!I$13)
+($K647*'fnd base rates'!I$14)
+($M647*'fnd base rates'!I$16)
+($N647*'fnd base rates'!I$17)
+($O647*'fnd base rates'!I$18)
+($P647*VLOOKUP($S647+12,rate_basefnd,9)))
*$R647</f>
        <v>1288.4521200000001</v>
      </c>
      <c r="AB647" s="68">
        <f>(($D647*'fnd base rates'!J$7)
+($E647*'fnd base rates'!J$8)
+($F647*'fnd base rates'!J$9)
+($G647*'fnd base rates'!J$10)
+($H647*'fnd base rates'!J$11)
+($I647*'fnd base rates'!J$12)
+($J647*'fnd base rates'!J$13)
+($K647*'fnd base rates'!J$14)
+($M647*'fnd base rates'!J$16)
+($N647*'fnd base rates'!J$17)
+($O647*'fnd base rates'!J$18)
+($P647*VLOOKUP($S647+12,rate_basefnd,10)))
*$R647</f>
        <v>2744.5826400000001</v>
      </c>
      <c r="AC647" s="68">
        <f>(($D647*'fnd base rates'!K$7)
+($E647*'fnd base rates'!K$8)
+($F647*'fnd base rates'!K$9)
+($G647*'fnd base rates'!K$10)
+($H647*'fnd base rates'!K$11)
+($I647*'fnd base rates'!K$12)
+($J647*'fnd base rates'!K$13)
+($K647*'fnd base rates'!K$14)
+($M647*'fnd base rates'!K$16)
+($N647*'fnd base rates'!K$17)
+($O647*'fnd base rates'!K$18)
+($P647*VLOOKUP($S647+12,rate_basefnd,11)))
*$R647</f>
        <v>2782.0843920000002</v>
      </c>
      <c r="AD647" s="68">
        <f>(($D647*'fnd base rates'!L$7)
+($E647*'fnd base rates'!L$8)
+($F647*'fnd base rates'!L$9)
+($G647*'fnd base rates'!L$10)
+($H647*'fnd base rates'!L$11)
+($I647*'fnd base rates'!L$12)
+($J647*'fnd base rates'!L$13)
+($K647*'fnd base rates'!L$14)
+($M647*'fnd base rates'!L$16)
+($N647*'fnd base rates'!L$17)
+($O647*'fnd base rates'!L$18)
+($P647*VLOOKUP($S647+12,rate_basefnd,12)))</f>
        <v>5450.7975999999999</v>
      </c>
      <c r="AE647" s="68">
        <f>(($D647*'fnd base rates'!M$7)
+($E647*'fnd base rates'!M$8)
+($F647*'fnd base rates'!M$9)
+($G647*'fnd base rates'!M$10)
+($H647*'fnd base rates'!M$11)
+($I647*'fnd base rates'!M$12)
+($J647*'fnd base rates'!M$13)
+($K647*'fnd base rates'!M$14)
+($M647*'fnd base rates'!M$16)
+($N647*'fnd base rates'!M$17)
+($O647*'fnd base rates'!M$18)
+($P647*VLOOKUP($S647+12,rate_basefnd,13)))</f>
        <v>0</v>
      </c>
      <c r="AF647" s="3">
        <f t="shared" si="127"/>
        <v>39317.671406400004</v>
      </c>
      <c r="AH647" s="205">
        <f t="shared" si="128"/>
        <v>484035198</v>
      </c>
      <c r="AI647" s="3" t="str">
        <f t="shared" si="132"/>
        <v>484</v>
      </c>
      <c r="AJ647" s="1" t="str">
        <f t="shared" si="133"/>
        <v>035</v>
      </c>
      <c r="AK647" s="1" t="str">
        <f t="shared" si="134"/>
        <v>198</v>
      </c>
      <c r="AL647" s="3">
        <f t="shared" si="129"/>
        <v>1</v>
      </c>
      <c r="AM647" s="3">
        <f t="shared" si="139"/>
        <v>2</v>
      </c>
      <c r="AN647" s="3">
        <f t="shared" si="135"/>
        <v>39317.671406400004</v>
      </c>
      <c r="AO647" s="3">
        <f t="shared" si="136"/>
        <v>19659</v>
      </c>
      <c r="AP647" s="3">
        <f t="shared" si="130"/>
        <v>8569</v>
      </c>
      <c r="AQ647" s="3">
        <v>11090</v>
      </c>
      <c r="AS647" s="68"/>
      <c r="AT647" s="68"/>
      <c r="AX647" s="4">
        <f t="shared" si="137"/>
        <v>0</v>
      </c>
      <c r="AZ647" s="4">
        <f t="shared" si="138"/>
        <v>0</v>
      </c>
      <c r="BB647" s="4"/>
    </row>
    <row r="648" spans="1:54" s="3" customFormat="1">
      <c r="A648" s="205" t="str">
        <f t="shared" si="131"/>
        <v>484</v>
      </c>
      <c r="B648" s="1">
        <v>484035220</v>
      </c>
      <c r="C648" s="7" t="s">
        <v>103</v>
      </c>
      <c r="D648" s="8">
        <f>'fnd enro'!D648</f>
        <v>0</v>
      </c>
      <c r="E648" s="8">
        <f>'fnd enro'!E648</f>
        <v>0</v>
      </c>
      <c r="F648" s="8">
        <f>'fnd enro'!F648</f>
        <v>0</v>
      </c>
      <c r="G648" s="8">
        <f>'fnd enro'!G648</f>
        <v>0</v>
      </c>
      <c r="H648" s="8">
        <f>'fnd enro'!H648</f>
        <v>0</v>
      </c>
      <c r="I648" s="8">
        <f>'fnd enro'!I648</f>
        <v>1</v>
      </c>
      <c r="J648" s="8">
        <f>'fnd enro'!J648</f>
        <v>0</v>
      </c>
      <c r="K648" s="9">
        <f>'fnd enro'!K648</f>
        <v>0.04</v>
      </c>
      <c r="L648" s="8">
        <f>'fnd enro'!L648</f>
        <v>0</v>
      </c>
      <c r="M648" s="8">
        <f>'fnd enro'!M648</f>
        <v>0</v>
      </c>
      <c r="N648" s="8">
        <f>'fnd enro'!N648</f>
        <v>0</v>
      </c>
      <c r="O648" s="8">
        <f>'fnd enro'!O648</f>
        <v>1</v>
      </c>
      <c r="P648" s="8">
        <f>'fnd enro'!P648</f>
        <v>1</v>
      </c>
      <c r="Q648" s="8">
        <f>'fnd enro'!R648</f>
        <v>1</v>
      </c>
      <c r="R648" s="9">
        <f t="shared" si="126"/>
        <v>1.0860000000000001</v>
      </c>
      <c r="S648" s="8">
        <f>VALUE('fnd enro'!Q648)</f>
        <v>8</v>
      </c>
      <c r="T648" s="1"/>
      <c r="U648" s="68">
        <f>(($D648*'fnd base rates'!C$7)
+($E648*'fnd base rates'!C$8)
+($F648*'fnd base rates'!C$9)
+($G648*'fnd base rates'!C$10)
+($H648*'fnd base rates'!C$11)
+($I648*'fnd base rates'!C$12)
+($J648*'fnd base rates'!C$13)
+($K648*'fnd base rates'!C$14)
+($M648*'fnd base rates'!C$16)
+($N648*'fnd base rates'!C$17)
+($O648*'fnd base rates'!C$18)
+($P648*VLOOKUP($S648+12,rate_basefnd,3)))
*$R648</f>
        <v>925.39276319999999</v>
      </c>
      <c r="V648" s="68">
        <f>(($D648*'fnd base rates'!D$7)
+($E648*'fnd base rates'!D$8)
+($F648*'fnd base rates'!D$9)
+($G648*'fnd base rates'!D$10)
+($H648*'fnd base rates'!D$11)
+($I648*'fnd base rates'!D$12)
+($J648*'fnd base rates'!D$13)
+($K648*'fnd base rates'!D$14)
+($M648*'fnd base rates'!D$16)
+($N648*'fnd base rates'!D$17)
+($O648*'fnd base rates'!D$18)
+($P648*VLOOKUP($S648+12,rate_basefnd,4)))
*$R648</f>
        <v>1717.4981400000004</v>
      </c>
      <c r="W648" s="68">
        <f>(($D648*'fnd base rates'!E$7)
+($E648*'fnd base rates'!E$8)
+($F648*'fnd base rates'!E$9)
+($G648*'fnd base rates'!E$10)
+($H648*'fnd base rates'!E$11)
+($I648*'fnd base rates'!E$12)
+($J648*'fnd base rates'!E$13)
+($K648*'fnd base rates'!E$14)
+($M648*'fnd base rates'!E$16)
+($N648*'fnd base rates'!E$17)
+($O648*'fnd base rates'!E$18)
+($P648*VLOOKUP($S648+12,rate_basefnd,5)))
*$R648</f>
        <v>12888.344788799999</v>
      </c>
      <c r="X648" s="68">
        <f>(($D648*'fnd base rates'!F$7)
+($E648*'fnd base rates'!F$8)
+($F648*'fnd base rates'!F$9)
+($G648*'fnd base rates'!F$10)
+($H648*'fnd base rates'!F$11)
+($I648*'fnd base rates'!F$12)
+($J648*'fnd base rates'!F$13)
+($K648*'fnd base rates'!F$14)
+($M648*'fnd base rates'!F$16)
+($N648*'fnd base rates'!F$17)
+($O648*'fnd base rates'!F$18)
+($P648*VLOOKUP($S648+12,rate_basefnd,6)))
*$R648</f>
        <v>1378.3976808</v>
      </c>
      <c r="Y648" s="68">
        <f>(($D648*'fnd base rates'!G$7)
+($E648*'fnd base rates'!G$8)
+($F648*'fnd base rates'!G$9)
+($G648*'fnd base rates'!G$10)
+($H648*'fnd base rates'!G$11)
+($I648*'fnd base rates'!G$12)
+($J648*'fnd base rates'!G$13)
+($K648*'fnd base rates'!G$14)
+($M648*'fnd base rates'!G$16)
+($N648*'fnd base rates'!G$17)
+($O648*'fnd base rates'!G$18)
+($P648*VLOOKUP($S648+12,rate_basefnd,7)))
*$R648</f>
        <v>519.71659439999996</v>
      </c>
      <c r="Z648" s="68">
        <f>(($D648*'fnd base rates'!H$7)
+($E648*'fnd base rates'!H$8)
+($F648*'fnd base rates'!H$9)
+($G648*'fnd base rates'!H$10)
+($H648*'fnd base rates'!H$11)
+($I648*'fnd base rates'!H$12)
+($J648*'fnd base rates'!H$13)
+($K648*'fnd base rates'!H$14)
+($M648*'fnd base rates'!H$16)
+($N648*'fnd base rates'!H$17)
+($O648*'fnd base rates'!H$18)
+($P648*VLOOKUP($S648+12,rate_basefnd,8)))</f>
        <v>1146.5940000000001</v>
      </c>
      <c r="AA648" s="68">
        <f>(($D648*'fnd base rates'!I$7)
+($E648*'fnd base rates'!I$8)
+($F648*'fnd base rates'!I$9)
+($G648*'fnd base rates'!I$10)
+($H648*'fnd base rates'!I$11)
+($I648*'fnd base rates'!I$12)
+($J648*'fnd base rates'!I$13)
+($K648*'fnd base rates'!I$14)
+($M648*'fnd base rates'!I$16)
+($N648*'fnd base rates'!I$17)
+($O648*'fnd base rates'!I$18)
+($P648*VLOOKUP($S648+12,rate_basefnd,9)))
*$R648</f>
        <v>837.51233999999999</v>
      </c>
      <c r="AB648" s="68">
        <f>(($D648*'fnd base rates'!J$7)
+($E648*'fnd base rates'!J$8)
+($F648*'fnd base rates'!J$9)
+($G648*'fnd base rates'!J$10)
+($H648*'fnd base rates'!J$11)
+($I648*'fnd base rates'!J$12)
+($J648*'fnd base rates'!J$13)
+($K648*'fnd base rates'!J$14)
+($M648*'fnd base rates'!J$16)
+($N648*'fnd base rates'!J$17)
+($O648*'fnd base rates'!J$18)
+($P648*VLOOKUP($S648+12,rate_basefnd,10)))
*$R648</f>
        <v>1762.48026</v>
      </c>
      <c r="AC648" s="68">
        <f>(($D648*'fnd base rates'!K$7)
+($E648*'fnd base rates'!K$8)
+($F648*'fnd base rates'!K$9)
+($G648*'fnd base rates'!K$10)
+($H648*'fnd base rates'!K$11)
+($I648*'fnd base rates'!K$12)
+($J648*'fnd base rates'!K$13)
+($K648*'fnd base rates'!K$14)
+($M648*'fnd base rates'!K$16)
+($N648*'fnd base rates'!K$17)
+($O648*'fnd base rates'!K$18)
+($P648*VLOOKUP($S648+12,rate_basefnd,11)))
*$R648</f>
        <v>1896.2711160000001</v>
      </c>
      <c r="AD648" s="68">
        <f>(($D648*'fnd base rates'!L$7)
+($E648*'fnd base rates'!L$8)
+($F648*'fnd base rates'!L$9)
+($G648*'fnd base rates'!L$10)
+($H648*'fnd base rates'!L$11)
+($I648*'fnd base rates'!L$12)
+($J648*'fnd base rates'!L$13)
+($K648*'fnd base rates'!L$14)
+($M648*'fnd base rates'!L$16)
+($N648*'fnd base rates'!L$17)
+($O648*'fnd base rates'!L$18)
+($P648*VLOOKUP($S648+12,rate_basefnd,12)))</f>
        <v>3505.7988000000005</v>
      </c>
      <c r="AE648" s="68">
        <f>(($D648*'fnd base rates'!M$7)
+($E648*'fnd base rates'!M$8)
+($F648*'fnd base rates'!M$9)
+($G648*'fnd base rates'!M$10)
+($H648*'fnd base rates'!M$11)
+($I648*'fnd base rates'!M$12)
+($J648*'fnd base rates'!M$13)
+($K648*'fnd base rates'!M$14)
+($M648*'fnd base rates'!M$16)
+($N648*'fnd base rates'!M$17)
+($O648*'fnd base rates'!M$18)
+($P648*VLOOKUP($S648+12,rate_basefnd,13)))</f>
        <v>0</v>
      </c>
      <c r="AF648" s="3">
        <f t="shared" si="127"/>
        <v>26578.006483200003</v>
      </c>
      <c r="AH648" s="205">
        <f t="shared" si="128"/>
        <v>484035220</v>
      </c>
      <c r="AI648" s="3" t="str">
        <f t="shared" si="132"/>
        <v>484</v>
      </c>
      <c r="AJ648" s="1" t="str">
        <f t="shared" si="133"/>
        <v>035</v>
      </c>
      <c r="AK648" s="1" t="str">
        <f t="shared" si="134"/>
        <v>220</v>
      </c>
      <c r="AL648" s="3">
        <f t="shared" si="129"/>
        <v>1</v>
      </c>
      <c r="AM648" s="3">
        <f t="shared" si="139"/>
        <v>1</v>
      </c>
      <c r="AN648" s="3">
        <f t="shared" si="135"/>
        <v>26578.006483200003</v>
      </c>
      <c r="AO648" s="3">
        <f t="shared" si="136"/>
        <v>26578</v>
      </c>
      <c r="AP648" s="3">
        <f t="shared" si="130"/>
        <v>13653</v>
      </c>
      <c r="AQ648" s="3">
        <v>12925</v>
      </c>
      <c r="AS648" s="68"/>
      <c r="AT648" s="68"/>
      <c r="AX648" s="4">
        <f t="shared" si="137"/>
        <v>0</v>
      </c>
      <c r="AZ648" s="4">
        <f t="shared" si="138"/>
        <v>0</v>
      </c>
      <c r="BB648" s="4"/>
    </row>
    <row r="649" spans="1:54" s="3" customFormat="1">
      <c r="A649" s="205" t="str">
        <f t="shared" si="131"/>
        <v>484</v>
      </c>
      <c r="B649" s="1">
        <v>484035243</v>
      </c>
      <c r="C649" s="7" t="s">
        <v>103</v>
      </c>
      <c r="D649" s="8">
        <f>'fnd enro'!D649</f>
        <v>0</v>
      </c>
      <c r="E649" s="8">
        <f>'fnd enro'!E649</f>
        <v>0</v>
      </c>
      <c r="F649" s="8">
        <f>'fnd enro'!F649</f>
        <v>0</v>
      </c>
      <c r="G649" s="8">
        <f>'fnd enro'!G649</f>
        <v>0</v>
      </c>
      <c r="H649" s="8">
        <f>'fnd enro'!H649</f>
        <v>1</v>
      </c>
      <c r="I649" s="8">
        <f>'fnd enro'!I649</f>
        <v>0</v>
      </c>
      <c r="J649" s="8">
        <f>'fnd enro'!J649</f>
        <v>0</v>
      </c>
      <c r="K649" s="9">
        <f>'fnd enro'!K649</f>
        <v>0.04</v>
      </c>
      <c r="L649" s="8">
        <f>'fnd enro'!L649</f>
        <v>0</v>
      </c>
      <c r="M649" s="8">
        <f>'fnd enro'!M649</f>
        <v>0</v>
      </c>
      <c r="N649" s="8">
        <f>'fnd enro'!N649</f>
        <v>0</v>
      </c>
      <c r="O649" s="8">
        <f>'fnd enro'!O649</f>
        <v>0</v>
      </c>
      <c r="P649" s="8">
        <f>'fnd enro'!P649</f>
        <v>0</v>
      </c>
      <c r="Q649" s="8">
        <f>'fnd enro'!R649</f>
        <v>1</v>
      </c>
      <c r="R649" s="9">
        <f t="shared" si="126"/>
        <v>1.0860000000000001</v>
      </c>
      <c r="S649" s="8">
        <f>VALUE('fnd enro'!Q649)</f>
        <v>9</v>
      </c>
      <c r="T649" s="1"/>
      <c r="U649" s="68">
        <f>(($D649*'fnd base rates'!C$7)
+($E649*'fnd base rates'!C$8)
+($F649*'fnd base rates'!C$9)
+($G649*'fnd base rates'!C$10)
+($H649*'fnd base rates'!C$11)
+($I649*'fnd base rates'!C$12)
+($J649*'fnd base rates'!C$13)
+($K649*'fnd base rates'!C$14)
+($M649*'fnd base rates'!C$16)
+($N649*'fnd base rates'!C$17)
+($O649*'fnd base rates'!C$18)
+($P649*VLOOKUP($S649+12,rate_basefnd,3)))
*$R649</f>
        <v>651.23206320000008</v>
      </c>
      <c r="V649" s="68">
        <f>(($D649*'fnd base rates'!D$7)
+($E649*'fnd base rates'!D$8)
+($F649*'fnd base rates'!D$9)
+($G649*'fnd base rates'!D$10)
+($H649*'fnd base rates'!D$11)
+($I649*'fnd base rates'!D$12)
+($J649*'fnd base rates'!D$13)
+($K649*'fnd base rates'!D$14)
+($M649*'fnd base rates'!D$16)
+($N649*'fnd base rates'!D$17)
+($O649*'fnd base rates'!D$18)
+($P649*VLOOKUP($S649+12,rate_basefnd,4)))
*$R649</f>
        <v>921.73164000000008</v>
      </c>
      <c r="W649" s="68">
        <f>(($D649*'fnd base rates'!E$7)
+($E649*'fnd base rates'!E$8)
+($F649*'fnd base rates'!E$9)
+($G649*'fnd base rates'!E$10)
+($H649*'fnd base rates'!E$11)
+($I649*'fnd base rates'!E$12)
+($J649*'fnd base rates'!E$13)
+($K649*'fnd base rates'!E$14)
+($M649*'fnd base rates'!E$16)
+($N649*'fnd base rates'!E$17)
+($O649*'fnd base rates'!E$18)
+($P649*VLOOKUP($S649+12,rate_basefnd,5)))
*$R649</f>
        <v>4184.0656488000004</v>
      </c>
      <c r="X649" s="68">
        <f>(($D649*'fnd base rates'!F$7)
+($E649*'fnd base rates'!F$8)
+($F649*'fnd base rates'!F$9)
+($G649*'fnd base rates'!F$10)
+($H649*'fnd base rates'!F$11)
+($I649*'fnd base rates'!F$12)
+($J649*'fnd base rates'!F$13)
+($K649*'fnd base rates'!F$14)
+($M649*'fnd base rates'!F$16)
+($N649*'fnd base rates'!F$17)
+($O649*'fnd base rates'!F$18)
+($P649*VLOOKUP($S649+12,rate_basefnd,6)))
*$R649</f>
        <v>1214.3791008000001</v>
      </c>
      <c r="Y649" s="68">
        <f>(($D649*'fnd base rates'!G$7)
+($E649*'fnd base rates'!G$8)
+($F649*'fnd base rates'!G$9)
+($G649*'fnd base rates'!G$10)
+($H649*'fnd base rates'!G$11)
+($I649*'fnd base rates'!G$12)
+($J649*'fnd base rates'!G$13)
+($K649*'fnd base rates'!G$14)
+($M649*'fnd base rates'!G$16)
+($N649*'fnd base rates'!G$17)
+($O649*'fnd base rates'!G$18)
+($P649*VLOOKUP($S649+12,rate_basefnd,7)))
*$R649</f>
        <v>203.7231744</v>
      </c>
      <c r="Z649" s="68">
        <f>(($D649*'fnd base rates'!H$7)
+($E649*'fnd base rates'!H$8)
+($F649*'fnd base rates'!H$9)
+($G649*'fnd base rates'!H$10)
+($H649*'fnd base rates'!H$11)
+($I649*'fnd base rates'!H$12)
+($J649*'fnd base rates'!H$13)
+($K649*'fnd base rates'!H$14)
+($M649*'fnd base rates'!H$16)
+($N649*'fnd base rates'!H$17)
+($O649*'fnd base rates'!H$18)
+($P649*VLOOKUP($S649+12,rate_basefnd,8)))</f>
        <v>581.30399999999997</v>
      </c>
      <c r="AA649" s="68">
        <f>(($D649*'fnd base rates'!I$7)
+($E649*'fnd base rates'!I$8)
+($F649*'fnd base rates'!I$9)
+($G649*'fnd base rates'!I$10)
+($H649*'fnd base rates'!I$11)
+($I649*'fnd base rates'!I$12)
+($J649*'fnd base rates'!I$13)
+($K649*'fnd base rates'!I$14)
+($M649*'fnd base rates'!I$16)
+($N649*'fnd base rates'!I$17)
+($O649*'fnd base rates'!I$18)
+($P649*VLOOKUP($S649+12,rate_basefnd,9)))
*$R649</f>
        <v>492.13176000000004</v>
      </c>
      <c r="AB649" s="68">
        <f>(($D649*'fnd base rates'!J$7)
+($E649*'fnd base rates'!J$8)
+($F649*'fnd base rates'!J$9)
+($G649*'fnd base rates'!J$10)
+($H649*'fnd base rates'!J$11)
+($I649*'fnd base rates'!J$12)
+($J649*'fnd base rates'!J$13)
+($K649*'fnd base rates'!J$14)
+($M649*'fnd base rates'!J$16)
+($N649*'fnd base rates'!J$17)
+($O649*'fnd base rates'!J$18)
+($P649*VLOOKUP($S649+12,rate_basefnd,10)))
*$R649</f>
        <v>299.75772000000001</v>
      </c>
      <c r="AC649" s="68">
        <f>(($D649*'fnd base rates'!K$7)
+($E649*'fnd base rates'!K$8)
+($F649*'fnd base rates'!K$9)
+($G649*'fnd base rates'!K$10)
+($H649*'fnd base rates'!K$11)
+($I649*'fnd base rates'!K$12)
+($J649*'fnd base rates'!K$13)
+($K649*'fnd base rates'!K$14)
+($M649*'fnd base rates'!K$16)
+($N649*'fnd base rates'!K$17)
+($O649*'fnd base rates'!K$18)
+($P649*VLOOKUP($S649+12,rate_basefnd,11)))
*$R649</f>
        <v>1429.7146559999999</v>
      </c>
      <c r="AD649" s="68">
        <f>(($D649*'fnd base rates'!L$7)
+($E649*'fnd base rates'!L$8)
+($F649*'fnd base rates'!L$9)
+($G649*'fnd base rates'!L$10)
+($H649*'fnd base rates'!L$11)
+($I649*'fnd base rates'!L$12)
+($J649*'fnd base rates'!L$13)
+($K649*'fnd base rates'!L$14)
+($M649*'fnd base rates'!L$16)
+($N649*'fnd base rates'!L$17)
+($O649*'fnd base rates'!L$18)
+($P649*VLOOKUP($S649+12,rate_basefnd,12)))</f>
        <v>2428.6587999999997</v>
      </c>
      <c r="AE649" s="68">
        <f>(($D649*'fnd base rates'!M$7)
+($E649*'fnd base rates'!M$8)
+($F649*'fnd base rates'!M$9)
+($G649*'fnd base rates'!M$10)
+($H649*'fnd base rates'!M$11)
+($I649*'fnd base rates'!M$12)
+($J649*'fnd base rates'!M$13)
+($K649*'fnd base rates'!M$14)
+($M649*'fnd base rates'!M$16)
+($N649*'fnd base rates'!M$17)
+($O649*'fnd base rates'!M$18)
+($P649*VLOOKUP($S649+12,rate_basefnd,13)))</f>
        <v>0</v>
      </c>
      <c r="AF649" s="3">
        <f t="shared" si="127"/>
        <v>12406.6985632</v>
      </c>
      <c r="AH649" s="205">
        <f t="shared" si="128"/>
        <v>484035243</v>
      </c>
      <c r="AI649" s="3" t="str">
        <f t="shared" si="132"/>
        <v>484</v>
      </c>
      <c r="AJ649" s="1" t="str">
        <f t="shared" si="133"/>
        <v>035</v>
      </c>
      <c r="AK649" s="1" t="str">
        <f t="shared" si="134"/>
        <v>243</v>
      </c>
      <c r="AL649" s="3">
        <f t="shared" si="129"/>
        <v>1</v>
      </c>
      <c r="AM649" s="3">
        <f t="shared" si="139"/>
        <v>1</v>
      </c>
      <c r="AN649" s="3">
        <f t="shared" si="135"/>
        <v>12406.6985632</v>
      </c>
      <c r="AO649" s="3">
        <f t="shared" si="136"/>
        <v>12407</v>
      </c>
      <c r="AP649" s="3">
        <f t="shared" si="130"/>
        <v>-66</v>
      </c>
      <c r="AQ649" s="3">
        <v>12473</v>
      </c>
      <c r="AS649" s="68"/>
      <c r="AT649" s="68"/>
      <c r="AX649" s="4">
        <f t="shared" si="137"/>
        <v>0</v>
      </c>
      <c r="AZ649" s="4">
        <f t="shared" si="138"/>
        <v>0</v>
      </c>
      <c r="BB649" s="4"/>
    </row>
    <row r="650" spans="1:54" s="3" customFormat="1">
      <c r="A650" s="205" t="str">
        <f t="shared" si="131"/>
        <v>484</v>
      </c>
      <c r="B650" s="1">
        <v>484035244</v>
      </c>
      <c r="C650" s="7" t="s">
        <v>103</v>
      </c>
      <c r="D650" s="8">
        <f>'fnd enro'!D650</f>
        <v>0</v>
      </c>
      <c r="E650" s="8">
        <f>'fnd enro'!E650</f>
        <v>0</v>
      </c>
      <c r="F650" s="8">
        <f>'fnd enro'!F650</f>
        <v>0</v>
      </c>
      <c r="G650" s="8">
        <f>'fnd enro'!G650</f>
        <v>0</v>
      </c>
      <c r="H650" s="8">
        <f>'fnd enro'!H650</f>
        <v>0</v>
      </c>
      <c r="I650" s="8">
        <f>'fnd enro'!I650</f>
        <v>1</v>
      </c>
      <c r="J650" s="8">
        <f>'fnd enro'!J650</f>
        <v>0</v>
      </c>
      <c r="K650" s="9">
        <f>'fnd enro'!K650</f>
        <v>0.04</v>
      </c>
      <c r="L650" s="8">
        <f>'fnd enro'!L650</f>
        <v>0</v>
      </c>
      <c r="M650" s="8">
        <f>'fnd enro'!M650</f>
        <v>0</v>
      </c>
      <c r="N650" s="8">
        <f>'fnd enro'!N650</f>
        <v>0</v>
      </c>
      <c r="O650" s="8">
        <f>'fnd enro'!O650</f>
        <v>0</v>
      </c>
      <c r="P650" s="8">
        <f>'fnd enro'!P650</f>
        <v>1</v>
      </c>
      <c r="Q650" s="8">
        <f>'fnd enro'!R650</f>
        <v>1</v>
      </c>
      <c r="R650" s="9">
        <f t="shared" ref="R650:R713" si="140">VLOOKUP(B650,charterinfo_b,6)</f>
        <v>1.0860000000000001</v>
      </c>
      <c r="S650" s="8">
        <f>VALUE('fnd enro'!Q650)</f>
        <v>10</v>
      </c>
      <c r="T650" s="1"/>
      <c r="U650" s="68">
        <f>(($D650*'fnd base rates'!C$7)
+($E650*'fnd base rates'!C$8)
+($F650*'fnd base rates'!C$9)
+($G650*'fnd base rates'!C$10)
+($H650*'fnd base rates'!C$11)
+($I650*'fnd base rates'!C$12)
+($J650*'fnd base rates'!C$13)
+($K650*'fnd base rates'!C$14)
+($M650*'fnd base rates'!C$16)
+($N650*'fnd base rates'!C$17)
+($O650*'fnd base rates'!C$18)
+($P650*VLOOKUP($S650+12,rate_basefnd,3)))
*$R650</f>
        <v>775.63336319999996</v>
      </c>
      <c r="V650" s="68">
        <f>(($D650*'fnd base rates'!D$7)
+($E650*'fnd base rates'!D$8)
+($F650*'fnd base rates'!D$9)
+($G650*'fnd base rates'!D$10)
+($H650*'fnd base rates'!D$11)
+($I650*'fnd base rates'!D$12)
+($J650*'fnd base rates'!D$13)
+($K650*'fnd base rates'!D$14)
+($M650*'fnd base rates'!D$16)
+($N650*'fnd base rates'!D$17)
+($O650*'fnd base rates'!D$18)
+($P650*VLOOKUP($S650+12,rate_basefnd,4)))
*$R650</f>
        <v>1511.1907200000001</v>
      </c>
      <c r="W650" s="68">
        <f>(($D650*'fnd base rates'!E$7)
+($E650*'fnd base rates'!E$8)
+($F650*'fnd base rates'!E$9)
+($G650*'fnd base rates'!E$10)
+($H650*'fnd base rates'!E$11)
+($I650*'fnd base rates'!E$12)
+($J650*'fnd base rates'!E$13)
+($K650*'fnd base rates'!E$14)
+($M650*'fnd base rates'!E$16)
+($N650*'fnd base rates'!E$17)
+($O650*'fnd base rates'!E$18)
+($P650*VLOOKUP($S650+12,rate_basefnd,5)))
*$R650</f>
        <v>11688.445108799999</v>
      </c>
      <c r="X650" s="68">
        <f>(($D650*'fnd base rates'!F$7)
+($E650*'fnd base rates'!F$8)
+($F650*'fnd base rates'!F$9)
+($G650*'fnd base rates'!F$10)
+($H650*'fnd base rates'!F$11)
+($I650*'fnd base rates'!F$12)
+($J650*'fnd base rates'!F$13)
+($K650*'fnd base rates'!F$14)
+($M650*'fnd base rates'!F$16)
+($N650*'fnd base rates'!F$17)
+($O650*'fnd base rates'!F$18)
+($P650*VLOOKUP($S650+12,rate_basefnd,6)))
*$R650</f>
        <v>1083.6681407999999</v>
      </c>
      <c r="Y650" s="68">
        <f>(($D650*'fnd base rates'!G$7)
+($E650*'fnd base rates'!G$8)
+($F650*'fnd base rates'!G$9)
+($G650*'fnd base rates'!G$10)
+($H650*'fnd base rates'!G$11)
+($I650*'fnd base rates'!G$12)
+($J650*'fnd base rates'!G$13)
+($K650*'fnd base rates'!G$14)
+($M650*'fnd base rates'!G$16)
+($N650*'fnd base rates'!G$17)
+($O650*'fnd base rates'!G$18)
+($P650*VLOOKUP($S650+12,rate_basefnd,7)))
*$R650</f>
        <v>477.39517440000003</v>
      </c>
      <c r="Z650" s="68">
        <f>(($D650*'fnd base rates'!H$7)
+($E650*'fnd base rates'!H$8)
+($F650*'fnd base rates'!H$9)
+($G650*'fnd base rates'!H$10)
+($H650*'fnd base rates'!H$11)
+($I650*'fnd base rates'!H$12)
+($J650*'fnd base rates'!H$13)
+($K650*'fnd base rates'!H$14)
+($M650*'fnd base rates'!H$16)
+($N650*'fnd base rates'!H$17)
+($O650*'fnd base rates'!H$18)
+($P650*VLOOKUP($S650+12,rate_basefnd,8)))</f>
        <v>958.67399999999998</v>
      </c>
      <c r="AA650" s="68">
        <f>(($D650*'fnd base rates'!I$7)
+($E650*'fnd base rates'!I$8)
+($F650*'fnd base rates'!I$9)
+($G650*'fnd base rates'!I$10)
+($H650*'fnd base rates'!I$11)
+($I650*'fnd base rates'!I$12)
+($J650*'fnd base rates'!I$13)
+($K650*'fnd base rates'!I$14)
+($M650*'fnd base rates'!I$16)
+($N650*'fnd base rates'!I$17)
+($O650*'fnd base rates'!I$18)
+($P650*VLOOKUP($S650+12,rate_basefnd,9)))
*$R650</f>
        <v>746.15801999999996</v>
      </c>
      <c r="AB650" s="68">
        <f>(($D650*'fnd base rates'!J$7)
+($E650*'fnd base rates'!J$8)
+($F650*'fnd base rates'!J$9)
+($G650*'fnd base rates'!J$10)
+($H650*'fnd base rates'!J$11)
+($I650*'fnd base rates'!J$12)
+($J650*'fnd base rates'!J$13)
+($K650*'fnd base rates'!J$14)
+($M650*'fnd base rates'!J$16)
+($N650*'fnd base rates'!J$17)
+($O650*'fnd base rates'!J$18)
+($P650*VLOOKUP($S650+12,rate_basefnd,10)))
*$R650</f>
        <v>1901.9878200000003</v>
      </c>
      <c r="AC650" s="68">
        <f>(($D650*'fnd base rates'!K$7)
+($E650*'fnd base rates'!K$8)
+($F650*'fnd base rates'!K$9)
+($G650*'fnd base rates'!K$10)
+($H650*'fnd base rates'!K$11)
+($I650*'fnd base rates'!K$12)
+($J650*'fnd base rates'!K$13)
+($K650*'fnd base rates'!K$14)
+($M650*'fnd base rates'!K$16)
+($N650*'fnd base rates'!K$17)
+($O650*'fnd base rates'!K$18)
+($P650*VLOOKUP($S650+12,rate_basefnd,11)))
*$R650</f>
        <v>1391.0421960000001</v>
      </c>
      <c r="AD650" s="68">
        <f>(($D650*'fnd base rates'!L$7)
+($E650*'fnd base rates'!L$8)
+($F650*'fnd base rates'!L$9)
+($G650*'fnd base rates'!L$10)
+($H650*'fnd base rates'!L$11)
+($I650*'fnd base rates'!L$12)
+($J650*'fnd base rates'!L$13)
+($K650*'fnd base rates'!L$14)
+($M650*'fnd base rates'!L$16)
+($N650*'fnd base rates'!L$17)
+($O650*'fnd base rates'!L$18)
+($P650*VLOOKUP($S650+12,rate_basefnd,12)))</f>
        <v>3160.3188</v>
      </c>
      <c r="AE650" s="68">
        <f>(($D650*'fnd base rates'!M$7)
+($E650*'fnd base rates'!M$8)
+($F650*'fnd base rates'!M$9)
+($G650*'fnd base rates'!M$10)
+($H650*'fnd base rates'!M$11)
+($I650*'fnd base rates'!M$12)
+($J650*'fnd base rates'!M$13)
+($K650*'fnd base rates'!M$14)
+($M650*'fnd base rates'!M$16)
+($N650*'fnd base rates'!M$17)
+($O650*'fnd base rates'!M$18)
+($P650*VLOOKUP($S650+12,rate_basefnd,13)))</f>
        <v>0</v>
      </c>
      <c r="AF650" s="3">
        <f t="shared" ref="AF650:AF713" si="141">SUM(U650:AE650)</f>
        <v>23694.513343199997</v>
      </c>
      <c r="AH650" s="205">
        <f t="shared" ref="AH650:AH713" si="142">B650</f>
        <v>484035244</v>
      </c>
      <c r="AI650" s="3" t="str">
        <f t="shared" si="132"/>
        <v>484</v>
      </c>
      <c r="AJ650" s="1" t="str">
        <f t="shared" si="133"/>
        <v>035</v>
      </c>
      <c r="AK650" s="1" t="str">
        <f t="shared" si="134"/>
        <v>244</v>
      </c>
      <c r="AL650" s="3">
        <f t="shared" ref="AL650:AL713" si="143">IF(VLOOKUP(VALUE(IF(AH650&lt;499999999,MID(AH650,4,3),MID(AH650,5,3))),distinfo,4)=R650,1,0)</f>
        <v>1</v>
      </c>
      <c r="AM650" s="3">
        <f t="shared" si="139"/>
        <v>1</v>
      </c>
      <c r="AN650" s="3">
        <f t="shared" si="135"/>
        <v>23694.513343199997</v>
      </c>
      <c r="AO650" s="3">
        <f t="shared" si="136"/>
        <v>23695</v>
      </c>
      <c r="AP650" s="3">
        <f t="shared" ref="AP650:AP713" si="144">AO650-AQ650</f>
        <v>10770</v>
      </c>
      <c r="AQ650" s="3">
        <v>12925</v>
      </c>
      <c r="AS650" s="68"/>
      <c r="AT650" s="68"/>
      <c r="AX650" s="4">
        <f t="shared" si="137"/>
        <v>0</v>
      </c>
      <c r="AZ650" s="4">
        <f t="shared" si="138"/>
        <v>0</v>
      </c>
      <c r="BB650" s="4"/>
    </row>
    <row r="651" spans="1:54" s="3" customFormat="1">
      <c r="A651" s="205" t="str">
        <f t="shared" ref="A651:A714" si="145">LEFT(B651,3)</f>
        <v>484</v>
      </c>
      <c r="B651" s="1">
        <v>484035262</v>
      </c>
      <c r="C651" s="7" t="s">
        <v>103</v>
      </c>
      <c r="D651" s="8">
        <f>'fnd enro'!D651</f>
        <v>0</v>
      </c>
      <c r="E651" s="8">
        <f>'fnd enro'!E651</f>
        <v>0</v>
      </c>
      <c r="F651" s="8">
        <f>'fnd enro'!F651</f>
        <v>0</v>
      </c>
      <c r="G651" s="8">
        <f>'fnd enro'!G651</f>
        <v>0</v>
      </c>
      <c r="H651" s="8">
        <f>'fnd enro'!H651</f>
        <v>1</v>
      </c>
      <c r="I651" s="8">
        <f>'fnd enro'!I651</f>
        <v>0</v>
      </c>
      <c r="J651" s="8">
        <f>'fnd enro'!J651</f>
        <v>0</v>
      </c>
      <c r="K651" s="9">
        <f>'fnd enro'!K651</f>
        <v>0.04</v>
      </c>
      <c r="L651" s="8">
        <f>'fnd enro'!L651</f>
        <v>0</v>
      </c>
      <c r="M651" s="8">
        <f>'fnd enro'!M651</f>
        <v>0</v>
      </c>
      <c r="N651" s="8">
        <f>'fnd enro'!N651</f>
        <v>1</v>
      </c>
      <c r="O651" s="8">
        <f>'fnd enro'!O651</f>
        <v>0</v>
      </c>
      <c r="P651" s="8">
        <f>'fnd enro'!P651</f>
        <v>1</v>
      </c>
      <c r="Q651" s="8">
        <f>'fnd enro'!R651</f>
        <v>1</v>
      </c>
      <c r="R651" s="9">
        <f t="shared" si="140"/>
        <v>1.0860000000000001</v>
      </c>
      <c r="S651" s="8">
        <f>VALUE('fnd enro'!Q651)</f>
        <v>9</v>
      </c>
      <c r="T651" s="1"/>
      <c r="U651" s="68">
        <f>(($D651*'fnd base rates'!C$7)
+($E651*'fnd base rates'!C$8)
+($F651*'fnd base rates'!C$9)
+($G651*'fnd base rates'!C$10)
+($H651*'fnd base rates'!C$11)
+($I651*'fnd base rates'!C$12)
+($J651*'fnd base rates'!C$13)
+($K651*'fnd base rates'!C$14)
+($M651*'fnd base rates'!C$16)
+($N651*'fnd base rates'!C$17)
+($O651*'fnd base rates'!C$18)
+($P651*VLOOKUP($S651+12,rate_basefnd,3)))
*$R651</f>
        <v>906.68098320000013</v>
      </c>
      <c r="V651" s="68">
        <f>(($D651*'fnd base rates'!D$7)
+($E651*'fnd base rates'!D$8)
+($F651*'fnd base rates'!D$9)
+($G651*'fnd base rates'!D$10)
+($H651*'fnd base rates'!D$11)
+($I651*'fnd base rates'!D$12)
+($J651*'fnd base rates'!D$13)
+($K651*'fnd base rates'!D$14)
+($M651*'fnd base rates'!D$16)
+($N651*'fnd base rates'!D$17)
+($O651*'fnd base rates'!D$18)
+($P651*VLOOKUP($S651+12,rate_basefnd,4)))
*$R651</f>
        <v>1712.5785600000002</v>
      </c>
      <c r="W651" s="68">
        <f>(($D651*'fnd base rates'!E$7)
+($E651*'fnd base rates'!E$8)
+($F651*'fnd base rates'!E$9)
+($G651*'fnd base rates'!E$10)
+($H651*'fnd base rates'!E$11)
+($I651*'fnd base rates'!E$12)
+($J651*'fnd base rates'!E$13)
+($K651*'fnd base rates'!E$14)
+($M651*'fnd base rates'!E$16)
+($N651*'fnd base rates'!E$17)
+($O651*'fnd base rates'!E$18)
+($P651*VLOOKUP($S651+12,rate_basefnd,5)))
*$R651</f>
        <v>11225.885128800002</v>
      </c>
      <c r="X651" s="68">
        <f>(($D651*'fnd base rates'!F$7)
+($E651*'fnd base rates'!F$8)
+($F651*'fnd base rates'!F$9)
+($G651*'fnd base rates'!F$10)
+($H651*'fnd base rates'!F$11)
+($I651*'fnd base rates'!F$12)
+($J651*'fnd base rates'!F$13)
+($K651*'fnd base rates'!F$14)
+($M651*'fnd base rates'!F$16)
+($N651*'fnd base rates'!F$17)
+($O651*'fnd base rates'!F$18)
+($P651*VLOOKUP($S651+12,rate_basefnd,6)))
*$R651</f>
        <v>1459.9780008000002</v>
      </c>
      <c r="Y651" s="68">
        <f>(($D651*'fnd base rates'!G$7)
+($E651*'fnd base rates'!G$8)
+($F651*'fnd base rates'!G$9)
+($G651*'fnd base rates'!G$10)
+($H651*'fnd base rates'!G$11)
+($I651*'fnd base rates'!G$12)
+($J651*'fnd base rates'!G$13)
+($K651*'fnd base rates'!G$14)
+($M651*'fnd base rates'!G$16)
+($N651*'fnd base rates'!G$17)
+($O651*'fnd base rates'!G$18)
+($P651*VLOOKUP($S651+12,rate_basefnd,7)))
*$R651</f>
        <v>532.11871440000004</v>
      </c>
      <c r="Z651" s="68">
        <f>(($D651*'fnd base rates'!H$7)
+($E651*'fnd base rates'!H$8)
+($F651*'fnd base rates'!H$9)
+($G651*'fnd base rates'!H$10)
+($H651*'fnd base rates'!H$11)
+($I651*'fnd base rates'!H$12)
+($J651*'fnd base rates'!H$13)
+($K651*'fnd base rates'!H$14)
+($M651*'fnd base rates'!H$16)
+($N651*'fnd base rates'!H$17)
+($O651*'fnd base rates'!H$18)
+($P651*VLOOKUP($S651+12,rate_basefnd,8)))</f>
        <v>779.27399999999989</v>
      </c>
      <c r="AA651" s="68">
        <f>(($D651*'fnd base rates'!I$7)
+($E651*'fnd base rates'!I$8)
+($F651*'fnd base rates'!I$9)
+($G651*'fnd base rates'!I$10)
+($H651*'fnd base rates'!I$11)
+($I651*'fnd base rates'!I$12)
+($J651*'fnd base rates'!I$13)
+($K651*'fnd base rates'!I$14)
+($M651*'fnd base rates'!I$16)
+($N651*'fnd base rates'!I$17)
+($O651*'fnd base rates'!I$18)
+($P651*VLOOKUP($S651+12,rate_basefnd,9)))
*$R651</f>
        <v>812.91444000000001</v>
      </c>
      <c r="AB651" s="68">
        <f>(($D651*'fnd base rates'!J$7)
+($E651*'fnd base rates'!J$8)
+($F651*'fnd base rates'!J$9)
+($G651*'fnd base rates'!J$10)
+($H651*'fnd base rates'!J$11)
+($I651*'fnd base rates'!J$12)
+($J651*'fnd base rates'!J$13)
+($K651*'fnd base rates'!J$14)
+($M651*'fnd base rates'!J$16)
+($N651*'fnd base rates'!J$17)
+($O651*'fnd base rates'!J$18)
+($P651*VLOOKUP($S651+12,rate_basefnd,10)))
*$R651</f>
        <v>1454.81646</v>
      </c>
      <c r="AC651" s="68">
        <f>(($D651*'fnd base rates'!K$7)
+($E651*'fnd base rates'!K$8)
+($F651*'fnd base rates'!K$9)
+($G651*'fnd base rates'!K$10)
+($H651*'fnd base rates'!K$11)
+($I651*'fnd base rates'!K$12)
+($J651*'fnd base rates'!K$13)
+($K651*'fnd base rates'!K$14)
+($M651*'fnd base rates'!K$16)
+($N651*'fnd base rates'!K$17)
+($O651*'fnd base rates'!K$18)
+($P651*VLOOKUP($S651+12,rate_basefnd,11)))
*$R651</f>
        <v>1850.735136</v>
      </c>
      <c r="AD651" s="68">
        <f>(($D651*'fnd base rates'!L$7)
+($E651*'fnd base rates'!L$8)
+($F651*'fnd base rates'!L$9)
+($G651*'fnd base rates'!L$10)
+($H651*'fnd base rates'!L$11)
+($I651*'fnd base rates'!L$12)
+($J651*'fnd base rates'!L$13)
+($K651*'fnd base rates'!L$14)
+($M651*'fnd base rates'!L$16)
+($N651*'fnd base rates'!L$17)
+($O651*'fnd base rates'!L$18)
+($P651*VLOOKUP($S651+12,rate_basefnd,12)))</f>
        <v>3760.3387999999995</v>
      </c>
      <c r="AE651" s="68">
        <f>(($D651*'fnd base rates'!M$7)
+($E651*'fnd base rates'!M$8)
+($F651*'fnd base rates'!M$9)
+($G651*'fnd base rates'!M$10)
+($H651*'fnd base rates'!M$11)
+($I651*'fnd base rates'!M$12)
+($J651*'fnd base rates'!M$13)
+($K651*'fnd base rates'!M$14)
+($M651*'fnd base rates'!M$16)
+($N651*'fnd base rates'!M$17)
+($O651*'fnd base rates'!M$18)
+($P651*VLOOKUP($S651+12,rate_basefnd,13)))</f>
        <v>0</v>
      </c>
      <c r="AF651" s="3">
        <f t="shared" si="141"/>
        <v>24495.320223200004</v>
      </c>
      <c r="AH651" s="205">
        <f t="shared" si="142"/>
        <v>484035262</v>
      </c>
      <c r="AI651" s="3" t="str">
        <f t="shared" ref="AI651:AI714" si="146">IF($B651&lt;499999999,MID($B651,1,3),MID($B651,1,4))</f>
        <v>484</v>
      </c>
      <c r="AJ651" s="1" t="str">
        <f t="shared" ref="AJ651:AJ714" si="147">IF($B651&lt;499999999,MID($B651,4,3),MID($B651,5,3))</f>
        <v>035</v>
      </c>
      <c r="AK651" s="1" t="str">
        <f t="shared" ref="AK651:AK714" si="148">IF($B651&lt;499999999,MID($B651,7,3),MID($B651,8,3))</f>
        <v>262</v>
      </c>
      <c r="AL651" s="3">
        <f t="shared" si="143"/>
        <v>1</v>
      </c>
      <c r="AM651" s="3">
        <f t="shared" si="139"/>
        <v>1</v>
      </c>
      <c r="AN651" s="3">
        <f t="shared" ref="AN651:AN714" si="149">AF651</f>
        <v>24495.320223200004</v>
      </c>
      <c r="AO651" s="3">
        <f t="shared" ref="AO651:AO714" si="150">IF(OR(AF651=0,AM651=0),0,ROUND(AN651/AM651,0))</f>
        <v>24495</v>
      </c>
      <c r="AP651" s="3">
        <f t="shared" si="144"/>
        <v>8431</v>
      </c>
      <c r="AQ651" s="3">
        <v>16064</v>
      </c>
      <c r="AS651" s="68"/>
      <c r="AT651" s="68"/>
      <c r="AX651" s="4">
        <f t="shared" ref="AX651:AX714" si="151">AY651-AW651</f>
        <v>0</v>
      </c>
      <c r="AZ651" s="4">
        <f t="shared" ref="AZ651:AZ714" si="152">BA651-AY651</f>
        <v>0</v>
      </c>
      <c r="BB651" s="4"/>
    </row>
    <row r="652" spans="1:54" s="3" customFormat="1">
      <c r="A652" s="205" t="str">
        <f t="shared" si="145"/>
        <v>484</v>
      </c>
      <c r="B652" s="1">
        <v>484035285</v>
      </c>
      <c r="C652" s="7" t="s">
        <v>103</v>
      </c>
      <c r="D652" s="8">
        <f>'fnd enro'!D652</f>
        <v>0</v>
      </c>
      <c r="E652" s="8">
        <f>'fnd enro'!E652</f>
        <v>0</v>
      </c>
      <c r="F652" s="8">
        <f>'fnd enro'!F652</f>
        <v>0</v>
      </c>
      <c r="G652" s="8">
        <f>'fnd enro'!G652</f>
        <v>0</v>
      </c>
      <c r="H652" s="8">
        <f>'fnd enro'!H652</f>
        <v>0</v>
      </c>
      <c r="I652" s="8">
        <f>'fnd enro'!I652</f>
        <v>1</v>
      </c>
      <c r="J652" s="8">
        <f>'fnd enro'!J652</f>
        <v>0</v>
      </c>
      <c r="K652" s="9">
        <f>'fnd enro'!K652</f>
        <v>0.04</v>
      </c>
      <c r="L652" s="8">
        <f>'fnd enro'!L652</f>
        <v>0</v>
      </c>
      <c r="M652" s="8">
        <f>'fnd enro'!M652</f>
        <v>0</v>
      </c>
      <c r="N652" s="8">
        <f>'fnd enro'!N652</f>
        <v>0</v>
      </c>
      <c r="O652" s="8">
        <f>'fnd enro'!O652</f>
        <v>1</v>
      </c>
      <c r="P652" s="8">
        <f>'fnd enro'!P652</f>
        <v>0</v>
      </c>
      <c r="Q652" s="8">
        <f>'fnd enro'!R652</f>
        <v>1</v>
      </c>
      <c r="R652" s="9">
        <f t="shared" si="140"/>
        <v>1.0860000000000001</v>
      </c>
      <c r="S652" s="8">
        <f>VALUE('fnd enro'!Q652)</f>
        <v>9</v>
      </c>
      <c r="T652" s="1"/>
      <c r="U652" s="68">
        <f>(($D652*'fnd base rates'!C$7)
+($E652*'fnd base rates'!C$8)
+($F652*'fnd base rates'!C$9)
+($G652*'fnd base rates'!C$10)
+($H652*'fnd base rates'!C$11)
+($I652*'fnd base rates'!C$12)
+($J652*'fnd base rates'!C$13)
+($K652*'fnd base rates'!C$14)
+($M652*'fnd base rates'!C$16)
+($N652*'fnd base rates'!C$17)
+($O652*'fnd base rates'!C$18)
+($P652*VLOOKUP($S652+12,rate_basefnd,3)))
*$R652</f>
        <v>819.63808319999998</v>
      </c>
      <c r="V652" s="68">
        <f>(($D652*'fnd base rates'!D$7)
+($E652*'fnd base rates'!D$8)
+($F652*'fnd base rates'!D$9)
+($G652*'fnd base rates'!D$10)
+($H652*'fnd base rates'!D$11)
+($I652*'fnd base rates'!D$12)
+($J652*'fnd base rates'!D$13)
+($K652*'fnd base rates'!D$14)
+($M652*'fnd base rates'!D$16)
+($N652*'fnd base rates'!D$17)
+($O652*'fnd base rates'!D$18)
+($P652*VLOOKUP($S652+12,rate_basefnd,4)))
*$R652</f>
        <v>1216.4611800000002</v>
      </c>
      <c r="W652" s="68">
        <f>(($D652*'fnd base rates'!E$7)
+($E652*'fnd base rates'!E$8)
+($F652*'fnd base rates'!E$9)
+($G652*'fnd base rates'!E$10)
+($H652*'fnd base rates'!E$11)
+($I652*'fnd base rates'!E$12)
+($J652*'fnd base rates'!E$13)
+($K652*'fnd base rates'!E$14)
+($M652*'fnd base rates'!E$16)
+($N652*'fnd base rates'!E$17)
+($O652*'fnd base rates'!E$18)
+($P652*VLOOKUP($S652+12,rate_basefnd,5)))
*$R652</f>
        <v>7997.2722887999998</v>
      </c>
      <c r="X652" s="68">
        <f>(($D652*'fnd base rates'!F$7)
+($E652*'fnd base rates'!F$8)
+($F652*'fnd base rates'!F$9)
+($G652*'fnd base rates'!F$10)
+($H652*'fnd base rates'!F$11)
+($I652*'fnd base rates'!F$12)
+($J652*'fnd base rates'!F$13)
+($K652*'fnd base rates'!F$14)
+($M652*'fnd base rates'!F$16)
+($N652*'fnd base rates'!F$17)
+($O652*'fnd base rates'!F$18)
+($P652*VLOOKUP($S652+12,rate_basefnd,6)))
*$R652</f>
        <v>1378.3976808</v>
      </c>
      <c r="Y652" s="68">
        <f>(($D652*'fnd base rates'!G$7)
+($E652*'fnd base rates'!G$8)
+($F652*'fnd base rates'!G$9)
+($G652*'fnd base rates'!G$10)
+($H652*'fnd base rates'!G$11)
+($I652*'fnd base rates'!G$12)
+($J652*'fnd base rates'!G$13)
+($K652*'fnd base rates'!G$14)
+($M652*'fnd base rates'!G$16)
+($N652*'fnd base rates'!G$17)
+($O652*'fnd base rates'!G$18)
+($P652*VLOOKUP($S652+12,rate_basefnd,7)))
*$R652</f>
        <v>282.42559439999997</v>
      </c>
      <c r="Z652" s="68">
        <f>(($D652*'fnd base rates'!H$7)
+($E652*'fnd base rates'!H$8)
+($F652*'fnd base rates'!H$9)
+($G652*'fnd base rates'!H$10)
+($H652*'fnd base rates'!H$11)
+($I652*'fnd base rates'!H$12)
+($J652*'fnd base rates'!H$13)
+($K652*'fnd base rates'!H$14)
+($M652*'fnd base rates'!H$16)
+($N652*'fnd base rates'!H$17)
+($O652*'fnd base rates'!H$18)
+($P652*VLOOKUP($S652+12,rate_basefnd,8)))</f>
        <v>1113.0940000000001</v>
      </c>
      <c r="AA652" s="68">
        <f>(($D652*'fnd base rates'!I$7)
+($E652*'fnd base rates'!I$8)
+($F652*'fnd base rates'!I$9)
+($G652*'fnd base rates'!I$10)
+($H652*'fnd base rates'!I$11)
+($I652*'fnd base rates'!I$12)
+($J652*'fnd base rates'!I$13)
+($K652*'fnd base rates'!I$14)
+($M652*'fnd base rates'!I$16)
+($N652*'fnd base rates'!I$17)
+($O652*'fnd base rates'!I$18)
+($P652*VLOOKUP($S652+12,rate_basefnd,9)))
*$R652</f>
        <v>639.45852000000002</v>
      </c>
      <c r="AB652" s="68">
        <f>(($D652*'fnd base rates'!J$7)
+($E652*'fnd base rates'!J$8)
+($F652*'fnd base rates'!J$9)
+($G652*'fnd base rates'!J$10)
+($H652*'fnd base rates'!J$11)
+($I652*'fnd base rates'!J$12)
+($J652*'fnd base rates'!J$13)
+($K652*'fnd base rates'!J$14)
+($M652*'fnd base rates'!J$16)
+($N652*'fnd base rates'!J$17)
+($O652*'fnd base rates'!J$18)
+($P652*VLOOKUP($S652+12,rate_basefnd,10)))
*$R652</f>
        <v>733.33235999999999</v>
      </c>
      <c r="AC652" s="68">
        <f>(($D652*'fnd base rates'!K$7)
+($E652*'fnd base rates'!K$8)
+($F652*'fnd base rates'!K$9)
+($G652*'fnd base rates'!K$10)
+($H652*'fnd base rates'!K$11)
+($I652*'fnd base rates'!K$12)
+($J652*'fnd base rates'!K$13)
+($K652*'fnd base rates'!K$14)
+($M652*'fnd base rates'!K$16)
+($N652*'fnd base rates'!K$17)
+($O652*'fnd base rates'!K$18)
+($P652*VLOOKUP($S652+12,rate_basefnd,11)))
*$R652</f>
        <v>1896.2711160000001</v>
      </c>
      <c r="AD652" s="68">
        <f>(($D652*'fnd base rates'!L$7)
+($E652*'fnd base rates'!L$8)
+($F652*'fnd base rates'!L$9)
+($G652*'fnd base rates'!L$10)
+($H652*'fnd base rates'!L$11)
+($I652*'fnd base rates'!L$12)
+($J652*'fnd base rates'!L$13)
+($K652*'fnd base rates'!L$14)
+($M652*'fnd base rates'!L$16)
+($N652*'fnd base rates'!L$17)
+($O652*'fnd base rates'!L$18)
+($P652*VLOOKUP($S652+12,rate_basefnd,12)))</f>
        <v>2660.8488000000002</v>
      </c>
      <c r="AE652" s="68">
        <f>(($D652*'fnd base rates'!M$7)
+($E652*'fnd base rates'!M$8)
+($F652*'fnd base rates'!M$9)
+($G652*'fnd base rates'!M$10)
+($H652*'fnd base rates'!M$11)
+($I652*'fnd base rates'!M$12)
+($J652*'fnd base rates'!M$13)
+($K652*'fnd base rates'!M$14)
+($M652*'fnd base rates'!M$16)
+($N652*'fnd base rates'!M$17)
+($O652*'fnd base rates'!M$18)
+($P652*VLOOKUP($S652+12,rate_basefnd,13)))</f>
        <v>0</v>
      </c>
      <c r="AF652" s="3">
        <f t="shared" si="141"/>
        <v>18737.199623200002</v>
      </c>
      <c r="AH652" s="205">
        <f t="shared" si="142"/>
        <v>484035285</v>
      </c>
      <c r="AI652" s="3" t="str">
        <f t="shared" si="146"/>
        <v>484</v>
      </c>
      <c r="AJ652" s="1" t="str">
        <f t="shared" si="147"/>
        <v>035</v>
      </c>
      <c r="AK652" s="1" t="str">
        <f t="shared" si="148"/>
        <v>285</v>
      </c>
      <c r="AL652" s="3">
        <f t="shared" si="143"/>
        <v>1</v>
      </c>
      <c r="AM652" s="3">
        <f t="shared" si="139"/>
        <v>1</v>
      </c>
      <c r="AN652" s="3">
        <f t="shared" si="149"/>
        <v>18737.199623200002</v>
      </c>
      <c r="AO652" s="3">
        <f t="shared" si="150"/>
        <v>18737</v>
      </c>
      <c r="AP652" s="3">
        <f t="shared" si="144"/>
        <v>5812</v>
      </c>
      <c r="AQ652" s="3">
        <v>12925</v>
      </c>
      <c r="AS652" s="68"/>
      <c r="AT652" s="68"/>
      <c r="AX652" s="4">
        <f t="shared" si="151"/>
        <v>0</v>
      </c>
      <c r="AZ652" s="4">
        <f t="shared" si="152"/>
        <v>0</v>
      </c>
      <c r="BB652" s="4"/>
    </row>
    <row r="653" spans="1:54" s="3" customFormat="1">
      <c r="A653" s="205" t="str">
        <f t="shared" si="145"/>
        <v>484</v>
      </c>
      <c r="B653" s="1">
        <v>484035308</v>
      </c>
      <c r="C653" s="7" t="s">
        <v>103</v>
      </c>
      <c r="D653" s="8">
        <f>'fnd enro'!D653</f>
        <v>0</v>
      </c>
      <c r="E653" s="8">
        <f>'fnd enro'!E653</f>
        <v>0</v>
      </c>
      <c r="F653" s="8">
        <f>'fnd enro'!F653</f>
        <v>0</v>
      </c>
      <c r="G653" s="8">
        <f>'fnd enro'!G653</f>
        <v>0</v>
      </c>
      <c r="H653" s="8">
        <f>'fnd enro'!H653</f>
        <v>0</v>
      </c>
      <c r="I653" s="8">
        <f>'fnd enro'!I653</f>
        <v>1</v>
      </c>
      <c r="J653" s="8">
        <f>'fnd enro'!J653</f>
        <v>0</v>
      </c>
      <c r="K653" s="9">
        <f>'fnd enro'!K653</f>
        <v>0.04</v>
      </c>
      <c r="L653" s="8">
        <f>'fnd enro'!L653</f>
        <v>0</v>
      </c>
      <c r="M653" s="8">
        <f>'fnd enro'!M653</f>
        <v>0</v>
      </c>
      <c r="N653" s="8">
        <f>'fnd enro'!N653</f>
        <v>0</v>
      </c>
      <c r="O653" s="8">
        <f>'fnd enro'!O653</f>
        <v>0</v>
      </c>
      <c r="P653" s="8">
        <f>'fnd enro'!P653</f>
        <v>1</v>
      </c>
      <c r="Q653" s="8">
        <f>'fnd enro'!R653</f>
        <v>1</v>
      </c>
      <c r="R653" s="9">
        <f t="shared" si="140"/>
        <v>1.0860000000000001</v>
      </c>
      <c r="S653" s="8">
        <f>VALUE('fnd enro'!Q653)</f>
        <v>9</v>
      </c>
      <c r="T653" s="1"/>
      <c r="U653" s="68">
        <f>(($D653*'fnd base rates'!C$7)
+($E653*'fnd base rates'!C$8)
+($F653*'fnd base rates'!C$9)
+($G653*'fnd base rates'!C$10)
+($H653*'fnd base rates'!C$11)
+($I653*'fnd base rates'!C$12)
+($J653*'fnd base rates'!C$13)
+($K653*'fnd base rates'!C$14)
+($M653*'fnd base rates'!C$16)
+($N653*'fnd base rates'!C$17)
+($O653*'fnd base rates'!C$18)
+($P653*VLOOKUP($S653+12,rate_basefnd,3)))
*$R653</f>
        <v>766.31548320000013</v>
      </c>
      <c r="V653" s="68">
        <f>(($D653*'fnd base rates'!D$7)
+($E653*'fnd base rates'!D$8)
+($F653*'fnd base rates'!D$9)
+($G653*'fnd base rates'!D$10)
+($H653*'fnd base rates'!D$11)
+($I653*'fnd base rates'!D$12)
+($J653*'fnd base rates'!D$13)
+($K653*'fnd base rates'!D$14)
+($M653*'fnd base rates'!D$16)
+($N653*'fnd base rates'!D$17)
+($O653*'fnd base rates'!D$18)
+($P653*VLOOKUP($S653+12,rate_basefnd,4)))
*$R653</f>
        <v>1466.97966</v>
      </c>
      <c r="W653" s="68">
        <f>(($D653*'fnd base rates'!E$7)
+($E653*'fnd base rates'!E$8)
+($F653*'fnd base rates'!E$9)
+($G653*'fnd base rates'!E$10)
+($H653*'fnd base rates'!E$11)
+($I653*'fnd base rates'!E$12)
+($J653*'fnd base rates'!E$13)
+($K653*'fnd base rates'!E$14)
+($M653*'fnd base rates'!E$16)
+($N653*'fnd base rates'!E$17)
+($O653*'fnd base rates'!E$18)
+($P653*VLOOKUP($S653+12,rate_basefnd,5)))
*$R653</f>
        <v>11256.879568799999</v>
      </c>
      <c r="X653" s="68">
        <f>(($D653*'fnd base rates'!F$7)
+($E653*'fnd base rates'!F$8)
+($F653*'fnd base rates'!F$9)
+($G653*'fnd base rates'!F$10)
+($H653*'fnd base rates'!F$11)
+($I653*'fnd base rates'!F$12)
+($J653*'fnd base rates'!F$13)
+($K653*'fnd base rates'!F$14)
+($M653*'fnd base rates'!F$16)
+($N653*'fnd base rates'!F$17)
+($O653*'fnd base rates'!F$18)
+($P653*VLOOKUP($S653+12,rate_basefnd,6)))
*$R653</f>
        <v>1083.6681407999999</v>
      </c>
      <c r="Y653" s="68">
        <f>(($D653*'fnd base rates'!G$7)
+($E653*'fnd base rates'!G$8)
+($F653*'fnd base rates'!G$9)
+($G653*'fnd base rates'!G$10)
+($H653*'fnd base rates'!G$11)
+($I653*'fnd base rates'!G$12)
+($J653*'fnd base rates'!G$13)
+($K653*'fnd base rates'!G$14)
+($M653*'fnd base rates'!G$16)
+($N653*'fnd base rates'!G$17)
+($O653*'fnd base rates'!G$18)
+($P653*VLOOKUP($S653+12,rate_basefnd,7)))
*$R653</f>
        <v>456.45709439999996</v>
      </c>
      <c r="Z653" s="68">
        <f>(($D653*'fnd base rates'!H$7)
+($E653*'fnd base rates'!H$8)
+($F653*'fnd base rates'!H$9)
+($G653*'fnd base rates'!H$10)
+($H653*'fnd base rates'!H$11)
+($I653*'fnd base rates'!H$12)
+($J653*'fnd base rates'!H$13)
+($K653*'fnd base rates'!H$14)
+($M653*'fnd base rates'!H$16)
+($N653*'fnd base rates'!H$17)
+($O653*'fnd base rates'!H$18)
+($P653*VLOOKUP($S653+12,rate_basefnd,8)))</f>
        <v>955.70399999999995</v>
      </c>
      <c r="AA653" s="68">
        <f>(($D653*'fnd base rates'!I$7)
+($E653*'fnd base rates'!I$8)
+($F653*'fnd base rates'!I$9)
+($G653*'fnd base rates'!I$10)
+($H653*'fnd base rates'!I$11)
+($I653*'fnd base rates'!I$12)
+($J653*'fnd base rates'!I$13)
+($K653*'fnd base rates'!I$14)
+($M653*'fnd base rates'!I$16)
+($N653*'fnd base rates'!I$17)
+($O653*'fnd base rates'!I$18)
+($P653*VLOOKUP($S653+12,rate_basefnd,9)))
*$R653</f>
        <v>728.67342000000008</v>
      </c>
      <c r="AB653" s="68">
        <f>(($D653*'fnd base rates'!J$7)
+($E653*'fnd base rates'!J$8)
+($F653*'fnd base rates'!J$9)
+($G653*'fnd base rates'!J$10)
+($H653*'fnd base rates'!J$11)
+($I653*'fnd base rates'!J$12)
+($J653*'fnd base rates'!J$13)
+($K653*'fnd base rates'!J$14)
+($M653*'fnd base rates'!J$16)
+($N653*'fnd base rates'!J$17)
+($O653*'fnd base rates'!J$18)
+($P653*VLOOKUP($S653+12,rate_basefnd,10)))
*$R653</f>
        <v>1811.1873600000001</v>
      </c>
      <c r="AC653" s="68">
        <f>(($D653*'fnd base rates'!K$7)
+($E653*'fnd base rates'!K$8)
+($F653*'fnd base rates'!K$9)
+($G653*'fnd base rates'!K$10)
+($H653*'fnd base rates'!K$11)
+($I653*'fnd base rates'!K$12)
+($J653*'fnd base rates'!K$13)
+($K653*'fnd base rates'!K$14)
+($M653*'fnd base rates'!K$16)
+($N653*'fnd base rates'!K$17)
+($O653*'fnd base rates'!K$18)
+($P653*VLOOKUP($S653+12,rate_basefnd,11)))
*$R653</f>
        <v>1391.0421960000001</v>
      </c>
      <c r="AD653" s="68">
        <f>(($D653*'fnd base rates'!L$7)
+($E653*'fnd base rates'!L$8)
+($F653*'fnd base rates'!L$9)
+($G653*'fnd base rates'!L$10)
+($H653*'fnd base rates'!L$11)
+($I653*'fnd base rates'!L$12)
+($J653*'fnd base rates'!L$13)
+($K653*'fnd base rates'!L$14)
+($M653*'fnd base rates'!L$16)
+($N653*'fnd base rates'!L$17)
+($O653*'fnd base rates'!L$18)
+($P653*VLOOKUP($S653+12,rate_basefnd,12)))</f>
        <v>3085.7488000000003</v>
      </c>
      <c r="AE653" s="68">
        <f>(($D653*'fnd base rates'!M$7)
+($E653*'fnd base rates'!M$8)
+($F653*'fnd base rates'!M$9)
+($G653*'fnd base rates'!M$10)
+($H653*'fnd base rates'!M$11)
+($I653*'fnd base rates'!M$12)
+($J653*'fnd base rates'!M$13)
+($K653*'fnd base rates'!M$14)
+($M653*'fnd base rates'!M$16)
+($N653*'fnd base rates'!M$17)
+($O653*'fnd base rates'!M$18)
+($P653*VLOOKUP($S653+12,rate_basefnd,13)))</f>
        <v>0</v>
      </c>
      <c r="AF653" s="3">
        <f t="shared" si="141"/>
        <v>23002.655723200001</v>
      </c>
      <c r="AH653" s="205">
        <f t="shared" si="142"/>
        <v>484035308</v>
      </c>
      <c r="AI653" s="3" t="str">
        <f t="shared" si="146"/>
        <v>484</v>
      </c>
      <c r="AJ653" s="1" t="str">
        <f t="shared" si="147"/>
        <v>035</v>
      </c>
      <c r="AK653" s="1" t="str">
        <f t="shared" si="148"/>
        <v>308</v>
      </c>
      <c r="AL653" s="3">
        <f t="shared" si="143"/>
        <v>1</v>
      </c>
      <c r="AM653" s="3">
        <f t="shared" si="139"/>
        <v>1</v>
      </c>
      <c r="AN653" s="3">
        <f t="shared" si="149"/>
        <v>23002.655723200001</v>
      </c>
      <c r="AO653" s="3">
        <f t="shared" si="150"/>
        <v>23003</v>
      </c>
      <c r="AP653" s="3">
        <f t="shared" si="144"/>
        <v>9709</v>
      </c>
      <c r="AQ653" s="3">
        <v>13294</v>
      </c>
      <c r="AS653" s="68"/>
      <c r="AT653" s="68"/>
      <c r="AX653" s="4">
        <f t="shared" si="151"/>
        <v>0</v>
      </c>
      <c r="AZ653" s="4">
        <f t="shared" si="152"/>
        <v>0</v>
      </c>
      <c r="BB653" s="4"/>
    </row>
    <row r="654" spans="1:54" s="3" customFormat="1">
      <c r="A654" s="205" t="str">
        <f t="shared" si="145"/>
        <v>484</v>
      </c>
      <c r="B654" s="1">
        <v>484035336</v>
      </c>
      <c r="C654" s="7" t="s">
        <v>103</v>
      </c>
      <c r="D654" s="8">
        <f>'fnd enro'!D654</f>
        <v>0</v>
      </c>
      <c r="E654" s="8">
        <f>'fnd enro'!E654</f>
        <v>0</v>
      </c>
      <c r="F654" s="8">
        <f>'fnd enro'!F654</f>
        <v>0</v>
      </c>
      <c r="G654" s="8">
        <f>'fnd enro'!G654</f>
        <v>0</v>
      </c>
      <c r="H654" s="8">
        <f>'fnd enro'!H654</f>
        <v>1</v>
      </c>
      <c r="I654" s="8">
        <f>'fnd enro'!I654</f>
        <v>0</v>
      </c>
      <c r="J654" s="8">
        <f>'fnd enro'!J654</f>
        <v>0</v>
      </c>
      <c r="K654" s="9">
        <f>'fnd enro'!K654</f>
        <v>0.04</v>
      </c>
      <c r="L654" s="8">
        <f>'fnd enro'!L654</f>
        <v>0</v>
      </c>
      <c r="M654" s="8">
        <f>'fnd enro'!M654</f>
        <v>0</v>
      </c>
      <c r="N654" s="8">
        <f>'fnd enro'!N654</f>
        <v>0</v>
      </c>
      <c r="O654" s="8">
        <f>'fnd enro'!O654</f>
        <v>0</v>
      </c>
      <c r="P654" s="8">
        <f>'fnd enro'!P654</f>
        <v>1</v>
      </c>
      <c r="Q654" s="8">
        <f>'fnd enro'!R654</f>
        <v>1</v>
      </c>
      <c r="R654" s="9">
        <f t="shared" si="140"/>
        <v>1.0860000000000001</v>
      </c>
      <c r="S654" s="8">
        <f>VALUE('fnd enro'!Q654)</f>
        <v>8</v>
      </c>
      <c r="T654" s="1"/>
      <c r="U654" s="68">
        <f>(($D654*'fnd base rates'!C$7)
+($E654*'fnd base rates'!C$8)
+($F654*'fnd base rates'!C$9)
+($G654*'fnd base rates'!C$10)
+($H654*'fnd base rates'!C$11)
+($I654*'fnd base rates'!C$12)
+($J654*'fnd base rates'!C$13)
+($K654*'fnd base rates'!C$14)
+($M654*'fnd base rates'!C$16)
+($N654*'fnd base rates'!C$17)
+($O654*'fnd base rates'!C$18)
+($P654*VLOOKUP($S654+12,rate_basefnd,3)))
*$R654</f>
        <v>756.98674320000009</v>
      </c>
      <c r="V654" s="68">
        <f>(($D654*'fnd base rates'!D$7)
+($E654*'fnd base rates'!D$8)
+($F654*'fnd base rates'!D$9)
+($G654*'fnd base rates'!D$10)
+($H654*'fnd base rates'!D$11)
+($I654*'fnd base rates'!D$12)
+($J654*'fnd base rates'!D$13)
+($K654*'fnd base rates'!D$14)
+($M654*'fnd base rates'!D$16)
+($N654*'fnd base rates'!D$17)
+($O654*'fnd base rates'!D$18)
+($P654*VLOOKUP($S654+12,rate_basefnd,4)))
*$R654</f>
        <v>1422.7686000000001</v>
      </c>
      <c r="W654" s="68">
        <f>(($D654*'fnd base rates'!E$7)
+($E654*'fnd base rates'!E$8)
+($F654*'fnd base rates'!E$9)
+($G654*'fnd base rates'!E$10)
+($H654*'fnd base rates'!E$11)
+($I654*'fnd base rates'!E$12)
+($J654*'fnd base rates'!E$13)
+($K654*'fnd base rates'!E$14)
+($M654*'fnd base rates'!E$16)
+($N654*'fnd base rates'!E$17)
+($O654*'fnd base rates'!E$18)
+($P654*VLOOKUP($S654+12,rate_basefnd,5)))
*$R654</f>
        <v>9075.1381488000025</v>
      </c>
      <c r="X654" s="68">
        <f>(($D654*'fnd base rates'!F$7)
+($E654*'fnd base rates'!F$8)
+($F654*'fnd base rates'!F$9)
+($G654*'fnd base rates'!F$10)
+($H654*'fnd base rates'!F$11)
+($I654*'fnd base rates'!F$12)
+($J654*'fnd base rates'!F$13)
+($K654*'fnd base rates'!F$14)
+($M654*'fnd base rates'!F$16)
+($N654*'fnd base rates'!F$17)
+($O654*'fnd base rates'!F$18)
+($P654*VLOOKUP($S654+12,rate_basefnd,6)))
*$R654</f>
        <v>1214.3791008000001</v>
      </c>
      <c r="Y654" s="68">
        <f>(($D654*'fnd base rates'!G$7)
+($E654*'fnd base rates'!G$8)
+($F654*'fnd base rates'!G$9)
+($G654*'fnd base rates'!G$10)
+($H654*'fnd base rates'!G$11)
+($I654*'fnd base rates'!G$12)
+($J654*'fnd base rates'!G$13)
+($K654*'fnd base rates'!G$14)
+($M654*'fnd base rates'!G$16)
+($N654*'fnd base rates'!G$17)
+($O654*'fnd base rates'!G$18)
+($P654*VLOOKUP($S654+12,rate_basefnd,7)))
*$R654</f>
        <v>441.0141744</v>
      </c>
      <c r="Z654" s="68">
        <f>(($D654*'fnd base rates'!H$7)
+($E654*'fnd base rates'!H$8)
+($F654*'fnd base rates'!H$9)
+($G654*'fnd base rates'!H$10)
+($H654*'fnd base rates'!H$11)
+($I654*'fnd base rates'!H$12)
+($J654*'fnd base rates'!H$13)
+($K654*'fnd base rates'!H$14)
+($M654*'fnd base rates'!H$16)
+($N654*'fnd base rates'!H$17)
+($O654*'fnd base rates'!H$18)
+($P654*VLOOKUP($S654+12,rate_basefnd,8)))</f>
        <v>614.80399999999997</v>
      </c>
      <c r="AA654" s="68">
        <f>(($D654*'fnd base rates'!I$7)
+($E654*'fnd base rates'!I$8)
+($F654*'fnd base rates'!I$9)
+($G654*'fnd base rates'!I$10)
+($H654*'fnd base rates'!I$11)
+($I654*'fnd base rates'!I$12)
+($J654*'fnd base rates'!I$13)
+($K654*'fnd base rates'!I$14)
+($M654*'fnd base rates'!I$16)
+($N654*'fnd base rates'!I$17)
+($O654*'fnd base rates'!I$18)
+($P654*VLOOKUP($S654+12,rate_basefnd,9)))
*$R654</f>
        <v>690.18558000000007</v>
      </c>
      <c r="AB654" s="68">
        <f>(($D654*'fnd base rates'!J$7)
+($E654*'fnd base rates'!J$8)
+($F654*'fnd base rates'!J$9)
+($G654*'fnd base rates'!J$10)
+($H654*'fnd base rates'!J$11)
+($I654*'fnd base rates'!J$12)
+($J654*'fnd base rates'!J$13)
+($K654*'fnd base rates'!J$14)
+($M654*'fnd base rates'!J$16)
+($N654*'fnd base rates'!J$17)
+($O654*'fnd base rates'!J$18)
+($P654*VLOOKUP($S654+12,rate_basefnd,10)))
*$R654</f>
        <v>1328.9056200000002</v>
      </c>
      <c r="AC654" s="68">
        <f>(($D654*'fnd base rates'!K$7)
+($E654*'fnd base rates'!K$8)
+($F654*'fnd base rates'!K$9)
+($G654*'fnd base rates'!K$10)
+($H654*'fnd base rates'!K$11)
+($I654*'fnd base rates'!K$12)
+($J654*'fnd base rates'!K$13)
+($K654*'fnd base rates'!K$14)
+($M654*'fnd base rates'!K$16)
+($N654*'fnd base rates'!K$17)
+($O654*'fnd base rates'!K$18)
+($P654*VLOOKUP($S654+12,rate_basefnd,11)))
*$R654</f>
        <v>1429.7146559999999</v>
      </c>
      <c r="AD654" s="68">
        <f>(($D654*'fnd base rates'!L$7)
+($E654*'fnd base rates'!L$8)
+($F654*'fnd base rates'!L$9)
+($G654*'fnd base rates'!L$10)
+($H654*'fnd base rates'!L$11)
+($I654*'fnd base rates'!L$12)
+($J654*'fnd base rates'!L$13)
+($K654*'fnd base rates'!L$14)
+($M654*'fnd base rates'!L$16)
+($N654*'fnd base rates'!L$17)
+($O654*'fnd base rates'!L$18)
+($P654*VLOOKUP($S654+12,rate_basefnd,12)))</f>
        <v>3273.6088</v>
      </c>
      <c r="AE654" s="68">
        <f>(($D654*'fnd base rates'!M$7)
+($E654*'fnd base rates'!M$8)
+($F654*'fnd base rates'!M$9)
+($G654*'fnd base rates'!M$10)
+($H654*'fnd base rates'!M$11)
+($I654*'fnd base rates'!M$12)
+($J654*'fnd base rates'!M$13)
+($K654*'fnd base rates'!M$14)
+($M654*'fnd base rates'!M$16)
+($N654*'fnd base rates'!M$17)
+($O654*'fnd base rates'!M$18)
+($P654*VLOOKUP($S654+12,rate_basefnd,13)))</f>
        <v>0</v>
      </c>
      <c r="AF654" s="3">
        <f t="shared" si="141"/>
        <v>20247.505423200004</v>
      </c>
      <c r="AH654" s="205">
        <f t="shared" si="142"/>
        <v>484035336</v>
      </c>
      <c r="AI654" s="3" t="str">
        <f t="shared" si="146"/>
        <v>484</v>
      </c>
      <c r="AJ654" s="1" t="str">
        <f t="shared" si="147"/>
        <v>035</v>
      </c>
      <c r="AK654" s="1" t="str">
        <f t="shared" si="148"/>
        <v>336</v>
      </c>
      <c r="AL654" s="3">
        <f t="shared" si="143"/>
        <v>1</v>
      </c>
      <c r="AM654" s="3">
        <f t="shared" si="139"/>
        <v>1</v>
      </c>
      <c r="AN654" s="3">
        <f t="shared" si="149"/>
        <v>20247.505423200004</v>
      </c>
      <c r="AO654" s="3">
        <f t="shared" si="150"/>
        <v>20248</v>
      </c>
      <c r="AP654" s="3">
        <f t="shared" si="144"/>
        <v>5701</v>
      </c>
      <c r="AQ654" s="3">
        <v>14547</v>
      </c>
      <c r="AS654" s="68"/>
      <c r="AT654" s="68"/>
      <c r="AX654" s="4">
        <f t="shared" si="151"/>
        <v>0</v>
      </c>
      <c r="AZ654" s="4">
        <f t="shared" si="152"/>
        <v>0</v>
      </c>
      <c r="BB654" s="4"/>
    </row>
    <row r="655" spans="1:54" s="3" customFormat="1">
      <c r="A655" s="205" t="str">
        <f t="shared" si="145"/>
        <v>484</v>
      </c>
      <c r="B655" s="1">
        <v>484035690</v>
      </c>
      <c r="C655" s="7" t="s">
        <v>103</v>
      </c>
      <c r="D655" s="8">
        <f>'fnd enro'!D655</f>
        <v>0</v>
      </c>
      <c r="E655" s="8">
        <f>'fnd enro'!E655</f>
        <v>0</v>
      </c>
      <c r="F655" s="8">
        <f>'fnd enro'!F655</f>
        <v>0</v>
      </c>
      <c r="G655" s="8">
        <f>'fnd enro'!G655</f>
        <v>0</v>
      </c>
      <c r="H655" s="8">
        <f>'fnd enro'!H655</f>
        <v>0</v>
      </c>
      <c r="I655" s="8">
        <f>'fnd enro'!I655</f>
        <v>1</v>
      </c>
      <c r="J655" s="8">
        <f>'fnd enro'!J655</f>
        <v>0</v>
      </c>
      <c r="K655" s="9">
        <f>'fnd enro'!K655</f>
        <v>0.04</v>
      </c>
      <c r="L655" s="8">
        <f>'fnd enro'!L655</f>
        <v>0</v>
      </c>
      <c r="M655" s="8">
        <f>'fnd enro'!M655</f>
        <v>0</v>
      </c>
      <c r="N655" s="8">
        <f>'fnd enro'!N655</f>
        <v>0</v>
      </c>
      <c r="O655" s="8">
        <f>'fnd enro'!O655</f>
        <v>0</v>
      </c>
      <c r="P655" s="8">
        <f>'fnd enro'!P655</f>
        <v>0</v>
      </c>
      <c r="Q655" s="8">
        <f>'fnd enro'!R655</f>
        <v>1</v>
      </c>
      <c r="R655" s="9">
        <f t="shared" si="140"/>
        <v>1.0860000000000001</v>
      </c>
      <c r="S655" s="8">
        <f>VALUE('fnd enro'!Q655)</f>
        <v>4</v>
      </c>
      <c r="T655" s="1"/>
      <c r="U655" s="68">
        <f>(($D655*'fnd base rates'!C$7)
+($E655*'fnd base rates'!C$8)
+($F655*'fnd base rates'!C$9)
+($G655*'fnd base rates'!C$10)
+($H655*'fnd base rates'!C$11)
+($I655*'fnd base rates'!C$12)
+($J655*'fnd base rates'!C$13)
+($K655*'fnd base rates'!C$14)
+($M655*'fnd base rates'!C$16)
+($N655*'fnd base rates'!C$17)
+($O655*'fnd base rates'!C$18)
+($P655*VLOOKUP($S655+12,rate_basefnd,3)))
*$R655</f>
        <v>651.23206320000008</v>
      </c>
      <c r="V655" s="68">
        <f>(($D655*'fnd base rates'!D$7)
+($E655*'fnd base rates'!D$8)
+($F655*'fnd base rates'!D$9)
+($G655*'fnd base rates'!D$10)
+($H655*'fnd base rates'!D$11)
+($I655*'fnd base rates'!D$12)
+($J655*'fnd base rates'!D$13)
+($K655*'fnd base rates'!D$14)
+($M655*'fnd base rates'!D$16)
+($N655*'fnd base rates'!D$17)
+($O655*'fnd base rates'!D$18)
+($P655*VLOOKUP($S655+12,rate_basefnd,4)))
*$R655</f>
        <v>921.73164000000008</v>
      </c>
      <c r="W655" s="68">
        <f>(($D655*'fnd base rates'!E$7)
+($E655*'fnd base rates'!E$8)
+($F655*'fnd base rates'!E$9)
+($G655*'fnd base rates'!E$10)
+($H655*'fnd base rates'!E$11)
+($I655*'fnd base rates'!E$12)
+($J655*'fnd base rates'!E$13)
+($K655*'fnd base rates'!E$14)
+($M655*'fnd base rates'!E$16)
+($N655*'fnd base rates'!E$17)
+($O655*'fnd base rates'!E$18)
+($P655*VLOOKUP($S655+12,rate_basefnd,5)))
*$R655</f>
        <v>5934.2415287999993</v>
      </c>
      <c r="X655" s="68">
        <f>(($D655*'fnd base rates'!F$7)
+($E655*'fnd base rates'!F$8)
+($F655*'fnd base rates'!F$9)
+($G655*'fnd base rates'!F$10)
+($H655*'fnd base rates'!F$11)
+($I655*'fnd base rates'!F$12)
+($J655*'fnd base rates'!F$13)
+($K655*'fnd base rates'!F$14)
+($M655*'fnd base rates'!F$16)
+($N655*'fnd base rates'!F$17)
+($O655*'fnd base rates'!F$18)
+($P655*VLOOKUP($S655+12,rate_basefnd,6)))
*$R655</f>
        <v>1083.6681407999999</v>
      </c>
      <c r="Y655" s="68">
        <f>(($D655*'fnd base rates'!G$7)
+($E655*'fnd base rates'!G$8)
+($F655*'fnd base rates'!G$9)
+($G655*'fnd base rates'!G$10)
+($H655*'fnd base rates'!G$11)
+($I655*'fnd base rates'!G$12)
+($J655*'fnd base rates'!G$13)
+($K655*'fnd base rates'!G$14)
+($M655*'fnd base rates'!G$16)
+($N655*'fnd base rates'!G$17)
+($O655*'fnd base rates'!G$18)
+($P655*VLOOKUP($S655+12,rate_basefnd,7)))
*$R655</f>
        <v>198.22801440000001</v>
      </c>
      <c r="Z655" s="68">
        <f>(($D655*'fnd base rates'!H$7)
+($E655*'fnd base rates'!H$8)
+($F655*'fnd base rates'!H$9)
+($G655*'fnd base rates'!H$10)
+($H655*'fnd base rates'!H$11)
+($I655*'fnd base rates'!H$12)
+($J655*'fnd base rates'!H$13)
+($K655*'fnd base rates'!H$14)
+($M655*'fnd base rates'!H$16)
+($N655*'fnd base rates'!H$17)
+($O655*'fnd base rates'!H$18)
+($P655*VLOOKUP($S655+12,rate_basefnd,8)))</f>
        <v>919.26400000000001</v>
      </c>
      <c r="AA655" s="68">
        <f>(($D655*'fnd base rates'!I$7)
+($E655*'fnd base rates'!I$8)
+($F655*'fnd base rates'!I$9)
+($G655*'fnd base rates'!I$10)
+($H655*'fnd base rates'!I$11)
+($I655*'fnd base rates'!I$12)
+($J655*'fnd base rates'!I$13)
+($K655*'fnd base rates'!I$14)
+($M655*'fnd base rates'!I$16)
+($N655*'fnd base rates'!I$17)
+($O655*'fnd base rates'!I$18)
+($P655*VLOOKUP($S655+12,rate_basefnd,9)))
*$R655</f>
        <v>513.15672000000006</v>
      </c>
      <c r="AB655" s="68">
        <f>(($D655*'fnd base rates'!J$7)
+($E655*'fnd base rates'!J$8)
+($F655*'fnd base rates'!J$9)
+($G655*'fnd base rates'!J$10)
+($H655*'fnd base rates'!J$11)
+($I655*'fnd base rates'!J$12)
+($J655*'fnd base rates'!J$13)
+($K655*'fnd base rates'!J$14)
+($M655*'fnd base rates'!J$16)
+($N655*'fnd base rates'!J$17)
+($O655*'fnd base rates'!J$18)
+($P655*VLOOKUP($S655+12,rate_basefnd,10)))
*$R655</f>
        <v>691.22814000000005</v>
      </c>
      <c r="AC655" s="68">
        <f>(($D655*'fnd base rates'!K$7)
+($E655*'fnd base rates'!K$8)
+($F655*'fnd base rates'!K$9)
+($G655*'fnd base rates'!K$10)
+($H655*'fnd base rates'!K$11)
+($I655*'fnd base rates'!K$12)
+($J655*'fnd base rates'!K$13)
+($K655*'fnd base rates'!K$14)
+($M655*'fnd base rates'!K$16)
+($N655*'fnd base rates'!K$17)
+($O655*'fnd base rates'!K$18)
+($P655*VLOOKUP($S655+12,rate_basefnd,11)))
*$R655</f>
        <v>1391.0421960000001</v>
      </c>
      <c r="AD655" s="68">
        <f>(($D655*'fnd base rates'!L$7)
+($E655*'fnd base rates'!L$8)
+($F655*'fnd base rates'!L$9)
+($G655*'fnd base rates'!L$10)
+($H655*'fnd base rates'!L$11)
+($I655*'fnd base rates'!L$12)
+($J655*'fnd base rates'!L$13)
+($K655*'fnd base rates'!L$14)
+($M655*'fnd base rates'!L$16)
+($N655*'fnd base rates'!L$17)
+($O655*'fnd base rates'!L$18)
+($P655*VLOOKUP($S655+12,rate_basefnd,12)))</f>
        <v>2166.2388000000001</v>
      </c>
      <c r="AE655" s="68">
        <f>(($D655*'fnd base rates'!M$7)
+($E655*'fnd base rates'!M$8)
+($F655*'fnd base rates'!M$9)
+($G655*'fnd base rates'!M$10)
+($H655*'fnd base rates'!M$11)
+($I655*'fnd base rates'!M$12)
+($J655*'fnd base rates'!M$13)
+($K655*'fnd base rates'!M$14)
+($M655*'fnd base rates'!M$16)
+($N655*'fnd base rates'!M$17)
+($O655*'fnd base rates'!M$18)
+($P655*VLOOKUP($S655+12,rate_basefnd,13)))</f>
        <v>0</v>
      </c>
      <c r="AF655" s="3">
        <f t="shared" si="141"/>
        <v>14470.031243199999</v>
      </c>
      <c r="AH655" s="205">
        <f t="shared" si="142"/>
        <v>484035690</v>
      </c>
      <c r="AI655" s="3" t="str">
        <f t="shared" si="146"/>
        <v>484</v>
      </c>
      <c r="AJ655" s="1" t="str">
        <f t="shared" si="147"/>
        <v>035</v>
      </c>
      <c r="AK655" s="1" t="str">
        <f t="shared" si="148"/>
        <v>690</v>
      </c>
      <c r="AL655" s="3">
        <f t="shared" si="143"/>
        <v>1</v>
      </c>
      <c r="AM655" s="3">
        <f t="shared" si="139"/>
        <v>1</v>
      </c>
      <c r="AN655" s="3">
        <f t="shared" si="149"/>
        <v>14470.031243199999</v>
      </c>
      <c r="AO655" s="3">
        <f t="shared" si="150"/>
        <v>14470</v>
      </c>
      <c r="AP655" s="3">
        <f t="shared" si="144"/>
        <v>735</v>
      </c>
      <c r="AQ655" s="3">
        <v>13735</v>
      </c>
      <c r="AS655" s="68"/>
      <c r="AT655" s="68"/>
      <c r="AX655" s="4">
        <f t="shared" si="151"/>
        <v>0</v>
      </c>
      <c r="AZ655" s="4">
        <f t="shared" si="152"/>
        <v>0</v>
      </c>
      <c r="BB655" s="4"/>
    </row>
    <row r="656" spans="1:54" s="3" customFormat="1">
      <c r="A656" s="205" t="str">
        <f t="shared" si="145"/>
        <v>485</v>
      </c>
      <c r="B656" s="1">
        <v>485258030</v>
      </c>
      <c r="C656" s="7" t="s">
        <v>105</v>
      </c>
      <c r="D656" s="8">
        <f>'fnd enro'!D656</f>
        <v>0</v>
      </c>
      <c r="E656" s="8">
        <f>'fnd enro'!E656</f>
        <v>0</v>
      </c>
      <c r="F656" s="8">
        <f>'fnd enro'!F656</f>
        <v>0</v>
      </c>
      <c r="G656" s="8">
        <f>'fnd enro'!G656</f>
        <v>0</v>
      </c>
      <c r="H656" s="8">
        <f>'fnd enro'!H656</f>
        <v>2</v>
      </c>
      <c r="I656" s="8">
        <f>'fnd enro'!I656</f>
        <v>2</v>
      </c>
      <c r="J656" s="8">
        <f>'fnd enro'!J656</f>
        <v>0</v>
      </c>
      <c r="K656" s="9">
        <f>'fnd enro'!K656</f>
        <v>0.16</v>
      </c>
      <c r="L656" s="8">
        <f>'fnd enro'!L656</f>
        <v>0</v>
      </c>
      <c r="M656" s="8">
        <f>'fnd enro'!M656</f>
        <v>0</v>
      </c>
      <c r="N656" s="8">
        <f>'fnd enro'!N656</f>
        <v>0</v>
      </c>
      <c r="O656" s="8">
        <f>'fnd enro'!O656</f>
        <v>0</v>
      </c>
      <c r="P656" s="8">
        <f>'fnd enro'!P656</f>
        <v>3</v>
      </c>
      <c r="Q656" s="8">
        <f>'fnd enro'!R656</f>
        <v>4</v>
      </c>
      <c r="R656" s="9">
        <f t="shared" si="140"/>
        <v>1</v>
      </c>
      <c r="S656" s="8">
        <f>VALUE('fnd enro'!Q656)</f>
        <v>6</v>
      </c>
      <c r="T656" s="1"/>
      <c r="U656" s="68">
        <f>(($D656*'fnd base rates'!C$7)
+($E656*'fnd base rates'!C$8)
+($F656*'fnd base rates'!C$9)
+($G656*'fnd base rates'!C$10)
+($H656*'fnd base rates'!C$11)
+($I656*'fnd base rates'!C$12)
+($J656*'fnd base rates'!C$13)
+($K656*'fnd base rates'!C$14)
+($M656*'fnd base rates'!C$16)
+($N656*'fnd base rates'!C$17)
+($O656*'fnd base rates'!C$18)
+($P656*VLOOKUP($S656+12,rate_basefnd,3)))
*$R656</f>
        <v>2639.2148000000002</v>
      </c>
      <c r="V656" s="68">
        <f>(($D656*'fnd base rates'!D$7)
+($E656*'fnd base rates'!D$8)
+($F656*'fnd base rates'!D$9)
+($G656*'fnd base rates'!D$10)
+($H656*'fnd base rates'!D$11)
+($I656*'fnd base rates'!D$12)
+($J656*'fnd base rates'!D$13)
+($K656*'fnd base rates'!D$14)
+($M656*'fnd base rates'!D$16)
+($N656*'fnd base rates'!D$17)
+($O656*'fnd base rates'!D$18)
+($P656*VLOOKUP($S656+12,rate_basefnd,4)))
*$R656</f>
        <v>4534.8099999999995</v>
      </c>
      <c r="W656" s="68">
        <f>(($D656*'fnd base rates'!E$7)
+($E656*'fnd base rates'!E$8)
+($F656*'fnd base rates'!E$9)
+($G656*'fnd base rates'!E$10)
+($H656*'fnd base rates'!E$11)
+($I656*'fnd base rates'!E$12)
+($J656*'fnd base rates'!E$13)
+($K656*'fnd base rates'!E$14)
+($M656*'fnd base rates'!E$16)
+($N656*'fnd base rates'!E$17)
+($O656*'fnd base rates'!E$18)
+($P656*VLOOKUP($S656+12,rate_basefnd,5)))
*$R656</f>
        <v>29761.023199999996</v>
      </c>
      <c r="X656" s="68">
        <f>(($D656*'fnd base rates'!F$7)
+($E656*'fnd base rates'!F$8)
+($F656*'fnd base rates'!F$9)
+($G656*'fnd base rates'!F$10)
+($H656*'fnd base rates'!F$11)
+($I656*'fnd base rates'!F$12)
+($J656*'fnd base rates'!F$13)
+($K656*'fnd base rates'!F$14)
+($M656*'fnd base rates'!F$16)
+($N656*'fnd base rates'!F$17)
+($O656*'fnd base rates'!F$18)
+($P656*VLOOKUP($S656+12,rate_basefnd,6)))
*$R656</f>
        <v>4232.1311999999998</v>
      </c>
      <c r="Y656" s="68">
        <f>(($D656*'fnd base rates'!G$7)
+($E656*'fnd base rates'!G$8)
+($F656*'fnd base rates'!G$9)
+($G656*'fnd base rates'!G$10)
+($H656*'fnd base rates'!G$11)
+($I656*'fnd base rates'!G$12)
+($J656*'fnd base rates'!G$13)
+($K656*'fnd base rates'!G$14)
+($M656*'fnd base rates'!G$16)
+($N656*'fnd base rates'!G$17)
+($O656*'fnd base rates'!G$18)
+($P656*VLOOKUP($S656+12,rate_basefnd,7)))
*$R656</f>
        <v>1280.0616</v>
      </c>
      <c r="Z656" s="68">
        <f>(($D656*'fnd base rates'!H$7)
+($E656*'fnd base rates'!H$8)
+($F656*'fnd base rates'!H$9)
+($G656*'fnd base rates'!H$10)
+($H656*'fnd base rates'!H$11)
+($I656*'fnd base rates'!H$12)
+($J656*'fnd base rates'!H$13)
+($K656*'fnd base rates'!H$14)
+($M656*'fnd base rates'!H$16)
+($N656*'fnd base rates'!H$17)
+($O656*'fnd base rates'!H$18)
+($P656*VLOOKUP($S656+12,rate_basefnd,8)))</f>
        <v>3083.9059999999999</v>
      </c>
      <c r="AA656" s="68">
        <f>(($D656*'fnd base rates'!I$7)
+($E656*'fnd base rates'!I$8)
+($F656*'fnd base rates'!I$9)
+($G656*'fnd base rates'!I$10)
+($H656*'fnd base rates'!I$11)
+($I656*'fnd base rates'!I$12)
+($J656*'fnd base rates'!I$13)
+($K656*'fnd base rates'!I$14)
+($M656*'fnd base rates'!I$16)
+($N656*'fnd base rates'!I$17)
+($O656*'fnd base rates'!I$18)
+($P656*VLOOKUP($S656+12,rate_basefnd,9)))
*$R656</f>
        <v>2301.9</v>
      </c>
      <c r="AB656" s="68">
        <f>(($D656*'fnd base rates'!J$7)
+($E656*'fnd base rates'!J$8)
+($F656*'fnd base rates'!J$9)
+($G656*'fnd base rates'!J$10)
+($H656*'fnd base rates'!J$11)
+($I656*'fnd base rates'!J$12)
+($J656*'fnd base rates'!J$13)
+($K656*'fnd base rates'!J$14)
+($M656*'fnd base rates'!J$16)
+($N656*'fnd base rates'!J$17)
+($O656*'fnd base rates'!J$18)
+($P656*VLOOKUP($S656+12,rate_basefnd,10)))
*$R656</f>
        <v>4166.28</v>
      </c>
      <c r="AC656" s="68">
        <f>(($D656*'fnd base rates'!K$7)
+($E656*'fnd base rates'!K$8)
+($F656*'fnd base rates'!K$9)
+($G656*'fnd base rates'!K$10)
+($H656*'fnd base rates'!K$11)
+($I656*'fnd base rates'!K$12)
+($J656*'fnd base rates'!K$13)
+($K656*'fnd base rates'!K$14)
+($M656*'fnd base rates'!K$16)
+($N656*'fnd base rates'!K$17)
+($O656*'fnd base rates'!K$18)
+($P656*VLOOKUP($S656+12,rate_basefnd,11)))
*$R656</f>
        <v>5194.7640000000001</v>
      </c>
      <c r="AD656" s="68">
        <f>(($D656*'fnd base rates'!L$7)
+($E656*'fnd base rates'!L$8)
+($F656*'fnd base rates'!L$9)
+($G656*'fnd base rates'!L$10)
+($H656*'fnd base rates'!L$11)
+($I656*'fnd base rates'!L$12)
+($J656*'fnd base rates'!L$13)
+($K656*'fnd base rates'!L$14)
+($M656*'fnd base rates'!L$16)
+($N656*'fnd base rates'!L$17)
+($O656*'fnd base rates'!L$18)
+($P656*VLOOKUP($S656+12,rate_basefnd,12)))</f>
        <v>11277.3452</v>
      </c>
      <c r="AE656" s="68">
        <f>(($D656*'fnd base rates'!M$7)
+($E656*'fnd base rates'!M$8)
+($F656*'fnd base rates'!M$9)
+($G656*'fnd base rates'!M$10)
+($H656*'fnd base rates'!M$11)
+($I656*'fnd base rates'!M$12)
+($J656*'fnd base rates'!M$13)
+($K656*'fnd base rates'!M$14)
+($M656*'fnd base rates'!M$16)
+($N656*'fnd base rates'!M$17)
+($O656*'fnd base rates'!M$18)
+($P656*VLOOKUP($S656+12,rate_basefnd,13)))</f>
        <v>0</v>
      </c>
      <c r="AF656" s="3">
        <f t="shared" si="141"/>
        <v>68471.436000000002</v>
      </c>
      <c r="AH656" s="205">
        <f t="shared" si="142"/>
        <v>485258030</v>
      </c>
      <c r="AI656" s="3" t="str">
        <f t="shared" si="146"/>
        <v>485</v>
      </c>
      <c r="AJ656" s="1" t="str">
        <f t="shared" si="147"/>
        <v>258</v>
      </c>
      <c r="AK656" s="1" t="str">
        <f t="shared" si="148"/>
        <v>030</v>
      </c>
      <c r="AL656" s="3">
        <f t="shared" si="143"/>
        <v>1</v>
      </c>
      <c r="AM656" s="3">
        <f t="shared" si="139"/>
        <v>4</v>
      </c>
      <c r="AN656" s="3">
        <f t="shared" si="149"/>
        <v>68471.436000000002</v>
      </c>
      <c r="AO656" s="3">
        <f t="shared" si="150"/>
        <v>17118</v>
      </c>
      <c r="AP656" s="3">
        <f t="shared" si="144"/>
        <v>1412</v>
      </c>
      <c r="AQ656" s="3">
        <v>15706</v>
      </c>
      <c r="AS656" s="68"/>
      <c r="AT656" s="68"/>
      <c r="AX656" s="4">
        <f t="shared" si="151"/>
        <v>0</v>
      </c>
      <c r="AZ656" s="4">
        <f t="shared" si="152"/>
        <v>0</v>
      </c>
      <c r="BB656" s="4"/>
    </row>
    <row r="657" spans="1:54" s="3" customFormat="1">
      <c r="A657" s="205" t="str">
        <f t="shared" si="145"/>
        <v>485</v>
      </c>
      <c r="B657" s="1">
        <v>485258079</v>
      </c>
      <c r="C657" s="7" t="s">
        <v>105</v>
      </c>
      <c r="D657" s="8">
        <f>'fnd enro'!D657</f>
        <v>0</v>
      </c>
      <c r="E657" s="8">
        <f>'fnd enro'!E657</f>
        <v>0</v>
      </c>
      <c r="F657" s="8">
        <f>'fnd enro'!F657</f>
        <v>0</v>
      </c>
      <c r="G657" s="8">
        <f>'fnd enro'!G657</f>
        <v>0</v>
      </c>
      <c r="H657" s="8">
        <f>'fnd enro'!H657</f>
        <v>0</v>
      </c>
      <c r="I657" s="8">
        <f>'fnd enro'!I657</f>
        <v>1</v>
      </c>
      <c r="J657" s="8">
        <f>'fnd enro'!J657</f>
        <v>0</v>
      </c>
      <c r="K657" s="9">
        <f>'fnd enro'!K657</f>
        <v>0.04</v>
      </c>
      <c r="L657" s="8">
        <f>'fnd enro'!L657</f>
        <v>0</v>
      </c>
      <c r="M657" s="8">
        <f>'fnd enro'!M657</f>
        <v>0</v>
      </c>
      <c r="N657" s="8">
        <f>'fnd enro'!N657</f>
        <v>0</v>
      </c>
      <c r="O657" s="8">
        <f>'fnd enro'!O657</f>
        <v>0</v>
      </c>
      <c r="P657" s="8">
        <f>'fnd enro'!P657</f>
        <v>0</v>
      </c>
      <c r="Q657" s="8">
        <f>'fnd enro'!R657</f>
        <v>1</v>
      </c>
      <c r="R657" s="9">
        <f t="shared" si="140"/>
        <v>1</v>
      </c>
      <c r="S657" s="8">
        <f>VALUE('fnd enro'!Q657)</f>
        <v>7</v>
      </c>
      <c r="T657" s="1"/>
      <c r="U657" s="68">
        <f>(($D657*'fnd base rates'!C$7)
+($E657*'fnd base rates'!C$8)
+($F657*'fnd base rates'!C$9)
+($G657*'fnd base rates'!C$10)
+($H657*'fnd base rates'!C$11)
+($I657*'fnd base rates'!C$12)
+($J657*'fnd base rates'!C$13)
+($K657*'fnd base rates'!C$14)
+($M657*'fnd base rates'!C$16)
+($N657*'fnd base rates'!C$17)
+($O657*'fnd base rates'!C$18)
+($P657*VLOOKUP($S657+12,rate_basefnd,3)))
*$R657</f>
        <v>599.66120000000001</v>
      </c>
      <c r="V657" s="68">
        <f>(($D657*'fnd base rates'!D$7)
+($E657*'fnd base rates'!D$8)
+($F657*'fnd base rates'!D$9)
+($G657*'fnd base rates'!D$10)
+($H657*'fnd base rates'!D$11)
+($I657*'fnd base rates'!D$12)
+($J657*'fnd base rates'!D$13)
+($K657*'fnd base rates'!D$14)
+($M657*'fnd base rates'!D$16)
+($N657*'fnd base rates'!D$17)
+($O657*'fnd base rates'!D$18)
+($P657*VLOOKUP($S657+12,rate_basefnd,4)))
*$R657</f>
        <v>848.74</v>
      </c>
      <c r="W657" s="68">
        <f>(($D657*'fnd base rates'!E$7)
+($E657*'fnd base rates'!E$8)
+($F657*'fnd base rates'!E$9)
+($G657*'fnd base rates'!E$10)
+($H657*'fnd base rates'!E$11)
+($I657*'fnd base rates'!E$12)
+($J657*'fnd base rates'!E$13)
+($K657*'fnd base rates'!E$14)
+($M657*'fnd base rates'!E$16)
+($N657*'fnd base rates'!E$17)
+($O657*'fnd base rates'!E$18)
+($P657*VLOOKUP($S657+12,rate_basefnd,5)))
*$R657</f>
        <v>5464.3107999999993</v>
      </c>
      <c r="X657" s="68">
        <f>(($D657*'fnd base rates'!F$7)
+($E657*'fnd base rates'!F$8)
+($F657*'fnd base rates'!F$9)
+($G657*'fnd base rates'!F$10)
+($H657*'fnd base rates'!F$11)
+($I657*'fnd base rates'!F$12)
+($J657*'fnd base rates'!F$13)
+($K657*'fnd base rates'!F$14)
+($M657*'fnd base rates'!F$16)
+($N657*'fnd base rates'!F$17)
+($O657*'fnd base rates'!F$18)
+($P657*VLOOKUP($S657+12,rate_basefnd,6)))
*$R657</f>
        <v>997.85279999999989</v>
      </c>
      <c r="Y657" s="68">
        <f>(($D657*'fnd base rates'!G$7)
+($E657*'fnd base rates'!G$8)
+($F657*'fnd base rates'!G$9)
+($G657*'fnd base rates'!G$10)
+($H657*'fnd base rates'!G$11)
+($I657*'fnd base rates'!G$12)
+($J657*'fnd base rates'!G$13)
+($K657*'fnd base rates'!G$14)
+($M657*'fnd base rates'!G$16)
+($N657*'fnd base rates'!G$17)
+($O657*'fnd base rates'!G$18)
+($P657*VLOOKUP($S657+12,rate_basefnd,7)))
*$R657</f>
        <v>182.53039999999999</v>
      </c>
      <c r="Z657" s="68">
        <f>(($D657*'fnd base rates'!H$7)
+($E657*'fnd base rates'!H$8)
+($F657*'fnd base rates'!H$9)
+($G657*'fnd base rates'!H$10)
+($H657*'fnd base rates'!H$11)
+($I657*'fnd base rates'!H$12)
+($J657*'fnd base rates'!H$13)
+($K657*'fnd base rates'!H$14)
+($M657*'fnd base rates'!H$16)
+($N657*'fnd base rates'!H$17)
+($O657*'fnd base rates'!H$18)
+($P657*VLOOKUP($S657+12,rate_basefnd,8)))</f>
        <v>919.26400000000001</v>
      </c>
      <c r="AA657" s="68">
        <f>(($D657*'fnd base rates'!I$7)
+($E657*'fnd base rates'!I$8)
+($F657*'fnd base rates'!I$9)
+($G657*'fnd base rates'!I$10)
+($H657*'fnd base rates'!I$11)
+($I657*'fnd base rates'!I$12)
+($J657*'fnd base rates'!I$13)
+($K657*'fnd base rates'!I$14)
+($M657*'fnd base rates'!I$16)
+($N657*'fnd base rates'!I$17)
+($O657*'fnd base rates'!I$18)
+($P657*VLOOKUP($S657+12,rate_basefnd,9)))
*$R657</f>
        <v>472.52</v>
      </c>
      <c r="AB657" s="68">
        <f>(($D657*'fnd base rates'!J$7)
+($E657*'fnd base rates'!J$8)
+($F657*'fnd base rates'!J$9)
+($G657*'fnd base rates'!J$10)
+($H657*'fnd base rates'!J$11)
+($I657*'fnd base rates'!J$12)
+($J657*'fnd base rates'!J$13)
+($K657*'fnd base rates'!J$14)
+($M657*'fnd base rates'!J$16)
+($N657*'fnd base rates'!J$17)
+($O657*'fnd base rates'!J$18)
+($P657*VLOOKUP($S657+12,rate_basefnd,10)))
*$R657</f>
        <v>636.49</v>
      </c>
      <c r="AC657" s="68">
        <f>(($D657*'fnd base rates'!K$7)
+($E657*'fnd base rates'!K$8)
+($F657*'fnd base rates'!K$9)
+($G657*'fnd base rates'!K$10)
+($H657*'fnd base rates'!K$11)
+($I657*'fnd base rates'!K$12)
+($J657*'fnd base rates'!K$13)
+($K657*'fnd base rates'!K$14)
+($M657*'fnd base rates'!K$16)
+($N657*'fnd base rates'!K$17)
+($O657*'fnd base rates'!K$18)
+($P657*VLOOKUP($S657+12,rate_basefnd,11)))
*$R657</f>
        <v>1280.886</v>
      </c>
      <c r="AD657" s="68">
        <f>(($D657*'fnd base rates'!L$7)
+($E657*'fnd base rates'!L$8)
+($F657*'fnd base rates'!L$9)
+($G657*'fnd base rates'!L$10)
+($H657*'fnd base rates'!L$11)
+($I657*'fnd base rates'!L$12)
+($J657*'fnd base rates'!L$13)
+($K657*'fnd base rates'!L$14)
+($M657*'fnd base rates'!L$16)
+($N657*'fnd base rates'!L$17)
+($O657*'fnd base rates'!L$18)
+($P657*VLOOKUP($S657+12,rate_basefnd,12)))</f>
        <v>2166.2388000000001</v>
      </c>
      <c r="AE657" s="68">
        <f>(($D657*'fnd base rates'!M$7)
+($E657*'fnd base rates'!M$8)
+($F657*'fnd base rates'!M$9)
+($G657*'fnd base rates'!M$10)
+($H657*'fnd base rates'!M$11)
+($I657*'fnd base rates'!M$12)
+($J657*'fnd base rates'!M$13)
+($K657*'fnd base rates'!M$14)
+($M657*'fnd base rates'!M$16)
+($N657*'fnd base rates'!M$17)
+($O657*'fnd base rates'!M$18)
+($P657*VLOOKUP($S657+12,rate_basefnd,13)))</f>
        <v>0</v>
      </c>
      <c r="AF657" s="3">
        <f t="shared" si="141"/>
        <v>13568.493999999999</v>
      </c>
      <c r="AH657" s="205">
        <f t="shared" si="142"/>
        <v>485258079</v>
      </c>
      <c r="AI657" s="3" t="str">
        <f t="shared" si="146"/>
        <v>485</v>
      </c>
      <c r="AJ657" s="1" t="str">
        <f t="shared" si="147"/>
        <v>258</v>
      </c>
      <c r="AK657" s="1" t="str">
        <f t="shared" si="148"/>
        <v>079</v>
      </c>
      <c r="AL657" s="3">
        <f t="shared" si="143"/>
        <v>1</v>
      </c>
      <c r="AM657" s="3">
        <f t="shared" si="139"/>
        <v>1</v>
      </c>
      <c r="AN657" s="3">
        <f t="shared" si="149"/>
        <v>13568.493999999999</v>
      </c>
      <c r="AO657" s="3">
        <f t="shared" si="150"/>
        <v>13568</v>
      </c>
      <c r="AP657" s="3">
        <f t="shared" si="144"/>
        <v>-6426</v>
      </c>
      <c r="AQ657" s="3">
        <v>19994</v>
      </c>
      <c r="AS657" s="68"/>
      <c r="AT657" s="68"/>
      <c r="AX657" s="4">
        <f t="shared" si="151"/>
        <v>0</v>
      </c>
      <c r="AZ657" s="4">
        <f t="shared" si="152"/>
        <v>0</v>
      </c>
      <c r="BB657" s="4"/>
    </row>
    <row r="658" spans="1:54" s="3" customFormat="1">
      <c r="A658" s="205" t="str">
        <f t="shared" si="145"/>
        <v>485</v>
      </c>
      <c r="B658" s="1">
        <v>485258107</v>
      </c>
      <c r="C658" s="7" t="s">
        <v>105</v>
      </c>
      <c r="D658" s="8">
        <f>'fnd enro'!D658</f>
        <v>0</v>
      </c>
      <c r="E658" s="8">
        <f>'fnd enro'!E658</f>
        <v>0</v>
      </c>
      <c r="F658" s="8">
        <f>'fnd enro'!F658</f>
        <v>0</v>
      </c>
      <c r="G658" s="8">
        <f>'fnd enro'!G658</f>
        <v>0</v>
      </c>
      <c r="H658" s="8">
        <f>'fnd enro'!H658</f>
        <v>0</v>
      </c>
      <c r="I658" s="8">
        <f>'fnd enro'!I658</f>
        <v>1</v>
      </c>
      <c r="J658" s="8">
        <f>'fnd enro'!J658</f>
        <v>0</v>
      </c>
      <c r="K658" s="9">
        <f>'fnd enro'!K658</f>
        <v>0.04</v>
      </c>
      <c r="L658" s="8">
        <f>'fnd enro'!L658</f>
        <v>0</v>
      </c>
      <c r="M658" s="8">
        <f>'fnd enro'!M658</f>
        <v>0</v>
      </c>
      <c r="N658" s="8">
        <f>'fnd enro'!N658</f>
        <v>0</v>
      </c>
      <c r="O658" s="8">
        <f>'fnd enro'!O658</f>
        <v>0</v>
      </c>
      <c r="P658" s="8">
        <f>'fnd enro'!P658</f>
        <v>0</v>
      </c>
      <c r="Q658" s="8">
        <f>'fnd enro'!R658</f>
        <v>1</v>
      </c>
      <c r="R658" s="9">
        <f t="shared" si="140"/>
        <v>1</v>
      </c>
      <c r="S658" s="8">
        <f>VALUE('fnd enro'!Q658)</f>
        <v>9</v>
      </c>
      <c r="T658" s="1"/>
      <c r="U658" s="68">
        <f>(($D658*'fnd base rates'!C$7)
+($E658*'fnd base rates'!C$8)
+($F658*'fnd base rates'!C$9)
+($G658*'fnd base rates'!C$10)
+($H658*'fnd base rates'!C$11)
+($I658*'fnd base rates'!C$12)
+($J658*'fnd base rates'!C$13)
+($K658*'fnd base rates'!C$14)
+($M658*'fnd base rates'!C$16)
+($N658*'fnd base rates'!C$17)
+($O658*'fnd base rates'!C$18)
+($P658*VLOOKUP($S658+12,rate_basefnd,3)))
*$R658</f>
        <v>599.66120000000001</v>
      </c>
      <c r="V658" s="68">
        <f>(($D658*'fnd base rates'!D$7)
+($E658*'fnd base rates'!D$8)
+($F658*'fnd base rates'!D$9)
+($G658*'fnd base rates'!D$10)
+($H658*'fnd base rates'!D$11)
+($I658*'fnd base rates'!D$12)
+($J658*'fnd base rates'!D$13)
+($K658*'fnd base rates'!D$14)
+($M658*'fnd base rates'!D$16)
+($N658*'fnd base rates'!D$17)
+($O658*'fnd base rates'!D$18)
+($P658*VLOOKUP($S658+12,rate_basefnd,4)))
*$R658</f>
        <v>848.74</v>
      </c>
      <c r="W658" s="68">
        <f>(($D658*'fnd base rates'!E$7)
+($E658*'fnd base rates'!E$8)
+($F658*'fnd base rates'!E$9)
+($G658*'fnd base rates'!E$10)
+($H658*'fnd base rates'!E$11)
+($I658*'fnd base rates'!E$12)
+($J658*'fnd base rates'!E$13)
+($K658*'fnd base rates'!E$14)
+($M658*'fnd base rates'!E$16)
+($N658*'fnd base rates'!E$17)
+($O658*'fnd base rates'!E$18)
+($P658*VLOOKUP($S658+12,rate_basefnd,5)))
*$R658</f>
        <v>5464.3107999999993</v>
      </c>
      <c r="X658" s="68">
        <f>(($D658*'fnd base rates'!F$7)
+($E658*'fnd base rates'!F$8)
+($F658*'fnd base rates'!F$9)
+($G658*'fnd base rates'!F$10)
+($H658*'fnd base rates'!F$11)
+($I658*'fnd base rates'!F$12)
+($J658*'fnd base rates'!F$13)
+($K658*'fnd base rates'!F$14)
+($M658*'fnd base rates'!F$16)
+($N658*'fnd base rates'!F$17)
+($O658*'fnd base rates'!F$18)
+($P658*VLOOKUP($S658+12,rate_basefnd,6)))
*$R658</f>
        <v>997.85279999999989</v>
      </c>
      <c r="Y658" s="68">
        <f>(($D658*'fnd base rates'!G$7)
+($E658*'fnd base rates'!G$8)
+($F658*'fnd base rates'!G$9)
+($G658*'fnd base rates'!G$10)
+($H658*'fnd base rates'!G$11)
+($I658*'fnd base rates'!G$12)
+($J658*'fnd base rates'!G$13)
+($K658*'fnd base rates'!G$14)
+($M658*'fnd base rates'!G$16)
+($N658*'fnd base rates'!G$17)
+($O658*'fnd base rates'!G$18)
+($P658*VLOOKUP($S658+12,rate_basefnd,7)))
*$R658</f>
        <v>182.53039999999999</v>
      </c>
      <c r="Z658" s="68">
        <f>(($D658*'fnd base rates'!H$7)
+($E658*'fnd base rates'!H$8)
+($F658*'fnd base rates'!H$9)
+($G658*'fnd base rates'!H$10)
+($H658*'fnd base rates'!H$11)
+($I658*'fnd base rates'!H$12)
+($J658*'fnd base rates'!H$13)
+($K658*'fnd base rates'!H$14)
+($M658*'fnd base rates'!H$16)
+($N658*'fnd base rates'!H$17)
+($O658*'fnd base rates'!H$18)
+($P658*VLOOKUP($S658+12,rate_basefnd,8)))</f>
        <v>919.26400000000001</v>
      </c>
      <c r="AA658" s="68">
        <f>(($D658*'fnd base rates'!I$7)
+($E658*'fnd base rates'!I$8)
+($F658*'fnd base rates'!I$9)
+($G658*'fnd base rates'!I$10)
+($H658*'fnd base rates'!I$11)
+($I658*'fnd base rates'!I$12)
+($J658*'fnd base rates'!I$13)
+($K658*'fnd base rates'!I$14)
+($M658*'fnd base rates'!I$16)
+($N658*'fnd base rates'!I$17)
+($O658*'fnd base rates'!I$18)
+($P658*VLOOKUP($S658+12,rate_basefnd,9)))
*$R658</f>
        <v>472.52</v>
      </c>
      <c r="AB658" s="68">
        <f>(($D658*'fnd base rates'!J$7)
+($E658*'fnd base rates'!J$8)
+($F658*'fnd base rates'!J$9)
+($G658*'fnd base rates'!J$10)
+($H658*'fnd base rates'!J$11)
+($I658*'fnd base rates'!J$12)
+($J658*'fnd base rates'!J$13)
+($K658*'fnd base rates'!J$14)
+($M658*'fnd base rates'!J$16)
+($N658*'fnd base rates'!J$17)
+($O658*'fnd base rates'!J$18)
+($P658*VLOOKUP($S658+12,rate_basefnd,10)))
*$R658</f>
        <v>636.49</v>
      </c>
      <c r="AC658" s="68">
        <f>(($D658*'fnd base rates'!K$7)
+($E658*'fnd base rates'!K$8)
+($F658*'fnd base rates'!K$9)
+($G658*'fnd base rates'!K$10)
+($H658*'fnd base rates'!K$11)
+($I658*'fnd base rates'!K$12)
+($J658*'fnd base rates'!K$13)
+($K658*'fnd base rates'!K$14)
+($M658*'fnd base rates'!K$16)
+($N658*'fnd base rates'!K$17)
+($O658*'fnd base rates'!K$18)
+($P658*VLOOKUP($S658+12,rate_basefnd,11)))
*$R658</f>
        <v>1280.886</v>
      </c>
      <c r="AD658" s="68">
        <f>(($D658*'fnd base rates'!L$7)
+($E658*'fnd base rates'!L$8)
+($F658*'fnd base rates'!L$9)
+($G658*'fnd base rates'!L$10)
+($H658*'fnd base rates'!L$11)
+($I658*'fnd base rates'!L$12)
+($J658*'fnd base rates'!L$13)
+($K658*'fnd base rates'!L$14)
+($M658*'fnd base rates'!L$16)
+($N658*'fnd base rates'!L$17)
+($O658*'fnd base rates'!L$18)
+($P658*VLOOKUP($S658+12,rate_basefnd,12)))</f>
        <v>2166.2388000000001</v>
      </c>
      <c r="AE658" s="68">
        <f>(($D658*'fnd base rates'!M$7)
+($E658*'fnd base rates'!M$8)
+($F658*'fnd base rates'!M$9)
+($G658*'fnd base rates'!M$10)
+($H658*'fnd base rates'!M$11)
+($I658*'fnd base rates'!M$12)
+($J658*'fnd base rates'!M$13)
+($K658*'fnd base rates'!M$14)
+($M658*'fnd base rates'!M$16)
+($N658*'fnd base rates'!M$17)
+($O658*'fnd base rates'!M$18)
+($P658*VLOOKUP($S658+12,rate_basefnd,13)))</f>
        <v>0</v>
      </c>
      <c r="AF658" s="3">
        <f t="shared" si="141"/>
        <v>13568.493999999999</v>
      </c>
      <c r="AH658" s="205">
        <f t="shared" si="142"/>
        <v>485258107</v>
      </c>
      <c r="AI658" s="3" t="str">
        <f t="shared" si="146"/>
        <v>485</v>
      </c>
      <c r="AJ658" s="1" t="str">
        <f t="shared" si="147"/>
        <v>258</v>
      </c>
      <c r="AK658" s="1" t="str">
        <f t="shared" si="148"/>
        <v>107</v>
      </c>
      <c r="AL658" s="3">
        <f t="shared" si="143"/>
        <v>1</v>
      </c>
      <c r="AM658" s="3">
        <f t="shared" si="139"/>
        <v>1</v>
      </c>
      <c r="AN658" s="3">
        <f t="shared" si="149"/>
        <v>13568.493999999999</v>
      </c>
      <c r="AO658" s="3">
        <f t="shared" si="150"/>
        <v>13568</v>
      </c>
      <c r="AP658" s="3">
        <f t="shared" si="144"/>
        <v>134</v>
      </c>
      <c r="AQ658" s="3">
        <v>13434</v>
      </c>
      <c r="AS658" s="68"/>
      <c r="AT658" s="68"/>
      <c r="AX658" s="4">
        <f t="shared" si="151"/>
        <v>0</v>
      </c>
      <c r="AZ658" s="4">
        <f t="shared" si="152"/>
        <v>0</v>
      </c>
      <c r="BB658" s="4"/>
    </row>
    <row r="659" spans="1:54" s="3" customFormat="1">
      <c r="A659" s="205" t="str">
        <f t="shared" si="145"/>
        <v>485</v>
      </c>
      <c r="B659" s="1">
        <v>485258128</v>
      </c>
      <c r="C659" s="7" t="s">
        <v>105</v>
      </c>
      <c r="D659" s="8">
        <f>'fnd enro'!D659</f>
        <v>0</v>
      </c>
      <c r="E659" s="8">
        <f>'fnd enro'!E659</f>
        <v>0</v>
      </c>
      <c r="F659" s="8">
        <f>'fnd enro'!F659</f>
        <v>0</v>
      </c>
      <c r="G659" s="8">
        <f>'fnd enro'!G659</f>
        <v>0</v>
      </c>
      <c r="H659" s="8">
        <f>'fnd enro'!H659</f>
        <v>0</v>
      </c>
      <c r="I659" s="8">
        <f>'fnd enro'!I659</f>
        <v>1</v>
      </c>
      <c r="J659" s="8">
        <f>'fnd enro'!J659</f>
        <v>0</v>
      </c>
      <c r="K659" s="9">
        <f>'fnd enro'!K659</f>
        <v>0.04</v>
      </c>
      <c r="L659" s="8">
        <f>'fnd enro'!L659</f>
        <v>0</v>
      </c>
      <c r="M659" s="8">
        <f>'fnd enro'!M659</f>
        <v>0</v>
      </c>
      <c r="N659" s="8">
        <f>'fnd enro'!N659</f>
        <v>0</v>
      </c>
      <c r="O659" s="8">
        <f>'fnd enro'!O659</f>
        <v>0</v>
      </c>
      <c r="P659" s="8">
        <f>'fnd enro'!P659</f>
        <v>1</v>
      </c>
      <c r="Q659" s="8">
        <f>'fnd enro'!R659</f>
        <v>1</v>
      </c>
      <c r="R659" s="9">
        <f t="shared" si="140"/>
        <v>1</v>
      </c>
      <c r="S659" s="8">
        <f>VALUE('fnd enro'!Q659)</f>
        <v>10</v>
      </c>
      <c r="T659" s="1"/>
      <c r="U659" s="68">
        <f>(($D659*'fnd base rates'!C$7)
+($E659*'fnd base rates'!C$8)
+($F659*'fnd base rates'!C$9)
+($G659*'fnd base rates'!C$10)
+($H659*'fnd base rates'!C$11)
+($I659*'fnd base rates'!C$12)
+($J659*'fnd base rates'!C$13)
+($K659*'fnd base rates'!C$14)
+($M659*'fnd base rates'!C$16)
+($N659*'fnd base rates'!C$17)
+($O659*'fnd base rates'!C$18)
+($P659*VLOOKUP($S659+12,rate_basefnd,3)))
*$R659</f>
        <v>714.21119999999996</v>
      </c>
      <c r="V659" s="68">
        <f>(($D659*'fnd base rates'!D$7)
+($E659*'fnd base rates'!D$8)
+($F659*'fnd base rates'!D$9)
+($G659*'fnd base rates'!D$10)
+($H659*'fnd base rates'!D$11)
+($I659*'fnd base rates'!D$12)
+($J659*'fnd base rates'!D$13)
+($K659*'fnd base rates'!D$14)
+($M659*'fnd base rates'!D$16)
+($N659*'fnd base rates'!D$17)
+($O659*'fnd base rates'!D$18)
+($P659*VLOOKUP($S659+12,rate_basefnd,4)))
*$R659</f>
        <v>1391.52</v>
      </c>
      <c r="W659" s="68">
        <f>(($D659*'fnd base rates'!E$7)
+($E659*'fnd base rates'!E$8)
+($F659*'fnd base rates'!E$9)
+($G659*'fnd base rates'!E$10)
+($H659*'fnd base rates'!E$11)
+($I659*'fnd base rates'!E$12)
+($J659*'fnd base rates'!E$13)
+($K659*'fnd base rates'!E$14)
+($M659*'fnd base rates'!E$16)
+($N659*'fnd base rates'!E$17)
+($O659*'fnd base rates'!E$18)
+($P659*VLOOKUP($S659+12,rate_basefnd,5)))
*$R659</f>
        <v>10762.840799999998</v>
      </c>
      <c r="X659" s="68">
        <f>(($D659*'fnd base rates'!F$7)
+($E659*'fnd base rates'!F$8)
+($F659*'fnd base rates'!F$9)
+($G659*'fnd base rates'!F$10)
+($H659*'fnd base rates'!F$11)
+($I659*'fnd base rates'!F$12)
+($J659*'fnd base rates'!F$13)
+($K659*'fnd base rates'!F$14)
+($M659*'fnd base rates'!F$16)
+($N659*'fnd base rates'!F$17)
+($O659*'fnd base rates'!F$18)
+($P659*VLOOKUP($S659+12,rate_basefnd,6)))
*$R659</f>
        <v>997.85279999999989</v>
      </c>
      <c r="Y659" s="68">
        <f>(($D659*'fnd base rates'!G$7)
+($E659*'fnd base rates'!G$8)
+($F659*'fnd base rates'!G$9)
+($G659*'fnd base rates'!G$10)
+($H659*'fnd base rates'!G$11)
+($I659*'fnd base rates'!G$12)
+($J659*'fnd base rates'!G$13)
+($K659*'fnd base rates'!G$14)
+($M659*'fnd base rates'!G$16)
+($N659*'fnd base rates'!G$17)
+($O659*'fnd base rates'!G$18)
+($P659*VLOOKUP($S659+12,rate_basefnd,7)))
*$R659</f>
        <v>439.59039999999999</v>
      </c>
      <c r="Z659" s="68">
        <f>(($D659*'fnd base rates'!H$7)
+($E659*'fnd base rates'!H$8)
+($F659*'fnd base rates'!H$9)
+($G659*'fnd base rates'!H$10)
+($H659*'fnd base rates'!H$11)
+($I659*'fnd base rates'!H$12)
+($J659*'fnd base rates'!H$13)
+($K659*'fnd base rates'!H$14)
+($M659*'fnd base rates'!H$16)
+($N659*'fnd base rates'!H$17)
+($O659*'fnd base rates'!H$18)
+($P659*VLOOKUP($S659+12,rate_basefnd,8)))</f>
        <v>958.67399999999998</v>
      </c>
      <c r="AA659" s="68">
        <f>(($D659*'fnd base rates'!I$7)
+($E659*'fnd base rates'!I$8)
+($F659*'fnd base rates'!I$9)
+($G659*'fnd base rates'!I$10)
+($H659*'fnd base rates'!I$11)
+($I659*'fnd base rates'!I$12)
+($J659*'fnd base rates'!I$13)
+($K659*'fnd base rates'!I$14)
+($M659*'fnd base rates'!I$16)
+($N659*'fnd base rates'!I$17)
+($O659*'fnd base rates'!I$18)
+($P659*VLOOKUP($S659+12,rate_basefnd,9)))
*$R659</f>
        <v>687.06999999999994</v>
      </c>
      <c r="AB659" s="68">
        <f>(($D659*'fnd base rates'!J$7)
+($E659*'fnd base rates'!J$8)
+($F659*'fnd base rates'!J$9)
+($G659*'fnd base rates'!J$10)
+($H659*'fnd base rates'!J$11)
+($I659*'fnd base rates'!J$12)
+($J659*'fnd base rates'!J$13)
+($K659*'fnd base rates'!J$14)
+($M659*'fnd base rates'!J$16)
+($N659*'fnd base rates'!J$17)
+($O659*'fnd base rates'!J$18)
+($P659*VLOOKUP($S659+12,rate_basefnd,10)))
*$R659</f>
        <v>1751.3700000000001</v>
      </c>
      <c r="AC659" s="68">
        <f>(($D659*'fnd base rates'!K$7)
+($E659*'fnd base rates'!K$8)
+($F659*'fnd base rates'!K$9)
+($G659*'fnd base rates'!K$10)
+($H659*'fnd base rates'!K$11)
+($I659*'fnd base rates'!K$12)
+($J659*'fnd base rates'!K$13)
+($K659*'fnd base rates'!K$14)
+($M659*'fnd base rates'!K$16)
+($N659*'fnd base rates'!K$17)
+($O659*'fnd base rates'!K$18)
+($P659*VLOOKUP($S659+12,rate_basefnd,11)))
*$R659</f>
        <v>1280.886</v>
      </c>
      <c r="AD659" s="68">
        <f>(($D659*'fnd base rates'!L$7)
+($E659*'fnd base rates'!L$8)
+($F659*'fnd base rates'!L$9)
+($G659*'fnd base rates'!L$10)
+($H659*'fnd base rates'!L$11)
+($I659*'fnd base rates'!L$12)
+($J659*'fnd base rates'!L$13)
+($K659*'fnd base rates'!L$14)
+($M659*'fnd base rates'!L$16)
+($N659*'fnd base rates'!L$17)
+($O659*'fnd base rates'!L$18)
+($P659*VLOOKUP($S659+12,rate_basefnd,12)))</f>
        <v>3160.3188</v>
      </c>
      <c r="AE659" s="68">
        <f>(($D659*'fnd base rates'!M$7)
+($E659*'fnd base rates'!M$8)
+($F659*'fnd base rates'!M$9)
+($G659*'fnd base rates'!M$10)
+($H659*'fnd base rates'!M$11)
+($I659*'fnd base rates'!M$12)
+($J659*'fnd base rates'!M$13)
+($K659*'fnd base rates'!M$14)
+($M659*'fnd base rates'!M$16)
+($N659*'fnd base rates'!M$17)
+($O659*'fnd base rates'!M$18)
+($P659*VLOOKUP($S659+12,rate_basefnd,13)))</f>
        <v>0</v>
      </c>
      <c r="AF659" s="3">
        <f t="shared" si="141"/>
        <v>22144.333999999995</v>
      </c>
      <c r="AH659" s="205">
        <f t="shared" si="142"/>
        <v>485258128</v>
      </c>
      <c r="AI659" s="3" t="str">
        <f t="shared" si="146"/>
        <v>485</v>
      </c>
      <c r="AJ659" s="1" t="str">
        <f t="shared" si="147"/>
        <v>258</v>
      </c>
      <c r="AK659" s="1" t="str">
        <f t="shared" si="148"/>
        <v>128</v>
      </c>
      <c r="AL659" s="3">
        <f t="shared" si="143"/>
        <v>1</v>
      </c>
      <c r="AM659" s="3">
        <f t="shared" si="139"/>
        <v>1</v>
      </c>
      <c r="AN659" s="3">
        <f t="shared" si="149"/>
        <v>22144.333999999995</v>
      </c>
      <c r="AO659" s="3">
        <f t="shared" si="150"/>
        <v>22144</v>
      </c>
      <c r="AP659" s="3">
        <f t="shared" si="144"/>
        <v>3849</v>
      </c>
      <c r="AQ659" s="3">
        <v>18295</v>
      </c>
      <c r="AS659" s="68"/>
      <c r="AT659" s="68"/>
      <c r="AX659" s="4">
        <f t="shared" si="151"/>
        <v>0</v>
      </c>
      <c r="AZ659" s="4">
        <f t="shared" si="152"/>
        <v>0</v>
      </c>
      <c r="BB659" s="4"/>
    </row>
    <row r="660" spans="1:54" s="3" customFormat="1">
      <c r="A660" s="205" t="str">
        <f t="shared" si="145"/>
        <v>485</v>
      </c>
      <c r="B660" s="1">
        <v>485258149</v>
      </c>
      <c r="C660" s="7" t="s">
        <v>105</v>
      </c>
      <c r="D660" s="8">
        <f>'fnd enro'!D660</f>
        <v>0</v>
      </c>
      <c r="E660" s="8">
        <f>'fnd enro'!E660</f>
        <v>0</v>
      </c>
      <c r="F660" s="8">
        <f>'fnd enro'!F660</f>
        <v>0</v>
      </c>
      <c r="G660" s="8">
        <f>'fnd enro'!G660</f>
        <v>0</v>
      </c>
      <c r="H660" s="8">
        <f>'fnd enro'!H660</f>
        <v>0</v>
      </c>
      <c r="I660" s="8">
        <f>'fnd enro'!I660</f>
        <v>1</v>
      </c>
      <c r="J660" s="8">
        <f>'fnd enro'!J660</f>
        <v>0</v>
      </c>
      <c r="K660" s="9">
        <f>'fnd enro'!K660</f>
        <v>0.04</v>
      </c>
      <c r="L660" s="8">
        <f>'fnd enro'!L660</f>
        <v>0</v>
      </c>
      <c r="M660" s="8">
        <f>'fnd enro'!M660</f>
        <v>0</v>
      </c>
      <c r="N660" s="8">
        <f>'fnd enro'!N660</f>
        <v>0</v>
      </c>
      <c r="O660" s="8">
        <f>'fnd enro'!O660</f>
        <v>0</v>
      </c>
      <c r="P660" s="8">
        <f>'fnd enro'!P660</f>
        <v>1</v>
      </c>
      <c r="Q660" s="8">
        <f>'fnd enro'!R660</f>
        <v>1</v>
      </c>
      <c r="R660" s="9">
        <f t="shared" si="140"/>
        <v>1</v>
      </c>
      <c r="S660" s="8">
        <f>VALUE('fnd enro'!Q660)</f>
        <v>12</v>
      </c>
      <c r="T660" s="1"/>
      <c r="U660" s="68">
        <f>(($D660*'fnd base rates'!C$7)
+($E660*'fnd base rates'!C$8)
+($F660*'fnd base rates'!C$9)
+($G660*'fnd base rates'!C$10)
+($H660*'fnd base rates'!C$11)
+($I660*'fnd base rates'!C$12)
+($J660*'fnd base rates'!C$13)
+($K660*'fnd base rates'!C$14)
+($M660*'fnd base rates'!C$16)
+($N660*'fnd base rates'!C$17)
+($O660*'fnd base rates'!C$18)
+($P660*VLOOKUP($S660+12,rate_basefnd,3)))
*$R660</f>
        <v>742.86120000000005</v>
      </c>
      <c r="V660" s="68">
        <f>(($D660*'fnd base rates'!D$7)
+($E660*'fnd base rates'!D$8)
+($F660*'fnd base rates'!D$9)
+($G660*'fnd base rates'!D$10)
+($H660*'fnd base rates'!D$11)
+($I660*'fnd base rates'!D$12)
+($J660*'fnd base rates'!D$13)
+($K660*'fnd base rates'!D$14)
+($M660*'fnd base rates'!D$16)
+($N660*'fnd base rates'!D$17)
+($O660*'fnd base rates'!D$18)
+($P660*VLOOKUP($S660+12,rate_basefnd,4)))
*$R660</f>
        <v>1527.21</v>
      </c>
      <c r="W660" s="68">
        <f>(($D660*'fnd base rates'!E$7)
+($E660*'fnd base rates'!E$8)
+($F660*'fnd base rates'!E$9)
+($G660*'fnd base rates'!E$10)
+($H660*'fnd base rates'!E$11)
+($I660*'fnd base rates'!E$12)
+($J660*'fnd base rates'!E$13)
+($K660*'fnd base rates'!E$14)
+($M660*'fnd base rates'!E$16)
+($N660*'fnd base rates'!E$17)
+($O660*'fnd base rates'!E$18)
+($P660*VLOOKUP($S660+12,rate_basefnd,5)))
*$R660</f>
        <v>12087.480799999999</v>
      </c>
      <c r="X660" s="68">
        <f>(($D660*'fnd base rates'!F$7)
+($E660*'fnd base rates'!F$8)
+($F660*'fnd base rates'!F$9)
+($G660*'fnd base rates'!F$10)
+($H660*'fnd base rates'!F$11)
+($I660*'fnd base rates'!F$12)
+($J660*'fnd base rates'!F$13)
+($K660*'fnd base rates'!F$14)
+($M660*'fnd base rates'!F$16)
+($N660*'fnd base rates'!F$17)
+($O660*'fnd base rates'!F$18)
+($P660*VLOOKUP($S660+12,rate_basefnd,6)))
*$R660</f>
        <v>997.85279999999989</v>
      </c>
      <c r="Y660" s="68">
        <f>(($D660*'fnd base rates'!G$7)
+($E660*'fnd base rates'!G$8)
+($F660*'fnd base rates'!G$9)
+($G660*'fnd base rates'!G$10)
+($H660*'fnd base rates'!G$11)
+($I660*'fnd base rates'!G$12)
+($J660*'fnd base rates'!G$13)
+($K660*'fnd base rates'!G$14)
+($M660*'fnd base rates'!G$16)
+($N660*'fnd base rates'!G$17)
+($O660*'fnd base rates'!G$18)
+($P660*VLOOKUP($S660+12,rate_basefnd,7)))
*$R660</f>
        <v>503.85039999999998</v>
      </c>
      <c r="Z660" s="68">
        <f>(($D660*'fnd base rates'!H$7)
+($E660*'fnd base rates'!H$8)
+($F660*'fnd base rates'!H$9)
+($G660*'fnd base rates'!H$10)
+($H660*'fnd base rates'!H$11)
+($I660*'fnd base rates'!H$12)
+($J660*'fnd base rates'!H$13)
+($K660*'fnd base rates'!H$14)
+($M660*'fnd base rates'!H$16)
+($N660*'fnd base rates'!H$17)
+($O660*'fnd base rates'!H$18)
+($P660*VLOOKUP($S660+12,rate_basefnd,8)))</f>
        <v>968.524</v>
      </c>
      <c r="AA660" s="68">
        <f>(($D660*'fnd base rates'!I$7)
+($E660*'fnd base rates'!I$8)
+($F660*'fnd base rates'!I$9)
+($G660*'fnd base rates'!I$10)
+($H660*'fnd base rates'!I$11)
+($I660*'fnd base rates'!I$12)
+($J660*'fnd base rates'!I$13)
+($K660*'fnd base rates'!I$14)
+($M660*'fnd base rates'!I$16)
+($N660*'fnd base rates'!I$17)
+($O660*'fnd base rates'!I$18)
+($P660*VLOOKUP($S660+12,rate_basefnd,9)))
*$R660</f>
        <v>740.71</v>
      </c>
      <c r="AB660" s="68">
        <f>(($D660*'fnd base rates'!J$7)
+($E660*'fnd base rates'!J$8)
+($F660*'fnd base rates'!J$9)
+($G660*'fnd base rates'!J$10)
+($H660*'fnd base rates'!J$11)
+($I660*'fnd base rates'!J$12)
+($J660*'fnd base rates'!J$13)
+($K660*'fnd base rates'!J$14)
+($M660*'fnd base rates'!J$16)
+($N660*'fnd base rates'!J$17)
+($O660*'fnd base rates'!J$18)
+($P660*VLOOKUP($S660+12,rate_basefnd,10)))
*$R660</f>
        <v>2030.09</v>
      </c>
      <c r="AC660" s="68">
        <f>(($D660*'fnd base rates'!K$7)
+($E660*'fnd base rates'!K$8)
+($F660*'fnd base rates'!K$9)
+($G660*'fnd base rates'!K$10)
+($H660*'fnd base rates'!K$11)
+($I660*'fnd base rates'!K$12)
+($J660*'fnd base rates'!K$13)
+($K660*'fnd base rates'!K$14)
+($M660*'fnd base rates'!K$16)
+($N660*'fnd base rates'!K$17)
+($O660*'fnd base rates'!K$18)
+($P660*VLOOKUP($S660+12,rate_basefnd,11)))
*$R660</f>
        <v>1280.886</v>
      </c>
      <c r="AD660" s="68">
        <f>(($D660*'fnd base rates'!L$7)
+($E660*'fnd base rates'!L$8)
+($F660*'fnd base rates'!L$9)
+($G660*'fnd base rates'!L$10)
+($H660*'fnd base rates'!L$11)
+($I660*'fnd base rates'!L$12)
+($J660*'fnd base rates'!L$13)
+($K660*'fnd base rates'!L$14)
+($M660*'fnd base rates'!L$16)
+($N660*'fnd base rates'!L$17)
+($O660*'fnd base rates'!L$18)
+($P660*VLOOKUP($S660+12,rate_basefnd,12)))</f>
        <v>3408.8188</v>
      </c>
      <c r="AE660" s="68">
        <f>(($D660*'fnd base rates'!M$7)
+($E660*'fnd base rates'!M$8)
+($F660*'fnd base rates'!M$9)
+($G660*'fnd base rates'!M$10)
+($H660*'fnd base rates'!M$11)
+($I660*'fnd base rates'!M$12)
+($J660*'fnd base rates'!M$13)
+($K660*'fnd base rates'!M$14)
+($M660*'fnd base rates'!M$16)
+($N660*'fnd base rates'!M$17)
+($O660*'fnd base rates'!M$18)
+($P660*VLOOKUP($S660+12,rate_basefnd,13)))</f>
        <v>0</v>
      </c>
      <c r="AF660" s="3">
        <f t="shared" si="141"/>
        <v>24288.284</v>
      </c>
      <c r="AH660" s="205">
        <f t="shared" si="142"/>
        <v>485258149</v>
      </c>
      <c r="AI660" s="3" t="str">
        <f t="shared" si="146"/>
        <v>485</v>
      </c>
      <c r="AJ660" s="1" t="str">
        <f t="shared" si="147"/>
        <v>258</v>
      </c>
      <c r="AK660" s="1" t="str">
        <f t="shared" si="148"/>
        <v>149</v>
      </c>
      <c r="AL660" s="3">
        <f t="shared" si="143"/>
        <v>1</v>
      </c>
      <c r="AM660" s="3">
        <f t="shared" si="139"/>
        <v>1</v>
      </c>
      <c r="AN660" s="3">
        <f t="shared" si="149"/>
        <v>24288.284</v>
      </c>
      <c r="AO660" s="3">
        <f t="shared" si="150"/>
        <v>24288</v>
      </c>
      <c r="AP660" s="3">
        <f t="shared" si="144"/>
        <v>4826</v>
      </c>
      <c r="AQ660" s="3">
        <v>19462</v>
      </c>
      <c r="AS660" s="68"/>
      <c r="AT660" s="68"/>
      <c r="AX660" s="4">
        <f t="shared" si="151"/>
        <v>0</v>
      </c>
      <c r="AZ660" s="4">
        <f t="shared" si="152"/>
        <v>0</v>
      </c>
      <c r="BB660" s="4"/>
    </row>
    <row r="661" spans="1:54" s="3" customFormat="1">
      <c r="A661" s="205" t="str">
        <f t="shared" si="145"/>
        <v>485</v>
      </c>
      <c r="B661" s="1">
        <v>485258163</v>
      </c>
      <c r="C661" s="7" t="s">
        <v>105</v>
      </c>
      <c r="D661" s="8">
        <f>'fnd enro'!D661</f>
        <v>0</v>
      </c>
      <c r="E661" s="8">
        <f>'fnd enro'!E661</f>
        <v>0</v>
      </c>
      <c r="F661" s="8">
        <f>'fnd enro'!F661</f>
        <v>0</v>
      </c>
      <c r="G661" s="8">
        <f>'fnd enro'!G661</f>
        <v>0</v>
      </c>
      <c r="H661" s="8">
        <f>'fnd enro'!H661</f>
        <v>3</v>
      </c>
      <c r="I661" s="8">
        <f>'fnd enro'!I661</f>
        <v>11</v>
      </c>
      <c r="J661" s="8">
        <f>'fnd enro'!J661</f>
        <v>0</v>
      </c>
      <c r="K661" s="9">
        <f>'fnd enro'!K661</f>
        <v>0.56000000000000005</v>
      </c>
      <c r="L661" s="8">
        <f>'fnd enro'!L661</f>
        <v>0</v>
      </c>
      <c r="M661" s="8">
        <f>'fnd enro'!M661</f>
        <v>0</v>
      </c>
      <c r="N661" s="8">
        <f>'fnd enro'!N661</f>
        <v>0</v>
      </c>
      <c r="O661" s="8">
        <f>'fnd enro'!O661</f>
        <v>1</v>
      </c>
      <c r="P661" s="8">
        <f>'fnd enro'!P661</f>
        <v>11</v>
      </c>
      <c r="Q661" s="8">
        <f>'fnd enro'!R661</f>
        <v>14</v>
      </c>
      <c r="R661" s="9">
        <f t="shared" si="140"/>
        <v>1</v>
      </c>
      <c r="S661" s="8">
        <f>VALUE('fnd enro'!Q661)</f>
        <v>11</v>
      </c>
      <c r="T661" s="1"/>
      <c r="U661" s="68">
        <f>(($D661*'fnd base rates'!C$7)
+($E661*'fnd base rates'!C$8)
+($F661*'fnd base rates'!C$9)
+($G661*'fnd base rates'!C$10)
+($H661*'fnd base rates'!C$11)
+($I661*'fnd base rates'!C$12)
+($J661*'fnd base rates'!C$13)
+($K661*'fnd base rates'!C$14)
+($M661*'fnd base rates'!C$16)
+($N661*'fnd base rates'!C$17)
+($O661*'fnd base rates'!C$18)
+($P661*VLOOKUP($S661+12,rate_basefnd,3)))
*$R661</f>
        <v>9968.006800000001</v>
      </c>
      <c r="V661" s="68">
        <f>(($D661*'fnd base rates'!D$7)
+($E661*'fnd base rates'!D$8)
+($F661*'fnd base rates'!D$9)
+($G661*'fnd base rates'!D$10)
+($H661*'fnd base rates'!D$11)
+($I661*'fnd base rates'!D$12)
+($J661*'fnd base rates'!D$13)
+($K661*'fnd base rates'!D$14)
+($M661*'fnd base rates'!D$16)
+($N661*'fnd base rates'!D$17)
+($O661*'fnd base rates'!D$18)
+($P661*VLOOKUP($S661+12,rate_basefnd,4)))
*$R661</f>
        <v>18870.46</v>
      </c>
      <c r="W661" s="68">
        <f>(($D661*'fnd base rates'!E$7)
+($E661*'fnd base rates'!E$8)
+($F661*'fnd base rates'!E$9)
+($G661*'fnd base rates'!E$10)
+($H661*'fnd base rates'!E$11)
+($I661*'fnd base rates'!E$12)
+($J661*'fnd base rates'!E$13)
+($K661*'fnd base rates'!E$14)
+($M661*'fnd base rates'!E$16)
+($N661*'fnd base rates'!E$17)
+($O661*'fnd base rates'!E$18)
+($P661*VLOOKUP($S661+12,rate_basefnd,5)))
*$R661</f>
        <v>139134.62119999999</v>
      </c>
      <c r="X661" s="68">
        <f>(($D661*'fnd base rates'!F$7)
+($E661*'fnd base rates'!F$8)
+($F661*'fnd base rates'!F$9)
+($G661*'fnd base rates'!F$10)
+($H661*'fnd base rates'!F$11)
+($I661*'fnd base rates'!F$12)
+($J661*'fnd base rates'!F$13)
+($K661*'fnd base rates'!F$14)
+($M661*'fnd base rates'!F$16)
+($N661*'fnd base rates'!F$17)
+($O661*'fnd base rates'!F$18)
+($P661*VLOOKUP($S661+12,rate_basefnd,6)))
*$R661</f>
        <v>14602.409199999998</v>
      </c>
      <c r="Y661" s="68">
        <f>(($D661*'fnd base rates'!G$7)
+($E661*'fnd base rates'!G$8)
+($F661*'fnd base rates'!G$9)
+($G661*'fnd base rates'!G$10)
+($H661*'fnd base rates'!G$11)
+($I661*'fnd base rates'!G$12)
+($J661*'fnd base rates'!G$13)
+($K661*'fnd base rates'!G$14)
+($M661*'fnd base rates'!G$16)
+($N661*'fnd base rates'!G$17)
+($O661*'fnd base rates'!G$18)
+($P661*VLOOKUP($S661+12,rate_basefnd,7)))
*$R661</f>
        <v>5829.2255999999998</v>
      </c>
      <c r="Z661" s="68">
        <f>(($D661*'fnd base rates'!H$7)
+($E661*'fnd base rates'!H$8)
+($F661*'fnd base rates'!H$9)
+($G661*'fnd base rates'!H$10)
+($H661*'fnd base rates'!H$11)
+($I661*'fnd base rates'!H$12)
+($J661*'fnd base rates'!H$13)
+($K661*'fnd base rates'!H$14)
+($M661*'fnd base rates'!H$16)
+($N661*'fnd base rates'!H$17)
+($O661*'fnd base rates'!H$18)
+($P661*VLOOKUP($S661+12,rate_basefnd,8)))</f>
        <v>12537.275999999998</v>
      </c>
      <c r="AA661" s="68">
        <f>(($D661*'fnd base rates'!I$7)
+($E661*'fnd base rates'!I$8)
+($F661*'fnd base rates'!I$9)
+($G661*'fnd base rates'!I$10)
+($H661*'fnd base rates'!I$11)
+($I661*'fnd base rates'!I$12)
+($J661*'fnd base rates'!I$13)
+($K661*'fnd base rates'!I$14)
+($M661*'fnd base rates'!I$16)
+($N661*'fnd base rates'!I$17)
+($O661*'fnd base rates'!I$18)
+($P661*VLOOKUP($S661+12,rate_basefnd,9)))
*$R661</f>
        <v>9328.6799999999985</v>
      </c>
      <c r="AB661" s="68">
        <f>(($D661*'fnd base rates'!J$7)
+($E661*'fnd base rates'!J$8)
+($F661*'fnd base rates'!J$9)
+($G661*'fnd base rates'!J$10)
+($H661*'fnd base rates'!J$11)
+($I661*'fnd base rates'!J$12)
+($J661*'fnd base rates'!J$13)
+($K661*'fnd base rates'!J$14)
+($M661*'fnd base rates'!J$16)
+($N661*'fnd base rates'!J$17)
+($O661*'fnd base rates'!J$18)
+($P661*VLOOKUP($S661+12,rate_basefnd,10)))
*$R661</f>
        <v>21664.97</v>
      </c>
      <c r="AC661" s="68">
        <f>(($D661*'fnd base rates'!K$7)
+($E661*'fnd base rates'!K$8)
+($F661*'fnd base rates'!K$9)
+($G661*'fnd base rates'!K$10)
+($H661*'fnd base rates'!K$11)
+($I661*'fnd base rates'!K$12)
+($J661*'fnd base rates'!K$13)
+($K661*'fnd base rates'!K$14)
+($M661*'fnd base rates'!K$16)
+($N661*'fnd base rates'!K$17)
+($O661*'fnd base rates'!K$18)
+($P661*VLOOKUP($S661+12,rate_basefnd,11)))
*$R661</f>
        <v>18504.454000000002</v>
      </c>
      <c r="AD661" s="68">
        <f>(($D661*'fnd base rates'!L$7)
+($E661*'fnd base rates'!L$8)
+($F661*'fnd base rates'!L$9)
+($G661*'fnd base rates'!L$10)
+($H661*'fnd base rates'!L$11)
+($I661*'fnd base rates'!L$12)
+($J661*'fnd base rates'!L$13)
+($K661*'fnd base rates'!L$14)
+($M661*'fnd base rates'!L$16)
+($N661*'fnd base rates'!L$17)
+($O661*'fnd base rates'!L$18)
+($P661*VLOOKUP($S661+12,rate_basefnd,12)))</f>
        <v>43910.733200000002</v>
      </c>
      <c r="AE661" s="68">
        <f>(($D661*'fnd base rates'!M$7)
+($E661*'fnd base rates'!M$8)
+($F661*'fnd base rates'!M$9)
+($G661*'fnd base rates'!M$10)
+($H661*'fnd base rates'!M$11)
+($I661*'fnd base rates'!M$12)
+($J661*'fnd base rates'!M$13)
+($K661*'fnd base rates'!M$14)
+($M661*'fnd base rates'!M$16)
+($N661*'fnd base rates'!M$17)
+($O661*'fnd base rates'!M$18)
+($P661*VLOOKUP($S661+12,rate_basefnd,13)))</f>
        <v>0</v>
      </c>
      <c r="AF661" s="3">
        <f t="shared" si="141"/>
        <v>294350.83600000001</v>
      </c>
      <c r="AH661" s="205">
        <f t="shared" si="142"/>
        <v>485258163</v>
      </c>
      <c r="AI661" s="3" t="str">
        <f t="shared" si="146"/>
        <v>485</v>
      </c>
      <c r="AJ661" s="1" t="str">
        <f t="shared" si="147"/>
        <v>258</v>
      </c>
      <c r="AK661" s="1" t="str">
        <f t="shared" si="148"/>
        <v>163</v>
      </c>
      <c r="AL661" s="3">
        <f t="shared" si="143"/>
        <v>1</v>
      </c>
      <c r="AM661" s="3">
        <f t="shared" si="139"/>
        <v>14</v>
      </c>
      <c r="AN661" s="3">
        <f t="shared" si="149"/>
        <v>294350.83600000001</v>
      </c>
      <c r="AO661" s="3">
        <f t="shared" si="150"/>
        <v>21025</v>
      </c>
      <c r="AP661" s="3">
        <f t="shared" si="144"/>
        <v>7591</v>
      </c>
      <c r="AQ661" s="3">
        <v>13434</v>
      </c>
      <c r="AS661" s="68"/>
      <c r="AT661" s="68"/>
      <c r="AX661" s="4">
        <f t="shared" si="151"/>
        <v>0</v>
      </c>
      <c r="AZ661" s="4">
        <f t="shared" si="152"/>
        <v>0</v>
      </c>
      <c r="BB661" s="4"/>
    </row>
    <row r="662" spans="1:54" s="3" customFormat="1">
      <c r="A662" s="205" t="str">
        <f t="shared" si="145"/>
        <v>485</v>
      </c>
      <c r="B662" s="1">
        <v>485258168</v>
      </c>
      <c r="C662" s="7" t="s">
        <v>105</v>
      </c>
      <c r="D662" s="8">
        <f>'fnd enro'!D662</f>
        <v>0</v>
      </c>
      <c r="E662" s="8">
        <f>'fnd enro'!E662</f>
        <v>0</v>
      </c>
      <c r="F662" s="8">
        <f>'fnd enro'!F662</f>
        <v>0</v>
      </c>
      <c r="G662" s="8">
        <f>'fnd enro'!G662</f>
        <v>0</v>
      </c>
      <c r="H662" s="8">
        <f>'fnd enro'!H662</f>
        <v>1</v>
      </c>
      <c r="I662" s="8">
        <f>'fnd enro'!I662</f>
        <v>1</v>
      </c>
      <c r="J662" s="8">
        <f>'fnd enro'!J662</f>
        <v>0</v>
      </c>
      <c r="K662" s="9">
        <f>'fnd enro'!K662</f>
        <v>0.08</v>
      </c>
      <c r="L662" s="8">
        <f>'fnd enro'!L662</f>
        <v>0</v>
      </c>
      <c r="M662" s="8">
        <f>'fnd enro'!M662</f>
        <v>0</v>
      </c>
      <c r="N662" s="8">
        <f>'fnd enro'!N662</f>
        <v>0</v>
      </c>
      <c r="O662" s="8">
        <f>'fnd enro'!O662</f>
        <v>1</v>
      </c>
      <c r="P662" s="8">
        <f>'fnd enro'!P662</f>
        <v>2</v>
      </c>
      <c r="Q662" s="8">
        <f>'fnd enro'!R662</f>
        <v>2</v>
      </c>
      <c r="R662" s="9">
        <f t="shared" si="140"/>
        <v>1</v>
      </c>
      <c r="S662" s="8">
        <f>VALUE('fnd enro'!Q662)</f>
        <v>3</v>
      </c>
      <c r="T662" s="1"/>
      <c r="U662" s="68">
        <f>(($D662*'fnd base rates'!C$7)
+($E662*'fnd base rates'!C$8)
+($F662*'fnd base rates'!C$9)
+($G662*'fnd base rates'!C$10)
+($H662*'fnd base rates'!C$11)
+($I662*'fnd base rates'!C$12)
+($J662*'fnd base rates'!C$13)
+($K662*'fnd base rates'!C$14)
+($M662*'fnd base rates'!C$16)
+($N662*'fnd base rates'!C$17)
+($O662*'fnd base rates'!C$18)
+($P662*VLOOKUP($S662+12,rate_basefnd,3)))
*$R662</f>
        <v>1483.2723999999998</v>
      </c>
      <c r="V662" s="68">
        <f>(($D662*'fnd base rates'!D$7)
+($E662*'fnd base rates'!D$8)
+($F662*'fnd base rates'!D$9)
+($G662*'fnd base rates'!D$10)
+($H662*'fnd base rates'!D$11)
+($I662*'fnd base rates'!D$12)
+($J662*'fnd base rates'!D$13)
+($K662*'fnd base rates'!D$14)
+($M662*'fnd base rates'!D$16)
+($N662*'fnd base rates'!D$17)
+($O662*'fnd base rates'!D$18)
+($P662*VLOOKUP($S662+12,rate_basefnd,4)))
*$R662</f>
        <v>2579.5099999999998</v>
      </c>
      <c r="W662" s="68">
        <f>(($D662*'fnd base rates'!E$7)
+($E662*'fnd base rates'!E$8)
+($F662*'fnd base rates'!E$9)
+($G662*'fnd base rates'!E$10)
+($H662*'fnd base rates'!E$11)
+($I662*'fnd base rates'!E$12)
+($J662*'fnd base rates'!E$13)
+($K662*'fnd base rates'!E$14)
+($M662*'fnd base rates'!E$16)
+($N662*'fnd base rates'!E$17)
+($O662*'fnd base rates'!E$18)
+($P662*VLOOKUP($S662+12,rate_basefnd,5)))
*$R662</f>
        <v>17177.561599999997</v>
      </c>
      <c r="X662" s="68">
        <f>(($D662*'fnd base rates'!F$7)
+($E662*'fnd base rates'!F$8)
+($F662*'fnd base rates'!F$9)
+($G662*'fnd base rates'!F$10)
+($H662*'fnd base rates'!F$11)
+($I662*'fnd base rates'!F$12)
+($J662*'fnd base rates'!F$13)
+($K662*'fnd base rates'!F$14)
+($M662*'fnd base rates'!F$16)
+($N662*'fnd base rates'!F$17)
+($O662*'fnd base rates'!F$18)
+($P662*VLOOKUP($S662+12,rate_basefnd,6)))
*$R662</f>
        <v>2387.4555999999998</v>
      </c>
      <c r="Y662" s="68">
        <f>(($D662*'fnd base rates'!G$7)
+($E662*'fnd base rates'!G$8)
+($F662*'fnd base rates'!G$9)
+($G662*'fnd base rates'!G$10)
+($H662*'fnd base rates'!G$11)
+($I662*'fnd base rates'!G$12)
+($J662*'fnd base rates'!G$13)
+($K662*'fnd base rates'!G$14)
+($M662*'fnd base rates'!G$16)
+($N662*'fnd base rates'!G$17)
+($O662*'fnd base rates'!G$18)
+($P662*VLOOKUP($S662+12,rate_basefnd,7)))
*$R662</f>
        <v>736.85079999999994</v>
      </c>
      <c r="Z662" s="68">
        <f>(($D662*'fnd base rates'!H$7)
+($E662*'fnd base rates'!H$8)
+($F662*'fnd base rates'!H$9)
+($G662*'fnd base rates'!H$10)
+($H662*'fnd base rates'!H$11)
+($I662*'fnd base rates'!H$12)
+($J662*'fnd base rates'!H$13)
+($K662*'fnd base rates'!H$14)
+($M662*'fnd base rates'!H$16)
+($N662*'fnd base rates'!H$17)
+($O662*'fnd base rates'!H$18)
+($P662*VLOOKUP($S662+12,rate_basefnd,8)))</f>
        <v>1738.7379999999998</v>
      </c>
      <c r="AA662" s="68">
        <f>(($D662*'fnd base rates'!I$7)
+($E662*'fnd base rates'!I$8)
+($F662*'fnd base rates'!I$9)
+($G662*'fnd base rates'!I$10)
+($H662*'fnd base rates'!I$11)
+($I662*'fnd base rates'!I$12)
+($J662*'fnd base rates'!I$13)
+($K662*'fnd base rates'!I$14)
+($M662*'fnd base rates'!I$16)
+($N662*'fnd base rates'!I$17)
+($O662*'fnd base rates'!I$18)
+($P662*VLOOKUP($S662+12,rate_basefnd,9)))
*$R662</f>
        <v>1283.3600000000001</v>
      </c>
      <c r="AB662" s="68">
        <f>(($D662*'fnd base rates'!J$7)
+($E662*'fnd base rates'!J$8)
+($F662*'fnd base rates'!J$9)
+($G662*'fnd base rates'!J$10)
+($H662*'fnd base rates'!J$11)
+($I662*'fnd base rates'!J$12)
+($J662*'fnd base rates'!J$13)
+($K662*'fnd base rates'!J$14)
+($M662*'fnd base rates'!J$16)
+($N662*'fnd base rates'!J$17)
+($O662*'fnd base rates'!J$18)
+($P662*VLOOKUP($S662+12,rate_basefnd,10)))
*$R662</f>
        <v>2205.54</v>
      </c>
      <c r="AC662" s="68">
        <f>(($D662*'fnd base rates'!K$7)
+($E662*'fnd base rates'!K$8)
+($F662*'fnd base rates'!K$9)
+($G662*'fnd base rates'!K$10)
+($H662*'fnd base rates'!K$11)
+($I662*'fnd base rates'!K$12)
+($J662*'fnd base rates'!K$13)
+($K662*'fnd base rates'!K$14)
+($M662*'fnd base rates'!K$16)
+($N662*'fnd base rates'!K$17)
+($O662*'fnd base rates'!K$18)
+($P662*VLOOKUP($S662+12,rate_basefnd,11)))
*$R662</f>
        <v>3062.6019999999999</v>
      </c>
      <c r="AD662" s="68">
        <f>(($D662*'fnd base rates'!L$7)
+($E662*'fnd base rates'!L$8)
+($F662*'fnd base rates'!L$9)
+($G662*'fnd base rates'!L$10)
+($H662*'fnd base rates'!L$11)
+($I662*'fnd base rates'!L$12)
+($J662*'fnd base rates'!L$13)
+($K662*'fnd base rates'!L$14)
+($M662*'fnd base rates'!L$16)
+($N662*'fnd base rates'!L$17)
+($O662*'fnd base rates'!L$18)
+($P662*VLOOKUP($S662+12,rate_basefnd,12)))</f>
        <v>6207.8275999999987</v>
      </c>
      <c r="AE662" s="68">
        <f>(($D662*'fnd base rates'!M$7)
+($E662*'fnd base rates'!M$8)
+($F662*'fnd base rates'!M$9)
+($G662*'fnd base rates'!M$10)
+($H662*'fnd base rates'!M$11)
+($I662*'fnd base rates'!M$12)
+($J662*'fnd base rates'!M$13)
+($K662*'fnd base rates'!M$14)
+($M662*'fnd base rates'!M$16)
+($N662*'fnd base rates'!M$17)
+($O662*'fnd base rates'!M$18)
+($P662*VLOOKUP($S662+12,rate_basefnd,13)))</f>
        <v>0</v>
      </c>
      <c r="AF662" s="3">
        <f t="shared" si="141"/>
        <v>38862.718000000001</v>
      </c>
      <c r="AH662" s="205">
        <f t="shared" si="142"/>
        <v>485258168</v>
      </c>
      <c r="AI662" s="3" t="str">
        <f t="shared" si="146"/>
        <v>485</v>
      </c>
      <c r="AJ662" s="1" t="str">
        <f t="shared" si="147"/>
        <v>258</v>
      </c>
      <c r="AK662" s="1" t="str">
        <f t="shared" si="148"/>
        <v>168</v>
      </c>
      <c r="AL662" s="3">
        <f t="shared" si="143"/>
        <v>1</v>
      </c>
      <c r="AM662" s="3">
        <f t="shared" ref="AM662:AM725" si="153">enro</f>
        <v>2</v>
      </c>
      <c r="AN662" s="3">
        <f t="shared" si="149"/>
        <v>38862.718000000001</v>
      </c>
      <c r="AO662" s="3">
        <f t="shared" si="150"/>
        <v>19431</v>
      </c>
      <c r="AP662" s="3">
        <f t="shared" si="144"/>
        <v>1136</v>
      </c>
      <c r="AQ662" s="3">
        <v>18295</v>
      </c>
      <c r="AS662" s="68"/>
      <c r="AT662" s="68"/>
      <c r="AX662" s="4">
        <f t="shared" si="151"/>
        <v>0</v>
      </c>
      <c r="AZ662" s="4">
        <f t="shared" si="152"/>
        <v>0</v>
      </c>
      <c r="BB662" s="4"/>
    </row>
    <row r="663" spans="1:54" s="3" customFormat="1">
      <c r="A663" s="205" t="str">
        <f t="shared" si="145"/>
        <v>485</v>
      </c>
      <c r="B663" s="1">
        <v>485258229</v>
      </c>
      <c r="C663" s="7" t="s">
        <v>105</v>
      </c>
      <c r="D663" s="8">
        <f>'fnd enro'!D663</f>
        <v>0</v>
      </c>
      <c r="E663" s="8">
        <f>'fnd enro'!E663</f>
        <v>0</v>
      </c>
      <c r="F663" s="8">
        <f>'fnd enro'!F663</f>
        <v>0</v>
      </c>
      <c r="G663" s="8">
        <f>'fnd enro'!G663</f>
        <v>0</v>
      </c>
      <c r="H663" s="8">
        <f>'fnd enro'!H663</f>
        <v>1</v>
      </c>
      <c r="I663" s="8">
        <f>'fnd enro'!I663</f>
        <v>13</v>
      </c>
      <c r="J663" s="8">
        <f>'fnd enro'!J663</f>
        <v>0</v>
      </c>
      <c r="K663" s="9">
        <f>'fnd enro'!K663</f>
        <v>0.56000000000000005</v>
      </c>
      <c r="L663" s="8">
        <f>'fnd enro'!L663</f>
        <v>0</v>
      </c>
      <c r="M663" s="8">
        <f>'fnd enro'!M663</f>
        <v>0</v>
      </c>
      <c r="N663" s="8">
        <f>'fnd enro'!N663</f>
        <v>0</v>
      </c>
      <c r="O663" s="8">
        <f>'fnd enro'!O663</f>
        <v>0</v>
      </c>
      <c r="P663" s="8">
        <f>'fnd enro'!P663</f>
        <v>12</v>
      </c>
      <c r="Q663" s="8">
        <f>'fnd enro'!R663</f>
        <v>14</v>
      </c>
      <c r="R663" s="9">
        <f t="shared" si="140"/>
        <v>1</v>
      </c>
      <c r="S663" s="8">
        <f>VALUE('fnd enro'!Q663)</f>
        <v>9</v>
      </c>
      <c r="T663" s="1"/>
      <c r="U663" s="68">
        <f>(($D663*'fnd base rates'!C$7)
+($E663*'fnd base rates'!C$8)
+($F663*'fnd base rates'!C$9)
+($G663*'fnd base rates'!C$10)
+($H663*'fnd base rates'!C$11)
+($I663*'fnd base rates'!C$12)
+($J663*'fnd base rates'!C$13)
+($K663*'fnd base rates'!C$14)
+($M663*'fnd base rates'!C$16)
+($N663*'fnd base rates'!C$17)
+($O663*'fnd base rates'!C$18)
+($P663*VLOOKUP($S663+12,rate_basefnd,3)))
*$R663</f>
        <v>9666.8968000000004</v>
      </c>
      <c r="V663" s="68">
        <f>(($D663*'fnd base rates'!D$7)
+($E663*'fnd base rates'!D$8)
+($F663*'fnd base rates'!D$9)
+($G663*'fnd base rates'!D$10)
+($H663*'fnd base rates'!D$11)
+($I663*'fnd base rates'!D$12)
+($J663*'fnd base rates'!D$13)
+($K663*'fnd base rates'!D$14)
+($M663*'fnd base rates'!D$16)
+($N663*'fnd base rates'!D$17)
+($O663*'fnd base rates'!D$18)
+($P663*VLOOKUP($S663+12,rate_basefnd,4)))
*$R663</f>
        <v>17907.2</v>
      </c>
      <c r="W663" s="68">
        <f>(($D663*'fnd base rates'!E$7)
+($E663*'fnd base rates'!E$8)
+($F663*'fnd base rates'!E$9)
+($G663*'fnd base rates'!E$10)
+($H663*'fnd base rates'!E$11)
+($I663*'fnd base rates'!E$12)
+($J663*'fnd base rates'!E$13)
+($K663*'fnd base rates'!E$14)
+($M663*'fnd base rates'!E$16)
+($N663*'fnd base rates'!E$17)
+($O663*'fnd base rates'!E$18)
+($P663*VLOOKUP($S663+12,rate_basefnd,5)))
*$R663</f>
        <v>133702.45120000001</v>
      </c>
      <c r="X663" s="68">
        <f>(($D663*'fnd base rates'!F$7)
+($E663*'fnd base rates'!F$8)
+($F663*'fnd base rates'!F$9)
+($G663*'fnd base rates'!F$10)
+($H663*'fnd base rates'!F$11)
+($I663*'fnd base rates'!F$12)
+($J663*'fnd base rates'!F$13)
+($K663*'fnd base rates'!F$14)
+($M663*'fnd base rates'!F$16)
+($N663*'fnd base rates'!F$17)
+($O663*'fnd base rates'!F$18)
+($P663*VLOOKUP($S663+12,rate_basefnd,6)))
*$R663</f>
        <v>14090.299200000001</v>
      </c>
      <c r="Y663" s="68">
        <f>(($D663*'fnd base rates'!G$7)
+($E663*'fnd base rates'!G$8)
+($F663*'fnd base rates'!G$9)
+($G663*'fnd base rates'!G$10)
+($H663*'fnd base rates'!G$11)
+($I663*'fnd base rates'!G$12)
+($J663*'fnd base rates'!G$13)
+($K663*'fnd base rates'!G$14)
+($M663*'fnd base rates'!G$16)
+($N663*'fnd base rates'!G$17)
+($O663*'fnd base rates'!G$18)
+($P663*VLOOKUP($S663+12,rate_basefnd,7)))
*$R663</f>
        <v>5413.8456000000006</v>
      </c>
      <c r="Z663" s="68">
        <f>(($D663*'fnd base rates'!H$7)
+($E663*'fnd base rates'!H$8)
+($F663*'fnd base rates'!H$9)
+($G663*'fnd base rates'!H$10)
+($H663*'fnd base rates'!H$11)
+($I663*'fnd base rates'!H$12)
+($J663*'fnd base rates'!H$13)
+($K663*'fnd base rates'!H$14)
+($M663*'fnd base rates'!H$16)
+($N663*'fnd base rates'!H$17)
+($O663*'fnd base rates'!H$18)
+($P663*VLOOKUP($S663+12,rate_basefnd,8)))</f>
        <v>12969.016000000001</v>
      </c>
      <c r="AA663" s="68">
        <f>(($D663*'fnd base rates'!I$7)
+($E663*'fnd base rates'!I$8)
+($F663*'fnd base rates'!I$9)
+($G663*'fnd base rates'!I$10)
+($H663*'fnd base rates'!I$11)
+($I663*'fnd base rates'!I$12)
+($J663*'fnd base rates'!I$13)
+($K663*'fnd base rates'!I$14)
+($M663*'fnd base rates'!I$16)
+($N663*'fnd base rates'!I$17)
+($O663*'fnd base rates'!I$18)
+($P663*VLOOKUP($S663+12,rate_basefnd,9)))
*$R663</f>
        <v>8977.32</v>
      </c>
      <c r="AB663" s="68">
        <f>(($D663*'fnd base rates'!J$7)
+($E663*'fnd base rates'!J$8)
+($F663*'fnd base rates'!J$9)
+($G663*'fnd base rates'!J$10)
+($H663*'fnd base rates'!J$11)
+($I663*'fnd base rates'!J$12)
+($J663*'fnd base rates'!J$13)
+($K663*'fnd base rates'!J$14)
+($M663*'fnd base rates'!J$16)
+($N663*'fnd base rates'!J$17)
+($O663*'fnd base rates'!J$18)
+($P663*VLOOKUP($S663+12,rate_basefnd,10)))
*$R663</f>
        <v>20925.63</v>
      </c>
      <c r="AC663" s="68">
        <f>(($D663*'fnd base rates'!K$7)
+($E663*'fnd base rates'!K$8)
+($F663*'fnd base rates'!K$9)
+($G663*'fnd base rates'!K$10)
+($H663*'fnd base rates'!K$11)
+($I663*'fnd base rates'!K$12)
+($J663*'fnd base rates'!K$13)
+($K663*'fnd base rates'!K$14)
+($M663*'fnd base rates'!K$16)
+($N663*'fnd base rates'!K$17)
+($O663*'fnd base rates'!K$18)
+($P663*VLOOKUP($S663+12,rate_basefnd,11)))
*$R663</f>
        <v>17968.013999999999</v>
      </c>
      <c r="AD663" s="68">
        <f>(($D663*'fnd base rates'!L$7)
+($E663*'fnd base rates'!L$8)
+($F663*'fnd base rates'!L$9)
+($G663*'fnd base rates'!L$10)
+($H663*'fnd base rates'!L$11)
+($I663*'fnd base rates'!L$12)
+($J663*'fnd base rates'!L$13)
+($K663*'fnd base rates'!L$14)
+($M663*'fnd base rates'!L$16)
+($N663*'fnd base rates'!L$17)
+($O663*'fnd base rates'!L$18)
+($P663*VLOOKUP($S663+12,rate_basefnd,12)))</f>
        <v>41623.883199999997</v>
      </c>
      <c r="AE663" s="68">
        <f>(($D663*'fnd base rates'!M$7)
+($E663*'fnd base rates'!M$8)
+($F663*'fnd base rates'!M$9)
+($G663*'fnd base rates'!M$10)
+($H663*'fnd base rates'!M$11)
+($I663*'fnd base rates'!M$12)
+($J663*'fnd base rates'!M$13)
+($K663*'fnd base rates'!M$14)
+($M663*'fnd base rates'!M$16)
+($N663*'fnd base rates'!M$17)
+($O663*'fnd base rates'!M$18)
+($P663*VLOOKUP($S663+12,rate_basefnd,13)))</f>
        <v>0</v>
      </c>
      <c r="AF663" s="3">
        <f t="shared" si="141"/>
        <v>283244.55600000004</v>
      </c>
      <c r="AH663" s="205">
        <f t="shared" si="142"/>
        <v>485258229</v>
      </c>
      <c r="AI663" s="3" t="str">
        <f t="shared" si="146"/>
        <v>485</v>
      </c>
      <c r="AJ663" s="1" t="str">
        <f t="shared" si="147"/>
        <v>258</v>
      </c>
      <c r="AK663" s="1" t="str">
        <f t="shared" si="148"/>
        <v>229</v>
      </c>
      <c r="AL663" s="3">
        <f t="shared" si="143"/>
        <v>1</v>
      </c>
      <c r="AM663" s="3">
        <f t="shared" si="153"/>
        <v>14</v>
      </c>
      <c r="AN663" s="3">
        <f t="shared" si="149"/>
        <v>283244.55600000004</v>
      </c>
      <c r="AO663" s="3">
        <f t="shared" si="150"/>
        <v>20232</v>
      </c>
      <c r="AP663" s="3">
        <f t="shared" si="144"/>
        <v>5069</v>
      </c>
      <c r="AQ663" s="3">
        <v>15163</v>
      </c>
      <c r="AS663" s="68"/>
      <c r="AT663" s="68"/>
      <c r="AX663" s="4">
        <f t="shared" si="151"/>
        <v>0</v>
      </c>
      <c r="AZ663" s="4">
        <f t="shared" si="152"/>
        <v>0</v>
      </c>
      <c r="BB663" s="4"/>
    </row>
    <row r="664" spans="1:54" s="3" customFormat="1">
      <c r="A664" s="205" t="str">
        <f t="shared" si="145"/>
        <v>485</v>
      </c>
      <c r="B664" s="1">
        <v>485258258</v>
      </c>
      <c r="C664" s="7" t="s">
        <v>105</v>
      </c>
      <c r="D664" s="8">
        <f>'fnd enro'!D664</f>
        <v>0</v>
      </c>
      <c r="E664" s="8">
        <f>'fnd enro'!E664</f>
        <v>0</v>
      </c>
      <c r="F664" s="8">
        <f>'fnd enro'!F664</f>
        <v>0</v>
      </c>
      <c r="G664" s="8">
        <f>'fnd enro'!G664</f>
        <v>0</v>
      </c>
      <c r="H664" s="8">
        <f>'fnd enro'!H664</f>
        <v>218</v>
      </c>
      <c r="I664" s="8">
        <f>'fnd enro'!I664</f>
        <v>218</v>
      </c>
      <c r="J664" s="8">
        <f>'fnd enro'!J664</f>
        <v>0</v>
      </c>
      <c r="K664" s="9">
        <f>'fnd enro'!K664</f>
        <v>17.440000000000001</v>
      </c>
      <c r="L664" s="8">
        <f>'fnd enro'!L664</f>
        <v>0</v>
      </c>
      <c r="M664" s="8">
        <f>'fnd enro'!M664</f>
        <v>0</v>
      </c>
      <c r="N664" s="8">
        <f>'fnd enro'!N664</f>
        <v>15</v>
      </c>
      <c r="O664" s="8">
        <f>'fnd enro'!O664</f>
        <v>13</v>
      </c>
      <c r="P664" s="8">
        <f>'fnd enro'!P664</f>
        <v>272</v>
      </c>
      <c r="Q664" s="8">
        <f>'fnd enro'!R664</f>
        <v>436</v>
      </c>
      <c r="R664" s="9">
        <f t="shared" si="140"/>
        <v>1</v>
      </c>
      <c r="S664" s="8">
        <f>VALUE('fnd enro'!Q664)</f>
        <v>10</v>
      </c>
      <c r="T664" s="1"/>
      <c r="U664" s="68">
        <f>(($D664*'fnd base rates'!C$7)
+($E664*'fnd base rates'!C$8)
+($F664*'fnd base rates'!C$9)
+($G664*'fnd base rates'!C$10)
+($H664*'fnd base rates'!C$11)
+($I664*'fnd base rates'!C$12)
+($J664*'fnd base rates'!C$13)
+($K664*'fnd base rates'!C$14)
+($M664*'fnd base rates'!C$16)
+($N664*'fnd base rates'!C$17)
+($O664*'fnd base rates'!C$18)
+($P664*VLOOKUP($S664+12,rate_basefnd,3)))
*$R664</f>
        <v>296564.54319999996</v>
      </c>
      <c r="V664" s="68">
        <f>(($D664*'fnd base rates'!D$7)
+($E664*'fnd base rates'!D$8)
+($F664*'fnd base rates'!D$9)
+($G664*'fnd base rates'!D$10)
+($H664*'fnd base rates'!D$11)
+($I664*'fnd base rates'!D$12)
+($J664*'fnd base rates'!D$13)
+($K664*'fnd base rates'!D$14)
+($M664*'fnd base rates'!D$16)
+($N664*'fnd base rates'!D$17)
+($O664*'fnd base rates'!D$18)
+($P664*VLOOKUP($S664+12,rate_basefnd,4)))
*$R664</f>
        <v>524607.12</v>
      </c>
      <c r="W664" s="68">
        <f>(($D664*'fnd base rates'!E$7)
+($E664*'fnd base rates'!E$8)
+($F664*'fnd base rates'!E$9)
+($G664*'fnd base rates'!E$10)
+($H664*'fnd base rates'!E$11)
+($I664*'fnd base rates'!E$12)
+($J664*'fnd base rates'!E$13)
+($K664*'fnd base rates'!E$14)
+($M664*'fnd base rates'!E$16)
+($N664*'fnd base rates'!E$17)
+($O664*'fnd base rates'!E$18)
+($P664*VLOOKUP($S664+12,rate_basefnd,5)))
*$R664</f>
        <v>3520756.4087999999</v>
      </c>
      <c r="X664" s="68">
        <f>(($D664*'fnd base rates'!F$7)
+($E664*'fnd base rates'!F$8)
+($F664*'fnd base rates'!F$9)
+($G664*'fnd base rates'!F$10)
+($H664*'fnd base rates'!F$11)
+($I664*'fnd base rates'!F$12)
+($J664*'fnd base rates'!F$13)
+($K664*'fnd base rates'!F$14)
+($M664*'fnd base rates'!F$16)
+($N664*'fnd base rates'!F$17)
+($O664*'fnd base rates'!F$18)
+($P664*VLOOKUP($S664+12,rate_basefnd,6)))
*$R664</f>
        <v>468222.62079999998</v>
      </c>
      <c r="Y664" s="68">
        <f>(($D664*'fnd base rates'!G$7)
+($E664*'fnd base rates'!G$8)
+($F664*'fnd base rates'!G$9)
+($G664*'fnd base rates'!G$10)
+($H664*'fnd base rates'!G$11)
+($I664*'fnd base rates'!G$12)
+($J664*'fnd base rates'!G$13)
+($K664*'fnd base rates'!G$14)
+($M664*'fnd base rates'!G$16)
+($N664*'fnd base rates'!G$17)
+($O664*'fnd base rates'!G$18)
+($P664*VLOOKUP($S664+12,rate_basefnd,7)))
*$R664</f>
        <v>152583.69439999998</v>
      </c>
      <c r="Z664" s="68">
        <f>(($D664*'fnd base rates'!H$7)
+($E664*'fnd base rates'!H$8)
+($F664*'fnd base rates'!H$9)
+($G664*'fnd base rates'!H$10)
+($H664*'fnd base rates'!H$11)
+($I664*'fnd base rates'!H$12)
+($J664*'fnd base rates'!H$13)
+($K664*'fnd base rates'!H$14)
+($M664*'fnd base rates'!H$16)
+($N664*'fnd base rates'!H$17)
+($O664*'fnd base rates'!H$18)
+($P664*VLOOKUP($S664+12,rate_basefnd,8)))</f>
        <v>342786.08399999997</v>
      </c>
      <c r="AA664" s="68">
        <f>(($D664*'fnd base rates'!I$7)
+($E664*'fnd base rates'!I$8)
+($F664*'fnd base rates'!I$9)
+($G664*'fnd base rates'!I$10)
+($H664*'fnd base rates'!I$11)
+($I664*'fnd base rates'!I$12)
+($J664*'fnd base rates'!I$13)
+($K664*'fnd base rates'!I$14)
+($M664*'fnd base rates'!I$16)
+($N664*'fnd base rates'!I$17)
+($O664*'fnd base rates'!I$18)
+($P664*VLOOKUP($S664+12,rate_basefnd,9)))
*$R664</f>
        <v>263121.69</v>
      </c>
      <c r="AB664" s="68">
        <f>(($D664*'fnd base rates'!J$7)
+($E664*'fnd base rates'!J$8)
+($F664*'fnd base rates'!J$9)
+($G664*'fnd base rates'!J$10)
+($H664*'fnd base rates'!J$11)
+($I664*'fnd base rates'!J$12)
+($J664*'fnd base rates'!J$13)
+($K664*'fnd base rates'!J$14)
+($M664*'fnd base rates'!J$16)
+($N664*'fnd base rates'!J$17)
+($O664*'fnd base rates'!J$18)
+($P664*VLOOKUP($S664+12,rate_basefnd,10)))
*$R664</f>
        <v>503163.35000000003</v>
      </c>
      <c r="AC664" s="68">
        <f>(($D664*'fnd base rates'!K$7)
+($E664*'fnd base rates'!K$8)
+($F664*'fnd base rates'!K$9)
+($G664*'fnd base rates'!K$10)
+($H664*'fnd base rates'!K$11)
+($I664*'fnd base rates'!K$12)
+($J664*'fnd base rates'!K$13)
+($K664*'fnd base rates'!K$14)
+($M664*'fnd base rates'!K$16)
+($N664*'fnd base rates'!K$17)
+($O664*'fnd base rates'!K$18)
+($P664*VLOOKUP($S664+12,rate_basefnd,11)))
*$R664</f>
        <v>578092.33599999989</v>
      </c>
      <c r="AD664" s="68">
        <f>(($D664*'fnd base rates'!L$7)
+($E664*'fnd base rates'!L$8)
+($F664*'fnd base rates'!L$9)
+($G664*'fnd base rates'!L$10)
+($H664*'fnd base rates'!L$11)
+($I664*'fnd base rates'!L$12)
+($J664*'fnd base rates'!L$13)
+($K664*'fnd base rates'!L$14)
+($M664*'fnd base rates'!L$16)
+($N664*'fnd base rates'!L$17)
+($O664*'fnd base rates'!L$18)
+($P664*VLOOKUP($S664+12,rate_basefnd,12)))</f>
        <v>1284689.9168</v>
      </c>
      <c r="AE664" s="68">
        <f>(($D664*'fnd base rates'!M$7)
+($E664*'fnd base rates'!M$8)
+($F664*'fnd base rates'!M$9)
+($G664*'fnd base rates'!M$10)
+($H664*'fnd base rates'!M$11)
+($I664*'fnd base rates'!M$12)
+($J664*'fnd base rates'!M$13)
+($K664*'fnd base rates'!M$14)
+($M664*'fnd base rates'!M$16)
+($N664*'fnd base rates'!M$17)
+($O664*'fnd base rates'!M$18)
+($P664*VLOOKUP($S664+12,rate_basefnd,13)))</f>
        <v>0</v>
      </c>
      <c r="AF664" s="3">
        <f t="shared" si="141"/>
        <v>7934587.7639999995</v>
      </c>
      <c r="AH664" s="205">
        <f t="shared" si="142"/>
        <v>485258258</v>
      </c>
      <c r="AI664" s="3" t="str">
        <f t="shared" si="146"/>
        <v>485</v>
      </c>
      <c r="AJ664" s="1" t="str">
        <f t="shared" si="147"/>
        <v>258</v>
      </c>
      <c r="AK664" s="1" t="str">
        <f t="shared" si="148"/>
        <v>258</v>
      </c>
      <c r="AL664" s="3">
        <f t="shared" si="143"/>
        <v>1</v>
      </c>
      <c r="AM664" s="3">
        <f t="shared" si="153"/>
        <v>436</v>
      </c>
      <c r="AN664" s="3">
        <f t="shared" si="149"/>
        <v>7934587.7639999995</v>
      </c>
      <c r="AO664" s="3">
        <f t="shared" si="150"/>
        <v>18199</v>
      </c>
      <c r="AP664" s="3">
        <f t="shared" si="144"/>
        <v>-2237</v>
      </c>
      <c r="AQ664" s="3">
        <v>20436</v>
      </c>
      <c r="AS664" s="68"/>
      <c r="AT664" s="68"/>
      <c r="AX664" s="4">
        <f t="shared" si="151"/>
        <v>0</v>
      </c>
      <c r="AZ664" s="4">
        <f t="shared" si="152"/>
        <v>0</v>
      </c>
      <c r="BB664" s="4"/>
    </row>
    <row r="665" spans="1:54" s="3" customFormat="1">
      <c r="A665" s="205" t="str">
        <f t="shared" si="145"/>
        <v>485</v>
      </c>
      <c r="B665" s="1">
        <v>485258291</v>
      </c>
      <c r="C665" s="7" t="s">
        <v>105</v>
      </c>
      <c r="D665" s="8">
        <f>'fnd enro'!D665</f>
        <v>0</v>
      </c>
      <c r="E665" s="8">
        <f>'fnd enro'!E665</f>
        <v>0</v>
      </c>
      <c r="F665" s="8">
        <f>'fnd enro'!F665</f>
        <v>0</v>
      </c>
      <c r="G665" s="8">
        <f>'fnd enro'!G665</f>
        <v>0</v>
      </c>
      <c r="H665" s="8">
        <f>'fnd enro'!H665</f>
        <v>0</v>
      </c>
      <c r="I665" s="8">
        <f>'fnd enro'!I665</f>
        <v>2</v>
      </c>
      <c r="J665" s="8">
        <f>'fnd enro'!J665</f>
        <v>0</v>
      </c>
      <c r="K665" s="9">
        <f>'fnd enro'!K665</f>
        <v>0.08</v>
      </c>
      <c r="L665" s="8">
        <f>'fnd enro'!L665</f>
        <v>0</v>
      </c>
      <c r="M665" s="8">
        <f>'fnd enro'!M665</f>
        <v>0</v>
      </c>
      <c r="N665" s="8">
        <f>'fnd enro'!N665</f>
        <v>0</v>
      </c>
      <c r="O665" s="8">
        <f>'fnd enro'!O665</f>
        <v>0</v>
      </c>
      <c r="P665" s="8">
        <f>'fnd enro'!P665</f>
        <v>2</v>
      </c>
      <c r="Q665" s="8">
        <f>'fnd enro'!R665</f>
        <v>2</v>
      </c>
      <c r="R665" s="9">
        <f t="shared" si="140"/>
        <v>1</v>
      </c>
      <c r="S665" s="8">
        <f>VALUE('fnd enro'!Q665)</f>
        <v>4</v>
      </c>
      <c r="T665" s="1"/>
      <c r="U665" s="68">
        <f>(($D665*'fnd base rates'!C$7)
+($E665*'fnd base rates'!C$8)
+($F665*'fnd base rates'!C$9)
+($G665*'fnd base rates'!C$10)
+($H665*'fnd base rates'!C$11)
+($I665*'fnd base rates'!C$12)
+($J665*'fnd base rates'!C$13)
+($K665*'fnd base rates'!C$14)
+($M665*'fnd base rates'!C$16)
+($N665*'fnd base rates'!C$17)
+($O665*'fnd base rates'!C$18)
+($P665*VLOOKUP($S665+12,rate_basefnd,3)))
*$R665</f>
        <v>1335.3624</v>
      </c>
      <c r="V665" s="68">
        <f>(($D665*'fnd base rates'!D$7)
+($E665*'fnd base rates'!D$8)
+($F665*'fnd base rates'!D$9)
+($G665*'fnd base rates'!D$10)
+($H665*'fnd base rates'!D$11)
+($I665*'fnd base rates'!D$12)
+($J665*'fnd base rates'!D$13)
+($K665*'fnd base rates'!D$14)
+($M665*'fnd base rates'!D$16)
+($N665*'fnd base rates'!D$17)
+($O665*'fnd base rates'!D$18)
+($P665*VLOOKUP($S665+12,rate_basefnd,4)))
*$R665</f>
        <v>2342.02</v>
      </c>
      <c r="W665" s="68">
        <f>(($D665*'fnd base rates'!E$7)
+($E665*'fnd base rates'!E$8)
+($F665*'fnd base rates'!E$9)
+($G665*'fnd base rates'!E$10)
+($H665*'fnd base rates'!E$11)
+($I665*'fnd base rates'!E$12)
+($J665*'fnd base rates'!E$13)
+($K665*'fnd base rates'!E$14)
+($M665*'fnd base rates'!E$16)
+($N665*'fnd base rates'!E$17)
+($O665*'fnd base rates'!E$18)
+($P665*VLOOKUP($S665+12,rate_basefnd,5)))
*$R665</f>
        <v>17220.621599999999</v>
      </c>
      <c r="X665" s="68">
        <f>(($D665*'fnd base rates'!F$7)
+($E665*'fnd base rates'!F$8)
+($F665*'fnd base rates'!F$9)
+($G665*'fnd base rates'!F$10)
+($H665*'fnd base rates'!F$11)
+($I665*'fnd base rates'!F$12)
+($J665*'fnd base rates'!F$13)
+($K665*'fnd base rates'!F$14)
+($M665*'fnd base rates'!F$16)
+($N665*'fnd base rates'!F$17)
+($O665*'fnd base rates'!F$18)
+($P665*VLOOKUP($S665+12,rate_basefnd,6)))
*$R665</f>
        <v>1995.7055999999998</v>
      </c>
      <c r="Y665" s="68">
        <f>(($D665*'fnd base rates'!G$7)
+($E665*'fnd base rates'!G$8)
+($F665*'fnd base rates'!G$9)
+($G665*'fnd base rates'!G$10)
+($H665*'fnd base rates'!G$11)
+($I665*'fnd base rates'!G$12)
+($J665*'fnd base rates'!G$13)
+($K665*'fnd base rates'!G$14)
+($M665*'fnd base rates'!G$16)
+($N665*'fnd base rates'!G$17)
+($O665*'fnd base rates'!G$18)
+($P665*VLOOKUP($S665+12,rate_basefnd,7)))
*$R665</f>
        <v>670.32079999999996</v>
      </c>
      <c r="Z665" s="68">
        <f>(($D665*'fnd base rates'!H$7)
+($E665*'fnd base rates'!H$8)
+($F665*'fnd base rates'!H$9)
+($G665*'fnd base rates'!H$10)
+($H665*'fnd base rates'!H$11)
+($I665*'fnd base rates'!H$12)
+($J665*'fnd base rates'!H$13)
+($K665*'fnd base rates'!H$14)
+($M665*'fnd base rates'!H$16)
+($N665*'fnd base rates'!H$17)
+($O665*'fnd base rates'!H$18)
+($P665*VLOOKUP($S665+12,rate_basefnd,8)))</f>
        <v>1885.308</v>
      </c>
      <c r="AA665" s="68">
        <f>(($D665*'fnd base rates'!I$7)
+($E665*'fnd base rates'!I$8)
+($F665*'fnd base rates'!I$9)
+($G665*'fnd base rates'!I$10)
+($H665*'fnd base rates'!I$11)
+($I665*'fnd base rates'!I$12)
+($J665*'fnd base rates'!I$13)
+($K665*'fnd base rates'!I$14)
+($M665*'fnd base rates'!I$16)
+($N665*'fnd base rates'!I$17)
+($O665*'fnd base rates'!I$18)
+($P665*VLOOKUP($S665+12,rate_basefnd,9)))
*$R665</f>
        <v>1199.82</v>
      </c>
      <c r="AB665" s="68">
        <f>(($D665*'fnd base rates'!J$7)
+($E665*'fnd base rates'!J$8)
+($F665*'fnd base rates'!J$9)
+($G665*'fnd base rates'!J$10)
+($H665*'fnd base rates'!J$11)
+($I665*'fnd base rates'!J$12)
+($J665*'fnd base rates'!J$13)
+($K665*'fnd base rates'!J$14)
+($M665*'fnd base rates'!J$16)
+($N665*'fnd base rates'!J$17)
+($O665*'fnd base rates'!J$18)
+($P665*VLOOKUP($S665+12,rate_basefnd,10)))
*$R665</f>
        <v>2596.9</v>
      </c>
      <c r="AC665" s="68">
        <f>(($D665*'fnd base rates'!K$7)
+($E665*'fnd base rates'!K$8)
+($F665*'fnd base rates'!K$9)
+($G665*'fnd base rates'!K$10)
+($H665*'fnd base rates'!K$11)
+($I665*'fnd base rates'!K$12)
+($J665*'fnd base rates'!K$13)
+($K665*'fnd base rates'!K$14)
+($M665*'fnd base rates'!K$16)
+($N665*'fnd base rates'!K$17)
+($O665*'fnd base rates'!K$18)
+($P665*VLOOKUP($S665+12,rate_basefnd,11)))
*$R665</f>
        <v>2561.7719999999999</v>
      </c>
      <c r="AD665" s="68">
        <f>(($D665*'fnd base rates'!L$7)
+($E665*'fnd base rates'!L$8)
+($F665*'fnd base rates'!L$9)
+($G665*'fnd base rates'!L$10)
+($H665*'fnd base rates'!L$11)
+($I665*'fnd base rates'!L$12)
+($J665*'fnd base rates'!L$13)
+($K665*'fnd base rates'!L$14)
+($M665*'fnd base rates'!L$16)
+($N665*'fnd base rates'!L$17)
+($O665*'fnd base rates'!L$18)
+($P665*VLOOKUP($S665+12,rate_basefnd,12)))</f>
        <v>5512.9376000000002</v>
      </c>
      <c r="AE665" s="68">
        <f>(($D665*'fnd base rates'!M$7)
+($E665*'fnd base rates'!M$8)
+($F665*'fnd base rates'!M$9)
+($G665*'fnd base rates'!M$10)
+($H665*'fnd base rates'!M$11)
+($I665*'fnd base rates'!M$12)
+($J665*'fnd base rates'!M$13)
+($K665*'fnd base rates'!M$14)
+($M665*'fnd base rates'!M$16)
+($N665*'fnd base rates'!M$17)
+($O665*'fnd base rates'!M$18)
+($P665*VLOOKUP($S665+12,rate_basefnd,13)))</f>
        <v>0</v>
      </c>
      <c r="AF665" s="3">
        <f t="shared" si="141"/>
        <v>37320.768000000004</v>
      </c>
      <c r="AH665" s="205">
        <f t="shared" si="142"/>
        <v>485258291</v>
      </c>
      <c r="AI665" s="3" t="str">
        <f t="shared" si="146"/>
        <v>485</v>
      </c>
      <c r="AJ665" s="1" t="str">
        <f t="shared" si="147"/>
        <v>258</v>
      </c>
      <c r="AK665" s="1" t="str">
        <f t="shared" si="148"/>
        <v>291</v>
      </c>
      <c r="AL665" s="3">
        <f t="shared" si="143"/>
        <v>1</v>
      </c>
      <c r="AM665" s="3">
        <f t="shared" si="153"/>
        <v>2</v>
      </c>
      <c r="AN665" s="3">
        <f t="shared" si="149"/>
        <v>37320.768000000004</v>
      </c>
      <c r="AO665" s="3">
        <f t="shared" si="150"/>
        <v>18660</v>
      </c>
      <c r="AP665" s="3">
        <f t="shared" si="144"/>
        <v>-1570</v>
      </c>
      <c r="AQ665" s="3">
        <v>20230</v>
      </c>
      <c r="AS665" s="68"/>
      <c r="AT665" s="68"/>
      <c r="AX665" s="4">
        <f t="shared" si="151"/>
        <v>0</v>
      </c>
      <c r="AZ665" s="4">
        <f t="shared" si="152"/>
        <v>0</v>
      </c>
      <c r="BB665" s="4"/>
    </row>
    <row r="666" spans="1:54" s="3" customFormat="1">
      <c r="A666" s="205" t="str">
        <f t="shared" si="145"/>
        <v>485</v>
      </c>
      <c r="B666" s="1">
        <v>485258295</v>
      </c>
      <c r="C666" s="7" t="s">
        <v>105</v>
      </c>
      <c r="D666" s="8">
        <f>'fnd enro'!D666</f>
        <v>0</v>
      </c>
      <c r="E666" s="8">
        <f>'fnd enro'!E666</f>
        <v>0</v>
      </c>
      <c r="F666" s="8">
        <f>'fnd enro'!F666</f>
        <v>0</v>
      </c>
      <c r="G666" s="8">
        <f>'fnd enro'!G666</f>
        <v>0</v>
      </c>
      <c r="H666" s="8">
        <f>'fnd enro'!H666</f>
        <v>0</v>
      </c>
      <c r="I666" s="8">
        <f>'fnd enro'!I666</f>
        <v>1</v>
      </c>
      <c r="J666" s="8">
        <f>'fnd enro'!J666</f>
        <v>0</v>
      </c>
      <c r="K666" s="9">
        <f>'fnd enro'!K666</f>
        <v>0.04</v>
      </c>
      <c r="L666" s="8">
        <f>'fnd enro'!L666</f>
        <v>0</v>
      </c>
      <c r="M666" s="8">
        <f>'fnd enro'!M666</f>
        <v>0</v>
      </c>
      <c r="N666" s="8">
        <f>'fnd enro'!N666</f>
        <v>0</v>
      </c>
      <c r="O666" s="8">
        <f>'fnd enro'!O666</f>
        <v>0</v>
      </c>
      <c r="P666" s="8">
        <f>'fnd enro'!P666</f>
        <v>1</v>
      </c>
      <c r="Q666" s="8">
        <f>'fnd enro'!R666</f>
        <v>1</v>
      </c>
      <c r="R666" s="9">
        <f t="shared" si="140"/>
        <v>1</v>
      </c>
      <c r="S666" s="8">
        <f>VALUE('fnd enro'!Q666)</f>
        <v>4</v>
      </c>
      <c r="T666" s="1"/>
      <c r="U666" s="68">
        <f>(($D666*'fnd base rates'!C$7)
+($E666*'fnd base rates'!C$8)
+($F666*'fnd base rates'!C$9)
+($G666*'fnd base rates'!C$10)
+($H666*'fnd base rates'!C$11)
+($I666*'fnd base rates'!C$12)
+($J666*'fnd base rates'!C$13)
+($K666*'fnd base rates'!C$14)
+($M666*'fnd base rates'!C$16)
+($N666*'fnd base rates'!C$17)
+($O666*'fnd base rates'!C$18)
+($P666*VLOOKUP($S666+12,rate_basefnd,3)))
*$R666</f>
        <v>667.68119999999999</v>
      </c>
      <c r="V666" s="68">
        <f>(($D666*'fnd base rates'!D$7)
+($E666*'fnd base rates'!D$8)
+($F666*'fnd base rates'!D$9)
+($G666*'fnd base rates'!D$10)
+($H666*'fnd base rates'!D$11)
+($I666*'fnd base rates'!D$12)
+($J666*'fnd base rates'!D$13)
+($K666*'fnd base rates'!D$14)
+($M666*'fnd base rates'!D$16)
+($N666*'fnd base rates'!D$17)
+($O666*'fnd base rates'!D$18)
+($P666*VLOOKUP($S666+12,rate_basefnd,4)))
*$R666</f>
        <v>1171.01</v>
      </c>
      <c r="W666" s="68">
        <f>(($D666*'fnd base rates'!E$7)
+($E666*'fnd base rates'!E$8)
+($F666*'fnd base rates'!E$9)
+($G666*'fnd base rates'!E$10)
+($H666*'fnd base rates'!E$11)
+($I666*'fnd base rates'!E$12)
+($J666*'fnd base rates'!E$13)
+($K666*'fnd base rates'!E$14)
+($M666*'fnd base rates'!E$16)
+($N666*'fnd base rates'!E$17)
+($O666*'fnd base rates'!E$18)
+($P666*VLOOKUP($S666+12,rate_basefnd,5)))
*$R666</f>
        <v>8610.3107999999993</v>
      </c>
      <c r="X666" s="68">
        <f>(($D666*'fnd base rates'!F$7)
+($E666*'fnd base rates'!F$8)
+($F666*'fnd base rates'!F$9)
+($G666*'fnd base rates'!F$10)
+($H666*'fnd base rates'!F$11)
+($I666*'fnd base rates'!F$12)
+($J666*'fnd base rates'!F$13)
+($K666*'fnd base rates'!F$14)
+($M666*'fnd base rates'!F$16)
+($N666*'fnd base rates'!F$17)
+($O666*'fnd base rates'!F$18)
+($P666*VLOOKUP($S666+12,rate_basefnd,6)))
*$R666</f>
        <v>997.85279999999989</v>
      </c>
      <c r="Y666" s="68">
        <f>(($D666*'fnd base rates'!G$7)
+($E666*'fnd base rates'!G$8)
+($F666*'fnd base rates'!G$9)
+($G666*'fnd base rates'!G$10)
+($H666*'fnd base rates'!G$11)
+($I666*'fnd base rates'!G$12)
+($J666*'fnd base rates'!G$13)
+($K666*'fnd base rates'!G$14)
+($M666*'fnd base rates'!G$16)
+($N666*'fnd base rates'!G$17)
+($O666*'fnd base rates'!G$18)
+($P666*VLOOKUP($S666+12,rate_basefnd,7)))
*$R666</f>
        <v>335.16039999999998</v>
      </c>
      <c r="Z666" s="68">
        <f>(($D666*'fnd base rates'!H$7)
+($E666*'fnd base rates'!H$8)
+($F666*'fnd base rates'!H$9)
+($G666*'fnd base rates'!H$10)
+($H666*'fnd base rates'!H$11)
+($I666*'fnd base rates'!H$12)
+($J666*'fnd base rates'!H$13)
+($K666*'fnd base rates'!H$14)
+($M666*'fnd base rates'!H$16)
+($N666*'fnd base rates'!H$17)
+($O666*'fnd base rates'!H$18)
+($P666*VLOOKUP($S666+12,rate_basefnd,8)))</f>
        <v>942.654</v>
      </c>
      <c r="AA666" s="68">
        <f>(($D666*'fnd base rates'!I$7)
+($E666*'fnd base rates'!I$8)
+($F666*'fnd base rates'!I$9)
+($G666*'fnd base rates'!I$10)
+($H666*'fnd base rates'!I$11)
+($I666*'fnd base rates'!I$12)
+($J666*'fnd base rates'!I$13)
+($K666*'fnd base rates'!I$14)
+($M666*'fnd base rates'!I$16)
+($N666*'fnd base rates'!I$17)
+($O666*'fnd base rates'!I$18)
+($P666*VLOOKUP($S666+12,rate_basefnd,9)))
*$R666</f>
        <v>599.91</v>
      </c>
      <c r="AB666" s="68">
        <f>(($D666*'fnd base rates'!J$7)
+($E666*'fnd base rates'!J$8)
+($F666*'fnd base rates'!J$9)
+($G666*'fnd base rates'!J$10)
+($H666*'fnd base rates'!J$11)
+($I666*'fnd base rates'!J$12)
+($J666*'fnd base rates'!J$13)
+($K666*'fnd base rates'!J$14)
+($M666*'fnd base rates'!J$16)
+($N666*'fnd base rates'!J$17)
+($O666*'fnd base rates'!J$18)
+($P666*VLOOKUP($S666+12,rate_basefnd,10)))
*$R666</f>
        <v>1298.45</v>
      </c>
      <c r="AC666" s="68">
        <f>(($D666*'fnd base rates'!K$7)
+($E666*'fnd base rates'!K$8)
+($F666*'fnd base rates'!K$9)
+($G666*'fnd base rates'!K$10)
+($H666*'fnd base rates'!K$11)
+($I666*'fnd base rates'!K$12)
+($J666*'fnd base rates'!K$13)
+($K666*'fnd base rates'!K$14)
+($M666*'fnd base rates'!K$16)
+($N666*'fnd base rates'!K$17)
+($O666*'fnd base rates'!K$18)
+($P666*VLOOKUP($S666+12,rate_basefnd,11)))
*$R666</f>
        <v>1280.886</v>
      </c>
      <c r="AD666" s="68">
        <f>(($D666*'fnd base rates'!L$7)
+($E666*'fnd base rates'!L$8)
+($F666*'fnd base rates'!L$9)
+($G666*'fnd base rates'!L$10)
+($H666*'fnd base rates'!L$11)
+($I666*'fnd base rates'!L$12)
+($J666*'fnd base rates'!L$13)
+($K666*'fnd base rates'!L$14)
+($M666*'fnd base rates'!L$16)
+($N666*'fnd base rates'!L$17)
+($O666*'fnd base rates'!L$18)
+($P666*VLOOKUP($S666+12,rate_basefnd,12)))</f>
        <v>2756.4688000000001</v>
      </c>
      <c r="AE666" s="68">
        <f>(($D666*'fnd base rates'!M$7)
+($E666*'fnd base rates'!M$8)
+($F666*'fnd base rates'!M$9)
+($G666*'fnd base rates'!M$10)
+($H666*'fnd base rates'!M$11)
+($I666*'fnd base rates'!M$12)
+($J666*'fnd base rates'!M$13)
+($K666*'fnd base rates'!M$14)
+($M666*'fnd base rates'!M$16)
+($N666*'fnd base rates'!M$17)
+($O666*'fnd base rates'!M$18)
+($P666*VLOOKUP($S666+12,rate_basefnd,13)))</f>
        <v>0</v>
      </c>
      <c r="AF666" s="3">
        <f t="shared" si="141"/>
        <v>18660.384000000002</v>
      </c>
      <c r="AH666" s="205">
        <f t="shared" si="142"/>
        <v>485258295</v>
      </c>
      <c r="AI666" s="3" t="str">
        <f t="shared" si="146"/>
        <v>485</v>
      </c>
      <c r="AJ666" s="1" t="str">
        <f t="shared" si="147"/>
        <v>258</v>
      </c>
      <c r="AK666" s="1" t="str">
        <f t="shared" si="148"/>
        <v>295</v>
      </c>
      <c r="AL666" s="3">
        <f t="shared" si="143"/>
        <v>1</v>
      </c>
      <c r="AM666" s="3">
        <f t="shared" si="153"/>
        <v>1</v>
      </c>
      <c r="AN666" s="3">
        <f t="shared" si="149"/>
        <v>18660.384000000002</v>
      </c>
      <c r="AO666" s="3">
        <f t="shared" si="150"/>
        <v>18660</v>
      </c>
      <c r="AP666" s="3">
        <f t="shared" si="144"/>
        <v>-1001</v>
      </c>
      <c r="AQ666" s="3">
        <v>19661</v>
      </c>
      <c r="AS666" s="68"/>
      <c r="AT666" s="68"/>
      <c r="AX666" s="4">
        <f t="shared" si="151"/>
        <v>0</v>
      </c>
      <c r="AZ666" s="4">
        <f t="shared" si="152"/>
        <v>0</v>
      </c>
      <c r="BB666" s="4"/>
    </row>
    <row r="667" spans="1:54" s="3" customFormat="1">
      <c r="A667" s="205" t="str">
        <f t="shared" si="145"/>
        <v>486</v>
      </c>
      <c r="B667" s="1">
        <v>486348110</v>
      </c>
      <c r="C667" s="7" t="s">
        <v>107</v>
      </c>
      <c r="D667" s="8">
        <f>'fnd enro'!D667</f>
        <v>0</v>
      </c>
      <c r="E667" s="8">
        <f>'fnd enro'!E667</f>
        <v>0</v>
      </c>
      <c r="F667" s="8">
        <f>'fnd enro'!F667</f>
        <v>1</v>
      </c>
      <c r="G667" s="8">
        <f>'fnd enro'!G667</f>
        <v>0</v>
      </c>
      <c r="H667" s="8">
        <f>'fnd enro'!H667</f>
        <v>0</v>
      </c>
      <c r="I667" s="8">
        <f>'fnd enro'!I667</f>
        <v>0</v>
      </c>
      <c r="J667" s="8">
        <f>'fnd enro'!J667</f>
        <v>0</v>
      </c>
      <c r="K667" s="9">
        <f>'fnd enro'!K667</f>
        <v>0.04</v>
      </c>
      <c r="L667" s="8">
        <f>'fnd enro'!L667</f>
        <v>0</v>
      </c>
      <c r="M667" s="8">
        <f>'fnd enro'!M667</f>
        <v>0</v>
      </c>
      <c r="N667" s="8">
        <f>'fnd enro'!N667</f>
        <v>0</v>
      </c>
      <c r="O667" s="8">
        <f>'fnd enro'!O667</f>
        <v>0</v>
      </c>
      <c r="P667" s="8">
        <f>'fnd enro'!P667</f>
        <v>1</v>
      </c>
      <c r="Q667" s="8">
        <f>'fnd enro'!R667</f>
        <v>1</v>
      </c>
      <c r="R667" s="9">
        <f t="shared" si="140"/>
        <v>1</v>
      </c>
      <c r="S667" s="8">
        <f>VALUE('fnd enro'!Q667)</f>
        <v>4</v>
      </c>
      <c r="T667" s="1"/>
      <c r="U667" s="68">
        <f>(($D667*'fnd base rates'!C$7)
+($E667*'fnd base rates'!C$8)
+($F667*'fnd base rates'!C$9)
+($G667*'fnd base rates'!C$10)
+($H667*'fnd base rates'!C$11)
+($I667*'fnd base rates'!C$12)
+($J667*'fnd base rates'!C$13)
+($K667*'fnd base rates'!C$14)
+($M667*'fnd base rates'!C$16)
+($N667*'fnd base rates'!C$17)
+($O667*'fnd base rates'!C$18)
+($P667*VLOOKUP($S667+12,rate_basefnd,3)))
*$R667</f>
        <v>667.68119999999999</v>
      </c>
      <c r="V667" s="68">
        <f>(($D667*'fnd base rates'!D$7)
+($E667*'fnd base rates'!D$8)
+($F667*'fnd base rates'!D$9)
+($G667*'fnd base rates'!D$10)
+($H667*'fnd base rates'!D$11)
+($I667*'fnd base rates'!D$12)
+($J667*'fnd base rates'!D$13)
+($K667*'fnd base rates'!D$14)
+($M667*'fnd base rates'!D$16)
+($N667*'fnd base rates'!D$17)
+($O667*'fnd base rates'!D$18)
+($P667*VLOOKUP($S667+12,rate_basefnd,4)))
*$R667</f>
        <v>1171.01</v>
      </c>
      <c r="W667" s="68">
        <f>(($D667*'fnd base rates'!E$7)
+($E667*'fnd base rates'!E$8)
+($F667*'fnd base rates'!E$9)
+($G667*'fnd base rates'!E$10)
+($H667*'fnd base rates'!E$11)
+($I667*'fnd base rates'!E$12)
+($J667*'fnd base rates'!E$13)
+($K667*'fnd base rates'!E$14)
+($M667*'fnd base rates'!E$16)
+($N667*'fnd base rates'!E$17)
+($O667*'fnd base rates'!E$18)
+($P667*VLOOKUP($S667+12,rate_basefnd,5)))
*$R667</f>
        <v>7465.7708000000002</v>
      </c>
      <c r="X667" s="68">
        <f>(($D667*'fnd base rates'!F$7)
+($E667*'fnd base rates'!F$8)
+($F667*'fnd base rates'!F$9)
+($G667*'fnd base rates'!F$10)
+($H667*'fnd base rates'!F$11)
+($I667*'fnd base rates'!F$12)
+($J667*'fnd base rates'!F$13)
+($K667*'fnd base rates'!F$14)
+($M667*'fnd base rates'!F$16)
+($N667*'fnd base rates'!F$17)
+($O667*'fnd base rates'!F$18)
+($P667*VLOOKUP($S667+12,rate_basefnd,6)))
*$R667</f>
        <v>1397.8327999999999</v>
      </c>
      <c r="Y667" s="68">
        <f>(($D667*'fnd base rates'!G$7)
+($E667*'fnd base rates'!G$8)
+($F667*'fnd base rates'!G$9)
+($G667*'fnd base rates'!G$10)
+($H667*'fnd base rates'!G$11)
+($I667*'fnd base rates'!G$12)
+($J667*'fnd base rates'!G$13)
+($K667*'fnd base rates'!G$14)
+($M667*'fnd base rates'!G$16)
+($N667*'fnd base rates'!G$17)
+($O667*'fnd base rates'!G$18)
+($P667*VLOOKUP($S667+12,rate_basefnd,7)))
*$R667</f>
        <v>327.28039999999999</v>
      </c>
      <c r="Z667" s="68">
        <f>(($D667*'fnd base rates'!H$7)
+($E667*'fnd base rates'!H$8)
+($F667*'fnd base rates'!H$9)
+($G667*'fnd base rates'!H$10)
+($H667*'fnd base rates'!H$11)
+($I667*'fnd base rates'!H$12)
+($J667*'fnd base rates'!H$13)
+($K667*'fnd base rates'!H$14)
+($M667*'fnd base rates'!H$16)
+($N667*'fnd base rates'!H$17)
+($O667*'fnd base rates'!H$18)
+($P667*VLOOKUP($S667+12,rate_basefnd,8)))</f>
        <v>604.69399999999996</v>
      </c>
      <c r="AA667" s="68">
        <f>(($D667*'fnd base rates'!I$7)
+($E667*'fnd base rates'!I$8)
+($F667*'fnd base rates'!I$9)
+($G667*'fnd base rates'!I$10)
+($H667*'fnd base rates'!I$11)
+($I667*'fnd base rates'!I$12)
+($J667*'fnd base rates'!I$13)
+($K667*'fnd base rates'!I$14)
+($M667*'fnd base rates'!I$16)
+($N667*'fnd base rates'!I$17)
+($O667*'fnd base rates'!I$18)
+($P667*VLOOKUP($S667+12,rate_basefnd,9)))
*$R667</f>
        <v>580.55000000000007</v>
      </c>
      <c r="AB667" s="68">
        <f>(($D667*'fnd base rates'!J$7)
+($E667*'fnd base rates'!J$8)
+($F667*'fnd base rates'!J$9)
+($G667*'fnd base rates'!J$10)
+($H667*'fnd base rates'!J$11)
+($I667*'fnd base rates'!J$12)
+($J667*'fnd base rates'!J$13)
+($K667*'fnd base rates'!J$14)
+($M667*'fnd base rates'!J$16)
+($N667*'fnd base rates'!J$17)
+($O667*'fnd base rates'!J$18)
+($P667*VLOOKUP($S667+12,rate_basefnd,10)))
*$R667</f>
        <v>774.63</v>
      </c>
      <c r="AC667" s="68">
        <f>(($D667*'fnd base rates'!K$7)
+($E667*'fnd base rates'!K$8)
+($F667*'fnd base rates'!K$9)
+($G667*'fnd base rates'!K$10)
+($H667*'fnd base rates'!K$11)
+($I667*'fnd base rates'!K$12)
+($J667*'fnd base rates'!K$13)
+($K667*'fnd base rates'!K$14)
+($M667*'fnd base rates'!K$16)
+($N667*'fnd base rates'!K$17)
+($O667*'fnd base rates'!K$18)
+($P667*VLOOKUP($S667+12,rate_basefnd,11)))
*$R667</f>
        <v>1225.586</v>
      </c>
      <c r="AD667" s="68">
        <f>(($D667*'fnd base rates'!L$7)
+($E667*'fnd base rates'!L$8)
+($F667*'fnd base rates'!L$9)
+($G667*'fnd base rates'!L$10)
+($H667*'fnd base rates'!L$11)
+($I667*'fnd base rates'!L$12)
+($J667*'fnd base rates'!L$13)
+($K667*'fnd base rates'!L$14)
+($M667*'fnd base rates'!L$16)
+($N667*'fnd base rates'!L$17)
+($O667*'fnd base rates'!L$18)
+($P667*VLOOKUP($S667+12,rate_basefnd,12)))</f>
        <v>2852.5187999999998</v>
      </c>
      <c r="AE667" s="68">
        <f>(($D667*'fnd base rates'!M$7)
+($E667*'fnd base rates'!M$8)
+($F667*'fnd base rates'!M$9)
+($G667*'fnd base rates'!M$10)
+($H667*'fnd base rates'!M$11)
+($I667*'fnd base rates'!M$12)
+($J667*'fnd base rates'!M$13)
+($K667*'fnd base rates'!M$14)
+($M667*'fnd base rates'!M$16)
+($N667*'fnd base rates'!M$17)
+($O667*'fnd base rates'!M$18)
+($P667*VLOOKUP($S667+12,rate_basefnd,13)))</f>
        <v>0</v>
      </c>
      <c r="AF667" s="3">
        <f t="shared" si="141"/>
        <v>17067.553999999996</v>
      </c>
      <c r="AH667" s="205">
        <f t="shared" si="142"/>
        <v>486348110</v>
      </c>
      <c r="AI667" s="3" t="str">
        <f t="shared" si="146"/>
        <v>486</v>
      </c>
      <c r="AJ667" s="1" t="str">
        <f t="shared" si="147"/>
        <v>348</v>
      </c>
      <c r="AK667" s="1" t="str">
        <f t="shared" si="148"/>
        <v>110</v>
      </c>
      <c r="AL667" s="3">
        <f t="shared" si="143"/>
        <v>1</v>
      </c>
      <c r="AM667" s="3">
        <f t="shared" si="153"/>
        <v>1</v>
      </c>
      <c r="AN667" s="3">
        <f t="shared" si="149"/>
        <v>17067.553999999996</v>
      </c>
      <c r="AO667" s="3">
        <f t="shared" si="150"/>
        <v>17068</v>
      </c>
      <c r="AP667" s="3">
        <f t="shared" si="144"/>
        <v>-4773</v>
      </c>
      <c r="AQ667" s="3">
        <v>21841</v>
      </c>
      <c r="AS667" s="68"/>
      <c r="AT667" s="68"/>
      <c r="AX667" s="4">
        <f t="shared" si="151"/>
        <v>0</v>
      </c>
      <c r="AZ667" s="4">
        <f t="shared" si="152"/>
        <v>0</v>
      </c>
      <c r="BB667" s="4"/>
    </row>
    <row r="668" spans="1:54" s="3" customFormat="1">
      <c r="A668" s="205" t="str">
        <f t="shared" si="145"/>
        <v>486</v>
      </c>
      <c r="B668" s="1">
        <v>486348151</v>
      </c>
      <c r="C668" s="7" t="s">
        <v>107</v>
      </c>
      <c r="D668" s="8">
        <f>'fnd enro'!D668</f>
        <v>0</v>
      </c>
      <c r="E668" s="8">
        <f>'fnd enro'!E668</f>
        <v>0</v>
      </c>
      <c r="F668" s="8">
        <f>'fnd enro'!F668</f>
        <v>4</v>
      </c>
      <c r="G668" s="8">
        <f>'fnd enro'!G668</f>
        <v>1</v>
      </c>
      <c r="H668" s="8">
        <f>'fnd enro'!H668</f>
        <v>1</v>
      </c>
      <c r="I668" s="8">
        <f>'fnd enro'!I668</f>
        <v>0</v>
      </c>
      <c r="J668" s="8">
        <f>'fnd enro'!J668</f>
        <v>0</v>
      </c>
      <c r="K668" s="9">
        <f>'fnd enro'!K668</f>
        <v>0.24</v>
      </c>
      <c r="L668" s="8">
        <f>'fnd enro'!L668</f>
        <v>0</v>
      </c>
      <c r="M668" s="8">
        <f>'fnd enro'!M668</f>
        <v>0</v>
      </c>
      <c r="N668" s="8">
        <f>'fnd enro'!N668</f>
        <v>0</v>
      </c>
      <c r="O668" s="8">
        <f>'fnd enro'!O668</f>
        <v>0</v>
      </c>
      <c r="P668" s="8">
        <f>'fnd enro'!P668</f>
        <v>4</v>
      </c>
      <c r="Q668" s="8">
        <f>'fnd enro'!R668</f>
        <v>6</v>
      </c>
      <c r="R668" s="9">
        <f t="shared" si="140"/>
        <v>1</v>
      </c>
      <c r="S668" s="8">
        <f>VALUE('fnd enro'!Q668)</f>
        <v>8</v>
      </c>
      <c r="T668" s="1"/>
      <c r="U668" s="68">
        <f>(($D668*'fnd base rates'!C$7)
+($E668*'fnd base rates'!C$8)
+($F668*'fnd base rates'!C$9)
+($G668*'fnd base rates'!C$10)
+($H668*'fnd base rates'!C$11)
+($I668*'fnd base rates'!C$12)
+($J668*'fnd base rates'!C$13)
+($K668*'fnd base rates'!C$14)
+($M668*'fnd base rates'!C$16)
+($N668*'fnd base rates'!C$17)
+($O668*'fnd base rates'!C$18)
+($P668*VLOOKUP($S668+12,rate_basefnd,3)))
*$R668</f>
        <v>3987.4872</v>
      </c>
      <c r="V668" s="68">
        <f>(($D668*'fnd base rates'!D$7)
+($E668*'fnd base rates'!D$8)
+($F668*'fnd base rates'!D$9)
+($G668*'fnd base rates'!D$10)
+($H668*'fnd base rates'!D$11)
+($I668*'fnd base rates'!D$12)
+($J668*'fnd base rates'!D$13)
+($K668*'fnd base rates'!D$14)
+($M668*'fnd base rates'!D$16)
+($N668*'fnd base rates'!D$17)
+($O668*'fnd base rates'!D$18)
+($P668*VLOOKUP($S668+12,rate_basefnd,4)))
*$R668</f>
        <v>6937.8799999999992</v>
      </c>
      <c r="W668" s="68">
        <f>(($D668*'fnd base rates'!E$7)
+($E668*'fnd base rates'!E$8)
+($F668*'fnd base rates'!E$9)
+($G668*'fnd base rates'!E$10)
+($H668*'fnd base rates'!E$11)
+($I668*'fnd base rates'!E$12)
+($J668*'fnd base rates'!E$13)
+($K668*'fnd base rates'!E$14)
+($M668*'fnd base rates'!E$16)
+($N668*'fnd base rates'!E$17)
+($O668*'fnd base rates'!E$18)
+($P668*VLOOKUP($S668+12,rate_basefnd,5)))
*$R668</f>
        <v>43466.524799999999</v>
      </c>
      <c r="X668" s="68">
        <f>(($D668*'fnd base rates'!F$7)
+($E668*'fnd base rates'!F$8)
+($F668*'fnd base rates'!F$9)
+($G668*'fnd base rates'!F$10)
+($H668*'fnd base rates'!F$11)
+($I668*'fnd base rates'!F$12)
+($J668*'fnd base rates'!F$13)
+($K668*'fnd base rates'!F$14)
+($M668*'fnd base rates'!F$16)
+($N668*'fnd base rates'!F$17)
+($O668*'fnd base rates'!F$18)
+($P668*VLOOKUP($S668+12,rate_basefnd,6)))
*$R668</f>
        <v>8107.3767999999991</v>
      </c>
      <c r="Y668" s="68">
        <f>(($D668*'fnd base rates'!G$7)
+($E668*'fnd base rates'!G$8)
+($F668*'fnd base rates'!G$9)
+($G668*'fnd base rates'!G$10)
+($H668*'fnd base rates'!G$11)
+($I668*'fnd base rates'!G$12)
+($J668*'fnd base rates'!G$13)
+($K668*'fnd base rates'!G$14)
+($M668*'fnd base rates'!G$16)
+($N668*'fnd base rates'!G$17)
+($O668*'fnd base rates'!G$18)
+($P668*VLOOKUP($S668+12,rate_basefnd,7)))
*$R668</f>
        <v>1934.8624</v>
      </c>
      <c r="Z668" s="68">
        <f>(($D668*'fnd base rates'!H$7)
+($E668*'fnd base rates'!H$8)
+($F668*'fnd base rates'!H$9)
+($G668*'fnd base rates'!H$10)
+($H668*'fnd base rates'!H$11)
+($I668*'fnd base rates'!H$12)
+($J668*'fnd base rates'!H$13)
+($K668*'fnd base rates'!H$14)
+($M668*'fnd base rates'!H$16)
+($N668*'fnd base rates'!H$17)
+($O668*'fnd base rates'!H$18)
+($P668*VLOOKUP($S668+12,rate_basefnd,8)))</f>
        <v>3621.8239999999996</v>
      </c>
      <c r="AA668" s="68">
        <f>(($D668*'fnd base rates'!I$7)
+($E668*'fnd base rates'!I$8)
+($F668*'fnd base rates'!I$9)
+($G668*'fnd base rates'!I$10)
+($H668*'fnd base rates'!I$11)
+($I668*'fnd base rates'!I$12)
+($J668*'fnd base rates'!I$13)
+($K668*'fnd base rates'!I$14)
+($M668*'fnd base rates'!I$16)
+($N668*'fnd base rates'!I$17)
+($O668*'fnd base rates'!I$18)
+($P668*VLOOKUP($S668+12,rate_basefnd,9)))
*$R668</f>
        <v>3448.44</v>
      </c>
      <c r="AB668" s="68">
        <f>(($D668*'fnd base rates'!J$7)
+($E668*'fnd base rates'!J$8)
+($F668*'fnd base rates'!J$9)
+($G668*'fnd base rates'!J$10)
+($H668*'fnd base rates'!J$11)
+($I668*'fnd base rates'!J$12)
+($J668*'fnd base rates'!J$13)
+($K668*'fnd base rates'!J$14)
+($M668*'fnd base rates'!J$16)
+($N668*'fnd base rates'!J$17)
+($O668*'fnd base rates'!J$18)
+($P668*VLOOKUP($S668+12,rate_basefnd,10)))
*$R668</f>
        <v>4686.2699999999995</v>
      </c>
      <c r="AC668" s="68">
        <f>(($D668*'fnd base rates'!K$7)
+($E668*'fnd base rates'!K$8)
+($F668*'fnd base rates'!K$9)
+($G668*'fnd base rates'!K$10)
+($H668*'fnd base rates'!K$11)
+($I668*'fnd base rates'!K$12)
+($J668*'fnd base rates'!K$13)
+($K668*'fnd base rates'!K$14)
+($M668*'fnd base rates'!K$16)
+($N668*'fnd base rates'!K$17)
+($O668*'fnd base rates'!K$18)
+($P668*VLOOKUP($S668+12,rate_basefnd,11)))
*$R668</f>
        <v>7444.4260000000004</v>
      </c>
      <c r="AD668" s="68">
        <f>(($D668*'fnd base rates'!L$7)
+($E668*'fnd base rates'!L$8)
+($F668*'fnd base rates'!L$9)
+($G668*'fnd base rates'!L$10)
+($H668*'fnd base rates'!L$11)
+($I668*'fnd base rates'!L$12)
+($J668*'fnd base rates'!L$13)
+($K668*'fnd base rates'!L$14)
+($M668*'fnd base rates'!L$16)
+($N668*'fnd base rates'!L$17)
+($O668*'fnd base rates'!L$18)
+($P668*VLOOKUP($S668+12,rate_basefnd,12)))</f>
        <v>17119.9028</v>
      </c>
      <c r="AE668" s="68">
        <f>(($D668*'fnd base rates'!M$7)
+($E668*'fnd base rates'!M$8)
+($F668*'fnd base rates'!M$9)
+($G668*'fnd base rates'!M$10)
+($H668*'fnd base rates'!M$11)
+($I668*'fnd base rates'!M$12)
+($J668*'fnd base rates'!M$13)
+($K668*'fnd base rates'!M$14)
+($M668*'fnd base rates'!M$16)
+($N668*'fnd base rates'!M$17)
+($O668*'fnd base rates'!M$18)
+($P668*VLOOKUP($S668+12,rate_basefnd,13)))</f>
        <v>0</v>
      </c>
      <c r="AF668" s="3">
        <f t="shared" si="141"/>
        <v>100754.99400000001</v>
      </c>
      <c r="AH668" s="205">
        <f t="shared" si="142"/>
        <v>486348151</v>
      </c>
      <c r="AI668" s="3" t="str">
        <f t="shared" si="146"/>
        <v>486</v>
      </c>
      <c r="AJ668" s="1" t="str">
        <f t="shared" si="147"/>
        <v>348</v>
      </c>
      <c r="AK668" s="1" t="str">
        <f t="shared" si="148"/>
        <v>151</v>
      </c>
      <c r="AL668" s="3">
        <f t="shared" si="143"/>
        <v>1</v>
      </c>
      <c r="AM668" s="3">
        <f t="shared" si="153"/>
        <v>6</v>
      </c>
      <c r="AN668" s="3">
        <f t="shared" si="149"/>
        <v>100754.99400000001</v>
      </c>
      <c r="AO668" s="3">
        <f t="shared" si="150"/>
        <v>16792</v>
      </c>
      <c r="AP668" s="3">
        <f t="shared" si="144"/>
        <v>552</v>
      </c>
      <c r="AQ668" s="3">
        <v>16240</v>
      </c>
      <c r="AS668" s="68"/>
      <c r="AT668" s="68"/>
      <c r="AX668" s="4">
        <f t="shared" si="151"/>
        <v>0</v>
      </c>
      <c r="AZ668" s="4">
        <f t="shared" si="152"/>
        <v>0</v>
      </c>
      <c r="BB668" s="4"/>
    </row>
    <row r="669" spans="1:54" s="3" customFormat="1">
      <c r="A669" s="205" t="str">
        <f t="shared" si="145"/>
        <v>486</v>
      </c>
      <c r="B669" s="1">
        <v>486348153</v>
      </c>
      <c r="C669" s="7" t="s">
        <v>107</v>
      </c>
      <c r="D669" s="8">
        <f>'fnd enro'!D669</f>
        <v>0</v>
      </c>
      <c r="E669" s="8">
        <f>'fnd enro'!E669</f>
        <v>0</v>
      </c>
      <c r="F669" s="8">
        <f>'fnd enro'!F669</f>
        <v>0</v>
      </c>
      <c r="G669" s="8">
        <f>'fnd enro'!G669</f>
        <v>0</v>
      </c>
      <c r="H669" s="8">
        <f>'fnd enro'!H669</f>
        <v>1</v>
      </c>
      <c r="I669" s="8">
        <f>'fnd enro'!I669</f>
        <v>0</v>
      </c>
      <c r="J669" s="8">
        <f>'fnd enro'!J669</f>
        <v>0</v>
      </c>
      <c r="K669" s="9">
        <f>'fnd enro'!K669</f>
        <v>0.04</v>
      </c>
      <c r="L669" s="8">
        <f>'fnd enro'!L669</f>
        <v>0</v>
      </c>
      <c r="M669" s="8">
        <f>'fnd enro'!M669</f>
        <v>0</v>
      </c>
      <c r="N669" s="8">
        <f>'fnd enro'!N669</f>
        <v>0</v>
      </c>
      <c r="O669" s="8">
        <f>'fnd enro'!O669</f>
        <v>0</v>
      </c>
      <c r="P669" s="8">
        <f>'fnd enro'!P669</f>
        <v>0</v>
      </c>
      <c r="Q669" s="8">
        <f>'fnd enro'!R669</f>
        <v>1</v>
      </c>
      <c r="R669" s="9">
        <f t="shared" si="140"/>
        <v>1</v>
      </c>
      <c r="S669" s="8">
        <f>VALUE('fnd enro'!Q669)</f>
        <v>10</v>
      </c>
      <c r="T669" s="1"/>
      <c r="U669" s="68">
        <f>(($D669*'fnd base rates'!C$7)
+($E669*'fnd base rates'!C$8)
+($F669*'fnd base rates'!C$9)
+($G669*'fnd base rates'!C$10)
+($H669*'fnd base rates'!C$11)
+($I669*'fnd base rates'!C$12)
+($J669*'fnd base rates'!C$13)
+($K669*'fnd base rates'!C$14)
+($M669*'fnd base rates'!C$16)
+($N669*'fnd base rates'!C$17)
+($O669*'fnd base rates'!C$18)
+($P669*VLOOKUP($S669+12,rate_basefnd,3)))
*$R669</f>
        <v>599.66120000000001</v>
      </c>
      <c r="V669" s="68">
        <f>(($D669*'fnd base rates'!D$7)
+($E669*'fnd base rates'!D$8)
+($F669*'fnd base rates'!D$9)
+($G669*'fnd base rates'!D$10)
+($H669*'fnd base rates'!D$11)
+($I669*'fnd base rates'!D$12)
+($J669*'fnd base rates'!D$13)
+($K669*'fnd base rates'!D$14)
+($M669*'fnd base rates'!D$16)
+($N669*'fnd base rates'!D$17)
+($O669*'fnd base rates'!D$18)
+($P669*VLOOKUP($S669+12,rate_basefnd,4)))
*$R669</f>
        <v>848.74</v>
      </c>
      <c r="W669" s="68">
        <f>(($D669*'fnd base rates'!E$7)
+($E669*'fnd base rates'!E$8)
+($F669*'fnd base rates'!E$9)
+($G669*'fnd base rates'!E$10)
+($H669*'fnd base rates'!E$11)
+($I669*'fnd base rates'!E$12)
+($J669*'fnd base rates'!E$13)
+($K669*'fnd base rates'!E$14)
+($M669*'fnd base rates'!E$16)
+($N669*'fnd base rates'!E$17)
+($O669*'fnd base rates'!E$18)
+($P669*VLOOKUP($S669+12,rate_basefnd,5)))
*$R669</f>
        <v>3852.7308000000003</v>
      </c>
      <c r="X669" s="68">
        <f>(($D669*'fnd base rates'!F$7)
+($E669*'fnd base rates'!F$8)
+($F669*'fnd base rates'!F$9)
+($G669*'fnd base rates'!F$10)
+($H669*'fnd base rates'!F$11)
+($I669*'fnd base rates'!F$12)
+($J669*'fnd base rates'!F$13)
+($K669*'fnd base rates'!F$14)
+($M669*'fnd base rates'!F$16)
+($N669*'fnd base rates'!F$17)
+($O669*'fnd base rates'!F$18)
+($P669*VLOOKUP($S669+12,rate_basefnd,6)))
*$R669</f>
        <v>1118.2128</v>
      </c>
      <c r="Y669" s="68">
        <f>(($D669*'fnd base rates'!G$7)
+($E669*'fnd base rates'!G$8)
+($F669*'fnd base rates'!G$9)
+($G669*'fnd base rates'!G$10)
+($H669*'fnd base rates'!G$11)
+($I669*'fnd base rates'!G$12)
+($J669*'fnd base rates'!G$13)
+($K669*'fnd base rates'!G$14)
+($M669*'fnd base rates'!G$16)
+($N669*'fnd base rates'!G$17)
+($O669*'fnd base rates'!G$18)
+($P669*VLOOKUP($S669+12,rate_basefnd,7)))
*$R669</f>
        <v>187.59039999999999</v>
      </c>
      <c r="Z669" s="68">
        <f>(($D669*'fnd base rates'!H$7)
+($E669*'fnd base rates'!H$8)
+($F669*'fnd base rates'!H$9)
+($G669*'fnd base rates'!H$10)
+($H669*'fnd base rates'!H$11)
+($I669*'fnd base rates'!H$12)
+($J669*'fnd base rates'!H$13)
+($K669*'fnd base rates'!H$14)
+($M669*'fnd base rates'!H$16)
+($N669*'fnd base rates'!H$17)
+($O669*'fnd base rates'!H$18)
+($P669*VLOOKUP($S669+12,rate_basefnd,8)))</f>
        <v>581.30399999999997</v>
      </c>
      <c r="AA669" s="68">
        <f>(($D669*'fnd base rates'!I$7)
+($E669*'fnd base rates'!I$8)
+($F669*'fnd base rates'!I$9)
+($G669*'fnd base rates'!I$10)
+($H669*'fnd base rates'!I$11)
+($I669*'fnd base rates'!I$12)
+($J669*'fnd base rates'!I$13)
+($K669*'fnd base rates'!I$14)
+($M669*'fnd base rates'!I$16)
+($N669*'fnd base rates'!I$17)
+($O669*'fnd base rates'!I$18)
+($P669*VLOOKUP($S669+12,rate_basefnd,9)))
*$R669</f>
        <v>453.16</v>
      </c>
      <c r="AB669" s="68">
        <f>(($D669*'fnd base rates'!J$7)
+($E669*'fnd base rates'!J$8)
+($F669*'fnd base rates'!J$9)
+($G669*'fnd base rates'!J$10)
+($H669*'fnd base rates'!J$11)
+($I669*'fnd base rates'!J$12)
+($J669*'fnd base rates'!J$13)
+($K669*'fnd base rates'!J$14)
+($M669*'fnd base rates'!J$16)
+($N669*'fnd base rates'!J$17)
+($O669*'fnd base rates'!J$18)
+($P669*VLOOKUP($S669+12,rate_basefnd,10)))
*$R669</f>
        <v>276.02</v>
      </c>
      <c r="AC669" s="68">
        <f>(($D669*'fnd base rates'!K$7)
+($E669*'fnd base rates'!K$8)
+($F669*'fnd base rates'!K$9)
+($G669*'fnd base rates'!K$10)
+($H669*'fnd base rates'!K$11)
+($I669*'fnd base rates'!K$12)
+($J669*'fnd base rates'!K$13)
+($K669*'fnd base rates'!K$14)
+($M669*'fnd base rates'!K$16)
+($N669*'fnd base rates'!K$17)
+($O669*'fnd base rates'!K$18)
+($P669*VLOOKUP($S669+12,rate_basefnd,11)))
*$R669</f>
        <v>1316.4959999999999</v>
      </c>
      <c r="AD669" s="68">
        <f>(($D669*'fnd base rates'!L$7)
+($E669*'fnd base rates'!L$8)
+($F669*'fnd base rates'!L$9)
+($G669*'fnd base rates'!L$10)
+($H669*'fnd base rates'!L$11)
+($I669*'fnd base rates'!L$12)
+($J669*'fnd base rates'!L$13)
+($K669*'fnd base rates'!L$14)
+($M669*'fnd base rates'!L$16)
+($N669*'fnd base rates'!L$17)
+($O669*'fnd base rates'!L$18)
+($P669*VLOOKUP($S669+12,rate_basefnd,12)))</f>
        <v>2428.6587999999997</v>
      </c>
      <c r="AE669" s="68">
        <f>(($D669*'fnd base rates'!M$7)
+($E669*'fnd base rates'!M$8)
+($F669*'fnd base rates'!M$9)
+($G669*'fnd base rates'!M$10)
+($H669*'fnd base rates'!M$11)
+($I669*'fnd base rates'!M$12)
+($J669*'fnd base rates'!M$13)
+($K669*'fnd base rates'!M$14)
+($M669*'fnd base rates'!M$16)
+($N669*'fnd base rates'!M$17)
+($O669*'fnd base rates'!M$18)
+($P669*VLOOKUP($S669+12,rate_basefnd,13)))</f>
        <v>0</v>
      </c>
      <c r="AF669" s="3">
        <f t="shared" si="141"/>
        <v>11662.573999999999</v>
      </c>
      <c r="AH669" s="205">
        <f t="shared" si="142"/>
        <v>486348153</v>
      </c>
      <c r="AI669" s="3" t="str">
        <f t="shared" si="146"/>
        <v>486</v>
      </c>
      <c r="AJ669" s="1" t="str">
        <f t="shared" si="147"/>
        <v>348</v>
      </c>
      <c r="AK669" s="1" t="str">
        <f t="shared" si="148"/>
        <v>153</v>
      </c>
      <c r="AL669" s="3">
        <f t="shared" si="143"/>
        <v>1</v>
      </c>
      <c r="AM669" s="3">
        <f t="shared" si="153"/>
        <v>1</v>
      </c>
      <c r="AN669" s="3">
        <f t="shared" si="149"/>
        <v>11662.573999999999</v>
      </c>
      <c r="AO669" s="3">
        <f t="shared" si="150"/>
        <v>11663</v>
      </c>
      <c r="AP669" s="3">
        <f t="shared" si="144"/>
        <v>-902</v>
      </c>
      <c r="AQ669" s="3">
        <v>12565</v>
      </c>
      <c r="AS669" s="68"/>
      <c r="AT669" s="68"/>
      <c r="AX669" s="4">
        <f t="shared" si="151"/>
        <v>0</v>
      </c>
      <c r="AZ669" s="4">
        <f t="shared" si="152"/>
        <v>0</v>
      </c>
      <c r="BB669" s="4"/>
    </row>
    <row r="670" spans="1:54" s="3" customFormat="1">
      <c r="A670" s="205" t="str">
        <f t="shared" si="145"/>
        <v>486</v>
      </c>
      <c r="B670" s="1">
        <v>486348226</v>
      </c>
      <c r="C670" s="7" t="s">
        <v>107</v>
      </c>
      <c r="D670" s="8">
        <f>'fnd enro'!D670</f>
        <v>0</v>
      </c>
      <c r="E670" s="8">
        <f>'fnd enro'!E670</f>
        <v>0</v>
      </c>
      <c r="F670" s="8">
        <f>'fnd enro'!F670</f>
        <v>0</v>
      </c>
      <c r="G670" s="8">
        <f>'fnd enro'!G670</f>
        <v>2</v>
      </c>
      <c r="H670" s="8">
        <f>'fnd enro'!H670</f>
        <v>1</v>
      </c>
      <c r="I670" s="8">
        <f>'fnd enro'!I670</f>
        <v>0</v>
      </c>
      <c r="J670" s="8">
        <f>'fnd enro'!J670</f>
        <v>0</v>
      </c>
      <c r="K670" s="9">
        <f>'fnd enro'!K670</f>
        <v>0.12</v>
      </c>
      <c r="L670" s="8">
        <f>'fnd enro'!L670</f>
        <v>0</v>
      </c>
      <c r="M670" s="8">
        <f>'fnd enro'!M670</f>
        <v>0</v>
      </c>
      <c r="N670" s="8">
        <f>'fnd enro'!N670</f>
        <v>0</v>
      </c>
      <c r="O670" s="8">
        <f>'fnd enro'!O670</f>
        <v>0</v>
      </c>
      <c r="P670" s="8">
        <f>'fnd enro'!P670</f>
        <v>0</v>
      </c>
      <c r="Q670" s="8">
        <f>'fnd enro'!R670</f>
        <v>3</v>
      </c>
      <c r="R670" s="9">
        <f t="shared" si="140"/>
        <v>1</v>
      </c>
      <c r="S670" s="8">
        <f>VALUE('fnd enro'!Q670)</f>
        <v>8</v>
      </c>
      <c r="T670" s="1"/>
      <c r="U670" s="68">
        <f>(($D670*'fnd base rates'!C$7)
+($E670*'fnd base rates'!C$8)
+($F670*'fnd base rates'!C$9)
+($G670*'fnd base rates'!C$10)
+($H670*'fnd base rates'!C$11)
+($I670*'fnd base rates'!C$12)
+($J670*'fnd base rates'!C$13)
+($K670*'fnd base rates'!C$14)
+($M670*'fnd base rates'!C$16)
+($N670*'fnd base rates'!C$17)
+($O670*'fnd base rates'!C$18)
+($P670*VLOOKUP($S670+12,rate_basefnd,3)))
*$R670</f>
        <v>1798.9836</v>
      </c>
      <c r="V670" s="68">
        <f>(($D670*'fnd base rates'!D$7)
+($E670*'fnd base rates'!D$8)
+($F670*'fnd base rates'!D$9)
+($G670*'fnd base rates'!D$10)
+($H670*'fnd base rates'!D$11)
+($I670*'fnd base rates'!D$12)
+($J670*'fnd base rates'!D$13)
+($K670*'fnd base rates'!D$14)
+($M670*'fnd base rates'!D$16)
+($N670*'fnd base rates'!D$17)
+($O670*'fnd base rates'!D$18)
+($P670*VLOOKUP($S670+12,rate_basefnd,4)))
*$R670</f>
        <v>2546.2200000000003</v>
      </c>
      <c r="W670" s="68">
        <f>(($D670*'fnd base rates'!E$7)
+($E670*'fnd base rates'!E$8)
+($F670*'fnd base rates'!E$9)
+($G670*'fnd base rates'!E$10)
+($H670*'fnd base rates'!E$11)
+($I670*'fnd base rates'!E$12)
+($J670*'fnd base rates'!E$13)
+($K670*'fnd base rates'!E$14)
+($M670*'fnd base rates'!E$16)
+($N670*'fnd base rates'!E$17)
+($O670*'fnd base rates'!E$18)
+($P670*VLOOKUP($S670+12,rate_basefnd,5)))
*$R670</f>
        <v>12492.152399999999</v>
      </c>
      <c r="X670" s="68">
        <f>(($D670*'fnd base rates'!F$7)
+($E670*'fnd base rates'!F$8)
+($F670*'fnd base rates'!F$9)
+($G670*'fnd base rates'!F$10)
+($H670*'fnd base rates'!F$11)
+($I670*'fnd base rates'!F$12)
+($J670*'fnd base rates'!F$13)
+($K670*'fnd base rates'!F$14)
+($M670*'fnd base rates'!F$16)
+($N670*'fnd base rates'!F$17)
+($O670*'fnd base rates'!F$18)
+($P670*VLOOKUP($S670+12,rate_basefnd,6)))
*$R670</f>
        <v>3913.8784000000001</v>
      </c>
      <c r="Y670" s="68">
        <f>(($D670*'fnd base rates'!G$7)
+($E670*'fnd base rates'!G$8)
+($F670*'fnd base rates'!G$9)
+($G670*'fnd base rates'!G$10)
+($H670*'fnd base rates'!G$11)
+($I670*'fnd base rates'!G$12)
+($J670*'fnd base rates'!G$13)
+($K670*'fnd base rates'!G$14)
+($M670*'fnd base rates'!G$16)
+($N670*'fnd base rates'!G$17)
+($O670*'fnd base rates'!G$18)
+($P670*VLOOKUP($S670+12,rate_basefnd,7)))
*$R670</f>
        <v>536.93119999999999</v>
      </c>
      <c r="Z670" s="68">
        <f>(($D670*'fnd base rates'!H$7)
+($E670*'fnd base rates'!H$8)
+($F670*'fnd base rates'!H$9)
+($G670*'fnd base rates'!H$10)
+($H670*'fnd base rates'!H$11)
+($I670*'fnd base rates'!H$12)
+($J670*'fnd base rates'!H$13)
+($K670*'fnd base rates'!H$14)
+($M670*'fnd base rates'!H$16)
+($N670*'fnd base rates'!H$17)
+($O670*'fnd base rates'!H$18)
+($P670*VLOOKUP($S670+12,rate_basefnd,8)))</f>
        <v>1743.9119999999998</v>
      </c>
      <c r="AA670" s="68">
        <f>(($D670*'fnd base rates'!I$7)
+($E670*'fnd base rates'!I$8)
+($F670*'fnd base rates'!I$9)
+($G670*'fnd base rates'!I$10)
+($H670*'fnd base rates'!I$11)
+($I670*'fnd base rates'!I$12)
+($J670*'fnd base rates'!I$13)
+($K670*'fnd base rates'!I$14)
+($M670*'fnd base rates'!I$16)
+($N670*'fnd base rates'!I$17)
+($O670*'fnd base rates'!I$18)
+($P670*VLOOKUP($S670+12,rate_basefnd,9)))
*$R670</f>
        <v>1359.48</v>
      </c>
      <c r="AB670" s="68">
        <f>(($D670*'fnd base rates'!J$7)
+($E670*'fnd base rates'!J$8)
+($F670*'fnd base rates'!J$9)
+($G670*'fnd base rates'!J$10)
+($H670*'fnd base rates'!J$11)
+($I670*'fnd base rates'!J$12)
+($J670*'fnd base rates'!J$13)
+($K670*'fnd base rates'!J$14)
+($M670*'fnd base rates'!J$16)
+($N670*'fnd base rates'!J$17)
+($O670*'fnd base rates'!J$18)
+($P670*VLOOKUP($S670+12,rate_basefnd,10)))
*$R670</f>
        <v>613.96</v>
      </c>
      <c r="AC670" s="68">
        <f>(($D670*'fnd base rates'!K$7)
+($E670*'fnd base rates'!K$8)
+($F670*'fnd base rates'!K$9)
+($G670*'fnd base rates'!K$10)
+($H670*'fnd base rates'!K$11)
+($I670*'fnd base rates'!K$12)
+($J670*'fnd base rates'!K$13)
+($K670*'fnd base rates'!K$14)
+($M670*'fnd base rates'!K$16)
+($N670*'fnd base rates'!K$17)
+($O670*'fnd base rates'!K$18)
+($P670*VLOOKUP($S670+12,rate_basefnd,11)))
*$R670</f>
        <v>3767.6680000000001</v>
      </c>
      <c r="AD670" s="68">
        <f>(($D670*'fnd base rates'!L$7)
+($E670*'fnd base rates'!L$8)
+($F670*'fnd base rates'!L$9)
+($G670*'fnd base rates'!L$10)
+($H670*'fnd base rates'!L$11)
+($I670*'fnd base rates'!L$12)
+($J670*'fnd base rates'!L$13)
+($K670*'fnd base rates'!L$14)
+($M670*'fnd base rates'!L$16)
+($N670*'fnd base rates'!L$17)
+($O670*'fnd base rates'!L$18)
+($P670*VLOOKUP($S670+12,rate_basefnd,12)))</f>
        <v>6953.2363999999998</v>
      </c>
      <c r="AE670" s="68">
        <f>(($D670*'fnd base rates'!M$7)
+($E670*'fnd base rates'!M$8)
+($F670*'fnd base rates'!M$9)
+($G670*'fnd base rates'!M$10)
+($H670*'fnd base rates'!M$11)
+($I670*'fnd base rates'!M$12)
+($J670*'fnd base rates'!M$13)
+($K670*'fnd base rates'!M$14)
+($M670*'fnd base rates'!M$16)
+($N670*'fnd base rates'!M$17)
+($O670*'fnd base rates'!M$18)
+($P670*VLOOKUP($S670+12,rate_basefnd,13)))</f>
        <v>0</v>
      </c>
      <c r="AF670" s="3">
        <f t="shared" si="141"/>
        <v>35726.421999999999</v>
      </c>
      <c r="AH670" s="205">
        <f t="shared" si="142"/>
        <v>486348226</v>
      </c>
      <c r="AI670" s="3" t="str">
        <f t="shared" si="146"/>
        <v>486</v>
      </c>
      <c r="AJ670" s="1" t="str">
        <f t="shared" si="147"/>
        <v>348</v>
      </c>
      <c r="AK670" s="1" t="str">
        <f t="shared" si="148"/>
        <v>226</v>
      </c>
      <c r="AL670" s="3">
        <f t="shared" si="143"/>
        <v>1</v>
      </c>
      <c r="AM670" s="3">
        <f t="shared" si="153"/>
        <v>3</v>
      </c>
      <c r="AN670" s="3">
        <f t="shared" si="149"/>
        <v>35726.421999999999</v>
      </c>
      <c r="AO670" s="3">
        <f t="shared" si="150"/>
        <v>11909</v>
      </c>
      <c r="AP670" s="3">
        <f t="shared" si="144"/>
        <v>-3573</v>
      </c>
      <c r="AQ670" s="3">
        <v>15482</v>
      </c>
      <c r="AS670" s="68"/>
      <c r="AT670" s="68"/>
      <c r="AX670" s="4">
        <f t="shared" si="151"/>
        <v>0</v>
      </c>
      <c r="AZ670" s="4">
        <f t="shared" si="152"/>
        <v>0</v>
      </c>
      <c r="BB670" s="4"/>
    </row>
    <row r="671" spans="1:54" s="3" customFormat="1">
      <c r="A671" s="205" t="str">
        <f t="shared" si="145"/>
        <v>486</v>
      </c>
      <c r="B671" s="1">
        <v>486348271</v>
      </c>
      <c r="C671" s="7" t="s">
        <v>107</v>
      </c>
      <c r="D671" s="8">
        <f>'fnd enro'!D671</f>
        <v>0</v>
      </c>
      <c r="E671" s="8">
        <f>'fnd enro'!E671</f>
        <v>0</v>
      </c>
      <c r="F671" s="8">
        <f>'fnd enro'!F671</f>
        <v>0</v>
      </c>
      <c r="G671" s="8">
        <f>'fnd enro'!G671</f>
        <v>1</v>
      </c>
      <c r="H671" s="8">
        <f>'fnd enro'!H671</f>
        <v>2</v>
      </c>
      <c r="I671" s="8">
        <f>'fnd enro'!I671</f>
        <v>0</v>
      </c>
      <c r="J671" s="8">
        <f>'fnd enro'!J671</f>
        <v>0</v>
      </c>
      <c r="K671" s="9">
        <f>'fnd enro'!K671</f>
        <v>0.12</v>
      </c>
      <c r="L671" s="8">
        <f>'fnd enro'!L671</f>
        <v>0</v>
      </c>
      <c r="M671" s="8">
        <f>'fnd enro'!M671</f>
        <v>0</v>
      </c>
      <c r="N671" s="8">
        <f>'fnd enro'!N671</f>
        <v>0</v>
      </c>
      <c r="O671" s="8">
        <f>'fnd enro'!O671</f>
        <v>0</v>
      </c>
      <c r="P671" s="8">
        <f>'fnd enro'!P671</f>
        <v>2</v>
      </c>
      <c r="Q671" s="8">
        <f>'fnd enro'!R671</f>
        <v>3</v>
      </c>
      <c r="R671" s="9">
        <f t="shared" si="140"/>
        <v>1</v>
      </c>
      <c r="S671" s="8">
        <f>VALUE('fnd enro'!Q671)</f>
        <v>4</v>
      </c>
      <c r="T671" s="1"/>
      <c r="U671" s="68">
        <f>(($D671*'fnd base rates'!C$7)
+($E671*'fnd base rates'!C$8)
+($F671*'fnd base rates'!C$9)
+($G671*'fnd base rates'!C$10)
+($H671*'fnd base rates'!C$11)
+($I671*'fnd base rates'!C$12)
+($J671*'fnd base rates'!C$13)
+($K671*'fnd base rates'!C$14)
+($M671*'fnd base rates'!C$16)
+($N671*'fnd base rates'!C$17)
+($O671*'fnd base rates'!C$18)
+($P671*VLOOKUP($S671+12,rate_basefnd,3)))
*$R671</f>
        <v>1935.0236</v>
      </c>
      <c r="V671" s="68">
        <f>(($D671*'fnd base rates'!D$7)
+($E671*'fnd base rates'!D$8)
+($F671*'fnd base rates'!D$9)
+($G671*'fnd base rates'!D$10)
+($H671*'fnd base rates'!D$11)
+($I671*'fnd base rates'!D$12)
+($J671*'fnd base rates'!D$13)
+($K671*'fnd base rates'!D$14)
+($M671*'fnd base rates'!D$16)
+($N671*'fnd base rates'!D$17)
+($O671*'fnd base rates'!D$18)
+($P671*VLOOKUP($S671+12,rate_basefnd,4)))
*$R671</f>
        <v>3190.76</v>
      </c>
      <c r="W671" s="68">
        <f>(($D671*'fnd base rates'!E$7)
+($E671*'fnd base rates'!E$8)
+($F671*'fnd base rates'!E$9)
+($G671*'fnd base rates'!E$10)
+($H671*'fnd base rates'!E$11)
+($I671*'fnd base rates'!E$12)
+($J671*'fnd base rates'!E$13)
+($K671*'fnd base rates'!E$14)
+($M671*'fnd base rates'!E$16)
+($N671*'fnd base rates'!E$17)
+($O671*'fnd base rates'!E$18)
+($P671*VLOOKUP($S671+12,rate_basefnd,5)))
*$R671</f>
        <v>18317.172399999999</v>
      </c>
      <c r="X671" s="68">
        <f>(($D671*'fnd base rates'!F$7)
+($E671*'fnd base rates'!F$8)
+($F671*'fnd base rates'!F$9)
+($G671*'fnd base rates'!F$10)
+($H671*'fnd base rates'!F$11)
+($I671*'fnd base rates'!F$12)
+($J671*'fnd base rates'!F$13)
+($K671*'fnd base rates'!F$14)
+($M671*'fnd base rates'!F$16)
+($N671*'fnd base rates'!F$17)
+($O671*'fnd base rates'!F$18)
+($P671*VLOOKUP($S671+12,rate_basefnd,6)))
*$R671</f>
        <v>3634.2583999999997</v>
      </c>
      <c r="Y671" s="68">
        <f>(($D671*'fnd base rates'!G$7)
+($E671*'fnd base rates'!G$8)
+($F671*'fnd base rates'!G$9)
+($G671*'fnd base rates'!G$10)
+($H671*'fnd base rates'!G$11)
+($I671*'fnd base rates'!G$12)
+($J671*'fnd base rates'!G$13)
+($K671*'fnd base rates'!G$14)
+($M671*'fnd base rates'!G$16)
+($N671*'fnd base rates'!G$17)
+($O671*'fnd base rates'!G$18)
+($P671*VLOOKUP($S671+12,rate_basefnd,7)))
*$R671</f>
        <v>855.11119999999994</v>
      </c>
      <c r="Z671" s="68">
        <f>(($D671*'fnd base rates'!H$7)
+($E671*'fnd base rates'!H$8)
+($F671*'fnd base rates'!H$9)
+($G671*'fnd base rates'!H$10)
+($H671*'fnd base rates'!H$11)
+($I671*'fnd base rates'!H$12)
+($J671*'fnd base rates'!H$13)
+($K671*'fnd base rates'!H$14)
+($M671*'fnd base rates'!H$16)
+($N671*'fnd base rates'!H$17)
+($O671*'fnd base rates'!H$18)
+($P671*VLOOKUP($S671+12,rate_basefnd,8)))</f>
        <v>1790.6919999999998</v>
      </c>
      <c r="AA671" s="68">
        <f>(($D671*'fnd base rates'!I$7)
+($E671*'fnd base rates'!I$8)
+($F671*'fnd base rates'!I$9)
+($G671*'fnd base rates'!I$10)
+($H671*'fnd base rates'!I$11)
+($I671*'fnd base rates'!I$12)
+($J671*'fnd base rates'!I$13)
+($K671*'fnd base rates'!I$14)
+($M671*'fnd base rates'!I$16)
+($N671*'fnd base rates'!I$17)
+($O671*'fnd base rates'!I$18)
+($P671*VLOOKUP($S671+12,rate_basefnd,9)))
*$R671</f>
        <v>1614.26</v>
      </c>
      <c r="AB671" s="68">
        <f>(($D671*'fnd base rates'!J$7)
+($E671*'fnd base rates'!J$8)
+($F671*'fnd base rates'!J$9)
+($G671*'fnd base rates'!J$10)
+($H671*'fnd base rates'!J$11)
+($I671*'fnd base rates'!J$12)
+($J671*'fnd base rates'!J$13)
+($K671*'fnd base rates'!J$14)
+($M671*'fnd base rates'!J$16)
+($N671*'fnd base rates'!J$17)
+($O671*'fnd base rates'!J$18)
+($P671*VLOOKUP($S671+12,rate_basefnd,10)))
*$R671</f>
        <v>2044.93</v>
      </c>
      <c r="AC671" s="68">
        <f>(($D671*'fnd base rates'!K$7)
+($E671*'fnd base rates'!K$8)
+($F671*'fnd base rates'!K$9)
+($G671*'fnd base rates'!K$10)
+($H671*'fnd base rates'!K$11)
+($I671*'fnd base rates'!K$12)
+($J671*'fnd base rates'!K$13)
+($K671*'fnd base rates'!K$14)
+($M671*'fnd base rates'!K$16)
+($N671*'fnd base rates'!K$17)
+($O671*'fnd base rates'!K$18)
+($P671*VLOOKUP($S671+12,rate_basefnd,11)))
*$R671</f>
        <v>3858.578</v>
      </c>
      <c r="AD671" s="68">
        <f>(($D671*'fnd base rates'!L$7)
+($E671*'fnd base rates'!L$8)
+($F671*'fnd base rates'!L$9)
+($G671*'fnd base rates'!L$10)
+($H671*'fnd base rates'!L$11)
+($I671*'fnd base rates'!L$12)
+($J671*'fnd base rates'!L$13)
+($K671*'fnd base rates'!L$14)
+($M671*'fnd base rates'!L$16)
+($N671*'fnd base rates'!L$17)
+($O671*'fnd base rates'!L$18)
+($P671*VLOOKUP($S671+12,rate_basefnd,12)))</f>
        <v>8300.0663999999997</v>
      </c>
      <c r="AE671" s="68">
        <f>(($D671*'fnd base rates'!M$7)
+($E671*'fnd base rates'!M$8)
+($F671*'fnd base rates'!M$9)
+($G671*'fnd base rates'!M$10)
+($H671*'fnd base rates'!M$11)
+($I671*'fnd base rates'!M$12)
+($J671*'fnd base rates'!M$13)
+($K671*'fnd base rates'!M$14)
+($M671*'fnd base rates'!M$16)
+($N671*'fnd base rates'!M$17)
+($O671*'fnd base rates'!M$18)
+($P671*VLOOKUP($S671+12,rate_basefnd,13)))</f>
        <v>0</v>
      </c>
      <c r="AF671" s="3">
        <f t="shared" si="141"/>
        <v>45540.851999999999</v>
      </c>
      <c r="AH671" s="205">
        <f t="shared" si="142"/>
        <v>486348271</v>
      </c>
      <c r="AI671" s="3" t="str">
        <f t="shared" si="146"/>
        <v>486</v>
      </c>
      <c r="AJ671" s="1" t="str">
        <f t="shared" si="147"/>
        <v>348</v>
      </c>
      <c r="AK671" s="1" t="str">
        <f t="shared" si="148"/>
        <v>271</v>
      </c>
      <c r="AL671" s="3">
        <f t="shared" si="143"/>
        <v>1</v>
      </c>
      <c r="AM671" s="3">
        <f t="shared" si="153"/>
        <v>3</v>
      </c>
      <c r="AN671" s="3">
        <f t="shared" si="149"/>
        <v>45540.851999999999</v>
      </c>
      <c r="AO671" s="3">
        <f t="shared" si="150"/>
        <v>15180</v>
      </c>
      <c r="AP671" s="3">
        <f t="shared" si="144"/>
        <v>2615</v>
      </c>
      <c r="AQ671" s="3">
        <v>12565</v>
      </c>
      <c r="AS671" s="68"/>
      <c r="AT671" s="68"/>
      <c r="AX671" s="4">
        <f t="shared" si="151"/>
        <v>0</v>
      </c>
      <c r="AZ671" s="4">
        <f t="shared" si="152"/>
        <v>0</v>
      </c>
      <c r="BB671" s="4"/>
    </row>
    <row r="672" spans="1:54" s="3" customFormat="1">
      <c r="A672" s="205" t="str">
        <f t="shared" si="145"/>
        <v>486</v>
      </c>
      <c r="B672" s="1">
        <v>486348277</v>
      </c>
      <c r="C672" s="7" t="s">
        <v>107</v>
      </c>
      <c r="D672" s="8">
        <f>'fnd enro'!D672</f>
        <v>0</v>
      </c>
      <c r="E672" s="8">
        <f>'fnd enro'!E672</f>
        <v>0</v>
      </c>
      <c r="F672" s="8">
        <f>'fnd enro'!F672</f>
        <v>1</v>
      </c>
      <c r="G672" s="8">
        <f>'fnd enro'!G672</f>
        <v>4</v>
      </c>
      <c r="H672" s="8">
        <f>'fnd enro'!H672</f>
        <v>2</v>
      </c>
      <c r="I672" s="8">
        <f>'fnd enro'!I672</f>
        <v>0</v>
      </c>
      <c r="J672" s="8">
        <f>'fnd enro'!J672</f>
        <v>0</v>
      </c>
      <c r="K672" s="9">
        <f>'fnd enro'!K672</f>
        <v>0.28000000000000003</v>
      </c>
      <c r="L672" s="8">
        <f>'fnd enro'!L672</f>
        <v>0</v>
      </c>
      <c r="M672" s="8">
        <f>'fnd enro'!M672</f>
        <v>0</v>
      </c>
      <c r="N672" s="8">
        <f>'fnd enro'!N672</f>
        <v>1</v>
      </c>
      <c r="O672" s="8">
        <f>'fnd enro'!O672</f>
        <v>0</v>
      </c>
      <c r="P672" s="8">
        <f>'fnd enro'!P672</f>
        <v>7</v>
      </c>
      <c r="Q672" s="8">
        <f>'fnd enro'!R672</f>
        <v>7</v>
      </c>
      <c r="R672" s="9">
        <f t="shared" si="140"/>
        <v>1</v>
      </c>
      <c r="S672" s="8">
        <f>VALUE('fnd enro'!Q672)</f>
        <v>12</v>
      </c>
      <c r="T672" s="1"/>
      <c r="U672" s="68">
        <f>(($D672*'fnd base rates'!C$7)
+($E672*'fnd base rates'!C$8)
+($F672*'fnd base rates'!C$9)
+($G672*'fnd base rates'!C$10)
+($H672*'fnd base rates'!C$11)
+($I672*'fnd base rates'!C$12)
+($J672*'fnd base rates'!C$13)
+($K672*'fnd base rates'!C$14)
+($M672*'fnd base rates'!C$16)
+($N672*'fnd base rates'!C$17)
+($O672*'fnd base rates'!C$18)
+($P672*VLOOKUP($S672+12,rate_basefnd,3)))
*$R672</f>
        <v>5329.2784000000001</v>
      </c>
      <c r="V672" s="68">
        <f>(($D672*'fnd base rates'!D$7)
+($E672*'fnd base rates'!D$8)
+($F672*'fnd base rates'!D$9)
+($G672*'fnd base rates'!D$10)
+($H672*'fnd base rates'!D$11)
+($I672*'fnd base rates'!D$12)
+($J672*'fnd base rates'!D$13)
+($K672*'fnd base rates'!D$14)
+($M672*'fnd base rates'!D$16)
+($N672*'fnd base rates'!D$17)
+($O672*'fnd base rates'!D$18)
+($P672*VLOOKUP($S672+12,rate_basefnd,4)))
*$R672</f>
        <v>10916.619999999999</v>
      </c>
      <c r="W672" s="68">
        <f>(($D672*'fnd base rates'!E$7)
+($E672*'fnd base rates'!E$8)
+($F672*'fnd base rates'!E$9)
+($G672*'fnd base rates'!E$10)
+($H672*'fnd base rates'!E$11)
+($I672*'fnd base rates'!E$12)
+($J672*'fnd base rates'!E$13)
+($K672*'fnd base rates'!E$14)
+($M672*'fnd base rates'!E$16)
+($N672*'fnd base rates'!E$17)
+($O672*'fnd base rates'!E$18)
+($P672*VLOOKUP($S672+12,rate_basefnd,5)))
*$R672</f>
        <v>77249.305600000007</v>
      </c>
      <c r="X672" s="68">
        <f>(($D672*'fnd base rates'!F$7)
+($E672*'fnd base rates'!F$8)
+($F672*'fnd base rates'!F$9)
+($G672*'fnd base rates'!F$10)
+($H672*'fnd base rates'!F$11)
+($I672*'fnd base rates'!F$12)
+($J672*'fnd base rates'!F$13)
+($K672*'fnd base rates'!F$14)
+($M672*'fnd base rates'!F$16)
+($N672*'fnd base rates'!F$17)
+($O672*'fnd base rates'!F$18)
+($P672*VLOOKUP($S672+12,rate_basefnd,6)))
*$R672</f>
        <v>9451.739599999999</v>
      </c>
      <c r="Y672" s="68">
        <f>(($D672*'fnd base rates'!G$7)
+($E672*'fnd base rates'!G$8)
+($F672*'fnd base rates'!G$9)
+($G672*'fnd base rates'!G$10)
+($H672*'fnd base rates'!G$11)
+($I672*'fnd base rates'!G$12)
+($J672*'fnd base rates'!G$13)
+($K672*'fnd base rates'!G$14)
+($M672*'fnd base rates'!G$16)
+($N672*'fnd base rates'!G$17)
+($O672*'fnd base rates'!G$18)
+($P672*VLOOKUP($S672+12,rate_basefnd,7)))
*$R672</f>
        <v>3562.3627999999999</v>
      </c>
      <c r="Z672" s="68">
        <f>(($D672*'fnd base rates'!H$7)
+($E672*'fnd base rates'!H$8)
+($F672*'fnd base rates'!H$9)
+($G672*'fnd base rates'!H$10)
+($H672*'fnd base rates'!H$11)
+($I672*'fnd base rates'!H$12)
+($J672*'fnd base rates'!H$13)
+($K672*'fnd base rates'!H$14)
+($M672*'fnd base rates'!H$16)
+($N672*'fnd base rates'!H$17)
+($O672*'fnd base rates'!H$18)
+($P672*VLOOKUP($S672+12,rate_basefnd,8)))</f>
        <v>4575.4779999999992</v>
      </c>
      <c r="AA672" s="68">
        <f>(($D672*'fnd base rates'!I$7)
+($E672*'fnd base rates'!I$8)
+($F672*'fnd base rates'!I$9)
+($G672*'fnd base rates'!I$10)
+($H672*'fnd base rates'!I$11)
+($I672*'fnd base rates'!I$12)
+($J672*'fnd base rates'!I$13)
+($K672*'fnd base rates'!I$14)
+($M672*'fnd base rates'!I$16)
+($N672*'fnd base rates'!I$17)
+($O672*'fnd base rates'!I$18)
+($P672*VLOOKUP($S672+12,rate_basefnd,9)))
*$R672</f>
        <v>5146.38</v>
      </c>
      <c r="AB672" s="68">
        <f>(($D672*'fnd base rates'!J$7)
+($E672*'fnd base rates'!J$8)
+($F672*'fnd base rates'!J$9)
+($G672*'fnd base rates'!J$10)
+($H672*'fnd base rates'!J$11)
+($I672*'fnd base rates'!J$12)
+($J672*'fnd base rates'!J$13)
+($K672*'fnd base rates'!J$14)
+($M672*'fnd base rates'!J$16)
+($N672*'fnd base rates'!J$17)
+($O672*'fnd base rates'!J$18)
+($P672*VLOOKUP($S672+12,rate_basefnd,10)))
*$R672</f>
        <v>11128.109999999999</v>
      </c>
      <c r="AC672" s="68">
        <f>(($D672*'fnd base rates'!K$7)
+($E672*'fnd base rates'!K$8)
+($F672*'fnd base rates'!K$9)
+($G672*'fnd base rates'!K$10)
+($H672*'fnd base rates'!K$11)
+($I672*'fnd base rates'!K$12)
+($J672*'fnd base rates'!K$13)
+($K672*'fnd base rates'!K$14)
+($M672*'fnd base rates'!K$16)
+($N672*'fnd base rates'!K$17)
+($O672*'fnd base rates'!K$18)
+($P672*VLOOKUP($S672+12,rate_basefnd,11)))
*$R672</f>
        <v>9148.6020000000008</v>
      </c>
      <c r="AD672" s="68">
        <f>(($D672*'fnd base rates'!L$7)
+($E672*'fnd base rates'!L$8)
+($F672*'fnd base rates'!L$9)
+($G672*'fnd base rates'!L$10)
+($H672*'fnd base rates'!L$11)
+($I672*'fnd base rates'!L$12)
+($J672*'fnd base rates'!L$13)
+($K672*'fnd base rates'!L$14)
+($M672*'fnd base rates'!L$16)
+($N672*'fnd base rates'!L$17)
+($O672*'fnd base rates'!L$18)
+($P672*VLOOKUP($S672+12,rate_basefnd,12)))</f>
        <v>25278.991600000001</v>
      </c>
      <c r="AE672" s="68">
        <f>(($D672*'fnd base rates'!M$7)
+($E672*'fnd base rates'!M$8)
+($F672*'fnd base rates'!M$9)
+($G672*'fnd base rates'!M$10)
+($H672*'fnd base rates'!M$11)
+($I672*'fnd base rates'!M$12)
+($J672*'fnd base rates'!M$13)
+($K672*'fnd base rates'!M$14)
+($M672*'fnd base rates'!M$16)
+($N672*'fnd base rates'!M$17)
+($O672*'fnd base rates'!M$18)
+($P672*VLOOKUP($S672+12,rate_basefnd,13)))</f>
        <v>0</v>
      </c>
      <c r="AF672" s="3">
        <f t="shared" si="141"/>
        <v>161786.86800000002</v>
      </c>
      <c r="AH672" s="205">
        <f t="shared" si="142"/>
        <v>486348277</v>
      </c>
      <c r="AI672" s="3" t="str">
        <f t="shared" si="146"/>
        <v>486</v>
      </c>
      <c r="AJ672" s="1" t="str">
        <f t="shared" si="147"/>
        <v>348</v>
      </c>
      <c r="AK672" s="1" t="str">
        <f t="shared" si="148"/>
        <v>277</v>
      </c>
      <c r="AL672" s="3">
        <f t="shared" si="143"/>
        <v>1</v>
      </c>
      <c r="AM672" s="3">
        <f t="shared" si="153"/>
        <v>7</v>
      </c>
      <c r="AN672" s="3">
        <f t="shared" si="149"/>
        <v>161786.86800000002</v>
      </c>
      <c r="AO672" s="3">
        <f t="shared" si="150"/>
        <v>23112</v>
      </c>
      <c r="AP672" s="3">
        <f t="shared" si="144"/>
        <v>3383</v>
      </c>
      <c r="AQ672" s="3">
        <v>19729</v>
      </c>
      <c r="AS672" s="68"/>
      <c r="AT672" s="68"/>
      <c r="AX672" s="4">
        <f t="shared" si="151"/>
        <v>0</v>
      </c>
      <c r="AZ672" s="4">
        <f t="shared" si="152"/>
        <v>0</v>
      </c>
      <c r="BB672" s="4"/>
    </row>
    <row r="673" spans="1:54" s="3" customFormat="1">
      <c r="A673" s="205" t="str">
        <f t="shared" si="145"/>
        <v>486</v>
      </c>
      <c r="B673" s="1">
        <v>486348316</v>
      </c>
      <c r="C673" s="7" t="s">
        <v>107</v>
      </c>
      <c r="D673" s="8">
        <f>'fnd enro'!D673</f>
        <v>0</v>
      </c>
      <c r="E673" s="8">
        <f>'fnd enro'!E673</f>
        <v>0</v>
      </c>
      <c r="F673" s="8">
        <f>'fnd enro'!F673</f>
        <v>1</v>
      </c>
      <c r="G673" s="8">
        <f>'fnd enro'!G673</f>
        <v>3</v>
      </c>
      <c r="H673" s="8">
        <f>'fnd enro'!H673</f>
        <v>1</v>
      </c>
      <c r="I673" s="8">
        <f>'fnd enro'!I673</f>
        <v>0</v>
      </c>
      <c r="J673" s="8">
        <f>'fnd enro'!J673</f>
        <v>0</v>
      </c>
      <c r="K673" s="9">
        <f>'fnd enro'!K673</f>
        <v>0.2</v>
      </c>
      <c r="L673" s="8">
        <f>'fnd enro'!L673</f>
        <v>0</v>
      </c>
      <c r="M673" s="8">
        <f>'fnd enro'!M673</f>
        <v>1</v>
      </c>
      <c r="N673" s="8">
        <f>'fnd enro'!N673</f>
        <v>0</v>
      </c>
      <c r="O673" s="8">
        <f>'fnd enro'!O673</f>
        <v>0</v>
      </c>
      <c r="P673" s="8">
        <f>'fnd enro'!P673</f>
        <v>4</v>
      </c>
      <c r="Q673" s="8">
        <f>'fnd enro'!R673</f>
        <v>5</v>
      </c>
      <c r="R673" s="9">
        <f t="shared" si="140"/>
        <v>1</v>
      </c>
      <c r="S673" s="8">
        <f>VALUE('fnd enro'!Q673)</f>
        <v>11</v>
      </c>
      <c r="T673" s="1"/>
      <c r="U673" s="68">
        <f>(($D673*'fnd base rates'!C$7)
+($E673*'fnd base rates'!C$8)
+($F673*'fnd base rates'!C$9)
+($G673*'fnd base rates'!C$10)
+($H673*'fnd base rates'!C$11)
+($I673*'fnd base rates'!C$12)
+($J673*'fnd base rates'!C$13)
+($K673*'fnd base rates'!C$14)
+($M673*'fnd base rates'!C$16)
+($N673*'fnd base rates'!C$17)
+($O673*'fnd base rates'!C$18)
+($P673*VLOOKUP($S673+12,rate_basefnd,3)))
*$R673</f>
        <v>3634.326</v>
      </c>
      <c r="V673" s="68">
        <f>(($D673*'fnd base rates'!D$7)
+($E673*'fnd base rates'!D$8)
+($F673*'fnd base rates'!D$9)
+($G673*'fnd base rates'!D$10)
+($H673*'fnd base rates'!D$11)
+($I673*'fnd base rates'!D$12)
+($J673*'fnd base rates'!D$13)
+($K673*'fnd base rates'!D$14)
+($M673*'fnd base rates'!D$16)
+($N673*'fnd base rates'!D$17)
+($O673*'fnd base rates'!D$18)
+($P673*VLOOKUP($S673+12,rate_basefnd,4)))
*$R673</f>
        <v>6897.01</v>
      </c>
      <c r="W673" s="68">
        <f>(($D673*'fnd base rates'!E$7)
+($E673*'fnd base rates'!E$8)
+($F673*'fnd base rates'!E$9)
+($G673*'fnd base rates'!E$10)
+($H673*'fnd base rates'!E$11)
+($I673*'fnd base rates'!E$12)
+($J673*'fnd base rates'!E$13)
+($K673*'fnd base rates'!E$14)
+($M673*'fnd base rates'!E$16)
+($N673*'fnd base rates'!E$17)
+($O673*'fnd base rates'!E$18)
+($P673*VLOOKUP($S673+12,rate_basefnd,5)))
*$R673</f>
        <v>46451.074000000001</v>
      </c>
      <c r="X673" s="68">
        <f>(($D673*'fnd base rates'!F$7)
+($E673*'fnd base rates'!F$8)
+($F673*'fnd base rates'!F$9)
+($G673*'fnd base rates'!F$10)
+($H673*'fnd base rates'!F$11)
+($I673*'fnd base rates'!F$12)
+($J673*'fnd base rates'!F$13)
+($K673*'fnd base rates'!F$14)
+($M673*'fnd base rates'!F$16)
+($N673*'fnd base rates'!F$17)
+($O673*'fnd base rates'!F$18)
+($P673*VLOOKUP($S673+12,rate_basefnd,6)))
*$R673</f>
        <v>6920.4139999999998</v>
      </c>
      <c r="Y673" s="68">
        <f>(($D673*'fnd base rates'!G$7)
+($E673*'fnd base rates'!G$8)
+($F673*'fnd base rates'!G$9)
+($G673*'fnd base rates'!G$10)
+($H673*'fnd base rates'!G$11)
+($I673*'fnd base rates'!G$12)
+($J673*'fnd base rates'!G$13)
+($K673*'fnd base rates'!G$14)
+($M673*'fnd base rates'!G$16)
+($N673*'fnd base rates'!G$17)
+($O673*'fnd base rates'!G$18)
+($P673*VLOOKUP($S673+12,rate_basefnd,7)))
*$R673</f>
        <v>2103.252</v>
      </c>
      <c r="Z673" s="68">
        <f>(($D673*'fnd base rates'!H$7)
+($E673*'fnd base rates'!H$8)
+($F673*'fnd base rates'!H$9)
+($G673*'fnd base rates'!H$10)
+($H673*'fnd base rates'!H$11)
+($I673*'fnd base rates'!H$12)
+($J673*'fnd base rates'!H$13)
+($K673*'fnd base rates'!H$14)
+($M673*'fnd base rates'!H$16)
+($N673*'fnd base rates'!H$17)
+($O673*'fnd base rates'!H$18)
+($P673*VLOOKUP($S673+12,rate_basefnd,8)))</f>
        <v>3234.45</v>
      </c>
      <c r="AA673" s="68">
        <f>(($D673*'fnd base rates'!I$7)
+($E673*'fnd base rates'!I$8)
+($F673*'fnd base rates'!I$9)
+($G673*'fnd base rates'!I$10)
+($H673*'fnd base rates'!I$11)
+($I673*'fnd base rates'!I$12)
+($J673*'fnd base rates'!I$13)
+($K673*'fnd base rates'!I$14)
+($M673*'fnd base rates'!I$16)
+($N673*'fnd base rates'!I$17)
+($O673*'fnd base rates'!I$18)
+($P673*VLOOKUP($S673+12,rate_basefnd,9)))
*$R673</f>
        <v>3321.69</v>
      </c>
      <c r="AB673" s="68">
        <f>(($D673*'fnd base rates'!J$7)
+($E673*'fnd base rates'!J$8)
+($F673*'fnd base rates'!J$9)
+($G673*'fnd base rates'!J$10)
+($H673*'fnd base rates'!J$11)
+($I673*'fnd base rates'!J$12)
+($J673*'fnd base rates'!J$13)
+($K673*'fnd base rates'!J$14)
+($M673*'fnd base rates'!J$16)
+($N673*'fnd base rates'!J$17)
+($O673*'fnd base rates'!J$18)
+($P673*VLOOKUP($S673+12,rate_basefnd,10)))
*$R673</f>
        <v>5942.73</v>
      </c>
      <c r="AC673" s="68">
        <f>(($D673*'fnd base rates'!K$7)
+($E673*'fnd base rates'!K$8)
+($F673*'fnd base rates'!K$9)
+($G673*'fnd base rates'!K$10)
+($H673*'fnd base rates'!K$11)
+($I673*'fnd base rates'!K$12)
+($J673*'fnd base rates'!K$13)
+($K673*'fnd base rates'!K$14)
+($M673*'fnd base rates'!K$16)
+($N673*'fnd base rates'!K$17)
+($O673*'fnd base rates'!K$18)
+($P673*VLOOKUP($S673+12,rate_basefnd,11)))
*$R673</f>
        <v>6580.32</v>
      </c>
      <c r="AD673" s="68">
        <f>(($D673*'fnd base rates'!L$7)
+($E673*'fnd base rates'!L$8)
+($F673*'fnd base rates'!L$9)
+($G673*'fnd base rates'!L$10)
+($H673*'fnd base rates'!L$11)
+($I673*'fnd base rates'!L$12)
+($J673*'fnd base rates'!L$13)
+($K673*'fnd base rates'!L$14)
+($M673*'fnd base rates'!L$16)
+($N673*'fnd base rates'!L$17)
+($O673*'fnd base rates'!L$18)
+($P673*VLOOKUP($S673+12,rate_basefnd,12)))</f>
        <v>16335.414000000001</v>
      </c>
      <c r="AE673" s="68">
        <f>(($D673*'fnd base rates'!M$7)
+($E673*'fnd base rates'!M$8)
+($F673*'fnd base rates'!M$9)
+($G673*'fnd base rates'!M$10)
+($H673*'fnd base rates'!M$11)
+($I673*'fnd base rates'!M$12)
+($J673*'fnd base rates'!M$13)
+($K673*'fnd base rates'!M$14)
+($M673*'fnd base rates'!M$16)
+($N673*'fnd base rates'!M$17)
+($O673*'fnd base rates'!M$18)
+($P673*VLOOKUP($S673+12,rate_basefnd,13)))</f>
        <v>0</v>
      </c>
      <c r="AF673" s="3">
        <f t="shared" si="141"/>
        <v>101420.68000000001</v>
      </c>
      <c r="AH673" s="205">
        <f t="shared" si="142"/>
        <v>486348316</v>
      </c>
      <c r="AI673" s="3" t="str">
        <f t="shared" si="146"/>
        <v>486</v>
      </c>
      <c r="AJ673" s="1" t="str">
        <f t="shared" si="147"/>
        <v>348</v>
      </c>
      <c r="AK673" s="1" t="str">
        <f t="shared" si="148"/>
        <v>316</v>
      </c>
      <c r="AL673" s="3">
        <f t="shared" si="143"/>
        <v>1</v>
      </c>
      <c r="AM673" s="3">
        <f t="shared" si="153"/>
        <v>5</v>
      </c>
      <c r="AN673" s="3">
        <f t="shared" si="149"/>
        <v>101420.68000000001</v>
      </c>
      <c r="AO673" s="3">
        <f t="shared" si="150"/>
        <v>20284</v>
      </c>
      <c r="AP673" s="3">
        <f t="shared" si="144"/>
        <v>3413</v>
      </c>
      <c r="AQ673" s="3">
        <v>16871</v>
      </c>
      <c r="AS673" s="68"/>
      <c r="AT673" s="68"/>
      <c r="AX673" s="4">
        <f t="shared" si="151"/>
        <v>0</v>
      </c>
      <c r="AZ673" s="4">
        <f t="shared" si="152"/>
        <v>0</v>
      </c>
      <c r="BB673" s="4"/>
    </row>
    <row r="674" spans="1:54" s="3" customFormat="1">
      <c r="A674" s="205" t="str">
        <f t="shared" si="145"/>
        <v>486</v>
      </c>
      <c r="B674" s="1">
        <v>486348322</v>
      </c>
      <c r="C674" s="7" t="s">
        <v>107</v>
      </c>
      <c r="D674" s="8">
        <f>'fnd enro'!D674</f>
        <v>0</v>
      </c>
      <c r="E674" s="8">
        <f>'fnd enro'!E674</f>
        <v>0</v>
      </c>
      <c r="F674" s="8">
        <f>'fnd enro'!F674</f>
        <v>0</v>
      </c>
      <c r="G674" s="8">
        <f>'fnd enro'!G674</f>
        <v>1</v>
      </c>
      <c r="H674" s="8">
        <f>'fnd enro'!H674</f>
        <v>0</v>
      </c>
      <c r="I674" s="8">
        <f>'fnd enro'!I674</f>
        <v>0</v>
      </c>
      <c r="J674" s="8">
        <f>'fnd enro'!J674</f>
        <v>0</v>
      </c>
      <c r="K674" s="9">
        <f>'fnd enro'!K674</f>
        <v>0.04</v>
      </c>
      <c r="L674" s="8">
        <f>'fnd enro'!L674</f>
        <v>0</v>
      </c>
      <c r="M674" s="8">
        <f>'fnd enro'!M674</f>
        <v>0</v>
      </c>
      <c r="N674" s="8">
        <f>'fnd enro'!N674</f>
        <v>0</v>
      </c>
      <c r="O674" s="8">
        <f>'fnd enro'!O674</f>
        <v>0</v>
      </c>
      <c r="P674" s="8">
        <f>'fnd enro'!P674</f>
        <v>1</v>
      </c>
      <c r="Q674" s="8">
        <f>'fnd enro'!R674</f>
        <v>1</v>
      </c>
      <c r="R674" s="9">
        <f t="shared" si="140"/>
        <v>1</v>
      </c>
      <c r="S674" s="8">
        <f>VALUE('fnd enro'!Q674)</f>
        <v>6</v>
      </c>
      <c r="T674" s="1"/>
      <c r="U674" s="68">
        <f>(($D674*'fnd base rates'!C$7)
+($E674*'fnd base rates'!C$8)
+($F674*'fnd base rates'!C$9)
+($G674*'fnd base rates'!C$10)
+($H674*'fnd base rates'!C$11)
+($I674*'fnd base rates'!C$12)
+($J674*'fnd base rates'!C$13)
+($K674*'fnd base rates'!C$14)
+($M674*'fnd base rates'!C$16)
+($N674*'fnd base rates'!C$17)
+($O674*'fnd base rates'!C$18)
+($P674*VLOOKUP($S674+12,rate_basefnd,3)))
*$R674</f>
        <v>679.85120000000006</v>
      </c>
      <c r="V674" s="68">
        <f>(($D674*'fnd base rates'!D$7)
+($E674*'fnd base rates'!D$8)
+($F674*'fnd base rates'!D$9)
+($G674*'fnd base rates'!D$10)
+($H674*'fnd base rates'!D$11)
+($I674*'fnd base rates'!D$12)
+($J674*'fnd base rates'!D$13)
+($K674*'fnd base rates'!D$14)
+($M674*'fnd base rates'!D$16)
+($N674*'fnd base rates'!D$17)
+($O674*'fnd base rates'!D$18)
+($P674*VLOOKUP($S674+12,rate_basefnd,4)))
*$R674</f>
        <v>1228.69</v>
      </c>
      <c r="W674" s="68">
        <f>(($D674*'fnd base rates'!E$7)
+($E674*'fnd base rates'!E$8)
+($F674*'fnd base rates'!E$9)
+($G674*'fnd base rates'!E$10)
+($H674*'fnd base rates'!E$11)
+($I674*'fnd base rates'!E$12)
+($J674*'fnd base rates'!E$13)
+($K674*'fnd base rates'!E$14)
+($M674*'fnd base rates'!E$16)
+($N674*'fnd base rates'!E$17)
+($O674*'fnd base rates'!E$18)
+($P674*VLOOKUP($S674+12,rate_basefnd,5)))
*$R674</f>
        <v>8028.6908000000003</v>
      </c>
      <c r="X674" s="68">
        <f>(($D674*'fnd base rates'!F$7)
+($E674*'fnd base rates'!F$8)
+($F674*'fnd base rates'!F$9)
+($G674*'fnd base rates'!F$10)
+($H674*'fnd base rates'!F$11)
+($I674*'fnd base rates'!F$12)
+($J674*'fnd base rates'!F$13)
+($K674*'fnd base rates'!F$14)
+($M674*'fnd base rates'!F$16)
+($N674*'fnd base rates'!F$17)
+($O674*'fnd base rates'!F$18)
+($P674*VLOOKUP($S674+12,rate_basefnd,6)))
*$R674</f>
        <v>1397.8327999999999</v>
      </c>
      <c r="Y674" s="68">
        <f>(($D674*'fnd base rates'!G$7)
+($E674*'fnd base rates'!G$8)
+($F674*'fnd base rates'!G$9)
+($G674*'fnd base rates'!G$10)
+($H674*'fnd base rates'!G$11)
+($I674*'fnd base rates'!G$12)
+($J674*'fnd base rates'!G$13)
+($K674*'fnd base rates'!G$14)
+($M674*'fnd base rates'!G$16)
+($N674*'fnd base rates'!G$17)
+($O674*'fnd base rates'!G$18)
+($P674*VLOOKUP($S674+12,rate_basefnd,7)))
*$R674</f>
        <v>354.61040000000003</v>
      </c>
      <c r="Z674" s="68">
        <f>(($D674*'fnd base rates'!H$7)
+($E674*'fnd base rates'!H$8)
+($F674*'fnd base rates'!H$9)
+($G674*'fnd base rates'!H$10)
+($H674*'fnd base rates'!H$11)
+($I674*'fnd base rates'!H$12)
+($J674*'fnd base rates'!H$13)
+($K674*'fnd base rates'!H$14)
+($M674*'fnd base rates'!H$16)
+($N674*'fnd base rates'!H$17)
+($O674*'fnd base rates'!H$18)
+($P674*VLOOKUP($S674+12,rate_basefnd,8)))</f>
        <v>608.89400000000001</v>
      </c>
      <c r="AA674" s="68">
        <f>(($D674*'fnd base rates'!I$7)
+($E674*'fnd base rates'!I$8)
+($F674*'fnd base rates'!I$9)
+($G674*'fnd base rates'!I$10)
+($H674*'fnd base rates'!I$11)
+($I674*'fnd base rates'!I$12)
+($J674*'fnd base rates'!I$13)
+($K674*'fnd base rates'!I$14)
+($M674*'fnd base rates'!I$16)
+($N674*'fnd base rates'!I$17)
+($O674*'fnd base rates'!I$18)
+($P674*VLOOKUP($S674+12,rate_basefnd,9)))
*$R674</f>
        <v>603.34</v>
      </c>
      <c r="AB674" s="68">
        <f>(($D674*'fnd base rates'!J$7)
+($E674*'fnd base rates'!J$8)
+($F674*'fnd base rates'!J$9)
+($G674*'fnd base rates'!J$10)
+($H674*'fnd base rates'!J$11)
+($I674*'fnd base rates'!J$12)
+($J674*'fnd base rates'!J$13)
+($K674*'fnd base rates'!J$14)
+($M674*'fnd base rates'!J$16)
+($N674*'fnd base rates'!J$17)
+($O674*'fnd base rates'!J$18)
+($P674*VLOOKUP($S674+12,rate_basefnd,10)))
*$R674</f>
        <v>949.39</v>
      </c>
      <c r="AC674" s="68">
        <f>(($D674*'fnd base rates'!K$7)
+($E674*'fnd base rates'!K$8)
+($F674*'fnd base rates'!K$9)
+($G674*'fnd base rates'!K$10)
+($H674*'fnd base rates'!K$11)
+($I674*'fnd base rates'!K$12)
+($J674*'fnd base rates'!K$13)
+($K674*'fnd base rates'!K$14)
+($M674*'fnd base rates'!K$16)
+($N674*'fnd base rates'!K$17)
+($O674*'fnd base rates'!K$18)
+($P674*VLOOKUP($S674+12,rate_basefnd,11)))
*$R674</f>
        <v>1225.586</v>
      </c>
      <c r="AD674" s="68">
        <f>(($D674*'fnd base rates'!L$7)
+($E674*'fnd base rates'!L$8)
+($F674*'fnd base rates'!L$9)
+($G674*'fnd base rates'!L$10)
+($H674*'fnd base rates'!L$11)
+($I674*'fnd base rates'!L$12)
+($J674*'fnd base rates'!L$13)
+($K674*'fnd base rates'!L$14)
+($M674*'fnd base rates'!L$16)
+($N674*'fnd base rates'!L$17)
+($O674*'fnd base rates'!L$18)
+($P674*VLOOKUP($S674+12,rate_basefnd,12)))</f>
        <v>2958.1387999999997</v>
      </c>
      <c r="AE674" s="68">
        <f>(($D674*'fnd base rates'!M$7)
+($E674*'fnd base rates'!M$8)
+($F674*'fnd base rates'!M$9)
+($G674*'fnd base rates'!M$10)
+($H674*'fnd base rates'!M$11)
+($I674*'fnd base rates'!M$12)
+($J674*'fnd base rates'!M$13)
+($K674*'fnd base rates'!M$14)
+($M674*'fnd base rates'!M$16)
+($N674*'fnd base rates'!M$17)
+($O674*'fnd base rates'!M$18)
+($P674*VLOOKUP($S674+12,rate_basefnd,13)))</f>
        <v>0</v>
      </c>
      <c r="AF674" s="3">
        <f t="shared" si="141"/>
        <v>18035.023999999998</v>
      </c>
      <c r="AH674" s="205">
        <f t="shared" si="142"/>
        <v>486348322</v>
      </c>
      <c r="AI674" s="3" t="str">
        <f t="shared" si="146"/>
        <v>486</v>
      </c>
      <c r="AJ674" s="1" t="str">
        <f t="shared" si="147"/>
        <v>348</v>
      </c>
      <c r="AK674" s="1" t="str">
        <f t="shared" si="148"/>
        <v>322</v>
      </c>
      <c r="AL674" s="3">
        <f t="shared" si="143"/>
        <v>1</v>
      </c>
      <c r="AM674" s="3">
        <f t="shared" si="153"/>
        <v>1</v>
      </c>
      <c r="AN674" s="3">
        <f t="shared" si="149"/>
        <v>18035.023999999998</v>
      </c>
      <c r="AO674" s="3">
        <f t="shared" si="150"/>
        <v>18035</v>
      </c>
      <c r="AP674" s="3">
        <f t="shared" si="144"/>
        <v>1014</v>
      </c>
      <c r="AQ674" s="3">
        <v>17021</v>
      </c>
      <c r="AS674" s="68"/>
      <c r="AT674" s="68"/>
      <c r="AX674" s="4">
        <f t="shared" si="151"/>
        <v>0</v>
      </c>
      <c r="AZ674" s="4">
        <f t="shared" si="152"/>
        <v>0</v>
      </c>
      <c r="BB674" s="4"/>
    </row>
    <row r="675" spans="1:54" s="3" customFormat="1">
      <c r="A675" s="205" t="str">
        <f t="shared" si="145"/>
        <v>486</v>
      </c>
      <c r="B675" s="1">
        <v>486348348</v>
      </c>
      <c r="C675" s="7" t="s">
        <v>107</v>
      </c>
      <c r="D675" s="8">
        <f>'fnd enro'!D675</f>
        <v>0</v>
      </c>
      <c r="E675" s="8">
        <f>'fnd enro'!E675</f>
        <v>0</v>
      </c>
      <c r="F675" s="8">
        <f>'fnd enro'!F675</f>
        <v>66</v>
      </c>
      <c r="G675" s="8">
        <f>'fnd enro'!G675</f>
        <v>361</v>
      </c>
      <c r="H675" s="8">
        <f>'fnd enro'!H675</f>
        <v>203</v>
      </c>
      <c r="I675" s="8">
        <f>'fnd enro'!I675</f>
        <v>0</v>
      </c>
      <c r="J675" s="8">
        <f>'fnd enro'!J675</f>
        <v>0</v>
      </c>
      <c r="K675" s="9">
        <f>'fnd enro'!K675</f>
        <v>25.2</v>
      </c>
      <c r="L675" s="8">
        <f>'fnd enro'!L675</f>
        <v>0</v>
      </c>
      <c r="M675" s="8">
        <f>'fnd enro'!M675</f>
        <v>164</v>
      </c>
      <c r="N675" s="8">
        <f>'fnd enro'!N675</f>
        <v>18</v>
      </c>
      <c r="O675" s="8">
        <f>'fnd enro'!O675</f>
        <v>0</v>
      </c>
      <c r="P675" s="8">
        <f>'fnd enro'!P675</f>
        <v>523</v>
      </c>
      <c r="Q675" s="8">
        <f>'fnd enro'!R675</f>
        <v>630</v>
      </c>
      <c r="R675" s="9">
        <f t="shared" si="140"/>
        <v>1</v>
      </c>
      <c r="S675" s="8">
        <f>VALUE('fnd enro'!Q675)</f>
        <v>11</v>
      </c>
      <c r="T675" s="1"/>
      <c r="U675" s="68">
        <f>(($D675*'fnd base rates'!C$7)
+($E675*'fnd base rates'!C$8)
+($F675*'fnd base rates'!C$9)
+($G675*'fnd base rates'!C$10)
+($H675*'fnd base rates'!C$11)
+($I675*'fnd base rates'!C$12)
+($J675*'fnd base rates'!C$13)
+($K675*'fnd base rates'!C$14)
+($M675*'fnd base rates'!C$16)
+($N675*'fnd base rates'!C$17)
+($O675*'fnd base rates'!C$18)
+($P675*VLOOKUP($S675+12,rate_basefnd,3)))
*$R675</f>
        <v>467279.29600000003</v>
      </c>
      <c r="V675" s="68">
        <f>(($D675*'fnd base rates'!D$7)
+($E675*'fnd base rates'!D$8)
+($F675*'fnd base rates'!D$9)
+($G675*'fnd base rates'!D$10)
+($H675*'fnd base rates'!D$11)
+($I675*'fnd base rates'!D$12)
+($J675*'fnd base rates'!D$13)
+($K675*'fnd base rates'!D$14)
+($M675*'fnd base rates'!D$16)
+($N675*'fnd base rates'!D$17)
+($O675*'fnd base rates'!D$18)
+($P675*VLOOKUP($S675+12,rate_basefnd,4)))
*$R675</f>
        <v>892708.6100000001</v>
      </c>
      <c r="W675" s="68">
        <f>(($D675*'fnd base rates'!E$7)
+($E675*'fnd base rates'!E$8)
+($F675*'fnd base rates'!E$9)
+($G675*'fnd base rates'!E$10)
+($H675*'fnd base rates'!E$11)
+($I675*'fnd base rates'!E$12)
+($J675*'fnd base rates'!E$13)
+($K675*'fnd base rates'!E$14)
+($M675*'fnd base rates'!E$16)
+($N675*'fnd base rates'!E$17)
+($O675*'fnd base rates'!E$18)
+($P675*VLOOKUP($S675+12,rate_basefnd,5)))
*$R675</f>
        <v>6014714.654000001</v>
      </c>
      <c r="X675" s="68">
        <f>(($D675*'fnd base rates'!F$7)
+($E675*'fnd base rates'!F$8)
+($F675*'fnd base rates'!F$9)
+($G675*'fnd base rates'!F$10)
+($H675*'fnd base rates'!F$11)
+($I675*'fnd base rates'!F$12)
+($J675*'fnd base rates'!F$13)
+($K675*'fnd base rates'!F$14)
+($M675*'fnd base rates'!F$16)
+($N675*'fnd base rates'!F$17)
+($O675*'fnd base rates'!F$18)
+($P675*VLOOKUP($S675+12,rate_basefnd,6)))
*$R675</f>
        <v>862525.18400000001</v>
      </c>
      <c r="Y675" s="68">
        <f>(($D675*'fnd base rates'!G$7)
+($E675*'fnd base rates'!G$8)
+($F675*'fnd base rates'!G$9)
+($G675*'fnd base rates'!G$10)
+($H675*'fnd base rates'!G$11)
+($I675*'fnd base rates'!G$12)
+($J675*'fnd base rates'!G$13)
+($K675*'fnd base rates'!G$14)
+($M675*'fnd base rates'!G$16)
+($N675*'fnd base rates'!G$17)
+($O675*'fnd base rates'!G$18)
+($P675*VLOOKUP($S675+12,rate_basefnd,7)))
*$R675</f>
        <v>274952.50199999998</v>
      </c>
      <c r="Z675" s="68">
        <f>(($D675*'fnd base rates'!H$7)
+($E675*'fnd base rates'!H$8)
+($F675*'fnd base rates'!H$9)
+($G675*'fnd base rates'!H$10)
+($H675*'fnd base rates'!H$11)
+($I675*'fnd base rates'!H$12)
+($J675*'fnd base rates'!H$13)
+($K675*'fnd base rates'!H$14)
+($M675*'fnd base rates'!H$16)
+($N675*'fnd base rates'!H$17)
+($O675*'fnd base rates'!H$18)
+($P675*VLOOKUP($S675+12,rate_basefnd,8)))</f>
        <v>417013.69</v>
      </c>
      <c r="AA675" s="68">
        <f>(($D675*'fnd base rates'!I$7)
+($E675*'fnd base rates'!I$8)
+($F675*'fnd base rates'!I$9)
+($G675*'fnd base rates'!I$10)
+($H675*'fnd base rates'!I$11)
+($I675*'fnd base rates'!I$12)
+($J675*'fnd base rates'!I$13)
+($K675*'fnd base rates'!I$14)
+($M675*'fnd base rates'!I$16)
+($N675*'fnd base rates'!I$17)
+($O675*'fnd base rates'!I$18)
+($P675*VLOOKUP($S675+12,rate_basefnd,9)))
*$R675</f>
        <v>428297.96</v>
      </c>
      <c r="AB675" s="68">
        <f>(($D675*'fnd base rates'!J$7)
+($E675*'fnd base rates'!J$8)
+($F675*'fnd base rates'!J$9)
+($G675*'fnd base rates'!J$10)
+($H675*'fnd base rates'!J$11)
+($I675*'fnd base rates'!J$12)
+($J675*'fnd base rates'!J$13)
+($K675*'fnd base rates'!J$14)
+($M675*'fnd base rates'!J$16)
+($N675*'fnd base rates'!J$17)
+($O675*'fnd base rates'!J$18)
+($P675*VLOOKUP($S675+12,rate_basefnd,10)))
*$R675</f>
        <v>785962.28</v>
      </c>
      <c r="AC675" s="68">
        <f>(($D675*'fnd base rates'!K$7)
+($E675*'fnd base rates'!K$8)
+($F675*'fnd base rates'!K$9)
+($G675*'fnd base rates'!K$10)
+($H675*'fnd base rates'!K$11)
+($I675*'fnd base rates'!K$12)
+($J675*'fnd base rates'!K$13)
+($K675*'fnd base rates'!K$14)
+($M675*'fnd base rates'!K$16)
+($N675*'fnd base rates'!K$17)
+($O675*'fnd base rates'!K$18)
+($P675*VLOOKUP($S675+12,rate_basefnd,11)))
*$R675</f>
        <v>856834.87</v>
      </c>
      <c r="AD675" s="68">
        <f>(($D675*'fnd base rates'!L$7)
+($E675*'fnd base rates'!L$8)
+($F675*'fnd base rates'!L$9)
+($G675*'fnd base rates'!L$10)
+($H675*'fnd base rates'!L$11)
+($I675*'fnd base rates'!L$12)
+($J675*'fnd base rates'!L$13)
+($K675*'fnd base rates'!L$14)
+($M675*'fnd base rates'!L$16)
+($N675*'fnd base rates'!L$17)
+($O675*'fnd base rates'!L$18)
+($P675*VLOOKUP($S675+12,rate_basefnd,12)))</f>
        <v>2114343.9539999999</v>
      </c>
      <c r="AE675" s="68">
        <f>(($D675*'fnd base rates'!M$7)
+($E675*'fnd base rates'!M$8)
+($F675*'fnd base rates'!M$9)
+($G675*'fnd base rates'!M$10)
+($H675*'fnd base rates'!M$11)
+($I675*'fnd base rates'!M$12)
+($J675*'fnd base rates'!M$13)
+($K675*'fnd base rates'!M$14)
+($M675*'fnd base rates'!M$16)
+($N675*'fnd base rates'!M$17)
+($O675*'fnd base rates'!M$18)
+($P675*VLOOKUP($S675+12,rate_basefnd,13)))</f>
        <v>0</v>
      </c>
      <c r="AF675" s="3">
        <f t="shared" si="141"/>
        <v>13114633</v>
      </c>
      <c r="AH675" s="205">
        <f t="shared" si="142"/>
        <v>486348348</v>
      </c>
      <c r="AI675" s="3" t="str">
        <f t="shared" si="146"/>
        <v>486</v>
      </c>
      <c r="AJ675" s="1" t="str">
        <f t="shared" si="147"/>
        <v>348</v>
      </c>
      <c r="AK675" s="1" t="str">
        <f t="shared" si="148"/>
        <v>348</v>
      </c>
      <c r="AL675" s="3">
        <f t="shared" si="143"/>
        <v>1</v>
      </c>
      <c r="AM675" s="3">
        <f t="shared" si="153"/>
        <v>630</v>
      </c>
      <c r="AN675" s="3">
        <f t="shared" si="149"/>
        <v>13114633</v>
      </c>
      <c r="AO675" s="3">
        <f t="shared" si="150"/>
        <v>20817</v>
      </c>
      <c r="AP675" s="3">
        <f t="shared" si="144"/>
        <v>4671</v>
      </c>
      <c r="AQ675" s="3">
        <v>16146</v>
      </c>
      <c r="AS675" s="68"/>
      <c r="AT675" s="68"/>
      <c r="AX675" s="4">
        <f t="shared" si="151"/>
        <v>0</v>
      </c>
      <c r="AZ675" s="4">
        <f t="shared" si="152"/>
        <v>0</v>
      </c>
      <c r="BB675" s="4"/>
    </row>
    <row r="676" spans="1:54" s="3" customFormat="1">
      <c r="A676" s="205" t="str">
        <f t="shared" si="145"/>
        <v>486</v>
      </c>
      <c r="B676" s="1">
        <v>486348710</v>
      </c>
      <c r="C676" s="7" t="s">
        <v>107</v>
      </c>
      <c r="D676" s="8">
        <f>'fnd enro'!D676</f>
        <v>0</v>
      </c>
      <c r="E676" s="8">
        <f>'fnd enro'!E676</f>
        <v>0</v>
      </c>
      <c r="F676" s="8">
        <f>'fnd enro'!F676</f>
        <v>0</v>
      </c>
      <c r="G676" s="8">
        <f>'fnd enro'!G676</f>
        <v>1</v>
      </c>
      <c r="H676" s="8">
        <f>'fnd enro'!H676</f>
        <v>0</v>
      </c>
      <c r="I676" s="8">
        <f>'fnd enro'!I676</f>
        <v>0</v>
      </c>
      <c r="J676" s="8">
        <f>'fnd enro'!J676</f>
        <v>0</v>
      </c>
      <c r="K676" s="9">
        <f>'fnd enro'!K676</f>
        <v>0.04</v>
      </c>
      <c r="L676" s="8">
        <f>'fnd enro'!L676</f>
        <v>0</v>
      </c>
      <c r="M676" s="8">
        <f>'fnd enro'!M676</f>
        <v>0</v>
      </c>
      <c r="N676" s="8">
        <f>'fnd enro'!N676</f>
        <v>0</v>
      </c>
      <c r="O676" s="8">
        <f>'fnd enro'!O676</f>
        <v>0</v>
      </c>
      <c r="P676" s="8">
        <f>'fnd enro'!P676</f>
        <v>1</v>
      </c>
      <c r="Q676" s="8">
        <f>'fnd enro'!R676</f>
        <v>1</v>
      </c>
      <c r="R676" s="9">
        <f t="shared" si="140"/>
        <v>1</v>
      </c>
      <c r="S676" s="8">
        <f>VALUE('fnd enro'!Q676)</f>
        <v>3</v>
      </c>
      <c r="T676" s="1"/>
      <c r="U676" s="68">
        <f>(($D676*'fnd base rates'!C$7)
+($E676*'fnd base rates'!C$8)
+($F676*'fnd base rates'!C$9)
+($G676*'fnd base rates'!C$10)
+($H676*'fnd base rates'!C$11)
+($I676*'fnd base rates'!C$12)
+($J676*'fnd base rates'!C$13)
+($K676*'fnd base rates'!C$14)
+($M676*'fnd base rates'!C$16)
+($N676*'fnd base rates'!C$17)
+($O676*'fnd base rates'!C$18)
+($P676*VLOOKUP($S676+12,rate_basefnd,3)))
*$R676</f>
        <v>664.10120000000006</v>
      </c>
      <c r="V676" s="68">
        <f>(($D676*'fnd base rates'!D$7)
+($E676*'fnd base rates'!D$8)
+($F676*'fnd base rates'!D$9)
+($G676*'fnd base rates'!D$10)
+($H676*'fnd base rates'!D$11)
+($I676*'fnd base rates'!D$12)
+($J676*'fnd base rates'!D$13)
+($K676*'fnd base rates'!D$14)
+($M676*'fnd base rates'!D$16)
+($N676*'fnd base rates'!D$17)
+($O676*'fnd base rates'!D$18)
+($P676*VLOOKUP($S676+12,rate_basefnd,4)))
*$R676</f>
        <v>1154.06</v>
      </c>
      <c r="W676" s="68">
        <f>(($D676*'fnd base rates'!E$7)
+($E676*'fnd base rates'!E$8)
+($F676*'fnd base rates'!E$9)
+($G676*'fnd base rates'!E$10)
+($H676*'fnd base rates'!E$11)
+($I676*'fnd base rates'!E$12)
+($J676*'fnd base rates'!E$13)
+($K676*'fnd base rates'!E$14)
+($M676*'fnd base rates'!E$16)
+($N676*'fnd base rates'!E$17)
+($O676*'fnd base rates'!E$18)
+($P676*VLOOKUP($S676+12,rate_basefnd,5)))
*$R676</f>
        <v>7300.1407999999992</v>
      </c>
      <c r="X676" s="68">
        <f>(($D676*'fnd base rates'!F$7)
+($E676*'fnd base rates'!F$8)
+($F676*'fnd base rates'!F$9)
+($G676*'fnd base rates'!F$10)
+($H676*'fnd base rates'!F$11)
+($I676*'fnd base rates'!F$12)
+($J676*'fnd base rates'!F$13)
+($K676*'fnd base rates'!F$14)
+($M676*'fnd base rates'!F$16)
+($N676*'fnd base rates'!F$17)
+($O676*'fnd base rates'!F$18)
+($P676*VLOOKUP($S676+12,rate_basefnd,6)))
*$R676</f>
        <v>1397.8327999999999</v>
      </c>
      <c r="Y676" s="68">
        <f>(($D676*'fnd base rates'!G$7)
+($E676*'fnd base rates'!G$8)
+($F676*'fnd base rates'!G$9)
+($G676*'fnd base rates'!G$10)
+($H676*'fnd base rates'!G$11)
+($I676*'fnd base rates'!G$12)
+($J676*'fnd base rates'!G$13)
+($K676*'fnd base rates'!G$14)
+($M676*'fnd base rates'!G$16)
+($N676*'fnd base rates'!G$17)
+($O676*'fnd base rates'!G$18)
+($P676*VLOOKUP($S676+12,rate_basefnd,7)))
*$R676</f>
        <v>319.2704</v>
      </c>
      <c r="Z676" s="68">
        <f>(($D676*'fnd base rates'!H$7)
+($E676*'fnd base rates'!H$8)
+($F676*'fnd base rates'!H$9)
+($G676*'fnd base rates'!H$10)
+($H676*'fnd base rates'!H$11)
+($I676*'fnd base rates'!H$12)
+($J676*'fnd base rates'!H$13)
+($K676*'fnd base rates'!H$14)
+($M676*'fnd base rates'!H$16)
+($N676*'fnd base rates'!H$17)
+($O676*'fnd base rates'!H$18)
+($P676*VLOOKUP($S676+12,rate_basefnd,8)))</f>
        <v>603.47399999999993</v>
      </c>
      <c r="AA676" s="68">
        <f>(($D676*'fnd base rates'!I$7)
+($E676*'fnd base rates'!I$8)
+($F676*'fnd base rates'!I$9)
+($G676*'fnd base rates'!I$10)
+($H676*'fnd base rates'!I$11)
+($I676*'fnd base rates'!I$12)
+($J676*'fnd base rates'!I$13)
+($K676*'fnd base rates'!I$14)
+($M676*'fnd base rates'!I$16)
+($N676*'fnd base rates'!I$17)
+($O676*'fnd base rates'!I$18)
+($P676*VLOOKUP($S676+12,rate_basefnd,9)))
*$R676</f>
        <v>573.85</v>
      </c>
      <c r="AB676" s="68">
        <f>(($D676*'fnd base rates'!J$7)
+($E676*'fnd base rates'!J$8)
+($F676*'fnd base rates'!J$9)
+($G676*'fnd base rates'!J$10)
+($H676*'fnd base rates'!J$11)
+($I676*'fnd base rates'!J$12)
+($J676*'fnd base rates'!J$13)
+($K676*'fnd base rates'!J$14)
+($M676*'fnd base rates'!J$16)
+($N676*'fnd base rates'!J$17)
+($O676*'fnd base rates'!J$18)
+($P676*VLOOKUP($S676+12,rate_basefnd,10)))
*$R676</f>
        <v>796.1</v>
      </c>
      <c r="AC676" s="68">
        <f>(($D676*'fnd base rates'!K$7)
+($E676*'fnd base rates'!K$8)
+($F676*'fnd base rates'!K$9)
+($G676*'fnd base rates'!K$10)
+($H676*'fnd base rates'!K$11)
+($I676*'fnd base rates'!K$12)
+($J676*'fnd base rates'!K$13)
+($K676*'fnd base rates'!K$14)
+($M676*'fnd base rates'!K$16)
+($N676*'fnd base rates'!K$17)
+($O676*'fnd base rates'!K$18)
+($P676*VLOOKUP($S676+12,rate_basefnd,11)))
*$R676</f>
        <v>1225.586</v>
      </c>
      <c r="AD676" s="68">
        <f>(($D676*'fnd base rates'!L$7)
+($E676*'fnd base rates'!L$8)
+($F676*'fnd base rates'!L$9)
+($G676*'fnd base rates'!L$10)
+($H676*'fnd base rates'!L$11)
+($I676*'fnd base rates'!L$12)
+($J676*'fnd base rates'!L$13)
+($K676*'fnd base rates'!L$14)
+($M676*'fnd base rates'!L$16)
+($N676*'fnd base rates'!L$17)
+($O676*'fnd base rates'!L$18)
+($P676*VLOOKUP($S676+12,rate_basefnd,12)))</f>
        <v>2821.4487999999997</v>
      </c>
      <c r="AE676" s="68">
        <f>(($D676*'fnd base rates'!M$7)
+($E676*'fnd base rates'!M$8)
+($F676*'fnd base rates'!M$9)
+($G676*'fnd base rates'!M$10)
+($H676*'fnd base rates'!M$11)
+($I676*'fnd base rates'!M$12)
+($J676*'fnd base rates'!M$13)
+($K676*'fnd base rates'!M$14)
+($M676*'fnd base rates'!M$16)
+($N676*'fnd base rates'!M$17)
+($O676*'fnd base rates'!M$18)
+($P676*VLOOKUP($S676+12,rate_basefnd,13)))</f>
        <v>0</v>
      </c>
      <c r="AF676" s="3">
        <f t="shared" si="141"/>
        <v>16855.863999999998</v>
      </c>
      <c r="AH676" s="205">
        <f t="shared" si="142"/>
        <v>486348710</v>
      </c>
      <c r="AI676" s="3" t="str">
        <f t="shared" si="146"/>
        <v>486</v>
      </c>
      <c r="AJ676" s="1" t="str">
        <f t="shared" si="147"/>
        <v>348</v>
      </c>
      <c r="AK676" s="1" t="str">
        <f t="shared" si="148"/>
        <v>710</v>
      </c>
      <c r="AL676" s="3">
        <f t="shared" si="143"/>
        <v>1</v>
      </c>
      <c r="AM676" s="3">
        <f t="shared" si="153"/>
        <v>1</v>
      </c>
      <c r="AN676" s="3">
        <f t="shared" si="149"/>
        <v>16855.863999999998</v>
      </c>
      <c r="AO676" s="3">
        <f t="shared" si="150"/>
        <v>16856</v>
      </c>
      <c r="AP676" s="3">
        <f t="shared" si="144"/>
        <v>-210</v>
      </c>
      <c r="AQ676" s="3">
        <v>17066</v>
      </c>
      <c r="AS676" s="68"/>
      <c r="AT676" s="68"/>
      <c r="AX676" s="4">
        <f t="shared" si="151"/>
        <v>0</v>
      </c>
      <c r="AZ676" s="4">
        <f t="shared" si="152"/>
        <v>0</v>
      </c>
      <c r="BB676" s="4"/>
    </row>
    <row r="677" spans="1:54" s="3" customFormat="1">
      <c r="A677" s="205" t="str">
        <f t="shared" si="145"/>
        <v>486</v>
      </c>
      <c r="B677" s="1">
        <v>486348753</v>
      </c>
      <c r="C677" s="7" t="s">
        <v>107</v>
      </c>
      <c r="D677" s="8">
        <f>'fnd enro'!D677</f>
        <v>0</v>
      </c>
      <c r="E677" s="8">
        <f>'fnd enro'!E677</f>
        <v>0</v>
      </c>
      <c r="F677" s="8">
        <f>'fnd enro'!F677</f>
        <v>1</v>
      </c>
      <c r="G677" s="8">
        <f>'fnd enro'!G677</f>
        <v>0</v>
      </c>
      <c r="H677" s="8">
        <f>'fnd enro'!H677</f>
        <v>1</v>
      </c>
      <c r="I677" s="8">
        <f>'fnd enro'!I677</f>
        <v>0</v>
      </c>
      <c r="J677" s="8">
        <f>'fnd enro'!J677</f>
        <v>0</v>
      </c>
      <c r="K677" s="9">
        <f>'fnd enro'!K677</f>
        <v>0.08</v>
      </c>
      <c r="L677" s="8">
        <f>'fnd enro'!L677</f>
        <v>0</v>
      </c>
      <c r="M677" s="8">
        <f>'fnd enro'!M677</f>
        <v>0</v>
      </c>
      <c r="N677" s="8">
        <f>'fnd enro'!N677</f>
        <v>0</v>
      </c>
      <c r="O677" s="8">
        <f>'fnd enro'!O677</f>
        <v>0</v>
      </c>
      <c r="P677" s="8">
        <f>'fnd enro'!P677</f>
        <v>1</v>
      </c>
      <c r="Q677" s="8">
        <f>'fnd enro'!R677</f>
        <v>2</v>
      </c>
      <c r="R677" s="9">
        <f t="shared" si="140"/>
        <v>1</v>
      </c>
      <c r="S677" s="8">
        <f>VALUE('fnd enro'!Q677)</f>
        <v>7</v>
      </c>
      <c r="T677" s="1"/>
      <c r="U677" s="68">
        <f>(($D677*'fnd base rates'!C$7)
+($E677*'fnd base rates'!C$8)
+($F677*'fnd base rates'!C$9)
+($G677*'fnd base rates'!C$10)
+($H677*'fnd base rates'!C$11)
+($I677*'fnd base rates'!C$12)
+($J677*'fnd base rates'!C$13)
+($K677*'fnd base rates'!C$14)
+($M677*'fnd base rates'!C$16)
+($N677*'fnd base rates'!C$17)
+($O677*'fnd base rates'!C$18)
+($P677*VLOOKUP($S677+12,rate_basefnd,3)))
*$R677</f>
        <v>1288.1024</v>
      </c>
      <c r="V677" s="68">
        <f>(($D677*'fnd base rates'!D$7)
+($E677*'fnd base rates'!D$8)
+($F677*'fnd base rates'!D$9)
+($G677*'fnd base rates'!D$10)
+($H677*'fnd base rates'!D$11)
+($I677*'fnd base rates'!D$12)
+($J677*'fnd base rates'!D$13)
+($K677*'fnd base rates'!D$14)
+($M677*'fnd base rates'!D$16)
+($N677*'fnd base rates'!D$17)
+($O677*'fnd base rates'!D$18)
+($P677*VLOOKUP($S677+12,rate_basefnd,4)))
*$R677</f>
        <v>2118.12</v>
      </c>
      <c r="W677" s="68">
        <f>(($D677*'fnd base rates'!E$7)
+($E677*'fnd base rates'!E$8)
+($F677*'fnd base rates'!E$9)
+($G677*'fnd base rates'!E$10)
+($H677*'fnd base rates'!E$11)
+($I677*'fnd base rates'!E$12)
+($J677*'fnd base rates'!E$13)
+($K677*'fnd base rates'!E$14)
+($M677*'fnd base rates'!E$16)
+($N677*'fnd base rates'!E$17)
+($O677*'fnd base rates'!E$18)
+($P677*VLOOKUP($S677+12,rate_basefnd,5)))
*$R677</f>
        <v>12278.8616</v>
      </c>
      <c r="X677" s="68">
        <f>(($D677*'fnd base rates'!F$7)
+($E677*'fnd base rates'!F$8)
+($F677*'fnd base rates'!F$9)
+($G677*'fnd base rates'!F$10)
+($H677*'fnd base rates'!F$11)
+($I677*'fnd base rates'!F$12)
+($J677*'fnd base rates'!F$13)
+($K677*'fnd base rates'!F$14)
+($M677*'fnd base rates'!F$16)
+($N677*'fnd base rates'!F$17)
+($O677*'fnd base rates'!F$18)
+($P677*VLOOKUP($S677+12,rate_basefnd,6)))
*$R677</f>
        <v>2516.0455999999999</v>
      </c>
      <c r="Y677" s="68">
        <f>(($D677*'fnd base rates'!G$7)
+($E677*'fnd base rates'!G$8)
+($F677*'fnd base rates'!G$9)
+($G677*'fnd base rates'!G$10)
+($H677*'fnd base rates'!G$11)
+($I677*'fnd base rates'!G$12)
+($J677*'fnd base rates'!G$13)
+($K677*'fnd base rates'!G$14)
+($M677*'fnd base rates'!G$16)
+($N677*'fnd base rates'!G$17)
+($O677*'fnd base rates'!G$18)
+($P677*VLOOKUP($S677+12,rate_basefnd,7)))
*$R677</f>
        <v>561.46079999999995</v>
      </c>
      <c r="Z677" s="68">
        <f>(($D677*'fnd base rates'!H$7)
+($E677*'fnd base rates'!H$8)
+($F677*'fnd base rates'!H$9)
+($G677*'fnd base rates'!H$10)
+($H677*'fnd base rates'!H$11)
+($I677*'fnd base rates'!H$12)
+($J677*'fnd base rates'!H$13)
+($K677*'fnd base rates'!H$14)
+($M677*'fnd base rates'!H$16)
+($N677*'fnd base rates'!H$17)
+($O677*'fnd base rates'!H$18)
+($P677*VLOOKUP($S677+12,rate_basefnd,8)))</f>
        <v>1193.1479999999999</v>
      </c>
      <c r="AA677" s="68">
        <f>(($D677*'fnd base rates'!I$7)
+($E677*'fnd base rates'!I$8)
+($F677*'fnd base rates'!I$9)
+($G677*'fnd base rates'!I$10)
+($H677*'fnd base rates'!I$11)
+($I677*'fnd base rates'!I$12)
+($J677*'fnd base rates'!I$13)
+($K677*'fnd base rates'!I$14)
+($M677*'fnd base rates'!I$16)
+($N677*'fnd base rates'!I$17)
+($O677*'fnd base rates'!I$18)
+($P677*VLOOKUP($S677+12,rate_basefnd,9)))
*$R677</f>
        <v>1072.6000000000001</v>
      </c>
      <c r="AB677" s="68">
        <f>(($D677*'fnd base rates'!J$7)
+($E677*'fnd base rates'!J$8)
+($F677*'fnd base rates'!J$9)
+($G677*'fnd base rates'!J$10)
+($H677*'fnd base rates'!J$11)
+($I677*'fnd base rates'!J$12)
+($J677*'fnd base rates'!J$13)
+($K677*'fnd base rates'!J$14)
+($M677*'fnd base rates'!J$16)
+($N677*'fnd base rates'!J$17)
+($O677*'fnd base rates'!J$18)
+($P677*VLOOKUP($S677+12,rate_basefnd,10)))
*$R677</f>
        <v>1252.73</v>
      </c>
      <c r="AC677" s="68">
        <f>(($D677*'fnd base rates'!K$7)
+($E677*'fnd base rates'!K$8)
+($F677*'fnd base rates'!K$9)
+($G677*'fnd base rates'!K$10)
+($H677*'fnd base rates'!K$11)
+($I677*'fnd base rates'!K$12)
+($J677*'fnd base rates'!K$13)
+($K677*'fnd base rates'!K$14)
+($M677*'fnd base rates'!K$16)
+($N677*'fnd base rates'!K$17)
+($O677*'fnd base rates'!K$18)
+($P677*VLOOKUP($S677+12,rate_basefnd,11)))
*$R677</f>
        <v>2542.0819999999999</v>
      </c>
      <c r="AD677" s="68">
        <f>(($D677*'fnd base rates'!L$7)
+($E677*'fnd base rates'!L$8)
+($F677*'fnd base rates'!L$9)
+($G677*'fnd base rates'!L$10)
+($H677*'fnd base rates'!L$11)
+($I677*'fnd base rates'!L$12)
+($J677*'fnd base rates'!L$13)
+($K677*'fnd base rates'!L$14)
+($M677*'fnd base rates'!L$16)
+($N677*'fnd base rates'!L$17)
+($O677*'fnd base rates'!L$18)
+($P677*VLOOKUP($S677+12,rate_basefnd,12)))</f>
        <v>5461.3375999999998</v>
      </c>
      <c r="AE677" s="68">
        <f>(($D677*'fnd base rates'!M$7)
+($E677*'fnd base rates'!M$8)
+($F677*'fnd base rates'!M$9)
+($G677*'fnd base rates'!M$10)
+($H677*'fnd base rates'!M$11)
+($I677*'fnd base rates'!M$12)
+($J677*'fnd base rates'!M$13)
+($K677*'fnd base rates'!M$14)
+($M677*'fnd base rates'!M$16)
+($N677*'fnd base rates'!M$17)
+($O677*'fnd base rates'!M$18)
+($P677*VLOOKUP($S677+12,rate_basefnd,13)))</f>
        <v>0</v>
      </c>
      <c r="AF677" s="3">
        <f t="shared" si="141"/>
        <v>30284.487999999998</v>
      </c>
      <c r="AH677" s="205">
        <f t="shared" si="142"/>
        <v>486348753</v>
      </c>
      <c r="AI677" s="3" t="str">
        <f t="shared" si="146"/>
        <v>486</v>
      </c>
      <c r="AJ677" s="1" t="str">
        <f t="shared" si="147"/>
        <v>348</v>
      </c>
      <c r="AK677" s="1" t="str">
        <f t="shared" si="148"/>
        <v>753</v>
      </c>
      <c r="AL677" s="3">
        <f t="shared" si="143"/>
        <v>1</v>
      </c>
      <c r="AM677" s="3">
        <f t="shared" si="153"/>
        <v>2</v>
      </c>
      <c r="AN677" s="3">
        <f t="shared" si="149"/>
        <v>30284.487999999998</v>
      </c>
      <c r="AO677" s="3">
        <f t="shared" si="150"/>
        <v>15142</v>
      </c>
      <c r="AP677" s="3">
        <f t="shared" si="144"/>
        <v>-2305</v>
      </c>
      <c r="AQ677" s="3">
        <v>17447</v>
      </c>
      <c r="AS677" s="68"/>
      <c r="AT677" s="68"/>
      <c r="AX677" s="4">
        <f t="shared" si="151"/>
        <v>0</v>
      </c>
      <c r="AZ677" s="4">
        <f t="shared" si="152"/>
        <v>0</v>
      </c>
      <c r="BB677" s="4"/>
    </row>
    <row r="678" spans="1:54" s="3" customFormat="1">
      <c r="A678" s="205" t="str">
        <f t="shared" si="145"/>
        <v>486</v>
      </c>
      <c r="B678" s="1">
        <v>486348767</v>
      </c>
      <c r="C678" s="7" t="s">
        <v>107</v>
      </c>
      <c r="D678" s="8">
        <f>'fnd enro'!D678</f>
        <v>0</v>
      </c>
      <c r="E678" s="8">
        <f>'fnd enro'!E678</f>
        <v>0</v>
      </c>
      <c r="F678" s="8">
        <f>'fnd enro'!F678</f>
        <v>1</v>
      </c>
      <c r="G678" s="8">
        <f>'fnd enro'!G678</f>
        <v>2</v>
      </c>
      <c r="H678" s="8">
        <f>'fnd enro'!H678</f>
        <v>3</v>
      </c>
      <c r="I678" s="8">
        <f>'fnd enro'!I678</f>
        <v>0</v>
      </c>
      <c r="J678" s="8">
        <f>'fnd enro'!J678</f>
        <v>0</v>
      </c>
      <c r="K678" s="9">
        <f>'fnd enro'!K678</f>
        <v>0.24</v>
      </c>
      <c r="L678" s="8">
        <f>'fnd enro'!L678</f>
        <v>0</v>
      </c>
      <c r="M678" s="8">
        <f>'fnd enro'!M678</f>
        <v>0</v>
      </c>
      <c r="N678" s="8">
        <f>'fnd enro'!N678</f>
        <v>0</v>
      </c>
      <c r="O678" s="8">
        <f>'fnd enro'!O678</f>
        <v>0</v>
      </c>
      <c r="P678" s="8">
        <f>'fnd enro'!P678</f>
        <v>6</v>
      </c>
      <c r="Q678" s="8">
        <f>'fnd enro'!R678</f>
        <v>6</v>
      </c>
      <c r="R678" s="9">
        <f t="shared" si="140"/>
        <v>1</v>
      </c>
      <c r="S678" s="8">
        <f>VALUE('fnd enro'!Q678)</f>
        <v>9</v>
      </c>
      <c r="T678" s="1"/>
      <c r="U678" s="68">
        <f>(($D678*'fnd base rates'!C$7)
+($E678*'fnd base rates'!C$8)
+($F678*'fnd base rates'!C$9)
+($G678*'fnd base rates'!C$10)
+($H678*'fnd base rates'!C$11)
+($I678*'fnd base rates'!C$12)
+($J678*'fnd base rates'!C$13)
+($K678*'fnd base rates'!C$14)
+($M678*'fnd base rates'!C$16)
+($N678*'fnd base rates'!C$17)
+($O678*'fnd base rates'!C$18)
+($P678*VLOOKUP($S678+12,rate_basefnd,3)))
*$R678</f>
        <v>4233.7871999999998</v>
      </c>
      <c r="V678" s="68">
        <f>(($D678*'fnd base rates'!D$7)
+($E678*'fnd base rates'!D$8)
+($F678*'fnd base rates'!D$9)
+($G678*'fnd base rates'!D$10)
+($H678*'fnd base rates'!D$11)
+($I678*'fnd base rates'!D$12)
+($J678*'fnd base rates'!D$13)
+($K678*'fnd base rates'!D$14)
+($M678*'fnd base rates'!D$16)
+($N678*'fnd base rates'!D$17)
+($O678*'fnd base rates'!D$18)
+($P678*VLOOKUP($S678+12,rate_basefnd,4)))
*$R678</f>
        <v>8104.8600000000006</v>
      </c>
      <c r="W678" s="68">
        <f>(($D678*'fnd base rates'!E$7)
+($E678*'fnd base rates'!E$8)
+($F678*'fnd base rates'!E$9)
+($G678*'fnd base rates'!E$10)
+($H678*'fnd base rates'!E$11)
+($I678*'fnd base rates'!E$12)
+($J678*'fnd base rates'!E$13)
+($K678*'fnd base rates'!E$14)
+($M678*'fnd base rates'!E$16)
+($N678*'fnd base rates'!E$17)
+($O678*'fnd base rates'!E$18)
+($P678*VLOOKUP($S678+12,rate_basefnd,5)))
*$R678</f>
        <v>53924.224800000004</v>
      </c>
      <c r="X678" s="68">
        <f>(($D678*'fnd base rates'!F$7)
+($E678*'fnd base rates'!F$8)
+($F678*'fnd base rates'!F$9)
+($G678*'fnd base rates'!F$10)
+($H678*'fnd base rates'!F$11)
+($I678*'fnd base rates'!F$12)
+($J678*'fnd base rates'!F$13)
+($K678*'fnd base rates'!F$14)
+($M678*'fnd base rates'!F$16)
+($N678*'fnd base rates'!F$17)
+($O678*'fnd base rates'!F$18)
+($P678*VLOOKUP($S678+12,rate_basefnd,6)))
*$R678</f>
        <v>7548.1367999999993</v>
      </c>
      <c r="Y678" s="68">
        <f>(($D678*'fnd base rates'!G$7)
+($E678*'fnd base rates'!G$8)
+($F678*'fnd base rates'!G$9)
+($G678*'fnd base rates'!G$10)
+($H678*'fnd base rates'!G$11)
+($I678*'fnd base rates'!G$12)
+($J678*'fnd base rates'!G$13)
+($K678*'fnd base rates'!G$14)
+($M678*'fnd base rates'!G$16)
+($N678*'fnd base rates'!G$17)
+($O678*'fnd base rates'!G$18)
+($P678*VLOOKUP($S678+12,rate_basefnd,7)))
*$R678</f>
        <v>2513.4423999999999</v>
      </c>
      <c r="Z678" s="68">
        <f>(($D678*'fnd base rates'!H$7)
+($E678*'fnd base rates'!H$8)
+($F678*'fnd base rates'!H$9)
+($G678*'fnd base rates'!H$10)
+($H678*'fnd base rates'!H$11)
+($I678*'fnd base rates'!H$12)
+($J678*'fnd base rates'!H$13)
+($K678*'fnd base rates'!H$14)
+($M678*'fnd base rates'!H$16)
+($N678*'fnd base rates'!H$17)
+($O678*'fnd base rates'!H$18)
+($P678*VLOOKUP($S678+12,rate_basefnd,8)))</f>
        <v>3706.4639999999995</v>
      </c>
      <c r="AA678" s="68">
        <f>(($D678*'fnd base rates'!I$7)
+($E678*'fnd base rates'!I$8)
+($F678*'fnd base rates'!I$9)
+($G678*'fnd base rates'!I$10)
+($H678*'fnd base rates'!I$11)
+($I678*'fnd base rates'!I$12)
+($J678*'fnd base rates'!I$13)
+($K678*'fnd base rates'!I$14)
+($M678*'fnd base rates'!I$16)
+($N678*'fnd base rates'!I$17)
+($O678*'fnd base rates'!I$18)
+($P678*VLOOKUP($S678+12,rate_basefnd,9)))
*$R678</f>
        <v>3909.66</v>
      </c>
      <c r="AB678" s="68">
        <f>(($D678*'fnd base rates'!J$7)
+($E678*'fnd base rates'!J$8)
+($F678*'fnd base rates'!J$9)
+($G678*'fnd base rates'!J$10)
+($H678*'fnd base rates'!J$11)
+($I678*'fnd base rates'!J$12)
+($J678*'fnd base rates'!J$13)
+($K678*'fnd base rates'!J$14)
+($M678*'fnd base rates'!J$16)
+($N678*'fnd base rates'!J$17)
+($O678*'fnd base rates'!J$18)
+($P678*VLOOKUP($S678+12,rate_basefnd,10)))
*$R678</f>
        <v>7466.29</v>
      </c>
      <c r="AC678" s="68">
        <f>(($D678*'fnd base rates'!K$7)
+($E678*'fnd base rates'!K$8)
+($F678*'fnd base rates'!K$9)
+($G678*'fnd base rates'!K$10)
+($H678*'fnd base rates'!K$11)
+($I678*'fnd base rates'!K$12)
+($J678*'fnd base rates'!K$13)
+($K678*'fnd base rates'!K$14)
+($M678*'fnd base rates'!K$16)
+($N678*'fnd base rates'!K$17)
+($O678*'fnd base rates'!K$18)
+($P678*VLOOKUP($S678+12,rate_basefnd,11)))
*$R678</f>
        <v>7626.2460000000001</v>
      </c>
      <c r="AD678" s="68">
        <f>(($D678*'fnd base rates'!L$7)
+($E678*'fnd base rates'!L$8)
+($F678*'fnd base rates'!L$9)
+($G678*'fnd base rates'!L$10)
+($H678*'fnd base rates'!L$11)
+($I678*'fnd base rates'!L$12)
+($J678*'fnd base rates'!L$13)
+($K678*'fnd base rates'!L$14)
+($M678*'fnd base rates'!L$16)
+($N678*'fnd base rates'!L$17)
+($O678*'fnd base rates'!L$18)
+($P678*VLOOKUP($S678+12,rate_basefnd,12)))</f>
        <v>19589.902799999996</v>
      </c>
      <c r="AE678" s="68">
        <f>(($D678*'fnd base rates'!M$7)
+($E678*'fnd base rates'!M$8)
+($F678*'fnd base rates'!M$9)
+($G678*'fnd base rates'!M$10)
+($H678*'fnd base rates'!M$11)
+($I678*'fnd base rates'!M$12)
+($J678*'fnd base rates'!M$13)
+($K678*'fnd base rates'!M$14)
+($M678*'fnd base rates'!M$16)
+($N678*'fnd base rates'!M$17)
+($O678*'fnd base rates'!M$18)
+($P678*VLOOKUP($S678+12,rate_basefnd,13)))</f>
        <v>0</v>
      </c>
      <c r="AF678" s="3">
        <f t="shared" si="141"/>
        <v>118623.01399999998</v>
      </c>
      <c r="AH678" s="205">
        <f t="shared" si="142"/>
        <v>486348767</v>
      </c>
      <c r="AI678" s="3" t="str">
        <f t="shared" si="146"/>
        <v>486</v>
      </c>
      <c r="AJ678" s="1" t="str">
        <f t="shared" si="147"/>
        <v>348</v>
      </c>
      <c r="AK678" s="1" t="str">
        <f t="shared" si="148"/>
        <v>767</v>
      </c>
      <c r="AL678" s="3">
        <f t="shared" si="143"/>
        <v>1</v>
      </c>
      <c r="AM678" s="3">
        <f t="shared" si="153"/>
        <v>6</v>
      </c>
      <c r="AN678" s="3">
        <f t="shared" si="149"/>
        <v>118623.01399999998</v>
      </c>
      <c r="AO678" s="3">
        <f t="shared" si="150"/>
        <v>19771</v>
      </c>
      <c r="AP678" s="3">
        <f t="shared" si="144"/>
        <v>2475</v>
      </c>
      <c r="AQ678" s="3">
        <v>17296</v>
      </c>
      <c r="AS678" s="68"/>
      <c r="AT678" s="68"/>
      <c r="AX678" s="4">
        <f t="shared" si="151"/>
        <v>0</v>
      </c>
      <c r="AZ678" s="4">
        <f t="shared" si="152"/>
        <v>0</v>
      </c>
      <c r="BB678" s="4"/>
    </row>
    <row r="679" spans="1:54" s="3" customFormat="1">
      <c r="A679" s="205" t="str">
        <f t="shared" si="145"/>
        <v>487</v>
      </c>
      <c r="B679" s="1">
        <v>487049010</v>
      </c>
      <c r="C679" s="7" t="s">
        <v>109</v>
      </c>
      <c r="D679" s="8">
        <f>'fnd enro'!D679</f>
        <v>0</v>
      </c>
      <c r="E679" s="8">
        <f>'fnd enro'!E679</f>
        <v>0</v>
      </c>
      <c r="F679" s="8">
        <f>'fnd enro'!F679</f>
        <v>0</v>
      </c>
      <c r="G679" s="8">
        <f>'fnd enro'!G679</f>
        <v>0</v>
      </c>
      <c r="H679" s="8">
        <f>'fnd enro'!H679</f>
        <v>1</v>
      </c>
      <c r="I679" s="8">
        <f>'fnd enro'!I679</f>
        <v>1</v>
      </c>
      <c r="J679" s="8">
        <f>'fnd enro'!J679</f>
        <v>0</v>
      </c>
      <c r="K679" s="9">
        <f>'fnd enro'!K679</f>
        <v>0.08</v>
      </c>
      <c r="L679" s="8">
        <f>'fnd enro'!L679</f>
        <v>0</v>
      </c>
      <c r="M679" s="8">
        <f>'fnd enro'!M679</f>
        <v>0</v>
      </c>
      <c r="N679" s="8">
        <f>'fnd enro'!N679</f>
        <v>0</v>
      </c>
      <c r="O679" s="8">
        <f>'fnd enro'!O679</f>
        <v>1</v>
      </c>
      <c r="P679" s="8">
        <f>'fnd enro'!P679</f>
        <v>2</v>
      </c>
      <c r="Q679" s="8">
        <f>'fnd enro'!R679</f>
        <v>2</v>
      </c>
      <c r="R679" s="9">
        <f t="shared" si="140"/>
        <v>1.1120000000000001</v>
      </c>
      <c r="S679" s="8">
        <f>VALUE('fnd enro'!Q679)</f>
        <v>3</v>
      </c>
      <c r="T679" s="1"/>
      <c r="U679" s="68">
        <f>(($D679*'fnd base rates'!C$7)
+($E679*'fnd base rates'!C$8)
+($F679*'fnd base rates'!C$9)
+($G679*'fnd base rates'!C$10)
+($H679*'fnd base rates'!C$11)
+($I679*'fnd base rates'!C$12)
+($J679*'fnd base rates'!C$13)
+($K679*'fnd base rates'!C$14)
+($M679*'fnd base rates'!C$16)
+($N679*'fnd base rates'!C$17)
+($O679*'fnd base rates'!C$18)
+($P679*VLOOKUP($S679+12,rate_basefnd,3)))
*$R679</f>
        <v>1649.3989088000001</v>
      </c>
      <c r="V679" s="68">
        <f>(($D679*'fnd base rates'!D$7)
+($E679*'fnd base rates'!D$8)
+($F679*'fnd base rates'!D$9)
+($G679*'fnd base rates'!D$10)
+($H679*'fnd base rates'!D$11)
+($I679*'fnd base rates'!D$12)
+($J679*'fnd base rates'!D$13)
+($K679*'fnd base rates'!D$14)
+($M679*'fnd base rates'!D$16)
+($N679*'fnd base rates'!D$17)
+($O679*'fnd base rates'!D$18)
+($P679*VLOOKUP($S679+12,rate_basefnd,4)))
*$R679</f>
        <v>2868.4151200000001</v>
      </c>
      <c r="W679" s="68">
        <f>(($D679*'fnd base rates'!E$7)
+($E679*'fnd base rates'!E$8)
+($F679*'fnd base rates'!E$9)
+($G679*'fnd base rates'!E$10)
+($H679*'fnd base rates'!E$11)
+($I679*'fnd base rates'!E$12)
+($J679*'fnd base rates'!E$13)
+($K679*'fnd base rates'!E$14)
+($M679*'fnd base rates'!E$16)
+($N679*'fnd base rates'!E$17)
+($O679*'fnd base rates'!E$18)
+($P679*VLOOKUP($S679+12,rate_basefnd,5)))
*$R679</f>
        <v>19101.4484992</v>
      </c>
      <c r="X679" s="68">
        <f>(($D679*'fnd base rates'!F$7)
+($E679*'fnd base rates'!F$8)
+($F679*'fnd base rates'!F$9)
+($G679*'fnd base rates'!F$10)
+($H679*'fnd base rates'!F$11)
+($I679*'fnd base rates'!F$12)
+($J679*'fnd base rates'!F$13)
+($K679*'fnd base rates'!F$14)
+($M679*'fnd base rates'!F$16)
+($N679*'fnd base rates'!F$17)
+($O679*'fnd base rates'!F$18)
+($P679*VLOOKUP($S679+12,rate_basefnd,6)))
*$R679</f>
        <v>2654.8506272</v>
      </c>
      <c r="Y679" s="68">
        <f>(($D679*'fnd base rates'!G$7)
+($E679*'fnd base rates'!G$8)
+($F679*'fnd base rates'!G$9)
+($G679*'fnd base rates'!G$10)
+($H679*'fnd base rates'!G$11)
+($I679*'fnd base rates'!G$12)
+($J679*'fnd base rates'!G$13)
+($K679*'fnd base rates'!G$14)
+($M679*'fnd base rates'!G$16)
+($N679*'fnd base rates'!G$17)
+($O679*'fnd base rates'!G$18)
+($P679*VLOOKUP($S679+12,rate_basefnd,7)))
*$R679</f>
        <v>819.37808959999995</v>
      </c>
      <c r="Z679" s="68">
        <f>(($D679*'fnd base rates'!H$7)
+($E679*'fnd base rates'!H$8)
+($F679*'fnd base rates'!H$9)
+($G679*'fnd base rates'!H$10)
+($H679*'fnd base rates'!H$11)
+($I679*'fnd base rates'!H$12)
+($J679*'fnd base rates'!H$13)
+($K679*'fnd base rates'!H$14)
+($M679*'fnd base rates'!H$16)
+($N679*'fnd base rates'!H$17)
+($O679*'fnd base rates'!H$18)
+($P679*VLOOKUP($S679+12,rate_basefnd,8)))</f>
        <v>1738.7379999999998</v>
      </c>
      <c r="AA679" s="68">
        <f>(($D679*'fnd base rates'!I$7)
+($E679*'fnd base rates'!I$8)
+($F679*'fnd base rates'!I$9)
+($G679*'fnd base rates'!I$10)
+($H679*'fnd base rates'!I$11)
+($I679*'fnd base rates'!I$12)
+($J679*'fnd base rates'!I$13)
+($K679*'fnd base rates'!I$14)
+($M679*'fnd base rates'!I$16)
+($N679*'fnd base rates'!I$17)
+($O679*'fnd base rates'!I$18)
+($P679*VLOOKUP($S679+12,rate_basefnd,9)))
*$R679</f>
        <v>1427.0963200000003</v>
      </c>
      <c r="AB679" s="68">
        <f>(($D679*'fnd base rates'!J$7)
+($E679*'fnd base rates'!J$8)
+($F679*'fnd base rates'!J$9)
+($G679*'fnd base rates'!J$10)
+($H679*'fnd base rates'!J$11)
+($I679*'fnd base rates'!J$12)
+($J679*'fnd base rates'!J$13)
+($K679*'fnd base rates'!J$14)
+($M679*'fnd base rates'!J$16)
+($N679*'fnd base rates'!J$17)
+($O679*'fnd base rates'!J$18)
+($P679*VLOOKUP($S679+12,rate_basefnd,10)))
*$R679</f>
        <v>2452.5604800000001</v>
      </c>
      <c r="AC679" s="68">
        <f>(($D679*'fnd base rates'!K$7)
+($E679*'fnd base rates'!K$8)
+($F679*'fnd base rates'!K$9)
+($G679*'fnd base rates'!K$10)
+($H679*'fnd base rates'!K$11)
+($I679*'fnd base rates'!K$12)
+($J679*'fnd base rates'!K$13)
+($K679*'fnd base rates'!K$14)
+($M679*'fnd base rates'!K$16)
+($N679*'fnd base rates'!K$17)
+($O679*'fnd base rates'!K$18)
+($P679*VLOOKUP($S679+12,rate_basefnd,11)))
*$R679</f>
        <v>3405.6134240000001</v>
      </c>
      <c r="AD679" s="68">
        <f>(($D679*'fnd base rates'!L$7)
+($E679*'fnd base rates'!L$8)
+($F679*'fnd base rates'!L$9)
+($G679*'fnd base rates'!L$10)
+($H679*'fnd base rates'!L$11)
+($I679*'fnd base rates'!L$12)
+($J679*'fnd base rates'!L$13)
+($K679*'fnd base rates'!L$14)
+($M679*'fnd base rates'!L$16)
+($N679*'fnd base rates'!L$17)
+($O679*'fnd base rates'!L$18)
+($P679*VLOOKUP($S679+12,rate_basefnd,12)))</f>
        <v>6207.8275999999987</v>
      </c>
      <c r="AE679" s="68">
        <f>(($D679*'fnd base rates'!M$7)
+($E679*'fnd base rates'!M$8)
+($F679*'fnd base rates'!M$9)
+($G679*'fnd base rates'!M$10)
+($H679*'fnd base rates'!M$11)
+($I679*'fnd base rates'!M$12)
+($J679*'fnd base rates'!M$13)
+($K679*'fnd base rates'!M$14)
+($M679*'fnd base rates'!M$16)
+($N679*'fnd base rates'!M$17)
+($O679*'fnd base rates'!M$18)
+($P679*VLOOKUP($S679+12,rate_basefnd,13)))</f>
        <v>0</v>
      </c>
      <c r="AF679" s="3">
        <f t="shared" si="141"/>
        <v>42325.327068799998</v>
      </c>
      <c r="AH679" s="205">
        <f t="shared" si="142"/>
        <v>487049010</v>
      </c>
      <c r="AI679" s="3" t="str">
        <f t="shared" si="146"/>
        <v>487</v>
      </c>
      <c r="AJ679" s="1" t="str">
        <f t="shared" si="147"/>
        <v>049</v>
      </c>
      <c r="AK679" s="1" t="str">
        <f t="shared" si="148"/>
        <v>010</v>
      </c>
      <c r="AL679" s="3">
        <f t="shared" si="143"/>
        <v>1</v>
      </c>
      <c r="AM679" s="3">
        <f t="shared" si="153"/>
        <v>2</v>
      </c>
      <c r="AN679" s="3">
        <f t="shared" si="149"/>
        <v>42325.327068799998</v>
      </c>
      <c r="AO679" s="3">
        <f t="shared" si="150"/>
        <v>21163</v>
      </c>
      <c r="AP679" s="3">
        <f t="shared" si="144"/>
        <v>10499</v>
      </c>
      <c r="AQ679" s="3">
        <v>10664</v>
      </c>
      <c r="AS679" s="68"/>
      <c r="AT679" s="68"/>
      <c r="AX679" s="4">
        <f t="shared" si="151"/>
        <v>0</v>
      </c>
      <c r="AZ679" s="4">
        <f t="shared" si="152"/>
        <v>0</v>
      </c>
      <c r="BB679" s="4"/>
    </row>
    <row r="680" spans="1:54" s="3" customFormat="1">
      <c r="A680" s="205" t="str">
        <f t="shared" si="145"/>
        <v>487</v>
      </c>
      <c r="B680" s="1">
        <v>487049031</v>
      </c>
      <c r="C680" s="7" t="s">
        <v>109</v>
      </c>
      <c r="D680" s="8">
        <f>'fnd enro'!D680</f>
        <v>0</v>
      </c>
      <c r="E680" s="8">
        <f>'fnd enro'!E680</f>
        <v>0</v>
      </c>
      <c r="F680" s="8">
        <f>'fnd enro'!F680</f>
        <v>0</v>
      </c>
      <c r="G680" s="8">
        <f>'fnd enro'!G680</f>
        <v>0</v>
      </c>
      <c r="H680" s="8">
        <f>'fnd enro'!H680</f>
        <v>1</v>
      </c>
      <c r="I680" s="8">
        <f>'fnd enro'!I680</f>
        <v>1</v>
      </c>
      <c r="J680" s="8">
        <f>'fnd enro'!J680</f>
        <v>0</v>
      </c>
      <c r="K680" s="9">
        <f>'fnd enro'!K680</f>
        <v>0.08</v>
      </c>
      <c r="L680" s="8">
        <f>'fnd enro'!L680</f>
        <v>0</v>
      </c>
      <c r="M680" s="8">
        <f>'fnd enro'!M680</f>
        <v>0</v>
      </c>
      <c r="N680" s="8">
        <f>'fnd enro'!N680</f>
        <v>1</v>
      </c>
      <c r="O680" s="8">
        <f>'fnd enro'!O680</f>
        <v>0</v>
      </c>
      <c r="P680" s="8">
        <f>'fnd enro'!P680</f>
        <v>2</v>
      </c>
      <c r="Q680" s="8">
        <f>'fnd enro'!R680</f>
        <v>2</v>
      </c>
      <c r="R680" s="9">
        <f t="shared" si="140"/>
        <v>1.1120000000000001</v>
      </c>
      <c r="S680" s="8">
        <f>VALUE('fnd enro'!Q680)</f>
        <v>5</v>
      </c>
      <c r="T680" s="1"/>
      <c r="U680" s="68">
        <f>(($D680*'fnd base rates'!C$7)
+($E680*'fnd base rates'!C$8)
+($F680*'fnd base rates'!C$9)
+($G680*'fnd base rates'!C$10)
+($H680*'fnd base rates'!C$11)
+($I680*'fnd base rates'!C$12)
+($J680*'fnd base rates'!C$13)
+($K680*'fnd base rates'!C$14)
+($M680*'fnd base rates'!C$16)
+($N680*'fnd base rates'!C$17)
+($O680*'fnd base rates'!C$18)
+($P680*VLOOKUP($S680+12,rate_basefnd,3)))
*$R680</f>
        <v>1636.5886688000003</v>
      </c>
      <c r="V680" s="68">
        <f>(($D680*'fnd base rates'!D$7)
+($E680*'fnd base rates'!D$8)
+($F680*'fnd base rates'!D$9)
+($G680*'fnd base rates'!D$10)
+($H680*'fnd base rates'!D$11)
+($I680*'fnd base rates'!D$12)
+($J680*'fnd base rates'!D$13)
+($K680*'fnd base rates'!D$14)
+($M680*'fnd base rates'!D$16)
+($N680*'fnd base rates'!D$17)
+($O680*'fnd base rates'!D$18)
+($P680*VLOOKUP($S680+12,rate_basefnd,4)))
*$R680</f>
        <v>2893.5240800000006</v>
      </c>
      <c r="W680" s="68">
        <f>(($D680*'fnd base rates'!E$7)
+($E680*'fnd base rates'!E$8)
+($F680*'fnd base rates'!E$9)
+($G680*'fnd base rates'!E$10)
+($H680*'fnd base rates'!E$11)
+($I680*'fnd base rates'!E$12)
+($J680*'fnd base rates'!E$13)
+($K680*'fnd base rates'!E$14)
+($M680*'fnd base rates'!E$16)
+($N680*'fnd base rates'!E$17)
+($O680*'fnd base rates'!E$18)
+($P680*VLOOKUP($S680+12,rate_basefnd,5)))
*$R680</f>
        <v>19485.8446592</v>
      </c>
      <c r="X680" s="68">
        <f>(($D680*'fnd base rates'!F$7)
+($E680*'fnd base rates'!F$8)
+($F680*'fnd base rates'!F$9)
+($G680*'fnd base rates'!F$10)
+($H680*'fnd base rates'!F$11)
+($I680*'fnd base rates'!F$12)
+($J680*'fnd base rates'!F$13)
+($K680*'fnd base rates'!F$14)
+($M680*'fnd base rates'!F$16)
+($N680*'fnd base rates'!F$17)
+($O680*'fnd base rates'!F$18)
+($P680*VLOOKUP($S680+12,rate_basefnd,6)))
*$R680</f>
        <v>2604.5437472000003</v>
      </c>
      <c r="Y680" s="68">
        <f>(($D680*'fnd base rates'!G$7)
+($E680*'fnd base rates'!G$8)
+($F680*'fnd base rates'!G$9)
+($G680*'fnd base rates'!G$10)
+($H680*'fnd base rates'!G$11)
+($I680*'fnd base rates'!G$12)
+($J680*'fnd base rates'!G$13)
+($K680*'fnd base rates'!G$14)
+($M680*'fnd base rates'!G$16)
+($N680*'fnd base rates'!G$17)
+($O680*'fnd base rates'!G$18)
+($P680*VLOOKUP($S680+12,rate_basefnd,7)))
*$R680</f>
        <v>840.7507296</v>
      </c>
      <c r="Z680" s="68">
        <f>(($D680*'fnd base rates'!H$7)
+($E680*'fnd base rates'!H$8)
+($F680*'fnd base rates'!H$9)
+($G680*'fnd base rates'!H$10)
+($H680*'fnd base rates'!H$11)
+($I680*'fnd base rates'!H$12)
+($J680*'fnd base rates'!H$13)
+($K680*'fnd base rates'!H$14)
+($M680*'fnd base rates'!H$16)
+($N680*'fnd base rates'!H$17)
+($O680*'fnd base rates'!H$18)
+($P680*VLOOKUP($S680+12,rate_basefnd,8)))</f>
        <v>1711.3579999999999</v>
      </c>
      <c r="AA680" s="68">
        <f>(($D680*'fnd base rates'!I$7)
+($E680*'fnd base rates'!I$8)
+($F680*'fnd base rates'!I$9)
+($G680*'fnd base rates'!I$10)
+($H680*'fnd base rates'!I$11)
+($I680*'fnd base rates'!I$12)
+($J680*'fnd base rates'!I$13)
+($K680*'fnd base rates'!I$14)
+($M680*'fnd base rates'!I$16)
+($N680*'fnd base rates'!I$17)
+($O680*'fnd base rates'!I$18)
+($P680*VLOOKUP($S680+12,rate_basefnd,9)))
*$R680</f>
        <v>1435.3807200000003</v>
      </c>
      <c r="AB680" s="68">
        <f>(($D680*'fnd base rates'!J$7)
+($E680*'fnd base rates'!J$8)
+($F680*'fnd base rates'!J$9)
+($G680*'fnd base rates'!J$10)
+($H680*'fnd base rates'!J$11)
+($I680*'fnd base rates'!J$12)
+($J680*'fnd base rates'!J$13)
+($K680*'fnd base rates'!J$14)
+($M680*'fnd base rates'!J$16)
+($N680*'fnd base rates'!J$17)
+($O680*'fnd base rates'!J$18)
+($P680*VLOOKUP($S680+12,rate_basefnd,10)))
*$R680</f>
        <v>2600.3341599999999</v>
      </c>
      <c r="AC680" s="68">
        <f>(($D680*'fnd base rates'!K$7)
+($E680*'fnd base rates'!K$8)
+($F680*'fnd base rates'!K$9)
+($G680*'fnd base rates'!K$10)
+($H680*'fnd base rates'!K$11)
+($I680*'fnd base rates'!K$12)
+($J680*'fnd base rates'!K$13)
+($K680*'fnd base rates'!K$14)
+($M680*'fnd base rates'!K$16)
+($N680*'fnd base rates'!K$17)
+($O680*'fnd base rates'!K$18)
+($P680*VLOOKUP($S680+12,rate_basefnd,11)))
*$R680</f>
        <v>3319.3889440000003</v>
      </c>
      <c r="AD680" s="68">
        <f>(($D680*'fnd base rates'!L$7)
+($E680*'fnd base rates'!L$8)
+($F680*'fnd base rates'!L$9)
+($G680*'fnd base rates'!L$10)
+($H680*'fnd base rates'!L$11)
+($I680*'fnd base rates'!L$12)
+($J680*'fnd base rates'!L$13)
+($K680*'fnd base rates'!L$14)
+($M680*'fnd base rates'!L$16)
+($N680*'fnd base rates'!L$17)
+($O680*'fnd base rates'!L$18)
+($P680*VLOOKUP($S680+12,rate_basefnd,12)))</f>
        <v>6249.6475999999993</v>
      </c>
      <c r="AE680" s="68">
        <f>(($D680*'fnd base rates'!M$7)
+($E680*'fnd base rates'!M$8)
+($F680*'fnd base rates'!M$9)
+($G680*'fnd base rates'!M$10)
+($H680*'fnd base rates'!M$11)
+($I680*'fnd base rates'!M$12)
+($J680*'fnd base rates'!M$13)
+($K680*'fnd base rates'!M$14)
+($M680*'fnd base rates'!M$16)
+($N680*'fnd base rates'!M$17)
+($O680*'fnd base rates'!M$18)
+($P680*VLOOKUP($S680+12,rate_basefnd,13)))</f>
        <v>0</v>
      </c>
      <c r="AF680" s="3">
        <f t="shared" si="141"/>
        <v>42777.361308799998</v>
      </c>
      <c r="AH680" s="205">
        <f t="shared" si="142"/>
        <v>487049031</v>
      </c>
      <c r="AI680" s="3" t="str">
        <f t="shared" si="146"/>
        <v>487</v>
      </c>
      <c r="AJ680" s="1" t="str">
        <f t="shared" si="147"/>
        <v>049</v>
      </c>
      <c r="AK680" s="1" t="str">
        <f t="shared" si="148"/>
        <v>031</v>
      </c>
      <c r="AL680" s="3">
        <f t="shared" si="143"/>
        <v>1</v>
      </c>
      <c r="AM680" s="3">
        <f t="shared" si="153"/>
        <v>2</v>
      </c>
      <c r="AN680" s="3">
        <f t="shared" si="149"/>
        <v>42777.361308799998</v>
      </c>
      <c r="AO680" s="3">
        <f t="shared" si="150"/>
        <v>21389</v>
      </c>
      <c r="AP680" s="3">
        <f t="shared" si="144"/>
        <v>1001</v>
      </c>
      <c r="AQ680" s="3">
        <v>20388</v>
      </c>
      <c r="AS680" s="68"/>
      <c r="AT680" s="68"/>
      <c r="AX680" s="4">
        <f t="shared" si="151"/>
        <v>0</v>
      </c>
      <c r="AZ680" s="4">
        <f t="shared" si="152"/>
        <v>0</v>
      </c>
      <c r="BB680" s="4"/>
    </row>
    <row r="681" spans="1:54" s="3" customFormat="1">
      <c r="A681" s="205" t="str">
        <f t="shared" si="145"/>
        <v>487</v>
      </c>
      <c r="B681" s="1">
        <v>487049035</v>
      </c>
      <c r="C681" s="7" t="s">
        <v>109</v>
      </c>
      <c r="D681" s="8">
        <f>'fnd enro'!D681</f>
        <v>0</v>
      </c>
      <c r="E681" s="8">
        <f>'fnd enro'!E681</f>
        <v>0</v>
      </c>
      <c r="F681" s="8">
        <f>'fnd enro'!F681</f>
        <v>0</v>
      </c>
      <c r="G681" s="8">
        <f>'fnd enro'!G681</f>
        <v>0</v>
      </c>
      <c r="H681" s="8">
        <f>'fnd enro'!H681</f>
        <v>4</v>
      </c>
      <c r="I681" s="8">
        <f>'fnd enro'!I681</f>
        <v>5</v>
      </c>
      <c r="J681" s="8">
        <f>'fnd enro'!J681</f>
        <v>0</v>
      </c>
      <c r="K681" s="9">
        <f>'fnd enro'!K681</f>
        <v>0.36</v>
      </c>
      <c r="L681" s="8">
        <f>'fnd enro'!L681</f>
        <v>0</v>
      </c>
      <c r="M681" s="8">
        <f>'fnd enro'!M681</f>
        <v>0</v>
      </c>
      <c r="N681" s="8">
        <f>'fnd enro'!N681</f>
        <v>0</v>
      </c>
      <c r="O681" s="8">
        <f>'fnd enro'!O681</f>
        <v>1</v>
      </c>
      <c r="P681" s="8">
        <f>'fnd enro'!P681</f>
        <v>6</v>
      </c>
      <c r="Q681" s="8">
        <f>'fnd enro'!R681</f>
        <v>9</v>
      </c>
      <c r="R681" s="9">
        <f t="shared" si="140"/>
        <v>1.1120000000000001</v>
      </c>
      <c r="S681" s="8">
        <f>VALUE('fnd enro'!Q681)</f>
        <v>11</v>
      </c>
      <c r="T681" s="1"/>
      <c r="U681" s="68">
        <f>(($D681*'fnd base rates'!C$7)
+($E681*'fnd base rates'!C$8)
+($F681*'fnd base rates'!C$9)
+($G681*'fnd base rates'!C$10)
+($H681*'fnd base rates'!C$11)
+($I681*'fnd base rates'!C$12)
+($J681*'fnd base rates'!C$13)
+($K681*'fnd base rates'!C$14)
+($M681*'fnd base rates'!C$16)
+($N681*'fnd base rates'!C$17)
+($O681*'fnd base rates'!C$18)
+($P681*VLOOKUP($S681+12,rate_basefnd,3)))
*$R681</f>
        <v>7033.7344895999995</v>
      </c>
      <c r="V681" s="68">
        <f>(($D681*'fnd base rates'!D$7)
+($E681*'fnd base rates'!D$8)
+($F681*'fnd base rates'!D$9)
+($G681*'fnd base rates'!D$10)
+($H681*'fnd base rates'!D$11)
+($I681*'fnd base rates'!D$12)
+($J681*'fnd base rates'!D$13)
+($K681*'fnd base rates'!D$14)
+($M681*'fnd base rates'!D$16)
+($N681*'fnd base rates'!D$17)
+($O681*'fnd base rates'!D$18)
+($P681*VLOOKUP($S681+12,rate_basefnd,4)))
*$R681</f>
        <v>12869.96552</v>
      </c>
      <c r="W681" s="68">
        <f>(($D681*'fnd base rates'!E$7)
+($E681*'fnd base rates'!E$8)
+($F681*'fnd base rates'!E$9)
+($G681*'fnd base rates'!E$10)
+($H681*'fnd base rates'!E$11)
+($I681*'fnd base rates'!E$12)
+($J681*'fnd base rates'!E$13)
+($K681*'fnd base rates'!E$14)
+($M681*'fnd base rates'!E$16)
+($N681*'fnd base rates'!E$17)
+($O681*'fnd base rates'!E$18)
+($P681*VLOOKUP($S681+12,rate_basefnd,5)))
*$R681</f>
        <v>89401.727766400014</v>
      </c>
      <c r="X681" s="68">
        <f>(($D681*'fnd base rates'!F$7)
+($E681*'fnd base rates'!F$8)
+($F681*'fnd base rates'!F$9)
+($G681*'fnd base rates'!F$10)
+($H681*'fnd base rates'!F$11)
+($I681*'fnd base rates'!F$12)
+($J681*'fnd base rates'!F$13)
+($K681*'fnd base rates'!F$14)
+($M681*'fnd base rates'!F$16)
+($N681*'fnd base rates'!F$17)
+($O681*'fnd base rates'!F$18)
+($P681*VLOOKUP($S681+12,rate_basefnd,6)))
*$R681</f>
        <v>10823.657782399998</v>
      </c>
      <c r="Y681" s="68">
        <f>(($D681*'fnd base rates'!G$7)
+($E681*'fnd base rates'!G$8)
+($F681*'fnd base rates'!G$9)
+($G681*'fnd base rates'!G$10)
+($H681*'fnd base rates'!G$11)
+($I681*'fnd base rates'!G$12)
+($J681*'fnd base rates'!G$13)
+($K681*'fnd base rates'!G$14)
+($M681*'fnd base rates'!G$16)
+($N681*'fnd base rates'!G$17)
+($O681*'fnd base rates'!G$18)
+($P681*VLOOKUP($S681+12,rate_basefnd,7)))
*$R681</f>
        <v>3864.9601631999994</v>
      </c>
      <c r="Z681" s="68">
        <f>(($D681*'fnd base rates'!H$7)
+($E681*'fnd base rates'!H$8)
+($F681*'fnd base rates'!H$9)
+($G681*'fnd base rates'!H$10)
+($H681*'fnd base rates'!H$11)
+($I681*'fnd base rates'!H$12)
+($J681*'fnd base rates'!H$13)
+($K681*'fnd base rates'!H$14)
+($M681*'fnd base rates'!H$16)
+($N681*'fnd base rates'!H$17)
+($O681*'fnd base rates'!H$18)
+($P681*VLOOKUP($S681+12,rate_basefnd,8)))</f>
        <v>7381.3459999999995</v>
      </c>
      <c r="AA681" s="68">
        <f>(($D681*'fnd base rates'!I$7)
+($E681*'fnd base rates'!I$8)
+($F681*'fnd base rates'!I$9)
+($G681*'fnd base rates'!I$10)
+($H681*'fnd base rates'!I$11)
+($I681*'fnd base rates'!I$12)
+($J681*'fnd base rates'!I$13)
+($K681*'fnd base rates'!I$14)
+($M681*'fnd base rates'!I$16)
+($N681*'fnd base rates'!I$17)
+($O681*'fnd base rates'!I$18)
+($P681*VLOOKUP($S681+12,rate_basefnd,9)))
*$R681</f>
        <v>6382.6798400000007</v>
      </c>
      <c r="AB681" s="68">
        <f>(($D681*'fnd base rates'!J$7)
+($E681*'fnd base rates'!J$8)
+($F681*'fnd base rates'!J$9)
+($G681*'fnd base rates'!J$10)
+($H681*'fnd base rates'!J$11)
+($I681*'fnd base rates'!J$12)
+($J681*'fnd base rates'!J$13)
+($K681*'fnd base rates'!J$14)
+($M681*'fnd base rates'!J$16)
+($N681*'fnd base rates'!J$17)
+($O681*'fnd base rates'!J$18)
+($P681*VLOOKUP($S681+12,rate_basefnd,10)))
*$R681</f>
        <v>13178.089600000001</v>
      </c>
      <c r="AC681" s="68">
        <f>(($D681*'fnd base rates'!K$7)
+($E681*'fnd base rates'!K$8)
+($F681*'fnd base rates'!K$9)
+($G681*'fnd base rates'!K$10)
+($H681*'fnd base rates'!K$11)
+($I681*'fnd base rates'!K$12)
+($J681*'fnd base rates'!K$13)
+($K681*'fnd base rates'!K$14)
+($M681*'fnd base rates'!K$16)
+($N681*'fnd base rates'!K$17)
+($O681*'fnd base rates'!K$18)
+($P681*VLOOKUP($S681+12,rate_basefnd,11)))
*$R681</f>
        <v>13494.825008000002</v>
      </c>
      <c r="AD681" s="68">
        <f>(($D681*'fnd base rates'!L$7)
+($E681*'fnd base rates'!L$8)
+($F681*'fnd base rates'!L$9)
+($G681*'fnd base rates'!L$10)
+($H681*'fnd base rates'!L$11)
+($I681*'fnd base rates'!L$12)
+($J681*'fnd base rates'!L$13)
+($K681*'fnd base rates'!L$14)
+($M681*'fnd base rates'!L$16)
+($N681*'fnd base rates'!L$17)
+($O681*'fnd base rates'!L$18)
+($P681*VLOOKUP($S681+12,rate_basefnd,12)))</f>
        <v>27750.359199999999</v>
      </c>
      <c r="AE681" s="68">
        <f>(($D681*'fnd base rates'!M$7)
+($E681*'fnd base rates'!M$8)
+($F681*'fnd base rates'!M$9)
+($G681*'fnd base rates'!M$10)
+($H681*'fnd base rates'!M$11)
+($I681*'fnd base rates'!M$12)
+($J681*'fnd base rates'!M$13)
+($K681*'fnd base rates'!M$14)
+($M681*'fnd base rates'!M$16)
+($N681*'fnd base rates'!M$17)
+($O681*'fnd base rates'!M$18)
+($P681*VLOOKUP($S681+12,rate_basefnd,13)))</f>
        <v>0</v>
      </c>
      <c r="AF681" s="3">
        <f t="shared" si="141"/>
        <v>192181.34536960002</v>
      </c>
      <c r="AH681" s="205">
        <f t="shared" si="142"/>
        <v>487049035</v>
      </c>
      <c r="AI681" s="3" t="str">
        <f t="shared" si="146"/>
        <v>487</v>
      </c>
      <c r="AJ681" s="1" t="str">
        <f t="shared" si="147"/>
        <v>049</v>
      </c>
      <c r="AK681" s="1" t="str">
        <f t="shared" si="148"/>
        <v>035</v>
      </c>
      <c r="AL681" s="3">
        <f t="shared" si="143"/>
        <v>1</v>
      </c>
      <c r="AM681" s="3">
        <f t="shared" si="153"/>
        <v>9</v>
      </c>
      <c r="AN681" s="3">
        <f t="shared" si="149"/>
        <v>192181.34536960002</v>
      </c>
      <c r="AO681" s="3">
        <f t="shared" si="150"/>
        <v>21353</v>
      </c>
      <c r="AP681" s="3">
        <f t="shared" si="144"/>
        <v>5992</v>
      </c>
      <c r="AQ681" s="3">
        <v>15361</v>
      </c>
      <c r="AS681" s="68"/>
      <c r="AT681" s="68"/>
      <c r="AX681" s="4">
        <f t="shared" si="151"/>
        <v>0</v>
      </c>
      <c r="AZ681" s="4">
        <f t="shared" si="152"/>
        <v>0</v>
      </c>
      <c r="BB681" s="4"/>
    </row>
    <row r="682" spans="1:54" s="3" customFormat="1">
      <c r="A682" s="205" t="str">
        <f t="shared" si="145"/>
        <v>487</v>
      </c>
      <c r="B682" s="1">
        <v>487049044</v>
      </c>
      <c r="C682" s="7" t="s">
        <v>109</v>
      </c>
      <c r="D682" s="8">
        <f>'fnd enro'!D682</f>
        <v>0</v>
      </c>
      <c r="E682" s="8">
        <f>'fnd enro'!E682</f>
        <v>0</v>
      </c>
      <c r="F682" s="8">
        <f>'fnd enro'!F682</f>
        <v>0</v>
      </c>
      <c r="G682" s="8">
        <f>'fnd enro'!G682</f>
        <v>0</v>
      </c>
      <c r="H682" s="8">
        <f>'fnd enro'!H682</f>
        <v>0</v>
      </c>
      <c r="I682" s="8">
        <f>'fnd enro'!I682</f>
        <v>1</v>
      </c>
      <c r="J682" s="8">
        <f>'fnd enro'!J682</f>
        <v>0</v>
      </c>
      <c r="K682" s="9">
        <f>'fnd enro'!K682</f>
        <v>0.04</v>
      </c>
      <c r="L682" s="8">
        <f>'fnd enro'!L682</f>
        <v>0</v>
      </c>
      <c r="M682" s="8">
        <f>'fnd enro'!M682</f>
        <v>0</v>
      </c>
      <c r="N682" s="8">
        <f>'fnd enro'!N682</f>
        <v>0</v>
      </c>
      <c r="O682" s="8">
        <f>'fnd enro'!O682</f>
        <v>0</v>
      </c>
      <c r="P682" s="8">
        <f>'fnd enro'!P682</f>
        <v>0</v>
      </c>
      <c r="Q682" s="8">
        <f>'fnd enro'!R682</f>
        <v>1</v>
      </c>
      <c r="R682" s="9">
        <f t="shared" si="140"/>
        <v>1.1120000000000001</v>
      </c>
      <c r="S682" s="8">
        <f>VALUE('fnd enro'!Q682)</f>
        <v>11</v>
      </c>
      <c r="T682" s="1"/>
      <c r="U682" s="68">
        <f>(($D682*'fnd base rates'!C$7)
+($E682*'fnd base rates'!C$8)
+($F682*'fnd base rates'!C$9)
+($G682*'fnd base rates'!C$10)
+($H682*'fnd base rates'!C$11)
+($I682*'fnd base rates'!C$12)
+($J682*'fnd base rates'!C$13)
+($K682*'fnd base rates'!C$14)
+($M682*'fnd base rates'!C$16)
+($N682*'fnd base rates'!C$17)
+($O682*'fnd base rates'!C$18)
+($P682*VLOOKUP($S682+12,rate_basefnd,3)))
*$R682</f>
        <v>666.82325440000011</v>
      </c>
      <c r="V682" s="68">
        <f>(($D682*'fnd base rates'!D$7)
+($E682*'fnd base rates'!D$8)
+($F682*'fnd base rates'!D$9)
+($G682*'fnd base rates'!D$10)
+($H682*'fnd base rates'!D$11)
+($I682*'fnd base rates'!D$12)
+($J682*'fnd base rates'!D$13)
+($K682*'fnd base rates'!D$14)
+($M682*'fnd base rates'!D$16)
+($N682*'fnd base rates'!D$17)
+($O682*'fnd base rates'!D$18)
+($P682*VLOOKUP($S682+12,rate_basefnd,4)))
*$R682</f>
        <v>943.79888000000005</v>
      </c>
      <c r="W682" s="68">
        <f>(($D682*'fnd base rates'!E$7)
+($E682*'fnd base rates'!E$8)
+($F682*'fnd base rates'!E$9)
+($G682*'fnd base rates'!E$10)
+($H682*'fnd base rates'!E$11)
+($I682*'fnd base rates'!E$12)
+($J682*'fnd base rates'!E$13)
+($K682*'fnd base rates'!E$14)
+($M682*'fnd base rates'!E$16)
+($N682*'fnd base rates'!E$17)
+($O682*'fnd base rates'!E$18)
+($P682*VLOOKUP($S682+12,rate_basefnd,5)))
*$R682</f>
        <v>6076.3136095999998</v>
      </c>
      <c r="X682" s="68">
        <f>(($D682*'fnd base rates'!F$7)
+($E682*'fnd base rates'!F$8)
+($F682*'fnd base rates'!F$9)
+($G682*'fnd base rates'!F$10)
+($H682*'fnd base rates'!F$11)
+($I682*'fnd base rates'!F$12)
+($J682*'fnd base rates'!F$13)
+($K682*'fnd base rates'!F$14)
+($M682*'fnd base rates'!F$16)
+($N682*'fnd base rates'!F$17)
+($O682*'fnd base rates'!F$18)
+($P682*VLOOKUP($S682+12,rate_basefnd,6)))
*$R682</f>
        <v>1109.6123135999999</v>
      </c>
      <c r="Y682" s="68">
        <f>(($D682*'fnd base rates'!G$7)
+($E682*'fnd base rates'!G$8)
+($F682*'fnd base rates'!G$9)
+($G682*'fnd base rates'!G$10)
+($H682*'fnd base rates'!G$11)
+($I682*'fnd base rates'!G$12)
+($J682*'fnd base rates'!G$13)
+($K682*'fnd base rates'!G$14)
+($M682*'fnd base rates'!G$16)
+($N682*'fnd base rates'!G$17)
+($O682*'fnd base rates'!G$18)
+($P682*VLOOKUP($S682+12,rate_basefnd,7)))
*$R682</f>
        <v>202.97380480000001</v>
      </c>
      <c r="Z682" s="68">
        <f>(($D682*'fnd base rates'!H$7)
+($E682*'fnd base rates'!H$8)
+($F682*'fnd base rates'!H$9)
+($G682*'fnd base rates'!H$10)
+($H682*'fnd base rates'!H$11)
+($I682*'fnd base rates'!H$12)
+($J682*'fnd base rates'!H$13)
+($K682*'fnd base rates'!H$14)
+($M682*'fnd base rates'!H$16)
+($N682*'fnd base rates'!H$17)
+($O682*'fnd base rates'!H$18)
+($P682*VLOOKUP($S682+12,rate_basefnd,8)))</f>
        <v>919.26400000000001</v>
      </c>
      <c r="AA682" s="68">
        <f>(($D682*'fnd base rates'!I$7)
+($E682*'fnd base rates'!I$8)
+($F682*'fnd base rates'!I$9)
+($G682*'fnd base rates'!I$10)
+($H682*'fnd base rates'!I$11)
+($I682*'fnd base rates'!I$12)
+($J682*'fnd base rates'!I$13)
+($K682*'fnd base rates'!I$14)
+($M682*'fnd base rates'!I$16)
+($N682*'fnd base rates'!I$17)
+($O682*'fnd base rates'!I$18)
+($P682*VLOOKUP($S682+12,rate_basefnd,9)))
*$R682</f>
        <v>525.44224000000008</v>
      </c>
      <c r="AB682" s="68">
        <f>(($D682*'fnd base rates'!J$7)
+($E682*'fnd base rates'!J$8)
+($F682*'fnd base rates'!J$9)
+($G682*'fnd base rates'!J$10)
+($H682*'fnd base rates'!J$11)
+($I682*'fnd base rates'!J$12)
+($J682*'fnd base rates'!J$13)
+($K682*'fnd base rates'!J$14)
+($M682*'fnd base rates'!J$16)
+($N682*'fnd base rates'!J$17)
+($O682*'fnd base rates'!J$18)
+($P682*VLOOKUP($S682+12,rate_basefnd,10)))
*$R682</f>
        <v>707.77688000000012</v>
      </c>
      <c r="AC682" s="68">
        <f>(($D682*'fnd base rates'!K$7)
+($E682*'fnd base rates'!K$8)
+($F682*'fnd base rates'!K$9)
+($G682*'fnd base rates'!K$10)
+($H682*'fnd base rates'!K$11)
+($I682*'fnd base rates'!K$12)
+($J682*'fnd base rates'!K$13)
+($K682*'fnd base rates'!K$14)
+($M682*'fnd base rates'!K$16)
+($N682*'fnd base rates'!K$17)
+($O682*'fnd base rates'!K$18)
+($P682*VLOOKUP($S682+12,rate_basefnd,11)))
*$R682</f>
        <v>1424.3452320000001</v>
      </c>
      <c r="AD682" s="68">
        <f>(($D682*'fnd base rates'!L$7)
+($E682*'fnd base rates'!L$8)
+($F682*'fnd base rates'!L$9)
+($G682*'fnd base rates'!L$10)
+($H682*'fnd base rates'!L$11)
+($I682*'fnd base rates'!L$12)
+($J682*'fnd base rates'!L$13)
+($K682*'fnd base rates'!L$14)
+($M682*'fnd base rates'!L$16)
+($N682*'fnd base rates'!L$17)
+($O682*'fnd base rates'!L$18)
+($P682*VLOOKUP($S682+12,rate_basefnd,12)))</f>
        <v>2166.2388000000001</v>
      </c>
      <c r="AE682" s="68">
        <f>(($D682*'fnd base rates'!M$7)
+($E682*'fnd base rates'!M$8)
+($F682*'fnd base rates'!M$9)
+($G682*'fnd base rates'!M$10)
+($H682*'fnd base rates'!M$11)
+($I682*'fnd base rates'!M$12)
+($J682*'fnd base rates'!M$13)
+($K682*'fnd base rates'!M$14)
+($M682*'fnd base rates'!M$16)
+($N682*'fnd base rates'!M$17)
+($O682*'fnd base rates'!M$18)
+($P682*VLOOKUP($S682+12,rate_basefnd,13)))</f>
        <v>0</v>
      </c>
      <c r="AF682" s="3">
        <f t="shared" si="141"/>
        <v>14742.5890144</v>
      </c>
      <c r="AH682" s="205">
        <f t="shared" si="142"/>
        <v>487049044</v>
      </c>
      <c r="AI682" s="3" t="str">
        <f t="shared" si="146"/>
        <v>487</v>
      </c>
      <c r="AJ682" s="1" t="str">
        <f t="shared" si="147"/>
        <v>049</v>
      </c>
      <c r="AK682" s="1" t="str">
        <f t="shared" si="148"/>
        <v>044</v>
      </c>
      <c r="AL682" s="3">
        <f t="shared" si="143"/>
        <v>1</v>
      </c>
      <c r="AM682" s="3">
        <f t="shared" si="153"/>
        <v>1</v>
      </c>
      <c r="AN682" s="3">
        <f t="shared" si="149"/>
        <v>14742.5890144</v>
      </c>
      <c r="AO682" s="3">
        <f t="shared" si="150"/>
        <v>14743</v>
      </c>
      <c r="AP682" s="3">
        <f t="shared" si="144"/>
        <v>-4196</v>
      </c>
      <c r="AQ682" s="3">
        <v>18939</v>
      </c>
      <c r="AS682" s="68"/>
      <c r="AT682" s="68"/>
      <c r="AX682" s="4">
        <f t="shared" si="151"/>
        <v>0</v>
      </c>
      <c r="AZ682" s="4">
        <f t="shared" si="152"/>
        <v>0</v>
      </c>
      <c r="BB682" s="4"/>
    </row>
    <row r="683" spans="1:54" s="3" customFormat="1">
      <c r="A683" s="205" t="str">
        <f t="shared" si="145"/>
        <v>487</v>
      </c>
      <c r="B683" s="1">
        <v>487049049</v>
      </c>
      <c r="C683" s="7" t="s">
        <v>109</v>
      </c>
      <c r="D683" s="8">
        <f>'fnd enro'!D683</f>
        <v>0</v>
      </c>
      <c r="E683" s="8">
        <f>'fnd enro'!E683</f>
        <v>0</v>
      </c>
      <c r="F683" s="8">
        <f>'fnd enro'!F683</f>
        <v>0</v>
      </c>
      <c r="G683" s="8">
        <f>'fnd enro'!G683</f>
        <v>0</v>
      </c>
      <c r="H683" s="8">
        <f>'fnd enro'!H683</f>
        <v>19</v>
      </c>
      <c r="I683" s="8">
        <f>'fnd enro'!I683</f>
        <v>22</v>
      </c>
      <c r="J683" s="8">
        <f>'fnd enro'!J683</f>
        <v>0</v>
      </c>
      <c r="K683" s="9">
        <f>'fnd enro'!K683</f>
        <v>1.64</v>
      </c>
      <c r="L683" s="8">
        <f>'fnd enro'!L683</f>
        <v>0</v>
      </c>
      <c r="M683" s="8">
        <f>'fnd enro'!M683</f>
        <v>0</v>
      </c>
      <c r="N683" s="8">
        <f>'fnd enro'!N683</f>
        <v>2</v>
      </c>
      <c r="O683" s="8">
        <f>'fnd enro'!O683</f>
        <v>1</v>
      </c>
      <c r="P683" s="8">
        <f>'fnd enro'!P683</f>
        <v>32</v>
      </c>
      <c r="Q683" s="8">
        <f>'fnd enro'!R683</f>
        <v>41</v>
      </c>
      <c r="R683" s="9">
        <f t="shared" si="140"/>
        <v>1.1120000000000001</v>
      </c>
      <c r="S683" s="8">
        <f>VALUE('fnd enro'!Q683)</f>
        <v>7</v>
      </c>
      <c r="T683" s="1"/>
      <c r="U683" s="68">
        <f>(($D683*'fnd base rates'!C$7)
+($E683*'fnd base rates'!C$8)
+($F683*'fnd base rates'!C$9)
+($G683*'fnd base rates'!C$10)
+($H683*'fnd base rates'!C$11)
+($I683*'fnd base rates'!C$12)
+($J683*'fnd base rates'!C$13)
+($K683*'fnd base rates'!C$14)
+($M683*'fnd base rates'!C$16)
+($N683*'fnd base rates'!C$17)
+($O683*'fnd base rates'!C$18)
+($P683*VLOOKUP($S683+12,rate_basefnd,3)))
*$R683</f>
        <v>30958.790790399999</v>
      </c>
      <c r="V683" s="68">
        <f>(($D683*'fnd base rates'!D$7)
+($E683*'fnd base rates'!D$8)
+($F683*'fnd base rates'!D$9)
+($G683*'fnd base rates'!D$10)
+($H683*'fnd base rates'!D$11)
+($I683*'fnd base rates'!D$12)
+($J683*'fnd base rates'!D$13)
+($K683*'fnd base rates'!D$14)
+($M683*'fnd base rates'!D$16)
+($N683*'fnd base rates'!D$17)
+($O683*'fnd base rates'!D$18)
+($P683*VLOOKUP($S683+12,rate_basefnd,4)))
*$R683</f>
        <v>54468.551119999996</v>
      </c>
      <c r="W683" s="68">
        <f>(($D683*'fnd base rates'!E$7)
+($E683*'fnd base rates'!E$8)
+($F683*'fnd base rates'!E$9)
+($G683*'fnd base rates'!E$10)
+($H683*'fnd base rates'!E$11)
+($I683*'fnd base rates'!E$12)
+($J683*'fnd base rates'!E$13)
+($K683*'fnd base rates'!E$14)
+($M683*'fnd base rates'!E$16)
+($N683*'fnd base rates'!E$17)
+($O683*'fnd base rates'!E$18)
+($P683*VLOOKUP($S683+12,rate_basefnd,5)))
*$R683</f>
        <v>366833.21287360002</v>
      </c>
      <c r="X683" s="68">
        <f>(($D683*'fnd base rates'!F$7)
+($E683*'fnd base rates'!F$8)
+($F683*'fnd base rates'!F$9)
+($G683*'fnd base rates'!F$10)
+($H683*'fnd base rates'!F$11)
+($I683*'fnd base rates'!F$12)
+($J683*'fnd base rates'!F$13)
+($K683*'fnd base rates'!F$14)
+($M683*'fnd base rates'!F$16)
+($N683*'fnd base rates'!F$17)
+($O683*'fnd base rates'!F$18)
+($P683*VLOOKUP($S683+12,rate_basefnd,6)))
*$R683</f>
        <v>48841.814217600004</v>
      </c>
      <c r="Y683" s="68">
        <f>(($D683*'fnd base rates'!G$7)
+($E683*'fnd base rates'!G$8)
+($F683*'fnd base rates'!G$9)
+($G683*'fnd base rates'!G$10)
+($H683*'fnd base rates'!G$11)
+($I683*'fnd base rates'!G$12)
+($J683*'fnd base rates'!G$13)
+($K683*'fnd base rates'!G$14)
+($M683*'fnd base rates'!G$16)
+($N683*'fnd base rates'!G$17)
+($O683*'fnd base rates'!G$18)
+($P683*VLOOKUP($S683+12,rate_basefnd,7)))
*$R683</f>
        <v>15747.784156800002</v>
      </c>
      <c r="Z683" s="68">
        <f>(($D683*'fnd base rates'!H$7)
+($E683*'fnd base rates'!H$8)
+($F683*'fnd base rates'!H$9)
+($G683*'fnd base rates'!H$10)
+($H683*'fnd base rates'!H$11)
+($I683*'fnd base rates'!H$12)
+($J683*'fnd base rates'!H$13)
+($K683*'fnd base rates'!H$14)
+($M683*'fnd base rates'!H$16)
+($N683*'fnd base rates'!H$17)
+($O683*'fnd base rates'!H$18)
+($P683*VLOOKUP($S683+12,rate_basefnd,8)))</f>
        <v>32762.754000000001</v>
      </c>
      <c r="AA683" s="68">
        <f>(($D683*'fnd base rates'!I$7)
+($E683*'fnd base rates'!I$8)
+($F683*'fnd base rates'!I$9)
+($G683*'fnd base rates'!I$10)
+($H683*'fnd base rates'!I$11)
+($I683*'fnd base rates'!I$12)
+($J683*'fnd base rates'!I$13)
+($K683*'fnd base rates'!I$14)
+($M683*'fnd base rates'!I$16)
+($N683*'fnd base rates'!I$17)
+($O683*'fnd base rates'!I$18)
+($P683*VLOOKUP($S683+12,rate_basefnd,9)))
*$R683</f>
        <v>27395.8992</v>
      </c>
      <c r="AB683" s="68">
        <f>(($D683*'fnd base rates'!J$7)
+($E683*'fnd base rates'!J$8)
+($F683*'fnd base rates'!J$9)
+($G683*'fnd base rates'!J$10)
+($H683*'fnd base rates'!J$11)
+($I683*'fnd base rates'!J$12)
+($J683*'fnd base rates'!J$13)
+($K683*'fnd base rates'!J$14)
+($M683*'fnd base rates'!J$16)
+($N683*'fnd base rates'!J$17)
+($O683*'fnd base rates'!J$18)
+($P683*VLOOKUP($S683+12,rate_basefnd,10)))
*$R683</f>
        <v>52263.833200000001</v>
      </c>
      <c r="AC683" s="68">
        <f>(($D683*'fnd base rates'!K$7)
+($E683*'fnd base rates'!K$8)
+($F683*'fnd base rates'!K$9)
+($G683*'fnd base rates'!K$10)
+($H683*'fnd base rates'!K$11)
+($I683*'fnd base rates'!K$12)
+($J683*'fnd base rates'!K$13)
+($K683*'fnd base rates'!K$14)
+($M683*'fnd base rates'!K$16)
+($N683*'fnd base rates'!K$17)
+($O683*'fnd base rates'!K$18)
+($P683*VLOOKUP($S683+12,rate_basefnd,11)))
*$R683</f>
        <v>60530.047552000004</v>
      </c>
      <c r="AD683" s="68">
        <f>(($D683*'fnd base rates'!L$7)
+($E683*'fnd base rates'!L$8)
+($F683*'fnd base rates'!L$9)
+($G683*'fnd base rates'!L$10)
+($H683*'fnd base rates'!L$11)
+($I683*'fnd base rates'!L$12)
+($J683*'fnd base rates'!L$13)
+($K683*'fnd base rates'!L$14)
+($M683*'fnd base rates'!L$16)
+($N683*'fnd base rates'!L$17)
+($O683*'fnd base rates'!L$18)
+($P683*VLOOKUP($S683+12,rate_basefnd,12)))</f>
        <v>119773.20079999999</v>
      </c>
      <c r="AE683" s="68">
        <f>(($D683*'fnd base rates'!M$7)
+($E683*'fnd base rates'!M$8)
+($F683*'fnd base rates'!M$9)
+($G683*'fnd base rates'!M$10)
+($H683*'fnd base rates'!M$11)
+($I683*'fnd base rates'!M$12)
+($J683*'fnd base rates'!M$13)
+($K683*'fnd base rates'!M$14)
+($M683*'fnd base rates'!M$16)
+($N683*'fnd base rates'!M$17)
+($O683*'fnd base rates'!M$18)
+($P683*VLOOKUP($S683+12,rate_basefnd,13)))</f>
        <v>0</v>
      </c>
      <c r="AF683" s="3">
        <f t="shared" si="141"/>
        <v>809575.88791040005</v>
      </c>
      <c r="AH683" s="205">
        <f t="shared" si="142"/>
        <v>487049049</v>
      </c>
      <c r="AI683" s="3" t="str">
        <f t="shared" si="146"/>
        <v>487</v>
      </c>
      <c r="AJ683" s="1" t="str">
        <f t="shared" si="147"/>
        <v>049</v>
      </c>
      <c r="AK683" s="1" t="str">
        <f t="shared" si="148"/>
        <v>049</v>
      </c>
      <c r="AL683" s="3">
        <f t="shared" si="143"/>
        <v>1</v>
      </c>
      <c r="AM683" s="3">
        <f t="shared" si="153"/>
        <v>41</v>
      </c>
      <c r="AN683" s="3">
        <f t="shared" si="149"/>
        <v>809575.88791040005</v>
      </c>
      <c r="AO683" s="3">
        <f t="shared" si="150"/>
        <v>19746</v>
      </c>
      <c r="AP683" s="3">
        <f t="shared" si="144"/>
        <v>1241</v>
      </c>
      <c r="AQ683" s="3">
        <v>18505</v>
      </c>
      <c r="AS683" s="68"/>
      <c r="AT683" s="68"/>
      <c r="AX683" s="4">
        <f t="shared" si="151"/>
        <v>0</v>
      </c>
      <c r="AZ683" s="4">
        <f t="shared" si="152"/>
        <v>0</v>
      </c>
      <c r="BB683" s="4"/>
    </row>
    <row r="684" spans="1:54" s="3" customFormat="1">
      <c r="A684" s="205" t="str">
        <f t="shared" si="145"/>
        <v>487</v>
      </c>
      <c r="B684" s="1">
        <v>487049057</v>
      </c>
      <c r="C684" s="7" t="s">
        <v>109</v>
      </c>
      <c r="D684" s="8">
        <f>'fnd enro'!D684</f>
        <v>0</v>
      </c>
      <c r="E684" s="8">
        <f>'fnd enro'!E684</f>
        <v>0</v>
      </c>
      <c r="F684" s="8">
        <f>'fnd enro'!F684</f>
        <v>0</v>
      </c>
      <c r="G684" s="8">
        <f>'fnd enro'!G684</f>
        <v>0</v>
      </c>
      <c r="H684" s="8">
        <f>'fnd enro'!H684</f>
        <v>5</v>
      </c>
      <c r="I684" s="8">
        <f>'fnd enro'!I684</f>
        <v>6</v>
      </c>
      <c r="J684" s="8">
        <f>'fnd enro'!J684</f>
        <v>0</v>
      </c>
      <c r="K684" s="9">
        <f>'fnd enro'!K684</f>
        <v>0.44</v>
      </c>
      <c r="L684" s="8">
        <f>'fnd enro'!L684</f>
        <v>0</v>
      </c>
      <c r="M684" s="8">
        <f>'fnd enro'!M684</f>
        <v>0</v>
      </c>
      <c r="N684" s="8">
        <f>'fnd enro'!N684</f>
        <v>0</v>
      </c>
      <c r="O684" s="8">
        <f>'fnd enro'!O684</f>
        <v>3</v>
      </c>
      <c r="P684" s="8">
        <f>'fnd enro'!P684</f>
        <v>2</v>
      </c>
      <c r="Q684" s="8">
        <f>'fnd enro'!R684</f>
        <v>11</v>
      </c>
      <c r="R684" s="9">
        <f t="shared" si="140"/>
        <v>1.1120000000000001</v>
      </c>
      <c r="S684" s="8">
        <f>VALUE('fnd enro'!Q684)</f>
        <v>12</v>
      </c>
      <c r="T684" s="1"/>
      <c r="U684" s="68">
        <f>(($D684*'fnd base rates'!C$7)
+($E684*'fnd base rates'!C$8)
+($F684*'fnd base rates'!C$9)
+($G684*'fnd base rates'!C$10)
+($H684*'fnd base rates'!C$11)
+($I684*'fnd base rates'!C$12)
+($J684*'fnd base rates'!C$13)
+($K684*'fnd base rates'!C$14)
+($M684*'fnd base rates'!C$16)
+($N684*'fnd base rates'!C$17)
+($O684*'fnd base rates'!C$18)
+($P684*VLOOKUP($S684+12,rate_basefnd,3)))
*$R684</f>
        <v>8170.8461183999998</v>
      </c>
      <c r="V684" s="68">
        <f>(($D684*'fnd base rates'!D$7)
+($E684*'fnd base rates'!D$8)
+($F684*'fnd base rates'!D$9)
+($G684*'fnd base rates'!D$10)
+($H684*'fnd base rates'!D$11)
+($I684*'fnd base rates'!D$12)
+($J684*'fnd base rates'!D$13)
+($K684*'fnd base rates'!D$14)
+($M684*'fnd base rates'!D$16)
+($N684*'fnd base rates'!D$17)
+($O684*'fnd base rates'!D$18)
+($P684*VLOOKUP($S684+12,rate_basefnd,4)))
*$R684</f>
        <v>12796.062000000002</v>
      </c>
      <c r="W684" s="68">
        <f>(($D684*'fnd base rates'!E$7)
+($E684*'fnd base rates'!E$8)
+($F684*'fnd base rates'!E$9)
+($G684*'fnd base rates'!E$10)
+($H684*'fnd base rates'!E$11)
+($I684*'fnd base rates'!E$12)
+($J684*'fnd base rates'!E$13)
+($K684*'fnd base rates'!E$14)
+($M684*'fnd base rates'!E$16)
+($N684*'fnd base rates'!E$17)
+($O684*'fnd base rates'!E$18)
+($P684*VLOOKUP($S684+12,rate_basefnd,5)))
*$R684</f>
        <v>78946.260745600011</v>
      </c>
      <c r="X684" s="68">
        <f>(($D684*'fnd base rates'!F$7)
+($E684*'fnd base rates'!F$8)
+($F684*'fnd base rates'!F$9)
+($G684*'fnd base rates'!F$10)
+($H684*'fnd base rates'!F$11)
+($I684*'fnd base rates'!F$12)
+($J684*'fnd base rates'!F$13)
+($K684*'fnd base rates'!F$14)
+($M684*'fnd base rates'!F$16)
+($N684*'fnd base rates'!F$17)
+($O684*'fnd base rates'!F$18)
+($P684*VLOOKUP($S684+12,rate_basefnd,6)))
*$R684</f>
        <v>13780.2940896</v>
      </c>
      <c r="Y684" s="68">
        <f>(($D684*'fnd base rates'!G$7)
+($E684*'fnd base rates'!G$8)
+($F684*'fnd base rates'!G$9)
+($G684*'fnd base rates'!G$10)
+($H684*'fnd base rates'!G$11)
+($I684*'fnd base rates'!G$12)
+($J684*'fnd base rates'!G$13)
+($K684*'fnd base rates'!G$14)
+($M684*'fnd base rates'!G$16)
+($N684*'fnd base rates'!G$17)
+($O684*'fnd base rates'!G$18)
+($P684*VLOOKUP($S684+12,rate_basefnd,7)))
*$R684</f>
        <v>3234.1012128000002</v>
      </c>
      <c r="Z684" s="68">
        <f>(($D684*'fnd base rates'!H$7)
+($E684*'fnd base rates'!H$8)
+($F684*'fnd base rates'!H$9)
+($G684*'fnd base rates'!H$10)
+($H684*'fnd base rates'!H$11)
+($I684*'fnd base rates'!H$12)
+($J684*'fnd base rates'!H$13)
+($K684*'fnd base rates'!H$14)
+($M684*'fnd base rates'!H$16)
+($N684*'fnd base rates'!H$17)
+($O684*'fnd base rates'!H$18)
+($P684*VLOOKUP($S684+12,rate_basefnd,8)))</f>
        <v>9102.1139999999996</v>
      </c>
      <c r="AA684" s="68">
        <f>(($D684*'fnd base rates'!I$7)
+($E684*'fnd base rates'!I$8)
+($F684*'fnd base rates'!I$9)
+($G684*'fnd base rates'!I$10)
+($H684*'fnd base rates'!I$11)
+($I684*'fnd base rates'!I$12)
+($J684*'fnd base rates'!I$13)
+($K684*'fnd base rates'!I$14)
+($M684*'fnd base rates'!I$16)
+($N684*'fnd base rates'!I$17)
+($O684*'fnd base rates'!I$18)
+($P684*VLOOKUP($S684+12,rate_basefnd,9)))
*$R684</f>
        <v>6656.6544000000004</v>
      </c>
      <c r="AB684" s="68">
        <f>(($D684*'fnd base rates'!J$7)
+($E684*'fnd base rates'!J$8)
+($F684*'fnd base rates'!J$9)
+($G684*'fnd base rates'!J$10)
+($H684*'fnd base rates'!J$11)
+($I684*'fnd base rates'!J$12)
+($J684*'fnd base rates'!J$13)
+($K684*'fnd base rates'!J$14)
+($M684*'fnd base rates'!J$16)
+($N684*'fnd base rates'!J$17)
+($O684*'fnd base rates'!J$18)
+($P684*VLOOKUP($S684+12,rate_basefnd,10)))
*$R684</f>
        <v>9010.0356000000011</v>
      </c>
      <c r="AC684" s="68">
        <f>(($D684*'fnd base rates'!K$7)
+($E684*'fnd base rates'!K$8)
+($F684*'fnd base rates'!K$9)
+($G684*'fnd base rates'!K$10)
+($H684*'fnd base rates'!K$11)
+($I684*'fnd base rates'!K$12)
+($J684*'fnd base rates'!K$13)
+($K684*'fnd base rates'!K$14)
+($M684*'fnd base rates'!K$16)
+($N684*'fnd base rates'!K$17)
+($O684*'fnd base rates'!K$18)
+($P684*VLOOKUP($S684+12,rate_basefnd,11)))
*$R684</f>
        <v>17417.763071999998</v>
      </c>
      <c r="AD684" s="68">
        <f>(($D684*'fnd base rates'!L$7)
+($E684*'fnd base rates'!L$8)
+($F684*'fnd base rates'!L$9)
+($G684*'fnd base rates'!L$10)
+($H684*'fnd base rates'!L$11)
+($I684*'fnd base rates'!L$12)
+($J684*'fnd base rates'!L$13)
+($K684*'fnd base rates'!L$14)
+($M684*'fnd base rates'!L$16)
+($N684*'fnd base rates'!L$17)
+($O684*'fnd base rates'!L$18)
+($P684*VLOOKUP($S684+12,rate_basefnd,12)))</f>
        <v>29109.716799999998</v>
      </c>
      <c r="AE684" s="68">
        <f>(($D684*'fnd base rates'!M$7)
+($E684*'fnd base rates'!M$8)
+($F684*'fnd base rates'!M$9)
+($G684*'fnd base rates'!M$10)
+($H684*'fnd base rates'!M$11)
+($I684*'fnd base rates'!M$12)
+($J684*'fnd base rates'!M$13)
+($K684*'fnd base rates'!M$14)
+($M684*'fnd base rates'!M$16)
+($N684*'fnd base rates'!M$17)
+($O684*'fnd base rates'!M$18)
+($P684*VLOOKUP($S684+12,rate_basefnd,13)))</f>
        <v>0</v>
      </c>
      <c r="AF684" s="3">
        <f t="shared" si="141"/>
        <v>188223.84803840003</v>
      </c>
      <c r="AH684" s="205">
        <f t="shared" si="142"/>
        <v>487049057</v>
      </c>
      <c r="AI684" s="3" t="str">
        <f t="shared" si="146"/>
        <v>487</v>
      </c>
      <c r="AJ684" s="1" t="str">
        <f t="shared" si="147"/>
        <v>049</v>
      </c>
      <c r="AK684" s="1" t="str">
        <f t="shared" si="148"/>
        <v>057</v>
      </c>
      <c r="AL684" s="3">
        <f t="shared" si="143"/>
        <v>1</v>
      </c>
      <c r="AM684" s="3">
        <f t="shared" si="153"/>
        <v>11</v>
      </c>
      <c r="AN684" s="3">
        <f t="shared" si="149"/>
        <v>188223.84803840003</v>
      </c>
      <c r="AO684" s="3">
        <f t="shared" si="150"/>
        <v>17111</v>
      </c>
      <c r="AP684" s="3">
        <f t="shared" si="144"/>
        <v>241</v>
      </c>
      <c r="AQ684" s="3">
        <v>16870</v>
      </c>
      <c r="AS684" s="68"/>
      <c r="AT684" s="68"/>
      <c r="AX684" s="4">
        <f t="shared" si="151"/>
        <v>0</v>
      </c>
      <c r="AZ684" s="4">
        <f t="shared" si="152"/>
        <v>0</v>
      </c>
      <c r="BB684" s="4"/>
    </row>
    <row r="685" spans="1:54" s="3" customFormat="1">
      <c r="A685" s="205" t="str">
        <f t="shared" si="145"/>
        <v>487</v>
      </c>
      <c r="B685" s="1">
        <v>487049079</v>
      </c>
      <c r="C685" s="7" t="s">
        <v>109</v>
      </c>
      <c r="D685" s="8">
        <f>'fnd enro'!D685</f>
        <v>0</v>
      </c>
      <c r="E685" s="8">
        <f>'fnd enro'!E685</f>
        <v>0</v>
      </c>
      <c r="F685" s="8">
        <f>'fnd enro'!F685</f>
        <v>0</v>
      </c>
      <c r="G685" s="8">
        <f>'fnd enro'!G685</f>
        <v>0</v>
      </c>
      <c r="H685" s="8">
        <f>'fnd enro'!H685</f>
        <v>0</v>
      </c>
      <c r="I685" s="8">
        <f>'fnd enro'!I685</f>
        <v>1</v>
      </c>
      <c r="J685" s="8">
        <f>'fnd enro'!J685</f>
        <v>0</v>
      </c>
      <c r="K685" s="9">
        <f>'fnd enro'!K685</f>
        <v>0.04</v>
      </c>
      <c r="L685" s="8">
        <f>'fnd enro'!L685</f>
        <v>0</v>
      </c>
      <c r="M685" s="8">
        <f>'fnd enro'!M685</f>
        <v>0</v>
      </c>
      <c r="N685" s="8">
        <f>'fnd enro'!N685</f>
        <v>0</v>
      </c>
      <c r="O685" s="8">
        <f>'fnd enro'!O685</f>
        <v>0</v>
      </c>
      <c r="P685" s="8">
        <f>'fnd enro'!P685</f>
        <v>0</v>
      </c>
      <c r="Q685" s="8">
        <f>'fnd enro'!R685</f>
        <v>1</v>
      </c>
      <c r="R685" s="9">
        <f t="shared" si="140"/>
        <v>1.1120000000000001</v>
      </c>
      <c r="S685" s="8">
        <f>VALUE('fnd enro'!Q685)</f>
        <v>7</v>
      </c>
      <c r="T685" s="1"/>
      <c r="U685" s="68">
        <f>(($D685*'fnd base rates'!C$7)
+($E685*'fnd base rates'!C$8)
+($F685*'fnd base rates'!C$9)
+($G685*'fnd base rates'!C$10)
+($H685*'fnd base rates'!C$11)
+($I685*'fnd base rates'!C$12)
+($J685*'fnd base rates'!C$13)
+($K685*'fnd base rates'!C$14)
+($M685*'fnd base rates'!C$16)
+($N685*'fnd base rates'!C$17)
+($O685*'fnd base rates'!C$18)
+($P685*VLOOKUP($S685+12,rate_basefnd,3)))
*$R685</f>
        <v>666.82325440000011</v>
      </c>
      <c r="V685" s="68">
        <f>(($D685*'fnd base rates'!D$7)
+($E685*'fnd base rates'!D$8)
+($F685*'fnd base rates'!D$9)
+($G685*'fnd base rates'!D$10)
+($H685*'fnd base rates'!D$11)
+($I685*'fnd base rates'!D$12)
+($J685*'fnd base rates'!D$13)
+($K685*'fnd base rates'!D$14)
+($M685*'fnd base rates'!D$16)
+($N685*'fnd base rates'!D$17)
+($O685*'fnd base rates'!D$18)
+($P685*VLOOKUP($S685+12,rate_basefnd,4)))
*$R685</f>
        <v>943.79888000000005</v>
      </c>
      <c r="W685" s="68">
        <f>(($D685*'fnd base rates'!E$7)
+($E685*'fnd base rates'!E$8)
+($F685*'fnd base rates'!E$9)
+($G685*'fnd base rates'!E$10)
+($H685*'fnd base rates'!E$11)
+($I685*'fnd base rates'!E$12)
+($J685*'fnd base rates'!E$13)
+($K685*'fnd base rates'!E$14)
+($M685*'fnd base rates'!E$16)
+($N685*'fnd base rates'!E$17)
+($O685*'fnd base rates'!E$18)
+($P685*VLOOKUP($S685+12,rate_basefnd,5)))
*$R685</f>
        <v>6076.3136095999998</v>
      </c>
      <c r="X685" s="68">
        <f>(($D685*'fnd base rates'!F$7)
+($E685*'fnd base rates'!F$8)
+($F685*'fnd base rates'!F$9)
+($G685*'fnd base rates'!F$10)
+($H685*'fnd base rates'!F$11)
+($I685*'fnd base rates'!F$12)
+($J685*'fnd base rates'!F$13)
+($K685*'fnd base rates'!F$14)
+($M685*'fnd base rates'!F$16)
+($N685*'fnd base rates'!F$17)
+($O685*'fnd base rates'!F$18)
+($P685*VLOOKUP($S685+12,rate_basefnd,6)))
*$R685</f>
        <v>1109.6123135999999</v>
      </c>
      <c r="Y685" s="68">
        <f>(($D685*'fnd base rates'!G$7)
+($E685*'fnd base rates'!G$8)
+($F685*'fnd base rates'!G$9)
+($G685*'fnd base rates'!G$10)
+($H685*'fnd base rates'!G$11)
+($I685*'fnd base rates'!G$12)
+($J685*'fnd base rates'!G$13)
+($K685*'fnd base rates'!G$14)
+($M685*'fnd base rates'!G$16)
+($N685*'fnd base rates'!G$17)
+($O685*'fnd base rates'!G$18)
+($P685*VLOOKUP($S685+12,rate_basefnd,7)))
*$R685</f>
        <v>202.97380480000001</v>
      </c>
      <c r="Z685" s="68">
        <f>(($D685*'fnd base rates'!H$7)
+($E685*'fnd base rates'!H$8)
+($F685*'fnd base rates'!H$9)
+($G685*'fnd base rates'!H$10)
+($H685*'fnd base rates'!H$11)
+($I685*'fnd base rates'!H$12)
+($J685*'fnd base rates'!H$13)
+($K685*'fnd base rates'!H$14)
+($M685*'fnd base rates'!H$16)
+($N685*'fnd base rates'!H$17)
+($O685*'fnd base rates'!H$18)
+($P685*VLOOKUP($S685+12,rate_basefnd,8)))</f>
        <v>919.26400000000001</v>
      </c>
      <c r="AA685" s="68">
        <f>(($D685*'fnd base rates'!I$7)
+($E685*'fnd base rates'!I$8)
+($F685*'fnd base rates'!I$9)
+($G685*'fnd base rates'!I$10)
+($H685*'fnd base rates'!I$11)
+($I685*'fnd base rates'!I$12)
+($J685*'fnd base rates'!I$13)
+($K685*'fnd base rates'!I$14)
+($M685*'fnd base rates'!I$16)
+($N685*'fnd base rates'!I$17)
+($O685*'fnd base rates'!I$18)
+($P685*VLOOKUP($S685+12,rate_basefnd,9)))
*$R685</f>
        <v>525.44224000000008</v>
      </c>
      <c r="AB685" s="68">
        <f>(($D685*'fnd base rates'!J$7)
+($E685*'fnd base rates'!J$8)
+($F685*'fnd base rates'!J$9)
+($G685*'fnd base rates'!J$10)
+($H685*'fnd base rates'!J$11)
+($I685*'fnd base rates'!J$12)
+($J685*'fnd base rates'!J$13)
+($K685*'fnd base rates'!J$14)
+($M685*'fnd base rates'!J$16)
+($N685*'fnd base rates'!J$17)
+($O685*'fnd base rates'!J$18)
+($P685*VLOOKUP($S685+12,rate_basefnd,10)))
*$R685</f>
        <v>707.77688000000012</v>
      </c>
      <c r="AC685" s="68">
        <f>(($D685*'fnd base rates'!K$7)
+($E685*'fnd base rates'!K$8)
+($F685*'fnd base rates'!K$9)
+($G685*'fnd base rates'!K$10)
+($H685*'fnd base rates'!K$11)
+($I685*'fnd base rates'!K$12)
+($J685*'fnd base rates'!K$13)
+($K685*'fnd base rates'!K$14)
+($M685*'fnd base rates'!K$16)
+($N685*'fnd base rates'!K$17)
+($O685*'fnd base rates'!K$18)
+($P685*VLOOKUP($S685+12,rate_basefnd,11)))
*$R685</f>
        <v>1424.3452320000001</v>
      </c>
      <c r="AD685" s="68">
        <f>(($D685*'fnd base rates'!L$7)
+($E685*'fnd base rates'!L$8)
+($F685*'fnd base rates'!L$9)
+($G685*'fnd base rates'!L$10)
+($H685*'fnd base rates'!L$11)
+($I685*'fnd base rates'!L$12)
+($J685*'fnd base rates'!L$13)
+($K685*'fnd base rates'!L$14)
+($M685*'fnd base rates'!L$16)
+($N685*'fnd base rates'!L$17)
+($O685*'fnd base rates'!L$18)
+($P685*VLOOKUP($S685+12,rate_basefnd,12)))</f>
        <v>2166.2388000000001</v>
      </c>
      <c r="AE685" s="68">
        <f>(($D685*'fnd base rates'!M$7)
+($E685*'fnd base rates'!M$8)
+($F685*'fnd base rates'!M$9)
+($G685*'fnd base rates'!M$10)
+($H685*'fnd base rates'!M$11)
+($I685*'fnd base rates'!M$12)
+($J685*'fnd base rates'!M$13)
+($K685*'fnd base rates'!M$14)
+($M685*'fnd base rates'!M$16)
+($N685*'fnd base rates'!M$17)
+($O685*'fnd base rates'!M$18)
+($P685*VLOOKUP($S685+12,rate_basefnd,13)))</f>
        <v>0</v>
      </c>
      <c r="AF685" s="3">
        <f t="shared" si="141"/>
        <v>14742.5890144</v>
      </c>
      <c r="AH685" s="205">
        <f t="shared" si="142"/>
        <v>487049079</v>
      </c>
      <c r="AI685" s="3" t="str">
        <f t="shared" si="146"/>
        <v>487</v>
      </c>
      <c r="AJ685" s="1" t="str">
        <f t="shared" si="147"/>
        <v>049</v>
      </c>
      <c r="AK685" s="1" t="str">
        <f t="shared" si="148"/>
        <v>079</v>
      </c>
      <c r="AL685" s="3">
        <f t="shared" si="143"/>
        <v>1</v>
      </c>
      <c r="AM685" s="3">
        <f t="shared" si="153"/>
        <v>1</v>
      </c>
      <c r="AN685" s="3">
        <f t="shared" si="149"/>
        <v>14742.5890144</v>
      </c>
      <c r="AO685" s="3">
        <f t="shared" si="150"/>
        <v>14743</v>
      </c>
      <c r="AP685" s="3">
        <f t="shared" si="144"/>
        <v>4079</v>
      </c>
      <c r="AQ685" s="3">
        <v>10664</v>
      </c>
      <c r="AS685" s="68"/>
      <c r="AT685" s="68"/>
      <c r="AX685" s="4">
        <f t="shared" si="151"/>
        <v>0</v>
      </c>
      <c r="AZ685" s="4">
        <f t="shared" si="152"/>
        <v>0</v>
      </c>
      <c r="BB685" s="4"/>
    </row>
    <row r="686" spans="1:54" s="3" customFormat="1">
      <c r="A686" s="205" t="str">
        <f t="shared" si="145"/>
        <v>487</v>
      </c>
      <c r="B686" s="1">
        <v>487049093</v>
      </c>
      <c r="C686" s="7" t="s">
        <v>109</v>
      </c>
      <c r="D686" s="8">
        <f>'fnd enro'!D686</f>
        <v>0</v>
      </c>
      <c r="E686" s="8">
        <f>'fnd enro'!E686</f>
        <v>0</v>
      </c>
      <c r="F686" s="8">
        <f>'fnd enro'!F686</f>
        <v>0</v>
      </c>
      <c r="G686" s="8">
        <f>'fnd enro'!G686</f>
        <v>0</v>
      </c>
      <c r="H686" s="8">
        <f>'fnd enro'!H686</f>
        <v>16</v>
      </c>
      <c r="I686" s="8">
        <f>'fnd enro'!I686</f>
        <v>31</v>
      </c>
      <c r="J686" s="8">
        <f>'fnd enro'!J686</f>
        <v>0</v>
      </c>
      <c r="K686" s="9">
        <f>'fnd enro'!K686</f>
        <v>1.88</v>
      </c>
      <c r="L686" s="8">
        <f>'fnd enro'!L686</f>
        <v>0</v>
      </c>
      <c r="M686" s="8">
        <f>'fnd enro'!M686</f>
        <v>0</v>
      </c>
      <c r="N686" s="8">
        <f>'fnd enro'!N686</f>
        <v>3</v>
      </c>
      <c r="O686" s="8">
        <f>'fnd enro'!O686</f>
        <v>1</v>
      </c>
      <c r="P686" s="8">
        <f>'fnd enro'!P686</f>
        <v>27</v>
      </c>
      <c r="Q686" s="8">
        <f>'fnd enro'!R686</f>
        <v>47</v>
      </c>
      <c r="R686" s="9">
        <f t="shared" si="140"/>
        <v>1.1120000000000001</v>
      </c>
      <c r="S686" s="8">
        <f>VALUE('fnd enro'!Q686)</f>
        <v>11</v>
      </c>
      <c r="T686" s="1"/>
      <c r="U686" s="68">
        <f>(($D686*'fnd base rates'!C$7)
+($E686*'fnd base rates'!C$8)
+($F686*'fnd base rates'!C$9)
+($G686*'fnd base rates'!C$10)
+($H686*'fnd base rates'!C$11)
+($I686*'fnd base rates'!C$12)
+($J686*'fnd base rates'!C$13)
+($K686*'fnd base rates'!C$14)
+($M686*'fnd base rates'!C$16)
+($N686*'fnd base rates'!C$17)
+($O686*'fnd base rates'!C$18)
+($P686*VLOOKUP($S686+12,rate_basefnd,3)))
*$R686</f>
        <v>35813.801916799996</v>
      </c>
      <c r="V686" s="68">
        <f>(($D686*'fnd base rates'!D$7)
+($E686*'fnd base rates'!D$8)
+($F686*'fnd base rates'!D$9)
+($G686*'fnd base rates'!D$10)
+($H686*'fnd base rates'!D$11)
+($I686*'fnd base rates'!D$12)
+($J686*'fnd base rates'!D$13)
+($K686*'fnd base rates'!D$14)
+($M686*'fnd base rates'!D$16)
+($N686*'fnd base rates'!D$17)
+($O686*'fnd base rates'!D$18)
+($P686*VLOOKUP($S686+12,rate_basefnd,4)))
*$R686</f>
        <v>63747.72408</v>
      </c>
      <c r="W686" s="68">
        <f>(($D686*'fnd base rates'!E$7)
+($E686*'fnd base rates'!E$8)
+($F686*'fnd base rates'!E$9)
+($G686*'fnd base rates'!E$10)
+($H686*'fnd base rates'!E$11)
+($I686*'fnd base rates'!E$12)
+($J686*'fnd base rates'!E$13)
+($K686*'fnd base rates'!E$14)
+($M686*'fnd base rates'!E$16)
+($N686*'fnd base rates'!E$17)
+($O686*'fnd base rates'!E$18)
+($P686*VLOOKUP($S686+12,rate_basefnd,5)))
*$R686</f>
        <v>443275.51205119997</v>
      </c>
      <c r="X686" s="68">
        <f>(($D686*'fnd base rates'!F$7)
+($E686*'fnd base rates'!F$8)
+($F686*'fnd base rates'!F$9)
+($G686*'fnd base rates'!F$10)
+($H686*'fnd base rates'!F$11)
+($I686*'fnd base rates'!F$12)
+($J686*'fnd base rates'!F$13)
+($K686*'fnd base rates'!F$14)
+($M686*'fnd base rates'!F$16)
+($N686*'fnd base rates'!F$17)
+($O686*'fnd base rates'!F$18)
+($P686*VLOOKUP($S686+12,rate_basefnd,6)))
*$R686</f>
        <v>55349.445939199999</v>
      </c>
      <c r="Y686" s="68">
        <f>(($D686*'fnd base rates'!G$7)
+($E686*'fnd base rates'!G$8)
+($F686*'fnd base rates'!G$9)
+($G686*'fnd base rates'!G$10)
+($H686*'fnd base rates'!G$11)
+($I686*'fnd base rates'!G$12)
+($J686*'fnd base rates'!G$13)
+($K686*'fnd base rates'!G$14)
+($M686*'fnd base rates'!G$16)
+($N686*'fnd base rates'!G$17)
+($O686*'fnd base rates'!G$18)
+($P686*VLOOKUP($S686+12,rate_basefnd,7)))
*$R686</f>
        <v>18614.189225599999</v>
      </c>
      <c r="Z686" s="68">
        <f>(($D686*'fnd base rates'!H$7)
+($E686*'fnd base rates'!H$8)
+($F686*'fnd base rates'!H$9)
+($G686*'fnd base rates'!H$10)
+($H686*'fnd base rates'!H$11)
+($I686*'fnd base rates'!H$12)
+($J686*'fnd base rates'!H$13)
+($K686*'fnd base rates'!H$14)
+($M686*'fnd base rates'!H$16)
+($N686*'fnd base rates'!H$17)
+($O686*'fnd base rates'!H$18)
+($P686*VLOOKUP($S686+12,rate_basefnd,8)))</f>
        <v>39673.377999999997</v>
      </c>
      <c r="AA686" s="68">
        <f>(($D686*'fnd base rates'!I$7)
+($E686*'fnd base rates'!I$8)
+($F686*'fnd base rates'!I$9)
+($G686*'fnd base rates'!I$10)
+($H686*'fnd base rates'!I$11)
+($I686*'fnd base rates'!I$12)
+($J686*'fnd base rates'!I$13)
+($K686*'fnd base rates'!I$14)
+($M686*'fnd base rates'!I$16)
+($N686*'fnd base rates'!I$17)
+($O686*'fnd base rates'!I$18)
+($P686*VLOOKUP($S686+12,rate_basefnd,9)))
*$R686</f>
        <v>32051.209360000001</v>
      </c>
      <c r="AB686" s="68">
        <f>(($D686*'fnd base rates'!J$7)
+($E686*'fnd base rates'!J$8)
+($F686*'fnd base rates'!J$9)
+($G686*'fnd base rates'!J$10)
+($H686*'fnd base rates'!J$11)
+($I686*'fnd base rates'!J$12)
+($J686*'fnd base rates'!J$13)
+($K686*'fnd base rates'!J$14)
+($M686*'fnd base rates'!J$16)
+($N686*'fnd base rates'!J$17)
+($O686*'fnd base rates'!J$18)
+($P686*VLOOKUP($S686+12,rate_basefnd,10)))
*$R686</f>
        <v>64660.564880000005</v>
      </c>
      <c r="AC686" s="68">
        <f>(($D686*'fnd base rates'!K$7)
+($E686*'fnd base rates'!K$8)
+($F686*'fnd base rates'!K$9)
+($G686*'fnd base rates'!K$10)
+($H686*'fnd base rates'!K$11)
+($I686*'fnd base rates'!K$12)
+($J686*'fnd base rates'!K$13)
+($K686*'fnd base rates'!K$14)
+($M686*'fnd base rates'!K$16)
+($N686*'fnd base rates'!K$17)
+($O686*'fnd base rates'!K$18)
+($P686*VLOOKUP($S686+12,rate_basefnd,11)))
*$R686</f>
        <v>69388.424144000004</v>
      </c>
      <c r="AD686" s="68">
        <f>(($D686*'fnd base rates'!L$7)
+($E686*'fnd base rates'!L$8)
+($F686*'fnd base rates'!L$9)
+($G686*'fnd base rates'!L$10)
+($H686*'fnd base rates'!L$11)
+($I686*'fnd base rates'!L$12)
+($J686*'fnd base rates'!L$13)
+($K686*'fnd base rates'!L$14)
+($M686*'fnd base rates'!L$16)
+($N686*'fnd base rates'!L$17)
+($O686*'fnd base rates'!L$18)
+($P686*VLOOKUP($S686+12,rate_basefnd,12)))</f>
        <v>137937.70360000001</v>
      </c>
      <c r="AE686" s="68">
        <f>(($D686*'fnd base rates'!M$7)
+($E686*'fnd base rates'!M$8)
+($F686*'fnd base rates'!M$9)
+($G686*'fnd base rates'!M$10)
+($H686*'fnd base rates'!M$11)
+($I686*'fnd base rates'!M$12)
+($J686*'fnd base rates'!M$13)
+($K686*'fnd base rates'!M$14)
+($M686*'fnd base rates'!M$16)
+($N686*'fnd base rates'!M$17)
+($O686*'fnd base rates'!M$18)
+($P686*VLOOKUP($S686+12,rate_basefnd,13)))</f>
        <v>0</v>
      </c>
      <c r="AF686" s="3">
        <f t="shared" si="141"/>
        <v>960511.95319679996</v>
      </c>
      <c r="AH686" s="205">
        <f t="shared" si="142"/>
        <v>487049093</v>
      </c>
      <c r="AI686" s="3" t="str">
        <f t="shared" si="146"/>
        <v>487</v>
      </c>
      <c r="AJ686" s="1" t="str">
        <f t="shared" si="147"/>
        <v>049</v>
      </c>
      <c r="AK686" s="1" t="str">
        <f t="shared" si="148"/>
        <v>093</v>
      </c>
      <c r="AL686" s="3">
        <f t="shared" si="143"/>
        <v>1</v>
      </c>
      <c r="AM686" s="3">
        <f t="shared" si="153"/>
        <v>47</v>
      </c>
      <c r="AN686" s="3">
        <f t="shared" si="149"/>
        <v>960511.95319679996</v>
      </c>
      <c r="AO686" s="3">
        <f t="shared" si="150"/>
        <v>20436</v>
      </c>
      <c r="AP686" s="3">
        <f t="shared" si="144"/>
        <v>2422</v>
      </c>
      <c r="AQ686" s="3">
        <v>18014</v>
      </c>
      <c r="AS686" s="68"/>
      <c r="AT686" s="68"/>
      <c r="AX686" s="4">
        <f t="shared" si="151"/>
        <v>0</v>
      </c>
      <c r="AZ686" s="4">
        <f t="shared" si="152"/>
        <v>0</v>
      </c>
      <c r="BB686" s="4"/>
    </row>
    <row r="687" spans="1:54" s="3" customFormat="1">
      <c r="A687" s="205" t="str">
        <f t="shared" si="145"/>
        <v>487</v>
      </c>
      <c r="B687" s="1">
        <v>487049095</v>
      </c>
      <c r="C687" s="7" t="s">
        <v>109</v>
      </c>
      <c r="D687" s="8">
        <f>'fnd enro'!D687</f>
        <v>0</v>
      </c>
      <c r="E687" s="8">
        <f>'fnd enro'!E687</f>
        <v>0</v>
      </c>
      <c r="F687" s="8">
        <f>'fnd enro'!F687</f>
        <v>0</v>
      </c>
      <c r="G687" s="8">
        <f>'fnd enro'!G687</f>
        <v>0</v>
      </c>
      <c r="H687" s="8">
        <f>'fnd enro'!H687</f>
        <v>0</v>
      </c>
      <c r="I687" s="8">
        <f>'fnd enro'!I687</f>
        <v>1</v>
      </c>
      <c r="J687" s="8">
        <f>'fnd enro'!J687</f>
        <v>0</v>
      </c>
      <c r="K687" s="9">
        <f>'fnd enro'!K687</f>
        <v>0.04</v>
      </c>
      <c r="L687" s="8">
        <f>'fnd enro'!L687</f>
        <v>0</v>
      </c>
      <c r="M687" s="8">
        <f>'fnd enro'!M687</f>
        <v>0</v>
      </c>
      <c r="N687" s="8">
        <f>'fnd enro'!N687</f>
        <v>0</v>
      </c>
      <c r="O687" s="8">
        <f>'fnd enro'!O687</f>
        <v>0</v>
      </c>
      <c r="P687" s="8">
        <f>'fnd enro'!P687</f>
        <v>1</v>
      </c>
      <c r="Q687" s="8">
        <f>'fnd enro'!R687</f>
        <v>1</v>
      </c>
      <c r="R687" s="9">
        <f t="shared" si="140"/>
        <v>1.1120000000000001</v>
      </c>
      <c r="S687" s="8">
        <f>VALUE('fnd enro'!Q687)</f>
        <v>12</v>
      </c>
      <c r="T687" s="1"/>
      <c r="U687" s="68">
        <f>(($D687*'fnd base rates'!C$7)
+($E687*'fnd base rates'!C$8)
+($F687*'fnd base rates'!C$9)
+($G687*'fnd base rates'!C$10)
+($H687*'fnd base rates'!C$11)
+($I687*'fnd base rates'!C$12)
+($J687*'fnd base rates'!C$13)
+($K687*'fnd base rates'!C$14)
+($M687*'fnd base rates'!C$16)
+($N687*'fnd base rates'!C$17)
+($O687*'fnd base rates'!C$18)
+($P687*VLOOKUP($S687+12,rate_basefnd,3)))
*$R687</f>
        <v>826.06165440000018</v>
      </c>
      <c r="V687" s="68">
        <f>(($D687*'fnd base rates'!D$7)
+($E687*'fnd base rates'!D$8)
+($F687*'fnd base rates'!D$9)
+($G687*'fnd base rates'!D$10)
+($H687*'fnd base rates'!D$11)
+($I687*'fnd base rates'!D$12)
+($J687*'fnd base rates'!D$13)
+($K687*'fnd base rates'!D$14)
+($M687*'fnd base rates'!D$16)
+($N687*'fnd base rates'!D$17)
+($O687*'fnd base rates'!D$18)
+($P687*VLOOKUP($S687+12,rate_basefnd,4)))
*$R687</f>
        <v>1698.2575200000001</v>
      </c>
      <c r="W687" s="68">
        <f>(($D687*'fnd base rates'!E$7)
+($E687*'fnd base rates'!E$8)
+($F687*'fnd base rates'!E$9)
+($G687*'fnd base rates'!E$10)
+($H687*'fnd base rates'!E$11)
+($I687*'fnd base rates'!E$12)
+($J687*'fnd base rates'!E$13)
+($K687*'fnd base rates'!E$14)
+($M687*'fnd base rates'!E$16)
+($N687*'fnd base rates'!E$17)
+($O687*'fnd base rates'!E$18)
+($P687*VLOOKUP($S687+12,rate_basefnd,5)))
*$R687</f>
        <v>13441.278649600001</v>
      </c>
      <c r="X687" s="68">
        <f>(($D687*'fnd base rates'!F$7)
+($E687*'fnd base rates'!F$8)
+($F687*'fnd base rates'!F$9)
+($G687*'fnd base rates'!F$10)
+($H687*'fnd base rates'!F$11)
+($I687*'fnd base rates'!F$12)
+($J687*'fnd base rates'!F$13)
+($K687*'fnd base rates'!F$14)
+($M687*'fnd base rates'!F$16)
+($N687*'fnd base rates'!F$17)
+($O687*'fnd base rates'!F$18)
+($P687*VLOOKUP($S687+12,rate_basefnd,6)))
*$R687</f>
        <v>1109.6123135999999</v>
      </c>
      <c r="Y687" s="68">
        <f>(($D687*'fnd base rates'!G$7)
+($E687*'fnd base rates'!G$8)
+($F687*'fnd base rates'!G$9)
+($G687*'fnd base rates'!G$10)
+($H687*'fnd base rates'!G$11)
+($I687*'fnd base rates'!G$12)
+($J687*'fnd base rates'!G$13)
+($K687*'fnd base rates'!G$14)
+($M687*'fnd base rates'!G$16)
+($N687*'fnd base rates'!G$17)
+($O687*'fnd base rates'!G$18)
+($P687*VLOOKUP($S687+12,rate_basefnd,7)))
*$R687</f>
        <v>560.28164479999998</v>
      </c>
      <c r="Z687" s="68">
        <f>(($D687*'fnd base rates'!H$7)
+($E687*'fnd base rates'!H$8)
+($F687*'fnd base rates'!H$9)
+($G687*'fnd base rates'!H$10)
+($H687*'fnd base rates'!H$11)
+($I687*'fnd base rates'!H$12)
+($J687*'fnd base rates'!H$13)
+($K687*'fnd base rates'!H$14)
+($M687*'fnd base rates'!H$16)
+($N687*'fnd base rates'!H$17)
+($O687*'fnd base rates'!H$18)
+($P687*VLOOKUP($S687+12,rate_basefnd,8)))</f>
        <v>968.524</v>
      </c>
      <c r="AA687" s="68">
        <f>(($D687*'fnd base rates'!I$7)
+($E687*'fnd base rates'!I$8)
+($F687*'fnd base rates'!I$9)
+($G687*'fnd base rates'!I$10)
+($H687*'fnd base rates'!I$11)
+($I687*'fnd base rates'!I$12)
+($J687*'fnd base rates'!I$13)
+($K687*'fnd base rates'!I$14)
+($M687*'fnd base rates'!I$16)
+($N687*'fnd base rates'!I$17)
+($O687*'fnd base rates'!I$18)
+($P687*VLOOKUP($S687+12,rate_basefnd,9)))
*$R687</f>
        <v>823.66952000000015</v>
      </c>
      <c r="AB687" s="68">
        <f>(($D687*'fnd base rates'!J$7)
+($E687*'fnd base rates'!J$8)
+($F687*'fnd base rates'!J$9)
+($G687*'fnd base rates'!J$10)
+($H687*'fnd base rates'!J$11)
+($I687*'fnd base rates'!J$12)
+($J687*'fnd base rates'!J$13)
+($K687*'fnd base rates'!J$14)
+($M687*'fnd base rates'!J$16)
+($N687*'fnd base rates'!J$17)
+($O687*'fnd base rates'!J$18)
+($P687*VLOOKUP($S687+12,rate_basefnd,10)))
*$R687</f>
        <v>2257.4600800000003</v>
      </c>
      <c r="AC687" s="68">
        <f>(($D687*'fnd base rates'!K$7)
+($E687*'fnd base rates'!K$8)
+($F687*'fnd base rates'!K$9)
+($G687*'fnd base rates'!K$10)
+($H687*'fnd base rates'!K$11)
+($I687*'fnd base rates'!K$12)
+($J687*'fnd base rates'!K$13)
+($K687*'fnd base rates'!K$14)
+($M687*'fnd base rates'!K$16)
+($N687*'fnd base rates'!K$17)
+($O687*'fnd base rates'!K$18)
+($P687*VLOOKUP($S687+12,rate_basefnd,11)))
*$R687</f>
        <v>1424.3452320000001</v>
      </c>
      <c r="AD687" s="68">
        <f>(($D687*'fnd base rates'!L$7)
+($E687*'fnd base rates'!L$8)
+($F687*'fnd base rates'!L$9)
+($G687*'fnd base rates'!L$10)
+($H687*'fnd base rates'!L$11)
+($I687*'fnd base rates'!L$12)
+($J687*'fnd base rates'!L$13)
+($K687*'fnd base rates'!L$14)
+($M687*'fnd base rates'!L$16)
+($N687*'fnd base rates'!L$17)
+($O687*'fnd base rates'!L$18)
+($P687*VLOOKUP($S687+12,rate_basefnd,12)))</f>
        <v>3408.8188</v>
      </c>
      <c r="AE687" s="68">
        <f>(($D687*'fnd base rates'!M$7)
+($E687*'fnd base rates'!M$8)
+($F687*'fnd base rates'!M$9)
+($G687*'fnd base rates'!M$10)
+($H687*'fnd base rates'!M$11)
+($I687*'fnd base rates'!M$12)
+($J687*'fnd base rates'!M$13)
+($K687*'fnd base rates'!M$14)
+($M687*'fnd base rates'!M$16)
+($N687*'fnd base rates'!M$17)
+($O687*'fnd base rates'!M$18)
+($P687*VLOOKUP($S687+12,rate_basefnd,13)))</f>
        <v>0</v>
      </c>
      <c r="AF687" s="3">
        <f t="shared" si="141"/>
        <v>26518.309414400002</v>
      </c>
      <c r="AH687" s="205">
        <f t="shared" si="142"/>
        <v>487049095</v>
      </c>
      <c r="AI687" s="3" t="str">
        <f t="shared" si="146"/>
        <v>487</v>
      </c>
      <c r="AJ687" s="1" t="str">
        <f t="shared" si="147"/>
        <v>049</v>
      </c>
      <c r="AK687" s="1" t="str">
        <f t="shared" si="148"/>
        <v>095</v>
      </c>
      <c r="AL687" s="3">
        <f t="shared" si="143"/>
        <v>1</v>
      </c>
      <c r="AM687" s="3">
        <f t="shared" si="153"/>
        <v>1</v>
      </c>
      <c r="AN687" s="3">
        <f t="shared" si="149"/>
        <v>26518.309414400002</v>
      </c>
      <c r="AO687" s="3">
        <f t="shared" si="150"/>
        <v>26518</v>
      </c>
      <c r="AP687" s="3">
        <f t="shared" si="144"/>
        <v>12331</v>
      </c>
      <c r="AQ687" s="3">
        <v>14187</v>
      </c>
      <c r="AS687" s="68"/>
      <c r="AT687" s="68"/>
      <c r="AX687" s="4">
        <f t="shared" si="151"/>
        <v>0</v>
      </c>
      <c r="AZ687" s="4">
        <f t="shared" si="152"/>
        <v>0</v>
      </c>
      <c r="BB687" s="4"/>
    </row>
    <row r="688" spans="1:54" s="3" customFormat="1">
      <c r="A688" s="205" t="str">
        <f t="shared" si="145"/>
        <v>487</v>
      </c>
      <c r="B688" s="1">
        <v>487049097</v>
      </c>
      <c r="C688" s="7" t="s">
        <v>109</v>
      </c>
      <c r="D688" s="8">
        <f>'fnd enro'!D688</f>
        <v>0</v>
      </c>
      <c r="E688" s="8">
        <f>'fnd enro'!E688</f>
        <v>0</v>
      </c>
      <c r="F688" s="8">
        <f>'fnd enro'!F688</f>
        <v>0</v>
      </c>
      <c r="G688" s="8">
        <f>'fnd enro'!G688</f>
        <v>0</v>
      </c>
      <c r="H688" s="8">
        <f>'fnd enro'!H688</f>
        <v>0</v>
      </c>
      <c r="I688" s="8">
        <f>'fnd enro'!I688</f>
        <v>2</v>
      </c>
      <c r="J688" s="8">
        <f>'fnd enro'!J688</f>
        <v>0</v>
      </c>
      <c r="K688" s="9">
        <f>'fnd enro'!K688</f>
        <v>0.08</v>
      </c>
      <c r="L688" s="8">
        <f>'fnd enro'!L688</f>
        <v>0</v>
      </c>
      <c r="M688" s="8">
        <f>'fnd enro'!M688</f>
        <v>0</v>
      </c>
      <c r="N688" s="8">
        <f>'fnd enro'!N688</f>
        <v>0</v>
      </c>
      <c r="O688" s="8">
        <f>'fnd enro'!O688</f>
        <v>0</v>
      </c>
      <c r="P688" s="8">
        <f>'fnd enro'!P688</f>
        <v>1</v>
      </c>
      <c r="Q688" s="8">
        <f>'fnd enro'!R688</f>
        <v>2</v>
      </c>
      <c r="R688" s="9">
        <f t="shared" si="140"/>
        <v>1.1120000000000001</v>
      </c>
      <c r="S688" s="8">
        <f>VALUE('fnd enro'!Q688)</f>
        <v>11</v>
      </c>
      <c r="T688" s="1"/>
      <c r="U688" s="68">
        <f>(($D688*'fnd base rates'!C$7)
+($E688*'fnd base rates'!C$8)
+($F688*'fnd base rates'!C$9)
+($G688*'fnd base rates'!C$10)
+($H688*'fnd base rates'!C$11)
+($I688*'fnd base rates'!C$12)
+($J688*'fnd base rates'!C$13)
+($K688*'fnd base rates'!C$14)
+($M688*'fnd base rates'!C$16)
+($N688*'fnd base rates'!C$17)
+($O688*'fnd base rates'!C$18)
+($P688*VLOOKUP($S688+12,rate_basefnd,3)))
*$R688</f>
        <v>1476.9610688000002</v>
      </c>
      <c r="V688" s="68">
        <f>(($D688*'fnd base rates'!D$7)
+($E688*'fnd base rates'!D$8)
+($F688*'fnd base rates'!D$9)
+($G688*'fnd base rates'!D$10)
+($H688*'fnd base rates'!D$11)
+($I688*'fnd base rates'!D$12)
+($J688*'fnd base rates'!D$13)
+($K688*'fnd base rates'!D$14)
+($M688*'fnd base rates'!D$16)
+($N688*'fnd base rates'!D$17)
+($O688*'fnd base rates'!D$18)
+($P688*VLOOKUP($S688+12,rate_basefnd,4)))
*$R688</f>
        <v>2566.5960800000003</v>
      </c>
      <c r="W688" s="68">
        <f>(($D688*'fnd base rates'!E$7)
+($E688*'fnd base rates'!E$8)
+($F688*'fnd base rates'!E$9)
+($G688*'fnd base rates'!E$10)
+($H688*'fnd base rates'!E$11)
+($I688*'fnd base rates'!E$12)
+($J688*'fnd base rates'!E$13)
+($K688*'fnd base rates'!E$14)
+($M688*'fnd base rates'!E$16)
+($N688*'fnd base rates'!E$17)
+($O688*'fnd base rates'!E$18)
+($P688*VLOOKUP($S688+12,rate_basefnd,5)))
*$R688</f>
        <v>18781.092419199998</v>
      </c>
      <c r="X688" s="68">
        <f>(($D688*'fnd base rates'!F$7)
+($E688*'fnd base rates'!F$8)
+($F688*'fnd base rates'!F$9)
+($G688*'fnd base rates'!F$10)
+($H688*'fnd base rates'!F$11)
+($I688*'fnd base rates'!F$12)
+($J688*'fnd base rates'!F$13)
+($K688*'fnd base rates'!F$14)
+($M688*'fnd base rates'!F$16)
+($N688*'fnd base rates'!F$17)
+($O688*'fnd base rates'!F$18)
+($P688*VLOOKUP($S688+12,rate_basefnd,6)))
*$R688</f>
        <v>2219.2246271999998</v>
      </c>
      <c r="Y688" s="68">
        <f>(($D688*'fnd base rates'!G$7)
+($E688*'fnd base rates'!G$8)
+($F688*'fnd base rates'!G$9)
+($G688*'fnd base rates'!G$10)
+($H688*'fnd base rates'!G$11)
+($I688*'fnd base rates'!G$12)
+($J688*'fnd base rates'!G$13)
+($K688*'fnd base rates'!G$14)
+($M688*'fnd base rates'!G$16)
+($N688*'fnd base rates'!G$17)
+($O688*'fnd base rates'!G$18)
+($P688*VLOOKUP($S688+12,rate_basefnd,7)))
*$R688</f>
        <v>727.52688960000012</v>
      </c>
      <c r="Z688" s="68">
        <f>(($D688*'fnd base rates'!H$7)
+($E688*'fnd base rates'!H$8)
+($F688*'fnd base rates'!H$9)
+($G688*'fnd base rates'!H$10)
+($H688*'fnd base rates'!H$11)
+($I688*'fnd base rates'!H$12)
+($J688*'fnd base rates'!H$13)
+($K688*'fnd base rates'!H$14)
+($M688*'fnd base rates'!H$16)
+($N688*'fnd base rates'!H$17)
+($O688*'fnd base rates'!H$18)
+($P688*VLOOKUP($S688+12,rate_basefnd,8)))</f>
        <v>1882.8579999999999</v>
      </c>
      <c r="AA688" s="68">
        <f>(($D688*'fnd base rates'!I$7)
+($E688*'fnd base rates'!I$8)
+($F688*'fnd base rates'!I$9)
+($G688*'fnd base rates'!I$10)
+($H688*'fnd base rates'!I$11)
+($I688*'fnd base rates'!I$12)
+($J688*'fnd base rates'!I$13)
+($K688*'fnd base rates'!I$14)
+($M688*'fnd base rates'!I$16)
+($N688*'fnd base rates'!I$17)
+($O688*'fnd base rates'!I$18)
+($P688*VLOOKUP($S688+12,rate_basefnd,9)))
*$R688</f>
        <v>1319.2990400000001</v>
      </c>
      <c r="AB688" s="68">
        <f>(($D688*'fnd base rates'!J$7)
+($E688*'fnd base rates'!J$8)
+($F688*'fnd base rates'!J$9)
+($G688*'fnd base rates'!J$10)
+($H688*'fnd base rates'!J$11)
+($I688*'fnd base rates'!J$12)
+($J688*'fnd base rates'!J$13)
+($K688*'fnd base rates'!J$14)
+($M688*'fnd base rates'!J$16)
+($N688*'fnd base rates'!J$17)
+($O688*'fnd base rates'!J$18)
+($P688*VLOOKUP($S688+12,rate_basefnd,10)))
*$R688</f>
        <v>2810.2797600000004</v>
      </c>
      <c r="AC688" s="68">
        <f>(($D688*'fnd base rates'!K$7)
+($E688*'fnd base rates'!K$8)
+($F688*'fnd base rates'!K$9)
+($G688*'fnd base rates'!K$10)
+($H688*'fnd base rates'!K$11)
+($I688*'fnd base rates'!K$12)
+($J688*'fnd base rates'!K$13)
+($K688*'fnd base rates'!K$14)
+($M688*'fnd base rates'!K$16)
+($N688*'fnd base rates'!K$17)
+($O688*'fnd base rates'!K$18)
+($P688*VLOOKUP($S688+12,rate_basefnd,11)))
*$R688</f>
        <v>2848.6904640000002</v>
      </c>
      <c r="AD688" s="68">
        <f>(($D688*'fnd base rates'!L$7)
+($E688*'fnd base rates'!L$8)
+($F688*'fnd base rates'!L$9)
+($G688*'fnd base rates'!L$10)
+($H688*'fnd base rates'!L$11)
+($I688*'fnd base rates'!L$12)
+($J688*'fnd base rates'!L$13)
+($K688*'fnd base rates'!L$14)
+($M688*'fnd base rates'!L$16)
+($N688*'fnd base rates'!L$17)
+($O688*'fnd base rates'!L$18)
+($P688*VLOOKUP($S688+12,rate_basefnd,12)))</f>
        <v>5450.7975999999999</v>
      </c>
      <c r="AE688" s="68">
        <f>(($D688*'fnd base rates'!M$7)
+($E688*'fnd base rates'!M$8)
+($F688*'fnd base rates'!M$9)
+($G688*'fnd base rates'!M$10)
+($H688*'fnd base rates'!M$11)
+($I688*'fnd base rates'!M$12)
+($J688*'fnd base rates'!M$13)
+($K688*'fnd base rates'!M$14)
+($M688*'fnd base rates'!M$16)
+($N688*'fnd base rates'!M$17)
+($O688*'fnd base rates'!M$18)
+($P688*VLOOKUP($S688+12,rate_basefnd,13)))</f>
        <v>0</v>
      </c>
      <c r="AF688" s="3">
        <f t="shared" si="141"/>
        <v>40083.325948800004</v>
      </c>
      <c r="AH688" s="205">
        <f t="shared" si="142"/>
        <v>487049097</v>
      </c>
      <c r="AI688" s="3" t="str">
        <f t="shared" si="146"/>
        <v>487</v>
      </c>
      <c r="AJ688" s="1" t="str">
        <f t="shared" si="147"/>
        <v>049</v>
      </c>
      <c r="AK688" s="1" t="str">
        <f t="shared" si="148"/>
        <v>097</v>
      </c>
      <c r="AL688" s="3">
        <f t="shared" si="143"/>
        <v>1</v>
      </c>
      <c r="AM688" s="3">
        <f t="shared" si="153"/>
        <v>2</v>
      </c>
      <c r="AN688" s="3">
        <f t="shared" si="149"/>
        <v>40083.325948800004</v>
      </c>
      <c r="AO688" s="3">
        <f t="shared" si="150"/>
        <v>20042</v>
      </c>
      <c r="AP688" s="3">
        <f t="shared" si="144"/>
        <v>3285</v>
      </c>
      <c r="AQ688" s="3">
        <v>16757</v>
      </c>
      <c r="AS688" s="68"/>
      <c r="AT688" s="68"/>
      <c r="AX688" s="4">
        <f t="shared" si="151"/>
        <v>0</v>
      </c>
      <c r="AZ688" s="4">
        <f t="shared" si="152"/>
        <v>0</v>
      </c>
      <c r="BB688" s="4"/>
    </row>
    <row r="689" spans="1:54" s="3" customFormat="1">
      <c r="A689" s="205" t="str">
        <f t="shared" si="145"/>
        <v>487</v>
      </c>
      <c r="B689" s="1">
        <v>487049100</v>
      </c>
      <c r="C689" s="7" t="s">
        <v>109</v>
      </c>
      <c r="D689" s="8">
        <f>'fnd enro'!D689</f>
        <v>0</v>
      </c>
      <c r="E689" s="8">
        <f>'fnd enro'!E689</f>
        <v>0</v>
      </c>
      <c r="F689" s="8">
        <f>'fnd enro'!F689</f>
        <v>0</v>
      </c>
      <c r="G689" s="8">
        <f>'fnd enro'!G689</f>
        <v>0</v>
      </c>
      <c r="H689" s="8">
        <f>'fnd enro'!H689</f>
        <v>0</v>
      </c>
      <c r="I689" s="8">
        <f>'fnd enro'!I689</f>
        <v>1</v>
      </c>
      <c r="J689" s="8">
        <f>'fnd enro'!J689</f>
        <v>0</v>
      </c>
      <c r="K689" s="9">
        <f>'fnd enro'!K689</f>
        <v>0.04</v>
      </c>
      <c r="L689" s="8">
        <f>'fnd enro'!L689</f>
        <v>0</v>
      </c>
      <c r="M689" s="8">
        <f>'fnd enro'!M689</f>
        <v>0</v>
      </c>
      <c r="N689" s="8">
        <f>'fnd enro'!N689</f>
        <v>0</v>
      </c>
      <c r="O689" s="8">
        <f>'fnd enro'!O689</f>
        <v>0</v>
      </c>
      <c r="P689" s="8">
        <f>'fnd enro'!P689</f>
        <v>1</v>
      </c>
      <c r="Q689" s="8">
        <f>'fnd enro'!R689</f>
        <v>1</v>
      </c>
      <c r="R689" s="9">
        <f t="shared" si="140"/>
        <v>1.1120000000000001</v>
      </c>
      <c r="S689" s="8">
        <f>VALUE('fnd enro'!Q689)</f>
        <v>10</v>
      </c>
      <c r="T689" s="1"/>
      <c r="U689" s="68">
        <f>(($D689*'fnd base rates'!C$7)
+($E689*'fnd base rates'!C$8)
+($F689*'fnd base rates'!C$9)
+($G689*'fnd base rates'!C$10)
+($H689*'fnd base rates'!C$11)
+($I689*'fnd base rates'!C$12)
+($J689*'fnd base rates'!C$13)
+($K689*'fnd base rates'!C$14)
+($M689*'fnd base rates'!C$16)
+($N689*'fnd base rates'!C$17)
+($O689*'fnd base rates'!C$18)
+($P689*VLOOKUP($S689+12,rate_basefnd,3)))
*$R689</f>
        <v>794.20285439999998</v>
      </c>
      <c r="V689" s="68">
        <f>(($D689*'fnd base rates'!D$7)
+($E689*'fnd base rates'!D$8)
+($F689*'fnd base rates'!D$9)
+($G689*'fnd base rates'!D$10)
+($H689*'fnd base rates'!D$11)
+($I689*'fnd base rates'!D$12)
+($J689*'fnd base rates'!D$13)
+($K689*'fnd base rates'!D$14)
+($M689*'fnd base rates'!D$16)
+($N689*'fnd base rates'!D$17)
+($O689*'fnd base rates'!D$18)
+($P689*VLOOKUP($S689+12,rate_basefnd,4)))
*$R689</f>
        <v>1547.3702400000002</v>
      </c>
      <c r="W689" s="68">
        <f>(($D689*'fnd base rates'!E$7)
+($E689*'fnd base rates'!E$8)
+($F689*'fnd base rates'!E$9)
+($G689*'fnd base rates'!E$10)
+($H689*'fnd base rates'!E$11)
+($I689*'fnd base rates'!E$12)
+($J689*'fnd base rates'!E$13)
+($K689*'fnd base rates'!E$14)
+($M689*'fnd base rates'!E$16)
+($N689*'fnd base rates'!E$17)
+($O689*'fnd base rates'!E$18)
+($P689*VLOOKUP($S689+12,rate_basefnd,5)))
*$R689</f>
        <v>11968.278969599998</v>
      </c>
      <c r="X689" s="68">
        <f>(($D689*'fnd base rates'!F$7)
+($E689*'fnd base rates'!F$8)
+($F689*'fnd base rates'!F$9)
+($G689*'fnd base rates'!F$10)
+($H689*'fnd base rates'!F$11)
+($I689*'fnd base rates'!F$12)
+($J689*'fnd base rates'!F$13)
+($K689*'fnd base rates'!F$14)
+($M689*'fnd base rates'!F$16)
+($N689*'fnd base rates'!F$17)
+($O689*'fnd base rates'!F$18)
+($P689*VLOOKUP($S689+12,rate_basefnd,6)))
*$R689</f>
        <v>1109.6123135999999</v>
      </c>
      <c r="Y689" s="68">
        <f>(($D689*'fnd base rates'!G$7)
+($E689*'fnd base rates'!G$8)
+($F689*'fnd base rates'!G$9)
+($G689*'fnd base rates'!G$10)
+($H689*'fnd base rates'!G$11)
+($I689*'fnd base rates'!G$12)
+($J689*'fnd base rates'!G$13)
+($K689*'fnd base rates'!G$14)
+($M689*'fnd base rates'!G$16)
+($N689*'fnd base rates'!G$17)
+($O689*'fnd base rates'!G$18)
+($P689*VLOOKUP($S689+12,rate_basefnd,7)))
*$R689</f>
        <v>488.82452480000001</v>
      </c>
      <c r="Z689" s="68">
        <f>(($D689*'fnd base rates'!H$7)
+($E689*'fnd base rates'!H$8)
+($F689*'fnd base rates'!H$9)
+($G689*'fnd base rates'!H$10)
+($H689*'fnd base rates'!H$11)
+($I689*'fnd base rates'!H$12)
+($J689*'fnd base rates'!H$13)
+($K689*'fnd base rates'!H$14)
+($M689*'fnd base rates'!H$16)
+($N689*'fnd base rates'!H$17)
+($O689*'fnd base rates'!H$18)
+($P689*VLOOKUP($S689+12,rate_basefnd,8)))</f>
        <v>958.67399999999998</v>
      </c>
      <c r="AA689" s="68">
        <f>(($D689*'fnd base rates'!I$7)
+($E689*'fnd base rates'!I$8)
+($F689*'fnd base rates'!I$9)
+($G689*'fnd base rates'!I$10)
+($H689*'fnd base rates'!I$11)
+($I689*'fnd base rates'!I$12)
+($J689*'fnd base rates'!I$13)
+($K689*'fnd base rates'!I$14)
+($M689*'fnd base rates'!I$16)
+($N689*'fnd base rates'!I$17)
+($O689*'fnd base rates'!I$18)
+($P689*VLOOKUP($S689+12,rate_basefnd,9)))
*$R689</f>
        <v>764.02184</v>
      </c>
      <c r="AB689" s="68">
        <f>(($D689*'fnd base rates'!J$7)
+($E689*'fnd base rates'!J$8)
+($F689*'fnd base rates'!J$9)
+($G689*'fnd base rates'!J$10)
+($H689*'fnd base rates'!J$11)
+($I689*'fnd base rates'!J$12)
+($J689*'fnd base rates'!J$13)
+($K689*'fnd base rates'!J$14)
+($M689*'fnd base rates'!J$16)
+($N689*'fnd base rates'!J$17)
+($O689*'fnd base rates'!J$18)
+($P689*VLOOKUP($S689+12,rate_basefnd,10)))
*$R689</f>
        <v>1947.5234400000004</v>
      </c>
      <c r="AC689" s="68">
        <f>(($D689*'fnd base rates'!K$7)
+($E689*'fnd base rates'!K$8)
+($F689*'fnd base rates'!K$9)
+($G689*'fnd base rates'!K$10)
+($H689*'fnd base rates'!K$11)
+($I689*'fnd base rates'!K$12)
+($J689*'fnd base rates'!K$13)
+($K689*'fnd base rates'!K$14)
+($M689*'fnd base rates'!K$16)
+($N689*'fnd base rates'!K$17)
+($O689*'fnd base rates'!K$18)
+($P689*VLOOKUP($S689+12,rate_basefnd,11)))
*$R689</f>
        <v>1424.3452320000001</v>
      </c>
      <c r="AD689" s="68">
        <f>(($D689*'fnd base rates'!L$7)
+($E689*'fnd base rates'!L$8)
+($F689*'fnd base rates'!L$9)
+($G689*'fnd base rates'!L$10)
+($H689*'fnd base rates'!L$11)
+($I689*'fnd base rates'!L$12)
+($J689*'fnd base rates'!L$13)
+($K689*'fnd base rates'!L$14)
+($M689*'fnd base rates'!L$16)
+($N689*'fnd base rates'!L$17)
+($O689*'fnd base rates'!L$18)
+($P689*VLOOKUP($S689+12,rate_basefnd,12)))</f>
        <v>3160.3188</v>
      </c>
      <c r="AE689" s="68">
        <f>(($D689*'fnd base rates'!M$7)
+($E689*'fnd base rates'!M$8)
+($F689*'fnd base rates'!M$9)
+($G689*'fnd base rates'!M$10)
+($H689*'fnd base rates'!M$11)
+($I689*'fnd base rates'!M$12)
+($J689*'fnd base rates'!M$13)
+($K689*'fnd base rates'!M$14)
+($M689*'fnd base rates'!M$16)
+($N689*'fnd base rates'!M$17)
+($O689*'fnd base rates'!M$18)
+($P689*VLOOKUP($S689+12,rate_basefnd,13)))</f>
        <v>0</v>
      </c>
      <c r="AF689" s="3">
        <f t="shared" si="141"/>
        <v>24163.172214400001</v>
      </c>
      <c r="AH689" s="205">
        <f t="shared" si="142"/>
        <v>487049100</v>
      </c>
      <c r="AI689" s="3" t="str">
        <f t="shared" si="146"/>
        <v>487</v>
      </c>
      <c r="AJ689" s="1" t="str">
        <f t="shared" si="147"/>
        <v>049</v>
      </c>
      <c r="AK689" s="1" t="str">
        <f t="shared" si="148"/>
        <v>100</v>
      </c>
      <c r="AL689" s="3">
        <f t="shared" si="143"/>
        <v>1</v>
      </c>
      <c r="AM689" s="3">
        <f t="shared" si="153"/>
        <v>1</v>
      </c>
      <c r="AN689" s="3">
        <f t="shared" si="149"/>
        <v>24163.172214400001</v>
      </c>
      <c r="AO689" s="3">
        <f t="shared" si="150"/>
        <v>24163</v>
      </c>
      <c r="AP689" s="3">
        <f t="shared" si="144"/>
        <v>10479</v>
      </c>
      <c r="AQ689" s="3">
        <v>13684</v>
      </c>
      <c r="AS689" s="68"/>
      <c r="AT689" s="68"/>
      <c r="AX689" s="4">
        <f t="shared" si="151"/>
        <v>0</v>
      </c>
      <c r="AZ689" s="4">
        <f t="shared" si="152"/>
        <v>0</v>
      </c>
      <c r="BB689" s="4"/>
    </row>
    <row r="690" spans="1:54" s="3" customFormat="1">
      <c r="A690" s="205" t="str">
        <f t="shared" si="145"/>
        <v>487</v>
      </c>
      <c r="B690" s="1">
        <v>487049128</v>
      </c>
      <c r="C690" s="7" t="s">
        <v>109</v>
      </c>
      <c r="D690" s="8">
        <f>'fnd enro'!D690</f>
        <v>0</v>
      </c>
      <c r="E690" s="8">
        <f>'fnd enro'!E690</f>
        <v>0</v>
      </c>
      <c r="F690" s="8">
        <f>'fnd enro'!F690</f>
        <v>0</v>
      </c>
      <c r="G690" s="8">
        <f>'fnd enro'!G690</f>
        <v>0</v>
      </c>
      <c r="H690" s="8">
        <f>'fnd enro'!H690</f>
        <v>1</v>
      </c>
      <c r="I690" s="8">
        <f>'fnd enro'!I690</f>
        <v>0</v>
      </c>
      <c r="J690" s="8">
        <f>'fnd enro'!J690</f>
        <v>0</v>
      </c>
      <c r="K690" s="9">
        <f>'fnd enro'!K690</f>
        <v>0.04</v>
      </c>
      <c r="L690" s="8">
        <f>'fnd enro'!L690</f>
        <v>0</v>
      </c>
      <c r="M690" s="8">
        <f>'fnd enro'!M690</f>
        <v>0</v>
      </c>
      <c r="N690" s="8">
        <f>'fnd enro'!N690</f>
        <v>0</v>
      </c>
      <c r="O690" s="8">
        <f>'fnd enro'!O690</f>
        <v>0</v>
      </c>
      <c r="P690" s="8">
        <f>'fnd enro'!P690</f>
        <v>0</v>
      </c>
      <c r="Q690" s="8">
        <f>'fnd enro'!R690</f>
        <v>1</v>
      </c>
      <c r="R690" s="9">
        <f t="shared" si="140"/>
        <v>1.1120000000000001</v>
      </c>
      <c r="S690" s="8">
        <f>VALUE('fnd enro'!Q690)</f>
        <v>10</v>
      </c>
      <c r="T690" s="1"/>
      <c r="U690" s="68">
        <f>(($D690*'fnd base rates'!C$7)
+($E690*'fnd base rates'!C$8)
+($F690*'fnd base rates'!C$9)
+($G690*'fnd base rates'!C$10)
+($H690*'fnd base rates'!C$11)
+($I690*'fnd base rates'!C$12)
+($J690*'fnd base rates'!C$13)
+($K690*'fnd base rates'!C$14)
+($M690*'fnd base rates'!C$16)
+($N690*'fnd base rates'!C$17)
+($O690*'fnd base rates'!C$18)
+($P690*VLOOKUP($S690+12,rate_basefnd,3)))
*$R690</f>
        <v>666.82325440000011</v>
      </c>
      <c r="V690" s="68">
        <f>(($D690*'fnd base rates'!D$7)
+($E690*'fnd base rates'!D$8)
+($F690*'fnd base rates'!D$9)
+($G690*'fnd base rates'!D$10)
+($H690*'fnd base rates'!D$11)
+($I690*'fnd base rates'!D$12)
+($J690*'fnd base rates'!D$13)
+($K690*'fnd base rates'!D$14)
+($M690*'fnd base rates'!D$16)
+($N690*'fnd base rates'!D$17)
+($O690*'fnd base rates'!D$18)
+($P690*VLOOKUP($S690+12,rate_basefnd,4)))
*$R690</f>
        <v>943.79888000000005</v>
      </c>
      <c r="W690" s="68">
        <f>(($D690*'fnd base rates'!E$7)
+($E690*'fnd base rates'!E$8)
+($F690*'fnd base rates'!E$9)
+($G690*'fnd base rates'!E$10)
+($H690*'fnd base rates'!E$11)
+($I690*'fnd base rates'!E$12)
+($J690*'fnd base rates'!E$13)
+($K690*'fnd base rates'!E$14)
+($M690*'fnd base rates'!E$16)
+($N690*'fnd base rates'!E$17)
+($O690*'fnd base rates'!E$18)
+($P690*VLOOKUP($S690+12,rate_basefnd,5)))
*$R690</f>
        <v>4284.2366496000004</v>
      </c>
      <c r="X690" s="68">
        <f>(($D690*'fnd base rates'!F$7)
+($E690*'fnd base rates'!F$8)
+($F690*'fnd base rates'!F$9)
+($G690*'fnd base rates'!F$10)
+($H690*'fnd base rates'!F$11)
+($I690*'fnd base rates'!F$12)
+($J690*'fnd base rates'!F$13)
+($K690*'fnd base rates'!F$14)
+($M690*'fnd base rates'!F$16)
+($N690*'fnd base rates'!F$17)
+($O690*'fnd base rates'!F$18)
+($P690*VLOOKUP($S690+12,rate_basefnd,6)))
*$R690</f>
        <v>1243.4526336000001</v>
      </c>
      <c r="Y690" s="68">
        <f>(($D690*'fnd base rates'!G$7)
+($E690*'fnd base rates'!G$8)
+($F690*'fnd base rates'!G$9)
+($G690*'fnd base rates'!G$10)
+($H690*'fnd base rates'!G$11)
+($I690*'fnd base rates'!G$12)
+($J690*'fnd base rates'!G$13)
+($K690*'fnd base rates'!G$14)
+($M690*'fnd base rates'!G$16)
+($N690*'fnd base rates'!G$17)
+($O690*'fnd base rates'!G$18)
+($P690*VLOOKUP($S690+12,rate_basefnd,7)))
*$R690</f>
        <v>208.60052480000002</v>
      </c>
      <c r="Z690" s="68">
        <f>(($D690*'fnd base rates'!H$7)
+($E690*'fnd base rates'!H$8)
+($F690*'fnd base rates'!H$9)
+($G690*'fnd base rates'!H$10)
+($H690*'fnd base rates'!H$11)
+($I690*'fnd base rates'!H$12)
+($J690*'fnd base rates'!H$13)
+($K690*'fnd base rates'!H$14)
+($M690*'fnd base rates'!H$16)
+($N690*'fnd base rates'!H$17)
+($O690*'fnd base rates'!H$18)
+($P690*VLOOKUP($S690+12,rate_basefnd,8)))</f>
        <v>581.30399999999997</v>
      </c>
      <c r="AA690" s="68">
        <f>(($D690*'fnd base rates'!I$7)
+($E690*'fnd base rates'!I$8)
+($F690*'fnd base rates'!I$9)
+($G690*'fnd base rates'!I$10)
+($H690*'fnd base rates'!I$11)
+($I690*'fnd base rates'!I$12)
+($J690*'fnd base rates'!I$13)
+($K690*'fnd base rates'!I$14)
+($M690*'fnd base rates'!I$16)
+($N690*'fnd base rates'!I$17)
+($O690*'fnd base rates'!I$18)
+($P690*VLOOKUP($S690+12,rate_basefnd,9)))
*$R690</f>
        <v>503.91392000000008</v>
      </c>
      <c r="AB690" s="68">
        <f>(($D690*'fnd base rates'!J$7)
+($E690*'fnd base rates'!J$8)
+($F690*'fnd base rates'!J$9)
+($G690*'fnd base rates'!J$10)
+($H690*'fnd base rates'!J$11)
+($I690*'fnd base rates'!J$12)
+($J690*'fnd base rates'!J$13)
+($K690*'fnd base rates'!J$14)
+($M690*'fnd base rates'!J$16)
+($N690*'fnd base rates'!J$17)
+($O690*'fnd base rates'!J$18)
+($P690*VLOOKUP($S690+12,rate_basefnd,10)))
*$R690</f>
        <v>306.93423999999999</v>
      </c>
      <c r="AC690" s="68">
        <f>(($D690*'fnd base rates'!K$7)
+($E690*'fnd base rates'!K$8)
+($F690*'fnd base rates'!K$9)
+($G690*'fnd base rates'!K$10)
+($H690*'fnd base rates'!K$11)
+($I690*'fnd base rates'!K$12)
+($J690*'fnd base rates'!K$13)
+($K690*'fnd base rates'!K$14)
+($M690*'fnd base rates'!K$16)
+($N690*'fnd base rates'!K$17)
+($O690*'fnd base rates'!K$18)
+($P690*VLOOKUP($S690+12,rate_basefnd,11)))
*$R690</f>
        <v>1463.943552</v>
      </c>
      <c r="AD690" s="68">
        <f>(($D690*'fnd base rates'!L$7)
+($E690*'fnd base rates'!L$8)
+($F690*'fnd base rates'!L$9)
+($G690*'fnd base rates'!L$10)
+($H690*'fnd base rates'!L$11)
+($I690*'fnd base rates'!L$12)
+($J690*'fnd base rates'!L$13)
+($K690*'fnd base rates'!L$14)
+($M690*'fnd base rates'!L$16)
+($N690*'fnd base rates'!L$17)
+($O690*'fnd base rates'!L$18)
+($P690*VLOOKUP($S690+12,rate_basefnd,12)))</f>
        <v>2428.6587999999997</v>
      </c>
      <c r="AE690" s="68">
        <f>(($D690*'fnd base rates'!M$7)
+($E690*'fnd base rates'!M$8)
+($F690*'fnd base rates'!M$9)
+($G690*'fnd base rates'!M$10)
+($H690*'fnd base rates'!M$11)
+($I690*'fnd base rates'!M$12)
+($J690*'fnd base rates'!M$13)
+($K690*'fnd base rates'!M$14)
+($M690*'fnd base rates'!M$16)
+($N690*'fnd base rates'!M$17)
+($O690*'fnd base rates'!M$18)
+($P690*VLOOKUP($S690+12,rate_basefnd,13)))</f>
        <v>0</v>
      </c>
      <c r="AF690" s="3">
        <f t="shared" si="141"/>
        <v>12631.666454400001</v>
      </c>
      <c r="AH690" s="205">
        <f t="shared" si="142"/>
        <v>487049128</v>
      </c>
      <c r="AI690" s="3" t="str">
        <f t="shared" si="146"/>
        <v>487</v>
      </c>
      <c r="AJ690" s="1" t="str">
        <f t="shared" si="147"/>
        <v>049</v>
      </c>
      <c r="AK690" s="1" t="str">
        <f t="shared" si="148"/>
        <v>128</v>
      </c>
      <c r="AL690" s="3">
        <f t="shared" si="143"/>
        <v>1</v>
      </c>
      <c r="AM690" s="3">
        <f t="shared" si="153"/>
        <v>1</v>
      </c>
      <c r="AN690" s="3">
        <f t="shared" si="149"/>
        <v>12631.666454400001</v>
      </c>
      <c r="AO690" s="3">
        <f t="shared" si="150"/>
        <v>12632</v>
      </c>
      <c r="AP690" s="3">
        <f t="shared" si="144"/>
        <v>-3914</v>
      </c>
      <c r="AQ690" s="3">
        <v>16546</v>
      </c>
      <c r="AS690" s="68"/>
      <c r="AT690" s="68"/>
      <c r="AX690" s="4">
        <f t="shared" si="151"/>
        <v>0</v>
      </c>
      <c r="AZ690" s="4">
        <f t="shared" si="152"/>
        <v>0</v>
      </c>
      <c r="BB690" s="4"/>
    </row>
    <row r="691" spans="1:54" s="3" customFormat="1">
      <c r="A691" s="205" t="str">
        <f t="shared" si="145"/>
        <v>487</v>
      </c>
      <c r="B691" s="1">
        <v>487049149</v>
      </c>
      <c r="C691" s="7" t="s">
        <v>109</v>
      </c>
      <c r="D691" s="8">
        <f>'fnd enro'!D691</f>
        <v>0</v>
      </c>
      <c r="E691" s="8">
        <f>'fnd enro'!E691</f>
        <v>0</v>
      </c>
      <c r="F691" s="8">
        <f>'fnd enro'!F691</f>
        <v>0</v>
      </c>
      <c r="G691" s="8">
        <f>'fnd enro'!G691</f>
        <v>0</v>
      </c>
      <c r="H691" s="8">
        <f>'fnd enro'!H691</f>
        <v>0</v>
      </c>
      <c r="I691" s="8">
        <f>'fnd enro'!I691</f>
        <v>2</v>
      </c>
      <c r="J691" s="8">
        <f>'fnd enro'!J691</f>
        <v>0</v>
      </c>
      <c r="K691" s="9">
        <f>'fnd enro'!K691</f>
        <v>0.08</v>
      </c>
      <c r="L691" s="8">
        <f>'fnd enro'!L691</f>
        <v>0</v>
      </c>
      <c r="M691" s="8">
        <f>'fnd enro'!M691</f>
        <v>0</v>
      </c>
      <c r="N691" s="8">
        <f>'fnd enro'!N691</f>
        <v>0</v>
      </c>
      <c r="O691" s="8">
        <f>'fnd enro'!O691</f>
        <v>0</v>
      </c>
      <c r="P691" s="8">
        <f>'fnd enro'!P691</f>
        <v>0</v>
      </c>
      <c r="Q691" s="8">
        <f>'fnd enro'!R691</f>
        <v>2</v>
      </c>
      <c r="R691" s="9">
        <f t="shared" si="140"/>
        <v>1.1120000000000001</v>
      </c>
      <c r="S691" s="8">
        <f>VALUE('fnd enro'!Q691)</f>
        <v>12</v>
      </c>
      <c r="T691" s="1"/>
      <c r="U691" s="68">
        <f>(($D691*'fnd base rates'!C$7)
+($E691*'fnd base rates'!C$8)
+($F691*'fnd base rates'!C$9)
+($G691*'fnd base rates'!C$10)
+($H691*'fnd base rates'!C$11)
+($I691*'fnd base rates'!C$12)
+($J691*'fnd base rates'!C$13)
+($K691*'fnd base rates'!C$14)
+($M691*'fnd base rates'!C$16)
+($N691*'fnd base rates'!C$17)
+($O691*'fnd base rates'!C$18)
+($P691*VLOOKUP($S691+12,rate_basefnd,3)))
*$R691</f>
        <v>1333.6465088000002</v>
      </c>
      <c r="V691" s="68">
        <f>(($D691*'fnd base rates'!D$7)
+($E691*'fnd base rates'!D$8)
+($F691*'fnd base rates'!D$9)
+($G691*'fnd base rates'!D$10)
+($H691*'fnd base rates'!D$11)
+($I691*'fnd base rates'!D$12)
+($J691*'fnd base rates'!D$13)
+($K691*'fnd base rates'!D$14)
+($M691*'fnd base rates'!D$16)
+($N691*'fnd base rates'!D$17)
+($O691*'fnd base rates'!D$18)
+($P691*VLOOKUP($S691+12,rate_basefnd,4)))
*$R691</f>
        <v>1887.5977600000001</v>
      </c>
      <c r="W691" s="68">
        <f>(($D691*'fnd base rates'!E$7)
+($E691*'fnd base rates'!E$8)
+($F691*'fnd base rates'!E$9)
+($G691*'fnd base rates'!E$10)
+($H691*'fnd base rates'!E$11)
+($I691*'fnd base rates'!E$12)
+($J691*'fnd base rates'!E$13)
+($K691*'fnd base rates'!E$14)
+($M691*'fnd base rates'!E$16)
+($N691*'fnd base rates'!E$17)
+($O691*'fnd base rates'!E$18)
+($P691*VLOOKUP($S691+12,rate_basefnd,5)))
*$R691</f>
        <v>12152.6272192</v>
      </c>
      <c r="X691" s="68">
        <f>(($D691*'fnd base rates'!F$7)
+($E691*'fnd base rates'!F$8)
+($F691*'fnd base rates'!F$9)
+($G691*'fnd base rates'!F$10)
+($H691*'fnd base rates'!F$11)
+($I691*'fnd base rates'!F$12)
+($J691*'fnd base rates'!F$13)
+($K691*'fnd base rates'!F$14)
+($M691*'fnd base rates'!F$16)
+($N691*'fnd base rates'!F$17)
+($O691*'fnd base rates'!F$18)
+($P691*VLOOKUP($S691+12,rate_basefnd,6)))
*$R691</f>
        <v>2219.2246271999998</v>
      </c>
      <c r="Y691" s="68">
        <f>(($D691*'fnd base rates'!G$7)
+($E691*'fnd base rates'!G$8)
+($F691*'fnd base rates'!G$9)
+($G691*'fnd base rates'!G$10)
+($H691*'fnd base rates'!G$11)
+($I691*'fnd base rates'!G$12)
+($J691*'fnd base rates'!G$13)
+($K691*'fnd base rates'!G$14)
+($M691*'fnd base rates'!G$16)
+($N691*'fnd base rates'!G$17)
+($O691*'fnd base rates'!G$18)
+($P691*VLOOKUP($S691+12,rate_basefnd,7)))
*$R691</f>
        <v>405.94760960000002</v>
      </c>
      <c r="Z691" s="68">
        <f>(($D691*'fnd base rates'!H$7)
+($E691*'fnd base rates'!H$8)
+($F691*'fnd base rates'!H$9)
+($G691*'fnd base rates'!H$10)
+($H691*'fnd base rates'!H$11)
+($I691*'fnd base rates'!H$12)
+($J691*'fnd base rates'!H$13)
+($K691*'fnd base rates'!H$14)
+($M691*'fnd base rates'!H$16)
+($N691*'fnd base rates'!H$17)
+($O691*'fnd base rates'!H$18)
+($P691*VLOOKUP($S691+12,rate_basefnd,8)))</f>
        <v>1838.528</v>
      </c>
      <c r="AA691" s="68">
        <f>(($D691*'fnd base rates'!I$7)
+($E691*'fnd base rates'!I$8)
+($F691*'fnd base rates'!I$9)
+($G691*'fnd base rates'!I$10)
+($H691*'fnd base rates'!I$11)
+($I691*'fnd base rates'!I$12)
+($J691*'fnd base rates'!I$13)
+($K691*'fnd base rates'!I$14)
+($M691*'fnd base rates'!I$16)
+($N691*'fnd base rates'!I$17)
+($O691*'fnd base rates'!I$18)
+($P691*VLOOKUP($S691+12,rate_basefnd,9)))
*$R691</f>
        <v>1050.8844800000002</v>
      </c>
      <c r="AB691" s="68">
        <f>(($D691*'fnd base rates'!J$7)
+($E691*'fnd base rates'!J$8)
+($F691*'fnd base rates'!J$9)
+($G691*'fnd base rates'!J$10)
+($H691*'fnd base rates'!J$11)
+($I691*'fnd base rates'!J$12)
+($J691*'fnd base rates'!J$13)
+($K691*'fnd base rates'!J$14)
+($M691*'fnd base rates'!J$16)
+($N691*'fnd base rates'!J$17)
+($O691*'fnd base rates'!J$18)
+($P691*VLOOKUP($S691+12,rate_basefnd,10)))
*$R691</f>
        <v>1415.5537600000002</v>
      </c>
      <c r="AC691" s="68">
        <f>(($D691*'fnd base rates'!K$7)
+($E691*'fnd base rates'!K$8)
+($F691*'fnd base rates'!K$9)
+($G691*'fnd base rates'!K$10)
+($H691*'fnd base rates'!K$11)
+($I691*'fnd base rates'!K$12)
+($J691*'fnd base rates'!K$13)
+($K691*'fnd base rates'!K$14)
+($M691*'fnd base rates'!K$16)
+($N691*'fnd base rates'!K$17)
+($O691*'fnd base rates'!K$18)
+($P691*VLOOKUP($S691+12,rate_basefnd,11)))
*$R691</f>
        <v>2848.6904640000002</v>
      </c>
      <c r="AD691" s="68">
        <f>(($D691*'fnd base rates'!L$7)
+($E691*'fnd base rates'!L$8)
+($F691*'fnd base rates'!L$9)
+($G691*'fnd base rates'!L$10)
+($H691*'fnd base rates'!L$11)
+($I691*'fnd base rates'!L$12)
+($J691*'fnd base rates'!L$13)
+($K691*'fnd base rates'!L$14)
+($M691*'fnd base rates'!L$16)
+($N691*'fnd base rates'!L$17)
+($O691*'fnd base rates'!L$18)
+($P691*VLOOKUP($S691+12,rate_basefnd,12)))</f>
        <v>4332.4776000000002</v>
      </c>
      <c r="AE691" s="68">
        <f>(($D691*'fnd base rates'!M$7)
+($E691*'fnd base rates'!M$8)
+($F691*'fnd base rates'!M$9)
+($G691*'fnd base rates'!M$10)
+($H691*'fnd base rates'!M$11)
+($I691*'fnd base rates'!M$12)
+($J691*'fnd base rates'!M$13)
+($K691*'fnd base rates'!M$14)
+($M691*'fnd base rates'!M$16)
+($N691*'fnd base rates'!M$17)
+($O691*'fnd base rates'!M$18)
+($P691*VLOOKUP($S691+12,rate_basefnd,13)))</f>
        <v>0</v>
      </c>
      <c r="AF691" s="3">
        <f t="shared" si="141"/>
        <v>29485.178028800001</v>
      </c>
      <c r="AH691" s="205">
        <f t="shared" si="142"/>
        <v>487049149</v>
      </c>
      <c r="AI691" s="3" t="str">
        <f t="shared" si="146"/>
        <v>487</v>
      </c>
      <c r="AJ691" s="1" t="str">
        <f t="shared" si="147"/>
        <v>049</v>
      </c>
      <c r="AK691" s="1" t="str">
        <f t="shared" si="148"/>
        <v>149</v>
      </c>
      <c r="AL691" s="3">
        <f t="shared" si="143"/>
        <v>1</v>
      </c>
      <c r="AM691" s="3">
        <f t="shared" si="153"/>
        <v>2</v>
      </c>
      <c r="AN691" s="3">
        <f t="shared" si="149"/>
        <v>29485.178028800001</v>
      </c>
      <c r="AO691" s="3">
        <f t="shared" si="150"/>
        <v>14743</v>
      </c>
      <c r="AP691" s="3">
        <f t="shared" si="144"/>
        <v>-2209</v>
      </c>
      <c r="AQ691" s="3">
        <v>16952</v>
      </c>
      <c r="AS691" s="68"/>
      <c r="AT691" s="68"/>
      <c r="AX691" s="4">
        <f t="shared" si="151"/>
        <v>0</v>
      </c>
      <c r="AZ691" s="4">
        <f t="shared" si="152"/>
        <v>0</v>
      </c>
      <c r="BB691" s="4"/>
    </row>
    <row r="692" spans="1:54" s="3" customFormat="1">
      <c r="A692" s="205" t="str">
        <f t="shared" si="145"/>
        <v>487</v>
      </c>
      <c r="B692" s="1">
        <v>487049160</v>
      </c>
      <c r="C692" s="7" t="s">
        <v>109</v>
      </c>
      <c r="D692" s="8">
        <f>'fnd enro'!D692</f>
        <v>0</v>
      </c>
      <c r="E692" s="8">
        <f>'fnd enro'!E692</f>
        <v>0</v>
      </c>
      <c r="F692" s="8">
        <f>'fnd enro'!F692</f>
        <v>0</v>
      </c>
      <c r="G692" s="8">
        <f>'fnd enro'!G692</f>
        <v>0</v>
      </c>
      <c r="H692" s="8">
        <f>'fnd enro'!H692</f>
        <v>1</v>
      </c>
      <c r="I692" s="8">
        <f>'fnd enro'!I692</f>
        <v>0</v>
      </c>
      <c r="J692" s="8">
        <f>'fnd enro'!J692</f>
        <v>0</v>
      </c>
      <c r="K692" s="9">
        <f>'fnd enro'!K692</f>
        <v>0.04</v>
      </c>
      <c r="L692" s="8">
        <f>'fnd enro'!L692</f>
        <v>0</v>
      </c>
      <c r="M692" s="8">
        <f>'fnd enro'!M692</f>
        <v>0</v>
      </c>
      <c r="N692" s="8">
        <f>'fnd enro'!N692</f>
        <v>0</v>
      </c>
      <c r="O692" s="8">
        <f>'fnd enro'!O692</f>
        <v>0</v>
      </c>
      <c r="P692" s="8">
        <f>'fnd enro'!P692</f>
        <v>1</v>
      </c>
      <c r="Q692" s="8">
        <f>'fnd enro'!R692</f>
        <v>1</v>
      </c>
      <c r="R692" s="9">
        <f t="shared" si="140"/>
        <v>1.1120000000000001</v>
      </c>
      <c r="S692" s="8">
        <f>VALUE('fnd enro'!Q692)</f>
        <v>11</v>
      </c>
      <c r="T692" s="1"/>
      <c r="U692" s="68">
        <f>(($D692*'fnd base rates'!C$7)
+($E692*'fnd base rates'!C$8)
+($F692*'fnd base rates'!C$9)
+($G692*'fnd base rates'!C$10)
+($H692*'fnd base rates'!C$11)
+($I692*'fnd base rates'!C$12)
+($J692*'fnd base rates'!C$13)
+($K692*'fnd base rates'!C$14)
+($M692*'fnd base rates'!C$16)
+($N692*'fnd base rates'!C$17)
+($O692*'fnd base rates'!C$18)
+($P692*VLOOKUP($S692+12,rate_basefnd,3)))
*$R692</f>
        <v>810.13781440000002</v>
      </c>
      <c r="V692" s="68">
        <f>(($D692*'fnd base rates'!D$7)
+($E692*'fnd base rates'!D$8)
+($F692*'fnd base rates'!D$9)
+($G692*'fnd base rates'!D$10)
+($H692*'fnd base rates'!D$11)
+($I692*'fnd base rates'!D$12)
+($J692*'fnd base rates'!D$13)
+($K692*'fnd base rates'!D$14)
+($M692*'fnd base rates'!D$16)
+($N692*'fnd base rates'!D$17)
+($O692*'fnd base rates'!D$18)
+($P692*VLOOKUP($S692+12,rate_basefnd,4)))
*$R692</f>
        <v>1622.7972</v>
      </c>
      <c r="W692" s="68">
        <f>(($D692*'fnd base rates'!E$7)
+($E692*'fnd base rates'!E$8)
+($F692*'fnd base rates'!E$9)
+($G692*'fnd base rates'!E$10)
+($H692*'fnd base rates'!E$11)
+($I692*'fnd base rates'!E$12)
+($J692*'fnd base rates'!E$13)
+($K692*'fnd base rates'!E$14)
+($M692*'fnd base rates'!E$16)
+($N692*'fnd base rates'!E$17)
+($O692*'fnd base rates'!E$18)
+($P692*VLOOKUP($S692+12,rate_basefnd,5)))
*$R692</f>
        <v>10912.7018496</v>
      </c>
      <c r="X692" s="68">
        <f>(($D692*'fnd base rates'!F$7)
+($E692*'fnd base rates'!F$8)
+($F692*'fnd base rates'!F$9)
+($G692*'fnd base rates'!F$10)
+($H692*'fnd base rates'!F$11)
+($I692*'fnd base rates'!F$12)
+($J692*'fnd base rates'!F$13)
+($K692*'fnd base rates'!F$14)
+($M692*'fnd base rates'!F$16)
+($N692*'fnd base rates'!F$17)
+($O692*'fnd base rates'!F$18)
+($P692*VLOOKUP($S692+12,rate_basefnd,6)))
*$R692</f>
        <v>1243.4526336000001</v>
      </c>
      <c r="Y692" s="68">
        <f>(($D692*'fnd base rates'!G$7)
+($E692*'fnd base rates'!G$8)
+($F692*'fnd base rates'!G$9)
+($G692*'fnd base rates'!G$10)
+($H692*'fnd base rates'!G$11)
+($I692*'fnd base rates'!G$12)
+($J692*'fnd base rates'!G$13)
+($K692*'fnd base rates'!G$14)
+($M692*'fnd base rates'!G$16)
+($N692*'fnd base rates'!G$17)
+($O692*'fnd base rates'!G$18)
+($P692*VLOOKUP($S692+12,rate_basefnd,7)))
*$R692</f>
        <v>530.17980480000006</v>
      </c>
      <c r="Z692" s="68">
        <f>(($D692*'fnd base rates'!H$7)
+($E692*'fnd base rates'!H$8)
+($F692*'fnd base rates'!H$9)
+($G692*'fnd base rates'!H$10)
+($H692*'fnd base rates'!H$11)
+($I692*'fnd base rates'!H$12)
+($J692*'fnd base rates'!H$13)
+($K692*'fnd base rates'!H$14)
+($M692*'fnd base rates'!H$16)
+($N692*'fnd base rates'!H$17)
+($O692*'fnd base rates'!H$18)
+($P692*VLOOKUP($S692+12,rate_basefnd,8)))</f>
        <v>625.63400000000001</v>
      </c>
      <c r="AA692" s="68">
        <f>(($D692*'fnd base rates'!I$7)
+($E692*'fnd base rates'!I$8)
+($F692*'fnd base rates'!I$9)
+($G692*'fnd base rates'!I$10)
+($H692*'fnd base rates'!I$11)
+($I692*'fnd base rates'!I$12)
+($J692*'fnd base rates'!I$13)
+($K692*'fnd base rates'!I$14)
+($M692*'fnd base rates'!I$16)
+($N692*'fnd base rates'!I$17)
+($O692*'fnd base rates'!I$18)
+($P692*VLOOKUP($S692+12,rate_basefnd,9)))
*$R692</f>
        <v>772.32848000000001</v>
      </c>
      <c r="AB692" s="68">
        <f>(($D692*'fnd base rates'!J$7)
+($E692*'fnd base rates'!J$8)
+($F692*'fnd base rates'!J$9)
+($G692*'fnd base rates'!J$10)
+($H692*'fnd base rates'!J$11)
+($I692*'fnd base rates'!J$12)
+($J692*'fnd base rates'!J$13)
+($K692*'fnd base rates'!J$14)
+($M692*'fnd base rates'!J$16)
+($N692*'fnd base rates'!J$17)
+($O692*'fnd base rates'!J$18)
+($P692*VLOOKUP($S692+12,rate_basefnd,10)))
*$R692</f>
        <v>1701.6602400000002</v>
      </c>
      <c r="AC692" s="68">
        <f>(($D692*'fnd base rates'!K$7)
+($E692*'fnd base rates'!K$8)
+($F692*'fnd base rates'!K$9)
+($G692*'fnd base rates'!K$10)
+($H692*'fnd base rates'!K$11)
+($I692*'fnd base rates'!K$12)
+($J692*'fnd base rates'!K$13)
+($K692*'fnd base rates'!K$14)
+($M692*'fnd base rates'!K$16)
+($N692*'fnd base rates'!K$17)
+($O692*'fnd base rates'!K$18)
+($P692*VLOOKUP($S692+12,rate_basefnd,11)))
*$R692</f>
        <v>1463.943552</v>
      </c>
      <c r="AD692" s="68">
        <f>(($D692*'fnd base rates'!L$7)
+($E692*'fnd base rates'!L$8)
+($F692*'fnd base rates'!L$9)
+($G692*'fnd base rates'!L$10)
+($H692*'fnd base rates'!L$11)
+($I692*'fnd base rates'!L$12)
+($J692*'fnd base rates'!L$13)
+($K692*'fnd base rates'!L$14)
+($M692*'fnd base rates'!L$16)
+($N692*'fnd base rates'!L$17)
+($O692*'fnd base rates'!L$18)
+($P692*VLOOKUP($S692+12,rate_basefnd,12)))</f>
        <v>3546.9787999999999</v>
      </c>
      <c r="AE692" s="68">
        <f>(($D692*'fnd base rates'!M$7)
+($E692*'fnd base rates'!M$8)
+($F692*'fnd base rates'!M$9)
+($G692*'fnd base rates'!M$10)
+($H692*'fnd base rates'!M$11)
+($I692*'fnd base rates'!M$12)
+($J692*'fnd base rates'!M$13)
+($K692*'fnd base rates'!M$14)
+($M692*'fnd base rates'!M$16)
+($N692*'fnd base rates'!M$17)
+($O692*'fnd base rates'!M$18)
+($P692*VLOOKUP($S692+12,rate_basefnd,13)))</f>
        <v>0</v>
      </c>
      <c r="AF692" s="3">
        <f t="shared" si="141"/>
        <v>23229.814374400001</v>
      </c>
      <c r="AH692" s="205">
        <f t="shared" si="142"/>
        <v>487049160</v>
      </c>
      <c r="AI692" s="3" t="str">
        <f t="shared" si="146"/>
        <v>487</v>
      </c>
      <c r="AJ692" s="1" t="str">
        <f t="shared" si="147"/>
        <v>049</v>
      </c>
      <c r="AK692" s="1" t="str">
        <f t="shared" si="148"/>
        <v>160</v>
      </c>
      <c r="AL692" s="3">
        <f t="shared" si="143"/>
        <v>1</v>
      </c>
      <c r="AM692" s="3">
        <f t="shared" si="153"/>
        <v>1</v>
      </c>
      <c r="AN692" s="3">
        <f t="shared" si="149"/>
        <v>23229.814374400001</v>
      </c>
      <c r="AO692" s="3">
        <f t="shared" si="150"/>
        <v>23230</v>
      </c>
      <c r="AP692" s="3">
        <f t="shared" si="144"/>
        <v>4846</v>
      </c>
      <c r="AQ692" s="3">
        <v>18384</v>
      </c>
      <c r="AS692" s="68"/>
      <c r="AT692" s="68"/>
      <c r="AX692" s="4">
        <f t="shared" si="151"/>
        <v>0</v>
      </c>
      <c r="AZ692" s="4">
        <f t="shared" si="152"/>
        <v>0</v>
      </c>
      <c r="BB692" s="4"/>
    </row>
    <row r="693" spans="1:54" s="3" customFormat="1">
      <c r="A693" s="205" t="str">
        <f t="shared" si="145"/>
        <v>487</v>
      </c>
      <c r="B693" s="1">
        <v>487049163</v>
      </c>
      <c r="C693" s="7" t="s">
        <v>109</v>
      </c>
      <c r="D693" s="8">
        <f>'fnd enro'!D693</f>
        <v>0</v>
      </c>
      <c r="E693" s="8">
        <f>'fnd enro'!E693</f>
        <v>0</v>
      </c>
      <c r="F693" s="8">
        <f>'fnd enro'!F693</f>
        <v>0</v>
      </c>
      <c r="G693" s="8">
        <f>'fnd enro'!G693</f>
        <v>0</v>
      </c>
      <c r="H693" s="8">
        <f>'fnd enro'!H693</f>
        <v>6</v>
      </c>
      <c r="I693" s="8">
        <f>'fnd enro'!I693</f>
        <v>10</v>
      </c>
      <c r="J693" s="8">
        <f>'fnd enro'!J693</f>
        <v>0</v>
      </c>
      <c r="K693" s="9">
        <f>'fnd enro'!K693</f>
        <v>0.64</v>
      </c>
      <c r="L693" s="8">
        <f>'fnd enro'!L693</f>
        <v>0</v>
      </c>
      <c r="M693" s="8">
        <f>'fnd enro'!M693</f>
        <v>0</v>
      </c>
      <c r="N693" s="8">
        <f>'fnd enro'!N693</f>
        <v>1</v>
      </c>
      <c r="O693" s="8">
        <f>'fnd enro'!O693</f>
        <v>1</v>
      </c>
      <c r="P693" s="8">
        <f>'fnd enro'!P693</f>
        <v>8</v>
      </c>
      <c r="Q693" s="8">
        <f>'fnd enro'!R693</f>
        <v>16</v>
      </c>
      <c r="R693" s="9">
        <f t="shared" si="140"/>
        <v>1.1120000000000001</v>
      </c>
      <c r="S693" s="8">
        <f>VALUE('fnd enro'!Q693)</f>
        <v>11</v>
      </c>
      <c r="T693" s="1"/>
      <c r="U693" s="68">
        <f>(($D693*'fnd base rates'!C$7)
+($E693*'fnd base rates'!C$8)
+($F693*'fnd base rates'!C$9)
+($G693*'fnd base rates'!C$10)
+($H693*'fnd base rates'!C$11)
+($I693*'fnd base rates'!C$12)
+($J693*'fnd base rates'!C$13)
+($K693*'fnd base rates'!C$14)
+($M693*'fnd base rates'!C$16)
+($N693*'fnd base rates'!C$17)
+($O693*'fnd base rates'!C$18)
+($P693*VLOOKUP($S693+12,rate_basefnd,3)))
*$R693</f>
        <v>12131.852390400001</v>
      </c>
      <c r="V693" s="68">
        <f>(($D693*'fnd base rates'!D$7)
+($E693*'fnd base rates'!D$8)
+($F693*'fnd base rates'!D$9)
+($G693*'fnd base rates'!D$10)
+($H693*'fnd base rates'!D$11)
+($I693*'fnd base rates'!D$12)
+($J693*'fnd base rates'!D$13)
+($K693*'fnd base rates'!D$14)
+($M693*'fnd base rates'!D$16)
+($N693*'fnd base rates'!D$17)
+($O693*'fnd base rates'!D$18)
+($P693*VLOOKUP($S693+12,rate_basefnd,4)))
*$R693</f>
        <v>21086.03312</v>
      </c>
      <c r="W693" s="68">
        <f>(($D693*'fnd base rates'!E$7)
+($E693*'fnd base rates'!E$8)
+($F693*'fnd base rates'!E$9)
+($G693*'fnd base rates'!E$10)
+($H693*'fnd base rates'!E$11)
+($I693*'fnd base rates'!E$12)
+($J693*'fnd base rates'!E$13)
+($K693*'fnd base rates'!E$14)
+($M693*'fnd base rates'!E$16)
+($N693*'fnd base rates'!E$17)
+($O693*'fnd base rates'!E$18)
+($P693*VLOOKUP($S693+12,rate_basefnd,5)))
*$R693</f>
        <v>143369.03999360002</v>
      </c>
      <c r="X693" s="68">
        <f>(($D693*'fnd base rates'!F$7)
+($E693*'fnd base rates'!F$8)
+($F693*'fnd base rates'!F$9)
+($G693*'fnd base rates'!F$10)
+($H693*'fnd base rates'!F$11)
+($I693*'fnd base rates'!F$12)
+($J693*'fnd base rates'!F$13)
+($K693*'fnd base rates'!F$14)
+($M693*'fnd base rates'!F$16)
+($N693*'fnd base rates'!F$17)
+($O693*'fnd base rates'!F$18)
+($P693*VLOOKUP($S693+12,rate_basefnd,6)))
*$R693</f>
        <v>19110.103417599999</v>
      </c>
      <c r="Y693" s="68">
        <f>(($D693*'fnd base rates'!G$7)
+($E693*'fnd base rates'!G$8)
+($F693*'fnd base rates'!G$9)
+($G693*'fnd base rates'!G$10)
+($H693*'fnd base rates'!G$11)
+($I693*'fnd base rates'!G$12)
+($J693*'fnd base rates'!G$13)
+($K693*'fnd base rates'!G$14)
+($M693*'fnd base rates'!G$16)
+($N693*'fnd base rates'!G$17)
+($O693*'fnd base rates'!G$18)
+($P693*VLOOKUP($S693+12,rate_basefnd,7)))
*$R693</f>
        <v>6012.0351168000007</v>
      </c>
      <c r="Z693" s="68">
        <f>(($D693*'fnd base rates'!H$7)
+($E693*'fnd base rates'!H$8)
+($F693*'fnd base rates'!H$9)
+($G693*'fnd base rates'!H$10)
+($H693*'fnd base rates'!H$11)
+($I693*'fnd base rates'!H$12)
+($J693*'fnd base rates'!H$13)
+($K693*'fnd base rates'!H$14)
+($M693*'fnd base rates'!H$16)
+($N693*'fnd base rates'!H$17)
+($O693*'fnd base rates'!H$18)
+($P693*VLOOKUP($S693+12,rate_basefnd,8)))</f>
        <v>13390.464</v>
      </c>
      <c r="AA693" s="68">
        <f>(($D693*'fnd base rates'!I$7)
+($E693*'fnd base rates'!I$8)
+($F693*'fnd base rates'!I$9)
+($G693*'fnd base rates'!I$10)
+($H693*'fnd base rates'!I$11)
+($I693*'fnd base rates'!I$12)
+($J693*'fnd base rates'!I$13)
+($K693*'fnd base rates'!I$14)
+($M693*'fnd base rates'!I$16)
+($N693*'fnd base rates'!I$17)
+($O693*'fnd base rates'!I$18)
+($P693*VLOOKUP($S693+12,rate_basefnd,9)))
*$R693</f>
        <v>10662.334160000002</v>
      </c>
      <c r="AB693" s="68">
        <f>(($D693*'fnd base rates'!J$7)
+($E693*'fnd base rates'!J$8)
+($F693*'fnd base rates'!J$9)
+($G693*'fnd base rates'!J$10)
+($H693*'fnd base rates'!J$11)
+($I693*'fnd base rates'!J$12)
+($J693*'fnd base rates'!J$13)
+($K693*'fnd base rates'!J$14)
+($M693*'fnd base rates'!J$16)
+($N693*'fnd base rates'!J$17)
+($O693*'fnd base rates'!J$18)
+($P693*VLOOKUP($S693+12,rate_basefnd,10)))
*$R693</f>
        <v>20156.234320000003</v>
      </c>
      <c r="AC693" s="68">
        <f>(($D693*'fnd base rates'!K$7)
+($E693*'fnd base rates'!K$8)
+($F693*'fnd base rates'!K$9)
+($G693*'fnd base rates'!K$10)
+($H693*'fnd base rates'!K$11)
+($I693*'fnd base rates'!K$12)
+($J693*'fnd base rates'!K$13)
+($K693*'fnd base rates'!K$14)
+($M693*'fnd base rates'!K$16)
+($N693*'fnd base rates'!K$17)
+($O693*'fnd base rates'!K$18)
+($P693*VLOOKUP($S693+12,rate_basefnd,11)))
*$R693</f>
        <v>23975.538432000005</v>
      </c>
      <c r="AD693" s="68">
        <f>(($D693*'fnd base rates'!L$7)
+($E693*'fnd base rates'!L$8)
+($F693*'fnd base rates'!L$9)
+($G693*'fnd base rates'!L$10)
+($H693*'fnd base rates'!L$11)
+($I693*'fnd base rates'!L$12)
+($J693*'fnd base rates'!L$13)
+($K693*'fnd base rates'!L$14)
+($M693*'fnd base rates'!L$16)
+($N693*'fnd base rates'!L$17)
+($O693*'fnd base rates'!L$18)
+($P693*VLOOKUP($S693+12,rate_basefnd,12)))</f>
        <v>46087.680799999987</v>
      </c>
      <c r="AE693" s="68">
        <f>(($D693*'fnd base rates'!M$7)
+($E693*'fnd base rates'!M$8)
+($F693*'fnd base rates'!M$9)
+($G693*'fnd base rates'!M$10)
+($H693*'fnd base rates'!M$11)
+($I693*'fnd base rates'!M$12)
+($J693*'fnd base rates'!M$13)
+($K693*'fnd base rates'!M$14)
+($M693*'fnd base rates'!M$16)
+($N693*'fnd base rates'!M$17)
+($O693*'fnd base rates'!M$18)
+($P693*VLOOKUP($S693+12,rate_basefnd,13)))</f>
        <v>0</v>
      </c>
      <c r="AF693" s="3">
        <f t="shared" si="141"/>
        <v>315981.31575040001</v>
      </c>
      <c r="AH693" s="205">
        <f t="shared" si="142"/>
        <v>487049163</v>
      </c>
      <c r="AI693" s="3" t="str">
        <f t="shared" si="146"/>
        <v>487</v>
      </c>
      <c r="AJ693" s="1" t="str">
        <f t="shared" si="147"/>
        <v>049</v>
      </c>
      <c r="AK693" s="1" t="str">
        <f t="shared" si="148"/>
        <v>163</v>
      </c>
      <c r="AL693" s="3">
        <f t="shared" si="143"/>
        <v>1</v>
      </c>
      <c r="AM693" s="3">
        <f t="shared" si="153"/>
        <v>16</v>
      </c>
      <c r="AN693" s="3">
        <f t="shared" si="149"/>
        <v>315981.31575040001</v>
      </c>
      <c r="AO693" s="3">
        <f t="shared" si="150"/>
        <v>19749</v>
      </c>
      <c r="AP693" s="3">
        <f t="shared" si="144"/>
        <v>139</v>
      </c>
      <c r="AQ693" s="3">
        <v>19610</v>
      </c>
      <c r="AS693" s="68"/>
      <c r="AT693" s="68"/>
      <c r="AX693" s="4">
        <f t="shared" si="151"/>
        <v>0</v>
      </c>
      <c r="AZ693" s="4">
        <f t="shared" si="152"/>
        <v>0</v>
      </c>
      <c r="BB693" s="4"/>
    </row>
    <row r="694" spans="1:54" s="3" customFormat="1">
      <c r="A694" s="205" t="str">
        <f t="shared" si="145"/>
        <v>487</v>
      </c>
      <c r="B694" s="1">
        <v>487049165</v>
      </c>
      <c r="C694" s="7" t="s">
        <v>109</v>
      </c>
      <c r="D694" s="8">
        <f>'fnd enro'!D694</f>
        <v>0</v>
      </c>
      <c r="E694" s="8">
        <f>'fnd enro'!E694</f>
        <v>0</v>
      </c>
      <c r="F694" s="8">
        <f>'fnd enro'!F694</f>
        <v>0</v>
      </c>
      <c r="G694" s="8">
        <f>'fnd enro'!G694</f>
        <v>0</v>
      </c>
      <c r="H694" s="8">
        <f>'fnd enro'!H694</f>
        <v>9</v>
      </c>
      <c r="I694" s="8">
        <f>'fnd enro'!I694</f>
        <v>20</v>
      </c>
      <c r="J694" s="8">
        <f>'fnd enro'!J694</f>
        <v>0</v>
      </c>
      <c r="K694" s="9">
        <f>'fnd enro'!K694</f>
        <v>1.1599999999999999</v>
      </c>
      <c r="L694" s="8">
        <f>'fnd enro'!L694</f>
        <v>0</v>
      </c>
      <c r="M694" s="8">
        <f>'fnd enro'!M694</f>
        <v>0</v>
      </c>
      <c r="N694" s="8">
        <f>'fnd enro'!N694</f>
        <v>1</v>
      </c>
      <c r="O694" s="8">
        <f>'fnd enro'!O694</f>
        <v>2</v>
      </c>
      <c r="P694" s="8">
        <f>'fnd enro'!P694</f>
        <v>15</v>
      </c>
      <c r="Q694" s="8">
        <f>'fnd enro'!R694</f>
        <v>29</v>
      </c>
      <c r="R694" s="9">
        <f t="shared" si="140"/>
        <v>1.1120000000000001</v>
      </c>
      <c r="S694" s="8">
        <f>VALUE('fnd enro'!Q694)</f>
        <v>10</v>
      </c>
      <c r="T694" s="1"/>
      <c r="U694" s="68">
        <f>(($D694*'fnd base rates'!C$7)
+($E694*'fnd base rates'!C$8)
+($F694*'fnd base rates'!C$9)
+($G694*'fnd base rates'!C$10)
+($H694*'fnd base rates'!C$11)
+($I694*'fnd base rates'!C$12)
+($J694*'fnd base rates'!C$13)
+($K694*'fnd base rates'!C$14)
+($M694*'fnd base rates'!C$16)
+($N694*'fnd base rates'!C$17)
+($O694*'fnd base rates'!C$18)
+($P694*VLOOKUP($S694+12,rate_basefnd,3)))
*$R694</f>
        <v>21737.1700576</v>
      </c>
      <c r="V694" s="68">
        <f>(($D694*'fnd base rates'!D$7)
+($E694*'fnd base rates'!D$8)
+($F694*'fnd base rates'!D$9)
+($G694*'fnd base rates'!D$10)
+($H694*'fnd base rates'!D$11)
+($I694*'fnd base rates'!D$12)
+($J694*'fnd base rates'!D$13)
+($K694*'fnd base rates'!D$14)
+($M694*'fnd base rates'!D$16)
+($N694*'fnd base rates'!D$17)
+($O694*'fnd base rates'!D$18)
+($P694*VLOOKUP($S694+12,rate_basefnd,4)))
*$R694</f>
        <v>37278.788079999998</v>
      </c>
      <c r="W694" s="68">
        <f>(($D694*'fnd base rates'!E$7)
+($E694*'fnd base rates'!E$8)
+($F694*'fnd base rates'!E$9)
+($G694*'fnd base rates'!E$10)
+($H694*'fnd base rates'!E$11)
+($I694*'fnd base rates'!E$12)
+($J694*'fnd base rates'!E$13)
+($K694*'fnd base rates'!E$14)
+($M694*'fnd base rates'!E$16)
+($N694*'fnd base rates'!E$17)
+($O694*'fnd base rates'!E$18)
+($P694*VLOOKUP($S694+12,rate_basefnd,5)))
*$R694</f>
        <v>254449.06675840003</v>
      </c>
      <c r="X694" s="68">
        <f>(($D694*'fnd base rates'!F$7)
+($E694*'fnd base rates'!F$8)
+($F694*'fnd base rates'!F$9)
+($G694*'fnd base rates'!F$10)
+($H694*'fnd base rates'!F$11)
+($I694*'fnd base rates'!F$12)
+($J694*'fnd base rates'!F$13)
+($K694*'fnd base rates'!F$14)
+($M694*'fnd base rates'!F$16)
+($N694*'fnd base rates'!F$17)
+($O694*'fnd base rates'!F$18)
+($P694*VLOOKUP($S694+12,rate_basefnd,6)))
*$R694</f>
        <v>34238.3701344</v>
      </c>
      <c r="Y694" s="68">
        <f>(($D694*'fnd base rates'!G$7)
+($E694*'fnd base rates'!G$8)
+($F694*'fnd base rates'!G$9)
+($G694*'fnd base rates'!G$10)
+($H694*'fnd base rates'!G$11)
+($I694*'fnd base rates'!G$12)
+($J694*'fnd base rates'!G$13)
+($K694*'fnd base rates'!G$14)
+($M694*'fnd base rates'!G$16)
+($N694*'fnd base rates'!G$17)
+($O694*'fnd base rates'!G$18)
+($P694*VLOOKUP($S694+12,rate_basefnd,7)))
*$R694</f>
        <v>10468.9146592</v>
      </c>
      <c r="Z694" s="68">
        <f>(($D694*'fnd base rates'!H$7)
+($E694*'fnd base rates'!H$8)
+($F694*'fnd base rates'!H$9)
+($G694*'fnd base rates'!H$10)
+($H694*'fnd base rates'!H$11)
+($I694*'fnd base rates'!H$12)
+($J694*'fnd base rates'!H$13)
+($K694*'fnd base rates'!H$14)
+($M694*'fnd base rates'!H$16)
+($N694*'fnd base rates'!H$17)
+($O694*'fnd base rates'!H$18)
+($P694*VLOOKUP($S694+12,rate_basefnd,8)))</f>
        <v>24757.356</v>
      </c>
      <c r="AA694" s="68">
        <f>(($D694*'fnd base rates'!I$7)
+($E694*'fnd base rates'!I$8)
+($F694*'fnd base rates'!I$9)
+($G694*'fnd base rates'!I$10)
+($H694*'fnd base rates'!I$11)
+($I694*'fnd base rates'!I$12)
+($J694*'fnd base rates'!I$13)
+($K694*'fnd base rates'!I$14)
+($M694*'fnd base rates'!I$16)
+($N694*'fnd base rates'!I$17)
+($O694*'fnd base rates'!I$18)
+($P694*VLOOKUP($S694+12,rate_basefnd,9)))
*$R694</f>
        <v>18989.201440000004</v>
      </c>
      <c r="AB694" s="68">
        <f>(($D694*'fnd base rates'!J$7)
+($E694*'fnd base rates'!J$8)
+($F694*'fnd base rates'!J$9)
+($G694*'fnd base rates'!J$10)
+($H694*'fnd base rates'!J$11)
+($I694*'fnd base rates'!J$12)
+($J694*'fnd base rates'!J$13)
+($K694*'fnd base rates'!J$14)
+($M694*'fnd base rates'!J$16)
+($N694*'fnd base rates'!J$17)
+($O694*'fnd base rates'!J$18)
+($P694*VLOOKUP($S694+12,rate_basefnd,10)))
*$R694</f>
        <v>35636.308480000007</v>
      </c>
      <c r="AC694" s="68">
        <f>(($D694*'fnd base rates'!K$7)
+($E694*'fnd base rates'!K$8)
+($F694*'fnd base rates'!K$9)
+($G694*'fnd base rates'!K$10)
+($H694*'fnd base rates'!K$11)
+($I694*'fnd base rates'!K$12)
+($J694*'fnd base rates'!K$13)
+($K694*'fnd base rates'!K$14)
+($M694*'fnd base rates'!K$16)
+($N694*'fnd base rates'!K$17)
+($O694*'fnd base rates'!K$18)
+($P694*VLOOKUP($S694+12,rate_basefnd,11)))
*$R694</f>
        <v>43128.14604800001</v>
      </c>
      <c r="AD694" s="68">
        <f>(($D694*'fnd base rates'!L$7)
+($E694*'fnd base rates'!L$8)
+($F694*'fnd base rates'!L$9)
+($G694*'fnd base rates'!L$10)
+($H694*'fnd base rates'!L$11)
+($I694*'fnd base rates'!L$12)
+($J694*'fnd base rates'!L$13)
+($K694*'fnd base rates'!L$14)
+($M694*'fnd base rates'!L$16)
+($N694*'fnd base rates'!L$17)
+($O694*'fnd base rates'!L$18)
+($P694*VLOOKUP($S694+12,rate_basefnd,12)))</f>
        <v>81495.295199999993</v>
      </c>
      <c r="AE694" s="68">
        <f>(($D694*'fnd base rates'!M$7)
+($E694*'fnd base rates'!M$8)
+($F694*'fnd base rates'!M$9)
+($G694*'fnd base rates'!M$10)
+($H694*'fnd base rates'!M$11)
+($I694*'fnd base rates'!M$12)
+($J694*'fnd base rates'!M$13)
+($K694*'fnd base rates'!M$14)
+($M694*'fnd base rates'!M$16)
+($N694*'fnd base rates'!M$17)
+($O694*'fnd base rates'!M$18)
+($P694*VLOOKUP($S694+12,rate_basefnd,13)))</f>
        <v>0</v>
      </c>
      <c r="AF694" s="3">
        <f t="shared" si="141"/>
        <v>562178.61685760005</v>
      </c>
      <c r="AH694" s="205">
        <f t="shared" si="142"/>
        <v>487049165</v>
      </c>
      <c r="AI694" s="3" t="str">
        <f t="shared" si="146"/>
        <v>487</v>
      </c>
      <c r="AJ694" s="1" t="str">
        <f t="shared" si="147"/>
        <v>049</v>
      </c>
      <c r="AK694" s="1" t="str">
        <f t="shared" si="148"/>
        <v>165</v>
      </c>
      <c r="AL694" s="3">
        <f t="shared" si="143"/>
        <v>1</v>
      </c>
      <c r="AM694" s="3">
        <f t="shared" si="153"/>
        <v>29</v>
      </c>
      <c r="AN694" s="3">
        <f t="shared" si="149"/>
        <v>562178.61685760005</v>
      </c>
      <c r="AO694" s="3">
        <f t="shared" si="150"/>
        <v>19385</v>
      </c>
      <c r="AP694" s="3">
        <f t="shared" si="144"/>
        <v>655</v>
      </c>
      <c r="AQ694" s="3">
        <v>18730</v>
      </c>
      <c r="AS694" s="68"/>
      <c r="AT694" s="68"/>
      <c r="AX694" s="4">
        <f t="shared" si="151"/>
        <v>0</v>
      </c>
      <c r="AZ694" s="4">
        <f t="shared" si="152"/>
        <v>0</v>
      </c>
      <c r="BB694" s="4"/>
    </row>
    <row r="695" spans="1:54" s="3" customFormat="1">
      <c r="A695" s="205" t="str">
        <f t="shared" si="145"/>
        <v>487</v>
      </c>
      <c r="B695" s="1">
        <v>487049176</v>
      </c>
      <c r="C695" s="7" t="s">
        <v>109</v>
      </c>
      <c r="D695" s="8">
        <f>'fnd enro'!D695</f>
        <v>0</v>
      </c>
      <c r="E695" s="8">
        <f>'fnd enro'!E695</f>
        <v>0</v>
      </c>
      <c r="F695" s="8">
        <f>'fnd enro'!F695</f>
        <v>0</v>
      </c>
      <c r="G695" s="8">
        <f>'fnd enro'!G695</f>
        <v>0</v>
      </c>
      <c r="H695" s="8">
        <f>'fnd enro'!H695</f>
        <v>15</v>
      </c>
      <c r="I695" s="8">
        <f>'fnd enro'!I695</f>
        <v>35</v>
      </c>
      <c r="J695" s="8">
        <f>'fnd enro'!J695</f>
        <v>0</v>
      </c>
      <c r="K695" s="9">
        <f>'fnd enro'!K695</f>
        <v>2</v>
      </c>
      <c r="L695" s="8">
        <f>'fnd enro'!L695</f>
        <v>0</v>
      </c>
      <c r="M695" s="8">
        <f>'fnd enro'!M695</f>
        <v>0</v>
      </c>
      <c r="N695" s="8">
        <f>'fnd enro'!N695</f>
        <v>3</v>
      </c>
      <c r="O695" s="8">
        <f>'fnd enro'!O695</f>
        <v>1</v>
      </c>
      <c r="P695" s="8">
        <f>'fnd enro'!P695</f>
        <v>34</v>
      </c>
      <c r="Q695" s="8">
        <f>'fnd enro'!R695</f>
        <v>50</v>
      </c>
      <c r="R695" s="9">
        <f t="shared" si="140"/>
        <v>1.1120000000000001</v>
      </c>
      <c r="S695" s="8">
        <f>VALUE('fnd enro'!Q695)</f>
        <v>8</v>
      </c>
      <c r="T695" s="1"/>
      <c r="U695" s="68">
        <f>(($D695*'fnd base rates'!C$7)
+($E695*'fnd base rates'!C$8)
+($F695*'fnd base rates'!C$9)
+($G695*'fnd base rates'!C$10)
+($H695*'fnd base rates'!C$11)
+($I695*'fnd base rates'!C$12)
+($J695*'fnd base rates'!C$13)
+($K695*'fnd base rates'!C$14)
+($M695*'fnd base rates'!C$16)
+($N695*'fnd base rates'!C$17)
+($O695*'fnd base rates'!C$18)
+($P695*VLOOKUP($S695+12,rate_basefnd,3)))
*$R695</f>
        <v>37626.521600000007</v>
      </c>
      <c r="V695" s="68">
        <f>(($D695*'fnd base rates'!D$7)
+($E695*'fnd base rates'!D$8)
+($F695*'fnd base rates'!D$9)
+($G695*'fnd base rates'!D$10)
+($H695*'fnd base rates'!D$11)
+($I695*'fnd base rates'!D$12)
+($J695*'fnd base rates'!D$13)
+($K695*'fnd base rates'!D$14)
+($M695*'fnd base rates'!D$16)
+($N695*'fnd base rates'!D$17)
+($O695*'fnd base rates'!D$18)
+($P695*VLOOKUP($S695+12,rate_basefnd,4)))
*$R695</f>
        <v>65689.26496</v>
      </c>
      <c r="W695" s="68">
        <f>(($D695*'fnd base rates'!E$7)
+($E695*'fnd base rates'!E$8)
+($F695*'fnd base rates'!E$9)
+($G695*'fnd base rates'!E$10)
+($H695*'fnd base rates'!E$11)
+($I695*'fnd base rates'!E$12)
+($J695*'fnd base rates'!E$13)
+($K695*'fnd base rates'!E$14)
+($M695*'fnd base rates'!E$16)
+($N695*'fnd base rates'!E$17)
+($O695*'fnd base rates'!E$18)
+($P695*VLOOKUP($S695+12,rate_basefnd,5)))
*$R695</f>
        <v>454605.74944000004</v>
      </c>
      <c r="X695" s="68">
        <f>(($D695*'fnd base rates'!F$7)
+($E695*'fnd base rates'!F$8)
+($F695*'fnd base rates'!F$9)
+($G695*'fnd base rates'!F$10)
+($H695*'fnd base rates'!F$11)
+($I695*'fnd base rates'!F$12)
+($J695*'fnd base rates'!F$13)
+($K695*'fnd base rates'!F$14)
+($M695*'fnd base rates'!F$16)
+($N695*'fnd base rates'!F$17)
+($O695*'fnd base rates'!F$18)
+($P695*VLOOKUP($S695+12,rate_basefnd,6)))
*$R695</f>
        <v>58544.442559999996</v>
      </c>
      <c r="Y695" s="68">
        <f>(($D695*'fnd base rates'!G$7)
+($E695*'fnd base rates'!G$8)
+($F695*'fnd base rates'!G$9)
+($G695*'fnd base rates'!G$10)
+($H695*'fnd base rates'!G$11)
+($I695*'fnd base rates'!G$12)
+($J695*'fnd base rates'!G$13)
+($K695*'fnd base rates'!G$14)
+($M695*'fnd base rates'!G$16)
+($N695*'fnd base rates'!G$17)
+($O695*'fnd base rates'!G$18)
+($P695*VLOOKUP($S695+12,rate_basefnd,7)))
*$R695</f>
        <v>18795.891360000001</v>
      </c>
      <c r="Z695" s="68">
        <f>(($D695*'fnd base rates'!H$7)
+($E695*'fnd base rates'!H$8)
+($F695*'fnd base rates'!H$9)
+($G695*'fnd base rates'!H$10)
+($H695*'fnd base rates'!H$11)
+($I695*'fnd base rates'!H$12)
+($J695*'fnd base rates'!H$13)
+($K695*'fnd base rates'!H$14)
+($M695*'fnd base rates'!H$16)
+($N695*'fnd base rates'!H$17)
+($O695*'fnd base rates'!H$18)
+($P695*VLOOKUP($S695+12,rate_basefnd,8)))</f>
        <v>42711.219999999994</v>
      </c>
      <c r="AA695" s="68">
        <f>(($D695*'fnd base rates'!I$7)
+($E695*'fnd base rates'!I$8)
+($F695*'fnd base rates'!I$9)
+($G695*'fnd base rates'!I$10)
+($H695*'fnd base rates'!I$11)
+($I695*'fnd base rates'!I$12)
+($J695*'fnd base rates'!I$13)
+($K695*'fnd base rates'!I$14)
+($M695*'fnd base rates'!I$16)
+($N695*'fnd base rates'!I$17)
+($O695*'fnd base rates'!I$18)
+($P695*VLOOKUP($S695+12,rate_basefnd,9)))
*$R695</f>
        <v>33296.916240000006</v>
      </c>
      <c r="AB695" s="68">
        <f>(($D695*'fnd base rates'!J$7)
+($E695*'fnd base rates'!J$8)
+($F695*'fnd base rates'!J$9)
+($G695*'fnd base rates'!J$10)
+($H695*'fnd base rates'!J$11)
+($I695*'fnd base rates'!J$12)
+($J695*'fnd base rates'!J$13)
+($K695*'fnd base rates'!J$14)
+($M695*'fnd base rates'!J$16)
+($N695*'fnd base rates'!J$17)
+($O695*'fnd base rates'!J$18)
+($P695*VLOOKUP($S695+12,rate_basefnd,10)))
*$R695</f>
        <v>65355.887360000008</v>
      </c>
      <c r="AC695" s="68">
        <f>(($D695*'fnd base rates'!K$7)
+($E695*'fnd base rates'!K$8)
+($F695*'fnd base rates'!K$9)
+($G695*'fnd base rates'!K$10)
+($H695*'fnd base rates'!K$11)
+($I695*'fnd base rates'!K$12)
+($J695*'fnd base rates'!K$13)
+($K695*'fnd base rates'!K$14)
+($M695*'fnd base rates'!K$16)
+($N695*'fnd base rates'!K$17)
+($O695*'fnd base rates'!K$18)
+($P695*VLOOKUP($S695+12,rate_basefnd,11)))
*$R695</f>
        <v>73621.86152000002</v>
      </c>
      <c r="AD695" s="68">
        <f>(($D695*'fnd base rates'!L$7)
+($E695*'fnd base rates'!L$8)
+($F695*'fnd base rates'!L$9)
+($G695*'fnd base rates'!L$10)
+($H695*'fnd base rates'!L$11)
+($I695*'fnd base rates'!L$12)
+($J695*'fnd base rates'!L$13)
+($K695*'fnd base rates'!L$14)
+($M695*'fnd base rates'!L$16)
+($N695*'fnd base rates'!L$17)
+($O695*'fnd base rates'!L$18)
+($P695*VLOOKUP($S695+12,rate_basefnd,12)))</f>
        <v>142707.66</v>
      </c>
      <c r="AE695" s="68">
        <f>(($D695*'fnd base rates'!M$7)
+($E695*'fnd base rates'!M$8)
+($F695*'fnd base rates'!M$9)
+($G695*'fnd base rates'!M$10)
+($H695*'fnd base rates'!M$11)
+($I695*'fnd base rates'!M$12)
+($J695*'fnd base rates'!M$13)
+($K695*'fnd base rates'!M$14)
+($M695*'fnd base rates'!M$16)
+($N695*'fnd base rates'!M$17)
+($O695*'fnd base rates'!M$18)
+($P695*VLOOKUP($S695+12,rate_basefnd,13)))</f>
        <v>0</v>
      </c>
      <c r="AF695" s="3">
        <f t="shared" si="141"/>
        <v>992955.41504000023</v>
      </c>
      <c r="AH695" s="205">
        <f t="shared" si="142"/>
        <v>487049176</v>
      </c>
      <c r="AI695" s="3" t="str">
        <f t="shared" si="146"/>
        <v>487</v>
      </c>
      <c r="AJ695" s="1" t="str">
        <f t="shared" si="147"/>
        <v>049</v>
      </c>
      <c r="AK695" s="1" t="str">
        <f t="shared" si="148"/>
        <v>176</v>
      </c>
      <c r="AL695" s="3">
        <f t="shared" si="143"/>
        <v>1</v>
      </c>
      <c r="AM695" s="3">
        <f t="shared" si="153"/>
        <v>50</v>
      </c>
      <c r="AN695" s="3">
        <f t="shared" si="149"/>
        <v>992955.41504000023</v>
      </c>
      <c r="AO695" s="3">
        <f t="shared" si="150"/>
        <v>19859</v>
      </c>
      <c r="AP695" s="3">
        <f t="shared" si="144"/>
        <v>1587</v>
      </c>
      <c r="AQ695" s="3">
        <v>18272</v>
      </c>
      <c r="AS695" s="68"/>
      <c r="AT695" s="68"/>
      <c r="AX695" s="4">
        <f t="shared" si="151"/>
        <v>0</v>
      </c>
      <c r="AZ695" s="4">
        <f t="shared" si="152"/>
        <v>0</v>
      </c>
      <c r="BB695" s="4"/>
    </row>
    <row r="696" spans="1:54" s="3" customFormat="1">
      <c r="A696" s="205" t="str">
        <f t="shared" si="145"/>
        <v>487</v>
      </c>
      <c r="B696" s="1">
        <v>487049178</v>
      </c>
      <c r="C696" s="7" t="s">
        <v>109</v>
      </c>
      <c r="D696" s="8">
        <f>'fnd enro'!D696</f>
        <v>0</v>
      </c>
      <c r="E696" s="8">
        <f>'fnd enro'!E696</f>
        <v>0</v>
      </c>
      <c r="F696" s="8">
        <f>'fnd enro'!F696</f>
        <v>0</v>
      </c>
      <c r="G696" s="8">
        <f>'fnd enro'!G696</f>
        <v>0</v>
      </c>
      <c r="H696" s="8">
        <f>'fnd enro'!H696</f>
        <v>0</v>
      </c>
      <c r="I696" s="8">
        <f>'fnd enro'!I696</f>
        <v>1</v>
      </c>
      <c r="J696" s="8">
        <f>'fnd enro'!J696</f>
        <v>0</v>
      </c>
      <c r="K696" s="9">
        <f>'fnd enro'!K696</f>
        <v>0.04</v>
      </c>
      <c r="L696" s="8">
        <f>'fnd enro'!L696</f>
        <v>0</v>
      </c>
      <c r="M696" s="8">
        <f>'fnd enro'!M696</f>
        <v>0</v>
      </c>
      <c r="N696" s="8">
        <f>'fnd enro'!N696</f>
        <v>0</v>
      </c>
      <c r="O696" s="8">
        <f>'fnd enro'!O696</f>
        <v>0</v>
      </c>
      <c r="P696" s="8">
        <f>'fnd enro'!P696</f>
        <v>1</v>
      </c>
      <c r="Q696" s="8">
        <f>'fnd enro'!R696</f>
        <v>1</v>
      </c>
      <c r="R696" s="9">
        <f t="shared" si="140"/>
        <v>1.1120000000000001</v>
      </c>
      <c r="S696" s="8">
        <f>VALUE('fnd enro'!Q696)</f>
        <v>4</v>
      </c>
      <c r="T696" s="1"/>
      <c r="U696" s="68">
        <f>(($D696*'fnd base rates'!C$7)
+($E696*'fnd base rates'!C$8)
+($F696*'fnd base rates'!C$9)
+($G696*'fnd base rates'!C$10)
+($H696*'fnd base rates'!C$11)
+($I696*'fnd base rates'!C$12)
+($J696*'fnd base rates'!C$13)
+($K696*'fnd base rates'!C$14)
+($M696*'fnd base rates'!C$16)
+($N696*'fnd base rates'!C$17)
+($O696*'fnd base rates'!C$18)
+($P696*VLOOKUP($S696+12,rate_basefnd,3)))
*$R696</f>
        <v>742.46149440000011</v>
      </c>
      <c r="V696" s="68">
        <f>(($D696*'fnd base rates'!D$7)
+($E696*'fnd base rates'!D$8)
+($F696*'fnd base rates'!D$9)
+($G696*'fnd base rates'!D$10)
+($H696*'fnd base rates'!D$11)
+($I696*'fnd base rates'!D$12)
+($J696*'fnd base rates'!D$13)
+($K696*'fnd base rates'!D$14)
+($M696*'fnd base rates'!D$16)
+($N696*'fnd base rates'!D$17)
+($O696*'fnd base rates'!D$18)
+($P696*VLOOKUP($S696+12,rate_basefnd,4)))
*$R696</f>
        <v>1302.1631200000002</v>
      </c>
      <c r="W696" s="68">
        <f>(($D696*'fnd base rates'!E$7)
+($E696*'fnd base rates'!E$8)
+($F696*'fnd base rates'!E$9)
+($G696*'fnd base rates'!E$10)
+($H696*'fnd base rates'!E$11)
+($I696*'fnd base rates'!E$12)
+($J696*'fnd base rates'!E$13)
+($K696*'fnd base rates'!E$14)
+($M696*'fnd base rates'!E$16)
+($N696*'fnd base rates'!E$17)
+($O696*'fnd base rates'!E$18)
+($P696*VLOOKUP($S696+12,rate_basefnd,5)))
*$R696</f>
        <v>9574.6656096000006</v>
      </c>
      <c r="X696" s="68">
        <f>(($D696*'fnd base rates'!F$7)
+($E696*'fnd base rates'!F$8)
+($F696*'fnd base rates'!F$9)
+($G696*'fnd base rates'!F$10)
+($H696*'fnd base rates'!F$11)
+($I696*'fnd base rates'!F$12)
+($J696*'fnd base rates'!F$13)
+($K696*'fnd base rates'!F$14)
+($M696*'fnd base rates'!F$16)
+($N696*'fnd base rates'!F$17)
+($O696*'fnd base rates'!F$18)
+($P696*VLOOKUP($S696+12,rate_basefnd,6)))
*$R696</f>
        <v>1109.6123135999999</v>
      </c>
      <c r="Y696" s="68">
        <f>(($D696*'fnd base rates'!G$7)
+($E696*'fnd base rates'!G$8)
+($F696*'fnd base rates'!G$9)
+($G696*'fnd base rates'!G$10)
+($H696*'fnd base rates'!G$11)
+($I696*'fnd base rates'!G$12)
+($J696*'fnd base rates'!G$13)
+($K696*'fnd base rates'!G$14)
+($M696*'fnd base rates'!G$16)
+($N696*'fnd base rates'!G$17)
+($O696*'fnd base rates'!G$18)
+($P696*VLOOKUP($S696+12,rate_basefnd,7)))
*$R696</f>
        <v>372.69836480000004</v>
      </c>
      <c r="Z696" s="68">
        <f>(($D696*'fnd base rates'!H$7)
+($E696*'fnd base rates'!H$8)
+($F696*'fnd base rates'!H$9)
+($G696*'fnd base rates'!H$10)
+($H696*'fnd base rates'!H$11)
+($I696*'fnd base rates'!H$12)
+($J696*'fnd base rates'!H$13)
+($K696*'fnd base rates'!H$14)
+($M696*'fnd base rates'!H$16)
+($N696*'fnd base rates'!H$17)
+($O696*'fnd base rates'!H$18)
+($P696*VLOOKUP($S696+12,rate_basefnd,8)))</f>
        <v>942.654</v>
      </c>
      <c r="AA696" s="68">
        <f>(($D696*'fnd base rates'!I$7)
+($E696*'fnd base rates'!I$8)
+($F696*'fnd base rates'!I$9)
+($G696*'fnd base rates'!I$10)
+($H696*'fnd base rates'!I$11)
+($I696*'fnd base rates'!I$12)
+($J696*'fnd base rates'!I$13)
+($K696*'fnd base rates'!I$14)
+($M696*'fnd base rates'!I$16)
+($N696*'fnd base rates'!I$17)
+($O696*'fnd base rates'!I$18)
+($P696*VLOOKUP($S696+12,rate_basefnd,9)))
*$R696</f>
        <v>667.09992</v>
      </c>
      <c r="AB696" s="68">
        <f>(($D696*'fnd base rates'!J$7)
+($E696*'fnd base rates'!J$8)
+($F696*'fnd base rates'!J$9)
+($G696*'fnd base rates'!J$10)
+($H696*'fnd base rates'!J$11)
+($I696*'fnd base rates'!J$12)
+($J696*'fnd base rates'!J$13)
+($K696*'fnd base rates'!J$14)
+($M696*'fnd base rates'!J$16)
+($N696*'fnd base rates'!J$17)
+($O696*'fnd base rates'!J$18)
+($P696*VLOOKUP($S696+12,rate_basefnd,10)))
*$R696</f>
        <v>1443.8764000000001</v>
      </c>
      <c r="AC696" s="68">
        <f>(($D696*'fnd base rates'!K$7)
+($E696*'fnd base rates'!K$8)
+($F696*'fnd base rates'!K$9)
+($G696*'fnd base rates'!K$10)
+($H696*'fnd base rates'!K$11)
+($I696*'fnd base rates'!K$12)
+($J696*'fnd base rates'!K$13)
+($K696*'fnd base rates'!K$14)
+($M696*'fnd base rates'!K$16)
+($N696*'fnd base rates'!K$17)
+($O696*'fnd base rates'!K$18)
+($P696*VLOOKUP($S696+12,rate_basefnd,11)))
*$R696</f>
        <v>1424.3452320000001</v>
      </c>
      <c r="AD696" s="68">
        <f>(($D696*'fnd base rates'!L$7)
+($E696*'fnd base rates'!L$8)
+($F696*'fnd base rates'!L$9)
+($G696*'fnd base rates'!L$10)
+($H696*'fnd base rates'!L$11)
+($I696*'fnd base rates'!L$12)
+($J696*'fnd base rates'!L$13)
+($K696*'fnd base rates'!L$14)
+($M696*'fnd base rates'!L$16)
+($N696*'fnd base rates'!L$17)
+($O696*'fnd base rates'!L$18)
+($P696*VLOOKUP($S696+12,rate_basefnd,12)))</f>
        <v>2756.4688000000001</v>
      </c>
      <c r="AE696" s="68">
        <f>(($D696*'fnd base rates'!M$7)
+($E696*'fnd base rates'!M$8)
+($F696*'fnd base rates'!M$9)
+($G696*'fnd base rates'!M$10)
+($H696*'fnd base rates'!M$11)
+($I696*'fnd base rates'!M$12)
+($J696*'fnd base rates'!M$13)
+($K696*'fnd base rates'!M$14)
+($M696*'fnd base rates'!M$16)
+($N696*'fnd base rates'!M$17)
+($O696*'fnd base rates'!M$18)
+($P696*VLOOKUP($S696+12,rate_basefnd,13)))</f>
        <v>0</v>
      </c>
      <c r="AF696" s="3">
        <f t="shared" si="141"/>
        <v>20336.0452544</v>
      </c>
      <c r="AH696" s="205">
        <f t="shared" si="142"/>
        <v>487049178</v>
      </c>
      <c r="AI696" s="3" t="str">
        <f t="shared" si="146"/>
        <v>487</v>
      </c>
      <c r="AJ696" s="1" t="str">
        <f t="shared" si="147"/>
        <v>049</v>
      </c>
      <c r="AK696" s="1" t="str">
        <f t="shared" si="148"/>
        <v>178</v>
      </c>
      <c r="AL696" s="3">
        <f t="shared" si="143"/>
        <v>1</v>
      </c>
      <c r="AM696" s="3">
        <f t="shared" si="153"/>
        <v>1</v>
      </c>
      <c r="AN696" s="3">
        <f t="shared" si="149"/>
        <v>20336.0452544</v>
      </c>
      <c r="AO696" s="3">
        <f t="shared" si="150"/>
        <v>20336</v>
      </c>
      <c r="AP696" s="3">
        <f t="shared" si="144"/>
        <v>2333</v>
      </c>
      <c r="AQ696" s="3">
        <v>18003</v>
      </c>
      <c r="AS696" s="68"/>
      <c r="AT696" s="68"/>
      <c r="AX696" s="4">
        <f t="shared" si="151"/>
        <v>0</v>
      </c>
      <c r="AZ696" s="4">
        <f t="shared" si="152"/>
        <v>0</v>
      </c>
      <c r="BB696" s="4"/>
    </row>
    <row r="697" spans="1:54" s="3" customFormat="1">
      <c r="A697" s="205" t="str">
        <f t="shared" si="145"/>
        <v>487</v>
      </c>
      <c r="B697" s="1">
        <v>487049181</v>
      </c>
      <c r="C697" s="7" t="s">
        <v>109</v>
      </c>
      <c r="D697" s="8">
        <f>'fnd enro'!D697</f>
        <v>0</v>
      </c>
      <c r="E697" s="8">
        <f>'fnd enro'!E697</f>
        <v>0</v>
      </c>
      <c r="F697" s="8">
        <f>'fnd enro'!F697</f>
        <v>0</v>
      </c>
      <c r="G697" s="8">
        <f>'fnd enro'!G697</f>
        <v>0</v>
      </c>
      <c r="H697" s="8">
        <f>'fnd enro'!H697</f>
        <v>1</v>
      </c>
      <c r="I697" s="8">
        <f>'fnd enro'!I697</f>
        <v>2</v>
      </c>
      <c r="J697" s="8">
        <f>'fnd enro'!J697</f>
        <v>0</v>
      </c>
      <c r="K697" s="9">
        <f>'fnd enro'!K697</f>
        <v>0.12</v>
      </c>
      <c r="L697" s="8">
        <f>'fnd enro'!L697</f>
        <v>0</v>
      </c>
      <c r="M697" s="8">
        <f>'fnd enro'!M697</f>
        <v>0</v>
      </c>
      <c r="N697" s="8">
        <f>'fnd enro'!N697</f>
        <v>0</v>
      </c>
      <c r="O697" s="8">
        <f>'fnd enro'!O697</f>
        <v>0</v>
      </c>
      <c r="P697" s="8">
        <f>'fnd enro'!P697</f>
        <v>0</v>
      </c>
      <c r="Q697" s="8">
        <f>'fnd enro'!R697</f>
        <v>3</v>
      </c>
      <c r="R697" s="9">
        <f t="shared" si="140"/>
        <v>1.1120000000000001</v>
      </c>
      <c r="S697" s="8">
        <f>VALUE('fnd enro'!Q697)</f>
        <v>10</v>
      </c>
      <c r="T697" s="1"/>
      <c r="U697" s="68">
        <f>(($D697*'fnd base rates'!C$7)
+($E697*'fnd base rates'!C$8)
+($F697*'fnd base rates'!C$9)
+($G697*'fnd base rates'!C$10)
+($H697*'fnd base rates'!C$11)
+($I697*'fnd base rates'!C$12)
+($J697*'fnd base rates'!C$13)
+($K697*'fnd base rates'!C$14)
+($M697*'fnd base rates'!C$16)
+($N697*'fnd base rates'!C$17)
+($O697*'fnd base rates'!C$18)
+($P697*VLOOKUP($S697+12,rate_basefnd,3)))
*$R697</f>
        <v>2000.4697632000002</v>
      </c>
      <c r="V697" s="68">
        <f>(($D697*'fnd base rates'!D$7)
+($E697*'fnd base rates'!D$8)
+($F697*'fnd base rates'!D$9)
+($G697*'fnd base rates'!D$10)
+($H697*'fnd base rates'!D$11)
+($I697*'fnd base rates'!D$12)
+($J697*'fnd base rates'!D$13)
+($K697*'fnd base rates'!D$14)
+($M697*'fnd base rates'!D$16)
+($N697*'fnd base rates'!D$17)
+($O697*'fnd base rates'!D$18)
+($P697*VLOOKUP($S697+12,rate_basefnd,4)))
*$R697</f>
        <v>2831.3966400000004</v>
      </c>
      <c r="W697" s="68">
        <f>(($D697*'fnd base rates'!E$7)
+($E697*'fnd base rates'!E$8)
+($F697*'fnd base rates'!E$9)
+($G697*'fnd base rates'!E$10)
+($H697*'fnd base rates'!E$11)
+($I697*'fnd base rates'!E$12)
+($J697*'fnd base rates'!E$13)
+($K697*'fnd base rates'!E$14)
+($M697*'fnd base rates'!E$16)
+($N697*'fnd base rates'!E$17)
+($O697*'fnd base rates'!E$18)
+($P697*VLOOKUP($S697+12,rate_basefnd,5)))
*$R697</f>
        <v>16436.863868800003</v>
      </c>
      <c r="X697" s="68">
        <f>(($D697*'fnd base rates'!F$7)
+($E697*'fnd base rates'!F$8)
+($F697*'fnd base rates'!F$9)
+($G697*'fnd base rates'!F$10)
+($H697*'fnd base rates'!F$11)
+($I697*'fnd base rates'!F$12)
+($J697*'fnd base rates'!F$13)
+($K697*'fnd base rates'!F$14)
+($M697*'fnd base rates'!F$16)
+($N697*'fnd base rates'!F$17)
+($O697*'fnd base rates'!F$18)
+($P697*VLOOKUP($S697+12,rate_basefnd,6)))
*$R697</f>
        <v>3462.6772607999997</v>
      </c>
      <c r="Y697" s="68">
        <f>(($D697*'fnd base rates'!G$7)
+($E697*'fnd base rates'!G$8)
+($F697*'fnd base rates'!G$9)
+($G697*'fnd base rates'!G$10)
+($H697*'fnd base rates'!G$11)
+($I697*'fnd base rates'!G$12)
+($J697*'fnd base rates'!G$13)
+($K697*'fnd base rates'!G$14)
+($M697*'fnd base rates'!G$16)
+($N697*'fnd base rates'!G$17)
+($O697*'fnd base rates'!G$18)
+($P697*VLOOKUP($S697+12,rate_basefnd,7)))
*$R697</f>
        <v>614.54813440000009</v>
      </c>
      <c r="Z697" s="68">
        <f>(($D697*'fnd base rates'!H$7)
+($E697*'fnd base rates'!H$8)
+($F697*'fnd base rates'!H$9)
+($G697*'fnd base rates'!H$10)
+($H697*'fnd base rates'!H$11)
+($I697*'fnd base rates'!H$12)
+($J697*'fnd base rates'!H$13)
+($K697*'fnd base rates'!H$14)
+($M697*'fnd base rates'!H$16)
+($N697*'fnd base rates'!H$17)
+($O697*'fnd base rates'!H$18)
+($P697*VLOOKUP($S697+12,rate_basefnd,8)))</f>
        <v>2419.8320000000003</v>
      </c>
      <c r="AA697" s="68">
        <f>(($D697*'fnd base rates'!I$7)
+($E697*'fnd base rates'!I$8)
+($F697*'fnd base rates'!I$9)
+($G697*'fnd base rates'!I$10)
+($H697*'fnd base rates'!I$11)
+($I697*'fnd base rates'!I$12)
+($J697*'fnd base rates'!I$13)
+($K697*'fnd base rates'!I$14)
+($M697*'fnd base rates'!I$16)
+($N697*'fnd base rates'!I$17)
+($O697*'fnd base rates'!I$18)
+($P697*VLOOKUP($S697+12,rate_basefnd,9)))
*$R697</f>
        <v>1554.7984000000001</v>
      </c>
      <c r="AB697" s="68">
        <f>(($D697*'fnd base rates'!J$7)
+($E697*'fnd base rates'!J$8)
+($F697*'fnd base rates'!J$9)
+($G697*'fnd base rates'!J$10)
+($H697*'fnd base rates'!J$11)
+($I697*'fnd base rates'!J$12)
+($J697*'fnd base rates'!J$13)
+($K697*'fnd base rates'!J$14)
+($M697*'fnd base rates'!J$16)
+($N697*'fnd base rates'!J$17)
+($O697*'fnd base rates'!J$18)
+($P697*VLOOKUP($S697+12,rate_basefnd,10)))
*$R697</f>
        <v>1722.4880000000001</v>
      </c>
      <c r="AC697" s="68">
        <f>(($D697*'fnd base rates'!K$7)
+($E697*'fnd base rates'!K$8)
+($F697*'fnd base rates'!K$9)
+($G697*'fnd base rates'!K$10)
+($H697*'fnd base rates'!K$11)
+($I697*'fnd base rates'!K$12)
+($J697*'fnd base rates'!K$13)
+($K697*'fnd base rates'!K$14)
+($M697*'fnd base rates'!K$16)
+($N697*'fnd base rates'!K$17)
+($O697*'fnd base rates'!K$18)
+($P697*VLOOKUP($S697+12,rate_basefnd,11)))
*$R697</f>
        <v>4312.634016</v>
      </c>
      <c r="AD697" s="68">
        <f>(($D697*'fnd base rates'!L$7)
+($E697*'fnd base rates'!L$8)
+($F697*'fnd base rates'!L$9)
+($G697*'fnd base rates'!L$10)
+($H697*'fnd base rates'!L$11)
+($I697*'fnd base rates'!L$12)
+($J697*'fnd base rates'!L$13)
+($K697*'fnd base rates'!L$14)
+($M697*'fnd base rates'!L$16)
+($N697*'fnd base rates'!L$17)
+($O697*'fnd base rates'!L$18)
+($P697*VLOOKUP($S697+12,rate_basefnd,12)))</f>
        <v>6761.1363999999994</v>
      </c>
      <c r="AE697" s="68">
        <f>(($D697*'fnd base rates'!M$7)
+($E697*'fnd base rates'!M$8)
+($F697*'fnd base rates'!M$9)
+($G697*'fnd base rates'!M$10)
+($H697*'fnd base rates'!M$11)
+($I697*'fnd base rates'!M$12)
+($J697*'fnd base rates'!M$13)
+($K697*'fnd base rates'!M$14)
+($M697*'fnd base rates'!M$16)
+($N697*'fnd base rates'!M$17)
+($O697*'fnd base rates'!M$18)
+($P697*VLOOKUP($S697+12,rate_basefnd,13)))</f>
        <v>0</v>
      </c>
      <c r="AF697" s="3">
        <f t="shared" si="141"/>
        <v>42116.84448320001</v>
      </c>
      <c r="AH697" s="205">
        <f t="shared" si="142"/>
        <v>487049181</v>
      </c>
      <c r="AI697" s="3" t="str">
        <f t="shared" si="146"/>
        <v>487</v>
      </c>
      <c r="AJ697" s="1" t="str">
        <f t="shared" si="147"/>
        <v>049</v>
      </c>
      <c r="AK697" s="1" t="str">
        <f t="shared" si="148"/>
        <v>181</v>
      </c>
      <c r="AL697" s="3">
        <f t="shared" si="143"/>
        <v>1</v>
      </c>
      <c r="AM697" s="3">
        <f t="shared" si="153"/>
        <v>3</v>
      </c>
      <c r="AN697" s="3">
        <f t="shared" si="149"/>
        <v>42116.84448320001</v>
      </c>
      <c r="AO697" s="3">
        <f t="shared" si="150"/>
        <v>14039</v>
      </c>
      <c r="AP697" s="3">
        <f t="shared" si="144"/>
        <v>-4499</v>
      </c>
      <c r="AQ697" s="3">
        <v>18538</v>
      </c>
      <c r="AS697" s="68"/>
      <c r="AT697" s="68"/>
      <c r="AX697" s="4">
        <f t="shared" si="151"/>
        <v>0</v>
      </c>
      <c r="AZ697" s="4">
        <f t="shared" si="152"/>
        <v>0</v>
      </c>
      <c r="BB697" s="4"/>
    </row>
    <row r="698" spans="1:54" s="3" customFormat="1">
      <c r="A698" s="205" t="str">
        <f t="shared" si="145"/>
        <v>487</v>
      </c>
      <c r="B698" s="1">
        <v>487049182</v>
      </c>
      <c r="C698" s="7" t="s">
        <v>109</v>
      </c>
      <c r="D698" s="8">
        <f>'fnd enro'!D698</f>
        <v>0</v>
      </c>
      <c r="E698" s="8">
        <f>'fnd enro'!E698</f>
        <v>0</v>
      </c>
      <c r="F698" s="8">
        <f>'fnd enro'!F698</f>
        <v>0</v>
      </c>
      <c r="G698" s="8">
        <f>'fnd enro'!G698</f>
        <v>0</v>
      </c>
      <c r="H698" s="8">
        <f>'fnd enro'!H698</f>
        <v>0</v>
      </c>
      <c r="I698" s="8">
        <f>'fnd enro'!I698</f>
        <v>2</v>
      </c>
      <c r="J698" s="8">
        <f>'fnd enro'!J698</f>
        <v>0</v>
      </c>
      <c r="K698" s="9">
        <f>'fnd enro'!K698</f>
        <v>0.08</v>
      </c>
      <c r="L698" s="8">
        <f>'fnd enro'!L698</f>
        <v>0</v>
      </c>
      <c r="M698" s="8">
        <f>'fnd enro'!M698</f>
        <v>0</v>
      </c>
      <c r="N698" s="8">
        <f>'fnd enro'!N698</f>
        <v>0</v>
      </c>
      <c r="O698" s="8">
        <f>'fnd enro'!O698</f>
        <v>0</v>
      </c>
      <c r="P698" s="8">
        <f>'fnd enro'!P698</f>
        <v>0</v>
      </c>
      <c r="Q698" s="8">
        <f>'fnd enro'!R698</f>
        <v>2</v>
      </c>
      <c r="R698" s="9">
        <f t="shared" si="140"/>
        <v>1.1120000000000001</v>
      </c>
      <c r="S698" s="8">
        <f>VALUE('fnd enro'!Q698)</f>
        <v>8</v>
      </c>
      <c r="T698" s="1"/>
      <c r="U698" s="68">
        <f>(($D698*'fnd base rates'!C$7)
+($E698*'fnd base rates'!C$8)
+($F698*'fnd base rates'!C$9)
+($G698*'fnd base rates'!C$10)
+($H698*'fnd base rates'!C$11)
+($I698*'fnd base rates'!C$12)
+($J698*'fnd base rates'!C$13)
+($K698*'fnd base rates'!C$14)
+($M698*'fnd base rates'!C$16)
+($N698*'fnd base rates'!C$17)
+($O698*'fnd base rates'!C$18)
+($P698*VLOOKUP($S698+12,rate_basefnd,3)))
*$R698</f>
        <v>1333.6465088000002</v>
      </c>
      <c r="V698" s="68">
        <f>(($D698*'fnd base rates'!D$7)
+($E698*'fnd base rates'!D$8)
+($F698*'fnd base rates'!D$9)
+($G698*'fnd base rates'!D$10)
+($H698*'fnd base rates'!D$11)
+($I698*'fnd base rates'!D$12)
+($J698*'fnd base rates'!D$13)
+($K698*'fnd base rates'!D$14)
+($M698*'fnd base rates'!D$16)
+($N698*'fnd base rates'!D$17)
+($O698*'fnd base rates'!D$18)
+($P698*VLOOKUP($S698+12,rate_basefnd,4)))
*$R698</f>
        <v>1887.5977600000001</v>
      </c>
      <c r="W698" s="68">
        <f>(($D698*'fnd base rates'!E$7)
+($E698*'fnd base rates'!E$8)
+($F698*'fnd base rates'!E$9)
+($G698*'fnd base rates'!E$10)
+($H698*'fnd base rates'!E$11)
+($I698*'fnd base rates'!E$12)
+($J698*'fnd base rates'!E$13)
+($K698*'fnd base rates'!E$14)
+($M698*'fnd base rates'!E$16)
+($N698*'fnd base rates'!E$17)
+($O698*'fnd base rates'!E$18)
+($P698*VLOOKUP($S698+12,rate_basefnd,5)))
*$R698</f>
        <v>12152.6272192</v>
      </c>
      <c r="X698" s="68">
        <f>(($D698*'fnd base rates'!F$7)
+($E698*'fnd base rates'!F$8)
+($F698*'fnd base rates'!F$9)
+($G698*'fnd base rates'!F$10)
+($H698*'fnd base rates'!F$11)
+($I698*'fnd base rates'!F$12)
+($J698*'fnd base rates'!F$13)
+($K698*'fnd base rates'!F$14)
+($M698*'fnd base rates'!F$16)
+($N698*'fnd base rates'!F$17)
+($O698*'fnd base rates'!F$18)
+($P698*VLOOKUP($S698+12,rate_basefnd,6)))
*$R698</f>
        <v>2219.2246271999998</v>
      </c>
      <c r="Y698" s="68">
        <f>(($D698*'fnd base rates'!G$7)
+($E698*'fnd base rates'!G$8)
+($F698*'fnd base rates'!G$9)
+($G698*'fnd base rates'!G$10)
+($H698*'fnd base rates'!G$11)
+($I698*'fnd base rates'!G$12)
+($J698*'fnd base rates'!G$13)
+($K698*'fnd base rates'!G$14)
+($M698*'fnd base rates'!G$16)
+($N698*'fnd base rates'!G$17)
+($O698*'fnd base rates'!G$18)
+($P698*VLOOKUP($S698+12,rate_basefnd,7)))
*$R698</f>
        <v>405.94760960000002</v>
      </c>
      <c r="Z698" s="68">
        <f>(($D698*'fnd base rates'!H$7)
+($E698*'fnd base rates'!H$8)
+($F698*'fnd base rates'!H$9)
+($G698*'fnd base rates'!H$10)
+($H698*'fnd base rates'!H$11)
+($I698*'fnd base rates'!H$12)
+($J698*'fnd base rates'!H$13)
+($K698*'fnd base rates'!H$14)
+($M698*'fnd base rates'!H$16)
+($N698*'fnd base rates'!H$17)
+($O698*'fnd base rates'!H$18)
+($P698*VLOOKUP($S698+12,rate_basefnd,8)))</f>
        <v>1838.528</v>
      </c>
      <c r="AA698" s="68">
        <f>(($D698*'fnd base rates'!I$7)
+($E698*'fnd base rates'!I$8)
+($F698*'fnd base rates'!I$9)
+($G698*'fnd base rates'!I$10)
+($H698*'fnd base rates'!I$11)
+($I698*'fnd base rates'!I$12)
+($J698*'fnd base rates'!I$13)
+($K698*'fnd base rates'!I$14)
+($M698*'fnd base rates'!I$16)
+($N698*'fnd base rates'!I$17)
+($O698*'fnd base rates'!I$18)
+($P698*VLOOKUP($S698+12,rate_basefnd,9)))
*$R698</f>
        <v>1050.8844800000002</v>
      </c>
      <c r="AB698" s="68">
        <f>(($D698*'fnd base rates'!J$7)
+($E698*'fnd base rates'!J$8)
+($F698*'fnd base rates'!J$9)
+($G698*'fnd base rates'!J$10)
+($H698*'fnd base rates'!J$11)
+($I698*'fnd base rates'!J$12)
+($J698*'fnd base rates'!J$13)
+($K698*'fnd base rates'!J$14)
+($M698*'fnd base rates'!J$16)
+($N698*'fnd base rates'!J$17)
+($O698*'fnd base rates'!J$18)
+($P698*VLOOKUP($S698+12,rate_basefnd,10)))
*$R698</f>
        <v>1415.5537600000002</v>
      </c>
      <c r="AC698" s="68">
        <f>(($D698*'fnd base rates'!K$7)
+($E698*'fnd base rates'!K$8)
+($F698*'fnd base rates'!K$9)
+($G698*'fnd base rates'!K$10)
+($H698*'fnd base rates'!K$11)
+($I698*'fnd base rates'!K$12)
+($J698*'fnd base rates'!K$13)
+($K698*'fnd base rates'!K$14)
+($M698*'fnd base rates'!K$16)
+($N698*'fnd base rates'!K$17)
+($O698*'fnd base rates'!K$18)
+($P698*VLOOKUP($S698+12,rate_basefnd,11)))
*$R698</f>
        <v>2848.6904640000002</v>
      </c>
      <c r="AD698" s="68">
        <f>(($D698*'fnd base rates'!L$7)
+($E698*'fnd base rates'!L$8)
+($F698*'fnd base rates'!L$9)
+($G698*'fnd base rates'!L$10)
+($H698*'fnd base rates'!L$11)
+($I698*'fnd base rates'!L$12)
+($J698*'fnd base rates'!L$13)
+($K698*'fnd base rates'!L$14)
+($M698*'fnd base rates'!L$16)
+($N698*'fnd base rates'!L$17)
+($O698*'fnd base rates'!L$18)
+($P698*VLOOKUP($S698+12,rate_basefnd,12)))</f>
        <v>4332.4776000000002</v>
      </c>
      <c r="AE698" s="68">
        <f>(($D698*'fnd base rates'!M$7)
+($E698*'fnd base rates'!M$8)
+($F698*'fnd base rates'!M$9)
+($G698*'fnd base rates'!M$10)
+($H698*'fnd base rates'!M$11)
+($I698*'fnd base rates'!M$12)
+($J698*'fnd base rates'!M$13)
+($K698*'fnd base rates'!M$14)
+($M698*'fnd base rates'!M$16)
+($N698*'fnd base rates'!M$17)
+($O698*'fnd base rates'!M$18)
+($P698*VLOOKUP($S698+12,rate_basefnd,13)))</f>
        <v>0</v>
      </c>
      <c r="AF698" s="3">
        <f t="shared" si="141"/>
        <v>29485.178028800001</v>
      </c>
      <c r="AH698" s="205">
        <f t="shared" si="142"/>
        <v>487049182</v>
      </c>
      <c r="AI698" s="3" t="str">
        <f t="shared" si="146"/>
        <v>487</v>
      </c>
      <c r="AJ698" s="1" t="str">
        <f t="shared" si="147"/>
        <v>049</v>
      </c>
      <c r="AK698" s="1" t="str">
        <f t="shared" si="148"/>
        <v>182</v>
      </c>
      <c r="AL698" s="3">
        <f t="shared" si="143"/>
        <v>1</v>
      </c>
      <c r="AM698" s="3">
        <f t="shared" si="153"/>
        <v>2</v>
      </c>
      <c r="AN698" s="3">
        <f t="shared" si="149"/>
        <v>29485.178028800001</v>
      </c>
      <c r="AO698" s="3">
        <f t="shared" si="150"/>
        <v>14743</v>
      </c>
      <c r="AP698" s="3">
        <f t="shared" si="144"/>
        <v>-6510</v>
      </c>
      <c r="AQ698" s="3">
        <v>21253</v>
      </c>
      <c r="AS698" s="68"/>
      <c r="AT698" s="68"/>
      <c r="AX698" s="4">
        <f t="shared" si="151"/>
        <v>0</v>
      </c>
      <c r="AZ698" s="4">
        <f t="shared" si="152"/>
        <v>0</v>
      </c>
      <c r="BB698" s="4"/>
    </row>
    <row r="699" spans="1:54" s="3" customFormat="1">
      <c r="A699" s="205" t="str">
        <f t="shared" si="145"/>
        <v>487</v>
      </c>
      <c r="B699" s="1">
        <v>487049244</v>
      </c>
      <c r="C699" s="7" t="s">
        <v>109</v>
      </c>
      <c r="D699" s="8">
        <f>'fnd enro'!D699</f>
        <v>0</v>
      </c>
      <c r="E699" s="8">
        <f>'fnd enro'!E699</f>
        <v>0</v>
      </c>
      <c r="F699" s="8">
        <f>'fnd enro'!F699</f>
        <v>0</v>
      </c>
      <c r="G699" s="8">
        <f>'fnd enro'!G699</f>
        <v>0</v>
      </c>
      <c r="H699" s="8">
        <f>'fnd enro'!H699</f>
        <v>0</v>
      </c>
      <c r="I699" s="8">
        <f>'fnd enro'!I699</f>
        <v>4</v>
      </c>
      <c r="J699" s="8">
        <f>'fnd enro'!J699</f>
        <v>0</v>
      </c>
      <c r="K699" s="9">
        <f>'fnd enro'!K699</f>
        <v>0.16</v>
      </c>
      <c r="L699" s="8">
        <f>'fnd enro'!L699</f>
        <v>0</v>
      </c>
      <c r="M699" s="8">
        <f>'fnd enro'!M699</f>
        <v>0</v>
      </c>
      <c r="N699" s="8">
        <f>'fnd enro'!N699</f>
        <v>0</v>
      </c>
      <c r="O699" s="8">
        <f>'fnd enro'!O699</f>
        <v>0</v>
      </c>
      <c r="P699" s="8">
        <f>'fnd enro'!P699</f>
        <v>2</v>
      </c>
      <c r="Q699" s="8">
        <f>'fnd enro'!R699</f>
        <v>4</v>
      </c>
      <c r="R699" s="9">
        <f t="shared" si="140"/>
        <v>1.1120000000000001</v>
      </c>
      <c r="S699" s="8">
        <f>VALUE('fnd enro'!Q699)</f>
        <v>10</v>
      </c>
      <c r="T699" s="1"/>
      <c r="U699" s="68">
        <f>(($D699*'fnd base rates'!C$7)
+($E699*'fnd base rates'!C$8)
+($F699*'fnd base rates'!C$9)
+($G699*'fnd base rates'!C$10)
+($H699*'fnd base rates'!C$11)
+($I699*'fnd base rates'!C$12)
+($J699*'fnd base rates'!C$13)
+($K699*'fnd base rates'!C$14)
+($M699*'fnd base rates'!C$16)
+($N699*'fnd base rates'!C$17)
+($O699*'fnd base rates'!C$18)
+($P699*VLOOKUP($S699+12,rate_basefnd,3)))
*$R699</f>
        <v>2922.0522176000004</v>
      </c>
      <c r="V699" s="68">
        <f>(($D699*'fnd base rates'!D$7)
+($E699*'fnd base rates'!D$8)
+($F699*'fnd base rates'!D$9)
+($G699*'fnd base rates'!D$10)
+($H699*'fnd base rates'!D$11)
+($I699*'fnd base rates'!D$12)
+($J699*'fnd base rates'!D$13)
+($K699*'fnd base rates'!D$14)
+($M699*'fnd base rates'!D$16)
+($N699*'fnd base rates'!D$17)
+($O699*'fnd base rates'!D$18)
+($P699*VLOOKUP($S699+12,rate_basefnd,4)))
*$R699</f>
        <v>4982.338240000001</v>
      </c>
      <c r="W699" s="68">
        <f>(($D699*'fnd base rates'!E$7)
+($E699*'fnd base rates'!E$8)
+($F699*'fnd base rates'!E$9)
+($G699*'fnd base rates'!E$10)
+($H699*'fnd base rates'!E$11)
+($I699*'fnd base rates'!E$12)
+($J699*'fnd base rates'!E$13)
+($K699*'fnd base rates'!E$14)
+($M699*'fnd base rates'!E$16)
+($N699*'fnd base rates'!E$17)
+($O699*'fnd base rates'!E$18)
+($P699*VLOOKUP($S699+12,rate_basefnd,5)))
*$R699</f>
        <v>36089.185158399996</v>
      </c>
      <c r="X699" s="68">
        <f>(($D699*'fnd base rates'!F$7)
+($E699*'fnd base rates'!F$8)
+($F699*'fnd base rates'!F$9)
+($G699*'fnd base rates'!F$10)
+($H699*'fnd base rates'!F$11)
+($I699*'fnd base rates'!F$12)
+($J699*'fnd base rates'!F$13)
+($K699*'fnd base rates'!F$14)
+($M699*'fnd base rates'!F$16)
+($N699*'fnd base rates'!F$17)
+($O699*'fnd base rates'!F$18)
+($P699*VLOOKUP($S699+12,rate_basefnd,6)))
*$R699</f>
        <v>4438.4492543999995</v>
      </c>
      <c r="Y699" s="68">
        <f>(($D699*'fnd base rates'!G$7)
+($E699*'fnd base rates'!G$8)
+($F699*'fnd base rates'!G$9)
+($G699*'fnd base rates'!G$10)
+($H699*'fnd base rates'!G$11)
+($I699*'fnd base rates'!G$12)
+($J699*'fnd base rates'!G$13)
+($K699*'fnd base rates'!G$14)
+($M699*'fnd base rates'!G$16)
+($N699*'fnd base rates'!G$17)
+($O699*'fnd base rates'!G$18)
+($P699*VLOOKUP($S699+12,rate_basefnd,7)))
*$R699</f>
        <v>1383.5966592</v>
      </c>
      <c r="Z699" s="68">
        <f>(($D699*'fnd base rates'!H$7)
+($E699*'fnd base rates'!H$8)
+($F699*'fnd base rates'!H$9)
+($G699*'fnd base rates'!H$10)
+($H699*'fnd base rates'!H$11)
+($I699*'fnd base rates'!H$12)
+($J699*'fnd base rates'!H$13)
+($K699*'fnd base rates'!H$14)
+($M699*'fnd base rates'!H$16)
+($N699*'fnd base rates'!H$17)
+($O699*'fnd base rates'!H$18)
+($P699*VLOOKUP($S699+12,rate_basefnd,8)))</f>
        <v>3755.8760000000002</v>
      </c>
      <c r="AA699" s="68">
        <f>(($D699*'fnd base rates'!I$7)
+($E699*'fnd base rates'!I$8)
+($F699*'fnd base rates'!I$9)
+($G699*'fnd base rates'!I$10)
+($H699*'fnd base rates'!I$11)
+($I699*'fnd base rates'!I$12)
+($J699*'fnd base rates'!I$13)
+($K699*'fnd base rates'!I$14)
+($M699*'fnd base rates'!I$16)
+($N699*'fnd base rates'!I$17)
+($O699*'fnd base rates'!I$18)
+($P699*VLOOKUP($S699+12,rate_basefnd,9)))
*$R699</f>
        <v>2578.9281599999999</v>
      </c>
      <c r="AB699" s="68">
        <f>(($D699*'fnd base rates'!J$7)
+($E699*'fnd base rates'!J$8)
+($F699*'fnd base rates'!J$9)
+($G699*'fnd base rates'!J$10)
+($H699*'fnd base rates'!J$11)
+($I699*'fnd base rates'!J$12)
+($J699*'fnd base rates'!J$13)
+($K699*'fnd base rates'!J$14)
+($M699*'fnd base rates'!J$16)
+($N699*'fnd base rates'!J$17)
+($O699*'fnd base rates'!J$18)
+($P699*VLOOKUP($S699+12,rate_basefnd,10)))
*$R699</f>
        <v>5310.6006400000006</v>
      </c>
      <c r="AC699" s="68">
        <f>(($D699*'fnd base rates'!K$7)
+($E699*'fnd base rates'!K$8)
+($F699*'fnd base rates'!K$9)
+($G699*'fnd base rates'!K$10)
+($H699*'fnd base rates'!K$11)
+($I699*'fnd base rates'!K$12)
+($J699*'fnd base rates'!K$13)
+($K699*'fnd base rates'!K$14)
+($M699*'fnd base rates'!K$16)
+($N699*'fnd base rates'!K$17)
+($O699*'fnd base rates'!K$18)
+($P699*VLOOKUP($S699+12,rate_basefnd,11)))
*$R699</f>
        <v>5697.3809280000005</v>
      </c>
      <c r="AD699" s="68">
        <f>(($D699*'fnd base rates'!L$7)
+($E699*'fnd base rates'!L$8)
+($F699*'fnd base rates'!L$9)
+($G699*'fnd base rates'!L$10)
+($H699*'fnd base rates'!L$11)
+($I699*'fnd base rates'!L$12)
+($J699*'fnd base rates'!L$13)
+($K699*'fnd base rates'!L$14)
+($M699*'fnd base rates'!L$16)
+($N699*'fnd base rates'!L$17)
+($O699*'fnd base rates'!L$18)
+($P699*VLOOKUP($S699+12,rate_basefnd,12)))</f>
        <v>10653.1152</v>
      </c>
      <c r="AE699" s="68">
        <f>(($D699*'fnd base rates'!M$7)
+($E699*'fnd base rates'!M$8)
+($F699*'fnd base rates'!M$9)
+($G699*'fnd base rates'!M$10)
+($H699*'fnd base rates'!M$11)
+($I699*'fnd base rates'!M$12)
+($J699*'fnd base rates'!M$13)
+($K699*'fnd base rates'!M$14)
+($M699*'fnd base rates'!M$16)
+($N699*'fnd base rates'!M$17)
+($O699*'fnd base rates'!M$18)
+($P699*VLOOKUP($S699+12,rate_basefnd,13)))</f>
        <v>0</v>
      </c>
      <c r="AF699" s="3">
        <f t="shared" si="141"/>
        <v>77811.522457599989</v>
      </c>
      <c r="AH699" s="205">
        <f t="shared" si="142"/>
        <v>487049244</v>
      </c>
      <c r="AI699" s="3" t="str">
        <f t="shared" si="146"/>
        <v>487</v>
      </c>
      <c r="AJ699" s="1" t="str">
        <f t="shared" si="147"/>
        <v>049</v>
      </c>
      <c r="AK699" s="1" t="str">
        <f t="shared" si="148"/>
        <v>244</v>
      </c>
      <c r="AL699" s="3">
        <f t="shared" si="143"/>
        <v>1</v>
      </c>
      <c r="AM699" s="3">
        <f t="shared" si="153"/>
        <v>4</v>
      </c>
      <c r="AN699" s="3">
        <f t="shared" si="149"/>
        <v>77811.522457599989</v>
      </c>
      <c r="AO699" s="3">
        <f t="shared" si="150"/>
        <v>19453</v>
      </c>
      <c r="AP699" s="3">
        <f t="shared" si="144"/>
        <v>-1493</v>
      </c>
      <c r="AQ699" s="3">
        <v>20946</v>
      </c>
      <c r="AS699" s="68"/>
      <c r="AT699" s="68"/>
      <c r="AX699" s="4">
        <f t="shared" si="151"/>
        <v>0</v>
      </c>
      <c r="AZ699" s="4">
        <f t="shared" si="152"/>
        <v>0</v>
      </c>
      <c r="BB699" s="4"/>
    </row>
    <row r="700" spans="1:54" s="3" customFormat="1">
      <c r="A700" s="205" t="str">
        <f t="shared" si="145"/>
        <v>487</v>
      </c>
      <c r="B700" s="1">
        <v>487049248</v>
      </c>
      <c r="C700" s="7" t="s">
        <v>109</v>
      </c>
      <c r="D700" s="8">
        <f>'fnd enro'!D700</f>
        <v>0</v>
      </c>
      <c r="E700" s="8">
        <f>'fnd enro'!E700</f>
        <v>0</v>
      </c>
      <c r="F700" s="8">
        <f>'fnd enro'!F700</f>
        <v>0</v>
      </c>
      <c r="G700" s="8">
        <f>'fnd enro'!G700</f>
        <v>0</v>
      </c>
      <c r="H700" s="8">
        <f>'fnd enro'!H700</f>
        <v>6</v>
      </c>
      <c r="I700" s="8">
        <f>'fnd enro'!I700</f>
        <v>10</v>
      </c>
      <c r="J700" s="8">
        <f>'fnd enro'!J700</f>
        <v>0</v>
      </c>
      <c r="K700" s="9">
        <f>'fnd enro'!K700</f>
        <v>0.64</v>
      </c>
      <c r="L700" s="8">
        <f>'fnd enro'!L700</f>
        <v>0</v>
      </c>
      <c r="M700" s="8">
        <f>'fnd enro'!M700</f>
        <v>0</v>
      </c>
      <c r="N700" s="8">
        <f>'fnd enro'!N700</f>
        <v>3</v>
      </c>
      <c r="O700" s="8">
        <f>'fnd enro'!O700</f>
        <v>1</v>
      </c>
      <c r="P700" s="8">
        <f>'fnd enro'!P700</f>
        <v>4</v>
      </c>
      <c r="Q700" s="8">
        <f>'fnd enro'!R700</f>
        <v>16</v>
      </c>
      <c r="R700" s="9">
        <f t="shared" si="140"/>
        <v>1.1120000000000001</v>
      </c>
      <c r="S700" s="8">
        <f>VALUE('fnd enro'!Q700)</f>
        <v>11</v>
      </c>
      <c r="T700" s="1"/>
      <c r="U700" s="68">
        <f>(($D700*'fnd base rates'!C$7)
+($E700*'fnd base rates'!C$8)
+($F700*'fnd base rates'!C$9)
+($G700*'fnd base rates'!C$10)
+($H700*'fnd base rates'!C$11)
+($I700*'fnd base rates'!C$12)
+($J700*'fnd base rates'!C$13)
+($K700*'fnd base rates'!C$14)
+($M700*'fnd base rates'!C$16)
+($N700*'fnd base rates'!C$17)
+($O700*'fnd base rates'!C$18)
+($P700*VLOOKUP($S700+12,rate_basefnd,3)))
*$R700</f>
        <v>11846.046150400001</v>
      </c>
      <c r="V700" s="68">
        <f>(($D700*'fnd base rates'!D$7)
+($E700*'fnd base rates'!D$8)
+($F700*'fnd base rates'!D$9)
+($G700*'fnd base rates'!D$10)
+($H700*'fnd base rates'!D$11)
+($I700*'fnd base rates'!D$12)
+($J700*'fnd base rates'!D$13)
+($K700*'fnd base rates'!D$14)
+($M700*'fnd base rates'!D$16)
+($N700*'fnd base rates'!D$17)
+($O700*'fnd base rates'!D$18)
+($P700*VLOOKUP($S700+12,rate_basefnd,4)))
*$R700</f>
        <v>18872.997439999999</v>
      </c>
      <c r="W700" s="68">
        <f>(($D700*'fnd base rates'!E$7)
+($E700*'fnd base rates'!E$8)
+($F700*'fnd base rates'!E$9)
+($G700*'fnd base rates'!E$10)
+($H700*'fnd base rates'!E$11)
+($I700*'fnd base rates'!E$12)
+($J700*'fnd base rates'!E$13)
+($K700*'fnd base rates'!E$14)
+($M700*'fnd base rates'!E$16)
+($N700*'fnd base rates'!E$17)
+($O700*'fnd base rates'!E$18)
+($P700*VLOOKUP($S700+12,rate_basefnd,5)))
*$R700</f>
        <v>120375.86015360001</v>
      </c>
      <c r="X700" s="68">
        <f>(($D700*'fnd base rates'!F$7)
+($E700*'fnd base rates'!F$8)
+($F700*'fnd base rates'!F$9)
+($G700*'fnd base rates'!F$10)
+($H700*'fnd base rates'!F$11)
+($I700*'fnd base rates'!F$12)
+($J700*'fnd base rates'!F$13)
+($K700*'fnd base rates'!F$14)
+($M700*'fnd base rates'!F$16)
+($N700*'fnd base rates'!F$17)
+($O700*'fnd base rates'!F$18)
+($P700*VLOOKUP($S700+12,rate_basefnd,6)))
*$R700</f>
        <v>19613.061017600001</v>
      </c>
      <c r="Y700" s="68">
        <f>(($D700*'fnd base rates'!G$7)
+($E700*'fnd base rates'!G$8)
+($F700*'fnd base rates'!G$9)
+($G700*'fnd base rates'!G$10)
+($H700*'fnd base rates'!G$11)
+($I700*'fnd base rates'!G$12)
+($J700*'fnd base rates'!G$13)
+($K700*'fnd base rates'!G$14)
+($M700*'fnd base rates'!G$16)
+($N700*'fnd base rates'!G$17)
+($O700*'fnd base rates'!G$18)
+($P700*VLOOKUP($S700+12,rate_basefnd,7)))
*$R700</f>
        <v>4869.4106368000012</v>
      </c>
      <c r="Z700" s="68">
        <f>(($D700*'fnd base rates'!H$7)
+($E700*'fnd base rates'!H$8)
+($F700*'fnd base rates'!H$9)
+($G700*'fnd base rates'!H$10)
+($H700*'fnd base rates'!H$11)
+($I700*'fnd base rates'!H$12)
+($J700*'fnd base rates'!H$13)
+($K700*'fnd base rates'!H$14)
+($M700*'fnd base rates'!H$16)
+($N700*'fnd base rates'!H$17)
+($O700*'fnd base rates'!H$18)
+($P700*VLOOKUP($S700+12,rate_basefnd,8)))</f>
        <v>13536.204</v>
      </c>
      <c r="AA700" s="68">
        <f>(($D700*'fnd base rates'!I$7)
+($E700*'fnd base rates'!I$8)
+($F700*'fnd base rates'!I$9)
+($G700*'fnd base rates'!I$10)
+($H700*'fnd base rates'!I$11)
+($I700*'fnd base rates'!I$12)
+($J700*'fnd base rates'!I$13)
+($K700*'fnd base rates'!I$14)
+($M700*'fnd base rates'!I$16)
+($N700*'fnd base rates'!I$17)
+($O700*'fnd base rates'!I$18)
+($P700*VLOOKUP($S700+12,rate_basefnd,9)))
*$R700</f>
        <v>9804.2482400000008</v>
      </c>
      <c r="AB700" s="68">
        <f>(($D700*'fnd base rates'!J$7)
+($E700*'fnd base rates'!J$8)
+($F700*'fnd base rates'!J$9)
+($G700*'fnd base rates'!J$10)
+($H700*'fnd base rates'!J$11)
+($I700*'fnd base rates'!J$12)
+($J700*'fnd base rates'!J$13)
+($K700*'fnd base rates'!J$14)
+($M700*'fnd base rates'!J$16)
+($N700*'fnd base rates'!J$17)
+($O700*'fnd base rates'!J$18)
+($P700*VLOOKUP($S700+12,rate_basefnd,10)))
*$R700</f>
        <v>14649.210000000001</v>
      </c>
      <c r="AC700" s="68">
        <f>(($D700*'fnd base rates'!K$7)
+($E700*'fnd base rates'!K$8)
+($F700*'fnd base rates'!K$9)
+($G700*'fnd base rates'!K$10)
+($H700*'fnd base rates'!K$11)
+($I700*'fnd base rates'!K$12)
+($J700*'fnd base rates'!K$13)
+($K700*'fnd base rates'!K$14)
+($M700*'fnd base rates'!K$16)
+($N700*'fnd base rates'!K$17)
+($O700*'fnd base rates'!K$18)
+($P700*VLOOKUP($S700+12,rate_basefnd,11)))
*$R700</f>
        <v>24837.738752000005</v>
      </c>
      <c r="AD700" s="68">
        <f>(($D700*'fnd base rates'!L$7)
+($E700*'fnd base rates'!L$8)
+($F700*'fnd base rates'!L$9)
+($G700*'fnd base rates'!L$10)
+($H700*'fnd base rates'!L$11)
+($I700*'fnd base rates'!L$12)
+($J700*'fnd base rates'!L$13)
+($K700*'fnd base rates'!L$14)
+($M700*'fnd base rates'!L$16)
+($N700*'fnd base rates'!L$17)
+($O700*'fnd base rates'!L$18)
+($P700*VLOOKUP($S700+12,rate_basefnd,12)))</f>
        <v>42438.740799999992</v>
      </c>
      <c r="AE700" s="68">
        <f>(($D700*'fnd base rates'!M$7)
+($E700*'fnd base rates'!M$8)
+($F700*'fnd base rates'!M$9)
+($G700*'fnd base rates'!M$10)
+($H700*'fnd base rates'!M$11)
+($I700*'fnd base rates'!M$12)
+($J700*'fnd base rates'!M$13)
+($K700*'fnd base rates'!M$14)
+($M700*'fnd base rates'!M$16)
+($N700*'fnd base rates'!M$17)
+($O700*'fnd base rates'!M$18)
+($P700*VLOOKUP($S700+12,rate_basefnd,13)))</f>
        <v>0</v>
      </c>
      <c r="AF700" s="3">
        <f t="shared" si="141"/>
        <v>280843.51719039999</v>
      </c>
      <c r="AH700" s="205">
        <f t="shared" si="142"/>
        <v>487049248</v>
      </c>
      <c r="AI700" s="3" t="str">
        <f t="shared" si="146"/>
        <v>487</v>
      </c>
      <c r="AJ700" s="1" t="str">
        <f t="shared" si="147"/>
        <v>049</v>
      </c>
      <c r="AK700" s="1" t="str">
        <f t="shared" si="148"/>
        <v>248</v>
      </c>
      <c r="AL700" s="3">
        <f t="shared" si="143"/>
        <v>1</v>
      </c>
      <c r="AM700" s="3">
        <f t="shared" si="153"/>
        <v>16</v>
      </c>
      <c r="AN700" s="3">
        <f t="shared" si="149"/>
        <v>280843.51719039999</v>
      </c>
      <c r="AO700" s="3">
        <f t="shared" si="150"/>
        <v>17553</v>
      </c>
      <c r="AP700" s="3">
        <f t="shared" si="144"/>
        <v>-384</v>
      </c>
      <c r="AQ700" s="3">
        <v>17937</v>
      </c>
      <c r="AS700" s="68"/>
      <c r="AT700" s="68"/>
      <c r="AX700" s="4">
        <f t="shared" si="151"/>
        <v>0</v>
      </c>
      <c r="AZ700" s="4">
        <f t="shared" si="152"/>
        <v>0</v>
      </c>
      <c r="BB700" s="4"/>
    </row>
    <row r="701" spans="1:54" s="3" customFormat="1">
      <c r="A701" s="205" t="str">
        <f t="shared" si="145"/>
        <v>487</v>
      </c>
      <c r="B701" s="1">
        <v>487049262</v>
      </c>
      <c r="C701" s="7" t="s">
        <v>109</v>
      </c>
      <c r="D701" s="8">
        <f>'fnd enro'!D701</f>
        <v>0</v>
      </c>
      <c r="E701" s="8">
        <f>'fnd enro'!E701</f>
        <v>0</v>
      </c>
      <c r="F701" s="8">
        <f>'fnd enro'!F701</f>
        <v>0</v>
      </c>
      <c r="G701" s="8">
        <f>'fnd enro'!G701</f>
        <v>0</v>
      </c>
      <c r="H701" s="8">
        <f>'fnd enro'!H701</f>
        <v>4</v>
      </c>
      <c r="I701" s="8">
        <f>'fnd enro'!I701</f>
        <v>3</v>
      </c>
      <c r="J701" s="8">
        <f>'fnd enro'!J701</f>
        <v>0</v>
      </c>
      <c r="K701" s="9">
        <f>'fnd enro'!K701</f>
        <v>0.28000000000000003</v>
      </c>
      <c r="L701" s="8">
        <f>'fnd enro'!L701</f>
        <v>0</v>
      </c>
      <c r="M701" s="8">
        <f>'fnd enro'!M701</f>
        <v>0</v>
      </c>
      <c r="N701" s="8">
        <f>'fnd enro'!N701</f>
        <v>0</v>
      </c>
      <c r="O701" s="8">
        <f>'fnd enro'!O701</f>
        <v>0</v>
      </c>
      <c r="P701" s="8">
        <f>'fnd enro'!P701</f>
        <v>5</v>
      </c>
      <c r="Q701" s="8">
        <f>'fnd enro'!R701</f>
        <v>7</v>
      </c>
      <c r="R701" s="9">
        <f t="shared" si="140"/>
        <v>1.1120000000000001</v>
      </c>
      <c r="S701" s="8">
        <f>VALUE('fnd enro'!Q701)</f>
        <v>9</v>
      </c>
      <c r="T701" s="1"/>
      <c r="U701" s="68">
        <f>(($D701*'fnd base rates'!C$7)
+($E701*'fnd base rates'!C$8)
+($F701*'fnd base rates'!C$9)
+($G701*'fnd base rates'!C$10)
+($H701*'fnd base rates'!C$11)
+($I701*'fnd base rates'!C$12)
+($J701*'fnd base rates'!C$13)
+($K701*'fnd base rates'!C$14)
+($M701*'fnd base rates'!C$16)
+($N701*'fnd base rates'!C$17)
+($O701*'fnd base rates'!C$18)
+($P701*VLOOKUP($S701+12,rate_basefnd,3)))
*$R701</f>
        <v>5256.9559808000013</v>
      </c>
      <c r="V701" s="68">
        <f>(($D701*'fnd base rates'!D$7)
+($E701*'fnd base rates'!D$8)
+($F701*'fnd base rates'!D$9)
+($G701*'fnd base rates'!D$10)
+($H701*'fnd base rates'!D$11)
+($I701*'fnd base rates'!D$12)
+($J701*'fnd base rates'!D$13)
+($K701*'fnd base rates'!D$14)
+($M701*'fnd base rates'!D$16)
+($N701*'fnd base rates'!D$17)
+($O701*'fnd base rates'!D$18)
+($P701*VLOOKUP($S701+12,rate_basefnd,4)))
*$R701</f>
        <v>9398.1013600000024</v>
      </c>
      <c r="W701" s="68">
        <f>(($D701*'fnd base rates'!E$7)
+($E701*'fnd base rates'!E$8)
+($F701*'fnd base rates'!E$9)
+($G701*'fnd base rates'!E$10)
+($H701*'fnd base rates'!E$11)
+($I701*'fnd base rates'!E$12)
+($J701*'fnd base rates'!E$13)
+($K701*'fnd base rates'!E$14)
+($M701*'fnd base rates'!E$16)
+($N701*'fnd base rates'!E$17)
+($O701*'fnd base rates'!E$18)
+($P701*VLOOKUP($S701+12,rate_basefnd,5)))
*$R701</f>
        <v>62616.225827200011</v>
      </c>
      <c r="X701" s="68">
        <f>(($D701*'fnd base rates'!F$7)
+($E701*'fnd base rates'!F$8)
+($F701*'fnd base rates'!F$9)
+($G701*'fnd base rates'!F$10)
+($H701*'fnd base rates'!F$11)
+($I701*'fnd base rates'!F$12)
+($J701*'fnd base rates'!F$13)
+($K701*'fnd base rates'!F$14)
+($M701*'fnd base rates'!F$16)
+($N701*'fnd base rates'!F$17)
+($O701*'fnd base rates'!F$18)
+($P701*VLOOKUP($S701+12,rate_basefnd,6)))
*$R701</f>
        <v>8302.6474751999995</v>
      </c>
      <c r="Y701" s="68">
        <f>(($D701*'fnd base rates'!G$7)
+($E701*'fnd base rates'!G$8)
+($F701*'fnd base rates'!G$9)
+($G701*'fnd base rates'!G$10)
+($H701*'fnd base rates'!G$11)
+($I701*'fnd base rates'!G$12)
+($J701*'fnd base rates'!G$13)
+($K701*'fnd base rates'!G$14)
+($M701*'fnd base rates'!G$16)
+($N701*'fnd base rates'!G$17)
+($O701*'fnd base rates'!G$18)
+($P701*VLOOKUP($S701+12,rate_basefnd,7)))
*$R701</f>
        <v>2765.3803136000006</v>
      </c>
      <c r="Z701" s="68">
        <f>(($D701*'fnd base rates'!H$7)
+($E701*'fnd base rates'!H$8)
+($F701*'fnd base rates'!H$9)
+($G701*'fnd base rates'!H$10)
+($H701*'fnd base rates'!H$11)
+($I701*'fnd base rates'!H$12)
+($J701*'fnd base rates'!H$13)
+($K701*'fnd base rates'!H$14)
+($M701*'fnd base rates'!H$16)
+($N701*'fnd base rates'!H$17)
+($O701*'fnd base rates'!H$18)
+($P701*VLOOKUP($S701+12,rate_basefnd,8)))</f>
        <v>5265.2079999999996</v>
      </c>
      <c r="AA701" s="68">
        <f>(($D701*'fnd base rates'!I$7)
+($E701*'fnd base rates'!I$8)
+($F701*'fnd base rates'!I$9)
+($G701*'fnd base rates'!I$10)
+($H701*'fnd base rates'!I$11)
+($I701*'fnd base rates'!I$12)
+($J701*'fnd base rates'!I$13)
+($K701*'fnd base rates'!I$14)
+($M701*'fnd base rates'!I$16)
+($N701*'fnd base rates'!I$17)
+($O701*'fnd base rates'!I$18)
+($P701*VLOOKUP($S701+12,rate_basefnd,9)))
*$R701</f>
        <v>4695.3644000000004</v>
      </c>
      <c r="AB701" s="68">
        <f>(($D701*'fnd base rates'!J$7)
+($E701*'fnd base rates'!J$8)
+($F701*'fnd base rates'!J$9)
+($G701*'fnd base rates'!J$10)
+($H701*'fnd base rates'!J$11)
+($I701*'fnd base rates'!J$12)
+($J701*'fnd base rates'!J$13)
+($K701*'fnd base rates'!J$14)
+($M701*'fnd base rates'!J$16)
+($N701*'fnd base rates'!J$17)
+($O701*'fnd base rates'!J$18)
+($P701*VLOOKUP($S701+12,rate_basefnd,10)))
*$R701</f>
        <v>9084.9288000000015</v>
      </c>
      <c r="AC701" s="68">
        <f>(($D701*'fnd base rates'!K$7)
+($E701*'fnd base rates'!K$8)
+($F701*'fnd base rates'!K$9)
+($G701*'fnd base rates'!K$10)
+($H701*'fnd base rates'!K$11)
+($I701*'fnd base rates'!K$12)
+($J701*'fnd base rates'!K$13)
+($K701*'fnd base rates'!K$14)
+($M701*'fnd base rates'!K$16)
+($N701*'fnd base rates'!K$17)
+($O701*'fnd base rates'!K$18)
+($P701*VLOOKUP($S701+12,rate_basefnd,11)))
*$R701</f>
        <v>10128.809904000002</v>
      </c>
      <c r="AD701" s="68">
        <f>(($D701*'fnd base rates'!L$7)
+($E701*'fnd base rates'!L$8)
+($F701*'fnd base rates'!L$9)
+($G701*'fnd base rates'!L$10)
+($H701*'fnd base rates'!L$11)
+($I701*'fnd base rates'!L$12)
+($J701*'fnd base rates'!L$13)
+($K701*'fnd base rates'!L$14)
+($M701*'fnd base rates'!L$16)
+($N701*'fnd base rates'!L$17)
+($O701*'fnd base rates'!L$18)
+($P701*VLOOKUP($S701+12,rate_basefnd,12)))</f>
        <v>20810.901600000001</v>
      </c>
      <c r="AE701" s="68">
        <f>(($D701*'fnd base rates'!M$7)
+($E701*'fnd base rates'!M$8)
+($F701*'fnd base rates'!M$9)
+($G701*'fnd base rates'!M$10)
+($H701*'fnd base rates'!M$11)
+($I701*'fnd base rates'!M$12)
+($J701*'fnd base rates'!M$13)
+($K701*'fnd base rates'!M$14)
+($M701*'fnd base rates'!M$16)
+($N701*'fnd base rates'!M$17)
+($O701*'fnd base rates'!M$18)
+($P701*VLOOKUP($S701+12,rate_basefnd,13)))</f>
        <v>0</v>
      </c>
      <c r="AF701" s="3">
        <f t="shared" si="141"/>
        <v>138324.52366080001</v>
      </c>
      <c r="AH701" s="205">
        <f t="shared" si="142"/>
        <v>487049262</v>
      </c>
      <c r="AI701" s="3" t="str">
        <f t="shared" si="146"/>
        <v>487</v>
      </c>
      <c r="AJ701" s="1" t="str">
        <f t="shared" si="147"/>
        <v>049</v>
      </c>
      <c r="AK701" s="1" t="str">
        <f t="shared" si="148"/>
        <v>262</v>
      </c>
      <c r="AL701" s="3">
        <f t="shared" si="143"/>
        <v>1</v>
      </c>
      <c r="AM701" s="3">
        <f t="shared" si="153"/>
        <v>7</v>
      </c>
      <c r="AN701" s="3">
        <f t="shared" si="149"/>
        <v>138324.52366080001</v>
      </c>
      <c r="AO701" s="3">
        <f t="shared" si="150"/>
        <v>19761</v>
      </c>
      <c r="AP701" s="3">
        <f t="shared" si="144"/>
        <v>1409</v>
      </c>
      <c r="AQ701" s="3">
        <v>18352</v>
      </c>
      <c r="AS701" s="68"/>
      <c r="AT701" s="68"/>
      <c r="AX701" s="4">
        <f t="shared" si="151"/>
        <v>0</v>
      </c>
      <c r="AZ701" s="4">
        <f t="shared" si="152"/>
        <v>0</v>
      </c>
      <c r="BB701" s="4"/>
    </row>
    <row r="702" spans="1:54" s="3" customFormat="1">
      <c r="A702" s="205" t="str">
        <f t="shared" si="145"/>
        <v>487</v>
      </c>
      <c r="B702" s="1">
        <v>487049274</v>
      </c>
      <c r="C702" s="7" t="s">
        <v>109</v>
      </c>
      <c r="D702" s="8">
        <f>'fnd enro'!D702</f>
        <v>0</v>
      </c>
      <c r="E702" s="8">
        <f>'fnd enro'!E702</f>
        <v>0</v>
      </c>
      <c r="F702" s="8">
        <f>'fnd enro'!F702</f>
        <v>0</v>
      </c>
      <c r="G702" s="8">
        <f>'fnd enro'!G702</f>
        <v>0</v>
      </c>
      <c r="H702" s="8">
        <f>'fnd enro'!H702</f>
        <v>42</v>
      </c>
      <c r="I702" s="8">
        <f>'fnd enro'!I702</f>
        <v>56</v>
      </c>
      <c r="J702" s="8">
        <f>'fnd enro'!J702</f>
        <v>0</v>
      </c>
      <c r="K702" s="9">
        <f>'fnd enro'!K702</f>
        <v>3.92</v>
      </c>
      <c r="L702" s="8">
        <f>'fnd enro'!L702</f>
        <v>0</v>
      </c>
      <c r="M702" s="8">
        <f>'fnd enro'!M702</f>
        <v>0</v>
      </c>
      <c r="N702" s="8">
        <f>'fnd enro'!N702</f>
        <v>1</v>
      </c>
      <c r="O702" s="8">
        <f>'fnd enro'!O702</f>
        <v>4</v>
      </c>
      <c r="P702" s="8">
        <f>'fnd enro'!P702</f>
        <v>66</v>
      </c>
      <c r="Q702" s="8">
        <f>'fnd enro'!R702</f>
        <v>98</v>
      </c>
      <c r="R702" s="9">
        <f t="shared" si="140"/>
        <v>1.1120000000000001</v>
      </c>
      <c r="S702" s="8">
        <f>VALUE('fnd enro'!Q702)</f>
        <v>9</v>
      </c>
      <c r="T702" s="1"/>
      <c r="U702" s="68">
        <f>(($D702*'fnd base rates'!C$7)
+($E702*'fnd base rates'!C$8)
+($F702*'fnd base rates'!C$9)
+($G702*'fnd base rates'!C$10)
+($H702*'fnd base rates'!C$11)
+($I702*'fnd base rates'!C$12)
+($J702*'fnd base rates'!C$13)
+($K702*'fnd base rates'!C$14)
+($M702*'fnd base rates'!C$16)
+($N702*'fnd base rates'!C$17)
+($O702*'fnd base rates'!C$18)
+($P702*VLOOKUP($S702+12,rate_basefnd,3)))
*$R702</f>
        <v>73959.506531199993</v>
      </c>
      <c r="V702" s="68">
        <f>(($D702*'fnd base rates'!D$7)
+($E702*'fnd base rates'!D$8)
+($F702*'fnd base rates'!D$9)
+($G702*'fnd base rates'!D$10)
+($H702*'fnd base rates'!D$11)
+($I702*'fnd base rates'!D$12)
+($J702*'fnd base rates'!D$13)
+($K702*'fnd base rates'!D$14)
+($M702*'fnd base rates'!D$16)
+($N702*'fnd base rates'!D$17)
+($O702*'fnd base rates'!D$18)
+($P702*VLOOKUP($S702+12,rate_basefnd,4)))
*$R702</f>
        <v>130798.83320000002</v>
      </c>
      <c r="W702" s="68">
        <f>(($D702*'fnd base rates'!E$7)
+($E702*'fnd base rates'!E$8)
+($F702*'fnd base rates'!E$9)
+($G702*'fnd base rates'!E$10)
+($H702*'fnd base rates'!E$11)
+($I702*'fnd base rates'!E$12)
+($J702*'fnd base rates'!E$13)
+($K702*'fnd base rates'!E$14)
+($M702*'fnd base rates'!E$16)
+($N702*'fnd base rates'!E$17)
+($O702*'fnd base rates'!E$18)
+($P702*VLOOKUP($S702+12,rate_basefnd,5)))
*$R702</f>
        <v>890125.99646080029</v>
      </c>
      <c r="X702" s="68">
        <f>(($D702*'fnd base rates'!F$7)
+($E702*'fnd base rates'!F$8)
+($F702*'fnd base rates'!F$9)
+($G702*'fnd base rates'!F$10)
+($H702*'fnd base rates'!F$11)
+($I702*'fnd base rates'!F$12)
+($J702*'fnd base rates'!F$13)
+($K702*'fnd base rates'!F$14)
+($M702*'fnd base rates'!F$16)
+($N702*'fnd base rates'!F$17)
+($O702*'fnd base rates'!F$18)
+($P702*VLOOKUP($S702+12,rate_basefnd,6)))
*$R702</f>
        <v>115821.92169280001</v>
      </c>
      <c r="Y702" s="68">
        <f>(($D702*'fnd base rates'!G$7)
+($E702*'fnd base rates'!G$8)
+($F702*'fnd base rates'!G$9)
+($G702*'fnd base rates'!G$10)
+($H702*'fnd base rates'!G$11)
+($I702*'fnd base rates'!G$12)
+($J702*'fnd base rates'!G$13)
+($K702*'fnd base rates'!G$14)
+($M702*'fnd base rates'!G$16)
+($N702*'fnd base rates'!G$17)
+($O702*'fnd base rates'!G$18)
+($P702*VLOOKUP($S702+12,rate_basefnd,7)))
*$R702</f>
        <v>37995.604630399997</v>
      </c>
      <c r="Z702" s="68">
        <f>(($D702*'fnd base rates'!H$7)
+($E702*'fnd base rates'!H$8)
+($F702*'fnd base rates'!H$9)
+($G702*'fnd base rates'!H$10)
+($H702*'fnd base rates'!H$11)
+($I702*'fnd base rates'!H$12)
+($J702*'fnd base rates'!H$13)
+($K702*'fnd base rates'!H$14)
+($M702*'fnd base rates'!H$16)
+($N702*'fnd base rates'!H$17)
+($O702*'fnd base rates'!H$18)
+($P702*VLOOKUP($S702+12,rate_basefnd,8)))</f>
        <v>79235.441999999995</v>
      </c>
      <c r="AA702" s="68">
        <f>(($D702*'fnd base rates'!I$7)
+($E702*'fnd base rates'!I$8)
+($F702*'fnd base rates'!I$9)
+($G702*'fnd base rates'!I$10)
+($H702*'fnd base rates'!I$11)
+($I702*'fnd base rates'!I$12)
+($J702*'fnd base rates'!I$13)
+($K702*'fnd base rates'!I$14)
+($M702*'fnd base rates'!I$16)
+($N702*'fnd base rates'!I$17)
+($O702*'fnd base rates'!I$18)
+($P702*VLOOKUP($S702+12,rate_basefnd,9)))
*$R702</f>
        <v>65778.881039999993</v>
      </c>
      <c r="AB702" s="68">
        <f>(($D702*'fnd base rates'!J$7)
+($E702*'fnd base rates'!J$8)
+($F702*'fnd base rates'!J$9)
+($G702*'fnd base rates'!J$10)
+($H702*'fnd base rates'!J$11)
+($I702*'fnd base rates'!J$12)
+($J702*'fnd base rates'!J$13)
+($K702*'fnd base rates'!J$14)
+($M702*'fnd base rates'!J$16)
+($N702*'fnd base rates'!J$17)
+($O702*'fnd base rates'!J$18)
+($P702*VLOOKUP($S702+12,rate_basefnd,10)))
*$R702</f>
        <v>128422.1</v>
      </c>
      <c r="AC702" s="68">
        <f>(($D702*'fnd base rates'!K$7)
+($E702*'fnd base rates'!K$8)
+($F702*'fnd base rates'!K$9)
+($G702*'fnd base rates'!K$10)
+($H702*'fnd base rates'!K$11)
+($I702*'fnd base rates'!K$12)
+($J702*'fnd base rates'!K$13)
+($K702*'fnd base rates'!K$14)
+($M702*'fnd base rates'!K$16)
+($N702*'fnd base rates'!K$17)
+($O702*'fnd base rates'!K$18)
+($P702*VLOOKUP($S702+12,rate_basefnd,11)))
*$R702</f>
        <v>143749.360896</v>
      </c>
      <c r="AD702" s="68">
        <f>(($D702*'fnd base rates'!L$7)
+($E702*'fnd base rates'!L$8)
+($F702*'fnd base rates'!L$9)
+($G702*'fnd base rates'!L$10)
+($H702*'fnd base rates'!L$11)
+($I702*'fnd base rates'!L$12)
+($J702*'fnd base rates'!L$13)
+($K702*'fnd base rates'!L$14)
+($M702*'fnd base rates'!L$16)
+($N702*'fnd base rates'!L$17)
+($O702*'fnd base rates'!L$18)
+($P702*VLOOKUP($S702+12,rate_basefnd,12)))</f>
        <v>286391.3124</v>
      </c>
      <c r="AE702" s="68">
        <f>(($D702*'fnd base rates'!M$7)
+($E702*'fnd base rates'!M$8)
+($F702*'fnd base rates'!M$9)
+($G702*'fnd base rates'!M$10)
+($H702*'fnd base rates'!M$11)
+($I702*'fnd base rates'!M$12)
+($J702*'fnd base rates'!M$13)
+($K702*'fnd base rates'!M$14)
+($M702*'fnd base rates'!M$16)
+($N702*'fnd base rates'!M$17)
+($O702*'fnd base rates'!M$18)
+($P702*VLOOKUP($S702+12,rate_basefnd,13)))</f>
        <v>0</v>
      </c>
      <c r="AF702" s="3">
        <f t="shared" si="141"/>
        <v>1952278.9588512001</v>
      </c>
      <c r="AH702" s="205">
        <f t="shared" si="142"/>
        <v>487049274</v>
      </c>
      <c r="AI702" s="3" t="str">
        <f t="shared" si="146"/>
        <v>487</v>
      </c>
      <c r="AJ702" s="1" t="str">
        <f t="shared" si="147"/>
        <v>049</v>
      </c>
      <c r="AK702" s="1" t="str">
        <f t="shared" si="148"/>
        <v>274</v>
      </c>
      <c r="AL702" s="3">
        <f t="shared" si="143"/>
        <v>1</v>
      </c>
      <c r="AM702" s="3">
        <f t="shared" si="153"/>
        <v>98</v>
      </c>
      <c r="AN702" s="3">
        <f t="shared" si="149"/>
        <v>1952278.9588512001</v>
      </c>
      <c r="AO702" s="3">
        <f t="shared" si="150"/>
        <v>19921</v>
      </c>
      <c r="AP702" s="3">
        <f t="shared" si="144"/>
        <v>2686</v>
      </c>
      <c r="AQ702" s="3">
        <v>17235</v>
      </c>
      <c r="AS702" s="68"/>
      <c r="AT702" s="68"/>
      <c r="AX702" s="4">
        <f t="shared" si="151"/>
        <v>0</v>
      </c>
      <c r="AZ702" s="4">
        <f t="shared" si="152"/>
        <v>0</v>
      </c>
      <c r="BB702" s="4"/>
    </row>
    <row r="703" spans="1:54" s="3" customFormat="1">
      <c r="A703" s="205" t="str">
        <f t="shared" si="145"/>
        <v>487</v>
      </c>
      <c r="B703" s="1">
        <v>487049284</v>
      </c>
      <c r="C703" s="7" t="s">
        <v>109</v>
      </c>
      <c r="D703" s="8">
        <f>'fnd enro'!D703</f>
        <v>0</v>
      </c>
      <c r="E703" s="8">
        <f>'fnd enro'!E703</f>
        <v>0</v>
      </c>
      <c r="F703" s="8">
        <f>'fnd enro'!F703</f>
        <v>0</v>
      </c>
      <c r="G703" s="8">
        <f>'fnd enro'!G703</f>
        <v>0</v>
      </c>
      <c r="H703" s="8">
        <f>'fnd enro'!H703</f>
        <v>0</v>
      </c>
      <c r="I703" s="8">
        <f>'fnd enro'!I703</f>
        <v>1</v>
      </c>
      <c r="J703" s="8">
        <f>'fnd enro'!J703</f>
        <v>0</v>
      </c>
      <c r="K703" s="9">
        <f>'fnd enro'!K703</f>
        <v>0.04</v>
      </c>
      <c r="L703" s="8">
        <f>'fnd enro'!L703</f>
        <v>0</v>
      </c>
      <c r="M703" s="8">
        <f>'fnd enro'!M703</f>
        <v>0</v>
      </c>
      <c r="N703" s="8">
        <f>'fnd enro'!N703</f>
        <v>0</v>
      </c>
      <c r="O703" s="8">
        <f>'fnd enro'!O703</f>
        <v>0</v>
      </c>
      <c r="P703" s="8">
        <f>'fnd enro'!P703</f>
        <v>1</v>
      </c>
      <c r="Q703" s="8">
        <f>'fnd enro'!R703</f>
        <v>1</v>
      </c>
      <c r="R703" s="9">
        <f t="shared" si="140"/>
        <v>1.1120000000000001</v>
      </c>
      <c r="S703" s="8">
        <f>VALUE('fnd enro'!Q703)</f>
        <v>5</v>
      </c>
      <c r="T703" s="1"/>
      <c r="U703" s="68">
        <f>(($D703*'fnd base rates'!C$7)
+($E703*'fnd base rates'!C$8)
+($F703*'fnd base rates'!C$9)
+($G703*'fnd base rates'!C$10)
+($H703*'fnd base rates'!C$11)
+($I703*'fnd base rates'!C$12)
+($J703*'fnd base rates'!C$13)
+($K703*'fnd base rates'!C$14)
+($M703*'fnd base rates'!C$16)
+($N703*'fnd base rates'!C$17)
+($O703*'fnd base rates'!C$18)
+($P703*VLOOKUP($S703+12,rate_basefnd,3)))
*$R703</f>
        <v>746.43133440000008</v>
      </c>
      <c r="V703" s="68">
        <f>(($D703*'fnd base rates'!D$7)
+($E703*'fnd base rates'!D$8)
+($F703*'fnd base rates'!D$9)
+($G703*'fnd base rates'!D$10)
+($H703*'fnd base rates'!D$11)
+($I703*'fnd base rates'!D$12)
+($J703*'fnd base rates'!D$13)
+($K703*'fnd base rates'!D$14)
+($M703*'fnd base rates'!D$16)
+($N703*'fnd base rates'!D$17)
+($O703*'fnd base rates'!D$18)
+($P703*VLOOKUP($S703+12,rate_basefnd,4)))
*$R703</f>
        <v>1321.0226400000001</v>
      </c>
      <c r="W703" s="68">
        <f>(($D703*'fnd base rates'!E$7)
+($E703*'fnd base rates'!E$8)
+($F703*'fnd base rates'!E$9)
+($G703*'fnd base rates'!E$10)
+($H703*'fnd base rates'!E$11)
+($I703*'fnd base rates'!E$12)
+($J703*'fnd base rates'!E$13)
+($K703*'fnd base rates'!E$14)
+($M703*'fnd base rates'!E$16)
+($N703*'fnd base rates'!E$17)
+($O703*'fnd base rates'!E$18)
+($P703*VLOOKUP($S703+12,rate_basefnd,5)))
*$R703</f>
        <v>9758.7905695999998</v>
      </c>
      <c r="X703" s="68">
        <f>(($D703*'fnd base rates'!F$7)
+($E703*'fnd base rates'!F$8)
+($F703*'fnd base rates'!F$9)
+($G703*'fnd base rates'!F$10)
+($H703*'fnd base rates'!F$11)
+($I703*'fnd base rates'!F$12)
+($J703*'fnd base rates'!F$13)
+($K703*'fnd base rates'!F$14)
+($M703*'fnd base rates'!F$16)
+($N703*'fnd base rates'!F$17)
+($O703*'fnd base rates'!F$18)
+($P703*VLOOKUP($S703+12,rate_basefnd,6)))
*$R703</f>
        <v>1109.6123135999999</v>
      </c>
      <c r="Y703" s="68">
        <f>(($D703*'fnd base rates'!G$7)
+($E703*'fnd base rates'!G$8)
+($F703*'fnd base rates'!G$9)
+($G703*'fnd base rates'!G$10)
+($H703*'fnd base rates'!G$11)
+($I703*'fnd base rates'!G$12)
+($J703*'fnd base rates'!G$13)
+($K703*'fnd base rates'!G$14)
+($M703*'fnd base rates'!G$16)
+($N703*'fnd base rates'!G$17)
+($O703*'fnd base rates'!G$18)
+($P703*VLOOKUP($S703+12,rate_basefnd,7)))
*$R703</f>
        <v>381.63884479999996</v>
      </c>
      <c r="Z703" s="68">
        <f>(($D703*'fnd base rates'!H$7)
+($E703*'fnd base rates'!H$8)
+($F703*'fnd base rates'!H$9)
+($G703*'fnd base rates'!H$10)
+($H703*'fnd base rates'!H$11)
+($I703*'fnd base rates'!H$12)
+($J703*'fnd base rates'!H$13)
+($K703*'fnd base rates'!H$14)
+($M703*'fnd base rates'!H$16)
+($N703*'fnd base rates'!H$17)
+($O703*'fnd base rates'!H$18)
+($P703*VLOOKUP($S703+12,rate_basefnd,8)))</f>
        <v>943.89400000000001</v>
      </c>
      <c r="AA703" s="68">
        <f>(($D703*'fnd base rates'!I$7)
+($E703*'fnd base rates'!I$8)
+($F703*'fnd base rates'!I$9)
+($G703*'fnd base rates'!I$10)
+($H703*'fnd base rates'!I$11)
+($I703*'fnd base rates'!I$12)
+($J703*'fnd base rates'!I$13)
+($K703*'fnd base rates'!I$14)
+($M703*'fnd base rates'!I$16)
+($N703*'fnd base rates'!I$17)
+($O703*'fnd base rates'!I$18)
+($P703*VLOOKUP($S703+12,rate_basefnd,9)))
*$R703</f>
        <v>674.56144000000006</v>
      </c>
      <c r="AB703" s="68">
        <f>(($D703*'fnd base rates'!J$7)
+($E703*'fnd base rates'!J$8)
+($F703*'fnd base rates'!J$9)
+($G703*'fnd base rates'!J$10)
+($H703*'fnd base rates'!J$11)
+($I703*'fnd base rates'!J$12)
+($J703*'fnd base rates'!J$13)
+($K703*'fnd base rates'!J$14)
+($M703*'fnd base rates'!J$16)
+($N703*'fnd base rates'!J$17)
+($O703*'fnd base rates'!J$18)
+($P703*VLOOKUP($S703+12,rate_basefnd,10)))
*$R703</f>
        <v>1482.6184800000001</v>
      </c>
      <c r="AC703" s="68">
        <f>(($D703*'fnd base rates'!K$7)
+($E703*'fnd base rates'!K$8)
+($F703*'fnd base rates'!K$9)
+($G703*'fnd base rates'!K$10)
+($H703*'fnd base rates'!K$11)
+($I703*'fnd base rates'!K$12)
+($J703*'fnd base rates'!K$13)
+($K703*'fnd base rates'!K$14)
+($M703*'fnd base rates'!K$16)
+($N703*'fnd base rates'!K$17)
+($O703*'fnd base rates'!K$18)
+($P703*VLOOKUP($S703+12,rate_basefnd,11)))
*$R703</f>
        <v>1424.3452320000001</v>
      </c>
      <c r="AD703" s="68">
        <f>(($D703*'fnd base rates'!L$7)
+($E703*'fnd base rates'!L$8)
+($F703*'fnd base rates'!L$9)
+($G703*'fnd base rates'!L$10)
+($H703*'fnd base rates'!L$11)
+($I703*'fnd base rates'!L$12)
+($J703*'fnd base rates'!L$13)
+($K703*'fnd base rates'!L$14)
+($M703*'fnd base rates'!L$16)
+($N703*'fnd base rates'!L$17)
+($O703*'fnd base rates'!L$18)
+($P703*VLOOKUP($S703+12,rate_basefnd,12)))</f>
        <v>2787.5288</v>
      </c>
      <c r="AE703" s="68">
        <f>(($D703*'fnd base rates'!M$7)
+($E703*'fnd base rates'!M$8)
+($F703*'fnd base rates'!M$9)
+($G703*'fnd base rates'!M$10)
+($H703*'fnd base rates'!M$11)
+($I703*'fnd base rates'!M$12)
+($J703*'fnd base rates'!M$13)
+($K703*'fnd base rates'!M$14)
+($M703*'fnd base rates'!M$16)
+($N703*'fnd base rates'!M$17)
+($O703*'fnd base rates'!M$18)
+($P703*VLOOKUP($S703+12,rate_basefnd,13)))</f>
        <v>0</v>
      </c>
      <c r="AF703" s="3">
        <f t="shared" si="141"/>
        <v>20630.443654400002</v>
      </c>
      <c r="AH703" s="205">
        <f t="shared" si="142"/>
        <v>487049284</v>
      </c>
      <c r="AI703" s="3" t="str">
        <f t="shared" si="146"/>
        <v>487</v>
      </c>
      <c r="AJ703" s="1" t="str">
        <f t="shared" si="147"/>
        <v>049</v>
      </c>
      <c r="AK703" s="1" t="str">
        <f t="shared" si="148"/>
        <v>284</v>
      </c>
      <c r="AL703" s="3">
        <f t="shared" si="143"/>
        <v>1</v>
      </c>
      <c r="AM703" s="3">
        <f t="shared" si="153"/>
        <v>1</v>
      </c>
      <c r="AN703" s="3">
        <f t="shared" si="149"/>
        <v>20630.443654400002</v>
      </c>
      <c r="AO703" s="3">
        <f t="shared" si="150"/>
        <v>20630</v>
      </c>
      <c r="AP703" s="3">
        <f t="shared" si="144"/>
        <v>3356</v>
      </c>
      <c r="AQ703" s="3">
        <v>17274</v>
      </c>
      <c r="AS703" s="68"/>
      <c r="AT703" s="68"/>
      <c r="AX703" s="4">
        <f t="shared" si="151"/>
        <v>0</v>
      </c>
      <c r="AZ703" s="4">
        <f t="shared" si="152"/>
        <v>0</v>
      </c>
      <c r="BB703" s="4"/>
    </row>
    <row r="704" spans="1:54" s="3" customFormat="1">
      <c r="A704" s="205" t="str">
        <f t="shared" si="145"/>
        <v>487</v>
      </c>
      <c r="B704" s="1">
        <v>487049285</v>
      </c>
      <c r="C704" s="7" t="s">
        <v>109</v>
      </c>
      <c r="D704" s="8">
        <f>'fnd enro'!D704</f>
        <v>0</v>
      </c>
      <c r="E704" s="8">
        <f>'fnd enro'!E704</f>
        <v>0</v>
      </c>
      <c r="F704" s="8">
        <f>'fnd enro'!F704</f>
        <v>0</v>
      </c>
      <c r="G704" s="8">
        <f>'fnd enro'!G704</f>
        <v>0</v>
      </c>
      <c r="H704" s="8">
        <f>'fnd enro'!H704</f>
        <v>0</v>
      </c>
      <c r="I704" s="8">
        <f>'fnd enro'!I704</f>
        <v>2</v>
      </c>
      <c r="J704" s="8">
        <f>'fnd enro'!J704</f>
        <v>0</v>
      </c>
      <c r="K704" s="9">
        <f>'fnd enro'!K704</f>
        <v>0.08</v>
      </c>
      <c r="L704" s="8">
        <f>'fnd enro'!L704</f>
        <v>0</v>
      </c>
      <c r="M704" s="8">
        <f>'fnd enro'!M704</f>
        <v>0</v>
      </c>
      <c r="N704" s="8">
        <f>'fnd enro'!N704</f>
        <v>0</v>
      </c>
      <c r="O704" s="8">
        <f>'fnd enro'!O704</f>
        <v>0</v>
      </c>
      <c r="P704" s="8">
        <f>'fnd enro'!P704</f>
        <v>0</v>
      </c>
      <c r="Q704" s="8">
        <f>'fnd enro'!R704</f>
        <v>2</v>
      </c>
      <c r="R704" s="9">
        <f t="shared" si="140"/>
        <v>1.1120000000000001</v>
      </c>
      <c r="S704" s="8">
        <f>VALUE('fnd enro'!Q704)</f>
        <v>9</v>
      </c>
      <c r="T704" s="1"/>
      <c r="U704" s="68">
        <f>(($D704*'fnd base rates'!C$7)
+($E704*'fnd base rates'!C$8)
+($F704*'fnd base rates'!C$9)
+($G704*'fnd base rates'!C$10)
+($H704*'fnd base rates'!C$11)
+($I704*'fnd base rates'!C$12)
+($J704*'fnd base rates'!C$13)
+($K704*'fnd base rates'!C$14)
+($M704*'fnd base rates'!C$16)
+($N704*'fnd base rates'!C$17)
+($O704*'fnd base rates'!C$18)
+($P704*VLOOKUP($S704+12,rate_basefnd,3)))
*$R704</f>
        <v>1333.6465088000002</v>
      </c>
      <c r="V704" s="68">
        <f>(($D704*'fnd base rates'!D$7)
+($E704*'fnd base rates'!D$8)
+($F704*'fnd base rates'!D$9)
+($G704*'fnd base rates'!D$10)
+($H704*'fnd base rates'!D$11)
+($I704*'fnd base rates'!D$12)
+($J704*'fnd base rates'!D$13)
+($K704*'fnd base rates'!D$14)
+($M704*'fnd base rates'!D$16)
+($N704*'fnd base rates'!D$17)
+($O704*'fnd base rates'!D$18)
+($P704*VLOOKUP($S704+12,rate_basefnd,4)))
*$R704</f>
        <v>1887.5977600000001</v>
      </c>
      <c r="W704" s="68">
        <f>(($D704*'fnd base rates'!E$7)
+($E704*'fnd base rates'!E$8)
+($F704*'fnd base rates'!E$9)
+($G704*'fnd base rates'!E$10)
+($H704*'fnd base rates'!E$11)
+($I704*'fnd base rates'!E$12)
+($J704*'fnd base rates'!E$13)
+($K704*'fnd base rates'!E$14)
+($M704*'fnd base rates'!E$16)
+($N704*'fnd base rates'!E$17)
+($O704*'fnd base rates'!E$18)
+($P704*VLOOKUP($S704+12,rate_basefnd,5)))
*$R704</f>
        <v>12152.6272192</v>
      </c>
      <c r="X704" s="68">
        <f>(($D704*'fnd base rates'!F$7)
+($E704*'fnd base rates'!F$8)
+($F704*'fnd base rates'!F$9)
+($G704*'fnd base rates'!F$10)
+($H704*'fnd base rates'!F$11)
+($I704*'fnd base rates'!F$12)
+($J704*'fnd base rates'!F$13)
+($K704*'fnd base rates'!F$14)
+($M704*'fnd base rates'!F$16)
+($N704*'fnd base rates'!F$17)
+($O704*'fnd base rates'!F$18)
+($P704*VLOOKUP($S704+12,rate_basefnd,6)))
*$R704</f>
        <v>2219.2246271999998</v>
      </c>
      <c r="Y704" s="68">
        <f>(($D704*'fnd base rates'!G$7)
+($E704*'fnd base rates'!G$8)
+($F704*'fnd base rates'!G$9)
+($G704*'fnd base rates'!G$10)
+($H704*'fnd base rates'!G$11)
+($I704*'fnd base rates'!G$12)
+($J704*'fnd base rates'!G$13)
+($K704*'fnd base rates'!G$14)
+($M704*'fnd base rates'!G$16)
+($N704*'fnd base rates'!G$17)
+($O704*'fnd base rates'!G$18)
+($P704*VLOOKUP($S704+12,rate_basefnd,7)))
*$R704</f>
        <v>405.94760960000002</v>
      </c>
      <c r="Z704" s="68">
        <f>(($D704*'fnd base rates'!H$7)
+($E704*'fnd base rates'!H$8)
+($F704*'fnd base rates'!H$9)
+($G704*'fnd base rates'!H$10)
+($H704*'fnd base rates'!H$11)
+($I704*'fnd base rates'!H$12)
+($J704*'fnd base rates'!H$13)
+($K704*'fnd base rates'!H$14)
+($M704*'fnd base rates'!H$16)
+($N704*'fnd base rates'!H$17)
+($O704*'fnd base rates'!H$18)
+($P704*VLOOKUP($S704+12,rate_basefnd,8)))</f>
        <v>1838.528</v>
      </c>
      <c r="AA704" s="68">
        <f>(($D704*'fnd base rates'!I$7)
+($E704*'fnd base rates'!I$8)
+($F704*'fnd base rates'!I$9)
+($G704*'fnd base rates'!I$10)
+($H704*'fnd base rates'!I$11)
+($I704*'fnd base rates'!I$12)
+($J704*'fnd base rates'!I$13)
+($K704*'fnd base rates'!I$14)
+($M704*'fnd base rates'!I$16)
+($N704*'fnd base rates'!I$17)
+($O704*'fnd base rates'!I$18)
+($P704*VLOOKUP($S704+12,rate_basefnd,9)))
*$R704</f>
        <v>1050.8844800000002</v>
      </c>
      <c r="AB704" s="68">
        <f>(($D704*'fnd base rates'!J$7)
+($E704*'fnd base rates'!J$8)
+($F704*'fnd base rates'!J$9)
+($G704*'fnd base rates'!J$10)
+($H704*'fnd base rates'!J$11)
+($I704*'fnd base rates'!J$12)
+($J704*'fnd base rates'!J$13)
+($K704*'fnd base rates'!J$14)
+($M704*'fnd base rates'!J$16)
+($N704*'fnd base rates'!J$17)
+($O704*'fnd base rates'!J$18)
+($P704*VLOOKUP($S704+12,rate_basefnd,10)))
*$R704</f>
        <v>1415.5537600000002</v>
      </c>
      <c r="AC704" s="68">
        <f>(($D704*'fnd base rates'!K$7)
+($E704*'fnd base rates'!K$8)
+($F704*'fnd base rates'!K$9)
+($G704*'fnd base rates'!K$10)
+($H704*'fnd base rates'!K$11)
+($I704*'fnd base rates'!K$12)
+($J704*'fnd base rates'!K$13)
+($K704*'fnd base rates'!K$14)
+($M704*'fnd base rates'!K$16)
+($N704*'fnd base rates'!K$17)
+($O704*'fnd base rates'!K$18)
+($P704*VLOOKUP($S704+12,rate_basefnd,11)))
*$R704</f>
        <v>2848.6904640000002</v>
      </c>
      <c r="AD704" s="68">
        <f>(($D704*'fnd base rates'!L$7)
+($E704*'fnd base rates'!L$8)
+($F704*'fnd base rates'!L$9)
+($G704*'fnd base rates'!L$10)
+($H704*'fnd base rates'!L$11)
+($I704*'fnd base rates'!L$12)
+($J704*'fnd base rates'!L$13)
+($K704*'fnd base rates'!L$14)
+($M704*'fnd base rates'!L$16)
+($N704*'fnd base rates'!L$17)
+($O704*'fnd base rates'!L$18)
+($P704*VLOOKUP($S704+12,rate_basefnd,12)))</f>
        <v>4332.4776000000002</v>
      </c>
      <c r="AE704" s="68">
        <f>(($D704*'fnd base rates'!M$7)
+($E704*'fnd base rates'!M$8)
+($F704*'fnd base rates'!M$9)
+($G704*'fnd base rates'!M$10)
+($H704*'fnd base rates'!M$11)
+($I704*'fnd base rates'!M$12)
+($J704*'fnd base rates'!M$13)
+($K704*'fnd base rates'!M$14)
+($M704*'fnd base rates'!M$16)
+($N704*'fnd base rates'!M$17)
+($O704*'fnd base rates'!M$18)
+($P704*VLOOKUP($S704+12,rate_basefnd,13)))</f>
        <v>0</v>
      </c>
      <c r="AF704" s="3">
        <f t="shared" si="141"/>
        <v>29485.178028800001</v>
      </c>
      <c r="AH704" s="205">
        <f t="shared" si="142"/>
        <v>487049285</v>
      </c>
      <c r="AI704" s="3" t="str">
        <f t="shared" si="146"/>
        <v>487</v>
      </c>
      <c r="AJ704" s="1" t="str">
        <f t="shared" si="147"/>
        <v>049</v>
      </c>
      <c r="AK704" s="1" t="str">
        <f t="shared" si="148"/>
        <v>285</v>
      </c>
      <c r="AL704" s="3">
        <f t="shared" si="143"/>
        <v>1</v>
      </c>
      <c r="AM704" s="3">
        <f t="shared" si="153"/>
        <v>2</v>
      </c>
      <c r="AN704" s="3">
        <f t="shared" si="149"/>
        <v>29485.178028800001</v>
      </c>
      <c r="AO704" s="3">
        <f t="shared" si="150"/>
        <v>14743</v>
      </c>
      <c r="AP704" s="3">
        <f t="shared" si="144"/>
        <v>2109</v>
      </c>
      <c r="AQ704" s="3">
        <v>12634</v>
      </c>
      <c r="AS704" s="68"/>
      <c r="AT704" s="68"/>
      <c r="AX704" s="4">
        <f t="shared" si="151"/>
        <v>0</v>
      </c>
      <c r="AZ704" s="4">
        <f t="shared" si="152"/>
        <v>0</v>
      </c>
      <c r="BB704" s="4"/>
    </row>
    <row r="705" spans="1:54" s="3" customFormat="1">
      <c r="A705" s="205" t="str">
        <f t="shared" si="145"/>
        <v>487</v>
      </c>
      <c r="B705" s="1">
        <v>487049295</v>
      </c>
      <c r="C705" s="7" t="s">
        <v>109</v>
      </c>
      <c r="D705" s="8">
        <f>'fnd enro'!D705</f>
        <v>0</v>
      </c>
      <c r="E705" s="8">
        <f>'fnd enro'!E705</f>
        <v>0</v>
      </c>
      <c r="F705" s="8">
        <f>'fnd enro'!F705</f>
        <v>0</v>
      </c>
      <c r="G705" s="8">
        <f>'fnd enro'!G705</f>
        <v>0</v>
      </c>
      <c r="H705" s="8">
        <f>'fnd enro'!H705</f>
        <v>1</v>
      </c>
      <c r="I705" s="8">
        <f>'fnd enro'!I705</f>
        <v>1</v>
      </c>
      <c r="J705" s="8">
        <f>'fnd enro'!J705</f>
        <v>0</v>
      </c>
      <c r="K705" s="9">
        <f>'fnd enro'!K705</f>
        <v>0.08</v>
      </c>
      <c r="L705" s="8">
        <f>'fnd enro'!L705</f>
        <v>0</v>
      </c>
      <c r="M705" s="8">
        <f>'fnd enro'!M705</f>
        <v>0</v>
      </c>
      <c r="N705" s="8">
        <f>'fnd enro'!N705</f>
        <v>0</v>
      </c>
      <c r="O705" s="8">
        <f>'fnd enro'!O705</f>
        <v>0</v>
      </c>
      <c r="P705" s="8">
        <f>'fnd enro'!P705</f>
        <v>2</v>
      </c>
      <c r="Q705" s="8">
        <f>'fnd enro'!R705</f>
        <v>2</v>
      </c>
      <c r="R705" s="9">
        <f t="shared" si="140"/>
        <v>1.1120000000000001</v>
      </c>
      <c r="S705" s="8">
        <f>VALUE('fnd enro'!Q705)</f>
        <v>4</v>
      </c>
      <c r="T705" s="1"/>
      <c r="U705" s="68">
        <f>(($D705*'fnd base rates'!C$7)
+($E705*'fnd base rates'!C$8)
+($F705*'fnd base rates'!C$9)
+($G705*'fnd base rates'!C$10)
+($H705*'fnd base rates'!C$11)
+($I705*'fnd base rates'!C$12)
+($J705*'fnd base rates'!C$13)
+($K705*'fnd base rates'!C$14)
+($M705*'fnd base rates'!C$16)
+($N705*'fnd base rates'!C$17)
+($O705*'fnd base rates'!C$18)
+($P705*VLOOKUP($S705+12,rate_basefnd,3)))
*$R705</f>
        <v>1484.9229888000002</v>
      </c>
      <c r="V705" s="68">
        <f>(($D705*'fnd base rates'!D$7)
+($E705*'fnd base rates'!D$8)
+($F705*'fnd base rates'!D$9)
+($G705*'fnd base rates'!D$10)
+($H705*'fnd base rates'!D$11)
+($I705*'fnd base rates'!D$12)
+($J705*'fnd base rates'!D$13)
+($K705*'fnd base rates'!D$14)
+($M705*'fnd base rates'!D$16)
+($N705*'fnd base rates'!D$17)
+($O705*'fnd base rates'!D$18)
+($P705*VLOOKUP($S705+12,rate_basefnd,4)))
*$R705</f>
        <v>2604.3262400000003</v>
      </c>
      <c r="W705" s="68">
        <f>(($D705*'fnd base rates'!E$7)
+($E705*'fnd base rates'!E$8)
+($F705*'fnd base rates'!E$9)
+($G705*'fnd base rates'!E$10)
+($H705*'fnd base rates'!E$11)
+($I705*'fnd base rates'!E$12)
+($J705*'fnd base rates'!E$13)
+($K705*'fnd base rates'!E$14)
+($M705*'fnd base rates'!E$16)
+($N705*'fnd base rates'!E$17)
+($O705*'fnd base rates'!E$18)
+($P705*VLOOKUP($S705+12,rate_basefnd,5)))
*$R705</f>
        <v>17357.254259199999</v>
      </c>
      <c r="X705" s="68">
        <f>(($D705*'fnd base rates'!F$7)
+($E705*'fnd base rates'!F$8)
+($F705*'fnd base rates'!F$9)
+($G705*'fnd base rates'!F$10)
+($H705*'fnd base rates'!F$11)
+($I705*'fnd base rates'!F$12)
+($J705*'fnd base rates'!F$13)
+($K705*'fnd base rates'!F$14)
+($M705*'fnd base rates'!F$16)
+($N705*'fnd base rates'!F$17)
+($O705*'fnd base rates'!F$18)
+($P705*VLOOKUP($S705+12,rate_basefnd,6)))
*$R705</f>
        <v>2353.0649472</v>
      </c>
      <c r="Y705" s="68">
        <f>(($D705*'fnd base rates'!G$7)
+($E705*'fnd base rates'!G$8)
+($F705*'fnd base rates'!G$9)
+($G705*'fnd base rates'!G$10)
+($H705*'fnd base rates'!G$11)
+($I705*'fnd base rates'!G$12)
+($J705*'fnd base rates'!G$13)
+($K705*'fnd base rates'!G$14)
+($M705*'fnd base rates'!G$16)
+($N705*'fnd base rates'!G$17)
+($O705*'fnd base rates'!G$18)
+($P705*VLOOKUP($S705+12,rate_basefnd,7)))
*$R705</f>
        <v>751.02344959999994</v>
      </c>
      <c r="Z705" s="68">
        <f>(($D705*'fnd base rates'!H$7)
+($E705*'fnd base rates'!H$8)
+($F705*'fnd base rates'!H$9)
+($G705*'fnd base rates'!H$10)
+($H705*'fnd base rates'!H$11)
+($I705*'fnd base rates'!H$12)
+($J705*'fnd base rates'!H$13)
+($K705*'fnd base rates'!H$14)
+($M705*'fnd base rates'!H$16)
+($N705*'fnd base rates'!H$17)
+($O705*'fnd base rates'!H$18)
+($P705*VLOOKUP($S705+12,rate_basefnd,8)))</f>
        <v>1547.348</v>
      </c>
      <c r="AA705" s="68">
        <f>(($D705*'fnd base rates'!I$7)
+($E705*'fnd base rates'!I$8)
+($F705*'fnd base rates'!I$9)
+($G705*'fnd base rates'!I$10)
+($H705*'fnd base rates'!I$11)
+($I705*'fnd base rates'!I$12)
+($J705*'fnd base rates'!I$13)
+($K705*'fnd base rates'!I$14)
+($M705*'fnd base rates'!I$16)
+($N705*'fnd base rates'!I$17)
+($O705*'fnd base rates'!I$18)
+($P705*VLOOKUP($S705+12,rate_basefnd,9)))
*$R705</f>
        <v>1312.6715200000001</v>
      </c>
      <c r="AB705" s="68">
        <f>(($D705*'fnd base rates'!J$7)
+($E705*'fnd base rates'!J$8)
+($F705*'fnd base rates'!J$9)
+($G705*'fnd base rates'!J$10)
+($H705*'fnd base rates'!J$11)
+($I705*'fnd base rates'!J$12)
+($J705*'fnd base rates'!J$13)
+($K705*'fnd base rates'!J$14)
+($M705*'fnd base rates'!J$16)
+($N705*'fnd base rates'!J$17)
+($O705*'fnd base rates'!J$18)
+($P705*VLOOKUP($S705+12,rate_basefnd,10)))
*$R705</f>
        <v>2486.9101600000004</v>
      </c>
      <c r="AC705" s="68">
        <f>(($D705*'fnd base rates'!K$7)
+($E705*'fnd base rates'!K$8)
+($F705*'fnd base rates'!K$9)
+($G705*'fnd base rates'!K$10)
+($H705*'fnd base rates'!K$11)
+($I705*'fnd base rates'!K$12)
+($J705*'fnd base rates'!K$13)
+($K705*'fnd base rates'!K$14)
+($M705*'fnd base rates'!K$16)
+($N705*'fnd base rates'!K$17)
+($O705*'fnd base rates'!K$18)
+($P705*VLOOKUP($S705+12,rate_basefnd,11)))
*$R705</f>
        <v>2888.2887840000003</v>
      </c>
      <c r="AD705" s="68">
        <f>(($D705*'fnd base rates'!L$7)
+($E705*'fnd base rates'!L$8)
+($F705*'fnd base rates'!L$9)
+($G705*'fnd base rates'!L$10)
+($H705*'fnd base rates'!L$11)
+($I705*'fnd base rates'!L$12)
+($J705*'fnd base rates'!L$13)
+($K705*'fnd base rates'!L$14)
+($M705*'fnd base rates'!L$16)
+($N705*'fnd base rates'!L$17)
+($O705*'fnd base rates'!L$18)
+($P705*VLOOKUP($S705+12,rate_basefnd,12)))</f>
        <v>5775.3575999999994</v>
      </c>
      <c r="AE705" s="68">
        <f>(($D705*'fnd base rates'!M$7)
+($E705*'fnd base rates'!M$8)
+($F705*'fnd base rates'!M$9)
+($G705*'fnd base rates'!M$10)
+($H705*'fnd base rates'!M$11)
+($I705*'fnd base rates'!M$12)
+($J705*'fnd base rates'!M$13)
+($K705*'fnd base rates'!M$14)
+($M705*'fnd base rates'!M$16)
+($N705*'fnd base rates'!M$17)
+($O705*'fnd base rates'!M$18)
+($P705*VLOOKUP($S705+12,rate_basefnd,13)))</f>
        <v>0</v>
      </c>
      <c r="AF705" s="3">
        <f t="shared" si="141"/>
        <v>38561.167948799994</v>
      </c>
      <c r="AH705" s="205">
        <f t="shared" si="142"/>
        <v>487049295</v>
      </c>
      <c r="AI705" s="3" t="str">
        <f t="shared" si="146"/>
        <v>487</v>
      </c>
      <c r="AJ705" s="1" t="str">
        <f t="shared" si="147"/>
        <v>049</v>
      </c>
      <c r="AK705" s="1" t="str">
        <f t="shared" si="148"/>
        <v>295</v>
      </c>
      <c r="AL705" s="3">
        <f t="shared" si="143"/>
        <v>1</v>
      </c>
      <c r="AM705" s="3">
        <f t="shared" si="153"/>
        <v>2</v>
      </c>
      <c r="AN705" s="3">
        <f t="shared" si="149"/>
        <v>38561.167948799994</v>
      </c>
      <c r="AO705" s="3">
        <f t="shared" si="150"/>
        <v>19281</v>
      </c>
      <c r="AP705" s="3">
        <f t="shared" si="144"/>
        <v>7696</v>
      </c>
      <c r="AQ705" s="3">
        <v>11585</v>
      </c>
      <c r="AS705" s="68"/>
      <c r="AT705" s="68"/>
      <c r="AX705" s="4">
        <f t="shared" si="151"/>
        <v>0</v>
      </c>
      <c r="AZ705" s="4">
        <f t="shared" si="152"/>
        <v>0</v>
      </c>
      <c r="BB705" s="4"/>
    </row>
    <row r="706" spans="1:54" s="3" customFormat="1">
      <c r="A706" s="205" t="str">
        <f t="shared" si="145"/>
        <v>487</v>
      </c>
      <c r="B706" s="1">
        <v>487049308</v>
      </c>
      <c r="C706" s="7" t="s">
        <v>109</v>
      </c>
      <c r="D706" s="8">
        <f>'fnd enro'!D706</f>
        <v>0</v>
      </c>
      <c r="E706" s="8">
        <f>'fnd enro'!E706</f>
        <v>0</v>
      </c>
      <c r="F706" s="8">
        <f>'fnd enro'!F706</f>
        <v>0</v>
      </c>
      <c r="G706" s="8">
        <f>'fnd enro'!G706</f>
        <v>0</v>
      </c>
      <c r="H706" s="8">
        <f>'fnd enro'!H706</f>
        <v>1</v>
      </c>
      <c r="I706" s="8">
        <f>'fnd enro'!I706</f>
        <v>0</v>
      </c>
      <c r="J706" s="8">
        <f>'fnd enro'!J706</f>
        <v>0</v>
      </c>
      <c r="K706" s="9">
        <f>'fnd enro'!K706</f>
        <v>0.04</v>
      </c>
      <c r="L706" s="8">
        <f>'fnd enro'!L706</f>
        <v>0</v>
      </c>
      <c r="M706" s="8">
        <f>'fnd enro'!M706</f>
        <v>0</v>
      </c>
      <c r="N706" s="8">
        <f>'fnd enro'!N706</f>
        <v>0</v>
      </c>
      <c r="O706" s="8">
        <f>'fnd enro'!O706</f>
        <v>0</v>
      </c>
      <c r="P706" s="8">
        <f>'fnd enro'!P706</f>
        <v>0</v>
      </c>
      <c r="Q706" s="8">
        <f>'fnd enro'!R706</f>
        <v>1</v>
      </c>
      <c r="R706" s="9">
        <f t="shared" si="140"/>
        <v>1.1120000000000001</v>
      </c>
      <c r="S706" s="8">
        <f>VALUE('fnd enro'!Q706)</f>
        <v>9</v>
      </c>
      <c r="T706" s="1"/>
      <c r="U706" s="68">
        <f>(($D706*'fnd base rates'!C$7)
+($E706*'fnd base rates'!C$8)
+($F706*'fnd base rates'!C$9)
+($G706*'fnd base rates'!C$10)
+($H706*'fnd base rates'!C$11)
+($I706*'fnd base rates'!C$12)
+($J706*'fnd base rates'!C$13)
+($K706*'fnd base rates'!C$14)
+($M706*'fnd base rates'!C$16)
+($N706*'fnd base rates'!C$17)
+($O706*'fnd base rates'!C$18)
+($P706*VLOOKUP($S706+12,rate_basefnd,3)))
*$R706</f>
        <v>666.82325440000011</v>
      </c>
      <c r="V706" s="68">
        <f>(($D706*'fnd base rates'!D$7)
+($E706*'fnd base rates'!D$8)
+($F706*'fnd base rates'!D$9)
+($G706*'fnd base rates'!D$10)
+($H706*'fnd base rates'!D$11)
+($I706*'fnd base rates'!D$12)
+($J706*'fnd base rates'!D$13)
+($K706*'fnd base rates'!D$14)
+($M706*'fnd base rates'!D$16)
+($N706*'fnd base rates'!D$17)
+($O706*'fnd base rates'!D$18)
+($P706*VLOOKUP($S706+12,rate_basefnd,4)))
*$R706</f>
        <v>943.79888000000005</v>
      </c>
      <c r="W706" s="68">
        <f>(($D706*'fnd base rates'!E$7)
+($E706*'fnd base rates'!E$8)
+($F706*'fnd base rates'!E$9)
+($G706*'fnd base rates'!E$10)
+($H706*'fnd base rates'!E$11)
+($I706*'fnd base rates'!E$12)
+($J706*'fnd base rates'!E$13)
+($K706*'fnd base rates'!E$14)
+($M706*'fnd base rates'!E$16)
+($N706*'fnd base rates'!E$17)
+($O706*'fnd base rates'!E$18)
+($P706*VLOOKUP($S706+12,rate_basefnd,5)))
*$R706</f>
        <v>4284.2366496000004</v>
      </c>
      <c r="X706" s="68">
        <f>(($D706*'fnd base rates'!F$7)
+($E706*'fnd base rates'!F$8)
+($F706*'fnd base rates'!F$9)
+($G706*'fnd base rates'!F$10)
+($H706*'fnd base rates'!F$11)
+($I706*'fnd base rates'!F$12)
+($J706*'fnd base rates'!F$13)
+($K706*'fnd base rates'!F$14)
+($M706*'fnd base rates'!F$16)
+($N706*'fnd base rates'!F$17)
+($O706*'fnd base rates'!F$18)
+($P706*VLOOKUP($S706+12,rate_basefnd,6)))
*$R706</f>
        <v>1243.4526336000001</v>
      </c>
      <c r="Y706" s="68">
        <f>(($D706*'fnd base rates'!G$7)
+($E706*'fnd base rates'!G$8)
+($F706*'fnd base rates'!G$9)
+($G706*'fnd base rates'!G$10)
+($H706*'fnd base rates'!G$11)
+($I706*'fnd base rates'!G$12)
+($J706*'fnd base rates'!G$13)
+($K706*'fnd base rates'!G$14)
+($M706*'fnd base rates'!G$16)
+($N706*'fnd base rates'!G$17)
+($O706*'fnd base rates'!G$18)
+($P706*VLOOKUP($S706+12,rate_basefnd,7)))
*$R706</f>
        <v>208.60052480000002</v>
      </c>
      <c r="Z706" s="68">
        <f>(($D706*'fnd base rates'!H$7)
+($E706*'fnd base rates'!H$8)
+($F706*'fnd base rates'!H$9)
+($G706*'fnd base rates'!H$10)
+($H706*'fnd base rates'!H$11)
+($I706*'fnd base rates'!H$12)
+($J706*'fnd base rates'!H$13)
+($K706*'fnd base rates'!H$14)
+($M706*'fnd base rates'!H$16)
+($N706*'fnd base rates'!H$17)
+($O706*'fnd base rates'!H$18)
+($P706*VLOOKUP($S706+12,rate_basefnd,8)))</f>
        <v>581.30399999999997</v>
      </c>
      <c r="AA706" s="68">
        <f>(($D706*'fnd base rates'!I$7)
+($E706*'fnd base rates'!I$8)
+($F706*'fnd base rates'!I$9)
+($G706*'fnd base rates'!I$10)
+($H706*'fnd base rates'!I$11)
+($I706*'fnd base rates'!I$12)
+($J706*'fnd base rates'!I$13)
+($K706*'fnd base rates'!I$14)
+($M706*'fnd base rates'!I$16)
+($N706*'fnd base rates'!I$17)
+($O706*'fnd base rates'!I$18)
+($P706*VLOOKUP($S706+12,rate_basefnd,9)))
*$R706</f>
        <v>503.91392000000008</v>
      </c>
      <c r="AB706" s="68">
        <f>(($D706*'fnd base rates'!J$7)
+($E706*'fnd base rates'!J$8)
+($F706*'fnd base rates'!J$9)
+($G706*'fnd base rates'!J$10)
+($H706*'fnd base rates'!J$11)
+($I706*'fnd base rates'!J$12)
+($J706*'fnd base rates'!J$13)
+($K706*'fnd base rates'!J$14)
+($M706*'fnd base rates'!J$16)
+($N706*'fnd base rates'!J$17)
+($O706*'fnd base rates'!J$18)
+($P706*VLOOKUP($S706+12,rate_basefnd,10)))
*$R706</f>
        <v>306.93423999999999</v>
      </c>
      <c r="AC706" s="68">
        <f>(($D706*'fnd base rates'!K$7)
+($E706*'fnd base rates'!K$8)
+($F706*'fnd base rates'!K$9)
+($G706*'fnd base rates'!K$10)
+($H706*'fnd base rates'!K$11)
+($I706*'fnd base rates'!K$12)
+($J706*'fnd base rates'!K$13)
+($K706*'fnd base rates'!K$14)
+($M706*'fnd base rates'!K$16)
+($N706*'fnd base rates'!K$17)
+($O706*'fnd base rates'!K$18)
+($P706*VLOOKUP($S706+12,rate_basefnd,11)))
*$R706</f>
        <v>1463.943552</v>
      </c>
      <c r="AD706" s="68">
        <f>(($D706*'fnd base rates'!L$7)
+($E706*'fnd base rates'!L$8)
+($F706*'fnd base rates'!L$9)
+($G706*'fnd base rates'!L$10)
+($H706*'fnd base rates'!L$11)
+($I706*'fnd base rates'!L$12)
+($J706*'fnd base rates'!L$13)
+($K706*'fnd base rates'!L$14)
+($M706*'fnd base rates'!L$16)
+($N706*'fnd base rates'!L$17)
+($O706*'fnd base rates'!L$18)
+($P706*VLOOKUP($S706+12,rate_basefnd,12)))</f>
        <v>2428.6587999999997</v>
      </c>
      <c r="AE706" s="68">
        <f>(($D706*'fnd base rates'!M$7)
+($E706*'fnd base rates'!M$8)
+($F706*'fnd base rates'!M$9)
+($G706*'fnd base rates'!M$10)
+($H706*'fnd base rates'!M$11)
+($I706*'fnd base rates'!M$12)
+($J706*'fnd base rates'!M$13)
+($K706*'fnd base rates'!M$14)
+($M706*'fnd base rates'!M$16)
+($N706*'fnd base rates'!M$17)
+($O706*'fnd base rates'!M$18)
+($P706*VLOOKUP($S706+12,rate_basefnd,13)))</f>
        <v>0</v>
      </c>
      <c r="AF706" s="3">
        <f t="shared" si="141"/>
        <v>12631.666454400001</v>
      </c>
      <c r="AH706" s="205">
        <f t="shared" si="142"/>
        <v>487049308</v>
      </c>
      <c r="AI706" s="3" t="str">
        <f t="shared" si="146"/>
        <v>487</v>
      </c>
      <c r="AJ706" s="1" t="str">
        <f t="shared" si="147"/>
        <v>049</v>
      </c>
      <c r="AK706" s="1" t="str">
        <f t="shared" si="148"/>
        <v>308</v>
      </c>
      <c r="AL706" s="3">
        <f t="shared" si="143"/>
        <v>1</v>
      </c>
      <c r="AM706" s="3">
        <f t="shared" si="153"/>
        <v>1</v>
      </c>
      <c r="AN706" s="3">
        <f t="shared" si="149"/>
        <v>12631.666454400001</v>
      </c>
      <c r="AO706" s="3">
        <f t="shared" si="150"/>
        <v>12632</v>
      </c>
      <c r="AP706" s="3">
        <f t="shared" si="144"/>
        <v>-3710</v>
      </c>
      <c r="AQ706" s="3">
        <v>16342</v>
      </c>
      <c r="AS706" s="68"/>
      <c r="AT706" s="68"/>
      <c r="AX706" s="4">
        <f t="shared" si="151"/>
        <v>0</v>
      </c>
      <c r="AZ706" s="4">
        <f t="shared" si="152"/>
        <v>0</v>
      </c>
      <c r="BB706" s="4"/>
    </row>
    <row r="707" spans="1:54" s="3" customFormat="1">
      <c r="A707" s="205" t="str">
        <f t="shared" si="145"/>
        <v>487</v>
      </c>
      <c r="B707" s="1">
        <v>487049347</v>
      </c>
      <c r="C707" s="7" t="s">
        <v>109</v>
      </c>
      <c r="D707" s="8">
        <f>'fnd enro'!D707</f>
        <v>0</v>
      </c>
      <c r="E707" s="8">
        <f>'fnd enro'!E707</f>
        <v>0</v>
      </c>
      <c r="F707" s="8">
        <f>'fnd enro'!F707</f>
        <v>0</v>
      </c>
      <c r="G707" s="8">
        <f>'fnd enro'!G707</f>
        <v>0</v>
      </c>
      <c r="H707" s="8">
        <f>'fnd enro'!H707</f>
        <v>1</v>
      </c>
      <c r="I707" s="8">
        <f>'fnd enro'!I707</f>
        <v>8</v>
      </c>
      <c r="J707" s="8">
        <f>'fnd enro'!J707</f>
        <v>0</v>
      </c>
      <c r="K707" s="9">
        <f>'fnd enro'!K707</f>
        <v>0.36</v>
      </c>
      <c r="L707" s="8">
        <f>'fnd enro'!L707</f>
        <v>0</v>
      </c>
      <c r="M707" s="8">
        <f>'fnd enro'!M707</f>
        <v>0</v>
      </c>
      <c r="N707" s="8">
        <f>'fnd enro'!N707</f>
        <v>0</v>
      </c>
      <c r="O707" s="8">
        <f>'fnd enro'!O707</f>
        <v>0</v>
      </c>
      <c r="P707" s="8">
        <f>'fnd enro'!P707</f>
        <v>3</v>
      </c>
      <c r="Q707" s="8">
        <f>'fnd enro'!R707</f>
        <v>9</v>
      </c>
      <c r="R707" s="9">
        <f t="shared" si="140"/>
        <v>1.1120000000000001</v>
      </c>
      <c r="S707" s="8">
        <f>VALUE('fnd enro'!Q707)</f>
        <v>8</v>
      </c>
      <c r="T707" s="1"/>
      <c r="U707" s="68">
        <f>(($D707*'fnd base rates'!C$7)
+($E707*'fnd base rates'!C$8)
+($F707*'fnd base rates'!C$9)
+($G707*'fnd base rates'!C$10)
+($H707*'fnd base rates'!C$11)
+($I707*'fnd base rates'!C$12)
+($J707*'fnd base rates'!C$13)
+($K707*'fnd base rates'!C$14)
+($M707*'fnd base rates'!C$16)
+($N707*'fnd base rates'!C$17)
+($O707*'fnd base rates'!C$18)
+($P707*VLOOKUP($S707+12,rate_basefnd,3)))
*$R707</f>
        <v>6326.2689696000007</v>
      </c>
      <c r="V707" s="68">
        <f>(($D707*'fnd base rates'!D$7)
+($E707*'fnd base rates'!D$8)
+($F707*'fnd base rates'!D$9)
+($G707*'fnd base rates'!D$10)
+($H707*'fnd base rates'!D$11)
+($I707*'fnd base rates'!D$12)
+($J707*'fnd base rates'!D$13)
+($K707*'fnd base rates'!D$14)
+($M707*'fnd base rates'!D$16)
+($N707*'fnd base rates'!D$17)
+($O707*'fnd base rates'!D$18)
+($P707*VLOOKUP($S707+12,rate_basefnd,4)))
*$R707</f>
        <v>10033.286880000001</v>
      </c>
      <c r="W707" s="68">
        <f>(($D707*'fnd base rates'!E$7)
+($E707*'fnd base rates'!E$8)
+($F707*'fnd base rates'!E$9)
+($G707*'fnd base rates'!E$10)
+($H707*'fnd base rates'!E$11)
+($I707*'fnd base rates'!E$12)
+($J707*'fnd base rates'!E$13)
+($K707*'fnd base rates'!E$14)
+($M707*'fnd base rates'!E$16)
+($N707*'fnd base rates'!E$17)
+($O707*'fnd base rates'!E$18)
+($P707*VLOOKUP($S707+12,rate_basefnd,5)))
*$R707</f>
        <v>67919.255526400011</v>
      </c>
      <c r="X707" s="68">
        <f>(($D707*'fnd base rates'!F$7)
+($E707*'fnd base rates'!F$8)
+($F707*'fnd base rates'!F$9)
+($G707*'fnd base rates'!F$10)
+($H707*'fnd base rates'!F$11)
+($I707*'fnd base rates'!F$12)
+($J707*'fnd base rates'!F$13)
+($K707*'fnd base rates'!F$14)
+($M707*'fnd base rates'!F$16)
+($N707*'fnd base rates'!F$17)
+($O707*'fnd base rates'!F$18)
+($P707*VLOOKUP($S707+12,rate_basefnd,6)))
*$R707</f>
        <v>10120.351142399999</v>
      </c>
      <c r="Y707" s="68">
        <f>(($D707*'fnd base rates'!G$7)
+($E707*'fnd base rates'!G$8)
+($F707*'fnd base rates'!G$9)
+($G707*'fnd base rates'!G$10)
+($H707*'fnd base rates'!G$11)
+($I707*'fnd base rates'!G$12)
+($J707*'fnd base rates'!G$13)
+($K707*'fnd base rates'!G$14)
+($M707*'fnd base rates'!G$16)
+($N707*'fnd base rates'!G$17)
+($O707*'fnd base rates'!G$18)
+($P707*VLOOKUP($S707+12,rate_basefnd,7)))
*$R707</f>
        <v>2561.3069632000002</v>
      </c>
      <c r="Z707" s="68">
        <f>(($D707*'fnd base rates'!H$7)
+($E707*'fnd base rates'!H$8)
+($F707*'fnd base rates'!H$9)
+($G707*'fnd base rates'!H$10)
+($H707*'fnd base rates'!H$11)
+($I707*'fnd base rates'!H$12)
+($J707*'fnd base rates'!H$13)
+($K707*'fnd base rates'!H$14)
+($M707*'fnd base rates'!H$16)
+($N707*'fnd base rates'!H$17)
+($O707*'fnd base rates'!H$18)
+($P707*VLOOKUP($S707+12,rate_basefnd,8)))</f>
        <v>8035.9160000000002</v>
      </c>
      <c r="AA707" s="68">
        <f>(($D707*'fnd base rates'!I$7)
+($E707*'fnd base rates'!I$8)
+($F707*'fnd base rates'!I$9)
+($G707*'fnd base rates'!I$10)
+($H707*'fnd base rates'!I$11)
+($I707*'fnd base rates'!I$12)
+($J707*'fnd base rates'!I$13)
+($K707*'fnd base rates'!I$14)
+($M707*'fnd base rates'!I$16)
+($N707*'fnd base rates'!I$17)
+($O707*'fnd base rates'!I$18)
+($P707*VLOOKUP($S707+12,rate_basefnd,9)))
*$R707</f>
        <v>5315.8381599999993</v>
      </c>
      <c r="AB707" s="68">
        <f>(($D707*'fnd base rates'!J$7)
+($E707*'fnd base rates'!J$8)
+($F707*'fnd base rates'!J$9)
+($G707*'fnd base rates'!J$10)
+($H707*'fnd base rates'!J$11)
+($I707*'fnd base rates'!J$12)
+($J707*'fnd base rates'!J$13)
+($K707*'fnd base rates'!J$14)
+($M707*'fnd base rates'!J$16)
+($N707*'fnd base rates'!J$17)
+($O707*'fnd base rates'!J$18)
+($P707*VLOOKUP($S707+12,rate_basefnd,10)))
*$R707</f>
        <v>9130.509680000001</v>
      </c>
      <c r="AC707" s="68">
        <f>(($D707*'fnd base rates'!K$7)
+($E707*'fnd base rates'!K$8)
+($F707*'fnd base rates'!K$9)
+($G707*'fnd base rates'!K$10)
+($H707*'fnd base rates'!K$11)
+($I707*'fnd base rates'!K$12)
+($J707*'fnd base rates'!K$13)
+($K707*'fnd base rates'!K$14)
+($M707*'fnd base rates'!K$16)
+($N707*'fnd base rates'!K$17)
+($O707*'fnd base rates'!K$18)
+($P707*VLOOKUP($S707+12,rate_basefnd,11)))
*$R707</f>
        <v>12858.705408000002</v>
      </c>
      <c r="AD707" s="68">
        <f>(($D707*'fnd base rates'!L$7)
+($E707*'fnd base rates'!L$8)
+($F707*'fnd base rates'!L$9)
+($G707*'fnd base rates'!L$10)
+($H707*'fnd base rates'!L$11)
+($I707*'fnd base rates'!L$12)
+($J707*'fnd base rates'!L$13)
+($K707*'fnd base rates'!L$14)
+($M707*'fnd base rates'!L$16)
+($N707*'fnd base rates'!L$17)
+($O707*'fnd base rates'!L$18)
+($P707*VLOOKUP($S707+12,rate_basefnd,12)))</f>
        <v>22293.419199999997</v>
      </c>
      <c r="AE707" s="68">
        <f>(($D707*'fnd base rates'!M$7)
+($E707*'fnd base rates'!M$8)
+($F707*'fnd base rates'!M$9)
+($G707*'fnd base rates'!M$10)
+($H707*'fnd base rates'!M$11)
+($I707*'fnd base rates'!M$12)
+($J707*'fnd base rates'!M$13)
+($K707*'fnd base rates'!M$14)
+($M707*'fnd base rates'!M$16)
+($N707*'fnd base rates'!M$17)
+($O707*'fnd base rates'!M$18)
+($P707*VLOOKUP($S707+12,rate_basefnd,13)))</f>
        <v>0</v>
      </c>
      <c r="AF707" s="3">
        <f t="shared" si="141"/>
        <v>154594.85792960002</v>
      </c>
      <c r="AH707" s="205">
        <f t="shared" si="142"/>
        <v>487049347</v>
      </c>
      <c r="AI707" s="3" t="str">
        <f t="shared" si="146"/>
        <v>487</v>
      </c>
      <c r="AJ707" s="1" t="str">
        <f t="shared" si="147"/>
        <v>049</v>
      </c>
      <c r="AK707" s="1" t="str">
        <f t="shared" si="148"/>
        <v>347</v>
      </c>
      <c r="AL707" s="3">
        <f t="shared" si="143"/>
        <v>1</v>
      </c>
      <c r="AM707" s="3">
        <f t="shared" si="153"/>
        <v>9</v>
      </c>
      <c r="AN707" s="3">
        <f t="shared" si="149"/>
        <v>154594.85792960002</v>
      </c>
      <c r="AO707" s="3">
        <f t="shared" si="150"/>
        <v>17177</v>
      </c>
      <c r="AP707" s="3">
        <f t="shared" si="144"/>
        <v>3493</v>
      </c>
      <c r="AQ707" s="3">
        <v>13684</v>
      </c>
      <c r="AS707" s="68"/>
      <c r="AT707" s="68"/>
      <c r="AX707" s="4">
        <f t="shared" si="151"/>
        <v>0</v>
      </c>
      <c r="AZ707" s="4">
        <f t="shared" si="152"/>
        <v>0</v>
      </c>
      <c r="BB707" s="4"/>
    </row>
    <row r="708" spans="1:54" s="3" customFormat="1">
      <c r="A708" s="205" t="str">
        <f t="shared" si="145"/>
        <v>487</v>
      </c>
      <c r="B708" s="1">
        <v>487274010</v>
      </c>
      <c r="C708" s="7" t="s">
        <v>109</v>
      </c>
      <c r="D708" s="8">
        <f>'fnd enro'!D708</f>
        <v>1</v>
      </c>
      <c r="E708" s="8">
        <f>'fnd enro'!E708</f>
        <v>0</v>
      </c>
      <c r="F708" s="8">
        <f>'fnd enro'!F708</f>
        <v>1</v>
      </c>
      <c r="G708" s="8">
        <f>'fnd enro'!G708</f>
        <v>3</v>
      </c>
      <c r="H708" s="8">
        <f>'fnd enro'!H708</f>
        <v>0</v>
      </c>
      <c r="I708" s="8">
        <f>'fnd enro'!I708</f>
        <v>0</v>
      </c>
      <c r="J708" s="8">
        <f>'fnd enro'!J708</f>
        <v>0</v>
      </c>
      <c r="K708" s="9">
        <f>'fnd enro'!K708</f>
        <v>0.16</v>
      </c>
      <c r="L708" s="8">
        <f>'fnd enro'!L708</f>
        <v>0</v>
      </c>
      <c r="M708" s="8">
        <f>'fnd enro'!M708</f>
        <v>5</v>
      </c>
      <c r="N708" s="8">
        <f>'fnd enro'!N708</f>
        <v>0</v>
      </c>
      <c r="O708" s="8">
        <f>'fnd enro'!O708</f>
        <v>0</v>
      </c>
      <c r="P708" s="8">
        <f>'fnd enro'!P708</f>
        <v>4</v>
      </c>
      <c r="Q708" s="8">
        <f>'fnd enro'!R708</f>
        <v>5</v>
      </c>
      <c r="R708" s="9">
        <f t="shared" si="140"/>
        <v>1.0680000000000001</v>
      </c>
      <c r="S708" s="8">
        <f>VALUE('fnd enro'!Q708)</f>
        <v>3</v>
      </c>
      <c r="T708" s="1"/>
      <c r="U708" s="68">
        <f>(($D708*'fnd base rates'!C$7)
+($E708*'fnd base rates'!C$8)
+($F708*'fnd base rates'!C$9)
+($G708*'fnd base rates'!C$10)
+($H708*'fnd base rates'!C$11)
+($I708*'fnd base rates'!C$12)
+($J708*'fnd base rates'!C$13)
+($K708*'fnd base rates'!C$14)
+($M708*'fnd base rates'!C$16)
+($N708*'fnd base rates'!C$17)
+($O708*'fnd base rates'!C$18)
+($P708*VLOOKUP($S708+12,rate_basefnd,3)))
*$R708</f>
        <v>3731.4582864000008</v>
      </c>
      <c r="V708" s="68">
        <f>(($D708*'fnd base rates'!D$7)
+($E708*'fnd base rates'!D$8)
+($F708*'fnd base rates'!D$9)
+($G708*'fnd base rates'!D$10)
+($H708*'fnd base rates'!D$11)
+($I708*'fnd base rates'!D$12)
+($J708*'fnd base rates'!D$13)
+($K708*'fnd base rates'!D$14)
+($M708*'fnd base rates'!D$16)
+($N708*'fnd base rates'!D$17)
+($O708*'fnd base rates'!D$18)
+($P708*VLOOKUP($S708+12,rate_basefnd,4)))
*$R708</f>
        <v>6509.4066000000003</v>
      </c>
      <c r="W708" s="68">
        <f>(($D708*'fnd base rates'!E$7)
+($E708*'fnd base rates'!E$8)
+($F708*'fnd base rates'!E$9)
+($G708*'fnd base rates'!E$10)
+($H708*'fnd base rates'!E$11)
+($I708*'fnd base rates'!E$12)
+($J708*'fnd base rates'!E$13)
+($K708*'fnd base rates'!E$14)
+($M708*'fnd base rates'!E$16)
+($N708*'fnd base rates'!E$17)
+($O708*'fnd base rates'!E$18)
+($P708*VLOOKUP($S708+12,rate_basefnd,5)))
*$R708</f>
        <v>41146.476297599998</v>
      </c>
      <c r="X708" s="68">
        <f>(($D708*'fnd base rates'!F$7)
+($E708*'fnd base rates'!F$8)
+($F708*'fnd base rates'!F$9)
+($G708*'fnd base rates'!F$10)
+($H708*'fnd base rates'!F$11)
+($I708*'fnd base rates'!F$12)
+($J708*'fnd base rates'!F$13)
+($K708*'fnd base rates'!F$14)
+($M708*'fnd base rates'!F$16)
+($N708*'fnd base rates'!F$17)
+($O708*'fnd base rates'!F$18)
+($P708*VLOOKUP($S708+12,rate_basefnd,6)))
*$R708</f>
        <v>7630.5729216000009</v>
      </c>
      <c r="Y708" s="68">
        <f>(($D708*'fnd base rates'!G$7)
+($E708*'fnd base rates'!G$8)
+($F708*'fnd base rates'!G$9)
+($G708*'fnd base rates'!G$10)
+($H708*'fnd base rates'!G$11)
+($I708*'fnd base rates'!G$12)
+($J708*'fnd base rates'!G$13)
+($K708*'fnd base rates'!G$14)
+($M708*'fnd base rates'!G$16)
+($N708*'fnd base rates'!G$17)
+($O708*'fnd base rates'!G$18)
+($P708*VLOOKUP($S708+12,rate_basefnd,7)))
*$R708</f>
        <v>1767.7766687999999</v>
      </c>
      <c r="Z708" s="68">
        <f>(($D708*'fnd base rates'!H$7)
+($E708*'fnd base rates'!H$8)
+($F708*'fnd base rates'!H$9)
+($G708*'fnd base rates'!H$10)
+($H708*'fnd base rates'!H$11)
+($I708*'fnd base rates'!H$12)
+($J708*'fnd base rates'!H$13)
+($K708*'fnd base rates'!H$14)
+($M708*'fnd base rates'!H$16)
+($N708*'fnd base rates'!H$17)
+($O708*'fnd base rates'!H$18)
+($P708*VLOOKUP($S708+12,rate_basefnd,8)))</f>
        <v>3448.5659999999998</v>
      </c>
      <c r="AA708" s="68">
        <f>(($D708*'fnd base rates'!I$7)
+($E708*'fnd base rates'!I$8)
+($F708*'fnd base rates'!I$9)
+($G708*'fnd base rates'!I$10)
+($H708*'fnd base rates'!I$11)
+($I708*'fnd base rates'!I$12)
+($J708*'fnd base rates'!I$13)
+($K708*'fnd base rates'!I$14)
+($M708*'fnd base rates'!I$16)
+($N708*'fnd base rates'!I$17)
+($O708*'fnd base rates'!I$18)
+($P708*VLOOKUP($S708+12,rate_basefnd,9)))
*$R708</f>
        <v>3176.05044</v>
      </c>
      <c r="AB708" s="68">
        <f>(($D708*'fnd base rates'!J$7)
+($E708*'fnd base rates'!J$8)
+($F708*'fnd base rates'!J$9)
+($G708*'fnd base rates'!J$10)
+($H708*'fnd base rates'!J$11)
+($I708*'fnd base rates'!J$12)
+($J708*'fnd base rates'!J$13)
+($K708*'fnd base rates'!J$14)
+($M708*'fnd base rates'!J$16)
+($N708*'fnd base rates'!J$17)
+($O708*'fnd base rates'!J$18)
+($P708*VLOOKUP($S708+12,rate_basefnd,10)))
*$R708</f>
        <v>3561.8440800000003</v>
      </c>
      <c r="AC708" s="68">
        <f>(($D708*'fnd base rates'!K$7)
+($E708*'fnd base rates'!K$8)
+($F708*'fnd base rates'!K$9)
+($G708*'fnd base rates'!K$10)
+($H708*'fnd base rates'!K$11)
+($I708*'fnd base rates'!K$12)
+($J708*'fnd base rates'!K$13)
+($K708*'fnd base rates'!K$14)
+($M708*'fnd base rates'!K$16)
+($N708*'fnd base rates'!K$17)
+($O708*'fnd base rates'!K$18)
+($P708*VLOOKUP($S708+12,rate_basefnd,11)))
*$R708</f>
        <v>7743.0897120000009</v>
      </c>
      <c r="AD708" s="68">
        <f>(($D708*'fnd base rates'!L$7)
+($E708*'fnd base rates'!L$8)
+($F708*'fnd base rates'!L$9)
+($G708*'fnd base rates'!L$10)
+($H708*'fnd base rates'!L$11)
+($I708*'fnd base rates'!L$12)
+($J708*'fnd base rates'!L$13)
+($K708*'fnd base rates'!L$14)
+($M708*'fnd base rates'!L$16)
+($N708*'fnd base rates'!L$17)
+($O708*'fnd base rates'!L$18)
+($P708*VLOOKUP($S708+12,rate_basefnd,12)))</f>
        <v>14244.1952</v>
      </c>
      <c r="AE708" s="68">
        <f>(($D708*'fnd base rates'!M$7)
+($E708*'fnd base rates'!M$8)
+($F708*'fnd base rates'!M$9)
+($G708*'fnd base rates'!M$10)
+($H708*'fnd base rates'!M$11)
+($I708*'fnd base rates'!M$12)
+($J708*'fnd base rates'!M$13)
+($K708*'fnd base rates'!M$14)
+($M708*'fnd base rates'!M$16)
+($N708*'fnd base rates'!M$17)
+($O708*'fnd base rates'!M$18)
+($P708*VLOOKUP($S708+12,rate_basefnd,13)))</f>
        <v>0</v>
      </c>
      <c r="AF708" s="3">
        <f t="shared" si="141"/>
        <v>92959.436206400002</v>
      </c>
      <c r="AH708" s="205">
        <f t="shared" si="142"/>
        <v>487274010</v>
      </c>
      <c r="AI708" s="3" t="str">
        <f t="shared" si="146"/>
        <v>487</v>
      </c>
      <c r="AJ708" s="1" t="str">
        <f t="shared" si="147"/>
        <v>274</v>
      </c>
      <c r="AK708" s="1" t="str">
        <f t="shared" si="148"/>
        <v>010</v>
      </c>
      <c r="AL708" s="3">
        <f t="shared" si="143"/>
        <v>1</v>
      </c>
      <c r="AM708" s="3">
        <f t="shared" si="153"/>
        <v>5</v>
      </c>
      <c r="AN708" s="3">
        <f t="shared" si="149"/>
        <v>92959.436206400002</v>
      </c>
      <c r="AO708" s="3">
        <f t="shared" si="150"/>
        <v>18592</v>
      </c>
      <c r="AP708" s="3">
        <f t="shared" si="144"/>
        <v>4196</v>
      </c>
      <c r="AQ708" s="3">
        <v>14396</v>
      </c>
      <c r="AS708" s="68"/>
      <c r="AT708" s="68"/>
      <c r="AX708" s="4">
        <f t="shared" si="151"/>
        <v>0</v>
      </c>
      <c r="AZ708" s="4">
        <f t="shared" si="152"/>
        <v>0</v>
      </c>
      <c r="BB708" s="4"/>
    </row>
    <row r="709" spans="1:54" s="3" customFormat="1">
      <c r="A709" s="205" t="str">
        <f t="shared" si="145"/>
        <v>487</v>
      </c>
      <c r="B709" s="1">
        <v>487274031</v>
      </c>
      <c r="C709" s="7" t="s">
        <v>109</v>
      </c>
      <c r="D709" s="8">
        <f>'fnd enro'!D709</f>
        <v>0</v>
      </c>
      <c r="E709" s="8">
        <f>'fnd enro'!E709</f>
        <v>0</v>
      </c>
      <c r="F709" s="8">
        <f>'fnd enro'!F709</f>
        <v>2</v>
      </c>
      <c r="G709" s="8">
        <f>'fnd enro'!G709</f>
        <v>1</v>
      </c>
      <c r="H709" s="8">
        <f>'fnd enro'!H709</f>
        <v>1</v>
      </c>
      <c r="I709" s="8">
        <f>'fnd enro'!I709</f>
        <v>0</v>
      </c>
      <c r="J709" s="8">
        <f>'fnd enro'!J709</f>
        <v>0</v>
      </c>
      <c r="K709" s="9">
        <f>'fnd enro'!K709</f>
        <v>0.16</v>
      </c>
      <c r="L709" s="8">
        <f>'fnd enro'!L709</f>
        <v>0</v>
      </c>
      <c r="M709" s="8">
        <f>'fnd enro'!M709</f>
        <v>0</v>
      </c>
      <c r="N709" s="8">
        <f>'fnd enro'!N709</f>
        <v>0</v>
      </c>
      <c r="O709" s="8">
        <f>'fnd enro'!O709</f>
        <v>0</v>
      </c>
      <c r="P709" s="8">
        <f>'fnd enro'!P709</f>
        <v>2</v>
      </c>
      <c r="Q709" s="8">
        <f>'fnd enro'!R709</f>
        <v>4</v>
      </c>
      <c r="R709" s="9">
        <f t="shared" si="140"/>
        <v>1.0680000000000001</v>
      </c>
      <c r="S709" s="8">
        <f>VALUE('fnd enro'!Q709)</f>
        <v>5</v>
      </c>
      <c r="T709" s="1"/>
      <c r="U709" s="68">
        <f>(($D709*'fnd base rates'!C$7)
+($E709*'fnd base rates'!C$8)
+($F709*'fnd base rates'!C$9)
+($G709*'fnd base rates'!C$10)
+($H709*'fnd base rates'!C$11)
+($I709*'fnd base rates'!C$12)
+($J709*'fnd base rates'!C$13)
+($K709*'fnd base rates'!C$14)
+($M709*'fnd base rates'!C$16)
+($N709*'fnd base rates'!C$17)
+($O709*'fnd base rates'!C$18)
+($P709*VLOOKUP($S709+12,rate_basefnd,3)))
*$R709</f>
        <v>2714.6688863999998</v>
      </c>
      <c r="V709" s="68">
        <f>(($D709*'fnd base rates'!D$7)
+($E709*'fnd base rates'!D$8)
+($F709*'fnd base rates'!D$9)
+($G709*'fnd base rates'!D$10)
+($H709*'fnd base rates'!D$11)
+($I709*'fnd base rates'!D$12)
+($J709*'fnd base rates'!D$13)
+($K709*'fnd base rates'!D$14)
+($M709*'fnd base rates'!D$16)
+($N709*'fnd base rates'!D$17)
+($O709*'fnd base rates'!D$18)
+($P709*VLOOKUP($S709+12,rate_basefnd,4)))
*$R709</f>
        <v>4350.4125600000007</v>
      </c>
      <c r="W709" s="68">
        <f>(($D709*'fnd base rates'!E$7)
+($E709*'fnd base rates'!E$8)
+($F709*'fnd base rates'!E$9)
+($G709*'fnd base rates'!E$10)
+($H709*'fnd base rates'!E$11)
+($I709*'fnd base rates'!E$12)
+($J709*'fnd base rates'!E$13)
+($K709*'fnd base rates'!E$14)
+($M709*'fnd base rates'!E$16)
+($N709*'fnd base rates'!E$17)
+($O709*'fnd base rates'!E$18)
+($P709*VLOOKUP($S709+12,rate_basefnd,5)))
*$R709</f>
        <v>25028.732937600002</v>
      </c>
      <c r="X709" s="68">
        <f>(($D709*'fnd base rates'!F$7)
+($E709*'fnd base rates'!F$8)
+($F709*'fnd base rates'!F$9)
+($G709*'fnd base rates'!F$10)
+($H709*'fnd base rates'!F$11)
+($I709*'fnd base rates'!F$12)
+($J709*'fnd base rates'!F$13)
+($K709*'fnd base rates'!F$14)
+($M709*'fnd base rates'!F$16)
+($N709*'fnd base rates'!F$17)
+($O709*'fnd base rates'!F$18)
+($P709*VLOOKUP($S709+12,rate_basefnd,6)))
*$R709</f>
        <v>5672.9075616</v>
      </c>
      <c r="Y709" s="68">
        <f>(($D709*'fnd base rates'!G$7)
+($E709*'fnd base rates'!G$8)
+($F709*'fnd base rates'!G$9)
+($G709*'fnd base rates'!G$10)
+($H709*'fnd base rates'!G$11)
+($I709*'fnd base rates'!G$12)
+($J709*'fnd base rates'!G$13)
+($K709*'fnd base rates'!G$14)
+($M709*'fnd base rates'!G$16)
+($N709*'fnd base rates'!G$17)
+($O709*'fnd base rates'!G$18)
+($P709*VLOOKUP($S709+12,rate_basefnd,7)))
*$R709</f>
        <v>1103.1389088000001</v>
      </c>
      <c r="Z709" s="68">
        <f>(($D709*'fnd base rates'!H$7)
+($E709*'fnd base rates'!H$8)
+($F709*'fnd base rates'!H$9)
+($G709*'fnd base rates'!H$10)
+($H709*'fnd base rates'!H$11)
+($I709*'fnd base rates'!H$12)
+($J709*'fnd base rates'!H$13)
+($K709*'fnd base rates'!H$14)
+($M709*'fnd base rates'!H$16)
+($N709*'fnd base rates'!H$17)
+($O709*'fnd base rates'!H$18)
+($P709*VLOOKUP($S709+12,rate_basefnd,8)))</f>
        <v>2374.4760000000001</v>
      </c>
      <c r="AA709" s="68">
        <f>(($D709*'fnd base rates'!I$7)
+($E709*'fnd base rates'!I$8)
+($F709*'fnd base rates'!I$9)
+($G709*'fnd base rates'!I$10)
+($H709*'fnd base rates'!I$11)
+($I709*'fnd base rates'!I$12)
+($J709*'fnd base rates'!I$13)
+($K709*'fnd base rates'!I$14)
+($M709*'fnd base rates'!I$16)
+($N709*'fnd base rates'!I$17)
+($O709*'fnd base rates'!I$18)
+($P709*VLOOKUP($S709+12,rate_basefnd,9)))
*$R709</f>
        <v>2222.3371200000001</v>
      </c>
      <c r="AB709" s="68">
        <f>(($D709*'fnd base rates'!J$7)
+($E709*'fnd base rates'!J$8)
+($F709*'fnd base rates'!J$9)
+($G709*'fnd base rates'!J$10)
+($H709*'fnd base rates'!J$11)
+($I709*'fnd base rates'!J$12)
+($J709*'fnd base rates'!J$13)
+($K709*'fnd base rates'!J$14)
+($M709*'fnd base rates'!J$16)
+($N709*'fnd base rates'!J$17)
+($O709*'fnd base rates'!J$18)
+($P709*VLOOKUP($S709+12,rate_basefnd,10)))
*$R709</f>
        <v>2204.2772399999999</v>
      </c>
      <c r="AC709" s="68">
        <f>(($D709*'fnd base rates'!K$7)
+($E709*'fnd base rates'!K$8)
+($F709*'fnd base rates'!K$9)
+($G709*'fnd base rates'!K$10)
+($H709*'fnd base rates'!K$11)
+($I709*'fnd base rates'!K$12)
+($J709*'fnd base rates'!K$13)
+($K709*'fnd base rates'!K$14)
+($M709*'fnd base rates'!K$16)
+($N709*'fnd base rates'!K$17)
+($O709*'fnd base rates'!K$18)
+($P709*VLOOKUP($S709+12,rate_basefnd,11)))
*$R709</f>
        <v>5332.7952720000003</v>
      </c>
      <c r="AD709" s="68">
        <f>(($D709*'fnd base rates'!L$7)
+($E709*'fnd base rates'!L$8)
+($F709*'fnd base rates'!L$9)
+($G709*'fnd base rates'!L$10)
+($H709*'fnd base rates'!L$11)
+($I709*'fnd base rates'!L$12)
+($J709*'fnd base rates'!L$13)
+($K709*'fnd base rates'!L$14)
+($M709*'fnd base rates'!L$16)
+($N709*'fnd base rates'!L$17)
+($O709*'fnd base rates'!L$18)
+($P709*VLOOKUP($S709+12,rate_basefnd,12)))</f>
        <v>10458.1052</v>
      </c>
      <c r="AE709" s="68">
        <f>(($D709*'fnd base rates'!M$7)
+($E709*'fnd base rates'!M$8)
+($F709*'fnd base rates'!M$9)
+($G709*'fnd base rates'!M$10)
+($H709*'fnd base rates'!M$11)
+($I709*'fnd base rates'!M$12)
+($J709*'fnd base rates'!M$13)
+($K709*'fnd base rates'!M$14)
+($M709*'fnd base rates'!M$16)
+($N709*'fnd base rates'!M$17)
+($O709*'fnd base rates'!M$18)
+($P709*VLOOKUP($S709+12,rate_basefnd,13)))</f>
        <v>0</v>
      </c>
      <c r="AF709" s="3">
        <f t="shared" si="141"/>
        <v>61461.851686400012</v>
      </c>
      <c r="AH709" s="205">
        <f t="shared" si="142"/>
        <v>487274031</v>
      </c>
      <c r="AI709" s="3" t="str">
        <f t="shared" si="146"/>
        <v>487</v>
      </c>
      <c r="AJ709" s="1" t="str">
        <f t="shared" si="147"/>
        <v>274</v>
      </c>
      <c r="AK709" s="1" t="str">
        <f t="shared" si="148"/>
        <v>031</v>
      </c>
      <c r="AL709" s="3">
        <f t="shared" si="143"/>
        <v>1</v>
      </c>
      <c r="AM709" s="3">
        <f t="shared" si="153"/>
        <v>4</v>
      </c>
      <c r="AN709" s="3">
        <f t="shared" si="149"/>
        <v>61461.851686400012</v>
      </c>
      <c r="AO709" s="3">
        <f t="shared" si="150"/>
        <v>15365</v>
      </c>
      <c r="AP709" s="3">
        <f t="shared" si="144"/>
        <v>-5708</v>
      </c>
      <c r="AQ709" s="3">
        <v>21073</v>
      </c>
      <c r="AS709" s="68"/>
      <c r="AT709" s="68"/>
      <c r="AX709" s="4">
        <f t="shared" si="151"/>
        <v>0</v>
      </c>
      <c r="AZ709" s="4">
        <f t="shared" si="152"/>
        <v>0</v>
      </c>
      <c r="BB709" s="4"/>
    </row>
    <row r="710" spans="1:54" s="3" customFormat="1">
      <c r="A710" s="205" t="str">
        <f t="shared" si="145"/>
        <v>487</v>
      </c>
      <c r="B710" s="1">
        <v>487274035</v>
      </c>
      <c r="C710" s="7" t="s">
        <v>109</v>
      </c>
      <c r="D710" s="8">
        <f>'fnd enro'!D710</f>
        <v>1</v>
      </c>
      <c r="E710" s="8">
        <f>'fnd enro'!E710</f>
        <v>0</v>
      </c>
      <c r="F710" s="8">
        <f>'fnd enro'!F710</f>
        <v>1</v>
      </c>
      <c r="G710" s="8">
        <f>'fnd enro'!G710</f>
        <v>4</v>
      </c>
      <c r="H710" s="8">
        <f>'fnd enro'!H710</f>
        <v>1</v>
      </c>
      <c r="I710" s="8">
        <f>'fnd enro'!I710</f>
        <v>0</v>
      </c>
      <c r="J710" s="8">
        <f>'fnd enro'!J710</f>
        <v>0</v>
      </c>
      <c r="K710" s="9">
        <f>'fnd enro'!K710</f>
        <v>0.24</v>
      </c>
      <c r="L710" s="8">
        <f>'fnd enro'!L710</f>
        <v>0</v>
      </c>
      <c r="M710" s="8">
        <f>'fnd enro'!M710</f>
        <v>0</v>
      </c>
      <c r="N710" s="8">
        <f>'fnd enro'!N710</f>
        <v>0</v>
      </c>
      <c r="O710" s="8">
        <f>'fnd enro'!O710</f>
        <v>0</v>
      </c>
      <c r="P710" s="8">
        <f>'fnd enro'!P710</f>
        <v>4</v>
      </c>
      <c r="Q710" s="8">
        <f>'fnd enro'!R710</f>
        <v>7</v>
      </c>
      <c r="R710" s="9">
        <f t="shared" si="140"/>
        <v>1.0680000000000001</v>
      </c>
      <c r="S710" s="8">
        <f>VALUE('fnd enro'!Q710)</f>
        <v>11</v>
      </c>
      <c r="T710" s="1"/>
      <c r="U710" s="68">
        <f>(($D710*'fnd base rates'!C$7)
+($E710*'fnd base rates'!C$8)
+($F710*'fnd base rates'!C$9)
+($G710*'fnd base rates'!C$10)
+($H710*'fnd base rates'!C$11)
+($I710*'fnd base rates'!C$12)
+($J710*'fnd base rates'!C$13)
+($K710*'fnd base rates'!C$14)
+($M710*'fnd base rates'!C$16)
+($N710*'fnd base rates'!C$17)
+($O710*'fnd base rates'!C$18)
+($P710*VLOOKUP($S710+12,rate_basefnd,3)))
*$R710</f>
        <v>4644.1522895999997</v>
      </c>
      <c r="V710" s="68">
        <f>(($D710*'fnd base rates'!D$7)
+($E710*'fnd base rates'!D$8)
+($F710*'fnd base rates'!D$9)
+($G710*'fnd base rates'!D$10)
+($H710*'fnd base rates'!D$11)
+($I710*'fnd base rates'!D$12)
+($J710*'fnd base rates'!D$13)
+($K710*'fnd base rates'!D$14)
+($M710*'fnd base rates'!D$16)
+($N710*'fnd base rates'!D$17)
+($O710*'fnd base rates'!D$18)
+($P710*VLOOKUP($S710+12,rate_basefnd,4)))
*$R710</f>
        <v>8500.4683199999999</v>
      </c>
      <c r="W710" s="68">
        <f>(($D710*'fnd base rates'!E$7)
+($E710*'fnd base rates'!E$8)
+($F710*'fnd base rates'!E$9)
+($G710*'fnd base rates'!E$10)
+($H710*'fnd base rates'!E$11)
+($I710*'fnd base rates'!E$12)
+($J710*'fnd base rates'!E$13)
+($K710*'fnd base rates'!E$14)
+($M710*'fnd base rates'!E$16)
+($N710*'fnd base rates'!E$17)
+($O710*'fnd base rates'!E$18)
+($P710*VLOOKUP($S710+12,rate_basefnd,5)))
*$R710</f>
        <v>54724.944566400009</v>
      </c>
      <c r="X710" s="68">
        <f>(($D710*'fnd base rates'!F$7)
+($E710*'fnd base rates'!F$8)
+($F710*'fnd base rates'!F$9)
+($G710*'fnd base rates'!F$10)
+($H710*'fnd base rates'!F$11)
+($I710*'fnd base rates'!F$12)
+($J710*'fnd base rates'!F$13)
+($K710*'fnd base rates'!F$14)
+($M710*'fnd base rates'!F$16)
+($N710*'fnd base rates'!F$17)
+($O710*'fnd base rates'!F$18)
+($P710*VLOOKUP($S710+12,rate_basefnd,6)))
*$R710</f>
        <v>9191.6638224000017</v>
      </c>
      <c r="Y710" s="68">
        <f>(($D710*'fnd base rates'!G$7)
+($E710*'fnd base rates'!G$8)
+($F710*'fnd base rates'!G$9)
+($G710*'fnd base rates'!G$10)
+($H710*'fnd base rates'!G$11)
+($I710*'fnd base rates'!G$12)
+($J710*'fnd base rates'!G$13)
+($K710*'fnd base rates'!G$14)
+($M710*'fnd base rates'!G$16)
+($N710*'fnd base rates'!G$17)
+($O710*'fnd base rates'!G$18)
+($P710*VLOOKUP($S710+12,rate_basefnd,7)))
*$R710</f>
        <v>2450.6780831999999</v>
      </c>
      <c r="Z710" s="68">
        <f>(($D710*'fnd base rates'!H$7)
+($E710*'fnd base rates'!H$8)
+($F710*'fnd base rates'!H$9)
+($G710*'fnd base rates'!H$10)
+($H710*'fnd base rates'!H$11)
+($I710*'fnd base rates'!H$12)
+($J710*'fnd base rates'!H$13)
+($K710*'fnd base rates'!H$14)
+($M710*'fnd base rates'!H$16)
+($N710*'fnd base rates'!H$17)
+($O710*'fnd base rates'!H$18)
+($P710*VLOOKUP($S710+12,rate_basefnd,8)))</f>
        <v>3946.7640000000006</v>
      </c>
      <c r="AA710" s="68">
        <f>(($D710*'fnd base rates'!I$7)
+($E710*'fnd base rates'!I$8)
+($F710*'fnd base rates'!I$9)
+($G710*'fnd base rates'!I$10)
+($H710*'fnd base rates'!I$11)
+($I710*'fnd base rates'!I$12)
+($J710*'fnd base rates'!I$13)
+($K710*'fnd base rates'!I$14)
+($M710*'fnd base rates'!I$16)
+($N710*'fnd base rates'!I$17)
+($O710*'fnd base rates'!I$18)
+($P710*VLOOKUP($S710+12,rate_basefnd,9)))
*$R710</f>
        <v>4177.0120800000004</v>
      </c>
      <c r="AB710" s="68">
        <f>(($D710*'fnd base rates'!J$7)
+($E710*'fnd base rates'!J$8)
+($F710*'fnd base rates'!J$9)
+($G710*'fnd base rates'!J$10)
+($H710*'fnd base rates'!J$11)
+($I710*'fnd base rates'!J$12)
+($J710*'fnd base rates'!J$13)
+($K710*'fnd base rates'!J$14)
+($M710*'fnd base rates'!J$16)
+($N710*'fnd base rates'!J$17)
+($O710*'fnd base rates'!J$18)
+($P710*VLOOKUP($S710+12,rate_basefnd,10)))
*$R710</f>
        <v>6555.2558400000007</v>
      </c>
      <c r="AC710" s="68">
        <f>(($D710*'fnd base rates'!K$7)
+($E710*'fnd base rates'!K$8)
+($F710*'fnd base rates'!K$9)
+($G710*'fnd base rates'!K$10)
+($H710*'fnd base rates'!K$11)
+($I710*'fnd base rates'!K$12)
+($J710*'fnd base rates'!K$13)
+($K710*'fnd base rates'!K$14)
+($M710*'fnd base rates'!K$16)
+($N710*'fnd base rates'!K$17)
+($O710*'fnd base rates'!K$18)
+($P710*VLOOKUP($S710+12,rate_basefnd,11)))
*$R710</f>
        <v>8527.7300880000003</v>
      </c>
      <c r="AD710" s="68">
        <f>(($D710*'fnd base rates'!L$7)
+($E710*'fnd base rates'!L$8)
+($F710*'fnd base rates'!L$9)
+($G710*'fnd base rates'!L$10)
+($H710*'fnd base rates'!L$11)
+($I710*'fnd base rates'!L$12)
+($J710*'fnd base rates'!L$13)
+($K710*'fnd base rates'!L$14)
+($M710*'fnd base rates'!L$16)
+($N710*'fnd base rates'!L$17)
+($O710*'fnd base rates'!L$18)
+($P710*VLOOKUP($S710+12,rate_basefnd,12)))</f>
        <v>19250.182799999999</v>
      </c>
      <c r="AE710" s="68">
        <f>(($D710*'fnd base rates'!M$7)
+($E710*'fnd base rates'!M$8)
+($F710*'fnd base rates'!M$9)
+($G710*'fnd base rates'!M$10)
+($H710*'fnd base rates'!M$11)
+($I710*'fnd base rates'!M$12)
+($J710*'fnd base rates'!M$13)
+($K710*'fnd base rates'!M$14)
+($M710*'fnd base rates'!M$16)
+($N710*'fnd base rates'!M$17)
+($O710*'fnd base rates'!M$18)
+($P710*VLOOKUP($S710+12,rate_basefnd,13)))</f>
        <v>0</v>
      </c>
      <c r="AF710" s="3">
        <f t="shared" si="141"/>
        <v>121968.85188959999</v>
      </c>
      <c r="AH710" s="205">
        <f t="shared" si="142"/>
        <v>487274035</v>
      </c>
      <c r="AI710" s="3" t="str">
        <f t="shared" si="146"/>
        <v>487</v>
      </c>
      <c r="AJ710" s="1" t="str">
        <f t="shared" si="147"/>
        <v>274</v>
      </c>
      <c r="AK710" s="1" t="str">
        <f t="shared" si="148"/>
        <v>035</v>
      </c>
      <c r="AL710" s="3">
        <f t="shared" si="143"/>
        <v>1</v>
      </c>
      <c r="AM710" s="3">
        <f t="shared" si="153"/>
        <v>7</v>
      </c>
      <c r="AN710" s="3">
        <f t="shared" si="149"/>
        <v>121968.85188959999</v>
      </c>
      <c r="AO710" s="3">
        <f t="shared" si="150"/>
        <v>17424</v>
      </c>
      <c r="AP710" s="3">
        <f t="shared" si="144"/>
        <v>1849</v>
      </c>
      <c r="AQ710" s="3">
        <v>15575</v>
      </c>
      <c r="AS710" s="68"/>
      <c r="AT710" s="68"/>
      <c r="AX710" s="4">
        <f t="shared" si="151"/>
        <v>0</v>
      </c>
      <c r="AZ710" s="4">
        <f t="shared" si="152"/>
        <v>0</v>
      </c>
      <c r="BB710" s="4"/>
    </row>
    <row r="711" spans="1:54" s="3" customFormat="1">
      <c r="A711" s="205" t="str">
        <f t="shared" si="145"/>
        <v>487</v>
      </c>
      <c r="B711" s="1">
        <v>487274044</v>
      </c>
      <c r="C711" s="7" t="s">
        <v>109</v>
      </c>
      <c r="D711" s="8">
        <f>'fnd enro'!D711</f>
        <v>0</v>
      </c>
      <c r="E711" s="8">
        <f>'fnd enro'!E711</f>
        <v>0</v>
      </c>
      <c r="F711" s="8">
        <f>'fnd enro'!F711</f>
        <v>0</v>
      </c>
      <c r="G711" s="8">
        <f>'fnd enro'!G711</f>
        <v>1</v>
      </c>
      <c r="H711" s="8">
        <f>'fnd enro'!H711</f>
        <v>0</v>
      </c>
      <c r="I711" s="8">
        <f>'fnd enro'!I711</f>
        <v>0</v>
      </c>
      <c r="J711" s="8">
        <f>'fnd enro'!J711</f>
        <v>0</v>
      </c>
      <c r="K711" s="9">
        <f>'fnd enro'!K711</f>
        <v>0.04</v>
      </c>
      <c r="L711" s="8">
        <f>'fnd enro'!L711</f>
        <v>0</v>
      </c>
      <c r="M711" s="8">
        <f>'fnd enro'!M711</f>
        <v>0</v>
      </c>
      <c r="N711" s="8">
        <f>'fnd enro'!N711</f>
        <v>0</v>
      </c>
      <c r="O711" s="8">
        <f>'fnd enro'!O711</f>
        <v>0</v>
      </c>
      <c r="P711" s="8">
        <f>'fnd enro'!P711</f>
        <v>0</v>
      </c>
      <c r="Q711" s="8">
        <f>'fnd enro'!R711</f>
        <v>1</v>
      </c>
      <c r="R711" s="9">
        <f t="shared" si="140"/>
        <v>1.0680000000000001</v>
      </c>
      <c r="S711" s="8">
        <f>VALUE('fnd enro'!Q711)</f>
        <v>11</v>
      </c>
      <c r="T711" s="1"/>
      <c r="U711" s="68">
        <f>(($D711*'fnd base rates'!C$7)
+($E711*'fnd base rates'!C$8)
+($F711*'fnd base rates'!C$9)
+($G711*'fnd base rates'!C$10)
+($H711*'fnd base rates'!C$11)
+($I711*'fnd base rates'!C$12)
+($J711*'fnd base rates'!C$13)
+($K711*'fnd base rates'!C$14)
+($M711*'fnd base rates'!C$16)
+($N711*'fnd base rates'!C$17)
+($O711*'fnd base rates'!C$18)
+($P711*VLOOKUP($S711+12,rate_basefnd,3)))
*$R711</f>
        <v>640.43816160000006</v>
      </c>
      <c r="V711" s="68">
        <f>(($D711*'fnd base rates'!D$7)
+($E711*'fnd base rates'!D$8)
+($F711*'fnd base rates'!D$9)
+($G711*'fnd base rates'!D$10)
+($H711*'fnd base rates'!D$11)
+($I711*'fnd base rates'!D$12)
+($J711*'fnd base rates'!D$13)
+($K711*'fnd base rates'!D$14)
+($M711*'fnd base rates'!D$16)
+($N711*'fnd base rates'!D$17)
+($O711*'fnd base rates'!D$18)
+($P711*VLOOKUP($S711+12,rate_basefnd,4)))
*$R711</f>
        <v>906.45432000000005</v>
      </c>
      <c r="W711" s="68">
        <f>(($D711*'fnd base rates'!E$7)
+($E711*'fnd base rates'!E$8)
+($F711*'fnd base rates'!E$9)
+($G711*'fnd base rates'!E$10)
+($H711*'fnd base rates'!E$11)
+($I711*'fnd base rates'!E$12)
+($J711*'fnd base rates'!E$13)
+($K711*'fnd base rates'!E$14)
+($M711*'fnd base rates'!E$16)
+($N711*'fnd base rates'!E$17)
+($O711*'fnd base rates'!E$18)
+($P711*VLOOKUP($S711+12,rate_basefnd,5)))
*$R711</f>
        <v>4613.4511344000002</v>
      </c>
      <c r="X711" s="68">
        <f>(($D711*'fnd base rates'!F$7)
+($E711*'fnd base rates'!F$8)
+($F711*'fnd base rates'!F$9)
+($G711*'fnd base rates'!F$10)
+($H711*'fnd base rates'!F$11)
+($I711*'fnd base rates'!F$12)
+($J711*'fnd base rates'!F$13)
+($K711*'fnd base rates'!F$14)
+($M711*'fnd base rates'!F$16)
+($N711*'fnd base rates'!F$17)
+($O711*'fnd base rates'!F$18)
+($P711*VLOOKUP($S711+12,rate_basefnd,6)))
*$R711</f>
        <v>1492.8854303999999</v>
      </c>
      <c r="Y711" s="68">
        <f>(($D711*'fnd base rates'!G$7)
+($E711*'fnd base rates'!G$8)
+($F711*'fnd base rates'!G$9)
+($G711*'fnd base rates'!G$10)
+($H711*'fnd base rates'!G$11)
+($I711*'fnd base rates'!G$12)
+($J711*'fnd base rates'!G$13)
+($K711*'fnd base rates'!G$14)
+($M711*'fnd base rates'!G$16)
+($N711*'fnd base rates'!G$17)
+($O711*'fnd base rates'!G$18)
+($P711*VLOOKUP($S711+12,rate_basefnd,7)))
*$R711</f>
        <v>186.54798720000002</v>
      </c>
      <c r="Z711" s="68">
        <f>(($D711*'fnd base rates'!H$7)
+($E711*'fnd base rates'!H$8)
+($F711*'fnd base rates'!H$9)
+($G711*'fnd base rates'!H$10)
+($H711*'fnd base rates'!H$11)
+($I711*'fnd base rates'!H$12)
+($J711*'fnd base rates'!H$13)
+($K711*'fnd base rates'!H$14)
+($M711*'fnd base rates'!H$16)
+($N711*'fnd base rates'!H$17)
+($O711*'fnd base rates'!H$18)
+($P711*VLOOKUP($S711+12,rate_basefnd,8)))</f>
        <v>581.30399999999997</v>
      </c>
      <c r="AA711" s="68">
        <f>(($D711*'fnd base rates'!I$7)
+($E711*'fnd base rates'!I$8)
+($F711*'fnd base rates'!I$9)
+($G711*'fnd base rates'!I$10)
+($H711*'fnd base rates'!I$11)
+($I711*'fnd base rates'!I$12)
+($J711*'fnd base rates'!I$13)
+($K711*'fnd base rates'!I$14)
+($M711*'fnd base rates'!I$16)
+($N711*'fnd base rates'!I$17)
+($O711*'fnd base rates'!I$18)
+($P711*VLOOKUP($S711+12,rate_basefnd,9)))
*$R711</f>
        <v>483.97488000000004</v>
      </c>
      <c r="AB711" s="68">
        <f>(($D711*'fnd base rates'!J$7)
+($E711*'fnd base rates'!J$8)
+($F711*'fnd base rates'!J$9)
+($G711*'fnd base rates'!J$10)
+($H711*'fnd base rates'!J$11)
+($I711*'fnd base rates'!J$12)
+($J711*'fnd base rates'!J$13)
+($K711*'fnd base rates'!J$14)
+($M711*'fnd base rates'!J$16)
+($N711*'fnd base rates'!J$17)
+($O711*'fnd base rates'!J$18)
+($P711*VLOOKUP($S711+12,rate_basefnd,10)))
*$R711</f>
        <v>180.45996</v>
      </c>
      <c r="AC711" s="68">
        <f>(($D711*'fnd base rates'!K$7)
+($E711*'fnd base rates'!K$8)
+($F711*'fnd base rates'!K$9)
+($G711*'fnd base rates'!K$10)
+($H711*'fnd base rates'!K$11)
+($I711*'fnd base rates'!K$12)
+($J711*'fnd base rates'!K$13)
+($K711*'fnd base rates'!K$14)
+($M711*'fnd base rates'!K$16)
+($N711*'fnd base rates'!K$17)
+($O711*'fnd base rates'!K$18)
+($P711*VLOOKUP($S711+12,rate_basefnd,11)))
*$R711</f>
        <v>1308.9258480000001</v>
      </c>
      <c r="AD711" s="68">
        <f>(($D711*'fnd base rates'!L$7)
+($E711*'fnd base rates'!L$8)
+($F711*'fnd base rates'!L$9)
+($G711*'fnd base rates'!L$10)
+($H711*'fnd base rates'!L$11)
+($I711*'fnd base rates'!L$12)
+($J711*'fnd base rates'!L$13)
+($K711*'fnd base rates'!L$14)
+($M711*'fnd base rates'!L$16)
+($N711*'fnd base rates'!L$17)
+($O711*'fnd base rates'!L$18)
+($P711*VLOOKUP($S711+12,rate_basefnd,12)))</f>
        <v>2262.2887999999998</v>
      </c>
      <c r="AE711" s="68">
        <f>(($D711*'fnd base rates'!M$7)
+($E711*'fnd base rates'!M$8)
+($F711*'fnd base rates'!M$9)
+($G711*'fnd base rates'!M$10)
+($H711*'fnd base rates'!M$11)
+($I711*'fnd base rates'!M$12)
+($J711*'fnd base rates'!M$13)
+($K711*'fnd base rates'!M$14)
+($M711*'fnd base rates'!M$16)
+($N711*'fnd base rates'!M$17)
+($O711*'fnd base rates'!M$18)
+($P711*VLOOKUP($S711+12,rate_basefnd,13)))</f>
        <v>0</v>
      </c>
      <c r="AF711" s="3">
        <f t="shared" si="141"/>
        <v>12656.7305216</v>
      </c>
      <c r="AH711" s="205">
        <f t="shared" si="142"/>
        <v>487274044</v>
      </c>
      <c r="AI711" s="3" t="str">
        <f t="shared" si="146"/>
        <v>487</v>
      </c>
      <c r="AJ711" s="1" t="str">
        <f t="shared" si="147"/>
        <v>274</v>
      </c>
      <c r="AK711" s="1" t="str">
        <f t="shared" si="148"/>
        <v>044</v>
      </c>
      <c r="AL711" s="3">
        <f t="shared" si="143"/>
        <v>1</v>
      </c>
      <c r="AM711" s="3">
        <f t="shared" si="153"/>
        <v>1</v>
      </c>
      <c r="AN711" s="3">
        <f t="shared" si="149"/>
        <v>12656.7305216</v>
      </c>
      <c r="AO711" s="3">
        <f t="shared" si="150"/>
        <v>12657</v>
      </c>
      <c r="AP711" s="3">
        <f t="shared" si="144"/>
        <v>-3419</v>
      </c>
      <c r="AQ711" s="3">
        <v>16076</v>
      </c>
      <c r="AS711" s="68"/>
      <c r="AT711" s="68"/>
      <c r="AX711" s="4">
        <f t="shared" si="151"/>
        <v>0</v>
      </c>
      <c r="AZ711" s="4">
        <f t="shared" si="152"/>
        <v>0</v>
      </c>
      <c r="BB711" s="4"/>
    </row>
    <row r="712" spans="1:54" s="3" customFormat="1">
      <c r="A712" s="205" t="str">
        <f t="shared" si="145"/>
        <v>487</v>
      </c>
      <c r="B712" s="1">
        <v>487274048</v>
      </c>
      <c r="C712" s="7" t="s">
        <v>109</v>
      </c>
      <c r="D712" s="8">
        <f>'fnd enro'!D712</f>
        <v>0</v>
      </c>
      <c r="E712" s="8">
        <f>'fnd enro'!E712</f>
        <v>0</v>
      </c>
      <c r="F712" s="8">
        <f>'fnd enro'!F712</f>
        <v>1</v>
      </c>
      <c r="G712" s="8">
        <f>'fnd enro'!G712</f>
        <v>3</v>
      </c>
      <c r="H712" s="8">
        <f>'fnd enro'!H712</f>
        <v>0</v>
      </c>
      <c r="I712" s="8">
        <f>'fnd enro'!I712</f>
        <v>0</v>
      </c>
      <c r="J712" s="8">
        <f>'fnd enro'!J712</f>
        <v>0</v>
      </c>
      <c r="K712" s="9">
        <f>'fnd enro'!K712</f>
        <v>0.16</v>
      </c>
      <c r="L712" s="8">
        <f>'fnd enro'!L712</f>
        <v>0</v>
      </c>
      <c r="M712" s="8">
        <f>'fnd enro'!M712</f>
        <v>1</v>
      </c>
      <c r="N712" s="8">
        <f>'fnd enro'!N712</f>
        <v>0</v>
      </c>
      <c r="O712" s="8">
        <f>'fnd enro'!O712</f>
        <v>0</v>
      </c>
      <c r="P712" s="8">
        <f>'fnd enro'!P712</f>
        <v>4</v>
      </c>
      <c r="Q712" s="8">
        <f>'fnd enro'!R712</f>
        <v>4</v>
      </c>
      <c r="R712" s="9">
        <f t="shared" si="140"/>
        <v>1.0680000000000001</v>
      </c>
      <c r="S712" s="8">
        <f>VALUE('fnd enro'!Q712)</f>
        <v>4</v>
      </c>
      <c r="T712" s="1"/>
      <c r="U712" s="68">
        <f>(($D712*'fnd base rates'!C$7)
+($E712*'fnd base rates'!C$8)
+($F712*'fnd base rates'!C$9)
+($G712*'fnd base rates'!C$10)
+($H712*'fnd base rates'!C$11)
+($I712*'fnd base rates'!C$12)
+($J712*'fnd base rates'!C$13)
+($K712*'fnd base rates'!C$14)
+($M712*'fnd base rates'!C$16)
+($N712*'fnd base rates'!C$17)
+($O712*'fnd base rates'!C$18)
+($P712*VLOOKUP($S712+12,rate_basefnd,3)))
*$R712</f>
        <v>2981.0280864000001</v>
      </c>
      <c r="V712" s="68">
        <f>(($D712*'fnd base rates'!D$7)
+($E712*'fnd base rates'!D$8)
+($F712*'fnd base rates'!D$9)
+($G712*'fnd base rates'!D$10)
+($H712*'fnd base rates'!D$11)
+($I712*'fnd base rates'!D$12)
+($J712*'fnd base rates'!D$13)
+($K712*'fnd base rates'!D$14)
+($M712*'fnd base rates'!D$16)
+($N712*'fnd base rates'!D$17)
+($O712*'fnd base rates'!D$18)
+($P712*VLOOKUP($S712+12,rate_basefnd,4)))
*$R712</f>
        <v>5227.7638800000004</v>
      </c>
      <c r="W712" s="68">
        <f>(($D712*'fnd base rates'!E$7)
+($E712*'fnd base rates'!E$8)
+($F712*'fnd base rates'!E$9)
+($G712*'fnd base rates'!E$10)
+($H712*'fnd base rates'!E$11)
+($I712*'fnd base rates'!E$12)
+($J712*'fnd base rates'!E$13)
+($K712*'fnd base rates'!E$14)
+($M712*'fnd base rates'!E$16)
+($N712*'fnd base rates'!E$17)
+($O712*'fnd base rates'!E$18)
+($P712*VLOOKUP($S712+12,rate_basefnd,5)))
*$R712</f>
        <v>33469.991337600004</v>
      </c>
      <c r="X712" s="68">
        <f>(($D712*'fnd base rates'!F$7)
+($E712*'fnd base rates'!F$8)
+($F712*'fnd base rates'!F$9)
+($G712*'fnd base rates'!F$10)
+($H712*'fnd base rates'!F$11)
+($I712*'fnd base rates'!F$12)
+($J712*'fnd base rates'!F$13)
+($K712*'fnd base rates'!F$14)
+($M712*'fnd base rates'!F$16)
+($N712*'fnd base rates'!F$17)
+($O712*'fnd base rates'!F$18)
+($P712*VLOOKUP($S712+12,rate_basefnd,6)))
*$R712</f>
        <v>6196.7508816</v>
      </c>
      <c r="Y712" s="68">
        <f>(($D712*'fnd base rates'!G$7)
+($E712*'fnd base rates'!G$8)
+($F712*'fnd base rates'!G$9)
+($G712*'fnd base rates'!G$10)
+($H712*'fnd base rates'!G$11)
+($I712*'fnd base rates'!G$12)
+($J712*'fnd base rates'!G$13)
+($K712*'fnd base rates'!G$14)
+($M712*'fnd base rates'!G$16)
+($N712*'fnd base rates'!G$17)
+($O712*'fnd base rates'!G$18)
+($P712*VLOOKUP($S712+12,rate_basefnd,7)))
*$R712</f>
        <v>1462.5422688000003</v>
      </c>
      <c r="Z712" s="68">
        <f>(($D712*'fnd base rates'!H$7)
+($E712*'fnd base rates'!H$8)
+($F712*'fnd base rates'!H$9)
+($G712*'fnd base rates'!H$10)
+($H712*'fnd base rates'!H$11)
+($I712*'fnd base rates'!H$12)
+($J712*'fnd base rates'!H$13)
+($K712*'fnd base rates'!H$14)
+($M712*'fnd base rates'!H$16)
+($N712*'fnd base rates'!H$17)
+($O712*'fnd base rates'!H$18)
+($P712*VLOOKUP($S712+12,rate_basefnd,8)))</f>
        <v>2569.386</v>
      </c>
      <c r="AA712" s="68">
        <f>(($D712*'fnd base rates'!I$7)
+($E712*'fnd base rates'!I$8)
+($F712*'fnd base rates'!I$9)
+($G712*'fnd base rates'!I$10)
+($H712*'fnd base rates'!I$11)
+($I712*'fnd base rates'!I$12)
+($J712*'fnd base rates'!I$13)
+($K712*'fnd base rates'!I$14)
+($M712*'fnd base rates'!I$16)
+($N712*'fnd base rates'!I$17)
+($O712*'fnd base rates'!I$18)
+($P712*VLOOKUP($S712+12,rate_basefnd,9)))
*$R712</f>
        <v>2576.6247600000002</v>
      </c>
      <c r="AB712" s="68">
        <f>(($D712*'fnd base rates'!J$7)
+($E712*'fnd base rates'!J$8)
+($F712*'fnd base rates'!J$9)
+($G712*'fnd base rates'!J$10)
+($H712*'fnd base rates'!J$11)
+($I712*'fnd base rates'!J$12)
+($J712*'fnd base rates'!J$13)
+($K712*'fnd base rates'!J$14)
+($M712*'fnd base rates'!J$16)
+($N712*'fnd base rates'!J$17)
+($O712*'fnd base rates'!J$18)
+($P712*VLOOKUP($S712+12,rate_basefnd,10)))
*$R712</f>
        <v>3521.7834000000003</v>
      </c>
      <c r="AC712" s="68">
        <f>(($D712*'fnd base rates'!K$7)
+($E712*'fnd base rates'!K$8)
+($F712*'fnd base rates'!K$9)
+($G712*'fnd base rates'!K$10)
+($H712*'fnd base rates'!K$11)
+($I712*'fnd base rates'!K$12)
+($J712*'fnd base rates'!K$13)
+($K712*'fnd base rates'!K$14)
+($M712*'fnd base rates'!K$16)
+($N712*'fnd base rates'!K$17)
+($O712*'fnd base rates'!K$18)
+($P712*VLOOKUP($S712+12,rate_basefnd,11)))
*$R712</f>
        <v>5621.764032000001</v>
      </c>
      <c r="AD712" s="68">
        <f>(($D712*'fnd base rates'!L$7)
+($E712*'fnd base rates'!L$8)
+($F712*'fnd base rates'!L$9)
+($G712*'fnd base rates'!L$10)
+($H712*'fnd base rates'!L$11)
+($I712*'fnd base rates'!L$12)
+($J712*'fnd base rates'!L$13)
+($K712*'fnd base rates'!L$14)
+($M712*'fnd base rates'!L$16)
+($N712*'fnd base rates'!L$17)
+($O712*'fnd base rates'!L$18)
+($P712*VLOOKUP($S712+12,rate_basefnd,12)))</f>
        <v>11794.395199999999</v>
      </c>
      <c r="AE712" s="68">
        <f>(($D712*'fnd base rates'!M$7)
+($E712*'fnd base rates'!M$8)
+($F712*'fnd base rates'!M$9)
+($G712*'fnd base rates'!M$10)
+($H712*'fnd base rates'!M$11)
+($I712*'fnd base rates'!M$12)
+($J712*'fnd base rates'!M$13)
+($K712*'fnd base rates'!M$14)
+($M712*'fnd base rates'!M$16)
+($N712*'fnd base rates'!M$17)
+($O712*'fnd base rates'!M$18)
+($P712*VLOOKUP($S712+12,rate_basefnd,13)))</f>
        <v>0</v>
      </c>
      <c r="AF712" s="3">
        <f t="shared" si="141"/>
        <v>75422.029846399993</v>
      </c>
      <c r="AH712" s="205">
        <f t="shared" si="142"/>
        <v>487274048</v>
      </c>
      <c r="AI712" s="3" t="str">
        <f t="shared" si="146"/>
        <v>487</v>
      </c>
      <c r="AJ712" s="1" t="str">
        <f t="shared" si="147"/>
        <v>274</v>
      </c>
      <c r="AK712" s="1" t="str">
        <f t="shared" si="148"/>
        <v>048</v>
      </c>
      <c r="AL712" s="3">
        <f t="shared" si="143"/>
        <v>1</v>
      </c>
      <c r="AM712" s="3">
        <f t="shared" si="153"/>
        <v>4</v>
      </c>
      <c r="AN712" s="3">
        <f t="shared" si="149"/>
        <v>75422.029846399993</v>
      </c>
      <c r="AO712" s="3">
        <f t="shared" si="150"/>
        <v>18856</v>
      </c>
      <c r="AP712" s="3">
        <f t="shared" si="144"/>
        <v>-107</v>
      </c>
      <c r="AQ712" s="3">
        <v>18963</v>
      </c>
      <c r="AS712" s="68"/>
      <c r="AT712" s="68"/>
      <c r="AX712" s="4">
        <f t="shared" si="151"/>
        <v>0</v>
      </c>
      <c r="AZ712" s="4">
        <f t="shared" si="152"/>
        <v>0</v>
      </c>
      <c r="BB712" s="4"/>
    </row>
    <row r="713" spans="1:54" s="3" customFormat="1">
      <c r="A713" s="205" t="str">
        <f t="shared" si="145"/>
        <v>487</v>
      </c>
      <c r="B713" s="1">
        <v>487274049</v>
      </c>
      <c r="C713" s="7" t="s">
        <v>109</v>
      </c>
      <c r="D713" s="8">
        <f>'fnd enro'!D713</f>
        <v>5</v>
      </c>
      <c r="E713" s="8">
        <f>'fnd enro'!E713</f>
        <v>0</v>
      </c>
      <c r="F713" s="8">
        <f>'fnd enro'!F713</f>
        <v>4</v>
      </c>
      <c r="G713" s="8">
        <f>'fnd enro'!G713</f>
        <v>24</v>
      </c>
      <c r="H713" s="8">
        <f>'fnd enro'!H713</f>
        <v>7</v>
      </c>
      <c r="I713" s="8">
        <f>'fnd enro'!I713</f>
        <v>0</v>
      </c>
      <c r="J713" s="8">
        <f>'fnd enro'!J713</f>
        <v>0</v>
      </c>
      <c r="K713" s="9">
        <f>'fnd enro'!K713</f>
        <v>1.4</v>
      </c>
      <c r="L713" s="8">
        <f>'fnd enro'!L713</f>
        <v>0</v>
      </c>
      <c r="M713" s="8">
        <f>'fnd enro'!M713</f>
        <v>9</v>
      </c>
      <c r="N713" s="8">
        <f>'fnd enro'!N713</f>
        <v>1</v>
      </c>
      <c r="O713" s="8">
        <f>'fnd enro'!O713</f>
        <v>0</v>
      </c>
      <c r="P713" s="8">
        <f>'fnd enro'!P713</f>
        <v>32</v>
      </c>
      <c r="Q713" s="8">
        <f>'fnd enro'!R713</f>
        <v>38</v>
      </c>
      <c r="R713" s="9">
        <f t="shared" si="140"/>
        <v>1.0680000000000001</v>
      </c>
      <c r="S713" s="8">
        <f>VALUE('fnd enro'!Q713)</f>
        <v>7</v>
      </c>
      <c r="T713" s="1"/>
      <c r="U713" s="68">
        <f>(($D713*'fnd base rates'!C$7)
+($E713*'fnd base rates'!C$8)
+($F713*'fnd base rates'!C$9)
+($G713*'fnd base rates'!C$10)
+($H713*'fnd base rates'!C$11)
+($I713*'fnd base rates'!C$12)
+($J713*'fnd base rates'!C$13)
+($K713*'fnd base rates'!C$14)
+($M713*'fnd base rates'!C$16)
+($N713*'fnd base rates'!C$17)
+($O713*'fnd base rates'!C$18)
+($P713*VLOOKUP($S713+12,rate_basefnd,3)))
*$R713</f>
        <v>28000.505736000003</v>
      </c>
      <c r="V713" s="68">
        <f>(($D713*'fnd base rates'!D$7)
+($E713*'fnd base rates'!D$8)
+($F713*'fnd base rates'!D$9)
+($G713*'fnd base rates'!D$10)
+($H713*'fnd base rates'!D$11)
+($I713*'fnd base rates'!D$12)
+($J713*'fnd base rates'!D$13)
+($K713*'fnd base rates'!D$14)
+($M713*'fnd base rates'!D$16)
+($N713*'fnd base rates'!D$17)
+($O713*'fnd base rates'!D$18)
+($P713*VLOOKUP($S713+12,rate_basefnd,4)))
*$R713</f>
        <v>50636.186880000008</v>
      </c>
      <c r="W713" s="68">
        <f>(($D713*'fnd base rates'!E$7)
+($E713*'fnd base rates'!E$8)
+($F713*'fnd base rates'!E$9)
+($G713*'fnd base rates'!E$10)
+($H713*'fnd base rates'!E$11)
+($I713*'fnd base rates'!E$12)
+($J713*'fnd base rates'!E$13)
+($K713*'fnd base rates'!E$14)
+($M713*'fnd base rates'!E$16)
+($N713*'fnd base rates'!E$17)
+($O713*'fnd base rates'!E$18)
+($P713*VLOOKUP($S713+12,rate_basefnd,5)))
*$R713</f>
        <v>324588.03170399996</v>
      </c>
      <c r="X713" s="68">
        <f>(($D713*'fnd base rates'!F$7)
+($E713*'fnd base rates'!F$8)
+($F713*'fnd base rates'!F$9)
+($G713*'fnd base rates'!F$10)
+($H713*'fnd base rates'!F$11)
+($I713*'fnd base rates'!F$12)
+($J713*'fnd base rates'!F$13)
+($K713*'fnd base rates'!F$14)
+($M713*'fnd base rates'!F$16)
+($N713*'fnd base rates'!F$17)
+($O713*'fnd base rates'!F$18)
+($P713*VLOOKUP($S713+12,rate_basefnd,6)))
*$R713</f>
        <v>55093.888584</v>
      </c>
      <c r="Y713" s="68">
        <f>(($D713*'fnd base rates'!G$7)
+($E713*'fnd base rates'!G$8)
+($F713*'fnd base rates'!G$9)
+($G713*'fnd base rates'!G$10)
+($H713*'fnd base rates'!G$11)
+($I713*'fnd base rates'!G$12)
+($J713*'fnd base rates'!G$13)
+($K713*'fnd base rates'!G$14)
+($M713*'fnd base rates'!G$16)
+($N713*'fnd base rates'!G$17)
+($O713*'fnd base rates'!G$18)
+($P713*VLOOKUP($S713+12,rate_basefnd,7)))
*$R713</f>
        <v>14493.223512000002</v>
      </c>
      <c r="Z713" s="68">
        <f>(($D713*'fnd base rates'!H$7)
+($E713*'fnd base rates'!H$8)
+($F713*'fnd base rates'!H$9)
+($G713*'fnd base rates'!H$10)
+($H713*'fnd base rates'!H$11)
+($I713*'fnd base rates'!H$12)
+($J713*'fnd base rates'!H$13)
+($K713*'fnd base rates'!H$14)
+($M713*'fnd base rates'!H$16)
+($N713*'fnd base rates'!H$17)
+($O713*'fnd base rates'!H$18)
+($P713*VLOOKUP($S713+12,rate_basefnd,8)))</f>
        <v>24248.039999999997</v>
      </c>
      <c r="AA713" s="68">
        <f>(($D713*'fnd base rates'!I$7)
+($E713*'fnd base rates'!I$8)
+($F713*'fnd base rates'!I$9)
+($G713*'fnd base rates'!I$10)
+($H713*'fnd base rates'!I$11)
+($I713*'fnd base rates'!I$12)
+($J713*'fnd base rates'!I$13)
+($K713*'fnd base rates'!I$14)
+($M713*'fnd base rates'!I$16)
+($N713*'fnd base rates'!I$17)
+($O713*'fnd base rates'!I$18)
+($P713*VLOOKUP($S713+12,rate_basefnd,9)))
*$R713</f>
        <v>24804.000960000001</v>
      </c>
      <c r="AB713" s="68">
        <f>(($D713*'fnd base rates'!J$7)
+($E713*'fnd base rates'!J$8)
+($F713*'fnd base rates'!J$9)
+($G713*'fnd base rates'!J$10)
+($H713*'fnd base rates'!J$11)
+($I713*'fnd base rates'!J$12)
+($J713*'fnd base rates'!J$13)
+($K713*'fnd base rates'!J$14)
+($M713*'fnd base rates'!J$16)
+($N713*'fnd base rates'!J$17)
+($O713*'fnd base rates'!J$18)
+($P713*VLOOKUP($S713+12,rate_basefnd,10)))
*$R713</f>
        <v>37030.144560000001</v>
      </c>
      <c r="AC713" s="68">
        <f>(($D713*'fnd base rates'!K$7)
+($E713*'fnd base rates'!K$8)
+($F713*'fnd base rates'!K$9)
+($G713*'fnd base rates'!K$10)
+($H713*'fnd base rates'!K$11)
+($I713*'fnd base rates'!K$12)
+($J713*'fnd base rates'!K$13)
+($K713*'fnd base rates'!K$14)
+($M713*'fnd base rates'!K$16)
+($N713*'fnd base rates'!K$17)
+($O713*'fnd base rates'!K$18)
+($P713*VLOOKUP($S713+12,rate_basefnd,11)))
*$R713</f>
        <v>53266.051440000003</v>
      </c>
      <c r="AD713" s="68">
        <f>(($D713*'fnd base rates'!L$7)
+($E713*'fnd base rates'!L$8)
+($F713*'fnd base rates'!L$9)
+($G713*'fnd base rates'!L$10)
+($H713*'fnd base rates'!L$11)
+($I713*'fnd base rates'!L$12)
+($J713*'fnd base rates'!L$13)
+($K713*'fnd base rates'!L$14)
+($M713*'fnd base rates'!L$16)
+($N713*'fnd base rates'!L$17)
+($O713*'fnd base rates'!L$18)
+($P713*VLOOKUP($S713+12,rate_basefnd,12)))</f>
        <v>114052.228</v>
      </c>
      <c r="AE713" s="68">
        <f>(($D713*'fnd base rates'!M$7)
+($E713*'fnd base rates'!M$8)
+($F713*'fnd base rates'!M$9)
+($G713*'fnd base rates'!M$10)
+($H713*'fnd base rates'!M$11)
+($I713*'fnd base rates'!M$12)
+($J713*'fnd base rates'!M$13)
+($K713*'fnd base rates'!M$14)
+($M713*'fnd base rates'!M$16)
+($N713*'fnd base rates'!M$17)
+($O713*'fnd base rates'!M$18)
+($P713*VLOOKUP($S713+12,rate_basefnd,13)))</f>
        <v>0</v>
      </c>
      <c r="AF713" s="3">
        <f t="shared" si="141"/>
        <v>726212.30137599993</v>
      </c>
      <c r="AH713" s="205">
        <f t="shared" si="142"/>
        <v>487274049</v>
      </c>
      <c r="AI713" s="3" t="str">
        <f t="shared" si="146"/>
        <v>487</v>
      </c>
      <c r="AJ713" s="1" t="str">
        <f t="shared" si="147"/>
        <v>274</v>
      </c>
      <c r="AK713" s="1" t="str">
        <f t="shared" si="148"/>
        <v>049</v>
      </c>
      <c r="AL713" s="3">
        <f t="shared" si="143"/>
        <v>1</v>
      </c>
      <c r="AM713" s="3">
        <f t="shared" si="153"/>
        <v>38</v>
      </c>
      <c r="AN713" s="3">
        <f t="shared" si="149"/>
        <v>726212.30137599993</v>
      </c>
      <c r="AO713" s="3">
        <f t="shared" si="150"/>
        <v>19111</v>
      </c>
      <c r="AP713" s="3">
        <f t="shared" si="144"/>
        <v>391</v>
      </c>
      <c r="AQ713" s="3">
        <v>18720</v>
      </c>
      <c r="AS713" s="68"/>
      <c r="AT713" s="68"/>
      <c r="AX713" s="4">
        <f t="shared" si="151"/>
        <v>0</v>
      </c>
      <c r="AZ713" s="4">
        <f t="shared" si="152"/>
        <v>0</v>
      </c>
      <c r="BB713" s="4"/>
    </row>
    <row r="714" spans="1:54" s="3" customFormat="1">
      <c r="A714" s="205" t="str">
        <f t="shared" si="145"/>
        <v>487</v>
      </c>
      <c r="B714" s="1">
        <v>487274056</v>
      </c>
      <c r="C714" s="7" t="s">
        <v>109</v>
      </c>
      <c r="D714" s="8">
        <f>'fnd enro'!D714</f>
        <v>0</v>
      </c>
      <c r="E714" s="8">
        <f>'fnd enro'!E714</f>
        <v>0</v>
      </c>
      <c r="F714" s="8">
        <f>'fnd enro'!F714</f>
        <v>0</v>
      </c>
      <c r="G714" s="8">
        <f>'fnd enro'!G714</f>
        <v>1</v>
      </c>
      <c r="H714" s="8">
        <f>'fnd enro'!H714</f>
        <v>0</v>
      </c>
      <c r="I714" s="8">
        <f>'fnd enro'!I714</f>
        <v>0</v>
      </c>
      <c r="J714" s="8">
        <f>'fnd enro'!J714</f>
        <v>0</v>
      </c>
      <c r="K714" s="9">
        <f>'fnd enro'!K714</f>
        <v>0.04</v>
      </c>
      <c r="L714" s="8">
        <f>'fnd enro'!L714</f>
        <v>0</v>
      </c>
      <c r="M714" s="8">
        <f>'fnd enro'!M714</f>
        <v>1</v>
      </c>
      <c r="N714" s="8">
        <f>'fnd enro'!N714</f>
        <v>0</v>
      </c>
      <c r="O714" s="8">
        <f>'fnd enro'!O714</f>
        <v>0</v>
      </c>
      <c r="P714" s="8">
        <f>'fnd enro'!P714</f>
        <v>1</v>
      </c>
      <c r="Q714" s="8">
        <f>'fnd enro'!R714</f>
        <v>1</v>
      </c>
      <c r="R714" s="9">
        <f t="shared" ref="R714:R777" si="154">VLOOKUP(B714,charterinfo_b,6)</f>
        <v>1.0680000000000001</v>
      </c>
      <c r="S714" s="8">
        <f>VALUE('fnd enro'!Q714)</f>
        <v>4</v>
      </c>
      <c r="T714" s="1"/>
      <c r="U714" s="68">
        <f>(($D714*'fnd base rates'!C$7)
+($E714*'fnd base rates'!C$8)
+($F714*'fnd base rates'!C$9)
+($G714*'fnd base rates'!C$10)
+($H714*'fnd base rates'!C$11)
+($I714*'fnd base rates'!C$12)
+($J714*'fnd base rates'!C$13)
+($K714*'fnd base rates'!C$14)
+($M714*'fnd base rates'!C$16)
+($N714*'fnd base rates'!C$17)
+($O714*'fnd base rates'!C$18)
+($P714*VLOOKUP($S714+12,rate_basefnd,3)))
*$R714</f>
        <v>841.7775216</v>
      </c>
      <c r="V714" s="68">
        <f>(($D714*'fnd base rates'!D$7)
+($E714*'fnd base rates'!D$8)
+($F714*'fnd base rates'!D$9)
+($G714*'fnd base rates'!D$10)
+($H714*'fnd base rates'!D$11)
+($I714*'fnd base rates'!D$12)
+($J714*'fnd base rates'!D$13)
+($K714*'fnd base rates'!D$14)
+($M714*'fnd base rates'!D$16)
+($N714*'fnd base rates'!D$17)
+($O714*'fnd base rates'!D$18)
+($P714*VLOOKUP($S714+12,rate_basefnd,4)))
*$R714</f>
        <v>1475.8478400000001</v>
      </c>
      <c r="W714" s="68">
        <f>(($D714*'fnd base rates'!E$7)
+($E714*'fnd base rates'!E$8)
+($F714*'fnd base rates'!E$9)
+($G714*'fnd base rates'!E$10)
+($H714*'fnd base rates'!E$11)
+($I714*'fnd base rates'!E$12)
+($J714*'fnd base rates'!E$13)
+($K714*'fnd base rates'!E$14)
+($M714*'fnd base rates'!E$16)
+($N714*'fnd base rates'!E$17)
+($O714*'fnd base rates'!E$18)
+($P714*VLOOKUP($S714+12,rate_basefnd,5)))
*$R714</f>
        <v>9549.7898544</v>
      </c>
      <c r="X714" s="68">
        <f>(($D714*'fnd base rates'!F$7)
+($E714*'fnd base rates'!F$8)
+($F714*'fnd base rates'!F$9)
+($G714*'fnd base rates'!F$10)
+($H714*'fnd base rates'!F$11)
+($I714*'fnd base rates'!F$12)
+($J714*'fnd base rates'!F$13)
+($K714*'fnd base rates'!F$14)
+($M714*'fnd base rates'!F$16)
+($N714*'fnd base rates'!F$17)
+($O714*'fnd base rates'!F$18)
+($P714*VLOOKUP($S714+12,rate_basefnd,6)))
*$R714</f>
        <v>1718.0945904</v>
      </c>
      <c r="Y714" s="68">
        <f>(($D714*'fnd base rates'!G$7)
+($E714*'fnd base rates'!G$8)
+($F714*'fnd base rates'!G$9)
+($G714*'fnd base rates'!G$10)
+($H714*'fnd base rates'!G$11)
+($I714*'fnd base rates'!G$12)
+($J714*'fnd base rates'!G$13)
+($K714*'fnd base rates'!G$14)
+($M714*'fnd base rates'!G$16)
+($N714*'fnd base rates'!G$17)
+($O714*'fnd base rates'!G$18)
+($P714*VLOOKUP($S714+12,rate_basefnd,7)))
*$R714</f>
        <v>413.89314719999999</v>
      </c>
      <c r="Z714" s="68">
        <f>(($D714*'fnd base rates'!H$7)
+($E714*'fnd base rates'!H$8)
+($F714*'fnd base rates'!H$9)
+($G714*'fnd base rates'!H$10)
+($H714*'fnd base rates'!H$11)
+($I714*'fnd base rates'!H$12)
+($J714*'fnd base rates'!H$13)
+($K714*'fnd base rates'!H$14)
+($M714*'fnd base rates'!H$16)
+($N714*'fnd base rates'!H$17)
+($O714*'fnd base rates'!H$18)
+($P714*VLOOKUP($S714+12,rate_basefnd,8)))</f>
        <v>755.30399999999997</v>
      </c>
      <c r="AA714" s="68">
        <f>(($D714*'fnd base rates'!I$7)
+($E714*'fnd base rates'!I$8)
+($F714*'fnd base rates'!I$9)
+($G714*'fnd base rates'!I$10)
+($H714*'fnd base rates'!I$11)
+($I714*'fnd base rates'!I$12)
+($J714*'fnd base rates'!I$13)
+($K714*'fnd base rates'!I$14)
+($M714*'fnd base rates'!I$16)
+($N714*'fnd base rates'!I$17)
+($O714*'fnd base rates'!I$18)
+($P714*VLOOKUP($S714+12,rate_basefnd,9)))
*$R714</f>
        <v>716.54255999999998</v>
      </c>
      <c r="AB714" s="68">
        <f>(($D714*'fnd base rates'!J$7)
+($E714*'fnd base rates'!J$8)
+($F714*'fnd base rates'!J$9)
+($G714*'fnd base rates'!J$10)
+($H714*'fnd base rates'!J$11)
+($I714*'fnd base rates'!J$12)
+($J714*'fnd base rates'!J$13)
+($K714*'fnd base rates'!J$14)
+($M714*'fnd base rates'!J$16)
+($N714*'fnd base rates'!J$17)
+($O714*'fnd base rates'!J$18)
+($P714*VLOOKUP($S714+12,rate_basefnd,10)))
*$R714</f>
        <v>919.61208000000011</v>
      </c>
      <c r="AC714" s="68">
        <f>(($D714*'fnd base rates'!K$7)
+($E714*'fnd base rates'!K$8)
+($F714*'fnd base rates'!K$9)
+($G714*'fnd base rates'!K$10)
+($H714*'fnd base rates'!K$11)
+($I714*'fnd base rates'!K$12)
+($J714*'fnd base rates'!K$13)
+($K714*'fnd base rates'!K$14)
+($M714*'fnd base rates'!K$16)
+($N714*'fnd base rates'!K$17)
+($O714*'fnd base rates'!K$18)
+($P714*VLOOKUP($S714+12,rate_basefnd,11)))
*$R714</f>
        <v>1694.9864880000002</v>
      </c>
      <c r="AD714" s="68">
        <f>(($D714*'fnd base rates'!L$7)
+($E714*'fnd base rates'!L$8)
+($F714*'fnd base rates'!L$9)
+($G714*'fnd base rates'!L$10)
+($H714*'fnd base rates'!L$11)
+($I714*'fnd base rates'!L$12)
+($J714*'fnd base rates'!L$13)
+($K714*'fnd base rates'!L$14)
+($M714*'fnd base rates'!L$16)
+($N714*'fnd base rates'!L$17)
+($O714*'fnd base rates'!L$18)
+($P714*VLOOKUP($S714+12,rate_basefnd,12)))</f>
        <v>3236.8388</v>
      </c>
      <c r="AE714" s="68">
        <f>(($D714*'fnd base rates'!M$7)
+($E714*'fnd base rates'!M$8)
+($F714*'fnd base rates'!M$9)
+($G714*'fnd base rates'!M$10)
+($H714*'fnd base rates'!M$11)
+($I714*'fnd base rates'!M$12)
+($J714*'fnd base rates'!M$13)
+($K714*'fnd base rates'!M$14)
+($M714*'fnd base rates'!M$16)
+($N714*'fnd base rates'!M$17)
+($O714*'fnd base rates'!M$18)
+($P714*VLOOKUP($S714+12,rate_basefnd,13)))</f>
        <v>0</v>
      </c>
      <c r="AF714" s="3">
        <f t="shared" ref="AF714:AF777" si="155">SUM(U714:AE714)</f>
        <v>21322.686881600002</v>
      </c>
      <c r="AH714" s="205">
        <f t="shared" ref="AH714:AH777" si="156">B714</f>
        <v>487274056</v>
      </c>
      <c r="AI714" s="3" t="str">
        <f t="shared" si="146"/>
        <v>487</v>
      </c>
      <c r="AJ714" s="1" t="str">
        <f t="shared" si="147"/>
        <v>274</v>
      </c>
      <c r="AK714" s="1" t="str">
        <f t="shared" si="148"/>
        <v>056</v>
      </c>
      <c r="AL714" s="3">
        <f t="shared" ref="AL714:AL777" si="157">IF(VLOOKUP(VALUE(IF(AH714&lt;499999999,MID(AH714,4,3),MID(AH714,5,3))),distinfo,4)=R714,1,0)</f>
        <v>1</v>
      </c>
      <c r="AM714" s="3">
        <f t="shared" si="153"/>
        <v>1</v>
      </c>
      <c r="AN714" s="3">
        <f t="shared" si="149"/>
        <v>21322.686881600002</v>
      </c>
      <c r="AO714" s="3">
        <f t="shared" si="150"/>
        <v>21323</v>
      </c>
      <c r="AP714" s="3">
        <f t="shared" ref="AP714:AP777" si="158">AO714-AQ714</f>
        <v>7639</v>
      </c>
      <c r="AQ714" s="3">
        <v>13684</v>
      </c>
      <c r="AS714" s="68"/>
      <c r="AT714" s="68"/>
      <c r="AX714" s="4">
        <f t="shared" si="151"/>
        <v>0</v>
      </c>
      <c r="AZ714" s="4">
        <f t="shared" si="152"/>
        <v>0</v>
      </c>
      <c r="BB714" s="4"/>
    </row>
    <row r="715" spans="1:54" s="3" customFormat="1">
      <c r="A715" s="205" t="str">
        <f t="shared" ref="A715:A778" si="159">LEFT(B715,3)</f>
        <v>487</v>
      </c>
      <c r="B715" s="1">
        <v>487274057</v>
      </c>
      <c r="C715" s="7" t="s">
        <v>109</v>
      </c>
      <c r="D715" s="8">
        <f>'fnd enro'!D715</f>
        <v>2</v>
      </c>
      <c r="E715" s="8">
        <f>'fnd enro'!E715</f>
        <v>0</v>
      </c>
      <c r="F715" s="8">
        <f>'fnd enro'!F715</f>
        <v>1</v>
      </c>
      <c r="G715" s="8">
        <f>'fnd enro'!G715</f>
        <v>15</v>
      </c>
      <c r="H715" s="8">
        <f>'fnd enro'!H715</f>
        <v>2</v>
      </c>
      <c r="I715" s="8">
        <f>'fnd enro'!I715</f>
        <v>0</v>
      </c>
      <c r="J715" s="8">
        <f>'fnd enro'!J715</f>
        <v>0</v>
      </c>
      <c r="K715" s="9">
        <f>'fnd enro'!K715</f>
        <v>0.72</v>
      </c>
      <c r="L715" s="8">
        <f>'fnd enro'!L715</f>
        <v>0</v>
      </c>
      <c r="M715" s="8">
        <f>'fnd enro'!M715</f>
        <v>4</v>
      </c>
      <c r="N715" s="8">
        <f>'fnd enro'!N715</f>
        <v>0</v>
      </c>
      <c r="O715" s="8">
        <f>'fnd enro'!O715</f>
        <v>0</v>
      </c>
      <c r="P715" s="8">
        <f>'fnd enro'!P715</f>
        <v>13</v>
      </c>
      <c r="Q715" s="8">
        <f>'fnd enro'!R715</f>
        <v>19</v>
      </c>
      <c r="R715" s="9">
        <f t="shared" si="154"/>
        <v>1.0680000000000001</v>
      </c>
      <c r="S715" s="8">
        <f>VALUE('fnd enro'!Q715)</f>
        <v>12</v>
      </c>
      <c r="T715" s="1"/>
      <c r="U715" s="68">
        <f>(($D715*'fnd base rates'!C$7)
+($E715*'fnd base rates'!C$8)
+($F715*'fnd base rates'!C$9)
+($G715*'fnd base rates'!C$10)
+($H715*'fnd base rates'!C$11)
+($I715*'fnd base rates'!C$12)
+($J715*'fnd base rates'!C$13)
+($K715*'fnd base rates'!C$14)
+($M715*'fnd base rates'!C$16)
+($N715*'fnd base rates'!C$17)
+($O715*'fnd base rates'!C$18)
+($P715*VLOOKUP($S715+12,rate_basefnd,3)))
*$R715</f>
        <v>14532.747628800002</v>
      </c>
      <c r="V715" s="68">
        <f>(($D715*'fnd base rates'!D$7)
+($E715*'fnd base rates'!D$8)
+($F715*'fnd base rates'!D$9)
+($G715*'fnd base rates'!D$10)
+($H715*'fnd base rates'!D$11)
+($I715*'fnd base rates'!D$12)
+($J715*'fnd base rates'!D$13)
+($K715*'fnd base rates'!D$14)
+($M715*'fnd base rates'!D$16)
+($N715*'fnd base rates'!D$17)
+($O715*'fnd base rates'!D$18)
+($P715*VLOOKUP($S715+12,rate_basefnd,4)))
*$R715</f>
        <v>27543.324840000001</v>
      </c>
      <c r="W715" s="68">
        <f>(($D715*'fnd base rates'!E$7)
+($E715*'fnd base rates'!E$8)
+($F715*'fnd base rates'!E$9)
+($G715*'fnd base rates'!E$10)
+($H715*'fnd base rates'!E$11)
+($I715*'fnd base rates'!E$12)
+($J715*'fnd base rates'!E$13)
+($K715*'fnd base rates'!E$14)
+($M715*'fnd base rates'!E$16)
+($N715*'fnd base rates'!E$17)
+($O715*'fnd base rates'!E$18)
+($P715*VLOOKUP($S715+12,rate_basefnd,5)))
*$R715</f>
        <v>184462.76461920005</v>
      </c>
      <c r="X715" s="68">
        <f>(($D715*'fnd base rates'!F$7)
+($E715*'fnd base rates'!F$8)
+($F715*'fnd base rates'!F$9)
+($G715*'fnd base rates'!F$10)
+($H715*'fnd base rates'!F$11)
+($I715*'fnd base rates'!F$12)
+($J715*'fnd base rates'!F$13)
+($K715*'fnd base rates'!F$14)
+($M715*'fnd base rates'!F$16)
+($N715*'fnd base rates'!F$17)
+($O715*'fnd base rates'!F$18)
+($P715*VLOOKUP($S715+12,rate_basefnd,6)))
*$R715</f>
        <v>28241.476867199999</v>
      </c>
      <c r="Y715" s="68">
        <f>(($D715*'fnd base rates'!G$7)
+($E715*'fnd base rates'!G$8)
+($F715*'fnd base rates'!G$9)
+($G715*'fnd base rates'!G$10)
+($H715*'fnd base rates'!G$11)
+($I715*'fnd base rates'!G$12)
+($J715*'fnd base rates'!G$13)
+($K715*'fnd base rates'!G$14)
+($M715*'fnd base rates'!G$16)
+($N715*'fnd base rates'!G$17)
+($O715*'fnd base rates'!G$18)
+($P715*VLOOKUP($S715+12,rate_basefnd,7)))
*$R715</f>
        <v>8268.3782496000003</v>
      </c>
      <c r="Z715" s="68">
        <f>(($D715*'fnd base rates'!H$7)
+($E715*'fnd base rates'!H$8)
+($F715*'fnd base rates'!H$9)
+($G715*'fnd base rates'!H$10)
+($H715*'fnd base rates'!H$11)
+($I715*'fnd base rates'!H$12)
+($J715*'fnd base rates'!H$13)
+($K715*'fnd base rates'!H$14)
+($M715*'fnd base rates'!H$16)
+($N715*'fnd base rates'!H$17)
+($O715*'fnd base rates'!H$18)
+($P715*VLOOKUP($S715+12,rate_basefnd,8)))</f>
        <v>12269.531999999999</v>
      </c>
      <c r="AA715" s="68">
        <f>(($D715*'fnd base rates'!I$7)
+($E715*'fnd base rates'!I$8)
+($F715*'fnd base rates'!I$9)
+($G715*'fnd base rates'!I$10)
+($H715*'fnd base rates'!I$11)
+($I715*'fnd base rates'!I$12)
+($J715*'fnd base rates'!I$13)
+($K715*'fnd base rates'!I$14)
+($M715*'fnd base rates'!I$16)
+($N715*'fnd base rates'!I$17)
+($O715*'fnd base rates'!I$18)
+($P715*VLOOKUP($S715+12,rate_basefnd,9)))
*$R715</f>
        <v>13305.133320000001</v>
      </c>
      <c r="AB715" s="68">
        <f>(($D715*'fnd base rates'!J$7)
+($E715*'fnd base rates'!J$8)
+($F715*'fnd base rates'!J$9)
+($G715*'fnd base rates'!J$10)
+($H715*'fnd base rates'!J$11)
+($I715*'fnd base rates'!J$12)
+($J715*'fnd base rates'!J$13)
+($K715*'fnd base rates'!J$14)
+($M715*'fnd base rates'!J$16)
+($N715*'fnd base rates'!J$17)
+($O715*'fnd base rates'!J$18)
+($P715*VLOOKUP($S715+12,rate_basefnd,10)))
*$R715</f>
        <v>23014.545600000001</v>
      </c>
      <c r="AC715" s="68">
        <f>(($D715*'fnd base rates'!K$7)
+($E715*'fnd base rates'!K$8)
+($F715*'fnd base rates'!K$9)
+($G715*'fnd base rates'!K$10)
+($H715*'fnd base rates'!K$11)
+($I715*'fnd base rates'!K$12)
+($J715*'fnd base rates'!K$13)
+($K715*'fnd base rates'!K$14)
+($M715*'fnd base rates'!K$16)
+($N715*'fnd base rates'!K$17)
+($O715*'fnd base rates'!K$18)
+($P715*VLOOKUP($S715+12,rate_basefnd,11)))
*$R715</f>
        <v>26453.257824000004</v>
      </c>
      <c r="AD715" s="68">
        <f>(($D715*'fnd base rates'!L$7)
+($E715*'fnd base rates'!L$8)
+($F715*'fnd base rates'!L$9)
+($G715*'fnd base rates'!L$10)
+($H715*'fnd base rates'!L$11)
+($I715*'fnd base rates'!L$12)
+($J715*'fnd base rates'!L$13)
+($K715*'fnd base rates'!L$14)
+($M715*'fnd base rates'!L$16)
+($N715*'fnd base rates'!L$17)
+($O715*'fnd base rates'!L$18)
+($P715*VLOOKUP($S715+12,rate_basefnd,12)))</f>
        <v>60818.358399999997</v>
      </c>
      <c r="AE715" s="68">
        <f>(($D715*'fnd base rates'!M$7)
+($E715*'fnd base rates'!M$8)
+($F715*'fnd base rates'!M$9)
+($G715*'fnd base rates'!M$10)
+($H715*'fnd base rates'!M$11)
+($I715*'fnd base rates'!M$12)
+($J715*'fnd base rates'!M$13)
+($K715*'fnd base rates'!M$14)
+($M715*'fnd base rates'!M$16)
+($N715*'fnd base rates'!M$17)
+($O715*'fnd base rates'!M$18)
+($P715*VLOOKUP($S715+12,rate_basefnd,13)))</f>
        <v>0</v>
      </c>
      <c r="AF715" s="3">
        <f t="shared" si="155"/>
        <v>398909.51934880007</v>
      </c>
      <c r="AH715" s="205">
        <f t="shared" si="156"/>
        <v>487274057</v>
      </c>
      <c r="AI715" s="3" t="str">
        <f t="shared" ref="AI715:AI778" si="160">IF($B715&lt;499999999,MID($B715,1,3),MID($B715,1,4))</f>
        <v>487</v>
      </c>
      <c r="AJ715" s="1" t="str">
        <f t="shared" ref="AJ715:AJ778" si="161">IF($B715&lt;499999999,MID($B715,4,3),MID($B715,5,3))</f>
        <v>274</v>
      </c>
      <c r="AK715" s="1" t="str">
        <f t="shared" ref="AK715:AK778" si="162">IF($B715&lt;499999999,MID($B715,7,3),MID($B715,8,3))</f>
        <v>057</v>
      </c>
      <c r="AL715" s="3">
        <f t="shared" si="157"/>
        <v>1</v>
      </c>
      <c r="AM715" s="3">
        <f t="shared" si="153"/>
        <v>19</v>
      </c>
      <c r="AN715" s="3">
        <f t="shared" ref="AN715:AN778" si="163">AF715</f>
        <v>398909.51934880007</v>
      </c>
      <c r="AO715" s="3">
        <f t="shared" ref="AO715:AO778" si="164">IF(OR(AF715=0,AM715=0),0,ROUND(AN715/AM715,0))</f>
        <v>20995</v>
      </c>
      <c r="AP715" s="3">
        <f t="shared" si="158"/>
        <v>-566</v>
      </c>
      <c r="AQ715" s="3">
        <v>21561</v>
      </c>
      <c r="AS715" s="68"/>
      <c r="AT715" s="68"/>
      <c r="AX715" s="4">
        <f t="shared" ref="AX715:AX778" si="165">AY715-AW715</f>
        <v>0</v>
      </c>
      <c r="AZ715" s="4">
        <f t="shared" ref="AZ715:AZ778" si="166">BA715-AY715</f>
        <v>0</v>
      </c>
      <c r="BB715" s="4"/>
    </row>
    <row r="716" spans="1:54" s="3" customFormat="1">
      <c r="A716" s="205" t="str">
        <f t="shared" si="159"/>
        <v>487</v>
      </c>
      <c r="B716" s="1">
        <v>487274093</v>
      </c>
      <c r="C716" s="7" t="s">
        <v>109</v>
      </c>
      <c r="D716" s="8">
        <f>'fnd enro'!D716</f>
        <v>11</v>
      </c>
      <c r="E716" s="8">
        <f>'fnd enro'!E716</f>
        <v>0</v>
      </c>
      <c r="F716" s="8">
        <f>'fnd enro'!F716</f>
        <v>10</v>
      </c>
      <c r="G716" s="8">
        <f>'fnd enro'!G716</f>
        <v>43</v>
      </c>
      <c r="H716" s="8">
        <f>'fnd enro'!H716</f>
        <v>5</v>
      </c>
      <c r="I716" s="8">
        <f>'fnd enro'!I716</f>
        <v>0</v>
      </c>
      <c r="J716" s="8">
        <f>'fnd enro'!J716</f>
        <v>0</v>
      </c>
      <c r="K716" s="9">
        <f>'fnd enro'!K716</f>
        <v>2.3199999999999998</v>
      </c>
      <c r="L716" s="8">
        <f>'fnd enro'!L716</f>
        <v>0</v>
      </c>
      <c r="M716" s="8">
        <f>'fnd enro'!M716</f>
        <v>27</v>
      </c>
      <c r="N716" s="8">
        <f>'fnd enro'!N716</f>
        <v>1</v>
      </c>
      <c r="O716" s="8">
        <f>'fnd enro'!O716</f>
        <v>0</v>
      </c>
      <c r="P716" s="8">
        <f>'fnd enro'!P716</f>
        <v>45</v>
      </c>
      <c r="Q716" s="8">
        <f>'fnd enro'!R716</f>
        <v>64</v>
      </c>
      <c r="R716" s="9">
        <f t="shared" si="154"/>
        <v>1.0680000000000001</v>
      </c>
      <c r="S716" s="8">
        <f>VALUE('fnd enro'!Q716)</f>
        <v>11</v>
      </c>
      <c r="T716" s="1"/>
      <c r="U716" s="68">
        <f>(($D716*'fnd base rates'!C$7)
+($E716*'fnd base rates'!C$8)
+($F716*'fnd base rates'!C$9)
+($G716*'fnd base rates'!C$10)
+($H716*'fnd base rates'!C$11)
+($I716*'fnd base rates'!C$12)
+($J716*'fnd base rates'!C$13)
+($K716*'fnd base rates'!C$14)
+($M716*'fnd base rates'!C$16)
+($N716*'fnd base rates'!C$17)
+($O716*'fnd base rates'!C$18)
+($P716*VLOOKUP($S716+12,rate_basefnd,3)))
*$R716</f>
        <v>49712.59073280001</v>
      </c>
      <c r="V716" s="68">
        <f>(($D716*'fnd base rates'!D$7)
+($E716*'fnd base rates'!D$8)
+($F716*'fnd base rates'!D$9)
+($G716*'fnd base rates'!D$10)
+($H716*'fnd base rates'!D$11)
+($I716*'fnd base rates'!D$12)
+($J716*'fnd base rates'!D$13)
+($K716*'fnd base rates'!D$14)
+($M716*'fnd base rates'!D$16)
+($N716*'fnd base rates'!D$17)
+($O716*'fnd base rates'!D$18)
+($P716*VLOOKUP($S716+12,rate_basefnd,4)))
*$R716</f>
        <v>93227.823960000009</v>
      </c>
      <c r="W716" s="68">
        <f>(($D716*'fnd base rates'!E$7)
+($E716*'fnd base rates'!E$8)
+($F716*'fnd base rates'!E$9)
+($G716*'fnd base rates'!E$10)
+($H716*'fnd base rates'!E$11)
+($I716*'fnd base rates'!E$12)
+($J716*'fnd base rates'!E$13)
+($K716*'fnd base rates'!E$14)
+($M716*'fnd base rates'!E$16)
+($N716*'fnd base rates'!E$17)
+($O716*'fnd base rates'!E$18)
+($P716*VLOOKUP($S716+12,rate_basefnd,5)))
*$R716</f>
        <v>618679.08887520002</v>
      </c>
      <c r="X716" s="68">
        <f>(($D716*'fnd base rates'!F$7)
+($E716*'fnd base rates'!F$8)
+($F716*'fnd base rates'!F$9)
+($G716*'fnd base rates'!F$10)
+($H716*'fnd base rates'!F$11)
+($I716*'fnd base rates'!F$12)
+($J716*'fnd base rates'!F$13)
+($K716*'fnd base rates'!F$14)
+($M716*'fnd base rates'!F$16)
+($N716*'fnd base rates'!F$17)
+($O716*'fnd base rates'!F$18)
+($P716*VLOOKUP($S716+12,rate_basefnd,6)))
*$R716</f>
        <v>97279.199083200001</v>
      </c>
      <c r="Y716" s="68">
        <f>(($D716*'fnd base rates'!G$7)
+($E716*'fnd base rates'!G$8)
+($F716*'fnd base rates'!G$9)
+($G716*'fnd base rates'!G$10)
+($H716*'fnd base rates'!G$11)
+($I716*'fnd base rates'!G$12)
+($J716*'fnd base rates'!G$13)
+($K716*'fnd base rates'!G$14)
+($M716*'fnd base rates'!G$16)
+($N716*'fnd base rates'!G$17)
+($O716*'fnd base rates'!G$18)
+($P716*VLOOKUP($S716+12,rate_basefnd,7)))
*$R716</f>
        <v>27497.244057600004</v>
      </c>
      <c r="Z716" s="68">
        <f>(($D716*'fnd base rates'!H$7)
+($E716*'fnd base rates'!H$8)
+($F716*'fnd base rates'!H$9)
+($G716*'fnd base rates'!H$10)
+($H716*'fnd base rates'!H$11)
+($I716*'fnd base rates'!H$12)
+($J716*'fnd base rates'!H$13)
+($K716*'fnd base rates'!H$14)
+($M716*'fnd base rates'!H$16)
+($N716*'fnd base rates'!H$17)
+($O716*'fnd base rates'!H$18)
+($P716*VLOOKUP($S716+12,rate_basefnd,8)))</f>
        <v>43036.301999999996</v>
      </c>
      <c r="AA716" s="68">
        <f>(($D716*'fnd base rates'!I$7)
+($E716*'fnd base rates'!I$8)
+($F716*'fnd base rates'!I$9)
+($G716*'fnd base rates'!I$10)
+($H716*'fnd base rates'!I$11)
+($I716*'fnd base rates'!I$12)
+($J716*'fnd base rates'!I$13)
+($K716*'fnd base rates'!I$14)
+($M716*'fnd base rates'!I$16)
+($N716*'fnd base rates'!I$17)
+($O716*'fnd base rates'!I$18)
+($P716*VLOOKUP($S716+12,rate_basefnd,9)))
*$R716</f>
        <v>45042.558240000006</v>
      </c>
      <c r="AB716" s="68">
        <f>(($D716*'fnd base rates'!J$7)
+($E716*'fnd base rates'!J$8)
+($F716*'fnd base rates'!J$9)
+($G716*'fnd base rates'!J$10)
+($H716*'fnd base rates'!J$11)
+($I716*'fnd base rates'!J$12)
+($J716*'fnd base rates'!J$13)
+($K716*'fnd base rates'!J$14)
+($M716*'fnd base rates'!J$16)
+($N716*'fnd base rates'!J$17)
+($O716*'fnd base rates'!J$18)
+($P716*VLOOKUP($S716+12,rate_basefnd,10)))
*$R716</f>
        <v>72281.172000000006</v>
      </c>
      <c r="AC716" s="68">
        <f>(($D716*'fnd base rates'!K$7)
+($E716*'fnd base rates'!K$8)
+($F716*'fnd base rates'!K$9)
+($G716*'fnd base rates'!K$10)
+($H716*'fnd base rates'!K$11)
+($I716*'fnd base rates'!K$12)
+($J716*'fnd base rates'!K$13)
+($K716*'fnd base rates'!K$14)
+($M716*'fnd base rates'!K$16)
+($N716*'fnd base rates'!K$17)
+($O716*'fnd base rates'!K$18)
+($P716*VLOOKUP($S716+12,rate_basefnd,11)))
*$R716</f>
        <v>93588.752424000006</v>
      </c>
      <c r="AD716" s="68">
        <f>(($D716*'fnd base rates'!L$7)
+($E716*'fnd base rates'!L$8)
+($F716*'fnd base rates'!L$9)
+($G716*'fnd base rates'!L$10)
+($H716*'fnd base rates'!L$11)
+($I716*'fnd base rates'!L$12)
+($J716*'fnd base rates'!L$13)
+($K716*'fnd base rates'!L$14)
+($M716*'fnd base rates'!L$16)
+($N716*'fnd base rates'!L$17)
+($O716*'fnd base rates'!L$18)
+($P716*VLOOKUP($S716+12,rate_basefnd,12)))</f>
        <v>204562.61040000001</v>
      </c>
      <c r="AE716" s="68">
        <f>(($D716*'fnd base rates'!M$7)
+($E716*'fnd base rates'!M$8)
+($F716*'fnd base rates'!M$9)
+($G716*'fnd base rates'!M$10)
+($H716*'fnd base rates'!M$11)
+($I716*'fnd base rates'!M$12)
+($J716*'fnd base rates'!M$13)
+($K716*'fnd base rates'!M$14)
+($M716*'fnd base rates'!M$16)
+($N716*'fnd base rates'!M$17)
+($O716*'fnd base rates'!M$18)
+($P716*VLOOKUP($S716+12,rate_basefnd,13)))</f>
        <v>0</v>
      </c>
      <c r="AF716" s="3">
        <f t="shared" si="155"/>
        <v>1344907.3417728003</v>
      </c>
      <c r="AH716" s="205">
        <f t="shared" si="156"/>
        <v>487274093</v>
      </c>
      <c r="AI716" s="3" t="str">
        <f t="shared" si="160"/>
        <v>487</v>
      </c>
      <c r="AJ716" s="1" t="str">
        <f t="shared" si="161"/>
        <v>274</v>
      </c>
      <c r="AK716" s="1" t="str">
        <f t="shared" si="162"/>
        <v>093</v>
      </c>
      <c r="AL716" s="3">
        <f t="shared" si="157"/>
        <v>1</v>
      </c>
      <c r="AM716" s="3">
        <f t="shared" si="153"/>
        <v>64</v>
      </c>
      <c r="AN716" s="3">
        <f t="shared" si="163"/>
        <v>1344907.3417728003</v>
      </c>
      <c r="AO716" s="3">
        <f t="shared" si="164"/>
        <v>21014</v>
      </c>
      <c r="AP716" s="3">
        <f t="shared" si="158"/>
        <v>4062</v>
      </c>
      <c r="AQ716" s="3">
        <v>16952</v>
      </c>
      <c r="AS716" s="68"/>
      <c r="AT716" s="68"/>
      <c r="AX716" s="4">
        <f t="shared" si="165"/>
        <v>0</v>
      </c>
      <c r="AZ716" s="4">
        <f t="shared" si="166"/>
        <v>0</v>
      </c>
      <c r="BB716" s="4"/>
    </row>
    <row r="717" spans="1:54" s="3" customFormat="1">
      <c r="A717" s="205" t="str">
        <f t="shared" si="159"/>
        <v>487</v>
      </c>
      <c r="B717" s="1">
        <v>487274095</v>
      </c>
      <c r="C717" s="7" t="s">
        <v>109</v>
      </c>
      <c r="D717" s="8">
        <f>'fnd enro'!D717</f>
        <v>0</v>
      </c>
      <c r="E717" s="8">
        <f>'fnd enro'!E717</f>
        <v>0</v>
      </c>
      <c r="F717" s="8">
        <f>'fnd enro'!F717</f>
        <v>0</v>
      </c>
      <c r="G717" s="8">
        <f>'fnd enro'!G717</f>
        <v>1</v>
      </c>
      <c r="H717" s="8">
        <f>'fnd enro'!H717</f>
        <v>0</v>
      </c>
      <c r="I717" s="8">
        <f>'fnd enro'!I717</f>
        <v>0</v>
      </c>
      <c r="J717" s="8">
        <f>'fnd enro'!J717</f>
        <v>0</v>
      </c>
      <c r="K717" s="9">
        <f>'fnd enro'!K717</f>
        <v>0.04</v>
      </c>
      <c r="L717" s="8">
        <f>'fnd enro'!L717</f>
        <v>0</v>
      </c>
      <c r="M717" s="8">
        <f>'fnd enro'!M717</f>
        <v>0</v>
      </c>
      <c r="N717" s="8">
        <f>'fnd enro'!N717</f>
        <v>0</v>
      </c>
      <c r="O717" s="8">
        <f>'fnd enro'!O717</f>
        <v>0</v>
      </c>
      <c r="P717" s="8">
        <f>'fnd enro'!P717</f>
        <v>0</v>
      </c>
      <c r="Q717" s="8">
        <f>'fnd enro'!R717</f>
        <v>1</v>
      </c>
      <c r="R717" s="9">
        <f t="shared" si="154"/>
        <v>1.0680000000000001</v>
      </c>
      <c r="S717" s="8">
        <f>VALUE('fnd enro'!Q717)</f>
        <v>12</v>
      </c>
      <c r="T717" s="1"/>
      <c r="U717" s="68">
        <f>(($D717*'fnd base rates'!C$7)
+($E717*'fnd base rates'!C$8)
+($F717*'fnd base rates'!C$9)
+($G717*'fnd base rates'!C$10)
+($H717*'fnd base rates'!C$11)
+($I717*'fnd base rates'!C$12)
+($J717*'fnd base rates'!C$13)
+($K717*'fnd base rates'!C$14)
+($M717*'fnd base rates'!C$16)
+($N717*'fnd base rates'!C$17)
+($O717*'fnd base rates'!C$18)
+($P717*VLOOKUP($S717+12,rate_basefnd,3)))
*$R717</f>
        <v>640.43816160000006</v>
      </c>
      <c r="V717" s="68">
        <f>(($D717*'fnd base rates'!D$7)
+($E717*'fnd base rates'!D$8)
+($F717*'fnd base rates'!D$9)
+($G717*'fnd base rates'!D$10)
+($H717*'fnd base rates'!D$11)
+($I717*'fnd base rates'!D$12)
+($J717*'fnd base rates'!D$13)
+($K717*'fnd base rates'!D$14)
+($M717*'fnd base rates'!D$16)
+($N717*'fnd base rates'!D$17)
+($O717*'fnd base rates'!D$18)
+($P717*VLOOKUP($S717+12,rate_basefnd,4)))
*$R717</f>
        <v>906.45432000000005</v>
      </c>
      <c r="W717" s="68">
        <f>(($D717*'fnd base rates'!E$7)
+($E717*'fnd base rates'!E$8)
+($F717*'fnd base rates'!E$9)
+($G717*'fnd base rates'!E$10)
+($H717*'fnd base rates'!E$11)
+($I717*'fnd base rates'!E$12)
+($J717*'fnd base rates'!E$13)
+($K717*'fnd base rates'!E$14)
+($M717*'fnd base rates'!E$16)
+($N717*'fnd base rates'!E$17)
+($O717*'fnd base rates'!E$18)
+($P717*VLOOKUP($S717+12,rate_basefnd,5)))
*$R717</f>
        <v>4613.4511344000002</v>
      </c>
      <c r="X717" s="68">
        <f>(($D717*'fnd base rates'!F$7)
+($E717*'fnd base rates'!F$8)
+($F717*'fnd base rates'!F$9)
+($G717*'fnd base rates'!F$10)
+($H717*'fnd base rates'!F$11)
+($I717*'fnd base rates'!F$12)
+($J717*'fnd base rates'!F$13)
+($K717*'fnd base rates'!F$14)
+($M717*'fnd base rates'!F$16)
+($N717*'fnd base rates'!F$17)
+($O717*'fnd base rates'!F$18)
+($P717*VLOOKUP($S717+12,rate_basefnd,6)))
*$R717</f>
        <v>1492.8854303999999</v>
      </c>
      <c r="Y717" s="68">
        <f>(($D717*'fnd base rates'!G$7)
+($E717*'fnd base rates'!G$8)
+($F717*'fnd base rates'!G$9)
+($G717*'fnd base rates'!G$10)
+($H717*'fnd base rates'!G$11)
+($I717*'fnd base rates'!G$12)
+($J717*'fnd base rates'!G$13)
+($K717*'fnd base rates'!G$14)
+($M717*'fnd base rates'!G$16)
+($N717*'fnd base rates'!G$17)
+($O717*'fnd base rates'!G$18)
+($P717*VLOOKUP($S717+12,rate_basefnd,7)))
*$R717</f>
        <v>186.54798720000002</v>
      </c>
      <c r="Z717" s="68">
        <f>(($D717*'fnd base rates'!H$7)
+($E717*'fnd base rates'!H$8)
+($F717*'fnd base rates'!H$9)
+($G717*'fnd base rates'!H$10)
+($H717*'fnd base rates'!H$11)
+($I717*'fnd base rates'!H$12)
+($J717*'fnd base rates'!H$13)
+($K717*'fnd base rates'!H$14)
+($M717*'fnd base rates'!H$16)
+($N717*'fnd base rates'!H$17)
+($O717*'fnd base rates'!H$18)
+($P717*VLOOKUP($S717+12,rate_basefnd,8)))</f>
        <v>581.30399999999997</v>
      </c>
      <c r="AA717" s="68">
        <f>(($D717*'fnd base rates'!I$7)
+($E717*'fnd base rates'!I$8)
+($F717*'fnd base rates'!I$9)
+($G717*'fnd base rates'!I$10)
+($H717*'fnd base rates'!I$11)
+($I717*'fnd base rates'!I$12)
+($J717*'fnd base rates'!I$13)
+($K717*'fnd base rates'!I$14)
+($M717*'fnd base rates'!I$16)
+($N717*'fnd base rates'!I$17)
+($O717*'fnd base rates'!I$18)
+($P717*VLOOKUP($S717+12,rate_basefnd,9)))
*$R717</f>
        <v>483.97488000000004</v>
      </c>
      <c r="AB717" s="68">
        <f>(($D717*'fnd base rates'!J$7)
+($E717*'fnd base rates'!J$8)
+($F717*'fnd base rates'!J$9)
+($G717*'fnd base rates'!J$10)
+($H717*'fnd base rates'!J$11)
+($I717*'fnd base rates'!J$12)
+($J717*'fnd base rates'!J$13)
+($K717*'fnd base rates'!J$14)
+($M717*'fnd base rates'!J$16)
+($N717*'fnd base rates'!J$17)
+($O717*'fnd base rates'!J$18)
+($P717*VLOOKUP($S717+12,rate_basefnd,10)))
*$R717</f>
        <v>180.45996</v>
      </c>
      <c r="AC717" s="68">
        <f>(($D717*'fnd base rates'!K$7)
+($E717*'fnd base rates'!K$8)
+($F717*'fnd base rates'!K$9)
+($G717*'fnd base rates'!K$10)
+($H717*'fnd base rates'!K$11)
+($I717*'fnd base rates'!K$12)
+($J717*'fnd base rates'!K$13)
+($K717*'fnd base rates'!K$14)
+($M717*'fnd base rates'!K$16)
+($N717*'fnd base rates'!K$17)
+($O717*'fnd base rates'!K$18)
+($P717*VLOOKUP($S717+12,rate_basefnd,11)))
*$R717</f>
        <v>1308.9258480000001</v>
      </c>
      <c r="AD717" s="68">
        <f>(($D717*'fnd base rates'!L$7)
+($E717*'fnd base rates'!L$8)
+($F717*'fnd base rates'!L$9)
+($G717*'fnd base rates'!L$10)
+($H717*'fnd base rates'!L$11)
+($I717*'fnd base rates'!L$12)
+($J717*'fnd base rates'!L$13)
+($K717*'fnd base rates'!L$14)
+($M717*'fnd base rates'!L$16)
+($N717*'fnd base rates'!L$17)
+($O717*'fnd base rates'!L$18)
+($P717*VLOOKUP($S717+12,rate_basefnd,12)))</f>
        <v>2262.2887999999998</v>
      </c>
      <c r="AE717" s="68">
        <f>(($D717*'fnd base rates'!M$7)
+($E717*'fnd base rates'!M$8)
+($F717*'fnd base rates'!M$9)
+($G717*'fnd base rates'!M$10)
+($H717*'fnd base rates'!M$11)
+($I717*'fnd base rates'!M$12)
+($J717*'fnd base rates'!M$13)
+($K717*'fnd base rates'!M$14)
+($M717*'fnd base rates'!M$16)
+($N717*'fnd base rates'!M$17)
+($O717*'fnd base rates'!M$18)
+($P717*VLOOKUP($S717+12,rate_basefnd,13)))</f>
        <v>0</v>
      </c>
      <c r="AF717" s="3">
        <f t="shared" si="155"/>
        <v>12656.7305216</v>
      </c>
      <c r="AH717" s="205">
        <f t="shared" si="156"/>
        <v>487274095</v>
      </c>
      <c r="AI717" s="3" t="str">
        <f t="shared" si="160"/>
        <v>487</v>
      </c>
      <c r="AJ717" s="1" t="str">
        <f t="shared" si="161"/>
        <v>274</v>
      </c>
      <c r="AK717" s="1" t="str">
        <f t="shared" si="162"/>
        <v>095</v>
      </c>
      <c r="AL717" s="3">
        <f t="shared" si="157"/>
        <v>1</v>
      </c>
      <c r="AM717" s="3">
        <f t="shared" si="153"/>
        <v>1</v>
      </c>
      <c r="AN717" s="3">
        <f t="shared" si="163"/>
        <v>12656.7305216</v>
      </c>
      <c r="AO717" s="3">
        <f t="shared" si="164"/>
        <v>12657</v>
      </c>
      <c r="AP717" s="3">
        <f t="shared" si="158"/>
        <v>-1027</v>
      </c>
      <c r="AQ717" s="3">
        <v>13684</v>
      </c>
      <c r="AS717" s="68"/>
      <c r="AT717" s="68"/>
      <c r="AX717" s="4">
        <f t="shared" si="165"/>
        <v>0</v>
      </c>
      <c r="AZ717" s="4">
        <f t="shared" si="166"/>
        <v>0</v>
      </c>
      <c r="BB717" s="4"/>
    </row>
    <row r="718" spans="1:54" s="3" customFormat="1">
      <c r="A718" s="205" t="str">
        <f t="shared" si="159"/>
        <v>487</v>
      </c>
      <c r="B718" s="1">
        <v>487274097</v>
      </c>
      <c r="C718" s="7" t="s">
        <v>109</v>
      </c>
      <c r="D718" s="8">
        <f>'fnd enro'!D718</f>
        <v>0</v>
      </c>
      <c r="E718" s="8">
        <f>'fnd enro'!E718</f>
        <v>0</v>
      </c>
      <c r="F718" s="8">
        <f>'fnd enro'!F718</f>
        <v>0</v>
      </c>
      <c r="G718" s="8">
        <f>'fnd enro'!G718</f>
        <v>3</v>
      </c>
      <c r="H718" s="8">
        <f>'fnd enro'!H718</f>
        <v>1</v>
      </c>
      <c r="I718" s="8">
        <f>'fnd enro'!I718</f>
        <v>0</v>
      </c>
      <c r="J718" s="8">
        <f>'fnd enro'!J718</f>
        <v>0</v>
      </c>
      <c r="K718" s="9">
        <f>'fnd enro'!K718</f>
        <v>0.16</v>
      </c>
      <c r="L718" s="8">
        <f>'fnd enro'!L718</f>
        <v>0</v>
      </c>
      <c r="M718" s="8">
        <f>'fnd enro'!M718</f>
        <v>1</v>
      </c>
      <c r="N718" s="8">
        <f>'fnd enro'!N718</f>
        <v>0</v>
      </c>
      <c r="O718" s="8">
        <f>'fnd enro'!O718</f>
        <v>0</v>
      </c>
      <c r="P718" s="8">
        <f>'fnd enro'!P718</f>
        <v>1</v>
      </c>
      <c r="Q718" s="8">
        <f>'fnd enro'!R718</f>
        <v>4</v>
      </c>
      <c r="R718" s="9">
        <f t="shared" si="154"/>
        <v>1.0680000000000001</v>
      </c>
      <c r="S718" s="8">
        <f>VALUE('fnd enro'!Q718)</f>
        <v>11</v>
      </c>
      <c r="T718" s="1"/>
      <c r="U718" s="68">
        <f>(($D718*'fnd base rates'!C$7)
+($E718*'fnd base rates'!C$8)
+($F718*'fnd base rates'!C$9)
+($G718*'fnd base rates'!C$10)
+($H718*'fnd base rates'!C$11)
+($I718*'fnd base rates'!C$12)
+($J718*'fnd base rates'!C$13)
+($K718*'fnd base rates'!C$14)
+($M718*'fnd base rates'!C$16)
+($N718*'fnd base rates'!C$17)
+($O718*'fnd base rates'!C$18)
+($P718*VLOOKUP($S718+12,rate_basefnd,3)))
*$R718</f>
        <v>2828.0904864000004</v>
      </c>
      <c r="V718" s="68">
        <f>(($D718*'fnd base rates'!D$7)
+($E718*'fnd base rates'!D$8)
+($F718*'fnd base rates'!D$9)
+($G718*'fnd base rates'!D$10)
+($H718*'fnd base rates'!D$11)
+($I718*'fnd base rates'!D$12)
+($J718*'fnd base rates'!D$13)
+($K718*'fnd base rates'!D$14)
+($M718*'fnd base rates'!D$16)
+($N718*'fnd base rates'!D$17)
+($O718*'fnd base rates'!D$18)
+($P718*VLOOKUP($S718+12,rate_basefnd,4)))
*$R718</f>
        <v>4503.1579199999996</v>
      </c>
      <c r="W718" s="68">
        <f>(($D718*'fnd base rates'!E$7)
+($E718*'fnd base rates'!E$8)
+($F718*'fnd base rates'!E$9)
+($G718*'fnd base rates'!E$10)
+($H718*'fnd base rates'!E$11)
+($I718*'fnd base rates'!E$12)
+($J718*'fnd base rates'!E$13)
+($K718*'fnd base rates'!E$14)
+($M718*'fnd base rates'!E$16)
+($N718*'fnd base rates'!E$17)
+($O718*'fnd base rates'!E$18)
+($P718*VLOOKUP($S718+12,rate_basefnd,5)))
*$R718</f>
        <v>25897.668417600002</v>
      </c>
      <c r="X718" s="68">
        <f>(($D718*'fnd base rates'!F$7)
+($E718*'fnd base rates'!F$8)
+($F718*'fnd base rates'!F$9)
+($G718*'fnd base rates'!F$10)
+($H718*'fnd base rates'!F$11)
+($I718*'fnd base rates'!F$12)
+($J718*'fnd base rates'!F$13)
+($K718*'fnd base rates'!F$14)
+($M718*'fnd base rates'!F$16)
+($N718*'fnd base rates'!F$17)
+($O718*'fnd base rates'!F$18)
+($P718*VLOOKUP($S718+12,rate_basefnd,6)))
*$R718</f>
        <v>5898.1167216000003</v>
      </c>
      <c r="Y718" s="68">
        <f>(($D718*'fnd base rates'!G$7)
+($E718*'fnd base rates'!G$8)
+($F718*'fnd base rates'!G$9)
+($G718*'fnd base rates'!G$10)
+($H718*'fnd base rates'!G$11)
+($I718*'fnd base rates'!G$12)
+($J718*'fnd base rates'!G$13)
+($K718*'fnd base rates'!G$14)
+($M718*'fnd base rates'!G$16)
+($N718*'fnd base rates'!G$17)
+($O718*'fnd base rates'!G$18)
+($P718*VLOOKUP($S718+12,rate_basefnd,7)))
*$R718</f>
        <v>1133.1817488000002</v>
      </c>
      <c r="Z718" s="68">
        <f>(($D718*'fnd base rates'!H$7)
+($E718*'fnd base rates'!H$8)
+($F718*'fnd base rates'!H$9)
+($G718*'fnd base rates'!H$10)
+($H718*'fnd base rates'!H$11)
+($I718*'fnd base rates'!H$12)
+($J718*'fnd base rates'!H$13)
+($K718*'fnd base rates'!H$14)
+($M718*'fnd base rates'!H$16)
+($N718*'fnd base rates'!H$17)
+($O718*'fnd base rates'!H$18)
+($P718*VLOOKUP($S718+12,rate_basefnd,8)))</f>
        <v>2520.1559999999999</v>
      </c>
      <c r="AA718" s="68">
        <f>(($D718*'fnd base rates'!I$7)
+($E718*'fnd base rates'!I$8)
+($F718*'fnd base rates'!I$9)
+($G718*'fnd base rates'!I$10)
+($H718*'fnd base rates'!I$11)
+($I718*'fnd base rates'!I$12)
+($J718*'fnd base rates'!I$13)
+($K718*'fnd base rates'!I$14)
+($M718*'fnd base rates'!I$16)
+($N718*'fnd base rates'!I$17)
+($O718*'fnd base rates'!I$18)
+($P718*VLOOKUP($S718+12,rate_basefnd,9)))
*$R718</f>
        <v>2290.2085200000006</v>
      </c>
      <c r="AB718" s="68">
        <f>(($D718*'fnd base rates'!J$7)
+($E718*'fnd base rates'!J$8)
+($F718*'fnd base rates'!J$9)
+($G718*'fnd base rates'!J$10)
+($H718*'fnd base rates'!J$11)
+($I718*'fnd base rates'!J$12)
+($J718*'fnd base rates'!J$13)
+($K718*'fnd base rates'!J$14)
+($M718*'fnd base rates'!J$16)
+($N718*'fnd base rates'!J$17)
+($O718*'fnd base rates'!J$18)
+($P718*VLOOKUP($S718+12,rate_basefnd,10)))
*$R718</f>
        <v>2207.88708</v>
      </c>
      <c r="AC718" s="68">
        <f>(($D718*'fnd base rates'!K$7)
+($E718*'fnd base rates'!K$8)
+($F718*'fnd base rates'!K$9)
+($G718*'fnd base rates'!K$10)
+($H718*'fnd base rates'!K$11)
+($I718*'fnd base rates'!K$12)
+($J718*'fnd base rates'!K$13)
+($K718*'fnd base rates'!K$14)
+($M718*'fnd base rates'!K$16)
+($N718*'fnd base rates'!K$17)
+($O718*'fnd base rates'!K$18)
+($P718*VLOOKUP($S718+12,rate_basefnd,11)))
*$R718</f>
        <v>5718.8559120000009</v>
      </c>
      <c r="AD718" s="68">
        <f>(($D718*'fnd base rates'!L$7)
+($E718*'fnd base rates'!L$8)
+($F718*'fnd base rates'!L$9)
+($G718*'fnd base rates'!L$10)
+($H718*'fnd base rates'!L$11)
+($I718*'fnd base rates'!L$12)
+($J718*'fnd base rates'!L$13)
+($K718*'fnd base rates'!L$14)
+($M718*'fnd base rates'!L$16)
+($N718*'fnd base rates'!L$17)
+($O718*'fnd base rates'!L$18)
+($P718*VLOOKUP($S718+12,rate_basefnd,12)))</f>
        <v>10718.165199999999</v>
      </c>
      <c r="AE718" s="68">
        <f>(($D718*'fnd base rates'!M$7)
+($E718*'fnd base rates'!M$8)
+($F718*'fnd base rates'!M$9)
+($G718*'fnd base rates'!M$10)
+($H718*'fnd base rates'!M$11)
+($I718*'fnd base rates'!M$12)
+($J718*'fnd base rates'!M$13)
+($K718*'fnd base rates'!M$14)
+($M718*'fnd base rates'!M$16)
+($N718*'fnd base rates'!M$17)
+($O718*'fnd base rates'!M$18)
+($P718*VLOOKUP($S718+12,rate_basefnd,13)))</f>
        <v>0</v>
      </c>
      <c r="AF718" s="3">
        <f t="shared" si="155"/>
        <v>63715.488006400003</v>
      </c>
      <c r="AH718" s="205">
        <f t="shared" si="156"/>
        <v>487274097</v>
      </c>
      <c r="AI718" s="3" t="str">
        <f t="shared" si="160"/>
        <v>487</v>
      </c>
      <c r="AJ718" s="1" t="str">
        <f t="shared" si="161"/>
        <v>274</v>
      </c>
      <c r="AK718" s="1" t="str">
        <f t="shared" si="162"/>
        <v>097</v>
      </c>
      <c r="AL718" s="3">
        <f t="shared" si="157"/>
        <v>1</v>
      </c>
      <c r="AM718" s="3">
        <f t="shared" si="153"/>
        <v>4</v>
      </c>
      <c r="AN718" s="3">
        <f t="shared" si="163"/>
        <v>63715.488006400003</v>
      </c>
      <c r="AO718" s="3">
        <f t="shared" si="164"/>
        <v>15929</v>
      </c>
      <c r="AP718" s="3">
        <f t="shared" si="158"/>
        <v>4344</v>
      </c>
      <c r="AQ718" s="3">
        <v>11585</v>
      </c>
      <c r="AS718" s="68"/>
      <c r="AT718" s="68"/>
      <c r="AX718" s="4">
        <f t="shared" si="165"/>
        <v>0</v>
      </c>
      <c r="AZ718" s="4">
        <f t="shared" si="166"/>
        <v>0</v>
      </c>
      <c r="BB718" s="4"/>
    </row>
    <row r="719" spans="1:54" s="3" customFormat="1">
      <c r="A719" s="205" t="str">
        <f t="shared" si="159"/>
        <v>487</v>
      </c>
      <c r="B719" s="1">
        <v>487274100</v>
      </c>
      <c r="C719" s="7" t="s">
        <v>109</v>
      </c>
      <c r="D719" s="8">
        <f>'fnd enro'!D719</f>
        <v>0</v>
      </c>
      <c r="E719" s="8">
        <f>'fnd enro'!E719</f>
        <v>0</v>
      </c>
      <c r="F719" s="8">
        <f>'fnd enro'!F719</f>
        <v>0</v>
      </c>
      <c r="G719" s="8">
        <f>'fnd enro'!G719</f>
        <v>1</v>
      </c>
      <c r="H719" s="8">
        <f>'fnd enro'!H719</f>
        <v>0</v>
      </c>
      <c r="I719" s="8">
        <f>'fnd enro'!I719</f>
        <v>0</v>
      </c>
      <c r="J719" s="8">
        <f>'fnd enro'!J719</f>
        <v>0</v>
      </c>
      <c r="K719" s="9">
        <f>'fnd enro'!K719</f>
        <v>0.04</v>
      </c>
      <c r="L719" s="8">
        <f>'fnd enro'!L719</f>
        <v>0</v>
      </c>
      <c r="M719" s="8">
        <f>'fnd enro'!M719</f>
        <v>0</v>
      </c>
      <c r="N719" s="8">
        <f>'fnd enro'!N719</f>
        <v>0</v>
      </c>
      <c r="O719" s="8">
        <f>'fnd enro'!O719</f>
        <v>0</v>
      </c>
      <c r="P719" s="8">
        <f>'fnd enro'!P719</f>
        <v>0</v>
      </c>
      <c r="Q719" s="8">
        <f>'fnd enro'!R719</f>
        <v>1</v>
      </c>
      <c r="R719" s="9">
        <f t="shared" si="154"/>
        <v>1.0680000000000001</v>
      </c>
      <c r="S719" s="8">
        <f>VALUE('fnd enro'!Q719)</f>
        <v>10</v>
      </c>
      <c r="T719" s="1"/>
      <c r="U719" s="68">
        <f>(($D719*'fnd base rates'!C$7)
+($E719*'fnd base rates'!C$8)
+($F719*'fnd base rates'!C$9)
+($G719*'fnd base rates'!C$10)
+($H719*'fnd base rates'!C$11)
+($I719*'fnd base rates'!C$12)
+($J719*'fnd base rates'!C$13)
+($K719*'fnd base rates'!C$14)
+($M719*'fnd base rates'!C$16)
+($N719*'fnd base rates'!C$17)
+($O719*'fnd base rates'!C$18)
+($P719*VLOOKUP($S719+12,rate_basefnd,3)))
*$R719</f>
        <v>640.43816160000006</v>
      </c>
      <c r="V719" s="68">
        <f>(($D719*'fnd base rates'!D$7)
+($E719*'fnd base rates'!D$8)
+($F719*'fnd base rates'!D$9)
+($G719*'fnd base rates'!D$10)
+($H719*'fnd base rates'!D$11)
+($I719*'fnd base rates'!D$12)
+($J719*'fnd base rates'!D$13)
+($K719*'fnd base rates'!D$14)
+($M719*'fnd base rates'!D$16)
+($N719*'fnd base rates'!D$17)
+($O719*'fnd base rates'!D$18)
+($P719*VLOOKUP($S719+12,rate_basefnd,4)))
*$R719</f>
        <v>906.45432000000005</v>
      </c>
      <c r="W719" s="68">
        <f>(($D719*'fnd base rates'!E$7)
+($E719*'fnd base rates'!E$8)
+($F719*'fnd base rates'!E$9)
+($G719*'fnd base rates'!E$10)
+($H719*'fnd base rates'!E$11)
+($I719*'fnd base rates'!E$12)
+($J719*'fnd base rates'!E$13)
+($K719*'fnd base rates'!E$14)
+($M719*'fnd base rates'!E$16)
+($N719*'fnd base rates'!E$17)
+($O719*'fnd base rates'!E$18)
+($P719*VLOOKUP($S719+12,rate_basefnd,5)))
*$R719</f>
        <v>4613.4511344000002</v>
      </c>
      <c r="X719" s="68">
        <f>(($D719*'fnd base rates'!F$7)
+($E719*'fnd base rates'!F$8)
+($F719*'fnd base rates'!F$9)
+($G719*'fnd base rates'!F$10)
+($H719*'fnd base rates'!F$11)
+($I719*'fnd base rates'!F$12)
+($J719*'fnd base rates'!F$13)
+($K719*'fnd base rates'!F$14)
+($M719*'fnd base rates'!F$16)
+($N719*'fnd base rates'!F$17)
+($O719*'fnd base rates'!F$18)
+($P719*VLOOKUP($S719+12,rate_basefnd,6)))
*$R719</f>
        <v>1492.8854303999999</v>
      </c>
      <c r="Y719" s="68">
        <f>(($D719*'fnd base rates'!G$7)
+($E719*'fnd base rates'!G$8)
+($F719*'fnd base rates'!G$9)
+($G719*'fnd base rates'!G$10)
+($H719*'fnd base rates'!G$11)
+($I719*'fnd base rates'!G$12)
+($J719*'fnd base rates'!G$13)
+($K719*'fnd base rates'!G$14)
+($M719*'fnd base rates'!G$16)
+($N719*'fnd base rates'!G$17)
+($O719*'fnd base rates'!G$18)
+($P719*VLOOKUP($S719+12,rate_basefnd,7)))
*$R719</f>
        <v>186.54798720000002</v>
      </c>
      <c r="Z719" s="68">
        <f>(($D719*'fnd base rates'!H$7)
+($E719*'fnd base rates'!H$8)
+($F719*'fnd base rates'!H$9)
+($G719*'fnd base rates'!H$10)
+($H719*'fnd base rates'!H$11)
+($I719*'fnd base rates'!H$12)
+($J719*'fnd base rates'!H$13)
+($K719*'fnd base rates'!H$14)
+($M719*'fnd base rates'!H$16)
+($N719*'fnd base rates'!H$17)
+($O719*'fnd base rates'!H$18)
+($P719*VLOOKUP($S719+12,rate_basefnd,8)))</f>
        <v>581.30399999999997</v>
      </c>
      <c r="AA719" s="68">
        <f>(($D719*'fnd base rates'!I$7)
+($E719*'fnd base rates'!I$8)
+($F719*'fnd base rates'!I$9)
+($G719*'fnd base rates'!I$10)
+($H719*'fnd base rates'!I$11)
+($I719*'fnd base rates'!I$12)
+($J719*'fnd base rates'!I$13)
+($K719*'fnd base rates'!I$14)
+($M719*'fnd base rates'!I$16)
+($N719*'fnd base rates'!I$17)
+($O719*'fnd base rates'!I$18)
+($P719*VLOOKUP($S719+12,rate_basefnd,9)))
*$R719</f>
        <v>483.97488000000004</v>
      </c>
      <c r="AB719" s="68">
        <f>(($D719*'fnd base rates'!J$7)
+($E719*'fnd base rates'!J$8)
+($F719*'fnd base rates'!J$9)
+($G719*'fnd base rates'!J$10)
+($H719*'fnd base rates'!J$11)
+($I719*'fnd base rates'!J$12)
+($J719*'fnd base rates'!J$13)
+($K719*'fnd base rates'!J$14)
+($M719*'fnd base rates'!J$16)
+($N719*'fnd base rates'!J$17)
+($O719*'fnd base rates'!J$18)
+($P719*VLOOKUP($S719+12,rate_basefnd,10)))
*$R719</f>
        <v>180.45996</v>
      </c>
      <c r="AC719" s="68">
        <f>(($D719*'fnd base rates'!K$7)
+($E719*'fnd base rates'!K$8)
+($F719*'fnd base rates'!K$9)
+($G719*'fnd base rates'!K$10)
+($H719*'fnd base rates'!K$11)
+($I719*'fnd base rates'!K$12)
+($J719*'fnd base rates'!K$13)
+($K719*'fnd base rates'!K$14)
+($M719*'fnd base rates'!K$16)
+($N719*'fnd base rates'!K$17)
+($O719*'fnd base rates'!K$18)
+($P719*VLOOKUP($S719+12,rate_basefnd,11)))
*$R719</f>
        <v>1308.9258480000001</v>
      </c>
      <c r="AD719" s="68">
        <f>(($D719*'fnd base rates'!L$7)
+($E719*'fnd base rates'!L$8)
+($F719*'fnd base rates'!L$9)
+($G719*'fnd base rates'!L$10)
+($H719*'fnd base rates'!L$11)
+($I719*'fnd base rates'!L$12)
+($J719*'fnd base rates'!L$13)
+($K719*'fnd base rates'!L$14)
+($M719*'fnd base rates'!L$16)
+($N719*'fnd base rates'!L$17)
+($O719*'fnd base rates'!L$18)
+($P719*VLOOKUP($S719+12,rate_basefnd,12)))</f>
        <v>2262.2887999999998</v>
      </c>
      <c r="AE719" s="68">
        <f>(($D719*'fnd base rates'!M$7)
+($E719*'fnd base rates'!M$8)
+($F719*'fnd base rates'!M$9)
+($G719*'fnd base rates'!M$10)
+($H719*'fnd base rates'!M$11)
+($I719*'fnd base rates'!M$12)
+($J719*'fnd base rates'!M$13)
+($K719*'fnd base rates'!M$14)
+($M719*'fnd base rates'!M$16)
+($N719*'fnd base rates'!M$17)
+($O719*'fnd base rates'!M$18)
+($P719*VLOOKUP($S719+12,rate_basefnd,13)))</f>
        <v>0</v>
      </c>
      <c r="AF719" s="3">
        <f t="shared" si="155"/>
        <v>12656.7305216</v>
      </c>
      <c r="AH719" s="205">
        <f t="shared" si="156"/>
        <v>487274100</v>
      </c>
      <c r="AI719" s="3" t="str">
        <f t="shared" si="160"/>
        <v>487</v>
      </c>
      <c r="AJ719" s="1" t="str">
        <f t="shared" si="161"/>
        <v>274</v>
      </c>
      <c r="AK719" s="1" t="str">
        <f t="shared" si="162"/>
        <v>100</v>
      </c>
      <c r="AL719" s="3">
        <f t="shared" si="157"/>
        <v>1</v>
      </c>
      <c r="AM719" s="3">
        <f t="shared" si="153"/>
        <v>1</v>
      </c>
      <c r="AN719" s="3">
        <f t="shared" si="163"/>
        <v>12656.7305216</v>
      </c>
      <c r="AO719" s="3">
        <f t="shared" si="164"/>
        <v>12657</v>
      </c>
      <c r="AP719" s="3">
        <f t="shared" si="158"/>
        <v>-4305</v>
      </c>
      <c r="AQ719" s="3">
        <v>16962</v>
      </c>
      <c r="AS719" s="68"/>
      <c r="AT719" s="68"/>
      <c r="AX719" s="4">
        <f t="shared" si="165"/>
        <v>0</v>
      </c>
      <c r="AZ719" s="4">
        <f t="shared" si="166"/>
        <v>0</v>
      </c>
      <c r="BB719" s="4"/>
    </row>
    <row r="720" spans="1:54" s="3" customFormat="1">
      <c r="A720" s="205" t="str">
        <f t="shared" si="159"/>
        <v>487</v>
      </c>
      <c r="B720" s="1">
        <v>487274128</v>
      </c>
      <c r="C720" s="7" t="s">
        <v>109</v>
      </c>
      <c r="D720" s="8">
        <f>'fnd enro'!D720</f>
        <v>0</v>
      </c>
      <c r="E720" s="8">
        <f>'fnd enro'!E720</f>
        <v>0</v>
      </c>
      <c r="F720" s="8">
        <f>'fnd enro'!F720</f>
        <v>0</v>
      </c>
      <c r="G720" s="8">
        <f>'fnd enro'!G720</f>
        <v>1</v>
      </c>
      <c r="H720" s="8">
        <f>'fnd enro'!H720</f>
        <v>0</v>
      </c>
      <c r="I720" s="8">
        <f>'fnd enro'!I720</f>
        <v>0</v>
      </c>
      <c r="J720" s="8">
        <f>'fnd enro'!J720</f>
        <v>0</v>
      </c>
      <c r="K720" s="9">
        <f>'fnd enro'!K720</f>
        <v>0.04</v>
      </c>
      <c r="L720" s="8">
        <f>'fnd enro'!L720</f>
        <v>0</v>
      </c>
      <c r="M720" s="8">
        <f>'fnd enro'!M720</f>
        <v>0</v>
      </c>
      <c r="N720" s="8">
        <f>'fnd enro'!N720</f>
        <v>0</v>
      </c>
      <c r="O720" s="8">
        <f>'fnd enro'!O720</f>
        <v>0</v>
      </c>
      <c r="P720" s="8">
        <f>'fnd enro'!P720</f>
        <v>0</v>
      </c>
      <c r="Q720" s="8">
        <f>'fnd enro'!R720</f>
        <v>1</v>
      </c>
      <c r="R720" s="9">
        <f t="shared" si="154"/>
        <v>1.0680000000000001</v>
      </c>
      <c r="S720" s="8">
        <f>VALUE('fnd enro'!Q720)</f>
        <v>10</v>
      </c>
      <c r="T720" s="1"/>
      <c r="U720" s="68">
        <f>(($D720*'fnd base rates'!C$7)
+($E720*'fnd base rates'!C$8)
+($F720*'fnd base rates'!C$9)
+($G720*'fnd base rates'!C$10)
+($H720*'fnd base rates'!C$11)
+($I720*'fnd base rates'!C$12)
+($J720*'fnd base rates'!C$13)
+($K720*'fnd base rates'!C$14)
+($M720*'fnd base rates'!C$16)
+($N720*'fnd base rates'!C$17)
+($O720*'fnd base rates'!C$18)
+($P720*VLOOKUP($S720+12,rate_basefnd,3)))
*$R720</f>
        <v>640.43816160000006</v>
      </c>
      <c r="V720" s="68">
        <f>(($D720*'fnd base rates'!D$7)
+($E720*'fnd base rates'!D$8)
+($F720*'fnd base rates'!D$9)
+($G720*'fnd base rates'!D$10)
+($H720*'fnd base rates'!D$11)
+($I720*'fnd base rates'!D$12)
+($J720*'fnd base rates'!D$13)
+($K720*'fnd base rates'!D$14)
+($M720*'fnd base rates'!D$16)
+($N720*'fnd base rates'!D$17)
+($O720*'fnd base rates'!D$18)
+($P720*VLOOKUP($S720+12,rate_basefnd,4)))
*$R720</f>
        <v>906.45432000000005</v>
      </c>
      <c r="W720" s="68">
        <f>(($D720*'fnd base rates'!E$7)
+($E720*'fnd base rates'!E$8)
+($F720*'fnd base rates'!E$9)
+($G720*'fnd base rates'!E$10)
+($H720*'fnd base rates'!E$11)
+($I720*'fnd base rates'!E$12)
+($J720*'fnd base rates'!E$13)
+($K720*'fnd base rates'!E$14)
+($M720*'fnd base rates'!E$16)
+($N720*'fnd base rates'!E$17)
+($O720*'fnd base rates'!E$18)
+($P720*VLOOKUP($S720+12,rate_basefnd,5)))
*$R720</f>
        <v>4613.4511344000002</v>
      </c>
      <c r="X720" s="68">
        <f>(($D720*'fnd base rates'!F$7)
+($E720*'fnd base rates'!F$8)
+($F720*'fnd base rates'!F$9)
+($G720*'fnd base rates'!F$10)
+($H720*'fnd base rates'!F$11)
+($I720*'fnd base rates'!F$12)
+($J720*'fnd base rates'!F$13)
+($K720*'fnd base rates'!F$14)
+($M720*'fnd base rates'!F$16)
+($N720*'fnd base rates'!F$17)
+($O720*'fnd base rates'!F$18)
+($P720*VLOOKUP($S720+12,rate_basefnd,6)))
*$R720</f>
        <v>1492.8854303999999</v>
      </c>
      <c r="Y720" s="68">
        <f>(($D720*'fnd base rates'!G$7)
+($E720*'fnd base rates'!G$8)
+($F720*'fnd base rates'!G$9)
+($G720*'fnd base rates'!G$10)
+($H720*'fnd base rates'!G$11)
+($I720*'fnd base rates'!G$12)
+($J720*'fnd base rates'!G$13)
+($K720*'fnd base rates'!G$14)
+($M720*'fnd base rates'!G$16)
+($N720*'fnd base rates'!G$17)
+($O720*'fnd base rates'!G$18)
+($P720*VLOOKUP($S720+12,rate_basefnd,7)))
*$R720</f>
        <v>186.54798720000002</v>
      </c>
      <c r="Z720" s="68">
        <f>(($D720*'fnd base rates'!H$7)
+($E720*'fnd base rates'!H$8)
+($F720*'fnd base rates'!H$9)
+($G720*'fnd base rates'!H$10)
+($H720*'fnd base rates'!H$11)
+($I720*'fnd base rates'!H$12)
+($J720*'fnd base rates'!H$13)
+($K720*'fnd base rates'!H$14)
+($M720*'fnd base rates'!H$16)
+($N720*'fnd base rates'!H$17)
+($O720*'fnd base rates'!H$18)
+($P720*VLOOKUP($S720+12,rate_basefnd,8)))</f>
        <v>581.30399999999997</v>
      </c>
      <c r="AA720" s="68">
        <f>(($D720*'fnd base rates'!I$7)
+($E720*'fnd base rates'!I$8)
+($F720*'fnd base rates'!I$9)
+($G720*'fnd base rates'!I$10)
+($H720*'fnd base rates'!I$11)
+($I720*'fnd base rates'!I$12)
+($J720*'fnd base rates'!I$13)
+($K720*'fnd base rates'!I$14)
+($M720*'fnd base rates'!I$16)
+($N720*'fnd base rates'!I$17)
+($O720*'fnd base rates'!I$18)
+($P720*VLOOKUP($S720+12,rate_basefnd,9)))
*$R720</f>
        <v>483.97488000000004</v>
      </c>
      <c r="AB720" s="68">
        <f>(($D720*'fnd base rates'!J$7)
+($E720*'fnd base rates'!J$8)
+($F720*'fnd base rates'!J$9)
+($G720*'fnd base rates'!J$10)
+($H720*'fnd base rates'!J$11)
+($I720*'fnd base rates'!J$12)
+($J720*'fnd base rates'!J$13)
+($K720*'fnd base rates'!J$14)
+($M720*'fnd base rates'!J$16)
+($N720*'fnd base rates'!J$17)
+($O720*'fnd base rates'!J$18)
+($P720*VLOOKUP($S720+12,rate_basefnd,10)))
*$R720</f>
        <v>180.45996</v>
      </c>
      <c r="AC720" s="68">
        <f>(($D720*'fnd base rates'!K$7)
+($E720*'fnd base rates'!K$8)
+($F720*'fnd base rates'!K$9)
+($G720*'fnd base rates'!K$10)
+($H720*'fnd base rates'!K$11)
+($I720*'fnd base rates'!K$12)
+($J720*'fnd base rates'!K$13)
+($K720*'fnd base rates'!K$14)
+($M720*'fnd base rates'!K$16)
+($N720*'fnd base rates'!K$17)
+($O720*'fnd base rates'!K$18)
+($P720*VLOOKUP($S720+12,rate_basefnd,11)))
*$R720</f>
        <v>1308.9258480000001</v>
      </c>
      <c r="AD720" s="68">
        <f>(($D720*'fnd base rates'!L$7)
+($E720*'fnd base rates'!L$8)
+($F720*'fnd base rates'!L$9)
+($G720*'fnd base rates'!L$10)
+($H720*'fnd base rates'!L$11)
+($I720*'fnd base rates'!L$12)
+($J720*'fnd base rates'!L$13)
+($K720*'fnd base rates'!L$14)
+($M720*'fnd base rates'!L$16)
+($N720*'fnd base rates'!L$17)
+($O720*'fnd base rates'!L$18)
+($P720*VLOOKUP($S720+12,rate_basefnd,12)))</f>
        <v>2262.2887999999998</v>
      </c>
      <c r="AE720" s="68">
        <f>(($D720*'fnd base rates'!M$7)
+($E720*'fnd base rates'!M$8)
+($F720*'fnd base rates'!M$9)
+($G720*'fnd base rates'!M$10)
+($H720*'fnd base rates'!M$11)
+($I720*'fnd base rates'!M$12)
+($J720*'fnd base rates'!M$13)
+($K720*'fnd base rates'!M$14)
+($M720*'fnd base rates'!M$16)
+($N720*'fnd base rates'!M$17)
+($O720*'fnd base rates'!M$18)
+($P720*VLOOKUP($S720+12,rate_basefnd,13)))</f>
        <v>0</v>
      </c>
      <c r="AF720" s="3">
        <f t="shared" si="155"/>
        <v>12656.7305216</v>
      </c>
      <c r="AH720" s="205">
        <f t="shared" si="156"/>
        <v>487274128</v>
      </c>
      <c r="AI720" s="3" t="str">
        <f t="shared" si="160"/>
        <v>487</v>
      </c>
      <c r="AJ720" s="1" t="str">
        <f t="shared" si="161"/>
        <v>274</v>
      </c>
      <c r="AK720" s="1" t="str">
        <f t="shared" si="162"/>
        <v>128</v>
      </c>
      <c r="AL720" s="3">
        <f t="shared" si="157"/>
        <v>1</v>
      </c>
      <c r="AM720" s="3">
        <f t="shared" si="153"/>
        <v>1</v>
      </c>
      <c r="AN720" s="3">
        <f t="shared" si="163"/>
        <v>12656.7305216</v>
      </c>
      <c r="AO720" s="3">
        <f t="shared" si="164"/>
        <v>12657</v>
      </c>
      <c r="AP720" s="3">
        <f t="shared" si="158"/>
        <v>-2888</v>
      </c>
      <c r="AQ720" s="3">
        <v>15545</v>
      </c>
      <c r="AS720" s="68"/>
      <c r="AT720" s="68"/>
      <c r="AX720" s="4">
        <f t="shared" si="165"/>
        <v>0</v>
      </c>
      <c r="AZ720" s="4">
        <f t="shared" si="166"/>
        <v>0</v>
      </c>
      <c r="BB720" s="4"/>
    </row>
    <row r="721" spans="1:54" s="3" customFormat="1">
      <c r="A721" s="205" t="str">
        <f t="shared" si="159"/>
        <v>487</v>
      </c>
      <c r="B721" s="1">
        <v>487274149</v>
      </c>
      <c r="C721" s="7" t="s">
        <v>109</v>
      </c>
      <c r="D721" s="8">
        <f>'fnd enro'!D721</f>
        <v>1</v>
      </c>
      <c r="E721" s="8">
        <f>'fnd enro'!E721</f>
        <v>0</v>
      </c>
      <c r="F721" s="8">
        <f>'fnd enro'!F721</f>
        <v>0</v>
      </c>
      <c r="G721" s="8">
        <f>'fnd enro'!G721</f>
        <v>4</v>
      </c>
      <c r="H721" s="8">
        <f>'fnd enro'!H721</f>
        <v>1</v>
      </c>
      <c r="I721" s="8">
        <f>'fnd enro'!I721</f>
        <v>0</v>
      </c>
      <c r="J721" s="8">
        <f>'fnd enro'!J721</f>
        <v>0</v>
      </c>
      <c r="K721" s="9">
        <f>'fnd enro'!K721</f>
        <v>0.2</v>
      </c>
      <c r="L721" s="8">
        <f>'fnd enro'!L721</f>
        <v>0</v>
      </c>
      <c r="M721" s="8">
        <f>'fnd enro'!M721</f>
        <v>2</v>
      </c>
      <c r="N721" s="8">
        <f>'fnd enro'!N721</f>
        <v>0</v>
      </c>
      <c r="O721" s="8">
        <f>'fnd enro'!O721</f>
        <v>0</v>
      </c>
      <c r="P721" s="8">
        <f>'fnd enro'!P721</f>
        <v>5</v>
      </c>
      <c r="Q721" s="8">
        <f>'fnd enro'!R721</f>
        <v>6</v>
      </c>
      <c r="R721" s="9">
        <f t="shared" si="154"/>
        <v>1.0680000000000001</v>
      </c>
      <c r="S721" s="8">
        <f>VALUE('fnd enro'!Q721)</f>
        <v>12</v>
      </c>
      <c r="T721" s="1"/>
      <c r="U721" s="68">
        <f>(($D721*'fnd base rates'!C$7)
+($E721*'fnd base rates'!C$8)
+($F721*'fnd base rates'!C$9)
+($G721*'fnd base rates'!C$10)
+($H721*'fnd base rates'!C$11)
+($I721*'fnd base rates'!C$12)
+($J721*'fnd base rates'!C$13)
+($K721*'fnd base rates'!C$14)
+($M721*'fnd base rates'!C$16)
+($N721*'fnd base rates'!C$17)
+($O721*'fnd base rates'!C$18)
+($P721*VLOOKUP($S721+12,rate_basefnd,3)))
*$R721</f>
        <v>4475.2147679999998</v>
      </c>
      <c r="V721" s="68">
        <f>(($D721*'fnd base rates'!D$7)
+($E721*'fnd base rates'!D$8)
+($F721*'fnd base rates'!D$9)
+($G721*'fnd base rates'!D$10)
+($H721*'fnd base rates'!D$11)
+($I721*'fnd base rates'!D$12)
+($J721*'fnd base rates'!D$13)
+($K721*'fnd base rates'!D$14)
+($M721*'fnd base rates'!D$16)
+($N721*'fnd base rates'!D$17)
+($O721*'fnd base rates'!D$18)
+($P721*VLOOKUP($S721+12,rate_basefnd,4)))
*$R721</f>
        <v>9058.9362000000019</v>
      </c>
      <c r="W721" s="68">
        <f>(($D721*'fnd base rates'!E$7)
+($E721*'fnd base rates'!E$8)
+($F721*'fnd base rates'!E$9)
+($G721*'fnd base rates'!E$10)
+($H721*'fnd base rates'!E$11)
+($I721*'fnd base rates'!E$12)
+($J721*'fnd base rates'!E$13)
+($K721*'fnd base rates'!E$14)
+($M721*'fnd base rates'!E$16)
+($N721*'fnd base rates'!E$17)
+($O721*'fnd base rates'!E$18)
+($P721*VLOOKUP($S721+12,rate_basefnd,5)))
*$R721</f>
        <v>63167.227392000001</v>
      </c>
      <c r="X721" s="68">
        <f>(($D721*'fnd base rates'!F$7)
+($E721*'fnd base rates'!F$8)
+($F721*'fnd base rates'!F$9)
+($G721*'fnd base rates'!F$10)
+($H721*'fnd base rates'!F$11)
+($I721*'fnd base rates'!F$12)
+($J721*'fnd base rates'!F$13)
+($K721*'fnd base rates'!F$14)
+($M721*'fnd base rates'!F$16)
+($N721*'fnd base rates'!F$17)
+($O721*'fnd base rates'!F$18)
+($P721*VLOOKUP($S721+12,rate_basefnd,6)))
*$R721</f>
        <v>8149.196711999999</v>
      </c>
      <c r="Y721" s="68">
        <f>(($D721*'fnd base rates'!G$7)
+($E721*'fnd base rates'!G$8)
+($F721*'fnd base rates'!G$9)
+($G721*'fnd base rates'!G$10)
+($H721*'fnd base rates'!G$11)
+($I721*'fnd base rates'!G$12)
+($J721*'fnd base rates'!G$13)
+($K721*'fnd base rates'!G$14)
+($M721*'fnd base rates'!G$16)
+($N721*'fnd base rates'!G$17)
+($O721*'fnd base rates'!G$18)
+($P721*VLOOKUP($S721+12,rate_basefnd,7)))
*$R721</f>
        <v>2873.2532160000001</v>
      </c>
      <c r="Z721" s="68">
        <f>(($D721*'fnd base rates'!H$7)
+($E721*'fnd base rates'!H$8)
+($F721*'fnd base rates'!H$9)
+($G721*'fnd base rates'!H$10)
+($H721*'fnd base rates'!H$11)
+($I721*'fnd base rates'!H$12)
+($J721*'fnd base rates'!H$13)
+($K721*'fnd base rates'!H$14)
+($M721*'fnd base rates'!H$16)
+($N721*'fnd base rates'!H$17)
+($O721*'fnd base rates'!H$18)
+($P721*VLOOKUP($S721+12,rate_basefnd,8)))</f>
        <v>3735.66</v>
      </c>
      <c r="AA721" s="68">
        <f>(($D721*'fnd base rates'!I$7)
+($E721*'fnd base rates'!I$8)
+($F721*'fnd base rates'!I$9)
+($G721*'fnd base rates'!I$10)
+($H721*'fnd base rates'!I$11)
+($I721*'fnd base rates'!I$12)
+($J721*'fnd base rates'!I$13)
+($K721*'fnd base rates'!I$14)
+($M721*'fnd base rates'!I$16)
+($N721*'fnd base rates'!I$17)
+($O721*'fnd base rates'!I$18)
+($P721*VLOOKUP($S721+12,rate_basefnd,9)))
*$R721</f>
        <v>4287.0267599999997</v>
      </c>
      <c r="AB721" s="68">
        <f>(($D721*'fnd base rates'!J$7)
+($E721*'fnd base rates'!J$8)
+($F721*'fnd base rates'!J$9)
+($G721*'fnd base rates'!J$10)
+($H721*'fnd base rates'!J$11)
+($I721*'fnd base rates'!J$12)
+($J721*'fnd base rates'!J$13)
+($K721*'fnd base rates'!J$14)
+($M721*'fnd base rates'!J$16)
+($N721*'fnd base rates'!J$17)
+($O721*'fnd base rates'!J$18)
+($P721*VLOOKUP($S721+12,rate_basefnd,10)))
*$R721</f>
        <v>8582.9499599999999</v>
      </c>
      <c r="AC721" s="68">
        <f>(($D721*'fnd base rates'!K$7)
+($E721*'fnd base rates'!K$8)
+($F721*'fnd base rates'!K$9)
+($G721*'fnd base rates'!K$10)
+($H721*'fnd base rates'!K$11)
+($I721*'fnd base rates'!K$12)
+($J721*'fnd base rates'!K$13)
+($K721*'fnd base rates'!K$14)
+($M721*'fnd base rates'!K$16)
+($N721*'fnd base rates'!K$17)
+($O721*'fnd base rates'!K$18)
+($P721*VLOOKUP($S721+12,rate_basefnd,11)))
*$R721</f>
        <v>7990.9255200000007</v>
      </c>
      <c r="AD721" s="68">
        <f>(($D721*'fnd base rates'!L$7)
+($E721*'fnd base rates'!L$8)
+($F721*'fnd base rates'!L$9)
+($G721*'fnd base rates'!L$10)
+($H721*'fnd base rates'!L$11)
+($I721*'fnd base rates'!L$12)
+($J721*'fnd base rates'!L$13)
+($K721*'fnd base rates'!L$14)
+($M721*'fnd base rates'!L$16)
+($N721*'fnd base rates'!L$17)
+($O721*'fnd base rates'!L$18)
+($P721*VLOOKUP($S721+12,rate_basefnd,12)))</f>
        <v>19496.153999999999</v>
      </c>
      <c r="AE721" s="68">
        <f>(($D721*'fnd base rates'!M$7)
+($E721*'fnd base rates'!M$8)
+($F721*'fnd base rates'!M$9)
+($G721*'fnd base rates'!M$10)
+($H721*'fnd base rates'!M$11)
+($I721*'fnd base rates'!M$12)
+($J721*'fnd base rates'!M$13)
+($K721*'fnd base rates'!M$14)
+($M721*'fnd base rates'!M$16)
+($N721*'fnd base rates'!M$17)
+($O721*'fnd base rates'!M$18)
+($P721*VLOOKUP($S721+12,rate_basefnd,13)))</f>
        <v>0</v>
      </c>
      <c r="AF721" s="3">
        <f t="shared" si="155"/>
        <v>131816.544528</v>
      </c>
      <c r="AH721" s="205">
        <f t="shared" si="156"/>
        <v>487274149</v>
      </c>
      <c r="AI721" s="3" t="str">
        <f t="shared" si="160"/>
        <v>487</v>
      </c>
      <c r="AJ721" s="1" t="str">
        <f t="shared" si="161"/>
        <v>274</v>
      </c>
      <c r="AK721" s="1" t="str">
        <f t="shared" si="162"/>
        <v>149</v>
      </c>
      <c r="AL721" s="3">
        <f t="shared" si="157"/>
        <v>1</v>
      </c>
      <c r="AM721" s="3">
        <f t="shared" si="153"/>
        <v>6</v>
      </c>
      <c r="AN721" s="3">
        <f t="shared" si="163"/>
        <v>131816.544528</v>
      </c>
      <c r="AO721" s="3">
        <f t="shared" si="164"/>
        <v>21969</v>
      </c>
      <c r="AP721" s="3">
        <f t="shared" si="158"/>
        <v>12160</v>
      </c>
      <c r="AQ721" s="3">
        <v>9809</v>
      </c>
      <c r="AS721" s="68"/>
      <c r="AT721" s="68"/>
      <c r="AX721" s="4">
        <f t="shared" si="165"/>
        <v>0</v>
      </c>
      <c r="AZ721" s="4">
        <f t="shared" si="166"/>
        <v>0</v>
      </c>
      <c r="BB721" s="4"/>
    </row>
    <row r="722" spans="1:54" s="3" customFormat="1">
      <c r="A722" s="205" t="str">
        <f t="shared" si="159"/>
        <v>487</v>
      </c>
      <c r="B722" s="1">
        <v>487274160</v>
      </c>
      <c r="C722" s="7" t="s">
        <v>109</v>
      </c>
      <c r="D722" s="8">
        <f>'fnd enro'!D722</f>
        <v>0</v>
      </c>
      <c r="E722" s="8">
        <f>'fnd enro'!E722</f>
        <v>0</v>
      </c>
      <c r="F722" s="8">
        <f>'fnd enro'!F722</f>
        <v>2</v>
      </c>
      <c r="G722" s="8">
        <f>'fnd enro'!G722</f>
        <v>2</v>
      </c>
      <c r="H722" s="8">
        <f>'fnd enro'!H722</f>
        <v>1</v>
      </c>
      <c r="I722" s="8">
        <f>'fnd enro'!I722</f>
        <v>0</v>
      </c>
      <c r="J722" s="8">
        <f>'fnd enro'!J722</f>
        <v>0</v>
      </c>
      <c r="K722" s="9">
        <f>'fnd enro'!K722</f>
        <v>0.2</v>
      </c>
      <c r="L722" s="8">
        <f>'fnd enro'!L722</f>
        <v>0</v>
      </c>
      <c r="M722" s="8">
        <f>'fnd enro'!M722</f>
        <v>0</v>
      </c>
      <c r="N722" s="8">
        <f>'fnd enro'!N722</f>
        <v>0</v>
      </c>
      <c r="O722" s="8">
        <f>'fnd enro'!O722</f>
        <v>0</v>
      </c>
      <c r="P722" s="8">
        <f>'fnd enro'!P722</f>
        <v>5</v>
      </c>
      <c r="Q722" s="8">
        <f>'fnd enro'!R722</f>
        <v>5</v>
      </c>
      <c r="R722" s="9">
        <f t="shared" si="154"/>
        <v>1.0680000000000001</v>
      </c>
      <c r="S722" s="8">
        <f>VALUE('fnd enro'!Q722)</f>
        <v>11</v>
      </c>
      <c r="T722" s="1"/>
      <c r="U722" s="68">
        <f>(($D722*'fnd base rates'!C$7)
+($E722*'fnd base rates'!C$8)
+($F722*'fnd base rates'!C$9)
+($G722*'fnd base rates'!C$10)
+($H722*'fnd base rates'!C$11)
+($I722*'fnd base rates'!C$12)
+($J722*'fnd base rates'!C$13)
+($K722*'fnd base rates'!C$14)
+($M722*'fnd base rates'!C$16)
+($N722*'fnd base rates'!C$17)
+($O722*'fnd base rates'!C$18)
+($P722*VLOOKUP($S722+12,rate_basefnd,3)))
*$R722</f>
        <v>3890.4100080000003</v>
      </c>
      <c r="V722" s="68">
        <f>(($D722*'fnd base rates'!D$7)
+($E722*'fnd base rates'!D$8)
+($F722*'fnd base rates'!D$9)
+($G722*'fnd base rates'!D$10)
+($H722*'fnd base rates'!D$11)
+($I722*'fnd base rates'!D$12)
+($J722*'fnd base rates'!D$13)
+($K722*'fnd base rates'!D$14)
+($M722*'fnd base rates'!D$16)
+($N722*'fnd base rates'!D$17)
+($O722*'fnd base rates'!D$18)
+($P722*VLOOKUP($S722+12,rate_basefnd,4)))
*$R722</f>
        <v>7792.9290000000001</v>
      </c>
      <c r="W722" s="68">
        <f>(($D722*'fnd base rates'!E$7)
+($E722*'fnd base rates'!E$8)
+($F722*'fnd base rates'!E$9)
+($G722*'fnd base rates'!E$10)
+($H722*'fnd base rates'!E$11)
+($I722*'fnd base rates'!E$12)
+($J722*'fnd base rates'!E$13)
+($K722*'fnd base rates'!E$14)
+($M722*'fnd base rates'!E$16)
+($N722*'fnd base rates'!E$17)
+($O722*'fnd base rates'!E$18)
+($P722*VLOOKUP($S722+12,rate_basefnd,5)))
*$R722</f>
        <v>54399.588192000003</v>
      </c>
      <c r="X722" s="68">
        <f>(($D722*'fnd base rates'!F$7)
+($E722*'fnd base rates'!F$8)
+($F722*'fnd base rates'!F$9)
+($G722*'fnd base rates'!F$10)
+($H722*'fnd base rates'!F$11)
+($I722*'fnd base rates'!F$12)
+($J722*'fnd base rates'!F$13)
+($K722*'fnd base rates'!F$14)
+($M722*'fnd base rates'!F$16)
+($N722*'fnd base rates'!F$17)
+($O722*'fnd base rates'!F$18)
+($P722*VLOOKUP($S722+12,rate_basefnd,6)))
*$R722</f>
        <v>7165.7929920000006</v>
      </c>
      <c r="Y722" s="68">
        <f>(($D722*'fnd base rates'!G$7)
+($E722*'fnd base rates'!G$8)
+($F722*'fnd base rates'!G$9)
+($G722*'fnd base rates'!G$10)
+($H722*'fnd base rates'!G$11)
+($I722*'fnd base rates'!G$12)
+($J722*'fnd base rates'!G$13)
+($K722*'fnd base rates'!G$14)
+($M722*'fnd base rates'!G$16)
+($N722*'fnd base rates'!G$17)
+($O722*'fnd base rates'!G$18)
+($P722*VLOOKUP($S722+12,rate_basefnd,7)))
*$R722</f>
        <v>2490.7703759999999</v>
      </c>
      <c r="Z722" s="68">
        <f>(($D722*'fnd base rates'!H$7)
+($E722*'fnd base rates'!H$8)
+($F722*'fnd base rates'!H$9)
+($G722*'fnd base rates'!H$10)
+($H722*'fnd base rates'!H$11)
+($I722*'fnd base rates'!H$12)
+($J722*'fnd base rates'!H$13)
+($K722*'fnd base rates'!H$14)
+($M722*'fnd base rates'!H$16)
+($N722*'fnd base rates'!H$17)
+($O722*'fnd base rates'!H$18)
+($P722*VLOOKUP($S722+12,rate_basefnd,8)))</f>
        <v>3128.1699999999996</v>
      </c>
      <c r="AA722" s="68">
        <f>(($D722*'fnd base rates'!I$7)
+($E722*'fnd base rates'!I$8)
+($F722*'fnd base rates'!I$9)
+($G722*'fnd base rates'!I$10)
+($H722*'fnd base rates'!I$11)
+($I722*'fnd base rates'!I$12)
+($J722*'fnd base rates'!I$13)
+($K722*'fnd base rates'!I$14)
+($M722*'fnd base rates'!I$16)
+($N722*'fnd base rates'!I$17)
+($O722*'fnd base rates'!I$18)
+($P722*VLOOKUP($S722+12,rate_basefnd,9)))
*$R722</f>
        <v>3708.8436000000006</v>
      </c>
      <c r="AB722" s="68">
        <f>(($D722*'fnd base rates'!J$7)
+($E722*'fnd base rates'!J$8)
+($F722*'fnd base rates'!J$9)
+($G722*'fnd base rates'!J$10)
+($H722*'fnd base rates'!J$11)
+($I722*'fnd base rates'!J$12)
+($J722*'fnd base rates'!J$13)
+($K722*'fnd base rates'!J$14)
+($M722*'fnd base rates'!J$16)
+($N722*'fnd base rates'!J$17)
+($O722*'fnd base rates'!J$18)
+($P722*VLOOKUP($S722+12,rate_basefnd,10)))
*$R722</f>
        <v>7594.0674000000008</v>
      </c>
      <c r="AC722" s="68">
        <f>(($D722*'fnd base rates'!K$7)
+($E722*'fnd base rates'!K$8)
+($F722*'fnd base rates'!K$9)
+($G722*'fnd base rates'!K$10)
+($H722*'fnd base rates'!K$11)
+($I722*'fnd base rates'!K$12)
+($J722*'fnd base rates'!K$13)
+($K722*'fnd base rates'!K$14)
+($M722*'fnd base rates'!K$16)
+($N722*'fnd base rates'!K$17)
+($O722*'fnd base rates'!K$18)
+($P722*VLOOKUP($S722+12,rate_basefnd,11)))
*$R722</f>
        <v>6641.7211200000002</v>
      </c>
      <c r="AD722" s="68">
        <f>(($D722*'fnd base rates'!L$7)
+($E722*'fnd base rates'!L$8)
+($F722*'fnd base rates'!L$9)
+($G722*'fnd base rates'!L$10)
+($H722*'fnd base rates'!L$11)
+($I722*'fnd base rates'!L$12)
+($J722*'fnd base rates'!L$13)
+($K722*'fnd base rates'!L$14)
+($M722*'fnd base rates'!L$16)
+($N722*'fnd base rates'!L$17)
+($O722*'fnd base rates'!L$18)
+($P722*VLOOKUP($S722+12,rate_basefnd,12)))</f>
        <v>17069.414000000001</v>
      </c>
      <c r="AE722" s="68">
        <f>(($D722*'fnd base rates'!M$7)
+($E722*'fnd base rates'!M$8)
+($F722*'fnd base rates'!M$9)
+($G722*'fnd base rates'!M$10)
+($H722*'fnd base rates'!M$11)
+($I722*'fnd base rates'!M$12)
+($J722*'fnd base rates'!M$13)
+($K722*'fnd base rates'!M$14)
+($M722*'fnd base rates'!M$16)
+($N722*'fnd base rates'!M$17)
+($O722*'fnd base rates'!M$18)
+($P722*VLOOKUP($S722+12,rate_basefnd,13)))</f>
        <v>0</v>
      </c>
      <c r="AF722" s="3">
        <f t="shared" si="155"/>
        <v>113881.70668800002</v>
      </c>
      <c r="AH722" s="205">
        <f t="shared" si="156"/>
        <v>487274160</v>
      </c>
      <c r="AI722" s="3" t="str">
        <f t="shared" si="160"/>
        <v>487</v>
      </c>
      <c r="AJ722" s="1" t="str">
        <f t="shared" si="161"/>
        <v>274</v>
      </c>
      <c r="AK722" s="1" t="str">
        <f t="shared" si="162"/>
        <v>160</v>
      </c>
      <c r="AL722" s="3">
        <f t="shared" si="157"/>
        <v>1</v>
      </c>
      <c r="AM722" s="3">
        <f t="shared" si="153"/>
        <v>5</v>
      </c>
      <c r="AN722" s="3">
        <f t="shared" si="163"/>
        <v>113881.70668800002</v>
      </c>
      <c r="AO722" s="3">
        <f t="shared" si="164"/>
        <v>22776</v>
      </c>
      <c r="AP722" s="3">
        <f t="shared" si="158"/>
        <v>5621</v>
      </c>
      <c r="AQ722" s="3">
        <v>17155</v>
      </c>
      <c r="AS722" s="68"/>
      <c r="AT722" s="68"/>
      <c r="AX722" s="4">
        <f t="shared" si="165"/>
        <v>0</v>
      </c>
      <c r="AZ722" s="4">
        <f t="shared" si="166"/>
        <v>0</v>
      </c>
      <c r="BB722" s="4"/>
    </row>
    <row r="723" spans="1:54" s="3" customFormat="1">
      <c r="A723" s="205" t="str">
        <f t="shared" si="159"/>
        <v>487</v>
      </c>
      <c r="B723" s="1">
        <v>487274163</v>
      </c>
      <c r="C723" s="7" t="s">
        <v>109</v>
      </c>
      <c r="D723" s="8">
        <f>'fnd enro'!D723</f>
        <v>1</v>
      </c>
      <c r="E723" s="8">
        <f>'fnd enro'!E723</f>
        <v>0</v>
      </c>
      <c r="F723" s="8">
        <f>'fnd enro'!F723</f>
        <v>1</v>
      </c>
      <c r="G723" s="8">
        <f>'fnd enro'!G723</f>
        <v>7</v>
      </c>
      <c r="H723" s="8">
        <f>'fnd enro'!H723</f>
        <v>1</v>
      </c>
      <c r="I723" s="8">
        <f>'fnd enro'!I723</f>
        <v>0</v>
      </c>
      <c r="J723" s="8">
        <f>'fnd enro'!J723</f>
        <v>0</v>
      </c>
      <c r="K723" s="9">
        <f>'fnd enro'!K723</f>
        <v>0.36</v>
      </c>
      <c r="L723" s="8">
        <f>'fnd enro'!L723</f>
        <v>0</v>
      </c>
      <c r="M723" s="8">
        <f>'fnd enro'!M723</f>
        <v>3</v>
      </c>
      <c r="N723" s="8">
        <f>'fnd enro'!N723</f>
        <v>0</v>
      </c>
      <c r="O723" s="8">
        <f>'fnd enro'!O723</f>
        <v>0</v>
      </c>
      <c r="P723" s="8">
        <f>'fnd enro'!P723</f>
        <v>5</v>
      </c>
      <c r="Q723" s="8">
        <f>'fnd enro'!R723</f>
        <v>10</v>
      </c>
      <c r="R723" s="9">
        <f t="shared" si="154"/>
        <v>1.0680000000000001</v>
      </c>
      <c r="S723" s="8">
        <f>VALUE('fnd enro'!Q723)</f>
        <v>11</v>
      </c>
      <c r="T723" s="1"/>
      <c r="U723" s="68">
        <f>(($D723*'fnd base rates'!C$7)
+($E723*'fnd base rates'!C$8)
+($F723*'fnd base rates'!C$9)
+($G723*'fnd base rates'!C$10)
+($H723*'fnd base rates'!C$11)
+($I723*'fnd base rates'!C$12)
+($J723*'fnd base rates'!C$13)
+($K723*'fnd base rates'!C$14)
+($M723*'fnd base rates'!C$16)
+($N723*'fnd base rates'!C$17)
+($O723*'fnd base rates'!C$18)
+($P723*VLOOKUP($S723+12,rate_basefnd,3)))
*$R723</f>
        <v>7089.1926143999999</v>
      </c>
      <c r="V723" s="68">
        <f>(($D723*'fnd base rates'!D$7)
+($E723*'fnd base rates'!D$8)
+($F723*'fnd base rates'!D$9)
+($G723*'fnd base rates'!D$10)
+($H723*'fnd base rates'!D$11)
+($I723*'fnd base rates'!D$12)
+($J723*'fnd base rates'!D$13)
+($K723*'fnd base rates'!D$14)
+($M723*'fnd base rates'!D$16)
+($N723*'fnd base rates'!D$17)
+($O723*'fnd base rates'!D$18)
+($P723*VLOOKUP($S723+12,rate_basefnd,4)))
*$R723</f>
        <v>12547.590240000001</v>
      </c>
      <c r="W723" s="68">
        <f>(($D723*'fnd base rates'!E$7)
+($E723*'fnd base rates'!E$8)
+($F723*'fnd base rates'!E$9)
+($G723*'fnd base rates'!E$10)
+($H723*'fnd base rates'!E$11)
+($I723*'fnd base rates'!E$12)
+($J723*'fnd base rates'!E$13)
+($K723*'fnd base rates'!E$14)
+($M723*'fnd base rates'!E$16)
+($N723*'fnd base rates'!E$17)
+($O723*'fnd base rates'!E$18)
+($P723*VLOOKUP($S723+12,rate_basefnd,5)))
*$R723</f>
        <v>79660.717929600025</v>
      </c>
      <c r="X723" s="68">
        <f>(($D723*'fnd base rates'!F$7)
+($E723*'fnd base rates'!F$8)
+($F723*'fnd base rates'!F$9)
+($G723*'fnd base rates'!F$10)
+($H723*'fnd base rates'!F$11)
+($I723*'fnd base rates'!F$12)
+($J723*'fnd base rates'!F$13)
+($K723*'fnd base rates'!F$14)
+($M723*'fnd base rates'!F$16)
+($N723*'fnd base rates'!F$17)
+($O723*'fnd base rates'!F$18)
+($P723*VLOOKUP($S723+12,rate_basefnd,6)))
*$R723</f>
        <v>14345.947593600002</v>
      </c>
      <c r="Y723" s="68">
        <f>(($D723*'fnd base rates'!G$7)
+($E723*'fnd base rates'!G$8)
+($F723*'fnd base rates'!G$9)
+($G723*'fnd base rates'!G$10)
+($H723*'fnd base rates'!G$11)
+($I723*'fnd base rates'!G$12)
+($J723*'fnd base rates'!G$13)
+($K723*'fnd base rates'!G$14)
+($M723*'fnd base rates'!G$16)
+($N723*'fnd base rates'!G$17)
+($O723*'fnd base rates'!G$18)
+($P723*VLOOKUP($S723+12,rate_basefnd,7)))
*$R723</f>
        <v>3512.1859248000005</v>
      </c>
      <c r="Z723" s="68">
        <f>(($D723*'fnd base rates'!H$7)
+($E723*'fnd base rates'!H$8)
+($F723*'fnd base rates'!H$9)
+($G723*'fnd base rates'!H$10)
+($H723*'fnd base rates'!H$11)
+($I723*'fnd base rates'!H$12)
+($J723*'fnd base rates'!H$13)
+($K723*'fnd base rates'!H$14)
+($M723*'fnd base rates'!H$16)
+($N723*'fnd base rates'!H$17)
+($O723*'fnd base rates'!H$18)
+($P723*VLOOKUP($S723+12,rate_basefnd,8)))</f>
        <v>6186.8359999999993</v>
      </c>
      <c r="AA723" s="68">
        <f>(($D723*'fnd base rates'!I$7)
+($E723*'fnd base rates'!I$8)
+($F723*'fnd base rates'!I$9)
+($G723*'fnd base rates'!I$10)
+($H723*'fnd base rates'!I$11)
+($I723*'fnd base rates'!I$12)
+($J723*'fnd base rates'!I$13)
+($K723*'fnd base rates'!I$14)
+($M723*'fnd base rates'!I$16)
+($N723*'fnd base rates'!I$17)
+($O723*'fnd base rates'!I$18)
+($P723*VLOOKUP($S723+12,rate_basefnd,9)))
*$R723</f>
        <v>6176.2760400000006</v>
      </c>
      <c r="AB723" s="68">
        <f>(($D723*'fnd base rates'!J$7)
+($E723*'fnd base rates'!J$8)
+($F723*'fnd base rates'!J$9)
+($G723*'fnd base rates'!J$10)
+($H723*'fnd base rates'!J$11)
+($I723*'fnd base rates'!J$12)
+($J723*'fnd base rates'!J$13)
+($K723*'fnd base rates'!J$14)
+($M723*'fnd base rates'!J$16)
+($N723*'fnd base rates'!J$17)
+($O723*'fnd base rates'!J$18)
+($P723*VLOOKUP($S723+12,rate_basefnd,10)))
*$R723</f>
        <v>8532.7112400000005</v>
      </c>
      <c r="AC723" s="68">
        <f>(($D723*'fnd base rates'!K$7)
+($E723*'fnd base rates'!K$8)
+($F723*'fnd base rates'!K$9)
+($G723*'fnd base rates'!K$10)
+($H723*'fnd base rates'!K$11)
+($I723*'fnd base rates'!K$12)
+($J723*'fnd base rates'!K$13)
+($K723*'fnd base rates'!K$14)
+($M723*'fnd base rates'!K$16)
+($N723*'fnd base rates'!K$17)
+($O723*'fnd base rates'!K$18)
+($P723*VLOOKUP($S723+12,rate_basefnd,11)))
*$R723</f>
        <v>13612.689552000003</v>
      </c>
      <c r="AD723" s="68">
        <f>(($D723*'fnd base rates'!L$7)
+($E723*'fnd base rates'!L$8)
+($F723*'fnd base rates'!L$9)
+($G723*'fnd base rates'!L$10)
+($H723*'fnd base rates'!L$11)
+($I723*'fnd base rates'!L$12)
+($J723*'fnd base rates'!L$13)
+($K723*'fnd base rates'!L$14)
+($M723*'fnd base rates'!L$16)
+($N723*'fnd base rates'!L$17)
+($O723*'fnd base rates'!L$18)
+($P723*VLOOKUP($S723+12,rate_basefnd,12)))</f>
        <v>28308.329199999996</v>
      </c>
      <c r="AE723" s="68">
        <f>(($D723*'fnd base rates'!M$7)
+($E723*'fnd base rates'!M$8)
+($F723*'fnd base rates'!M$9)
+($G723*'fnd base rates'!M$10)
+($H723*'fnd base rates'!M$11)
+($I723*'fnd base rates'!M$12)
+($J723*'fnd base rates'!M$13)
+($K723*'fnd base rates'!M$14)
+($M723*'fnd base rates'!M$16)
+($N723*'fnd base rates'!M$17)
+($O723*'fnd base rates'!M$18)
+($P723*VLOOKUP($S723+12,rate_basefnd,13)))</f>
        <v>0</v>
      </c>
      <c r="AF723" s="3">
        <f t="shared" si="155"/>
        <v>179972.47633440001</v>
      </c>
      <c r="AH723" s="205">
        <f t="shared" si="156"/>
        <v>487274163</v>
      </c>
      <c r="AI723" s="3" t="str">
        <f t="shared" si="160"/>
        <v>487</v>
      </c>
      <c r="AJ723" s="1" t="str">
        <f t="shared" si="161"/>
        <v>274</v>
      </c>
      <c r="AK723" s="1" t="str">
        <f t="shared" si="162"/>
        <v>163</v>
      </c>
      <c r="AL723" s="3">
        <f t="shared" si="157"/>
        <v>1</v>
      </c>
      <c r="AM723" s="3">
        <f t="shared" si="153"/>
        <v>10</v>
      </c>
      <c r="AN723" s="3">
        <f t="shared" si="163"/>
        <v>179972.47633440001</v>
      </c>
      <c r="AO723" s="3">
        <f t="shared" si="164"/>
        <v>17997</v>
      </c>
      <c r="AP723" s="3">
        <f t="shared" si="158"/>
        <v>4882</v>
      </c>
      <c r="AQ723" s="3">
        <v>13115</v>
      </c>
      <c r="AS723" s="68"/>
      <c r="AT723" s="68"/>
      <c r="AX723" s="4">
        <f t="shared" si="165"/>
        <v>0</v>
      </c>
      <c r="AZ723" s="4">
        <f t="shared" si="166"/>
        <v>0</v>
      </c>
      <c r="BB723" s="4"/>
    </row>
    <row r="724" spans="1:54" s="3" customFormat="1">
      <c r="A724" s="205" t="str">
        <f t="shared" si="159"/>
        <v>487</v>
      </c>
      <c r="B724" s="1">
        <v>487274164</v>
      </c>
      <c r="C724" s="7" t="s">
        <v>109</v>
      </c>
      <c r="D724" s="8">
        <f>'fnd enro'!D724</f>
        <v>0</v>
      </c>
      <c r="E724" s="8">
        <f>'fnd enro'!E724</f>
        <v>0</v>
      </c>
      <c r="F724" s="8">
        <f>'fnd enro'!F724</f>
        <v>0</v>
      </c>
      <c r="G724" s="8">
        <f>'fnd enro'!G724</f>
        <v>3</v>
      </c>
      <c r="H724" s="8">
        <f>'fnd enro'!H724</f>
        <v>0</v>
      </c>
      <c r="I724" s="8">
        <f>'fnd enro'!I724</f>
        <v>0</v>
      </c>
      <c r="J724" s="8">
        <f>'fnd enro'!J724</f>
        <v>0</v>
      </c>
      <c r="K724" s="9">
        <f>'fnd enro'!K724</f>
        <v>0.12</v>
      </c>
      <c r="L724" s="8">
        <f>'fnd enro'!L724</f>
        <v>0</v>
      </c>
      <c r="M724" s="8">
        <f>'fnd enro'!M724</f>
        <v>1</v>
      </c>
      <c r="N724" s="8">
        <f>'fnd enro'!N724</f>
        <v>0</v>
      </c>
      <c r="O724" s="8">
        <f>'fnd enro'!O724</f>
        <v>0</v>
      </c>
      <c r="P724" s="8">
        <f>'fnd enro'!P724</f>
        <v>3</v>
      </c>
      <c r="Q724" s="8">
        <f>'fnd enro'!R724</f>
        <v>3</v>
      </c>
      <c r="R724" s="9">
        <f t="shared" si="154"/>
        <v>1.0680000000000001</v>
      </c>
      <c r="S724" s="8">
        <f>VALUE('fnd enro'!Q724)</f>
        <v>3</v>
      </c>
      <c r="T724" s="1"/>
      <c r="U724" s="68">
        <f>(($D724*'fnd base rates'!C$7)
+($E724*'fnd base rates'!C$8)
+($F724*'fnd base rates'!C$9)
+($G724*'fnd base rates'!C$10)
+($H724*'fnd base rates'!C$11)
+($I724*'fnd base rates'!C$12)
+($J724*'fnd base rates'!C$13)
+($K724*'fnd base rates'!C$14)
+($M724*'fnd base rates'!C$16)
+($N724*'fnd base rates'!C$17)
+($O724*'fnd base rates'!C$18)
+($P724*VLOOKUP($S724+12,rate_basefnd,3)))
*$R724</f>
        <v>2256.4742448000002</v>
      </c>
      <c r="V724" s="68">
        <f>(($D724*'fnd base rates'!D$7)
+($E724*'fnd base rates'!D$8)
+($F724*'fnd base rates'!D$9)
+($G724*'fnd base rates'!D$10)
+($H724*'fnd base rates'!D$11)
+($I724*'fnd base rates'!D$12)
+($J724*'fnd base rates'!D$13)
+($K724*'fnd base rates'!D$14)
+($M724*'fnd base rates'!D$16)
+($N724*'fnd base rates'!D$17)
+($O724*'fnd base rates'!D$18)
+($P724*VLOOKUP($S724+12,rate_basefnd,4)))
*$R724</f>
        <v>3922.8174000000004</v>
      </c>
      <c r="W724" s="68">
        <f>(($D724*'fnd base rates'!E$7)
+($E724*'fnd base rates'!E$8)
+($F724*'fnd base rates'!E$9)
+($G724*'fnd base rates'!E$10)
+($H724*'fnd base rates'!E$11)
+($I724*'fnd base rates'!E$12)
+($J724*'fnd base rates'!E$13)
+($K724*'fnd base rates'!E$14)
+($M724*'fnd base rates'!E$16)
+($N724*'fnd base rates'!E$17)
+($O724*'fnd base rates'!E$18)
+($P724*VLOOKUP($S724+12,rate_basefnd,5)))
*$R724</f>
        <v>24966.061843199997</v>
      </c>
      <c r="X724" s="68">
        <f>(($D724*'fnd base rates'!F$7)
+($E724*'fnd base rates'!F$8)
+($F724*'fnd base rates'!F$9)
+($G724*'fnd base rates'!F$10)
+($H724*'fnd base rates'!F$11)
+($I724*'fnd base rates'!F$12)
+($J724*'fnd base rates'!F$13)
+($K724*'fnd base rates'!F$14)
+($M724*'fnd base rates'!F$16)
+($N724*'fnd base rates'!F$17)
+($O724*'fnd base rates'!F$18)
+($P724*VLOOKUP($S724+12,rate_basefnd,6)))
*$R724</f>
        <v>4703.8654512000003</v>
      </c>
      <c r="Y724" s="68">
        <f>(($D724*'fnd base rates'!G$7)
+($E724*'fnd base rates'!G$8)
+($F724*'fnd base rates'!G$9)
+($G724*'fnd base rates'!G$10)
+($H724*'fnd base rates'!G$11)
+($I724*'fnd base rates'!G$12)
+($J724*'fnd base rates'!G$13)
+($K724*'fnd base rates'!G$14)
+($M724*'fnd base rates'!G$16)
+($N724*'fnd base rates'!G$17)
+($O724*'fnd base rates'!G$18)
+($P724*VLOOKUP($S724+12,rate_basefnd,7)))
*$R724</f>
        <v>1087.2786816</v>
      </c>
      <c r="Z724" s="68">
        <f>(($D724*'fnd base rates'!H$7)
+($E724*'fnd base rates'!H$8)
+($F724*'fnd base rates'!H$9)
+($G724*'fnd base rates'!H$10)
+($H724*'fnd base rates'!H$11)
+($I724*'fnd base rates'!H$12)
+($J724*'fnd base rates'!H$13)
+($K724*'fnd base rates'!H$14)
+($M724*'fnd base rates'!H$16)
+($N724*'fnd base rates'!H$17)
+($O724*'fnd base rates'!H$18)
+($P724*VLOOKUP($S724+12,rate_basefnd,8)))</f>
        <v>1961.0319999999999</v>
      </c>
      <c r="AA724" s="68">
        <f>(($D724*'fnd base rates'!I$7)
+($E724*'fnd base rates'!I$8)
+($F724*'fnd base rates'!I$9)
+($G724*'fnd base rates'!I$10)
+($H724*'fnd base rates'!I$11)
+($I724*'fnd base rates'!I$12)
+($J724*'fnd base rates'!I$13)
+($K724*'fnd base rates'!I$14)
+($M724*'fnd base rates'!I$16)
+($N724*'fnd base rates'!I$17)
+($O724*'fnd base rates'!I$18)
+($P724*VLOOKUP($S724+12,rate_basefnd,9)))
*$R724</f>
        <v>1935.1305599999998</v>
      </c>
      <c r="AB724" s="68">
        <f>(($D724*'fnd base rates'!J$7)
+($E724*'fnd base rates'!J$8)
+($F724*'fnd base rates'!J$9)
+($G724*'fnd base rates'!J$10)
+($H724*'fnd base rates'!J$11)
+($I724*'fnd base rates'!J$12)
+($J724*'fnd base rates'!J$13)
+($K724*'fnd base rates'!J$14)
+($M724*'fnd base rates'!J$16)
+($N724*'fnd base rates'!J$17)
+($O724*'fnd base rates'!J$18)
+($P724*VLOOKUP($S724+12,rate_basefnd,10)))
*$R724</f>
        <v>2582.8832400000001</v>
      </c>
      <c r="AC724" s="68">
        <f>(($D724*'fnd base rates'!K$7)
+($E724*'fnd base rates'!K$8)
+($F724*'fnd base rates'!K$9)
+($G724*'fnd base rates'!K$10)
+($H724*'fnd base rates'!K$11)
+($I724*'fnd base rates'!K$12)
+($J724*'fnd base rates'!K$13)
+($K724*'fnd base rates'!K$14)
+($M724*'fnd base rates'!K$16)
+($N724*'fnd base rates'!K$17)
+($O724*'fnd base rates'!K$18)
+($P724*VLOOKUP($S724+12,rate_basefnd,11)))
*$R724</f>
        <v>4312.8381840000002</v>
      </c>
      <c r="AD724" s="68">
        <f>(($D724*'fnd base rates'!L$7)
+($E724*'fnd base rates'!L$8)
+($F724*'fnd base rates'!L$9)
+($G724*'fnd base rates'!L$10)
+($H724*'fnd base rates'!L$11)
+($I724*'fnd base rates'!L$12)
+($J724*'fnd base rates'!L$13)
+($K724*'fnd base rates'!L$14)
+($M724*'fnd base rates'!L$16)
+($N724*'fnd base rates'!L$17)
+($O724*'fnd base rates'!L$18)
+($P724*VLOOKUP($S724+12,rate_basefnd,12)))</f>
        <v>8848.6664000000001</v>
      </c>
      <c r="AE724" s="68">
        <f>(($D724*'fnd base rates'!M$7)
+($E724*'fnd base rates'!M$8)
+($F724*'fnd base rates'!M$9)
+($G724*'fnd base rates'!M$10)
+($H724*'fnd base rates'!M$11)
+($I724*'fnd base rates'!M$12)
+($J724*'fnd base rates'!M$13)
+($K724*'fnd base rates'!M$14)
+($M724*'fnd base rates'!M$16)
+($N724*'fnd base rates'!M$17)
+($O724*'fnd base rates'!M$18)
+($P724*VLOOKUP($S724+12,rate_basefnd,13)))</f>
        <v>0</v>
      </c>
      <c r="AF724" s="3">
        <f t="shared" si="155"/>
        <v>56577.048004800003</v>
      </c>
      <c r="AH724" s="205">
        <f t="shared" si="156"/>
        <v>487274164</v>
      </c>
      <c r="AI724" s="3" t="str">
        <f t="shared" si="160"/>
        <v>487</v>
      </c>
      <c r="AJ724" s="1" t="str">
        <f t="shared" si="161"/>
        <v>274</v>
      </c>
      <c r="AK724" s="1" t="str">
        <f t="shared" si="162"/>
        <v>164</v>
      </c>
      <c r="AL724" s="3">
        <f t="shared" si="157"/>
        <v>1</v>
      </c>
      <c r="AM724" s="3">
        <f t="shared" si="153"/>
        <v>3</v>
      </c>
      <c r="AN724" s="3">
        <f t="shared" si="163"/>
        <v>56577.048004800003</v>
      </c>
      <c r="AO724" s="3">
        <f t="shared" si="164"/>
        <v>18859</v>
      </c>
      <c r="AP724" s="3">
        <f t="shared" si="158"/>
        <v>50</v>
      </c>
      <c r="AQ724" s="3">
        <v>18809</v>
      </c>
      <c r="AS724" s="68"/>
      <c r="AT724" s="68"/>
      <c r="AX724" s="4">
        <f t="shared" si="165"/>
        <v>0</v>
      </c>
      <c r="AZ724" s="4">
        <f t="shared" si="166"/>
        <v>0</v>
      </c>
      <c r="BB724" s="4"/>
    </row>
    <row r="725" spans="1:54" s="3" customFormat="1">
      <c r="A725" s="205" t="str">
        <f t="shared" si="159"/>
        <v>487</v>
      </c>
      <c r="B725" s="1">
        <v>487274165</v>
      </c>
      <c r="C725" s="7" t="s">
        <v>109</v>
      </c>
      <c r="D725" s="8">
        <f>'fnd enro'!D725</f>
        <v>1</v>
      </c>
      <c r="E725" s="8">
        <f>'fnd enro'!E725</f>
        <v>0</v>
      </c>
      <c r="F725" s="8">
        <f>'fnd enro'!F725</f>
        <v>1</v>
      </c>
      <c r="G725" s="8">
        <f>'fnd enro'!G725</f>
        <v>15</v>
      </c>
      <c r="H725" s="8">
        <f>'fnd enro'!H725</f>
        <v>8</v>
      </c>
      <c r="I725" s="8">
        <f>'fnd enro'!I725</f>
        <v>0</v>
      </c>
      <c r="J725" s="8">
        <f>'fnd enro'!J725</f>
        <v>0</v>
      </c>
      <c r="K725" s="9">
        <f>'fnd enro'!K725</f>
        <v>0.96</v>
      </c>
      <c r="L725" s="8">
        <f>'fnd enro'!L725</f>
        <v>0</v>
      </c>
      <c r="M725" s="8">
        <f>'fnd enro'!M725</f>
        <v>4</v>
      </c>
      <c r="N725" s="8">
        <f>'fnd enro'!N725</f>
        <v>0</v>
      </c>
      <c r="O725" s="8">
        <f>'fnd enro'!O725</f>
        <v>0</v>
      </c>
      <c r="P725" s="8">
        <f>'fnd enro'!P725</f>
        <v>18</v>
      </c>
      <c r="Q725" s="8">
        <f>'fnd enro'!R725</f>
        <v>25</v>
      </c>
      <c r="R725" s="9">
        <f t="shared" si="154"/>
        <v>1.0680000000000001</v>
      </c>
      <c r="S725" s="8">
        <f>VALUE('fnd enro'!Q725)</f>
        <v>10</v>
      </c>
      <c r="T725" s="1"/>
      <c r="U725" s="68">
        <f>(($D725*'fnd base rates'!C$7)
+($E725*'fnd base rates'!C$8)
+($F725*'fnd base rates'!C$9)
+($G725*'fnd base rates'!C$10)
+($H725*'fnd base rates'!C$11)
+($I725*'fnd base rates'!C$12)
+($J725*'fnd base rates'!C$13)
+($K725*'fnd base rates'!C$14)
+($M725*'fnd base rates'!C$16)
+($N725*'fnd base rates'!C$17)
+($O725*'fnd base rates'!C$18)
+($P725*VLOOKUP($S725+12,rate_basefnd,3)))
*$R725</f>
        <v>18338.3490384</v>
      </c>
      <c r="V725" s="68">
        <f>(($D725*'fnd base rates'!D$7)
+($E725*'fnd base rates'!D$8)
+($F725*'fnd base rates'!D$9)
+($G725*'fnd base rates'!D$10)
+($H725*'fnd base rates'!D$11)
+($I725*'fnd base rates'!D$12)
+($J725*'fnd base rates'!D$13)
+($K725*'fnd base rates'!D$14)
+($M725*'fnd base rates'!D$16)
+($N725*'fnd base rates'!D$17)
+($O725*'fnd base rates'!D$18)
+($P725*VLOOKUP($S725+12,rate_basefnd,4)))
*$R725</f>
        <v>33543.359519999998</v>
      </c>
      <c r="W725" s="68">
        <f>(($D725*'fnd base rates'!E$7)
+($E725*'fnd base rates'!E$8)
+($F725*'fnd base rates'!E$9)
+($G725*'fnd base rates'!E$10)
+($H725*'fnd base rates'!E$11)
+($I725*'fnd base rates'!E$12)
+($J725*'fnd base rates'!E$13)
+($K725*'fnd base rates'!E$14)
+($M725*'fnd base rates'!E$16)
+($N725*'fnd base rates'!E$17)
+($O725*'fnd base rates'!E$18)
+($P725*VLOOKUP($S725+12,rate_basefnd,5)))
*$R725</f>
        <v>216975.75490560004</v>
      </c>
      <c r="X725" s="68">
        <f>(($D725*'fnd base rates'!F$7)
+($E725*'fnd base rates'!F$8)
+($F725*'fnd base rates'!F$9)
+($G725*'fnd base rates'!F$10)
+($H725*'fnd base rates'!F$11)
+($I725*'fnd base rates'!F$12)
+($J725*'fnd base rates'!F$13)
+($K725*'fnd base rates'!F$14)
+($M725*'fnd base rates'!F$16)
+($N725*'fnd base rates'!F$17)
+($O725*'fnd base rates'!F$18)
+($P725*VLOOKUP($S725+12,rate_basefnd,6)))
*$R725</f>
        <v>34873.999089600002</v>
      </c>
      <c r="Y725" s="68">
        <f>(($D725*'fnd base rates'!G$7)
+($E725*'fnd base rates'!G$8)
+($F725*'fnd base rates'!G$9)
+($G725*'fnd base rates'!G$10)
+($H725*'fnd base rates'!G$11)
+($I725*'fnd base rates'!G$12)
+($J725*'fnd base rates'!G$13)
+($K725*'fnd base rates'!G$14)
+($M725*'fnd base rates'!G$16)
+($N725*'fnd base rates'!G$17)
+($O725*'fnd base rates'!G$18)
+($P725*VLOOKUP($S725+12,rate_basefnd,7)))
*$R725</f>
        <v>9868.7788127999993</v>
      </c>
      <c r="Z725" s="68">
        <f>(($D725*'fnd base rates'!H$7)
+($E725*'fnd base rates'!H$8)
+($F725*'fnd base rates'!H$9)
+($G725*'fnd base rates'!H$10)
+($H725*'fnd base rates'!H$11)
+($I725*'fnd base rates'!H$12)
+($J725*'fnd base rates'!H$13)
+($K725*'fnd base rates'!H$14)
+($M725*'fnd base rates'!H$16)
+($N725*'fnd base rates'!H$17)
+($O725*'fnd base rates'!H$18)
+($P725*VLOOKUP($S725+12,rate_basefnd,8)))</f>
        <v>15544.735999999997</v>
      </c>
      <c r="AA725" s="68">
        <f>(($D725*'fnd base rates'!I$7)
+($E725*'fnd base rates'!I$8)
+($F725*'fnd base rates'!I$9)
+($G725*'fnd base rates'!I$10)
+($H725*'fnd base rates'!I$11)
+($I725*'fnd base rates'!I$12)
+($J725*'fnd base rates'!I$13)
+($K725*'fnd base rates'!I$14)
+($M725*'fnd base rates'!I$16)
+($N725*'fnd base rates'!I$17)
+($O725*'fnd base rates'!I$18)
+($P725*VLOOKUP($S725+12,rate_basefnd,9)))
*$R725</f>
        <v>16367.954400000001</v>
      </c>
      <c r="AB725" s="68">
        <f>(($D725*'fnd base rates'!J$7)
+($E725*'fnd base rates'!J$8)
+($F725*'fnd base rates'!J$9)
+($G725*'fnd base rates'!J$10)
+($H725*'fnd base rates'!J$11)
+($I725*'fnd base rates'!J$12)
+($J725*'fnd base rates'!J$13)
+($K725*'fnd base rates'!J$14)
+($M725*'fnd base rates'!J$16)
+($N725*'fnd base rates'!J$17)
+($O725*'fnd base rates'!J$18)
+($P725*VLOOKUP($S725+12,rate_basefnd,10)))
*$R725</f>
        <v>26806.853400000004</v>
      </c>
      <c r="AC725" s="68">
        <f>(($D725*'fnd base rates'!K$7)
+($E725*'fnd base rates'!K$8)
+($F725*'fnd base rates'!K$9)
+($G725*'fnd base rates'!K$10)
+($H725*'fnd base rates'!K$11)
+($I725*'fnd base rates'!K$12)
+($J725*'fnd base rates'!K$13)
+($K725*'fnd base rates'!K$14)
+($M725*'fnd base rates'!K$16)
+($N725*'fnd base rates'!K$17)
+($O725*'fnd base rates'!K$18)
+($P725*VLOOKUP($S725+12,rate_basefnd,11)))
*$R725</f>
        <v>34312.281071999998</v>
      </c>
      <c r="AD725" s="68">
        <f>(($D725*'fnd base rates'!L$7)
+($E725*'fnd base rates'!L$8)
+($F725*'fnd base rates'!L$9)
+($G725*'fnd base rates'!L$10)
+($H725*'fnd base rates'!L$11)
+($I725*'fnd base rates'!L$12)
+($J725*'fnd base rates'!L$13)
+($K725*'fnd base rates'!L$14)
+($M725*'fnd base rates'!L$16)
+($N725*'fnd base rates'!L$17)
+($O725*'fnd base rates'!L$18)
+($P725*VLOOKUP($S725+12,rate_basefnd,12)))</f>
        <v>76093.411200000002</v>
      </c>
      <c r="AE725" s="68">
        <f>(($D725*'fnd base rates'!M$7)
+($E725*'fnd base rates'!M$8)
+($F725*'fnd base rates'!M$9)
+($G725*'fnd base rates'!M$10)
+($H725*'fnd base rates'!M$11)
+($I725*'fnd base rates'!M$12)
+($J725*'fnd base rates'!M$13)
+($K725*'fnd base rates'!M$14)
+($M725*'fnd base rates'!M$16)
+($N725*'fnd base rates'!M$17)
+($O725*'fnd base rates'!M$18)
+($P725*VLOOKUP($S725+12,rate_basefnd,13)))</f>
        <v>0</v>
      </c>
      <c r="AF725" s="3">
        <f t="shared" si="155"/>
        <v>482725.47743840003</v>
      </c>
      <c r="AH725" s="205">
        <f t="shared" si="156"/>
        <v>487274165</v>
      </c>
      <c r="AI725" s="3" t="str">
        <f t="shared" si="160"/>
        <v>487</v>
      </c>
      <c r="AJ725" s="1" t="str">
        <f t="shared" si="161"/>
        <v>274</v>
      </c>
      <c r="AK725" s="1" t="str">
        <f t="shared" si="162"/>
        <v>165</v>
      </c>
      <c r="AL725" s="3">
        <f t="shared" si="157"/>
        <v>1</v>
      </c>
      <c r="AM725" s="3">
        <f t="shared" si="153"/>
        <v>25</v>
      </c>
      <c r="AN725" s="3">
        <f t="shared" si="163"/>
        <v>482725.47743840003</v>
      </c>
      <c r="AO725" s="3">
        <f t="shared" si="164"/>
        <v>19309</v>
      </c>
      <c r="AP725" s="3">
        <f t="shared" si="158"/>
        <v>4853</v>
      </c>
      <c r="AQ725" s="3">
        <v>14456</v>
      </c>
      <c r="AS725" s="68"/>
      <c r="AT725" s="68"/>
      <c r="AX725" s="4">
        <f t="shared" si="165"/>
        <v>0</v>
      </c>
      <c r="AZ725" s="4">
        <f t="shared" si="166"/>
        <v>0</v>
      </c>
      <c r="BB725" s="4"/>
    </row>
    <row r="726" spans="1:54" s="3" customFormat="1">
      <c r="A726" s="205" t="str">
        <f t="shared" si="159"/>
        <v>487</v>
      </c>
      <c r="B726" s="1">
        <v>487274176</v>
      </c>
      <c r="C726" s="7" t="s">
        <v>109</v>
      </c>
      <c r="D726" s="8">
        <f>'fnd enro'!D726</f>
        <v>10</v>
      </c>
      <c r="E726" s="8">
        <f>'fnd enro'!E726</f>
        <v>0</v>
      </c>
      <c r="F726" s="8">
        <f>'fnd enro'!F726</f>
        <v>10</v>
      </c>
      <c r="G726" s="8">
        <f>'fnd enro'!G726</f>
        <v>53</v>
      </c>
      <c r="H726" s="8">
        <f>'fnd enro'!H726</f>
        <v>8</v>
      </c>
      <c r="I726" s="8">
        <f>'fnd enro'!I726</f>
        <v>0</v>
      </c>
      <c r="J726" s="8">
        <f>'fnd enro'!J726</f>
        <v>0</v>
      </c>
      <c r="K726" s="9">
        <f>'fnd enro'!K726</f>
        <v>2.84</v>
      </c>
      <c r="L726" s="8">
        <f>'fnd enro'!L726</f>
        <v>0</v>
      </c>
      <c r="M726" s="8">
        <f>'fnd enro'!M726</f>
        <v>31</v>
      </c>
      <c r="N726" s="8">
        <f>'fnd enro'!N726</f>
        <v>1</v>
      </c>
      <c r="O726" s="8">
        <f>'fnd enro'!O726</f>
        <v>0</v>
      </c>
      <c r="P726" s="8">
        <f>'fnd enro'!P726</f>
        <v>57</v>
      </c>
      <c r="Q726" s="8">
        <f>'fnd enro'!R726</f>
        <v>76</v>
      </c>
      <c r="R726" s="9">
        <f t="shared" si="154"/>
        <v>1.0680000000000001</v>
      </c>
      <c r="S726" s="8">
        <f>VALUE('fnd enro'!Q726)</f>
        <v>8</v>
      </c>
      <c r="T726" s="1"/>
      <c r="U726" s="68">
        <f>(($D726*'fnd base rates'!C$7)
+($E726*'fnd base rates'!C$8)
+($F726*'fnd base rates'!C$9)
+($G726*'fnd base rates'!C$10)
+($H726*'fnd base rates'!C$11)
+($I726*'fnd base rates'!C$12)
+($J726*'fnd base rates'!C$13)
+($K726*'fnd base rates'!C$14)
+($M726*'fnd base rates'!C$16)
+($N726*'fnd base rates'!C$17)
+($O726*'fnd base rates'!C$18)
+($P726*VLOOKUP($S726+12,rate_basefnd,3)))
*$R726</f>
        <v>58036.246953600006</v>
      </c>
      <c r="V726" s="68">
        <f>(($D726*'fnd base rates'!D$7)
+($E726*'fnd base rates'!D$8)
+($F726*'fnd base rates'!D$9)
+($G726*'fnd base rates'!D$10)
+($H726*'fnd base rates'!D$11)
+($I726*'fnd base rates'!D$12)
+($J726*'fnd base rates'!D$13)
+($K726*'fnd base rates'!D$14)
+($M726*'fnd base rates'!D$16)
+($N726*'fnd base rates'!D$17)
+($O726*'fnd base rates'!D$18)
+($P726*VLOOKUP($S726+12,rate_basefnd,4)))
*$R726</f>
        <v>104199.18504000001</v>
      </c>
      <c r="W726" s="68">
        <f>(($D726*'fnd base rates'!E$7)
+($E726*'fnd base rates'!E$8)
+($F726*'fnd base rates'!E$9)
+($G726*'fnd base rates'!E$10)
+($H726*'fnd base rates'!E$11)
+($I726*'fnd base rates'!E$12)
+($J726*'fnd base rates'!E$13)
+($K726*'fnd base rates'!E$14)
+($M726*'fnd base rates'!E$16)
+($N726*'fnd base rates'!E$17)
+($O726*'fnd base rates'!E$18)
+($P726*VLOOKUP($S726+12,rate_basefnd,5)))
*$R726</f>
        <v>669077.06946240005</v>
      </c>
      <c r="X726" s="68">
        <f>(($D726*'fnd base rates'!F$7)
+($E726*'fnd base rates'!F$8)
+($F726*'fnd base rates'!F$9)
+($G726*'fnd base rates'!F$10)
+($H726*'fnd base rates'!F$11)
+($I726*'fnd base rates'!F$12)
+($J726*'fnd base rates'!F$13)
+($K726*'fnd base rates'!F$14)
+($M726*'fnd base rates'!F$16)
+($N726*'fnd base rates'!F$17)
+($O726*'fnd base rates'!F$18)
+($P726*VLOOKUP($S726+12,rate_basefnd,6)))
*$R726</f>
        <v>116158.65843839999</v>
      </c>
      <c r="Y726" s="68">
        <f>(($D726*'fnd base rates'!G$7)
+($E726*'fnd base rates'!G$8)
+($F726*'fnd base rates'!G$9)
+($G726*'fnd base rates'!G$10)
+($H726*'fnd base rates'!G$11)
+($I726*'fnd base rates'!G$12)
+($J726*'fnd base rates'!G$13)
+($K726*'fnd base rates'!G$14)
+($M726*'fnd base rates'!G$16)
+($N726*'fnd base rates'!G$17)
+($O726*'fnd base rates'!G$18)
+($P726*VLOOKUP($S726+12,rate_basefnd,7)))
*$R726</f>
        <v>29541.850171200003</v>
      </c>
      <c r="Z726" s="68">
        <f>(($D726*'fnd base rates'!H$7)
+($E726*'fnd base rates'!H$8)
+($F726*'fnd base rates'!H$9)
+($G726*'fnd base rates'!H$10)
+($H726*'fnd base rates'!H$11)
+($I726*'fnd base rates'!H$12)
+($J726*'fnd base rates'!H$13)
+($K726*'fnd base rates'!H$14)
+($M726*'fnd base rates'!H$16)
+($N726*'fnd base rates'!H$17)
+($O726*'fnd base rates'!H$18)
+($P726*VLOOKUP($S726+12,rate_basefnd,8)))</f>
        <v>50828.723999999995</v>
      </c>
      <c r="AA726" s="68">
        <f>(($D726*'fnd base rates'!I$7)
+($E726*'fnd base rates'!I$8)
+($F726*'fnd base rates'!I$9)
+($G726*'fnd base rates'!I$10)
+($H726*'fnd base rates'!I$11)
+($I726*'fnd base rates'!I$12)
+($J726*'fnd base rates'!I$13)
+($K726*'fnd base rates'!I$14)
+($M726*'fnd base rates'!I$16)
+($N726*'fnd base rates'!I$17)
+($O726*'fnd base rates'!I$18)
+($P726*VLOOKUP($S726+12,rate_basefnd,9)))
*$R726</f>
        <v>50979.53820000001</v>
      </c>
      <c r="AB726" s="68">
        <f>(($D726*'fnd base rates'!J$7)
+($E726*'fnd base rates'!J$8)
+($F726*'fnd base rates'!J$9)
+($G726*'fnd base rates'!J$10)
+($H726*'fnd base rates'!J$11)
+($I726*'fnd base rates'!J$12)
+($J726*'fnd base rates'!J$13)
+($K726*'fnd base rates'!J$14)
+($M726*'fnd base rates'!J$16)
+($N726*'fnd base rates'!J$17)
+($O726*'fnd base rates'!J$18)
+($P726*VLOOKUP($S726+12,rate_basefnd,10)))
*$R726</f>
        <v>72448.60235999999</v>
      </c>
      <c r="AC726" s="68">
        <f>(($D726*'fnd base rates'!K$7)
+($E726*'fnd base rates'!K$8)
+($F726*'fnd base rates'!K$9)
+($G726*'fnd base rates'!K$10)
+($H726*'fnd base rates'!K$11)
+($I726*'fnd base rates'!K$12)
+($J726*'fnd base rates'!K$13)
+($K726*'fnd base rates'!K$14)
+($M726*'fnd base rates'!K$16)
+($N726*'fnd base rates'!K$17)
+($O726*'fnd base rates'!K$18)
+($P726*VLOOKUP($S726+12,rate_basefnd,11)))
*$R726</f>
        <v>111863.223528</v>
      </c>
      <c r="AD726" s="68">
        <f>(($D726*'fnd base rates'!L$7)
+($E726*'fnd base rates'!L$8)
+($F726*'fnd base rates'!L$9)
+($G726*'fnd base rates'!L$10)
+($H726*'fnd base rates'!L$11)
+($I726*'fnd base rates'!L$12)
+($J726*'fnd base rates'!L$13)
+($K726*'fnd base rates'!L$14)
+($M726*'fnd base rates'!L$16)
+($N726*'fnd base rates'!L$17)
+($O726*'fnd base rates'!L$18)
+($P726*VLOOKUP($S726+12,rate_basefnd,12)))</f>
        <v>232809.70480000004</v>
      </c>
      <c r="AE726" s="68">
        <f>(($D726*'fnd base rates'!M$7)
+($E726*'fnd base rates'!M$8)
+($F726*'fnd base rates'!M$9)
+($G726*'fnd base rates'!M$10)
+($H726*'fnd base rates'!M$11)
+($I726*'fnd base rates'!M$12)
+($J726*'fnd base rates'!M$13)
+($K726*'fnd base rates'!M$14)
+($M726*'fnd base rates'!M$16)
+($N726*'fnd base rates'!M$17)
+($O726*'fnd base rates'!M$18)
+($P726*VLOOKUP($S726+12,rate_basefnd,13)))</f>
        <v>0</v>
      </c>
      <c r="AF726" s="3">
        <f t="shared" si="155"/>
        <v>1495942.8029536</v>
      </c>
      <c r="AH726" s="205">
        <f t="shared" si="156"/>
        <v>487274176</v>
      </c>
      <c r="AI726" s="3" t="str">
        <f t="shared" si="160"/>
        <v>487</v>
      </c>
      <c r="AJ726" s="1" t="str">
        <f t="shared" si="161"/>
        <v>274</v>
      </c>
      <c r="AK726" s="1" t="str">
        <f t="shared" si="162"/>
        <v>176</v>
      </c>
      <c r="AL726" s="3">
        <f t="shared" si="157"/>
        <v>1</v>
      </c>
      <c r="AM726" s="3">
        <f t="shared" ref="AM726:AM789" si="167">enro</f>
        <v>76</v>
      </c>
      <c r="AN726" s="3">
        <f t="shared" si="163"/>
        <v>1495942.8029536</v>
      </c>
      <c r="AO726" s="3">
        <f t="shared" si="164"/>
        <v>19683</v>
      </c>
      <c r="AP726" s="3">
        <f t="shared" si="158"/>
        <v>8928</v>
      </c>
      <c r="AQ726" s="3">
        <v>10755</v>
      </c>
      <c r="AS726" s="68"/>
      <c r="AT726" s="68"/>
      <c r="AX726" s="4">
        <f t="shared" si="165"/>
        <v>0</v>
      </c>
      <c r="AZ726" s="4">
        <f t="shared" si="166"/>
        <v>0</v>
      </c>
      <c r="BB726" s="4"/>
    </row>
    <row r="727" spans="1:54" s="3" customFormat="1">
      <c r="A727" s="205" t="str">
        <f t="shared" si="159"/>
        <v>487</v>
      </c>
      <c r="B727" s="1">
        <v>487274178</v>
      </c>
      <c r="C727" s="7" t="s">
        <v>109</v>
      </c>
      <c r="D727" s="8">
        <f>'fnd enro'!D727</f>
        <v>1</v>
      </c>
      <c r="E727" s="8">
        <f>'fnd enro'!E727</f>
        <v>0</v>
      </c>
      <c r="F727" s="8">
        <f>'fnd enro'!F727</f>
        <v>0</v>
      </c>
      <c r="G727" s="8">
        <f>'fnd enro'!G727</f>
        <v>1</v>
      </c>
      <c r="H727" s="8">
        <f>'fnd enro'!H727</f>
        <v>0</v>
      </c>
      <c r="I727" s="8">
        <f>'fnd enro'!I727</f>
        <v>0</v>
      </c>
      <c r="J727" s="8">
        <f>'fnd enro'!J727</f>
        <v>0</v>
      </c>
      <c r="K727" s="9">
        <f>'fnd enro'!K727</f>
        <v>0.04</v>
      </c>
      <c r="L727" s="8">
        <f>'fnd enro'!L727</f>
        <v>0</v>
      </c>
      <c r="M727" s="8">
        <f>'fnd enro'!M727</f>
        <v>1</v>
      </c>
      <c r="N727" s="8">
        <f>'fnd enro'!N727</f>
        <v>0</v>
      </c>
      <c r="O727" s="8">
        <f>'fnd enro'!O727</f>
        <v>0</v>
      </c>
      <c r="P727" s="8">
        <f>'fnd enro'!P727</f>
        <v>2</v>
      </c>
      <c r="Q727" s="8">
        <f>'fnd enro'!R727</f>
        <v>2</v>
      </c>
      <c r="R727" s="9">
        <f t="shared" si="154"/>
        <v>1.0680000000000001</v>
      </c>
      <c r="S727" s="8">
        <f>VALUE('fnd enro'!Q727)</f>
        <v>4</v>
      </c>
      <c r="T727" s="1"/>
      <c r="U727" s="68">
        <f>(($D727*'fnd base rates'!C$7)
+($E727*'fnd base rates'!C$8)
+($F727*'fnd base rates'!C$9)
+($G727*'fnd base rates'!C$10)
+($H727*'fnd base rates'!C$11)
+($I727*'fnd base rates'!C$12)
+($J727*'fnd base rates'!C$13)
+($K727*'fnd base rates'!C$14)
+($M727*'fnd base rates'!C$16)
+($N727*'fnd base rates'!C$17)
+($O727*'fnd base rates'!C$18)
+($P727*VLOOKUP($S727+12,rate_basefnd,3)))
*$R727</f>
        <v>1165.3708416000002</v>
      </c>
      <c r="V727" s="68">
        <f>(($D727*'fnd base rates'!D$7)
+($E727*'fnd base rates'!D$8)
+($F727*'fnd base rates'!D$9)
+($G727*'fnd base rates'!D$10)
+($H727*'fnd base rates'!D$11)
+($I727*'fnd base rates'!D$12)
+($J727*'fnd base rates'!D$13)
+($K727*'fnd base rates'!D$14)
+($M727*'fnd base rates'!D$16)
+($N727*'fnd base rates'!D$17)
+($O727*'fnd base rates'!D$18)
+($P727*VLOOKUP($S727+12,rate_basefnd,4)))
*$R727</f>
        <v>2273.2486799999997</v>
      </c>
      <c r="W727" s="68">
        <f>(($D727*'fnd base rates'!E$7)
+($E727*'fnd base rates'!E$8)
+($F727*'fnd base rates'!E$9)
+($G727*'fnd base rates'!E$10)
+($H727*'fnd base rates'!E$11)
+($I727*'fnd base rates'!E$12)
+($J727*'fnd base rates'!E$13)
+($K727*'fnd base rates'!E$14)
+($M727*'fnd base rates'!E$16)
+($N727*'fnd base rates'!E$17)
+($O727*'fnd base rates'!E$18)
+($P727*VLOOKUP($S727+12,rate_basefnd,5)))
*$R727</f>
        <v>14987.874974400002</v>
      </c>
      <c r="X727" s="68">
        <f>(($D727*'fnd base rates'!F$7)
+($E727*'fnd base rates'!F$8)
+($F727*'fnd base rates'!F$9)
+($G727*'fnd base rates'!F$10)
+($H727*'fnd base rates'!F$11)
+($I727*'fnd base rates'!F$12)
+($J727*'fnd base rates'!F$13)
+($K727*'fnd base rates'!F$14)
+($M727*'fnd base rates'!F$16)
+($N727*'fnd base rates'!F$17)
+($O727*'fnd base rates'!F$18)
+($P727*VLOOKUP($S727+12,rate_basefnd,6)))
*$R727</f>
        <v>2251.0799904000005</v>
      </c>
      <c r="Y727" s="68">
        <f>(($D727*'fnd base rates'!G$7)
+($E727*'fnd base rates'!G$8)
+($F727*'fnd base rates'!G$9)
+($G727*'fnd base rates'!G$10)
+($H727*'fnd base rates'!G$11)
+($I727*'fnd base rates'!G$12)
+($J727*'fnd base rates'!G$13)
+($K727*'fnd base rates'!G$14)
+($M727*'fnd base rates'!G$16)
+($N727*'fnd base rates'!G$17)
+($O727*'fnd base rates'!G$18)
+($P727*VLOOKUP($S727+12,rate_basefnd,7)))
*$R727</f>
        <v>659.09526720000008</v>
      </c>
      <c r="Z727" s="68">
        <f>(($D727*'fnd base rates'!H$7)
+($E727*'fnd base rates'!H$8)
+($F727*'fnd base rates'!H$9)
+($G727*'fnd base rates'!H$10)
+($H727*'fnd base rates'!H$11)
+($I727*'fnd base rates'!H$12)
+($J727*'fnd base rates'!H$13)
+($K727*'fnd base rates'!H$14)
+($M727*'fnd base rates'!H$16)
+($N727*'fnd base rates'!H$17)
+($O727*'fnd base rates'!H$18)
+($P727*VLOOKUP($S727+12,rate_basefnd,8)))</f>
        <v>1060.3140000000001</v>
      </c>
      <c r="AA727" s="68">
        <f>(($D727*'fnd base rates'!I$7)
+($E727*'fnd base rates'!I$8)
+($F727*'fnd base rates'!I$9)
+($G727*'fnd base rates'!I$10)
+($H727*'fnd base rates'!I$11)
+($I727*'fnd base rates'!I$12)
+($J727*'fnd base rates'!I$13)
+($K727*'fnd base rates'!I$14)
+($M727*'fnd base rates'!I$16)
+($N727*'fnd base rates'!I$17)
+($O727*'fnd base rates'!I$18)
+($P727*VLOOKUP($S727+12,rate_basefnd,9)))
*$R727</f>
        <v>1094.5825200000002</v>
      </c>
      <c r="AB727" s="68">
        <f>(($D727*'fnd base rates'!J$7)
+($E727*'fnd base rates'!J$8)
+($F727*'fnd base rates'!J$9)
+($G727*'fnd base rates'!J$10)
+($H727*'fnd base rates'!J$11)
+($I727*'fnd base rates'!J$12)
+($J727*'fnd base rates'!J$13)
+($K727*'fnd base rates'!J$14)
+($M727*'fnd base rates'!J$16)
+($N727*'fnd base rates'!J$17)
+($O727*'fnd base rates'!J$18)
+($P727*VLOOKUP($S727+12,rate_basefnd,10)))
*$R727</f>
        <v>1686.7244400000002</v>
      </c>
      <c r="AC727" s="68">
        <f>(($D727*'fnd base rates'!K$7)
+($E727*'fnd base rates'!K$8)
+($F727*'fnd base rates'!K$9)
+($G727*'fnd base rates'!K$10)
+($H727*'fnd base rates'!K$11)
+($I727*'fnd base rates'!K$12)
+($J727*'fnd base rates'!K$13)
+($K727*'fnd base rates'!K$14)
+($M727*'fnd base rates'!K$16)
+($N727*'fnd base rates'!K$17)
+($O727*'fnd base rates'!K$18)
+($P727*VLOOKUP($S727+12,rate_basefnd,11)))
*$R727</f>
        <v>2272.0696080000002</v>
      </c>
      <c r="AD727" s="68">
        <f>(($D727*'fnd base rates'!L$7)
+($E727*'fnd base rates'!L$8)
+($F727*'fnd base rates'!L$9)
+($G727*'fnd base rates'!L$10)
+($H727*'fnd base rates'!L$11)
+($I727*'fnd base rates'!L$12)
+($J727*'fnd base rates'!L$13)
+($K727*'fnd base rates'!L$14)
+($M727*'fnd base rates'!L$16)
+($N727*'fnd base rates'!L$17)
+($O727*'fnd base rates'!L$18)
+($P727*VLOOKUP($S727+12,rate_basefnd,12)))</f>
        <v>4863.8688000000002</v>
      </c>
      <c r="AE727" s="68">
        <f>(($D727*'fnd base rates'!M$7)
+($E727*'fnd base rates'!M$8)
+($F727*'fnd base rates'!M$9)
+($G727*'fnd base rates'!M$10)
+($H727*'fnd base rates'!M$11)
+($I727*'fnd base rates'!M$12)
+($J727*'fnd base rates'!M$13)
+($K727*'fnd base rates'!M$14)
+($M727*'fnd base rates'!M$16)
+($N727*'fnd base rates'!M$17)
+($O727*'fnd base rates'!M$18)
+($P727*VLOOKUP($S727+12,rate_basefnd,13)))</f>
        <v>0</v>
      </c>
      <c r="AF727" s="3">
        <f t="shared" si="155"/>
        <v>32314.229121600001</v>
      </c>
      <c r="AH727" s="205">
        <f t="shared" si="156"/>
        <v>487274178</v>
      </c>
      <c r="AI727" s="3" t="str">
        <f t="shared" si="160"/>
        <v>487</v>
      </c>
      <c r="AJ727" s="1" t="str">
        <f t="shared" si="161"/>
        <v>274</v>
      </c>
      <c r="AK727" s="1" t="str">
        <f t="shared" si="162"/>
        <v>178</v>
      </c>
      <c r="AL727" s="3">
        <f t="shared" si="157"/>
        <v>1</v>
      </c>
      <c r="AM727" s="3">
        <f t="shared" si="167"/>
        <v>2</v>
      </c>
      <c r="AN727" s="3">
        <f t="shared" si="163"/>
        <v>32314.229121600001</v>
      </c>
      <c r="AO727" s="3">
        <f t="shared" si="164"/>
        <v>16157</v>
      </c>
      <c r="AP727" s="3">
        <f t="shared" si="158"/>
        <v>-1134</v>
      </c>
      <c r="AQ727" s="3">
        <v>17291</v>
      </c>
      <c r="AS727" s="68"/>
      <c r="AT727" s="68"/>
      <c r="AX727" s="4">
        <f t="shared" si="165"/>
        <v>0</v>
      </c>
      <c r="AZ727" s="4">
        <f t="shared" si="166"/>
        <v>0</v>
      </c>
      <c r="BB727" s="4"/>
    </row>
    <row r="728" spans="1:54" s="3" customFormat="1">
      <c r="A728" s="205" t="str">
        <f t="shared" si="159"/>
        <v>487</v>
      </c>
      <c r="B728" s="1">
        <v>487274181</v>
      </c>
      <c r="C728" s="7" t="s">
        <v>109</v>
      </c>
      <c r="D728" s="8">
        <f>'fnd enro'!D728</f>
        <v>0</v>
      </c>
      <c r="E728" s="8">
        <f>'fnd enro'!E728</f>
        <v>0</v>
      </c>
      <c r="F728" s="8">
        <f>'fnd enro'!F728</f>
        <v>1</v>
      </c>
      <c r="G728" s="8">
        <f>'fnd enro'!G728</f>
        <v>2</v>
      </c>
      <c r="H728" s="8">
        <f>'fnd enro'!H728</f>
        <v>0</v>
      </c>
      <c r="I728" s="8">
        <f>'fnd enro'!I728</f>
        <v>0</v>
      </c>
      <c r="J728" s="8">
        <f>'fnd enro'!J728</f>
        <v>0</v>
      </c>
      <c r="K728" s="9">
        <f>'fnd enro'!K728</f>
        <v>0.12</v>
      </c>
      <c r="L728" s="8">
        <f>'fnd enro'!L728</f>
        <v>0</v>
      </c>
      <c r="M728" s="8">
        <f>'fnd enro'!M728</f>
        <v>2</v>
      </c>
      <c r="N728" s="8">
        <f>'fnd enro'!N728</f>
        <v>0</v>
      </c>
      <c r="O728" s="8">
        <f>'fnd enro'!O728</f>
        <v>0</v>
      </c>
      <c r="P728" s="8">
        <f>'fnd enro'!P728</f>
        <v>2</v>
      </c>
      <c r="Q728" s="8">
        <f>'fnd enro'!R728</f>
        <v>3</v>
      </c>
      <c r="R728" s="9">
        <f t="shared" si="154"/>
        <v>1.0680000000000001</v>
      </c>
      <c r="S728" s="8">
        <f>VALUE('fnd enro'!Q728)</f>
        <v>10</v>
      </c>
      <c r="T728" s="1"/>
      <c r="U728" s="68">
        <f>(($D728*'fnd base rates'!C$7)
+($E728*'fnd base rates'!C$8)
+($F728*'fnd base rates'!C$9)
+($G728*'fnd base rates'!C$10)
+($H728*'fnd base rates'!C$11)
+($I728*'fnd base rates'!C$12)
+($J728*'fnd base rates'!C$13)
+($K728*'fnd base rates'!C$14)
+($M728*'fnd base rates'!C$16)
+($N728*'fnd base rates'!C$17)
+($O728*'fnd base rates'!C$18)
+($P728*VLOOKUP($S728+12,rate_basefnd,3)))
*$R728</f>
        <v>2423.3812848000002</v>
      </c>
      <c r="V728" s="68">
        <f>(($D728*'fnd base rates'!D$7)
+($E728*'fnd base rates'!D$8)
+($F728*'fnd base rates'!D$9)
+($G728*'fnd base rates'!D$10)
+($H728*'fnd base rates'!D$11)
+($I728*'fnd base rates'!D$12)
+($J728*'fnd base rates'!D$13)
+($K728*'fnd base rates'!D$14)
+($M728*'fnd base rates'!D$16)
+($N728*'fnd base rates'!D$17)
+($O728*'fnd base rates'!D$18)
+($P728*VLOOKUP($S728+12,rate_basefnd,4)))
*$R728</f>
        <v>4329.1593600000006</v>
      </c>
      <c r="W728" s="68">
        <f>(($D728*'fnd base rates'!E$7)
+($E728*'fnd base rates'!E$8)
+($F728*'fnd base rates'!E$9)
+($G728*'fnd base rates'!E$10)
+($H728*'fnd base rates'!E$11)
+($I728*'fnd base rates'!E$12)
+($J728*'fnd base rates'!E$13)
+($K728*'fnd base rates'!E$14)
+($M728*'fnd base rates'!E$16)
+($N728*'fnd base rates'!E$17)
+($O728*'fnd base rates'!E$18)
+($P728*VLOOKUP($S728+12,rate_basefnd,5)))
*$R728</f>
        <v>28310.8990032</v>
      </c>
      <c r="X728" s="68">
        <f>(($D728*'fnd base rates'!F$7)
+($E728*'fnd base rates'!F$8)
+($F728*'fnd base rates'!F$9)
+($G728*'fnd base rates'!F$10)
+($H728*'fnd base rates'!F$11)
+($I728*'fnd base rates'!F$12)
+($J728*'fnd base rates'!F$13)
+($K728*'fnd base rates'!F$14)
+($M728*'fnd base rates'!F$16)
+($N728*'fnd base rates'!F$17)
+($O728*'fnd base rates'!F$18)
+($P728*VLOOKUP($S728+12,rate_basefnd,6)))
*$R728</f>
        <v>4929.0746112000006</v>
      </c>
      <c r="Y728" s="68">
        <f>(($D728*'fnd base rates'!G$7)
+($E728*'fnd base rates'!G$8)
+($F728*'fnd base rates'!G$9)
+($G728*'fnd base rates'!G$10)
+($H728*'fnd base rates'!G$11)
+($I728*'fnd base rates'!G$12)
+($J728*'fnd base rates'!G$13)
+($K728*'fnd base rates'!G$14)
+($M728*'fnd base rates'!G$16)
+($N728*'fnd base rates'!G$17)
+($O728*'fnd base rates'!G$18)
+($P728*VLOOKUP($S728+12,rate_basefnd,7)))
*$R728</f>
        <v>1237.3754016000003</v>
      </c>
      <c r="Z728" s="68">
        <f>(($D728*'fnd base rates'!H$7)
+($E728*'fnd base rates'!H$8)
+($F728*'fnd base rates'!H$9)
+($G728*'fnd base rates'!H$10)
+($H728*'fnd base rates'!H$11)
+($I728*'fnd base rates'!H$12)
+($J728*'fnd base rates'!H$13)
+($K728*'fnd base rates'!H$14)
+($M728*'fnd base rates'!H$16)
+($N728*'fnd base rates'!H$17)
+($O728*'fnd base rates'!H$18)
+($P728*VLOOKUP($S728+12,rate_basefnd,8)))</f>
        <v>2123.9519999999998</v>
      </c>
      <c r="AA728" s="68">
        <f>(($D728*'fnd base rates'!I$7)
+($E728*'fnd base rates'!I$8)
+($F728*'fnd base rates'!I$9)
+($G728*'fnd base rates'!I$10)
+($H728*'fnd base rates'!I$11)
+($I728*'fnd base rates'!I$12)
+($J728*'fnd base rates'!I$13)
+($K728*'fnd base rates'!I$14)
+($M728*'fnd base rates'!I$16)
+($N728*'fnd base rates'!I$17)
+($O728*'fnd base rates'!I$18)
+($P728*VLOOKUP($S728+12,rate_basefnd,9)))
*$R728</f>
        <v>2103.2337600000001</v>
      </c>
      <c r="AB728" s="68">
        <f>(($D728*'fnd base rates'!J$7)
+($E728*'fnd base rates'!J$8)
+($F728*'fnd base rates'!J$9)
+($G728*'fnd base rates'!J$10)
+($H728*'fnd base rates'!J$11)
+($I728*'fnd base rates'!J$12)
+($J728*'fnd base rates'!J$13)
+($K728*'fnd base rates'!J$14)
+($M728*'fnd base rates'!J$16)
+($N728*'fnd base rates'!J$17)
+($O728*'fnd base rates'!J$18)
+($P728*VLOOKUP($S728+12,rate_basefnd,10)))
*$R728</f>
        <v>2926.9928400000003</v>
      </c>
      <c r="AC728" s="68">
        <f>(($D728*'fnd base rates'!K$7)
+($E728*'fnd base rates'!K$8)
+($F728*'fnd base rates'!K$9)
+($G728*'fnd base rates'!K$10)
+($H728*'fnd base rates'!K$11)
+($I728*'fnd base rates'!K$12)
+($J728*'fnd base rates'!K$13)
+($K728*'fnd base rates'!K$14)
+($M728*'fnd base rates'!K$16)
+($N728*'fnd base rates'!K$17)
+($O728*'fnd base rates'!K$18)
+($P728*VLOOKUP($S728+12,rate_basefnd,11)))
*$R728</f>
        <v>4698.8988240000008</v>
      </c>
      <c r="AD728" s="68">
        <f>(($D728*'fnd base rates'!L$7)
+($E728*'fnd base rates'!L$8)
+($F728*'fnd base rates'!L$9)
+($G728*'fnd base rates'!L$10)
+($H728*'fnd base rates'!L$11)
+($I728*'fnd base rates'!L$12)
+($J728*'fnd base rates'!L$13)
+($K728*'fnd base rates'!L$14)
+($M728*'fnd base rates'!L$16)
+($N728*'fnd base rates'!L$17)
+($O728*'fnd base rates'!L$18)
+($P728*VLOOKUP($S728+12,rate_basefnd,12)))</f>
        <v>9543.6664000000019</v>
      </c>
      <c r="AE728" s="68">
        <f>(($D728*'fnd base rates'!M$7)
+($E728*'fnd base rates'!M$8)
+($F728*'fnd base rates'!M$9)
+($G728*'fnd base rates'!M$10)
+($H728*'fnd base rates'!M$11)
+($I728*'fnd base rates'!M$12)
+($J728*'fnd base rates'!M$13)
+($K728*'fnd base rates'!M$14)
+($M728*'fnd base rates'!M$16)
+($N728*'fnd base rates'!M$17)
+($O728*'fnd base rates'!M$18)
+($P728*VLOOKUP($S728+12,rate_basefnd,13)))</f>
        <v>0</v>
      </c>
      <c r="AF728" s="3">
        <f t="shared" si="155"/>
        <v>62626.633484800004</v>
      </c>
      <c r="AH728" s="205">
        <f t="shared" si="156"/>
        <v>487274181</v>
      </c>
      <c r="AI728" s="3" t="str">
        <f t="shared" si="160"/>
        <v>487</v>
      </c>
      <c r="AJ728" s="1" t="str">
        <f t="shared" si="161"/>
        <v>274</v>
      </c>
      <c r="AK728" s="1" t="str">
        <f t="shared" si="162"/>
        <v>181</v>
      </c>
      <c r="AL728" s="3">
        <f t="shared" si="157"/>
        <v>1</v>
      </c>
      <c r="AM728" s="3">
        <f t="shared" si="167"/>
        <v>3</v>
      </c>
      <c r="AN728" s="3">
        <f t="shared" si="163"/>
        <v>62626.633484800004</v>
      </c>
      <c r="AO728" s="3">
        <f t="shared" si="164"/>
        <v>20876</v>
      </c>
      <c r="AP728" s="3">
        <f t="shared" si="158"/>
        <v>1389</v>
      </c>
      <c r="AQ728" s="3">
        <v>19487</v>
      </c>
      <c r="AS728" s="68"/>
      <c r="AT728" s="68"/>
      <c r="AX728" s="4">
        <f t="shared" si="165"/>
        <v>0</v>
      </c>
      <c r="AZ728" s="4">
        <f t="shared" si="166"/>
        <v>0</v>
      </c>
      <c r="BB728" s="4"/>
    </row>
    <row r="729" spans="1:54" s="3" customFormat="1">
      <c r="A729" s="205" t="str">
        <f t="shared" si="159"/>
        <v>487</v>
      </c>
      <c r="B729" s="1">
        <v>487274189</v>
      </c>
      <c r="C729" s="7" t="s">
        <v>109</v>
      </c>
      <c r="D729" s="8">
        <f>'fnd enro'!D729</f>
        <v>0</v>
      </c>
      <c r="E729" s="8">
        <f>'fnd enro'!E729</f>
        <v>0</v>
      </c>
      <c r="F729" s="8">
        <f>'fnd enro'!F729</f>
        <v>0</v>
      </c>
      <c r="G729" s="8">
        <f>'fnd enro'!G729</f>
        <v>2</v>
      </c>
      <c r="H729" s="8">
        <f>'fnd enro'!H729</f>
        <v>0</v>
      </c>
      <c r="I729" s="8">
        <f>'fnd enro'!I729</f>
        <v>0</v>
      </c>
      <c r="J729" s="8">
        <f>'fnd enro'!J729</f>
        <v>0</v>
      </c>
      <c r="K729" s="9">
        <f>'fnd enro'!K729</f>
        <v>0.08</v>
      </c>
      <c r="L729" s="8">
        <f>'fnd enro'!L729</f>
        <v>0</v>
      </c>
      <c r="M729" s="8">
        <f>'fnd enro'!M729</f>
        <v>0</v>
      </c>
      <c r="N729" s="8">
        <f>'fnd enro'!N729</f>
        <v>0</v>
      </c>
      <c r="O729" s="8">
        <f>'fnd enro'!O729</f>
        <v>0</v>
      </c>
      <c r="P729" s="8">
        <f>'fnd enro'!P729</f>
        <v>2</v>
      </c>
      <c r="Q729" s="8">
        <f>'fnd enro'!R729</f>
        <v>2</v>
      </c>
      <c r="R729" s="9">
        <f t="shared" si="154"/>
        <v>1.0680000000000001</v>
      </c>
      <c r="S729" s="8">
        <f>VALUE('fnd enro'!Q729)</f>
        <v>3</v>
      </c>
      <c r="T729" s="1"/>
      <c r="U729" s="68">
        <f>(($D729*'fnd base rates'!C$7)
+($E729*'fnd base rates'!C$8)
+($F729*'fnd base rates'!C$9)
+($G729*'fnd base rates'!C$10)
+($H729*'fnd base rates'!C$11)
+($I729*'fnd base rates'!C$12)
+($J729*'fnd base rates'!C$13)
+($K729*'fnd base rates'!C$14)
+($M729*'fnd base rates'!C$16)
+($N729*'fnd base rates'!C$17)
+($O729*'fnd base rates'!C$18)
+($P729*VLOOKUP($S729+12,rate_basefnd,3)))
*$R729</f>
        <v>1418.5201632000003</v>
      </c>
      <c r="V729" s="68">
        <f>(($D729*'fnd base rates'!D$7)
+($E729*'fnd base rates'!D$8)
+($F729*'fnd base rates'!D$9)
+($G729*'fnd base rates'!D$10)
+($H729*'fnd base rates'!D$11)
+($I729*'fnd base rates'!D$12)
+($J729*'fnd base rates'!D$13)
+($K729*'fnd base rates'!D$14)
+($M729*'fnd base rates'!D$16)
+($N729*'fnd base rates'!D$17)
+($O729*'fnd base rates'!D$18)
+($P729*VLOOKUP($S729+12,rate_basefnd,4)))
*$R729</f>
        <v>2465.0721600000002</v>
      </c>
      <c r="W729" s="68">
        <f>(($D729*'fnd base rates'!E$7)
+($E729*'fnd base rates'!E$8)
+($F729*'fnd base rates'!E$9)
+($G729*'fnd base rates'!E$10)
+($H729*'fnd base rates'!E$11)
+($I729*'fnd base rates'!E$12)
+($J729*'fnd base rates'!E$13)
+($K729*'fnd base rates'!E$14)
+($M729*'fnd base rates'!E$16)
+($N729*'fnd base rates'!E$17)
+($O729*'fnd base rates'!E$18)
+($P729*VLOOKUP($S729+12,rate_basefnd,5)))
*$R729</f>
        <v>15593.1007488</v>
      </c>
      <c r="X729" s="68">
        <f>(($D729*'fnd base rates'!F$7)
+($E729*'fnd base rates'!F$8)
+($F729*'fnd base rates'!F$9)
+($G729*'fnd base rates'!F$10)
+($H729*'fnd base rates'!F$11)
+($I729*'fnd base rates'!F$12)
+($J729*'fnd base rates'!F$13)
+($K729*'fnd base rates'!F$14)
+($M729*'fnd base rates'!F$16)
+($N729*'fnd base rates'!F$17)
+($O729*'fnd base rates'!F$18)
+($P729*VLOOKUP($S729+12,rate_basefnd,6)))
*$R729</f>
        <v>2985.7708607999998</v>
      </c>
      <c r="Y729" s="68">
        <f>(($D729*'fnd base rates'!G$7)
+($E729*'fnd base rates'!G$8)
+($F729*'fnd base rates'!G$9)
+($G729*'fnd base rates'!G$10)
+($H729*'fnd base rates'!G$11)
+($I729*'fnd base rates'!G$12)
+($J729*'fnd base rates'!G$13)
+($K729*'fnd base rates'!G$14)
+($M729*'fnd base rates'!G$16)
+($N729*'fnd base rates'!G$17)
+($O729*'fnd base rates'!G$18)
+($P729*VLOOKUP($S729+12,rate_basefnd,7)))
*$R729</f>
        <v>681.96157440000002</v>
      </c>
      <c r="Z729" s="68">
        <f>(($D729*'fnd base rates'!H$7)
+($E729*'fnd base rates'!H$8)
+($F729*'fnd base rates'!H$9)
+($G729*'fnd base rates'!H$10)
+($H729*'fnd base rates'!H$11)
+($I729*'fnd base rates'!H$12)
+($J729*'fnd base rates'!H$13)
+($K729*'fnd base rates'!H$14)
+($M729*'fnd base rates'!H$16)
+($N729*'fnd base rates'!H$17)
+($O729*'fnd base rates'!H$18)
+($P729*VLOOKUP($S729+12,rate_basefnd,8)))</f>
        <v>1206.9479999999999</v>
      </c>
      <c r="AA729" s="68">
        <f>(($D729*'fnd base rates'!I$7)
+($E729*'fnd base rates'!I$8)
+($F729*'fnd base rates'!I$9)
+($G729*'fnd base rates'!I$10)
+($H729*'fnd base rates'!I$11)
+($I729*'fnd base rates'!I$12)
+($J729*'fnd base rates'!I$13)
+($K729*'fnd base rates'!I$14)
+($M729*'fnd base rates'!I$16)
+($N729*'fnd base rates'!I$17)
+($O729*'fnd base rates'!I$18)
+($P729*VLOOKUP($S729+12,rate_basefnd,9)))
*$R729</f>
        <v>1225.7436</v>
      </c>
      <c r="AB729" s="68">
        <f>(($D729*'fnd base rates'!J$7)
+($E729*'fnd base rates'!J$8)
+($F729*'fnd base rates'!J$9)
+($G729*'fnd base rates'!J$10)
+($H729*'fnd base rates'!J$11)
+($I729*'fnd base rates'!J$12)
+($J729*'fnd base rates'!J$13)
+($K729*'fnd base rates'!J$14)
+($M729*'fnd base rates'!J$16)
+($N729*'fnd base rates'!J$17)
+($O729*'fnd base rates'!J$18)
+($P729*VLOOKUP($S729+12,rate_basefnd,10)))
*$R729</f>
        <v>1700.4696000000001</v>
      </c>
      <c r="AC729" s="68">
        <f>(($D729*'fnd base rates'!K$7)
+($E729*'fnd base rates'!K$8)
+($F729*'fnd base rates'!K$9)
+($G729*'fnd base rates'!K$10)
+($H729*'fnd base rates'!K$11)
+($I729*'fnd base rates'!K$12)
+($J729*'fnd base rates'!K$13)
+($K729*'fnd base rates'!K$14)
+($M729*'fnd base rates'!K$16)
+($N729*'fnd base rates'!K$17)
+($O729*'fnd base rates'!K$18)
+($P729*VLOOKUP($S729+12,rate_basefnd,11)))
*$R729</f>
        <v>2617.8516960000002</v>
      </c>
      <c r="AD729" s="68">
        <f>(($D729*'fnd base rates'!L$7)
+($E729*'fnd base rates'!L$8)
+($F729*'fnd base rates'!L$9)
+($G729*'fnd base rates'!L$10)
+($H729*'fnd base rates'!L$11)
+($I729*'fnd base rates'!L$12)
+($J729*'fnd base rates'!L$13)
+($K729*'fnd base rates'!L$14)
+($M729*'fnd base rates'!L$16)
+($N729*'fnd base rates'!L$17)
+($O729*'fnd base rates'!L$18)
+($P729*VLOOKUP($S729+12,rate_basefnd,12)))</f>
        <v>5642.8975999999993</v>
      </c>
      <c r="AE729" s="68">
        <f>(($D729*'fnd base rates'!M$7)
+($E729*'fnd base rates'!M$8)
+($F729*'fnd base rates'!M$9)
+($G729*'fnd base rates'!M$10)
+($H729*'fnd base rates'!M$11)
+($I729*'fnd base rates'!M$12)
+($J729*'fnd base rates'!M$13)
+($K729*'fnd base rates'!M$14)
+($M729*'fnd base rates'!M$16)
+($N729*'fnd base rates'!M$17)
+($O729*'fnd base rates'!M$18)
+($P729*VLOOKUP($S729+12,rate_basefnd,13)))</f>
        <v>0</v>
      </c>
      <c r="AF729" s="3">
        <f t="shared" si="155"/>
        <v>35538.336003200006</v>
      </c>
      <c r="AH729" s="205">
        <f t="shared" si="156"/>
        <v>487274189</v>
      </c>
      <c r="AI729" s="3" t="str">
        <f t="shared" si="160"/>
        <v>487</v>
      </c>
      <c r="AJ729" s="1" t="str">
        <f t="shared" si="161"/>
        <v>274</v>
      </c>
      <c r="AK729" s="1" t="str">
        <f t="shared" si="162"/>
        <v>189</v>
      </c>
      <c r="AL729" s="3">
        <f t="shared" si="157"/>
        <v>1</v>
      </c>
      <c r="AM729" s="3">
        <f t="shared" si="167"/>
        <v>2</v>
      </c>
      <c r="AN729" s="3">
        <f t="shared" si="163"/>
        <v>35538.336003200006</v>
      </c>
      <c r="AO729" s="3">
        <f t="shared" si="164"/>
        <v>17769</v>
      </c>
      <c r="AP729" s="3">
        <f t="shared" si="158"/>
        <v>-717</v>
      </c>
      <c r="AQ729" s="3">
        <v>18486</v>
      </c>
      <c r="AS729" s="68"/>
      <c r="AT729" s="68"/>
      <c r="AX729" s="4">
        <f t="shared" si="165"/>
        <v>0</v>
      </c>
      <c r="AZ729" s="4">
        <f t="shared" si="166"/>
        <v>0</v>
      </c>
      <c r="BB729" s="4"/>
    </row>
    <row r="730" spans="1:54" s="3" customFormat="1">
      <c r="A730" s="205" t="str">
        <f t="shared" si="159"/>
        <v>487</v>
      </c>
      <c r="B730" s="1">
        <v>487274201</v>
      </c>
      <c r="C730" s="7" t="s">
        <v>109</v>
      </c>
      <c r="D730" s="8">
        <f>'fnd enro'!D730</f>
        <v>0</v>
      </c>
      <c r="E730" s="8">
        <f>'fnd enro'!E730</f>
        <v>0</v>
      </c>
      <c r="F730" s="8">
        <f>'fnd enro'!F730</f>
        <v>0</v>
      </c>
      <c r="G730" s="8">
        <f>'fnd enro'!G730</f>
        <v>0</v>
      </c>
      <c r="H730" s="8">
        <f>'fnd enro'!H730</f>
        <v>2</v>
      </c>
      <c r="I730" s="8">
        <f>'fnd enro'!I730</f>
        <v>0</v>
      </c>
      <c r="J730" s="8">
        <f>'fnd enro'!J730</f>
        <v>0</v>
      </c>
      <c r="K730" s="9">
        <f>'fnd enro'!K730</f>
        <v>0.08</v>
      </c>
      <c r="L730" s="8">
        <f>'fnd enro'!L730</f>
        <v>0</v>
      </c>
      <c r="M730" s="8">
        <f>'fnd enro'!M730</f>
        <v>0</v>
      </c>
      <c r="N730" s="8">
        <f>'fnd enro'!N730</f>
        <v>1</v>
      </c>
      <c r="O730" s="8">
        <f>'fnd enro'!O730</f>
        <v>0</v>
      </c>
      <c r="P730" s="8">
        <f>'fnd enro'!P730</f>
        <v>0</v>
      </c>
      <c r="Q730" s="8">
        <f>'fnd enro'!R730</f>
        <v>2</v>
      </c>
      <c r="R730" s="9">
        <f t="shared" si="154"/>
        <v>1.0680000000000001</v>
      </c>
      <c r="S730" s="8">
        <f>VALUE('fnd enro'!Q730)</f>
        <v>12</v>
      </c>
      <c r="T730" s="1"/>
      <c r="U730" s="68">
        <f>(($D730*'fnd base rates'!C$7)
+($E730*'fnd base rates'!C$8)
+($F730*'fnd base rates'!C$9)
+($G730*'fnd base rates'!C$10)
+($H730*'fnd base rates'!C$11)
+($I730*'fnd base rates'!C$12)
+($J730*'fnd base rates'!C$13)
+($K730*'fnd base rates'!C$14)
+($M730*'fnd base rates'!C$16)
+($N730*'fnd base rates'!C$17)
+($O730*'fnd base rates'!C$18)
+($P730*VLOOKUP($S730+12,rate_basefnd,3)))
*$R730</f>
        <v>1418.9153232000001</v>
      </c>
      <c r="V730" s="68">
        <f>(($D730*'fnd base rates'!D$7)
+($E730*'fnd base rates'!D$8)
+($F730*'fnd base rates'!D$9)
+($G730*'fnd base rates'!D$10)
+($H730*'fnd base rates'!D$11)
+($I730*'fnd base rates'!D$12)
+($J730*'fnd base rates'!D$13)
+($K730*'fnd base rates'!D$14)
+($M730*'fnd base rates'!D$16)
+($N730*'fnd base rates'!D$17)
+($O730*'fnd base rates'!D$18)
+($P730*VLOOKUP($S730+12,rate_basefnd,4)))
*$R730</f>
        <v>2054.4368400000003</v>
      </c>
      <c r="W730" s="68">
        <f>(($D730*'fnd base rates'!E$7)
+($E730*'fnd base rates'!E$8)
+($F730*'fnd base rates'!E$9)
+($G730*'fnd base rates'!E$10)
+($H730*'fnd base rates'!E$11)
+($I730*'fnd base rates'!E$12)
+($J730*'fnd base rates'!E$13)
+($K730*'fnd base rates'!E$14)
+($M730*'fnd base rates'!E$16)
+($N730*'fnd base rates'!E$17)
+($O730*'fnd base rates'!E$18)
+($P730*VLOOKUP($S730+12,rate_basefnd,5)))
*$R730</f>
        <v>9920.1197088000008</v>
      </c>
      <c r="X730" s="68">
        <f>(($D730*'fnd base rates'!F$7)
+($E730*'fnd base rates'!F$8)
+($F730*'fnd base rates'!F$9)
+($G730*'fnd base rates'!F$10)
+($H730*'fnd base rates'!F$11)
+($I730*'fnd base rates'!F$12)
+($J730*'fnd base rates'!F$13)
+($K730*'fnd base rates'!F$14)
+($M730*'fnd base rates'!F$16)
+($N730*'fnd base rates'!F$17)
+($O730*'fnd base rates'!F$18)
+($P730*VLOOKUP($S730+12,rate_basefnd,6)))
*$R730</f>
        <v>2630.0307408000003</v>
      </c>
      <c r="Y730" s="68">
        <f>(($D730*'fnd base rates'!G$7)
+($E730*'fnd base rates'!G$8)
+($F730*'fnd base rates'!G$9)
+($G730*'fnd base rates'!G$10)
+($H730*'fnd base rates'!G$11)
+($I730*'fnd base rates'!G$12)
+($J730*'fnd base rates'!G$13)
+($K730*'fnd base rates'!G$14)
+($M730*'fnd base rates'!G$16)
+($N730*'fnd base rates'!G$17)
+($O730*'fnd base rates'!G$18)
+($P730*VLOOKUP($S730+12,rate_basefnd,7)))
*$R730</f>
        <v>469.69657440000003</v>
      </c>
      <c r="Z730" s="68">
        <f>(($D730*'fnd base rates'!H$7)
+($E730*'fnd base rates'!H$8)
+($F730*'fnd base rates'!H$9)
+($G730*'fnd base rates'!H$10)
+($H730*'fnd base rates'!H$11)
+($I730*'fnd base rates'!H$12)
+($J730*'fnd base rates'!H$13)
+($K730*'fnd base rates'!H$14)
+($M730*'fnd base rates'!H$16)
+($N730*'fnd base rates'!H$17)
+($O730*'fnd base rates'!H$18)
+($P730*VLOOKUP($S730+12,rate_basefnd,8)))</f>
        <v>1324.1379999999999</v>
      </c>
      <c r="AA730" s="68">
        <f>(($D730*'fnd base rates'!I$7)
+($E730*'fnd base rates'!I$8)
+($F730*'fnd base rates'!I$9)
+($G730*'fnd base rates'!I$10)
+($H730*'fnd base rates'!I$11)
+($I730*'fnd base rates'!I$12)
+($J730*'fnd base rates'!I$13)
+($K730*'fnd base rates'!I$14)
+($M730*'fnd base rates'!I$16)
+($N730*'fnd base rates'!I$17)
+($O730*'fnd base rates'!I$18)
+($P730*VLOOKUP($S730+12,rate_basefnd,9)))
*$R730</f>
        <v>1071.471</v>
      </c>
      <c r="AB730" s="68">
        <f>(($D730*'fnd base rates'!J$7)
+($E730*'fnd base rates'!J$8)
+($F730*'fnd base rates'!J$9)
+($G730*'fnd base rates'!J$10)
+($H730*'fnd base rates'!J$11)
+($I730*'fnd base rates'!J$12)
+($J730*'fnd base rates'!J$13)
+($K730*'fnd base rates'!J$14)
+($M730*'fnd base rates'!J$16)
+($N730*'fnd base rates'!J$17)
+($O730*'fnd base rates'!J$18)
+($P730*VLOOKUP($S730+12,rate_basefnd,10)))
*$R730</f>
        <v>624.09648000000004</v>
      </c>
      <c r="AC730" s="68">
        <f>(($D730*'fnd base rates'!K$7)
+($E730*'fnd base rates'!K$8)
+($F730*'fnd base rates'!K$9)
+($G730*'fnd base rates'!K$10)
+($H730*'fnd base rates'!K$11)
+($I730*'fnd base rates'!K$12)
+($J730*'fnd base rates'!K$13)
+($K730*'fnd base rates'!K$14)
+($M730*'fnd base rates'!K$16)
+($N730*'fnd base rates'!K$17)
+($O730*'fnd base rates'!K$18)
+($P730*VLOOKUP($S730+12,rate_basefnd,11)))
*$R730</f>
        <v>3226.0776959999998</v>
      </c>
      <c r="AD730" s="68">
        <f>(($D730*'fnd base rates'!L$7)
+($E730*'fnd base rates'!L$8)
+($F730*'fnd base rates'!L$9)
+($G730*'fnd base rates'!L$10)
+($H730*'fnd base rates'!L$11)
+($I730*'fnd base rates'!L$12)
+($J730*'fnd base rates'!L$13)
+($K730*'fnd base rates'!L$14)
+($M730*'fnd base rates'!L$16)
+($N730*'fnd base rates'!L$17)
+($O730*'fnd base rates'!L$18)
+($P730*VLOOKUP($S730+12,rate_basefnd,12)))</f>
        <v>5269.4875999999995</v>
      </c>
      <c r="AE730" s="68">
        <f>(($D730*'fnd base rates'!M$7)
+($E730*'fnd base rates'!M$8)
+($F730*'fnd base rates'!M$9)
+($G730*'fnd base rates'!M$10)
+($H730*'fnd base rates'!M$11)
+($I730*'fnd base rates'!M$12)
+($J730*'fnd base rates'!M$13)
+($K730*'fnd base rates'!M$14)
+($M730*'fnd base rates'!M$16)
+($N730*'fnd base rates'!M$17)
+($O730*'fnd base rates'!M$18)
+($P730*VLOOKUP($S730+12,rate_basefnd,13)))</f>
        <v>0</v>
      </c>
      <c r="AF730" s="3">
        <f t="shared" si="155"/>
        <v>28008.469963200005</v>
      </c>
      <c r="AH730" s="205">
        <f t="shared" si="156"/>
        <v>487274201</v>
      </c>
      <c r="AI730" s="3" t="str">
        <f t="shared" si="160"/>
        <v>487</v>
      </c>
      <c r="AJ730" s="1" t="str">
        <f t="shared" si="161"/>
        <v>274</v>
      </c>
      <c r="AK730" s="1" t="str">
        <f t="shared" si="162"/>
        <v>201</v>
      </c>
      <c r="AL730" s="3">
        <f t="shared" si="157"/>
        <v>1</v>
      </c>
      <c r="AM730" s="3">
        <f t="shared" si="167"/>
        <v>2</v>
      </c>
      <c r="AN730" s="3">
        <f t="shared" si="163"/>
        <v>28008.469963200005</v>
      </c>
      <c r="AO730" s="3">
        <f t="shared" si="164"/>
        <v>14004</v>
      </c>
      <c r="AP730" s="3">
        <f t="shared" si="158"/>
        <v>-6425</v>
      </c>
      <c r="AQ730" s="3">
        <v>20429</v>
      </c>
      <c r="AS730" s="68"/>
      <c r="AT730" s="68"/>
      <c r="AX730" s="4">
        <f t="shared" si="165"/>
        <v>0</v>
      </c>
      <c r="AZ730" s="4">
        <f t="shared" si="166"/>
        <v>0</v>
      </c>
      <c r="BB730" s="4"/>
    </row>
    <row r="731" spans="1:54" s="3" customFormat="1">
      <c r="A731" s="205" t="str">
        <f t="shared" si="159"/>
        <v>487</v>
      </c>
      <c r="B731" s="1">
        <v>487274229</v>
      </c>
      <c r="C731" s="7" t="s">
        <v>109</v>
      </c>
      <c r="D731" s="8">
        <f>'fnd enro'!D731</f>
        <v>0</v>
      </c>
      <c r="E731" s="8">
        <f>'fnd enro'!E731</f>
        <v>0</v>
      </c>
      <c r="F731" s="8">
        <f>'fnd enro'!F731</f>
        <v>1</v>
      </c>
      <c r="G731" s="8">
        <f>'fnd enro'!G731</f>
        <v>1</v>
      </c>
      <c r="H731" s="8">
        <f>'fnd enro'!H731</f>
        <v>0</v>
      </c>
      <c r="I731" s="8">
        <f>'fnd enro'!I731</f>
        <v>0</v>
      </c>
      <c r="J731" s="8">
        <f>'fnd enro'!J731</f>
        <v>0</v>
      </c>
      <c r="K731" s="9">
        <f>'fnd enro'!K731</f>
        <v>0.08</v>
      </c>
      <c r="L731" s="8">
        <f>'fnd enro'!L731</f>
        <v>0</v>
      </c>
      <c r="M731" s="8">
        <f>'fnd enro'!M731</f>
        <v>0</v>
      </c>
      <c r="N731" s="8">
        <f>'fnd enro'!N731</f>
        <v>0</v>
      </c>
      <c r="O731" s="8">
        <f>'fnd enro'!O731</f>
        <v>0</v>
      </c>
      <c r="P731" s="8">
        <f>'fnd enro'!P731</f>
        <v>2</v>
      </c>
      <c r="Q731" s="8">
        <f>'fnd enro'!R731</f>
        <v>2</v>
      </c>
      <c r="R731" s="9">
        <f t="shared" si="154"/>
        <v>1.0680000000000001</v>
      </c>
      <c r="S731" s="8">
        <f>VALUE('fnd enro'!Q731)</f>
        <v>9</v>
      </c>
      <c r="T731" s="1"/>
      <c r="U731" s="68">
        <f>(($D731*'fnd base rates'!C$7)
+($E731*'fnd base rates'!C$8)
+($F731*'fnd base rates'!C$9)
+($G731*'fnd base rates'!C$10)
+($H731*'fnd base rates'!C$11)
+($I731*'fnd base rates'!C$12)
+($J731*'fnd base rates'!C$13)
+($K731*'fnd base rates'!C$14)
+($M731*'fnd base rates'!C$16)
+($N731*'fnd base rates'!C$17)
+($O731*'fnd base rates'!C$18)
+($P731*VLOOKUP($S731+12,rate_basefnd,3)))
*$R731</f>
        <v>1507.2282432000002</v>
      </c>
      <c r="V731" s="68">
        <f>(($D731*'fnd base rates'!D$7)
+($E731*'fnd base rates'!D$8)
+($F731*'fnd base rates'!D$9)
+($G731*'fnd base rates'!D$10)
+($H731*'fnd base rates'!D$11)
+($I731*'fnd base rates'!D$12)
+($J731*'fnd base rates'!D$13)
+($K731*'fnd base rates'!D$14)
+($M731*'fnd base rates'!D$16)
+($N731*'fnd base rates'!D$17)
+($O731*'fnd base rates'!D$18)
+($P731*VLOOKUP($S731+12,rate_basefnd,4)))
*$R731</f>
        <v>2885.33016</v>
      </c>
      <c r="W731" s="68">
        <f>(($D731*'fnd base rates'!E$7)
+($E731*'fnd base rates'!E$8)
+($F731*'fnd base rates'!E$9)
+($G731*'fnd base rates'!E$10)
+($H731*'fnd base rates'!E$11)
+($I731*'fnd base rates'!E$12)
+($J731*'fnd base rates'!E$13)
+($K731*'fnd base rates'!E$14)
+($M731*'fnd base rates'!E$16)
+($N731*'fnd base rates'!E$17)
+($O731*'fnd base rates'!E$18)
+($P731*VLOOKUP($S731+12,rate_basefnd,5)))
*$R731</f>
        <v>19695.801388799999</v>
      </c>
      <c r="X731" s="68">
        <f>(($D731*'fnd base rates'!F$7)
+($E731*'fnd base rates'!F$8)
+($F731*'fnd base rates'!F$9)
+($G731*'fnd base rates'!F$10)
+($H731*'fnd base rates'!F$11)
+($I731*'fnd base rates'!F$12)
+($J731*'fnd base rates'!F$13)
+($K731*'fnd base rates'!F$14)
+($M731*'fnd base rates'!F$16)
+($N731*'fnd base rates'!F$17)
+($O731*'fnd base rates'!F$18)
+($P731*VLOOKUP($S731+12,rate_basefnd,6)))
*$R731</f>
        <v>2985.7708607999998</v>
      </c>
      <c r="Y731" s="68">
        <f>(($D731*'fnd base rates'!G$7)
+($E731*'fnd base rates'!G$8)
+($F731*'fnd base rates'!G$9)
+($G731*'fnd base rates'!G$10)
+($H731*'fnd base rates'!G$11)
+($I731*'fnd base rates'!G$12)
+($J731*'fnd base rates'!G$13)
+($K731*'fnd base rates'!G$14)
+($M731*'fnd base rates'!G$16)
+($N731*'fnd base rates'!G$17)
+($O731*'fnd base rates'!G$18)
+($P731*VLOOKUP($S731+12,rate_basefnd,7)))
*$R731</f>
        <v>880.97269439999991</v>
      </c>
      <c r="Z731" s="68">
        <f>(($D731*'fnd base rates'!H$7)
+($E731*'fnd base rates'!H$8)
+($F731*'fnd base rates'!H$9)
+($G731*'fnd base rates'!H$10)
+($H731*'fnd base rates'!H$11)
+($I731*'fnd base rates'!H$12)
+($J731*'fnd base rates'!H$13)
+($K731*'fnd base rates'!H$14)
+($M731*'fnd base rates'!H$16)
+($N731*'fnd base rates'!H$17)
+($O731*'fnd base rates'!H$18)
+($P731*VLOOKUP($S731+12,rate_basefnd,8)))</f>
        <v>1235.4879999999998</v>
      </c>
      <c r="AA731" s="68">
        <f>(($D731*'fnd base rates'!I$7)
+($E731*'fnd base rates'!I$8)
+($F731*'fnd base rates'!I$9)
+($G731*'fnd base rates'!I$10)
+($H731*'fnd base rates'!I$11)
+($I731*'fnd base rates'!I$12)
+($J731*'fnd base rates'!I$13)
+($K731*'fnd base rates'!I$14)
+($M731*'fnd base rates'!I$16)
+($N731*'fnd base rates'!I$17)
+($O731*'fnd base rates'!I$18)
+($P731*VLOOKUP($S731+12,rate_basefnd,9)))
*$R731</f>
        <v>1391.83896</v>
      </c>
      <c r="AB731" s="68">
        <f>(($D731*'fnd base rates'!J$7)
+($E731*'fnd base rates'!J$8)
+($F731*'fnd base rates'!J$9)
+($G731*'fnd base rates'!J$10)
+($H731*'fnd base rates'!J$11)
+($I731*'fnd base rates'!J$12)
+($J731*'fnd base rates'!J$13)
+($K731*'fnd base rates'!J$14)
+($M731*'fnd base rates'!J$16)
+($N731*'fnd base rates'!J$17)
+($O731*'fnd base rates'!J$18)
+($P731*VLOOKUP($S731+12,rate_basefnd,10)))
*$R731</f>
        <v>2503.5842400000001</v>
      </c>
      <c r="AC731" s="68">
        <f>(($D731*'fnd base rates'!K$7)
+($E731*'fnd base rates'!K$8)
+($F731*'fnd base rates'!K$9)
+($G731*'fnd base rates'!K$10)
+($H731*'fnd base rates'!K$11)
+($I731*'fnd base rates'!K$12)
+($J731*'fnd base rates'!K$13)
+($K731*'fnd base rates'!K$14)
+($M731*'fnd base rates'!K$16)
+($N731*'fnd base rates'!K$17)
+($O731*'fnd base rates'!K$18)
+($P731*VLOOKUP($S731+12,rate_basefnd,11)))
*$R731</f>
        <v>2617.8516960000002</v>
      </c>
      <c r="AD731" s="68">
        <f>(($D731*'fnd base rates'!L$7)
+($E731*'fnd base rates'!L$8)
+($F731*'fnd base rates'!L$9)
+($G731*'fnd base rates'!L$10)
+($H731*'fnd base rates'!L$11)
+($I731*'fnd base rates'!L$12)
+($J731*'fnd base rates'!L$13)
+($K731*'fnd base rates'!L$14)
+($M731*'fnd base rates'!L$16)
+($N731*'fnd base rates'!L$17)
+($O731*'fnd base rates'!L$18)
+($P731*VLOOKUP($S731+12,rate_basefnd,12)))</f>
        <v>6363.5975999999991</v>
      </c>
      <c r="AE731" s="68">
        <f>(($D731*'fnd base rates'!M$7)
+($E731*'fnd base rates'!M$8)
+($F731*'fnd base rates'!M$9)
+($G731*'fnd base rates'!M$10)
+($H731*'fnd base rates'!M$11)
+($I731*'fnd base rates'!M$12)
+($J731*'fnd base rates'!M$13)
+($K731*'fnd base rates'!M$14)
+($M731*'fnd base rates'!M$16)
+($N731*'fnd base rates'!M$17)
+($O731*'fnd base rates'!M$18)
+($P731*VLOOKUP($S731+12,rate_basefnd,13)))</f>
        <v>0</v>
      </c>
      <c r="AF731" s="3">
        <f t="shared" si="155"/>
        <v>42067.463843199999</v>
      </c>
      <c r="AH731" s="205">
        <f t="shared" si="156"/>
        <v>487274229</v>
      </c>
      <c r="AI731" s="3" t="str">
        <f t="shared" si="160"/>
        <v>487</v>
      </c>
      <c r="AJ731" s="1" t="str">
        <f t="shared" si="161"/>
        <v>274</v>
      </c>
      <c r="AK731" s="1" t="str">
        <f t="shared" si="162"/>
        <v>229</v>
      </c>
      <c r="AL731" s="3">
        <f t="shared" si="157"/>
        <v>1</v>
      </c>
      <c r="AM731" s="3">
        <f t="shared" si="167"/>
        <v>2</v>
      </c>
      <c r="AN731" s="3">
        <f t="shared" si="163"/>
        <v>42067.463843199999</v>
      </c>
      <c r="AO731" s="3">
        <f t="shared" si="164"/>
        <v>21034</v>
      </c>
      <c r="AP731" s="3">
        <f t="shared" si="158"/>
        <v>6211</v>
      </c>
      <c r="AQ731" s="3">
        <v>14823</v>
      </c>
      <c r="AS731" s="68"/>
      <c r="AT731" s="68"/>
      <c r="AX731" s="4">
        <f t="shared" si="165"/>
        <v>0</v>
      </c>
      <c r="AZ731" s="4">
        <f t="shared" si="166"/>
        <v>0</v>
      </c>
      <c r="BB731" s="4"/>
    </row>
    <row r="732" spans="1:54" s="3" customFormat="1">
      <c r="A732" s="205" t="str">
        <f t="shared" si="159"/>
        <v>487</v>
      </c>
      <c r="B732" s="1">
        <v>487274243</v>
      </c>
      <c r="C732" s="7" t="s">
        <v>109</v>
      </c>
      <c r="D732" s="8">
        <f>'fnd enro'!D732</f>
        <v>0</v>
      </c>
      <c r="E732" s="8">
        <f>'fnd enro'!E732</f>
        <v>0</v>
      </c>
      <c r="F732" s="8">
        <f>'fnd enro'!F732</f>
        <v>0</v>
      </c>
      <c r="G732" s="8">
        <f>'fnd enro'!G732</f>
        <v>1</v>
      </c>
      <c r="H732" s="8">
        <f>'fnd enro'!H732</f>
        <v>0</v>
      </c>
      <c r="I732" s="8">
        <f>'fnd enro'!I732</f>
        <v>0</v>
      </c>
      <c r="J732" s="8">
        <f>'fnd enro'!J732</f>
        <v>0</v>
      </c>
      <c r="K732" s="9">
        <f>'fnd enro'!K732</f>
        <v>0.04</v>
      </c>
      <c r="L732" s="8">
        <f>'fnd enro'!L732</f>
        <v>0</v>
      </c>
      <c r="M732" s="8">
        <f>'fnd enro'!M732</f>
        <v>0</v>
      </c>
      <c r="N732" s="8">
        <f>'fnd enro'!N732</f>
        <v>0</v>
      </c>
      <c r="O732" s="8">
        <f>'fnd enro'!O732</f>
        <v>0</v>
      </c>
      <c r="P732" s="8">
        <f>'fnd enro'!P732</f>
        <v>1</v>
      </c>
      <c r="Q732" s="8">
        <f>'fnd enro'!R732</f>
        <v>1</v>
      </c>
      <c r="R732" s="9">
        <f t="shared" si="154"/>
        <v>1.0680000000000001</v>
      </c>
      <c r="S732" s="8">
        <f>VALUE('fnd enro'!Q732)</f>
        <v>9</v>
      </c>
      <c r="T732" s="1"/>
      <c r="U732" s="68">
        <f>(($D732*'fnd base rates'!C$7)
+($E732*'fnd base rates'!C$8)
+($F732*'fnd base rates'!C$9)
+($G732*'fnd base rates'!C$10)
+($H732*'fnd base rates'!C$11)
+($I732*'fnd base rates'!C$12)
+($J732*'fnd base rates'!C$13)
+($K732*'fnd base rates'!C$14)
+($M732*'fnd base rates'!C$16)
+($N732*'fnd base rates'!C$17)
+($O732*'fnd base rates'!C$18)
+($P732*VLOOKUP($S732+12,rate_basefnd,3)))
*$R732</f>
        <v>753.61412160000009</v>
      </c>
      <c r="V732" s="68">
        <f>(($D732*'fnd base rates'!D$7)
+($E732*'fnd base rates'!D$8)
+($F732*'fnd base rates'!D$9)
+($G732*'fnd base rates'!D$10)
+($H732*'fnd base rates'!D$11)
+($I732*'fnd base rates'!D$12)
+($J732*'fnd base rates'!D$13)
+($K732*'fnd base rates'!D$14)
+($M732*'fnd base rates'!D$16)
+($N732*'fnd base rates'!D$17)
+($O732*'fnd base rates'!D$18)
+($P732*VLOOKUP($S732+12,rate_basefnd,4)))
*$R732</f>
        <v>1442.66508</v>
      </c>
      <c r="W732" s="68">
        <f>(($D732*'fnd base rates'!E$7)
+($E732*'fnd base rates'!E$8)
+($F732*'fnd base rates'!E$9)
+($G732*'fnd base rates'!E$10)
+($H732*'fnd base rates'!E$11)
+($I732*'fnd base rates'!E$12)
+($J732*'fnd base rates'!E$13)
+($K732*'fnd base rates'!E$14)
+($M732*'fnd base rates'!E$16)
+($N732*'fnd base rates'!E$17)
+($O732*'fnd base rates'!E$18)
+($P732*VLOOKUP($S732+12,rate_basefnd,5)))
*$R732</f>
        <v>9847.8686544000011</v>
      </c>
      <c r="X732" s="68">
        <f>(($D732*'fnd base rates'!F$7)
+($E732*'fnd base rates'!F$8)
+($F732*'fnd base rates'!F$9)
+($G732*'fnd base rates'!F$10)
+($H732*'fnd base rates'!F$11)
+($I732*'fnd base rates'!F$12)
+($J732*'fnd base rates'!F$13)
+($K732*'fnd base rates'!F$14)
+($M732*'fnd base rates'!F$16)
+($N732*'fnd base rates'!F$17)
+($O732*'fnd base rates'!F$18)
+($P732*VLOOKUP($S732+12,rate_basefnd,6)))
*$R732</f>
        <v>1492.8854303999999</v>
      </c>
      <c r="Y732" s="68">
        <f>(($D732*'fnd base rates'!G$7)
+($E732*'fnd base rates'!G$8)
+($F732*'fnd base rates'!G$9)
+($G732*'fnd base rates'!G$10)
+($H732*'fnd base rates'!G$11)
+($I732*'fnd base rates'!G$12)
+($J732*'fnd base rates'!G$13)
+($K732*'fnd base rates'!G$14)
+($M732*'fnd base rates'!G$16)
+($N732*'fnd base rates'!G$17)
+($O732*'fnd base rates'!G$18)
+($P732*VLOOKUP($S732+12,rate_basefnd,7)))
*$R732</f>
        <v>440.49702720000005</v>
      </c>
      <c r="Z732" s="68">
        <f>(($D732*'fnd base rates'!H$7)
+($E732*'fnd base rates'!H$8)
+($F732*'fnd base rates'!H$9)
+($G732*'fnd base rates'!H$10)
+($H732*'fnd base rates'!H$11)
+($I732*'fnd base rates'!H$12)
+($J732*'fnd base rates'!H$13)
+($K732*'fnd base rates'!H$14)
+($M732*'fnd base rates'!H$16)
+($N732*'fnd base rates'!H$17)
+($O732*'fnd base rates'!H$18)
+($P732*VLOOKUP($S732+12,rate_basefnd,8)))</f>
        <v>617.74399999999991</v>
      </c>
      <c r="AA732" s="68">
        <f>(($D732*'fnd base rates'!I$7)
+($E732*'fnd base rates'!I$8)
+($F732*'fnd base rates'!I$9)
+($G732*'fnd base rates'!I$10)
+($H732*'fnd base rates'!I$11)
+($I732*'fnd base rates'!I$12)
+($J732*'fnd base rates'!I$13)
+($K732*'fnd base rates'!I$14)
+($M732*'fnd base rates'!I$16)
+($N732*'fnd base rates'!I$17)
+($O732*'fnd base rates'!I$18)
+($P732*VLOOKUP($S732+12,rate_basefnd,9)))
*$R732</f>
        <v>695.91948000000002</v>
      </c>
      <c r="AB732" s="68">
        <f>(($D732*'fnd base rates'!J$7)
+($E732*'fnd base rates'!J$8)
+($F732*'fnd base rates'!J$9)
+($G732*'fnd base rates'!J$10)
+($H732*'fnd base rates'!J$11)
+($I732*'fnd base rates'!J$12)
+($J732*'fnd base rates'!J$13)
+($K732*'fnd base rates'!J$14)
+($M732*'fnd base rates'!J$16)
+($N732*'fnd base rates'!J$17)
+($O732*'fnd base rates'!J$18)
+($P732*VLOOKUP($S732+12,rate_basefnd,10)))
*$R732</f>
        <v>1281.8563200000001</v>
      </c>
      <c r="AC732" s="68">
        <f>(($D732*'fnd base rates'!K$7)
+($E732*'fnd base rates'!K$8)
+($F732*'fnd base rates'!K$9)
+($G732*'fnd base rates'!K$10)
+($H732*'fnd base rates'!K$11)
+($I732*'fnd base rates'!K$12)
+($J732*'fnd base rates'!K$13)
+($K732*'fnd base rates'!K$14)
+($M732*'fnd base rates'!K$16)
+($N732*'fnd base rates'!K$17)
+($O732*'fnd base rates'!K$18)
+($P732*VLOOKUP($S732+12,rate_basefnd,11)))
*$R732</f>
        <v>1308.9258480000001</v>
      </c>
      <c r="AD732" s="68">
        <f>(($D732*'fnd base rates'!L$7)
+($E732*'fnd base rates'!L$8)
+($F732*'fnd base rates'!L$9)
+($G732*'fnd base rates'!L$10)
+($H732*'fnd base rates'!L$11)
+($I732*'fnd base rates'!L$12)
+($J732*'fnd base rates'!L$13)
+($K732*'fnd base rates'!L$14)
+($M732*'fnd base rates'!L$16)
+($N732*'fnd base rates'!L$17)
+($O732*'fnd base rates'!L$18)
+($P732*VLOOKUP($S732+12,rate_basefnd,12)))</f>
        <v>3181.7987999999996</v>
      </c>
      <c r="AE732" s="68">
        <f>(($D732*'fnd base rates'!M$7)
+($E732*'fnd base rates'!M$8)
+($F732*'fnd base rates'!M$9)
+($G732*'fnd base rates'!M$10)
+($H732*'fnd base rates'!M$11)
+($I732*'fnd base rates'!M$12)
+($J732*'fnd base rates'!M$13)
+($K732*'fnd base rates'!M$14)
+($M732*'fnd base rates'!M$16)
+($N732*'fnd base rates'!M$17)
+($O732*'fnd base rates'!M$18)
+($P732*VLOOKUP($S732+12,rate_basefnd,13)))</f>
        <v>0</v>
      </c>
      <c r="AF732" s="3">
        <f t="shared" si="155"/>
        <v>21063.774761600002</v>
      </c>
      <c r="AH732" s="205">
        <f t="shared" si="156"/>
        <v>487274243</v>
      </c>
      <c r="AI732" s="3" t="str">
        <f t="shared" si="160"/>
        <v>487</v>
      </c>
      <c r="AJ732" s="1" t="str">
        <f t="shared" si="161"/>
        <v>274</v>
      </c>
      <c r="AK732" s="1" t="str">
        <f t="shared" si="162"/>
        <v>243</v>
      </c>
      <c r="AL732" s="3">
        <f t="shared" si="157"/>
        <v>1</v>
      </c>
      <c r="AM732" s="3">
        <f t="shared" si="167"/>
        <v>1</v>
      </c>
      <c r="AN732" s="3">
        <f t="shared" si="163"/>
        <v>21063.774761600002</v>
      </c>
      <c r="AO732" s="3">
        <f t="shared" si="164"/>
        <v>21064</v>
      </c>
      <c r="AP732" s="3">
        <f t="shared" si="158"/>
        <v>6608</v>
      </c>
      <c r="AQ732" s="3">
        <v>14456</v>
      </c>
      <c r="AS732" s="68"/>
      <c r="AT732" s="68"/>
      <c r="AX732" s="4">
        <f t="shared" si="165"/>
        <v>0</v>
      </c>
      <c r="AZ732" s="4">
        <f t="shared" si="166"/>
        <v>0</v>
      </c>
      <c r="BB732" s="4"/>
    </row>
    <row r="733" spans="1:54" s="3" customFormat="1">
      <c r="A733" s="205" t="str">
        <f t="shared" si="159"/>
        <v>487</v>
      </c>
      <c r="B733" s="1">
        <v>487274248</v>
      </c>
      <c r="C733" s="7" t="s">
        <v>109</v>
      </c>
      <c r="D733" s="8">
        <f>'fnd enro'!D733</f>
        <v>7</v>
      </c>
      <c r="E733" s="8">
        <f>'fnd enro'!E733</f>
        <v>0</v>
      </c>
      <c r="F733" s="8">
        <f>'fnd enro'!F733</f>
        <v>6</v>
      </c>
      <c r="G733" s="8">
        <f>'fnd enro'!G733</f>
        <v>13</v>
      </c>
      <c r="H733" s="8">
        <f>'fnd enro'!H733</f>
        <v>2</v>
      </c>
      <c r="I733" s="8">
        <f>'fnd enro'!I733</f>
        <v>0</v>
      </c>
      <c r="J733" s="8">
        <f>'fnd enro'!J733</f>
        <v>0</v>
      </c>
      <c r="K733" s="9">
        <f>'fnd enro'!K733</f>
        <v>0.84</v>
      </c>
      <c r="L733" s="8">
        <f>'fnd enro'!L733</f>
        <v>0</v>
      </c>
      <c r="M733" s="8">
        <f>'fnd enro'!M733</f>
        <v>9</v>
      </c>
      <c r="N733" s="8">
        <f>'fnd enro'!N733</f>
        <v>0</v>
      </c>
      <c r="O733" s="8">
        <f>'fnd enro'!O733</f>
        <v>0</v>
      </c>
      <c r="P733" s="8">
        <f>'fnd enro'!P733</f>
        <v>16</v>
      </c>
      <c r="Q733" s="8">
        <f>'fnd enro'!R733</f>
        <v>25</v>
      </c>
      <c r="R733" s="9">
        <f t="shared" si="154"/>
        <v>1.0680000000000001</v>
      </c>
      <c r="S733" s="8">
        <f>VALUE('fnd enro'!Q733)</f>
        <v>11</v>
      </c>
      <c r="T733" s="1"/>
      <c r="U733" s="68">
        <f>(($D733*'fnd base rates'!C$7)
+($E733*'fnd base rates'!C$8)
+($F733*'fnd base rates'!C$9)
+($G733*'fnd base rates'!C$10)
+($H733*'fnd base rates'!C$11)
+($I733*'fnd base rates'!C$12)
+($J733*'fnd base rates'!C$13)
+($K733*'fnd base rates'!C$14)
+($M733*'fnd base rates'!C$16)
+($N733*'fnd base rates'!C$17)
+($O733*'fnd base rates'!C$18)
+($P733*VLOOKUP($S733+12,rate_basefnd,3)))
*$R733</f>
        <v>18566.384553600001</v>
      </c>
      <c r="V733" s="68">
        <f>(($D733*'fnd base rates'!D$7)
+($E733*'fnd base rates'!D$8)
+($F733*'fnd base rates'!D$9)
+($G733*'fnd base rates'!D$10)
+($H733*'fnd base rates'!D$11)
+($I733*'fnd base rates'!D$12)
+($J733*'fnd base rates'!D$13)
+($K733*'fnd base rates'!D$14)
+($M733*'fnd base rates'!D$16)
+($N733*'fnd base rates'!D$17)
+($O733*'fnd base rates'!D$18)
+($P733*VLOOKUP($S733+12,rate_basefnd,4)))
*$R733</f>
        <v>34669.042200000004</v>
      </c>
      <c r="W733" s="68">
        <f>(($D733*'fnd base rates'!E$7)
+($E733*'fnd base rates'!E$8)
+($F733*'fnd base rates'!E$9)
+($G733*'fnd base rates'!E$10)
+($H733*'fnd base rates'!E$11)
+($I733*'fnd base rates'!E$12)
+($J733*'fnd base rates'!E$13)
+($K733*'fnd base rates'!E$14)
+($M733*'fnd base rates'!E$16)
+($N733*'fnd base rates'!E$17)
+($O733*'fnd base rates'!E$18)
+($P733*VLOOKUP($S733+12,rate_basefnd,5)))
*$R733</f>
        <v>226479.19014240001</v>
      </c>
      <c r="X733" s="68">
        <f>(($D733*'fnd base rates'!F$7)
+($E733*'fnd base rates'!F$8)
+($F733*'fnd base rates'!F$9)
+($G733*'fnd base rates'!F$10)
+($H733*'fnd base rates'!F$11)
+($I733*'fnd base rates'!F$12)
+($J733*'fnd base rates'!F$13)
+($K733*'fnd base rates'!F$14)
+($M733*'fnd base rates'!F$16)
+($N733*'fnd base rates'!F$17)
+($O733*'fnd base rates'!F$18)
+($P733*VLOOKUP($S733+12,rate_basefnd,6)))
*$R733</f>
        <v>36511.105958400003</v>
      </c>
      <c r="Y733" s="68">
        <f>(($D733*'fnd base rates'!G$7)
+($E733*'fnd base rates'!G$8)
+($F733*'fnd base rates'!G$9)
+($G733*'fnd base rates'!G$10)
+($H733*'fnd base rates'!G$11)
+($I733*'fnd base rates'!G$12)
+($J733*'fnd base rates'!G$13)
+($K733*'fnd base rates'!G$14)
+($M733*'fnd base rates'!G$16)
+($N733*'fnd base rates'!G$17)
+($O733*'fnd base rates'!G$18)
+($P733*VLOOKUP($S733+12,rate_basefnd,7)))
*$R733</f>
        <v>10041.035251200001</v>
      </c>
      <c r="Z733" s="68">
        <f>(($D733*'fnd base rates'!H$7)
+($E733*'fnd base rates'!H$8)
+($F733*'fnd base rates'!H$9)
+($G733*'fnd base rates'!H$10)
+($H733*'fnd base rates'!H$11)
+($I733*'fnd base rates'!H$12)
+($J733*'fnd base rates'!H$13)
+($K733*'fnd base rates'!H$14)
+($M733*'fnd base rates'!H$16)
+($N733*'fnd base rates'!H$17)
+($O733*'fnd base rates'!H$18)
+($P733*VLOOKUP($S733+12,rate_basefnd,8)))</f>
        <v>16243.494000000001</v>
      </c>
      <c r="AA733" s="68">
        <f>(($D733*'fnd base rates'!I$7)
+($E733*'fnd base rates'!I$8)
+($F733*'fnd base rates'!I$9)
+($G733*'fnd base rates'!I$10)
+($H733*'fnd base rates'!I$11)
+($I733*'fnd base rates'!I$12)
+($J733*'fnd base rates'!I$13)
+($K733*'fnd base rates'!I$14)
+($M733*'fnd base rates'!I$16)
+($N733*'fnd base rates'!I$17)
+($O733*'fnd base rates'!I$18)
+($P733*VLOOKUP($S733+12,rate_basefnd,9)))
*$R733</f>
        <v>16850.722440000001</v>
      </c>
      <c r="AB733" s="68">
        <f>(($D733*'fnd base rates'!J$7)
+($E733*'fnd base rates'!J$8)
+($F733*'fnd base rates'!J$9)
+($G733*'fnd base rates'!J$10)
+($H733*'fnd base rates'!J$11)
+($I733*'fnd base rates'!J$12)
+($J733*'fnd base rates'!J$13)
+($K733*'fnd base rates'!J$14)
+($M733*'fnd base rates'!J$16)
+($N733*'fnd base rates'!J$17)
+($O733*'fnd base rates'!J$18)
+($P733*VLOOKUP($S733+12,rate_basefnd,10)))
*$R733</f>
        <v>25800.754680000002</v>
      </c>
      <c r="AC733" s="68">
        <f>(($D733*'fnd base rates'!K$7)
+($E733*'fnd base rates'!K$8)
+($F733*'fnd base rates'!K$9)
+($G733*'fnd base rates'!K$10)
+($H733*'fnd base rates'!K$11)
+($I733*'fnd base rates'!K$12)
+($J733*'fnd base rates'!K$13)
+($K733*'fnd base rates'!K$14)
+($M733*'fnd base rates'!K$16)
+($N733*'fnd base rates'!K$17)
+($O733*'fnd base rates'!K$18)
+($P733*VLOOKUP($S733+12,rate_basefnd,11)))
*$R733</f>
        <v>35195.754167999999</v>
      </c>
      <c r="AD733" s="68">
        <f>(($D733*'fnd base rates'!L$7)
+($E733*'fnd base rates'!L$8)
+($F733*'fnd base rates'!L$9)
+($G733*'fnd base rates'!L$10)
+($H733*'fnd base rates'!L$11)
+($I733*'fnd base rates'!L$12)
+($J733*'fnd base rates'!L$13)
+($K733*'fnd base rates'!L$14)
+($M733*'fnd base rates'!L$16)
+($N733*'fnd base rates'!L$17)
+($O733*'fnd base rates'!L$18)
+($P733*VLOOKUP($S733+12,rate_basefnd,12)))</f>
        <v>76450.404799999989</v>
      </c>
      <c r="AE733" s="68">
        <f>(($D733*'fnd base rates'!M$7)
+($E733*'fnd base rates'!M$8)
+($F733*'fnd base rates'!M$9)
+($G733*'fnd base rates'!M$10)
+($H733*'fnd base rates'!M$11)
+($I733*'fnd base rates'!M$12)
+($J733*'fnd base rates'!M$13)
+($K733*'fnd base rates'!M$14)
+($M733*'fnd base rates'!M$16)
+($N733*'fnd base rates'!M$17)
+($O733*'fnd base rates'!M$18)
+($P733*VLOOKUP($S733+12,rate_basefnd,13)))</f>
        <v>0</v>
      </c>
      <c r="AF733" s="3">
        <f t="shared" si="155"/>
        <v>496807.8881936</v>
      </c>
      <c r="AH733" s="205">
        <f t="shared" si="156"/>
        <v>487274248</v>
      </c>
      <c r="AI733" s="3" t="str">
        <f t="shared" si="160"/>
        <v>487</v>
      </c>
      <c r="AJ733" s="1" t="str">
        <f t="shared" si="161"/>
        <v>274</v>
      </c>
      <c r="AK733" s="1" t="str">
        <f t="shared" si="162"/>
        <v>248</v>
      </c>
      <c r="AL733" s="3">
        <f t="shared" si="157"/>
        <v>1</v>
      </c>
      <c r="AM733" s="3">
        <f t="shared" si="167"/>
        <v>25</v>
      </c>
      <c r="AN733" s="3">
        <f t="shared" si="163"/>
        <v>496807.8881936</v>
      </c>
      <c r="AO733" s="3">
        <f t="shared" si="164"/>
        <v>19872</v>
      </c>
      <c r="AP733" s="3">
        <f t="shared" si="158"/>
        <v>8365</v>
      </c>
      <c r="AQ733" s="3">
        <v>11507</v>
      </c>
      <c r="AS733" s="68"/>
      <c r="AT733" s="68"/>
      <c r="AX733" s="4">
        <f t="shared" si="165"/>
        <v>0</v>
      </c>
      <c r="AZ733" s="4">
        <f t="shared" si="166"/>
        <v>0</v>
      </c>
      <c r="BB733" s="4"/>
    </row>
    <row r="734" spans="1:54" s="3" customFormat="1">
      <c r="A734" s="205" t="str">
        <f t="shared" si="159"/>
        <v>487</v>
      </c>
      <c r="B734" s="1">
        <v>487274262</v>
      </c>
      <c r="C734" s="7" t="s">
        <v>109</v>
      </c>
      <c r="D734" s="8">
        <f>'fnd enro'!D734</f>
        <v>0</v>
      </c>
      <c r="E734" s="8">
        <f>'fnd enro'!E734</f>
        <v>0</v>
      </c>
      <c r="F734" s="8">
        <f>'fnd enro'!F734</f>
        <v>1</v>
      </c>
      <c r="G734" s="8">
        <f>'fnd enro'!G734</f>
        <v>6</v>
      </c>
      <c r="H734" s="8">
        <f>'fnd enro'!H734</f>
        <v>4</v>
      </c>
      <c r="I734" s="8">
        <f>'fnd enro'!I734</f>
        <v>0</v>
      </c>
      <c r="J734" s="8">
        <f>'fnd enro'!J734</f>
        <v>0</v>
      </c>
      <c r="K734" s="9">
        <f>'fnd enro'!K734</f>
        <v>0.44</v>
      </c>
      <c r="L734" s="8">
        <f>'fnd enro'!L734</f>
        <v>0</v>
      </c>
      <c r="M734" s="8">
        <f>'fnd enro'!M734</f>
        <v>2</v>
      </c>
      <c r="N734" s="8">
        <f>'fnd enro'!N734</f>
        <v>0</v>
      </c>
      <c r="O734" s="8">
        <f>'fnd enro'!O734</f>
        <v>0</v>
      </c>
      <c r="P734" s="8">
        <f>'fnd enro'!P734</f>
        <v>6</v>
      </c>
      <c r="Q734" s="8">
        <f>'fnd enro'!R734</f>
        <v>11</v>
      </c>
      <c r="R734" s="9">
        <f t="shared" si="154"/>
        <v>1.0680000000000001</v>
      </c>
      <c r="S734" s="8">
        <f>VALUE('fnd enro'!Q734)</f>
        <v>9</v>
      </c>
      <c r="T734" s="1"/>
      <c r="U734" s="68">
        <f>(($D734*'fnd base rates'!C$7)
+($E734*'fnd base rates'!C$8)
+($F734*'fnd base rates'!C$9)
+($G734*'fnd base rates'!C$10)
+($H734*'fnd base rates'!C$11)
+($I734*'fnd base rates'!C$12)
+($J734*'fnd base rates'!C$13)
+($K734*'fnd base rates'!C$14)
+($M734*'fnd base rates'!C$16)
+($N734*'fnd base rates'!C$17)
+($O734*'fnd base rates'!C$18)
+($P734*VLOOKUP($S734+12,rate_basefnd,3)))
*$R734</f>
        <v>7981.2635375999998</v>
      </c>
      <c r="V734" s="68">
        <f>(($D734*'fnd base rates'!D$7)
+($E734*'fnd base rates'!D$8)
+($F734*'fnd base rates'!D$9)
+($G734*'fnd base rates'!D$10)
+($H734*'fnd base rates'!D$11)
+($I734*'fnd base rates'!D$12)
+($J734*'fnd base rates'!D$13)
+($K734*'fnd base rates'!D$14)
+($M734*'fnd base rates'!D$16)
+($N734*'fnd base rates'!D$17)
+($O734*'fnd base rates'!D$18)
+($P734*VLOOKUP($S734+12,rate_basefnd,4)))
*$R734</f>
        <v>13638.680399999999</v>
      </c>
      <c r="W734" s="68">
        <f>(($D734*'fnd base rates'!E$7)
+($E734*'fnd base rates'!E$8)
+($F734*'fnd base rates'!E$9)
+($G734*'fnd base rates'!E$10)
+($H734*'fnd base rates'!E$11)
+($I734*'fnd base rates'!E$12)
+($J734*'fnd base rates'!E$13)
+($K734*'fnd base rates'!E$14)
+($M734*'fnd base rates'!E$16)
+($N734*'fnd base rates'!E$17)
+($O734*'fnd base rates'!E$18)
+($P734*VLOOKUP($S734+12,rate_basefnd,5)))
*$R734</f>
        <v>83312.414558400007</v>
      </c>
      <c r="X734" s="68">
        <f>(($D734*'fnd base rates'!F$7)
+($E734*'fnd base rates'!F$8)
+($F734*'fnd base rates'!F$9)
+($G734*'fnd base rates'!F$10)
+($H734*'fnd base rates'!F$11)
+($I734*'fnd base rates'!F$12)
+($J734*'fnd base rates'!F$13)
+($K734*'fnd base rates'!F$14)
+($M734*'fnd base rates'!F$16)
+($N734*'fnd base rates'!F$17)
+($O734*'fnd base rates'!F$18)
+($P734*VLOOKUP($S734+12,rate_basefnd,6)))
*$R734</f>
        <v>15677.621414400002</v>
      </c>
      <c r="Y734" s="68">
        <f>(($D734*'fnd base rates'!G$7)
+($E734*'fnd base rates'!G$8)
+($F734*'fnd base rates'!G$9)
+($G734*'fnd base rates'!G$10)
+($H734*'fnd base rates'!G$11)
+($I734*'fnd base rates'!G$12)
+($J734*'fnd base rates'!G$13)
+($K734*'fnd base rates'!G$14)
+($M734*'fnd base rates'!G$16)
+($N734*'fnd base rates'!G$17)
+($O734*'fnd base rates'!G$18)
+($P734*VLOOKUP($S734+12,rate_basefnd,7)))
*$R734</f>
        <v>3759.5676192000005</v>
      </c>
      <c r="Z734" s="68">
        <f>(($D734*'fnd base rates'!H$7)
+($E734*'fnd base rates'!H$8)
+($F734*'fnd base rates'!H$9)
+($G734*'fnd base rates'!H$10)
+($H734*'fnd base rates'!H$11)
+($I734*'fnd base rates'!H$12)
+($J734*'fnd base rates'!H$13)
+($K734*'fnd base rates'!H$14)
+($M734*'fnd base rates'!H$16)
+($N734*'fnd base rates'!H$17)
+($O734*'fnd base rates'!H$18)
+($P734*VLOOKUP($S734+12,rate_basefnd,8)))</f>
        <v>6914.2040000000006</v>
      </c>
      <c r="AA734" s="68">
        <f>(($D734*'fnd base rates'!I$7)
+($E734*'fnd base rates'!I$8)
+($F734*'fnd base rates'!I$9)
+($G734*'fnd base rates'!I$10)
+($H734*'fnd base rates'!I$11)
+($I734*'fnd base rates'!I$12)
+($J734*'fnd base rates'!I$13)
+($K734*'fnd base rates'!I$14)
+($M734*'fnd base rates'!I$16)
+($N734*'fnd base rates'!I$17)
+($O734*'fnd base rates'!I$18)
+($P734*VLOOKUP($S734+12,rate_basefnd,9)))
*$R734</f>
        <v>6788.4216000000006</v>
      </c>
      <c r="AB734" s="68">
        <f>(($D734*'fnd base rates'!J$7)
+($E734*'fnd base rates'!J$8)
+($F734*'fnd base rates'!J$9)
+($G734*'fnd base rates'!J$10)
+($H734*'fnd base rates'!J$11)
+($I734*'fnd base rates'!J$12)
+($J734*'fnd base rates'!J$13)
+($K734*'fnd base rates'!J$14)
+($M734*'fnd base rates'!J$16)
+($N734*'fnd base rates'!J$17)
+($O734*'fnd base rates'!J$18)
+($P734*VLOOKUP($S734+12,rate_basefnd,10)))
*$R734</f>
        <v>9054.9846000000016</v>
      </c>
      <c r="AC734" s="68">
        <f>(($D734*'fnd base rates'!K$7)
+($E734*'fnd base rates'!K$8)
+($F734*'fnd base rates'!K$9)
+($G734*'fnd base rates'!K$10)
+($H734*'fnd base rates'!K$11)
+($I734*'fnd base rates'!K$12)
+($J734*'fnd base rates'!K$13)
+($K734*'fnd base rates'!K$14)
+($M734*'fnd base rates'!K$16)
+($N734*'fnd base rates'!K$17)
+($O734*'fnd base rates'!K$18)
+($P734*VLOOKUP($S734+12,rate_basefnd,11)))
*$R734</f>
        <v>15558.673127999999</v>
      </c>
      <c r="AD734" s="68">
        <f>(($D734*'fnd base rates'!L$7)
+($E734*'fnd base rates'!L$8)
+($F734*'fnd base rates'!L$9)
+($G734*'fnd base rates'!L$10)
+($H734*'fnd base rates'!L$11)
+($I734*'fnd base rates'!L$12)
+($J734*'fnd base rates'!L$13)
+($K734*'fnd base rates'!L$14)
+($M734*'fnd base rates'!L$16)
+($N734*'fnd base rates'!L$17)
+($O734*'fnd base rates'!L$18)
+($P734*VLOOKUP($S734+12,rate_basefnd,12)))</f>
        <v>31836.356800000001</v>
      </c>
      <c r="AE734" s="68">
        <f>(($D734*'fnd base rates'!M$7)
+($E734*'fnd base rates'!M$8)
+($F734*'fnd base rates'!M$9)
+($G734*'fnd base rates'!M$10)
+($H734*'fnd base rates'!M$11)
+($I734*'fnd base rates'!M$12)
+($J734*'fnd base rates'!M$13)
+($K734*'fnd base rates'!M$14)
+($M734*'fnd base rates'!M$16)
+($N734*'fnd base rates'!M$17)
+($O734*'fnd base rates'!M$18)
+($P734*VLOOKUP($S734+12,rate_basefnd,13)))</f>
        <v>0</v>
      </c>
      <c r="AF734" s="3">
        <f t="shared" si="155"/>
        <v>194522.18765760001</v>
      </c>
      <c r="AH734" s="205">
        <f t="shared" si="156"/>
        <v>487274262</v>
      </c>
      <c r="AI734" s="3" t="str">
        <f t="shared" si="160"/>
        <v>487</v>
      </c>
      <c r="AJ734" s="1" t="str">
        <f t="shared" si="161"/>
        <v>274</v>
      </c>
      <c r="AK734" s="1" t="str">
        <f t="shared" si="162"/>
        <v>262</v>
      </c>
      <c r="AL734" s="3">
        <f t="shared" si="157"/>
        <v>1</v>
      </c>
      <c r="AM734" s="3">
        <f t="shared" si="167"/>
        <v>11</v>
      </c>
      <c r="AN734" s="3">
        <f t="shared" si="163"/>
        <v>194522.18765760001</v>
      </c>
      <c r="AO734" s="3">
        <f t="shared" si="164"/>
        <v>17684</v>
      </c>
      <c r="AP734" s="3">
        <f t="shared" si="158"/>
        <v>-2717</v>
      </c>
      <c r="AQ734" s="3">
        <v>20401</v>
      </c>
      <c r="AS734" s="68"/>
      <c r="AT734" s="68"/>
      <c r="AX734" s="4">
        <f t="shared" si="165"/>
        <v>0</v>
      </c>
      <c r="AZ734" s="4">
        <f t="shared" si="166"/>
        <v>0</v>
      </c>
      <c r="BB734" s="4"/>
    </row>
    <row r="735" spans="1:54" s="3" customFormat="1">
      <c r="A735" s="205" t="str">
        <f t="shared" si="159"/>
        <v>487</v>
      </c>
      <c r="B735" s="1">
        <v>487274274</v>
      </c>
      <c r="C735" s="7" t="s">
        <v>109</v>
      </c>
      <c r="D735" s="8">
        <f>'fnd enro'!D735</f>
        <v>8</v>
      </c>
      <c r="E735" s="8">
        <f>'fnd enro'!E735</f>
        <v>0</v>
      </c>
      <c r="F735" s="8">
        <f>'fnd enro'!F735</f>
        <v>15</v>
      </c>
      <c r="G735" s="8">
        <f>'fnd enro'!G735</f>
        <v>96</v>
      </c>
      <c r="H735" s="8">
        <f>'fnd enro'!H735</f>
        <v>24</v>
      </c>
      <c r="I735" s="8">
        <f>'fnd enro'!I735</f>
        <v>0</v>
      </c>
      <c r="J735" s="8">
        <f>'fnd enro'!J735</f>
        <v>0</v>
      </c>
      <c r="K735" s="9">
        <f>'fnd enro'!K735</f>
        <v>5.4</v>
      </c>
      <c r="L735" s="8">
        <f>'fnd enro'!L735</f>
        <v>0</v>
      </c>
      <c r="M735" s="8">
        <f>'fnd enro'!M735</f>
        <v>42</v>
      </c>
      <c r="N735" s="8">
        <f>'fnd enro'!N735</f>
        <v>3</v>
      </c>
      <c r="O735" s="8">
        <f>'fnd enro'!O735</f>
        <v>0</v>
      </c>
      <c r="P735" s="8">
        <f>'fnd enro'!P735</f>
        <v>100</v>
      </c>
      <c r="Q735" s="8">
        <f>'fnd enro'!R735</f>
        <v>139</v>
      </c>
      <c r="R735" s="9">
        <f t="shared" si="154"/>
        <v>1.0680000000000001</v>
      </c>
      <c r="S735" s="8">
        <f>VALUE('fnd enro'!Q735)</f>
        <v>9</v>
      </c>
      <c r="T735" s="1"/>
      <c r="U735" s="68">
        <f>(($D735*'fnd base rates'!C$7)
+($E735*'fnd base rates'!C$8)
+($F735*'fnd base rates'!C$9)
+($G735*'fnd base rates'!C$10)
+($H735*'fnd base rates'!C$11)
+($I735*'fnd base rates'!C$12)
+($J735*'fnd base rates'!C$13)
+($K735*'fnd base rates'!C$14)
+($M735*'fnd base rates'!C$16)
+($N735*'fnd base rates'!C$17)
+($O735*'fnd base rates'!C$18)
+($P735*VLOOKUP($S735+12,rate_basefnd,3)))
*$R735</f>
        <v>105603.596496</v>
      </c>
      <c r="V735" s="68">
        <f>(($D735*'fnd base rates'!D$7)
+($E735*'fnd base rates'!D$8)
+($F735*'fnd base rates'!D$9)
+($G735*'fnd base rates'!D$10)
+($H735*'fnd base rates'!D$11)
+($I735*'fnd base rates'!D$12)
+($J735*'fnd base rates'!D$13)
+($K735*'fnd base rates'!D$14)
+($M735*'fnd base rates'!D$16)
+($N735*'fnd base rates'!D$17)
+($O735*'fnd base rates'!D$18)
+($P735*VLOOKUP($S735+12,rate_basefnd,4)))
*$R735</f>
        <v>189801.51036000004</v>
      </c>
      <c r="W735" s="68">
        <f>(($D735*'fnd base rates'!E$7)
+($E735*'fnd base rates'!E$8)
+($F735*'fnd base rates'!E$9)
+($G735*'fnd base rates'!E$10)
+($H735*'fnd base rates'!E$11)
+($I735*'fnd base rates'!E$12)
+($J735*'fnd base rates'!E$13)
+($K735*'fnd base rates'!E$14)
+($M735*'fnd base rates'!E$16)
+($N735*'fnd base rates'!E$17)
+($O735*'fnd base rates'!E$18)
+($P735*VLOOKUP($S735+12,rate_basefnd,5)))
*$R735</f>
        <v>1222195.5523440004</v>
      </c>
      <c r="X735" s="68">
        <f>(($D735*'fnd base rates'!F$7)
+($E735*'fnd base rates'!F$8)
+($F735*'fnd base rates'!F$9)
+($G735*'fnd base rates'!F$10)
+($H735*'fnd base rates'!F$11)
+($I735*'fnd base rates'!F$12)
+($J735*'fnd base rates'!F$13)
+($K735*'fnd base rates'!F$14)
+($M735*'fnd base rates'!F$16)
+($N735*'fnd base rates'!F$17)
+($O735*'fnd base rates'!F$18)
+($P735*VLOOKUP($S735+12,rate_basefnd,6)))
*$R735</f>
        <v>208819.56578400003</v>
      </c>
      <c r="Y735" s="68">
        <f>(($D735*'fnd base rates'!G$7)
+($E735*'fnd base rates'!G$8)
+($F735*'fnd base rates'!G$9)
+($G735*'fnd base rates'!G$10)
+($H735*'fnd base rates'!G$11)
+($I735*'fnd base rates'!G$12)
+($J735*'fnd base rates'!G$13)
+($K735*'fnd base rates'!G$14)
+($M735*'fnd base rates'!G$16)
+($N735*'fnd base rates'!G$17)
+($O735*'fnd base rates'!G$18)
+($P735*VLOOKUP($S735+12,rate_basefnd,7)))
*$R735</f>
        <v>54476.409432000008</v>
      </c>
      <c r="Z735" s="68">
        <f>(($D735*'fnd base rates'!H$7)
+($E735*'fnd base rates'!H$8)
+($F735*'fnd base rates'!H$9)
+($G735*'fnd base rates'!H$10)
+($H735*'fnd base rates'!H$11)
+($I735*'fnd base rates'!H$12)
+($J735*'fnd base rates'!H$13)
+($K735*'fnd base rates'!H$14)
+($M735*'fnd base rates'!H$16)
+($N735*'fnd base rates'!H$17)
+($O735*'fnd base rates'!H$18)
+($P735*VLOOKUP($S735+12,rate_basefnd,8)))</f>
        <v>91183.209999999992</v>
      </c>
      <c r="AA735" s="68">
        <f>(($D735*'fnd base rates'!I$7)
+($E735*'fnd base rates'!I$8)
+($F735*'fnd base rates'!I$9)
+($G735*'fnd base rates'!I$10)
+($H735*'fnd base rates'!I$11)
+($I735*'fnd base rates'!I$12)
+($J735*'fnd base rates'!I$13)
+($K735*'fnd base rates'!I$14)
+($M735*'fnd base rates'!I$16)
+($N735*'fnd base rates'!I$17)
+($O735*'fnd base rates'!I$18)
+($P735*VLOOKUP($S735+12,rate_basefnd,9)))
*$R735</f>
        <v>92831.16876</v>
      </c>
      <c r="AB735" s="68">
        <f>(($D735*'fnd base rates'!J$7)
+($E735*'fnd base rates'!J$8)
+($F735*'fnd base rates'!J$9)
+($G735*'fnd base rates'!J$10)
+($H735*'fnd base rates'!J$11)
+($I735*'fnd base rates'!J$12)
+($J735*'fnd base rates'!J$13)
+($K735*'fnd base rates'!J$14)
+($M735*'fnd base rates'!J$16)
+($N735*'fnd base rates'!J$17)
+($O735*'fnd base rates'!J$18)
+($P735*VLOOKUP($S735+12,rate_basefnd,10)))
*$R735</f>
        <v>138279.88740000001</v>
      </c>
      <c r="AC735" s="68">
        <f>(($D735*'fnd base rates'!K$7)
+($E735*'fnd base rates'!K$8)
+($F735*'fnd base rates'!K$9)
+($G735*'fnd base rates'!K$10)
+($H735*'fnd base rates'!K$11)
+($I735*'fnd base rates'!K$12)
+($J735*'fnd base rates'!K$13)
+($K735*'fnd base rates'!K$14)
+($M735*'fnd base rates'!K$16)
+($N735*'fnd base rates'!K$17)
+($O735*'fnd base rates'!K$18)
+($P735*VLOOKUP($S735+12,rate_basefnd,11)))
*$R735</f>
        <v>201108.53316000005</v>
      </c>
      <c r="AD735" s="68">
        <f>(($D735*'fnd base rates'!L$7)
+($E735*'fnd base rates'!L$8)
+($F735*'fnd base rates'!L$9)
+($G735*'fnd base rates'!L$10)
+($H735*'fnd base rates'!L$11)
+($I735*'fnd base rates'!L$12)
+($J735*'fnd base rates'!L$13)
+($K735*'fnd base rates'!L$14)
+($M735*'fnd base rates'!L$16)
+($N735*'fnd base rates'!L$17)
+($O735*'fnd base rates'!L$18)
+($P735*VLOOKUP($S735+12,rate_basefnd,12)))</f>
        <v>427025.21799999999</v>
      </c>
      <c r="AE735" s="68">
        <f>(($D735*'fnd base rates'!M$7)
+($E735*'fnd base rates'!M$8)
+($F735*'fnd base rates'!M$9)
+($G735*'fnd base rates'!M$10)
+($H735*'fnd base rates'!M$11)
+($I735*'fnd base rates'!M$12)
+($J735*'fnd base rates'!M$13)
+($K735*'fnd base rates'!M$14)
+($M735*'fnd base rates'!M$16)
+($N735*'fnd base rates'!M$17)
+($O735*'fnd base rates'!M$18)
+($P735*VLOOKUP($S735+12,rate_basefnd,13)))</f>
        <v>0</v>
      </c>
      <c r="AF735" s="3">
        <f t="shared" si="155"/>
        <v>2731324.6517360006</v>
      </c>
      <c r="AH735" s="205">
        <f t="shared" si="156"/>
        <v>487274274</v>
      </c>
      <c r="AI735" s="3" t="str">
        <f t="shared" si="160"/>
        <v>487</v>
      </c>
      <c r="AJ735" s="1" t="str">
        <f t="shared" si="161"/>
        <v>274</v>
      </c>
      <c r="AK735" s="1" t="str">
        <f t="shared" si="162"/>
        <v>274</v>
      </c>
      <c r="AL735" s="3">
        <f t="shared" si="157"/>
        <v>1</v>
      </c>
      <c r="AM735" s="3">
        <f t="shared" si="167"/>
        <v>139</v>
      </c>
      <c r="AN735" s="3">
        <f t="shared" si="163"/>
        <v>2731324.6517360006</v>
      </c>
      <c r="AO735" s="3">
        <f t="shared" si="164"/>
        <v>19650</v>
      </c>
      <c r="AP735" s="3">
        <f t="shared" si="158"/>
        <v>4565</v>
      </c>
      <c r="AQ735" s="3">
        <v>15085</v>
      </c>
      <c r="AS735" s="68"/>
      <c r="AT735" s="68"/>
      <c r="AX735" s="4">
        <f t="shared" si="165"/>
        <v>0</v>
      </c>
      <c r="AZ735" s="4">
        <f t="shared" si="166"/>
        <v>0</v>
      </c>
      <c r="BB735" s="4"/>
    </row>
    <row r="736" spans="1:54" s="3" customFormat="1">
      <c r="A736" s="205" t="str">
        <f t="shared" si="159"/>
        <v>487</v>
      </c>
      <c r="B736" s="1">
        <v>487274284</v>
      </c>
      <c r="C736" s="7" t="s">
        <v>109</v>
      </c>
      <c r="D736" s="8">
        <f>'fnd enro'!D736</f>
        <v>0</v>
      </c>
      <c r="E736" s="8">
        <f>'fnd enro'!E736</f>
        <v>0</v>
      </c>
      <c r="F736" s="8">
        <f>'fnd enro'!F736</f>
        <v>1</v>
      </c>
      <c r="G736" s="8">
        <f>'fnd enro'!G736</f>
        <v>5</v>
      </c>
      <c r="H736" s="8">
        <f>'fnd enro'!H736</f>
        <v>2</v>
      </c>
      <c r="I736" s="8">
        <f>'fnd enro'!I736</f>
        <v>0</v>
      </c>
      <c r="J736" s="8">
        <f>'fnd enro'!J736</f>
        <v>0</v>
      </c>
      <c r="K736" s="9">
        <f>'fnd enro'!K736</f>
        <v>0.32</v>
      </c>
      <c r="L736" s="8">
        <f>'fnd enro'!L736</f>
        <v>0</v>
      </c>
      <c r="M736" s="8">
        <f>'fnd enro'!M736</f>
        <v>2</v>
      </c>
      <c r="N736" s="8">
        <f>'fnd enro'!N736</f>
        <v>0</v>
      </c>
      <c r="O736" s="8">
        <f>'fnd enro'!O736</f>
        <v>0</v>
      </c>
      <c r="P736" s="8">
        <f>'fnd enro'!P736</f>
        <v>5</v>
      </c>
      <c r="Q736" s="8">
        <f>'fnd enro'!R736</f>
        <v>8</v>
      </c>
      <c r="R736" s="9">
        <f t="shared" si="154"/>
        <v>1.0680000000000001</v>
      </c>
      <c r="S736" s="8">
        <f>VALUE('fnd enro'!Q736)</f>
        <v>5</v>
      </c>
      <c r="T736" s="1"/>
      <c r="U736" s="68">
        <f>(($D736*'fnd base rates'!C$7)
+($E736*'fnd base rates'!C$8)
+($F736*'fnd base rates'!C$9)
+($G736*'fnd base rates'!C$10)
+($H736*'fnd base rates'!C$11)
+($I736*'fnd base rates'!C$12)
+($J736*'fnd base rates'!C$13)
+($K736*'fnd base rates'!C$14)
+($M736*'fnd base rates'!C$16)
+($N736*'fnd base rates'!C$17)
+($O736*'fnd base rates'!C$18)
+($P736*VLOOKUP($S736+12,rate_basefnd,3)))
*$R736</f>
        <v>5763.1838928000006</v>
      </c>
      <c r="V736" s="68">
        <f>(($D736*'fnd base rates'!D$7)
+($E736*'fnd base rates'!D$8)
+($F736*'fnd base rates'!D$9)
+($G736*'fnd base rates'!D$10)
+($H736*'fnd base rates'!D$11)
+($I736*'fnd base rates'!D$12)
+($J736*'fnd base rates'!D$13)
+($K736*'fnd base rates'!D$14)
+($M736*'fnd base rates'!D$16)
+($N736*'fnd base rates'!D$17)
+($O736*'fnd base rates'!D$18)
+($P736*VLOOKUP($S736+12,rate_basefnd,4)))
*$R736</f>
        <v>9513.5410800000009</v>
      </c>
      <c r="W736" s="68">
        <f>(($D736*'fnd base rates'!E$7)
+($E736*'fnd base rates'!E$8)
+($F736*'fnd base rates'!E$9)
+($G736*'fnd base rates'!E$10)
+($H736*'fnd base rates'!E$11)
+($I736*'fnd base rates'!E$12)
+($J736*'fnd base rates'!E$13)
+($K736*'fnd base rates'!E$14)
+($M736*'fnd base rates'!E$16)
+($N736*'fnd base rates'!E$17)
+($O736*'fnd base rates'!E$18)
+($P736*VLOOKUP($S736+12,rate_basefnd,5)))
*$R736</f>
        <v>56746.862515200002</v>
      </c>
      <c r="X736" s="68">
        <f>(($D736*'fnd base rates'!F$7)
+($E736*'fnd base rates'!F$8)
+($F736*'fnd base rates'!F$9)
+($G736*'fnd base rates'!F$10)
+($H736*'fnd base rates'!F$11)
+($I736*'fnd base rates'!F$12)
+($J736*'fnd base rates'!F$13)
+($K736*'fnd base rates'!F$14)
+($M736*'fnd base rates'!F$16)
+($N736*'fnd base rates'!F$17)
+($O736*'fnd base rates'!F$18)
+($P736*VLOOKUP($S736+12,rate_basefnd,6)))
*$R736</f>
        <v>11796.233443200001</v>
      </c>
      <c r="Y736" s="68">
        <f>(($D736*'fnd base rates'!G$7)
+($E736*'fnd base rates'!G$8)
+($F736*'fnd base rates'!G$9)
+($G736*'fnd base rates'!G$10)
+($H736*'fnd base rates'!G$11)
+($I736*'fnd base rates'!G$12)
+($J736*'fnd base rates'!G$13)
+($K736*'fnd base rates'!G$14)
+($M736*'fnd base rates'!G$16)
+($N736*'fnd base rates'!G$17)
+($O736*'fnd base rates'!G$18)
+($P736*VLOOKUP($S736+12,rate_basefnd,7)))
*$R736</f>
        <v>2506.6100975999998</v>
      </c>
      <c r="Z736" s="68">
        <f>(($D736*'fnd base rates'!H$7)
+($E736*'fnd base rates'!H$8)
+($F736*'fnd base rates'!H$9)
+($G736*'fnd base rates'!H$10)
+($H736*'fnd base rates'!H$11)
+($I736*'fnd base rates'!H$12)
+($J736*'fnd base rates'!H$13)
+($K736*'fnd base rates'!H$14)
+($M736*'fnd base rates'!H$16)
+($N736*'fnd base rates'!H$17)
+($O736*'fnd base rates'!H$18)
+($P736*VLOOKUP($S736+12,rate_basefnd,8)))</f>
        <v>5074.8019999999997</v>
      </c>
      <c r="AA736" s="68">
        <f>(($D736*'fnd base rates'!I$7)
+($E736*'fnd base rates'!I$8)
+($F736*'fnd base rates'!I$9)
+($G736*'fnd base rates'!I$10)
+($H736*'fnd base rates'!I$11)
+($I736*'fnd base rates'!I$12)
+($J736*'fnd base rates'!I$13)
+($K736*'fnd base rates'!I$14)
+($M736*'fnd base rates'!I$16)
+($N736*'fnd base rates'!I$17)
+($O736*'fnd base rates'!I$18)
+($P736*VLOOKUP($S736+12,rate_basefnd,9)))
*$R736</f>
        <v>4780.9233600000007</v>
      </c>
      <c r="AB736" s="68">
        <f>(($D736*'fnd base rates'!J$7)
+($E736*'fnd base rates'!J$8)
+($F736*'fnd base rates'!J$9)
+($G736*'fnd base rates'!J$10)
+($H736*'fnd base rates'!J$11)
+($I736*'fnd base rates'!J$12)
+($J736*'fnd base rates'!J$13)
+($K736*'fnd base rates'!J$14)
+($M736*'fnd base rates'!J$16)
+($N736*'fnd base rates'!J$17)
+($O736*'fnd base rates'!J$18)
+($P736*VLOOKUP($S736+12,rate_basefnd,10)))
*$R736</f>
        <v>5397.4797600000002</v>
      </c>
      <c r="AC736" s="68">
        <f>(($D736*'fnd base rates'!K$7)
+($E736*'fnd base rates'!K$8)
+($F736*'fnd base rates'!K$9)
+($G736*'fnd base rates'!K$10)
+($H736*'fnd base rates'!K$11)
+($I736*'fnd base rates'!K$12)
+($J736*'fnd base rates'!K$13)
+($K736*'fnd base rates'!K$14)
+($M736*'fnd base rates'!K$16)
+($N736*'fnd base rates'!K$17)
+($O736*'fnd base rates'!K$18)
+($P736*VLOOKUP($S736+12,rate_basefnd,11)))
*$R736</f>
        <v>11437.711824000002</v>
      </c>
      <c r="AD736" s="68">
        <f>(($D736*'fnd base rates'!L$7)
+($E736*'fnd base rates'!L$8)
+($F736*'fnd base rates'!L$9)
+($G736*'fnd base rates'!L$10)
+($H736*'fnd base rates'!L$11)
+($I736*'fnd base rates'!L$12)
+($J736*'fnd base rates'!L$13)
+($K736*'fnd base rates'!L$14)
+($M736*'fnd base rates'!L$16)
+($N736*'fnd base rates'!L$17)
+($O736*'fnd base rates'!L$18)
+($P736*VLOOKUP($S736+12,rate_basefnd,12)))</f>
        <v>22306.140399999997</v>
      </c>
      <c r="AE736" s="68">
        <f>(($D736*'fnd base rates'!M$7)
+($E736*'fnd base rates'!M$8)
+($F736*'fnd base rates'!M$9)
+($G736*'fnd base rates'!M$10)
+($H736*'fnd base rates'!M$11)
+($I736*'fnd base rates'!M$12)
+($J736*'fnd base rates'!M$13)
+($K736*'fnd base rates'!M$14)
+($M736*'fnd base rates'!M$16)
+($N736*'fnd base rates'!M$17)
+($O736*'fnd base rates'!M$18)
+($P736*VLOOKUP($S736+12,rate_basefnd,13)))</f>
        <v>0</v>
      </c>
      <c r="AF736" s="3">
        <f t="shared" si="155"/>
        <v>135323.4883728</v>
      </c>
      <c r="AH736" s="205">
        <f t="shared" si="156"/>
        <v>487274284</v>
      </c>
      <c r="AI736" s="3" t="str">
        <f t="shared" si="160"/>
        <v>487</v>
      </c>
      <c r="AJ736" s="1" t="str">
        <f t="shared" si="161"/>
        <v>274</v>
      </c>
      <c r="AK736" s="1" t="str">
        <f t="shared" si="162"/>
        <v>284</v>
      </c>
      <c r="AL736" s="3">
        <f t="shared" si="157"/>
        <v>1</v>
      </c>
      <c r="AM736" s="3">
        <f t="shared" si="167"/>
        <v>8</v>
      </c>
      <c r="AN736" s="3">
        <f t="shared" si="163"/>
        <v>135323.4883728</v>
      </c>
      <c r="AO736" s="3">
        <f t="shared" si="164"/>
        <v>16915</v>
      </c>
      <c r="AP736" s="3">
        <f t="shared" si="158"/>
        <v>2515</v>
      </c>
      <c r="AQ736" s="3">
        <v>14400</v>
      </c>
      <c r="AS736" s="68"/>
      <c r="AT736" s="68"/>
      <c r="AX736" s="4">
        <f t="shared" si="165"/>
        <v>0</v>
      </c>
      <c r="AZ736" s="4">
        <f t="shared" si="166"/>
        <v>0</v>
      </c>
      <c r="BB736" s="4"/>
    </row>
    <row r="737" spans="1:54" s="3" customFormat="1">
      <c r="A737" s="205" t="str">
        <f t="shared" si="159"/>
        <v>487</v>
      </c>
      <c r="B737" s="1">
        <v>487274295</v>
      </c>
      <c r="C737" s="7" t="s">
        <v>109</v>
      </c>
      <c r="D737" s="8">
        <f>'fnd enro'!D737</f>
        <v>0</v>
      </c>
      <c r="E737" s="8">
        <f>'fnd enro'!E737</f>
        <v>0</v>
      </c>
      <c r="F737" s="8">
        <f>'fnd enro'!F737</f>
        <v>0</v>
      </c>
      <c r="G737" s="8">
        <f>'fnd enro'!G737</f>
        <v>1</v>
      </c>
      <c r="H737" s="8">
        <f>'fnd enro'!H737</f>
        <v>0</v>
      </c>
      <c r="I737" s="8">
        <f>'fnd enro'!I737</f>
        <v>0</v>
      </c>
      <c r="J737" s="8">
        <f>'fnd enro'!J737</f>
        <v>0</v>
      </c>
      <c r="K737" s="9">
        <f>'fnd enro'!K737</f>
        <v>0.04</v>
      </c>
      <c r="L737" s="8">
        <f>'fnd enro'!L737</f>
        <v>0</v>
      </c>
      <c r="M737" s="8">
        <f>'fnd enro'!M737</f>
        <v>0</v>
      </c>
      <c r="N737" s="8">
        <f>'fnd enro'!N737</f>
        <v>0</v>
      </c>
      <c r="O737" s="8">
        <f>'fnd enro'!O737</f>
        <v>0</v>
      </c>
      <c r="P737" s="8">
        <f>'fnd enro'!P737</f>
        <v>0</v>
      </c>
      <c r="Q737" s="8">
        <f>'fnd enro'!R737</f>
        <v>1</v>
      </c>
      <c r="R737" s="9">
        <f t="shared" si="154"/>
        <v>1.0680000000000001</v>
      </c>
      <c r="S737" s="8">
        <f>VALUE('fnd enro'!Q737)</f>
        <v>4</v>
      </c>
      <c r="T737" s="1"/>
      <c r="U737" s="68">
        <f>(($D737*'fnd base rates'!C$7)
+($E737*'fnd base rates'!C$8)
+($F737*'fnd base rates'!C$9)
+($G737*'fnd base rates'!C$10)
+($H737*'fnd base rates'!C$11)
+($I737*'fnd base rates'!C$12)
+($J737*'fnd base rates'!C$13)
+($K737*'fnd base rates'!C$14)
+($M737*'fnd base rates'!C$16)
+($N737*'fnd base rates'!C$17)
+($O737*'fnd base rates'!C$18)
+($P737*VLOOKUP($S737+12,rate_basefnd,3)))
*$R737</f>
        <v>640.43816160000006</v>
      </c>
      <c r="V737" s="68">
        <f>(($D737*'fnd base rates'!D$7)
+($E737*'fnd base rates'!D$8)
+($F737*'fnd base rates'!D$9)
+($G737*'fnd base rates'!D$10)
+($H737*'fnd base rates'!D$11)
+($I737*'fnd base rates'!D$12)
+($J737*'fnd base rates'!D$13)
+($K737*'fnd base rates'!D$14)
+($M737*'fnd base rates'!D$16)
+($N737*'fnd base rates'!D$17)
+($O737*'fnd base rates'!D$18)
+($P737*VLOOKUP($S737+12,rate_basefnd,4)))
*$R737</f>
        <v>906.45432000000005</v>
      </c>
      <c r="W737" s="68">
        <f>(($D737*'fnd base rates'!E$7)
+($E737*'fnd base rates'!E$8)
+($F737*'fnd base rates'!E$9)
+($G737*'fnd base rates'!E$10)
+($H737*'fnd base rates'!E$11)
+($I737*'fnd base rates'!E$12)
+($J737*'fnd base rates'!E$13)
+($K737*'fnd base rates'!E$14)
+($M737*'fnd base rates'!E$16)
+($N737*'fnd base rates'!E$17)
+($O737*'fnd base rates'!E$18)
+($P737*VLOOKUP($S737+12,rate_basefnd,5)))
*$R737</f>
        <v>4613.4511344000002</v>
      </c>
      <c r="X737" s="68">
        <f>(($D737*'fnd base rates'!F$7)
+($E737*'fnd base rates'!F$8)
+($F737*'fnd base rates'!F$9)
+($G737*'fnd base rates'!F$10)
+($H737*'fnd base rates'!F$11)
+($I737*'fnd base rates'!F$12)
+($J737*'fnd base rates'!F$13)
+($K737*'fnd base rates'!F$14)
+($M737*'fnd base rates'!F$16)
+($N737*'fnd base rates'!F$17)
+($O737*'fnd base rates'!F$18)
+($P737*VLOOKUP($S737+12,rate_basefnd,6)))
*$R737</f>
        <v>1492.8854303999999</v>
      </c>
      <c r="Y737" s="68">
        <f>(($D737*'fnd base rates'!G$7)
+($E737*'fnd base rates'!G$8)
+($F737*'fnd base rates'!G$9)
+($G737*'fnd base rates'!G$10)
+($H737*'fnd base rates'!G$11)
+($I737*'fnd base rates'!G$12)
+($J737*'fnd base rates'!G$13)
+($K737*'fnd base rates'!G$14)
+($M737*'fnd base rates'!G$16)
+($N737*'fnd base rates'!G$17)
+($O737*'fnd base rates'!G$18)
+($P737*VLOOKUP($S737+12,rate_basefnd,7)))
*$R737</f>
        <v>186.54798720000002</v>
      </c>
      <c r="Z737" s="68">
        <f>(($D737*'fnd base rates'!H$7)
+($E737*'fnd base rates'!H$8)
+($F737*'fnd base rates'!H$9)
+($G737*'fnd base rates'!H$10)
+($H737*'fnd base rates'!H$11)
+($I737*'fnd base rates'!H$12)
+($J737*'fnd base rates'!H$13)
+($K737*'fnd base rates'!H$14)
+($M737*'fnd base rates'!H$16)
+($N737*'fnd base rates'!H$17)
+($O737*'fnd base rates'!H$18)
+($P737*VLOOKUP($S737+12,rate_basefnd,8)))</f>
        <v>581.30399999999997</v>
      </c>
      <c r="AA737" s="68">
        <f>(($D737*'fnd base rates'!I$7)
+($E737*'fnd base rates'!I$8)
+($F737*'fnd base rates'!I$9)
+($G737*'fnd base rates'!I$10)
+($H737*'fnd base rates'!I$11)
+($I737*'fnd base rates'!I$12)
+($J737*'fnd base rates'!I$13)
+($K737*'fnd base rates'!I$14)
+($M737*'fnd base rates'!I$16)
+($N737*'fnd base rates'!I$17)
+($O737*'fnd base rates'!I$18)
+($P737*VLOOKUP($S737+12,rate_basefnd,9)))
*$R737</f>
        <v>483.97488000000004</v>
      </c>
      <c r="AB737" s="68">
        <f>(($D737*'fnd base rates'!J$7)
+($E737*'fnd base rates'!J$8)
+($F737*'fnd base rates'!J$9)
+($G737*'fnd base rates'!J$10)
+($H737*'fnd base rates'!J$11)
+($I737*'fnd base rates'!J$12)
+($J737*'fnd base rates'!J$13)
+($K737*'fnd base rates'!J$14)
+($M737*'fnd base rates'!J$16)
+($N737*'fnd base rates'!J$17)
+($O737*'fnd base rates'!J$18)
+($P737*VLOOKUP($S737+12,rate_basefnd,10)))
*$R737</f>
        <v>180.45996</v>
      </c>
      <c r="AC737" s="68">
        <f>(($D737*'fnd base rates'!K$7)
+($E737*'fnd base rates'!K$8)
+($F737*'fnd base rates'!K$9)
+($G737*'fnd base rates'!K$10)
+($H737*'fnd base rates'!K$11)
+($I737*'fnd base rates'!K$12)
+($J737*'fnd base rates'!K$13)
+($K737*'fnd base rates'!K$14)
+($M737*'fnd base rates'!K$16)
+($N737*'fnd base rates'!K$17)
+($O737*'fnd base rates'!K$18)
+($P737*VLOOKUP($S737+12,rate_basefnd,11)))
*$R737</f>
        <v>1308.9258480000001</v>
      </c>
      <c r="AD737" s="68">
        <f>(($D737*'fnd base rates'!L$7)
+($E737*'fnd base rates'!L$8)
+($F737*'fnd base rates'!L$9)
+($G737*'fnd base rates'!L$10)
+($H737*'fnd base rates'!L$11)
+($I737*'fnd base rates'!L$12)
+($J737*'fnd base rates'!L$13)
+($K737*'fnd base rates'!L$14)
+($M737*'fnd base rates'!L$16)
+($N737*'fnd base rates'!L$17)
+($O737*'fnd base rates'!L$18)
+($P737*VLOOKUP($S737+12,rate_basefnd,12)))</f>
        <v>2262.2887999999998</v>
      </c>
      <c r="AE737" s="68">
        <f>(($D737*'fnd base rates'!M$7)
+($E737*'fnd base rates'!M$8)
+($F737*'fnd base rates'!M$9)
+($G737*'fnd base rates'!M$10)
+($H737*'fnd base rates'!M$11)
+($I737*'fnd base rates'!M$12)
+($J737*'fnd base rates'!M$13)
+($K737*'fnd base rates'!M$14)
+($M737*'fnd base rates'!M$16)
+($N737*'fnd base rates'!M$17)
+($O737*'fnd base rates'!M$18)
+($P737*VLOOKUP($S737+12,rate_basefnd,13)))</f>
        <v>0</v>
      </c>
      <c r="AF737" s="3">
        <f t="shared" si="155"/>
        <v>12656.7305216</v>
      </c>
      <c r="AH737" s="205">
        <f t="shared" si="156"/>
        <v>487274295</v>
      </c>
      <c r="AI737" s="3" t="str">
        <f t="shared" si="160"/>
        <v>487</v>
      </c>
      <c r="AJ737" s="1" t="str">
        <f t="shared" si="161"/>
        <v>274</v>
      </c>
      <c r="AK737" s="1" t="str">
        <f t="shared" si="162"/>
        <v>295</v>
      </c>
      <c r="AL737" s="3">
        <f t="shared" si="157"/>
        <v>1</v>
      </c>
      <c r="AM737" s="3">
        <f t="shared" si="167"/>
        <v>1</v>
      </c>
      <c r="AN737" s="3">
        <f t="shared" si="163"/>
        <v>12656.7305216</v>
      </c>
      <c r="AO737" s="3">
        <f t="shared" si="164"/>
        <v>12657</v>
      </c>
      <c r="AP737" s="3">
        <f t="shared" si="158"/>
        <v>-3384</v>
      </c>
      <c r="AQ737" s="3">
        <v>16041</v>
      </c>
      <c r="AS737" s="68"/>
      <c r="AT737" s="68"/>
      <c r="AX737" s="4">
        <f t="shared" si="165"/>
        <v>0</v>
      </c>
      <c r="AZ737" s="4">
        <f t="shared" si="166"/>
        <v>0</v>
      </c>
      <c r="BB737" s="4"/>
    </row>
    <row r="738" spans="1:54" s="3" customFormat="1">
      <c r="A738" s="205" t="str">
        <f t="shared" si="159"/>
        <v>487</v>
      </c>
      <c r="B738" s="1">
        <v>487274305</v>
      </c>
      <c r="C738" s="7" t="s">
        <v>109</v>
      </c>
      <c r="D738" s="8">
        <f>'fnd enro'!D738</f>
        <v>0</v>
      </c>
      <c r="E738" s="8">
        <f>'fnd enro'!E738</f>
        <v>0</v>
      </c>
      <c r="F738" s="8">
        <f>'fnd enro'!F738</f>
        <v>0</v>
      </c>
      <c r="G738" s="8">
        <f>'fnd enro'!G738</f>
        <v>2</v>
      </c>
      <c r="H738" s="8">
        <f>'fnd enro'!H738</f>
        <v>0</v>
      </c>
      <c r="I738" s="8">
        <f>'fnd enro'!I738</f>
        <v>0</v>
      </c>
      <c r="J738" s="8">
        <f>'fnd enro'!J738</f>
        <v>0</v>
      </c>
      <c r="K738" s="9">
        <f>'fnd enro'!K738</f>
        <v>0.08</v>
      </c>
      <c r="L738" s="8">
        <f>'fnd enro'!L738</f>
        <v>0</v>
      </c>
      <c r="M738" s="8">
        <f>'fnd enro'!M738</f>
        <v>0</v>
      </c>
      <c r="N738" s="8">
        <f>'fnd enro'!N738</f>
        <v>0</v>
      </c>
      <c r="O738" s="8">
        <f>'fnd enro'!O738</f>
        <v>0</v>
      </c>
      <c r="P738" s="8">
        <f>'fnd enro'!P738</f>
        <v>0</v>
      </c>
      <c r="Q738" s="8">
        <f>'fnd enro'!R738</f>
        <v>2</v>
      </c>
      <c r="R738" s="9">
        <f t="shared" si="154"/>
        <v>1.0680000000000001</v>
      </c>
      <c r="S738" s="8">
        <f>VALUE('fnd enro'!Q738)</f>
        <v>4</v>
      </c>
      <c r="T738" s="1"/>
      <c r="U738" s="68">
        <f>(($D738*'fnd base rates'!C$7)
+($E738*'fnd base rates'!C$8)
+($F738*'fnd base rates'!C$9)
+($G738*'fnd base rates'!C$10)
+($H738*'fnd base rates'!C$11)
+($I738*'fnd base rates'!C$12)
+($J738*'fnd base rates'!C$13)
+($K738*'fnd base rates'!C$14)
+($M738*'fnd base rates'!C$16)
+($N738*'fnd base rates'!C$17)
+($O738*'fnd base rates'!C$18)
+($P738*VLOOKUP($S738+12,rate_basefnd,3)))
*$R738</f>
        <v>1280.8763232000001</v>
      </c>
      <c r="V738" s="68">
        <f>(($D738*'fnd base rates'!D$7)
+($E738*'fnd base rates'!D$8)
+($F738*'fnd base rates'!D$9)
+($G738*'fnd base rates'!D$10)
+($H738*'fnd base rates'!D$11)
+($I738*'fnd base rates'!D$12)
+($J738*'fnd base rates'!D$13)
+($K738*'fnd base rates'!D$14)
+($M738*'fnd base rates'!D$16)
+($N738*'fnd base rates'!D$17)
+($O738*'fnd base rates'!D$18)
+($P738*VLOOKUP($S738+12,rate_basefnd,4)))
*$R738</f>
        <v>1812.9086400000001</v>
      </c>
      <c r="W738" s="68">
        <f>(($D738*'fnd base rates'!E$7)
+($E738*'fnd base rates'!E$8)
+($F738*'fnd base rates'!E$9)
+($G738*'fnd base rates'!E$10)
+($H738*'fnd base rates'!E$11)
+($I738*'fnd base rates'!E$12)
+($J738*'fnd base rates'!E$13)
+($K738*'fnd base rates'!E$14)
+($M738*'fnd base rates'!E$16)
+($N738*'fnd base rates'!E$17)
+($O738*'fnd base rates'!E$18)
+($P738*VLOOKUP($S738+12,rate_basefnd,5)))
*$R738</f>
        <v>9226.9022688000005</v>
      </c>
      <c r="X738" s="68">
        <f>(($D738*'fnd base rates'!F$7)
+($E738*'fnd base rates'!F$8)
+($F738*'fnd base rates'!F$9)
+($G738*'fnd base rates'!F$10)
+($H738*'fnd base rates'!F$11)
+($I738*'fnd base rates'!F$12)
+($J738*'fnd base rates'!F$13)
+($K738*'fnd base rates'!F$14)
+($M738*'fnd base rates'!F$16)
+($N738*'fnd base rates'!F$17)
+($O738*'fnd base rates'!F$18)
+($P738*VLOOKUP($S738+12,rate_basefnd,6)))
*$R738</f>
        <v>2985.7708607999998</v>
      </c>
      <c r="Y738" s="68">
        <f>(($D738*'fnd base rates'!G$7)
+($E738*'fnd base rates'!G$8)
+($F738*'fnd base rates'!G$9)
+($G738*'fnd base rates'!G$10)
+($H738*'fnd base rates'!G$11)
+($I738*'fnd base rates'!G$12)
+($J738*'fnd base rates'!G$13)
+($K738*'fnd base rates'!G$14)
+($M738*'fnd base rates'!G$16)
+($N738*'fnd base rates'!G$17)
+($O738*'fnd base rates'!G$18)
+($P738*VLOOKUP($S738+12,rate_basefnd,7)))
*$R738</f>
        <v>373.09597440000005</v>
      </c>
      <c r="Z738" s="68">
        <f>(($D738*'fnd base rates'!H$7)
+($E738*'fnd base rates'!H$8)
+($F738*'fnd base rates'!H$9)
+($G738*'fnd base rates'!H$10)
+($H738*'fnd base rates'!H$11)
+($I738*'fnd base rates'!H$12)
+($J738*'fnd base rates'!H$13)
+($K738*'fnd base rates'!H$14)
+($M738*'fnd base rates'!H$16)
+($N738*'fnd base rates'!H$17)
+($O738*'fnd base rates'!H$18)
+($P738*VLOOKUP($S738+12,rate_basefnd,8)))</f>
        <v>1162.6079999999999</v>
      </c>
      <c r="AA738" s="68">
        <f>(($D738*'fnd base rates'!I$7)
+($E738*'fnd base rates'!I$8)
+($F738*'fnd base rates'!I$9)
+($G738*'fnd base rates'!I$10)
+($H738*'fnd base rates'!I$11)
+($I738*'fnd base rates'!I$12)
+($J738*'fnd base rates'!I$13)
+($K738*'fnd base rates'!I$14)
+($M738*'fnd base rates'!I$16)
+($N738*'fnd base rates'!I$17)
+($O738*'fnd base rates'!I$18)
+($P738*VLOOKUP($S738+12,rate_basefnd,9)))
*$R738</f>
        <v>967.94976000000008</v>
      </c>
      <c r="AB738" s="68">
        <f>(($D738*'fnd base rates'!J$7)
+($E738*'fnd base rates'!J$8)
+($F738*'fnd base rates'!J$9)
+($G738*'fnd base rates'!J$10)
+($H738*'fnd base rates'!J$11)
+($I738*'fnd base rates'!J$12)
+($J738*'fnd base rates'!J$13)
+($K738*'fnd base rates'!J$14)
+($M738*'fnd base rates'!J$16)
+($N738*'fnd base rates'!J$17)
+($O738*'fnd base rates'!J$18)
+($P738*VLOOKUP($S738+12,rate_basefnd,10)))
*$R738</f>
        <v>360.91991999999999</v>
      </c>
      <c r="AC738" s="68">
        <f>(($D738*'fnd base rates'!K$7)
+($E738*'fnd base rates'!K$8)
+($F738*'fnd base rates'!K$9)
+($G738*'fnd base rates'!K$10)
+($H738*'fnd base rates'!K$11)
+($I738*'fnd base rates'!K$12)
+($J738*'fnd base rates'!K$13)
+($K738*'fnd base rates'!K$14)
+($M738*'fnd base rates'!K$16)
+($N738*'fnd base rates'!K$17)
+($O738*'fnd base rates'!K$18)
+($P738*VLOOKUP($S738+12,rate_basefnd,11)))
*$R738</f>
        <v>2617.8516960000002</v>
      </c>
      <c r="AD738" s="68">
        <f>(($D738*'fnd base rates'!L$7)
+($E738*'fnd base rates'!L$8)
+($F738*'fnd base rates'!L$9)
+($G738*'fnd base rates'!L$10)
+($H738*'fnd base rates'!L$11)
+($I738*'fnd base rates'!L$12)
+($J738*'fnd base rates'!L$13)
+($K738*'fnd base rates'!L$14)
+($M738*'fnd base rates'!L$16)
+($N738*'fnd base rates'!L$17)
+($O738*'fnd base rates'!L$18)
+($P738*VLOOKUP($S738+12,rate_basefnd,12)))</f>
        <v>4524.5775999999996</v>
      </c>
      <c r="AE738" s="68">
        <f>(($D738*'fnd base rates'!M$7)
+($E738*'fnd base rates'!M$8)
+($F738*'fnd base rates'!M$9)
+($G738*'fnd base rates'!M$10)
+($H738*'fnd base rates'!M$11)
+($I738*'fnd base rates'!M$12)
+($J738*'fnd base rates'!M$13)
+($K738*'fnd base rates'!M$14)
+($M738*'fnd base rates'!M$16)
+($N738*'fnd base rates'!M$17)
+($O738*'fnd base rates'!M$18)
+($P738*VLOOKUP($S738+12,rate_basefnd,13)))</f>
        <v>0</v>
      </c>
      <c r="AF738" s="3">
        <f t="shared" si="155"/>
        <v>25313.461043200001</v>
      </c>
      <c r="AH738" s="205">
        <f t="shared" si="156"/>
        <v>487274305</v>
      </c>
      <c r="AI738" s="3" t="str">
        <f t="shared" si="160"/>
        <v>487</v>
      </c>
      <c r="AJ738" s="1" t="str">
        <f t="shared" si="161"/>
        <v>274</v>
      </c>
      <c r="AK738" s="1" t="str">
        <f t="shared" si="162"/>
        <v>305</v>
      </c>
      <c r="AL738" s="3">
        <f t="shared" si="157"/>
        <v>1</v>
      </c>
      <c r="AM738" s="3">
        <f t="shared" si="167"/>
        <v>2</v>
      </c>
      <c r="AN738" s="3">
        <f t="shared" si="163"/>
        <v>25313.461043200001</v>
      </c>
      <c r="AO738" s="3">
        <f t="shared" si="164"/>
        <v>12657</v>
      </c>
      <c r="AP738" s="3">
        <f t="shared" si="158"/>
        <v>-4492</v>
      </c>
      <c r="AQ738" s="3">
        <v>17149</v>
      </c>
      <c r="AS738" s="68"/>
      <c r="AT738" s="68"/>
      <c r="AX738" s="4">
        <f t="shared" si="165"/>
        <v>0</v>
      </c>
      <c r="AZ738" s="4">
        <f t="shared" si="166"/>
        <v>0</v>
      </c>
      <c r="BB738" s="4"/>
    </row>
    <row r="739" spans="1:54" s="3" customFormat="1">
      <c r="A739" s="205" t="str">
        <f t="shared" si="159"/>
        <v>487</v>
      </c>
      <c r="B739" s="1">
        <v>487274308</v>
      </c>
      <c r="C739" s="7" t="s">
        <v>109</v>
      </c>
      <c r="D739" s="8">
        <f>'fnd enro'!D739</f>
        <v>0</v>
      </c>
      <c r="E739" s="8">
        <f>'fnd enro'!E739</f>
        <v>0</v>
      </c>
      <c r="F739" s="8">
        <f>'fnd enro'!F739</f>
        <v>1</v>
      </c>
      <c r="G739" s="8">
        <f>'fnd enro'!G739</f>
        <v>0</v>
      </c>
      <c r="H739" s="8">
        <f>'fnd enro'!H739</f>
        <v>1</v>
      </c>
      <c r="I739" s="8">
        <f>'fnd enro'!I739</f>
        <v>0</v>
      </c>
      <c r="J739" s="8">
        <f>'fnd enro'!J739</f>
        <v>0</v>
      </c>
      <c r="K739" s="9">
        <f>'fnd enro'!K739</f>
        <v>0.08</v>
      </c>
      <c r="L739" s="8">
        <f>'fnd enro'!L739</f>
        <v>0</v>
      </c>
      <c r="M739" s="8">
        <f>'fnd enro'!M739</f>
        <v>0</v>
      </c>
      <c r="N739" s="8">
        <f>'fnd enro'!N739</f>
        <v>0</v>
      </c>
      <c r="O739" s="8">
        <f>'fnd enro'!O739</f>
        <v>0</v>
      </c>
      <c r="P739" s="8">
        <f>'fnd enro'!P739</f>
        <v>1</v>
      </c>
      <c r="Q739" s="8">
        <f>'fnd enro'!R739</f>
        <v>2</v>
      </c>
      <c r="R739" s="9">
        <f t="shared" si="154"/>
        <v>1.0680000000000001</v>
      </c>
      <c r="S739" s="8">
        <f>VALUE('fnd enro'!Q739)</f>
        <v>9</v>
      </c>
      <c r="T739" s="1"/>
      <c r="U739" s="68">
        <f>(($D739*'fnd base rates'!C$7)
+($E739*'fnd base rates'!C$8)
+($F739*'fnd base rates'!C$9)
+($G739*'fnd base rates'!C$10)
+($H739*'fnd base rates'!C$11)
+($I739*'fnd base rates'!C$12)
+($J739*'fnd base rates'!C$13)
+($K739*'fnd base rates'!C$14)
+($M739*'fnd base rates'!C$16)
+($N739*'fnd base rates'!C$17)
+($O739*'fnd base rates'!C$18)
+($P739*VLOOKUP($S739+12,rate_basefnd,3)))
*$R739</f>
        <v>1394.0522832000001</v>
      </c>
      <c r="V739" s="68">
        <f>(($D739*'fnd base rates'!D$7)
+($E739*'fnd base rates'!D$8)
+($F739*'fnd base rates'!D$9)
+($G739*'fnd base rates'!D$10)
+($H739*'fnd base rates'!D$11)
+($I739*'fnd base rates'!D$12)
+($J739*'fnd base rates'!D$13)
+($K739*'fnd base rates'!D$14)
+($M739*'fnd base rates'!D$16)
+($N739*'fnd base rates'!D$17)
+($O739*'fnd base rates'!D$18)
+($P739*VLOOKUP($S739+12,rate_basefnd,4)))
*$R739</f>
        <v>2349.1194000000005</v>
      </c>
      <c r="W739" s="68">
        <f>(($D739*'fnd base rates'!E$7)
+($E739*'fnd base rates'!E$8)
+($F739*'fnd base rates'!E$9)
+($G739*'fnd base rates'!E$10)
+($H739*'fnd base rates'!E$11)
+($I739*'fnd base rates'!E$12)
+($J739*'fnd base rates'!E$13)
+($K739*'fnd base rates'!E$14)
+($M739*'fnd base rates'!E$16)
+($N739*'fnd base rates'!E$17)
+($O739*'fnd base rates'!E$18)
+($P739*VLOOKUP($S739+12,rate_basefnd,5)))
*$R739</f>
        <v>13962.649228800001</v>
      </c>
      <c r="X739" s="68">
        <f>(($D739*'fnd base rates'!F$7)
+($E739*'fnd base rates'!F$8)
+($F739*'fnd base rates'!F$9)
+($G739*'fnd base rates'!F$10)
+($H739*'fnd base rates'!F$11)
+($I739*'fnd base rates'!F$12)
+($J739*'fnd base rates'!F$13)
+($K739*'fnd base rates'!F$14)
+($M739*'fnd base rates'!F$16)
+($N739*'fnd base rates'!F$17)
+($O739*'fnd base rates'!F$18)
+($P739*VLOOKUP($S739+12,rate_basefnd,6)))
*$R739</f>
        <v>2687.1367008000002</v>
      </c>
      <c r="Y739" s="68">
        <f>(($D739*'fnd base rates'!G$7)
+($E739*'fnd base rates'!G$8)
+($F739*'fnd base rates'!G$9)
+($G739*'fnd base rates'!G$10)
+($H739*'fnd base rates'!G$11)
+($I739*'fnd base rates'!G$12)
+($J739*'fnd base rates'!G$13)
+($K739*'fnd base rates'!G$14)
+($M739*'fnd base rates'!G$16)
+($N739*'fnd base rates'!G$17)
+($O739*'fnd base rates'!G$18)
+($P739*VLOOKUP($S739+12,rate_basefnd,7)))
*$R739</f>
        <v>640.82221440000001</v>
      </c>
      <c r="Z739" s="68">
        <f>(($D739*'fnd base rates'!H$7)
+($E739*'fnd base rates'!H$8)
+($F739*'fnd base rates'!H$9)
+($G739*'fnd base rates'!H$10)
+($H739*'fnd base rates'!H$11)
+($I739*'fnd base rates'!H$12)
+($J739*'fnd base rates'!H$13)
+($K739*'fnd base rates'!H$14)
+($M739*'fnd base rates'!H$16)
+($N739*'fnd base rates'!H$17)
+($O739*'fnd base rates'!H$18)
+($P739*VLOOKUP($S739+12,rate_basefnd,8)))</f>
        <v>1199.048</v>
      </c>
      <c r="AA739" s="68">
        <f>(($D739*'fnd base rates'!I$7)
+($E739*'fnd base rates'!I$8)
+($F739*'fnd base rates'!I$9)
+($G739*'fnd base rates'!I$10)
+($H739*'fnd base rates'!I$11)
+($I739*'fnd base rates'!I$12)
+($J739*'fnd base rates'!I$13)
+($K739*'fnd base rates'!I$14)
+($M739*'fnd base rates'!I$16)
+($N739*'fnd base rates'!I$17)
+($O739*'fnd base rates'!I$18)
+($P739*VLOOKUP($S739+12,rate_basefnd,9)))
*$R739</f>
        <v>1179.89436</v>
      </c>
      <c r="AB739" s="68">
        <f>(($D739*'fnd base rates'!J$7)
+($E739*'fnd base rates'!J$8)
+($F739*'fnd base rates'!J$9)
+($G739*'fnd base rates'!J$10)
+($H739*'fnd base rates'!J$11)
+($I739*'fnd base rates'!J$12)
+($J739*'fnd base rates'!J$13)
+($K739*'fnd base rates'!J$14)
+($M739*'fnd base rates'!J$16)
+($N739*'fnd base rates'!J$17)
+($O739*'fnd base rates'!J$18)
+($P739*VLOOKUP($S739+12,rate_basefnd,10)))
*$R739</f>
        <v>1516.51728</v>
      </c>
      <c r="AC739" s="68">
        <f>(($D739*'fnd base rates'!K$7)
+($E739*'fnd base rates'!K$8)
+($F739*'fnd base rates'!K$9)
+($G739*'fnd base rates'!K$10)
+($H739*'fnd base rates'!K$11)
+($I739*'fnd base rates'!K$12)
+($J739*'fnd base rates'!K$13)
+($K739*'fnd base rates'!K$14)
+($M739*'fnd base rates'!K$16)
+($N739*'fnd base rates'!K$17)
+($O739*'fnd base rates'!K$18)
+($P739*VLOOKUP($S739+12,rate_basefnd,11)))
*$R739</f>
        <v>2714.9435760000001</v>
      </c>
      <c r="AD739" s="68">
        <f>(($D739*'fnd base rates'!L$7)
+($E739*'fnd base rates'!L$8)
+($F739*'fnd base rates'!L$9)
+($G739*'fnd base rates'!L$10)
+($H739*'fnd base rates'!L$11)
+($I739*'fnd base rates'!L$12)
+($J739*'fnd base rates'!L$13)
+($K739*'fnd base rates'!L$14)
+($M739*'fnd base rates'!L$16)
+($N739*'fnd base rates'!L$17)
+($O739*'fnd base rates'!L$18)
+($P739*VLOOKUP($S739+12,rate_basefnd,12)))</f>
        <v>5610.4575999999997</v>
      </c>
      <c r="AE739" s="68">
        <f>(($D739*'fnd base rates'!M$7)
+($E739*'fnd base rates'!M$8)
+($F739*'fnd base rates'!M$9)
+($G739*'fnd base rates'!M$10)
+($H739*'fnd base rates'!M$11)
+($I739*'fnd base rates'!M$12)
+($J739*'fnd base rates'!M$13)
+($K739*'fnd base rates'!M$14)
+($M739*'fnd base rates'!M$16)
+($N739*'fnd base rates'!M$17)
+($O739*'fnd base rates'!M$18)
+($P739*VLOOKUP($S739+12,rate_basefnd,13)))</f>
        <v>0</v>
      </c>
      <c r="AF739" s="3">
        <f t="shared" si="155"/>
        <v>33254.6406432</v>
      </c>
      <c r="AH739" s="205">
        <f t="shared" si="156"/>
        <v>487274308</v>
      </c>
      <c r="AI739" s="3" t="str">
        <f t="shared" si="160"/>
        <v>487</v>
      </c>
      <c r="AJ739" s="1" t="str">
        <f t="shared" si="161"/>
        <v>274</v>
      </c>
      <c r="AK739" s="1" t="str">
        <f t="shared" si="162"/>
        <v>308</v>
      </c>
      <c r="AL739" s="3">
        <f t="shared" si="157"/>
        <v>1</v>
      </c>
      <c r="AM739" s="3">
        <f t="shared" si="167"/>
        <v>2</v>
      </c>
      <c r="AN739" s="3">
        <f t="shared" si="163"/>
        <v>33254.6406432</v>
      </c>
      <c r="AO739" s="3">
        <f t="shared" si="164"/>
        <v>16627</v>
      </c>
      <c r="AP739" s="3">
        <f t="shared" si="158"/>
        <v>-738</v>
      </c>
      <c r="AQ739" s="3">
        <v>17365</v>
      </c>
      <c r="AS739" s="68"/>
      <c r="AT739" s="68"/>
      <c r="AX739" s="4">
        <f t="shared" si="165"/>
        <v>0</v>
      </c>
      <c r="AZ739" s="4">
        <f t="shared" si="166"/>
        <v>0</v>
      </c>
      <c r="BB739" s="4"/>
    </row>
    <row r="740" spans="1:54" s="3" customFormat="1">
      <c r="A740" s="205" t="str">
        <f t="shared" si="159"/>
        <v>487</v>
      </c>
      <c r="B740" s="1">
        <v>487274314</v>
      </c>
      <c r="C740" s="7" t="s">
        <v>109</v>
      </c>
      <c r="D740" s="8">
        <f>'fnd enro'!D740</f>
        <v>0</v>
      </c>
      <c r="E740" s="8">
        <f>'fnd enro'!E740</f>
        <v>0</v>
      </c>
      <c r="F740" s="8">
        <f>'fnd enro'!F740</f>
        <v>1</v>
      </c>
      <c r="G740" s="8">
        <f>'fnd enro'!G740</f>
        <v>3</v>
      </c>
      <c r="H740" s="8">
        <f>'fnd enro'!H740</f>
        <v>0</v>
      </c>
      <c r="I740" s="8">
        <f>'fnd enro'!I740</f>
        <v>0</v>
      </c>
      <c r="J740" s="8">
        <f>'fnd enro'!J740</f>
        <v>0</v>
      </c>
      <c r="K740" s="9">
        <f>'fnd enro'!K740</f>
        <v>0.16</v>
      </c>
      <c r="L740" s="8">
        <f>'fnd enro'!L740</f>
        <v>0</v>
      </c>
      <c r="M740" s="8">
        <f>'fnd enro'!M740</f>
        <v>1</v>
      </c>
      <c r="N740" s="8">
        <f>'fnd enro'!N740</f>
        <v>0</v>
      </c>
      <c r="O740" s="8">
        <f>'fnd enro'!O740</f>
        <v>0</v>
      </c>
      <c r="P740" s="8">
        <f>'fnd enro'!P740</f>
        <v>3</v>
      </c>
      <c r="Q740" s="8">
        <f>'fnd enro'!R740</f>
        <v>4</v>
      </c>
      <c r="R740" s="9">
        <f t="shared" si="154"/>
        <v>1.0680000000000001</v>
      </c>
      <c r="S740" s="8">
        <f>VALUE('fnd enro'!Q740)</f>
        <v>7</v>
      </c>
      <c r="T740" s="1"/>
      <c r="U740" s="68">
        <f>(($D740*'fnd base rates'!C$7)
+($E740*'fnd base rates'!C$8)
+($F740*'fnd base rates'!C$9)
+($G740*'fnd base rates'!C$10)
+($H740*'fnd base rates'!C$11)
+($I740*'fnd base rates'!C$12)
+($J740*'fnd base rates'!C$13)
+($K740*'fnd base rates'!C$14)
+($M740*'fnd base rates'!C$16)
+($N740*'fnd base rates'!C$17)
+($O740*'fnd base rates'!C$18)
+($P740*VLOOKUP($S740+12,rate_basefnd,3)))
*$R740</f>
        <v>2974.8977664000004</v>
      </c>
      <c r="V740" s="68">
        <f>(($D740*'fnd base rates'!D$7)
+($E740*'fnd base rates'!D$8)
+($F740*'fnd base rates'!D$9)
+($G740*'fnd base rates'!D$10)
+($H740*'fnd base rates'!D$11)
+($I740*'fnd base rates'!D$12)
+($J740*'fnd base rates'!D$13)
+($K740*'fnd base rates'!D$14)
+($M740*'fnd base rates'!D$16)
+($N740*'fnd base rates'!D$17)
+($O740*'fnd base rates'!D$18)
+($P740*VLOOKUP($S740+12,rate_basefnd,4)))
*$R740</f>
        <v>5198.7570000000005</v>
      </c>
      <c r="W740" s="68">
        <f>(($D740*'fnd base rates'!E$7)
+($E740*'fnd base rates'!E$8)
+($F740*'fnd base rates'!E$9)
+($G740*'fnd base rates'!E$10)
+($H740*'fnd base rates'!E$11)
+($I740*'fnd base rates'!E$12)
+($J740*'fnd base rates'!E$13)
+($K740*'fnd base rates'!E$14)
+($M740*'fnd base rates'!E$16)
+($N740*'fnd base rates'!E$17)
+($O740*'fnd base rates'!E$18)
+($P740*VLOOKUP($S740+12,rate_basefnd,5)))
*$R740</f>
        <v>33187.056777600003</v>
      </c>
      <c r="X740" s="68">
        <f>(($D740*'fnd base rates'!F$7)
+($E740*'fnd base rates'!F$8)
+($F740*'fnd base rates'!F$9)
+($G740*'fnd base rates'!F$10)
+($H740*'fnd base rates'!F$11)
+($I740*'fnd base rates'!F$12)
+($J740*'fnd base rates'!F$13)
+($K740*'fnd base rates'!F$14)
+($M740*'fnd base rates'!F$16)
+($N740*'fnd base rates'!F$17)
+($O740*'fnd base rates'!F$18)
+($P740*VLOOKUP($S740+12,rate_basefnd,6)))
*$R740</f>
        <v>6196.7508816</v>
      </c>
      <c r="Y740" s="68">
        <f>(($D740*'fnd base rates'!G$7)
+($E740*'fnd base rates'!G$8)
+($F740*'fnd base rates'!G$9)
+($G740*'fnd base rates'!G$10)
+($H740*'fnd base rates'!G$11)
+($I740*'fnd base rates'!G$12)
+($J740*'fnd base rates'!G$13)
+($K740*'fnd base rates'!G$14)
+($M740*'fnd base rates'!G$16)
+($N740*'fnd base rates'!G$17)
+($O740*'fnd base rates'!G$18)
+($P740*VLOOKUP($S740+12,rate_basefnd,7)))
*$R740</f>
        <v>1448.8077888</v>
      </c>
      <c r="Z740" s="68">
        <f>(($D740*'fnd base rates'!H$7)
+($E740*'fnd base rates'!H$8)
+($F740*'fnd base rates'!H$9)
+($G740*'fnd base rates'!H$10)
+($H740*'fnd base rates'!H$11)
+($I740*'fnd base rates'!H$12)
+($J740*'fnd base rates'!H$13)
+($K740*'fnd base rates'!H$14)
+($M740*'fnd base rates'!H$16)
+($N740*'fnd base rates'!H$17)
+($O740*'fnd base rates'!H$18)
+($P740*VLOOKUP($S740+12,rate_basefnd,8)))</f>
        <v>2567.4459999999999</v>
      </c>
      <c r="AA740" s="68">
        <f>(($D740*'fnd base rates'!I$7)
+($E740*'fnd base rates'!I$8)
+($F740*'fnd base rates'!I$9)
+($G740*'fnd base rates'!I$10)
+($H740*'fnd base rates'!I$11)
+($I740*'fnd base rates'!I$12)
+($J740*'fnd base rates'!I$13)
+($K740*'fnd base rates'!I$14)
+($M740*'fnd base rates'!I$16)
+($N740*'fnd base rates'!I$17)
+($O740*'fnd base rates'!I$18)
+($P740*VLOOKUP($S740+12,rate_basefnd,9)))
*$R740</f>
        <v>2565.1758000000004</v>
      </c>
      <c r="AB740" s="68">
        <f>(($D740*'fnd base rates'!J$7)
+($E740*'fnd base rates'!J$8)
+($F740*'fnd base rates'!J$9)
+($G740*'fnd base rates'!J$10)
+($H740*'fnd base rates'!J$11)
+($I740*'fnd base rates'!J$12)
+($J740*'fnd base rates'!J$13)
+($K740*'fnd base rates'!J$14)
+($M740*'fnd base rates'!J$16)
+($N740*'fnd base rates'!J$17)
+($O740*'fnd base rates'!J$18)
+($P740*VLOOKUP($S740+12,rate_basefnd,10)))
*$R740</f>
        <v>3462.2744400000001</v>
      </c>
      <c r="AC740" s="68">
        <f>(($D740*'fnd base rates'!K$7)
+($E740*'fnd base rates'!K$8)
+($F740*'fnd base rates'!K$9)
+($G740*'fnd base rates'!K$10)
+($H740*'fnd base rates'!K$11)
+($I740*'fnd base rates'!K$12)
+($J740*'fnd base rates'!K$13)
+($K740*'fnd base rates'!K$14)
+($M740*'fnd base rates'!K$16)
+($N740*'fnd base rates'!K$17)
+($O740*'fnd base rates'!K$18)
+($P740*VLOOKUP($S740+12,rate_basefnd,11)))
*$R740</f>
        <v>5621.764032000001</v>
      </c>
      <c r="AD740" s="68">
        <f>(($D740*'fnd base rates'!L$7)
+($E740*'fnd base rates'!L$8)
+($F740*'fnd base rates'!L$9)
+($G740*'fnd base rates'!L$10)
+($H740*'fnd base rates'!L$11)
+($I740*'fnd base rates'!L$12)
+($J740*'fnd base rates'!L$13)
+($K740*'fnd base rates'!L$14)
+($M740*'fnd base rates'!L$16)
+($N740*'fnd base rates'!L$17)
+($O740*'fnd base rates'!L$18)
+($P740*VLOOKUP($S740+12,rate_basefnd,12)))</f>
        <v>11744.645199999999</v>
      </c>
      <c r="AE740" s="68">
        <f>(($D740*'fnd base rates'!M$7)
+($E740*'fnd base rates'!M$8)
+($F740*'fnd base rates'!M$9)
+($G740*'fnd base rates'!M$10)
+($H740*'fnd base rates'!M$11)
+($I740*'fnd base rates'!M$12)
+($J740*'fnd base rates'!M$13)
+($K740*'fnd base rates'!M$14)
+($M740*'fnd base rates'!M$16)
+($N740*'fnd base rates'!M$17)
+($O740*'fnd base rates'!M$18)
+($P740*VLOOKUP($S740+12,rate_basefnd,13)))</f>
        <v>0</v>
      </c>
      <c r="AF740" s="3">
        <f t="shared" si="155"/>
        <v>74967.5756864</v>
      </c>
      <c r="AH740" s="205">
        <f t="shared" si="156"/>
        <v>487274314</v>
      </c>
      <c r="AI740" s="3" t="str">
        <f t="shared" si="160"/>
        <v>487</v>
      </c>
      <c r="AJ740" s="1" t="str">
        <f t="shared" si="161"/>
        <v>274</v>
      </c>
      <c r="AK740" s="1" t="str">
        <f t="shared" si="162"/>
        <v>314</v>
      </c>
      <c r="AL740" s="3">
        <f t="shared" si="157"/>
        <v>1</v>
      </c>
      <c r="AM740" s="3">
        <f t="shared" si="167"/>
        <v>4</v>
      </c>
      <c r="AN740" s="3">
        <f t="shared" si="163"/>
        <v>74967.5756864</v>
      </c>
      <c r="AO740" s="3">
        <f t="shared" si="164"/>
        <v>18742</v>
      </c>
      <c r="AP740" s="3">
        <f t="shared" si="158"/>
        <v>2337</v>
      </c>
      <c r="AQ740" s="3">
        <v>16405</v>
      </c>
      <c r="AS740" s="68"/>
      <c r="AT740" s="68"/>
      <c r="AX740" s="4">
        <f t="shared" si="165"/>
        <v>0</v>
      </c>
      <c r="AZ740" s="4">
        <f t="shared" si="166"/>
        <v>0</v>
      </c>
      <c r="BB740" s="4"/>
    </row>
    <row r="741" spans="1:54" s="3" customFormat="1">
      <c r="A741" s="205" t="str">
        <f t="shared" si="159"/>
        <v>487</v>
      </c>
      <c r="B741" s="1">
        <v>487274336</v>
      </c>
      <c r="C741" s="7" t="s">
        <v>109</v>
      </c>
      <c r="D741" s="8">
        <f>'fnd enro'!D741</f>
        <v>0</v>
      </c>
      <c r="E741" s="8">
        <f>'fnd enro'!E741</f>
        <v>0</v>
      </c>
      <c r="F741" s="8">
        <f>'fnd enro'!F741</f>
        <v>1</v>
      </c>
      <c r="G741" s="8">
        <f>'fnd enro'!G741</f>
        <v>1</v>
      </c>
      <c r="H741" s="8">
        <f>'fnd enro'!H741</f>
        <v>0</v>
      </c>
      <c r="I741" s="8">
        <f>'fnd enro'!I741</f>
        <v>0</v>
      </c>
      <c r="J741" s="8">
        <f>'fnd enro'!J741</f>
        <v>0</v>
      </c>
      <c r="K741" s="9">
        <f>'fnd enro'!K741</f>
        <v>0.08</v>
      </c>
      <c r="L741" s="8">
        <f>'fnd enro'!L741</f>
        <v>0</v>
      </c>
      <c r="M741" s="8">
        <f>'fnd enro'!M741</f>
        <v>0</v>
      </c>
      <c r="N741" s="8">
        <f>'fnd enro'!N741</f>
        <v>0</v>
      </c>
      <c r="O741" s="8">
        <f>'fnd enro'!O741</f>
        <v>0</v>
      </c>
      <c r="P741" s="8">
        <f>'fnd enro'!P741</f>
        <v>2</v>
      </c>
      <c r="Q741" s="8">
        <f>'fnd enro'!R741</f>
        <v>2</v>
      </c>
      <c r="R741" s="9">
        <f t="shared" si="154"/>
        <v>1.0680000000000001</v>
      </c>
      <c r="S741" s="8">
        <f>VALUE('fnd enro'!Q741)</f>
        <v>8</v>
      </c>
      <c r="T741" s="1"/>
      <c r="U741" s="68">
        <f>(($D741*'fnd base rates'!C$7)
+($E741*'fnd base rates'!C$8)
+($F741*'fnd base rates'!C$9)
+($G741*'fnd base rates'!C$10)
+($H741*'fnd base rates'!C$11)
+($I741*'fnd base rates'!C$12)
+($J741*'fnd base rates'!C$13)
+($K741*'fnd base rates'!C$14)
+($M741*'fnd base rates'!C$16)
+($N741*'fnd base rates'!C$17)
+($O741*'fnd base rates'!C$18)
+($P741*VLOOKUP($S741+12,rate_basefnd,3)))
*$R741</f>
        <v>1488.8800032000001</v>
      </c>
      <c r="V741" s="68">
        <f>(($D741*'fnd base rates'!D$7)
+($E741*'fnd base rates'!D$8)
+($F741*'fnd base rates'!D$9)
+($G741*'fnd base rates'!D$10)
+($H741*'fnd base rates'!D$11)
+($I741*'fnd base rates'!D$12)
+($J741*'fnd base rates'!D$13)
+($K741*'fnd base rates'!D$14)
+($M741*'fnd base rates'!D$16)
+($N741*'fnd base rates'!D$17)
+($O741*'fnd base rates'!D$18)
+($P741*VLOOKUP($S741+12,rate_basefnd,4)))
*$R741</f>
        <v>2798.3735999999999</v>
      </c>
      <c r="W741" s="68">
        <f>(($D741*'fnd base rates'!E$7)
+($E741*'fnd base rates'!E$8)
+($F741*'fnd base rates'!E$9)
+($G741*'fnd base rates'!E$10)
+($H741*'fnd base rates'!E$11)
+($I741*'fnd base rates'!E$12)
+($J741*'fnd base rates'!E$13)
+($K741*'fnd base rates'!E$14)
+($M741*'fnd base rates'!E$16)
+($N741*'fnd base rates'!E$17)
+($O741*'fnd base rates'!E$18)
+($P741*VLOOKUP($S741+12,rate_basefnd,5)))
*$R741</f>
        <v>18846.976348799999</v>
      </c>
      <c r="X741" s="68">
        <f>(($D741*'fnd base rates'!F$7)
+($E741*'fnd base rates'!F$8)
+($F741*'fnd base rates'!F$9)
+($G741*'fnd base rates'!F$10)
+($H741*'fnd base rates'!F$11)
+($I741*'fnd base rates'!F$12)
+($J741*'fnd base rates'!F$13)
+($K741*'fnd base rates'!F$14)
+($M741*'fnd base rates'!F$16)
+($N741*'fnd base rates'!F$17)
+($O741*'fnd base rates'!F$18)
+($P741*VLOOKUP($S741+12,rate_basefnd,6)))
*$R741</f>
        <v>2985.7708607999998</v>
      </c>
      <c r="Y741" s="68">
        <f>(($D741*'fnd base rates'!G$7)
+($E741*'fnd base rates'!G$8)
+($F741*'fnd base rates'!G$9)
+($G741*'fnd base rates'!G$10)
+($H741*'fnd base rates'!G$11)
+($I741*'fnd base rates'!G$12)
+($J741*'fnd base rates'!G$13)
+($K741*'fnd base rates'!G$14)
+($M741*'fnd base rates'!G$16)
+($N741*'fnd base rates'!G$17)
+($O741*'fnd base rates'!G$18)
+($P741*VLOOKUP($S741+12,rate_basefnd,7)))
*$R741</f>
        <v>839.79061439999998</v>
      </c>
      <c r="Z741" s="68">
        <f>(($D741*'fnd base rates'!H$7)
+($E741*'fnd base rates'!H$8)
+($F741*'fnd base rates'!H$9)
+($G741*'fnd base rates'!H$10)
+($H741*'fnd base rates'!H$11)
+($I741*'fnd base rates'!H$12)
+($J741*'fnd base rates'!H$13)
+($K741*'fnd base rates'!H$14)
+($M741*'fnd base rates'!H$16)
+($N741*'fnd base rates'!H$17)
+($O741*'fnd base rates'!H$18)
+($P741*VLOOKUP($S741+12,rate_basefnd,8)))</f>
        <v>1229.6079999999999</v>
      </c>
      <c r="AA741" s="68">
        <f>(($D741*'fnd base rates'!I$7)
+($E741*'fnd base rates'!I$8)
+($F741*'fnd base rates'!I$9)
+($G741*'fnd base rates'!I$10)
+($H741*'fnd base rates'!I$11)
+($I741*'fnd base rates'!I$12)
+($J741*'fnd base rates'!I$13)
+($K741*'fnd base rates'!I$14)
+($M741*'fnd base rates'!I$16)
+($N741*'fnd base rates'!I$17)
+($O741*'fnd base rates'!I$18)
+($P741*VLOOKUP($S741+12,rate_basefnd,9)))
*$R741</f>
        <v>1357.49208</v>
      </c>
      <c r="AB741" s="68">
        <f>(($D741*'fnd base rates'!J$7)
+($E741*'fnd base rates'!J$8)
+($F741*'fnd base rates'!J$9)
+($G741*'fnd base rates'!J$10)
+($H741*'fnd base rates'!J$11)
+($I741*'fnd base rates'!J$12)
+($J741*'fnd base rates'!J$13)
+($K741*'fnd base rates'!J$14)
+($M741*'fnd base rates'!J$16)
+($N741*'fnd base rates'!J$17)
+($O741*'fnd base rates'!J$18)
+($P741*VLOOKUP($S741+12,rate_basefnd,10)))
*$R741</f>
        <v>2324.9719200000004</v>
      </c>
      <c r="AC741" s="68">
        <f>(($D741*'fnd base rates'!K$7)
+($E741*'fnd base rates'!K$8)
+($F741*'fnd base rates'!K$9)
+($G741*'fnd base rates'!K$10)
+($H741*'fnd base rates'!K$11)
+($I741*'fnd base rates'!K$12)
+($J741*'fnd base rates'!K$13)
+($K741*'fnd base rates'!K$14)
+($M741*'fnd base rates'!K$16)
+($N741*'fnd base rates'!K$17)
+($O741*'fnd base rates'!K$18)
+($P741*VLOOKUP($S741+12,rate_basefnd,11)))
*$R741</f>
        <v>2617.8516960000002</v>
      </c>
      <c r="AD741" s="68">
        <f>(($D741*'fnd base rates'!L$7)
+($E741*'fnd base rates'!L$8)
+($F741*'fnd base rates'!L$9)
+($G741*'fnd base rates'!L$10)
+($H741*'fnd base rates'!L$11)
+($I741*'fnd base rates'!L$12)
+($J741*'fnd base rates'!L$13)
+($K741*'fnd base rates'!L$14)
+($M741*'fnd base rates'!L$16)
+($N741*'fnd base rates'!L$17)
+($O741*'fnd base rates'!L$18)
+($P741*VLOOKUP($S741+12,rate_basefnd,12)))</f>
        <v>6214.4776000000002</v>
      </c>
      <c r="AE741" s="68">
        <f>(($D741*'fnd base rates'!M$7)
+($E741*'fnd base rates'!M$8)
+($F741*'fnd base rates'!M$9)
+($G741*'fnd base rates'!M$10)
+($H741*'fnd base rates'!M$11)
+($I741*'fnd base rates'!M$12)
+($J741*'fnd base rates'!M$13)
+($K741*'fnd base rates'!M$14)
+($M741*'fnd base rates'!M$16)
+($N741*'fnd base rates'!M$17)
+($O741*'fnd base rates'!M$18)
+($P741*VLOOKUP($S741+12,rate_basefnd,13)))</f>
        <v>0</v>
      </c>
      <c r="AF741" s="3">
        <f t="shared" si="155"/>
        <v>40704.192723199994</v>
      </c>
      <c r="AH741" s="205">
        <f t="shared" si="156"/>
        <v>487274336</v>
      </c>
      <c r="AI741" s="3" t="str">
        <f t="shared" si="160"/>
        <v>487</v>
      </c>
      <c r="AJ741" s="1" t="str">
        <f t="shared" si="161"/>
        <v>274</v>
      </c>
      <c r="AK741" s="1" t="str">
        <f t="shared" si="162"/>
        <v>336</v>
      </c>
      <c r="AL741" s="3">
        <f t="shared" si="157"/>
        <v>1</v>
      </c>
      <c r="AM741" s="3">
        <f t="shared" si="167"/>
        <v>2</v>
      </c>
      <c r="AN741" s="3">
        <f t="shared" si="163"/>
        <v>40704.192723199994</v>
      </c>
      <c r="AO741" s="3">
        <f t="shared" si="164"/>
        <v>20352</v>
      </c>
      <c r="AP741" s="3">
        <f t="shared" si="158"/>
        <v>2969</v>
      </c>
      <c r="AQ741" s="3">
        <v>17383</v>
      </c>
      <c r="AS741" s="68"/>
      <c r="AT741" s="68"/>
      <c r="AX741" s="4">
        <f t="shared" si="165"/>
        <v>0</v>
      </c>
      <c r="AZ741" s="4">
        <f t="shared" si="166"/>
        <v>0</v>
      </c>
      <c r="BB741" s="4"/>
    </row>
    <row r="742" spans="1:54" s="3" customFormat="1">
      <c r="A742" s="205" t="str">
        <f t="shared" si="159"/>
        <v>487</v>
      </c>
      <c r="B742" s="1">
        <v>487274342</v>
      </c>
      <c r="C742" s="7" t="s">
        <v>109</v>
      </c>
      <c r="D742" s="8">
        <f>'fnd enro'!D742</f>
        <v>2</v>
      </c>
      <c r="E742" s="8">
        <f>'fnd enro'!E742</f>
        <v>0</v>
      </c>
      <c r="F742" s="8">
        <f>'fnd enro'!F742</f>
        <v>0</v>
      </c>
      <c r="G742" s="8">
        <f>'fnd enro'!G742</f>
        <v>2</v>
      </c>
      <c r="H742" s="8">
        <f>'fnd enro'!H742</f>
        <v>0</v>
      </c>
      <c r="I742" s="8">
        <f>'fnd enro'!I742</f>
        <v>0</v>
      </c>
      <c r="J742" s="8">
        <f>'fnd enro'!J742</f>
        <v>0</v>
      </c>
      <c r="K742" s="9">
        <f>'fnd enro'!K742</f>
        <v>0.08</v>
      </c>
      <c r="L742" s="8">
        <f>'fnd enro'!L742</f>
        <v>0</v>
      </c>
      <c r="M742" s="8">
        <f>'fnd enro'!M742</f>
        <v>1</v>
      </c>
      <c r="N742" s="8">
        <f>'fnd enro'!N742</f>
        <v>0</v>
      </c>
      <c r="O742" s="8">
        <f>'fnd enro'!O742</f>
        <v>0</v>
      </c>
      <c r="P742" s="8">
        <f>'fnd enro'!P742</f>
        <v>3</v>
      </c>
      <c r="Q742" s="8">
        <f>'fnd enro'!R742</f>
        <v>3</v>
      </c>
      <c r="R742" s="9">
        <f t="shared" si="154"/>
        <v>1.0680000000000001</v>
      </c>
      <c r="S742" s="8">
        <f>VALUE('fnd enro'!Q742)</f>
        <v>3</v>
      </c>
      <c r="T742" s="1"/>
      <c r="U742" s="68">
        <f>(($D742*'fnd base rates'!C$7)
+($E742*'fnd base rates'!C$8)
+($F742*'fnd base rates'!C$9)
+($G742*'fnd base rates'!C$10)
+($H742*'fnd base rates'!C$11)
+($I742*'fnd base rates'!C$12)
+($J742*'fnd base rates'!C$13)
+($K742*'fnd base rates'!C$14)
+($M742*'fnd base rates'!C$16)
+($N742*'fnd base rates'!C$17)
+($O742*'fnd base rates'!C$18)
+($P742*VLOOKUP($S742+12,rate_basefnd,3)))
*$R742</f>
        <v>2117.9320032000001</v>
      </c>
      <c r="V742" s="68">
        <f>(($D742*'fnd base rates'!D$7)
+($E742*'fnd base rates'!D$8)
+($F742*'fnd base rates'!D$9)
+($G742*'fnd base rates'!D$10)
+($H742*'fnd base rates'!D$11)
+($I742*'fnd base rates'!D$12)
+($J742*'fnd base rates'!D$13)
+($K742*'fnd base rates'!D$14)
+($M742*'fnd base rates'!D$16)
+($N742*'fnd base rates'!D$17)
+($O742*'fnd base rates'!D$18)
+($P742*VLOOKUP($S742+12,rate_basefnd,4)))
*$R742</f>
        <v>3922.7960400000002</v>
      </c>
      <c r="W742" s="68">
        <f>(($D742*'fnd base rates'!E$7)
+($E742*'fnd base rates'!E$8)
+($F742*'fnd base rates'!E$9)
+($G742*'fnd base rates'!E$10)
+($H742*'fnd base rates'!E$11)
+($I742*'fnd base rates'!E$12)
+($J742*'fnd base rates'!E$13)
+($K742*'fnd base rates'!E$14)
+($M742*'fnd base rates'!E$16)
+($N742*'fnd base rates'!E$17)
+($O742*'fnd base rates'!E$18)
+($P742*VLOOKUP($S742+12,rate_basefnd,5)))
*$R742</f>
        <v>24508.924948799999</v>
      </c>
      <c r="X742" s="68">
        <f>(($D742*'fnd base rates'!F$7)
+($E742*'fnd base rates'!F$8)
+($F742*'fnd base rates'!F$9)
+($G742*'fnd base rates'!F$10)
+($H742*'fnd base rates'!F$11)
+($I742*'fnd base rates'!F$12)
+($J742*'fnd base rates'!F$13)
+($K742*'fnd base rates'!F$14)
+($M742*'fnd base rates'!F$16)
+($N742*'fnd base rates'!F$17)
+($O742*'fnd base rates'!F$18)
+($P742*VLOOKUP($S742+12,rate_basefnd,6)))
*$R742</f>
        <v>4276.9508208000007</v>
      </c>
      <c r="Y742" s="68">
        <f>(($D742*'fnd base rates'!G$7)
+($E742*'fnd base rates'!G$8)
+($F742*'fnd base rates'!G$9)
+($G742*'fnd base rates'!G$10)
+($H742*'fnd base rates'!G$11)
+($I742*'fnd base rates'!G$12)
+($J742*'fnd base rates'!G$13)
+($K742*'fnd base rates'!G$14)
+($M742*'fnd base rates'!G$16)
+($N742*'fnd base rates'!G$17)
+($O742*'fnd base rates'!G$18)
+($P742*VLOOKUP($S742+12,rate_basefnd,7)))
*$R742</f>
        <v>1065.1172544000001</v>
      </c>
      <c r="Z742" s="68">
        <f>(($D742*'fnd base rates'!H$7)
+($E742*'fnd base rates'!H$8)
+($F742*'fnd base rates'!H$9)
+($G742*'fnd base rates'!H$10)
+($H742*'fnd base rates'!H$11)
+($I742*'fnd base rates'!H$12)
+($J742*'fnd base rates'!H$13)
+($K742*'fnd base rates'!H$14)
+($M742*'fnd base rates'!H$16)
+($N742*'fnd base rates'!H$17)
+($O742*'fnd base rates'!H$18)
+($P742*VLOOKUP($S742+12,rate_basefnd,8)))</f>
        <v>1942.9680000000001</v>
      </c>
      <c r="AA742" s="68">
        <f>(($D742*'fnd base rates'!I$7)
+($E742*'fnd base rates'!I$8)
+($F742*'fnd base rates'!I$9)
+($G742*'fnd base rates'!I$10)
+($H742*'fnd base rates'!I$11)
+($I742*'fnd base rates'!I$12)
+($J742*'fnd base rates'!I$13)
+($K742*'fnd base rates'!I$14)
+($M742*'fnd base rates'!I$16)
+($N742*'fnd base rates'!I$17)
+($O742*'fnd base rates'!I$18)
+($P742*VLOOKUP($S742+12,rate_basefnd,9)))
*$R742</f>
        <v>1935.1305599999998</v>
      </c>
      <c r="AB742" s="68">
        <f>(($D742*'fnd base rates'!J$7)
+($E742*'fnd base rates'!J$8)
+($F742*'fnd base rates'!J$9)
+($G742*'fnd base rates'!J$10)
+($H742*'fnd base rates'!J$11)
+($I742*'fnd base rates'!J$12)
+($J742*'fnd base rates'!J$13)
+($K742*'fnd base rates'!J$14)
+($M742*'fnd base rates'!J$16)
+($N742*'fnd base rates'!J$17)
+($O742*'fnd base rates'!J$18)
+($P742*VLOOKUP($S742+12,rate_basefnd,10)))
*$R742</f>
        <v>2522.7014400000003</v>
      </c>
      <c r="AC742" s="68">
        <f>(($D742*'fnd base rates'!K$7)
+($E742*'fnd base rates'!K$8)
+($F742*'fnd base rates'!K$9)
+($G742*'fnd base rates'!K$10)
+($H742*'fnd base rates'!K$11)
+($I742*'fnd base rates'!K$12)
+($J742*'fnd base rates'!K$13)
+($K742*'fnd base rates'!K$14)
+($M742*'fnd base rates'!K$16)
+($N742*'fnd base rates'!K$17)
+($O742*'fnd base rates'!K$18)
+($P742*VLOOKUP($S742+12,rate_basefnd,11)))
*$R742</f>
        <v>4158.0785760000008</v>
      </c>
      <c r="AD742" s="68">
        <f>(($D742*'fnd base rates'!L$7)
+($E742*'fnd base rates'!L$8)
+($F742*'fnd base rates'!L$9)
+($G742*'fnd base rates'!L$10)
+($H742*'fnd base rates'!L$11)
+($I742*'fnd base rates'!L$12)
+($J742*'fnd base rates'!L$13)
+($K742*'fnd base rates'!L$14)
+($M742*'fnd base rates'!L$16)
+($N742*'fnd base rates'!L$17)
+($O742*'fnd base rates'!L$18)
+($P742*VLOOKUP($S742+12,rate_basefnd,12)))</f>
        <v>8659.9775999999983</v>
      </c>
      <c r="AE742" s="68">
        <f>(($D742*'fnd base rates'!M$7)
+($E742*'fnd base rates'!M$8)
+($F742*'fnd base rates'!M$9)
+($G742*'fnd base rates'!M$10)
+($H742*'fnd base rates'!M$11)
+($I742*'fnd base rates'!M$12)
+($J742*'fnd base rates'!M$13)
+($K742*'fnd base rates'!M$14)
+($M742*'fnd base rates'!M$16)
+($N742*'fnd base rates'!M$17)
+($O742*'fnd base rates'!M$18)
+($P742*VLOOKUP($S742+12,rate_basefnd,13)))</f>
        <v>0</v>
      </c>
      <c r="AF742" s="3">
        <f t="shared" si="155"/>
        <v>55110.577243199994</v>
      </c>
      <c r="AH742" s="205">
        <f t="shared" si="156"/>
        <v>487274342</v>
      </c>
      <c r="AI742" s="3" t="str">
        <f t="shared" si="160"/>
        <v>487</v>
      </c>
      <c r="AJ742" s="1" t="str">
        <f t="shared" si="161"/>
        <v>274</v>
      </c>
      <c r="AK742" s="1" t="str">
        <f t="shared" si="162"/>
        <v>342</v>
      </c>
      <c r="AL742" s="3">
        <f t="shared" si="157"/>
        <v>1</v>
      </c>
      <c r="AM742" s="3">
        <f t="shared" si="167"/>
        <v>3</v>
      </c>
      <c r="AN742" s="3">
        <f t="shared" si="163"/>
        <v>55110.577243199994</v>
      </c>
      <c r="AO742" s="3">
        <f t="shared" si="164"/>
        <v>18370</v>
      </c>
      <c r="AP742" s="3">
        <f t="shared" si="158"/>
        <v>2173</v>
      </c>
      <c r="AQ742" s="3">
        <v>16197</v>
      </c>
      <c r="AS742" s="68"/>
      <c r="AT742" s="68"/>
      <c r="AX742" s="4">
        <f t="shared" si="165"/>
        <v>0</v>
      </c>
      <c r="AZ742" s="4">
        <f t="shared" si="166"/>
        <v>0</v>
      </c>
      <c r="BB742" s="4"/>
    </row>
    <row r="743" spans="1:54" s="3" customFormat="1">
      <c r="A743" s="205" t="str">
        <f t="shared" si="159"/>
        <v>487</v>
      </c>
      <c r="B743" s="1">
        <v>487274344</v>
      </c>
      <c r="C743" s="7" t="s">
        <v>109</v>
      </c>
      <c r="D743" s="8">
        <f>'fnd enro'!D743</f>
        <v>1</v>
      </c>
      <c r="E743" s="8">
        <f>'fnd enro'!E743</f>
        <v>0</v>
      </c>
      <c r="F743" s="8">
        <f>'fnd enro'!F743</f>
        <v>0</v>
      </c>
      <c r="G743" s="8">
        <f>'fnd enro'!G743</f>
        <v>0</v>
      </c>
      <c r="H743" s="8">
        <f>'fnd enro'!H743</f>
        <v>0</v>
      </c>
      <c r="I743" s="8">
        <f>'fnd enro'!I743</f>
        <v>0</v>
      </c>
      <c r="J743" s="8">
        <f>'fnd enro'!J743</f>
        <v>0</v>
      </c>
      <c r="K743" s="9">
        <f>'fnd enro'!K743</f>
        <v>0</v>
      </c>
      <c r="L743" s="8">
        <f>'fnd enro'!L743</f>
        <v>0</v>
      </c>
      <c r="M743" s="8">
        <f>'fnd enro'!M743</f>
        <v>1</v>
      </c>
      <c r="N743" s="8">
        <f>'fnd enro'!N743</f>
        <v>0</v>
      </c>
      <c r="O743" s="8">
        <f>'fnd enro'!O743</f>
        <v>0</v>
      </c>
      <c r="P743" s="8">
        <f>'fnd enro'!P743</f>
        <v>0</v>
      </c>
      <c r="Q743" s="8">
        <f>'fnd enro'!R743</f>
        <v>1</v>
      </c>
      <c r="R743" s="9">
        <f t="shared" si="154"/>
        <v>1.0680000000000001</v>
      </c>
      <c r="S743" s="8">
        <f>VALUE('fnd enro'!Q743)</f>
        <v>2</v>
      </c>
      <c r="T743" s="1"/>
      <c r="U743" s="68">
        <f>(($D743*'fnd base rates'!C$7)
+($E743*'fnd base rates'!C$8)
+($F743*'fnd base rates'!C$9)
+($G743*'fnd base rates'!C$10)
+($H743*'fnd base rates'!C$11)
+($I743*'fnd base rates'!C$12)
+($J743*'fnd base rates'!C$13)
+($K743*'fnd base rates'!C$14)
+($M743*'fnd base rates'!C$16)
+($N743*'fnd base rates'!C$17)
+($O743*'fnd base rates'!C$18)
+($P743*VLOOKUP($S743+12,rate_basefnd,3)))
*$R743</f>
        <v>379.64196000000004</v>
      </c>
      <c r="V743" s="68">
        <f>(($D743*'fnd base rates'!D$7)
+($E743*'fnd base rates'!D$8)
+($F743*'fnd base rates'!D$9)
+($G743*'fnd base rates'!D$10)
+($H743*'fnd base rates'!D$11)
+($I743*'fnd base rates'!D$12)
+($J743*'fnd base rates'!D$13)
+($K743*'fnd base rates'!D$14)
+($M743*'fnd base rates'!D$16)
+($N743*'fnd base rates'!D$17)
+($O743*'fnd base rates'!D$18)
+($P743*VLOOKUP($S743+12,rate_basefnd,4)))
*$R743</f>
        <v>678.42564000000004</v>
      </c>
      <c r="W743" s="68">
        <f>(($D743*'fnd base rates'!E$7)
+($E743*'fnd base rates'!E$8)
+($F743*'fnd base rates'!E$9)
+($G743*'fnd base rates'!E$10)
+($H743*'fnd base rates'!E$11)
+($I743*'fnd base rates'!E$12)
+($J743*'fnd base rates'!E$13)
+($K743*'fnd base rates'!E$14)
+($M743*'fnd base rates'!E$16)
+($N743*'fnd base rates'!E$17)
+($O743*'fnd base rates'!E$18)
+($P743*VLOOKUP($S743+12,rate_basefnd,5)))
*$R743</f>
        <v>3654.5678400000002</v>
      </c>
      <c r="X743" s="68">
        <f>(($D743*'fnd base rates'!F$7)
+($E743*'fnd base rates'!F$8)
+($F743*'fnd base rates'!F$9)
+($G743*'fnd base rates'!F$10)
+($H743*'fnd base rates'!F$11)
+($I743*'fnd base rates'!F$12)
+($J743*'fnd base rates'!F$13)
+($K743*'fnd base rates'!F$14)
+($M743*'fnd base rates'!F$16)
+($N743*'fnd base rates'!F$17)
+($O743*'fnd base rates'!F$18)
+($P743*VLOOKUP($S743+12,rate_basefnd,6)))
*$R743</f>
        <v>758.19456000000014</v>
      </c>
      <c r="Y743" s="68">
        <f>(($D743*'fnd base rates'!G$7)
+($E743*'fnd base rates'!G$8)
+($F743*'fnd base rates'!G$9)
+($G743*'fnd base rates'!G$10)
+($H743*'fnd base rates'!G$11)
+($I743*'fnd base rates'!G$12)
+($J743*'fnd base rates'!G$13)
+($K743*'fnd base rates'!G$14)
+($M743*'fnd base rates'!G$16)
+($N743*'fnd base rates'!G$17)
+($O743*'fnd base rates'!G$18)
+($P743*VLOOKUP($S743+12,rate_basefnd,7)))
*$R743</f>
        <v>146.52959999999999</v>
      </c>
      <c r="Z743" s="68">
        <f>(($D743*'fnd base rates'!H$7)
+($E743*'fnd base rates'!H$8)
+($F743*'fnd base rates'!H$9)
+($G743*'fnd base rates'!H$10)
+($H743*'fnd base rates'!H$11)
+($I743*'fnd base rates'!H$12)
+($J743*'fnd base rates'!H$13)
+($K743*'fnd base rates'!H$14)
+($M743*'fnd base rates'!H$16)
+($N743*'fnd base rates'!H$17)
+($O743*'fnd base rates'!H$18)
+($P743*VLOOKUP($S743+12,rate_basefnd,8)))</f>
        <v>432.23</v>
      </c>
      <c r="AA743" s="68">
        <f>(($D743*'fnd base rates'!I$7)
+($E743*'fnd base rates'!I$8)
+($F743*'fnd base rates'!I$9)
+($G743*'fnd base rates'!I$10)
+($H743*'fnd base rates'!I$11)
+($I743*'fnd base rates'!I$12)
+($J743*'fnd base rates'!I$13)
+($K743*'fnd base rates'!I$14)
+($M743*'fnd base rates'!I$16)
+($N743*'fnd base rates'!I$17)
+($O743*'fnd base rates'!I$18)
+($P743*VLOOKUP($S743+12,rate_basefnd,9)))
*$R743</f>
        <v>338.50260000000009</v>
      </c>
      <c r="AB743" s="68">
        <f>(($D743*'fnd base rates'!J$7)
+($E743*'fnd base rates'!J$8)
+($F743*'fnd base rates'!J$9)
+($G743*'fnd base rates'!J$10)
+($H743*'fnd base rates'!J$11)
+($I743*'fnd base rates'!J$12)
+($J743*'fnd base rates'!J$13)
+($K743*'fnd base rates'!J$14)
+($M743*'fnd base rates'!J$16)
+($N743*'fnd base rates'!J$17)
+($O743*'fnd base rates'!J$18)
+($P743*VLOOKUP($S743+12,rate_basefnd,10)))
*$R743</f>
        <v>92.317920000000001</v>
      </c>
      <c r="AC743" s="68">
        <f>(($D743*'fnd base rates'!K$7)
+($E743*'fnd base rates'!K$8)
+($F743*'fnd base rates'!K$9)
+($G743*'fnd base rates'!K$10)
+($H743*'fnd base rates'!K$11)
+($I743*'fnd base rates'!K$12)
+($J743*'fnd base rates'!K$13)
+($K743*'fnd base rates'!K$14)
+($M743*'fnd base rates'!K$16)
+($N743*'fnd base rates'!K$17)
+($O743*'fnd base rates'!K$18)
+($P743*VLOOKUP($S743+12,rate_basefnd,11)))
*$R743</f>
        <v>963.14376000000016</v>
      </c>
      <c r="AD743" s="68">
        <f>(($D743*'fnd base rates'!L$7)
+($E743*'fnd base rates'!L$8)
+($F743*'fnd base rates'!L$9)
+($G743*'fnd base rates'!L$10)
+($H743*'fnd base rates'!L$11)
+($I743*'fnd base rates'!L$12)
+($J743*'fnd base rates'!L$13)
+($K743*'fnd base rates'!L$14)
+($M743*'fnd base rates'!L$16)
+($N743*'fnd base rates'!L$17)
+($O743*'fnd base rates'!L$18)
+($P743*VLOOKUP($S743+12,rate_basefnd,12)))</f>
        <v>1421.12</v>
      </c>
      <c r="AE743" s="68">
        <f>(($D743*'fnd base rates'!M$7)
+($E743*'fnd base rates'!M$8)
+($F743*'fnd base rates'!M$9)
+($G743*'fnd base rates'!M$10)
+($H743*'fnd base rates'!M$11)
+($I743*'fnd base rates'!M$12)
+($J743*'fnd base rates'!M$13)
+($K743*'fnd base rates'!M$14)
+($M743*'fnd base rates'!M$16)
+($N743*'fnd base rates'!M$17)
+($O743*'fnd base rates'!M$18)
+($P743*VLOOKUP($S743+12,rate_basefnd,13)))</f>
        <v>0</v>
      </c>
      <c r="AF743" s="3">
        <f t="shared" si="155"/>
        <v>8864.6738799999985</v>
      </c>
      <c r="AH743" s="205">
        <f t="shared" si="156"/>
        <v>487274344</v>
      </c>
      <c r="AI743" s="3" t="str">
        <f t="shared" si="160"/>
        <v>487</v>
      </c>
      <c r="AJ743" s="1" t="str">
        <f t="shared" si="161"/>
        <v>274</v>
      </c>
      <c r="AK743" s="1" t="str">
        <f t="shared" si="162"/>
        <v>344</v>
      </c>
      <c r="AL743" s="3">
        <f t="shared" si="157"/>
        <v>1</v>
      </c>
      <c r="AM743" s="3">
        <f t="shared" si="167"/>
        <v>1</v>
      </c>
      <c r="AN743" s="3">
        <f t="shared" si="163"/>
        <v>8864.6738799999985</v>
      </c>
      <c r="AO743" s="3">
        <f t="shared" si="164"/>
        <v>8865</v>
      </c>
      <c r="AP743" s="3">
        <f t="shared" si="158"/>
        <v>-4608</v>
      </c>
      <c r="AQ743" s="3">
        <v>13473</v>
      </c>
      <c r="AS743" s="68"/>
      <c r="AT743" s="68"/>
      <c r="AX743" s="4">
        <f t="shared" si="165"/>
        <v>0</v>
      </c>
      <c r="AZ743" s="4">
        <f t="shared" si="166"/>
        <v>0</v>
      </c>
      <c r="BB743" s="4"/>
    </row>
    <row r="744" spans="1:54" s="3" customFormat="1">
      <c r="A744" s="205" t="str">
        <f t="shared" si="159"/>
        <v>487</v>
      </c>
      <c r="B744" s="1">
        <v>487274346</v>
      </c>
      <c r="C744" s="7" t="s">
        <v>109</v>
      </c>
      <c r="D744" s="8">
        <f>'fnd enro'!D744</f>
        <v>2</v>
      </c>
      <c r="E744" s="8">
        <f>'fnd enro'!E744</f>
        <v>0</v>
      </c>
      <c r="F744" s="8">
        <f>'fnd enro'!F744</f>
        <v>1</v>
      </c>
      <c r="G744" s="8">
        <f>'fnd enro'!G744</f>
        <v>1</v>
      </c>
      <c r="H744" s="8">
        <f>'fnd enro'!H744</f>
        <v>0</v>
      </c>
      <c r="I744" s="8">
        <f>'fnd enro'!I744</f>
        <v>0</v>
      </c>
      <c r="J744" s="8">
        <f>'fnd enro'!J744</f>
        <v>0</v>
      </c>
      <c r="K744" s="9">
        <f>'fnd enro'!K744</f>
        <v>0.08</v>
      </c>
      <c r="L744" s="8">
        <f>'fnd enro'!L744</f>
        <v>0</v>
      </c>
      <c r="M744" s="8">
        <f>'fnd enro'!M744</f>
        <v>0</v>
      </c>
      <c r="N744" s="8">
        <f>'fnd enro'!N744</f>
        <v>0</v>
      </c>
      <c r="O744" s="8">
        <f>'fnd enro'!O744</f>
        <v>0</v>
      </c>
      <c r="P744" s="8">
        <f>'fnd enro'!P744</f>
        <v>1</v>
      </c>
      <c r="Q744" s="8">
        <f>'fnd enro'!R744</f>
        <v>3</v>
      </c>
      <c r="R744" s="9">
        <f t="shared" si="154"/>
        <v>1.0680000000000001</v>
      </c>
      <c r="S744" s="8">
        <f>VALUE('fnd enro'!Q744)</f>
        <v>7</v>
      </c>
      <c r="T744" s="1"/>
      <c r="U744" s="68">
        <f>(($D744*'fnd base rates'!C$7)
+($E744*'fnd base rates'!C$8)
+($F744*'fnd base rates'!C$9)
+($G744*'fnd base rates'!C$10)
+($H744*'fnd base rates'!C$11)
+($I744*'fnd base rates'!C$12)
+($J744*'fnd base rates'!C$13)
+($K744*'fnd base rates'!C$14)
+($M744*'fnd base rates'!C$16)
+($N744*'fnd base rates'!C$17)
+($O744*'fnd base rates'!C$18)
+($P744*VLOOKUP($S744+12,rate_basefnd,3)))
*$R744</f>
        <v>1877.5892832000002</v>
      </c>
      <c r="V744" s="68">
        <f>(($D744*'fnd base rates'!D$7)
+($E744*'fnd base rates'!D$8)
+($F744*'fnd base rates'!D$9)
+($G744*'fnd base rates'!D$10)
+($H744*'fnd base rates'!D$11)
+($I744*'fnd base rates'!D$12)
+($J744*'fnd base rates'!D$13)
+($K744*'fnd base rates'!D$14)
+($M744*'fnd base rates'!D$16)
+($N744*'fnd base rates'!D$17)
+($O744*'fnd base rates'!D$18)
+($P744*VLOOKUP($S744+12,rate_basefnd,4)))
*$R744</f>
        <v>3168.5851199999997</v>
      </c>
      <c r="W744" s="68">
        <f>(($D744*'fnd base rates'!E$7)
+($E744*'fnd base rates'!E$8)
+($F744*'fnd base rates'!E$9)
+($G744*'fnd base rates'!E$10)
+($H744*'fnd base rates'!E$11)
+($I744*'fnd base rates'!E$12)
+($J744*'fnd base rates'!E$13)
+($K744*'fnd base rates'!E$14)
+($M744*'fnd base rates'!E$16)
+($N744*'fnd base rates'!E$17)
+($O744*'fnd base rates'!E$18)
+($P744*VLOOKUP($S744+12,rate_basefnd,5)))
*$R744</f>
        <v>17768.8730688</v>
      </c>
      <c r="X744" s="68">
        <f>(($D744*'fnd base rates'!F$7)
+($E744*'fnd base rates'!F$8)
+($F744*'fnd base rates'!F$9)
+($G744*'fnd base rates'!F$10)
+($H744*'fnd base rates'!F$11)
+($I744*'fnd base rates'!F$12)
+($J744*'fnd base rates'!F$13)
+($K744*'fnd base rates'!F$14)
+($M744*'fnd base rates'!F$16)
+($N744*'fnd base rates'!F$17)
+($O744*'fnd base rates'!F$18)
+($P744*VLOOKUP($S744+12,rate_basefnd,6)))
*$R744</f>
        <v>4051.7416608000003</v>
      </c>
      <c r="Y744" s="68">
        <f>(($D744*'fnd base rates'!G$7)
+($E744*'fnd base rates'!G$8)
+($F744*'fnd base rates'!G$9)
+($G744*'fnd base rates'!G$10)
+($H744*'fnd base rates'!G$11)
+($I744*'fnd base rates'!G$12)
+($J744*'fnd base rates'!G$13)
+($K744*'fnd base rates'!G$14)
+($M744*'fnd base rates'!G$16)
+($N744*'fnd base rates'!G$17)
+($O744*'fnd base rates'!G$18)
+($P744*VLOOKUP($S744+12,rate_basefnd,7)))
*$R744</f>
        <v>750.22813440000004</v>
      </c>
      <c r="Z744" s="68">
        <f>(($D744*'fnd base rates'!H$7)
+($E744*'fnd base rates'!H$8)
+($F744*'fnd base rates'!H$9)
+($G744*'fnd base rates'!H$10)
+($H744*'fnd base rates'!H$11)
+($I744*'fnd base rates'!H$12)
+($J744*'fnd base rates'!H$13)
+($K744*'fnd base rates'!H$14)
+($M744*'fnd base rates'!H$16)
+($N744*'fnd base rates'!H$17)
+($O744*'fnd base rates'!H$18)
+($P744*VLOOKUP($S744+12,rate_basefnd,8)))</f>
        <v>1756.3879999999999</v>
      </c>
      <c r="AA744" s="68">
        <f>(($D744*'fnd base rates'!I$7)
+($E744*'fnd base rates'!I$8)
+($F744*'fnd base rates'!I$9)
+($G744*'fnd base rates'!I$10)
+($H744*'fnd base rates'!I$11)
+($I744*'fnd base rates'!I$12)
+($J744*'fnd base rates'!I$13)
+($K744*'fnd base rates'!I$14)
+($M744*'fnd base rates'!I$16)
+($N744*'fnd base rates'!I$17)
+($O744*'fnd base rates'!I$18)
+($P744*VLOOKUP($S744+12,rate_basefnd,9)))
*$R744</f>
        <v>1629.5116800000001</v>
      </c>
      <c r="AB744" s="68">
        <f>(($D744*'fnd base rates'!J$7)
+($E744*'fnd base rates'!J$8)
+($F744*'fnd base rates'!J$9)
+($G744*'fnd base rates'!J$10)
+($H744*'fnd base rates'!J$11)
+($I744*'fnd base rates'!J$12)
+($J744*'fnd base rates'!J$13)
+($K744*'fnd base rates'!J$14)
+($M744*'fnd base rates'!J$16)
+($N744*'fnd base rates'!J$17)
+($O744*'fnd base rates'!J$18)
+($P744*VLOOKUP($S744+12,rate_basefnd,10)))
*$R744</f>
        <v>1343.8643999999999</v>
      </c>
      <c r="AC744" s="68">
        <f>(($D744*'fnd base rates'!K$7)
+($E744*'fnd base rates'!K$8)
+($F744*'fnd base rates'!K$9)
+($G744*'fnd base rates'!K$10)
+($H744*'fnd base rates'!K$11)
+($I744*'fnd base rates'!K$12)
+($J744*'fnd base rates'!K$13)
+($K744*'fnd base rates'!K$14)
+($M744*'fnd base rates'!K$16)
+($N744*'fnd base rates'!K$17)
+($O744*'fnd base rates'!K$18)
+($P744*VLOOKUP($S744+12,rate_basefnd,11)))
*$R744</f>
        <v>3772.0179360000006</v>
      </c>
      <c r="AD744" s="68">
        <f>(($D744*'fnd base rates'!L$7)
+($E744*'fnd base rates'!L$8)
+($F744*'fnd base rates'!L$9)
+($G744*'fnd base rates'!L$10)
+($H744*'fnd base rates'!L$11)
+($I744*'fnd base rates'!L$12)
+($J744*'fnd base rates'!L$13)
+($K744*'fnd base rates'!L$14)
+($M744*'fnd base rates'!L$16)
+($N744*'fnd base rates'!L$17)
+($O744*'fnd base rates'!L$18)
+($P744*VLOOKUP($S744+12,rate_basefnd,12)))</f>
        <v>7368.5675999999994</v>
      </c>
      <c r="AE744" s="68">
        <f>(($D744*'fnd base rates'!M$7)
+($E744*'fnd base rates'!M$8)
+($F744*'fnd base rates'!M$9)
+($G744*'fnd base rates'!M$10)
+($H744*'fnd base rates'!M$11)
+($I744*'fnd base rates'!M$12)
+($J744*'fnd base rates'!M$13)
+($K744*'fnd base rates'!M$14)
+($M744*'fnd base rates'!M$16)
+($N744*'fnd base rates'!M$17)
+($O744*'fnd base rates'!M$18)
+($P744*VLOOKUP($S744+12,rate_basefnd,13)))</f>
        <v>0</v>
      </c>
      <c r="AF744" s="3">
        <f t="shared" si="155"/>
        <v>43487.366883199997</v>
      </c>
      <c r="AH744" s="205">
        <f t="shared" si="156"/>
        <v>487274346</v>
      </c>
      <c r="AI744" s="3" t="str">
        <f t="shared" si="160"/>
        <v>487</v>
      </c>
      <c r="AJ744" s="1" t="str">
        <f t="shared" si="161"/>
        <v>274</v>
      </c>
      <c r="AK744" s="1" t="str">
        <f t="shared" si="162"/>
        <v>346</v>
      </c>
      <c r="AL744" s="3">
        <f t="shared" si="157"/>
        <v>1</v>
      </c>
      <c r="AM744" s="3">
        <f t="shared" si="167"/>
        <v>3</v>
      </c>
      <c r="AN744" s="3">
        <f t="shared" si="163"/>
        <v>43487.366883199997</v>
      </c>
      <c r="AO744" s="3">
        <f t="shared" si="164"/>
        <v>14496</v>
      </c>
      <c r="AP744" s="3">
        <f t="shared" si="158"/>
        <v>1502</v>
      </c>
      <c r="AQ744" s="3">
        <v>12994</v>
      </c>
      <c r="AS744" s="68"/>
      <c r="AT744" s="68"/>
      <c r="AX744" s="4">
        <f t="shared" si="165"/>
        <v>0</v>
      </c>
      <c r="AZ744" s="4">
        <f t="shared" si="166"/>
        <v>0</v>
      </c>
      <c r="BB744" s="4"/>
    </row>
    <row r="745" spans="1:54" s="3" customFormat="1">
      <c r="A745" s="205" t="str">
        <f t="shared" si="159"/>
        <v>487</v>
      </c>
      <c r="B745" s="1">
        <v>487274347</v>
      </c>
      <c r="C745" s="7" t="s">
        <v>109</v>
      </c>
      <c r="D745" s="8">
        <f>'fnd enro'!D745</f>
        <v>0</v>
      </c>
      <c r="E745" s="8">
        <f>'fnd enro'!E745</f>
        <v>0</v>
      </c>
      <c r="F745" s="8">
        <f>'fnd enro'!F745</f>
        <v>1</v>
      </c>
      <c r="G745" s="8">
        <f>'fnd enro'!G745</f>
        <v>10</v>
      </c>
      <c r="H745" s="8">
        <f>'fnd enro'!H745</f>
        <v>2</v>
      </c>
      <c r="I745" s="8">
        <f>'fnd enro'!I745</f>
        <v>0</v>
      </c>
      <c r="J745" s="8">
        <f>'fnd enro'!J745</f>
        <v>0</v>
      </c>
      <c r="K745" s="9">
        <f>'fnd enro'!K745</f>
        <v>0.52</v>
      </c>
      <c r="L745" s="8">
        <f>'fnd enro'!L745</f>
        <v>0</v>
      </c>
      <c r="M745" s="8">
        <f>'fnd enro'!M745</f>
        <v>4</v>
      </c>
      <c r="N745" s="8">
        <f>'fnd enro'!N745</f>
        <v>1</v>
      </c>
      <c r="O745" s="8">
        <f>'fnd enro'!O745</f>
        <v>0</v>
      </c>
      <c r="P745" s="8">
        <f>'fnd enro'!P745</f>
        <v>8</v>
      </c>
      <c r="Q745" s="8">
        <f>'fnd enro'!R745</f>
        <v>13</v>
      </c>
      <c r="R745" s="9">
        <f t="shared" si="154"/>
        <v>1.0680000000000001</v>
      </c>
      <c r="S745" s="8">
        <f>VALUE('fnd enro'!Q745)</f>
        <v>8</v>
      </c>
      <c r="T745" s="1"/>
      <c r="U745" s="68">
        <f>(($D745*'fnd base rates'!C$7)
+($E745*'fnd base rates'!C$8)
+($F745*'fnd base rates'!C$9)
+($G745*'fnd base rates'!C$10)
+($H745*'fnd base rates'!C$11)
+($I745*'fnd base rates'!C$12)
+($J745*'fnd base rates'!C$13)
+($K745*'fnd base rates'!C$14)
+($M745*'fnd base rates'!C$16)
+($N745*'fnd base rates'!C$17)
+($O745*'fnd base rates'!C$18)
+($P745*VLOOKUP($S745+12,rate_basefnd,3)))
*$R745</f>
        <v>9810.5258208000014</v>
      </c>
      <c r="V745" s="68">
        <f>(($D745*'fnd base rates'!D$7)
+($E745*'fnd base rates'!D$8)
+($F745*'fnd base rates'!D$9)
+($G745*'fnd base rates'!D$10)
+($H745*'fnd base rates'!D$11)
+($I745*'fnd base rates'!D$12)
+($J745*'fnd base rates'!D$13)
+($K745*'fnd base rates'!D$14)
+($M745*'fnd base rates'!D$16)
+($N745*'fnd base rates'!D$17)
+($O745*'fnd base rates'!D$18)
+($P745*VLOOKUP($S745+12,rate_basefnd,4)))
*$R745</f>
        <v>16868.130839999998</v>
      </c>
      <c r="W745" s="68">
        <f>(($D745*'fnd base rates'!E$7)
+($E745*'fnd base rates'!E$8)
+($F745*'fnd base rates'!E$9)
+($G745*'fnd base rates'!E$10)
+($H745*'fnd base rates'!E$11)
+($I745*'fnd base rates'!E$12)
+($J745*'fnd base rates'!E$13)
+($K745*'fnd base rates'!E$14)
+($M745*'fnd base rates'!E$16)
+($N745*'fnd base rates'!E$17)
+($O745*'fnd base rates'!E$18)
+($P745*VLOOKUP($S745+12,rate_basefnd,5)))
*$R745</f>
        <v>105453.8291472</v>
      </c>
      <c r="X745" s="68">
        <f>(($D745*'fnd base rates'!F$7)
+($E745*'fnd base rates'!F$8)
+($F745*'fnd base rates'!F$9)
+($G745*'fnd base rates'!F$10)
+($H745*'fnd base rates'!F$11)
+($I745*'fnd base rates'!F$12)
+($J745*'fnd base rates'!F$13)
+($K745*'fnd base rates'!F$14)
+($M745*'fnd base rates'!F$16)
+($N745*'fnd base rates'!F$17)
+($O745*'fnd base rates'!F$18)
+($P745*VLOOKUP($S745+12,rate_basefnd,6)))
*$R745</f>
        <v>19952.607115200004</v>
      </c>
      <c r="Y745" s="68">
        <f>(($D745*'fnd base rates'!G$7)
+($E745*'fnd base rates'!G$8)
+($F745*'fnd base rates'!G$9)
+($G745*'fnd base rates'!G$10)
+($H745*'fnd base rates'!G$11)
+($I745*'fnd base rates'!G$12)
+($J745*'fnd base rates'!G$13)
+($K745*'fnd base rates'!G$14)
+($M745*'fnd base rates'!G$16)
+($N745*'fnd base rates'!G$17)
+($O745*'fnd base rates'!G$18)
+($P745*VLOOKUP($S745+12,rate_basefnd,7)))
*$R745</f>
        <v>4645.9123536000006</v>
      </c>
      <c r="Z745" s="68">
        <f>(($D745*'fnd base rates'!H$7)
+($E745*'fnd base rates'!H$8)
+($F745*'fnd base rates'!H$9)
+($G745*'fnd base rates'!H$10)
+($H745*'fnd base rates'!H$11)
+($I745*'fnd base rates'!H$12)
+($J745*'fnd base rates'!H$13)
+($K745*'fnd base rates'!H$14)
+($M745*'fnd base rates'!H$16)
+($N745*'fnd base rates'!H$17)
+($O745*'fnd base rates'!H$18)
+($P745*VLOOKUP($S745+12,rate_basefnd,8)))</f>
        <v>8588.9220000000005</v>
      </c>
      <c r="AA745" s="68">
        <f>(($D745*'fnd base rates'!I$7)
+($E745*'fnd base rates'!I$8)
+($F745*'fnd base rates'!I$9)
+($G745*'fnd base rates'!I$10)
+($H745*'fnd base rates'!I$11)
+($I745*'fnd base rates'!I$12)
+($J745*'fnd base rates'!I$13)
+($K745*'fnd base rates'!I$14)
+($M745*'fnd base rates'!I$16)
+($N745*'fnd base rates'!I$17)
+($O745*'fnd base rates'!I$18)
+($P745*VLOOKUP($S745+12,rate_basefnd,9)))
*$R745</f>
        <v>8339.4246000000003</v>
      </c>
      <c r="AB745" s="68">
        <f>(($D745*'fnd base rates'!J$7)
+($E745*'fnd base rates'!J$8)
+($F745*'fnd base rates'!J$9)
+($G745*'fnd base rates'!J$10)
+($H745*'fnd base rates'!J$11)
+($I745*'fnd base rates'!J$12)
+($J745*'fnd base rates'!J$13)
+($K745*'fnd base rates'!J$14)
+($M745*'fnd base rates'!J$16)
+($N745*'fnd base rates'!J$17)
+($O745*'fnd base rates'!J$18)
+($P745*VLOOKUP($S745+12,rate_basefnd,10)))
*$R745</f>
        <v>10774.464600000001</v>
      </c>
      <c r="AC745" s="68">
        <f>(($D745*'fnd base rates'!K$7)
+($E745*'fnd base rates'!K$8)
+($F745*'fnd base rates'!K$9)
+($G745*'fnd base rates'!K$10)
+($H745*'fnd base rates'!K$11)
+($I745*'fnd base rates'!K$12)
+($J745*'fnd base rates'!K$13)
+($K745*'fnd base rates'!K$14)
+($M745*'fnd base rates'!K$16)
+($N745*'fnd base rates'!K$17)
+($O745*'fnd base rates'!K$18)
+($P745*VLOOKUP($S745+12,rate_basefnd,11)))
*$R745</f>
        <v>19168.504584000002</v>
      </c>
      <c r="AD745" s="68">
        <f>(($D745*'fnd base rates'!L$7)
+($E745*'fnd base rates'!L$8)
+($F745*'fnd base rates'!L$9)
+($G745*'fnd base rates'!L$10)
+($H745*'fnd base rates'!L$11)
+($I745*'fnd base rates'!L$12)
+($J745*'fnd base rates'!L$13)
+($K745*'fnd base rates'!L$14)
+($M745*'fnd base rates'!L$16)
+($N745*'fnd base rates'!L$17)
+($O745*'fnd base rates'!L$18)
+($P745*VLOOKUP($S745+12,rate_basefnd,12)))</f>
        <v>38451.544399999999</v>
      </c>
      <c r="AE745" s="68">
        <f>(($D745*'fnd base rates'!M$7)
+($E745*'fnd base rates'!M$8)
+($F745*'fnd base rates'!M$9)
+($G745*'fnd base rates'!M$10)
+($H745*'fnd base rates'!M$11)
+($I745*'fnd base rates'!M$12)
+($J745*'fnd base rates'!M$13)
+($K745*'fnd base rates'!M$14)
+($M745*'fnd base rates'!M$16)
+($N745*'fnd base rates'!M$17)
+($O745*'fnd base rates'!M$18)
+($P745*VLOOKUP($S745+12,rate_basefnd,13)))</f>
        <v>0</v>
      </c>
      <c r="AF745" s="3">
        <f t="shared" si="155"/>
        <v>242053.86546080001</v>
      </c>
      <c r="AH745" s="205">
        <f t="shared" si="156"/>
        <v>487274347</v>
      </c>
      <c r="AI745" s="3" t="str">
        <f t="shared" si="160"/>
        <v>487</v>
      </c>
      <c r="AJ745" s="1" t="str">
        <f t="shared" si="161"/>
        <v>274</v>
      </c>
      <c r="AK745" s="1" t="str">
        <f t="shared" si="162"/>
        <v>347</v>
      </c>
      <c r="AL745" s="3">
        <f t="shared" si="157"/>
        <v>1</v>
      </c>
      <c r="AM745" s="3">
        <f t="shared" si="167"/>
        <v>13</v>
      </c>
      <c r="AN745" s="3">
        <f t="shared" si="163"/>
        <v>242053.86546080001</v>
      </c>
      <c r="AO745" s="3">
        <f t="shared" si="164"/>
        <v>18620</v>
      </c>
      <c r="AP745" s="3">
        <f t="shared" si="158"/>
        <v>4164</v>
      </c>
      <c r="AQ745" s="3">
        <v>14456</v>
      </c>
      <c r="AS745" s="68"/>
      <c r="AT745" s="68"/>
      <c r="AX745" s="4">
        <f t="shared" si="165"/>
        <v>0</v>
      </c>
      <c r="AZ745" s="4">
        <f t="shared" si="166"/>
        <v>0</v>
      </c>
      <c r="BB745" s="4"/>
    </row>
    <row r="746" spans="1:54" s="3" customFormat="1">
      <c r="A746" s="205" t="str">
        <f t="shared" si="159"/>
        <v>487</v>
      </c>
      <c r="B746" s="1">
        <v>487274665</v>
      </c>
      <c r="C746" s="7" t="s">
        <v>109</v>
      </c>
      <c r="D746" s="8">
        <f>'fnd enro'!D746</f>
        <v>0</v>
      </c>
      <c r="E746" s="8">
        <f>'fnd enro'!E746</f>
        <v>0</v>
      </c>
      <c r="F746" s="8">
        <f>'fnd enro'!F746</f>
        <v>1</v>
      </c>
      <c r="G746" s="8">
        <f>'fnd enro'!G746</f>
        <v>1</v>
      </c>
      <c r="H746" s="8">
        <f>'fnd enro'!H746</f>
        <v>0</v>
      </c>
      <c r="I746" s="8">
        <f>'fnd enro'!I746</f>
        <v>0</v>
      </c>
      <c r="J746" s="8">
        <f>'fnd enro'!J746</f>
        <v>0</v>
      </c>
      <c r="K746" s="9">
        <f>'fnd enro'!K746</f>
        <v>0.08</v>
      </c>
      <c r="L746" s="8">
        <f>'fnd enro'!L746</f>
        <v>0</v>
      </c>
      <c r="M746" s="8">
        <f>'fnd enro'!M746</f>
        <v>0</v>
      </c>
      <c r="N746" s="8">
        <f>'fnd enro'!N746</f>
        <v>0</v>
      </c>
      <c r="O746" s="8">
        <f>'fnd enro'!O746</f>
        <v>0</v>
      </c>
      <c r="P746" s="8">
        <f>'fnd enro'!P746</f>
        <v>0</v>
      </c>
      <c r="Q746" s="8">
        <f>'fnd enro'!R746</f>
        <v>2</v>
      </c>
      <c r="R746" s="9">
        <f t="shared" si="154"/>
        <v>1.0680000000000001</v>
      </c>
      <c r="S746" s="8">
        <f>VALUE('fnd enro'!Q746)</f>
        <v>5</v>
      </c>
      <c r="T746" s="1"/>
      <c r="U746" s="68">
        <f>(($D746*'fnd base rates'!C$7)
+($E746*'fnd base rates'!C$8)
+($F746*'fnd base rates'!C$9)
+($G746*'fnd base rates'!C$10)
+($H746*'fnd base rates'!C$11)
+($I746*'fnd base rates'!C$12)
+($J746*'fnd base rates'!C$13)
+($K746*'fnd base rates'!C$14)
+($M746*'fnd base rates'!C$16)
+($N746*'fnd base rates'!C$17)
+($O746*'fnd base rates'!C$18)
+($P746*VLOOKUP($S746+12,rate_basefnd,3)))
*$R746</f>
        <v>1280.8763232000001</v>
      </c>
      <c r="V746" s="68">
        <f>(($D746*'fnd base rates'!D$7)
+($E746*'fnd base rates'!D$8)
+($F746*'fnd base rates'!D$9)
+($G746*'fnd base rates'!D$10)
+($H746*'fnd base rates'!D$11)
+($I746*'fnd base rates'!D$12)
+($J746*'fnd base rates'!D$13)
+($K746*'fnd base rates'!D$14)
+($M746*'fnd base rates'!D$16)
+($N746*'fnd base rates'!D$17)
+($O746*'fnd base rates'!D$18)
+($P746*VLOOKUP($S746+12,rate_basefnd,4)))
*$R746</f>
        <v>1812.9086400000001</v>
      </c>
      <c r="W746" s="68">
        <f>(($D746*'fnd base rates'!E$7)
+($E746*'fnd base rates'!E$8)
+($F746*'fnd base rates'!E$9)
+($G746*'fnd base rates'!E$10)
+($H746*'fnd base rates'!E$11)
+($I746*'fnd base rates'!E$12)
+($J746*'fnd base rates'!E$13)
+($K746*'fnd base rates'!E$14)
+($M746*'fnd base rates'!E$16)
+($N746*'fnd base rates'!E$17)
+($O746*'fnd base rates'!E$18)
+($P746*VLOOKUP($S746+12,rate_basefnd,5)))
*$R746</f>
        <v>9226.9663487999987</v>
      </c>
      <c r="X746" s="68">
        <f>(($D746*'fnd base rates'!F$7)
+($E746*'fnd base rates'!F$8)
+($F746*'fnd base rates'!F$9)
+($G746*'fnd base rates'!F$10)
+($H746*'fnd base rates'!F$11)
+($I746*'fnd base rates'!F$12)
+($J746*'fnd base rates'!F$13)
+($K746*'fnd base rates'!F$14)
+($M746*'fnd base rates'!F$16)
+($N746*'fnd base rates'!F$17)
+($O746*'fnd base rates'!F$18)
+($P746*VLOOKUP($S746+12,rate_basefnd,6)))
*$R746</f>
        <v>2985.7708607999998</v>
      </c>
      <c r="Y746" s="68">
        <f>(($D746*'fnd base rates'!G$7)
+($E746*'fnd base rates'!G$8)
+($F746*'fnd base rates'!G$9)
+($G746*'fnd base rates'!G$10)
+($H746*'fnd base rates'!G$11)
+($I746*'fnd base rates'!G$12)
+($J746*'fnd base rates'!G$13)
+($K746*'fnd base rates'!G$14)
+($M746*'fnd base rates'!G$16)
+($N746*'fnd base rates'!G$17)
+($O746*'fnd base rates'!G$18)
+($P746*VLOOKUP($S746+12,rate_basefnd,7)))
*$R746</f>
        <v>373.07461439999997</v>
      </c>
      <c r="Z746" s="68">
        <f>(($D746*'fnd base rates'!H$7)
+($E746*'fnd base rates'!H$8)
+($F746*'fnd base rates'!H$9)
+($G746*'fnd base rates'!H$10)
+($H746*'fnd base rates'!H$11)
+($I746*'fnd base rates'!H$12)
+($J746*'fnd base rates'!H$13)
+($K746*'fnd base rates'!H$14)
+($M746*'fnd base rates'!H$16)
+($N746*'fnd base rates'!H$17)
+($O746*'fnd base rates'!H$18)
+($P746*VLOOKUP($S746+12,rate_basefnd,8)))</f>
        <v>1162.6079999999999</v>
      </c>
      <c r="AA746" s="68">
        <f>(($D746*'fnd base rates'!I$7)
+($E746*'fnd base rates'!I$8)
+($F746*'fnd base rates'!I$9)
+($G746*'fnd base rates'!I$10)
+($H746*'fnd base rates'!I$11)
+($I746*'fnd base rates'!I$12)
+($J746*'fnd base rates'!I$13)
+($K746*'fnd base rates'!I$14)
+($M746*'fnd base rates'!I$16)
+($N746*'fnd base rates'!I$17)
+($O746*'fnd base rates'!I$18)
+($P746*VLOOKUP($S746+12,rate_basefnd,9)))
*$R746</f>
        <v>967.94976000000008</v>
      </c>
      <c r="AB746" s="68">
        <f>(($D746*'fnd base rates'!J$7)
+($E746*'fnd base rates'!J$8)
+($F746*'fnd base rates'!J$9)
+($G746*'fnd base rates'!J$10)
+($H746*'fnd base rates'!J$11)
+($I746*'fnd base rates'!J$12)
+($J746*'fnd base rates'!J$13)
+($K746*'fnd base rates'!J$14)
+($M746*'fnd base rates'!J$16)
+($N746*'fnd base rates'!J$17)
+($O746*'fnd base rates'!J$18)
+($P746*VLOOKUP($S746+12,rate_basefnd,10)))
*$R746</f>
        <v>300.79151999999999</v>
      </c>
      <c r="AC746" s="68">
        <f>(($D746*'fnd base rates'!K$7)
+($E746*'fnd base rates'!K$8)
+($F746*'fnd base rates'!K$9)
+($G746*'fnd base rates'!K$10)
+($H746*'fnd base rates'!K$11)
+($I746*'fnd base rates'!K$12)
+($J746*'fnd base rates'!K$13)
+($K746*'fnd base rates'!K$14)
+($M746*'fnd base rates'!K$16)
+($N746*'fnd base rates'!K$17)
+($O746*'fnd base rates'!K$18)
+($P746*VLOOKUP($S746+12,rate_basefnd,11)))
*$R746</f>
        <v>2617.8516960000002</v>
      </c>
      <c r="AD746" s="68">
        <f>(($D746*'fnd base rates'!L$7)
+($E746*'fnd base rates'!L$8)
+($F746*'fnd base rates'!L$9)
+($G746*'fnd base rates'!L$10)
+($H746*'fnd base rates'!L$11)
+($I746*'fnd base rates'!L$12)
+($J746*'fnd base rates'!L$13)
+($K746*'fnd base rates'!L$14)
+($M746*'fnd base rates'!L$16)
+($N746*'fnd base rates'!L$17)
+($O746*'fnd base rates'!L$18)
+($P746*VLOOKUP($S746+12,rate_basefnd,12)))</f>
        <v>4524.5775999999996</v>
      </c>
      <c r="AE746" s="68">
        <f>(($D746*'fnd base rates'!M$7)
+($E746*'fnd base rates'!M$8)
+($F746*'fnd base rates'!M$9)
+($G746*'fnd base rates'!M$10)
+($H746*'fnd base rates'!M$11)
+($I746*'fnd base rates'!M$12)
+($J746*'fnd base rates'!M$13)
+($K746*'fnd base rates'!M$14)
+($M746*'fnd base rates'!M$16)
+($N746*'fnd base rates'!M$17)
+($O746*'fnd base rates'!M$18)
+($P746*VLOOKUP($S746+12,rate_basefnd,13)))</f>
        <v>0</v>
      </c>
      <c r="AF746" s="3">
        <f t="shared" si="155"/>
        <v>25253.375363199997</v>
      </c>
      <c r="AH746" s="205">
        <f t="shared" si="156"/>
        <v>487274665</v>
      </c>
      <c r="AI746" s="3" t="str">
        <f t="shared" si="160"/>
        <v>487</v>
      </c>
      <c r="AJ746" s="1" t="str">
        <f t="shared" si="161"/>
        <v>274</v>
      </c>
      <c r="AK746" s="1" t="str">
        <f t="shared" si="162"/>
        <v>665</v>
      </c>
      <c r="AL746" s="3">
        <f t="shared" si="157"/>
        <v>1</v>
      </c>
      <c r="AM746" s="3">
        <f t="shared" si="167"/>
        <v>2</v>
      </c>
      <c r="AN746" s="3">
        <f t="shared" si="163"/>
        <v>25253.375363199997</v>
      </c>
      <c r="AO746" s="3">
        <f t="shared" si="164"/>
        <v>12627</v>
      </c>
      <c r="AP746" s="3">
        <f t="shared" si="158"/>
        <v>1120</v>
      </c>
      <c r="AQ746" s="3">
        <v>11507</v>
      </c>
      <c r="AS746" s="68"/>
      <c r="AT746" s="68"/>
      <c r="AX746" s="4">
        <f t="shared" si="165"/>
        <v>0</v>
      </c>
      <c r="AZ746" s="4">
        <f t="shared" si="166"/>
        <v>0</v>
      </c>
      <c r="BB746" s="4"/>
    </row>
    <row r="747" spans="1:54" s="3" customFormat="1">
      <c r="A747" s="205" t="str">
        <f t="shared" si="159"/>
        <v>488</v>
      </c>
      <c r="B747" s="1">
        <v>488219001</v>
      </c>
      <c r="C747" s="7" t="s">
        <v>111</v>
      </c>
      <c r="D747" s="8">
        <f>'fnd enro'!D747</f>
        <v>0</v>
      </c>
      <c r="E747" s="8">
        <f>'fnd enro'!E747</f>
        <v>0</v>
      </c>
      <c r="F747" s="8">
        <f>'fnd enro'!F747</f>
        <v>3</v>
      </c>
      <c r="G747" s="8">
        <f>'fnd enro'!G747</f>
        <v>25</v>
      </c>
      <c r="H747" s="8">
        <f>'fnd enro'!H747</f>
        <v>9</v>
      </c>
      <c r="I747" s="8">
        <f>'fnd enro'!I747</f>
        <v>18</v>
      </c>
      <c r="J747" s="8">
        <f>'fnd enro'!J747</f>
        <v>0</v>
      </c>
      <c r="K747" s="9">
        <f>'fnd enro'!K747</f>
        <v>2.2000000000000002</v>
      </c>
      <c r="L747" s="8">
        <f>'fnd enro'!L747</f>
        <v>0</v>
      </c>
      <c r="M747" s="8">
        <f>'fnd enro'!M747</f>
        <v>2</v>
      </c>
      <c r="N747" s="8">
        <f>'fnd enro'!N747</f>
        <v>1</v>
      </c>
      <c r="O747" s="8">
        <f>'fnd enro'!O747</f>
        <v>1</v>
      </c>
      <c r="P747" s="8">
        <f>'fnd enro'!P747</f>
        <v>22</v>
      </c>
      <c r="Q747" s="8">
        <f>'fnd enro'!R747</f>
        <v>55</v>
      </c>
      <c r="R747" s="9">
        <f t="shared" si="154"/>
        <v>1.0589999999999999</v>
      </c>
      <c r="S747" s="8">
        <f>VALUE('fnd enro'!Q747)</f>
        <v>6</v>
      </c>
      <c r="T747" s="1"/>
      <c r="U747" s="68">
        <f>(($D747*'fnd base rates'!C$7)
+($E747*'fnd base rates'!C$8)
+($F747*'fnd base rates'!C$9)
+($G747*'fnd base rates'!C$10)
+($H747*'fnd base rates'!C$11)
+($I747*'fnd base rates'!C$12)
+($J747*'fnd base rates'!C$13)
+($K747*'fnd base rates'!C$14)
+($M747*'fnd base rates'!C$16)
+($N747*'fnd base rates'!C$17)
+($O747*'fnd base rates'!C$18)
+($P747*VLOOKUP($S747+12,rate_basefnd,3)))
*$R747</f>
        <v>37351.847093999997</v>
      </c>
      <c r="V747" s="68">
        <f>(($D747*'fnd base rates'!D$7)
+($E747*'fnd base rates'!D$8)
+($F747*'fnd base rates'!D$9)
+($G747*'fnd base rates'!D$10)
+($H747*'fnd base rates'!D$11)
+($I747*'fnd base rates'!D$12)
+($J747*'fnd base rates'!D$13)
+($K747*'fnd base rates'!D$14)
+($M747*'fnd base rates'!D$16)
+($N747*'fnd base rates'!D$17)
+($O747*'fnd base rates'!D$18)
+($P747*VLOOKUP($S747+12,rate_basefnd,4)))
*$R747</f>
        <v>59260.453919999993</v>
      </c>
      <c r="W747" s="68">
        <f>(($D747*'fnd base rates'!E$7)
+($E747*'fnd base rates'!E$8)
+($F747*'fnd base rates'!E$9)
+($G747*'fnd base rates'!E$10)
+($H747*'fnd base rates'!E$11)
+($I747*'fnd base rates'!E$12)
+($J747*'fnd base rates'!E$13)
+($K747*'fnd base rates'!E$14)
+($M747*'fnd base rates'!E$16)
+($N747*'fnd base rates'!E$17)
+($O747*'fnd base rates'!E$18)
+($P747*VLOOKUP($S747+12,rate_basefnd,5)))
*$R747</f>
        <v>362195.57304600003</v>
      </c>
      <c r="X747" s="68">
        <f>(($D747*'fnd base rates'!F$7)
+($E747*'fnd base rates'!F$8)
+($F747*'fnd base rates'!F$9)
+($G747*'fnd base rates'!F$10)
+($H747*'fnd base rates'!F$11)
+($I747*'fnd base rates'!F$12)
+($J747*'fnd base rates'!F$13)
+($K747*'fnd base rates'!F$14)
+($M747*'fnd base rates'!F$16)
+($N747*'fnd base rates'!F$17)
+($O747*'fnd base rates'!F$18)
+($P747*VLOOKUP($S747+12,rate_basefnd,6)))
*$R747</f>
        <v>72100.811975999997</v>
      </c>
      <c r="Y747" s="68">
        <f>(($D747*'fnd base rates'!G$7)
+($E747*'fnd base rates'!G$8)
+($F747*'fnd base rates'!G$9)
+($G747*'fnd base rates'!G$10)
+($H747*'fnd base rates'!G$11)
+($I747*'fnd base rates'!G$12)
+($J747*'fnd base rates'!G$13)
+($K747*'fnd base rates'!G$14)
+($M747*'fnd base rates'!G$16)
+($N747*'fnd base rates'!G$17)
+($O747*'fnd base rates'!G$18)
+($P747*VLOOKUP($S747+12,rate_basefnd,7)))
*$R747</f>
        <v>14916.938448000001</v>
      </c>
      <c r="Z747" s="68">
        <f>(($D747*'fnd base rates'!H$7)
+($E747*'fnd base rates'!H$8)
+($F747*'fnd base rates'!H$9)
+($G747*'fnd base rates'!H$10)
+($H747*'fnd base rates'!H$11)
+($I747*'fnd base rates'!H$12)
+($J747*'fnd base rates'!H$13)
+($K747*'fnd base rates'!H$14)
+($M747*'fnd base rates'!H$16)
+($N747*'fnd base rates'!H$17)
+($O747*'fnd base rates'!H$18)
+($P747*VLOOKUP($S747+12,rate_basefnd,8)))</f>
        <v>39318.560000000005</v>
      </c>
      <c r="AA747" s="68">
        <f>(($D747*'fnd base rates'!I$7)
+($E747*'fnd base rates'!I$8)
+($F747*'fnd base rates'!I$9)
+($G747*'fnd base rates'!I$10)
+($H747*'fnd base rates'!I$11)
+($I747*'fnd base rates'!I$12)
+($J747*'fnd base rates'!I$13)
+($K747*'fnd base rates'!I$14)
+($M747*'fnd base rates'!I$16)
+($N747*'fnd base rates'!I$17)
+($O747*'fnd base rates'!I$18)
+($P747*VLOOKUP($S747+12,rate_basefnd,9)))
*$R747</f>
        <v>30679.452389999999</v>
      </c>
      <c r="AB747" s="68">
        <f>(($D747*'fnd base rates'!J$7)
+($E747*'fnd base rates'!J$8)
+($F747*'fnd base rates'!J$9)
+($G747*'fnd base rates'!J$10)
+($H747*'fnd base rates'!J$11)
+($I747*'fnd base rates'!J$12)
+($J747*'fnd base rates'!J$13)
+($K747*'fnd base rates'!J$14)
+($M747*'fnd base rates'!J$16)
+($N747*'fnd base rates'!J$17)
+($O747*'fnd base rates'!J$18)
+($P747*VLOOKUP($S747+12,rate_basefnd,10)))
*$R747</f>
        <v>37916.277149999994</v>
      </c>
      <c r="AC747" s="68">
        <f>(($D747*'fnd base rates'!K$7)
+($E747*'fnd base rates'!K$8)
+($F747*'fnd base rates'!K$9)
+($G747*'fnd base rates'!K$10)
+($H747*'fnd base rates'!K$11)
+($I747*'fnd base rates'!K$12)
+($J747*'fnd base rates'!K$13)
+($K747*'fnd base rates'!K$14)
+($M747*'fnd base rates'!K$16)
+($N747*'fnd base rates'!K$17)
+($O747*'fnd base rates'!K$18)
+($P747*VLOOKUP($S747+12,rate_basefnd,11)))
*$R747</f>
        <v>74973.684120000005</v>
      </c>
      <c r="AD747" s="68">
        <f>(($D747*'fnd base rates'!L$7)
+($E747*'fnd base rates'!L$8)
+($F747*'fnd base rates'!L$9)
+($G747*'fnd base rates'!L$10)
+($H747*'fnd base rates'!L$11)
+($I747*'fnd base rates'!L$12)
+($J747*'fnd base rates'!L$13)
+($K747*'fnd base rates'!L$14)
+($M747*'fnd base rates'!L$16)
+($N747*'fnd base rates'!L$17)
+($O747*'fnd base rates'!L$18)
+($P747*VLOOKUP($S747+12,rate_basefnd,12)))</f>
        <v>141178.43400000001</v>
      </c>
      <c r="AE747" s="68">
        <f>(($D747*'fnd base rates'!M$7)
+($E747*'fnd base rates'!M$8)
+($F747*'fnd base rates'!M$9)
+($G747*'fnd base rates'!M$10)
+($H747*'fnd base rates'!M$11)
+($I747*'fnd base rates'!M$12)
+($J747*'fnd base rates'!M$13)
+($K747*'fnd base rates'!M$14)
+($M747*'fnd base rates'!M$16)
+($N747*'fnd base rates'!M$17)
+($O747*'fnd base rates'!M$18)
+($P747*VLOOKUP($S747+12,rate_basefnd,13)))</f>
        <v>0</v>
      </c>
      <c r="AF747" s="3">
        <f t="shared" si="155"/>
        <v>869892.03214400006</v>
      </c>
      <c r="AH747" s="205">
        <f t="shared" si="156"/>
        <v>488219001</v>
      </c>
      <c r="AI747" s="3" t="str">
        <f t="shared" si="160"/>
        <v>488</v>
      </c>
      <c r="AJ747" s="1" t="str">
        <f t="shared" si="161"/>
        <v>219</v>
      </c>
      <c r="AK747" s="1" t="str">
        <f t="shared" si="162"/>
        <v>001</v>
      </c>
      <c r="AL747" s="3">
        <f t="shared" si="157"/>
        <v>1</v>
      </c>
      <c r="AM747" s="3">
        <f t="shared" si="167"/>
        <v>55</v>
      </c>
      <c r="AN747" s="3">
        <f t="shared" si="163"/>
        <v>869892.03214400006</v>
      </c>
      <c r="AO747" s="3">
        <f t="shared" si="164"/>
        <v>15816</v>
      </c>
      <c r="AP747" s="3">
        <f t="shared" si="158"/>
        <v>1981</v>
      </c>
      <c r="AQ747" s="3">
        <v>13835</v>
      </c>
      <c r="AS747" s="68"/>
      <c r="AT747" s="68"/>
      <c r="AX747" s="4">
        <f t="shared" si="165"/>
        <v>0</v>
      </c>
      <c r="AZ747" s="4">
        <f t="shared" si="166"/>
        <v>0</v>
      </c>
      <c r="BB747" s="4"/>
    </row>
    <row r="748" spans="1:54" s="3" customFormat="1">
      <c r="A748" s="205" t="str">
        <f t="shared" si="159"/>
        <v>488</v>
      </c>
      <c r="B748" s="1">
        <v>488219016</v>
      </c>
      <c r="C748" s="7" t="s">
        <v>111</v>
      </c>
      <c r="D748" s="8">
        <f>'fnd enro'!D748</f>
        <v>0</v>
      </c>
      <c r="E748" s="8">
        <f>'fnd enro'!E748</f>
        <v>0</v>
      </c>
      <c r="F748" s="8">
        <f>'fnd enro'!F748</f>
        <v>0</v>
      </c>
      <c r="G748" s="8">
        <f>'fnd enro'!G748</f>
        <v>0</v>
      </c>
      <c r="H748" s="8">
        <f>'fnd enro'!H748</f>
        <v>1</v>
      </c>
      <c r="I748" s="8">
        <f>'fnd enro'!I748</f>
        <v>1</v>
      </c>
      <c r="J748" s="8">
        <f>'fnd enro'!J748</f>
        <v>0</v>
      </c>
      <c r="K748" s="9">
        <f>'fnd enro'!K748</f>
        <v>0.08</v>
      </c>
      <c r="L748" s="8">
        <f>'fnd enro'!L748</f>
        <v>0</v>
      </c>
      <c r="M748" s="8">
        <f>'fnd enro'!M748</f>
        <v>0</v>
      </c>
      <c r="N748" s="8">
        <f>'fnd enro'!N748</f>
        <v>0</v>
      </c>
      <c r="O748" s="8">
        <f>'fnd enro'!O748</f>
        <v>0</v>
      </c>
      <c r="P748" s="8">
        <f>'fnd enro'!P748</f>
        <v>2</v>
      </c>
      <c r="Q748" s="8">
        <f>'fnd enro'!R748</f>
        <v>2</v>
      </c>
      <c r="R748" s="9">
        <f t="shared" si="154"/>
        <v>1.0589999999999999</v>
      </c>
      <c r="S748" s="8">
        <f>VALUE('fnd enro'!Q748)</f>
        <v>8</v>
      </c>
      <c r="T748" s="1"/>
      <c r="U748" s="68">
        <f>(($D748*'fnd base rates'!C$7)
+($E748*'fnd base rates'!C$8)
+($F748*'fnd base rates'!C$9)
+($G748*'fnd base rates'!C$10)
+($H748*'fnd base rates'!C$11)
+($I748*'fnd base rates'!C$12)
+($J748*'fnd base rates'!C$13)
+($K748*'fnd base rates'!C$14)
+($M748*'fnd base rates'!C$16)
+($N748*'fnd base rates'!C$17)
+($O748*'fnd base rates'!C$18)
+($P748*VLOOKUP($S748+12,rate_basefnd,3)))
*$R748</f>
        <v>1476.3332616</v>
      </c>
      <c r="V748" s="68">
        <f>(($D748*'fnd base rates'!D$7)
+($E748*'fnd base rates'!D$8)
+($F748*'fnd base rates'!D$9)
+($G748*'fnd base rates'!D$10)
+($H748*'fnd base rates'!D$11)
+($I748*'fnd base rates'!D$12)
+($J748*'fnd base rates'!D$13)
+($K748*'fnd base rates'!D$14)
+($M748*'fnd base rates'!D$16)
+($N748*'fnd base rates'!D$17)
+($O748*'fnd base rates'!D$18)
+($P748*VLOOKUP($S748+12,rate_basefnd,4)))
*$R748</f>
        <v>2774.7917999999995</v>
      </c>
      <c r="W748" s="68">
        <f>(($D748*'fnd base rates'!E$7)
+($E748*'fnd base rates'!E$8)
+($F748*'fnd base rates'!E$9)
+($G748*'fnd base rates'!E$10)
+($H748*'fnd base rates'!E$11)
+($I748*'fnd base rates'!E$12)
+($J748*'fnd base rates'!E$13)
+($K748*'fnd base rates'!E$14)
+($M748*'fnd base rates'!E$16)
+($N748*'fnd base rates'!E$17)
+($O748*'fnd base rates'!E$18)
+($P748*VLOOKUP($S748+12,rate_basefnd,5)))
*$R748</f>
        <v>19405.689554399996</v>
      </c>
      <c r="X748" s="68">
        <f>(($D748*'fnd base rates'!F$7)
+($E748*'fnd base rates'!F$8)
+($F748*'fnd base rates'!F$9)
+($G748*'fnd base rates'!F$10)
+($H748*'fnd base rates'!F$11)
+($I748*'fnd base rates'!F$12)
+($J748*'fnd base rates'!F$13)
+($K748*'fnd base rates'!F$14)
+($M748*'fnd base rates'!F$16)
+($N748*'fnd base rates'!F$17)
+($O748*'fnd base rates'!F$18)
+($P748*VLOOKUP($S748+12,rate_basefnd,6)))
*$R748</f>
        <v>2240.9134703999998</v>
      </c>
      <c r="Y748" s="68">
        <f>(($D748*'fnd base rates'!G$7)
+($E748*'fnd base rates'!G$8)
+($F748*'fnd base rates'!G$9)
+($G748*'fnd base rates'!G$10)
+($H748*'fnd base rates'!G$11)
+($I748*'fnd base rates'!G$12)
+($J748*'fnd base rates'!G$13)
+($K748*'fnd base rates'!G$14)
+($M748*'fnd base rates'!G$16)
+($N748*'fnd base rates'!G$17)
+($O748*'fnd base rates'!G$18)
+($P748*VLOOKUP($S748+12,rate_basefnd,7)))
*$R748</f>
        <v>854.74092719999987</v>
      </c>
      <c r="Z748" s="68">
        <f>(($D748*'fnd base rates'!H$7)
+($E748*'fnd base rates'!H$8)
+($F748*'fnd base rates'!H$9)
+($G748*'fnd base rates'!H$10)
+($H748*'fnd base rates'!H$11)
+($I748*'fnd base rates'!H$12)
+($J748*'fnd base rates'!H$13)
+($K748*'fnd base rates'!H$14)
+($M748*'fnd base rates'!H$16)
+($N748*'fnd base rates'!H$17)
+($O748*'fnd base rates'!H$18)
+($P748*VLOOKUP($S748+12,rate_basefnd,8)))</f>
        <v>1567.568</v>
      </c>
      <c r="AA748" s="68">
        <f>(($D748*'fnd base rates'!I$7)
+($E748*'fnd base rates'!I$8)
+($F748*'fnd base rates'!I$9)
+($G748*'fnd base rates'!I$10)
+($H748*'fnd base rates'!I$11)
+($I748*'fnd base rates'!I$12)
+($J748*'fnd base rates'!I$13)
+($K748*'fnd base rates'!I$14)
+($M748*'fnd base rates'!I$16)
+($N748*'fnd base rates'!I$17)
+($O748*'fnd base rates'!I$18)
+($P748*VLOOKUP($S748+12,rate_basefnd,9)))
*$R748</f>
        <v>1366.5547799999999</v>
      </c>
      <c r="AB748" s="68">
        <f>(($D748*'fnd base rates'!J$7)
+($E748*'fnd base rates'!J$8)
+($F748*'fnd base rates'!J$9)
+($G748*'fnd base rates'!J$10)
+($H748*'fnd base rates'!J$11)
+($I748*'fnd base rates'!J$12)
+($J748*'fnd base rates'!J$13)
+($K748*'fnd base rates'!J$14)
+($M748*'fnd base rates'!J$16)
+($N748*'fnd base rates'!J$17)
+($O748*'fnd base rates'!J$18)
+($P748*VLOOKUP($S748+12,rate_basefnd,10)))
*$R748</f>
        <v>2973.4707899999999</v>
      </c>
      <c r="AC748" s="68">
        <f>(($D748*'fnd base rates'!K$7)
+($E748*'fnd base rates'!K$8)
+($F748*'fnd base rates'!K$9)
+($G748*'fnd base rates'!K$10)
+($H748*'fnd base rates'!K$11)
+($I748*'fnd base rates'!K$12)
+($J748*'fnd base rates'!K$13)
+($K748*'fnd base rates'!K$14)
+($M748*'fnd base rates'!K$16)
+($N748*'fnd base rates'!K$17)
+($O748*'fnd base rates'!K$18)
+($P748*VLOOKUP($S748+12,rate_basefnd,11)))
*$R748</f>
        <v>2750.6275379999997</v>
      </c>
      <c r="AD748" s="68">
        <f>(($D748*'fnd base rates'!L$7)
+($E748*'fnd base rates'!L$8)
+($F748*'fnd base rates'!L$9)
+($G748*'fnd base rates'!L$10)
+($H748*'fnd base rates'!L$11)
+($I748*'fnd base rates'!L$12)
+($J748*'fnd base rates'!L$13)
+($K748*'fnd base rates'!L$14)
+($M748*'fnd base rates'!L$16)
+($N748*'fnd base rates'!L$17)
+($O748*'fnd base rates'!L$18)
+($P748*VLOOKUP($S748+12,rate_basefnd,12)))</f>
        <v>6284.7975999999999</v>
      </c>
      <c r="AE748" s="68">
        <f>(($D748*'fnd base rates'!M$7)
+($E748*'fnd base rates'!M$8)
+($F748*'fnd base rates'!M$9)
+($G748*'fnd base rates'!M$10)
+($H748*'fnd base rates'!M$11)
+($I748*'fnd base rates'!M$12)
+($J748*'fnd base rates'!M$13)
+($K748*'fnd base rates'!M$14)
+($M748*'fnd base rates'!M$16)
+($N748*'fnd base rates'!M$17)
+($O748*'fnd base rates'!M$18)
+($P748*VLOOKUP($S748+12,rate_basefnd,13)))</f>
        <v>0</v>
      </c>
      <c r="AF748" s="3">
        <f t="shared" si="155"/>
        <v>41695.487721599988</v>
      </c>
      <c r="AH748" s="205">
        <f t="shared" si="156"/>
        <v>488219016</v>
      </c>
      <c r="AI748" s="3" t="str">
        <f t="shared" si="160"/>
        <v>488</v>
      </c>
      <c r="AJ748" s="1" t="str">
        <f t="shared" si="161"/>
        <v>219</v>
      </c>
      <c r="AK748" s="1" t="str">
        <f t="shared" si="162"/>
        <v>016</v>
      </c>
      <c r="AL748" s="3">
        <f t="shared" si="157"/>
        <v>1</v>
      </c>
      <c r="AM748" s="3">
        <f t="shared" si="167"/>
        <v>2</v>
      </c>
      <c r="AN748" s="3">
        <f t="shared" si="163"/>
        <v>41695.487721599988</v>
      </c>
      <c r="AO748" s="3">
        <f t="shared" si="164"/>
        <v>20848</v>
      </c>
      <c r="AP748" s="3">
        <f t="shared" si="158"/>
        <v>2299</v>
      </c>
      <c r="AQ748" s="3">
        <v>18549</v>
      </c>
      <c r="AS748" s="68"/>
      <c r="AT748" s="68"/>
      <c r="AX748" s="4">
        <f t="shared" si="165"/>
        <v>0</v>
      </c>
      <c r="AZ748" s="4">
        <f t="shared" si="166"/>
        <v>0</v>
      </c>
      <c r="BB748" s="4"/>
    </row>
    <row r="749" spans="1:54" s="3" customFormat="1">
      <c r="A749" s="205" t="str">
        <f t="shared" si="159"/>
        <v>488</v>
      </c>
      <c r="B749" s="1">
        <v>488219018</v>
      </c>
      <c r="C749" s="7" t="s">
        <v>111</v>
      </c>
      <c r="D749" s="8">
        <f>'fnd enro'!D749</f>
        <v>0</v>
      </c>
      <c r="E749" s="8">
        <f>'fnd enro'!E749</f>
        <v>0</v>
      </c>
      <c r="F749" s="8">
        <f>'fnd enro'!F749</f>
        <v>0</v>
      </c>
      <c r="G749" s="8">
        <f>'fnd enro'!G749</f>
        <v>2</v>
      </c>
      <c r="H749" s="8">
        <f>'fnd enro'!H749</f>
        <v>1</v>
      </c>
      <c r="I749" s="8">
        <f>'fnd enro'!I749</f>
        <v>1</v>
      </c>
      <c r="J749" s="8">
        <f>'fnd enro'!J749</f>
        <v>0</v>
      </c>
      <c r="K749" s="9">
        <f>'fnd enro'!K749</f>
        <v>0.16</v>
      </c>
      <c r="L749" s="8">
        <f>'fnd enro'!L749</f>
        <v>0</v>
      </c>
      <c r="M749" s="8">
        <f>'fnd enro'!M749</f>
        <v>0</v>
      </c>
      <c r="N749" s="8">
        <f>'fnd enro'!N749</f>
        <v>0</v>
      </c>
      <c r="O749" s="8">
        <f>'fnd enro'!O749</f>
        <v>0</v>
      </c>
      <c r="P749" s="8">
        <f>'fnd enro'!P749</f>
        <v>0</v>
      </c>
      <c r="Q749" s="8">
        <f>'fnd enro'!R749</f>
        <v>4</v>
      </c>
      <c r="R749" s="9">
        <f t="shared" si="154"/>
        <v>1.0589999999999999</v>
      </c>
      <c r="S749" s="8">
        <f>VALUE('fnd enro'!Q749)</f>
        <v>9</v>
      </c>
      <c r="T749" s="1"/>
      <c r="U749" s="68">
        <f>(($D749*'fnd base rates'!C$7)
+($E749*'fnd base rates'!C$8)
+($F749*'fnd base rates'!C$9)
+($G749*'fnd base rates'!C$10)
+($H749*'fnd base rates'!C$11)
+($I749*'fnd base rates'!C$12)
+($J749*'fnd base rates'!C$13)
+($K749*'fnd base rates'!C$14)
+($M749*'fnd base rates'!C$16)
+($N749*'fnd base rates'!C$17)
+($O749*'fnd base rates'!C$18)
+($P749*VLOOKUP($S749+12,rate_basefnd,3)))
*$R749</f>
        <v>2540.1648431999997</v>
      </c>
      <c r="V749" s="68">
        <f>(($D749*'fnd base rates'!D$7)
+($E749*'fnd base rates'!D$8)
+($F749*'fnd base rates'!D$9)
+($G749*'fnd base rates'!D$10)
+($H749*'fnd base rates'!D$11)
+($I749*'fnd base rates'!D$12)
+($J749*'fnd base rates'!D$13)
+($K749*'fnd base rates'!D$14)
+($M749*'fnd base rates'!D$16)
+($N749*'fnd base rates'!D$17)
+($O749*'fnd base rates'!D$18)
+($P749*VLOOKUP($S749+12,rate_basefnd,4)))
*$R749</f>
        <v>3595.2626399999999</v>
      </c>
      <c r="W749" s="68">
        <f>(($D749*'fnd base rates'!E$7)
+($E749*'fnd base rates'!E$8)
+($F749*'fnd base rates'!E$9)
+($G749*'fnd base rates'!E$10)
+($H749*'fnd base rates'!E$11)
+($I749*'fnd base rates'!E$12)
+($J749*'fnd base rates'!E$13)
+($K749*'fnd base rates'!E$14)
+($M749*'fnd base rates'!E$16)
+($N749*'fnd base rates'!E$17)
+($O749*'fnd base rates'!E$18)
+($P749*VLOOKUP($S749+12,rate_basefnd,5)))
*$R749</f>
        <v>19015.894528799996</v>
      </c>
      <c r="X749" s="68">
        <f>(($D749*'fnd base rates'!F$7)
+($E749*'fnd base rates'!F$8)
+($F749*'fnd base rates'!F$9)
+($G749*'fnd base rates'!F$10)
+($H749*'fnd base rates'!F$11)
+($I749*'fnd base rates'!F$12)
+($J749*'fnd base rates'!F$13)
+($K749*'fnd base rates'!F$14)
+($M749*'fnd base rates'!F$16)
+($N749*'fnd base rates'!F$17)
+($O749*'fnd base rates'!F$18)
+($P749*VLOOKUP($S749+12,rate_basefnd,6)))
*$R749</f>
        <v>5201.5233407999995</v>
      </c>
      <c r="Y749" s="68">
        <f>(($D749*'fnd base rates'!G$7)
+($E749*'fnd base rates'!G$8)
+($F749*'fnd base rates'!G$9)
+($G749*'fnd base rates'!G$10)
+($H749*'fnd base rates'!G$11)
+($I749*'fnd base rates'!G$12)
+($J749*'fnd base rates'!G$13)
+($K749*'fnd base rates'!G$14)
+($M749*'fnd base rates'!G$16)
+($N749*'fnd base rates'!G$17)
+($O749*'fnd base rates'!G$18)
+($P749*VLOOKUP($S749+12,rate_basefnd,7)))
*$R749</f>
        <v>761.90983439999991</v>
      </c>
      <c r="Z749" s="68">
        <f>(($D749*'fnd base rates'!H$7)
+($E749*'fnd base rates'!H$8)
+($F749*'fnd base rates'!H$9)
+($G749*'fnd base rates'!H$10)
+($H749*'fnd base rates'!H$11)
+($I749*'fnd base rates'!H$12)
+($J749*'fnd base rates'!H$13)
+($K749*'fnd base rates'!H$14)
+($M749*'fnd base rates'!H$16)
+($N749*'fnd base rates'!H$17)
+($O749*'fnd base rates'!H$18)
+($P749*VLOOKUP($S749+12,rate_basefnd,8)))</f>
        <v>2663.1759999999999</v>
      </c>
      <c r="AA749" s="68">
        <f>(($D749*'fnd base rates'!I$7)
+($E749*'fnd base rates'!I$8)
+($F749*'fnd base rates'!I$9)
+($G749*'fnd base rates'!I$10)
+($H749*'fnd base rates'!I$11)
+($I749*'fnd base rates'!I$12)
+($J749*'fnd base rates'!I$13)
+($K749*'fnd base rates'!I$14)
+($M749*'fnd base rates'!I$16)
+($N749*'fnd base rates'!I$17)
+($O749*'fnd base rates'!I$18)
+($P749*VLOOKUP($S749+12,rate_basefnd,9)))
*$R749</f>
        <v>1940.088</v>
      </c>
      <c r="AB749" s="68">
        <f>(($D749*'fnd base rates'!J$7)
+($E749*'fnd base rates'!J$8)
+($F749*'fnd base rates'!J$9)
+($G749*'fnd base rates'!J$10)
+($H749*'fnd base rates'!J$11)
+($I749*'fnd base rates'!J$12)
+($J749*'fnd base rates'!J$13)
+($K749*'fnd base rates'!J$14)
+($M749*'fnd base rates'!J$16)
+($N749*'fnd base rates'!J$17)
+($O749*'fnd base rates'!J$18)
+($P749*VLOOKUP($S749+12,rate_basefnd,10)))
*$R749</f>
        <v>1324.2265500000001</v>
      </c>
      <c r="AC749" s="68">
        <f>(($D749*'fnd base rates'!K$7)
+($E749*'fnd base rates'!K$8)
+($F749*'fnd base rates'!K$9)
+($G749*'fnd base rates'!K$10)
+($H749*'fnd base rates'!K$11)
+($I749*'fnd base rates'!K$12)
+($J749*'fnd base rates'!K$13)
+($K749*'fnd base rates'!K$14)
+($M749*'fnd base rates'!K$16)
+($N749*'fnd base rates'!K$17)
+($O749*'fnd base rates'!K$18)
+($P749*VLOOKUP($S749+12,rate_basefnd,11)))
*$R749</f>
        <v>5346.418686</v>
      </c>
      <c r="AD749" s="68">
        <f>(($D749*'fnd base rates'!L$7)
+($E749*'fnd base rates'!L$8)
+($F749*'fnd base rates'!L$9)
+($G749*'fnd base rates'!L$10)
+($H749*'fnd base rates'!L$11)
+($I749*'fnd base rates'!L$12)
+($J749*'fnd base rates'!L$13)
+($K749*'fnd base rates'!L$14)
+($M749*'fnd base rates'!L$16)
+($N749*'fnd base rates'!L$17)
+($O749*'fnd base rates'!L$18)
+($P749*VLOOKUP($S749+12,rate_basefnd,12)))</f>
        <v>9119.4751999999989</v>
      </c>
      <c r="AE749" s="68">
        <f>(($D749*'fnd base rates'!M$7)
+($E749*'fnd base rates'!M$8)
+($F749*'fnd base rates'!M$9)
+($G749*'fnd base rates'!M$10)
+($H749*'fnd base rates'!M$11)
+($I749*'fnd base rates'!M$12)
+($J749*'fnd base rates'!M$13)
+($K749*'fnd base rates'!M$14)
+($M749*'fnd base rates'!M$16)
+($N749*'fnd base rates'!M$17)
+($O749*'fnd base rates'!M$18)
+($P749*VLOOKUP($S749+12,rate_basefnd,13)))</f>
        <v>0</v>
      </c>
      <c r="AF749" s="3">
        <f t="shared" si="155"/>
        <v>51508.139623199997</v>
      </c>
      <c r="AH749" s="205">
        <f t="shared" si="156"/>
        <v>488219018</v>
      </c>
      <c r="AI749" s="3" t="str">
        <f t="shared" si="160"/>
        <v>488</v>
      </c>
      <c r="AJ749" s="1" t="str">
        <f t="shared" si="161"/>
        <v>219</v>
      </c>
      <c r="AK749" s="1" t="str">
        <f t="shared" si="162"/>
        <v>018</v>
      </c>
      <c r="AL749" s="3">
        <f t="shared" si="157"/>
        <v>1</v>
      </c>
      <c r="AM749" s="3">
        <f t="shared" si="167"/>
        <v>4</v>
      </c>
      <c r="AN749" s="3">
        <f t="shared" si="163"/>
        <v>51508.139623199997</v>
      </c>
      <c r="AO749" s="3">
        <f t="shared" si="164"/>
        <v>12877</v>
      </c>
      <c r="AP749" s="3">
        <f t="shared" si="158"/>
        <v>-5361</v>
      </c>
      <c r="AQ749" s="3">
        <v>18238</v>
      </c>
      <c r="AS749" s="68"/>
      <c r="AT749" s="68"/>
      <c r="AX749" s="4">
        <f t="shared" si="165"/>
        <v>0</v>
      </c>
      <c r="AZ749" s="4">
        <f t="shared" si="166"/>
        <v>0</v>
      </c>
      <c r="BB749" s="4"/>
    </row>
    <row r="750" spans="1:54" s="3" customFormat="1">
      <c r="A750" s="205" t="str">
        <f t="shared" si="159"/>
        <v>488</v>
      </c>
      <c r="B750" s="1">
        <v>488219035</v>
      </c>
      <c r="C750" s="7" t="s">
        <v>111</v>
      </c>
      <c r="D750" s="8">
        <f>'fnd enro'!D750</f>
        <v>0</v>
      </c>
      <c r="E750" s="8">
        <f>'fnd enro'!E750</f>
        <v>0</v>
      </c>
      <c r="F750" s="8">
        <f>'fnd enro'!F750</f>
        <v>0</v>
      </c>
      <c r="G750" s="8">
        <f>'fnd enro'!G750</f>
        <v>2</v>
      </c>
      <c r="H750" s="8">
        <f>'fnd enro'!H750</f>
        <v>0</v>
      </c>
      <c r="I750" s="8">
        <f>'fnd enro'!I750</f>
        <v>0</v>
      </c>
      <c r="J750" s="8">
        <f>'fnd enro'!J750</f>
        <v>0</v>
      </c>
      <c r="K750" s="9">
        <f>'fnd enro'!K750</f>
        <v>0.08</v>
      </c>
      <c r="L750" s="8">
        <f>'fnd enro'!L750</f>
        <v>0</v>
      </c>
      <c r="M750" s="8">
        <f>'fnd enro'!M750</f>
        <v>0</v>
      </c>
      <c r="N750" s="8">
        <f>'fnd enro'!N750</f>
        <v>0</v>
      </c>
      <c r="O750" s="8">
        <f>'fnd enro'!O750</f>
        <v>0</v>
      </c>
      <c r="P750" s="8">
        <f>'fnd enro'!P750</f>
        <v>2</v>
      </c>
      <c r="Q750" s="8">
        <f>'fnd enro'!R750</f>
        <v>2</v>
      </c>
      <c r="R750" s="9">
        <f t="shared" si="154"/>
        <v>1.0589999999999999</v>
      </c>
      <c r="S750" s="8">
        <f>VALUE('fnd enro'!Q750)</f>
        <v>11</v>
      </c>
      <c r="T750" s="1"/>
      <c r="U750" s="68">
        <f>(($D750*'fnd base rates'!C$7)
+($E750*'fnd base rates'!C$8)
+($F750*'fnd base rates'!C$9)
+($G750*'fnd base rates'!C$10)
+($H750*'fnd base rates'!C$11)
+($I750*'fnd base rates'!C$12)
+($J750*'fnd base rates'!C$13)
+($K750*'fnd base rates'!C$14)
+($M750*'fnd base rates'!C$16)
+($N750*'fnd base rates'!C$17)
+($O750*'fnd base rates'!C$18)
+($P750*VLOOKUP($S750+12,rate_basefnd,3)))
*$R750</f>
        <v>1543.0502615999999</v>
      </c>
      <c r="V750" s="68">
        <f>(($D750*'fnd base rates'!D$7)
+($E750*'fnd base rates'!D$8)
+($F750*'fnd base rates'!D$9)
+($G750*'fnd base rates'!D$10)
+($H750*'fnd base rates'!D$11)
+($I750*'fnd base rates'!D$12)
+($J750*'fnd base rates'!D$13)
+($K750*'fnd base rates'!D$14)
+($M750*'fnd base rates'!D$16)
+($N750*'fnd base rates'!D$17)
+($O750*'fnd base rates'!D$18)
+($P750*VLOOKUP($S750+12,rate_basefnd,4)))
*$R750</f>
        <v>3090.9032999999995</v>
      </c>
      <c r="W750" s="68">
        <f>(($D750*'fnd base rates'!E$7)
+($E750*'fnd base rates'!E$8)
+($F750*'fnd base rates'!E$9)
+($G750*'fnd base rates'!E$10)
+($H750*'fnd base rates'!E$11)
+($I750*'fnd base rates'!E$12)
+($J750*'fnd base rates'!E$13)
+($K750*'fnd base rates'!E$14)
+($M750*'fnd base rates'!E$16)
+($N750*'fnd base rates'!E$17)
+($O750*'fnd base rates'!E$18)
+($P750*VLOOKUP($S750+12,rate_basefnd,5)))
*$R750</f>
        <v>21774.227774399998</v>
      </c>
      <c r="X750" s="68">
        <f>(($D750*'fnd base rates'!F$7)
+($E750*'fnd base rates'!F$8)
+($F750*'fnd base rates'!F$9)
+($G750*'fnd base rates'!F$10)
+($H750*'fnd base rates'!F$11)
+($I750*'fnd base rates'!F$12)
+($J750*'fnd base rates'!F$13)
+($K750*'fnd base rates'!F$14)
+($M750*'fnd base rates'!F$16)
+($N750*'fnd base rates'!F$17)
+($O750*'fnd base rates'!F$18)
+($P750*VLOOKUP($S750+12,rate_basefnd,6)))
*$R750</f>
        <v>2960.6098703999996</v>
      </c>
      <c r="Y750" s="68">
        <f>(($D750*'fnd base rates'!G$7)
+($E750*'fnd base rates'!G$8)
+($F750*'fnd base rates'!G$9)
+($G750*'fnd base rates'!G$10)
+($H750*'fnd base rates'!G$11)
+($I750*'fnd base rates'!G$12)
+($J750*'fnd base rates'!G$13)
+($K750*'fnd base rates'!G$14)
+($M750*'fnd base rates'!G$16)
+($N750*'fnd base rates'!G$17)
+($O750*'fnd base rates'!G$18)
+($P750*VLOOKUP($S750+12,rate_basefnd,7)))
*$R750</f>
        <v>982.45632720000003</v>
      </c>
      <c r="Z750" s="68">
        <f>(($D750*'fnd base rates'!H$7)
+($E750*'fnd base rates'!H$8)
+($F750*'fnd base rates'!H$9)
+($G750*'fnd base rates'!H$10)
+($H750*'fnd base rates'!H$11)
+($I750*'fnd base rates'!H$12)
+($J750*'fnd base rates'!H$13)
+($K750*'fnd base rates'!H$14)
+($M750*'fnd base rates'!H$16)
+($N750*'fnd base rates'!H$17)
+($O750*'fnd base rates'!H$18)
+($P750*VLOOKUP($S750+12,rate_basefnd,8)))</f>
        <v>1251.268</v>
      </c>
      <c r="AA750" s="68">
        <f>(($D750*'fnd base rates'!I$7)
+($E750*'fnd base rates'!I$8)
+($F750*'fnd base rates'!I$9)
+($G750*'fnd base rates'!I$10)
+($H750*'fnd base rates'!I$11)
+($I750*'fnd base rates'!I$12)
+($J750*'fnd base rates'!I$13)
+($K750*'fnd base rates'!I$14)
+($M750*'fnd base rates'!I$16)
+($N750*'fnd base rates'!I$17)
+($O750*'fnd base rates'!I$18)
+($P750*VLOOKUP($S750+12,rate_basefnd,9)))
*$R750</f>
        <v>1471.0357199999999</v>
      </c>
      <c r="AB750" s="68">
        <f>(($D750*'fnd base rates'!J$7)
+($E750*'fnd base rates'!J$8)
+($F750*'fnd base rates'!J$9)
+($G750*'fnd base rates'!J$10)
+($H750*'fnd base rates'!J$11)
+($I750*'fnd base rates'!J$12)
+($J750*'fnd base rates'!J$13)
+($K750*'fnd base rates'!J$14)
+($M750*'fnd base rates'!J$16)
+($N750*'fnd base rates'!J$17)
+($O750*'fnd base rates'!J$18)
+($P750*VLOOKUP($S750+12,rate_basefnd,10)))
*$R750</f>
        <v>3014.3799599999998</v>
      </c>
      <c r="AC750" s="68">
        <f>(($D750*'fnd base rates'!K$7)
+($E750*'fnd base rates'!K$8)
+($F750*'fnd base rates'!K$9)
+($G750*'fnd base rates'!K$10)
+($H750*'fnd base rates'!K$11)
+($I750*'fnd base rates'!K$12)
+($J750*'fnd base rates'!K$13)
+($K750*'fnd base rates'!K$14)
+($M750*'fnd base rates'!K$16)
+($N750*'fnd base rates'!K$17)
+($O750*'fnd base rates'!K$18)
+($P750*VLOOKUP($S750+12,rate_basefnd,11)))
*$R750</f>
        <v>2595.7911479999998</v>
      </c>
      <c r="AD750" s="68">
        <f>(($D750*'fnd base rates'!L$7)
+($E750*'fnd base rates'!L$8)
+($F750*'fnd base rates'!L$9)
+($G750*'fnd base rates'!L$10)
+($H750*'fnd base rates'!L$11)
+($I750*'fnd base rates'!L$12)
+($J750*'fnd base rates'!L$13)
+($K750*'fnd base rates'!L$14)
+($M750*'fnd base rates'!L$16)
+($N750*'fnd base rates'!L$17)
+($O750*'fnd base rates'!L$18)
+($P750*VLOOKUP($S750+12,rate_basefnd,12)))</f>
        <v>6761.2175999999999</v>
      </c>
      <c r="AE750" s="68">
        <f>(($D750*'fnd base rates'!M$7)
+($E750*'fnd base rates'!M$8)
+($F750*'fnd base rates'!M$9)
+($G750*'fnd base rates'!M$10)
+($H750*'fnd base rates'!M$11)
+($I750*'fnd base rates'!M$12)
+($J750*'fnd base rates'!M$13)
+($K750*'fnd base rates'!M$14)
+($M750*'fnd base rates'!M$16)
+($N750*'fnd base rates'!M$17)
+($O750*'fnd base rates'!M$18)
+($P750*VLOOKUP($S750+12,rate_basefnd,13)))</f>
        <v>0</v>
      </c>
      <c r="AF750" s="3">
        <f t="shared" si="155"/>
        <v>45444.939961600001</v>
      </c>
      <c r="AH750" s="205">
        <f t="shared" si="156"/>
        <v>488219035</v>
      </c>
      <c r="AI750" s="3" t="str">
        <f t="shared" si="160"/>
        <v>488</v>
      </c>
      <c r="AJ750" s="1" t="str">
        <f t="shared" si="161"/>
        <v>219</v>
      </c>
      <c r="AK750" s="1" t="str">
        <f t="shared" si="162"/>
        <v>035</v>
      </c>
      <c r="AL750" s="3">
        <f t="shared" si="157"/>
        <v>1</v>
      </c>
      <c r="AM750" s="3">
        <f t="shared" si="167"/>
        <v>2</v>
      </c>
      <c r="AN750" s="3">
        <f t="shared" si="163"/>
        <v>45444.939961600001</v>
      </c>
      <c r="AO750" s="3">
        <f t="shared" si="164"/>
        <v>22722</v>
      </c>
      <c r="AP750" s="3">
        <f t="shared" si="158"/>
        <v>7808</v>
      </c>
      <c r="AQ750" s="3">
        <v>14914</v>
      </c>
      <c r="AS750" s="68"/>
      <c r="AT750" s="68"/>
      <c r="AX750" s="4">
        <f t="shared" si="165"/>
        <v>0</v>
      </c>
      <c r="AZ750" s="4">
        <f t="shared" si="166"/>
        <v>0</v>
      </c>
      <c r="BB750" s="4"/>
    </row>
    <row r="751" spans="1:54" s="3" customFormat="1">
      <c r="A751" s="205" t="str">
        <f t="shared" si="159"/>
        <v>488</v>
      </c>
      <c r="B751" s="1">
        <v>488219040</v>
      </c>
      <c r="C751" s="7" t="s">
        <v>111</v>
      </c>
      <c r="D751" s="8">
        <f>'fnd enro'!D751</f>
        <v>0</v>
      </c>
      <c r="E751" s="8">
        <f>'fnd enro'!E751</f>
        <v>0</v>
      </c>
      <c r="F751" s="8">
        <f>'fnd enro'!F751</f>
        <v>3</v>
      </c>
      <c r="G751" s="8">
        <f>'fnd enro'!G751</f>
        <v>19</v>
      </c>
      <c r="H751" s="8">
        <f>'fnd enro'!H751</f>
        <v>5</v>
      </c>
      <c r="I751" s="8">
        <f>'fnd enro'!I751</f>
        <v>4</v>
      </c>
      <c r="J751" s="8">
        <f>'fnd enro'!J751</f>
        <v>0</v>
      </c>
      <c r="K751" s="9">
        <f>'fnd enro'!K751</f>
        <v>1.24</v>
      </c>
      <c r="L751" s="8">
        <f>'fnd enro'!L751</f>
        <v>0</v>
      </c>
      <c r="M751" s="8">
        <f>'fnd enro'!M751</f>
        <v>2</v>
      </c>
      <c r="N751" s="8">
        <f>'fnd enro'!N751</f>
        <v>0</v>
      </c>
      <c r="O751" s="8">
        <f>'fnd enro'!O751</f>
        <v>0</v>
      </c>
      <c r="P751" s="8">
        <f>'fnd enro'!P751</f>
        <v>15</v>
      </c>
      <c r="Q751" s="8">
        <f>'fnd enro'!R751</f>
        <v>31</v>
      </c>
      <c r="R751" s="9">
        <f t="shared" si="154"/>
        <v>1.0589999999999999</v>
      </c>
      <c r="S751" s="8">
        <f>VALUE('fnd enro'!Q751)</f>
        <v>6</v>
      </c>
      <c r="T751" s="1"/>
      <c r="U751" s="68">
        <f>(($D751*'fnd base rates'!C$7)
+($E751*'fnd base rates'!C$8)
+($F751*'fnd base rates'!C$9)
+($G751*'fnd base rates'!C$10)
+($H751*'fnd base rates'!C$11)
+($I751*'fnd base rates'!C$12)
+($J751*'fnd base rates'!C$13)
+($K751*'fnd base rates'!C$14)
+($M751*'fnd base rates'!C$16)
+($N751*'fnd base rates'!C$17)
+($O751*'fnd base rates'!C$18)
+($P751*VLOOKUP($S751+12,rate_basefnd,3)))
*$R751</f>
        <v>21215.314684799996</v>
      </c>
      <c r="V751" s="68">
        <f>(($D751*'fnd base rates'!D$7)
+($E751*'fnd base rates'!D$8)
+($F751*'fnd base rates'!D$9)
+($G751*'fnd base rates'!D$10)
+($H751*'fnd base rates'!D$11)
+($I751*'fnd base rates'!D$12)
+($J751*'fnd base rates'!D$13)
+($K751*'fnd base rates'!D$14)
+($M751*'fnd base rates'!D$16)
+($N751*'fnd base rates'!D$17)
+($O751*'fnd base rates'!D$18)
+($P751*VLOOKUP($S751+12,rate_basefnd,4)))
*$R751</f>
        <v>34345.413869999997</v>
      </c>
      <c r="W751" s="68">
        <f>(($D751*'fnd base rates'!E$7)
+($E751*'fnd base rates'!E$8)
+($F751*'fnd base rates'!E$9)
+($G751*'fnd base rates'!E$10)
+($H751*'fnd base rates'!E$11)
+($I751*'fnd base rates'!E$12)
+($J751*'fnd base rates'!E$13)
+($K751*'fnd base rates'!E$14)
+($M751*'fnd base rates'!E$16)
+($N751*'fnd base rates'!E$17)
+($O751*'fnd base rates'!E$18)
+($P751*VLOOKUP($S751+12,rate_basefnd,5)))
*$R751</f>
        <v>206231.24299319996</v>
      </c>
      <c r="X751" s="68">
        <f>(($D751*'fnd base rates'!F$7)
+($E751*'fnd base rates'!F$8)
+($F751*'fnd base rates'!F$9)
+($G751*'fnd base rates'!F$10)
+($H751*'fnd base rates'!F$11)
+($I751*'fnd base rates'!F$12)
+($J751*'fnd base rates'!F$13)
+($K751*'fnd base rates'!F$14)
+($M751*'fnd base rates'!F$16)
+($N751*'fnd base rates'!F$17)
+($O751*'fnd base rates'!F$18)
+($P751*VLOOKUP($S751+12,rate_basefnd,6)))
*$R751</f>
        <v>43161.172471199992</v>
      </c>
      <c r="Y751" s="68">
        <f>(($D751*'fnd base rates'!G$7)
+($E751*'fnd base rates'!G$8)
+($F751*'fnd base rates'!G$9)
+($G751*'fnd base rates'!G$10)
+($H751*'fnd base rates'!G$11)
+($I751*'fnd base rates'!G$12)
+($J751*'fnd base rates'!G$13)
+($K751*'fnd base rates'!G$14)
+($M751*'fnd base rates'!G$16)
+($N751*'fnd base rates'!G$17)
+($O751*'fnd base rates'!G$18)
+($P751*VLOOKUP($S751+12,rate_basefnd,7)))
*$R751</f>
        <v>8821.8326015999992</v>
      </c>
      <c r="Z751" s="68">
        <f>(($D751*'fnd base rates'!H$7)
+($E751*'fnd base rates'!H$8)
+($F751*'fnd base rates'!H$9)
+($G751*'fnd base rates'!H$10)
+($H751*'fnd base rates'!H$11)
+($I751*'fnd base rates'!H$12)
+($J751*'fnd base rates'!H$13)
+($K751*'fnd base rates'!H$14)
+($M751*'fnd base rates'!H$16)
+($N751*'fnd base rates'!H$17)
+($O751*'fnd base rates'!H$18)
+($P751*VLOOKUP($S751+12,rate_basefnd,8)))</f>
        <v>20087.333999999999</v>
      </c>
      <c r="AA751" s="68">
        <f>(($D751*'fnd base rates'!I$7)
+($E751*'fnd base rates'!I$8)
+($F751*'fnd base rates'!I$9)
+($G751*'fnd base rates'!I$10)
+($H751*'fnd base rates'!I$11)
+($I751*'fnd base rates'!I$12)
+($J751*'fnd base rates'!I$13)
+($K751*'fnd base rates'!I$14)
+($M751*'fnd base rates'!I$16)
+($N751*'fnd base rates'!I$17)
+($O751*'fnd base rates'!I$18)
+($P751*VLOOKUP($S751+12,rate_basefnd,9)))
*$R751</f>
        <v>17535.811559999998</v>
      </c>
      <c r="AB751" s="68">
        <f>(($D751*'fnd base rates'!J$7)
+($E751*'fnd base rates'!J$8)
+($F751*'fnd base rates'!J$9)
+($G751*'fnd base rates'!J$10)
+($H751*'fnd base rates'!J$11)
+($I751*'fnd base rates'!J$12)
+($J751*'fnd base rates'!J$13)
+($K751*'fnd base rates'!J$14)
+($M751*'fnd base rates'!J$16)
+($N751*'fnd base rates'!J$17)
+($O751*'fnd base rates'!J$18)
+($P751*VLOOKUP($S751+12,rate_basefnd,10)))
*$R751</f>
        <v>20376.282539999997</v>
      </c>
      <c r="AC751" s="68">
        <f>(($D751*'fnd base rates'!K$7)
+($E751*'fnd base rates'!K$8)
+($F751*'fnd base rates'!K$9)
+($G751*'fnd base rates'!K$10)
+($H751*'fnd base rates'!K$11)
+($I751*'fnd base rates'!K$12)
+($J751*'fnd base rates'!K$13)
+($K751*'fnd base rates'!K$14)
+($M751*'fnd base rates'!K$16)
+($N751*'fnd base rates'!K$17)
+($O751*'fnd base rates'!K$18)
+($P751*VLOOKUP($S751+12,rate_basefnd,11)))
*$R751</f>
        <v>41715.996684000005</v>
      </c>
      <c r="AD751" s="68">
        <f>(($D751*'fnd base rates'!L$7)
+($E751*'fnd base rates'!L$8)
+($F751*'fnd base rates'!L$9)
+($G751*'fnd base rates'!L$10)
+($H751*'fnd base rates'!L$11)
+($I751*'fnd base rates'!L$12)
+($J751*'fnd base rates'!L$13)
+($K751*'fnd base rates'!L$14)
+($M751*'fnd base rates'!L$16)
+($N751*'fnd base rates'!L$17)
+($O751*'fnd base rates'!L$18)
+($P751*VLOOKUP($S751+12,rate_basefnd,12)))</f>
        <v>81784.992800000007</v>
      </c>
      <c r="AE751" s="68">
        <f>(($D751*'fnd base rates'!M$7)
+($E751*'fnd base rates'!M$8)
+($F751*'fnd base rates'!M$9)
+($G751*'fnd base rates'!M$10)
+($H751*'fnd base rates'!M$11)
+($I751*'fnd base rates'!M$12)
+($J751*'fnd base rates'!M$13)
+($K751*'fnd base rates'!M$14)
+($M751*'fnd base rates'!M$16)
+($N751*'fnd base rates'!M$17)
+($O751*'fnd base rates'!M$18)
+($P751*VLOOKUP($S751+12,rate_basefnd,13)))</f>
        <v>0</v>
      </c>
      <c r="AF751" s="3">
        <f t="shared" si="155"/>
        <v>495275.3942047999</v>
      </c>
      <c r="AH751" s="205">
        <f t="shared" si="156"/>
        <v>488219040</v>
      </c>
      <c r="AI751" s="3" t="str">
        <f t="shared" si="160"/>
        <v>488</v>
      </c>
      <c r="AJ751" s="1" t="str">
        <f t="shared" si="161"/>
        <v>219</v>
      </c>
      <c r="AK751" s="1" t="str">
        <f t="shared" si="162"/>
        <v>040</v>
      </c>
      <c r="AL751" s="3">
        <f t="shared" si="157"/>
        <v>1</v>
      </c>
      <c r="AM751" s="3">
        <f t="shared" si="167"/>
        <v>31</v>
      </c>
      <c r="AN751" s="3">
        <f t="shared" si="163"/>
        <v>495275.3942047999</v>
      </c>
      <c r="AO751" s="3">
        <f t="shared" si="164"/>
        <v>15977</v>
      </c>
      <c r="AP751" s="3">
        <f t="shared" si="158"/>
        <v>-2194</v>
      </c>
      <c r="AQ751" s="3">
        <v>18171</v>
      </c>
      <c r="AS751" s="68"/>
      <c r="AT751" s="68"/>
      <c r="AX751" s="4">
        <f t="shared" si="165"/>
        <v>0</v>
      </c>
      <c r="AZ751" s="4">
        <f t="shared" si="166"/>
        <v>0</v>
      </c>
      <c r="BB751" s="4"/>
    </row>
    <row r="752" spans="1:54" s="3" customFormat="1">
      <c r="A752" s="205" t="str">
        <f t="shared" si="159"/>
        <v>488</v>
      </c>
      <c r="B752" s="1">
        <v>488219044</v>
      </c>
      <c r="C752" s="7" t="s">
        <v>111</v>
      </c>
      <c r="D752" s="8">
        <f>'fnd enro'!D752</f>
        <v>0</v>
      </c>
      <c r="E752" s="8">
        <f>'fnd enro'!E752</f>
        <v>0</v>
      </c>
      <c r="F752" s="8">
        <f>'fnd enro'!F752</f>
        <v>23</v>
      </c>
      <c r="G752" s="8">
        <f>'fnd enro'!G752</f>
        <v>93</v>
      </c>
      <c r="H752" s="8">
        <f>'fnd enro'!H752</f>
        <v>63</v>
      </c>
      <c r="I752" s="8">
        <f>'fnd enro'!I752</f>
        <v>75</v>
      </c>
      <c r="J752" s="8">
        <f>'fnd enro'!J752</f>
        <v>0</v>
      </c>
      <c r="K752" s="9">
        <f>'fnd enro'!K752</f>
        <v>10.16</v>
      </c>
      <c r="L752" s="8">
        <f>'fnd enro'!L752</f>
        <v>0</v>
      </c>
      <c r="M752" s="8">
        <f>'fnd enro'!M752</f>
        <v>29</v>
      </c>
      <c r="N752" s="8">
        <f>'fnd enro'!N752</f>
        <v>7</v>
      </c>
      <c r="O752" s="8">
        <f>'fnd enro'!O752</f>
        <v>12</v>
      </c>
      <c r="P752" s="8">
        <f>'fnd enro'!P752</f>
        <v>174</v>
      </c>
      <c r="Q752" s="8">
        <f>'fnd enro'!R752</f>
        <v>254</v>
      </c>
      <c r="R752" s="9">
        <f t="shared" si="154"/>
        <v>1.0589999999999999</v>
      </c>
      <c r="S752" s="8">
        <f>VALUE('fnd enro'!Q752)</f>
        <v>11</v>
      </c>
      <c r="T752" s="1"/>
      <c r="U752" s="68">
        <f>(($D752*'fnd base rates'!C$7)
+($E752*'fnd base rates'!C$8)
+($F752*'fnd base rates'!C$9)
+($G752*'fnd base rates'!C$10)
+($H752*'fnd base rates'!C$11)
+($I752*'fnd base rates'!C$12)
+($J752*'fnd base rates'!C$13)
+($K752*'fnd base rates'!C$14)
+($M752*'fnd base rates'!C$16)
+($N752*'fnd base rates'!C$17)
+($O752*'fnd base rates'!C$18)
+($P752*VLOOKUP($S752+12,rate_basefnd,3)))
*$R752</f>
        <v>191678.10493319997</v>
      </c>
      <c r="V752" s="68">
        <f>(($D752*'fnd base rates'!D$7)
+($E752*'fnd base rates'!D$8)
+($F752*'fnd base rates'!D$9)
+($G752*'fnd base rates'!D$10)
+($H752*'fnd base rates'!D$11)
+($I752*'fnd base rates'!D$12)
+($J752*'fnd base rates'!D$13)
+($K752*'fnd base rates'!D$14)
+($M752*'fnd base rates'!D$16)
+($N752*'fnd base rates'!D$17)
+($O752*'fnd base rates'!D$18)
+($P752*VLOOKUP($S752+12,rate_basefnd,4)))
*$R752</f>
        <v>352415.14253999997</v>
      </c>
      <c r="W752" s="68">
        <f>(($D752*'fnd base rates'!E$7)
+($E752*'fnd base rates'!E$8)
+($F752*'fnd base rates'!E$9)
+($G752*'fnd base rates'!E$10)
+($H752*'fnd base rates'!E$11)
+($I752*'fnd base rates'!E$12)
+($J752*'fnd base rates'!E$13)
+($K752*'fnd base rates'!E$14)
+($M752*'fnd base rates'!E$16)
+($N752*'fnd base rates'!E$17)
+($O752*'fnd base rates'!E$18)
+($P752*VLOOKUP($S752+12,rate_basefnd,5)))
*$R752</f>
        <v>2401286.1463487996</v>
      </c>
      <c r="X752" s="68">
        <f>(($D752*'fnd base rates'!F$7)
+($E752*'fnd base rates'!F$8)
+($F752*'fnd base rates'!F$9)
+($G752*'fnd base rates'!F$10)
+($H752*'fnd base rates'!F$11)
+($I752*'fnd base rates'!F$12)
+($J752*'fnd base rates'!F$13)
+($K752*'fnd base rates'!F$14)
+($M752*'fnd base rates'!F$16)
+($N752*'fnd base rates'!F$17)
+($O752*'fnd base rates'!F$18)
+($P752*VLOOKUP($S752+12,rate_basefnd,6)))
*$R752</f>
        <v>337174.9371408</v>
      </c>
      <c r="Y752" s="68">
        <f>(($D752*'fnd base rates'!G$7)
+($E752*'fnd base rates'!G$8)
+($F752*'fnd base rates'!G$9)
+($G752*'fnd base rates'!G$10)
+($H752*'fnd base rates'!G$11)
+($I752*'fnd base rates'!G$12)
+($J752*'fnd base rates'!G$13)
+($K752*'fnd base rates'!G$14)
+($M752*'fnd base rates'!G$16)
+($N752*'fnd base rates'!G$17)
+($O752*'fnd base rates'!G$18)
+($P752*VLOOKUP($S752+12,rate_basefnd,7)))
*$R752</f>
        <v>105071.78956439999</v>
      </c>
      <c r="Z752" s="68">
        <f>(($D752*'fnd base rates'!H$7)
+($E752*'fnd base rates'!H$8)
+($F752*'fnd base rates'!H$9)
+($G752*'fnd base rates'!H$10)
+($H752*'fnd base rates'!H$11)
+($I752*'fnd base rates'!H$12)
+($J752*'fnd base rates'!H$13)
+($K752*'fnd base rates'!H$14)
+($M752*'fnd base rates'!H$16)
+($N752*'fnd base rates'!H$17)
+($O752*'fnd base rates'!H$18)
+($P752*VLOOKUP($S752+12,rate_basefnd,8)))</f>
        <v>188535.99599999998</v>
      </c>
      <c r="AA752" s="68">
        <f>(($D752*'fnd base rates'!I$7)
+($E752*'fnd base rates'!I$8)
+($F752*'fnd base rates'!I$9)
+($G752*'fnd base rates'!I$10)
+($H752*'fnd base rates'!I$11)
+($I752*'fnd base rates'!I$12)
+($J752*'fnd base rates'!I$13)
+($K752*'fnd base rates'!I$14)
+($M752*'fnd base rates'!I$16)
+($N752*'fnd base rates'!I$17)
+($O752*'fnd base rates'!I$18)
+($P752*VLOOKUP($S752+12,rate_basefnd,9)))
*$R752</f>
        <v>172881.32639999999</v>
      </c>
      <c r="AB752" s="68">
        <f>(($D752*'fnd base rates'!J$7)
+($E752*'fnd base rates'!J$8)
+($F752*'fnd base rates'!J$9)
+($G752*'fnd base rates'!J$10)
+($H752*'fnd base rates'!J$11)
+($I752*'fnd base rates'!J$12)
+($J752*'fnd base rates'!J$13)
+($K752*'fnd base rates'!J$14)
+($M752*'fnd base rates'!J$16)
+($N752*'fnd base rates'!J$17)
+($O752*'fnd base rates'!J$18)
+($P752*VLOOKUP($S752+12,rate_basefnd,10)))
*$R752</f>
        <v>321127.32642</v>
      </c>
      <c r="AC752" s="68">
        <f>(($D752*'fnd base rates'!K$7)
+($E752*'fnd base rates'!K$8)
+($F752*'fnd base rates'!K$9)
+($G752*'fnd base rates'!K$10)
+($H752*'fnd base rates'!K$11)
+($I752*'fnd base rates'!K$12)
+($J752*'fnd base rates'!K$13)
+($K752*'fnd base rates'!K$14)
+($M752*'fnd base rates'!K$16)
+($N752*'fnd base rates'!K$17)
+($O752*'fnd base rates'!K$18)
+($P752*VLOOKUP($S752+12,rate_basefnd,11)))
*$R752</f>
        <v>360010.220646</v>
      </c>
      <c r="AD752" s="68">
        <f>(($D752*'fnd base rates'!L$7)
+($E752*'fnd base rates'!L$8)
+($F752*'fnd base rates'!L$9)
+($G752*'fnd base rates'!L$10)
+($H752*'fnd base rates'!L$11)
+($I752*'fnd base rates'!L$12)
+($J752*'fnd base rates'!L$13)
+($K752*'fnd base rates'!L$14)
+($M752*'fnd base rates'!L$16)
+($N752*'fnd base rates'!L$17)
+($O752*'fnd base rates'!L$18)
+($P752*VLOOKUP($S752+12,rate_basefnd,12)))</f>
        <v>792452.3851999999</v>
      </c>
      <c r="AE752" s="68">
        <f>(($D752*'fnd base rates'!M$7)
+($E752*'fnd base rates'!M$8)
+($F752*'fnd base rates'!M$9)
+($G752*'fnd base rates'!M$10)
+($H752*'fnd base rates'!M$11)
+($I752*'fnd base rates'!M$12)
+($J752*'fnd base rates'!M$13)
+($K752*'fnd base rates'!M$14)
+($M752*'fnd base rates'!M$16)
+($N752*'fnd base rates'!M$17)
+($O752*'fnd base rates'!M$18)
+($P752*VLOOKUP($S752+12,rate_basefnd,13)))</f>
        <v>0</v>
      </c>
      <c r="AF752" s="3">
        <f t="shared" si="155"/>
        <v>5222633.3751931991</v>
      </c>
      <c r="AH752" s="205">
        <f t="shared" si="156"/>
        <v>488219044</v>
      </c>
      <c r="AI752" s="3" t="str">
        <f t="shared" si="160"/>
        <v>488</v>
      </c>
      <c r="AJ752" s="1" t="str">
        <f t="shared" si="161"/>
        <v>219</v>
      </c>
      <c r="AK752" s="1" t="str">
        <f t="shared" si="162"/>
        <v>044</v>
      </c>
      <c r="AL752" s="3">
        <f t="shared" si="157"/>
        <v>1</v>
      </c>
      <c r="AM752" s="3">
        <f t="shared" si="167"/>
        <v>254</v>
      </c>
      <c r="AN752" s="3">
        <f t="shared" si="163"/>
        <v>5222633.3751931991</v>
      </c>
      <c r="AO752" s="3">
        <f t="shared" si="164"/>
        <v>20562</v>
      </c>
      <c r="AP752" s="3">
        <f t="shared" si="158"/>
        <v>3302</v>
      </c>
      <c r="AQ752" s="3">
        <v>17260</v>
      </c>
      <c r="AS752" s="68"/>
      <c r="AT752" s="68"/>
      <c r="AX752" s="4">
        <f t="shared" si="165"/>
        <v>0</v>
      </c>
      <c r="AZ752" s="4">
        <f t="shared" si="166"/>
        <v>0</v>
      </c>
      <c r="BB752" s="4"/>
    </row>
    <row r="753" spans="1:54" s="3" customFormat="1">
      <c r="A753" s="205" t="str">
        <f t="shared" si="159"/>
        <v>488</v>
      </c>
      <c r="B753" s="1">
        <v>488219050</v>
      </c>
      <c r="C753" s="7" t="s">
        <v>111</v>
      </c>
      <c r="D753" s="8">
        <f>'fnd enro'!D753</f>
        <v>0</v>
      </c>
      <c r="E753" s="8">
        <f>'fnd enro'!E753</f>
        <v>0</v>
      </c>
      <c r="F753" s="8">
        <f>'fnd enro'!F753</f>
        <v>0</v>
      </c>
      <c r="G753" s="8">
        <f>'fnd enro'!G753</f>
        <v>1</v>
      </c>
      <c r="H753" s="8">
        <f>'fnd enro'!H753</f>
        <v>0</v>
      </c>
      <c r="I753" s="8">
        <f>'fnd enro'!I753</f>
        <v>0</v>
      </c>
      <c r="J753" s="8">
        <f>'fnd enro'!J753</f>
        <v>0</v>
      </c>
      <c r="K753" s="9">
        <f>'fnd enro'!K753</f>
        <v>0.04</v>
      </c>
      <c r="L753" s="8">
        <f>'fnd enro'!L753</f>
        <v>0</v>
      </c>
      <c r="M753" s="8">
        <f>'fnd enro'!M753</f>
        <v>0</v>
      </c>
      <c r="N753" s="8">
        <f>'fnd enro'!N753</f>
        <v>0</v>
      </c>
      <c r="O753" s="8">
        <f>'fnd enro'!O753</f>
        <v>0</v>
      </c>
      <c r="P753" s="8">
        <f>'fnd enro'!P753</f>
        <v>1</v>
      </c>
      <c r="Q753" s="8">
        <f>'fnd enro'!R753</f>
        <v>1</v>
      </c>
      <c r="R753" s="9">
        <f t="shared" si="154"/>
        <v>1.0589999999999999</v>
      </c>
      <c r="S753" s="8">
        <f>VALUE('fnd enro'!Q753)</f>
        <v>5</v>
      </c>
      <c r="T753" s="1"/>
      <c r="U753" s="68">
        <f>(($D753*'fnd base rates'!C$7)
+($E753*'fnd base rates'!C$8)
+($F753*'fnd base rates'!C$9)
+($G753*'fnd base rates'!C$10)
+($H753*'fnd base rates'!C$11)
+($I753*'fnd base rates'!C$12)
+($J753*'fnd base rates'!C$13)
+($K753*'fnd base rates'!C$14)
+($M753*'fnd base rates'!C$16)
+($N753*'fnd base rates'!C$17)
+($O753*'fnd base rates'!C$18)
+($P753*VLOOKUP($S753+12,rate_basefnd,3)))
*$R753</f>
        <v>710.85502080000003</v>
      </c>
      <c r="V753" s="68">
        <f>(($D753*'fnd base rates'!D$7)
+($E753*'fnd base rates'!D$8)
+($F753*'fnd base rates'!D$9)
+($G753*'fnd base rates'!D$10)
+($H753*'fnd base rates'!D$11)
+($I753*'fnd base rates'!D$12)
+($J753*'fnd base rates'!D$13)
+($K753*'fnd base rates'!D$14)
+($M753*'fnd base rates'!D$16)
+($N753*'fnd base rates'!D$17)
+($O753*'fnd base rates'!D$18)
+($P753*VLOOKUP($S753+12,rate_basefnd,4)))
*$R753</f>
        <v>1258.06023</v>
      </c>
      <c r="W753" s="68">
        <f>(($D753*'fnd base rates'!E$7)
+($E753*'fnd base rates'!E$8)
+($F753*'fnd base rates'!E$9)
+($G753*'fnd base rates'!E$10)
+($H753*'fnd base rates'!E$11)
+($I753*'fnd base rates'!E$12)
+($J753*'fnd base rates'!E$13)
+($K753*'fnd base rates'!E$14)
+($M753*'fnd base rates'!E$16)
+($N753*'fnd base rates'!E$17)
+($O753*'fnd base rates'!E$18)
+($P753*VLOOKUP($S753+12,rate_basefnd,5)))
*$R753</f>
        <v>8081.5369571999991</v>
      </c>
      <c r="X753" s="68">
        <f>(($D753*'fnd base rates'!F$7)
+($E753*'fnd base rates'!F$8)
+($F753*'fnd base rates'!F$9)
+($G753*'fnd base rates'!F$10)
+($H753*'fnd base rates'!F$11)
+($I753*'fnd base rates'!F$12)
+($J753*'fnd base rates'!F$13)
+($K753*'fnd base rates'!F$14)
+($M753*'fnd base rates'!F$16)
+($N753*'fnd base rates'!F$17)
+($O753*'fnd base rates'!F$18)
+($P753*VLOOKUP($S753+12,rate_basefnd,6)))
*$R753</f>
        <v>1480.3049351999998</v>
      </c>
      <c r="Y753" s="68">
        <f>(($D753*'fnd base rates'!G$7)
+($E753*'fnd base rates'!G$8)
+($F753*'fnd base rates'!G$9)
+($G753*'fnd base rates'!G$10)
+($H753*'fnd base rates'!G$11)
+($I753*'fnd base rates'!G$12)
+($J753*'fnd base rates'!G$13)
+($K753*'fnd base rates'!G$14)
+($M753*'fnd base rates'!G$16)
+($N753*'fnd base rates'!G$17)
+($O753*'fnd base rates'!G$18)
+($P753*VLOOKUP($S753+12,rate_basefnd,7)))
*$R753</f>
        <v>355.1254836</v>
      </c>
      <c r="Z753" s="68">
        <f>(($D753*'fnd base rates'!H$7)
+($E753*'fnd base rates'!H$8)
+($F753*'fnd base rates'!H$9)
+($G753*'fnd base rates'!H$10)
+($H753*'fnd base rates'!H$11)
+($I753*'fnd base rates'!H$12)
+($J753*'fnd base rates'!H$13)
+($K753*'fnd base rates'!H$14)
+($M753*'fnd base rates'!H$16)
+($N753*'fnd base rates'!H$17)
+($O753*'fnd base rates'!H$18)
+($P753*VLOOKUP($S753+12,rate_basefnd,8)))</f>
        <v>605.93399999999997</v>
      </c>
      <c r="AA753" s="68">
        <f>(($D753*'fnd base rates'!I$7)
+($E753*'fnd base rates'!I$8)
+($F753*'fnd base rates'!I$9)
+($G753*'fnd base rates'!I$10)
+($H753*'fnd base rates'!I$11)
+($I753*'fnd base rates'!I$12)
+($J753*'fnd base rates'!I$13)
+($K753*'fnd base rates'!I$14)
+($M753*'fnd base rates'!I$16)
+($N753*'fnd base rates'!I$17)
+($O753*'fnd base rates'!I$18)
+($P753*VLOOKUP($S753+12,rate_basefnd,9)))
*$R753</f>
        <v>621.90833999999995</v>
      </c>
      <c r="AB753" s="68">
        <f>(($D753*'fnd base rates'!J$7)
+($E753*'fnd base rates'!J$8)
+($F753*'fnd base rates'!J$9)
+($G753*'fnd base rates'!J$10)
+($H753*'fnd base rates'!J$11)
+($I753*'fnd base rates'!J$12)
+($J753*'fnd base rates'!J$13)
+($K753*'fnd base rates'!J$14)
+($M753*'fnd base rates'!J$16)
+($N753*'fnd base rates'!J$17)
+($O753*'fnd base rates'!J$18)
+($P753*VLOOKUP($S753+12,rate_basefnd,10)))
*$R753</f>
        <v>916.85042999999996</v>
      </c>
      <c r="AC753" s="68">
        <f>(($D753*'fnd base rates'!K$7)
+($E753*'fnd base rates'!K$8)
+($F753*'fnd base rates'!K$9)
+($G753*'fnd base rates'!K$10)
+($H753*'fnd base rates'!K$11)
+($I753*'fnd base rates'!K$12)
+($J753*'fnd base rates'!K$13)
+($K753*'fnd base rates'!K$14)
+($M753*'fnd base rates'!K$16)
+($N753*'fnd base rates'!K$17)
+($O753*'fnd base rates'!K$18)
+($P753*VLOOKUP($S753+12,rate_basefnd,11)))
*$R753</f>
        <v>1297.8955739999999</v>
      </c>
      <c r="AD753" s="68">
        <f>(($D753*'fnd base rates'!L$7)
+($E753*'fnd base rates'!L$8)
+($F753*'fnd base rates'!L$9)
+($G753*'fnd base rates'!L$10)
+($H753*'fnd base rates'!L$11)
+($I753*'fnd base rates'!L$12)
+($J753*'fnd base rates'!L$13)
+($K753*'fnd base rates'!L$14)
+($M753*'fnd base rates'!L$16)
+($N753*'fnd base rates'!L$17)
+($O753*'fnd base rates'!L$18)
+($P753*VLOOKUP($S753+12,rate_basefnd,12)))</f>
        <v>2883.5787999999998</v>
      </c>
      <c r="AE753" s="68">
        <f>(($D753*'fnd base rates'!M$7)
+($E753*'fnd base rates'!M$8)
+($F753*'fnd base rates'!M$9)
+($G753*'fnd base rates'!M$10)
+($H753*'fnd base rates'!M$11)
+($I753*'fnd base rates'!M$12)
+($J753*'fnd base rates'!M$13)
+($K753*'fnd base rates'!M$14)
+($M753*'fnd base rates'!M$16)
+($N753*'fnd base rates'!M$17)
+($O753*'fnd base rates'!M$18)
+($P753*VLOOKUP($S753+12,rate_basefnd,13)))</f>
        <v>0</v>
      </c>
      <c r="AF753" s="3">
        <f t="shared" si="155"/>
        <v>18212.0497708</v>
      </c>
      <c r="AH753" s="205">
        <f t="shared" si="156"/>
        <v>488219050</v>
      </c>
      <c r="AI753" s="3" t="str">
        <f t="shared" si="160"/>
        <v>488</v>
      </c>
      <c r="AJ753" s="1" t="str">
        <f t="shared" si="161"/>
        <v>219</v>
      </c>
      <c r="AK753" s="1" t="str">
        <f t="shared" si="162"/>
        <v>050</v>
      </c>
      <c r="AL753" s="3">
        <f t="shared" si="157"/>
        <v>1</v>
      </c>
      <c r="AM753" s="3">
        <f t="shared" si="167"/>
        <v>1</v>
      </c>
      <c r="AN753" s="3">
        <f t="shared" si="163"/>
        <v>18212.0497708</v>
      </c>
      <c r="AO753" s="3">
        <f t="shared" si="164"/>
        <v>18212</v>
      </c>
      <c r="AP753" s="3">
        <f t="shared" si="158"/>
        <v>4888</v>
      </c>
      <c r="AQ753" s="3">
        <v>13324</v>
      </c>
      <c r="AS753" s="68"/>
      <c r="AT753" s="68"/>
      <c r="AX753" s="4">
        <f t="shared" si="165"/>
        <v>0</v>
      </c>
      <c r="AZ753" s="4">
        <f t="shared" si="166"/>
        <v>0</v>
      </c>
      <c r="BB753" s="4"/>
    </row>
    <row r="754" spans="1:54" s="3" customFormat="1">
      <c r="A754" s="205" t="str">
        <f t="shared" si="159"/>
        <v>488</v>
      </c>
      <c r="B754" s="1">
        <v>488219052</v>
      </c>
      <c r="C754" s="7" t="s">
        <v>111</v>
      </c>
      <c r="D754" s="8">
        <f>'fnd enro'!D754</f>
        <v>0</v>
      </c>
      <c r="E754" s="8">
        <f>'fnd enro'!E754</f>
        <v>0</v>
      </c>
      <c r="F754" s="8">
        <f>'fnd enro'!F754</f>
        <v>0</v>
      </c>
      <c r="G754" s="8">
        <f>'fnd enro'!G754</f>
        <v>0</v>
      </c>
      <c r="H754" s="8">
        <f>'fnd enro'!H754</f>
        <v>1</v>
      </c>
      <c r="I754" s="8">
        <f>'fnd enro'!I754</f>
        <v>0</v>
      </c>
      <c r="J754" s="8">
        <f>'fnd enro'!J754</f>
        <v>0</v>
      </c>
      <c r="K754" s="9">
        <f>'fnd enro'!K754</f>
        <v>0.04</v>
      </c>
      <c r="L754" s="8">
        <f>'fnd enro'!L754</f>
        <v>0</v>
      </c>
      <c r="M754" s="8">
        <f>'fnd enro'!M754</f>
        <v>0</v>
      </c>
      <c r="N754" s="8">
        <f>'fnd enro'!N754</f>
        <v>0</v>
      </c>
      <c r="O754" s="8">
        <f>'fnd enro'!O754</f>
        <v>0</v>
      </c>
      <c r="P754" s="8">
        <f>'fnd enro'!P754</f>
        <v>1</v>
      </c>
      <c r="Q754" s="8">
        <f>'fnd enro'!R754</f>
        <v>1</v>
      </c>
      <c r="R754" s="9">
        <f t="shared" si="154"/>
        <v>1.0589999999999999</v>
      </c>
      <c r="S754" s="8">
        <f>VALUE('fnd enro'!Q754)</f>
        <v>6</v>
      </c>
      <c r="T754" s="1"/>
      <c r="U754" s="68">
        <f>(($D754*'fnd base rates'!C$7)
+($E754*'fnd base rates'!C$8)
+($F754*'fnd base rates'!C$9)
+($G754*'fnd base rates'!C$10)
+($H754*'fnd base rates'!C$11)
+($I754*'fnd base rates'!C$12)
+($J754*'fnd base rates'!C$13)
+($K754*'fnd base rates'!C$14)
+($M754*'fnd base rates'!C$16)
+($N754*'fnd base rates'!C$17)
+($O754*'fnd base rates'!C$18)
+($P754*VLOOKUP($S754+12,rate_basefnd,3)))
*$R754</f>
        <v>719.96242080000002</v>
      </c>
      <c r="V754" s="68">
        <f>(($D754*'fnd base rates'!D$7)
+($E754*'fnd base rates'!D$8)
+($F754*'fnd base rates'!D$9)
+($G754*'fnd base rates'!D$10)
+($H754*'fnd base rates'!D$11)
+($I754*'fnd base rates'!D$12)
+($J754*'fnd base rates'!D$13)
+($K754*'fnd base rates'!D$14)
+($M754*'fnd base rates'!D$16)
+($N754*'fnd base rates'!D$17)
+($O754*'fnd base rates'!D$18)
+($P754*VLOOKUP($S754+12,rate_basefnd,4)))
*$R754</f>
        <v>1301.18271</v>
      </c>
      <c r="W754" s="68">
        <f>(($D754*'fnd base rates'!E$7)
+($E754*'fnd base rates'!E$8)
+($F754*'fnd base rates'!E$9)
+($G754*'fnd base rates'!E$10)
+($H754*'fnd base rates'!E$11)
+($I754*'fnd base rates'!E$12)
+($J754*'fnd base rates'!E$13)
+($K754*'fnd base rates'!E$14)
+($M754*'fnd base rates'!E$16)
+($N754*'fnd base rates'!E$17)
+($O754*'fnd base rates'!E$18)
+($P754*VLOOKUP($S754+12,rate_basefnd,5)))
*$R754</f>
        <v>8007.8517372000006</v>
      </c>
      <c r="X754" s="68">
        <f>(($D754*'fnd base rates'!F$7)
+($E754*'fnd base rates'!F$8)
+($F754*'fnd base rates'!F$9)
+($G754*'fnd base rates'!F$10)
+($H754*'fnd base rates'!F$11)
+($I754*'fnd base rates'!F$12)
+($J754*'fnd base rates'!F$13)
+($K754*'fnd base rates'!F$14)
+($M754*'fnd base rates'!F$16)
+($N754*'fnd base rates'!F$17)
+($O754*'fnd base rates'!F$18)
+($P754*VLOOKUP($S754+12,rate_basefnd,6)))
*$R754</f>
        <v>1184.1873552</v>
      </c>
      <c r="Y754" s="68">
        <f>(($D754*'fnd base rates'!G$7)
+($E754*'fnd base rates'!G$8)
+($F754*'fnd base rates'!G$9)
+($G754*'fnd base rates'!G$10)
+($H754*'fnd base rates'!G$11)
+($I754*'fnd base rates'!G$12)
+($J754*'fnd base rates'!G$13)
+($K754*'fnd base rates'!G$14)
+($M754*'fnd base rates'!G$16)
+($N754*'fnd base rates'!G$17)
+($O754*'fnd base rates'!G$18)
+($P754*VLOOKUP($S754+12,rate_basefnd,7)))
*$R754</f>
        <v>389.21469359999998</v>
      </c>
      <c r="Z754" s="68">
        <f>(($D754*'fnd base rates'!H$7)
+($E754*'fnd base rates'!H$8)
+($F754*'fnd base rates'!H$9)
+($G754*'fnd base rates'!H$10)
+($H754*'fnd base rates'!H$11)
+($I754*'fnd base rates'!H$12)
+($J754*'fnd base rates'!H$13)
+($K754*'fnd base rates'!H$14)
+($M754*'fnd base rates'!H$16)
+($N754*'fnd base rates'!H$17)
+($O754*'fnd base rates'!H$18)
+($P754*VLOOKUP($S754+12,rate_basefnd,8)))</f>
        <v>608.89400000000001</v>
      </c>
      <c r="AA754" s="68">
        <f>(($D754*'fnd base rates'!I$7)
+($E754*'fnd base rates'!I$8)
+($F754*'fnd base rates'!I$9)
+($G754*'fnd base rates'!I$10)
+($H754*'fnd base rates'!I$11)
+($I754*'fnd base rates'!I$12)
+($J754*'fnd base rates'!I$13)
+($K754*'fnd base rates'!I$14)
+($M754*'fnd base rates'!I$16)
+($N754*'fnd base rates'!I$17)
+($O754*'fnd base rates'!I$18)
+($P754*VLOOKUP($S754+12,rate_basefnd,9)))
*$R754</f>
        <v>638.93705999999997</v>
      </c>
      <c r="AB754" s="68">
        <f>(($D754*'fnd base rates'!J$7)
+($E754*'fnd base rates'!J$8)
+($F754*'fnd base rates'!J$9)
+($G754*'fnd base rates'!J$10)
+($H754*'fnd base rates'!J$11)
+($I754*'fnd base rates'!J$12)
+($J754*'fnd base rates'!J$13)
+($K754*'fnd base rates'!J$14)
+($M754*'fnd base rates'!J$16)
+($N754*'fnd base rates'!J$17)
+($O754*'fnd base rates'!J$18)
+($P754*VLOOKUP($S754+12,rate_basefnd,10)))
*$R754</f>
        <v>1118.7699600000001</v>
      </c>
      <c r="AC754" s="68">
        <f>(($D754*'fnd base rates'!K$7)
+($E754*'fnd base rates'!K$8)
+($F754*'fnd base rates'!K$9)
+($G754*'fnd base rates'!K$10)
+($H754*'fnd base rates'!K$11)
+($I754*'fnd base rates'!K$12)
+($J754*'fnd base rates'!K$13)
+($K754*'fnd base rates'!K$14)
+($M754*'fnd base rates'!K$16)
+($N754*'fnd base rates'!K$17)
+($O754*'fnd base rates'!K$18)
+($P754*VLOOKUP($S754+12,rate_basefnd,11)))
*$R754</f>
        <v>1394.1692639999999</v>
      </c>
      <c r="AD754" s="68">
        <f>(($D754*'fnd base rates'!L$7)
+($E754*'fnd base rates'!L$8)
+($F754*'fnd base rates'!L$9)
+($G754*'fnd base rates'!L$10)
+($H754*'fnd base rates'!L$11)
+($I754*'fnd base rates'!L$12)
+($J754*'fnd base rates'!L$13)
+($K754*'fnd base rates'!L$14)
+($M754*'fnd base rates'!L$16)
+($N754*'fnd base rates'!L$17)
+($O754*'fnd base rates'!L$18)
+($P754*VLOOKUP($S754+12,rate_basefnd,12)))</f>
        <v>3124.5087999999996</v>
      </c>
      <c r="AE754" s="68">
        <f>(($D754*'fnd base rates'!M$7)
+($E754*'fnd base rates'!M$8)
+($F754*'fnd base rates'!M$9)
+($G754*'fnd base rates'!M$10)
+($H754*'fnd base rates'!M$11)
+($I754*'fnd base rates'!M$12)
+($J754*'fnd base rates'!M$13)
+($K754*'fnd base rates'!M$14)
+($M754*'fnd base rates'!M$16)
+($N754*'fnd base rates'!M$17)
+($O754*'fnd base rates'!M$18)
+($P754*VLOOKUP($S754+12,rate_basefnd,13)))</f>
        <v>0</v>
      </c>
      <c r="AF754" s="3">
        <f t="shared" si="155"/>
        <v>18487.678000799999</v>
      </c>
      <c r="AH754" s="205">
        <f t="shared" si="156"/>
        <v>488219052</v>
      </c>
      <c r="AI754" s="3" t="str">
        <f t="shared" si="160"/>
        <v>488</v>
      </c>
      <c r="AJ754" s="1" t="str">
        <f t="shared" si="161"/>
        <v>219</v>
      </c>
      <c r="AK754" s="1" t="str">
        <f t="shared" si="162"/>
        <v>052</v>
      </c>
      <c r="AL754" s="3">
        <f t="shared" si="157"/>
        <v>1</v>
      </c>
      <c r="AM754" s="3">
        <f t="shared" si="167"/>
        <v>1</v>
      </c>
      <c r="AN754" s="3">
        <f t="shared" si="163"/>
        <v>18487.678000799999</v>
      </c>
      <c r="AO754" s="3">
        <f t="shared" si="164"/>
        <v>18488</v>
      </c>
      <c r="AP754" s="3">
        <f t="shared" si="158"/>
        <v>7010</v>
      </c>
      <c r="AQ754" s="3">
        <v>11478</v>
      </c>
      <c r="AS754" s="68"/>
      <c r="AT754" s="68"/>
      <c r="AX754" s="4">
        <f t="shared" si="165"/>
        <v>0</v>
      </c>
      <c r="AZ754" s="4">
        <f t="shared" si="166"/>
        <v>0</v>
      </c>
      <c r="BB754" s="4"/>
    </row>
    <row r="755" spans="1:54" s="3" customFormat="1">
      <c r="A755" s="205" t="str">
        <f t="shared" si="159"/>
        <v>488</v>
      </c>
      <c r="B755" s="1">
        <v>488219065</v>
      </c>
      <c r="C755" s="7" t="s">
        <v>111</v>
      </c>
      <c r="D755" s="8">
        <f>'fnd enro'!D755</f>
        <v>0</v>
      </c>
      <c r="E755" s="8">
        <f>'fnd enro'!E755</f>
        <v>0</v>
      </c>
      <c r="F755" s="8">
        <f>'fnd enro'!F755</f>
        <v>0</v>
      </c>
      <c r="G755" s="8">
        <f>'fnd enro'!G755</f>
        <v>2</v>
      </c>
      <c r="H755" s="8">
        <f>'fnd enro'!H755</f>
        <v>0</v>
      </c>
      <c r="I755" s="8">
        <f>'fnd enro'!I755</f>
        <v>2</v>
      </c>
      <c r="J755" s="8">
        <f>'fnd enro'!J755</f>
        <v>0</v>
      </c>
      <c r="K755" s="9">
        <f>'fnd enro'!K755</f>
        <v>0.16</v>
      </c>
      <c r="L755" s="8">
        <f>'fnd enro'!L755</f>
        <v>0</v>
      </c>
      <c r="M755" s="8">
        <f>'fnd enro'!M755</f>
        <v>0</v>
      </c>
      <c r="N755" s="8">
        <f>'fnd enro'!N755</f>
        <v>0</v>
      </c>
      <c r="O755" s="8">
        <f>'fnd enro'!O755</f>
        <v>0</v>
      </c>
      <c r="P755" s="8">
        <f>'fnd enro'!P755</f>
        <v>3</v>
      </c>
      <c r="Q755" s="8">
        <f>'fnd enro'!R755</f>
        <v>4</v>
      </c>
      <c r="R755" s="9">
        <f t="shared" si="154"/>
        <v>1.0589999999999999</v>
      </c>
      <c r="S755" s="8">
        <f>VALUE('fnd enro'!Q755)</f>
        <v>2</v>
      </c>
      <c r="T755" s="1"/>
      <c r="U755" s="68">
        <f>(($D755*'fnd base rates'!C$7)
+($E755*'fnd base rates'!C$8)
+($F755*'fnd base rates'!C$9)
+($G755*'fnd base rates'!C$10)
+($H755*'fnd base rates'!C$11)
+($I755*'fnd base rates'!C$12)
+($J755*'fnd base rates'!C$13)
+($K755*'fnd base rates'!C$14)
+($M755*'fnd base rates'!C$16)
+($N755*'fnd base rates'!C$17)
+($O755*'fnd base rates'!C$18)
+($P755*VLOOKUP($S755+12,rate_basefnd,3)))
*$R755</f>
        <v>2733.5170631999999</v>
      </c>
      <c r="V755" s="68">
        <f>(($D755*'fnd base rates'!D$7)
+($E755*'fnd base rates'!D$8)
+($F755*'fnd base rates'!D$9)
+($G755*'fnd base rates'!D$10)
+($H755*'fnd base rates'!D$11)
+($I755*'fnd base rates'!D$12)
+($J755*'fnd base rates'!D$13)
+($K755*'fnd base rates'!D$14)
+($M755*'fnd base rates'!D$16)
+($N755*'fnd base rates'!D$17)
+($O755*'fnd base rates'!D$18)
+($P755*VLOOKUP($S755+12,rate_basefnd,4)))
*$R755</f>
        <v>4511.35059</v>
      </c>
      <c r="W755" s="68">
        <f>(($D755*'fnd base rates'!E$7)
+($E755*'fnd base rates'!E$8)
+($F755*'fnd base rates'!E$9)
+($G755*'fnd base rates'!E$10)
+($H755*'fnd base rates'!E$11)
+($I755*'fnd base rates'!E$12)
+($J755*'fnd base rates'!E$13)
+($K755*'fnd base rates'!E$14)
+($M755*'fnd base rates'!E$16)
+($N755*'fnd base rates'!E$17)
+($O755*'fnd base rates'!E$18)
+($P755*VLOOKUP($S755+12,rate_basefnd,5)))
*$R755</f>
        <v>29665.336198799996</v>
      </c>
      <c r="X755" s="68">
        <f>(($D755*'fnd base rates'!F$7)
+($E755*'fnd base rates'!F$8)
+($F755*'fnd base rates'!F$9)
+($G755*'fnd base rates'!F$10)
+($H755*'fnd base rates'!F$11)
+($I755*'fnd base rates'!F$12)
+($J755*'fnd base rates'!F$13)
+($K755*'fnd base rates'!F$14)
+($M755*'fnd base rates'!F$16)
+($N755*'fnd base rates'!F$17)
+($O755*'fnd base rates'!F$18)
+($P755*VLOOKUP($S755+12,rate_basefnd,6)))
*$R755</f>
        <v>5074.0621007999989</v>
      </c>
      <c r="Y755" s="68">
        <f>(($D755*'fnd base rates'!G$7)
+($E755*'fnd base rates'!G$8)
+($F755*'fnd base rates'!G$9)
+($G755*'fnd base rates'!G$10)
+($H755*'fnd base rates'!G$11)
+($I755*'fnd base rates'!G$12)
+($J755*'fnd base rates'!G$13)
+($K755*'fnd base rates'!G$14)
+($M755*'fnd base rates'!G$16)
+($N755*'fnd base rates'!G$17)
+($O755*'fnd base rates'!G$18)
+($P755*VLOOKUP($S755+12,rate_basefnd,7)))
*$R755</f>
        <v>1190.4341843999998</v>
      </c>
      <c r="Z755" s="68">
        <f>(($D755*'fnd base rates'!H$7)
+($E755*'fnd base rates'!H$8)
+($F755*'fnd base rates'!H$9)
+($G755*'fnd base rates'!H$10)
+($H755*'fnd base rates'!H$11)
+($I755*'fnd base rates'!H$12)
+($J755*'fnd base rates'!H$13)
+($K755*'fnd base rates'!H$14)
+($M755*'fnd base rates'!H$16)
+($N755*'fnd base rates'!H$17)
+($O755*'fnd base rates'!H$18)
+($P755*VLOOKUP($S755+12,rate_basefnd,8)))</f>
        <v>3063.9560000000001</v>
      </c>
      <c r="AA755" s="68">
        <f>(($D755*'fnd base rates'!I$7)
+($E755*'fnd base rates'!I$8)
+($F755*'fnd base rates'!I$9)
+($G755*'fnd base rates'!I$10)
+($H755*'fnd base rates'!I$11)
+($I755*'fnd base rates'!I$12)
+($J755*'fnd base rates'!I$13)
+($K755*'fnd base rates'!I$14)
+($M755*'fnd base rates'!I$16)
+($N755*'fnd base rates'!I$17)
+($O755*'fnd base rates'!I$18)
+($P755*VLOOKUP($S755+12,rate_basefnd,9)))
*$R755</f>
        <v>2322.7047000000002</v>
      </c>
      <c r="AB755" s="68">
        <f>(($D755*'fnd base rates'!J$7)
+($E755*'fnd base rates'!J$8)
+($F755*'fnd base rates'!J$9)
+($G755*'fnd base rates'!J$10)
+($H755*'fnd base rates'!J$11)
+($I755*'fnd base rates'!J$12)
+($J755*'fnd base rates'!J$13)
+($K755*'fnd base rates'!J$14)
+($M755*'fnd base rates'!J$16)
+($N755*'fnd base rates'!J$17)
+($O755*'fnd base rates'!J$18)
+($P755*VLOOKUP($S755+12,rate_basefnd,10)))
*$R755</f>
        <v>3587.6378399999999</v>
      </c>
      <c r="AC755" s="68">
        <f>(($D755*'fnd base rates'!K$7)
+($E755*'fnd base rates'!K$8)
+($F755*'fnd base rates'!K$9)
+($G755*'fnd base rates'!K$10)
+($H755*'fnd base rates'!K$11)
+($I755*'fnd base rates'!K$12)
+($J755*'fnd base rates'!K$13)
+($K755*'fnd base rates'!K$14)
+($M755*'fnd base rates'!K$16)
+($N755*'fnd base rates'!K$17)
+($O755*'fnd base rates'!K$18)
+($P755*VLOOKUP($S755+12,rate_basefnd,11)))
*$R755</f>
        <v>5308.7076960000004</v>
      </c>
      <c r="AD755" s="68">
        <f>(($D755*'fnd base rates'!L$7)
+($E755*'fnd base rates'!L$8)
+($F755*'fnd base rates'!L$9)
+($G755*'fnd base rates'!L$10)
+($H755*'fnd base rates'!L$11)
+($I755*'fnd base rates'!L$12)
+($J755*'fnd base rates'!L$13)
+($K755*'fnd base rates'!L$14)
+($M755*'fnd base rates'!L$16)
+($N755*'fnd base rates'!L$17)
+($O755*'fnd base rates'!L$18)
+($P755*VLOOKUP($S755+12,rate_basefnd,12)))</f>
        <v>10441.355199999998</v>
      </c>
      <c r="AE755" s="68">
        <f>(($D755*'fnd base rates'!M$7)
+($E755*'fnd base rates'!M$8)
+($F755*'fnd base rates'!M$9)
+($G755*'fnd base rates'!M$10)
+($H755*'fnd base rates'!M$11)
+($I755*'fnd base rates'!M$12)
+($J755*'fnd base rates'!M$13)
+($K755*'fnd base rates'!M$14)
+($M755*'fnd base rates'!M$16)
+($N755*'fnd base rates'!M$17)
+($O755*'fnd base rates'!M$18)
+($P755*VLOOKUP($S755+12,rate_basefnd,13)))</f>
        <v>0</v>
      </c>
      <c r="AF755" s="3">
        <f t="shared" si="155"/>
        <v>67899.061573200001</v>
      </c>
      <c r="AH755" s="205">
        <f t="shared" si="156"/>
        <v>488219065</v>
      </c>
      <c r="AI755" s="3" t="str">
        <f t="shared" si="160"/>
        <v>488</v>
      </c>
      <c r="AJ755" s="1" t="str">
        <f t="shared" si="161"/>
        <v>219</v>
      </c>
      <c r="AK755" s="1" t="str">
        <f t="shared" si="162"/>
        <v>065</v>
      </c>
      <c r="AL755" s="3">
        <f t="shared" si="157"/>
        <v>1</v>
      </c>
      <c r="AM755" s="3">
        <f t="shared" si="167"/>
        <v>4</v>
      </c>
      <c r="AN755" s="3">
        <f t="shared" si="163"/>
        <v>67899.061573200001</v>
      </c>
      <c r="AO755" s="3">
        <f t="shared" si="164"/>
        <v>16975</v>
      </c>
      <c r="AP755" s="3">
        <f t="shared" si="158"/>
        <v>-1435</v>
      </c>
      <c r="AQ755" s="3">
        <v>18410</v>
      </c>
      <c r="AS755" s="68"/>
      <c r="AT755" s="68"/>
      <c r="AX755" s="4">
        <f t="shared" si="165"/>
        <v>0</v>
      </c>
      <c r="AZ755" s="4">
        <f t="shared" si="166"/>
        <v>0</v>
      </c>
      <c r="BB755" s="4"/>
    </row>
    <row r="756" spans="1:54" s="3" customFormat="1">
      <c r="A756" s="205" t="str">
        <f t="shared" si="159"/>
        <v>488</v>
      </c>
      <c r="B756" s="1">
        <v>488219082</v>
      </c>
      <c r="C756" s="7" t="s">
        <v>111</v>
      </c>
      <c r="D756" s="8">
        <f>'fnd enro'!D756</f>
        <v>0</v>
      </c>
      <c r="E756" s="8">
        <f>'fnd enro'!E756</f>
        <v>0</v>
      </c>
      <c r="F756" s="8">
        <f>'fnd enro'!F756</f>
        <v>0</v>
      </c>
      <c r="G756" s="8">
        <f>'fnd enro'!G756</f>
        <v>1</v>
      </c>
      <c r="H756" s="8">
        <f>'fnd enro'!H756</f>
        <v>1</v>
      </c>
      <c r="I756" s="8">
        <f>'fnd enro'!I756</f>
        <v>0</v>
      </c>
      <c r="J756" s="8">
        <f>'fnd enro'!J756</f>
        <v>0</v>
      </c>
      <c r="K756" s="9">
        <f>'fnd enro'!K756</f>
        <v>0.08</v>
      </c>
      <c r="L756" s="8">
        <f>'fnd enro'!L756</f>
        <v>0</v>
      </c>
      <c r="M756" s="8">
        <f>'fnd enro'!M756</f>
        <v>0</v>
      </c>
      <c r="N756" s="8">
        <f>'fnd enro'!N756</f>
        <v>0</v>
      </c>
      <c r="O756" s="8">
        <f>'fnd enro'!O756</f>
        <v>0</v>
      </c>
      <c r="P756" s="8">
        <f>'fnd enro'!P756</f>
        <v>2</v>
      </c>
      <c r="Q756" s="8">
        <f>'fnd enro'!R756</f>
        <v>2</v>
      </c>
      <c r="R756" s="9">
        <f t="shared" si="154"/>
        <v>1.0589999999999999</v>
      </c>
      <c r="S756" s="8">
        <f>VALUE('fnd enro'!Q756)</f>
        <v>2</v>
      </c>
      <c r="T756" s="1"/>
      <c r="U756" s="68">
        <f>(($D756*'fnd base rates'!C$7)
+($E756*'fnd base rates'!C$8)
+($F756*'fnd base rates'!C$9)
+($G756*'fnd base rates'!C$10)
+($H756*'fnd base rates'!C$11)
+($I756*'fnd base rates'!C$12)
+($J756*'fnd base rates'!C$13)
+($K756*'fnd base rates'!C$14)
+($M756*'fnd base rates'!C$16)
+($N756*'fnd base rates'!C$17)
+($O756*'fnd base rates'!C$18)
+($P756*VLOOKUP($S756+12,rate_basefnd,3)))
*$R756</f>
        <v>1398.9839016000001</v>
      </c>
      <c r="V756" s="68">
        <f>(($D756*'fnd base rates'!D$7)
+($E756*'fnd base rates'!D$8)
+($F756*'fnd base rates'!D$9)
+($G756*'fnd base rates'!D$10)
+($H756*'fnd base rates'!D$11)
+($I756*'fnd base rates'!D$12)
+($J756*'fnd base rates'!D$13)
+($K756*'fnd base rates'!D$14)
+($M756*'fnd base rates'!D$16)
+($N756*'fnd base rates'!D$17)
+($O756*'fnd base rates'!D$18)
+($P756*VLOOKUP($S756+12,rate_basefnd,4)))
*$R756</f>
        <v>2408.35662</v>
      </c>
      <c r="W756" s="68">
        <f>(($D756*'fnd base rates'!E$7)
+($E756*'fnd base rates'!E$8)
+($F756*'fnd base rates'!E$9)
+($G756*'fnd base rates'!E$10)
+($H756*'fnd base rates'!E$11)
+($I756*'fnd base rates'!E$12)
+($J756*'fnd base rates'!E$13)
+($K756*'fnd base rates'!E$14)
+($M756*'fnd base rates'!E$16)
+($N756*'fnd base rates'!E$17)
+($O756*'fnd base rates'!E$18)
+($P756*VLOOKUP($S756+12,rate_basefnd,5)))
*$R756</f>
        <v>14616.467954400001</v>
      </c>
      <c r="X756" s="68">
        <f>(($D756*'fnd base rates'!F$7)
+($E756*'fnd base rates'!F$8)
+($F756*'fnd base rates'!F$9)
+($G756*'fnd base rates'!F$10)
+($H756*'fnd base rates'!F$11)
+($I756*'fnd base rates'!F$12)
+($J756*'fnd base rates'!F$13)
+($K756*'fnd base rates'!F$14)
+($M756*'fnd base rates'!F$16)
+($N756*'fnd base rates'!F$17)
+($O756*'fnd base rates'!F$18)
+($P756*VLOOKUP($S756+12,rate_basefnd,6)))
*$R756</f>
        <v>2664.4922903999995</v>
      </c>
      <c r="Y756" s="68">
        <f>(($D756*'fnd base rates'!G$7)
+($E756*'fnd base rates'!G$8)
+($F756*'fnd base rates'!G$9)
+($G756*'fnd base rates'!G$10)
+($H756*'fnd base rates'!G$11)
+($I756*'fnd base rates'!G$12)
+($J756*'fnd base rates'!G$13)
+($K756*'fnd base rates'!G$14)
+($M756*'fnd base rates'!G$16)
+($N756*'fnd base rates'!G$17)
+($O756*'fnd base rates'!G$18)
+($P756*VLOOKUP($S756+12,rate_basefnd,7)))
*$R756</f>
        <v>672.88944719999995</v>
      </c>
      <c r="Z756" s="68">
        <f>(($D756*'fnd base rates'!H$7)
+($E756*'fnd base rates'!H$8)
+($F756*'fnd base rates'!H$9)
+($G756*'fnd base rates'!H$10)
+($H756*'fnd base rates'!H$11)
+($I756*'fnd base rates'!H$12)
+($J756*'fnd base rates'!H$13)
+($K756*'fnd base rates'!H$14)
+($M756*'fnd base rates'!H$16)
+($N756*'fnd base rates'!H$17)
+($O756*'fnd base rates'!H$18)
+($P756*VLOOKUP($S756+12,rate_basefnd,8)))</f>
        <v>1204.4880000000001</v>
      </c>
      <c r="AA756" s="68">
        <f>(($D756*'fnd base rates'!I$7)
+($E756*'fnd base rates'!I$8)
+($F756*'fnd base rates'!I$9)
+($G756*'fnd base rates'!I$10)
+($H756*'fnd base rates'!I$11)
+($I756*'fnd base rates'!I$12)
+($J756*'fnd base rates'!I$13)
+($K756*'fnd base rates'!I$14)
+($M756*'fnd base rates'!I$16)
+($N756*'fnd base rates'!I$17)
+($O756*'fnd base rates'!I$18)
+($P756*VLOOKUP($S756+12,rate_basefnd,9)))
*$R756</f>
        <v>1201.2025199999998</v>
      </c>
      <c r="AB756" s="68">
        <f>(($D756*'fnd base rates'!J$7)
+($E756*'fnd base rates'!J$8)
+($F756*'fnd base rates'!J$9)
+($G756*'fnd base rates'!J$10)
+($H756*'fnd base rates'!J$11)
+($I756*'fnd base rates'!J$12)
+($J756*'fnd base rates'!J$13)
+($K756*'fnd base rates'!J$14)
+($M756*'fnd base rates'!J$16)
+($N756*'fnd base rates'!J$17)
+($O756*'fnd base rates'!J$18)
+($P756*VLOOKUP($S756+12,rate_basefnd,10)))
*$R756</f>
        <v>1725.6934499999998</v>
      </c>
      <c r="AC756" s="68">
        <f>(($D756*'fnd base rates'!K$7)
+($E756*'fnd base rates'!K$8)
+($F756*'fnd base rates'!K$9)
+($G756*'fnd base rates'!K$10)
+($H756*'fnd base rates'!K$11)
+($I756*'fnd base rates'!K$12)
+($J756*'fnd base rates'!K$13)
+($K756*'fnd base rates'!K$14)
+($M756*'fnd base rates'!K$16)
+($N756*'fnd base rates'!K$17)
+($O756*'fnd base rates'!K$18)
+($P756*VLOOKUP($S756+12,rate_basefnd,11)))
*$R756</f>
        <v>2692.0648379999998</v>
      </c>
      <c r="AD756" s="68">
        <f>(($D756*'fnd base rates'!L$7)
+($E756*'fnd base rates'!L$8)
+($F756*'fnd base rates'!L$9)
+($G756*'fnd base rates'!L$10)
+($H756*'fnd base rates'!L$11)
+($I756*'fnd base rates'!L$12)
+($J756*'fnd base rates'!L$13)
+($K756*'fnd base rates'!L$14)
+($M756*'fnd base rates'!L$16)
+($N756*'fnd base rates'!L$17)
+($O756*'fnd base rates'!L$18)
+($P756*VLOOKUP($S756+12,rate_basefnd,12)))</f>
        <v>5747.1475999999993</v>
      </c>
      <c r="AE756" s="68">
        <f>(($D756*'fnd base rates'!M$7)
+($E756*'fnd base rates'!M$8)
+($F756*'fnd base rates'!M$9)
+($G756*'fnd base rates'!M$10)
+($H756*'fnd base rates'!M$11)
+($I756*'fnd base rates'!M$12)
+($J756*'fnd base rates'!M$13)
+($K756*'fnd base rates'!M$14)
+($M756*'fnd base rates'!M$16)
+($N756*'fnd base rates'!M$17)
+($O756*'fnd base rates'!M$18)
+($P756*VLOOKUP($S756+12,rate_basefnd,13)))</f>
        <v>0</v>
      </c>
      <c r="AF756" s="3">
        <f t="shared" si="155"/>
        <v>34331.786621599997</v>
      </c>
      <c r="AH756" s="205">
        <f t="shared" si="156"/>
        <v>488219082</v>
      </c>
      <c r="AI756" s="3" t="str">
        <f t="shared" si="160"/>
        <v>488</v>
      </c>
      <c r="AJ756" s="1" t="str">
        <f t="shared" si="161"/>
        <v>219</v>
      </c>
      <c r="AK756" s="1" t="str">
        <f t="shared" si="162"/>
        <v>082</v>
      </c>
      <c r="AL756" s="3">
        <f t="shared" si="157"/>
        <v>1</v>
      </c>
      <c r="AM756" s="3">
        <f t="shared" si="167"/>
        <v>2</v>
      </c>
      <c r="AN756" s="3">
        <f t="shared" si="163"/>
        <v>34331.786621599997</v>
      </c>
      <c r="AO756" s="3">
        <f t="shared" si="164"/>
        <v>17166</v>
      </c>
      <c r="AP756" s="3">
        <f t="shared" si="158"/>
        <v>-454</v>
      </c>
      <c r="AQ756" s="3">
        <v>17620</v>
      </c>
      <c r="AS756" s="68"/>
      <c r="AT756" s="68"/>
      <c r="AX756" s="4">
        <f t="shared" si="165"/>
        <v>0</v>
      </c>
      <c r="AZ756" s="4">
        <f t="shared" si="166"/>
        <v>0</v>
      </c>
      <c r="BB756" s="4"/>
    </row>
    <row r="757" spans="1:54" s="3" customFormat="1">
      <c r="A757" s="205" t="str">
        <f t="shared" si="159"/>
        <v>488</v>
      </c>
      <c r="B757" s="1">
        <v>488219083</v>
      </c>
      <c r="C757" s="7" t="s">
        <v>111</v>
      </c>
      <c r="D757" s="8">
        <f>'fnd enro'!D757</f>
        <v>0</v>
      </c>
      <c r="E757" s="8">
        <f>'fnd enro'!E757</f>
        <v>0</v>
      </c>
      <c r="F757" s="8">
        <f>'fnd enro'!F757</f>
        <v>0</v>
      </c>
      <c r="G757" s="8">
        <f>'fnd enro'!G757</f>
        <v>2</v>
      </c>
      <c r="H757" s="8">
        <f>'fnd enro'!H757</f>
        <v>0</v>
      </c>
      <c r="I757" s="8">
        <f>'fnd enro'!I757</f>
        <v>2</v>
      </c>
      <c r="J757" s="8">
        <f>'fnd enro'!J757</f>
        <v>0</v>
      </c>
      <c r="K757" s="9">
        <f>'fnd enro'!K757</f>
        <v>0.16</v>
      </c>
      <c r="L757" s="8">
        <f>'fnd enro'!L757</f>
        <v>0</v>
      </c>
      <c r="M757" s="8">
        <f>'fnd enro'!M757</f>
        <v>0</v>
      </c>
      <c r="N757" s="8">
        <f>'fnd enro'!N757</f>
        <v>0</v>
      </c>
      <c r="O757" s="8">
        <f>'fnd enro'!O757</f>
        <v>0</v>
      </c>
      <c r="P757" s="8">
        <f>'fnd enro'!P757</f>
        <v>1</v>
      </c>
      <c r="Q757" s="8">
        <f>'fnd enro'!R757</f>
        <v>4</v>
      </c>
      <c r="R757" s="9">
        <f t="shared" si="154"/>
        <v>1.0589999999999999</v>
      </c>
      <c r="S757" s="8">
        <f>VALUE('fnd enro'!Q757)</f>
        <v>6</v>
      </c>
      <c r="T757" s="1"/>
      <c r="U757" s="68">
        <f>(($D757*'fnd base rates'!C$7)
+($E757*'fnd base rates'!C$8)
+($F757*'fnd base rates'!C$9)
+($G757*'fnd base rates'!C$10)
+($H757*'fnd base rates'!C$11)
+($I757*'fnd base rates'!C$12)
+($J757*'fnd base rates'!C$13)
+($K757*'fnd base rates'!C$14)
+($M757*'fnd base rates'!C$16)
+($N757*'fnd base rates'!C$17)
+($O757*'fnd base rates'!C$18)
+($P757*VLOOKUP($S757+12,rate_basefnd,3)))
*$R757</f>
        <v>2625.0860532000002</v>
      </c>
      <c r="V757" s="68">
        <f>(($D757*'fnd base rates'!D$7)
+($E757*'fnd base rates'!D$8)
+($F757*'fnd base rates'!D$9)
+($G757*'fnd base rates'!D$10)
+($H757*'fnd base rates'!D$11)
+($I757*'fnd base rates'!D$12)
+($J757*'fnd base rates'!D$13)
+($K757*'fnd base rates'!D$14)
+($M757*'fnd base rates'!D$16)
+($N757*'fnd base rates'!D$17)
+($O757*'fnd base rates'!D$18)
+($P757*VLOOKUP($S757+12,rate_basefnd,4)))
*$R757</f>
        <v>3997.6296899999998</v>
      </c>
      <c r="W757" s="68">
        <f>(($D757*'fnd base rates'!E$7)
+($E757*'fnd base rates'!E$8)
+($F757*'fnd base rates'!E$9)
+($G757*'fnd base rates'!E$10)
+($H757*'fnd base rates'!E$11)
+($I757*'fnd base rates'!E$12)
+($J757*'fnd base rates'!E$13)
+($K757*'fnd base rates'!E$14)
+($M757*'fnd base rates'!E$16)
+($N757*'fnd base rates'!E$17)
+($O757*'fnd base rates'!E$18)
+($P757*VLOOKUP($S757+12,rate_basefnd,5)))
*$R757</f>
        <v>24650.367568799997</v>
      </c>
      <c r="X757" s="68">
        <f>(($D757*'fnd base rates'!F$7)
+($E757*'fnd base rates'!F$8)
+($F757*'fnd base rates'!F$9)
+($G757*'fnd base rates'!F$10)
+($H757*'fnd base rates'!F$11)
+($I757*'fnd base rates'!F$12)
+($J757*'fnd base rates'!F$13)
+($K757*'fnd base rates'!F$14)
+($M757*'fnd base rates'!F$16)
+($N757*'fnd base rates'!F$17)
+($O757*'fnd base rates'!F$18)
+($P757*VLOOKUP($S757+12,rate_basefnd,6)))
*$R757</f>
        <v>5074.0621007999989</v>
      </c>
      <c r="Y757" s="68">
        <f>(($D757*'fnd base rates'!G$7)
+($E757*'fnd base rates'!G$8)
+($F757*'fnd base rates'!G$9)
+($G757*'fnd base rates'!G$10)
+($H757*'fnd base rates'!G$11)
+($I757*'fnd base rates'!G$12)
+($J757*'fnd base rates'!G$13)
+($K757*'fnd base rates'!G$14)
+($M757*'fnd base rates'!G$16)
+($N757*'fnd base rates'!G$17)
+($O757*'fnd base rates'!G$18)
+($P757*VLOOKUP($S757+12,rate_basefnd,7)))
*$R757</f>
        <v>947.10775439999986</v>
      </c>
      <c r="Z757" s="68">
        <f>(($D757*'fnd base rates'!H$7)
+($E757*'fnd base rates'!H$8)
+($F757*'fnd base rates'!H$9)
+($G757*'fnd base rates'!H$10)
+($H757*'fnd base rates'!H$11)
+($I757*'fnd base rates'!H$12)
+($J757*'fnd base rates'!H$13)
+($K757*'fnd base rates'!H$14)
+($M757*'fnd base rates'!H$16)
+($N757*'fnd base rates'!H$17)
+($O757*'fnd base rates'!H$18)
+($P757*VLOOKUP($S757+12,rate_basefnd,8)))</f>
        <v>3028.7260000000001</v>
      </c>
      <c r="AA757" s="68">
        <f>(($D757*'fnd base rates'!I$7)
+($E757*'fnd base rates'!I$8)
+($F757*'fnd base rates'!I$9)
+($G757*'fnd base rates'!I$10)
+($H757*'fnd base rates'!I$11)
+($I757*'fnd base rates'!I$12)
+($J757*'fnd base rates'!I$13)
+($K757*'fnd base rates'!I$14)
+($M757*'fnd base rates'!I$16)
+($N757*'fnd base rates'!I$17)
+($O757*'fnd base rates'!I$18)
+($P757*VLOOKUP($S757+12,rate_basefnd,9)))
*$R757</f>
        <v>2119.6308600000002</v>
      </c>
      <c r="AB757" s="68">
        <f>(($D757*'fnd base rates'!J$7)
+($E757*'fnd base rates'!J$8)
+($F757*'fnd base rates'!J$9)
+($G757*'fnd base rates'!J$10)
+($H757*'fnd base rates'!J$11)
+($I757*'fnd base rates'!J$12)
+($J757*'fnd base rates'!J$13)
+($K757*'fnd base rates'!J$14)
+($M757*'fnd base rates'!J$16)
+($N757*'fnd base rates'!J$17)
+($O757*'fnd base rates'!J$18)
+($P757*VLOOKUP($S757+12,rate_basefnd,10)))
*$R757</f>
        <v>2532.4290599999999</v>
      </c>
      <c r="AC757" s="68">
        <f>(($D757*'fnd base rates'!K$7)
+($E757*'fnd base rates'!K$8)
+($F757*'fnd base rates'!K$9)
+($G757*'fnd base rates'!K$10)
+($H757*'fnd base rates'!K$11)
+($I757*'fnd base rates'!K$12)
+($J757*'fnd base rates'!K$13)
+($K757*'fnd base rates'!K$14)
+($M757*'fnd base rates'!K$16)
+($N757*'fnd base rates'!K$17)
+($O757*'fnd base rates'!K$18)
+($P757*VLOOKUP($S757+12,rate_basefnd,11)))
*$R757</f>
        <v>5308.7076960000004</v>
      </c>
      <c r="AD757" s="68">
        <f>(($D757*'fnd base rates'!L$7)
+($E757*'fnd base rates'!L$8)
+($F757*'fnd base rates'!L$9)
+($G757*'fnd base rates'!L$10)
+($H757*'fnd base rates'!L$11)
+($I757*'fnd base rates'!L$12)
+($J757*'fnd base rates'!L$13)
+($K757*'fnd base rates'!L$14)
+($M757*'fnd base rates'!L$16)
+($N757*'fnd base rates'!L$17)
+($O757*'fnd base rates'!L$18)
+($P757*VLOOKUP($S757+12,rate_basefnd,12)))</f>
        <v>9552.9051999999992</v>
      </c>
      <c r="AE757" s="68">
        <f>(($D757*'fnd base rates'!M$7)
+($E757*'fnd base rates'!M$8)
+($F757*'fnd base rates'!M$9)
+($G757*'fnd base rates'!M$10)
+($H757*'fnd base rates'!M$11)
+($I757*'fnd base rates'!M$12)
+($J757*'fnd base rates'!M$13)
+($K757*'fnd base rates'!M$14)
+($M757*'fnd base rates'!M$16)
+($N757*'fnd base rates'!M$17)
+($O757*'fnd base rates'!M$18)
+($P757*VLOOKUP($S757+12,rate_basefnd,13)))</f>
        <v>0</v>
      </c>
      <c r="AF757" s="3">
        <f t="shared" si="155"/>
        <v>59836.651983199998</v>
      </c>
      <c r="AH757" s="205">
        <f t="shared" si="156"/>
        <v>488219083</v>
      </c>
      <c r="AI757" s="3" t="str">
        <f t="shared" si="160"/>
        <v>488</v>
      </c>
      <c r="AJ757" s="1" t="str">
        <f t="shared" si="161"/>
        <v>219</v>
      </c>
      <c r="AK757" s="1" t="str">
        <f t="shared" si="162"/>
        <v>083</v>
      </c>
      <c r="AL757" s="3">
        <f t="shared" si="157"/>
        <v>1</v>
      </c>
      <c r="AM757" s="3">
        <f t="shared" si="167"/>
        <v>4</v>
      </c>
      <c r="AN757" s="3">
        <f t="shared" si="163"/>
        <v>59836.651983199998</v>
      </c>
      <c r="AO757" s="3">
        <f t="shared" si="164"/>
        <v>14959</v>
      </c>
      <c r="AP757" s="3">
        <f t="shared" si="158"/>
        <v>-3097</v>
      </c>
      <c r="AQ757" s="3">
        <v>18056</v>
      </c>
      <c r="AS757" s="68"/>
      <c r="AT757" s="68"/>
      <c r="AX757" s="4">
        <f t="shared" si="165"/>
        <v>0</v>
      </c>
      <c r="AZ757" s="4">
        <f t="shared" si="166"/>
        <v>0</v>
      </c>
      <c r="BB757" s="4"/>
    </row>
    <row r="758" spans="1:54" s="3" customFormat="1">
      <c r="A758" s="205" t="str">
        <f t="shared" si="159"/>
        <v>488</v>
      </c>
      <c r="B758" s="1">
        <v>488219088</v>
      </c>
      <c r="C758" s="7" t="s">
        <v>111</v>
      </c>
      <c r="D758" s="8">
        <f>'fnd enro'!D758</f>
        <v>0</v>
      </c>
      <c r="E758" s="8">
        <f>'fnd enro'!E758</f>
        <v>0</v>
      </c>
      <c r="F758" s="8">
        <f>'fnd enro'!F758</f>
        <v>1</v>
      </c>
      <c r="G758" s="8">
        <f>'fnd enro'!G758</f>
        <v>0</v>
      </c>
      <c r="H758" s="8">
        <f>'fnd enro'!H758</f>
        <v>0</v>
      </c>
      <c r="I758" s="8">
        <f>'fnd enro'!I758</f>
        <v>0</v>
      </c>
      <c r="J758" s="8">
        <f>'fnd enro'!J758</f>
        <v>0</v>
      </c>
      <c r="K758" s="9">
        <f>'fnd enro'!K758</f>
        <v>0.04</v>
      </c>
      <c r="L758" s="8">
        <f>'fnd enro'!L758</f>
        <v>0</v>
      </c>
      <c r="M758" s="8">
        <f>'fnd enro'!M758</f>
        <v>0</v>
      </c>
      <c r="N758" s="8">
        <f>'fnd enro'!N758</f>
        <v>0</v>
      </c>
      <c r="O758" s="8">
        <f>'fnd enro'!O758</f>
        <v>0</v>
      </c>
      <c r="P758" s="8">
        <f>'fnd enro'!P758</f>
        <v>0</v>
      </c>
      <c r="Q758" s="8">
        <f>'fnd enro'!R758</f>
        <v>1</v>
      </c>
      <c r="R758" s="9">
        <f t="shared" si="154"/>
        <v>1.0589999999999999</v>
      </c>
      <c r="S758" s="8">
        <f>VALUE('fnd enro'!Q758)</f>
        <v>4</v>
      </c>
      <c r="T758" s="1"/>
      <c r="U758" s="68">
        <f>(($D758*'fnd base rates'!C$7)
+($E758*'fnd base rates'!C$8)
+($F758*'fnd base rates'!C$9)
+($G758*'fnd base rates'!C$10)
+($H758*'fnd base rates'!C$11)
+($I758*'fnd base rates'!C$12)
+($J758*'fnd base rates'!C$13)
+($K758*'fnd base rates'!C$14)
+($M758*'fnd base rates'!C$16)
+($N758*'fnd base rates'!C$17)
+($O758*'fnd base rates'!C$18)
+($P758*VLOOKUP($S758+12,rate_basefnd,3)))
*$R758</f>
        <v>635.04121079999993</v>
      </c>
      <c r="V758" s="68">
        <f>(($D758*'fnd base rates'!D$7)
+($E758*'fnd base rates'!D$8)
+($F758*'fnd base rates'!D$9)
+($G758*'fnd base rates'!D$10)
+($H758*'fnd base rates'!D$11)
+($I758*'fnd base rates'!D$12)
+($J758*'fnd base rates'!D$13)
+($K758*'fnd base rates'!D$14)
+($M758*'fnd base rates'!D$16)
+($N758*'fnd base rates'!D$17)
+($O758*'fnd base rates'!D$18)
+($P758*VLOOKUP($S758+12,rate_basefnd,4)))
*$R758</f>
        <v>898.81565999999998</v>
      </c>
      <c r="W758" s="68">
        <f>(($D758*'fnd base rates'!E$7)
+($E758*'fnd base rates'!E$8)
+($F758*'fnd base rates'!E$9)
+($G758*'fnd base rates'!E$10)
+($H758*'fnd base rates'!E$11)
+($I758*'fnd base rates'!E$12)
+($J758*'fnd base rates'!E$13)
+($K758*'fnd base rates'!E$14)
+($M758*'fnd base rates'!E$16)
+($N758*'fnd base rates'!E$17)
+($O758*'fnd base rates'!E$18)
+($P758*VLOOKUP($S758+12,rate_basefnd,5)))
*$R758</f>
        <v>4574.6372772000004</v>
      </c>
      <c r="X758" s="68">
        <f>(($D758*'fnd base rates'!F$7)
+($E758*'fnd base rates'!F$8)
+($F758*'fnd base rates'!F$9)
+($G758*'fnd base rates'!F$10)
+($H758*'fnd base rates'!F$11)
+($I758*'fnd base rates'!F$12)
+($J758*'fnd base rates'!F$13)
+($K758*'fnd base rates'!F$14)
+($M758*'fnd base rates'!F$16)
+($N758*'fnd base rates'!F$17)
+($O758*'fnd base rates'!F$18)
+($P758*VLOOKUP($S758+12,rate_basefnd,6)))
*$R758</f>
        <v>1480.3049351999998</v>
      </c>
      <c r="Y758" s="68">
        <f>(($D758*'fnd base rates'!G$7)
+($E758*'fnd base rates'!G$8)
+($F758*'fnd base rates'!G$9)
+($G758*'fnd base rates'!G$10)
+($H758*'fnd base rates'!G$11)
+($I758*'fnd base rates'!G$12)
+($J758*'fnd base rates'!G$13)
+($K758*'fnd base rates'!G$14)
+($M758*'fnd base rates'!G$16)
+($N758*'fnd base rates'!G$17)
+($O758*'fnd base rates'!G$18)
+($P758*VLOOKUP($S758+12,rate_basefnd,7)))
*$R758</f>
        <v>184.95477359999998</v>
      </c>
      <c r="Z758" s="68">
        <f>(($D758*'fnd base rates'!H$7)
+($E758*'fnd base rates'!H$8)
+($F758*'fnd base rates'!H$9)
+($G758*'fnd base rates'!H$10)
+($H758*'fnd base rates'!H$11)
+($I758*'fnd base rates'!H$12)
+($J758*'fnd base rates'!H$13)
+($K758*'fnd base rates'!H$14)
+($M758*'fnd base rates'!H$16)
+($N758*'fnd base rates'!H$17)
+($O758*'fnd base rates'!H$18)
+($P758*VLOOKUP($S758+12,rate_basefnd,8)))</f>
        <v>581.30399999999997</v>
      </c>
      <c r="AA758" s="68">
        <f>(($D758*'fnd base rates'!I$7)
+($E758*'fnd base rates'!I$8)
+($F758*'fnd base rates'!I$9)
+($G758*'fnd base rates'!I$10)
+($H758*'fnd base rates'!I$11)
+($I758*'fnd base rates'!I$12)
+($J758*'fnd base rates'!I$13)
+($K758*'fnd base rates'!I$14)
+($M758*'fnd base rates'!I$16)
+($N758*'fnd base rates'!I$17)
+($O758*'fnd base rates'!I$18)
+($P758*VLOOKUP($S758+12,rate_basefnd,9)))
*$R758</f>
        <v>479.89643999999998</v>
      </c>
      <c r="AB758" s="68">
        <f>(($D758*'fnd base rates'!J$7)
+($E758*'fnd base rates'!J$8)
+($F758*'fnd base rates'!J$9)
+($G758*'fnd base rates'!J$10)
+($H758*'fnd base rates'!J$11)
+($I758*'fnd base rates'!J$12)
+($J758*'fnd base rates'!J$13)
+($K758*'fnd base rates'!J$14)
+($M758*'fnd base rates'!J$16)
+($N758*'fnd base rates'!J$17)
+($O758*'fnd base rates'!J$18)
+($P758*VLOOKUP($S758+12,rate_basefnd,10)))
*$R758</f>
        <v>119.31752999999999</v>
      </c>
      <c r="AC758" s="68">
        <f>(($D758*'fnd base rates'!K$7)
+($E758*'fnd base rates'!K$8)
+($F758*'fnd base rates'!K$9)
+($G758*'fnd base rates'!K$10)
+($H758*'fnd base rates'!K$11)
+($I758*'fnd base rates'!K$12)
+($J758*'fnd base rates'!K$13)
+($K758*'fnd base rates'!K$14)
+($M758*'fnd base rates'!K$16)
+($N758*'fnd base rates'!K$17)
+($O758*'fnd base rates'!K$18)
+($P758*VLOOKUP($S758+12,rate_basefnd,11)))
*$R758</f>
        <v>1297.8955739999999</v>
      </c>
      <c r="AD758" s="68">
        <f>(($D758*'fnd base rates'!L$7)
+($E758*'fnd base rates'!L$8)
+($F758*'fnd base rates'!L$9)
+($G758*'fnd base rates'!L$10)
+($H758*'fnd base rates'!L$11)
+($I758*'fnd base rates'!L$12)
+($J758*'fnd base rates'!L$13)
+($K758*'fnd base rates'!L$14)
+($M758*'fnd base rates'!L$16)
+($N758*'fnd base rates'!L$17)
+($O758*'fnd base rates'!L$18)
+($P758*VLOOKUP($S758+12,rate_basefnd,12)))</f>
        <v>2262.2887999999998</v>
      </c>
      <c r="AE758" s="68">
        <f>(($D758*'fnd base rates'!M$7)
+($E758*'fnd base rates'!M$8)
+($F758*'fnd base rates'!M$9)
+($G758*'fnd base rates'!M$10)
+($H758*'fnd base rates'!M$11)
+($I758*'fnd base rates'!M$12)
+($J758*'fnd base rates'!M$13)
+($K758*'fnd base rates'!M$14)
+($M758*'fnd base rates'!M$16)
+($N758*'fnd base rates'!M$17)
+($O758*'fnd base rates'!M$18)
+($P758*VLOOKUP($S758+12,rate_basefnd,13)))</f>
        <v>0</v>
      </c>
      <c r="AF758" s="3">
        <f t="shared" si="155"/>
        <v>12514.456200800001</v>
      </c>
      <c r="AH758" s="205">
        <f t="shared" si="156"/>
        <v>488219088</v>
      </c>
      <c r="AI758" s="3" t="str">
        <f t="shared" si="160"/>
        <v>488</v>
      </c>
      <c r="AJ758" s="1" t="str">
        <f t="shared" si="161"/>
        <v>219</v>
      </c>
      <c r="AK758" s="1" t="str">
        <f t="shared" si="162"/>
        <v>088</v>
      </c>
      <c r="AL758" s="3">
        <f t="shared" si="157"/>
        <v>1</v>
      </c>
      <c r="AM758" s="3">
        <f t="shared" si="167"/>
        <v>1</v>
      </c>
      <c r="AN758" s="3">
        <f t="shared" si="163"/>
        <v>12514.456200800001</v>
      </c>
      <c r="AO758" s="3">
        <f t="shared" si="164"/>
        <v>12514</v>
      </c>
      <c r="AP758" s="3">
        <f t="shared" si="158"/>
        <v>-3721</v>
      </c>
      <c r="AQ758" s="3">
        <v>16235</v>
      </c>
      <c r="AS758" s="68"/>
      <c r="AT758" s="68"/>
      <c r="AX758" s="4">
        <f t="shared" si="165"/>
        <v>0</v>
      </c>
      <c r="AZ758" s="4">
        <f t="shared" si="166"/>
        <v>0</v>
      </c>
      <c r="BB758" s="4"/>
    </row>
    <row r="759" spans="1:54" s="3" customFormat="1">
      <c r="A759" s="205" t="str">
        <f t="shared" si="159"/>
        <v>488</v>
      </c>
      <c r="B759" s="1">
        <v>488219122</v>
      </c>
      <c r="C759" s="7" t="s">
        <v>111</v>
      </c>
      <c r="D759" s="8">
        <f>'fnd enro'!D759</f>
        <v>0</v>
      </c>
      <c r="E759" s="8">
        <f>'fnd enro'!E759</f>
        <v>0</v>
      </c>
      <c r="F759" s="8">
        <f>'fnd enro'!F759</f>
        <v>1</v>
      </c>
      <c r="G759" s="8">
        <f>'fnd enro'!G759</f>
        <v>9</v>
      </c>
      <c r="H759" s="8">
        <f>'fnd enro'!H759</f>
        <v>7</v>
      </c>
      <c r="I759" s="8">
        <f>'fnd enro'!I759</f>
        <v>6</v>
      </c>
      <c r="J759" s="8">
        <f>'fnd enro'!J759</f>
        <v>0</v>
      </c>
      <c r="K759" s="9">
        <f>'fnd enro'!K759</f>
        <v>0.92</v>
      </c>
      <c r="L759" s="8">
        <f>'fnd enro'!L759</f>
        <v>0</v>
      </c>
      <c r="M759" s="8">
        <f>'fnd enro'!M759</f>
        <v>1</v>
      </c>
      <c r="N759" s="8">
        <f>'fnd enro'!N759</f>
        <v>1</v>
      </c>
      <c r="O759" s="8">
        <f>'fnd enro'!O759</f>
        <v>0</v>
      </c>
      <c r="P759" s="8">
        <f>'fnd enro'!P759</f>
        <v>3</v>
      </c>
      <c r="Q759" s="8">
        <f>'fnd enro'!R759</f>
        <v>23</v>
      </c>
      <c r="R759" s="9">
        <f t="shared" si="154"/>
        <v>1.0589999999999999</v>
      </c>
      <c r="S759" s="8">
        <f>VALUE('fnd enro'!Q759)</f>
        <v>2</v>
      </c>
      <c r="T759" s="1"/>
      <c r="U759" s="68">
        <f>(($D759*'fnd base rates'!C$7)
+($E759*'fnd base rates'!C$8)
+($F759*'fnd base rates'!C$9)
+($G759*'fnd base rates'!C$10)
+($H759*'fnd base rates'!C$11)
+($I759*'fnd base rates'!C$12)
+($J759*'fnd base rates'!C$13)
+($K759*'fnd base rates'!C$14)
+($M759*'fnd base rates'!C$16)
+($N759*'fnd base rates'!C$17)
+($O759*'fnd base rates'!C$18)
+($P759*VLOOKUP($S759+12,rate_basefnd,3)))
*$R759</f>
        <v>15063.7853184</v>
      </c>
      <c r="V759" s="68">
        <f>(($D759*'fnd base rates'!D$7)
+($E759*'fnd base rates'!D$8)
+($F759*'fnd base rates'!D$9)
+($G759*'fnd base rates'!D$10)
+($H759*'fnd base rates'!D$11)
+($I759*'fnd base rates'!D$12)
+($J759*'fnd base rates'!D$13)
+($K759*'fnd base rates'!D$14)
+($M759*'fnd base rates'!D$16)
+($N759*'fnd base rates'!D$17)
+($O759*'fnd base rates'!D$18)
+($P759*VLOOKUP($S759+12,rate_basefnd,4)))
*$R759</f>
        <v>22051.652309999998</v>
      </c>
      <c r="W759" s="68">
        <f>(($D759*'fnd base rates'!E$7)
+($E759*'fnd base rates'!E$8)
+($F759*'fnd base rates'!E$9)
+($G759*'fnd base rates'!E$10)
+($H759*'fnd base rates'!E$11)
+($I759*'fnd base rates'!E$12)
+($J759*'fnd base rates'!E$13)
+($K759*'fnd base rates'!E$14)
+($M759*'fnd base rates'!E$16)
+($N759*'fnd base rates'!E$17)
+($O759*'fnd base rates'!E$18)
+($P759*VLOOKUP($S759+12,rate_basefnd,5)))
*$R759</f>
        <v>121208.66932559999</v>
      </c>
      <c r="X759" s="68">
        <f>(($D759*'fnd base rates'!F$7)
+($E759*'fnd base rates'!F$8)
+($F759*'fnd base rates'!F$9)
+($G759*'fnd base rates'!F$10)
+($H759*'fnd base rates'!F$11)
+($I759*'fnd base rates'!F$12)
+($J759*'fnd base rates'!F$13)
+($K759*'fnd base rates'!F$14)
+($M759*'fnd base rates'!F$16)
+($N759*'fnd base rates'!F$17)
+($O759*'fnd base rates'!F$18)
+($P759*VLOOKUP($S759+12,rate_basefnd,6)))
*$R759</f>
        <v>29895.521709599998</v>
      </c>
      <c r="Y759" s="68">
        <f>(($D759*'fnd base rates'!G$7)
+($E759*'fnd base rates'!G$8)
+($F759*'fnd base rates'!G$9)
+($G759*'fnd base rates'!G$10)
+($H759*'fnd base rates'!G$11)
+($I759*'fnd base rates'!G$12)
+($J759*'fnd base rates'!G$13)
+($K759*'fnd base rates'!G$14)
+($M759*'fnd base rates'!G$16)
+($N759*'fnd base rates'!G$17)
+($O759*'fnd base rates'!G$18)
+($P759*VLOOKUP($S759+12,rate_basefnd,7)))
*$R759</f>
        <v>4966.2431927999996</v>
      </c>
      <c r="Z759" s="68">
        <f>(($D759*'fnd base rates'!H$7)
+($E759*'fnd base rates'!H$8)
+($F759*'fnd base rates'!H$9)
+($G759*'fnd base rates'!H$10)
+($H759*'fnd base rates'!H$11)
+($I759*'fnd base rates'!H$12)
+($J759*'fnd base rates'!H$13)
+($K759*'fnd base rates'!H$14)
+($M759*'fnd base rates'!H$16)
+($N759*'fnd base rates'!H$17)
+($O759*'fnd base rates'!H$18)
+($P759*VLOOKUP($S759+12,rate_basefnd,8)))</f>
        <v>15772.712</v>
      </c>
      <c r="AA759" s="68">
        <f>(($D759*'fnd base rates'!I$7)
+($E759*'fnd base rates'!I$8)
+($F759*'fnd base rates'!I$9)
+($G759*'fnd base rates'!I$10)
+($H759*'fnd base rates'!I$11)
+($I759*'fnd base rates'!I$12)
+($J759*'fnd base rates'!I$13)
+($K759*'fnd base rates'!I$14)
+($M759*'fnd base rates'!I$16)
+($N759*'fnd base rates'!I$17)
+($O759*'fnd base rates'!I$18)
+($P759*VLOOKUP($S759+12,rate_basefnd,9)))
*$R759</f>
        <v>11721.096720000001</v>
      </c>
      <c r="AB759" s="68">
        <f>(($D759*'fnd base rates'!J$7)
+($E759*'fnd base rates'!J$8)
+($F759*'fnd base rates'!J$9)
+($G759*'fnd base rates'!J$10)
+($H759*'fnd base rates'!J$11)
+($I759*'fnd base rates'!J$12)
+($J759*'fnd base rates'!J$13)
+($K759*'fnd base rates'!J$14)
+($M759*'fnd base rates'!J$16)
+($N759*'fnd base rates'!J$17)
+($O759*'fnd base rates'!J$18)
+($P759*VLOOKUP($S759+12,rate_basefnd,10)))
*$R759</f>
        <v>9767.972429999998</v>
      </c>
      <c r="AC759" s="68">
        <f>(($D759*'fnd base rates'!K$7)
+($E759*'fnd base rates'!K$8)
+($F759*'fnd base rates'!K$9)
+($G759*'fnd base rates'!K$10)
+($H759*'fnd base rates'!K$11)
+($I759*'fnd base rates'!K$12)
+($J759*'fnd base rates'!K$13)
+($K759*'fnd base rates'!K$14)
+($M759*'fnd base rates'!K$16)
+($N759*'fnd base rates'!K$17)
+($O759*'fnd base rates'!K$18)
+($P759*VLOOKUP($S759+12,rate_basefnd,11)))
*$R759</f>
        <v>31670.250671999998</v>
      </c>
      <c r="AD759" s="68">
        <f>(($D759*'fnd base rates'!L$7)
+($E759*'fnd base rates'!L$8)
+($F759*'fnd base rates'!L$9)
+($G759*'fnd base rates'!L$10)
+($H759*'fnd base rates'!L$11)
+($I759*'fnd base rates'!L$12)
+($J759*'fnd base rates'!L$13)
+($K759*'fnd base rates'!L$14)
+($M759*'fnd base rates'!L$16)
+($N759*'fnd base rates'!L$17)
+($O759*'fnd base rates'!L$18)
+($P759*VLOOKUP($S759+12,rate_basefnd,12)))</f>
        <v>55001.722399999999</v>
      </c>
      <c r="AE759" s="68">
        <f>(($D759*'fnd base rates'!M$7)
+($E759*'fnd base rates'!M$8)
+($F759*'fnd base rates'!M$9)
+($G759*'fnd base rates'!M$10)
+($H759*'fnd base rates'!M$11)
+($I759*'fnd base rates'!M$12)
+($J759*'fnd base rates'!M$13)
+($K759*'fnd base rates'!M$14)
+($M759*'fnd base rates'!M$16)
+($N759*'fnd base rates'!M$17)
+($O759*'fnd base rates'!M$18)
+($P759*VLOOKUP($S759+12,rate_basefnd,13)))</f>
        <v>0</v>
      </c>
      <c r="AF759" s="3">
        <f t="shared" si="155"/>
        <v>317119.62607839995</v>
      </c>
      <c r="AH759" s="205">
        <f t="shared" si="156"/>
        <v>488219122</v>
      </c>
      <c r="AI759" s="3" t="str">
        <f t="shared" si="160"/>
        <v>488</v>
      </c>
      <c r="AJ759" s="1" t="str">
        <f t="shared" si="161"/>
        <v>219</v>
      </c>
      <c r="AK759" s="1" t="str">
        <f t="shared" si="162"/>
        <v>122</v>
      </c>
      <c r="AL759" s="3">
        <f t="shared" si="157"/>
        <v>1</v>
      </c>
      <c r="AM759" s="3">
        <f t="shared" si="167"/>
        <v>23</v>
      </c>
      <c r="AN759" s="3">
        <f t="shared" si="163"/>
        <v>317119.62607839995</v>
      </c>
      <c r="AO759" s="3">
        <f t="shared" si="164"/>
        <v>13788</v>
      </c>
      <c r="AP759" s="3">
        <f t="shared" si="158"/>
        <v>-668</v>
      </c>
      <c r="AQ759" s="3">
        <v>14456</v>
      </c>
      <c r="AS759" s="68"/>
      <c r="AT759" s="68"/>
      <c r="AX759" s="4">
        <f t="shared" si="165"/>
        <v>0</v>
      </c>
      <c r="AZ759" s="4">
        <f t="shared" si="166"/>
        <v>0</v>
      </c>
      <c r="BB759" s="4"/>
    </row>
    <row r="760" spans="1:54" s="3" customFormat="1">
      <c r="A760" s="205" t="str">
        <f t="shared" si="159"/>
        <v>488</v>
      </c>
      <c r="B760" s="1">
        <v>488219131</v>
      </c>
      <c r="C760" s="7" t="s">
        <v>111</v>
      </c>
      <c r="D760" s="8">
        <f>'fnd enro'!D760</f>
        <v>0</v>
      </c>
      <c r="E760" s="8">
        <f>'fnd enro'!E760</f>
        <v>0</v>
      </c>
      <c r="F760" s="8">
        <f>'fnd enro'!F760</f>
        <v>0</v>
      </c>
      <c r="G760" s="8">
        <f>'fnd enro'!G760</f>
        <v>0</v>
      </c>
      <c r="H760" s="8">
        <f>'fnd enro'!H760</f>
        <v>1</v>
      </c>
      <c r="I760" s="8">
        <f>'fnd enro'!I760</f>
        <v>3</v>
      </c>
      <c r="J760" s="8">
        <f>'fnd enro'!J760</f>
        <v>0</v>
      </c>
      <c r="K760" s="9">
        <f>'fnd enro'!K760</f>
        <v>0.16</v>
      </c>
      <c r="L760" s="8">
        <f>'fnd enro'!L760</f>
        <v>0</v>
      </c>
      <c r="M760" s="8">
        <f>'fnd enro'!M760</f>
        <v>0</v>
      </c>
      <c r="N760" s="8">
        <f>'fnd enro'!N760</f>
        <v>0</v>
      </c>
      <c r="O760" s="8">
        <f>'fnd enro'!O760</f>
        <v>0</v>
      </c>
      <c r="P760" s="8">
        <f>'fnd enro'!P760</f>
        <v>0</v>
      </c>
      <c r="Q760" s="8">
        <f>'fnd enro'!R760</f>
        <v>4</v>
      </c>
      <c r="R760" s="9">
        <f t="shared" si="154"/>
        <v>1.0589999999999999</v>
      </c>
      <c r="S760" s="8">
        <f>VALUE('fnd enro'!Q760)</f>
        <v>2</v>
      </c>
      <c r="T760" s="1"/>
      <c r="U760" s="68">
        <f>(($D760*'fnd base rates'!C$7)
+($E760*'fnd base rates'!C$8)
+($F760*'fnd base rates'!C$9)
+($G760*'fnd base rates'!C$10)
+($H760*'fnd base rates'!C$11)
+($I760*'fnd base rates'!C$12)
+($J760*'fnd base rates'!C$13)
+($K760*'fnd base rates'!C$14)
+($M760*'fnd base rates'!C$16)
+($N760*'fnd base rates'!C$17)
+($O760*'fnd base rates'!C$18)
+($P760*VLOOKUP($S760+12,rate_basefnd,3)))
*$R760</f>
        <v>2540.1648431999997</v>
      </c>
      <c r="V760" s="68">
        <f>(($D760*'fnd base rates'!D$7)
+($E760*'fnd base rates'!D$8)
+($F760*'fnd base rates'!D$9)
+($G760*'fnd base rates'!D$10)
+($H760*'fnd base rates'!D$11)
+($I760*'fnd base rates'!D$12)
+($J760*'fnd base rates'!D$13)
+($K760*'fnd base rates'!D$14)
+($M760*'fnd base rates'!D$16)
+($N760*'fnd base rates'!D$17)
+($O760*'fnd base rates'!D$18)
+($P760*VLOOKUP($S760+12,rate_basefnd,4)))
*$R760</f>
        <v>3595.2626399999999</v>
      </c>
      <c r="W760" s="68">
        <f>(($D760*'fnd base rates'!E$7)
+($E760*'fnd base rates'!E$8)
+($F760*'fnd base rates'!E$9)
+($G760*'fnd base rates'!E$10)
+($H760*'fnd base rates'!E$11)
+($I760*'fnd base rates'!E$12)
+($J760*'fnd base rates'!E$13)
+($K760*'fnd base rates'!E$14)
+($M760*'fnd base rates'!E$16)
+($N760*'fnd base rates'!E$17)
+($O760*'fnd base rates'!E$18)
+($P760*VLOOKUP($S760+12,rate_basefnd,5)))
*$R760</f>
        <v>21440.157328799996</v>
      </c>
      <c r="X760" s="68">
        <f>(($D760*'fnd base rates'!F$7)
+($E760*'fnd base rates'!F$8)
+($F760*'fnd base rates'!F$9)
+($G760*'fnd base rates'!F$10)
+($H760*'fnd base rates'!F$11)
+($I760*'fnd base rates'!F$12)
+($J760*'fnd base rates'!F$13)
+($K760*'fnd base rates'!F$14)
+($M760*'fnd base rates'!F$16)
+($N760*'fnd base rates'!F$17)
+($O760*'fnd base rates'!F$18)
+($P760*VLOOKUP($S760+12,rate_basefnd,6)))
*$R760</f>
        <v>4354.3657008</v>
      </c>
      <c r="Y760" s="68">
        <f>(($D760*'fnd base rates'!G$7)
+($E760*'fnd base rates'!G$8)
+($F760*'fnd base rates'!G$9)
+($G760*'fnd base rates'!G$10)
+($H760*'fnd base rates'!G$11)
+($I760*'fnd base rates'!G$12)
+($J760*'fnd base rates'!G$13)
+($K760*'fnd base rates'!G$14)
+($M760*'fnd base rates'!G$16)
+($N760*'fnd base rates'!G$17)
+($O760*'fnd base rates'!G$18)
+($P760*VLOOKUP($S760+12,rate_basefnd,7)))
*$R760</f>
        <v>778.55731439999988</v>
      </c>
      <c r="Z760" s="68">
        <f>(($D760*'fnd base rates'!H$7)
+($E760*'fnd base rates'!H$8)
+($F760*'fnd base rates'!H$9)
+($G760*'fnd base rates'!H$10)
+($H760*'fnd base rates'!H$11)
+($I760*'fnd base rates'!H$12)
+($J760*'fnd base rates'!H$13)
+($K760*'fnd base rates'!H$14)
+($M760*'fnd base rates'!H$16)
+($N760*'fnd base rates'!H$17)
+($O760*'fnd base rates'!H$18)
+($P760*VLOOKUP($S760+12,rate_basefnd,8)))</f>
        <v>3339.096</v>
      </c>
      <c r="AA760" s="68">
        <f>(($D760*'fnd base rates'!I$7)
+($E760*'fnd base rates'!I$8)
+($F760*'fnd base rates'!I$9)
+($G760*'fnd base rates'!I$10)
+($H760*'fnd base rates'!I$11)
+($I760*'fnd base rates'!I$12)
+($J760*'fnd base rates'!I$13)
+($K760*'fnd base rates'!I$14)
+($M760*'fnd base rates'!I$16)
+($N760*'fnd base rates'!I$17)
+($O760*'fnd base rates'!I$18)
+($P760*VLOOKUP($S760+12,rate_basefnd,9)))
*$R760</f>
        <v>1981.09248</v>
      </c>
      <c r="AB760" s="68">
        <f>(($D760*'fnd base rates'!J$7)
+($E760*'fnd base rates'!J$8)
+($F760*'fnd base rates'!J$9)
+($G760*'fnd base rates'!J$10)
+($H760*'fnd base rates'!J$11)
+($I760*'fnd base rates'!J$12)
+($J760*'fnd base rates'!J$13)
+($K760*'fnd base rates'!J$14)
+($M760*'fnd base rates'!J$16)
+($N760*'fnd base rates'!J$17)
+($O760*'fnd base rates'!J$18)
+($P760*VLOOKUP($S760+12,rate_basefnd,10)))
*$R760</f>
        <v>2314.4339099999997</v>
      </c>
      <c r="AC760" s="68">
        <f>(($D760*'fnd base rates'!K$7)
+($E760*'fnd base rates'!K$8)
+($F760*'fnd base rates'!K$9)
+($G760*'fnd base rates'!K$10)
+($H760*'fnd base rates'!K$11)
+($I760*'fnd base rates'!K$12)
+($J760*'fnd base rates'!K$13)
+($K760*'fnd base rates'!K$14)
+($M760*'fnd base rates'!K$16)
+($N760*'fnd base rates'!K$17)
+($O760*'fnd base rates'!K$18)
+($P760*VLOOKUP($S760+12,rate_basefnd,11)))
*$R760</f>
        <v>5463.544085999999</v>
      </c>
      <c r="AD760" s="68">
        <f>(($D760*'fnd base rates'!L$7)
+($E760*'fnd base rates'!L$8)
+($F760*'fnd base rates'!L$9)
+($G760*'fnd base rates'!L$10)
+($H760*'fnd base rates'!L$11)
+($I760*'fnd base rates'!L$12)
+($J760*'fnd base rates'!L$13)
+($K760*'fnd base rates'!L$14)
+($M760*'fnd base rates'!L$16)
+($N760*'fnd base rates'!L$17)
+($O760*'fnd base rates'!L$18)
+($P760*VLOOKUP($S760+12,rate_basefnd,12)))</f>
        <v>8927.3751999999986</v>
      </c>
      <c r="AE760" s="68">
        <f>(($D760*'fnd base rates'!M$7)
+($E760*'fnd base rates'!M$8)
+($F760*'fnd base rates'!M$9)
+($G760*'fnd base rates'!M$10)
+($H760*'fnd base rates'!M$11)
+($I760*'fnd base rates'!M$12)
+($J760*'fnd base rates'!M$13)
+($K760*'fnd base rates'!M$14)
+($M760*'fnd base rates'!M$16)
+($N760*'fnd base rates'!M$17)
+($O760*'fnd base rates'!M$18)
+($P760*VLOOKUP($S760+12,rate_basefnd,13)))</f>
        <v>0</v>
      </c>
      <c r="AF760" s="3">
        <f t="shared" si="155"/>
        <v>54734.049503199989</v>
      </c>
      <c r="AH760" s="205">
        <f t="shared" si="156"/>
        <v>488219131</v>
      </c>
      <c r="AI760" s="3" t="str">
        <f t="shared" si="160"/>
        <v>488</v>
      </c>
      <c r="AJ760" s="1" t="str">
        <f t="shared" si="161"/>
        <v>219</v>
      </c>
      <c r="AK760" s="1" t="str">
        <f t="shared" si="162"/>
        <v>131</v>
      </c>
      <c r="AL760" s="3">
        <f t="shared" si="157"/>
        <v>1</v>
      </c>
      <c r="AM760" s="3">
        <f t="shared" si="167"/>
        <v>4</v>
      </c>
      <c r="AN760" s="3">
        <f t="shared" si="163"/>
        <v>54734.049503199989</v>
      </c>
      <c r="AO760" s="3">
        <f t="shared" si="164"/>
        <v>13684</v>
      </c>
      <c r="AP760" s="3">
        <f t="shared" si="158"/>
        <v>-2111</v>
      </c>
      <c r="AQ760" s="3">
        <v>15795</v>
      </c>
      <c r="AS760" s="68"/>
      <c r="AT760" s="68"/>
      <c r="AX760" s="4">
        <f t="shared" si="165"/>
        <v>0</v>
      </c>
      <c r="AZ760" s="4">
        <f t="shared" si="166"/>
        <v>0</v>
      </c>
      <c r="BB760" s="4"/>
    </row>
    <row r="761" spans="1:54" s="3" customFormat="1">
      <c r="A761" s="205" t="str">
        <f t="shared" si="159"/>
        <v>488</v>
      </c>
      <c r="B761" s="1">
        <v>488219133</v>
      </c>
      <c r="C761" s="7" t="s">
        <v>111</v>
      </c>
      <c r="D761" s="8">
        <f>'fnd enro'!D761</f>
        <v>0</v>
      </c>
      <c r="E761" s="8">
        <f>'fnd enro'!E761</f>
        <v>0</v>
      </c>
      <c r="F761" s="8">
        <f>'fnd enro'!F761</f>
        <v>2</v>
      </c>
      <c r="G761" s="8">
        <f>'fnd enro'!G761</f>
        <v>22</v>
      </c>
      <c r="H761" s="8">
        <f>'fnd enro'!H761</f>
        <v>8</v>
      </c>
      <c r="I761" s="8">
        <f>'fnd enro'!I761</f>
        <v>12</v>
      </c>
      <c r="J761" s="8">
        <f>'fnd enro'!J761</f>
        <v>0</v>
      </c>
      <c r="K761" s="9">
        <f>'fnd enro'!K761</f>
        <v>1.76</v>
      </c>
      <c r="L761" s="8">
        <f>'fnd enro'!L761</f>
        <v>0</v>
      </c>
      <c r="M761" s="8">
        <f>'fnd enro'!M761</f>
        <v>2</v>
      </c>
      <c r="N761" s="8">
        <f>'fnd enro'!N761</f>
        <v>0</v>
      </c>
      <c r="O761" s="8">
        <f>'fnd enro'!O761</f>
        <v>0</v>
      </c>
      <c r="P761" s="8">
        <f>'fnd enro'!P761</f>
        <v>16</v>
      </c>
      <c r="Q761" s="8">
        <f>'fnd enro'!R761</f>
        <v>44</v>
      </c>
      <c r="R761" s="9">
        <f t="shared" si="154"/>
        <v>1.0589999999999999</v>
      </c>
      <c r="S761" s="8">
        <f>VALUE('fnd enro'!Q761)</f>
        <v>9</v>
      </c>
      <c r="T761" s="1"/>
      <c r="U761" s="68">
        <f>(($D761*'fnd base rates'!C$7)
+($E761*'fnd base rates'!C$8)
+($F761*'fnd base rates'!C$9)
+($G761*'fnd base rates'!C$10)
+($H761*'fnd base rates'!C$11)
+($I761*'fnd base rates'!C$12)
+($J761*'fnd base rates'!C$13)
+($K761*'fnd base rates'!C$14)
+($M761*'fnd base rates'!C$16)
+($N761*'fnd base rates'!C$17)
+($O761*'fnd base rates'!C$18)
+($P761*VLOOKUP($S761+12,rate_basefnd,3)))
*$R761</f>
        <v>29992.587955200001</v>
      </c>
      <c r="V761" s="68">
        <f>(($D761*'fnd base rates'!D$7)
+($E761*'fnd base rates'!D$8)
+($F761*'fnd base rates'!D$9)
+($G761*'fnd base rates'!D$10)
+($H761*'fnd base rates'!D$11)
+($I761*'fnd base rates'!D$12)
+($J761*'fnd base rates'!D$13)
+($K761*'fnd base rates'!D$14)
+($M761*'fnd base rates'!D$16)
+($N761*'fnd base rates'!D$17)
+($O761*'fnd base rates'!D$18)
+($P761*VLOOKUP($S761+12,rate_basefnd,4)))
*$R761</f>
        <v>48501.585779999994</v>
      </c>
      <c r="W761" s="68">
        <f>(($D761*'fnd base rates'!E$7)
+($E761*'fnd base rates'!E$8)
+($F761*'fnd base rates'!E$9)
+($G761*'fnd base rates'!E$10)
+($H761*'fnd base rates'!E$11)
+($I761*'fnd base rates'!E$12)
+($J761*'fnd base rates'!E$13)
+($K761*'fnd base rates'!E$14)
+($M761*'fnd base rates'!E$16)
+($N761*'fnd base rates'!E$17)
+($O761*'fnd base rates'!E$18)
+($P761*VLOOKUP($S761+12,rate_basefnd,5)))
*$R761</f>
        <v>298041.86263679998</v>
      </c>
      <c r="X761" s="68">
        <f>(($D761*'fnd base rates'!F$7)
+($E761*'fnd base rates'!F$8)
+($F761*'fnd base rates'!F$9)
+($G761*'fnd base rates'!F$10)
+($H761*'fnd base rates'!F$11)
+($I761*'fnd base rates'!F$12)
+($J761*'fnd base rates'!F$13)
+($K761*'fnd base rates'!F$14)
+($M761*'fnd base rates'!F$16)
+($N761*'fnd base rates'!F$17)
+($O761*'fnd base rates'!F$18)
+($P761*VLOOKUP($S761+12,rate_basefnd,6)))
*$R761</f>
        <v>58128.153328799985</v>
      </c>
      <c r="Y761" s="68">
        <f>(($D761*'fnd base rates'!G$7)
+($E761*'fnd base rates'!G$8)
+($F761*'fnd base rates'!G$9)
+($G761*'fnd base rates'!G$10)
+($H761*'fnd base rates'!G$11)
+($I761*'fnd base rates'!G$12)
+($J761*'fnd base rates'!G$13)
+($K761*'fnd base rates'!G$14)
+($M761*'fnd base rates'!G$16)
+($N761*'fnd base rates'!G$17)
+($O761*'fnd base rates'!G$18)
+($P761*VLOOKUP($S761+12,rate_basefnd,7)))
*$R761</f>
        <v>12504.775358399998</v>
      </c>
      <c r="Z761" s="68">
        <f>(($D761*'fnd base rates'!H$7)
+($E761*'fnd base rates'!H$8)
+($F761*'fnd base rates'!H$9)
+($G761*'fnd base rates'!H$10)
+($H761*'fnd base rates'!H$11)
+($I761*'fnd base rates'!H$12)
+($J761*'fnd base rates'!H$13)
+($K761*'fnd base rates'!H$14)
+($M761*'fnd base rates'!H$16)
+($N761*'fnd base rates'!H$17)
+($O761*'fnd base rates'!H$18)
+($P761*VLOOKUP($S761+12,rate_basefnd,8)))</f>
        <v>30517.156000000003</v>
      </c>
      <c r="AA761" s="68">
        <f>(($D761*'fnd base rates'!I$7)
+($E761*'fnd base rates'!I$8)
+($F761*'fnd base rates'!I$9)
+($G761*'fnd base rates'!I$10)
+($H761*'fnd base rates'!I$11)
+($I761*'fnd base rates'!I$12)
+($J761*'fnd base rates'!I$13)
+($K761*'fnd base rates'!I$14)
+($M761*'fnd base rates'!I$16)
+($N761*'fnd base rates'!I$17)
+($O761*'fnd base rates'!I$18)
+($P761*VLOOKUP($S761+12,rate_basefnd,9)))
*$R761</f>
        <v>24915.4107</v>
      </c>
      <c r="AB761" s="68">
        <f>(($D761*'fnd base rates'!J$7)
+($E761*'fnd base rates'!J$8)
+($F761*'fnd base rates'!J$9)
+($G761*'fnd base rates'!J$10)
+($H761*'fnd base rates'!J$11)
+($I761*'fnd base rates'!J$12)
+($J761*'fnd base rates'!J$13)
+($K761*'fnd base rates'!J$14)
+($M761*'fnd base rates'!J$16)
+($N761*'fnd base rates'!J$17)
+($O761*'fnd base rates'!J$18)
+($P761*VLOOKUP($S761+12,rate_basefnd,10)))
*$R761</f>
        <v>32139.9087</v>
      </c>
      <c r="AC761" s="68">
        <f>(($D761*'fnd base rates'!K$7)
+($E761*'fnd base rates'!K$8)
+($F761*'fnd base rates'!K$9)
+($G761*'fnd base rates'!K$10)
+($H761*'fnd base rates'!K$11)
+($I761*'fnd base rates'!K$12)
+($J761*'fnd base rates'!K$13)
+($K761*'fnd base rates'!K$14)
+($M761*'fnd base rates'!K$16)
+($N761*'fnd base rates'!K$17)
+($O761*'fnd base rates'!K$18)
+($P761*VLOOKUP($S761+12,rate_basefnd,11)))
*$R761</f>
        <v>59345.961816000003</v>
      </c>
      <c r="AD761" s="68">
        <f>(($D761*'fnd base rates'!L$7)
+($E761*'fnd base rates'!L$8)
+($F761*'fnd base rates'!L$9)
+($G761*'fnd base rates'!L$10)
+($H761*'fnd base rates'!L$11)
+($I761*'fnd base rates'!L$12)
+($J761*'fnd base rates'!L$13)
+($K761*'fnd base rates'!L$14)
+($M761*'fnd base rates'!L$16)
+($N761*'fnd base rates'!L$17)
+($O761*'fnd base rates'!L$18)
+($P761*VLOOKUP($S761+12,rate_basefnd,12)))</f>
        <v>115199.86720000001</v>
      </c>
      <c r="AE761" s="68">
        <f>(($D761*'fnd base rates'!M$7)
+($E761*'fnd base rates'!M$8)
+($F761*'fnd base rates'!M$9)
+($G761*'fnd base rates'!M$10)
+($H761*'fnd base rates'!M$11)
+($I761*'fnd base rates'!M$12)
+($J761*'fnd base rates'!M$13)
+($K761*'fnd base rates'!M$14)
+($M761*'fnd base rates'!M$16)
+($N761*'fnd base rates'!M$17)
+($O761*'fnd base rates'!M$18)
+($P761*VLOOKUP($S761+12,rate_basefnd,13)))</f>
        <v>0</v>
      </c>
      <c r="AF761" s="3">
        <f t="shared" si="155"/>
        <v>709287.2694752001</v>
      </c>
      <c r="AH761" s="205">
        <f t="shared" si="156"/>
        <v>488219133</v>
      </c>
      <c r="AI761" s="3" t="str">
        <f t="shared" si="160"/>
        <v>488</v>
      </c>
      <c r="AJ761" s="1" t="str">
        <f t="shared" si="161"/>
        <v>219</v>
      </c>
      <c r="AK761" s="1" t="str">
        <f t="shared" si="162"/>
        <v>133</v>
      </c>
      <c r="AL761" s="3">
        <f t="shared" si="157"/>
        <v>1</v>
      </c>
      <c r="AM761" s="3">
        <f t="shared" si="167"/>
        <v>44</v>
      </c>
      <c r="AN761" s="3">
        <f t="shared" si="163"/>
        <v>709287.2694752001</v>
      </c>
      <c r="AO761" s="3">
        <f t="shared" si="164"/>
        <v>16120</v>
      </c>
      <c r="AP761" s="3">
        <f t="shared" si="158"/>
        <v>-58</v>
      </c>
      <c r="AQ761" s="3">
        <v>16178</v>
      </c>
      <c r="AS761" s="68"/>
      <c r="AT761" s="68"/>
      <c r="AX761" s="4">
        <f t="shared" si="165"/>
        <v>0</v>
      </c>
      <c r="AZ761" s="4">
        <f t="shared" si="166"/>
        <v>0</v>
      </c>
      <c r="BB761" s="4"/>
    </row>
    <row r="762" spans="1:54" s="3" customFormat="1">
      <c r="A762" s="205" t="str">
        <f t="shared" si="159"/>
        <v>488</v>
      </c>
      <c r="B762" s="1">
        <v>488219142</v>
      </c>
      <c r="C762" s="7" t="s">
        <v>111</v>
      </c>
      <c r="D762" s="8">
        <f>'fnd enro'!D762</f>
        <v>0</v>
      </c>
      <c r="E762" s="8">
        <f>'fnd enro'!E762</f>
        <v>0</v>
      </c>
      <c r="F762" s="8">
        <f>'fnd enro'!F762</f>
        <v>0</v>
      </c>
      <c r="G762" s="8">
        <f>'fnd enro'!G762</f>
        <v>2</v>
      </c>
      <c r="H762" s="8">
        <f>'fnd enro'!H762</f>
        <v>1</v>
      </c>
      <c r="I762" s="8">
        <f>'fnd enro'!I762</f>
        <v>7</v>
      </c>
      <c r="J762" s="8">
        <f>'fnd enro'!J762</f>
        <v>0</v>
      </c>
      <c r="K762" s="9">
        <f>'fnd enro'!K762</f>
        <v>0.4</v>
      </c>
      <c r="L762" s="8">
        <f>'fnd enro'!L762</f>
        <v>0</v>
      </c>
      <c r="M762" s="8">
        <f>'fnd enro'!M762</f>
        <v>0</v>
      </c>
      <c r="N762" s="8">
        <f>'fnd enro'!N762</f>
        <v>0</v>
      </c>
      <c r="O762" s="8">
        <f>'fnd enro'!O762</f>
        <v>0</v>
      </c>
      <c r="P762" s="8">
        <f>'fnd enro'!P762</f>
        <v>0</v>
      </c>
      <c r="Q762" s="8">
        <f>'fnd enro'!R762</f>
        <v>10</v>
      </c>
      <c r="R762" s="9">
        <f t="shared" si="154"/>
        <v>1.0589999999999999</v>
      </c>
      <c r="S762" s="8">
        <f>VALUE('fnd enro'!Q762)</f>
        <v>6</v>
      </c>
      <c r="T762" s="1"/>
      <c r="U762" s="68">
        <f>(($D762*'fnd base rates'!C$7)
+($E762*'fnd base rates'!C$8)
+($F762*'fnd base rates'!C$9)
+($G762*'fnd base rates'!C$10)
+($H762*'fnd base rates'!C$11)
+($I762*'fnd base rates'!C$12)
+($J762*'fnd base rates'!C$13)
+($K762*'fnd base rates'!C$14)
+($M762*'fnd base rates'!C$16)
+($N762*'fnd base rates'!C$17)
+($O762*'fnd base rates'!C$18)
+($P762*VLOOKUP($S762+12,rate_basefnd,3)))
*$R762</f>
        <v>6350.4121079999995</v>
      </c>
      <c r="V762" s="68">
        <f>(($D762*'fnd base rates'!D$7)
+($E762*'fnd base rates'!D$8)
+($F762*'fnd base rates'!D$9)
+($G762*'fnd base rates'!D$10)
+($H762*'fnd base rates'!D$11)
+($I762*'fnd base rates'!D$12)
+($J762*'fnd base rates'!D$13)
+($K762*'fnd base rates'!D$14)
+($M762*'fnd base rates'!D$16)
+($N762*'fnd base rates'!D$17)
+($O762*'fnd base rates'!D$18)
+($P762*VLOOKUP($S762+12,rate_basefnd,4)))
*$R762</f>
        <v>8988.1566000000003</v>
      </c>
      <c r="W762" s="68">
        <f>(($D762*'fnd base rates'!E$7)
+($E762*'fnd base rates'!E$8)
+($F762*'fnd base rates'!E$9)
+($G762*'fnd base rates'!E$10)
+($H762*'fnd base rates'!E$11)
+($I762*'fnd base rates'!E$12)
+($J762*'fnd base rates'!E$13)
+($K762*'fnd base rates'!E$14)
+($M762*'fnd base rates'!E$16)
+($N762*'fnd base rates'!E$17)
+($O762*'fnd base rates'!E$18)
+($P762*VLOOKUP($S762+12,rate_basefnd,5)))
*$R762</f>
        <v>53736.125351999995</v>
      </c>
      <c r="X762" s="68">
        <f>(($D762*'fnd base rates'!F$7)
+($E762*'fnd base rates'!F$8)
+($F762*'fnd base rates'!F$9)
+($G762*'fnd base rates'!F$10)
+($H762*'fnd base rates'!F$11)
+($I762*'fnd base rates'!F$12)
+($J762*'fnd base rates'!F$13)
+($K762*'fnd base rates'!F$14)
+($M762*'fnd base rates'!F$16)
+($N762*'fnd base rates'!F$17)
+($O762*'fnd base rates'!F$18)
+($P762*VLOOKUP($S762+12,rate_basefnd,6)))
*$R762</f>
        <v>11541.880031999999</v>
      </c>
      <c r="Y762" s="68">
        <f>(($D762*'fnd base rates'!G$7)
+($E762*'fnd base rates'!G$8)
+($F762*'fnd base rates'!G$9)
+($G762*'fnd base rates'!G$10)
+($H762*'fnd base rates'!G$11)
+($I762*'fnd base rates'!G$12)
+($J762*'fnd base rates'!G$13)
+($K762*'fnd base rates'!G$14)
+($M762*'fnd base rates'!G$16)
+($N762*'fnd base rates'!G$17)
+($O762*'fnd base rates'!G$18)
+($P762*VLOOKUP($S762+12,rate_basefnd,7)))
*$R762</f>
        <v>1921.7079959999996</v>
      </c>
      <c r="Z762" s="68">
        <f>(($D762*'fnd base rates'!H$7)
+($E762*'fnd base rates'!H$8)
+($F762*'fnd base rates'!H$9)
+($G762*'fnd base rates'!H$10)
+($H762*'fnd base rates'!H$11)
+($I762*'fnd base rates'!H$12)
+($J762*'fnd base rates'!H$13)
+($K762*'fnd base rates'!H$14)
+($M762*'fnd base rates'!H$16)
+($N762*'fnd base rates'!H$17)
+($O762*'fnd base rates'!H$18)
+($P762*VLOOKUP($S762+12,rate_basefnd,8)))</f>
        <v>8178.76</v>
      </c>
      <c r="AA762" s="68">
        <f>(($D762*'fnd base rates'!I$7)
+($E762*'fnd base rates'!I$8)
+($F762*'fnd base rates'!I$9)
+($G762*'fnd base rates'!I$10)
+($H762*'fnd base rates'!I$11)
+($I762*'fnd base rates'!I$12)
+($J762*'fnd base rates'!I$13)
+($K762*'fnd base rates'!I$14)
+($M762*'fnd base rates'!I$16)
+($N762*'fnd base rates'!I$17)
+($O762*'fnd base rates'!I$18)
+($P762*VLOOKUP($S762+12,rate_basefnd,9)))
*$R762</f>
        <v>4942.4800799999994</v>
      </c>
      <c r="AB762" s="68">
        <f>(($D762*'fnd base rates'!J$7)
+($E762*'fnd base rates'!J$8)
+($F762*'fnd base rates'!J$9)
+($G762*'fnd base rates'!J$10)
+($H762*'fnd base rates'!J$11)
+($I762*'fnd base rates'!J$12)
+($J762*'fnd base rates'!J$13)
+($K762*'fnd base rates'!J$14)
+($M762*'fnd base rates'!J$16)
+($N762*'fnd base rates'!J$17)
+($O762*'fnd base rates'!J$18)
+($P762*VLOOKUP($S762+12,rate_basefnd,10)))
*$R762</f>
        <v>5368.4840100000001</v>
      </c>
      <c r="AC762" s="68">
        <f>(($D762*'fnd base rates'!K$7)
+($E762*'fnd base rates'!K$8)
+($F762*'fnd base rates'!K$9)
+($G762*'fnd base rates'!K$10)
+($H762*'fnd base rates'!K$11)
+($I762*'fnd base rates'!K$12)
+($J762*'fnd base rates'!K$13)
+($K762*'fnd base rates'!K$14)
+($M762*'fnd base rates'!K$16)
+($N762*'fnd base rates'!K$17)
+($O762*'fnd base rates'!K$18)
+($P762*VLOOKUP($S762+12,rate_basefnd,11)))
*$R762</f>
        <v>13485.168329999999</v>
      </c>
      <c r="AD762" s="68">
        <f>(($D762*'fnd base rates'!L$7)
+($E762*'fnd base rates'!L$8)
+($F762*'fnd base rates'!L$9)
+($G762*'fnd base rates'!L$10)
+($H762*'fnd base rates'!L$11)
+($I762*'fnd base rates'!L$12)
+($J762*'fnd base rates'!L$13)
+($K762*'fnd base rates'!L$14)
+($M762*'fnd base rates'!L$16)
+($N762*'fnd base rates'!L$17)
+($O762*'fnd base rates'!L$18)
+($P762*VLOOKUP($S762+12,rate_basefnd,12)))</f>
        <v>22116.907999999999</v>
      </c>
      <c r="AE762" s="68">
        <f>(($D762*'fnd base rates'!M$7)
+($E762*'fnd base rates'!M$8)
+($F762*'fnd base rates'!M$9)
+($G762*'fnd base rates'!M$10)
+($H762*'fnd base rates'!M$11)
+($I762*'fnd base rates'!M$12)
+($J762*'fnd base rates'!M$13)
+($K762*'fnd base rates'!M$14)
+($M762*'fnd base rates'!M$16)
+($N762*'fnd base rates'!M$17)
+($O762*'fnd base rates'!M$18)
+($P762*VLOOKUP($S762+12,rate_basefnd,13)))</f>
        <v>0</v>
      </c>
      <c r="AF762" s="3">
        <f t="shared" si="155"/>
        <v>136630.08250799999</v>
      </c>
      <c r="AH762" s="205">
        <f t="shared" si="156"/>
        <v>488219142</v>
      </c>
      <c r="AI762" s="3" t="str">
        <f t="shared" si="160"/>
        <v>488</v>
      </c>
      <c r="AJ762" s="1" t="str">
        <f t="shared" si="161"/>
        <v>219</v>
      </c>
      <c r="AK762" s="1" t="str">
        <f t="shared" si="162"/>
        <v>142</v>
      </c>
      <c r="AL762" s="3">
        <f t="shared" si="157"/>
        <v>1</v>
      </c>
      <c r="AM762" s="3">
        <f t="shared" si="167"/>
        <v>10</v>
      </c>
      <c r="AN762" s="3">
        <f t="shared" si="163"/>
        <v>136630.08250799999</v>
      </c>
      <c r="AO762" s="3">
        <f t="shared" si="164"/>
        <v>13663</v>
      </c>
      <c r="AP762" s="3">
        <f t="shared" si="158"/>
        <v>33</v>
      </c>
      <c r="AQ762" s="3">
        <v>13630</v>
      </c>
      <c r="AS762" s="68"/>
      <c r="AT762" s="68"/>
      <c r="AX762" s="4">
        <f t="shared" si="165"/>
        <v>0</v>
      </c>
      <c r="AZ762" s="4">
        <f t="shared" si="166"/>
        <v>0</v>
      </c>
      <c r="BB762" s="4"/>
    </row>
    <row r="763" spans="1:54" s="3" customFormat="1">
      <c r="A763" s="205" t="str">
        <f t="shared" si="159"/>
        <v>488</v>
      </c>
      <c r="B763" s="1">
        <v>488219145</v>
      </c>
      <c r="C763" s="7" t="s">
        <v>111</v>
      </c>
      <c r="D763" s="8">
        <f>'fnd enro'!D763</f>
        <v>0</v>
      </c>
      <c r="E763" s="8">
        <f>'fnd enro'!E763</f>
        <v>0</v>
      </c>
      <c r="F763" s="8">
        <f>'fnd enro'!F763</f>
        <v>0</v>
      </c>
      <c r="G763" s="8">
        <f>'fnd enro'!G763</f>
        <v>4</v>
      </c>
      <c r="H763" s="8">
        <f>'fnd enro'!H763</f>
        <v>0</v>
      </c>
      <c r="I763" s="8">
        <f>'fnd enro'!I763</f>
        <v>0</v>
      </c>
      <c r="J763" s="8">
        <f>'fnd enro'!J763</f>
        <v>0</v>
      </c>
      <c r="K763" s="9">
        <f>'fnd enro'!K763</f>
        <v>0.16</v>
      </c>
      <c r="L763" s="8">
        <f>'fnd enro'!L763</f>
        <v>0</v>
      </c>
      <c r="M763" s="8">
        <f>'fnd enro'!M763</f>
        <v>0</v>
      </c>
      <c r="N763" s="8">
        <f>'fnd enro'!N763</f>
        <v>0</v>
      </c>
      <c r="O763" s="8">
        <f>'fnd enro'!O763</f>
        <v>0</v>
      </c>
      <c r="P763" s="8">
        <f>'fnd enro'!P763</f>
        <v>2</v>
      </c>
      <c r="Q763" s="8">
        <f>'fnd enro'!R763</f>
        <v>4</v>
      </c>
      <c r="R763" s="9">
        <f t="shared" si="154"/>
        <v>1.0589999999999999</v>
      </c>
      <c r="S763" s="8">
        <f>VALUE('fnd enro'!Q763)</f>
        <v>4</v>
      </c>
      <c r="T763" s="1"/>
      <c r="U763" s="68">
        <f>(($D763*'fnd base rates'!C$7)
+($E763*'fnd base rates'!C$8)
+($F763*'fnd base rates'!C$9)
+($G763*'fnd base rates'!C$10)
+($H763*'fnd base rates'!C$11)
+($I763*'fnd base rates'!C$12)
+($J763*'fnd base rates'!C$13)
+($K763*'fnd base rates'!C$14)
+($M763*'fnd base rates'!C$16)
+($N763*'fnd base rates'!C$17)
+($O763*'fnd base rates'!C$18)
+($P763*VLOOKUP($S763+12,rate_basefnd,3)))
*$R763</f>
        <v>2684.2312032</v>
      </c>
      <c r="V763" s="68">
        <f>(($D763*'fnd base rates'!D$7)
+($E763*'fnd base rates'!D$8)
+($F763*'fnd base rates'!D$9)
+($G763*'fnd base rates'!D$10)
+($H763*'fnd base rates'!D$11)
+($I763*'fnd base rates'!D$12)
+($J763*'fnd base rates'!D$13)
+($K763*'fnd base rates'!D$14)
+($M763*'fnd base rates'!D$16)
+($N763*'fnd base rates'!D$17)
+($O763*'fnd base rates'!D$18)
+($P763*VLOOKUP($S763+12,rate_basefnd,4)))
*$R763</f>
        <v>4277.8305</v>
      </c>
      <c r="W763" s="68">
        <f>(($D763*'fnd base rates'!E$7)
+($E763*'fnd base rates'!E$8)
+($F763*'fnd base rates'!E$9)
+($G763*'fnd base rates'!E$10)
+($H763*'fnd base rates'!E$11)
+($I763*'fnd base rates'!E$12)
+($J763*'fnd base rates'!E$13)
+($K763*'fnd base rates'!E$14)
+($M763*'fnd base rates'!E$16)
+($N763*'fnd base rates'!E$17)
+($O763*'fnd base rates'!E$18)
+($P763*VLOOKUP($S763+12,rate_basefnd,5)))
*$R763</f>
        <v>24961.522948799997</v>
      </c>
      <c r="X763" s="68">
        <f>(($D763*'fnd base rates'!F$7)
+($E763*'fnd base rates'!F$8)
+($F763*'fnd base rates'!F$9)
+($G763*'fnd base rates'!F$10)
+($H763*'fnd base rates'!F$11)
+($I763*'fnd base rates'!F$12)
+($J763*'fnd base rates'!F$13)
+($K763*'fnd base rates'!F$14)
+($M763*'fnd base rates'!F$16)
+($N763*'fnd base rates'!F$17)
+($O763*'fnd base rates'!F$18)
+($P763*VLOOKUP($S763+12,rate_basefnd,6)))
*$R763</f>
        <v>5921.2197407999993</v>
      </c>
      <c r="Y763" s="68">
        <f>(($D763*'fnd base rates'!G$7)
+($E763*'fnd base rates'!G$8)
+($F763*'fnd base rates'!G$9)
+($G763*'fnd base rates'!G$10)
+($H763*'fnd base rates'!G$11)
+($I763*'fnd base rates'!G$12)
+($J763*'fnd base rates'!G$13)
+($K763*'fnd base rates'!G$14)
+($M763*'fnd base rates'!G$16)
+($N763*'fnd base rates'!G$17)
+($O763*'fnd base rates'!G$18)
+($P763*VLOOKUP($S763+12,rate_basefnd,7)))
*$R763</f>
        <v>1063.1741543999999</v>
      </c>
      <c r="Z763" s="68">
        <f>(($D763*'fnd base rates'!H$7)
+($E763*'fnd base rates'!H$8)
+($F763*'fnd base rates'!H$9)
+($G763*'fnd base rates'!H$10)
+($H763*'fnd base rates'!H$11)
+($I763*'fnd base rates'!H$12)
+($J763*'fnd base rates'!H$13)
+($K763*'fnd base rates'!H$14)
+($M763*'fnd base rates'!H$16)
+($N763*'fnd base rates'!H$17)
+($O763*'fnd base rates'!H$18)
+($P763*VLOOKUP($S763+12,rate_basefnd,8)))</f>
        <v>2371.9960000000001</v>
      </c>
      <c r="AA763" s="68">
        <f>(($D763*'fnd base rates'!I$7)
+($E763*'fnd base rates'!I$8)
+($F763*'fnd base rates'!I$9)
+($G763*'fnd base rates'!I$10)
+($H763*'fnd base rates'!I$11)
+($I763*'fnd base rates'!I$12)
+($J763*'fnd base rates'!I$13)
+($K763*'fnd base rates'!I$14)
+($M763*'fnd base rates'!I$16)
+($N763*'fnd base rates'!I$17)
+($O763*'fnd base rates'!I$18)
+($P763*VLOOKUP($S763+12,rate_basefnd,9)))
*$R763</f>
        <v>2189.3977799999998</v>
      </c>
      <c r="AB763" s="68">
        <f>(($D763*'fnd base rates'!J$7)
+($E763*'fnd base rates'!J$8)
+($F763*'fnd base rates'!J$9)
+($G763*'fnd base rates'!J$10)
+($H763*'fnd base rates'!J$11)
+($I763*'fnd base rates'!J$12)
+($J763*'fnd base rates'!J$13)
+($K763*'fnd base rates'!J$14)
+($M763*'fnd base rates'!J$16)
+($N763*'fnd base rates'!J$17)
+($O763*'fnd base rates'!J$18)
+($P763*VLOOKUP($S763+12,rate_basefnd,10)))
*$R763</f>
        <v>2117.7882</v>
      </c>
      <c r="AC763" s="68">
        <f>(($D763*'fnd base rates'!K$7)
+($E763*'fnd base rates'!K$8)
+($F763*'fnd base rates'!K$9)
+($G763*'fnd base rates'!K$10)
+($H763*'fnd base rates'!K$11)
+($I763*'fnd base rates'!K$12)
+($J763*'fnd base rates'!K$13)
+($K763*'fnd base rates'!K$14)
+($M763*'fnd base rates'!K$16)
+($N763*'fnd base rates'!K$17)
+($O763*'fnd base rates'!K$18)
+($P763*VLOOKUP($S763+12,rate_basefnd,11)))
*$R763</f>
        <v>5191.5822959999996</v>
      </c>
      <c r="AD763" s="68">
        <f>(($D763*'fnd base rates'!L$7)
+($E763*'fnd base rates'!L$8)
+($F763*'fnd base rates'!L$9)
+($G763*'fnd base rates'!L$10)
+($H763*'fnd base rates'!L$11)
+($I763*'fnd base rates'!L$12)
+($J763*'fnd base rates'!L$13)
+($K763*'fnd base rates'!L$14)
+($M763*'fnd base rates'!L$16)
+($N763*'fnd base rates'!L$17)
+($O763*'fnd base rates'!L$18)
+($P763*VLOOKUP($S763+12,rate_basefnd,12)))</f>
        <v>10229.6152</v>
      </c>
      <c r="AE763" s="68">
        <f>(($D763*'fnd base rates'!M$7)
+($E763*'fnd base rates'!M$8)
+($F763*'fnd base rates'!M$9)
+($G763*'fnd base rates'!M$10)
+($H763*'fnd base rates'!M$11)
+($I763*'fnd base rates'!M$12)
+($J763*'fnd base rates'!M$13)
+($K763*'fnd base rates'!M$14)
+($M763*'fnd base rates'!M$16)
+($N763*'fnd base rates'!M$17)
+($O763*'fnd base rates'!M$18)
+($P763*VLOOKUP($S763+12,rate_basefnd,13)))</f>
        <v>0</v>
      </c>
      <c r="AF763" s="3">
        <f t="shared" si="155"/>
        <v>61008.358023200002</v>
      </c>
      <c r="AH763" s="205">
        <f t="shared" si="156"/>
        <v>488219145</v>
      </c>
      <c r="AI763" s="3" t="str">
        <f t="shared" si="160"/>
        <v>488</v>
      </c>
      <c r="AJ763" s="1" t="str">
        <f t="shared" si="161"/>
        <v>219</v>
      </c>
      <c r="AK763" s="1" t="str">
        <f t="shared" si="162"/>
        <v>145</v>
      </c>
      <c r="AL763" s="3">
        <f t="shared" si="157"/>
        <v>1</v>
      </c>
      <c r="AM763" s="3">
        <f t="shared" si="167"/>
        <v>4</v>
      </c>
      <c r="AN763" s="3">
        <f t="shared" si="163"/>
        <v>61008.358023200002</v>
      </c>
      <c r="AO763" s="3">
        <f t="shared" si="164"/>
        <v>15252</v>
      </c>
      <c r="AP763" s="3">
        <f t="shared" si="158"/>
        <v>-3506</v>
      </c>
      <c r="AQ763" s="3">
        <v>18758</v>
      </c>
      <c r="AS763" s="68"/>
      <c r="AT763" s="68"/>
      <c r="AX763" s="4">
        <f t="shared" si="165"/>
        <v>0</v>
      </c>
      <c r="AZ763" s="4">
        <f t="shared" si="166"/>
        <v>0</v>
      </c>
      <c r="BB763" s="4"/>
    </row>
    <row r="764" spans="1:54" s="3" customFormat="1">
      <c r="A764" s="205" t="str">
        <f t="shared" si="159"/>
        <v>488</v>
      </c>
      <c r="B764" s="1">
        <v>488219171</v>
      </c>
      <c r="C764" s="7" t="s">
        <v>111</v>
      </c>
      <c r="D764" s="8">
        <f>'fnd enro'!D764</f>
        <v>0</v>
      </c>
      <c r="E764" s="8">
        <f>'fnd enro'!E764</f>
        <v>0</v>
      </c>
      <c r="F764" s="8">
        <f>'fnd enro'!F764</f>
        <v>2</v>
      </c>
      <c r="G764" s="8">
        <f>'fnd enro'!G764</f>
        <v>2</v>
      </c>
      <c r="H764" s="8">
        <f>'fnd enro'!H764</f>
        <v>4</v>
      </c>
      <c r="I764" s="8">
        <f>'fnd enro'!I764</f>
        <v>4</v>
      </c>
      <c r="J764" s="8">
        <f>'fnd enro'!J764</f>
        <v>0</v>
      </c>
      <c r="K764" s="9">
        <f>'fnd enro'!K764</f>
        <v>0.48</v>
      </c>
      <c r="L764" s="8">
        <f>'fnd enro'!L764</f>
        <v>0</v>
      </c>
      <c r="M764" s="8">
        <f>'fnd enro'!M764</f>
        <v>0</v>
      </c>
      <c r="N764" s="8">
        <f>'fnd enro'!N764</f>
        <v>0</v>
      </c>
      <c r="O764" s="8">
        <f>'fnd enro'!O764</f>
        <v>0</v>
      </c>
      <c r="P764" s="8">
        <f>'fnd enro'!P764</f>
        <v>6</v>
      </c>
      <c r="Q764" s="8">
        <f>'fnd enro'!R764</f>
        <v>12</v>
      </c>
      <c r="R764" s="9">
        <f t="shared" si="154"/>
        <v>1.0589999999999999</v>
      </c>
      <c r="S764" s="8">
        <f>VALUE('fnd enro'!Q764)</f>
        <v>4</v>
      </c>
      <c r="T764" s="1"/>
      <c r="U764" s="68">
        <f>(($D764*'fnd base rates'!C$7)
+($E764*'fnd base rates'!C$8)
+($F764*'fnd base rates'!C$9)
+($G764*'fnd base rates'!C$10)
+($H764*'fnd base rates'!C$11)
+($I764*'fnd base rates'!C$12)
+($J764*'fnd base rates'!C$13)
+($K764*'fnd base rates'!C$14)
+($M764*'fnd base rates'!C$16)
+($N764*'fnd base rates'!C$17)
+($O764*'fnd base rates'!C$18)
+($P764*VLOOKUP($S764+12,rate_basefnd,3)))
*$R764</f>
        <v>8052.6936095999999</v>
      </c>
      <c r="V764" s="68">
        <f>(($D764*'fnd base rates'!D$7)
+($E764*'fnd base rates'!D$8)
+($F764*'fnd base rates'!D$9)
+($G764*'fnd base rates'!D$10)
+($H764*'fnd base rates'!D$11)
+($I764*'fnd base rates'!D$12)
+($J764*'fnd base rates'!D$13)
+($K764*'fnd base rates'!D$14)
+($M764*'fnd base rates'!D$16)
+($N764*'fnd base rates'!D$17)
+($O764*'fnd base rates'!D$18)
+($P764*VLOOKUP($S764+12,rate_basefnd,4)))
*$R764</f>
        <v>12833.4915</v>
      </c>
      <c r="W764" s="68">
        <f>(($D764*'fnd base rates'!E$7)
+($E764*'fnd base rates'!E$8)
+($F764*'fnd base rates'!E$9)
+($G764*'fnd base rates'!E$10)
+($H764*'fnd base rates'!E$11)
+($I764*'fnd base rates'!E$12)
+($J764*'fnd base rates'!E$13)
+($K764*'fnd base rates'!E$14)
+($M764*'fnd base rates'!E$16)
+($N764*'fnd base rates'!E$17)
+($O764*'fnd base rates'!E$18)
+($P764*VLOOKUP($S764+12,rate_basefnd,5)))
*$R764</f>
        <v>77755.094246399996</v>
      </c>
      <c r="X764" s="68">
        <f>(($D764*'fnd base rates'!F$7)
+($E764*'fnd base rates'!F$8)
+($F764*'fnd base rates'!F$9)
+($G764*'fnd base rates'!F$10)
+($H764*'fnd base rates'!F$11)
+($I764*'fnd base rates'!F$12)
+($J764*'fnd base rates'!F$13)
+($K764*'fnd base rates'!F$14)
+($M764*'fnd base rates'!F$16)
+($N764*'fnd base rates'!F$17)
+($O764*'fnd base rates'!F$18)
+($P764*VLOOKUP($S764+12,rate_basefnd,6)))
*$R764</f>
        <v>14884.873622399997</v>
      </c>
      <c r="Y764" s="68">
        <f>(($D764*'fnd base rates'!G$7)
+($E764*'fnd base rates'!G$8)
+($F764*'fnd base rates'!G$9)
+($G764*'fnd base rates'!G$10)
+($H764*'fnd base rates'!G$11)
+($I764*'fnd base rates'!G$12)
+($J764*'fnd base rates'!G$13)
+($K764*'fnd base rates'!G$14)
+($M764*'fnd base rates'!G$16)
+($N764*'fnd base rates'!G$17)
+($O764*'fnd base rates'!G$18)
+($P764*VLOOKUP($S764+12,rate_basefnd,7)))
*$R764</f>
        <v>3277.5041832000002</v>
      </c>
      <c r="Z764" s="68">
        <f>(($D764*'fnd base rates'!H$7)
+($E764*'fnd base rates'!H$8)
+($F764*'fnd base rates'!H$9)
+($G764*'fnd base rates'!H$10)
+($H764*'fnd base rates'!H$11)
+($I764*'fnd base rates'!H$12)
+($J764*'fnd base rates'!H$13)
+($K764*'fnd base rates'!H$14)
+($M764*'fnd base rates'!H$16)
+($N764*'fnd base rates'!H$17)
+($O764*'fnd base rates'!H$18)
+($P764*VLOOKUP($S764+12,rate_basefnd,8)))</f>
        <v>8467.8279999999995</v>
      </c>
      <c r="AA764" s="68">
        <f>(($D764*'fnd base rates'!I$7)
+($E764*'fnd base rates'!I$8)
+($F764*'fnd base rates'!I$9)
+($G764*'fnd base rates'!I$10)
+($H764*'fnd base rates'!I$11)
+($I764*'fnd base rates'!I$12)
+($J764*'fnd base rates'!I$13)
+($K764*'fnd base rates'!I$14)
+($M764*'fnd base rates'!I$16)
+($N764*'fnd base rates'!I$17)
+($O764*'fnd base rates'!I$18)
+($P764*VLOOKUP($S764+12,rate_basefnd,9)))
*$R764</f>
        <v>6650.2023000000008</v>
      </c>
      <c r="AB764" s="68">
        <f>(($D764*'fnd base rates'!J$7)
+($E764*'fnd base rates'!J$8)
+($F764*'fnd base rates'!J$9)
+($G764*'fnd base rates'!J$10)
+($H764*'fnd base rates'!J$11)
+($I764*'fnd base rates'!J$12)
+($J764*'fnd base rates'!J$13)
+($K764*'fnd base rates'!J$14)
+($M764*'fnd base rates'!J$16)
+($N764*'fnd base rates'!J$17)
+($O764*'fnd base rates'!J$18)
+($P764*VLOOKUP($S764+12,rate_basefnd,10)))
*$R764</f>
        <v>8667.9997199999998</v>
      </c>
      <c r="AC764" s="68">
        <f>(($D764*'fnd base rates'!K$7)
+($E764*'fnd base rates'!K$8)
+($F764*'fnd base rates'!K$9)
+($G764*'fnd base rates'!K$10)
+($H764*'fnd base rates'!K$11)
+($I764*'fnd base rates'!K$12)
+($J764*'fnd base rates'!K$13)
+($K764*'fnd base rates'!K$14)
+($M764*'fnd base rates'!K$16)
+($N764*'fnd base rates'!K$17)
+($O764*'fnd base rates'!K$18)
+($P764*VLOOKUP($S764+12,rate_basefnd,11)))
*$R764</f>
        <v>16194.092448000001</v>
      </c>
      <c r="AD764" s="68">
        <f>(($D764*'fnd base rates'!L$7)
+($E764*'fnd base rates'!L$8)
+($F764*'fnd base rates'!L$9)
+($G764*'fnd base rates'!L$10)
+($H764*'fnd base rates'!L$11)
+($I764*'fnd base rates'!L$12)
+($J764*'fnd base rates'!L$13)
+($K764*'fnd base rates'!L$14)
+($M764*'fnd base rates'!L$16)
+($N764*'fnd base rates'!L$17)
+($O764*'fnd base rates'!L$18)
+($P764*VLOOKUP($S764+12,rate_basefnd,12)))</f>
        <v>30970.125600000003</v>
      </c>
      <c r="AE764" s="68">
        <f>(($D764*'fnd base rates'!M$7)
+($E764*'fnd base rates'!M$8)
+($F764*'fnd base rates'!M$9)
+($G764*'fnd base rates'!M$10)
+($H764*'fnd base rates'!M$11)
+($I764*'fnd base rates'!M$12)
+($J764*'fnd base rates'!M$13)
+($K764*'fnd base rates'!M$14)
+($M764*'fnd base rates'!M$16)
+($N764*'fnd base rates'!M$17)
+($O764*'fnd base rates'!M$18)
+($P764*VLOOKUP($S764+12,rate_basefnd,13)))</f>
        <v>0</v>
      </c>
      <c r="AF764" s="3">
        <f t="shared" si="155"/>
        <v>187753.9052296</v>
      </c>
      <c r="AH764" s="205">
        <f t="shared" si="156"/>
        <v>488219171</v>
      </c>
      <c r="AI764" s="3" t="str">
        <f t="shared" si="160"/>
        <v>488</v>
      </c>
      <c r="AJ764" s="1" t="str">
        <f t="shared" si="161"/>
        <v>219</v>
      </c>
      <c r="AK764" s="1" t="str">
        <f t="shared" si="162"/>
        <v>171</v>
      </c>
      <c r="AL764" s="3">
        <f t="shared" si="157"/>
        <v>1</v>
      </c>
      <c r="AM764" s="3">
        <f t="shared" si="167"/>
        <v>12</v>
      </c>
      <c r="AN764" s="3">
        <f t="shared" si="163"/>
        <v>187753.9052296</v>
      </c>
      <c r="AO764" s="3">
        <f t="shared" si="164"/>
        <v>15646</v>
      </c>
      <c r="AP764" s="3">
        <f t="shared" si="158"/>
        <v>-4670</v>
      </c>
      <c r="AQ764" s="3">
        <v>20316</v>
      </c>
      <c r="AS764" s="68"/>
      <c r="AT764" s="68"/>
      <c r="AX764" s="4">
        <f t="shared" si="165"/>
        <v>0</v>
      </c>
      <c r="AZ764" s="4">
        <f t="shared" si="166"/>
        <v>0</v>
      </c>
      <c r="BB764" s="4"/>
    </row>
    <row r="765" spans="1:54" s="3" customFormat="1">
      <c r="A765" s="205" t="str">
        <f t="shared" si="159"/>
        <v>488</v>
      </c>
      <c r="B765" s="1">
        <v>488219219</v>
      </c>
      <c r="C765" s="7" t="s">
        <v>111</v>
      </c>
      <c r="D765" s="8">
        <f>'fnd enro'!D765</f>
        <v>0</v>
      </c>
      <c r="E765" s="8">
        <f>'fnd enro'!E765</f>
        <v>0</v>
      </c>
      <c r="F765" s="8">
        <f>'fnd enro'!F765</f>
        <v>0</v>
      </c>
      <c r="G765" s="8">
        <f>'fnd enro'!G765</f>
        <v>1</v>
      </c>
      <c r="H765" s="8">
        <f>'fnd enro'!H765</f>
        <v>1</v>
      </c>
      <c r="I765" s="8">
        <f>'fnd enro'!I765</f>
        <v>1</v>
      </c>
      <c r="J765" s="8">
        <f>'fnd enro'!J765</f>
        <v>0</v>
      </c>
      <c r="K765" s="9">
        <f>'fnd enro'!K765</f>
        <v>0.12</v>
      </c>
      <c r="L765" s="8">
        <f>'fnd enro'!L765</f>
        <v>0</v>
      </c>
      <c r="M765" s="8">
        <f>'fnd enro'!M765</f>
        <v>1</v>
      </c>
      <c r="N765" s="8">
        <f>'fnd enro'!N765</f>
        <v>0</v>
      </c>
      <c r="O765" s="8">
        <f>'fnd enro'!O765</f>
        <v>0</v>
      </c>
      <c r="P765" s="8">
        <f>'fnd enro'!P765</f>
        <v>0</v>
      </c>
      <c r="Q765" s="8">
        <f>'fnd enro'!R765</f>
        <v>3</v>
      </c>
      <c r="R765" s="9">
        <f t="shared" si="154"/>
        <v>1.0589999999999999</v>
      </c>
      <c r="S765" s="8">
        <f>VALUE('fnd enro'!Q765)</f>
        <v>2</v>
      </c>
      <c r="T765" s="1"/>
      <c r="U765" s="68">
        <f>(($D765*'fnd base rates'!C$7)
+($E765*'fnd base rates'!C$8)
+($F765*'fnd base rates'!C$9)
+($G765*'fnd base rates'!C$10)
+($H765*'fnd base rates'!C$11)
+($I765*'fnd base rates'!C$12)
+($J765*'fnd base rates'!C$13)
+($K765*'fnd base rates'!C$14)
+($M765*'fnd base rates'!C$16)
+($N765*'fnd base rates'!C$17)
+($O765*'fnd base rates'!C$18)
+($P765*VLOOKUP($S765+12,rate_basefnd,3)))
*$R765</f>
        <v>2032.7331323999999</v>
      </c>
      <c r="V765" s="68">
        <f>(($D765*'fnd base rates'!D$7)
+($E765*'fnd base rates'!D$8)
+($F765*'fnd base rates'!D$9)
+($G765*'fnd base rates'!D$10)
+($H765*'fnd base rates'!D$11)
+($I765*'fnd base rates'!D$12)
+($J765*'fnd base rates'!D$13)
+($K765*'fnd base rates'!D$14)
+($M765*'fnd base rates'!D$16)
+($N765*'fnd base rates'!D$17)
+($O765*'fnd base rates'!D$18)
+($P765*VLOOKUP($S765+12,rate_basefnd,4)))
*$R765</f>
        <v>2919.7583100000002</v>
      </c>
      <c r="W765" s="68">
        <f>(($D765*'fnd base rates'!E$7)
+($E765*'fnd base rates'!E$8)
+($F765*'fnd base rates'!E$9)
+($G765*'fnd base rates'!E$10)
+($H765*'fnd base rates'!E$11)
+($I765*'fnd base rates'!E$12)
+($J765*'fnd base rates'!E$13)
+($K765*'fnd base rates'!E$14)
+($M765*'fnd base rates'!E$16)
+($N765*'fnd base rates'!E$17)
+($O765*'fnd base rates'!E$18)
+($P765*VLOOKUP($S765+12,rate_basefnd,5)))
*$R765</f>
        <v>16004.447151600001</v>
      </c>
      <c r="X765" s="68">
        <f>(($D765*'fnd base rates'!F$7)
+($E765*'fnd base rates'!F$8)
+($F765*'fnd base rates'!F$9)
+($G765*'fnd base rates'!F$10)
+($H765*'fnd base rates'!F$11)
+($I765*'fnd base rates'!F$12)
+($J765*'fnd base rates'!F$13)
+($K765*'fnd base rates'!F$14)
+($M765*'fnd base rates'!F$16)
+($N765*'fnd base rates'!F$17)
+($O765*'fnd base rates'!F$18)
+($P765*VLOOKUP($S765+12,rate_basefnd,6)))
*$R765</f>
        <v>3944.5297355999992</v>
      </c>
      <c r="Y765" s="68">
        <f>(($D765*'fnd base rates'!G$7)
+($E765*'fnd base rates'!G$8)
+($F765*'fnd base rates'!G$9)
+($G765*'fnd base rates'!G$10)
+($H765*'fnd base rates'!G$11)
+($I765*'fnd base rates'!G$12)
+($J765*'fnd base rates'!G$13)
+($K765*'fnd base rates'!G$14)
+($M765*'fnd base rates'!G$16)
+($N765*'fnd base rates'!G$17)
+($O765*'fnd base rates'!G$18)
+($P765*VLOOKUP($S765+12,rate_basefnd,7)))
*$R765</f>
        <v>640.72804080000003</v>
      </c>
      <c r="Z765" s="68">
        <f>(($D765*'fnd base rates'!H$7)
+($E765*'fnd base rates'!H$8)
+($F765*'fnd base rates'!H$9)
+($G765*'fnd base rates'!H$10)
+($H765*'fnd base rates'!H$11)
+($I765*'fnd base rates'!H$12)
+($J765*'fnd base rates'!H$13)
+($K765*'fnd base rates'!H$14)
+($M765*'fnd base rates'!H$16)
+($N765*'fnd base rates'!H$17)
+($O765*'fnd base rates'!H$18)
+($P765*VLOOKUP($S765+12,rate_basefnd,8)))</f>
        <v>2232.482</v>
      </c>
      <c r="AA765" s="68">
        <f>(($D765*'fnd base rates'!I$7)
+($E765*'fnd base rates'!I$8)
+($F765*'fnd base rates'!I$9)
+($G765*'fnd base rates'!I$10)
+($H765*'fnd base rates'!I$11)
+($I765*'fnd base rates'!I$12)
+($J765*'fnd base rates'!I$13)
+($K765*'fnd base rates'!I$14)
+($M765*'fnd base rates'!I$16)
+($N765*'fnd base rates'!I$17)
+($O765*'fnd base rates'!I$18)
+($P765*VLOOKUP($S765+12,rate_basefnd,9)))
*$R765</f>
        <v>1555.89339</v>
      </c>
      <c r="AB765" s="68">
        <f>(($D765*'fnd base rates'!J$7)
+($E765*'fnd base rates'!J$8)
+($F765*'fnd base rates'!J$9)
+($G765*'fnd base rates'!J$10)
+($H765*'fnd base rates'!J$11)
+($I765*'fnd base rates'!J$12)
+($J765*'fnd base rates'!J$13)
+($K765*'fnd base rates'!J$14)
+($M765*'fnd base rates'!J$16)
+($N765*'fnd base rates'!J$17)
+($O765*'fnd base rates'!J$18)
+($P765*VLOOKUP($S765+12,rate_basefnd,10)))
*$R765</f>
        <v>1177.19499</v>
      </c>
      <c r="AC765" s="68">
        <f>(($D765*'fnd base rates'!K$7)
+($E765*'fnd base rates'!K$8)
+($F765*'fnd base rates'!K$9)
+($G765*'fnd base rates'!K$10)
+($H765*'fnd base rates'!K$11)
+($I765*'fnd base rates'!K$12)
+($J765*'fnd base rates'!K$13)
+($K765*'fnd base rates'!K$14)
+($M765*'fnd base rates'!K$16)
+($N765*'fnd base rates'!K$17)
+($O765*'fnd base rates'!K$18)
+($P765*VLOOKUP($S765+12,rate_basefnd,11)))
*$R765</f>
        <v>4431.3304319999997</v>
      </c>
      <c r="AD765" s="68">
        <f>(($D765*'fnd base rates'!L$7)
+($E765*'fnd base rates'!L$8)
+($F765*'fnd base rates'!L$9)
+($G765*'fnd base rates'!L$10)
+($H765*'fnd base rates'!L$11)
+($I765*'fnd base rates'!L$12)
+($J765*'fnd base rates'!L$13)
+($K765*'fnd base rates'!L$14)
+($M765*'fnd base rates'!L$16)
+($N765*'fnd base rates'!L$17)
+($O765*'fnd base rates'!L$18)
+($P765*VLOOKUP($S765+12,rate_basefnd,12)))</f>
        <v>7241.5064000000002</v>
      </c>
      <c r="AE765" s="68">
        <f>(($D765*'fnd base rates'!M$7)
+($E765*'fnd base rates'!M$8)
+($F765*'fnd base rates'!M$9)
+($G765*'fnd base rates'!M$10)
+($H765*'fnd base rates'!M$11)
+($I765*'fnd base rates'!M$12)
+($J765*'fnd base rates'!M$13)
+($K765*'fnd base rates'!M$14)
+($M765*'fnd base rates'!M$16)
+($N765*'fnd base rates'!M$17)
+($O765*'fnd base rates'!M$18)
+($P765*VLOOKUP($S765+12,rate_basefnd,13)))</f>
        <v>0</v>
      </c>
      <c r="AF765" s="3">
        <f t="shared" si="155"/>
        <v>42180.603582399999</v>
      </c>
      <c r="AH765" s="205">
        <f t="shared" si="156"/>
        <v>488219219</v>
      </c>
      <c r="AI765" s="3" t="str">
        <f t="shared" si="160"/>
        <v>488</v>
      </c>
      <c r="AJ765" s="1" t="str">
        <f t="shared" si="161"/>
        <v>219</v>
      </c>
      <c r="AK765" s="1" t="str">
        <f t="shared" si="162"/>
        <v>219</v>
      </c>
      <c r="AL765" s="3">
        <f t="shared" si="157"/>
        <v>1</v>
      </c>
      <c r="AM765" s="3">
        <f t="shared" si="167"/>
        <v>3</v>
      </c>
      <c r="AN765" s="3">
        <f t="shared" si="163"/>
        <v>42180.603582399999</v>
      </c>
      <c r="AO765" s="3">
        <f t="shared" si="164"/>
        <v>14060</v>
      </c>
      <c r="AP765" s="3">
        <f t="shared" si="158"/>
        <v>-1412</v>
      </c>
      <c r="AQ765" s="3">
        <v>15472</v>
      </c>
      <c r="AS765" s="68"/>
      <c r="AT765" s="68"/>
      <c r="AX765" s="4">
        <f t="shared" si="165"/>
        <v>0</v>
      </c>
      <c r="AZ765" s="4">
        <f t="shared" si="166"/>
        <v>0</v>
      </c>
      <c r="BB765" s="4"/>
    </row>
    <row r="766" spans="1:54" s="3" customFormat="1">
      <c r="A766" s="205" t="str">
        <f t="shared" si="159"/>
        <v>488</v>
      </c>
      <c r="B766" s="1">
        <v>488219231</v>
      </c>
      <c r="C766" s="7" t="s">
        <v>111</v>
      </c>
      <c r="D766" s="8">
        <f>'fnd enro'!D766</f>
        <v>0</v>
      </c>
      <c r="E766" s="8">
        <f>'fnd enro'!E766</f>
        <v>0</v>
      </c>
      <c r="F766" s="8">
        <f>'fnd enro'!F766</f>
        <v>1</v>
      </c>
      <c r="G766" s="8">
        <f>'fnd enro'!G766</f>
        <v>6</v>
      </c>
      <c r="H766" s="8">
        <f>'fnd enro'!H766</f>
        <v>1</v>
      </c>
      <c r="I766" s="8">
        <f>'fnd enro'!I766</f>
        <v>7</v>
      </c>
      <c r="J766" s="8">
        <f>'fnd enro'!J766</f>
        <v>0</v>
      </c>
      <c r="K766" s="9">
        <f>'fnd enro'!K766</f>
        <v>0.6</v>
      </c>
      <c r="L766" s="8">
        <f>'fnd enro'!L766</f>
        <v>0</v>
      </c>
      <c r="M766" s="8">
        <f>'fnd enro'!M766</f>
        <v>0</v>
      </c>
      <c r="N766" s="8">
        <f>'fnd enro'!N766</f>
        <v>0</v>
      </c>
      <c r="O766" s="8">
        <f>'fnd enro'!O766</f>
        <v>0</v>
      </c>
      <c r="P766" s="8">
        <f>'fnd enro'!P766</f>
        <v>4</v>
      </c>
      <c r="Q766" s="8">
        <f>'fnd enro'!R766</f>
        <v>15</v>
      </c>
      <c r="R766" s="9">
        <f t="shared" si="154"/>
        <v>1.0589999999999999</v>
      </c>
      <c r="S766" s="8">
        <f>VALUE('fnd enro'!Q766)</f>
        <v>4</v>
      </c>
      <c r="T766" s="1"/>
      <c r="U766" s="68">
        <f>(($D766*'fnd base rates'!C$7)
+($E766*'fnd base rates'!C$8)
+($F766*'fnd base rates'!C$9)
+($G766*'fnd base rates'!C$10)
+($H766*'fnd base rates'!C$11)
+($I766*'fnd base rates'!C$12)
+($J766*'fnd base rates'!C$13)
+($K766*'fnd base rates'!C$14)
+($M766*'fnd base rates'!C$16)
+($N766*'fnd base rates'!C$17)
+($O766*'fnd base rates'!C$18)
+($P766*VLOOKUP($S766+12,rate_basefnd,3)))
*$R766</f>
        <v>9813.7508819999985</v>
      </c>
      <c r="V766" s="68">
        <f>(($D766*'fnd base rates'!D$7)
+($E766*'fnd base rates'!D$8)
+($F766*'fnd base rates'!D$9)
+($G766*'fnd base rates'!D$10)
+($H766*'fnd base rates'!D$11)
+($I766*'fnd base rates'!D$12)
+($J766*'fnd base rates'!D$13)
+($K766*'fnd base rates'!D$14)
+($M766*'fnd base rates'!D$16)
+($N766*'fnd base rates'!D$17)
+($O766*'fnd base rates'!D$18)
+($P766*VLOOKUP($S766+12,rate_basefnd,4)))
*$R766</f>
        <v>14847.37062</v>
      </c>
      <c r="W766" s="68">
        <f>(($D766*'fnd base rates'!E$7)
+($E766*'fnd base rates'!E$8)
+($F766*'fnd base rates'!E$9)
+($G766*'fnd base rates'!E$10)
+($H766*'fnd base rates'!E$11)
+($I766*'fnd base rates'!E$12)
+($J766*'fnd base rates'!E$13)
+($K766*'fnd base rates'!E$14)
+($M766*'fnd base rates'!E$16)
+($N766*'fnd base rates'!E$17)
+($O766*'fnd base rates'!E$18)
+($P766*VLOOKUP($S766+12,rate_basefnd,5)))
*$R766</f>
        <v>89935.513577999984</v>
      </c>
      <c r="X766" s="68">
        <f>(($D766*'fnd base rates'!F$7)
+($E766*'fnd base rates'!F$8)
+($F766*'fnd base rates'!F$9)
+($G766*'fnd base rates'!F$10)
+($H766*'fnd base rates'!F$11)
+($I766*'fnd base rates'!F$12)
+($J766*'fnd base rates'!F$13)
+($K766*'fnd base rates'!F$14)
+($M766*'fnd base rates'!F$16)
+($N766*'fnd base rates'!F$17)
+($O766*'fnd base rates'!F$18)
+($P766*VLOOKUP($S766+12,rate_basefnd,6)))
*$R766</f>
        <v>18943.404707999998</v>
      </c>
      <c r="Y766" s="68">
        <f>(($D766*'fnd base rates'!G$7)
+($E766*'fnd base rates'!G$8)
+($F766*'fnd base rates'!G$9)
+($G766*'fnd base rates'!G$10)
+($H766*'fnd base rates'!G$11)
+($I766*'fnd base rates'!G$12)
+($J766*'fnd base rates'!G$13)
+($K766*'fnd base rates'!G$14)
+($M766*'fnd base rates'!G$16)
+($N766*'fnd base rates'!G$17)
+($O766*'fnd base rates'!G$18)
+($P766*VLOOKUP($S766+12,rate_basefnd,7)))
*$R766</f>
        <v>3493.1072639999998</v>
      </c>
      <c r="Z766" s="68">
        <f>(($D766*'fnd base rates'!H$7)
+($E766*'fnd base rates'!H$8)
+($F766*'fnd base rates'!H$9)
+($G766*'fnd base rates'!H$10)
+($H766*'fnd base rates'!H$11)
+($I766*'fnd base rates'!H$12)
+($J766*'fnd base rates'!H$13)
+($K766*'fnd base rates'!H$14)
+($M766*'fnd base rates'!H$16)
+($N766*'fnd base rates'!H$17)
+($O766*'fnd base rates'!H$18)
+($P766*VLOOKUP($S766+12,rate_basefnd,8)))</f>
        <v>11178.84</v>
      </c>
      <c r="AA766" s="68">
        <f>(($D766*'fnd base rates'!I$7)
+($E766*'fnd base rates'!I$8)
+($F766*'fnd base rates'!I$9)
+($G766*'fnd base rates'!I$10)
+($H766*'fnd base rates'!I$11)
+($I766*'fnd base rates'!I$12)
+($J766*'fnd base rates'!I$13)
+($K766*'fnd base rates'!I$14)
+($M766*'fnd base rates'!I$16)
+($N766*'fnd base rates'!I$17)
+($O766*'fnd base rates'!I$18)
+($P766*VLOOKUP($S766+12,rate_basefnd,9)))
*$R766</f>
        <v>7881.5863200000003</v>
      </c>
      <c r="AB766" s="68">
        <f>(($D766*'fnd base rates'!J$7)
+($E766*'fnd base rates'!J$8)
+($F766*'fnd base rates'!J$9)
+($G766*'fnd base rates'!J$10)
+($H766*'fnd base rates'!J$11)
+($I766*'fnd base rates'!J$12)
+($J766*'fnd base rates'!J$13)
+($K766*'fnd base rates'!J$14)
+($M766*'fnd base rates'!J$16)
+($N766*'fnd base rates'!J$17)
+($O766*'fnd base rates'!J$18)
+($P766*VLOOKUP($S766+12,rate_basefnd,10)))
*$R766</f>
        <v>9007.6210200000005</v>
      </c>
      <c r="AC766" s="68">
        <f>(($D766*'fnd base rates'!K$7)
+($E766*'fnd base rates'!K$8)
+($F766*'fnd base rates'!K$9)
+($G766*'fnd base rates'!K$10)
+($H766*'fnd base rates'!K$11)
+($I766*'fnd base rates'!K$12)
+($J766*'fnd base rates'!K$13)
+($K766*'fnd base rates'!K$14)
+($M766*'fnd base rates'!K$16)
+($N766*'fnd base rates'!K$17)
+($O766*'fnd base rates'!K$18)
+($P766*VLOOKUP($S766+12,rate_basefnd,11)))
*$R766</f>
        <v>19974.646200000003</v>
      </c>
      <c r="AD766" s="68">
        <f>(($D766*'fnd base rates'!L$7)
+($E766*'fnd base rates'!L$8)
+($F766*'fnd base rates'!L$9)
+($G766*'fnd base rates'!L$10)
+($H766*'fnd base rates'!L$11)
+($I766*'fnd base rates'!L$12)
+($J766*'fnd base rates'!L$13)
+($K766*'fnd base rates'!L$14)
+($M766*'fnd base rates'!L$16)
+($N766*'fnd base rates'!L$17)
+($O766*'fnd base rates'!L$18)
+($P766*VLOOKUP($S766+12,rate_basefnd,12)))</f>
        <v>35789.271999999997</v>
      </c>
      <c r="AE766" s="68">
        <f>(($D766*'fnd base rates'!M$7)
+($E766*'fnd base rates'!M$8)
+($F766*'fnd base rates'!M$9)
+($G766*'fnd base rates'!M$10)
+($H766*'fnd base rates'!M$11)
+($I766*'fnd base rates'!M$12)
+($J766*'fnd base rates'!M$13)
+($K766*'fnd base rates'!M$14)
+($M766*'fnd base rates'!M$16)
+($N766*'fnd base rates'!M$17)
+($O766*'fnd base rates'!M$18)
+($P766*VLOOKUP($S766+12,rate_basefnd,13)))</f>
        <v>0</v>
      </c>
      <c r="AF766" s="3">
        <f t="shared" si="155"/>
        <v>220865.11259199993</v>
      </c>
      <c r="AH766" s="205">
        <f t="shared" si="156"/>
        <v>488219231</v>
      </c>
      <c r="AI766" s="3" t="str">
        <f t="shared" si="160"/>
        <v>488</v>
      </c>
      <c r="AJ766" s="1" t="str">
        <f t="shared" si="161"/>
        <v>219</v>
      </c>
      <c r="AK766" s="1" t="str">
        <f t="shared" si="162"/>
        <v>231</v>
      </c>
      <c r="AL766" s="3">
        <f t="shared" si="157"/>
        <v>1</v>
      </c>
      <c r="AM766" s="3">
        <f t="shared" si="167"/>
        <v>15</v>
      </c>
      <c r="AN766" s="3">
        <f t="shared" si="163"/>
        <v>220865.11259199993</v>
      </c>
      <c r="AO766" s="3">
        <f t="shared" si="164"/>
        <v>14724</v>
      </c>
      <c r="AP766" s="3">
        <f t="shared" si="158"/>
        <v>-3174</v>
      </c>
      <c r="AQ766" s="3">
        <v>17898</v>
      </c>
      <c r="AS766" s="68"/>
      <c r="AT766" s="68"/>
      <c r="AX766" s="4">
        <f t="shared" si="165"/>
        <v>0</v>
      </c>
      <c r="AZ766" s="4">
        <f t="shared" si="166"/>
        <v>0</v>
      </c>
      <c r="BB766" s="4"/>
    </row>
    <row r="767" spans="1:54" s="3" customFormat="1">
      <c r="A767" s="205" t="str">
        <f t="shared" si="159"/>
        <v>488</v>
      </c>
      <c r="B767" s="1">
        <v>488219239</v>
      </c>
      <c r="C767" s="7" t="s">
        <v>111</v>
      </c>
      <c r="D767" s="8">
        <f>'fnd enro'!D767</f>
        <v>0</v>
      </c>
      <c r="E767" s="8">
        <f>'fnd enro'!E767</f>
        <v>0</v>
      </c>
      <c r="F767" s="8">
        <f>'fnd enro'!F767</f>
        <v>0</v>
      </c>
      <c r="G767" s="8">
        <f>'fnd enro'!G767</f>
        <v>3</v>
      </c>
      <c r="H767" s="8">
        <f>'fnd enro'!H767</f>
        <v>3</v>
      </c>
      <c r="I767" s="8">
        <f>'fnd enro'!I767</f>
        <v>3</v>
      </c>
      <c r="J767" s="8">
        <f>'fnd enro'!J767</f>
        <v>0</v>
      </c>
      <c r="K767" s="9">
        <f>'fnd enro'!K767</f>
        <v>0.36</v>
      </c>
      <c r="L767" s="8">
        <f>'fnd enro'!L767</f>
        <v>0</v>
      </c>
      <c r="M767" s="8">
        <f>'fnd enro'!M767</f>
        <v>1</v>
      </c>
      <c r="N767" s="8">
        <f>'fnd enro'!N767</f>
        <v>0</v>
      </c>
      <c r="O767" s="8">
        <f>'fnd enro'!O767</f>
        <v>0</v>
      </c>
      <c r="P767" s="8">
        <f>'fnd enro'!P767</f>
        <v>6</v>
      </c>
      <c r="Q767" s="8">
        <f>'fnd enro'!R767</f>
        <v>9</v>
      </c>
      <c r="R767" s="9">
        <f t="shared" si="154"/>
        <v>1.0589999999999999</v>
      </c>
      <c r="S767" s="8">
        <f>VALUE('fnd enro'!Q767)</f>
        <v>6</v>
      </c>
      <c r="T767" s="1"/>
      <c r="U767" s="68">
        <f>(($D767*'fnd base rates'!C$7)
+($E767*'fnd base rates'!C$8)
+($F767*'fnd base rates'!C$9)
+($G767*'fnd base rates'!C$10)
+($H767*'fnd base rates'!C$11)
+($I767*'fnd base rates'!C$12)
+($J767*'fnd base rates'!C$13)
+($K767*'fnd base rates'!C$14)
+($M767*'fnd base rates'!C$16)
+($N767*'fnd base rates'!C$17)
+($O767*'fnd base rates'!C$18)
+($P767*VLOOKUP($S767+12,rate_basefnd,3)))
*$R767</f>
        <v>6352.5076571999998</v>
      </c>
      <c r="V767" s="68">
        <f>(($D767*'fnd base rates'!D$7)
+($E767*'fnd base rates'!D$8)
+($F767*'fnd base rates'!D$9)
+($G767*'fnd base rates'!D$10)
+($H767*'fnd base rates'!D$11)
+($I767*'fnd base rates'!D$12)
+($J767*'fnd base rates'!D$13)
+($K767*'fnd base rates'!D$14)
+($M767*'fnd base rates'!D$16)
+($N767*'fnd base rates'!D$17)
+($O767*'fnd base rates'!D$18)
+($P767*VLOOKUP($S767+12,rate_basefnd,4)))
*$R767</f>
        <v>10726.85457</v>
      </c>
      <c r="W767" s="68">
        <f>(($D767*'fnd base rates'!E$7)
+($E767*'fnd base rates'!E$8)
+($F767*'fnd base rates'!E$9)
+($G767*'fnd base rates'!E$10)
+($H767*'fnd base rates'!E$11)
+($I767*'fnd base rates'!E$12)
+($J767*'fnd base rates'!E$13)
+($K767*'fnd base rates'!E$14)
+($M767*'fnd base rates'!E$16)
+($N767*'fnd base rates'!E$17)
+($O767*'fnd base rates'!E$18)
+($P767*VLOOKUP($S767+12,rate_basefnd,5)))
*$R767</f>
        <v>68453.947654800009</v>
      </c>
      <c r="X767" s="68">
        <f>(($D767*'fnd base rates'!F$7)
+($E767*'fnd base rates'!F$8)
+($F767*'fnd base rates'!F$9)
+($G767*'fnd base rates'!F$10)
+($H767*'fnd base rates'!F$11)
+($I767*'fnd base rates'!F$12)
+($J767*'fnd base rates'!F$13)
+($K767*'fnd base rates'!F$14)
+($M767*'fnd base rates'!F$16)
+($N767*'fnd base rates'!F$17)
+($O767*'fnd base rates'!F$18)
+($P767*VLOOKUP($S767+12,rate_basefnd,6)))
*$R767</f>
        <v>11386.966546799998</v>
      </c>
      <c r="Y767" s="68">
        <f>(($D767*'fnd base rates'!G$7)
+($E767*'fnd base rates'!G$8)
+($F767*'fnd base rates'!G$9)
+($G767*'fnd base rates'!G$10)
+($H767*'fnd base rates'!G$11)
+($I767*'fnd base rates'!G$12)
+($J767*'fnd base rates'!G$13)
+($K767*'fnd base rates'!G$14)
+($M767*'fnd base rates'!G$16)
+($N767*'fnd base rates'!G$17)
+($O767*'fnd base rates'!G$18)
+($P767*VLOOKUP($S767+12,rate_basefnd,7)))
*$R767</f>
        <v>2937.9345623999998</v>
      </c>
      <c r="Z767" s="68">
        <f>(($D767*'fnd base rates'!H$7)
+($E767*'fnd base rates'!H$8)
+($F767*'fnd base rates'!H$9)
+($G767*'fnd base rates'!H$10)
+($H767*'fnd base rates'!H$11)
+($I767*'fnd base rates'!H$12)
+($J767*'fnd base rates'!H$13)
+($K767*'fnd base rates'!H$14)
+($M767*'fnd base rates'!H$16)
+($N767*'fnd base rates'!H$17)
+($O767*'fnd base rates'!H$18)
+($P767*VLOOKUP($S767+12,rate_basefnd,8)))</f>
        <v>6561.7659999999996</v>
      </c>
      <c r="AA767" s="68">
        <f>(($D767*'fnd base rates'!I$7)
+($E767*'fnd base rates'!I$8)
+($F767*'fnd base rates'!I$9)
+($G767*'fnd base rates'!I$10)
+($H767*'fnd base rates'!I$11)
+($I767*'fnd base rates'!I$12)
+($J767*'fnd base rates'!I$13)
+($K767*'fnd base rates'!I$14)
+($M767*'fnd base rates'!I$16)
+($N767*'fnd base rates'!I$17)
+($O767*'fnd base rates'!I$18)
+($P767*VLOOKUP($S767+12,rate_basefnd,9)))
*$R767</f>
        <v>5430.5202300000001</v>
      </c>
      <c r="AB767" s="68">
        <f>(($D767*'fnd base rates'!J$7)
+($E767*'fnd base rates'!J$8)
+($F767*'fnd base rates'!J$9)
+($G767*'fnd base rates'!J$10)
+($H767*'fnd base rates'!J$11)
+($I767*'fnd base rates'!J$12)
+($J767*'fnd base rates'!J$13)
+($K767*'fnd base rates'!J$14)
+($M767*'fnd base rates'!J$16)
+($N767*'fnd base rates'!J$17)
+($O767*'fnd base rates'!J$18)
+($P767*VLOOKUP($S767+12,rate_basefnd,10)))
*$R767</f>
        <v>8426.5583099999985</v>
      </c>
      <c r="AC767" s="68">
        <f>(($D767*'fnd base rates'!K$7)
+($E767*'fnd base rates'!K$8)
+($F767*'fnd base rates'!K$9)
+($G767*'fnd base rates'!K$10)
+($H767*'fnd base rates'!K$11)
+($I767*'fnd base rates'!K$12)
+($J767*'fnd base rates'!K$13)
+($K767*'fnd base rates'!K$14)
+($M767*'fnd base rates'!K$16)
+($N767*'fnd base rates'!K$17)
+($O767*'fnd base rates'!K$18)
+($P767*VLOOKUP($S767+12,rate_basefnd,11)))
*$R767</f>
        <v>12528.376655999999</v>
      </c>
      <c r="AD767" s="68">
        <f>(($D767*'fnd base rates'!L$7)
+($E767*'fnd base rates'!L$8)
+($F767*'fnd base rates'!L$9)
+($G767*'fnd base rates'!L$10)
+($H767*'fnd base rates'!L$11)
+($I767*'fnd base rates'!L$12)
+($J767*'fnd base rates'!L$13)
+($K767*'fnd base rates'!L$14)
+($M767*'fnd base rates'!L$16)
+($N767*'fnd base rates'!L$17)
+($O767*'fnd base rates'!L$18)
+($P767*VLOOKUP($S767+12,rate_basefnd,12)))</f>
        <v>25130.979200000002</v>
      </c>
      <c r="AE767" s="68">
        <f>(($D767*'fnd base rates'!M$7)
+($E767*'fnd base rates'!M$8)
+($F767*'fnd base rates'!M$9)
+($G767*'fnd base rates'!M$10)
+($H767*'fnd base rates'!M$11)
+($I767*'fnd base rates'!M$12)
+($J767*'fnd base rates'!M$13)
+($K767*'fnd base rates'!M$14)
+($M767*'fnd base rates'!M$16)
+($N767*'fnd base rates'!M$17)
+($O767*'fnd base rates'!M$18)
+($P767*VLOOKUP($S767+12,rate_basefnd,13)))</f>
        <v>0</v>
      </c>
      <c r="AF767" s="3">
        <f t="shared" si="155"/>
        <v>157936.4113872</v>
      </c>
      <c r="AH767" s="205">
        <f t="shared" si="156"/>
        <v>488219239</v>
      </c>
      <c r="AI767" s="3" t="str">
        <f t="shared" si="160"/>
        <v>488</v>
      </c>
      <c r="AJ767" s="1" t="str">
        <f t="shared" si="161"/>
        <v>219</v>
      </c>
      <c r="AK767" s="1" t="str">
        <f t="shared" si="162"/>
        <v>239</v>
      </c>
      <c r="AL767" s="3">
        <f t="shared" si="157"/>
        <v>1</v>
      </c>
      <c r="AM767" s="3">
        <f t="shared" si="167"/>
        <v>9</v>
      </c>
      <c r="AN767" s="3">
        <f t="shared" si="163"/>
        <v>157936.4113872</v>
      </c>
      <c r="AO767" s="3">
        <f t="shared" si="164"/>
        <v>17548</v>
      </c>
      <c r="AP767" s="3">
        <f t="shared" si="158"/>
        <v>6198</v>
      </c>
      <c r="AQ767" s="3">
        <v>11350</v>
      </c>
      <c r="AS767" s="68"/>
      <c r="AT767" s="68"/>
      <c r="AX767" s="4">
        <f t="shared" si="165"/>
        <v>0</v>
      </c>
      <c r="AZ767" s="4">
        <f t="shared" si="166"/>
        <v>0</v>
      </c>
      <c r="BB767" s="4"/>
    </row>
    <row r="768" spans="1:54" s="3" customFormat="1">
      <c r="A768" s="205" t="str">
        <f t="shared" si="159"/>
        <v>488</v>
      </c>
      <c r="B768" s="1">
        <v>488219243</v>
      </c>
      <c r="C768" s="7" t="s">
        <v>111</v>
      </c>
      <c r="D768" s="8">
        <f>'fnd enro'!D768</f>
        <v>0</v>
      </c>
      <c r="E768" s="8">
        <f>'fnd enro'!E768</f>
        <v>0</v>
      </c>
      <c r="F768" s="8">
        <f>'fnd enro'!F768</f>
        <v>3</v>
      </c>
      <c r="G768" s="8">
        <f>'fnd enro'!G768</f>
        <v>24</v>
      </c>
      <c r="H768" s="8">
        <f>'fnd enro'!H768</f>
        <v>7</v>
      </c>
      <c r="I768" s="8">
        <f>'fnd enro'!I768</f>
        <v>6</v>
      </c>
      <c r="J768" s="8">
        <f>'fnd enro'!J768</f>
        <v>0</v>
      </c>
      <c r="K768" s="9">
        <f>'fnd enro'!K768</f>
        <v>1.6</v>
      </c>
      <c r="L768" s="8">
        <f>'fnd enro'!L768</f>
        <v>0</v>
      </c>
      <c r="M768" s="8">
        <f>'fnd enro'!M768</f>
        <v>3</v>
      </c>
      <c r="N768" s="8">
        <f>'fnd enro'!N768</f>
        <v>0</v>
      </c>
      <c r="O768" s="8">
        <f>'fnd enro'!O768</f>
        <v>0</v>
      </c>
      <c r="P768" s="8">
        <f>'fnd enro'!P768</f>
        <v>13</v>
      </c>
      <c r="Q768" s="8">
        <f>'fnd enro'!R768</f>
        <v>40</v>
      </c>
      <c r="R768" s="9">
        <f t="shared" si="154"/>
        <v>1.0589999999999999</v>
      </c>
      <c r="S768" s="8">
        <f>VALUE('fnd enro'!Q768)</f>
        <v>9</v>
      </c>
      <c r="T768" s="1"/>
      <c r="U768" s="68">
        <f>(($D768*'fnd base rates'!C$7)
+($E768*'fnd base rates'!C$8)
+($F768*'fnd base rates'!C$9)
+($G768*'fnd base rates'!C$10)
+($H768*'fnd base rates'!C$11)
+($I768*'fnd base rates'!C$12)
+($J768*'fnd base rates'!C$13)
+($K768*'fnd base rates'!C$14)
+($M768*'fnd base rates'!C$16)
+($N768*'fnd base rates'!C$17)
+($O768*'fnd base rates'!C$18)
+($P768*VLOOKUP($S768+12,rate_basefnd,3)))
*$R768</f>
        <v>27243.365922000001</v>
      </c>
      <c r="V768" s="68">
        <f>(($D768*'fnd base rates'!D$7)
+($E768*'fnd base rates'!D$8)
+($F768*'fnd base rates'!D$9)
+($G768*'fnd base rates'!D$10)
+($H768*'fnd base rates'!D$11)
+($I768*'fnd base rates'!D$12)
+($J768*'fnd base rates'!D$13)
+($K768*'fnd base rates'!D$14)
+($M768*'fnd base rates'!D$16)
+($N768*'fnd base rates'!D$17)
+($O768*'fnd base rates'!D$18)
+($P768*VLOOKUP($S768+12,rate_basefnd,4)))
*$R768</f>
        <v>43534.55808000001</v>
      </c>
      <c r="W768" s="68">
        <f>(($D768*'fnd base rates'!E$7)
+($E768*'fnd base rates'!E$8)
+($F768*'fnd base rates'!E$9)
+($G768*'fnd base rates'!E$10)
+($H768*'fnd base rates'!E$11)
+($I768*'fnd base rates'!E$12)
+($J768*'fnd base rates'!E$13)
+($K768*'fnd base rates'!E$14)
+($M768*'fnd base rates'!E$16)
+($N768*'fnd base rates'!E$17)
+($O768*'fnd base rates'!E$18)
+($P768*VLOOKUP($S768+12,rate_basefnd,5)))
*$R768</f>
        <v>258957.57922799996</v>
      </c>
      <c r="X768" s="68">
        <f>(($D768*'fnd base rates'!F$7)
+($E768*'fnd base rates'!F$8)
+($F768*'fnd base rates'!F$9)
+($G768*'fnd base rates'!F$10)
+($H768*'fnd base rates'!F$11)
+($I768*'fnd base rates'!F$12)
+($J768*'fnd base rates'!F$13)
+($K768*'fnd base rates'!F$14)
+($M768*'fnd base rates'!F$16)
+($N768*'fnd base rates'!F$17)
+($O768*'fnd base rates'!F$18)
+($P768*VLOOKUP($S768+12,rate_basefnd,6)))
*$R768</f>
        <v>55267.835417999995</v>
      </c>
      <c r="Y768" s="68">
        <f>(($D768*'fnd base rates'!G$7)
+($E768*'fnd base rates'!G$8)
+($F768*'fnd base rates'!G$9)
+($G768*'fnd base rates'!G$10)
+($H768*'fnd base rates'!G$11)
+($I768*'fnd base rates'!G$12)
+($J768*'fnd base rates'!G$13)
+($K768*'fnd base rates'!G$14)
+($M768*'fnd base rates'!G$16)
+($N768*'fnd base rates'!G$17)
+($O768*'fnd base rates'!G$18)
+($P768*VLOOKUP($S768+12,rate_basefnd,7)))
*$R768</f>
        <v>11009.592744</v>
      </c>
      <c r="Z768" s="68">
        <f>(($D768*'fnd base rates'!H$7)
+($E768*'fnd base rates'!H$8)
+($F768*'fnd base rates'!H$9)
+($G768*'fnd base rates'!H$10)
+($H768*'fnd base rates'!H$11)
+($I768*'fnd base rates'!H$12)
+($J768*'fnd base rates'!H$13)
+($K768*'fnd base rates'!H$14)
+($M768*'fnd base rates'!H$16)
+($N768*'fnd base rates'!H$17)
+($O768*'fnd base rates'!H$18)
+($P768*VLOOKUP($S768+12,rate_basefnd,8)))</f>
        <v>26205.47</v>
      </c>
      <c r="AA768" s="68">
        <f>(($D768*'fnd base rates'!I$7)
+($E768*'fnd base rates'!I$8)
+($F768*'fnd base rates'!I$9)
+($G768*'fnd base rates'!I$10)
+($H768*'fnd base rates'!I$11)
+($I768*'fnd base rates'!I$12)
+($J768*'fnd base rates'!I$13)
+($K768*'fnd base rates'!I$14)
+($M768*'fnd base rates'!I$16)
+($N768*'fnd base rates'!I$17)
+($O768*'fnd base rates'!I$18)
+($P768*VLOOKUP($S768+12,rate_basefnd,9)))
*$R768</f>
        <v>22338.037679999998</v>
      </c>
      <c r="AB768" s="68">
        <f>(($D768*'fnd base rates'!J$7)
+($E768*'fnd base rates'!J$8)
+($F768*'fnd base rates'!J$9)
+($G768*'fnd base rates'!J$10)
+($H768*'fnd base rates'!J$11)
+($I768*'fnd base rates'!J$12)
+($J768*'fnd base rates'!J$13)
+($K768*'fnd base rates'!J$14)
+($M768*'fnd base rates'!J$16)
+($N768*'fnd base rates'!J$17)
+($O768*'fnd base rates'!J$18)
+($P768*VLOOKUP($S768+12,rate_basefnd,10)))
*$R768</f>
        <v>25036.104929999998</v>
      </c>
      <c r="AC768" s="68">
        <f>(($D768*'fnd base rates'!K$7)
+($E768*'fnd base rates'!K$8)
+($F768*'fnd base rates'!K$9)
+($G768*'fnd base rates'!K$10)
+($H768*'fnd base rates'!K$11)
+($I768*'fnd base rates'!K$12)
+($J768*'fnd base rates'!K$13)
+($K768*'fnd base rates'!K$14)
+($M768*'fnd base rates'!K$16)
+($N768*'fnd base rates'!K$17)
+($O768*'fnd base rates'!K$18)
+($P768*VLOOKUP($S768+12,rate_basefnd,11)))
*$R768</f>
        <v>54089.536950000002</v>
      </c>
      <c r="AD768" s="68">
        <f>(($D768*'fnd base rates'!L$7)
+($E768*'fnd base rates'!L$8)
+($F768*'fnd base rates'!L$9)
+($G768*'fnd base rates'!L$10)
+($H768*'fnd base rates'!L$11)
+($I768*'fnd base rates'!L$12)
+($J768*'fnd base rates'!L$13)
+($K768*'fnd base rates'!L$14)
+($M768*'fnd base rates'!L$16)
+($N768*'fnd base rates'!L$17)
+($O768*'fnd base rates'!L$18)
+($P768*VLOOKUP($S768+12,rate_basefnd,12)))</f>
        <v>104186.43200000002</v>
      </c>
      <c r="AE768" s="68">
        <f>(($D768*'fnd base rates'!M$7)
+($E768*'fnd base rates'!M$8)
+($F768*'fnd base rates'!M$9)
+($G768*'fnd base rates'!M$10)
+($H768*'fnd base rates'!M$11)
+($I768*'fnd base rates'!M$12)
+($J768*'fnd base rates'!M$13)
+($K768*'fnd base rates'!M$14)
+($M768*'fnd base rates'!M$16)
+($N768*'fnd base rates'!M$17)
+($O768*'fnd base rates'!M$18)
+($P768*VLOOKUP($S768+12,rate_basefnd,13)))</f>
        <v>0</v>
      </c>
      <c r="AF768" s="3">
        <f t="shared" si="155"/>
        <v>627868.51295200002</v>
      </c>
      <c r="AH768" s="205">
        <f t="shared" si="156"/>
        <v>488219243</v>
      </c>
      <c r="AI768" s="3" t="str">
        <f t="shared" si="160"/>
        <v>488</v>
      </c>
      <c r="AJ768" s="1" t="str">
        <f t="shared" si="161"/>
        <v>219</v>
      </c>
      <c r="AK768" s="1" t="str">
        <f t="shared" si="162"/>
        <v>243</v>
      </c>
      <c r="AL768" s="3">
        <f t="shared" si="157"/>
        <v>1</v>
      </c>
      <c r="AM768" s="3">
        <f t="shared" si="167"/>
        <v>40</v>
      </c>
      <c r="AN768" s="3">
        <f t="shared" si="163"/>
        <v>627868.51295200002</v>
      </c>
      <c r="AO768" s="3">
        <f t="shared" si="164"/>
        <v>15697</v>
      </c>
      <c r="AP768" s="3">
        <f t="shared" si="158"/>
        <v>2234</v>
      </c>
      <c r="AQ768" s="3">
        <v>13463</v>
      </c>
      <c r="AS768" s="68"/>
      <c r="AT768" s="68"/>
      <c r="AX768" s="4">
        <f t="shared" si="165"/>
        <v>0</v>
      </c>
      <c r="AZ768" s="4">
        <f t="shared" si="166"/>
        <v>0</v>
      </c>
      <c r="BB768" s="4"/>
    </row>
    <row r="769" spans="1:54" s="3" customFormat="1">
      <c r="A769" s="205" t="str">
        <f t="shared" si="159"/>
        <v>488</v>
      </c>
      <c r="B769" s="1">
        <v>488219244</v>
      </c>
      <c r="C769" s="7" t="s">
        <v>111</v>
      </c>
      <c r="D769" s="8">
        <f>'fnd enro'!D769</f>
        <v>0</v>
      </c>
      <c r="E769" s="8">
        <f>'fnd enro'!E769</f>
        <v>0</v>
      </c>
      <c r="F769" s="8">
        <f>'fnd enro'!F769</f>
        <v>6</v>
      </c>
      <c r="G769" s="8">
        <f>'fnd enro'!G769</f>
        <v>40</v>
      </c>
      <c r="H769" s="8">
        <f>'fnd enro'!H769</f>
        <v>55</v>
      </c>
      <c r="I769" s="8">
        <f>'fnd enro'!I769</f>
        <v>59</v>
      </c>
      <c r="J769" s="8">
        <f>'fnd enro'!J769</f>
        <v>0</v>
      </c>
      <c r="K769" s="9">
        <f>'fnd enro'!K769</f>
        <v>6.4</v>
      </c>
      <c r="L769" s="8">
        <f>'fnd enro'!L769</f>
        <v>0</v>
      </c>
      <c r="M769" s="8">
        <f>'fnd enro'!M769</f>
        <v>8</v>
      </c>
      <c r="N769" s="8">
        <f>'fnd enro'!N769</f>
        <v>2</v>
      </c>
      <c r="O769" s="8">
        <f>'fnd enro'!O769</f>
        <v>2</v>
      </c>
      <c r="P769" s="8">
        <f>'fnd enro'!P769</f>
        <v>75</v>
      </c>
      <c r="Q769" s="8">
        <f>'fnd enro'!R769</f>
        <v>160</v>
      </c>
      <c r="R769" s="9">
        <f t="shared" si="154"/>
        <v>1.0589999999999999</v>
      </c>
      <c r="S769" s="8">
        <f>VALUE('fnd enro'!Q769)</f>
        <v>10</v>
      </c>
      <c r="T769" s="1"/>
      <c r="U769" s="68">
        <f>(($D769*'fnd base rates'!C$7)
+($E769*'fnd base rates'!C$8)
+($F769*'fnd base rates'!C$9)
+($G769*'fnd base rates'!C$10)
+($H769*'fnd base rates'!C$11)
+($I769*'fnd base rates'!C$12)
+($J769*'fnd base rates'!C$13)
+($K769*'fnd base rates'!C$14)
+($M769*'fnd base rates'!C$16)
+($N769*'fnd base rates'!C$17)
+($O769*'fnd base rates'!C$18)
+($P769*VLOOKUP($S769+12,rate_basefnd,3)))
*$R769</f>
        <v>112327.793238</v>
      </c>
      <c r="V769" s="68">
        <f>(($D769*'fnd base rates'!D$7)
+($E769*'fnd base rates'!D$8)
+($F769*'fnd base rates'!D$9)
+($G769*'fnd base rates'!D$10)
+($H769*'fnd base rates'!D$11)
+($I769*'fnd base rates'!D$12)
+($J769*'fnd base rates'!D$13)
+($K769*'fnd base rates'!D$14)
+($M769*'fnd base rates'!D$16)
+($N769*'fnd base rates'!D$17)
+($O769*'fnd base rates'!D$18)
+($P769*VLOOKUP($S769+12,rate_basefnd,4)))
*$R769</f>
        <v>189761.08745999995</v>
      </c>
      <c r="W769" s="68">
        <f>(($D769*'fnd base rates'!E$7)
+($E769*'fnd base rates'!E$8)
+($F769*'fnd base rates'!E$9)
+($G769*'fnd base rates'!E$10)
+($H769*'fnd base rates'!E$11)
+($I769*'fnd base rates'!E$12)
+($J769*'fnd base rates'!E$13)
+($K769*'fnd base rates'!E$14)
+($M769*'fnd base rates'!E$16)
+($N769*'fnd base rates'!E$17)
+($O769*'fnd base rates'!E$18)
+($P769*VLOOKUP($S769+12,rate_basefnd,5)))
*$R769</f>
        <v>1216965.7964219996</v>
      </c>
      <c r="X769" s="68">
        <f>(($D769*'fnd base rates'!F$7)
+($E769*'fnd base rates'!F$8)
+($F769*'fnd base rates'!F$9)
+($G769*'fnd base rates'!F$10)
+($H769*'fnd base rates'!F$11)
+($I769*'fnd base rates'!F$12)
+($J769*'fnd base rates'!F$13)
+($K769*'fnd base rates'!F$14)
+($M769*'fnd base rates'!F$16)
+($N769*'fnd base rates'!F$17)
+($O769*'fnd base rates'!F$18)
+($P769*VLOOKUP($S769+12,rate_basefnd,6)))
*$R769</f>
        <v>198411.45271199997</v>
      </c>
      <c r="Y769" s="68">
        <f>(($D769*'fnd base rates'!G$7)
+($E769*'fnd base rates'!G$8)
+($F769*'fnd base rates'!G$9)
+($G769*'fnd base rates'!G$10)
+($H769*'fnd base rates'!G$11)
+($I769*'fnd base rates'!G$12)
+($J769*'fnd base rates'!G$13)
+($K769*'fnd base rates'!G$14)
+($M769*'fnd base rates'!G$16)
+($N769*'fnd base rates'!G$17)
+($O769*'fnd base rates'!G$18)
+($P769*VLOOKUP($S769+12,rate_basefnd,7)))
*$R769</f>
        <v>52068.04785599999</v>
      </c>
      <c r="Z769" s="68">
        <f>(($D769*'fnd base rates'!H$7)
+($E769*'fnd base rates'!H$8)
+($F769*'fnd base rates'!H$9)
+($G769*'fnd base rates'!H$10)
+($H769*'fnd base rates'!H$11)
+($I769*'fnd base rates'!H$12)
+($J769*'fnd base rates'!H$13)
+($K769*'fnd base rates'!H$14)
+($M769*'fnd base rates'!H$16)
+($N769*'fnd base rates'!H$17)
+($O769*'fnd base rates'!H$18)
+($P769*VLOOKUP($S769+12,rate_basefnd,8)))</f>
        <v>117819.63</v>
      </c>
      <c r="AA769" s="68">
        <f>(($D769*'fnd base rates'!I$7)
+($E769*'fnd base rates'!I$8)
+($F769*'fnd base rates'!I$9)
+($G769*'fnd base rates'!I$10)
+($H769*'fnd base rates'!I$11)
+($I769*'fnd base rates'!I$12)
+($J769*'fnd base rates'!I$13)
+($K769*'fnd base rates'!I$14)
+($M769*'fnd base rates'!I$16)
+($N769*'fnd base rates'!I$17)
+($O769*'fnd base rates'!I$18)
+($P769*VLOOKUP($S769+12,rate_basefnd,9)))
*$R769</f>
        <v>96250.932090000002</v>
      </c>
      <c r="AB769" s="68">
        <f>(($D769*'fnd base rates'!J$7)
+($E769*'fnd base rates'!J$8)
+($F769*'fnd base rates'!J$9)
+($G769*'fnd base rates'!J$10)
+($H769*'fnd base rates'!J$11)
+($I769*'fnd base rates'!J$12)
+($J769*'fnd base rates'!J$13)
+($K769*'fnd base rates'!J$14)
+($M769*'fnd base rates'!J$16)
+($N769*'fnd base rates'!J$17)
+($O769*'fnd base rates'!J$18)
+($P769*VLOOKUP($S769+12,rate_basefnd,10)))
*$R769</f>
        <v>152673.96495000002</v>
      </c>
      <c r="AC769" s="68">
        <f>(($D769*'fnd base rates'!K$7)
+($E769*'fnd base rates'!K$8)
+($F769*'fnd base rates'!K$9)
+($G769*'fnd base rates'!K$10)
+($H769*'fnd base rates'!K$11)
+($I769*'fnd base rates'!K$12)
+($J769*'fnd base rates'!K$13)
+($K769*'fnd base rates'!K$14)
+($M769*'fnd base rates'!K$16)
+($N769*'fnd base rates'!K$17)
+($O769*'fnd base rates'!K$18)
+($P769*VLOOKUP($S769+12,rate_basefnd,11)))
*$R769</f>
        <v>221282.44484999997</v>
      </c>
      <c r="AD769" s="68">
        <f>(($D769*'fnd base rates'!L$7)
+($E769*'fnd base rates'!L$8)
+($F769*'fnd base rates'!L$9)
+($G769*'fnd base rates'!L$10)
+($H769*'fnd base rates'!L$11)
+($I769*'fnd base rates'!L$12)
+($J769*'fnd base rates'!L$13)
+($K769*'fnd base rates'!L$14)
+($M769*'fnd base rates'!L$16)
+($N769*'fnd base rates'!L$17)
+($O769*'fnd base rates'!L$18)
+($P769*VLOOKUP($S769+12,rate_basefnd,12)))</f>
        <v>444893.728</v>
      </c>
      <c r="AE769" s="68">
        <f>(($D769*'fnd base rates'!M$7)
+($E769*'fnd base rates'!M$8)
+($F769*'fnd base rates'!M$9)
+($G769*'fnd base rates'!M$10)
+($H769*'fnd base rates'!M$11)
+($I769*'fnd base rates'!M$12)
+($J769*'fnd base rates'!M$13)
+($K769*'fnd base rates'!M$14)
+($M769*'fnd base rates'!M$16)
+($N769*'fnd base rates'!M$17)
+($O769*'fnd base rates'!M$18)
+($P769*VLOOKUP($S769+12,rate_basefnd,13)))</f>
        <v>0</v>
      </c>
      <c r="AF769" s="3">
        <f t="shared" si="155"/>
        <v>2802454.8775780001</v>
      </c>
      <c r="AH769" s="205">
        <f t="shared" si="156"/>
        <v>488219244</v>
      </c>
      <c r="AI769" s="3" t="str">
        <f t="shared" si="160"/>
        <v>488</v>
      </c>
      <c r="AJ769" s="1" t="str">
        <f t="shared" si="161"/>
        <v>219</v>
      </c>
      <c r="AK769" s="1" t="str">
        <f t="shared" si="162"/>
        <v>244</v>
      </c>
      <c r="AL769" s="3">
        <f t="shared" si="157"/>
        <v>1</v>
      </c>
      <c r="AM769" s="3">
        <f t="shared" si="167"/>
        <v>160</v>
      </c>
      <c r="AN769" s="3">
        <f t="shared" si="163"/>
        <v>2802454.8775780001</v>
      </c>
      <c r="AO769" s="3">
        <f t="shared" si="164"/>
        <v>17515</v>
      </c>
      <c r="AP769" s="3">
        <f t="shared" si="158"/>
        <v>3485</v>
      </c>
      <c r="AQ769" s="3">
        <v>14030</v>
      </c>
      <c r="AS769" s="68"/>
      <c r="AT769" s="68"/>
      <c r="AX769" s="4">
        <f t="shared" si="165"/>
        <v>0</v>
      </c>
      <c r="AZ769" s="4">
        <f t="shared" si="166"/>
        <v>0</v>
      </c>
      <c r="BB769" s="4"/>
    </row>
    <row r="770" spans="1:54" s="3" customFormat="1">
      <c r="A770" s="205" t="str">
        <f t="shared" si="159"/>
        <v>488</v>
      </c>
      <c r="B770" s="1">
        <v>488219251</v>
      </c>
      <c r="C770" s="7" t="s">
        <v>111</v>
      </c>
      <c r="D770" s="8">
        <f>'fnd enro'!D770</f>
        <v>0</v>
      </c>
      <c r="E770" s="8">
        <f>'fnd enro'!E770</f>
        <v>0</v>
      </c>
      <c r="F770" s="8">
        <f>'fnd enro'!F770</f>
        <v>9</v>
      </c>
      <c r="G770" s="8">
        <f>'fnd enro'!G770</f>
        <v>37</v>
      </c>
      <c r="H770" s="8">
        <f>'fnd enro'!H770</f>
        <v>27</v>
      </c>
      <c r="I770" s="8">
        <f>'fnd enro'!I770</f>
        <v>30</v>
      </c>
      <c r="J770" s="8">
        <f>'fnd enro'!J770</f>
        <v>0</v>
      </c>
      <c r="K770" s="9">
        <f>'fnd enro'!K770</f>
        <v>4.12</v>
      </c>
      <c r="L770" s="8">
        <f>'fnd enro'!L770</f>
        <v>0</v>
      </c>
      <c r="M770" s="8">
        <f>'fnd enro'!M770</f>
        <v>5</v>
      </c>
      <c r="N770" s="8">
        <f>'fnd enro'!N770</f>
        <v>2</v>
      </c>
      <c r="O770" s="8">
        <f>'fnd enro'!O770</f>
        <v>1</v>
      </c>
      <c r="P770" s="8">
        <f>'fnd enro'!P770</f>
        <v>40</v>
      </c>
      <c r="Q770" s="8">
        <f>'fnd enro'!R770</f>
        <v>103</v>
      </c>
      <c r="R770" s="9">
        <f t="shared" si="154"/>
        <v>1.0589999999999999</v>
      </c>
      <c r="S770" s="8">
        <f>VALUE('fnd enro'!Q770)</f>
        <v>9</v>
      </c>
      <c r="T770" s="1"/>
      <c r="U770" s="68">
        <f>(($D770*'fnd base rates'!C$7)
+($E770*'fnd base rates'!C$8)
+($F770*'fnd base rates'!C$9)
+($G770*'fnd base rates'!C$10)
+($H770*'fnd base rates'!C$11)
+($I770*'fnd base rates'!C$12)
+($J770*'fnd base rates'!C$13)
+($K770*'fnd base rates'!C$14)
+($M770*'fnd base rates'!C$16)
+($N770*'fnd base rates'!C$17)
+($O770*'fnd base rates'!C$18)
+($P770*VLOOKUP($S770+12,rate_basefnd,3)))
*$R770</f>
        <v>70974.15204239999</v>
      </c>
      <c r="V770" s="68">
        <f>(($D770*'fnd base rates'!D$7)
+($E770*'fnd base rates'!D$8)
+($F770*'fnd base rates'!D$9)
+($G770*'fnd base rates'!D$10)
+($H770*'fnd base rates'!D$11)
+($I770*'fnd base rates'!D$12)
+($J770*'fnd base rates'!D$13)
+($K770*'fnd base rates'!D$14)
+($M770*'fnd base rates'!D$16)
+($N770*'fnd base rates'!D$17)
+($O770*'fnd base rates'!D$18)
+($P770*VLOOKUP($S770+12,rate_basefnd,4)))
*$R770</f>
        <v>115728.64254</v>
      </c>
      <c r="W770" s="68">
        <f>(($D770*'fnd base rates'!E$7)
+($E770*'fnd base rates'!E$8)
+($F770*'fnd base rates'!E$9)
+($G770*'fnd base rates'!E$10)
+($H770*'fnd base rates'!E$11)
+($I770*'fnd base rates'!E$12)
+($J770*'fnd base rates'!E$13)
+($K770*'fnd base rates'!E$14)
+($M770*'fnd base rates'!E$16)
+($N770*'fnd base rates'!E$17)
+($O770*'fnd base rates'!E$18)
+($P770*VLOOKUP($S770+12,rate_basefnd,5)))
*$R770</f>
        <v>714985.79051159986</v>
      </c>
      <c r="X770" s="68">
        <f>(($D770*'fnd base rates'!F$7)
+($E770*'fnd base rates'!F$8)
+($F770*'fnd base rates'!F$9)
+($G770*'fnd base rates'!F$10)
+($H770*'fnd base rates'!F$11)
+($I770*'fnd base rates'!F$12)
+($J770*'fnd base rates'!F$13)
+($K770*'fnd base rates'!F$14)
+($M770*'fnd base rates'!F$16)
+($N770*'fnd base rates'!F$17)
+($O770*'fnd base rates'!F$18)
+($P770*VLOOKUP($S770+12,rate_basefnd,6)))
*$R770</f>
        <v>133651.8134256</v>
      </c>
      <c r="Y770" s="68">
        <f>(($D770*'fnd base rates'!G$7)
+($E770*'fnd base rates'!G$8)
+($F770*'fnd base rates'!G$9)
+($G770*'fnd base rates'!G$10)
+($H770*'fnd base rates'!G$11)
+($I770*'fnd base rates'!G$12)
+($J770*'fnd base rates'!G$13)
+($K770*'fnd base rates'!G$14)
+($M770*'fnd base rates'!G$16)
+($N770*'fnd base rates'!G$17)
+($O770*'fnd base rates'!G$18)
+($P770*VLOOKUP($S770+12,rate_basefnd,7)))
*$R770</f>
        <v>30281.7462108</v>
      </c>
      <c r="Z770" s="68">
        <f>(($D770*'fnd base rates'!H$7)
+($E770*'fnd base rates'!H$8)
+($F770*'fnd base rates'!H$9)
+($G770*'fnd base rates'!H$10)
+($H770*'fnd base rates'!H$11)
+($I770*'fnd base rates'!H$12)
+($J770*'fnd base rates'!H$13)
+($K770*'fnd base rates'!H$14)
+($M770*'fnd base rates'!H$16)
+($N770*'fnd base rates'!H$17)
+($O770*'fnd base rates'!H$18)
+($P770*VLOOKUP($S770+12,rate_basefnd,8)))</f>
        <v>72740.652000000002</v>
      </c>
      <c r="AA770" s="68">
        <f>(($D770*'fnd base rates'!I$7)
+($E770*'fnd base rates'!I$8)
+($F770*'fnd base rates'!I$9)
+($G770*'fnd base rates'!I$10)
+($H770*'fnd base rates'!I$11)
+($I770*'fnd base rates'!I$12)
+($J770*'fnd base rates'!I$13)
+($K770*'fnd base rates'!I$14)
+($M770*'fnd base rates'!I$16)
+($N770*'fnd base rates'!I$17)
+($O770*'fnd base rates'!I$18)
+($P770*VLOOKUP($S770+12,rate_basefnd,9)))
*$R770</f>
        <v>59257.711109999997</v>
      </c>
      <c r="AB770" s="68">
        <f>(($D770*'fnd base rates'!J$7)
+($E770*'fnd base rates'!J$8)
+($F770*'fnd base rates'!J$9)
+($G770*'fnd base rates'!J$10)
+($H770*'fnd base rates'!J$11)
+($I770*'fnd base rates'!J$12)
+($J770*'fnd base rates'!J$13)
+($K770*'fnd base rates'!J$14)
+($M770*'fnd base rates'!J$16)
+($N770*'fnd base rates'!J$17)
+($O770*'fnd base rates'!J$18)
+($P770*VLOOKUP($S770+12,rate_basefnd,10)))
*$R770</f>
        <v>79761.783179999999</v>
      </c>
      <c r="AC770" s="68">
        <f>(($D770*'fnd base rates'!K$7)
+($E770*'fnd base rates'!K$8)
+($F770*'fnd base rates'!K$9)
+($G770*'fnd base rates'!K$10)
+($H770*'fnd base rates'!K$11)
+($I770*'fnd base rates'!K$12)
+($J770*'fnd base rates'!K$13)
+($K770*'fnd base rates'!K$14)
+($M770*'fnd base rates'!K$16)
+($N770*'fnd base rates'!K$17)
+($O770*'fnd base rates'!K$18)
+($P770*VLOOKUP($S770+12,rate_basefnd,11)))
*$R770</f>
        <v>141267.32557199994</v>
      </c>
      <c r="AD770" s="68">
        <f>(($D770*'fnd base rates'!L$7)
+($E770*'fnd base rates'!L$8)
+($F770*'fnd base rates'!L$9)
+($G770*'fnd base rates'!L$10)
+($H770*'fnd base rates'!L$11)
+($I770*'fnd base rates'!L$12)
+($J770*'fnd base rates'!L$13)
+($K770*'fnd base rates'!L$14)
+($M770*'fnd base rates'!L$16)
+($N770*'fnd base rates'!L$17)
+($O770*'fnd base rates'!L$18)
+($P770*VLOOKUP($S770+12,rate_basefnd,12)))</f>
        <v>274647.18640000001</v>
      </c>
      <c r="AE770" s="68">
        <f>(($D770*'fnd base rates'!M$7)
+($E770*'fnd base rates'!M$8)
+($F770*'fnd base rates'!M$9)
+($G770*'fnd base rates'!M$10)
+($H770*'fnd base rates'!M$11)
+($I770*'fnd base rates'!M$12)
+($J770*'fnd base rates'!M$13)
+($K770*'fnd base rates'!M$14)
+($M770*'fnd base rates'!M$16)
+($N770*'fnd base rates'!M$17)
+($O770*'fnd base rates'!M$18)
+($P770*VLOOKUP($S770+12,rate_basefnd,13)))</f>
        <v>0</v>
      </c>
      <c r="AF770" s="3">
        <f t="shared" si="155"/>
        <v>1693296.8029923998</v>
      </c>
      <c r="AH770" s="205">
        <f t="shared" si="156"/>
        <v>488219251</v>
      </c>
      <c r="AI770" s="3" t="str">
        <f t="shared" si="160"/>
        <v>488</v>
      </c>
      <c r="AJ770" s="1" t="str">
        <f t="shared" si="161"/>
        <v>219</v>
      </c>
      <c r="AK770" s="1" t="str">
        <f t="shared" si="162"/>
        <v>251</v>
      </c>
      <c r="AL770" s="3">
        <f t="shared" si="157"/>
        <v>1</v>
      </c>
      <c r="AM770" s="3">
        <f t="shared" si="167"/>
        <v>103</v>
      </c>
      <c r="AN770" s="3">
        <f t="shared" si="163"/>
        <v>1693296.8029923998</v>
      </c>
      <c r="AO770" s="3">
        <f t="shared" si="164"/>
        <v>16440</v>
      </c>
      <c r="AP770" s="3">
        <f t="shared" si="158"/>
        <v>4890</v>
      </c>
      <c r="AQ770" s="3">
        <v>11550</v>
      </c>
      <c r="AS770" s="68"/>
      <c r="AT770" s="68"/>
      <c r="AX770" s="4">
        <f t="shared" si="165"/>
        <v>0</v>
      </c>
      <c r="AZ770" s="4">
        <f t="shared" si="166"/>
        <v>0</v>
      </c>
      <c r="BB770" s="4"/>
    </row>
    <row r="771" spans="1:54" s="3" customFormat="1">
      <c r="A771" s="205" t="str">
        <f t="shared" si="159"/>
        <v>488</v>
      </c>
      <c r="B771" s="1">
        <v>488219264</v>
      </c>
      <c r="C771" s="7" t="s">
        <v>111</v>
      </c>
      <c r="D771" s="8">
        <f>'fnd enro'!D771</f>
        <v>0</v>
      </c>
      <c r="E771" s="8">
        <f>'fnd enro'!E771</f>
        <v>0</v>
      </c>
      <c r="F771" s="8">
        <f>'fnd enro'!F771</f>
        <v>0</v>
      </c>
      <c r="G771" s="8">
        <f>'fnd enro'!G771</f>
        <v>3</v>
      </c>
      <c r="H771" s="8">
        <f>'fnd enro'!H771</f>
        <v>0</v>
      </c>
      <c r="I771" s="8">
        <f>'fnd enro'!I771</f>
        <v>4</v>
      </c>
      <c r="J771" s="8">
        <f>'fnd enro'!J771</f>
        <v>0</v>
      </c>
      <c r="K771" s="9">
        <f>'fnd enro'!K771</f>
        <v>0.28000000000000003</v>
      </c>
      <c r="L771" s="8">
        <f>'fnd enro'!L771</f>
        <v>0</v>
      </c>
      <c r="M771" s="8">
        <f>'fnd enro'!M771</f>
        <v>0</v>
      </c>
      <c r="N771" s="8">
        <f>'fnd enro'!N771</f>
        <v>0</v>
      </c>
      <c r="O771" s="8">
        <f>'fnd enro'!O771</f>
        <v>0</v>
      </c>
      <c r="P771" s="8">
        <f>'fnd enro'!P771</f>
        <v>0</v>
      </c>
      <c r="Q771" s="8">
        <f>'fnd enro'!R771</f>
        <v>7</v>
      </c>
      <c r="R771" s="9">
        <f t="shared" si="154"/>
        <v>1.0589999999999999</v>
      </c>
      <c r="S771" s="8">
        <f>VALUE('fnd enro'!Q771)</f>
        <v>2</v>
      </c>
      <c r="T771" s="1"/>
      <c r="U771" s="68">
        <f>(($D771*'fnd base rates'!C$7)
+($E771*'fnd base rates'!C$8)
+($F771*'fnd base rates'!C$9)
+($G771*'fnd base rates'!C$10)
+($H771*'fnd base rates'!C$11)
+($I771*'fnd base rates'!C$12)
+($J771*'fnd base rates'!C$13)
+($K771*'fnd base rates'!C$14)
+($M771*'fnd base rates'!C$16)
+($N771*'fnd base rates'!C$17)
+($O771*'fnd base rates'!C$18)
+($P771*VLOOKUP($S771+12,rate_basefnd,3)))
*$R771</f>
        <v>4445.2884756000003</v>
      </c>
      <c r="V771" s="68">
        <f>(($D771*'fnd base rates'!D$7)
+($E771*'fnd base rates'!D$8)
+($F771*'fnd base rates'!D$9)
+($G771*'fnd base rates'!D$10)
+($H771*'fnd base rates'!D$11)
+($I771*'fnd base rates'!D$12)
+($J771*'fnd base rates'!D$13)
+($K771*'fnd base rates'!D$14)
+($M771*'fnd base rates'!D$16)
+($N771*'fnd base rates'!D$17)
+($O771*'fnd base rates'!D$18)
+($P771*VLOOKUP($S771+12,rate_basefnd,4)))
*$R771</f>
        <v>6291.7096199999996</v>
      </c>
      <c r="W771" s="68">
        <f>(($D771*'fnd base rates'!E$7)
+($E771*'fnd base rates'!E$8)
+($F771*'fnd base rates'!E$9)
+($G771*'fnd base rates'!E$10)
+($H771*'fnd base rates'!E$11)
+($I771*'fnd base rates'!E$12)
+($J771*'fnd base rates'!E$13)
+($K771*'fnd base rates'!E$14)
+($M771*'fnd base rates'!E$16)
+($N771*'fnd base rates'!E$17)
+($O771*'fnd base rates'!E$18)
+($P771*VLOOKUP($S771+12,rate_basefnd,5)))
*$R771</f>
        <v>36870.541760399996</v>
      </c>
      <c r="X771" s="68">
        <f>(($D771*'fnd base rates'!F$7)
+($E771*'fnd base rates'!F$8)
+($F771*'fnd base rates'!F$9)
+($G771*'fnd base rates'!F$10)
+($H771*'fnd base rates'!F$11)
+($I771*'fnd base rates'!F$12)
+($J771*'fnd base rates'!F$13)
+($K771*'fnd base rates'!F$14)
+($M771*'fnd base rates'!F$16)
+($N771*'fnd base rates'!F$17)
+($O771*'fnd base rates'!F$18)
+($P771*VLOOKUP($S771+12,rate_basefnd,6)))
*$R771</f>
        <v>8667.819266399998</v>
      </c>
      <c r="Y771" s="68">
        <f>(($D771*'fnd base rates'!G$7)
+($E771*'fnd base rates'!G$8)
+($F771*'fnd base rates'!G$9)
+($G771*'fnd base rates'!G$10)
+($H771*'fnd base rates'!G$11)
+($I771*'fnd base rates'!G$12)
+($J771*'fnd base rates'!G$13)
+($K771*'fnd base rates'!G$14)
+($M771*'fnd base rates'!G$16)
+($N771*'fnd base rates'!G$17)
+($O771*'fnd base rates'!G$18)
+($P771*VLOOKUP($S771+12,rate_basefnd,7)))
*$R771</f>
        <v>1328.1266351999998</v>
      </c>
      <c r="Z771" s="68">
        <f>(($D771*'fnd base rates'!H$7)
+($E771*'fnd base rates'!H$8)
+($F771*'fnd base rates'!H$9)
+($G771*'fnd base rates'!H$10)
+($H771*'fnd base rates'!H$11)
+($I771*'fnd base rates'!H$12)
+($J771*'fnd base rates'!H$13)
+($K771*'fnd base rates'!H$14)
+($M771*'fnd base rates'!H$16)
+($N771*'fnd base rates'!H$17)
+($O771*'fnd base rates'!H$18)
+($P771*VLOOKUP($S771+12,rate_basefnd,8)))</f>
        <v>5420.9679999999998</v>
      </c>
      <c r="AA771" s="68">
        <f>(($D771*'fnd base rates'!I$7)
+($E771*'fnd base rates'!I$8)
+($F771*'fnd base rates'!I$9)
+($G771*'fnd base rates'!I$10)
+($H771*'fnd base rates'!I$11)
+($I771*'fnd base rates'!I$12)
+($J771*'fnd base rates'!I$13)
+($K771*'fnd base rates'!I$14)
+($M771*'fnd base rates'!I$16)
+($N771*'fnd base rates'!I$17)
+($O771*'fnd base rates'!I$18)
+($P771*VLOOKUP($S771+12,rate_basefnd,9)))
*$R771</f>
        <v>3441.2840399999995</v>
      </c>
      <c r="AB771" s="68">
        <f>(($D771*'fnd base rates'!J$7)
+($E771*'fnd base rates'!J$8)
+($F771*'fnd base rates'!J$9)
+($G771*'fnd base rates'!J$10)
+($H771*'fnd base rates'!J$11)
+($I771*'fnd base rates'!J$12)
+($J771*'fnd base rates'!J$13)
+($K771*'fnd base rates'!J$14)
+($M771*'fnd base rates'!J$16)
+($N771*'fnd base rates'!J$17)
+($O771*'fnd base rates'!J$18)
+($P771*VLOOKUP($S771+12,rate_basefnd,10)))
*$R771</f>
        <v>3232.9893299999999</v>
      </c>
      <c r="AC771" s="68">
        <f>(($D771*'fnd base rates'!K$7)
+($E771*'fnd base rates'!K$8)
+($F771*'fnd base rates'!K$9)
+($G771*'fnd base rates'!K$10)
+($H771*'fnd base rates'!K$11)
+($I771*'fnd base rates'!K$12)
+($J771*'fnd base rates'!K$13)
+($K771*'fnd base rates'!K$14)
+($M771*'fnd base rates'!K$16)
+($N771*'fnd base rates'!K$17)
+($O771*'fnd base rates'!K$18)
+($P771*VLOOKUP($S771+12,rate_basefnd,11)))
*$R771</f>
        <v>9319.5198179999988</v>
      </c>
      <c r="AD771" s="68">
        <f>(($D771*'fnd base rates'!L$7)
+($E771*'fnd base rates'!L$8)
+($F771*'fnd base rates'!L$9)
+($G771*'fnd base rates'!L$10)
+($H771*'fnd base rates'!L$11)
+($I771*'fnd base rates'!L$12)
+($J771*'fnd base rates'!L$13)
+($K771*'fnd base rates'!L$14)
+($M771*'fnd base rates'!L$16)
+($N771*'fnd base rates'!L$17)
+($O771*'fnd base rates'!L$18)
+($P771*VLOOKUP($S771+12,rate_basefnd,12)))</f>
        <v>15451.821600000001</v>
      </c>
      <c r="AE771" s="68">
        <f>(($D771*'fnd base rates'!M$7)
+($E771*'fnd base rates'!M$8)
+($F771*'fnd base rates'!M$9)
+($G771*'fnd base rates'!M$10)
+($H771*'fnd base rates'!M$11)
+($I771*'fnd base rates'!M$12)
+($J771*'fnd base rates'!M$13)
+($K771*'fnd base rates'!M$14)
+($M771*'fnd base rates'!M$16)
+($N771*'fnd base rates'!M$17)
+($O771*'fnd base rates'!M$18)
+($P771*VLOOKUP($S771+12,rate_basefnd,13)))</f>
        <v>0</v>
      </c>
      <c r="AF771" s="3">
        <f t="shared" si="155"/>
        <v>94470.068545599992</v>
      </c>
      <c r="AH771" s="205">
        <f t="shared" si="156"/>
        <v>488219264</v>
      </c>
      <c r="AI771" s="3" t="str">
        <f t="shared" si="160"/>
        <v>488</v>
      </c>
      <c r="AJ771" s="1" t="str">
        <f t="shared" si="161"/>
        <v>219</v>
      </c>
      <c r="AK771" s="1" t="str">
        <f t="shared" si="162"/>
        <v>264</v>
      </c>
      <c r="AL771" s="3">
        <f t="shared" si="157"/>
        <v>1</v>
      </c>
      <c r="AM771" s="3">
        <f t="shared" si="167"/>
        <v>7</v>
      </c>
      <c r="AN771" s="3">
        <f t="shared" si="163"/>
        <v>94470.068545599992</v>
      </c>
      <c r="AO771" s="3">
        <f t="shared" si="164"/>
        <v>13496</v>
      </c>
      <c r="AP771" s="3">
        <f t="shared" si="158"/>
        <v>153</v>
      </c>
      <c r="AQ771" s="3">
        <v>13343</v>
      </c>
      <c r="AS771" s="68"/>
      <c r="AT771" s="68"/>
      <c r="AX771" s="4">
        <f t="shared" si="165"/>
        <v>0</v>
      </c>
      <c r="AZ771" s="4">
        <f t="shared" si="166"/>
        <v>0</v>
      </c>
      <c r="BB771" s="4"/>
    </row>
    <row r="772" spans="1:54" s="3" customFormat="1">
      <c r="A772" s="205" t="str">
        <f t="shared" si="159"/>
        <v>488</v>
      </c>
      <c r="B772" s="1">
        <v>488219285</v>
      </c>
      <c r="C772" s="7" t="s">
        <v>111</v>
      </c>
      <c r="D772" s="8">
        <f>'fnd enro'!D772</f>
        <v>0</v>
      </c>
      <c r="E772" s="8">
        <f>'fnd enro'!E772</f>
        <v>0</v>
      </c>
      <c r="F772" s="8">
        <f>'fnd enro'!F772</f>
        <v>0</v>
      </c>
      <c r="G772" s="8">
        <f>'fnd enro'!G772</f>
        <v>2</v>
      </c>
      <c r="H772" s="8">
        <f>'fnd enro'!H772</f>
        <v>2</v>
      </c>
      <c r="I772" s="8">
        <f>'fnd enro'!I772</f>
        <v>0</v>
      </c>
      <c r="J772" s="8">
        <f>'fnd enro'!J772</f>
        <v>0</v>
      </c>
      <c r="K772" s="9">
        <f>'fnd enro'!K772</f>
        <v>0.16</v>
      </c>
      <c r="L772" s="8">
        <f>'fnd enro'!L772</f>
        <v>0</v>
      </c>
      <c r="M772" s="8">
        <f>'fnd enro'!M772</f>
        <v>0</v>
      </c>
      <c r="N772" s="8">
        <f>'fnd enro'!N772</f>
        <v>1</v>
      </c>
      <c r="O772" s="8">
        <f>'fnd enro'!O772</f>
        <v>0</v>
      </c>
      <c r="P772" s="8">
        <f>'fnd enro'!P772</f>
        <v>0</v>
      </c>
      <c r="Q772" s="8">
        <f>'fnd enro'!R772</f>
        <v>4</v>
      </c>
      <c r="R772" s="9">
        <f t="shared" si="154"/>
        <v>1.0589999999999999</v>
      </c>
      <c r="S772" s="8">
        <f>VALUE('fnd enro'!Q772)</f>
        <v>9</v>
      </c>
      <c r="T772" s="1"/>
      <c r="U772" s="68">
        <f>(($D772*'fnd base rates'!C$7)
+($E772*'fnd base rates'!C$8)
+($F772*'fnd base rates'!C$9)
+($G772*'fnd base rates'!C$10)
+($H772*'fnd base rates'!C$11)
+($I772*'fnd base rates'!C$12)
+($J772*'fnd base rates'!C$13)
+($K772*'fnd base rates'!C$14)
+($M772*'fnd base rates'!C$16)
+($N772*'fnd base rates'!C$17)
+($O772*'fnd base rates'!C$18)
+($P772*VLOOKUP($S772+12,rate_basefnd,3)))
*$R772</f>
        <v>2677.0405931999999</v>
      </c>
      <c r="V772" s="68">
        <f>(($D772*'fnd base rates'!D$7)
+($E772*'fnd base rates'!D$8)
+($F772*'fnd base rates'!D$9)
+($G772*'fnd base rates'!D$10)
+($H772*'fnd base rates'!D$11)
+($I772*'fnd base rates'!D$12)
+($J772*'fnd base rates'!D$13)
+($K772*'fnd base rates'!D$14)
+($M772*'fnd base rates'!D$16)
+($N772*'fnd base rates'!D$17)
+($O772*'fnd base rates'!D$18)
+($P772*VLOOKUP($S772+12,rate_basefnd,4)))
*$R772</f>
        <v>3834.75549</v>
      </c>
      <c r="W772" s="68">
        <f>(($D772*'fnd base rates'!E$7)
+($E772*'fnd base rates'!E$8)
+($F772*'fnd base rates'!E$9)
+($G772*'fnd base rates'!E$10)
+($H772*'fnd base rates'!E$11)
+($I772*'fnd base rates'!E$12)
+($J772*'fnd base rates'!E$13)
+($K772*'fnd base rates'!E$14)
+($M772*'fnd base rates'!E$16)
+($N772*'fnd base rates'!E$17)
+($O772*'fnd base rates'!E$18)
+($P772*VLOOKUP($S772+12,rate_basefnd,5)))
*$R772</f>
        <v>18985.670668800001</v>
      </c>
      <c r="X772" s="68">
        <f>(($D772*'fnd base rates'!F$7)
+($E772*'fnd base rates'!F$8)
+($F772*'fnd base rates'!F$9)
+($G772*'fnd base rates'!F$10)
+($H772*'fnd base rates'!F$11)
+($I772*'fnd base rates'!F$12)
+($J772*'fnd base rates'!F$13)
+($K772*'fnd base rates'!F$14)
+($M772*'fnd base rates'!F$16)
+($N772*'fnd base rates'!F$17)
+($O772*'fnd base rates'!F$18)
+($P772*VLOOKUP($S772+12,rate_basefnd,6)))
*$R772</f>
        <v>5568.4774307999987</v>
      </c>
      <c r="Y772" s="68">
        <f>(($D772*'fnd base rates'!G$7)
+($E772*'fnd base rates'!G$8)
+($F772*'fnd base rates'!G$9)
+($G772*'fnd base rates'!G$10)
+($H772*'fnd base rates'!G$11)
+($I772*'fnd base rates'!G$12)
+($J772*'fnd base rates'!G$13)
+($K772*'fnd base rates'!G$14)
+($M772*'fnd base rates'!G$16)
+($N772*'fnd base rates'!G$17)
+($O772*'fnd base rates'!G$18)
+($P772*VLOOKUP($S772+12,rate_basefnd,7)))
*$R772</f>
        <v>835.69036440000002</v>
      </c>
      <c r="Z772" s="68">
        <f>(($D772*'fnd base rates'!H$7)
+($E772*'fnd base rates'!H$8)
+($F772*'fnd base rates'!H$9)
+($G772*'fnd base rates'!H$10)
+($H772*'fnd base rates'!H$11)
+($I772*'fnd base rates'!H$12)
+($J772*'fnd base rates'!H$13)
+($K772*'fnd base rates'!H$14)
+($M772*'fnd base rates'!H$16)
+($N772*'fnd base rates'!H$17)
+($O772*'fnd base rates'!H$18)
+($P772*VLOOKUP($S772+12,rate_basefnd,8)))</f>
        <v>2486.7460000000001</v>
      </c>
      <c r="AA772" s="68">
        <f>(($D772*'fnd base rates'!I$7)
+($E772*'fnd base rates'!I$8)
+($F772*'fnd base rates'!I$9)
+($G772*'fnd base rates'!I$10)
+($H772*'fnd base rates'!I$11)
+($I772*'fnd base rates'!I$12)
+($J772*'fnd base rates'!I$13)
+($K772*'fnd base rates'!I$14)
+($M772*'fnd base rates'!I$16)
+($N772*'fnd base rates'!I$17)
+($O772*'fnd base rates'!I$18)
+($P772*VLOOKUP($S772+12,rate_basefnd,9)))
*$R772</f>
        <v>2022.2346300000002</v>
      </c>
      <c r="AB772" s="68">
        <f>(($D772*'fnd base rates'!J$7)
+($E772*'fnd base rates'!J$8)
+($F772*'fnd base rates'!J$9)
+($G772*'fnd base rates'!J$10)
+($H772*'fnd base rates'!J$11)
+($I772*'fnd base rates'!J$12)
+($J772*'fnd base rates'!J$13)
+($K772*'fnd base rates'!J$14)
+($M772*'fnd base rates'!J$16)
+($N772*'fnd base rates'!J$17)
+($O772*'fnd base rates'!J$18)
+($P772*VLOOKUP($S772+12,rate_basefnd,10)))
*$R772</f>
        <v>976.71569999999997</v>
      </c>
      <c r="AC772" s="68">
        <f>(($D772*'fnd base rates'!K$7)
+($E772*'fnd base rates'!K$8)
+($F772*'fnd base rates'!K$9)
+($G772*'fnd base rates'!K$10)
+($H772*'fnd base rates'!K$11)
+($I772*'fnd base rates'!K$12)
+($J772*'fnd base rates'!K$13)
+($K772*'fnd base rates'!K$14)
+($M772*'fnd base rates'!K$16)
+($N772*'fnd base rates'!K$17)
+($O772*'fnd base rates'!K$18)
+($P772*VLOOKUP($S772+12,rate_basefnd,11)))
*$R772</f>
        <v>5794.6827960000001</v>
      </c>
      <c r="AD772" s="68">
        <f>(($D772*'fnd base rates'!L$7)
+($E772*'fnd base rates'!L$8)
+($F772*'fnd base rates'!L$9)
+($G772*'fnd base rates'!L$10)
+($H772*'fnd base rates'!L$11)
+($I772*'fnd base rates'!L$12)
+($J772*'fnd base rates'!L$13)
+($K772*'fnd base rates'!L$14)
+($M772*'fnd base rates'!L$16)
+($N772*'fnd base rates'!L$17)
+($O772*'fnd base rates'!L$18)
+($P772*VLOOKUP($S772+12,rate_basefnd,12)))</f>
        <v>9794.0651999999991</v>
      </c>
      <c r="AE772" s="68">
        <f>(($D772*'fnd base rates'!M$7)
+($E772*'fnd base rates'!M$8)
+($F772*'fnd base rates'!M$9)
+($G772*'fnd base rates'!M$10)
+($H772*'fnd base rates'!M$11)
+($I772*'fnd base rates'!M$12)
+($J772*'fnd base rates'!M$13)
+($K772*'fnd base rates'!M$14)
+($M772*'fnd base rates'!M$16)
+($N772*'fnd base rates'!M$17)
+($O772*'fnd base rates'!M$18)
+($P772*VLOOKUP($S772+12,rate_basefnd,13)))</f>
        <v>0</v>
      </c>
      <c r="AF772" s="3">
        <f t="shared" si="155"/>
        <v>52976.0788732</v>
      </c>
      <c r="AH772" s="205">
        <f t="shared" si="156"/>
        <v>488219285</v>
      </c>
      <c r="AI772" s="3" t="str">
        <f t="shared" si="160"/>
        <v>488</v>
      </c>
      <c r="AJ772" s="1" t="str">
        <f t="shared" si="161"/>
        <v>219</v>
      </c>
      <c r="AK772" s="1" t="str">
        <f t="shared" si="162"/>
        <v>285</v>
      </c>
      <c r="AL772" s="3">
        <f t="shared" si="157"/>
        <v>1</v>
      </c>
      <c r="AM772" s="3">
        <f t="shared" si="167"/>
        <v>4</v>
      </c>
      <c r="AN772" s="3">
        <f t="shared" si="163"/>
        <v>52976.0788732</v>
      </c>
      <c r="AO772" s="3">
        <f t="shared" si="164"/>
        <v>13244</v>
      </c>
      <c r="AP772" s="3">
        <f t="shared" si="158"/>
        <v>892</v>
      </c>
      <c r="AQ772" s="3">
        <v>12352</v>
      </c>
      <c r="AS772" s="68"/>
      <c r="AT772" s="68"/>
      <c r="AX772" s="4">
        <f t="shared" si="165"/>
        <v>0</v>
      </c>
      <c r="AZ772" s="4">
        <f t="shared" si="166"/>
        <v>0</v>
      </c>
      <c r="BB772" s="4"/>
    </row>
    <row r="773" spans="1:54" s="3" customFormat="1">
      <c r="A773" s="205" t="str">
        <f t="shared" si="159"/>
        <v>488</v>
      </c>
      <c r="B773" s="1">
        <v>488219293</v>
      </c>
      <c r="C773" s="7" t="s">
        <v>111</v>
      </c>
      <c r="D773" s="8">
        <f>'fnd enro'!D773</f>
        <v>0</v>
      </c>
      <c r="E773" s="8">
        <f>'fnd enro'!E773</f>
        <v>0</v>
      </c>
      <c r="F773" s="8">
        <f>'fnd enro'!F773</f>
        <v>0</v>
      </c>
      <c r="G773" s="8">
        <f>'fnd enro'!G773</f>
        <v>0</v>
      </c>
      <c r="H773" s="8">
        <f>'fnd enro'!H773</f>
        <v>3</v>
      </c>
      <c r="I773" s="8">
        <f>'fnd enro'!I773</f>
        <v>1</v>
      </c>
      <c r="J773" s="8">
        <f>'fnd enro'!J773</f>
        <v>0</v>
      </c>
      <c r="K773" s="9">
        <f>'fnd enro'!K773</f>
        <v>0.16</v>
      </c>
      <c r="L773" s="8">
        <f>'fnd enro'!L773</f>
        <v>0</v>
      </c>
      <c r="M773" s="8">
        <f>'fnd enro'!M773</f>
        <v>0</v>
      </c>
      <c r="N773" s="8">
        <f>'fnd enro'!N773</f>
        <v>0</v>
      </c>
      <c r="O773" s="8">
        <f>'fnd enro'!O773</f>
        <v>0</v>
      </c>
      <c r="P773" s="8">
        <f>'fnd enro'!P773</f>
        <v>4</v>
      </c>
      <c r="Q773" s="8">
        <f>'fnd enro'!R773</f>
        <v>4</v>
      </c>
      <c r="R773" s="9">
        <f t="shared" si="154"/>
        <v>1.0589999999999999</v>
      </c>
      <c r="S773" s="8">
        <f>VALUE('fnd enro'!Q773)</f>
        <v>10</v>
      </c>
      <c r="T773" s="1"/>
      <c r="U773" s="68">
        <f>(($D773*'fnd base rates'!C$7)
+($E773*'fnd base rates'!C$8)
+($F773*'fnd base rates'!C$9)
+($G773*'fnd base rates'!C$10)
+($H773*'fnd base rates'!C$11)
+($I773*'fnd base rates'!C$12)
+($J773*'fnd base rates'!C$13)
+($K773*'fnd base rates'!C$14)
+($M773*'fnd base rates'!C$16)
+($N773*'fnd base rates'!C$17)
+($O773*'fnd base rates'!C$18)
+($P773*VLOOKUP($S773+12,rate_basefnd,3)))
*$R773</f>
        <v>3025.3986431999997</v>
      </c>
      <c r="V773" s="68">
        <f>(($D773*'fnd base rates'!D$7)
+($E773*'fnd base rates'!D$8)
+($F773*'fnd base rates'!D$9)
+($G773*'fnd base rates'!D$10)
+($H773*'fnd base rates'!D$11)
+($I773*'fnd base rates'!D$12)
+($J773*'fnd base rates'!D$13)
+($K773*'fnd base rates'!D$14)
+($M773*'fnd base rates'!D$16)
+($N773*'fnd base rates'!D$17)
+($O773*'fnd base rates'!D$18)
+($P773*VLOOKUP($S773+12,rate_basefnd,4)))
*$R773</f>
        <v>5894.4787199999992</v>
      </c>
      <c r="W773" s="68">
        <f>(($D773*'fnd base rates'!E$7)
+($E773*'fnd base rates'!E$8)
+($F773*'fnd base rates'!E$9)
+($G773*'fnd base rates'!E$10)
+($H773*'fnd base rates'!E$11)
+($I773*'fnd base rates'!E$12)
+($J773*'fnd base rates'!E$13)
+($K773*'fnd base rates'!E$14)
+($M773*'fnd base rates'!E$16)
+($N773*'fnd base rates'!E$17)
+($O773*'fnd base rates'!E$18)
+($P773*VLOOKUP($S773+12,rate_basefnd,5)))
*$R773</f>
        <v>40471.403968799998</v>
      </c>
      <c r="X773" s="68">
        <f>(($D773*'fnd base rates'!F$7)
+($E773*'fnd base rates'!F$8)
+($F773*'fnd base rates'!F$9)
+($G773*'fnd base rates'!F$10)
+($H773*'fnd base rates'!F$11)
+($I773*'fnd base rates'!F$12)
+($J773*'fnd base rates'!F$13)
+($K773*'fnd base rates'!F$14)
+($M773*'fnd base rates'!F$16)
+($N773*'fnd base rates'!F$17)
+($O773*'fnd base rates'!F$18)
+($P773*VLOOKUP($S773+12,rate_basefnd,6)))
*$R773</f>
        <v>4609.2881807999993</v>
      </c>
      <c r="Y773" s="68">
        <f>(($D773*'fnd base rates'!G$7)
+($E773*'fnd base rates'!G$8)
+($F773*'fnd base rates'!G$9)
+($G773*'fnd base rates'!G$10)
+($H773*'fnd base rates'!G$11)
+($I773*'fnd base rates'!G$12)
+($J773*'fnd base rates'!G$13)
+($K773*'fnd base rates'!G$14)
+($M773*'fnd base rates'!G$16)
+($N773*'fnd base rates'!G$17)
+($O773*'fnd base rates'!G$18)
+($P773*VLOOKUP($S773+12,rate_basefnd,7)))
*$R773</f>
        <v>1878.1805543999999</v>
      </c>
      <c r="Z773" s="68">
        <f>(($D773*'fnd base rates'!H$7)
+($E773*'fnd base rates'!H$8)
+($F773*'fnd base rates'!H$9)
+($G773*'fnd base rates'!H$10)
+($H773*'fnd base rates'!H$11)
+($I773*'fnd base rates'!H$12)
+($J773*'fnd base rates'!H$13)
+($K773*'fnd base rates'!H$14)
+($M773*'fnd base rates'!H$16)
+($N773*'fnd base rates'!H$17)
+($O773*'fnd base rates'!H$18)
+($P773*VLOOKUP($S773+12,rate_basefnd,8)))</f>
        <v>2820.8159999999998</v>
      </c>
      <c r="AA773" s="68">
        <f>(($D773*'fnd base rates'!I$7)
+($E773*'fnd base rates'!I$8)
+($F773*'fnd base rates'!I$9)
+($G773*'fnd base rates'!I$10)
+($H773*'fnd base rates'!I$11)
+($I773*'fnd base rates'!I$12)
+($J773*'fnd base rates'!I$13)
+($K773*'fnd base rates'!I$14)
+($M773*'fnd base rates'!I$16)
+($N773*'fnd base rates'!I$17)
+($O773*'fnd base rates'!I$18)
+($P773*VLOOKUP($S773+12,rate_basefnd,9)))
*$R773</f>
        <v>2848.9217999999996</v>
      </c>
      <c r="AB773" s="68">
        <f>(($D773*'fnd base rates'!J$7)
+($E773*'fnd base rates'!J$8)
+($F773*'fnd base rates'!J$9)
+($G773*'fnd base rates'!J$10)
+($H773*'fnd base rates'!J$11)
+($I773*'fnd base rates'!J$12)
+($J773*'fnd base rates'!J$13)
+($K773*'fnd base rates'!J$14)
+($M773*'fnd base rates'!J$16)
+($N773*'fnd base rates'!J$17)
+($O773*'fnd base rates'!J$18)
+($P773*VLOOKUP($S773+12,rate_basefnd,10)))
*$R773</f>
        <v>6273.5901300000005</v>
      </c>
      <c r="AC773" s="68">
        <f>(($D773*'fnd base rates'!K$7)
+($E773*'fnd base rates'!K$8)
+($F773*'fnd base rates'!K$9)
+($G773*'fnd base rates'!K$10)
+($H773*'fnd base rates'!K$11)
+($I773*'fnd base rates'!K$12)
+($J773*'fnd base rates'!K$13)
+($K773*'fnd base rates'!K$14)
+($M773*'fnd base rates'!K$16)
+($N773*'fnd base rates'!K$17)
+($O773*'fnd base rates'!K$18)
+($P773*VLOOKUP($S773+12,rate_basefnd,11)))
*$R773</f>
        <v>5538.966065999999</v>
      </c>
      <c r="AD773" s="68">
        <f>(($D773*'fnd base rates'!L$7)
+($E773*'fnd base rates'!L$8)
+($F773*'fnd base rates'!L$9)
+($G773*'fnd base rates'!L$10)
+($H773*'fnd base rates'!L$11)
+($I773*'fnd base rates'!L$12)
+($J773*'fnd base rates'!L$13)
+($K773*'fnd base rates'!L$14)
+($M773*'fnd base rates'!L$16)
+($N773*'fnd base rates'!L$17)
+($O773*'fnd base rates'!L$18)
+($P773*VLOOKUP($S773+12,rate_basefnd,12)))</f>
        <v>13428.535199999998</v>
      </c>
      <c r="AE773" s="68">
        <f>(($D773*'fnd base rates'!M$7)
+($E773*'fnd base rates'!M$8)
+($F773*'fnd base rates'!M$9)
+($G773*'fnd base rates'!M$10)
+($H773*'fnd base rates'!M$11)
+($I773*'fnd base rates'!M$12)
+($J773*'fnd base rates'!M$13)
+($K773*'fnd base rates'!M$14)
+($M773*'fnd base rates'!M$16)
+($N773*'fnd base rates'!M$17)
+($O773*'fnd base rates'!M$18)
+($P773*VLOOKUP($S773+12,rate_basefnd,13)))</f>
        <v>0</v>
      </c>
      <c r="AF773" s="3">
        <f t="shared" si="155"/>
        <v>86789.579263199994</v>
      </c>
      <c r="AH773" s="205">
        <f t="shared" si="156"/>
        <v>488219293</v>
      </c>
      <c r="AI773" s="3" t="str">
        <f t="shared" si="160"/>
        <v>488</v>
      </c>
      <c r="AJ773" s="1" t="str">
        <f t="shared" si="161"/>
        <v>219</v>
      </c>
      <c r="AK773" s="1" t="str">
        <f t="shared" si="162"/>
        <v>293</v>
      </c>
      <c r="AL773" s="3">
        <f t="shared" si="157"/>
        <v>1</v>
      </c>
      <c r="AM773" s="3">
        <f t="shared" si="167"/>
        <v>4</v>
      </c>
      <c r="AN773" s="3">
        <f t="shared" si="163"/>
        <v>86789.579263199994</v>
      </c>
      <c r="AO773" s="3">
        <f t="shared" si="164"/>
        <v>21697</v>
      </c>
      <c r="AP773" s="3">
        <f t="shared" si="158"/>
        <v>7031</v>
      </c>
      <c r="AQ773" s="3">
        <v>14666</v>
      </c>
      <c r="AS773" s="68"/>
      <c r="AT773" s="68"/>
      <c r="AX773" s="4">
        <f t="shared" si="165"/>
        <v>0</v>
      </c>
      <c r="AZ773" s="4">
        <f t="shared" si="166"/>
        <v>0</v>
      </c>
      <c r="BB773" s="4"/>
    </row>
    <row r="774" spans="1:54" s="3" customFormat="1">
      <c r="A774" s="205" t="str">
        <f t="shared" si="159"/>
        <v>488</v>
      </c>
      <c r="B774" s="1">
        <v>488219336</v>
      </c>
      <c r="C774" s="7" t="s">
        <v>111</v>
      </c>
      <c r="D774" s="8">
        <f>'fnd enro'!D774</f>
        <v>0</v>
      </c>
      <c r="E774" s="8">
        <f>'fnd enro'!E774</f>
        <v>0</v>
      </c>
      <c r="F774" s="8">
        <f>'fnd enro'!F774</f>
        <v>22</v>
      </c>
      <c r="G774" s="8">
        <f>'fnd enro'!G774</f>
        <v>133</v>
      </c>
      <c r="H774" s="8">
        <f>'fnd enro'!H774</f>
        <v>46</v>
      </c>
      <c r="I774" s="8">
        <f>'fnd enro'!I774</f>
        <v>57</v>
      </c>
      <c r="J774" s="8">
        <f>'fnd enro'!J774</f>
        <v>0</v>
      </c>
      <c r="K774" s="9">
        <f>'fnd enro'!K774</f>
        <v>10.32</v>
      </c>
      <c r="L774" s="8">
        <f>'fnd enro'!L774</f>
        <v>0</v>
      </c>
      <c r="M774" s="8">
        <f>'fnd enro'!M774</f>
        <v>20</v>
      </c>
      <c r="N774" s="8">
        <f>'fnd enro'!N774</f>
        <v>2</v>
      </c>
      <c r="O774" s="8">
        <f>'fnd enro'!O774</f>
        <v>0</v>
      </c>
      <c r="P774" s="8">
        <f>'fnd enro'!P774</f>
        <v>70</v>
      </c>
      <c r="Q774" s="8">
        <f>'fnd enro'!R774</f>
        <v>258</v>
      </c>
      <c r="R774" s="9">
        <f t="shared" si="154"/>
        <v>1.0589999999999999</v>
      </c>
      <c r="S774" s="8">
        <f>VALUE('fnd enro'!Q774)</f>
        <v>8</v>
      </c>
      <c r="T774" s="1"/>
      <c r="U774" s="68">
        <f>(($D774*'fnd base rates'!C$7)
+($E774*'fnd base rates'!C$8)
+($F774*'fnd base rates'!C$9)
+($G774*'fnd base rates'!C$10)
+($H774*'fnd base rates'!C$11)
+($I774*'fnd base rates'!C$12)
+($J774*'fnd base rates'!C$13)
+($K774*'fnd base rates'!C$14)
+($M774*'fnd base rates'!C$16)
+($N774*'fnd base rates'!C$17)
+($O774*'fnd base rates'!C$18)
+($P774*VLOOKUP($S774+12,rate_basefnd,3)))
*$R774</f>
        <v>173885.3532864</v>
      </c>
      <c r="V774" s="68">
        <f>(($D774*'fnd base rates'!D$7)
+($E774*'fnd base rates'!D$8)
+($F774*'fnd base rates'!D$9)
+($G774*'fnd base rates'!D$10)
+($H774*'fnd base rates'!D$11)
+($I774*'fnd base rates'!D$12)
+($J774*'fnd base rates'!D$13)
+($K774*'fnd base rates'!D$14)
+($M774*'fnd base rates'!D$16)
+($N774*'fnd base rates'!D$17)
+($O774*'fnd base rates'!D$18)
+($P774*VLOOKUP($S774+12,rate_basefnd,4)))
*$R774</f>
        <v>271040.26938000001</v>
      </c>
      <c r="W774" s="68">
        <f>(($D774*'fnd base rates'!E$7)
+($E774*'fnd base rates'!E$8)
+($F774*'fnd base rates'!E$9)
+($G774*'fnd base rates'!E$10)
+($H774*'fnd base rates'!E$11)
+($I774*'fnd base rates'!E$12)
+($J774*'fnd base rates'!E$13)
+($K774*'fnd base rates'!E$14)
+($M774*'fnd base rates'!E$16)
+($N774*'fnd base rates'!E$17)
+($O774*'fnd base rates'!E$18)
+($P774*VLOOKUP($S774+12,rate_basefnd,5)))
*$R774</f>
        <v>1595062.8415776002</v>
      </c>
      <c r="X774" s="68">
        <f>(($D774*'fnd base rates'!F$7)
+($E774*'fnd base rates'!F$8)
+($F774*'fnd base rates'!F$9)
+($G774*'fnd base rates'!F$10)
+($H774*'fnd base rates'!F$11)
+($I774*'fnd base rates'!F$12)
+($J774*'fnd base rates'!F$13)
+($K774*'fnd base rates'!F$14)
+($M774*'fnd base rates'!F$16)
+($N774*'fnd base rates'!F$17)
+($O774*'fnd base rates'!F$18)
+($P774*VLOOKUP($S774+12,rate_basefnd,6)))
*$R774</f>
        <v>349098.48416159995</v>
      </c>
      <c r="Y774" s="68">
        <f>(($D774*'fnd base rates'!G$7)
+($E774*'fnd base rates'!G$8)
+($F774*'fnd base rates'!G$9)
+($G774*'fnd base rates'!G$10)
+($H774*'fnd base rates'!G$11)
+($I774*'fnd base rates'!G$12)
+($J774*'fnd base rates'!G$13)
+($K774*'fnd base rates'!G$14)
+($M774*'fnd base rates'!G$16)
+($N774*'fnd base rates'!G$17)
+($O774*'fnd base rates'!G$18)
+($P774*VLOOKUP($S774+12,rate_basefnd,7)))
*$R774</f>
        <v>66437.300308799997</v>
      </c>
      <c r="Z774" s="68">
        <f>(($D774*'fnd base rates'!H$7)
+($E774*'fnd base rates'!H$8)
+($F774*'fnd base rates'!H$9)
+($G774*'fnd base rates'!H$10)
+($H774*'fnd base rates'!H$11)
+($I774*'fnd base rates'!H$12)
+($J774*'fnd base rates'!H$13)
+($K774*'fnd base rates'!H$14)
+($M774*'fnd base rates'!H$16)
+($N774*'fnd base rates'!H$17)
+($O774*'fnd base rates'!H$18)
+($P774*VLOOKUP($S774+12,rate_basefnd,8)))</f>
        <v>174920.41200000001</v>
      </c>
      <c r="AA774" s="68">
        <f>(($D774*'fnd base rates'!I$7)
+($E774*'fnd base rates'!I$8)
+($F774*'fnd base rates'!I$9)
+($G774*'fnd base rates'!I$10)
+($H774*'fnd base rates'!I$11)
+($I774*'fnd base rates'!I$12)
+($J774*'fnd base rates'!I$13)
+($K774*'fnd base rates'!I$14)
+($M774*'fnd base rates'!I$16)
+($N774*'fnd base rates'!I$17)
+($O774*'fnd base rates'!I$18)
+($P774*VLOOKUP($S774+12,rate_basefnd,9)))
*$R774</f>
        <v>140620.33163999999</v>
      </c>
      <c r="AB774" s="68">
        <f>(($D774*'fnd base rates'!J$7)
+($E774*'fnd base rates'!J$8)
+($F774*'fnd base rates'!J$9)
+($G774*'fnd base rates'!J$10)
+($H774*'fnd base rates'!J$11)
+($I774*'fnd base rates'!J$12)
+($J774*'fnd base rates'!J$13)
+($K774*'fnd base rates'!J$14)
+($M774*'fnd base rates'!J$16)
+($N774*'fnd base rates'!J$17)
+($O774*'fnd base rates'!J$18)
+($P774*VLOOKUP($S774+12,rate_basefnd,10)))
*$R774</f>
        <v>149246.28906000001</v>
      </c>
      <c r="AC774" s="68">
        <f>(($D774*'fnd base rates'!K$7)
+($E774*'fnd base rates'!K$8)
+($F774*'fnd base rates'!K$9)
+($G774*'fnd base rates'!K$10)
+($H774*'fnd base rates'!K$11)
+($I774*'fnd base rates'!K$12)
+($J774*'fnd base rates'!K$13)
+($K774*'fnd base rates'!K$14)
+($M774*'fnd base rates'!K$16)
+($N774*'fnd base rates'!K$17)
+($O774*'fnd base rates'!K$18)
+($P774*VLOOKUP($S774+12,rate_basefnd,11)))
*$R774</f>
        <v>351100.97437199991</v>
      </c>
      <c r="AD774" s="68">
        <f>(($D774*'fnd base rates'!L$7)
+($E774*'fnd base rates'!L$8)
+($F774*'fnd base rates'!L$9)
+($G774*'fnd base rates'!L$10)
+($H774*'fnd base rates'!L$11)
+($I774*'fnd base rates'!L$12)
+($J774*'fnd base rates'!L$13)
+($K774*'fnd base rates'!L$14)
+($M774*'fnd base rates'!L$16)
+($N774*'fnd base rates'!L$17)
+($O774*'fnd base rates'!L$18)
+($P774*VLOOKUP($S774+12,rate_basefnd,12)))</f>
        <v>653505.92039999994</v>
      </c>
      <c r="AE774" s="68">
        <f>(($D774*'fnd base rates'!M$7)
+($E774*'fnd base rates'!M$8)
+($F774*'fnd base rates'!M$9)
+($G774*'fnd base rates'!M$10)
+($H774*'fnd base rates'!M$11)
+($I774*'fnd base rates'!M$12)
+($J774*'fnd base rates'!M$13)
+($K774*'fnd base rates'!M$14)
+($M774*'fnd base rates'!M$16)
+($N774*'fnd base rates'!M$17)
+($O774*'fnd base rates'!M$18)
+($P774*VLOOKUP($S774+12,rate_basefnd,13)))</f>
        <v>0</v>
      </c>
      <c r="AF774" s="3">
        <f t="shared" si="155"/>
        <v>3924918.1761863995</v>
      </c>
      <c r="AH774" s="205">
        <f t="shared" si="156"/>
        <v>488219336</v>
      </c>
      <c r="AI774" s="3" t="str">
        <f t="shared" si="160"/>
        <v>488</v>
      </c>
      <c r="AJ774" s="1" t="str">
        <f t="shared" si="161"/>
        <v>219</v>
      </c>
      <c r="AK774" s="1" t="str">
        <f t="shared" si="162"/>
        <v>336</v>
      </c>
      <c r="AL774" s="3">
        <f t="shared" si="157"/>
        <v>1</v>
      </c>
      <c r="AM774" s="3">
        <f t="shared" si="167"/>
        <v>258</v>
      </c>
      <c r="AN774" s="3">
        <f t="shared" si="163"/>
        <v>3924918.1761863995</v>
      </c>
      <c r="AO774" s="3">
        <f t="shared" si="164"/>
        <v>15213</v>
      </c>
      <c r="AP774" s="3">
        <f t="shared" si="158"/>
        <v>1200</v>
      </c>
      <c r="AQ774" s="3">
        <v>14013</v>
      </c>
      <c r="AS774" s="68"/>
      <c r="AT774" s="68"/>
      <c r="AX774" s="4">
        <f t="shared" si="165"/>
        <v>0</v>
      </c>
      <c r="AZ774" s="4">
        <f t="shared" si="166"/>
        <v>0</v>
      </c>
      <c r="BB774" s="4"/>
    </row>
    <row r="775" spans="1:54" s="3" customFormat="1">
      <c r="A775" s="205" t="str">
        <f t="shared" si="159"/>
        <v>488</v>
      </c>
      <c r="B775" s="1">
        <v>488219625</v>
      </c>
      <c r="C775" s="7" t="s">
        <v>111</v>
      </c>
      <c r="D775" s="8">
        <f>'fnd enro'!D775</f>
        <v>0</v>
      </c>
      <c r="E775" s="8">
        <f>'fnd enro'!E775</f>
        <v>0</v>
      </c>
      <c r="F775" s="8">
        <f>'fnd enro'!F775</f>
        <v>0</v>
      </c>
      <c r="G775" s="8">
        <f>'fnd enro'!G775</f>
        <v>2</v>
      </c>
      <c r="H775" s="8">
        <f>'fnd enro'!H775</f>
        <v>5</v>
      </c>
      <c r="I775" s="8">
        <f>'fnd enro'!I775</f>
        <v>2</v>
      </c>
      <c r="J775" s="8">
        <f>'fnd enro'!J775</f>
        <v>0</v>
      </c>
      <c r="K775" s="9">
        <f>'fnd enro'!K775</f>
        <v>0.36</v>
      </c>
      <c r="L775" s="8">
        <f>'fnd enro'!L775</f>
        <v>0</v>
      </c>
      <c r="M775" s="8">
        <f>'fnd enro'!M775</f>
        <v>0</v>
      </c>
      <c r="N775" s="8">
        <f>'fnd enro'!N775</f>
        <v>0</v>
      </c>
      <c r="O775" s="8">
        <f>'fnd enro'!O775</f>
        <v>0</v>
      </c>
      <c r="P775" s="8">
        <f>'fnd enro'!P775</f>
        <v>2</v>
      </c>
      <c r="Q775" s="8">
        <f>'fnd enro'!R775</f>
        <v>9</v>
      </c>
      <c r="R775" s="9">
        <f t="shared" si="154"/>
        <v>1.0589999999999999</v>
      </c>
      <c r="S775" s="8">
        <f>VALUE('fnd enro'!Q775)</f>
        <v>6</v>
      </c>
      <c r="T775" s="1"/>
      <c r="U775" s="68">
        <f>(($D775*'fnd base rates'!C$7)
+($E775*'fnd base rates'!C$8)
+($F775*'fnd base rates'!C$9)
+($G775*'fnd base rates'!C$10)
+($H775*'fnd base rates'!C$11)
+($I775*'fnd base rates'!C$12)
+($J775*'fnd base rates'!C$13)
+($K775*'fnd base rates'!C$14)
+($M775*'fnd base rates'!C$16)
+($N775*'fnd base rates'!C$17)
+($O775*'fnd base rates'!C$18)
+($P775*VLOOKUP($S775+12,rate_basefnd,3)))
*$R775</f>
        <v>5885.2133171999994</v>
      </c>
      <c r="V775" s="68">
        <f>(($D775*'fnd base rates'!D$7)
+($E775*'fnd base rates'!D$8)
+($F775*'fnd base rates'!D$9)
+($G775*'fnd base rates'!D$10)
+($H775*'fnd base rates'!D$11)
+($I775*'fnd base rates'!D$12)
+($J775*'fnd base rates'!D$13)
+($K775*'fnd base rates'!D$14)
+($M775*'fnd base rates'!D$16)
+($N775*'fnd base rates'!D$17)
+($O775*'fnd base rates'!D$18)
+($P775*VLOOKUP($S775+12,rate_basefnd,4)))
*$R775</f>
        <v>8894.0750399999997</v>
      </c>
      <c r="W775" s="68">
        <f>(($D775*'fnd base rates'!E$7)
+($E775*'fnd base rates'!E$8)
+($F775*'fnd base rates'!E$9)
+($G775*'fnd base rates'!E$10)
+($H775*'fnd base rates'!E$11)
+($I775*'fnd base rates'!E$12)
+($J775*'fnd base rates'!E$13)
+($K775*'fnd base rates'!E$14)
+($M775*'fnd base rates'!E$16)
+($N775*'fnd base rates'!E$17)
+($O775*'fnd base rates'!E$18)
+($P775*VLOOKUP($S775+12,rate_basefnd,5)))
*$R775</f>
        <v>48978.3869748</v>
      </c>
      <c r="X775" s="68">
        <f>(($D775*'fnd base rates'!F$7)
+($E775*'fnd base rates'!F$8)
+($F775*'fnd base rates'!F$9)
+($G775*'fnd base rates'!F$10)
+($H775*'fnd base rates'!F$11)
+($I775*'fnd base rates'!F$12)
+($J775*'fnd base rates'!F$13)
+($K775*'fnd base rates'!F$14)
+($M775*'fnd base rates'!F$16)
+($N775*'fnd base rates'!F$17)
+($O775*'fnd base rates'!F$18)
+($P775*VLOOKUP($S775+12,rate_basefnd,6)))
*$R775</f>
        <v>10994.998876799998</v>
      </c>
      <c r="Y775" s="68">
        <f>(($D775*'fnd base rates'!G$7)
+($E775*'fnd base rates'!G$8)
+($F775*'fnd base rates'!G$9)
+($G775*'fnd base rates'!G$10)
+($H775*'fnd base rates'!G$11)
+($I775*'fnd base rates'!G$12)
+($J775*'fnd base rates'!G$13)
+($K775*'fnd base rates'!G$14)
+($M775*'fnd base rates'!G$16)
+($N775*'fnd base rates'!G$17)
+($O775*'fnd base rates'!G$18)
+($P775*VLOOKUP($S775+12,rate_basefnd,7)))
*$R775</f>
        <v>2130.9553824</v>
      </c>
      <c r="Z775" s="68">
        <f>(($D775*'fnd base rates'!H$7)
+($E775*'fnd base rates'!H$8)
+($F775*'fnd base rates'!H$9)
+($G775*'fnd base rates'!H$10)
+($H775*'fnd base rates'!H$11)
+($I775*'fnd base rates'!H$12)
+($J775*'fnd base rates'!H$13)
+($K775*'fnd base rates'!H$14)
+($M775*'fnd base rates'!H$16)
+($N775*'fnd base rates'!H$17)
+($O775*'fnd base rates'!H$18)
+($P775*VLOOKUP($S775+12,rate_basefnd,8)))</f>
        <v>5962.8360000000002</v>
      </c>
      <c r="AA775" s="68">
        <f>(($D775*'fnd base rates'!I$7)
+($E775*'fnd base rates'!I$8)
+($F775*'fnd base rates'!I$9)
+($G775*'fnd base rates'!I$10)
+($H775*'fnd base rates'!I$11)
+($I775*'fnd base rates'!I$12)
+($J775*'fnd base rates'!I$13)
+($K775*'fnd base rates'!I$14)
+($M775*'fnd base rates'!I$16)
+($N775*'fnd base rates'!I$17)
+($O775*'fnd base rates'!I$18)
+($P775*VLOOKUP($S775+12,rate_basefnd,9)))
*$R775</f>
        <v>4678.1536799999994</v>
      </c>
      <c r="AB775" s="68">
        <f>(($D775*'fnd base rates'!J$7)
+($E775*'fnd base rates'!J$8)
+($F775*'fnd base rates'!J$9)
+($G775*'fnd base rates'!J$10)
+($H775*'fnd base rates'!J$11)
+($I775*'fnd base rates'!J$12)
+($J775*'fnd base rates'!J$13)
+($K775*'fnd base rates'!J$14)
+($M775*'fnd base rates'!J$16)
+($N775*'fnd base rates'!J$17)
+($O775*'fnd base rates'!J$18)
+($P775*VLOOKUP($S775+12,rate_basefnd,10)))
*$R775</f>
        <v>4820.4197399999994</v>
      </c>
      <c r="AC775" s="68">
        <f>(($D775*'fnd base rates'!K$7)
+($E775*'fnd base rates'!K$8)
+($F775*'fnd base rates'!K$9)
+($G775*'fnd base rates'!K$10)
+($H775*'fnd base rates'!K$11)
+($I775*'fnd base rates'!K$12)
+($J775*'fnd base rates'!K$13)
+($K775*'fnd base rates'!K$14)
+($M775*'fnd base rates'!K$16)
+($N775*'fnd base rates'!K$17)
+($O775*'fnd base rates'!K$18)
+($P775*VLOOKUP($S775+12,rate_basefnd,11)))
*$R775</f>
        <v>12279.554016</v>
      </c>
      <c r="AD775" s="68">
        <f>(($D775*'fnd base rates'!L$7)
+($E775*'fnd base rates'!L$8)
+($F775*'fnd base rates'!L$9)
+($G775*'fnd base rates'!L$10)
+($H775*'fnd base rates'!L$11)
+($I775*'fnd base rates'!L$12)
+($J775*'fnd base rates'!L$13)
+($K775*'fnd base rates'!L$14)
+($M775*'fnd base rates'!L$16)
+($N775*'fnd base rates'!L$17)
+($O775*'fnd base rates'!L$18)
+($P775*VLOOKUP($S775+12,rate_basefnd,12)))</f>
        <v>22392.049200000001</v>
      </c>
      <c r="AE775" s="68">
        <f>(($D775*'fnd base rates'!M$7)
+($E775*'fnd base rates'!M$8)
+($F775*'fnd base rates'!M$9)
+($G775*'fnd base rates'!M$10)
+($H775*'fnd base rates'!M$11)
+($I775*'fnd base rates'!M$12)
+($J775*'fnd base rates'!M$13)
+($K775*'fnd base rates'!M$14)
+($M775*'fnd base rates'!M$16)
+($N775*'fnd base rates'!M$17)
+($O775*'fnd base rates'!M$18)
+($P775*VLOOKUP($S775+12,rate_basefnd,13)))</f>
        <v>0</v>
      </c>
      <c r="AF775" s="3">
        <f t="shared" si="155"/>
        <v>127016.64222720001</v>
      </c>
      <c r="AH775" s="205">
        <f t="shared" si="156"/>
        <v>488219625</v>
      </c>
      <c r="AI775" s="3" t="str">
        <f t="shared" si="160"/>
        <v>488</v>
      </c>
      <c r="AJ775" s="1" t="str">
        <f t="shared" si="161"/>
        <v>219</v>
      </c>
      <c r="AK775" s="1" t="str">
        <f t="shared" si="162"/>
        <v>625</v>
      </c>
      <c r="AL775" s="3">
        <f t="shared" si="157"/>
        <v>1</v>
      </c>
      <c r="AM775" s="3">
        <f t="shared" si="167"/>
        <v>9</v>
      </c>
      <c r="AN775" s="3">
        <f t="shared" si="163"/>
        <v>127016.64222720001</v>
      </c>
      <c r="AO775" s="3">
        <f t="shared" si="164"/>
        <v>14113</v>
      </c>
      <c r="AP775" s="3">
        <f t="shared" si="158"/>
        <v>1829</v>
      </c>
      <c r="AQ775" s="3">
        <v>12284</v>
      </c>
      <c r="AS775" s="68"/>
      <c r="AT775" s="68"/>
      <c r="AX775" s="4">
        <f t="shared" si="165"/>
        <v>0</v>
      </c>
      <c r="AZ775" s="4">
        <f t="shared" si="166"/>
        <v>0</v>
      </c>
      <c r="BB775" s="4"/>
    </row>
    <row r="776" spans="1:54" s="3" customFormat="1">
      <c r="A776" s="205" t="str">
        <f t="shared" si="159"/>
        <v>488</v>
      </c>
      <c r="B776" s="1">
        <v>488219760</v>
      </c>
      <c r="C776" s="7" t="s">
        <v>111</v>
      </c>
      <c r="D776" s="8">
        <f>'fnd enro'!D776</f>
        <v>0</v>
      </c>
      <c r="E776" s="8">
        <f>'fnd enro'!E776</f>
        <v>0</v>
      </c>
      <c r="F776" s="8">
        <f>'fnd enro'!F776</f>
        <v>0</v>
      </c>
      <c r="G776" s="8">
        <f>'fnd enro'!G776</f>
        <v>0</v>
      </c>
      <c r="H776" s="8">
        <f>'fnd enro'!H776</f>
        <v>2</v>
      </c>
      <c r="I776" s="8">
        <f>'fnd enro'!I776</f>
        <v>4</v>
      </c>
      <c r="J776" s="8">
        <f>'fnd enro'!J776</f>
        <v>0</v>
      </c>
      <c r="K776" s="9">
        <f>'fnd enro'!K776</f>
        <v>0.24</v>
      </c>
      <c r="L776" s="8">
        <f>'fnd enro'!L776</f>
        <v>0</v>
      </c>
      <c r="M776" s="8">
        <f>'fnd enro'!M776</f>
        <v>0</v>
      </c>
      <c r="N776" s="8">
        <f>'fnd enro'!N776</f>
        <v>0</v>
      </c>
      <c r="O776" s="8">
        <f>'fnd enro'!O776</f>
        <v>0</v>
      </c>
      <c r="P776" s="8">
        <f>'fnd enro'!P776</f>
        <v>4</v>
      </c>
      <c r="Q776" s="8">
        <f>'fnd enro'!R776</f>
        <v>6</v>
      </c>
      <c r="R776" s="9">
        <f t="shared" si="154"/>
        <v>1.0589999999999999</v>
      </c>
      <c r="S776" s="8">
        <f>VALUE('fnd enro'!Q776)</f>
        <v>5</v>
      </c>
      <c r="T776" s="1"/>
      <c r="U776" s="68">
        <f>(($D776*'fnd base rates'!C$7)
+($E776*'fnd base rates'!C$8)
+($F776*'fnd base rates'!C$9)
+($G776*'fnd base rates'!C$10)
+($H776*'fnd base rates'!C$11)
+($I776*'fnd base rates'!C$12)
+($J776*'fnd base rates'!C$13)
+($K776*'fnd base rates'!C$14)
+($M776*'fnd base rates'!C$16)
+($N776*'fnd base rates'!C$17)
+($O776*'fnd base rates'!C$18)
+($P776*VLOOKUP($S776+12,rate_basefnd,3)))
*$R776</f>
        <v>4113.5025047999998</v>
      </c>
      <c r="V776" s="68">
        <f>(($D776*'fnd base rates'!D$7)
+($E776*'fnd base rates'!D$8)
+($F776*'fnd base rates'!D$9)
+($G776*'fnd base rates'!D$10)
+($H776*'fnd base rates'!D$11)
+($I776*'fnd base rates'!D$12)
+($J776*'fnd base rates'!D$13)
+($K776*'fnd base rates'!D$14)
+($M776*'fnd base rates'!D$16)
+($N776*'fnd base rates'!D$17)
+($O776*'fnd base rates'!D$18)
+($P776*VLOOKUP($S776+12,rate_basefnd,4)))
*$R776</f>
        <v>6829.8722400000006</v>
      </c>
      <c r="W776" s="68">
        <f>(($D776*'fnd base rates'!E$7)
+($E776*'fnd base rates'!E$8)
+($F776*'fnd base rates'!E$9)
+($G776*'fnd base rates'!E$10)
+($H776*'fnd base rates'!E$11)
+($I776*'fnd base rates'!E$12)
+($J776*'fnd base rates'!E$13)
+($K776*'fnd base rates'!E$14)
+($M776*'fnd base rates'!E$16)
+($N776*'fnd base rates'!E$17)
+($O776*'fnd base rates'!E$18)
+($P776*VLOOKUP($S776+12,rate_basefnd,5)))
*$R776</f>
        <v>45334.757263199994</v>
      </c>
      <c r="X776" s="68">
        <f>(($D776*'fnd base rates'!F$7)
+($E776*'fnd base rates'!F$8)
+($F776*'fnd base rates'!F$9)
+($G776*'fnd base rates'!F$10)
+($H776*'fnd base rates'!F$11)
+($I776*'fnd base rates'!F$12)
+($J776*'fnd base rates'!F$13)
+($K776*'fnd base rates'!F$14)
+($M776*'fnd base rates'!F$16)
+($N776*'fnd base rates'!F$17)
+($O776*'fnd base rates'!F$18)
+($P776*VLOOKUP($S776+12,rate_basefnd,6)))
*$R776</f>
        <v>6595.2791711999989</v>
      </c>
      <c r="Y776" s="68">
        <f>(($D776*'fnd base rates'!G$7)
+($E776*'fnd base rates'!G$8)
+($F776*'fnd base rates'!G$9)
+($G776*'fnd base rates'!G$10)
+($H776*'fnd base rates'!G$11)
+($I776*'fnd base rates'!G$12)
+($J776*'fnd base rates'!G$13)
+($K776*'fnd base rates'!G$14)
+($M776*'fnd base rates'!G$16)
+($N776*'fnd base rates'!G$17)
+($O776*'fnd base rates'!G$18)
+($P776*VLOOKUP($S776+12,rate_basefnd,7)))
*$R776</f>
        <v>1851.1133615999997</v>
      </c>
      <c r="Z776" s="68">
        <f>(($D776*'fnd base rates'!H$7)
+($E776*'fnd base rates'!H$8)
+($F776*'fnd base rates'!H$9)
+($G776*'fnd base rates'!H$10)
+($H776*'fnd base rates'!H$11)
+($I776*'fnd base rates'!H$12)
+($J776*'fnd base rates'!H$13)
+($K776*'fnd base rates'!H$14)
+($M776*'fnd base rates'!H$16)
+($N776*'fnd base rates'!H$17)
+($O776*'fnd base rates'!H$18)
+($P776*VLOOKUP($S776+12,rate_basefnd,8)))</f>
        <v>4938.1840000000011</v>
      </c>
      <c r="AA776" s="68">
        <f>(($D776*'fnd base rates'!I$7)
+($E776*'fnd base rates'!I$8)
+($F776*'fnd base rates'!I$9)
+($G776*'fnd base rates'!I$10)
+($H776*'fnd base rates'!I$11)
+($I776*'fnd base rates'!I$12)
+($J776*'fnd base rates'!I$13)
+($K776*'fnd base rates'!I$14)
+($M776*'fnd base rates'!I$16)
+($N776*'fnd base rates'!I$17)
+($O776*'fnd base rates'!I$18)
+($P776*VLOOKUP($S776+12,rate_basefnd,9)))
*$R776</f>
        <v>3529.4351999999999</v>
      </c>
      <c r="AB776" s="68">
        <f>(($D776*'fnd base rates'!J$7)
+($E776*'fnd base rates'!J$8)
+($F776*'fnd base rates'!J$9)
+($G776*'fnd base rates'!J$10)
+($H776*'fnd base rates'!J$11)
+($I776*'fnd base rates'!J$12)
+($J776*'fnd base rates'!J$13)
+($K776*'fnd base rates'!J$14)
+($M776*'fnd base rates'!J$16)
+($N776*'fnd base rates'!J$17)
+($O776*'fnd base rates'!J$18)
+($P776*VLOOKUP($S776+12,rate_basefnd,10)))
*$R776</f>
        <v>6232.4267999999993</v>
      </c>
      <c r="AC776" s="68">
        <f>(($D776*'fnd base rates'!K$7)
+($E776*'fnd base rates'!K$8)
+($F776*'fnd base rates'!K$9)
+($G776*'fnd base rates'!K$10)
+($H776*'fnd base rates'!K$11)
+($I776*'fnd base rates'!K$12)
+($J776*'fnd base rates'!K$13)
+($K776*'fnd base rates'!K$14)
+($M776*'fnd base rates'!K$16)
+($N776*'fnd base rates'!K$17)
+($O776*'fnd base rates'!K$18)
+($P776*VLOOKUP($S776+12,rate_basefnd,11)))
*$R776</f>
        <v>8214.1716239999987</v>
      </c>
      <c r="AD776" s="68">
        <f>(($D776*'fnd base rates'!L$7)
+($E776*'fnd base rates'!L$8)
+($F776*'fnd base rates'!L$9)
+($G776*'fnd base rates'!L$10)
+($H776*'fnd base rates'!L$11)
+($I776*'fnd base rates'!L$12)
+($J776*'fnd base rates'!L$13)
+($K776*'fnd base rates'!L$14)
+($M776*'fnd base rates'!L$16)
+($N776*'fnd base rates'!L$17)
+($O776*'fnd base rates'!L$18)
+($P776*VLOOKUP($S776+12,rate_basefnd,12)))</f>
        <v>16007.432799999999</v>
      </c>
      <c r="AE776" s="68">
        <f>(($D776*'fnd base rates'!M$7)
+($E776*'fnd base rates'!M$8)
+($F776*'fnd base rates'!M$9)
+($G776*'fnd base rates'!M$10)
+($H776*'fnd base rates'!M$11)
+($I776*'fnd base rates'!M$12)
+($J776*'fnd base rates'!M$13)
+($K776*'fnd base rates'!M$14)
+($M776*'fnd base rates'!M$16)
+($N776*'fnd base rates'!M$17)
+($O776*'fnd base rates'!M$18)
+($P776*VLOOKUP($S776+12,rate_basefnd,13)))</f>
        <v>0</v>
      </c>
      <c r="AF776" s="3">
        <f t="shared" si="155"/>
        <v>103646.1749648</v>
      </c>
      <c r="AH776" s="205">
        <f t="shared" si="156"/>
        <v>488219760</v>
      </c>
      <c r="AI776" s="3" t="str">
        <f t="shared" si="160"/>
        <v>488</v>
      </c>
      <c r="AJ776" s="1" t="str">
        <f t="shared" si="161"/>
        <v>219</v>
      </c>
      <c r="AK776" s="1" t="str">
        <f t="shared" si="162"/>
        <v>760</v>
      </c>
      <c r="AL776" s="3">
        <f t="shared" si="157"/>
        <v>1</v>
      </c>
      <c r="AM776" s="3">
        <f t="shared" si="167"/>
        <v>6</v>
      </c>
      <c r="AN776" s="3">
        <f t="shared" si="163"/>
        <v>103646.1749648</v>
      </c>
      <c r="AO776" s="3">
        <f t="shared" si="164"/>
        <v>17274</v>
      </c>
      <c r="AP776" s="3">
        <f t="shared" si="158"/>
        <v>2133</v>
      </c>
      <c r="AQ776" s="3">
        <v>15141</v>
      </c>
      <c r="AS776" s="68"/>
      <c r="AT776" s="68"/>
      <c r="AX776" s="4">
        <f t="shared" si="165"/>
        <v>0</v>
      </c>
      <c r="AZ776" s="4">
        <f t="shared" si="166"/>
        <v>0</v>
      </c>
      <c r="BB776" s="4"/>
    </row>
    <row r="777" spans="1:54" s="3" customFormat="1">
      <c r="A777" s="205" t="str">
        <f t="shared" si="159"/>
        <v>488</v>
      </c>
      <c r="B777" s="1">
        <v>488219780</v>
      </c>
      <c r="C777" s="7" t="s">
        <v>111</v>
      </c>
      <c r="D777" s="8">
        <f>'fnd enro'!D777</f>
        <v>0</v>
      </c>
      <c r="E777" s="8">
        <f>'fnd enro'!E777</f>
        <v>0</v>
      </c>
      <c r="F777" s="8">
        <f>'fnd enro'!F777</f>
        <v>3</v>
      </c>
      <c r="G777" s="8">
        <f>'fnd enro'!G777</f>
        <v>28</v>
      </c>
      <c r="H777" s="8">
        <f>'fnd enro'!H777</f>
        <v>17</v>
      </c>
      <c r="I777" s="8">
        <f>'fnd enro'!I777</f>
        <v>12</v>
      </c>
      <c r="J777" s="8">
        <f>'fnd enro'!J777</f>
        <v>0</v>
      </c>
      <c r="K777" s="9">
        <f>'fnd enro'!K777</f>
        <v>2.4</v>
      </c>
      <c r="L777" s="8">
        <f>'fnd enro'!L777</f>
        <v>0</v>
      </c>
      <c r="M777" s="8">
        <f>'fnd enro'!M777</f>
        <v>1</v>
      </c>
      <c r="N777" s="8">
        <f>'fnd enro'!N777</f>
        <v>0</v>
      </c>
      <c r="O777" s="8">
        <f>'fnd enro'!O777</f>
        <v>2</v>
      </c>
      <c r="P777" s="8">
        <f>'fnd enro'!P777</f>
        <v>18</v>
      </c>
      <c r="Q777" s="8">
        <f>'fnd enro'!R777</f>
        <v>60</v>
      </c>
      <c r="R777" s="9">
        <f t="shared" si="154"/>
        <v>1.0589999999999999</v>
      </c>
      <c r="S777" s="8">
        <f>VALUE('fnd enro'!Q777)</f>
        <v>6</v>
      </c>
      <c r="T777" s="1"/>
      <c r="U777" s="68">
        <f>(($D777*'fnd base rates'!C$7)
+($E777*'fnd base rates'!C$8)
+($F777*'fnd base rates'!C$9)
+($G777*'fnd base rates'!C$10)
+($H777*'fnd base rates'!C$11)
+($I777*'fnd base rates'!C$12)
+($J777*'fnd base rates'!C$13)
+($K777*'fnd base rates'!C$14)
+($M777*'fnd base rates'!C$16)
+($N777*'fnd base rates'!C$17)
+($O777*'fnd base rates'!C$18)
+($P777*VLOOKUP($S777+12,rate_basefnd,3)))
*$R777</f>
        <v>40087.102188000004</v>
      </c>
      <c r="V777" s="68">
        <f>(($D777*'fnd base rates'!D$7)
+($E777*'fnd base rates'!D$8)
+($F777*'fnd base rates'!D$9)
+($G777*'fnd base rates'!D$10)
+($H777*'fnd base rates'!D$11)
+($I777*'fnd base rates'!D$12)
+($J777*'fnd base rates'!D$13)
+($K777*'fnd base rates'!D$14)
+($M777*'fnd base rates'!D$16)
+($N777*'fnd base rates'!D$17)
+($O777*'fnd base rates'!D$18)
+($P777*VLOOKUP($S777+12,rate_basefnd,4)))
*$R777</f>
        <v>61969.661850000004</v>
      </c>
      <c r="W777" s="68">
        <f>(($D777*'fnd base rates'!E$7)
+($E777*'fnd base rates'!E$8)
+($F777*'fnd base rates'!E$9)
+($G777*'fnd base rates'!E$10)
+($H777*'fnd base rates'!E$11)
+($I777*'fnd base rates'!E$12)
+($J777*'fnd base rates'!E$13)
+($K777*'fnd base rates'!E$14)
+($M777*'fnd base rates'!E$16)
+($N777*'fnd base rates'!E$17)
+($O777*'fnd base rates'!E$18)
+($P777*VLOOKUP($S777+12,rate_basefnd,5)))
*$R777</f>
        <v>356900.33371199999</v>
      </c>
      <c r="X777" s="68">
        <f>(($D777*'fnd base rates'!F$7)
+($E777*'fnd base rates'!F$8)
+($F777*'fnd base rates'!F$9)
+($G777*'fnd base rates'!F$10)
+($H777*'fnd base rates'!F$11)
+($I777*'fnd base rates'!F$12)
+($J777*'fnd base rates'!F$13)
+($K777*'fnd base rates'!F$14)
+($M777*'fnd base rates'!F$16)
+($N777*'fnd base rates'!F$17)
+($O777*'fnd base rates'!F$18)
+($P777*VLOOKUP($S777+12,rate_basefnd,6)))
*$R777</f>
        <v>79499.466761999982</v>
      </c>
      <c r="Y777" s="68">
        <f>(($D777*'fnd base rates'!G$7)
+($E777*'fnd base rates'!G$8)
+($F777*'fnd base rates'!G$9)
+($G777*'fnd base rates'!G$10)
+($H777*'fnd base rates'!G$11)
+($I777*'fnd base rates'!G$12)
+($J777*'fnd base rates'!G$13)
+($K777*'fnd base rates'!G$14)
+($M777*'fnd base rates'!G$16)
+($N777*'fnd base rates'!G$17)
+($O777*'fnd base rates'!G$18)
+($P777*VLOOKUP($S777+12,rate_basefnd,7)))
*$R777</f>
        <v>15088.996295999998</v>
      </c>
      <c r="Z777" s="68">
        <f>(($D777*'fnd base rates'!H$7)
+($E777*'fnd base rates'!H$8)
+($F777*'fnd base rates'!H$9)
+($G777*'fnd base rates'!H$10)
+($H777*'fnd base rates'!H$11)
+($I777*'fnd base rates'!H$12)
+($J777*'fnd base rates'!H$13)
+($K777*'fnd base rates'!H$14)
+($M777*'fnd base rates'!H$16)
+($N777*'fnd base rates'!H$17)
+($O777*'fnd base rates'!H$18)
+($P777*VLOOKUP($S777+12,rate_basefnd,8)))</f>
        <v>39968.650000000016</v>
      </c>
      <c r="AA777" s="68">
        <f>(($D777*'fnd base rates'!I$7)
+($E777*'fnd base rates'!I$8)
+($F777*'fnd base rates'!I$9)
+($G777*'fnd base rates'!I$10)
+($H777*'fnd base rates'!I$11)
+($I777*'fnd base rates'!I$12)
+($J777*'fnd base rates'!I$13)
+($K777*'fnd base rates'!I$14)
+($M777*'fnd base rates'!I$16)
+($N777*'fnd base rates'!I$17)
+($O777*'fnd base rates'!I$18)
+($P777*VLOOKUP($S777+12,rate_basefnd,9)))
*$R777</f>
        <v>32244.569669999997</v>
      </c>
      <c r="AB777" s="68">
        <f>(($D777*'fnd base rates'!J$7)
+($E777*'fnd base rates'!J$8)
+($F777*'fnd base rates'!J$9)
+($G777*'fnd base rates'!J$10)
+($H777*'fnd base rates'!J$11)
+($I777*'fnd base rates'!J$12)
+($J777*'fnd base rates'!J$13)
+($K777*'fnd base rates'!J$14)
+($M777*'fnd base rates'!J$16)
+($N777*'fnd base rates'!J$17)
+($O777*'fnd base rates'!J$18)
+($P777*VLOOKUP($S777+12,rate_basefnd,10)))
*$R777</f>
        <v>33416.342580000004</v>
      </c>
      <c r="AC777" s="68">
        <f>(($D777*'fnd base rates'!K$7)
+($E777*'fnd base rates'!K$8)
+($F777*'fnd base rates'!K$9)
+($G777*'fnd base rates'!K$10)
+($H777*'fnd base rates'!K$11)
+($I777*'fnd base rates'!K$12)
+($J777*'fnd base rates'!K$13)
+($K777*'fnd base rates'!K$14)
+($M777*'fnd base rates'!K$16)
+($N777*'fnd base rates'!K$17)
+($O777*'fnd base rates'!K$18)
+($P777*VLOOKUP($S777+12,rate_basefnd,11)))
*$R777</f>
        <v>81581.282850000003</v>
      </c>
      <c r="AD777" s="68">
        <f>(($D777*'fnd base rates'!L$7)
+($E777*'fnd base rates'!L$8)
+($F777*'fnd base rates'!L$9)
+($G777*'fnd base rates'!L$10)
+($H777*'fnd base rates'!L$11)
+($I777*'fnd base rates'!L$12)
+($J777*'fnd base rates'!L$13)
+($K777*'fnd base rates'!L$14)
+($M777*'fnd base rates'!L$16)
+($N777*'fnd base rates'!L$17)
+($O777*'fnd base rates'!L$18)
+($P777*VLOOKUP($S777+12,rate_basefnd,12)))</f>
        <v>151311.85799999998</v>
      </c>
      <c r="AE777" s="68">
        <f>(($D777*'fnd base rates'!M$7)
+($E777*'fnd base rates'!M$8)
+($F777*'fnd base rates'!M$9)
+($G777*'fnd base rates'!M$10)
+($H777*'fnd base rates'!M$11)
+($I777*'fnd base rates'!M$12)
+($J777*'fnd base rates'!M$13)
+($K777*'fnd base rates'!M$14)
+($M777*'fnd base rates'!M$16)
+($N777*'fnd base rates'!M$17)
+($O777*'fnd base rates'!M$18)
+($P777*VLOOKUP($S777+12,rate_basefnd,13)))</f>
        <v>0</v>
      </c>
      <c r="AF777" s="3">
        <f t="shared" si="155"/>
        <v>892068.26390799996</v>
      </c>
      <c r="AH777" s="205">
        <f t="shared" si="156"/>
        <v>488219780</v>
      </c>
      <c r="AI777" s="3" t="str">
        <f t="shared" si="160"/>
        <v>488</v>
      </c>
      <c r="AJ777" s="1" t="str">
        <f t="shared" si="161"/>
        <v>219</v>
      </c>
      <c r="AK777" s="1" t="str">
        <f t="shared" si="162"/>
        <v>780</v>
      </c>
      <c r="AL777" s="3">
        <f t="shared" si="157"/>
        <v>1</v>
      </c>
      <c r="AM777" s="3">
        <f t="shared" si="167"/>
        <v>60</v>
      </c>
      <c r="AN777" s="3">
        <f t="shared" si="163"/>
        <v>892068.26390799996</v>
      </c>
      <c r="AO777" s="3">
        <f t="shared" si="164"/>
        <v>14868</v>
      </c>
      <c r="AP777" s="3">
        <f t="shared" si="158"/>
        <v>1214</v>
      </c>
      <c r="AQ777" s="3">
        <v>13654</v>
      </c>
      <c r="AS777" s="68"/>
      <c r="AT777" s="68"/>
      <c r="AX777" s="4">
        <f t="shared" si="165"/>
        <v>0</v>
      </c>
      <c r="AZ777" s="4">
        <f t="shared" si="166"/>
        <v>0</v>
      </c>
      <c r="BB777" s="4"/>
    </row>
    <row r="778" spans="1:54" s="3" customFormat="1">
      <c r="A778" s="205" t="str">
        <f t="shared" si="159"/>
        <v>489</v>
      </c>
      <c r="B778" s="1">
        <v>489020020</v>
      </c>
      <c r="C778" s="7" t="s">
        <v>113</v>
      </c>
      <c r="D778" s="8">
        <f>'fnd enro'!D778</f>
        <v>0</v>
      </c>
      <c r="E778" s="8">
        <f>'fnd enro'!E778</f>
        <v>0</v>
      </c>
      <c r="F778" s="8">
        <f>'fnd enro'!F778</f>
        <v>0</v>
      </c>
      <c r="G778" s="8">
        <f>'fnd enro'!G778</f>
        <v>0</v>
      </c>
      <c r="H778" s="8">
        <f>'fnd enro'!H778</f>
        <v>0</v>
      </c>
      <c r="I778" s="8">
        <f>'fnd enro'!I778</f>
        <v>281</v>
      </c>
      <c r="J778" s="8">
        <f>'fnd enro'!J778</f>
        <v>0</v>
      </c>
      <c r="K778" s="9">
        <f>'fnd enro'!K778</f>
        <v>11.24</v>
      </c>
      <c r="L778" s="8">
        <f>'fnd enro'!L778</f>
        <v>0</v>
      </c>
      <c r="M778" s="8">
        <f>'fnd enro'!M778</f>
        <v>0</v>
      </c>
      <c r="N778" s="8">
        <f>'fnd enro'!N778</f>
        <v>0</v>
      </c>
      <c r="O778" s="8">
        <f>'fnd enro'!O778</f>
        <v>12</v>
      </c>
      <c r="P778" s="8">
        <f>'fnd enro'!P778</f>
        <v>89</v>
      </c>
      <c r="Q778" s="8">
        <f>'fnd enro'!R778</f>
        <v>281</v>
      </c>
      <c r="R778" s="9">
        <f t="shared" ref="R778:R841" si="168">VLOOKUP(B778,charterinfo_b,6)</f>
        <v>1</v>
      </c>
      <c r="S778" s="8">
        <f>VALUE('fnd enro'!Q778)</f>
        <v>10</v>
      </c>
      <c r="T778" s="1"/>
      <c r="U778" s="68">
        <f>(($D778*'fnd base rates'!C$7)
+($E778*'fnd base rates'!C$8)
+($F778*'fnd base rates'!C$9)
+($G778*'fnd base rates'!C$10)
+($H778*'fnd base rates'!C$11)
+($I778*'fnd base rates'!C$12)
+($J778*'fnd base rates'!C$13)
+($K778*'fnd base rates'!C$14)
+($M778*'fnd base rates'!C$16)
+($N778*'fnd base rates'!C$17)
+($O778*'fnd base rates'!C$18)
+($P778*VLOOKUP($S778+12,rate_basefnd,3)))
*$R778</f>
        <v>180560.58720000004</v>
      </c>
      <c r="V778" s="68">
        <f>(($D778*'fnd base rates'!D$7)
+($E778*'fnd base rates'!D$8)
+($F778*'fnd base rates'!D$9)
+($G778*'fnd base rates'!D$10)
+($H778*'fnd base rates'!D$11)
+($I778*'fnd base rates'!D$12)
+($J778*'fnd base rates'!D$13)
+($K778*'fnd base rates'!D$14)
+($M778*'fnd base rates'!D$16)
+($N778*'fnd base rates'!D$17)
+($O778*'fnd base rates'!D$18)
+($P778*VLOOKUP($S778+12,rate_basefnd,4)))
*$R778</f>
        <v>290060.03999999998</v>
      </c>
      <c r="W778" s="68">
        <f>(($D778*'fnd base rates'!E$7)
+($E778*'fnd base rates'!E$8)
+($F778*'fnd base rates'!E$9)
+($G778*'fnd base rates'!E$10)
+($H778*'fnd base rates'!E$11)
+($I778*'fnd base rates'!E$12)
+($J778*'fnd base rates'!E$13)
+($K778*'fnd base rates'!E$14)
+($M778*'fnd base rates'!E$16)
+($N778*'fnd base rates'!E$17)
+($O778*'fnd base rates'!E$18)
+($P778*VLOOKUP($S778+12,rate_basefnd,5)))
*$R778</f>
        <v>2029836.4247999997</v>
      </c>
      <c r="X778" s="68">
        <f>(($D778*'fnd base rates'!F$7)
+($E778*'fnd base rates'!F$8)
+($F778*'fnd base rates'!F$9)
+($G778*'fnd base rates'!F$10)
+($H778*'fnd base rates'!F$11)
+($I778*'fnd base rates'!F$12)
+($J778*'fnd base rates'!F$13)
+($K778*'fnd base rates'!F$14)
+($M778*'fnd base rates'!F$16)
+($N778*'fnd base rates'!F$17)
+($O778*'fnd base rates'!F$18)
+($P778*VLOOKUP($S778+12,rate_basefnd,6)))
*$R778</f>
        <v>283653.31679999997</v>
      </c>
      <c r="Y778" s="68">
        <f>(($D778*'fnd base rates'!G$7)
+($E778*'fnd base rates'!G$8)
+($F778*'fnd base rates'!G$9)
+($G778*'fnd base rates'!G$10)
+($H778*'fnd base rates'!G$11)
+($I778*'fnd base rates'!G$12)
+($J778*'fnd base rates'!G$13)
+($K778*'fnd base rates'!G$14)
+($M778*'fnd base rates'!G$16)
+($N778*'fnd base rates'!G$17)
+($O778*'fnd base rates'!G$18)
+($P778*VLOOKUP($S778+12,rate_basefnd,7)))
*$R778</f>
        <v>75099.742400000003</v>
      </c>
      <c r="Z778" s="68">
        <f>(($D778*'fnd base rates'!H$7)
+($E778*'fnd base rates'!H$8)
+($F778*'fnd base rates'!H$9)
+($G778*'fnd base rates'!H$10)
+($H778*'fnd base rates'!H$11)
+($I778*'fnd base rates'!H$12)
+($J778*'fnd base rates'!H$13)
+($K778*'fnd base rates'!H$14)
+($M778*'fnd base rates'!H$16)
+($N778*'fnd base rates'!H$17)
+($O778*'fnd base rates'!H$18)
+($P778*VLOOKUP($S778+12,rate_basefnd,8)))</f>
        <v>264146.63400000002</v>
      </c>
      <c r="AA778" s="68">
        <f>(($D778*'fnd base rates'!I$7)
+($E778*'fnd base rates'!I$8)
+($F778*'fnd base rates'!I$9)
+($G778*'fnd base rates'!I$10)
+($H778*'fnd base rates'!I$11)
+($I778*'fnd base rates'!I$12)
+($J778*'fnd base rates'!I$13)
+($K778*'fnd base rates'!I$14)
+($M778*'fnd base rates'!I$16)
+($N778*'fnd base rates'!I$17)
+($O778*'fnd base rates'!I$18)
+($P778*VLOOKUP($S778+12,rate_basefnd,9)))
*$R778</f>
        <v>153268.67000000001</v>
      </c>
      <c r="AB778" s="68">
        <f>(($D778*'fnd base rates'!J$7)
+($E778*'fnd base rates'!J$8)
+($F778*'fnd base rates'!J$9)
+($G778*'fnd base rates'!J$10)
+($H778*'fnd base rates'!J$11)
+($I778*'fnd base rates'!J$12)
+($J778*'fnd base rates'!J$13)
+($K778*'fnd base rates'!J$14)
+($M778*'fnd base rates'!J$16)
+($N778*'fnd base rates'!J$17)
+($O778*'fnd base rates'!J$18)
+($P778*VLOOKUP($S778+12,rate_basefnd,10)))
*$R778</f>
        <v>278543.25</v>
      </c>
      <c r="AC778" s="68">
        <f>(($D778*'fnd base rates'!K$7)
+($E778*'fnd base rates'!K$8)
+($F778*'fnd base rates'!K$9)
+($G778*'fnd base rates'!K$10)
+($H778*'fnd base rates'!K$11)
+($I778*'fnd base rates'!K$12)
+($J778*'fnd base rates'!K$13)
+($K778*'fnd base rates'!K$14)
+($M778*'fnd base rates'!K$16)
+($N778*'fnd base rates'!K$17)
+($O778*'fnd base rates'!K$18)
+($P778*VLOOKUP($S778+12,rate_basefnd,11)))
*$R778</f>
        <v>365511.60600000003</v>
      </c>
      <c r="AD778" s="68">
        <f>(($D778*'fnd base rates'!L$7)
+($E778*'fnd base rates'!L$8)
+($F778*'fnd base rates'!L$9)
+($G778*'fnd base rates'!L$10)
+($H778*'fnd base rates'!L$11)
+($I778*'fnd base rates'!L$12)
+($J778*'fnd base rates'!L$13)
+($K778*'fnd base rates'!L$14)
+($M778*'fnd base rates'!L$16)
+($N778*'fnd base rates'!L$17)
+($O778*'fnd base rates'!L$18)
+($P778*VLOOKUP($S778+12,rate_basefnd,12)))</f>
        <v>703121.54279999994</v>
      </c>
      <c r="AE778" s="68">
        <f>(($D778*'fnd base rates'!M$7)
+($E778*'fnd base rates'!M$8)
+($F778*'fnd base rates'!M$9)
+($G778*'fnd base rates'!M$10)
+($H778*'fnd base rates'!M$11)
+($I778*'fnd base rates'!M$12)
+($J778*'fnd base rates'!M$13)
+($K778*'fnd base rates'!M$14)
+($M778*'fnd base rates'!M$16)
+($N778*'fnd base rates'!M$17)
+($O778*'fnd base rates'!M$18)
+($P778*VLOOKUP($S778+12,rate_basefnd,13)))</f>
        <v>0</v>
      </c>
      <c r="AF778" s="3">
        <f t="shared" ref="AF778:AF841" si="169">SUM(U778:AE778)</f>
        <v>4623801.8139999993</v>
      </c>
      <c r="AH778" s="205">
        <f t="shared" ref="AH778:AH841" si="170">B778</f>
        <v>489020020</v>
      </c>
      <c r="AI778" s="3" t="str">
        <f t="shared" si="160"/>
        <v>489</v>
      </c>
      <c r="AJ778" s="1" t="str">
        <f t="shared" si="161"/>
        <v>020</v>
      </c>
      <c r="AK778" s="1" t="str">
        <f t="shared" si="162"/>
        <v>020</v>
      </c>
      <c r="AL778" s="3">
        <f t="shared" ref="AL778:AL841" si="171">IF(VLOOKUP(VALUE(IF(AH778&lt;499999999,MID(AH778,4,3),MID(AH778,5,3))),distinfo,4)=R778,1,0)</f>
        <v>1</v>
      </c>
      <c r="AM778" s="3">
        <f t="shared" si="167"/>
        <v>281</v>
      </c>
      <c r="AN778" s="3">
        <f t="shared" si="163"/>
        <v>4623801.8139999993</v>
      </c>
      <c r="AO778" s="3">
        <f t="shared" si="164"/>
        <v>16455</v>
      </c>
      <c r="AP778" s="3">
        <f t="shared" ref="AP778:AP841" si="172">AO778-AQ778</f>
        <v>3954</v>
      </c>
      <c r="AQ778" s="3">
        <v>12501</v>
      </c>
      <c r="AS778" s="68"/>
      <c r="AT778" s="68"/>
      <c r="AX778" s="4">
        <f t="shared" si="165"/>
        <v>0</v>
      </c>
      <c r="AZ778" s="4">
        <f t="shared" si="166"/>
        <v>0</v>
      </c>
      <c r="BB778" s="4"/>
    </row>
    <row r="779" spans="1:54" s="3" customFormat="1">
      <c r="A779" s="205" t="str">
        <f t="shared" ref="A779:A842" si="173">LEFT(B779,3)</f>
        <v>489</v>
      </c>
      <c r="B779" s="1">
        <v>489020036</v>
      </c>
      <c r="C779" s="7" t="s">
        <v>113</v>
      </c>
      <c r="D779" s="8">
        <f>'fnd enro'!D779</f>
        <v>0</v>
      </c>
      <c r="E779" s="8">
        <f>'fnd enro'!E779</f>
        <v>0</v>
      </c>
      <c r="F779" s="8">
        <f>'fnd enro'!F779</f>
        <v>0</v>
      </c>
      <c r="G779" s="8">
        <f>'fnd enro'!G779</f>
        <v>0</v>
      </c>
      <c r="H779" s="8">
        <f>'fnd enro'!H779</f>
        <v>0</v>
      </c>
      <c r="I779" s="8">
        <f>'fnd enro'!I779</f>
        <v>68</v>
      </c>
      <c r="J779" s="8">
        <f>'fnd enro'!J779</f>
        <v>0</v>
      </c>
      <c r="K779" s="9">
        <f>'fnd enro'!K779</f>
        <v>2.72</v>
      </c>
      <c r="L779" s="8">
        <f>'fnd enro'!L779</f>
        <v>0</v>
      </c>
      <c r="M779" s="8">
        <f>'fnd enro'!M779</f>
        <v>0</v>
      </c>
      <c r="N779" s="8">
        <f>'fnd enro'!N779</f>
        <v>0</v>
      </c>
      <c r="O779" s="8">
        <f>'fnd enro'!O779</f>
        <v>0</v>
      </c>
      <c r="P779" s="8">
        <f>'fnd enro'!P779</f>
        <v>11</v>
      </c>
      <c r="Q779" s="8">
        <f>'fnd enro'!R779</f>
        <v>68</v>
      </c>
      <c r="R779" s="9">
        <f t="shared" si="168"/>
        <v>1</v>
      </c>
      <c r="S779" s="8">
        <f>VALUE('fnd enro'!Q779)</f>
        <v>7</v>
      </c>
      <c r="T779" s="1"/>
      <c r="U779" s="68">
        <f>(($D779*'fnd base rates'!C$7)
+($E779*'fnd base rates'!C$8)
+($F779*'fnd base rates'!C$9)
+($G779*'fnd base rates'!C$10)
+($H779*'fnd base rates'!C$11)
+($I779*'fnd base rates'!C$12)
+($J779*'fnd base rates'!C$13)
+($K779*'fnd base rates'!C$14)
+($M779*'fnd base rates'!C$16)
+($N779*'fnd base rates'!C$17)
+($O779*'fnd base rates'!C$18)
+($P779*VLOOKUP($S779+12,rate_basefnd,3)))
*$R779</f>
        <v>41753.541600000004</v>
      </c>
      <c r="V779" s="68">
        <f>(($D779*'fnd base rates'!D$7)
+($E779*'fnd base rates'!D$8)
+($F779*'fnd base rates'!D$9)
+($G779*'fnd base rates'!D$10)
+($H779*'fnd base rates'!D$11)
+($I779*'fnd base rates'!D$12)
+($J779*'fnd base rates'!D$13)
+($K779*'fnd base rates'!D$14)
+($M779*'fnd base rates'!D$16)
+($N779*'fnd base rates'!D$17)
+($O779*'fnd base rates'!D$18)
+($P779*VLOOKUP($S779+12,rate_basefnd,4)))
*$R779</f>
        <v>62341.36</v>
      </c>
      <c r="W779" s="68">
        <f>(($D779*'fnd base rates'!E$7)
+($E779*'fnd base rates'!E$8)
+($F779*'fnd base rates'!E$9)
+($G779*'fnd base rates'!E$10)
+($H779*'fnd base rates'!E$11)
+($I779*'fnd base rates'!E$12)
+($J779*'fnd base rates'!E$13)
+($K779*'fnd base rates'!E$14)
+($M779*'fnd base rates'!E$16)
+($N779*'fnd base rates'!E$17)
+($O779*'fnd base rates'!E$18)
+($P779*VLOOKUP($S779+12,rate_basefnd,5)))
*$R779</f>
        <v>416743.0944</v>
      </c>
      <c r="X779" s="68">
        <f>(($D779*'fnd base rates'!F$7)
+($E779*'fnd base rates'!F$8)
+($F779*'fnd base rates'!F$9)
+($G779*'fnd base rates'!F$10)
+($H779*'fnd base rates'!F$11)
+($I779*'fnd base rates'!F$12)
+($J779*'fnd base rates'!F$13)
+($K779*'fnd base rates'!F$14)
+($M779*'fnd base rates'!F$16)
+($N779*'fnd base rates'!F$17)
+($O779*'fnd base rates'!F$18)
+($P779*VLOOKUP($S779+12,rate_basefnd,6)))
*$R779</f>
        <v>67853.990399999995</v>
      </c>
      <c r="Y779" s="68">
        <f>(($D779*'fnd base rates'!G$7)
+($E779*'fnd base rates'!G$8)
+($F779*'fnd base rates'!G$9)
+($G779*'fnd base rates'!G$10)
+($H779*'fnd base rates'!G$11)
+($I779*'fnd base rates'!G$12)
+($J779*'fnd base rates'!G$13)
+($K779*'fnd base rates'!G$14)
+($M779*'fnd base rates'!G$16)
+($N779*'fnd base rates'!G$17)
+($O779*'fnd base rates'!G$18)
+($P779*VLOOKUP($S779+12,rate_basefnd,7)))
*$R779</f>
        <v>14603.4872</v>
      </c>
      <c r="Z779" s="68">
        <f>(($D779*'fnd base rates'!H$7)
+($E779*'fnd base rates'!H$8)
+($F779*'fnd base rates'!H$9)
+($G779*'fnd base rates'!H$10)
+($H779*'fnd base rates'!H$11)
+($I779*'fnd base rates'!H$12)
+($J779*'fnd base rates'!H$13)
+($K779*'fnd base rates'!H$14)
+($M779*'fnd base rates'!H$16)
+($N779*'fnd base rates'!H$17)
+($O779*'fnd base rates'!H$18)
+($P779*VLOOKUP($S779+12,rate_basefnd,8)))</f>
        <v>62845.892</v>
      </c>
      <c r="AA779" s="68">
        <f>(($D779*'fnd base rates'!I$7)
+($E779*'fnd base rates'!I$8)
+($F779*'fnd base rates'!I$9)
+($G779*'fnd base rates'!I$10)
+($H779*'fnd base rates'!I$11)
+($I779*'fnd base rates'!I$12)
+($J779*'fnd base rates'!I$13)
+($K779*'fnd base rates'!I$14)
+($M779*'fnd base rates'!I$16)
+($N779*'fnd base rates'!I$17)
+($O779*'fnd base rates'!I$18)
+($P779*VLOOKUP($S779+12,rate_basefnd,9)))
*$R779</f>
        <v>33960.44</v>
      </c>
      <c r="AB779" s="68">
        <f>(($D779*'fnd base rates'!J$7)
+($E779*'fnd base rates'!J$8)
+($F779*'fnd base rates'!J$9)
+($G779*'fnd base rates'!J$10)
+($H779*'fnd base rates'!J$11)
+($I779*'fnd base rates'!J$12)
+($J779*'fnd base rates'!J$13)
+($K779*'fnd base rates'!J$14)
+($M779*'fnd base rates'!J$16)
+($N779*'fnd base rates'!J$17)
+($O779*'fnd base rates'!J$18)
+($P779*VLOOKUP($S779+12,rate_basefnd,10)))
*$R779</f>
        <v>52785.759999999995</v>
      </c>
      <c r="AC779" s="68">
        <f>(($D779*'fnd base rates'!K$7)
+($E779*'fnd base rates'!K$8)
+($F779*'fnd base rates'!K$9)
+($G779*'fnd base rates'!K$10)
+($H779*'fnd base rates'!K$11)
+($I779*'fnd base rates'!K$12)
+($J779*'fnd base rates'!K$13)
+($K779*'fnd base rates'!K$14)
+($M779*'fnd base rates'!K$16)
+($N779*'fnd base rates'!K$17)
+($O779*'fnd base rates'!K$18)
+($P779*VLOOKUP($S779+12,rate_basefnd,11)))
*$R779</f>
        <v>87100.248000000007</v>
      </c>
      <c r="AD779" s="68">
        <f>(($D779*'fnd base rates'!L$7)
+($E779*'fnd base rates'!L$8)
+($F779*'fnd base rates'!L$9)
+($G779*'fnd base rates'!L$10)
+($H779*'fnd base rates'!L$11)
+($I779*'fnd base rates'!L$12)
+($J779*'fnd base rates'!L$13)
+($K779*'fnd base rates'!L$14)
+($M779*'fnd base rates'!L$16)
+($N779*'fnd base rates'!L$17)
+($O779*'fnd base rates'!L$18)
+($P779*VLOOKUP($S779+12,rate_basefnd,12)))</f>
        <v>155778.52840000001</v>
      </c>
      <c r="AE779" s="68">
        <f>(($D779*'fnd base rates'!M$7)
+($E779*'fnd base rates'!M$8)
+($F779*'fnd base rates'!M$9)
+($G779*'fnd base rates'!M$10)
+($H779*'fnd base rates'!M$11)
+($I779*'fnd base rates'!M$12)
+($J779*'fnd base rates'!M$13)
+($K779*'fnd base rates'!M$14)
+($M779*'fnd base rates'!M$16)
+($N779*'fnd base rates'!M$17)
+($O779*'fnd base rates'!M$18)
+($P779*VLOOKUP($S779+12,rate_basefnd,13)))</f>
        <v>0</v>
      </c>
      <c r="AF779" s="3">
        <f t="shared" si="169"/>
        <v>995766.34200000018</v>
      </c>
      <c r="AH779" s="205">
        <f t="shared" si="170"/>
        <v>489020036</v>
      </c>
      <c r="AI779" s="3" t="str">
        <f t="shared" ref="AI779:AI842" si="174">IF($B779&lt;499999999,MID($B779,1,3),MID($B779,1,4))</f>
        <v>489</v>
      </c>
      <c r="AJ779" s="1" t="str">
        <f t="shared" ref="AJ779:AJ842" si="175">IF($B779&lt;499999999,MID($B779,4,3),MID($B779,5,3))</f>
        <v>020</v>
      </c>
      <c r="AK779" s="1" t="str">
        <f t="shared" ref="AK779:AK842" si="176">IF($B779&lt;499999999,MID($B779,7,3),MID($B779,8,3))</f>
        <v>036</v>
      </c>
      <c r="AL779" s="3">
        <f t="shared" si="171"/>
        <v>1</v>
      </c>
      <c r="AM779" s="3">
        <f t="shared" si="167"/>
        <v>68</v>
      </c>
      <c r="AN779" s="3">
        <f t="shared" ref="AN779:AN842" si="177">AF779</f>
        <v>995766.34200000018</v>
      </c>
      <c r="AO779" s="3">
        <f t="shared" ref="AO779:AO842" si="178">IF(OR(AF779=0,AM779=0),0,ROUND(AN779/AM779,0))</f>
        <v>14644</v>
      </c>
      <c r="AP779" s="3">
        <f t="shared" si="172"/>
        <v>541</v>
      </c>
      <c r="AQ779" s="3">
        <v>14103</v>
      </c>
      <c r="AS779" s="68"/>
      <c r="AT779" s="68"/>
      <c r="AX779" s="4">
        <f t="shared" ref="AX779:AX842" si="179">AY779-AW779</f>
        <v>0</v>
      </c>
      <c r="AZ779" s="4">
        <f t="shared" ref="AZ779:AZ842" si="180">BA779-AY779</f>
        <v>0</v>
      </c>
      <c r="BB779" s="4"/>
    </row>
    <row r="780" spans="1:54" s="3" customFormat="1">
      <c r="A780" s="205" t="str">
        <f t="shared" si="173"/>
        <v>489</v>
      </c>
      <c r="B780" s="1">
        <v>489020082</v>
      </c>
      <c r="C780" s="7" t="s">
        <v>113</v>
      </c>
      <c r="D780" s="8">
        <f>'fnd enro'!D780</f>
        <v>0</v>
      </c>
      <c r="E780" s="8">
        <f>'fnd enro'!E780</f>
        <v>0</v>
      </c>
      <c r="F780" s="8">
        <f>'fnd enro'!F780</f>
        <v>0</v>
      </c>
      <c r="G780" s="8">
        <f>'fnd enro'!G780</f>
        <v>0</v>
      </c>
      <c r="H780" s="8">
        <f>'fnd enro'!H780</f>
        <v>0</v>
      </c>
      <c r="I780" s="8">
        <f>'fnd enro'!I780</f>
        <v>1</v>
      </c>
      <c r="J780" s="8">
        <f>'fnd enro'!J780</f>
        <v>0</v>
      </c>
      <c r="K780" s="9">
        <f>'fnd enro'!K780</f>
        <v>0.04</v>
      </c>
      <c r="L780" s="8">
        <f>'fnd enro'!L780</f>
        <v>0</v>
      </c>
      <c r="M780" s="8">
        <f>'fnd enro'!M780</f>
        <v>0</v>
      </c>
      <c r="N780" s="8">
        <f>'fnd enro'!N780</f>
        <v>0</v>
      </c>
      <c r="O780" s="8">
        <f>'fnd enro'!O780</f>
        <v>0</v>
      </c>
      <c r="P780" s="8">
        <f>'fnd enro'!P780</f>
        <v>0</v>
      </c>
      <c r="Q780" s="8">
        <f>'fnd enro'!R780</f>
        <v>1</v>
      </c>
      <c r="R780" s="9">
        <f t="shared" si="168"/>
        <v>1</v>
      </c>
      <c r="S780" s="8">
        <f>VALUE('fnd enro'!Q780)</f>
        <v>2</v>
      </c>
      <c r="T780" s="1"/>
      <c r="U780" s="68">
        <f>(($D780*'fnd base rates'!C$7)
+($E780*'fnd base rates'!C$8)
+($F780*'fnd base rates'!C$9)
+($G780*'fnd base rates'!C$10)
+($H780*'fnd base rates'!C$11)
+($I780*'fnd base rates'!C$12)
+($J780*'fnd base rates'!C$13)
+($K780*'fnd base rates'!C$14)
+($M780*'fnd base rates'!C$16)
+($N780*'fnd base rates'!C$17)
+($O780*'fnd base rates'!C$18)
+($P780*VLOOKUP($S780+12,rate_basefnd,3)))
*$R780</f>
        <v>599.66120000000001</v>
      </c>
      <c r="V780" s="68">
        <f>(($D780*'fnd base rates'!D$7)
+($E780*'fnd base rates'!D$8)
+($F780*'fnd base rates'!D$9)
+($G780*'fnd base rates'!D$10)
+($H780*'fnd base rates'!D$11)
+($I780*'fnd base rates'!D$12)
+($J780*'fnd base rates'!D$13)
+($K780*'fnd base rates'!D$14)
+($M780*'fnd base rates'!D$16)
+($N780*'fnd base rates'!D$17)
+($O780*'fnd base rates'!D$18)
+($P780*VLOOKUP($S780+12,rate_basefnd,4)))
*$R780</f>
        <v>848.74</v>
      </c>
      <c r="W780" s="68">
        <f>(($D780*'fnd base rates'!E$7)
+($E780*'fnd base rates'!E$8)
+($F780*'fnd base rates'!E$9)
+($G780*'fnd base rates'!E$10)
+($H780*'fnd base rates'!E$11)
+($I780*'fnd base rates'!E$12)
+($J780*'fnd base rates'!E$13)
+($K780*'fnd base rates'!E$14)
+($M780*'fnd base rates'!E$16)
+($N780*'fnd base rates'!E$17)
+($O780*'fnd base rates'!E$18)
+($P780*VLOOKUP($S780+12,rate_basefnd,5)))
*$R780</f>
        <v>5464.3107999999993</v>
      </c>
      <c r="X780" s="68">
        <f>(($D780*'fnd base rates'!F$7)
+($E780*'fnd base rates'!F$8)
+($F780*'fnd base rates'!F$9)
+($G780*'fnd base rates'!F$10)
+($H780*'fnd base rates'!F$11)
+($I780*'fnd base rates'!F$12)
+($J780*'fnd base rates'!F$13)
+($K780*'fnd base rates'!F$14)
+($M780*'fnd base rates'!F$16)
+($N780*'fnd base rates'!F$17)
+($O780*'fnd base rates'!F$18)
+($P780*VLOOKUP($S780+12,rate_basefnd,6)))
*$R780</f>
        <v>997.85279999999989</v>
      </c>
      <c r="Y780" s="68">
        <f>(($D780*'fnd base rates'!G$7)
+($E780*'fnd base rates'!G$8)
+($F780*'fnd base rates'!G$9)
+($G780*'fnd base rates'!G$10)
+($H780*'fnd base rates'!G$11)
+($I780*'fnd base rates'!G$12)
+($J780*'fnd base rates'!G$13)
+($K780*'fnd base rates'!G$14)
+($M780*'fnd base rates'!G$16)
+($N780*'fnd base rates'!G$17)
+($O780*'fnd base rates'!G$18)
+($P780*VLOOKUP($S780+12,rate_basefnd,7)))
*$R780</f>
        <v>182.53039999999999</v>
      </c>
      <c r="Z780" s="68">
        <f>(($D780*'fnd base rates'!H$7)
+($E780*'fnd base rates'!H$8)
+($F780*'fnd base rates'!H$9)
+($G780*'fnd base rates'!H$10)
+($H780*'fnd base rates'!H$11)
+($I780*'fnd base rates'!H$12)
+($J780*'fnd base rates'!H$13)
+($K780*'fnd base rates'!H$14)
+($M780*'fnd base rates'!H$16)
+($N780*'fnd base rates'!H$17)
+($O780*'fnd base rates'!H$18)
+($P780*VLOOKUP($S780+12,rate_basefnd,8)))</f>
        <v>919.26400000000001</v>
      </c>
      <c r="AA780" s="68">
        <f>(($D780*'fnd base rates'!I$7)
+($E780*'fnd base rates'!I$8)
+($F780*'fnd base rates'!I$9)
+($G780*'fnd base rates'!I$10)
+($H780*'fnd base rates'!I$11)
+($I780*'fnd base rates'!I$12)
+($J780*'fnd base rates'!I$13)
+($K780*'fnd base rates'!I$14)
+($M780*'fnd base rates'!I$16)
+($N780*'fnd base rates'!I$17)
+($O780*'fnd base rates'!I$18)
+($P780*VLOOKUP($S780+12,rate_basefnd,9)))
*$R780</f>
        <v>472.52</v>
      </c>
      <c r="AB780" s="68">
        <f>(($D780*'fnd base rates'!J$7)
+($E780*'fnd base rates'!J$8)
+($F780*'fnd base rates'!J$9)
+($G780*'fnd base rates'!J$10)
+($H780*'fnd base rates'!J$11)
+($I780*'fnd base rates'!J$12)
+($J780*'fnd base rates'!J$13)
+($K780*'fnd base rates'!J$14)
+($M780*'fnd base rates'!J$16)
+($N780*'fnd base rates'!J$17)
+($O780*'fnd base rates'!J$18)
+($P780*VLOOKUP($S780+12,rate_basefnd,10)))
*$R780</f>
        <v>636.49</v>
      </c>
      <c r="AC780" s="68">
        <f>(($D780*'fnd base rates'!K$7)
+($E780*'fnd base rates'!K$8)
+($F780*'fnd base rates'!K$9)
+($G780*'fnd base rates'!K$10)
+($H780*'fnd base rates'!K$11)
+($I780*'fnd base rates'!K$12)
+($J780*'fnd base rates'!K$13)
+($K780*'fnd base rates'!K$14)
+($M780*'fnd base rates'!K$16)
+($N780*'fnd base rates'!K$17)
+($O780*'fnd base rates'!K$18)
+($P780*VLOOKUP($S780+12,rate_basefnd,11)))
*$R780</f>
        <v>1280.886</v>
      </c>
      <c r="AD780" s="68">
        <f>(($D780*'fnd base rates'!L$7)
+($E780*'fnd base rates'!L$8)
+($F780*'fnd base rates'!L$9)
+($G780*'fnd base rates'!L$10)
+($H780*'fnd base rates'!L$11)
+($I780*'fnd base rates'!L$12)
+($J780*'fnd base rates'!L$13)
+($K780*'fnd base rates'!L$14)
+($M780*'fnd base rates'!L$16)
+($N780*'fnd base rates'!L$17)
+($O780*'fnd base rates'!L$18)
+($P780*VLOOKUP($S780+12,rate_basefnd,12)))</f>
        <v>2166.2388000000001</v>
      </c>
      <c r="AE780" s="68">
        <f>(($D780*'fnd base rates'!M$7)
+($E780*'fnd base rates'!M$8)
+($F780*'fnd base rates'!M$9)
+($G780*'fnd base rates'!M$10)
+($H780*'fnd base rates'!M$11)
+($I780*'fnd base rates'!M$12)
+($J780*'fnd base rates'!M$13)
+($K780*'fnd base rates'!M$14)
+($M780*'fnd base rates'!M$16)
+($N780*'fnd base rates'!M$17)
+($O780*'fnd base rates'!M$18)
+($P780*VLOOKUP($S780+12,rate_basefnd,13)))</f>
        <v>0</v>
      </c>
      <c r="AF780" s="3">
        <f t="shared" si="169"/>
        <v>13568.493999999999</v>
      </c>
      <c r="AH780" s="205">
        <f t="shared" si="170"/>
        <v>489020082</v>
      </c>
      <c r="AI780" s="3" t="str">
        <f t="shared" si="174"/>
        <v>489</v>
      </c>
      <c r="AJ780" s="1" t="str">
        <f t="shared" si="175"/>
        <v>020</v>
      </c>
      <c r="AK780" s="1" t="str">
        <f t="shared" si="176"/>
        <v>082</v>
      </c>
      <c r="AL780" s="3">
        <f t="shared" si="171"/>
        <v>1</v>
      </c>
      <c r="AM780" s="3">
        <f t="shared" si="167"/>
        <v>1</v>
      </c>
      <c r="AN780" s="3">
        <f t="shared" si="177"/>
        <v>13568.493999999999</v>
      </c>
      <c r="AO780" s="3">
        <f t="shared" si="178"/>
        <v>13568</v>
      </c>
      <c r="AP780" s="3">
        <f t="shared" si="172"/>
        <v>-1353</v>
      </c>
      <c r="AQ780" s="3">
        <v>14921</v>
      </c>
      <c r="AS780" s="68"/>
      <c r="AT780" s="68"/>
      <c r="AX780" s="4">
        <f t="shared" si="179"/>
        <v>0</v>
      </c>
      <c r="AZ780" s="4">
        <f t="shared" si="180"/>
        <v>0</v>
      </c>
      <c r="BB780" s="4"/>
    </row>
    <row r="781" spans="1:54" s="3" customFormat="1">
      <c r="A781" s="205" t="str">
        <f t="shared" si="173"/>
        <v>489</v>
      </c>
      <c r="B781" s="1">
        <v>489020096</v>
      </c>
      <c r="C781" s="7" t="s">
        <v>113</v>
      </c>
      <c r="D781" s="8">
        <f>'fnd enro'!D781</f>
        <v>0</v>
      </c>
      <c r="E781" s="8">
        <f>'fnd enro'!E781</f>
        <v>0</v>
      </c>
      <c r="F781" s="8">
        <f>'fnd enro'!F781</f>
        <v>0</v>
      </c>
      <c r="G781" s="8">
        <f>'fnd enro'!G781</f>
        <v>0</v>
      </c>
      <c r="H781" s="8">
        <f>'fnd enro'!H781</f>
        <v>0</v>
      </c>
      <c r="I781" s="8">
        <f>'fnd enro'!I781</f>
        <v>90</v>
      </c>
      <c r="J781" s="8">
        <f>'fnd enro'!J781</f>
        <v>0</v>
      </c>
      <c r="K781" s="9">
        <f>'fnd enro'!K781</f>
        <v>3.6</v>
      </c>
      <c r="L781" s="8">
        <f>'fnd enro'!L781</f>
        <v>0</v>
      </c>
      <c r="M781" s="8">
        <f>'fnd enro'!M781</f>
        <v>0</v>
      </c>
      <c r="N781" s="8">
        <f>'fnd enro'!N781</f>
        <v>0</v>
      </c>
      <c r="O781" s="8">
        <f>'fnd enro'!O781</f>
        <v>1</v>
      </c>
      <c r="P781" s="8">
        <f>'fnd enro'!P781</f>
        <v>10</v>
      </c>
      <c r="Q781" s="8">
        <f>'fnd enro'!R781</f>
        <v>90</v>
      </c>
      <c r="R781" s="9">
        <f t="shared" si="168"/>
        <v>1</v>
      </c>
      <c r="S781" s="8">
        <f>VALUE('fnd enro'!Q781)</f>
        <v>7</v>
      </c>
      <c r="T781" s="1"/>
      <c r="U781" s="68">
        <f>(($D781*'fnd base rates'!C$7)
+($E781*'fnd base rates'!C$8)
+($F781*'fnd base rates'!C$9)
+($G781*'fnd base rates'!C$10)
+($H781*'fnd base rates'!C$11)
+($I781*'fnd base rates'!C$12)
+($J781*'fnd base rates'!C$13)
+($K781*'fnd base rates'!C$14)
+($M781*'fnd base rates'!C$16)
+($N781*'fnd base rates'!C$17)
+($O781*'fnd base rates'!C$18)
+($P781*VLOOKUP($S781+12,rate_basefnd,3)))
*$R781</f>
        <v>55012.378000000004</v>
      </c>
      <c r="V781" s="68">
        <f>(($D781*'fnd base rates'!D$7)
+($E781*'fnd base rates'!D$8)
+($F781*'fnd base rates'!D$9)
+($G781*'fnd base rates'!D$10)
+($H781*'fnd base rates'!D$11)
+($I781*'fnd base rates'!D$12)
+($J781*'fnd base rates'!D$13)
+($K781*'fnd base rates'!D$14)
+($M781*'fnd base rates'!D$16)
+($N781*'fnd base rates'!D$17)
+($O781*'fnd base rates'!D$18)
+($P781*VLOOKUP($S781+12,rate_basefnd,4)))
*$R781</f>
        <v>80864.39</v>
      </c>
      <c r="W781" s="68">
        <f>(($D781*'fnd base rates'!E$7)
+($E781*'fnd base rates'!E$8)
+($F781*'fnd base rates'!E$9)
+($G781*'fnd base rates'!E$10)
+($H781*'fnd base rates'!E$11)
+($I781*'fnd base rates'!E$12)
+($J781*'fnd base rates'!E$13)
+($K781*'fnd base rates'!E$14)
+($M781*'fnd base rates'!E$16)
+($N781*'fnd base rates'!E$17)
+($O781*'fnd base rates'!E$18)
+($P781*VLOOKUP($S781+12,rate_basefnd,5)))
*$R781</f>
        <v>534751.23199999996</v>
      </c>
      <c r="X781" s="68">
        <f>(($D781*'fnd base rates'!F$7)
+($E781*'fnd base rates'!F$8)
+($F781*'fnd base rates'!F$9)
+($G781*'fnd base rates'!F$10)
+($H781*'fnd base rates'!F$11)
+($I781*'fnd base rates'!F$12)
+($J781*'fnd base rates'!F$13)
+($K781*'fnd base rates'!F$14)
+($M781*'fnd base rates'!F$16)
+($N781*'fnd base rates'!F$17)
+($O781*'fnd base rates'!F$18)
+($P781*VLOOKUP($S781+12,rate_basefnd,6)))
*$R781</f>
        <v>90078.141999999993</v>
      </c>
      <c r="Y781" s="68">
        <f>(($D781*'fnd base rates'!G$7)
+($E781*'fnd base rates'!G$8)
+($F781*'fnd base rates'!G$9)
+($G781*'fnd base rates'!G$10)
+($H781*'fnd base rates'!G$11)
+($I781*'fnd base rates'!G$12)
+($J781*'fnd base rates'!G$13)
+($K781*'fnd base rates'!G$14)
+($M781*'fnd base rates'!G$16)
+($N781*'fnd base rates'!G$17)
+($O781*'fnd base rates'!G$18)
+($P781*VLOOKUP($S781+12,rate_basefnd,7)))
*$R781</f>
        <v>18497.465999999997</v>
      </c>
      <c r="Z781" s="68">
        <f>(($D781*'fnd base rates'!H$7)
+($E781*'fnd base rates'!H$8)
+($F781*'fnd base rates'!H$9)
+($G781*'fnd base rates'!H$10)
+($H781*'fnd base rates'!H$11)
+($I781*'fnd base rates'!H$12)
+($J781*'fnd base rates'!H$13)
+($K781*'fnd base rates'!H$14)
+($M781*'fnd base rates'!H$16)
+($N781*'fnd base rates'!H$17)
+($O781*'fnd base rates'!H$18)
+($P781*VLOOKUP($S781+12,rate_basefnd,8)))</f>
        <v>83232.990000000005</v>
      </c>
      <c r="AA781" s="68">
        <f>(($D781*'fnd base rates'!I$7)
+($E781*'fnd base rates'!I$8)
+($F781*'fnd base rates'!I$9)
+($G781*'fnd base rates'!I$10)
+($H781*'fnd base rates'!I$11)
+($I781*'fnd base rates'!I$12)
+($J781*'fnd base rates'!I$13)
+($K781*'fnd base rates'!I$14)
+($M781*'fnd base rates'!I$16)
+($N781*'fnd base rates'!I$17)
+($O781*'fnd base rates'!I$18)
+($P781*VLOOKUP($S781+12,rate_basefnd,9)))
*$R781</f>
        <v>44305.9</v>
      </c>
      <c r="AB781" s="68">
        <f>(($D781*'fnd base rates'!J$7)
+($E781*'fnd base rates'!J$8)
+($F781*'fnd base rates'!J$9)
+($G781*'fnd base rates'!J$10)
+($H781*'fnd base rates'!J$11)
+($I781*'fnd base rates'!J$12)
+($J781*'fnd base rates'!J$13)
+($K781*'fnd base rates'!J$14)
+($M781*'fnd base rates'!J$16)
+($N781*'fnd base rates'!J$17)
+($O781*'fnd base rates'!J$18)
+($P781*VLOOKUP($S781+12,rate_basefnd,10)))
*$R781</f>
        <v>65963.26999999999</v>
      </c>
      <c r="AC781" s="68">
        <f>(($D781*'fnd base rates'!K$7)
+($E781*'fnd base rates'!K$8)
+($F781*'fnd base rates'!K$9)
+($G781*'fnd base rates'!K$10)
+($H781*'fnd base rates'!K$11)
+($I781*'fnd base rates'!K$12)
+($J781*'fnd base rates'!K$13)
+($K781*'fnd base rates'!K$14)
+($M781*'fnd base rates'!K$16)
+($N781*'fnd base rates'!K$17)
+($O781*'fnd base rates'!K$18)
+($P781*VLOOKUP($S781+12,rate_basefnd,11)))
*$R781</f>
        <v>115744.96000000001</v>
      </c>
      <c r="AD781" s="68">
        <f>(($D781*'fnd base rates'!L$7)
+($E781*'fnd base rates'!L$8)
+($F781*'fnd base rates'!L$9)
+($G781*'fnd base rates'!L$10)
+($H781*'fnd base rates'!L$11)
+($I781*'fnd base rates'!L$12)
+($J781*'fnd base rates'!L$13)
+($K781*'fnd base rates'!L$14)
+($M781*'fnd base rates'!L$16)
+($N781*'fnd base rates'!L$17)
+($O781*'fnd base rates'!L$18)
+($P781*VLOOKUP($S781+12,rate_basefnd,12)))</f>
        <v>203160.00199999998</v>
      </c>
      <c r="AE781" s="68">
        <f>(($D781*'fnd base rates'!M$7)
+($E781*'fnd base rates'!M$8)
+($F781*'fnd base rates'!M$9)
+($G781*'fnd base rates'!M$10)
+($H781*'fnd base rates'!M$11)
+($I781*'fnd base rates'!M$12)
+($J781*'fnd base rates'!M$13)
+($K781*'fnd base rates'!M$14)
+($M781*'fnd base rates'!M$16)
+($N781*'fnd base rates'!M$17)
+($O781*'fnd base rates'!M$18)
+($P781*VLOOKUP($S781+12,rate_basefnd,13)))</f>
        <v>0</v>
      </c>
      <c r="AF781" s="3">
        <f t="shared" si="169"/>
        <v>1291610.73</v>
      </c>
      <c r="AH781" s="205">
        <f t="shared" si="170"/>
        <v>489020096</v>
      </c>
      <c r="AI781" s="3" t="str">
        <f t="shared" si="174"/>
        <v>489</v>
      </c>
      <c r="AJ781" s="1" t="str">
        <f t="shared" si="175"/>
        <v>020</v>
      </c>
      <c r="AK781" s="1" t="str">
        <f t="shared" si="176"/>
        <v>096</v>
      </c>
      <c r="AL781" s="3">
        <f t="shared" si="171"/>
        <v>1</v>
      </c>
      <c r="AM781" s="3">
        <f t="shared" si="167"/>
        <v>90</v>
      </c>
      <c r="AN781" s="3">
        <f t="shared" si="177"/>
        <v>1291610.73</v>
      </c>
      <c r="AO781" s="3">
        <f t="shared" si="178"/>
        <v>14351</v>
      </c>
      <c r="AP781" s="3">
        <f t="shared" si="172"/>
        <v>-1723</v>
      </c>
      <c r="AQ781" s="3">
        <v>16074</v>
      </c>
      <c r="AS781" s="68"/>
      <c r="AT781" s="68"/>
      <c r="AX781" s="4">
        <f t="shared" si="179"/>
        <v>0</v>
      </c>
      <c r="AZ781" s="4">
        <f t="shared" si="180"/>
        <v>0</v>
      </c>
      <c r="BB781" s="4"/>
    </row>
    <row r="782" spans="1:54" s="3" customFormat="1">
      <c r="A782" s="205" t="str">
        <f t="shared" si="173"/>
        <v>489</v>
      </c>
      <c r="B782" s="1">
        <v>489020122</v>
      </c>
      <c r="C782" s="7" t="s">
        <v>113</v>
      </c>
      <c r="D782" s="8">
        <f>'fnd enro'!D782</f>
        <v>0</v>
      </c>
      <c r="E782" s="8">
        <f>'fnd enro'!E782</f>
        <v>0</v>
      </c>
      <c r="F782" s="8">
        <f>'fnd enro'!F782</f>
        <v>0</v>
      </c>
      <c r="G782" s="8">
        <f>'fnd enro'!G782</f>
        <v>0</v>
      </c>
      <c r="H782" s="8">
        <f>'fnd enro'!H782</f>
        <v>0</v>
      </c>
      <c r="I782" s="8">
        <f>'fnd enro'!I782</f>
        <v>1</v>
      </c>
      <c r="J782" s="8">
        <f>'fnd enro'!J782</f>
        <v>0</v>
      </c>
      <c r="K782" s="9">
        <f>'fnd enro'!K782</f>
        <v>0.04</v>
      </c>
      <c r="L782" s="8">
        <f>'fnd enro'!L782</f>
        <v>0</v>
      </c>
      <c r="M782" s="8">
        <f>'fnd enro'!M782</f>
        <v>0</v>
      </c>
      <c r="N782" s="8">
        <f>'fnd enro'!N782</f>
        <v>0</v>
      </c>
      <c r="O782" s="8">
        <f>'fnd enro'!O782</f>
        <v>0</v>
      </c>
      <c r="P782" s="8">
        <f>'fnd enro'!P782</f>
        <v>0</v>
      </c>
      <c r="Q782" s="8">
        <f>'fnd enro'!R782</f>
        <v>1</v>
      </c>
      <c r="R782" s="9">
        <f t="shared" si="168"/>
        <v>1</v>
      </c>
      <c r="S782" s="8">
        <f>VALUE('fnd enro'!Q782)</f>
        <v>2</v>
      </c>
      <c r="T782" s="1"/>
      <c r="U782" s="68">
        <f>(($D782*'fnd base rates'!C$7)
+($E782*'fnd base rates'!C$8)
+($F782*'fnd base rates'!C$9)
+($G782*'fnd base rates'!C$10)
+($H782*'fnd base rates'!C$11)
+($I782*'fnd base rates'!C$12)
+($J782*'fnd base rates'!C$13)
+($K782*'fnd base rates'!C$14)
+($M782*'fnd base rates'!C$16)
+($N782*'fnd base rates'!C$17)
+($O782*'fnd base rates'!C$18)
+($P782*VLOOKUP($S782+12,rate_basefnd,3)))
*$R782</f>
        <v>599.66120000000001</v>
      </c>
      <c r="V782" s="68">
        <f>(($D782*'fnd base rates'!D$7)
+($E782*'fnd base rates'!D$8)
+($F782*'fnd base rates'!D$9)
+($G782*'fnd base rates'!D$10)
+($H782*'fnd base rates'!D$11)
+($I782*'fnd base rates'!D$12)
+($J782*'fnd base rates'!D$13)
+($K782*'fnd base rates'!D$14)
+($M782*'fnd base rates'!D$16)
+($N782*'fnd base rates'!D$17)
+($O782*'fnd base rates'!D$18)
+($P782*VLOOKUP($S782+12,rate_basefnd,4)))
*$R782</f>
        <v>848.74</v>
      </c>
      <c r="W782" s="68">
        <f>(($D782*'fnd base rates'!E$7)
+($E782*'fnd base rates'!E$8)
+($F782*'fnd base rates'!E$9)
+($G782*'fnd base rates'!E$10)
+($H782*'fnd base rates'!E$11)
+($I782*'fnd base rates'!E$12)
+($J782*'fnd base rates'!E$13)
+($K782*'fnd base rates'!E$14)
+($M782*'fnd base rates'!E$16)
+($N782*'fnd base rates'!E$17)
+($O782*'fnd base rates'!E$18)
+($P782*VLOOKUP($S782+12,rate_basefnd,5)))
*$R782</f>
        <v>5464.3107999999993</v>
      </c>
      <c r="X782" s="68">
        <f>(($D782*'fnd base rates'!F$7)
+($E782*'fnd base rates'!F$8)
+($F782*'fnd base rates'!F$9)
+($G782*'fnd base rates'!F$10)
+($H782*'fnd base rates'!F$11)
+($I782*'fnd base rates'!F$12)
+($J782*'fnd base rates'!F$13)
+($K782*'fnd base rates'!F$14)
+($M782*'fnd base rates'!F$16)
+($N782*'fnd base rates'!F$17)
+($O782*'fnd base rates'!F$18)
+($P782*VLOOKUP($S782+12,rate_basefnd,6)))
*$R782</f>
        <v>997.85279999999989</v>
      </c>
      <c r="Y782" s="68">
        <f>(($D782*'fnd base rates'!G$7)
+($E782*'fnd base rates'!G$8)
+($F782*'fnd base rates'!G$9)
+($G782*'fnd base rates'!G$10)
+($H782*'fnd base rates'!G$11)
+($I782*'fnd base rates'!G$12)
+($J782*'fnd base rates'!G$13)
+($K782*'fnd base rates'!G$14)
+($M782*'fnd base rates'!G$16)
+($N782*'fnd base rates'!G$17)
+($O782*'fnd base rates'!G$18)
+($P782*VLOOKUP($S782+12,rate_basefnd,7)))
*$R782</f>
        <v>182.53039999999999</v>
      </c>
      <c r="Z782" s="68">
        <f>(($D782*'fnd base rates'!H$7)
+($E782*'fnd base rates'!H$8)
+($F782*'fnd base rates'!H$9)
+($G782*'fnd base rates'!H$10)
+($H782*'fnd base rates'!H$11)
+($I782*'fnd base rates'!H$12)
+($J782*'fnd base rates'!H$13)
+($K782*'fnd base rates'!H$14)
+($M782*'fnd base rates'!H$16)
+($N782*'fnd base rates'!H$17)
+($O782*'fnd base rates'!H$18)
+($P782*VLOOKUP($S782+12,rate_basefnd,8)))</f>
        <v>919.26400000000001</v>
      </c>
      <c r="AA782" s="68">
        <f>(($D782*'fnd base rates'!I$7)
+($E782*'fnd base rates'!I$8)
+($F782*'fnd base rates'!I$9)
+($G782*'fnd base rates'!I$10)
+($H782*'fnd base rates'!I$11)
+($I782*'fnd base rates'!I$12)
+($J782*'fnd base rates'!I$13)
+($K782*'fnd base rates'!I$14)
+($M782*'fnd base rates'!I$16)
+($N782*'fnd base rates'!I$17)
+($O782*'fnd base rates'!I$18)
+($P782*VLOOKUP($S782+12,rate_basefnd,9)))
*$R782</f>
        <v>472.52</v>
      </c>
      <c r="AB782" s="68">
        <f>(($D782*'fnd base rates'!J$7)
+($E782*'fnd base rates'!J$8)
+($F782*'fnd base rates'!J$9)
+($G782*'fnd base rates'!J$10)
+($H782*'fnd base rates'!J$11)
+($I782*'fnd base rates'!J$12)
+($J782*'fnd base rates'!J$13)
+($K782*'fnd base rates'!J$14)
+($M782*'fnd base rates'!J$16)
+($N782*'fnd base rates'!J$17)
+($O782*'fnd base rates'!J$18)
+($P782*VLOOKUP($S782+12,rate_basefnd,10)))
*$R782</f>
        <v>636.49</v>
      </c>
      <c r="AC782" s="68">
        <f>(($D782*'fnd base rates'!K$7)
+($E782*'fnd base rates'!K$8)
+($F782*'fnd base rates'!K$9)
+($G782*'fnd base rates'!K$10)
+($H782*'fnd base rates'!K$11)
+($I782*'fnd base rates'!K$12)
+($J782*'fnd base rates'!K$13)
+($K782*'fnd base rates'!K$14)
+($M782*'fnd base rates'!K$16)
+($N782*'fnd base rates'!K$17)
+($O782*'fnd base rates'!K$18)
+($P782*VLOOKUP($S782+12,rate_basefnd,11)))
*$R782</f>
        <v>1280.886</v>
      </c>
      <c r="AD782" s="68">
        <f>(($D782*'fnd base rates'!L$7)
+($E782*'fnd base rates'!L$8)
+($F782*'fnd base rates'!L$9)
+($G782*'fnd base rates'!L$10)
+($H782*'fnd base rates'!L$11)
+($I782*'fnd base rates'!L$12)
+($J782*'fnd base rates'!L$13)
+($K782*'fnd base rates'!L$14)
+($M782*'fnd base rates'!L$16)
+($N782*'fnd base rates'!L$17)
+($O782*'fnd base rates'!L$18)
+($P782*VLOOKUP($S782+12,rate_basefnd,12)))</f>
        <v>2166.2388000000001</v>
      </c>
      <c r="AE782" s="68">
        <f>(($D782*'fnd base rates'!M$7)
+($E782*'fnd base rates'!M$8)
+($F782*'fnd base rates'!M$9)
+($G782*'fnd base rates'!M$10)
+($H782*'fnd base rates'!M$11)
+($I782*'fnd base rates'!M$12)
+($J782*'fnd base rates'!M$13)
+($K782*'fnd base rates'!M$14)
+($M782*'fnd base rates'!M$16)
+($N782*'fnd base rates'!M$17)
+($O782*'fnd base rates'!M$18)
+($P782*VLOOKUP($S782+12,rate_basefnd,13)))</f>
        <v>0</v>
      </c>
      <c r="AF782" s="3">
        <f t="shared" si="169"/>
        <v>13568.493999999999</v>
      </c>
      <c r="AH782" s="205">
        <f t="shared" si="170"/>
        <v>489020122</v>
      </c>
      <c r="AI782" s="3" t="str">
        <f t="shared" si="174"/>
        <v>489</v>
      </c>
      <c r="AJ782" s="1" t="str">
        <f t="shared" si="175"/>
        <v>020</v>
      </c>
      <c r="AK782" s="1" t="str">
        <f t="shared" si="176"/>
        <v>122</v>
      </c>
      <c r="AL782" s="3">
        <f t="shared" si="171"/>
        <v>1</v>
      </c>
      <c r="AM782" s="3">
        <f t="shared" si="167"/>
        <v>1</v>
      </c>
      <c r="AN782" s="3">
        <f t="shared" si="177"/>
        <v>13568.493999999999</v>
      </c>
      <c r="AO782" s="3">
        <f t="shared" si="178"/>
        <v>13568</v>
      </c>
      <c r="AP782" s="3">
        <f t="shared" si="172"/>
        <v>-1344</v>
      </c>
      <c r="AQ782" s="3">
        <v>14912</v>
      </c>
      <c r="AS782" s="68"/>
      <c r="AT782" s="68"/>
      <c r="AX782" s="4">
        <f t="shared" si="179"/>
        <v>0</v>
      </c>
      <c r="AZ782" s="4">
        <f t="shared" si="180"/>
        <v>0</v>
      </c>
      <c r="BB782" s="4"/>
    </row>
    <row r="783" spans="1:54" s="3" customFormat="1">
      <c r="A783" s="205" t="str">
        <f t="shared" si="173"/>
        <v>489</v>
      </c>
      <c r="B783" s="1">
        <v>489020172</v>
      </c>
      <c r="C783" s="7" t="s">
        <v>113</v>
      </c>
      <c r="D783" s="8">
        <f>'fnd enro'!D783</f>
        <v>0</v>
      </c>
      <c r="E783" s="8">
        <f>'fnd enro'!E783</f>
        <v>0</v>
      </c>
      <c r="F783" s="8">
        <f>'fnd enro'!F783</f>
        <v>0</v>
      </c>
      <c r="G783" s="8">
        <f>'fnd enro'!G783</f>
        <v>0</v>
      </c>
      <c r="H783" s="8">
        <f>'fnd enro'!H783</f>
        <v>0</v>
      </c>
      <c r="I783" s="8">
        <f>'fnd enro'!I783</f>
        <v>36</v>
      </c>
      <c r="J783" s="8">
        <f>'fnd enro'!J783</f>
        <v>0</v>
      </c>
      <c r="K783" s="9">
        <f>'fnd enro'!K783</f>
        <v>1.44</v>
      </c>
      <c r="L783" s="8">
        <f>'fnd enro'!L783</f>
        <v>0</v>
      </c>
      <c r="M783" s="8">
        <f>'fnd enro'!M783</f>
        <v>0</v>
      </c>
      <c r="N783" s="8">
        <f>'fnd enro'!N783</f>
        <v>0</v>
      </c>
      <c r="O783" s="8">
        <f>'fnd enro'!O783</f>
        <v>0</v>
      </c>
      <c r="P783" s="8">
        <f>'fnd enro'!P783</f>
        <v>8</v>
      </c>
      <c r="Q783" s="8">
        <f>'fnd enro'!R783</f>
        <v>36</v>
      </c>
      <c r="R783" s="9">
        <f t="shared" si="168"/>
        <v>1</v>
      </c>
      <c r="S783" s="8">
        <f>VALUE('fnd enro'!Q783)</f>
        <v>8</v>
      </c>
      <c r="T783" s="1"/>
      <c r="U783" s="68">
        <f>(($D783*'fnd base rates'!C$7)
+($E783*'fnd base rates'!C$8)
+($F783*'fnd base rates'!C$9)
+($G783*'fnd base rates'!C$10)
+($H783*'fnd base rates'!C$11)
+($I783*'fnd base rates'!C$12)
+($J783*'fnd base rates'!C$13)
+($K783*'fnd base rates'!C$14)
+($M783*'fnd base rates'!C$16)
+($N783*'fnd base rates'!C$17)
+($O783*'fnd base rates'!C$18)
+($P783*VLOOKUP($S783+12,rate_basefnd,3)))
*$R783</f>
        <v>22366.843199999999</v>
      </c>
      <c r="V783" s="68">
        <f>(($D783*'fnd base rates'!D$7)
+($E783*'fnd base rates'!D$8)
+($F783*'fnd base rates'!D$9)
+($G783*'fnd base rates'!D$10)
+($H783*'fnd base rates'!D$11)
+($I783*'fnd base rates'!D$12)
+($J783*'fnd base rates'!D$13)
+($K783*'fnd base rates'!D$14)
+($M783*'fnd base rates'!D$16)
+($N783*'fnd base rates'!D$17)
+($O783*'fnd base rates'!D$18)
+($P783*VLOOKUP($S783+12,rate_basefnd,4)))
*$R783</f>
        <v>34245.519999999997</v>
      </c>
      <c r="W783" s="68">
        <f>(($D783*'fnd base rates'!E$7)
+($E783*'fnd base rates'!E$8)
+($F783*'fnd base rates'!E$9)
+($G783*'fnd base rates'!E$10)
+($H783*'fnd base rates'!E$11)
+($I783*'fnd base rates'!E$12)
+($J783*'fnd base rates'!E$13)
+($K783*'fnd base rates'!E$14)
+($M783*'fnd base rates'!E$16)
+($N783*'fnd base rates'!E$17)
+($O783*'fnd base rates'!E$18)
+($P783*VLOOKUP($S783+12,rate_basefnd,5)))
*$R783</f>
        <v>232745.18879999997</v>
      </c>
      <c r="X783" s="68">
        <f>(($D783*'fnd base rates'!F$7)
+($E783*'fnd base rates'!F$8)
+($F783*'fnd base rates'!F$9)
+($G783*'fnd base rates'!F$10)
+($H783*'fnd base rates'!F$11)
+($I783*'fnd base rates'!F$12)
+($J783*'fnd base rates'!F$13)
+($K783*'fnd base rates'!F$14)
+($M783*'fnd base rates'!F$16)
+($N783*'fnd base rates'!F$17)
+($O783*'fnd base rates'!F$18)
+($P783*VLOOKUP($S783+12,rate_basefnd,6)))
*$R783</f>
        <v>35922.700799999999</v>
      </c>
      <c r="Y783" s="68">
        <f>(($D783*'fnd base rates'!G$7)
+($E783*'fnd base rates'!G$8)
+($F783*'fnd base rates'!G$9)
+($G783*'fnd base rates'!G$10)
+($H783*'fnd base rates'!G$11)
+($I783*'fnd base rates'!G$12)
+($J783*'fnd base rates'!G$13)
+($K783*'fnd base rates'!G$14)
+($M783*'fnd base rates'!G$16)
+($N783*'fnd base rates'!G$17)
+($O783*'fnd base rates'!G$18)
+($P783*VLOOKUP($S783+12,rate_basefnd,7)))
*$R783</f>
        <v>8319.0944</v>
      </c>
      <c r="Z783" s="68">
        <f>(($D783*'fnd base rates'!H$7)
+($E783*'fnd base rates'!H$8)
+($F783*'fnd base rates'!H$9)
+($G783*'fnd base rates'!H$10)
+($H783*'fnd base rates'!H$11)
+($I783*'fnd base rates'!H$12)
+($J783*'fnd base rates'!H$13)
+($K783*'fnd base rates'!H$14)
+($M783*'fnd base rates'!H$16)
+($N783*'fnd base rates'!H$17)
+($O783*'fnd base rates'!H$18)
+($P783*VLOOKUP($S783+12,rate_basefnd,8)))</f>
        <v>33361.504000000001</v>
      </c>
      <c r="AA783" s="68">
        <f>(($D783*'fnd base rates'!I$7)
+($E783*'fnd base rates'!I$8)
+($F783*'fnd base rates'!I$9)
+($G783*'fnd base rates'!I$10)
+($H783*'fnd base rates'!I$11)
+($I783*'fnd base rates'!I$12)
+($J783*'fnd base rates'!I$13)
+($K783*'fnd base rates'!I$14)
+($M783*'fnd base rates'!I$16)
+($N783*'fnd base rates'!I$17)
+($O783*'fnd base rates'!I$18)
+($P783*VLOOKUP($S783+12,rate_basefnd,9)))
*$R783</f>
        <v>18469.68</v>
      </c>
      <c r="AB783" s="68">
        <f>(($D783*'fnd base rates'!J$7)
+($E783*'fnd base rates'!J$8)
+($F783*'fnd base rates'!J$9)
+($G783*'fnd base rates'!J$10)
+($H783*'fnd base rates'!J$11)
+($I783*'fnd base rates'!J$12)
+($J783*'fnd base rates'!J$13)
+($K783*'fnd base rates'!J$14)
+($M783*'fnd base rates'!J$16)
+($N783*'fnd base rates'!J$17)
+($O783*'fnd base rates'!J$18)
+($P783*VLOOKUP($S783+12,rate_basefnd,10)))
*$R783</f>
        <v>30494.84</v>
      </c>
      <c r="AC783" s="68">
        <f>(($D783*'fnd base rates'!K$7)
+($E783*'fnd base rates'!K$8)
+($F783*'fnd base rates'!K$9)
+($G783*'fnd base rates'!K$10)
+($H783*'fnd base rates'!K$11)
+($I783*'fnd base rates'!K$12)
+($J783*'fnd base rates'!K$13)
+($K783*'fnd base rates'!K$14)
+($M783*'fnd base rates'!K$16)
+($N783*'fnd base rates'!K$17)
+($O783*'fnd base rates'!K$18)
+($P783*VLOOKUP($S783+12,rate_basefnd,11)))
*$R783</f>
        <v>46111.896000000001</v>
      </c>
      <c r="AD783" s="68">
        <f>(($D783*'fnd base rates'!L$7)
+($E783*'fnd base rates'!L$8)
+($F783*'fnd base rates'!L$9)
+($G783*'fnd base rates'!L$10)
+($H783*'fnd base rates'!L$11)
+($I783*'fnd base rates'!L$12)
+($J783*'fnd base rates'!L$13)
+($K783*'fnd base rates'!L$14)
+($M783*'fnd base rates'!L$16)
+($N783*'fnd base rates'!L$17)
+($O783*'fnd base rates'!L$18)
+($P783*VLOOKUP($S783+12,rate_basefnd,12)))</f>
        <v>84744.196800000005</v>
      </c>
      <c r="AE783" s="68">
        <f>(($D783*'fnd base rates'!M$7)
+($E783*'fnd base rates'!M$8)
+($F783*'fnd base rates'!M$9)
+($G783*'fnd base rates'!M$10)
+($H783*'fnd base rates'!M$11)
+($I783*'fnd base rates'!M$12)
+($J783*'fnd base rates'!M$13)
+($K783*'fnd base rates'!M$14)
+($M783*'fnd base rates'!M$16)
+($N783*'fnd base rates'!M$17)
+($O783*'fnd base rates'!M$18)
+($P783*VLOOKUP($S783+12,rate_basefnd,13)))</f>
        <v>0</v>
      </c>
      <c r="AF783" s="3">
        <f t="shared" si="169"/>
        <v>546781.46400000004</v>
      </c>
      <c r="AH783" s="205">
        <f t="shared" si="170"/>
        <v>489020172</v>
      </c>
      <c r="AI783" s="3" t="str">
        <f t="shared" si="174"/>
        <v>489</v>
      </c>
      <c r="AJ783" s="1" t="str">
        <f t="shared" si="175"/>
        <v>020</v>
      </c>
      <c r="AK783" s="1" t="str">
        <f t="shared" si="176"/>
        <v>172</v>
      </c>
      <c r="AL783" s="3">
        <f t="shared" si="171"/>
        <v>1</v>
      </c>
      <c r="AM783" s="3">
        <f t="shared" si="167"/>
        <v>36</v>
      </c>
      <c r="AN783" s="3">
        <f t="shared" si="177"/>
        <v>546781.46400000004</v>
      </c>
      <c r="AO783" s="3">
        <f t="shared" si="178"/>
        <v>15188</v>
      </c>
      <c r="AP783" s="3">
        <f t="shared" si="172"/>
        <v>2852</v>
      </c>
      <c r="AQ783" s="3">
        <v>12336</v>
      </c>
      <c r="AS783" s="68"/>
      <c r="AT783" s="68"/>
      <c r="AX783" s="4">
        <f t="shared" si="179"/>
        <v>0</v>
      </c>
      <c r="AZ783" s="4">
        <f t="shared" si="180"/>
        <v>0</v>
      </c>
      <c r="BB783" s="4"/>
    </row>
    <row r="784" spans="1:54" s="3" customFormat="1">
      <c r="A784" s="205" t="str">
        <f t="shared" si="173"/>
        <v>489</v>
      </c>
      <c r="B784" s="1">
        <v>489020197</v>
      </c>
      <c r="C784" s="7" t="s">
        <v>113</v>
      </c>
      <c r="D784" s="8">
        <f>'fnd enro'!D784</f>
        <v>0</v>
      </c>
      <c r="E784" s="8">
        <f>'fnd enro'!E784</f>
        <v>0</v>
      </c>
      <c r="F784" s="8">
        <f>'fnd enro'!F784</f>
        <v>0</v>
      </c>
      <c r="G784" s="8">
        <f>'fnd enro'!G784</f>
        <v>0</v>
      </c>
      <c r="H784" s="8">
        <f>'fnd enro'!H784</f>
        <v>0</v>
      </c>
      <c r="I784" s="8">
        <f>'fnd enro'!I784</f>
        <v>2</v>
      </c>
      <c r="J784" s="8">
        <f>'fnd enro'!J784</f>
        <v>0</v>
      </c>
      <c r="K784" s="9">
        <f>'fnd enro'!K784</f>
        <v>0.08</v>
      </c>
      <c r="L784" s="8">
        <f>'fnd enro'!L784</f>
        <v>0</v>
      </c>
      <c r="M784" s="8">
        <f>'fnd enro'!M784</f>
        <v>0</v>
      </c>
      <c r="N784" s="8">
        <f>'fnd enro'!N784</f>
        <v>0</v>
      </c>
      <c r="O784" s="8">
        <f>'fnd enro'!O784</f>
        <v>0</v>
      </c>
      <c r="P784" s="8">
        <f>'fnd enro'!P784</f>
        <v>1</v>
      </c>
      <c r="Q784" s="8">
        <f>'fnd enro'!R784</f>
        <v>2</v>
      </c>
      <c r="R784" s="9">
        <f t="shared" si="168"/>
        <v>1</v>
      </c>
      <c r="S784" s="8">
        <f>VALUE('fnd enro'!Q784)</f>
        <v>8</v>
      </c>
      <c r="T784" s="1"/>
      <c r="U784" s="68">
        <f>(($D784*'fnd base rates'!C$7)
+($E784*'fnd base rates'!C$8)
+($F784*'fnd base rates'!C$9)
+($G784*'fnd base rates'!C$10)
+($H784*'fnd base rates'!C$11)
+($I784*'fnd base rates'!C$12)
+($J784*'fnd base rates'!C$13)
+($K784*'fnd base rates'!C$14)
+($M784*'fnd base rates'!C$16)
+($N784*'fnd base rates'!C$17)
+($O784*'fnd base rates'!C$18)
+($P784*VLOOKUP($S784+12,rate_basefnd,3)))
*$R784</f>
        <v>1296.7024000000001</v>
      </c>
      <c r="V784" s="68">
        <f>(($D784*'fnd base rates'!D$7)
+($E784*'fnd base rates'!D$8)
+($F784*'fnd base rates'!D$9)
+($G784*'fnd base rates'!D$10)
+($H784*'fnd base rates'!D$11)
+($I784*'fnd base rates'!D$12)
+($J784*'fnd base rates'!D$13)
+($K784*'fnd base rates'!D$14)
+($M784*'fnd base rates'!D$16)
+($N784*'fnd base rates'!D$17)
+($O784*'fnd base rates'!D$18)
+($P784*VLOOKUP($S784+12,rate_basefnd,4)))
*$R784</f>
        <v>2158.84</v>
      </c>
      <c r="W784" s="68">
        <f>(($D784*'fnd base rates'!E$7)
+($E784*'fnd base rates'!E$8)
+($F784*'fnd base rates'!E$9)
+($G784*'fnd base rates'!E$10)
+($H784*'fnd base rates'!E$11)
+($I784*'fnd base rates'!E$12)
+($J784*'fnd base rates'!E$13)
+($K784*'fnd base rates'!E$14)
+($M784*'fnd base rates'!E$16)
+($N784*'fnd base rates'!E$17)
+($O784*'fnd base rates'!E$18)
+($P784*VLOOKUP($S784+12,rate_basefnd,5)))
*$R784</f>
        <v>15432.371599999999</v>
      </c>
      <c r="X784" s="68">
        <f>(($D784*'fnd base rates'!F$7)
+($E784*'fnd base rates'!F$8)
+($F784*'fnd base rates'!F$9)
+($G784*'fnd base rates'!F$10)
+($H784*'fnd base rates'!F$11)
+($I784*'fnd base rates'!F$12)
+($J784*'fnd base rates'!F$13)
+($K784*'fnd base rates'!F$14)
+($M784*'fnd base rates'!F$16)
+($N784*'fnd base rates'!F$17)
+($O784*'fnd base rates'!F$18)
+($P784*VLOOKUP($S784+12,rate_basefnd,6)))
*$R784</f>
        <v>1995.7055999999998</v>
      </c>
      <c r="Y784" s="68">
        <f>(($D784*'fnd base rates'!G$7)
+($E784*'fnd base rates'!G$8)
+($F784*'fnd base rates'!G$9)
+($G784*'fnd base rates'!G$10)
+($H784*'fnd base rates'!G$11)
+($I784*'fnd base rates'!G$12)
+($J784*'fnd base rates'!G$13)
+($K784*'fnd base rates'!G$14)
+($M784*'fnd base rates'!G$16)
+($N784*'fnd base rates'!G$17)
+($O784*'fnd base rates'!G$18)
+($P784*VLOOKUP($S784+12,rate_basefnd,7)))
*$R784</f>
        <v>583.56079999999997</v>
      </c>
      <c r="Z784" s="68">
        <f>(($D784*'fnd base rates'!H$7)
+($E784*'fnd base rates'!H$8)
+($F784*'fnd base rates'!H$9)
+($G784*'fnd base rates'!H$10)
+($H784*'fnd base rates'!H$11)
+($I784*'fnd base rates'!H$12)
+($J784*'fnd base rates'!H$13)
+($K784*'fnd base rates'!H$14)
+($M784*'fnd base rates'!H$16)
+($N784*'fnd base rates'!H$17)
+($O784*'fnd base rates'!H$18)
+($P784*VLOOKUP($S784+12,rate_basefnd,8)))</f>
        <v>1872.028</v>
      </c>
      <c r="AA784" s="68">
        <f>(($D784*'fnd base rates'!I$7)
+($E784*'fnd base rates'!I$8)
+($F784*'fnd base rates'!I$9)
+($G784*'fnd base rates'!I$10)
+($H784*'fnd base rates'!I$11)
+($I784*'fnd base rates'!I$12)
+($J784*'fnd base rates'!I$13)
+($K784*'fnd base rates'!I$14)
+($M784*'fnd base rates'!I$16)
+($N784*'fnd base rates'!I$17)
+($O784*'fnd base rates'!I$18)
+($P784*VLOOKUP($S784+12,rate_basefnd,9)))
*$R784</f>
        <v>1127.4099999999999</v>
      </c>
      <c r="AB784" s="68">
        <f>(($D784*'fnd base rates'!J$7)
+($E784*'fnd base rates'!J$8)
+($F784*'fnd base rates'!J$9)
+($G784*'fnd base rates'!J$10)
+($H784*'fnd base rates'!J$11)
+($I784*'fnd base rates'!J$12)
+($J784*'fnd base rates'!J$13)
+($K784*'fnd base rates'!J$14)
+($M784*'fnd base rates'!J$16)
+($N784*'fnd base rates'!J$17)
+($O784*'fnd base rates'!J$18)
+($P784*VLOOKUP($S784+12,rate_basefnd,10)))
*$R784</f>
        <v>2220.63</v>
      </c>
      <c r="AC784" s="68">
        <f>(($D784*'fnd base rates'!K$7)
+($E784*'fnd base rates'!K$8)
+($F784*'fnd base rates'!K$9)
+($G784*'fnd base rates'!K$10)
+($H784*'fnd base rates'!K$11)
+($I784*'fnd base rates'!K$12)
+($J784*'fnd base rates'!K$13)
+($K784*'fnd base rates'!K$14)
+($M784*'fnd base rates'!K$16)
+($N784*'fnd base rates'!K$17)
+($O784*'fnd base rates'!K$18)
+($P784*VLOOKUP($S784+12,rate_basefnd,11)))
*$R784</f>
        <v>2561.7719999999999</v>
      </c>
      <c r="AD784" s="68">
        <f>(($D784*'fnd base rates'!L$7)
+($E784*'fnd base rates'!L$8)
+($F784*'fnd base rates'!L$9)
+($G784*'fnd base rates'!L$10)
+($H784*'fnd base rates'!L$11)
+($I784*'fnd base rates'!L$12)
+($J784*'fnd base rates'!L$13)
+($K784*'fnd base rates'!L$14)
+($M784*'fnd base rates'!L$16)
+($N784*'fnd base rates'!L$17)
+($O784*'fnd base rates'!L$18)
+($P784*VLOOKUP($S784+12,rate_basefnd,12)))</f>
        <v>5177.4276</v>
      </c>
      <c r="AE784" s="68">
        <f>(($D784*'fnd base rates'!M$7)
+($E784*'fnd base rates'!M$8)
+($F784*'fnd base rates'!M$9)
+($G784*'fnd base rates'!M$10)
+($H784*'fnd base rates'!M$11)
+($I784*'fnd base rates'!M$12)
+($J784*'fnd base rates'!M$13)
+($K784*'fnd base rates'!M$14)
+($M784*'fnd base rates'!M$16)
+($N784*'fnd base rates'!M$17)
+($O784*'fnd base rates'!M$18)
+($P784*VLOOKUP($S784+12,rate_basefnd,13)))</f>
        <v>0</v>
      </c>
      <c r="AF784" s="3">
        <f t="shared" si="169"/>
        <v>34426.447999999997</v>
      </c>
      <c r="AH784" s="205">
        <f t="shared" si="170"/>
        <v>489020197</v>
      </c>
      <c r="AI784" s="3" t="str">
        <f t="shared" si="174"/>
        <v>489</v>
      </c>
      <c r="AJ784" s="1" t="str">
        <f t="shared" si="175"/>
        <v>020</v>
      </c>
      <c r="AK784" s="1" t="str">
        <f t="shared" si="176"/>
        <v>197</v>
      </c>
      <c r="AL784" s="3">
        <f t="shared" si="171"/>
        <v>1</v>
      </c>
      <c r="AM784" s="3">
        <f t="shared" si="167"/>
        <v>2</v>
      </c>
      <c r="AN784" s="3">
        <f t="shared" si="177"/>
        <v>34426.447999999997</v>
      </c>
      <c r="AO784" s="3">
        <f t="shared" si="178"/>
        <v>17213</v>
      </c>
      <c r="AP784" s="3">
        <f t="shared" si="172"/>
        <v>-1585</v>
      </c>
      <c r="AQ784" s="3">
        <v>18798</v>
      </c>
      <c r="AS784" s="68"/>
      <c r="AT784" s="68"/>
      <c r="AX784" s="4">
        <f t="shared" si="179"/>
        <v>0</v>
      </c>
      <c r="AZ784" s="4">
        <f t="shared" si="180"/>
        <v>0</v>
      </c>
      <c r="BB784" s="4"/>
    </row>
    <row r="785" spans="1:54" s="3" customFormat="1">
      <c r="A785" s="205" t="str">
        <f t="shared" si="173"/>
        <v>489</v>
      </c>
      <c r="B785" s="1">
        <v>489020231</v>
      </c>
      <c r="C785" s="7" t="s">
        <v>113</v>
      </c>
      <c r="D785" s="8">
        <f>'fnd enro'!D785</f>
        <v>0</v>
      </c>
      <c r="E785" s="8">
        <f>'fnd enro'!E785</f>
        <v>0</v>
      </c>
      <c r="F785" s="8">
        <f>'fnd enro'!F785</f>
        <v>0</v>
      </c>
      <c r="G785" s="8">
        <f>'fnd enro'!G785</f>
        <v>0</v>
      </c>
      <c r="H785" s="8">
        <f>'fnd enro'!H785</f>
        <v>0</v>
      </c>
      <c r="I785" s="8">
        <f>'fnd enro'!I785</f>
        <v>1</v>
      </c>
      <c r="J785" s="8">
        <f>'fnd enro'!J785</f>
        <v>0</v>
      </c>
      <c r="K785" s="9">
        <f>'fnd enro'!K785</f>
        <v>0.04</v>
      </c>
      <c r="L785" s="8">
        <f>'fnd enro'!L785</f>
        <v>0</v>
      </c>
      <c r="M785" s="8">
        <f>'fnd enro'!M785</f>
        <v>0</v>
      </c>
      <c r="N785" s="8">
        <f>'fnd enro'!N785</f>
        <v>0</v>
      </c>
      <c r="O785" s="8">
        <f>'fnd enro'!O785</f>
        <v>0</v>
      </c>
      <c r="P785" s="8">
        <f>'fnd enro'!P785</f>
        <v>1</v>
      </c>
      <c r="Q785" s="8">
        <f>'fnd enro'!R785</f>
        <v>1</v>
      </c>
      <c r="R785" s="9">
        <f t="shared" si="168"/>
        <v>1</v>
      </c>
      <c r="S785" s="8">
        <f>VALUE('fnd enro'!Q785)</f>
        <v>4</v>
      </c>
      <c r="T785" s="1"/>
      <c r="U785" s="68">
        <f>(($D785*'fnd base rates'!C$7)
+($E785*'fnd base rates'!C$8)
+($F785*'fnd base rates'!C$9)
+($G785*'fnd base rates'!C$10)
+($H785*'fnd base rates'!C$11)
+($I785*'fnd base rates'!C$12)
+($J785*'fnd base rates'!C$13)
+($K785*'fnd base rates'!C$14)
+($M785*'fnd base rates'!C$16)
+($N785*'fnd base rates'!C$17)
+($O785*'fnd base rates'!C$18)
+($P785*VLOOKUP($S785+12,rate_basefnd,3)))
*$R785</f>
        <v>667.68119999999999</v>
      </c>
      <c r="V785" s="68">
        <f>(($D785*'fnd base rates'!D$7)
+($E785*'fnd base rates'!D$8)
+($F785*'fnd base rates'!D$9)
+($G785*'fnd base rates'!D$10)
+($H785*'fnd base rates'!D$11)
+($I785*'fnd base rates'!D$12)
+($J785*'fnd base rates'!D$13)
+($K785*'fnd base rates'!D$14)
+($M785*'fnd base rates'!D$16)
+($N785*'fnd base rates'!D$17)
+($O785*'fnd base rates'!D$18)
+($P785*VLOOKUP($S785+12,rate_basefnd,4)))
*$R785</f>
        <v>1171.01</v>
      </c>
      <c r="W785" s="68">
        <f>(($D785*'fnd base rates'!E$7)
+($E785*'fnd base rates'!E$8)
+($F785*'fnd base rates'!E$9)
+($G785*'fnd base rates'!E$10)
+($H785*'fnd base rates'!E$11)
+($I785*'fnd base rates'!E$12)
+($J785*'fnd base rates'!E$13)
+($K785*'fnd base rates'!E$14)
+($M785*'fnd base rates'!E$16)
+($N785*'fnd base rates'!E$17)
+($O785*'fnd base rates'!E$18)
+($P785*VLOOKUP($S785+12,rate_basefnd,5)))
*$R785</f>
        <v>8610.3107999999993</v>
      </c>
      <c r="X785" s="68">
        <f>(($D785*'fnd base rates'!F$7)
+($E785*'fnd base rates'!F$8)
+($F785*'fnd base rates'!F$9)
+($G785*'fnd base rates'!F$10)
+($H785*'fnd base rates'!F$11)
+($I785*'fnd base rates'!F$12)
+($J785*'fnd base rates'!F$13)
+($K785*'fnd base rates'!F$14)
+($M785*'fnd base rates'!F$16)
+($N785*'fnd base rates'!F$17)
+($O785*'fnd base rates'!F$18)
+($P785*VLOOKUP($S785+12,rate_basefnd,6)))
*$R785</f>
        <v>997.85279999999989</v>
      </c>
      <c r="Y785" s="68">
        <f>(($D785*'fnd base rates'!G$7)
+($E785*'fnd base rates'!G$8)
+($F785*'fnd base rates'!G$9)
+($G785*'fnd base rates'!G$10)
+($H785*'fnd base rates'!G$11)
+($I785*'fnd base rates'!G$12)
+($J785*'fnd base rates'!G$13)
+($K785*'fnd base rates'!G$14)
+($M785*'fnd base rates'!G$16)
+($N785*'fnd base rates'!G$17)
+($O785*'fnd base rates'!G$18)
+($P785*VLOOKUP($S785+12,rate_basefnd,7)))
*$R785</f>
        <v>335.16039999999998</v>
      </c>
      <c r="Z785" s="68">
        <f>(($D785*'fnd base rates'!H$7)
+($E785*'fnd base rates'!H$8)
+($F785*'fnd base rates'!H$9)
+($G785*'fnd base rates'!H$10)
+($H785*'fnd base rates'!H$11)
+($I785*'fnd base rates'!H$12)
+($J785*'fnd base rates'!H$13)
+($K785*'fnd base rates'!H$14)
+($M785*'fnd base rates'!H$16)
+($N785*'fnd base rates'!H$17)
+($O785*'fnd base rates'!H$18)
+($P785*VLOOKUP($S785+12,rate_basefnd,8)))</f>
        <v>942.654</v>
      </c>
      <c r="AA785" s="68">
        <f>(($D785*'fnd base rates'!I$7)
+($E785*'fnd base rates'!I$8)
+($F785*'fnd base rates'!I$9)
+($G785*'fnd base rates'!I$10)
+($H785*'fnd base rates'!I$11)
+($I785*'fnd base rates'!I$12)
+($J785*'fnd base rates'!I$13)
+($K785*'fnd base rates'!I$14)
+($M785*'fnd base rates'!I$16)
+($N785*'fnd base rates'!I$17)
+($O785*'fnd base rates'!I$18)
+($P785*VLOOKUP($S785+12,rate_basefnd,9)))
*$R785</f>
        <v>599.91</v>
      </c>
      <c r="AB785" s="68">
        <f>(($D785*'fnd base rates'!J$7)
+($E785*'fnd base rates'!J$8)
+($F785*'fnd base rates'!J$9)
+($G785*'fnd base rates'!J$10)
+($H785*'fnd base rates'!J$11)
+($I785*'fnd base rates'!J$12)
+($J785*'fnd base rates'!J$13)
+($K785*'fnd base rates'!J$14)
+($M785*'fnd base rates'!J$16)
+($N785*'fnd base rates'!J$17)
+($O785*'fnd base rates'!J$18)
+($P785*VLOOKUP($S785+12,rate_basefnd,10)))
*$R785</f>
        <v>1298.45</v>
      </c>
      <c r="AC785" s="68">
        <f>(($D785*'fnd base rates'!K$7)
+($E785*'fnd base rates'!K$8)
+($F785*'fnd base rates'!K$9)
+($G785*'fnd base rates'!K$10)
+($H785*'fnd base rates'!K$11)
+($I785*'fnd base rates'!K$12)
+($J785*'fnd base rates'!K$13)
+($K785*'fnd base rates'!K$14)
+($M785*'fnd base rates'!K$16)
+($N785*'fnd base rates'!K$17)
+($O785*'fnd base rates'!K$18)
+($P785*VLOOKUP($S785+12,rate_basefnd,11)))
*$R785</f>
        <v>1280.886</v>
      </c>
      <c r="AD785" s="68">
        <f>(($D785*'fnd base rates'!L$7)
+($E785*'fnd base rates'!L$8)
+($F785*'fnd base rates'!L$9)
+($G785*'fnd base rates'!L$10)
+($H785*'fnd base rates'!L$11)
+($I785*'fnd base rates'!L$12)
+($J785*'fnd base rates'!L$13)
+($K785*'fnd base rates'!L$14)
+($M785*'fnd base rates'!L$16)
+($N785*'fnd base rates'!L$17)
+($O785*'fnd base rates'!L$18)
+($P785*VLOOKUP($S785+12,rate_basefnd,12)))</f>
        <v>2756.4688000000001</v>
      </c>
      <c r="AE785" s="68">
        <f>(($D785*'fnd base rates'!M$7)
+($E785*'fnd base rates'!M$8)
+($F785*'fnd base rates'!M$9)
+($G785*'fnd base rates'!M$10)
+($H785*'fnd base rates'!M$11)
+($I785*'fnd base rates'!M$12)
+($J785*'fnd base rates'!M$13)
+($K785*'fnd base rates'!M$14)
+($M785*'fnd base rates'!M$16)
+($N785*'fnd base rates'!M$17)
+($O785*'fnd base rates'!M$18)
+($P785*VLOOKUP($S785+12,rate_basefnd,13)))</f>
        <v>0</v>
      </c>
      <c r="AF785" s="3">
        <f t="shared" si="169"/>
        <v>18660.384000000002</v>
      </c>
      <c r="AH785" s="205">
        <f t="shared" si="170"/>
        <v>489020231</v>
      </c>
      <c r="AI785" s="3" t="str">
        <f t="shared" si="174"/>
        <v>489</v>
      </c>
      <c r="AJ785" s="1" t="str">
        <f t="shared" si="175"/>
        <v>020</v>
      </c>
      <c r="AK785" s="1" t="str">
        <f t="shared" si="176"/>
        <v>231</v>
      </c>
      <c r="AL785" s="3">
        <f t="shared" si="171"/>
        <v>1</v>
      </c>
      <c r="AM785" s="3">
        <f t="shared" si="167"/>
        <v>1</v>
      </c>
      <c r="AN785" s="3">
        <f t="shared" si="177"/>
        <v>18660.384000000002</v>
      </c>
      <c r="AO785" s="3">
        <f t="shared" si="178"/>
        <v>18660</v>
      </c>
      <c r="AP785" s="3">
        <f t="shared" si="172"/>
        <v>2237</v>
      </c>
      <c r="AQ785" s="3">
        <v>16423</v>
      </c>
      <c r="AS785" s="68"/>
      <c r="AT785" s="68"/>
      <c r="AX785" s="4">
        <f t="shared" si="179"/>
        <v>0</v>
      </c>
      <c r="AZ785" s="4">
        <f t="shared" si="180"/>
        <v>0</v>
      </c>
      <c r="BB785" s="4"/>
    </row>
    <row r="786" spans="1:54" s="3" customFormat="1">
      <c r="A786" s="205" t="str">
        <f t="shared" si="173"/>
        <v>489</v>
      </c>
      <c r="B786" s="1">
        <v>489020239</v>
      </c>
      <c r="C786" s="7" t="s">
        <v>113</v>
      </c>
      <c r="D786" s="8">
        <f>'fnd enro'!D786</f>
        <v>0</v>
      </c>
      <c r="E786" s="8">
        <f>'fnd enro'!E786</f>
        <v>0</v>
      </c>
      <c r="F786" s="8">
        <f>'fnd enro'!F786</f>
        <v>0</v>
      </c>
      <c r="G786" s="8">
        <f>'fnd enro'!G786</f>
        <v>0</v>
      </c>
      <c r="H786" s="8">
        <f>'fnd enro'!H786</f>
        <v>0</v>
      </c>
      <c r="I786" s="8">
        <f>'fnd enro'!I786</f>
        <v>41</v>
      </c>
      <c r="J786" s="8">
        <f>'fnd enro'!J786</f>
        <v>0</v>
      </c>
      <c r="K786" s="9">
        <f>'fnd enro'!K786</f>
        <v>1.64</v>
      </c>
      <c r="L786" s="8">
        <f>'fnd enro'!L786</f>
        <v>0</v>
      </c>
      <c r="M786" s="8">
        <f>'fnd enro'!M786</f>
        <v>0</v>
      </c>
      <c r="N786" s="8">
        <f>'fnd enro'!N786</f>
        <v>0</v>
      </c>
      <c r="O786" s="8">
        <f>'fnd enro'!O786</f>
        <v>0</v>
      </c>
      <c r="P786" s="8">
        <f>'fnd enro'!P786</f>
        <v>11</v>
      </c>
      <c r="Q786" s="8">
        <f>'fnd enro'!R786</f>
        <v>41</v>
      </c>
      <c r="R786" s="9">
        <f t="shared" si="168"/>
        <v>1</v>
      </c>
      <c r="S786" s="8">
        <f>VALUE('fnd enro'!Q786)</f>
        <v>6</v>
      </c>
      <c r="T786" s="1"/>
      <c r="U786" s="68">
        <f>(($D786*'fnd base rates'!C$7)
+($E786*'fnd base rates'!C$8)
+($F786*'fnd base rates'!C$9)
+($G786*'fnd base rates'!C$10)
+($H786*'fnd base rates'!C$11)
+($I786*'fnd base rates'!C$12)
+($J786*'fnd base rates'!C$13)
+($K786*'fnd base rates'!C$14)
+($M786*'fnd base rates'!C$16)
+($N786*'fnd base rates'!C$17)
+($O786*'fnd base rates'!C$18)
+($P786*VLOOKUP($S786+12,rate_basefnd,3)))
*$R786</f>
        <v>25468.199199999999</v>
      </c>
      <c r="V786" s="68">
        <f>(($D786*'fnd base rates'!D$7)
+($E786*'fnd base rates'!D$8)
+($F786*'fnd base rates'!D$9)
+($G786*'fnd base rates'!D$10)
+($H786*'fnd base rates'!D$11)
+($I786*'fnd base rates'!D$12)
+($J786*'fnd base rates'!D$13)
+($K786*'fnd base rates'!D$14)
+($M786*'fnd base rates'!D$16)
+($N786*'fnd base rates'!D$17)
+($O786*'fnd base rates'!D$18)
+($P786*VLOOKUP($S786+12,rate_basefnd,4)))
*$R786</f>
        <v>38977.79</v>
      </c>
      <c r="W786" s="68">
        <f>(($D786*'fnd base rates'!E$7)
+($E786*'fnd base rates'!E$8)
+($F786*'fnd base rates'!E$9)
+($G786*'fnd base rates'!E$10)
+($H786*'fnd base rates'!E$11)
+($I786*'fnd base rates'!E$12)
+($J786*'fnd base rates'!E$13)
+($K786*'fnd base rates'!E$14)
+($M786*'fnd base rates'!E$16)
+($N786*'fnd base rates'!E$17)
+($O786*'fnd base rates'!E$18)
+($P786*VLOOKUP($S786+12,rate_basefnd,5)))
*$R786</f>
        <v>264835.52280000004</v>
      </c>
      <c r="X786" s="68">
        <f>(($D786*'fnd base rates'!F$7)
+($E786*'fnd base rates'!F$8)
+($F786*'fnd base rates'!F$9)
+($G786*'fnd base rates'!F$10)
+($H786*'fnd base rates'!F$11)
+($I786*'fnd base rates'!F$12)
+($J786*'fnd base rates'!F$13)
+($K786*'fnd base rates'!F$14)
+($M786*'fnd base rates'!F$16)
+($N786*'fnd base rates'!F$17)
+($O786*'fnd base rates'!F$18)
+($P786*VLOOKUP($S786+12,rate_basefnd,6)))
*$R786</f>
        <v>40911.964800000002</v>
      </c>
      <c r="Y786" s="68">
        <f>(($D786*'fnd base rates'!G$7)
+($E786*'fnd base rates'!G$8)
+($F786*'fnd base rates'!G$9)
+($G786*'fnd base rates'!G$10)
+($H786*'fnd base rates'!G$11)
+($I786*'fnd base rates'!G$12)
+($J786*'fnd base rates'!G$13)
+($K786*'fnd base rates'!G$14)
+($M786*'fnd base rates'!G$16)
+($N786*'fnd base rates'!G$17)
+($O786*'fnd base rates'!G$18)
+($P786*VLOOKUP($S786+12,rate_basefnd,7)))
*$R786</f>
        <v>9463.0864000000001</v>
      </c>
      <c r="Z786" s="68">
        <f>(($D786*'fnd base rates'!H$7)
+($E786*'fnd base rates'!H$8)
+($F786*'fnd base rates'!H$9)
+($G786*'fnd base rates'!H$10)
+($H786*'fnd base rates'!H$11)
+($I786*'fnd base rates'!H$12)
+($J786*'fnd base rates'!H$13)
+($K786*'fnd base rates'!H$14)
+($M786*'fnd base rates'!H$16)
+($N786*'fnd base rates'!H$17)
+($O786*'fnd base rates'!H$18)
+($P786*VLOOKUP($S786+12,rate_basefnd,8)))</f>
        <v>37993.313999999998</v>
      </c>
      <c r="AA786" s="68">
        <f>(($D786*'fnd base rates'!I$7)
+($E786*'fnd base rates'!I$8)
+($F786*'fnd base rates'!I$9)
+($G786*'fnd base rates'!I$10)
+($H786*'fnd base rates'!I$11)
+($I786*'fnd base rates'!I$12)
+($J786*'fnd base rates'!I$13)
+($K786*'fnd base rates'!I$14)
+($M786*'fnd base rates'!I$16)
+($N786*'fnd base rates'!I$17)
+($O786*'fnd base rates'!I$18)
+($P786*VLOOKUP($S786+12,rate_basefnd,9)))
*$R786</f>
        <v>21025.3</v>
      </c>
      <c r="AB786" s="68">
        <f>(($D786*'fnd base rates'!J$7)
+($E786*'fnd base rates'!J$8)
+($F786*'fnd base rates'!J$9)
+($G786*'fnd base rates'!J$10)
+($H786*'fnd base rates'!J$11)
+($I786*'fnd base rates'!J$12)
+($J786*'fnd base rates'!J$13)
+($K786*'fnd base rates'!J$14)
+($M786*'fnd base rates'!J$16)
+($N786*'fnd base rates'!J$17)
+($O786*'fnd base rates'!J$18)
+($P786*VLOOKUP($S786+12,rate_basefnd,10)))
*$R786</f>
        <v>34680.71</v>
      </c>
      <c r="AC786" s="68">
        <f>(($D786*'fnd base rates'!K$7)
+($E786*'fnd base rates'!K$8)
+($F786*'fnd base rates'!K$9)
+($G786*'fnd base rates'!K$10)
+($H786*'fnd base rates'!K$11)
+($I786*'fnd base rates'!K$12)
+($J786*'fnd base rates'!K$13)
+($K786*'fnd base rates'!K$14)
+($M786*'fnd base rates'!K$16)
+($N786*'fnd base rates'!K$17)
+($O786*'fnd base rates'!K$18)
+($P786*VLOOKUP($S786+12,rate_basefnd,11)))
*$R786</f>
        <v>52516.326000000001</v>
      </c>
      <c r="AD786" s="68">
        <f>(($D786*'fnd base rates'!L$7)
+($E786*'fnd base rates'!L$8)
+($F786*'fnd base rates'!L$9)
+($G786*'fnd base rates'!L$10)
+($H786*'fnd base rates'!L$11)
+($I786*'fnd base rates'!L$12)
+($J786*'fnd base rates'!L$13)
+($K786*'fnd base rates'!L$14)
+($M786*'fnd base rates'!L$16)
+($N786*'fnd base rates'!L$17)
+($O786*'fnd base rates'!L$18)
+($P786*VLOOKUP($S786+12,rate_basefnd,12)))</f>
        <v>96470.140800000008</v>
      </c>
      <c r="AE786" s="68">
        <f>(($D786*'fnd base rates'!M$7)
+($E786*'fnd base rates'!M$8)
+($F786*'fnd base rates'!M$9)
+($G786*'fnd base rates'!M$10)
+($H786*'fnd base rates'!M$11)
+($I786*'fnd base rates'!M$12)
+($J786*'fnd base rates'!M$13)
+($K786*'fnd base rates'!M$14)
+($M786*'fnd base rates'!M$16)
+($N786*'fnd base rates'!M$17)
+($O786*'fnd base rates'!M$18)
+($P786*VLOOKUP($S786+12,rate_basefnd,13)))</f>
        <v>0</v>
      </c>
      <c r="AF786" s="3">
        <f t="shared" si="169"/>
        <v>622342.35400000017</v>
      </c>
      <c r="AH786" s="205">
        <f t="shared" si="170"/>
        <v>489020239</v>
      </c>
      <c r="AI786" s="3" t="str">
        <f t="shared" si="174"/>
        <v>489</v>
      </c>
      <c r="AJ786" s="1" t="str">
        <f t="shared" si="175"/>
        <v>020</v>
      </c>
      <c r="AK786" s="1" t="str">
        <f t="shared" si="176"/>
        <v>239</v>
      </c>
      <c r="AL786" s="3">
        <f t="shared" si="171"/>
        <v>1</v>
      </c>
      <c r="AM786" s="3">
        <f t="shared" si="167"/>
        <v>41</v>
      </c>
      <c r="AN786" s="3">
        <f t="shared" si="177"/>
        <v>622342.35400000017</v>
      </c>
      <c r="AO786" s="3">
        <f t="shared" si="178"/>
        <v>15179</v>
      </c>
      <c r="AP786" s="3">
        <f t="shared" si="172"/>
        <v>1584</v>
      </c>
      <c r="AQ786" s="3">
        <v>13595</v>
      </c>
      <c r="AS786" s="68"/>
      <c r="AT786" s="68"/>
      <c r="AX786" s="4">
        <f t="shared" si="179"/>
        <v>0</v>
      </c>
      <c r="AZ786" s="4">
        <f t="shared" si="180"/>
        <v>0</v>
      </c>
      <c r="BB786" s="4"/>
    </row>
    <row r="787" spans="1:54" s="3" customFormat="1">
      <c r="A787" s="205" t="str">
        <f t="shared" si="173"/>
        <v>489</v>
      </c>
      <c r="B787" s="1">
        <v>489020261</v>
      </c>
      <c r="C787" s="7" t="s">
        <v>113</v>
      </c>
      <c r="D787" s="8">
        <f>'fnd enro'!D787</f>
        <v>0</v>
      </c>
      <c r="E787" s="8">
        <f>'fnd enro'!E787</f>
        <v>0</v>
      </c>
      <c r="F787" s="8">
        <f>'fnd enro'!F787</f>
        <v>0</v>
      </c>
      <c r="G787" s="8">
        <f>'fnd enro'!G787</f>
        <v>0</v>
      </c>
      <c r="H787" s="8">
        <f>'fnd enro'!H787</f>
        <v>0</v>
      </c>
      <c r="I787" s="8">
        <f>'fnd enro'!I787</f>
        <v>130</v>
      </c>
      <c r="J787" s="8">
        <f>'fnd enro'!J787</f>
        <v>0</v>
      </c>
      <c r="K787" s="9">
        <f>'fnd enro'!K787</f>
        <v>5.2</v>
      </c>
      <c r="L787" s="8">
        <f>'fnd enro'!L787</f>
        <v>0</v>
      </c>
      <c r="M787" s="8">
        <f>'fnd enro'!M787</f>
        <v>0</v>
      </c>
      <c r="N787" s="8">
        <f>'fnd enro'!N787</f>
        <v>0</v>
      </c>
      <c r="O787" s="8">
        <f>'fnd enro'!O787</f>
        <v>0</v>
      </c>
      <c r="P787" s="8">
        <f>'fnd enro'!P787</f>
        <v>25</v>
      </c>
      <c r="Q787" s="8">
        <f>'fnd enro'!R787</f>
        <v>130</v>
      </c>
      <c r="R787" s="9">
        <f t="shared" si="168"/>
        <v>1</v>
      </c>
      <c r="S787" s="8">
        <f>VALUE('fnd enro'!Q787)</f>
        <v>5</v>
      </c>
      <c r="T787" s="1"/>
      <c r="U787" s="68">
        <f>(($D787*'fnd base rates'!C$7)
+($E787*'fnd base rates'!C$8)
+($F787*'fnd base rates'!C$9)
+($G787*'fnd base rates'!C$10)
+($H787*'fnd base rates'!C$11)
+($I787*'fnd base rates'!C$12)
+($J787*'fnd base rates'!C$13)
+($K787*'fnd base rates'!C$14)
+($M787*'fnd base rates'!C$16)
+($N787*'fnd base rates'!C$17)
+($O787*'fnd base rates'!C$18)
+($P787*VLOOKUP($S787+12,rate_basefnd,3)))
*$R787</f>
        <v>79745.706000000006</v>
      </c>
      <c r="V787" s="68">
        <f>(($D787*'fnd base rates'!D$7)
+($E787*'fnd base rates'!D$8)
+($F787*'fnd base rates'!D$9)
+($G787*'fnd base rates'!D$10)
+($H787*'fnd base rates'!D$11)
+($I787*'fnd base rates'!D$12)
+($J787*'fnd base rates'!D$13)
+($K787*'fnd base rates'!D$14)
+($M787*'fnd base rates'!D$16)
+($N787*'fnd base rates'!D$17)
+($O787*'fnd base rates'!D$18)
+($P787*VLOOKUP($S787+12,rate_basefnd,4)))
*$R787</f>
        <v>118816.95</v>
      </c>
      <c r="W787" s="68">
        <f>(($D787*'fnd base rates'!E$7)
+($E787*'fnd base rates'!E$8)
+($F787*'fnd base rates'!E$9)
+($G787*'fnd base rates'!E$10)
+($H787*'fnd base rates'!E$11)
+($I787*'fnd base rates'!E$12)
+($J787*'fnd base rates'!E$13)
+($K787*'fnd base rates'!E$14)
+($M787*'fnd base rates'!E$16)
+($N787*'fnd base rates'!E$17)
+($O787*'fnd base rates'!E$18)
+($P787*VLOOKUP($S787+12,rate_basefnd,5)))
*$R787</f>
        <v>793149.90399999986</v>
      </c>
      <c r="X787" s="68">
        <f>(($D787*'fnd base rates'!F$7)
+($E787*'fnd base rates'!F$8)
+($F787*'fnd base rates'!F$9)
+($G787*'fnd base rates'!F$10)
+($H787*'fnd base rates'!F$11)
+($I787*'fnd base rates'!F$12)
+($J787*'fnd base rates'!F$13)
+($K787*'fnd base rates'!F$14)
+($M787*'fnd base rates'!F$16)
+($N787*'fnd base rates'!F$17)
+($O787*'fnd base rates'!F$18)
+($P787*VLOOKUP($S787+12,rate_basefnd,6)))
*$R787</f>
        <v>129720.864</v>
      </c>
      <c r="Y787" s="68">
        <f>(($D787*'fnd base rates'!G$7)
+($E787*'fnd base rates'!G$8)
+($F787*'fnd base rates'!G$9)
+($G787*'fnd base rates'!G$10)
+($H787*'fnd base rates'!G$11)
+($I787*'fnd base rates'!G$12)
+($J787*'fnd base rates'!G$13)
+($K787*'fnd base rates'!G$14)
+($M787*'fnd base rates'!G$16)
+($N787*'fnd base rates'!G$17)
+($O787*'fnd base rates'!G$18)
+($P787*VLOOKUP($S787+12,rate_basefnd,7)))
*$R787</f>
        <v>27745.701999999997</v>
      </c>
      <c r="Z787" s="68">
        <f>(($D787*'fnd base rates'!H$7)
+($E787*'fnd base rates'!H$8)
+($F787*'fnd base rates'!H$9)
+($G787*'fnd base rates'!H$10)
+($H787*'fnd base rates'!H$11)
+($I787*'fnd base rates'!H$12)
+($J787*'fnd base rates'!H$13)
+($K787*'fnd base rates'!H$14)
+($M787*'fnd base rates'!H$16)
+($N787*'fnd base rates'!H$17)
+($O787*'fnd base rates'!H$18)
+($P787*VLOOKUP($S787+12,rate_basefnd,8)))</f>
        <v>120120.06999999999</v>
      </c>
      <c r="AA787" s="68">
        <f>(($D787*'fnd base rates'!I$7)
+($E787*'fnd base rates'!I$8)
+($F787*'fnd base rates'!I$9)
+($G787*'fnd base rates'!I$10)
+($H787*'fnd base rates'!I$11)
+($I787*'fnd base rates'!I$12)
+($J787*'fnd base rates'!I$13)
+($K787*'fnd base rates'!I$14)
+($M787*'fnd base rates'!I$16)
+($N787*'fnd base rates'!I$17)
+($O787*'fnd base rates'!I$18)
+($P787*VLOOKUP($S787+12,rate_basefnd,9)))
*$R787</f>
        <v>64780.1</v>
      </c>
      <c r="AB787" s="68">
        <f>(($D787*'fnd base rates'!J$7)
+($E787*'fnd base rates'!J$8)
+($F787*'fnd base rates'!J$9)
+($G787*'fnd base rates'!J$10)
+($H787*'fnd base rates'!J$11)
+($I787*'fnd base rates'!J$12)
+($J787*'fnd base rates'!J$13)
+($K787*'fnd base rates'!J$14)
+($M787*'fnd base rates'!J$16)
+($N787*'fnd base rates'!J$17)
+($O787*'fnd base rates'!J$18)
+($P787*VLOOKUP($S787+12,rate_basefnd,10)))
*$R787</f>
        <v>100163.7</v>
      </c>
      <c r="AC787" s="68">
        <f>(($D787*'fnd base rates'!K$7)
+($E787*'fnd base rates'!K$8)
+($F787*'fnd base rates'!K$9)
+($G787*'fnd base rates'!K$10)
+($H787*'fnd base rates'!K$11)
+($I787*'fnd base rates'!K$12)
+($J787*'fnd base rates'!K$13)
+($K787*'fnd base rates'!K$14)
+($M787*'fnd base rates'!K$16)
+($N787*'fnd base rates'!K$17)
+($O787*'fnd base rates'!K$18)
+($P787*VLOOKUP($S787+12,rate_basefnd,11)))
*$R787</f>
        <v>166515.18</v>
      </c>
      <c r="AD787" s="68">
        <f>(($D787*'fnd base rates'!L$7)
+($E787*'fnd base rates'!L$8)
+($F787*'fnd base rates'!L$9)
+($G787*'fnd base rates'!L$10)
+($H787*'fnd base rates'!L$11)
+($I787*'fnd base rates'!L$12)
+($J787*'fnd base rates'!L$13)
+($K787*'fnd base rates'!L$14)
+($M787*'fnd base rates'!L$16)
+($N787*'fnd base rates'!L$17)
+($O787*'fnd base rates'!L$18)
+($P787*VLOOKUP($S787+12,rate_basefnd,12)))</f>
        <v>297143.29399999999</v>
      </c>
      <c r="AE787" s="68">
        <f>(($D787*'fnd base rates'!M$7)
+($E787*'fnd base rates'!M$8)
+($F787*'fnd base rates'!M$9)
+($G787*'fnd base rates'!M$10)
+($H787*'fnd base rates'!M$11)
+($I787*'fnd base rates'!M$12)
+($J787*'fnd base rates'!M$13)
+($K787*'fnd base rates'!M$14)
+($M787*'fnd base rates'!M$16)
+($N787*'fnd base rates'!M$17)
+($O787*'fnd base rates'!M$18)
+($P787*VLOOKUP($S787+12,rate_basefnd,13)))</f>
        <v>0</v>
      </c>
      <c r="AF787" s="3">
        <f t="shared" si="169"/>
        <v>1897901.47</v>
      </c>
      <c r="AH787" s="205">
        <f t="shared" si="170"/>
        <v>489020261</v>
      </c>
      <c r="AI787" s="3" t="str">
        <f t="shared" si="174"/>
        <v>489</v>
      </c>
      <c r="AJ787" s="1" t="str">
        <f t="shared" si="175"/>
        <v>020</v>
      </c>
      <c r="AK787" s="1" t="str">
        <f t="shared" si="176"/>
        <v>261</v>
      </c>
      <c r="AL787" s="3">
        <f t="shared" si="171"/>
        <v>1</v>
      </c>
      <c r="AM787" s="3">
        <f t="shared" si="167"/>
        <v>130</v>
      </c>
      <c r="AN787" s="3">
        <f t="shared" si="177"/>
        <v>1897901.47</v>
      </c>
      <c r="AO787" s="3">
        <f t="shared" si="178"/>
        <v>14599</v>
      </c>
      <c r="AP787" s="3">
        <f t="shared" si="172"/>
        <v>-1586</v>
      </c>
      <c r="AQ787" s="3">
        <v>16185</v>
      </c>
      <c r="AS787" s="68"/>
      <c r="AT787" s="68"/>
      <c r="AX787" s="4">
        <f t="shared" si="179"/>
        <v>0</v>
      </c>
      <c r="AZ787" s="4">
        <f t="shared" si="180"/>
        <v>0</v>
      </c>
      <c r="BB787" s="4"/>
    </row>
    <row r="788" spans="1:54" s="3" customFormat="1">
      <c r="A788" s="205" t="str">
        <f t="shared" si="173"/>
        <v>489</v>
      </c>
      <c r="B788" s="1">
        <v>489020310</v>
      </c>
      <c r="C788" s="7" t="s">
        <v>113</v>
      </c>
      <c r="D788" s="8">
        <f>'fnd enro'!D788</f>
        <v>0</v>
      </c>
      <c r="E788" s="8">
        <f>'fnd enro'!E788</f>
        <v>0</v>
      </c>
      <c r="F788" s="8">
        <f>'fnd enro'!F788</f>
        <v>0</v>
      </c>
      <c r="G788" s="8">
        <f>'fnd enro'!G788</f>
        <v>0</v>
      </c>
      <c r="H788" s="8">
        <f>'fnd enro'!H788</f>
        <v>0</v>
      </c>
      <c r="I788" s="8">
        <f>'fnd enro'!I788</f>
        <v>16</v>
      </c>
      <c r="J788" s="8">
        <f>'fnd enro'!J788</f>
        <v>0</v>
      </c>
      <c r="K788" s="9">
        <f>'fnd enro'!K788</f>
        <v>0.64</v>
      </c>
      <c r="L788" s="8">
        <f>'fnd enro'!L788</f>
        <v>0</v>
      </c>
      <c r="M788" s="8">
        <f>'fnd enro'!M788</f>
        <v>0</v>
      </c>
      <c r="N788" s="8">
        <f>'fnd enro'!N788</f>
        <v>0</v>
      </c>
      <c r="O788" s="8">
        <f>'fnd enro'!O788</f>
        <v>0</v>
      </c>
      <c r="P788" s="8">
        <f>'fnd enro'!P788</f>
        <v>1</v>
      </c>
      <c r="Q788" s="8">
        <f>'fnd enro'!R788</f>
        <v>16</v>
      </c>
      <c r="R788" s="9">
        <f t="shared" si="168"/>
        <v>1</v>
      </c>
      <c r="S788" s="8">
        <f>VALUE('fnd enro'!Q788)</f>
        <v>10</v>
      </c>
      <c r="T788" s="1"/>
      <c r="U788" s="68">
        <f>(($D788*'fnd base rates'!C$7)
+($E788*'fnd base rates'!C$8)
+($F788*'fnd base rates'!C$9)
+($G788*'fnd base rates'!C$10)
+($H788*'fnd base rates'!C$11)
+($I788*'fnd base rates'!C$12)
+($J788*'fnd base rates'!C$13)
+($K788*'fnd base rates'!C$14)
+($M788*'fnd base rates'!C$16)
+($N788*'fnd base rates'!C$17)
+($O788*'fnd base rates'!C$18)
+($P788*VLOOKUP($S788+12,rate_basefnd,3)))
*$R788</f>
        <v>9709.1291999999994</v>
      </c>
      <c r="V788" s="68">
        <f>(($D788*'fnd base rates'!D$7)
+($E788*'fnd base rates'!D$8)
+($F788*'fnd base rates'!D$9)
+($G788*'fnd base rates'!D$10)
+($H788*'fnd base rates'!D$11)
+($I788*'fnd base rates'!D$12)
+($J788*'fnd base rates'!D$13)
+($K788*'fnd base rates'!D$14)
+($M788*'fnd base rates'!D$16)
+($N788*'fnd base rates'!D$17)
+($O788*'fnd base rates'!D$18)
+($P788*VLOOKUP($S788+12,rate_basefnd,4)))
*$R788</f>
        <v>14122.62</v>
      </c>
      <c r="W788" s="68">
        <f>(($D788*'fnd base rates'!E$7)
+($E788*'fnd base rates'!E$8)
+($F788*'fnd base rates'!E$9)
+($G788*'fnd base rates'!E$10)
+($H788*'fnd base rates'!E$11)
+($I788*'fnd base rates'!E$12)
+($J788*'fnd base rates'!E$13)
+($K788*'fnd base rates'!E$14)
+($M788*'fnd base rates'!E$16)
+($N788*'fnd base rates'!E$17)
+($O788*'fnd base rates'!E$18)
+($P788*VLOOKUP($S788+12,rate_basefnd,5)))
*$R788</f>
        <v>92727.502799999987</v>
      </c>
      <c r="X788" s="68">
        <f>(($D788*'fnd base rates'!F$7)
+($E788*'fnd base rates'!F$8)
+($F788*'fnd base rates'!F$9)
+($G788*'fnd base rates'!F$10)
+($H788*'fnd base rates'!F$11)
+($I788*'fnd base rates'!F$12)
+($J788*'fnd base rates'!F$13)
+($K788*'fnd base rates'!F$14)
+($M788*'fnd base rates'!F$16)
+($N788*'fnd base rates'!F$17)
+($O788*'fnd base rates'!F$18)
+($P788*VLOOKUP($S788+12,rate_basefnd,6)))
*$R788</f>
        <v>15965.644799999998</v>
      </c>
      <c r="Y788" s="68">
        <f>(($D788*'fnd base rates'!G$7)
+($E788*'fnd base rates'!G$8)
+($F788*'fnd base rates'!G$9)
+($G788*'fnd base rates'!G$10)
+($H788*'fnd base rates'!G$11)
+($I788*'fnd base rates'!G$12)
+($J788*'fnd base rates'!G$13)
+($K788*'fnd base rates'!G$14)
+($M788*'fnd base rates'!G$16)
+($N788*'fnd base rates'!G$17)
+($O788*'fnd base rates'!G$18)
+($P788*VLOOKUP($S788+12,rate_basefnd,7)))
*$R788</f>
        <v>3177.5463999999997</v>
      </c>
      <c r="Z788" s="68">
        <f>(($D788*'fnd base rates'!H$7)
+($E788*'fnd base rates'!H$8)
+($F788*'fnd base rates'!H$9)
+($G788*'fnd base rates'!H$10)
+($H788*'fnd base rates'!H$11)
+($I788*'fnd base rates'!H$12)
+($J788*'fnd base rates'!H$13)
+($K788*'fnd base rates'!H$14)
+($M788*'fnd base rates'!H$16)
+($N788*'fnd base rates'!H$17)
+($O788*'fnd base rates'!H$18)
+($P788*VLOOKUP($S788+12,rate_basefnd,8)))</f>
        <v>14747.634</v>
      </c>
      <c r="AA788" s="68">
        <f>(($D788*'fnd base rates'!I$7)
+($E788*'fnd base rates'!I$8)
+($F788*'fnd base rates'!I$9)
+($G788*'fnd base rates'!I$10)
+($H788*'fnd base rates'!I$11)
+($I788*'fnd base rates'!I$12)
+($J788*'fnd base rates'!I$13)
+($K788*'fnd base rates'!I$14)
+($M788*'fnd base rates'!I$16)
+($N788*'fnd base rates'!I$17)
+($O788*'fnd base rates'!I$18)
+($P788*VLOOKUP($S788+12,rate_basefnd,9)))
*$R788</f>
        <v>7774.87</v>
      </c>
      <c r="AB788" s="68">
        <f>(($D788*'fnd base rates'!J$7)
+($E788*'fnd base rates'!J$8)
+($F788*'fnd base rates'!J$9)
+($G788*'fnd base rates'!J$10)
+($H788*'fnd base rates'!J$11)
+($I788*'fnd base rates'!J$12)
+($J788*'fnd base rates'!J$13)
+($K788*'fnd base rates'!J$14)
+($M788*'fnd base rates'!J$16)
+($N788*'fnd base rates'!J$17)
+($O788*'fnd base rates'!J$18)
+($P788*VLOOKUP($S788+12,rate_basefnd,10)))
*$R788</f>
        <v>11298.720000000001</v>
      </c>
      <c r="AC788" s="68">
        <f>(($D788*'fnd base rates'!K$7)
+($E788*'fnd base rates'!K$8)
+($F788*'fnd base rates'!K$9)
+($G788*'fnd base rates'!K$10)
+($H788*'fnd base rates'!K$11)
+($I788*'fnd base rates'!K$12)
+($J788*'fnd base rates'!K$13)
+($K788*'fnd base rates'!K$14)
+($M788*'fnd base rates'!K$16)
+($N788*'fnd base rates'!K$17)
+($O788*'fnd base rates'!K$18)
+($P788*VLOOKUP($S788+12,rate_basefnd,11)))
*$R788</f>
        <v>20494.175999999999</v>
      </c>
      <c r="AD788" s="68">
        <f>(($D788*'fnd base rates'!L$7)
+($E788*'fnd base rates'!L$8)
+($F788*'fnd base rates'!L$9)
+($G788*'fnd base rates'!L$10)
+($H788*'fnd base rates'!L$11)
+($I788*'fnd base rates'!L$12)
+($J788*'fnd base rates'!L$13)
+($K788*'fnd base rates'!L$14)
+($M788*'fnd base rates'!L$16)
+($N788*'fnd base rates'!L$17)
+($O788*'fnd base rates'!L$18)
+($P788*VLOOKUP($S788+12,rate_basefnd,12)))</f>
        <v>35653.900800000003</v>
      </c>
      <c r="AE788" s="68">
        <f>(($D788*'fnd base rates'!M$7)
+($E788*'fnd base rates'!M$8)
+($F788*'fnd base rates'!M$9)
+($G788*'fnd base rates'!M$10)
+($H788*'fnd base rates'!M$11)
+($I788*'fnd base rates'!M$12)
+($J788*'fnd base rates'!M$13)
+($K788*'fnd base rates'!M$14)
+($M788*'fnd base rates'!M$16)
+($N788*'fnd base rates'!M$17)
+($O788*'fnd base rates'!M$18)
+($P788*VLOOKUP($S788+12,rate_basefnd,13)))</f>
        <v>0</v>
      </c>
      <c r="AF788" s="3">
        <f t="shared" si="169"/>
        <v>225671.74399999998</v>
      </c>
      <c r="AH788" s="205">
        <f t="shared" si="170"/>
        <v>489020310</v>
      </c>
      <c r="AI788" s="3" t="str">
        <f t="shared" si="174"/>
        <v>489</v>
      </c>
      <c r="AJ788" s="1" t="str">
        <f t="shared" si="175"/>
        <v>020</v>
      </c>
      <c r="AK788" s="1" t="str">
        <f t="shared" si="176"/>
        <v>310</v>
      </c>
      <c r="AL788" s="3">
        <f t="shared" si="171"/>
        <v>1</v>
      </c>
      <c r="AM788" s="3">
        <f t="shared" si="167"/>
        <v>16</v>
      </c>
      <c r="AN788" s="3">
        <f t="shared" si="177"/>
        <v>225671.74399999998</v>
      </c>
      <c r="AO788" s="3">
        <f t="shared" si="178"/>
        <v>14104</v>
      </c>
      <c r="AP788" s="3">
        <f t="shared" si="172"/>
        <v>-1807</v>
      </c>
      <c r="AQ788" s="3">
        <v>15911</v>
      </c>
      <c r="AS788" s="68"/>
      <c r="AT788" s="68"/>
      <c r="AX788" s="4">
        <f t="shared" si="179"/>
        <v>0</v>
      </c>
      <c r="AZ788" s="4">
        <f t="shared" si="180"/>
        <v>0</v>
      </c>
      <c r="BB788" s="4"/>
    </row>
    <row r="789" spans="1:54" s="3" customFormat="1">
      <c r="A789" s="205" t="str">
        <f t="shared" si="173"/>
        <v>489</v>
      </c>
      <c r="B789" s="1">
        <v>489020645</v>
      </c>
      <c r="C789" s="7" t="s">
        <v>113</v>
      </c>
      <c r="D789" s="8">
        <f>'fnd enro'!D789</f>
        <v>0</v>
      </c>
      <c r="E789" s="8">
        <f>'fnd enro'!E789</f>
        <v>0</v>
      </c>
      <c r="F789" s="8">
        <f>'fnd enro'!F789</f>
        <v>0</v>
      </c>
      <c r="G789" s="8">
        <f>'fnd enro'!G789</f>
        <v>0</v>
      </c>
      <c r="H789" s="8">
        <f>'fnd enro'!H789</f>
        <v>0</v>
      </c>
      <c r="I789" s="8">
        <f>'fnd enro'!I789</f>
        <v>89</v>
      </c>
      <c r="J789" s="8">
        <f>'fnd enro'!J789</f>
        <v>0</v>
      </c>
      <c r="K789" s="9">
        <f>'fnd enro'!K789</f>
        <v>3.56</v>
      </c>
      <c r="L789" s="8">
        <f>'fnd enro'!L789</f>
        <v>0</v>
      </c>
      <c r="M789" s="8">
        <f>'fnd enro'!M789</f>
        <v>0</v>
      </c>
      <c r="N789" s="8">
        <f>'fnd enro'!N789</f>
        <v>0</v>
      </c>
      <c r="O789" s="8">
        <f>'fnd enro'!O789</f>
        <v>2</v>
      </c>
      <c r="P789" s="8">
        <f>'fnd enro'!P789</f>
        <v>36</v>
      </c>
      <c r="Q789" s="8">
        <f>'fnd enro'!R789</f>
        <v>89</v>
      </c>
      <c r="R789" s="9">
        <f t="shared" si="168"/>
        <v>1</v>
      </c>
      <c r="S789" s="8">
        <f>VALUE('fnd enro'!Q789)</f>
        <v>10</v>
      </c>
      <c r="T789" s="1"/>
      <c r="U789" s="68">
        <f>(($D789*'fnd base rates'!C$7)
+($E789*'fnd base rates'!C$8)
+($F789*'fnd base rates'!C$9)
+($G789*'fnd base rates'!C$10)
+($H789*'fnd base rates'!C$11)
+($I789*'fnd base rates'!C$12)
+($J789*'fnd base rates'!C$13)
+($K789*'fnd base rates'!C$14)
+($M789*'fnd base rates'!C$16)
+($N789*'fnd base rates'!C$17)
+($O789*'fnd base rates'!C$18)
+($P789*VLOOKUP($S789+12,rate_basefnd,3)))
*$R789</f>
        <v>57803.786800000009</v>
      </c>
      <c r="V789" s="68">
        <f>(($D789*'fnd base rates'!D$7)
+($E789*'fnd base rates'!D$8)
+($F789*'fnd base rates'!D$9)
+($G789*'fnd base rates'!D$10)
+($H789*'fnd base rates'!D$11)
+($I789*'fnd base rates'!D$12)
+($J789*'fnd base rates'!D$13)
+($K789*'fnd base rates'!D$14)
+($M789*'fnd base rates'!D$16)
+($N789*'fnd base rates'!D$17)
+($O789*'fnd base rates'!D$18)
+($P789*VLOOKUP($S789+12,rate_basefnd,4)))
*$R789</f>
        <v>95620.72</v>
      </c>
      <c r="W789" s="68">
        <f>(($D789*'fnd base rates'!E$7)
+($E789*'fnd base rates'!E$8)
+($F789*'fnd base rates'!E$9)
+($G789*'fnd base rates'!E$10)
+($H789*'fnd base rates'!E$11)
+($I789*'fnd base rates'!E$12)
+($J789*'fnd base rates'!E$13)
+($K789*'fnd base rates'!E$14)
+($M789*'fnd base rates'!E$16)
+($N789*'fnd base rates'!E$17)
+($O789*'fnd base rates'!E$18)
+($P789*VLOOKUP($S789+12,rate_basefnd,5)))
*$R789</f>
        <v>680870.0612</v>
      </c>
      <c r="X789" s="68">
        <f>(($D789*'fnd base rates'!F$7)
+($E789*'fnd base rates'!F$8)
+($F789*'fnd base rates'!F$9)
+($G789*'fnd base rates'!F$10)
+($H789*'fnd base rates'!F$11)
+($I789*'fnd base rates'!F$12)
+($J789*'fnd base rates'!F$13)
+($K789*'fnd base rates'!F$14)
+($M789*'fnd base rates'!F$16)
+($N789*'fnd base rates'!F$17)
+($O789*'fnd base rates'!F$18)
+($P789*VLOOKUP($S789+12,rate_basefnd,6)))
*$R789</f>
        <v>89351.679199999999</v>
      </c>
      <c r="Y789" s="68">
        <f>(($D789*'fnd base rates'!G$7)
+($E789*'fnd base rates'!G$8)
+($F789*'fnd base rates'!G$9)
+($G789*'fnd base rates'!G$10)
+($H789*'fnd base rates'!G$11)
+($I789*'fnd base rates'!G$12)
+($J789*'fnd base rates'!G$13)
+($K789*'fnd base rates'!G$14)
+($M789*'fnd base rates'!G$16)
+($N789*'fnd base rates'!G$17)
+($O789*'fnd base rates'!G$18)
+($P789*VLOOKUP($S789+12,rate_basefnd,7)))
*$R789</f>
        <v>25654.425599999999</v>
      </c>
      <c r="Z789" s="68">
        <f>(($D789*'fnd base rates'!H$7)
+($E789*'fnd base rates'!H$8)
+($F789*'fnd base rates'!H$9)
+($G789*'fnd base rates'!H$10)
+($H789*'fnd base rates'!H$11)
+($I789*'fnd base rates'!H$12)
+($J789*'fnd base rates'!H$13)
+($K789*'fnd base rates'!H$14)
+($M789*'fnd base rates'!H$16)
+($N789*'fnd base rates'!H$17)
+($O789*'fnd base rates'!H$18)
+($P789*VLOOKUP($S789+12,rate_basefnd,8)))</f>
        <v>83620.915999999997</v>
      </c>
      <c r="AA789" s="68">
        <f>(($D789*'fnd base rates'!I$7)
+($E789*'fnd base rates'!I$8)
+($F789*'fnd base rates'!I$9)
+($G789*'fnd base rates'!I$10)
+($H789*'fnd base rates'!I$11)
+($I789*'fnd base rates'!I$12)
+($J789*'fnd base rates'!I$13)
+($K789*'fnd base rates'!I$14)
+($M789*'fnd base rates'!I$16)
+($N789*'fnd base rates'!I$17)
+($O789*'fnd base rates'!I$18)
+($P789*VLOOKUP($S789+12,rate_basefnd,9)))
*$R789</f>
        <v>50010.68</v>
      </c>
      <c r="AB789" s="68">
        <f>(($D789*'fnd base rates'!J$7)
+($E789*'fnd base rates'!J$8)
+($F789*'fnd base rates'!J$9)
+($G789*'fnd base rates'!J$10)
+($H789*'fnd base rates'!J$11)
+($I789*'fnd base rates'!J$12)
+($J789*'fnd base rates'!J$13)
+($K789*'fnd base rates'!J$14)
+($M789*'fnd base rates'!J$16)
+($N789*'fnd base rates'!J$17)
+($O789*'fnd base rates'!J$18)
+($P789*VLOOKUP($S789+12,rate_basefnd,10)))
*$R789</f>
        <v>96860.830000000016</v>
      </c>
      <c r="AC789" s="68">
        <f>(($D789*'fnd base rates'!K$7)
+($E789*'fnd base rates'!K$8)
+($F789*'fnd base rates'!K$9)
+($G789*'fnd base rates'!K$10)
+($H789*'fnd base rates'!K$11)
+($I789*'fnd base rates'!K$12)
+($J789*'fnd base rates'!K$13)
+($K789*'fnd base rates'!K$14)
+($M789*'fnd base rates'!K$16)
+($N789*'fnd base rates'!K$17)
+($O789*'fnd base rates'!K$18)
+($P789*VLOOKUP($S789+12,rate_basefnd,11)))
*$R789</f>
        <v>114929.29400000001</v>
      </c>
      <c r="AD789" s="68">
        <f>(($D789*'fnd base rates'!L$7)
+($E789*'fnd base rates'!L$8)
+($F789*'fnd base rates'!L$9)
+($G789*'fnd base rates'!L$10)
+($H789*'fnd base rates'!L$11)
+($I789*'fnd base rates'!L$12)
+($J789*'fnd base rates'!L$13)
+($K789*'fnd base rates'!L$14)
+($M789*'fnd base rates'!L$16)
+($N789*'fnd base rates'!L$17)
+($O789*'fnd base rates'!L$18)
+($P789*VLOOKUP($S789+12,rate_basefnd,12)))</f>
        <v>229571.35319999998</v>
      </c>
      <c r="AE789" s="68">
        <f>(($D789*'fnd base rates'!M$7)
+($E789*'fnd base rates'!M$8)
+($F789*'fnd base rates'!M$9)
+($G789*'fnd base rates'!M$10)
+($H789*'fnd base rates'!M$11)
+($I789*'fnd base rates'!M$12)
+($J789*'fnd base rates'!M$13)
+($K789*'fnd base rates'!M$14)
+($M789*'fnd base rates'!M$16)
+($N789*'fnd base rates'!M$17)
+($O789*'fnd base rates'!M$18)
+($P789*VLOOKUP($S789+12,rate_basefnd,13)))</f>
        <v>0</v>
      </c>
      <c r="AF789" s="3">
        <f t="shared" si="169"/>
        <v>1524293.746</v>
      </c>
      <c r="AH789" s="205">
        <f t="shared" si="170"/>
        <v>489020645</v>
      </c>
      <c r="AI789" s="3" t="str">
        <f t="shared" si="174"/>
        <v>489</v>
      </c>
      <c r="AJ789" s="1" t="str">
        <f t="shared" si="175"/>
        <v>020</v>
      </c>
      <c r="AK789" s="1" t="str">
        <f t="shared" si="176"/>
        <v>645</v>
      </c>
      <c r="AL789" s="3">
        <f t="shared" si="171"/>
        <v>1</v>
      </c>
      <c r="AM789" s="3">
        <f t="shared" si="167"/>
        <v>89</v>
      </c>
      <c r="AN789" s="3">
        <f t="shared" si="177"/>
        <v>1524293.746</v>
      </c>
      <c r="AO789" s="3">
        <f t="shared" si="178"/>
        <v>17127</v>
      </c>
      <c r="AP789" s="3">
        <f t="shared" si="172"/>
        <v>3230</v>
      </c>
      <c r="AQ789" s="3">
        <v>13897</v>
      </c>
      <c r="AS789" s="68"/>
      <c r="AT789" s="68"/>
      <c r="AX789" s="4">
        <f t="shared" si="179"/>
        <v>0</v>
      </c>
      <c r="AZ789" s="4">
        <f t="shared" si="180"/>
        <v>0</v>
      </c>
      <c r="BB789" s="4"/>
    </row>
    <row r="790" spans="1:54" s="3" customFormat="1">
      <c r="A790" s="205" t="str">
        <f t="shared" si="173"/>
        <v>489</v>
      </c>
      <c r="B790" s="1">
        <v>489020660</v>
      </c>
      <c r="C790" s="7" t="s">
        <v>113</v>
      </c>
      <c r="D790" s="8">
        <f>'fnd enro'!D790</f>
        <v>0</v>
      </c>
      <c r="E790" s="8">
        <f>'fnd enro'!E790</f>
        <v>0</v>
      </c>
      <c r="F790" s="8">
        <f>'fnd enro'!F790</f>
        <v>0</v>
      </c>
      <c r="G790" s="8">
        <f>'fnd enro'!G790</f>
        <v>0</v>
      </c>
      <c r="H790" s="8">
        <f>'fnd enro'!H790</f>
        <v>0</v>
      </c>
      <c r="I790" s="8">
        <f>'fnd enro'!I790</f>
        <v>56</v>
      </c>
      <c r="J790" s="8">
        <f>'fnd enro'!J790</f>
        <v>0</v>
      </c>
      <c r="K790" s="9">
        <f>'fnd enro'!K790</f>
        <v>2.2400000000000002</v>
      </c>
      <c r="L790" s="8">
        <f>'fnd enro'!L790</f>
        <v>0</v>
      </c>
      <c r="M790" s="8">
        <f>'fnd enro'!M790</f>
        <v>0</v>
      </c>
      <c r="N790" s="8">
        <f>'fnd enro'!N790</f>
        <v>0</v>
      </c>
      <c r="O790" s="8">
        <f>'fnd enro'!O790</f>
        <v>0</v>
      </c>
      <c r="P790" s="8">
        <f>'fnd enro'!P790</f>
        <v>12</v>
      </c>
      <c r="Q790" s="8">
        <f>'fnd enro'!R790</f>
        <v>56</v>
      </c>
      <c r="R790" s="9">
        <f t="shared" si="168"/>
        <v>1</v>
      </c>
      <c r="S790" s="8">
        <f>VALUE('fnd enro'!Q790)</f>
        <v>7</v>
      </c>
      <c r="T790" s="1"/>
      <c r="U790" s="68">
        <f>(($D790*'fnd base rates'!C$7)
+($E790*'fnd base rates'!C$8)
+($F790*'fnd base rates'!C$9)
+($G790*'fnd base rates'!C$10)
+($H790*'fnd base rates'!C$11)
+($I790*'fnd base rates'!C$12)
+($J790*'fnd base rates'!C$13)
+($K790*'fnd base rates'!C$14)
+($M790*'fnd base rates'!C$16)
+($N790*'fnd base rates'!C$17)
+($O790*'fnd base rates'!C$18)
+($P790*VLOOKUP($S790+12,rate_basefnd,3)))
*$R790</f>
        <v>34646.387200000005</v>
      </c>
      <c r="V790" s="68">
        <f>(($D790*'fnd base rates'!D$7)
+($E790*'fnd base rates'!D$8)
+($F790*'fnd base rates'!D$9)
+($G790*'fnd base rates'!D$10)
+($H790*'fnd base rates'!D$11)
+($I790*'fnd base rates'!D$12)
+($J790*'fnd base rates'!D$13)
+($K790*'fnd base rates'!D$14)
+($M790*'fnd base rates'!D$16)
+($N790*'fnd base rates'!D$17)
+($O790*'fnd base rates'!D$18)
+($P790*VLOOKUP($S790+12,rate_basefnd,4)))
*$R790</f>
        <v>52577.120000000003</v>
      </c>
      <c r="W790" s="68">
        <f>(($D790*'fnd base rates'!E$7)
+($E790*'fnd base rates'!E$8)
+($F790*'fnd base rates'!E$9)
+($G790*'fnd base rates'!E$10)
+($H790*'fnd base rates'!E$11)
+($I790*'fnd base rates'!E$12)
+($J790*'fnd base rates'!E$13)
+($K790*'fnd base rates'!E$14)
+($M790*'fnd base rates'!E$16)
+($N790*'fnd base rates'!E$17)
+($O790*'fnd base rates'!E$18)
+($P790*VLOOKUP($S790+12,rate_basefnd,5)))
*$R790</f>
        <v>355277.72480000003</v>
      </c>
      <c r="X790" s="68">
        <f>(($D790*'fnd base rates'!F$7)
+($E790*'fnd base rates'!F$8)
+($F790*'fnd base rates'!F$9)
+($G790*'fnd base rates'!F$10)
+($H790*'fnd base rates'!F$11)
+($I790*'fnd base rates'!F$12)
+($J790*'fnd base rates'!F$13)
+($K790*'fnd base rates'!F$14)
+($M790*'fnd base rates'!F$16)
+($N790*'fnd base rates'!F$17)
+($O790*'fnd base rates'!F$18)
+($P790*VLOOKUP($S790+12,rate_basefnd,6)))
*$R790</f>
        <v>55879.756800000003</v>
      </c>
      <c r="Y790" s="68">
        <f>(($D790*'fnd base rates'!G$7)
+($E790*'fnd base rates'!G$8)
+($F790*'fnd base rates'!G$9)
+($G790*'fnd base rates'!G$10)
+($H790*'fnd base rates'!G$11)
+($I790*'fnd base rates'!G$12)
+($J790*'fnd base rates'!G$13)
+($K790*'fnd base rates'!G$14)
+($M790*'fnd base rates'!G$16)
+($N790*'fnd base rates'!G$17)
+($O790*'fnd base rates'!G$18)
+($P790*VLOOKUP($S790+12,rate_basefnd,7)))
*$R790</f>
        <v>12612.342399999998</v>
      </c>
      <c r="Z790" s="68">
        <f>(($D790*'fnd base rates'!H$7)
+($E790*'fnd base rates'!H$8)
+($F790*'fnd base rates'!H$9)
+($G790*'fnd base rates'!H$10)
+($H790*'fnd base rates'!H$11)
+($I790*'fnd base rates'!H$12)
+($J790*'fnd base rates'!H$13)
+($K790*'fnd base rates'!H$14)
+($M790*'fnd base rates'!H$16)
+($N790*'fnd base rates'!H$17)
+($O790*'fnd base rates'!H$18)
+($P790*VLOOKUP($S790+12,rate_basefnd,8)))</f>
        <v>51845.264000000003</v>
      </c>
      <c r="AA790" s="68">
        <f>(($D790*'fnd base rates'!I$7)
+($E790*'fnd base rates'!I$8)
+($F790*'fnd base rates'!I$9)
+($G790*'fnd base rates'!I$10)
+($H790*'fnd base rates'!I$11)
+($I790*'fnd base rates'!I$12)
+($J790*'fnd base rates'!I$13)
+($K790*'fnd base rates'!I$14)
+($M790*'fnd base rates'!I$16)
+($N790*'fnd base rates'!I$17)
+($O790*'fnd base rates'!I$18)
+($P790*VLOOKUP($S790+12,rate_basefnd,9)))
*$R790</f>
        <v>28456.48</v>
      </c>
      <c r="AB790" s="68">
        <f>(($D790*'fnd base rates'!J$7)
+($E790*'fnd base rates'!J$8)
+($F790*'fnd base rates'!J$9)
+($G790*'fnd base rates'!J$10)
+($H790*'fnd base rates'!J$11)
+($I790*'fnd base rates'!J$12)
+($J790*'fnd base rates'!J$13)
+($K790*'fnd base rates'!J$14)
+($M790*'fnd base rates'!J$16)
+($N790*'fnd base rates'!J$17)
+($O790*'fnd base rates'!J$18)
+($P790*VLOOKUP($S790+12,rate_basefnd,10)))
*$R790</f>
        <v>46011.92</v>
      </c>
      <c r="AC790" s="68">
        <f>(($D790*'fnd base rates'!K$7)
+($E790*'fnd base rates'!K$8)
+($F790*'fnd base rates'!K$9)
+($G790*'fnd base rates'!K$10)
+($H790*'fnd base rates'!K$11)
+($I790*'fnd base rates'!K$12)
+($J790*'fnd base rates'!K$13)
+($K790*'fnd base rates'!K$14)
+($M790*'fnd base rates'!K$16)
+($N790*'fnd base rates'!K$17)
+($O790*'fnd base rates'!K$18)
+($P790*VLOOKUP($S790+12,rate_basefnd,11)))
*$R790</f>
        <v>71729.615999999995</v>
      </c>
      <c r="AD790" s="68">
        <f>(($D790*'fnd base rates'!L$7)
+($E790*'fnd base rates'!L$8)
+($F790*'fnd base rates'!L$9)
+($G790*'fnd base rates'!L$10)
+($H790*'fnd base rates'!L$11)
+($I790*'fnd base rates'!L$12)
+($J790*'fnd base rates'!L$13)
+($K790*'fnd base rates'!L$14)
+($M790*'fnd base rates'!L$16)
+($N790*'fnd base rates'!L$17)
+($O790*'fnd base rates'!L$18)
+($P790*VLOOKUP($S790+12,rate_basefnd,12)))</f>
        <v>130554.0528</v>
      </c>
      <c r="AE790" s="68">
        <f>(($D790*'fnd base rates'!M$7)
+($E790*'fnd base rates'!M$8)
+($F790*'fnd base rates'!M$9)
+($G790*'fnd base rates'!M$10)
+($H790*'fnd base rates'!M$11)
+($I790*'fnd base rates'!M$12)
+($J790*'fnd base rates'!M$13)
+($K790*'fnd base rates'!M$14)
+($M790*'fnd base rates'!M$16)
+($N790*'fnd base rates'!M$17)
+($O790*'fnd base rates'!M$18)
+($P790*VLOOKUP($S790+12,rate_basefnd,13)))</f>
        <v>0</v>
      </c>
      <c r="AF790" s="3">
        <f t="shared" si="169"/>
        <v>839590.66400000011</v>
      </c>
      <c r="AH790" s="205">
        <f t="shared" si="170"/>
        <v>489020660</v>
      </c>
      <c r="AI790" s="3" t="str">
        <f t="shared" si="174"/>
        <v>489</v>
      </c>
      <c r="AJ790" s="1" t="str">
        <f t="shared" si="175"/>
        <v>020</v>
      </c>
      <c r="AK790" s="1" t="str">
        <f t="shared" si="176"/>
        <v>660</v>
      </c>
      <c r="AL790" s="3">
        <f t="shared" si="171"/>
        <v>1</v>
      </c>
      <c r="AM790" s="3">
        <f t="shared" ref="AM790:AM853" si="181">enro</f>
        <v>56</v>
      </c>
      <c r="AN790" s="3">
        <f t="shared" si="177"/>
        <v>839590.66400000011</v>
      </c>
      <c r="AO790" s="3">
        <f t="shared" si="178"/>
        <v>14993</v>
      </c>
      <c r="AP790" s="3">
        <f t="shared" si="172"/>
        <v>-105</v>
      </c>
      <c r="AQ790" s="3">
        <v>15098</v>
      </c>
      <c r="AS790" s="68"/>
      <c r="AT790" s="68"/>
      <c r="AX790" s="4">
        <f t="shared" si="179"/>
        <v>0</v>
      </c>
      <c r="AZ790" s="4">
        <f t="shared" si="180"/>
        <v>0</v>
      </c>
      <c r="BB790" s="4"/>
    </row>
    <row r="791" spans="1:54" s="3" customFormat="1">
      <c r="A791" s="205" t="str">
        <f t="shared" si="173"/>
        <v>489</v>
      </c>
      <c r="B791" s="1">
        <v>489020712</v>
      </c>
      <c r="C791" s="7" t="s">
        <v>113</v>
      </c>
      <c r="D791" s="8">
        <f>'fnd enro'!D791</f>
        <v>0</v>
      </c>
      <c r="E791" s="8">
        <f>'fnd enro'!E791</f>
        <v>0</v>
      </c>
      <c r="F791" s="8">
        <f>'fnd enro'!F791</f>
        <v>0</v>
      </c>
      <c r="G791" s="8">
        <f>'fnd enro'!G791</f>
        <v>0</v>
      </c>
      <c r="H791" s="8">
        <f>'fnd enro'!H791</f>
        <v>0</v>
      </c>
      <c r="I791" s="8">
        <f>'fnd enro'!I791</f>
        <v>17</v>
      </c>
      <c r="J791" s="8">
        <f>'fnd enro'!J791</f>
        <v>0</v>
      </c>
      <c r="K791" s="9">
        <f>'fnd enro'!K791</f>
        <v>0.68</v>
      </c>
      <c r="L791" s="8">
        <f>'fnd enro'!L791</f>
        <v>0</v>
      </c>
      <c r="M791" s="8">
        <f>'fnd enro'!M791</f>
        <v>0</v>
      </c>
      <c r="N791" s="8">
        <f>'fnd enro'!N791</f>
        <v>0</v>
      </c>
      <c r="O791" s="8">
        <f>'fnd enro'!O791</f>
        <v>0</v>
      </c>
      <c r="P791" s="8">
        <f>'fnd enro'!P791</f>
        <v>4</v>
      </c>
      <c r="Q791" s="8">
        <f>'fnd enro'!R791</f>
        <v>17</v>
      </c>
      <c r="R791" s="9">
        <f t="shared" si="168"/>
        <v>1</v>
      </c>
      <c r="S791" s="8">
        <f>VALUE('fnd enro'!Q791)</f>
        <v>7</v>
      </c>
      <c r="T791" s="1"/>
      <c r="U791" s="68">
        <f>(($D791*'fnd base rates'!C$7)
+($E791*'fnd base rates'!C$8)
+($F791*'fnd base rates'!C$9)
+($G791*'fnd base rates'!C$10)
+($H791*'fnd base rates'!C$11)
+($I791*'fnd base rates'!C$12)
+($J791*'fnd base rates'!C$13)
+($K791*'fnd base rates'!C$14)
+($M791*'fnd base rates'!C$16)
+($N791*'fnd base rates'!C$17)
+($O791*'fnd base rates'!C$18)
+($P791*VLOOKUP($S791+12,rate_basefnd,3)))
*$R791</f>
        <v>10549.360400000001</v>
      </c>
      <c r="V791" s="68">
        <f>(($D791*'fnd base rates'!D$7)
+($E791*'fnd base rates'!D$8)
+($F791*'fnd base rates'!D$9)
+($G791*'fnd base rates'!D$10)
+($H791*'fnd base rates'!D$11)
+($I791*'fnd base rates'!D$12)
+($J791*'fnd base rates'!D$13)
+($K791*'fnd base rates'!D$14)
+($M791*'fnd base rates'!D$16)
+($N791*'fnd base rates'!D$17)
+($O791*'fnd base rates'!D$18)
+($P791*VLOOKUP($S791+12,rate_basefnd,4)))
*$R791</f>
        <v>16111.14</v>
      </c>
      <c r="W791" s="68">
        <f>(($D791*'fnd base rates'!E$7)
+($E791*'fnd base rates'!E$8)
+($F791*'fnd base rates'!E$9)
+($G791*'fnd base rates'!E$10)
+($H791*'fnd base rates'!E$11)
+($I791*'fnd base rates'!E$12)
+($J791*'fnd base rates'!E$13)
+($K791*'fnd base rates'!E$14)
+($M791*'fnd base rates'!E$16)
+($N791*'fnd base rates'!E$17)
+($O791*'fnd base rates'!E$18)
+($P791*VLOOKUP($S791+12,rate_basefnd,5)))
*$R791</f>
        <v>109318.7236</v>
      </c>
      <c r="X791" s="68">
        <f>(($D791*'fnd base rates'!F$7)
+($E791*'fnd base rates'!F$8)
+($F791*'fnd base rates'!F$9)
+($G791*'fnd base rates'!F$10)
+($H791*'fnd base rates'!F$11)
+($I791*'fnd base rates'!F$12)
+($J791*'fnd base rates'!F$13)
+($K791*'fnd base rates'!F$14)
+($M791*'fnd base rates'!F$16)
+($N791*'fnd base rates'!F$17)
+($O791*'fnd base rates'!F$18)
+($P791*VLOOKUP($S791+12,rate_basefnd,6)))
*$R791</f>
        <v>16963.497599999999</v>
      </c>
      <c r="Y791" s="68">
        <f>(($D791*'fnd base rates'!G$7)
+($E791*'fnd base rates'!G$8)
+($F791*'fnd base rates'!G$9)
+($G791*'fnd base rates'!G$10)
+($H791*'fnd base rates'!G$11)
+($I791*'fnd base rates'!G$12)
+($J791*'fnd base rates'!G$13)
+($K791*'fnd base rates'!G$14)
+($M791*'fnd base rates'!G$16)
+($N791*'fnd base rates'!G$17)
+($O791*'fnd base rates'!G$18)
+($P791*VLOOKUP($S791+12,rate_basefnd,7)))
*$R791</f>
        <v>3899.8968</v>
      </c>
      <c r="Z791" s="68">
        <f>(($D791*'fnd base rates'!H$7)
+($E791*'fnd base rates'!H$8)
+($F791*'fnd base rates'!H$9)
+($G791*'fnd base rates'!H$10)
+($H791*'fnd base rates'!H$11)
+($I791*'fnd base rates'!H$12)
+($J791*'fnd base rates'!H$13)
+($K791*'fnd base rates'!H$14)
+($M791*'fnd base rates'!H$16)
+($N791*'fnd base rates'!H$17)
+($O791*'fnd base rates'!H$18)
+($P791*VLOOKUP($S791+12,rate_basefnd,8)))</f>
        <v>15749.647999999999</v>
      </c>
      <c r="AA791" s="68">
        <f>(($D791*'fnd base rates'!I$7)
+($E791*'fnd base rates'!I$8)
+($F791*'fnd base rates'!I$9)
+($G791*'fnd base rates'!I$10)
+($H791*'fnd base rates'!I$11)
+($I791*'fnd base rates'!I$12)
+($J791*'fnd base rates'!I$13)
+($K791*'fnd base rates'!I$14)
+($M791*'fnd base rates'!I$16)
+($N791*'fnd base rates'!I$17)
+($O791*'fnd base rates'!I$18)
+($P791*VLOOKUP($S791+12,rate_basefnd,9)))
*$R791</f>
        <v>8697.9600000000009</v>
      </c>
      <c r="AB791" s="68">
        <f>(($D791*'fnd base rates'!J$7)
+($E791*'fnd base rates'!J$8)
+($F791*'fnd base rates'!J$9)
+($G791*'fnd base rates'!J$10)
+($H791*'fnd base rates'!J$11)
+($I791*'fnd base rates'!J$12)
+($J791*'fnd base rates'!J$13)
+($K791*'fnd base rates'!J$14)
+($M791*'fnd base rates'!J$16)
+($N791*'fnd base rates'!J$17)
+($O791*'fnd base rates'!J$18)
+($P791*VLOOKUP($S791+12,rate_basefnd,10)))
*$R791</f>
        <v>14276.49</v>
      </c>
      <c r="AC791" s="68">
        <f>(($D791*'fnd base rates'!K$7)
+($E791*'fnd base rates'!K$8)
+($F791*'fnd base rates'!K$9)
+($G791*'fnd base rates'!K$10)
+($H791*'fnd base rates'!K$11)
+($I791*'fnd base rates'!K$12)
+($J791*'fnd base rates'!K$13)
+($K791*'fnd base rates'!K$14)
+($M791*'fnd base rates'!K$16)
+($N791*'fnd base rates'!K$17)
+($O791*'fnd base rates'!K$18)
+($P791*VLOOKUP($S791+12,rate_basefnd,11)))
*$R791</f>
        <v>21775.062000000002</v>
      </c>
      <c r="AD791" s="68">
        <f>(($D791*'fnd base rates'!L$7)
+($E791*'fnd base rates'!L$8)
+($F791*'fnd base rates'!L$9)
+($G791*'fnd base rates'!L$10)
+($H791*'fnd base rates'!L$11)
+($I791*'fnd base rates'!L$12)
+($J791*'fnd base rates'!L$13)
+($K791*'fnd base rates'!L$14)
+($M791*'fnd base rates'!L$16)
+($N791*'fnd base rates'!L$17)
+($O791*'fnd base rates'!L$18)
+($P791*VLOOKUP($S791+12,rate_basefnd,12)))</f>
        <v>39907.619599999998</v>
      </c>
      <c r="AE791" s="68">
        <f>(($D791*'fnd base rates'!M$7)
+($E791*'fnd base rates'!M$8)
+($F791*'fnd base rates'!M$9)
+($G791*'fnd base rates'!M$10)
+($H791*'fnd base rates'!M$11)
+($I791*'fnd base rates'!M$12)
+($J791*'fnd base rates'!M$13)
+($K791*'fnd base rates'!M$14)
+($M791*'fnd base rates'!M$16)
+($N791*'fnd base rates'!M$17)
+($O791*'fnd base rates'!M$18)
+($P791*VLOOKUP($S791+12,rate_basefnd,13)))</f>
        <v>0</v>
      </c>
      <c r="AF791" s="3">
        <f t="shared" si="169"/>
        <v>257249.39799999996</v>
      </c>
      <c r="AH791" s="205">
        <f t="shared" si="170"/>
        <v>489020712</v>
      </c>
      <c r="AI791" s="3" t="str">
        <f t="shared" si="174"/>
        <v>489</v>
      </c>
      <c r="AJ791" s="1" t="str">
        <f t="shared" si="175"/>
        <v>020</v>
      </c>
      <c r="AK791" s="1" t="str">
        <f t="shared" si="176"/>
        <v>712</v>
      </c>
      <c r="AL791" s="3">
        <f t="shared" si="171"/>
        <v>1</v>
      </c>
      <c r="AM791" s="3">
        <f t="shared" si="181"/>
        <v>17</v>
      </c>
      <c r="AN791" s="3">
        <f t="shared" si="177"/>
        <v>257249.39799999996</v>
      </c>
      <c r="AO791" s="3">
        <f t="shared" si="178"/>
        <v>15132</v>
      </c>
      <c r="AP791" s="3">
        <f t="shared" si="172"/>
        <v>1263</v>
      </c>
      <c r="AQ791" s="3">
        <v>13869</v>
      </c>
      <c r="AS791" s="68"/>
      <c r="AT791" s="68"/>
      <c r="AX791" s="4">
        <f t="shared" si="179"/>
        <v>0</v>
      </c>
      <c r="AZ791" s="4">
        <f t="shared" si="180"/>
        <v>0</v>
      </c>
      <c r="BB791" s="4"/>
    </row>
    <row r="792" spans="1:54" s="3" customFormat="1">
      <c r="A792" s="205" t="str">
        <f t="shared" si="173"/>
        <v>489</v>
      </c>
      <c r="B792" s="1">
        <v>489020740</v>
      </c>
      <c r="C792" s="7" t="s">
        <v>113</v>
      </c>
      <c r="D792" s="8">
        <f>'fnd enro'!D792</f>
        <v>0</v>
      </c>
      <c r="E792" s="8">
        <f>'fnd enro'!E792</f>
        <v>0</v>
      </c>
      <c r="F792" s="8">
        <f>'fnd enro'!F792</f>
        <v>0</v>
      </c>
      <c r="G792" s="8">
        <f>'fnd enro'!G792</f>
        <v>0</v>
      </c>
      <c r="H792" s="8">
        <f>'fnd enro'!H792</f>
        <v>0</v>
      </c>
      <c r="I792" s="8">
        <f>'fnd enro'!I792</f>
        <v>2</v>
      </c>
      <c r="J792" s="8">
        <f>'fnd enro'!J792</f>
        <v>0</v>
      </c>
      <c r="K792" s="9">
        <f>'fnd enro'!K792</f>
        <v>0.08</v>
      </c>
      <c r="L792" s="8">
        <f>'fnd enro'!L792</f>
        <v>0</v>
      </c>
      <c r="M792" s="8">
        <f>'fnd enro'!M792</f>
        <v>0</v>
      </c>
      <c r="N792" s="8">
        <f>'fnd enro'!N792</f>
        <v>0</v>
      </c>
      <c r="O792" s="8">
        <f>'fnd enro'!O792</f>
        <v>0</v>
      </c>
      <c r="P792" s="8">
        <f>'fnd enro'!P792</f>
        <v>0</v>
      </c>
      <c r="Q792" s="8">
        <f>'fnd enro'!R792</f>
        <v>2</v>
      </c>
      <c r="R792" s="9">
        <f t="shared" si="168"/>
        <v>1</v>
      </c>
      <c r="S792" s="8">
        <f>VALUE('fnd enro'!Q792)</f>
        <v>5</v>
      </c>
      <c r="T792" s="1"/>
      <c r="U792" s="68">
        <f>(($D792*'fnd base rates'!C$7)
+($E792*'fnd base rates'!C$8)
+($F792*'fnd base rates'!C$9)
+($G792*'fnd base rates'!C$10)
+($H792*'fnd base rates'!C$11)
+($I792*'fnd base rates'!C$12)
+($J792*'fnd base rates'!C$13)
+($K792*'fnd base rates'!C$14)
+($M792*'fnd base rates'!C$16)
+($N792*'fnd base rates'!C$17)
+($O792*'fnd base rates'!C$18)
+($P792*VLOOKUP($S792+12,rate_basefnd,3)))
*$R792</f>
        <v>1199.3224</v>
      </c>
      <c r="V792" s="68">
        <f>(($D792*'fnd base rates'!D$7)
+($E792*'fnd base rates'!D$8)
+($F792*'fnd base rates'!D$9)
+($G792*'fnd base rates'!D$10)
+($H792*'fnd base rates'!D$11)
+($I792*'fnd base rates'!D$12)
+($J792*'fnd base rates'!D$13)
+($K792*'fnd base rates'!D$14)
+($M792*'fnd base rates'!D$16)
+($N792*'fnd base rates'!D$17)
+($O792*'fnd base rates'!D$18)
+($P792*VLOOKUP($S792+12,rate_basefnd,4)))
*$R792</f>
        <v>1697.48</v>
      </c>
      <c r="W792" s="68">
        <f>(($D792*'fnd base rates'!E$7)
+($E792*'fnd base rates'!E$8)
+($F792*'fnd base rates'!E$9)
+($G792*'fnd base rates'!E$10)
+($H792*'fnd base rates'!E$11)
+($I792*'fnd base rates'!E$12)
+($J792*'fnd base rates'!E$13)
+($K792*'fnd base rates'!E$14)
+($M792*'fnd base rates'!E$16)
+($N792*'fnd base rates'!E$17)
+($O792*'fnd base rates'!E$18)
+($P792*VLOOKUP($S792+12,rate_basefnd,5)))
*$R792</f>
        <v>10928.621599999999</v>
      </c>
      <c r="X792" s="68">
        <f>(($D792*'fnd base rates'!F$7)
+($E792*'fnd base rates'!F$8)
+($F792*'fnd base rates'!F$9)
+($G792*'fnd base rates'!F$10)
+($H792*'fnd base rates'!F$11)
+($I792*'fnd base rates'!F$12)
+($J792*'fnd base rates'!F$13)
+($K792*'fnd base rates'!F$14)
+($M792*'fnd base rates'!F$16)
+($N792*'fnd base rates'!F$17)
+($O792*'fnd base rates'!F$18)
+($P792*VLOOKUP($S792+12,rate_basefnd,6)))
*$R792</f>
        <v>1995.7055999999998</v>
      </c>
      <c r="Y792" s="68">
        <f>(($D792*'fnd base rates'!G$7)
+($E792*'fnd base rates'!G$8)
+($F792*'fnd base rates'!G$9)
+($G792*'fnd base rates'!G$10)
+($H792*'fnd base rates'!G$11)
+($I792*'fnd base rates'!G$12)
+($J792*'fnd base rates'!G$13)
+($K792*'fnd base rates'!G$14)
+($M792*'fnd base rates'!G$16)
+($N792*'fnd base rates'!G$17)
+($O792*'fnd base rates'!G$18)
+($P792*VLOOKUP($S792+12,rate_basefnd,7)))
*$R792</f>
        <v>365.06079999999997</v>
      </c>
      <c r="Z792" s="68">
        <f>(($D792*'fnd base rates'!H$7)
+($E792*'fnd base rates'!H$8)
+($F792*'fnd base rates'!H$9)
+($G792*'fnd base rates'!H$10)
+($H792*'fnd base rates'!H$11)
+($I792*'fnd base rates'!H$12)
+($J792*'fnd base rates'!H$13)
+($K792*'fnd base rates'!H$14)
+($M792*'fnd base rates'!H$16)
+($N792*'fnd base rates'!H$17)
+($O792*'fnd base rates'!H$18)
+($P792*VLOOKUP($S792+12,rate_basefnd,8)))</f>
        <v>1838.528</v>
      </c>
      <c r="AA792" s="68">
        <f>(($D792*'fnd base rates'!I$7)
+($E792*'fnd base rates'!I$8)
+($F792*'fnd base rates'!I$9)
+($G792*'fnd base rates'!I$10)
+($H792*'fnd base rates'!I$11)
+($I792*'fnd base rates'!I$12)
+($J792*'fnd base rates'!I$13)
+($K792*'fnd base rates'!I$14)
+($M792*'fnd base rates'!I$16)
+($N792*'fnd base rates'!I$17)
+($O792*'fnd base rates'!I$18)
+($P792*VLOOKUP($S792+12,rate_basefnd,9)))
*$R792</f>
        <v>945.04</v>
      </c>
      <c r="AB792" s="68">
        <f>(($D792*'fnd base rates'!J$7)
+($E792*'fnd base rates'!J$8)
+($F792*'fnd base rates'!J$9)
+($G792*'fnd base rates'!J$10)
+($H792*'fnd base rates'!J$11)
+($I792*'fnd base rates'!J$12)
+($J792*'fnd base rates'!J$13)
+($K792*'fnd base rates'!J$14)
+($M792*'fnd base rates'!J$16)
+($N792*'fnd base rates'!J$17)
+($O792*'fnd base rates'!J$18)
+($P792*VLOOKUP($S792+12,rate_basefnd,10)))
*$R792</f>
        <v>1272.98</v>
      </c>
      <c r="AC792" s="68">
        <f>(($D792*'fnd base rates'!K$7)
+($E792*'fnd base rates'!K$8)
+($F792*'fnd base rates'!K$9)
+($G792*'fnd base rates'!K$10)
+($H792*'fnd base rates'!K$11)
+($I792*'fnd base rates'!K$12)
+($J792*'fnd base rates'!K$13)
+($K792*'fnd base rates'!K$14)
+($M792*'fnd base rates'!K$16)
+($N792*'fnd base rates'!K$17)
+($O792*'fnd base rates'!K$18)
+($P792*VLOOKUP($S792+12,rate_basefnd,11)))
*$R792</f>
        <v>2561.7719999999999</v>
      </c>
      <c r="AD792" s="68">
        <f>(($D792*'fnd base rates'!L$7)
+($E792*'fnd base rates'!L$8)
+($F792*'fnd base rates'!L$9)
+($G792*'fnd base rates'!L$10)
+($H792*'fnd base rates'!L$11)
+($I792*'fnd base rates'!L$12)
+($J792*'fnd base rates'!L$13)
+($K792*'fnd base rates'!L$14)
+($M792*'fnd base rates'!L$16)
+($N792*'fnd base rates'!L$17)
+($O792*'fnd base rates'!L$18)
+($P792*VLOOKUP($S792+12,rate_basefnd,12)))</f>
        <v>4332.4776000000002</v>
      </c>
      <c r="AE792" s="68">
        <f>(($D792*'fnd base rates'!M$7)
+($E792*'fnd base rates'!M$8)
+($F792*'fnd base rates'!M$9)
+($G792*'fnd base rates'!M$10)
+($H792*'fnd base rates'!M$11)
+($I792*'fnd base rates'!M$12)
+($J792*'fnd base rates'!M$13)
+($K792*'fnd base rates'!M$14)
+($M792*'fnd base rates'!M$16)
+($N792*'fnd base rates'!M$17)
+($O792*'fnd base rates'!M$18)
+($P792*VLOOKUP($S792+12,rate_basefnd,13)))</f>
        <v>0</v>
      </c>
      <c r="AF792" s="3">
        <f t="shared" si="169"/>
        <v>27136.987999999998</v>
      </c>
      <c r="AH792" s="205">
        <f t="shared" si="170"/>
        <v>489020740</v>
      </c>
      <c r="AI792" s="3" t="str">
        <f t="shared" si="174"/>
        <v>489</v>
      </c>
      <c r="AJ792" s="1" t="str">
        <f t="shared" si="175"/>
        <v>020</v>
      </c>
      <c r="AK792" s="1" t="str">
        <f t="shared" si="176"/>
        <v>740</v>
      </c>
      <c r="AL792" s="3">
        <f t="shared" si="171"/>
        <v>1</v>
      </c>
      <c r="AM792" s="3">
        <f t="shared" si="181"/>
        <v>2</v>
      </c>
      <c r="AN792" s="3">
        <f t="shared" si="177"/>
        <v>27136.987999999998</v>
      </c>
      <c r="AO792" s="3">
        <f t="shared" si="178"/>
        <v>13568</v>
      </c>
      <c r="AP792" s="3">
        <f t="shared" si="172"/>
        <v>1003</v>
      </c>
      <c r="AQ792" s="3">
        <v>12565</v>
      </c>
      <c r="AS792" s="68"/>
      <c r="AT792" s="68"/>
      <c r="AX792" s="4">
        <f t="shared" si="179"/>
        <v>0</v>
      </c>
      <c r="AZ792" s="4">
        <f t="shared" si="180"/>
        <v>0</v>
      </c>
      <c r="BB792" s="4"/>
    </row>
    <row r="793" spans="1:54" s="3" customFormat="1">
      <c r="A793" s="205" t="str">
        <f t="shared" si="173"/>
        <v>489</v>
      </c>
      <c r="B793" s="1">
        <v>489020760</v>
      </c>
      <c r="C793" s="7" t="s">
        <v>113</v>
      </c>
      <c r="D793" s="8">
        <f>'fnd enro'!D793</f>
        <v>0</v>
      </c>
      <c r="E793" s="8">
        <f>'fnd enro'!E793</f>
        <v>0</v>
      </c>
      <c r="F793" s="8">
        <f>'fnd enro'!F793</f>
        <v>0</v>
      </c>
      <c r="G793" s="8">
        <f>'fnd enro'!G793</f>
        <v>0</v>
      </c>
      <c r="H793" s="8">
        <f>'fnd enro'!H793</f>
        <v>0</v>
      </c>
      <c r="I793" s="8">
        <f>'fnd enro'!I793</f>
        <v>2</v>
      </c>
      <c r="J793" s="8">
        <f>'fnd enro'!J793</f>
        <v>0</v>
      </c>
      <c r="K793" s="9">
        <f>'fnd enro'!K793</f>
        <v>0.08</v>
      </c>
      <c r="L793" s="8">
        <f>'fnd enro'!L793</f>
        <v>0</v>
      </c>
      <c r="M793" s="8">
        <f>'fnd enro'!M793</f>
        <v>0</v>
      </c>
      <c r="N793" s="8">
        <f>'fnd enro'!N793</f>
        <v>0</v>
      </c>
      <c r="O793" s="8">
        <f>'fnd enro'!O793</f>
        <v>0</v>
      </c>
      <c r="P793" s="8">
        <f>'fnd enro'!P793</f>
        <v>0</v>
      </c>
      <c r="Q793" s="8">
        <f>'fnd enro'!R793</f>
        <v>2</v>
      </c>
      <c r="R793" s="9">
        <f t="shared" si="168"/>
        <v>1</v>
      </c>
      <c r="S793" s="8">
        <f>VALUE('fnd enro'!Q793)</f>
        <v>5</v>
      </c>
      <c r="T793" s="1"/>
      <c r="U793" s="68">
        <f>(($D793*'fnd base rates'!C$7)
+($E793*'fnd base rates'!C$8)
+($F793*'fnd base rates'!C$9)
+($G793*'fnd base rates'!C$10)
+($H793*'fnd base rates'!C$11)
+($I793*'fnd base rates'!C$12)
+($J793*'fnd base rates'!C$13)
+($K793*'fnd base rates'!C$14)
+($M793*'fnd base rates'!C$16)
+($N793*'fnd base rates'!C$17)
+($O793*'fnd base rates'!C$18)
+($P793*VLOOKUP($S793+12,rate_basefnd,3)))
*$R793</f>
        <v>1199.3224</v>
      </c>
      <c r="V793" s="68">
        <f>(($D793*'fnd base rates'!D$7)
+($E793*'fnd base rates'!D$8)
+($F793*'fnd base rates'!D$9)
+($G793*'fnd base rates'!D$10)
+($H793*'fnd base rates'!D$11)
+($I793*'fnd base rates'!D$12)
+($J793*'fnd base rates'!D$13)
+($K793*'fnd base rates'!D$14)
+($M793*'fnd base rates'!D$16)
+($N793*'fnd base rates'!D$17)
+($O793*'fnd base rates'!D$18)
+($P793*VLOOKUP($S793+12,rate_basefnd,4)))
*$R793</f>
        <v>1697.48</v>
      </c>
      <c r="W793" s="68">
        <f>(($D793*'fnd base rates'!E$7)
+($E793*'fnd base rates'!E$8)
+($F793*'fnd base rates'!E$9)
+($G793*'fnd base rates'!E$10)
+($H793*'fnd base rates'!E$11)
+($I793*'fnd base rates'!E$12)
+($J793*'fnd base rates'!E$13)
+($K793*'fnd base rates'!E$14)
+($M793*'fnd base rates'!E$16)
+($N793*'fnd base rates'!E$17)
+($O793*'fnd base rates'!E$18)
+($P793*VLOOKUP($S793+12,rate_basefnd,5)))
*$R793</f>
        <v>10928.621599999999</v>
      </c>
      <c r="X793" s="68">
        <f>(($D793*'fnd base rates'!F$7)
+($E793*'fnd base rates'!F$8)
+($F793*'fnd base rates'!F$9)
+($G793*'fnd base rates'!F$10)
+($H793*'fnd base rates'!F$11)
+($I793*'fnd base rates'!F$12)
+($J793*'fnd base rates'!F$13)
+($K793*'fnd base rates'!F$14)
+($M793*'fnd base rates'!F$16)
+($N793*'fnd base rates'!F$17)
+($O793*'fnd base rates'!F$18)
+($P793*VLOOKUP($S793+12,rate_basefnd,6)))
*$R793</f>
        <v>1995.7055999999998</v>
      </c>
      <c r="Y793" s="68">
        <f>(($D793*'fnd base rates'!G$7)
+($E793*'fnd base rates'!G$8)
+($F793*'fnd base rates'!G$9)
+($G793*'fnd base rates'!G$10)
+($H793*'fnd base rates'!G$11)
+($I793*'fnd base rates'!G$12)
+($J793*'fnd base rates'!G$13)
+($K793*'fnd base rates'!G$14)
+($M793*'fnd base rates'!G$16)
+($N793*'fnd base rates'!G$17)
+($O793*'fnd base rates'!G$18)
+($P793*VLOOKUP($S793+12,rate_basefnd,7)))
*$R793</f>
        <v>365.06079999999997</v>
      </c>
      <c r="Z793" s="68">
        <f>(($D793*'fnd base rates'!H$7)
+($E793*'fnd base rates'!H$8)
+($F793*'fnd base rates'!H$9)
+($G793*'fnd base rates'!H$10)
+($H793*'fnd base rates'!H$11)
+($I793*'fnd base rates'!H$12)
+($J793*'fnd base rates'!H$13)
+($K793*'fnd base rates'!H$14)
+($M793*'fnd base rates'!H$16)
+($N793*'fnd base rates'!H$17)
+($O793*'fnd base rates'!H$18)
+($P793*VLOOKUP($S793+12,rate_basefnd,8)))</f>
        <v>1838.528</v>
      </c>
      <c r="AA793" s="68">
        <f>(($D793*'fnd base rates'!I$7)
+($E793*'fnd base rates'!I$8)
+($F793*'fnd base rates'!I$9)
+($G793*'fnd base rates'!I$10)
+($H793*'fnd base rates'!I$11)
+($I793*'fnd base rates'!I$12)
+($J793*'fnd base rates'!I$13)
+($K793*'fnd base rates'!I$14)
+($M793*'fnd base rates'!I$16)
+($N793*'fnd base rates'!I$17)
+($O793*'fnd base rates'!I$18)
+($P793*VLOOKUP($S793+12,rate_basefnd,9)))
*$R793</f>
        <v>945.04</v>
      </c>
      <c r="AB793" s="68">
        <f>(($D793*'fnd base rates'!J$7)
+($E793*'fnd base rates'!J$8)
+($F793*'fnd base rates'!J$9)
+($G793*'fnd base rates'!J$10)
+($H793*'fnd base rates'!J$11)
+($I793*'fnd base rates'!J$12)
+($J793*'fnd base rates'!J$13)
+($K793*'fnd base rates'!J$14)
+($M793*'fnd base rates'!J$16)
+($N793*'fnd base rates'!J$17)
+($O793*'fnd base rates'!J$18)
+($P793*VLOOKUP($S793+12,rate_basefnd,10)))
*$R793</f>
        <v>1272.98</v>
      </c>
      <c r="AC793" s="68">
        <f>(($D793*'fnd base rates'!K$7)
+($E793*'fnd base rates'!K$8)
+($F793*'fnd base rates'!K$9)
+($G793*'fnd base rates'!K$10)
+($H793*'fnd base rates'!K$11)
+($I793*'fnd base rates'!K$12)
+($J793*'fnd base rates'!K$13)
+($K793*'fnd base rates'!K$14)
+($M793*'fnd base rates'!K$16)
+($N793*'fnd base rates'!K$17)
+($O793*'fnd base rates'!K$18)
+($P793*VLOOKUP($S793+12,rate_basefnd,11)))
*$R793</f>
        <v>2561.7719999999999</v>
      </c>
      <c r="AD793" s="68">
        <f>(($D793*'fnd base rates'!L$7)
+($E793*'fnd base rates'!L$8)
+($F793*'fnd base rates'!L$9)
+($G793*'fnd base rates'!L$10)
+($H793*'fnd base rates'!L$11)
+($I793*'fnd base rates'!L$12)
+($J793*'fnd base rates'!L$13)
+($K793*'fnd base rates'!L$14)
+($M793*'fnd base rates'!L$16)
+($N793*'fnd base rates'!L$17)
+($O793*'fnd base rates'!L$18)
+($P793*VLOOKUP($S793+12,rate_basefnd,12)))</f>
        <v>4332.4776000000002</v>
      </c>
      <c r="AE793" s="68">
        <f>(($D793*'fnd base rates'!M$7)
+($E793*'fnd base rates'!M$8)
+($F793*'fnd base rates'!M$9)
+($G793*'fnd base rates'!M$10)
+($H793*'fnd base rates'!M$11)
+($I793*'fnd base rates'!M$12)
+($J793*'fnd base rates'!M$13)
+($K793*'fnd base rates'!M$14)
+($M793*'fnd base rates'!M$16)
+($N793*'fnd base rates'!M$17)
+($O793*'fnd base rates'!M$18)
+($P793*VLOOKUP($S793+12,rate_basefnd,13)))</f>
        <v>0</v>
      </c>
      <c r="AF793" s="3">
        <f t="shared" si="169"/>
        <v>27136.987999999998</v>
      </c>
      <c r="AH793" s="205">
        <f t="shared" si="170"/>
        <v>489020760</v>
      </c>
      <c r="AI793" s="3" t="str">
        <f t="shared" si="174"/>
        <v>489</v>
      </c>
      <c r="AJ793" s="1" t="str">
        <f t="shared" si="175"/>
        <v>020</v>
      </c>
      <c r="AK793" s="1" t="str">
        <f t="shared" si="176"/>
        <v>760</v>
      </c>
      <c r="AL793" s="3">
        <f t="shared" si="171"/>
        <v>1</v>
      </c>
      <c r="AM793" s="3">
        <f t="shared" si="181"/>
        <v>2</v>
      </c>
      <c r="AN793" s="3">
        <f t="shared" si="177"/>
        <v>27136.987999999998</v>
      </c>
      <c r="AO793" s="3">
        <f t="shared" si="178"/>
        <v>13568</v>
      </c>
      <c r="AP793" s="3">
        <f t="shared" si="172"/>
        <v>-364</v>
      </c>
      <c r="AQ793" s="3">
        <v>13932</v>
      </c>
      <c r="AS793" s="68"/>
      <c r="AT793" s="68"/>
      <c r="AX793" s="4">
        <f t="shared" si="179"/>
        <v>0</v>
      </c>
      <c r="AZ793" s="4">
        <f t="shared" si="180"/>
        <v>0</v>
      </c>
      <c r="BB793" s="4"/>
    </row>
    <row r="794" spans="1:54" s="3" customFormat="1">
      <c r="A794" s="205" t="str">
        <f t="shared" si="173"/>
        <v>491</v>
      </c>
      <c r="B794" s="1">
        <v>491095072</v>
      </c>
      <c r="C794" s="7" t="s">
        <v>115</v>
      </c>
      <c r="D794" s="8">
        <f>'fnd enro'!D794</f>
        <v>0</v>
      </c>
      <c r="E794" s="8">
        <f>'fnd enro'!E794</f>
        <v>0</v>
      </c>
      <c r="F794" s="8">
        <f>'fnd enro'!F794</f>
        <v>1</v>
      </c>
      <c r="G794" s="8">
        <f>'fnd enro'!G794</f>
        <v>0</v>
      </c>
      <c r="H794" s="8">
        <f>'fnd enro'!H794</f>
        <v>0</v>
      </c>
      <c r="I794" s="8">
        <f>'fnd enro'!I794</f>
        <v>2</v>
      </c>
      <c r="J794" s="8">
        <f>'fnd enro'!J794</f>
        <v>0</v>
      </c>
      <c r="K794" s="9">
        <f>'fnd enro'!K794</f>
        <v>0.12</v>
      </c>
      <c r="L794" s="8">
        <f>'fnd enro'!L794</f>
        <v>0</v>
      </c>
      <c r="M794" s="8">
        <f>'fnd enro'!M794</f>
        <v>0</v>
      </c>
      <c r="N794" s="8">
        <f>'fnd enro'!N794</f>
        <v>0</v>
      </c>
      <c r="O794" s="8">
        <f>'fnd enro'!O794</f>
        <v>0</v>
      </c>
      <c r="P794" s="8">
        <f>'fnd enro'!P794</f>
        <v>2</v>
      </c>
      <c r="Q794" s="8">
        <f>'fnd enro'!R794</f>
        <v>3</v>
      </c>
      <c r="R794" s="9">
        <f t="shared" si="168"/>
        <v>1</v>
      </c>
      <c r="S794" s="8">
        <f>VALUE('fnd enro'!Q794)</f>
        <v>6</v>
      </c>
      <c r="T794" s="1"/>
      <c r="U794" s="68">
        <f>(($D794*'fnd base rates'!C$7)
+($E794*'fnd base rates'!C$8)
+($F794*'fnd base rates'!C$9)
+($G794*'fnd base rates'!C$10)
+($H794*'fnd base rates'!C$11)
+($I794*'fnd base rates'!C$12)
+($J794*'fnd base rates'!C$13)
+($K794*'fnd base rates'!C$14)
+($M794*'fnd base rates'!C$16)
+($N794*'fnd base rates'!C$17)
+($O794*'fnd base rates'!C$18)
+($P794*VLOOKUP($S794+12,rate_basefnd,3)))
*$R794</f>
        <v>1959.3636000000001</v>
      </c>
      <c r="V794" s="68">
        <f>(($D794*'fnd base rates'!D$7)
+($E794*'fnd base rates'!D$8)
+($F794*'fnd base rates'!D$9)
+($G794*'fnd base rates'!D$10)
+($H794*'fnd base rates'!D$11)
+($I794*'fnd base rates'!D$12)
+($J794*'fnd base rates'!D$13)
+($K794*'fnd base rates'!D$14)
+($M794*'fnd base rates'!D$16)
+($N794*'fnd base rates'!D$17)
+($O794*'fnd base rates'!D$18)
+($P794*VLOOKUP($S794+12,rate_basefnd,4)))
*$R794</f>
        <v>3306.1200000000003</v>
      </c>
      <c r="W794" s="68">
        <f>(($D794*'fnd base rates'!E$7)
+($E794*'fnd base rates'!E$8)
+($F794*'fnd base rates'!E$9)
+($G794*'fnd base rates'!E$10)
+($H794*'fnd base rates'!E$11)
+($I794*'fnd base rates'!E$12)
+($J794*'fnd base rates'!E$13)
+($K794*'fnd base rates'!E$14)
+($M794*'fnd base rates'!E$16)
+($N794*'fnd base rates'!E$17)
+($O794*'fnd base rates'!E$18)
+($P794*VLOOKUP($S794+12,rate_basefnd,5)))
*$R794</f>
        <v>22666.3524</v>
      </c>
      <c r="X794" s="68">
        <f>(($D794*'fnd base rates'!F$7)
+($E794*'fnd base rates'!F$8)
+($F794*'fnd base rates'!F$9)
+($G794*'fnd base rates'!F$10)
+($H794*'fnd base rates'!F$11)
+($I794*'fnd base rates'!F$12)
+($J794*'fnd base rates'!F$13)
+($K794*'fnd base rates'!F$14)
+($M794*'fnd base rates'!F$16)
+($N794*'fnd base rates'!F$17)
+($O794*'fnd base rates'!F$18)
+($P794*VLOOKUP($S794+12,rate_basefnd,6)))
*$R794</f>
        <v>3393.5383999999999</v>
      </c>
      <c r="Y794" s="68">
        <f>(($D794*'fnd base rates'!G$7)
+($E794*'fnd base rates'!G$8)
+($F794*'fnd base rates'!G$9)
+($G794*'fnd base rates'!G$10)
+($H794*'fnd base rates'!G$11)
+($I794*'fnd base rates'!G$12)
+($J794*'fnd base rates'!G$13)
+($K794*'fnd base rates'!G$14)
+($M794*'fnd base rates'!G$16)
+($N794*'fnd base rates'!G$17)
+($O794*'fnd base rates'!G$18)
+($P794*VLOOKUP($S794+12,rate_basefnd,7)))
*$R794</f>
        <v>899.59119999999996</v>
      </c>
      <c r="Z794" s="68">
        <f>(($D794*'fnd base rates'!H$7)
+($E794*'fnd base rates'!H$8)
+($F794*'fnd base rates'!H$9)
+($G794*'fnd base rates'!H$10)
+($H794*'fnd base rates'!H$11)
+($I794*'fnd base rates'!H$12)
+($J794*'fnd base rates'!H$13)
+($K794*'fnd base rates'!H$14)
+($M794*'fnd base rates'!H$16)
+($N794*'fnd base rates'!H$17)
+($O794*'fnd base rates'!H$18)
+($P794*VLOOKUP($S794+12,rate_basefnd,8)))</f>
        <v>2475.0120000000002</v>
      </c>
      <c r="AA794" s="68">
        <f>(($D794*'fnd base rates'!I$7)
+($E794*'fnd base rates'!I$8)
+($F794*'fnd base rates'!I$9)
+($G794*'fnd base rates'!I$10)
+($H794*'fnd base rates'!I$11)
+($I794*'fnd base rates'!I$12)
+($J794*'fnd base rates'!I$13)
+($K794*'fnd base rates'!I$14)
+($M794*'fnd base rates'!I$16)
+($N794*'fnd base rates'!I$17)
+($O794*'fnd base rates'!I$18)
+($P794*VLOOKUP($S794+12,rate_basefnd,9)))
*$R794</f>
        <v>1698.56</v>
      </c>
      <c r="AB794" s="68">
        <f>(($D794*'fnd base rates'!J$7)
+($E794*'fnd base rates'!J$8)
+($F794*'fnd base rates'!J$9)
+($G794*'fnd base rates'!J$10)
+($H794*'fnd base rates'!J$11)
+($I794*'fnd base rates'!J$12)
+($J794*'fnd base rates'!J$13)
+($K794*'fnd base rates'!J$14)
+($M794*'fnd base rates'!J$16)
+($N794*'fnd base rates'!J$17)
+($O794*'fnd base rates'!J$18)
+($P794*VLOOKUP($S794+12,rate_basefnd,10)))
*$R794</f>
        <v>2946.49</v>
      </c>
      <c r="AC794" s="68">
        <f>(($D794*'fnd base rates'!K$7)
+($E794*'fnd base rates'!K$8)
+($F794*'fnd base rates'!K$9)
+($G794*'fnd base rates'!K$10)
+($H794*'fnd base rates'!K$11)
+($I794*'fnd base rates'!K$12)
+($J794*'fnd base rates'!K$13)
+($K794*'fnd base rates'!K$14)
+($M794*'fnd base rates'!K$16)
+($N794*'fnd base rates'!K$17)
+($O794*'fnd base rates'!K$18)
+($P794*VLOOKUP($S794+12,rate_basefnd,11)))
*$R794</f>
        <v>3787.3580000000002</v>
      </c>
      <c r="AD794" s="68">
        <f>(($D794*'fnd base rates'!L$7)
+($E794*'fnd base rates'!L$8)
+($F794*'fnd base rates'!L$9)
+($G794*'fnd base rates'!L$10)
+($H794*'fnd base rates'!L$11)
+($I794*'fnd base rates'!L$12)
+($J794*'fnd base rates'!L$13)
+($K794*'fnd base rates'!L$14)
+($M794*'fnd base rates'!L$16)
+($N794*'fnd base rates'!L$17)
+($O794*'fnd base rates'!L$18)
+($P794*VLOOKUP($S794+12,rate_basefnd,12)))</f>
        <v>7986.4664000000002</v>
      </c>
      <c r="AE794" s="68">
        <f>(($D794*'fnd base rates'!M$7)
+($E794*'fnd base rates'!M$8)
+($F794*'fnd base rates'!M$9)
+($G794*'fnd base rates'!M$10)
+($H794*'fnd base rates'!M$11)
+($I794*'fnd base rates'!M$12)
+($J794*'fnd base rates'!M$13)
+($K794*'fnd base rates'!M$14)
+($M794*'fnd base rates'!M$16)
+($N794*'fnd base rates'!M$17)
+($O794*'fnd base rates'!M$18)
+($P794*VLOOKUP($S794+12,rate_basefnd,13)))</f>
        <v>0</v>
      </c>
      <c r="AF794" s="3">
        <f t="shared" si="169"/>
        <v>51118.851999999992</v>
      </c>
      <c r="AH794" s="205">
        <f t="shared" si="170"/>
        <v>491095072</v>
      </c>
      <c r="AI794" s="3" t="str">
        <f t="shared" si="174"/>
        <v>491</v>
      </c>
      <c r="AJ794" s="1" t="str">
        <f t="shared" si="175"/>
        <v>095</v>
      </c>
      <c r="AK794" s="1" t="str">
        <f t="shared" si="176"/>
        <v>072</v>
      </c>
      <c r="AL794" s="3">
        <f t="shared" si="171"/>
        <v>1</v>
      </c>
      <c r="AM794" s="3">
        <f t="shared" si="181"/>
        <v>3</v>
      </c>
      <c r="AN794" s="3">
        <f t="shared" si="177"/>
        <v>51118.851999999992</v>
      </c>
      <c r="AO794" s="3">
        <f t="shared" si="178"/>
        <v>17040</v>
      </c>
      <c r="AP794" s="3">
        <f t="shared" si="172"/>
        <v>4475</v>
      </c>
      <c r="AQ794" s="3">
        <v>12565</v>
      </c>
      <c r="AS794" s="68"/>
      <c r="AT794" s="68"/>
      <c r="AX794" s="4">
        <f t="shared" si="179"/>
        <v>0</v>
      </c>
      <c r="AZ794" s="4">
        <f t="shared" si="180"/>
        <v>0</v>
      </c>
      <c r="BB794" s="4"/>
    </row>
    <row r="795" spans="1:54" s="3" customFormat="1">
      <c r="A795" s="205" t="str">
        <f t="shared" si="173"/>
        <v>491</v>
      </c>
      <c r="B795" s="1">
        <v>491095095</v>
      </c>
      <c r="C795" s="7" t="s">
        <v>115</v>
      </c>
      <c r="D795" s="8">
        <f>'fnd enro'!D795</f>
        <v>0</v>
      </c>
      <c r="E795" s="8">
        <f>'fnd enro'!E795</f>
        <v>0</v>
      </c>
      <c r="F795" s="8">
        <f>'fnd enro'!F795</f>
        <v>105</v>
      </c>
      <c r="G795" s="8">
        <f>'fnd enro'!G795</f>
        <v>534</v>
      </c>
      <c r="H795" s="8">
        <f>'fnd enro'!H795</f>
        <v>309</v>
      </c>
      <c r="I795" s="8">
        <f>'fnd enro'!I795</f>
        <v>227</v>
      </c>
      <c r="J795" s="8">
        <f>'fnd enro'!J795</f>
        <v>0</v>
      </c>
      <c r="K795" s="9">
        <f>'fnd enro'!K795</f>
        <v>47</v>
      </c>
      <c r="L795" s="8">
        <f>'fnd enro'!L795</f>
        <v>0</v>
      </c>
      <c r="M795" s="8">
        <f>'fnd enro'!M795</f>
        <v>151</v>
      </c>
      <c r="N795" s="8">
        <f>'fnd enro'!N795</f>
        <v>27</v>
      </c>
      <c r="O795" s="8">
        <f>'fnd enro'!O795</f>
        <v>36</v>
      </c>
      <c r="P795" s="8">
        <f>'fnd enro'!P795</f>
        <v>788</v>
      </c>
      <c r="Q795" s="8">
        <f>'fnd enro'!R795</f>
        <v>1175</v>
      </c>
      <c r="R795" s="9">
        <f t="shared" si="168"/>
        <v>1</v>
      </c>
      <c r="S795" s="8">
        <f>VALUE('fnd enro'!Q795)</f>
        <v>12</v>
      </c>
      <c r="T795" s="1"/>
      <c r="U795" s="68">
        <f>(($D795*'fnd base rates'!C$7)
+($E795*'fnd base rates'!C$8)
+($F795*'fnd base rates'!C$9)
+($G795*'fnd base rates'!C$10)
+($H795*'fnd base rates'!C$11)
+($I795*'fnd base rates'!C$12)
+($J795*'fnd base rates'!C$13)
+($K795*'fnd base rates'!C$14)
+($M795*'fnd base rates'!C$16)
+($N795*'fnd base rates'!C$17)
+($O795*'fnd base rates'!C$18)
+($P795*VLOOKUP($S795+12,rate_basefnd,3)))
*$R795</f>
        <v>844711.28</v>
      </c>
      <c r="V795" s="68">
        <f>(($D795*'fnd base rates'!D$7)
+($E795*'fnd base rates'!D$8)
+($F795*'fnd base rates'!D$9)
+($G795*'fnd base rates'!D$10)
+($H795*'fnd base rates'!D$11)
+($I795*'fnd base rates'!D$12)
+($J795*'fnd base rates'!D$13)
+($K795*'fnd base rates'!D$14)
+($M795*'fnd base rates'!D$16)
+($N795*'fnd base rates'!D$17)
+($O795*'fnd base rates'!D$18)
+($P795*VLOOKUP($S795+12,rate_basefnd,4)))
*$R795</f>
        <v>1579621.32</v>
      </c>
      <c r="W795" s="68">
        <f>(($D795*'fnd base rates'!E$7)
+($E795*'fnd base rates'!E$8)
+($F795*'fnd base rates'!E$9)
+($G795*'fnd base rates'!E$10)
+($H795*'fnd base rates'!E$11)
+($I795*'fnd base rates'!E$12)
+($J795*'fnd base rates'!E$13)
+($K795*'fnd base rates'!E$14)
+($M795*'fnd base rates'!E$16)
+($N795*'fnd base rates'!E$17)
+($O795*'fnd base rates'!E$18)
+($P795*VLOOKUP($S795+12,rate_basefnd,5)))
*$R795</f>
        <v>10744263.710000001</v>
      </c>
      <c r="X795" s="68">
        <f>(($D795*'fnd base rates'!F$7)
+($E795*'fnd base rates'!F$8)
+($F795*'fnd base rates'!F$9)
+($G795*'fnd base rates'!F$10)
+($H795*'fnd base rates'!F$11)
+($I795*'fnd base rates'!F$12)
+($J795*'fnd base rates'!F$13)
+($K795*'fnd base rates'!F$14)
+($M795*'fnd base rates'!F$16)
+($N795*'fnd base rates'!F$17)
+($O795*'fnd base rates'!F$18)
+($P795*VLOOKUP($S795+12,rate_basefnd,6)))
*$R795</f>
        <v>1512972.9600000002</v>
      </c>
      <c r="Y795" s="68">
        <f>(($D795*'fnd base rates'!G$7)
+($E795*'fnd base rates'!G$8)
+($F795*'fnd base rates'!G$9)
+($G795*'fnd base rates'!G$10)
+($H795*'fnd base rates'!G$11)
+($I795*'fnd base rates'!G$12)
+($J795*'fnd base rates'!G$13)
+($K795*'fnd base rates'!G$14)
+($M795*'fnd base rates'!G$16)
+($N795*'fnd base rates'!G$17)
+($O795*'fnd base rates'!G$18)
+($P795*VLOOKUP($S795+12,rate_basefnd,7)))
*$R795</f>
        <v>477844.07</v>
      </c>
      <c r="Z795" s="68">
        <f>(($D795*'fnd base rates'!H$7)
+($E795*'fnd base rates'!H$8)
+($F795*'fnd base rates'!H$9)
+($G795*'fnd base rates'!H$10)
+($H795*'fnd base rates'!H$11)
+($I795*'fnd base rates'!H$12)
+($J795*'fnd base rates'!H$13)
+($K795*'fnd base rates'!H$14)
+($M795*'fnd base rates'!H$16)
+($N795*'fnd base rates'!H$17)
+($O795*'fnd base rates'!H$18)
+($P795*VLOOKUP($S795+12,rate_basefnd,8)))</f>
        <v>832647.29999999993</v>
      </c>
      <c r="AA795" s="68">
        <f>(($D795*'fnd base rates'!I$7)
+($E795*'fnd base rates'!I$8)
+($F795*'fnd base rates'!I$9)
+($G795*'fnd base rates'!I$10)
+($H795*'fnd base rates'!I$11)
+($I795*'fnd base rates'!I$12)
+($J795*'fnd base rates'!I$13)
+($K795*'fnd base rates'!I$14)
+($M795*'fnd base rates'!I$16)
+($N795*'fnd base rates'!I$17)
+($O795*'fnd base rates'!I$18)
+($P795*VLOOKUP($S795+12,rate_basefnd,9)))
*$R795</f>
        <v>768641.22</v>
      </c>
      <c r="AB795" s="68">
        <f>(($D795*'fnd base rates'!J$7)
+($E795*'fnd base rates'!J$8)
+($F795*'fnd base rates'!J$9)
+($G795*'fnd base rates'!J$10)
+($H795*'fnd base rates'!J$11)
+($I795*'fnd base rates'!J$12)
+($J795*'fnd base rates'!J$13)
+($K795*'fnd base rates'!J$14)
+($M795*'fnd base rates'!J$16)
+($N795*'fnd base rates'!J$17)
+($O795*'fnd base rates'!J$18)
+($P795*VLOOKUP($S795+12,rate_basefnd,10)))
*$R795</f>
        <v>1436808.5299999998</v>
      </c>
      <c r="AC795" s="68">
        <f>(($D795*'fnd base rates'!K$7)
+($E795*'fnd base rates'!K$8)
+($F795*'fnd base rates'!K$9)
+($G795*'fnd base rates'!K$10)
+($H795*'fnd base rates'!K$11)
+($I795*'fnd base rates'!K$12)
+($J795*'fnd base rates'!K$13)
+($K795*'fnd base rates'!K$14)
+($M795*'fnd base rates'!K$16)
+($N795*'fnd base rates'!K$17)
+($O795*'fnd base rates'!K$18)
+($P795*VLOOKUP($S795+12,rate_basefnd,11)))
*$R795</f>
        <v>1562506.6</v>
      </c>
      <c r="AD795" s="68">
        <f>(($D795*'fnd base rates'!L$7)
+($E795*'fnd base rates'!L$8)
+($F795*'fnd base rates'!L$9)
+($G795*'fnd base rates'!L$10)
+($H795*'fnd base rates'!L$11)
+($I795*'fnd base rates'!L$12)
+($J795*'fnd base rates'!L$13)
+($K795*'fnd base rates'!L$14)
+($M795*'fnd base rates'!L$16)
+($N795*'fnd base rates'!L$17)
+($O795*'fnd base rates'!L$18)
+($P795*VLOOKUP($S795+12,rate_basefnd,12)))</f>
        <v>3753914.2299999995</v>
      </c>
      <c r="AE795" s="68">
        <f>(($D795*'fnd base rates'!M$7)
+($E795*'fnd base rates'!M$8)
+($F795*'fnd base rates'!M$9)
+($G795*'fnd base rates'!M$10)
+($H795*'fnd base rates'!M$11)
+($I795*'fnd base rates'!M$12)
+($J795*'fnd base rates'!M$13)
+($K795*'fnd base rates'!M$14)
+($M795*'fnd base rates'!M$16)
+($N795*'fnd base rates'!M$17)
+($O795*'fnd base rates'!M$18)
+($P795*VLOOKUP($S795+12,rate_basefnd,13)))</f>
        <v>0</v>
      </c>
      <c r="AF795" s="3">
        <f t="shared" si="169"/>
        <v>23513931.220000006</v>
      </c>
      <c r="AH795" s="205">
        <f t="shared" si="170"/>
        <v>491095095</v>
      </c>
      <c r="AI795" s="3" t="str">
        <f t="shared" si="174"/>
        <v>491</v>
      </c>
      <c r="AJ795" s="1" t="str">
        <f t="shared" si="175"/>
        <v>095</v>
      </c>
      <c r="AK795" s="1" t="str">
        <f t="shared" si="176"/>
        <v>095</v>
      </c>
      <c r="AL795" s="3">
        <f t="shared" si="171"/>
        <v>1</v>
      </c>
      <c r="AM795" s="3">
        <f t="shared" si="181"/>
        <v>1175</v>
      </c>
      <c r="AN795" s="3">
        <f t="shared" si="177"/>
        <v>23513931.220000006</v>
      </c>
      <c r="AO795" s="3">
        <f t="shared" si="178"/>
        <v>20012</v>
      </c>
      <c r="AP795" s="3">
        <f t="shared" si="172"/>
        <v>6154</v>
      </c>
      <c r="AQ795" s="3">
        <v>13858</v>
      </c>
      <c r="AS795" s="68"/>
      <c r="AT795" s="68"/>
      <c r="AX795" s="4">
        <f t="shared" si="179"/>
        <v>0</v>
      </c>
      <c r="AZ795" s="4">
        <f t="shared" si="180"/>
        <v>0</v>
      </c>
      <c r="BB795" s="4"/>
    </row>
    <row r="796" spans="1:54" s="3" customFormat="1">
      <c r="A796" s="205" t="str">
        <f t="shared" si="173"/>
        <v>491</v>
      </c>
      <c r="B796" s="1">
        <v>491095201</v>
      </c>
      <c r="C796" s="7" t="s">
        <v>115</v>
      </c>
      <c r="D796" s="8">
        <f>'fnd enro'!D796</f>
        <v>0</v>
      </c>
      <c r="E796" s="8">
        <f>'fnd enro'!E796</f>
        <v>0</v>
      </c>
      <c r="F796" s="8">
        <f>'fnd enro'!F796</f>
        <v>1</v>
      </c>
      <c r="G796" s="8">
        <f>'fnd enro'!G796</f>
        <v>3</v>
      </c>
      <c r="H796" s="8">
        <f>'fnd enro'!H796</f>
        <v>3</v>
      </c>
      <c r="I796" s="8">
        <f>'fnd enro'!I796</f>
        <v>2</v>
      </c>
      <c r="J796" s="8">
        <f>'fnd enro'!J796</f>
        <v>0</v>
      </c>
      <c r="K796" s="9">
        <f>'fnd enro'!K796</f>
        <v>0.36</v>
      </c>
      <c r="L796" s="8">
        <f>'fnd enro'!L796</f>
        <v>0</v>
      </c>
      <c r="M796" s="8">
        <f>'fnd enro'!M796</f>
        <v>1</v>
      </c>
      <c r="N796" s="8">
        <f>'fnd enro'!N796</f>
        <v>0</v>
      </c>
      <c r="O796" s="8">
        <f>'fnd enro'!O796</f>
        <v>0</v>
      </c>
      <c r="P796" s="8">
        <f>'fnd enro'!P796</f>
        <v>8</v>
      </c>
      <c r="Q796" s="8">
        <f>'fnd enro'!R796</f>
        <v>9</v>
      </c>
      <c r="R796" s="9">
        <f t="shared" si="168"/>
        <v>1</v>
      </c>
      <c r="S796" s="8">
        <f>VALUE('fnd enro'!Q796)</f>
        <v>12</v>
      </c>
      <c r="T796" s="1"/>
      <c r="U796" s="68">
        <f>(($D796*'fnd base rates'!C$7)
+($E796*'fnd base rates'!C$8)
+($F796*'fnd base rates'!C$9)
+($G796*'fnd base rates'!C$10)
+($H796*'fnd base rates'!C$11)
+($I796*'fnd base rates'!C$12)
+($J796*'fnd base rates'!C$13)
+($K796*'fnd base rates'!C$14)
+($M796*'fnd base rates'!C$16)
+($N796*'fnd base rates'!C$17)
+($O796*'fnd base rates'!C$18)
+($P796*VLOOKUP($S796+12,rate_basefnd,3)))
*$R796</f>
        <v>6663.0507999999991</v>
      </c>
      <c r="V796" s="68">
        <f>(($D796*'fnd base rates'!D$7)
+($E796*'fnd base rates'!D$8)
+($F796*'fnd base rates'!D$9)
+($G796*'fnd base rates'!D$10)
+($H796*'fnd base rates'!D$11)
+($I796*'fnd base rates'!D$12)
+($J796*'fnd base rates'!D$13)
+($K796*'fnd base rates'!D$14)
+($M796*'fnd base rates'!D$16)
+($N796*'fnd base rates'!D$17)
+($O796*'fnd base rates'!D$18)
+($P796*VLOOKUP($S796+12,rate_basefnd,4)))
*$R796</f>
        <v>13277.29</v>
      </c>
      <c r="W796" s="68">
        <f>(($D796*'fnd base rates'!E$7)
+($E796*'fnd base rates'!E$8)
+($F796*'fnd base rates'!E$9)
+($G796*'fnd base rates'!E$10)
+($H796*'fnd base rates'!E$11)
+($I796*'fnd base rates'!E$12)
+($J796*'fnd base rates'!E$13)
+($K796*'fnd base rates'!E$14)
+($M796*'fnd base rates'!E$16)
+($N796*'fnd base rates'!E$17)
+($O796*'fnd base rates'!E$18)
+($P796*VLOOKUP($S796+12,rate_basefnd,5)))
*$R796</f>
        <v>94227.117200000008</v>
      </c>
      <c r="X796" s="68">
        <f>(($D796*'fnd base rates'!F$7)
+($E796*'fnd base rates'!F$8)
+($F796*'fnd base rates'!F$9)
+($G796*'fnd base rates'!F$10)
+($H796*'fnd base rates'!F$11)
+($I796*'fnd base rates'!F$12)
+($J796*'fnd base rates'!F$13)
+($K796*'fnd base rates'!F$14)
+($M796*'fnd base rates'!F$16)
+($N796*'fnd base rates'!F$17)
+($O796*'fnd base rates'!F$18)
+($P796*VLOOKUP($S796+12,rate_basefnd,6)))
*$R796</f>
        <v>11152.5452</v>
      </c>
      <c r="Y796" s="68">
        <f>(($D796*'fnd base rates'!G$7)
+($E796*'fnd base rates'!G$8)
+($F796*'fnd base rates'!G$9)
+($G796*'fnd base rates'!G$10)
+($H796*'fnd base rates'!G$11)
+($I796*'fnd base rates'!G$12)
+($J796*'fnd base rates'!G$13)
+($K796*'fnd base rates'!G$14)
+($M796*'fnd base rates'!G$16)
+($N796*'fnd base rates'!G$17)
+($O796*'fnd base rates'!G$18)
+($P796*VLOOKUP($S796+12,rate_basefnd,7)))
*$R796</f>
        <v>4257.2936</v>
      </c>
      <c r="Z796" s="68">
        <f>(($D796*'fnd base rates'!H$7)
+($E796*'fnd base rates'!H$8)
+($F796*'fnd base rates'!H$9)
+($G796*'fnd base rates'!H$10)
+($H796*'fnd base rates'!H$11)
+($I796*'fnd base rates'!H$12)
+($J796*'fnd base rates'!H$13)
+($K796*'fnd base rates'!H$14)
+($M796*'fnd base rates'!H$16)
+($N796*'fnd base rates'!H$17)
+($O796*'fnd base rates'!H$18)
+($P796*VLOOKUP($S796+12,rate_basefnd,8)))</f>
        <v>6452.3460000000005</v>
      </c>
      <c r="AA796" s="68">
        <f>(($D796*'fnd base rates'!I$7)
+($E796*'fnd base rates'!I$8)
+($F796*'fnd base rates'!I$9)
+($G796*'fnd base rates'!I$10)
+($H796*'fnd base rates'!I$11)
+($I796*'fnd base rates'!I$12)
+($J796*'fnd base rates'!I$13)
+($K796*'fnd base rates'!I$14)
+($M796*'fnd base rates'!I$16)
+($N796*'fnd base rates'!I$17)
+($O796*'fnd base rates'!I$18)
+($P796*VLOOKUP($S796+12,rate_basefnd,9)))
*$R796</f>
        <v>6353.0499999999993</v>
      </c>
      <c r="AB796" s="68">
        <f>(($D796*'fnd base rates'!J$7)
+($E796*'fnd base rates'!J$8)
+($F796*'fnd base rates'!J$9)
+($G796*'fnd base rates'!J$10)
+($H796*'fnd base rates'!J$11)
+($I796*'fnd base rates'!J$12)
+($J796*'fnd base rates'!J$13)
+($K796*'fnd base rates'!J$14)
+($M796*'fnd base rates'!J$16)
+($N796*'fnd base rates'!J$17)
+($O796*'fnd base rates'!J$18)
+($P796*VLOOKUP($S796+12,rate_basefnd,10)))
*$R796</f>
        <v>13899.55</v>
      </c>
      <c r="AC796" s="68">
        <f>(($D796*'fnd base rates'!K$7)
+($E796*'fnd base rates'!K$8)
+($F796*'fnd base rates'!K$9)
+($G796*'fnd base rates'!K$10)
+($H796*'fnd base rates'!K$11)
+($I796*'fnd base rates'!K$12)
+($J796*'fnd base rates'!K$13)
+($K796*'fnd base rates'!K$14)
+($M796*'fnd base rates'!K$16)
+($N796*'fnd base rates'!K$17)
+($O796*'fnd base rates'!K$18)
+($P796*VLOOKUP($S796+12,rate_basefnd,11)))
*$R796</f>
        <v>11775.084000000001</v>
      </c>
      <c r="AD796" s="68">
        <f>(($D796*'fnd base rates'!L$7)
+($E796*'fnd base rates'!L$8)
+($F796*'fnd base rates'!L$9)
+($G796*'fnd base rates'!L$10)
+($H796*'fnd base rates'!L$11)
+($I796*'fnd base rates'!L$12)
+($J796*'fnd base rates'!L$13)
+($K796*'fnd base rates'!L$14)
+($M796*'fnd base rates'!L$16)
+($N796*'fnd base rates'!L$17)
+($O796*'fnd base rates'!L$18)
+($P796*VLOOKUP($S796+12,rate_basefnd,12)))</f>
        <v>30992.569199999998</v>
      </c>
      <c r="AE796" s="68">
        <f>(($D796*'fnd base rates'!M$7)
+($E796*'fnd base rates'!M$8)
+($F796*'fnd base rates'!M$9)
+($G796*'fnd base rates'!M$10)
+($H796*'fnd base rates'!M$11)
+($I796*'fnd base rates'!M$12)
+($J796*'fnd base rates'!M$13)
+($K796*'fnd base rates'!M$14)
+($M796*'fnd base rates'!M$16)
+($N796*'fnd base rates'!M$17)
+($O796*'fnd base rates'!M$18)
+($P796*VLOOKUP($S796+12,rate_basefnd,13)))</f>
        <v>0</v>
      </c>
      <c r="AF796" s="3">
        <f t="shared" si="169"/>
        <v>199049.89599999998</v>
      </c>
      <c r="AH796" s="205">
        <f t="shared" si="170"/>
        <v>491095201</v>
      </c>
      <c r="AI796" s="3" t="str">
        <f t="shared" si="174"/>
        <v>491</v>
      </c>
      <c r="AJ796" s="1" t="str">
        <f t="shared" si="175"/>
        <v>095</v>
      </c>
      <c r="AK796" s="1" t="str">
        <f t="shared" si="176"/>
        <v>201</v>
      </c>
      <c r="AL796" s="3">
        <f t="shared" si="171"/>
        <v>1</v>
      </c>
      <c r="AM796" s="3">
        <f t="shared" si="181"/>
        <v>9</v>
      </c>
      <c r="AN796" s="3">
        <f t="shared" si="177"/>
        <v>199049.89599999998</v>
      </c>
      <c r="AO796" s="3">
        <f t="shared" si="178"/>
        <v>22117</v>
      </c>
      <c r="AP796" s="3">
        <f t="shared" si="172"/>
        <v>9552</v>
      </c>
      <c r="AQ796" s="3">
        <v>12565</v>
      </c>
      <c r="AS796" s="68"/>
      <c r="AT796" s="68"/>
      <c r="AX796" s="4">
        <f t="shared" si="179"/>
        <v>0</v>
      </c>
      <c r="AZ796" s="4">
        <f t="shared" si="180"/>
        <v>0</v>
      </c>
      <c r="BB796" s="4"/>
    </row>
    <row r="797" spans="1:54" s="3" customFormat="1">
      <c r="A797" s="205" t="str">
        <f t="shared" si="173"/>
        <v>491</v>
      </c>
      <c r="B797" s="1">
        <v>491095244</v>
      </c>
      <c r="C797" s="7" t="s">
        <v>115</v>
      </c>
      <c r="D797" s="8">
        <f>'fnd enro'!D797</f>
        <v>0</v>
      </c>
      <c r="E797" s="8">
        <f>'fnd enro'!E797</f>
        <v>0</v>
      </c>
      <c r="F797" s="8">
        <f>'fnd enro'!F797</f>
        <v>0</v>
      </c>
      <c r="G797" s="8">
        <f>'fnd enro'!G797</f>
        <v>0</v>
      </c>
      <c r="H797" s="8">
        <f>'fnd enro'!H797</f>
        <v>0</v>
      </c>
      <c r="I797" s="8">
        <f>'fnd enro'!I797</f>
        <v>1</v>
      </c>
      <c r="J797" s="8">
        <f>'fnd enro'!J797</f>
        <v>0</v>
      </c>
      <c r="K797" s="9">
        <f>'fnd enro'!K797</f>
        <v>0.04</v>
      </c>
      <c r="L797" s="8">
        <f>'fnd enro'!L797</f>
        <v>0</v>
      </c>
      <c r="M797" s="8">
        <f>'fnd enro'!M797</f>
        <v>0</v>
      </c>
      <c r="N797" s="8">
        <f>'fnd enro'!N797</f>
        <v>0</v>
      </c>
      <c r="O797" s="8">
        <f>'fnd enro'!O797</f>
        <v>0</v>
      </c>
      <c r="P797" s="8">
        <f>'fnd enro'!P797</f>
        <v>1</v>
      </c>
      <c r="Q797" s="8">
        <f>'fnd enro'!R797</f>
        <v>1</v>
      </c>
      <c r="R797" s="9">
        <f t="shared" si="168"/>
        <v>1</v>
      </c>
      <c r="S797" s="8">
        <f>VALUE('fnd enro'!Q797)</f>
        <v>10</v>
      </c>
      <c r="T797" s="1"/>
      <c r="U797" s="68">
        <f>(($D797*'fnd base rates'!C$7)
+($E797*'fnd base rates'!C$8)
+($F797*'fnd base rates'!C$9)
+($G797*'fnd base rates'!C$10)
+($H797*'fnd base rates'!C$11)
+($I797*'fnd base rates'!C$12)
+($J797*'fnd base rates'!C$13)
+($K797*'fnd base rates'!C$14)
+($M797*'fnd base rates'!C$16)
+($N797*'fnd base rates'!C$17)
+($O797*'fnd base rates'!C$18)
+($P797*VLOOKUP($S797+12,rate_basefnd,3)))
*$R797</f>
        <v>714.21119999999996</v>
      </c>
      <c r="V797" s="68">
        <f>(($D797*'fnd base rates'!D$7)
+($E797*'fnd base rates'!D$8)
+($F797*'fnd base rates'!D$9)
+($G797*'fnd base rates'!D$10)
+($H797*'fnd base rates'!D$11)
+($I797*'fnd base rates'!D$12)
+($J797*'fnd base rates'!D$13)
+($K797*'fnd base rates'!D$14)
+($M797*'fnd base rates'!D$16)
+($N797*'fnd base rates'!D$17)
+($O797*'fnd base rates'!D$18)
+($P797*VLOOKUP($S797+12,rate_basefnd,4)))
*$R797</f>
        <v>1391.52</v>
      </c>
      <c r="W797" s="68">
        <f>(($D797*'fnd base rates'!E$7)
+($E797*'fnd base rates'!E$8)
+($F797*'fnd base rates'!E$9)
+($G797*'fnd base rates'!E$10)
+($H797*'fnd base rates'!E$11)
+($I797*'fnd base rates'!E$12)
+($J797*'fnd base rates'!E$13)
+($K797*'fnd base rates'!E$14)
+($M797*'fnd base rates'!E$16)
+($N797*'fnd base rates'!E$17)
+($O797*'fnd base rates'!E$18)
+($P797*VLOOKUP($S797+12,rate_basefnd,5)))
*$R797</f>
        <v>10762.840799999998</v>
      </c>
      <c r="X797" s="68">
        <f>(($D797*'fnd base rates'!F$7)
+($E797*'fnd base rates'!F$8)
+($F797*'fnd base rates'!F$9)
+($G797*'fnd base rates'!F$10)
+($H797*'fnd base rates'!F$11)
+($I797*'fnd base rates'!F$12)
+($J797*'fnd base rates'!F$13)
+($K797*'fnd base rates'!F$14)
+($M797*'fnd base rates'!F$16)
+($N797*'fnd base rates'!F$17)
+($O797*'fnd base rates'!F$18)
+($P797*VLOOKUP($S797+12,rate_basefnd,6)))
*$R797</f>
        <v>997.85279999999989</v>
      </c>
      <c r="Y797" s="68">
        <f>(($D797*'fnd base rates'!G$7)
+($E797*'fnd base rates'!G$8)
+($F797*'fnd base rates'!G$9)
+($G797*'fnd base rates'!G$10)
+($H797*'fnd base rates'!G$11)
+($I797*'fnd base rates'!G$12)
+($J797*'fnd base rates'!G$13)
+($K797*'fnd base rates'!G$14)
+($M797*'fnd base rates'!G$16)
+($N797*'fnd base rates'!G$17)
+($O797*'fnd base rates'!G$18)
+($P797*VLOOKUP($S797+12,rate_basefnd,7)))
*$R797</f>
        <v>439.59039999999999</v>
      </c>
      <c r="Z797" s="68">
        <f>(($D797*'fnd base rates'!H$7)
+($E797*'fnd base rates'!H$8)
+($F797*'fnd base rates'!H$9)
+($G797*'fnd base rates'!H$10)
+($H797*'fnd base rates'!H$11)
+($I797*'fnd base rates'!H$12)
+($J797*'fnd base rates'!H$13)
+($K797*'fnd base rates'!H$14)
+($M797*'fnd base rates'!H$16)
+($N797*'fnd base rates'!H$17)
+($O797*'fnd base rates'!H$18)
+($P797*VLOOKUP($S797+12,rate_basefnd,8)))</f>
        <v>958.67399999999998</v>
      </c>
      <c r="AA797" s="68">
        <f>(($D797*'fnd base rates'!I$7)
+($E797*'fnd base rates'!I$8)
+($F797*'fnd base rates'!I$9)
+($G797*'fnd base rates'!I$10)
+($H797*'fnd base rates'!I$11)
+($I797*'fnd base rates'!I$12)
+($J797*'fnd base rates'!I$13)
+($K797*'fnd base rates'!I$14)
+($M797*'fnd base rates'!I$16)
+($N797*'fnd base rates'!I$17)
+($O797*'fnd base rates'!I$18)
+($P797*VLOOKUP($S797+12,rate_basefnd,9)))
*$R797</f>
        <v>687.06999999999994</v>
      </c>
      <c r="AB797" s="68">
        <f>(($D797*'fnd base rates'!J$7)
+($E797*'fnd base rates'!J$8)
+($F797*'fnd base rates'!J$9)
+($G797*'fnd base rates'!J$10)
+($H797*'fnd base rates'!J$11)
+($I797*'fnd base rates'!J$12)
+($J797*'fnd base rates'!J$13)
+($K797*'fnd base rates'!J$14)
+($M797*'fnd base rates'!J$16)
+($N797*'fnd base rates'!J$17)
+($O797*'fnd base rates'!J$18)
+($P797*VLOOKUP($S797+12,rate_basefnd,10)))
*$R797</f>
        <v>1751.3700000000001</v>
      </c>
      <c r="AC797" s="68">
        <f>(($D797*'fnd base rates'!K$7)
+($E797*'fnd base rates'!K$8)
+($F797*'fnd base rates'!K$9)
+($G797*'fnd base rates'!K$10)
+($H797*'fnd base rates'!K$11)
+($I797*'fnd base rates'!K$12)
+($J797*'fnd base rates'!K$13)
+($K797*'fnd base rates'!K$14)
+($M797*'fnd base rates'!K$16)
+($N797*'fnd base rates'!K$17)
+($O797*'fnd base rates'!K$18)
+($P797*VLOOKUP($S797+12,rate_basefnd,11)))
*$R797</f>
        <v>1280.886</v>
      </c>
      <c r="AD797" s="68">
        <f>(($D797*'fnd base rates'!L$7)
+($E797*'fnd base rates'!L$8)
+($F797*'fnd base rates'!L$9)
+($G797*'fnd base rates'!L$10)
+($H797*'fnd base rates'!L$11)
+($I797*'fnd base rates'!L$12)
+($J797*'fnd base rates'!L$13)
+($K797*'fnd base rates'!L$14)
+($M797*'fnd base rates'!L$16)
+($N797*'fnd base rates'!L$17)
+($O797*'fnd base rates'!L$18)
+($P797*VLOOKUP($S797+12,rate_basefnd,12)))</f>
        <v>3160.3188</v>
      </c>
      <c r="AE797" s="68">
        <f>(($D797*'fnd base rates'!M$7)
+($E797*'fnd base rates'!M$8)
+($F797*'fnd base rates'!M$9)
+($G797*'fnd base rates'!M$10)
+($H797*'fnd base rates'!M$11)
+($I797*'fnd base rates'!M$12)
+($J797*'fnd base rates'!M$13)
+($K797*'fnd base rates'!M$14)
+($M797*'fnd base rates'!M$16)
+($N797*'fnd base rates'!M$17)
+($O797*'fnd base rates'!M$18)
+($P797*VLOOKUP($S797+12,rate_basefnd,13)))</f>
        <v>0</v>
      </c>
      <c r="AF797" s="3">
        <f t="shared" si="169"/>
        <v>22144.333999999995</v>
      </c>
      <c r="AH797" s="205">
        <f t="shared" si="170"/>
        <v>491095244</v>
      </c>
      <c r="AI797" s="3" t="str">
        <f t="shared" si="174"/>
        <v>491</v>
      </c>
      <c r="AJ797" s="1" t="str">
        <f t="shared" si="175"/>
        <v>095</v>
      </c>
      <c r="AK797" s="1" t="str">
        <f t="shared" si="176"/>
        <v>244</v>
      </c>
      <c r="AL797" s="3">
        <f t="shared" si="171"/>
        <v>1</v>
      </c>
      <c r="AM797" s="3">
        <f t="shared" si="181"/>
        <v>1</v>
      </c>
      <c r="AN797" s="3">
        <f t="shared" si="177"/>
        <v>22144.333999999995</v>
      </c>
      <c r="AO797" s="3">
        <f t="shared" si="178"/>
        <v>22144</v>
      </c>
      <c r="AP797" s="3">
        <f t="shared" si="172"/>
        <v>9579</v>
      </c>
      <c r="AQ797" s="3">
        <v>12565</v>
      </c>
      <c r="AS797" s="68"/>
      <c r="AT797" s="68"/>
      <c r="AX797" s="4">
        <f t="shared" si="179"/>
        <v>0</v>
      </c>
      <c r="AZ797" s="4">
        <f t="shared" si="180"/>
        <v>0</v>
      </c>
      <c r="BB797" s="4"/>
    </row>
    <row r="798" spans="1:54" s="3" customFormat="1">
      <c r="A798" s="205" t="str">
        <f t="shared" si="173"/>
        <v>491</v>
      </c>
      <c r="B798" s="1">
        <v>491095265</v>
      </c>
      <c r="C798" s="7" t="s">
        <v>115</v>
      </c>
      <c r="D798" s="8">
        <f>'fnd enro'!D798</f>
        <v>0</v>
      </c>
      <c r="E798" s="8">
        <f>'fnd enro'!E798</f>
        <v>0</v>
      </c>
      <c r="F798" s="8">
        <f>'fnd enro'!F798</f>
        <v>0</v>
      </c>
      <c r="G798" s="8">
        <f>'fnd enro'!G798</f>
        <v>0</v>
      </c>
      <c r="H798" s="8">
        <f>'fnd enro'!H798</f>
        <v>1</v>
      </c>
      <c r="I798" s="8">
        <f>'fnd enro'!I798</f>
        <v>1</v>
      </c>
      <c r="J798" s="8">
        <f>'fnd enro'!J798</f>
        <v>0</v>
      </c>
      <c r="K798" s="9">
        <f>'fnd enro'!K798</f>
        <v>0.08</v>
      </c>
      <c r="L798" s="8">
        <f>'fnd enro'!L798</f>
        <v>0</v>
      </c>
      <c r="M798" s="8">
        <f>'fnd enro'!M798</f>
        <v>0</v>
      </c>
      <c r="N798" s="8">
        <f>'fnd enro'!N798</f>
        <v>0</v>
      </c>
      <c r="O798" s="8">
        <f>'fnd enro'!O798</f>
        <v>0</v>
      </c>
      <c r="P798" s="8">
        <f>'fnd enro'!P798</f>
        <v>1</v>
      </c>
      <c r="Q798" s="8">
        <f>'fnd enro'!R798</f>
        <v>2</v>
      </c>
      <c r="R798" s="9">
        <f t="shared" si="168"/>
        <v>1</v>
      </c>
      <c r="S798" s="8">
        <f>VALUE('fnd enro'!Q798)</f>
        <v>4</v>
      </c>
      <c r="T798" s="1"/>
      <c r="U798" s="68">
        <f>(($D798*'fnd base rates'!C$7)
+($E798*'fnd base rates'!C$8)
+($F798*'fnd base rates'!C$9)
+($G798*'fnd base rates'!C$10)
+($H798*'fnd base rates'!C$11)
+($I798*'fnd base rates'!C$12)
+($J798*'fnd base rates'!C$13)
+($K798*'fnd base rates'!C$14)
+($M798*'fnd base rates'!C$16)
+($N798*'fnd base rates'!C$17)
+($O798*'fnd base rates'!C$18)
+($P798*VLOOKUP($S798+12,rate_basefnd,3)))
*$R798</f>
        <v>1267.3424</v>
      </c>
      <c r="V798" s="68">
        <f>(($D798*'fnd base rates'!D$7)
+($E798*'fnd base rates'!D$8)
+($F798*'fnd base rates'!D$9)
+($G798*'fnd base rates'!D$10)
+($H798*'fnd base rates'!D$11)
+($I798*'fnd base rates'!D$12)
+($J798*'fnd base rates'!D$13)
+($K798*'fnd base rates'!D$14)
+($M798*'fnd base rates'!D$16)
+($N798*'fnd base rates'!D$17)
+($O798*'fnd base rates'!D$18)
+($P798*VLOOKUP($S798+12,rate_basefnd,4)))
*$R798</f>
        <v>2019.75</v>
      </c>
      <c r="W798" s="68">
        <f>(($D798*'fnd base rates'!E$7)
+($E798*'fnd base rates'!E$8)
+($F798*'fnd base rates'!E$9)
+($G798*'fnd base rates'!E$10)
+($H798*'fnd base rates'!E$11)
+($I798*'fnd base rates'!E$12)
+($J798*'fnd base rates'!E$13)
+($K798*'fnd base rates'!E$14)
+($M798*'fnd base rates'!E$16)
+($N798*'fnd base rates'!E$17)
+($O798*'fnd base rates'!E$18)
+($P798*VLOOKUP($S798+12,rate_basefnd,5)))
*$R798</f>
        <v>12463.041599999999</v>
      </c>
      <c r="X798" s="68">
        <f>(($D798*'fnd base rates'!F$7)
+($E798*'fnd base rates'!F$8)
+($F798*'fnd base rates'!F$9)
+($G798*'fnd base rates'!F$10)
+($H798*'fnd base rates'!F$11)
+($I798*'fnd base rates'!F$12)
+($J798*'fnd base rates'!F$13)
+($K798*'fnd base rates'!F$14)
+($M798*'fnd base rates'!F$16)
+($N798*'fnd base rates'!F$17)
+($O798*'fnd base rates'!F$18)
+($P798*VLOOKUP($S798+12,rate_basefnd,6)))
*$R798</f>
        <v>2116.0655999999999</v>
      </c>
      <c r="Y798" s="68">
        <f>(($D798*'fnd base rates'!G$7)
+($E798*'fnd base rates'!G$8)
+($F798*'fnd base rates'!G$9)
+($G798*'fnd base rates'!G$10)
+($H798*'fnd base rates'!G$11)
+($I798*'fnd base rates'!G$12)
+($J798*'fnd base rates'!G$13)
+($K798*'fnd base rates'!G$14)
+($M798*'fnd base rates'!G$16)
+($N798*'fnd base rates'!G$17)
+($O798*'fnd base rates'!G$18)
+($P798*VLOOKUP($S798+12,rate_basefnd,7)))
*$R798</f>
        <v>522.75080000000003</v>
      </c>
      <c r="Z798" s="68">
        <f>(($D798*'fnd base rates'!H$7)
+($E798*'fnd base rates'!H$8)
+($F798*'fnd base rates'!H$9)
+($G798*'fnd base rates'!H$10)
+($H798*'fnd base rates'!H$11)
+($I798*'fnd base rates'!H$12)
+($J798*'fnd base rates'!H$13)
+($K798*'fnd base rates'!H$14)
+($M798*'fnd base rates'!H$16)
+($N798*'fnd base rates'!H$17)
+($O798*'fnd base rates'!H$18)
+($P798*VLOOKUP($S798+12,rate_basefnd,8)))</f>
        <v>1523.9580000000001</v>
      </c>
      <c r="AA798" s="68">
        <f>(($D798*'fnd base rates'!I$7)
+($E798*'fnd base rates'!I$8)
+($F798*'fnd base rates'!I$9)
+($G798*'fnd base rates'!I$10)
+($H798*'fnd base rates'!I$11)
+($I798*'fnd base rates'!I$12)
+($J798*'fnd base rates'!I$13)
+($K798*'fnd base rates'!I$14)
+($M798*'fnd base rates'!I$16)
+($N798*'fnd base rates'!I$17)
+($O798*'fnd base rates'!I$18)
+($P798*VLOOKUP($S798+12,rate_basefnd,9)))
*$R798</f>
        <v>1053.0700000000002</v>
      </c>
      <c r="AB798" s="68">
        <f>(($D798*'fnd base rates'!J$7)
+($E798*'fnd base rates'!J$8)
+($F798*'fnd base rates'!J$9)
+($G798*'fnd base rates'!J$10)
+($H798*'fnd base rates'!J$11)
+($I798*'fnd base rates'!J$12)
+($J798*'fnd base rates'!J$13)
+($K798*'fnd base rates'!J$14)
+($M798*'fnd base rates'!J$16)
+($N798*'fnd base rates'!J$17)
+($O798*'fnd base rates'!J$18)
+($P798*VLOOKUP($S798+12,rate_basefnd,10)))
*$R798</f>
        <v>1574.47</v>
      </c>
      <c r="AC798" s="68">
        <f>(($D798*'fnd base rates'!K$7)
+($E798*'fnd base rates'!K$8)
+($F798*'fnd base rates'!K$9)
+($G798*'fnd base rates'!K$10)
+($H798*'fnd base rates'!K$11)
+($I798*'fnd base rates'!K$12)
+($J798*'fnd base rates'!K$13)
+($K798*'fnd base rates'!K$14)
+($M798*'fnd base rates'!K$16)
+($N798*'fnd base rates'!K$17)
+($O798*'fnd base rates'!K$18)
+($P798*VLOOKUP($S798+12,rate_basefnd,11)))
*$R798</f>
        <v>2597.3820000000001</v>
      </c>
      <c r="AD798" s="68">
        <f>(($D798*'fnd base rates'!L$7)
+($E798*'fnd base rates'!L$8)
+($F798*'fnd base rates'!L$9)
+($G798*'fnd base rates'!L$10)
+($H798*'fnd base rates'!L$11)
+($I798*'fnd base rates'!L$12)
+($J798*'fnd base rates'!L$13)
+($K798*'fnd base rates'!L$14)
+($M798*'fnd base rates'!L$16)
+($N798*'fnd base rates'!L$17)
+($O798*'fnd base rates'!L$18)
+($P798*VLOOKUP($S798+12,rate_basefnd,12)))</f>
        <v>5185.1275999999998</v>
      </c>
      <c r="AE798" s="68">
        <f>(($D798*'fnd base rates'!M$7)
+($E798*'fnd base rates'!M$8)
+($F798*'fnd base rates'!M$9)
+($G798*'fnd base rates'!M$10)
+($H798*'fnd base rates'!M$11)
+($I798*'fnd base rates'!M$12)
+($J798*'fnd base rates'!M$13)
+($K798*'fnd base rates'!M$14)
+($M798*'fnd base rates'!M$16)
+($N798*'fnd base rates'!M$17)
+($O798*'fnd base rates'!M$18)
+($P798*VLOOKUP($S798+12,rate_basefnd,13)))</f>
        <v>0</v>
      </c>
      <c r="AF798" s="3">
        <f t="shared" si="169"/>
        <v>30322.958000000002</v>
      </c>
      <c r="AH798" s="205">
        <f t="shared" si="170"/>
        <v>491095265</v>
      </c>
      <c r="AI798" s="3" t="str">
        <f t="shared" si="174"/>
        <v>491</v>
      </c>
      <c r="AJ798" s="1" t="str">
        <f t="shared" si="175"/>
        <v>095</v>
      </c>
      <c r="AK798" s="1" t="str">
        <f t="shared" si="176"/>
        <v>265</v>
      </c>
      <c r="AL798" s="3">
        <f t="shared" si="171"/>
        <v>1</v>
      </c>
      <c r="AM798" s="3">
        <f t="shared" si="181"/>
        <v>2</v>
      </c>
      <c r="AN798" s="3">
        <f t="shared" si="177"/>
        <v>30322.958000000002</v>
      </c>
      <c r="AO798" s="3">
        <f t="shared" si="178"/>
        <v>15161</v>
      </c>
      <c r="AP798" s="3">
        <f t="shared" si="172"/>
        <v>1908</v>
      </c>
      <c r="AQ798" s="3">
        <v>13253</v>
      </c>
      <c r="AS798" s="68"/>
      <c r="AT798" s="68"/>
      <c r="AX798" s="4">
        <f t="shared" si="179"/>
        <v>0</v>
      </c>
      <c r="AZ798" s="4">
        <f t="shared" si="180"/>
        <v>0</v>
      </c>
      <c r="BB798" s="4"/>
    </row>
    <row r="799" spans="1:54" s="3" customFormat="1">
      <c r="A799" s="205" t="str">
        <f t="shared" si="173"/>
        <v>491</v>
      </c>
      <c r="B799" s="1">
        <v>491095273</v>
      </c>
      <c r="C799" s="7" t="s">
        <v>115</v>
      </c>
      <c r="D799" s="8">
        <f>'fnd enro'!D799</f>
        <v>0</v>
      </c>
      <c r="E799" s="8">
        <f>'fnd enro'!E799</f>
        <v>0</v>
      </c>
      <c r="F799" s="8">
        <f>'fnd enro'!F799</f>
        <v>1</v>
      </c>
      <c r="G799" s="8">
        <f>'fnd enro'!G799</f>
        <v>8</v>
      </c>
      <c r="H799" s="8">
        <f>'fnd enro'!H799</f>
        <v>4</v>
      </c>
      <c r="I799" s="8">
        <f>'fnd enro'!I799</f>
        <v>0</v>
      </c>
      <c r="J799" s="8">
        <f>'fnd enro'!J799</f>
        <v>0</v>
      </c>
      <c r="K799" s="9">
        <f>'fnd enro'!K799</f>
        <v>0.52</v>
      </c>
      <c r="L799" s="8">
        <f>'fnd enro'!L799</f>
        <v>0</v>
      </c>
      <c r="M799" s="8">
        <f>'fnd enro'!M799</f>
        <v>0</v>
      </c>
      <c r="N799" s="8">
        <f>'fnd enro'!N799</f>
        <v>0</v>
      </c>
      <c r="O799" s="8">
        <f>'fnd enro'!O799</f>
        <v>0</v>
      </c>
      <c r="P799" s="8">
        <f>'fnd enro'!P799</f>
        <v>7</v>
      </c>
      <c r="Q799" s="8">
        <f>'fnd enro'!R799</f>
        <v>13</v>
      </c>
      <c r="R799" s="9">
        <f t="shared" si="168"/>
        <v>1</v>
      </c>
      <c r="S799" s="8">
        <f>VALUE('fnd enro'!Q799)</f>
        <v>6</v>
      </c>
      <c r="T799" s="1"/>
      <c r="U799" s="68">
        <f>(($D799*'fnd base rates'!C$7)
+($E799*'fnd base rates'!C$8)
+($F799*'fnd base rates'!C$9)
+($G799*'fnd base rates'!C$10)
+($H799*'fnd base rates'!C$11)
+($I799*'fnd base rates'!C$12)
+($J799*'fnd base rates'!C$13)
+($K799*'fnd base rates'!C$14)
+($M799*'fnd base rates'!C$16)
+($N799*'fnd base rates'!C$17)
+($O799*'fnd base rates'!C$18)
+($P799*VLOOKUP($S799+12,rate_basefnd,3)))
*$R799</f>
        <v>8356.9256000000005</v>
      </c>
      <c r="V799" s="68">
        <f>(($D799*'fnd base rates'!D$7)
+($E799*'fnd base rates'!D$8)
+($F799*'fnd base rates'!D$9)
+($G799*'fnd base rates'!D$10)
+($H799*'fnd base rates'!D$11)
+($I799*'fnd base rates'!D$12)
+($J799*'fnd base rates'!D$13)
+($K799*'fnd base rates'!D$14)
+($M799*'fnd base rates'!D$16)
+($N799*'fnd base rates'!D$17)
+($O799*'fnd base rates'!D$18)
+($P799*VLOOKUP($S799+12,rate_basefnd,4)))
*$R799</f>
        <v>13693.269999999999</v>
      </c>
      <c r="W799" s="68">
        <f>(($D799*'fnd base rates'!E$7)
+($E799*'fnd base rates'!E$8)
+($F799*'fnd base rates'!E$9)
+($G799*'fnd base rates'!E$10)
+($H799*'fnd base rates'!E$11)
+($I799*'fnd base rates'!E$12)
+($J799*'fnd base rates'!E$13)
+($K799*'fnd base rates'!E$14)
+($M799*'fnd base rates'!E$16)
+($N799*'fnd base rates'!E$17)
+($O799*'fnd base rates'!E$18)
+($P799*VLOOKUP($S799+12,rate_basefnd,5)))
*$R799</f>
        <v>80251.24040000001</v>
      </c>
      <c r="X799" s="68">
        <f>(($D799*'fnd base rates'!F$7)
+($E799*'fnd base rates'!F$8)
+($F799*'fnd base rates'!F$9)
+($G799*'fnd base rates'!F$10)
+($H799*'fnd base rates'!F$11)
+($I799*'fnd base rates'!F$12)
+($J799*'fnd base rates'!F$13)
+($K799*'fnd base rates'!F$14)
+($M799*'fnd base rates'!F$16)
+($N799*'fnd base rates'!F$17)
+($O799*'fnd base rates'!F$18)
+($P799*VLOOKUP($S799+12,rate_basefnd,6)))
*$R799</f>
        <v>17053.346400000002</v>
      </c>
      <c r="Y799" s="68">
        <f>(($D799*'fnd base rates'!G$7)
+($E799*'fnd base rates'!G$8)
+($F799*'fnd base rates'!G$9)
+($G799*'fnd base rates'!G$10)
+($H799*'fnd base rates'!G$11)
+($I799*'fnd base rates'!G$12)
+($J799*'fnd base rates'!G$13)
+($K799*'fnd base rates'!G$14)
+($M799*'fnd base rates'!G$16)
+($N799*'fnd base rates'!G$17)
+($O799*'fnd base rates'!G$18)
+($P799*VLOOKUP($S799+12,rate_basefnd,7)))
*$R799</f>
        <v>3581.9551999999999</v>
      </c>
      <c r="Z799" s="68">
        <f>(($D799*'fnd base rates'!H$7)
+($E799*'fnd base rates'!H$8)
+($F799*'fnd base rates'!H$9)
+($G799*'fnd base rates'!H$10)
+($H799*'fnd base rates'!H$11)
+($I799*'fnd base rates'!H$12)
+($J799*'fnd base rates'!H$13)
+($K799*'fnd base rates'!H$14)
+($M799*'fnd base rates'!H$16)
+($N799*'fnd base rates'!H$17)
+($O799*'fnd base rates'!H$18)
+($P799*VLOOKUP($S799+12,rate_basefnd,8)))</f>
        <v>7750.0819999999994</v>
      </c>
      <c r="AA799" s="68">
        <f>(($D799*'fnd base rates'!I$7)
+($E799*'fnd base rates'!I$8)
+($F799*'fnd base rates'!I$9)
+($G799*'fnd base rates'!I$10)
+($H799*'fnd base rates'!I$11)
+($I799*'fnd base rates'!I$12)
+($J799*'fnd base rates'!I$13)
+($K799*'fnd base rates'!I$14)
+($M799*'fnd base rates'!I$16)
+($N799*'fnd base rates'!I$17)
+($O799*'fnd base rates'!I$18)
+($P799*VLOOKUP($S799+12,rate_basefnd,9)))
*$R799</f>
        <v>6942.34</v>
      </c>
      <c r="AB799" s="68">
        <f>(($D799*'fnd base rates'!J$7)
+($E799*'fnd base rates'!J$8)
+($F799*'fnd base rates'!J$9)
+($G799*'fnd base rates'!J$10)
+($H799*'fnd base rates'!J$11)
+($I799*'fnd base rates'!J$12)
+($J799*'fnd base rates'!J$13)
+($K799*'fnd base rates'!J$14)
+($M799*'fnd base rates'!J$16)
+($N799*'fnd base rates'!J$17)
+($O799*'fnd base rates'!J$18)
+($P799*VLOOKUP($S799+12,rate_basefnd,10)))
*$R799</f>
        <v>8031.45</v>
      </c>
      <c r="AC799" s="68">
        <f>(($D799*'fnd base rates'!K$7)
+($E799*'fnd base rates'!K$8)
+($F799*'fnd base rates'!K$9)
+($G799*'fnd base rates'!K$10)
+($H799*'fnd base rates'!K$11)
+($I799*'fnd base rates'!K$12)
+($J799*'fnd base rates'!K$13)
+($K799*'fnd base rates'!K$14)
+($M799*'fnd base rates'!K$16)
+($N799*'fnd base rates'!K$17)
+($O799*'fnd base rates'!K$18)
+($P799*VLOOKUP($S799+12,rate_basefnd,11)))
*$R799</f>
        <v>16296.258</v>
      </c>
      <c r="AD799" s="68">
        <f>(($D799*'fnd base rates'!L$7)
+($E799*'fnd base rates'!L$8)
+($F799*'fnd base rates'!L$9)
+($G799*'fnd base rates'!L$10)
+($H799*'fnd base rates'!L$11)
+($I799*'fnd base rates'!L$12)
+($J799*'fnd base rates'!L$13)
+($K799*'fnd base rates'!L$14)
+($M799*'fnd base rates'!L$16)
+($N799*'fnd base rates'!L$17)
+($O799*'fnd base rates'!L$18)
+($P799*VLOOKUP($S799+12,rate_basefnd,12)))</f>
        <v>34946.184399999998</v>
      </c>
      <c r="AE799" s="68">
        <f>(($D799*'fnd base rates'!M$7)
+($E799*'fnd base rates'!M$8)
+($F799*'fnd base rates'!M$9)
+($G799*'fnd base rates'!M$10)
+($H799*'fnd base rates'!M$11)
+($I799*'fnd base rates'!M$12)
+($J799*'fnd base rates'!M$13)
+($K799*'fnd base rates'!M$14)
+($M799*'fnd base rates'!M$16)
+($N799*'fnd base rates'!M$17)
+($O799*'fnd base rates'!M$18)
+($P799*VLOOKUP($S799+12,rate_basefnd,13)))</f>
        <v>0</v>
      </c>
      <c r="AF799" s="3">
        <f t="shared" si="169"/>
        <v>196903.05200000003</v>
      </c>
      <c r="AH799" s="205">
        <f t="shared" si="170"/>
        <v>491095273</v>
      </c>
      <c r="AI799" s="3" t="str">
        <f t="shared" si="174"/>
        <v>491</v>
      </c>
      <c r="AJ799" s="1" t="str">
        <f t="shared" si="175"/>
        <v>095</v>
      </c>
      <c r="AK799" s="1" t="str">
        <f t="shared" si="176"/>
        <v>273</v>
      </c>
      <c r="AL799" s="3">
        <f t="shared" si="171"/>
        <v>1</v>
      </c>
      <c r="AM799" s="3">
        <f t="shared" si="181"/>
        <v>13</v>
      </c>
      <c r="AN799" s="3">
        <f t="shared" si="177"/>
        <v>196903.05200000003</v>
      </c>
      <c r="AO799" s="3">
        <f t="shared" si="178"/>
        <v>15146</v>
      </c>
      <c r="AP799" s="3">
        <f t="shared" si="172"/>
        <v>1619</v>
      </c>
      <c r="AQ799" s="3">
        <v>13527</v>
      </c>
      <c r="AS799" s="68"/>
      <c r="AT799" s="68"/>
      <c r="AX799" s="4">
        <f t="shared" si="179"/>
        <v>0</v>
      </c>
      <c r="AZ799" s="4">
        <f t="shared" si="180"/>
        <v>0</v>
      </c>
      <c r="BB799" s="4"/>
    </row>
    <row r="800" spans="1:54" s="3" customFormat="1">
      <c r="A800" s="205" t="str">
        <f t="shared" si="173"/>
        <v>491</v>
      </c>
      <c r="B800" s="1">
        <v>491095292</v>
      </c>
      <c r="C800" s="7" t="s">
        <v>115</v>
      </c>
      <c r="D800" s="8">
        <f>'fnd enro'!D800</f>
        <v>0</v>
      </c>
      <c r="E800" s="8">
        <f>'fnd enro'!E800</f>
        <v>0</v>
      </c>
      <c r="F800" s="8">
        <f>'fnd enro'!F800</f>
        <v>0</v>
      </c>
      <c r="G800" s="8">
        <f>'fnd enro'!G800</f>
        <v>2</v>
      </c>
      <c r="H800" s="8">
        <f>'fnd enro'!H800</f>
        <v>4</v>
      </c>
      <c r="I800" s="8">
        <f>'fnd enro'!I800</f>
        <v>5</v>
      </c>
      <c r="J800" s="8">
        <f>'fnd enro'!J800</f>
        <v>0</v>
      </c>
      <c r="K800" s="9">
        <f>'fnd enro'!K800</f>
        <v>0.44</v>
      </c>
      <c r="L800" s="8">
        <f>'fnd enro'!L800</f>
        <v>0</v>
      </c>
      <c r="M800" s="8">
        <f>'fnd enro'!M800</f>
        <v>0</v>
      </c>
      <c r="N800" s="8">
        <f>'fnd enro'!N800</f>
        <v>0</v>
      </c>
      <c r="O800" s="8">
        <f>'fnd enro'!O800</f>
        <v>0</v>
      </c>
      <c r="P800" s="8">
        <f>'fnd enro'!P800</f>
        <v>8</v>
      </c>
      <c r="Q800" s="8">
        <f>'fnd enro'!R800</f>
        <v>11</v>
      </c>
      <c r="R800" s="9">
        <f t="shared" si="168"/>
        <v>1</v>
      </c>
      <c r="S800" s="8">
        <f>VALUE('fnd enro'!Q800)</f>
        <v>5</v>
      </c>
      <c r="T800" s="1"/>
      <c r="U800" s="68">
        <f>(($D800*'fnd base rates'!C$7)
+($E800*'fnd base rates'!C$8)
+($F800*'fnd base rates'!C$9)
+($G800*'fnd base rates'!C$10)
+($H800*'fnd base rates'!C$11)
+($I800*'fnd base rates'!C$12)
+($J800*'fnd base rates'!C$13)
+($K800*'fnd base rates'!C$14)
+($M800*'fnd base rates'!C$16)
+($N800*'fnd base rates'!C$17)
+($O800*'fnd base rates'!C$18)
+($P800*VLOOKUP($S800+12,rate_basefnd,3)))
*$R800</f>
        <v>7168.9931999999999</v>
      </c>
      <c r="V800" s="68">
        <f>(($D800*'fnd base rates'!D$7)
+($E800*'fnd base rates'!D$8)
+($F800*'fnd base rates'!D$9)
+($G800*'fnd base rates'!D$10)
+($H800*'fnd base rates'!D$11)
+($I800*'fnd base rates'!D$12)
+($J800*'fnd base rates'!D$13)
+($K800*'fnd base rates'!D$14)
+($M800*'fnd base rates'!D$16)
+($N800*'fnd base rates'!D$17)
+($O800*'fnd base rates'!D$18)
+($P800*VLOOKUP($S800+12,rate_basefnd,4)))
*$R800</f>
        <v>12049.98</v>
      </c>
      <c r="W800" s="68">
        <f>(($D800*'fnd base rates'!E$7)
+($E800*'fnd base rates'!E$8)
+($F800*'fnd base rates'!E$9)
+($G800*'fnd base rates'!E$10)
+($H800*'fnd base rates'!E$11)
+($I800*'fnd base rates'!E$12)
+($J800*'fnd base rates'!E$13)
+($K800*'fnd base rates'!E$14)
+($M800*'fnd base rates'!E$16)
+($N800*'fnd base rates'!E$17)
+($O800*'fnd base rates'!E$18)
+($P800*VLOOKUP($S800+12,rate_basefnd,5)))
*$R800</f>
        <v>77864.538799999995</v>
      </c>
      <c r="X800" s="68">
        <f>(($D800*'fnd base rates'!F$7)
+($E800*'fnd base rates'!F$8)
+($F800*'fnd base rates'!F$9)
+($G800*'fnd base rates'!F$10)
+($H800*'fnd base rates'!F$11)
+($I800*'fnd base rates'!F$12)
+($J800*'fnd base rates'!F$13)
+($K800*'fnd base rates'!F$14)
+($M800*'fnd base rates'!F$16)
+($N800*'fnd base rates'!F$17)
+($O800*'fnd base rates'!F$18)
+($P800*VLOOKUP($S800+12,rate_basefnd,6)))
*$R800</f>
        <v>12257.7808</v>
      </c>
      <c r="Y800" s="68">
        <f>(($D800*'fnd base rates'!G$7)
+($E800*'fnd base rates'!G$8)
+($F800*'fnd base rates'!G$9)
+($G800*'fnd base rates'!G$10)
+($H800*'fnd base rates'!G$11)
+($I800*'fnd base rates'!G$12)
+($J800*'fnd base rates'!G$13)
+($K800*'fnd base rates'!G$14)
+($M800*'fnd base rates'!G$16)
+($N800*'fnd base rates'!G$17)
+($O800*'fnd base rates'!G$18)
+($P800*VLOOKUP($S800+12,rate_basefnd,7)))
*$R800</f>
        <v>3297.7143999999998</v>
      </c>
      <c r="Z800" s="68">
        <f>(($D800*'fnd base rates'!H$7)
+($E800*'fnd base rates'!H$8)
+($F800*'fnd base rates'!H$9)
+($G800*'fnd base rates'!H$10)
+($H800*'fnd base rates'!H$11)
+($I800*'fnd base rates'!H$12)
+($J800*'fnd base rates'!H$13)
+($K800*'fnd base rates'!H$14)
+($M800*'fnd base rates'!H$16)
+($N800*'fnd base rates'!H$17)
+($O800*'fnd base rates'!H$18)
+($P800*VLOOKUP($S800+12,rate_basefnd,8)))</f>
        <v>8281.1839999999993</v>
      </c>
      <c r="AA800" s="68">
        <f>(($D800*'fnd base rates'!I$7)
+($E800*'fnd base rates'!I$8)
+($F800*'fnd base rates'!I$9)
+($G800*'fnd base rates'!I$10)
+($H800*'fnd base rates'!I$11)
+($I800*'fnd base rates'!I$12)
+($J800*'fnd base rates'!I$13)
+($K800*'fnd base rates'!I$14)
+($M800*'fnd base rates'!I$16)
+($N800*'fnd base rates'!I$17)
+($O800*'fnd base rates'!I$18)
+($P800*VLOOKUP($S800+12,rate_basefnd,9)))
*$R800</f>
        <v>6154.36</v>
      </c>
      <c r="AB800" s="68">
        <f>(($D800*'fnd base rates'!J$7)
+($E800*'fnd base rates'!J$8)
+($F800*'fnd base rates'!J$9)
+($G800*'fnd base rates'!J$10)
+($H800*'fnd base rates'!J$11)
+($I800*'fnd base rates'!J$12)
+($J800*'fnd base rates'!J$13)
+($K800*'fnd base rates'!J$14)
+($M800*'fnd base rates'!J$16)
+($N800*'fnd base rates'!J$17)
+($O800*'fnd base rates'!J$18)
+($P800*VLOOKUP($S800+12,rate_basefnd,10)))
*$R800</f>
        <v>10198.869999999999</v>
      </c>
      <c r="AC800" s="68">
        <f>(($D800*'fnd base rates'!K$7)
+($E800*'fnd base rates'!K$8)
+($F800*'fnd base rates'!K$9)
+($G800*'fnd base rates'!K$10)
+($H800*'fnd base rates'!K$11)
+($I800*'fnd base rates'!K$12)
+($J800*'fnd base rates'!K$13)
+($K800*'fnd base rates'!K$14)
+($M800*'fnd base rates'!K$16)
+($N800*'fnd base rates'!K$17)
+($O800*'fnd base rates'!K$18)
+($P800*VLOOKUP($S800+12,rate_basefnd,11)))
*$R800</f>
        <v>14121.585999999999</v>
      </c>
      <c r="AD800" s="68">
        <f>(($D800*'fnd base rates'!L$7)
+($E800*'fnd base rates'!L$8)
+($F800*'fnd base rates'!L$9)
+($G800*'fnd base rates'!L$10)
+($H800*'fnd base rates'!L$11)
+($I800*'fnd base rates'!L$12)
+($J800*'fnd base rates'!L$13)
+($K800*'fnd base rates'!L$14)
+($M800*'fnd base rates'!L$16)
+($N800*'fnd base rates'!L$17)
+($O800*'fnd base rates'!L$18)
+($P800*VLOOKUP($S800+12,rate_basefnd,12)))</f>
        <v>30040.7268</v>
      </c>
      <c r="AE800" s="68">
        <f>(($D800*'fnd base rates'!M$7)
+($E800*'fnd base rates'!M$8)
+($F800*'fnd base rates'!M$9)
+($G800*'fnd base rates'!M$10)
+($H800*'fnd base rates'!M$11)
+($I800*'fnd base rates'!M$12)
+($J800*'fnd base rates'!M$13)
+($K800*'fnd base rates'!M$14)
+($M800*'fnd base rates'!M$16)
+($N800*'fnd base rates'!M$17)
+($O800*'fnd base rates'!M$18)
+($P800*VLOOKUP($S800+12,rate_basefnd,13)))</f>
        <v>0</v>
      </c>
      <c r="AF800" s="3">
        <f t="shared" si="169"/>
        <v>181435.734</v>
      </c>
      <c r="AH800" s="205">
        <f t="shared" si="170"/>
        <v>491095292</v>
      </c>
      <c r="AI800" s="3" t="str">
        <f t="shared" si="174"/>
        <v>491</v>
      </c>
      <c r="AJ800" s="1" t="str">
        <f t="shared" si="175"/>
        <v>095</v>
      </c>
      <c r="AK800" s="1" t="str">
        <f t="shared" si="176"/>
        <v>292</v>
      </c>
      <c r="AL800" s="3">
        <f t="shared" si="171"/>
        <v>1</v>
      </c>
      <c r="AM800" s="3">
        <f t="shared" si="181"/>
        <v>11</v>
      </c>
      <c r="AN800" s="3">
        <f t="shared" si="177"/>
        <v>181435.734</v>
      </c>
      <c r="AO800" s="3">
        <f t="shared" si="178"/>
        <v>16494</v>
      </c>
      <c r="AP800" s="3">
        <f t="shared" si="172"/>
        <v>2278</v>
      </c>
      <c r="AQ800" s="3">
        <v>14216</v>
      </c>
      <c r="AS800" s="68"/>
      <c r="AT800" s="68"/>
      <c r="AX800" s="4">
        <f t="shared" si="179"/>
        <v>0</v>
      </c>
      <c r="AZ800" s="4">
        <f t="shared" si="180"/>
        <v>0</v>
      </c>
      <c r="BB800" s="4"/>
    </row>
    <row r="801" spans="1:54" s="3" customFormat="1">
      <c r="A801" s="205" t="str">
        <f t="shared" si="173"/>
        <v>491</v>
      </c>
      <c r="B801" s="1">
        <v>491095293</v>
      </c>
      <c r="C801" s="7" t="s">
        <v>115</v>
      </c>
      <c r="D801" s="8">
        <f>'fnd enro'!D801</f>
        <v>0</v>
      </c>
      <c r="E801" s="8">
        <f>'fnd enro'!E801</f>
        <v>0</v>
      </c>
      <c r="F801" s="8">
        <f>'fnd enro'!F801</f>
        <v>0</v>
      </c>
      <c r="G801" s="8">
        <f>'fnd enro'!G801</f>
        <v>0</v>
      </c>
      <c r="H801" s="8">
        <f>'fnd enro'!H801</f>
        <v>1</v>
      </c>
      <c r="I801" s="8">
        <f>'fnd enro'!I801</f>
        <v>0</v>
      </c>
      <c r="J801" s="8">
        <f>'fnd enro'!J801</f>
        <v>0</v>
      </c>
      <c r="K801" s="9">
        <f>'fnd enro'!K801</f>
        <v>0.04</v>
      </c>
      <c r="L801" s="8">
        <f>'fnd enro'!L801</f>
        <v>0</v>
      </c>
      <c r="M801" s="8">
        <f>'fnd enro'!M801</f>
        <v>0</v>
      </c>
      <c r="N801" s="8">
        <f>'fnd enro'!N801</f>
        <v>0</v>
      </c>
      <c r="O801" s="8">
        <f>'fnd enro'!O801</f>
        <v>0</v>
      </c>
      <c r="P801" s="8">
        <f>'fnd enro'!P801</f>
        <v>1</v>
      </c>
      <c r="Q801" s="8">
        <f>'fnd enro'!R801</f>
        <v>1</v>
      </c>
      <c r="R801" s="9">
        <f t="shared" si="168"/>
        <v>1</v>
      </c>
      <c r="S801" s="8">
        <f>VALUE('fnd enro'!Q801)</f>
        <v>10</v>
      </c>
      <c r="T801" s="1"/>
      <c r="U801" s="68">
        <f>(($D801*'fnd base rates'!C$7)
+($E801*'fnd base rates'!C$8)
+($F801*'fnd base rates'!C$9)
+($G801*'fnd base rates'!C$10)
+($H801*'fnd base rates'!C$11)
+($I801*'fnd base rates'!C$12)
+($J801*'fnd base rates'!C$13)
+($K801*'fnd base rates'!C$14)
+($M801*'fnd base rates'!C$16)
+($N801*'fnd base rates'!C$17)
+($O801*'fnd base rates'!C$18)
+($P801*VLOOKUP($S801+12,rate_basefnd,3)))
*$R801</f>
        <v>714.21119999999996</v>
      </c>
      <c r="V801" s="68">
        <f>(($D801*'fnd base rates'!D$7)
+($E801*'fnd base rates'!D$8)
+($F801*'fnd base rates'!D$9)
+($G801*'fnd base rates'!D$10)
+($H801*'fnd base rates'!D$11)
+($I801*'fnd base rates'!D$12)
+($J801*'fnd base rates'!D$13)
+($K801*'fnd base rates'!D$14)
+($M801*'fnd base rates'!D$16)
+($N801*'fnd base rates'!D$17)
+($O801*'fnd base rates'!D$18)
+($P801*VLOOKUP($S801+12,rate_basefnd,4)))
*$R801</f>
        <v>1391.52</v>
      </c>
      <c r="W801" s="68">
        <f>(($D801*'fnd base rates'!E$7)
+($E801*'fnd base rates'!E$8)
+($F801*'fnd base rates'!E$9)
+($G801*'fnd base rates'!E$10)
+($H801*'fnd base rates'!E$11)
+($I801*'fnd base rates'!E$12)
+($J801*'fnd base rates'!E$13)
+($K801*'fnd base rates'!E$14)
+($M801*'fnd base rates'!E$16)
+($N801*'fnd base rates'!E$17)
+($O801*'fnd base rates'!E$18)
+($P801*VLOOKUP($S801+12,rate_basefnd,5)))
*$R801</f>
        <v>9151.2608</v>
      </c>
      <c r="X801" s="68">
        <f>(($D801*'fnd base rates'!F$7)
+($E801*'fnd base rates'!F$8)
+($F801*'fnd base rates'!F$9)
+($G801*'fnd base rates'!F$10)
+($H801*'fnd base rates'!F$11)
+($I801*'fnd base rates'!F$12)
+($J801*'fnd base rates'!F$13)
+($K801*'fnd base rates'!F$14)
+($M801*'fnd base rates'!F$16)
+($N801*'fnd base rates'!F$17)
+($O801*'fnd base rates'!F$18)
+($P801*VLOOKUP($S801+12,rate_basefnd,6)))
*$R801</f>
        <v>1118.2128</v>
      </c>
      <c r="Y801" s="68">
        <f>(($D801*'fnd base rates'!G$7)
+($E801*'fnd base rates'!G$8)
+($F801*'fnd base rates'!G$9)
+($G801*'fnd base rates'!G$10)
+($H801*'fnd base rates'!G$11)
+($I801*'fnd base rates'!G$12)
+($J801*'fnd base rates'!G$13)
+($K801*'fnd base rates'!G$14)
+($M801*'fnd base rates'!G$16)
+($N801*'fnd base rates'!G$17)
+($O801*'fnd base rates'!G$18)
+($P801*VLOOKUP($S801+12,rate_basefnd,7)))
*$R801</f>
        <v>444.65039999999999</v>
      </c>
      <c r="Z801" s="68">
        <f>(($D801*'fnd base rates'!H$7)
+($E801*'fnd base rates'!H$8)
+($F801*'fnd base rates'!H$9)
+($G801*'fnd base rates'!H$10)
+($H801*'fnd base rates'!H$11)
+($I801*'fnd base rates'!H$12)
+($J801*'fnd base rates'!H$13)
+($K801*'fnd base rates'!H$14)
+($M801*'fnd base rates'!H$16)
+($N801*'fnd base rates'!H$17)
+($O801*'fnd base rates'!H$18)
+($P801*VLOOKUP($S801+12,rate_basefnd,8)))</f>
        <v>620.71399999999994</v>
      </c>
      <c r="AA801" s="68">
        <f>(($D801*'fnd base rates'!I$7)
+($E801*'fnd base rates'!I$8)
+($F801*'fnd base rates'!I$9)
+($G801*'fnd base rates'!I$10)
+($H801*'fnd base rates'!I$11)
+($I801*'fnd base rates'!I$12)
+($J801*'fnd base rates'!I$13)
+($K801*'fnd base rates'!I$14)
+($M801*'fnd base rates'!I$16)
+($N801*'fnd base rates'!I$17)
+($O801*'fnd base rates'!I$18)
+($P801*VLOOKUP($S801+12,rate_basefnd,9)))
*$R801</f>
        <v>667.71</v>
      </c>
      <c r="AB801" s="68">
        <f>(($D801*'fnd base rates'!J$7)
+($E801*'fnd base rates'!J$8)
+($F801*'fnd base rates'!J$9)
+($G801*'fnd base rates'!J$10)
+($H801*'fnd base rates'!J$11)
+($I801*'fnd base rates'!J$12)
+($J801*'fnd base rates'!J$13)
+($K801*'fnd base rates'!J$14)
+($M801*'fnd base rates'!J$16)
+($N801*'fnd base rates'!J$17)
+($O801*'fnd base rates'!J$18)
+($P801*VLOOKUP($S801+12,rate_basefnd,10)))
*$R801</f>
        <v>1390.9</v>
      </c>
      <c r="AC801" s="68">
        <f>(($D801*'fnd base rates'!K$7)
+($E801*'fnd base rates'!K$8)
+($F801*'fnd base rates'!K$9)
+($G801*'fnd base rates'!K$10)
+($H801*'fnd base rates'!K$11)
+($I801*'fnd base rates'!K$12)
+($J801*'fnd base rates'!K$13)
+($K801*'fnd base rates'!K$14)
+($M801*'fnd base rates'!K$16)
+($N801*'fnd base rates'!K$17)
+($O801*'fnd base rates'!K$18)
+($P801*VLOOKUP($S801+12,rate_basefnd,11)))
*$R801</f>
        <v>1316.4959999999999</v>
      </c>
      <c r="AD801" s="68">
        <f>(($D801*'fnd base rates'!L$7)
+($E801*'fnd base rates'!L$8)
+($F801*'fnd base rates'!L$9)
+($G801*'fnd base rates'!L$10)
+($H801*'fnd base rates'!L$11)
+($I801*'fnd base rates'!L$12)
+($J801*'fnd base rates'!L$13)
+($K801*'fnd base rates'!L$14)
+($M801*'fnd base rates'!L$16)
+($N801*'fnd base rates'!L$17)
+($O801*'fnd base rates'!L$18)
+($P801*VLOOKUP($S801+12,rate_basefnd,12)))</f>
        <v>3422.7387999999996</v>
      </c>
      <c r="AE801" s="68">
        <f>(($D801*'fnd base rates'!M$7)
+($E801*'fnd base rates'!M$8)
+($F801*'fnd base rates'!M$9)
+($G801*'fnd base rates'!M$10)
+($H801*'fnd base rates'!M$11)
+($I801*'fnd base rates'!M$12)
+($J801*'fnd base rates'!M$13)
+($K801*'fnd base rates'!M$14)
+($M801*'fnd base rates'!M$16)
+($N801*'fnd base rates'!M$17)
+($O801*'fnd base rates'!M$18)
+($P801*VLOOKUP($S801+12,rate_basefnd,13)))</f>
        <v>0</v>
      </c>
      <c r="AF801" s="3">
        <f t="shared" si="169"/>
        <v>20238.414000000001</v>
      </c>
      <c r="AH801" s="205">
        <f t="shared" si="170"/>
        <v>491095293</v>
      </c>
      <c r="AI801" s="3" t="str">
        <f t="shared" si="174"/>
        <v>491</v>
      </c>
      <c r="AJ801" s="1" t="str">
        <f t="shared" si="175"/>
        <v>095</v>
      </c>
      <c r="AK801" s="1" t="str">
        <f t="shared" si="176"/>
        <v>293</v>
      </c>
      <c r="AL801" s="3">
        <f t="shared" si="171"/>
        <v>1</v>
      </c>
      <c r="AM801" s="3">
        <f t="shared" si="181"/>
        <v>1</v>
      </c>
      <c r="AN801" s="3">
        <f t="shared" si="177"/>
        <v>20238.414000000001</v>
      </c>
      <c r="AO801" s="3">
        <f t="shared" si="178"/>
        <v>20238</v>
      </c>
      <c r="AP801" s="3">
        <f t="shared" si="172"/>
        <v>5213</v>
      </c>
      <c r="AQ801" s="3">
        <v>15025</v>
      </c>
      <c r="AS801" s="68"/>
      <c r="AT801" s="68"/>
      <c r="AX801" s="4">
        <f t="shared" si="179"/>
        <v>0</v>
      </c>
      <c r="AZ801" s="4">
        <f t="shared" si="180"/>
        <v>0</v>
      </c>
      <c r="BB801" s="4"/>
    </row>
    <row r="802" spans="1:54" s="3" customFormat="1">
      <c r="A802" s="205" t="str">
        <f t="shared" si="173"/>
        <v>491</v>
      </c>
      <c r="B802" s="1">
        <v>491095331</v>
      </c>
      <c r="C802" s="7" t="s">
        <v>115</v>
      </c>
      <c r="D802" s="8">
        <f>'fnd enro'!D802</f>
        <v>0</v>
      </c>
      <c r="E802" s="8">
        <f>'fnd enro'!E802</f>
        <v>0</v>
      </c>
      <c r="F802" s="8">
        <f>'fnd enro'!F802</f>
        <v>2</v>
      </c>
      <c r="G802" s="8">
        <f>'fnd enro'!G802</f>
        <v>2</v>
      </c>
      <c r="H802" s="8">
        <f>'fnd enro'!H802</f>
        <v>4</v>
      </c>
      <c r="I802" s="8">
        <f>'fnd enro'!I802</f>
        <v>5</v>
      </c>
      <c r="J802" s="8">
        <f>'fnd enro'!J802</f>
        <v>0</v>
      </c>
      <c r="K802" s="9">
        <f>'fnd enro'!K802</f>
        <v>0.52</v>
      </c>
      <c r="L802" s="8">
        <f>'fnd enro'!L802</f>
        <v>0</v>
      </c>
      <c r="M802" s="8">
        <f>'fnd enro'!M802</f>
        <v>2</v>
      </c>
      <c r="N802" s="8">
        <f>'fnd enro'!N802</f>
        <v>0</v>
      </c>
      <c r="O802" s="8">
        <f>'fnd enro'!O802</f>
        <v>0</v>
      </c>
      <c r="P802" s="8">
        <f>'fnd enro'!P802</f>
        <v>5</v>
      </c>
      <c r="Q802" s="8">
        <f>'fnd enro'!R802</f>
        <v>13</v>
      </c>
      <c r="R802" s="9">
        <f t="shared" si="168"/>
        <v>1</v>
      </c>
      <c r="S802" s="8">
        <f>VALUE('fnd enro'!Q802)</f>
        <v>7</v>
      </c>
      <c r="T802" s="1"/>
      <c r="U802" s="68">
        <f>(($D802*'fnd base rates'!C$7)
+($E802*'fnd base rates'!C$8)
+($F802*'fnd base rates'!C$9)
+($G802*'fnd base rates'!C$10)
+($H802*'fnd base rates'!C$11)
+($I802*'fnd base rates'!C$12)
+($J802*'fnd base rates'!C$13)
+($K802*'fnd base rates'!C$14)
+($M802*'fnd base rates'!C$16)
+($N802*'fnd base rates'!C$17)
+($O802*'fnd base rates'!C$18)
+($P802*VLOOKUP($S802+12,rate_basefnd,3)))
*$R802</f>
        <v>8480.4956000000002</v>
      </c>
      <c r="V802" s="68">
        <f>(($D802*'fnd base rates'!D$7)
+($E802*'fnd base rates'!D$8)
+($F802*'fnd base rates'!D$9)
+($G802*'fnd base rates'!D$10)
+($H802*'fnd base rates'!D$11)
+($I802*'fnd base rates'!D$12)
+($J802*'fnd base rates'!D$13)
+($K802*'fnd base rates'!D$14)
+($M802*'fnd base rates'!D$16)
+($N802*'fnd base rates'!D$17)
+($O802*'fnd base rates'!D$18)
+($P802*VLOOKUP($S802+12,rate_basefnd,4)))
*$R802</f>
        <v>13558.559999999998</v>
      </c>
      <c r="W802" s="68">
        <f>(($D802*'fnd base rates'!E$7)
+($E802*'fnd base rates'!E$8)
+($F802*'fnd base rates'!E$9)
+($G802*'fnd base rates'!E$10)
+($H802*'fnd base rates'!E$11)
+($I802*'fnd base rates'!E$12)
+($J802*'fnd base rates'!E$13)
+($K802*'fnd base rates'!E$14)
+($M802*'fnd base rates'!E$16)
+($N802*'fnd base rates'!E$17)
+($O802*'fnd base rates'!E$18)
+($P802*VLOOKUP($S802+12,rate_basefnd,5)))
*$R802</f>
        <v>83495.320399999997</v>
      </c>
      <c r="X802" s="68">
        <f>(($D802*'fnd base rates'!F$7)
+($E802*'fnd base rates'!F$8)
+($F802*'fnd base rates'!F$9)
+($G802*'fnd base rates'!F$10)
+($H802*'fnd base rates'!F$11)
+($I802*'fnd base rates'!F$12)
+($J802*'fnd base rates'!F$13)
+($K802*'fnd base rates'!F$14)
+($M802*'fnd base rates'!F$16)
+($N802*'fnd base rates'!F$17)
+($O802*'fnd base rates'!F$18)
+($P802*VLOOKUP($S802+12,rate_basefnd,6)))
*$R802</f>
        <v>15475.186399999999</v>
      </c>
      <c r="Y802" s="68">
        <f>(($D802*'fnd base rates'!G$7)
+($E802*'fnd base rates'!G$8)
+($F802*'fnd base rates'!G$9)
+($G802*'fnd base rates'!G$10)
+($H802*'fnd base rates'!G$11)
+($I802*'fnd base rates'!G$12)
+($J802*'fnd base rates'!G$13)
+($K802*'fnd base rates'!G$14)
+($M802*'fnd base rates'!G$16)
+($N802*'fnd base rates'!G$17)
+($O802*'fnd base rates'!G$18)
+($P802*VLOOKUP($S802+12,rate_basefnd,7)))
*$R802</f>
        <v>3478.2351999999996</v>
      </c>
      <c r="Z802" s="68">
        <f>(($D802*'fnd base rates'!H$7)
+($E802*'fnd base rates'!H$8)
+($F802*'fnd base rates'!H$9)
+($G802*'fnd base rates'!H$10)
+($H802*'fnd base rates'!H$11)
+($I802*'fnd base rates'!H$12)
+($J802*'fnd base rates'!H$13)
+($K802*'fnd base rates'!H$14)
+($M802*'fnd base rates'!H$16)
+($N802*'fnd base rates'!H$17)
+($O802*'fnd base rates'!H$18)
+($P802*VLOOKUP($S802+12,rate_basefnd,8)))</f>
        <v>9700.6719999999987</v>
      </c>
      <c r="AA802" s="68">
        <f>(($D802*'fnd base rates'!I$7)
+($E802*'fnd base rates'!I$8)
+($F802*'fnd base rates'!I$9)
+($G802*'fnd base rates'!I$10)
+($H802*'fnd base rates'!I$11)
+($I802*'fnd base rates'!I$12)
+($J802*'fnd base rates'!I$13)
+($K802*'fnd base rates'!I$14)
+($M802*'fnd base rates'!I$16)
+($N802*'fnd base rates'!I$17)
+($O802*'fnd base rates'!I$18)
+($P802*VLOOKUP($S802+12,rate_basefnd,9)))
*$R802</f>
        <v>7000.0199999999995</v>
      </c>
      <c r="AB802" s="68">
        <f>(($D802*'fnd base rates'!J$7)
+($E802*'fnd base rates'!J$8)
+($F802*'fnd base rates'!J$9)
+($G802*'fnd base rates'!J$10)
+($H802*'fnd base rates'!J$11)
+($I802*'fnd base rates'!J$12)
+($J802*'fnd base rates'!J$13)
+($K802*'fnd base rates'!J$14)
+($M802*'fnd base rates'!J$16)
+($N802*'fnd base rates'!J$17)
+($O802*'fnd base rates'!J$18)
+($P802*VLOOKUP($S802+12,rate_basefnd,10)))
*$R802</f>
        <v>9230.27</v>
      </c>
      <c r="AC802" s="68">
        <f>(($D802*'fnd base rates'!K$7)
+($E802*'fnd base rates'!K$8)
+($F802*'fnd base rates'!K$9)
+($G802*'fnd base rates'!K$10)
+($H802*'fnd base rates'!K$11)
+($I802*'fnd base rates'!K$12)
+($J802*'fnd base rates'!K$13)
+($K802*'fnd base rates'!K$14)
+($M802*'fnd base rates'!K$16)
+($N802*'fnd base rates'!K$17)
+($O802*'fnd base rates'!K$18)
+($P802*VLOOKUP($S802+12,rate_basefnd,11)))
*$R802</f>
        <v>17295.718000000001</v>
      </c>
      <c r="AD802" s="68">
        <f>(($D802*'fnd base rates'!L$7)
+($E802*'fnd base rates'!L$8)
+($F802*'fnd base rates'!L$9)
+($G802*'fnd base rates'!L$10)
+($H802*'fnd base rates'!L$11)
+($I802*'fnd base rates'!L$12)
+($J802*'fnd base rates'!L$13)
+($K802*'fnd base rates'!L$14)
+($M802*'fnd base rates'!L$16)
+($N802*'fnd base rates'!L$17)
+($O802*'fnd base rates'!L$18)
+($P802*VLOOKUP($S802+12,rate_basefnd,12)))</f>
        <v>34215.574399999998</v>
      </c>
      <c r="AE802" s="68">
        <f>(($D802*'fnd base rates'!M$7)
+($E802*'fnd base rates'!M$8)
+($F802*'fnd base rates'!M$9)
+($G802*'fnd base rates'!M$10)
+($H802*'fnd base rates'!M$11)
+($I802*'fnd base rates'!M$12)
+($J802*'fnd base rates'!M$13)
+($K802*'fnd base rates'!M$14)
+($M802*'fnd base rates'!M$16)
+($N802*'fnd base rates'!M$17)
+($O802*'fnd base rates'!M$18)
+($P802*VLOOKUP($S802+12,rate_basefnd,13)))</f>
        <v>0</v>
      </c>
      <c r="AF802" s="3">
        <f t="shared" si="169"/>
        <v>201930.05199999997</v>
      </c>
      <c r="AH802" s="205">
        <f t="shared" si="170"/>
        <v>491095331</v>
      </c>
      <c r="AI802" s="3" t="str">
        <f t="shared" si="174"/>
        <v>491</v>
      </c>
      <c r="AJ802" s="1" t="str">
        <f t="shared" si="175"/>
        <v>095</v>
      </c>
      <c r="AK802" s="1" t="str">
        <f t="shared" si="176"/>
        <v>331</v>
      </c>
      <c r="AL802" s="3">
        <f t="shared" si="171"/>
        <v>1</v>
      </c>
      <c r="AM802" s="3">
        <f t="shared" si="181"/>
        <v>13</v>
      </c>
      <c r="AN802" s="3">
        <f t="shared" si="177"/>
        <v>201930.05199999997</v>
      </c>
      <c r="AO802" s="3">
        <f t="shared" si="178"/>
        <v>15533</v>
      </c>
      <c r="AP802" s="3">
        <f t="shared" si="172"/>
        <v>1118</v>
      </c>
      <c r="AQ802" s="3">
        <v>14415</v>
      </c>
      <c r="AS802" s="68"/>
      <c r="AT802" s="68"/>
      <c r="AX802" s="4">
        <f t="shared" si="179"/>
        <v>0</v>
      </c>
      <c r="AZ802" s="4">
        <f t="shared" si="180"/>
        <v>0</v>
      </c>
      <c r="BB802" s="4"/>
    </row>
    <row r="803" spans="1:54" s="3" customFormat="1">
      <c r="A803" s="205" t="str">
        <f t="shared" si="173"/>
        <v>491</v>
      </c>
      <c r="B803" s="1">
        <v>491095665</v>
      </c>
      <c r="C803" s="7" t="s">
        <v>115</v>
      </c>
      <c r="D803" s="8">
        <f>'fnd enro'!D803</f>
        <v>0</v>
      </c>
      <c r="E803" s="8">
        <f>'fnd enro'!E803</f>
        <v>0</v>
      </c>
      <c r="F803" s="8">
        <f>'fnd enro'!F803</f>
        <v>0</v>
      </c>
      <c r="G803" s="8">
        <f>'fnd enro'!G803</f>
        <v>1</v>
      </c>
      <c r="H803" s="8">
        <f>'fnd enro'!H803</f>
        <v>0</v>
      </c>
      <c r="I803" s="8">
        <f>'fnd enro'!I803</f>
        <v>1</v>
      </c>
      <c r="J803" s="8">
        <f>'fnd enro'!J803</f>
        <v>0</v>
      </c>
      <c r="K803" s="9">
        <f>'fnd enro'!K803</f>
        <v>0.08</v>
      </c>
      <c r="L803" s="8">
        <f>'fnd enro'!L803</f>
        <v>0</v>
      </c>
      <c r="M803" s="8">
        <f>'fnd enro'!M803</f>
        <v>0</v>
      </c>
      <c r="N803" s="8">
        <f>'fnd enro'!N803</f>
        <v>0</v>
      </c>
      <c r="O803" s="8">
        <f>'fnd enro'!O803</f>
        <v>0</v>
      </c>
      <c r="P803" s="8">
        <f>'fnd enro'!P803</f>
        <v>0</v>
      </c>
      <c r="Q803" s="8">
        <f>'fnd enro'!R803</f>
        <v>2</v>
      </c>
      <c r="R803" s="9">
        <f t="shared" si="168"/>
        <v>1</v>
      </c>
      <c r="S803" s="8">
        <f>VALUE('fnd enro'!Q803)</f>
        <v>5</v>
      </c>
      <c r="T803" s="1"/>
      <c r="U803" s="68">
        <f>(($D803*'fnd base rates'!C$7)
+($E803*'fnd base rates'!C$8)
+($F803*'fnd base rates'!C$9)
+($G803*'fnd base rates'!C$10)
+($H803*'fnd base rates'!C$11)
+($I803*'fnd base rates'!C$12)
+($J803*'fnd base rates'!C$13)
+($K803*'fnd base rates'!C$14)
+($M803*'fnd base rates'!C$16)
+($N803*'fnd base rates'!C$17)
+($O803*'fnd base rates'!C$18)
+($P803*VLOOKUP($S803+12,rate_basefnd,3)))
*$R803</f>
        <v>1199.3224</v>
      </c>
      <c r="V803" s="68">
        <f>(($D803*'fnd base rates'!D$7)
+($E803*'fnd base rates'!D$8)
+($F803*'fnd base rates'!D$9)
+($G803*'fnd base rates'!D$10)
+($H803*'fnd base rates'!D$11)
+($I803*'fnd base rates'!D$12)
+($J803*'fnd base rates'!D$13)
+($K803*'fnd base rates'!D$14)
+($M803*'fnd base rates'!D$16)
+($N803*'fnd base rates'!D$17)
+($O803*'fnd base rates'!D$18)
+($P803*VLOOKUP($S803+12,rate_basefnd,4)))
*$R803</f>
        <v>1697.48</v>
      </c>
      <c r="W803" s="68">
        <f>(($D803*'fnd base rates'!E$7)
+($E803*'fnd base rates'!E$8)
+($F803*'fnd base rates'!E$9)
+($G803*'fnd base rates'!E$10)
+($H803*'fnd base rates'!E$11)
+($I803*'fnd base rates'!E$12)
+($J803*'fnd base rates'!E$13)
+($K803*'fnd base rates'!E$14)
+($M803*'fnd base rates'!E$16)
+($N803*'fnd base rates'!E$17)
+($O803*'fnd base rates'!E$18)
+($P803*VLOOKUP($S803+12,rate_basefnd,5)))
*$R803</f>
        <v>9784.0216</v>
      </c>
      <c r="X803" s="68">
        <f>(($D803*'fnd base rates'!F$7)
+($E803*'fnd base rates'!F$8)
+($F803*'fnd base rates'!F$9)
+($G803*'fnd base rates'!F$10)
+($H803*'fnd base rates'!F$11)
+($I803*'fnd base rates'!F$12)
+($J803*'fnd base rates'!F$13)
+($K803*'fnd base rates'!F$14)
+($M803*'fnd base rates'!F$16)
+($N803*'fnd base rates'!F$17)
+($O803*'fnd base rates'!F$18)
+($P803*VLOOKUP($S803+12,rate_basefnd,6)))
*$R803</f>
        <v>2395.6855999999998</v>
      </c>
      <c r="Y803" s="68">
        <f>(($D803*'fnd base rates'!G$7)
+($E803*'fnd base rates'!G$8)
+($F803*'fnd base rates'!G$9)
+($G803*'fnd base rates'!G$10)
+($H803*'fnd base rates'!G$11)
+($I803*'fnd base rates'!G$12)
+($J803*'fnd base rates'!G$13)
+($K803*'fnd base rates'!G$14)
+($M803*'fnd base rates'!G$16)
+($N803*'fnd base rates'!G$17)
+($O803*'fnd base rates'!G$18)
+($P803*VLOOKUP($S803+12,rate_basefnd,7)))
*$R803</f>
        <v>357.20079999999996</v>
      </c>
      <c r="Z803" s="68">
        <f>(($D803*'fnd base rates'!H$7)
+($E803*'fnd base rates'!H$8)
+($F803*'fnd base rates'!H$9)
+($G803*'fnd base rates'!H$10)
+($H803*'fnd base rates'!H$11)
+($I803*'fnd base rates'!H$12)
+($J803*'fnd base rates'!H$13)
+($K803*'fnd base rates'!H$14)
+($M803*'fnd base rates'!H$16)
+($N803*'fnd base rates'!H$17)
+($O803*'fnd base rates'!H$18)
+($P803*VLOOKUP($S803+12,rate_basefnd,8)))</f>
        <v>1500.568</v>
      </c>
      <c r="AA803" s="68">
        <f>(($D803*'fnd base rates'!I$7)
+($E803*'fnd base rates'!I$8)
+($F803*'fnd base rates'!I$9)
+($G803*'fnd base rates'!I$10)
+($H803*'fnd base rates'!I$11)
+($I803*'fnd base rates'!I$12)
+($J803*'fnd base rates'!I$13)
+($K803*'fnd base rates'!I$14)
+($M803*'fnd base rates'!I$16)
+($N803*'fnd base rates'!I$17)
+($O803*'fnd base rates'!I$18)
+($P803*VLOOKUP($S803+12,rate_basefnd,9)))
*$R803</f>
        <v>925.68000000000006</v>
      </c>
      <c r="AB803" s="68">
        <f>(($D803*'fnd base rates'!J$7)
+($E803*'fnd base rates'!J$8)
+($F803*'fnd base rates'!J$9)
+($G803*'fnd base rates'!J$10)
+($H803*'fnd base rates'!J$11)
+($I803*'fnd base rates'!J$12)
+($J803*'fnd base rates'!J$13)
+($K803*'fnd base rates'!J$14)
+($M803*'fnd base rates'!J$16)
+($N803*'fnd base rates'!J$17)
+($O803*'fnd base rates'!J$18)
+($P803*VLOOKUP($S803+12,rate_basefnd,10)))
*$R803</f>
        <v>805.46</v>
      </c>
      <c r="AC803" s="68">
        <f>(($D803*'fnd base rates'!K$7)
+($E803*'fnd base rates'!K$8)
+($F803*'fnd base rates'!K$9)
+($G803*'fnd base rates'!K$10)
+($H803*'fnd base rates'!K$11)
+($I803*'fnd base rates'!K$12)
+($J803*'fnd base rates'!K$13)
+($K803*'fnd base rates'!K$14)
+($M803*'fnd base rates'!K$16)
+($N803*'fnd base rates'!K$17)
+($O803*'fnd base rates'!K$18)
+($P803*VLOOKUP($S803+12,rate_basefnd,11)))
*$R803</f>
        <v>2506.4720000000002</v>
      </c>
      <c r="AD803" s="68">
        <f>(($D803*'fnd base rates'!L$7)
+($E803*'fnd base rates'!L$8)
+($F803*'fnd base rates'!L$9)
+($G803*'fnd base rates'!L$10)
+($H803*'fnd base rates'!L$11)
+($I803*'fnd base rates'!L$12)
+($J803*'fnd base rates'!L$13)
+($K803*'fnd base rates'!L$14)
+($M803*'fnd base rates'!L$16)
+($N803*'fnd base rates'!L$17)
+($O803*'fnd base rates'!L$18)
+($P803*VLOOKUP($S803+12,rate_basefnd,12)))</f>
        <v>4428.5275999999994</v>
      </c>
      <c r="AE803" s="68">
        <f>(($D803*'fnd base rates'!M$7)
+($E803*'fnd base rates'!M$8)
+($F803*'fnd base rates'!M$9)
+($G803*'fnd base rates'!M$10)
+($H803*'fnd base rates'!M$11)
+($I803*'fnd base rates'!M$12)
+($J803*'fnd base rates'!M$13)
+($K803*'fnd base rates'!M$14)
+($M803*'fnd base rates'!M$16)
+($N803*'fnd base rates'!M$17)
+($O803*'fnd base rates'!M$18)
+($P803*VLOOKUP($S803+12,rate_basefnd,13)))</f>
        <v>0</v>
      </c>
      <c r="AF803" s="3">
        <f t="shared" si="169"/>
        <v>25600.418000000005</v>
      </c>
      <c r="AH803" s="205">
        <f t="shared" si="170"/>
        <v>491095665</v>
      </c>
      <c r="AI803" s="3" t="str">
        <f t="shared" si="174"/>
        <v>491</v>
      </c>
      <c r="AJ803" s="1" t="str">
        <f t="shared" si="175"/>
        <v>095</v>
      </c>
      <c r="AK803" s="1" t="str">
        <f t="shared" si="176"/>
        <v>665</v>
      </c>
      <c r="AL803" s="3">
        <f t="shared" si="171"/>
        <v>1</v>
      </c>
      <c r="AM803" s="3">
        <f t="shared" si="181"/>
        <v>2</v>
      </c>
      <c r="AN803" s="3">
        <f t="shared" si="177"/>
        <v>25600.418000000005</v>
      </c>
      <c r="AO803" s="3">
        <f t="shared" si="178"/>
        <v>12800</v>
      </c>
      <c r="AP803" s="3">
        <f t="shared" si="172"/>
        <v>-490</v>
      </c>
      <c r="AQ803" s="3">
        <v>13290</v>
      </c>
      <c r="AS803" s="68"/>
      <c r="AT803" s="68"/>
      <c r="AX803" s="4">
        <f t="shared" si="179"/>
        <v>0</v>
      </c>
      <c r="AZ803" s="4">
        <f t="shared" si="180"/>
        <v>0</v>
      </c>
      <c r="BB803" s="4"/>
    </row>
    <row r="804" spans="1:54" s="3" customFormat="1">
      <c r="A804" s="205" t="str">
        <f t="shared" si="173"/>
        <v>491</v>
      </c>
      <c r="B804" s="1">
        <v>491095763</v>
      </c>
      <c r="C804" s="7" t="s">
        <v>115</v>
      </c>
      <c r="D804" s="8">
        <f>'fnd enro'!D804</f>
        <v>0</v>
      </c>
      <c r="E804" s="8">
        <f>'fnd enro'!E804</f>
        <v>0</v>
      </c>
      <c r="F804" s="8">
        <f>'fnd enro'!F804</f>
        <v>0</v>
      </c>
      <c r="G804" s="8">
        <f>'fnd enro'!G804</f>
        <v>0</v>
      </c>
      <c r="H804" s="8">
        <f>'fnd enro'!H804</f>
        <v>0</v>
      </c>
      <c r="I804" s="8">
        <f>'fnd enro'!I804</f>
        <v>4</v>
      </c>
      <c r="J804" s="8">
        <f>'fnd enro'!J804</f>
        <v>0</v>
      </c>
      <c r="K804" s="9">
        <f>'fnd enro'!K804</f>
        <v>0.16</v>
      </c>
      <c r="L804" s="8">
        <f>'fnd enro'!L804</f>
        <v>0</v>
      </c>
      <c r="M804" s="8">
        <f>'fnd enro'!M804</f>
        <v>0</v>
      </c>
      <c r="N804" s="8">
        <f>'fnd enro'!N804</f>
        <v>0</v>
      </c>
      <c r="O804" s="8">
        <f>'fnd enro'!O804</f>
        <v>0</v>
      </c>
      <c r="P804" s="8">
        <f>'fnd enro'!P804</f>
        <v>2</v>
      </c>
      <c r="Q804" s="8">
        <f>'fnd enro'!R804</f>
        <v>4</v>
      </c>
      <c r="R804" s="9">
        <f t="shared" si="168"/>
        <v>1</v>
      </c>
      <c r="S804" s="8">
        <f>VALUE('fnd enro'!Q804)</f>
        <v>6</v>
      </c>
      <c r="T804" s="1"/>
      <c r="U804" s="68">
        <f>(($D804*'fnd base rates'!C$7)
+($E804*'fnd base rates'!C$8)
+($F804*'fnd base rates'!C$9)
+($G804*'fnd base rates'!C$10)
+($H804*'fnd base rates'!C$11)
+($I804*'fnd base rates'!C$12)
+($J804*'fnd base rates'!C$13)
+($K804*'fnd base rates'!C$14)
+($M804*'fnd base rates'!C$16)
+($N804*'fnd base rates'!C$17)
+($O804*'fnd base rates'!C$18)
+($P804*VLOOKUP($S804+12,rate_basefnd,3)))
*$R804</f>
        <v>2559.0248000000001</v>
      </c>
      <c r="V804" s="68">
        <f>(($D804*'fnd base rates'!D$7)
+($E804*'fnd base rates'!D$8)
+($F804*'fnd base rates'!D$9)
+($G804*'fnd base rates'!D$10)
+($H804*'fnd base rates'!D$11)
+($I804*'fnd base rates'!D$12)
+($J804*'fnd base rates'!D$13)
+($K804*'fnd base rates'!D$14)
+($M804*'fnd base rates'!D$16)
+($N804*'fnd base rates'!D$17)
+($O804*'fnd base rates'!D$18)
+($P804*VLOOKUP($S804+12,rate_basefnd,4)))
*$R804</f>
        <v>4154.8599999999997</v>
      </c>
      <c r="W804" s="68">
        <f>(($D804*'fnd base rates'!E$7)
+($E804*'fnd base rates'!E$8)
+($F804*'fnd base rates'!E$9)
+($G804*'fnd base rates'!E$10)
+($H804*'fnd base rates'!E$11)
+($I804*'fnd base rates'!E$12)
+($J804*'fnd base rates'!E$13)
+($K804*'fnd base rates'!E$14)
+($M804*'fnd base rates'!E$16)
+($N804*'fnd base rates'!E$17)
+($O804*'fnd base rates'!E$18)
+($P804*VLOOKUP($S804+12,rate_basefnd,5)))
*$R804</f>
        <v>29275.203199999996</v>
      </c>
      <c r="X804" s="68">
        <f>(($D804*'fnd base rates'!F$7)
+($E804*'fnd base rates'!F$8)
+($F804*'fnd base rates'!F$9)
+($G804*'fnd base rates'!F$10)
+($H804*'fnd base rates'!F$11)
+($I804*'fnd base rates'!F$12)
+($J804*'fnd base rates'!F$13)
+($K804*'fnd base rates'!F$14)
+($M804*'fnd base rates'!F$16)
+($N804*'fnd base rates'!F$17)
+($O804*'fnd base rates'!F$18)
+($P804*VLOOKUP($S804+12,rate_basefnd,6)))
*$R804</f>
        <v>3991.4111999999996</v>
      </c>
      <c r="Y804" s="68">
        <f>(($D804*'fnd base rates'!G$7)
+($E804*'fnd base rates'!G$8)
+($F804*'fnd base rates'!G$9)
+($G804*'fnd base rates'!G$10)
+($H804*'fnd base rates'!G$11)
+($I804*'fnd base rates'!G$12)
+($J804*'fnd base rates'!G$13)
+($K804*'fnd base rates'!G$14)
+($M804*'fnd base rates'!G$16)
+($N804*'fnd base rates'!G$17)
+($O804*'fnd base rates'!G$18)
+($P804*VLOOKUP($S804+12,rate_basefnd,7)))
*$R804</f>
        <v>1090.0016000000001</v>
      </c>
      <c r="Z804" s="68">
        <f>(($D804*'fnd base rates'!H$7)
+($E804*'fnd base rates'!H$8)
+($F804*'fnd base rates'!H$9)
+($G804*'fnd base rates'!H$10)
+($H804*'fnd base rates'!H$11)
+($I804*'fnd base rates'!H$12)
+($J804*'fnd base rates'!H$13)
+($K804*'fnd base rates'!H$14)
+($M804*'fnd base rates'!H$16)
+($N804*'fnd base rates'!H$17)
+($O804*'fnd base rates'!H$18)
+($P804*VLOOKUP($S804+12,rate_basefnd,8)))</f>
        <v>3732.2359999999999</v>
      </c>
      <c r="AA804" s="68">
        <f>(($D804*'fnd base rates'!I$7)
+($E804*'fnd base rates'!I$8)
+($F804*'fnd base rates'!I$9)
+($G804*'fnd base rates'!I$10)
+($H804*'fnd base rates'!I$11)
+($I804*'fnd base rates'!I$12)
+($J804*'fnd base rates'!I$13)
+($K804*'fnd base rates'!I$14)
+($M804*'fnd base rates'!I$16)
+($N804*'fnd base rates'!I$17)
+($O804*'fnd base rates'!I$18)
+($P804*VLOOKUP($S804+12,rate_basefnd,9)))
*$R804</f>
        <v>2190.44</v>
      </c>
      <c r="AB804" s="68">
        <f>(($D804*'fnd base rates'!J$7)
+($E804*'fnd base rates'!J$8)
+($F804*'fnd base rates'!J$9)
+($G804*'fnd base rates'!J$10)
+($H804*'fnd base rates'!J$11)
+($I804*'fnd base rates'!J$12)
+($J804*'fnd base rates'!J$13)
+($K804*'fnd base rates'!J$14)
+($M804*'fnd base rates'!J$16)
+($N804*'fnd base rates'!J$17)
+($O804*'fnd base rates'!J$18)
+($P804*VLOOKUP($S804+12,rate_basefnd,10)))
*$R804</f>
        <v>4106.8</v>
      </c>
      <c r="AC804" s="68">
        <f>(($D804*'fnd base rates'!K$7)
+($E804*'fnd base rates'!K$8)
+($F804*'fnd base rates'!K$9)
+($G804*'fnd base rates'!K$10)
+($H804*'fnd base rates'!K$11)
+($I804*'fnd base rates'!K$12)
+($J804*'fnd base rates'!K$13)
+($K804*'fnd base rates'!K$14)
+($M804*'fnd base rates'!K$16)
+($N804*'fnd base rates'!K$17)
+($O804*'fnd base rates'!K$18)
+($P804*VLOOKUP($S804+12,rate_basefnd,11)))
*$R804</f>
        <v>5123.5439999999999</v>
      </c>
      <c r="AD804" s="68">
        <f>(($D804*'fnd base rates'!L$7)
+($E804*'fnd base rates'!L$8)
+($F804*'fnd base rates'!L$9)
+($G804*'fnd base rates'!L$10)
+($H804*'fnd base rates'!L$11)
+($I804*'fnd base rates'!L$12)
+($J804*'fnd base rates'!L$13)
+($K804*'fnd base rates'!L$14)
+($M804*'fnd base rates'!L$16)
+($N804*'fnd base rates'!L$17)
+($O804*'fnd base rates'!L$18)
+($P804*VLOOKUP($S804+12,rate_basefnd,12)))</f>
        <v>10056.655200000001</v>
      </c>
      <c r="AE804" s="68">
        <f>(($D804*'fnd base rates'!M$7)
+($E804*'fnd base rates'!M$8)
+($F804*'fnd base rates'!M$9)
+($G804*'fnd base rates'!M$10)
+($H804*'fnd base rates'!M$11)
+($I804*'fnd base rates'!M$12)
+($J804*'fnd base rates'!M$13)
+($K804*'fnd base rates'!M$14)
+($M804*'fnd base rates'!M$16)
+($N804*'fnd base rates'!M$17)
+($O804*'fnd base rates'!M$18)
+($P804*VLOOKUP($S804+12,rate_basefnd,13)))</f>
        <v>0</v>
      </c>
      <c r="AF804" s="3">
        <f t="shared" si="169"/>
        <v>66280.176000000007</v>
      </c>
      <c r="AH804" s="205">
        <f t="shared" si="170"/>
        <v>491095763</v>
      </c>
      <c r="AI804" s="3" t="str">
        <f t="shared" si="174"/>
        <v>491</v>
      </c>
      <c r="AJ804" s="1" t="str">
        <f t="shared" si="175"/>
        <v>095</v>
      </c>
      <c r="AK804" s="1" t="str">
        <f t="shared" si="176"/>
        <v>763</v>
      </c>
      <c r="AL804" s="3">
        <f t="shared" si="171"/>
        <v>1</v>
      </c>
      <c r="AM804" s="3">
        <f t="shared" si="181"/>
        <v>4</v>
      </c>
      <c r="AN804" s="3">
        <f t="shared" si="177"/>
        <v>66280.176000000007</v>
      </c>
      <c r="AO804" s="3">
        <f t="shared" si="178"/>
        <v>16570</v>
      </c>
      <c r="AP804" s="3">
        <f t="shared" si="172"/>
        <v>-2488</v>
      </c>
      <c r="AQ804" s="3">
        <v>19058</v>
      </c>
      <c r="AS804" s="68"/>
      <c r="AT804" s="68"/>
      <c r="AX804" s="4">
        <f t="shared" si="179"/>
        <v>0</v>
      </c>
      <c r="AZ804" s="4">
        <f t="shared" si="180"/>
        <v>0</v>
      </c>
      <c r="BB804" s="4"/>
    </row>
    <row r="805" spans="1:54" s="3" customFormat="1">
      <c r="A805" s="205" t="str">
        <f t="shared" si="173"/>
        <v>492</v>
      </c>
      <c r="B805" s="1">
        <v>492281061</v>
      </c>
      <c r="C805" s="7" t="s">
        <v>117</v>
      </c>
      <c r="D805" s="8">
        <f>'fnd enro'!D805</f>
        <v>0</v>
      </c>
      <c r="E805" s="8">
        <f>'fnd enro'!E805</f>
        <v>0</v>
      </c>
      <c r="F805" s="8">
        <f>'fnd enro'!F805</f>
        <v>2</v>
      </c>
      <c r="G805" s="8">
        <f>'fnd enro'!G805</f>
        <v>2</v>
      </c>
      <c r="H805" s="8">
        <f>'fnd enro'!H805</f>
        <v>0</v>
      </c>
      <c r="I805" s="8">
        <f>'fnd enro'!I805</f>
        <v>0</v>
      </c>
      <c r="J805" s="8">
        <f>'fnd enro'!J805</f>
        <v>0</v>
      </c>
      <c r="K805" s="9">
        <f>'fnd enro'!K805</f>
        <v>0.16</v>
      </c>
      <c r="L805" s="8">
        <f>'fnd enro'!L805</f>
        <v>0</v>
      </c>
      <c r="M805" s="8">
        <f>'fnd enro'!M805</f>
        <v>0</v>
      </c>
      <c r="N805" s="8">
        <f>'fnd enro'!N805</f>
        <v>0</v>
      </c>
      <c r="O805" s="8">
        <f>'fnd enro'!O805</f>
        <v>0</v>
      </c>
      <c r="P805" s="8">
        <f>'fnd enro'!P805</f>
        <v>3</v>
      </c>
      <c r="Q805" s="8">
        <f>'fnd enro'!R805</f>
        <v>4</v>
      </c>
      <c r="R805" s="9">
        <f t="shared" si="168"/>
        <v>1</v>
      </c>
      <c r="S805" s="8">
        <f>VALUE('fnd enro'!Q805)</f>
        <v>10</v>
      </c>
      <c r="T805" s="1"/>
      <c r="U805" s="68">
        <f>(($D805*'fnd base rates'!C$7)
+($E805*'fnd base rates'!C$8)
+($F805*'fnd base rates'!C$9)
+($G805*'fnd base rates'!C$10)
+($H805*'fnd base rates'!C$11)
+($I805*'fnd base rates'!C$12)
+($J805*'fnd base rates'!C$13)
+($K805*'fnd base rates'!C$14)
+($M805*'fnd base rates'!C$16)
+($N805*'fnd base rates'!C$17)
+($O805*'fnd base rates'!C$18)
+($P805*VLOOKUP($S805+12,rate_basefnd,3)))
*$R805</f>
        <v>2742.2948000000001</v>
      </c>
      <c r="V805" s="68">
        <f>(($D805*'fnd base rates'!D$7)
+($E805*'fnd base rates'!D$8)
+($F805*'fnd base rates'!D$9)
+($G805*'fnd base rates'!D$10)
+($H805*'fnd base rates'!D$11)
+($I805*'fnd base rates'!D$12)
+($J805*'fnd base rates'!D$13)
+($K805*'fnd base rates'!D$14)
+($M805*'fnd base rates'!D$16)
+($N805*'fnd base rates'!D$17)
+($O805*'fnd base rates'!D$18)
+($P805*VLOOKUP($S805+12,rate_basefnd,4)))
*$R805</f>
        <v>5023.3</v>
      </c>
      <c r="W805" s="68">
        <f>(($D805*'fnd base rates'!E$7)
+($E805*'fnd base rates'!E$8)
+($F805*'fnd base rates'!E$9)
+($G805*'fnd base rates'!E$10)
+($H805*'fnd base rates'!E$11)
+($I805*'fnd base rates'!E$12)
+($J805*'fnd base rates'!E$13)
+($K805*'fnd base rates'!E$14)
+($M805*'fnd base rates'!E$16)
+($N805*'fnd base rates'!E$17)
+($O805*'fnd base rates'!E$18)
+($P805*VLOOKUP($S805+12,rate_basefnd,5)))
*$R805</f>
        <v>33174.553199999995</v>
      </c>
      <c r="X805" s="68">
        <f>(($D805*'fnd base rates'!F$7)
+($E805*'fnd base rates'!F$8)
+($F805*'fnd base rates'!F$9)
+($G805*'fnd base rates'!F$10)
+($H805*'fnd base rates'!F$11)
+($I805*'fnd base rates'!F$12)
+($J805*'fnd base rates'!F$13)
+($K805*'fnd base rates'!F$14)
+($M805*'fnd base rates'!F$16)
+($N805*'fnd base rates'!F$17)
+($O805*'fnd base rates'!F$18)
+($P805*VLOOKUP($S805+12,rate_basefnd,6)))
*$R805</f>
        <v>5591.3311999999996</v>
      </c>
      <c r="Y805" s="68">
        <f>(($D805*'fnd base rates'!G$7)
+($E805*'fnd base rates'!G$8)
+($F805*'fnd base rates'!G$9)
+($G805*'fnd base rates'!G$10)
+($H805*'fnd base rates'!G$11)
+($I805*'fnd base rates'!G$12)
+($J805*'fnd base rates'!G$13)
+($K805*'fnd base rates'!G$14)
+($M805*'fnd base rates'!G$16)
+($N805*'fnd base rates'!G$17)
+($O805*'fnd base rates'!G$18)
+($P805*VLOOKUP($S805+12,rate_basefnd,7)))
*$R805</f>
        <v>1469.8216</v>
      </c>
      <c r="Z805" s="68">
        <f>(($D805*'fnd base rates'!H$7)
+($E805*'fnd base rates'!H$8)
+($F805*'fnd base rates'!H$9)
+($G805*'fnd base rates'!H$10)
+($H805*'fnd base rates'!H$11)
+($I805*'fnd base rates'!H$12)
+($J805*'fnd base rates'!H$13)
+($K805*'fnd base rates'!H$14)
+($M805*'fnd base rates'!H$16)
+($N805*'fnd base rates'!H$17)
+($O805*'fnd base rates'!H$18)
+($P805*VLOOKUP($S805+12,rate_basefnd,8)))</f>
        <v>2443.4459999999999</v>
      </c>
      <c r="AA805" s="68">
        <f>(($D805*'fnd base rates'!I$7)
+($E805*'fnd base rates'!I$8)
+($F805*'fnd base rates'!I$9)
+($G805*'fnd base rates'!I$10)
+($H805*'fnd base rates'!I$11)
+($I805*'fnd base rates'!I$12)
+($J805*'fnd base rates'!I$13)
+($K805*'fnd base rates'!I$14)
+($M805*'fnd base rates'!I$16)
+($N805*'fnd base rates'!I$17)
+($O805*'fnd base rates'!I$18)
+($P805*VLOOKUP($S805+12,rate_basefnd,9)))
*$R805</f>
        <v>2456.29</v>
      </c>
      <c r="AB805" s="68">
        <f>(($D805*'fnd base rates'!J$7)
+($E805*'fnd base rates'!J$8)
+($F805*'fnd base rates'!J$9)
+($G805*'fnd base rates'!J$10)
+($H805*'fnd base rates'!J$11)
+($I805*'fnd base rates'!J$12)
+($J805*'fnd base rates'!J$13)
+($K805*'fnd base rates'!J$14)
+($M805*'fnd base rates'!J$16)
+($N805*'fnd base rates'!J$17)
+($O805*'fnd base rates'!J$18)
+($P805*VLOOKUP($S805+12,rate_basefnd,10)))
*$R805</f>
        <v>3907.92</v>
      </c>
      <c r="AC805" s="68">
        <f>(($D805*'fnd base rates'!K$7)
+($E805*'fnd base rates'!K$8)
+($F805*'fnd base rates'!K$9)
+($G805*'fnd base rates'!K$10)
+($H805*'fnd base rates'!K$11)
+($I805*'fnd base rates'!K$12)
+($J805*'fnd base rates'!K$13)
+($K805*'fnd base rates'!K$14)
+($M805*'fnd base rates'!K$16)
+($N805*'fnd base rates'!K$17)
+($O805*'fnd base rates'!K$18)
+($P805*VLOOKUP($S805+12,rate_basefnd,11)))
*$R805</f>
        <v>4902.3440000000001</v>
      </c>
      <c r="AD805" s="68">
        <f>(($D805*'fnd base rates'!L$7)
+($E805*'fnd base rates'!L$8)
+($F805*'fnd base rates'!L$9)
+($G805*'fnd base rates'!L$10)
+($H805*'fnd base rates'!L$11)
+($I805*'fnd base rates'!L$12)
+($J805*'fnd base rates'!L$13)
+($K805*'fnd base rates'!L$14)
+($M805*'fnd base rates'!L$16)
+($N805*'fnd base rates'!L$17)
+($O805*'fnd base rates'!L$18)
+($P805*VLOOKUP($S805+12,rate_basefnd,12)))</f>
        <v>12031.395199999999</v>
      </c>
      <c r="AE805" s="68">
        <f>(($D805*'fnd base rates'!M$7)
+($E805*'fnd base rates'!M$8)
+($F805*'fnd base rates'!M$9)
+($G805*'fnd base rates'!M$10)
+($H805*'fnd base rates'!M$11)
+($I805*'fnd base rates'!M$12)
+($J805*'fnd base rates'!M$13)
+($K805*'fnd base rates'!M$14)
+($M805*'fnd base rates'!M$16)
+($N805*'fnd base rates'!M$17)
+($O805*'fnd base rates'!M$18)
+($P805*VLOOKUP($S805+12,rate_basefnd,13)))</f>
        <v>0</v>
      </c>
      <c r="AF805" s="3">
        <f t="shared" si="169"/>
        <v>73742.695999999996</v>
      </c>
      <c r="AH805" s="205">
        <f t="shared" si="170"/>
        <v>492281061</v>
      </c>
      <c r="AI805" s="3" t="str">
        <f t="shared" si="174"/>
        <v>492</v>
      </c>
      <c r="AJ805" s="1" t="str">
        <f t="shared" si="175"/>
        <v>281</v>
      </c>
      <c r="AK805" s="1" t="str">
        <f t="shared" si="176"/>
        <v>061</v>
      </c>
      <c r="AL805" s="3">
        <f t="shared" si="171"/>
        <v>1</v>
      </c>
      <c r="AM805" s="3">
        <f t="shared" si="181"/>
        <v>4</v>
      </c>
      <c r="AN805" s="3">
        <f t="shared" si="177"/>
        <v>73742.695999999996</v>
      </c>
      <c r="AO805" s="3">
        <f t="shared" si="178"/>
        <v>18436</v>
      </c>
      <c r="AP805" s="3">
        <f t="shared" si="172"/>
        <v>957</v>
      </c>
      <c r="AQ805" s="3">
        <v>17479</v>
      </c>
      <c r="AS805" s="68"/>
      <c r="AT805" s="68"/>
      <c r="AX805" s="4">
        <f t="shared" si="179"/>
        <v>0</v>
      </c>
      <c r="AZ805" s="4">
        <f t="shared" si="180"/>
        <v>0</v>
      </c>
      <c r="BB805" s="4"/>
    </row>
    <row r="806" spans="1:54" s="3" customFormat="1">
      <c r="A806" s="205" t="str">
        <f t="shared" si="173"/>
        <v>492</v>
      </c>
      <c r="B806" s="1">
        <v>492281086</v>
      </c>
      <c r="C806" s="7" t="s">
        <v>117</v>
      </c>
      <c r="D806" s="8">
        <f>'fnd enro'!D806</f>
        <v>0</v>
      </c>
      <c r="E806" s="8">
        <f>'fnd enro'!E806</f>
        <v>0</v>
      </c>
      <c r="F806" s="8">
        <f>'fnd enro'!F806</f>
        <v>0</v>
      </c>
      <c r="G806" s="8">
        <f>'fnd enro'!G806</f>
        <v>1</v>
      </c>
      <c r="H806" s="8">
        <f>'fnd enro'!H806</f>
        <v>0</v>
      </c>
      <c r="I806" s="8">
        <f>'fnd enro'!I806</f>
        <v>0</v>
      </c>
      <c r="J806" s="8">
        <f>'fnd enro'!J806</f>
        <v>0</v>
      </c>
      <c r="K806" s="9">
        <f>'fnd enro'!K806</f>
        <v>0.04</v>
      </c>
      <c r="L806" s="8">
        <f>'fnd enro'!L806</f>
        <v>0</v>
      </c>
      <c r="M806" s="8">
        <f>'fnd enro'!M806</f>
        <v>0</v>
      </c>
      <c r="N806" s="8">
        <f>'fnd enro'!N806</f>
        <v>0</v>
      </c>
      <c r="O806" s="8">
        <f>'fnd enro'!O806</f>
        <v>0</v>
      </c>
      <c r="P806" s="8">
        <f>'fnd enro'!P806</f>
        <v>0</v>
      </c>
      <c r="Q806" s="8">
        <f>'fnd enro'!R806</f>
        <v>1</v>
      </c>
      <c r="R806" s="9">
        <f t="shared" si="168"/>
        <v>1</v>
      </c>
      <c r="S806" s="8">
        <f>VALUE('fnd enro'!Q806)</f>
        <v>7</v>
      </c>
      <c r="T806" s="1"/>
      <c r="U806" s="68">
        <f>(($D806*'fnd base rates'!C$7)
+($E806*'fnd base rates'!C$8)
+($F806*'fnd base rates'!C$9)
+($G806*'fnd base rates'!C$10)
+($H806*'fnd base rates'!C$11)
+($I806*'fnd base rates'!C$12)
+($J806*'fnd base rates'!C$13)
+($K806*'fnd base rates'!C$14)
+($M806*'fnd base rates'!C$16)
+($N806*'fnd base rates'!C$17)
+($O806*'fnd base rates'!C$18)
+($P806*VLOOKUP($S806+12,rate_basefnd,3)))
*$R806</f>
        <v>599.66120000000001</v>
      </c>
      <c r="V806" s="68">
        <f>(($D806*'fnd base rates'!D$7)
+($E806*'fnd base rates'!D$8)
+($F806*'fnd base rates'!D$9)
+($G806*'fnd base rates'!D$10)
+($H806*'fnd base rates'!D$11)
+($I806*'fnd base rates'!D$12)
+($J806*'fnd base rates'!D$13)
+($K806*'fnd base rates'!D$14)
+($M806*'fnd base rates'!D$16)
+($N806*'fnd base rates'!D$17)
+($O806*'fnd base rates'!D$18)
+($P806*VLOOKUP($S806+12,rate_basefnd,4)))
*$R806</f>
        <v>848.74</v>
      </c>
      <c r="W806" s="68">
        <f>(($D806*'fnd base rates'!E$7)
+($E806*'fnd base rates'!E$8)
+($F806*'fnd base rates'!E$9)
+($G806*'fnd base rates'!E$10)
+($H806*'fnd base rates'!E$11)
+($I806*'fnd base rates'!E$12)
+($J806*'fnd base rates'!E$13)
+($K806*'fnd base rates'!E$14)
+($M806*'fnd base rates'!E$16)
+($N806*'fnd base rates'!E$17)
+($O806*'fnd base rates'!E$18)
+($P806*VLOOKUP($S806+12,rate_basefnd,5)))
*$R806</f>
        <v>4319.7107999999998</v>
      </c>
      <c r="X806" s="68">
        <f>(($D806*'fnd base rates'!F$7)
+($E806*'fnd base rates'!F$8)
+($F806*'fnd base rates'!F$9)
+($G806*'fnd base rates'!F$10)
+($H806*'fnd base rates'!F$11)
+($I806*'fnd base rates'!F$12)
+($J806*'fnd base rates'!F$13)
+($K806*'fnd base rates'!F$14)
+($M806*'fnd base rates'!F$16)
+($N806*'fnd base rates'!F$17)
+($O806*'fnd base rates'!F$18)
+($P806*VLOOKUP($S806+12,rate_basefnd,6)))
*$R806</f>
        <v>1397.8327999999999</v>
      </c>
      <c r="Y806" s="68">
        <f>(($D806*'fnd base rates'!G$7)
+($E806*'fnd base rates'!G$8)
+($F806*'fnd base rates'!G$9)
+($G806*'fnd base rates'!G$10)
+($H806*'fnd base rates'!G$11)
+($I806*'fnd base rates'!G$12)
+($J806*'fnd base rates'!G$13)
+($K806*'fnd base rates'!G$14)
+($M806*'fnd base rates'!G$16)
+($N806*'fnd base rates'!G$17)
+($O806*'fnd base rates'!G$18)
+($P806*VLOOKUP($S806+12,rate_basefnd,7)))
*$R806</f>
        <v>174.6704</v>
      </c>
      <c r="Z806" s="68">
        <f>(($D806*'fnd base rates'!H$7)
+($E806*'fnd base rates'!H$8)
+($F806*'fnd base rates'!H$9)
+($G806*'fnd base rates'!H$10)
+($H806*'fnd base rates'!H$11)
+($I806*'fnd base rates'!H$12)
+($J806*'fnd base rates'!H$13)
+($K806*'fnd base rates'!H$14)
+($M806*'fnd base rates'!H$16)
+($N806*'fnd base rates'!H$17)
+($O806*'fnd base rates'!H$18)
+($P806*VLOOKUP($S806+12,rate_basefnd,8)))</f>
        <v>581.30399999999997</v>
      </c>
      <c r="AA806" s="68">
        <f>(($D806*'fnd base rates'!I$7)
+($E806*'fnd base rates'!I$8)
+($F806*'fnd base rates'!I$9)
+($G806*'fnd base rates'!I$10)
+($H806*'fnd base rates'!I$11)
+($I806*'fnd base rates'!I$12)
+($J806*'fnd base rates'!I$13)
+($K806*'fnd base rates'!I$14)
+($M806*'fnd base rates'!I$16)
+($N806*'fnd base rates'!I$17)
+($O806*'fnd base rates'!I$18)
+($P806*VLOOKUP($S806+12,rate_basefnd,9)))
*$R806</f>
        <v>453.16</v>
      </c>
      <c r="AB806" s="68">
        <f>(($D806*'fnd base rates'!J$7)
+($E806*'fnd base rates'!J$8)
+($F806*'fnd base rates'!J$9)
+($G806*'fnd base rates'!J$10)
+($H806*'fnd base rates'!J$11)
+($I806*'fnd base rates'!J$12)
+($J806*'fnd base rates'!J$13)
+($K806*'fnd base rates'!J$14)
+($M806*'fnd base rates'!J$16)
+($N806*'fnd base rates'!J$17)
+($O806*'fnd base rates'!J$18)
+($P806*VLOOKUP($S806+12,rate_basefnd,10)))
*$R806</f>
        <v>168.97</v>
      </c>
      <c r="AC806" s="68">
        <f>(($D806*'fnd base rates'!K$7)
+($E806*'fnd base rates'!K$8)
+($F806*'fnd base rates'!K$9)
+($G806*'fnd base rates'!K$10)
+($H806*'fnd base rates'!K$11)
+($I806*'fnd base rates'!K$12)
+($J806*'fnd base rates'!K$13)
+($K806*'fnd base rates'!K$14)
+($M806*'fnd base rates'!K$16)
+($N806*'fnd base rates'!K$17)
+($O806*'fnd base rates'!K$18)
+($P806*VLOOKUP($S806+12,rate_basefnd,11)))
*$R806</f>
        <v>1225.586</v>
      </c>
      <c r="AD806" s="68">
        <f>(($D806*'fnd base rates'!L$7)
+($E806*'fnd base rates'!L$8)
+($F806*'fnd base rates'!L$9)
+($G806*'fnd base rates'!L$10)
+($H806*'fnd base rates'!L$11)
+($I806*'fnd base rates'!L$12)
+($J806*'fnd base rates'!L$13)
+($K806*'fnd base rates'!L$14)
+($M806*'fnd base rates'!L$16)
+($N806*'fnd base rates'!L$17)
+($O806*'fnd base rates'!L$18)
+($P806*VLOOKUP($S806+12,rate_basefnd,12)))</f>
        <v>2262.2887999999998</v>
      </c>
      <c r="AE806" s="68">
        <f>(($D806*'fnd base rates'!M$7)
+($E806*'fnd base rates'!M$8)
+($F806*'fnd base rates'!M$9)
+($G806*'fnd base rates'!M$10)
+($H806*'fnd base rates'!M$11)
+($I806*'fnd base rates'!M$12)
+($J806*'fnd base rates'!M$13)
+($K806*'fnd base rates'!M$14)
+($M806*'fnd base rates'!M$16)
+($N806*'fnd base rates'!M$17)
+($O806*'fnd base rates'!M$18)
+($P806*VLOOKUP($S806+12,rate_basefnd,13)))</f>
        <v>0</v>
      </c>
      <c r="AF806" s="3">
        <f t="shared" si="169"/>
        <v>12031.923999999999</v>
      </c>
      <c r="AH806" s="205">
        <f t="shared" si="170"/>
        <v>492281086</v>
      </c>
      <c r="AI806" s="3" t="str">
        <f t="shared" si="174"/>
        <v>492</v>
      </c>
      <c r="AJ806" s="1" t="str">
        <f t="shared" si="175"/>
        <v>281</v>
      </c>
      <c r="AK806" s="1" t="str">
        <f t="shared" si="176"/>
        <v>086</v>
      </c>
      <c r="AL806" s="3">
        <f t="shared" si="171"/>
        <v>1</v>
      </c>
      <c r="AM806" s="3">
        <f t="shared" si="181"/>
        <v>1</v>
      </c>
      <c r="AN806" s="3">
        <f t="shared" si="177"/>
        <v>12031.923999999999</v>
      </c>
      <c r="AO806" s="3">
        <f t="shared" si="178"/>
        <v>12032</v>
      </c>
      <c r="AP806" s="3">
        <f t="shared" si="172"/>
        <v>-8266</v>
      </c>
      <c r="AQ806" s="3">
        <v>20298</v>
      </c>
      <c r="AS806" s="68"/>
      <c r="AT806" s="68"/>
      <c r="AX806" s="4">
        <f t="shared" si="179"/>
        <v>0</v>
      </c>
      <c r="AZ806" s="4">
        <f t="shared" si="180"/>
        <v>0</v>
      </c>
      <c r="BB806" s="4"/>
    </row>
    <row r="807" spans="1:54" s="3" customFormat="1">
      <c r="A807" s="205" t="str">
        <f t="shared" si="173"/>
        <v>492</v>
      </c>
      <c r="B807" s="1">
        <v>492281087</v>
      </c>
      <c r="C807" s="7" t="s">
        <v>117</v>
      </c>
      <c r="D807" s="8">
        <f>'fnd enro'!D807</f>
        <v>0</v>
      </c>
      <c r="E807" s="8">
        <f>'fnd enro'!E807</f>
        <v>0</v>
      </c>
      <c r="F807" s="8">
        <f>'fnd enro'!F807</f>
        <v>2</v>
      </c>
      <c r="G807" s="8">
        <f>'fnd enro'!G807</f>
        <v>2</v>
      </c>
      <c r="H807" s="8">
        <f>'fnd enro'!H807</f>
        <v>0</v>
      </c>
      <c r="I807" s="8">
        <f>'fnd enro'!I807</f>
        <v>0</v>
      </c>
      <c r="J807" s="8">
        <f>'fnd enro'!J807</f>
        <v>0</v>
      </c>
      <c r="K807" s="9">
        <f>'fnd enro'!K807</f>
        <v>0.16</v>
      </c>
      <c r="L807" s="8">
        <f>'fnd enro'!L807</f>
        <v>0</v>
      </c>
      <c r="M807" s="8">
        <f>'fnd enro'!M807</f>
        <v>1</v>
      </c>
      <c r="N807" s="8">
        <f>'fnd enro'!N807</f>
        <v>0</v>
      </c>
      <c r="O807" s="8">
        <f>'fnd enro'!O807</f>
        <v>0</v>
      </c>
      <c r="P807" s="8">
        <f>'fnd enro'!P807</f>
        <v>4</v>
      </c>
      <c r="Q807" s="8">
        <f>'fnd enro'!R807</f>
        <v>4</v>
      </c>
      <c r="R807" s="9">
        <f t="shared" si="168"/>
        <v>1</v>
      </c>
      <c r="S807" s="8">
        <f>VALUE('fnd enro'!Q807)</f>
        <v>5</v>
      </c>
      <c r="T807" s="1"/>
      <c r="U807" s="68">
        <f>(($D807*'fnd base rates'!C$7)
+($E807*'fnd base rates'!C$8)
+($F807*'fnd base rates'!C$9)
+($G807*'fnd base rates'!C$10)
+($H807*'fnd base rates'!C$11)
+($I807*'fnd base rates'!C$12)
+($J807*'fnd base rates'!C$13)
+($K807*'fnd base rates'!C$14)
+($M807*'fnd base rates'!C$16)
+($N807*'fnd base rates'!C$17)
+($O807*'fnd base rates'!C$18)
+($P807*VLOOKUP($S807+12,rate_basefnd,3)))
*$R807</f>
        <v>2805.5048000000002</v>
      </c>
      <c r="V807" s="68">
        <f>(($D807*'fnd base rates'!D$7)
+($E807*'fnd base rates'!D$8)
+($F807*'fnd base rates'!D$9)
+($G807*'fnd base rates'!D$10)
+($H807*'fnd base rates'!D$11)
+($I807*'fnd base rates'!D$12)
+($J807*'fnd base rates'!D$13)
+($K807*'fnd base rates'!D$14)
+($M807*'fnd base rates'!D$16)
+($N807*'fnd base rates'!D$17)
+($O807*'fnd base rates'!D$18)
+($P807*VLOOKUP($S807+12,rate_basefnd,4)))
*$R807</f>
        <v>4962.75</v>
      </c>
      <c r="W807" s="68">
        <f>(($D807*'fnd base rates'!E$7)
+($E807*'fnd base rates'!E$8)
+($F807*'fnd base rates'!E$9)
+($G807*'fnd base rates'!E$10)
+($H807*'fnd base rates'!E$11)
+($I807*'fnd base rates'!E$12)
+($J807*'fnd base rates'!E$13)
+($K807*'fnd base rates'!E$14)
+($M807*'fnd base rates'!E$16)
+($N807*'fnd base rates'!E$17)
+($O807*'fnd base rates'!E$18)
+($P807*VLOOKUP($S807+12,rate_basefnd,5)))
*$R807</f>
        <v>32001.323199999999</v>
      </c>
      <c r="X807" s="68">
        <f>(($D807*'fnd base rates'!F$7)
+($E807*'fnd base rates'!F$8)
+($F807*'fnd base rates'!F$9)
+($G807*'fnd base rates'!F$10)
+($H807*'fnd base rates'!F$11)
+($I807*'fnd base rates'!F$12)
+($J807*'fnd base rates'!F$13)
+($K807*'fnd base rates'!F$14)
+($M807*'fnd base rates'!F$16)
+($N807*'fnd base rates'!F$17)
+($O807*'fnd base rates'!F$18)
+($P807*VLOOKUP($S807+12,rate_basefnd,6)))
*$R807</f>
        <v>5802.2011999999995</v>
      </c>
      <c r="Y807" s="68">
        <f>(($D807*'fnd base rates'!G$7)
+($E807*'fnd base rates'!G$8)
+($F807*'fnd base rates'!G$9)
+($G807*'fnd base rates'!G$10)
+($H807*'fnd base rates'!G$11)
+($I807*'fnd base rates'!G$12)
+($J807*'fnd base rates'!G$13)
+($K807*'fnd base rates'!G$14)
+($M807*'fnd base rates'!G$16)
+($N807*'fnd base rates'!G$17)
+($O807*'fnd base rates'!G$18)
+($P807*VLOOKUP($S807+12,rate_basefnd,7)))
*$R807</f>
        <v>1401.5616</v>
      </c>
      <c r="Z807" s="68">
        <f>(($D807*'fnd base rates'!H$7)
+($E807*'fnd base rates'!H$8)
+($F807*'fnd base rates'!H$9)
+($G807*'fnd base rates'!H$10)
+($H807*'fnd base rates'!H$11)
+($I807*'fnd base rates'!H$12)
+($J807*'fnd base rates'!H$13)
+($K807*'fnd base rates'!H$14)
+($M807*'fnd base rates'!H$16)
+($N807*'fnd base rates'!H$17)
+($O807*'fnd base rates'!H$18)
+($P807*VLOOKUP($S807+12,rate_basefnd,8)))</f>
        <v>2574.346</v>
      </c>
      <c r="AA807" s="68">
        <f>(($D807*'fnd base rates'!I$7)
+($E807*'fnd base rates'!I$8)
+($F807*'fnd base rates'!I$9)
+($G807*'fnd base rates'!I$10)
+($H807*'fnd base rates'!I$11)
+($I807*'fnd base rates'!I$12)
+($J807*'fnd base rates'!I$13)
+($K807*'fnd base rates'!I$14)
+($M807*'fnd base rates'!I$16)
+($N807*'fnd base rates'!I$17)
+($O807*'fnd base rates'!I$18)
+($P807*VLOOKUP($S807+12,rate_basefnd,9)))
*$R807</f>
        <v>2439.4100000000003</v>
      </c>
      <c r="AB807" s="68">
        <f>(($D807*'fnd base rates'!J$7)
+($E807*'fnd base rates'!J$8)
+($F807*'fnd base rates'!J$9)
+($G807*'fnd base rates'!J$10)
+($H807*'fnd base rates'!J$11)
+($I807*'fnd base rates'!J$12)
+($J807*'fnd base rates'!J$13)
+($K807*'fnd base rates'!J$14)
+($M807*'fnd base rates'!J$16)
+($N807*'fnd base rates'!J$17)
+($O807*'fnd base rates'!J$18)
+($P807*VLOOKUP($S807+12,rate_basefnd,10)))
*$R807</f>
        <v>3380.6099999999997</v>
      </c>
      <c r="AC807" s="68">
        <f>(($D807*'fnd base rates'!K$7)
+($E807*'fnd base rates'!K$8)
+($F807*'fnd base rates'!K$9)
+($G807*'fnd base rates'!K$10)
+($H807*'fnd base rates'!K$11)
+($I807*'fnd base rates'!K$12)
+($J807*'fnd base rates'!K$13)
+($K807*'fnd base rates'!K$14)
+($M807*'fnd base rates'!K$16)
+($N807*'fnd base rates'!K$17)
+($O807*'fnd base rates'!K$18)
+($P807*VLOOKUP($S807+12,rate_basefnd,11)))
*$R807</f>
        <v>5263.8240000000005</v>
      </c>
      <c r="AD807" s="68">
        <f>(($D807*'fnd base rates'!L$7)
+($E807*'fnd base rates'!L$8)
+($F807*'fnd base rates'!L$9)
+($G807*'fnd base rates'!L$10)
+($H807*'fnd base rates'!L$11)
+($I807*'fnd base rates'!L$12)
+($J807*'fnd base rates'!L$13)
+($K807*'fnd base rates'!L$14)
+($M807*'fnd base rates'!L$16)
+($N807*'fnd base rates'!L$17)
+($O807*'fnd base rates'!L$18)
+($P807*VLOOKUP($S807+12,rate_basefnd,12)))</f>
        <v>11918.635199999999</v>
      </c>
      <c r="AE807" s="68">
        <f>(($D807*'fnd base rates'!M$7)
+($E807*'fnd base rates'!M$8)
+($F807*'fnd base rates'!M$9)
+($G807*'fnd base rates'!M$10)
+($H807*'fnd base rates'!M$11)
+($I807*'fnd base rates'!M$12)
+($J807*'fnd base rates'!M$13)
+($K807*'fnd base rates'!M$14)
+($M807*'fnd base rates'!M$16)
+($N807*'fnd base rates'!M$17)
+($O807*'fnd base rates'!M$18)
+($P807*VLOOKUP($S807+12,rate_basefnd,13)))</f>
        <v>0</v>
      </c>
      <c r="AF807" s="3">
        <f t="shared" si="169"/>
        <v>72550.166000000012</v>
      </c>
      <c r="AH807" s="205">
        <f t="shared" si="170"/>
        <v>492281087</v>
      </c>
      <c r="AI807" s="3" t="str">
        <f t="shared" si="174"/>
        <v>492</v>
      </c>
      <c r="AJ807" s="1" t="str">
        <f t="shared" si="175"/>
        <v>281</v>
      </c>
      <c r="AK807" s="1" t="str">
        <f t="shared" si="176"/>
        <v>087</v>
      </c>
      <c r="AL807" s="3">
        <f t="shared" si="171"/>
        <v>1</v>
      </c>
      <c r="AM807" s="3">
        <f t="shared" si="181"/>
        <v>4</v>
      </c>
      <c r="AN807" s="3">
        <f t="shared" si="177"/>
        <v>72550.166000000012</v>
      </c>
      <c r="AO807" s="3">
        <f t="shared" si="178"/>
        <v>18138</v>
      </c>
      <c r="AP807" s="3">
        <f t="shared" si="172"/>
        <v>5784</v>
      </c>
      <c r="AQ807" s="3">
        <v>12354</v>
      </c>
      <c r="AS807" s="68"/>
      <c r="AT807" s="68"/>
      <c r="AX807" s="4">
        <f t="shared" si="179"/>
        <v>0</v>
      </c>
      <c r="AZ807" s="4">
        <f t="shared" si="180"/>
        <v>0</v>
      </c>
      <c r="BB807" s="4"/>
    </row>
    <row r="808" spans="1:54" s="3" customFormat="1">
      <c r="A808" s="205" t="str">
        <f t="shared" si="173"/>
        <v>492</v>
      </c>
      <c r="B808" s="1">
        <v>492281137</v>
      </c>
      <c r="C808" s="7" t="s">
        <v>117</v>
      </c>
      <c r="D808" s="8">
        <f>'fnd enro'!D808</f>
        <v>0</v>
      </c>
      <c r="E808" s="8">
        <f>'fnd enro'!E808</f>
        <v>0</v>
      </c>
      <c r="F808" s="8">
        <f>'fnd enro'!F808</f>
        <v>0</v>
      </c>
      <c r="G808" s="8">
        <f>'fnd enro'!G808</f>
        <v>1</v>
      </c>
      <c r="H808" s="8">
        <f>'fnd enro'!H808</f>
        <v>0</v>
      </c>
      <c r="I808" s="8">
        <f>'fnd enro'!I808</f>
        <v>0</v>
      </c>
      <c r="J808" s="8">
        <f>'fnd enro'!J808</f>
        <v>0</v>
      </c>
      <c r="K808" s="9">
        <f>'fnd enro'!K808</f>
        <v>0.04</v>
      </c>
      <c r="L808" s="8">
        <f>'fnd enro'!L808</f>
        <v>0</v>
      </c>
      <c r="M808" s="8">
        <f>'fnd enro'!M808</f>
        <v>0</v>
      </c>
      <c r="N808" s="8">
        <f>'fnd enro'!N808</f>
        <v>0</v>
      </c>
      <c r="O808" s="8">
        <f>'fnd enro'!O808</f>
        <v>0</v>
      </c>
      <c r="P808" s="8">
        <f>'fnd enro'!P808</f>
        <v>1</v>
      </c>
      <c r="Q808" s="8">
        <f>'fnd enro'!R808</f>
        <v>1</v>
      </c>
      <c r="R808" s="9">
        <f t="shared" si="168"/>
        <v>1</v>
      </c>
      <c r="S808" s="8">
        <f>VALUE('fnd enro'!Q808)</f>
        <v>12</v>
      </c>
      <c r="T808" s="1"/>
      <c r="U808" s="68">
        <f>(($D808*'fnd base rates'!C$7)
+($E808*'fnd base rates'!C$8)
+($F808*'fnd base rates'!C$9)
+($G808*'fnd base rates'!C$10)
+($H808*'fnd base rates'!C$11)
+($I808*'fnd base rates'!C$12)
+($J808*'fnd base rates'!C$13)
+($K808*'fnd base rates'!C$14)
+($M808*'fnd base rates'!C$16)
+($N808*'fnd base rates'!C$17)
+($O808*'fnd base rates'!C$18)
+($P808*VLOOKUP($S808+12,rate_basefnd,3)))
*$R808</f>
        <v>742.86120000000005</v>
      </c>
      <c r="V808" s="68">
        <f>(($D808*'fnd base rates'!D$7)
+($E808*'fnd base rates'!D$8)
+($F808*'fnd base rates'!D$9)
+($G808*'fnd base rates'!D$10)
+($H808*'fnd base rates'!D$11)
+($I808*'fnd base rates'!D$12)
+($J808*'fnd base rates'!D$13)
+($K808*'fnd base rates'!D$14)
+($M808*'fnd base rates'!D$16)
+($N808*'fnd base rates'!D$17)
+($O808*'fnd base rates'!D$18)
+($P808*VLOOKUP($S808+12,rate_basefnd,4)))
*$R808</f>
        <v>1527.21</v>
      </c>
      <c r="W808" s="68">
        <f>(($D808*'fnd base rates'!E$7)
+($E808*'fnd base rates'!E$8)
+($F808*'fnd base rates'!E$9)
+($G808*'fnd base rates'!E$10)
+($H808*'fnd base rates'!E$11)
+($I808*'fnd base rates'!E$12)
+($J808*'fnd base rates'!E$13)
+($K808*'fnd base rates'!E$14)
+($M808*'fnd base rates'!E$16)
+($N808*'fnd base rates'!E$17)
+($O808*'fnd base rates'!E$18)
+($P808*VLOOKUP($S808+12,rate_basefnd,5)))
*$R808</f>
        <v>10942.880799999999</v>
      </c>
      <c r="X808" s="68">
        <f>(($D808*'fnd base rates'!F$7)
+($E808*'fnd base rates'!F$8)
+($F808*'fnd base rates'!F$9)
+($G808*'fnd base rates'!F$10)
+($H808*'fnd base rates'!F$11)
+($I808*'fnd base rates'!F$12)
+($J808*'fnd base rates'!F$13)
+($K808*'fnd base rates'!F$14)
+($M808*'fnd base rates'!F$16)
+($N808*'fnd base rates'!F$17)
+($O808*'fnd base rates'!F$18)
+($P808*VLOOKUP($S808+12,rate_basefnd,6)))
*$R808</f>
        <v>1397.8327999999999</v>
      </c>
      <c r="Y808" s="68">
        <f>(($D808*'fnd base rates'!G$7)
+($E808*'fnd base rates'!G$8)
+($F808*'fnd base rates'!G$9)
+($G808*'fnd base rates'!G$10)
+($H808*'fnd base rates'!G$11)
+($I808*'fnd base rates'!G$12)
+($J808*'fnd base rates'!G$13)
+($K808*'fnd base rates'!G$14)
+($M808*'fnd base rates'!G$16)
+($N808*'fnd base rates'!G$17)
+($O808*'fnd base rates'!G$18)
+($P808*VLOOKUP($S808+12,rate_basefnd,7)))
*$R808</f>
        <v>495.99040000000002</v>
      </c>
      <c r="Z808" s="68">
        <f>(($D808*'fnd base rates'!H$7)
+($E808*'fnd base rates'!H$8)
+($F808*'fnd base rates'!H$9)
+($G808*'fnd base rates'!H$10)
+($H808*'fnd base rates'!H$11)
+($I808*'fnd base rates'!H$12)
+($J808*'fnd base rates'!H$13)
+($K808*'fnd base rates'!H$14)
+($M808*'fnd base rates'!H$16)
+($N808*'fnd base rates'!H$17)
+($O808*'fnd base rates'!H$18)
+($P808*VLOOKUP($S808+12,rate_basefnd,8)))</f>
        <v>630.56399999999996</v>
      </c>
      <c r="AA808" s="68">
        <f>(($D808*'fnd base rates'!I$7)
+($E808*'fnd base rates'!I$8)
+($F808*'fnd base rates'!I$9)
+($G808*'fnd base rates'!I$10)
+($H808*'fnd base rates'!I$11)
+($I808*'fnd base rates'!I$12)
+($J808*'fnd base rates'!I$13)
+($K808*'fnd base rates'!I$14)
+($M808*'fnd base rates'!I$16)
+($N808*'fnd base rates'!I$17)
+($O808*'fnd base rates'!I$18)
+($P808*VLOOKUP($S808+12,rate_basefnd,9)))
*$R808</f>
        <v>721.35</v>
      </c>
      <c r="AB808" s="68">
        <f>(($D808*'fnd base rates'!J$7)
+($E808*'fnd base rates'!J$8)
+($F808*'fnd base rates'!J$9)
+($G808*'fnd base rates'!J$10)
+($H808*'fnd base rates'!J$11)
+($I808*'fnd base rates'!J$12)
+($J808*'fnd base rates'!J$13)
+($K808*'fnd base rates'!J$14)
+($M808*'fnd base rates'!J$16)
+($N808*'fnd base rates'!J$17)
+($O808*'fnd base rates'!J$18)
+($P808*VLOOKUP($S808+12,rate_basefnd,10)))
*$R808</f>
        <v>1562.57</v>
      </c>
      <c r="AC808" s="68">
        <f>(($D808*'fnd base rates'!K$7)
+($E808*'fnd base rates'!K$8)
+($F808*'fnd base rates'!K$9)
+($G808*'fnd base rates'!K$10)
+($H808*'fnd base rates'!K$11)
+($I808*'fnd base rates'!K$12)
+($J808*'fnd base rates'!K$13)
+($K808*'fnd base rates'!K$14)
+($M808*'fnd base rates'!K$16)
+($N808*'fnd base rates'!K$17)
+($O808*'fnd base rates'!K$18)
+($P808*VLOOKUP($S808+12,rate_basefnd,11)))
*$R808</f>
        <v>1225.586</v>
      </c>
      <c r="AD808" s="68">
        <f>(($D808*'fnd base rates'!L$7)
+($E808*'fnd base rates'!L$8)
+($F808*'fnd base rates'!L$9)
+($G808*'fnd base rates'!L$10)
+($H808*'fnd base rates'!L$11)
+($I808*'fnd base rates'!L$12)
+($J808*'fnd base rates'!L$13)
+($K808*'fnd base rates'!L$14)
+($M808*'fnd base rates'!L$16)
+($N808*'fnd base rates'!L$17)
+($O808*'fnd base rates'!L$18)
+($P808*VLOOKUP($S808+12,rate_basefnd,12)))</f>
        <v>3504.8687999999997</v>
      </c>
      <c r="AE808" s="68">
        <f>(($D808*'fnd base rates'!M$7)
+($E808*'fnd base rates'!M$8)
+($F808*'fnd base rates'!M$9)
+($G808*'fnd base rates'!M$10)
+($H808*'fnd base rates'!M$11)
+($I808*'fnd base rates'!M$12)
+($J808*'fnd base rates'!M$13)
+($K808*'fnd base rates'!M$14)
+($M808*'fnd base rates'!M$16)
+($N808*'fnd base rates'!M$17)
+($O808*'fnd base rates'!M$18)
+($P808*VLOOKUP($S808+12,rate_basefnd,13)))</f>
        <v>0</v>
      </c>
      <c r="AF808" s="3">
        <f t="shared" si="169"/>
        <v>22751.714</v>
      </c>
      <c r="AH808" s="205">
        <f t="shared" si="170"/>
        <v>492281137</v>
      </c>
      <c r="AI808" s="3" t="str">
        <f t="shared" si="174"/>
        <v>492</v>
      </c>
      <c r="AJ808" s="1" t="str">
        <f t="shared" si="175"/>
        <v>281</v>
      </c>
      <c r="AK808" s="1" t="str">
        <f t="shared" si="176"/>
        <v>137</v>
      </c>
      <c r="AL808" s="3">
        <f t="shared" si="171"/>
        <v>1</v>
      </c>
      <c r="AM808" s="3">
        <f t="shared" si="181"/>
        <v>1</v>
      </c>
      <c r="AN808" s="3">
        <f t="shared" si="177"/>
        <v>22751.714</v>
      </c>
      <c r="AO808" s="3">
        <f t="shared" si="178"/>
        <v>22752</v>
      </c>
      <c r="AP808" s="3">
        <f t="shared" si="172"/>
        <v>9039</v>
      </c>
      <c r="AQ808" s="3">
        <v>13713</v>
      </c>
      <c r="AS808" s="68"/>
      <c r="AT808" s="68"/>
      <c r="AX808" s="4">
        <f t="shared" si="179"/>
        <v>0</v>
      </c>
      <c r="AZ808" s="4">
        <f t="shared" si="180"/>
        <v>0</v>
      </c>
      <c r="BB808" s="4"/>
    </row>
    <row r="809" spans="1:54" s="3" customFormat="1">
      <c r="A809" s="205" t="str">
        <f t="shared" si="173"/>
        <v>492</v>
      </c>
      <c r="B809" s="1">
        <v>492281281</v>
      </c>
      <c r="C809" s="7" t="s">
        <v>117</v>
      </c>
      <c r="D809" s="8">
        <f>'fnd enro'!D809</f>
        <v>0</v>
      </c>
      <c r="E809" s="8">
        <f>'fnd enro'!E809</f>
        <v>0</v>
      </c>
      <c r="F809" s="8">
        <f>'fnd enro'!F809</f>
        <v>60</v>
      </c>
      <c r="G809" s="8">
        <f>'fnd enro'!G809</f>
        <v>281</v>
      </c>
      <c r="H809" s="8">
        <f>'fnd enro'!H809</f>
        <v>0</v>
      </c>
      <c r="I809" s="8">
        <f>'fnd enro'!I809</f>
        <v>0</v>
      </c>
      <c r="J809" s="8">
        <f>'fnd enro'!J809</f>
        <v>0</v>
      </c>
      <c r="K809" s="9">
        <f>'fnd enro'!K809</f>
        <v>13.64</v>
      </c>
      <c r="L809" s="8">
        <f>'fnd enro'!L809</f>
        <v>0</v>
      </c>
      <c r="M809" s="8">
        <f>'fnd enro'!M809</f>
        <v>72</v>
      </c>
      <c r="N809" s="8">
        <f>'fnd enro'!N809</f>
        <v>0</v>
      </c>
      <c r="O809" s="8">
        <f>'fnd enro'!O809</f>
        <v>0</v>
      </c>
      <c r="P809" s="8">
        <f>'fnd enro'!P809</f>
        <v>295</v>
      </c>
      <c r="Q809" s="8">
        <f>'fnd enro'!R809</f>
        <v>341</v>
      </c>
      <c r="R809" s="9">
        <f t="shared" si="168"/>
        <v>1</v>
      </c>
      <c r="S809" s="8">
        <f>VALUE('fnd enro'!Q809)</f>
        <v>12</v>
      </c>
      <c r="T809" s="1"/>
      <c r="U809" s="68">
        <f>(($D809*'fnd base rates'!C$7)
+($E809*'fnd base rates'!C$8)
+($F809*'fnd base rates'!C$9)
+($G809*'fnd base rates'!C$10)
+($H809*'fnd base rates'!C$11)
+($I809*'fnd base rates'!C$12)
+($J809*'fnd base rates'!C$13)
+($K809*'fnd base rates'!C$14)
+($M809*'fnd base rates'!C$16)
+($N809*'fnd base rates'!C$17)
+($O809*'fnd base rates'!C$18)
+($P809*VLOOKUP($S809+12,rate_basefnd,3)))
*$R809</f>
        <v>255404.46919999999</v>
      </c>
      <c r="V809" s="68">
        <f>(($D809*'fnd base rates'!D$7)
+($E809*'fnd base rates'!D$8)
+($F809*'fnd base rates'!D$9)
+($G809*'fnd base rates'!D$10)
+($H809*'fnd base rates'!D$11)
+($I809*'fnd base rates'!D$12)
+($J809*'fnd base rates'!D$13)
+($K809*'fnd base rates'!D$14)
+($M809*'fnd base rates'!D$16)
+($N809*'fnd base rates'!D$17)
+($O809*'fnd base rates'!D$18)
+($P809*VLOOKUP($S809+12,rate_basefnd,4)))
*$R809</f>
        <v>504751.63</v>
      </c>
      <c r="W809" s="68">
        <f>(($D809*'fnd base rates'!E$7)
+($E809*'fnd base rates'!E$8)
+($F809*'fnd base rates'!E$9)
+($G809*'fnd base rates'!E$10)
+($H809*'fnd base rates'!E$11)
+($I809*'fnd base rates'!E$12)
+($J809*'fnd base rates'!E$13)
+($K809*'fnd base rates'!E$14)
+($M809*'fnd base rates'!E$16)
+($N809*'fnd base rates'!E$17)
+($O809*'fnd base rates'!E$18)
+($P809*VLOOKUP($S809+12,rate_basefnd,5)))
*$R809</f>
        <v>3533135.0127999997</v>
      </c>
      <c r="X809" s="68">
        <f>(($D809*'fnd base rates'!F$7)
+($E809*'fnd base rates'!F$8)
+($F809*'fnd base rates'!F$9)
+($G809*'fnd base rates'!F$10)
+($H809*'fnd base rates'!F$11)
+($I809*'fnd base rates'!F$12)
+($J809*'fnd base rates'!F$13)
+($K809*'fnd base rates'!F$14)
+($M809*'fnd base rates'!F$16)
+($N809*'fnd base rates'!F$17)
+($O809*'fnd base rates'!F$18)
+($P809*VLOOKUP($S809+12,rate_basefnd,6)))
*$R809</f>
        <v>491843.62479999999</v>
      </c>
      <c r="Y809" s="68">
        <f>(($D809*'fnd base rates'!G$7)
+($E809*'fnd base rates'!G$8)
+($F809*'fnd base rates'!G$9)
+($G809*'fnd base rates'!G$10)
+($H809*'fnd base rates'!G$11)
+($I809*'fnd base rates'!G$12)
+($J809*'fnd base rates'!G$13)
+($K809*'fnd base rates'!G$14)
+($M809*'fnd base rates'!G$16)
+($N809*'fnd base rates'!G$17)
+($O809*'fnd base rates'!G$18)
+($P809*VLOOKUP($S809+12,rate_basefnd,7)))
*$R809</f>
        <v>158688.0864</v>
      </c>
      <c r="Z809" s="68">
        <f>(($D809*'fnd base rates'!H$7)
+($E809*'fnd base rates'!H$8)
+($F809*'fnd base rates'!H$9)
+($G809*'fnd base rates'!H$10)
+($H809*'fnd base rates'!H$11)
+($I809*'fnd base rates'!H$12)
+($J809*'fnd base rates'!H$13)
+($K809*'fnd base rates'!H$14)
+($M809*'fnd base rates'!H$16)
+($N809*'fnd base rates'!H$17)
+($O809*'fnd base rates'!H$18)
+($P809*VLOOKUP($S809+12,rate_basefnd,8)))</f>
        <v>223600.28400000001</v>
      </c>
      <c r="AA809" s="68">
        <f>(($D809*'fnd base rates'!I$7)
+($E809*'fnd base rates'!I$8)
+($F809*'fnd base rates'!I$9)
+($G809*'fnd base rates'!I$10)
+($H809*'fnd base rates'!I$11)
+($I809*'fnd base rates'!I$12)
+($J809*'fnd base rates'!I$13)
+($K809*'fnd base rates'!I$14)
+($M809*'fnd base rates'!I$16)
+($N809*'fnd base rates'!I$17)
+($O809*'fnd base rates'!I$18)
+($P809*VLOOKUP($S809+12,rate_basefnd,9)))
*$R809</f>
        <v>240150.25</v>
      </c>
      <c r="AB809" s="68">
        <f>(($D809*'fnd base rates'!J$7)
+($E809*'fnd base rates'!J$8)
+($F809*'fnd base rates'!J$9)
+($G809*'fnd base rates'!J$10)
+($H809*'fnd base rates'!J$11)
+($I809*'fnd base rates'!J$12)
+($J809*'fnd base rates'!J$13)
+($K809*'fnd base rates'!J$14)
+($M809*'fnd base rates'!J$16)
+($N809*'fnd base rates'!J$17)
+($O809*'fnd base rates'!J$18)
+($P809*VLOOKUP($S809+12,rate_basefnd,10)))
*$R809</f>
        <v>467522.13</v>
      </c>
      <c r="AC809" s="68">
        <f>(($D809*'fnd base rates'!K$7)
+($E809*'fnd base rates'!K$8)
+($F809*'fnd base rates'!K$9)
+($G809*'fnd base rates'!K$10)
+($H809*'fnd base rates'!K$11)
+($I809*'fnd base rates'!K$12)
+($J809*'fnd base rates'!K$13)
+($K809*'fnd base rates'!K$14)
+($M809*'fnd base rates'!K$16)
+($N809*'fnd base rates'!K$17)
+($O809*'fnd base rates'!K$18)
+($P809*VLOOKUP($S809+12,rate_basefnd,11)))
*$R809</f>
        <v>443951.386</v>
      </c>
      <c r="AD809" s="68">
        <f>(($D809*'fnd base rates'!L$7)
+($E809*'fnd base rates'!L$8)
+($F809*'fnd base rates'!L$9)
+($G809*'fnd base rates'!L$10)
+($H809*'fnd base rates'!L$11)
+($I809*'fnd base rates'!L$12)
+($J809*'fnd base rates'!L$13)
+($K809*'fnd base rates'!L$14)
+($M809*'fnd base rates'!L$16)
+($N809*'fnd base rates'!L$17)
+($O809*'fnd base rates'!L$18)
+($P809*VLOOKUP($S809+12,rate_basefnd,12)))</f>
        <v>1165672.6208000001</v>
      </c>
      <c r="AE809" s="68">
        <f>(($D809*'fnd base rates'!M$7)
+($E809*'fnd base rates'!M$8)
+($F809*'fnd base rates'!M$9)
+($G809*'fnd base rates'!M$10)
+($H809*'fnd base rates'!M$11)
+($I809*'fnd base rates'!M$12)
+($J809*'fnd base rates'!M$13)
+($K809*'fnd base rates'!M$14)
+($M809*'fnd base rates'!M$16)
+($N809*'fnd base rates'!M$17)
+($O809*'fnd base rates'!M$18)
+($P809*VLOOKUP($S809+12,rate_basefnd,13)))</f>
        <v>0</v>
      </c>
      <c r="AF809" s="3">
        <f t="shared" si="169"/>
        <v>7484719.4940000009</v>
      </c>
      <c r="AH809" s="205">
        <f t="shared" si="170"/>
        <v>492281281</v>
      </c>
      <c r="AI809" s="3" t="str">
        <f t="shared" si="174"/>
        <v>492</v>
      </c>
      <c r="AJ809" s="1" t="str">
        <f t="shared" si="175"/>
        <v>281</v>
      </c>
      <c r="AK809" s="1" t="str">
        <f t="shared" si="176"/>
        <v>281</v>
      </c>
      <c r="AL809" s="3">
        <f t="shared" si="171"/>
        <v>1</v>
      </c>
      <c r="AM809" s="3">
        <f t="shared" si="181"/>
        <v>341</v>
      </c>
      <c r="AN809" s="3">
        <f t="shared" si="177"/>
        <v>7484719.4940000009</v>
      </c>
      <c r="AO809" s="3">
        <f t="shared" si="178"/>
        <v>21949</v>
      </c>
      <c r="AP809" s="3">
        <f t="shared" si="172"/>
        <v>5970</v>
      </c>
      <c r="AQ809" s="3">
        <v>15979</v>
      </c>
      <c r="AS809" s="68"/>
      <c r="AT809" s="68"/>
      <c r="AX809" s="4">
        <f t="shared" si="179"/>
        <v>0</v>
      </c>
      <c r="AZ809" s="4">
        <f t="shared" si="180"/>
        <v>0</v>
      </c>
      <c r="BB809" s="4"/>
    </row>
    <row r="810" spans="1:54" s="3" customFormat="1">
      <c r="A810" s="205" t="str">
        <f t="shared" si="173"/>
        <v>492</v>
      </c>
      <c r="B810" s="1">
        <v>492281325</v>
      </c>
      <c r="C810" s="7" t="s">
        <v>117</v>
      </c>
      <c r="D810" s="8">
        <f>'fnd enro'!D810</f>
        <v>0</v>
      </c>
      <c r="E810" s="8">
        <f>'fnd enro'!E810</f>
        <v>0</v>
      </c>
      <c r="F810" s="8">
        <f>'fnd enro'!F810</f>
        <v>0</v>
      </c>
      <c r="G810" s="8">
        <f>'fnd enro'!G810</f>
        <v>1</v>
      </c>
      <c r="H810" s="8">
        <f>'fnd enro'!H810</f>
        <v>0</v>
      </c>
      <c r="I810" s="8">
        <f>'fnd enro'!I810</f>
        <v>0</v>
      </c>
      <c r="J810" s="8">
        <f>'fnd enro'!J810</f>
        <v>0</v>
      </c>
      <c r="K810" s="9">
        <f>'fnd enro'!K810</f>
        <v>0.04</v>
      </c>
      <c r="L810" s="8">
        <f>'fnd enro'!L810</f>
        <v>0</v>
      </c>
      <c r="M810" s="8">
        <f>'fnd enro'!M810</f>
        <v>0</v>
      </c>
      <c r="N810" s="8">
        <f>'fnd enro'!N810</f>
        <v>0</v>
      </c>
      <c r="O810" s="8">
        <f>'fnd enro'!O810</f>
        <v>0</v>
      </c>
      <c r="P810" s="8">
        <f>'fnd enro'!P810</f>
        <v>1</v>
      </c>
      <c r="Q810" s="8">
        <f>'fnd enro'!R810</f>
        <v>1</v>
      </c>
      <c r="R810" s="9">
        <f t="shared" si="168"/>
        <v>1</v>
      </c>
      <c r="S810" s="8">
        <f>VALUE('fnd enro'!Q810)</f>
        <v>9</v>
      </c>
      <c r="T810" s="1"/>
      <c r="U810" s="68">
        <f>(($D810*'fnd base rates'!C$7)
+($E810*'fnd base rates'!C$8)
+($F810*'fnd base rates'!C$9)
+($G810*'fnd base rates'!C$10)
+($H810*'fnd base rates'!C$11)
+($I810*'fnd base rates'!C$12)
+($J810*'fnd base rates'!C$13)
+($K810*'fnd base rates'!C$14)
+($M810*'fnd base rates'!C$16)
+($N810*'fnd base rates'!C$17)
+($O810*'fnd base rates'!C$18)
+($P810*VLOOKUP($S810+12,rate_basefnd,3)))
*$R810</f>
        <v>705.63120000000004</v>
      </c>
      <c r="V810" s="68">
        <f>(($D810*'fnd base rates'!D$7)
+($E810*'fnd base rates'!D$8)
+($F810*'fnd base rates'!D$9)
+($G810*'fnd base rates'!D$10)
+($H810*'fnd base rates'!D$11)
+($I810*'fnd base rates'!D$12)
+($J810*'fnd base rates'!D$13)
+($K810*'fnd base rates'!D$14)
+($M810*'fnd base rates'!D$16)
+($N810*'fnd base rates'!D$17)
+($O810*'fnd base rates'!D$18)
+($P810*VLOOKUP($S810+12,rate_basefnd,4)))
*$R810</f>
        <v>1350.81</v>
      </c>
      <c r="W810" s="68">
        <f>(($D810*'fnd base rates'!E$7)
+($E810*'fnd base rates'!E$8)
+($F810*'fnd base rates'!E$9)
+($G810*'fnd base rates'!E$10)
+($H810*'fnd base rates'!E$11)
+($I810*'fnd base rates'!E$12)
+($J810*'fnd base rates'!E$13)
+($K810*'fnd base rates'!E$14)
+($M810*'fnd base rates'!E$16)
+($N810*'fnd base rates'!E$17)
+($O810*'fnd base rates'!E$18)
+($P810*VLOOKUP($S810+12,rate_basefnd,5)))
*$R810</f>
        <v>9220.8508000000002</v>
      </c>
      <c r="X810" s="68">
        <f>(($D810*'fnd base rates'!F$7)
+($E810*'fnd base rates'!F$8)
+($F810*'fnd base rates'!F$9)
+($G810*'fnd base rates'!F$10)
+($H810*'fnd base rates'!F$11)
+($I810*'fnd base rates'!F$12)
+($J810*'fnd base rates'!F$13)
+($K810*'fnd base rates'!F$14)
+($M810*'fnd base rates'!F$16)
+($N810*'fnd base rates'!F$17)
+($O810*'fnd base rates'!F$18)
+($P810*VLOOKUP($S810+12,rate_basefnd,6)))
*$R810</f>
        <v>1397.8327999999999</v>
      </c>
      <c r="Y810" s="68">
        <f>(($D810*'fnd base rates'!G$7)
+($E810*'fnd base rates'!G$8)
+($F810*'fnd base rates'!G$9)
+($G810*'fnd base rates'!G$10)
+($H810*'fnd base rates'!G$11)
+($I810*'fnd base rates'!G$12)
+($J810*'fnd base rates'!G$13)
+($K810*'fnd base rates'!G$14)
+($M810*'fnd base rates'!G$16)
+($N810*'fnd base rates'!G$17)
+($O810*'fnd base rates'!G$18)
+($P810*VLOOKUP($S810+12,rate_basefnd,7)))
*$R810</f>
        <v>412.4504</v>
      </c>
      <c r="Z810" s="68">
        <f>(($D810*'fnd base rates'!H$7)
+($E810*'fnd base rates'!H$8)
+($F810*'fnd base rates'!H$9)
+($G810*'fnd base rates'!H$10)
+($H810*'fnd base rates'!H$11)
+($I810*'fnd base rates'!H$12)
+($J810*'fnd base rates'!H$13)
+($K810*'fnd base rates'!H$14)
+($M810*'fnd base rates'!H$16)
+($N810*'fnd base rates'!H$17)
+($O810*'fnd base rates'!H$18)
+($P810*VLOOKUP($S810+12,rate_basefnd,8)))</f>
        <v>617.74399999999991</v>
      </c>
      <c r="AA810" s="68">
        <f>(($D810*'fnd base rates'!I$7)
+($E810*'fnd base rates'!I$8)
+($F810*'fnd base rates'!I$9)
+($G810*'fnd base rates'!I$10)
+($H810*'fnd base rates'!I$11)
+($I810*'fnd base rates'!I$12)
+($J810*'fnd base rates'!I$13)
+($K810*'fnd base rates'!I$14)
+($M810*'fnd base rates'!I$16)
+($N810*'fnd base rates'!I$17)
+($O810*'fnd base rates'!I$18)
+($P810*VLOOKUP($S810+12,rate_basefnd,9)))
*$R810</f>
        <v>651.61</v>
      </c>
      <c r="AB810" s="68">
        <f>(($D810*'fnd base rates'!J$7)
+($E810*'fnd base rates'!J$8)
+($F810*'fnd base rates'!J$9)
+($G810*'fnd base rates'!J$10)
+($H810*'fnd base rates'!J$11)
+($I810*'fnd base rates'!J$12)
+($J810*'fnd base rates'!J$13)
+($K810*'fnd base rates'!J$14)
+($M810*'fnd base rates'!J$16)
+($N810*'fnd base rates'!J$17)
+($O810*'fnd base rates'!J$18)
+($P810*VLOOKUP($S810+12,rate_basefnd,10)))
*$R810</f>
        <v>1200.24</v>
      </c>
      <c r="AC810" s="68">
        <f>(($D810*'fnd base rates'!K$7)
+($E810*'fnd base rates'!K$8)
+($F810*'fnd base rates'!K$9)
+($G810*'fnd base rates'!K$10)
+($H810*'fnd base rates'!K$11)
+($I810*'fnd base rates'!K$12)
+($J810*'fnd base rates'!K$13)
+($K810*'fnd base rates'!K$14)
+($M810*'fnd base rates'!K$16)
+($N810*'fnd base rates'!K$17)
+($O810*'fnd base rates'!K$18)
+($P810*VLOOKUP($S810+12,rate_basefnd,11)))
*$R810</f>
        <v>1225.586</v>
      </c>
      <c r="AD810" s="68">
        <f>(($D810*'fnd base rates'!L$7)
+($E810*'fnd base rates'!L$8)
+($F810*'fnd base rates'!L$9)
+($G810*'fnd base rates'!L$10)
+($H810*'fnd base rates'!L$11)
+($I810*'fnd base rates'!L$12)
+($J810*'fnd base rates'!L$13)
+($K810*'fnd base rates'!L$14)
+($M810*'fnd base rates'!L$16)
+($N810*'fnd base rates'!L$17)
+($O810*'fnd base rates'!L$18)
+($P810*VLOOKUP($S810+12,rate_basefnd,12)))</f>
        <v>3181.7987999999996</v>
      </c>
      <c r="AE810" s="68">
        <f>(($D810*'fnd base rates'!M$7)
+($E810*'fnd base rates'!M$8)
+($F810*'fnd base rates'!M$9)
+($G810*'fnd base rates'!M$10)
+($H810*'fnd base rates'!M$11)
+($I810*'fnd base rates'!M$12)
+($J810*'fnd base rates'!M$13)
+($K810*'fnd base rates'!M$14)
+($M810*'fnd base rates'!M$16)
+($N810*'fnd base rates'!M$17)
+($O810*'fnd base rates'!M$18)
+($P810*VLOOKUP($S810+12,rate_basefnd,13)))</f>
        <v>0</v>
      </c>
      <c r="AF810" s="3">
        <f t="shared" si="169"/>
        <v>19964.554000000004</v>
      </c>
      <c r="AH810" s="205">
        <f t="shared" si="170"/>
        <v>492281325</v>
      </c>
      <c r="AI810" s="3" t="str">
        <f t="shared" si="174"/>
        <v>492</v>
      </c>
      <c r="AJ810" s="1" t="str">
        <f t="shared" si="175"/>
        <v>281</v>
      </c>
      <c r="AK810" s="1" t="str">
        <f t="shared" si="176"/>
        <v>325</v>
      </c>
      <c r="AL810" s="3">
        <f t="shared" si="171"/>
        <v>1</v>
      </c>
      <c r="AM810" s="3">
        <f t="shared" si="181"/>
        <v>1</v>
      </c>
      <c r="AN810" s="3">
        <f t="shared" si="177"/>
        <v>19964.554000000004</v>
      </c>
      <c r="AO810" s="3">
        <f t="shared" si="178"/>
        <v>19965</v>
      </c>
      <c r="AP810" s="3">
        <f t="shared" si="172"/>
        <v>5925</v>
      </c>
      <c r="AQ810" s="3">
        <v>14040</v>
      </c>
      <c r="AS810" s="68"/>
      <c r="AT810" s="68"/>
      <c r="AX810" s="4">
        <f t="shared" si="179"/>
        <v>0</v>
      </c>
      <c r="AZ810" s="4">
        <f t="shared" si="180"/>
        <v>0</v>
      </c>
      <c r="BB810" s="4"/>
    </row>
    <row r="811" spans="1:54" s="3" customFormat="1">
      <c r="A811" s="205" t="str">
        <f t="shared" si="173"/>
        <v>492</v>
      </c>
      <c r="B811" s="1">
        <v>492281332</v>
      </c>
      <c r="C811" s="7" t="s">
        <v>117</v>
      </c>
      <c r="D811" s="8">
        <f>'fnd enro'!D811</f>
        <v>0</v>
      </c>
      <c r="E811" s="8">
        <f>'fnd enro'!E811</f>
        <v>0</v>
      </c>
      <c r="F811" s="8">
        <f>'fnd enro'!F811</f>
        <v>0</v>
      </c>
      <c r="G811" s="8">
        <f>'fnd enro'!G811</f>
        <v>2</v>
      </c>
      <c r="H811" s="8">
        <f>'fnd enro'!H811</f>
        <v>0</v>
      </c>
      <c r="I811" s="8">
        <f>'fnd enro'!I811</f>
        <v>0</v>
      </c>
      <c r="J811" s="8">
        <f>'fnd enro'!J811</f>
        <v>0</v>
      </c>
      <c r="K811" s="9">
        <f>'fnd enro'!K811</f>
        <v>0.08</v>
      </c>
      <c r="L811" s="8">
        <f>'fnd enro'!L811</f>
        <v>0</v>
      </c>
      <c r="M811" s="8">
        <f>'fnd enro'!M811</f>
        <v>1</v>
      </c>
      <c r="N811" s="8">
        <f>'fnd enro'!N811</f>
        <v>0</v>
      </c>
      <c r="O811" s="8">
        <f>'fnd enro'!O811</f>
        <v>0</v>
      </c>
      <c r="P811" s="8">
        <f>'fnd enro'!P811</f>
        <v>2</v>
      </c>
      <c r="Q811" s="8">
        <f>'fnd enro'!R811</f>
        <v>2</v>
      </c>
      <c r="R811" s="9">
        <f t="shared" si="168"/>
        <v>1</v>
      </c>
      <c r="S811" s="8">
        <f>VALUE('fnd enro'!Q811)</f>
        <v>10</v>
      </c>
      <c r="T811" s="1"/>
      <c r="U811" s="68">
        <f>(($D811*'fnd base rates'!C$7)
+($E811*'fnd base rates'!C$8)
+($F811*'fnd base rates'!C$9)
+($G811*'fnd base rates'!C$10)
+($H811*'fnd base rates'!C$11)
+($I811*'fnd base rates'!C$12)
+($J811*'fnd base rates'!C$13)
+($K811*'fnd base rates'!C$14)
+($M811*'fnd base rates'!C$16)
+($N811*'fnd base rates'!C$17)
+($O811*'fnd base rates'!C$18)
+($P811*VLOOKUP($S811+12,rate_basefnd,3)))
*$R811</f>
        <v>1548.9223999999999</v>
      </c>
      <c r="V811" s="68">
        <f>(($D811*'fnd base rates'!D$7)
+($E811*'fnd base rates'!D$8)
+($F811*'fnd base rates'!D$9)
+($G811*'fnd base rates'!D$10)
+($H811*'fnd base rates'!D$11)
+($I811*'fnd base rates'!D$12)
+($J811*'fnd base rates'!D$13)
+($K811*'fnd base rates'!D$14)
+($M811*'fnd base rates'!D$16)
+($N811*'fnd base rates'!D$17)
+($O811*'fnd base rates'!D$18)
+($P811*VLOOKUP($S811+12,rate_basefnd,4)))
*$R811</f>
        <v>2993.91</v>
      </c>
      <c r="W811" s="68">
        <f>(($D811*'fnd base rates'!E$7)
+($E811*'fnd base rates'!E$8)
+($F811*'fnd base rates'!E$9)
+($G811*'fnd base rates'!E$10)
+($H811*'fnd base rates'!E$11)
+($I811*'fnd base rates'!E$12)
+($J811*'fnd base rates'!E$13)
+($K811*'fnd base rates'!E$14)
+($M811*'fnd base rates'!E$16)
+($N811*'fnd base rates'!E$17)
+($O811*'fnd base rates'!E$18)
+($P811*VLOOKUP($S811+12,rate_basefnd,5)))
*$R811</f>
        <v>20712.5216</v>
      </c>
      <c r="X811" s="68">
        <f>(($D811*'fnd base rates'!F$7)
+($E811*'fnd base rates'!F$8)
+($F811*'fnd base rates'!F$9)
+($G811*'fnd base rates'!F$10)
+($H811*'fnd base rates'!F$11)
+($I811*'fnd base rates'!F$12)
+($J811*'fnd base rates'!F$13)
+($K811*'fnd base rates'!F$14)
+($M811*'fnd base rates'!F$16)
+($N811*'fnd base rates'!F$17)
+($O811*'fnd base rates'!F$18)
+($P811*VLOOKUP($S811+12,rate_basefnd,6)))
*$R811</f>
        <v>3006.5355999999997</v>
      </c>
      <c r="Y811" s="68">
        <f>(($D811*'fnd base rates'!G$7)
+($E811*'fnd base rates'!G$8)
+($F811*'fnd base rates'!G$9)
+($G811*'fnd base rates'!G$10)
+($H811*'fnd base rates'!G$11)
+($I811*'fnd base rates'!G$12)
+($J811*'fnd base rates'!G$13)
+($K811*'fnd base rates'!G$14)
+($M811*'fnd base rates'!G$16)
+($N811*'fnd base rates'!G$17)
+($O811*'fnd base rates'!G$18)
+($P811*VLOOKUP($S811+12,rate_basefnd,7)))
*$R811</f>
        <v>923.70080000000007</v>
      </c>
      <c r="Z811" s="68">
        <f>(($D811*'fnd base rates'!H$7)
+($E811*'fnd base rates'!H$8)
+($F811*'fnd base rates'!H$9)
+($G811*'fnd base rates'!H$10)
+($H811*'fnd base rates'!H$11)
+($I811*'fnd base rates'!H$12)
+($J811*'fnd base rates'!H$13)
+($K811*'fnd base rates'!H$14)
+($M811*'fnd base rates'!H$16)
+($N811*'fnd base rates'!H$17)
+($O811*'fnd base rates'!H$18)
+($P811*VLOOKUP($S811+12,rate_basefnd,8)))</f>
        <v>1392.0379999999998</v>
      </c>
      <c r="AA811" s="68">
        <f>(($D811*'fnd base rates'!I$7)
+($E811*'fnd base rates'!I$8)
+($F811*'fnd base rates'!I$9)
+($G811*'fnd base rates'!I$10)
+($H811*'fnd base rates'!I$11)
+($I811*'fnd base rates'!I$12)
+($J811*'fnd base rates'!I$13)
+($K811*'fnd base rates'!I$14)
+($M811*'fnd base rates'!I$16)
+($N811*'fnd base rates'!I$17)
+($O811*'fnd base rates'!I$18)
+($P811*VLOOKUP($S811+12,rate_basefnd,9)))
*$R811</f>
        <v>1425.79</v>
      </c>
      <c r="AB811" s="68">
        <f>(($D811*'fnd base rates'!J$7)
+($E811*'fnd base rates'!J$8)
+($F811*'fnd base rates'!J$9)
+($G811*'fnd base rates'!J$10)
+($H811*'fnd base rates'!J$11)
+($I811*'fnd base rates'!J$12)
+($J811*'fnd base rates'!J$13)
+($K811*'fnd base rates'!J$14)
+($M811*'fnd base rates'!J$16)
+($N811*'fnd base rates'!J$17)
+($O811*'fnd base rates'!J$18)
+($P811*VLOOKUP($S811+12,rate_basefnd,10)))
*$R811</f>
        <v>2597.8300000000004</v>
      </c>
      <c r="AC811" s="68">
        <f>(($D811*'fnd base rates'!K$7)
+($E811*'fnd base rates'!K$8)
+($F811*'fnd base rates'!K$9)
+($G811*'fnd base rates'!K$10)
+($H811*'fnd base rates'!K$11)
+($I811*'fnd base rates'!K$12)
+($J811*'fnd base rates'!K$13)
+($K811*'fnd base rates'!K$14)
+($M811*'fnd base rates'!K$16)
+($N811*'fnd base rates'!K$17)
+($O811*'fnd base rates'!K$18)
+($P811*VLOOKUP($S811+12,rate_basefnd,11)))
*$R811</f>
        <v>2812.652</v>
      </c>
      <c r="AD811" s="68">
        <f>(($D811*'fnd base rates'!L$7)
+($E811*'fnd base rates'!L$8)
+($F811*'fnd base rates'!L$9)
+($G811*'fnd base rates'!L$10)
+($H811*'fnd base rates'!L$11)
+($I811*'fnd base rates'!L$12)
+($J811*'fnd base rates'!L$13)
+($K811*'fnd base rates'!L$14)
+($M811*'fnd base rates'!L$16)
+($N811*'fnd base rates'!L$17)
+($O811*'fnd base rates'!L$18)
+($P811*VLOOKUP($S811+12,rate_basefnd,12)))</f>
        <v>6897.0575999999992</v>
      </c>
      <c r="AE811" s="68">
        <f>(($D811*'fnd base rates'!M$7)
+($E811*'fnd base rates'!M$8)
+($F811*'fnd base rates'!M$9)
+($G811*'fnd base rates'!M$10)
+($H811*'fnd base rates'!M$11)
+($I811*'fnd base rates'!M$12)
+($J811*'fnd base rates'!M$13)
+($K811*'fnd base rates'!M$14)
+($M811*'fnd base rates'!M$16)
+($N811*'fnd base rates'!M$17)
+($O811*'fnd base rates'!M$18)
+($P811*VLOOKUP($S811+12,rate_basefnd,13)))</f>
        <v>0</v>
      </c>
      <c r="AF811" s="3">
        <f t="shared" si="169"/>
        <v>44310.957999999999</v>
      </c>
      <c r="AH811" s="205">
        <f t="shared" si="170"/>
        <v>492281332</v>
      </c>
      <c r="AI811" s="3" t="str">
        <f t="shared" si="174"/>
        <v>492</v>
      </c>
      <c r="AJ811" s="1" t="str">
        <f t="shared" si="175"/>
        <v>281</v>
      </c>
      <c r="AK811" s="1" t="str">
        <f t="shared" si="176"/>
        <v>332</v>
      </c>
      <c r="AL811" s="3">
        <f t="shared" si="171"/>
        <v>1</v>
      </c>
      <c r="AM811" s="3">
        <f t="shared" si="181"/>
        <v>2</v>
      </c>
      <c r="AN811" s="3">
        <f t="shared" si="177"/>
        <v>44310.957999999999</v>
      </c>
      <c r="AO811" s="3">
        <f t="shared" si="178"/>
        <v>22155</v>
      </c>
      <c r="AP811" s="3">
        <f t="shared" si="172"/>
        <v>10099</v>
      </c>
      <c r="AQ811" s="3">
        <v>12056</v>
      </c>
      <c r="AS811" s="68"/>
      <c r="AT811" s="68"/>
      <c r="AX811" s="4">
        <f t="shared" si="179"/>
        <v>0</v>
      </c>
      <c r="AZ811" s="4">
        <f t="shared" si="180"/>
        <v>0</v>
      </c>
      <c r="BB811" s="4"/>
    </row>
    <row r="812" spans="1:54" s="3" customFormat="1">
      <c r="A812" s="205" t="str">
        <f t="shared" si="173"/>
        <v>493</v>
      </c>
      <c r="B812" s="1">
        <v>493057030</v>
      </c>
      <c r="C812" s="7" t="s">
        <v>119</v>
      </c>
      <c r="D812" s="8">
        <f>'fnd enro'!D812</f>
        <v>0</v>
      </c>
      <c r="E812" s="8">
        <f>'fnd enro'!E812</f>
        <v>0</v>
      </c>
      <c r="F812" s="8">
        <f>'fnd enro'!F812</f>
        <v>0</v>
      </c>
      <c r="G812" s="8">
        <f>'fnd enro'!G812</f>
        <v>0</v>
      </c>
      <c r="H812" s="8">
        <f>'fnd enro'!H812</f>
        <v>0</v>
      </c>
      <c r="I812" s="8">
        <f>'fnd enro'!I812</f>
        <v>1</v>
      </c>
      <c r="J812" s="8">
        <f>'fnd enro'!J812</f>
        <v>0</v>
      </c>
      <c r="K812" s="9">
        <f>'fnd enro'!K812</f>
        <v>0.04</v>
      </c>
      <c r="L812" s="8">
        <f>'fnd enro'!L812</f>
        <v>0</v>
      </c>
      <c r="M812" s="8">
        <f>'fnd enro'!M812</f>
        <v>0</v>
      </c>
      <c r="N812" s="8">
        <f>'fnd enro'!N812</f>
        <v>0</v>
      </c>
      <c r="O812" s="8">
        <f>'fnd enro'!O812</f>
        <v>0</v>
      </c>
      <c r="P812" s="8">
        <f>'fnd enro'!P812</f>
        <v>1</v>
      </c>
      <c r="Q812" s="8">
        <f>'fnd enro'!R812</f>
        <v>1</v>
      </c>
      <c r="R812" s="9">
        <f t="shared" si="168"/>
        <v>1.04</v>
      </c>
      <c r="S812" s="8">
        <f>VALUE('fnd enro'!Q812)</f>
        <v>6</v>
      </c>
      <c r="T812" s="1"/>
      <c r="U812" s="68">
        <f>(($D812*'fnd base rates'!C$7)
+($E812*'fnd base rates'!C$8)
+($F812*'fnd base rates'!C$9)
+($G812*'fnd base rates'!C$10)
+($H812*'fnd base rates'!C$11)
+($I812*'fnd base rates'!C$12)
+($J812*'fnd base rates'!C$13)
+($K812*'fnd base rates'!C$14)
+($M812*'fnd base rates'!C$16)
+($N812*'fnd base rates'!C$17)
+($O812*'fnd base rates'!C$18)
+($P812*VLOOKUP($S812+12,rate_basefnd,3)))
*$R812</f>
        <v>707.04524800000013</v>
      </c>
      <c r="V812" s="68">
        <f>(($D812*'fnd base rates'!D$7)
+($E812*'fnd base rates'!D$8)
+($F812*'fnd base rates'!D$9)
+($G812*'fnd base rates'!D$10)
+($H812*'fnd base rates'!D$11)
+($I812*'fnd base rates'!D$12)
+($J812*'fnd base rates'!D$13)
+($K812*'fnd base rates'!D$14)
+($M812*'fnd base rates'!D$16)
+($N812*'fnd base rates'!D$17)
+($O812*'fnd base rates'!D$18)
+($P812*VLOOKUP($S812+12,rate_basefnd,4)))
*$R812</f>
        <v>1277.8376000000001</v>
      </c>
      <c r="W812" s="68">
        <f>(($D812*'fnd base rates'!E$7)
+($E812*'fnd base rates'!E$8)
+($F812*'fnd base rates'!E$9)
+($G812*'fnd base rates'!E$10)
+($H812*'fnd base rates'!E$11)
+($I812*'fnd base rates'!E$12)
+($J812*'fnd base rates'!E$13)
+($K812*'fnd base rates'!E$14)
+($M812*'fnd base rates'!E$16)
+($N812*'fnd base rates'!E$17)
+($O812*'fnd base rates'!E$18)
+($P812*VLOOKUP($S812+12,rate_basefnd,5)))
*$R812</f>
        <v>9540.2224319999987</v>
      </c>
      <c r="X812" s="68">
        <f>(($D812*'fnd base rates'!F$7)
+($E812*'fnd base rates'!F$8)
+($F812*'fnd base rates'!F$9)
+($G812*'fnd base rates'!F$10)
+($H812*'fnd base rates'!F$11)
+($I812*'fnd base rates'!F$12)
+($J812*'fnd base rates'!F$13)
+($K812*'fnd base rates'!F$14)
+($M812*'fnd base rates'!F$16)
+($N812*'fnd base rates'!F$17)
+($O812*'fnd base rates'!F$18)
+($P812*VLOOKUP($S812+12,rate_basefnd,6)))
*$R812</f>
        <v>1037.7669119999998</v>
      </c>
      <c r="Y812" s="68">
        <f>(($D812*'fnd base rates'!G$7)
+($E812*'fnd base rates'!G$8)
+($F812*'fnd base rates'!G$9)
+($G812*'fnd base rates'!G$10)
+($H812*'fnd base rates'!G$11)
+($I812*'fnd base rates'!G$12)
+($J812*'fnd base rates'!G$13)
+($K812*'fnd base rates'!G$14)
+($M812*'fnd base rates'!G$16)
+($N812*'fnd base rates'!G$17)
+($O812*'fnd base rates'!G$18)
+($P812*VLOOKUP($S812+12,rate_basefnd,7)))
*$R812</f>
        <v>376.96921600000002</v>
      </c>
      <c r="Z812" s="68">
        <f>(($D812*'fnd base rates'!H$7)
+($E812*'fnd base rates'!H$8)
+($F812*'fnd base rates'!H$9)
+($G812*'fnd base rates'!H$10)
+($H812*'fnd base rates'!H$11)
+($I812*'fnd base rates'!H$12)
+($J812*'fnd base rates'!H$13)
+($K812*'fnd base rates'!H$14)
+($M812*'fnd base rates'!H$16)
+($N812*'fnd base rates'!H$17)
+($O812*'fnd base rates'!H$18)
+($P812*VLOOKUP($S812+12,rate_basefnd,8)))</f>
        <v>946.85400000000004</v>
      </c>
      <c r="AA812" s="68">
        <f>(($D812*'fnd base rates'!I$7)
+($E812*'fnd base rates'!I$8)
+($F812*'fnd base rates'!I$9)
+($G812*'fnd base rates'!I$10)
+($H812*'fnd base rates'!I$11)
+($I812*'fnd base rates'!I$12)
+($J812*'fnd base rates'!I$13)
+($K812*'fnd base rates'!I$14)
+($M812*'fnd base rates'!I$16)
+($N812*'fnd base rates'!I$17)
+($O812*'fnd base rates'!I$18)
+($P812*VLOOKUP($S812+12,rate_basefnd,9)))
*$R812</f>
        <v>647.60800000000006</v>
      </c>
      <c r="AB812" s="68">
        <f>(($D812*'fnd base rates'!J$7)
+($E812*'fnd base rates'!J$8)
+($F812*'fnd base rates'!J$9)
+($G812*'fnd base rates'!J$10)
+($H812*'fnd base rates'!J$11)
+($I812*'fnd base rates'!J$12)
+($J812*'fnd base rates'!J$13)
+($K812*'fnd base rates'!J$14)
+($M812*'fnd base rates'!J$16)
+($N812*'fnd base rates'!J$17)
+($O812*'fnd base rates'!J$18)
+($P812*VLOOKUP($S812+12,rate_basefnd,10)))
*$R812</f>
        <v>1473.5863999999999</v>
      </c>
      <c r="AC812" s="68">
        <f>(($D812*'fnd base rates'!K$7)
+($E812*'fnd base rates'!K$8)
+($F812*'fnd base rates'!K$9)
+($G812*'fnd base rates'!K$10)
+($H812*'fnd base rates'!K$11)
+($I812*'fnd base rates'!K$12)
+($J812*'fnd base rates'!K$13)
+($K812*'fnd base rates'!K$14)
+($M812*'fnd base rates'!K$16)
+($N812*'fnd base rates'!K$17)
+($O812*'fnd base rates'!K$18)
+($P812*VLOOKUP($S812+12,rate_basefnd,11)))
*$R812</f>
        <v>1332.1214400000001</v>
      </c>
      <c r="AD812" s="68">
        <f>(($D812*'fnd base rates'!L$7)
+($E812*'fnd base rates'!L$8)
+($F812*'fnd base rates'!L$9)
+($G812*'fnd base rates'!L$10)
+($H812*'fnd base rates'!L$11)
+($I812*'fnd base rates'!L$12)
+($J812*'fnd base rates'!L$13)
+($K812*'fnd base rates'!L$14)
+($M812*'fnd base rates'!L$16)
+($N812*'fnd base rates'!L$17)
+($O812*'fnd base rates'!L$18)
+($P812*VLOOKUP($S812+12,rate_basefnd,12)))</f>
        <v>2862.0888</v>
      </c>
      <c r="AE812" s="68">
        <f>(($D812*'fnd base rates'!M$7)
+($E812*'fnd base rates'!M$8)
+($F812*'fnd base rates'!M$9)
+($G812*'fnd base rates'!M$10)
+($H812*'fnd base rates'!M$11)
+($I812*'fnd base rates'!M$12)
+($J812*'fnd base rates'!M$13)
+($K812*'fnd base rates'!M$14)
+($M812*'fnd base rates'!M$16)
+($N812*'fnd base rates'!M$17)
+($O812*'fnd base rates'!M$18)
+($P812*VLOOKUP($S812+12,rate_basefnd,13)))</f>
        <v>0</v>
      </c>
      <c r="AF812" s="3">
        <f t="shared" si="169"/>
        <v>20202.100048</v>
      </c>
      <c r="AH812" s="205">
        <f t="shared" si="170"/>
        <v>493057030</v>
      </c>
      <c r="AI812" s="3" t="str">
        <f t="shared" si="174"/>
        <v>493</v>
      </c>
      <c r="AJ812" s="1" t="str">
        <f t="shared" si="175"/>
        <v>057</v>
      </c>
      <c r="AK812" s="1" t="str">
        <f t="shared" si="176"/>
        <v>030</v>
      </c>
      <c r="AL812" s="3">
        <f t="shared" si="171"/>
        <v>1</v>
      </c>
      <c r="AM812" s="3">
        <f t="shared" si="181"/>
        <v>1</v>
      </c>
      <c r="AN812" s="3">
        <f t="shared" si="177"/>
        <v>20202.100048</v>
      </c>
      <c r="AO812" s="3">
        <f t="shared" si="178"/>
        <v>20202</v>
      </c>
      <c r="AP812" s="3">
        <f t="shared" si="172"/>
        <v>4942</v>
      </c>
      <c r="AQ812" s="3">
        <v>15260</v>
      </c>
      <c r="AS812" s="68"/>
      <c r="AT812" s="68"/>
      <c r="AX812" s="4">
        <f t="shared" si="179"/>
        <v>0</v>
      </c>
      <c r="AZ812" s="4">
        <f t="shared" si="180"/>
        <v>0</v>
      </c>
      <c r="BB812" s="4"/>
    </row>
    <row r="813" spans="1:54" s="3" customFormat="1">
      <c r="A813" s="205" t="str">
        <f t="shared" si="173"/>
        <v>493</v>
      </c>
      <c r="B813" s="1">
        <v>493057035</v>
      </c>
      <c r="C813" s="7" t="s">
        <v>119</v>
      </c>
      <c r="D813" s="8">
        <f>'fnd enro'!D813</f>
        <v>0</v>
      </c>
      <c r="E813" s="8">
        <f>'fnd enro'!E813</f>
        <v>0</v>
      </c>
      <c r="F813" s="8">
        <f>'fnd enro'!F813</f>
        <v>0</v>
      </c>
      <c r="G813" s="8">
        <f>'fnd enro'!G813</f>
        <v>0</v>
      </c>
      <c r="H813" s="8">
        <f>'fnd enro'!H813</f>
        <v>0</v>
      </c>
      <c r="I813" s="8">
        <f>'fnd enro'!I813</f>
        <v>7</v>
      </c>
      <c r="J813" s="8">
        <f>'fnd enro'!J813</f>
        <v>0</v>
      </c>
      <c r="K813" s="9">
        <f>'fnd enro'!K813</f>
        <v>0.28000000000000003</v>
      </c>
      <c r="L813" s="8">
        <f>'fnd enro'!L813</f>
        <v>0</v>
      </c>
      <c r="M813" s="8">
        <f>'fnd enro'!M813</f>
        <v>0</v>
      </c>
      <c r="N813" s="8">
        <f>'fnd enro'!N813</f>
        <v>0</v>
      </c>
      <c r="O813" s="8">
        <f>'fnd enro'!O813</f>
        <v>1</v>
      </c>
      <c r="P813" s="8">
        <f>'fnd enro'!P813</f>
        <v>5</v>
      </c>
      <c r="Q813" s="8">
        <f>'fnd enro'!R813</f>
        <v>7</v>
      </c>
      <c r="R813" s="9">
        <f t="shared" si="168"/>
        <v>1.04</v>
      </c>
      <c r="S813" s="8">
        <f>VALUE('fnd enro'!Q813)</f>
        <v>11</v>
      </c>
      <c r="T813" s="1"/>
      <c r="U813" s="68">
        <f>(($D813*'fnd base rates'!C$7)
+($E813*'fnd base rates'!C$8)
+($F813*'fnd base rates'!C$9)
+($G813*'fnd base rates'!C$10)
+($H813*'fnd base rates'!C$11)
+($I813*'fnd base rates'!C$12)
+($J813*'fnd base rates'!C$13)
+($K813*'fnd base rates'!C$14)
+($M813*'fnd base rates'!C$16)
+($N813*'fnd base rates'!C$17)
+($O813*'fnd base rates'!C$18)
+($P813*VLOOKUP($S813+12,rate_basefnd,3)))
*$R813</f>
        <v>5196.982336</v>
      </c>
      <c r="V813" s="68">
        <f>(($D813*'fnd base rates'!D$7)
+($E813*'fnd base rates'!D$8)
+($F813*'fnd base rates'!D$9)
+($G813*'fnd base rates'!D$10)
+($H813*'fnd base rates'!D$11)
+($I813*'fnd base rates'!D$12)
+($J813*'fnd base rates'!D$13)
+($K813*'fnd base rates'!D$14)
+($M813*'fnd base rates'!D$16)
+($N813*'fnd base rates'!D$17)
+($O813*'fnd base rates'!D$18)
+($P813*VLOOKUP($S813+12,rate_basefnd,4)))
*$R813</f>
        <v>9636.2448000000004</v>
      </c>
      <c r="W813" s="68">
        <f>(($D813*'fnd base rates'!E$7)
+($E813*'fnd base rates'!E$8)
+($F813*'fnd base rates'!E$9)
+($G813*'fnd base rates'!E$10)
+($H813*'fnd base rates'!E$11)
+($I813*'fnd base rates'!E$12)
+($J813*'fnd base rates'!E$13)
+($K813*'fnd base rates'!E$14)
+($M813*'fnd base rates'!E$16)
+($N813*'fnd base rates'!E$17)
+($O813*'fnd base rates'!E$18)
+($P813*VLOOKUP($S813+12,rate_basefnd,5)))
*$R813</f>
        <v>72752.249024000004</v>
      </c>
      <c r="X813" s="68">
        <f>(($D813*'fnd base rates'!F$7)
+($E813*'fnd base rates'!F$8)
+($F813*'fnd base rates'!F$9)
+($G813*'fnd base rates'!F$10)
+($H813*'fnd base rates'!F$11)
+($I813*'fnd base rates'!F$12)
+($J813*'fnd base rates'!F$13)
+($K813*'fnd base rates'!F$14)
+($M813*'fnd base rates'!F$16)
+($N813*'fnd base rates'!F$17)
+($O813*'fnd base rates'!F$18)
+($P813*VLOOKUP($S813+12,rate_basefnd,6)))
*$R813</f>
        <v>7546.6139840000005</v>
      </c>
      <c r="Y813" s="68">
        <f>(($D813*'fnd base rates'!G$7)
+($E813*'fnd base rates'!G$8)
+($F813*'fnd base rates'!G$9)
+($G813*'fnd base rates'!G$10)
+($H813*'fnd base rates'!G$11)
+($I813*'fnd base rates'!G$12)
+($J813*'fnd base rates'!G$13)
+($K813*'fnd base rates'!G$14)
+($M813*'fnd base rates'!G$16)
+($N813*'fnd base rates'!G$17)
+($O813*'fnd base rates'!G$18)
+($P813*VLOOKUP($S813+12,rate_basefnd,7)))
*$R813</f>
        <v>2913.2405119999999</v>
      </c>
      <c r="Z813" s="68">
        <f>(($D813*'fnd base rates'!H$7)
+($E813*'fnd base rates'!H$8)
+($F813*'fnd base rates'!H$9)
+($G813*'fnd base rates'!H$10)
+($H813*'fnd base rates'!H$11)
+($I813*'fnd base rates'!H$12)
+($J813*'fnd base rates'!H$13)
+($K813*'fnd base rates'!H$14)
+($M813*'fnd base rates'!H$16)
+($N813*'fnd base rates'!H$17)
+($O813*'fnd base rates'!H$18)
+($P813*VLOOKUP($S813+12,rate_basefnd,8)))</f>
        <v>6850.3279999999995</v>
      </c>
      <c r="AA813" s="68">
        <f>(($D813*'fnd base rates'!I$7)
+($E813*'fnd base rates'!I$8)
+($F813*'fnd base rates'!I$9)
+($G813*'fnd base rates'!I$10)
+($H813*'fnd base rates'!I$11)
+($I813*'fnd base rates'!I$12)
+($J813*'fnd base rates'!I$13)
+($K813*'fnd base rates'!I$14)
+($M813*'fnd base rates'!I$16)
+($N813*'fnd base rates'!I$17)
+($O813*'fnd base rates'!I$18)
+($P813*VLOOKUP($S813+12,rate_basefnd,9)))
*$R813</f>
        <v>4816.0736000000006</v>
      </c>
      <c r="AB813" s="68">
        <f>(($D813*'fnd base rates'!J$7)
+($E813*'fnd base rates'!J$8)
+($F813*'fnd base rates'!J$9)
+($G813*'fnd base rates'!J$10)
+($H813*'fnd base rates'!J$11)
+($I813*'fnd base rates'!J$12)
+($J813*'fnd base rates'!J$13)
+($K813*'fnd base rates'!J$14)
+($M813*'fnd base rates'!J$16)
+($N813*'fnd base rates'!J$17)
+($O813*'fnd base rates'!J$18)
+($P813*VLOOKUP($S813+12,rate_basefnd,10)))
*$R813</f>
        <v>11196.068000000001</v>
      </c>
      <c r="AC813" s="68">
        <f>(($D813*'fnd base rates'!K$7)
+($E813*'fnd base rates'!K$8)
+($F813*'fnd base rates'!K$9)
+($G813*'fnd base rates'!K$10)
+($H813*'fnd base rates'!K$11)
+($I813*'fnd base rates'!K$12)
+($J813*'fnd base rates'!K$13)
+($K813*'fnd base rates'!K$14)
+($M813*'fnd base rates'!K$16)
+($N813*'fnd base rates'!K$17)
+($O813*'fnd base rates'!K$18)
+($P813*VLOOKUP($S813+12,rate_basefnd,11)))
*$R813</f>
        <v>9808.6788799999995</v>
      </c>
      <c r="AD813" s="68">
        <f>(($D813*'fnd base rates'!L$7)
+($E813*'fnd base rates'!L$8)
+($F813*'fnd base rates'!L$9)
+($G813*'fnd base rates'!L$10)
+($H813*'fnd base rates'!L$11)
+($I813*'fnd base rates'!L$12)
+($J813*'fnd base rates'!L$13)
+($K813*'fnd base rates'!L$14)
+($M813*'fnd base rates'!L$16)
+($N813*'fnd base rates'!L$17)
+($O813*'fnd base rates'!L$18)
+($P813*VLOOKUP($S813+12,rate_basefnd,12)))</f>
        <v>21249.881600000001</v>
      </c>
      <c r="AE813" s="68">
        <f>(($D813*'fnd base rates'!M$7)
+($E813*'fnd base rates'!M$8)
+($F813*'fnd base rates'!M$9)
+($G813*'fnd base rates'!M$10)
+($H813*'fnd base rates'!M$11)
+($I813*'fnd base rates'!M$12)
+($J813*'fnd base rates'!M$13)
+($K813*'fnd base rates'!M$14)
+($M813*'fnd base rates'!M$16)
+($N813*'fnd base rates'!M$17)
+($O813*'fnd base rates'!M$18)
+($P813*VLOOKUP($S813+12,rate_basefnd,13)))</f>
        <v>0</v>
      </c>
      <c r="AF813" s="3">
        <f t="shared" si="169"/>
        <v>151966.360736</v>
      </c>
      <c r="AH813" s="205">
        <f t="shared" si="170"/>
        <v>493057035</v>
      </c>
      <c r="AI813" s="3" t="str">
        <f t="shared" si="174"/>
        <v>493</v>
      </c>
      <c r="AJ813" s="1" t="str">
        <f t="shared" si="175"/>
        <v>057</v>
      </c>
      <c r="AK813" s="1" t="str">
        <f t="shared" si="176"/>
        <v>035</v>
      </c>
      <c r="AL813" s="3">
        <f t="shared" si="171"/>
        <v>1</v>
      </c>
      <c r="AM813" s="3">
        <f t="shared" si="181"/>
        <v>7</v>
      </c>
      <c r="AN813" s="3">
        <f t="shared" si="177"/>
        <v>151966.360736</v>
      </c>
      <c r="AO813" s="3">
        <f t="shared" si="178"/>
        <v>21709</v>
      </c>
      <c r="AP813" s="3">
        <f t="shared" si="172"/>
        <v>6780</v>
      </c>
      <c r="AQ813" s="3">
        <v>14929</v>
      </c>
      <c r="AS813" s="68"/>
      <c r="AT813" s="68"/>
      <c r="AX813" s="4">
        <f t="shared" si="179"/>
        <v>0</v>
      </c>
      <c r="AZ813" s="4">
        <f t="shared" si="180"/>
        <v>0</v>
      </c>
      <c r="BB813" s="4"/>
    </row>
    <row r="814" spans="1:54" s="3" customFormat="1">
      <c r="A814" s="205" t="str">
        <f t="shared" si="173"/>
        <v>493</v>
      </c>
      <c r="B814" s="1">
        <v>493057044</v>
      </c>
      <c r="C814" s="7" t="s">
        <v>119</v>
      </c>
      <c r="D814" s="8">
        <f>'fnd enro'!D814</f>
        <v>0</v>
      </c>
      <c r="E814" s="8">
        <f>'fnd enro'!E814</f>
        <v>0</v>
      </c>
      <c r="F814" s="8">
        <f>'fnd enro'!F814</f>
        <v>0</v>
      </c>
      <c r="G814" s="8">
        <f>'fnd enro'!G814</f>
        <v>0</v>
      </c>
      <c r="H814" s="8">
        <f>'fnd enro'!H814</f>
        <v>0</v>
      </c>
      <c r="I814" s="8">
        <f>'fnd enro'!I814</f>
        <v>1</v>
      </c>
      <c r="J814" s="8">
        <f>'fnd enro'!J814</f>
        <v>0</v>
      </c>
      <c r="K814" s="9">
        <f>'fnd enro'!K814</f>
        <v>0.04</v>
      </c>
      <c r="L814" s="8">
        <f>'fnd enro'!L814</f>
        <v>0</v>
      </c>
      <c r="M814" s="8">
        <f>'fnd enro'!M814</f>
        <v>0</v>
      </c>
      <c r="N814" s="8">
        <f>'fnd enro'!N814</f>
        <v>0</v>
      </c>
      <c r="O814" s="8">
        <f>'fnd enro'!O814</f>
        <v>1</v>
      </c>
      <c r="P814" s="8">
        <f>'fnd enro'!P814</f>
        <v>0</v>
      </c>
      <c r="Q814" s="8">
        <f>'fnd enro'!R814</f>
        <v>1</v>
      </c>
      <c r="R814" s="9">
        <f t="shared" si="168"/>
        <v>1.04</v>
      </c>
      <c r="S814" s="8">
        <f>VALUE('fnd enro'!Q814)</f>
        <v>11</v>
      </c>
      <c r="T814" s="1"/>
      <c r="U814" s="68">
        <f>(($D814*'fnd base rates'!C$7)
+($E814*'fnd base rates'!C$8)
+($F814*'fnd base rates'!C$9)
+($G814*'fnd base rates'!C$10)
+($H814*'fnd base rates'!C$11)
+($I814*'fnd base rates'!C$12)
+($J814*'fnd base rates'!C$13)
+($K814*'fnd base rates'!C$14)
+($M814*'fnd base rates'!C$16)
+($N814*'fnd base rates'!C$17)
+($O814*'fnd base rates'!C$18)
+($P814*VLOOKUP($S814+12,rate_basefnd,3)))
*$R814</f>
        <v>784.92044799999996</v>
      </c>
      <c r="V814" s="68">
        <f>(($D814*'fnd base rates'!D$7)
+($E814*'fnd base rates'!D$8)
+($F814*'fnd base rates'!D$9)
+($G814*'fnd base rates'!D$10)
+($H814*'fnd base rates'!D$11)
+($I814*'fnd base rates'!D$12)
+($J814*'fnd base rates'!D$13)
+($K814*'fnd base rates'!D$14)
+($M814*'fnd base rates'!D$16)
+($N814*'fnd base rates'!D$17)
+($O814*'fnd base rates'!D$18)
+($P814*VLOOKUP($S814+12,rate_basefnd,4)))
*$R814</f>
        <v>1164.9352000000001</v>
      </c>
      <c r="W814" s="68">
        <f>(($D814*'fnd base rates'!E$7)
+($E814*'fnd base rates'!E$8)
+($F814*'fnd base rates'!E$9)
+($G814*'fnd base rates'!E$10)
+($H814*'fnd base rates'!E$11)
+($I814*'fnd base rates'!E$12)
+($J814*'fnd base rates'!E$13)
+($K814*'fnd base rates'!E$14)
+($M814*'fnd base rates'!E$16)
+($N814*'fnd base rates'!E$17)
+($O814*'fnd base rates'!E$18)
+($P814*VLOOKUP($S814+12,rate_basefnd,5)))
*$R814</f>
        <v>7658.5296319999998</v>
      </c>
      <c r="X814" s="68">
        <f>(($D814*'fnd base rates'!F$7)
+($E814*'fnd base rates'!F$8)
+($F814*'fnd base rates'!F$9)
+($G814*'fnd base rates'!F$10)
+($H814*'fnd base rates'!F$11)
+($I814*'fnd base rates'!F$12)
+($J814*'fnd base rates'!F$13)
+($K814*'fnd base rates'!F$14)
+($M814*'fnd base rates'!F$16)
+($N814*'fnd base rates'!F$17)
+($O814*'fnd base rates'!F$18)
+($P814*VLOOKUP($S814+12,rate_basefnd,6)))
*$R814</f>
        <v>1320.012512</v>
      </c>
      <c r="Y814" s="68">
        <f>(($D814*'fnd base rates'!G$7)
+($E814*'fnd base rates'!G$8)
+($F814*'fnd base rates'!G$9)
+($G814*'fnd base rates'!G$10)
+($H814*'fnd base rates'!G$11)
+($I814*'fnd base rates'!G$12)
+($J814*'fnd base rates'!G$13)
+($K814*'fnd base rates'!G$14)
+($M814*'fnd base rates'!G$16)
+($N814*'fnd base rates'!G$17)
+($O814*'fnd base rates'!G$18)
+($P814*VLOOKUP($S814+12,rate_basefnd,7)))
*$R814</f>
        <v>270.46281599999998</v>
      </c>
      <c r="Z814" s="68">
        <f>(($D814*'fnd base rates'!H$7)
+($E814*'fnd base rates'!H$8)
+($F814*'fnd base rates'!H$9)
+($G814*'fnd base rates'!H$10)
+($H814*'fnd base rates'!H$11)
+($I814*'fnd base rates'!H$12)
+($J814*'fnd base rates'!H$13)
+($K814*'fnd base rates'!H$14)
+($M814*'fnd base rates'!H$16)
+($N814*'fnd base rates'!H$17)
+($O814*'fnd base rates'!H$18)
+($P814*VLOOKUP($S814+12,rate_basefnd,8)))</f>
        <v>1113.0940000000001</v>
      </c>
      <c r="AA814" s="68">
        <f>(($D814*'fnd base rates'!I$7)
+($E814*'fnd base rates'!I$8)
+($F814*'fnd base rates'!I$9)
+($G814*'fnd base rates'!I$10)
+($H814*'fnd base rates'!I$11)
+($I814*'fnd base rates'!I$12)
+($J814*'fnd base rates'!I$13)
+($K814*'fnd base rates'!I$14)
+($M814*'fnd base rates'!I$16)
+($N814*'fnd base rates'!I$17)
+($O814*'fnd base rates'!I$18)
+($P814*VLOOKUP($S814+12,rate_basefnd,9)))
*$R814</f>
        <v>612.37279999999998</v>
      </c>
      <c r="AB814" s="68">
        <f>(($D814*'fnd base rates'!J$7)
+($E814*'fnd base rates'!J$8)
+($F814*'fnd base rates'!J$9)
+($G814*'fnd base rates'!J$10)
+($H814*'fnd base rates'!J$11)
+($I814*'fnd base rates'!J$12)
+($J814*'fnd base rates'!J$13)
+($K814*'fnd base rates'!J$14)
+($M814*'fnd base rates'!J$16)
+($N814*'fnd base rates'!J$17)
+($O814*'fnd base rates'!J$18)
+($P814*VLOOKUP($S814+12,rate_basefnd,10)))
*$R814</f>
        <v>702.2704</v>
      </c>
      <c r="AC814" s="68">
        <f>(($D814*'fnd base rates'!K$7)
+($E814*'fnd base rates'!K$8)
+($F814*'fnd base rates'!K$9)
+($G814*'fnd base rates'!K$10)
+($H814*'fnd base rates'!K$11)
+($I814*'fnd base rates'!K$12)
+($J814*'fnd base rates'!K$13)
+($K814*'fnd base rates'!K$14)
+($M814*'fnd base rates'!K$16)
+($N814*'fnd base rates'!K$17)
+($O814*'fnd base rates'!K$18)
+($P814*VLOOKUP($S814+12,rate_basefnd,11)))
*$R814</f>
        <v>1815.9502400000001</v>
      </c>
      <c r="AD814" s="68">
        <f>(($D814*'fnd base rates'!L$7)
+($E814*'fnd base rates'!L$8)
+($F814*'fnd base rates'!L$9)
+($G814*'fnd base rates'!L$10)
+($H814*'fnd base rates'!L$11)
+($I814*'fnd base rates'!L$12)
+($J814*'fnd base rates'!L$13)
+($K814*'fnd base rates'!L$14)
+($M814*'fnd base rates'!L$16)
+($N814*'fnd base rates'!L$17)
+($O814*'fnd base rates'!L$18)
+($P814*VLOOKUP($S814+12,rate_basefnd,12)))</f>
        <v>2660.8488000000002</v>
      </c>
      <c r="AE814" s="68">
        <f>(($D814*'fnd base rates'!M$7)
+($E814*'fnd base rates'!M$8)
+($F814*'fnd base rates'!M$9)
+($G814*'fnd base rates'!M$10)
+($H814*'fnd base rates'!M$11)
+($I814*'fnd base rates'!M$12)
+($J814*'fnd base rates'!M$13)
+($K814*'fnd base rates'!M$14)
+($M814*'fnd base rates'!M$16)
+($N814*'fnd base rates'!M$17)
+($O814*'fnd base rates'!M$18)
+($P814*VLOOKUP($S814+12,rate_basefnd,13)))</f>
        <v>0</v>
      </c>
      <c r="AF814" s="3">
        <f t="shared" si="169"/>
        <v>18103.396848</v>
      </c>
      <c r="AH814" s="205">
        <f t="shared" si="170"/>
        <v>493057044</v>
      </c>
      <c r="AI814" s="3" t="str">
        <f t="shared" si="174"/>
        <v>493</v>
      </c>
      <c r="AJ814" s="1" t="str">
        <f t="shared" si="175"/>
        <v>057</v>
      </c>
      <c r="AK814" s="1" t="str">
        <f t="shared" si="176"/>
        <v>044</v>
      </c>
      <c r="AL814" s="3">
        <f t="shared" si="171"/>
        <v>1</v>
      </c>
      <c r="AM814" s="3">
        <f t="shared" si="181"/>
        <v>1</v>
      </c>
      <c r="AN814" s="3">
        <f t="shared" si="177"/>
        <v>18103.396848</v>
      </c>
      <c r="AO814" s="3">
        <f t="shared" si="178"/>
        <v>18103</v>
      </c>
      <c r="AP814" s="3">
        <f t="shared" si="172"/>
        <v>7066</v>
      </c>
      <c r="AQ814" s="3">
        <v>11037</v>
      </c>
      <c r="AS814" s="68"/>
      <c r="AT814" s="68"/>
      <c r="AX814" s="4">
        <f t="shared" si="179"/>
        <v>0</v>
      </c>
      <c r="AZ814" s="4">
        <f t="shared" si="180"/>
        <v>0</v>
      </c>
      <c r="BB814" s="4"/>
    </row>
    <row r="815" spans="1:54" s="3" customFormat="1">
      <c r="A815" s="205" t="str">
        <f t="shared" si="173"/>
        <v>493</v>
      </c>
      <c r="B815" s="1">
        <v>493057057</v>
      </c>
      <c r="C815" s="7" t="s">
        <v>119</v>
      </c>
      <c r="D815" s="8">
        <f>'fnd enro'!D815</f>
        <v>0</v>
      </c>
      <c r="E815" s="8">
        <f>'fnd enro'!E815</f>
        <v>0</v>
      </c>
      <c r="F815" s="8">
        <f>'fnd enro'!F815</f>
        <v>0</v>
      </c>
      <c r="G815" s="8">
        <f>'fnd enro'!G815</f>
        <v>0</v>
      </c>
      <c r="H815" s="8">
        <f>'fnd enro'!H815</f>
        <v>0</v>
      </c>
      <c r="I815" s="8">
        <f>'fnd enro'!I815</f>
        <v>99</v>
      </c>
      <c r="J815" s="8">
        <f>'fnd enro'!J815</f>
        <v>0</v>
      </c>
      <c r="K815" s="9">
        <f>'fnd enro'!K815</f>
        <v>3.96</v>
      </c>
      <c r="L815" s="8">
        <f>'fnd enro'!L815</f>
        <v>0</v>
      </c>
      <c r="M815" s="8">
        <f>'fnd enro'!M815</f>
        <v>0</v>
      </c>
      <c r="N815" s="8">
        <f>'fnd enro'!N815</f>
        <v>0</v>
      </c>
      <c r="O815" s="8">
        <f>'fnd enro'!O815</f>
        <v>46</v>
      </c>
      <c r="P815" s="8">
        <f>'fnd enro'!P815</f>
        <v>86</v>
      </c>
      <c r="Q815" s="8">
        <f>'fnd enro'!R815</f>
        <v>99</v>
      </c>
      <c r="R815" s="9">
        <f t="shared" si="168"/>
        <v>1.04</v>
      </c>
      <c r="S815" s="8">
        <f>VALUE('fnd enro'!Q815)</f>
        <v>12</v>
      </c>
      <c r="T815" s="1"/>
      <c r="U815" s="68">
        <f>(($D815*'fnd base rates'!C$7)
+($E815*'fnd base rates'!C$8)
+($F815*'fnd base rates'!C$9)
+($G815*'fnd base rates'!C$10)
+($H815*'fnd base rates'!C$11)
+($I815*'fnd base rates'!C$12)
+($J815*'fnd base rates'!C$13)
+($K815*'fnd base rates'!C$14)
+($M815*'fnd base rates'!C$16)
+($N815*'fnd base rates'!C$17)
+($O815*'fnd base rates'!C$18)
+($P815*VLOOKUP($S815+12,rate_basefnd,3)))
*$R815</f>
        <v>81967.473952</v>
      </c>
      <c r="V815" s="68">
        <f>(($D815*'fnd base rates'!D$7)
+($E815*'fnd base rates'!D$8)
+($F815*'fnd base rates'!D$9)
+($G815*'fnd base rates'!D$10)
+($H815*'fnd base rates'!D$11)
+($I815*'fnd base rates'!D$12)
+($J815*'fnd base rates'!D$13)
+($K815*'fnd base rates'!D$14)
+($M815*'fnd base rates'!D$16)
+($N815*'fnd base rates'!D$17)
+($O815*'fnd base rates'!D$18)
+($P815*VLOOKUP($S815+12,rate_basefnd,4)))
*$R815</f>
        <v>161051.92480000001</v>
      </c>
      <c r="W815" s="68">
        <f>(($D815*'fnd base rates'!E$7)
+($E815*'fnd base rates'!E$8)
+($F815*'fnd base rates'!E$9)
+($G815*'fnd base rates'!E$10)
+($H815*'fnd base rates'!E$11)
+($I815*'fnd base rates'!E$12)
+($J815*'fnd base rates'!E$13)
+($K815*'fnd base rates'!E$14)
+($M815*'fnd base rates'!E$16)
+($N815*'fnd base rates'!E$17)
+($O815*'fnd base rates'!E$18)
+($P815*VLOOKUP($S815+12,rate_basefnd,5)))
*$R815</f>
        <v>1245861.499168</v>
      </c>
      <c r="X815" s="68">
        <f>(($D815*'fnd base rates'!F$7)
+($E815*'fnd base rates'!F$8)
+($F815*'fnd base rates'!F$9)
+($G815*'fnd base rates'!F$10)
+($H815*'fnd base rates'!F$11)
+($I815*'fnd base rates'!F$12)
+($J815*'fnd base rates'!F$13)
+($K815*'fnd base rates'!F$14)
+($M815*'fnd base rates'!F$16)
+($N815*'fnd base rates'!F$17)
+($O815*'fnd base rates'!F$18)
+($P815*VLOOKUP($S815+12,rate_basefnd,6)))
*$R815</f>
        <v>115722.22188800001</v>
      </c>
      <c r="Y815" s="68">
        <f>(($D815*'fnd base rates'!G$7)
+($E815*'fnd base rates'!G$8)
+($F815*'fnd base rates'!G$9)
+($G815*'fnd base rates'!G$10)
+($H815*'fnd base rates'!G$11)
+($I815*'fnd base rates'!G$12)
+($J815*'fnd base rates'!G$13)
+($K815*'fnd base rates'!G$14)
+($M815*'fnd base rates'!G$16)
+($N815*'fnd base rates'!G$17)
+($O815*'fnd base rates'!G$18)
+($P815*VLOOKUP($S815+12,rate_basefnd,7)))
*$R815</f>
        <v>51241.225984000004</v>
      </c>
      <c r="Z815" s="68">
        <f>(($D815*'fnd base rates'!H$7)
+($E815*'fnd base rates'!H$8)
+($F815*'fnd base rates'!H$9)
+($G815*'fnd base rates'!H$10)
+($H815*'fnd base rates'!H$11)
+($I815*'fnd base rates'!H$12)
+($J815*'fnd base rates'!H$13)
+($K815*'fnd base rates'!H$14)
+($M815*'fnd base rates'!H$16)
+($N815*'fnd base rates'!H$17)
+($O815*'fnd base rates'!H$18)
+($P815*VLOOKUP($S815+12,rate_basefnd,8)))</f>
        <v>104159.67599999999</v>
      </c>
      <c r="AA815" s="68">
        <f>(($D815*'fnd base rates'!I$7)
+($E815*'fnd base rates'!I$8)
+($F815*'fnd base rates'!I$9)
+($G815*'fnd base rates'!I$10)
+($H815*'fnd base rates'!I$11)
+($I815*'fnd base rates'!I$12)
+($J815*'fnd base rates'!I$13)
+($K815*'fnd base rates'!I$14)
+($M815*'fnd base rates'!I$16)
+($N815*'fnd base rates'!I$17)
+($O815*'fnd base rates'!I$18)
+($P815*VLOOKUP($S815+12,rate_basefnd,9)))
*$R815</f>
        <v>78201.364799999996</v>
      </c>
      <c r="AB815" s="68">
        <f>(($D815*'fnd base rates'!J$7)
+($E815*'fnd base rates'!J$8)
+($F815*'fnd base rates'!J$9)
+($G815*'fnd base rates'!J$10)
+($H815*'fnd base rates'!J$11)
+($I815*'fnd base rates'!J$12)
+($J815*'fnd base rates'!J$13)
+($K815*'fnd base rates'!J$14)
+($M815*'fnd base rates'!J$16)
+($N815*'fnd base rates'!J$17)
+($O815*'fnd base rates'!J$18)
+($P815*VLOOKUP($S815+12,rate_basefnd,10)))
*$R815</f>
        <v>192031.3512</v>
      </c>
      <c r="AC815" s="68">
        <f>(($D815*'fnd base rates'!K$7)
+($E815*'fnd base rates'!K$8)
+($F815*'fnd base rates'!K$9)
+($G815*'fnd base rates'!K$10)
+($H815*'fnd base rates'!K$11)
+($I815*'fnd base rates'!K$12)
+($J815*'fnd base rates'!K$13)
+($K815*'fnd base rates'!K$14)
+($M815*'fnd base rates'!K$16)
+($N815*'fnd base rates'!K$17)
+($O815*'fnd base rates'!K$18)
+($P815*VLOOKUP($S815+12,rate_basefnd,11)))
*$R815</f>
        <v>154136.14736</v>
      </c>
      <c r="AD815" s="68">
        <f>(($D815*'fnd base rates'!L$7)
+($E815*'fnd base rates'!L$8)
+($F815*'fnd base rates'!L$9)
+($G815*'fnd base rates'!L$10)
+($H815*'fnd base rates'!L$11)
+($I815*'fnd base rates'!L$12)
+($J815*'fnd base rates'!L$13)
+($K815*'fnd base rates'!L$14)
+($M815*'fnd base rates'!L$16)
+($N815*'fnd base rates'!L$17)
+($O815*'fnd base rates'!L$18)
+($P815*VLOOKUP($S815+12,rate_basefnd,12)))</f>
        <v>344071.58119999996</v>
      </c>
      <c r="AE815" s="68">
        <f>(($D815*'fnd base rates'!M$7)
+($E815*'fnd base rates'!M$8)
+($F815*'fnd base rates'!M$9)
+($G815*'fnd base rates'!M$10)
+($H815*'fnd base rates'!M$11)
+($I815*'fnd base rates'!M$12)
+($J815*'fnd base rates'!M$13)
+($K815*'fnd base rates'!M$14)
+($M815*'fnd base rates'!M$16)
+($N815*'fnd base rates'!M$17)
+($O815*'fnd base rates'!M$18)
+($P815*VLOOKUP($S815+12,rate_basefnd,13)))</f>
        <v>0</v>
      </c>
      <c r="AF815" s="3">
        <f t="shared" si="169"/>
        <v>2528444.4663519994</v>
      </c>
      <c r="AH815" s="205">
        <f t="shared" si="170"/>
        <v>493057057</v>
      </c>
      <c r="AI815" s="3" t="str">
        <f t="shared" si="174"/>
        <v>493</v>
      </c>
      <c r="AJ815" s="1" t="str">
        <f t="shared" si="175"/>
        <v>057</v>
      </c>
      <c r="AK815" s="1" t="str">
        <f t="shared" si="176"/>
        <v>057</v>
      </c>
      <c r="AL815" s="3">
        <f t="shared" si="171"/>
        <v>1</v>
      </c>
      <c r="AM815" s="3">
        <f t="shared" si="181"/>
        <v>99</v>
      </c>
      <c r="AN815" s="3">
        <f t="shared" si="177"/>
        <v>2528444.4663519994</v>
      </c>
      <c r="AO815" s="3">
        <f t="shared" si="178"/>
        <v>25540</v>
      </c>
      <c r="AP815" s="3">
        <f t="shared" si="172"/>
        <v>9113</v>
      </c>
      <c r="AQ815" s="3">
        <v>16427</v>
      </c>
      <c r="AS815" s="68"/>
      <c r="AT815" s="68"/>
      <c r="AX815" s="4">
        <f t="shared" si="179"/>
        <v>0</v>
      </c>
      <c r="AZ815" s="4">
        <f t="shared" si="180"/>
        <v>0</v>
      </c>
      <c r="BB815" s="4"/>
    </row>
    <row r="816" spans="1:54" s="3" customFormat="1">
      <c r="A816" s="205" t="str">
        <f t="shared" si="173"/>
        <v>493</v>
      </c>
      <c r="B816" s="1">
        <v>493057093</v>
      </c>
      <c r="C816" s="7" t="s">
        <v>119</v>
      </c>
      <c r="D816" s="8">
        <f>'fnd enro'!D816</f>
        <v>0</v>
      </c>
      <c r="E816" s="8">
        <f>'fnd enro'!E816</f>
        <v>0</v>
      </c>
      <c r="F816" s="8">
        <f>'fnd enro'!F816</f>
        <v>0</v>
      </c>
      <c r="G816" s="8">
        <f>'fnd enro'!G816</f>
        <v>0</v>
      </c>
      <c r="H816" s="8">
        <f>'fnd enro'!H816</f>
        <v>0</v>
      </c>
      <c r="I816" s="8">
        <f>'fnd enro'!I816</f>
        <v>37</v>
      </c>
      <c r="J816" s="8">
        <f>'fnd enro'!J816</f>
        <v>0</v>
      </c>
      <c r="K816" s="9">
        <f>'fnd enro'!K816</f>
        <v>1.48</v>
      </c>
      <c r="L816" s="8">
        <f>'fnd enro'!L816</f>
        <v>0</v>
      </c>
      <c r="M816" s="8">
        <f>'fnd enro'!M816</f>
        <v>0</v>
      </c>
      <c r="N816" s="8">
        <f>'fnd enro'!N816</f>
        <v>0</v>
      </c>
      <c r="O816" s="8">
        <f>'fnd enro'!O816</f>
        <v>18</v>
      </c>
      <c r="P816" s="8">
        <f>'fnd enro'!P816</f>
        <v>30</v>
      </c>
      <c r="Q816" s="8">
        <f>'fnd enro'!R816</f>
        <v>37</v>
      </c>
      <c r="R816" s="9">
        <f t="shared" si="168"/>
        <v>1.04</v>
      </c>
      <c r="S816" s="8">
        <f>VALUE('fnd enro'!Q816)</f>
        <v>11</v>
      </c>
      <c r="T816" s="1"/>
      <c r="U816" s="68">
        <f>(($D816*'fnd base rates'!C$7)
+($E816*'fnd base rates'!C$8)
+($F816*'fnd base rates'!C$9)
+($G816*'fnd base rates'!C$10)
+($H816*'fnd base rates'!C$11)
+($I816*'fnd base rates'!C$12)
+($J816*'fnd base rates'!C$13)
+($K816*'fnd base rates'!C$14)
+($M816*'fnd base rates'!C$16)
+($N816*'fnd base rates'!C$17)
+($O816*'fnd base rates'!C$18)
+($P816*VLOOKUP($S816+12,rate_basefnd,3)))
*$R816</f>
        <v>29998.929376</v>
      </c>
      <c r="V816" s="68">
        <f>(($D816*'fnd base rates'!D$7)
+($E816*'fnd base rates'!D$8)
+($F816*'fnd base rates'!D$9)
+($G816*'fnd base rates'!D$10)
+($H816*'fnd base rates'!D$11)
+($I816*'fnd base rates'!D$12)
+($J816*'fnd base rates'!D$13)
+($K816*'fnd base rates'!D$14)
+($M816*'fnd base rates'!D$16)
+($N816*'fnd base rates'!D$17)
+($O816*'fnd base rates'!D$18)
+($P816*VLOOKUP($S816+12,rate_basefnd,4)))
*$R816</f>
        <v>56790.968000000001</v>
      </c>
      <c r="W816" s="68">
        <f>(($D816*'fnd base rates'!E$7)
+($E816*'fnd base rates'!E$8)
+($F816*'fnd base rates'!E$9)
+($G816*'fnd base rates'!E$10)
+($H816*'fnd base rates'!E$11)
+($I816*'fnd base rates'!E$12)
+($J816*'fnd base rates'!E$13)
+($K816*'fnd base rates'!E$14)
+($M816*'fnd base rates'!E$16)
+($N816*'fnd base rates'!E$17)
+($O816*'fnd base rates'!E$18)
+($P816*VLOOKUP($S816+12,rate_basefnd,5)))
*$R816</f>
        <v>431806.83478400001</v>
      </c>
      <c r="X816" s="68">
        <f>(($D816*'fnd base rates'!F$7)
+($E816*'fnd base rates'!F$8)
+($F816*'fnd base rates'!F$9)
+($G816*'fnd base rates'!F$10)
+($H816*'fnd base rates'!F$11)
+($I816*'fnd base rates'!F$12)
+($J816*'fnd base rates'!F$13)
+($K816*'fnd base rates'!F$14)
+($M816*'fnd base rates'!F$16)
+($N816*'fnd base rates'!F$17)
+($O816*'fnd base rates'!F$18)
+($P816*VLOOKUP($S816+12,rate_basefnd,6)))
*$R816</f>
        <v>43477.796543999997</v>
      </c>
      <c r="Y816" s="68">
        <f>(($D816*'fnd base rates'!G$7)
+($E816*'fnd base rates'!G$8)
+($F816*'fnd base rates'!G$9)
+($G816*'fnd base rates'!G$10)
+($H816*'fnd base rates'!G$11)
+($I816*'fnd base rates'!G$12)
+($J816*'fnd base rates'!G$13)
+($K816*'fnd base rates'!G$14)
+($M816*'fnd base rates'!G$16)
+($N816*'fnd base rates'!G$17)
+($O816*'fnd base rates'!G$18)
+($P816*VLOOKUP($S816+12,rate_basefnd,7)))
*$R816</f>
        <v>17497.859391999998</v>
      </c>
      <c r="Z816" s="68">
        <f>(($D816*'fnd base rates'!H$7)
+($E816*'fnd base rates'!H$8)
+($F816*'fnd base rates'!H$9)
+($G816*'fnd base rates'!H$10)
+($H816*'fnd base rates'!H$11)
+($I816*'fnd base rates'!H$12)
+($J816*'fnd base rates'!H$13)
+($K816*'fnd base rates'!H$14)
+($M816*'fnd base rates'!H$16)
+($N816*'fnd base rates'!H$17)
+($O816*'fnd base rates'!H$18)
+($P816*VLOOKUP($S816+12,rate_basefnd,8)))</f>
        <v>38831.608</v>
      </c>
      <c r="AA816" s="68">
        <f>(($D816*'fnd base rates'!I$7)
+($E816*'fnd base rates'!I$8)
+($F816*'fnd base rates'!I$9)
+($G816*'fnd base rates'!I$10)
+($H816*'fnd base rates'!I$11)
+($I816*'fnd base rates'!I$12)
+($J816*'fnd base rates'!I$13)
+($K816*'fnd base rates'!I$14)
+($M816*'fnd base rates'!I$16)
+($N816*'fnd base rates'!I$17)
+($O816*'fnd base rates'!I$18)
+($P816*VLOOKUP($S816+12,rate_basefnd,9)))
*$R816</f>
        <v>27890.761600000002</v>
      </c>
      <c r="AB816" s="68">
        <f>(($D816*'fnd base rates'!J$7)
+($E816*'fnd base rates'!J$8)
+($F816*'fnd base rates'!J$9)
+($G816*'fnd base rates'!J$10)
+($H816*'fnd base rates'!J$11)
+($I816*'fnd base rates'!J$12)
+($J816*'fnd base rates'!J$13)
+($K816*'fnd base rates'!J$14)
+($M816*'fnd base rates'!J$16)
+($N816*'fnd base rates'!J$17)
+($O816*'fnd base rates'!J$18)
+($P816*VLOOKUP($S816+12,rate_basefnd,10)))
*$R816</f>
        <v>64350.509600000005</v>
      </c>
      <c r="AC816" s="68">
        <f>(($D816*'fnd base rates'!K$7)
+($E816*'fnd base rates'!K$8)
+($F816*'fnd base rates'!K$9)
+($G816*'fnd base rates'!K$10)
+($H816*'fnd base rates'!K$11)
+($I816*'fnd base rates'!K$12)
+($J816*'fnd base rates'!K$13)
+($K816*'fnd base rates'!K$14)
+($M816*'fnd base rates'!K$16)
+($N816*'fnd base rates'!K$17)
+($O816*'fnd base rates'!K$18)
+($P816*VLOOKUP($S816+12,rate_basefnd,11)))
*$R816</f>
        <v>57997.411679999997</v>
      </c>
      <c r="AD816" s="68">
        <f>(($D816*'fnd base rates'!L$7)
+($E816*'fnd base rates'!L$8)
+($F816*'fnd base rates'!L$9)
+($G816*'fnd base rates'!L$10)
+($H816*'fnd base rates'!L$11)
+($I816*'fnd base rates'!L$12)
+($J816*'fnd base rates'!L$13)
+($K816*'fnd base rates'!L$14)
+($M816*'fnd base rates'!L$16)
+($N816*'fnd base rates'!L$17)
+($O816*'fnd base rates'!L$18)
+($P816*VLOOKUP($S816+12,rate_basefnd,12)))</f>
        <v>122603.41559999998</v>
      </c>
      <c r="AE816" s="68">
        <f>(($D816*'fnd base rates'!M$7)
+($E816*'fnd base rates'!M$8)
+($F816*'fnd base rates'!M$9)
+($G816*'fnd base rates'!M$10)
+($H816*'fnd base rates'!M$11)
+($I816*'fnd base rates'!M$12)
+($J816*'fnd base rates'!M$13)
+($K816*'fnd base rates'!M$14)
+($M816*'fnd base rates'!M$16)
+($N816*'fnd base rates'!M$17)
+($O816*'fnd base rates'!M$18)
+($P816*VLOOKUP($S816+12,rate_basefnd,13)))</f>
        <v>0</v>
      </c>
      <c r="AF816" s="3">
        <f t="shared" si="169"/>
        <v>891246.094576</v>
      </c>
      <c r="AH816" s="205">
        <f t="shared" si="170"/>
        <v>493057093</v>
      </c>
      <c r="AI816" s="3" t="str">
        <f t="shared" si="174"/>
        <v>493</v>
      </c>
      <c r="AJ816" s="1" t="str">
        <f t="shared" si="175"/>
        <v>057</v>
      </c>
      <c r="AK816" s="1" t="str">
        <f t="shared" si="176"/>
        <v>093</v>
      </c>
      <c r="AL816" s="3">
        <f t="shared" si="171"/>
        <v>1</v>
      </c>
      <c r="AM816" s="3">
        <f t="shared" si="181"/>
        <v>37</v>
      </c>
      <c r="AN816" s="3">
        <f t="shared" si="177"/>
        <v>891246.094576</v>
      </c>
      <c r="AO816" s="3">
        <f t="shared" si="178"/>
        <v>24088</v>
      </c>
      <c r="AP816" s="3">
        <f t="shared" si="172"/>
        <v>4740</v>
      </c>
      <c r="AQ816" s="3">
        <v>19348</v>
      </c>
      <c r="AS816" s="68"/>
      <c r="AT816" s="68"/>
      <c r="AX816" s="4">
        <f t="shared" si="179"/>
        <v>0</v>
      </c>
      <c r="AZ816" s="4">
        <f t="shared" si="180"/>
        <v>0</v>
      </c>
      <c r="BB816" s="4"/>
    </row>
    <row r="817" spans="1:54" s="3" customFormat="1">
      <c r="A817" s="205" t="str">
        <f t="shared" si="173"/>
        <v>493</v>
      </c>
      <c r="B817" s="1">
        <v>493057163</v>
      </c>
      <c r="C817" s="7" t="s">
        <v>119</v>
      </c>
      <c r="D817" s="8">
        <f>'fnd enro'!D817</f>
        <v>0</v>
      </c>
      <c r="E817" s="8">
        <f>'fnd enro'!E817</f>
        <v>0</v>
      </c>
      <c r="F817" s="8">
        <f>'fnd enro'!F817</f>
        <v>0</v>
      </c>
      <c r="G817" s="8">
        <f>'fnd enro'!G817</f>
        <v>0</v>
      </c>
      <c r="H817" s="8">
        <f>'fnd enro'!H817</f>
        <v>0</v>
      </c>
      <c r="I817" s="8">
        <f>'fnd enro'!I817</f>
        <v>4</v>
      </c>
      <c r="J817" s="8">
        <f>'fnd enro'!J817</f>
        <v>0</v>
      </c>
      <c r="K817" s="9">
        <f>'fnd enro'!K817</f>
        <v>0.16</v>
      </c>
      <c r="L817" s="8">
        <f>'fnd enro'!L817</f>
        <v>0</v>
      </c>
      <c r="M817" s="8">
        <f>'fnd enro'!M817</f>
        <v>0</v>
      </c>
      <c r="N817" s="8">
        <f>'fnd enro'!N817</f>
        <v>0</v>
      </c>
      <c r="O817" s="8">
        <f>'fnd enro'!O817</f>
        <v>0</v>
      </c>
      <c r="P817" s="8">
        <f>'fnd enro'!P817</f>
        <v>3</v>
      </c>
      <c r="Q817" s="8">
        <f>'fnd enro'!R817</f>
        <v>4</v>
      </c>
      <c r="R817" s="9">
        <f t="shared" si="168"/>
        <v>1.04</v>
      </c>
      <c r="S817" s="8">
        <f>VALUE('fnd enro'!Q817)</f>
        <v>11</v>
      </c>
      <c r="T817" s="1"/>
      <c r="U817" s="68">
        <f>(($D817*'fnd base rates'!C$7)
+($E817*'fnd base rates'!C$8)
+($F817*'fnd base rates'!C$9)
+($G817*'fnd base rates'!C$10)
+($H817*'fnd base rates'!C$11)
+($I817*'fnd base rates'!C$12)
+($J817*'fnd base rates'!C$13)
+($K817*'fnd base rates'!C$14)
+($M817*'fnd base rates'!C$16)
+($N817*'fnd base rates'!C$17)
+($O817*'fnd base rates'!C$18)
+($P817*VLOOKUP($S817+12,rate_basefnd,3)))
*$R817</f>
        <v>2896.6961919999999</v>
      </c>
      <c r="V817" s="68">
        <f>(($D817*'fnd base rates'!D$7)
+($E817*'fnd base rates'!D$8)
+($F817*'fnd base rates'!D$9)
+($G817*'fnd base rates'!D$10)
+($H817*'fnd base rates'!D$11)
+($I817*'fnd base rates'!D$12)
+($J817*'fnd base rates'!D$13)
+($K817*'fnd base rates'!D$14)
+($M817*'fnd base rates'!D$16)
+($N817*'fnd base rates'!D$17)
+($O817*'fnd base rates'!D$18)
+($P817*VLOOKUP($S817+12,rate_basefnd,4)))
*$R817</f>
        <v>5435.8616000000002</v>
      </c>
      <c r="W817" s="68">
        <f>(($D817*'fnd base rates'!E$7)
+($E817*'fnd base rates'!E$8)
+($F817*'fnd base rates'!E$9)
+($G817*'fnd base rates'!E$10)
+($H817*'fnd base rates'!E$11)
+($I817*'fnd base rates'!E$12)
+($J817*'fnd base rates'!E$13)
+($K817*'fnd base rates'!E$14)
+($M817*'fnd base rates'!E$16)
+($N817*'fnd base rates'!E$17)
+($O817*'fnd base rates'!E$18)
+($P817*VLOOKUP($S817+12,rate_basefnd,5)))
*$R817</f>
        <v>41329.384927999999</v>
      </c>
      <c r="X817" s="68">
        <f>(($D817*'fnd base rates'!F$7)
+($E817*'fnd base rates'!F$8)
+($F817*'fnd base rates'!F$9)
+($G817*'fnd base rates'!F$10)
+($H817*'fnd base rates'!F$11)
+($I817*'fnd base rates'!F$12)
+($J817*'fnd base rates'!F$13)
+($K817*'fnd base rates'!F$14)
+($M817*'fnd base rates'!F$16)
+($N817*'fnd base rates'!F$17)
+($O817*'fnd base rates'!F$18)
+($P817*VLOOKUP($S817+12,rate_basefnd,6)))
*$R817</f>
        <v>4151.0676479999993</v>
      </c>
      <c r="Y817" s="68">
        <f>(($D817*'fnd base rates'!G$7)
+($E817*'fnd base rates'!G$8)
+($F817*'fnd base rates'!G$9)
+($G817*'fnd base rates'!G$10)
+($H817*'fnd base rates'!G$11)
+($I817*'fnd base rates'!G$12)
+($J817*'fnd base rates'!G$13)
+($K817*'fnd base rates'!G$14)
+($M817*'fnd base rates'!G$16)
+($N817*'fnd base rates'!G$17)
+($O817*'fnd base rates'!G$18)
+($P817*VLOOKUP($S817+12,rate_basefnd,7)))
*$R817</f>
        <v>1661.5992639999999</v>
      </c>
      <c r="Z817" s="68">
        <f>(($D817*'fnd base rates'!H$7)
+($E817*'fnd base rates'!H$8)
+($F817*'fnd base rates'!H$9)
+($G817*'fnd base rates'!H$10)
+($H817*'fnd base rates'!H$11)
+($I817*'fnd base rates'!H$12)
+($J817*'fnd base rates'!H$13)
+($K817*'fnd base rates'!H$14)
+($M817*'fnd base rates'!H$16)
+($N817*'fnd base rates'!H$17)
+($O817*'fnd base rates'!H$18)
+($P817*VLOOKUP($S817+12,rate_basefnd,8)))</f>
        <v>3810.0460000000003</v>
      </c>
      <c r="AA817" s="68">
        <f>(($D817*'fnd base rates'!I$7)
+($E817*'fnd base rates'!I$8)
+($F817*'fnd base rates'!I$9)
+($G817*'fnd base rates'!I$10)
+($H817*'fnd base rates'!I$11)
+($I817*'fnd base rates'!I$12)
+($J817*'fnd base rates'!I$13)
+($K817*'fnd base rates'!I$14)
+($M817*'fnd base rates'!I$16)
+($N817*'fnd base rates'!I$17)
+($O817*'fnd base rates'!I$18)
+($P817*VLOOKUP($S817+12,rate_basefnd,9)))
*$R817</f>
        <v>2718.7887999999998</v>
      </c>
      <c r="AB817" s="68">
        <f>(($D817*'fnd base rates'!J$7)
+($E817*'fnd base rates'!J$8)
+($F817*'fnd base rates'!J$9)
+($G817*'fnd base rates'!J$10)
+($H817*'fnd base rates'!J$11)
+($I817*'fnd base rates'!J$12)
+($J817*'fnd base rates'!J$13)
+($K817*'fnd base rates'!J$14)
+($M817*'fnd base rates'!J$16)
+($N817*'fnd base rates'!J$17)
+($O817*'fnd base rates'!J$18)
+($P817*VLOOKUP($S817+12,rate_basefnd,10)))
*$R817</f>
        <v>6561.0583999999999</v>
      </c>
      <c r="AC817" s="68">
        <f>(($D817*'fnd base rates'!K$7)
+($E817*'fnd base rates'!K$8)
+($F817*'fnd base rates'!K$9)
+($G817*'fnd base rates'!K$10)
+($H817*'fnd base rates'!K$11)
+($I817*'fnd base rates'!K$12)
+($J817*'fnd base rates'!K$13)
+($K817*'fnd base rates'!K$14)
+($M817*'fnd base rates'!K$16)
+($N817*'fnd base rates'!K$17)
+($O817*'fnd base rates'!K$18)
+($P817*VLOOKUP($S817+12,rate_basefnd,11)))
*$R817</f>
        <v>5328.4857600000005</v>
      </c>
      <c r="AD817" s="68">
        <f>(($D817*'fnd base rates'!L$7)
+($E817*'fnd base rates'!L$8)
+($F817*'fnd base rates'!L$9)
+($G817*'fnd base rates'!L$10)
+($H817*'fnd base rates'!L$11)
+($I817*'fnd base rates'!L$12)
+($J817*'fnd base rates'!L$13)
+($K817*'fnd base rates'!L$14)
+($M817*'fnd base rates'!L$16)
+($N817*'fnd base rates'!L$17)
+($O817*'fnd base rates'!L$18)
+($P817*VLOOKUP($S817+12,rate_basefnd,12)))</f>
        <v>12019.915199999999</v>
      </c>
      <c r="AE817" s="68">
        <f>(($D817*'fnd base rates'!M$7)
+($E817*'fnd base rates'!M$8)
+($F817*'fnd base rates'!M$9)
+($G817*'fnd base rates'!M$10)
+($H817*'fnd base rates'!M$11)
+($I817*'fnd base rates'!M$12)
+($J817*'fnd base rates'!M$13)
+($K817*'fnd base rates'!M$14)
+($M817*'fnd base rates'!M$16)
+($N817*'fnd base rates'!M$17)
+($O817*'fnd base rates'!M$18)
+($P817*VLOOKUP($S817+12,rate_basefnd,13)))</f>
        <v>0</v>
      </c>
      <c r="AF817" s="3">
        <f t="shared" si="169"/>
        <v>85912.903791999997</v>
      </c>
      <c r="AH817" s="205">
        <f t="shared" si="170"/>
        <v>493057163</v>
      </c>
      <c r="AI817" s="3" t="str">
        <f t="shared" si="174"/>
        <v>493</v>
      </c>
      <c r="AJ817" s="1" t="str">
        <f t="shared" si="175"/>
        <v>057</v>
      </c>
      <c r="AK817" s="1" t="str">
        <f t="shared" si="176"/>
        <v>163</v>
      </c>
      <c r="AL817" s="3">
        <f t="shared" si="171"/>
        <v>1</v>
      </c>
      <c r="AM817" s="3">
        <f t="shared" si="181"/>
        <v>4</v>
      </c>
      <c r="AN817" s="3">
        <f t="shared" si="177"/>
        <v>85912.903791999997</v>
      </c>
      <c r="AO817" s="3">
        <f t="shared" si="178"/>
        <v>21478</v>
      </c>
      <c r="AP817" s="3">
        <f t="shared" si="172"/>
        <v>4743</v>
      </c>
      <c r="AQ817" s="3">
        <v>16735</v>
      </c>
      <c r="AS817" s="68"/>
      <c r="AT817" s="68"/>
      <c r="AX817" s="4">
        <f t="shared" si="179"/>
        <v>0</v>
      </c>
      <c r="AZ817" s="4">
        <f t="shared" si="180"/>
        <v>0</v>
      </c>
      <c r="BB817" s="4"/>
    </row>
    <row r="818" spans="1:54" s="3" customFormat="1">
      <c r="A818" s="205" t="str">
        <f t="shared" si="173"/>
        <v>493</v>
      </c>
      <c r="B818" s="1">
        <v>493057176</v>
      </c>
      <c r="C818" s="7" t="s">
        <v>119</v>
      </c>
      <c r="D818" s="8">
        <f>'fnd enro'!D818</f>
        <v>0</v>
      </c>
      <c r="E818" s="8">
        <f>'fnd enro'!E818</f>
        <v>0</v>
      </c>
      <c r="F818" s="8">
        <f>'fnd enro'!F818</f>
        <v>0</v>
      </c>
      <c r="G818" s="8">
        <f>'fnd enro'!G818</f>
        <v>0</v>
      </c>
      <c r="H818" s="8">
        <f>'fnd enro'!H818</f>
        <v>0</v>
      </c>
      <c r="I818" s="8">
        <f>'fnd enro'!I818</f>
        <v>1</v>
      </c>
      <c r="J818" s="8">
        <f>'fnd enro'!J818</f>
        <v>0</v>
      </c>
      <c r="K818" s="9">
        <f>'fnd enro'!K818</f>
        <v>0.04</v>
      </c>
      <c r="L818" s="8">
        <f>'fnd enro'!L818</f>
        <v>0</v>
      </c>
      <c r="M818" s="8">
        <f>'fnd enro'!M818</f>
        <v>0</v>
      </c>
      <c r="N818" s="8">
        <f>'fnd enro'!N818</f>
        <v>0</v>
      </c>
      <c r="O818" s="8">
        <f>'fnd enro'!O818</f>
        <v>0</v>
      </c>
      <c r="P818" s="8">
        <f>'fnd enro'!P818</f>
        <v>0</v>
      </c>
      <c r="Q818" s="8">
        <f>'fnd enro'!R818</f>
        <v>1</v>
      </c>
      <c r="R818" s="9">
        <f t="shared" si="168"/>
        <v>1.04</v>
      </c>
      <c r="S818" s="8">
        <f>VALUE('fnd enro'!Q818)</f>
        <v>8</v>
      </c>
      <c r="T818" s="1"/>
      <c r="U818" s="68">
        <f>(($D818*'fnd base rates'!C$7)
+($E818*'fnd base rates'!C$8)
+($F818*'fnd base rates'!C$9)
+($G818*'fnd base rates'!C$10)
+($H818*'fnd base rates'!C$11)
+($I818*'fnd base rates'!C$12)
+($J818*'fnd base rates'!C$13)
+($K818*'fnd base rates'!C$14)
+($M818*'fnd base rates'!C$16)
+($N818*'fnd base rates'!C$17)
+($O818*'fnd base rates'!C$18)
+($P818*VLOOKUP($S818+12,rate_basefnd,3)))
*$R818</f>
        <v>623.647648</v>
      </c>
      <c r="V818" s="68">
        <f>(($D818*'fnd base rates'!D$7)
+($E818*'fnd base rates'!D$8)
+($F818*'fnd base rates'!D$9)
+($G818*'fnd base rates'!D$10)
+($H818*'fnd base rates'!D$11)
+($I818*'fnd base rates'!D$12)
+($J818*'fnd base rates'!D$13)
+($K818*'fnd base rates'!D$14)
+($M818*'fnd base rates'!D$16)
+($N818*'fnd base rates'!D$17)
+($O818*'fnd base rates'!D$18)
+($P818*VLOOKUP($S818+12,rate_basefnd,4)))
*$R818</f>
        <v>882.68960000000004</v>
      </c>
      <c r="W818" s="68">
        <f>(($D818*'fnd base rates'!E$7)
+($E818*'fnd base rates'!E$8)
+($F818*'fnd base rates'!E$9)
+($G818*'fnd base rates'!E$10)
+($H818*'fnd base rates'!E$11)
+($I818*'fnd base rates'!E$12)
+($J818*'fnd base rates'!E$13)
+($K818*'fnd base rates'!E$14)
+($M818*'fnd base rates'!E$16)
+($N818*'fnd base rates'!E$17)
+($O818*'fnd base rates'!E$18)
+($P818*VLOOKUP($S818+12,rate_basefnd,5)))
*$R818</f>
        <v>5682.8832319999992</v>
      </c>
      <c r="X818" s="68">
        <f>(($D818*'fnd base rates'!F$7)
+($E818*'fnd base rates'!F$8)
+($F818*'fnd base rates'!F$9)
+($G818*'fnd base rates'!F$10)
+($H818*'fnd base rates'!F$11)
+($I818*'fnd base rates'!F$12)
+($J818*'fnd base rates'!F$13)
+($K818*'fnd base rates'!F$14)
+($M818*'fnd base rates'!F$16)
+($N818*'fnd base rates'!F$17)
+($O818*'fnd base rates'!F$18)
+($P818*VLOOKUP($S818+12,rate_basefnd,6)))
*$R818</f>
        <v>1037.7669119999998</v>
      </c>
      <c r="Y818" s="68">
        <f>(($D818*'fnd base rates'!G$7)
+($E818*'fnd base rates'!G$8)
+($F818*'fnd base rates'!G$9)
+($G818*'fnd base rates'!G$10)
+($H818*'fnd base rates'!G$11)
+($I818*'fnd base rates'!G$12)
+($J818*'fnd base rates'!G$13)
+($K818*'fnd base rates'!G$14)
+($M818*'fnd base rates'!G$16)
+($N818*'fnd base rates'!G$17)
+($O818*'fnd base rates'!G$18)
+($P818*VLOOKUP($S818+12,rate_basefnd,7)))
*$R818</f>
        <v>189.831616</v>
      </c>
      <c r="Z818" s="68">
        <f>(($D818*'fnd base rates'!H$7)
+($E818*'fnd base rates'!H$8)
+($F818*'fnd base rates'!H$9)
+($G818*'fnd base rates'!H$10)
+($H818*'fnd base rates'!H$11)
+($I818*'fnd base rates'!H$12)
+($J818*'fnd base rates'!H$13)
+($K818*'fnd base rates'!H$14)
+($M818*'fnd base rates'!H$16)
+($N818*'fnd base rates'!H$17)
+($O818*'fnd base rates'!H$18)
+($P818*VLOOKUP($S818+12,rate_basefnd,8)))</f>
        <v>919.26400000000001</v>
      </c>
      <c r="AA818" s="68">
        <f>(($D818*'fnd base rates'!I$7)
+($E818*'fnd base rates'!I$8)
+($F818*'fnd base rates'!I$9)
+($G818*'fnd base rates'!I$10)
+($H818*'fnd base rates'!I$11)
+($I818*'fnd base rates'!I$12)
+($J818*'fnd base rates'!I$13)
+($K818*'fnd base rates'!I$14)
+($M818*'fnd base rates'!I$16)
+($N818*'fnd base rates'!I$17)
+($O818*'fnd base rates'!I$18)
+($P818*VLOOKUP($S818+12,rate_basefnd,9)))
*$R818</f>
        <v>491.42079999999999</v>
      </c>
      <c r="AB818" s="68">
        <f>(($D818*'fnd base rates'!J$7)
+($E818*'fnd base rates'!J$8)
+($F818*'fnd base rates'!J$9)
+($G818*'fnd base rates'!J$10)
+($H818*'fnd base rates'!J$11)
+($I818*'fnd base rates'!J$12)
+($J818*'fnd base rates'!J$13)
+($K818*'fnd base rates'!J$14)
+($M818*'fnd base rates'!J$16)
+($N818*'fnd base rates'!J$17)
+($O818*'fnd base rates'!J$18)
+($P818*VLOOKUP($S818+12,rate_basefnd,10)))
*$R818</f>
        <v>661.94960000000003</v>
      </c>
      <c r="AC818" s="68">
        <f>(($D818*'fnd base rates'!K$7)
+($E818*'fnd base rates'!K$8)
+($F818*'fnd base rates'!K$9)
+($G818*'fnd base rates'!K$10)
+($H818*'fnd base rates'!K$11)
+($I818*'fnd base rates'!K$12)
+($J818*'fnd base rates'!K$13)
+($K818*'fnd base rates'!K$14)
+($M818*'fnd base rates'!K$16)
+($N818*'fnd base rates'!K$17)
+($O818*'fnd base rates'!K$18)
+($P818*VLOOKUP($S818+12,rate_basefnd,11)))
*$R818</f>
        <v>1332.1214400000001</v>
      </c>
      <c r="AD818" s="68">
        <f>(($D818*'fnd base rates'!L$7)
+($E818*'fnd base rates'!L$8)
+($F818*'fnd base rates'!L$9)
+($G818*'fnd base rates'!L$10)
+($H818*'fnd base rates'!L$11)
+($I818*'fnd base rates'!L$12)
+($J818*'fnd base rates'!L$13)
+($K818*'fnd base rates'!L$14)
+($M818*'fnd base rates'!L$16)
+($N818*'fnd base rates'!L$17)
+($O818*'fnd base rates'!L$18)
+($P818*VLOOKUP($S818+12,rate_basefnd,12)))</f>
        <v>2166.2388000000001</v>
      </c>
      <c r="AE818" s="68">
        <f>(($D818*'fnd base rates'!M$7)
+($E818*'fnd base rates'!M$8)
+($F818*'fnd base rates'!M$9)
+($G818*'fnd base rates'!M$10)
+($H818*'fnd base rates'!M$11)
+($I818*'fnd base rates'!M$12)
+($J818*'fnd base rates'!M$13)
+($K818*'fnd base rates'!M$14)
+($M818*'fnd base rates'!M$16)
+($N818*'fnd base rates'!M$17)
+($O818*'fnd base rates'!M$18)
+($P818*VLOOKUP($S818+12,rate_basefnd,13)))</f>
        <v>0</v>
      </c>
      <c r="AF818" s="3">
        <f t="shared" si="169"/>
        <v>13987.813647999999</v>
      </c>
      <c r="AH818" s="205">
        <f t="shared" si="170"/>
        <v>493057176</v>
      </c>
      <c r="AI818" s="3" t="str">
        <f t="shared" si="174"/>
        <v>493</v>
      </c>
      <c r="AJ818" s="1" t="str">
        <f t="shared" si="175"/>
        <v>057</v>
      </c>
      <c r="AK818" s="1" t="str">
        <f t="shared" si="176"/>
        <v>176</v>
      </c>
      <c r="AL818" s="3">
        <f t="shared" si="171"/>
        <v>1</v>
      </c>
      <c r="AM818" s="3">
        <f t="shared" si="181"/>
        <v>1</v>
      </c>
      <c r="AN818" s="3">
        <f t="shared" si="177"/>
        <v>13987.813647999999</v>
      </c>
      <c r="AO818" s="3">
        <f t="shared" si="178"/>
        <v>13988</v>
      </c>
      <c r="AP818" s="3">
        <f t="shared" si="172"/>
        <v>-8065</v>
      </c>
      <c r="AQ818" s="3">
        <v>22053</v>
      </c>
      <c r="AS818" s="68"/>
      <c r="AT818" s="68"/>
      <c r="AX818" s="4">
        <f t="shared" si="179"/>
        <v>0</v>
      </c>
      <c r="AZ818" s="4">
        <f t="shared" si="180"/>
        <v>0</v>
      </c>
      <c r="BB818" s="4"/>
    </row>
    <row r="819" spans="1:54" s="3" customFormat="1">
      <c r="A819" s="205" t="str">
        <f t="shared" si="173"/>
        <v>493</v>
      </c>
      <c r="B819" s="1">
        <v>493057207</v>
      </c>
      <c r="C819" s="7" t="s">
        <v>119</v>
      </c>
      <c r="D819" s="8">
        <f>'fnd enro'!D819</f>
        <v>0</v>
      </c>
      <c r="E819" s="8">
        <f>'fnd enro'!E819</f>
        <v>0</v>
      </c>
      <c r="F819" s="8">
        <f>'fnd enro'!F819</f>
        <v>0</v>
      </c>
      <c r="G819" s="8">
        <f>'fnd enro'!G819</f>
        <v>0</v>
      </c>
      <c r="H819" s="8">
        <f>'fnd enro'!H819</f>
        <v>0</v>
      </c>
      <c r="I819" s="8">
        <f>'fnd enro'!I819</f>
        <v>1</v>
      </c>
      <c r="J819" s="8">
        <f>'fnd enro'!J819</f>
        <v>0</v>
      </c>
      <c r="K819" s="9">
        <f>'fnd enro'!K819</f>
        <v>0.04</v>
      </c>
      <c r="L819" s="8">
        <f>'fnd enro'!L819</f>
        <v>0</v>
      </c>
      <c r="M819" s="8">
        <f>'fnd enro'!M819</f>
        <v>0</v>
      </c>
      <c r="N819" s="8">
        <f>'fnd enro'!N819</f>
        <v>0</v>
      </c>
      <c r="O819" s="8">
        <f>'fnd enro'!O819</f>
        <v>0</v>
      </c>
      <c r="P819" s="8">
        <f>'fnd enro'!P819</f>
        <v>0</v>
      </c>
      <c r="Q819" s="8">
        <f>'fnd enro'!R819</f>
        <v>1</v>
      </c>
      <c r="R819" s="9">
        <f t="shared" si="168"/>
        <v>1.04</v>
      </c>
      <c r="S819" s="8">
        <f>VALUE('fnd enro'!Q819)</f>
        <v>3</v>
      </c>
      <c r="T819" s="1"/>
      <c r="U819" s="68">
        <f>(($D819*'fnd base rates'!C$7)
+($E819*'fnd base rates'!C$8)
+($F819*'fnd base rates'!C$9)
+($G819*'fnd base rates'!C$10)
+($H819*'fnd base rates'!C$11)
+($I819*'fnd base rates'!C$12)
+($J819*'fnd base rates'!C$13)
+($K819*'fnd base rates'!C$14)
+($M819*'fnd base rates'!C$16)
+($N819*'fnd base rates'!C$17)
+($O819*'fnd base rates'!C$18)
+($P819*VLOOKUP($S819+12,rate_basefnd,3)))
*$R819</f>
        <v>623.647648</v>
      </c>
      <c r="V819" s="68">
        <f>(($D819*'fnd base rates'!D$7)
+($E819*'fnd base rates'!D$8)
+($F819*'fnd base rates'!D$9)
+($G819*'fnd base rates'!D$10)
+($H819*'fnd base rates'!D$11)
+($I819*'fnd base rates'!D$12)
+($J819*'fnd base rates'!D$13)
+($K819*'fnd base rates'!D$14)
+($M819*'fnd base rates'!D$16)
+($N819*'fnd base rates'!D$17)
+($O819*'fnd base rates'!D$18)
+($P819*VLOOKUP($S819+12,rate_basefnd,4)))
*$R819</f>
        <v>882.68960000000004</v>
      </c>
      <c r="W819" s="68">
        <f>(($D819*'fnd base rates'!E$7)
+($E819*'fnd base rates'!E$8)
+($F819*'fnd base rates'!E$9)
+($G819*'fnd base rates'!E$10)
+($H819*'fnd base rates'!E$11)
+($I819*'fnd base rates'!E$12)
+($J819*'fnd base rates'!E$13)
+($K819*'fnd base rates'!E$14)
+($M819*'fnd base rates'!E$16)
+($N819*'fnd base rates'!E$17)
+($O819*'fnd base rates'!E$18)
+($P819*VLOOKUP($S819+12,rate_basefnd,5)))
*$R819</f>
        <v>5682.8832319999992</v>
      </c>
      <c r="X819" s="68">
        <f>(($D819*'fnd base rates'!F$7)
+($E819*'fnd base rates'!F$8)
+($F819*'fnd base rates'!F$9)
+($G819*'fnd base rates'!F$10)
+($H819*'fnd base rates'!F$11)
+($I819*'fnd base rates'!F$12)
+($J819*'fnd base rates'!F$13)
+($K819*'fnd base rates'!F$14)
+($M819*'fnd base rates'!F$16)
+($N819*'fnd base rates'!F$17)
+($O819*'fnd base rates'!F$18)
+($P819*VLOOKUP($S819+12,rate_basefnd,6)))
*$R819</f>
        <v>1037.7669119999998</v>
      </c>
      <c r="Y819" s="68">
        <f>(($D819*'fnd base rates'!G$7)
+($E819*'fnd base rates'!G$8)
+($F819*'fnd base rates'!G$9)
+($G819*'fnd base rates'!G$10)
+($H819*'fnd base rates'!G$11)
+($I819*'fnd base rates'!G$12)
+($J819*'fnd base rates'!G$13)
+($K819*'fnd base rates'!G$14)
+($M819*'fnd base rates'!G$16)
+($N819*'fnd base rates'!G$17)
+($O819*'fnd base rates'!G$18)
+($P819*VLOOKUP($S819+12,rate_basefnd,7)))
*$R819</f>
        <v>189.831616</v>
      </c>
      <c r="Z819" s="68">
        <f>(($D819*'fnd base rates'!H$7)
+($E819*'fnd base rates'!H$8)
+($F819*'fnd base rates'!H$9)
+($G819*'fnd base rates'!H$10)
+($H819*'fnd base rates'!H$11)
+($I819*'fnd base rates'!H$12)
+($J819*'fnd base rates'!H$13)
+($K819*'fnd base rates'!H$14)
+($M819*'fnd base rates'!H$16)
+($N819*'fnd base rates'!H$17)
+($O819*'fnd base rates'!H$18)
+($P819*VLOOKUP($S819+12,rate_basefnd,8)))</f>
        <v>919.26400000000001</v>
      </c>
      <c r="AA819" s="68">
        <f>(($D819*'fnd base rates'!I$7)
+($E819*'fnd base rates'!I$8)
+($F819*'fnd base rates'!I$9)
+($G819*'fnd base rates'!I$10)
+($H819*'fnd base rates'!I$11)
+($I819*'fnd base rates'!I$12)
+($J819*'fnd base rates'!I$13)
+($K819*'fnd base rates'!I$14)
+($M819*'fnd base rates'!I$16)
+($N819*'fnd base rates'!I$17)
+($O819*'fnd base rates'!I$18)
+($P819*VLOOKUP($S819+12,rate_basefnd,9)))
*$R819</f>
        <v>491.42079999999999</v>
      </c>
      <c r="AB819" s="68">
        <f>(($D819*'fnd base rates'!J$7)
+($E819*'fnd base rates'!J$8)
+($F819*'fnd base rates'!J$9)
+($G819*'fnd base rates'!J$10)
+($H819*'fnd base rates'!J$11)
+($I819*'fnd base rates'!J$12)
+($J819*'fnd base rates'!J$13)
+($K819*'fnd base rates'!J$14)
+($M819*'fnd base rates'!J$16)
+($N819*'fnd base rates'!J$17)
+($O819*'fnd base rates'!J$18)
+($P819*VLOOKUP($S819+12,rate_basefnd,10)))
*$R819</f>
        <v>661.94960000000003</v>
      </c>
      <c r="AC819" s="68">
        <f>(($D819*'fnd base rates'!K$7)
+($E819*'fnd base rates'!K$8)
+($F819*'fnd base rates'!K$9)
+($G819*'fnd base rates'!K$10)
+($H819*'fnd base rates'!K$11)
+($I819*'fnd base rates'!K$12)
+($J819*'fnd base rates'!K$13)
+($K819*'fnd base rates'!K$14)
+($M819*'fnd base rates'!K$16)
+($N819*'fnd base rates'!K$17)
+($O819*'fnd base rates'!K$18)
+($P819*VLOOKUP($S819+12,rate_basefnd,11)))
*$R819</f>
        <v>1332.1214400000001</v>
      </c>
      <c r="AD819" s="68">
        <f>(($D819*'fnd base rates'!L$7)
+($E819*'fnd base rates'!L$8)
+($F819*'fnd base rates'!L$9)
+($G819*'fnd base rates'!L$10)
+($H819*'fnd base rates'!L$11)
+($I819*'fnd base rates'!L$12)
+($J819*'fnd base rates'!L$13)
+($K819*'fnd base rates'!L$14)
+($M819*'fnd base rates'!L$16)
+($N819*'fnd base rates'!L$17)
+($O819*'fnd base rates'!L$18)
+($P819*VLOOKUP($S819+12,rate_basefnd,12)))</f>
        <v>2166.2388000000001</v>
      </c>
      <c r="AE819" s="68">
        <f>(($D819*'fnd base rates'!M$7)
+($E819*'fnd base rates'!M$8)
+($F819*'fnd base rates'!M$9)
+($G819*'fnd base rates'!M$10)
+($H819*'fnd base rates'!M$11)
+($I819*'fnd base rates'!M$12)
+($J819*'fnd base rates'!M$13)
+($K819*'fnd base rates'!M$14)
+($M819*'fnd base rates'!M$16)
+($N819*'fnd base rates'!M$17)
+($O819*'fnd base rates'!M$18)
+($P819*VLOOKUP($S819+12,rate_basefnd,13)))</f>
        <v>0</v>
      </c>
      <c r="AF819" s="3">
        <f t="shared" si="169"/>
        <v>13987.813647999999</v>
      </c>
      <c r="AH819" s="205">
        <f t="shared" si="170"/>
        <v>493057207</v>
      </c>
      <c r="AI819" s="3" t="str">
        <f t="shared" si="174"/>
        <v>493</v>
      </c>
      <c r="AJ819" s="1" t="str">
        <f t="shared" si="175"/>
        <v>057</v>
      </c>
      <c r="AK819" s="1" t="str">
        <f t="shared" si="176"/>
        <v>207</v>
      </c>
      <c r="AL819" s="3">
        <f t="shared" si="171"/>
        <v>1</v>
      </c>
      <c r="AM819" s="3">
        <f t="shared" si="181"/>
        <v>1</v>
      </c>
      <c r="AN819" s="3">
        <f t="shared" si="177"/>
        <v>13987.813647999999</v>
      </c>
      <c r="AO819" s="3">
        <f t="shared" si="178"/>
        <v>13988</v>
      </c>
      <c r="AP819" s="3">
        <f t="shared" si="172"/>
        <v>-2306</v>
      </c>
      <c r="AQ819" s="3">
        <v>16294</v>
      </c>
      <c r="AS819" s="68"/>
      <c r="AT819" s="68"/>
      <c r="AX819" s="4">
        <f t="shared" si="179"/>
        <v>0</v>
      </c>
      <c r="AZ819" s="4">
        <f t="shared" si="180"/>
        <v>0</v>
      </c>
      <c r="BB819" s="4"/>
    </row>
    <row r="820" spans="1:54" s="3" customFormat="1">
      <c r="A820" s="205" t="str">
        <f t="shared" si="173"/>
        <v>493</v>
      </c>
      <c r="B820" s="1">
        <v>493057248</v>
      </c>
      <c r="C820" s="7" t="s">
        <v>119</v>
      </c>
      <c r="D820" s="8">
        <f>'fnd enro'!D820</f>
        <v>0</v>
      </c>
      <c r="E820" s="8">
        <f>'fnd enro'!E820</f>
        <v>0</v>
      </c>
      <c r="F820" s="8">
        <f>'fnd enro'!F820</f>
        <v>0</v>
      </c>
      <c r="G820" s="8">
        <f>'fnd enro'!G820</f>
        <v>0</v>
      </c>
      <c r="H820" s="8">
        <f>'fnd enro'!H820</f>
        <v>0</v>
      </c>
      <c r="I820" s="8">
        <f>'fnd enro'!I820</f>
        <v>38</v>
      </c>
      <c r="J820" s="8">
        <f>'fnd enro'!J820</f>
        <v>0</v>
      </c>
      <c r="K820" s="9">
        <f>'fnd enro'!K820</f>
        <v>1.52</v>
      </c>
      <c r="L820" s="8">
        <f>'fnd enro'!L820</f>
        <v>0</v>
      </c>
      <c r="M820" s="8">
        <f>'fnd enro'!M820</f>
        <v>0</v>
      </c>
      <c r="N820" s="8">
        <f>'fnd enro'!N820</f>
        <v>0</v>
      </c>
      <c r="O820" s="8">
        <f>'fnd enro'!O820</f>
        <v>19</v>
      </c>
      <c r="P820" s="8">
        <f>'fnd enro'!P820</f>
        <v>29</v>
      </c>
      <c r="Q820" s="8">
        <f>'fnd enro'!R820</f>
        <v>38</v>
      </c>
      <c r="R820" s="9">
        <f t="shared" si="168"/>
        <v>1.04</v>
      </c>
      <c r="S820" s="8">
        <f>VALUE('fnd enro'!Q820)</f>
        <v>11</v>
      </c>
      <c r="T820" s="1"/>
      <c r="U820" s="68">
        <f>(($D820*'fnd base rates'!C$7)
+($E820*'fnd base rates'!C$8)
+($F820*'fnd base rates'!C$9)
+($G820*'fnd base rates'!C$10)
+($H820*'fnd base rates'!C$11)
+($I820*'fnd base rates'!C$12)
+($J820*'fnd base rates'!C$13)
+($K820*'fnd base rates'!C$14)
+($M820*'fnd base rates'!C$16)
+($N820*'fnd base rates'!C$17)
+($O820*'fnd base rates'!C$18)
+($P820*VLOOKUP($S820+12,rate_basefnd,3)))
*$R820</f>
        <v>30649.814624000002</v>
      </c>
      <c r="V820" s="68">
        <f>(($D820*'fnd base rates'!D$7)
+($E820*'fnd base rates'!D$8)
+($F820*'fnd base rates'!D$9)
+($G820*'fnd base rates'!D$10)
+($H820*'fnd base rates'!D$11)
+($I820*'fnd base rates'!D$12)
+($J820*'fnd base rates'!D$13)
+($K820*'fnd base rates'!D$14)
+($M820*'fnd base rates'!D$16)
+($N820*'fnd base rates'!D$17)
+($O820*'fnd base rates'!D$18)
+($P820*VLOOKUP($S820+12,rate_basefnd,4)))
*$R820</f>
        <v>57320.868800000004</v>
      </c>
      <c r="W820" s="68">
        <f>(($D820*'fnd base rates'!E$7)
+($E820*'fnd base rates'!E$8)
+($F820*'fnd base rates'!E$9)
+($G820*'fnd base rates'!E$10)
+($H820*'fnd base rates'!E$11)
+($I820*'fnd base rates'!E$12)
+($J820*'fnd base rates'!E$13)
+($K820*'fnd base rates'!E$14)
+($M820*'fnd base rates'!E$16)
+($N820*'fnd base rates'!E$17)
+($O820*'fnd base rates'!E$18)
+($P820*VLOOKUP($S820+12,rate_basefnd,5)))
*$R820</f>
        <v>433266.08041600004</v>
      </c>
      <c r="X820" s="68">
        <f>(($D820*'fnd base rates'!F$7)
+($E820*'fnd base rates'!F$8)
+($F820*'fnd base rates'!F$9)
+($G820*'fnd base rates'!F$10)
+($H820*'fnd base rates'!F$11)
+($I820*'fnd base rates'!F$12)
+($J820*'fnd base rates'!F$13)
+($K820*'fnd base rates'!F$14)
+($M820*'fnd base rates'!F$16)
+($N820*'fnd base rates'!F$17)
+($O820*'fnd base rates'!F$18)
+($P820*VLOOKUP($S820+12,rate_basefnd,6)))
*$R820</f>
        <v>44797.809055999998</v>
      </c>
      <c r="Y820" s="68">
        <f>(($D820*'fnd base rates'!G$7)
+($E820*'fnd base rates'!G$8)
+($F820*'fnd base rates'!G$9)
+($G820*'fnd base rates'!G$10)
+($H820*'fnd base rates'!G$11)
+($I820*'fnd base rates'!G$12)
+($J820*'fnd base rates'!G$13)
+($K820*'fnd base rates'!G$14)
+($M820*'fnd base rates'!G$16)
+($N820*'fnd base rates'!G$17)
+($O820*'fnd base rates'!G$18)
+($P820*VLOOKUP($S820+12,rate_basefnd,7)))
*$R820</f>
        <v>17467.564608000001</v>
      </c>
      <c r="Z820" s="68">
        <f>(($D820*'fnd base rates'!H$7)
+($E820*'fnd base rates'!H$8)
+($F820*'fnd base rates'!H$9)
+($G820*'fnd base rates'!H$10)
+($H820*'fnd base rates'!H$11)
+($I820*'fnd base rates'!H$12)
+($J820*'fnd base rates'!H$13)
+($K820*'fnd base rates'!H$14)
+($M820*'fnd base rates'!H$16)
+($N820*'fnd base rates'!H$17)
+($O820*'fnd base rates'!H$18)
+($P820*VLOOKUP($S820+12,rate_basefnd,8)))</f>
        <v>39900.371999999996</v>
      </c>
      <c r="AA820" s="68">
        <f>(($D820*'fnd base rates'!I$7)
+($E820*'fnd base rates'!I$8)
+($F820*'fnd base rates'!I$9)
+($G820*'fnd base rates'!I$10)
+($H820*'fnd base rates'!I$11)
+($I820*'fnd base rates'!I$12)
+($J820*'fnd base rates'!I$13)
+($K820*'fnd base rates'!I$14)
+($M820*'fnd base rates'!I$16)
+($N820*'fnd base rates'!I$17)
+($O820*'fnd base rates'!I$18)
+($P820*VLOOKUP($S820+12,rate_basefnd,9)))
*$R820</f>
        <v>28252.099200000001</v>
      </c>
      <c r="AB820" s="68">
        <f>(($D820*'fnd base rates'!J$7)
+($E820*'fnd base rates'!J$8)
+($F820*'fnd base rates'!J$9)
+($G820*'fnd base rates'!J$10)
+($H820*'fnd base rates'!J$11)
+($I820*'fnd base rates'!J$12)
+($J820*'fnd base rates'!J$13)
+($K820*'fnd base rates'!J$14)
+($M820*'fnd base rates'!J$16)
+($N820*'fnd base rates'!J$17)
+($O820*'fnd base rates'!J$18)
+($P820*VLOOKUP($S820+12,rate_basefnd,10)))
*$R820</f>
        <v>63748.36</v>
      </c>
      <c r="AC820" s="68">
        <f>(($D820*'fnd base rates'!K$7)
+($E820*'fnd base rates'!K$8)
+($F820*'fnd base rates'!K$9)
+($G820*'fnd base rates'!K$10)
+($H820*'fnd base rates'!K$11)
+($I820*'fnd base rates'!K$12)
+($J820*'fnd base rates'!K$13)
+($K820*'fnd base rates'!K$14)
+($M820*'fnd base rates'!K$16)
+($N820*'fnd base rates'!K$17)
+($O820*'fnd base rates'!K$18)
+($P820*VLOOKUP($S820+12,rate_basefnd,11)))
*$R820</f>
        <v>59813.361920000003</v>
      </c>
      <c r="AD820" s="68">
        <f>(($D820*'fnd base rates'!L$7)
+($E820*'fnd base rates'!L$8)
+($F820*'fnd base rates'!L$9)
+($G820*'fnd base rates'!L$10)
+($H820*'fnd base rates'!L$11)
+($I820*'fnd base rates'!L$12)
+($J820*'fnd base rates'!L$13)
+($K820*'fnd base rates'!L$14)
+($M820*'fnd base rates'!L$16)
+($N820*'fnd base rates'!L$17)
+($O820*'fnd base rates'!L$18)
+($P820*VLOOKUP($S820+12,rate_basefnd,12)))</f>
        <v>124145.94440000001</v>
      </c>
      <c r="AE820" s="68">
        <f>(($D820*'fnd base rates'!M$7)
+($E820*'fnd base rates'!M$8)
+($F820*'fnd base rates'!M$9)
+($G820*'fnd base rates'!M$10)
+($H820*'fnd base rates'!M$11)
+($I820*'fnd base rates'!M$12)
+($J820*'fnd base rates'!M$13)
+($K820*'fnd base rates'!M$14)
+($M820*'fnd base rates'!M$16)
+($N820*'fnd base rates'!M$17)
+($O820*'fnd base rates'!M$18)
+($P820*VLOOKUP($S820+12,rate_basefnd,13)))</f>
        <v>0</v>
      </c>
      <c r="AF820" s="3">
        <f t="shared" si="169"/>
        <v>899362.27502400009</v>
      </c>
      <c r="AH820" s="205">
        <f t="shared" si="170"/>
        <v>493057248</v>
      </c>
      <c r="AI820" s="3" t="str">
        <f t="shared" si="174"/>
        <v>493</v>
      </c>
      <c r="AJ820" s="1" t="str">
        <f t="shared" si="175"/>
        <v>057</v>
      </c>
      <c r="AK820" s="1" t="str">
        <f t="shared" si="176"/>
        <v>248</v>
      </c>
      <c r="AL820" s="3">
        <f t="shared" si="171"/>
        <v>1</v>
      </c>
      <c r="AM820" s="3">
        <f t="shared" si="181"/>
        <v>38</v>
      </c>
      <c r="AN820" s="3">
        <f t="shared" si="177"/>
        <v>899362.27502400009</v>
      </c>
      <c r="AO820" s="3">
        <f t="shared" si="178"/>
        <v>23667</v>
      </c>
      <c r="AP820" s="3">
        <f t="shared" si="172"/>
        <v>1203</v>
      </c>
      <c r="AQ820" s="3">
        <v>22464</v>
      </c>
      <c r="AS820" s="68"/>
      <c r="AT820" s="68"/>
      <c r="AX820" s="4">
        <f t="shared" si="179"/>
        <v>0</v>
      </c>
      <c r="AZ820" s="4">
        <f t="shared" si="180"/>
        <v>0</v>
      </c>
      <c r="BB820" s="4"/>
    </row>
    <row r="821" spans="1:54" s="3" customFormat="1">
      <c r="A821" s="205" t="str">
        <f t="shared" si="173"/>
        <v>493</v>
      </c>
      <c r="B821" s="1">
        <v>493057262</v>
      </c>
      <c r="C821" s="7" t="s">
        <v>119</v>
      </c>
      <c r="D821" s="8">
        <f>'fnd enro'!D821</f>
        <v>0</v>
      </c>
      <c r="E821" s="8">
        <f>'fnd enro'!E821</f>
        <v>0</v>
      </c>
      <c r="F821" s="8">
        <f>'fnd enro'!F821</f>
        <v>0</v>
      </c>
      <c r="G821" s="8">
        <f>'fnd enro'!G821</f>
        <v>0</v>
      </c>
      <c r="H821" s="8">
        <f>'fnd enro'!H821</f>
        <v>0</v>
      </c>
      <c r="I821" s="8">
        <f>'fnd enro'!I821</f>
        <v>1</v>
      </c>
      <c r="J821" s="8">
        <f>'fnd enro'!J821</f>
        <v>0</v>
      </c>
      <c r="K821" s="9">
        <f>'fnd enro'!K821</f>
        <v>0.04</v>
      </c>
      <c r="L821" s="8">
        <f>'fnd enro'!L821</f>
        <v>0</v>
      </c>
      <c r="M821" s="8">
        <f>'fnd enro'!M821</f>
        <v>0</v>
      </c>
      <c r="N821" s="8">
        <f>'fnd enro'!N821</f>
        <v>0</v>
      </c>
      <c r="O821" s="8">
        <f>'fnd enro'!O821</f>
        <v>0</v>
      </c>
      <c r="P821" s="8">
        <f>'fnd enro'!P821</f>
        <v>1</v>
      </c>
      <c r="Q821" s="8">
        <f>'fnd enro'!R821</f>
        <v>1</v>
      </c>
      <c r="R821" s="9">
        <f t="shared" si="168"/>
        <v>1.04</v>
      </c>
      <c r="S821" s="8">
        <f>VALUE('fnd enro'!Q821)</f>
        <v>9</v>
      </c>
      <c r="T821" s="1"/>
      <c r="U821" s="68">
        <f>(($D821*'fnd base rates'!C$7)
+($E821*'fnd base rates'!C$8)
+($F821*'fnd base rates'!C$9)
+($G821*'fnd base rates'!C$10)
+($H821*'fnd base rates'!C$11)
+($I821*'fnd base rates'!C$12)
+($J821*'fnd base rates'!C$13)
+($K821*'fnd base rates'!C$14)
+($M821*'fnd base rates'!C$16)
+($N821*'fnd base rates'!C$17)
+($O821*'fnd base rates'!C$18)
+($P821*VLOOKUP($S821+12,rate_basefnd,3)))
*$R821</f>
        <v>733.85644800000011</v>
      </c>
      <c r="V821" s="68">
        <f>(($D821*'fnd base rates'!D$7)
+($E821*'fnd base rates'!D$8)
+($F821*'fnd base rates'!D$9)
+($G821*'fnd base rates'!D$10)
+($H821*'fnd base rates'!D$11)
+($I821*'fnd base rates'!D$12)
+($J821*'fnd base rates'!D$13)
+($K821*'fnd base rates'!D$14)
+($M821*'fnd base rates'!D$16)
+($N821*'fnd base rates'!D$17)
+($O821*'fnd base rates'!D$18)
+($P821*VLOOKUP($S821+12,rate_basefnd,4)))
*$R821</f>
        <v>1404.8424</v>
      </c>
      <c r="W821" s="68">
        <f>(($D821*'fnd base rates'!E$7)
+($E821*'fnd base rates'!E$8)
+($F821*'fnd base rates'!E$9)
+($G821*'fnd base rates'!E$10)
+($H821*'fnd base rates'!E$11)
+($I821*'fnd base rates'!E$12)
+($J821*'fnd base rates'!E$13)
+($K821*'fnd base rates'!E$14)
+($M821*'fnd base rates'!E$16)
+($N821*'fnd base rates'!E$17)
+($O821*'fnd base rates'!E$18)
+($P821*VLOOKUP($S821+12,rate_basefnd,5)))
*$R821</f>
        <v>10780.068831999999</v>
      </c>
      <c r="X821" s="68">
        <f>(($D821*'fnd base rates'!F$7)
+($E821*'fnd base rates'!F$8)
+($F821*'fnd base rates'!F$9)
+($G821*'fnd base rates'!F$10)
+($H821*'fnd base rates'!F$11)
+($I821*'fnd base rates'!F$12)
+($J821*'fnd base rates'!F$13)
+($K821*'fnd base rates'!F$14)
+($M821*'fnd base rates'!F$16)
+($N821*'fnd base rates'!F$17)
+($O821*'fnd base rates'!F$18)
+($P821*VLOOKUP($S821+12,rate_basefnd,6)))
*$R821</f>
        <v>1037.7669119999998</v>
      </c>
      <c r="Y821" s="68">
        <f>(($D821*'fnd base rates'!G$7)
+($E821*'fnd base rates'!G$8)
+($F821*'fnd base rates'!G$9)
+($G821*'fnd base rates'!G$10)
+($H821*'fnd base rates'!G$11)
+($I821*'fnd base rates'!G$12)
+($J821*'fnd base rates'!G$13)
+($K821*'fnd base rates'!G$14)
+($M821*'fnd base rates'!G$16)
+($N821*'fnd base rates'!G$17)
+($O821*'fnd base rates'!G$18)
+($P821*VLOOKUP($S821+12,rate_basefnd,7)))
*$R821</f>
        <v>437.122816</v>
      </c>
      <c r="Z821" s="68">
        <f>(($D821*'fnd base rates'!H$7)
+($E821*'fnd base rates'!H$8)
+($F821*'fnd base rates'!H$9)
+($G821*'fnd base rates'!H$10)
+($H821*'fnd base rates'!H$11)
+($I821*'fnd base rates'!H$12)
+($J821*'fnd base rates'!H$13)
+($K821*'fnd base rates'!H$14)
+($M821*'fnd base rates'!H$16)
+($N821*'fnd base rates'!H$17)
+($O821*'fnd base rates'!H$18)
+($P821*VLOOKUP($S821+12,rate_basefnd,8)))</f>
        <v>955.70399999999995</v>
      </c>
      <c r="AA821" s="68">
        <f>(($D821*'fnd base rates'!I$7)
+($E821*'fnd base rates'!I$8)
+($F821*'fnd base rates'!I$9)
+($G821*'fnd base rates'!I$10)
+($H821*'fnd base rates'!I$11)
+($I821*'fnd base rates'!I$12)
+($J821*'fnd base rates'!I$13)
+($K821*'fnd base rates'!I$14)
+($M821*'fnd base rates'!I$16)
+($N821*'fnd base rates'!I$17)
+($O821*'fnd base rates'!I$18)
+($P821*VLOOKUP($S821+12,rate_basefnd,9)))
*$R821</f>
        <v>697.80880000000002</v>
      </c>
      <c r="AB821" s="68">
        <f>(($D821*'fnd base rates'!J$7)
+($E821*'fnd base rates'!J$8)
+($F821*'fnd base rates'!J$9)
+($G821*'fnd base rates'!J$10)
+($H821*'fnd base rates'!J$11)
+($I821*'fnd base rates'!J$12)
+($J821*'fnd base rates'!J$13)
+($K821*'fnd base rates'!J$14)
+($M821*'fnd base rates'!J$16)
+($N821*'fnd base rates'!J$17)
+($O821*'fnd base rates'!J$18)
+($P821*VLOOKUP($S821+12,rate_basefnd,10)))
*$R821</f>
        <v>1734.4704000000002</v>
      </c>
      <c r="AC821" s="68">
        <f>(($D821*'fnd base rates'!K$7)
+($E821*'fnd base rates'!K$8)
+($F821*'fnd base rates'!K$9)
+($G821*'fnd base rates'!K$10)
+($H821*'fnd base rates'!K$11)
+($I821*'fnd base rates'!K$12)
+($J821*'fnd base rates'!K$13)
+($K821*'fnd base rates'!K$14)
+($M821*'fnd base rates'!K$16)
+($N821*'fnd base rates'!K$17)
+($O821*'fnd base rates'!K$18)
+($P821*VLOOKUP($S821+12,rate_basefnd,11)))
*$R821</f>
        <v>1332.1214400000001</v>
      </c>
      <c r="AD821" s="68">
        <f>(($D821*'fnd base rates'!L$7)
+($E821*'fnd base rates'!L$8)
+($F821*'fnd base rates'!L$9)
+($G821*'fnd base rates'!L$10)
+($H821*'fnd base rates'!L$11)
+($I821*'fnd base rates'!L$12)
+($J821*'fnd base rates'!L$13)
+($K821*'fnd base rates'!L$14)
+($M821*'fnd base rates'!L$16)
+($N821*'fnd base rates'!L$17)
+($O821*'fnd base rates'!L$18)
+($P821*VLOOKUP($S821+12,rate_basefnd,12)))</f>
        <v>3085.7488000000003</v>
      </c>
      <c r="AE821" s="68">
        <f>(($D821*'fnd base rates'!M$7)
+($E821*'fnd base rates'!M$8)
+($F821*'fnd base rates'!M$9)
+($G821*'fnd base rates'!M$10)
+($H821*'fnd base rates'!M$11)
+($I821*'fnd base rates'!M$12)
+($J821*'fnd base rates'!M$13)
+($K821*'fnd base rates'!M$14)
+($M821*'fnd base rates'!M$16)
+($N821*'fnd base rates'!M$17)
+($O821*'fnd base rates'!M$18)
+($P821*VLOOKUP($S821+12,rate_basefnd,13)))</f>
        <v>0</v>
      </c>
      <c r="AF821" s="3">
        <f t="shared" si="169"/>
        <v>22199.510847999998</v>
      </c>
      <c r="AH821" s="205">
        <f t="shared" si="170"/>
        <v>493057262</v>
      </c>
      <c r="AI821" s="3" t="str">
        <f t="shared" si="174"/>
        <v>493</v>
      </c>
      <c r="AJ821" s="1" t="str">
        <f t="shared" si="175"/>
        <v>057</v>
      </c>
      <c r="AK821" s="1" t="str">
        <f t="shared" si="176"/>
        <v>262</v>
      </c>
      <c r="AL821" s="3">
        <f t="shared" si="171"/>
        <v>1</v>
      </c>
      <c r="AM821" s="3">
        <f t="shared" si="181"/>
        <v>1</v>
      </c>
      <c r="AN821" s="3">
        <f t="shared" si="177"/>
        <v>22199.510847999998</v>
      </c>
      <c r="AO821" s="3">
        <f t="shared" si="178"/>
        <v>22200</v>
      </c>
      <c r="AP821" s="3">
        <f t="shared" si="172"/>
        <v>-509</v>
      </c>
      <c r="AQ821" s="3">
        <v>22709</v>
      </c>
      <c r="AS821" s="68"/>
      <c r="AT821" s="68"/>
      <c r="AX821" s="4">
        <f t="shared" si="179"/>
        <v>0</v>
      </c>
      <c r="AZ821" s="4">
        <f t="shared" si="180"/>
        <v>0</v>
      </c>
      <c r="BB821" s="4"/>
    </row>
    <row r="822" spans="1:54" s="3" customFormat="1">
      <c r="A822" s="205" t="str">
        <f t="shared" si="173"/>
        <v>493</v>
      </c>
      <c r="B822" s="1">
        <v>493057346</v>
      </c>
      <c r="C822" s="7" t="s">
        <v>119</v>
      </c>
      <c r="D822" s="8">
        <f>'fnd enro'!D822</f>
        <v>0</v>
      </c>
      <c r="E822" s="8">
        <f>'fnd enro'!E822</f>
        <v>0</v>
      </c>
      <c r="F822" s="8">
        <f>'fnd enro'!F822</f>
        <v>0</v>
      </c>
      <c r="G822" s="8">
        <f>'fnd enro'!G822</f>
        <v>0</v>
      </c>
      <c r="H822" s="8">
        <f>'fnd enro'!H822</f>
        <v>0</v>
      </c>
      <c r="I822" s="8">
        <f>'fnd enro'!I822</f>
        <v>4</v>
      </c>
      <c r="J822" s="8">
        <f>'fnd enro'!J822</f>
        <v>0</v>
      </c>
      <c r="K822" s="9">
        <f>'fnd enro'!K822</f>
        <v>0.16</v>
      </c>
      <c r="L822" s="8">
        <f>'fnd enro'!L822</f>
        <v>0</v>
      </c>
      <c r="M822" s="8">
        <f>'fnd enro'!M822</f>
        <v>0</v>
      </c>
      <c r="N822" s="8">
        <f>'fnd enro'!N822</f>
        <v>0</v>
      </c>
      <c r="O822" s="8">
        <f>'fnd enro'!O822</f>
        <v>2</v>
      </c>
      <c r="P822" s="8">
        <f>'fnd enro'!P822</f>
        <v>3</v>
      </c>
      <c r="Q822" s="8">
        <f>'fnd enro'!R822</f>
        <v>4</v>
      </c>
      <c r="R822" s="9">
        <f t="shared" si="168"/>
        <v>1.04</v>
      </c>
      <c r="S822" s="8">
        <f>VALUE('fnd enro'!Q822)</f>
        <v>7</v>
      </c>
      <c r="T822" s="1"/>
      <c r="U822" s="68">
        <f>(($D822*'fnd base rates'!C$7)
+($E822*'fnd base rates'!C$8)
+($F822*'fnd base rates'!C$9)
+($G822*'fnd base rates'!C$10)
+($H822*'fnd base rates'!C$11)
+($I822*'fnd base rates'!C$12)
+($J822*'fnd base rates'!C$13)
+($K822*'fnd base rates'!C$14)
+($M822*'fnd base rates'!C$16)
+($N822*'fnd base rates'!C$17)
+($O822*'fnd base rates'!C$18)
+($P822*VLOOKUP($S822+12,rate_basefnd,3)))
*$R822</f>
        <v>3094.1297920000002</v>
      </c>
      <c r="V822" s="68">
        <f>(($D822*'fnd base rates'!D$7)
+($E822*'fnd base rates'!D$8)
+($F822*'fnd base rates'!D$9)
+($G822*'fnd base rates'!D$10)
+($H822*'fnd base rates'!D$11)
+($I822*'fnd base rates'!D$12)
+($J822*'fnd base rates'!D$13)
+($K822*'fnd base rates'!D$14)
+($M822*'fnd base rates'!D$16)
+($N822*'fnd base rates'!D$17)
+($O822*'fnd base rates'!D$18)
+($P822*VLOOKUP($S822+12,rate_basefnd,4)))
*$R822</f>
        <v>5407.6463999999996</v>
      </c>
      <c r="W822" s="68">
        <f>(($D822*'fnd base rates'!E$7)
+($E822*'fnd base rates'!E$8)
+($F822*'fnd base rates'!E$9)
+($G822*'fnd base rates'!E$10)
+($H822*'fnd base rates'!E$11)
+($I822*'fnd base rates'!E$12)
+($J822*'fnd base rates'!E$13)
+($K822*'fnd base rates'!E$14)
+($M822*'fnd base rates'!E$16)
+($N822*'fnd base rates'!E$17)
+($O822*'fnd base rates'!E$18)
+($P822*VLOOKUP($S822+12,rate_basefnd,5)))
*$R822</f>
        <v>39494.668927999992</v>
      </c>
      <c r="X822" s="68">
        <f>(($D822*'fnd base rates'!F$7)
+($E822*'fnd base rates'!F$8)
+($F822*'fnd base rates'!F$9)
+($G822*'fnd base rates'!F$10)
+($H822*'fnd base rates'!F$11)
+($I822*'fnd base rates'!F$12)
+($J822*'fnd base rates'!F$13)
+($K822*'fnd base rates'!F$14)
+($M822*'fnd base rates'!F$16)
+($N822*'fnd base rates'!F$17)
+($O822*'fnd base rates'!F$18)
+($P822*VLOOKUP($S822+12,rate_basefnd,6)))
*$R822</f>
        <v>4715.5588479999997</v>
      </c>
      <c r="Y822" s="68">
        <f>(($D822*'fnd base rates'!G$7)
+($E822*'fnd base rates'!G$8)
+($F822*'fnd base rates'!G$9)
+($G822*'fnd base rates'!G$10)
+($H822*'fnd base rates'!G$11)
+($I822*'fnd base rates'!G$12)
+($J822*'fnd base rates'!G$13)
+($K822*'fnd base rates'!G$14)
+($M822*'fnd base rates'!G$16)
+($N822*'fnd base rates'!G$17)
+($O822*'fnd base rates'!G$18)
+($P822*VLOOKUP($S822+12,rate_basefnd,7)))
*$R822</f>
        <v>1542.1552639999998</v>
      </c>
      <c r="Z822" s="68">
        <f>(($D822*'fnd base rates'!H$7)
+($E822*'fnd base rates'!H$8)
+($F822*'fnd base rates'!H$9)
+($G822*'fnd base rates'!H$10)
+($H822*'fnd base rates'!H$11)
+($I822*'fnd base rates'!H$12)
+($J822*'fnd base rates'!H$13)
+($K822*'fnd base rates'!H$14)
+($M822*'fnd base rates'!H$16)
+($N822*'fnd base rates'!H$17)
+($O822*'fnd base rates'!H$18)
+($P822*VLOOKUP($S822+12,rate_basefnd,8)))</f>
        <v>4156.3360000000002</v>
      </c>
      <c r="AA822" s="68">
        <f>(($D822*'fnd base rates'!I$7)
+($E822*'fnd base rates'!I$8)
+($F822*'fnd base rates'!I$9)
+($G822*'fnd base rates'!I$10)
+($H822*'fnd base rates'!I$11)
+($I822*'fnd base rates'!I$12)
+($J822*'fnd base rates'!I$13)
+($K822*'fnd base rates'!I$14)
+($M822*'fnd base rates'!I$16)
+($N822*'fnd base rates'!I$17)
+($O822*'fnd base rates'!I$18)
+($P822*VLOOKUP($S822+12,rate_basefnd,9)))
*$R822</f>
        <v>2726.3807999999999</v>
      </c>
      <c r="AB822" s="68">
        <f>(($D822*'fnd base rates'!J$7)
+($E822*'fnd base rates'!J$8)
+($F822*'fnd base rates'!J$9)
+($G822*'fnd base rates'!J$10)
+($H822*'fnd base rates'!J$11)
+($I822*'fnd base rates'!J$12)
+($J822*'fnd base rates'!J$13)
+($K822*'fnd base rates'!J$14)
+($M822*'fnd base rates'!J$16)
+($N822*'fnd base rates'!J$17)
+($O822*'fnd base rates'!J$18)
+($P822*VLOOKUP($S822+12,rate_basefnd,10)))
*$R822</f>
        <v>5424.2448000000004</v>
      </c>
      <c r="AC822" s="68">
        <f>(($D822*'fnd base rates'!K$7)
+($E822*'fnd base rates'!K$8)
+($F822*'fnd base rates'!K$9)
+($G822*'fnd base rates'!K$10)
+($H822*'fnd base rates'!K$11)
+($I822*'fnd base rates'!K$12)
+($J822*'fnd base rates'!K$13)
+($K822*'fnd base rates'!K$14)
+($M822*'fnd base rates'!K$16)
+($N822*'fnd base rates'!K$17)
+($O822*'fnd base rates'!K$18)
+($P822*VLOOKUP($S822+12,rate_basefnd,11)))
*$R822</f>
        <v>6296.1433600000009</v>
      </c>
      <c r="AD822" s="68">
        <f>(($D822*'fnd base rates'!L$7)
+($E822*'fnd base rates'!L$8)
+($F822*'fnd base rates'!L$9)
+($G822*'fnd base rates'!L$10)
+($H822*'fnd base rates'!L$11)
+($I822*'fnd base rates'!L$12)
+($J822*'fnd base rates'!L$13)
+($K822*'fnd base rates'!L$14)
+($M822*'fnd base rates'!L$16)
+($N822*'fnd base rates'!L$17)
+($O822*'fnd base rates'!L$18)
+($P822*VLOOKUP($S822+12,rate_basefnd,12)))</f>
        <v>11965.3452</v>
      </c>
      <c r="AE822" s="68">
        <f>(($D822*'fnd base rates'!M$7)
+($E822*'fnd base rates'!M$8)
+($F822*'fnd base rates'!M$9)
+($G822*'fnd base rates'!M$10)
+($H822*'fnd base rates'!M$11)
+($I822*'fnd base rates'!M$12)
+($J822*'fnd base rates'!M$13)
+($K822*'fnd base rates'!M$14)
+($M822*'fnd base rates'!M$16)
+($N822*'fnd base rates'!M$17)
+($O822*'fnd base rates'!M$18)
+($P822*VLOOKUP($S822+12,rate_basefnd,13)))</f>
        <v>0</v>
      </c>
      <c r="AF822" s="3">
        <f t="shared" si="169"/>
        <v>84822.609391999984</v>
      </c>
      <c r="AH822" s="205">
        <f t="shared" si="170"/>
        <v>493057346</v>
      </c>
      <c r="AI822" s="3" t="str">
        <f t="shared" si="174"/>
        <v>493</v>
      </c>
      <c r="AJ822" s="1" t="str">
        <f t="shared" si="175"/>
        <v>057</v>
      </c>
      <c r="AK822" s="1" t="str">
        <f t="shared" si="176"/>
        <v>346</v>
      </c>
      <c r="AL822" s="3">
        <f t="shared" si="171"/>
        <v>1</v>
      </c>
      <c r="AM822" s="3">
        <f t="shared" si="181"/>
        <v>4</v>
      </c>
      <c r="AN822" s="3">
        <f t="shared" si="177"/>
        <v>84822.609391999984</v>
      </c>
      <c r="AO822" s="3">
        <f t="shared" si="178"/>
        <v>21206</v>
      </c>
      <c r="AP822" s="3">
        <f t="shared" si="172"/>
        <v>823</v>
      </c>
      <c r="AQ822" s="3">
        <v>20383</v>
      </c>
      <c r="AS822" s="68"/>
      <c r="AT822" s="68"/>
      <c r="AX822" s="4">
        <f t="shared" si="179"/>
        <v>0</v>
      </c>
      <c r="AZ822" s="4">
        <f t="shared" si="180"/>
        <v>0</v>
      </c>
      <c r="BB822" s="4"/>
    </row>
    <row r="823" spans="1:54" s="3" customFormat="1">
      <c r="A823" s="205" t="str">
        <f t="shared" si="173"/>
        <v>494</v>
      </c>
      <c r="B823" s="1">
        <v>494093035</v>
      </c>
      <c r="C823" s="7" t="s">
        <v>121</v>
      </c>
      <c r="D823" s="8">
        <f>'fnd enro'!D823</f>
        <v>0</v>
      </c>
      <c r="E823" s="8">
        <f>'fnd enro'!E823</f>
        <v>0</v>
      </c>
      <c r="F823" s="8">
        <f>'fnd enro'!F823</f>
        <v>0</v>
      </c>
      <c r="G823" s="8">
        <f>'fnd enro'!G823</f>
        <v>0</v>
      </c>
      <c r="H823" s="8">
        <f>'fnd enro'!H823</f>
        <v>2</v>
      </c>
      <c r="I823" s="8">
        <f>'fnd enro'!I823</f>
        <v>2</v>
      </c>
      <c r="J823" s="8">
        <f>'fnd enro'!J823</f>
        <v>0</v>
      </c>
      <c r="K823" s="9">
        <f>'fnd enro'!K823</f>
        <v>0.16</v>
      </c>
      <c r="L823" s="8">
        <f>'fnd enro'!L823</f>
        <v>0</v>
      </c>
      <c r="M823" s="8">
        <f>'fnd enro'!M823</f>
        <v>0</v>
      </c>
      <c r="N823" s="8">
        <f>'fnd enro'!N823</f>
        <v>0</v>
      </c>
      <c r="O823" s="8">
        <f>'fnd enro'!O823</f>
        <v>0</v>
      </c>
      <c r="P823" s="8">
        <f>'fnd enro'!P823</f>
        <v>4</v>
      </c>
      <c r="Q823" s="8">
        <f>'fnd enro'!R823</f>
        <v>4</v>
      </c>
      <c r="R823" s="9">
        <f t="shared" si="168"/>
        <v>1.044</v>
      </c>
      <c r="S823" s="8">
        <f>VALUE('fnd enro'!Q823)</f>
        <v>11</v>
      </c>
      <c r="T823" s="1"/>
      <c r="U823" s="68">
        <f>(($D823*'fnd base rates'!C$7)
+($E823*'fnd base rates'!C$8)
+($F823*'fnd base rates'!C$9)
+($G823*'fnd base rates'!C$10)
+($H823*'fnd base rates'!C$11)
+($I823*'fnd base rates'!C$12)
+($J823*'fnd base rates'!C$13)
+($K823*'fnd base rates'!C$14)
+($M823*'fnd base rates'!C$16)
+($N823*'fnd base rates'!C$17)
+($O823*'fnd base rates'!C$18)
+($P823*VLOOKUP($S823+12,rate_basefnd,3)))
*$R823</f>
        <v>3042.3880512000001</v>
      </c>
      <c r="V823" s="68">
        <f>(($D823*'fnd base rates'!D$7)
+($E823*'fnd base rates'!D$8)
+($F823*'fnd base rates'!D$9)
+($G823*'fnd base rates'!D$10)
+($H823*'fnd base rates'!D$11)
+($I823*'fnd base rates'!D$12)
+($J823*'fnd base rates'!D$13)
+($K823*'fnd base rates'!D$14)
+($M823*'fnd base rates'!D$16)
+($N823*'fnd base rates'!D$17)
+($O823*'fnd base rates'!D$18)
+($P823*VLOOKUP($S823+12,rate_basefnd,4)))
*$R823</f>
        <v>6094.2456000000002</v>
      </c>
      <c r="W823" s="68">
        <f>(($D823*'fnd base rates'!E$7)
+($E823*'fnd base rates'!E$8)
+($F823*'fnd base rates'!E$9)
+($G823*'fnd base rates'!E$10)
+($H823*'fnd base rates'!E$11)
+($I823*'fnd base rates'!E$12)
+($J823*'fnd base rates'!E$13)
+($K823*'fnd base rates'!E$14)
+($M823*'fnd base rates'!E$16)
+($N823*'fnd base rates'!E$17)
+($O823*'fnd base rates'!E$18)
+($P823*VLOOKUP($S823+12,rate_basefnd,5)))
*$R823</f>
        <v>44346.492460800007</v>
      </c>
      <c r="X823" s="68">
        <f>(($D823*'fnd base rates'!F$7)
+($E823*'fnd base rates'!F$8)
+($F823*'fnd base rates'!F$9)
+($G823*'fnd base rates'!F$10)
+($H823*'fnd base rates'!F$11)
+($I823*'fnd base rates'!F$12)
+($J823*'fnd base rates'!F$13)
+($K823*'fnd base rates'!F$14)
+($M823*'fnd base rates'!F$16)
+($N823*'fnd base rates'!F$17)
+($O823*'fnd base rates'!F$18)
+($P823*VLOOKUP($S823+12,rate_basefnd,6)))
*$R823</f>
        <v>4418.3449727999996</v>
      </c>
      <c r="Y823" s="68">
        <f>(($D823*'fnd base rates'!G$7)
+($E823*'fnd base rates'!G$8)
+($F823*'fnd base rates'!G$9)
+($G823*'fnd base rates'!G$10)
+($H823*'fnd base rates'!G$11)
+($I823*'fnd base rates'!G$12)
+($J823*'fnd base rates'!G$13)
+($K823*'fnd base rates'!G$14)
+($M823*'fnd base rates'!G$16)
+($N823*'fnd base rates'!G$17)
+($O823*'fnd base rates'!G$18)
+($P823*VLOOKUP($S823+12,rate_basefnd,7)))
*$R823</f>
        <v>1980.4696704</v>
      </c>
      <c r="Z823" s="68">
        <f>(($D823*'fnd base rates'!H$7)
+($E823*'fnd base rates'!H$8)
+($F823*'fnd base rates'!H$9)
+($G823*'fnd base rates'!H$10)
+($H823*'fnd base rates'!H$11)
+($I823*'fnd base rates'!H$12)
+($J823*'fnd base rates'!H$13)
+($K823*'fnd base rates'!H$14)
+($M823*'fnd base rates'!H$16)
+($N823*'fnd base rates'!H$17)
+($O823*'fnd base rates'!H$18)
+($P823*VLOOKUP($S823+12,rate_basefnd,8)))</f>
        <v>3178.4560000000001</v>
      </c>
      <c r="AA823" s="68">
        <f>(($D823*'fnd base rates'!I$7)
+($E823*'fnd base rates'!I$8)
+($F823*'fnd base rates'!I$9)
+($G823*'fnd base rates'!I$10)
+($H823*'fnd base rates'!I$11)
+($I823*'fnd base rates'!I$12)
+($J823*'fnd base rates'!I$13)
+($K823*'fnd base rates'!I$14)
+($M823*'fnd base rates'!I$16)
+($N823*'fnd base rates'!I$17)
+($O823*'fnd base rates'!I$18)
+($P823*VLOOKUP($S823+12,rate_basefnd,9)))
*$R823</f>
        <v>2940.8227200000001</v>
      </c>
      <c r="AB823" s="68">
        <f>(($D823*'fnd base rates'!J$7)
+($E823*'fnd base rates'!J$8)
+($F823*'fnd base rates'!J$9)
+($G823*'fnd base rates'!J$10)
+($H823*'fnd base rates'!J$11)
+($I823*'fnd base rates'!J$12)
+($J823*'fnd base rates'!J$13)
+($K823*'fnd base rates'!J$14)
+($M823*'fnd base rates'!J$16)
+($N823*'fnd base rates'!J$17)
+($O823*'fnd base rates'!J$18)
+($P823*VLOOKUP($S823+12,rate_basefnd,10)))
*$R823</f>
        <v>7143.0688800000007</v>
      </c>
      <c r="AC823" s="68">
        <f>(($D823*'fnd base rates'!K$7)
+($E823*'fnd base rates'!K$8)
+($F823*'fnd base rates'!K$9)
+($G823*'fnd base rates'!K$10)
+($H823*'fnd base rates'!K$11)
+($I823*'fnd base rates'!K$12)
+($J823*'fnd base rates'!K$13)
+($K823*'fnd base rates'!K$14)
+($M823*'fnd base rates'!K$16)
+($N823*'fnd base rates'!K$17)
+($O823*'fnd base rates'!K$18)
+($P823*VLOOKUP($S823+12,rate_basefnd,11)))
*$R823</f>
        <v>5423.3336159999999</v>
      </c>
      <c r="AD823" s="68">
        <f>(($D823*'fnd base rates'!L$7)
+($E823*'fnd base rates'!L$8)
+($F823*'fnd base rates'!L$9)
+($G823*'fnd base rates'!L$10)
+($H823*'fnd base rates'!L$11)
+($I823*'fnd base rates'!L$12)
+($J823*'fnd base rates'!L$13)
+($K823*'fnd base rates'!L$14)
+($M823*'fnd base rates'!L$16)
+($N823*'fnd base rates'!L$17)
+($O823*'fnd base rates'!L$18)
+($P823*VLOOKUP($S823+12,rate_basefnd,12)))</f>
        <v>13663.075199999999</v>
      </c>
      <c r="AE823" s="68">
        <f>(($D823*'fnd base rates'!M$7)
+($E823*'fnd base rates'!M$8)
+($F823*'fnd base rates'!M$9)
+($G823*'fnd base rates'!M$10)
+($H823*'fnd base rates'!M$11)
+($I823*'fnd base rates'!M$12)
+($J823*'fnd base rates'!M$13)
+($K823*'fnd base rates'!M$14)
+($M823*'fnd base rates'!M$16)
+($N823*'fnd base rates'!M$17)
+($O823*'fnd base rates'!M$18)
+($P823*VLOOKUP($S823+12,rate_basefnd,13)))</f>
        <v>0</v>
      </c>
      <c r="AF823" s="3">
        <f t="shared" si="169"/>
        <v>92230.697171200009</v>
      </c>
      <c r="AH823" s="205">
        <f t="shared" si="170"/>
        <v>494093035</v>
      </c>
      <c r="AI823" s="3" t="str">
        <f t="shared" si="174"/>
        <v>494</v>
      </c>
      <c r="AJ823" s="1" t="str">
        <f t="shared" si="175"/>
        <v>093</v>
      </c>
      <c r="AK823" s="1" t="str">
        <f t="shared" si="176"/>
        <v>035</v>
      </c>
      <c r="AL823" s="3">
        <f t="shared" si="171"/>
        <v>1</v>
      </c>
      <c r="AM823" s="3">
        <f t="shared" si="181"/>
        <v>4</v>
      </c>
      <c r="AN823" s="3">
        <f t="shared" si="177"/>
        <v>92230.697171200009</v>
      </c>
      <c r="AO823" s="3">
        <f t="shared" si="178"/>
        <v>23058</v>
      </c>
      <c r="AP823" s="3">
        <f t="shared" si="172"/>
        <v>3260</v>
      </c>
      <c r="AQ823" s="3">
        <v>19798</v>
      </c>
      <c r="AS823" s="68"/>
      <c r="AT823" s="68"/>
      <c r="AX823" s="4">
        <f t="shared" si="179"/>
        <v>0</v>
      </c>
      <c r="AZ823" s="4">
        <f t="shared" si="180"/>
        <v>0</v>
      </c>
      <c r="BB823" s="4"/>
    </row>
    <row r="824" spans="1:54" s="3" customFormat="1">
      <c r="A824" s="205" t="str">
        <f t="shared" si="173"/>
        <v>494</v>
      </c>
      <c r="B824" s="1">
        <v>494093049</v>
      </c>
      <c r="C824" s="7" t="s">
        <v>121</v>
      </c>
      <c r="D824" s="8">
        <f>'fnd enro'!D824</f>
        <v>0</v>
      </c>
      <c r="E824" s="8">
        <f>'fnd enro'!E824</f>
        <v>0</v>
      </c>
      <c r="F824" s="8">
        <f>'fnd enro'!F824</f>
        <v>1</v>
      </c>
      <c r="G824" s="8">
        <f>'fnd enro'!G824</f>
        <v>2</v>
      </c>
      <c r="H824" s="8">
        <f>'fnd enro'!H824</f>
        <v>1</v>
      </c>
      <c r="I824" s="8">
        <f>'fnd enro'!I824</f>
        <v>0</v>
      </c>
      <c r="J824" s="8">
        <f>'fnd enro'!J824</f>
        <v>0</v>
      </c>
      <c r="K824" s="9">
        <f>'fnd enro'!K824</f>
        <v>0.16</v>
      </c>
      <c r="L824" s="8">
        <f>'fnd enro'!L824</f>
        <v>0</v>
      </c>
      <c r="M824" s="8">
        <f>'fnd enro'!M824</f>
        <v>0</v>
      </c>
      <c r="N824" s="8">
        <f>'fnd enro'!N824</f>
        <v>0</v>
      </c>
      <c r="O824" s="8">
        <f>'fnd enro'!O824</f>
        <v>0</v>
      </c>
      <c r="P824" s="8">
        <f>'fnd enro'!P824</f>
        <v>4</v>
      </c>
      <c r="Q824" s="8">
        <f>'fnd enro'!R824</f>
        <v>4</v>
      </c>
      <c r="R824" s="9">
        <f t="shared" si="168"/>
        <v>1.044</v>
      </c>
      <c r="S824" s="8">
        <f>VALUE('fnd enro'!Q824)</f>
        <v>7</v>
      </c>
      <c r="T824" s="1"/>
      <c r="U824" s="68">
        <f>(($D824*'fnd base rates'!C$7)
+($E824*'fnd base rates'!C$8)
+($F824*'fnd base rates'!C$9)
+($G824*'fnd base rates'!C$10)
+($H824*'fnd base rates'!C$11)
+($I824*'fnd base rates'!C$12)
+($J824*'fnd base rates'!C$13)
+($K824*'fnd base rates'!C$14)
+($M824*'fnd base rates'!C$16)
+($N824*'fnd base rates'!C$17)
+($O824*'fnd base rates'!C$18)
+($P824*VLOOKUP($S824+12,rate_basefnd,3)))
*$R824</f>
        <v>2874.9304511999999</v>
      </c>
      <c r="V824" s="68">
        <f>(($D824*'fnd base rates'!D$7)
+($E824*'fnd base rates'!D$8)
+($F824*'fnd base rates'!D$9)
+($G824*'fnd base rates'!D$10)
+($H824*'fnd base rates'!D$11)
+($I824*'fnd base rates'!D$12)
+($J824*'fnd base rates'!D$13)
+($K824*'fnd base rates'!D$14)
+($M824*'fnd base rates'!D$16)
+($N824*'fnd base rates'!D$17)
+($O824*'fnd base rates'!D$18)
+($P824*VLOOKUP($S824+12,rate_basefnd,4)))
*$R824</f>
        <v>5300.9308800000008</v>
      </c>
      <c r="W824" s="68">
        <f>(($D824*'fnd base rates'!E$7)
+($E824*'fnd base rates'!E$8)
+($F824*'fnd base rates'!E$9)
+($G824*'fnd base rates'!E$10)
+($H824*'fnd base rates'!E$11)
+($I824*'fnd base rates'!E$12)
+($J824*'fnd base rates'!E$13)
+($K824*'fnd base rates'!E$14)
+($M824*'fnd base rates'!E$16)
+($N824*'fnd base rates'!E$17)
+($O824*'fnd base rates'!E$18)
+($P824*VLOOKUP($S824+12,rate_basefnd,5)))
*$R824</f>
        <v>34699.807180800002</v>
      </c>
      <c r="X824" s="68">
        <f>(($D824*'fnd base rates'!F$7)
+($E824*'fnd base rates'!F$8)
+($F824*'fnd base rates'!F$9)
+($G824*'fnd base rates'!F$10)
+($H824*'fnd base rates'!F$11)
+($I824*'fnd base rates'!F$12)
+($J824*'fnd base rates'!F$13)
+($K824*'fnd base rates'!F$14)
+($M824*'fnd base rates'!F$16)
+($N824*'fnd base rates'!F$17)
+($O824*'fnd base rates'!F$18)
+($P824*VLOOKUP($S824+12,rate_basefnd,6)))
*$R824</f>
        <v>5545.4264928000002</v>
      </c>
      <c r="Y824" s="68">
        <f>(($D824*'fnd base rates'!G$7)
+($E824*'fnd base rates'!G$8)
+($F824*'fnd base rates'!G$9)
+($G824*'fnd base rates'!G$10)
+($H824*'fnd base rates'!G$11)
+($I824*'fnd base rates'!G$12)
+($J824*'fnd base rates'!G$13)
+($K824*'fnd base rates'!G$14)
+($M824*'fnd base rates'!G$16)
+($N824*'fnd base rates'!G$17)
+($O824*'fnd base rates'!G$18)
+($P824*VLOOKUP($S824+12,rate_basefnd,7)))
*$R824</f>
        <v>1574.8339104000001</v>
      </c>
      <c r="Z824" s="68">
        <f>(($D824*'fnd base rates'!H$7)
+($E824*'fnd base rates'!H$8)
+($F824*'fnd base rates'!H$9)
+($G824*'fnd base rates'!H$10)
+($H824*'fnd base rates'!H$11)
+($I824*'fnd base rates'!H$12)
+($J824*'fnd base rates'!H$13)
+($K824*'fnd base rates'!H$14)
+($M824*'fnd base rates'!H$16)
+($N824*'fnd base rates'!H$17)
+($O824*'fnd base rates'!H$18)
+($P824*VLOOKUP($S824+12,rate_basefnd,8)))</f>
        <v>2447.3759999999997</v>
      </c>
      <c r="AA824" s="68">
        <f>(($D824*'fnd base rates'!I$7)
+($E824*'fnd base rates'!I$8)
+($F824*'fnd base rates'!I$9)
+($G824*'fnd base rates'!I$10)
+($H824*'fnd base rates'!I$11)
+($I824*'fnd base rates'!I$12)
+($J824*'fnd base rates'!I$13)
+($K824*'fnd base rates'!I$14)
+($M824*'fnd base rates'!I$16)
+($N824*'fnd base rates'!I$17)
+($O824*'fnd base rates'!I$18)
+($P824*VLOOKUP($S824+12,rate_basefnd,9)))
*$R824</f>
        <v>2586.7814400000002</v>
      </c>
      <c r="AB824" s="68">
        <f>(($D824*'fnd base rates'!J$7)
+($E824*'fnd base rates'!J$8)
+($F824*'fnd base rates'!J$9)
+($G824*'fnd base rates'!J$10)
+($H824*'fnd base rates'!J$11)
+($I824*'fnd base rates'!J$12)
+($J824*'fnd base rates'!J$13)
+($K824*'fnd base rates'!J$14)
+($M824*'fnd base rates'!J$16)
+($N824*'fnd base rates'!J$17)
+($O824*'fnd base rates'!J$18)
+($P824*VLOOKUP($S824+12,rate_basefnd,10)))
*$R824</f>
        <v>4366.8327600000002</v>
      </c>
      <c r="AC824" s="68">
        <f>(($D824*'fnd base rates'!K$7)
+($E824*'fnd base rates'!K$8)
+($F824*'fnd base rates'!K$9)
+($G824*'fnd base rates'!K$10)
+($H824*'fnd base rates'!K$11)
+($I824*'fnd base rates'!K$12)
+($J824*'fnd base rates'!K$13)
+($K824*'fnd base rates'!K$14)
+($M824*'fnd base rates'!K$16)
+($N824*'fnd base rates'!K$17)
+($O824*'fnd base rates'!K$18)
+($P824*VLOOKUP($S824+12,rate_basefnd,11)))
*$R824</f>
        <v>5212.9571759999999</v>
      </c>
      <c r="AD824" s="68">
        <f>(($D824*'fnd base rates'!L$7)
+($E824*'fnd base rates'!L$8)
+($F824*'fnd base rates'!L$9)
+($G824*'fnd base rates'!L$10)
+($H824*'fnd base rates'!L$11)
+($I824*'fnd base rates'!L$12)
+($J824*'fnd base rates'!L$13)
+($K824*'fnd base rates'!L$14)
+($M824*'fnd base rates'!L$16)
+($N824*'fnd base rates'!L$17)
+($O824*'fnd base rates'!L$18)
+($P824*VLOOKUP($S824+12,rate_basefnd,12)))</f>
        <v>12297.0852</v>
      </c>
      <c r="AE824" s="68">
        <f>(($D824*'fnd base rates'!M$7)
+($E824*'fnd base rates'!M$8)
+($F824*'fnd base rates'!M$9)
+($G824*'fnd base rates'!M$10)
+($H824*'fnd base rates'!M$11)
+($I824*'fnd base rates'!M$12)
+($J824*'fnd base rates'!M$13)
+($K824*'fnd base rates'!M$14)
+($M824*'fnd base rates'!M$16)
+($N824*'fnd base rates'!M$17)
+($O824*'fnd base rates'!M$18)
+($P824*VLOOKUP($S824+12,rate_basefnd,13)))</f>
        <v>0</v>
      </c>
      <c r="AF824" s="3">
        <f t="shared" si="169"/>
        <v>76906.961491199996</v>
      </c>
      <c r="AH824" s="205">
        <f t="shared" si="170"/>
        <v>494093049</v>
      </c>
      <c r="AI824" s="3" t="str">
        <f t="shared" si="174"/>
        <v>494</v>
      </c>
      <c r="AJ824" s="1" t="str">
        <f t="shared" si="175"/>
        <v>093</v>
      </c>
      <c r="AK824" s="1" t="str">
        <f t="shared" si="176"/>
        <v>049</v>
      </c>
      <c r="AL824" s="3">
        <f t="shared" si="171"/>
        <v>1</v>
      </c>
      <c r="AM824" s="3">
        <f t="shared" si="181"/>
        <v>4</v>
      </c>
      <c r="AN824" s="3">
        <f t="shared" si="177"/>
        <v>76906.961491199996</v>
      </c>
      <c r="AO824" s="3">
        <f t="shared" si="178"/>
        <v>19227</v>
      </c>
      <c r="AP824" s="3">
        <f t="shared" si="172"/>
        <v>-1670</v>
      </c>
      <c r="AQ824" s="3">
        <v>20897</v>
      </c>
      <c r="AS824" s="68"/>
      <c r="AT824" s="68"/>
      <c r="AX824" s="4">
        <f t="shared" si="179"/>
        <v>0</v>
      </c>
      <c r="AZ824" s="4">
        <f t="shared" si="180"/>
        <v>0</v>
      </c>
      <c r="BB824" s="4"/>
    </row>
    <row r="825" spans="1:54" s="3" customFormat="1">
      <c r="A825" s="205" t="str">
        <f t="shared" si="173"/>
        <v>494</v>
      </c>
      <c r="B825" s="1">
        <v>494093056</v>
      </c>
      <c r="C825" s="7" t="s">
        <v>121</v>
      </c>
      <c r="D825" s="8">
        <f>'fnd enro'!D825</f>
        <v>0</v>
      </c>
      <c r="E825" s="8">
        <f>'fnd enro'!E825</f>
        <v>0</v>
      </c>
      <c r="F825" s="8">
        <f>'fnd enro'!F825</f>
        <v>0</v>
      </c>
      <c r="G825" s="8">
        <f>'fnd enro'!G825</f>
        <v>0</v>
      </c>
      <c r="H825" s="8">
        <f>'fnd enro'!H825</f>
        <v>0</v>
      </c>
      <c r="I825" s="8">
        <f>'fnd enro'!I825</f>
        <v>1</v>
      </c>
      <c r="J825" s="8">
        <f>'fnd enro'!J825</f>
        <v>0</v>
      </c>
      <c r="K825" s="9">
        <f>'fnd enro'!K825</f>
        <v>0.04</v>
      </c>
      <c r="L825" s="8">
        <f>'fnd enro'!L825</f>
        <v>0</v>
      </c>
      <c r="M825" s="8">
        <f>'fnd enro'!M825</f>
        <v>0</v>
      </c>
      <c r="N825" s="8">
        <f>'fnd enro'!N825</f>
        <v>0</v>
      </c>
      <c r="O825" s="8">
        <f>'fnd enro'!O825</f>
        <v>0</v>
      </c>
      <c r="P825" s="8">
        <f>'fnd enro'!P825</f>
        <v>0</v>
      </c>
      <c r="Q825" s="8">
        <f>'fnd enro'!R825</f>
        <v>1</v>
      </c>
      <c r="R825" s="9">
        <f t="shared" si="168"/>
        <v>1.044</v>
      </c>
      <c r="S825" s="8">
        <f>VALUE('fnd enro'!Q825)</f>
        <v>4</v>
      </c>
      <c r="T825" s="1"/>
      <c r="U825" s="68">
        <f>(($D825*'fnd base rates'!C$7)
+($E825*'fnd base rates'!C$8)
+($F825*'fnd base rates'!C$9)
+($G825*'fnd base rates'!C$10)
+($H825*'fnd base rates'!C$11)
+($I825*'fnd base rates'!C$12)
+($J825*'fnd base rates'!C$13)
+($K825*'fnd base rates'!C$14)
+($M825*'fnd base rates'!C$16)
+($N825*'fnd base rates'!C$17)
+($O825*'fnd base rates'!C$18)
+($P825*VLOOKUP($S825+12,rate_basefnd,3)))
*$R825</f>
        <v>626.04629280000006</v>
      </c>
      <c r="V825" s="68">
        <f>(($D825*'fnd base rates'!D$7)
+($E825*'fnd base rates'!D$8)
+($F825*'fnd base rates'!D$9)
+($G825*'fnd base rates'!D$10)
+($H825*'fnd base rates'!D$11)
+($I825*'fnd base rates'!D$12)
+($J825*'fnd base rates'!D$13)
+($K825*'fnd base rates'!D$14)
+($M825*'fnd base rates'!D$16)
+($N825*'fnd base rates'!D$17)
+($O825*'fnd base rates'!D$18)
+($P825*VLOOKUP($S825+12,rate_basefnd,4)))
*$R825</f>
        <v>886.08456000000001</v>
      </c>
      <c r="W825" s="68">
        <f>(($D825*'fnd base rates'!E$7)
+($E825*'fnd base rates'!E$8)
+($F825*'fnd base rates'!E$9)
+($G825*'fnd base rates'!E$10)
+($H825*'fnd base rates'!E$11)
+($I825*'fnd base rates'!E$12)
+($J825*'fnd base rates'!E$13)
+($K825*'fnd base rates'!E$14)
+($M825*'fnd base rates'!E$16)
+($N825*'fnd base rates'!E$17)
+($O825*'fnd base rates'!E$18)
+($P825*VLOOKUP($S825+12,rate_basefnd,5)))
*$R825</f>
        <v>5704.7404751999993</v>
      </c>
      <c r="X825" s="68">
        <f>(($D825*'fnd base rates'!F$7)
+($E825*'fnd base rates'!F$8)
+($F825*'fnd base rates'!F$9)
+($G825*'fnd base rates'!F$10)
+($H825*'fnd base rates'!F$11)
+($I825*'fnd base rates'!F$12)
+($J825*'fnd base rates'!F$13)
+($K825*'fnd base rates'!F$14)
+($M825*'fnd base rates'!F$16)
+($N825*'fnd base rates'!F$17)
+($O825*'fnd base rates'!F$18)
+($P825*VLOOKUP($S825+12,rate_basefnd,6)))
*$R825</f>
        <v>1041.7583231999999</v>
      </c>
      <c r="Y825" s="68">
        <f>(($D825*'fnd base rates'!G$7)
+($E825*'fnd base rates'!G$8)
+($F825*'fnd base rates'!G$9)
+($G825*'fnd base rates'!G$10)
+($H825*'fnd base rates'!G$11)
+($I825*'fnd base rates'!G$12)
+($J825*'fnd base rates'!G$13)
+($K825*'fnd base rates'!G$14)
+($M825*'fnd base rates'!G$16)
+($N825*'fnd base rates'!G$17)
+($O825*'fnd base rates'!G$18)
+($P825*VLOOKUP($S825+12,rate_basefnd,7)))
*$R825</f>
        <v>190.56173759999999</v>
      </c>
      <c r="Z825" s="68">
        <f>(($D825*'fnd base rates'!H$7)
+($E825*'fnd base rates'!H$8)
+($F825*'fnd base rates'!H$9)
+($G825*'fnd base rates'!H$10)
+($H825*'fnd base rates'!H$11)
+($I825*'fnd base rates'!H$12)
+($J825*'fnd base rates'!H$13)
+($K825*'fnd base rates'!H$14)
+($M825*'fnd base rates'!H$16)
+($N825*'fnd base rates'!H$17)
+($O825*'fnd base rates'!H$18)
+($P825*VLOOKUP($S825+12,rate_basefnd,8)))</f>
        <v>919.26400000000001</v>
      </c>
      <c r="AA825" s="68">
        <f>(($D825*'fnd base rates'!I$7)
+($E825*'fnd base rates'!I$8)
+($F825*'fnd base rates'!I$9)
+($G825*'fnd base rates'!I$10)
+($H825*'fnd base rates'!I$11)
+($I825*'fnd base rates'!I$12)
+($J825*'fnd base rates'!I$13)
+($K825*'fnd base rates'!I$14)
+($M825*'fnd base rates'!I$16)
+($N825*'fnd base rates'!I$17)
+($O825*'fnd base rates'!I$18)
+($P825*VLOOKUP($S825+12,rate_basefnd,9)))
*$R825</f>
        <v>493.31088</v>
      </c>
      <c r="AB825" s="68">
        <f>(($D825*'fnd base rates'!J$7)
+($E825*'fnd base rates'!J$8)
+($F825*'fnd base rates'!J$9)
+($G825*'fnd base rates'!J$10)
+($H825*'fnd base rates'!J$11)
+($I825*'fnd base rates'!J$12)
+($J825*'fnd base rates'!J$13)
+($K825*'fnd base rates'!J$14)
+($M825*'fnd base rates'!J$16)
+($N825*'fnd base rates'!J$17)
+($O825*'fnd base rates'!J$18)
+($P825*VLOOKUP($S825+12,rate_basefnd,10)))
*$R825</f>
        <v>664.49556000000007</v>
      </c>
      <c r="AC825" s="68">
        <f>(($D825*'fnd base rates'!K$7)
+($E825*'fnd base rates'!K$8)
+($F825*'fnd base rates'!K$9)
+($G825*'fnd base rates'!K$10)
+($H825*'fnd base rates'!K$11)
+($I825*'fnd base rates'!K$12)
+($J825*'fnd base rates'!K$13)
+($K825*'fnd base rates'!K$14)
+($M825*'fnd base rates'!K$16)
+($N825*'fnd base rates'!K$17)
+($O825*'fnd base rates'!K$18)
+($P825*VLOOKUP($S825+12,rate_basefnd,11)))
*$R825</f>
        <v>1337.2449839999999</v>
      </c>
      <c r="AD825" s="68">
        <f>(($D825*'fnd base rates'!L$7)
+($E825*'fnd base rates'!L$8)
+($F825*'fnd base rates'!L$9)
+($G825*'fnd base rates'!L$10)
+($H825*'fnd base rates'!L$11)
+($I825*'fnd base rates'!L$12)
+($J825*'fnd base rates'!L$13)
+($K825*'fnd base rates'!L$14)
+($M825*'fnd base rates'!L$16)
+($N825*'fnd base rates'!L$17)
+($O825*'fnd base rates'!L$18)
+($P825*VLOOKUP($S825+12,rate_basefnd,12)))</f>
        <v>2166.2388000000001</v>
      </c>
      <c r="AE825" s="68">
        <f>(($D825*'fnd base rates'!M$7)
+($E825*'fnd base rates'!M$8)
+($F825*'fnd base rates'!M$9)
+($G825*'fnd base rates'!M$10)
+($H825*'fnd base rates'!M$11)
+($I825*'fnd base rates'!M$12)
+($J825*'fnd base rates'!M$13)
+($K825*'fnd base rates'!M$14)
+($M825*'fnd base rates'!M$16)
+($N825*'fnd base rates'!M$17)
+($O825*'fnd base rates'!M$18)
+($P825*VLOOKUP($S825+12,rate_basefnd,13)))</f>
        <v>0</v>
      </c>
      <c r="AF825" s="3">
        <f t="shared" si="169"/>
        <v>14029.745612799998</v>
      </c>
      <c r="AH825" s="205">
        <f t="shared" si="170"/>
        <v>494093056</v>
      </c>
      <c r="AI825" s="3" t="str">
        <f t="shared" si="174"/>
        <v>494</v>
      </c>
      <c r="AJ825" s="1" t="str">
        <f t="shared" si="175"/>
        <v>093</v>
      </c>
      <c r="AK825" s="1" t="str">
        <f t="shared" si="176"/>
        <v>056</v>
      </c>
      <c r="AL825" s="3">
        <f t="shared" si="171"/>
        <v>1</v>
      </c>
      <c r="AM825" s="3">
        <f t="shared" si="181"/>
        <v>1</v>
      </c>
      <c r="AN825" s="3">
        <f t="shared" si="177"/>
        <v>14029.745612799998</v>
      </c>
      <c r="AO825" s="3">
        <f t="shared" si="178"/>
        <v>14030</v>
      </c>
      <c r="AP825" s="3">
        <f t="shared" si="172"/>
        <v>-6306</v>
      </c>
      <c r="AQ825" s="3">
        <v>20336</v>
      </c>
      <c r="AS825" s="68"/>
      <c r="AT825" s="68"/>
      <c r="AX825" s="4">
        <f t="shared" si="179"/>
        <v>0</v>
      </c>
      <c r="AZ825" s="4">
        <f t="shared" si="180"/>
        <v>0</v>
      </c>
      <c r="BB825" s="4"/>
    </row>
    <row r="826" spans="1:54" s="3" customFormat="1">
      <c r="A826" s="205" t="str">
        <f t="shared" si="173"/>
        <v>494</v>
      </c>
      <c r="B826" s="1">
        <v>494093057</v>
      </c>
      <c r="C826" s="7" t="s">
        <v>121</v>
      </c>
      <c r="D826" s="8">
        <f>'fnd enro'!D826</f>
        <v>0</v>
      </c>
      <c r="E826" s="8">
        <f>'fnd enro'!E826</f>
        <v>0</v>
      </c>
      <c r="F826" s="8">
        <f>'fnd enro'!F826</f>
        <v>5</v>
      </c>
      <c r="G826" s="8">
        <f>'fnd enro'!G826</f>
        <v>34</v>
      </c>
      <c r="H826" s="8">
        <f>'fnd enro'!H826</f>
        <v>23</v>
      </c>
      <c r="I826" s="8">
        <f>'fnd enro'!I826</f>
        <v>17</v>
      </c>
      <c r="J826" s="8">
        <f>'fnd enro'!J826</f>
        <v>0</v>
      </c>
      <c r="K826" s="9">
        <f>'fnd enro'!K826</f>
        <v>3.16</v>
      </c>
      <c r="L826" s="8">
        <f>'fnd enro'!L826</f>
        <v>0</v>
      </c>
      <c r="M826" s="8">
        <f>'fnd enro'!M826</f>
        <v>20</v>
      </c>
      <c r="N826" s="8">
        <f>'fnd enro'!N826</f>
        <v>2</v>
      </c>
      <c r="O826" s="8">
        <f>'fnd enro'!O826</f>
        <v>0</v>
      </c>
      <c r="P826" s="8">
        <f>'fnd enro'!P826</f>
        <v>51</v>
      </c>
      <c r="Q826" s="8">
        <f>'fnd enro'!R826</f>
        <v>79</v>
      </c>
      <c r="R826" s="9">
        <f t="shared" si="168"/>
        <v>1.044</v>
      </c>
      <c r="S826" s="8">
        <f>VALUE('fnd enro'!Q826)</f>
        <v>12</v>
      </c>
      <c r="T826" s="1"/>
      <c r="U826" s="68">
        <f>(($D826*'fnd base rates'!C$7)
+($E826*'fnd base rates'!C$8)
+($F826*'fnd base rates'!C$9)
+($G826*'fnd base rates'!C$10)
+($H826*'fnd base rates'!C$11)
+($I826*'fnd base rates'!C$12)
+($J826*'fnd base rates'!C$13)
+($K826*'fnd base rates'!C$14)
+($M826*'fnd base rates'!C$16)
+($N826*'fnd base rates'!C$17)
+($O826*'fnd base rates'!C$18)
+($P826*VLOOKUP($S826+12,rate_basefnd,3)))
*$R826</f>
        <v>59868.111931200008</v>
      </c>
      <c r="V826" s="68">
        <f>(($D826*'fnd base rates'!D$7)
+($E826*'fnd base rates'!D$8)
+($F826*'fnd base rates'!D$9)
+($G826*'fnd base rates'!D$10)
+($H826*'fnd base rates'!D$11)
+($I826*'fnd base rates'!D$12)
+($J826*'fnd base rates'!D$13)
+($K826*'fnd base rates'!D$14)
+($M826*'fnd base rates'!D$16)
+($N826*'fnd base rates'!D$17)
+($O826*'fnd base rates'!D$18)
+($P826*VLOOKUP($S826+12,rate_basefnd,4)))
*$R826</f>
        <v>111000.30372000001</v>
      </c>
      <c r="W826" s="68">
        <f>(($D826*'fnd base rates'!E$7)
+($E826*'fnd base rates'!E$8)
+($F826*'fnd base rates'!E$9)
+($G826*'fnd base rates'!E$10)
+($H826*'fnd base rates'!E$11)
+($I826*'fnd base rates'!E$12)
+($J826*'fnd base rates'!E$13)
+($K826*'fnd base rates'!E$14)
+($M826*'fnd base rates'!E$16)
+($N826*'fnd base rates'!E$17)
+($O826*'fnd base rates'!E$18)
+($P826*VLOOKUP($S826+12,rate_basefnd,5)))
*$R826</f>
        <v>752143.1843808</v>
      </c>
      <c r="X826" s="68">
        <f>(($D826*'fnd base rates'!F$7)
+($E826*'fnd base rates'!F$8)
+($F826*'fnd base rates'!F$9)
+($G826*'fnd base rates'!F$10)
+($H826*'fnd base rates'!F$11)
+($I826*'fnd base rates'!F$12)
+($J826*'fnd base rates'!F$13)
+($K826*'fnd base rates'!F$14)
+($M826*'fnd base rates'!F$16)
+($N826*'fnd base rates'!F$17)
+($O826*'fnd base rates'!F$18)
+($P826*VLOOKUP($S826+12,rate_basefnd,6)))
*$R826</f>
        <v>106349.74433279999</v>
      </c>
      <c r="Y826" s="68">
        <f>(($D826*'fnd base rates'!G$7)
+($E826*'fnd base rates'!G$8)
+($F826*'fnd base rates'!G$9)
+($G826*'fnd base rates'!G$10)
+($H826*'fnd base rates'!G$11)
+($I826*'fnd base rates'!G$12)
+($J826*'fnd base rates'!G$13)
+($K826*'fnd base rates'!G$14)
+($M826*'fnd base rates'!G$16)
+($N826*'fnd base rates'!G$17)
+($O826*'fnd base rates'!G$18)
+($P826*VLOOKUP($S826+12,rate_basefnd,7)))
*$R826</f>
        <v>33356.824790400002</v>
      </c>
      <c r="Z826" s="68">
        <f>(($D826*'fnd base rates'!H$7)
+($E826*'fnd base rates'!H$8)
+($F826*'fnd base rates'!H$9)
+($G826*'fnd base rates'!H$10)
+($H826*'fnd base rates'!H$11)
+($I826*'fnd base rates'!H$12)
+($J826*'fnd base rates'!H$13)
+($K826*'fnd base rates'!H$14)
+($M826*'fnd base rates'!H$16)
+($N826*'fnd base rates'!H$17)
+($O826*'fnd base rates'!H$18)
+($P826*VLOOKUP($S826+12,rate_basefnd,8)))</f>
        <v>57515.856</v>
      </c>
      <c r="AA826" s="68">
        <f>(($D826*'fnd base rates'!I$7)
+($E826*'fnd base rates'!I$8)
+($F826*'fnd base rates'!I$9)
+($G826*'fnd base rates'!I$10)
+($H826*'fnd base rates'!I$11)
+($I826*'fnd base rates'!I$12)
+($J826*'fnd base rates'!I$13)
+($K826*'fnd base rates'!I$14)
+($M826*'fnd base rates'!I$16)
+($N826*'fnd base rates'!I$17)
+($O826*'fnd base rates'!I$18)
+($P826*VLOOKUP($S826+12,rate_basefnd,9)))
*$R826</f>
        <v>54087.249240000012</v>
      </c>
      <c r="AB826" s="68">
        <f>(($D826*'fnd base rates'!J$7)
+($E826*'fnd base rates'!J$8)
+($F826*'fnd base rates'!J$9)
+($G826*'fnd base rates'!J$10)
+($H826*'fnd base rates'!J$11)
+($I826*'fnd base rates'!J$12)
+($J826*'fnd base rates'!J$13)
+($K826*'fnd base rates'!J$14)
+($M826*'fnd base rates'!J$16)
+($N826*'fnd base rates'!J$17)
+($O826*'fnd base rates'!J$18)
+($P826*VLOOKUP($S826+12,rate_basefnd,10)))
*$R826</f>
        <v>99407.550239999997</v>
      </c>
      <c r="AC826" s="68">
        <f>(($D826*'fnd base rates'!K$7)
+($E826*'fnd base rates'!K$8)
+($F826*'fnd base rates'!K$9)
+($G826*'fnd base rates'!K$10)
+($H826*'fnd base rates'!K$11)
+($I826*'fnd base rates'!K$12)
+($J826*'fnd base rates'!K$13)
+($K826*'fnd base rates'!K$14)
+($M826*'fnd base rates'!K$16)
+($N826*'fnd base rates'!K$17)
+($O826*'fnd base rates'!K$18)
+($P826*VLOOKUP($S826+12,rate_basefnd,11)))
*$R826</f>
        <v>112603.00449600002</v>
      </c>
      <c r="AD826" s="68">
        <f>(($D826*'fnd base rates'!L$7)
+($E826*'fnd base rates'!L$8)
+($F826*'fnd base rates'!L$9)
+($G826*'fnd base rates'!L$10)
+($H826*'fnd base rates'!L$11)
+($I826*'fnd base rates'!L$12)
+($J826*'fnd base rates'!L$13)
+($K826*'fnd base rates'!L$14)
+($M826*'fnd base rates'!L$16)
+($N826*'fnd base rates'!L$17)
+($O826*'fnd base rates'!L$18)
+($P826*VLOOKUP($S826+12,rate_basefnd,12)))</f>
        <v>252796.79519999993</v>
      </c>
      <c r="AE826" s="68">
        <f>(($D826*'fnd base rates'!M$7)
+($E826*'fnd base rates'!M$8)
+($F826*'fnd base rates'!M$9)
+($G826*'fnd base rates'!M$10)
+($H826*'fnd base rates'!M$11)
+($I826*'fnd base rates'!M$12)
+($J826*'fnd base rates'!M$13)
+($K826*'fnd base rates'!M$14)
+($M826*'fnd base rates'!M$16)
+($N826*'fnd base rates'!M$17)
+($O826*'fnd base rates'!M$18)
+($P826*VLOOKUP($S826+12,rate_basefnd,13)))</f>
        <v>0</v>
      </c>
      <c r="AF826" s="3">
        <f t="shared" si="169"/>
        <v>1639128.6243312</v>
      </c>
      <c r="AH826" s="205">
        <f t="shared" si="170"/>
        <v>494093057</v>
      </c>
      <c r="AI826" s="3" t="str">
        <f t="shared" si="174"/>
        <v>494</v>
      </c>
      <c r="AJ826" s="1" t="str">
        <f t="shared" si="175"/>
        <v>093</v>
      </c>
      <c r="AK826" s="1" t="str">
        <f t="shared" si="176"/>
        <v>057</v>
      </c>
      <c r="AL826" s="3">
        <f t="shared" si="171"/>
        <v>1</v>
      </c>
      <c r="AM826" s="3">
        <f t="shared" si="181"/>
        <v>79</v>
      </c>
      <c r="AN826" s="3">
        <f t="shared" si="177"/>
        <v>1639128.6243312</v>
      </c>
      <c r="AO826" s="3">
        <f t="shared" si="178"/>
        <v>20748</v>
      </c>
      <c r="AP826" s="3">
        <f t="shared" si="172"/>
        <v>3111</v>
      </c>
      <c r="AQ826" s="3">
        <v>17637</v>
      </c>
      <c r="AS826" s="68"/>
      <c r="AT826" s="68"/>
      <c r="AX826" s="4">
        <f t="shared" si="179"/>
        <v>0</v>
      </c>
      <c r="AZ826" s="4">
        <f t="shared" si="180"/>
        <v>0</v>
      </c>
      <c r="BB826" s="4"/>
    </row>
    <row r="827" spans="1:54" s="3" customFormat="1">
      <c r="A827" s="205" t="str">
        <f t="shared" si="173"/>
        <v>494</v>
      </c>
      <c r="B827" s="1">
        <v>494093071</v>
      </c>
      <c r="C827" s="7" t="s">
        <v>121</v>
      </c>
      <c r="D827" s="8">
        <f>'fnd enro'!D827</f>
        <v>0</v>
      </c>
      <c r="E827" s="8">
        <f>'fnd enro'!E827</f>
        <v>0</v>
      </c>
      <c r="F827" s="8">
        <f>'fnd enro'!F827</f>
        <v>0</v>
      </c>
      <c r="G827" s="8">
        <f>'fnd enro'!G827</f>
        <v>0</v>
      </c>
      <c r="H827" s="8">
        <f>'fnd enro'!H827</f>
        <v>1</v>
      </c>
      <c r="I827" s="8">
        <f>'fnd enro'!I827</f>
        <v>1</v>
      </c>
      <c r="J827" s="8">
        <f>'fnd enro'!J827</f>
        <v>0</v>
      </c>
      <c r="K827" s="9">
        <f>'fnd enro'!K827</f>
        <v>0.08</v>
      </c>
      <c r="L827" s="8">
        <f>'fnd enro'!L827</f>
        <v>0</v>
      </c>
      <c r="M827" s="8">
        <f>'fnd enro'!M827</f>
        <v>0</v>
      </c>
      <c r="N827" s="8">
        <f>'fnd enro'!N827</f>
        <v>0</v>
      </c>
      <c r="O827" s="8">
        <f>'fnd enro'!O827</f>
        <v>0</v>
      </c>
      <c r="P827" s="8">
        <f>'fnd enro'!P827</f>
        <v>0</v>
      </c>
      <c r="Q827" s="8">
        <f>'fnd enro'!R827</f>
        <v>2</v>
      </c>
      <c r="R827" s="9">
        <f t="shared" si="168"/>
        <v>1.044</v>
      </c>
      <c r="S827" s="8">
        <f>VALUE('fnd enro'!Q827)</f>
        <v>5</v>
      </c>
      <c r="T827" s="1"/>
      <c r="U827" s="68">
        <f>(($D827*'fnd base rates'!C$7)
+($E827*'fnd base rates'!C$8)
+($F827*'fnd base rates'!C$9)
+($G827*'fnd base rates'!C$10)
+($H827*'fnd base rates'!C$11)
+($I827*'fnd base rates'!C$12)
+($J827*'fnd base rates'!C$13)
+($K827*'fnd base rates'!C$14)
+($M827*'fnd base rates'!C$16)
+($N827*'fnd base rates'!C$17)
+($O827*'fnd base rates'!C$18)
+($P827*VLOOKUP($S827+12,rate_basefnd,3)))
*$R827</f>
        <v>1252.0925856000001</v>
      </c>
      <c r="V827" s="68">
        <f>(($D827*'fnd base rates'!D$7)
+($E827*'fnd base rates'!D$8)
+($F827*'fnd base rates'!D$9)
+($G827*'fnd base rates'!D$10)
+($H827*'fnd base rates'!D$11)
+($I827*'fnd base rates'!D$12)
+($J827*'fnd base rates'!D$13)
+($K827*'fnd base rates'!D$14)
+($M827*'fnd base rates'!D$16)
+($N827*'fnd base rates'!D$17)
+($O827*'fnd base rates'!D$18)
+($P827*VLOOKUP($S827+12,rate_basefnd,4)))
*$R827</f>
        <v>1772.16912</v>
      </c>
      <c r="W827" s="68">
        <f>(($D827*'fnd base rates'!E$7)
+($E827*'fnd base rates'!E$8)
+($F827*'fnd base rates'!E$9)
+($G827*'fnd base rates'!E$10)
+($H827*'fnd base rates'!E$11)
+($I827*'fnd base rates'!E$12)
+($J827*'fnd base rates'!E$13)
+($K827*'fnd base rates'!E$14)
+($M827*'fnd base rates'!E$16)
+($N827*'fnd base rates'!E$17)
+($O827*'fnd base rates'!E$18)
+($P827*VLOOKUP($S827+12,rate_basefnd,5)))
*$R827</f>
        <v>9726.9914303999994</v>
      </c>
      <c r="X827" s="68">
        <f>(($D827*'fnd base rates'!F$7)
+($E827*'fnd base rates'!F$8)
+($F827*'fnd base rates'!F$9)
+($G827*'fnd base rates'!F$10)
+($H827*'fnd base rates'!F$11)
+($I827*'fnd base rates'!F$12)
+($J827*'fnd base rates'!F$13)
+($K827*'fnd base rates'!F$14)
+($M827*'fnd base rates'!F$16)
+($N827*'fnd base rates'!F$17)
+($O827*'fnd base rates'!F$18)
+($P827*VLOOKUP($S827+12,rate_basefnd,6)))
*$R827</f>
        <v>2209.1724863999998</v>
      </c>
      <c r="Y827" s="68">
        <f>(($D827*'fnd base rates'!G$7)
+($E827*'fnd base rates'!G$8)
+($F827*'fnd base rates'!G$9)
+($G827*'fnd base rates'!G$10)
+($H827*'fnd base rates'!G$11)
+($I827*'fnd base rates'!G$12)
+($J827*'fnd base rates'!G$13)
+($K827*'fnd base rates'!G$14)
+($M827*'fnd base rates'!G$16)
+($N827*'fnd base rates'!G$17)
+($O827*'fnd base rates'!G$18)
+($P827*VLOOKUP($S827+12,rate_basefnd,7)))
*$R827</f>
        <v>386.40611519999999</v>
      </c>
      <c r="Z827" s="68">
        <f>(($D827*'fnd base rates'!H$7)
+($E827*'fnd base rates'!H$8)
+($F827*'fnd base rates'!H$9)
+($G827*'fnd base rates'!H$10)
+($H827*'fnd base rates'!H$11)
+($I827*'fnd base rates'!H$12)
+($J827*'fnd base rates'!H$13)
+($K827*'fnd base rates'!H$14)
+($M827*'fnd base rates'!H$16)
+($N827*'fnd base rates'!H$17)
+($O827*'fnd base rates'!H$18)
+($P827*VLOOKUP($S827+12,rate_basefnd,8)))</f>
        <v>1500.568</v>
      </c>
      <c r="AA827" s="68">
        <f>(($D827*'fnd base rates'!I$7)
+($E827*'fnd base rates'!I$8)
+($F827*'fnd base rates'!I$9)
+($G827*'fnd base rates'!I$10)
+($H827*'fnd base rates'!I$11)
+($I827*'fnd base rates'!I$12)
+($J827*'fnd base rates'!I$13)
+($K827*'fnd base rates'!I$14)
+($M827*'fnd base rates'!I$16)
+($N827*'fnd base rates'!I$17)
+($O827*'fnd base rates'!I$18)
+($P827*VLOOKUP($S827+12,rate_basefnd,9)))
*$R827</f>
        <v>966.40992000000006</v>
      </c>
      <c r="AB827" s="68">
        <f>(($D827*'fnd base rates'!J$7)
+($E827*'fnd base rates'!J$8)
+($F827*'fnd base rates'!J$9)
+($G827*'fnd base rates'!J$10)
+($H827*'fnd base rates'!J$11)
+($I827*'fnd base rates'!J$12)
+($J827*'fnd base rates'!J$13)
+($K827*'fnd base rates'!J$14)
+($M827*'fnd base rates'!J$16)
+($N827*'fnd base rates'!J$17)
+($O827*'fnd base rates'!J$18)
+($P827*VLOOKUP($S827+12,rate_basefnd,10)))
*$R827</f>
        <v>952.66043999999999</v>
      </c>
      <c r="AC827" s="68">
        <f>(($D827*'fnd base rates'!K$7)
+($E827*'fnd base rates'!K$8)
+($F827*'fnd base rates'!K$9)
+($G827*'fnd base rates'!K$10)
+($H827*'fnd base rates'!K$11)
+($I827*'fnd base rates'!K$12)
+($J827*'fnd base rates'!K$13)
+($K827*'fnd base rates'!K$14)
+($M827*'fnd base rates'!K$16)
+($N827*'fnd base rates'!K$17)
+($O827*'fnd base rates'!K$18)
+($P827*VLOOKUP($S827+12,rate_basefnd,11)))
*$R827</f>
        <v>2711.6668079999999</v>
      </c>
      <c r="AD827" s="68">
        <f>(($D827*'fnd base rates'!L$7)
+($E827*'fnd base rates'!L$8)
+($F827*'fnd base rates'!L$9)
+($G827*'fnd base rates'!L$10)
+($H827*'fnd base rates'!L$11)
+($I827*'fnd base rates'!L$12)
+($J827*'fnd base rates'!L$13)
+($K827*'fnd base rates'!L$14)
+($M827*'fnd base rates'!L$16)
+($N827*'fnd base rates'!L$17)
+($O827*'fnd base rates'!L$18)
+($P827*VLOOKUP($S827+12,rate_basefnd,12)))</f>
        <v>4594.8975999999993</v>
      </c>
      <c r="AE827" s="68">
        <f>(($D827*'fnd base rates'!M$7)
+($E827*'fnd base rates'!M$8)
+($F827*'fnd base rates'!M$9)
+($G827*'fnd base rates'!M$10)
+($H827*'fnd base rates'!M$11)
+($I827*'fnd base rates'!M$12)
+($J827*'fnd base rates'!M$13)
+($K827*'fnd base rates'!M$14)
+($M827*'fnd base rates'!M$16)
+($N827*'fnd base rates'!M$17)
+($O827*'fnd base rates'!M$18)
+($P827*VLOOKUP($S827+12,rate_basefnd,13)))</f>
        <v>0</v>
      </c>
      <c r="AF827" s="3">
        <f t="shared" si="169"/>
        <v>26073.034505599997</v>
      </c>
      <c r="AH827" s="205">
        <f t="shared" si="170"/>
        <v>494093071</v>
      </c>
      <c r="AI827" s="3" t="str">
        <f t="shared" si="174"/>
        <v>494</v>
      </c>
      <c r="AJ827" s="1" t="str">
        <f t="shared" si="175"/>
        <v>093</v>
      </c>
      <c r="AK827" s="1" t="str">
        <f t="shared" si="176"/>
        <v>071</v>
      </c>
      <c r="AL827" s="3">
        <f t="shared" si="171"/>
        <v>1</v>
      </c>
      <c r="AM827" s="3">
        <f t="shared" si="181"/>
        <v>2</v>
      </c>
      <c r="AN827" s="3">
        <f t="shared" si="177"/>
        <v>26073.034505599997</v>
      </c>
      <c r="AO827" s="3">
        <f t="shared" si="178"/>
        <v>13037</v>
      </c>
      <c r="AP827" s="3">
        <f t="shared" si="172"/>
        <v>-7346</v>
      </c>
      <c r="AQ827" s="3">
        <v>20383</v>
      </c>
      <c r="AS827" s="68"/>
      <c r="AT827" s="68"/>
      <c r="AX827" s="4">
        <f t="shared" si="179"/>
        <v>0</v>
      </c>
      <c r="AZ827" s="4">
        <f t="shared" si="180"/>
        <v>0</v>
      </c>
      <c r="BB827" s="4"/>
    </row>
    <row r="828" spans="1:54" s="3" customFormat="1">
      <c r="A828" s="205" t="str">
        <f t="shared" si="173"/>
        <v>494</v>
      </c>
      <c r="B828" s="1">
        <v>494093093</v>
      </c>
      <c r="C828" s="7" t="s">
        <v>121</v>
      </c>
      <c r="D828" s="8">
        <f>'fnd enro'!D828</f>
        <v>0</v>
      </c>
      <c r="E828" s="8">
        <f>'fnd enro'!E828</f>
        <v>0</v>
      </c>
      <c r="F828" s="8">
        <f>'fnd enro'!F828</f>
        <v>26</v>
      </c>
      <c r="G828" s="8">
        <f>'fnd enro'!G828</f>
        <v>118</v>
      </c>
      <c r="H828" s="8">
        <f>'fnd enro'!H828</f>
        <v>55</v>
      </c>
      <c r="I828" s="8">
        <f>'fnd enro'!I828</f>
        <v>83</v>
      </c>
      <c r="J828" s="8">
        <f>'fnd enro'!J828</f>
        <v>0</v>
      </c>
      <c r="K828" s="9">
        <f>'fnd enro'!K828</f>
        <v>11.28</v>
      </c>
      <c r="L828" s="8">
        <f>'fnd enro'!L828</f>
        <v>0</v>
      </c>
      <c r="M828" s="8">
        <f>'fnd enro'!M828</f>
        <v>65</v>
      </c>
      <c r="N828" s="8">
        <f>'fnd enro'!N828</f>
        <v>6</v>
      </c>
      <c r="O828" s="8">
        <f>'fnd enro'!O828</f>
        <v>3</v>
      </c>
      <c r="P828" s="8">
        <f>'fnd enro'!P828</f>
        <v>151</v>
      </c>
      <c r="Q828" s="8">
        <f>'fnd enro'!R828</f>
        <v>282</v>
      </c>
      <c r="R828" s="9">
        <f t="shared" si="168"/>
        <v>1.044</v>
      </c>
      <c r="S828" s="8">
        <f>VALUE('fnd enro'!Q828)</f>
        <v>11</v>
      </c>
      <c r="T828" s="1"/>
      <c r="U828" s="68">
        <f>(($D828*'fnd base rates'!C$7)
+($E828*'fnd base rates'!C$8)
+($F828*'fnd base rates'!C$9)
+($G828*'fnd base rates'!C$10)
+($H828*'fnd base rates'!C$11)
+($I828*'fnd base rates'!C$12)
+($J828*'fnd base rates'!C$13)
+($K828*'fnd base rates'!C$14)
+($M828*'fnd base rates'!C$16)
+($N828*'fnd base rates'!C$17)
+($O828*'fnd base rates'!C$18)
+($P828*VLOOKUP($S828+12,rate_basefnd,3)))
*$R828</f>
        <v>206334.64452960002</v>
      </c>
      <c r="V828" s="68">
        <f>(($D828*'fnd base rates'!D$7)
+($E828*'fnd base rates'!D$8)
+($F828*'fnd base rates'!D$9)
+($G828*'fnd base rates'!D$10)
+($H828*'fnd base rates'!D$11)
+($I828*'fnd base rates'!D$12)
+($J828*'fnd base rates'!D$13)
+($K828*'fnd base rates'!D$14)
+($M828*'fnd base rates'!D$16)
+($N828*'fnd base rates'!D$17)
+($O828*'fnd base rates'!D$18)
+($P828*VLOOKUP($S828+12,rate_basefnd,4)))
*$R828</f>
        <v>362711.08403999999</v>
      </c>
      <c r="W828" s="68">
        <f>(($D828*'fnd base rates'!E$7)
+($E828*'fnd base rates'!E$8)
+($F828*'fnd base rates'!E$9)
+($G828*'fnd base rates'!E$10)
+($H828*'fnd base rates'!E$11)
+($I828*'fnd base rates'!E$12)
+($J828*'fnd base rates'!E$13)
+($K828*'fnd base rates'!E$14)
+($M828*'fnd base rates'!E$16)
+($N828*'fnd base rates'!E$17)
+($O828*'fnd base rates'!E$18)
+($P828*VLOOKUP($S828+12,rate_basefnd,5)))
*$R828</f>
        <v>2399849.1429264001</v>
      </c>
      <c r="X828" s="68">
        <f>(($D828*'fnd base rates'!F$7)
+($E828*'fnd base rates'!F$8)
+($F828*'fnd base rates'!F$9)
+($G828*'fnd base rates'!F$10)
+($H828*'fnd base rates'!F$11)
+($I828*'fnd base rates'!F$12)
+($J828*'fnd base rates'!F$13)
+($K828*'fnd base rates'!F$14)
+($M828*'fnd base rates'!F$16)
+($N828*'fnd base rates'!F$17)
+($O828*'fnd base rates'!F$18)
+($P828*VLOOKUP($S828+12,rate_basefnd,6)))
*$R828</f>
        <v>377394.54690240003</v>
      </c>
      <c r="Y828" s="68">
        <f>(($D828*'fnd base rates'!G$7)
+($E828*'fnd base rates'!G$8)
+($F828*'fnd base rates'!G$9)
+($G828*'fnd base rates'!G$10)
+($H828*'fnd base rates'!G$11)
+($I828*'fnd base rates'!G$12)
+($J828*'fnd base rates'!G$13)
+($K828*'fnd base rates'!G$14)
+($M828*'fnd base rates'!G$16)
+($N828*'fnd base rates'!G$17)
+($O828*'fnd base rates'!G$18)
+($P828*VLOOKUP($S828+12,rate_basefnd,7)))
*$R828</f>
        <v>103171.26712320001</v>
      </c>
      <c r="Z828" s="68">
        <f>(($D828*'fnd base rates'!H$7)
+($E828*'fnd base rates'!H$8)
+($F828*'fnd base rates'!H$9)
+($G828*'fnd base rates'!H$10)
+($H828*'fnd base rates'!H$11)
+($I828*'fnd base rates'!H$12)
+($J828*'fnd base rates'!H$13)
+($K828*'fnd base rates'!H$14)
+($M828*'fnd base rates'!H$16)
+($N828*'fnd base rates'!H$17)
+($O828*'fnd base rates'!H$18)
+($P828*VLOOKUP($S828+12,rate_basefnd,8)))</f>
        <v>210012.55799999996</v>
      </c>
      <c r="AA828" s="68">
        <f>(($D828*'fnd base rates'!I$7)
+($E828*'fnd base rates'!I$8)
+($F828*'fnd base rates'!I$9)
+($G828*'fnd base rates'!I$10)
+($H828*'fnd base rates'!I$11)
+($I828*'fnd base rates'!I$12)
+($J828*'fnd base rates'!I$13)
+($K828*'fnd base rates'!I$14)
+($M828*'fnd base rates'!I$16)
+($N828*'fnd base rates'!I$17)
+($O828*'fnd base rates'!I$18)
+($P828*VLOOKUP($S828+12,rate_basefnd,9)))
*$R828</f>
        <v>180247.55003999997</v>
      </c>
      <c r="AB828" s="68">
        <f>(($D828*'fnd base rates'!J$7)
+($E828*'fnd base rates'!J$8)
+($F828*'fnd base rates'!J$9)
+($G828*'fnd base rates'!J$10)
+($H828*'fnd base rates'!J$11)
+($I828*'fnd base rates'!J$12)
+($J828*'fnd base rates'!J$13)
+($K828*'fnd base rates'!J$14)
+($M828*'fnd base rates'!J$16)
+($N828*'fnd base rates'!J$17)
+($O828*'fnd base rates'!J$18)
+($P828*VLOOKUP($S828+12,rate_basefnd,10)))
*$R828</f>
        <v>294969.75551999995</v>
      </c>
      <c r="AC828" s="68">
        <f>(($D828*'fnd base rates'!K$7)
+($E828*'fnd base rates'!K$8)
+($F828*'fnd base rates'!K$9)
+($G828*'fnd base rates'!K$10)
+($H828*'fnd base rates'!K$11)
+($I828*'fnd base rates'!K$12)
+($J828*'fnd base rates'!K$13)
+($K828*'fnd base rates'!K$14)
+($M828*'fnd base rates'!K$16)
+($N828*'fnd base rates'!K$17)
+($O828*'fnd base rates'!K$18)
+($P828*VLOOKUP($S828+12,rate_basefnd,11)))
*$R828</f>
        <v>399249.76024800004</v>
      </c>
      <c r="AD828" s="68">
        <f>(($D828*'fnd base rates'!L$7)
+($E828*'fnd base rates'!L$8)
+($F828*'fnd base rates'!L$9)
+($G828*'fnd base rates'!L$10)
+($H828*'fnd base rates'!L$11)
+($I828*'fnd base rates'!L$12)
+($J828*'fnd base rates'!L$13)
+($K828*'fnd base rates'!L$14)
+($M828*'fnd base rates'!L$16)
+($N828*'fnd base rates'!L$17)
+($O828*'fnd base rates'!L$18)
+($P828*VLOOKUP($S828+12,rate_basefnd,12)))</f>
        <v>836947.61159999995</v>
      </c>
      <c r="AE828" s="68">
        <f>(($D828*'fnd base rates'!M$7)
+($E828*'fnd base rates'!M$8)
+($F828*'fnd base rates'!M$9)
+($G828*'fnd base rates'!M$10)
+($H828*'fnd base rates'!M$11)
+($I828*'fnd base rates'!M$12)
+($J828*'fnd base rates'!M$13)
+($K828*'fnd base rates'!M$14)
+($M828*'fnd base rates'!M$16)
+($N828*'fnd base rates'!M$17)
+($O828*'fnd base rates'!M$18)
+($P828*VLOOKUP($S828+12,rate_basefnd,13)))</f>
        <v>0</v>
      </c>
      <c r="AF828" s="3">
        <f t="shared" si="169"/>
        <v>5370887.9209295996</v>
      </c>
      <c r="AH828" s="205">
        <f t="shared" si="170"/>
        <v>494093093</v>
      </c>
      <c r="AI828" s="3" t="str">
        <f t="shared" si="174"/>
        <v>494</v>
      </c>
      <c r="AJ828" s="1" t="str">
        <f t="shared" si="175"/>
        <v>093</v>
      </c>
      <c r="AK828" s="1" t="str">
        <f t="shared" si="176"/>
        <v>093</v>
      </c>
      <c r="AL828" s="3">
        <f t="shared" si="171"/>
        <v>1</v>
      </c>
      <c r="AM828" s="3">
        <f t="shared" si="181"/>
        <v>282</v>
      </c>
      <c r="AN828" s="3">
        <f t="shared" si="177"/>
        <v>5370887.9209295996</v>
      </c>
      <c r="AO828" s="3">
        <f t="shared" si="178"/>
        <v>19046</v>
      </c>
      <c r="AP828" s="3">
        <f t="shared" si="172"/>
        <v>-3250</v>
      </c>
      <c r="AQ828" s="3">
        <v>22296</v>
      </c>
      <c r="AS828" s="68"/>
      <c r="AT828" s="68"/>
      <c r="AX828" s="4">
        <f t="shared" si="179"/>
        <v>0</v>
      </c>
      <c r="AZ828" s="4">
        <f t="shared" si="180"/>
        <v>0</v>
      </c>
      <c r="BB828" s="4"/>
    </row>
    <row r="829" spans="1:54" s="3" customFormat="1">
      <c r="A829" s="205" t="str">
        <f t="shared" si="173"/>
        <v>494</v>
      </c>
      <c r="B829" s="1">
        <v>494093097</v>
      </c>
      <c r="C829" s="7" t="s">
        <v>121</v>
      </c>
      <c r="D829" s="8">
        <f>'fnd enro'!D829</f>
        <v>0</v>
      </c>
      <c r="E829" s="8">
        <f>'fnd enro'!E829</f>
        <v>0</v>
      </c>
      <c r="F829" s="8">
        <f>'fnd enro'!F829</f>
        <v>0</v>
      </c>
      <c r="G829" s="8">
        <f>'fnd enro'!G829</f>
        <v>1</v>
      </c>
      <c r="H829" s="8">
        <f>'fnd enro'!H829</f>
        <v>2</v>
      </c>
      <c r="I829" s="8">
        <f>'fnd enro'!I829</f>
        <v>0</v>
      </c>
      <c r="J829" s="8">
        <f>'fnd enro'!J829</f>
        <v>0</v>
      </c>
      <c r="K829" s="9">
        <f>'fnd enro'!K829</f>
        <v>0.12</v>
      </c>
      <c r="L829" s="8">
        <f>'fnd enro'!L829</f>
        <v>0</v>
      </c>
      <c r="M829" s="8">
        <f>'fnd enro'!M829</f>
        <v>1</v>
      </c>
      <c r="N829" s="8">
        <f>'fnd enro'!N829</f>
        <v>1</v>
      </c>
      <c r="O829" s="8">
        <f>'fnd enro'!O829</f>
        <v>0</v>
      </c>
      <c r="P829" s="8">
        <f>'fnd enro'!P829</f>
        <v>3</v>
      </c>
      <c r="Q829" s="8">
        <f>'fnd enro'!R829</f>
        <v>3</v>
      </c>
      <c r="R829" s="9">
        <f t="shared" si="168"/>
        <v>1.044</v>
      </c>
      <c r="S829" s="8">
        <f>VALUE('fnd enro'!Q829)</f>
        <v>11</v>
      </c>
      <c r="T829" s="1"/>
      <c r="U829" s="68">
        <f>(($D829*'fnd base rates'!C$7)
+($E829*'fnd base rates'!C$8)
+($F829*'fnd base rates'!C$9)
+($G829*'fnd base rates'!C$10)
+($H829*'fnd base rates'!C$11)
+($I829*'fnd base rates'!C$12)
+($J829*'fnd base rates'!C$13)
+($K829*'fnd base rates'!C$14)
+($M829*'fnd base rates'!C$16)
+($N829*'fnd base rates'!C$17)
+($O829*'fnd base rates'!C$18)
+($P829*VLOOKUP($S829+12,rate_basefnd,3)))
*$R829</f>
        <v>2542.5300384000002</v>
      </c>
      <c r="V829" s="68">
        <f>(($D829*'fnd base rates'!D$7)
+($E829*'fnd base rates'!D$8)
+($F829*'fnd base rates'!D$9)
+($G829*'fnd base rates'!D$10)
+($H829*'fnd base rates'!D$11)
+($I829*'fnd base rates'!D$12)
+($J829*'fnd base rates'!D$13)
+($K829*'fnd base rates'!D$14)
+($M829*'fnd base rates'!D$16)
+($N829*'fnd base rates'!D$17)
+($O829*'fnd base rates'!D$18)
+($P829*VLOOKUP($S829+12,rate_basefnd,4)))
*$R829</f>
        <v>5026.9330799999998</v>
      </c>
      <c r="W829" s="68">
        <f>(($D829*'fnd base rates'!E$7)
+($E829*'fnd base rates'!E$8)
+($F829*'fnd base rates'!E$9)
+($G829*'fnd base rates'!E$10)
+($H829*'fnd base rates'!E$11)
+($I829*'fnd base rates'!E$12)
+($J829*'fnd base rates'!E$13)
+($K829*'fnd base rates'!E$14)
+($M829*'fnd base rates'!E$16)
+($N829*'fnd base rates'!E$17)
+($O829*'fnd base rates'!E$18)
+($P829*VLOOKUP($S829+12,rate_basefnd,5)))
*$R829</f>
        <v>34417.341705600003</v>
      </c>
      <c r="X829" s="68">
        <f>(($D829*'fnd base rates'!F$7)
+($E829*'fnd base rates'!F$8)
+($F829*'fnd base rates'!F$9)
+($G829*'fnd base rates'!F$10)
+($H829*'fnd base rates'!F$11)
+($I829*'fnd base rates'!F$12)
+($J829*'fnd base rates'!F$13)
+($K829*'fnd base rates'!F$14)
+($M829*'fnd base rates'!F$16)
+($N829*'fnd base rates'!F$17)
+($O829*'fnd base rates'!F$18)
+($P829*VLOOKUP($S829+12,rate_basefnd,6)))
*$R829</f>
        <v>4250.4146495999994</v>
      </c>
      <c r="Y829" s="68">
        <f>(($D829*'fnd base rates'!G$7)
+($E829*'fnd base rates'!G$8)
+($F829*'fnd base rates'!G$9)
+($G829*'fnd base rates'!G$10)
+($H829*'fnd base rates'!G$11)
+($I829*'fnd base rates'!G$12)
+($J829*'fnd base rates'!G$13)
+($K829*'fnd base rates'!G$14)
+($M829*'fnd base rates'!G$16)
+($N829*'fnd base rates'!G$17)
+($O829*'fnd base rates'!G$18)
+($P829*VLOOKUP($S829+12,rate_basefnd,7)))
*$R829</f>
        <v>1610.1311327999999</v>
      </c>
      <c r="Z829" s="68">
        <f>(($D829*'fnd base rates'!H$7)
+($E829*'fnd base rates'!H$8)
+($F829*'fnd base rates'!H$9)
+($G829*'fnd base rates'!H$10)
+($H829*'fnd base rates'!H$11)
+($I829*'fnd base rates'!H$12)
+($J829*'fnd base rates'!H$13)
+($K829*'fnd base rates'!H$14)
+($M829*'fnd base rates'!H$16)
+($N829*'fnd base rates'!H$17)
+($O829*'fnd base rates'!H$18)
+($P829*VLOOKUP($S829+12,rate_basefnd,8)))</f>
        <v>2189.0420000000004</v>
      </c>
      <c r="AA829" s="68">
        <f>(($D829*'fnd base rates'!I$7)
+($E829*'fnd base rates'!I$8)
+($F829*'fnd base rates'!I$9)
+($G829*'fnd base rates'!I$10)
+($H829*'fnd base rates'!I$11)
+($I829*'fnd base rates'!I$12)
+($J829*'fnd base rates'!I$13)
+($K829*'fnd base rates'!I$14)
+($M829*'fnd base rates'!I$16)
+($N829*'fnd base rates'!I$17)
+($O829*'fnd base rates'!I$18)
+($P829*VLOOKUP($S829+12,rate_basefnd,9)))
*$R829</f>
        <v>2370.8404800000003</v>
      </c>
      <c r="AB829" s="68">
        <f>(($D829*'fnd base rates'!J$7)
+($E829*'fnd base rates'!J$8)
+($F829*'fnd base rates'!J$9)
+($G829*'fnd base rates'!J$10)
+($H829*'fnd base rates'!J$11)
+($I829*'fnd base rates'!J$12)
+($J829*'fnd base rates'!J$13)
+($K829*'fnd base rates'!J$14)
+($M829*'fnd base rates'!J$16)
+($N829*'fnd base rates'!J$17)
+($O829*'fnd base rates'!J$18)
+($P829*VLOOKUP($S829+12,rate_basefnd,10)))
*$R829</f>
        <v>4746.2432399999998</v>
      </c>
      <c r="AC829" s="68">
        <f>(($D829*'fnd base rates'!K$7)
+($E829*'fnd base rates'!K$8)
+($F829*'fnd base rates'!K$9)
+($G829*'fnd base rates'!K$10)
+($H829*'fnd base rates'!K$11)
+($I829*'fnd base rates'!K$12)
+($J829*'fnd base rates'!K$13)
+($K829*'fnd base rates'!K$14)
+($M829*'fnd base rates'!K$16)
+($N829*'fnd base rates'!K$17)
+($O829*'fnd base rates'!K$18)
+($P829*VLOOKUP($S829+12,rate_basefnd,11)))
*$R829</f>
        <v>4810.4784720000007</v>
      </c>
      <c r="AD829" s="68">
        <f>(($D829*'fnd base rates'!L$7)
+($E829*'fnd base rates'!L$8)
+($F829*'fnd base rates'!L$9)
+($G829*'fnd base rates'!L$10)
+($H829*'fnd base rates'!L$11)
+($I829*'fnd base rates'!L$12)
+($J829*'fnd base rates'!L$13)
+($K829*'fnd base rates'!L$14)
+($M829*'fnd base rates'!L$16)
+($N829*'fnd base rates'!L$17)
+($O829*'fnd base rates'!L$18)
+($P829*VLOOKUP($S829+12,rate_basefnd,12)))</f>
        <v>11271.056400000001</v>
      </c>
      <c r="AE829" s="68">
        <f>(($D829*'fnd base rates'!M$7)
+($E829*'fnd base rates'!M$8)
+($F829*'fnd base rates'!M$9)
+($G829*'fnd base rates'!M$10)
+($H829*'fnd base rates'!M$11)
+($I829*'fnd base rates'!M$12)
+($J829*'fnd base rates'!M$13)
+($K829*'fnd base rates'!M$14)
+($M829*'fnd base rates'!M$16)
+($N829*'fnd base rates'!M$17)
+($O829*'fnd base rates'!M$18)
+($P829*VLOOKUP($S829+12,rate_basefnd,13)))</f>
        <v>0</v>
      </c>
      <c r="AF829" s="3">
        <f t="shared" si="169"/>
        <v>73235.01119840001</v>
      </c>
      <c r="AH829" s="205">
        <f t="shared" si="170"/>
        <v>494093097</v>
      </c>
      <c r="AI829" s="3" t="str">
        <f t="shared" si="174"/>
        <v>494</v>
      </c>
      <c r="AJ829" s="1" t="str">
        <f t="shared" si="175"/>
        <v>093</v>
      </c>
      <c r="AK829" s="1" t="str">
        <f t="shared" si="176"/>
        <v>097</v>
      </c>
      <c r="AL829" s="3">
        <f t="shared" si="171"/>
        <v>1</v>
      </c>
      <c r="AM829" s="3">
        <f t="shared" si="181"/>
        <v>3</v>
      </c>
      <c r="AN829" s="3">
        <f t="shared" si="177"/>
        <v>73235.01119840001</v>
      </c>
      <c r="AO829" s="3">
        <f t="shared" si="178"/>
        <v>24412</v>
      </c>
      <c r="AP829" s="3">
        <f t="shared" si="172"/>
        <v>4488</v>
      </c>
      <c r="AQ829" s="3">
        <v>19924</v>
      </c>
      <c r="AS829" s="68"/>
      <c r="AT829" s="68"/>
      <c r="AX829" s="4">
        <f t="shared" si="179"/>
        <v>0</v>
      </c>
      <c r="AZ829" s="4">
        <f t="shared" si="180"/>
        <v>0</v>
      </c>
      <c r="BB829" s="4"/>
    </row>
    <row r="830" spans="1:54" s="3" customFormat="1">
      <c r="A830" s="205" t="str">
        <f t="shared" si="173"/>
        <v>494</v>
      </c>
      <c r="B830" s="1">
        <v>494093128</v>
      </c>
      <c r="C830" s="7" t="s">
        <v>121</v>
      </c>
      <c r="D830" s="8">
        <f>'fnd enro'!D830</f>
        <v>0</v>
      </c>
      <c r="E830" s="8">
        <f>'fnd enro'!E830</f>
        <v>0</v>
      </c>
      <c r="F830" s="8">
        <f>'fnd enro'!F830</f>
        <v>0</v>
      </c>
      <c r="G830" s="8">
        <f>'fnd enro'!G830</f>
        <v>0</v>
      </c>
      <c r="H830" s="8">
        <f>'fnd enro'!H830</f>
        <v>0</v>
      </c>
      <c r="I830" s="8">
        <f>'fnd enro'!I830</f>
        <v>1</v>
      </c>
      <c r="J830" s="8">
        <f>'fnd enro'!J830</f>
        <v>0</v>
      </c>
      <c r="K830" s="9">
        <f>'fnd enro'!K830</f>
        <v>0.04</v>
      </c>
      <c r="L830" s="8">
        <f>'fnd enro'!L830</f>
        <v>0</v>
      </c>
      <c r="M830" s="8">
        <f>'fnd enro'!M830</f>
        <v>0</v>
      </c>
      <c r="N830" s="8">
        <f>'fnd enro'!N830</f>
        <v>0</v>
      </c>
      <c r="O830" s="8">
        <f>'fnd enro'!O830</f>
        <v>0</v>
      </c>
      <c r="P830" s="8">
        <f>'fnd enro'!P830</f>
        <v>0</v>
      </c>
      <c r="Q830" s="8">
        <f>'fnd enro'!R830</f>
        <v>1</v>
      </c>
      <c r="R830" s="9">
        <f t="shared" si="168"/>
        <v>1.044</v>
      </c>
      <c r="S830" s="8">
        <f>VALUE('fnd enro'!Q830)</f>
        <v>10</v>
      </c>
      <c r="T830" s="1"/>
      <c r="U830" s="68">
        <f>(($D830*'fnd base rates'!C$7)
+($E830*'fnd base rates'!C$8)
+($F830*'fnd base rates'!C$9)
+($G830*'fnd base rates'!C$10)
+($H830*'fnd base rates'!C$11)
+($I830*'fnd base rates'!C$12)
+($J830*'fnd base rates'!C$13)
+($K830*'fnd base rates'!C$14)
+($M830*'fnd base rates'!C$16)
+($N830*'fnd base rates'!C$17)
+($O830*'fnd base rates'!C$18)
+($P830*VLOOKUP($S830+12,rate_basefnd,3)))
*$R830</f>
        <v>626.04629280000006</v>
      </c>
      <c r="V830" s="68">
        <f>(($D830*'fnd base rates'!D$7)
+($E830*'fnd base rates'!D$8)
+($F830*'fnd base rates'!D$9)
+($G830*'fnd base rates'!D$10)
+($H830*'fnd base rates'!D$11)
+($I830*'fnd base rates'!D$12)
+($J830*'fnd base rates'!D$13)
+($K830*'fnd base rates'!D$14)
+($M830*'fnd base rates'!D$16)
+($N830*'fnd base rates'!D$17)
+($O830*'fnd base rates'!D$18)
+($P830*VLOOKUP($S830+12,rate_basefnd,4)))
*$R830</f>
        <v>886.08456000000001</v>
      </c>
      <c r="W830" s="68">
        <f>(($D830*'fnd base rates'!E$7)
+($E830*'fnd base rates'!E$8)
+($F830*'fnd base rates'!E$9)
+($G830*'fnd base rates'!E$10)
+($H830*'fnd base rates'!E$11)
+($I830*'fnd base rates'!E$12)
+($J830*'fnd base rates'!E$13)
+($K830*'fnd base rates'!E$14)
+($M830*'fnd base rates'!E$16)
+($N830*'fnd base rates'!E$17)
+($O830*'fnd base rates'!E$18)
+($P830*VLOOKUP($S830+12,rate_basefnd,5)))
*$R830</f>
        <v>5704.7404751999993</v>
      </c>
      <c r="X830" s="68">
        <f>(($D830*'fnd base rates'!F$7)
+($E830*'fnd base rates'!F$8)
+($F830*'fnd base rates'!F$9)
+($G830*'fnd base rates'!F$10)
+($H830*'fnd base rates'!F$11)
+($I830*'fnd base rates'!F$12)
+($J830*'fnd base rates'!F$13)
+($K830*'fnd base rates'!F$14)
+($M830*'fnd base rates'!F$16)
+($N830*'fnd base rates'!F$17)
+($O830*'fnd base rates'!F$18)
+($P830*VLOOKUP($S830+12,rate_basefnd,6)))
*$R830</f>
        <v>1041.7583231999999</v>
      </c>
      <c r="Y830" s="68">
        <f>(($D830*'fnd base rates'!G$7)
+($E830*'fnd base rates'!G$8)
+($F830*'fnd base rates'!G$9)
+($G830*'fnd base rates'!G$10)
+($H830*'fnd base rates'!G$11)
+($I830*'fnd base rates'!G$12)
+($J830*'fnd base rates'!G$13)
+($K830*'fnd base rates'!G$14)
+($M830*'fnd base rates'!G$16)
+($N830*'fnd base rates'!G$17)
+($O830*'fnd base rates'!G$18)
+($P830*VLOOKUP($S830+12,rate_basefnd,7)))
*$R830</f>
        <v>190.56173759999999</v>
      </c>
      <c r="Z830" s="68">
        <f>(($D830*'fnd base rates'!H$7)
+($E830*'fnd base rates'!H$8)
+($F830*'fnd base rates'!H$9)
+($G830*'fnd base rates'!H$10)
+($H830*'fnd base rates'!H$11)
+($I830*'fnd base rates'!H$12)
+($J830*'fnd base rates'!H$13)
+($K830*'fnd base rates'!H$14)
+($M830*'fnd base rates'!H$16)
+($N830*'fnd base rates'!H$17)
+($O830*'fnd base rates'!H$18)
+($P830*VLOOKUP($S830+12,rate_basefnd,8)))</f>
        <v>919.26400000000001</v>
      </c>
      <c r="AA830" s="68">
        <f>(($D830*'fnd base rates'!I$7)
+($E830*'fnd base rates'!I$8)
+($F830*'fnd base rates'!I$9)
+($G830*'fnd base rates'!I$10)
+($H830*'fnd base rates'!I$11)
+($I830*'fnd base rates'!I$12)
+($J830*'fnd base rates'!I$13)
+($K830*'fnd base rates'!I$14)
+($M830*'fnd base rates'!I$16)
+($N830*'fnd base rates'!I$17)
+($O830*'fnd base rates'!I$18)
+($P830*VLOOKUP($S830+12,rate_basefnd,9)))
*$R830</f>
        <v>493.31088</v>
      </c>
      <c r="AB830" s="68">
        <f>(($D830*'fnd base rates'!J$7)
+($E830*'fnd base rates'!J$8)
+($F830*'fnd base rates'!J$9)
+($G830*'fnd base rates'!J$10)
+($H830*'fnd base rates'!J$11)
+($I830*'fnd base rates'!J$12)
+($J830*'fnd base rates'!J$13)
+($K830*'fnd base rates'!J$14)
+($M830*'fnd base rates'!J$16)
+($N830*'fnd base rates'!J$17)
+($O830*'fnd base rates'!J$18)
+($P830*VLOOKUP($S830+12,rate_basefnd,10)))
*$R830</f>
        <v>664.49556000000007</v>
      </c>
      <c r="AC830" s="68">
        <f>(($D830*'fnd base rates'!K$7)
+($E830*'fnd base rates'!K$8)
+($F830*'fnd base rates'!K$9)
+($G830*'fnd base rates'!K$10)
+($H830*'fnd base rates'!K$11)
+($I830*'fnd base rates'!K$12)
+($J830*'fnd base rates'!K$13)
+($K830*'fnd base rates'!K$14)
+($M830*'fnd base rates'!K$16)
+($N830*'fnd base rates'!K$17)
+($O830*'fnd base rates'!K$18)
+($P830*VLOOKUP($S830+12,rate_basefnd,11)))
*$R830</f>
        <v>1337.2449839999999</v>
      </c>
      <c r="AD830" s="68">
        <f>(($D830*'fnd base rates'!L$7)
+($E830*'fnd base rates'!L$8)
+($F830*'fnd base rates'!L$9)
+($G830*'fnd base rates'!L$10)
+($H830*'fnd base rates'!L$11)
+($I830*'fnd base rates'!L$12)
+($J830*'fnd base rates'!L$13)
+($K830*'fnd base rates'!L$14)
+($M830*'fnd base rates'!L$16)
+($N830*'fnd base rates'!L$17)
+($O830*'fnd base rates'!L$18)
+($P830*VLOOKUP($S830+12,rate_basefnd,12)))</f>
        <v>2166.2388000000001</v>
      </c>
      <c r="AE830" s="68">
        <f>(($D830*'fnd base rates'!M$7)
+($E830*'fnd base rates'!M$8)
+($F830*'fnd base rates'!M$9)
+($G830*'fnd base rates'!M$10)
+($H830*'fnd base rates'!M$11)
+($I830*'fnd base rates'!M$12)
+($J830*'fnd base rates'!M$13)
+($K830*'fnd base rates'!M$14)
+($M830*'fnd base rates'!M$16)
+($N830*'fnd base rates'!M$17)
+($O830*'fnd base rates'!M$18)
+($P830*VLOOKUP($S830+12,rate_basefnd,13)))</f>
        <v>0</v>
      </c>
      <c r="AF830" s="3">
        <f t="shared" si="169"/>
        <v>14029.745612799998</v>
      </c>
      <c r="AH830" s="205">
        <f t="shared" si="170"/>
        <v>494093128</v>
      </c>
      <c r="AI830" s="3" t="str">
        <f t="shared" si="174"/>
        <v>494</v>
      </c>
      <c r="AJ830" s="1" t="str">
        <f t="shared" si="175"/>
        <v>093</v>
      </c>
      <c r="AK830" s="1" t="str">
        <f t="shared" si="176"/>
        <v>128</v>
      </c>
      <c r="AL830" s="3">
        <f t="shared" si="171"/>
        <v>1</v>
      </c>
      <c r="AM830" s="3">
        <f t="shared" si="181"/>
        <v>1</v>
      </c>
      <c r="AN830" s="3">
        <f t="shared" si="177"/>
        <v>14029.745612799998</v>
      </c>
      <c r="AO830" s="3">
        <f t="shared" si="178"/>
        <v>14030</v>
      </c>
      <c r="AP830" s="3">
        <f t="shared" si="172"/>
        <v>-2264</v>
      </c>
      <c r="AQ830" s="3">
        <v>16294</v>
      </c>
      <c r="AS830" s="68"/>
      <c r="AT830" s="68"/>
      <c r="AX830" s="4">
        <f t="shared" si="179"/>
        <v>0</v>
      </c>
      <c r="AZ830" s="4">
        <f t="shared" si="180"/>
        <v>0</v>
      </c>
      <c r="BB830" s="4"/>
    </row>
    <row r="831" spans="1:54" s="3" customFormat="1">
      <c r="A831" s="205" t="str">
        <f t="shared" si="173"/>
        <v>494</v>
      </c>
      <c r="B831" s="1">
        <v>494093149</v>
      </c>
      <c r="C831" s="7" t="s">
        <v>121</v>
      </c>
      <c r="D831" s="8">
        <f>'fnd enro'!D831</f>
        <v>0</v>
      </c>
      <c r="E831" s="8">
        <f>'fnd enro'!E831</f>
        <v>0</v>
      </c>
      <c r="F831" s="8">
        <f>'fnd enro'!F831</f>
        <v>0</v>
      </c>
      <c r="G831" s="8">
        <f>'fnd enro'!G831</f>
        <v>0</v>
      </c>
      <c r="H831" s="8">
        <f>'fnd enro'!H831</f>
        <v>1</v>
      </c>
      <c r="I831" s="8">
        <f>'fnd enro'!I831</f>
        <v>0</v>
      </c>
      <c r="J831" s="8">
        <f>'fnd enro'!J831</f>
        <v>0</v>
      </c>
      <c r="K831" s="9">
        <f>'fnd enro'!K831</f>
        <v>0.04</v>
      </c>
      <c r="L831" s="8">
        <f>'fnd enro'!L831</f>
        <v>0</v>
      </c>
      <c r="M831" s="8">
        <f>'fnd enro'!M831</f>
        <v>0</v>
      </c>
      <c r="N831" s="8">
        <f>'fnd enro'!N831</f>
        <v>0</v>
      </c>
      <c r="O831" s="8">
        <f>'fnd enro'!O831</f>
        <v>0</v>
      </c>
      <c r="P831" s="8">
        <f>'fnd enro'!P831</f>
        <v>1</v>
      </c>
      <c r="Q831" s="8">
        <f>'fnd enro'!R831</f>
        <v>1</v>
      </c>
      <c r="R831" s="9">
        <f t="shared" si="168"/>
        <v>1.044</v>
      </c>
      <c r="S831" s="8">
        <f>VALUE('fnd enro'!Q831)</f>
        <v>12</v>
      </c>
      <c r="T831" s="1"/>
      <c r="U831" s="68">
        <f>(($D831*'fnd base rates'!C$7)
+($E831*'fnd base rates'!C$8)
+($F831*'fnd base rates'!C$9)
+($G831*'fnd base rates'!C$10)
+($H831*'fnd base rates'!C$11)
+($I831*'fnd base rates'!C$12)
+($J831*'fnd base rates'!C$13)
+($K831*'fnd base rates'!C$14)
+($M831*'fnd base rates'!C$16)
+($N831*'fnd base rates'!C$17)
+($O831*'fnd base rates'!C$18)
+($P831*VLOOKUP($S831+12,rate_basefnd,3)))
*$R831</f>
        <v>775.54709280000009</v>
      </c>
      <c r="V831" s="68">
        <f>(($D831*'fnd base rates'!D$7)
+($E831*'fnd base rates'!D$8)
+($F831*'fnd base rates'!D$9)
+($G831*'fnd base rates'!D$10)
+($H831*'fnd base rates'!D$11)
+($I831*'fnd base rates'!D$12)
+($J831*'fnd base rates'!D$13)
+($K831*'fnd base rates'!D$14)
+($M831*'fnd base rates'!D$16)
+($N831*'fnd base rates'!D$17)
+($O831*'fnd base rates'!D$18)
+($P831*VLOOKUP($S831+12,rate_basefnd,4)))
*$R831</f>
        <v>1594.40724</v>
      </c>
      <c r="W831" s="68">
        <f>(($D831*'fnd base rates'!E$7)
+($E831*'fnd base rates'!E$8)
+($F831*'fnd base rates'!E$9)
+($G831*'fnd base rates'!E$10)
+($H831*'fnd base rates'!E$11)
+($I831*'fnd base rates'!E$12)
+($J831*'fnd base rates'!E$13)
+($K831*'fnd base rates'!E$14)
+($M831*'fnd base rates'!E$16)
+($N831*'fnd base rates'!E$17)
+($O831*'fnd base rates'!E$18)
+($P831*VLOOKUP($S831+12,rate_basefnd,5)))
*$R831</f>
        <v>10936.8404352</v>
      </c>
      <c r="X831" s="68">
        <f>(($D831*'fnd base rates'!F$7)
+($E831*'fnd base rates'!F$8)
+($F831*'fnd base rates'!F$9)
+($G831*'fnd base rates'!F$10)
+($H831*'fnd base rates'!F$11)
+($I831*'fnd base rates'!F$12)
+($J831*'fnd base rates'!F$13)
+($K831*'fnd base rates'!F$14)
+($M831*'fnd base rates'!F$16)
+($N831*'fnd base rates'!F$17)
+($O831*'fnd base rates'!F$18)
+($P831*VLOOKUP($S831+12,rate_basefnd,6)))
*$R831</f>
        <v>1167.4141632000001</v>
      </c>
      <c r="Y831" s="68">
        <f>(($D831*'fnd base rates'!G$7)
+($E831*'fnd base rates'!G$8)
+($F831*'fnd base rates'!G$9)
+($G831*'fnd base rates'!G$10)
+($H831*'fnd base rates'!G$11)
+($I831*'fnd base rates'!G$12)
+($J831*'fnd base rates'!G$13)
+($K831*'fnd base rates'!G$14)
+($M831*'fnd base rates'!G$16)
+($N831*'fnd base rates'!G$17)
+($O831*'fnd base rates'!G$18)
+($P831*VLOOKUP($S831+12,rate_basefnd,7)))
*$R831</f>
        <v>531.30245760000003</v>
      </c>
      <c r="Z831" s="68">
        <f>(($D831*'fnd base rates'!H$7)
+($E831*'fnd base rates'!H$8)
+($F831*'fnd base rates'!H$9)
+($G831*'fnd base rates'!H$10)
+($H831*'fnd base rates'!H$11)
+($I831*'fnd base rates'!H$12)
+($J831*'fnd base rates'!H$13)
+($K831*'fnd base rates'!H$14)
+($M831*'fnd base rates'!H$16)
+($N831*'fnd base rates'!H$17)
+($O831*'fnd base rates'!H$18)
+($P831*VLOOKUP($S831+12,rate_basefnd,8)))</f>
        <v>630.56399999999996</v>
      </c>
      <c r="AA831" s="68">
        <f>(($D831*'fnd base rates'!I$7)
+($E831*'fnd base rates'!I$8)
+($F831*'fnd base rates'!I$9)
+($G831*'fnd base rates'!I$10)
+($H831*'fnd base rates'!I$11)
+($I831*'fnd base rates'!I$12)
+($J831*'fnd base rates'!I$13)
+($K831*'fnd base rates'!I$14)
+($M831*'fnd base rates'!I$16)
+($N831*'fnd base rates'!I$17)
+($O831*'fnd base rates'!I$18)
+($P831*VLOOKUP($S831+12,rate_basefnd,9)))
*$R831</f>
        <v>753.08940000000007</v>
      </c>
      <c r="AB831" s="68">
        <f>(($D831*'fnd base rates'!J$7)
+($E831*'fnd base rates'!J$8)
+($F831*'fnd base rates'!J$9)
+($G831*'fnd base rates'!J$10)
+($H831*'fnd base rates'!J$11)
+($I831*'fnd base rates'!J$12)
+($J831*'fnd base rates'!J$13)
+($K831*'fnd base rates'!J$14)
+($M831*'fnd base rates'!J$16)
+($N831*'fnd base rates'!J$17)
+($O831*'fnd base rates'!J$18)
+($P831*VLOOKUP($S831+12,rate_basefnd,10)))
*$R831</f>
        <v>1743.0832800000001</v>
      </c>
      <c r="AC831" s="68">
        <f>(($D831*'fnd base rates'!K$7)
+($E831*'fnd base rates'!K$8)
+($F831*'fnd base rates'!K$9)
+($G831*'fnd base rates'!K$10)
+($H831*'fnd base rates'!K$11)
+($I831*'fnd base rates'!K$12)
+($J831*'fnd base rates'!K$13)
+($K831*'fnd base rates'!K$14)
+($M831*'fnd base rates'!K$16)
+($N831*'fnd base rates'!K$17)
+($O831*'fnd base rates'!K$18)
+($P831*VLOOKUP($S831+12,rate_basefnd,11)))
*$R831</f>
        <v>1374.421824</v>
      </c>
      <c r="AD831" s="68">
        <f>(($D831*'fnd base rates'!L$7)
+($E831*'fnd base rates'!L$8)
+($F831*'fnd base rates'!L$9)
+($G831*'fnd base rates'!L$10)
+($H831*'fnd base rates'!L$11)
+($I831*'fnd base rates'!L$12)
+($J831*'fnd base rates'!L$13)
+($K831*'fnd base rates'!L$14)
+($M831*'fnd base rates'!L$16)
+($N831*'fnd base rates'!L$17)
+($O831*'fnd base rates'!L$18)
+($P831*VLOOKUP($S831+12,rate_basefnd,12)))</f>
        <v>3671.2387999999996</v>
      </c>
      <c r="AE831" s="68">
        <f>(($D831*'fnd base rates'!M$7)
+($E831*'fnd base rates'!M$8)
+($F831*'fnd base rates'!M$9)
+($G831*'fnd base rates'!M$10)
+($H831*'fnd base rates'!M$11)
+($I831*'fnd base rates'!M$12)
+($J831*'fnd base rates'!M$13)
+($K831*'fnd base rates'!M$14)
+($M831*'fnd base rates'!M$16)
+($N831*'fnd base rates'!M$17)
+($O831*'fnd base rates'!M$18)
+($P831*VLOOKUP($S831+12,rate_basefnd,13)))</f>
        <v>0</v>
      </c>
      <c r="AF831" s="3">
        <f t="shared" si="169"/>
        <v>23177.9086928</v>
      </c>
      <c r="AH831" s="205">
        <f t="shared" si="170"/>
        <v>494093149</v>
      </c>
      <c r="AI831" s="3" t="str">
        <f t="shared" si="174"/>
        <v>494</v>
      </c>
      <c r="AJ831" s="1" t="str">
        <f t="shared" si="175"/>
        <v>093</v>
      </c>
      <c r="AK831" s="1" t="str">
        <f t="shared" si="176"/>
        <v>149</v>
      </c>
      <c r="AL831" s="3">
        <f t="shared" si="171"/>
        <v>1</v>
      </c>
      <c r="AM831" s="3">
        <f t="shared" si="181"/>
        <v>1</v>
      </c>
      <c r="AN831" s="3">
        <f t="shared" si="177"/>
        <v>23177.9086928</v>
      </c>
      <c r="AO831" s="3">
        <f t="shared" si="178"/>
        <v>23178</v>
      </c>
      <c r="AP831" s="3">
        <f t="shared" si="172"/>
        <v>1050</v>
      </c>
      <c r="AQ831" s="3">
        <v>22128</v>
      </c>
      <c r="AS831" s="68"/>
      <c r="AT831" s="68"/>
      <c r="AX831" s="4">
        <f t="shared" si="179"/>
        <v>0</v>
      </c>
      <c r="AZ831" s="4">
        <f t="shared" si="180"/>
        <v>0</v>
      </c>
      <c r="BB831" s="4"/>
    </row>
    <row r="832" spans="1:54" s="3" customFormat="1">
      <c r="A832" s="205" t="str">
        <f t="shared" si="173"/>
        <v>494</v>
      </c>
      <c r="B832" s="1">
        <v>494093163</v>
      </c>
      <c r="C832" s="7" t="s">
        <v>121</v>
      </c>
      <c r="D832" s="8">
        <f>'fnd enro'!D832</f>
        <v>0</v>
      </c>
      <c r="E832" s="8">
        <f>'fnd enro'!E832</f>
        <v>0</v>
      </c>
      <c r="F832" s="8">
        <f>'fnd enro'!F832</f>
        <v>2</v>
      </c>
      <c r="G832" s="8">
        <f>'fnd enro'!G832</f>
        <v>2</v>
      </c>
      <c r="H832" s="8">
        <f>'fnd enro'!H832</f>
        <v>4</v>
      </c>
      <c r="I832" s="8">
        <f>'fnd enro'!I832</f>
        <v>6</v>
      </c>
      <c r="J832" s="8">
        <f>'fnd enro'!J832</f>
        <v>0</v>
      </c>
      <c r="K832" s="9">
        <f>'fnd enro'!K832</f>
        <v>0.56000000000000005</v>
      </c>
      <c r="L832" s="8">
        <f>'fnd enro'!L832</f>
        <v>0</v>
      </c>
      <c r="M832" s="8">
        <f>'fnd enro'!M832</f>
        <v>1</v>
      </c>
      <c r="N832" s="8">
        <f>'fnd enro'!N832</f>
        <v>1</v>
      </c>
      <c r="O832" s="8">
        <f>'fnd enro'!O832</f>
        <v>0</v>
      </c>
      <c r="P832" s="8">
        <f>'fnd enro'!P832</f>
        <v>5</v>
      </c>
      <c r="Q832" s="8">
        <f>'fnd enro'!R832</f>
        <v>14</v>
      </c>
      <c r="R832" s="9">
        <f t="shared" si="168"/>
        <v>1.044</v>
      </c>
      <c r="S832" s="8">
        <f>VALUE('fnd enro'!Q832)</f>
        <v>11</v>
      </c>
      <c r="T832" s="1"/>
      <c r="U832" s="68">
        <f>(($D832*'fnd base rates'!C$7)
+($E832*'fnd base rates'!C$8)
+($F832*'fnd base rates'!C$9)
+($G832*'fnd base rates'!C$10)
+($H832*'fnd base rates'!C$11)
+($I832*'fnd base rates'!C$12)
+($J832*'fnd base rates'!C$13)
+($K832*'fnd base rates'!C$14)
+($M832*'fnd base rates'!C$16)
+($N832*'fnd base rates'!C$17)
+($O832*'fnd base rates'!C$18)
+($P832*VLOOKUP($S832+12,rate_basefnd,3)))
*$R832</f>
        <v>9698.1406992000011</v>
      </c>
      <c r="V832" s="68">
        <f>(($D832*'fnd base rates'!D$7)
+($E832*'fnd base rates'!D$8)
+($F832*'fnd base rates'!D$9)
+($G832*'fnd base rates'!D$10)
+($H832*'fnd base rates'!D$11)
+($I832*'fnd base rates'!D$12)
+($J832*'fnd base rates'!D$13)
+($K832*'fnd base rates'!D$14)
+($M832*'fnd base rates'!D$16)
+($N832*'fnd base rates'!D$17)
+($O832*'fnd base rates'!D$18)
+($P832*VLOOKUP($S832+12,rate_basefnd,4)))
*$R832</f>
        <v>16048.816920000001</v>
      </c>
      <c r="W832" s="68">
        <f>(($D832*'fnd base rates'!E$7)
+($E832*'fnd base rates'!E$8)
+($F832*'fnd base rates'!E$9)
+($G832*'fnd base rates'!E$10)
+($H832*'fnd base rates'!E$11)
+($I832*'fnd base rates'!E$12)
+($J832*'fnd base rates'!E$13)
+($K832*'fnd base rates'!E$14)
+($M832*'fnd base rates'!E$16)
+($N832*'fnd base rates'!E$17)
+($O832*'fnd base rates'!E$18)
+($P832*VLOOKUP($S832+12,rate_basefnd,5)))
*$R832</f>
        <v>102666.00077279999</v>
      </c>
      <c r="X832" s="68">
        <f>(($D832*'fnd base rates'!F$7)
+($E832*'fnd base rates'!F$8)
+($F832*'fnd base rates'!F$9)
+($G832*'fnd base rates'!F$10)
+($H832*'fnd base rates'!F$11)
+($I832*'fnd base rates'!F$12)
+($J832*'fnd base rates'!F$13)
+($K832*'fnd base rates'!F$14)
+($M832*'fnd base rates'!F$16)
+($N832*'fnd base rates'!F$17)
+($O832*'fnd base rates'!F$18)
+($P832*VLOOKUP($S832+12,rate_basefnd,6)))
*$R832</f>
        <v>17213.805244799998</v>
      </c>
      <c r="Y832" s="68">
        <f>(($D832*'fnd base rates'!G$7)
+($E832*'fnd base rates'!G$8)
+($F832*'fnd base rates'!G$9)
+($G832*'fnd base rates'!G$10)
+($H832*'fnd base rates'!G$11)
+($I832*'fnd base rates'!G$12)
+($J832*'fnd base rates'!G$13)
+($K832*'fnd base rates'!G$14)
+($M832*'fnd base rates'!G$16)
+($N832*'fnd base rates'!G$17)
+($O832*'fnd base rates'!G$18)
+($P832*VLOOKUP($S832+12,rate_basefnd,7)))
*$R832</f>
        <v>4296.0449663999998</v>
      </c>
      <c r="Z832" s="68">
        <f>(($D832*'fnd base rates'!H$7)
+($E832*'fnd base rates'!H$8)
+($F832*'fnd base rates'!H$9)
+($G832*'fnd base rates'!H$10)
+($H832*'fnd base rates'!H$11)
+($I832*'fnd base rates'!H$12)
+($J832*'fnd base rates'!H$13)
+($K832*'fnd base rates'!H$14)
+($M832*'fnd base rates'!H$16)
+($N832*'fnd base rates'!H$17)
+($O832*'fnd base rates'!H$18)
+($P832*VLOOKUP($S832+12,rate_basefnd,8)))</f>
        <v>10699.806</v>
      </c>
      <c r="AA832" s="68">
        <f>(($D832*'fnd base rates'!I$7)
+($E832*'fnd base rates'!I$8)
+($F832*'fnd base rates'!I$9)
+($G832*'fnd base rates'!I$10)
+($H832*'fnd base rates'!I$11)
+($I832*'fnd base rates'!I$12)
+($J832*'fnd base rates'!I$13)
+($K832*'fnd base rates'!I$14)
+($M832*'fnd base rates'!I$16)
+($N832*'fnd base rates'!I$17)
+($O832*'fnd base rates'!I$18)
+($P832*VLOOKUP($S832+12,rate_basefnd,9)))
*$R832</f>
        <v>8200.2024000000001</v>
      </c>
      <c r="AB832" s="68">
        <f>(($D832*'fnd base rates'!J$7)
+($E832*'fnd base rates'!J$8)
+($F832*'fnd base rates'!J$9)
+($G832*'fnd base rates'!J$10)
+($H832*'fnd base rates'!J$11)
+($I832*'fnd base rates'!J$12)
+($J832*'fnd base rates'!J$13)
+($K832*'fnd base rates'!J$14)
+($M832*'fnd base rates'!J$16)
+($N832*'fnd base rates'!J$17)
+($O832*'fnd base rates'!J$18)
+($P832*VLOOKUP($S832+12,rate_basefnd,10)))
*$R832</f>
        <v>12340.08</v>
      </c>
      <c r="AC832" s="68">
        <f>(($D832*'fnd base rates'!K$7)
+($E832*'fnd base rates'!K$8)
+($F832*'fnd base rates'!K$9)
+($G832*'fnd base rates'!K$10)
+($H832*'fnd base rates'!K$11)
+($I832*'fnd base rates'!K$12)
+($J832*'fnd base rates'!K$13)
+($K832*'fnd base rates'!K$14)
+($M832*'fnd base rates'!K$16)
+($N832*'fnd base rates'!K$17)
+($O832*'fnd base rates'!K$18)
+($P832*VLOOKUP($S832+12,rate_basefnd,11)))
*$R832</f>
        <v>19421.327376000001</v>
      </c>
      <c r="AD832" s="68">
        <f>(($D832*'fnd base rates'!L$7)
+($E832*'fnd base rates'!L$8)
+($F832*'fnd base rates'!L$9)
+($G832*'fnd base rates'!L$10)
+($H832*'fnd base rates'!L$11)
+($I832*'fnd base rates'!L$12)
+($J832*'fnd base rates'!L$13)
+($K832*'fnd base rates'!L$14)
+($M832*'fnd base rates'!L$16)
+($N832*'fnd base rates'!L$17)
+($O832*'fnd base rates'!L$18)
+($P832*VLOOKUP($S832+12,rate_basefnd,12)))</f>
        <v>38149.313199999997</v>
      </c>
      <c r="AE832" s="68">
        <f>(($D832*'fnd base rates'!M$7)
+($E832*'fnd base rates'!M$8)
+($F832*'fnd base rates'!M$9)
+($G832*'fnd base rates'!M$10)
+($H832*'fnd base rates'!M$11)
+($I832*'fnd base rates'!M$12)
+($J832*'fnd base rates'!M$13)
+($K832*'fnd base rates'!M$14)
+($M832*'fnd base rates'!M$16)
+($N832*'fnd base rates'!M$17)
+($O832*'fnd base rates'!M$18)
+($P832*VLOOKUP($S832+12,rate_basefnd,13)))</f>
        <v>0</v>
      </c>
      <c r="AF832" s="3">
        <f t="shared" si="169"/>
        <v>238733.5375792</v>
      </c>
      <c r="AH832" s="205">
        <f t="shared" si="170"/>
        <v>494093163</v>
      </c>
      <c r="AI832" s="3" t="str">
        <f t="shared" si="174"/>
        <v>494</v>
      </c>
      <c r="AJ832" s="1" t="str">
        <f t="shared" si="175"/>
        <v>093</v>
      </c>
      <c r="AK832" s="1" t="str">
        <f t="shared" si="176"/>
        <v>163</v>
      </c>
      <c r="AL832" s="3">
        <f t="shared" si="171"/>
        <v>1</v>
      </c>
      <c r="AM832" s="3">
        <f t="shared" si="181"/>
        <v>14</v>
      </c>
      <c r="AN832" s="3">
        <f t="shared" si="177"/>
        <v>238733.5375792</v>
      </c>
      <c r="AO832" s="3">
        <f t="shared" si="178"/>
        <v>17052</v>
      </c>
      <c r="AP832" s="3">
        <f t="shared" si="172"/>
        <v>5846</v>
      </c>
      <c r="AQ832" s="3">
        <v>11206</v>
      </c>
      <c r="AS832" s="68"/>
      <c r="AT832" s="68"/>
      <c r="AX832" s="4">
        <f t="shared" si="179"/>
        <v>0</v>
      </c>
      <c r="AZ832" s="4">
        <f t="shared" si="180"/>
        <v>0</v>
      </c>
      <c r="BB832" s="4"/>
    </row>
    <row r="833" spans="1:54" s="3" customFormat="1">
      <c r="A833" s="205" t="str">
        <f t="shared" si="173"/>
        <v>494</v>
      </c>
      <c r="B833" s="1">
        <v>494093164</v>
      </c>
      <c r="C833" s="7" t="s">
        <v>121</v>
      </c>
      <c r="D833" s="8">
        <f>'fnd enro'!D833</f>
        <v>0</v>
      </c>
      <c r="E833" s="8">
        <f>'fnd enro'!E833</f>
        <v>0</v>
      </c>
      <c r="F833" s="8">
        <f>'fnd enro'!F833</f>
        <v>0</v>
      </c>
      <c r="G833" s="8">
        <f>'fnd enro'!G833</f>
        <v>2</v>
      </c>
      <c r="H833" s="8">
        <f>'fnd enro'!H833</f>
        <v>1</v>
      </c>
      <c r="I833" s="8">
        <f>'fnd enro'!I833</f>
        <v>0</v>
      </c>
      <c r="J833" s="8">
        <f>'fnd enro'!J833</f>
        <v>0</v>
      </c>
      <c r="K833" s="9">
        <f>'fnd enro'!K833</f>
        <v>0.12</v>
      </c>
      <c r="L833" s="8">
        <f>'fnd enro'!L833</f>
        <v>0</v>
      </c>
      <c r="M833" s="8">
        <f>'fnd enro'!M833</f>
        <v>1</v>
      </c>
      <c r="N833" s="8">
        <f>'fnd enro'!N833</f>
        <v>0</v>
      </c>
      <c r="O833" s="8">
        <f>'fnd enro'!O833</f>
        <v>0</v>
      </c>
      <c r="P833" s="8">
        <f>'fnd enro'!P833</f>
        <v>3</v>
      </c>
      <c r="Q833" s="8">
        <f>'fnd enro'!R833</f>
        <v>3</v>
      </c>
      <c r="R833" s="9">
        <f t="shared" si="168"/>
        <v>1.044</v>
      </c>
      <c r="S833" s="8">
        <f>VALUE('fnd enro'!Q833)</f>
        <v>3</v>
      </c>
      <c r="T833" s="1"/>
      <c r="U833" s="68">
        <f>(($D833*'fnd base rates'!C$7)
+($E833*'fnd base rates'!C$8)
+($F833*'fnd base rates'!C$9)
+($G833*'fnd base rates'!C$10)
+($H833*'fnd base rates'!C$11)
+($I833*'fnd base rates'!C$12)
+($J833*'fnd base rates'!C$13)
+($K833*'fnd base rates'!C$14)
+($M833*'fnd base rates'!C$16)
+($N833*'fnd base rates'!C$17)
+($O833*'fnd base rates'!C$18)
+($P833*VLOOKUP($S833+12,rate_basefnd,3)))
*$R833</f>
        <v>2205.7669584000005</v>
      </c>
      <c r="V833" s="68">
        <f>(($D833*'fnd base rates'!D$7)
+($E833*'fnd base rates'!D$8)
+($F833*'fnd base rates'!D$9)
+($G833*'fnd base rates'!D$10)
+($H833*'fnd base rates'!D$11)
+($I833*'fnd base rates'!D$12)
+($J833*'fnd base rates'!D$13)
+($K833*'fnd base rates'!D$14)
+($M833*'fnd base rates'!D$16)
+($N833*'fnd base rates'!D$17)
+($O833*'fnd base rates'!D$18)
+($P833*VLOOKUP($S833+12,rate_basefnd,4)))
*$R833</f>
        <v>3834.6642000000002</v>
      </c>
      <c r="W833" s="68">
        <f>(($D833*'fnd base rates'!E$7)
+($E833*'fnd base rates'!E$8)
+($F833*'fnd base rates'!E$9)
+($G833*'fnd base rates'!E$10)
+($H833*'fnd base rates'!E$11)
+($I833*'fnd base rates'!E$12)
+($J833*'fnd base rates'!E$13)
+($K833*'fnd base rates'!E$14)
+($M833*'fnd base rates'!E$16)
+($N833*'fnd base rates'!E$17)
+($O833*'fnd base rates'!E$18)
+($P833*VLOOKUP($S833+12,rate_basefnd,5)))
*$R833</f>
        <v>23917.499625600001</v>
      </c>
      <c r="X833" s="68">
        <f>(($D833*'fnd base rates'!F$7)
+($E833*'fnd base rates'!F$8)
+($F833*'fnd base rates'!F$9)
+($G833*'fnd base rates'!F$10)
+($H833*'fnd base rates'!F$11)
+($I833*'fnd base rates'!F$12)
+($J833*'fnd base rates'!F$13)
+($K833*'fnd base rates'!F$14)
+($M833*'fnd base rates'!F$16)
+($N833*'fnd base rates'!F$17)
+($O833*'fnd base rates'!F$18)
+($P833*VLOOKUP($S833+12,rate_basefnd,6)))
*$R833</f>
        <v>4306.2373296000005</v>
      </c>
      <c r="Y833" s="68">
        <f>(($D833*'fnd base rates'!G$7)
+($E833*'fnd base rates'!G$8)
+($F833*'fnd base rates'!G$9)
+($G833*'fnd base rates'!G$10)
+($H833*'fnd base rates'!G$11)
+($I833*'fnd base rates'!G$12)
+($J833*'fnd base rates'!G$13)
+($K833*'fnd base rates'!G$14)
+($M833*'fnd base rates'!G$16)
+($N833*'fnd base rates'!G$17)
+($O833*'fnd base rates'!G$18)
+($P833*VLOOKUP($S833+12,rate_basefnd,7)))
*$R833</f>
        <v>1076.3339328</v>
      </c>
      <c r="Z833" s="68">
        <f>(($D833*'fnd base rates'!H$7)
+($E833*'fnd base rates'!H$8)
+($F833*'fnd base rates'!H$9)
+($G833*'fnd base rates'!H$10)
+($H833*'fnd base rates'!H$11)
+($I833*'fnd base rates'!H$12)
+($J833*'fnd base rates'!H$13)
+($K833*'fnd base rates'!H$14)
+($M833*'fnd base rates'!H$16)
+($N833*'fnd base rates'!H$17)
+($O833*'fnd base rates'!H$18)
+($P833*VLOOKUP($S833+12,rate_basefnd,8)))</f>
        <v>1961.0319999999999</v>
      </c>
      <c r="AA833" s="68">
        <f>(($D833*'fnd base rates'!I$7)
+($E833*'fnd base rates'!I$8)
+($F833*'fnd base rates'!I$9)
+($G833*'fnd base rates'!I$10)
+($H833*'fnd base rates'!I$11)
+($I833*'fnd base rates'!I$12)
+($J833*'fnd base rates'!I$13)
+($K833*'fnd base rates'!I$14)
+($M833*'fnd base rates'!I$16)
+($N833*'fnd base rates'!I$17)
+($O833*'fnd base rates'!I$18)
+($P833*VLOOKUP($S833+12,rate_basefnd,9)))
*$R833</f>
        <v>1891.6444799999999</v>
      </c>
      <c r="AB833" s="68">
        <f>(($D833*'fnd base rates'!J$7)
+($E833*'fnd base rates'!J$8)
+($F833*'fnd base rates'!J$9)
+($G833*'fnd base rates'!J$10)
+($H833*'fnd base rates'!J$11)
+($I833*'fnd base rates'!J$12)
+($J833*'fnd base rates'!J$13)
+($K833*'fnd base rates'!J$14)
+($M833*'fnd base rates'!J$16)
+($N833*'fnd base rates'!J$17)
+($O833*'fnd base rates'!J$18)
+($P833*VLOOKUP($S833+12,rate_basefnd,10)))
*$R833</f>
        <v>2636.6011200000003</v>
      </c>
      <c r="AC833" s="68">
        <f>(($D833*'fnd base rates'!K$7)
+($E833*'fnd base rates'!K$8)
+($F833*'fnd base rates'!K$9)
+($G833*'fnd base rates'!K$10)
+($H833*'fnd base rates'!K$11)
+($I833*'fnd base rates'!K$12)
+($J833*'fnd base rates'!K$13)
+($K833*'fnd base rates'!K$14)
+($M833*'fnd base rates'!K$16)
+($N833*'fnd base rates'!K$17)
+($O833*'fnd base rates'!K$18)
+($P833*VLOOKUP($S833+12,rate_basefnd,11)))
*$R833</f>
        <v>4310.8305120000005</v>
      </c>
      <c r="AD833" s="68">
        <f>(($D833*'fnd base rates'!L$7)
+($E833*'fnd base rates'!L$8)
+($F833*'fnd base rates'!L$9)
+($G833*'fnd base rates'!L$10)
+($H833*'fnd base rates'!L$11)
+($I833*'fnd base rates'!L$12)
+($J833*'fnd base rates'!L$13)
+($K833*'fnd base rates'!L$14)
+($M833*'fnd base rates'!L$16)
+($N833*'fnd base rates'!L$17)
+($O833*'fnd base rates'!L$18)
+($P833*VLOOKUP($S833+12,rate_basefnd,12)))</f>
        <v>9015.036399999999</v>
      </c>
      <c r="AE833" s="68">
        <f>(($D833*'fnd base rates'!M$7)
+($E833*'fnd base rates'!M$8)
+($F833*'fnd base rates'!M$9)
+($G833*'fnd base rates'!M$10)
+($H833*'fnd base rates'!M$11)
+($I833*'fnd base rates'!M$12)
+($J833*'fnd base rates'!M$13)
+($K833*'fnd base rates'!M$14)
+($M833*'fnd base rates'!M$16)
+($N833*'fnd base rates'!M$17)
+($O833*'fnd base rates'!M$18)
+($P833*VLOOKUP($S833+12,rate_basefnd,13)))</f>
        <v>0</v>
      </c>
      <c r="AF833" s="3">
        <f t="shared" si="169"/>
        <v>55155.646558400003</v>
      </c>
      <c r="AH833" s="205">
        <f t="shared" si="170"/>
        <v>494093164</v>
      </c>
      <c r="AI833" s="3" t="str">
        <f t="shared" si="174"/>
        <v>494</v>
      </c>
      <c r="AJ833" s="1" t="str">
        <f t="shared" si="175"/>
        <v>093</v>
      </c>
      <c r="AK833" s="1" t="str">
        <f t="shared" si="176"/>
        <v>164</v>
      </c>
      <c r="AL833" s="3">
        <f t="shared" si="171"/>
        <v>1</v>
      </c>
      <c r="AM833" s="3">
        <f t="shared" si="181"/>
        <v>3</v>
      </c>
      <c r="AN833" s="3">
        <f t="shared" si="177"/>
        <v>55155.646558400003</v>
      </c>
      <c r="AO833" s="3">
        <f t="shared" si="178"/>
        <v>18385</v>
      </c>
      <c r="AP833" s="3">
        <f t="shared" si="172"/>
        <v>-2207</v>
      </c>
      <c r="AQ833" s="3">
        <v>20592</v>
      </c>
      <c r="AS833" s="68"/>
      <c r="AT833" s="68"/>
      <c r="AX833" s="4">
        <f t="shared" si="179"/>
        <v>0</v>
      </c>
      <c r="AZ833" s="4">
        <f t="shared" si="180"/>
        <v>0</v>
      </c>
      <c r="BB833" s="4"/>
    </row>
    <row r="834" spans="1:54" s="3" customFormat="1">
      <c r="A834" s="205" t="str">
        <f t="shared" si="173"/>
        <v>494</v>
      </c>
      <c r="B834" s="1">
        <v>494093165</v>
      </c>
      <c r="C834" s="7" t="s">
        <v>121</v>
      </c>
      <c r="D834" s="8">
        <f>'fnd enro'!D834</f>
        <v>0</v>
      </c>
      <c r="E834" s="8">
        <f>'fnd enro'!E834</f>
        <v>0</v>
      </c>
      <c r="F834" s="8">
        <f>'fnd enro'!F834</f>
        <v>1</v>
      </c>
      <c r="G834" s="8">
        <f>'fnd enro'!G834</f>
        <v>8</v>
      </c>
      <c r="H834" s="8">
        <f>'fnd enro'!H834</f>
        <v>10</v>
      </c>
      <c r="I834" s="8">
        <f>'fnd enro'!I834</f>
        <v>13</v>
      </c>
      <c r="J834" s="8">
        <f>'fnd enro'!J834</f>
        <v>0</v>
      </c>
      <c r="K834" s="9">
        <f>'fnd enro'!K834</f>
        <v>1.28</v>
      </c>
      <c r="L834" s="8">
        <f>'fnd enro'!L834</f>
        <v>0</v>
      </c>
      <c r="M834" s="8">
        <f>'fnd enro'!M834</f>
        <v>2</v>
      </c>
      <c r="N834" s="8">
        <f>'fnd enro'!N834</f>
        <v>1</v>
      </c>
      <c r="O834" s="8">
        <f>'fnd enro'!O834</f>
        <v>0</v>
      </c>
      <c r="P834" s="8">
        <f>'fnd enro'!P834</f>
        <v>14</v>
      </c>
      <c r="Q834" s="8">
        <f>'fnd enro'!R834</f>
        <v>32</v>
      </c>
      <c r="R834" s="9">
        <f t="shared" si="168"/>
        <v>1.044</v>
      </c>
      <c r="S834" s="8">
        <f>VALUE('fnd enro'!Q834)</f>
        <v>10</v>
      </c>
      <c r="T834" s="1"/>
      <c r="U834" s="68">
        <f>(($D834*'fnd base rates'!C$7)
+($E834*'fnd base rates'!C$8)
+($F834*'fnd base rates'!C$9)
+($G834*'fnd base rates'!C$10)
+($H834*'fnd base rates'!C$11)
+($I834*'fnd base rates'!C$12)
+($J834*'fnd base rates'!C$13)
+($K834*'fnd base rates'!C$14)
+($M834*'fnd base rates'!C$16)
+($N834*'fnd base rates'!C$17)
+($O834*'fnd base rates'!C$18)
+($P834*VLOOKUP($S834+12,rate_basefnd,3)))
*$R834</f>
        <v>22094.285169600003</v>
      </c>
      <c r="V834" s="68">
        <f>(($D834*'fnd base rates'!D$7)
+($E834*'fnd base rates'!D$8)
+($F834*'fnd base rates'!D$9)
+($G834*'fnd base rates'!D$10)
+($H834*'fnd base rates'!D$11)
+($I834*'fnd base rates'!D$12)
+($J834*'fnd base rates'!D$13)
+($K834*'fnd base rates'!D$14)
+($M834*'fnd base rates'!D$16)
+($N834*'fnd base rates'!D$17)
+($O834*'fnd base rates'!D$18)
+($P834*VLOOKUP($S834+12,rate_basefnd,4)))
*$R834</f>
        <v>36964.375560000008</v>
      </c>
      <c r="W834" s="68">
        <f>(($D834*'fnd base rates'!E$7)
+($E834*'fnd base rates'!E$8)
+($F834*'fnd base rates'!E$9)
+($G834*'fnd base rates'!E$10)
+($H834*'fnd base rates'!E$11)
+($I834*'fnd base rates'!E$12)
+($J834*'fnd base rates'!E$13)
+($K834*'fnd base rates'!E$14)
+($M834*'fnd base rates'!E$16)
+($N834*'fnd base rates'!E$17)
+($O834*'fnd base rates'!E$18)
+($P834*VLOOKUP($S834+12,rate_basefnd,5)))
*$R834</f>
        <v>237150.18080640002</v>
      </c>
      <c r="X834" s="68">
        <f>(($D834*'fnd base rates'!F$7)
+($E834*'fnd base rates'!F$8)
+($F834*'fnd base rates'!F$9)
+($G834*'fnd base rates'!F$10)
+($H834*'fnd base rates'!F$11)
+($I834*'fnd base rates'!F$12)
+($J834*'fnd base rates'!F$13)
+($K834*'fnd base rates'!F$14)
+($M834*'fnd base rates'!F$16)
+($N834*'fnd base rates'!F$17)
+($O834*'fnd base rates'!F$18)
+($P834*VLOOKUP($S834+12,rate_basefnd,6)))
*$R834</f>
        <v>39027.433982400005</v>
      </c>
      <c r="Y834" s="68">
        <f>(($D834*'fnd base rates'!G$7)
+($E834*'fnd base rates'!G$8)
+($F834*'fnd base rates'!G$9)
+($G834*'fnd base rates'!G$10)
+($H834*'fnd base rates'!G$11)
+($I834*'fnd base rates'!G$12)
+($J834*'fnd base rates'!G$13)
+($K834*'fnd base rates'!G$14)
+($M834*'fnd base rates'!G$16)
+($N834*'fnd base rates'!G$17)
+($O834*'fnd base rates'!G$18)
+($P834*VLOOKUP($S834+12,rate_basefnd,7)))
*$R834</f>
        <v>10027.3514832</v>
      </c>
      <c r="Z834" s="68">
        <f>(($D834*'fnd base rates'!H$7)
+($E834*'fnd base rates'!H$8)
+($F834*'fnd base rates'!H$9)
+($G834*'fnd base rates'!H$10)
+($H834*'fnd base rates'!H$11)
+($I834*'fnd base rates'!H$12)
+($J834*'fnd base rates'!H$13)
+($K834*'fnd base rates'!H$14)
+($M834*'fnd base rates'!H$16)
+($N834*'fnd base rates'!H$17)
+($O834*'fnd base rates'!H$18)
+($P834*VLOOKUP($S834+12,rate_basefnd,8)))</f>
        <v>24009.698000000004</v>
      </c>
      <c r="AA834" s="68">
        <f>(($D834*'fnd base rates'!I$7)
+($E834*'fnd base rates'!I$8)
+($F834*'fnd base rates'!I$9)
+($G834*'fnd base rates'!I$10)
+($H834*'fnd base rates'!I$11)
+($I834*'fnd base rates'!I$12)
+($J834*'fnd base rates'!I$13)
+($K834*'fnd base rates'!I$14)
+($M834*'fnd base rates'!I$16)
+($N834*'fnd base rates'!I$17)
+($O834*'fnd base rates'!I$18)
+($P834*VLOOKUP($S834+12,rate_basefnd,9)))
*$R834</f>
        <v>18827.673480000001</v>
      </c>
      <c r="AB834" s="68">
        <f>(($D834*'fnd base rates'!J$7)
+($E834*'fnd base rates'!J$8)
+($F834*'fnd base rates'!J$9)
+($G834*'fnd base rates'!J$10)
+($H834*'fnd base rates'!J$11)
+($I834*'fnd base rates'!J$12)
+($J834*'fnd base rates'!J$13)
+($K834*'fnd base rates'!J$14)
+($M834*'fnd base rates'!J$16)
+($N834*'fnd base rates'!J$17)
+($O834*'fnd base rates'!J$18)
+($P834*VLOOKUP($S834+12,rate_basefnd,10)))
*$R834</f>
        <v>29440.695600000003</v>
      </c>
      <c r="AC834" s="68">
        <f>(($D834*'fnd base rates'!K$7)
+($E834*'fnd base rates'!K$8)
+($F834*'fnd base rates'!K$9)
+($G834*'fnd base rates'!K$10)
+($H834*'fnd base rates'!K$11)
+($I834*'fnd base rates'!K$12)
+($J834*'fnd base rates'!K$13)
+($K834*'fnd base rates'!K$14)
+($M834*'fnd base rates'!K$16)
+($N834*'fnd base rates'!K$17)
+($O834*'fnd base rates'!K$18)
+($P834*VLOOKUP($S834+12,rate_basefnd,11)))
*$R834</f>
        <v>43803.517248000004</v>
      </c>
      <c r="AD834" s="68">
        <f>(($D834*'fnd base rates'!L$7)
+($E834*'fnd base rates'!L$8)
+($F834*'fnd base rates'!L$9)
+($G834*'fnd base rates'!L$10)
+($H834*'fnd base rates'!L$11)
+($I834*'fnd base rates'!L$12)
+($J834*'fnd base rates'!L$13)
+($K834*'fnd base rates'!L$14)
+($M834*'fnd base rates'!L$16)
+($N834*'fnd base rates'!L$17)
+($O834*'fnd base rates'!L$18)
+($P834*VLOOKUP($S834+12,rate_basefnd,12)))</f>
        <v>87906.22159999999</v>
      </c>
      <c r="AE834" s="68">
        <f>(($D834*'fnd base rates'!M$7)
+($E834*'fnd base rates'!M$8)
+($F834*'fnd base rates'!M$9)
+($G834*'fnd base rates'!M$10)
+($H834*'fnd base rates'!M$11)
+($I834*'fnd base rates'!M$12)
+($J834*'fnd base rates'!M$13)
+($K834*'fnd base rates'!M$14)
+($M834*'fnd base rates'!M$16)
+($N834*'fnd base rates'!M$17)
+($O834*'fnd base rates'!M$18)
+($P834*VLOOKUP($S834+12,rate_basefnd,13)))</f>
        <v>0</v>
      </c>
      <c r="AF834" s="3">
        <f t="shared" si="169"/>
        <v>549251.43292959989</v>
      </c>
      <c r="AH834" s="205">
        <f t="shared" si="170"/>
        <v>494093165</v>
      </c>
      <c r="AI834" s="3" t="str">
        <f t="shared" si="174"/>
        <v>494</v>
      </c>
      <c r="AJ834" s="1" t="str">
        <f t="shared" si="175"/>
        <v>093</v>
      </c>
      <c r="AK834" s="1" t="str">
        <f t="shared" si="176"/>
        <v>165</v>
      </c>
      <c r="AL834" s="3">
        <f t="shared" si="171"/>
        <v>1</v>
      </c>
      <c r="AM834" s="3">
        <f t="shared" si="181"/>
        <v>32</v>
      </c>
      <c r="AN834" s="3">
        <f t="shared" si="177"/>
        <v>549251.43292959989</v>
      </c>
      <c r="AO834" s="3">
        <f t="shared" si="178"/>
        <v>17164</v>
      </c>
      <c r="AP834" s="3">
        <f t="shared" si="172"/>
        <v>-884</v>
      </c>
      <c r="AQ834" s="3">
        <v>18048</v>
      </c>
      <c r="AS834" s="68"/>
      <c r="AT834" s="68"/>
      <c r="AX834" s="4">
        <f t="shared" si="179"/>
        <v>0</v>
      </c>
      <c r="AZ834" s="4">
        <f t="shared" si="180"/>
        <v>0</v>
      </c>
      <c r="BB834" s="4"/>
    </row>
    <row r="835" spans="1:54" s="3" customFormat="1">
      <c r="A835" s="205" t="str">
        <f t="shared" si="173"/>
        <v>494</v>
      </c>
      <c r="B835" s="1">
        <v>494093176</v>
      </c>
      <c r="C835" s="7" t="s">
        <v>121</v>
      </c>
      <c r="D835" s="8">
        <f>'fnd enro'!D835</f>
        <v>0</v>
      </c>
      <c r="E835" s="8">
        <f>'fnd enro'!E835</f>
        <v>0</v>
      </c>
      <c r="F835" s="8">
        <f>'fnd enro'!F835</f>
        <v>0</v>
      </c>
      <c r="G835" s="8">
        <f>'fnd enro'!G835</f>
        <v>6</v>
      </c>
      <c r="H835" s="8">
        <f>'fnd enro'!H835</f>
        <v>6</v>
      </c>
      <c r="I835" s="8">
        <f>'fnd enro'!I835</f>
        <v>1</v>
      </c>
      <c r="J835" s="8">
        <f>'fnd enro'!J835</f>
        <v>0</v>
      </c>
      <c r="K835" s="9">
        <f>'fnd enro'!K835</f>
        <v>0.52</v>
      </c>
      <c r="L835" s="8">
        <f>'fnd enro'!L835</f>
        <v>0</v>
      </c>
      <c r="M835" s="8">
        <f>'fnd enro'!M835</f>
        <v>1</v>
      </c>
      <c r="N835" s="8">
        <f>'fnd enro'!N835</f>
        <v>0</v>
      </c>
      <c r="O835" s="8">
        <f>'fnd enro'!O835</f>
        <v>0</v>
      </c>
      <c r="P835" s="8">
        <f>'fnd enro'!P835</f>
        <v>12</v>
      </c>
      <c r="Q835" s="8">
        <f>'fnd enro'!R835</f>
        <v>13</v>
      </c>
      <c r="R835" s="9">
        <f t="shared" si="168"/>
        <v>1.044</v>
      </c>
      <c r="S835" s="8">
        <f>VALUE('fnd enro'!Q835)</f>
        <v>8</v>
      </c>
      <c r="T835" s="1"/>
      <c r="U835" s="68">
        <f>(($D835*'fnd base rates'!C$7)
+($E835*'fnd base rates'!C$8)
+($F835*'fnd base rates'!C$9)
+($G835*'fnd base rates'!C$10)
+($H835*'fnd base rates'!C$11)
+($I835*'fnd base rates'!C$12)
+($J835*'fnd base rates'!C$13)
+($K835*'fnd base rates'!C$14)
+($M835*'fnd base rates'!C$16)
+($N835*'fnd base rates'!C$17)
+($O835*'fnd base rates'!C$18)
+($P835*VLOOKUP($S835+12,rate_basefnd,3)))
*$R835</f>
        <v>9484.3804464000004</v>
      </c>
      <c r="V835" s="68">
        <f>(($D835*'fnd base rates'!D$7)
+($E835*'fnd base rates'!D$8)
+($F835*'fnd base rates'!D$9)
+($G835*'fnd base rates'!D$10)
+($H835*'fnd base rates'!D$11)
+($I835*'fnd base rates'!D$12)
+($J835*'fnd base rates'!D$13)
+($K835*'fnd base rates'!D$14)
+($M835*'fnd base rates'!D$16)
+($N835*'fnd base rates'!D$17)
+($O835*'fnd base rates'!D$18)
+($P835*VLOOKUP($S835+12,rate_basefnd,4)))
*$R835</f>
        <v>17519.165640000003</v>
      </c>
      <c r="W835" s="68">
        <f>(($D835*'fnd base rates'!E$7)
+($E835*'fnd base rates'!E$8)
+($F835*'fnd base rates'!E$9)
+($G835*'fnd base rates'!E$10)
+($H835*'fnd base rates'!E$11)
+($I835*'fnd base rates'!E$12)
+($J835*'fnd base rates'!E$13)
+($K835*'fnd base rates'!E$14)
+($M835*'fnd base rates'!E$16)
+($N835*'fnd base rates'!E$17)
+($O835*'fnd base rates'!E$18)
+($P835*VLOOKUP($S835+12,rate_basefnd,5)))
*$R835</f>
        <v>114860.88041760001</v>
      </c>
      <c r="X835" s="68">
        <f>(($D835*'fnd base rates'!F$7)
+($E835*'fnd base rates'!F$8)
+($F835*'fnd base rates'!F$9)
+($G835*'fnd base rates'!F$10)
+($H835*'fnd base rates'!F$11)
+($I835*'fnd base rates'!F$12)
+($J835*'fnd base rates'!F$13)
+($K835*'fnd base rates'!F$14)
+($M835*'fnd base rates'!F$16)
+($N835*'fnd base rates'!F$17)
+($O835*'fnd base rates'!F$18)
+($P835*VLOOKUP($S835+12,rate_basefnd,6)))
*$R835</f>
        <v>17022.4162416</v>
      </c>
      <c r="Y835" s="68">
        <f>(($D835*'fnd base rates'!G$7)
+($E835*'fnd base rates'!G$8)
+($F835*'fnd base rates'!G$9)
+($G835*'fnd base rates'!G$10)
+($H835*'fnd base rates'!G$11)
+($I835*'fnd base rates'!G$12)
+($J835*'fnd base rates'!G$13)
+($K835*'fnd base rates'!G$14)
+($M835*'fnd base rates'!G$16)
+($N835*'fnd base rates'!G$17)
+($O835*'fnd base rates'!G$18)
+($P835*VLOOKUP($S835+12,rate_basefnd,7)))
*$R835</f>
        <v>5260.0219487999993</v>
      </c>
      <c r="Z835" s="68">
        <f>(($D835*'fnd base rates'!H$7)
+($E835*'fnd base rates'!H$8)
+($F835*'fnd base rates'!H$9)
+($G835*'fnd base rates'!H$10)
+($H835*'fnd base rates'!H$11)
+($I835*'fnd base rates'!H$12)
+($J835*'fnd base rates'!H$13)
+($K835*'fnd base rates'!H$14)
+($M835*'fnd base rates'!H$16)
+($N835*'fnd base rates'!H$17)
+($O835*'fnd base rates'!H$18)
+($P835*VLOOKUP($S835+12,rate_basefnd,8)))</f>
        <v>8447.521999999999</v>
      </c>
      <c r="AA835" s="68">
        <f>(($D835*'fnd base rates'!I$7)
+($E835*'fnd base rates'!I$8)
+($F835*'fnd base rates'!I$9)
+($G835*'fnd base rates'!I$10)
+($H835*'fnd base rates'!I$11)
+($I835*'fnd base rates'!I$12)
+($J835*'fnd base rates'!I$13)
+($K835*'fnd base rates'!I$14)
+($M835*'fnd base rates'!I$16)
+($N835*'fnd base rates'!I$17)
+($O835*'fnd base rates'!I$18)
+($P835*VLOOKUP($S835+12,rate_basefnd,9)))
*$R835</f>
        <v>8549.5770000000011</v>
      </c>
      <c r="AB835" s="68">
        <f>(($D835*'fnd base rates'!J$7)
+($E835*'fnd base rates'!J$8)
+($F835*'fnd base rates'!J$9)
+($G835*'fnd base rates'!J$10)
+($H835*'fnd base rates'!J$11)
+($I835*'fnd base rates'!J$12)
+($J835*'fnd base rates'!J$13)
+($K835*'fnd base rates'!J$14)
+($M835*'fnd base rates'!J$16)
+($N835*'fnd base rates'!J$17)
+($O835*'fnd base rates'!J$18)
+($P835*VLOOKUP($S835+12,rate_basefnd,10)))
*$R835</f>
        <v>15355.527839999999</v>
      </c>
      <c r="AC835" s="68">
        <f>(($D835*'fnd base rates'!K$7)
+($E835*'fnd base rates'!K$8)
+($F835*'fnd base rates'!K$9)
+($G835*'fnd base rates'!K$10)
+($H835*'fnd base rates'!K$11)
+($I835*'fnd base rates'!K$12)
+($J835*'fnd base rates'!K$13)
+($K835*'fnd base rates'!K$14)
+($M835*'fnd base rates'!K$16)
+($N835*'fnd base rates'!K$17)
+($O835*'fnd base rates'!K$18)
+($P835*VLOOKUP($S835+12,rate_basefnd,11)))
*$R835</f>
        <v>17638.231752</v>
      </c>
      <c r="AD835" s="68">
        <f>(($D835*'fnd base rates'!L$7)
+($E835*'fnd base rates'!L$8)
+($F835*'fnd base rates'!L$9)
+($G835*'fnd base rates'!L$10)
+($H835*'fnd base rates'!L$11)
+($I835*'fnd base rates'!L$12)
+($J835*'fnd base rates'!L$13)
+($K835*'fnd base rates'!L$14)
+($M835*'fnd base rates'!L$16)
+($N835*'fnd base rates'!L$17)
+($O835*'fnd base rates'!L$18)
+($P835*VLOOKUP($S835+12,rate_basefnd,12)))</f>
        <v>40835.644399999997</v>
      </c>
      <c r="AE835" s="68">
        <f>(($D835*'fnd base rates'!M$7)
+($E835*'fnd base rates'!M$8)
+($F835*'fnd base rates'!M$9)
+($G835*'fnd base rates'!M$10)
+($H835*'fnd base rates'!M$11)
+($I835*'fnd base rates'!M$12)
+($J835*'fnd base rates'!M$13)
+($K835*'fnd base rates'!M$14)
+($M835*'fnd base rates'!M$16)
+($N835*'fnd base rates'!M$17)
+($O835*'fnd base rates'!M$18)
+($P835*VLOOKUP($S835+12,rate_basefnd,13)))</f>
        <v>0</v>
      </c>
      <c r="AF835" s="3">
        <f t="shared" si="169"/>
        <v>254973.36768639999</v>
      </c>
      <c r="AH835" s="205">
        <f t="shared" si="170"/>
        <v>494093176</v>
      </c>
      <c r="AI835" s="3" t="str">
        <f t="shared" si="174"/>
        <v>494</v>
      </c>
      <c r="AJ835" s="1" t="str">
        <f t="shared" si="175"/>
        <v>093</v>
      </c>
      <c r="AK835" s="1" t="str">
        <f t="shared" si="176"/>
        <v>176</v>
      </c>
      <c r="AL835" s="3">
        <f t="shared" si="171"/>
        <v>1</v>
      </c>
      <c r="AM835" s="3">
        <f t="shared" si="181"/>
        <v>13</v>
      </c>
      <c r="AN835" s="3">
        <f t="shared" si="177"/>
        <v>254973.36768639999</v>
      </c>
      <c r="AO835" s="3">
        <f t="shared" si="178"/>
        <v>19613</v>
      </c>
      <c r="AP835" s="3">
        <f t="shared" si="172"/>
        <v>6628</v>
      </c>
      <c r="AQ835" s="3">
        <v>12985</v>
      </c>
      <c r="AS835" s="68"/>
      <c r="AT835" s="68"/>
      <c r="AX835" s="4">
        <f t="shared" si="179"/>
        <v>0</v>
      </c>
      <c r="AZ835" s="4">
        <f t="shared" si="180"/>
        <v>0</v>
      </c>
      <c r="BB835" s="4"/>
    </row>
    <row r="836" spans="1:54" s="3" customFormat="1">
      <c r="A836" s="205" t="str">
        <f t="shared" si="173"/>
        <v>494</v>
      </c>
      <c r="B836" s="1">
        <v>494093178</v>
      </c>
      <c r="C836" s="7" t="s">
        <v>121</v>
      </c>
      <c r="D836" s="8">
        <f>'fnd enro'!D836</f>
        <v>0</v>
      </c>
      <c r="E836" s="8">
        <f>'fnd enro'!E836</f>
        <v>0</v>
      </c>
      <c r="F836" s="8">
        <f>'fnd enro'!F836</f>
        <v>0</v>
      </c>
      <c r="G836" s="8">
        <f>'fnd enro'!G836</f>
        <v>0</v>
      </c>
      <c r="H836" s="8">
        <f>'fnd enro'!H836</f>
        <v>1</v>
      </c>
      <c r="I836" s="8">
        <f>'fnd enro'!I836</f>
        <v>1</v>
      </c>
      <c r="J836" s="8">
        <f>'fnd enro'!J836</f>
        <v>0</v>
      </c>
      <c r="K836" s="9">
        <f>'fnd enro'!K836</f>
        <v>0.08</v>
      </c>
      <c r="L836" s="8">
        <f>'fnd enro'!L836</f>
        <v>0</v>
      </c>
      <c r="M836" s="8">
        <f>'fnd enro'!M836</f>
        <v>0</v>
      </c>
      <c r="N836" s="8">
        <f>'fnd enro'!N836</f>
        <v>0</v>
      </c>
      <c r="O836" s="8">
        <f>'fnd enro'!O836</f>
        <v>0</v>
      </c>
      <c r="P836" s="8">
        <f>'fnd enro'!P836</f>
        <v>2</v>
      </c>
      <c r="Q836" s="8">
        <f>'fnd enro'!R836</f>
        <v>2</v>
      </c>
      <c r="R836" s="9">
        <f t="shared" si="168"/>
        <v>1.044</v>
      </c>
      <c r="S836" s="8">
        <f>VALUE('fnd enro'!Q836)</f>
        <v>4</v>
      </c>
      <c r="T836" s="1"/>
      <c r="U836" s="68">
        <f>(($D836*'fnd base rates'!C$7)
+($E836*'fnd base rates'!C$8)
+($F836*'fnd base rates'!C$9)
+($G836*'fnd base rates'!C$10)
+($H836*'fnd base rates'!C$11)
+($I836*'fnd base rates'!C$12)
+($J836*'fnd base rates'!C$13)
+($K836*'fnd base rates'!C$14)
+($M836*'fnd base rates'!C$16)
+($N836*'fnd base rates'!C$17)
+($O836*'fnd base rates'!C$18)
+($P836*VLOOKUP($S836+12,rate_basefnd,3)))
*$R836</f>
        <v>1394.1183456000001</v>
      </c>
      <c r="V836" s="68">
        <f>(($D836*'fnd base rates'!D$7)
+($E836*'fnd base rates'!D$8)
+($F836*'fnd base rates'!D$9)
+($G836*'fnd base rates'!D$10)
+($H836*'fnd base rates'!D$11)
+($I836*'fnd base rates'!D$12)
+($J836*'fnd base rates'!D$13)
+($K836*'fnd base rates'!D$14)
+($M836*'fnd base rates'!D$16)
+($N836*'fnd base rates'!D$17)
+($O836*'fnd base rates'!D$18)
+($P836*VLOOKUP($S836+12,rate_basefnd,4)))
*$R836</f>
        <v>2445.0688800000003</v>
      </c>
      <c r="W836" s="68">
        <f>(($D836*'fnd base rates'!E$7)
+($E836*'fnd base rates'!E$8)
+($F836*'fnd base rates'!E$9)
+($G836*'fnd base rates'!E$10)
+($H836*'fnd base rates'!E$11)
+($I836*'fnd base rates'!E$12)
+($J836*'fnd base rates'!E$13)
+($K836*'fnd base rates'!E$14)
+($M836*'fnd base rates'!E$16)
+($N836*'fnd base rates'!E$17)
+($O836*'fnd base rates'!E$18)
+($P836*VLOOKUP($S836+12,rate_basefnd,5)))
*$R836</f>
        <v>16295.839430399999</v>
      </c>
      <c r="X836" s="68">
        <f>(($D836*'fnd base rates'!F$7)
+($E836*'fnd base rates'!F$8)
+($F836*'fnd base rates'!F$9)
+($G836*'fnd base rates'!F$10)
+($H836*'fnd base rates'!F$11)
+($I836*'fnd base rates'!F$12)
+($J836*'fnd base rates'!F$13)
+($K836*'fnd base rates'!F$14)
+($M836*'fnd base rates'!F$16)
+($N836*'fnd base rates'!F$17)
+($O836*'fnd base rates'!F$18)
+($P836*VLOOKUP($S836+12,rate_basefnd,6)))
*$R836</f>
        <v>2209.1724863999998</v>
      </c>
      <c r="Y836" s="68">
        <f>(($D836*'fnd base rates'!G$7)
+($E836*'fnd base rates'!G$8)
+($F836*'fnd base rates'!G$9)
+($G836*'fnd base rates'!G$10)
+($H836*'fnd base rates'!G$11)
+($I836*'fnd base rates'!G$12)
+($J836*'fnd base rates'!G$13)
+($K836*'fnd base rates'!G$14)
+($M836*'fnd base rates'!G$16)
+($N836*'fnd base rates'!G$17)
+($O836*'fnd base rates'!G$18)
+($P836*VLOOKUP($S836+12,rate_basefnd,7)))
*$R836</f>
        <v>705.09755519999987</v>
      </c>
      <c r="Z836" s="68">
        <f>(($D836*'fnd base rates'!H$7)
+($E836*'fnd base rates'!H$8)
+($F836*'fnd base rates'!H$9)
+($G836*'fnd base rates'!H$10)
+($H836*'fnd base rates'!H$11)
+($I836*'fnd base rates'!H$12)
+($J836*'fnd base rates'!H$13)
+($K836*'fnd base rates'!H$14)
+($M836*'fnd base rates'!H$16)
+($N836*'fnd base rates'!H$17)
+($O836*'fnd base rates'!H$18)
+($P836*VLOOKUP($S836+12,rate_basefnd,8)))</f>
        <v>1547.348</v>
      </c>
      <c r="AA836" s="68">
        <f>(($D836*'fnd base rates'!I$7)
+($E836*'fnd base rates'!I$8)
+($F836*'fnd base rates'!I$9)
+($G836*'fnd base rates'!I$10)
+($H836*'fnd base rates'!I$11)
+($I836*'fnd base rates'!I$12)
+($J836*'fnd base rates'!I$13)
+($K836*'fnd base rates'!I$14)
+($M836*'fnd base rates'!I$16)
+($N836*'fnd base rates'!I$17)
+($O836*'fnd base rates'!I$18)
+($P836*VLOOKUP($S836+12,rate_basefnd,9)))
*$R836</f>
        <v>1232.4002400000002</v>
      </c>
      <c r="AB836" s="68">
        <f>(($D836*'fnd base rates'!J$7)
+($E836*'fnd base rates'!J$8)
+($F836*'fnd base rates'!J$9)
+($G836*'fnd base rates'!J$10)
+($H836*'fnd base rates'!J$11)
+($I836*'fnd base rates'!J$12)
+($J836*'fnd base rates'!J$13)
+($K836*'fnd base rates'!J$14)
+($M836*'fnd base rates'!J$16)
+($N836*'fnd base rates'!J$17)
+($O836*'fnd base rates'!J$18)
+($P836*VLOOKUP($S836+12,rate_basefnd,10)))
*$R836</f>
        <v>2334.8329200000003</v>
      </c>
      <c r="AC836" s="68">
        <f>(($D836*'fnd base rates'!K$7)
+($E836*'fnd base rates'!K$8)
+($F836*'fnd base rates'!K$9)
+($G836*'fnd base rates'!K$10)
+($H836*'fnd base rates'!K$11)
+($I836*'fnd base rates'!K$12)
+($J836*'fnd base rates'!K$13)
+($K836*'fnd base rates'!K$14)
+($M836*'fnd base rates'!K$16)
+($N836*'fnd base rates'!K$17)
+($O836*'fnd base rates'!K$18)
+($P836*VLOOKUP($S836+12,rate_basefnd,11)))
*$R836</f>
        <v>2711.6668079999999</v>
      </c>
      <c r="AD836" s="68">
        <f>(($D836*'fnd base rates'!L$7)
+($E836*'fnd base rates'!L$8)
+($F836*'fnd base rates'!L$9)
+($G836*'fnd base rates'!L$10)
+($H836*'fnd base rates'!L$11)
+($I836*'fnd base rates'!L$12)
+($J836*'fnd base rates'!L$13)
+($K836*'fnd base rates'!L$14)
+($M836*'fnd base rates'!L$16)
+($N836*'fnd base rates'!L$17)
+($O836*'fnd base rates'!L$18)
+($P836*VLOOKUP($S836+12,rate_basefnd,12)))</f>
        <v>5775.3575999999994</v>
      </c>
      <c r="AE836" s="68">
        <f>(($D836*'fnd base rates'!M$7)
+($E836*'fnd base rates'!M$8)
+($F836*'fnd base rates'!M$9)
+($G836*'fnd base rates'!M$10)
+($H836*'fnd base rates'!M$11)
+($I836*'fnd base rates'!M$12)
+($J836*'fnd base rates'!M$13)
+($K836*'fnd base rates'!M$14)
+($M836*'fnd base rates'!M$16)
+($N836*'fnd base rates'!M$17)
+($O836*'fnd base rates'!M$18)
+($P836*VLOOKUP($S836+12,rate_basefnd,13)))</f>
        <v>0</v>
      </c>
      <c r="AF836" s="3">
        <f t="shared" si="169"/>
        <v>36650.902265600002</v>
      </c>
      <c r="AH836" s="205">
        <f t="shared" si="170"/>
        <v>494093178</v>
      </c>
      <c r="AI836" s="3" t="str">
        <f t="shared" si="174"/>
        <v>494</v>
      </c>
      <c r="AJ836" s="1" t="str">
        <f t="shared" si="175"/>
        <v>093</v>
      </c>
      <c r="AK836" s="1" t="str">
        <f t="shared" si="176"/>
        <v>178</v>
      </c>
      <c r="AL836" s="3">
        <f t="shared" si="171"/>
        <v>1</v>
      </c>
      <c r="AM836" s="3">
        <f t="shared" si="181"/>
        <v>2</v>
      </c>
      <c r="AN836" s="3">
        <f t="shared" si="177"/>
        <v>36650.902265600002</v>
      </c>
      <c r="AO836" s="3">
        <f t="shared" si="178"/>
        <v>18325</v>
      </c>
      <c r="AP836" s="3">
        <f t="shared" si="172"/>
        <v>-1024</v>
      </c>
      <c r="AQ836" s="3">
        <v>19349</v>
      </c>
      <c r="AS836" s="68"/>
      <c r="AT836" s="68"/>
      <c r="AX836" s="4">
        <f t="shared" si="179"/>
        <v>0</v>
      </c>
      <c r="AZ836" s="4">
        <f t="shared" si="180"/>
        <v>0</v>
      </c>
      <c r="BB836" s="4"/>
    </row>
    <row r="837" spans="1:54" s="3" customFormat="1">
      <c r="A837" s="205" t="str">
        <f t="shared" si="173"/>
        <v>494</v>
      </c>
      <c r="B837" s="1">
        <v>494093181</v>
      </c>
      <c r="C837" s="7" t="s">
        <v>121</v>
      </c>
      <c r="D837" s="8">
        <f>'fnd enro'!D837</f>
        <v>0</v>
      </c>
      <c r="E837" s="8">
        <f>'fnd enro'!E837</f>
        <v>0</v>
      </c>
      <c r="F837" s="8">
        <f>'fnd enro'!F837</f>
        <v>0</v>
      </c>
      <c r="G837" s="8">
        <f>'fnd enro'!G837</f>
        <v>1</v>
      </c>
      <c r="H837" s="8">
        <f>'fnd enro'!H837</f>
        <v>1</v>
      </c>
      <c r="I837" s="8">
        <f>'fnd enro'!I837</f>
        <v>2</v>
      </c>
      <c r="J837" s="8">
        <f>'fnd enro'!J837</f>
        <v>0</v>
      </c>
      <c r="K837" s="9">
        <f>'fnd enro'!K837</f>
        <v>0.16</v>
      </c>
      <c r="L837" s="8">
        <f>'fnd enro'!L837</f>
        <v>0</v>
      </c>
      <c r="M837" s="8">
        <f>'fnd enro'!M837</f>
        <v>0</v>
      </c>
      <c r="N837" s="8">
        <f>'fnd enro'!N837</f>
        <v>0</v>
      </c>
      <c r="O837" s="8">
        <f>'fnd enro'!O837</f>
        <v>0</v>
      </c>
      <c r="P837" s="8">
        <f>'fnd enro'!P837</f>
        <v>4</v>
      </c>
      <c r="Q837" s="8">
        <f>'fnd enro'!R837</f>
        <v>4</v>
      </c>
      <c r="R837" s="9">
        <f t="shared" si="168"/>
        <v>1.044</v>
      </c>
      <c r="S837" s="8">
        <f>VALUE('fnd enro'!Q837)</f>
        <v>10</v>
      </c>
      <c r="T837" s="1"/>
      <c r="U837" s="68">
        <f>(($D837*'fnd base rates'!C$7)
+($E837*'fnd base rates'!C$8)
+($F837*'fnd base rates'!C$9)
+($G837*'fnd base rates'!C$10)
+($H837*'fnd base rates'!C$11)
+($I837*'fnd base rates'!C$12)
+($J837*'fnd base rates'!C$13)
+($K837*'fnd base rates'!C$14)
+($M837*'fnd base rates'!C$16)
+($N837*'fnd base rates'!C$17)
+($O837*'fnd base rates'!C$18)
+($P837*VLOOKUP($S837+12,rate_basefnd,3)))
*$R837</f>
        <v>2982.5459712000002</v>
      </c>
      <c r="V837" s="68">
        <f>(($D837*'fnd base rates'!D$7)
+($E837*'fnd base rates'!D$8)
+($F837*'fnd base rates'!D$9)
+($G837*'fnd base rates'!D$10)
+($H837*'fnd base rates'!D$11)
+($I837*'fnd base rates'!D$12)
+($J837*'fnd base rates'!D$13)
+($K837*'fnd base rates'!D$14)
+($M837*'fnd base rates'!D$16)
+($N837*'fnd base rates'!D$17)
+($O837*'fnd base rates'!D$18)
+($P837*VLOOKUP($S837+12,rate_basefnd,4)))
*$R837</f>
        <v>5810.9875200000006</v>
      </c>
      <c r="W837" s="68">
        <f>(($D837*'fnd base rates'!E$7)
+($E837*'fnd base rates'!E$8)
+($F837*'fnd base rates'!E$9)
+($G837*'fnd base rates'!E$10)
+($H837*'fnd base rates'!E$11)
+($I837*'fnd base rates'!E$12)
+($J837*'fnd base rates'!E$13)
+($K837*'fnd base rates'!E$14)
+($M837*'fnd base rates'!E$16)
+($N837*'fnd base rates'!E$17)
+($O837*'fnd base rates'!E$18)
+($P837*VLOOKUP($S837+12,rate_basefnd,5)))
*$R837</f>
        <v>42068.171260800002</v>
      </c>
      <c r="X837" s="68">
        <f>(($D837*'fnd base rates'!F$7)
+($E837*'fnd base rates'!F$8)
+($F837*'fnd base rates'!F$9)
+($G837*'fnd base rates'!F$10)
+($H837*'fnd base rates'!F$11)
+($I837*'fnd base rates'!F$12)
+($J837*'fnd base rates'!F$13)
+($K837*'fnd base rates'!F$14)
+($M837*'fnd base rates'!F$16)
+($N837*'fnd base rates'!F$17)
+($O837*'fnd base rates'!F$18)
+($P837*VLOOKUP($S837+12,rate_basefnd,6)))
*$R837</f>
        <v>4710.2682527999996</v>
      </c>
      <c r="Y837" s="68">
        <f>(($D837*'fnd base rates'!G$7)
+($E837*'fnd base rates'!G$8)
+($F837*'fnd base rates'!G$9)
+($G837*'fnd base rates'!G$10)
+($H837*'fnd base rates'!G$11)
+($I837*'fnd base rates'!G$12)
+($J837*'fnd base rates'!G$13)
+($K837*'fnd base rates'!G$14)
+($M837*'fnd base rates'!G$16)
+($N837*'fnd base rates'!G$17)
+($O837*'fnd base rates'!G$18)
+($P837*VLOOKUP($S837+12,rate_basefnd,7)))
*$R837</f>
        <v>1832.8063104</v>
      </c>
      <c r="Z837" s="68">
        <f>(($D837*'fnd base rates'!H$7)
+($E837*'fnd base rates'!H$8)
+($F837*'fnd base rates'!H$9)
+($G837*'fnd base rates'!H$10)
+($H837*'fnd base rates'!H$11)
+($I837*'fnd base rates'!H$12)
+($J837*'fnd base rates'!H$13)
+($K837*'fnd base rates'!H$14)
+($M837*'fnd base rates'!H$16)
+($N837*'fnd base rates'!H$17)
+($O837*'fnd base rates'!H$18)
+($P837*VLOOKUP($S837+12,rate_basefnd,8)))</f>
        <v>3158.7759999999998</v>
      </c>
      <c r="AA837" s="68">
        <f>(($D837*'fnd base rates'!I$7)
+($E837*'fnd base rates'!I$8)
+($F837*'fnd base rates'!I$9)
+($G837*'fnd base rates'!I$10)
+($H837*'fnd base rates'!I$11)
+($I837*'fnd base rates'!I$12)
+($J837*'fnd base rates'!I$13)
+($K837*'fnd base rates'!I$14)
+($M837*'fnd base rates'!I$16)
+($N837*'fnd base rates'!I$17)
+($O837*'fnd base rates'!I$18)
+($P837*VLOOKUP($S837+12,rate_basefnd,9)))
*$R837</f>
        <v>2828.7806400000004</v>
      </c>
      <c r="AB837" s="68">
        <f>(($D837*'fnd base rates'!J$7)
+($E837*'fnd base rates'!J$8)
+($F837*'fnd base rates'!J$9)
+($G837*'fnd base rates'!J$10)
+($H837*'fnd base rates'!J$11)
+($I837*'fnd base rates'!J$12)
+($J837*'fnd base rates'!J$13)
+($K837*'fnd base rates'!J$14)
+($M837*'fnd base rates'!J$16)
+($N837*'fnd base rates'!J$17)
+($O837*'fnd base rates'!J$18)
+($P837*VLOOKUP($S837+12,rate_basefnd,10)))
*$R837</f>
        <v>6449.2995600000013</v>
      </c>
      <c r="AC837" s="68">
        <f>(($D837*'fnd base rates'!K$7)
+($E837*'fnd base rates'!K$8)
+($F837*'fnd base rates'!K$9)
+($G837*'fnd base rates'!K$10)
+($H837*'fnd base rates'!K$11)
+($I837*'fnd base rates'!K$12)
+($J837*'fnd base rates'!K$13)
+($K837*'fnd base rates'!K$14)
+($M837*'fnd base rates'!K$16)
+($N837*'fnd base rates'!K$17)
+($O837*'fnd base rates'!K$18)
+($P837*VLOOKUP($S837+12,rate_basefnd,11)))
*$R837</f>
        <v>5328.4235760000001</v>
      </c>
      <c r="AD837" s="68">
        <f>(($D837*'fnd base rates'!L$7)
+($E837*'fnd base rates'!L$8)
+($F837*'fnd base rates'!L$9)
+($G837*'fnd base rates'!L$10)
+($H837*'fnd base rates'!L$11)
+($I837*'fnd base rates'!L$12)
+($J837*'fnd base rates'!L$13)
+($K837*'fnd base rates'!L$14)
+($M837*'fnd base rates'!L$16)
+($N837*'fnd base rates'!L$17)
+($O837*'fnd base rates'!L$18)
+($P837*VLOOKUP($S837+12,rate_basefnd,12)))</f>
        <v>12999.745199999999</v>
      </c>
      <c r="AE837" s="68">
        <f>(($D837*'fnd base rates'!M$7)
+($E837*'fnd base rates'!M$8)
+($F837*'fnd base rates'!M$9)
+($G837*'fnd base rates'!M$10)
+($H837*'fnd base rates'!M$11)
+($I837*'fnd base rates'!M$12)
+($J837*'fnd base rates'!M$13)
+($K837*'fnd base rates'!M$14)
+($M837*'fnd base rates'!M$16)
+($N837*'fnd base rates'!M$17)
+($O837*'fnd base rates'!M$18)
+($P837*VLOOKUP($S837+12,rate_basefnd,13)))</f>
        <v>0</v>
      </c>
      <c r="AF837" s="3">
        <f t="shared" si="169"/>
        <v>88169.804291200009</v>
      </c>
      <c r="AH837" s="205">
        <f t="shared" si="170"/>
        <v>494093181</v>
      </c>
      <c r="AI837" s="3" t="str">
        <f t="shared" si="174"/>
        <v>494</v>
      </c>
      <c r="AJ837" s="1" t="str">
        <f t="shared" si="175"/>
        <v>093</v>
      </c>
      <c r="AK837" s="1" t="str">
        <f t="shared" si="176"/>
        <v>181</v>
      </c>
      <c r="AL837" s="3">
        <f t="shared" si="171"/>
        <v>1</v>
      </c>
      <c r="AM837" s="3">
        <f t="shared" si="181"/>
        <v>4</v>
      </c>
      <c r="AN837" s="3">
        <f t="shared" si="177"/>
        <v>88169.804291200009</v>
      </c>
      <c r="AO837" s="3">
        <f t="shared" si="178"/>
        <v>22042</v>
      </c>
      <c r="AP837" s="3">
        <f t="shared" si="172"/>
        <v>10243</v>
      </c>
      <c r="AQ837" s="3">
        <v>11799</v>
      </c>
      <c r="AS837" s="68"/>
      <c r="AT837" s="68"/>
      <c r="AX837" s="4">
        <f t="shared" si="179"/>
        <v>0</v>
      </c>
      <c r="AZ837" s="4">
        <f t="shared" si="180"/>
        <v>0</v>
      </c>
      <c r="BB837" s="4"/>
    </row>
    <row r="838" spans="1:54" s="3" customFormat="1">
      <c r="A838" s="205" t="str">
        <f t="shared" si="173"/>
        <v>494</v>
      </c>
      <c r="B838" s="1">
        <v>494093229</v>
      </c>
      <c r="C838" s="7" t="s">
        <v>121</v>
      </c>
      <c r="D838" s="8">
        <f>'fnd enro'!D838</f>
        <v>0</v>
      </c>
      <c r="E838" s="8">
        <f>'fnd enro'!E838</f>
        <v>0</v>
      </c>
      <c r="F838" s="8">
        <f>'fnd enro'!F838</f>
        <v>0</v>
      </c>
      <c r="G838" s="8">
        <f>'fnd enro'!G838</f>
        <v>1</v>
      </c>
      <c r="H838" s="8">
        <f>'fnd enro'!H838</f>
        <v>1</v>
      </c>
      <c r="I838" s="8">
        <f>'fnd enro'!I838</f>
        <v>3</v>
      </c>
      <c r="J838" s="8">
        <f>'fnd enro'!J838</f>
        <v>0</v>
      </c>
      <c r="K838" s="9">
        <f>'fnd enro'!K838</f>
        <v>0.2</v>
      </c>
      <c r="L838" s="8">
        <f>'fnd enro'!L838</f>
        <v>0</v>
      </c>
      <c r="M838" s="8">
        <f>'fnd enro'!M838</f>
        <v>0</v>
      </c>
      <c r="N838" s="8">
        <f>'fnd enro'!N838</f>
        <v>0</v>
      </c>
      <c r="O838" s="8">
        <f>'fnd enro'!O838</f>
        <v>1</v>
      </c>
      <c r="P838" s="8">
        <f>'fnd enro'!P838</f>
        <v>1</v>
      </c>
      <c r="Q838" s="8">
        <f>'fnd enro'!R838</f>
        <v>5</v>
      </c>
      <c r="R838" s="9">
        <f t="shared" si="168"/>
        <v>1.044</v>
      </c>
      <c r="S838" s="8">
        <f>VALUE('fnd enro'!Q838)</f>
        <v>9</v>
      </c>
      <c r="T838" s="1"/>
      <c r="U838" s="68">
        <f>(($D838*'fnd base rates'!C$7)
+($E838*'fnd base rates'!C$8)
+($F838*'fnd base rates'!C$9)
+($G838*'fnd base rates'!C$10)
+($H838*'fnd base rates'!C$11)
+($I838*'fnd base rates'!C$12)
+($J838*'fnd base rates'!C$13)
+($K838*'fnd base rates'!C$14)
+($M838*'fnd base rates'!C$16)
+($N838*'fnd base rates'!C$17)
+($O838*'fnd base rates'!C$18)
+($P838*VLOOKUP($S838+12,rate_basefnd,3)))
*$R838</f>
        <v>3402.757224</v>
      </c>
      <c r="V838" s="68">
        <f>(($D838*'fnd base rates'!D$7)
+($E838*'fnd base rates'!D$8)
+($F838*'fnd base rates'!D$9)
+($G838*'fnd base rates'!D$10)
+($H838*'fnd base rates'!D$11)
+($I838*'fnd base rates'!D$12)
+($J838*'fnd base rates'!D$13)
+($K838*'fnd base rates'!D$14)
+($M838*'fnd base rates'!D$16)
+($N838*'fnd base rates'!D$17)
+($O838*'fnd base rates'!D$18)
+($P838*VLOOKUP($S838+12,rate_basefnd,4)))
*$R838</f>
        <v>5237.9150400000008</v>
      </c>
      <c r="W838" s="68">
        <f>(($D838*'fnd base rates'!E$7)
+($E838*'fnd base rates'!E$8)
+($F838*'fnd base rates'!E$9)
+($G838*'fnd base rates'!E$10)
+($H838*'fnd base rates'!E$11)
+($I838*'fnd base rates'!E$12)
+($J838*'fnd base rates'!E$13)
+($K838*'fnd base rates'!E$14)
+($M838*'fnd base rates'!E$16)
+($N838*'fnd base rates'!E$17)
+($O838*'fnd base rates'!E$18)
+($P838*VLOOKUP($S838+12,rate_basefnd,5)))
*$R838</f>
        <v>32746.285656</v>
      </c>
      <c r="X838" s="68">
        <f>(($D838*'fnd base rates'!F$7)
+($E838*'fnd base rates'!F$8)
+($F838*'fnd base rates'!F$9)
+($G838*'fnd base rates'!F$10)
+($H838*'fnd base rates'!F$11)
+($I838*'fnd base rates'!F$12)
+($J838*'fnd base rates'!F$13)
+($K838*'fnd base rates'!F$14)
+($M838*'fnd base rates'!F$16)
+($N838*'fnd base rates'!F$17)
+($O838*'fnd base rates'!F$18)
+($P838*VLOOKUP($S838+12,rate_basefnd,6)))
*$R838</f>
        <v>6035.3577359999999</v>
      </c>
      <c r="Y838" s="68">
        <f>(($D838*'fnd base rates'!G$7)
+($E838*'fnd base rates'!G$8)
+($F838*'fnd base rates'!G$9)
+($G838*'fnd base rates'!G$10)
+($H838*'fnd base rates'!G$11)
+($I838*'fnd base rates'!G$12)
+($J838*'fnd base rates'!G$13)
+($K838*'fnd base rates'!G$14)
+($M838*'fnd base rates'!G$16)
+($N838*'fnd base rates'!G$17)
+($O838*'fnd base rates'!G$18)
+($P838*VLOOKUP($S838+12,rate_basefnd,7)))
*$R838</f>
        <v>1279.0691280000001</v>
      </c>
      <c r="Z838" s="68">
        <f>(($D838*'fnd base rates'!H$7)
+($E838*'fnd base rates'!H$8)
+($F838*'fnd base rates'!H$9)
+($G838*'fnd base rates'!H$10)
+($H838*'fnd base rates'!H$11)
+($I838*'fnd base rates'!H$12)
+($J838*'fnd base rates'!H$13)
+($K838*'fnd base rates'!H$14)
+($M838*'fnd base rates'!H$16)
+($N838*'fnd base rates'!H$17)
+($O838*'fnd base rates'!H$18)
+($P838*VLOOKUP($S838+12,rate_basefnd,8)))</f>
        <v>4150.67</v>
      </c>
      <c r="AA838" s="68">
        <f>(($D838*'fnd base rates'!I$7)
+($E838*'fnd base rates'!I$8)
+($F838*'fnd base rates'!I$9)
+($G838*'fnd base rates'!I$10)
+($H838*'fnd base rates'!I$11)
+($I838*'fnd base rates'!I$12)
+($J838*'fnd base rates'!I$13)
+($K838*'fnd base rates'!I$14)
+($M838*'fnd base rates'!I$16)
+($N838*'fnd base rates'!I$17)
+($O838*'fnd base rates'!I$18)
+($P838*VLOOKUP($S838+12,rate_basefnd,9)))
*$R838</f>
        <v>2754.7297200000003</v>
      </c>
      <c r="AB838" s="68">
        <f>(($D838*'fnd base rates'!J$7)
+($E838*'fnd base rates'!J$8)
+($F838*'fnd base rates'!J$9)
+($G838*'fnd base rates'!J$10)
+($H838*'fnd base rates'!J$11)
+($I838*'fnd base rates'!J$12)
+($J838*'fnd base rates'!J$13)
+($K838*'fnd base rates'!J$14)
+($M838*'fnd base rates'!J$16)
+($N838*'fnd base rates'!J$17)
+($O838*'fnd base rates'!J$18)
+($P838*VLOOKUP($S838+12,rate_basefnd,10)))
*$R838</f>
        <v>3575.1780000000003</v>
      </c>
      <c r="AC838" s="68">
        <f>(($D838*'fnd base rates'!K$7)
+($E838*'fnd base rates'!K$8)
+($F838*'fnd base rates'!K$9)
+($G838*'fnd base rates'!K$10)
+($H838*'fnd base rates'!K$11)
+($I838*'fnd base rates'!K$12)
+($J838*'fnd base rates'!K$13)
+($K838*'fnd base rates'!K$14)
+($M838*'fnd base rates'!K$16)
+($N838*'fnd base rates'!K$17)
+($O838*'fnd base rates'!K$18)
+($P838*VLOOKUP($S838+12,rate_basefnd,11)))
*$R838</f>
        <v>7151.3582400000005</v>
      </c>
      <c r="AD838" s="68">
        <f>(($D838*'fnd base rates'!L$7)
+($E838*'fnd base rates'!L$8)
+($F838*'fnd base rates'!L$9)
+($G838*'fnd base rates'!L$10)
+($H838*'fnd base rates'!L$11)
+($I838*'fnd base rates'!L$12)
+($J838*'fnd base rates'!L$13)
+($K838*'fnd base rates'!L$14)
+($M838*'fnd base rates'!L$16)
+($N838*'fnd base rates'!L$17)
+($O838*'fnd base rates'!L$18)
+($P838*VLOOKUP($S838+12,rate_basefnd,12)))</f>
        <v>12603.784000000001</v>
      </c>
      <c r="AE838" s="68">
        <f>(($D838*'fnd base rates'!M$7)
+($E838*'fnd base rates'!M$8)
+($F838*'fnd base rates'!M$9)
+($G838*'fnd base rates'!M$10)
+($H838*'fnd base rates'!M$11)
+($I838*'fnd base rates'!M$12)
+($J838*'fnd base rates'!M$13)
+($K838*'fnd base rates'!M$14)
+($M838*'fnd base rates'!M$16)
+($N838*'fnd base rates'!M$17)
+($O838*'fnd base rates'!M$18)
+($P838*VLOOKUP($S838+12,rate_basefnd,13)))</f>
        <v>0</v>
      </c>
      <c r="AF838" s="3">
        <f t="shared" si="169"/>
        <v>78937.104743999997</v>
      </c>
      <c r="AH838" s="205">
        <f t="shared" si="170"/>
        <v>494093229</v>
      </c>
      <c r="AI838" s="3" t="str">
        <f t="shared" si="174"/>
        <v>494</v>
      </c>
      <c r="AJ838" s="1" t="str">
        <f t="shared" si="175"/>
        <v>093</v>
      </c>
      <c r="AK838" s="1" t="str">
        <f t="shared" si="176"/>
        <v>229</v>
      </c>
      <c r="AL838" s="3">
        <f t="shared" si="171"/>
        <v>1</v>
      </c>
      <c r="AM838" s="3">
        <f t="shared" si="181"/>
        <v>5</v>
      </c>
      <c r="AN838" s="3">
        <f t="shared" si="177"/>
        <v>78937.104743999997</v>
      </c>
      <c r="AO838" s="3">
        <f t="shared" si="178"/>
        <v>15787</v>
      </c>
      <c r="AP838" s="3">
        <f t="shared" si="172"/>
        <v>-1600</v>
      </c>
      <c r="AQ838" s="3">
        <v>17387</v>
      </c>
      <c r="AS838" s="68"/>
      <c r="AT838" s="68"/>
      <c r="AX838" s="4">
        <f t="shared" si="179"/>
        <v>0</v>
      </c>
      <c r="AZ838" s="4">
        <f t="shared" si="180"/>
        <v>0</v>
      </c>
      <c r="BB838" s="4"/>
    </row>
    <row r="839" spans="1:54" s="3" customFormat="1">
      <c r="A839" s="205" t="str">
        <f t="shared" si="173"/>
        <v>494</v>
      </c>
      <c r="B839" s="1">
        <v>494093248</v>
      </c>
      <c r="C839" s="7" t="s">
        <v>121</v>
      </c>
      <c r="D839" s="8">
        <f>'fnd enro'!D839</f>
        <v>0</v>
      </c>
      <c r="E839" s="8">
        <f>'fnd enro'!E839</f>
        <v>0</v>
      </c>
      <c r="F839" s="8">
        <f>'fnd enro'!F839</f>
        <v>27</v>
      </c>
      <c r="G839" s="8">
        <f>'fnd enro'!G839</f>
        <v>129</v>
      </c>
      <c r="H839" s="8">
        <f>'fnd enro'!H839</f>
        <v>70</v>
      </c>
      <c r="I839" s="8">
        <f>'fnd enro'!I839</f>
        <v>81</v>
      </c>
      <c r="J839" s="8">
        <f>'fnd enro'!J839</f>
        <v>0</v>
      </c>
      <c r="K839" s="9">
        <f>'fnd enro'!K839</f>
        <v>12.28</v>
      </c>
      <c r="L839" s="8">
        <f>'fnd enro'!L839</f>
        <v>0</v>
      </c>
      <c r="M839" s="8">
        <f>'fnd enro'!M839</f>
        <v>65</v>
      </c>
      <c r="N839" s="8">
        <f>'fnd enro'!N839</f>
        <v>1</v>
      </c>
      <c r="O839" s="8">
        <f>'fnd enro'!O839</f>
        <v>4</v>
      </c>
      <c r="P839" s="8">
        <f>'fnd enro'!P839</f>
        <v>184</v>
      </c>
      <c r="Q839" s="8">
        <f>'fnd enro'!R839</f>
        <v>307</v>
      </c>
      <c r="R839" s="9">
        <f t="shared" si="168"/>
        <v>1.044</v>
      </c>
      <c r="S839" s="8">
        <f>VALUE('fnd enro'!Q839)</f>
        <v>11</v>
      </c>
      <c r="T839" s="1"/>
      <c r="U839" s="68">
        <f>(($D839*'fnd base rates'!C$7)
+($E839*'fnd base rates'!C$8)
+($F839*'fnd base rates'!C$9)
+($G839*'fnd base rates'!C$10)
+($H839*'fnd base rates'!C$11)
+($I839*'fnd base rates'!C$12)
+($J839*'fnd base rates'!C$13)
+($K839*'fnd base rates'!C$14)
+($M839*'fnd base rates'!C$16)
+($N839*'fnd base rates'!C$17)
+($O839*'fnd base rates'!C$18)
+($P839*VLOOKUP($S839+12,rate_basefnd,3)))
*$R839</f>
        <v>225913.1836896</v>
      </c>
      <c r="V839" s="68">
        <f>(($D839*'fnd base rates'!D$7)
+($E839*'fnd base rates'!D$8)
+($F839*'fnd base rates'!D$9)
+($G839*'fnd base rates'!D$10)
+($H839*'fnd base rates'!D$11)
+($I839*'fnd base rates'!D$12)
+($J839*'fnd base rates'!D$13)
+($K839*'fnd base rates'!D$14)
+($M839*'fnd base rates'!D$16)
+($N839*'fnd base rates'!D$17)
+($O839*'fnd base rates'!D$18)
+($P839*VLOOKUP($S839+12,rate_basefnd,4)))
*$R839</f>
        <v>405002.76192000002</v>
      </c>
      <c r="W839" s="68">
        <f>(($D839*'fnd base rates'!E$7)
+($E839*'fnd base rates'!E$8)
+($F839*'fnd base rates'!E$9)
+($G839*'fnd base rates'!E$10)
+($H839*'fnd base rates'!E$11)
+($I839*'fnd base rates'!E$12)
+($J839*'fnd base rates'!E$13)
+($K839*'fnd base rates'!E$14)
+($M839*'fnd base rates'!E$16)
+($N839*'fnd base rates'!E$17)
+($O839*'fnd base rates'!E$18)
+($P839*VLOOKUP($S839+12,rate_basefnd,5)))
*$R839</f>
        <v>2701973.8062864006</v>
      </c>
      <c r="X839" s="68">
        <f>(($D839*'fnd base rates'!F$7)
+($E839*'fnd base rates'!F$8)
+($F839*'fnd base rates'!F$9)
+($G839*'fnd base rates'!F$10)
+($H839*'fnd base rates'!F$11)
+($I839*'fnd base rates'!F$12)
+($J839*'fnd base rates'!F$13)
+($K839*'fnd base rates'!F$14)
+($M839*'fnd base rates'!F$16)
+($N839*'fnd base rates'!F$17)
+($O839*'fnd base rates'!F$18)
+($P839*VLOOKUP($S839+12,rate_basefnd,6)))
*$R839</f>
        <v>409437.12018240005</v>
      </c>
      <c r="Y839" s="68">
        <f>(($D839*'fnd base rates'!G$7)
+($E839*'fnd base rates'!G$8)
+($F839*'fnd base rates'!G$9)
+($G839*'fnd base rates'!G$10)
+($H839*'fnd base rates'!G$11)
+($I839*'fnd base rates'!G$12)
+($J839*'fnd base rates'!G$13)
+($K839*'fnd base rates'!G$14)
+($M839*'fnd base rates'!G$16)
+($N839*'fnd base rates'!G$17)
+($O839*'fnd base rates'!G$18)
+($P839*VLOOKUP($S839+12,rate_basefnd,7)))
*$R839</f>
        <v>117622.91020320002</v>
      </c>
      <c r="Z839" s="68">
        <f>(($D839*'fnd base rates'!H$7)
+($E839*'fnd base rates'!H$8)
+($F839*'fnd base rates'!H$9)
+($G839*'fnd base rates'!H$10)
+($H839*'fnd base rates'!H$11)
+($I839*'fnd base rates'!H$12)
+($J839*'fnd base rates'!H$13)
+($K839*'fnd base rates'!H$14)
+($M839*'fnd base rates'!H$16)
+($N839*'fnd base rates'!H$17)
+($O839*'fnd base rates'!H$18)
+($P839*VLOOKUP($S839+12,rate_basefnd,8)))</f>
        <v>224718.30799999999</v>
      </c>
      <c r="AA839" s="68">
        <f>(($D839*'fnd base rates'!I$7)
+($E839*'fnd base rates'!I$8)
+($F839*'fnd base rates'!I$9)
+($G839*'fnd base rates'!I$10)
+($H839*'fnd base rates'!I$11)
+($I839*'fnd base rates'!I$12)
+($J839*'fnd base rates'!I$13)
+($K839*'fnd base rates'!I$14)
+($M839*'fnd base rates'!I$16)
+($N839*'fnd base rates'!I$17)
+($O839*'fnd base rates'!I$18)
+($P839*VLOOKUP($S839+12,rate_basefnd,9)))
*$R839</f>
        <v>199966.06872000001</v>
      </c>
      <c r="AB839" s="68">
        <f>(($D839*'fnd base rates'!J$7)
+($E839*'fnd base rates'!J$8)
+($F839*'fnd base rates'!J$9)
+($G839*'fnd base rates'!J$10)
+($H839*'fnd base rates'!J$11)
+($I839*'fnd base rates'!J$12)
+($J839*'fnd base rates'!J$13)
+($K839*'fnd base rates'!J$14)
+($M839*'fnd base rates'!J$16)
+($N839*'fnd base rates'!J$17)
+($O839*'fnd base rates'!J$18)
+($P839*VLOOKUP($S839+12,rate_basefnd,10)))
*$R839</f>
        <v>343104.50304000004</v>
      </c>
      <c r="AC839" s="68">
        <f>(($D839*'fnd base rates'!K$7)
+($E839*'fnd base rates'!K$8)
+($F839*'fnd base rates'!K$9)
+($G839*'fnd base rates'!K$10)
+($H839*'fnd base rates'!K$11)
+($I839*'fnd base rates'!K$12)
+($J839*'fnd base rates'!K$13)
+($K839*'fnd base rates'!K$14)
+($M839*'fnd base rates'!K$16)
+($N839*'fnd base rates'!K$17)
+($O839*'fnd base rates'!K$18)
+($P839*VLOOKUP($S839+12,rate_basefnd,11)))
*$R839</f>
        <v>431007.73912800004</v>
      </c>
      <c r="AD839" s="68">
        <f>(($D839*'fnd base rates'!L$7)
+($E839*'fnd base rates'!L$8)
+($F839*'fnd base rates'!L$9)
+($G839*'fnd base rates'!L$10)
+($H839*'fnd base rates'!L$11)
+($I839*'fnd base rates'!L$12)
+($J839*'fnd base rates'!L$13)
+($K839*'fnd base rates'!L$14)
+($M839*'fnd base rates'!L$16)
+($N839*'fnd base rates'!L$17)
+($O839*'fnd base rates'!L$18)
+($P839*VLOOKUP($S839+12,rate_basefnd,12)))</f>
        <v>931530.80160000001</v>
      </c>
      <c r="AE839" s="68">
        <f>(($D839*'fnd base rates'!M$7)
+($E839*'fnd base rates'!M$8)
+($F839*'fnd base rates'!M$9)
+($G839*'fnd base rates'!M$10)
+($H839*'fnd base rates'!M$11)
+($I839*'fnd base rates'!M$12)
+($J839*'fnd base rates'!M$13)
+($K839*'fnd base rates'!M$14)
+($M839*'fnd base rates'!M$16)
+($N839*'fnd base rates'!M$17)
+($O839*'fnd base rates'!M$18)
+($P839*VLOOKUP($S839+12,rate_basefnd,13)))</f>
        <v>0</v>
      </c>
      <c r="AF839" s="3">
        <f t="shared" si="169"/>
        <v>5990277.2027696008</v>
      </c>
      <c r="AH839" s="205">
        <f t="shared" si="170"/>
        <v>494093248</v>
      </c>
      <c r="AI839" s="3" t="str">
        <f t="shared" si="174"/>
        <v>494</v>
      </c>
      <c r="AJ839" s="1" t="str">
        <f t="shared" si="175"/>
        <v>093</v>
      </c>
      <c r="AK839" s="1" t="str">
        <f t="shared" si="176"/>
        <v>248</v>
      </c>
      <c r="AL839" s="3">
        <f t="shared" si="171"/>
        <v>1</v>
      </c>
      <c r="AM839" s="3">
        <f t="shared" si="181"/>
        <v>307</v>
      </c>
      <c r="AN839" s="3">
        <f t="shared" si="177"/>
        <v>5990277.2027696008</v>
      </c>
      <c r="AO839" s="3">
        <f t="shared" si="178"/>
        <v>19512</v>
      </c>
      <c r="AP839" s="3">
        <f t="shared" si="172"/>
        <v>-2856</v>
      </c>
      <c r="AQ839" s="3">
        <v>22368</v>
      </c>
      <c r="AS839" s="68"/>
      <c r="AT839" s="68"/>
      <c r="AX839" s="4">
        <f t="shared" si="179"/>
        <v>0</v>
      </c>
      <c r="AZ839" s="4">
        <f t="shared" si="180"/>
        <v>0</v>
      </c>
      <c r="BB839" s="4"/>
    </row>
    <row r="840" spans="1:54" s="3" customFormat="1">
      <c r="A840" s="205" t="str">
        <f t="shared" si="173"/>
        <v>494</v>
      </c>
      <c r="B840" s="1">
        <v>494093262</v>
      </c>
      <c r="C840" s="7" t="s">
        <v>121</v>
      </c>
      <c r="D840" s="8">
        <f>'fnd enro'!D840</f>
        <v>0</v>
      </c>
      <c r="E840" s="8">
        <f>'fnd enro'!E840</f>
        <v>0</v>
      </c>
      <c r="F840" s="8">
        <f>'fnd enro'!F840</f>
        <v>1</v>
      </c>
      <c r="G840" s="8">
        <f>'fnd enro'!G840</f>
        <v>8</v>
      </c>
      <c r="H840" s="8">
        <f>'fnd enro'!H840</f>
        <v>7</v>
      </c>
      <c r="I840" s="8">
        <f>'fnd enro'!I840</f>
        <v>4</v>
      </c>
      <c r="J840" s="8">
        <f>'fnd enro'!J840</f>
        <v>0</v>
      </c>
      <c r="K840" s="9">
        <f>'fnd enro'!K840</f>
        <v>0.8</v>
      </c>
      <c r="L840" s="8">
        <f>'fnd enro'!L840</f>
        <v>0</v>
      </c>
      <c r="M840" s="8">
        <f>'fnd enro'!M840</f>
        <v>2</v>
      </c>
      <c r="N840" s="8">
        <f>'fnd enro'!N840</f>
        <v>1</v>
      </c>
      <c r="O840" s="8">
        <f>'fnd enro'!O840</f>
        <v>0</v>
      </c>
      <c r="P840" s="8">
        <f>'fnd enro'!P840</f>
        <v>7</v>
      </c>
      <c r="Q840" s="8">
        <f>'fnd enro'!R840</f>
        <v>20</v>
      </c>
      <c r="R840" s="9">
        <f t="shared" si="168"/>
        <v>1.044</v>
      </c>
      <c r="S840" s="8">
        <f>VALUE('fnd enro'!Q840)</f>
        <v>9</v>
      </c>
      <c r="T840" s="1"/>
      <c r="U840" s="68">
        <f>(($D840*'fnd base rates'!C$7)
+($E840*'fnd base rates'!C$8)
+($F840*'fnd base rates'!C$9)
+($G840*'fnd base rates'!C$10)
+($H840*'fnd base rates'!C$11)
+($I840*'fnd base rates'!C$12)
+($J840*'fnd base rates'!C$13)
+($K840*'fnd base rates'!C$14)
+($M840*'fnd base rates'!C$16)
+($N840*'fnd base rates'!C$17)
+($O840*'fnd base rates'!C$18)
+($P840*VLOOKUP($S840+12,rate_basefnd,3)))
*$R840</f>
        <v>13681.895616</v>
      </c>
      <c r="V840" s="68">
        <f>(($D840*'fnd base rates'!D$7)
+($E840*'fnd base rates'!D$8)
+($F840*'fnd base rates'!D$9)
+($G840*'fnd base rates'!D$10)
+($H840*'fnd base rates'!D$11)
+($I840*'fnd base rates'!D$12)
+($J840*'fnd base rates'!D$13)
+($K840*'fnd base rates'!D$14)
+($M840*'fnd base rates'!D$16)
+($N840*'fnd base rates'!D$17)
+($O840*'fnd base rates'!D$18)
+($P840*VLOOKUP($S840+12,rate_basefnd,4)))
*$R840</f>
        <v>22067.215920000002</v>
      </c>
      <c r="W840" s="68">
        <f>(($D840*'fnd base rates'!E$7)
+($E840*'fnd base rates'!E$8)
+($F840*'fnd base rates'!E$9)
+($G840*'fnd base rates'!E$10)
+($H840*'fnd base rates'!E$11)
+($I840*'fnd base rates'!E$12)
+($J840*'fnd base rates'!E$13)
+($K840*'fnd base rates'!E$14)
+($M840*'fnd base rates'!E$16)
+($N840*'fnd base rates'!E$17)
+($O840*'fnd base rates'!E$18)
+($P840*VLOOKUP($S840+12,rate_basefnd,5)))
*$R840</f>
        <v>132114.980304</v>
      </c>
      <c r="X840" s="68">
        <f>(($D840*'fnd base rates'!F$7)
+($E840*'fnd base rates'!F$8)
+($F840*'fnd base rates'!F$9)
+($G840*'fnd base rates'!F$10)
+($H840*'fnd base rates'!F$11)
+($I840*'fnd base rates'!F$12)
+($J840*'fnd base rates'!F$13)
+($K840*'fnd base rates'!F$14)
+($M840*'fnd base rates'!F$16)
+($N840*'fnd base rates'!F$17)
+($O840*'fnd base rates'!F$18)
+($P840*VLOOKUP($S840+12,rate_basefnd,6)))
*$R840</f>
        <v>26149.366584000003</v>
      </c>
      <c r="Y840" s="68">
        <f>(($D840*'fnd base rates'!G$7)
+($E840*'fnd base rates'!G$8)
+($F840*'fnd base rates'!G$9)
+($G840*'fnd base rates'!G$10)
+($H840*'fnd base rates'!G$11)
+($I840*'fnd base rates'!G$12)
+($J840*'fnd base rates'!G$13)
+($K840*'fnd base rates'!G$14)
+($M840*'fnd base rates'!G$16)
+($N840*'fnd base rates'!G$17)
+($O840*'fnd base rates'!G$18)
+($P840*VLOOKUP($S840+12,rate_basefnd,7)))
*$R840</f>
        <v>5705.2699920000005</v>
      </c>
      <c r="Z840" s="68">
        <f>(($D840*'fnd base rates'!H$7)
+($E840*'fnd base rates'!H$8)
+($F840*'fnd base rates'!H$9)
+($G840*'fnd base rates'!H$10)
+($H840*'fnd base rates'!H$11)
+($I840*'fnd base rates'!H$12)
+($J840*'fnd base rates'!H$13)
+($K840*'fnd base rates'!H$14)
+($M840*'fnd base rates'!H$16)
+($N840*'fnd base rates'!H$17)
+($O840*'fnd base rates'!H$18)
+($P840*VLOOKUP($S840+12,rate_basefnd,8)))</f>
        <v>13695.749999999998</v>
      </c>
      <c r="AA840" s="68">
        <f>(($D840*'fnd base rates'!I$7)
+($E840*'fnd base rates'!I$8)
+($F840*'fnd base rates'!I$9)
+($G840*'fnd base rates'!I$10)
+($H840*'fnd base rates'!I$11)
+($I840*'fnd base rates'!I$12)
+($J840*'fnd base rates'!I$13)
+($K840*'fnd base rates'!I$14)
+($M840*'fnd base rates'!I$16)
+($N840*'fnd base rates'!I$17)
+($O840*'fnd base rates'!I$18)
+($P840*VLOOKUP($S840+12,rate_basefnd,9)))
*$R840</f>
        <v>11282.988239999999</v>
      </c>
      <c r="AB840" s="68">
        <f>(($D840*'fnd base rates'!J$7)
+($E840*'fnd base rates'!J$8)
+($F840*'fnd base rates'!J$9)
+($G840*'fnd base rates'!J$10)
+($H840*'fnd base rates'!J$11)
+($I840*'fnd base rates'!J$12)
+($J840*'fnd base rates'!J$13)
+($K840*'fnd base rates'!J$14)
+($M840*'fnd base rates'!J$16)
+($N840*'fnd base rates'!J$17)
+($O840*'fnd base rates'!J$18)
+($P840*VLOOKUP($S840+12,rate_basefnd,10)))
*$R840</f>
        <v>13837.176000000001</v>
      </c>
      <c r="AC840" s="68">
        <f>(($D840*'fnd base rates'!K$7)
+($E840*'fnd base rates'!K$8)
+($F840*'fnd base rates'!K$9)
+($G840*'fnd base rates'!K$10)
+($H840*'fnd base rates'!K$11)
+($I840*'fnd base rates'!K$12)
+($J840*'fnd base rates'!K$13)
+($K840*'fnd base rates'!K$14)
+($M840*'fnd base rates'!K$16)
+($N840*'fnd base rates'!K$17)
+($O840*'fnd base rates'!K$18)
+($P840*VLOOKUP($S840+12,rate_basefnd,11)))
*$R840</f>
        <v>27645.046920000001</v>
      </c>
      <c r="AD840" s="68">
        <f>(($D840*'fnd base rates'!L$7)
+($E840*'fnd base rates'!L$8)
+($F840*'fnd base rates'!L$9)
+($G840*'fnd base rates'!L$10)
+($H840*'fnd base rates'!L$11)
+($I840*'fnd base rates'!L$12)
+($J840*'fnd base rates'!L$13)
+($K840*'fnd base rates'!L$14)
+($M840*'fnd base rates'!L$16)
+($N840*'fnd base rates'!L$17)
+($O840*'fnd base rates'!L$18)
+($P840*VLOOKUP($S840+12,rate_basefnd,12)))</f>
        <v>53643.546000000002</v>
      </c>
      <c r="AE840" s="68">
        <f>(($D840*'fnd base rates'!M$7)
+($E840*'fnd base rates'!M$8)
+($F840*'fnd base rates'!M$9)
+($G840*'fnd base rates'!M$10)
+($H840*'fnd base rates'!M$11)
+($I840*'fnd base rates'!M$12)
+($J840*'fnd base rates'!M$13)
+($K840*'fnd base rates'!M$14)
+($M840*'fnd base rates'!M$16)
+($N840*'fnd base rates'!M$17)
+($O840*'fnd base rates'!M$18)
+($P840*VLOOKUP($S840+12,rate_basefnd,13)))</f>
        <v>0</v>
      </c>
      <c r="AF840" s="3">
        <f t="shared" si="169"/>
        <v>319823.23557600006</v>
      </c>
      <c r="AH840" s="205">
        <f t="shared" si="170"/>
        <v>494093262</v>
      </c>
      <c r="AI840" s="3" t="str">
        <f t="shared" si="174"/>
        <v>494</v>
      </c>
      <c r="AJ840" s="1" t="str">
        <f t="shared" si="175"/>
        <v>093</v>
      </c>
      <c r="AK840" s="1" t="str">
        <f t="shared" si="176"/>
        <v>262</v>
      </c>
      <c r="AL840" s="3">
        <f t="shared" si="171"/>
        <v>1</v>
      </c>
      <c r="AM840" s="3">
        <f t="shared" si="181"/>
        <v>20</v>
      </c>
      <c r="AN840" s="3">
        <f t="shared" si="177"/>
        <v>319823.23557600006</v>
      </c>
      <c r="AO840" s="3">
        <f t="shared" si="178"/>
        <v>15991</v>
      </c>
      <c r="AP840" s="3">
        <f t="shared" si="172"/>
        <v>4982</v>
      </c>
      <c r="AQ840" s="3">
        <v>11009</v>
      </c>
      <c r="AS840" s="68"/>
      <c r="AT840" s="68"/>
      <c r="AX840" s="4">
        <f t="shared" si="179"/>
        <v>0</v>
      </c>
      <c r="AZ840" s="4">
        <f t="shared" si="180"/>
        <v>0</v>
      </c>
      <c r="BB840" s="4"/>
    </row>
    <row r="841" spans="1:54" s="3" customFormat="1">
      <c r="A841" s="205" t="str">
        <f t="shared" si="173"/>
        <v>494</v>
      </c>
      <c r="B841" s="1">
        <v>494093284</v>
      </c>
      <c r="C841" s="7" t="s">
        <v>121</v>
      </c>
      <c r="D841" s="8">
        <f>'fnd enro'!D841</f>
        <v>0</v>
      </c>
      <c r="E841" s="8">
        <f>'fnd enro'!E841</f>
        <v>0</v>
      </c>
      <c r="F841" s="8">
        <f>'fnd enro'!F841</f>
        <v>0</v>
      </c>
      <c r="G841" s="8">
        <f>'fnd enro'!G841</f>
        <v>2</v>
      </c>
      <c r="H841" s="8">
        <f>'fnd enro'!H841</f>
        <v>2</v>
      </c>
      <c r="I841" s="8">
        <f>'fnd enro'!I841</f>
        <v>1</v>
      </c>
      <c r="J841" s="8">
        <f>'fnd enro'!J841</f>
        <v>0</v>
      </c>
      <c r="K841" s="9">
        <f>'fnd enro'!K841</f>
        <v>0.2</v>
      </c>
      <c r="L841" s="8">
        <f>'fnd enro'!L841</f>
        <v>0</v>
      </c>
      <c r="M841" s="8">
        <f>'fnd enro'!M841</f>
        <v>1</v>
      </c>
      <c r="N841" s="8">
        <f>'fnd enro'!N841</f>
        <v>0</v>
      </c>
      <c r="O841" s="8">
        <f>'fnd enro'!O841</f>
        <v>0</v>
      </c>
      <c r="P841" s="8">
        <f>'fnd enro'!P841</f>
        <v>2</v>
      </c>
      <c r="Q841" s="8">
        <f>'fnd enro'!R841</f>
        <v>5</v>
      </c>
      <c r="R841" s="9">
        <f t="shared" si="168"/>
        <v>1.044</v>
      </c>
      <c r="S841" s="8">
        <f>VALUE('fnd enro'!Q841)</f>
        <v>5</v>
      </c>
      <c r="T841" s="1"/>
      <c r="U841" s="68">
        <f>(($D841*'fnd base rates'!C$7)
+($E841*'fnd base rates'!C$8)
+($F841*'fnd base rates'!C$9)
+($G841*'fnd base rates'!C$10)
+($H841*'fnd base rates'!C$11)
+($I841*'fnd base rates'!C$12)
+($J841*'fnd base rates'!C$13)
+($K841*'fnd base rates'!C$14)
+($M841*'fnd base rates'!C$16)
+($N841*'fnd base rates'!C$17)
+($O841*'fnd base rates'!C$18)
+($P841*VLOOKUP($S841+12,rate_basefnd,3)))
*$R841</f>
        <v>3405.5133839999999</v>
      </c>
      <c r="V841" s="68">
        <f>(($D841*'fnd base rates'!D$7)
+($E841*'fnd base rates'!D$8)
+($F841*'fnd base rates'!D$9)
+($G841*'fnd base rates'!D$10)
+($H841*'fnd base rates'!D$11)
+($I841*'fnd base rates'!D$12)
+($J841*'fnd base rates'!D$13)
+($K841*'fnd base rates'!D$14)
+($M841*'fnd base rates'!D$16)
+($N841*'fnd base rates'!D$17)
+($O841*'fnd base rates'!D$18)
+($P841*VLOOKUP($S841+12,rate_basefnd,4)))
*$R841</f>
        <v>5358.8833199999999</v>
      </c>
      <c r="W841" s="68">
        <f>(($D841*'fnd base rates'!E$7)
+($E841*'fnd base rates'!E$8)
+($F841*'fnd base rates'!E$9)
+($G841*'fnd base rates'!E$10)
+($H841*'fnd base rates'!E$11)
+($I841*'fnd base rates'!E$12)
+($J841*'fnd base rates'!E$13)
+($K841*'fnd base rates'!E$14)
+($M841*'fnd base rates'!E$16)
+($N841*'fnd base rates'!E$17)
+($O841*'fnd base rates'!E$18)
+($P841*VLOOKUP($S841+12,rate_basefnd,5)))
*$R841</f>
        <v>31224.363336000002</v>
      </c>
      <c r="X841" s="68">
        <f>(($D841*'fnd base rates'!F$7)
+($E841*'fnd base rates'!F$8)
+($F841*'fnd base rates'!F$9)
+($G841*'fnd base rates'!F$10)
+($H841*'fnd base rates'!F$11)
+($I841*'fnd base rates'!F$12)
+($J841*'fnd base rates'!F$13)
+($K841*'fnd base rates'!F$14)
+($M841*'fnd base rates'!F$16)
+($N841*'fnd base rates'!F$17)
+($O841*'fnd base rates'!F$18)
+($P841*VLOOKUP($S841+12,rate_basefnd,6)))
*$R841</f>
        <v>6515.4098159999994</v>
      </c>
      <c r="Y841" s="68">
        <f>(($D841*'fnd base rates'!G$7)
+($E841*'fnd base rates'!G$8)
+($F841*'fnd base rates'!G$9)
+($G841*'fnd base rates'!G$10)
+($H841*'fnd base rates'!G$11)
+($I841*'fnd base rates'!G$12)
+($J841*'fnd base rates'!G$13)
+($K841*'fnd base rates'!G$14)
+($M841*'fnd base rates'!G$16)
+($N841*'fnd base rates'!G$17)
+($O841*'fnd base rates'!G$18)
+($P841*VLOOKUP($S841+12,rate_basefnd,7)))
*$R841</f>
        <v>1345.3318080000001</v>
      </c>
      <c r="Z841" s="68">
        <f>(($D841*'fnd base rates'!H$7)
+($E841*'fnd base rates'!H$8)
+($F841*'fnd base rates'!H$9)
+($G841*'fnd base rates'!H$10)
+($H841*'fnd base rates'!H$11)
+($I841*'fnd base rates'!H$12)
+($J841*'fnd base rates'!H$13)
+($K841*'fnd base rates'!H$14)
+($M841*'fnd base rates'!H$16)
+($N841*'fnd base rates'!H$17)
+($O841*'fnd base rates'!H$18)
+($P841*VLOOKUP($S841+12,rate_basefnd,8)))</f>
        <v>3444.35</v>
      </c>
      <c r="AA841" s="68">
        <f>(($D841*'fnd base rates'!I$7)
+($E841*'fnd base rates'!I$8)
+($F841*'fnd base rates'!I$9)
+($G841*'fnd base rates'!I$10)
+($H841*'fnd base rates'!I$11)
+($I841*'fnd base rates'!I$12)
+($J841*'fnd base rates'!I$13)
+($K841*'fnd base rates'!I$14)
+($M841*'fnd base rates'!I$16)
+($N841*'fnd base rates'!I$17)
+($O841*'fnd base rates'!I$18)
+($P841*VLOOKUP($S841+12,rate_basefnd,9)))
*$R841</f>
        <v>2760.0541199999998</v>
      </c>
      <c r="AB841" s="68">
        <f>(($D841*'fnd base rates'!J$7)
+($E841*'fnd base rates'!J$8)
+($F841*'fnd base rates'!J$9)
+($G841*'fnd base rates'!J$10)
+($H841*'fnd base rates'!J$11)
+($I841*'fnd base rates'!J$12)
+($J841*'fnd base rates'!J$13)
+($K841*'fnd base rates'!J$14)
+($M841*'fnd base rates'!J$16)
+($N841*'fnd base rates'!J$17)
+($O841*'fnd base rates'!J$18)
+($P841*VLOOKUP($S841+12,rate_basefnd,10)))
*$R841</f>
        <v>3080.0088000000001</v>
      </c>
      <c r="AC841" s="68">
        <f>(($D841*'fnd base rates'!K$7)
+($E841*'fnd base rates'!K$8)
+($F841*'fnd base rates'!K$9)
+($G841*'fnd base rates'!K$10)
+($H841*'fnd base rates'!K$11)
+($I841*'fnd base rates'!K$12)
+($J841*'fnd base rates'!K$13)
+($K841*'fnd base rates'!K$14)
+($M841*'fnd base rates'!K$16)
+($N841*'fnd base rates'!K$17)
+($O841*'fnd base rates'!K$18)
+($P841*VLOOKUP($S841+12,rate_basefnd,11)))
*$R841</f>
        <v>7022.4973200000013</v>
      </c>
      <c r="AD841" s="68">
        <f>(($D841*'fnd base rates'!L$7)
+($E841*'fnd base rates'!L$8)
+($F841*'fnd base rates'!L$9)
+($G841*'fnd base rates'!L$10)
+($H841*'fnd base rates'!L$11)
+($I841*'fnd base rates'!L$12)
+($J841*'fnd base rates'!L$13)
+($K841*'fnd base rates'!L$14)
+($M841*'fnd base rates'!L$16)
+($N841*'fnd base rates'!L$17)
+($O841*'fnd base rates'!L$18)
+($P841*VLOOKUP($S841+12,rate_basefnd,12)))</f>
        <v>13175.034</v>
      </c>
      <c r="AE841" s="68">
        <f>(($D841*'fnd base rates'!M$7)
+($E841*'fnd base rates'!M$8)
+($F841*'fnd base rates'!M$9)
+($G841*'fnd base rates'!M$10)
+($H841*'fnd base rates'!M$11)
+($I841*'fnd base rates'!M$12)
+($J841*'fnd base rates'!M$13)
+($K841*'fnd base rates'!M$14)
+($M841*'fnd base rates'!M$16)
+($N841*'fnd base rates'!M$17)
+($O841*'fnd base rates'!M$18)
+($P841*VLOOKUP($S841+12,rate_basefnd,13)))</f>
        <v>0</v>
      </c>
      <c r="AF841" s="3">
        <f t="shared" si="169"/>
        <v>77331.445904000007</v>
      </c>
      <c r="AH841" s="205">
        <f t="shared" si="170"/>
        <v>494093284</v>
      </c>
      <c r="AI841" s="3" t="str">
        <f t="shared" si="174"/>
        <v>494</v>
      </c>
      <c r="AJ841" s="1" t="str">
        <f t="shared" si="175"/>
        <v>093</v>
      </c>
      <c r="AK841" s="1" t="str">
        <f t="shared" si="176"/>
        <v>284</v>
      </c>
      <c r="AL841" s="3">
        <f t="shared" si="171"/>
        <v>1</v>
      </c>
      <c r="AM841" s="3">
        <f t="shared" si="181"/>
        <v>5</v>
      </c>
      <c r="AN841" s="3">
        <f t="shared" si="177"/>
        <v>77331.445904000007</v>
      </c>
      <c r="AO841" s="3">
        <f t="shared" si="178"/>
        <v>15466</v>
      </c>
      <c r="AP841" s="3">
        <f t="shared" si="172"/>
        <v>-5480</v>
      </c>
      <c r="AQ841" s="3">
        <v>20946</v>
      </c>
      <c r="AS841" s="68"/>
      <c r="AT841" s="68"/>
      <c r="AX841" s="4">
        <f t="shared" si="179"/>
        <v>0</v>
      </c>
      <c r="AZ841" s="4">
        <f t="shared" si="180"/>
        <v>0</v>
      </c>
      <c r="BB841" s="4"/>
    </row>
    <row r="842" spans="1:54" s="3" customFormat="1">
      <c r="A842" s="205" t="str">
        <f t="shared" si="173"/>
        <v>494</v>
      </c>
      <c r="B842" s="1">
        <v>494093346</v>
      </c>
      <c r="C842" s="7" t="s">
        <v>121</v>
      </c>
      <c r="D842" s="8">
        <f>'fnd enro'!D842</f>
        <v>0</v>
      </c>
      <c r="E842" s="8">
        <f>'fnd enro'!E842</f>
        <v>0</v>
      </c>
      <c r="F842" s="8">
        <f>'fnd enro'!F842</f>
        <v>0</v>
      </c>
      <c r="G842" s="8">
        <f>'fnd enro'!G842</f>
        <v>0</v>
      </c>
      <c r="H842" s="8">
        <f>'fnd enro'!H842</f>
        <v>0</v>
      </c>
      <c r="I842" s="8">
        <f>'fnd enro'!I842</f>
        <v>1</v>
      </c>
      <c r="J842" s="8">
        <f>'fnd enro'!J842</f>
        <v>0</v>
      </c>
      <c r="K842" s="9">
        <f>'fnd enro'!K842</f>
        <v>0.04</v>
      </c>
      <c r="L842" s="8">
        <f>'fnd enro'!L842</f>
        <v>0</v>
      </c>
      <c r="M842" s="8">
        <f>'fnd enro'!M842</f>
        <v>0</v>
      </c>
      <c r="N842" s="8">
        <f>'fnd enro'!N842</f>
        <v>0</v>
      </c>
      <c r="O842" s="8">
        <f>'fnd enro'!O842</f>
        <v>0</v>
      </c>
      <c r="P842" s="8">
        <f>'fnd enro'!P842</f>
        <v>0</v>
      </c>
      <c r="Q842" s="8">
        <f>'fnd enro'!R842</f>
        <v>1</v>
      </c>
      <c r="R842" s="9">
        <f t="shared" ref="R842:R905" si="182">VLOOKUP(B842,charterinfo_b,6)</f>
        <v>1.044</v>
      </c>
      <c r="S842" s="8">
        <f>VALUE('fnd enro'!Q842)</f>
        <v>7</v>
      </c>
      <c r="T842" s="1"/>
      <c r="U842" s="68">
        <f>(($D842*'fnd base rates'!C$7)
+($E842*'fnd base rates'!C$8)
+($F842*'fnd base rates'!C$9)
+($G842*'fnd base rates'!C$10)
+($H842*'fnd base rates'!C$11)
+($I842*'fnd base rates'!C$12)
+($J842*'fnd base rates'!C$13)
+($K842*'fnd base rates'!C$14)
+($M842*'fnd base rates'!C$16)
+($N842*'fnd base rates'!C$17)
+($O842*'fnd base rates'!C$18)
+($P842*VLOOKUP($S842+12,rate_basefnd,3)))
*$R842</f>
        <v>626.04629280000006</v>
      </c>
      <c r="V842" s="68">
        <f>(($D842*'fnd base rates'!D$7)
+($E842*'fnd base rates'!D$8)
+($F842*'fnd base rates'!D$9)
+($G842*'fnd base rates'!D$10)
+($H842*'fnd base rates'!D$11)
+($I842*'fnd base rates'!D$12)
+($J842*'fnd base rates'!D$13)
+($K842*'fnd base rates'!D$14)
+($M842*'fnd base rates'!D$16)
+($N842*'fnd base rates'!D$17)
+($O842*'fnd base rates'!D$18)
+($P842*VLOOKUP($S842+12,rate_basefnd,4)))
*$R842</f>
        <v>886.08456000000001</v>
      </c>
      <c r="W842" s="68">
        <f>(($D842*'fnd base rates'!E$7)
+($E842*'fnd base rates'!E$8)
+($F842*'fnd base rates'!E$9)
+($G842*'fnd base rates'!E$10)
+($H842*'fnd base rates'!E$11)
+($I842*'fnd base rates'!E$12)
+($J842*'fnd base rates'!E$13)
+($K842*'fnd base rates'!E$14)
+($M842*'fnd base rates'!E$16)
+($N842*'fnd base rates'!E$17)
+($O842*'fnd base rates'!E$18)
+($P842*VLOOKUP($S842+12,rate_basefnd,5)))
*$R842</f>
        <v>5704.7404751999993</v>
      </c>
      <c r="X842" s="68">
        <f>(($D842*'fnd base rates'!F$7)
+($E842*'fnd base rates'!F$8)
+($F842*'fnd base rates'!F$9)
+($G842*'fnd base rates'!F$10)
+($H842*'fnd base rates'!F$11)
+($I842*'fnd base rates'!F$12)
+($J842*'fnd base rates'!F$13)
+($K842*'fnd base rates'!F$14)
+($M842*'fnd base rates'!F$16)
+($N842*'fnd base rates'!F$17)
+($O842*'fnd base rates'!F$18)
+($P842*VLOOKUP($S842+12,rate_basefnd,6)))
*$R842</f>
        <v>1041.7583231999999</v>
      </c>
      <c r="Y842" s="68">
        <f>(($D842*'fnd base rates'!G$7)
+($E842*'fnd base rates'!G$8)
+($F842*'fnd base rates'!G$9)
+($G842*'fnd base rates'!G$10)
+($H842*'fnd base rates'!G$11)
+($I842*'fnd base rates'!G$12)
+($J842*'fnd base rates'!G$13)
+($K842*'fnd base rates'!G$14)
+($M842*'fnd base rates'!G$16)
+($N842*'fnd base rates'!G$17)
+($O842*'fnd base rates'!G$18)
+($P842*VLOOKUP($S842+12,rate_basefnd,7)))
*$R842</f>
        <v>190.56173759999999</v>
      </c>
      <c r="Z842" s="68">
        <f>(($D842*'fnd base rates'!H$7)
+($E842*'fnd base rates'!H$8)
+($F842*'fnd base rates'!H$9)
+($G842*'fnd base rates'!H$10)
+($H842*'fnd base rates'!H$11)
+($I842*'fnd base rates'!H$12)
+($J842*'fnd base rates'!H$13)
+($K842*'fnd base rates'!H$14)
+($M842*'fnd base rates'!H$16)
+($N842*'fnd base rates'!H$17)
+($O842*'fnd base rates'!H$18)
+($P842*VLOOKUP($S842+12,rate_basefnd,8)))</f>
        <v>919.26400000000001</v>
      </c>
      <c r="AA842" s="68">
        <f>(($D842*'fnd base rates'!I$7)
+($E842*'fnd base rates'!I$8)
+($F842*'fnd base rates'!I$9)
+($G842*'fnd base rates'!I$10)
+($H842*'fnd base rates'!I$11)
+($I842*'fnd base rates'!I$12)
+($J842*'fnd base rates'!I$13)
+($K842*'fnd base rates'!I$14)
+($M842*'fnd base rates'!I$16)
+($N842*'fnd base rates'!I$17)
+($O842*'fnd base rates'!I$18)
+($P842*VLOOKUP($S842+12,rate_basefnd,9)))
*$R842</f>
        <v>493.31088</v>
      </c>
      <c r="AB842" s="68">
        <f>(($D842*'fnd base rates'!J$7)
+($E842*'fnd base rates'!J$8)
+($F842*'fnd base rates'!J$9)
+($G842*'fnd base rates'!J$10)
+($H842*'fnd base rates'!J$11)
+($I842*'fnd base rates'!J$12)
+($J842*'fnd base rates'!J$13)
+($K842*'fnd base rates'!J$14)
+($M842*'fnd base rates'!J$16)
+($N842*'fnd base rates'!J$17)
+($O842*'fnd base rates'!J$18)
+($P842*VLOOKUP($S842+12,rate_basefnd,10)))
*$R842</f>
        <v>664.49556000000007</v>
      </c>
      <c r="AC842" s="68">
        <f>(($D842*'fnd base rates'!K$7)
+($E842*'fnd base rates'!K$8)
+($F842*'fnd base rates'!K$9)
+($G842*'fnd base rates'!K$10)
+($H842*'fnd base rates'!K$11)
+($I842*'fnd base rates'!K$12)
+($J842*'fnd base rates'!K$13)
+($K842*'fnd base rates'!K$14)
+($M842*'fnd base rates'!K$16)
+($N842*'fnd base rates'!K$17)
+($O842*'fnd base rates'!K$18)
+($P842*VLOOKUP($S842+12,rate_basefnd,11)))
*$R842</f>
        <v>1337.2449839999999</v>
      </c>
      <c r="AD842" s="68">
        <f>(($D842*'fnd base rates'!L$7)
+($E842*'fnd base rates'!L$8)
+($F842*'fnd base rates'!L$9)
+($G842*'fnd base rates'!L$10)
+($H842*'fnd base rates'!L$11)
+($I842*'fnd base rates'!L$12)
+($J842*'fnd base rates'!L$13)
+($K842*'fnd base rates'!L$14)
+($M842*'fnd base rates'!L$16)
+($N842*'fnd base rates'!L$17)
+($O842*'fnd base rates'!L$18)
+($P842*VLOOKUP($S842+12,rate_basefnd,12)))</f>
        <v>2166.2388000000001</v>
      </c>
      <c r="AE842" s="68">
        <f>(($D842*'fnd base rates'!M$7)
+($E842*'fnd base rates'!M$8)
+($F842*'fnd base rates'!M$9)
+($G842*'fnd base rates'!M$10)
+($H842*'fnd base rates'!M$11)
+($I842*'fnd base rates'!M$12)
+($J842*'fnd base rates'!M$13)
+($K842*'fnd base rates'!M$14)
+($M842*'fnd base rates'!M$16)
+($N842*'fnd base rates'!M$17)
+($O842*'fnd base rates'!M$18)
+($P842*VLOOKUP($S842+12,rate_basefnd,13)))</f>
        <v>0</v>
      </c>
      <c r="AF842" s="3">
        <f t="shared" ref="AF842:AF905" si="183">SUM(U842:AE842)</f>
        <v>14029.745612799998</v>
      </c>
      <c r="AH842" s="205">
        <f t="shared" ref="AH842:AH905" si="184">B842</f>
        <v>494093346</v>
      </c>
      <c r="AI842" s="3" t="str">
        <f t="shared" si="174"/>
        <v>494</v>
      </c>
      <c r="AJ842" s="1" t="str">
        <f t="shared" si="175"/>
        <v>093</v>
      </c>
      <c r="AK842" s="1" t="str">
        <f t="shared" si="176"/>
        <v>346</v>
      </c>
      <c r="AL842" s="3">
        <f t="shared" ref="AL842:AL905" si="185">IF(VLOOKUP(VALUE(IF(AH842&lt;499999999,MID(AH842,4,3),MID(AH842,5,3))),distinfo,4)=R842,1,0)</f>
        <v>1</v>
      </c>
      <c r="AM842" s="3">
        <f t="shared" si="181"/>
        <v>1</v>
      </c>
      <c r="AN842" s="3">
        <f t="shared" si="177"/>
        <v>14029.745612799998</v>
      </c>
      <c r="AO842" s="3">
        <f t="shared" si="178"/>
        <v>14030</v>
      </c>
      <c r="AP842" s="3">
        <f t="shared" ref="AP842:AP905" si="186">AO842-AQ842</f>
        <v>-3882</v>
      </c>
      <c r="AQ842" s="3">
        <v>17912</v>
      </c>
      <c r="AS842" s="68"/>
      <c r="AT842" s="68"/>
      <c r="AX842" s="4">
        <f t="shared" si="179"/>
        <v>0</v>
      </c>
      <c r="AZ842" s="4">
        <f t="shared" si="180"/>
        <v>0</v>
      </c>
      <c r="BB842" s="4"/>
    </row>
    <row r="843" spans="1:54" s="3" customFormat="1">
      <c r="A843" s="205" t="str">
        <f t="shared" ref="A843:A906" si="187">LEFT(B843,3)</f>
        <v>494</v>
      </c>
      <c r="B843" s="1">
        <v>494093347</v>
      </c>
      <c r="C843" s="7" t="s">
        <v>121</v>
      </c>
      <c r="D843" s="8">
        <f>'fnd enro'!D843</f>
        <v>0</v>
      </c>
      <c r="E843" s="8">
        <f>'fnd enro'!E843</f>
        <v>0</v>
      </c>
      <c r="F843" s="8">
        <f>'fnd enro'!F843</f>
        <v>0</v>
      </c>
      <c r="G843" s="8">
        <f>'fnd enro'!G843</f>
        <v>1</v>
      </c>
      <c r="H843" s="8">
        <f>'fnd enro'!H843</f>
        <v>0</v>
      </c>
      <c r="I843" s="8">
        <f>'fnd enro'!I843</f>
        <v>2</v>
      </c>
      <c r="J843" s="8">
        <f>'fnd enro'!J843</f>
        <v>0</v>
      </c>
      <c r="K843" s="9">
        <f>'fnd enro'!K843</f>
        <v>0.12</v>
      </c>
      <c r="L843" s="8">
        <f>'fnd enro'!L843</f>
        <v>0</v>
      </c>
      <c r="M843" s="8">
        <f>'fnd enro'!M843</f>
        <v>0</v>
      </c>
      <c r="N843" s="8">
        <f>'fnd enro'!N843</f>
        <v>0</v>
      </c>
      <c r="O843" s="8">
        <f>'fnd enro'!O843</f>
        <v>0</v>
      </c>
      <c r="P843" s="8">
        <f>'fnd enro'!P843</f>
        <v>0</v>
      </c>
      <c r="Q843" s="8">
        <f>'fnd enro'!R843</f>
        <v>3</v>
      </c>
      <c r="R843" s="9">
        <f t="shared" si="182"/>
        <v>1.044</v>
      </c>
      <c r="S843" s="8">
        <f>VALUE('fnd enro'!Q843)</f>
        <v>8</v>
      </c>
      <c r="T843" s="1"/>
      <c r="U843" s="68">
        <f>(($D843*'fnd base rates'!C$7)
+($E843*'fnd base rates'!C$8)
+($F843*'fnd base rates'!C$9)
+($G843*'fnd base rates'!C$10)
+($H843*'fnd base rates'!C$11)
+($I843*'fnd base rates'!C$12)
+($J843*'fnd base rates'!C$13)
+($K843*'fnd base rates'!C$14)
+($M843*'fnd base rates'!C$16)
+($N843*'fnd base rates'!C$17)
+($O843*'fnd base rates'!C$18)
+($P843*VLOOKUP($S843+12,rate_basefnd,3)))
*$R843</f>
        <v>1878.1388784000001</v>
      </c>
      <c r="V843" s="68">
        <f>(($D843*'fnd base rates'!D$7)
+($E843*'fnd base rates'!D$8)
+($F843*'fnd base rates'!D$9)
+($G843*'fnd base rates'!D$10)
+($H843*'fnd base rates'!D$11)
+($I843*'fnd base rates'!D$12)
+($J843*'fnd base rates'!D$13)
+($K843*'fnd base rates'!D$14)
+($M843*'fnd base rates'!D$16)
+($N843*'fnd base rates'!D$17)
+($O843*'fnd base rates'!D$18)
+($P843*VLOOKUP($S843+12,rate_basefnd,4)))
*$R843</f>
        <v>2658.2536800000003</v>
      </c>
      <c r="W843" s="68">
        <f>(($D843*'fnd base rates'!E$7)
+($E843*'fnd base rates'!E$8)
+($F843*'fnd base rates'!E$9)
+($G843*'fnd base rates'!E$10)
+($H843*'fnd base rates'!E$11)
+($I843*'fnd base rates'!E$12)
+($J843*'fnd base rates'!E$13)
+($K843*'fnd base rates'!E$14)
+($M843*'fnd base rates'!E$16)
+($N843*'fnd base rates'!E$17)
+($O843*'fnd base rates'!E$18)
+($P843*VLOOKUP($S843+12,rate_basefnd,5)))
*$R843</f>
        <v>15919.2590256</v>
      </c>
      <c r="X843" s="68">
        <f>(($D843*'fnd base rates'!F$7)
+($E843*'fnd base rates'!F$8)
+($F843*'fnd base rates'!F$9)
+($G843*'fnd base rates'!F$10)
+($H843*'fnd base rates'!F$11)
+($I843*'fnd base rates'!F$12)
+($J843*'fnd base rates'!F$13)
+($K843*'fnd base rates'!F$14)
+($M843*'fnd base rates'!F$16)
+($N843*'fnd base rates'!F$17)
+($O843*'fnd base rates'!F$18)
+($P843*VLOOKUP($S843+12,rate_basefnd,6)))
*$R843</f>
        <v>3542.8540896</v>
      </c>
      <c r="Y843" s="68">
        <f>(($D843*'fnd base rates'!G$7)
+($E843*'fnd base rates'!G$8)
+($F843*'fnd base rates'!G$9)
+($G843*'fnd base rates'!G$10)
+($H843*'fnd base rates'!G$11)
+($I843*'fnd base rates'!G$12)
+($J843*'fnd base rates'!G$13)
+($K843*'fnd base rates'!G$14)
+($M843*'fnd base rates'!G$16)
+($N843*'fnd base rates'!G$17)
+($O843*'fnd base rates'!G$18)
+($P843*VLOOKUP($S843+12,rate_basefnd,7)))
*$R843</f>
        <v>563.47937279999996</v>
      </c>
      <c r="Z843" s="68">
        <f>(($D843*'fnd base rates'!H$7)
+($E843*'fnd base rates'!H$8)
+($F843*'fnd base rates'!H$9)
+($G843*'fnd base rates'!H$10)
+($H843*'fnd base rates'!H$11)
+($I843*'fnd base rates'!H$12)
+($J843*'fnd base rates'!H$13)
+($K843*'fnd base rates'!H$14)
+($M843*'fnd base rates'!H$16)
+($N843*'fnd base rates'!H$17)
+($O843*'fnd base rates'!H$18)
+($P843*VLOOKUP($S843+12,rate_basefnd,8)))</f>
        <v>2419.8320000000003</v>
      </c>
      <c r="AA843" s="68">
        <f>(($D843*'fnd base rates'!I$7)
+($E843*'fnd base rates'!I$8)
+($F843*'fnd base rates'!I$9)
+($G843*'fnd base rates'!I$10)
+($H843*'fnd base rates'!I$11)
+($I843*'fnd base rates'!I$12)
+($J843*'fnd base rates'!I$13)
+($K843*'fnd base rates'!I$14)
+($M843*'fnd base rates'!I$16)
+($N843*'fnd base rates'!I$17)
+($O843*'fnd base rates'!I$18)
+($P843*VLOOKUP($S843+12,rate_basefnd,9)))
*$R843</f>
        <v>1459.7208000000001</v>
      </c>
      <c r="AB843" s="68">
        <f>(($D843*'fnd base rates'!J$7)
+($E843*'fnd base rates'!J$8)
+($F843*'fnd base rates'!J$9)
+($G843*'fnd base rates'!J$10)
+($H843*'fnd base rates'!J$11)
+($I843*'fnd base rates'!J$12)
+($J843*'fnd base rates'!J$13)
+($K843*'fnd base rates'!J$14)
+($M843*'fnd base rates'!J$16)
+($N843*'fnd base rates'!J$17)
+($O843*'fnd base rates'!J$18)
+($P843*VLOOKUP($S843+12,rate_basefnd,10)))
*$R843</f>
        <v>1505.3958</v>
      </c>
      <c r="AC843" s="68">
        <f>(($D843*'fnd base rates'!K$7)
+($E843*'fnd base rates'!K$8)
+($F843*'fnd base rates'!K$9)
+($G843*'fnd base rates'!K$10)
+($H843*'fnd base rates'!K$11)
+($I843*'fnd base rates'!K$12)
+($J843*'fnd base rates'!K$13)
+($K843*'fnd base rates'!K$14)
+($M843*'fnd base rates'!K$16)
+($N843*'fnd base rates'!K$17)
+($O843*'fnd base rates'!K$18)
+($P843*VLOOKUP($S843+12,rate_basefnd,11)))
*$R843</f>
        <v>3954.0017520000001</v>
      </c>
      <c r="AD843" s="68">
        <f>(($D843*'fnd base rates'!L$7)
+($E843*'fnd base rates'!L$8)
+($F843*'fnd base rates'!L$9)
+($G843*'fnd base rates'!L$10)
+($H843*'fnd base rates'!L$11)
+($I843*'fnd base rates'!L$12)
+($J843*'fnd base rates'!L$13)
+($K843*'fnd base rates'!L$14)
+($M843*'fnd base rates'!L$16)
+($N843*'fnd base rates'!L$17)
+($O843*'fnd base rates'!L$18)
+($P843*VLOOKUP($S843+12,rate_basefnd,12)))</f>
        <v>6594.7664000000004</v>
      </c>
      <c r="AE843" s="68">
        <f>(($D843*'fnd base rates'!M$7)
+($E843*'fnd base rates'!M$8)
+($F843*'fnd base rates'!M$9)
+($G843*'fnd base rates'!M$10)
+($H843*'fnd base rates'!M$11)
+($I843*'fnd base rates'!M$12)
+($J843*'fnd base rates'!M$13)
+($K843*'fnd base rates'!M$14)
+($M843*'fnd base rates'!M$16)
+($N843*'fnd base rates'!M$17)
+($O843*'fnd base rates'!M$18)
+($P843*VLOOKUP($S843+12,rate_basefnd,13)))</f>
        <v>0</v>
      </c>
      <c r="AF843" s="3">
        <f t="shared" si="183"/>
        <v>40495.701798399998</v>
      </c>
      <c r="AH843" s="205">
        <f t="shared" si="184"/>
        <v>494093347</v>
      </c>
      <c r="AI843" s="3" t="str">
        <f t="shared" ref="AI843:AI906" si="188">IF($B843&lt;499999999,MID($B843,1,3),MID($B843,1,4))</f>
        <v>494</v>
      </c>
      <c r="AJ843" s="1" t="str">
        <f t="shared" ref="AJ843:AJ906" si="189">IF($B843&lt;499999999,MID($B843,4,3),MID($B843,5,3))</f>
        <v>093</v>
      </c>
      <c r="AK843" s="1" t="str">
        <f t="shared" ref="AK843:AK906" si="190">IF($B843&lt;499999999,MID($B843,7,3),MID($B843,8,3))</f>
        <v>347</v>
      </c>
      <c r="AL843" s="3">
        <f t="shared" si="185"/>
        <v>1</v>
      </c>
      <c r="AM843" s="3">
        <f t="shared" si="181"/>
        <v>3</v>
      </c>
      <c r="AN843" s="3">
        <f t="shared" ref="AN843:AN906" si="191">AF843</f>
        <v>40495.701798399998</v>
      </c>
      <c r="AO843" s="3">
        <f t="shared" ref="AO843:AO906" si="192">IF(OR(AF843=0,AM843=0),0,ROUND(AN843/AM843,0))</f>
        <v>13499</v>
      </c>
      <c r="AP843" s="3">
        <f t="shared" si="186"/>
        <v>-3057</v>
      </c>
      <c r="AQ843" s="3">
        <v>16556</v>
      </c>
      <c r="AS843" s="68"/>
      <c r="AT843" s="68"/>
      <c r="AX843" s="4">
        <f t="shared" ref="AX843:AX906" si="193">AY843-AW843</f>
        <v>0</v>
      </c>
      <c r="AZ843" s="4">
        <f t="shared" ref="AZ843:AZ906" si="194">BA843-AY843</f>
        <v>0</v>
      </c>
      <c r="BB843" s="4"/>
    </row>
    <row r="844" spans="1:54" s="3" customFormat="1">
      <c r="A844" s="205" t="str">
        <f t="shared" si="187"/>
        <v>496</v>
      </c>
      <c r="B844" s="1">
        <v>496201003</v>
      </c>
      <c r="C844" s="7" t="s">
        <v>123</v>
      </c>
      <c r="D844" s="8">
        <f>'fnd enro'!D844</f>
        <v>0</v>
      </c>
      <c r="E844" s="8">
        <f>'fnd enro'!E844</f>
        <v>0</v>
      </c>
      <c r="F844" s="8">
        <f>'fnd enro'!F844</f>
        <v>0</v>
      </c>
      <c r="G844" s="8">
        <f>'fnd enro'!G844</f>
        <v>0</v>
      </c>
      <c r="H844" s="8">
        <f>'fnd enro'!H844</f>
        <v>1</v>
      </c>
      <c r="I844" s="8">
        <f>'fnd enro'!I844</f>
        <v>1</v>
      </c>
      <c r="J844" s="8">
        <f>'fnd enro'!J844</f>
        <v>0</v>
      </c>
      <c r="K844" s="9">
        <f>'fnd enro'!K844</f>
        <v>0.08</v>
      </c>
      <c r="L844" s="8">
        <f>'fnd enro'!L844</f>
        <v>0</v>
      </c>
      <c r="M844" s="8">
        <f>'fnd enro'!M844</f>
        <v>0</v>
      </c>
      <c r="N844" s="8">
        <f>'fnd enro'!N844</f>
        <v>0</v>
      </c>
      <c r="O844" s="8">
        <f>'fnd enro'!O844</f>
        <v>0</v>
      </c>
      <c r="P844" s="8">
        <f>'fnd enro'!P844</f>
        <v>2</v>
      </c>
      <c r="Q844" s="8">
        <f>'fnd enro'!R844</f>
        <v>2</v>
      </c>
      <c r="R844" s="9">
        <f t="shared" si="182"/>
        <v>1</v>
      </c>
      <c r="S844" s="8">
        <f>VALUE('fnd enro'!Q844)</f>
        <v>6</v>
      </c>
      <c r="T844" s="1"/>
      <c r="U844" s="68">
        <f>(($D844*'fnd base rates'!C$7)
+($E844*'fnd base rates'!C$8)
+($F844*'fnd base rates'!C$9)
+($G844*'fnd base rates'!C$10)
+($H844*'fnd base rates'!C$11)
+($I844*'fnd base rates'!C$12)
+($J844*'fnd base rates'!C$13)
+($K844*'fnd base rates'!C$14)
+($M844*'fnd base rates'!C$16)
+($N844*'fnd base rates'!C$17)
+($O844*'fnd base rates'!C$18)
+($P844*VLOOKUP($S844+12,rate_basefnd,3)))
*$R844</f>
        <v>1359.7024000000001</v>
      </c>
      <c r="V844" s="68">
        <f>(($D844*'fnd base rates'!D$7)
+($E844*'fnd base rates'!D$8)
+($F844*'fnd base rates'!D$9)
+($G844*'fnd base rates'!D$10)
+($H844*'fnd base rates'!D$11)
+($I844*'fnd base rates'!D$12)
+($J844*'fnd base rates'!D$13)
+($K844*'fnd base rates'!D$14)
+($M844*'fnd base rates'!D$16)
+($N844*'fnd base rates'!D$17)
+($O844*'fnd base rates'!D$18)
+($P844*VLOOKUP($S844+12,rate_basefnd,4)))
*$R844</f>
        <v>2457.38</v>
      </c>
      <c r="W844" s="68">
        <f>(($D844*'fnd base rates'!E$7)
+($E844*'fnd base rates'!E$8)
+($F844*'fnd base rates'!E$9)
+($G844*'fnd base rates'!E$10)
+($H844*'fnd base rates'!E$11)
+($I844*'fnd base rates'!E$12)
+($J844*'fnd base rates'!E$13)
+($K844*'fnd base rates'!E$14)
+($M844*'fnd base rates'!E$16)
+($N844*'fnd base rates'!E$17)
+($O844*'fnd base rates'!E$18)
+($P844*VLOOKUP($S844+12,rate_basefnd,5)))
*$R844</f>
        <v>16735.0016</v>
      </c>
      <c r="X844" s="68">
        <f>(($D844*'fnd base rates'!F$7)
+($E844*'fnd base rates'!F$8)
+($F844*'fnd base rates'!F$9)
+($G844*'fnd base rates'!F$10)
+($H844*'fnd base rates'!F$11)
+($I844*'fnd base rates'!F$12)
+($J844*'fnd base rates'!F$13)
+($K844*'fnd base rates'!F$14)
+($M844*'fnd base rates'!F$16)
+($N844*'fnd base rates'!F$17)
+($O844*'fnd base rates'!F$18)
+($P844*VLOOKUP($S844+12,rate_basefnd,6)))
*$R844</f>
        <v>2116.0655999999999</v>
      </c>
      <c r="Y844" s="68">
        <f>(($D844*'fnd base rates'!G$7)
+($E844*'fnd base rates'!G$8)
+($F844*'fnd base rates'!G$9)
+($G844*'fnd base rates'!G$10)
+($H844*'fnd base rates'!G$11)
+($I844*'fnd base rates'!G$12)
+($J844*'fnd base rates'!G$13)
+($K844*'fnd base rates'!G$14)
+($M844*'fnd base rates'!G$16)
+($N844*'fnd base rates'!G$17)
+($O844*'fnd base rates'!G$18)
+($P844*VLOOKUP($S844+12,rate_basefnd,7)))
*$R844</f>
        <v>730.00080000000003</v>
      </c>
      <c r="Z844" s="68">
        <f>(($D844*'fnd base rates'!H$7)
+($E844*'fnd base rates'!H$8)
+($F844*'fnd base rates'!H$9)
+($G844*'fnd base rates'!H$10)
+($H844*'fnd base rates'!H$11)
+($I844*'fnd base rates'!H$12)
+($J844*'fnd base rates'!H$13)
+($K844*'fnd base rates'!H$14)
+($M844*'fnd base rates'!H$16)
+($N844*'fnd base rates'!H$17)
+($O844*'fnd base rates'!H$18)
+($P844*VLOOKUP($S844+12,rate_basefnd,8)))</f>
        <v>1555.748</v>
      </c>
      <c r="AA844" s="68">
        <f>(($D844*'fnd base rates'!I$7)
+($E844*'fnd base rates'!I$8)
+($F844*'fnd base rates'!I$9)
+($G844*'fnd base rates'!I$10)
+($H844*'fnd base rates'!I$11)
+($I844*'fnd base rates'!I$12)
+($J844*'fnd base rates'!I$13)
+($K844*'fnd base rates'!I$14)
+($M844*'fnd base rates'!I$16)
+($N844*'fnd base rates'!I$17)
+($O844*'fnd base rates'!I$18)
+($P844*VLOOKUP($S844+12,rate_basefnd,9)))
*$R844</f>
        <v>1226.04</v>
      </c>
      <c r="AB844" s="68">
        <f>(($D844*'fnd base rates'!J$7)
+($E844*'fnd base rates'!J$8)
+($F844*'fnd base rates'!J$9)
+($G844*'fnd base rates'!J$10)
+($H844*'fnd base rates'!J$11)
+($I844*'fnd base rates'!J$12)
+($J844*'fnd base rates'!J$13)
+($K844*'fnd base rates'!J$14)
+($M844*'fnd base rates'!J$16)
+($N844*'fnd base rates'!J$17)
+($O844*'fnd base rates'!J$18)
+($P844*VLOOKUP($S844+12,rate_basefnd,10)))
*$R844</f>
        <v>2473.35</v>
      </c>
      <c r="AC844" s="68">
        <f>(($D844*'fnd base rates'!K$7)
+($E844*'fnd base rates'!K$8)
+($F844*'fnd base rates'!K$9)
+($G844*'fnd base rates'!K$10)
+($H844*'fnd base rates'!K$11)
+($I844*'fnd base rates'!K$12)
+($J844*'fnd base rates'!K$13)
+($K844*'fnd base rates'!K$14)
+($M844*'fnd base rates'!K$16)
+($N844*'fnd base rates'!K$17)
+($O844*'fnd base rates'!K$18)
+($P844*VLOOKUP($S844+12,rate_basefnd,11)))
*$R844</f>
        <v>2597.3820000000001</v>
      </c>
      <c r="AD844" s="68">
        <f>(($D844*'fnd base rates'!L$7)
+($E844*'fnd base rates'!L$8)
+($F844*'fnd base rates'!L$9)
+($G844*'fnd base rates'!L$10)
+($H844*'fnd base rates'!L$11)
+($I844*'fnd base rates'!L$12)
+($J844*'fnd base rates'!L$13)
+($K844*'fnd base rates'!L$14)
+($M844*'fnd base rates'!L$16)
+($N844*'fnd base rates'!L$17)
+($O844*'fnd base rates'!L$18)
+($P844*VLOOKUP($S844+12,rate_basefnd,12)))</f>
        <v>5986.5975999999991</v>
      </c>
      <c r="AE844" s="68">
        <f>(($D844*'fnd base rates'!M$7)
+($E844*'fnd base rates'!M$8)
+($F844*'fnd base rates'!M$9)
+($G844*'fnd base rates'!M$10)
+($H844*'fnd base rates'!M$11)
+($I844*'fnd base rates'!M$12)
+($J844*'fnd base rates'!M$13)
+($K844*'fnd base rates'!M$14)
+($M844*'fnd base rates'!M$16)
+($N844*'fnd base rates'!M$17)
+($O844*'fnd base rates'!M$18)
+($P844*VLOOKUP($S844+12,rate_basefnd,13)))</f>
        <v>0</v>
      </c>
      <c r="AF844" s="3">
        <f t="shared" si="183"/>
        <v>37237.267999999996</v>
      </c>
      <c r="AH844" s="205">
        <f t="shared" si="184"/>
        <v>496201003</v>
      </c>
      <c r="AI844" s="3" t="str">
        <f t="shared" si="188"/>
        <v>496</v>
      </c>
      <c r="AJ844" s="1" t="str">
        <f t="shared" si="189"/>
        <v>201</v>
      </c>
      <c r="AK844" s="1" t="str">
        <f t="shared" si="190"/>
        <v>003</v>
      </c>
      <c r="AL844" s="3">
        <f t="shared" si="185"/>
        <v>1</v>
      </c>
      <c r="AM844" s="3">
        <f t="shared" si="181"/>
        <v>2</v>
      </c>
      <c r="AN844" s="3">
        <f t="shared" si="191"/>
        <v>37237.267999999996</v>
      </c>
      <c r="AO844" s="3">
        <f t="shared" si="192"/>
        <v>18619</v>
      </c>
      <c r="AP844" s="3">
        <f t="shared" si="186"/>
        <v>371</v>
      </c>
      <c r="AQ844" s="3">
        <v>18248</v>
      </c>
      <c r="AS844" s="68"/>
      <c r="AT844" s="68"/>
      <c r="AX844" s="4">
        <f t="shared" si="193"/>
        <v>0</v>
      </c>
      <c r="AZ844" s="4">
        <f t="shared" si="194"/>
        <v>0</v>
      </c>
      <c r="BB844" s="4"/>
    </row>
    <row r="845" spans="1:54" s="3" customFormat="1">
      <c r="A845" s="205" t="str">
        <f t="shared" si="187"/>
        <v>496</v>
      </c>
      <c r="B845" s="1">
        <v>496201072</v>
      </c>
      <c r="C845" s="7" t="s">
        <v>123</v>
      </c>
      <c r="D845" s="8">
        <f>'fnd enro'!D845</f>
        <v>0</v>
      </c>
      <c r="E845" s="8">
        <f>'fnd enro'!E845</f>
        <v>0</v>
      </c>
      <c r="F845" s="8">
        <f>'fnd enro'!F845</f>
        <v>0</v>
      </c>
      <c r="G845" s="8">
        <f>'fnd enro'!G845</f>
        <v>0</v>
      </c>
      <c r="H845" s="8">
        <f>'fnd enro'!H845</f>
        <v>0</v>
      </c>
      <c r="I845" s="8">
        <f>'fnd enro'!I845</f>
        <v>2</v>
      </c>
      <c r="J845" s="8">
        <f>'fnd enro'!J845</f>
        <v>0</v>
      </c>
      <c r="K845" s="9">
        <f>'fnd enro'!K845</f>
        <v>0.08</v>
      </c>
      <c r="L845" s="8">
        <f>'fnd enro'!L845</f>
        <v>0</v>
      </c>
      <c r="M845" s="8">
        <f>'fnd enro'!M845</f>
        <v>0</v>
      </c>
      <c r="N845" s="8">
        <f>'fnd enro'!N845</f>
        <v>0</v>
      </c>
      <c r="O845" s="8">
        <f>'fnd enro'!O845</f>
        <v>0</v>
      </c>
      <c r="P845" s="8">
        <f>'fnd enro'!P845</f>
        <v>1</v>
      </c>
      <c r="Q845" s="8">
        <f>'fnd enro'!R845</f>
        <v>2</v>
      </c>
      <c r="R845" s="9">
        <f t="shared" si="182"/>
        <v>1</v>
      </c>
      <c r="S845" s="8">
        <f>VALUE('fnd enro'!Q845)</f>
        <v>6</v>
      </c>
      <c r="T845" s="1"/>
      <c r="U845" s="68">
        <f>(($D845*'fnd base rates'!C$7)
+($E845*'fnd base rates'!C$8)
+($F845*'fnd base rates'!C$9)
+($G845*'fnd base rates'!C$10)
+($H845*'fnd base rates'!C$11)
+($I845*'fnd base rates'!C$12)
+($J845*'fnd base rates'!C$13)
+($K845*'fnd base rates'!C$14)
+($M845*'fnd base rates'!C$16)
+($N845*'fnd base rates'!C$17)
+($O845*'fnd base rates'!C$18)
+($P845*VLOOKUP($S845+12,rate_basefnd,3)))
*$R845</f>
        <v>1279.5124000000001</v>
      </c>
      <c r="V845" s="68">
        <f>(($D845*'fnd base rates'!D$7)
+($E845*'fnd base rates'!D$8)
+($F845*'fnd base rates'!D$9)
+($G845*'fnd base rates'!D$10)
+($H845*'fnd base rates'!D$11)
+($I845*'fnd base rates'!D$12)
+($J845*'fnd base rates'!D$13)
+($K845*'fnd base rates'!D$14)
+($M845*'fnd base rates'!D$16)
+($N845*'fnd base rates'!D$17)
+($O845*'fnd base rates'!D$18)
+($P845*VLOOKUP($S845+12,rate_basefnd,4)))
*$R845</f>
        <v>2077.4299999999998</v>
      </c>
      <c r="W845" s="68">
        <f>(($D845*'fnd base rates'!E$7)
+($E845*'fnd base rates'!E$8)
+($F845*'fnd base rates'!E$9)
+($G845*'fnd base rates'!E$10)
+($H845*'fnd base rates'!E$11)
+($I845*'fnd base rates'!E$12)
+($J845*'fnd base rates'!E$13)
+($K845*'fnd base rates'!E$14)
+($M845*'fnd base rates'!E$16)
+($N845*'fnd base rates'!E$17)
+($O845*'fnd base rates'!E$18)
+($P845*VLOOKUP($S845+12,rate_basefnd,5)))
*$R845</f>
        <v>14637.601599999998</v>
      </c>
      <c r="X845" s="68">
        <f>(($D845*'fnd base rates'!F$7)
+($E845*'fnd base rates'!F$8)
+($F845*'fnd base rates'!F$9)
+($G845*'fnd base rates'!F$10)
+($H845*'fnd base rates'!F$11)
+($I845*'fnd base rates'!F$12)
+($J845*'fnd base rates'!F$13)
+($K845*'fnd base rates'!F$14)
+($M845*'fnd base rates'!F$16)
+($N845*'fnd base rates'!F$17)
+($O845*'fnd base rates'!F$18)
+($P845*VLOOKUP($S845+12,rate_basefnd,6)))
*$R845</f>
        <v>1995.7055999999998</v>
      </c>
      <c r="Y845" s="68">
        <f>(($D845*'fnd base rates'!G$7)
+($E845*'fnd base rates'!G$8)
+($F845*'fnd base rates'!G$9)
+($G845*'fnd base rates'!G$10)
+($H845*'fnd base rates'!G$11)
+($I845*'fnd base rates'!G$12)
+($J845*'fnd base rates'!G$13)
+($K845*'fnd base rates'!G$14)
+($M845*'fnd base rates'!G$16)
+($N845*'fnd base rates'!G$17)
+($O845*'fnd base rates'!G$18)
+($P845*VLOOKUP($S845+12,rate_basefnd,7)))
*$R845</f>
        <v>545.00080000000003</v>
      </c>
      <c r="Z845" s="68">
        <f>(($D845*'fnd base rates'!H$7)
+($E845*'fnd base rates'!H$8)
+($F845*'fnd base rates'!H$9)
+($G845*'fnd base rates'!H$10)
+($H845*'fnd base rates'!H$11)
+($I845*'fnd base rates'!H$12)
+($J845*'fnd base rates'!H$13)
+($K845*'fnd base rates'!H$14)
+($M845*'fnd base rates'!H$16)
+($N845*'fnd base rates'!H$17)
+($O845*'fnd base rates'!H$18)
+($P845*VLOOKUP($S845+12,rate_basefnd,8)))</f>
        <v>1866.1179999999999</v>
      </c>
      <c r="AA845" s="68">
        <f>(($D845*'fnd base rates'!I$7)
+($E845*'fnd base rates'!I$8)
+($F845*'fnd base rates'!I$9)
+($G845*'fnd base rates'!I$10)
+($H845*'fnd base rates'!I$11)
+($I845*'fnd base rates'!I$12)
+($J845*'fnd base rates'!I$13)
+($K845*'fnd base rates'!I$14)
+($M845*'fnd base rates'!I$16)
+($N845*'fnd base rates'!I$17)
+($O845*'fnd base rates'!I$18)
+($P845*VLOOKUP($S845+12,rate_basefnd,9)))
*$R845</f>
        <v>1095.22</v>
      </c>
      <c r="AB845" s="68">
        <f>(($D845*'fnd base rates'!J$7)
+($E845*'fnd base rates'!J$8)
+($F845*'fnd base rates'!J$9)
+($G845*'fnd base rates'!J$10)
+($H845*'fnd base rates'!J$11)
+($I845*'fnd base rates'!J$12)
+($J845*'fnd base rates'!J$13)
+($K845*'fnd base rates'!J$14)
+($M845*'fnd base rates'!J$16)
+($N845*'fnd base rates'!J$17)
+($O845*'fnd base rates'!J$18)
+($P845*VLOOKUP($S845+12,rate_basefnd,10)))
*$R845</f>
        <v>2053.4</v>
      </c>
      <c r="AC845" s="68">
        <f>(($D845*'fnd base rates'!K$7)
+($E845*'fnd base rates'!K$8)
+($F845*'fnd base rates'!K$9)
+($G845*'fnd base rates'!K$10)
+($H845*'fnd base rates'!K$11)
+($I845*'fnd base rates'!K$12)
+($J845*'fnd base rates'!K$13)
+($K845*'fnd base rates'!K$14)
+($M845*'fnd base rates'!K$16)
+($N845*'fnd base rates'!K$17)
+($O845*'fnd base rates'!K$18)
+($P845*VLOOKUP($S845+12,rate_basefnd,11)))
*$R845</f>
        <v>2561.7719999999999</v>
      </c>
      <c r="AD845" s="68">
        <f>(($D845*'fnd base rates'!L$7)
+($E845*'fnd base rates'!L$8)
+($F845*'fnd base rates'!L$9)
+($G845*'fnd base rates'!L$10)
+($H845*'fnd base rates'!L$11)
+($I845*'fnd base rates'!L$12)
+($J845*'fnd base rates'!L$13)
+($K845*'fnd base rates'!L$14)
+($M845*'fnd base rates'!L$16)
+($N845*'fnd base rates'!L$17)
+($O845*'fnd base rates'!L$18)
+($P845*VLOOKUP($S845+12,rate_basefnd,12)))</f>
        <v>5028.3276000000005</v>
      </c>
      <c r="AE845" s="68">
        <f>(($D845*'fnd base rates'!M$7)
+($E845*'fnd base rates'!M$8)
+($F845*'fnd base rates'!M$9)
+($G845*'fnd base rates'!M$10)
+($H845*'fnd base rates'!M$11)
+($I845*'fnd base rates'!M$12)
+($J845*'fnd base rates'!M$13)
+($K845*'fnd base rates'!M$14)
+($M845*'fnd base rates'!M$16)
+($N845*'fnd base rates'!M$17)
+($O845*'fnd base rates'!M$18)
+($P845*VLOOKUP($S845+12,rate_basefnd,13)))</f>
        <v>0</v>
      </c>
      <c r="AF845" s="3">
        <f t="shared" si="183"/>
        <v>33140.088000000003</v>
      </c>
      <c r="AH845" s="205">
        <f t="shared" si="184"/>
        <v>496201072</v>
      </c>
      <c r="AI845" s="3" t="str">
        <f t="shared" si="188"/>
        <v>496</v>
      </c>
      <c r="AJ845" s="1" t="str">
        <f t="shared" si="189"/>
        <v>201</v>
      </c>
      <c r="AK845" s="1" t="str">
        <f t="shared" si="190"/>
        <v>072</v>
      </c>
      <c r="AL845" s="3">
        <f t="shared" si="185"/>
        <v>1</v>
      </c>
      <c r="AM845" s="3">
        <f t="shared" si="181"/>
        <v>2</v>
      </c>
      <c r="AN845" s="3">
        <f t="shared" si="191"/>
        <v>33140.088000000003</v>
      </c>
      <c r="AO845" s="3">
        <f t="shared" si="192"/>
        <v>16570</v>
      </c>
      <c r="AP845" s="3">
        <f t="shared" si="186"/>
        <v>4573</v>
      </c>
      <c r="AQ845" s="3">
        <v>11997</v>
      </c>
      <c r="AS845" s="68"/>
      <c r="AT845" s="68"/>
      <c r="AX845" s="4">
        <f t="shared" si="193"/>
        <v>0</v>
      </c>
      <c r="AZ845" s="4">
        <f t="shared" si="194"/>
        <v>0</v>
      </c>
      <c r="BB845" s="4"/>
    </row>
    <row r="846" spans="1:54" s="3" customFormat="1">
      <c r="A846" s="205" t="str">
        <f t="shared" si="187"/>
        <v>496</v>
      </c>
      <c r="B846" s="1">
        <v>496201094</v>
      </c>
      <c r="C846" s="7" t="s">
        <v>123</v>
      </c>
      <c r="D846" s="8">
        <f>'fnd enro'!D846</f>
        <v>0</v>
      </c>
      <c r="E846" s="8">
        <f>'fnd enro'!E846</f>
        <v>0</v>
      </c>
      <c r="F846" s="8">
        <f>'fnd enro'!F846</f>
        <v>0</v>
      </c>
      <c r="G846" s="8">
        <f>'fnd enro'!G846</f>
        <v>0</v>
      </c>
      <c r="H846" s="8">
        <f>'fnd enro'!H846</f>
        <v>0</v>
      </c>
      <c r="I846" s="8">
        <f>'fnd enro'!I846</f>
        <v>1</v>
      </c>
      <c r="J846" s="8">
        <f>'fnd enro'!J846</f>
        <v>0</v>
      </c>
      <c r="K846" s="9">
        <f>'fnd enro'!K846</f>
        <v>0.04</v>
      </c>
      <c r="L846" s="8">
        <f>'fnd enro'!L846</f>
        <v>0</v>
      </c>
      <c r="M846" s="8">
        <f>'fnd enro'!M846</f>
        <v>0</v>
      </c>
      <c r="N846" s="8">
        <f>'fnd enro'!N846</f>
        <v>0</v>
      </c>
      <c r="O846" s="8">
        <f>'fnd enro'!O846</f>
        <v>0</v>
      </c>
      <c r="P846" s="8">
        <f>'fnd enro'!P846</f>
        <v>1</v>
      </c>
      <c r="Q846" s="8">
        <f>'fnd enro'!R846</f>
        <v>1</v>
      </c>
      <c r="R846" s="9">
        <f t="shared" si="182"/>
        <v>1</v>
      </c>
      <c r="S846" s="8">
        <f>VALUE('fnd enro'!Q846)</f>
        <v>8</v>
      </c>
      <c r="T846" s="1"/>
      <c r="U846" s="68">
        <f>(($D846*'fnd base rates'!C$7)
+($E846*'fnd base rates'!C$8)
+($F846*'fnd base rates'!C$9)
+($G846*'fnd base rates'!C$10)
+($H846*'fnd base rates'!C$11)
+($I846*'fnd base rates'!C$12)
+($J846*'fnd base rates'!C$13)
+($K846*'fnd base rates'!C$14)
+($M846*'fnd base rates'!C$16)
+($N846*'fnd base rates'!C$17)
+($O846*'fnd base rates'!C$18)
+($P846*VLOOKUP($S846+12,rate_basefnd,3)))
*$R846</f>
        <v>697.0412</v>
      </c>
      <c r="V846" s="68">
        <f>(($D846*'fnd base rates'!D$7)
+($E846*'fnd base rates'!D$8)
+($F846*'fnd base rates'!D$9)
+($G846*'fnd base rates'!D$10)
+($H846*'fnd base rates'!D$11)
+($I846*'fnd base rates'!D$12)
+($J846*'fnd base rates'!D$13)
+($K846*'fnd base rates'!D$14)
+($M846*'fnd base rates'!D$16)
+($N846*'fnd base rates'!D$17)
+($O846*'fnd base rates'!D$18)
+($P846*VLOOKUP($S846+12,rate_basefnd,4)))
*$R846</f>
        <v>1310.0999999999999</v>
      </c>
      <c r="W846" s="68">
        <f>(($D846*'fnd base rates'!E$7)
+($E846*'fnd base rates'!E$8)
+($F846*'fnd base rates'!E$9)
+($G846*'fnd base rates'!E$10)
+($H846*'fnd base rates'!E$11)
+($I846*'fnd base rates'!E$12)
+($J846*'fnd base rates'!E$13)
+($K846*'fnd base rates'!E$14)
+($M846*'fnd base rates'!E$16)
+($N846*'fnd base rates'!E$17)
+($O846*'fnd base rates'!E$18)
+($P846*VLOOKUP($S846+12,rate_basefnd,5)))
*$R846</f>
        <v>9968.0607999999993</v>
      </c>
      <c r="X846" s="68">
        <f>(($D846*'fnd base rates'!F$7)
+($E846*'fnd base rates'!F$8)
+($F846*'fnd base rates'!F$9)
+($G846*'fnd base rates'!F$10)
+($H846*'fnd base rates'!F$11)
+($I846*'fnd base rates'!F$12)
+($J846*'fnd base rates'!F$13)
+($K846*'fnd base rates'!F$14)
+($M846*'fnd base rates'!F$16)
+($N846*'fnd base rates'!F$17)
+($O846*'fnd base rates'!F$18)
+($P846*VLOOKUP($S846+12,rate_basefnd,6)))
*$R846</f>
        <v>997.85279999999989</v>
      </c>
      <c r="Y846" s="68">
        <f>(($D846*'fnd base rates'!G$7)
+($E846*'fnd base rates'!G$8)
+($F846*'fnd base rates'!G$9)
+($G846*'fnd base rates'!G$10)
+($H846*'fnd base rates'!G$11)
+($I846*'fnd base rates'!G$12)
+($J846*'fnd base rates'!G$13)
+($K846*'fnd base rates'!G$14)
+($M846*'fnd base rates'!G$16)
+($N846*'fnd base rates'!G$17)
+($O846*'fnd base rates'!G$18)
+($P846*VLOOKUP($S846+12,rate_basefnd,7)))
*$R846</f>
        <v>401.03039999999999</v>
      </c>
      <c r="Z846" s="68">
        <f>(($D846*'fnd base rates'!H$7)
+($E846*'fnd base rates'!H$8)
+($F846*'fnd base rates'!H$9)
+($G846*'fnd base rates'!H$10)
+($H846*'fnd base rates'!H$11)
+($I846*'fnd base rates'!H$12)
+($J846*'fnd base rates'!H$13)
+($K846*'fnd base rates'!H$14)
+($M846*'fnd base rates'!H$16)
+($N846*'fnd base rates'!H$17)
+($O846*'fnd base rates'!H$18)
+($P846*VLOOKUP($S846+12,rate_basefnd,8)))</f>
        <v>952.76400000000001</v>
      </c>
      <c r="AA846" s="68">
        <f>(($D846*'fnd base rates'!I$7)
+($E846*'fnd base rates'!I$8)
+($F846*'fnd base rates'!I$9)
+($G846*'fnd base rates'!I$10)
+($H846*'fnd base rates'!I$11)
+($I846*'fnd base rates'!I$12)
+($J846*'fnd base rates'!I$13)
+($K846*'fnd base rates'!I$14)
+($M846*'fnd base rates'!I$16)
+($N846*'fnd base rates'!I$17)
+($O846*'fnd base rates'!I$18)
+($P846*VLOOKUP($S846+12,rate_basefnd,9)))
*$R846</f>
        <v>654.89</v>
      </c>
      <c r="AB846" s="68">
        <f>(($D846*'fnd base rates'!J$7)
+($E846*'fnd base rates'!J$8)
+($F846*'fnd base rates'!J$9)
+($G846*'fnd base rates'!J$10)
+($H846*'fnd base rates'!J$11)
+($I846*'fnd base rates'!J$12)
+($J846*'fnd base rates'!J$13)
+($K846*'fnd base rates'!J$14)
+($M846*'fnd base rates'!J$16)
+($N846*'fnd base rates'!J$17)
+($O846*'fnd base rates'!J$18)
+($P846*VLOOKUP($S846+12,rate_basefnd,10)))
*$R846</f>
        <v>1584.1399999999999</v>
      </c>
      <c r="AC846" s="68">
        <f>(($D846*'fnd base rates'!K$7)
+($E846*'fnd base rates'!K$8)
+($F846*'fnd base rates'!K$9)
+($G846*'fnd base rates'!K$10)
+($H846*'fnd base rates'!K$11)
+($I846*'fnd base rates'!K$12)
+($J846*'fnd base rates'!K$13)
+($K846*'fnd base rates'!K$14)
+($M846*'fnd base rates'!K$16)
+($N846*'fnd base rates'!K$17)
+($O846*'fnd base rates'!K$18)
+($P846*VLOOKUP($S846+12,rate_basefnd,11)))
*$R846</f>
        <v>1280.886</v>
      </c>
      <c r="AD846" s="68">
        <f>(($D846*'fnd base rates'!L$7)
+($E846*'fnd base rates'!L$8)
+($F846*'fnd base rates'!L$9)
+($G846*'fnd base rates'!L$10)
+($H846*'fnd base rates'!L$11)
+($I846*'fnd base rates'!L$12)
+($J846*'fnd base rates'!L$13)
+($K846*'fnd base rates'!L$14)
+($M846*'fnd base rates'!L$16)
+($N846*'fnd base rates'!L$17)
+($O846*'fnd base rates'!L$18)
+($P846*VLOOKUP($S846+12,rate_basefnd,12)))</f>
        <v>3011.1887999999999</v>
      </c>
      <c r="AE846" s="68">
        <f>(($D846*'fnd base rates'!M$7)
+($E846*'fnd base rates'!M$8)
+($F846*'fnd base rates'!M$9)
+($G846*'fnd base rates'!M$10)
+($H846*'fnd base rates'!M$11)
+($I846*'fnd base rates'!M$12)
+($J846*'fnd base rates'!M$13)
+($K846*'fnd base rates'!M$14)
+($M846*'fnd base rates'!M$16)
+($N846*'fnd base rates'!M$17)
+($O846*'fnd base rates'!M$18)
+($P846*VLOOKUP($S846+12,rate_basefnd,13)))</f>
        <v>0</v>
      </c>
      <c r="AF846" s="3">
        <f t="shared" si="183"/>
        <v>20857.953999999998</v>
      </c>
      <c r="AH846" s="205">
        <f t="shared" si="184"/>
        <v>496201094</v>
      </c>
      <c r="AI846" s="3" t="str">
        <f t="shared" si="188"/>
        <v>496</v>
      </c>
      <c r="AJ846" s="1" t="str">
        <f t="shared" si="189"/>
        <v>201</v>
      </c>
      <c r="AK846" s="1" t="str">
        <f t="shared" si="190"/>
        <v>094</v>
      </c>
      <c r="AL846" s="3">
        <f t="shared" si="185"/>
        <v>1</v>
      </c>
      <c r="AM846" s="3">
        <f t="shared" si="181"/>
        <v>1</v>
      </c>
      <c r="AN846" s="3">
        <f t="shared" si="191"/>
        <v>20857.953999999998</v>
      </c>
      <c r="AO846" s="3">
        <f t="shared" si="192"/>
        <v>20858</v>
      </c>
      <c r="AP846" s="3">
        <f t="shared" si="186"/>
        <v>1481</v>
      </c>
      <c r="AQ846" s="3">
        <v>19377</v>
      </c>
      <c r="AS846" s="68"/>
      <c r="AT846" s="68"/>
      <c r="AX846" s="4">
        <f t="shared" si="193"/>
        <v>0</v>
      </c>
      <c r="AZ846" s="4">
        <f t="shared" si="194"/>
        <v>0</v>
      </c>
      <c r="BB846" s="4"/>
    </row>
    <row r="847" spans="1:54" s="3" customFormat="1">
      <c r="A847" s="205" t="str">
        <f t="shared" si="187"/>
        <v>496</v>
      </c>
      <c r="B847" s="1">
        <v>496201095</v>
      </c>
      <c r="C847" s="7" t="s">
        <v>123</v>
      </c>
      <c r="D847" s="8">
        <f>'fnd enro'!D847</f>
        <v>0</v>
      </c>
      <c r="E847" s="8">
        <f>'fnd enro'!E847</f>
        <v>0</v>
      </c>
      <c r="F847" s="8">
        <f>'fnd enro'!F847</f>
        <v>0</v>
      </c>
      <c r="G847" s="8">
        <f>'fnd enro'!G847</f>
        <v>1</v>
      </c>
      <c r="H847" s="8">
        <f>'fnd enro'!H847</f>
        <v>1</v>
      </c>
      <c r="I847" s="8">
        <f>'fnd enro'!I847</f>
        <v>2</v>
      </c>
      <c r="J847" s="8">
        <f>'fnd enro'!J847</f>
        <v>0</v>
      </c>
      <c r="K847" s="9">
        <f>'fnd enro'!K847</f>
        <v>0.16</v>
      </c>
      <c r="L847" s="8">
        <f>'fnd enro'!L847</f>
        <v>0</v>
      </c>
      <c r="M847" s="8">
        <f>'fnd enro'!M847</f>
        <v>0</v>
      </c>
      <c r="N847" s="8">
        <f>'fnd enro'!N847</f>
        <v>0</v>
      </c>
      <c r="O847" s="8">
        <f>'fnd enro'!O847</f>
        <v>0</v>
      </c>
      <c r="P847" s="8">
        <f>'fnd enro'!P847</f>
        <v>4</v>
      </c>
      <c r="Q847" s="8">
        <f>'fnd enro'!R847</f>
        <v>4</v>
      </c>
      <c r="R847" s="9">
        <f t="shared" si="182"/>
        <v>1</v>
      </c>
      <c r="S847" s="8">
        <f>VALUE('fnd enro'!Q847)</f>
        <v>12</v>
      </c>
      <c r="T847" s="1"/>
      <c r="U847" s="68">
        <f>(($D847*'fnd base rates'!C$7)
+($E847*'fnd base rates'!C$8)
+($F847*'fnd base rates'!C$9)
+($G847*'fnd base rates'!C$10)
+($H847*'fnd base rates'!C$11)
+($I847*'fnd base rates'!C$12)
+($J847*'fnd base rates'!C$13)
+($K847*'fnd base rates'!C$14)
+($M847*'fnd base rates'!C$16)
+($N847*'fnd base rates'!C$17)
+($O847*'fnd base rates'!C$18)
+($P847*VLOOKUP($S847+12,rate_basefnd,3)))
*$R847</f>
        <v>2971.4448000000002</v>
      </c>
      <c r="V847" s="68">
        <f>(($D847*'fnd base rates'!D$7)
+($E847*'fnd base rates'!D$8)
+($F847*'fnd base rates'!D$9)
+($G847*'fnd base rates'!D$10)
+($H847*'fnd base rates'!D$11)
+($I847*'fnd base rates'!D$12)
+($J847*'fnd base rates'!D$13)
+($K847*'fnd base rates'!D$14)
+($M847*'fnd base rates'!D$16)
+($N847*'fnd base rates'!D$17)
+($O847*'fnd base rates'!D$18)
+($P847*VLOOKUP($S847+12,rate_basefnd,4)))
*$R847</f>
        <v>6108.84</v>
      </c>
      <c r="W847" s="68">
        <f>(($D847*'fnd base rates'!E$7)
+($E847*'fnd base rates'!E$8)
+($F847*'fnd base rates'!E$9)
+($G847*'fnd base rates'!E$10)
+($H847*'fnd base rates'!E$11)
+($I847*'fnd base rates'!E$12)
+($J847*'fnd base rates'!E$13)
+($K847*'fnd base rates'!E$14)
+($M847*'fnd base rates'!E$16)
+($N847*'fnd base rates'!E$17)
+($O847*'fnd base rates'!E$18)
+($P847*VLOOKUP($S847+12,rate_basefnd,5)))
*$R847</f>
        <v>45593.743199999997</v>
      </c>
      <c r="X847" s="68">
        <f>(($D847*'fnd base rates'!F$7)
+($E847*'fnd base rates'!F$8)
+($F847*'fnd base rates'!F$9)
+($G847*'fnd base rates'!F$10)
+($H847*'fnd base rates'!F$11)
+($I847*'fnd base rates'!F$12)
+($J847*'fnd base rates'!F$13)
+($K847*'fnd base rates'!F$14)
+($M847*'fnd base rates'!F$16)
+($N847*'fnd base rates'!F$17)
+($O847*'fnd base rates'!F$18)
+($P847*VLOOKUP($S847+12,rate_basefnd,6)))
*$R847</f>
        <v>4511.7511999999997</v>
      </c>
      <c r="Y847" s="68">
        <f>(($D847*'fnd base rates'!G$7)
+($E847*'fnd base rates'!G$8)
+($F847*'fnd base rates'!G$9)
+($G847*'fnd base rates'!G$10)
+($H847*'fnd base rates'!G$11)
+($I847*'fnd base rates'!G$12)
+($J847*'fnd base rates'!G$13)
+($K847*'fnd base rates'!G$14)
+($M847*'fnd base rates'!G$16)
+($N847*'fnd base rates'!G$17)
+($O847*'fnd base rates'!G$18)
+($P847*VLOOKUP($S847+12,rate_basefnd,7)))
*$R847</f>
        <v>2012.6016</v>
      </c>
      <c r="Z847" s="68">
        <f>(($D847*'fnd base rates'!H$7)
+($E847*'fnd base rates'!H$8)
+($F847*'fnd base rates'!H$9)
+($G847*'fnd base rates'!H$10)
+($H847*'fnd base rates'!H$11)
+($I847*'fnd base rates'!H$12)
+($J847*'fnd base rates'!H$13)
+($K847*'fnd base rates'!H$14)
+($M847*'fnd base rates'!H$16)
+($N847*'fnd base rates'!H$17)
+($O847*'fnd base rates'!H$18)
+($P847*VLOOKUP($S847+12,rate_basefnd,8)))</f>
        <v>3198.1759999999999</v>
      </c>
      <c r="AA847" s="68">
        <f>(($D847*'fnd base rates'!I$7)
+($E847*'fnd base rates'!I$8)
+($F847*'fnd base rates'!I$9)
+($G847*'fnd base rates'!I$10)
+($H847*'fnd base rates'!I$11)
+($I847*'fnd base rates'!I$12)
+($J847*'fnd base rates'!I$13)
+($K847*'fnd base rates'!I$14)
+($M847*'fnd base rates'!I$16)
+($N847*'fnd base rates'!I$17)
+($O847*'fnd base rates'!I$18)
+($P847*VLOOKUP($S847+12,rate_basefnd,9)))
*$R847</f>
        <v>2924.12</v>
      </c>
      <c r="AB847" s="68">
        <f>(($D847*'fnd base rates'!J$7)
+($E847*'fnd base rates'!J$8)
+($F847*'fnd base rates'!J$9)
+($G847*'fnd base rates'!J$10)
+($H847*'fnd base rates'!J$11)
+($I847*'fnd base rates'!J$12)
+($J847*'fnd base rates'!J$13)
+($K847*'fnd base rates'!J$14)
+($M847*'fnd base rates'!J$16)
+($N847*'fnd base rates'!J$17)
+($O847*'fnd base rates'!J$18)
+($P847*VLOOKUP($S847+12,rate_basefnd,10)))
*$R847</f>
        <v>7292.37</v>
      </c>
      <c r="AC847" s="68">
        <f>(($D847*'fnd base rates'!K$7)
+($E847*'fnd base rates'!K$8)
+($F847*'fnd base rates'!K$9)
+($G847*'fnd base rates'!K$10)
+($H847*'fnd base rates'!K$11)
+($I847*'fnd base rates'!K$12)
+($J847*'fnd base rates'!K$13)
+($K847*'fnd base rates'!K$14)
+($M847*'fnd base rates'!K$16)
+($N847*'fnd base rates'!K$17)
+($O847*'fnd base rates'!K$18)
+($P847*VLOOKUP($S847+12,rate_basefnd,11)))
*$R847</f>
        <v>5103.8540000000003</v>
      </c>
      <c r="AD847" s="68">
        <f>(($D847*'fnd base rates'!L$7)
+($E847*'fnd base rates'!L$8)
+($F847*'fnd base rates'!L$9)
+($G847*'fnd base rates'!L$10)
+($H847*'fnd base rates'!L$11)
+($I847*'fnd base rates'!L$12)
+($J847*'fnd base rates'!L$13)
+($K847*'fnd base rates'!L$14)
+($M847*'fnd base rates'!L$16)
+($N847*'fnd base rates'!L$17)
+($O847*'fnd base rates'!L$18)
+($P847*VLOOKUP($S847+12,rate_basefnd,12)))</f>
        <v>13993.745199999999</v>
      </c>
      <c r="AE847" s="68">
        <f>(($D847*'fnd base rates'!M$7)
+($E847*'fnd base rates'!M$8)
+($F847*'fnd base rates'!M$9)
+($G847*'fnd base rates'!M$10)
+($H847*'fnd base rates'!M$11)
+($I847*'fnd base rates'!M$12)
+($J847*'fnd base rates'!M$13)
+($K847*'fnd base rates'!M$14)
+($M847*'fnd base rates'!M$16)
+($N847*'fnd base rates'!M$17)
+($O847*'fnd base rates'!M$18)
+($P847*VLOOKUP($S847+12,rate_basefnd,13)))</f>
        <v>0</v>
      </c>
      <c r="AF847" s="3">
        <f t="shared" si="183"/>
        <v>93710.646000000008</v>
      </c>
      <c r="AH847" s="205">
        <f t="shared" si="184"/>
        <v>496201095</v>
      </c>
      <c r="AI847" s="3" t="str">
        <f t="shared" si="188"/>
        <v>496</v>
      </c>
      <c r="AJ847" s="1" t="str">
        <f t="shared" si="189"/>
        <v>201</v>
      </c>
      <c r="AK847" s="1" t="str">
        <f t="shared" si="190"/>
        <v>095</v>
      </c>
      <c r="AL847" s="3">
        <f t="shared" si="185"/>
        <v>1</v>
      </c>
      <c r="AM847" s="3">
        <f t="shared" si="181"/>
        <v>4</v>
      </c>
      <c r="AN847" s="3">
        <f t="shared" si="191"/>
        <v>93710.646000000008</v>
      </c>
      <c r="AO847" s="3">
        <f t="shared" si="192"/>
        <v>23428</v>
      </c>
      <c r="AP847" s="3">
        <f t="shared" si="186"/>
        <v>11826</v>
      </c>
      <c r="AQ847" s="3">
        <v>11602</v>
      </c>
      <c r="AS847" s="68"/>
      <c r="AT847" s="68"/>
      <c r="AX847" s="4">
        <f t="shared" si="193"/>
        <v>0</v>
      </c>
      <c r="AZ847" s="4">
        <f t="shared" si="194"/>
        <v>0</v>
      </c>
      <c r="BB847" s="4"/>
    </row>
    <row r="848" spans="1:54" s="3" customFormat="1">
      <c r="A848" s="205" t="str">
        <f t="shared" si="187"/>
        <v>496</v>
      </c>
      <c r="B848" s="1">
        <v>496201201</v>
      </c>
      <c r="C848" s="7" t="s">
        <v>123</v>
      </c>
      <c r="D848" s="8">
        <f>'fnd enro'!D848</f>
        <v>0</v>
      </c>
      <c r="E848" s="8">
        <f>'fnd enro'!E848</f>
        <v>0</v>
      </c>
      <c r="F848" s="8">
        <f>'fnd enro'!F848</f>
        <v>0</v>
      </c>
      <c r="G848" s="8">
        <f>'fnd enro'!G848</f>
        <v>80</v>
      </c>
      <c r="H848" s="8">
        <f>'fnd enro'!H848</f>
        <v>243</v>
      </c>
      <c r="I848" s="8">
        <f>'fnd enro'!I848</f>
        <v>168</v>
      </c>
      <c r="J848" s="8">
        <f>'fnd enro'!J848</f>
        <v>0</v>
      </c>
      <c r="K848" s="9">
        <f>'fnd enro'!K848</f>
        <v>19.64</v>
      </c>
      <c r="L848" s="8">
        <f>'fnd enro'!L848</f>
        <v>0</v>
      </c>
      <c r="M848" s="8">
        <f>'fnd enro'!M848</f>
        <v>15</v>
      </c>
      <c r="N848" s="8">
        <f>'fnd enro'!N848</f>
        <v>33</v>
      </c>
      <c r="O848" s="8">
        <f>'fnd enro'!O848</f>
        <v>14</v>
      </c>
      <c r="P848" s="8">
        <f>'fnd enro'!P848</f>
        <v>386</v>
      </c>
      <c r="Q848" s="8">
        <f>'fnd enro'!R848</f>
        <v>491</v>
      </c>
      <c r="R848" s="9">
        <f t="shared" si="182"/>
        <v>1</v>
      </c>
      <c r="S848" s="8">
        <f>VALUE('fnd enro'!Q848)</f>
        <v>12</v>
      </c>
      <c r="T848" s="1"/>
      <c r="U848" s="68">
        <f>(($D848*'fnd base rates'!C$7)
+($E848*'fnd base rates'!C$8)
+($F848*'fnd base rates'!C$9)
+($G848*'fnd base rates'!C$10)
+($H848*'fnd base rates'!C$11)
+($I848*'fnd base rates'!C$12)
+($J848*'fnd base rates'!C$13)
+($K848*'fnd base rates'!C$14)
+($M848*'fnd base rates'!C$16)
+($N848*'fnd base rates'!C$17)
+($O848*'fnd base rates'!C$18)
+($P848*VLOOKUP($S848+12,rate_basefnd,3)))
*$R848</f>
        <v>357952.57919999998</v>
      </c>
      <c r="V848" s="68">
        <f>(($D848*'fnd base rates'!D$7)
+($E848*'fnd base rates'!D$8)
+($F848*'fnd base rates'!D$9)
+($G848*'fnd base rates'!D$10)
+($H848*'fnd base rates'!D$11)
+($I848*'fnd base rates'!D$12)
+($J848*'fnd base rates'!D$13)
+($K848*'fnd base rates'!D$14)
+($M848*'fnd base rates'!D$16)
+($N848*'fnd base rates'!D$17)
+($O848*'fnd base rates'!D$18)
+($P848*VLOOKUP($S848+12,rate_basefnd,4)))
*$R848</f>
        <v>693046.22000000009</v>
      </c>
      <c r="W848" s="68">
        <f>(($D848*'fnd base rates'!E$7)
+($E848*'fnd base rates'!E$8)
+($F848*'fnd base rates'!E$9)
+($G848*'fnd base rates'!E$10)
+($H848*'fnd base rates'!E$11)
+($I848*'fnd base rates'!E$12)
+($J848*'fnd base rates'!E$13)
+($K848*'fnd base rates'!E$14)
+($M848*'fnd base rates'!E$16)
+($N848*'fnd base rates'!E$17)
+($O848*'fnd base rates'!E$18)
+($P848*VLOOKUP($S848+12,rate_basefnd,5)))
*$R848</f>
        <v>4857314.4428000003</v>
      </c>
      <c r="X848" s="68">
        <f>(($D848*'fnd base rates'!F$7)
+($E848*'fnd base rates'!F$8)
+($F848*'fnd base rates'!F$9)
+($G848*'fnd base rates'!F$10)
+($H848*'fnd base rates'!F$11)
+($I848*'fnd base rates'!F$12)
+($J848*'fnd base rates'!F$13)
+($K848*'fnd base rates'!F$14)
+($M848*'fnd base rates'!F$16)
+($N848*'fnd base rates'!F$17)
+($O848*'fnd base rates'!F$18)
+($P848*VLOOKUP($S848+12,rate_basefnd,6)))
*$R848</f>
        <v>565617.06479999993</v>
      </c>
      <c r="Y848" s="68">
        <f>(($D848*'fnd base rates'!G$7)
+($E848*'fnd base rates'!G$8)
+($F848*'fnd base rates'!G$9)
+($G848*'fnd base rates'!G$10)
+($H848*'fnd base rates'!G$11)
+($I848*'fnd base rates'!G$12)
+($J848*'fnd base rates'!G$13)
+($K848*'fnd base rates'!G$14)
+($M848*'fnd base rates'!G$16)
+($N848*'fnd base rates'!G$17)
+($O848*'fnd base rates'!G$18)
+($P848*VLOOKUP($S848+12,rate_basefnd,7)))
*$R848</f>
        <v>218373.87640000001</v>
      </c>
      <c r="Z848" s="68">
        <f>(($D848*'fnd base rates'!H$7)
+($E848*'fnd base rates'!H$8)
+($F848*'fnd base rates'!H$9)
+($G848*'fnd base rates'!H$10)
+($H848*'fnd base rates'!H$11)
+($I848*'fnd base rates'!H$12)
+($J848*'fnd base rates'!H$13)
+($K848*'fnd base rates'!H$14)
+($M848*'fnd base rates'!H$16)
+($N848*'fnd base rates'!H$17)
+($O848*'fnd base rates'!H$18)
+($P848*VLOOKUP($S848+12,rate_basefnd,8)))</f>
        <v>371515.16399999999</v>
      </c>
      <c r="AA848" s="68">
        <f>(($D848*'fnd base rates'!I$7)
+($E848*'fnd base rates'!I$8)
+($F848*'fnd base rates'!I$9)
+($G848*'fnd base rates'!I$10)
+($H848*'fnd base rates'!I$11)
+($I848*'fnd base rates'!I$12)
+($J848*'fnd base rates'!I$13)
+($K848*'fnd base rates'!I$14)
+($M848*'fnd base rates'!I$16)
+($N848*'fnd base rates'!I$17)
+($O848*'fnd base rates'!I$18)
+($P848*VLOOKUP($S848+12,rate_basefnd,9)))
*$R848</f>
        <v>335457.81999999995</v>
      </c>
      <c r="AB848" s="68">
        <f>(($D848*'fnd base rates'!J$7)
+($E848*'fnd base rates'!J$8)
+($F848*'fnd base rates'!J$9)
+($G848*'fnd base rates'!J$10)
+($H848*'fnd base rates'!J$11)
+($I848*'fnd base rates'!J$12)
+($J848*'fnd base rates'!J$13)
+($K848*'fnd base rates'!J$14)
+($M848*'fnd base rates'!J$16)
+($N848*'fnd base rates'!J$17)
+($O848*'fnd base rates'!J$18)
+($P848*VLOOKUP($S848+12,rate_basefnd,10)))
*$R848</f>
        <v>727511.67</v>
      </c>
      <c r="AC848" s="68">
        <f>(($D848*'fnd base rates'!K$7)
+($E848*'fnd base rates'!K$8)
+($F848*'fnd base rates'!K$9)
+($G848*'fnd base rates'!K$10)
+($H848*'fnd base rates'!K$11)
+($I848*'fnd base rates'!K$12)
+($J848*'fnd base rates'!K$13)
+($K848*'fnd base rates'!K$14)
+($M848*'fnd base rates'!K$16)
+($N848*'fnd base rates'!K$17)
+($O848*'fnd base rates'!K$18)
+($P848*VLOOKUP($S848+12,rate_basefnd,11)))
*$R848</f>
        <v>657872.97599999991</v>
      </c>
      <c r="AD848" s="68">
        <f>(($D848*'fnd base rates'!L$7)
+($E848*'fnd base rates'!L$8)
+($F848*'fnd base rates'!L$9)
+($G848*'fnd base rates'!L$10)
+($H848*'fnd base rates'!L$11)
+($I848*'fnd base rates'!L$12)
+($J848*'fnd base rates'!L$13)
+($K848*'fnd base rates'!L$14)
+($M848*'fnd base rates'!L$16)
+($N848*'fnd base rates'!L$17)
+($O848*'fnd base rates'!L$18)
+($P848*VLOOKUP($S848+12,rate_basefnd,12)))</f>
        <v>1641002.1408000002</v>
      </c>
      <c r="AE848" s="68">
        <f>(($D848*'fnd base rates'!M$7)
+($E848*'fnd base rates'!M$8)
+($F848*'fnd base rates'!M$9)
+($G848*'fnd base rates'!M$10)
+($H848*'fnd base rates'!M$11)
+($I848*'fnd base rates'!M$12)
+($J848*'fnd base rates'!M$13)
+($K848*'fnd base rates'!M$14)
+($M848*'fnd base rates'!M$16)
+($N848*'fnd base rates'!M$17)
+($O848*'fnd base rates'!M$18)
+($P848*VLOOKUP($S848+12,rate_basefnd,13)))</f>
        <v>0</v>
      </c>
      <c r="AF848" s="3">
        <f t="shared" si="183"/>
        <v>10425663.954</v>
      </c>
      <c r="AH848" s="205">
        <f t="shared" si="184"/>
        <v>496201201</v>
      </c>
      <c r="AI848" s="3" t="str">
        <f t="shared" si="188"/>
        <v>496</v>
      </c>
      <c r="AJ848" s="1" t="str">
        <f t="shared" si="189"/>
        <v>201</v>
      </c>
      <c r="AK848" s="1" t="str">
        <f t="shared" si="190"/>
        <v>201</v>
      </c>
      <c r="AL848" s="3">
        <f t="shared" si="185"/>
        <v>1</v>
      </c>
      <c r="AM848" s="3">
        <f t="shared" si="181"/>
        <v>491</v>
      </c>
      <c r="AN848" s="3">
        <f t="shared" si="191"/>
        <v>10425663.954</v>
      </c>
      <c r="AO848" s="3">
        <f t="shared" si="192"/>
        <v>21234</v>
      </c>
      <c r="AP848" s="3">
        <f t="shared" si="186"/>
        <v>4320</v>
      </c>
      <c r="AQ848" s="3">
        <v>16914</v>
      </c>
      <c r="AS848" s="68"/>
      <c r="AT848" s="68"/>
      <c r="AX848" s="4">
        <f t="shared" si="193"/>
        <v>0</v>
      </c>
      <c r="AZ848" s="4">
        <f t="shared" si="194"/>
        <v>0</v>
      </c>
      <c r="BB848" s="4"/>
    </row>
    <row r="849" spans="1:54" s="3" customFormat="1">
      <c r="A849" s="205" t="str">
        <f t="shared" si="187"/>
        <v>496</v>
      </c>
      <c r="B849" s="1">
        <v>496201665</v>
      </c>
      <c r="C849" s="7" t="s">
        <v>123</v>
      </c>
      <c r="D849" s="8">
        <f>'fnd enro'!D849</f>
        <v>0</v>
      </c>
      <c r="E849" s="8">
        <f>'fnd enro'!E849</f>
        <v>0</v>
      </c>
      <c r="F849" s="8">
        <f>'fnd enro'!F849</f>
        <v>0</v>
      </c>
      <c r="G849" s="8">
        <f>'fnd enro'!G849</f>
        <v>0</v>
      </c>
      <c r="H849" s="8">
        <f>'fnd enro'!H849</f>
        <v>1</v>
      </c>
      <c r="I849" s="8">
        <f>'fnd enro'!I849</f>
        <v>0</v>
      </c>
      <c r="J849" s="8">
        <f>'fnd enro'!J849</f>
        <v>0</v>
      </c>
      <c r="K849" s="9">
        <f>'fnd enro'!K849</f>
        <v>0.04</v>
      </c>
      <c r="L849" s="8">
        <f>'fnd enro'!L849</f>
        <v>0</v>
      </c>
      <c r="M849" s="8">
        <f>'fnd enro'!M849</f>
        <v>0</v>
      </c>
      <c r="N849" s="8">
        <f>'fnd enro'!N849</f>
        <v>0</v>
      </c>
      <c r="O849" s="8">
        <f>'fnd enro'!O849</f>
        <v>0</v>
      </c>
      <c r="P849" s="8">
        <f>'fnd enro'!P849</f>
        <v>1</v>
      </c>
      <c r="Q849" s="8">
        <f>'fnd enro'!R849</f>
        <v>1</v>
      </c>
      <c r="R849" s="9">
        <f t="shared" si="182"/>
        <v>1</v>
      </c>
      <c r="S849" s="8">
        <f>VALUE('fnd enro'!Q849)</f>
        <v>5</v>
      </c>
      <c r="T849" s="1"/>
      <c r="U849" s="68">
        <f>(($D849*'fnd base rates'!C$7)
+($E849*'fnd base rates'!C$8)
+($F849*'fnd base rates'!C$9)
+($G849*'fnd base rates'!C$10)
+($H849*'fnd base rates'!C$11)
+($I849*'fnd base rates'!C$12)
+($J849*'fnd base rates'!C$13)
+($K849*'fnd base rates'!C$14)
+($M849*'fnd base rates'!C$16)
+($N849*'fnd base rates'!C$17)
+($O849*'fnd base rates'!C$18)
+($P849*VLOOKUP($S849+12,rate_basefnd,3)))
*$R849</f>
        <v>671.25120000000004</v>
      </c>
      <c r="V849" s="68">
        <f>(($D849*'fnd base rates'!D$7)
+($E849*'fnd base rates'!D$8)
+($F849*'fnd base rates'!D$9)
+($G849*'fnd base rates'!D$10)
+($H849*'fnd base rates'!D$11)
+($I849*'fnd base rates'!D$12)
+($J849*'fnd base rates'!D$13)
+($K849*'fnd base rates'!D$14)
+($M849*'fnd base rates'!D$16)
+($N849*'fnd base rates'!D$17)
+($O849*'fnd base rates'!D$18)
+($P849*VLOOKUP($S849+12,rate_basefnd,4)))
*$R849</f>
        <v>1187.97</v>
      </c>
      <c r="W849" s="68">
        <f>(($D849*'fnd base rates'!E$7)
+($E849*'fnd base rates'!E$8)
+($F849*'fnd base rates'!E$9)
+($G849*'fnd base rates'!E$10)
+($H849*'fnd base rates'!E$11)
+($I849*'fnd base rates'!E$12)
+($J849*'fnd base rates'!E$13)
+($K849*'fnd base rates'!E$14)
+($M849*'fnd base rates'!E$16)
+($N849*'fnd base rates'!E$17)
+($O849*'fnd base rates'!E$18)
+($P849*VLOOKUP($S849+12,rate_basefnd,5)))
*$R849</f>
        <v>7164.3108000000002</v>
      </c>
      <c r="X849" s="68">
        <f>(($D849*'fnd base rates'!F$7)
+($E849*'fnd base rates'!F$8)
+($F849*'fnd base rates'!F$9)
+($G849*'fnd base rates'!F$10)
+($H849*'fnd base rates'!F$11)
+($I849*'fnd base rates'!F$12)
+($J849*'fnd base rates'!F$13)
+($K849*'fnd base rates'!F$14)
+($M849*'fnd base rates'!F$16)
+($N849*'fnd base rates'!F$17)
+($O849*'fnd base rates'!F$18)
+($P849*VLOOKUP($S849+12,rate_basefnd,6)))
*$R849</f>
        <v>1118.2128</v>
      </c>
      <c r="Y849" s="68">
        <f>(($D849*'fnd base rates'!G$7)
+($E849*'fnd base rates'!G$8)
+($F849*'fnd base rates'!G$9)
+($G849*'fnd base rates'!G$10)
+($H849*'fnd base rates'!G$11)
+($I849*'fnd base rates'!G$12)
+($J849*'fnd base rates'!G$13)
+($K849*'fnd base rates'!G$14)
+($M849*'fnd base rates'!G$16)
+($N849*'fnd base rates'!G$17)
+($O849*'fnd base rates'!G$18)
+($P849*VLOOKUP($S849+12,rate_basefnd,7)))
*$R849</f>
        <v>348.2604</v>
      </c>
      <c r="Z849" s="68">
        <f>(($D849*'fnd base rates'!H$7)
+($E849*'fnd base rates'!H$8)
+($F849*'fnd base rates'!H$9)
+($G849*'fnd base rates'!H$10)
+($H849*'fnd base rates'!H$11)
+($I849*'fnd base rates'!H$12)
+($J849*'fnd base rates'!H$13)
+($K849*'fnd base rates'!H$14)
+($M849*'fnd base rates'!H$16)
+($N849*'fnd base rates'!H$17)
+($O849*'fnd base rates'!H$18)
+($P849*VLOOKUP($S849+12,rate_basefnd,8)))</f>
        <v>605.93399999999997</v>
      </c>
      <c r="AA849" s="68">
        <f>(($D849*'fnd base rates'!I$7)
+($E849*'fnd base rates'!I$8)
+($F849*'fnd base rates'!I$9)
+($G849*'fnd base rates'!I$10)
+($H849*'fnd base rates'!I$11)
+($I849*'fnd base rates'!I$12)
+($J849*'fnd base rates'!I$13)
+($K849*'fnd base rates'!I$14)
+($M849*'fnd base rates'!I$16)
+($N849*'fnd base rates'!I$17)
+($O849*'fnd base rates'!I$18)
+($P849*VLOOKUP($S849+12,rate_basefnd,9)))
*$R849</f>
        <v>587.26</v>
      </c>
      <c r="AB849" s="68">
        <f>(($D849*'fnd base rates'!J$7)
+($E849*'fnd base rates'!J$8)
+($F849*'fnd base rates'!J$9)
+($G849*'fnd base rates'!J$10)
+($H849*'fnd base rates'!J$11)
+($I849*'fnd base rates'!J$12)
+($J849*'fnd base rates'!J$13)
+($K849*'fnd base rates'!J$14)
+($M849*'fnd base rates'!J$16)
+($N849*'fnd base rates'!J$17)
+($O849*'fnd base rates'!J$18)
+($P849*VLOOKUP($S849+12,rate_basefnd,10)))
*$R849</f>
        <v>972.81999999999994</v>
      </c>
      <c r="AC849" s="68">
        <f>(($D849*'fnd base rates'!K$7)
+($E849*'fnd base rates'!K$8)
+($F849*'fnd base rates'!K$9)
+($G849*'fnd base rates'!K$10)
+($H849*'fnd base rates'!K$11)
+($I849*'fnd base rates'!K$12)
+($J849*'fnd base rates'!K$13)
+($K849*'fnd base rates'!K$14)
+($M849*'fnd base rates'!K$16)
+($N849*'fnd base rates'!K$17)
+($O849*'fnd base rates'!K$18)
+($P849*VLOOKUP($S849+12,rate_basefnd,11)))
*$R849</f>
        <v>1316.4959999999999</v>
      </c>
      <c r="AD849" s="68">
        <f>(($D849*'fnd base rates'!L$7)
+($E849*'fnd base rates'!L$8)
+($F849*'fnd base rates'!L$9)
+($G849*'fnd base rates'!L$10)
+($H849*'fnd base rates'!L$11)
+($I849*'fnd base rates'!L$12)
+($J849*'fnd base rates'!L$13)
+($K849*'fnd base rates'!L$14)
+($M849*'fnd base rates'!L$16)
+($N849*'fnd base rates'!L$17)
+($O849*'fnd base rates'!L$18)
+($P849*VLOOKUP($S849+12,rate_basefnd,12)))</f>
        <v>3049.9487999999997</v>
      </c>
      <c r="AE849" s="68">
        <f>(($D849*'fnd base rates'!M$7)
+($E849*'fnd base rates'!M$8)
+($F849*'fnd base rates'!M$9)
+($G849*'fnd base rates'!M$10)
+($H849*'fnd base rates'!M$11)
+($I849*'fnd base rates'!M$12)
+($J849*'fnd base rates'!M$13)
+($K849*'fnd base rates'!M$14)
+($M849*'fnd base rates'!M$16)
+($N849*'fnd base rates'!M$17)
+($O849*'fnd base rates'!M$18)
+($P849*VLOOKUP($S849+12,rate_basefnd,13)))</f>
        <v>0</v>
      </c>
      <c r="AF849" s="3">
        <f t="shared" si="183"/>
        <v>17022.463999999996</v>
      </c>
      <c r="AH849" s="205">
        <f t="shared" si="184"/>
        <v>496201665</v>
      </c>
      <c r="AI849" s="3" t="str">
        <f t="shared" si="188"/>
        <v>496</v>
      </c>
      <c r="AJ849" s="1" t="str">
        <f t="shared" si="189"/>
        <v>201</v>
      </c>
      <c r="AK849" s="1" t="str">
        <f t="shared" si="190"/>
        <v>665</v>
      </c>
      <c r="AL849" s="3">
        <f t="shared" si="185"/>
        <v>1</v>
      </c>
      <c r="AM849" s="3">
        <f t="shared" si="181"/>
        <v>1</v>
      </c>
      <c r="AN849" s="3">
        <f t="shared" si="191"/>
        <v>17022.463999999996</v>
      </c>
      <c r="AO849" s="3">
        <f t="shared" si="192"/>
        <v>17022</v>
      </c>
      <c r="AP849" s="3">
        <f t="shared" si="186"/>
        <v>2213</v>
      </c>
      <c r="AQ849" s="3">
        <v>14809</v>
      </c>
      <c r="AS849" s="68"/>
      <c r="AT849" s="68"/>
      <c r="AX849" s="4">
        <f t="shared" si="193"/>
        <v>0</v>
      </c>
      <c r="AZ849" s="4">
        <f t="shared" si="194"/>
        <v>0</v>
      </c>
      <c r="BB849" s="4"/>
    </row>
    <row r="850" spans="1:54" s="3" customFormat="1">
      <c r="A850" s="205" t="str">
        <f t="shared" si="187"/>
        <v>497</v>
      </c>
      <c r="B850" s="1">
        <v>497117005</v>
      </c>
      <c r="C850" s="7" t="s">
        <v>125</v>
      </c>
      <c r="D850" s="8">
        <f>'fnd enro'!D850</f>
        <v>0</v>
      </c>
      <c r="E850" s="8">
        <f>'fnd enro'!E850</f>
        <v>0</v>
      </c>
      <c r="F850" s="8">
        <f>'fnd enro'!F850</f>
        <v>0</v>
      </c>
      <c r="G850" s="8">
        <f>'fnd enro'!G850</f>
        <v>1</v>
      </c>
      <c r="H850" s="8">
        <f>'fnd enro'!H850</f>
        <v>3</v>
      </c>
      <c r="I850" s="8">
        <f>'fnd enro'!I850</f>
        <v>3</v>
      </c>
      <c r="J850" s="8">
        <f>'fnd enro'!J850</f>
        <v>0</v>
      </c>
      <c r="K850" s="9">
        <f>'fnd enro'!K850</f>
        <v>0.28000000000000003</v>
      </c>
      <c r="L850" s="8">
        <f>'fnd enro'!L850</f>
        <v>0</v>
      </c>
      <c r="M850" s="8">
        <f>'fnd enro'!M850</f>
        <v>1</v>
      </c>
      <c r="N850" s="8">
        <f>'fnd enro'!N850</f>
        <v>0</v>
      </c>
      <c r="O850" s="8">
        <f>'fnd enro'!O850</f>
        <v>0</v>
      </c>
      <c r="P850" s="8">
        <f>'fnd enro'!P850</f>
        <v>1</v>
      </c>
      <c r="Q850" s="8">
        <f>'fnd enro'!R850</f>
        <v>7</v>
      </c>
      <c r="R850" s="9">
        <f t="shared" si="182"/>
        <v>1</v>
      </c>
      <c r="S850" s="8">
        <f>VALUE('fnd enro'!Q850)</f>
        <v>8</v>
      </c>
      <c r="T850" s="1"/>
      <c r="U850" s="68">
        <f>(($D850*'fnd base rates'!C$7)
+($E850*'fnd base rates'!C$8)
+($F850*'fnd base rates'!C$9)
+($G850*'fnd base rates'!C$10)
+($H850*'fnd base rates'!C$11)
+($I850*'fnd base rates'!C$12)
+($J850*'fnd base rates'!C$13)
+($K850*'fnd base rates'!C$14)
+($M850*'fnd base rates'!C$16)
+($N850*'fnd base rates'!C$17)
+($O850*'fnd base rates'!C$18)
+($P850*VLOOKUP($S850+12,rate_basefnd,3)))
*$R850</f>
        <v>4415.5084000000006</v>
      </c>
      <c r="V850" s="68">
        <f>(($D850*'fnd base rates'!D$7)
+($E850*'fnd base rates'!D$8)
+($F850*'fnd base rates'!D$9)
+($G850*'fnd base rates'!D$10)
+($H850*'fnd base rates'!D$11)
+($I850*'fnd base rates'!D$12)
+($J850*'fnd base rates'!D$13)
+($K850*'fnd base rates'!D$14)
+($M850*'fnd base rates'!D$16)
+($N850*'fnd base rates'!D$17)
+($O850*'fnd base rates'!D$18)
+($P850*VLOOKUP($S850+12,rate_basefnd,4)))
*$R850</f>
        <v>6613.41</v>
      </c>
      <c r="W850" s="68">
        <f>(($D850*'fnd base rates'!E$7)
+($E850*'fnd base rates'!E$8)
+($F850*'fnd base rates'!E$9)
+($G850*'fnd base rates'!E$10)
+($H850*'fnd base rates'!E$11)
+($I850*'fnd base rates'!E$12)
+($J850*'fnd base rates'!E$13)
+($K850*'fnd base rates'!E$14)
+($M850*'fnd base rates'!E$16)
+($N850*'fnd base rates'!E$17)
+($O850*'fnd base rates'!E$18)
+($P850*VLOOKUP($S850+12,rate_basefnd,5)))
*$R850</f>
        <v>38250.625599999999</v>
      </c>
      <c r="X850" s="68">
        <f>(($D850*'fnd base rates'!F$7)
+($E850*'fnd base rates'!F$8)
+($F850*'fnd base rates'!F$9)
+($G850*'fnd base rates'!F$10)
+($H850*'fnd base rates'!F$11)
+($I850*'fnd base rates'!F$12)
+($J850*'fnd base rates'!F$13)
+($K850*'fnd base rates'!F$14)
+($M850*'fnd base rates'!F$16)
+($N850*'fnd base rates'!F$17)
+($O850*'fnd base rates'!F$18)
+($P850*VLOOKUP($S850+12,rate_basefnd,6)))
*$R850</f>
        <v>7956.8995999999997</v>
      </c>
      <c r="Y850" s="68">
        <f>(($D850*'fnd base rates'!G$7)
+($E850*'fnd base rates'!G$8)
+($F850*'fnd base rates'!G$9)
+($G850*'fnd base rates'!G$10)
+($H850*'fnd base rates'!G$11)
+($I850*'fnd base rates'!G$12)
+($J850*'fnd base rates'!G$13)
+($K850*'fnd base rates'!G$14)
+($M850*'fnd base rates'!G$16)
+($N850*'fnd base rates'!G$17)
+($O850*'fnd base rates'!G$18)
+($P850*VLOOKUP($S850+12,rate_basefnd,7)))
*$R850</f>
        <v>1563.7728</v>
      </c>
      <c r="Z850" s="68">
        <f>(($D850*'fnd base rates'!H$7)
+($E850*'fnd base rates'!H$8)
+($F850*'fnd base rates'!H$9)
+($G850*'fnd base rates'!H$10)
+($H850*'fnd base rates'!H$11)
+($I850*'fnd base rates'!H$12)
+($J850*'fnd base rates'!H$13)
+($K850*'fnd base rates'!H$14)
+($M850*'fnd base rates'!H$16)
+($N850*'fnd base rates'!H$17)
+($O850*'fnd base rates'!H$18)
+($P850*VLOOKUP($S850+12,rate_basefnd,8)))</f>
        <v>5267.1179999999995</v>
      </c>
      <c r="AA850" s="68">
        <f>(($D850*'fnd base rates'!I$7)
+($E850*'fnd base rates'!I$8)
+($F850*'fnd base rates'!I$9)
+($G850*'fnd base rates'!I$10)
+($H850*'fnd base rates'!I$11)
+($I850*'fnd base rates'!I$12)
+($J850*'fnd base rates'!I$13)
+($K850*'fnd base rates'!I$14)
+($M850*'fnd base rates'!I$16)
+($N850*'fnd base rates'!I$17)
+($O850*'fnd base rates'!I$18)
+($P850*VLOOKUP($S850+12,rate_basefnd,9)))
*$R850</f>
        <v>3502.9399999999996</v>
      </c>
      <c r="AB850" s="68">
        <f>(($D850*'fnd base rates'!J$7)
+($E850*'fnd base rates'!J$8)
+($F850*'fnd base rates'!J$9)
+($G850*'fnd base rates'!J$10)
+($H850*'fnd base rates'!J$11)
+($I850*'fnd base rates'!J$12)
+($J850*'fnd base rates'!J$13)
+($K850*'fnd base rates'!J$14)
+($M850*'fnd base rates'!J$16)
+($N850*'fnd base rates'!J$17)
+($O850*'fnd base rates'!J$18)
+($P850*VLOOKUP($S850+12,rate_basefnd,10)))
*$R850</f>
        <v>3884.28</v>
      </c>
      <c r="AC850" s="68">
        <f>(($D850*'fnd base rates'!K$7)
+($E850*'fnd base rates'!K$8)
+($F850*'fnd base rates'!K$9)
+($G850*'fnd base rates'!K$10)
+($H850*'fnd base rates'!K$11)
+($I850*'fnd base rates'!K$12)
+($J850*'fnd base rates'!K$13)
+($K850*'fnd base rates'!K$14)
+($M850*'fnd base rates'!K$16)
+($N850*'fnd base rates'!K$17)
+($O850*'fnd base rates'!K$18)
+($P850*VLOOKUP($S850+12,rate_basefnd,11)))
*$R850</f>
        <v>9379.2119999999995</v>
      </c>
      <c r="AD850" s="68">
        <f>(($D850*'fnd base rates'!L$7)
+($E850*'fnd base rates'!L$8)
+($F850*'fnd base rates'!L$9)
+($G850*'fnd base rates'!L$10)
+($H850*'fnd base rates'!L$11)
+($I850*'fnd base rates'!L$12)
+($J850*'fnd base rates'!L$13)
+($K850*'fnd base rates'!L$14)
+($M850*'fnd base rates'!L$16)
+($N850*'fnd base rates'!L$17)
+($O850*'fnd base rates'!L$18)
+($P850*VLOOKUP($S850+12,rate_basefnd,12)))</f>
        <v>17276.2516</v>
      </c>
      <c r="AE850" s="68">
        <f>(($D850*'fnd base rates'!M$7)
+($E850*'fnd base rates'!M$8)
+($F850*'fnd base rates'!M$9)
+($G850*'fnd base rates'!M$10)
+($H850*'fnd base rates'!M$11)
+($I850*'fnd base rates'!M$12)
+($J850*'fnd base rates'!M$13)
+($K850*'fnd base rates'!M$14)
+($M850*'fnd base rates'!M$16)
+($N850*'fnd base rates'!M$17)
+($O850*'fnd base rates'!M$18)
+($P850*VLOOKUP($S850+12,rate_basefnd,13)))</f>
        <v>0</v>
      </c>
      <c r="AF850" s="3">
        <f t="shared" si="183"/>
        <v>98110.017999999996</v>
      </c>
      <c r="AH850" s="205">
        <f t="shared" si="184"/>
        <v>497117005</v>
      </c>
      <c r="AI850" s="3" t="str">
        <f t="shared" si="188"/>
        <v>497</v>
      </c>
      <c r="AJ850" s="1" t="str">
        <f t="shared" si="189"/>
        <v>117</v>
      </c>
      <c r="AK850" s="1" t="str">
        <f t="shared" si="190"/>
        <v>005</v>
      </c>
      <c r="AL850" s="3">
        <f t="shared" si="185"/>
        <v>1</v>
      </c>
      <c r="AM850" s="3">
        <f t="shared" si="181"/>
        <v>7</v>
      </c>
      <c r="AN850" s="3">
        <f t="shared" si="191"/>
        <v>98110.017999999996</v>
      </c>
      <c r="AO850" s="3">
        <f t="shared" si="192"/>
        <v>14016</v>
      </c>
      <c r="AP850" s="3">
        <f t="shared" si="186"/>
        <v>-15</v>
      </c>
      <c r="AQ850" s="3">
        <v>14031</v>
      </c>
      <c r="AS850" s="68"/>
      <c r="AT850" s="68"/>
      <c r="AX850" s="4">
        <f t="shared" si="193"/>
        <v>0</v>
      </c>
      <c r="AZ850" s="4">
        <f t="shared" si="194"/>
        <v>0</v>
      </c>
      <c r="BB850" s="4"/>
    </row>
    <row r="851" spans="1:54" s="3" customFormat="1">
      <c r="A851" s="205" t="str">
        <f t="shared" si="187"/>
        <v>497</v>
      </c>
      <c r="B851" s="1">
        <v>497117008</v>
      </c>
      <c r="C851" s="7" t="s">
        <v>125</v>
      </c>
      <c r="D851" s="8">
        <f>'fnd enro'!D851</f>
        <v>0</v>
      </c>
      <c r="E851" s="8">
        <f>'fnd enro'!E851</f>
        <v>0</v>
      </c>
      <c r="F851" s="8">
        <f>'fnd enro'!F851</f>
        <v>13</v>
      </c>
      <c r="G851" s="8">
        <f>'fnd enro'!G851</f>
        <v>44</v>
      </c>
      <c r="H851" s="8">
        <f>'fnd enro'!H851</f>
        <v>14</v>
      </c>
      <c r="I851" s="8">
        <f>'fnd enro'!I851</f>
        <v>0</v>
      </c>
      <c r="J851" s="8">
        <f>'fnd enro'!J851</f>
        <v>0</v>
      </c>
      <c r="K851" s="9">
        <f>'fnd enro'!K851</f>
        <v>2.84</v>
      </c>
      <c r="L851" s="8">
        <f>'fnd enro'!L851</f>
        <v>0</v>
      </c>
      <c r="M851" s="8">
        <f>'fnd enro'!M851</f>
        <v>4</v>
      </c>
      <c r="N851" s="8">
        <f>'fnd enro'!N851</f>
        <v>0</v>
      </c>
      <c r="O851" s="8">
        <f>'fnd enro'!O851</f>
        <v>0</v>
      </c>
      <c r="P851" s="8">
        <f>'fnd enro'!P851</f>
        <v>9</v>
      </c>
      <c r="Q851" s="8">
        <f>'fnd enro'!R851</f>
        <v>71</v>
      </c>
      <c r="R851" s="9">
        <f t="shared" si="182"/>
        <v>1</v>
      </c>
      <c r="S851" s="8">
        <f>VALUE('fnd enro'!Q851)</f>
        <v>7</v>
      </c>
      <c r="T851" s="1"/>
      <c r="U851" s="68">
        <f>(($D851*'fnd base rates'!C$7)
+($E851*'fnd base rates'!C$8)
+($F851*'fnd base rates'!C$9)
+($G851*'fnd base rates'!C$10)
+($H851*'fnd base rates'!C$11)
+($I851*'fnd base rates'!C$12)
+($J851*'fnd base rates'!C$13)
+($K851*'fnd base rates'!C$14)
+($M851*'fnd base rates'!C$16)
+($N851*'fnd base rates'!C$17)
+($O851*'fnd base rates'!C$18)
+($P851*VLOOKUP($S851+12,rate_basefnd,3)))
*$R851</f>
        <v>43856.965199999999</v>
      </c>
      <c r="V851" s="68">
        <f>(($D851*'fnd base rates'!D$7)
+($E851*'fnd base rates'!D$8)
+($F851*'fnd base rates'!D$9)
+($G851*'fnd base rates'!D$10)
+($H851*'fnd base rates'!D$11)
+($I851*'fnd base rates'!D$12)
+($J851*'fnd base rates'!D$13)
+($K851*'fnd base rates'!D$14)
+($M851*'fnd base rates'!D$16)
+($N851*'fnd base rates'!D$17)
+($O851*'fnd base rates'!D$18)
+($P851*VLOOKUP($S851+12,rate_basefnd,4)))
*$R851</f>
        <v>64889.780000000006</v>
      </c>
      <c r="W851" s="68">
        <f>(($D851*'fnd base rates'!E$7)
+($E851*'fnd base rates'!E$8)
+($F851*'fnd base rates'!E$9)
+($G851*'fnd base rates'!E$10)
+($H851*'fnd base rates'!E$11)
+($I851*'fnd base rates'!E$12)
+($J851*'fnd base rates'!E$13)
+($K851*'fnd base rates'!E$14)
+($M851*'fnd base rates'!E$16)
+($N851*'fnd base rates'!E$17)
+($O851*'fnd base rates'!E$18)
+($P851*VLOOKUP($S851+12,rate_basefnd,5)))
*$R851</f>
        <v>343023.92679999996</v>
      </c>
      <c r="X851" s="68">
        <f>(($D851*'fnd base rates'!F$7)
+($E851*'fnd base rates'!F$8)
+($F851*'fnd base rates'!F$9)
+($G851*'fnd base rates'!F$10)
+($H851*'fnd base rates'!F$11)
+($I851*'fnd base rates'!F$12)
+($J851*'fnd base rates'!F$13)
+($K851*'fnd base rates'!F$14)
+($M851*'fnd base rates'!F$16)
+($N851*'fnd base rates'!F$17)
+($O851*'fnd base rates'!F$18)
+($P851*VLOOKUP($S851+12,rate_basefnd,6)))
*$R851</f>
        <v>96174.92879999998</v>
      </c>
      <c r="Y851" s="68">
        <f>(($D851*'fnd base rates'!G$7)
+($E851*'fnd base rates'!G$8)
+($F851*'fnd base rates'!G$9)
+($G851*'fnd base rates'!G$10)
+($H851*'fnd base rates'!G$11)
+($I851*'fnd base rates'!G$12)
+($J851*'fnd base rates'!G$13)
+($K851*'fnd base rates'!G$14)
+($M851*'fnd base rates'!G$16)
+($N851*'fnd base rates'!G$17)
+($O851*'fnd base rates'!G$18)
+($P851*VLOOKUP($S851+12,rate_basefnd,7)))
*$R851</f>
        <v>14616.1584</v>
      </c>
      <c r="Z851" s="68">
        <f>(($D851*'fnd base rates'!H$7)
+($E851*'fnd base rates'!H$8)
+($F851*'fnd base rates'!H$9)
+($G851*'fnd base rates'!H$10)
+($H851*'fnd base rates'!H$11)
+($I851*'fnd base rates'!H$12)
+($J851*'fnd base rates'!H$13)
+($K851*'fnd base rates'!H$14)
+($M851*'fnd base rates'!H$16)
+($N851*'fnd base rates'!H$17)
+($O851*'fnd base rates'!H$18)
+($P851*VLOOKUP($S851+12,rate_basefnd,8)))</f>
        <v>42149.883999999998</v>
      </c>
      <c r="AA851" s="68">
        <f>(($D851*'fnd base rates'!I$7)
+($E851*'fnd base rates'!I$8)
+($F851*'fnd base rates'!I$9)
+($G851*'fnd base rates'!I$10)
+($H851*'fnd base rates'!I$11)
+($I851*'fnd base rates'!I$12)
+($J851*'fnd base rates'!I$13)
+($K851*'fnd base rates'!I$14)
+($M851*'fnd base rates'!I$16)
+($N851*'fnd base rates'!I$17)
+($O851*'fnd base rates'!I$18)
+($P851*VLOOKUP($S851+12,rate_basefnd,9)))
*$R851</f>
        <v>34032.36</v>
      </c>
      <c r="AB851" s="68">
        <f>(($D851*'fnd base rates'!J$7)
+($E851*'fnd base rates'!J$8)
+($F851*'fnd base rates'!J$9)
+($G851*'fnd base rates'!J$10)
+($H851*'fnd base rates'!J$11)
+($I851*'fnd base rates'!J$12)
+($J851*'fnd base rates'!J$13)
+($K851*'fnd base rates'!J$14)
+($M851*'fnd base rates'!J$16)
+($N851*'fnd base rates'!J$17)
+($O851*'fnd base rates'!J$18)
+($P851*VLOOKUP($S851+12,rate_basefnd,10)))
*$R851</f>
        <v>20660.55</v>
      </c>
      <c r="AC851" s="68">
        <f>(($D851*'fnd base rates'!K$7)
+($E851*'fnd base rates'!K$8)
+($F851*'fnd base rates'!K$9)
+($G851*'fnd base rates'!K$10)
+($H851*'fnd base rates'!K$11)
+($I851*'fnd base rates'!K$12)
+($J851*'fnd base rates'!K$13)
+($K851*'fnd base rates'!K$14)
+($M851*'fnd base rates'!K$16)
+($N851*'fnd base rates'!K$17)
+($O851*'fnd base rates'!K$18)
+($P851*VLOOKUP($S851+12,rate_basefnd,11)))
*$R851</f>
        <v>89735.265999999989</v>
      </c>
      <c r="AD851" s="68">
        <f>(($D851*'fnd base rates'!L$7)
+($E851*'fnd base rates'!L$8)
+($F851*'fnd base rates'!L$9)
+($G851*'fnd base rates'!L$10)
+($H851*'fnd base rates'!L$11)
+($I851*'fnd base rates'!L$12)
+($J851*'fnd base rates'!L$13)
+($K851*'fnd base rates'!L$14)
+($M851*'fnd base rates'!L$16)
+($N851*'fnd base rates'!L$17)
+($O851*'fnd base rates'!L$18)
+($P851*VLOOKUP($S851+12,rate_basefnd,12)))</f>
        <v>171422.4748</v>
      </c>
      <c r="AE851" s="68">
        <f>(($D851*'fnd base rates'!M$7)
+($E851*'fnd base rates'!M$8)
+($F851*'fnd base rates'!M$9)
+($G851*'fnd base rates'!M$10)
+($H851*'fnd base rates'!M$11)
+($I851*'fnd base rates'!M$12)
+($J851*'fnd base rates'!M$13)
+($K851*'fnd base rates'!M$14)
+($M851*'fnd base rates'!M$16)
+($N851*'fnd base rates'!M$17)
+($O851*'fnd base rates'!M$18)
+($P851*VLOOKUP($S851+12,rate_basefnd,13)))</f>
        <v>0</v>
      </c>
      <c r="AF851" s="3">
        <f t="shared" si="183"/>
        <v>920562.29399999976</v>
      </c>
      <c r="AH851" s="205">
        <f t="shared" si="184"/>
        <v>497117008</v>
      </c>
      <c r="AI851" s="3" t="str">
        <f t="shared" si="188"/>
        <v>497</v>
      </c>
      <c r="AJ851" s="1" t="str">
        <f t="shared" si="189"/>
        <v>117</v>
      </c>
      <c r="AK851" s="1" t="str">
        <f t="shared" si="190"/>
        <v>008</v>
      </c>
      <c r="AL851" s="3">
        <f t="shared" si="185"/>
        <v>1</v>
      </c>
      <c r="AM851" s="3">
        <f t="shared" si="181"/>
        <v>71</v>
      </c>
      <c r="AN851" s="3">
        <f t="shared" si="191"/>
        <v>920562.29399999976</v>
      </c>
      <c r="AO851" s="3">
        <f t="shared" si="192"/>
        <v>12966</v>
      </c>
      <c r="AP851" s="3">
        <f t="shared" si="186"/>
        <v>-5082</v>
      </c>
      <c r="AQ851" s="3">
        <v>18048</v>
      </c>
      <c r="AS851" s="68"/>
      <c r="AT851" s="68"/>
      <c r="AX851" s="4">
        <f t="shared" si="193"/>
        <v>0</v>
      </c>
      <c r="AZ851" s="4">
        <f t="shared" si="194"/>
        <v>0</v>
      </c>
      <c r="BB851" s="4"/>
    </row>
    <row r="852" spans="1:54" s="3" customFormat="1">
      <c r="A852" s="205" t="str">
        <f t="shared" si="187"/>
        <v>497</v>
      </c>
      <c r="B852" s="1">
        <v>497117024</v>
      </c>
      <c r="C852" s="7" t="s">
        <v>125</v>
      </c>
      <c r="D852" s="8">
        <f>'fnd enro'!D852</f>
        <v>0</v>
      </c>
      <c r="E852" s="8">
        <f>'fnd enro'!E852</f>
        <v>0</v>
      </c>
      <c r="F852" s="8">
        <f>'fnd enro'!F852</f>
        <v>4</v>
      </c>
      <c r="G852" s="8">
        <f>'fnd enro'!G852</f>
        <v>7</v>
      </c>
      <c r="H852" s="8">
        <f>'fnd enro'!H852</f>
        <v>5</v>
      </c>
      <c r="I852" s="8">
        <f>'fnd enro'!I852</f>
        <v>7</v>
      </c>
      <c r="J852" s="8">
        <f>'fnd enro'!J852</f>
        <v>0</v>
      </c>
      <c r="K852" s="9">
        <f>'fnd enro'!K852</f>
        <v>0.92</v>
      </c>
      <c r="L852" s="8">
        <f>'fnd enro'!L852</f>
        <v>0</v>
      </c>
      <c r="M852" s="8">
        <f>'fnd enro'!M852</f>
        <v>3</v>
      </c>
      <c r="N852" s="8">
        <f>'fnd enro'!N852</f>
        <v>0</v>
      </c>
      <c r="O852" s="8">
        <f>'fnd enro'!O852</f>
        <v>0</v>
      </c>
      <c r="P852" s="8">
        <f>'fnd enro'!P852</f>
        <v>3</v>
      </c>
      <c r="Q852" s="8">
        <f>'fnd enro'!R852</f>
        <v>23</v>
      </c>
      <c r="R852" s="9">
        <f t="shared" si="182"/>
        <v>1</v>
      </c>
      <c r="S852" s="8">
        <f>VALUE('fnd enro'!Q852)</f>
        <v>5</v>
      </c>
      <c r="T852" s="1"/>
      <c r="U852" s="68">
        <f>(($D852*'fnd base rates'!C$7)
+($E852*'fnd base rates'!C$8)
+($F852*'fnd base rates'!C$9)
+($G852*'fnd base rates'!C$10)
+($H852*'fnd base rates'!C$11)
+($I852*'fnd base rates'!C$12)
+($J852*'fnd base rates'!C$13)
+($K852*'fnd base rates'!C$14)
+($M852*'fnd base rates'!C$16)
+($N852*'fnd base rates'!C$17)
+($O852*'fnd base rates'!C$18)
+($P852*VLOOKUP($S852+12,rate_basefnd,3)))
*$R852</f>
        <v>14368.477600000002</v>
      </c>
      <c r="V852" s="68">
        <f>(($D852*'fnd base rates'!D$7)
+($E852*'fnd base rates'!D$8)
+($F852*'fnd base rates'!D$9)
+($G852*'fnd base rates'!D$10)
+($H852*'fnd base rates'!D$11)
+($I852*'fnd base rates'!D$12)
+($J852*'fnd base rates'!D$13)
+($K852*'fnd base rates'!D$14)
+($M852*'fnd base rates'!D$16)
+($N852*'fnd base rates'!D$17)
+($O852*'fnd base rates'!D$18)
+($P852*VLOOKUP($S852+12,rate_basefnd,4)))
*$R852</f>
        <v>21171.32</v>
      </c>
      <c r="W852" s="68">
        <f>(($D852*'fnd base rates'!E$7)
+($E852*'fnd base rates'!E$8)
+($F852*'fnd base rates'!E$9)
+($G852*'fnd base rates'!E$10)
+($H852*'fnd base rates'!E$11)
+($I852*'fnd base rates'!E$12)
+($J852*'fnd base rates'!E$13)
+($K852*'fnd base rates'!E$14)
+($M852*'fnd base rates'!E$16)
+($N852*'fnd base rates'!E$17)
+($O852*'fnd base rates'!E$18)
+($P852*VLOOKUP($S852+12,rate_basefnd,5)))
*$R852</f>
        <v>119393.7484</v>
      </c>
      <c r="X852" s="68">
        <f>(($D852*'fnd base rates'!F$7)
+($E852*'fnd base rates'!F$8)
+($F852*'fnd base rates'!F$9)
+($G852*'fnd base rates'!F$10)
+($H852*'fnd base rates'!F$11)
+($I852*'fnd base rates'!F$12)
+($J852*'fnd base rates'!F$13)
+($K852*'fnd base rates'!F$14)
+($M852*'fnd base rates'!F$16)
+($N852*'fnd base rates'!F$17)
+($O852*'fnd base rates'!F$18)
+($P852*VLOOKUP($S852+12,rate_basefnd,6)))
*$R852</f>
        <v>28584.804400000001</v>
      </c>
      <c r="Y852" s="68">
        <f>(($D852*'fnd base rates'!G$7)
+($E852*'fnd base rates'!G$8)
+($F852*'fnd base rates'!G$9)
+($G852*'fnd base rates'!G$10)
+($H852*'fnd base rates'!G$11)
+($I852*'fnd base rates'!G$12)
+($J852*'fnd base rates'!G$13)
+($K852*'fnd base rates'!G$14)
+($M852*'fnd base rates'!G$16)
+($N852*'fnd base rates'!G$17)
+($O852*'fnd base rates'!G$18)
+($P852*VLOOKUP($S852+12,rate_basefnd,7)))
*$R852</f>
        <v>4799.6892000000007</v>
      </c>
      <c r="Z852" s="68">
        <f>(($D852*'fnd base rates'!H$7)
+($E852*'fnd base rates'!H$8)
+($F852*'fnd base rates'!H$9)
+($G852*'fnd base rates'!H$10)
+($H852*'fnd base rates'!H$11)
+($I852*'fnd base rates'!H$12)
+($J852*'fnd base rates'!H$13)
+($K852*'fnd base rates'!H$14)
+($M852*'fnd base rates'!H$16)
+($N852*'fnd base rates'!H$17)
+($O852*'fnd base rates'!H$18)
+($P852*VLOOKUP($S852+12,rate_basefnd,8)))</f>
        <v>16261.431999999999</v>
      </c>
      <c r="AA852" s="68">
        <f>(($D852*'fnd base rates'!I$7)
+($E852*'fnd base rates'!I$8)
+($F852*'fnd base rates'!I$9)
+($G852*'fnd base rates'!I$10)
+($H852*'fnd base rates'!I$11)
+($I852*'fnd base rates'!I$12)
+($J852*'fnd base rates'!I$13)
+($K852*'fnd base rates'!I$14)
+($M852*'fnd base rates'!I$16)
+($N852*'fnd base rates'!I$17)
+($O852*'fnd base rates'!I$18)
+($P852*VLOOKUP($S852+12,rate_basefnd,9)))
*$R852</f>
        <v>11231.61</v>
      </c>
      <c r="AB852" s="68">
        <f>(($D852*'fnd base rates'!J$7)
+($E852*'fnd base rates'!J$8)
+($F852*'fnd base rates'!J$9)
+($G852*'fnd base rates'!J$10)
+($H852*'fnd base rates'!J$11)
+($I852*'fnd base rates'!J$12)
+($J852*'fnd base rates'!J$13)
+($K852*'fnd base rates'!J$14)
+($M852*'fnd base rates'!J$16)
+($N852*'fnd base rates'!J$17)
+($O852*'fnd base rates'!J$18)
+($P852*VLOOKUP($S852+12,rate_basefnd,10)))
*$R852</f>
        <v>9649.7900000000009</v>
      </c>
      <c r="AC852" s="68">
        <f>(($D852*'fnd base rates'!K$7)
+($E852*'fnd base rates'!K$8)
+($F852*'fnd base rates'!K$9)
+($G852*'fnd base rates'!K$10)
+($H852*'fnd base rates'!K$11)
+($I852*'fnd base rates'!K$12)
+($J852*'fnd base rates'!K$13)
+($K852*'fnd base rates'!K$14)
+($M852*'fnd base rates'!K$16)
+($N852*'fnd base rates'!K$17)
+($O852*'fnd base rates'!K$18)
+($P852*VLOOKUP($S852+12,rate_basefnd,11)))
*$R852</f>
        <v>30114.567999999999</v>
      </c>
      <c r="AD852" s="68">
        <f>(($D852*'fnd base rates'!L$7)
+($E852*'fnd base rates'!L$8)
+($F852*'fnd base rates'!L$9)
+($G852*'fnd base rates'!L$10)
+($H852*'fnd base rates'!L$11)
+($I852*'fnd base rates'!L$12)
+($J852*'fnd base rates'!L$13)
+($K852*'fnd base rates'!L$14)
+($M852*'fnd base rates'!L$16)
+($N852*'fnd base rates'!L$17)
+($O852*'fnd base rates'!L$18)
+($P852*VLOOKUP($S852+12,rate_basefnd,12)))</f>
        <v>55208.972399999999</v>
      </c>
      <c r="AE852" s="68">
        <f>(($D852*'fnd base rates'!M$7)
+($E852*'fnd base rates'!M$8)
+($F852*'fnd base rates'!M$9)
+($G852*'fnd base rates'!M$10)
+($H852*'fnd base rates'!M$11)
+($I852*'fnd base rates'!M$12)
+($J852*'fnd base rates'!M$13)
+($K852*'fnd base rates'!M$14)
+($M852*'fnd base rates'!M$16)
+($N852*'fnd base rates'!M$17)
+($O852*'fnd base rates'!M$18)
+($P852*VLOOKUP($S852+12,rate_basefnd,13)))</f>
        <v>0</v>
      </c>
      <c r="AF852" s="3">
        <f t="shared" si="183"/>
        <v>310784.41200000001</v>
      </c>
      <c r="AH852" s="205">
        <f t="shared" si="184"/>
        <v>497117024</v>
      </c>
      <c r="AI852" s="3" t="str">
        <f t="shared" si="188"/>
        <v>497</v>
      </c>
      <c r="AJ852" s="1" t="str">
        <f t="shared" si="189"/>
        <v>117</v>
      </c>
      <c r="AK852" s="1" t="str">
        <f t="shared" si="190"/>
        <v>024</v>
      </c>
      <c r="AL852" s="3">
        <f t="shared" si="185"/>
        <v>1</v>
      </c>
      <c r="AM852" s="3">
        <f t="shared" si="181"/>
        <v>23</v>
      </c>
      <c r="AN852" s="3">
        <f t="shared" si="191"/>
        <v>310784.41200000001</v>
      </c>
      <c r="AO852" s="3">
        <f t="shared" si="192"/>
        <v>13512</v>
      </c>
      <c r="AP852" s="3">
        <f t="shared" si="186"/>
        <v>-5984</v>
      </c>
      <c r="AQ852" s="3">
        <v>19496</v>
      </c>
      <c r="AS852" s="68"/>
      <c r="AT852" s="68"/>
      <c r="AX852" s="4">
        <f t="shared" si="193"/>
        <v>0</v>
      </c>
      <c r="AZ852" s="4">
        <f t="shared" si="194"/>
        <v>0</v>
      </c>
      <c r="BB852" s="4"/>
    </row>
    <row r="853" spans="1:54" s="3" customFormat="1">
      <c r="A853" s="205" t="str">
        <f t="shared" si="187"/>
        <v>497</v>
      </c>
      <c r="B853" s="1">
        <v>497117061</v>
      </c>
      <c r="C853" s="7" t="s">
        <v>125</v>
      </c>
      <c r="D853" s="8">
        <f>'fnd enro'!D853</f>
        <v>0</v>
      </c>
      <c r="E853" s="8">
        <f>'fnd enro'!E853</f>
        <v>0</v>
      </c>
      <c r="F853" s="8">
        <f>'fnd enro'!F853</f>
        <v>4</v>
      </c>
      <c r="G853" s="8">
        <f>'fnd enro'!G853</f>
        <v>14</v>
      </c>
      <c r="H853" s="8">
        <f>'fnd enro'!H853</f>
        <v>9</v>
      </c>
      <c r="I853" s="8">
        <f>'fnd enro'!I853</f>
        <v>2</v>
      </c>
      <c r="J853" s="8">
        <f>'fnd enro'!J853</f>
        <v>0</v>
      </c>
      <c r="K853" s="9">
        <f>'fnd enro'!K853</f>
        <v>1.1599999999999999</v>
      </c>
      <c r="L853" s="8">
        <f>'fnd enro'!L853</f>
        <v>0</v>
      </c>
      <c r="M853" s="8">
        <f>'fnd enro'!M853</f>
        <v>1</v>
      </c>
      <c r="N853" s="8">
        <f>'fnd enro'!N853</f>
        <v>0</v>
      </c>
      <c r="O853" s="8">
        <f>'fnd enro'!O853</f>
        <v>0</v>
      </c>
      <c r="P853" s="8">
        <f>'fnd enro'!P853</f>
        <v>15</v>
      </c>
      <c r="Q853" s="8">
        <f>'fnd enro'!R853</f>
        <v>29</v>
      </c>
      <c r="R853" s="9">
        <f t="shared" si="182"/>
        <v>1</v>
      </c>
      <c r="S853" s="8">
        <f>VALUE('fnd enro'!Q853)</f>
        <v>10</v>
      </c>
      <c r="T853" s="1"/>
      <c r="U853" s="68">
        <f>(($D853*'fnd base rates'!C$7)
+($E853*'fnd base rates'!C$8)
+($F853*'fnd base rates'!C$9)
+($G853*'fnd base rates'!C$10)
+($H853*'fnd base rates'!C$11)
+($I853*'fnd base rates'!C$12)
+($J853*'fnd base rates'!C$13)
+($K853*'fnd base rates'!C$14)
+($M853*'fnd base rates'!C$16)
+($N853*'fnd base rates'!C$17)
+($O853*'fnd base rates'!C$18)
+($P853*VLOOKUP($S853+12,rate_basefnd,3)))
*$R853</f>
        <v>19228.924800000001</v>
      </c>
      <c r="V853" s="68">
        <f>(($D853*'fnd base rates'!D$7)
+($E853*'fnd base rates'!D$8)
+($F853*'fnd base rates'!D$9)
+($G853*'fnd base rates'!D$10)
+($H853*'fnd base rates'!D$11)
+($I853*'fnd base rates'!D$12)
+($J853*'fnd base rates'!D$13)
+($K853*'fnd base rates'!D$14)
+($M853*'fnd base rates'!D$16)
+($N853*'fnd base rates'!D$17)
+($O853*'fnd base rates'!D$18)
+($P853*VLOOKUP($S853+12,rate_basefnd,4)))
*$R853</f>
        <v>32966.03</v>
      </c>
      <c r="W853" s="68">
        <f>(($D853*'fnd base rates'!E$7)
+($E853*'fnd base rates'!E$8)
+($F853*'fnd base rates'!E$9)
+($G853*'fnd base rates'!E$10)
+($H853*'fnd base rates'!E$11)
+($I853*'fnd base rates'!E$12)
+($J853*'fnd base rates'!E$13)
+($K853*'fnd base rates'!E$14)
+($M853*'fnd base rates'!E$16)
+($N853*'fnd base rates'!E$17)
+($O853*'fnd base rates'!E$18)
+($P853*VLOOKUP($S853+12,rate_basefnd,5)))
*$R853</f>
        <v>204312.22320000001</v>
      </c>
      <c r="X853" s="68">
        <f>(($D853*'fnd base rates'!F$7)
+($E853*'fnd base rates'!F$8)
+($F853*'fnd base rates'!F$9)
+($G853*'fnd base rates'!F$10)
+($H853*'fnd base rates'!F$11)
+($I853*'fnd base rates'!F$12)
+($J853*'fnd base rates'!F$13)
+($K853*'fnd base rates'!F$14)
+($M853*'fnd base rates'!F$16)
+($N853*'fnd base rates'!F$17)
+($O853*'fnd base rates'!F$18)
+($P853*VLOOKUP($S853+12,rate_basefnd,6)))
*$R853</f>
        <v>37431.481200000002</v>
      </c>
      <c r="Y853" s="68">
        <f>(($D853*'fnd base rates'!G$7)
+($E853*'fnd base rates'!G$8)
+($F853*'fnd base rates'!G$9)
+($G853*'fnd base rates'!G$10)
+($H853*'fnd base rates'!G$11)
+($I853*'fnd base rates'!G$12)
+($J853*'fnd base rates'!G$13)
+($K853*'fnd base rates'!G$14)
+($M853*'fnd base rates'!G$16)
+($N853*'fnd base rates'!G$17)
+($O853*'fnd base rates'!G$18)
+($P853*VLOOKUP($S853+12,rate_basefnd,7)))
*$R853</f>
        <v>9113.5015999999996</v>
      </c>
      <c r="Z853" s="68">
        <f>(($D853*'fnd base rates'!H$7)
+($E853*'fnd base rates'!H$8)
+($F853*'fnd base rates'!H$9)
+($G853*'fnd base rates'!H$10)
+($H853*'fnd base rates'!H$11)
+($I853*'fnd base rates'!H$12)
+($J853*'fnd base rates'!H$13)
+($K853*'fnd base rates'!H$14)
+($M853*'fnd base rates'!H$16)
+($N853*'fnd base rates'!H$17)
+($O853*'fnd base rates'!H$18)
+($P853*VLOOKUP($S853+12,rate_basefnd,8)))</f>
        <v>18275.496000000003</v>
      </c>
      <c r="AA853" s="68">
        <f>(($D853*'fnd base rates'!I$7)
+($E853*'fnd base rates'!I$8)
+($F853*'fnd base rates'!I$9)
+($G853*'fnd base rates'!I$10)
+($H853*'fnd base rates'!I$11)
+($I853*'fnd base rates'!I$12)
+($J853*'fnd base rates'!I$13)
+($K853*'fnd base rates'!I$14)
+($M853*'fnd base rates'!I$16)
+($N853*'fnd base rates'!I$17)
+($O853*'fnd base rates'!I$18)
+($P853*VLOOKUP($S853+12,rate_basefnd,9)))
*$R853</f>
        <v>16488.980000000003</v>
      </c>
      <c r="AB853" s="68">
        <f>(($D853*'fnd base rates'!J$7)
+($E853*'fnd base rates'!J$8)
+($F853*'fnd base rates'!J$9)
+($G853*'fnd base rates'!J$10)
+($H853*'fnd base rates'!J$11)
+($I853*'fnd base rates'!J$12)
+($J853*'fnd base rates'!J$13)
+($K853*'fnd base rates'!J$14)
+($M853*'fnd base rates'!J$16)
+($N853*'fnd base rates'!J$17)
+($O853*'fnd base rates'!J$18)
+($P853*VLOOKUP($S853+12,rate_basefnd,10)))
*$R853</f>
        <v>23326.75</v>
      </c>
      <c r="AC853" s="68">
        <f>(($D853*'fnd base rates'!K$7)
+($E853*'fnd base rates'!K$8)
+($F853*'fnd base rates'!K$9)
+($G853*'fnd base rates'!K$10)
+($H853*'fnd base rates'!K$11)
+($I853*'fnd base rates'!K$12)
+($J853*'fnd base rates'!K$13)
+($K853*'fnd base rates'!K$14)
+($M853*'fnd base rates'!K$16)
+($N853*'fnd base rates'!K$17)
+($O853*'fnd base rates'!K$18)
+($P853*VLOOKUP($S853+12,rate_basefnd,11)))
*$R853</f>
        <v>36832.264000000003</v>
      </c>
      <c r="AD853" s="68">
        <f>(($D853*'fnd base rates'!L$7)
+($E853*'fnd base rates'!L$8)
+($F853*'fnd base rates'!L$9)
+($G853*'fnd base rates'!L$10)
+($H853*'fnd base rates'!L$11)
+($I853*'fnd base rates'!L$12)
+($J853*'fnd base rates'!L$13)
+($K853*'fnd base rates'!L$14)
+($M853*'fnd base rates'!L$16)
+($N853*'fnd base rates'!L$17)
+($O853*'fnd base rates'!L$18)
+($P853*VLOOKUP($S853+12,rate_basefnd,12)))</f>
        <v>82207.125199999995</v>
      </c>
      <c r="AE853" s="68">
        <f>(($D853*'fnd base rates'!M$7)
+($E853*'fnd base rates'!M$8)
+($F853*'fnd base rates'!M$9)
+($G853*'fnd base rates'!M$10)
+($H853*'fnd base rates'!M$11)
+($I853*'fnd base rates'!M$12)
+($J853*'fnd base rates'!M$13)
+($K853*'fnd base rates'!M$14)
+($M853*'fnd base rates'!M$16)
+($N853*'fnd base rates'!M$17)
+($O853*'fnd base rates'!M$18)
+($P853*VLOOKUP($S853+12,rate_basefnd,13)))</f>
        <v>0</v>
      </c>
      <c r="AF853" s="3">
        <f t="shared" si="183"/>
        <v>480182.77600000001</v>
      </c>
      <c r="AH853" s="205">
        <f t="shared" si="184"/>
        <v>497117061</v>
      </c>
      <c r="AI853" s="3" t="str">
        <f t="shared" si="188"/>
        <v>497</v>
      </c>
      <c r="AJ853" s="1" t="str">
        <f t="shared" si="189"/>
        <v>117</v>
      </c>
      <c r="AK853" s="1" t="str">
        <f t="shared" si="190"/>
        <v>061</v>
      </c>
      <c r="AL853" s="3">
        <f t="shared" si="185"/>
        <v>1</v>
      </c>
      <c r="AM853" s="3">
        <f t="shared" si="181"/>
        <v>29</v>
      </c>
      <c r="AN853" s="3">
        <f t="shared" si="191"/>
        <v>480182.77600000001</v>
      </c>
      <c r="AO853" s="3">
        <f t="shared" si="192"/>
        <v>16558</v>
      </c>
      <c r="AP853" s="3">
        <f t="shared" si="186"/>
        <v>957</v>
      </c>
      <c r="AQ853" s="3">
        <v>15601</v>
      </c>
      <c r="AS853" s="68"/>
      <c r="AT853" s="68"/>
      <c r="AX853" s="4">
        <f t="shared" si="193"/>
        <v>0</v>
      </c>
      <c r="AZ853" s="4">
        <f t="shared" si="194"/>
        <v>0</v>
      </c>
      <c r="BB853" s="4"/>
    </row>
    <row r="854" spans="1:54" s="3" customFormat="1">
      <c r="A854" s="205" t="str">
        <f t="shared" si="187"/>
        <v>497</v>
      </c>
      <c r="B854" s="1">
        <v>497117074</v>
      </c>
      <c r="C854" s="7" t="s">
        <v>125</v>
      </c>
      <c r="D854" s="8">
        <f>'fnd enro'!D854</f>
        <v>0</v>
      </c>
      <c r="E854" s="8">
        <f>'fnd enro'!E854</f>
        <v>0</v>
      </c>
      <c r="F854" s="8">
        <f>'fnd enro'!F854</f>
        <v>0</v>
      </c>
      <c r="G854" s="8">
        <f>'fnd enro'!G854</f>
        <v>3</v>
      </c>
      <c r="H854" s="8">
        <f>'fnd enro'!H854</f>
        <v>0</v>
      </c>
      <c r="I854" s="8">
        <f>'fnd enro'!I854</f>
        <v>0</v>
      </c>
      <c r="J854" s="8">
        <f>'fnd enro'!J854</f>
        <v>0</v>
      </c>
      <c r="K854" s="9">
        <f>'fnd enro'!K854</f>
        <v>0.12</v>
      </c>
      <c r="L854" s="8">
        <f>'fnd enro'!L854</f>
        <v>0</v>
      </c>
      <c r="M854" s="8">
        <f>'fnd enro'!M854</f>
        <v>0</v>
      </c>
      <c r="N854" s="8">
        <f>'fnd enro'!N854</f>
        <v>0</v>
      </c>
      <c r="O854" s="8">
        <f>'fnd enro'!O854</f>
        <v>0</v>
      </c>
      <c r="P854" s="8">
        <f>'fnd enro'!P854</f>
        <v>0</v>
      </c>
      <c r="Q854" s="8">
        <f>'fnd enro'!R854</f>
        <v>3</v>
      </c>
      <c r="R854" s="9">
        <f t="shared" si="182"/>
        <v>1</v>
      </c>
      <c r="S854" s="8">
        <f>VALUE('fnd enro'!Q854)</f>
        <v>5</v>
      </c>
      <c r="T854" s="1"/>
      <c r="U854" s="68">
        <f>(($D854*'fnd base rates'!C$7)
+($E854*'fnd base rates'!C$8)
+($F854*'fnd base rates'!C$9)
+($G854*'fnd base rates'!C$10)
+($H854*'fnd base rates'!C$11)
+($I854*'fnd base rates'!C$12)
+($J854*'fnd base rates'!C$13)
+($K854*'fnd base rates'!C$14)
+($M854*'fnd base rates'!C$16)
+($N854*'fnd base rates'!C$17)
+($O854*'fnd base rates'!C$18)
+($P854*VLOOKUP($S854+12,rate_basefnd,3)))
*$R854</f>
        <v>1798.9836</v>
      </c>
      <c r="V854" s="68">
        <f>(($D854*'fnd base rates'!D$7)
+($E854*'fnd base rates'!D$8)
+($F854*'fnd base rates'!D$9)
+($G854*'fnd base rates'!D$10)
+($H854*'fnd base rates'!D$11)
+($I854*'fnd base rates'!D$12)
+($J854*'fnd base rates'!D$13)
+($K854*'fnd base rates'!D$14)
+($M854*'fnd base rates'!D$16)
+($N854*'fnd base rates'!D$17)
+($O854*'fnd base rates'!D$18)
+($P854*VLOOKUP($S854+12,rate_basefnd,4)))
*$R854</f>
        <v>2546.2200000000003</v>
      </c>
      <c r="W854" s="68">
        <f>(($D854*'fnd base rates'!E$7)
+($E854*'fnd base rates'!E$8)
+($F854*'fnd base rates'!E$9)
+($G854*'fnd base rates'!E$10)
+($H854*'fnd base rates'!E$11)
+($I854*'fnd base rates'!E$12)
+($J854*'fnd base rates'!E$13)
+($K854*'fnd base rates'!E$14)
+($M854*'fnd base rates'!E$16)
+($N854*'fnd base rates'!E$17)
+($O854*'fnd base rates'!E$18)
+($P854*VLOOKUP($S854+12,rate_basefnd,5)))
*$R854</f>
        <v>12959.132399999999</v>
      </c>
      <c r="X854" s="68">
        <f>(($D854*'fnd base rates'!F$7)
+($E854*'fnd base rates'!F$8)
+($F854*'fnd base rates'!F$9)
+($G854*'fnd base rates'!F$10)
+($H854*'fnd base rates'!F$11)
+($I854*'fnd base rates'!F$12)
+($J854*'fnd base rates'!F$13)
+($K854*'fnd base rates'!F$14)
+($M854*'fnd base rates'!F$16)
+($N854*'fnd base rates'!F$17)
+($O854*'fnd base rates'!F$18)
+($P854*VLOOKUP($S854+12,rate_basefnd,6)))
*$R854</f>
        <v>4193.4984000000004</v>
      </c>
      <c r="Y854" s="68">
        <f>(($D854*'fnd base rates'!G$7)
+($E854*'fnd base rates'!G$8)
+($F854*'fnd base rates'!G$9)
+($G854*'fnd base rates'!G$10)
+($H854*'fnd base rates'!G$11)
+($I854*'fnd base rates'!G$12)
+($J854*'fnd base rates'!G$13)
+($K854*'fnd base rates'!G$14)
+($M854*'fnd base rates'!G$16)
+($N854*'fnd base rates'!G$17)
+($O854*'fnd base rates'!G$18)
+($P854*VLOOKUP($S854+12,rate_basefnd,7)))
*$R854</f>
        <v>524.01120000000003</v>
      </c>
      <c r="Z854" s="68">
        <f>(($D854*'fnd base rates'!H$7)
+($E854*'fnd base rates'!H$8)
+($F854*'fnd base rates'!H$9)
+($G854*'fnd base rates'!H$10)
+($H854*'fnd base rates'!H$11)
+($I854*'fnd base rates'!H$12)
+($J854*'fnd base rates'!H$13)
+($K854*'fnd base rates'!H$14)
+($M854*'fnd base rates'!H$16)
+($N854*'fnd base rates'!H$17)
+($O854*'fnd base rates'!H$18)
+($P854*VLOOKUP($S854+12,rate_basefnd,8)))</f>
        <v>1743.9119999999998</v>
      </c>
      <c r="AA854" s="68">
        <f>(($D854*'fnd base rates'!I$7)
+($E854*'fnd base rates'!I$8)
+($F854*'fnd base rates'!I$9)
+($G854*'fnd base rates'!I$10)
+($H854*'fnd base rates'!I$11)
+($I854*'fnd base rates'!I$12)
+($J854*'fnd base rates'!I$13)
+($K854*'fnd base rates'!I$14)
+($M854*'fnd base rates'!I$16)
+($N854*'fnd base rates'!I$17)
+($O854*'fnd base rates'!I$18)
+($P854*VLOOKUP($S854+12,rate_basefnd,9)))
*$R854</f>
        <v>1359.48</v>
      </c>
      <c r="AB854" s="68">
        <f>(($D854*'fnd base rates'!J$7)
+($E854*'fnd base rates'!J$8)
+($F854*'fnd base rates'!J$9)
+($G854*'fnd base rates'!J$10)
+($H854*'fnd base rates'!J$11)
+($I854*'fnd base rates'!J$12)
+($J854*'fnd base rates'!J$13)
+($K854*'fnd base rates'!J$14)
+($M854*'fnd base rates'!J$16)
+($N854*'fnd base rates'!J$17)
+($O854*'fnd base rates'!J$18)
+($P854*VLOOKUP($S854+12,rate_basefnd,10)))
*$R854</f>
        <v>506.90999999999997</v>
      </c>
      <c r="AC854" s="68">
        <f>(($D854*'fnd base rates'!K$7)
+($E854*'fnd base rates'!K$8)
+($F854*'fnd base rates'!K$9)
+($G854*'fnd base rates'!K$10)
+($H854*'fnd base rates'!K$11)
+($I854*'fnd base rates'!K$12)
+($J854*'fnd base rates'!K$13)
+($K854*'fnd base rates'!K$14)
+($M854*'fnd base rates'!K$16)
+($N854*'fnd base rates'!K$17)
+($O854*'fnd base rates'!K$18)
+($P854*VLOOKUP($S854+12,rate_basefnd,11)))
*$R854</f>
        <v>3676.7580000000003</v>
      </c>
      <c r="AD854" s="68">
        <f>(($D854*'fnd base rates'!L$7)
+($E854*'fnd base rates'!L$8)
+($F854*'fnd base rates'!L$9)
+($G854*'fnd base rates'!L$10)
+($H854*'fnd base rates'!L$11)
+($I854*'fnd base rates'!L$12)
+($J854*'fnd base rates'!L$13)
+($K854*'fnd base rates'!L$14)
+($M854*'fnd base rates'!L$16)
+($N854*'fnd base rates'!L$17)
+($O854*'fnd base rates'!L$18)
+($P854*VLOOKUP($S854+12,rate_basefnd,12)))</f>
        <v>6786.8664000000008</v>
      </c>
      <c r="AE854" s="68">
        <f>(($D854*'fnd base rates'!M$7)
+($E854*'fnd base rates'!M$8)
+($F854*'fnd base rates'!M$9)
+($G854*'fnd base rates'!M$10)
+($H854*'fnd base rates'!M$11)
+($I854*'fnd base rates'!M$12)
+($J854*'fnd base rates'!M$13)
+($K854*'fnd base rates'!M$14)
+($M854*'fnd base rates'!M$16)
+($N854*'fnd base rates'!M$17)
+($O854*'fnd base rates'!M$18)
+($P854*VLOOKUP($S854+12,rate_basefnd,13)))</f>
        <v>0</v>
      </c>
      <c r="AF854" s="3">
        <f t="shared" si="183"/>
        <v>36095.772000000004</v>
      </c>
      <c r="AH854" s="205">
        <f t="shared" si="184"/>
        <v>497117074</v>
      </c>
      <c r="AI854" s="3" t="str">
        <f t="shared" si="188"/>
        <v>497</v>
      </c>
      <c r="AJ854" s="1" t="str">
        <f t="shared" si="189"/>
        <v>117</v>
      </c>
      <c r="AK854" s="1" t="str">
        <f t="shared" si="190"/>
        <v>074</v>
      </c>
      <c r="AL854" s="3">
        <f t="shared" si="185"/>
        <v>1</v>
      </c>
      <c r="AM854" s="3">
        <f t="shared" ref="AM854:AM917" si="195">enro</f>
        <v>3</v>
      </c>
      <c r="AN854" s="3">
        <f t="shared" si="191"/>
        <v>36095.772000000004</v>
      </c>
      <c r="AO854" s="3">
        <f t="shared" si="192"/>
        <v>12032</v>
      </c>
      <c r="AP854" s="3">
        <f t="shared" si="186"/>
        <v>-4466</v>
      </c>
      <c r="AQ854" s="3">
        <v>16498</v>
      </c>
      <c r="AS854" s="68"/>
      <c r="AT854" s="68"/>
      <c r="AX854" s="4">
        <f t="shared" si="193"/>
        <v>0</v>
      </c>
      <c r="AZ854" s="4">
        <f t="shared" si="194"/>
        <v>0</v>
      </c>
      <c r="BB854" s="4"/>
    </row>
    <row r="855" spans="1:54" s="3" customFormat="1">
      <c r="A855" s="205" t="str">
        <f t="shared" si="187"/>
        <v>497</v>
      </c>
      <c r="B855" s="1">
        <v>497117086</v>
      </c>
      <c r="C855" s="7" t="s">
        <v>125</v>
      </c>
      <c r="D855" s="8">
        <f>'fnd enro'!D855</f>
        <v>0</v>
      </c>
      <c r="E855" s="8">
        <f>'fnd enro'!E855</f>
        <v>0</v>
      </c>
      <c r="F855" s="8">
        <f>'fnd enro'!F855</f>
        <v>1</v>
      </c>
      <c r="G855" s="8">
        <f>'fnd enro'!G855</f>
        <v>7</v>
      </c>
      <c r="H855" s="8">
        <f>'fnd enro'!H855</f>
        <v>5</v>
      </c>
      <c r="I855" s="8">
        <f>'fnd enro'!I855</f>
        <v>5</v>
      </c>
      <c r="J855" s="8">
        <f>'fnd enro'!J855</f>
        <v>0</v>
      </c>
      <c r="K855" s="9">
        <f>'fnd enro'!K855</f>
        <v>0.72</v>
      </c>
      <c r="L855" s="8">
        <f>'fnd enro'!L855</f>
        <v>0</v>
      </c>
      <c r="M855" s="8">
        <f>'fnd enro'!M855</f>
        <v>0</v>
      </c>
      <c r="N855" s="8">
        <f>'fnd enro'!N855</f>
        <v>0</v>
      </c>
      <c r="O855" s="8">
        <f>'fnd enro'!O855</f>
        <v>0</v>
      </c>
      <c r="P855" s="8">
        <f>'fnd enro'!P855</f>
        <v>2</v>
      </c>
      <c r="Q855" s="8">
        <f>'fnd enro'!R855</f>
        <v>18</v>
      </c>
      <c r="R855" s="9">
        <f t="shared" si="182"/>
        <v>1</v>
      </c>
      <c r="S855" s="8">
        <f>VALUE('fnd enro'!Q855)</f>
        <v>7</v>
      </c>
      <c r="T855" s="1"/>
      <c r="U855" s="68">
        <f>(($D855*'fnd base rates'!C$7)
+($E855*'fnd base rates'!C$8)
+($F855*'fnd base rates'!C$9)
+($G855*'fnd base rates'!C$10)
+($H855*'fnd base rates'!C$11)
+($I855*'fnd base rates'!C$12)
+($J855*'fnd base rates'!C$13)
+($K855*'fnd base rates'!C$14)
+($M855*'fnd base rates'!C$16)
+($N855*'fnd base rates'!C$17)
+($O855*'fnd base rates'!C$18)
+($P855*VLOOKUP($S855+12,rate_basefnd,3)))
*$R855</f>
        <v>10971.461599999999</v>
      </c>
      <c r="V855" s="68">
        <f>(($D855*'fnd base rates'!D$7)
+($E855*'fnd base rates'!D$8)
+($F855*'fnd base rates'!D$9)
+($G855*'fnd base rates'!D$10)
+($H855*'fnd base rates'!D$11)
+($I855*'fnd base rates'!D$12)
+($J855*'fnd base rates'!D$13)
+($K855*'fnd base rates'!D$14)
+($M855*'fnd base rates'!D$16)
+($N855*'fnd base rates'!D$17)
+($O855*'fnd base rates'!D$18)
+($P855*VLOOKUP($S855+12,rate_basefnd,4)))
*$R855</f>
        <v>16118.6</v>
      </c>
      <c r="W855" s="68">
        <f>(($D855*'fnd base rates'!E$7)
+($E855*'fnd base rates'!E$8)
+($F855*'fnd base rates'!E$9)
+($G855*'fnd base rates'!E$10)
+($H855*'fnd base rates'!E$11)
+($I855*'fnd base rates'!E$12)
+($J855*'fnd base rates'!E$13)
+($K855*'fnd base rates'!E$14)
+($M855*'fnd base rates'!E$16)
+($N855*'fnd base rates'!E$17)
+($O855*'fnd base rates'!E$18)
+($P855*VLOOKUP($S855+12,rate_basefnd,5)))
*$R855</f>
        <v>89355.674400000004</v>
      </c>
      <c r="X855" s="68">
        <f>(($D855*'fnd base rates'!F$7)
+($E855*'fnd base rates'!F$8)
+($F855*'fnd base rates'!F$9)
+($G855*'fnd base rates'!F$10)
+($H855*'fnd base rates'!F$11)
+($I855*'fnd base rates'!F$12)
+($J855*'fnd base rates'!F$13)
+($K855*'fnd base rates'!F$14)
+($M855*'fnd base rates'!F$16)
+($N855*'fnd base rates'!F$17)
+($O855*'fnd base rates'!F$18)
+($P855*VLOOKUP($S855+12,rate_basefnd,6)))
*$R855</f>
        <v>21762.990399999999</v>
      </c>
      <c r="Y855" s="68">
        <f>(($D855*'fnd base rates'!G$7)
+($E855*'fnd base rates'!G$8)
+($F855*'fnd base rates'!G$9)
+($G855*'fnd base rates'!G$10)
+($H855*'fnd base rates'!G$11)
+($I855*'fnd base rates'!G$12)
+($J855*'fnd base rates'!G$13)
+($K855*'fnd base rates'!G$14)
+($M855*'fnd base rates'!G$16)
+($N855*'fnd base rates'!G$17)
+($O855*'fnd base rates'!G$18)
+($P855*VLOOKUP($S855+12,rate_basefnd,7)))
*$R855</f>
        <v>3646.3872000000001</v>
      </c>
      <c r="Z855" s="68">
        <f>(($D855*'fnd base rates'!H$7)
+($E855*'fnd base rates'!H$8)
+($F855*'fnd base rates'!H$9)
+($G855*'fnd base rates'!H$10)
+($H855*'fnd base rates'!H$11)
+($I855*'fnd base rates'!H$12)
+($J855*'fnd base rates'!H$13)
+($K855*'fnd base rates'!H$14)
+($M855*'fnd base rates'!H$16)
+($N855*'fnd base rates'!H$17)
+($O855*'fnd base rates'!H$18)
+($P855*VLOOKUP($S855+12,rate_basefnd,8)))</f>
        <v>12214.352000000001</v>
      </c>
      <c r="AA855" s="68">
        <f>(($D855*'fnd base rates'!I$7)
+($E855*'fnd base rates'!I$8)
+($F855*'fnd base rates'!I$9)
+($G855*'fnd base rates'!I$10)
+($H855*'fnd base rates'!I$11)
+($I855*'fnd base rates'!I$12)
+($J855*'fnd base rates'!I$13)
+($K855*'fnd base rates'!I$14)
+($M855*'fnd base rates'!I$16)
+($N855*'fnd base rates'!I$17)
+($O855*'fnd base rates'!I$18)
+($P855*VLOOKUP($S855+12,rate_basefnd,9)))
*$R855</f>
        <v>8586.24</v>
      </c>
      <c r="AB855" s="68">
        <f>(($D855*'fnd base rates'!J$7)
+($E855*'fnd base rates'!J$8)
+($F855*'fnd base rates'!J$9)
+($G855*'fnd base rates'!J$10)
+($H855*'fnd base rates'!J$11)
+($I855*'fnd base rates'!J$12)
+($J855*'fnd base rates'!J$13)
+($K855*'fnd base rates'!J$14)
+($M855*'fnd base rates'!J$16)
+($N855*'fnd base rates'!J$17)
+($O855*'fnd base rates'!J$18)
+($P855*VLOOKUP($S855+12,rate_basefnd,10)))
*$R855</f>
        <v>7586.09</v>
      </c>
      <c r="AC855" s="68">
        <f>(($D855*'fnd base rates'!K$7)
+($E855*'fnd base rates'!K$8)
+($F855*'fnd base rates'!K$9)
+($G855*'fnd base rates'!K$10)
+($H855*'fnd base rates'!K$11)
+($I855*'fnd base rates'!K$12)
+($J855*'fnd base rates'!K$13)
+($K855*'fnd base rates'!K$14)
+($M855*'fnd base rates'!K$16)
+($N855*'fnd base rates'!K$17)
+($O855*'fnd base rates'!K$18)
+($P855*VLOOKUP($S855+12,rate_basefnd,11)))
*$R855</f>
        <v>22791.598000000002</v>
      </c>
      <c r="AD855" s="68">
        <f>(($D855*'fnd base rates'!L$7)
+($E855*'fnd base rates'!L$8)
+($F855*'fnd base rates'!L$9)
+($G855*'fnd base rates'!L$10)
+($H855*'fnd base rates'!L$11)
+($I855*'fnd base rates'!L$12)
+($J855*'fnd base rates'!L$13)
+($K855*'fnd base rates'!L$14)
+($M855*'fnd base rates'!L$16)
+($N855*'fnd base rates'!L$17)
+($O855*'fnd base rates'!L$18)
+($P855*VLOOKUP($S855+12,rate_basefnd,12)))</f>
        <v>42613.578399999991</v>
      </c>
      <c r="AE855" s="68">
        <f>(($D855*'fnd base rates'!M$7)
+($E855*'fnd base rates'!M$8)
+($F855*'fnd base rates'!M$9)
+($G855*'fnd base rates'!M$10)
+($H855*'fnd base rates'!M$11)
+($I855*'fnd base rates'!M$12)
+($J855*'fnd base rates'!M$13)
+($K855*'fnd base rates'!M$14)
+($M855*'fnd base rates'!M$16)
+($N855*'fnd base rates'!M$17)
+($O855*'fnd base rates'!M$18)
+($P855*VLOOKUP($S855+12,rate_basefnd,13)))</f>
        <v>0</v>
      </c>
      <c r="AF855" s="3">
        <f t="shared" si="183"/>
        <v>235646.97200000001</v>
      </c>
      <c r="AH855" s="205">
        <f t="shared" si="184"/>
        <v>497117086</v>
      </c>
      <c r="AI855" s="3" t="str">
        <f t="shared" si="188"/>
        <v>497</v>
      </c>
      <c r="AJ855" s="1" t="str">
        <f t="shared" si="189"/>
        <v>117</v>
      </c>
      <c r="AK855" s="1" t="str">
        <f t="shared" si="190"/>
        <v>086</v>
      </c>
      <c r="AL855" s="3">
        <f t="shared" si="185"/>
        <v>1</v>
      </c>
      <c r="AM855" s="3">
        <f t="shared" si="195"/>
        <v>18</v>
      </c>
      <c r="AN855" s="3">
        <f t="shared" si="191"/>
        <v>235646.97200000001</v>
      </c>
      <c r="AO855" s="3">
        <f t="shared" si="192"/>
        <v>13091</v>
      </c>
      <c r="AP855" s="3">
        <f t="shared" si="186"/>
        <v>-1405</v>
      </c>
      <c r="AQ855" s="3">
        <v>14496</v>
      </c>
      <c r="AS855" s="68"/>
      <c r="AT855" s="68"/>
      <c r="AX855" s="4">
        <f t="shared" si="193"/>
        <v>0</v>
      </c>
      <c r="AZ855" s="4">
        <f t="shared" si="194"/>
        <v>0</v>
      </c>
      <c r="BB855" s="4"/>
    </row>
    <row r="856" spans="1:54" s="3" customFormat="1">
      <c r="A856" s="205" t="str">
        <f t="shared" si="187"/>
        <v>497</v>
      </c>
      <c r="B856" s="1">
        <v>497117087</v>
      </c>
      <c r="C856" s="7" t="s">
        <v>125</v>
      </c>
      <c r="D856" s="8">
        <f>'fnd enro'!D856</f>
        <v>0</v>
      </c>
      <c r="E856" s="8">
        <f>'fnd enro'!E856</f>
        <v>0</v>
      </c>
      <c r="F856" s="8">
        <f>'fnd enro'!F856</f>
        <v>1</v>
      </c>
      <c r="G856" s="8">
        <f>'fnd enro'!G856</f>
        <v>2</v>
      </c>
      <c r="H856" s="8">
        <f>'fnd enro'!H856</f>
        <v>0</v>
      </c>
      <c r="I856" s="8">
        <f>'fnd enro'!I856</f>
        <v>1</v>
      </c>
      <c r="J856" s="8">
        <f>'fnd enro'!J856</f>
        <v>0</v>
      </c>
      <c r="K856" s="9">
        <f>'fnd enro'!K856</f>
        <v>0.16</v>
      </c>
      <c r="L856" s="8">
        <f>'fnd enro'!L856</f>
        <v>0</v>
      </c>
      <c r="M856" s="8">
        <f>'fnd enro'!M856</f>
        <v>1</v>
      </c>
      <c r="N856" s="8">
        <f>'fnd enro'!N856</f>
        <v>0</v>
      </c>
      <c r="O856" s="8">
        <f>'fnd enro'!O856</f>
        <v>0</v>
      </c>
      <c r="P856" s="8">
        <f>'fnd enro'!P856</f>
        <v>2</v>
      </c>
      <c r="Q856" s="8">
        <f>'fnd enro'!R856</f>
        <v>4</v>
      </c>
      <c r="R856" s="9">
        <f t="shared" si="182"/>
        <v>1</v>
      </c>
      <c r="S856" s="8">
        <f>VALUE('fnd enro'!Q856)</f>
        <v>5</v>
      </c>
      <c r="T856" s="1"/>
      <c r="U856" s="68">
        <f>(($D856*'fnd base rates'!C$7)
+($E856*'fnd base rates'!C$8)
+($F856*'fnd base rates'!C$9)
+($G856*'fnd base rates'!C$10)
+($H856*'fnd base rates'!C$11)
+($I856*'fnd base rates'!C$12)
+($J856*'fnd base rates'!C$13)
+($K856*'fnd base rates'!C$14)
+($M856*'fnd base rates'!C$16)
+($N856*'fnd base rates'!C$17)
+($O856*'fnd base rates'!C$18)
+($P856*VLOOKUP($S856+12,rate_basefnd,3)))
*$R856</f>
        <v>2662.3247999999999</v>
      </c>
      <c r="V856" s="68">
        <f>(($D856*'fnd base rates'!D$7)
+($E856*'fnd base rates'!D$8)
+($F856*'fnd base rates'!D$9)
+($G856*'fnd base rates'!D$10)
+($H856*'fnd base rates'!D$11)
+($I856*'fnd base rates'!D$12)
+($J856*'fnd base rates'!D$13)
+($K856*'fnd base rates'!D$14)
+($M856*'fnd base rates'!D$16)
+($N856*'fnd base rates'!D$17)
+($O856*'fnd base rates'!D$18)
+($P856*VLOOKUP($S856+12,rate_basefnd,4)))
*$R856</f>
        <v>4284.29</v>
      </c>
      <c r="W856" s="68">
        <f>(($D856*'fnd base rates'!E$7)
+($E856*'fnd base rates'!E$8)
+($F856*'fnd base rates'!E$9)
+($G856*'fnd base rates'!E$10)
+($H856*'fnd base rates'!E$11)
+($I856*'fnd base rates'!E$12)
+($J856*'fnd base rates'!E$13)
+($K856*'fnd base rates'!E$14)
+($M856*'fnd base rates'!E$16)
+($N856*'fnd base rates'!E$17)
+($O856*'fnd base rates'!E$18)
+($P856*VLOOKUP($S856+12,rate_basefnd,5)))
*$R856</f>
        <v>26522.7032</v>
      </c>
      <c r="X856" s="68">
        <f>(($D856*'fnd base rates'!F$7)
+($E856*'fnd base rates'!F$8)
+($F856*'fnd base rates'!F$9)
+($G856*'fnd base rates'!F$10)
+($H856*'fnd base rates'!F$11)
+($I856*'fnd base rates'!F$12)
+($J856*'fnd base rates'!F$13)
+($K856*'fnd base rates'!F$14)
+($M856*'fnd base rates'!F$16)
+($N856*'fnd base rates'!F$17)
+($O856*'fnd base rates'!F$18)
+($P856*VLOOKUP($S856+12,rate_basefnd,6)))
*$R856</f>
        <v>5402.2212</v>
      </c>
      <c r="Y856" s="68">
        <f>(($D856*'fnd base rates'!G$7)
+($E856*'fnd base rates'!G$8)
+($F856*'fnd base rates'!G$9)
+($G856*'fnd base rates'!G$10)
+($H856*'fnd base rates'!G$11)
+($I856*'fnd base rates'!G$12)
+($J856*'fnd base rates'!G$13)
+($K856*'fnd base rates'!G$14)
+($M856*'fnd base rates'!G$16)
+($N856*'fnd base rates'!G$17)
+($O856*'fnd base rates'!G$18)
+($P856*VLOOKUP($S856+12,rate_basefnd,7)))
*$R856</f>
        <v>1088.1016</v>
      </c>
      <c r="Z856" s="68">
        <f>(($D856*'fnd base rates'!H$7)
+($E856*'fnd base rates'!H$8)
+($F856*'fnd base rates'!H$9)
+($G856*'fnd base rates'!H$10)
+($H856*'fnd base rates'!H$11)
+($I856*'fnd base rates'!H$12)
+($J856*'fnd base rates'!H$13)
+($K856*'fnd base rates'!H$14)
+($M856*'fnd base rates'!H$16)
+($N856*'fnd base rates'!H$17)
+($O856*'fnd base rates'!H$18)
+($P856*VLOOKUP($S856+12,rate_basefnd,8)))</f>
        <v>2863.0460000000003</v>
      </c>
      <c r="AA856" s="68">
        <f>(($D856*'fnd base rates'!I$7)
+($E856*'fnd base rates'!I$8)
+($F856*'fnd base rates'!I$9)
+($G856*'fnd base rates'!I$10)
+($H856*'fnd base rates'!I$11)
+($I856*'fnd base rates'!I$12)
+($J856*'fnd base rates'!I$13)
+($K856*'fnd base rates'!I$14)
+($M856*'fnd base rates'!I$16)
+($N856*'fnd base rates'!I$17)
+($O856*'fnd base rates'!I$18)
+($P856*VLOOKUP($S856+12,rate_basefnd,9)))
*$R856</f>
        <v>2190.5699999999997</v>
      </c>
      <c r="AB856" s="68">
        <f>(($D856*'fnd base rates'!J$7)
+($E856*'fnd base rates'!J$8)
+($F856*'fnd base rates'!J$9)
+($G856*'fnd base rates'!J$10)
+($H856*'fnd base rates'!J$11)
+($I856*'fnd base rates'!J$12)
+($J856*'fnd base rates'!J$13)
+($K856*'fnd base rates'!J$14)
+($M856*'fnd base rates'!J$16)
+($N856*'fnd base rates'!J$17)
+($O856*'fnd base rates'!J$18)
+($P856*VLOOKUP($S856+12,rate_basefnd,10)))
*$R856</f>
        <v>2510.83</v>
      </c>
      <c r="AC856" s="68">
        <f>(($D856*'fnd base rates'!K$7)
+($E856*'fnd base rates'!K$8)
+($F856*'fnd base rates'!K$9)
+($G856*'fnd base rates'!K$10)
+($H856*'fnd base rates'!K$11)
+($I856*'fnd base rates'!K$12)
+($J856*'fnd base rates'!K$13)
+($K856*'fnd base rates'!K$14)
+($M856*'fnd base rates'!K$16)
+($N856*'fnd base rates'!K$17)
+($O856*'fnd base rates'!K$18)
+($P856*VLOOKUP($S856+12,rate_basefnd,11)))
*$R856</f>
        <v>5319.1239999999998</v>
      </c>
      <c r="AD856" s="68">
        <f>(($D856*'fnd base rates'!L$7)
+($E856*'fnd base rates'!L$8)
+($F856*'fnd base rates'!L$9)
+($G856*'fnd base rates'!L$10)
+($H856*'fnd base rates'!L$11)
+($I856*'fnd base rates'!L$12)
+($J856*'fnd base rates'!L$13)
+($K856*'fnd base rates'!L$14)
+($M856*'fnd base rates'!L$16)
+($N856*'fnd base rates'!L$17)
+($O856*'fnd base rates'!L$18)
+($P856*VLOOKUP($S856+12,rate_basefnd,12)))</f>
        <v>10580.0052</v>
      </c>
      <c r="AE856" s="68">
        <f>(($D856*'fnd base rates'!M$7)
+($E856*'fnd base rates'!M$8)
+($F856*'fnd base rates'!M$9)
+($G856*'fnd base rates'!M$10)
+($H856*'fnd base rates'!M$11)
+($I856*'fnd base rates'!M$12)
+($J856*'fnd base rates'!M$13)
+($K856*'fnd base rates'!M$14)
+($M856*'fnd base rates'!M$16)
+($N856*'fnd base rates'!M$17)
+($O856*'fnd base rates'!M$18)
+($P856*VLOOKUP($S856+12,rate_basefnd,13)))</f>
        <v>0</v>
      </c>
      <c r="AF856" s="3">
        <f t="shared" si="183"/>
        <v>63423.216</v>
      </c>
      <c r="AH856" s="205">
        <f t="shared" si="184"/>
        <v>497117087</v>
      </c>
      <c r="AI856" s="3" t="str">
        <f t="shared" si="188"/>
        <v>497</v>
      </c>
      <c r="AJ856" s="1" t="str">
        <f t="shared" si="189"/>
        <v>117</v>
      </c>
      <c r="AK856" s="1" t="str">
        <f t="shared" si="190"/>
        <v>087</v>
      </c>
      <c r="AL856" s="3">
        <f t="shared" si="185"/>
        <v>1</v>
      </c>
      <c r="AM856" s="3">
        <f t="shared" si="195"/>
        <v>4</v>
      </c>
      <c r="AN856" s="3">
        <f t="shared" si="191"/>
        <v>63423.216</v>
      </c>
      <c r="AO856" s="3">
        <f t="shared" si="192"/>
        <v>15856</v>
      </c>
      <c r="AP856" s="3">
        <f t="shared" si="186"/>
        <v>-3646</v>
      </c>
      <c r="AQ856" s="3">
        <v>19502</v>
      </c>
      <c r="AS856" s="68"/>
      <c r="AT856" s="68"/>
      <c r="AX856" s="4">
        <f t="shared" si="193"/>
        <v>0</v>
      </c>
      <c r="AZ856" s="4">
        <f t="shared" si="194"/>
        <v>0</v>
      </c>
      <c r="BB856" s="4"/>
    </row>
    <row r="857" spans="1:54" s="3" customFormat="1">
      <c r="A857" s="205" t="str">
        <f t="shared" si="187"/>
        <v>497</v>
      </c>
      <c r="B857" s="1">
        <v>497117111</v>
      </c>
      <c r="C857" s="7" t="s">
        <v>125</v>
      </c>
      <c r="D857" s="8">
        <f>'fnd enro'!D857</f>
        <v>0</v>
      </c>
      <c r="E857" s="8">
        <f>'fnd enro'!E857</f>
        <v>0</v>
      </c>
      <c r="F857" s="8">
        <f>'fnd enro'!F857</f>
        <v>3</v>
      </c>
      <c r="G857" s="8">
        <f>'fnd enro'!G857</f>
        <v>7</v>
      </c>
      <c r="H857" s="8">
        <f>'fnd enro'!H857</f>
        <v>6</v>
      </c>
      <c r="I857" s="8">
        <f>'fnd enro'!I857</f>
        <v>4</v>
      </c>
      <c r="J857" s="8">
        <f>'fnd enro'!J857</f>
        <v>0</v>
      </c>
      <c r="K857" s="9">
        <f>'fnd enro'!K857</f>
        <v>0.8</v>
      </c>
      <c r="L857" s="8">
        <f>'fnd enro'!L857</f>
        <v>0</v>
      </c>
      <c r="M857" s="8">
        <f>'fnd enro'!M857</f>
        <v>0</v>
      </c>
      <c r="N857" s="8">
        <f>'fnd enro'!N857</f>
        <v>0</v>
      </c>
      <c r="O857" s="8">
        <f>'fnd enro'!O857</f>
        <v>0</v>
      </c>
      <c r="P857" s="8">
        <f>'fnd enro'!P857</f>
        <v>2</v>
      </c>
      <c r="Q857" s="8">
        <f>'fnd enro'!R857</f>
        <v>20</v>
      </c>
      <c r="R857" s="9">
        <f t="shared" si="182"/>
        <v>1</v>
      </c>
      <c r="S857" s="8">
        <f>VALUE('fnd enro'!Q857)</f>
        <v>6</v>
      </c>
      <c r="T857" s="1"/>
      <c r="U857" s="68">
        <f>(($D857*'fnd base rates'!C$7)
+($E857*'fnd base rates'!C$8)
+($F857*'fnd base rates'!C$9)
+($G857*'fnd base rates'!C$10)
+($H857*'fnd base rates'!C$11)
+($I857*'fnd base rates'!C$12)
+($J857*'fnd base rates'!C$13)
+($K857*'fnd base rates'!C$14)
+($M857*'fnd base rates'!C$16)
+($N857*'fnd base rates'!C$17)
+($O857*'fnd base rates'!C$18)
+($P857*VLOOKUP($S857+12,rate_basefnd,3)))
*$R857</f>
        <v>12153.603999999999</v>
      </c>
      <c r="V857" s="68">
        <f>(($D857*'fnd base rates'!D$7)
+($E857*'fnd base rates'!D$8)
+($F857*'fnd base rates'!D$9)
+($G857*'fnd base rates'!D$10)
+($H857*'fnd base rates'!D$11)
+($I857*'fnd base rates'!D$12)
+($J857*'fnd base rates'!D$13)
+($K857*'fnd base rates'!D$14)
+($M857*'fnd base rates'!D$16)
+($N857*'fnd base rates'!D$17)
+($O857*'fnd base rates'!D$18)
+($P857*VLOOKUP($S857+12,rate_basefnd,4)))
*$R857</f>
        <v>17734.700000000004</v>
      </c>
      <c r="W857" s="68">
        <f>(($D857*'fnd base rates'!E$7)
+($E857*'fnd base rates'!E$8)
+($F857*'fnd base rates'!E$9)
+($G857*'fnd base rates'!E$10)
+($H857*'fnd base rates'!E$11)
+($I857*'fnd base rates'!E$12)
+($J857*'fnd base rates'!E$13)
+($K857*'fnd base rates'!E$14)
+($M857*'fnd base rates'!E$16)
+($N857*'fnd base rates'!E$17)
+($O857*'fnd base rates'!E$18)
+($P857*VLOOKUP($S857+12,rate_basefnd,5)))
*$R857</f>
        <v>95588.875999999989</v>
      </c>
      <c r="X857" s="68">
        <f>(($D857*'fnd base rates'!F$7)
+($E857*'fnd base rates'!F$8)
+($F857*'fnd base rates'!F$9)
+($G857*'fnd base rates'!F$10)
+($H857*'fnd base rates'!F$11)
+($I857*'fnd base rates'!F$12)
+($J857*'fnd base rates'!F$13)
+($K857*'fnd base rates'!F$14)
+($M857*'fnd base rates'!F$16)
+($N857*'fnd base rates'!F$17)
+($O857*'fnd base rates'!F$18)
+($P857*VLOOKUP($S857+12,rate_basefnd,6)))
*$R857</f>
        <v>24679.016</v>
      </c>
      <c r="Y857" s="68">
        <f>(($D857*'fnd base rates'!G$7)
+($E857*'fnd base rates'!G$8)
+($F857*'fnd base rates'!G$9)
+($G857*'fnd base rates'!G$10)
+($H857*'fnd base rates'!G$11)
+($I857*'fnd base rates'!G$12)
+($J857*'fnd base rates'!G$13)
+($K857*'fnd base rates'!G$14)
+($M857*'fnd base rates'!G$16)
+($N857*'fnd base rates'!G$17)
+($O857*'fnd base rates'!G$18)
+($P857*VLOOKUP($S857+12,rate_basefnd,7)))
*$R857</f>
        <v>3962.1880000000001</v>
      </c>
      <c r="Z857" s="68">
        <f>(($D857*'fnd base rates'!H$7)
+($E857*'fnd base rates'!H$8)
+($F857*'fnd base rates'!H$9)
+($G857*'fnd base rates'!H$10)
+($H857*'fnd base rates'!H$11)
+($I857*'fnd base rates'!H$12)
+($J857*'fnd base rates'!H$13)
+($K857*'fnd base rates'!H$14)
+($M857*'fnd base rates'!H$16)
+($N857*'fnd base rates'!H$17)
+($O857*'fnd base rates'!H$18)
+($P857*VLOOKUP($S857+12,rate_basefnd,8)))</f>
        <v>13033.099999999999</v>
      </c>
      <c r="AA857" s="68">
        <f>(($D857*'fnd base rates'!I$7)
+($E857*'fnd base rates'!I$8)
+($F857*'fnd base rates'!I$9)
+($G857*'fnd base rates'!I$10)
+($H857*'fnd base rates'!I$11)
+($I857*'fnd base rates'!I$12)
+($J857*'fnd base rates'!I$13)
+($K857*'fnd base rates'!I$14)
+($M857*'fnd base rates'!I$16)
+($N857*'fnd base rates'!I$17)
+($O857*'fnd base rates'!I$18)
+($P857*VLOOKUP($S857+12,rate_basefnd,9)))
*$R857</f>
        <v>9441</v>
      </c>
      <c r="AB857" s="68">
        <f>(($D857*'fnd base rates'!J$7)
+($E857*'fnd base rates'!J$8)
+($F857*'fnd base rates'!J$9)
+($G857*'fnd base rates'!J$10)
+($H857*'fnd base rates'!J$11)
+($I857*'fnd base rates'!J$12)
+($J857*'fnd base rates'!J$13)
+($K857*'fnd base rates'!J$14)
+($M857*'fnd base rates'!J$16)
+($N857*'fnd base rates'!J$17)
+($O857*'fnd base rates'!J$18)
+($P857*VLOOKUP($S857+12,rate_basefnd,10)))
*$R857</f>
        <v>7283.72</v>
      </c>
      <c r="AC857" s="68">
        <f>(($D857*'fnd base rates'!K$7)
+($E857*'fnd base rates'!K$8)
+($F857*'fnd base rates'!K$9)
+($G857*'fnd base rates'!K$10)
+($H857*'fnd base rates'!K$11)
+($I857*'fnd base rates'!K$12)
+($J857*'fnd base rates'!K$13)
+($K857*'fnd base rates'!K$14)
+($M857*'fnd base rates'!K$16)
+($N857*'fnd base rates'!K$17)
+($O857*'fnd base rates'!K$18)
+($P857*VLOOKUP($S857+12,rate_basefnd,11)))
*$R857</f>
        <v>25278.38</v>
      </c>
      <c r="AD857" s="68">
        <f>(($D857*'fnd base rates'!L$7)
+($E857*'fnd base rates'!L$8)
+($F857*'fnd base rates'!L$9)
+($G857*'fnd base rates'!L$10)
+($H857*'fnd base rates'!L$11)
+($I857*'fnd base rates'!L$12)
+($J857*'fnd base rates'!L$13)
+($K857*'fnd base rates'!L$14)
+($M857*'fnd base rates'!L$16)
+($N857*'fnd base rates'!L$17)
+($O857*'fnd base rates'!L$18)
+($P857*VLOOKUP($S857+12,rate_basefnd,12)))</f>
        <v>47251.495999999992</v>
      </c>
      <c r="AE857" s="68">
        <f>(($D857*'fnd base rates'!M$7)
+($E857*'fnd base rates'!M$8)
+($F857*'fnd base rates'!M$9)
+($G857*'fnd base rates'!M$10)
+($H857*'fnd base rates'!M$11)
+($I857*'fnd base rates'!M$12)
+($J857*'fnd base rates'!M$13)
+($K857*'fnd base rates'!M$14)
+($M857*'fnd base rates'!M$16)
+($N857*'fnd base rates'!M$17)
+($O857*'fnd base rates'!M$18)
+($P857*VLOOKUP($S857+12,rate_basefnd,13)))</f>
        <v>0</v>
      </c>
      <c r="AF857" s="3">
        <f t="shared" si="183"/>
        <v>256406.08</v>
      </c>
      <c r="AH857" s="205">
        <f t="shared" si="184"/>
        <v>497117111</v>
      </c>
      <c r="AI857" s="3" t="str">
        <f t="shared" si="188"/>
        <v>497</v>
      </c>
      <c r="AJ857" s="1" t="str">
        <f t="shared" si="189"/>
        <v>117</v>
      </c>
      <c r="AK857" s="1" t="str">
        <f t="shared" si="190"/>
        <v>111</v>
      </c>
      <c r="AL857" s="3">
        <f t="shared" si="185"/>
        <v>1</v>
      </c>
      <c r="AM857" s="3">
        <f t="shared" si="195"/>
        <v>20</v>
      </c>
      <c r="AN857" s="3">
        <f t="shared" si="191"/>
        <v>256406.08</v>
      </c>
      <c r="AO857" s="3">
        <f t="shared" si="192"/>
        <v>12820</v>
      </c>
      <c r="AP857" s="3">
        <f t="shared" si="186"/>
        <v>-7309</v>
      </c>
      <c r="AQ857" s="3">
        <v>20129</v>
      </c>
      <c r="AS857" s="68"/>
      <c r="AT857" s="68"/>
      <c r="AX857" s="4">
        <f t="shared" si="193"/>
        <v>0</v>
      </c>
      <c r="AZ857" s="4">
        <f t="shared" si="194"/>
        <v>0</v>
      </c>
      <c r="BB857" s="4"/>
    </row>
    <row r="858" spans="1:54" s="3" customFormat="1">
      <c r="A858" s="205" t="str">
        <f t="shared" si="187"/>
        <v>497</v>
      </c>
      <c r="B858" s="1">
        <v>497117114</v>
      </c>
      <c r="C858" s="7" t="s">
        <v>125</v>
      </c>
      <c r="D858" s="8">
        <f>'fnd enro'!D858</f>
        <v>0</v>
      </c>
      <c r="E858" s="8">
        <f>'fnd enro'!E858</f>
        <v>0</v>
      </c>
      <c r="F858" s="8">
        <f>'fnd enro'!F858</f>
        <v>1</v>
      </c>
      <c r="G858" s="8">
        <f>'fnd enro'!G858</f>
        <v>2</v>
      </c>
      <c r="H858" s="8">
        <f>'fnd enro'!H858</f>
        <v>5</v>
      </c>
      <c r="I858" s="8">
        <f>'fnd enro'!I858</f>
        <v>8</v>
      </c>
      <c r="J858" s="8">
        <f>'fnd enro'!J858</f>
        <v>0</v>
      </c>
      <c r="K858" s="9">
        <f>'fnd enro'!K858</f>
        <v>0.64</v>
      </c>
      <c r="L858" s="8">
        <f>'fnd enro'!L858</f>
        <v>0</v>
      </c>
      <c r="M858" s="8">
        <f>'fnd enro'!M858</f>
        <v>2</v>
      </c>
      <c r="N858" s="8">
        <f>'fnd enro'!N858</f>
        <v>0</v>
      </c>
      <c r="O858" s="8">
        <f>'fnd enro'!O858</f>
        <v>0</v>
      </c>
      <c r="P858" s="8">
        <f>'fnd enro'!P858</f>
        <v>4</v>
      </c>
      <c r="Q858" s="8">
        <f>'fnd enro'!R858</f>
        <v>16</v>
      </c>
      <c r="R858" s="9">
        <f t="shared" si="182"/>
        <v>1</v>
      </c>
      <c r="S858" s="8">
        <f>VALUE('fnd enro'!Q858)</f>
        <v>10</v>
      </c>
      <c r="T858" s="1"/>
      <c r="U858" s="68">
        <f>(($D858*'fnd base rates'!C$7)
+($E858*'fnd base rates'!C$8)
+($F858*'fnd base rates'!C$9)
+($G858*'fnd base rates'!C$10)
+($H858*'fnd base rates'!C$11)
+($I858*'fnd base rates'!C$12)
+($J858*'fnd base rates'!C$13)
+($K858*'fnd base rates'!C$14)
+($M858*'fnd base rates'!C$16)
+($N858*'fnd base rates'!C$17)
+($O858*'fnd base rates'!C$18)
+($P858*VLOOKUP($S858+12,rate_basefnd,3)))
*$R858</f>
        <v>10293.779200000001</v>
      </c>
      <c r="V858" s="68">
        <f>(($D858*'fnd base rates'!D$7)
+($E858*'fnd base rates'!D$8)
+($F858*'fnd base rates'!D$9)
+($G858*'fnd base rates'!D$10)
+($H858*'fnd base rates'!D$11)
+($I858*'fnd base rates'!D$12)
+($J858*'fnd base rates'!D$13)
+($K858*'fnd base rates'!D$14)
+($M858*'fnd base rates'!D$16)
+($N858*'fnd base rates'!D$17)
+($O858*'fnd base rates'!D$18)
+($P858*VLOOKUP($S858+12,rate_basefnd,4)))
*$R858</f>
        <v>16172.7</v>
      </c>
      <c r="W858" s="68">
        <f>(($D858*'fnd base rates'!E$7)
+($E858*'fnd base rates'!E$8)
+($F858*'fnd base rates'!E$9)
+($G858*'fnd base rates'!E$10)
+($H858*'fnd base rates'!E$11)
+($I858*'fnd base rates'!E$12)
+($J858*'fnd base rates'!E$13)
+($K858*'fnd base rates'!E$14)
+($M858*'fnd base rates'!E$16)
+($N858*'fnd base rates'!E$17)
+($O858*'fnd base rates'!E$18)
+($P858*VLOOKUP($S858+12,rate_basefnd,5)))
*$R858</f>
        <v>100083.53279999999</v>
      </c>
      <c r="X858" s="68">
        <f>(($D858*'fnd base rates'!F$7)
+($E858*'fnd base rates'!F$8)
+($F858*'fnd base rates'!F$9)
+($G858*'fnd base rates'!F$10)
+($H858*'fnd base rates'!F$11)
+($I858*'fnd base rates'!F$12)
+($J858*'fnd base rates'!F$13)
+($K858*'fnd base rates'!F$14)
+($M858*'fnd base rates'!F$16)
+($N858*'fnd base rates'!F$17)
+($O858*'fnd base rates'!F$18)
+($P858*VLOOKUP($S858+12,rate_basefnd,6)))
*$R858</f>
        <v>18189.124800000001</v>
      </c>
      <c r="Y858" s="68">
        <f>(($D858*'fnd base rates'!G$7)
+($E858*'fnd base rates'!G$8)
+($F858*'fnd base rates'!G$9)
+($G858*'fnd base rates'!G$10)
+($H858*'fnd base rates'!G$11)
+($I858*'fnd base rates'!G$12)
+($J858*'fnd base rates'!G$13)
+($K858*'fnd base rates'!G$14)
+($M858*'fnd base rates'!G$16)
+($N858*'fnd base rates'!G$17)
+($O858*'fnd base rates'!G$18)
+($P858*VLOOKUP($S858+12,rate_basefnd,7)))
*$R858</f>
        <v>4070.9063999999998</v>
      </c>
      <c r="Z858" s="68">
        <f>(($D858*'fnd base rates'!H$7)
+($E858*'fnd base rates'!H$8)
+($F858*'fnd base rates'!H$9)
+($G858*'fnd base rates'!H$10)
+($H858*'fnd base rates'!H$11)
+($I858*'fnd base rates'!H$12)
+($J858*'fnd base rates'!H$13)
+($K858*'fnd base rates'!H$14)
+($M858*'fnd base rates'!H$16)
+($N858*'fnd base rates'!H$17)
+($O858*'fnd base rates'!H$18)
+($P858*VLOOKUP($S858+12,rate_basefnd,8)))</f>
        <v>12463.403999999999</v>
      </c>
      <c r="AA858" s="68">
        <f>(($D858*'fnd base rates'!I$7)
+($E858*'fnd base rates'!I$8)
+($F858*'fnd base rates'!I$9)
+($G858*'fnd base rates'!I$10)
+($H858*'fnd base rates'!I$11)
+($I858*'fnd base rates'!I$12)
+($J858*'fnd base rates'!I$13)
+($K858*'fnd base rates'!I$14)
+($M858*'fnd base rates'!I$16)
+($N858*'fnd base rates'!I$17)
+($O858*'fnd base rates'!I$18)
+($P858*VLOOKUP($S858+12,rate_basefnd,9)))
*$R858</f>
        <v>8444.380000000001</v>
      </c>
      <c r="AB858" s="68">
        <f>(($D858*'fnd base rates'!J$7)
+($E858*'fnd base rates'!J$8)
+($F858*'fnd base rates'!J$9)
+($G858*'fnd base rates'!J$10)
+($H858*'fnd base rates'!J$11)
+($I858*'fnd base rates'!J$12)
+($J858*'fnd base rates'!J$13)
+($K858*'fnd base rates'!J$14)
+($M858*'fnd base rates'!J$16)
+($N858*'fnd base rates'!J$17)
+($O858*'fnd base rates'!J$18)
+($P858*VLOOKUP($S858+12,rate_basefnd,10)))
*$R858</f>
        <v>11442.41</v>
      </c>
      <c r="AC858" s="68">
        <f>(($D858*'fnd base rates'!K$7)
+($E858*'fnd base rates'!K$8)
+($F858*'fnd base rates'!K$9)
+($G858*'fnd base rates'!K$10)
+($H858*'fnd base rates'!K$11)
+($I858*'fnd base rates'!K$12)
+($J858*'fnd base rates'!K$13)
+($K858*'fnd base rates'!K$14)
+($M858*'fnd base rates'!K$16)
+($N858*'fnd base rates'!K$17)
+($O858*'fnd base rates'!K$18)
+($P858*VLOOKUP($S858+12,rate_basefnd,11)))
*$R858</f>
        <v>21229.285999999996</v>
      </c>
      <c r="AD858" s="68">
        <f>(($D858*'fnd base rates'!L$7)
+($E858*'fnd base rates'!L$8)
+($F858*'fnd base rates'!L$9)
+($G858*'fnd base rates'!L$10)
+($H858*'fnd base rates'!L$11)
+($I858*'fnd base rates'!L$12)
+($J858*'fnd base rates'!L$13)
+($K858*'fnd base rates'!L$14)
+($M858*'fnd base rates'!L$16)
+($N858*'fnd base rates'!L$17)
+($O858*'fnd base rates'!L$18)
+($P858*VLOOKUP($S858+12,rate_basefnd,12)))</f>
        <v>41005.0308</v>
      </c>
      <c r="AE858" s="68">
        <f>(($D858*'fnd base rates'!M$7)
+($E858*'fnd base rates'!M$8)
+($F858*'fnd base rates'!M$9)
+($G858*'fnd base rates'!M$10)
+($H858*'fnd base rates'!M$11)
+($I858*'fnd base rates'!M$12)
+($J858*'fnd base rates'!M$13)
+($K858*'fnd base rates'!M$14)
+($M858*'fnd base rates'!M$16)
+($N858*'fnd base rates'!M$17)
+($O858*'fnd base rates'!M$18)
+($P858*VLOOKUP($S858+12,rate_basefnd,13)))</f>
        <v>0</v>
      </c>
      <c r="AF858" s="3">
        <f t="shared" si="183"/>
        <v>243394.554</v>
      </c>
      <c r="AH858" s="205">
        <f t="shared" si="184"/>
        <v>497117114</v>
      </c>
      <c r="AI858" s="3" t="str">
        <f t="shared" si="188"/>
        <v>497</v>
      </c>
      <c r="AJ858" s="1" t="str">
        <f t="shared" si="189"/>
        <v>117</v>
      </c>
      <c r="AK858" s="1" t="str">
        <f t="shared" si="190"/>
        <v>114</v>
      </c>
      <c r="AL858" s="3">
        <f t="shared" si="185"/>
        <v>1</v>
      </c>
      <c r="AM858" s="3">
        <f t="shared" si="195"/>
        <v>16</v>
      </c>
      <c r="AN858" s="3">
        <f t="shared" si="191"/>
        <v>243394.554</v>
      </c>
      <c r="AO858" s="3">
        <f t="shared" si="192"/>
        <v>15212</v>
      </c>
      <c r="AP858" s="3">
        <f t="shared" si="186"/>
        <v>-3205</v>
      </c>
      <c r="AQ858" s="3">
        <v>18417</v>
      </c>
      <c r="AS858" s="68"/>
      <c r="AT858" s="68"/>
      <c r="AX858" s="4">
        <f t="shared" si="193"/>
        <v>0</v>
      </c>
      <c r="AZ858" s="4">
        <f t="shared" si="194"/>
        <v>0</v>
      </c>
      <c r="BB858" s="4"/>
    </row>
    <row r="859" spans="1:54" s="3" customFormat="1">
      <c r="A859" s="205" t="str">
        <f t="shared" si="187"/>
        <v>497</v>
      </c>
      <c r="B859" s="1">
        <v>497117117</v>
      </c>
      <c r="C859" s="7" t="s">
        <v>125</v>
      </c>
      <c r="D859" s="8">
        <f>'fnd enro'!D859</f>
        <v>0</v>
      </c>
      <c r="E859" s="8">
        <f>'fnd enro'!E859</f>
        <v>0</v>
      </c>
      <c r="F859" s="8">
        <f>'fnd enro'!F859</f>
        <v>0</v>
      </c>
      <c r="G859" s="8">
        <f>'fnd enro'!G859</f>
        <v>16</v>
      </c>
      <c r="H859" s="8">
        <f>'fnd enro'!H859</f>
        <v>8</v>
      </c>
      <c r="I859" s="8">
        <f>'fnd enro'!I859</f>
        <v>8</v>
      </c>
      <c r="J859" s="8">
        <f>'fnd enro'!J859</f>
        <v>0</v>
      </c>
      <c r="K859" s="9">
        <f>'fnd enro'!K859</f>
        <v>1.28</v>
      </c>
      <c r="L859" s="8">
        <f>'fnd enro'!L859</f>
        <v>0</v>
      </c>
      <c r="M859" s="8">
        <f>'fnd enro'!M859</f>
        <v>2</v>
      </c>
      <c r="N859" s="8">
        <f>'fnd enro'!N859</f>
        <v>0</v>
      </c>
      <c r="O859" s="8">
        <f>'fnd enro'!O859</f>
        <v>0</v>
      </c>
      <c r="P859" s="8">
        <f>'fnd enro'!P859</f>
        <v>3</v>
      </c>
      <c r="Q859" s="8">
        <f>'fnd enro'!R859</f>
        <v>32</v>
      </c>
      <c r="R859" s="9">
        <f t="shared" si="182"/>
        <v>1</v>
      </c>
      <c r="S859" s="8">
        <f>VALUE('fnd enro'!Q859)</f>
        <v>6</v>
      </c>
      <c r="T859" s="1"/>
      <c r="U859" s="68">
        <f>(($D859*'fnd base rates'!C$7)
+($E859*'fnd base rates'!C$8)
+($F859*'fnd base rates'!C$9)
+($G859*'fnd base rates'!C$10)
+($H859*'fnd base rates'!C$11)
+($I859*'fnd base rates'!C$12)
+($J859*'fnd base rates'!C$13)
+($K859*'fnd base rates'!C$14)
+($M859*'fnd base rates'!C$16)
+($N859*'fnd base rates'!C$17)
+($O859*'fnd base rates'!C$18)
+($P859*VLOOKUP($S859+12,rate_basefnd,3)))
*$R859</f>
        <v>19670.7284</v>
      </c>
      <c r="V859" s="68">
        <f>(($D859*'fnd base rates'!D$7)
+($E859*'fnd base rates'!D$8)
+($F859*'fnd base rates'!D$9)
+($G859*'fnd base rates'!D$10)
+($H859*'fnd base rates'!D$11)
+($I859*'fnd base rates'!D$12)
+($J859*'fnd base rates'!D$13)
+($K859*'fnd base rates'!D$14)
+($M859*'fnd base rates'!D$16)
+($N859*'fnd base rates'!D$17)
+($O859*'fnd base rates'!D$18)
+($P859*VLOOKUP($S859+12,rate_basefnd,4)))
*$R859</f>
        <v>28721.27</v>
      </c>
      <c r="W859" s="68">
        <f>(($D859*'fnd base rates'!E$7)
+($E859*'fnd base rates'!E$8)
+($F859*'fnd base rates'!E$9)
+($G859*'fnd base rates'!E$10)
+($H859*'fnd base rates'!E$11)
+($I859*'fnd base rates'!E$12)
+($J859*'fnd base rates'!E$13)
+($K859*'fnd base rates'!E$14)
+($M859*'fnd base rates'!E$16)
+($N859*'fnd base rates'!E$17)
+($O859*'fnd base rates'!E$18)
+($P859*VLOOKUP($S859+12,rate_basefnd,5)))
*$R859</f>
        <v>157730.72559999998</v>
      </c>
      <c r="X859" s="68">
        <f>(($D859*'fnd base rates'!F$7)
+($E859*'fnd base rates'!F$8)
+($F859*'fnd base rates'!F$9)
+($G859*'fnd base rates'!F$10)
+($H859*'fnd base rates'!F$11)
+($I859*'fnd base rates'!F$12)
+($J859*'fnd base rates'!F$13)
+($K859*'fnd base rates'!F$14)
+($M859*'fnd base rates'!F$16)
+($N859*'fnd base rates'!F$17)
+($O859*'fnd base rates'!F$18)
+($P859*VLOOKUP($S859+12,rate_basefnd,6)))
*$R859</f>
        <v>39715.589599999999</v>
      </c>
      <c r="Y859" s="68">
        <f>(($D859*'fnd base rates'!G$7)
+($E859*'fnd base rates'!G$8)
+($F859*'fnd base rates'!G$9)
+($G859*'fnd base rates'!G$10)
+($H859*'fnd base rates'!G$11)
+($I859*'fnd base rates'!G$12)
+($J859*'fnd base rates'!G$13)
+($K859*'fnd base rates'!G$14)
+($M859*'fnd base rates'!G$16)
+($N859*'fnd base rates'!G$17)
+($O859*'fnd base rates'!G$18)
+($P859*VLOOKUP($S859+12,rate_basefnd,7)))
*$R859</f>
        <v>6415.9927999999991</v>
      </c>
      <c r="Z859" s="68">
        <f>(($D859*'fnd base rates'!H$7)
+($E859*'fnd base rates'!H$8)
+($F859*'fnd base rates'!H$9)
+($G859*'fnd base rates'!H$10)
+($H859*'fnd base rates'!H$11)
+($I859*'fnd base rates'!H$12)
+($J859*'fnd base rates'!H$13)
+($K859*'fnd base rates'!H$14)
+($M859*'fnd base rates'!H$16)
+($N859*'fnd base rates'!H$17)
+($O859*'fnd base rates'!H$18)
+($P859*VLOOKUP($S859+12,rate_basefnd,8)))</f>
        <v>21689.398000000001</v>
      </c>
      <c r="AA859" s="68">
        <f>(($D859*'fnd base rates'!I$7)
+($E859*'fnd base rates'!I$8)
+($F859*'fnd base rates'!I$9)
+($G859*'fnd base rates'!I$10)
+($H859*'fnd base rates'!I$11)
+($I859*'fnd base rates'!I$12)
+($J859*'fnd base rates'!I$13)
+($K859*'fnd base rates'!I$14)
+($M859*'fnd base rates'!I$16)
+($N859*'fnd base rates'!I$17)
+($O859*'fnd base rates'!I$18)
+($P859*VLOOKUP($S859+12,rate_basefnd,9)))
*$R859</f>
        <v>15287.28</v>
      </c>
      <c r="AB859" s="68">
        <f>(($D859*'fnd base rates'!J$7)
+($E859*'fnd base rates'!J$8)
+($F859*'fnd base rates'!J$9)
+($G859*'fnd base rates'!J$10)
+($H859*'fnd base rates'!J$11)
+($I859*'fnd base rates'!J$12)
+($J859*'fnd base rates'!J$13)
+($K859*'fnd base rates'!J$14)
+($M859*'fnd base rates'!J$16)
+($N859*'fnd base rates'!J$17)
+($O859*'fnd base rates'!J$18)
+($P859*VLOOKUP($S859+12,rate_basefnd,10)))
*$R859</f>
        <v>12405.12</v>
      </c>
      <c r="AC859" s="68">
        <f>(($D859*'fnd base rates'!K$7)
+($E859*'fnd base rates'!K$8)
+($F859*'fnd base rates'!K$9)
+($G859*'fnd base rates'!K$10)
+($H859*'fnd base rates'!K$11)
+($I859*'fnd base rates'!K$12)
+($J859*'fnd base rates'!K$13)
+($K859*'fnd base rates'!K$14)
+($M859*'fnd base rates'!K$16)
+($N859*'fnd base rates'!K$17)
+($O859*'fnd base rates'!K$18)
+($P859*VLOOKUP($S859+12,rate_basefnd,11)))
*$R859</f>
        <v>41111.392</v>
      </c>
      <c r="AD859" s="68">
        <f>(($D859*'fnd base rates'!L$7)
+($E859*'fnd base rates'!L$8)
+($F859*'fnd base rates'!L$9)
+($G859*'fnd base rates'!L$10)
+($H859*'fnd base rates'!L$11)
+($I859*'fnd base rates'!L$12)
+($J859*'fnd base rates'!L$13)
+($K859*'fnd base rates'!L$14)
+($M859*'fnd base rates'!L$16)
+($N859*'fnd base rates'!L$17)
+($O859*'fnd base rates'!L$18)
+($P859*VLOOKUP($S859+12,rate_basefnd,12)))</f>
        <v>75811.991599999994</v>
      </c>
      <c r="AE859" s="68">
        <f>(($D859*'fnd base rates'!M$7)
+($E859*'fnd base rates'!M$8)
+($F859*'fnd base rates'!M$9)
+($G859*'fnd base rates'!M$10)
+($H859*'fnd base rates'!M$11)
+($I859*'fnd base rates'!M$12)
+($J859*'fnd base rates'!M$13)
+($K859*'fnd base rates'!M$14)
+($M859*'fnd base rates'!M$16)
+($N859*'fnd base rates'!M$17)
+($O859*'fnd base rates'!M$18)
+($P859*VLOOKUP($S859+12,rate_basefnd,13)))</f>
        <v>0</v>
      </c>
      <c r="AF859" s="3">
        <f t="shared" si="183"/>
        <v>418559.48800000001</v>
      </c>
      <c r="AH859" s="205">
        <f t="shared" si="184"/>
        <v>497117117</v>
      </c>
      <c r="AI859" s="3" t="str">
        <f t="shared" si="188"/>
        <v>497</v>
      </c>
      <c r="AJ859" s="1" t="str">
        <f t="shared" si="189"/>
        <v>117</v>
      </c>
      <c r="AK859" s="1" t="str">
        <f t="shared" si="190"/>
        <v>117</v>
      </c>
      <c r="AL859" s="3">
        <f t="shared" si="185"/>
        <v>1</v>
      </c>
      <c r="AM859" s="3">
        <f t="shared" si="195"/>
        <v>32</v>
      </c>
      <c r="AN859" s="3">
        <f t="shared" si="191"/>
        <v>418559.48800000001</v>
      </c>
      <c r="AO859" s="3">
        <f t="shared" si="192"/>
        <v>13080</v>
      </c>
      <c r="AP859" s="3">
        <f t="shared" si="186"/>
        <v>515</v>
      </c>
      <c r="AQ859" s="3">
        <v>12565</v>
      </c>
      <c r="AS859" s="68"/>
      <c r="AT859" s="68"/>
      <c r="AX859" s="4">
        <f t="shared" si="193"/>
        <v>0</v>
      </c>
      <c r="AZ859" s="4">
        <f t="shared" si="194"/>
        <v>0</v>
      </c>
      <c r="BB859" s="4"/>
    </row>
    <row r="860" spans="1:54" s="3" customFormat="1">
      <c r="A860" s="205" t="str">
        <f t="shared" si="187"/>
        <v>497</v>
      </c>
      <c r="B860" s="1">
        <v>497117127</v>
      </c>
      <c r="C860" s="7" t="s">
        <v>125</v>
      </c>
      <c r="D860" s="8">
        <f>'fnd enro'!D860</f>
        <v>0</v>
      </c>
      <c r="E860" s="8">
        <f>'fnd enro'!E860</f>
        <v>0</v>
      </c>
      <c r="F860" s="8">
        <f>'fnd enro'!F860</f>
        <v>1</v>
      </c>
      <c r="G860" s="8">
        <f>'fnd enro'!G860</f>
        <v>0</v>
      </c>
      <c r="H860" s="8">
        <f>'fnd enro'!H860</f>
        <v>3</v>
      </c>
      <c r="I860" s="8">
        <f>'fnd enro'!I860</f>
        <v>1</v>
      </c>
      <c r="J860" s="8">
        <f>'fnd enro'!J860</f>
        <v>0</v>
      </c>
      <c r="K860" s="9">
        <f>'fnd enro'!K860</f>
        <v>0.2</v>
      </c>
      <c r="L860" s="8">
        <f>'fnd enro'!L860</f>
        <v>0</v>
      </c>
      <c r="M860" s="8">
        <f>'fnd enro'!M860</f>
        <v>0</v>
      </c>
      <c r="N860" s="8">
        <f>'fnd enro'!N860</f>
        <v>0</v>
      </c>
      <c r="O860" s="8">
        <f>'fnd enro'!O860</f>
        <v>0</v>
      </c>
      <c r="P860" s="8">
        <f>'fnd enro'!P860</f>
        <v>1</v>
      </c>
      <c r="Q860" s="8">
        <f>'fnd enro'!R860</f>
        <v>5</v>
      </c>
      <c r="R860" s="9">
        <f t="shared" si="182"/>
        <v>1</v>
      </c>
      <c r="S860" s="8">
        <f>VALUE('fnd enro'!Q860)</f>
        <v>5</v>
      </c>
      <c r="T860" s="1"/>
      <c r="U860" s="68">
        <f>(($D860*'fnd base rates'!C$7)
+($E860*'fnd base rates'!C$8)
+($F860*'fnd base rates'!C$9)
+($G860*'fnd base rates'!C$10)
+($H860*'fnd base rates'!C$11)
+($I860*'fnd base rates'!C$12)
+($J860*'fnd base rates'!C$13)
+($K860*'fnd base rates'!C$14)
+($M860*'fnd base rates'!C$16)
+($N860*'fnd base rates'!C$17)
+($O860*'fnd base rates'!C$18)
+($P860*VLOOKUP($S860+12,rate_basefnd,3)))
*$R860</f>
        <v>3069.8960000000002</v>
      </c>
      <c r="V860" s="68">
        <f>(($D860*'fnd base rates'!D$7)
+($E860*'fnd base rates'!D$8)
+($F860*'fnd base rates'!D$9)
+($G860*'fnd base rates'!D$10)
+($H860*'fnd base rates'!D$11)
+($I860*'fnd base rates'!D$12)
+($J860*'fnd base rates'!D$13)
+($K860*'fnd base rates'!D$14)
+($M860*'fnd base rates'!D$16)
+($N860*'fnd base rates'!D$17)
+($O860*'fnd base rates'!D$18)
+($P860*VLOOKUP($S860+12,rate_basefnd,4)))
*$R860</f>
        <v>4582.93</v>
      </c>
      <c r="W860" s="68">
        <f>(($D860*'fnd base rates'!E$7)
+($E860*'fnd base rates'!E$8)
+($F860*'fnd base rates'!E$9)
+($G860*'fnd base rates'!E$10)
+($H860*'fnd base rates'!E$11)
+($I860*'fnd base rates'!E$12)
+($J860*'fnd base rates'!E$13)
+($K860*'fnd base rates'!E$14)
+($M860*'fnd base rates'!E$16)
+($N860*'fnd base rates'!E$17)
+($O860*'fnd base rates'!E$18)
+($P860*VLOOKUP($S860+12,rate_basefnd,5)))
*$R860</f>
        <v>24653.853999999999</v>
      </c>
      <c r="X860" s="68">
        <f>(($D860*'fnd base rates'!F$7)
+($E860*'fnd base rates'!F$8)
+($F860*'fnd base rates'!F$9)
+($G860*'fnd base rates'!F$10)
+($H860*'fnd base rates'!F$11)
+($I860*'fnd base rates'!F$12)
+($J860*'fnd base rates'!F$13)
+($K860*'fnd base rates'!F$14)
+($M860*'fnd base rates'!F$16)
+($N860*'fnd base rates'!F$17)
+($O860*'fnd base rates'!F$18)
+($P860*VLOOKUP($S860+12,rate_basefnd,6)))
*$R860</f>
        <v>5750.3239999999996</v>
      </c>
      <c r="Y860" s="68">
        <f>(($D860*'fnd base rates'!G$7)
+($E860*'fnd base rates'!G$8)
+($F860*'fnd base rates'!G$9)
+($G860*'fnd base rates'!G$10)
+($H860*'fnd base rates'!G$11)
+($I860*'fnd base rates'!G$12)
+($J860*'fnd base rates'!G$13)
+($K860*'fnd base rates'!G$14)
+($M860*'fnd base rates'!G$16)
+($N860*'fnd base rates'!G$17)
+($O860*'fnd base rates'!G$18)
+($P860*VLOOKUP($S860+12,rate_basefnd,7)))
*$R860</f>
        <v>1080.6220000000001</v>
      </c>
      <c r="Z860" s="68">
        <f>(($D860*'fnd base rates'!H$7)
+($E860*'fnd base rates'!H$8)
+($F860*'fnd base rates'!H$9)
+($G860*'fnd base rates'!H$10)
+($H860*'fnd base rates'!H$11)
+($I860*'fnd base rates'!H$12)
+($J860*'fnd base rates'!H$13)
+($K860*'fnd base rates'!H$14)
+($M860*'fnd base rates'!H$16)
+($N860*'fnd base rates'!H$17)
+($O860*'fnd base rates'!H$18)
+($P860*VLOOKUP($S860+12,rate_basefnd,8)))</f>
        <v>3269.1099999999997</v>
      </c>
      <c r="AA860" s="68">
        <f>(($D860*'fnd base rates'!I$7)
+($E860*'fnd base rates'!I$8)
+($F860*'fnd base rates'!I$9)
+($G860*'fnd base rates'!I$10)
+($H860*'fnd base rates'!I$11)
+($I860*'fnd base rates'!I$12)
+($J860*'fnd base rates'!I$13)
+($K860*'fnd base rates'!I$14)
+($M860*'fnd base rates'!I$16)
+($N860*'fnd base rates'!I$17)
+($O860*'fnd base rates'!I$18)
+($P860*VLOOKUP($S860+12,rate_basefnd,9)))
*$R860</f>
        <v>2419.2599999999998</v>
      </c>
      <c r="AB860" s="68">
        <f>(($D860*'fnd base rates'!J$7)
+($E860*'fnd base rates'!J$8)
+($F860*'fnd base rates'!J$9)
+($G860*'fnd base rates'!J$10)
+($H860*'fnd base rates'!J$11)
+($I860*'fnd base rates'!J$12)
+($J860*'fnd base rates'!J$13)
+($K860*'fnd base rates'!J$14)
+($M860*'fnd base rates'!J$16)
+($N860*'fnd base rates'!J$17)
+($O860*'fnd base rates'!J$18)
+($P860*VLOOKUP($S860+12,rate_basefnd,10)))
*$R860</f>
        <v>2274.0199999999995</v>
      </c>
      <c r="AC860" s="68">
        <f>(($D860*'fnd base rates'!K$7)
+($E860*'fnd base rates'!K$8)
+($F860*'fnd base rates'!K$9)
+($G860*'fnd base rates'!K$10)
+($H860*'fnd base rates'!K$11)
+($I860*'fnd base rates'!K$12)
+($J860*'fnd base rates'!K$13)
+($K860*'fnd base rates'!K$14)
+($M860*'fnd base rates'!K$16)
+($N860*'fnd base rates'!K$17)
+($O860*'fnd base rates'!K$18)
+($P860*VLOOKUP($S860+12,rate_basefnd,11)))
*$R860</f>
        <v>6455.96</v>
      </c>
      <c r="AD860" s="68">
        <f>(($D860*'fnd base rates'!L$7)
+($E860*'fnd base rates'!L$8)
+($F860*'fnd base rates'!L$9)
+($G860*'fnd base rates'!L$10)
+($H860*'fnd base rates'!L$11)
+($I860*'fnd base rates'!L$12)
+($J860*'fnd base rates'!L$13)
+($K860*'fnd base rates'!L$14)
+($M860*'fnd base rates'!L$16)
+($N860*'fnd base rates'!L$17)
+($O860*'fnd base rates'!L$18)
+($P860*VLOOKUP($S860+12,rate_basefnd,12)))</f>
        <v>12335.793999999998</v>
      </c>
      <c r="AE860" s="68">
        <f>(($D860*'fnd base rates'!M$7)
+($E860*'fnd base rates'!M$8)
+($F860*'fnd base rates'!M$9)
+($G860*'fnd base rates'!M$10)
+($H860*'fnd base rates'!M$11)
+($I860*'fnd base rates'!M$12)
+($J860*'fnd base rates'!M$13)
+($K860*'fnd base rates'!M$14)
+($M860*'fnd base rates'!M$16)
+($N860*'fnd base rates'!M$17)
+($O860*'fnd base rates'!M$18)
+($P860*VLOOKUP($S860+12,rate_basefnd,13)))</f>
        <v>0</v>
      </c>
      <c r="AF860" s="3">
        <f t="shared" si="183"/>
        <v>65891.77</v>
      </c>
      <c r="AH860" s="205">
        <f t="shared" si="184"/>
        <v>497117127</v>
      </c>
      <c r="AI860" s="3" t="str">
        <f t="shared" si="188"/>
        <v>497</v>
      </c>
      <c r="AJ860" s="1" t="str">
        <f t="shared" si="189"/>
        <v>117</v>
      </c>
      <c r="AK860" s="1" t="str">
        <f t="shared" si="190"/>
        <v>127</v>
      </c>
      <c r="AL860" s="3">
        <f t="shared" si="185"/>
        <v>1</v>
      </c>
      <c r="AM860" s="3">
        <f t="shared" si="195"/>
        <v>5</v>
      </c>
      <c r="AN860" s="3">
        <f t="shared" si="191"/>
        <v>65891.77</v>
      </c>
      <c r="AO860" s="3">
        <f t="shared" si="192"/>
        <v>13178</v>
      </c>
      <c r="AP860" s="3">
        <f t="shared" si="186"/>
        <v>-36</v>
      </c>
      <c r="AQ860" s="3">
        <v>13214</v>
      </c>
      <c r="AS860" s="68"/>
      <c r="AT860" s="68"/>
      <c r="AX860" s="4">
        <f t="shared" si="193"/>
        <v>0</v>
      </c>
      <c r="AZ860" s="4">
        <f t="shared" si="194"/>
        <v>0</v>
      </c>
      <c r="BB860" s="4"/>
    </row>
    <row r="861" spans="1:54" s="3" customFormat="1">
      <c r="A861" s="205" t="str">
        <f t="shared" si="187"/>
        <v>497</v>
      </c>
      <c r="B861" s="1">
        <v>497117137</v>
      </c>
      <c r="C861" s="7" t="s">
        <v>125</v>
      </c>
      <c r="D861" s="8">
        <f>'fnd enro'!D861</f>
        <v>0</v>
      </c>
      <c r="E861" s="8">
        <f>'fnd enro'!E861</f>
        <v>0</v>
      </c>
      <c r="F861" s="8">
        <f>'fnd enro'!F861</f>
        <v>1</v>
      </c>
      <c r="G861" s="8">
        <f>'fnd enro'!G861</f>
        <v>13</v>
      </c>
      <c r="H861" s="8">
        <f>'fnd enro'!H861</f>
        <v>8</v>
      </c>
      <c r="I861" s="8">
        <f>'fnd enro'!I861</f>
        <v>8</v>
      </c>
      <c r="J861" s="8">
        <f>'fnd enro'!J861</f>
        <v>0</v>
      </c>
      <c r="K861" s="9">
        <f>'fnd enro'!K861</f>
        <v>1.2</v>
      </c>
      <c r="L861" s="8">
        <f>'fnd enro'!L861</f>
        <v>0</v>
      </c>
      <c r="M861" s="8">
        <f>'fnd enro'!M861</f>
        <v>0</v>
      </c>
      <c r="N861" s="8">
        <f>'fnd enro'!N861</f>
        <v>0</v>
      </c>
      <c r="O861" s="8">
        <f>'fnd enro'!O861</f>
        <v>0</v>
      </c>
      <c r="P861" s="8">
        <f>'fnd enro'!P861</f>
        <v>7</v>
      </c>
      <c r="Q861" s="8">
        <f>'fnd enro'!R861</f>
        <v>30</v>
      </c>
      <c r="R861" s="9">
        <f t="shared" si="182"/>
        <v>1</v>
      </c>
      <c r="S861" s="8">
        <f>VALUE('fnd enro'!Q861)</f>
        <v>12</v>
      </c>
      <c r="T861" s="1"/>
      <c r="U861" s="68">
        <f>(($D861*'fnd base rates'!C$7)
+($E861*'fnd base rates'!C$8)
+($F861*'fnd base rates'!C$9)
+($G861*'fnd base rates'!C$10)
+($H861*'fnd base rates'!C$11)
+($I861*'fnd base rates'!C$12)
+($J861*'fnd base rates'!C$13)
+($K861*'fnd base rates'!C$14)
+($M861*'fnd base rates'!C$16)
+($N861*'fnd base rates'!C$17)
+($O861*'fnd base rates'!C$18)
+($P861*VLOOKUP($S861+12,rate_basefnd,3)))
*$R861</f>
        <v>18992.236000000004</v>
      </c>
      <c r="V861" s="68">
        <f>(($D861*'fnd base rates'!D$7)
+($E861*'fnd base rates'!D$8)
+($F861*'fnd base rates'!D$9)
+($G861*'fnd base rates'!D$10)
+($H861*'fnd base rates'!D$11)
+($I861*'fnd base rates'!D$12)
+($J861*'fnd base rates'!D$13)
+($K861*'fnd base rates'!D$14)
+($M861*'fnd base rates'!D$16)
+($N861*'fnd base rates'!D$17)
+($O861*'fnd base rates'!D$18)
+($P861*VLOOKUP($S861+12,rate_basefnd,4)))
*$R861</f>
        <v>30211.489999999998</v>
      </c>
      <c r="W861" s="68">
        <f>(($D861*'fnd base rates'!E$7)
+($E861*'fnd base rates'!E$8)
+($F861*'fnd base rates'!E$9)
+($G861*'fnd base rates'!E$10)
+($H861*'fnd base rates'!E$11)
+($I861*'fnd base rates'!E$12)
+($J861*'fnd base rates'!E$13)
+($K861*'fnd base rates'!E$14)
+($M861*'fnd base rates'!E$16)
+($N861*'fnd base rates'!E$17)
+($O861*'fnd base rates'!E$18)
+($P861*VLOOKUP($S861+12,rate_basefnd,5)))
*$R861</f>
        <v>181374.53400000001</v>
      </c>
      <c r="X861" s="68">
        <f>(($D861*'fnd base rates'!F$7)
+($E861*'fnd base rates'!F$8)
+($F861*'fnd base rates'!F$9)
+($G861*'fnd base rates'!F$10)
+($H861*'fnd base rates'!F$11)
+($I861*'fnd base rates'!F$12)
+($J861*'fnd base rates'!F$13)
+($K861*'fnd base rates'!F$14)
+($M861*'fnd base rates'!F$16)
+($N861*'fnd base rates'!F$17)
+($O861*'fnd base rates'!F$18)
+($P861*VLOOKUP($S861+12,rate_basefnd,6)))
*$R861</f>
        <v>36498.183999999994</v>
      </c>
      <c r="Y861" s="68">
        <f>(($D861*'fnd base rates'!G$7)
+($E861*'fnd base rates'!G$8)
+($F861*'fnd base rates'!G$9)
+($G861*'fnd base rates'!G$10)
+($H861*'fnd base rates'!G$11)
+($I861*'fnd base rates'!G$12)
+($J861*'fnd base rates'!G$13)
+($K861*'fnd base rates'!G$14)
+($M861*'fnd base rates'!G$16)
+($N861*'fnd base rates'!G$17)
+($O861*'fnd base rates'!G$18)
+($P861*VLOOKUP($S861+12,rate_basefnd,7)))
*$R861</f>
        <v>7655.5719999999992</v>
      </c>
      <c r="Z861" s="68">
        <f>(($D861*'fnd base rates'!H$7)
+($E861*'fnd base rates'!H$8)
+($F861*'fnd base rates'!H$9)
+($G861*'fnd base rates'!H$10)
+($H861*'fnd base rates'!H$11)
+($I861*'fnd base rates'!H$12)
+($J861*'fnd base rates'!H$13)
+($K861*'fnd base rates'!H$14)
+($M861*'fnd base rates'!H$16)
+($N861*'fnd base rates'!H$17)
+($O861*'fnd base rates'!H$18)
+($P861*VLOOKUP($S861+12,rate_basefnd,8)))</f>
        <v>20487.620000000003</v>
      </c>
      <c r="AA861" s="68">
        <f>(($D861*'fnd base rates'!I$7)
+($E861*'fnd base rates'!I$8)
+($F861*'fnd base rates'!I$9)
+($G861*'fnd base rates'!I$10)
+($H861*'fnd base rates'!I$11)
+($I861*'fnd base rates'!I$12)
+($J861*'fnd base rates'!I$13)
+($K861*'fnd base rates'!I$14)
+($M861*'fnd base rates'!I$16)
+($N861*'fnd base rates'!I$17)
+($O861*'fnd base rates'!I$18)
+($P861*VLOOKUP($S861+12,rate_basefnd,9)))
*$R861</f>
        <v>15627.01</v>
      </c>
      <c r="AB861" s="68">
        <f>(($D861*'fnd base rates'!J$7)
+($E861*'fnd base rates'!J$8)
+($F861*'fnd base rates'!J$9)
+($G861*'fnd base rates'!J$10)
+($H861*'fnd base rates'!J$11)
+($I861*'fnd base rates'!J$12)
+($J861*'fnd base rates'!J$13)
+($K861*'fnd base rates'!J$14)
+($M861*'fnd base rates'!J$16)
+($N861*'fnd base rates'!J$17)
+($O861*'fnd base rates'!J$18)
+($P861*VLOOKUP($S861+12,rate_basefnd,10)))
*$R861</f>
        <v>19364.559999999998</v>
      </c>
      <c r="AC861" s="68">
        <f>(($D861*'fnd base rates'!K$7)
+($E861*'fnd base rates'!K$8)
+($F861*'fnd base rates'!K$9)
+($G861*'fnd base rates'!K$10)
+($H861*'fnd base rates'!K$11)
+($I861*'fnd base rates'!K$12)
+($J861*'fnd base rates'!K$13)
+($K861*'fnd base rates'!K$14)
+($M861*'fnd base rates'!K$16)
+($N861*'fnd base rates'!K$17)
+($O861*'fnd base rates'!K$18)
+($P861*VLOOKUP($S861+12,rate_basefnd,11)))
*$R861</f>
        <v>37937.259999999995</v>
      </c>
      <c r="AD861" s="68">
        <f>(($D861*'fnd base rates'!L$7)
+($E861*'fnd base rates'!L$8)
+($F861*'fnd base rates'!L$9)
+($G861*'fnd base rates'!L$10)
+($H861*'fnd base rates'!L$11)
+($I861*'fnd base rates'!L$12)
+($J861*'fnd base rates'!L$13)
+($K861*'fnd base rates'!L$14)
+($M861*'fnd base rates'!L$16)
+($N861*'fnd base rates'!L$17)
+($O861*'fnd base rates'!L$18)
+($P861*VLOOKUP($S861+12,rate_basefnd,12)))</f>
        <v>77129.284</v>
      </c>
      <c r="AE861" s="68">
        <f>(($D861*'fnd base rates'!M$7)
+($E861*'fnd base rates'!M$8)
+($F861*'fnd base rates'!M$9)
+($G861*'fnd base rates'!M$10)
+($H861*'fnd base rates'!M$11)
+($I861*'fnd base rates'!M$12)
+($J861*'fnd base rates'!M$13)
+($K861*'fnd base rates'!M$14)
+($M861*'fnd base rates'!M$16)
+($N861*'fnd base rates'!M$17)
+($O861*'fnd base rates'!M$18)
+($P861*VLOOKUP($S861+12,rate_basefnd,13)))</f>
        <v>0</v>
      </c>
      <c r="AF861" s="3">
        <f t="shared" si="183"/>
        <v>445277.75</v>
      </c>
      <c r="AH861" s="205">
        <f t="shared" si="184"/>
        <v>497117137</v>
      </c>
      <c r="AI861" s="3" t="str">
        <f t="shared" si="188"/>
        <v>497</v>
      </c>
      <c r="AJ861" s="1" t="str">
        <f t="shared" si="189"/>
        <v>117</v>
      </c>
      <c r="AK861" s="1" t="str">
        <f t="shared" si="190"/>
        <v>137</v>
      </c>
      <c r="AL861" s="3">
        <f t="shared" si="185"/>
        <v>1</v>
      </c>
      <c r="AM861" s="3">
        <f t="shared" si="195"/>
        <v>30</v>
      </c>
      <c r="AN861" s="3">
        <f t="shared" si="191"/>
        <v>445277.75</v>
      </c>
      <c r="AO861" s="3">
        <f t="shared" si="192"/>
        <v>14843</v>
      </c>
      <c r="AP861" s="3">
        <f t="shared" si="186"/>
        <v>3110</v>
      </c>
      <c r="AQ861" s="3">
        <v>11733</v>
      </c>
      <c r="AS861" s="68"/>
      <c r="AT861" s="68"/>
      <c r="AX861" s="4">
        <f t="shared" si="193"/>
        <v>0</v>
      </c>
      <c r="AZ861" s="4">
        <f t="shared" si="194"/>
        <v>0</v>
      </c>
      <c r="BB861" s="4"/>
    </row>
    <row r="862" spans="1:54" s="3" customFormat="1">
      <c r="A862" s="205" t="str">
        <f t="shared" si="187"/>
        <v>497</v>
      </c>
      <c r="B862" s="1">
        <v>497117159</v>
      </c>
      <c r="C862" s="7" t="s">
        <v>125</v>
      </c>
      <c r="D862" s="8">
        <f>'fnd enro'!D862</f>
        <v>0</v>
      </c>
      <c r="E862" s="8">
        <f>'fnd enro'!E862</f>
        <v>0</v>
      </c>
      <c r="F862" s="8">
        <f>'fnd enro'!F862</f>
        <v>0</v>
      </c>
      <c r="G862" s="8">
        <f>'fnd enro'!G862</f>
        <v>5</v>
      </c>
      <c r="H862" s="8">
        <f>'fnd enro'!H862</f>
        <v>3</v>
      </c>
      <c r="I862" s="8">
        <f>'fnd enro'!I862</f>
        <v>1</v>
      </c>
      <c r="J862" s="8">
        <f>'fnd enro'!J862</f>
        <v>0</v>
      </c>
      <c r="K862" s="9">
        <f>'fnd enro'!K862</f>
        <v>0.36</v>
      </c>
      <c r="L862" s="8">
        <f>'fnd enro'!L862</f>
        <v>0</v>
      </c>
      <c r="M862" s="8">
        <f>'fnd enro'!M862</f>
        <v>0</v>
      </c>
      <c r="N862" s="8">
        <f>'fnd enro'!N862</f>
        <v>0</v>
      </c>
      <c r="O862" s="8">
        <f>'fnd enro'!O862</f>
        <v>0</v>
      </c>
      <c r="P862" s="8">
        <f>'fnd enro'!P862</f>
        <v>0</v>
      </c>
      <c r="Q862" s="8">
        <f>'fnd enro'!R862</f>
        <v>9</v>
      </c>
      <c r="R862" s="9">
        <f t="shared" si="182"/>
        <v>1</v>
      </c>
      <c r="S862" s="8">
        <f>VALUE('fnd enro'!Q862)</f>
        <v>3</v>
      </c>
      <c r="T862" s="1"/>
      <c r="U862" s="68">
        <f>(($D862*'fnd base rates'!C$7)
+($E862*'fnd base rates'!C$8)
+($F862*'fnd base rates'!C$9)
+($G862*'fnd base rates'!C$10)
+($H862*'fnd base rates'!C$11)
+($I862*'fnd base rates'!C$12)
+($J862*'fnd base rates'!C$13)
+($K862*'fnd base rates'!C$14)
+($M862*'fnd base rates'!C$16)
+($N862*'fnd base rates'!C$17)
+($O862*'fnd base rates'!C$18)
+($P862*VLOOKUP($S862+12,rate_basefnd,3)))
*$R862</f>
        <v>5396.9507999999996</v>
      </c>
      <c r="V862" s="68">
        <f>(($D862*'fnd base rates'!D$7)
+($E862*'fnd base rates'!D$8)
+($F862*'fnd base rates'!D$9)
+($G862*'fnd base rates'!D$10)
+($H862*'fnd base rates'!D$11)
+($I862*'fnd base rates'!D$12)
+($J862*'fnd base rates'!D$13)
+($K862*'fnd base rates'!D$14)
+($M862*'fnd base rates'!D$16)
+($N862*'fnd base rates'!D$17)
+($O862*'fnd base rates'!D$18)
+($P862*VLOOKUP($S862+12,rate_basefnd,4)))
*$R862</f>
        <v>7638.66</v>
      </c>
      <c r="W862" s="68">
        <f>(($D862*'fnd base rates'!E$7)
+($E862*'fnd base rates'!E$8)
+($F862*'fnd base rates'!E$9)
+($G862*'fnd base rates'!E$10)
+($H862*'fnd base rates'!E$11)
+($I862*'fnd base rates'!E$12)
+($J862*'fnd base rates'!E$13)
+($K862*'fnd base rates'!E$14)
+($M862*'fnd base rates'!E$16)
+($N862*'fnd base rates'!E$17)
+($O862*'fnd base rates'!E$18)
+($P862*VLOOKUP($S862+12,rate_basefnd,5)))
*$R862</f>
        <v>38621.057200000003</v>
      </c>
      <c r="X862" s="68">
        <f>(($D862*'fnd base rates'!F$7)
+($E862*'fnd base rates'!F$8)
+($F862*'fnd base rates'!F$9)
+($G862*'fnd base rates'!F$10)
+($H862*'fnd base rates'!F$11)
+($I862*'fnd base rates'!F$12)
+($J862*'fnd base rates'!F$13)
+($K862*'fnd base rates'!F$14)
+($M862*'fnd base rates'!F$16)
+($N862*'fnd base rates'!F$17)
+($O862*'fnd base rates'!F$18)
+($P862*VLOOKUP($S862+12,rate_basefnd,6)))
*$R862</f>
        <v>11341.655199999999</v>
      </c>
      <c r="Y862" s="68">
        <f>(($D862*'fnd base rates'!G$7)
+($E862*'fnd base rates'!G$8)
+($F862*'fnd base rates'!G$9)
+($G862*'fnd base rates'!G$10)
+($H862*'fnd base rates'!G$11)
+($I862*'fnd base rates'!G$12)
+($J862*'fnd base rates'!G$13)
+($K862*'fnd base rates'!G$14)
+($M862*'fnd base rates'!G$16)
+($N862*'fnd base rates'!G$17)
+($O862*'fnd base rates'!G$18)
+($P862*VLOOKUP($S862+12,rate_basefnd,7)))
*$R862</f>
        <v>1618.6536000000001</v>
      </c>
      <c r="Z862" s="68">
        <f>(($D862*'fnd base rates'!H$7)
+($E862*'fnd base rates'!H$8)
+($F862*'fnd base rates'!H$9)
+($G862*'fnd base rates'!H$10)
+($H862*'fnd base rates'!H$11)
+($I862*'fnd base rates'!H$12)
+($J862*'fnd base rates'!H$13)
+($K862*'fnd base rates'!H$14)
+($M862*'fnd base rates'!H$16)
+($N862*'fnd base rates'!H$17)
+($O862*'fnd base rates'!H$18)
+($P862*VLOOKUP($S862+12,rate_basefnd,8)))</f>
        <v>5569.6959999999999</v>
      </c>
      <c r="AA862" s="68">
        <f>(($D862*'fnd base rates'!I$7)
+($E862*'fnd base rates'!I$8)
+($F862*'fnd base rates'!I$9)
+($G862*'fnd base rates'!I$10)
+($H862*'fnd base rates'!I$11)
+($I862*'fnd base rates'!I$12)
+($J862*'fnd base rates'!I$13)
+($K862*'fnd base rates'!I$14)
+($M862*'fnd base rates'!I$16)
+($N862*'fnd base rates'!I$17)
+($O862*'fnd base rates'!I$18)
+($P862*VLOOKUP($S862+12,rate_basefnd,9)))
*$R862</f>
        <v>4097.8</v>
      </c>
      <c r="AB862" s="68">
        <f>(($D862*'fnd base rates'!J$7)
+($E862*'fnd base rates'!J$8)
+($F862*'fnd base rates'!J$9)
+($G862*'fnd base rates'!J$10)
+($H862*'fnd base rates'!J$11)
+($I862*'fnd base rates'!J$12)
+($J862*'fnd base rates'!J$13)
+($K862*'fnd base rates'!J$14)
+($M862*'fnd base rates'!J$16)
+($N862*'fnd base rates'!J$17)
+($O862*'fnd base rates'!J$18)
+($P862*VLOOKUP($S862+12,rate_basefnd,10)))
*$R862</f>
        <v>2309.3999999999996</v>
      </c>
      <c r="AC862" s="68">
        <f>(($D862*'fnd base rates'!K$7)
+($E862*'fnd base rates'!K$8)
+($F862*'fnd base rates'!K$9)
+($G862*'fnd base rates'!K$10)
+($H862*'fnd base rates'!K$11)
+($I862*'fnd base rates'!K$12)
+($J862*'fnd base rates'!K$13)
+($K862*'fnd base rates'!K$14)
+($M862*'fnd base rates'!K$16)
+($N862*'fnd base rates'!K$17)
+($O862*'fnd base rates'!K$18)
+($P862*VLOOKUP($S862+12,rate_basefnd,11)))
*$R862</f>
        <v>11358.304</v>
      </c>
      <c r="AD862" s="68">
        <f>(($D862*'fnd base rates'!L$7)
+($E862*'fnd base rates'!L$8)
+($F862*'fnd base rates'!L$9)
+($G862*'fnd base rates'!L$10)
+($H862*'fnd base rates'!L$11)
+($I862*'fnd base rates'!L$12)
+($J862*'fnd base rates'!L$13)
+($K862*'fnd base rates'!L$14)
+($M862*'fnd base rates'!L$16)
+($N862*'fnd base rates'!L$17)
+($O862*'fnd base rates'!L$18)
+($P862*VLOOKUP($S862+12,rate_basefnd,12)))</f>
        <v>20763.659199999995</v>
      </c>
      <c r="AE862" s="68">
        <f>(($D862*'fnd base rates'!M$7)
+($E862*'fnd base rates'!M$8)
+($F862*'fnd base rates'!M$9)
+($G862*'fnd base rates'!M$10)
+($H862*'fnd base rates'!M$11)
+($I862*'fnd base rates'!M$12)
+($J862*'fnd base rates'!M$13)
+($K862*'fnd base rates'!M$14)
+($M862*'fnd base rates'!M$16)
+($N862*'fnd base rates'!M$17)
+($O862*'fnd base rates'!M$18)
+($P862*VLOOKUP($S862+12,rate_basefnd,13)))</f>
        <v>0</v>
      </c>
      <c r="AF862" s="3">
        <f t="shared" si="183"/>
        <v>108715.836</v>
      </c>
      <c r="AH862" s="205">
        <f t="shared" si="184"/>
        <v>497117159</v>
      </c>
      <c r="AI862" s="3" t="str">
        <f t="shared" si="188"/>
        <v>497</v>
      </c>
      <c r="AJ862" s="1" t="str">
        <f t="shared" si="189"/>
        <v>117</v>
      </c>
      <c r="AK862" s="1" t="str">
        <f t="shared" si="190"/>
        <v>159</v>
      </c>
      <c r="AL862" s="3">
        <f t="shared" si="185"/>
        <v>1</v>
      </c>
      <c r="AM862" s="3">
        <f t="shared" si="195"/>
        <v>9</v>
      </c>
      <c r="AN862" s="3">
        <f t="shared" si="191"/>
        <v>108715.836</v>
      </c>
      <c r="AO862" s="3">
        <f t="shared" si="192"/>
        <v>12080</v>
      </c>
      <c r="AP862" s="3">
        <f t="shared" si="186"/>
        <v>-421</v>
      </c>
      <c r="AQ862" s="3">
        <v>12501</v>
      </c>
      <c r="AS862" s="68"/>
      <c r="AT862" s="68"/>
      <c r="AX862" s="4">
        <f t="shared" si="193"/>
        <v>0</v>
      </c>
      <c r="AZ862" s="4">
        <f t="shared" si="194"/>
        <v>0</v>
      </c>
      <c r="BB862" s="4"/>
    </row>
    <row r="863" spans="1:54" s="3" customFormat="1">
      <c r="A863" s="205" t="str">
        <f t="shared" si="187"/>
        <v>497</v>
      </c>
      <c r="B863" s="1">
        <v>497117161</v>
      </c>
      <c r="C863" s="7" t="s">
        <v>125</v>
      </c>
      <c r="D863" s="8">
        <f>'fnd enro'!D863</f>
        <v>0</v>
      </c>
      <c r="E863" s="8">
        <f>'fnd enro'!E863</f>
        <v>0</v>
      </c>
      <c r="F863" s="8">
        <f>'fnd enro'!F863</f>
        <v>0</v>
      </c>
      <c r="G863" s="8">
        <f>'fnd enro'!G863</f>
        <v>3</v>
      </c>
      <c r="H863" s="8">
        <f>'fnd enro'!H863</f>
        <v>2</v>
      </c>
      <c r="I863" s="8">
        <f>'fnd enro'!I863</f>
        <v>0</v>
      </c>
      <c r="J863" s="8">
        <f>'fnd enro'!J863</f>
        <v>0</v>
      </c>
      <c r="K863" s="9">
        <f>'fnd enro'!K863</f>
        <v>0.2</v>
      </c>
      <c r="L863" s="8">
        <f>'fnd enro'!L863</f>
        <v>0</v>
      </c>
      <c r="M863" s="8">
        <f>'fnd enro'!M863</f>
        <v>1</v>
      </c>
      <c r="N863" s="8">
        <f>'fnd enro'!N863</f>
        <v>0</v>
      </c>
      <c r="O863" s="8">
        <f>'fnd enro'!O863</f>
        <v>0</v>
      </c>
      <c r="P863" s="8">
        <f>'fnd enro'!P863</f>
        <v>2</v>
      </c>
      <c r="Q863" s="8">
        <f>'fnd enro'!R863</f>
        <v>5</v>
      </c>
      <c r="R863" s="9">
        <f t="shared" si="182"/>
        <v>1</v>
      </c>
      <c r="S863" s="8">
        <f>VALUE('fnd enro'!Q863)</f>
        <v>7</v>
      </c>
      <c r="T863" s="1"/>
      <c r="U863" s="68">
        <f>(($D863*'fnd base rates'!C$7)
+($E863*'fnd base rates'!C$8)
+($F863*'fnd base rates'!C$9)
+($G863*'fnd base rates'!C$10)
+($H863*'fnd base rates'!C$11)
+($I863*'fnd base rates'!C$12)
+($J863*'fnd base rates'!C$13)
+($K863*'fnd base rates'!C$14)
+($M863*'fnd base rates'!C$16)
+($N863*'fnd base rates'!C$17)
+($O863*'fnd base rates'!C$18)
+($P863*VLOOKUP($S863+12,rate_basefnd,3)))
*$R863</f>
        <v>3296.366</v>
      </c>
      <c r="V863" s="68">
        <f>(($D863*'fnd base rates'!D$7)
+($E863*'fnd base rates'!D$8)
+($F863*'fnd base rates'!D$9)
+($G863*'fnd base rates'!D$10)
+($H863*'fnd base rates'!D$11)
+($I863*'fnd base rates'!D$12)
+($J863*'fnd base rates'!D$13)
+($K863*'fnd base rates'!D$14)
+($M863*'fnd base rates'!D$16)
+($N863*'fnd base rates'!D$17)
+($O863*'fnd base rates'!D$18)
+($P863*VLOOKUP($S863+12,rate_basefnd,4)))
*$R863</f>
        <v>5295.85</v>
      </c>
      <c r="W863" s="68">
        <f>(($D863*'fnd base rates'!E$7)
+($E863*'fnd base rates'!E$8)
+($F863*'fnd base rates'!E$9)
+($G863*'fnd base rates'!E$10)
+($H863*'fnd base rates'!E$11)
+($I863*'fnd base rates'!E$12)
+($J863*'fnd base rates'!E$13)
+($K863*'fnd base rates'!E$14)
+($M863*'fnd base rates'!E$16)
+($N863*'fnd base rates'!E$17)
+($O863*'fnd base rates'!E$18)
+($P863*VLOOKUP($S863+12,rate_basefnd,5)))
*$R863</f>
        <v>30353.353999999999</v>
      </c>
      <c r="X863" s="68">
        <f>(($D863*'fnd base rates'!F$7)
+($E863*'fnd base rates'!F$8)
+($F863*'fnd base rates'!F$9)
+($G863*'fnd base rates'!F$10)
+($H863*'fnd base rates'!F$11)
+($I863*'fnd base rates'!F$12)
+($J863*'fnd base rates'!F$13)
+($K863*'fnd base rates'!F$14)
+($M863*'fnd base rates'!F$16)
+($N863*'fnd base rates'!F$17)
+($O863*'fnd base rates'!F$18)
+($P863*VLOOKUP($S863+12,rate_basefnd,6)))
*$R863</f>
        <v>6640.7939999999999</v>
      </c>
      <c r="Y863" s="68">
        <f>(($D863*'fnd base rates'!G$7)
+($E863*'fnd base rates'!G$8)
+($F863*'fnd base rates'!G$9)
+($G863*'fnd base rates'!G$10)
+($H863*'fnd base rates'!G$11)
+($I863*'fnd base rates'!G$12)
+($J863*'fnd base rates'!G$13)
+($K863*'fnd base rates'!G$14)
+($M863*'fnd base rates'!G$16)
+($N863*'fnd base rates'!G$17)
+($O863*'fnd base rates'!G$18)
+($P863*VLOOKUP($S863+12,rate_basefnd,7)))
*$R863</f>
        <v>1357.8720000000001</v>
      </c>
      <c r="Z863" s="68">
        <f>(($D863*'fnd base rates'!H$7)
+($E863*'fnd base rates'!H$8)
+($F863*'fnd base rates'!H$9)
+($G863*'fnd base rates'!H$10)
+($H863*'fnd base rates'!H$11)
+($I863*'fnd base rates'!H$12)
+($J863*'fnd base rates'!H$13)
+($K863*'fnd base rates'!H$14)
+($M863*'fnd base rates'!H$16)
+($N863*'fnd base rates'!H$17)
+($O863*'fnd base rates'!H$18)
+($P863*VLOOKUP($S863+12,rate_basefnd,8)))</f>
        <v>3118.2099999999996</v>
      </c>
      <c r="AA863" s="68">
        <f>(($D863*'fnd base rates'!I$7)
+($E863*'fnd base rates'!I$8)
+($F863*'fnd base rates'!I$9)
+($G863*'fnd base rates'!I$10)
+($H863*'fnd base rates'!I$11)
+($I863*'fnd base rates'!I$12)
+($J863*'fnd base rates'!I$13)
+($K863*'fnd base rates'!I$14)
+($M863*'fnd base rates'!I$16)
+($N863*'fnd base rates'!I$17)
+($O863*'fnd base rates'!I$18)
+($P863*VLOOKUP($S863+12,rate_basefnd,9)))
*$R863</f>
        <v>2688.73</v>
      </c>
      <c r="AB863" s="68">
        <f>(($D863*'fnd base rates'!J$7)
+($E863*'fnd base rates'!J$8)
+($F863*'fnd base rates'!J$9)
+($G863*'fnd base rates'!J$10)
+($H863*'fnd base rates'!J$11)
+($I863*'fnd base rates'!J$12)
+($J863*'fnd base rates'!J$13)
+($K863*'fnd base rates'!J$14)
+($M863*'fnd base rates'!J$16)
+($N863*'fnd base rates'!J$17)
+($O863*'fnd base rates'!J$18)
+($P863*VLOOKUP($S863+12,rate_basefnd,10)))
*$R863</f>
        <v>2817.16</v>
      </c>
      <c r="AC863" s="68">
        <f>(($D863*'fnd base rates'!K$7)
+($E863*'fnd base rates'!K$8)
+($F863*'fnd base rates'!K$9)
+($G863*'fnd base rates'!K$10)
+($H863*'fnd base rates'!K$11)
+($I863*'fnd base rates'!K$12)
+($J863*'fnd base rates'!K$13)
+($K863*'fnd base rates'!K$14)
+($M863*'fnd base rates'!K$16)
+($N863*'fnd base rates'!K$17)
+($O863*'fnd base rates'!K$18)
+($P863*VLOOKUP($S863+12,rate_basefnd,11)))
*$R863</f>
        <v>6671.23</v>
      </c>
      <c r="AD863" s="68">
        <f>(($D863*'fnd base rates'!L$7)
+($E863*'fnd base rates'!L$8)
+($F863*'fnd base rates'!L$9)
+($G863*'fnd base rates'!L$10)
+($H863*'fnd base rates'!L$11)
+($I863*'fnd base rates'!L$12)
+($J863*'fnd base rates'!L$13)
+($K863*'fnd base rates'!L$14)
+($M863*'fnd base rates'!L$16)
+($N863*'fnd base rates'!L$17)
+($O863*'fnd base rates'!L$18)
+($P863*VLOOKUP($S863+12,rate_basefnd,12)))</f>
        <v>13569.284000000001</v>
      </c>
      <c r="AE863" s="68">
        <f>(($D863*'fnd base rates'!M$7)
+($E863*'fnd base rates'!M$8)
+($F863*'fnd base rates'!M$9)
+($G863*'fnd base rates'!M$10)
+($H863*'fnd base rates'!M$11)
+($I863*'fnd base rates'!M$12)
+($J863*'fnd base rates'!M$13)
+($K863*'fnd base rates'!M$14)
+($M863*'fnd base rates'!M$16)
+($N863*'fnd base rates'!M$17)
+($O863*'fnd base rates'!M$18)
+($P863*VLOOKUP($S863+12,rate_basefnd,13)))</f>
        <v>0</v>
      </c>
      <c r="AF863" s="3">
        <f t="shared" si="183"/>
        <v>75808.850000000006</v>
      </c>
      <c r="AH863" s="205">
        <f t="shared" si="184"/>
        <v>497117161</v>
      </c>
      <c r="AI863" s="3" t="str">
        <f t="shared" si="188"/>
        <v>497</v>
      </c>
      <c r="AJ863" s="1" t="str">
        <f t="shared" si="189"/>
        <v>117</v>
      </c>
      <c r="AK863" s="1" t="str">
        <f t="shared" si="190"/>
        <v>161</v>
      </c>
      <c r="AL863" s="3">
        <f t="shared" si="185"/>
        <v>1</v>
      </c>
      <c r="AM863" s="3">
        <f t="shared" si="195"/>
        <v>5</v>
      </c>
      <c r="AN863" s="3">
        <f t="shared" si="191"/>
        <v>75808.850000000006</v>
      </c>
      <c r="AO863" s="3">
        <f t="shared" si="192"/>
        <v>15162</v>
      </c>
      <c r="AP863" s="3">
        <f t="shared" si="186"/>
        <v>10</v>
      </c>
      <c r="AQ863" s="3">
        <v>15152</v>
      </c>
      <c r="AS863" s="68"/>
      <c r="AT863" s="68"/>
      <c r="AX863" s="4">
        <f t="shared" si="193"/>
        <v>0</v>
      </c>
      <c r="AZ863" s="4">
        <f t="shared" si="194"/>
        <v>0</v>
      </c>
      <c r="BB863" s="4"/>
    </row>
    <row r="864" spans="1:54" s="3" customFormat="1">
      <c r="A864" s="205" t="str">
        <f t="shared" si="187"/>
        <v>497</v>
      </c>
      <c r="B864" s="1">
        <v>497117210</v>
      </c>
      <c r="C864" s="7" t="s">
        <v>125</v>
      </c>
      <c r="D864" s="8">
        <f>'fnd enro'!D864</f>
        <v>0</v>
      </c>
      <c r="E864" s="8">
        <f>'fnd enro'!E864</f>
        <v>0</v>
      </c>
      <c r="F864" s="8">
        <f>'fnd enro'!F864</f>
        <v>2</v>
      </c>
      <c r="G864" s="8">
        <f>'fnd enro'!G864</f>
        <v>23</v>
      </c>
      <c r="H864" s="8">
        <f>'fnd enro'!H864</f>
        <v>17</v>
      </c>
      <c r="I864" s="8">
        <f>'fnd enro'!I864</f>
        <v>10</v>
      </c>
      <c r="J864" s="8">
        <f>'fnd enro'!J864</f>
        <v>0</v>
      </c>
      <c r="K864" s="9">
        <f>'fnd enro'!K864</f>
        <v>2.08</v>
      </c>
      <c r="L864" s="8">
        <f>'fnd enro'!L864</f>
        <v>0</v>
      </c>
      <c r="M864" s="8">
        <f>'fnd enro'!M864</f>
        <v>1</v>
      </c>
      <c r="N864" s="8">
        <f>'fnd enro'!N864</f>
        <v>0</v>
      </c>
      <c r="O864" s="8">
        <f>'fnd enro'!O864</f>
        <v>0</v>
      </c>
      <c r="P864" s="8">
        <f>'fnd enro'!P864</f>
        <v>5</v>
      </c>
      <c r="Q864" s="8">
        <f>'fnd enro'!R864</f>
        <v>52</v>
      </c>
      <c r="R864" s="9">
        <f t="shared" si="182"/>
        <v>1</v>
      </c>
      <c r="S864" s="8">
        <f>VALUE('fnd enro'!Q864)</f>
        <v>6</v>
      </c>
      <c r="T864" s="1"/>
      <c r="U864" s="68">
        <f>(($D864*'fnd base rates'!C$7)
+($E864*'fnd base rates'!C$8)
+($F864*'fnd base rates'!C$9)
+($G864*'fnd base rates'!C$10)
+($H864*'fnd base rates'!C$11)
+($I864*'fnd base rates'!C$12)
+($J864*'fnd base rates'!C$13)
+($K864*'fnd base rates'!C$14)
+($M864*'fnd base rates'!C$16)
+($N864*'fnd base rates'!C$17)
+($O864*'fnd base rates'!C$18)
+($P864*VLOOKUP($S864+12,rate_basefnd,3)))
*$R864</f>
        <v>31703.832400000003</v>
      </c>
      <c r="V864" s="68">
        <f>(($D864*'fnd base rates'!D$7)
+($E864*'fnd base rates'!D$8)
+($F864*'fnd base rates'!D$9)
+($G864*'fnd base rates'!D$10)
+($H864*'fnd base rates'!D$11)
+($I864*'fnd base rates'!D$12)
+($J864*'fnd base rates'!D$13)
+($K864*'fnd base rates'!D$14)
+($M864*'fnd base rates'!D$16)
+($N864*'fnd base rates'!D$17)
+($O864*'fnd base rates'!D$18)
+($P864*VLOOKUP($S864+12,rate_basefnd,4)))
*$R864</f>
        <v>46245.100000000006</v>
      </c>
      <c r="W864" s="68">
        <f>(($D864*'fnd base rates'!E$7)
+($E864*'fnd base rates'!E$8)
+($F864*'fnd base rates'!E$9)
+($G864*'fnd base rates'!E$10)
+($H864*'fnd base rates'!E$11)
+($I864*'fnd base rates'!E$12)
+($J864*'fnd base rates'!E$13)
+($K864*'fnd base rates'!E$14)
+($M864*'fnd base rates'!E$16)
+($N864*'fnd base rates'!E$17)
+($O864*'fnd base rates'!E$18)
+($P864*VLOOKUP($S864+12,rate_basefnd,5)))
*$R864</f>
        <v>248153.3616</v>
      </c>
      <c r="X864" s="68">
        <f>(($D864*'fnd base rates'!F$7)
+($E864*'fnd base rates'!F$8)
+($F864*'fnd base rates'!F$9)
+($G864*'fnd base rates'!F$10)
+($H864*'fnd base rates'!F$11)
+($I864*'fnd base rates'!F$12)
+($J864*'fnd base rates'!F$13)
+($K864*'fnd base rates'!F$14)
+($M864*'fnd base rates'!F$16)
+($N864*'fnd base rates'!F$17)
+($O864*'fnd base rates'!F$18)
+($P864*VLOOKUP($S864+12,rate_basefnd,6)))
*$R864</f>
        <v>64144.835599999999</v>
      </c>
      <c r="Y864" s="68">
        <f>(($D864*'fnd base rates'!G$7)
+($E864*'fnd base rates'!G$8)
+($F864*'fnd base rates'!G$9)
+($G864*'fnd base rates'!G$10)
+($H864*'fnd base rates'!G$11)
+($I864*'fnd base rates'!G$12)
+($J864*'fnd base rates'!G$13)
+($K864*'fnd base rates'!G$14)
+($M864*'fnd base rates'!G$16)
+($N864*'fnd base rates'!G$17)
+($O864*'fnd base rates'!G$18)
+($P864*VLOOKUP($S864+12,rate_basefnd,7)))
*$R864</f>
        <v>10341.0008</v>
      </c>
      <c r="Z864" s="68">
        <f>(($D864*'fnd base rates'!H$7)
+($E864*'fnd base rates'!H$8)
+($F864*'fnd base rates'!H$9)
+($G864*'fnd base rates'!H$10)
+($H864*'fnd base rates'!H$11)
+($I864*'fnd base rates'!H$12)
+($J864*'fnd base rates'!H$13)
+($K864*'fnd base rates'!H$14)
+($M864*'fnd base rates'!H$16)
+($N864*'fnd base rates'!H$17)
+($O864*'fnd base rates'!H$18)
+($P864*VLOOKUP($S864+12,rate_basefnd,8)))</f>
        <v>33895.967999999993</v>
      </c>
      <c r="AA864" s="68">
        <f>(($D864*'fnd base rates'!I$7)
+($E864*'fnd base rates'!I$8)
+($F864*'fnd base rates'!I$9)
+($G864*'fnd base rates'!I$10)
+($H864*'fnd base rates'!I$11)
+($I864*'fnd base rates'!I$12)
+($J864*'fnd base rates'!I$13)
+($K864*'fnd base rates'!I$14)
+($M864*'fnd base rates'!I$16)
+($N864*'fnd base rates'!I$17)
+($O864*'fnd base rates'!I$18)
+($P864*VLOOKUP($S864+12,rate_basefnd,9)))
*$R864</f>
        <v>24599.190000000002</v>
      </c>
      <c r="AB864" s="68">
        <f>(($D864*'fnd base rates'!J$7)
+($E864*'fnd base rates'!J$8)
+($F864*'fnd base rates'!J$9)
+($G864*'fnd base rates'!J$10)
+($H864*'fnd base rates'!J$11)
+($I864*'fnd base rates'!J$12)
+($J864*'fnd base rates'!J$13)
+($K864*'fnd base rates'!J$14)
+($M864*'fnd base rates'!J$16)
+($N864*'fnd base rates'!J$17)
+($O864*'fnd base rates'!J$18)
+($P864*VLOOKUP($S864+12,rate_basefnd,10)))
*$R864</f>
        <v>19101.12</v>
      </c>
      <c r="AC864" s="68">
        <f>(($D864*'fnd base rates'!K$7)
+($E864*'fnd base rates'!K$8)
+($F864*'fnd base rates'!K$9)
+($G864*'fnd base rates'!K$10)
+($H864*'fnd base rates'!K$11)
+($I864*'fnd base rates'!K$12)
+($J864*'fnd base rates'!K$13)
+($K864*'fnd base rates'!K$14)
+($M864*'fnd base rates'!K$16)
+($N864*'fnd base rates'!K$17)
+($O864*'fnd base rates'!K$18)
+($P864*VLOOKUP($S864+12,rate_basefnd,11)))
*$R864</f>
        <v>66190.421999999991</v>
      </c>
      <c r="AD864" s="68">
        <f>(($D864*'fnd base rates'!L$7)
+($E864*'fnd base rates'!L$8)
+($F864*'fnd base rates'!L$9)
+($G864*'fnd base rates'!L$10)
+($H864*'fnd base rates'!L$11)
+($I864*'fnd base rates'!L$12)
+($J864*'fnd base rates'!L$13)
+($K864*'fnd base rates'!L$14)
+($M864*'fnd base rates'!L$16)
+($N864*'fnd base rates'!L$17)
+($O864*'fnd base rates'!L$18)
+($P864*VLOOKUP($S864+12,rate_basefnd,12)))</f>
        <v>123370.37760000001</v>
      </c>
      <c r="AE864" s="68">
        <f>(($D864*'fnd base rates'!M$7)
+($E864*'fnd base rates'!M$8)
+($F864*'fnd base rates'!M$9)
+($G864*'fnd base rates'!M$10)
+($H864*'fnd base rates'!M$11)
+($I864*'fnd base rates'!M$12)
+($J864*'fnd base rates'!M$13)
+($K864*'fnd base rates'!M$14)
+($M864*'fnd base rates'!M$16)
+($N864*'fnd base rates'!M$17)
+($O864*'fnd base rates'!M$18)
+($P864*VLOOKUP($S864+12,rate_basefnd,13)))</f>
        <v>0</v>
      </c>
      <c r="AF864" s="3">
        <f t="shared" si="183"/>
        <v>667745.20799999998</v>
      </c>
      <c r="AH864" s="205">
        <f t="shared" si="184"/>
        <v>497117210</v>
      </c>
      <c r="AI864" s="3" t="str">
        <f t="shared" si="188"/>
        <v>497</v>
      </c>
      <c r="AJ864" s="1" t="str">
        <f t="shared" si="189"/>
        <v>117</v>
      </c>
      <c r="AK864" s="1" t="str">
        <f t="shared" si="190"/>
        <v>210</v>
      </c>
      <c r="AL864" s="3">
        <f t="shared" si="185"/>
        <v>1</v>
      </c>
      <c r="AM864" s="3">
        <f t="shared" si="195"/>
        <v>52</v>
      </c>
      <c r="AN864" s="3">
        <f t="shared" si="191"/>
        <v>667745.20799999998</v>
      </c>
      <c r="AO864" s="3">
        <f t="shared" si="192"/>
        <v>12841</v>
      </c>
      <c r="AP864" s="3">
        <f t="shared" si="186"/>
        <v>653</v>
      </c>
      <c r="AQ864" s="3">
        <v>12188</v>
      </c>
      <c r="AS864" s="68"/>
      <c r="AT864" s="68"/>
      <c r="AX864" s="4">
        <f t="shared" si="193"/>
        <v>0</v>
      </c>
      <c r="AZ864" s="4">
        <f t="shared" si="194"/>
        <v>0</v>
      </c>
      <c r="BB864" s="4"/>
    </row>
    <row r="865" spans="1:54" s="3" customFormat="1">
      <c r="A865" s="205" t="str">
        <f t="shared" si="187"/>
        <v>497</v>
      </c>
      <c r="B865" s="1">
        <v>497117223</v>
      </c>
      <c r="C865" s="7" t="s">
        <v>125</v>
      </c>
      <c r="D865" s="8">
        <f>'fnd enro'!D865</f>
        <v>0</v>
      </c>
      <c r="E865" s="8">
        <f>'fnd enro'!E865</f>
        <v>0</v>
      </c>
      <c r="F865" s="8">
        <f>'fnd enro'!F865</f>
        <v>0</v>
      </c>
      <c r="G865" s="8">
        <f>'fnd enro'!G865</f>
        <v>1</v>
      </c>
      <c r="H865" s="8">
        <f>'fnd enro'!H865</f>
        <v>0</v>
      </c>
      <c r="I865" s="8">
        <f>'fnd enro'!I865</f>
        <v>0</v>
      </c>
      <c r="J865" s="8">
        <f>'fnd enro'!J865</f>
        <v>0</v>
      </c>
      <c r="K865" s="9">
        <f>'fnd enro'!K865</f>
        <v>0.04</v>
      </c>
      <c r="L865" s="8">
        <f>'fnd enro'!L865</f>
        <v>0</v>
      </c>
      <c r="M865" s="8">
        <f>'fnd enro'!M865</f>
        <v>0</v>
      </c>
      <c r="N865" s="8">
        <f>'fnd enro'!N865</f>
        <v>0</v>
      </c>
      <c r="O865" s="8">
        <f>'fnd enro'!O865</f>
        <v>0</v>
      </c>
      <c r="P865" s="8">
        <f>'fnd enro'!P865</f>
        <v>0</v>
      </c>
      <c r="Q865" s="8">
        <f>'fnd enro'!R865</f>
        <v>1</v>
      </c>
      <c r="R865" s="9">
        <f t="shared" si="182"/>
        <v>1</v>
      </c>
      <c r="S865" s="8">
        <f>VALUE('fnd enro'!Q865)</f>
        <v>10</v>
      </c>
      <c r="T865" s="1"/>
      <c r="U865" s="68">
        <f>(($D865*'fnd base rates'!C$7)
+($E865*'fnd base rates'!C$8)
+($F865*'fnd base rates'!C$9)
+($G865*'fnd base rates'!C$10)
+($H865*'fnd base rates'!C$11)
+($I865*'fnd base rates'!C$12)
+($J865*'fnd base rates'!C$13)
+($K865*'fnd base rates'!C$14)
+($M865*'fnd base rates'!C$16)
+($N865*'fnd base rates'!C$17)
+($O865*'fnd base rates'!C$18)
+($P865*VLOOKUP($S865+12,rate_basefnd,3)))
*$R865</f>
        <v>599.66120000000001</v>
      </c>
      <c r="V865" s="68">
        <f>(($D865*'fnd base rates'!D$7)
+($E865*'fnd base rates'!D$8)
+($F865*'fnd base rates'!D$9)
+($G865*'fnd base rates'!D$10)
+($H865*'fnd base rates'!D$11)
+($I865*'fnd base rates'!D$12)
+($J865*'fnd base rates'!D$13)
+($K865*'fnd base rates'!D$14)
+($M865*'fnd base rates'!D$16)
+($N865*'fnd base rates'!D$17)
+($O865*'fnd base rates'!D$18)
+($P865*VLOOKUP($S865+12,rate_basefnd,4)))
*$R865</f>
        <v>848.74</v>
      </c>
      <c r="W865" s="68">
        <f>(($D865*'fnd base rates'!E$7)
+($E865*'fnd base rates'!E$8)
+($F865*'fnd base rates'!E$9)
+($G865*'fnd base rates'!E$10)
+($H865*'fnd base rates'!E$11)
+($I865*'fnd base rates'!E$12)
+($J865*'fnd base rates'!E$13)
+($K865*'fnd base rates'!E$14)
+($M865*'fnd base rates'!E$16)
+($N865*'fnd base rates'!E$17)
+($O865*'fnd base rates'!E$18)
+($P865*VLOOKUP($S865+12,rate_basefnd,5)))
*$R865</f>
        <v>4319.7107999999998</v>
      </c>
      <c r="X865" s="68">
        <f>(($D865*'fnd base rates'!F$7)
+($E865*'fnd base rates'!F$8)
+($F865*'fnd base rates'!F$9)
+($G865*'fnd base rates'!F$10)
+($H865*'fnd base rates'!F$11)
+($I865*'fnd base rates'!F$12)
+($J865*'fnd base rates'!F$13)
+($K865*'fnd base rates'!F$14)
+($M865*'fnd base rates'!F$16)
+($N865*'fnd base rates'!F$17)
+($O865*'fnd base rates'!F$18)
+($P865*VLOOKUP($S865+12,rate_basefnd,6)))
*$R865</f>
        <v>1397.8327999999999</v>
      </c>
      <c r="Y865" s="68">
        <f>(($D865*'fnd base rates'!G$7)
+($E865*'fnd base rates'!G$8)
+($F865*'fnd base rates'!G$9)
+($G865*'fnd base rates'!G$10)
+($H865*'fnd base rates'!G$11)
+($I865*'fnd base rates'!G$12)
+($J865*'fnd base rates'!G$13)
+($K865*'fnd base rates'!G$14)
+($M865*'fnd base rates'!G$16)
+($N865*'fnd base rates'!G$17)
+($O865*'fnd base rates'!G$18)
+($P865*VLOOKUP($S865+12,rate_basefnd,7)))
*$R865</f>
        <v>174.6704</v>
      </c>
      <c r="Z865" s="68">
        <f>(($D865*'fnd base rates'!H$7)
+($E865*'fnd base rates'!H$8)
+($F865*'fnd base rates'!H$9)
+($G865*'fnd base rates'!H$10)
+($H865*'fnd base rates'!H$11)
+($I865*'fnd base rates'!H$12)
+($J865*'fnd base rates'!H$13)
+($K865*'fnd base rates'!H$14)
+($M865*'fnd base rates'!H$16)
+($N865*'fnd base rates'!H$17)
+($O865*'fnd base rates'!H$18)
+($P865*VLOOKUP($S865+12,rate_basefnd,8)))</f>
        <v>581.30399999999997</v>
      </c>
      <c r="AA865" s="68">
        <f>(($D865*'fnd base rates'!I$7)
+($E865*'fnd base rates'!I$8)
+($F865*'fnd base rates'!I$9)
+($G865*'fnd base rates'!I$10)
+($H865*'fnd base rates'!I$11)
+($I865*'fnd base rates'!I$12)
+($J865*'fnd base rates'!I$13)
+($K865*'fnd base rates'!I$14)
+($M865*'fnd base rates'!I$16)
+($N865*'fnd base rates'!I$17)
+($O865*'fnd base rates'!I$18)
+($P865*VLOOKUP($S865+12,rate_basefnd,9)))
*$R865</f>
        <v>453.16</v>
      </c>
      <c r="AB865" s="68">
        <f>(($D865*'fnd base rates'!J$7)
+($E865*'fnd base rates'!J$8)
+($F865*'fnd base rates'!J$9)
+($G865*'fnd base rates'!J$10)
+($H865*'fnd base rates'!J$11)
+($I865*'fnd base rates'!J$12)
+($J865*'fnd base rates'!J$13)
+($K865*'fnd base rates'!J$14)
+($M865*'fnd base rates'!J$16)
+($N865*'fnd base rates'!J$17)
+($O865*'fnd base rates'!J$18)
+($P865*VLOOKUP($S865+12,rate_basefnd,10)))
*$R865</f>
        <v>168.97</v>
      </c>
      <c r="AC865" s="68">
        <f>(($D865*'fnd base rates'!K$7)
+($E865*'fnd base rates'!K$8)
+($F865*'fnd base rates'!K$9)
+($G865*'fnd base rates'!K$10)
+($H865*'fnd base rates'!K$11)
+($I865*'fnd base rates'!K$12)
+($J865*'fnd base rates'!K$13)
+($K865*'fnd base rates'!K$14)
+($M865*'fnd base rates'!K$16)
+($N865*'fnd base rates'!K$17)
+($O865*'fnd base rates'!K$18)
+($P865*VLOOKUP($S865+12,rate_basefnd,11)))
*$R865</f>
        <v>1225.586</v>
      </c>
      <c r="AD865" s="68">
        <f>(($D865*'fnd base rates'!L$7)
+($E865*'fnd base rates'!L$8)
+($F865*'fnd base rates'!L$9)
+($G865*'fnd base rates'!L$10)
+($H865*'fnd base rates'!L$11)
+($I865*'fnd base rates'!L$12)
+($J865*'fnd base rates'!L$13)
+($K865*'fnd base rates'!L$14)
+($M865*'fnd base rates'!L$16)
+($N865*'fnd base rates'!L$17)
+($O865*'fnd base rates'!L$18)
+($P865*VLOOKUP($S865+12,rate_basefnd,12)))</f>
        <v>2262.2887999999998</v>
      </c>
      <c r="AE865" s="68">
        <f>(($D865*'fnd base rates'!M$7)
+($E865*'fnd base rates'!M$8)
+($F865*'fnd base rates'!M$9)
+($G865*'fnd base rates'!M$10)
+($H865*'fnd base rates'!M$11)
+($I865*'fnd base rates'!M$12)
+($J865*'fnd base rates'!M$13)
+($K865*'fnd base rates'!M$14)
+($M865*'fnd base rates'!M$16)
+($N865*'fnd base rates'!M$17)
+($O865*'fnd base rates'!M$18)
+($P865*VLOOKUP($S865+12,rate_basefnd,13)))</f>
        <v>0</v>
      </c>
      <c r="AF865" s="3">
        <f t="shared" si="183"/>
        <v>12031.923999999999</v>
      </c>
      <c r="AH865" s="205">
        <f t="shared" si="184"/>
        <v>497117223</v>
      </c>
      <c r="AI865" s="3" t="str">
        <f t="shared" si="188"/>
        <v>497</v>
      </c>
      <c r="AJ865" s="1" t="str">
        <f t="shared" si="189"/>
        <v>117</v>
      </c>
      <c r="AK865" s="1" t="str">
        <f t="shared" si="190"/>
        <v>223</v>
      </c>
      <c r="AL865" s="3">
        <f t="shared" si="185"/>
        <v>1</v>
      </c>
      <c r="AM865" s="3">
        <f t="shared" si="195"/>
        <v>1</v>
      </c>
      <c r="AN865" s="3">
        <f t="shared" si="191"/>
        <v>12031.923999999999</v>
      </c>
      <c r="AO865" s="3">
        <f t="shared" si="192"/>
        <v>12032</v>
      </c>
      <c r="AP865" s="3">
        <f t="shared" si="186"/>
        <v>-842</v>
      </c>
      <c r="AQ865" s="3">
        <v>12874</v>
      </c>
      <c r="AS865" s="68"/>
      <c r="AT865" s="68"/>
      <c r="AX865" s="4">
        <f t="shared" si="193"/>
        <v>0</v>
      </c>
      <c r="AZ865" s="4">
        <f t="shared" si="194"/>
        <v>0</v>
      </c>
      <c r="BB865" s="4"/>
    </row>
    <row r="866" spans="1:54" s="3" customFormat="1">
      <c r="A866" s="205" t="str">
        <f t="shared" si="187"/>
        <v>497</v>
      </c>
      <c r="B866" s="1">
        <v>497117227</v>
      </c>
      <c r="C866" s="7" t="s">
        <v>125</v>
      </c>
      <c r="D866" s="8">
        <f>'fnd enro'!D866</f>
        <v>0</v>
      </c>
      <c r="E866" s="8">
        <f>'fnd enro'!E866</f>
        <v>0</v>
      </c>
      <c r="F866" s="8">
        <f>'fnd enro'!F866</f>
        <v>1</v>
      </c>
      <c r="G866" s="8">
        <f>'fnd enro'!G866</f>
        <v>2</v>
      </c>
      <c r="H866" s="8">
        <f>'fnd enro'!H866</f>
        <v>0</v>
      </c>
      <c r="I866" s="8">
        <f>'fnd enro'!I866</f>
        <v>0</v>
      </c>
      <c r="J866" s="8">
        <f>'fnd enro'!J866</f>
        <v>0</v>
      </c>
      <c r="K866" s="9">
        <f>'fnd enro'!K866</f>
        <v>0.12</v>
      </c>
      <c r="L866" s="8">
        <f>'fnd enro'!L866</f>
        <v>0</v>
      </c>
      <c r="M866" s="8">
        <f>'fnd enro'!M866</f>
        <v>0</v>
      </c>
      <c r="N866" s="8">
        <f>'fnd enro'!N866</f>
        <v>0</v>
      </c>
      <c r="O866" s="8">
        <f>'fnd enro'!O866</f>
        <v>0</v>
      </c>
      <c r="P866" s="8">
        <f>'fnd enro'!P866</f>
        <v>0</v>
      </c>
      <c r="Q866" s="8">
        <f>'fnd enro'!R866</f>
        <v>3</v>
      </c>
      <c r="R866" s="9">
        <f t="shared" si="182"/>
        <v>1</v>
      </c>
      <c r="S866" s="8">
        <f>VALUE('fnd enro'!Q866)</f>
        <v>10</v>
      </c>
      <c r="T866" s="1"/>
      <c r="U866" s="68">
        <f>(($D866*'fnd base rates'!C$7)
+($E866*'fnd base rates'!C$8)
+($F866*'fnd base rates'!C$9)
+($G866*'fnd base rates'!C$10)
+($H866*'fnd base rates'!C$11)
+($I866*'fnd base rates'!C$12)
+($J866*'fnd base rates'!C$13)
+($K866*'fnd base rates'!C$14)
+($M866*'fnd base rates'!C$16)
+($N866*'fnd base rates'!C$17)
+($O866*'fnd base rates'!C$18)
+($P866*VLOOKUP($S866+12,rate_basefnd,3)))
*$R866</f>
        <v>1798.9836</v>
      </c>
      <c r="V866" s="68">
        <f>(($D866*'fnd base rates'!D$7)
+($E866*'fnd base rates'!D$8)
+($F866*'fnd base rates'!D$9)
+($G866*'fnd base rates'!D$10)
+($H866*'fnd base rates'!D$11)
+($I866*'fnd base rates'!D$12)
+($J866*'fnd base rates'!D$13)
+($K866*'fnd base rates'!D$14)
+($M866*'fnd base rates'!D$16)
+($N866*'fnd base rates'!D$17)
+($O866*'fnd base rates'!D$18)
+($P866*VLOOKUP($S866+12,rate_basefnd,4)))
*$R866</f>
        <v>2546.2200000000003</v>
      </c>
      <c r="W866" s="68">
        <f>(($D866*'fnd base rates'!E$7)
+($E866*'fnd base rates'!E$8)
+($F866*'fnd base rates'!E$9)
+($G866*'fnd base rates'!E$10)
+($H866*'fnd base rates'!E$11)
+($I866*'fnd base rates'!E$12)
+($J866*'fnd base rates'!E$13)
+($K866*'fnd base rates'!E$14)
+($M866*'fnd base rates'!E$16)
+($N866*'fnd base rates'!E$17)
+($O866*'fnd base rates'!E$18)
+($P866*VLOOKUP($S866+12,rate_basefnd,5)))
*$R866</f>
        <v>12959.1924</v>
      </c>
      <c r="X866" s="68">
        <f>(($D866*'fnd base rates'!F$7)
+($E866*'fnd base rates'!F$8)
+($F866*'fnd base rates'!F$9)
+($G866*'fnd base rates'!F$10)
+($H866*'fnd base rates'!F$11)
+($I866*'fnd base rates'!F$12)
+($J866*'fnd base rates'!F$13)
+($K866*'fnd base rates'!F$14)
+($M866*'fnd base rates'!F$16)
+($N866*'fnd base rates'!F$17)
+($O866*'fnd base rates'!F$18)
+($P866*VLOOKUP($S866+12,rate_basefnd,6)))
*$R866</f>
        <v>4193.4984000000004</v>
      </c>
      <c r="Y866" s="68">
        <f>(($D866*'fnd base rates'!G$7)
+($E866*'fnd base rates'!G$8)
+($F866*'fnd base rates'!G$9)
+($G866*'fnd base rates'!G$10)
+($H866*'fnd base rates'!G$11)
+($I866*'fnd base rates'!G$12)
+($J866*'fnd base rates'!G$13)
+($K866*'fnd base rates'!G$14)
+($M866*'fnd base rates'!G$16)
+($N866*'fnd base rates'!G$17)
+($O866*'fnd base rates'!G$18)
+($P866*VLOOKUP($S866+12,rate_basefnd,7)))
*$R866</f>
        <v>523.99120000000005</v>
      </c>
      <c r="Z866" s="68">
        <f>(($D866*'fnd base rates'!H$7)
+($E866*'fnd base rates'!H$8)
+($F866*'fnd base rates'!H$9)
+($G866*'fnd base rates'!H$10)
+($H866*'fnd base rates'!H$11)
+($I866*'fnd base rates'!H$12)
+($J866*'fnd base rates'!H$13)
+($K866*'fnd base rates'!H$14)
+($M866*'fnd base rates'!H$16)
+($N866*'fnd base rates'!H$17)
+($O866*'fnd base rates'!H$18)
+($P866*VLOOKUP($S866+12,rate_basefnd,8)))</f>
        <v>1743.9119999999998</v>
      </c>
      <c r="AA866" s="68">
        <f>(($D866*'fnd base rates'!I$7)
+($E866*'fnd base rates'!I$8)
+($F866*'fnd base rates'!I$9)
+($G866*'fnd base rates'!I$10)
+($H866*'fnd base rates'!I$11)
+($I866*'fnd base rates'!I$12)
+($J866*'fnd base rates'!I$13)
+($K866*'fnd base rates'!I$14)
+($M866*'fnd base rates'!I$16)
+($N866*'fnd base rates'!I$17)
+($O866*'fnd base rates'!I$18)
+($P866*VLOOKUP($S866+12,rate_basefnd,9)))
*$R866</f>
        <v>1359.48</v>
      </c>
      <c r="AB866" s="68">
        <f>(($D866*'fnd base rates'!J$7)
+($E866*'fnd base rates'!J$8)
+($F866*'fnd base rates'!J$9)
+($G866*'fnd base rates'!J$10)
+($H866*'fnd base rates'!J$11)
+($I866*'fnd base rates'!J$12)
+($J866*'fnd base rates'!J$13)
+($K866*'fnd base rates'!J$14)
+($M866*'fnd base rates'!J$16)
+($N866*'fnd base rates'!J$17)
+($O866*'fnd base rates'!J$18)
+($P866*VLOOKUP($S866+12,rate_basefnd,10)))
*$R866</f>
        <v>450.61</v>
      </c>
      <c r="AC866" s="68">
        <f>(($D866*'fnd base rates'!K$7)
+($E866*'fnd base rates'!K$8)
+($F866*'fnd base rates'!K$9)
+($G866*'fnd base rates'!K$10)
+($H866*'fnd base rates'!K$11)
+($I866*'fnd base rates'!K$12)
+($J866*'fnd base rates'!K$13)
+($K866*'fnd base rates'!K$14)
+($M866*'fnd base rates'!K$16)
+($N866*'fnd base rates'!K$17)
+($O866*'fnd base rates'!K$18)
+($P866*VLOOKUP($S866+12,rate_basefnd,11)))
*$R866</f>
        <v>3676.7580000000003</v>
      </c>
      <c r="AD866" s="68">
        <f>(($D866*'fnd base rates'!L$7)
+($E866*'fnd base rates'!L$8)
+($F866*'fnd base rates'!L$9)
+($G866*'fnd base rates'!L$10)
+($H866*'fnd base rates'!L$11)
+($I866*'fnd base rates'!L$12)
+($J866*'fnd base rates'!L$13)
+($K866*'fnd base rates'!L$14)
+($M866*'fnd base rates'!L$16)
+($N866*'fnd base rates'!L$17)
+($O866*'fnd base rates'!L$18)
+($P866*VLOOKUP($S866+12,rate_basefnd,12)))</f>
        <v>6786.8664000000008</v>
      </c>
      <c r="AE866" s="68">
        <f>(($D866*'fnd base rates'!M$7)
+($E866*'fnd base rates'!M$8)
+($F866*'fnd base rates'!M$9)
+($G866*'fnd base rates'!M$10)
+($H866*'fnd base rates'!M$11)
+($I866*'fnd base rates'!M$12)
+($J866*'fnd base rates'!M$13)
+($K866*'fnd base rates'!M$14)
+($M866*'fnd base rates'!M$16)
+($N866*'fnd base rates'!M$17)
+($O866*'fnd base rates'!M$18)
+($P866*VLOOKUP($S866+12,rate_basefnd,13)))</f>
        <v>0</v>
      </c>
      <c r="AF866" s="3">
        <f t="shared" si="183"/>
        <v>36039.512000000002</v>
      </c>
      <c r="AH866" s="205">
        <f t="shared" si="184"/>
        <v>497117227</v>
      </c>
      <c r="AI866" s="3" t="str">
        <f t="shared" si="188"/>
        <v>497</v>
      </c>
      <c r="AJ866" s="1" t="str">
        <f t="shared" si="189"/>
        <v>117</v>
      </c>
      <c r="AK866" s="1" t="str">
        <f t="shared" si="190"/>
        <v>227</v>
      </c>
      <c r="AL866" s="3">
        <f t="shared" si="185"/>
        <v>1</v>
      </c>
      <c r="AM866" s="3">
        <f t="shared" si="195"/>
        <v>3</v>
      </c>
      <c r="AN866" s="3">
        <f t="shared" si="191"/>
        <v>36039.512000000002</v>
      </c>
      <c r="AO866" s="3">
        <f t="shared" si="192"/>
        <v>12013</v>
      </c>
      <c r="AP866" s="3">
        <f t="shared" si="186"/>
        <v>-3448</v>
      </c>
      <c r="AQ866" s="3">
        <v>15461</v>
      </c>
      <c r="AS866" s="68"/>
      <c r="AT866" s="68"/>
      <c r="AX866" s="4">
        <f t="shared" si="193"/>
        <v>0</v>
      </c>
      <c r="AZ866" s="4">
        <f t="shared" si="194"/>
        <v>0</v>
      </c>
      <c r="BB866" s="4"/>
    </row>
    <row r="867" spans="1:54" s="3" customFormat="1">
      <c r="A867" s="205" t="str">
        <f t="shared" si="187"/>
        <v>497</v>
      </c>
      <c r="B867" s="1">
        <v>497117230</v>
      </c>
      <c r="C867" s="7" t="s">
        <v>125</v>
      </c>
      <c r="D867" s="8">
        <f>'fnd enro'!D867</f>
        <v>0</v>
      </c>
      <c r="E867" s="8">
        <f>'fnd enro'!E867</f>
        <v>0</v>
      </c>
      <c r="F867" s="8">
        <f>'fnd enro'!F867</f>
        <v>1</v>
      </c>
      <c r="G867" s="8">
        <f>'fnd enro'!G867</f>
        <v>1</v>
      </c>
      <c r="H867" s="8">
        <f>'fnd enro'!H867</f>
        <v>0</v>
      </c>
      <c r="I867" s="8">
        <f>'fnd enro'!I867</f>
        <v>0</v>
      </c>
      <c r="J867" s="8">
        <f>'fnd enro'!J867</f>
        <v>0</v>
      </c>
      <c r="K867" s="9">
        <f>'fnd enro'!K867</f>
        <v>0.08</v>
      </c>
      <c r="L867" s="8">
        <f>'fnd enro'!L867</f>
        <v>0</v>
      </c>
      <c r="M867" s="8">
        <f>'fnd enro'!M867</f>
        <v>0</v>
      </c>
      <c r="N867" s="8">
        <f>'fnd enro'!N867</f>
        <v>0</v>
      </c>
      <c r="O867" s="8">
        <f>'fnd enro'!O867</f>
        <v>0</v>
      </c>
      <c r="P867" s="8">
        <f>'fnd enro'!P867</f>
        <v>0</v>
      </c>
      <c r="Q867" s="8">
        <f>'fnd enro'!R867</f>
        <v>2</v>
      </c>
      <c r="R867" s="9">
        <f t="shared" si="182"/>
        <v>1</v>
      </c>
      <c r="S867" s="8">
        <f>VALUE('fnd enro'!Q867)</f>
        <v>6</v>
      </c>
      <c r="T867" s="1"/>
      <c r="U867" s="68">
        <f>(($D867*'fnd base rates'!C$7)
+($E867*'fnd base rates'!C$8)
+($F867*'fnd base rates'!C$9)
+($G867*'fnd base rates'!C$10)
+($H867*'fnd base rates'!C$11)
+($I867*'fnd base rates'!C$12)
+($J867*'fnd base rates'!C$13)
+($K867*'fnd base rates'!C$14)
+($M867*'fnd base rates'!C$16)
+($N867*'fnd base rates'!C$17)
+($O867*'fnd base rates'!C$18)
+($P867*VLOOKUP($S867+12,rate_basefnd,3)))
*$R867</f>
        <v>1199.3224</v>
      </c>
      <c r="V867" s="68">
        <f>(($D867*'fnd base rates'!D$7)
+($E867*'fnd base rates'!D$8)
+($F867*'fnd base rates'!D$9)
+($G867*'fnd base rates'!D$10)
+($H867*'fnd base rates'!D$11)
+($I867*'fnd base rates'!D$12)
+($J867*'fnd base rates'!D$13)
+($K867*'fnd base rates'!D$14)
+($M867*'fnd base rates'!D$16)
+($N867*'fnd base rates'!D$17)
+($O867*'fnd base rates'!D$18)
+($P867*VLOOKUP($S867+12,rate_basefnd,4)))
*$R867</f>
        <v>1697.48</v>
      </c>
      <c r="W867" s="68">
        <f>(($D867*'fnd base rates'!E$7)
+($E867*'fnd base rates'!E$8)
+($F867*'fnd base rates'!E$9)
+($G867*'fnd base rates'!E$10)
+($H867*'fnd base rates'!E$11)
+($I867*'fnd base rates'!E$12)
+($J867*'fnd base rates'!E$13)
+($K867*'fnd base rates'!E$14)
+($M867*'fnd base rates'!E$16)
+($N867*'fnd base rates'!E$17)
+($O867*'fnd base rates'!E$18)
+($P867*VLOOKUP($S867+12,rate_basefnd,5)))
*$R867</f>
        <v>8639.4815999999992</v>
      </c>
      <c r="X867" s="68">
        <f>(($D867*'fnd base rates'!F$7)
+($E867*'fnd base rates'!F$8)
+($F867*'fnd base rates'!F$9)
+($G867*'fnd base rates'!F$10)
+($H867*'fnd base rates'!F$11)
+($I867*'fnd base rates'!F$12)
+($J867*'fnd base rates'!F$13)
+($K867*'fnd base rates'!F$14)
+($M867*'fnd base rates'!F$16)
+($N867*'fnd base rates'!F$17)
+($O867*'fnd base rates'!F$18)
+($P867*VLOOKUP($S867+12,rate_basefnd,6)))
*$R867</f>
        <v>2795.6655999999998</v>
      </c>
      <c r="Y867" s="68">
        <f>(($D867*'fnd base rates'!G$7)
+($E867*'fnd base rates'!G$8)
+($F867*'fnd base rates'!G$9)
+($G867*'fnd base rates'!G$10)
+($H867*'fnd base rates'!G$11)
+($I867*'fnd base rates'!G$12)
+($J867*'fnd base rates'!G$13)
+($K867*'fnd base rates'!G$14)
+($M867*'fnd base rates'!G$16)
+($N867*'fnd base rates'!G$17)
+($O867*'fnd base rates'!G$18)
+($P867*VLOOKUP($S867+12,rate_basefnd,7)))
*$R867</f>
        <v>349.32079999999996</v>
      </c>
      <c r="Z867" s="68">
        <f>(($D867*'fnd base rates'!H$7)
+($E867*'fnd base rates'!H$8)
+($F867*'fnd base rates'!H$9)
+($G867*'fnd base rates'!H$10)
+($H867*'fnd base rates'!H$11)
+($I867*'fnd base rates'!H$12)
+($J867*'fnd base rates'!H$13)
+($K867*'fnd base rates'!H$14)
+($M867*'fnd base rates'!H$16)
+($N867*'fnd base rates'!H$17)
+($O867*'fnd base rates'!H$18)
+($P867*VLOOKUP($S867+12,rate_basefnd,8)))</f>
        <v>1162.6079999999999</v>
      </c>
      <c r="AA867" s="68">
        <f>(($D867*'fnd base rates'!I$7)
+($E867*'fnd base rates'!I$8)
+($F867*'fnd base rates'!I$9)
+($G867*'fnd base rates'!I$10)
+($H867*'fnd base rates'!I$11)
+($I867*'fnd base rates'!I$12)
+($J867*'fnd base rates'!I$13)
+($K867*'fnd base rates'!I$14)
+($M867*'fnd base rates'!I$16)
+($N867*'fnd base rates'!I$17)
+($O867*'fnd base rates'!I$18)
+($P867*VLOOKUP($S867+12,rate_basefnd,9)))
*$R867</f>
        <v>906.32</v>
      </c>
      <c r="AB867" s="68">
        <f>(($D867*'fnd base rates'!J$7)
+($E867*'fnd base rates'!J$8)
+($F867*'fnd base rates'!J$9)
+($G867*'fnd base rates'!J$10)
+($H867*'fnd base rates'!J$11)
+($I867*'fnd base rates'!J$12)
+($J867*'fnd base rates'!J$13)
+($K867*'fnd base rates'!J$14)
+($M867*'fnd base rates'!J$16)
+($N867*'fnd base rates'!J$17)
+($O867*'fnd base rates'!J$18)
+($P867*VLOOKUP($S867+12,rate_basefnd,10)))
*$R867</f>
        <v>281.64</v>
      </c>
      <c r="AC867" s="68">
        <f>(($D867*'fnd base rates'!K$7)
+($E867*'fnd base rates'!K$8)
+($F867*'fnd base rates'!K$9)
+($G867*'fnd base rates'!K$10)
+($H867*'fnd base rates'!K$11)
+($I867*'fnd base rates'!K$12)
+($J867*'fnd base rates'!K$13)
+($K867*'fnd base rates'!K$14)
+($M867*'fnd base rates'!K$16)
+($N867*'fnd base rates'!K$17)
+($O867*'fnd base rates'!K$18)
+($P867*VLOOKUP($S867+12,rate_basefnd,11)))
*$R867</f>
        <v>2451.172</v>
      </c>
      <c r="AD867" s="68">
        <f>(($D867*'fnd base rates'!L$7)
+($E867*'fnd base rates'!L$8)
+($F867*'fnd base rates'!L$9)
+($G867*'fnd base rates'!L$10)
+($H867*'fnd base rates'!L$11)
+($I867*'fnd base rates'!L$12)
+($J867*'fnd base rates'!L$13)
+($K867*'fnd base rates'!L$14)
+($M867*'fnd base rates'!L$16)
+($N867*'fnd base rates'!L$17)
+($O867*'fnd base rates'!L$18)
+($P867*VLOOKUP($S867+12,rate_basefnd,12)))</f>
        <v>4524.5775999999996</v>
      </c>
      <c r="AE867" s="68">
        <f>(($D867*'fnd base rates'!M$7)
+($E867*'fnd base rates'!M$8)
+($F867*'fnd base rates'!M$9)
+($G867*'fnd base rates'!M$10)
+($H867*'fnd base rates'!M$11)
+($I867*'fnd base rates'!M$12)
+($J867*'fnd base rates'!M$13)
+($K867*'fnd base rates'!M$14)
+($M867*'fnd base rates'!M$16)
+($N867*'fnd base rates'!M$17)
+($O867*'fnd base rates'!M$18)
+($P867*VLOOKUP($S867+12,rate_basefnd,13)))</f>
        <v>0</v>
      </c>
      <c r="AF867" s="3">
        <f t="shared" si="183"/>
        <v>24007.588</v>
      </c>
      <c r="AH867" s="205">
        <f t="shared" si="184"/>
        <v>497117230</v>
      </c>
      <c r="AI867" s="3" t="str">
        <f t="shared" si="188"/>
        <v>497</v>
      </c>
      <c r="AJ867" s="1" t="str">
        <f t="shared" si="189"/>
        <v>117</v>
      </c>
      <c r="AK867" s="1" t="str">
        <f t="shared" si="190"/>
        <v>230</v>
      </c>
      <c r="AL867" s="3">
        <f t="shared" si="185"/>
        <v>1</v>
      </c>
      <c r="AM867" s="3">
        <f t="shared" si="195"/>
        <v>2</v>
      </c>
      <c r="AN867" s="3">
        <f t="shared" si="191"/>
        <v>24007.588</v>
      </c>
      <c r="AO867" s="3">
        <f t="shared" si="192"/>
        <v>12004</v>
      </c>
      <c r="AP867" s="3">
        <f t="shared" si="186"/>
        <v>-384</v>
      </c>
      <c r="AQ867" s="3">
        <v>12388</v>
      </c>
      <c r="AS867" s="68"/>
      <c r="AT867" s="68"/>
      <c r="AX867" s="4">
        <f t="shared" si="193"/>
        <v>0</v>
      </c>
      <c r="AZ867" s="4">
        <f t="shared" si="194"/>
        <v>0</v>
      </c>
      <c r="BB867" s="4"/>
    </row>
    <row r="868" spans="1:54" s="3" customFormat="1">
      <c r="A868" s="205" t="str">
        <f t="shared" si="187"/>
        <v>497</v>
      </c>
      <c r="B868" s="1">
        <v>497117272</v>
      </c>
      <c r="C868" s="7" t="s">
        <v>125</v>
      </c>
      <c r="D868" s="8">
        <f>'fnd enro'!D868</f>
        <v>0</v>
      </c>
      <c r="E868" s="8">
        <f>'fnd enro'!E868</f>
        <v>0</v>
      </c>
      <c r="F868" s="8">
        <f>'fnd enro'!F868</f>
        <v>0</v>
      </c>
      <c r="G868" s="8">
        <f>'fnd enro'!G868</f>
        <v>2</v>
      </c>
      <c r="H868" s="8">
        <f>'fnd enro'!H868</f>
        <v>0</v>
      </c>
      <c r="I868" s="8">
        <f>'fnd enro'!I868</f>
        <v>0</v>
      </c>
      <c r="J868" s="8">
        <f>'fnd enro'!J868</f>
        <v>0</v>
      </c>
      <c r="K868" s="9">
        <f>'fnd enro'!K868</f>
        <v>0.08</v>
      </c>
      <c r="L868" s="8">
        <f>'fnd enro'!L868</f>
        <v>0</v>
      </c>
      <c r="M868" s="8">
        <f>'fnd enro'!M868</f>
        <v>0</v>
      </c>
      <c r="N868" s="8">
        <f>'fnd enro'!N868</f>
        <v>0</v>
      </c>
      <c r="O868" s="8">
        <f>'fnd enro'!O868</f>
        <v>0</v>
      </c>
      <c r="P868" s="8">
        <f>'fnd enro'!P868</f>
        <v>0</v>
      </c>
      <c r="Q868" s="8">
        <f>'fnd enro'!R868</f>
        <v>2</v>
      </c>
      <c r="R868" s="9">
        <f t="shared" si="182"/>
        <v>1</v>
      </c>
      <c r="S868" s="8">
        <f>VALUE('fnd enro'!Q868)</f>
        <v>5</v>
      </c>
      <c r="T868" s="1"/>
      <c r="U868" s="68">
        <f>(($D868*'fnd base rates'!C$7)
+($E868*'fnd base rates'!C$8)
+($F868*'fnd base rates'!C$9)
+($G868*'fnd base rates'!C$10)
+($H868*'fnd base rates'!C$11)
+($I868*'fnd base rates'!C$12)
+($J868*'fnd base rates'!C$13)
+($K868*'fnd base rates'!C$14)
+($M868*'fnd base rates'!C$16)
+($N868*'fnd base rates'!C$17)
+($O868*'fnd base rates'!C$18)
+($P868*VLOOKUP($S868+12,rate_basefnd,3)))
*$R868</f>
        <v>1199.3224</v>
      </c>
      <c r="V868" s="68">
        <f>(($D868*'fnd base rates'!D$7)
+($E868*'fnd base rates'!D$8)
+($F868*'fnd base rates'!D$9)
+($G868*'fnd base rates'!D$10)
+($H868*'fnd base rates'!D$11)
+($I868*'fnd base rates'!D$12)
+($J868*'fnd base rates'!D$13)
+($K868*'fnd base rates'!D$14)
+($M868*'fnd base rates'!D$16)
+($N868*'fnd base rates'!D$17)
+($O868*'fnd base rates'!D$18)
+($P868*VLOOKUP($S868+12,rate_basefnd,4)))
*$R868</f>
        <v>1697.48</v>
      </c>
      <c r="W868" s="68">
        <f>(($D868*'fnd base rates'!E$7)
+($E868*'fnd base rates'!E$8)
+($F868*'fnd base rates'!E$9)
+($G868*'fnd base rates'!E$10)
+($H868*'fnd base rates'!E$11)
+($I868*'fnd base rates'!E$12)
+($J868*'fnd base rates'!E$13)
+($K868*'fnd base rates'!E$14)
+($M868*'fnd base rates'!E$16)
+($N868*'fnd base rates'!E$17)
+($O868*'fnd base rates'!E$18)
+($P868*VLOOKUP($S868+12,rate_basefnd,5)))
*$R868</f>
        <v>8639.4215999999997</v>
      </c>
      <c r="X868" s="68">
        <f>(($D868*'fnd base rates'!F$7)
+($E868*'fnd base rates'!F$8)
+($F868*'fnd base rates'!F$9)
+($G868*'fnd base rates'!F$10)
+($H868*'fnd base rates'!F$11)
+($I868*'fnd base rates'!F$12)
+($J868*'fnd base rates'!F$13)
+($K868*'fnd base rates'!F$14)
+($M868*'fnd base rates'!F$16)
+($N868*'fnd base rates'!F$17)
+($O868*'fnd base rates'!F$18)
+($P868*VLOOKUP($S868+12,rate_basefnd,6)))
*$R868</f>
        <v>2795.6655999999998</v>
      </c>
      <c r="Y868" s="68">
        <f>(($D868*'fnd base rates'!G$7)
+($E868*'fnd base rates'!G$8)
+($F868*'fnd base rates'!G$9)
+($G868*'fnd base rates'!G$10)
+($H868*'fnd base rates'!G$11)
+($I868*'fnd base rates'!G$12)
+($J868*'fnd base rates'!G$13)
+($K868*'fnd base rates'!G$14)
+($M868*'fnd base rates'!G$16)
+($N868*'fnd base rates'!G$17)
+($O868*'fnd base rates'!G$18)
+($P868*VLOOKUP($S868+12,rate_basefnd,7)))
*$R868</f>
        <v>349.3408</v>
      </c>
      <c r="Z868" s="68">
        <f>(($D868*'fnd base rates'!H$7)
+($E868*'fnd base rates'!H$8)
+($F868*'fnd base rates'!H$9)
+($G868*'fnd base rates'!H$10)
+($H868*'fnd base rates'!H$11)
+($I868*'fnd base rates'!H$12)
+($J868*'fnd base rates'!H$13)
+($K868*'fnd base rates'!H$14)
+($M868*'fnd base rates'!H$16)
+($N868*'fnd base rates'!H$17)
+($O868*'fnd base rates'!H$18)
+($P868*VLOOKUP($S868+12,rate_basefnd,8)))</f>
        <v>1162.6079999999999</v>
      </c>
      <c r="AA868" s="68">
        <f>(($D868*'fnd base rates'!I$7)
+($E868*'fnd base rates'!I$8)
+($F868*'fnd base rates'!I$9)
+($G868*'fnd base rates'!I$10)
+($H868*'fnd base rates'!I$11)
+($I868*'fnd base rates'!I$12)
+($J868*'fnd base rates'!I$13)
+($K868*'fnd base rates'!I$14)
+($M868*'fnd base rates'!I$16)
+($N868*'fnd base rates'!I$17)
+($O868*'fnd base rates'!I$18)
+($P868*VLOOKUP($S868+12,rate_basefnd,9)))
*$R868</f>
        <v>906.32</v>
      </c>
      <c r="AB868" s="68">
        <f>(($D868*'fnd base rates'!J$7)
+($E868*'fnd base rates'!J$8)
+($F868*'fnd base rates'!J$9)
+($G868*'fnd base rates'!J$10)
+($H868*'fnd base rates'!J$11)
+($I868*'fnd base rates'!J$12)
+($J868*'fnd base rates'!J$13)
+($K868*'fnd base rates'!J$14)
+($M868*'fnd base rates'!J$16)
+($N868*'fnd base rates'!J$17)
+($O868*'fnd base rates'!J$18)
+($P868*VLOOKUP($S868+12,rate_basefnd,10)))
*$R868</f>
        <v>337.94</v>
      </c>
      <c r="AC868" s="68">
        <f>(($D868*'fnd base rates'!K$7)
+($E868*'fnd base rates'!K$8)
+($F868*'fnd base rates'!K$9)
+($G868*'fnd base rates'!K$10)
+($H868*'fnd base rates'!K$11)
+($I868*'fnd base rates'!K$12)
+($J868*'fnd base rates'!K$13)
+($K868*'fnd base rates'!K$14)
+($M868*'fnd base rates'!K$16)
+($N868*'fnd base rates'!K$17)
+($O868*'fnd base rates'!K$18)
+($P868*VLOOKUP($S868+12,rate_basefnd,11)))
*$R868</f>
        <v>2451.172</v>
      </c>
      <c r="AD868" s="68">
        <f>(($D868*'fnd base rates'!L$7)
+($E868*'fnd base rates'!L$8)
+($F868*'fnd base rates'!L$9)
+($G868*'fnd base rates'!L$10)
+($H868*'fnd base rates'!L$11)
+($I868*'fnd base rates'!L$12)
+($J868*'fnd base rates'!L$13)
+($K868*'fnd base rates'!L$14)
+($M868*'fnd base rates'!L$16)
+($N868*'fnd base rates'!L$17)
+($O868*'fnd base rates'!L$18)
+($P868*VLOOKUP($S868+12,rate_basefnd,12)))</f>
        <v>4524.5775999999996</v>
      </c>
      <c r="AE868" s="68">
        <f>(($D868*'fnd base rates'!M$7)
+($E868*'fnd base rates'!M$8)
+($F868*'fnd base rates'!M$9)
+($G868*'fnd base rates'!M$10)
+($H868*'fnd base rates'!M$11)
+($I868*'fnd base rates'!M$12)
+($J868*'fnd base rates'!M$13)
+($K868*'fnd base rates'!M$14)
+($M868*'fnd base rates'!M$16)
+($N868*'fnd base rates'!M$17)
+($O868*'fnd base rates'!M$18)
+($P868*VLOOKUP($S868+12,rate_basefnd,13)))</f>
        <v>0</v>
      </c>
      <c r="AF868" s="3">
        <f t="shared" si="183"/>
        <v>24063.847999999998</v>
      </c>
      <c r="AH868" s="205">
        <f t="shared" si="184"/>
        <v>497117272</v>
      </c>
      <c r="AI868" s="3" t="str">
        <f t="shared" si="188"/>
        <v>497</v>
      </c>
      <c r="AJ868" s="1" t="str">
        <f t="shared" si="189"/>
        <v>117</v>
      </c>
      <c r="AK868" s="1" t="str">
        <f t="shared" si="190"/>
        <v>272</v>
      </c>
      <c r="AL868" s="3">
        <f t="shared" si="185"/>
        <v>1</v>
      </c>
      <c r="AM868" s="3">
        <f t="shared" si="195"/>
        <v>2</v>
      </c>
      <c r="AN868" s="3">
        <f t="shared" si="191"/>
        <v>24063.847999999998</v>
      </c>
      <c r="AO868" s="3">
        <f t="shared" si="192"/>
        <v>12032</v>
      </c>
      <c r="AP868" s="3">
        <f t="shared" si="186"/>
        <v>-3312</v>
      </c>
      <c r="AQ868" s="3">
        <v>15344</v>
      </c>
      <c r="AS868" s="68"/>
      <c r="AT868" s="68"/>
      <c r="AX868" s="4">
        <f t="shared" si="193"/>
        <v>0</v>
      </c>
      <c r="AZ868" s="4">
        <f t="shared" si="194"/>
        <v>0</v>
      </c>
      <c r="BB868" s="4"/>
    </row>
    <row r="869" spans="1:54" s="3" customFormat="1">
      <c r="A869" s="205" t="str">
        <f t="shared" si="187"/>
        <v>497</v>
      </c>
      <c r="B869" s="1">
        <v>497117275</v>
      </c>
      <c r="C869" s="7" t="s">
        <v>125</v>
      </c>
      <c r="D869" s="8">
        <f>'fnd enro'!D869</f>
        <v>0</v>
      </c>
      <c r="E869" s="8">
        <f>'fnd enro'!E869</f>
        <v>0</v>
      </c>
      <c r="F869" s="8">
        <f>'fnd enro'!F869</f>
        <v>0</v>
      </c>
      <c r="G869" s="8">
        <f>'fnd enro'!G869</f>
        <v>3</v>
      </c>
      <c r="H869" s="8">
        <f>'fnd enro'!H869</f>
        <v>0</v>
      </c>
      <c r="I869" s="8">
        <f>'fnd enro'!I869</f>
        <v>0</v>
      </c>
      <c r="J869" s="8">
        <f>'fnd enro'!J869</f>
        <v>0</v>
      </c>
      <c r="K869" s="9">
        <f>'fnd enro'!K869</f>
        <v>0.12</v>
      </c>
      <c r="L869" s="8">
        <f>'fnd enro'!L869</f>
        <v>0</v>
      </c>
      <c r="M869" s="8">
        <f>'fnd enro'!M869</f>
        <v>0</v>
      </c>
      <c r="N869" s="8">
        <f>'fnd enro'!N869</f>
        <v>0</v>
      </c>
      <c r="O869" s="8">
        <f>'fnd enro'!O869</f>
        <v>0</v>
      </c>
      <c r="P869" s="8">
        <f>'fnd enro'!P869</f>
        <v>0</v>
      </c>
      <c r="Q869" s="8">
        <f>'fnd enro'!R869</f>
        <v>3</v>
      </c>
      <c r="R869" s="9">
        <f t="shared" si="182"/>
        <v>1</v>
      </c>
      <c r="S869" s="8">
        <f>VALUE('fnd enro'!Q869)</f>
        <v>3</v>
      </c>
      <c r="T869" s="1"/>
      <c r="U869" s="68">
        <f>(($D869*'fnd base rates'!C$7)
+($E869*'fnd base rates'!C$8)
+($F869*'fnd base rates'!C$9)
+($G869*'fnd base rates'!C$10)
+($H869*'fnd base rates'!C$11)
+($I869*'fnd base rates'!C$12)
+($J869*'fnd base rates'!C$13)
+($K869*'fnd base rates'!C$14)
+($M869*'fnd base rates'!C$16)
+($N869*'fnd base rates'!C$17)
+($O869*'fnd base rates'!C$18)
+($P869*VLOOKUP($S869+12,rate_basefnd,3)))
*$R869</f>
        <v>1798.9836</v>
      </c>
      <c r="V869" s="68">
        <f>(($D869*'fnd base rates'!D$7)
+($E869*'fnd base rates'!D$8)
+($F869*'fnd base rates'!D$9)
+($G869*'fnd base rates'!D$10)
+($H869*'fnd base rates'!D$11)
+($I869*'fnd base rates'!D$12)
+($J869*'fnd base rates'!D$13)
+($K869*'fnd base rates'!D$14)
+($M869*'fnd base rates'!D$16)
+($N869*'fnd base rates'!D$17)
+($O869*'fnd base rates'!D$18)
+($P869*VLOOKUP($S869+12,rate_basefnd,4)))
*$R869</f>
        <v>2546.2200000000003</v>
      </c>
      <c r="W869" s="68">
        <f>(($D869*'fnd base rates'!E$7)
+($E869*'fnd base rates'!E$8)
+($F869*'fnd base rates'!E$9)
+($G869*'fnd base rates'!E$10)
+($H869*'fnd base rates'!E$11)
+($I869*'fnd base rates'!E$12)
+($J869*'fnd base rates'!E$13)
+($K869*'fnd base rates'!E$14)
+($M869*'fnd base rates'!E$16)
+($N869*'fnd base rates'!E$17)
+($O869*'fnd base rates'!E$18)
+($P869*VLOOKUP($S869+12,rate_basefnd,5)))
*$R869</f>
        <v>12959.132399999999</v>
      </c>
      <c r="X869" s="68">
        <f>(($D869*'fnd base rates'!F$7)
+($E869*'fnd base rates'!F$8)
+($F869*'fnd base rates'!F$9)
+($G869*'fnd base rates'!F$10)
+($H869*'fnd base rates'!F$11)
+($I869*'fnd base rates'!F$12)
+($J869*'fnd base rates'!F$13)
+($K869*'fnd base rates'!F$14)
+($M869*'fnd base rates'!F$16)
+($N869*'fnd base rates'!F$17)
+($O869*'fnd base rates'!F$18)
+($P869*VLOOKUP($S869+12,rate_basefnd,6)))
*$R869</f>
        <v>4193.4984000000004</v>
      </c>
      <c r="Y869" s="68">
        <f>(($D869*'fnd base rates'!G$7)
+($E869*'fnd base rates'!G$8)
+($F869*'fnd base rates'!G$9)
+($G869*'fnd base rates'!G$10)
+($H869*'fnd base rates'!G$11)
+($I869*'fnd base rates'!G$12)
+($J869*'fnd base rates'!G$13)
+($K869*'fnd base rates'!G$14)
+($M869*'fnd base rates'!G$16)
+($N869*'fnd base rates'!G$17)
+($O869*'fnd base rates'!G$18)
+($P869*VLOOKUP($S869+12,rate_basefnd,7)))
*$R869</f>
        <v>524.01120000000003</v>
      </c>
      <c r="Z869" s="68">
        <f>(($D869*'fnd base rates'!H$7)
+($E869*'fnd base rates'!H$8)
+($F869*'fnd base rates'!H$9)
+($G869*'fnd base rates'!H$10)
+($H869*'fnd base rates'!H$11)
+($I869*'fnd base rates'!H$12)
+($J869*'fnd base rates'!H$13)
+($K869*'fnd base rates'!H$14)
+($M869*'fnd base rates'!H$16)
+($N869*'fnd base rates'!H$17)
+($O869*'fnd base rates'!H$18)
+($P869*VLOOKUP($S869+12,rate_basefnd,8)))</f>
        <v>1743.9119999999998</v>
      </c>
      <c r="AA869" s="68">
        <f>(($D869*'fnd base rates'!I$7)
+($E869*'fnd base rates'!I$8)
+($F869*'fnd base rates'!I$9)
+($G869*'fnd base rates'!I$10)
+($H869*'fnd base rates'!I$11)
+($I869*'fnd base rates'!I$12)
+($J869*'fnd base rates'!I$13)
+($K869*'fnd base rates'!I$14)
+($M869*'fnd base rates'!I$16)
+($N869*'fnd base rates'!I$17)
+($O869*'fnd base rates'!I$18)
+($P869*VLOOKUP($S869+12,rate_basefnd,9)))
*$R869</f>
        <v>1359.48</v>
      </c>
      <c r="AB869" s="68">
        <f>(($D869*'fnd base rates'!J$7)
+($E869*'fnd base rates'!J$8)
+($F869*'fnd base rates'!J$9)
+($G869*'fnd base rates'!J$10)
+($H869*'fnd base rates'!J$11)
+($I869*'fnd base rates'!J$12)
+($J869*'fnd base rates'!J$13)
+($K869*'fnd base rates'!J$14)
+($M869*'fnd base rates'!J$16)
+($N869*'fnd base rates'!J$17)
+($O869*'fnd base rates'!J$18)
+($P869*VLOOKUP($S869+12,rate_basefnd,10)))
*$R869</f>
        <v>506.90999999999997</v>
      </c>
      <c r="AC869" s="68">
        <f>(($D869*'fnd base rates'!K$7)
+($E869*'fnd base rates'!K$8)
+($F869*'fnd base rates'!K$9)
+($G869*'fnd base rates'!K$10)
+($H869*'fnd base rates'!K$11)
+($I869*'fnd base rates'!K$12)
+($J869*'fnd base rates'!K$13)
+($K869*'fnd base rates'!K$14)
+($M869*'fnd base rates'!K$16)
+($N869*'fnd base rates'!K$17)
+($O869*'fnd base rates'!K$18)
+($P869*VLOOKUP($S869+12,rate_basefnd,11)))
*$R869</f>
        <v>3676.7580000000003</v>
      </c>
      <c r="AD869" s="68">
        <f>(($D869*'fnd base rates'!L$7)
+($E869*'fnd base rates'!L$8)
+($F869*'fnd base rates'!L$9)
+($G869*'fnd base rates'!L$10)
+($H869*'fnd base rates'!L$11)
+($I869*'fnd base rates'!L$12)
+($J869*'fnd base rates'!L$13)
+($K869*'fnd base rates'!L$14)
+($M869*'fnd base rates'!L$16)
+($N869*'fnd base rates'!L$17)
+($O869*'fnd base rates'!L$18)
+($P869*VLOOKUP($S869+12,rate_basefnd,12)))</f>
        <v>6786.8664000000008</v>
      </c>
      <c r="AE869" s="68">
        <f>(($D869*'fnd base rates'!M$7)
+($E869*'fnd base rates'!M$8)
+($F869*'fnd base rates'!M$9)
+($G869*'fnd base rates'!M$10)
+($H869*'fnd base rates'!M$11)
+($I869*'fnd base rates'!M$12)
+($J869*'fnd base rates'!M$13)
+($K869*'fnd base rates'!M$14)
+($M869*'fnd base rates'!M$16)
+($N869*'fnd base rates'!M$17)
+($O869*'fnd base rates'!M$18)
+($P869*VLOOKUP($S869+12,rate_basefnd,13)))</f>
        <v>0</v>
      </c>
      <c r="AF869" s="3">
        <f t="shared" si="183"/>
        <v>36095.772000000004</v>
      </c>
      <c r="AH869" s="205">
        <f t="shared" si="184"/>
        <v>497117275</v>
      </c>
      <c r="AI869" s="3" t="str">
        <f t="shared" si="188"/>
        <v>497</v>
      </c>
      <c r="AJ869" s="1" t="str">
        <f t="shared" si="189"/>
        <v>117</v>
      </c>
      <c r="AK869" s="1" t="str">
        <f t="shared" si="190"/>
        <v>275</v>
      </c>
      <c r="AL869" s="3">
        <f t="shared" si="185"/>
        <v>1</v>
      </c>
      <c r="AM869" s="3">
        <f t="shared" si="195"/>
        <v>3</v>
      </c>
      <c r="AN869" s="3">
        <f t="shared" si="191"/>
        <v>36095.772000000004</v>
      </c>
      <c r="AO869" s="3">
        <f t="shared" si="192"/>
        <v>12032</v>
      </c>
      <c r="AP869" s="3">
        <f t="shared" si="186"/>
        <v>252</v>
      </c>
      <c r="AQ869" s="3">
        <v>11780</v>
      </c>
      <c r="AS869" s="68"/>
      <c r="AT869" s="68"/>
      <c r="AX869" s="4">
        <f t="shared" si="193"/>
        <v>0</v>
      </c>
      <c r="AZ869" s="4">
        <f t="shared" si="194"/>
        <v>0</v>
      </c>
      <c r="BB869" s="4"/>
    </row>
    <row r="870" spans="1:54" s="3" customFormat="1">
      <c r="A870" s="205" t="str">
        <f t="shared" si="187"/>
        <v>497</v>
      </c>
      <c r="B870" s="1">
        <v>497117278</v>
      </c>
      <c r="C870" s="7" t="s">
        <v>125</v>
      </c>
      <c r="D870" s="8">
        <f>'fnd enro'!D870</f>
        <v>0</v>
      </c>
      <c r="E870" s="8">
        <f>'fnd enro'!E870</f>
        <v>0</v>
      </c>
      <c r="F870" s="8">
        <f>'fnd enro'!F870</f>
        <v>3</v>
      </c>
      <c r="G870" s="8">
        <f>'fnd enro'!G870</f>
        <v>23</v>
      </c>
      <c r="H870" s="8">
        <f>'fnd enro'!H870</f>
        <v>25</v>
      </c>
      <c r="I870" s="8">
        <f>'fnd enro'!I870</f>
        <v>19</v>
      </c>
      <c r="J870" s="8">
        <f>'fnd enro'!J870</f>
        <v>0</v>
      </c>
      <c r="K870" s="9">
        <f>'fnd enro'!K870</f>
        <v>2.8</v>
      </c>
      <c r="L870" s="8">
        <f>'fnd enro'!L870</f>
        <v>0</v>
      </c>
      <c r="M870" s="8">
        <f>'fnd enro'!M870</f>
        <v>1</v>
      </c>
      <c r="N870" s="8">
        <f>'fnd enro'!N870</f>
        <v>0</v>
      </c>
      <c r="O870" s="8">
        <f>'fnd enro'!O870</f>
        <v>0</v>
      </c>
      <c r="P870" s="8">
        <f>'fnd enro'!P870</f>
        <v>12</v>
      </c>
      <c r="Q870" s="8">
        <f>'fnd enro'!R870</f>
        <v>70</v>
      </c>
      <c r="R870" s="9">
        <f t="shared" si="182"/>
        <v>1</v>
      </c>
      <c r="S870" s="8">
        <f>VALUE('fnd enro'!Q870)</f>
        <v>6</v>
      </c>
      <c r="T870" s="1"/>
      <c r="U870" s="68">
        <f>(($D870*'fnd base rates'!C$7)
+($E870*'fnd base rates'!C$8)
+($F870*'fnd base rates'!C$9)
+($G870*'fnd base rates'!C$10)
+($H870*'fnd base rates'!C$11)
+($I870*'fnd base rates'!C$12)
+($J870*'fnd base rates'!C$13)
+($K870*'fnd base rates'!C$14)
+($M870*'fnd base rates'!C$16)
+($N870*'fnd base rates'!C$17)
+($O870*'fnd base rates'!C$18)
+($P870*VLOOKUP($S870+12,rate_basefnd,3)))
*$R870</f>
        <v>43059.063999999998</v>
      </c>
      <c r="V870" s="68">
        <f>(($D870*'fnd base rates'!D$7)
+($E870*'fnd base rates'!D$8)
+($F870*'fnd base rates'!D$9)
+($G870*'fnd base rates'!D$10)
+($H870*'fnd base rates'!D$11)
+($I870*'fnd base rates'!D$12)
+($J870*'fnd base rates'!D$13)
+($K870*'fnd base rates'!D$14)
+($M870*'fnd base rates'!D$16)
+($N870*'fnd base rates'!D$17)
+($O870*'fnd base rates'!D$18)
+($P870*VLOOKUP($S870+12,rate_basefnd,4)))
*$R870</f>
        <v>64182.070000000007</v>
      </c>
      <c r="W870" s="68">
        <f>(($D870*'fnd base rates'!E$7)
+($E870*'fnd base rates'!E$8)
+($F870*'fnd base rates'!E$9)
+($G870*'fnd base rates'!E$10)
+($H870*'fnd base rates'!E$11)
+($I870*'fnd base rates'!E$12)
+($J870*'fnd base rates'!E$13)
+($K870*'fnd base rates'!E$14)
+($M870*'fnd base rates'!E$16)
+($N870*'fnd base rates'!E$17)
+($O870*'fnd base rates'!E$18)
+($P870*VLOOKUP($S870+12,rate_basefnd,5)))
*$R870</f>
        <v>358436.636</v>
      </c>
      <c r="X870" s="68">
        <f>(($D870*'fnd base rates'!F$7)
+($E870*'fnd base rates'!F$8)
+($F870*'fnd base rates'!F$9)
+($G870*'fnd base rates'!F$10)
+($H870*'fnd base rates'!F$11)
+($I870*'fnd base rates'!F$12)
+($J870*'fnd base rates'!F$13)
+($K870*'fnd base rates'!F$14)
+($M870*'fnd base rates'!F$16)
+($N870*'fnd base rates'!F$17)
+($O870*'fnd base rates'!F$18)
+($P870*VLOOKUP($S870+12,rate_basefnd,6)))
*$R870</f>
        <v>83469.046000000002</v>
      </c>
      <c r="Y870" s="68">
        <f>(($D870*'fnd base rates'!G$7)
+($E870*'fnd base rates'!G$8)
+($F870*'fnd base rates'!G$9)
+($G870*'fnd base rates'!G$10)
+($H870*'fnd base rates'!G$11)
+($I870*'fnd base rates'!G$12)
+($J870*'fnd base rates'!G$13)
+($K870*'fnd base rates'!G$14)
+($M870*'fnd base rates'!G$16)
+($N870*'fnd base rates'!G$17)
+($O870*'fnd base rates'!G$18)
+($P870*VLOOKUP($S870+12,rate_basefnd,7)))
*$R870</f>
        <v>14918.727999999999</v>
      </c>
      <c r="Z870" s="68">
        <f>(($D870*'fnd base rates'!H$7)
+($E870*'fnd base rates'!H$8)
+($F870*'fnd base rates'!H$9)
+($G870*'fnd base rates'!H$10)
+($H870*'fnd base rates'!H$11)
+($I870*'fnd base rates'!H$12)
+($J870*'fnd base rates'!H$13)
+($K870*'fnd base rates'!H$14)
+($M870*'fnd base rates'!H$16)
+($N870*'fnd base rates'!H$17)
+($O870*'fnd base rates'!H$18)
+($P870*VLOOKUP($S870+12,rate_basefnd,8)))</f>
        <v>47594.21</v>
      </c>
      <c r="AA870" s="68">
        <f>(($D870*'fnd base rates'!I$7)
+($E870*'fnd base rates'!I$8)
+($F870*'fnd base rates'!I$9)
+($G870*'fnd base rates'!I$10)
+($H870*'fnd base rates'!I$11)
+($I870*'fnd base rates'!I$12)
+($J870*'fnd base rates'!I$13)
+($K870*'fnd base rates'!I$14)
+($M870*'fnd base rates'!I$16)
+($N870*'fnd base rates'!I$17)
+($O870*'fnd base rates'!I$18)
+($P870*VLOOKUP($S870+12,rate_basefnd,9)))
*$R870</f>
        <v>33981.57</v>
      </c>
      <c r="AB870" s="68">
        <f>(($D870*'fnd base rates'!J$7)
+($E870*'fnd base rates'!J$8)
+($F870*'fnd base rates'!J$9)
+($G870*'fnd base rates'!J$10)
+($H870*'fnd base rates'!J$11)
+($I870*'fnd base rates'!J$12)
+($J870*'fnd base rates'!J$13)
+($K870*'fnd base rates'!J$14)
+($M870*'fnd base rates'!J$16)
+($N870*'fnd base rates'!J$17)
+($O870*'fnd base rates'!J$18)
+($P870*VLOOKUP($S870+12,rate_basefnd,10)))
*$R870</f>
        <v>32613.299999999996</v>
      </c>
      <c r="AC870" s="68">
        <f>(($D870*'fnd base rates'!K$7)
+($E870*'fnd base rates'!K$8)
+($F870*'fnd base rates'!K$9)
+($G870*'fnd base rates'!K$10)
+($H870*'fnd base rates'!K$11)
+($I870*'fnd base rates'!K$12)
+($J870*'fnd base rates'!K$13)
+($K870*'fnd base rates'!K$14)
+($M870*'fnd base rates'!K$16)
+($N870*'fnd base rates'!K$17)
+($O870*'fnd base rates'!K$18)
+($P870*VLOOKUP($S870+12,rate_basefnd,11)))
*$R870</f>
        <v>89475.95</v>
      </c>
      <c r="AD870" s="68">
        <f>(($D870*'fnd base rates'!L$7)
+($E870*'fnd base rates'!L$8)
+($F870*'fnd base rates'!L$9)
+($G870*'fnd base rates'!L$10)
+($H870*'fnd base rates'!L$11)
+($I870*'fnd base rates'!L$12)
+($J870*'fnd base rates'!L$13)
+($K870*'fnd base rates'!L$14)
+($M870*'fnd base rates'!L$16)
+($N870*'fnd base rates'!L$17)
+($O870*'fnd base rates'!L$18)
+($P870*VLOOKUP($S870+12,rate_basefnd,12)))</f>
        <v>169429.03600000002</v>
      </c>
      <c r="AE870" s="68">
        <f>(($D870*'fnd base rates'!M$7)
+($E870*'fnd base rates'!M$8)
+($F870*'fnd base rates'!M$9)
+($G870*'fnd base rates'!M$10)
+($H870*'fnd base rates'!M$11)
+($I870*'fnd base rates'!M$12)
+($J870*'fnd base rates'!M$13)
+($K870*'fnd base rates'!M$14)
+($M870*'fnd base rates'!M$16)
+($N870*'fnd base rates'!M$17)
+($O870*'fnd base rates'!M$18)
+($P870*VLOOKUP($S870+12,rate_basefnd,13)))</f>
        <v>0</v>
      </c>
      <c r="AF870" s="3">
        <f t="shared" si="183"/>
        <v>937159.60999999987</v>
      </c>
      <c r="AH870" s="205">
        <f t="shared" si="184"/>
        <v>497117278</v>
      </c>
      <c r="AI870" s="3" t="str">
        <f t="shared" si="188"/>
        <v>497</v>
      </c>
      <c r="AJ870" s="1" t="str">
        <f t="shared" si="189"/>
        <v>117</v>
      </c>
      <c r="AK870" s="1" t="str">
        <f t="shared" si="190"/>
        <v>278</v>
      </c>
      <c r="AL870" s="3">
        <f t="shared" si="185"/>
        <v>1</v>
      </c>
      <c r="AM870" s="3">
        <f t="shared" si="195"/>
        <v>70</v>
      </c>
      <c r="AN870" s="3">
        <f t="shared" si="191"/>
        <v>937159.60999999987</v>
      </c>
      <c r="AO870" s="3">
        <f t="shared" si="192"/>
        <v>13388</v>
      </c>
      <c r="AP870" s="3">
        <f t="shared" si="186"/>
        <v>1966</v>
      </c>
      <c r="AQ870" s="3">
        <v>11422</v>
      </c>
      <c r="AS870" s="68"/>
      <c r="AT870" s="68"/>
      <c r="AX870" s="4">
        <f t="shared" si="193"/>
        <v>0</v>
      </c>
      <c r="AZ870" s="4">
        <f t="shared" si="194"/>
        <v>0</v>
      </c>
      <c r="BB870" s="4"/>
    </row>
    <row r="871" spans="1:54" s="3" customFormat="1">
      <c r="A871" s="205" t="str">
        <f t="shared" si="187"/>
        <v>497</v>
      </c>
      <c r="B871" s="1">
        <v>497117281</v>
      </c>
      <c r="C871" s="7" t="s">
        <v>125</v>
      </c>
      <c r="D871" s="8">
        <f>'fnd enro'!D871</f>
        <v>0</v>
      </c>
      <c r="E871" s="8">
        <f>'fnd enro'!E871</f>
        <v>0</v>
      </c>
      <c r="F871" s="8">
        <f>'fnd enro'!F871</f>
        <v>6</v>
      </c>
      <c r="G871" s="8">
        <f>'fnd enro'!G871</f>
        <v>20</v>
      </c>
      <c r="H871" s="8">
        <f>'fnd enro'!H871</f>
        <v>26</v>
      </c>
      <c r="I871" s="8">
        <f>'fnd enro'!I871</f>
        <v>18</v>
      </c>
      <c r="J871" s="8">
        <f>'fnd enro'!J871</f>
        <v>0</v>
      </c>
      <c r="K871" s="9">
        <f>'fnd enro'!K871</f>
        <v>2.8</v>
      </c>
      <c r="L871" s="8">
        <f>'fnd enro'!L871</f>
        <v>0</v>
      </c>
      <c r="M871" s="8">
        <f>'fnd enro'!M871</f>
        <v>0</v>
      </c>
      <c r="N871" s="8">
        <f>'fnd enro'!N871</f>
        <v>0</v>
      </c>
      <c r="O871" s="8">
        <f>'fnd enro'!O871</f>
        <v>1</v>
      </c>
      <c r="P871" s="8">
        <f>'fnd enro'!P871</f>
        <v>33</v>
      </c>
      <c r="Q871" s="8">
        <f>'fnd enro'!R871</f>
        <v>70</v>
      </c>
      <c r="R871" s="9">
        <f t="shared" si="182"/>
        <v>1</v>
      </c>
      <c r="S871" s="8">
        <f>VALUE('fnd enro'!Q871)</f>
        <v>12</v>
      </c>
      <c r="T871" s="1"/>
      <c r="U871" s="68">
        <f>(($D871*'fnd base rates'!C$7)
+($E871*'fnd base rates'!C$8)
+($F871*'fnd base rates'!C$9)
+($G871*'fnd base rates'!C$10)
+($H871*'fnd base rates'!C$11)
+($I871*'fnd base rates'!C$12)
+($J871*'fnd base rates'!C$13)
+($K871*'fnd base rates'!C$14)
+($M871*'fnd base rates'!C$16)
+($N871*'fnd base rates'!C$17)
+($O871*'fnd base rates'!C$18)
+($P871*VLOOKUP($S871+12,rate_basefnd,3)))
*$R871</f>
        <v>46856.953999999998</v>
      </c>
      <c r="V871" s="68">
        <f>(($D871*'fnd base rates'!D$7)
+($E871*'fnd base rates'!D$8)
+($F871*'fnd base rates'!D$9)
+($G871*'fnd base rates'!D$10)
+($H871*'fnd base rates'!D$11)
+($I871*'fnd base rates'!D$12)
+($J871*'fnd base rates'!D$13)
+($K871*'fnd base rates'!D$14)
+($M871*'fnd base rates'!D$16)
+($N871*'fnd base rates'!D$17)
+($O871*'fnd base rates'!D$18)
+($P871*VLOOKUP($S871+12,rate_basefnd,4)))
*$R871</f>
        <v>82072.7</v>
      </c>
      <c r="W871" s="68">
        <f>(($D871*'fnd base rates'!E$7)
+($E871*'fnd base rates'!E$8)
+($F871*'fnd base rates'!E$9)
+($G871*'fnd base rates'!E$10)
+($H871*'fnd base rates'!E$11)
+($I871*'fnd base rates'!E$12)
+($J871*'fnd base rates'!E$13)
+($K871*'fnd base rates'!E$14)
+($M871*'fnd base rates'!E$16)
+($N871*'fnd base rates'!E$17)
+($O871*'fnd base rates'!E$18)
+($P871*VLOOKUP($S871+12,rate_basefnd,5)))
*$R871</f>
        <v>531305.70600000001</v>
      </c>
      <c r="X871" s="68">
        <f>(($D871*'fnd base rates'!F$7)
+($E871*'fnd base rates'!F$8)
+($F871*'fnd base rates'!F$9)
+($G871*'fnd base rates'!F$10)
+($H871*'fnd base rates'!F$11)
+($I871*'fnd base rates'!F$12)
+($J871*'fnd base rates'!F$13)
+($K871*'fnd base rates'!F$14)
+($M871*'fnd base rates'!F$16)
+($N871*'fnd base rates'!F$17)
+($O871*'fnd base rates'!F$18)
+($P871*VLOOKUP($S871+12,rate_basefnd,6)))
*$R871</f>
        <v>83649.925999999992</v>
      </c>
      <c r="Y871" s="68">
        <f>(($D871*'fnd base rates'!G$7)
+($E871*'fnd base rates'!G$8)
+($F871*'fnd base rates'!G$9)
+($G871*'fnd base rates'!G$10)
+($H871*'fnd base rates'!G$11)
+($I871*'fnd base rates'!G$12)
+($J871*'fnd base rates'!G$13)
+($K871*'fnd base rates'!G$14)
+($M871*'fnd base rates'!G$16)
+($N871*'fnd base rates'!G$17)
+($O871*'fnd base rates'!G$18)
+($P871*VLOOKUP($S871+12,rate_basefnd,7)))
*$R871</f>
        <v>23385.298000000003</v>
      </c>
      <c r="Z871" s="68">
        <f>(($D871*'fnd base rates'!H$7)
+($E871*'fnd base rates'!H$8)
+($F871*'fnd base rates'!H$9)
+($G871*'fnd base rates'!H$10)
+($H871*'fnd base rates'!H$11)
+($I871*'fnd base rates'!H$12)
+($J871*'fnd base rates'!H$13)
+($K871*'fnd base rates'!H$14)
+($M871*'fnd base rates'!H$16)
+($N871*'fnd base rates'!H$17)
+($O871*'fnd base rates'!H$18)
+($P871*VLOOKUP($S871+12,rate_basefnd,8)))</f>
        <v>48593.97</v>
      </c>
      <c r="AA871" s="68">
        <f>(($D871*'fnd base rates'!I$7)
+($E871*'fnd base rates'!I$8)
+($F871*'fnd base rates'!I$9)
+($G871*'fnd base rates'!I$10)
+($H871*'fnd base rates'!I$11)
+($I871*'fnd base rates'!I$12)
+($J871*'fnd base rates'!I$13)
+($K871*'fnd base rates'!I$14)
+($M871*'fnd base rates'!I$16)
+($N871*'fnd base rates'!I$17)
+($O871*'fnd base rates'!I$18)
+($P871*VLOOKUP($S871+12,rate_basefnd,9)))
*$R871</f>
        <v>41036.25</v>
      </c>
      <c r="AB871" s="68">
        <f>(($D871*'fnd base rates'!J$7)
+($E871*'fnd base rates'!J$8)
+($F871*'fnd base rates'!J$9)
+($G871*'fnd base rates'!J$10)
+($H871*'fnd base rates'!J$11)
+($I871*'fnd base rates'!J$12)
+($J871*'fnd base rates'!J$13)
+($K871*'fnd base rates'!J$14)
+($M871*'fnd base rates'!J$16)
+($N871*'fnd base rates'!J$17)
+($O871*'fnd base rates'!J$18)
+($P871*VLOOKUP($S871+12,rate_basefnd,10)))
*$R871</f>
        <v>68716.329999999987</v>
      </c>
      <c r="AC871" s="68">
        <f>(($D871*'fnd base rates'!K$7)
+($E871*'fnd base rates'!K$8)
+($F871*'fnd base rates'!K$9)
+($G871*'fnd base rates'!K$10)
+($H871*'fnd base rates'!K$11)
+($I871*'fnd base rates'!K$12)
+($J871*'fnd base rates'!K$13)
+($K871*'fnd base rates'!K$14)
+($M871*'fnd base rates'!K$16)
+($N871*'fnd base rates'!K$17)
+($O871*'fnd base rates'!K$18)
+($P871*VLOOKUP($S871+12,rate_basefnd,11)))
*$R871</f>
        <v>89615.299999999988</v>
      </c>
      <c r="AD871" s="68">
        <f>(($D871*'fnd base rates'!L$7)
+($E871*'fnd base rates'!L$8)
+($F871*'fnd base rates'!L$9)
+($G871*'fnd base rates'!L$10)
+($H871*'fnd base rates'!L$11)
+($I871*'fnd base rates'!L$12)
+($J871*'fnd base rates'!L$13)
+($K871*'fnd base rates'!L$14)
+($M871*'fnd base rates'!L$16)
+($N871*'fnd base rates'!L$17)
+($O871*'fnd base rates'!L$18)
+($P871*VLOOKUP($S871+12,rate_basefnd,12)))</f>
        <v>202456.68599999999</v>
      </c>
      <c r="AE871" s="68">
        <f>(($D871*'fnd base rates'!M$7)
+($E871*'fnd base rates'!M$8)
+($F871*'fnd base rates'!M$9)
+($G871*'fnd base rates'!M$10)
+($H871*'fnd base rates'!M$11)
+($I871*'fnd base rates'!M$12)
+($J871*'fnd base rates'!M$13)
+($K871*'fnd base rates'!M$14)
+($M871*'fnd base rates'!M$16)
+($N871*'fnd base rates'!M$17)
+($O871*'fnd base rates'!M$18)
+($P871*VLOOKUP($S871+12,rate_basefnd,13)))</f>
        <v>0</v>
      </c>
      <c r="AF871" s="3">
        <f t="shared" si="183"/>
        <v>1217689.1199999999</v>
      </c>
      <c r="AH871" s="205">
        <f t="shared" si="184"/>
        <v>497117281</v>
      </c>
      <c r="AI871" s="3" t="str">
        <f t="shared" si="188"/>
        <v>497</v>
      </c>
      <c r="AJ871" s="1" t="str">
        <f t="shared" si="189"/>
        <v>117</v>
      </c>
      <c r="AK871" s="1" t="str">
        <f t="shared" si="190"/>
        <v>281</v>
      </c>
      <c r="AL871" s="3">
        <f t="shared" si="185"/>
        <v>1</v>
      </c>
      <c r="AM871" s="3">
        <f t="shared" si="195"/>
        <v>70</v>
      </c>
      <c r="AN871" s="3">
        <f t="shared" si="191"/>
        <v>1217689.1199999999</v>
      </c>
      <c r="AO871" s="3">
        <f t="shared" si="192"/>
        <v>17396</v>
      </c>
      <c r="AP871" s="3">
        <f t="shared" si="186"/>
        <v>3713</v>
      </c>
      <c r="AQ871" s="3">
        <v>13683</v>
      </c>
      <c r="AS871" s="68"/>
      <c r="AT871" s="68"/>
      <c r="AX871" s="4">
        <f t="shared" si="193"/>
        <v>0</v>
      </c>
      <c r="AZ871" s="4">
        <f t="shared" si="194"/>
        <v>0</v>
      </c>
      <c r="BB871" s="4"/>
    </row>
    <row r="872" spans="1:54" s="3" customFormat="1">
      <c r="A872" s="205" t="str">
        <f t="shared" si="187"/>
        <v>497</v>
      </c>
      <c r="B872" s="1">
        <v>497117325</v>
      </c>
      <c r="C872" s="7" t="s">
        <v>125</v>
      </c>
      <c r="D872" s="8">
        <f>'fnd enro'!D872</f>
        <v>0</v>
      </c>
      <c r="E872" s="8">
        <f>'fnd enro'!E872</f>
        <v>0</v>
      </c>
      <c r="F872" s="8">
        <f>'fnd enro'!F872</f>
        <v>0</v>
      </c>
      <c r="G872" s="8">
        <f>'fnd enro'!G872</f>
        <v>7</v>
      </c>
      <c r="H872" s="8">
        <f>'fnd enro'!H872</f>
        <v>2</v>
      </c>
      <c r="I872" s="8">
        <f>'fnd enro'!I872</f>
        <v>4</v>
      </c>
      <c r="J872" s="8">
        <f>'fnd enro'!J872</f>
        <v>0</v>
      </c>
      <c r="K872" s="9">
        <f>'fnd enro'!K872</f>
        <v>0.52</v>
      </c>
      <c r="L872" s="8">
        <f>'fnd enro'!L872</f>
        <v>0</v>
      </c>
      <c r="M872" s="8">
        <f>'fnd enro'!M872</f>
        <v>0</v>
      </c>
      <c r="N872" s="8">
        <f>'fnd enro'!N872</f>
        <v>0</v>
      </c>
      <c r="O872" s="8">
        <f>'fnd enro'!O872</f>
        <v>0</v>
      </c>
      <c r="P872" s="8">
        <f>'fnd enro'!P872</f>
        <v>3</v>
      </c>
      <c r="Q872" s="8">
        <f>'fnd enro'!R872</f>
        <v>13</v>
      </c>
      <c r="R872" s="9">
        <f t="shared" si="182"/>
        <v>1</v>
      </c>
      <c r="S872" s="8">
        <f>VALUE('fnd enro'!Q872)</f>
        <v>9</v>
      </c>
      <c r="T872" s="1"/>
      <c r="U872" s="68">
        <f>(($D872*'fnd base rates'!C$7)
+($E872*'fnd base rates'!C$8)
+($F872*'fnd base rates'!C$9)
+($G872*'fnd base rates'!C$10)
+($H872*'fnd base rates'!C$11)
+($I872*'fnd base rates'!C$12)
+($J872*'fnd base rates'!C$13)
+($K872*'fnd base rates'!C$14)
+($M872*'fnd base rates'!C$16)
+($N872*'fnd base rates'!C$17)
+($O872*'fnd base rates'!C$18)
+($P872*VLOOKUP($S872+12,rate_basefnd,3)))
*$R872</f>
        <v>8113.5056000000004</v>
      </c>
      <c r="V872" s="68">
        <f>(($D872*'fnd base rates'!D$7)
+($E872*'fnd base rates'!D$8)
+($F872*'fnd base rates'!D$9)
+($G872*'fnd base rates'!D$10)
+($H872*'fnd base rates'!D$11)
+($I872*'fnd base rates'!D$12)
+($J872*'fnd base rates'!D$13)
+($K872*'fnd base rates'!D$14)
+($M872*'fnd base rates'!D$16)
+($N872*'fnd base rates'!D$17)
+($O872*'fnd base rates'!D$18)
+($P872*VLOOKUP($S872+12,rate_basefnd,4)))
*$R872</f>
        <v>12539.829999999998</v>
      </c>
      <c r="W872" s="68">
        <f>(($D872*'fnd base rates'!E$7)
+($E872*'fnd base rates'!E$8)
+($F872*'fnd base rates'!E$9)
+($G872*'fnd base rates'!E$10)
+($H872*'fnd base rates'!E$11)
+($I872*'fnd base rates'!E$12)
+($J872*'fnd base rates'!E$13)
+($K872*'fnd base rates'!E$14)
+($M872*'fnd base rates'!E$16)
+($N872*'fnd base rates'!E$17)
+($O872*'fnd base rates'!E$18)
+($P872*VLOOKUP($S872+12,rate_basefnd,5)))
*$R872</f>
        <v>74504.100399999996</v>
      </c>
      <c r="X872" s="68">
        <f>(($D872*'fnd base rates'!F$7)
+($E872*'fnd base rates'!F$8)
+($F872*'fnd base rates'!F$9)
+($G872*'fnd base rates'!F$10)
+($H872*'fnd base rates'!F$11)
+($I872*'fnd base rates'!F$12)
+($J872*'fnd base rates'!F$13)
+($K872*'fnd base rates'!F$14)
+($M872*'fnd base rates'!F$16)
+($N872*'fnd base rates'!F$17)
+($O872*'fnd base rates'!F$18)
+($P872*VLOOKUP($S872+12,rate_basefnd,6)))
*$R872</f>
        <v>16012.6664</v>
      </c>
      <c r="Y872" s="68">
        <f>(($D872*'fnd base rates'!G$7)
+($E872*'fnd base rates'!G$8)
+($F872*'fnd base rates'!G$9)
+($G872*'fnd base rates'!G$10)
+($H872*'fnd base rates'!G$11)
+($I872*'fnd base rates'!G$12)
+($J872*'fnd base rates'!G$13)
+($K872*'fnd base rates'!G$14)
+($M872*'fnd base rates'!G$16)
+($N872*'fnd base rates'!G$17)
+($O872*'fnd base rates'!G$18)
+($P872*VLOOKUP($S872+12,rate_basefnd,7)))
*$R872</f>
        <v>3041.3352</v>
      </c>
      <c r="Z872" s="68">
        <f>(($D872*'fnd base rates'!H$7)
+($E872*'fnd base rates'!H$8)
+($F872*'fnd base rates'!H$9)
+($G872*'fnd base rates'!H$10)
+($H872*'fnd base rates'!H$11)
+($I872*'fnd base rates'!H$12)
+($J872*'fnd base rates'!H$13)
+($K872*'fnd base rates'!H$14)
+($M872*'fnd base rates'!H$16)
+($N872*'fnd base rates'!H$17)
+($O872*'fnd base rates'!H$18)
+($P872*VLOOKUP($S872+12,rate_basefnd,8)))</f>
        <v>9018.1119999999992</v>
      </c>
      <c r="AA872" s="68">
        <f>(($D872*'fnd base rates'!I$7)
+($E872*'fnd base rates'!I$8)
+($F872*'fnd base rates'!I$9)
+($G872*'fnd base rates'!I$10)
+($H872*'fnd base rates'!I$11)
+($I872*'fnd base rates'!I$12)
+($J872*'fnd base rates'!I$13)
+($K872*'fnd base rates'!I$14)
+($M872*'fnd base rates'!I$16)
+($N872*'fnd base rates'!I$17)
+($O872*'fnd base rates'!I$18)
+($P872*VLOOKUP($S872+12,rate_basefnd,9)))
*$R872</f>
        <v>6563.8700000000008</v>
      </c>
      <c r="AB872" s="68">
        <f>(($D872*'fnd base rates'!J$7)
+($E872*'fnd base rates'!J$8)
+($F872*'fnd base rates'!J$9)
+($G872*'fnd base rates'!J$10)
+($H872*'fnd base rates'!J$11)
+($I872*'fnd base rates'!J$12)
+($J872*'fnd base rates'!J$13)
+($K872*'fnd base rates'!J$14)
+($M872*'fnd base rates'!J$16)
+($N872*'fnd base rates'!J$17)
+($O872*'fnd base rates'!J$18)
+($P872*VLOOKUP($S872+12,rate_basefnd,10)))
*$R872</f>
        <v>7374.6</v>
      </c>
      <c r="AC872" s="68">
        <f>(($D872*'fnd base rates'!K$7)
+($E872*'fnd base rates'!K$8)
+($F872*'fnd base rates'!K$9)
+($G872*'fnd base rates'!K$10)
+($H872*'fnd base rates'!K$11)
+($I872*'fnd base rates'!K$12)
+($J872*'fnd base rates'!K$13)
+($K872*'fnd base rates'!K$14)
+($M872*'fnd base rates'!K$16)
+($N872*'fnd base rates'!K$17)
+($O872*'fnd base rates'!K$18)
+($P872*VLOOKUP($S872+12,rate_basefnd,11)))
*$R872</f>
        <v>16335.637999999999</v>
      </c>
      <c r="AD872" s="68">
        <f>(($D872*'fnd base rates'!L$7)
+($E872*'fnd base rates'!L$8)
+($F872*'fnd base rates'!L$9)
+($G872*'fnd base rates'!L$10)
+($H872*'fnd base rates'!L$11)
+($I872*'fnd base rates'!L$12)
+($J872*'fnd base rates'!L$13)
+($K872*'fnd base rates'!L$14)
+($M872*'fnd base rates'!L$16)
+($N872*'fnd base rates'!L$17)
+($O872*'fnd base rates'!L$18)
+($P872*VLOOKUP($S872+12,rate_basefnd,12)))</f>
        <v>32116.824399999998</v>
      </c>
      <c r="AE872" s="68">
        <f>(($D872*'fnd base rates'!M$7)
+($E872*'fnd base rates'!M$8)
+($F872*'fnd base rates'!M$9)
+($G872*'fnd base rates'!M$10)
+($H872*'fnd base rates'!M$11)
+($I872*'fnd base rates'!M$12)
+($J872*'fnd base rates'!M$13)
+($K872*'fnd base rates'!M$14)
+($M872*'fnd base rates'!M$16)
+($N872*'fnd base rates'!M$17)
+($O872*'fnd base rates'!M$18)
+($P872*VLOOKUP($S872+12,rate_basefnd,13)))</f>
        <v>0</v>
      </c>
      <c r="AF872" s="3">
        <f t="shared" si="183"/>
        <v>185620.48199999996</v>
      </c>
      <c r="AH872" s="205">
        <f t="shared" si="184"/>
        <v>497117325</v>
      </c>
      <c r="AI872" s="3" t="str">
        <f t="shared" si="188"/>
        <v>497</v>
      </c>
      <c r="AJ872" s="1" t="str">
        <f t="shared" si="189"/>
        <v>117</v>
      </c>
      <c r="AK872" s="1" t="str">
        <f t="shared" si="190"/>
        <v>325</v>
      </c>
      <c r="AL872" s="3">
        <f t="shared" si="185"/>
        <v>1</v>
      </c>
      <c r="AM872" s="3">
        <f t="shared" si="195"/>
        <v>13</v>
      </c>
      <c r="AN872" s="3">
        <f t="shared" si="191"/>
        <v>185620.48199999996</v>
      </c>
      <c r="AO872" s="3">
        <f t="shared" si="192"/>
        <v>14278</v>
      </c>
      <c r="AP872" s="3">
        <f t="shared" si="186"/>
        <v>2955</v>
      </c>
      <c r="AQ872" s="3">
        <v>11323</v>
      </c>
      <c r="AS872" s="68"/>
      <c r="AT872" s="68"/>
      <c r="AX872" s="4">
        <f t="shared" si="193"/>
        <v>0</v>
      </c>
      <c r="AZ872" s="4">
        <f t="shared" si="194"/>
        <v>0</v>
      </c>
      <c r="BB872" s="4"/>
    </row>
    <row r="873" spans="1:54" s="3" customFormat="1">
      <c r="A873" s="205" t="str">
        <f t="shared" si="187"/>
        <v>497</v>
      </c>
      <c r="B873" s="1">
        <v>497117332</v>
      </c>
      <c r="C873" s="7" t="s">
        <v>125</v>
      </c>
      <c r="D873" s="8">
        <f>'fnd enro'!D873</f>
        <v>0</v>
      </c>
      <c r="E873" s="8">
        <f>'fnd enro'!E873</f>
        <v>0</v>
      </c>
      <c r="F873" s="8">
        <f>'fnd enro'!F873</f>
        <v>0</v>
      </c>
      <c r="G873" s="8">
        <f>'fnd enro'!G873</f>
        <v>6</v>
      </c>
      <c r="H873" s="8">
        <f>'fnd enro'!H873</f>
        <v>2</v>
      </c>
      <c r="I873" s="8">
        <f>'fnd enro'!I873</f>
        <v>6</v>
      </c>
      <c r="J873" s="8">
        <f>'fnd enro'!J873</f>
        <v>0</v>
      </c>
      <c r="K873" s="9">
        <f>'fnd enro'!K873</f>
        <v>0.56000000000000005</v>
      </c>
      <c r="L873" s="8">
        <f>'fnd enro'!L873</f>
        <v>0</v>
      </c>
      <c r="M873" s="8">
        <f>'fnd enro'!M873</f>
        <v>0</v>
      </c>
      <c r="N873" s="8">
        <f>'fnd enro'!N873</f>
        <v>0</v>
      </c>
      <c r="O873" s="8">
        <f>'fnd enro'!O873</f>
        <v>1</v>
      </c>
      <c r="P873" s="8">
        <f>'fnd enro'!P873</f>
        <v>6</v>
      </c>
      <c r="Q873" s="8">
        <f>'fnd enro'!R873</f>
        <v>14</v>
      </c>
      <c r="R873" s="9">
        <f t="shared" si="182"/>
        <v>1</v>
      </c>
      <c r="S873" s="8">
        <f>VALUE('fnd enro'!Q873)</f>
        <v>10</v>
      </c>
      <c r="T873" s="1"/>
      <c r="U873" s="68">
        <f>(($D873*'fnd base rates'!C$7)
+($E873*'fnd base rates'!C$8)
+($F873*'fnd base rates'!C$9)
+($G873*'fnd base rates'!C$10)
+($H873*'fnd base rates'!C$11)
+($I873*'fnd base rates'!C$12)
+($J873*'fnd base rates'!C$13)
+($K873*'fnd base rates'!C$14)
+($M873*'fnd base rates'!C$16)
+($N873*'fnd base rates'!C$17)
+($O873*'fnd base rates'!C$18)
+($P873*VLOOKUP($S873+12,rate_basefnd,3)))
*$R873</f>
        <v>9237.6268</v>
      </c>
      <c r="V873" s="68">
        <f>(($D873*'fnd base rates'!D$7)
+($E873*'fnd base rates'!D$8)
+($F873*'fnd base rates'!D$9)
+($G873*'fnd base rates'!D$10)
+($H873*'fnd base rates'!D$11)
+($I873*'fnd base rates'!D$12)
+($J873*'fnd base rates'!D$13)
+($K873*'fnd base rates'!D$14)
+($M873*'fnd base rates'!D$16)
+($N873*'fnd base rates'!D$17)
+($O873*'fnd base rates'!D$18)
+($P873*VLOOKUP($S873+12,rate_basefnd,4)))
*$R873</f>
        <v>15410.43</v>
      </c>
      <c r="W873" s="68">
        <f>(($D873*'fnd base rates'!E$7)
+($E873*'fnd base rates'!E$8)
+($F873*'fnd base rates'!E$9)
+($G873*'fnd base rates'!E$10)
+($H873*'fnd base rates'!E$11)
+($I873*'fnd base rates'!E$12)
+($J873*'fnd base rates'!E$13)
+($K873*'fnd base rates'!E$14)
+($M873*'fnd base rates'!E$16)
+($N873*'fnd base rates'!E$17)
+($O873*'fnd base rates'!E$18)
+($P873*VLOOKUP($S873+12,rate_basefnd,5)))
*$R873</f>
        <v>100100.43119999999</v>
      </c>
      <c r="X873" s="68">
        <f>(($D873*'fnd base rates'!F$7)
+($E873*'fnd base rates'!F$8)
+($F873*'fnd base rates'!F$9)
+($G873*'fnd base rates'!F$10)
+($H873*'fnd base rates'!F$11)
+($I873*'fnd base rates'!F$12)
+($J873*'fnd base rates'!F$13)
+($K873*'fnd base rates'!F$14)
+($M873*'fnd base rates'!F$16)
+($N873*'fnd base rates'!F$17)
+($O873*'fnd base rates'!F$18)
+($P873*VLOOKUP($S873+12,rate_basefnd,6)))
*$R873</f>
        <v>16881.929199999999</v>
      </c>
      <c r="Y873" s="68">
        <f>(($D873*'fnd base rates'!G$7)
+($E873*'fnd base rates'!G$8)
+($F873*'fnd base rates'!G$9)
+($G873*'fnd base rates'!G$10)
+($H873*'fnd base rates'!G$11)
+($I873*'fnd base rates'!G$12)
+($J873*'fnd base rates'!G$13)
+($K873*'fnd base rates'!G$14)
+($M873*'fnd base rates'!G$16)
+($N873*'fnd base rates'!G$17)
+($O873*'fnd base rates'!G$18)
+($P873*VLOOKUP($S873+12,rate_basefnd,7)))
*$R873</f>
        <v>4138.2755999999999</v>
      </c>
      <c r="Z873" s="68">
        <f>(($D873*'fnd base rates'!H$7)
+($E873*'fnd base rates'!H$8)
+($F873*'fnd base rates'!H$9)
+($G873*'fnd base rates'!H$10)
+($H873*'fnd base rates'!H$11)
+($I873*'fnd base rates'!H$12)
+($J873*'fnd base rates'!H$13)
+($K873*'fnd base rates'!H$14)
+($M873*'fnd base rates'!H$16)
+($N873*'fnd base rates'!H$17)
+($O873*'fnd base rates'!H$18)
+($P873*VLOOKUP($S873+12,rate_basefnd,8)))</f>
        <v>10596.305999999999</v>
      </c>
      <c r="AA873" s="68">
        <f>(($D873*'fnd base rates'!I$7)
+($E873*'fnd base rates'!I$8)
+($F873*'fnd base rates'!I$9)
+($G873*'fnd base rates'!I$10)
+($H873*'fnd base rates'!I$11)
+($I873*'fnd base rates'!I$12)
+($J873*'fnd base rates'!I$13)
+($K873*'fnd base rates'!I$14)
+($M873*'fnd base rates'!I$16)
+($N873*'fnd base rates'!I$17)
+($O873*'fnd base rates'!I$18)
+($P873*VLOOKUP($S873+12,rate_basefnd,9)))
*$R873</f>
        <v>7864</v>
      </c>
      <c r="AB873" s="68">
        <f>(($D873*'fnd base rates'!J$7)
+($E873*'fnd base rates'!J$8)
+($F873*'fnd base rates'!J$9)
+($G873*'fnd base rates'!J$10)
+($H873*'fnd base rates'!J$11)
+($I873*'fnd base rates'!J$12)
+($J873*'fnd base rates'!J$13)
+($K873*'fnd base rates'!J$14)
+($M873*'fnd base rates'!J$16)
+($N873*'fnd base rates'!J$17)
+($O873*'fnd base rates'!J$18)
+($P873*VLOOKUP($S873+12,rate_basefnd,10)))
*$R873</f>
        <v>12112.850000000002</v>
      </c>
      <c r="AC873" s="68">
        <f>(($D873*'fnd base rates'!K$7)
+($E873*'fnd base rates'!K$8)
+($F873*'fnd base rates'!K$9)
+($G873*'fnd base rates'!K$10)
+($H873*'fnd base rates'!K$11)
+($I873*'fnd base rates'!K$12)
+($J873*'fnd base rates'!K$13)
+($K873*'fnd base rates'!K$14)
+($M873*'fnd base rates'!K$16)
+($N873*'fnd base rates'!K$17)
+($O873*'fnd base rates'!K$18)
+($P873*VLOOKUP($S873+12,rate_basefnd,11)))
*$R873</f>
        <v>18137.044000000002</v>
      </c>
      <c r="AD873" s="68">
        <f>(($D873*'fnd base rates'!L$7)
+($E873*'fnd base rates'!L$8)
+($F873*'fnd base rates'!L$9)
+($G873*'fnd base rates'!L$10)
+($H873*'fnd base rates'!L$11)
+($I873*'fnd base rates'!L$12)
+($J873*'fnd base rates'!L$13)
+($K873*'fnd base rates'!L$14)
+($M873*'fnd base rates'!L$16)
+($N873*'fnd base rates'!L$17)
+($O873*'fnd base rates'!L$18)
+($P873*VLOOKUP($S873+12,rate_basefnd,12)))</f>
        <v>37887.573199999999</v>
      </c>
      <c r="AE873" s="68">
        <f>(($D873*'fnd base rates'!M$7)
+($E873*'fnd base rates'!M$8)
+($F873*'fnd base rates'!M$9)
+($G873*'fnd base rates'!M$10)
+($H873*'fnd base rates'!M$11)
+($I873*'fnd base rates'!M$12)
+($J873*'fnd base rates'!M$13)
+($K873*'fnd base rates'!M$14)
+($M873*'fnd base rates'!M$16)
+($N873*'fnd base rates'!M$17)
+($O873*'fnd base rates'!M$18)
+($P873*VLOOKUP($S873+12,rate_basefnd,13)))</f>
        <v>0</v>
      </c>
      <c r="AF873" s="3">
        <f t="shared" si="183"/>
        <v>232366.46599999996</v>
      </c>
      <c r="AH873" s="205">
        <f t="shared" si="184"/>
        <v>497117332</v>
      </c>
      <c r="AI873" s="3" t="str">
        <f t="shared" si="188"/>
        <v>497</v>
      </c>
      <c r="AJ873" s="1" t="str">
        <f t="shared" si="189"/>
        <v>117</v>
      </c>
      <c r="AK873" s="1" t="str">
        <f t="shared" si="190"/>
        <v>332</v>
      </c>
      <c r="AL873" s="3">
        <f t="shared" si="185"/>
        <v>1</v>
      </c>
      <c r="AM873" s="3">
        <f t="shared" si="195"/>
        <v>14</v>
      </c>
      <c r="AN873" s="3">
        <f t="shared" si="191"/>
        <v>232366.46599999996</v>
      </c>
      <c r="AO873" s="3">
        <f t="shared" si="192"/>
        <v>16598</v>
      </c>
      <c r="AP873" s="3">
        <f t="shared" si="186"/>
        <v>3992</v>
      </c>
      <c r="AQ873" s="3">
        <v>12606</v>
      </c>
      <c r="AS873" s="68"/>
      <c r="AT873" s="68"/>
      <c r="AX873" s="4">
        <f t="shared" si="193"/>
        <v>0</v>
      </c>
      <c r="AZ873" s="4">
        <f t="shared" si="194"/>
        <v>0</v>
      </c>
      <c r="BB873" s="4"/>
    </row>
    <row r="874" spans="1:54" s="3" customFormat="1">
      <c r="A874" s="205" t="str">
        <f t="shared" si="187"/>
        <v>497</v>
      </c>
      <c r="B874" s="1">
        <v>497117340</v>
      </c>
      <c r="C874" s="7" t="s">
        <v>125</v>
      </c>
      <c r="D874" s="8">
        <f>'fnd enro'!D874</f>
        <v>0</v>
      </c>
      <c r="E874" s="8">
        <f>'fnd enro'!E874</f>
        <v>0</v>
      </c>
      <c r="F874" s="8">
        <f>'fnd enro'!F874</f>
        <v>0</v>
      </c>
      <c r="G874" s="8">
        <f>'fnd enro'!G874</f>
        <v>1</v>
      </c>
      <c r="H874" s="8">
        <f>'fnd enro'!H874</f>
        <v>0</v>
      </c>
      <c r="I874" s="8">
        <f>'fnd enro'!I874</f>
        <v>0</v>
      </c>
      <c r="J874" s="8">
        <f>'fnd enro'!J874</f>
        <v>0</v>
      </c>
      <c r="K874" s="9">
        <f>'fnd enro'!K874</f>
        <v>0.04</v>
      </c>
      <c r="L874" s="8">
        <f>'fnd enro'!L874</f>
        <v>0</v>
      </c>
      <c r="M874" s="8">
        <f>'fnd enro'!M874</f>
        <v>0</v>
      </c>
      <c r="N874" s="8">
        <f>'fnd enro'!N874</f>
        <v>0</v>
      </c>
      <c r="O874" s="8">
        <f>'fnd enro'!O874</f>
        <v>0</v>
      </c>
      <c r="P874" s="8">
        <f>'fnd enro'!P874</f>
        <v>0</v>
      </c>
      <c r="Q874" s="8">
        <f>'fnd enro'!R874</f>
        <v>1</v>
      </c>
      <c r="R874" s="9">
        <f t="shared" si="182"/>
        <v>1</v>
      </c>
      <c r="S874" s="8">
        <f>VALUE('fnd enro'!Q874)</f>
        <v>7</v>
      </c>
      <c r="T874" s="1"/>
      <c r="U874" s="68">
        <f>(($D874*'fnd base rates'!C$7)
+($E874*'fnd base rates'!C$8)
+($F874*'fnd base rates'!C$9)
+($G874*'fnd base rates'!C$10)
+($H874*'fnd base rates'!C$11)
+($I874*'fnd base rates'!C$12)
+($J874*'fnd base rates'!C$13)
+($K874*'fnd base rates'!C$14)
+($M874*'fnd base rates'!C$16)
+($N874*'fnd base rates'!C$17)
+($O874*'fnd base rates'!C$18)
+($P874*VLOOKUP($S874+12,rate_basefnd,3)))
*$R874</f>
        <v>599.66120000000001</v>
      </c>
      <c r="V874" s="68">
        <f>(($D874*'fnd base rates'!D$7)
+($E874*'fnd base rates'!D$8)
+($F874*'fnd base rates'!D$9)
+($G874*'fnd base rates'!D$10)
+($H874*'fnd base rates'!D$11)
+($I874*'fnd base rates'!D$12)
+($J874*'fnd base rates'!D$13)
+($K874*'fnd base rates'!D$14)
+($M874*'fnd base rates'!D$16)
+($N874*'fnd base rates'!D$17)
+($O874*'fnd base rates'!D$18)
+($P874*VLOOKUP($S874+12,rate_basefnd,4)))
*$R874</f>
        <v>848.74</v>
      </c>
      <c r="W874" s="68">
        <f>(($D874*'fnd base rates'!E$7)
+($E874*'fnd base rates'!E$8)
+($F874*'fnd base rates'!E$9)
+($G874*'fnd base rates'!E$10)
+($H874*'fnd base rates'!E$11)
+($I874*'fnd base rates'!E$12)
+($J874*'fnd base rates'!E$13)
+($K874*'fnd base rates'!E$14)
+($M874*'fnd base rates'!E$16)
+($N874*'fnd base rates'!E$17)
+($O874*'fnd base rates'!E$18)
+($P874*VLOOKUP($S874+12,rate_basefnd,5)))
*$R874</f>
        <v>4319.7107999999998</v>
      </c>
      <c r="X874" s="68">
        <f>(($D874*'fnd base rates'!F$7)
+($E874*'fnd base rates'!F$8)
+($F874*'fnd base rates'!F$9)
+($G874*'fnd base rates'!F$10)
+($H874*'fnd base rates'!F$11)
+($I874*'fnd base rates'!F$12)
+($J874*'fnd base rates'!F$13)
+($K874*'fnd base rates'!F$14)
+($M874*'fnd base rates'!F$16)
+($N874*'fnd base rates'!F$17)
+($O874*'fnd base rates'!F$18)
+($P874*VLOOKUP($S874+12,rate_basefnd,6)))
*$R874</f>
        <v>1397.8327999999999</v>
      </c>
      <c r="Y874" s="68">
        <f>(($D874*'fnd base rates'!G$7)
+($E874*'fnd base rates'!G$8)
+($F874*'fnd base rates'!G$9)
+($G874*'fnd base rates'!G$10)
+($H874*'fnd base rates'!G$11)
+($I874*'fnd base rates'!G$12)
+($J874*'fnd base rates'!G$13)
+($K874*'fnd base rates'!G$14)
+($M874*'fnd base rates'!G$16)
+($N874*'fnd base rates'!G$17)
+($O874*'fnd base rates'!G$18)
+($P874*VLOOKUP($S874+12,rate_basefnd,7)))
*$R874</f>
        <v>174.6704</v>
      </c>
      <c r="Z874" s="68">
        <f>(($D874*'fnd base rates'!H$7)
+($E874*'fnd base rates'!H$8)
+($F874*'fnd base rates'!H$9)
+($G874*'fnd base rates'!H$10)
+($H874*'fnd base rates'!H$11)
+($I874*'fnd base rates'!H$12)
+($J874*'fnd base rates'!H$13)
+($K874*'fnd base rates'!H$14)
+($M874*'fnd base rates'!H$16)
+($N874*'fnd base rates'!H$17)
+($O874*'fnd base rates'!H$18)
+($P874*VLOOKUP($S874+12,rate_basefnd,8)))</f>
        <v>581.30399999999997</v>
      </c>
      <c r="AA874" s="68">
        <f>(($D874*'fnd base rates'!I$7)
+($E874*'fnd base rates'!I$8)
+($F874*'fnd base rates'!I$9)
+($G874*'fnd base rates'!I$10)
+($H874*'fnd base rates'!I$11)
+($I874*'fnd base rates'!I$12)
+($J874*'fnd base rates'!I$13)
+($K874*'fnd base rates'!I$14)
+($M874*'fnd base rates'!I$16)
+($N874*'fnd base rates'!I$17)
+($O874*'fnd base rates'!I$18)
+($P874*VLOOKUP($S874+12,rate_basefnd,9)))
*$R874</f>
        <v>453.16</v>
      </c>
      <c r="AB874" s="68">
        <f>(($D874*'fnd base rates'!J$7)
+($E874*'fnd base rates'!J$8)
+($F874*'fnd base rates'!J$9)
+($G874*'fnd base rates'!J$10)
+($H874*'fnd base rates'!J$11)
+($I874*'fnd base rates'!J$12)
+($J874*'fnd base rates'!J$13)
+($K874*'fnd base rates'!J$14)
+($M874*'fnd base rates'!J$16)
+($N874*'fnd base rates'!J$17)
+($O874*'fnd base rates'!J$18)
+($P874*VLOOKUP($S874+12,rate_basefnd,10)))
*$R874</f>
        <v>168.97</v>
      </c>
      <c r="AC874" s="68">
        <f>(($D874*'fnd base rates'!K$7)
+($E874*'fnd base rates'!K$8)
+($F874*'fnd base rates'!K$9)
+($G874*'fnd base rates'!K$10)
+($H874*'fnd base rates'!K$11)
+($I874*'fnd base rates'!K$12)
+($J874*'fnd base rates'!K$13)
+($K874*'fnd base rates'!K$14)
+($M874*'fnd base rates'!K$16)
+($N874*'fnd base rates'!K$17)
+($O874*'fnd base rates'!K$18)
+($P874*VLOOKUP($S874+12,rate_basefnd,11)))
*$R874</f>
        <v>1225.586</v>
      </c>
      <c r="AD874" s="68">
        <f>(($D874*'fnd base rates'!L$7)
+($E874*'fnd base rates'!L$8)
+($F874*'fnd base rates'!L$9)
+($G874*'fnd base rates'!L$10)
+($H874*'fnd base rates'!L$11)
+($I874*'fnd base rates'!L$12)
+($J874*'fnd base rates'!L$13)
+($K874*'fnd base rates'!L$14)
+($M874*'fnd base rates'!L$16)
+($N874*'fnd base rates'!L$17)
+($O874*'fnd base rates'!L$18)
+($P874*VLOOKUP($S874+12,rate_basefnd,12)))</f>
        <v>2262.2887999999998</v>
      </c>
      <c r="AE874" s="68">
        <f>(($D874*'fnd base rates'!M$7)
+($E874*'fnd base rates'!M$8)
+($F874*'fnd base rates'!M$9)
+($G874*'fnd base rates'!M$10)
+($H874*'fnd base rates'!M$11)
+($I874*'fnd base rates'!M$12)
+($J874*'fnd base rates'!M$13)
+($K874*'fnd base rates'!M$14)
+($M874*'fnd base rates'!M$16)
+($N874*'fnd base rates'!M$17)
+($O874*'fnd base rates'!M$18)
+($P874*VLOOKUP($S874+12,rate_basefnd,13)))</f>
        <v>0</v>
      </c>
      <c r="AF874" s="3">
        <f t="shared" si="183"/>
        <v>12031.923999999999</v>
      </c>
      <c r="AH874" s="205">
        <f t="shared" si="184"/>
        <v>497117340</v>
      </c>
      <c r="AI874" s="3" t="str">
        <f t="shared" si="188"/>
        <v>497</v>
      </c>
      <c r="AJ874" s="1" t="str">
        <f t="shared" si="189"/>
        <v>117</v>
      </c>
      <c r="AK874" s="1" t="str">
        <f t="shared" si="190"/>
        <v>340</v>
      </c>
      <c r="AL874" s="3">
        <f t="shared" si="185"/>
        <v>1</v>
      </c>
      <c r="AM874" s="3">
        <f t="shared" si="195"/>
        <v>1</v>
      </c>
      <c r="AN874" s="3">
        <f t="shared" si="191"/>
        <v>12031.923999999999</v>
      </c>
      <c r="AO874" s="3">
        <f t="shared" si="192"/>
        <v>12032</v>
      </c>
      <c r="AP874" s="3">
        <f t="shared" si="186"/>
        <v>222</v>
      </c>
      <c r="AQ874" s="3">
        <v>11810</v>
      </c>
      <c r="AS874" s="68"/>
      <c r="AT874" s="68"/>
      <c r="AX874" s="4">
        <f t="shared" si="193"/>
        <v>0</v>
      </c>
      <c r="AZ874" s="4">
        <f t="shared" si="194"/>
        <v>0</v>
      </c>
      <c r="BB874" s="4"/>
    </row>
    <row r="875" spans="1:54" s="3" customFormat="1">
      <c r="A875" s="205" t="str">
        <f t="shared" si="187"/>
        <v>497</v>
      </c>
      <c r="B875" s="1">
        <v>497117605</v>
      </c>
      <c r="C875" s="7" t="s">
        <v>125</v>
      </c>
      <c r="D875" s="8">
        <f>'fnd enro'!D875</f>
        <v>0</v>
      </c>
      <c r="E875" s="8">
        <f>'fnd enro'!E875</f>
        <v>0</v>
      </c>
      <c r="F875" s="8">
        <f>'fnd enro'!F875</f>
        <v>0</v>
      </c>
      <c r="G875" s="8">
        <f>'fnd enro'!G875</f>
        <v>0</v>
      </c>
      <c r="H875" s="8">
        <f>'fnd enro'!H875</f>
        <v>20</v>
      </c>
      <c r="I875" s="8">
        <f>'fnd enro'!I875</f>
        <v>36</v>
      </c>
      <c r="J875" s="8">
        <f>'fnd enro'!J875</f>
        <v>0</v>
      </c>
      <c r="K875" s="9">
        <f>'fnd enro'!K875</f>
        <v>2.2400000000000002</v>
      </c>
      <c r="L875" s="8">
        <f>'fnd enro'!L875</f>
        <v>0</v>
      </c>
      <c r="M875" s="8">
        <f>'fnd enro'!M875</f>
        <v>0</v>
      </c>
      <c r="N875" s="8">
        <f>'fnd enro'!N875</f>
        <v>1</v>
      </c>
      <c r="O875" s="8">
        <f>'fnd enro'!O875</f>
        <v>0</v>
      </c>
      <c r="P875" s="8">
        <f>'fnd enro'!P875</f>
        <v>12</v>
      </c>
      <c r="Q875" s="8">
        <f>'fnd enro'!R875</f>
        <v>56</v>
      </c>
      <c r="R875" s="9">
        <f t="shared" si="182"/>
        <v>1</v>
      </c>
      <c r="S875" s="8">
        <f>VALUE('fnd enro'!Q875)</f>
        <v>6</v>
      </c>
      <c r="T875" s="1"/>
      <c r="U875" s="68">
        <f>(($D875*'fnd base rates'!C$7)
+($E875*'fnd base rates'!C$8)
+($F875*'fnd base rates'!C$9)
+($G875*'fnd base rates'!C$10)
+($H875*'fnd base rates'!C$11)
+($I875*'fnd base rates'!C$12)
+($J875*'fnd base rates'!C$13)
+($K875*'fnd base rates'!C$14)
+($M875*'fnd base rates'!C$16)
+($N875*'fnd base rates'!C$17)
+($O875*'fnd base rates'!C$18)
+($P875*VLOOKUP($S875+12,rate_basefnd,3)))
*$R875</f>
        <v>34672.557200000003</v>
      </c>
      <c r="V875" s="68">
        <f>(($D875*'fnd base rates'!D$7)
+($E875*'fnd base rates'!D$8)
+($F875*'fnd base rates'!D$9)
+($G875*'fnd base rates'!D$10)
+($H875*'fnd base rates'!D$11)
+($I875*'fnd base rates'!D$12)
+($J875*'fnd base rates'!D$13)
+($K875*'fnd base rates'!D$14)
+($M875*'fnd base rates'!D$16)
+($N875*'fnd base rates'!D$17)
+($O875*'fnd base rates'!D$18)
+($P875*VLOOKUP($S875+12,rate_basefnd,4)))
*$R875</f>
        <v>52314.990000000005</v>
      </c>
      <c r="W875" s="68">
        <f>(($D875*'fnd base rates'!E$7)
+($E875*'fnd base rates'!E$8)
+($F875*'fnd base rates'!E$9)
+($G875*'fnd base rates'!E$10)
+($H875*'fnd base rates'!E$11)
+($I875*'fnd base rates'!E$12)
+($J875*'fnd base rates'!E$13)
+($K875*'fnd base rates'!E$14)
+($M875*'fnd base rates'!E$16)
+($N875*'fnd base rates'!E$17)
+($O875*'fnd base rates'!E$18)
+($P875*VLOOKUP($S875+12,rate_basefnd,5)))
*$R875</f>
        <v>319860.60479999997</v>
      </c>
      <c r="X875" s="68">
        <f>(($D875*'fnd base rates'!F$7)
+($E875*'fnd base rates'!F$8)
+($F875*'fnd base rates'!F$9)
+($G875*'fnd base rates'!F$10)
+($H875*'fnd base rates'!F$11)
+($I875*'fnd base rates'!F$12)
+($J875*'fnd base rates'!F$13)
+($K875*'fnd base rates'!F$14)
+($M875*'fnd base rates'!F$16)
+($N875*'fnd base rates'!F$17)
+($O875*'fnd base rates'!F$18)
+($P875*VLOOKUP($S875+12,rate_basefnd,6)))
*$R875</f>
        <v>58513.106800000001</v>
      </c>
      <c r="Y875" s="68">
        <f>(($D875*'fnd base rates'!G$7)
+($E875*'fnd base rates'!G$8)
+($F875*'fnd base rates'!G$9)
+($G875*'fnd base rates'!G$10)
+($H875*'fnd base rates'!G$11)
+($I875*'fnd base rates'!G$12)
+($J875*'fnd base rates'!G$13)
+($K875*'fnd base rates'!G$14)
+($M875*'fnd base rates'!G$16)
+($N875*'fnd base rates'!G$17)
+($O875*'fnd base rates'!G$18)
+($P875*VLOOKUP($S875+12,rate_basefnd,7)))
*$R875</f>
        <v>12546.792399999998</v>
      </c>
      <c r="Z875" s="68">
        <f>(($D875*'fnd base rates'!H$7)
+($E875*'fnd base rates'!H$8)
+($F875*'fnd base rates'!H$9)
+($G875*'fnd base rates'!H$10)
+($H875*'fnd base rates'!H$11)
+($I875*'fnd base rates'!H$12)
+($J875*'fnd base rates'!H$13)
+($K875*'fnd base rates'!H$14)
+($M875*'fnd base rates'!H$16)
+($N875*'fnd base rates'!H$17)
+($O875*'fnd base rates'!H$18)
+($P875*VLOOKUP($S875+12,rate_basefnd,8)))</f>
        <v>45212.193999999996</v>
      </c>
      <c r="AA875" s="68">
        <f>(($D875*'fnd base rates'!I$7)
+($E875*'fnd base rates'!I$8)
+($F875*'fnd base rates'!I$9)
+($G875*'fnd base rates'!I$10)
+($H875*'fnd base rates'!I$11)
+($I875*'fnd base rates'!I$12)
+($J875*'fnd base rates'!I$13)
+($K875*'fnd base rates'!I$14)
+($M875*'fnd base rates'!I$16)
+($N875*'fnd base rates'!I$17)
+($O875*'fnd base rates'!I$18)
+($P875*VLOOKUP($S875+12,rate_basefnd,9)))
*$R875</f>
        <v>27973.010000000002</v>
      </c>
      <c r="AB875" s="68">
        <f>(($D875*'fnd base rates'!J$7)
+($E875*'fnd base rates'!J$8)
+($F875*'fnd base rates'!J$9)
+($G875*'fnd base rates'!J$10)
+($H875*'fnd base rates'!J$11)
+($I875*'fnd base rates'!J$12)
+($J875*'fnd base rates'!J$13)
+($K875*'fnd base rates'!J$14)
+($M875*'fnd base rates'!J$16)
+($N875*'fnd base rates'!J$17)
+($O875*'fnd base rates'!J$18)
+($P875*VLOOKUP($S875+12,rate_basefnd,10)))
*$R875</f>
        <v>37831.4</v>
      </c>
      <c r="AC875" s="68">
        <f>(($D875*'fnd base rates'!K$7)
+($E875*'fnd base rates'!K$8)
+($F875*'fnd base rates'!K$9)
+($G875*'fnd base rates'!K$10)
+($H875*'fnd base rates'!K$11)
+($I875*'fnd base rates'!K$12)
+($J875*'fnd base rates'!K$13)
+($K875*'fnd base rates'!K$14)
+($M875*'fnd base rates'!K$16)
+($N875*'fnd base rates'!K$17)
+($O875*'fnd base rates'!K$18)
+($P875*VLOOKUP($S875+12,rate_basefnd,11)))
*$R875</f>
        <v>72829.495999999985</v>
      </c>
      <c r="AD875" s="68">
        <f>(($D875*'fnd base rates'!L$7)
+($E875*'fnd base rates'!L$8)
+($F875*'fnd base rates'!L$9)
+($G875*'fnd base rates'!L$10)
+($H875*'fnd base rates'!L$11)
+($I875*'fnd base rates'!L$12)
+($J875*'fnd base rates'!L$13)
+($K875*'fnd base rates'!L$14)
+($M875*'fnd base rates'!L$16)
+($N875*'fnd base rates'!L$17)
+($O875*'fnd base rates'!L$18)
+($P875*VLOOKUP($S875+12,rate_basefnd,12)))</f>
        <v>135320.1428</v>
      </c>
      <c r="AE875" s="68">
        <f>(($D875*'fnd base rates'!M$7)
+($E875*'fnd base rates'!M$8)
+($F875*'fnd base rates'!M$9)
+($G875*'fnd base rates'!M$10)
+($H875*'fnd base rates'!M$11)
+($I875*'fnd base rates'!M$12)
+($J875*'fnd base rates'!M$13)
+($K875*'fnd base rates'!M$14)
+($M875*'fnd base rates'!M$16)
+($N875*'fnd base rates'!M$17)
+($O875*'fnd base rates'!M$18)
+($P875*VLOOKUP($S875+12,rate_basefnd,13)))</f>
        <v>0</v>
      </c>
      <c r="AF875" s="3">
        <f t="shared" si="183"/>
        <v>797074.29399999999</v>
      </c>
      <c r="AH875" s="205">
        <f t="shared" si="184"/>
        <v>497117605</v>
      </c>
      <c r="AI875" s="3" t="str">
        <f t="shared" si="188"/>
        <v>497</v>
      </c>
      <c r="AJ875" s="1" t="str">
        <f t="shared" si="189"/>
        <v>117</v>
      </c>
      <c r="AK875" s="1" t="str">
        <f t="shared" si="190"/>
        <v>605</v>
      </c>
      <c r="AL875" s="3">
        <f t="shared" si="185"/>
        <v>1</v>
      </c>
      <c r="AM875" s="3">
        <f t="shared" si="195"/>
        <v>56</v>
      </c>
      <c r="AN875" s="3">
        <f t="shared" si="191"/>
        <v>797074.29399999999</v>
      </c>
      <c r="AO875" s="3">
        <f t="shared" si="192"/>
        <v>14233</v>
      </c>
      <c r="AP875" s="3">
        <f t="shared" si="186"/>
        <v>3320</v>
      </c>
      <c r="AQ875" s="3">
        <v>10913</v>
      </c>
      <c r="AS875" s="68"/>
      <c r="AT875" s="68"/>
      <c r="AX875" s="4">
        <f t="shared" si="193"/>
        <v>0</v>
      </c>
      <c r="AZ875" s="4">
        <f t="shared" si="194"/>
        <v>0</v>
      </c>
      <c r="BB875" s="4"/>
    </row>
    <row r="876" spans="1:54" s="3" customFormat="1">
      <c r="A876" s="205" t="str">
        <f t="shared" si="187"/>
        <v>497</v>
      </c>
      <c r="B876" s="1">
        <v>497117632</v>
      </c>
      <c r="C876" s="7" t="s">
        <v>125</v>
      </c>
      <c r="D876" s="8">
        <f>'fnd enro'!D876</f>
        <v>0</v>
      </c>
      <c r="E876" s="8">
        <f>'fnd enro'!E876</f>
        <v>0</v>
      </c>
      <c r="F876" s="8">
        <f>'fnd enro'!F876</f>
        <v>0</v>
      </c>
      <c r="G876" s="8">
        <f>'fnd enro'!G876</f>
        <v>1</v>
      </c>
      <c r="H876" s="8">
        <f>'fnd enro'!H876</f>
        <v>0</v>
      </c>
      <c r="I876" s="8">
        <f>'fnd enro'!I876</f>
        <v>0</v>
      </c>
      <c r="J876" s="8">
        <f>'fnd enro'!J876</f>
        <v>0</v>
      </c>
      <c r="K876" s="9">
        <f>'fnd enro'!K876</f>
        <v>0.04</v>
      </c>
      <c r="L876" s="8">
        <f>'fnd enro'!L876</f>
        <v>0</v>
      </c>
      <c r="M876" s="8">
        <f>'fnd enro'!M876</f>
        <v>0</v>
      </c>
      <c r="N876" s="8">
        <f>'fnd enro'!N876</f>
        <v>0</v>
      </c>
      <c r="O876" s="8">
        <f>'fnd enro'!O876</f>
        <v>0</v>
      </c>
      <c r="P876" s="8">
        <f>'fnd enro'!P876</f>
        <v>0</v>
      </c>
      <c r="Q876" s="8">
        <f>'fnd enro'!R876</f>
        <v>1</v>
      </c>
      <c r="R876" s="9">
        <f t="shared" si="182"/>
        <v>1</v>
      </c>
      <c r="S876" s="8">
        <f>VALUE('fnd enro'!Q876)</f>
        <v>6</v>
      </c>
      <c r="T876" s="1"/>
      <c r="U876" s="68">
        <f>(($D876*'fnd base rates'!C$7)
+($E876*'fnd base rates'!C$8)
+($F876*'fnd base rates'!C$9)
+($G876*'fnd base rates'!C$10)
+($H876*'fnd base rates'!C$11)
+($I876*'fnd base rates'!C$12)
+($J876*'fnd base rates'!C$13)
+($K876*'fnd base rates'!C$14)
+($M876*'fnd base rates'!C$16)
+($N876*'fnd base rates'!C$17)
+($O876*'fnd base rates'!C$18)
+($P876*VLOOKUP($S876+12,rate_basefnd,3)))
*$R876</f>
        <v>599.66120000000001</v>
      </c>
      <c r="V876" s="68">
        <f>(($D876*'fnd base rates'!D$7)
+($E876*'fnd base rates'!D$8)
+($F876*'fnd base rates'!D$9)
+($G876*'fnd base rates'!D$10)
+($H876*'fnd base rates'!D$11)
+($I876*'fnd base rates'!D$12)
+($J876*'fnd base rates'!D$13)
+($K876*'fnd base rates'!D$14)
+($M876*'fnd base rates'!D$16)
+($N876*'fnd base rates'!D$17)
+($O876*'fnd base rates'!D$18)
+($P876*VLOOKUP($S876+12,rate_basefnd,4)))
*$R876</f>
        <v>848.74</v>
      </c>
      <c r="W876" s="68">
        <f>(($D876*'fnd base rates'!E$7)
+($E876*'fnd base rates'!E$8)
+($F876*'fnd base rates'!E$9)
+($G876*'fnd base rates'!E$10)
+($H876*'fnd base rates'!E$11)
+($I876*'fnd base rates'!E$12)
+($J876*'fnd base rates'!E$13)
+($K876*'fnd base rates'!E$14)
+($M876*'fnd base rates'!E$16)
+($N876*'fnd base rates'!E$17)
+($O876*'fnd base rates'!E$18)
+($P876*VLOOKUP($S876+12,rate_basefnd,5)))
*$R876</f>
        <v>4319.7107999999998</v>
      </c>
      <c r="X876" s="68">
        <f>(($D876*'fnd base rates'!F$7)
+($E876*'fnd base rates'!F$8)
+($F876*'fnd base rates'!F$9)
+($G876*'fnd base rates'!F$10)
+($H876*'fnd base rates'!F$11)
+($I876*'fnd base rates'!F$12)
+($J876*'fnd base rates'!F$13)
+($K876*'fnd base rates'!F$14)
+($M876*'fnd base rates'!F$16)
+($N876*'fnd base rates'!F$17)
+($O876*'fnd base rates'!F$18)
+($P876*VLOOKUP($S876+12,rate_basefnd,6)))
*$R876</f>
        <v>1397.8327999999999</v>
      </c>
      <c r="Y876" s="68">
        <f>(($D876*'fnd base rates'!G$7)
+($E876*'fnd base rates'!G$8)
+($F876*'fnd base rates'!G$9)
+($G876*'fnd base rates'!G$10)
+($H876*'fnd base rates'!G$11)
+($I876*'fnd base rates'!G$12)
+($J876*'fnd base rates'!G$13)
+($K876*'fnd base rates'!G$14)
+($M876*'fnd base rates'!G$16)
+($N876*'fnd base rates'!G$17)
+($O876*'fnd base rates'!G$18)
+($P876*VLOOKUP($S876+12,rate_basefnd,7)))
*$R876</f>
        <v>174.6704</v>
      </c>
      <c r="Z876" s="68">
        <f>(($D876*'fnd base rates'!H$7)
+($E876*'fnd base rates'!H$8)
+($F876*'fnd base rates'!H$9)
+($G876*'fnd base rates'!H$10)
+($H876*'fnd base rates'!H$11)
+($I876*'fnd base rates'!H$12)
+($J876*'fnd base rates'!H$13)
+($K876*'fnd base rates'!H$14)
+($M876*'fnd base rates'!H$16)
+($N876*'fnd base rates'!H$17)
+($O876*'fnd base rates'!H$18)
+($P876*VLOOKUP($S876+12,rate_basefnd,8)))</f>
        <v>581.30399999999997</v>
      </c>
      <c r="AA876" s="68">
        <f>(($D876*'fnd base rates'!I$7)
+($E876*'fnd base rates'!I$8)
+($F876*'fnd base rates'!I$9)
+($G876*'fnd base rates'!I$10)
+($H876*'fnd base rates'!I$11)
+($I876*'fnd base rates'!I$12)
+($J876*'fnd base rates'!I$13)
+($K876*'fnd base rates'!I$14)
+($M876*'fnd base rates'!I$16)
+($N876*'fnd base rates'!I$17)
+($O876*'fnd base rates'!I$18)
+($P876*VLOOKUP($S876+12,rate_basefnd,9)))
*$R876</f>
        <v>453.16</v>
      </c>
      <c r="AB876" s="68">
        <f>(($D876*'fnd base rates'!J$7)
+($E876*'fnd base rates'!J$8)
+($F876*'fnd base rates'!J$9)
+($G876*'fnd base rates'!J$10)
+($H876*'fnd base rates'!J$11)
+($I876*'fnd base rates'!J$12)
+($J876*'fnd base rates'!J$13)
+($K876*'fnd base rates'!J$14)
+($M876*'fnd base rates'!J$16)
+($N876*'fnd base rates'!J$17)
+($O876*'fnd base rates'!J$18)
+($P876*VLOOKUP($S876+12,rate_basefnd,10)))
*$R876</f>
        <v>168.97</v>
      </c>
      <c r="AC876" s="68">
        <f>(($D876*'fnd base rates'!K$7)
+($E876*'fnd base rates'!K$8)
+($F876*'fnd base rates'!K$9)
+($G876*'fnd base rates'!K$10)
+($H876*'fnd base rates'!K$11)
+($I876*'fnd base rates'!K$12)
+($J876*'fnd base rates'!K$13)
+($K876*'fnd base rates'!K$14)
+($M876*'fnd base rates'!K$16)
+($N876*'fnd base rates'!K$17)
+($O876*'fnd base rates'!K$18)
+($P876*VLOOKUP($S876+12,rate_basefnd,11)))
*$R876</f>
        <v>1225.586</v>
      </c>
      <c r="AD876" s="68">
        <f>(($D876*'fnd base rates'!L$7)
+($E876*'fnd base rates'!L$8)
+($F876*'fnd base rates'!L$9)
+($G876*'fnd base rates'!L$10)
+($H876*'fnd base rates'!L$11)
+($I876*'fnd base rates'!L$12)
+($J876*'fnd base rates'!L$13)
+($K876*'fnd base rates'!L$14)
+($M876*'fnd base rates'!L$16)
+($N876*'fnd base rates'!L$17)
+($O876*'fnd base rates'!L$18)
+($P876*VLOOKUP($S876+12,rate_basefnd,12)))</f>
        <v>2262.2887999999998</v>
      </c>
      <c r="AE876" s="68">
        <f>(($D876*'fnd base rates'!M$7)
+($E876*'fnd base rates'!M$8)
+($F876*'fnd base rates'!M$9)
+($G876*'fnd base rates'!M$10)
+($H876*'fnd base rates'!M$11)
+($I876*'fnd base rates'!M$12)
+($J876*'fnd base rates'!M$13)
+($K876*'fnd base rates'!M$14)
+($M876*'fnd base rates'!M$16)
+($N876*'fnd base rates'!M$17)
+($O876*'fnd base rates'!M$18)
+($P876*VLOOKUP($S876+12,rate_basefnd,13)))</f>
        <v>0</v>
      </c>
      <c r="AF876" s="3">
        <f t="shared" si="183"/>
        <v>12031.923999999999</v>
      </c>
      <c r="AH876" s="205">
        <f t="shared" si="184"/>
        <v>497117632</v>
      </c>
      <c r="AI876" s="3" t="str">
        <f t="shared" si="188"/>
        <v>497</v>
      </c>
      <c r="AJ876" s="1" t="str">
        <f t="shared" si="189"/>
        <v>117</v>
      </c>
      <c r="AK876" s="1" t="str">
        <f t="shared" si="190"/>
        <v>632</v>
      </c>
      <c r="AL876" s="3">
        <f t="shared" si="185"/>
        <v>1</v>
      </c>
      <c r="AM876" s="3">
        <f t="shared" si="195"/>
        <v>1</v>
      </c>
      <c r="AN876" s="3">
        <f t="shared" si="191"/>
        <v>12031.923999999999</v>
      </c>
      <c r="AO876" s="3">
        <f t="shared" si="192"/>
        <v>12032</v>
      </c>
      <c r="AP876" s="3">
        <f t="shared" si="186"/>
        <v>-1251</v>
      </c>
      <c r="AQ876" s="3">
        <v>13283</v>
      </c>
      <c r="AS876" s="68"/>
      <c r="AT876" s="68"/>
      <c r="AX876" s="4">
        <f t="shared" si="193"/>
        <v>0</v>
      </c>
      <c r="AZ876" s="4">
        <f t="shared" si="194"/>
        <v>0</v>
      </c>
      <c r="BB876" s="4"/>
    </row>
    <row r="877" spans="1:54" s="3" customFormat="1">
      <c r="A877" s="205" t="str">
        <f t="shared" si="187"/>
        <v>497</v>
      </c>
      <c r="B877" s="1">
        <v>497117670</v>
      </c>
      <c r="C877" s="7" t="s">
        <v>125</v>
      </c>
      <c r="D877" s="8">
        <f>'fnd enro'!D877</f>
        <v>0</v>
      </c>
      <c r="E877" s="8">
        <f>'fnd enro'!E877</f>
        <v>0</v>
      </c>
      <c r="F877" s="8">
        <f>'fnd enro'!F877</f>
        <v>0</v>
      </c>
      <c r="G877" s="8">
        <f>'fnd enro'!G877</f>
        <v>0</v>
      </c>
      <c r="H877" s="8">
        <f>'fnd enro'!H877</f>
        <v>3</v>
      </c>
      <c r="I877" s="8">
        <f>'fnd enro'!I877</f>
        <v>2</v>
      </c>
      <c r="J877" s="8">
        <f>'fnd enro'!J877</f>
        <v>0</v>
      </c>
      <c r="K877" s="9">
        <f>'fnd enro'!K877</f>
        <v>0.2</v>
      </c>
      <c r="L877" s="8">
        <f>'fnd enro'!L877</f>
        <v>0</v>
      </c>
      <c r="M877" s="8">
        <f>'fnd enro'!M877</f>
        <v>0</v>
      </c>
      <c r="N877" s="8">
        <f>'fnd enro'!N877</f>
        <v>0</v>
      </c>
      <c r="O877" s="8">
        <f>'fnd enro'!O877</f>
        <v>0</v>
      </c>
      <c r="P877" s="8">
        <f>'fnd enro'!P877</f>
        <v>1</v>
      </c>
      <c r="Q877" s="8">
        <f>'fnd enro'!R877</f>
        <v>5</v>
      </c>
      <c r="R877" s="9">
        <f t="shared" si="182"/>
        <v>1</v>
      </c>
      <c r="S877" s="8">
        <f>VALUE('fnd enro'!Q877)</f>
        <v>5</v>
      </c>
      <c r="T877" s="1"/>
      <c r="U877" s="68">
        <f>(($D877*'fnd base rates'!C$7)
+($E877*'fnd base rates'!C$8)
+($F877*'fnd base rates'!C$9)
+($G877*'fnd base rates'!C$10)
+($H877*'fnd base rates'!C$11)
+($I877*'fnd base rates'!C$12)
+($J877*'fnd base rates'!C$13)
+($K877*'fnd base rates'!C$14)
+($M877*'fnd base rates'!C$16)
+($N877*'fnd base rates'!C$17)
+($O877*'fnd base rates'!C$18)
+($P877*VLOOKUP($S877+12,rate_basefnd,3)))
*$R877</f>
        <v>3069.8960000000002</v>
      </c>
      <c r="V877" s="68">
        <f>(($D877*'fnd base rates'!D$7)
+($E877*'fnd base rates'!D$8)
+($F877*'fnd base rates'!D$9)
+($G877*'fnd base rates'!D$10)
+($H877*'fnd base rates'!D$11)
+($I877*'fnd base rates'!D$12)
+($J877*'fnd base rates'!D$13)
+($K877*'fnd base rates'!D$14)
+($M877*'fnd base rates'!D$16)
+($N877*'fnd base rates'!D$17)
+($O877*'fnd base rates'!D$18)
+($P877*VLOOKUP($S877+12,rate_basefnd,4)))
*$R877</f>
        <v>4582.93</v>
      </c>
      <c r="W877" s="68">
        <f>(($D877*'fnd base rates'!E$7)
+($E877*'fnd base rates'!E$8)
+($F877*'fnd base rates'!E$9)
+($G877*'fnd base rates'!E$10)
+($H877*'fnd base rates'!E$11)
+($I877*'fnd base rates'!E$12)
+($J877*'fnd base rates'!E$13)
+($K877*'fnd base rates'!E$14)
+($M877*'fnd base rates'!E$16)
+($N877*'fnd base rates'!E$17)
+($O877*'fnd base rates'!E$18)
+($P877*VLOOKUP($S877+12,rate_basefnd,5)))
*$R877</f>
        <v>25798.394</v>
      </c>
      <c r="X877" s="68">
        <f>(($D877*'fnd base rates'!F$7)
+($E877*'fnd base rates'!F$8)
+($F877*'fnd base rates'!F$9)
+($G877*'fnd base rates'!F$10)
+($H877*'fnd base rates'!F$11)
+($I877*'fnd base rates'!F$12)
+($J877*'fnd base rates'!F$13)
+($K877*'fnd base rates'!F$14)
+($M877*'fnd base rates'!F$16)
+($N877*'fnd base rates'!F$17)
+($O877*'fnd base rates'!F$18)
+($P877*VLOOKUP($S877+12,rate_basefnd,6)))
*$R877</f>
        <v>5350.3440000000001</v>
      </c>
      <c r="Y877" s="68">
        <f>(($D877*'fnd base rates'!G$7)
+($E877*'fnd base rates'!G$8)
+($F877*'fnd base rates'!G$9)
+($G877*'fnd base rates'!G$10)
+($H877*'fnd base rates'!G$11)
+($I877*'fnd base rates'!G$12)
+($J877*'fnd base rates'!G$13)
+($K877*'fnd base rates'!G$14)
+($M877*'fnd base rates'!G$16)
+($N877*'fnd base rates'!G$17)
+($O877*'fnd base rates'!G$18)
+($P877*VLOOKUP($S877+12,rate_basefnd,7)))
*$R877</f>
        <v>1088.502</v>
      </c>
      <c r="Z877" s="68">
        <f>(($D877*'fnd base rates'!H$7)
+($E877*'fnd base rates'!H$8)
+($F877*'fnd base rates'!H$9)
+($G877*'fnd base rates'!H$10)
+($H877*'fnd base rates'!H$11)
+($I877*'fnd base rates'!H$12)
+($J877*'fnd base rates'!H$13)
+($K877*'fnd base rates'!H$14)
+($M877*'fnd base rates'!H$16)
+($N877*'fnd base rates'!H$17)
+($O877*'fnd base rates'!H$18)
+($P877*VLOOKUP($S877+12,rate_basefnd,8)))</f>
        <v>3607.0699999999997</v>
      </c>
      <c r="AA877" s="68">
        <f>(($D877*'fnd base rates'!I$7)
+($E877*'fnd base rates'!I$8)
+($F877*'fnd base rates'!I$9)
+($G877*'fnd base rates'!I$10)
+($H877*'fnd base rates'!I$11)
+($I877*'fnd base rates'!I$12)
+($J877*'fnd base rates'!I$13)
+($K877*'fnd base rates'!I$14)
+($M877*'fnd base rates'!I$16)
+($N877*'fnd base rates'!I$17)
+($O877*'fnd base rates'!I$18)
+($P877*VLOOKUP($S877+12,rate_basefnd,9)))
*$R877</f>
        <v>2438.62</v>
      </c>
      <c r="AB877" s="68">
        <f>(($D877*'fnd base rates'!J$7)
+($E877*'fnd base rates'!J$8)
+($F877*'fnd base rates'!J$9)
+($G877*'fnd base rates'!J$10)
+($H877*'fnd base rates'!J$11)
+($I877*'fnd base rates'!J$12)
+($J877*'fnd base rates'!J$13)
+($K877*'fnd base rates'!J$14)
+($M877*'fnd base rates'!J$16)
+($N877*'fnd base rates'!J$17)
+($O877*'fnd base rates'!J$18)
+($P877*VLOOKUP($S877+12,rate_basefnd,10)))
*$R877</f>
        <v>2797.84</v>
      </c>
      <c r="AC877" s="68">
        <f>(($D877*'fnd base rates'!K$7)
+($E877*'fnd base rates'!K$8)
+($F877*'fnd base rates'!K$9)
+($G877*'fnd base rates'!K$10)
+($H877*'fnd base rates'!K$11)
+($I877*'fnd base rates'!K$12)
+($J877*'fnd base rates'!K$13)
+($K877*'fnd base rates'!K$14)
+($M877*'fnd base rates'!K$16)
+($N877*'fnd base rates'!K$17)
+($O877*'fnd base rates'!K$18)
+($P877*VLOOKUP($S877+12,rate_basefnd,11)))
*$R877</f>
        <v>6511.26</v>
      </c>
      <c r="AD877" s="68">
        <f>(($D877*'fnd base rates'!L$7)
+($E877*'fnd base rates'!L$8)
+($F877*'fnd base rates'!L$9)
+($G877*'fnd base rates'!L$10)
+($H877*'fnd base rates'!L$11)
+($I877*'fnd base rates'!L$12)
+($J877*'fnd base rates'!L$13)
+($K877*'fnd base rates'!L$14)
+($M877*'fnd base rates'!L$16)
+($N877*'fnd base rates'!L$17)
+($O877*'fnd base rates'!L$18)
+($P877*VLOOKUP($S877+12,rate_basefnd,12)))</f>
        <v>12239.743999999999</v>
      </c>
      <c r="AE877" s="68">
        <f>(($D877*'fnd base rates'!M$7)
+($E877*'fnd base rates'!M$8)
+($F877*'fnd base rates'!M$9)
+($G877*'fnd base rates'!M$10)
+($H877*'fnd base rates'!M$11)
+($I877*'fnd base rates'!M$12)
+($J877*'fnd base rates'!M$13)
+($K877*'fnd base rates'!M$14)
+($M877*'fnd base rates'!M$16)
+($N877*'fnd base rates'!M$17)
+($O877*'fnd base rates'!M$18)
+($P877*VLOOKUP($S877+12,rate_basefnd,13)))</f>
        <v>0</v>
      </c>
      <c r="AF877" s="3">
        <f t="shared" si="183"/>
        <v>67484.600000000006</v>
      </c>
      <c r="AH877" s="205">
        <f t="shared" si="184"/>
        <v>497117670</v>
      </c>
      <c r="AI877" s="3" t="str">
        <f t="shared" si="188"/>
        <v>497</v>
      </c>
      <c r="AJ877" s="1" t="str">
        <f t="shared" si="189"/>
        <v>117</v>
      </c>
      <c r="AK877" s="1" t="str">
        <f t="shared" si="190"/>
        <v>670</v>
      </c>
      <c r="AL877" s="3">
        <f t="shared" si="185"/>
        <v>1</v>
      </c>
      <c r="AM877" s="3">
        <f t="shared" si="195"/>
        <v>5</v>
      </c>
      <c r="AN877" s="3">
        <f t="shared" si="191"/>
        <v>67484.600000000006</v>
      </c>
      <c r="AO877" s="3">
        <f t="shared" si="192"/>
        <v>13497</v>
      </c>
      <c r="AP877" s="3">
        <f t="shared" si="186"/>
        <v>2514</v>
      </c>
      <c r="AQ877" s="3">
        <v>10983</v>
      </c>
      <c r="AS877" s="68"/>
      <c r="AT877" s="68"/>
      <c r="AX877" s="4">
        <f t="shared" si="193"/>
        <v>0</v>
      </c>
      <c r="AZ877" s="4">
        <f t="shared" si="194"/>
        <v>0</v>
      </c>
      <c r="BB877" s="4"/>
    </row>
    <row r="878" spans="1:54" s="3" customFormat="1">
      <c r="A878" s="205" t="str">
        <f t="shared" si="187"/>
        <v>497</v>
      </c>
      <c r="B878" s="1">
        <v>497117674</v>
      </c>
      <c r="C878" s="7" t="s">
        <v>125</v>
      </c>
      <c r="D878" s="8">
        <f>'fnd enro'!D878</f>
        <v>0</v>
      </c>
      <c r="E878" s="8">
        <f>'fnd enro'!E878</f>
        <v>0</v>
      </c>
      <c r="F878" s="8">
        <f>'fnd enro'!F878</f>
        <v>1</v>
      </c>
      <c r="G878" s="8">
        <f>'fnd enro'!G878</f>
        <v>2</v>
      </c>
      <c r="H878" s="8">
        <f>'fnd enro'!H878</f>
        <v>1</v>
      </c>
      <c r="I878" s="8">
        <f>'fnd enro'!I878</f>
        <v>1</v>
      </c>
      <c r="J878" s="8">
        <f>'fnd enro'!J878</f>
        <v>0</v>
      </c>
      <c r="K878" s="9">
        <f>'fnd enro'!K878</f>
        <v>0.2</v>
      </c>
      <c r="L878" s="8">
        <f>'fnd enro'!L878</f>
        <v>0</v>
      </c>
      <c r="M878" s="8">
        <f>'fnd enro'!M878</f>
        <v>0</v>
      </c>
      <c r="N878" s="8">
        <f>'fnd enro'!N878</f>
        <v>0</v>
      </c>
      <c r="O878" s="8">
        <f>'fnd enro'!O878</f>
        <v>0</v>
      </c>
      <c r="P878" s="8">
        <f>'fnd enro'!P878</f>
        <v>3</v>
      </c>
      <c r="Q878" s="8">
        <f>'fnd enro'!R878</f>
        <v>5</v>
      </c>
      <c r="R878" s="9">
        <f t="shared" si="182"/>
        <v>1</v>
      </c>
      <c r="S878" s="8">
        <f>VALUE('fnd enro'!Q878)</f>
        <v>10</v>
      </c>
      <c r="T878" s="1"/>
      <c r="U878" s="68">
        <f>(($D878*'fnd base rates'!C$7)
+($E878*'fnd base rates'!C$8)
+($F878*'fnd base rates'!C$9)
+($G878*'fnd base rates'!C$10)
+($H878*'fnd base rates'!C$11)
+($I878*'fnd base rates'!C$12)
+($J878*'fnd base rates'!C$13)
+($K878*'fnd base rates'!C$14)
+($M878*'fnd base rates'!C$16)
+($N878*'fnd base rates'!C$17)
+($O878*'fnd base rates'!C$18)
+($P878*VLOOKUP($S878+12,rate_basefnd,3)))
*$R878</f>
        <v>3341.9560000000001</v>
      </c>
      <c r="V878" s="68">
        <f>(($D878*'fnd base rates'!D$7)
+($E878*'fnd base rates'!D$8)
+($F878*'fnd base rates'!D$9)
+($G878*'fnd base rates'!D$10)
+($H878*'fnd base rates'!D$11)
+($I878*'fnd base rates'!D$12)
+($J878*'fnd base rates'!D$13)
+($K878*'fnd base rates'!D$14)
+($M878*'fnd base rates'!D$16)
+($N878*'fnd base rates'!D$17)
+($O878*'fnd base rates'!D$18)
+($P878*VLOOKUP($S878+12,rate_basefnd,4)))
*$R878</f>
        <v>5872.04</v>
      </c>
      <c r="W878" s="68">
        <f>(($D878*'fnd base rates'!E$7)
+($E878*'fnd base rates'!E$8)
+($F878*'fnd base rates'!E$9)
+($G878*'fnd base rates'!E$10)
+($H878*'fnd base rates'!E$11)
+($I878*'fnd base rates'!E$12)
+($J878*'fnd base rates'!E$13)
+($K878*'fnd base rates'!E$14)
+($M878*'fnd base rates'!E$16)
+($N878*'fnd base rates'!E$17)
+($O878*'fnd base rates'!E$18)
+($P878*VLOOKUP($S878+12,rate_basefnd,5)))
*$R878</f>
        <v>38171.824000000001</v>
      </c>
      <c r="X878" s="68">
        <f>(($D878*'fnd base rates'!F$7)
+($E878*'fnd base rates'!F$8)
+($F878*'fnd base rates'!F$9)
+($G878*'fnd base rates'!F$10)
+($H878*'fnd base rates'!F$11)
+($I878*'fnd base rates'!F$12)
+($J878*'fnd base rates'!F$13)
+($K878*'fnd base rates'!F$14)
+($M878*'fnd base rates'!F$16)
+($N878*'fnd base rates'!F$17)
+($O878*'fnd base rates'!F$18)
+($P878*VLOOKUP($S878+12,rate_basefnd,6)))
*$R878</f>
        <v>6309.5640000000003</v>
      </c>
      <c r="Y878" s="68">
        <f>(($D878*'fnd base rates'!G$7)
+($E878*'fnd base rates'!G$8)
+($F878*'fnd base rates'!G$9)
+($G878*'fnd base rates'!G$10)
+($H878*'fnd base rates'!G$11)
+($I878*'fnd base rates'!G$12)
+($J878*'fnd base rates'!G$13)
+($K878*'fnd base rates'!G$14)
+($M878*'fnd base rates'!G$16)
+($N878*'fnd base rates'!G$17)
+($O878*'fnd base rates'!G$18)
+($P878*VLOOKUP($S878+12,rate_basefnd,7)))
*$R878</f>
        <v>1665.2920000000001</v>
      </c>
      <c r="Z878" s="68">
        <f>(($D878*'fnd base rates'!H$7)
+($E878*'fnd base rates'!H$8)
+($F878*'fnd base rates'!H$9)
+($G878*'fnd base rates'!H$10)
+($H878*'fnd base rates'!H$11)
+($I878*'fnd base rates'!H$12)
+($J878*'fnd base rates'!H$13)
+($K878*'fnd base rates'!H$14)
+($M878*'fnd base rates'!H$16)
+($N878*'fnd base rates'!H$17)
+($O878*'fnd base rates'!H$18)
+($P878*VLOOKUP($S878+12,rate_basefnd,8)))</f>
        <v>3362.7099999999996</v>
      </c>
      <c r="AA878" s="68">
        <f>(($D878*'fnd base rates'!I$7)
+($E878*'fnd base rates'!I$8)
+($F878*'fnd base rates'!I$9)
+($G878*'fnd base rates'!I$10)
+($H878*'fnd base rates'!I$11)
+($I878*'fnd base rates'!I$12)
+($J878*'fnd base rates'!I$13)
+($K878*'fnd base rates'!I$14)
+($M878*'fnd base rates'!I$16)
+($N878*'fnd base rates'!I$17)
+($O878*'fnd base rates'!I$18)
+($P878*VLOOKUP($S878+12,rate_basefnd,9)))
*$R878</f>
        <v>2928.81</v>
      </c>
      <c r="AB878" s="68">
        <f>(($D878*'fnd base rates'!J$7)
+($E878*'fnd base rates'!J$8)
+($F878*'fnd base rates'!J$9)
+($G878*'fnd base rates'!J$10)
+($H878*'fnd base rates'!J$11)
+($I878*'fnd base rates'!J$12)
+($J878*'fnd base rates'!J$13)
+($K878*'fnd base rates'!J$14)
+($M878*'fnd base rates'!J$16)
+($N878*'fnd base rates'!J$17)
+($O878*'fnd base rates'!J$18)
+($P878*VLOOKUP($S878+12,rate_basefnd,10)))
*$R878</f>
        <v>4707.76</v>
      </c>
      <c r="AC878" s="68">
        <f>(($D878*'fnd base rates'!K$7)
+($E878*'fnd base rates'!K$8)
+($F878*'fnd base rates'!K$9)
+($G878*'fnd base rates'!K$10)
+($H878*'fnd base rates'!K$11)
+($I878*'fnd base rates'!K$12)
+($J878*'fnd base rates'!K$13)
+($K878*'fnd base rates'!K$14)
+($M878*'fnd base rates'!K$16)
+($N878*'fnd base rates'!K$17)
+($O878*'fnd base rates'!K$18)
+($P878*VLOOKUP($S878+12,rate_basefnd,11)))
*$R878</f>
        <v>6274.14</v>
      </c>
      <c r="AD878" s="68">
        <f>(($D878*'fnd base rates'!L$7)
+($E878*'fnd base rates'!L$8)
+($F878*'fnd base rates'!L$9)
+($G878*'fnd base rates'!L$10)
+($H878*'fnd base rates'!L$11)
+($I878*'fnd base rates'!L$12)
+($J878*'fnd base rates'!L$13)
+($K878*'fnd base rates'!L$14)
+($M878*'fnd base rates'!L$16)
+($N878*'fnd base rates'!L$17)
+($O878*'fnd base rates'!L$18)
+($P878*VLOOKUP($S878+12,rate_basefnd,12)))</f>
        <v>14364.004000000001</v>
      </c>
      <c r="AE878" s="68">
        <f>(($D878*'fnd base rates'!M$7)
+($E878*'fnd base rates'!M$8)
+($F878*'fnd base rates'!M$9)
+($G878*'fnd base rates'!M$10)
+($H878*'fnd base rates'!M$11)
+($I878*'fnd base rates'!M$12)
+($J878*'fnd base rates'!M$13)
+($K878*'fnd base rates'!M$14)
+($M878*'fnd base rates'!M$16)
+($N878*'fnd base rates'!M$17)
+($O878*'fnd base rates'!M$18)
+($P878*VLOOKUP($S878+12,rate_basefnd,13)))</f>
        <v>0</v>
      </c>
      <c r="AF878" s="3">
        <f t="shared" si="183"/>
        <v>86998.099999999991</v>
      </c>
      <c r="AH878" s="205">
        <f t="shared" si="184"/>
        <v>497117674</v>
      </c>
      <c r="AI878" s="3" t="str">
        <f t="shared" si="188"/>
        <v>497</v>
      </c>
      <c r="AJ878" s="1" t="str">
        <f t="shared" si="189"/>
        <v>117</v>
      </c>
      <c r="AK878" s="1" t="str">
        <f t="shared" si="190"/>
        <v>674</v>
      </c>
      <c r="AL878" s="3">
        <f t="shared" si="185"/>
        <v>1</v>
      </c>
      <c r="AM878" s="3">
        <f t="shared" si="195"/>
        <v>5</v>
      </c>
      <c r="AN878" s="3">
        <f t="shared" si="191"/>
        <v>86998.099999999991</v>
      </c>
      <c r="AO878" s="3">
        <f t="shared" si="192"/>
        <v>17400</v>
      </c>
      <c r="AP878" s="3">
        <f t="shared" si="186"/>
        <v>6381</v>
      </c>
      <c r="AQ878" s="3">
        <v>11019</v>
      </c>
      <c r="AS878" s="68"/>
      <c r="AT878" s="68"/>
      <c r="AX878" s="4">
        <f t="shared" si="193"/>
        <v>0</v>
      </c>
      <c r="AZ878" s="4">
        <f t="shared" si="194"/>
        <v>0</v>
      </c>
      <c r="BB878" s="4"/>
    </row>
    <row r="879" spans="1:54" s="3" customFormat="1">
      <c r="A879" s="205" t="str">
        <f t="shared" si="187"/>
        <v>497</v>
      </c>
      <c r="B879" s="1">
        <v>497117680</v>
      </c>
      <c r="C879" s="7" t="s">
        <v>125</v>
      </c>
      <c r="D879" s="8">
        <f>'fnd enro'!D879</f>
        <v>0</v>
      </c>
      <c r="E879" s="8">
        <f>'fnd enro'!E879</f>
        <v>0</v>
      </c>
      <c r="F879" s="8">
        <f>'fnd enro'!F879</f>
        <v>0</v>
      </c>
      <c r="G879" s="8">
        <f>'fnd enro'!G879</f>
        <v>3</v>
      </c>
      <c r="H879" s="8">
        <f>'fnd enro'!H879</f>
        <v>0</v>
      </c>
      <c r="I879" s="8">
        <f>'fnd enro'!I879</f>
        <v>1</v>
      </c>
      <c r="J879" s="8">
        <f>'fnd enro'!J879</f>
        <v>0</v>
      </c>
      <c r="K879" s="9">
        <f>'fnd enro'!K879</f>
        <v>0.16</v>
      </c>
      <c r="L879" s="8">
        <f>'fnd enro'!L879</f>
        <v>0</v>
      </c>
      <c r="M879" s="8">
        <f>'fnd enro'!M879</f>
        <v>0</v>
      </c>
      <c r="N879" s="8">
        <f>'fnd enro'!N879</f>
        <v>0</v>
      </c>
      <c r="O879" s="8">
        <f>'fnd enro'!O879</f>
        <v>0</v>
      </c>
      <c r="P879" s="8">
        <f>'fnd enro'!P879</f>
        <v>0</v>
      </c>
      <c r="Q879" s="8">
        <f>'fnd enro'!R879</f>
        <v>4</v>
      </c>
      <c r="R879" s="9">
        <f t="shared" si="182"/>
        <v>1</v>
      </c>
      <c r="S879" s="8">
        <f>VALUE('fnd enro'!Q879)</f>
        <v>5</v>
      </c>
      <c r="T879" s="1"/>
      <c r="U879" s="68">
        <f>(($D879*'fnd base rates'!C$7)
+($E879*'fnd base rates'!C$8)
+($F879*'fnd base rates'!C$9)
+($G879*'fnd base rates'!C$10)
+($H879*'fnd base rates'!C$11)
+($I879*'fnd base rates'!C$12)
+($J879*'fnd base rates'!C$13)
+($K879*'fnd base rates'!C$14)
+($M879*'fnd base rates'!C$16)
+($N879*'fnd base rates'!C$17)
+($O879*'fnd base rates'!C$18)
+($P879*VLOOKUP($S879+12,rate_basefnd,3)))
*$R879</f>
        <v>2398.6448</v>
      </c>
      <c r="V879" s="68">
        <f>(($D879*'fnd base rates'!D$7)
+($E879*'fnd base rates'!D$8)
+($F879*'fnd base rates'!D$9)
+($G879*'fnd base rates'!D$10)
+($H879*'fnd base rates'!D$11)
+($I879*'fnd base rates'!D$12)
+($J879*'fnd base rates'!D$13)
+($K879*'fnd base rates'!D$14)
+($M879*'fnd base rates'!D$16)
+($N879*'fnd base rates'!D$17)
+($O879*'fnd base rates'!D$18)
+($P879*VLOOKUP($S879+12,rate_basefnd,4)))
*$R879</f>
        <v>3394.96</v>
      </c>
      <c r="W879" s="68">
        <f>(($D879*'fnd base rates'!E$7)
+($E879*'fnd base rates'!E$8)
+($F879*'fnd base rates'!E$9)
+($G879*'fnd base rates'!E$10)
+($H879*'fnd base rates'!E$11)
+($I879*'fnd base rates'!E$12)
+($J879*'fnd base rates'!E$13)
+($K879*'fnd base rates'!E$14)
+($M879*'fnd base rates'!E$16)
+($N879*'fnd base rates'!E$17)
+($O879*'fnd base rates'!E$18)
+($P879*VLOOKUP($S879+12,rate_basefnd,5)))
*$R879</f>
        <v>18423.443199999998</v>
      </c>
      <c r="X879" s="68">
        <f>(($D879*'fnd base rates'!F$7)
+($E879*'fnd base rates'!F$8)
+($F879*'fnd base rates'!F$9)
+($G879*'fnd base rates'!F$10)
+($H879*'fnd base rates'!F$11)
+($I879*'fnd base rates'!F$12)
+($J879*'fnd base rates'!F$13)
+($K879*'fnd base rates'!F$14)
+($M879*'fnd base rates'!F$16)
+($N879*'fnd base rates'!F$17)
+($O879*'fnd base rates'!F$18)
+($P879*VLOOKUP($S879+12,rate_basefnd,6)))
*$R879</f>
        <v>5191.3512000000001</v>
      </c>
      <c r="Y879" s="68">
        <f>(($D879*'fnd base rates'!G$7)
+($E879*'fnd base rates'!G$8)
+($F879*'fnd base rates'!G$9)
+($G879*'fnd base rates'!G$10)
+($H879*'fnd base rates'!G$11)
+($I879*'fnd base rates'!G$12)
+($J879*'fnd base rates'!G$13)
+($K879*'fnd base rates'!G$14)
+($M879*'fnd base rates'!G$16)
+($N879*'fnd base rates'!G$17)
+($O879*'fnd base rates'!G$18)
+($P879*VLOOKUP($S879+12,rate_basefnd,7)))
*$R879</f>
        <v>706.54160000000002</v>
      </c>
      <c r="Z879" s="68">
        <f>(($D879*'fnd base rates'!H$7)
+($E879*'fnd base rates'!H$8)
+($F879*'fnd base rates'!H$9)
+($G879*'fnd base rates'!H$10)
+($H879*'fnd base rates'!H$11)
+($I879*'fnd base rates'!H$12)
+($J879*'fnd base rates'!H$13)
+($K879*'fnd base rates'!H$14)
+($M879*'fnd base rates'!H$16)
+($N879*'fnd base rates'!H$17)
+($O879*'fnd base rates'!H$18)
+($P879*VLOOKUP($S879+12,rate_basefnd,8)))</f>
        <v>2663.1759999999999</v>
      </c>
      <c r="AA879" s="68">
        <f>(($D879*'fnd base rates'!I$7)
+($E879*'fnd base rates'!I$8)
+($F879*'fnd base rates'!I$9)
+($G879*'fnd base rates'!I$10)
+($H879*'fnd base rates'!I$11)
+($I879*'fnd base rates'!I$12)
+($J879*'fnd base rates'!I$13)
+($K879*'fnd base rates'!I$14)
+($M879*'fnd base rates'!I$16)
+($N879*'fnd base rates'!I$17)
+($O879*'fnd base rates'!I$18)
+($P879*VLOOKUP($S879+12,rate_basefnd,9)))
*$R879</f>
        <v>1832</v>
      </c>
      <c r="AB879" s="68">
        <f>(($D879*'fnd base rates'!J$7)
+($E879*'fnd base rates'!J$8)
+($F879*'fnd base rates'!J$9)
+($G879*'fnd base rates'!J$10)
+($H879*'fnd base rates'!J$11)
+($I879*'fnd base rates'!J$12)
+($J879*'fnd base rates'!J$13)
+($K879*'fnd base rates'!J$14)
+($M879*'fnd base rates'!J$16)
+($N879*'fnd base rates'!J$17)
+($O879*'fnd base rates'!J$18)
+($P879*VLOOKUP($S879+12,rate_basefnd,10)))
*$R879</f>
        <v>1143.4000000000001</v>
      </c>
      <c r="AC879" s="68">
        <f>(($D879*'fnd base rates'!K$7)
+($E879*'fnd base rates'!K$8)
+($F879*'fnd base rates'!K$9)
+($G879*'fnd base rates'!K$10)
+($H879*'fnd base rates'!K$11)
+($I879*'fnd base rates'!K$12)
+($J879*'fnd base rates'!K$13)
+($K879*'fnd base rates'!K$14)
+($M879*'fnd base rates'!K$16)
+($N879*'fnd base rates'!K$17)
+($O879*'fnd base rates'!K$18)
+($P879*VLOOKUP($S879+12,rate_basefnd,11)))
*$R879</f>
        <v>4957.6440000000002</v>
      </c>
      <c r="AD879" s="68">
        <f>(($D879*'fnd base rates'!L$7)
+($E879*'fnd base rates'!L$8)
+($F879*'fnd base rates'!L$9)
+($G879*'fnd base rates'!L$10)
+($H879*'fnd base rates'!L$11)
+($I879*'fnd base rates'!L$12)
+($J879*'fnd base rates'!L$13)
+($K879*'fnd base rates'!L$14)
+($M879*'fnd base rates'!L$16)
+($N879*'fnd base rates'!L$17)
+($O879*'fnd base rates'!L$18)
+($P879*VLOOKUP($S879+12,rate_basefnd,12)))</f>
        <v>8953.1052</v>
      </c>
      <c r="AE879" s="68">
        <f>(($D879*'fnd base rates'!M$7)
+($E879*'fnd base rates'!M$8)
+($F879*'fnd base rates'!M$9)
+($G879*'fnd base rates'!M$10)
+($H879*'fnd base rates'!M$11)
+($I879*'fnd base rates'!M$12)
+($J879*'fnd base rates'!M$13)
+($K879*'fnd base rates'!M$14)
+($M879*'fnd base rates'!M$16)
+($N879*'fnd base rates'!M$17)
+($O879*'fnd base rates'!M$18)
+($P879*VLOOKUP($S879+12,rate_basefnd,13)))</f>
        <v>0</v>
      </c>
      <c r="AF879" s="3">
        <f t="shared" si="183"/>
        <v>49664.266000000003</v>
      </c>
      <c r="AH879" s="205">
        <f t="shared" si="184"/>
        <v>497117680</v>
      </c>
      <c r="AI879" s="3" t="str">
        <f t="shared" si="188"/>
        <v>497</v>
      </c>
      <c r="AJ879" s="1" t="str">
        <f t="shared" si="189"/>
        <v>117</v>
      </c>
      <c r="AK879" s="1" t="str">
        <f t="shared" si="190"/>
        <v>680</v>
      </c>
      <c r="AL879" s="3">
        <f t="shared" si="185"/>
        <v>1</v>
      </c>
      <c r="AM879" s="3">
        <f t="shared" si="195"/>
        <v>4</v>
      </c>
      <c r="AN879" s="3">
        <f t="shared" si="191"/>
        <v>49664.266000000003</v>
      </c>
      <c r="AO879" s="3">
        <f t="shared" si="192"/>
        <v>12416</v>
      </c>
      <c r="AP879" s="3">
        <f t="shared" si="186"/>
        <v>298</v>
      </c>
      <c r="AQ879" s="3">
        <v>12118</v>
      </c>
      <c r="AS879" s="68"/>
      <c r="AT879" s="68"/>
      <c r="AX879" s="4">
        <f t="shared" si="193"/>
        <v>0</v>
      </c>
      <c r="AZ879" s="4">
        <f t="shared" si="194"/>
        <v>0</v>
      </c>
      <c r="BB879" s="4"/>
    </row>
    <row r="880" spans="1:54" s="3" customFormat="1">
      <c r="A880" s="205" t="str">
        <f t="shared" si="187"/>
        <v>497</v>
      </c>
      <c r="B880" s="1">
        <v>497117683</v>
      </c>
      <c r="C880" s="7" t="s">
        <v>125</v>
      </c>
      <c r="D880" s="8">
        <f>'fnd enro'!D880</f>
        <v>0</v>
      </c>
      <c r="E880" s="8">
        <f>'fnd enro'!E880</f>
        <v>0</v>
      </c>
      <c r="F880" s="8">
        <f>'fnd enro'!F880</f>
        <v>0</v>
      </c>
      <c r="G880" s="8">
        <f>'fnd enro'!G880</f>
        <v>0</v>
      </c>
      <c r="H880" s="8">
        <f>'fnd enro'!H880</f>
        <v>2</v>
      </c>
      <c r="I880" s="8">
        <f>'fnd enro'!I880</f>
        <v>3</v>
      </c>
      <c r="J880" s="8">
        <f>'fnd enro'!J880</f>
        <v>0</v>
      </c>
      <c r="K880" s="9">
        <f>'fnd enro'!K880</f>
        <v>0.2</v>
      </c>
      <c r="L880" s="8">
        <f>'fnd enro'!L880</f>
        <v>0</v>
      </c>
      <c r="M880" s="8">
        <f>'fnd enro'!M880</f>
        <v>0</v>
      </c>
      <c r="N880" s="8">
        <f>'fnd enro'!N880</f>
        <v>0</v>
      </c>
      <c r="O880" s="8">
        <f>'fnd enro'!O880</f>
        <v>0</v>
      </c>
      <c r="P880" s="8">
        <f>'fnd enro'!P880</f>
        <v>1</v>
      </c>
      <c r="Q880" s="8">
        <f>'fnd enro'!R880</f>
        <v>5</v>
      </c>
      <c r="R880" s="9">
        <f t="shared" si="182"/>
        <v>1</v>
      </c>
      <c r="S880" s="8">
        <f>VALUE('fnd enro'!Q880)</f>
        <v>4</v>
      </c>
      <c r="T880" s="1"/>
      <c r="U880" s="68">
        <f>(($D880*'fnd base rates'!C$7)
+($E880*'fnd base rates'!C$8)
+($F880*'fnd base rates'!C$9)
+($G880*'fnd base rates'!C$10)
+($H880*'fnd base rates'!C$11)
+($I880*'fnd base rates'!C$12)
+($J880*'fnd base rates'!C$13)
+($K880*'fnd base rates'!C$14)
+($M880*'fnd base rates'!C$16)
+($N880*'fnd base rates'!C$17)
+($O880*'fnd base rates'!C$18)
+($P880*VLOOKUP($S880+12,rate_basefnd,3)))
*$R880</f>
        <v>3066.326</v>
      </c>
      <c r="V880" s="68">
        <f>(($D880*'fnd base rates'!D$7)
+($E880*'fnd base rates'!D$8)
+($F880*'fnd base rates'!D$9)
+($G880*'fnd base rates'!D$10)
+($H880*'fnd base rates'!D$11)
+($I880*'fnd base rates'!D$12)
+($J880*'fnd base rates'!D$13)
+($K880*'fnd base rates'!D$14)
+($M880*'fnd base rates'!D$16)
+($N880*'fnd base rates'!D$17)
+($O880*'fnd base rates'!D$18)
+($P880*VLOOKUP($S880+12,rate_basefnd,4)))
*$R880</f>
        <v>4565.9700000000012</v>
      </c>
      <c r="W880" s="68">
        <f>(($D880*'fnd base rates'!E$7)
+($E880*'fnd base rates'!E$8)
+($F880*'fnd base rates'!E$9)
+($G880*'fnd base rates'!E$10)
+($H880*'fnd base rates'!E$11)
+($I880*'fnd base rates'!E$12)
+($J880*'fnd base rates'!E$13)
+($K880*'fnd base rates'!E$14)
+($M880*'fnd base rates'!E$16)
+($N880*'fnd base rates'!E$17)
+($O880*'fnd base rates'!E$18)
+($P880*VLOOKUP($S880+12,rate_basefnd,5)))
*$R880</f>
        <v>27244.393999999997</v>
      </c>
      <c r="X880" s="68">
        <f>(($D880*'fnd base rates'!F$7)
+($E880*'fnd base rates'!F$8)
+($F880*'fnd base rates'!F$9)
+($G880*'fnd base rates'!F$10)
+($H880*'fnd base rates'!F$11)
+($I880*'fnd base rates'!F$12)
+($J880*'fnd base rates'!F$13)
+($K880*'fnd base rates'!F$14)
+($M880*'fnd base rates'!F$16)
+($N880*'fnd base rates'!F$17)
+($O880*'fnd base rates'!F$18)
+($P880*VLOOKUP($S880+12,rate_basefnd,6)))
*$R880</f>
        <v>5229.9840000000004</v>
      </c>
      <c r="Y880" s="68">
        <f>(($D880*'fnd base rates'!G$7)
+($E880*'fnd base rates'!G$8)
+($F880*'fnd base rates'!G$9)
+($G880*'fnd base rates'!G$10)
+($H880*'fnd base rates'!G$11)
+($I880*'fnd base rates'!G$12)
+($J880*'fnd base rates'!G$13)
+($K880*'fnd base rates'!G$14)
+($M880*'fnd base rates'!G$16)
+($N880*'fnd base rates'!G$17)
+($O880*'fnd base rates'!G$18)
+($P880*VLOOKUP($S880+12,rate_basefnd,7)))
*$R880</f>
        <v>1075.402</v>
      </c>
      <c r="Z880" s="68">
        <f>(($D880*'fnd base rates'!H$7)
+($E880*'fnd base rates'!H$8)
+($F880*'fnd base rates'!H$9)
+($G880*'fnd base rates'!H$10)
+($H880*'fnd base rates'!H$11)
+($I880*'fnd base rates'!H$12)
+($J880*'fnd base rates'!H$13)
+($K880*'fnd base rates'!H$14)
+($M880*'fnd base rates'!H$16)
+($N880*'fnd base rates'!H$17)
+($O880*'fnd base rates'!H$18)
+($P880*VLOOKUP($S880+12,rate_basefnd,8)))</f>
        <v>3943.79</v>
      </c>
      <c r="AA880" s="68">
        <f>(($D880*'fnd base rates'!I$7)
+($E880*'fnd base rates'!I$8)
+($F880*'fnd base rates'!I$9)
+($G880*'fnd base rates'!I$10)
+($H880*'fnd base rates'!I$11)
+($I880*'fnd base rates'!I$12)
+($J880*'fnd base rates'!I$13)
+($K880*'fnd base rates'!I$14)
+($M880*'fnd base rates'!I$16)
+($N880*'fnd base rates'!I$17)
+($O880*'fnd base rates'!I$18)
+($P880*VLOOKUP($S880+12,rate_basefnd,9)))
*$R880</f>
        <v>2451.27</v>
      </c>
      <c r="AB880" s="68">
        <f>(($D880*'fnd base rates'!J$7)
+($E880*'fnd base rates'!J$8)
+($F880*'fnd base rates'!J$9)
+($G880*'fnd base rates'!J$10)
+($H880*'fnd base rates'!J$11)
+($I880*'fnd base rates'!J$12)
+($J880*'fnd base rates'!J$13)
+($K880*'fnd base rates'!J$14)
+($M880*'fnd base rates'!J$16)
+($N880*'fnd base rates'!J$17)
+($O880*'fnd base rates'!J$18)
+($P880*VLOOKUP($S880+12,rate_basefnd,10)))
*$R880</f>
        <v>3123.4700000000003</v>
      </c>
      <c r="AC880" s="68">
        <f>(($D880*'fnd base rates'!K$7)
+($E880*'fnd base rates'!K$8)
+($F880*'fnd base rates'!K$9)
+($G880*'fnd base rates'!K$10)
+($H880*'fnd base rates'!K$11)
+($I880*'fnd base rates'!K$12)
+($J880*'fnd base rates'!K$13)
+($K880*'fnd base rates'!K$14)
+($M880*'fnd base rates'!K$16)
+($N880*'fnd base rates'!K$17)
+($O880*'fnd base rates'!K$18)
+($P880*VLOOKUP($S880+12,rate_basefnd,11)))
*$R880</f>
        <v>6475.65</v>
      </c>
      <c r="AD880" s="68">
        <f>(($D880*'fnd base rates'!L$7)
+($E880*'fnd base rates'!L$8)
+($F880*'fnd base rates'!L$9)
+($G880*'fnd base rates'!L$10)
+($H880*'fnd base rates'!L$11)
+($I880*'fnd base rates'!L$12)
+($J880*'fnd base rates'!L$13)
+($K880*'fnd base rates'!L$14)
+($M880*'fnd base rates'!L$16)
+($N880*'fnd base rates'!L$17)
+($O880*'fnd base rates'!L$18)
+($P880*VLOOKUP($S880+12,rate_basefnd,12)))</f>
        <v>11946.263999999999</v>
      </c>
      <c r="AE880" s="68">
        <f>(($D880*'fnd base rates'!M$7)
+($E880*'fnd base rates'!M$8)
+($F880*'fnd base rates'!M$9)
+($G880*'fnd base rates'!M$10)
+($H880*'fnd base rates'!M$11)
+($I880*'fnd base rates'!M$12)
+($J880*'fnd base rates'!M$13)
+($K880*'fnd base rates'!M$14)
+($M880*'fnd base rates'!M$16)
+($N880*'fnd base rates'!M$17)
+($O880*'fnd base rates'!M$18)
+($P880*VLOOKUP($S880+12,rate_basefnd,13)))</f>
        <v>0</v>
      </c>
      <c r="AF880" s="3">
        <f t="shared" si="183"/>
        <v>69122.52</v>
      </c>
      <c r="AH880" s="205">
        <f t="shared" si="184"/>
        <v>497117683</v>
      </c>
      <c r="AI880" s="3" t="str">
        <f t="shared" si="188"/>
        <v>497</v>
      </c>
      <c r="AJ880" s="1" t="str">
        <f t="shared" si="189"/>
        <v>117</v>
      </c>
      <c r="AK880" s="1" t="str">
        <f t="shared" si="190"/>
        <v>683</v>
      </c>
      <c r="AL880" s="3">
        <f t="shared" si="185"/>
        <v>1</v>
      </c>
      <c r="AM880" s="3">
        <f t="shared" si="195"/>
        <v>5</v>
      </c>
      <c r="AN880" s="3">
        <f t="shared" si="191"/>
        <v>69122.52</v>
      </c>
      <c r="AO880" s="3">
        <f t="shared" si="192"/>
        <v>13825</v>
      </c>
      <c r="AP880" s="3">
        <f t="shared" si="186"/>
        <v>1224</v>
      </c>
      <c r="AQ880" s="3">
        <v>12601</v>
      </c>
      <c r="AS880" s="68"/>
      <c r="AT880" s="68"/>
      <c r="AX880" s="4">
        <f t="shared" si="193"/>
        <v>0</v>
      </c>
      <c r="AZ880" s="4">
        <f t="shared" si="194"/>
        <v>0</v>
      </c>
      <c r="BB880" s="4"/>
    </row>
    <row r="881" spans="1:54" s="3" customFormat="1">
      <c r="A881" s="205" t="str">
        <f t="shared" si="187"/>
        <v>497</v>
      </c>
      <c r="B881" s="1">
        <v>497117717</v>
      </c>
      <c r="C881" s="7" t="s">
        <v>125</v>
      </c>
      <c r="D881" s="8">
        <f>'fnd enro'!D881</f>
        <v>0</v>
      </c>
      <c r="E881" s="8">
        <f>'fnd enro'!E881</f>
        <v>0</v>
      </c>
      <c r="F881" s="8">
        <f>'fnd enro'!F881</f>
        <v>0</v>
      </c>
      <c r="G881" s="8">
        <f>'fnd enro'!G881</f>
        <v>0</v>
      </c>
      <c r="H881" s="8">
        <f>'fnd enro'!H881</f>
        <v>1</v>
      </c>
      <c r="I881" s="8">
        <f>'fnd enro'!I881</f>
        <v>1</v>
      </c>
      <c r="J881" s="8">
        <f>'fnd enro'!J881</f>
        <v>0</v>
      </c>
      <c r="K881" s="9">
        <f>'fnd enro'!K881</f>
        <v>0.08</v>
      </c>
      <c r="L881" s="8">
        <f>'fnd enro'!L881</f>
        <v>0</v>
      </c>
      <c r="M881" s="8">
        <f>'fnd enro'!M881</f>
        <v>0</v>
      </c>
      <c r="N881" s="8">
        <f>'fnd enro'!N881</f>
        <v>0</v>
      </c>
      <c r="O881" s="8">
        <f>'fnd enro'!O881</f>
        <v>0</v>
      </c>
      <c r="P881" s="8">
        <f>'fnd enro'!P881</f>
        <v>0</v>
      </c>
      <c r="Q881" s="8">
        <f>'fnd enro'!R881</f>
        <v>2</v>
      </c>
      <c r="R881" s="9">
        <f t="shared" si="182"/>
        <v>1</v>
      </c>
      <c r="S881" s="8">
        <f>VALUE('fnd enro'!Q881)</f>
        <v>9</v>
      </c>
      <c r="T881" s="1"/>
      <c r="U881" s="68">
        <f>(($D881*'fnd base rates'!C$7)
+($E881*'fnd base rates'!C$8)
+($F881*'fnd base rates'!C$9)
+($G881*'fnd base rates'!C$10)
+($H881*'fnd base rates'!C$11)
+($I881*'fnd base rates'!C$12)
+($J881*'fnd base rates'!C$13)
+($K881*'fnd base rates'!C$14)
+($M881*'fnd base rates'!C$16)
+($N881*'fnd base rates'!C$17)
+($O881*'fnd base rates'!C$18)
+($P881*VLOOKUP($S881+12,rate_basefnd,3)))
*$R881</f>
        <v>1199.3224</v>
      </c>
      <c r="V881" s="68">
        <f>(($D881*'fnd base rates'!D$7)
+($E881*'fnd base rates'!D$8)
+($F881*'fnd base rates'!D$9)
+($G881*'fnd base rates'!D$10)
+($H881*'fnd base rates'!D$11)
+($I881*'fnd base rates'!D$12)
+($J881*'fnd base rates'!D$13)
+($K881*'fnd base rates'!D$14)
+($M881*'fnd base rates'!D$16)
+($N881*'fnd base rates'!D$17)
+($O881*'fnd base rates'!D$18)
+($P881*VLOOKUP($S881+12,rate_basefnd,4)))
*$R881</f>
        <v>1697.48</v>
      </c>
      <c r="W881" s="68">
        <f>(($D881*'fnd base rates'!E$7)
+($E881*'fnd base rates'!E$8)
+($F881*'fnd base rates'!E$9)
+($G881*'fnd base rates'!E$10)
+($H881*'fnd base rates'!E$11)
+($I881*'fnd base rates'!E$12)
+($J881*'fnd base rates'!E$13)
+($K881*'fnd base rates'!E$14)
+($M881*'fnd base rates'!E$16)
+($N881*'fnd base rates'!E$17)
+($O881*'fnd base rates'!E$18)
+($P881*VLOOKUP($S881+12,rate_basefnd,5)))
*$R881</f>
        <v>9317.0415999999987</v>
      </c>
      <c r="X881" s="68">
        <f>(($D881*'fnd base rates'!F$7)
+($E881*'fnd base rates'!F$8)
+($F881*'fnd base rates'!F$9)
+($G881*'fnd base rates'!F$10)
+($H881*'fnd base rates'!F$11)
+($I881*'fnd base rates'!F$12)
+($J881*'fnd base rates'!F$13)
+($K881*'fnd base rates'!F$14)
+($M881*'fnd base rates'!F$16)
+($N881*'fnd base rates'!F$17)
+($O881*'fnd base rates'!F$18)
+($P881*VLOOKUP($S881+12,rate_basefnd,6)))
*$R881</f>
        <v>2116.0655999999999</v>
      </c>
      <c r="Y881" s="68">
        <f>(($D881*'fnd base rates'!G$7)
+($E881*'fnd base rates'!G$8)
+($F881*'fnd base rates'!G$9)
+($G881*'fnd base rates'!G$10)
+($H881*'fnd base rates'!G$11)
+($I881*'fnd base rates'!G$12)
+($J881*'fnd base rates'!G$13)
+($K881*'fnd base rates'!G$14)
+($M881*'fnd base rates'!G$16)
+($N881*'fnd base rates'!G$17)
+($O881*'fnd base rates'!G$18)
+($P881*VLOOKUP($S881+12,rate_basefnd,7)))
*$R881</f>
        <v>370.12079999999997</v>
      </c>
      <c r="Z881" s="68">
        <f>(($D881*'fnd base rates'!H$7)
+($E881*'fnd base rates'!H$8)
+($F881*'fnd base rates'!H$9)
+($G881*'fnd base rates'!H$10)
+($H881*'fnd base rates'!H$11)
+($I881*'fnd base rates'!H$12)
+($J881*'fnd base rates'!H$13)
+($K881*'fnd base rates'!H$14)
+($M881*'fnd base rates'!H$16)
+($N881*'fnd base rates'!H$17)
+($O881*'fnd base rates'!H$18)
+($P881*VLOOKUP($S881+12,rate_basefnd,8)))</f>
        <v>1500.568</v>
      </c>
      <c r="AA881" s="68">
        <f>(($D881*'fnd base rates'!I$7)
+($E881*'fnd base rates'!I$8)
+($F881*'fnd base rates'!I$9)
+($G881*'fnd base rates'!I$10)
+($H881*'fnd base rates'!I$11)
+($I881*'fnd base rates'!I$12)
+($J881*'fnd base rates'!I$13)
+($K881*'fnd base rates'!I$14)
+($M881*'fnd base rates'!I$16)
+($N881*'fnd base rates'!I$17)
+($O881*'fnd base rates'!I$18)
+($P881*VLOOKUP($S881+12,rate_basefnd,9)))
*$R881</f>
        <v>925.68000000000006</v>
      </c>
      <c r="AB881" s="68">
        <f>(($D881*'fnd base rates'!J$7)
+($E881*'fnd base rates'!J$8)
+($F881*'fnd base rates'!J$9)
+($G881*'fnd base rates'!J$10)
+($H881*'fnd base rates'!J$11)
+($I881*'fnd base rates'!J$12)
+($J881*'fnd base rates'!J$13)
+($K881*'fnd base rates'!J$14)
+($M881*'fnd base rates'!J$16)
+($N881*'fnd base rates'!J$17)
+($O881*'fnd base rates'!J$18)
+($P881*VLOOKUP($S881+12,rate_basefnd,10)))
*$R881</f>
        <v>912.51</v>
      </c>
      <c r="AC881" s="68">
        <f>(($D881*'fnd base rates'!K$7)
+($E881*'fnd base rates'!K$8)
+($F881*'fnd base rates'!K$9)
+($G881*'fnd base rates'!K$10)
+($H881*'fnd base rates'!K$11)
+($I881*'fnd base rates'!K$12)
+($J881*'fnd base rates'!K$13)
+($K881*'fnd base rates'!K$14)
+($M881*'fnd base rates'!K$16)
+($N881*'fnd base rates'!K$17)
+($O881*'fnd base rates'!K$18)
+($P881*VLOOKUP($S881+12,rate_basefnd,11)))
*$R881</f>
        <v>2597.3820000000001</v>
      </c>
      <c r="AD881" s="68">
        <f>(($D881*'fnd base rates'!L$7)
+($E881*'fnd base rates'!L$8)
+($F881*'fnd base rates'!L$9)
+($G881*'fnd base rates'!L$10)
+($H881*'fnd base rates'!L$11)
+($I881*'fnd base rates'!L$12)
+($J881*'fnd base rates'!L$13)
+($K881*'fnd base rates'!L$14)
+($M881*'fnd base rates'!L$16)
+($N881*'fnd base rates'!L$17)
+($O881*'fnd base rates'!L$18)
+($P881*VLOOKUP($S881+12,rate_basefnd,12)))</f>
        <v>4594.8975999999993</v>
      </c>
      <c r="AE881" s="68">
        <f>(($D881*'fnd base rates'!M$7)
+($E881*'fnd base rates'!M$8)
+($F881*'fnd base rates'!M$9)
+($G881*'fnd base rates'!M$10)
+($H881*'fnd base rates'!M$11)
+($I881*'fnd base rates'!M$12)
+($J881*'fnd base rates'!M$13)
+($K881*'fnd base rates'!M$14)
+($M881*'fnd base rates'!M$16)
+($N881*'fnd base rates'!M$17)
+($O881*'fnd base rates'!M$18)
+($P881*VLOOKUP($S881+12,rate_basefnd,13)))</f>
        <v>0</v>
      </c>
      <c r="AF881" s="3">
        <f t="shared" si="183"/>
        <v>25231.067999999999</v>
      </c>
      <c r="AH881" s="205">
        <f t="shared" si="184"/>
        <v>497117717</v>
      </c>
      <c r="AI881" s="3" t="str">
        <f t="shared" si="188"/>
        <v>497</v>
      </c>
      <c r="AJ881" s="1" t="str">
        <f t="shared" si="189"/>
        <v>117</v>
      </c>
      <c r="AK881" s="1" t="str">
        <f t="shared" si="190"/>
        <v>717</v>
      </c>
      <c r="AL881" s="3">
        <f t="shared" si="185"/>
        <v>1</v>
      </c>
      <c r="AM881" s="3">
        <f t="shared" si="195"/>
        <v>2</v>
      </c>
      <c r="AN881" s="3">
        <f t="shared" si="191"/>
        <v>25231.067999999999</v>
      </c>
      <c r="AO881" s="3">
        <f t="shared" si="192"/>
        <v>12616</v>
      </c>
      <c r="AP881" s="3">
        <f t="shared" si="186"/>
        <v>-4342</v>
      </c>
      <c r="AQ881" s="3">
        <v>16958</v>
      </c>
      <c r="AS881" s="68"/>
      <c r="AT881" s="68"/>
      <c r="AX881" s="4">
        <f t="shared" si="193"/>
        <v>0</v>
      </c>
      <c r="AZ881" s="4">
        <f t="shared" si="194"/>
        <v>0</v>
      </c>
      <c r="BB881" s="4"/>
    </row>
    <row r="882" spans="1:54" s="3" customFormat="1">
      <c r="A882" s="205" t="str">
        <f t="shared" si="187"/>
        <v>497</v>
      </c>
      <c r="B882" s="1">
        <v>497117750</v>
      </c>
      <c r="C882" s="7" t="s">
        <v>125</v>
      </c>
      <c r="D882" s="8">
        <f>'fnd enro'!D882</f>
        <v>0</v>
      </c>
      <c r="E882" s="8">
        <f>'fnd enro'!E882</f>
        <v>0</v>
      </c>
      <c r="F882" s="8">
        <f>'fnd enro'!F882</f>
        <v>1</v>
      </c>
      <c r="G882" s="8">
        <f>'fnd enro'!G882</f>
        <v>0</v>
      </c>
      <c r="H882" s="8">
        <f>'fnd enro'!H882</f>
        <v>0</v>
      </c>
      <c r="I882" s="8">
        <f>'fnd enro'!I882</f>
        <v>2</v>
      </c>
      <c r="J882" s="8">
        <f>'fnd enro'!J882</f>
        <v>0</v>
      </c>
      <c r="K882" s="9">
        <f>'fnd enro'!K882</f>
        <v>0.12</v>
      </c>
      <c r="L882" s="8">
        <f>'fnd enro'!L882</f>
        <v>0</v>
      </c>
      <c r="M882" s="8">
        <f>'fnd enro'!M882</f>
        <v>0</v>
      </c>
      <c r="N882" s="8">
        <f>'fnd enro'!N882</f>
        <v>0</v>
      </c>
      <c r="O882" s="8">
        <f>'fnd enro'!O882</f>
        <v>0</v>
      </c>
      <c r="P882" s="8">
        <f>'fnd enro'!P882</f>
        <v>0</v>
      </c>
      <c r="Q882" s="8">
        <f>'fnd enro'!R882</f>
        <v>3</v>
      </c>
      <c r="R882" s="9">
        <f t="shared" si="182"/>
        <v>1</v>
      </c>
      <c r="S882" s="8">
        <f>VALUE('fnd enro'!Q882)</f>
        <v>6</v>
      </c>
      <c r="T882" s="1"/>
      <c r="U882" s="68">
        <f>(($D882*'fnd base rates'!C$7)
+($E882*'fnd base rates'!C$8)
+($F882*'fnd base rates'!C$9)
+($G882*'fnd base rates'!C$10)
+($H882*'fnd base rates'!C$11)
+($I882*'fnd base rates'!C$12)
+($J882*'fnd base rates'!C$13)
+($K882*'fnd base rates'!C$14)
+($M882*'fnd base rates'!C$16)
+($N882*'fnd base rates'!C$17)
+($O882*'fnd base rates'!C$18)
+($P882*VLOOKUP($S882+12,rate_basefnd,3)))
*$R882</f>
        <v>1798.9836</v>
      </c>
      <c r="V882" s="68">
        <f>(($D882*'fnd base rates'!D$7)
+($E882*'fnd base rates'!D$8)
+($F882*'fnd base rates'!D$9)
+($G882*'fnd base rates'!D$10)
+($H882*'fnd base rates'!D$11)
+($I882*'fnd base rates'!D$12)
+($J882*'fnd base rates'!D$13)
+($K882*'fnd base rates'!D$14)
+($M882*'fnd base rates'!D$16)
+($N882*'fnd base rates'!D$17)
+($O882*'fnd base rates'!D$18)
+($P882*VLOOKUP($S882+12,rate_basefnd,4)))
*$R882</f>
        <v>2546.2200000000003</v>
      </c>
      <c r="W882" s="68">
        <f>(($D882*'fnd base rates'!E$7)
+($E882*'fnd base rates'!E$8)
+($F882*'fnd base rates'!E$9)
+($G882*'fnd base rates'!E$10)
+($H882*'fnd base rates'!E$11)
+($I882*'fnd base rates'!E$12)
+($J882*'fnd base rates'!E$13)
+($K882*'fnd base rates'!E$14)
+($M882*'fnd base rates'!E$16)
+($N882*'fnd base rates'!E$17)
+($O882*'fnd base rates'!E$18)
+($P882*VLOOKUP($S882+12,rate_basefnd,5)))
*$R882</f>
        <v>15248.392400000001</v>
      </c>
      <c r="X882" s="68">
        <f>(($D882*'fnd base rates'!F$7)
+($E882*'fnd base rates'!F$8)
+($F882*'fnd base rates'!F$9)
+($G882*'fnd base rates'!F$10)
+($H882*'fnd base rates'!F$11)
+($I882*'fnd base rates'!F$12)
+($J882*'fnd base rates'!F$13)
+($K882*'fnd base rates'!F$14)
+($M882*'fnd base rates'!F$16)
+($N882*'fnd base rates'!F$17)
+($O882*'fnd base rates'!F$18)
+($P882*VLOOKUP($S882+12,rate_basefnd,6)))
*$R882</f>
        <v>3393.5383999999999</v>
      </c>
      <c r="Y882" s="68">
        <f>(($D882*'fnd base rates'!G$7)
+($E882*'fnd base rates'!G$8)
+($F882*'fnd base rates'!G$9)
+($G882*'fnd base rates'!G$10)
+($H882*'fnd base rates'!G$11)
+($I882*'fnd base rates'!G$12)
+($J882*'fnd base rates'!G$13)
+($K882*'fnd base rates'!G$14)
+($M882*'fnd base rates'!G$16)
+($N882*'fnd base rates'!G$17)
+($O882*'fnd base rates'!G$18)
+($P882*VLOOKUP($S882+12,rate_basefnd,7)))
*$R882</f>
        <v>539.71119999999996</v>
      </c>
      <c r="Z882" s="68">
        <f>(($D882*'fnd base rates'!H$7)
+($E882*'fnd base rates'!H$8)
+($F882*'fnd base rates'!H$9)
+($G882*'fnd base rates'!H$10)
+($H882*'fnd base rates'!H$11)
+($I882*'fnd base rates'!H$12)
+($J882*'fnd base rates'!H$13)
+($K882*'fnd base rates'!H$14)
+($M882*'fnd base rates'!H$16)
+($N882*'fnd base rates'!H$17)
+($O882*'fnd base rates'!H$18)
+($P882*VLOOKUP($S882+12,rate_basefnd,8)))</f>
        <v>2419.8320000000003</v>
      </c>
      <c r="AA882" s="68">
        <f>(($D882*'fnd base rates'!I$7)
+($E882*'fnd base rates'!I$8)
+($F882*'fnd base rates'!I$9)
+($G882*'fnd base rates'!I$10)
+($H882*'fnd base rates'!I$11)
+($I882*'fnd base rates'!I$12)
+($J882*'fnd base rates'!I$13)
+($K882*'fnd base rates'!I$14)
+($M882*'fnd base rates'!I$16)
+($N882*'fnd base rates'!I$17)
+($O882*'fnd base rates'!I$18)
+($P882*VLOOKUP($S882+12,rate_basefnd,9)))
*$R882</f>
        <v>1398.2</v>
      </c>
      <c r="AB882" s="68">
        <f>(($D882*'fnd base rates'!J$7)
+($E882*'fnd base rates'!J$8)
+($F882*'fnd base rates'!J$9)
+($G882*'fnd base rates'!J$10)
+($H882*'fnd base rates'!J$11)
+($I882*'fnd base rates'!J$12)
+($J882*'fnd base rates'!J$13)
+($K882*'fnd base rates'!J$14)
+($M882*'fnd base rates'!J$16)
+($N882*'fnd base rates'!J$17)
+($O882*'fnd base rates'!J$18)
+($P882*VLOOKUP($S882+12,rate_basefnd,10)))
*$R882</f>
        <v>1385.65</v>
      </c>
      <c r="AC882" s="68">
        <f>(($D882*'fnd base rates'!K$7)
+($E882*'fnd base rates'!K$8)
+($F882*'fnd base rates'!K$9)
+($G882*'fnd base rates'!K$10)
+($H882*'fnd base rates'!K$11)
+($I882*'fnd base rates'!K$12)
+($J882*'fnd base rates'!K$13)
+($K882*'fnd base rates'!K$14)
+($M882*'fnd base rates'!K$16)
+($N882*'fnd base rates'!K$17)
+($O882*'fnd base rates'!K$18)
+($P882*VLOOKUP($S882+12,rate_basefnd,11)))
*$R882</f>
        <v>3787.3580000000002</v>
      </c>
      <c r="AD882" s="68">
        <f>(($D882*'fnd base rates'!L$7)
+($E882*'fnd base rates'!L$8)
+($F882*'fnd base rates'!L$9)
+($G882*'fnd base rates'!L$10)
+($H882*'fnd base rates'!L$11)
+($I882*'fnd base rates'!L$12)
+($J882*'fnd base rates'!L$13)
+($K882*'fnd base rates'!L$14)
+($M882*'fnd base rates'!L$16)
+($N882*'fnd base rates'!L$17)
+($O882*'fnd base rates'!L$18)
+($P882*VLOOKUP($S882+12,rate_basefnd,12)))</f>
        <v>6594.7664000000004</v>
      </c>
      <c r="AE882" s="68">
        <f>(($D882*'fnd base rates'!M$7)
+($E882*'fnd base rates'!M$8)
+($F882*'fnd base rates'!M$9)
+($G882*'fnd base rates'!M$10)
+($H882*'fnd base rates'!M$11)
+($I882*'fnd base rates'!M$12)
+($J882*'fnd base rates'!M$13)
+($K882*'fnd base rates'!M$14)
+($M882*'fnd base rates'!M$16)
+($N882*'fnd base rates'!M$17)
+($O882*'fnd base rates'!M$18)
+($P882*VLOOKUP($S882+12,rate_basefnd,13)))</f>
        <v>0</v>
      </c>
      <c r="AF882" s="3">
        <f t="shared" si="183"/>
        <v>39112.652000000002</v>
      </c>
      <c r="AH882" s="205">
        <f t="shared" si="184"/>
        <v>497117750</v>
      </c>
      <c r="AI882" s="3" t="str">
        <f t="shared" si="188"/>
        <v>497</v>
      </c>
      <c r="AJ882" s="1" t="str">
        <f t="shared" si="189"/>
        <v>117</v>
      </c>
      <c r="AK882" s="1" t="str">
        <f t="shared" si="190"/>
        <v>750</v>
      </c>
      <c r="AL882" s="3">
        <f t="shared" si="185"/>
        <v>1</v>
      </c>
      <c r="AM882" s="3">
        <f t="shared" si="195"/>
        <v>3</v>
      </c>
      <c r="AN882" s="3">
        <f t="shared" si="191"/>
        <v>39112.652000000002</v>
      </c>
      <c r="AO882" s="3">
        <f t="shared" si="192"/>
        <v>13038</v>
      </c>
      <c r="AP882" s="3">
        <f t="shared" si="186"/>
        <v>-1020</v>
      </c>
      <c r="AQ882" s="3">
        <v>14058</v>
      </c>
      <c r="AS882" s="68"/>
      <c r="AT882" s="68"/>
      <c r="AX882" s="4">
        <f t="shared" si="193"/>
        <v>0</v>
      </c>
      <c r="AZ882" s="4">
        <f t="shared" si="194"/>
        <v>0</v>
      </c>
      <c r="BB882" s="4"/>
    </row>
    <row r="883" spans="1:54" s="3" customFormat="1">
      <c r="A883" s="205" t="str">
        <f t="shared" si="187"/>
        <v>497</v>
      </c>
      <c r="B883" s="1">
        <v>497117755</v>
      </c>
      <c r="C883" s="7" t="s">
        <v>125</v>
      </c>
      <c r="D883" s="8">
        <f>'fnd enro'!D883</f>
        <v>0</v>
      </c>
      <c r="E883" s="8">
        <f>'fnd enro'!E883</f>
        <v>0</v>
      </c>
      <c r="F883" s="8">
        <f>'fnd enro'!F883</f>
        <v>0</v>
      </c>
      <c r="G883" s="8">
        <f>'fnd enro'!G883</f>
        <v>0</v>
      </c>
      <c r="H883" s="8">
        <f>'fnd enro'!H883</f>
        <v>2</v>
      </c>
      <c r="I883" s="8">
        <f>'fnd enro'!I883</f>
        <v>2</v>
      </c>
      <c r="J883" s="8">
        <f>'fnd enro'!J883</f>
        <v>0</v>
      </c>
      <c r="K883" s="9">
        <f>'fnd enro'!K883</f>
        <v>0.16</v>
      </c>
      <c r="L883" s="8">
        <f>'fnd enro'!L883</f>
        <v>0</v>
      </c>
      <c r="M883" s="8">
        <f>'fnd enro'!M883</f>
        <v>0</v>
      </c>
      <c r="N883" s="8">
        <f>'fnd enro'!N883</f>
        <v>0</v>
      </c>
      <c r="O883" s="8">
        <f>'fnd enro'!O883</f>
        <v>0</v>
      </c>
      <c r="P883" s="8">
        <f>'fnd enro'!P883</f>
        <v>0</v>
      </c>
      <c r="Q883" s="8">
        <f>'fnd enro'!R883</f>
        <v>4</v>
      </c>
      <c r="R883" s="9">
        <f t="shared" si="182"/>
        <v>1</v>
      </c>
      <c r="S883" s="8">
        <f>VALUE('fnd enro'!Q883)</f>
        <v>10</v>
      </c>
      <c r="T883" s="1"/>
      <c r="U883" s="68">
        <f>(($D883*'fnd base rates'!C$7)
+($E883*'fnd base rates'!C$8)
+($F883*'fnd base rates'!C$9)
+($G883*'fnd base rates'!C$10)
+($H883*'fnd base rates'!C$11)
+($I883*'fnd base rates'!C$12)
+($J883*'fnd base rates'!C$13)
+($K883*'fnd base rates'!C$14)
+($M883*'fnd base rates'!C$16)
+($N883*'fnd base rates'!C$17)
+($O883*'fnd base rates'!C$18)
+($P883*VLOOKUP($S883+12,rate_basefnd,3)))
*$R883</f>
        <v>2398.6448</v>
      </c>
      <c r="V883" s="68">
        <f>(($D883*'fnd base rates'!D$7)
+($E883*'fnd base rates'!D$8)
+($F883*'fnd base rates'!D$9)
+($G883*'fnd base rates'!D$10)
+($H883*'fnd base rates'!D$11)
+($I883*'fnd base rates'!D$12)
+($J883*'fnd base rates'!D$13)
+($K883*'fnd base rates'!D$14)
+($M883*'fnd base rates'!D$16)
+($N883*'fnd base rates'!D$17)
+($O883*'fnd base rates'!D$18)
+($P883*VLOOKUP($S883+12,rate_basefnd,4)))
*$R883</f>
        <v>3394.96</v>
      </c>
      <c r="W883" s="68">
        <f>(($D883*'fnd base rates'!E$7)
+($E883*'fnd base rates'!E$8)
+($F883*'fnd base rates'!E$9)
+($G883*'fnd base rates'!E$10)
+($H883*'fnd base rates'!E$11)
+($I883*'fnd base rates'!E$12)
+($J883*'fnd base rates'!E$13)
+($K883*'fnd base rates'!E$14)
+($M883*'fnd base rates'!E$16)
+($N883*'fnd base rates'!E$17)
+($O883*'fnd base rates'!E$18)
+($P883*VLOOKUP($S883+12,rate_basefnd,5)))
*$R883</f>
        <v>18634.083199999997</v>
      </c>
      <c r="X883" s="68">
        <f>(($D883*'fnd base rates'!F$7)
+($E883*'fnd base rates'!F$8)
+($F883*'fnd base rates'!F$9)
+($G883*'fnd base rates'!F$10)
+($H883*'fnd base rates'!F$11)
+($I883*'fnd base rates'!F$12)
+($J883*'fnd base rates'!F$13)
+($K883*'fnd base rates'!F$14)
+($M883*'fnd base rates'!F$16)
+($N883*'fnd base rates'!F$17)
+($O883*'fnd base rates'!F$18)
+($P883*VLOOKUP($S883+12,rate_basefnd,6)))
*$R883</f>
        <v>4232.1311999999998</v>
      </c>
      <c r="Y883" s="68">
        <f>(($D883*'fnd base rates'!G$7)
+($E883*'fnd base rates'!G$8)
+($F883*'fnd base rates'!G$9)
+($G883*'fnd base rates'!G$10)
+($H883*'fnd base rates'!G$11)
+($I883*'fnd base rates'!G$12)
+($J883*'fnd base rates'!G$13)
+($K883*'fnd base rates'!G$14)
+($M883*'fnd base rates'!G$16)
+($N883*'fnd base rates'!G$17)
+($O883*'fnd base rates'!G$18)
+($P883*VLOOKUP($S883+12,rate_basefnd,7)))
*$R883</f>
        <v>740.24159999999995</v>
      </c>
      <c r="Z883" s="68">
        <f>(($D883*'fnd base rates'!H$7)
+($E883*'fnd base rates'!H$8)
+($F883*'fnd base rates'!H$9)
+($G883*'fnd base rates'!H$10)
+($H883*'fnd base rates'!H$11)
+($I883*'fnd base rates'!H$12)
+($J883*'fnd base rates'!H$13)
+($K883*'fnd base rates'!H$14)
+($M883*'fnd base rates'!H$16)
+($N883*'fnd base rates'!H$17)
+($O883*'fnd base rates'!H$18)
+($P883*VLOOKUP($S883+12,rate_basefnd,8)))</f>
        <v>3001.136</v>
      </c>
      <c r="AA883" s="68">
        <f>(($D883*'fnd base rates'!I$7)
+($E883*'fnd base rates'!I$8)
+($F883*'fnd base rates'!I$9)
+($G883*'fnd base rates'!I$10)
+($H883*'fnd base rates'!I$11)
+($I883*'fnd base rates'!I$12)
+($J883*'fnd base rates'!I$13)
+($K883*'fnd base rates'!I$14)
+($M883*'fnd base rates'!I$16)
+($N883*'fnd base rates'!I$17)
+($O883*'fnd base rates'!I$18)
+($P883*VLOOKUP($S883+12,rate_basefnd,9)))
*$R883</f>
        <v>1851.3600000000001</v>
      </c>
      <c r="AB883" s="68">
        <f>(($D883*'fnd base rates'!J$7)
+($E883*'fnd base rates'!J$8)
+($F883*'fnd base rates'!J$9)
+($G883*'fnd base rates'!J$10)
+($H883*'fnd base rates'!J$11)
+($I883*'fnd base rates'!J$12)
+($J883*'fnd base rates'!J$13)
+($K883*'fnd base rates'!J$14)
+($M883*'fnd base rates'!J$16)
+($N883*'fnd base rates'!J$17)
+($O883*'fnd base rates'!J$18)
+($P883*VLOOKUP($S883+12,rate_basefnd,10)))
*$R883</f>
        <v>1825.02</v>
      </c>
      <c r="AC883" s="68">
        <f>(($D883*'fnd base rates'!K$7)
+($E883*'fnd base rates'!K$8)
+($F883*'fnd base rates'!K$9)
+($G883*'fnd base rates'!K$10)
+($H883*'fnd base rates'!K$11)
+($I883*'fnd base rates'!K$12)
+($J883*'fnd base rates'!K$13)
+($K883*'fnd base rates'!K$14)
+($M883*'fnd base rates'!K$16)
+($N883*'fnd base rates'!K$17)
+($O883*'fnd base rates'!K$18)
+($P883*VLOOKUP($S883+12,rate_basefnd,11)))
*$R883</f>
        <v>5194.7640000000001</v>
      </c>
      <c r="AD883" s="68">
        <f>(($D883*'fnd base rates'!L$7)
+($E883*'fnd base rates'!L$8)
+($F883*'fnd base rates'!L$9)
+($G883*'fnd base rates'!L$10)
+($H883*'fnd base rates'!L$11)
+($I883*'fnd base rates'!L$12)
+($J883*'fnd base rates'!L$13)
+($K883*'fnd base rates'!L$14)
+($M883*'fnd base rates'!L$16)
+($N883*'fnd base rates'!L$17)
+($O883*'fnd base rates'!L$18)
+($P883*VLOOKUP($S883+12,rate_basefnd,12)))</f>
        <v>9189.7951999999987</v>
      </c>
      <c r="AE883" s="68">
        <f>(($D883*'fnd base rates'!M$7)
+($E883*'fnd base rates'!M$8)
+($F883*'fnd base rates'!M$9)
+($G883*'fnd base rates'!M$10)
+($H883*'fnd base rates'!M$11)
+($I883*'fnd base rates'!M$12)
+($J883*'fnd base rates'!M$13)
+($K883*'fnd base rates'!M$14)
+($M883*'fnd base rates'!M$16)
+($N883*'fnd base rates'!M$17)
+($O883*'fnd base rates'!M$18)
+($P883*VLOOKUP($S883+12,rate_basefnd,13)))</f>
        <v>0</v>
      </c>
      <c r="AF883" s="3">
        <f t="shared" si="183"/>
        <v>50462.135999999999</v>
      </c>
      <c r="AH883" s="205">
        <f t="shared" si="184"/>
        <v>497117755</v>
      </c>
      <c r="AI883" s="3" t="str">
        <f t="shared" si="188"/>
        <v>497</v>
      </c>
      <c r="AJ883" s="1" t="str">
        <f t="shared" si="189"/>
        <v>117</v>
      </c>
      <c r="AK883" s="1" t="str">
        <f t="shared" si="190"/>
        <v>755</v>
      </c>
      <c r="AL883" s="3">
        <f t="shared" si="185"/>
        <v>1</v>
      </c>
      <c r="AM883" s="3">
        <f t="shared" si="195"/>
        <v>4</v>
      </c>
      <c r="AN883" s="3">
        <f t="shared" si="191"/>
        <v>50462.135999999999</v>
      </c>
      <c r="AO883" s="3">
        <f t="shared" si="192"/>
        <v>12616</v>
      </c>
      <c r="AP883" s="3">
        <f t="shared" si="186"/>
        <v>-58</v>
      </c>
      <c r="AQ883" s="3">
        <v>12674</v>
      </c>
      <c r="AS883" s="68"/>
      <c r="AT883" s="68"/>
      <c r="AX883" s="4">
        <f t="shared" si="193"/>
        <v>0</v>
      </c>
      <c r="AZ883" s="4">
        <f t="shared" si="194"/>
        <v>0</v>
      </c>
      <c r="BB883" s="4"/>
    </row>
    <row r="884" spans="1:54" s="3" customFormat="1">
      <c r="A884" s="205" t="str">
        <f t="shared" si="187"/>
        <v>497</v>
      </c>
      <c r="B884" s="1">
        <v>497117766</v>
      </c>
      <c r="C884" s="7" t="s">
        <v>125</v>
      </c>
      <c r="D884" s="8">
        <f>'fnd enro'!D884</f>
        <v>0</v>
      </c>
      <c r="E884" s="8">
        <f>'fnd enro'!E884</f>
        <v>0</v>
      </c>
      <c r="F884" s="8">
        <f>'fnd enro'!F884</f>
        <v>0</v>
      </c>
      <c r="G884" s="8">
        <f>'fnd enro'!G884</f>
        <v>2</v>
      </c>
      <c r="H884" s="8">
        <f>'fnd enro'!H884</f>
        <v>1</v>
      </c>
      <c r="I884" s="8">
        <f>'fnd enro'!I884</f>
        <v>1</v>
      </c>
      <c r="J884" s="8">
        <f>'fnd enro'!J884</f>
        <v>0</v>
      </c>
      <c r="K884" s="9">
        <f>'fnd enro'!K884</f>
        <v>0.16</v>
      </c>
      <c r="L884" s="8">
        <f>'fnd enro'!L884</f>
        <v>0</v>
      </c>
      <c r="M884" s="8">
        <f>'fnd enro'!M884</f>
        <v>0</v>
      </c>
      <c r="N884" s="8">
        <f>'fnd enro'!N884</f>
        <v>0</v>
      </c>
      <c r="O884" s="8">
        <f>'fnd enro'!O884</f>
        <v>0</v>
      </c>
      <c r="P884" s="8">
        <f>'fnd enro'!P884</f>
        <v>0</v>
      </c>
      <c r="Q884" s="8">
        <f>'fnd enro'!R884</f>
        <v>4</v>
      </c>
      <c r="R884" s="9">
        <f t="shared" si="182"/>
        <v>1</v>
      </c>
      <c r="S884" s="8">
        <f>VALUE('fnd enro'!Q884)</f>
        <v>7</v>
      </c>
      <c r="T884" s="1"/>
      <c r="U884" s="68">
        <f>(($D884*'fnd base rates'!C$7)
+($E884*'fnd base rates'!C$8)
+($F884*'fnd base rates'!C$9)
+($G884*'fnd base rates'!C$10)
+($H884*'fnd base rates'!C$11)
+($I884*'fnd base rates'!C$12)
+($J884*'fnd base rates'!C$13)
+($K884*'fnd base rates'!C$14)
+($M884*'fnd base rates'!C$16)
+($N884*'fnd base rates'!C$17)
+($O884*'fnd base rates'!C$18)
+($P884*VLOOKUP($S884+12,rate_basefnd,3)))
*$R884</f>
        <v>2398.6448</v>
      </c>
      <c r="V884" s="68">
        <f>(($D884*'fnd base rates'!D$7)
+($E884*'fnd base rates'!D$8)
+($F884*'fnd base rates'!D$9)
+($G884*'fnd base rates'!D$10)
+($H884*'fnd base rates'!D$11)
+($I884*'fnd base rates'!D$12)
+($J884*'fnd base rates'!D$13)
+($K884*'fnd base rates'!D$14)
+($M884*'fnd base rates'!D$16)
+($N884*'fnd base rates'!D$17)
+($O884*'fnd base rates'!D$18)
+($P884*VLOOKUP($S884+12,rate_basefnd,4)))
*$R884</f>
        <v>3394.96</v>
      </c>
      <c r="W884" s="68">
        <f>(($D884*'fnd base rates'!E$7)
+($E884*'fnd base rates'!E$8)
+($F884*'fnd base rates'!E$9)
+($G884*'fnd base rates'!E$10)
+($H884*'fnd base rates'!E$11)
+($I884*'fnd base rates'!E$12)
+($J884*'fnd base rates'!E$13)
+($K884*'fnd base rates'!E$14)
+($M884*'fnd base rates'!E$16)
+($N884*'fnd base rates'!E$17)
+($O884*'fnd base rates'!E$18)
+($P884*VLOOKUP($S884+12,rate_basefnd,5)))
*$R884</f>
        <v>17956.463199999998</v>
      </c>
      <c r="X884" s="68">
        <f>(($D884*'fnd base rates'!F$7)
+($E884*'fnd base rates'!F$8)
+($F884*'fnd base rates'!F$9)
+($G884*'fnd base rates'!F$10)
+($H884*'fnd base rates'!F$11)
+($I884*'fnd base rates'!F$12)
+($J884*'fnd base rates'!F$13)
+($K884*'fnd base rates'!F$14)
+($M884*'fnd base rates'!F$16)
+($N884*'fnd base rates'!F$17)
+($O884*'fnd base rates'!F$18)
+($P884*VLOOKUP($S884+12,rate_basefnd,6)))
*$R884</f>
        <v>4911.7312000000002</v>
      </c>
      <c r="Y884" s="68">
        <f>(($D884*'fnd base rates'!G$7)
+($E884*'fnd base rates'!G$8)
+($F884*'fnd base rates'!G$9)
+($G884*'fnd base rates'!G$10)
+($H884*'fnd base rates'!G$11)
+($I884*'fnd base rates'!G$12)
+($J884*'fnd base rates'!G$13)
+($K884*'fnd base rates'!G$14)
+($M884*'fnd base rates'!G$16)
+($N884*'fnd base rates'!G$17)
+($O884*'fnd base rates'!G$18)
+($P884*VLOOKUP($S884+12,rate_basefnd,7)))
*$R884</f>
        <v>719.46159999999998</v>
      </c>
      <c r="Z884" s="68">
        <f>(($D884*'fnd base rates'!H$7)
+($E884*'fnd base rates'!H$8)
+($F884*'fnd base rates'!H$9)
+($G884*'fnd base rates'!H$10)
+($H884*'fnd base rates'!H$11)
+($I884*'fnd base rates'!H$12)
+($J884*'fnd base rates'!H$13)
+($K884*'fnd base rates'!H$14)
+($M884*'fnd base rates'!H$16)
+($N884*'fnd base rates'!H$17)
+($O884*'fnd base rates'!H$18)
+($P884*VLOOKUP($S884+12,rate_basefnd,8)))</f>
        <v>2663.1759999999999</v>
      </c>
      <c r="AA884" s="68">
        <f>(($D884*'fnd base rates'!I$7)
+($E884*'fnd base rates'!I$8)
+($F884*'fnd base rates'!I$9)
+($G884*'fnd base rates'!I$10)
+($H884*'fnd base rates'!I$11)
+($I884*'fnd base rates'!I$12)
+($J884*'fnd base rates'!I$13)
+($K884*'fnd base rates'!I$14)
+($M884*'fnd base rates'!I$16)
+($N884*'fnd base rates'!I$17)
+($O884*'fnd base rates'!I$18)
+($P884*VLOOKUP($S884+12,rate_basefnd,9)))
*$R884</f>
        <v>1832</v>
      </c>
      <c r="AB884" s="68">
        <f>(($D884*'fnd base rates'!J$7)
+($E884*'fnd base rates'!J$8)
+($F884*'fnd base rates'!J$9)
+($G884*'fnd base rates'!J$10)
+($H884*'fnd base rates'!J$11)
+($I884*'fnd base rates'!J$12)
+($J884*'fnd base rates'!J$13)
+($K884*'fnd base rates'!J$14)
+($M884*'fnd base rates'!J$16)
+($N884*'fnd base rates'!J$17)
+($O884*'fnd base rates'!J$18)
+($P884*VLOOKUP($S884+12,rate_basefnd,10)))
*$R884</f>
        <v>1250.45</v>
      </c>
      <c r="AC884" s="68">
        <f>(($D884*'fnd base rates'!K$7)
+($E884*'fnd base rates'!K$8)
+($F884*'fnd base rates'!K$9)
+($G884*'fnd base rates'!K$10)
+($H884*'fnd base rates'!K$11)
+($I884*'fnd base rates'!K$12)
+($J884*'fnd base rates'!K$13)
+($K884*'fnd base rates'!K$14)
+($M884*'fnd base rates'!K$16)
+($N884*'fnd base rates'!K$17)
+($O884*'fnd base rates'!K$18)
+($P884*VLOOKUP($S884+12,rate_basefnd,11)))
*$R884</f>
        <v>5048.5540000000001</v>
      </c>
      <c r="AD884" s="68">
        <f>(($D884*'fnd base rates'!L$7)
+($E884*'fnd base rates'!L$8)
+($F884*'fnd base rates'!L$9)
+($G884*'fnd base rates'!L$10)
+($H884*'fnd base rates'!L$11)
+($I884*'fnd base rates'!L$12)
+($J884*'fnd base rates'!L$13)
+($K884*'fnd base rates'!L$14)
+($M884*'fnd base rates'!L$16)
+($N884*'fnd base rates'!L$17)
+($O884*'fnd base rates'!L$18)
+($P884*VLOOKUP($S884+12,rate_basefnd,12)))</f>
        <v>9119.4751999999989</v>
      </c>
      <c r="AE884" s="68">
        <f>(($D884*'fnd base rates'!M$7)
+($E884*'fnd base rates'!M$8)
+($F884*'fnd base rates'!M$9)
+($G884*'fnd base rates'!M$10)
+($H884*'fnd base rates'!M$11)
+($I884*'fnd base rates'!M$12)
+($J884*'fnd base rates'!M$13)
+($K884*'fnd base rates'!M$14)
+($M884*'fnd base rates'!M$16)
+($N884*'fnd base rates'!M$17)
+($O884*'fnd base rates'!M$18)
+($P884*VLOOKUP($S884+12,rate_basefnd,13)))</f>
        <v>0</v>
      </c>
      <c r="AF884" s="3">
        <f t="shared" si="183"/>
        <v>49294.915999999997</v>
      </c>
      <c r="AH884" s="205">
        <f t="shared" si="184"/>
        <v>497117766</v>
      </c>
      <c r="AI884" s="3" t="str">
        <f t="shared" si="188"/>
        <v>497</v>
      </c>
      <c r="AJ884" s="1" t="str">
        <f t="shared" si="189"/>
        <v>117</v>
      </c>
      <c r="AK884" s="1" t="str">
        <f t="shared" si="190"/>
        <v>766</v>
      </c>
      <c r="AL884" s="3">
        <f t="shared" si="185"/>
        <v>1</v>
      </c>
      <c r="AM884" s="3">
        <f t="shared" si="195"/>
        <v>4</v>
      </c>
      <c r="AN884" s="3">
        <f t="shared" si="191"/>
        <v>49294.915999999997</v>
      </c>
      <c r="AO884" s="3">
        <f t="shared" si="192"/>
        <v>12324</v>
      </c>
      <c r="AP884" s="3">
        <f t="shared" si="186"/>
        <v>-1630</v>
      </c>
      <c r="AQ884" s="3">
        <v>13954</v>
      </c>
      <c r="AS884" s="68"/>
      <c r="AT884" s="68"/>
      <c r="AX884" s="4">
        <f t="shared" si="193"/>
        <v>0</v>
      </c>
      <c r="AZ884" s="4">
        <f t="shared" si="194"/>
        <v>0</v>
      </c>
      <c r="BB884" s="4"/>
    </row>
    <row r="885" spans="1:54" s="3" customFormat="1">
      <c r="A885" s="205" t="str">
        <f t="shared" si="187"/>
        <v>498</v>
      </c>
      <c r="B885" s="1">
        <v>498281005</v>
      </c>
      <c r="C885" s="7" t="s">
        <v>127</v>
      </c>
      <c r="D885" s="8">
        <f>'fnd enro'!D885</f>
        <v>0</v>
      </c>
      <c r="E885" s="8">
        <f>'fnd enro'!E885</f>
        <v>0</v>
      </c>
      <c r="F885" s="8">
        <f>'fnd enro'!F885</f>
        <v>0</v>
      </c>
      <c r="G885" s="8">
        <f>'fnd enro'!G885</f>
        <v>0</v>
      </c>
      <c r="H885" s="8">
        <f>'fnd enro'!H885</f>
        <v>0</v>
      </c>
      <c r="I885" s="8">
        <f>'fnd enro'!I885</f>
        <v>1</v>
      </c>
      <c r="J885" s="8">
        <f>'fnd enro'!J885</f>
        <v>0</v>
      </c>
      <c r="K885" s="9">
        <f>'fnd enro'!K885</f>
        <v>0.04</v>
      </c>
      <c r="L885" s="8">
        <f>'fnd enro'!L885</f>
        <v>0</v>
      </c>
      <c r="M885" s="8">
        <f>'fnd enro'!M885</f>
        <v>0</v>
      </c>
      <c r="N885" s="8">
        <f>'fnd enro'!N885</f>
        <v>0</v>
      </c>
      <c r="O885" s="8">
        <f>'fnd enro'!O885</f>
        <v>0</v>
      </c>
      <c r="P885" s="8">
        <f>'fnd enro'!P885</f>
        <v>1</v>
      </c>
      <c r="Q885" s="8">
        <f>'fnd enro'!R885</f>
        <v>1</v>
      </c>
      <c r="R885" s="9">
        <f t="shared" si="182"/>
        <v>1</v>
      </c>
      <c r="S885" s="8">
        <f>VALUE('fnd enro'!Q885)</f>
        <v>8</v>
      </c>
      <c r="T885" s="1"/>
      <c r="U885" s="68">
        <f>(($D885*'fnd base rates'!C$7)
+($E885*'fnd base rates'!C$8)
+($F885*'fnd base rates'!C$9)
+($G885*'fnd base rates'!C$10)
+($H885*'fnd base rates'!C$11)
+($I885*'fnd base rates'!C$12)
+($J885*'fnd base rates'!C$13)
+($K885*'fnd base rates'!C$14)
+($M885*'fnd base rates'!C$16)
+($N885*'fnd base rates'!C$17)
+($O885*'fnd base rates'!C$18)
+($P885*VLOOKUP($S885+12,rate_basefnd,3)))
*$R885</f>
        <v>697.0412</v>
      </c>
      <c r="V885" s="68">
        <f>(($D885*'fnd base rates'!D$7)
+($E885*'fnd base rates'!D$8)
+($F885*'fnd base rates'!D$9)
+($G885*'fnd base rates'!D$10)
+($H885*'fnd base rates'!D$11)
+($I885*'fnd base rates'!D$12)
+($J885*'fnd base rates'!D$13)
+($K885*'fnd base rates'!D$14)
+($M885*'fnd base rates'!D$16)
+($N885*'fnd base rates'!D$17)
+($O885*'fnd base rates'!D$18)
+($P885*VLOOKUP($S885+12,rate_basefnd,4)))
*$R885</f>
        <v>1310.0999999999999</v>
      </c>
      <c r="W885" s="68">
        <f>(($D885*'fnd base rates'!E$7)
+($E885*'fnd base rates'!E$8)
+($F885*'fnd base rates'!E$9)
+($G885*'fnd base rates'!E$10)
+($H885*'fnd base rates'!E$11)
+($I885*'fnd base rates'!E$12)
+($J885*'fnd base rates'!E$13)
+($K885*'fnd base rates'!E$14)
+($M885*'fnd base rates'!E$16)
+($N885*'fnd base rates'!E$17)
+($O885*'fnd base rates'!E$18)
+($P885*VLOOKUP($S885+12,rate_basefnd,5)))
*$R885</f>
        <v>9968.0607999999993</v>
      </c>
      <c r="X885" s="68">
        <f>(($D885*'fnd base rates'!F$7)
+($E885*'fnd base rates'!F$8)
+($F885*'fnd base rates'!F$9)
+($G885*'fnd base rates'!F$10)
+($H885*'fnd base rates'!F$11)
+($I885*'fnd base rates'!F$12)
+($J885*'fnd base rates'!F$13)
+($K885*'fnd base rates'!F$14)
+($M885*'fnd base rates'!F$16)
+($N885*'fnd base rates'!F$17)
+($O885*'fnd base rates'!F$18)
+($P885*VLOOKUP($S885+12,rate_basefnd,6)))
*$R885</f>
        <v>997.85279999999989</v>
      </c>
      <c r="Y885" s="68">
        <f>(($D885*'fnd base rates'!G$7)
+($E885*'fnd base rates'!G$8)
+($F885*'fnd base rates'!G$9)
+($G885*'fnd base rates'!G$10)
+($H885*'fnd base rates'!G$11)
+($I885*'fnd base rates'!G$12)
+($J885*'fnd base rates'!G$13)
+($K885*'fnd base rates'!G$14)
+($M885*'fnd base rates'!G$16)
+($N885*'fnd base rates'!G$17)
+($O885*'fnd base rates'!G$18)
+($P885*VLOOKUP($S885+12,rate_basefnd,7)))
*$R885</f>
        <v>401.03039999999999</v>
      </c>
      <c r="Z885" s="68">
        <f>(($D885*'fnd base rates'!H$7)
+($E885*'fnd base rates'!H$8)
+($F885*'fnd base rates'!H$9)
+($G885*'fnd base rates'!H$10)
+($H885*'fnd base rates'!H$11)
+($I885*'fnd base rates'!H$12)
+($J885*'fnd base rates'!H$13)
+($K885*'fnd base rates'!H$14)
+($M885*'fnd base rates'!H$16)
+($N885*'fnd base rates'!H$17)
+($O885*'fnd base rates'!H$18)
+($P885*VLOOKUP($S885+12,rate_basefnd,8)))</f>
        <v>952.76400000000001</v>
      </c>
      <c r="AA885" s="68">
        <f>(($D885*'fnd base rates'!I$7)
+($E885*'fnd base rates'!I$8)
+($F885*'fnd base rates'!I$9)
+($G885*'fnd base rates'!I$10)
+($H885*'fnd base rates'!I$11)
+($I885*'fnd base rates'!I$12)
+($J885*'fnd base rates'!I$13)
+($K885*'fnd base rates'!I$14)
+($M885*'fnd base rates'!I$16)
+($N885*'fnd base rates'!I$17)
+($O885*'fnd base rates'!I$18)
+($P885*VLOOKUP($S885+12,rate_basefnd,9)))
*$R885</f>
        <v>654.89</v>
      </c>
      <c r="AB885" s="68">
        <f>(($D885*'fnd base rates'!J$7)
+($E885*'fnd base rates'!J$8)
+($F885*'fnd base rates'!J$9)
+($G885*'fnd base rates'!J$10)
+($H885*'fnd base rates'!J$11)
+($I885*'fnd base rates'!J$12)
+($J885*'fnd base rates'!J$13)
+($K885*'fnd base rates'!J$14)
+($M885*'fnd base rates'!J$16)
+($N885*'fnd base rates'!J$17)
+($O885*'fnd base rates'!J$18)
+($P885*VLOOKUP($S885+12,rate_basefnd,10)))
*$R885</f>
        <v>1584.1399999999999</v>
      </c>
      <c r="AC885" s="68">
        <f>(($D885*'fnd base rates'!K$7)
+($E885*'fnd base rates'!K$8)
+($F885*'fnd base rates'!K$9)
+($G885*'fnd base rates'!K$10)
+($H885*'fnd base rates'!K$11)
+($I885*'fnd base rates'!K$12)
+($J885*'fnd base rates'!K$13)
+($K885*'fnd base rates'!K$14)
+($M885*'fnd base rates'!K$16)
+($N885*'fnd base rates'!K$17)
+($O885*'fnd base rates'!K$18)
+($P885*VLOOKUP($S885+12,rate_basefnd,11)))
*$R885</f>
        <v>1280.886</v>
      </c>
      <c r="AD885" s="68">
        <f>(($D885*'fnd base rates'!L$7)
+($E885*'fnd base rates'!L$8)
+($F885*'fnd base rates'!L$9)
+($G885*'fnd base rates'!L$10)
+($H885*'fnd base rates'!L$11)
+($I885*'fnd base rates'!L$12)
+($J885*'fnd base rates'!L$13)
+($K885*'fnd base rates'!L$14)
+($M885*'fnd base rates'!L$16)
+($N885*'fnd base rates'!L$17)
+($O885*'fnd base rates'!L$18)
+($P885*VLOOKUP($S885+12,rate_basefnd,12)))</f>
        <v>3011.1887999999999</v>
      </c>
      <c r="AE885" s="68">
        <f>(($D885*'fnd base rates'!M$7)
+($E885*'fnd base rates'!M$8)
+($F885*'fnd base rates'!M$9)
+($G885*'fnd base rates'!M$10)
+($H885*'fnd base rates'!M$11)
+($I885*'fnd base rates'!M$12)
+($J885*'fnd base rates'!M$13)
+($K885*'fnd base rates'!M$14)
+($M885*'fnd base rates'!M$16)
+($N885*'fnd base rates'!M$17)
+($O885*'fnd base rates'!M$18)
+($P885*VLOOKUP($S885+12,rate_basefnd,13)))</f>
        <v>0</v>
      </c>
      <c r="AF885" s="3">
        <f t="shared" si="183"/>
        <v>20857.953999999998</v>
      </c>
      <c r="AH885" s="205">
        <f t="shared" si="184"/>
        <v>498281005</v>
      </c>
      <c r="AI885" s="3" t="str">
        <f t="shared" si="188"/>
        <v>498</v>
      </c>
      <c r="AJ885" s="1" t="str">
        <f t="shared" si="189"/>
        <v>281</v>
      </c>
      <c r="AK885" s="1" t="str">
        <f t="shared" si="190"/>
        <v>005</v>
      </c>
      <c r="AL885" s="3">
        <f t="shared" si="185"/>
        <v>1</v>
      </c>
      <c r="AM885" s="3">
        <f t="shared" si="195"/>
        <v>1</v>
      </c>
      <c r="AN885" s="3">
        <f t="shared" si="191"/>
        <v>20857.953999999998</v>
      </c>
      <c r="AO885" s="3">
        <f t="shared" si="192"/>
        <v>20858</v>
      </c>
      <c r="AP885" s="3">
        <f t="shared" si="186"/>
        <v>8451</v>
      </c>
      <c r="AQ885" s="3">
        <v>12407</v>
      </c>
      <c r="AS885" s="68"/>
      <c r="AT885" s="68"/>
      <c r="AX885" s="4">
        <f t="shared" si="193"/>
        <v>0</v>
      </c>
      <c r="AZ885" s="4">
        <f t="shared" si="194"/>
        <v>0</v>
      </c>
      <c r="BB885" s="4"/>
    </row>
    <row r="886" spans="1:54" s="3" customFormat="1">
      <c r="A886" s="205" t="str">
        <f t="shared" si="187"/>
        <v>498</v>
      </c>
      <c r="B886" s="1">
        <v>498281061</v>
      </c>
      <c r="C886" s="7" t="s">
        <v>127</v>
      </c>
      <c r="D886" s="8">
        <f>'fnd enro'!D886</f>
        <v>0</v>
      </c>
      <c r="E886" s="8">
        <f>'fnd enro'!E886</f>
        <v>0</v>
      </c>
      <c r="F886" s="8">
        <f>'fnd enro'!F886</f>
        <v>0</v>
      </c>
      <c r="G886" s="8">
        <f>'fnd enro'!G886</f>
        <v>1</v>
      </c>
      <c r="H886" s="8">
        <f>'fnd enro'!H886</f>
        <v>3</v>
      </c>
      <c r="I886" s="8">
        <f>'fnd enro'!I886</f>
        <v>10</v>
      </c>
      <c r="J886" s="8">
        <f>'fnd enro'!J886</f>
        <v>0</v>
      </c>
      <c r="K886" s="9">
        <f>'fnd enro'!K886</f>
        <v>0.56000000000000005</v>
      </c>
      <c r="L886" s="8">
        <f>'fnd enro'!L886</f>
        <v>0</v>
      </c>
      <c r="M886" s="8">
        <f>'fnd enro'!M886</f>
        <v>0</v>
      </c>
      <c r="N886" s="8">
        <f>'fnd enro'!N886</f>
        <v>0</v>
      </c>
      <c r="O886" s="8">
        <f>'fnd enro'!O886</f>
        <v>0</v>
      </c>
      <c r="P886" s="8">
        <f>'fnd enro'!P886</f>
        <v>11</v>
      </c>
      <c r="Q886" s="8">
        <f>'fnd enro'!R886</f>
        <v>14</v>
      </c>
      <c r="R886" s="9">
        <f t="shared" si="182"/>
        <v>1</v>
      </c>
      <c r="S886" s="8">
        <f>VALUE('fnd enro'!Q886)</f>
        <v>10</v>
      </c>
      <c r="T886" s="1"/>
      <c r="U886" s="68">
        <f>(($D886*'fnd base rates'!C$7)
+($E886*'fnd base rates'!C$8)
+($F886*'fnd base rates'!C$9)
+($G886*'fnd base rates'!C$10)
+($H886*'fnd base rates'!C$11)
+($I886*'fnd base rates'!C$12)
+($J886*'fnd base rates'!C$13)
+($K886*'fnd base rates'!C$14)
+($M886*'fnd base rates'!C$16)
+($N886*'fnd base rates'!C$17)
+($O886*'fnd base rates'!C$18)
+($P886*VLOOKUP($S886+12,rate_basefnd,3)))
*$R886</f>
        <v>9655.3068000000003</v>
      </c>
      <c r="V886" s="68">
        <f>(($D886*'fnd base rates'!D$7)
+($E886*'fnd base rates'!D$8)
+($F886*'fnd base rates'!D$9)
+($G886*'fnd base rates'!D$10)
+($H886*'fnd base rates'!D$11)
+($I886*'fnd base rates'!D$12)
+($J886*'fnd base rates'!D$13)
+($K886*'fnd base rates'!D$14)
+($M886*'fnd base rates'!D$16)
+($N886*'fnd base rates'!D$17)
+($O886*'fnd base rates'!D$18)
+($P886*VLOOKUP($S886+12,rate_basefnd,4)))
*$R886</f>
        <v>17852.940000000002</v>
      </c>
      <c r="W886" s="68">
        <f>(($D886*'fnd base rates'!E$7)
+($E886*'fnd base rates'!E$8)
+($F886*'fnd base rates'!E$9)
+($G886*'fnd base rates'!E$10)
+($H886*'fnd base rates'!E$11)
+($I886*'fnd base rates'!E$12)
+($J886*'fnd base rates'!E$13)
+($K886*'fnd base rates'!E$14)
+($M886*'fnd base rates'!E$16)
+($N886*'fnd base rates'!E$17)
+($O886*'fnd base rates'!E$18)
+($P886*VLOOKUP($S886+12,rate_basefnd,5)))
*$R886</f>
        <v>128804.8412</v>
      </c>
      <c r="X886" s="68">
        <f>(($D886*'fnd base rates'!F$7)
+($E886*'fnd base rates'!F$8)
+($F886*'fnd base rates'!F$9)
+($G886*'fnd base rates'!F$10)
+($H886*'fnd base rates'!F$11)
+($I886*'fnd base rates'!F$12)
+($J886*'fnd base rates'!F$13)
+($K886*'fnd base rates'!F$14)
+($M886*'fnd base rates'!F$16)
+($N886*'fnd base rates'!F$17)
+($O886*'fnd base rates'!F$18)
+($P886*VLOOKUP($S886+12,rate_basefnd,6)))
*$R886</f>
        <v>14730.999199999998</v>
      </c>
      <c r="Y886" s="68">
        <f>(($D886*'fnd base rates'!G$7)
+($E886*'fnd base rates'!G$8)
+($F886*'fnd base rates'!G$9)
+($G886*'fnd base rates'!G$10)
+($H886*'fnd base rates'!G$11)
+($I886*'fnd base rates'!G$12)
+($J886*'fnd base rates'!G$13)
+($K886*'fnd base rates'!G$14)
+($M886*'fnd base rates'!G$16)
+($N886*'fnd base rates'!G$17)
+($O886*'fnd base rates'!G$18)
+($P886*VLOOKUP($S886+12,rate_basefnd,7)))
*$R886</f>
        <v>5390.4056</v>
      </c>
      <c r="Z886" s="68">
        <f>(($D886*'fnd base rates'!H$7)
+($E886*'fnd base rates'!H$8)
+($F886*'fnd base rates'!H$9)
+($G886*'fnd base rates'!H$10)
+($H886*'fnd base rates'!H$11)
+($I886*'fnd base rates'!H$12)
+($J886*'fnd base rates'!H$13)
+($K886*'fnd base rates'!H$14)
+($M886*'fnd base rates'!H$16)
+($N886*'fnd base rates'!H$17)
+($O886*'fnd base rates'!H$18)
+($P886*VLOOKUP($S886+12,rate_basefnd,8)))</f>
        <v>11951.366</v>
      </c>
      <c r="AA886" s="68">
        <f>(($D886*'fnd base rates'!I$7)
+($E886*'fnd base rates'!I$8)
+($F886*'fnd base rates'!I$9)
+($G886*'fnd base rates'!I$10)
+($H886*'fnd base rates'!I$11)
+($I886*'fnd base rates'!I$12)
+($J886*'fnd base rates'!I$13)
+($K886*'fnd base rates'!I$14)
+($M886*'fnd base rates'!I$16)
+($N886*'fnd base rates'!I$17)
+($O886*'fnd base rates'!I$18)
+($P886*VLOOKUP($S886+12,rate_basefnd,9)))
*$R886</f>
        <v>8897.89</v>
      </c>
      <c r="AB886" s="68">
        <f>(($D886*'fnd base rates'!J$7)
+($E886*'fnd base rates'!J$8)
+($F886*'fnd base rates'!J$9)
+($G886*'fnd base rates'!J$10)
+($H886*'fnd base rates'!J$11)
+($I886*'fnd base rates'!J$12)
+($J886*'fnd base rates'!J$13)
+($K886*'fnd base rates'!J$14)
+($M886*'fnd base rates'!J$16)
+($N886*'fnd base rates'!J$17)
+($O886*'fnd base rates'!J$18)
+($P886*VLOOKUP($S886+12,rate_basefnd,10)))
*$R886</f>
        <v>19625.61</v>
      </c>
      <c r="AC886" s="68">
        <f>(($D886*'fnd base rates'!K$7)
+($E886*'fnd base rates'!K$8)
+($F886*'fnd base rates'!K$9)
+($G886*'fnd base rates'!K$10)
+($H886*'fnd base rates'!K$11)
+($I886*'fnd base rates'!K$12)
+($J886*'fnd base rates'!K$13)
+($K886*'fnd base rates'!K$14)
+($M886*'fnd base rates'!K$16)
+($N886*'fnd base rates'!K$17)
+($O886*'fnd base rates'!K$18)
+($P886*VLOOKUP($S886+12,rate_basefnd,11)))
*$R886</f>
        <v>17983.934000000001</v>
      </c>
      <c r="AD886" s="68">
        <f>(($D886*'fnd base rates'!L$7)
+($E886*'fnd base rates'!L$8)
+($F886*'fnd base rates'!L$9)
+($G886*'fnd base rates'!L$10)
+($H886*'fnd base rates'!L$11)
+($I886*'fnd base rates'!L$12)
+($J886*'fnd base rates'!L$13)
+($K886*'fnd base rates'!L$14)
+($M886*'fnd base rates'!L$16)
+($N886*'fnd base rates'!L$17)
+($O886*'fnd base rates'!L$18)
+($P886*VLOOKUP($S886+12,rate_basefnd,12)))</f>
        <v>42145.533199999998</v>
      </c>
      <c r="AE886" s="68">
        <f>(($D886*'fnd base rates'!M$7)
+($E886*'fnd base rates'!M$8)
+($F886*'fnd base rates'!M$9)
+($G886*'fnd base rates'!M$10)
+($H886*'fnd base rates'!M$11)
+($I886*'fnd base rates'!M$12)
+($J886*'fnd base rates'!M$13)
+($K886*'fnd base rates'!M$14)
+($M886*'fnd base rates'!M$16)
+($N886*'fnd base rates'!M$17)
+($O886*'fnd base rates'!M$18)
+($P886*VLOOKUP($S886+12,rate_basefnd,13)))</f>
        <v>0</v>
      </c>
      <c r="AF886" s="3">
        <f t="shared" si="183"/>
        <v>277038.826</v>
      </c>
      <c r="AH886" s="205">
        <f t="shared" si="184"/>
        <v>498281061</v>
      </c>
      <c r="AI886" s="3" t="str">
        <f t="shared" si="188"/>
        <v>498</v>
      </c>
      <c r="AJ886" s="1" t="str">
        <f t="shared" si="189"/>
        <v>281</v>
      </c>
      <c r="AK886" s="1" t="str">
        <f t="shared" si="190"/>
        <v>061</v>
      </c>
      <c r="AL886" s="3">
        <f t="shared" si="185"/>
        <v>1</v>
      </c>
      <c r="AM886" s="3">
        <f t="shared" si="195"/>
        <v>14</v>
      </c>
      <c r="AN886" s="3">
        <f t="shared" si="191"/>
        <v>277038.826</v>
      </c>
      <c r="AO886" s="3">
        <f t="shared" si="192"/>
        <v>19788</v>
      </c>
      <c r="AP886" s="3">
        <f t="shared" si="186"/>
        <v>8751</v>
      </c>
      <c r="AQ886" s="3">
        <v>11037</v>
      </c>
      <c r="AS886" s="68"/>
      <c r="AT886" s="68"/>
      <c r="AX886" s="4">
        <f t="shared" si="193"/>
        <v>0</v>
      </c>
      <c r="AZ886" s="4">
        <f t="shared" si="194"/>
        <v>0</v>
      </c>
      <c r="BB886" s="4"/>
    </row>
    <row r="887" spans="1:54" s="3" customFormat="1">
      <c r="A887" s="205" t="str">
        <f t="shared" si="187"/>
        <v>498</v>
      </c>
      <c r="B887" s="1">
        <v>498281087</v>
      </c>
      <c r="C887" s="7" t="s">
        <v>127</v>
      </c>
      <c r="D887" s="8">
        <f>'fnd enro'!D887</f>
        <v>0</v>
      </c>
      <c r="E887" s="8">
        <f>'fnd enro'!E887</f>
        <v>0</v>
      </c>
      <c r="F887" s="8">
        <f>'fnd enro'!F887</f>
        <v>0</v>
      </c>
      <c r="G887" s="8">
        <f>'fnd enro'!G887</f>
        <v>0</v>
      </c>
      <c r="H887" s="8">
        <f>'fnd enro'!H887</f>
        <v>1</v>
      </c>
      <c r="I887" s="8">
        <f>'fnd enro'!I887</f>
        <v>0</v>
      </c>
      <c r="J887" s="8">
        <f>'fnd enro'!J887</f>
        <v>0</v>
      </c>
      <c r="K887" s="9">
        <f>'fnd enro'!K887</f>
        <v>0.04</v>
      </c>
      <c r="L887" s="8">
        <f>'fnd enro'!L887</f>
        <v>0</v>
      </c>
      <c r="M887" s="8">
        <f>'fnd enro'!M887</f>
        <v>0</v>
      </c>
      <c r="N887" s="8">
        <f>'fnd enro'!N887</f>
        <v>0</v>
      </c>
      <c r="O887" s="8">
        <f>'fnd enro'!O887</f>
        <v>0</v>
      </c>
      <c r="P887" s="8">
        <f>'fnd enro'!P887</f>
        <v>0</v>
      </c>
      <c r="Q887" s="8">
        <f>'fnd enro'!R887</f>
        <v>1</v>
      </c>
      <c r="R887" s="9">
        <f t="shared" si="182"/>
        <v>1</v>
      </c>
      <c r="S887" s="8">
        <f>VALUE('fnd enro'!Q887)</f>
        <v>5</v>
      </c>
      <c r="T887" s="1"/>
      <c r="U887" s="68">
        <f>(($D887*'fnd base rates'!C$7)
+($E887*'fnd base rates'!C$8)
+($F887*'fnd base rates'!C$9)
+($G887*'fnd base rates'!C$10)
+($H887*'fnd base rates'!C$11)
+($I887*'fnd base rates'!C$12)
+($J887*'fnd base rates'!C$13)
+($K887*'fnd base rates'!C$14)
+($M887*'fnd base rates'!C$16)
+($N887*'fnd base rates'!C$17)
+($O887*'fnd base rates'!C$18)
+($P887*VLOOKUP($S887+12,rate_basefnd,3)))
*$R887</f>
        <v>599.66120000000001</v>
      </c>
      <c r="V887" s="68">
        <f>(($D887*'fnd base rates'!D$7)
+($E887*'fnd base rates'!D$8)
+($F887*'fnd base rates'!D$9)
+($G887*'fnd base rates'!D$10)
+($H887*'fnd base rates'!D$11)
+($I887*'fnd base rates'!D$12)
+($J887*'fnd base rates'!D$13)
+($K887*'fnd base rates'!D$14)
+($M887*'fnd base rates'!D$16)
+($N887*'fnd base rates'!D$17)
+($O887*'fnd base rates'!D$18)
+($P887*VLOOKUP($S887+12,rate_basefnd,4)))
*$R887</f>
        <v>848.74</v>
      </c>
      <c r="W887" s="68">
        <f>(($D887*'fnd base rates'!E$7)
+($E887*'fnd base rates'!E$8)
+($F887*'fnd base rates'!E$9)
+($G887*'fnd base rates'!E$10)
+($H887*'fnd base rates'!E$11)
+($I887*'fnd base rates'!E$12)
+($J887*'fnd base rates'!E$13)
+($K887*'fnd base rates'!E$14)
+($M887*'fnd base rates'!E$16)
+($N887*'fnd base rates'!E$17)
+($O887*'fnd base rates'!E$18)
+($P887*VLOOKUP($S887+12,rate_basefnd,5)))
*$R887</f>
        <v>3852.7308000000003</v>
      </c>
      <c r="X887" s="68">
        <f>(($D887*'fnd base rates'!F$7)
+($E887*'fnd base rates'!F$8)
+($F887*'fnd base rates'!F$9)
+($G887*'fnd base rates'!F$10)
+($H887*'fnd base rates'!F$11)
+($I887*'fnd base rates'!F$12)
+($J887*'fnd base rates'!F$13)
+($K887*'fnd base rates'!F$14)
+($M887*'fnd base rates'!F$16)
+($N887*'fnd base rates'!F$17)
+($O887*'fnd base rates'!F$18)
+($P887*VLOOKUP($S887+12,rate_basefnd,6)))
*$R887</f>
        <v>1118.2128</v>
      </c>
      <c r="Y887" s="68">
        <f>(($D887*'fnd base rates'!G$7)
+($E887*'fnd base rates'!G$8)
+($F887*'fnd base rates'!G$9)
+($G887*'fnd base rates'!G$10)
+($H887*'fnd base rates'!G$11)
+($I887*'fnd base rates'!G$12)
+($J887*'fnd base rates'!G$13)
+($K887*'fnd base rates'!G$14)
+($M887*'fnd base rates'!G$16)
+($N887*'fnd base rates'!G$17)
+($O887*'fnd base rates'!G$18)
+($P887*VLOOKUP($S887+12,rate_basefnd,7)))
*$R887</f>
        <v>187.59039999999999</v>
      </c>
      <c r="Z887" s="68">
        <f>(($D887*'fnd base rates'!H$7)
+($E887*'fnd base rates'!H$8)
+($F887*'fnd base rates'!H$9)
+($G887*'fnd base rates'!H$10)
+($H887*'fnd base rates'!H$11)
+($I887*'fnd base rates'!H$12)
+($J887*'fnd base rates'!H$13)
+($K887*'fnd base rates'!H$14)
+($M887*'fnd base rates'!H$16)
+($N887*'fnd base rates'!H$17)
+($O887*'fnd base rates'!H$18)
+($P887*VLOOKUP($S887+12,rate_basefnd,8)))</f>
        <v>581.30399999999997</v>
      </c>
      <c r="AA887" s="68">
        <f>(($D887*'fnd base rates'!I$7)
+($E887*'fnd base rates'!I$8)
+($F887*'fnd base rates'!I$9)
+($G887*'fnd base rates'!I$10)
+($H887*'fnd base rates'!I$11)
+($I887*'fnd base rates'!I$12)
+($J887*'fnd base rates'!I$13)
+($K887*'fnd base rates'!I$14)
+($M887*'fnd base rates'!I$16)
+($N887*'fnd base rates'!I$17)
+($O887*'fnd base rates'!I$18)
+($P887*VLOOKUP($S887+12,rate_basefnd,9)))
*$R887</f>
        <v>453.16</v>
      </c>
      <c r="AB887" s="68">
        <f>(($D887*'fnd base rates'!J$7)
+($E887*'fnd base rates'!J$8)
+($F887*'fnd base rates'!J$9)
+($G887*'fnd base rates'!J$10)
+($H887*'fnd base rates'!J$11)
+($I887*'fnd base rates'!J$12)
+($J887*'fnd base rates'!J$13)
+($K887*'fnd base rates'!J$14)
+($M887*'fnd base rates'!J$16)
+($N887*'fnd base rates'!J$17)
+($O887*'fnd base rates'!J$18)
+($P887*VLOOKUP($S887+12,rate_basefnd,10)))
*$R887</f>
        <v>276.02</v>
      </c>
      <c r="AC887" s="68">
        <f>(($D887*'fnd base rates'!K$7)
+($E887*'fnd base rates'!K$8)
+($F887*'fnd base rates'!K$9)
+($G887*'fnd base rates'!K$10)
+($H887*'fnd base rates'!K$11)
+($I887*'fnd base rates'!K$12)
+($J887*'fnd base rates'!K$13)
+($K887*'fnd base rates'!K$14)
+($M887*'fnd base rates'!K$16)
+($N887*'fnd base rates'!K$17)
+($O887*'fnd base rates'!K$18)
+($P887*VLOOKUP($S887+12,rate_basefnd,11)))
*$R887</f>
        <v>1316.4959999999999</v>
      </c>
      <c r="AD887" s="68">
        <f>(($D887*'fnd base rates'!L$7)
+($E887*'fnd base rates'!L$8)
+($F887*'fnd base rates'!L$9)
+($G887*'fnd base rates'!L$10)
+($H887*'fnd base rates'!L$11)
+($I887*'fnd base rates'!L$12)
+($J887*'fnd base rates'!L$13)
+($K887*'fnd base rates'!L$14)
+($M887*'fnd base rates'!L$16)
+($N887*'fnd base rates'!L$17)
+($O887*'fnd base rates'!L$18)
+($P887*VLOOKUP($S887+12,rate_basefnd,12)))</f>
        <v>2428.6587999999997</v>
      </c>
      <c r="AE887" s="68">
        <f>(($D887*'fnd base rates'!M$7)
+($E887*'fnd base rates'!M$8)
+($F887*'fnd base rates'!M$9)
+($G887*'fnd base rates'!M$10)
+($H887*'fnd base rates'!M$11)
+($I887*'fnd base rates'!M$12)
+($J887*'fnd base rates'!M$13)
+($K887*'fnd base rates'!M$14)
+($M887*'fnd base rates'!M$16)
+($N887*'fnd base rates'!M$17)
+($O887*'fnd base rates'!M$18)
+($P887*VLOOKUP($S887+12,rate_basefnd,13)))</f>
        <v>0</v>
      </c>
      <c r="AF887" s="3">
        <f t="shared" si="183"/>
        <v>11662.573999999999</v>
      </c>
      <c r="AH887" s="205">
        <f t="shared" si="184"/>
        <v>498281087</v>
      </c>
      <c r="AI887" s="3" t="str">
        <f t="shared" si="188"/>
        <v>498</v>
      </c>
      <c r="AJ887" s="1" t="str">
        <f t="shared" si="189"/>
        <v>281</v>
      </c>
      <c r="AK887" s="1" t="str">
        <f t="shared" si="190"/>
        <v>087</v>
      </c>
      <c r="AL887" s="3">
        <f t="shared" si="185"/>
        <v>1</v>
      </c>
      <c r="AM887" s="3">
        <f t="shared" si="195"/>
        <v>1</v>
      </c>
      <c r="AN887" s="3">
        <f t="shared" si="191"/>
        <v>11662.573999999999</v>
      </c>
      <c r="AO887" s="3">
        <f t="shared" si="192"/>
        <v>11663</v>
      </c>
      <c r="AP887" s="3">
        <f t="shared" si="186"/>
        <v>-1432</v>
      </c>
      <c r="AQ887" s="3">
        <v>13095</v>
      </c>
      <c r="AS887" s="68"/>
      <c r="AT887" s="68"/>
      <c r="AX887" s="4">
        <f t="shared" si="193"/>
        <v>0</v>
      </c>
      <c r="AZ887" s="4">
        <f t="shared" si="194"/>
        <v>0</v>
      </c>
      <c r="BB887" s="4"/>
    </row>
    <row r="888" spans="1:54" s="3" customFormat="1">
      <c r="A888" s="205" t="str">
        <f t="shared" si="187"/>
        <v>498</v>
      </c>
      <c r="B888" s="1">
        <v>498281137</v>
      </c>
      <c r="C888" s="7" t="s">
        <v>127</v>
      </c>
      <c r="D888" s="8">
        <f>'fnd enro'!D888</f>
        <v>0</v>
      </c>
      <c r="E888" s="8">
        <f>'fnd enro'!E888</f>
        <v>0</v>
      </c>
      <c r="F888" s="8">
        <f>'fnd enro'!F888</f>
        <v>0</v>
      </c>
      <c r="G888" s="8">
        <f>'fnd enro'!G888</f>
        <v>0</v>
      </c>
      <c r="H888" s="8">
        <f>'fnd enro'!H888</f>
        <v>0</v>
      </c>
      <c r="I888" s="8">
        <f>'fnd enro'!I888</f>
        <v>4</v>
      </c>
      <c r="J888" s="8">
        <f>'fnd enro'!J888</f>
        <v>0</v>
      </c>
      <c r="K888" s="9">
        <f>'fnd enro'!K888</f>
        <v>0.16</v>
      </c>
      <c r="L888" s="8">
        <f>'fnd enro'!L888</f>
        <v>0</v>
      </c>
      <c r="M888" s="8">
        <f>'fnd enro'!M888</f>
        <v>0</v>
      </c>
      <c r="N888" s="8">
        <f>'fnd enro'!N888</f>
        <v>0</v>
      </c>
      <c r="O888" s="8">
        <f>'fnd enro'!O888</f>
        <v>0</v>
      </c>
      <c r="P888" s="8">
        <f>'fnd enro'!P888</f>
        <v>4</v>
      </c>
      <c r="Q888" s="8">
        <f>'fnd enro'!R888</f>
        <v>4</v>
      </c>
      <c r="R888" s="9">
        <f t="shared" si="182"/>
        <v>1</v>
      </c>
      <c r="S888" s="8">
        <f>VALUE('fnd enro'!Q888)</f>
        <v>12</v>
      </c>
      <c r="T888" s="1"/>
      <c r="U888" s="68">
        <f>(($D888*'fnd base rates'!C$7)
+($E888*'fnd base rates'!C$8)
+($F888*'fnd base rates'!C$9)
+($G888*'fnd base rates'!C$10)
+($H888*'fnd base rates'!C$11)
+($I888*'fnd base rates'!C$12)
+($J888*'fnd base rates'!C$13)
+($K888*'fnd base rates'!C$14)
+($M888*'fnd base rates'!C$16)
+($N888*'fnd base rates'!C$17)
+($O888*'fnd base rates'!C$18)
+($P888*VLOOKUP($S888+12,rate_basefnd,3)))
*$R888</f>
        <v>2971.4448000000002</v>
      </c>
      <c r="V888" s="68">
        <f>(($D888*'fnd base rates'!D$7)
+($E888*'fnd base rates'!D$8)
+($F888*'fnd base rates'!D$9)
+($G888*'fnd base rates'!D$10)
+($H888*'fnd base rates'!D$11)
+($I888*'fnd base rates'!D$12)
+($J888*'fnd base rates'!D$13)
+($K888*'fnd base rates'!D$14)
+($M888*'fnd base rates'!D$16)
+($N888*'fnd base rates'!D$17)
+($O888*'fnd base rates'!D$18)
+($P888*VLOOKUP($S888+12,rate_basefnd,4)))
*$R888</f>
        <v>6108.84</v>
      </c>
      <c r="W888" s="68">
        <f>(($D888*'fnd base rates'!E$7)
+($E888*'fnd base rates'!E$8)
+($F888*'fnd base rates'!E$9)
+($G888*'fnd base rates'!E$10)
+($H888*'fnd base rates'!E$11)
+($I888*'fnd base rates'!E$12)
+($J888*'fnd base rates'!E$13)
+($K888*'fnd base rates'!E$14)
+($M888*'fnd base rates'!E$16)
+($N888*'fnd base rates'!E$17)
+($O888*'fnd base rates'!E$18)
+($P888*VLOOKUP($S888+12,rate_basefnd,5)))
*$R888</f>
        <v>48349.923199999997</v>
      </c>
      <c r="X888" s="68">
        <f>(($D888*'fnd base rates'!F$7)
+($E888*'fnd base rates'!F$8)
+($F888*'fnd base rates'!F$9)
+($G888*'fnd base rates'!F$10)
+($H888*'fnd base rates'!F$11)
+($I888*'fnd base rates'!F$12)
+($J888*'fnd base rates'!F$13)
+($K888*'fnd base rates'!F$14)
+($M888*'fnd base rates'!F$16)
+($N888*'fnd base rates'!F$17)
+($O888*'fnd base rates'!F$18)
+($P888*VLOOKUP($S888+12,rate_basefnd,6)))
*$R888</f>
        <v>3991.4111999999996</v>
      </c>
      <c r="Y888" s="68">
        <f>(($D888*'fnd base rates'!G$7)
+($E888*'fnd base rates'!G$8)
+($F888*'fnd base rates'!G$9)
+($G888*'fnd base rates'!G$10)
+($H888*'fnd base rates'!G$11)
+($I888*'fnd base rates'!G$12)
+($J888*'fnd base rates'!G$13)
+($K888*'fnd base rates'!G$14)
+($M888*'fnd base rates'!G$16)
+($N888*'fnd base rates'!G$17)
+($O888*'fnd base rates'!G$18)
+($P888*VLOOKUP($S888+12,rate_basefnd,7)))
*$R888</f>
        <v>2015.4015999999999</v>
      </c>
      <c r="Z888" s="68">
        <f>(($D888*'fnd base rates'!H$7)
+($E888*'fnd base rates'!H$8)
+($F888*'fnd base rates'!H$9)
+($G888*'fnd base rates'!H$10)
+($H888*'fnd base rates'!H$11)
+($I888*'fnd base rates'!H$12)
+($J888*'fnd base rates'!H$13)
+($K888*'fnd base rates'!H$14)
+($M888*'fnd base rates'!H$16)
+($N888*'fnd base rates'!H$17)
+($O888*'fnd base rates'!H$18)
+($P888*VLOOKUP($S888+12,rate_basefnd,8)))</f>
        <v>3874.096</v>
      </c>
      <c r="AA888" s="68">
        <f>(($D888*'fnd base rates'!I$7)
+($E888*'fnd base rates'!I$8)
+($F888*'fnd base rates'!I$9)
+($G888*'fnd base rates'!I$10)
+($H888*'fnd base rates'!I$11)
+($I888*'fnd base rates'!I$12)
+($J888*'fnd base rates'!I$13)
+($K888*'fnd base rates'!I$14)
+($M888*'fnd base rates'!I$16)
+($N888*'fnd base rates'!I$17)
+($O888*'fnd base rates'!I$18)
+($P888*VLOOKUP($S888+12,rate_basefnd,9)))
*$R888</f>
        <v>2962.84</v>
      </c>
      <c r="AB888" s="68">
        <f>(($D888*'fnd base rates'!J$7)
+($E888*'fnd base rates'!J$8)
+($F888*'fnd base rates'!J$9)
+($G888*'fnd base rates'!J$10)
+($H888*'fnd base rates'!J$11)
+($I888*'fnd base rates'!J$12)
+($J888*'fnd base rates'!J$13)
+($K888*'fnd base rates'!J$14)
+($M888*'fnd base rates'!J$16)
+($N888*'fnd base rates'!J$17)
+($O888*'fnd base rates'!J$18)
+($P888*VLOOKUP($S888+12,rate_basefnd,10)))
*$R888</f>
        <v>8120.36</v>
      </c>
      <c r="AC888" s="68">
        <f>(($D888*'fnd base rates'!K$7)
+($E888*'fnd base rates'!K$8)
+($F888*'fnd base rates'!K$9)
+($G888*'fnd base rates'!K$10)
+($H888*'fnd base rates'!K$11)
+($I888*'fnd base rates'!K$12)
+($J888*'fnd base rates'!K$13)
+($K888*'fnd base rates'!K$14)
+($M888*'fnd base rates'!K$16)
+($N888*'fnd base rates'!K$17)
+($O888*'fnd base rates'!K$18)
+($P888*VLOOKUP($S888+12,rate_basefnd,11)))
*$R888</f>
        <v>5123.5439999999999</v>
      </c>
      <c r="AD888" s="68">
        <f>(($D888*'fnd base rates'!L$7)
+($E888*'fnd base rates'!L$8)
+($F888*'fnd base rates'!L$9)
+($G888*'fnd base rates'!L$10)
+($H888*'fnd base rates'!L$11)
+($I888*'fnd base rates'!L$12)
+($J888*'fnd base rates'!L$13)
+($K888*'fnd base rates'!L$14)
+($M888*'fnd base rates'!L$16)
+($N888*'fnd base rates'!L$17)
+($O888*'fnd base rates'!L$18)
+($P888*VLOOKUP($S888+12,rate_basefnd,12)))</f>
        <v>13635.2752</v>
      </c>
      <c r="AE888" s="68">
        <f>(($D888*'fnd base rates'!M$7)
+($E888*'fnd base rates'!M$8)
+($F888*'fnd base rates'!M$9)
+($G888*'fnd base rates'!M$10)
+($H888*'fnd base rates'!M$11)
+($I888*'fnd base rates'!M$12)
+($J888*'fnd base rates'!M$13)
+($K888*'fnd base rates'!M$14)
+($M888*'fnd base rates'!M$16)
+($N888*'fnd base rates'!M$17)
+($O888*'fnd base rates'!M$18)
+($P888*VLOOKUP($S888+12,rate_basefnd,13)))</f>
        <v>0</v>
      </c>
      <c r="AF888" s="3">
        <f t="shared" si="183"/>
        <v>97153.135999999999</v>
      </c>
      <c r="AH888" s="205">
        <f t="shared" si="184"/>
        <v>498281137</v>
      </c>
      <c r="AI888" s="3" t="str">
        <f t="shared" si="188"/>
        <v>498</v>
      </c>
      <c r="AJ888" s="1" t="str">
        <f t="shared" si="189"/>
        <v>281</v>
      </c>
      <c r="AK888" s="1" t="str">
        <f t="shared" si="190"/>
        <v>137</v>
      </c>
      <c r="AL888" s="3">
        <f t="shared" si="185"/>
        <v>1</v>
      </c>
      <c r="AM888" s="3">
        <f t="shared" si="195"/>
        <v>4</v>
      </c>
      <c r="AN888" s="3">
        <f t="shared" si="191"/>
        <v>97153.135999999999</v>
      </c>
      <c r="AO888" s="3">
        <f t="shared" si="192"/>
        <v>24288</v>
      </c>
      <c r="AP888" s="3">
        <f t="shared" si="186"/>
        <v>10240</v>
      </c>
      <c r="AQ888" s="3">
        <v>14048</v>
      </c>
      <c r="AS888" s="68"/>
      <c r="AT888" s="68"/>
      <c r="AX888" s="4">
        <f t="shared" si="193"/>
        <v>0</v>
      </c>
      <c r="AZ888" s="4">
        <f t="shared" si="194"/>
        <v>0</v>
      </c>
      <c r="BB888" s="4"/>
    </row>
    <row r="889" spans="1:54" s="3" customFormat="1">
      <c r="A889" s="205" t="str">
        <f t="shared" si="187"/>
        <v>498</v>
      </c>
      <c r="B889" s="1">
        <v>498281281</v>
      </c>
      <c r="C889" s="7" t="s">
        <v>127</v>
      </c>
      <c r="D889" s="8">
        <f>'fnd enro'!D889</f>
        <v>0</v>
      </c>
      <c r="E889" s="8">
        <f>'fnd enro'!E889</f>
        <v>0</v>
      </c>
      <c r="F889" s="8">
        <f>'fnd enro'!F889</f>
        <v>0</v>
      </c>
      <c r="G889" s="8">
        <f>'fnd enro'!G889</f>
        <v>109</v>
      </c>
      <c r="H889" s="8">
        <f>'fnd enro'!H889</f>
        <v>316</v>
      </c>
      <c r="I889" s="8">
        <f>'fnd enro'!I889</f>
        <v>320</v>
      </c>
      <c r="J889" s="8">
        <f>'fnd enro'!J889</f>
        <v>0</v>
      </c>
      <c r="K889" s="9">
        <f>'fnd enro'!K889</f>
        <v>29.8</v>
      </c>
      <c r="L889" s="8">
        <f>'fnd enro'!L889</f>
        <v>0</v>
      </c>
      <c r="M889" s="8">
        <f>'fnd enro'!M889</f>
        <v>14</v>
      </c>
      <c r="N889" s="8">
        <f>'fnd enro'!N889</f>
        <v>40</v>
      </c>
      <c r="O889" s="8">
        <f>'fnd enro'!O889</f>
        <v>20</v>
      </c>
      <c r="P889" s="8">
        <f>'fnd enro'!P889</f>
        <v>660</v>
      </c>
      <c r="Q889" s="8">
        <f>'fnd enro'!R889</f>
        <v>745</v>
      </c>
      <c r="R889" s="9">
        <f t="shared" si="182"/>
        <v>1</v>
      </c>
      <c r="S889" s="8">
        <f>VALUE('fnd enro'!Q889)</f>
        <v>12</v>
      </c>
      <c r="T889" s="1"/>
      <c r="U889" s="68">
        <f>(($D889*'fnd base rates'!C$7)
+($E889*'fnd base rates'!C$8)
+($F889*'fnd base rates'!C$9)
+($G889*'fnd base rates'!C$10)
+($H889*'fnd base rates'!C$11)
+($I889*'fnd base rates'!C$12)
+($J889*'fnd base rates'!C$13)
+($K889*'fnd base rates'!C$14)
+($M889*'fnd base rates'!C$16)
+($N889*'fnd base rates'!C$17)
+($O889*'fnd base rates'!C$18)
+($P889*VLOOKUP($S889+12,rate_basefnd,3)))
*$R889</f>
        <v>551217.99399999995</v>
      </c>
      <c r="V889" s="68">
        <f>(($D889*'fnd base rates'!D$7)
+($E889*'fnd base rates'!D$8)
+($F889*'fnd base rates'!D$9)
+($G889*'fnd base rates'!D$10)
+($H889*'fnd base rates'!D$11)
+($I889*'fnd base rates'!D$12)
+($J889*'fnd base rates'!D$13)
+($K889*'fnd base rates'!D$14)
+($M889*'fnd base rates'!D$16)
+($N889*'fnd base rates'!D$17)
+($O889*'fnd base rates'!D$18)
+($P889*VLOOKUP($S889+12,rate_basefnd,4)))
*$R889</f>
        <v>1097527.4800000002</v>
      </c>
      <c r="W889" s="68">
        <f>(($D889*'fnd base rates'!E$7)
+($E889*'fnd base rates'!E$8)
+($F889*'fnd base rates'!E$9)
+($G889*'fnd base rates'!E$10)
+($H889*'fnd base rates'!E$11)
+($I889*'fnd base rates'!E$12)
+($J889*'fnd base rates'!E$13)
+($K889*'fnd base rates'!E$14)
+($M889*'fnd base rates'!E$16)
+($N889*'fnd base rates'!E$17)
+($O889*'fnd base rates'!E$18)
+($P889*VLOOKUP($S889+12,rate_basefnd,5)))
*$R889</f>
        <v>7930162.4260000009</v>
      </c>
      <c r="X889" s="68">
        <f>(($D889*'fnd base rates'!F$7)
+($E889*'fnd base rates'!F$8)
+($F889*'fnd base rates'!F$9)
+($G889*'fnd base rates'!F$10)
+($H889*'fnd base rates'!F$11)
+($I889*'fnd base rates'!F$12)
+($J889*'fnd base rates'!F$13)
+($K889*'fnd base rates'!F$14)
+($M889*'fnd base rates'!F$16)
+($N889*'fnd base rates'!F$17)
+($O889*'fnd base rates'!F$18)
+($P889*VLOOKUP($S889+12,rate_basefnd,6)))
*$R889</f>
        <v>842457.89600000007</v>
      </c>
      <c r="Y889" s="68">
        <f>(($D889*'fnd base rates'!G$7)
+($E889*'fnd base rates'!G$8)
+($F889*'fnd base rates'!G$9)
+($G889*'fnd base rates'!G$10)
+($H889*'fnd base rates'!G$11)
+($I889*'fnd base rates'!G$12)
+($J889*'fnd base rates'!G$13)
+($K889*'fnd base rates'!G$14)
+($M889*'fnd base rates'!G$16)
+($N889*'fnd base rates'!G$17)
+($O889*'fnd base rates'!G$18)
+($P889*VLOOKUP($S889+12,rate_basefnd,7)))
*$R889</f>
        <v>353776.92799999996</v>
      </c>
      <c r="Z889" s="68">
        <f>(($D889*'fnd base rates'!H$7)
+($E889*'fnd base rates'!H$8)
+($F889*'fnd base rates'!H$9)
+($G889*'fnd base rates'!H$10)
+($H889*'fnd base rates'!H$11)
+($I889*'fnd base rates'!H$12)
+($J889*'fnd base rates'!H$13)
+($K889*'fnd base rates'!H$14)
+($M889*'fnd base rates'!H$16)
+($N889*'fnd base rates'!H$17)
+($O889*'fnd base rates'!H$18)
+($P889*VLOOKUP($S889+12,rate_basefnd,8)))</f>
        <v>586176.61999999988</v>
      </c>
      <c r="AA889" s="68">
        <f>(($D889*'fnd base rates'!I$7)
+($E889*'fnd base rates'!I$8)
+($F889*'fnd base rates'!I$9)
+($G889*'fnd base rates'!I$10)
+($H889*'fnd base rates'!I$11)
+($I889*'fnd base rates'!I$12)
+($J889*'fnd base rates'!I$13)
+($K889*'fnd base rates'!I$14)
+($M889*'fnd base rates'!I$16)
+($N889*'fnd base rates'!I$17)
+($O889*'fnd base rates'!I$18)
+($P889*VLOOKUP($S889+12,rate_basefnd,9)))
*$R889</f>
        <v>528273.18000000005</v>
      </c>
      <c r="AB889" s="68">
        <f>(($D889*'fnd base rates'!J$7)
+($E889*'fnd base rates'!J$8)
+($F889*'fnd base rates'!J$9)
+($G889*'fnd base rates'!J$10)
+($H889*'fnd base rates'!J$11)
+($I889*'fnd base rates'!J$12)
+($J889*'fnd base rates'!J$13)
+($K889*'fnd base rates'!J$14)
+($M889*'fnd base rates'!J$16)
+($N889*'fnd base rates'!J$17)
+($O889*'fnd base rates'!J$18)
+($P889*VLOOKUP($S889+12,rate_basefnd,10)))
*$R889</f>
        <v>1231582.8699999999</v>
      </c>
      <c r="AC889" s="68">
        <f>(($D889*'fnd base rates'!K$7)
+($E889*'fnd base rates'!K$8)
+($F889*'fnd base rates'!K$9)
+($G889*'fnd base rates'!K$10)
+($H889*'fnd base rates'!K$11)
+($I889*'fnd base rates'!K$12)
+($J889*'fnd base rates'!K$13)
+($K889*'fnd base rates'!K$14)
+($M889*'fnd base rates'!K$16)
+($N889*'fnd base rates'!K$17)
+($O889*'fnd base rates'!K$18)
+($P889*VLOOKUP($S889+12,rate_basefnd,11)))
*$R889</f>
        <v>989357.45</v>
      </c>
      <c r="AD889" s="68">
        <f>(($D889*'fnd base rates'!L$7)
+($E889*'fnd base rates'!L$8)
+($F889*'fnd base rates'!L$9)
+($G889*'fnd base rates'!L$10)
+($H889*'fnd base rates'!L$11)
+($I889*'fnd base rates'!L$12)
+($J889*'fnd base rates'!L$13)
+($K889*'fnd base rates'!L$14)
+($M889*'fnd base rates'!L$16)
+($N889*'fnd base rates'!L$17)
+($O889*'fnd base rates'!L$18)
+($P889*VLOOKUP($S889+12,rate_basefnd,12)))</f>
        <v>2559104.3560000001</v>
      </c>
      <c r="AE889" s="68">
        <f>(($D889*'fnd base rates'!M$7)
+($E889*'fnd base rates'!M$8)
+($F889*'fnd base rates'!M$9)
+($G889*'fnd base rates'!M$10)
+($H889*'fnd base rates'!M$11)
+($I889*'fnd base rates'!M$12)
+($J889*'fnd base rates'!M$13)
+($K889*'fnd base rates'!M$14)
+($M889*'fnd base rates'!M$16)
+($N889*'fnd base rates'!M$17)
+($O889*'fnd base rates'!M$18)
+($P889*VLOOKUP($S889+12,rate_basefnd,13)))</f>
        <v>0</v>
      </c>
      <c r="AF889" s="3">
        <f t="shared" si="183"/>
        <v>16669637.199999997</v>
      </c>
      <c r="AH889" s="205">
        <f t="shared" si="184"/>
        <v>498281281</v>
      </c>
      <c r="AI889" s="3" t="str">
        <f t="shared" si="188"/>
        <v>498</v>
      </c>
      <c r="AJ889" s="1" t="str">
        <f t="shared" si="189"/>
        <v>281</v>
      </c>
      <c r="AK889" s="1" t="str">
        <f t="shared" si="190"/>
        <v>281</v>
      </c>
      <c r="AL889" s="3">
        <f t="shared" si="185"/>
        <v>1</v>
      </c>
      <c r="AM889" s="3">
        <f t="shared" si="195"/>
        <v>745</v>
      </c>
      <c r="AN889" s="3">
        <f t="shared" si="191"/>
        <v>16669637.199999997</v>
      </c>
      <c r="AO889" s="3">
        <f t="shared" si="192"/>
        <v>22375</v>
      </c>
      <c r="AP889" s="3">
        <f t="shared" si="186"/>
        <v>11458</v>
      </c>
      <c r="AQ889" s="3">
        <v>10917</v>
      </c>
      <c r="AS889" s="68"/>
      <c r="AT889" s="68"/>
      <c r="AX889" s="4">
        <f t="shared" si="193"/>
        <v>0</v>
      </c>
      <c r="AZ889" s="4">
        <f t="shared" si="194"/>
        <v>0</v>
      </c>
      <c r="BB889" s="4"/>
    </row>
    <row r="890" spans="1:54" s="3" customFormat="1">
      <c r="A890" s="205" t="str">
        <f t="shared" si="187"/>
        <v>498</v>
      </c>
      <c r="B890" s="1">
        <v>498281325</v>
      </c>
      <c r="C890" s="7" t="s">
        <v>127</v>
      </c>
      <c r="D890" s="8">
        <f>'fnd enro'!D890</f>
        <v>0</v>
      </c>
      <c r="E890" s="8">
        <f>'fnd enro'!E890</f>
        <v>0</v>
      </c>
      <c r="F890" s="8">
        <f>'fnd enro'!F890</f>
        <v>0</v>
      </c>
      <c r="G890" s="8">
        <f>'fnd enro'!G890</f>
        <v>0</v>
      </c>
      <c r="H890" s="8">
        <f>'fnd enro'!H890</f>
        <v>0</v>
      </c>
      <c r="I890" s="8">
        <f>'fnd enro'!I890</f>
        <v>1</v>
      </c>
      <c r="J890" s="8">
        <f>'fnd enro'!J890</f>
        <v>0</v>
      </c>
      <c r="K890" s="9">
        <f>'fnd enro'!K890</f>
        <v>0.04</v>
      </c>
      <c r="L890" s="8">
        <f>'fnd enro'!L890</f>
        <v>0</v>
      </c>
      <c r="M890" s="8">
        <f>'fnd enro'!M890</f>
        <v>0</v>
      </c>
      <c r="N890" s="8">
        <f>'fnd enro'!N890</f>
        <v>0</v>
      </c>
      <c r="O890" s="8">
        <f>'fnd enro'!O890</f>
        <v>0</v>
      </c>
      <c r="P890" s="8">
        <f>'fnd enro'!P890</f>
        <v>1</v>
      </c>
      <c r="Q890" s="8">
        <f>'fnd enro'!R890</f>
        <v>1</v>
      </c>
      <c r="R890" s="9">
        <f t="shared" si="182"/>
        <v>1</v>
      </c>
      <c r="S890" s="8">
        <f>VALUE('fnd enro'!Q890)</f>
        <v>9</v>
      </c>
      <c r="T890" s="1"/>
      <c r="U890" s="68">
        <f>(($D890*'fnd base rates'!C$7)
+($E890*'fnd base rates'!C$8)
+($F890*'fnd base rates'!C$9)
+($G890*'fnd base rates'!C$10)
+($H890*'fnd base rates'!C$11)
+($I890*'fnd base rates'!C$12)
+($J890*'fnd base rates'!C$13)
+($K890*'fnd base rates'!C$14)
+($M890*'fnd base rates'!C$16)
+($N890*'fnd base rates'!C$17)
+($O890*'fnd base rates'!C$18)
+($P890*VLOOKUP($S890+12,rate_basefnd,3)))
*$R890</f>
        <v>705.63120000000004</v>
      </c>
      <c r="V890" s="68">
        <f>(($D890*'fnd base rates'!D$7)
+($E890*'fnd base rates'!D$8)
+($F890*'fnd base rates'!D$9)
+($G890*'fnd base rates'!D$10)
+($H890*'fnd base rates'!D$11)
+($I890*'fnd base rates'!D$12)
+($J890*'fnd base rates'!D$13)
+($K890*'fnd base rates'!D$14)
+($M890*'fnd base rates'!D$16)
+($N890*'fnd base rates'!D$17)
+($O890*'fnd base rates'!D$18)
+($P890*VLOOKUP($S890+12,rate_basefnd,4)))
*$R890</f>
        <v>1350.81</v>
      </c>
      <c r="W890" s="68">
        <f>(($D890*'fnd base rates'!E$7)
+($E890*'fnd base rates'!E$8)
+($F890*'fnd base rates'!E$9)
+($G890*'fnd base rates'!E$10)
+($H890*'fnd base rates'!E$11)
+($I890*'fnd base rates'!E$12)
+($J890*'fnd base rates'!E$13)
+($K890*'fnd base rates'!E$14)
+($M890*'fnd base rates'!E$16)
+($N890*'fnd base rates'!E$17)
+($O890*'fnd base rates'!E$18)
+($P890*VLOOKUP($S890+12,rate_basefnd,5)))
*$R890</f>
        <v>10365.450799999999</v>
      </c>
      <c r="X890" s="68">
        <f>(($D890*'fnd base rates'!F$7)
+($E890*'fnd base rates'!F$8)
+($F890*'fnd base rates'!F$9)
+($G890*'fnd base rates'!F$10)
+($H890*'fnd base rates'!F$11)
+($I890*'fnd base rates'!F$12)
+($J890*'fnd base rates'!F$13)
+($K890*'fnd base rates'!F$14)
+($M890*'fnd base rates'!F$16)
+($N890*'fnd base rates'!F$17)
+($O890*'fnd base rates'!F$18)
+($P890*VLOOKUP($S890+12,rate_basefnd,6)))
*$R890</f>
        <v>997.85279999999989</v>
      </c>
      <c r="Y890" s="68">
        <f>(($D890*'fnd base rates'!G$7)
+($E890*'fnd base rates'!G$8)
+($F890*'fnd base rates'!G$9)
+($G890*'fnd base rates'!G$10)
+($H890*'fnd base rates'!G$11)
+($I890*'fnd base rates'!G$12)
+($J890*'fnd base rates'!G$13)
+($K890*'fnd base rates'!G$14)
+($M890*'fnd base rates'!G$16)
+($N890*'fnd base rates'!G$17)
+($O890*'fnd base rates'!G$18)
+($P890*VLOOKUP($S890+12,rate_basefnd,7)))
*$R890</f>
        <v>420.31039999999996</v>
      </c>
      <c r="Z890" s="68">
        <f>(($D890*'fnd base rates'!H$7)
+($E890*'fnd base rates'!H$8)
+($F890*'fnd base rates'!H$9)
+($G890*'fnd base rates'!H$10)
+($H890*'fnd base rates'!H$11)
+($I890*'fnd base rates'!H$12)
+($J890*'fnd base rates'!H$13)
+($K890*'fnd base rates'!H$14)
+($M890*'fnd base rates'!H$16)
+($N890*'fnd base rates'!H$17)
+($O890*'fnd base rates'!H$18)
+($P890*VLOOKUP($S890+12,rate_basefnd,8)))</f>
        <v>955.70399999999995</v>
      </c>
      <c r="AA890" s="68">
        <f>(($D890*'fnd base rates'!I$7)
+($E890*'fnd base rates'!I$8)
+($F890*'fnd base rates'!I$9)
+($G890*'fnd base rates'!I$10)
+($H890*'fnd base rates'!I$11)
+($I890*'fnd base rates'!I$12)
+($J890*'fnd base rates'!I$13)
+($K890*'fnd base rates'!I$14)
+($M890*'fnd base rates'!I$16)
+($N890*'fnd base rates'!I$17)
+($O890*'fnd base rates'!I$18)
+($P890*VLOOKUP($S890+12,rate_basefnd,9)))
*$R890</f>
        <v>670.97</v>
      </c>
      <c r="AB890" s="68">
        <f>(($D890*'fnd base rates'!J$7)
+($E890*'fnd base rates'!J$8)
+($F890*'fnd base rates'!J$9)
+($G890*'fnd base rates'!J$10)
+($H890*'fnd base rates'!J$11)
+($I890*'fnd base rates'!J$12)
+($J890*'fnd base rates'!J$13)
+($K890*'fnd base rates'!J$14)
+($M890*'fnd base rates'!J$16)
+($N890*'fnd base rates'!J$17)
+($O890*'fnd base rates'!J$18)
+($P890*VLOOKUP($S890+12,rate_basefnd,10)))
*$R890</f>
        <v>1667.76</v>
      </c>
      <c r="AC890" s="68">
        <f>(($D890*'fnd base rates'!K$7)
+($E890*'fnd base rates'!K$8)
+($F890*'fnd base rates'!K$9)
+($G890*'fnd base rates'!K$10)
+($H890*'fnd base rates'!K$11)
+($I890*'fnd base rates'!K$12)
+($J890*'fnd base rates'!K$13)
+($K890*'fnd base rates'!K$14)
+($M890*'fnd base rates'!K$16)
+($N890*'fnd base rates'!K$17)
+($O890*'fnd base rates'!K$18)
+($P890*VLOOKUP($S890+12,rate_basefnd,11)))
*$R890</f>
        <v>1280.886</v>
      </c>
      <c r="AD890" s="68">
        <f>(($D890*'fnd base rates'!L$7)
+($E890*'fnd base rates'!L$8)
+($F890*'fnd base rates'!L$9)
+($G890*'fnd base rates'!L$10)
+($H890*'fnd base rates'!L$11)
+($I890*'fnd base rates'!L$12)
+($J890*'fnd base rates'!L$13)
+($K890*'fnd base rates'!L$14)
+($M890*'fnd base rates'!L$16)
+($N890*'fnd base rates'!L$17)
+($O890*'fnd base rates'!L$18)
+($P890*VLOOKUP($S890+12,rate_basefnd,12)))</f>
        <v>3085.7488000000003</v>
      </c>
      <c r="AE890" s="68">
        <f>(($D890*'fnd base rates'!M$7)
+($E890*'fnd base rates'!M$8)
+($F890*'fnd base rates'!M$9)
+($G890*'fnd base rates'!M$10)
+($H890*'fnd base rates'!M$11)
+($I890*'fnd base rates'!M$12)
+($J890*'fnd base rates'!M$13)
+($K890*'fnd base rates'!M$14)
+($M890*'fnd base rates'!M$16)
+($N890*'fnd base rates'!M$17)
+($O890*'fnd base rates'!M$18)
+($P890*VLOOKUP($S890+12,rate_basefnd,13)))</f>
        <v>0</v>
      </c>
      <c r="AF890" s="3">
        <f t="shared" si="183"/>
        <v>21501.124</v>
      </c>
      <c r="AH890" s="205">
        <f t="shared" si="184"/>
        <v>498281325</v>
      </c>
      <c r="AI890" s="3" t="str">
        <f t="shared" si="188"/>
        <v>498</v>
      </c>
      <c r="AJ890" s="1" t="str">
        <f t="shared" si="189"/>
        <v>281</v>
      </c>
      <c r="AK890" s="1" t="str">
        <f t="shared" si="190"/>
        <v>325</v>
      </c>
      <c r="AL890" s="3">
        <f t="shared" si="185"/>
        <v>1</v>
      </c>
      <c r="AM890" s="3">
        <f t="shared" si="195"/>
        <v>1</v>
      </c>
      <c r="AN890" s="3">
        <f t="shared" si="191"/>
        <v>21501.124</v>
      </c>
      <c r="AO890" s="3">
        <f t="shared" si="192"/>
        <v>21501</v>
      </c>
      <c r="AP890" s="3">
        <f t="shared" si="186"/>
        <v>8237</v>
      </c>
      <c r="AQ890" s="3">
        <v>13264</v>
      </c>
      <c r="AS890" s="68"/>
      <c r="AT890" s="68"/>
      <c r="AX890" s="4">
        <f t="shared" si="193"/>
        <v>0</v>
      </c>
      <c r="AZ890" s="4">
        <f t="shared" si="194"/>
        <v>0</v>
      </c>
      <c r="BB890" s="4"/>
    </row>
    <row r="891" spans="1:54" s="3" customFormat="1">
      <c r="A891" s="205" t="str">
        <f t="shared" si="187"/>
        <v>498</v>
      </c>
      <c r="B891" s="1">
        <v>498281332</v>
      </c>
      <c r="C891" s="7" t="s">
        <v>127</v>
      </c>
      <c r="D891" s="8">
        <f>'fnd enro'!D891</f>
        <v>0</v>
      </c>
      <c r="E891" s="8">
        <f>'fnd enro'!E891</f>
        <v>0</v>
      </c>
      <c r="F891" s="8">
        <f>'fnd enro'!F891</f>
        <v>0</v>
      </c>
      <c r="G891" s="8">
        <f>'fnd enro'!G891</f>
        <v>0</v>
      </c>
      <c r="H891" s="8">
        <f>'fnd enro'!H891</f>
        <v>0</v>
      </c>
      <c r="I891" s="8">
        <f>'fnd enro'!I891</f>
        <v>3</v>
      </c>
      <c r="J891" s="8">
        <f>'fnd enro'!J891</f>
        <v>0</v>
      </c>
      <c r="K891" s="9">
        <f>'fnd enro'!K891</f>
        <v>0.12</v>
      </c>
      <c r="L891" s="8">
        <f>'fnd enro'!L891</f>
        <v>0</v>
      </c>
      <c r="M891" s="8">
        <f>'fnd enro'!M891</f>
        <v>0</v>
      </c>
      <c r="N891" s="8">
        <f>'fnd enro'!N891</f>
        <v>0</v>
      </c>
      <c r="O891" s="8">
        <f>'fnd enro'!O891</f>
        <v>0</v>
      </c>
      <c r="P891" s="8">
        <f>'fnd enro'!P891</f>
        <v>2</v>
      </c>
      <c r="Q891" s="8">
        <f>'fnd enro'!R891</f>
        <v>3</v>
      </c>
      <c r="R891" s="9">
        <f t="shared" si="182"/>
        <v>1</v>
      </c>
      <c r="S891" s="8">
        <f>VALUE('fnd enro'!Q891)</f>
        <v>10</v>
      </c>
      <c r="T891" s="1"/>
      <c r="U891" s="68">
        <f>(($D891*'fnd base rates'!C$7)
+($E891*'fnd base rates'!C$8)
+($F891*'fnd base rates'!C$9)
+($G891*'fnd base rates'!C$10)
+($H891*'fnd base rates'!C$11)
+($I891*'fnd base rates'!C$12)
+($J891*'fnd base rates'!C$13)
+($K891*'fnd base rates'!C$14)
+($M891*'fnd base rates'!C$16)
+($N891*'fnd base rates'!C$17)
+($O891*'fnd base rates'!C$18)
+($P891*VLOOKUP($S891+12,rate_basefnd,3)))
*$R891</f>
        <v>2028.0835999999999</v>
      </c>
      <c r="V891" s="68">
        <f>(($D891*'fnd base rates'!D$7)
+($E891*'fnd base rates'!D$8)
+($F891*'fnd base rates'!D$9)
+($G891*'fnd base rates'!D$10)
+($H891*'fnd base rates'!D$11)
+($I891*'fnd base rates'!D$12)
+($J891*'fnd base rates'!D$13)
+($K891*'fnd base rates'!D$14)
+($M891*'fnd base rates'!D$16)
+($N891*'fnd base rates'!D$17)
+($O891*'fnd base rates'!D$18)
+($P891*VLOOKUP($S891+12,rate_basefnd,4)))
*$R891</f>
        <v>3631.78</v>
      </c>
      <c r="W891" s="68">
        <f>(($D891*'fnd base rates'!E$7)
+($E891*'fnd base rates'!E$8)
+($F891*'fnd base rates'!E$9)
+($G891*'fnd base rates'!E$10)
+($H891*'fnd base rates'!E$11)
+($I891*'fnd base rates'!E$12)
+($J891*'fnd base rates'!E$13)
+($K891*'fnd base rates'!E$14)
+($M891*'fnd base rates'!E$16)
+($N891*'fnd base rates'!E$17)
+($O891*'fnd base rates'!E$18)
+($P891*VLOOKUP($S891+12,rate_basefnd,5)))
*$R891</f>
        <v>26989.992399999996</v>
      </c>
      <c r="X891" s="68">
        <f>(($D891*'fnd base rates'!F$7)
+($E891*'fnd base rates'!F$8)
+($F891*'fnd base rates'!F$9)
+($G891*'fnd base rates'!F$10)
+($H891*'fnd base rates'!F$11)
+($I891*'fnd base rates'!F$12)
+($J891*'fnd base rates'!F$13)
+($K891*'fnd base rates'!F$14)
+($M891*'fnd base rates'!F$16)
+($N891*'fnd base rates'!F$17)
+($O891*'fnd base rates'!F$18)
+($P891*VLOOKUP($S891+12,rate_basefnd,6)))
*$R891</f>
        <v>2993.5583999999999</v>
      </c>
      <c r="Y891" s="68">
        <f>(($D891*'fnd base rates'!G$7)
+($E891*'fnd base rates'!G$8)
+($F891*'fnd base rates'!G$9)
+($G891*'fnd base rates'!G$10)
+($H891*'fnd base rates'!G$11)
+($I891*'fnd base rates'!G$12)
+($J891*'fnd base rates'!G$13)
+($K891*'fnd base rates'!G$14)
+($M891*'fnd base rates'!G$16)
+($N891*'fnd base rates'!G$17)
+($O891*'fnd base rates'!G$18)
+($P891*VLOOKUP($S891+12,rate_basefnd,7)))
*$R891</f>
        <v>1061.7112</v>
      </c>
      <c r="Z891" s="68">
        <f>(($D891*'fnd base rates'!H$7)
+($E891*'fnd base rates'!H$8)
+($F891*'fnd base rates'!H$9)
+($G891*'fnd base rates'!H$10)
+($H891*'fnd base rates'!H$11)
+($I891*'fnd base rates'!H$12)
+($J891*'fnd base rates'!H$13)
+($K891*'fnd base rates'!H$14)
+($M891*'fnd base rates'!H$16)
+($N891*'fnd base rates'!H$17)
+($O891*'fnd base rates'!H$18)
+($P891*VLOOKUP($S891+12,rate_basefnd,8)))</f>
        <v>2836.6120000000005</v>
      </c>
      <c r="AA891" s="68">
        <f>(($D891*'fnd base rates'!I$7)
+($E891*'fnd base rates'!I$8)
+($F891*'fnd base rates'!I$9)
+($G891*'fnd base rates'!I$10)
+($H891*'fnd base rates'!I$11)
+($I891*'fnd base rates'!I$12)
+($J891*'fnd base rates'!I$13)
+($K891*'fnd base rates'!I$14)
+($M891*'fnd base rates'!I$16)
+($N891*'fnd base rates'!I$17)
+($O891*'fnd base rates'!I$18)
+($P891*VLOOKUP($S891+12,rate_basefnd,9)))
*$R891</f>
        <v>1846.6599999999999</v>
      </c>
      <c r="AB891" s="68">
        <f>(($D891*'fnd base rates'!J$7)
+($E891*'fnd base rates'!J$8)
+($F891*'fnd base rates'!J$9)
+($G891*'fnd base rates'!J$10)
+($H891*'fnd base rates'!J$11)
+($I891*'fnd base rates'!J$12)
+($J891*'fnd base rates'!J$13)
+($K891*'fnd base rates'!J$14)
+($M891*'fnd base rates'!J$16)
+($N891*'fnd base rates'!J$17)
+($O891*'fnd base rates'!J$18)
+($P891*VLOOKUP($S891+12,rate_basefnd,10)))
*$R891</f>
        <v>4139.2300000000005</v>
      </c>
      <c r="AC891" s="68">
        <f>(($D891*'fnd base rates'!K$7)
+($E891*'fnd base rates'!K$8)
+($F891*'fnd base rates'!K$9)
+($G891*'fnd base rates'!K$10)
+($H891*'fnd base rates'!K$11)
+($I891*'fnd base rates'!K$12)
+($J891*'fnd base rates'!K$13)
+($K891*'fnd base rates'!K$14)
+($M891*'fnd base rates'!K$16)
+($N891*'fnd base rates'!K$17)
+($O891*'fnd base rates'!K$18)
+($P891*VLOOKUP($S891+12,rate_basefnd,11)))
*$R891</f>
        <v>3842.6579999999999</v>
      </c>
      <c r="AD891" s="68">
        <f>(($D891*'fnd base rates'!L$7)
+($E891*'fnd base rates'!L$8)
+($F891*'fnd base rates'!L$9)
+($G891*'fnd base rates'!L$10)
+($H891*'fnd base rates'!L$11)
+($I891*'fnd base rates'!L$12)
+($J891*'fnd base rates'!L$13)
+($K891*'fnd base rates'!L$14)
+($M891*'fnd base rates'!L$16)
+($N891*'fnd base rates'!L$17)
+($O891*'fnd base rates'!L$18)
+($P891*VLOOKUP($S891+12,rate_basefnd,12)))</f>
        <v>8486.8763999999992</v>
      </c>
      <c r="AE891" s="68">
        <f>(($D891*'fnd base rates'!M$7)
+($E891*'fnd base rates'!M$8)
+($F891*'fnd base rates'!M$9)
+($G891*'fnd base rates'!M$10)
+($H891*'fnd base rates'!M$11)
+($I891*'fnd base rates'!M$12)
+($J891*'fnd base rates'!M$13)
+($K891*'fnd base rates'!M$14)
+($M891*'fnd base rates'!M$16)
+($N891*'fnd base rates'!M$17)
+($O891*'fnd base rates'!M$18)
+($P891*VLOOKUP($S891+12,rate_basefnd,13)))</f>
        <v>0</v>
      </c>
      <c r="AF891" s="3">
        <f t="shared" si="183"/>
        <v>57857.162000000004</v>
      </c>
      <c r="AH891" s="205">
        <f t="shared" si="184"/>
        <v>498281332</v>
      </c>
      <c r="AI891" s="3" t="str">
        <f t="shared" si="188"/>
        <v>498</v>
      </c>
      <c r="AJ891" s="1" t="str">
        <f t="shared" si="189"/>
        <v>281</v>
      </c>
      <c r="AK891" s="1" t="str">
        <f t="shared" si="190"/>
        <v>332</v>
      </c>
      <c r="AL891" s="3">
        <f t="shared" si="185"/>
        <v>1</v>
      </c>
      <c r="AM891" s="3">
        <f t="shared" si="195"/>
        <v>3</v>
      </c>
      <c r="AN891" s="3">
        <f t="shared" si="191"/>
        <v>57857.162000000004</v>
      </c>
      <c r="AO891" s="3">
        <f t="shared" si="192"/>
        <v>19286</v>
      </c>
      <c r="AP891" s="3">
        <f t="shared" si="186"/>
        <v>1458</v>
      </c>
      <c r="AQ891" s="3">
        <v>17828</v>
      </c>
      <c r="AS891" s="68"/>
      <c r="AT891" s="68"/>
      <c r="AX891" s="4">
        <f t="shared" si="193"/>
        <v>0</v>
      </c>
      <c r="AZ891" s="4">
        <f t="shared" si="194"/>
        <v>0</v>
      </c>
      <c r="BB891" s="4"/>
    </row>
    <row r="892" spans="1:54" s="3" customFormat="1">
      <c r="A892" s="205" t="str">
        <f t="shared" si="187"/>
        <v>499</v>
      </c>
      <c r="B892" s="1">
        <v>499061005</v>
      </c>
      <c r="C892" s="7" t="s">
        <v>130</v>
      </c>
      <c r="D892" s="8">
        <f>'fnd enro'!D892</f>
        <v>0</v>
      </c>
      <c r="E892" s="8">
        <f>'fnd enro'!E892</f>
        <v>0</v>
      </c>
      <c r="F892" s="8">
        <f>'fnd enro'!F892</f>
        <v>0</v>
      </c>
      <c r="G892" s="8">
        <f>'fnd enro'!G892</f>
        <v>0</v>
      </c>
      <c r="H892" s="8">
        <f>'fnd enro'!H892</f>
        <v>0</v>
      </c>
      <c r="I892" s="8">
        <f>'fnd enro'!I892</f>
        <v>32</v>
      </c>
      <c r="J892" s="8">
        <f>'fnd enro'!J892</f>
        <v>0</v>
      </c>
      <c r="K892" s="9">
        <f>'fnd enro'!K892</f>
        <v>1.28</v>
      </c>
      <c r="L892" s="8">
        <f>'fnd enro'!L892</f>
        <v>0</v>
      </c>
      <c r="M892" s="8">
        <f>'fnd enro'!M892</f>
        <v>0</v>
      </c>
      <c r="N892" s="8">
        <f>'fnd enro'!N892</f>
        <v>0</v>
      </c>
      <c r="O892" s="8">
        <f>'fnd enro'!O892</f>
        <v>4</v>
      </c>
      <c r="P892" s="8">
        <f>'fnd enro'!P892</f>
        <v>13</v>
      </c>
      <c r="Q892" s="8">
        <f>'fnd enro'!R892</f>
        <v>32</v>
      </c>
      <c r="R892" s="9">
        <f t="shared" si="182"/>
        <v>1</v>
      </c>
      <c r="S892" s="8">
        <f>VALUE('fnd enro'!Q892)</f>
        <v>8</v>
      </c>
      <c r="T892" s="1"/>
      <c r="U892" s="68">
        <f>(($D892*'fnd base rates'!C$7)
+($E892*'fnd base rates'!C$8)
+($F892*'fnd base rates'!C$9)
+($G892*'fnd base rates'!C$10)
+($H892*'fnd base rates'!C$11)
+($I892*'fnd base rates'!C$12)
+($J892*'fnd base rates'!C$13)
+($K892*'fnd base rates'!C$14)
+($M892*'fnd base rates'!C$16)
+($N892*'fnd base rates'!C$17)
+($O892*'fnd base rates'!C$18)
+($P892*VLOOKUP($S892+12,rate_basefnd,3)))
*$R892</f>
        <v>21075.378399999998</v>
      </c>
      <c r="V892" s="68">
        <f>(($D892*'fnd base rates'!D$7)
+($E892*'fnd base rates'!D$8)
+($F892*'fnd base rates'!D$9)
+($G892*'fnd base rates'!D$10)
+($H892*'fnd base rates'!D$11)
+($I892*'fnd base rates'!D$12)
+($J892*'fnd base rates'!D$13)
+($K892*'fnd base rates'!D$14)
+($M892*'fnd base rates'!D$16)
+($N892*'fnd base rates'!D$17)
+($O892*'fnd base rates'!D$18)
+($P892*VLOOKUP($S892+12,rate_basefnd,4)))
*$R892</f>
        <v>34242.92</v>
      </c>
      <c r="W892" s="68">
        <f>(($D892*'fnd base rates'!E$7)
+($E892*'fnd base rates'!E$8)
+($F892*'fnd base rates'!E$9)
+($G892*'fnd base rates'!E$10)
+($H892*'fnd base rates'!E$11)
+($I892*'fnd base rates'!E$12)
+($J892*'fnd base rates'!E$13)
+($K892*'fnd base rates'!E$14)
+($M892*'fnd base rates'!E$16)
+($N892*'fnd base rates'!E$17)
+($O892*'fnd base rates'!E$18)
+($P892*VLOOKUP($S892+12,rate_basefnd,5)))
*$R892</f>
        <v>241005.33559999999</v>
      </c>
      <c r="X892" s="68">
        <f>(($D892*'fnd base rates'!F$7)
+($E892*'fnd base rates'!F$8)
+($F892*'fnd base rates'!F$9)
+($G892*'fnd base rates'!F$10)
+($H892*'fnd base rates'!F$11)
+($I892*'fnd base rates'!F$12)
+($J892*'fnd base rates'!F$13)
+($K892*'fnd base rates'!F$14)
+($M892*'fnd base rates'!F$16)
+($N892*'fnd base rates'!F$17)
+($O892*'fnd base rates'!F$18)
+($P892*VLOOKUP($S892+12,rate_basefnd,6)))
*$R892</f>
        <v>33016.849599999994</v>
      </c>
      <c r="Y892" s="68">
        <f>(($D892*'fnd base rates'!G$7)
+($E892*'fnd base rates'!G$8)
+($F892*'fnd base rates'!G$9)
+($G892*'fnd base rates'!G$10)
+($H892*'fnd base rates'!G$11)
+($I892*'fnd base rates'!G$12)
+($J892*'fnd base rates'!G$13)
+($K892*'fnd base rates'!G$14)
+($M892*'fnd base rates'!G$16)
+($N892*'fnd base rates'!G$17)
+($O892*'fnd base rates'!G$18)
+($P892*VLOOKUP($S892+12,rate_basefnd,7)))
*$R892</f>
        <v>8991.5927999999985</v>
      </c>
      <c r="Z892" s="68">
        <f>(($D892*'fnd base rates'!H$7)
+($E892*'fnd base rates'!H$8)
+($F892*'fnd base rates'!H$9)
+($G892*'fnd base rates'!H$10)
+($H892*'fnd base rates'!H$11)
+($I892*'fnd base rates'!H$12)
+($J892*'fnd base rates'!H$13)
+($K892*'fnd base rates'!H$14)
+($M892*'fnd base rates'!H$16)
+($N892*'fnd base rates'!H$17)
+($O892*'fnd base rates'!H$18)
+($P892*VLOOKUP($S892+12,rate_basefnd,8)))</f>
        <v>30627.268</v>
      </c>
      <c r="AA892" s="68">
        <f>(($D892*'fnd base rates'!I$7)
+($E892*'fnd base rates'!I$8)
+($F892*'fnd base rates'!I$9)
+($G892*'fnd base rates'!I$10)
+($H892*'fnd base rates'!I$11)
+($I892*'fnd base rates'!I$12)
+($J892*'fnd base rates'!I$13)
+($K892*'fnd base rates'!I$14)
+($M892*'fnd base rates'!I$16)
+($N892*'fnd base rates'!I$17)
+($O892*'fnd base rates'!I$18)
+($P892*VLOOKUP($S892+12,rate_basefnd,9)))
*$R892</f>
        <v>17956.650000000001</v>
      </c>
      <c r="AB892" s="68">
        <f>(($D892*'fnd base rates'!J$7)
+($E892*'fnd base rates'!J$8)
+($F892*'fnd base rates'!J$9)
+($G892*'fnd base rates'!J$10)
+($H892*'fnd base rates'!J$11)
+($I892*'fnd base rates'!J$12)
+($J892*'fnd base rates'!J$13)
+($K892*'fnd base rates'!J$14)
+($M892*'fnd base rates'!J$16)
+($N892*'fnd base rates'!J$17)
+($O892*'fnd base rates'!J$18)
+($P892*VLOOKUP($S892+12,rate_basefnd,10)))
*$R892</f>
        <v>32842.21</v>
      </c>
      <c r="AC892" s="68">
        <f>(($D892*'fnd base rates'!K$7)
+($E892*'fnd base rates'!K$8)
+($F892*'fnd base rates'!K$9)
+($G892*'fnd base rates'!K$10)
+($H892*'fnd base rates'!K$11)
+($I892*'fnd base rates'!K$12)
+($J892*'fnd base rates'!K$13)
+($K892*'fnd base rates'!K$14)
+($M892*'fnd base rates'!K$16)
+($N892*'fnd base rates'!K$17)
+($O892*'fnd base rates'!K$18)
+($P892*VLOOKUP($S892+12,rate_basefnd,11)))
*$R892</f>
        <v>42849.231999999996</v>
      </c>
      <c r="AD892" s="68">
        <f>(($D892*'fnd base rates'!L$7)
+($E892*'fnd base rates'!L$8)
+($F892*'fnd base rates'!L$9)
+($G892*'fnd base rates'!L$10)
+($H892*'fnd base rates'!L$11)
+($I892*'fnd base rates'!L$12)
+($J892*'fnd base rates'!L$13)
+($K892*'fnd base rates'!L$14)
+($M892*'fnd base rates'!L$16)
+($N892*'fnd base rates'!L$17)
+($O892*'fnd base rates'!L$18)
+($P892*VLOOKUP($S892+12,rate_basefnd,12)))</f>
        <v>82282.431600000011</v>
      </c>
      <c r="AE892" s="68">
        <f>(($D892*'fnd base rates'!M$7)
+($E892*'fnd base rates'!M$8)
+($F892*'fnd base rates'!M$9)
+($G892*'fnd base rates'!M$10)
+($H892*'fnd base rates'!M$11)
+($I892*'fnd base rates'!M$12)
+($J892*'fnd base rates'!M$13)
+($K892*'fnd base rates'!M$14)
+($M892*'fnd base rates'!M$16)
+($N892*'fnd base rates'!M$17)
+($O892*'fnd base rates'!M$18)
+($P892*VLOOKUP($S892+12,rate_basefnd,13)))</f>
        <v>0</v>
      </c>
      <c r="AF892" s="3">
        <f t="shared" si="183"/>
        <v>544889.86800000002</v>
      </c>
      <c r="AH892" s="205">
        <f t="shared" si="184"/>
        <v>499061005</v>
      </c>
      <c r="AI892" s="3" t="str">
        <f t="shared" si="188"/>
        <v>499</v>
      </c>
      <c r="AJ892" s="1" t="str">
        <f t="shared" si="189"/>
        <v>061</v>
      </c>
      <c r="AK892" s="1" t="str">
        <f t="shared" si="190"/>
        <v>005</v>
      </c>
      <c r="AL892" s="3">
        <f t="shared" si="185"/>
        <v>1</v>
      </c>
      <c r="AM892" s="3">
        <f t="shared" si="195"/>
        <v>32</v>
      </c>
      <c r="AN892" s="3">
        <f t="shared" si="191"/>
        <v>544889.86800000002</v>
      </c>
      <c r="AO892" s="3">
        <f t="shared" si="192"/>
        <v>17028</v>
      </c>
      <c r="AP892" s="3">
        <f t="shared" si="186"/>
        <v>3004</v>
      </c>
      <c r="AQ892" s="3">
        <v>14024</v>
      </c>
      <c r="AS892" s="68"/>
      <c r="AT892" s="68"/>
      <c r="AX892" s="4">
        <f t="shared" si="193"/>
        <v>0</v>
      </c>
      <c r="AZ892" s="4">
        <f t="shared" si="194"/>
        <v>0</v>
      </c>
      <c r="BB892" s="4"/>
    </row>
    <row r="893" spans="1:54" s="3" customFormat="1">
      <c r="A893" s="205" t="str">
        <f t="shared" si="187"/>
        <v>499</v>
      </c>
      <c r="B893" s="1">
        <v>499061024</v>
      </c>
      <c r="C893" s="7" t="s">
        <v>130</v>
      </c>
      <c r="D893" s="8">
        <f>'fnd enro'!D893</f>
        <v>0</v>
      </c>
      <c r="E893" s="8">
        <f>'fnd enro'!E893</f>
        <v>0</v>
      </c>
      <c r="F893" s="8">
        <f>'fnd enro'!F893</f>
        <v>0</v>
      </c>
      <c r="G893" s="8">
        <f>'fnd enro'!G893</f>
        <v>0</v>
      </c>
      <c r="H893" s="8">
        <f>'fnd enro'!H893</f>
        <v>0</v>
      </c>
      <c r="I893" s="8">
        <f>'fnd enro'!I893</f>
        <v>1</v>
      </c>
      <c r="J893" s="8">
        <f>'fnd enro'!J893</f>
        <v>0</v>
      </c>
      <c r="K893" s="9">
        <f>'fnd enro'!K893</f>
        <v>0.04</v>
      </c>
      <c r="L893" s="8">
        <f>'fnd enro'!L893</f>
        <v>0</v>
      </c>
      <c r="M893" s="8">
        <f>'fnd enro'!M893</f>
        <v>0</v>
      </c>
      <c r="N893" s="8">
        <f>'fnd enro'!N893</f>
        <v>0</v>
      </c>
      <c r="O893" s="8">
        <f>'fnd enro'!O893</f>
        <v>0</v>
      </c>
      <c r="P893" s="8">
        <f>'fnd enro'!P893</f>
        <v>0</v>
      </c>
      <c r="Q893" s="8">
        <f>'fnd enro'!R893</f>
        <v>1</v>
      </c>
      <c r="R893" s="9">
        <f t="shared" si="182"/>
        <v>1</v>
      </c>
      <c r="S893" s="8">
        <f>VALUE('fnd enro'!Q893)</f>
        <v>5</v>
      </c>
      <c r="T893" s="1"/>
      <c r="U893" s="68">
        <f>(($D893*'fnd base rates'!C$7)
+($E893*'fnd base rates'!C$8)
+($F893*'fnd base rates'!C$9)
+($G893*'fnd base rates'!C$10)
+($H893*'fnd base rates'!C$11)
+($I893*'fnd base rates'!C$12)
+($J893*'fnd base rates'!C$13)
+($K893*'fnd base rates'!C$14)
+($M893*'fnd base rates'!C$16)
+($N893*'fnd base rates'!C$17)
+($O893*'fnd base rates'!C$18)
+($P893*VLOOKUP($S893+12,rate_basefnd,3)))
*$R893</f>
        <v>599.66120000000001</v>
      </c>
      <c r="V893" s="68">
        <f>(($D893*'fnd base rates'!D$7)
+($E893*'fnd base rates'!D$8)
+($F893*'fnd base rates'!D$9)
+($G893*'fnd base rates'!D$10)
+($H893*'fnd base rates'!D$11)
+($I893*'fnd base rates'!D$12)
+($J893*'fnd base rates'!D$13)
+($K893*'fnd base rates'!D$14)
+($M893*'fnd base rates'!D$16)
+($N893*'fnd base rates'!D$17)
+($O893*'fnd base rates'!D$18)
+($P893*VLOOKUP($S893+12,rate_basefnd,4)))
*$R893</f>
        <v>848.74</v>
      </c>
      <c r="W893" s="68">
        <f>(($D893*'fnd base rates'!E$7)
+($E893*'fnd base rates'!E$8)
+($F893*'fnd base rates'!E$9)
+($G893*'fnd base rates'!E$10)
+($H893*'fnd base rates'!E$11)
+($I893*'fnd base rates'!E$12)
+($J893*'fnd base rates'!E$13)
+($K893*'fnd base rates'!E$14)
+($M893*'fnd base rates'!E$16)
+($N893*'fnd base rates'!E$17)
+($O893*'fnd base rates'!E$18)
+($P893*VLOOKUP($S893+12,rate_basefnd,5)))
*$R893</f>
        <v>5464.3107999999993</v>
      </c>
      <c r="X893" s="68">
        <f>(($D893*'fnd base rates'!F$7)
+($E893*'fnd base rates'!F$8)
+($F893*'fnd base rates'!F$9)
+($G893*'fnd base rates'!F$10)
+($H893*'fnd base rates'!F$11)
+($I893*'fnd base rates'!F$12)
+($J893*'fnd base rates'!F$13)
+($K893*'fnd base rates'!F$14)
+($M893*'fnd base rates'!F$16)
+($N893*'fnd base rates'!F$17)
+($O893*'fnd base rates'!F$18)
+($P893*VLOOKUP($S893+12,rate_basefnd,6)))
*$R893</f>
        <v>997.85279999999989</v>
      </c>
      <c r="Y893" s="68">
        <f>(($D893*'fnd base rates'!G$7)
+($E893*'fnd base rates'!G$8)
+($F893*'fnd base rates'!G$9)
+($G893*'fnd base rates'!G$10)
+($H893*'fnd base rates'!G$11)
+($I893*'fnd base rates'!G$12)
+($J893*'fnd base rates'!G$13)
+($K893*'fnd base rates'!G$14)
+($M893*'fnd base rates'!G$16)
+($N893*'fnd base rates'!G$17)
+($O893*'fnd base rates'!G$18)
+($P893*VLOOKUP($S893+12,rate_basefnd,7)))
*$R893</f>
        <v>182.53039999999999</v>
      </c>
      <c r="Z893" s="68">
        <f>(($D893*'fnd base rates'!H$7)
+($E893*'fnd base rates'!H$8)
+($F893*'fnd base rates'!H$9)
+($G893*'fnd base rates'!H$10)
+($H893*'fnd base rates'!H$11)
+($I893*'fnd base rates'!H$12)
+($J893*'fnd base rates'!H$13)
+($K893*'fnd base rates'!H$14)
+($M893*'fnd base rates'!H$16)
+($N893*'fnd base rates'!H$17)
+($O893*'fnd base rates'!H$18)
+($P893*VLOOKUP($S893+12,rate_basefnd,8)))</f>
        <v>919.26400000000001</v>
      </c>
      <c r="AA893" s="68">
        <f>(($D893*'fnd base rates'!I$7)
+($E893*'fnd base rates'!I$8)
+($F893*'fnd base rates'!I$9)
+($G893*'fnd base rates'!I$10)
+($H893*'fnd base rates'!I$11)
+($I893*'fnd base rates'!I$12)
+($J893*'fnd base rates'!I$13)
+($K893*'fnd base rates'!I$14)
+($M893*'fnd base rates'!I$16)
+($N893*'fnd base rates'!I$17)
+($O893*'fnd base rates'!I$18)
+($P893*VLOOKUP($S893+12,rate_basefnd,9)))
*$R893</f>
        <v>472.52</v>
      </c>
      <c r="AB893" s="68">
        <f>(($D893*'fnd base rates'!J$7)
+($E893*'fnd base rates'!J$8)
+($F893*'fnd base rates'!J$9)
+($G893*'fnd base rates'!J$10)
+($H893*'fnd base rates'!J$11)
+($I893*'fnd base rates'!J$12)
+($J893*'fnd base rates'!J$13)
+($K893*'fnd base rates'!J$14)
+($M893*'fnd base rates'!J$16)
+($N893*'fnd base rates'!J$17)
+($O893*'fnd base rates'!J$18)
+($P893*VLOOKUP($S893+12,rate_basefnd,10)))
*$R893</f>
        <v>636.49</v>
      </c>
      <c r="AC893" s="68">
        <f>(($D893*'fnd base rates'!K$7)
+($E893*'fnd base rates'!K$8)
+($F893*'fnd base rates'!K$9)
+($G893*'fnd base rates'!K$10)
+($H893*'fnd base rates'!K$11)
+($I893*'fnd base rates'!K$12)
+($J893*'fnd base rates'!K$13)
+($K893*'fnd base rates'!K$14)
+($M893*'fnd base rates'!K$16)
+($N893*'fnd base rates'!K$17)
+($O893*'fnd base rates'!K$18)
+($P893*VLOOKUP($S893+12,rate_basefnd,11)))
*$R893</f>
        <v>1280.886</v>
      </c>
      <c r="AD893" s="68">
        <f>(($D893*'fnd base rates'!L$7)
+($E893*'fnd base rates'!L$8)
+($F893*'fnd base rates'!L$9)
+($G893*'fnd base rates'!L$10)
+($H893*'fnd base rates'!L$11)
+($I893*'fnd base rates'!L$12)
+($J893*'fnd base rates'!L$13)
+($K893*'fnd base rates'!L$14)
+($M893*'fnd base rates'!L$16)
+($N893*'fnd base rates'!L$17)
+($O893*'fnd base rates'!L$18)
+($P893*VLOOKUP($S893+12,rate_basefnd,12)))</f>
        <v>2166.2388000000001</v>
      </c>
      <c r="AE893" s="68">
        <f>(($D893*'fnd base rates'!M$7)
+($E893*'fnd base rates'!M$8)
+($F893*'fnd base rates'!M$9)
+($G893*'fnd base rates'!M$10)
+($H893*'fnd base rates'!M$11)
+($I893*'fnd base rates'!M$12)
+($J893*'fnd base rates'!M$13)
+($K893*'fnd base rates'!M$14)
+($M893*'fnd base rates'!M$16)
+($N893*'fnd base rates'!M$17)
+($O893*'fnd base rates'!M$18)
+($P893*VLOOKUP($S893+12,rate_basefnd,13)))</f>
        <v>0</v>
      </c>
      <c r="AF893" s="3">
        <f t="shared" si="183"/>
        <v>13568.493999999999</v>
      </c>
      <c r="AH893" s="205">
        <f t="shared" si="184"/>
        <v>499061024</v>
      </c>
      <c r="AI893" s="3" t="str">
        <f t="shared" si="188"/>
        <v>499</v>
      </c>
      <c r="AJ893" s="1" t="str">
        <f t="shared" si="189"/>
        <v>061</v>
      </c>
      <c r="AK893" s="1" t="str">
        <f t="shared" si="190"/>
        <v>024</v>
      </c>
      <c r="AL893" s="3">
        <f t="shared" si="185"/>
        <v>1</v>
      </c>
      <c r="AM893" s="3">
        <f t="shared" si="195"/>
        <v>1</v>
      </c>
      <c r="AN893" s="3">
        <f t="shared" si="191"/>
        <v>13568.493999999999</v>
      </c>
      <c r="AO893" s="3">
        <f t="shared" si="192"/>
        <v>13568</v>
      </c>
      <c r="AP893" s="3">
        <f t="shared" si="186"/>
        <v>1003</v>
      </c>
      <c r="AQ893" s="3">
        <v>12565</v>
      </c>
      <c r="AS893" s="68"/>
      <c r="AT893" s="68"/>
      <c r="AX893" s="4">
        <f t="shared" si="193"/>
        <v>0</v>
      </c>
      <c r="AZ893" s="4">
        <f t="shared" si="194"/>
        <v>0</v>
      </c>
      <c r="BB893" s="4"/>
    </row>
    <row r="894" spans="1:54" s="3" customFormat="1">
      <c r="A894" s="205" t="str">
        <f t="shared" si="187"/>
        <v>499</v>
      </c>
      <c r="B894" s="1">
        <v>499061061</v>
      </c>
      <c r="C894" s="7" t="s">
        <v>130</v>
      </c>
      <c r="D894" s="8">
        <f>'fnd enro'!D894</f>
        <v>0</v>
      </c>
      <c r="E894" s="8">
        <f>'fnd enro'!E894</f>
        <v>0</v>
      </c>
      <c r="F894" s="8">
        <f>'fnd enro'!F894</f>
        <v>0</v>
      </c>
      <c r="G894" s="8">
        <f>'fnd enro'!G894</f>
        <v>0</v>
      </c>
      <c r="H894" s="8">
        <f>'fnd enro'!H894</f>
        <v>0</v>
      </c>
      <c r="I894" s="8">
        <f>'fnd enro'!I894</f>
        <v>97</v>
      </c>
      <c r="J894" s="8">
        <f>'fnd enro'!J894</f>
        <v>0</v>
      </c>
      <c r="K894" s="9">
        <f>'fnd enro'!K894</f>
        <v>3.88</v>
      </c>
      <c r="L894" s="8">
        <f>'fnd enro'!L894</f>
        <v>0</v>
      </c>
      <c r="M894" s="8">
        <f>'fnd enro'!M894</f>
        <v>0</v>
      </c>
      <c r="N894" s="8">
        <f>'fnd enro'!N894</f>
        <v>0</v>
      </c>
      <c r="O894" s="8">
        <f>'fnd enro'!O894</f>
        <v>1</v>
      </c>
      <c r="P894" s="8">
        <f>'fnd enro'!P894</f>
        <v>39</v>
      </c>
      <c r="Q894" s="8">
        <f>'fnd enro'!R894</f>
        <v>97</v>
      </c>
      <c r="R894" s="9">
        <f t="shared" si="182"/>
        <v>1</v>
      </c>
      <c r="S894" s="8">
        <f>VALUE('fnd enro'!Q894)</f>
        <v>10</v>
      </c>
      <c r="T894" s="1"/>
      <c r="U894" s="68">
        <f>(($D894*'fnd base rates'!C$7)
+($E894*'fnd base rates'!C$8)
+($F894*'fnd base rates'!C$9)
+($G894*'fnd base rates'!C$10)
+($H894*'fnd base rates'!C$11)
+($I894*'fnd base rates'!C$12)
+($J894*'fnd base rates'!C$13)
+($K894*'fnd base rates'!C$14)
+($M894*'fnd base rates'!C$16)
+($N894*'fnd base rates'!C$17)
+($O894*'fnd base rates'!C$18)
+($P894*VLOOKUP($S894+12,rate_basefnd,3)))
*$R894</f>
        <v>62789.6564</v>
      </c>
      <c r="V894" s="68">
        <f>(($D894*'fnd base rates'!D$7)
+($E894*'fnd base rates'!D$8)
+($F894*'fnd base rates'!D$9)
+($G894*'fnd base rates'!D$10)
+($H894*'fnd base rates'!D$11)
+($I894*'fnd base rates'!D$12)
+($J894*'fnd base rates'!D$13)
+($K894*'fnd base rates'!D$14)
+($M894*'fnd base rates'!D$16)
+($N894*'fnd base rates'!D$17)
+($O894*'fnd base rates'!D$18)
+($P894*VLOOKUP($S894+12,rate_basefnd,4)))
*$R894</f>
        <v>103767.59</v>
      </c>
      <c r="W894" s="68">
        <f>(($D894*'fnd base rates'!E$7)
+($E894*'fnd base rates'!E$8)
+($F894*'fnd base rates'!E$9)
+($G894*'fnd base rates'!E$10)
+($H894*'fnd base rates'!E$11)
+($I894*'fnd base rates'!E$12)
+($J894*'fnd base rates'!E$13)
+($K894*'fnd base rates'!E$14)
+($M894*'fnd base rates'!E$16)
+($N894*'fnd base rates'!E$17)
+($O894*'fnd base rates'!E$18)
+($P894*VLOOKUP($S894+12,rate_basefnd,5)))
*$R894</f>
        <v>738580.47759999987</v>
      </c>
      <c r="X894" s="68">
        <f>(($D894*'fnd base rates'!F$7)
+($E894*'fnd base rates'!F$8)
+($F894*'fnd base rates'!F$9)
+($G894*'fnd base rates'!F$10)
+($H894*'fnd base rates'!F$11)
+($I894*'fnd base rates'!F$12)
+($J894*'fnd base rates'!F$13)
+($K894*'fnd base rates'!F$14)
+($M894*'fnd base rates'!F$16)
+($N894*'fnd base rates'!F$17)
+($O894*'fnd base rates'!F$18)
+($P894*VLOOKUP($S894+12,rate_basefnd,6)))
*$R894</f>
        <v>97063.111599999989</v>
      </c>
      <c r="Y894" s="68">
        <f>(($D894*'fnd base rates'!G$7)
+($E894*'fnd base rates'!G$8)
+($F894*'fnd base rates'!G$9)
+($G894*'fnd base rates'!G$10)
+($H894*'fnd base rates'!G$11)
+($I894*'fnd base rates'!G$12)
+($J894*'fnd base rates'!G$13)
+($K894*'fnd base rates'!G$14)
+($M894*'fnd base rates'!G$16)
+($N894*'fnd base rates'!G$17)
+($O894*'fnd base rates'!G$18)
+($P894*VLOOKUP($S894+12,rate_basefnd,7)))
*$R894</f>
        <v>27808.318799999997</v>
      </c>
      <c r="Z894" s="68">
        <f>(($D894*'fnd base rates'!H$7)
+($E894*'fnd base rates'!H$8)
+($F894*'fnd base rates'!H$9)
+($G894*'fnd base rates'!H$10)
+($H894*'fnd base rates'!H$11)
+($I894*'fnd base rates'!H$12)
+($J894*'fnd base rates'!H$13)
+($K894*'fnd base rates'!H$14)
+($M894*'fnd base rates'!H$16)
+($N894*'fnd base rates'!H$17)
+($O894*'fnd base rates'!H$18)
+($P894*VLOOKUP($S894+12,rate_basefnd,8)))</f>
        <v>90899.428</v>
      </c>
      <c r="AA894" s="68">
        <f>(($D894*'fnd base rates'!I$7)
+($E894*'fnd base rates'!I$8)
+($F894*'fnd base rates'!I$9)
+($G894*'fnd base rates'!I$10)
+($H894*'fnd base rates'!I$11)
+($I894*'fnd base rates'!I$12)
+($J894*'fnd base rates'!I$13)
+($K894*'fnd base rates'!I$14)
+($M894*'fnd base rates'!I$16)
+($N894*'fnd base rates'!I$17)
+($O894*'fnd base rates'!I$18)
+($P894*VLOOKUP($S894+12,rate_basefnd,9)))
*$R894</f>
        <v>54318.19</v>
      </c>
      <c r="AB894" s="68">
        <f>(($D894*'fnd base rates'!J$7)
+($E894*'fnd base rates'!J$8)
+($F894*'fnd base rates'!J$9)
+($G894*'fnd base rates'!J$10)
+($H894*'fnd base rates'!J$11)
+($I894*'fnd base rates'!J$12)
+($J894*'fnd base rates'!J$13)
+($K894*'fnd base rates'!J$14)
+($M894*'fnd base rates'!J$16)
+($N894*'fnd base rates'!J$17)
+($O894*'fnd base rates'!J$18)
+($P894*VLOOKUP($S894+12,rate_basefnd,10)))
*$R894</f>
        <v>105258.62</v>
      </c>
      <c r="AC894" s="68">
        <f>(($D894*'fnd base rates'!K$7)
+($E894*'fnd base rates'!K$8)
+($F894*'fnd base rates'!K$9)
+($G894*'fnd base rates'!K$10)
+($H894*'fnd base rates'!K$11)
+($I894*'fnd base rates'!K$12)
+($J894*'fnd base rates'!K$13)
+($K894*'fnd base rates'!K$14)
+($M894*'fnd base rates'!K$16)
+($N894*'fnd base rates'!K$17)
+($O894*'fnd base rates'!K$18)
+($P894*VLOOKUP($S894+12,rate_basefnd,11)))
*$R894</f>
        <v>124711.162</v>
      </c>
      <c r="AD894" s="68">
        <f>(($D894*'fnd base rates'!L$7)
+($E894*'fnd base rates'!L$8)
+($F894*'fnd base rates'!L$9)
+($G894*'fnd base rates'!L$10)
+($H894*'fnd base rates'!L$11)
+($I894*'fnd base rates'!L$12)
+($J894*'fnd base rates'!L$13)
+($K894*'fnd base rates'!L$14)
+($M894*'fnd base rates'!L$16)
+($N894*'fnd base rates'!L$17)
+($O894*'fnd base rates'!L$18)
+($P894*VLOOKUP($S894+12,rate_basefnd,12)))</f>
        <v>249388.89359999998</v>
      </c>
      <c r="AE894" s="68">
        <f>(($D894*'fnd base rates'!M$7)
+($E894*'fnd base rates'!M$8)
+($F894*'fnd base rates'!M$9)
+($G894*'fnd base rates'!M$10)
+($H894*'fnd base rates'!M$11)
+($I894*'fnd base rates'!M$12)
+($J894*'fnd base rates'!M$13)
+($K894*'fnd base rates'!M$14)
+($M894*'fnd base rates'!M$16)
+($N894*'fnd base rates'!M$17)
+($O894*'fnd base rates'!M$18)
+($P894*VLOOKUP($S894+12,rate_basefnd,13)))</f>
        <v>0</v>
      </c>
      <c r="AF894" s="3">
        <f t="shared" si="183"/>
        <v>1654585.4479999999</v>
      </c>
      <c r="AH894" s="205">
        <f t="shared" si="184"/>
        <v>499061061</v>
      </c>
      <c r="AI894" s="3" t="str">
        <f t="shared" si="188"/>
        <v>499</v>
      </c>
      <c r="AJ894" s="1" t="str">
        <f t="shared" si="189"/>
        <v>061</v>
      </c>
      <c r="AK894" s="1" t="str">
        <f t="shared" si="190"/>
        <v>061</v>
      </c>
      <c r="AL894" s="3">
        <f t="shared" si="185"/>
        <v>1</v>
      </c>
      <c r="AM894" s="3">
        <f t="shared" si="195"/>
        <v>97</v>
      </c>
      <c r="AN894" s="3">
        <f t="shared" si="191"/>
        <v>1654585.4479999999</v>
      </c>
      <c r="AO894" s="3">
        <f t="shared" si="192"/>
        <v>17058</v>
      </c>
      <c r="AP894" s="3">
        <f t="shared" si="186"/>
        <v>5126</v>
      </c>
      <c r="AQ894" s="3">
        <v>11932</v>
      </c>
      <c r="AS894" s="68"/>
      <c r="AT894" s="68"/>
      <c r="AX894" s="4">
        <f t="shared" si="193"/>
        <v>0</v>
      </c>
      <c r="AZ894" s="4">
        <f t="shared" si="194"/>
        <v>0</v>
      </c>
      <c r="BB894" s="4"/>
    </row>
    <row r="895" spans="1:54" s="3" customFormat="1">
      <c r="A895" s="205" t="str">
        <f t="shared" si="187"/>
        <v>499</v>
      </c>
      <c r="B895" s="1">
        <v>499061086</v>
      </c>
      <c r="C895" s="7" t="s">
        <v>130</v>
      </c>
      <c r="D895" s="8">
        <f>'fnd enro'!D895</f>
        <v>0</v>
      </c>
      <c r="E895" s="8">
        <f>'fnd enro'!E895</f>
        <v>0</v>
      </c>
      <c r="F895" s="8">
        <f>'fnd enro'!F895</f>
        <v>0</v>
      </c>
      <c r="G895" s="8">
        <f>'fnd enro'!G895</f>
        <v>0</v>
      </c>
      <c r="H895" s="8">
        <f>'fnd enro'!H895</f>
        <v>0</v>
      </c>
      <c r="I895" s="8">
        <f>'fnd enro'!I895</f>
        <v>1</v>
      </c>
      <c r="J895" s="8">
        <f>'fnd enro'!J895</f>
        <v>0</v>
      </c>
      <c r="K895" s="9">
        <f>'fnd enro'!K895</f>
        <v>0.04</v>
      </c>
      <c r="L895" s="8">
        <f>'fnd enro'!L895</f>
        <v>0</v>
      </c>
      <c r="M895" s="8">
        <f>'fnd enro'!M895</f>
        <v>0</v>
      </c>
      <c r="N895" s="8">
        <f>'fnd enro'!N895</f>
        <v>0</v>
      </c>
      <c r="O895" s="8">
        <f>'fnd enro'!O895</f>
        <v>0</v>
      </c>
      <c r="P895" s="8">
        <f>'fnd enro'!P895</f>
        <v>1</v>
      </c>
      <c r="Q895" s="8">
        <f>'fnd enro'!R895</f>
        <v>1</v>
      </c>
      <c r="R895" s="9">
        <f t="shared" si="182"/>
        <v>1</v>
      </c>
      <c r="S895" s="8">
        <f>VALUE('fnd enro'!Q895)</f>
        <v>7</v>
      </c>
      <c r="T895" s="1"/>
      <c r="U895" s="68">
        <f>(($D895*'fnd base rates'!C$7)
+($E895*'fnd base rates'!C$8)
+($F895*'fnd base rates'!C$9)
+($G895*'fnd base rates'!C$10)
+($H895*'fnd base rates'!C$11)
+($I895*'fnd base rates'!C$12)
+($J895*'fnd base rates'!C$13)
+($K895*'fnd base rates'!C$14)
+($M895*'fnd base rates'!C$16)
+($N895*'fnd base rates'!C$17)
+($O895*'fnd base rates'!C$18)
+($P895*VLOOKUP($S895+12,rate_basefnd,3)))
*$R895</f>
        <v>688.44119999999998</v>
      </c>
      <c r="V895" s="68">
        <f>(($D895*'fnd base rates'!D$7)
+($E895*'fnd base rates'!D$8)
+($F895*'fnd base rates'!D$9)
+($G895*'fnd base rates'!D$10)
+($H895*'fnd base rates'!D$11)
+($I895*'fnd base rates'!D$12)
+($J895*'fnd base rates'!D$13)
+($K895*'fnd base rates'!D$14)
+($M895*'fnd base rates'!D$16)
+($N895*'fnd base rates'!D$17)
+($O895*'fnd base rates'!D$18)
+($P895*VLOOKUP($S895+12,rate_basefnd,4)))
*$R895</f>
        <v>1269.3800000000001</v>
      </c>
      <c r="W895" s="68">
        <f>(($D895*'fnd base rates'!E$7)
+($E895*'fnd base rates'!E$8)
+($F895*'fnd base rates'!E$9)
+($G895*'fnd base rates'!E$10)
+($H895*'fnd base rates'!E$11)
+($I895*'fnd base rates'!E$12)
+($J895*'fnd base rates'!E$13)
+($K895*'fnd base rates'!E$14)
+($M895*'fnd base rates'!E$16)
+($N895*'fnd base rates'!E$17)
+($O895*'fnd base rates'!E$18)
+($P895*VLOOKUP($S895+12,rate_basefnd,5)))
*$R895</f>
        <v>9570.6707999999999</v>
      </c>
      <c r="X895" s="68">
        <f>(($D895*'fnd base rates'!F$7)
+($E895*'fnd base rates'!F$8)
+($F895*'fnd base rates'!F$9)
+($G895*'fnd base rates'!F$10)
+($H895*'fnd base rates'!F$11)
+($I895*'fnd base rates'!F$12)
+($J895*'fnd base rates'!F$13)
+($K895*'fnd base rates'!F$14)
+($M895*'fnd base rates'!F$16)
+($N895*'fnd base rates'!F$17)
+($O895*'fnd base rates'!F$18)
+($P895*VLOOKUP($S895+12,rate_basefnd,6)))
*$R895</f>
        <v>997.85279999999989</v>
      </c>
      <c r="Y895" s="68">
        <f>(($D895*'fnd base rates'!G$7)
+($E895*'fnd base rates'!G$8)
+($F895*'fnd base rates'!G$9)
+($G895*'fnd base rates'!G$10)
+($H895*'fnd base rates'!G$11)
+($I895*'fnd base rates'!G$12)
+($J895*'fnd base rates'!G$13)
+($K895*'fnd base rates'!G$14)
+($M895*'fnd base rates'!G$16)
+($N895*'fnd base rates'!G$17)
+($O895*'fnd base rates'!G$18)
+($P895*VLOOKUP($S895+12,rate_basefnd,7)))
*$R895</f>
        <v>381.75040000000001</v>
      </c>
      <c r="Z895" s="68">
        <f>(($D895*'fnd base rates'!H$7)
+($E895*'fnd base rates'!H$8)
+($F895*'fnd base rates'!H$9)
+($G895*'fnd base rates'!H$10)
+($H895*'fnd base rates'!H$11)
+($I895*'fnd base rates'!H$12)
+($J895*'fnd base rates'!H$13)
+($K895*'fnd base rates'!H$14)
+($M895*'fnd base rates'!H$16)
+($N895*'fnd base rates'!H$17)
+($O895*'fnd base rates'!H$18)
+($P895*VLOOKUP($S895+12,rate_basefnd,8)))</f>
        <v>949.80399999999997</v>
      </c>
      <c r="AA895" s="68">
        <f>(($D895*'fnd base rates'!I$7)
+($E895*'fnd base rates'!I$8)
+($F895*'fnd base rates'!I$9)
+($G895*'fnd base rates'!I$10)
+($H895*'fnd base rates'!I$11)
+($I895*'fnd base rates'!I$12)
+($J895*'fnd base rates'!I$13)
+($K895*'fnd base rates'!I$14)
+($M895*'fnd base rates'!I$16)
+($N895*'fnd base rates'!I$17)
+($O895*'fnd base rates'!I$18)
+($P895*VLOOKUP($S895+12,rate_basefnd,9)))
*$R895</f>
        <v>638.79999999999995</v>
      </c>
      <c r="AB895" s="68">
        <f>(($D895*'fnd base rates'!J$7)
+($E895*'fnd base rates'!J$8)
+($F895*'fnd base rates'!J$9)
+($G895*'fnd base rates'!J$10)
+($H895*'fnd base rates'!J$11)
+($I895*'fnd base rates'!J$12)
+($J895*'fnd base rates'!J$13)
+($K895*'fnd base rates'!J$14)
+($M895*'fnd base rates'!J$16)
+($N895*'fnd base rates'!J$17)
+($O895*'fnd base rates'!J$18)
+($P895*VLOOKUP($S895+12,rate_basefnd,10)))
*$R895</f>
        <v>1500.53</v>
      </c>
      <c r="AC895" s="68">
        <f>(($D895*'fnd base rates'!K$7)
+($E895*'fnd base rates'!K$8)
+($F895*'fnd base rates'!K$9)
+($G895*'fnd base rates'!K$10)
+($H895*'fnd base rates'!K$11)
+($I895*'fnd base rates'!K$12)
+($J895*'fnd base rates'!K$13)
+($K895*'fnd base rates'!K$14)
+($M895*'fnd base rates'!K$16)
+($N895*'fnd base rates'!K$17)
+($O895*'fnd base rates'!K$18)
+($P895*VLOOKUP($S895+12,rate_basefnd,11)))
*$R895</f>
        <v>1280.886</v>
      </c>
      <c r="AD895" s="68">
        <f>(($D895*'fnd base rates'!L$7)
+($E895*'fnd base rates'!L$8)
+($F895*'fnd base rates'!L$9)
+($G895*'fnd base rates'!L$10)
+($H895*'fnd base rates'!L$11)
+($I895*'fnd base rates'!L$12)
+($J895*'fnd base rates'!L$13)
+($K895*'fnd base rates'!L$14)
+($M895*'fnd base rates'!L$16)
+($N895*'fnd base rates'!L$17)
+($O895*'fnd base rates'!L$18)
+($P895*VLOOKUP($S895+12,rate_basefnd,12)))</f>
        <v>2936.6288</v>
      </c>
      <c r="AE895" s="68">
        <f>(($D895*'fnd base rates'!M$7)
+($E895*'fnd base rates'!M$8)
+($F895*'fnd base rates'!M$9)
+($G895*'fnd base rates'!M$10)
+($H895*'fnd base rates'!M$11)
+($I895*'fnd base rates'!M$12)
+($J895*'fnd base rates'!M$13)
+($K895*'fnd base rates'!M$14)
+($M895*'fnd base rates'!M$16)
+($N895*'fnd base rates'!M$17)
+($O895*'fnd base rates'!M$18)
+($P895*VLOOKUP($S895+12,rate_basefnd,13)))</f>
        <v>0</v>
      </c>
      <c r="AF895" s="3">
        <f t="shared" si="183"/>
        <v>20214.743999999999</v>
      </c>
      <c r="AH895" s="205">
        <f t="shared" si="184"/>
        <v>499061086</v>
      </c>
      <c r="AI895" s="3" t="str">
        <f t="shared" si="188"/>
        <v>499</v>
      </c>
      <c r="AJ895" s="1" t="str">
        <f t="shared" si="189"/>
        <v>061</v>
      </c>
      <c r="AK895" s="1" t="str">
        <f t="shared" si="190"/>
        <v>086</v>
      </c>
      <c r="AL895" s="3">
        <f t="shared" si="185"/>
        <v>1</v>
      </c>
      <c r="AM895" s="3">
        <f t="shared" si="195"/>
        <v>1</v>
      </c>
      <c r="AN895" s="3">
        <f t="shared" si="191"/>
        <v>20214.743999999999</v>
      </c>
      <c r="AO895" s="3">
        <f t="shared" si="192"/>
        <v>20215</v>
      </c>
      <c r="AP895" s="3">
        <f t="shared" si="186"/>
        <v>8669</v>
      </c>
      <c r="AQ895" s="3">
        <v>11546</v>
      </c>
      <c r="AS895" s="68"/>
      <c r="AT895" s="68"/>
      <c r="AX895" s="4">
        <f t="shared" si="193"/>
        <v>0</v>
      </c>
      <c r="AZ895" s="4">
        <f t="shared" si="194"/>
        <v>0</v>
      </c>
      <c r="BB895" s="4"/>
    </row>
    <row r="896" spans="1:54" s="3" customFormat="1">
      <c r="A896" s="205" t="str">
        <f t="shared" si="187"/>
        <v>499</v>
      </c>
      <c r="B896" s="1">
        <v>499061087</v>
      </c>
      <c r="C896" s="7" t="s">
        <v>130</v>
      </c>
      <c r="D896" s="8">
        <f>'fnd enro'!D896</f>
        <v>0</v>
      </c>
      <c r="E896" s="8">
        <f>'fnd enro'!E896</f>
        <v>0</v>
      </c>
      <c r="F896" s="8">
        <f>'fnd enro'!F896</f>
        <v>0</v>
      </c>
      <c r="G896" s="8">
        <f>'fnd enro'!G896</f>
        <v>0</v>
      </c>
      <c r="H896" s="8">
        <f>'fnd enro'!H896</f>
        <v>0</v>
      </c>
      <c r="I896" s="8">
        <f>'fnd enro'!I896</f>
        <v>1</v>
      </c>
      <c r="J896" s="8">
        <f>'fnd enro'!J896</f>
        <v>0</v>
      </c>
      <c r="K896" s="9">
        <f>'fnd enro'!K896</f>
        <v>0.04</v>
      </c>
      <c r="L896" s="8">
        <f>'fnd enro'!L896</f>
        <v>0</v>
      </c>
      <c r="M896" s="8">
        <f>'fnd enro'!M896</f>
        <v>0</v>
      </c>
      <c r="N896" s="8">
        <f>'fnd enro'!N896</f>
        <v>0</v>
      </c>
      <c r="O896" s="8">
        <f>'fnd enro'!O896</f>
        <v>0</v>
      </c>
      <c r="P896" s="8">
        <f>'fnd enro'!P896</f>
        <v>1</v>
      </c>
      <c r="Q896" s="8">
        <f>'fnd enro'!R896</f>
        <v>1</v>
      </c>
      <c r="R896" s="9">
        <f t="shared" si="182"/>
        <v>1</v>
      </c>
      <c r="S896" s="8">
        <f>VALUE('fnd enro'!Q896)</f>
        <v>5</v>
      </c>
      <c r="T896" s="1"/>
      <c r="U896" s="68">
        <f>(($D896*'fnd base rates'!C$7)
+($E896*'fnd base rates'!C$8)
+($F896*'fnd base rates'!C$9)
+($G896*'fnd base rates'!C$10)
+($H896*'fnd base rates'!C$11)
+($I896*'fnd base rates'!C$12)
+($J896*'fnd base rates'!C$13)
+($K896*'fnd base rates'!C$14)
+($M896*'fnd base rates'!C$16)
+($N896*'fnd base rates'!C$17)
+($O896*'fnd base rates'!C$18)
+($P896*VLOOKUP($S896+12,rate_basefnd,3)))
*$R896</f>
        <v>671.25120000000004</v>
      </c>
      <c r="V896" s="68">
        <f>(($D896*'fnd base rates'!D$7)
+($E896*'fnd base rates'!D$8)
+($F896*'fnd base rates'!D$9)
+($G896*'fnd base rates'!D$10)
+($H896*'fnd base rates'!D$11)
+($I896*'fnd base rates'!D$12)
+($J896*'fnd base rates'!D$13)
+($K896*'fnd base rates'!D$14)
+($M896*'fnd base rates'!D$16)
+($N896*'fnd base rates'!D$17)
+($O896*'fnd base rates'!D$18)
+($P896*VLOOKUP($S896+12,rate_basefnd,4)))
*$R896</f>
        <v>1187.97</v>
      </c>
      <c r="W896" s="68">
        <f>(($D896*'fnd base rates'!E$7)
+($E896*'fnd base rates'!E$8)
+($F896*'fnd base rates'!E$9)
+($G896*'fnd base rates'!E$10)
+($H896*'fnd base rates'!E$11)
+($I896*'fnd base rates'!E$12)
+($J896*'fnd base rates'!E$13)
+($K896*'fnd base rates'!E$14)
+($M896*'fnd base rates'!E$16)
+($N896*'fnd base rates'!E$17)
+($O896*'fnd base rates'!E$18)
+($P896*VLOOKUP($S896+12,rate_basefnd,5)))
*$R896</f>
        <v>8775.8907999999992</v>
      </c>
      <c r="X896" s="68">
        <f>(($D896*'fnd base rates'!F$7)
+($E896*'fnd base rates'!F$8)
+($F896*'fnd base rates'!F$9)
+($G896*'fnd base rates'!F$10)
+($H896*'fnd base rates'!F$11)
+($I896*'fnd base rates'!F$12)
+($J896*'fnd base rates'!F$13)
+($K896*'fnd base rates'!F$14)
+($M896*'fnd base rates'!F$16)
+($N896*'fnd base rates'!F$17)
+($O896*'fnd base rates'!F$18)
+($P896*VLOOKUP($S896+12,rate_basefnd,6)))
*$R896</f>
        <v>997.85279999999989</v>
      </c>
      <c r="Y896" s="68">
        <f>(($D896*'fnd base rates'!G$7)
+($E896*'fnd base rates'!G$8)
+($F896*'fnd base rates'!G$9)
+($G896*'fnd base rates'!G$10)
+($H896*'fnd base rates'!G$11)
+($I896*'fnd base rates'!G$12)
+($J896*'fnd base rates'!G$13)
+($K896*'fnd base rates'!G$14)
+($M896*'fnd base rates'!G$16)
+($N896*'fnd base rates'!G$17)
+($O896*'fnd base rates'!G$18)
+($P896*VLOOKUP($S896+12,rate_basefnd,7)))
*$R896</f>
        <v>343.20039999999995</v>
      </c>
      <c r="Z896" s="68">
        <f>(($D896*'fnd base rates'!H$7)
+($E896*'fnd base rates'!H$8)
+($F896*'fnd base rates'!H$9)
+($G896*'fnd base rates'!H$10)
+($H896*'fnd base rates'!H$11)
+($I896*'fnd base rates'!H$12)
+($J896*'fnd base rates'!H$13)
+($K896*'fnd base rates'!H$14)
+($M896*'fnd base rates'!H$16)
+($N896*'fnd base rates'!H$17)
+($O896*'fnd base rates'!H$18)
+($P896*VLOOKUP($S896+12,rate_basefnd,8)))</f>
        <v>943.89400000000001</v>
      </c>
      <c r="AA896" s="68">
        <f>(($D896*'fnd base rates'!I$7)
+($E896*'fnd base rates'!I$8)
+($F896*'fnd base rates'!I$9)
+($G896*'fnd base rates'!I$10)
+($H896*'fnd base rates'!I$11)
+($I896*'fnd base rates'!I$12)
+($J896*'fnd base rates'!I$13)
+($K896*'fnd base rates'!I$14)
+($M896*'fnd base rates'!I$16)
+($N896*'fnd base rates'!I$17)
+($O896*'fnd base rates'!I$18)
+($P896*VLOOKUP($S896+12,rate_basefnd,9)))
*$R896</f>
        <v>606.62</v>
      </c>
      <c r="AB896" s="68">
        <f>(($D896*'fnd base rates'!J$7)
+($E896*'fnd base rates'!J$8)
+($F896*'fnd base rates'!J$9)
+($G896*'fnd base rates'!J$10)
+($H896*'fnd base rates'!J$11)
+($I896*'fnd base rates'!J$12)
+($J896*'fnd base rates'!J$13)
+($K896*'fnd base rates'!J$14)
+($M896*'fnd base rates'!J$16)
+($N896*'fnd base rates'!J$17)
+($O896*'fnd base rates'!J$18)
+($P896*VLOOKUP($S896+12,rate_basefnd,10)))
*$R896</f>
        <v>1333.29</v>
      </c>
      <c r="AC896" s="68">
        <f>(($D896*'fnd base rates'!K$7)
+($E896*'fnd base rates'!K$8)
+($F896*'fnd base rates'!K$9)
+($G896*'fnd base rates'!K$10)
+($H896*'fnd base rates'!K$11)
+($I896*'fnd base rates'!K$12)
+($J896*'fnd base rates'!K$13)
+($K896*'fnd base rates'!K$14)
+($M896*'fnd base rates'!K$16)
+($N896*'fnd base rates'!K$17)
+($O896*'fnd base rates'!K$18)
+($P896*VLOOKUP($S896+12,rate_basefnd,11)))
*$R896</f>
        <v>1280.886</v>
      </c>
      <c r="AD896" s="68">
        <f>(($D896*'fnd base rates'!L$7)
+($E896*'fnd base rates'!L$8)
+($F896*'fnd base rates'!L$9)
+($G896*'fnd base rates'!L$10)
+($H896*'fnd base rates'!L$11)
+($I896*'fnd base rates'!L$12)
+($J896*'fnd base rates'!L$13)
+($K896*'fnd base rates'!L$14)
+($M896*'fnd base rates'!L$16)
+($N896*'fnd base rates'!L$17)
+($O896*'fnd base rates'!L$18)
+($P896*VLOOKUP($S896+12,rate_basefnd,12)))</f>
        <v>2787.5288</v>
      </c>
      <c r="AE896" s="68">
        <f>(($D896*'fnd base rates'!M$7)
+($E896*'fnd base rates'!M$8)
+($F896*'fnd base rates'!M$9)
+($G896*'fnd base rates'!M$10)
+($H896*'fnd base rates'!M$11)
+($I896*'fnd base rates'!M$12)
+($J896*'fnd base rates'!M$13)
+($K896*'fnd base rates'!M$14)
+($M896*'fnd base rates'!M$16)
+($N896*'fnd base rates'!M$17)
+($O896*'fnd base rates'!M$18)
+($P896*VLOOKUP($S896+12,rate_basefnd,13)))</f>
        <v>0</v>
      </c>
      <c r="AF896" s="3">
        <f t="shared" si="183"/>
        <v>18928.383999999998</v>
      </c>
      <c r="AH896" s="205">
        <f t="shared" si="184"/>
        <v>499061087</v>
      </c>
      <c r="AI896" s="3" t="str">
        <f t="shared" si="188"/>
        <v>499</v>
      </c>
      <c r="AJ896" s="1" t="str">
        <f t="shared" si="189"/>
        <v>061</v>
      </c>
      <c r="AK896" s="1" t="str">
        <f t="shared" si="190"/>
        <v>087</v>
      </c>
      <c r="AL896" s="3">
        <f t="shared" si="185"/>
        <v>1</v>
      </c>
      <c r="AM896" s="3">
        <f t="shared" si="195"/>
        <v>1</v>
      </c>
      <c r="AN896" s="3">
        <f t="shared" si="191"/>
        <v>18928.383999999998</v>
      </c>
      <c r="AO896" s="3">
        <f t="shared" si="192"/>
        <v>18928</v>
      </c>
      <c r="AP896" s="3">
        <f t="shared" si="186"/>
        <v>1137</v>
      </c>
      <c r="AQ896" s="3">
        <v>17791</v>
      </c>
      <c r="AS896" s="68"/>
      <c r="AT896" s="68"/>
      <c r="AX896" s="4">
        <f t="shared" si="193"/>
        <v>0</v>
      </c>
      <c r="AZ896" s="4">
        <f t="shared" si="194"/>
        <v>0</v>
      </c>
      <c r="BB896" s="4"/>
    </row>
    <row r="897" spans="1:54" s="3" customFormat="1">
      <c r="A897" s="205" t="str">
        <f t="shared" si="187"/>
        <v>499</v>
      </c>
      <c r="B897" s="1">
        <v>499061137</v>
      </c>
      <c r="C897" s="7" t="s">
        <v>130</v>
      </c>
      <c r="D897" s="8">
        <f>'fnd enro'!D897</f>
        <v>0</v>
      </c>
      <c r="E897" s="8">
        <f>'fnd enro'!E897</f>
        <v>0</v>
      </c>
      <c r="F897" s="8">
        <f>'fnd enro'!F897</f>
        <v>0</v>
      </c>
      <c r="G897" s="8">
        <f>'fnd enro'!G897</f>
        <v>0</v>
      </c>
      <c r="H897" s="8">
        <f>'fnd enro'!H897</f>
        <v>0</v>
      </c>
      <c r="I897" s="8">
        <f>'fnd enro'!I897</f>
        <v>57</v>
      </c>
      <c r="J897" s="8">
        <f>'fnd enro'!J897</f>
        <v>0</v>
      </c>
      <c r="K897" s="9">
        <f>'fnd enro'!K897</f>
        <v>2.2799999999999998</v>
      </c>
      <c r="L897" s="8">
        <f>'fnd enro'!L897</f>
        <v>0</v>
      </c>
      <c r="M897" s="8">
        <f>'fnd enro'!M897</f>
        <v>0</v>
      </c>
      <c r="N897" s="8">
        <f>'fnd enro'!N897</f>
        <v>0</v>
      </c>
      <c r="O897" s="8">
        <f>'fnd enro'!O897</f>
        <v>2</v>
      </c>
      <c r="P897" s="8">
        <f>'fnd enro'!P897</f>
        <v>35</v>
      </c>
      <c r="Q897" s="8">
        <f>'fnd enro'!R897</f>
        <v>57</v>
      </c>
      <c r="R897" s="9">
        <f t="shared" si="182"/>
        <v>1</v>
      </c>
      <c r="S897" s="8">
        <f>VALUE('fnd enro'!Q897)</f>
        <v>12</v>
      </c>
      <c r="T897" s="1"/>
      <c r="U897" s="68">
        <f>(($D897*'fnd base rates'!C$7)
+($E897*'fnd base rates'!C$8)
+($F897*'fnd base rates'!C$9)
+($G897*'fnd base rates'!C$10)
+($H897*'fnd base rates'!C$11)
+($I897*'fnd base rates'!C$12)
+($J897*'fnd base rates'!C$13)
+($K897*'fnd base rates'!C$14)
+($M897*'fnd base rates'!C$16)
+($N897*'fnd base rates'!C$17)
+($O897*'fnd base rates'!C$18)
+($P897*VLOOKUP($S897+12,rate_basefnd,3)))
*$R897</f>
        <v>39502.828399999999</v>
      </c>
      <c r="V897" s="68">
        <f>(($D897*'fnd base rates'!D$7)
+($E897*'fnd base rates'!D$8)
+($F897*'fnd base rates'!D$9)
+($G897*'fnd base rates'!D$10)
+($H897*'fnd base rates'!D$11)
+($I897*'fnd base rates'!D$12)
+($J897*'fnd base rates'!D$13)
+($K897*'fnd base rates'!D$14)
+($M897*'fnd base rates'!D$16)
+($N897*'fnd base rates'!D$17)
+($O897*'fnd base rates'!D$18)
+($P897*VLOOKUP($S897+12,rate_basefnd,4)))
*$R897</f>
        <v>72667.41</v>
      </c>
      <c r="W897" s="68">
        <f>(($D897*'fnd base rates'!E$7)
+($E897*'fnd base rates'!E$8)
+($F897*'fnd base rates'!E$9)
+($G897*'fnd base rates'!E$10)
+($H897*'fnd base rates'!E$11)
+($I897*'fnd base rates'!E$12)
+($J897*'fnd base rates'!E$13)
+($K897*'fnd base rates'!E$14)
+($M897*'fnd base rates'!E$16)
+($N897*'fnd base rates'!E$17)
+($O897*'fnd base rates'!E$18)
+($P897*VLOOKUP($S897+12,rate_basefnd,5)))
*$R897</f>
        <v>547075.98560000001</v>
      </c>
      <c r="X897" s="68">
        <f>(($D897*'fnd base rates'!F$7)
+($E897*'fnd base rates'!F$8)
+($F897*'fnd base rates'!F$9)
+($G897*'fnd base rates'!F$10)
+($H897*'fnd base rates'!F$11)
+($I897*'fnd base rates'!F$12)
+($J897*'fnd base rates'!F$13)
+($K897*'fnd base rates'!F$14)
+($M897*'fnd base rates'!F$16)
+($N897*'fnd base rates'!F$17)
+($O897*'fnd base rates'!F$18)
+($P897*VLOOKUP($S897+12,rate_basefnd,6)))
*$R897</f>
        <v>57420.389599999995</v>
      </c>
      <c r="Y897" s="68">
        <f>(($D897*'fnd base rates'!G$7)
+($E897*'fnd base rates'!G$8)
+($F897*'fnd base rates'!G$9)
+($G897*'fnd base rates'!G$10)
+($H897*'fnd base rates'!G$11)
+($I897*'fnd base rates'!G$12)
+($J897*'fnd base rates'!G$13)
+($K897*'fnd base rates'!G$14)
+($M897*'fnd base rates'!G$16)
+($N897*'fnd base rates'!G$17)
+($O897*'fnd base rates'!G$18)
+($P897*VLOOKUP($S897+12,rate_basefnd,7)))
*$R897</f>
        <v>21805.4928</v>
      </c>
      <c r="Z897" s="68">
        <f>(($D897*'fnd base rates'!H$7)
+($E897*'fnd base rates'!H$8)
+($F897*'fnd base rates'!H$9)
+($G897*'fnd base rates'!H$10)
+($H897*'fnd base rates'!H$11)
+($I897*'fnd base rates'!H$12)
+($J897*'fnd base rates'!H$13)
+($K897*'fnd base rates'!H$14)
+($M897*'fnd base rates'!H$16)
+($N897*'fnd base rates'!H$17)
+($O897*'fnd base rates'!H$18)
+($P897*VLOOKUP($S897+12,rate_basefnd,8)))</f>
        <v>54509.808000000005</v>
      </c>
      <c r="AA897" s="68">
        <f>(($D897*'fnd base rates'!I$7)
+($E897*'fnd base rates'!I$8)
+($F897*'fnd base rates'!I$9)
+($G897*'fnd base rates'!I$10)
+($H897*'fnd base rates'!I$11)
+($I897*'fnd base rates'!I$12)
+($J897*'fnd base rates'!I$13)
+($K897*'fnd base rates'!I$14)
+($M897*'fnd base rates'!I$16)
+($N897*'fnd base rates'!I$17)
+($O897*'fnd base rates'!I$18)
+($P897*VLOOKUP($S897+12,rate_basefnd,9)))
*$R897</f>
        <v>36552.89</v>
      </c>
      <c r="AB897" s="68">
        <f>(($D897*'fnd base rates'!J$7)
+($E897*'fnd base rates'!J$8)
+($F897*'fnd base rates'!J$9)
+($G897*'fnd base rates'!J$10)
+($H897*'fnd base rates'!J$11)
+($I897*'fnd base rates'!J$12)
+($J897*'fnd base rates'!J$13)
+($K897*'fnd base rates'!J$14)
+($M897*'fnd base rates'!J$16)
+($N897*'fnd base rates'!J$17)
+($O897*'fnd base rates'!J$18)
+($P897*VLOOKUP($S897+12,rate_basefnd,10)))
*$R897</f>
        <v>85133.47</v>
      </c>
      <c r="AC897" s="68">
        <f>(($D897*'fnd base rates'!K$7)
+($E897*'fnd base rates'!K$8)
+($F897*'fnd base rates'!K$9)
+($G897*'fnd base rates'!K$10)
+($H897*'fnd base rates'!K$11)
+($I897*'fnd base rates'!K$12)
+($J897*'fnd base rates'!K$13)
+($K897*'fnd base rates'!K$14)
+($M897*'fnd base rates'!K$16)
+($N897*'fnd base rates'!K$17)
+($O897*'fnd base rates'!K$18)
+($P897*VLOOKUP($S897+12,rate_basefnd,11)))
*$R897</f>
        <v>73940.94200000001</v>
      </c>
      <c r="AD897" s="68">
        <f>(($D897*'fnd base rates'!L$7)
+($E897*'fnd base rates'!L$8)
+($F897*'fnd base rates'!L$9)
+($G897*'fnd base rates'!L$10)
+($H897*'fnd base rates'!L$11)
+($I897*'fnd base rates'!L$12)
+($J897*'fnd base rates'!L$13)
+($K897*'fnd base rates'!L$14)
+($M897*'fnd base rates'!L$16)
+($N897*'fnd base rates'!L$17)
+($O897*'fnd base rates'!L$18)
+($P897*VLOOKUP($S897+12,rate_basefnd,12)))</f>
        <v>167955.13159999999</v>
      </c>
      <c r="AE897" s="68">
        <f>(($D897*'fnd base rates'!M$7)
+($E897*'fnd base rates'!M$8)
+($F897*'fnd base rates'!M$9)
+($G897*'fnd base rates'!M$10)
+($H897*'fnd base rates'!M$11)
+($I897*'fnd base rates'!M$12)
+($J897*'fnd base rates'!M$13)
+($K897*'fnd base rates'!M$14)
+($M897*'fnd base rates'!M$16)
+($N897*'fnd base rates'!M$17)
+($O897*'fnd base rates'!M$18)
+($P897*VLOOKUP($S897+12,rate_basefnd,13)))</f>
        <v>0</v>
      </c>
      <c r="AF897" s="3">
        <f t="shared" si="183"/>
        <v>1156564.348</v>
      </c>
      <c r="AH897" s="205">
        <f t="shared" si="184"/>
        <v>499061137</v>
      </c>
      <c r="AI897" s="3" t="str">
        <f t="shared" si="188"/>
        <v>499</v>
      </c>
      <c r="AJ897" s="1" t="str">
        <f t="shared" si="189"/>
        <v>061</v>
      </c>
      <c r="AK897" s="1" t="str">
        <f t="shared" si="190"/>
        <v>137</v>
      </c>
      <c r="AL897" s="3">
        <f t="shared" si="185"/>
        <v>1</v>
      </c>
      <c r="AM897" s="3">
        <f t="shared" si="195"/>
        <v>57</v>
      </c>
      <c r="AN897" s="3">
        <f t="shared" si="191"/>
        <v>1156564.348</v>
      </c>
      <c r="AO897" s="3">
        <f t="shared" si="192"/>
        <v>20291</v>
      </c>
      <c r="AP897" s="3">
        <f t="shared" si="186"/>
        <v>2336</v>
      </c>
      <c r="AQ897" s="3">
        <v>17955</v>
      </c>
      <c r="AS897" s="68"/>
      <c r="AT897" s="68"/>
      <c r="AX897" s="4">
        <f t="shared" si="193"/>
        <v>0</v>
      </c>
      <c r="AZ897" s="4">
        <f t="shared" si="194"/>
        <v>0</v>
      </c>
      <c r="BB897" s="4"/>
    </row>
    <row r="898" spans="1:54" s="3" customFormat="1">
      <c r="A898" s="205" t="str">
        <f t="shared" si="187"/>
        <v>499</v>
      </c>
      <c r="B898" s="1">
        <v>499061159</v>
      </c>
      <c r="C898" s="7" t="s">
        <v>130</v>
      </c>
      <c r="D898" s="8">
        <f>'fnd enro'!D898</f>
        <v>0</v>
      </c>
      <c r="E898" s="8">
        <f>'fnd enro'!E898</f>
        <v>0</v>
      </c>
      <c r="F898" s="8">
        <f>'fnd enro'!F898</f>
        <v>0</v>
      </c>
      <c r="G898" s="8">
        <f>'fnd enro'!G898</f>
        <v>0</v>
      </c>
      <c r="H898" s="8">
        <f>'fnd enro'!H898</f>
        <v>0</v>
      </c>
      <c r="I898" s="8">
        <f>'fnd enro'!I898</f>
        <v>1</v>
      </c>
      <c r="J898" s="8">
        <f>'fnd enro'!J898</f>
        <v>0</v>
      </c>
      <c r="K898" s="9">
        <f>'fnd enro'!K898</f>
        <v>0.04</v>
      </c>
      <c r="L898" s="8">
        <f>'fnd enro'!L898</f>
        <v>0</v>
      </c>
      <c r="M898" s="8">
        <f>'fnd enro'!M898</f>
        <v>0</v>
      </c>
      <c r="N898" s="8">
        <f>'fnd enro'!N898</f>
        <v>0</v>
      </c>
      <c r="O898" s="8">
        <f>'fnd enro'!O898</f>
        <v>0</v>
      </c>
      <c r="P898" s="8">
        <f>'fnd enro'!P898</f>
        <v>1</v>
      </c>
      <c r="Q898" s="8">
        <f>'fnd enro'!R898</f>
        <v>1</v>
      </c>
      <c r="R898" s="9">
        <f t="shared" si="182"/>
        <v>1</v>
      </c>
      <c r="S898" s="8">
        <f>VALUE('fnd enro'!Q898)</f>
        <v>3</v>
      </c>
      <c r="T898" s="1"/>
      <c r="U898" s="68">
        <f>(($D898*'fnd base rates'!C$7)
+($E898*'fnd base rates'!C$8)
+($F898*'fnd base rates'!C$9)
+($G898*'fnd base rates'!C$10)
+($H898*'fnd base rates'!C$11)
+($I898*'fnd base rates'!C$12)
+($J898*'fnd base rates'!C$13)
+($K898*'fnd base rates'!C$14)
+($M898*'fnd base rates'!C$16)
+($N898*'fnd base rates'!C$17)
+($O898*'fnd base rates'!C$18)
+($P898*VLOOKUP($S898+12,rate_basefnd,3)))
*$R898</f>
        <v>664.10120000000006</v>
      </c>
      <c r="V898" s="68">
        <f>(($D898*'fnd base rates'!D$7)
+($E898*'fnd base rates'!D$8)
+($F898*'fnd base rates'!D$9)
+($G898*'fnd base rates'!D$10)
+($H898*'fnd base rates'!D$11)
+($I898*'fnd base rates'!D$12)
+($J898*'fnd base rates'!D$13)
+($K898*'fnd base rates'!D$14)
+($M898*'fnd base rates'!D$16)
+($N898*'fnd base rates'!D$17)
+($O898*'fnd base rates'!D$18)
+($P898*VLOOKUP($S898+12,rate_basefnd,4)))
*$R898</f>
        <v>1154.06</v>
      </c>
      <c r="W898" s="68">
        <f>(($D898*'fnd base rates'!E$7)
+($E898*'fnd base rates'!E$8)
+($F898*'fnd base rates'!E$9)
+($G898*'fnd base rates'!E$10)
+($H898*'fnd base rates'!E$11)
+($I898*'fnd base rates'!E$12)
+($J898*'fnd base rates'!E$13)
+($K898*'fnd base rates'!E$14)
+($M898*'fnd base rates'!E$16)
+($N898*'fnd base rates'!E$17)
+($O898*'fnd base rates'!E$18)
+($P898*VLOOKUP($S898+12,rate_basefnd,5)))
*$R898</f>
        <v>8444.7407999999996</v>
      </c>
      <c r="X898" s="68">
        <f>(($D898*'fnd base rates'!F$7)
+($E898*'fnd base rates'!F$8)
+($F898*'fnd base rates'!F$9)
+($G898*'fnd base rates'!F$10)
+($H898*'fnd base rates'!F$11)
+($I898*'fnd base rates'!F$12)
+($J898*'fnd base rates'!F$13)
+($K898*'fnd base rates'!F$14)
+($M898*'fnd base rates'!F$16)
+($N898*'fnd base rates'!F$17)
+($O898*'fnd base rates'!F$18)
+($P898*VLOOKUP($S898+12,rate_basefnd,6)))
*$R898</f>
        <v>997.85279999999989</v>
      </c>
      <c r="Y898" s="68">
        <f>(($D898*'fnd base rates'!G$7)
+($E898*'fnd base rates'!G$8)
+($F898*'fnd base rates'!G$9)
+($G898*'fnd base rates'!G$10)
+($H898*'fnd base rates'!G$11)
+($I898*'fnd base rates'!G$12)
+($J898*'fnd base rates'!G$13)
+($K898*'fnd base rates'!G$14)
+($M898*'fnd base rates'!G$16)
+($N898*'fnd base rates'!G$17)
+($O898*'fnd base rates'!G$18)
+($P898*VLOOKUP($S898+12,rate_basefnd,7)))
*$R898</f>
        <v>327.13040000000001</v>
      </c>
      <c r="Z898" s="68">
        <f>(($D898*'fnd base rates'!H$7)
+($E898*'fnd base rates'!H$8)
+($F898*'fnd base rates'!H$9)
+($G898*'fnd base rates'!H$10)
+($H898*'fnd base rates'!H$11)
+($I898*'fnd base rates'!H$12)
+($J898*'fnd base rates'!H$13)
+($K898*'fnd base rates'!H$14)
+($M898*'fnd base rates'!H$16)
+($N898*'fnd base rates'!H$17)
+($O898*'fnd base rates'!H$18)
+($P898*VLOOKUP($S898+12,rate_basefnd,8)))</f>
        <v>941.43399999999997</v>
      </c>
      <c r="AA898" s="68">
        <f>(($D898*'fnd base rates'!I$7)
+($E898*'fnd base rates'!I$8)
+($F898*'fnd base rates'!I$9)
+($G898*'fnd base rates'!I$10)
+($H898*'fnd base rates'!I$11)
+($I898*'fnd base rates'!I$12)
+($J898*'fnd base rates'!I$13)
+($K898*'fnd base rates'!I$14)
+($M898*'fnd base rates'!I$16)
+($N898*'fnd base rates'!I$17)
+($O898*'fnd base rates'!I$18)
+($P898*VLOOKUP($S898+12,rate_basefnd,9)))
*$R898</f>
        <v>593.21</v>
      </c>
      <c r="AB898" s="68">
        <f>(($D898*'fnd base rates'!J$7)
+($E898*'fnd base rates'!J$8)
+($F898*'fnd base rates'!J$9)
+($G898*'fnd base rates'!J$10)
+($H898*'fnd base rates'!J$11)
+($I898*'fnd base rates'!J$12)
+($J898*'fnd base rates'!J$13)
+($K898*'fnd base rates'!J$14)
+($M898*'fnd base rates'!J$16)
+($N898*'fnd base rates'!J$17)
+($O898*'fnd base rates'!J$18)
+($P898*VLOOKUP($S898+12,rate_basefnd,10)))
*$R898</f>
        <v>1263.6199999999999</v>
      </c>
      <c r="AC898" s="68">
        <f>(($D898*'fnd base rates'!K$7)
+($E898*'fnd base rates'!K$8)
+($F898*'fnd base rates'!K$9)
+($G898*'fnd base rates'!K$10)
+($H898*'fnd base rates'!K$11)
+($I898*'fnd base rates'!K$12)
+($J898*'fnd base rates'!K$13)
+($K898*'fnd base rates'!K$14)
+($M898*'fnd base rates'!K$16)
+($N898*'fnd base rates'!K$17)
+($O898*'fnd base rates'!K$18)
+($P898*VLOOKUP($S898+12,rate_basefnd,11)))
*$R898</f>
        <v>1280.886</v>
      </c>
      <c r="AD898" s="68">
        <f>(($D898*'fnd base rates'!L$7)
+($E898*'fnd base rates'!L$8)
+($F898*'fnd base rates'!L$9)
+($G898*'fnd base rates'!L$10)
+($H898*'fnd base rates'!L$11)
+($I898*'fnd base rates'!L$12)
+($J898*'fnd base rates'!L$13)
+($K898*'fnd base rates'!L$14)
+($M898*'fnd base rates'!L$16)
+($N898*'fnd base rates'!L$17)
+($O898*'fnd base rates'!L$18)
+($P898*VLOOKUP($S898+12,rate_basefnd,12)))</f>
        <v>2725.3987999999999</v>
      </c>
      <c r="AE898" s="68">
        <f>(($D898*'fnd base rates'!M$7)
+($E898*'fnd base rates'!M$8)
+($F898*'fnd base rates'!M$9)
+($G898*'fnd base rates'!M$10)
+($H898*'fnd base rates'!M$11)
+($I898*'fnd base rates'!M$12)
+($J898*'fnd base rates'!M$13)
+($K898*'fnd base rates'!M$14)
+($M898*'fnd base rates'!M$16)
+($N898*'fnd base rates'!M$17)
+($O898*'fnd base rates'!M$18)
+($P898*VLOOKUP($S898+12,rate_basefnd,13)))</f>
        <v>0</v>
      </c>
      <c r="AF898" s="3">
        <f t="shared" si="183"/>
        <v>18392.434000000001</v>
      </c>
      <c r="AH898" s="205">
        <f t="shared" si="184"/>
        <v>499061159</v>
      </c>
      <c r="AI898" s="3" t="str">
        <f t="shared" si="188"/>
        <v>499</v>
      </c>
      <c r="AJ898" s="1" t="str">
        <f t="shared" si="189"/>
        <v>061</v>
      </c>
      <c r="AK898" s="1" t="str">
        <f t="shared" si="190"/>
        <v>159</v>
      </c>
      <c r="AL898" s="3">
        <f t="shared" si="185"/>
        <v>1</v>
      </c>
      <c r="AM898" s="3">
        <f t="shared" si="195"/>
        <v>1</v>
      </c>
      <c r="AN898" s="3">
        <f t="shared" si="191"/>
        <v>18392.434000000001</v>
      </c>
      <c r="AO898" s="3">
        <f t="shared" si="192"/>
        <v>18392</v>
      </c>
      <c r="AP898" s="3">
        <f t="shared" si="186"/>
        <v>1451</v>
      </c>
      <c r="AQ898" s="3">
        <v>16941</v>
      </c>
      <c r="AS898" s="68"/>
      <c r="AT898" s="68"/>
      <c r="AX898" s="4">
        <f t="shared" si="193"/>
        <v>0</v>
      </c>
      <c r="AZ898" s="4">
        <f t="shared" si="194"/>
        <v>0</v>
      </c>
      <c r="BB898" s="4"/>
    </row>
    <row r="899" spans="1:54" s="3" customFormat="1">
      <c r="A899" s="205" t="str">
        <f t="shared" si="187"/>
        <v>499</v>
      </c>
      <c r="B899" s="1">
        <v>499061161</v>
      </c>
      <c r="C899" s="7" t="s">
        <v>130</v>
      </c>
      <c r="D899" s="8">
        <f>'fnd enro'!D899</f>
        <v>0</v>
      </c>
      <c r="E899" s="8">
        <f>'fnd enro'!E899</f>
        <v>0</v>
      </c>
      <c r="F899" s="8">
        <f>'fnd enro'!F899</f>
        <v>0</v>
      </c>
      <c r="G899" s="8">
        <f>'fnd enro'!G899</f>
        <v>0</v>
      </c>
      <c r="H899" s="8">
        <f>'fnd enro'!H899</f>
        <v>0</v>
      </c>
      <c r="I899" s="8">
        <f>'fnd enro'!I899</f>
        <v>10</v>
      </c>
      <c r="J899" s="8">
        <f>'fnd enro'!J899</f>
        <v>0</v>
      </c>
      <c r="K899" s="9">
        <f>'fnd enro'!K899</f>
        <v>0.4</v>
      </c>
      <c r="L899" s="8">
        <f>'fnd enro'!L899</f>
        <v>0</v>
      </c>
      <c r="M899" s="8">
        <f>'fnd enro'!M899</f>
        <v>0</v>
      </c>
      <c r="N899" s="8">
        <f>'fnd enro'!N899</f>
        <v>0</v>
      </c>
      <c r="O899" s="8">
        <f>'fnd enro'!O899</f>
        <v>0</v>
      </c>
      <c r="P899" s="8">
        <f>'fnd enro'!P899</f>
        <v>5</v>
      </c>
      <c r="Q899" s="8">
        <f>'fnd enro'!R899</f>
        <v>10</v>
      </c>
      <c r="R899" s="9">
        <f t="shared" si="182"/>
        <v>1</v>
      </c>
      <c r="S899" s="8">
        <f>VALUE('fnd enro'!Q899)</f>
        <v>7</v>
      </c>
      <c r="T899" s="1"/>
      <c r="U899" s="68">
        <f>(($D899*'fnd base rates'!C$7)
+($E899*'fnd base rates'!C$8)
+($F899*'fnd base rates'!C$9)
+($G899*'fnd base rates'!C$10)
+($H899*'fnd base rates'!C$11)
+($I899*'fnd base rates'!C$12)
+($J899*'fnd base rates'!C$13)
+($K899*'fnd base rates'!C$14)
+($M899*'fnd base rates'!C$16)
+($N899*'fnd base rates'!C$17)
+($O899*'fnd base rates'!C$18)
+($P899*VLOOKUP($S899+12,rate_basefnd,3)))
*$R899</f>
        <v>6440.5119999999997</v>
      </c>
      <c r="V899" s="68">
        <f>(($D899*'fnd base rates'!D$7)
+($E899*'fnd base rates'!D$8)
+($F899*'fnd base rates'!D$9)
+($G899*'fnd base rates'!D$10)
+($H899*'fnd base rates'!D$11)
+($I899*'fnd base rates'!D$12)
+($J899*'fnd base rates'!D$13)
+($K899*'fnd base rates'!D$14)
+($M899*'fnd base rates'!D$16)
+($N899*'fnd base rates'!D$17)
+($O899*'fnd base rates'!D$18)
+($P899*VLOOKUP($S899+12,rate_basefnd,4)))
*$R899</f>
        <v>10590.599999999999</v>
      </c>
      <c r="W899" s="68">
        <f>(($D899*'fnd base rates'!E$7)
+($E899*'fnd base rates'!E$8)
+($F899*'fnd base rates'!E$9)
+($G899*'fnd base rates'!E$10)
+($H899*'fnd base rates'!E$11)
+($I899*'fnd base rates'!E$12)
+($J899*'fnd base rates'!E$13)
+($K899*'fnd base rates'!E$14)
+($M899*'fnd base rates'!E$16)
+($N899*'fnd base rates'!E$17)
+($O899*'fnd base rates'!E$18)
+($P899*VLOOKUP($S899+12,rate_basefnd,5)))
*$R899</f>
        <v>75174.907999999996</v>
      </c>
      <c r="X899" s="68">
        <f>(($D899*'fnd base rates'!F$7)
+($E899*'fnd base rates'!F$8)
+($F899*'fnd base rates'!F$9)
+($G899*'fnd base rates'!F$10)
+($H899*'fnd base rates'!F$11)
+($I899*'fnd base rates'!F$12)
+($J899*'fnd base rates'!F$13)
+($K899*'fnd base rates'!F$14)
+($M899*'fnd base rates'!F$16)
+($N899*'fnd base rates'!F$17)
+($O899*'fnd base rates'!F$18)
+($P899*VLOOKUP($S899+12,rate_basefnd,6)))
*$R899</f>
        <v>9978.5279999999984</v>
      </c>
      <c r="Y899" s="68">
        <f>(($D899*'fnd base rates'!G$7)
+($E899*'fnd base rates'!G$8)
+($F899*'fnd base rates'!G$9)
+($G899*'fnd base rates'!G$10)
+($H899*'fnd base rates'!G$11)
+($I899*'fnd base rates'!G$12)
+($J899*'fnd base rates'!G$13)
+($K899*'fnd base rates'!G$14)
+($M899*'fnd base rates'!G$16)
+($N899*'fnd base rates'!G$17)
+($O899*'fnd base rates'!G$18)
+($P899*VLOOKUP($S899+12,rate_basefnd,7)))
*$R899</f>
        <v>2821.404</v>
      </c>
      <c r="Z899" s="68">
        <f>(($D899*'fnd base rates'!H$7)
+($E899*'fnd base rates'!H$8)
+($F899*'fnd base rates'!H$9)
+($G899*'fnd base rates'!H$10)
+($H899*'fnd base rates'!H$11)
+($I899*'fnd base rates'!H$12)
+($J899*'fnd base rates'!H$13)
+($K899*'fnd base rates'!H$14)
+($M899*'fnd base rates'!H$16)
+($N899*'fnd base rates'!H$17)
+($O899*'fnd base rates'!H$18)
+($P899*VLOOKUP($S899+12,rate_basefnd,8)))</f>
        <v>9345.34</v>
      </c>
      <c r="AA899" s="68">
        <f>(($D899*'fnd base rates'!I$7)
+($E899*'fnd base rates'!I$8)
+($F899*'fnd base rates'!I$9)
+($G899*'fnd base rates'!I$10)
+($H899*'fnd base rates'!I$11)
+($I899*'fnd base rates'!I$12)
+($J899*'fnd base rates'!I$13)
+($K899*'fnd base rates'!I$14)
+($M899*'fnd base rates'!I$16)
+($N899*'fnd base rates'!I$17)
+($O899*'fnd base rates'!I$18)
+($P899*VLOOKUP($S899+12,rate_basefnd,9)))
*$R899</f>
        <v>5556.5999999999995</v>
      </c>
      <c r="AB899" s="68">
        <f>(($D899*'fnd base rates'!J$7)
+($E899*'fnd base rates'!J$8)
+($F899*'fnd base rates'!J$9)
+($G899*'fnd base rates'!J$10)
+($H899*'fnd base rates'!J$11)
+($I899*'fnd base rates'!J$12)
+($J899*'fnd base rates'!J$13)
+($K899*'fnd base rates'!J$14)
+($M899*'fnd base rates'!J$16)
+($N899*'fnd base rates'!J$17)
+($O899*'fnd base rates'!J$18)
+($P899*VLOOKUP($S899+12,rate_basefnd,10)))
*$R899</f>
        <v>10685.099999999999</v>
      </c>
      <c r="AC899" s="68">
        <f>(($D899*'fnd base rates'!K$7)
+($E899*'fnd base rates'!K$8)
+($F899*'fnd base rates'!K$9)
+($G899*'fnd base rates'!K$10)
+($H899*'fnd base rates'!K$11)
+($I899*'fnd base rates'!K$12)
+($J899*'fnd base rates'!K$13)
+($K899*'fnd base rates'!K$14)
+($M899*'fnd base rates'!K$16)
+($N899*'fnd base rates'!K$17)
+($O899*'fnd base rates'!K$18)
+($P899*VLOOKUP($S899+12,rate_basefnd,11)))
*$R899</f>
        <v>12808.86</v>
      </c>
      <c r="AD899" s="68">
        <f>(($D899*'fnd base rates'!L$7)
+($E899*'fnd base rates'!L$8)
+($F899*'fnd base rates'!L$9)
+($G899*'fnd base rates'!L$10)
+($H899*'fnd base rates'!L$11)
+($I899*'fnd base rates'!L$12)
+($J899*'fnd base rates'!L$13)
+($K899*'fnd base rates'!L$14)
+($M899*'fnd base rates'!L$16)
+($N899*'fnd base rates'!L$17)
+($O899*'fnd base rates'!L$18)
+($P899*VLOOKUP($S899+12,rate_basefnd,12)))</f>
        <v>25514.338</v>
      </c>
      <c r="AE899" s="68">
        <f>(($D899*'fnd base rates'!M$7)
+($E899*'fnd base rates'!M$8)
+($F899*'fnd base rates'!M$9)
+($G899*'fnd base rates'!M$10)
+($H899*'fnd base rates'!M$11)
+($I899*'fnd base rates'!M$12)
+($J899*'fnd base rates'!M$13)
+($K899*'fnd base rates'!M$14)
+($M899*'fnd base rates'!M$16)
+($N899*'fnd base rates'!M$17)
+($O899*'fnd base rates'!M$18)
+($P899*VLOOKUP($S899+12,rate_basefnd,13)))</f>
        <v>0</v>
      </c>
      <c r="AF899" s="3">
        <f t="shared" si="183"/>
        <v>168916.18999999994</v>
      </c>
      <c r="AH899" s="205">
        <f t="shared" si="184"/>
        <v>499061161</v>
      </c>
      <c r="AI899" s="3" t="str">
        <f t="shared" si="188"/>
        <v>499</v>
      </c>
      <c r="AJ899" s="1" t="str">
        <f t="shared" si="189"/>
        <v>061</v>
      </c>
      <c r="AK899" s="1" t="str">
        <f t="shared" si="190"/>
        <v>161</v>
      </c>
      <c r="AL899" s="3">
        <f t="shared" si="185"/>
        <v>1</v>
      </c>
      <c r="AM899" s="3">
        <f t="shared" si="195"/>
        <v>10</v>
      </c>
      <c r="AN899" s="3">
        <f t="shared" si="191"/>
        <v>168916.18999999994</v>
      </c>
      <c r="AO899" s="3">
        <f t="shared" si="192"/>
        <v>16892</v>
      </c>
      <c r="AP899" s="3">
        <f t="shared" si="186"/>
        <v>-3882</v>
      </c>
      <c r="AQ899" s="3">
        <v>20774</v>
      </c>
      <c r="AS899" s="68"/>
      <c r="AT899" s="68"/>
      <c r="AX899" s="4">
        <f t="shared" si="193"/>
        <v>0</v>
      </c>
      <c r="AZ899" s="4">
        <f t="shared" si="194"/>
        <v>0</v>
      </c>
      <c r="BB899" s="4"/>
    </row>
    <row r="900" spans="1:54" s="3" customFormat="1">
      <c r="A900" s="205" t="str">
        <f t="shared" si="187"/>
        <v>499</v>
      </c>
      <c r="B900" s="1">
        <v>499061191</v>
      </c>
      <c r="C900" s="7" t="s">
        <v>130</v>
      </c>
      <c r="D900" s="8">
        <f>'fnd enro'!D900</f>
        <v>0</v>
      </c>
      <c r="E900" s="8">
        <f>'fnd enro'!E900</f>
        <v>0</v>
      </c>
      <c r="F900" s="8">
        <f>'fnd enro'!F900</f>
        <v>0</v>
      </c>
      <c r="G900" s="8">
        <f>'fnd enro'!G900</f>
        <v>0</v>
      </c>
      <c r="H900" s="8">
        <f>'fnd enro'!H900</f>
        <v>0</v>
      </c>
      <c r="I900" s="8">
        <f>'fnd enro'!I900</f>
        <v>1</v>
      </c>
      <c r="J900" s="8">
        <f>'fnd enro'!J900</f>
        <v>0</v>
      </c>
      <c r="K900" s="9">
        <f>'fnd enro'!K900</f>
        <v>0.04</v>
      </c>
      <c r="L900" s="8">
        <f>'fnd enro'!L900</f>
        <v>0</v>
      </c>
      <c r="M900" s="8">
        <f>'fnd enro'!M900</f>
        <v>0</v>
      </c>
      <c r="N900" s="8">
        <f>'fnd enro'!N900</f>
        <v>0</v>
      </c>
      <c r="O900" s="8">
        <f>'fnd enro'!O900</f>
        <v>0</v>
      </c>
      <c r="P900" s="8">
        <f>'fnd enro'!P900</f>
        <v>1</v>
      </c>
      <c r="Q900" s="8">
        <f>'fnd enro'!R900</f>
        <v>1</v>
      </c>
      <c r="R900" s="9">
        <f t="shared" si="182"/>
        <v>1</v>
      </c>
      <c r="S900" s="8">
        <f>VALUE('fnd enro'!Q900)</f>
        <v>7</v>
      </c>
      <c r="T900" s="1"/>
      <c r="U900" s="68">
        <f>(($D900*'fnd base rates'!C$7)
+($E900*'fnd base rates'!C$8)
+($F900*'fnd base rates'!C$9)
+($G900*'fnd base rates'!C$10)
+($H900*'fnd base rates'!C$11)
+($I900*'fnd base rates'!C$12)
+($J900*'fnd base rates'!C$13)
+($K900*'fnd base rates'!C$14)
+($M900*'fnd base rates'!C$16)
+($N900*'fnd base rates'!C$17)
+($O900*'fnd base rates'!C$18)
+($P900*VLOOKUP($S900+12,rate_basefnd,3)))
*$R900</f>
        <v>688.44119999999998</v>
      </c>
      <c r="V900" s="68">
        <f>(($D900*'fnd base rates'!D$7)
+($E900*'fnd base rates'!D$8)
+($F900*'fnd base rates'!D$9)
+($G900*'fnd base rates'!D$10)
+($H900*'fnd base rates'!D$11)
+($I900*'fnd base rates'!D$12)
+($J900*'fnd base rates'!D$13)
+($K900*'fnd base rates'!D$14)
+($M900*'fnd base rates'!D$16)
+($N900*'fnd base rates'!D$17)
+($O900*'fnd base rates'!D$18)
+($P900*VLOOKUP($S900+12,rate_basefnd,4)))
*$R900</f>
        <v>1269.3800000000001</v>
      </c>
      <c r="W900" s="68">
        <f>(($D900*'fnd base rates'!E$7)
+($E900*'fnd base rates'!E$8)
+($F900*'fnd base rates'!E$9)
+($G900*'fnd base rates'!E$10)
+($H900*'fnd base rates'!E$11)
+($I900*'fnd base rates'!E$12)
+($J900*'fnd base rates'!E$13)
+($K900*'fnd base rates'!E$14)
+($M900*'fnd base rates'!E$16)
+($N900*'fnd base rates'!E$17)
+($O900*'fnd base rates'!E$18)
+($P900*VLOOKUP($S900+12,rate_basefnd,5)))
*$R900</f>
        <v>9570.6707999999999</v>
      </c>
      <c r="X900" s="68">
        <f>(($D900*'fnd base rates'!F$7)
+($E900*'fnd base rates'!F$8)
+($F900*'fnd base rates'!F$9)
+($G900*'fnd base rates'!F$10)
+($H900*'fnd base rates'!F$11)
+($I900*'fnd base rates'!F$12)
+($J900*'fnd base rates'!F$13)
+($K900*'fnd base rates'!F$14)
+($M900*'fnd base rates'!F$16)
+($N900*'fnd base rates'!F$17)
+($O900*'fnd base rates'!F$18)
+($P900*VLOOKUP($S900+12,rate_basefnd,6)))
*$R900</f>
        <v>997.85279999999989</v>
      </c>
      <c r="Y900" s="68">
        <f>(($D900*'fnd base rates'!G$7)
+($E900*'fnd base rates'!G$8)
+($F900*'fnd base rates'!G$9)
+($G900*'fnd base rates'!G$10)
+($H900*'fnd base rates'!G$11)
+($I900*'fnd base rates'!G$12)
+($J900*'fnd base rates'!G$13)
+($K900*'fnd base rates'!G$14)
+($M900*'fnd base rates'!G$16)
+($N900*'fnd base rates'!G$17)
+($O900*'fnd base rates'!G$18)
+($P900*VLOOKUP($S900+12,rate_basefnd,7)))
*$R900</f>
        <v>381.75040000000001</v>
      </c>
      <c r="Z900" s="68">
        <f>(($D900*'fnd base rates'!H$7)
+($E900*'fnd base rates'!H$8)
+($F900*'fnd base rates'!H$9)
+($G900*'fnd base rates'!H$10)
+($H900*'fnd base rates'!H$11)
+($I900*'fnd base rates'!H$12)
+($J900*'fnd base rates'!H$13)
+($K900*'fnd base rates'!H$14)
+($M900*'fnd base rates'!H$16)
+($N900*'fnd base rates'!H$17)
+($O900*'fnd base rates'!H$18)
+($P900*VLOOKUP($S900+12,rate_basefnd,8)))</f>
        <v>949.80399999999997</v>
      </c>
      <c r="AA900" s="68">
        <f>(($D900*'fnd base rates'!I$7)
+($E900*'fnd base rates'!I$8)
+($F900*'fnd base rates'!I$9)
+($G900*'fnd base rates'!I$10)
+($H900*'fnd base rates'!I$11)
+($I900*'fnd base rates'!I$12)
+($J900*'fnd base rates'!I$13)
+($K900*'fnd base rates'!I$14)
+($M900*'fnd base rates'!I$16)
+($N900*'fnd base rates'!I$17)
+($O900*'fnd base rates'!I$18)
+($P900*VLOOKUP($S900+12,rate_basefnd,9)))
*$R900</f>
        <v>638.79999999999995</v>
      </c>
      <c r="AB900" s="68">
        <f>(($D900*'fnd base rates'!J$7)
+($E900*'fnd base rates'!J$8)
+($F900*'fnd base rates'!J$9)
+($G900*'fnd base rates'!J$10)
+($H900*'fnd base rates'!J$11)
+($I900*'fnd base rates'!J$12)
+($J900*'fnd base rates'!J$13)
+($K900*'fnd base rates'!J$14)
+($M900*'fnd base rates'!J$16)
+($N900*'fnd base rates'!J$17)
+($O900*'fnd base rates'!J$18)
+($P900*VLOOKUP($S900+12,rate_basefnd,10)))
*$R900</f>
        <v>1500.53</v>
      </c>
      <c r="AC900" s="68">
        <f>(($D900*'fnd base rates'!K$7)
+($E900*'fnd base rates'!K$8)
+($F900*'fnd base rates'!K$9)
+($G900*'fnd base rates'!K$10)
+($H900*'fnd base rates'!K$11)
+($I900*'fnd base rates'!K$12)
+($J900*'fnd base rates'!K$13)
+($K900*'fnd base rates'!K$14)
+($M900*'fnd base rates'!K$16)
+($N900*'fnd base rates'!K$17)
+($O900*'fnd base rates'!K$18)
+($P900*VLOOKUP($S900+12,rate_basefnd,11)))
*$R900</f>
        <v>1280.886</v>
      </c>
      <c r="AD900" s="68">
        <f>(($D900*'fnd base rates'!L$7)
+($E900*'fnd base rates'!L$8)
+($F900*'fnd base rates'!L$9)
+($G900*'fnd base rates'!L$10)
+($H900*'fnd base rates'!L$11)
+($I900*'fnd base rates'!L$12)
+($J900*'fnd base rates'!L$13)
+($K900*'fnd base rates'!L$14)
+($M900*'fnd base rates'!L$16)
+($N900*'fnd base rates'!L$17)
+($O900*'fnd base rates'!L$18)
+($P900*VLOOKUP($S900+12,rate_basefnd,12)))</f>
        <v>2936.6288</v>
      </c>
      <c r="AE900" s="68">
        <f>(($D900*'fnd base rates'!M$7)
+($E900*'fnd base rates'!M$8)
+($F900*'fnd base rates'!M$9)
+($G900*'fnd base rates'!M$10)
+($H900*'fnd base rates'!M$11)
+($I900*'fnd base rates'!M$12)
+($J900*'fnd base rates'!M$13)
+($K900*'fnd base rates'!M$14)
+($M900*'fnd base rates'!M$16)
+($N900*'fnd base rates'!M$17)
+($O900*'fnd base rates'!M$18)
+($P900*VLOOKUP($S900+12,rate_basefnd,13)))</f>
        <v>0</v>
      </c>
      <c r="AF900" s="3">
        <f t="shared" si="183"/>
        <v>20214.743999999999</v>
      </c>
      <c r="AH900" s="205">
        <f t="shared" si="184"/>
        <v>499061191</v>
      </c>
      <c r="AI900" s="3" t="str">
        <f t="shared" si="188"/>
        <v>499</v>
      </c>
      <c r="AJ900" s="1" t="str">
        <f t="shared" si="189"/>
        <v>061</v>
      </c>
      <c r="AK900" s="1" t="str">
        <f t="shared" si="190"/>
        <v>191</v>
      </c>
      <c r="AL900" s="3">
        <f t="shared" si="185"/>
        <v>1</v>
      </c>
      <c r="AM900" s="3">
        <f t="shared" si="195"/>
        <v>1</v>
      </c>
      <c r="AN900" s="3">
        <f t="shared" si="191"/>
        <v>20214.743999999999</v>
      </c>
      <c r="AO900" s="3">
        <f t="shared" si="192"/>
        <v>20215</v>
      </c>
      <c r="AP900" s="3">
        <f t="shared" si="186"/>
        <v>1135</v>
      </c>
      <c r="AQ900" s="3">
        <v>19080</v>
      </c>
      <c r="AS900" s="68"/>
      <c r="AT900" s="68"/>
      <c r="AX900" s="4">
        <f t="shared" si="193"/>
        <v>0</v>
      </c>
      <c r="AZ900" s="4">
        <f t="shared" si="194"/>
        <v>0</v>
      </c>
      <c r="BB900" s="4"/>
    </row>
    <row r="901" spans="1:54" s="3" customFormat="1">
      <c r="A901" s="205" t="str">
        <f t="shared" si="187"/>
        <v>499</v>
      </c>
      <c r="B901" s="1">
        <v>499061278</v>
      </c>
      <c r="C901" s="7" t="s">
        <v>130</v>
      </c>
      <c r="D901" s="8">
        <f>'fnd enro'!D901</f>
        <v>0</v>
      </c>
      <c r="E901" s="8">
        <f>'fnd enro'!E901</f>
        <v>0</v>
      </c>
      <c r="F901" s="8">
        <f>'fnd enro'!F901</f>
        <v>0</v>
      </c>
      <c r="G901" s="8">
        <f>'fnd enro'!G901</f>
        <v>0</v>
      </c>
      <c r="H901" s="8">
        <f>'fnd enro'!H901</f>
        <v>0</v>
      </c>
      <c r="I901" s="8">
        <f>'fnd enro'!I901</f>
        <v>1</v>
      </c>
      <c r="J901" s="8">
        <f>'fnd enro'!J901</f>
        <v>0</v>
      </c>
      <c r="K901" s="9">
        <f>'fnd enro'!K901</f>
        <v>0.04</v>
      </c>
      <c r="L901" s="8">
        <f>'fnd enro'!L901</f>
        <v>0</v>
      </c>
      <c r="M901" s="8">
        <f>'fnd enro'!M901</f>
        <v>0</v>
      </c>
      <c r="N901" s="8">
        <f>'fnd enro'!N901</f>
        <v>0</v>
      </c>
      <c r="O901" s="8">
        <f>'fnd enro'!O901</f>
        <v>0</v>
      </c>
      <c r="P901" s="8">
        <f>'fnd enro'!P901</f>
        <v>1</v>
      </c>
      <c r="Q901" s="8">
        <f>'fnd enro'!R901</f>
        <v>1</v>
      </c>
      <c r="R901" s="9">
        <f t="shared" si="182"/>
        <v>1</v>
      </c>
      <c r="S901" s="8">
        <f>VALUE('fnd enro'!Q901)</f>
        <v>6</v>
      </c>
      <c r="T901" s="1"/>
      <c r="U901" s="68">
        <f>(($D901*'fnd base rates'!C$7)
+($E901*'fnd base rates'!C$8)
+($F901*'fnd base rates'!C$9)
+($G901*'fnd base rates'!C$10)
+($H901*'fnd base rates'!C$11)
+($I901*'fnd base rates'!C$12)
+($J901*'fnd base rates'!C$13)
+($K901*'fnd base rates'!C$14)
+($M901*'fnd base rates'!C$16)
+($N901*'fnd base rates'!C$17)
+($O901*'fnd base rates'!C$18)
+($P901*VLOOKUP($S901+12,rate_basefnd,3)))
*$R901</f>
        <v>679.85120000000006</v>
      </c>
      <c r="V901" s="68">
        <f>(($D901*'fnd base rates'!D$7)
+($E901*'fnd base rates'!D$8)
+($F901*'fnd base rates'!D$9)
+($G901*'fnd base rates'!D$10)
+($H901*'fnd base rates'!D$11)
+($I901*'fnd base rates'!D$12)
+($J901*'fnd base rates'!D$13)
+($K901*'fnd base rates'!D$14)
+($M901*'fnd base rates'!D$16)
+($N901*'fnd base rates'!D$17)
+($O901*'fnd base rates'!D$18)
+($P901*VLOOKUP($S901+12,rate_basefnd,4)))
*$R901</f>
        <v>1228.69</v>
      </c>
      <c r="W901" s="68">
        <f>(($D901*'fnd base rates'!E$7)
+($E901*'fnd base rates'!E$8)
+($F901*'fnd base rates'!E$9)
+($G901*'fnd base rates'!E$10)
+($H901*'fnd base rates'!E$11)
+($I901*'fnd base rates'!E$12)
+($J901*'fnd base rates'!E$13)
+($K901*'fnd base rates'!E$14)
+($M901*'fnd base rates'!E$16)
+($N901*'fnd base rates'!E$17)
+($O901*'fnd base rates'!E$18)
+($P901*VLOOKUP($S901+12,rate_basefnd,5)))
*$R901</f>
        <v>9173.2907999999989</v>
      </c>
      <c r="X901" s="68">
        <f>(($D901*'fnd base rates'!F$7)
+($E901*'fnd base rates'!F$8)
+($F901*'fnd base rates'!F$9)
+($G901*'fnd base rates'!F$10)
+($H901*'fnd base rates'!F$11)
+($I901*'fnd base rates'!F$12)
+($J901*'fnd base rates'!F$13)
+($K901*'fnd base rates'!F$14)
+($M901*'fnd base rates'!F$16)
+($N901*'fnd base rates'!F$17)
+($O901*'fnd base rates'!F$18)
+($P901*VLOOKUP($S901+12,rate_basefnd,6)))
*$R901</f>
        <v>997.85279999999989</v>
      </c>
      <c r="Y901" s="68">
        <f>(($D901*'fnd base rates'!G$7)
+($E901*'fnd base rates'!G$8)
+($F901*'fnd base rates'!G$9)
+($G901*'fnd base rates'!G$10)
+($H901*'fnd base rates'!G$11)
+($I901*'fnd base rates'!G$12)
+($J901*'fnd base rates'!G$13)
+($K901*'fnd base rates'!G$14)
+($M901*'fnd base rates'!G$16)
+($N901*'fnd base rates'!G$17)
+($O901*'fnd base rates'!G$18)
+($P901*VLOOKUP($S901+12,rate_basefnd,7)))
*$R901</f>
        <v>362.47039999999998</v>
      </c>
      <c r="Z901" s="68">
        <f>(($D901*'fnd base rates'!H$7)
+($E901*'fnd base rates'!H$8)
+($F901*'fnd base rates'!H$9)
+($G901*'fnd base rates'!H$10)
+($H901*'fnd base rates'!H$11)
+($I901*'fnd base rates'!H$12)
+($J901*'fnd base rates'!H$13)
+($K901*'fnd base rates'!H$14)
+($M901*'fnd base rates'!H$16)
+($N901*'fnd base rates'!H$17)
+($O901*'fnd base rates'!H$18)
+($P901*VLOOKUP($S901+12,rate_basefnd,8)))</f>
        <v>946.85400000000004</v>
      </c>
      <c r="AA901" s="68">
        <f>(($D901*'fnd base rates'!I$7)
+($E901*'fnd base rates'!I$8)
+($F901*'fnd base rates'!I$9)
+($G901*'fnd base rates'!I$10)
+($H901*'fnd base rates'!I$11)
+($I901*'fnd base rates'!I$12)
+($J901*'fnd base rates'!I$13)
+($K901*'fnd base rates'!I$14)
+($M901*'fnd base rates'!I$16)
+($N901*'fnd base rates'!I$17)
+($O901*'fnd base rates'!I$18)
+($P901*VLOOKUP($S901+12,rate_basefnd,9)))
*$R901</f>
        <v>622.70000000000005</v>
      </c>
      <c r="AB901" s="68">
        <f>(($D901*'fnd base rates'!J$7)
+($E901*'fnd base rates'!J$8)
+($F901*'fnd base rates'!J$9)
+($G901*'fnd base rates'!J$10)
+($H901*'fnd base rates'!J$11)
+($I901*'fnd base rates'!J$12)
+($J901*'fnd base rates'!J$13)
+($K901*'fnd base rates'!J$14)
+($M901*'fnd base rates'!J$16)
+($N901*'fnd base rates'!J$17)
+($O901*'fnd base rates'!J$18)
+($P901*VLOOKUP($S901+12,rate_basefnd,10)))
*$R901</f>
        <v>1416.9099999999999</v>
      </c>
      <c r="AC901" s="68">
        <f>(($D901*'fnd base rates'!K$7)
+($E901*'fnd base rates'!K$8)
+($F901*'fnd base rates'!K$9)
+($G901*'fnd base rates'!K$10)
+($H901*'fnd base rates'!K$11)
+($I901*'fnd base rates'!K$12)
+($J901*'fnd base rates'!K$13)
+($K901*'fnd base rates'!K$14)
+($M901*'fnd base rates'!K$16)
+($N901*'fnd base rates'!K$17)
+($O901*'fnd base rates'!K$18)
+($P901*VLOOKUP($S901+12,rate_basefnd,11)))
*$R901</f>
        <v>1280.886</v>
      </c>
      <c r="AD901" s="68">
        <f>(($D901*'fnd base rates'!L$7)
+($E901*'fnd base rates'!L$8)
+($F901*'fnd base rates'!L$9)
+($G901*'fnd base rates'!L$10)
+($H901*'fnd base rates'!L$11)
+($I901*'fnd base rates'!L$12)
+($J901*'fnd base rates'!L$13)
+($K901*'fnd base rates'!L$14)
+($M901*'fnd base rates'!L$16)
+($N901*'fnd base rates'!L$17)
+($O901*'fnd base rates'!L$18)
+($P901*VLOOKUP($S901+12,rate_basefnd,12)))</f>
        <v>2862.0888</v>
      </c>
      <c r="AE901" s="68">
        <f>(($D901*'fnd base rates'!M$7)
+($E901*'fnd base rates'!M$8)
+($F901*'fnd base rates'!M$9)
+($G901*'fnd base rates'!M$10)
+($H901*'fnd base rates'!M$11)
+($I901*'fnd base rates'!M$12)
+($J901*'fnd base rates'!M$13)
+($K901*'fnd base rates'!M$14)
+($M901*'fnd base rates'!M$16)
+($N901*'fnd base rates'!M$17)
+($O901*'fnd base rates'!M$18)
+($P901*VLOOKUP($S901+12,rate_basefnd,13)))</f>
        <v>0</v>
      </c>
      <c r="AF901" s="3">
        <f t="shared" si="183"/>
        <v>19571.594000000001</v>
      </c>
      <c r="AH901" s="205">
        <f t="shared" si="184"/>
        <v>499061278</v>
      </c>
      <c r="AI901" s="3" t="str">
        <f t="shared" si="188"/>
        <v>499</v>
      </c>
      <c r="AJ901" s="1" t="str">
        <f t="shared" si="189"/>
        <v>061</v>
      </c>
      <c r="AK901" s="1" t="str">
        <f t="shared" si="190"/>
        <v>278</v>
      </c>
      <c r="AL901" s="3">
        <f t="shared" si="185"/>
        <v>1</v>
      </c>
      <c r="AM901" s="3">
        <f t="shared" si="195"/>
        <v>1</v>
      </c>
      <c r="AN901" s="3">
        <f t="shared" si="191"/>
        <v>19571.594000000001</v>
      </c>
      <c r="AO901" s="3">
        <f t="shared" si="192"/>
        <v>19572</v>
      </c>
      <c r="AP901" s="3">
        <f t="shared" si="186"/>
        <v>287</v>
      </c>
      <c r="AQ901" s="3">
        <v>19285</v>
      </c>
      <c r="AS901" s="68"/>
      <c r="AT901" s="68"/>
      <c r="AX901" s="4">
        <f t="shared" si="193"/>
        <v>0</v>
      </c>
      <c r="AZ901" s="4">
        <f t="shared" si="194"/>
        <v>0</v>
      </c>
      <c r="BB901" s="4"/>
    </row>
    <row r="902" spans="1:54" s="3" customFormat="1">
      <c r="A902" s="205" t="str">
        <f t="shared" si="187"/>
        <v>499</v>
      </c>
      <c r="B902" s="1">
        <v>499061281</v>
      </c>
      <c r="C902" s="7" t="s">
        <v>130</v>
      </c>
      <c r="D902" s="8">
        <f>'fnd enro'!D902</f>
        <v>0</v>
      </c>
      <c r="E902" s="8">
        <f>'fnd enro'!E902</f>
        <v>0</v>
      </c>
      <c r="F902" s="8">
        <f>'fnd enro'!F902</f>
        <v>0</v>
      </c>
      <c r="G902" s="8">
        <f>'fnd enro'!G902</f>
        <v>0</v>
      </c>
      <c r="H902" s="8">
        <f>'fnd enro'!H902</f>
        <v>0</v>
      </c>
      <c r="I902" s="8">
        <f>'fnd enro'!I902</f>
        <v>260</v>
      </c>
      <c r="J902" s="8">
        <f>'fnd enro'!J902</f>
        <v>0</v>
      </c>
      <c r="K902" s="9">
        <f>'fnd enro'!K902</f>
        <v>10.4</v>
      </c>
      <c r="L902" s="8">
        <f>'fnd enro'!L902</f>
        <v>0</v>
      </c>
      <c r="M902" s="8">
        <f>'fnd enro'!M902</f>
        <v>0</v>
      </c>
      <c r="N902" s="8">
        <f>'fnd enro'!N902</f>
        <v>0</v>
      </c>
      <c r="O902" s="8">
        <f>'fnd enro'!O902</f>
        <v>11</v>
      </c>
      <c r="P902" s="8">
        <f>'fnd enro'!P902</f>
        <v>172</v>
      </c>
      <c r="Q902" s="8">
        <f>'fnd enro'!R902</f>
        <v>260</v>
      </c>
      <c r="R902" s="9">
        <f t="shared" si="182"/>
        <v>1</v>
      </c>
      <c r="S902" s="8">
        <f>VALUE('fnd enro'!Q902)</f>
        <v>12</v>
      </c>
      <c r="T902" s="1"/>
      <c r="U902" s="68">
        <f>(($D902*'fnd base rates'!C$7)
+($E902*'fnd base rates'!C$8)
+($F902*'fnd base rates'!C$9)
+($G902*'fnd base rates'!C$10)
+($H902*'fnd base rates'!C$11)
+($I902*'fnd base rates'!C$12)
+($J902*'fnd base rates'!C$13)
+($K902*'fnd base rates'!C$14)
+($M902*'fnd base rates'!C$16)
+($N902*'fnd base rates'!C$17)
+($O902*'fnd base rates'!C$18)
+($P902*VLOOKUP($S902+12,rate_basefnd,3)))
*$R902</f>
        <v>182248.08199999999</v>
      </c>
      <c r="V902" s="68">
        <f>(($D902*'fnd base rates'!D$7)
+($E902*'fnd base rates'!D$8)
+($F902*'fnd base rates'!D$9)
+($G902*'fnd base rates'!D$10)
+($H902*'fnd base rates'!D$11)
+($I902*'fnd base rates'!D$12)
+($J902*'fnd base rates'!D$13)
+($K902*'fnd base rates'!D$14)
+($M902*'fnd base rates'!D$16)
+($N902*'fnd base rates'!D$17)
+($O902*'fnd base rates'!D$18)
+($P902*VLOOKUP($S902+12,rate_basefnd,4)))
*$R902</f>
        <v>340354.53</v>
      </c>
      <c r="W902" s="68">
        <f>(($D902*'fnd base rates'!E$7)
+($E902*'fnd base rates'!E$8)
+($F902*'fnd base rates'!E$9)
+($G902*'fnd base rates'!E$10)
+($H902*'fnd base rates'!E$11)
+($I902*'fnd base rates'!E$12)
+($J902*'fnd base rates'!E$13)
+($K902*'fnd base rates'!E$14)
+($M902*'fnd base rates'!E$16)
+($N902*'fnd base rates'!E$17)
+($O902*'fnd base rates'!E$18)
+($P902*VLOOKUP($S902+12,rate_basefnd,5)))
*$R902</f>
        <v>2580802.3079999997</v>
      </c>
      <c r="X902" s="68">
        <f>(($D902*'fnd base rates'!F$7)
+($E902*'fnd base rates'!F$8)
+($F902*'fnd base rates'!F$9)
+($G902*'fnd base rates'!F$10)
+($H902*'fnd base rates'!F$11)
+($I902*'fnd base rates'!F$12)
+($J902*'fnd base rates'!F$13)
+($K902*'fnd base rates'!F$14)
+($M902*'fnd base rates'!F$16)
+($N902*'fnd base rates'!F$17)
+($O902*'fnd base rates'!F$18)
+($P902*VLOOKUP($S902+12,rate_basefnd,6)))
*$R902</f>
        <v>262427.01799999998</v>
      </c>
      <c r="Y902" s="68">
        <f>(($D902*'fnd base rates'!G$7)
+($E902*'fnd base rates'!G$8)
+($F902*'fnd base rates'!G$9)
+($G902*'fnd base rates'!G$10)
+($H902*'fnd base rates'!G$11)
+($I902*'fnd base rates'!G$12)
+($J902*'fnd base rates'!G$13)
+($K902*'fnd base rates'!G$14)
+($M902*'fnd base rates'!G$16)
+($N902*'fnd base rates'!G$17)
+($O902*'fnd base rates'!G$18)
+($P902*VLOOKUP($S902+12,rate_basefnd,7)))
*$R902</f>
        <v>103577.774</v>
      </c>
      <c r="Z902" s="68">
        <f>(($D902*'fnd base rates'!H$7)
+($E902*'fnd base rates'!H$8)
+($F902*'fnd base rates'!H$9)
+($G902*'fnd base rates'!H$10)
+($H902*'fnd base rates'!H$11)
+($I902*'fnd base rates'!H$12)
+($J902*'fnd base rates'!H$13)
+($K902*'fnd base rates'!H$14)
+($M902*'fnd base rates'!H$16)
+($N902*'fnd base rates'!H$17)
+($O902*'fnd base rates'!H$18)
+($P902*VLOOKUP($S902+12,rate_basefnd,8)))</f>
        <v>249613.49</v>
      </c>
      <c r="AA902" s="68">
        <f>(($D902*'fnd base rates'!I$7)
+($E902*'fnd base rates'!I$8)
+($F902*'fnd base rates'!I$9)
+($G902*'fnd base rates'!I$10)
+($H902*'fnd base rates'!I$11)
+($I902*'fnd base rates'!I$12)
+($J902*'fnd base rates'!I$13)
+($K902*'fnd base rates'!I$14)
+($M902*'fnd base rates'!I$16)
+($N902*'fnd base rates'!I$17)
+($O902*'fnd base rates'!I$18)
+($P902*VLOOKUP($S902+12,rate_basefnd,9)))
*$R902</f>
        <v>170263.18</v>
      </c>
      <c r="AB902" s="68">
        <f>(($D902*'fnd base rates'!J$7)
+($E902*'fnd base rates'!J$8)
+($F902*'fnd base rates'!J$9)
+($G902*'fnd base rates'!J$10)
+($H902*'fnd base rates'!J$11)
+($I902*'fnd base rates'!J$12)
+($J902*'fnd base rates'!J$13)
+($K902*'fnd base rates'!J$14)
+($M902*'fnd base rates'!J$16)
+($N902*'fnd base rates'!J$17)
+($O902*'fnd base rates'!J$18)
+($P902*VLOOKUP($S902+12,rate_basefnd,10)))
*$R902</f>
        <v>405613.06999999995</v>
      </c>
      <c r="AC902" s="68">
        <f>(($D902*'fnd base rates'!K$7)
+($E902*'fnd base rates'!K$8)
+($F902*'fnd base rates'!K$9)
+($G902*'fnd base rates'!K$10)
+($H902*'fnd base rates'!K$11)
+($I902*'fnd base rates'!K$12)
+($J902*'fnd base rates'!K$13)
+($K902*'fnd base rates'!K$14)
+($M902*'fnd base rates'!K$16)
+($N902*'fnd base rates'!K$17)
+($O902*'fnd base rates'!K$18)
+($P902*VLOOKUP($S902+12,rate_basefnd,11)))
*$R902</f>
        <v>338147.77999999997</v>
      </c>
      <c r="AD902" s="68">
        <f>(($D902*'fnd base rates'!L$7)
+($E902*'fnd base rates'!L$8)
+($F902*'fnd base rates'!L$9)
+($G902*'fnd base rates'!L$10)
+($H902*'fnd base rates'!L$11)
+($I902*'fnd base rates'!L$12)
+($J902*'fnd base rates'!L$13)
+($K902*'fnd base rates'!L$14)
+($M902*'fnd base rates'!L$16)
+($N902*'fnd base rates'!L$17)
+($O902*'fnd base rates'!L$18)
+($P902*VLOOKUP($S902+12,rate_basefnd,12)))</f>
        <v>782386.55799999996</v>
      </c>
      <c r="AE902" s="68">
        <f>(($D902*'fnd base rates'!M$7)
+($E902*'fnd base rates'!M$8)
+($F902*'fnd base rates'!M$9)
+($G902*'fnd base rates'!M$10)
+($H902*'fnd base rates'!M$11)
+($I902*'fnd base rates'!M$12)
+($J902*'fnd base rates'!M$13)
+($K902*'fnd base rates'!M$14)
+($M902*'fnd base rates'!M$16)
+($N902*'fnd base rates'!M$17)
+($O902*'fnd base rates'!M$18)
+($P902*VLOOKUP($S902+12,rate_basefnd,13)))</f>
        <v>0</v>
      </c>
      <c r="AF902" s="3">
        <f t="shared" si="183"/>
        <v>5415433.790000001</v>
      </c>
      <c r="AH902" s="205">
        <f t="shared" si="184"/>
        <v>499061281</v>
      </c>
      <c r="AI902" s="3" t="str">
        <f t="shared" si="188"/>
        <v>499</v>
      </c>
      <c r="AJ902" s="1" t="str">
        <f t="shared" si="189"/>
        <v>061</v>
      </c>
      <c r="AK902" s="1" t="str">
        <f t="shared" si="190"/>
        <v>281</v>
      </c>
      <c r="AL902" s="3">
        <f t="shared" si="185"/>
        <v>1</v>
      </c>
      <c r="AM902" s="3">
        <f t="shared" si="195"/>
        <v>260</v>
      </c>
      <c r="AN902" s="3">
        <f t="shared" si="191"/>
        <v>5415433.790000001</v>
      </c>
      <c r="AO902" s="3">
        <f t="shared" si="192"/>
        <v>20829</v>
      </c>
      <c r="AP902" s="3">
        <f t="shared" si="186"/>
        <v>3382</v>
      </c>
      <c r="AQ902" s="3">
        <v>17447</v>
      </c>
      <c r="AS902" s="68"/>
      <c r="AT902" s="68"/>
      <c r="AX902" s="4">
        <f t="shared" si="193"/>
        <v>0</v>
      </c>
      <c r="AZ902" s="4">
        <f t="shared" si="194"/>
        <v>0</v>
      </c>
      <c r="BB902" s="4"/>
    </row>
    <row r="903" spans="1:54" s="3" customFormat="1">
      <c r="A903" s="205" t="str">
        <f t="shared" si="187"/>
        <v>499</v>
      </c>
      <c r="B903" s="1">
        <v>499061325</v>
      </c>
      <c r="C903" s="7" t="s">
        <v>130</v>
      </c>
      <c r="D903" s="8">
        <f>'fnd enro'!D903</f>
        <v>0</v>
      </c>
      <c r="E903" s="8">
        <f>'fnd enro'!E903</f>
        <v>0</v>
      </c>
      <c r="F903" s="8">
        <f>'fnd enro'!F903</f>
        <v>0</v>
      </c>
      <c r="G903" s="8">
        <f>'fnd enro'!G903</f>
        <v>0</v>
      </c>
      <c r="H903" s="8">
        <f>'fnd enro'!H903</f>
        <v>0</v>
      </c>
      <c r="I903" s="8">
        <f>'fnd enro'!I903</f>
        <v>15</v>
      </c>
      <c r="J903" s="8">
        <f>'fnd enro'!J903</f>
        <v>0</v>
      </c>
      <c r="K903" s="9">
        <f>'fnd enro'!K903</f>
        <v>0.6</v>
      </c>
      <c r="L903" s="8">
        <f>'fnd enro'!L903</f>
        <v>0</v>
      </c>
      <c r="M903" s="8">
        <f>'fnd enro'!M903</f>
        <v>0</v>
      </c>
      <c r="N903" s="8">
        <f>'fnd enro'!N903</f>
        <v>0</v>
      </c>
      <c r="O903" s="8">
        <f>'fnd enro'!O903</f>
        <v>0</v>
      </c>
      <c r="P903" s="8">
        <f>'fnd enro'!P903</f>
        <v>3</v>
      </c>
      <c r="Q903" s="8">
        <f>'fnd enro'!R903</f>
        <v>15</v>
      </c>
      <c r="R903" s="9">
        <f t="shared" si="182"/>
        <v>1</v>
      </c>
      <c r="S903" s="8">
        <f>VALUE('fnd enro'!Q903)</f>
        <v>9</v>
      </c>
      <c r="T903" s="1"/>
      <c r="U903" s="68">
        <f>(($D903*'fnd base rates'!C$7)
+($E903*'fnd base rates'!C$8)
+($F903*'fnd base rates'!C$9)
+($G903*'fnd base rates'!C$10)
+($H903*'fnd base rates'!C$11)
+($I903*'fnd base rates'!C$12)
+($J903*'fnd base rates'!C$13)
+($K903*'fnd base rates'!C$14)
+($M903*'fnd base rates'!C$16)
+($N903*'fnd base rates'!C$17)
+($O903*'fnd base rates'!C$18)
+($P903*VLOOKUP($S903+12,rate_basefnd,3)))
*$R903</f>
        <v>9312.8279999999995</v>
      </c>
      <c r="V903" s="68">
        <f>(($D903*'fnd base rates'!D$7)
+($E903*'fnd base rates'!D$8)
+($F903*'fnd base rates'!D$9)
+($G903*'fnd base rates'!D$10)
+($H903*'fnd base rates'!D$11)
+($I903*'fnd base rates'!D$12)
+($J903*'fnd base rates'!D$13)
+($K903*'fnd base rates'!D$14)
+($M903*'fnd base rates'!D$16)
+($N903*'fnd base rates'!D$17)
+($O903*'fnd base rates'!D$18)
+($P903*VLOOKUP($S903+12,rate_basefnd,4)))
*$R903</f>
        <v>14237.310000000001</v>
      </c>
      <c r="W903" s="68">
        <f>(($D903*'fnd base rates'!E$7)
+($E903*'fnd base rates'!E$8)
+($F903*'fnd base rates'!E$9)
+($G903*'fnd base rates'!E$10)
+($H903*'fnd base rates'!E$11)
+($I903*'fnd base rates'!E$12)
+($J903*'fnd base rates'!E$13)
+($K903*'fnd base rates'!E$14)
+($M903*'fnd base rates'!E$16)
+($N903*'fnd base rates'!E$17)
+($O903*'fnd base rates'!E$18)
+($P903*VLOOKUP($S903+12,rate_basefnd,5)))
*$R903</f>
        <v>96668.081999999995</v>
      </c>
      <c r="X903" s="68">
        <f>(($D903*'fnd base rates'!F$7)
+($E903*'fnd base rates'!F$8)
+($F903*'fnd base rates'!F$9)
+($G903*'fnd base rates'!F$10)
+($H903*'fnd base rates'!F$11)
+($I903*'fnd base rates'!F$12)
+($J903*'fnd base rates'!F$13)
+($K903*'fnd base rates'!F$14)
+($M903*'fnd base rates'!F$16)
+($N903*'fnd base rates'!F$17)
+($O903*'fnd base rates'!F$18)
+($P903*VLOOKUP($S903+12,rate_basefnd,6)))
*$R903</f>
        <v>14967.791999999999</v>
      </c>
      <c r="Y903" s="68">
        <f>(($D903*'fnd base rates'!G$7)
+($E903*'fnd base rates'!G$8)
+($F903*'fnd base rates'!G$9)
+($G903*'fnd base rates'!G$10)
+($H903*'fnd base rates'!G$11)
+($I903*'fnd base rates'!G$12)
+($J903*'fnd base rates'!G$13)
+($K903*'fnd base rates'!G$14)
+($M903*'fnd base rates'!G$16)
+($N903*'fnd base rates'!G$17)
+($O903*'fnd base rates'!G$18)
+($P903*VLOOKUP($S903+12,rate_basefnd,7)))
*$R903</f>
        <v>3451.2959999999998</v>
      </c>
      <c r="Z903" s="68">
        <f>(($D903*'fnd base rates'!H$7)
+($E903*'fnd base rates'!H$8)
+($F903*'fnd base rates'!H$9)
+($G903*'fnd base rates'!H$10)
+($H903*'fnd base rates'!H$11)
+($I903*'fnd base rates'!H$12)
+($J903*'fnd base rates'!H$13)
+($K903*'fnd base rates'!H$14)
+($M903*'fnd base rates'!H$16)
+($N903*'fnd base rates'!H$17)
+($O903*'fnd base rates'!H$18)
+($P903*VLOOKUP($S903+12,rate_basefnd,8)))</f>
        <v>13898.28</v>
      </c>
      <c r="AA903" s="68">
        <f>(($D903*'fnd base rates'!I$7)
+($E903*'fnd base rates'!I$8)
+($F903*'fnd base rates'!I$9)
+($G903*'fnd base rates'!I$10)
+($H903*'fnd base rates'!I$11)
+($I903*'fnd base rates'!I$12)
+($J903*'fnd base rates'!I$13)
+($K903*'fnd base rates'!I$14)
+($M903*'fnd base rates'!I$16)
+($N903*'fnd base rates'!I$17)
+($O903*'fnd base rates'!I$18)
+($P903*VLOOKUP($S903+12,rate_basefnd,9)))
*$R903</f>
        <v>7683.15</v>
      </c>
      <c r="AB903" s="68">
        <f>(($D903*'fnd base rates'!J$7)
+($E903*'fnd base rates'!J$8)
+($F903*'fnd base rates'!J$9)
+($G903*'fnd base rates'!J$10)
+($H903*'fnd base rates'!J$11)
+($I903*'fnd base rates'!J$12)
+($J903*'fnd base rates'!J$13)
+($K903*'fnd base rates'!J$14)
+($M903*'fnd base rates'!J$16)
+($N903*'fnd base rates'!J$17)
+($O903*'fnd base rates'!J$18)
+($P903*VLOOKUP($S903+12,rate_basefnd,10)))
*$R903</f>
        <v>12641.16</v>
      </c>
      <c r="AC903" s="68">
        <f>(($D903*'fnd base rates'!K$7)
+($E903*'fnd base rates'!K$8)
+($F903*'fnd base rates'!K$9)
+($G903*'fnd base rates'!K$10)
+($H903*'fnd base rates'!K$11)
+($I903*'fnd base rates'!K$12)
+($J903*'fnd base rates'!K$13)
+($K903*'fnd base rates'!K$14)
+($M903*'fnd base rates'!K$16)
+($N903*'fnd base rates'!K$17)
+($O903*'fnd base rates'!K$18)
+($P903*VLOOKUP($S903+12,rate_basefnd,11)))
*$R903</f>
        <v>19213.29</v>
      </c>
      <c r="AD903" s="68">
        <f>(($D903*'fnd base rates'!L$7)
+($E903*'fnd base rates'!L$8)
+($F903*'fnd base rates'!L$9)
+($G903*'fnd base rates'!L$10)
+($H903*'fnd base rates'!L$11)
+($I903*'fnd base rates'!L$12)
+($J903*'fnd base rates'!L$13)
+($K903*'fnd base rates'!L$14)
+($M903*'fnd base rates'!L$16)
+($N903*'fnd base rates'!L$17)
+($O903*'fnd base rates'!L$18)
+($P903*VLOOKUP($S903+12,rate_basefnd,12)))</f>
        <v>35252.112000000001</v>
      </c>
      <c r="AE903" s="68">
        <f>(($D903*'fnd base rates'!M$7)
+($E903*'fnd base rates'!M$8)
+($F903*'fnd base rates'!M$9)
+($G903*'fnd base rates'!M$10)
+($H903*'fnd base rates'!M$11)
+($I903*'fnd base rates'!M$12)
+($J903*'fnd base rates'!M$13)
+($K903*'fnd base rates'!M$14)
+($M903*'fnd base rates'!M$16)
+($N903*'fnd base rates'!M$17)
+($O903*'fnd base rates'!M$18)
+($P903*VLOOKUP($S903+12,rate_basefnd,13)))</f>
        <v>0</v>
      </c>
      <c r="AF903" s="3">
        <f t="shared" si="183"/>
        <v>227325.3</v>
      </c>
      <c r="AH903" s="205">
        <f t="shared" si="184"/>
        <v>499061325</v>
      </c>
      <c r="AI903" s="3" t="str">
        <f t="shared" si="188"/>
        <v>499</v>
      </c>
      <c r="AJ903" s="1" t="str">
        <f t="shared" si="189"/>
        <v>061</v>
      </c>
      <c r="AK903" s="1" t="str">
        <f t="shared" si="190"/>
        <v>325</v>
      </c>
      <c r="AL903" s="3">
        <f t="shared" si="185"/>
        <v>1</v>
      </c>
      <c r="AM903" s="3">
        <f t="shared" si="195"/>
        <v>15</v>
      </c>
      <c r="AN903" s="3">
        <f t="shared" si="191"/>
        <v>227325.3</v>
      </c>
      <c r="AO903" s="3">
        <f t="shared" si="192"/>
        <v>15155</v>
      </c>
      <c r="AP903" s="3">
        <f t="shared" si="186"/>
        <v>-179</v>
      </c>
      <c r="AQ903" s="3">
        <v>15334</v>
      </c>
      <c r="AS903" s="68"/>
      <c r="AT903" s="68"/>
      <c r="AX903" s="4">
        <f t="shared" si="193"/>
        <v>0</v>
      </c>
      <c r="AZ903" s="4">
        <f t="shared" si="194"/>
        <v>0</v>
      </c>
      <c r="BB903" s="4"/>
    </row>
    <row r="904" spans="1:54" s="3" customFormat="1">
      <c r="A904" s="205" t="str">
        <f t="shared" si="187"/>
        <v>499</v>
      </c>
      <c r="B904" s="1">
        <v>499061332</v>
      </c>
      <c r="C904" s="7" t="s">
        <v>130</v>
      </c>
      <c r="D904" s="8">
        <f>'fnd enro'!D904</f>
        <v>0</v>
      </c>
      <c r="E904" s="8">
        <f>'fnd enro'!E904</f>
        <v>0</v>
      </c>
      <c r="F904" s="8">
        <f>'fnd enro'!F904</f>
        <v>0</v>
      </c>
      <c r="G904" s="8">
        <f>'fnd enro'!G904</f>
        <v>0</v>
      </c>
      <c r="H904" s="8">
        <f>'fnd enro'!H904</f>
        <v>0</v>
      </c>
      <c r="I904" s="8">
        <f>'fnd enro'!I904</f>
        <v>38</v>
      </c>
      <c r="J904" s="8">
        <f>'fnd enro'!J904</f>
        <v>0</v>
      </c>
      <c r="K904" s="9">
        <f>'fnd enro'!K904</f>
        <v>1.52</v>
      </c>
      <c r="L904" s="8">
        <f>'fnd enro'!L904</f>
        <v>0</v>
      </c>
      <c r="M904" s="8">
        <f>'fnd enro'!M904</f>
        <v>0</v>
      </c>
      <c r="N904" s="8">
        <f>'fnd enro'!N904</f>
        <v>0</v>
      </c>
      <c r="O904" s="8">
        <f>'fnd enro'!O904</f>
        <v>6</v>
      </c>
      <c r="P904" s="8">
        <f>'fnd enro'!P904</f>
        <v>28</v>
      </c>
      <c r="Q904" s="8">
        <f>'fnd enro'!R904</f>
        <v>38</v>
      </c>
      <c r="R904" s="9">
        <f t="shared" si="182"/>
        <v>1</v>
      </c>
      <c r="S904" s="8">
        <f>VALUE('fnd enro'!Q904)</f>
        <v>10</v>
      </c>
      <c r="T904" s="1"/>
      <c r="U904" s="68">
        <f>(($D904*'fnd base rates'!C$7)
+($E904*'fnd base rates'!C$8)
+($F904*'fnd base rates'!C$9)
+($G904*'fnd base rates'!C$10)
+($H904*'fnd base rates'!C$11)
+($I904*'fnd base rates'!C$12)
+($J904*'fnd base rates'!C$13)
+($K904*'fnd base rates'!C$14)
+($M904*'fnd base rates'!C$16)
+($N904*'fnd base rates'!C$17)
+($O904*'fnd base rates'!C$18)
+($P904*VLOOKUP($S904+12,rate_basefnd,3)))
*$R904</f>
        <v>26924.945599999999</v>
      </c>
      <c r="V904" s="68">
        <f>(($D904*'fnd base rates'!D$7)
+($E904*'fnd base rates'!D$8)
+($F904*'fnd base rates'!D$9)
+($G904*'fnd base rates'!D$10)
+($H904*'fnd base rates'!D$11)
+($I904*'fnd base rates'!D$12)
+($J904*'fnd base rates'!D$13)
+($K904*'fnd base rates'!D$14)
+($M904*'fnd base rates'!D$16)
+($N904*'fnd base rates'!D$17)
+($O904*'fnd base rates'!D$18)
+($P904*VLOOKUP($S904+12,rate_basefnd,4)))
*$R904</f>
        <v>49078.3</v>
      </c>
      <c r="W904" s="68">
        <f>(($D904*'fnd base rates'!E$7)
+($E904*'fnd base rates'!E$8)
+($F904*'fnd base rates'!E$9)
+($G904*'fnd base rates'!E$10)
+($H904*'fnd base rates'!E$11)
+($I904*'fnd base rates'!E$12)
+($J904*'fnd base rates'!E$13)
+($K904*'fnd base rates'!E$14)
+($M904*'fnd base rates'!E$16)
+($N904*'fnd base rates'!E$17)
+($O904*'fnd base rates'!E$18)
+($P904*VLOOKUP($S904+12,rate_basefnd,5)))
*$R904</f>
        <v>367400.61040000001</v>
      </c>
      <c r="X904" s="68">
        <f>(($D904*'fnd base rates'!F$7)
+($E904*'fnd base rates'!F$8)
+($F904*'fnd base rates'!F$9)
+($G904*'fnd base rates'!F$10)
+($H904*'fnd base rates'!F$11)
+($I904*'fnd base rates'!F$12)
+($J904*'fnd base rates'!F$13)
+($K904*'fnd base rates'!F$14)
+($M904*'fnd base rates'!F$16)
+($N904*'fnd base rates'!F$17)
+($O904*'fnd base rates'!F$18)
+($P904*VLOOKUP($S904+12,rate_basefnd,6)))
*$R904</f>
        <v>39546.746399999996</v>
      </c>
      <c r="Y904" s="68">
        <f>(($D904*'fnd base rates'!G$7)
+($E904*'fnd base rates'!G$8)
+($F904*'fnd base rates'!G$9)
+($G904*'fnd base rates'!G$10)
+($H904*'fnd base rates'!G$11)
+($I904*'fnd base rates'!G$12)
+($J904*'fnd base rates'!G$13)
+($K904*'fnd base rates'!G$14)
+($M904*'fnd base rates'!G$16)
+($N904*'fnd base rates'!G$17)
+($O904*'fnd base rates'!G$18)
+($P904*VLOOKUP($S904+12,rate_basefnd,7)))
*$R904</f>
        <v>14599.0152</v>
      </c>
      <c r="Z904" s="68">
        <f>(($D904*'fnd base rates'!H$7)
+($E904*'fnd base rates'!H$8)
+($F904*'fnd base rates'!H$9)
+($G904*'fnd base rates'!H$10)
+($H904*'fnd base rates'!H$11)
+($I904*'fnd base rates'!H$12)
+($J904*'fnd base rates'!H$13)
+($K904*'fnd base rates'!H$14)
+($M904*'fnd base rates'!H$16)
+($N904*'fnd base rates'!H$17)
+($O904*'fnd base rates'!H$18)
+($P904*VLOOKUP($S904+12,rate_basefnd,8)))</f>
        <v>37198.492000000006</v>
      </c>
      <c r="AA904" s="68">
        <f>(($D904*'fnd base rates'!I$7)
+($E904*'fnd base rates'!I$8)
+($F904*'fnd base rates'!I$9)
+($G904*'fnd base rates'!I$10)
+($H904*'fnd base rates'!I$11)
+($I904*'fnd base rates'!I$12)
+($J904*'fnd base rates'!I$13)
+($K904*'fnd base rates'!I$14)
+($M904*'fnd base rates'!I$16)
+($N904*'fnd base rates'!I$17)
+($O904*'fnd base rates'!I$18)
+($P904*VLOOKUP($S904+12,rate_basefnd,9)))
*$R904</f>
        <v>24660.959999999999</v>
      </c>
      <c r="AB904" s="68">
        <f>(($D904*'fnd base rates'!J$7)
+($E904*'fnd base rates'!J$8)
+($F904*'fnd base rates'!J$9)
+($G904*'fnd base rates'!J$10)
+($H904*'fnd base rates'!J$11)
+($I904*'fnd base rates'!J$12)
+($J904*'fnd base rates'!J$13)
+($K904*'fnd base rates'!J$14)
+($M904*'fnd base rates'!J$16)
+($N904*'fnd base rates'!J$17)
+($O904*'fnd base rates'!J$18)
+($P904*VLOOKUP($S904+12,rate_basefnd,10)))
*$R904</f>
        <v>55635.880000000005</v>
      </c>
      <c r="AC904" s="68">
        <f>(($D904*'fnd base rates'!K$7)
+($E904*'fnd base rates'!K$8)
+($F904*'fnd base rates'!K$9)
+($G904*'fnd base rates'!K$10)
+($H904*'fnd base rates'!K$11)
+($I904*'fnd base rates'!K$12)
+($J904*'fnd base rates'!K$13)
+($K904*'fnd base rates'!K$14)
+($M904*'fnd base rates'!K$16)
+($N904*'fnd base rates'!K$17)
+($O904*'fnd base rates'!K$18)
+($P904*VLOOKUP($S904+12,rate_basefnd,11)))
*$R904</f>
        <v>51464.987999999998</v>
      </c>
      <c r="AD904" s="68">
        <f>(($D904*'fnd base rates'!L$7)
+($E904*'fnd base rates'!L$8)
+($F904*'fnd base rates'!L$9)
+($G904*'fnd base rates'!L$10)
+($H904*'fnd base rates'!L$11)
+($I904*'fnd base rates'!L$12)
+($J904*'fnd base rates'!L$13)
+($K904*'fnd base rates'!L$14)
+($M904*'fnd base rates'!L$16)
+($N904*'fnd base rates'!L$17)
+($O904*'fnd base rates'!L$18)
+($P904*VLOOKUP($S904+12,rate_basefnd,12)))</f>
        <v>113118.97440000002</v>
      </c>
      <c r="AE904" s="68">
        <f>(($D904*'fnd base rates'!M$7)
+($E904*'fnd base rates'!M$8)
+($F904*'fnd base rates'!M$9)
+($G904*'fnd base rates'!M$10)
+($H904*'fnd base rates'!M$11)
+($I904*'fnd base rates'!M$12)
+($J904*'fnd base rates'!M$13)
+($K904*'fnd base rates'!M$14)
+($M904*'fnd base rates'!M$16)
+($N904*'fnd base rates'!M$17)
+($O904*'fnd base rates'!M$18)
+($P904*VLOOKUP($S904+12,rate_basefnd,13)))</f>
        <v>0</v>
      </c>
      <c r="AF904" s="3">
        <f t="shared" si="183"/>
        <v>779628.91200000013</v>
      </c>
      <c r="AH904" s="205">
        <f t="shared" si="184"/>
        <v>499061332</v>
      </c>
      <c r="AI904" s="3" t="str">
        <f t="shared" si="188"/>
        <v>499</v>
      </c>
      <c r="AJ904" s="1" t="str">
        <f t="shared" si="189"/>
        <v>061</v>
      </c>
      <c r="AK904" s="1" t="str">
        <f t="shared" si="190"/>
        <v>332</v>
      </c>
      <c r="AL904" s="3">
        <f t="shared" si="185"/>
        <v>1</v>
      </c>
      <c r="AM904" s="3">
        <f t="shared" si="195"/>
        <v>38</v>
      </c>
      <c r="AN904" s="3">
        <f t="shared" si="191"/>
        <v>779628.91200000013</v>
      </c>
      <c r="AO904" s="3">
        <f t="shared" si="192"/>
        <v>20517</v>
      </c>
      <c r="AP904" s="3">
        <f t="shared" si="186"/>
        <v>7952</v>
      </c>
      <c r="AQ904" s="3">
        <v>12565</v>
      </c>
      <c r="AS904" s="68"/>
      <c r="AT904" s="68"/>
      <c r="AX904" s="4">
        <f t="shared" si="193"/>
        <v>0</v>
      </c>
      <c r="AZ904" s="4">
        <f t="shared" si="194"/>
        <v>0</v>
      </c>
      <c r="BB904" s="4"/>
    </row>
    <row r="905" spans="1:54" s="3" customFormat="1">
      <c r="A905" s="205" t="str">
        <f t="shared" si="187"/>
        <v>499</v>
      </c>
      <c r="B905" s="1">
        <v>499332005</v>
      </c>
      <c r="C905" s="7" t="s">
        <v>130</v>
      </c>
      <c r="D905" s="8">
        <f>'fnd enro'!D905</f>
        <v>0</v>
      </c>
      <c r="E905" s="8">
        <f>'fnd enro'!E905</f>
        <v>0</v>
      </c>
      <c r="F905" s="8">
        <f>'fnd enro'!F905</f>
        <v>0</v>
      </c>
      <c r="G905" s="8">
        <f>'fnd enro'!G905</f>
        <v>0</v>
      </c>
      <c r="H905" s="8">
        <f>'fnd enro'!H905</f>
        <v>34</v>
      </c>
      <c r="I905" s="8">
        <f>'fnd enro'!I905</f>
        <v>0</v>
      </c>
      <c r="J905" s="8">
        <f>'fnd enro'!J905</f>
        <v>0</v>
      </c>
      <c r="K905" s="9">
        <f>'fnd enro'!K905</f>
        <v>1.36</v>
      </c>
      <c r="L905" s="8">
        <f>'fnd enro'!L905</f>
        <v>0</v>
      </c>
      <c r="M905" s="8">
        <f>'fnd enro'!M905</f>
        <v>0</v>
      </c>
      <c r="N905" s="8">
        <f>'fnd enro'!N905</f>
        <v>1</v>
      </c>
      <c r="O905" s="8">
        <f>'fnd enro'!O905</f>
        <v>0</v>
      </c>
      <c r="P905" s="8">
        <f>'fnd enro'!P905</f>
        <v>18</v>
      </c>
      <c r="Q905" s="8">
        <f>'fnd enro'!R905</f>
        <v>34</v>
      </c>
      <c r="R905" s="9">
        <f t="shared" si="182"/>
        <v>1</v>
      </c>
      <c r="S905" s="8">
        <f>VALUE('fnd enro'!Q905)</f>
        <v>8</v>
      </c>
      <c r="T905" s="1"/>
      <c r="U905" s="68">
        <f>(($D905*'fnd base rates'!C$7)
+($E905*'fnd base rates'!C$8)
+($F905*'fnd base rates'!C$9)
+($G905*'fnd base rates'!C$10)
+($H905*'fnd base rates'!C$11)
+($I905*'fnd base rates'!C$12)
+($J905*'fnd base rates'!C$13)
+($K905*'fnd base rates'!C$14)
+($M905*'fnd base rates'!C$16)
+($N905*'fnd base rates'!C$17)
+($O905*'fnd base rates'!C$18)
+($P905*VLOOKUP($S905+12,rate_basefnd,3)))
*$R905</f>
        <v>22270.570800000001</v>
      </c>
      <c r="V905" s="68">
        <f>(($D905*'fnd base rates'!D$7)
+($E905*'fnd base rates'!D$8)
+($F905*'fnd base rates'!D$9)
+($G905*'fnd base rates'!D$10)
+($H905*'fnd base rates'!D$11)
+($I905*'fnd base rates'!D$12)
+($J905*'fnd base rates'!D$13)
+($K905*'fnd base rates'!D$14)
+($M905*'fnd base rates'!D$16)
+($N905*'fnd base rates'!D$17)
+($O905*'fnd base rates'!D$18)
+($P905*VLOOKUP($S905+12,rate_basefnd,4)))
*$R905</f>
        <v>37387.79</v>
      </c>
      <c r="W905" s="68">
        <f>(($D905*'fnd base rates'!E$7)
+($E905*'fnd base rates'!E$8)
+($F905*'fnd base rates'!E$9)
+($G905*'fnd base rates'!E$10)
+($H905*'fnd base rates'!E$11)
+($I905*'fnd base rates'!E$12)
+($J905*'fnd base rates'!E$13)
+($K905*'fnd base rates'!E$14)
+($M905*'fnd base rates'!E$16)
+($N905*'fnd base rates'!E$17)
+($O905*'fnd base rates'!E$18)
+($P905*VLOOKUP($S905+12,rate_basefnd,5)))
*$R905</f>
        <v>213643.3872</v>
      </c>
      <c r="X905" s="68">
        <f>(($D905*'fnd base rates'!F$7)
+($E905*'fnd base rates'!F$8)
+($F905*'fnd base rates'!F$9)
+($G905*'fnd base rates'!F$10)
+($H905*'fnd base rates'!F$11)
+($I905*'fnd base rates'!F$12)
+($J905*'fnd base rates'!F$13)
+($K905*'fnd base rates'!F$14)
+($M905*'fnd base rates'!F$16)
+($N905*'fnd base rates'!F$17)
+($O905*'fnd base rates'!F$18)
+($P905*VLOOKUP($S905+12,rate_basefnd,6)))
*$R905</f>
        <v>38245.385200000004</v>
      </c>
      <c r="Y905" s="68">
        <f>(($D905*'fnd base rates'!G$7)
+($E905*'fnd base rates'!G$8)
+($F905*'fnd base rates'!G$9)
+($G905*'fnd base rates'!G$10)
+($H905*'fnd base rates'!G$11)
+($I905*'fnd base rates'!G$12)
+($J905*'fnd base rates'!G$13)
+($K905*'fnd base rates'!G$14)
+($M905*'fnd base rates'!G$16)
+($N905*'fnd base rates'!G$17)
+($O905*'fnd base rates'!G$18)
+($P905*VLOOKUP($S905+12,rate_basefnd,7)))
*$R905</f>
        <v>10375.6836</v>
      </c>
      <c r="Z905" s="68">
        <f>(($D905*'fnd base rates'!H$7)
+($E905*'fnd base rates'!H$8)
+($F905*'fnd base rates'!H$9)
+($G905*'fnd base rates'!H$10)
+($H905*'fnd base rates'!H$11)
+($I905*'fnd base rates'!H$12)
+($J905*'fnd base rates'!H$13)
+($K905*'fnd base rates'!H$14)
+($M905*'fnd base rates'!H$16)
+($N905*'fnd base rates'!H$17)
+($O905*'fnd base rates'!H$18)
+($P905*VLOOKUP($S905+12,rate_basefnd,8)))</f>
        <v>20528.865999999998</v>
      </c>
      <c r="AA905" s="68">
        <f>(($D905*'fnd base rates'!I$7)
+($E905*'fnd base rates'!I$8)
+($F905*'fnd base rates'!I$9)
+($G905*'fnd base rates'!I$10)
+($H905*'fnd base rates'!I$11)
+($I905*'fnd base rates'!I$12)
+($J905*'fnd base rates'!I$13)
+($K905*'fnd base rates'!I$14)
+($M905*'fnd base rates'!I$16)
+($N905*'fnd base rates'!I$17)
+($O905*'fnd base rates'!I$18)
+($P905*VLOOKUP($S905+12,rate_basefnd,9)))
*$R905</f>
        <v>18787.03</v>
      </c>
      <c r="AB905" s="68">
        <f>(($D905*'fnd base rates'!J$7)
+($E905*'fnd base rates'!J$8)
+($F905*'fnd base rates'!J$9)
+($G905*'fnd base rates'!J$10)
+($H905*'fnd base rates'!J$11)
+($I905*'fnd base rates'!J$12)
+($J905*'fnd base rates'!J$13)
+($K905*'fnd base rates'!J$14)
+($M905*'fnd base rates'!J$16)
+($N905*'fnd base rates'!J$17)
+($O905*'fnd base rates'!J$18)
+($P905*VLOOKUP($S905+12,rate_basefnd,10)))
*$R905</f>
        <v>26474.7</v>
      </c>
      <c r="AC905" s="68">
        <f>(($D905*'fnd base rates'!K$7)
+($E905*'fnd base rates'!K$8)
+($F905*'fnd base rates'!K$9)
+($G905*'fnd base rates'!K$10)
+($H905*'fnd base rates'!K$11)
+($I905*'fnd base rates'!K$12)
+($J905*'fnd base rates'!K$13)
+($K905*'fnd base rates'!K$14)
+($M905*'fnd base rates'!K$16)
+($N905*'fnd base rates'!K$17)
+($O905*'fnd base rates'!K$18)
+($P905*VLOOKUP($S905+12,rate_basefnd,11)))
*$R905</f>
        <v>45148.544000000002</v>
      </c>
      <c r="AD905" s="68">
        <f>(($D905*'fnd base rates'!L$7)
+($E905*'fnd base rates'!L$8)
+($F905*'fnd base rates'!L$9)
+($G905*'fnd base rates'!L$10)
+($H905*'fnd base rates'!L$11)
+($I905*'fnd base rates'!L$12)
+($J905*'fnd base rates'!L$13)
+($K905*'fnd base rates'!L$14)
+($M905*'fnd base rates'!L$16)
+($N905*'fnd base rates'!L$17)
+($O905*'fnd base rates'!L$18)
+($P905*VLOOKUP($S905+12,rate_basefnd,12)))</f>
        <v>98195.669200000004</v>
      </c>
      <c r="AE905" s="68">
        <f>(($D905*'fnd base rates'!M$7)
+($E905*'fnd base rates'!M$8)
+($F905*'fnd base rates'!M$9)
+($G905*'fnd base rates'!M$10)
+($H905*'fnd base rates'!M$11)
+($I905*'fnd base rates'!M$12)
+($J905*'fnd base rates'!M$13)
+($K905*'fnd base rates'!M$14)
+($M905*'fnd base rates'!M$16)
+($N905*'fnd base rates'!M$17)
+($O905*'fnd base rates'!M$18)
+($P905*VLOOKUP($S905+12,rate_basefnd,13)))</f>
        <v>0</v>
      </c>
      <c r="AF905" s="3">
        <f t="shared" si="183"/>
        <v>531057.62599999993</v>
      </c>
      <c r="AH905" s="205">
        <f t="shared" si="184"/>
        <v>499332005</v>
      </c>
      <c r="AI905" s="3" t="str">
        <f t="shared" si="188"/>
        <v>499</v>
      </c>
      <c r="AJ905" s="1" t="str">
        <f t="shared" si="189"/>
        <v>332</v>
      </c>
      <c r="AK905" s="1" t="str">
        <f t="shared" si="190"/>
        <v>005</v>
      </c>
      <c r="AL905" s="3">
        <f t="shared" si="185"/>
        <v>1</v>
      </c>
      <c r="AM905" s="3">
        <f t="shared" si="195"/>
        <v>34</v>
      </c>
      <c r="AN905" s="3">
        <f t="shared" si="191"/>
        <v>531057.62599999993</v>
      </c>
      <c r="AO905" s="3">
        <f t="shared" si="192"/>
        <v>15619</v>
      </c>
      <c r="AP905" s="3">
        <f t="shared" si="186"/>
        <v>-3223</v>
      </c>
      <c r="AQ905" s="3">
        <v>18842</v>
      </c>
      <c r="AS905" s="68"/>
      <c r="AT905" s="68"/>
      <c r="AX905" s="4">
        <f t="shared" si="193"/>
        <v>0</v>
      </c>
      <c r="AZ905" s="4">
        <f t="shared" si="194"/>
        <v>0</v>
      </c>
      <c r="BB905" s="4"/>
    </row>
    <row r="906" spans="1:54" s="3" customFormat="1">
      <c r="A906" s="205" t="str">
        <f t="shared" si="187"/>
        <v>499</v>
      </c>
      <c r="B906" s="1">
        <v>499332061</v>
      </c>
      <c r="C906" s="7" t="s">
        <v>130</v>
      </c>
      <c r="D906" s="8">
        <f>'fnd enro'!D906</f>
        <v>0</v>
      </c>
      <c r="E906" s="8">
        <f>'fnd enro'!E906</f>
        <v>0</v>
      </c>
      <c r="F906" s="8">
        <f>'fnd enro'!F906</f>
        <v>0</v>
      </c>
      <c r="G906" s="8">
        <f>'fnd enro'!G906</f>
        <v>0</v>
      </c>
      <c r="H906" s="8">
        <f>'fnd enro'!H906</f>
        <v>99</v>
      </c>
      <c r="I906" s="8">
        <f>'fnd enro'!I906</f>
        <v>0</v>
      </c>
      <c r="J906" s="8">
        <f>'fnd enro'!J906</f>
        <v>0</v>
      </c>
      <c r="K906" s="9">
        <f>'fnd enro'!K906</f>
        <v>3.96</v>
      </c>
      <c r="L906" s="8">
        <f>'fnd enro'!L906</f>
        <v>0</v>
      </c>
      <c r="M906" s="8">
        <f>'fnd enro'!M906</f>
        <v>0</v>
      </c>
      <c r="N906" s="8">
        <f>'fnd enro'!N906</f>
        <v>0</v>
      </c>
      <c r="O906" s="8">
        <f>'fnd enro'!O906</f>
        <v>0</v>
      </c>
      <c r="P906" s="8">
        <f>'fnd enro'!P906</f>
        <v>50</v>
      </c>
      <c r="Q906" s="8">
        <f>'fnd enro'!R906</f>
        <v>99</v>
      </c>
      <c r="R906" s="9">
        <f t="shared" ref="R906:R969" si="196">VLOOKUP(B906,charterinfo_b,6)</f>
        <v>1</v>
      </c>
      <c r="S906" s="8">
        <f>VALUE('fnd enro'!Q906)</f>
        <v>10</v>
      </c>
      <c r="T906" s="1"/>
      <c r="U906" s="68">
        <f>(($D906*'fnd base rates'!C$7)
+($E906*'fnd base rates'!C$8)
+($F906*'fnd base rates'!C$9)
+($G906*'fnd base rates'!C$10)
+($H906*'fnd base rates'!C$11)
+($I906*'fnd base rates'!C$12)
+($J906*'fnd base rates'!C$13)
+($K906*'fnd base rates'!C$14)
+($M906*'fnd base rates'!C$16)
+($N906*'fnd base rates'!C$17)
+($O906*'fnd base rates'!C$18)
+($P906*VLOOKUP($S906+12,rate_basefnd,3)))
*$R906</f>
        <v>65093.9588</v>
      </c>
      <c r="V906" s="68">
        <f>(($D906*'fnd base rates'!D$7)
+($E906*'fnd base rates'!D$8)
+($F906*'fnd base rates'!D$9)
+($G906*'fnd base rates'!D$10)
+($H906*'fnd base rates'!D$11)
+($I906*'fnd base rates'!D$12)
+($J906*'fnd base rates'!D$13)
+($K906*'fnd base rates'!D$14)
+($M906*'fnd base rates'!D$16)
+($N906*'fnd base rates'!D$17)
+($O906*'fnd base rates'!D$18)
+($P906*VLOOKUP($S906+12,rate_basefnd,4)))
*$R906</f>
        <v>111164.26</v>
      </c>
      <c r="W906" s="68">
        <f>(($D906*'fnd base rates'!E$7)
+($E906*'fnd base rates'!E$8)
+($F906*'fnd base rates'!E$9)
+($G906*'fnd base rates'!E$10)
+($H906*'fnd base rates'!E$11)
+($I906*'fnd base rates'!E$12)
+($J906*'fnd base rates'!E$13)
+($K906*'fnd base rates'!E$14)
+($M906*'fnd base rates'!E$16)
+($N906*'fnd base rates'!E$17)
+($O906*'fnd base rates'!E$18)
+($P906*VLOOKUP($S906+12,rate_basefnd,5)))
*$R906</f>
        <v>646346.84920000006</v>
      </c>
      <c r="X906" s="68">
        <f>(($D906*'fnd base rates'!F$7)
+($E906*'fnd base rates'!F$8)
+($F906*'fnd base rates'!F$9)
+($G906*'fnd base rates'!F$10)
+($H906*'fnd base rates'!F$11)
+($I906*'fnd base rates'!F$12)
+($J906*'fnd base rates'!F$13)
+($K906*'fnd base rates'!F$14)
+($M906*'fnd base rates'!F$16)
+($N906*'fnd base rates'!F$17)
+($O906*'fnd base rates'!F$18)
+($P906*VLOOKUP($S906+12,rate_basefnd,6)))
*$R906</f>
        <v>110703.06719999999</v>
      </c>
      <c r="Y906" s="68">
        <f>(($D906*'fnd base rates'!G$7)
+($E906*'fnd base rates'!G$8)
+($F906*'fnd base rates'!G$9)
+($G906*'fnd base rates'!G$10)
+($H906*'fnd base rates'!G$11)
+($I906*'fnd base rates'!G$12)
+($J906*'fnd base rates'!G$13)
+($K906*'fnd base rates'!G$14)
+($M906*'fnd base rates'!G$16)
+($N906*'fnd base rates'!G$17)
+($O906*'fnd base rates'!G$18)
+($P906*VLOOKUP($S906+12,rate_basefnd,7)))
*$R906</f>
        <v>31424.4496</v>
      </c>
      <c r="Z906" s="68">
        <f>(($D906*'fnd base rates'!H$7)
+($E906*'fnd base rates'!H$8)
+($F906*'fnd base rates'!H$9)
+($G906*'fnd base rates'!H$10)
+($H906*'fnd base rates'!H$11)
+($I906*'fnd base rates'!H$12)
+($J906*'fnd base rates'!H$13)
+($K906*'fnd base rates'!H$14)
+($M906*'fnd base rates'!H$16)
+($N906*'fnd base rates'!H$17)
+($O906*'fnd base rates'!H$18)
+($P906*VLOOKUP($S906+12,rate_basefnd,8)))</f>
        <v>59519.59599999999</v>
      </c>
      <c r="AA906" s="68">
        <f>(($D906*'fnd base rates'!I$7)
+($E906*'fnd base rates'!I$8)
+($F906*'fnd base rates'!I$9)
+($G906*'fnd base rates'!I$10)
+($H906*'fnd base rates'!I$11)
+($I906*'fnd base rates'!I$12)
+($J906*'fnd base rates'!I$13)
+($K906*'fnd base rates'!I$14)
+($M906*'fnd base rates'!I$16)
+($N906*'fnd base rates'!I$17)
+($O906*'fnd base rates'!I$18)
+($P906*VLOOKUP($S906+12,rate_basefnd,9)))
*$R906</f>
        <v>55590.340000000004</v>
      </c>
      <c r="AB906" s="68">
        <f>(($D906*'fnd base rates'!J$7)
+($E906*'fnd base rates'!J$8)
+($F906*'fnd base rates'!J$9)
+($G906*'fnd base rates'!J$10)
+($H906*'fnd base rates'!J$11)
+($I906*'fnd base rates'!J$12)
+($J906*'fnd base rates'!J$13)
+($K906*'fnd base rates'!J$14)
+($M906*'fnd base rates'!J$16)
+($N906*'fnd base rates'!J$17)
+($O906*'fnd base rates'!J$18)
+($P906*VLOOKUP($S906+12,rate_basefnd,10)))
*$R906</f>
        <v>83069.98000000001</v>
      </c>
      <c r="AC906" s="68">
        <f>(($D906*'fnd base rates'!K$7)
+($E906*'fnd base rates'!K$8)
+($F906*'fnd base rates'!K$9)
+($G906*'fnd base rates'!K$10)
+($H906*'fnd base rates'!K$11)
+($I906*'fnd base rates'!K$12)
+($J906*'fnd base rates'!K$13)
+($K906*'fnd base rates'!K$14)
+($M906*'fnd base rates'!K$16)
+($N906*'fnd base rates'!K$17)
+($O906*'fnd base rates'!K$18)
+($P906*VLOOKUP($S906+12,rate_basefnd,11)))
*$R906</f>
        <v>130333.10399999999</v>
      </c>
      <c r="AD906" s="68">
        <f>(($D906*'fnd base rates'!L$7)
+($E906*'fnd base rates'!L$8)
+($F906*'fnd base rates'!L$9)
+($G906*'fnd base rates'!L$10)
+($H906*'fnd base rates'!L$11)
+($I906*'fnd base rates'!L$12)
+($J906*'fnd base rates'!L$13)
+($K906*'fnd base rates'!L$14)
+($M906*'fnd base rates'!L$16)
+($N906*'fnd base rates'!L$17)
+($O906*'fnd base rates'!L$18)
+($P906*VLOOKUP($S906+12,rate_basefnd,12)))</f>
        <v>290141.22119999997</v>
      </c>
      <c r="AE906" s="68">
        <f>(($D906*'fnd base rates'!M$7)
+($E906*'fnd base rates'!M$8)
+($F906*'fnd base rates'!M$9)
+($G906*'fnd base rates'!M$10)
+($H906*'fnd base rates'!M$11)
+($I906*'fnd base rates'!M$12)
+($J906*'fnd base rates'!M$13)
+($K906*'fnd base rates'!M$14)
+($M906*'fnd base rates'!M$16)
+($N906*'fnd base rates'!M$17)
+($O906*'fnd base rates'!M$18)
+($P906*VLOOKUP($S906+12,rate_basefnd,13)))</f>
        <v>0</v>
      </c>
      <c r="AF906" s="3">
        <f t="shared" ref="AF906:AF969" si="197">SUM(U906:AE906)</f>
        <v>1583386.8260000004</v>
      </c>
      <c r="AH906" s="205">
        <f t="shared" ref="AH906:AH969" si="198">B906</f>
        <v>499332061</v>
      </c>
      <c r="AI906" s="3" t="str">
        <f t="shared" si="188"/>
        <v>499</v>
      </c>
      <c r="AJ906" s="1" t="str">
        <f t="shared" si="189"/>
        <v>332</v>
      </c>
      <c r="AK906" s="1" t="str">
        <f t="shared" si="190"/>
        <v>061</v>
      </c>
      <c r="AL906" s="3">
        <f t="shared" ref="AL906:AL969" si="199">IF(VLOOKUP(VALUE(IF(AH906&lt;499999999,MID(AH906,4,3),MID(AH906,5,3))),distinfo,4)=R906,1,0)</f>
        <v>1</v>
      </c>
      <c r="AM906" s="3">
        <f t="shared" si="195"/>
        <v>99</v>
      </c>
      <c r="AN906" s="3">
        <f t="shared" si="191"/>
        <v>1583386.8260000004</v>
      </c>
      <c r="AO906" s="3">
        <f t="shared" si="192"/>
        <v>15994</v>
      </c>
      <c r="AP906" s="3">
        <f t="shared" ref="AP906:AP962" si="200">AO906-AQ906</f>
        <v>-4135</v>
      </c>
      <c r="AQ906" s="3">
        <v>20129</v>
      </c>
      <c r="AS906" s="68"/>
      <c r="AT906" s="68"/>
      <c r="AX906" s="4">
        <f t="shared" si="193"/>
        <v>0</v>
      </c>
      <c r="AZ906" s="4">
        <f t="shared" si="194"/>
        <v>0</v>
      </c>
      <c r="BB906" s="4"/>
    </row>
    <row r="907" spans="1:54" s="3" customFormat="1">
      <c r="A907" s="205" t="str">
        <f t="shared" ref="A907:A924" si="201">LEFT(B907,3)</f>
        <v>499</v>
      </c>
      <c r="B907" s="1">
        <v>499332086</v>
      </c>
      <c r="C907" s="7" t="s">
        <v>130</v>
      </c>
      <c r="D907" s="8">
        <f>'fnd enro'!D907</f>
        <v>0</v>
      </c>
      <c r="E907" s="8">
        <f>'fnd enro'!E907</f>
        <v>0</v>
      </c>
      <c r="F907" s="8">
        <f>'fnd enro'!F907</f>
        <v>0</v>
      </c>
      <c r="G907" s="8">
        <f>'fnd enro'!G907</f>
        <v>0</v>
      </c>
      <c r="H907" s="8">
        <f>'fnd enro'!H907</f>
        <v>2</v>
      </c>
      <c r="I907" s="8">
        <f>'fnd enro'!I907</f>
        <v>0</v>
      </c>
      <c r="J907" s="8">
        <f>'fnd enro'!J907</f>
        <v>0</v>
      </c>
      <c r="K907" s="9">
        <f>'fnd enro'!K907</f>
        <v>0.08</v>
      </c>
      <c r="L907" s="8">
        <f>'fnd enro'!L907</f>
        <v>0</v>
      </c>
      <c r="M907" s="8">
        <f>'fnd enro'!M907</f>
        <v>0</v>
      </c>
      <c r="N907" s="8">
        <f>'fnd enro'!N907</f>
        <v>0</v>
      </c>
      <c r="O907" s="8">
        <f>'fnd enro'!O907</f>
        <v>0</v>
      </c>
      <c r="P907" s="8">
        <f>'fnd enro'!P907</f>
        <v>1</v>
      </c>
      <c r="Q907" s="8">
        <f>'fnd enro'!R907</f>
        <v>2</v>
      </c>
      <c r="R907" s="9">
        <f t="shared" si="196"/>
        <v>1</v>
      </c>
      <c r="S907" s="8">
        <f>VALUE('fnd enro'!Q907)</f>
        <v>7</v>
      </c>
      <c r="T907" s="1"/>
      <c r="U907" s="68">
        <f>(($D907*'fnd base rates'!C$7)
+($E907*'fnd base rates'!C$8)
+($F907*'fnd base rates'!C$9)
+($G907*'fnd base rates'!C$10)
+($H907*'fnd base rates'!C$11)
+($I907*'fnd base rates'!C$12)
+($J907*'fnd base rates'!C$13)
+($K907*'fnd base rates'!C$14)
+($M907*'fnd base rates'!C$16)
+($N907*'fnd base rates'!C$17)
+($O907*'fnd base rates'!C$18)
+($P907*VLOOKUP($S907+12,rate_basefnd,3)))
*$R907</f>
        <v>1288.1024</v>
      </c>
      <c r="V907" s="68">
        <f>(($D907*'fnd base rates'!D$7)
+($E907*'fnd base rates'!D$8)
+($F907*'fnd base rates'!D$9)
+($G907*'fnd base rates'!D$10)
+($H907*'fnd base rates'!D$11)
+($I907*'fnd base rates'!D$12)
+($J907*'fnd base rates'!D$13)
+($K907*'fnd base rates'!D$14)
+($M907*'fnd base rates'!D$16)
+($N907*'fnd base rates'!D$17)
+($O907*'fnd base rates'!D$18)
+($P907*VLOOKUP($S907+12,rate_basefnd,4)))
*$R907</f>
        <v>2118.12</v>
      </c>
      <c r="W907" s="68">
        <f>(($D907*'fnd base rates'!E$7)
+($E907*'fnd base rates'!E$8)
+($F907*'fnd base rates'!E$9)
+($G907*'fnd base rates'!E$10)
+($H907*'fnd base rates'!E$11)
+($I907*'fnd base rates'!E$12)
+($J907*'fnd base rates'!E$13)
+($K907*'fnd base rates'!E$14)
+($M907*'fnd base rates'!E$16)
+($N907*'fnd base rates'!E$17)
+($O907*'fnd base rates'!E$18)
+($P907*VLOOKUP($S907+12,rate_basefnd,5)))
*$R907</f>
        <v>11811.821599999999</v>
      </c>
      <c r="X907" s="68">
        <f>(($D907*'fnd base rates'!F$7)
+($E907*'fnd base rates'!F$8)
+($F907*'fnd base rates'!F$9)
+($G907*'fnd base rates'!F$10)
+($H907*'fnd base rates'!F$11)
+($I907*'fnd base rates'!F$12)
+($J907*'fnd base rates'!F$13)
+($K907*'fnd base rates'!F$14)
+($M907*'fnd base rates'!F$16)
+($N907*'fnd base rates'!F$17)
+($O907*'fnd base rates'!F$18)
+($P907*VLOOKUP($S907+12,rate_basefnd,6)))
*$R907</f>
        <v>2236.4256</v>
      </c>
      <c r="Y907" s="68">
        <f>(($D907*'fnd base rates'!G$7)
+($E907*'fnd base rates'!G$8)
+($F907*'fnd base rates'!G$9)
+($G907*'fnd base rates'!G$10)
+($H907*'fnd base rates'!G$11)
+($I907*'fnd base rates'!G$12)
+($J907*'fnd base rates'!G$13)
+($K907*'fnd base rates'!G$14)
+($M907*'fnd base rates'!G$16)
+($N907*'fnd base rates'!G$17)
+($O907*'fnd base rates'!G$18)
+($P907*VLOOKUP($S907+12,rate_basefnd,7)))
*$R907</f>
        <v>574.4008</v>
      </c>
      <c r="Z907" s="68">
        <f>(($D907*'fnd base rates'!H$7)
+($E907*'fnd base rates'!H$8)
+($F907*'fnd base rates'!H$9)
+($G907*'fnd base rates'!H$10)
+($H907*'fnd base rates'!H$11)
+($I907*'fnd base rates'!H$12)
+($J907*'fnd base rates'!H$13)
+($K907*'fnd base rates'!H$14)
+($M907*'fnd base rates'!H$16)
+($N907*'fnd base rates'!H$17)
+($O907*'fnd base rates'!H$18)
+($P907*VLOOKUP($S907+12,rate_basefnd,8)))</f>
        <v>1193.1479999999999</v>
      </c>
      <c r="AA907" s="68">
        <f>(($D907*'fnd base rates'!I$7)
+($E907*'fnd base rates'!I$8)
+($F907*'fnd base rates'!I$9)
+($G907*'fnd base rates'!I$10)
+($H907*'fnd base rates'!I$11)
+($I907*'fnd base rates'!I$12)
+($J907*'fnd base rates'!I$13)
+($K907*'fnd base rates'!I$14)
+($M907*'fnd base rates'!I$16)
+($N907*'fnd base rates'!I$17)
+($O907*'fnd base rates'!I$18)
+($P907*VLOOKUP($S907+12,rate_basefnd,9)))
*$R907</f>
        <v>1072.6000000000001</v>
      </c>
      <c r="AB907" s="68">
        <f>(($D907*'fnd base rates'!J$7)
+($E907*'fnd base rates'!J$8)
+($F907*'fnd base rates'!J$9)
+($G907*'fnd base rates'!J$10)
+($H907*'fnd base rates'!J$11)
+($I907*'fnd base rates'!J$12)
+($J907*'fnd base rates'!J$13)
+($K907*'fnd base rates'!J$14)
+($M907*'fnd base rates'!J$16)
+($N907*'fnd base rates'!J$17)
+($O907*'fnd base rates'!J$18)
+($P907*VLOOKUP($S907+12,rate_basefnd,10)))
*$R907</f>
        <v>1416.08</v>
      </c>
      <c r="AC907" s="68">
        <f>(($D907*'fnd base rates'!K$7)
+($E907*'fnd base rates'!K$8)
+($F907*'fnd base rates'!K$9)
+($G907*'fnd base rates'!K$10)
+($H907*'fnd base rates'!K$11)
+($I907*'fnd base rates'!K$12)
+($J907*'fnd base rates'!K$13)
+($K907*'fnd base rates'!K$14)
+($M907*'fnd base rates'!K$16)
+($N907*'fnd base rates'!K$17)
+($O907*'fnd base rates'!K$18)
+($P907*VLOOKUP($S907+12,rate_basefnd,11)))
*$R907</f>
        <v>2632.9919999999997</v>
      </c>
      <c r="AD907" s="68">
        <f>(($D907*'fnd base rates'!L$7)
+($E907*'fnd base rates'!L$8)
+($F907*'fnd base rates'!L$9)
+($G907*'fnd base rates'!L$10)
+($H907*'fnd base rates'!L$11)
+($I907*'fnd base rates'!L$12)
+($J907*'fnd base rates'!L$13)
+($K907*'fnd base rates'!L$14)
+($M907*'fnd base rates'!L$16)
+($N907*'fnd base rates'!L$17)
+($O907*'fnd base rates'!L$18)
+($P907*VLOOKUP($S907+12,rate_basefnd,12)))</f>
        <v>5627.7075999999997</v>
      </c>
      <c r="AE907" s="68">
        <f>(($D907*'fnd base rates'!M$7)
+($E907*'fnd base rates'!M$8)
+($F907*'fnd base rates'!M$9)
+($G907*'fnd base rates'!M$10)
+($H907*'fnd base rates'!M$11)
+($I907*'fnd base rates'!M$12)
+($J907*'fnd base rates'!M$13)
+($K907*'fnd base rates'!M$14)
+($M907*'fnd base rates'!M$16)
+($N907*'fnd base rates'!M$17)
+($O907*'fnd base rates'!M$18)
+($P907*VLOOKUP($S907+12,rate_basefnd,13)))</f>
        <v>0</v>
      </c>
      <c r="AF907" s="3">
        <f t="shared" si="197"/>
        <v>29971.397999999994</v>
      </c>
      <c r="AH907" s="205">
        <f t="shared" si="198"/>
        <v>499332086</v>
      </c>
      <c r="AI907" s="3" t="str">
        <f t="shared" ref="AI907:AI970" si="202">IF($B907&lt;499999999,MID($B907,1,3),MID($B907,1,4))</f>
        <v>499</v>
      </c>
      <c r="AJ907" s="1" t="str">
        <f t="shared" ref="AJ907:AJ970" si="203">IF($B907&lt;499999999,MID($B907,4,3),MID($B907,5,3))</f>
        <v>332</v>
      </c>
      <c r="AK907" s="1" t="str">
        <f t="shared" ref="AK907:AK970" si="204">IF($B907&lt;499999999,MID($B907,7,3),MID($B907,8,3))</f>
        <v>086</v>
      </c>
      <c r="AL907" s="3">
        <f t="shared" si="199"/>
        <v>1</v>
      </c>
      <c r="AM907" s="3">
        <f t="shared" si="195"/>
        <v>2</v>
      </c>
      <c r="AN907" s="3">
        <f t="shared" ref="AN907:AN970" si="205">AF907</f>
        <v>29971.397999999994</v>
      </c>
      <c r="AO907" s="3">
        <f t="shared" ref="AO907:AO970" si="206">IF(OR(AF907=0,AM907=0),0,ROUND(AN907/AM907,0))</f>
        <v>14986</v>
      </c>
      <c r="AP907" s="3">
        <f t="shared" si="200"/>
        <v>3054</v>
      </c>
      <c r="AQ907" s="3">
        <v>11932</v>
      </c>
      <c r="AS907" s="68"/>
      <c r="AT907" s="68"/>
      <c r="AX907" s="4">
        <f t="shared" ref="AX907:AX970" si="207">AY907-AW907</f>
        <v>0</v>
      </c>
      <c r="AZ907" s="4">
        <f t="shared" ref="AZ907:AZ970" si="208">BA907-AY907</f>
        <v>0</v>
      </c>
      <c r="BB907" s="4"/>
    </row>
    <row r="908" spans="1:54" s="3" customFormat="1">
      <c r="A908" s="205" t="str">
        <f t="shared" si="201"/>
        <v>499</v>
      </c>
      <c r="B908" s="1">
        <v>499332137</v>
      </c>
      <c r="C908" s="7" t="s">
        <v>130</v>
      </c>
      <c r="D908" s="8">
        <f>'fnd enro'!D908</f>
        <v>0</v>
      </c>
      <c r="E908" s="8">
        <f>'fnd enro'!E908</f>
        <v>0</v>
      </c>
      <c r="F908" s="8">
        <f>'fnd enro'!F908</f>
        <v>0</v>
      </c>
      <c r="G908" s="8">
        <f>'fnd enro'!G908</f>
        <v>0</v>
      </c>
      <c r="H908" s="8">
        <f>'fnd enro'!H908</f>
        <v>22</v>
      </c>
      <c r="I908" s="8">
        <f>'fnd enro'!I908</f>
        <v>0</v>
      </c>
      <c r="J908" s="8">
        <f>'fnd enro'!J908</f>
        <v>0</v>
      </c>
      <c r="K908" s="9">
        <f>'fnd enro'!K908</f>
        <v>0.88</v>
      </c>
      <c r="L908" s="8">
        <f>'fnd enro'!L908</f>
        <v>0</v>
      </c>
      <c r="M908" s="8">
        <f>'fnd enro'!M908</f>
        <v>0</v>
      </c>
      <c r="N908" s="8">
        <f>'fnd enro'!N908</f>
        <v>0</v>
      </c>
      <c r="O908" s="8">
        <f>'fnd enro'!O908</f>
        <v>0</v>
      </c>
      <c r="P908" s="8">
        <f>'fnd enro'!P908</f>
        <v>15</v>
      </c>
      <c r="Q908" s="8">
        <f>'fnd enro'!R908</f>
        <v>22</v>
      </c>
      <c r="R908" s="9">
        <f t="shared" si="196"/>
        <v>1</v>
      </c>
      <c r="S908" s="8">
        <f>VALUE('fnd enro'!Q908)</f>
        <v>12</v>
      </c>
      <c r="T908" s="1"/>
      <c r="U908" s="68">
        <f>(($D908*'fnd base rates'!C$7)
+($E908*'fnd base rates'!C$8)
+($F908*'fnd base rates'!C$9)
+($G908*'fnd base rates'!C$10)
+($H908*'fnd base rates'!C$11)
+($I908*'fnd base rates'!C$12)
+($J908*'fnd base rates'!C$13)
+($K908*'fnd base rates'!C$14)
+($M908*'fnd base rates'!C$16)
+($N908*'fnd base rates'!C$17)
+($O908*'fnd base rates'!C$18)
+($P908*VLOOKUP($S908+12,rate_basefnd,3)))
*$R908</f>
        <v>15340.546400000001</v>
      </c>
      <c r="V908" s="68">
        <f>(($D908*'fnd base rates'!D$7)
+($E908*'fnd base rates'!D$8)
+($F908*'fnd base rates'!D$9)
+($G908*'fnd base rates'!D$10)
+($H908*'fnd base rates'!D$11)
+($I908*'fnd base rates'!D$12)
+($J908*'fnd base rates'!D$13)
+($K908*'fnd base rates'!D$14)
+($M908*'fnd base rates'!D$16)
+($N908*'fnd base rates'!D$17)
+($O908*'fnd base rates'!D$18)
+($P908*VLOOKUP($S908+12,rate_basefnd,4)))
*$R908</f>
        <v>28849.33</v>
      </c>
      <c r="W908" s="68">
        <f>(($D908*'fnd base rates'!E$7)
+($E908*'fnd base rates'!E$8)
+($F908*'fnd base rates'!E$9)
+($G908*'fnd base rates'!E$10)
+($H908*'fnd base rates'!E$11)
+($I908*'fnd base rates'!E$12)
+($J908*'fnd base rates'!E$13)
+($K908*'fnd base rates'!E$14)
+($M908*'fnd base rates'!E$16)
+($N908*'fnd base rates'!E$17)
+($O908*'fnd base rates'!E$18)
+($P908*VLOOKUP($S908+12,rate_basefnd,5)))
*$R908</f>
        <v>184107.62760000001</v>
      </c>
      <c r="X908" s="68">
        <f>(($D908*'fnd base rates'!F$7)
+($E908*'fnd base rates'!F$8)
+($F908*'fnd base rates'!F$9)
+($G908*'fnd base rates'!F$10)
+($H908*'fnd base rates'!F$11)
+($I908*'fnd base rates'!F$12)
+($J908*'fnd base rates'!F$13)
+($K908*'fnd base rates'!F$14)
+($M908*'fnd base rates'!F$16)
+($N908*'fnd base rates'!F$17)
+($O908*'fnd base rates'!F$18)
+($P908*VLOOKUP($S908+12,rate_basefnd,6)))
*$R908</f>
        <v>24600.681599999996</v>
      </c>
      <c r="Y908" s="68">
        <f>(($D908*'fnd base rates'!G$7)
+($E908*'fnd base rates'!G$8)
+($F908*'fnd base rates'!G$9)
+($G908*'fnd base rates'!G$10)
+($H908*'fnd base rates'!G$11)
+($I908*'fnd base rates'!G$12)
+($J908*'fnd base rates'!G$13)
+($K908*'fnd base rates'!G$14)
+($M908*'fnd base rates'!G$16)
+($N908*'fnd base rates'!G$17)
+($O908*'fnd base rates'!G$18)
+($P908*VLOOKUP($S908+12,rate_basefnd,7)))
*$R908</f>
        <v>8946.7888000000003</v>
      </c>
      <c r="Z908" s="68">
        <f>(($D908*'fnd base rates'!H$7)
+($E908*'fnd base rates'!H$8)
+($F908*'fnd base rates'!H$9)
+($G908*'fnd base rates'!H$10)
+($H908*'fnd base rates'!H$11)
+($I908*'fnd base rates'!H$12)
+($J908*'fnd base rates'!H$13)
+($K908*'fnd base rates'!H$14)
+($M908*'fnd base rates'!H$16)
+($N908*'fnd base rates'!H$17)
+($O908*'fnd base rates'!H$18)
+($P908*VLOOKUP($S908+12,rate_basefnd,8)))</f>
        <v>13527.588</v>
      </c>
      <c r="AA908" s="68">
        <f>(($D908*'fnd base rates'!I$7)
+($E908*'fnd base rates'!I$8)
+($F908*'fnd base rates'!I$9)
+($G908*'fnd base rates'!I$10)
+($H908*'fnd base rates'!I$11)
+($I908*'fnd base rates'!I$12)
+($J908*'fnd base rates'!I$13)
+($K908*'fnd base rates'!I$14)
+($M908*'fnd base rates'!I$16)
+($N908*'fnd base rates'!I$17)
+($O908*'fnd base rates'!I$18)
+($P908*VLOOKUP($S908+12,rate_basefnd,9)))
*$R908</f>
        <v>13992.37</v>
      </c>
      <c r="AB908" s="68">
        <f>(($D908*'fnd base rates'!J$7)
+($E908*'fnd base rates'!J$8)
+($F908*'fnd base rates'!J$9)
+($G908*'fnd base rates'!J$10)
+($H908*'fnd base rates'!J$11)
+($I908*'fnd base rates'!J$12)
+($J908*'fnd base rates'!J$13)
+($K908*'fnd base rates'!J$14)
+($M908*'fnd base rates'!J$16)
+($N908*'fnd base rates'!J$17)
+($O908*'fnd base rates'!J$18)
+($P908*VLOOKUP($S908+12,rate_basefnd,10)))
*$R908</f>
        <v>26976.44</v>
      </c>
      <c r="AC908" s="68">
        <f>(($D908*'fnd base rates'!K$7)
+($E908*'fnd base rates'!K$8)
+($F908*'fnd base rates'!K$9)
+($G908*'fnd base rates'!K$10)
+($H908*'fnd base rates'!K$11)
+($I908*'fnd base rates'!K$12)
+($J908*'fnd base rates'!K$13)
+($K908*'fnd base rates'!K$14)
+($M908*'fnd base rates'!K$16)
+($N908*'fnd base rates'!K$17)
+($O908*'fnd base rates'!K$18)
+($P908*VLOOKUP($S908+12,rate_basefnd,11)))
*$R908</f>
        <v>28962.911999999997</v>
      </c>
      <c r="AD908" s="68">
        <f>(($D908*'fnd base rates'!L$7)
+($E908*'fnd base rates'!L$8)
+($F908*'fnd base rates'!L$9)
+($G908*'fnd base rates'!L$10)
+($H908*'fnd base rates'!L$11)
+($I908*'fnd base rates'!L$12)
+($J908*'fnd base rates'!L$13)
+($K908*'fnd base rates'!L$14)
+($M908*'fnd base rates'!L$16)
+($N908*'fnd base rates'!L$17)
+($O908*'fnd base rates'!L$18)
+($P908*VLOOKUP($S908+12,rate_basefnd,12)))</f>
        <v>72069.193599999999</v>
      </c>
      <c r="AE908" s="68">
        <f>(($D908*'fnd base rates'!M$7)
+($E908*'fnd base rates'!M$8)
+($F908*'fnd base rates'!M$9)
+($G908*'fnd base rates'!M$10)
+($H908*'fnd base rates'!M$11)
+($I908*'fnd base rates'!M$12)
+($J908*'fnd base rates'!M$13)
+($K908*'fnd base rates'!M$14)
+($M908*'fnd base rates'!M$16)
+($N908*'fnd base rates'!M$17)
+($O908*'fnd base rates'!M$18)
+($P908*VLOOKUP($S908+12,rate_basefnd,13)))</f>
        <v>0</v>
      </c>
      <c r="AF908" s="3">
        <f t="shared" si="197"/>
        <v>417373.47800000006</v>
      </c>
      <c r="AH908" s="205">
        <f t="shared" si="198"/>
        <v>499332137</v>
      </c>
      <c r="AI908" s="3" t="str">
        <f t="shared" si="202"/>
        <v>499</v>
      </c>
      <c r="AJ908" s="1" t="str">
        <f t="shared" si="203"/>
        <v>332</v>
      </c>
      <c r="AK908" s="1" t="str">
        <f t="shared" si="204"/>
        <v>137</v>
      </c>
      <c r="AL908" s="3">
        <f t="shared" si="199"/>
        <v>1</v>
      </c>
      <c r="AM908" s="3">
        <f t="shared" si="195"/>
        <v>22</v>
      </c>
      <c r="AN908" s="3">
        <f t="shared" si="205"/>
        <v>417373.47800000006</v>
      </c>
      <c r="AO908" s="3">
        <f t="shared" si="206"/>
        <v>18972</v>
      </c>
      <c r="AP908" s="3">
        <f t="shared" si="200"/>
        <v>2031</v>
      </c>
      <c r="AQ908" s="3">
        <v>16941</v>
      </c>
      <c r="AS908" s="68"/>
      <c r="AT908" s="68"/>
      <c r="AX908" s="4">
        <f t="shared" si="207"/>
        <v>0</v>
      </c>
      <c r="AZ908" s="4">
        <f t="shared" si="208"/>
        <v>0</v>
      </c>
      <c r="BB908" s="4"/>
    </row>
    <row r="909" spans="1:54" s="3" customFormat="1">
      <c r="A909" s="205" t="str">
        <f t="shared" si="201"/>
        <v>499</v>
      </c>
      <c r="B909" s="1">
        <v>499332161</v>
      </c>
      <c r="C909" s="7" t="s">
        <v>130</v>
      </c>
      <c r="D909" s="8">
        <f>'fnd enro'!D909</f>
        <v>0</v>
      </c>
      <c r="E909" s="8">
        <f>'fnd enro'!E909</f>
        <v>0</v>
      </c>
      <c r="F909" s="8">
        <f>'fnd enro'!F909</f>
        <v>0</v>
      </c>
      <c r="G909" s="8">
        <f>'fnd enro'!G909</f>
        <v>0</v>
      </c>
      <c r="H909" s="8">
        <f>'fnd enro'!H909</f>
        <v>1</v>
      </c>
      <c r="I909" s="8">
        <f>'fnd enro'!I909</f>
        <v>0</v>
      </c>
      <c r="J909" s="8">
        <f>'fnd enro'!J909</f>
        <v>0</v>
      </c>
      <c r="K909" s="9">
        <f>'fnd enro'!K909</f>
        <v>0.04</v>
      </c>
      <c r="L909" s="8">
        <f>'fnd enro'!L909</f>
        <v>0</v>
      </c>
      <c r="M909" s="8">
        <f>'fnd enro'!M909</f>
        <v>0</v>
      </c>
      <c r="N909" s="8">
        <f>'fnd enro'!N909</f>
        <v>0</v>
      </c>
      <c r="O909" s="8">
        <f>'fnd enro'!O909</f>
        <v>0</v>
      </c>
      <c r="P909" s="8">
        <f>'fnd enro'!P909</f>
        <v>1</v>
      </c>
      <c r="Q909" s="8">
        <f>'fnd enro'!R909</f>
        <v>1</v>
      </c>
      <c r="R909" s="9">
        <f t="shared" si="196"/>
        <v>1</v>
      </c>
      <c r="S909" s="8">
        <f>VALUE('fnd enro'!Q909)</f>
        <v>7</v>
      </c>
      <c r="T909" s="1"/>
      <c r="U909" s="68">
        <f>(($D909*'fnd base rates'!C$7)
+($E909*'fnd base rates'!C$8)
+($F909*'fnd base rates'!C$9)
+($G909*'fnd base rates'!C$10)
+($H909*'fnd base rates'!C$11)
+($I909*'fnd base rates'!C$12)
+($J909*'fnd base rates'!C$13)
+($K909*'fnd base rates'!C$14)
+($M909*'fnd base rates'!C$16)
+($N909*'fnd base rates'!C$17)
+($O909*'fnd base rates'!C$18)
+($P909*VLOOKUP($S909+12,rate_basefnd,3)))
*$R909</f>
        <v>688.44119999999998</v>
      </c>
      <c r="V909" s="68">
        <f>(($D909*'fnd base rates'!D$7)
+($E909*'fnd base rates'!D$8)
+($F909*'fnd base rates'!D$9)
+($G909*'fnd base rates'!D$10)
+($H909*'fnd base rates'!D$11)
+($I909*'fnd base rates'!D$12)
+($J909*'fnd base rates'!D$13)
+($K909*'fnd base rates'!D$14)
+($M909*'fnd base rates'!D$16)
+($N909*'fnd base rates'!D$17)
+($O909*'fnd base rates'!D$18)
+($P909*VLOOKUP($S909+12,rate_basefnd,4)))
*$R909</f>
        <v>1269.3800000000001</v>
      </c>
      <c r="W909" s="68">
        <f>(($D909*'fnd base rates'!E$7)
+($E909*'fnd base rates'!E$8)
+($F909*'fnd base rates'!E$9)
+($G909*'fnd base rates'!E$10)
+($H909*'fnd base rates'!E$11)
+($I909*'fnd base rates'!E$12)
+($J909*'fnd base rates'!E$13)
+($K909*'fnd base rates'!E$14)
+($M909*'fnd base rates'!E$16)
+($N909*'fnd base rates'!E$17)
+($O909*'fnd base rates'!E$18)
+($P909*VLOOKUP($S909+12,rate_basefnd,5)))
*$R909</f>
        <v>7959.0907999999999</v>
      </c>
      <c r="X909" s="68">
        <f>(($D909*'fnd base rates'!F$7)
+($E909*'fnd base rates'!F$8)
+($F909*'fnd base rates'!F$9)
+($G909*'fnd base rates'!F$10)
+($H909*'fnd base rates'!F$11)
+($I909*'fnd base rates'!F$12)
+($J909*'fnd base rates'!F$13)
+($K909*'fnd base rates'!F$14)
+($M909*'fnd base rates'!F$16)
+($N909*'fnd base rates'!F$17)
+($O909*'fnd base rates'!F$18)
+($P909*VLOOKUP($S909+12,rate_basefnd,6)))
*$R909</f>
        <v>1118.2128</v>
      </c>
      <c r="Y909" s="68">
        <f>(($D909*'fnd base rates'!G$7)
+($E909*'fnd base rates'!G$8)
+($F909*'fnd base rates'!G$9)
+($G909*'fnd base rates'!G$10)
+($H909*'fnd base rates'!G$11)
+($I909*'fnd base rates'!G$12)
+($J909*'fnd base rates'!G$13)
+($K909*'fnd base rates'!G$14)
+($M909*'fnd base rates'!G$16)
+($N909*'fnd base rates'!G$17)
+($O909*'fnd base rates'!G$18)
+($P909*VLOOKUP($S909+12,rate_basefnd,7)))
*$R909</f>
        <v>386.81039999999996</v>
      </c>
      <c r="Z909" s="68">
        <f>(($D909*'fnd base rates'!H$7)
+($E909*'fnd base rates'!H$8)
+($F909*'fnd base rates'!H$9)
+($G909*'fnd base rates'!H$10)
+($H909*'fnd base rates'!H$11)
+($I909*'fnd base rates'!H$12)
+($J909*'fnd base rates'!H$13)
+($K909*'fnd base rates'!H$14)
+($M909*'fnd base rates'!H$16)
+($N909*'fnd base rates'!H$17)
+($O909*'fnd base rates'!H$18)
+($P909*VLOOKUP($S909+12,rate_basefnd,8)))</f>
        <v>611.84399999999994</v>
      </c>
      <c r="AA909" s="68">
        <f>(($D909*'fnd base rates'!I$7)
+($E909*'fnd base rates'!I$8)
+($F909*'fnd base rates'!I$9)
+($G909*'fnd base rates'!I$10)
+($H909*'fnd base rates'!I$11)
+($I909*'fnd base rates'!I$12)
+($J909*'fnd base rates'!I$13)
+($K909*'fnd base rates'!I$14)
+($M909*'fnd base rates'!I$16)
+($N909*'fnd base rates'!I$17)
+($O909*'fnd base rates'!I$18)
+($P909*VLOOKUP($S909+12,rate_basefnd,9)))
*$R909</f>
        <v>619.44000000000005</v>
      </c>
      <c r="AB909" s="68">
        <f>(($D909*'fnd base rates'!J$7)
+($E909*'fnd base rates'!J$8)
+($F909*'fnd base rates'!J$9)
+($G909*'fnd base rates'!J$10)
+($H909*'fnd base rates'!J$11)
+($I909*'fnd base rates'!J$12)
+($J909*'fnd base rates'!J$13)
+($K909*'fnd base rates'!J$14)
+($M909*'fnd base rates'!J$16)
+($N909*'fnd base rates'!J$17)
+($O909*'fnd base rates'!J$18)
+($P909*VLOOKUP($S909+12,rate_basefnd,10)))
*$R909</f>
        <v>1140.06</v>
      </c>
      <c r="AC909" s="68">
        <f>(($D909*'fnd base rates'!K$7)
+($E909*'fnd base rates'!K$8)
+($F909*'fnd base rates'!K$9)
+($G909*'fnd base rates'!K$10)
+($H909*'fnd base rates'!K$11)
+($I909*'fnd base rates'!K$12)
+($J909*'fnd base rates'!K$13)
+($K909*'fnd base rates'!K$14)
+($M909*'fnd base rates'!K$16)
+($N909*'fnd base rates'!K$17)
+($O909*'fnd base rates'!K$18)
+($P909*VLOOKUP($S909+12,rate_basefnd,11)))
*$R909</f>
        <v>1316.4959999999999</v>
      </c>
      <c r="AD909" s="68">
        <f>(($D909*'fnd base rates'!L$7)
+($E909*'fnd base rates'!L$8)
+($F909*'fnd base rates'!L$9)
+($G909*'fnd base rates'!L$10)
+($H909*'fnd base rates'!L$11)
+($I909*'fnd base rates'!L$12)
+($J909*'fnd base rates'!L$13)
+($K909*'fnd base rates'!L$14)
+($M909*'fnd base rates'!L$16)
+($N909*'fnd base rates'!L$17)
+($O909*'fnd base rates'!L$18)
+($P909*VLOOKUP($S909+12,rate_basefnd,12)))</f>
        <v>3199.0487999999996</v>
      </c>
      <c r="AE909" s="68">
        <f>(($D909*'fnd base rates'!M$7)
+($E909*'fnd base rates'!M$8)
+($F909*'fnd base rates'!M$9)
+($G909*'fnd base rates'!M$10)
+($H909*'fnd base rates'!M$11)
+($I909*'fnd base rates'!M$12)
+($J909*'fnd base rates'!M$13)
+($K909*'fnd base rates'!M$14)
+($M909*'fnd base rates'!M$16)
+($N909*'fnd base rates'!M$17)
+($O909*'fnd base rates'!M$18)
+($P909*VLOOKUP($S909+12,rate_basefnd,13)))</f>
        <v>0</v>
      </c>
      <c r="AF909" s="3">
        <f t="shared" si="197"/>
        <v>18308.823999999997</v>
      </c>
      <c r="AH909" s="205">
        <f t="shared" si="198"/>
        <v>499332161</v>
      </c>
      <c r="AI909" s="3" t="str">
        <f t="shared" si="202"/>
        <v>499</v>
      </c>
      <c r="AJ909" s="1" t="str">
        <f t="shared" si="203"/>
        <v>332</v>
      </c>
      <c r="AK909" s="1" t="str">
        <f t="shared" si="204"/>
        <v>161</v>
      </c>
      <c r="AL909" s="3">
        <f t="shared" si="199"/>
        <v>1</v>
      </c>
      <c r="AM909" s="3">
        <f t="shared" si="195"/>
        <v>1</v>
      </c>
      <c r="AN909" s="3">
        <f t="shared" si="205"/>
        <v>18308.823999999997</v>
      </c>
      <c r="AO909" s="3">
        <f t="shared" si="206"/>
        <v>18309</v>
      </c>
      <c r="AP909" s="3">
        <f t="shared" si="200"/>
        <v>5744</v>
      </c>
      <c r="AQ909" s="3">
        <v>12565</v>
      </c>
      <c r="AS909" s="68"/>
      <c r="AT909" s="68"/>
      <c r="AX909" s="4">
        <f t="shared" si="207"/>
        <v>0</v>
      </c>
      <c r="AZ909" s="4">
        <f t="shared" si="208"/>
        <v>0</v>
      </c>
      <c r="BB909" s="4"/>
    </row>
    <row r="910" spans="1:54" s="3" customFormat="1">
      <c r="A910" s="205" t="str">
        <f t="shared" si="201"/>
        <v>499</v>
      </c>
      <c r="B910" s="1">
        <v>499332191</v>
      </c>
      <c r="C910" s="7" t="s">
        <v>130</v>
      </c>
      <c r="D910" s="8">
        <f>'fnd enro'!D910</f>
        <v>0</v>
      </c>
      <c r="E910" s="8">
        <f>'fnd enro'!E910</f>
        <v>0</v>
      </c>
      <c r="F910" s="8">
        <f>'fnd enro'!F910</f>
        <v>0</v>
      </c>
      <c r="G910" s="8">
        <f>'fnd enro'!G910</f>
        <v>0</v>
      </c>
      <c r="H910" s="8">
        <f>'fnd enro'!H910</f>
        <v>2</v>
      </c>
      <c r="I910" s="8">
        <f>'fnd enro'!I910</f>
        <v>0</v>
      </c>
      <c r="J910" s="8">
        <f>'fnd enro'!J910</f>
        <v>0</v>
      </c>
      <c r="K910" s="9">
        <f>'fnd enro'!K910</f>
        <v>0.08</v>
      </c>
      <c r="L910" s="8">
        <f>'fnd enro'!L910</f>
        <v>0</v>
      </c>
      <c r="M910" s="8">
        <f>'fnd enro'!M910</f>
        <v>0</v>
      </c>
      <c r="N910" s="8">
        <f>'fnd enro'!N910</f>
        <v>0</v>
      </c>
      <c r="O910" s="8">
        <f>'fnd enro'!O910</f>
        <v>0</v>
      </c>
      <c r="P910" s="8">
        <f>'fnd enro'!P910</f>
        <v>1</v>
      </c>
      <c r="Q910" s="8">
        <f>'fnd enro'!R910</f>
        <v>2</v>
      </c>
      <c r="R910" s="9">
        <f t="shared" si="196"/>
        <v>1</v>
      </c>
      <c r="S910" s="8">
        <f>VALUE('fnd enro'!Q910)</f>
        <v>7</v>
      </c>
      <c r="T910" s="1"/>
      <c r="U910" s="68">
        <f>(($D910*'fnd base rates'!C$7)
+($E910*'fnd base rates'!C$8)
+($F910*'fnd base rates'!C$9)
+($G910*'fnd base rates'!C$10)
+($H910*'fnd base rates'!C$11)
+($I910*'fnd base rates'!C$12)
+($J910*'fnd base rates'!C$13)
+($K910*'fnd base rates'!C$14)
+($M910*'fnd base rates'!C$16)
+($N910*'fnd base rates'!C$17)
+($O910*'fnd base rates'!C$18)
+($P910*VLOOKUP($S910+12,rate_basefnd,3)))
*$R910</f>
        <v>1288.1024</v>
      </c>
      <c r="V910" s="68">
        <f>(($D910*'fnd base rates'!D$7)
+($E910*'fnd base rates'!D$8)
+($F910*'fnd base rates'!D$9)
+($G910*'fnd base rates'!D$10)
+($H910*'fnd base rates'!D$11)
+($I910*'fnd base rates'!D$12)
+($J910*'fnd base rates'!D$13)
+($K910*'fnd base rates'!D$14)
+($M910*'fnd base rates'!D$16)
+($N910*'fnd base rates'!D$17)
+($O910*'fnd base rates'!D$18)
+($P910*VLOOKUP($S910+12,rate_basefnd,4)))
*$R910</f>
        <v>2118.12</v>
      </c>
      <c r="W910" s="68">
        <f>(($D910*'fnd base rates'!E$7)
+($E910*'fnd base rates'!E$8)
+($F910*'fnd base rates'!E$9)
+($G910*'fnd base rates'!E$10)
+($H910*'fnd base rates'!E$11)
+($I910*'fnd base rates'!E$12)
+($J910*'fnd base rates'!E$13)
+($K910*'fnd base rates'!E$14)
+($M910*'fnd base rates'!E$16)
+($N910*'fnd base rates'!E$17)
+($O910*'fnd base rates'!E$18)
+($P910*VLOOKUP($S910+12,rate_basefnd,5)))
*$R910</f>
        <v>11811.821599999999</v>
      </c>
      <c r="X910" s="68">
        <f>(($D910*'fnd base rates'!F$7)
+($E910*'fnd base rates'!F$8)
+($F910*'fnd base rates'!F$9)
+($G910*'fnd base rates'!F$10)
+($H910*'fnd base rates'!F$11)
+($I910*'fnd base rates'!F$12)
+($J910*'fnd base rates'!F$13)
+($K910*'fnd base rates'!F$14)
+($M910*'fnd base rates'!F$16)
+($N910*'fnd base rates'!F$17)
+($O910*'fnd base rates'!F$18)
+($P910*VLOOKUP($S910+12,rate_basefnd,6)))
*$R910</f>
        <v>2236.4256</v>
      </c>
      <c r="Y910" s="68">
        <f>(($D910*'fnd base rates'!G$7)
+($E910*'fnd base rates'!G$8)
+($F910*'fnd base rates'!G$9)
+($G910*'fnd base rates'!G$10)
+($H910*'fnd base rates'!G$11)
+($I910*'fnd base rates'!G$12)
+($J910*'fnd base rates'!G$13)
+($K910*'fnd base rates'!G$14)
+($M910*'fnd base rates'!G$16)
+($N910*'fnd base rates'!G$17)
+($O910*'fnd base rates'!G$18)
+($P910*VLOOKUP($S910+12,rate_basefnd,7)))
*$R910</f>
        <v>574.4008</v>
      </c>
      <c r="Z910" s="68">
        <f>(($D910*'fnd base rates'!H$7)
+($E910*'fnd base rates'!H$8)
+($F910*'fnd base rates'!H$9)
+($G910*'fnd base rates'!H$10)
+($H910*'fnd base rates'!H$11)
+($I910*'fnd base rates'!H$12)
+($J910*'fnd base rates'!H$13)
+($K910*'fnd base rates'!H$14)
+($M910*'fnd base rates'!H$16)
+($N910*'fnd base rates'!H$17)
+($O910*'fnd base rates'!H$18)
+($P910*VLOOKUP($S910+12,rate_basefnd,8)))</f>
        <v>1193.1479999999999</v>
      </c>
      <c r="AA910" s="68">
        <f>(($D910*'fnd base rates'!I$7)
+($E910*'fnd base rates'!I$8)
+($F910*'fnd base rates'!I$9)
+($G910*'fnd base rates'!I$10)
+($H910*'fnd base rates'!I$11)
+($I910*'fnd base rates'!I$12)
+($J910*'fnd base rates'!I$13)
+($K910*'fnd base rates'!I$14)
+($M910*'fnd base rates'!I$16)
+($N910*'fnd base rates'!I$17)
+($O910*'fnd base rates'!I$18)
+($P910*VLOOKUP($S910+12,rate_basefnd,9)))
*$R910</f>
        <v>1072.6000000000001</v>
      </c>
      <c r="AB910" s="68">
        <f>(($D910*'fnd base rates'!J$7)
+($E910*'fnd base rates'!J$8)
+($F910*'fnd base rates'!J$9)
+($G910*'fnd base rates'!J$10)
+($H910*'fnd base rates'!J$11)
+($I910*'fnd base rates'!J$12)
+($J910*'fnd base rates'!J$13)
+($K910*'fnd base rates'!J$14)
+($M910*'fnd base rates'!J$16)
+($N910*'fnd base rates'!J$17)
+($O910*'fnd base rates'!J$18)
+($P910*VLOOKUP($S910+12,rate_basefnd,10)))
*$R910</f>
        <v>1416.08</v>
      </c>
      <c r="AC910" s="68">
        <f>(($D910*'fnd base rates'!K$7)
+($E910*'fnd base rates'!K$8)
+($F910*'fnd base rates'!K$9)
+($G910*'fnd base rates'!K$10)
+($H910*'fnd base rates'!K$11)
+($I910*'fnd base rates'!K$12)
+($J910*'fnd base rates'!K$13)
+($K910*'fnd base rates'!K$14)
+($M910*'fnd base rates'!K$16)
+($N910*'fnd base rates'!K$17)
+($O910*'fnd base rates'!K$18)
+($P910*VLOOKUP($S910+12,rate_basefnd,11)))
*$R910</f>
        <v>2632.9919999999997</v>
      </c>
      <c r="AD910" s="68">
        <f>(($D910*'fnd base rates'!L$7)
+($E910*'fnd base rates'!L$8)
+($F910*'fnd base rates'!L$9)
+($G910*'fnd base rates'!L$10)
+($H910*'fnd base rates'!L$11)
+($I910*'fnd base rates'!L$12)
+($J910*'fnd base rates'!L$13)
+($K910*'fnd base rates'!L$14)
+($M910*'fnd base rates'!L$16)
+($N910*'fnd base rates'!L$17)
+($O910*'fnd base rates'!L$18)
+($P910*VLOOKUP($S910+12,rate_basefnd,12)))</f>
        <v>5627.7075999999997</v>
      </c>
      <c r="AE910" s="68">
        <f>(($D910*'fnd base rates'!M$7)
+($E910*'fnd base rates'!M$8)
+($F910*'fnd base rates'!M$9)
+($G910*'fnd base rates'!M$10)
+($H910*'fnd base rates'!M$11)
+($I910*'fnd base rates'!M$12)
+($J910*'fnd base rates'!M$13)
+($K910*'fnd base rates'!M$14)
+($M910*'fnd base rates'!M$16)
+($N910*'fnd base rates'!M$17)
+($O910*'fnd base rates'!M$18)
+($P910*VLOOKUP($S910+12,rate_basefnd,13)))</f>
        <v>0</v>
      </c>
      <c r="AF910" s="3">
        <f t="shared" si="197"/>
        <v>29971.397999999994</v>
      </c>
      <c r="AH910" s="205">
        <f t="shared" si="198"/>
        <v>499332191</v>
      </c>
      <c r="AI910" s="3" t="str">
        <f t="shared" si="202"/>
        <v>499</v>
      </c>
      <c r="AJ910" s="1" t="str">
        <f t="shared" si="203"/>
        <v>332</v>
      </c>
      <c r="AK910" s="1" t="str">
        <f t="shared" si="204"/>
        <v>191</v>
      </c>
      <c r="AL910" s="3">
        <f t="shared" si="199"/>
        <v>1</v>
      </c>
      <c r="AM910" s="3">
        <f t="shared" si="195"/>
        <v>2</v>
      </c>
      <c r="AN910" s="3">
        <f t="shared" si="205"/>
        <v>29971.397999999994</v>
      </c>
      <c r="AO910" s="3">
        <f t="shared" si="206"/>
        <v>14986</v>
      </c>
      <c r="AP910" s="3">
        <f t="shared" si="200"/>
        <v>-3136</v>
      </c>
      <c r="AQ910" s="3">
        <v>18122</v>
      </c>
      <c r="AS910" s="68"/>
      <c r="AT910" s="68"/>
      <c r="AX910" s="4">
        <f t="shared" si="207"/>
        <v>0</v>
      </c>
      <c r="AZ910" s="4">
        <f t="shared" si="208"/>
        <v>0</v>
      </c>
      <c r="BB910" s="4"/>
    </row>
    <row r="911" spans="1:54" s="3" customFormat="1">
      <c r="A911" s="205" t="str">
        <f t="shared" si="201"/>
        <v>499</v>
      </c>
      <c r="B911" s="1">
        <v>499332281</v>
      </c>
      <c r="C911" s="7" t="s">
        <v>130</v>
      </c>
      <c r="D911" s="8">
        <f>'fnd enro'!D911</f>
        <v>0</v>
      </c>
      <c r="E911" s="8">
        <f>'fnd enro'!E911</f>
        <v>0</v>
      </c>
      <c r="F911" s="8">
        <f>'fnd enro'!F911</f>
        <v>0</v>
      </c>
      <c r="G911" s="8">
        <f>'fnd enro'!G911</f>
        <v>0</v>
      </c>
      <c r="H911" s="8">
        <f>'fnd enro'!H911</f>
        <v>228</v>
      </c>
      <c r="I911" s="8">
        <f>'fnd enro'!I911</f>
        <v>0</v>
      </c>
      <c r="J911" s="8">
        <f>'fnd enro'!J911</f>
        <v>0</v>
      </c>
      <c r="K911" s="9">
        <f>'fnd enro'!K911</f>
        <v>9.1199999999999992</v>
      </c>
      <c r="L911" s="8">
        <f>'fnd enro'!L911</f>
        <v>0</v>
      </c>
      <c r="M911" s="8">
        <f>'fnd enro'!M911</f>
        <v>0</v>
      </c>
      <c r="N911" s="8">
        <f>'fnd enro'!N911</f>
        <v>12</v>
      </c>
      <c r="O911" s="8">
        <f>'fnd enro'!O911</f>
        <v>0</v>
      </c>
      <c r="P911" s="8">
        <f>'fnd enro'!P911</f>
        <v>168</v>
      </c>
      <c r="Q911" s="8">
        <f>'fnd enro'!R911</f>
        <v>228</v>
      </c>
      <c r="R911" s="9">
        <f t="shared" si="196"/>
        <v>1</v>
      </c>
      <c r="S911" s="8">
        <f>VALUE('fnd enro'!Q911)</f>
        <v>12</v>
      </c>
      <c r="T911" s="1"/>
      <c r="U911" s="68">
        <f>(($D911*'fnd base rates'!C$7)
+($E911*'fnd base rates'!C$8)
+($F911*'fnd base rates'!C$9)
+($G911*'fnd base rates'!C$10)
+($H911*'fnd base rates'!C$11)
+($I911*'fnd base rates'!C$12)
+($J911*'fnd base rates'!C$13)
+($K911*'fnd base rates'!C$14)
+($M911*'fnd base rates'!C$16)
+($N911*'fnd base rates'!C$17)
+($O911*'fnd base rates'!C$18)
+($P911*VLOOKUP($S911+12,rate_basefnd,3)))
*$R911</f>
        <v>162331.3536</v>
      </c>
      <c r="V911" s="68">
        <f>(($D911*'fnd base rates'!D$7)
+($E911*'fnd base rates'!D$8)
+($F911*'fnd base rates'!D$9)
+($G911*'fnd base rates'!D$10)
+($H911*'fnd base rates'!D$11)
+($I911*'fnd base rates'!D$12)
+($J911*'fnd base rates'!D$13)
+($K911*'fnd base rates'!D$14)
+($M911*'fnd base rates'!D$16)
+($N911*'fnd base rates'!D$17)
+($O911*'fnd base rates'!D$18)
+($P911*VLOOKUP($S911+12,rate_basefnd,4)))
*$R911</f>
        <v>310209.48</v>
      </c>
      <c r="W911" s="68">
        <f>(($D911*'fnd base rates'!E$7)
+($E911*'fnd base rates'!E$8)
+($F911*'fnd base rates'!E$9)
+($G911*'fnd base rates'!E$10)
+($H911*'fnd base rates'!E$11)
+($I911*'fnd base rates'!E$12)
+($J911*'fnd base rates'!E$13)
+($K911*'fnd base rates'!E$14)
+($M911*'fnd base rates'!E$16)
+($N911*'fnd base rates'!E$17)
+($O911*'fnd base rates'!E$18)
+($P911*VLOOKUP($S911+12,rate_basefnd,5)))
*$R911</f>
        <v>2010111.6624000003</v>
      </c>
      <c r="X911" s="68">
        <f>(($D911*'fnd base rates'!F$7)
+($E911*'fnd base rates'!F$8)
+($F911*'fnd base rates'!F$9)
+($G911*'fnd base rates'!F$10)
+($H911*'fnd base rates'!F$11)
+($I911*'fnd base rates'!F$12)
+($J911*'fnd base rates'!F$13)
+($K911*'fnd base rates'!F$14)
+($M911*'fnd base rates'!F$16)
+($N911*'fnd base rates'!F$17)
+($O911*'fnd base rates'!F$18)
+($P911*VLOOKUP($S911+12,rate_basefnd,6)))
*$R911</f>
        <v>257666.31839999999</v>
      </c>
      <c r="Y911" s="68">
        <f>(($D911*'fnd base rates'!G$7)
+($E911*'fnd base rates'!G$8)
+($F911*'fnd base rates'!G$9)
+($G911*'fnd base rates'!G$10)
+($H911*'fnd base rates'!G$11)
+($I911*'fnd base rates'!G$12)
+($J911*'fnd base rates'!G$13)
+($K911*'fnd base rates'!G$14)
+($M911*'fnd base rates'!G$16)
+($N911*'fnd base rates'!G$17)
+($O911*'fnd base rates'!G$18)
+($P911*VLOOKUP($S911+12,rate_basefnd,7)))
*$R911</f>
        <v>97527.691200000001</v>
      </c>
      <c r="Z911" s="68">
        <f>(($D911*'fnd base rates'!H$7)
+($E911*'fnd base rates'!H$8)
+($F911*'fnd base rates'!H$9)
+($G911*'fnd base rates'!H$10)
+($H911*'fnd base rates'!H$11)
+($I911*'fnd base rates'!H$12)
+($J911*'fnd base rates'!H$13)
+($K911*'fnd base rates'!H$14)
+($M911*'fnd base rates'!H$16)
+($N911*'fnd base rates'!H$17)
+($O911*'fnd base rates'!H$18)
+($P911*VLOOKUP($S911+12,rate_basefnd,8)))</f>
        <v>142751.35199999998</v>
      </c>
      <c r="AA911" s="68">
        <f>(($D911*'fnd base rates'!I$7)
+($E911*'fnd base rates'!I$8)
+($F911*'fnd base rates'!I$9)
+($G911*'fnd base rates'!I$10)
+($H911*'fnd base rates'!I$11)
+($I911*'fnd base rates'!I$12)
+($J911*'fnd base rates'!I$13)
+($K911*'fnd base rates'!I$14)
+($M911*'fnd base rates'!I$16)
+($N911*'fnd base rates'!I$17)
+($O911*'fnd base rates'!I$18)
+($P911*VLOOKUP($S911+12,rate_basefnd,9)))
*$R911</f>
        <v>149539.56</v>
      </c>
      <c r="AB911" s="68">
        <f>(($D911*'fnd base rates'!J$7)
+($E911*'fnd base rates'!J$8)
+($F911*'fnd base rates'!J$9)
+($G911*'fnd base rates'!J$10)
+($H911*'fnd base rates'!J$11)
+($I911*'fnd base rates'!J$12)
+($J911*'fnd base rates'!J$13)
+($K911*'fnd base rates'!J$14)
+($M911*'fnd base rates'!J$16)
+($N911*'fnd base rates'!J$17)
+($O911*'fnd base rates'!J$18)
+($P911*VLOOKUP($S911+12,rate_basefnd,10)))
*$R911</f>
        <v>297445.19999999995</v>
      </c>
      <c r="AC911" s="68">
        <f>(($D911*'fnd base rates'!K$7)
+($E911*'fnd base rates'!K$8)
+($F911*'fnd base rates'!K$9)
+($G911*'fnd base rates'!K$10)
+($H911*'fnd base rates'!K$11)
+($I911*'fnd base rates'!K$12)
+($J911*'fnd base rates'!K$13)
+($K911*'fnd base rates'!K$14)
+($M911*'fnd base rates'!K$16)
+($N911*'fnd base rates'!K$17)
+($O911*'fnd base rates'!K$18)
+($P911*VLOOKUP($S911+12,rate_basefnd,11)))
*$R911</f>
        <v>304813.24799999996</v>
      </c>
      <c r="AD911" s="68">
        <f>(($D911*'fnd base rates'!L$7)
+($E911*'fnd base rates'!L$8)
+($F911*'fnd base rates'!L$9)
+($G911*'fnd base rates'!L$10)
+($H911*'fnd base rates'!L$11)
+($I911*'fnd base rates'!L$12)
+($J911*'fnd base rates'!L$13)
+($K911*'fnd base rates'!L$14)
+($M911*'fnd base rates'!L$16)
+($N911*'fnd base rates'!L$17)
+($O911*'fnd base rates'!L$18)
+($P911*VLOOKUP($S911+12,rate_basefnd,12)))</f>
        <v>767433.68640000001</v>
      </c>
      <c r="AE911" s="68">
        <f>(($D911*'fnd base rates'!M$7)
+($E911*'fnd base rates'!M$8)
+($F911*'fnd base rates'!M$9)
+($G911*'fnd base rates'!M$10)
+($H911*'fnd base rates'!M$11)
+($I911*'fnd base rates'!M$12)
+($J911*'fnd base rates'!M$13)
+($K911*'fnd base rates'!M$14)
+($M911*'fnd base rates'!M$16)
+($N911*'fnd base rates'!M$17)
+($O911*'fnd base rates'!M$18)
+($P911*VLOOKUP($S911+12,rate_basefnd,13)))</f>
        <v>0</v>
      </c>
      <c r="AF911" s="3">
        <f t="shared" si="197"/>
        <v>4499829.5520000011</v>
      </c>
      <c r="AH911" s="205">
        <f t="shared" si="198"/>
        <v>499332281</v>
      </c>
      <c r="AI911" s="3" t="str">
        <f t="shared" si="202"/>
        <v>499</v>
      </c>
      <c r="AJ911" s="1" t="str">
        <f t="shared" si="203"/>
        <v>332</v>
      </c>
      <c r="AK911" s="1" t="str">
        <f t="shared" si="204"/>
        <v>281</v>
      </c>
      <c r="AL911" s="3">
        <f t="shared" si="199"/>
        <v>1</v>
      </c>
      <c r="AM911" s="3">
        <f t="shared" si="195"/>
        <v>228</v>
      </c>
      <c r="AN911" s="3">
        <f t="shared" si="205"/>
        <v>4499829.5520000011</v>
      </c>
      <c r="AO911" s="3">
        <f t="shared" si="206"/>
        <v>19736</v>
      </c>
      <c r="AP911" s="3">
        <f t="shared" si="200"/>
        <v>3589</v>
      </c>
      <c r="AQ911" s="3">
        <v>16147</v>
      </c>
      <c r="AS911" s="68"/>
      <c r="AT911" s="68"/>
      <c r="AX911" s="4">
        <f t="shared" si="207"/>
        <v>0</v>
      </c>
      <c r="AZ911" s="4">
        <f t="shared" si="208"/>
        <v>0</v>
      </c>
      <c r="BB911" s="4"/>
    </row>
    <row r="912" spans="1:54" s="3" customFormat="1">
      <c r="A912" s="205" t="str">
        <f t="shared" si="201"/>
        <v>499</v>
      </c>
      <c r="B912" s="1">
        <v>499332309</v>
      </c>
      <c r="C912" s="7" t="s">
        <v>130</v>
      </c>
      <c r="D912" s="8">
        <f>'fnd enro'!D912</f>
        <v>0</v>
      </c>
      <c r="E912" s="8">
        <f>'fnd enro'!E912</f>
        <v>0</v>
      </c>
      <c r="F912" s="8">
        <f>'fnd enro'!F912</f>
        <v>0</v>
      </c>
      <c r="G912" s="8">
        <f>'fnd enro'!G912</f>
        <v>0</v>
      </c>
      <c r="H912" s="8">
        <f>'fnd enro'!H912</f>
        <v>1</v>
      </c>
      <c r="I912" s="8">
        <f>'fnd enro'!I912</f>
        <v>0</v>
      </c>
      <c r="J912" s="8">
        <f>'fnd enro'!J912</f>
        <v>0</v>
      </c>
      <c r="K912" s="9">
        <f>'fnd enro'!K912</f>
        <v>0.04</v>
      </c>
      <c r="L912" s="8">
        <f>'fnd enro'!L912</f>
        <v>0</v>
      </c>
      <c r="M912" s="8">
        <f>'fnd enro'!M912</f>
        <v>0</v>
      </c>
      <c r="N912" s="8">
        <f>'fnd enro'!N912</f>
        <v>0</v>
      </c>
      <c r="O912" s="8">
        <f>'fnd enro'!O912</f>
        <v>0</v>
      </c>
      <c r="P912" s="8">
        <f>'fnd enro'!P912</f>
        <v>1</v>
      </c>
      <c r="Q912" s="8">
        <f>'fnd enro'!R912</f>
        <v>1</v>
      </c>
      <c r="R912" s="9">
        <f t="shared" si="196"/>
        <v>1</v>
      </c>
      <c r="S912" s="8">
        <f>VALUE('fnd enro'!Q912)</f>
        <v>10</v>
      </c>
      <c r="T912" s="1"/>
      <c r="U912" s="68">
        <f>(($D912*'fnd base rates'!C$7)
+($E912*'fnd base rates'!C$8)
+($F912*'fnd base rates'!C$9)
+($G912*'fnd base rates'!C$10)
+($H912*'fnd base rates'!C$11)
+($I912*'fnd base rates'!C$12)
+($J912*'fnd base rates'!C$13)
+($K912*'fnd base rates'!C$14)
+($M912*'fnd base rates'!C$16)
+($N912*'fnd base rates'!C$17)
+($O912*'fnd base rates'!C$18)
+($P912*VLOOKUP($S912+12,rate_basefnd,3)))
*$R912</f>
        <v>714.21119999999996</v>
      </c>
      <c r="V912" s="68">
        <f>(($D912*'fnd base rates'!D$7)
+($E912*'fnd base rates'!D$8)
+($F912*'fnd base rates'!D$9)
+($G912*'fnd base rates'!D$10)
+($H912*'fnd base rates'!D$11)
+($I912*'fnd base rates'!D$12)
+($J912*'fnd base rates'!D$13)
+($K912*'fnd base rates'!D$14)
+($M912*'fnd base rates'!D$16)
+($N912*'fnd base rates'!D$17)
+($O912*'fnd base rates'!D$18)
+($P912*VLOOKUP($S912+12,rate_basefnd,4)))
*$R912</f>
        <v>1391.52</v>
      </c>
      <c r="W912" s="68">
        <f>(($D912*'fnd base rates'!E$7)
+($E912*'fnd base rates'!E$8)
+($F912*'fnd base rates'!E$9)
+($G912*'fnd base rates'!E$10)
+($H912*'fnd base rates'!E$11)
+($I912*'fnd base rates'!E$12)
+($J912*'fnd base rates'!E$13)
+($K912*'fnd base rates'!E$14)
+($M912*'fnd base rates'!E$16)
+($N912*'fnd base rates'!E$17)
+($O912*'fnd base rates'!E$18)
+($P912*VLOOKUP($S912+12,rate_basefnd,5)))
*$R912</f>
        <v>9151.2608</v>
      </c>
      <c r="X912" s="68">
        <f>(($D912*'fnd base rates'!F$7)
+($E912*'fnd base rates'!F$8)
+($F912*'fnd base rates'!F$9)
+($G912*'fnd base rates'!F$10)
+($H912*'fnd base rates'!F$11)
+($I912*'fnd base rates'!F$12)
+($J912*'fnd base rates'!F$13)
+($K912*'fnd base rates'!F$14)
+($M912*'fnd base rates'!F$16)
+($N912*'fnd base rates'!F$17)
+($O912*'fnd base rates'!F$18)
+($P912*VLOOKUP($S912+12,rate_basefnd,6)))
*$R912</f>
        <v>1118.2128</v>
      </c>
      <c r="Y912" s="68">
        <f>(($D912*'fnd base rates'!G$7)
+($E912*'fnd base rates'!G$8)
+($F912*'fnd base rates'!G$9)
+($G912*'fnd base rates'!G$10)
+($H912*'fnd base rates'!G$11)
+($I912*'fnd base rates'!G$12)
+($J912*'fnd base rates'!G$13)
+($K912*'fnd base rates'!G$14)
+($M912*'fnd base rates'!G$16)
+($N912*'fnd base rates'!G$17)
+($O912*'fnd base rates'!G$18)
+($P912*VLOOKUP($S912+12,rate_basefnd,7)))
*$R912</f>
        <v>444.65039999999999</v>
      </c>
      <c r="Z912" s="68">
        <f>(($D912*'fnd base rates'!H$7)
+($E912*'fnd base rates'!H$8)
+($F912*'fnd base rates'!H$9)
+($G912*'fnd base rates'!H$10)
+($H912*'fnd base rates'!H$11)
+($I912*'fnd base rates'!H$12)
+($J912*'fnd base rates'!H$13)
+($K912*'fnd base rates'!H$14)
+($M912*'fnd base rates'!H$16)
+($N912*'fnd base rates'!H$17)
+($O912*'fnd base rates'!H$18)
+($P912*VLOOKUP($S912+12,rate_basefnd,8)))</f>
        <v>620.71399999999994</v>
      </c>
      <c r="AA912" s="68">
        <f>(($D912*'fnd base rates'!I$7)
+($E912*'fnd base rates'!I$8)
+($F912*'fnd base rates'!I$9)
+($G912*'fnd base rates'!I$10)
+($H912*'fnd base rates'!I$11)
+($I912*'fnd base rates'!I$12)
+($J912*'fnd base rates'!I$13)
+($K912*'fnd base rates'!I$14)
+($M912*'fnd base rates'!I$16)
+($N912*'fnd base rates'!I$17)
+($O912*'fnd base rates'!I$18)
+($P912*VLOOKUP($S912+12,rate_basefnd,9)))
*$R912</f>
        <v>667.71</v>
      </c>
      <c r="AB912" s="68">
        <f>(($D912*'fnd base rates'!J$7)
+($E912*'fnd base rates'!J$8)
+($F912*'fnd base rates'!J$9)
+($G912*'fnd base rates'!J$10)
+($H912*'fnd base rates'!J$11)
+($I912*'fnd base rates'!J$12)
+($J912*'fnd base rates'!J$13)
+($K912*'fnd base rates'!J$14)
+($M912*'fnd base rates'!J$16)
+($N912*'fnd base rates'!J$17)
+($O912*'fnd base rates'!J$18)
+($P912*VLOOKUP($S912+12,rate_basefnd,10)))
*$R912</f>
        <v>1390.9</v>
      </c>
      <c r="AC912" s="68">
        <f>(($D912*'fnd base rates'!K$7)
+($E912*'fnd base rates'!K$8)
+($F912*'fnd base rates'!K$9)
+($G912*'fnd base rates'!K$10)
+($H912*'fnd base rates'!K$11)
+($I912*'fnd base rates'!K$12)
+($J912*'fnd base rates'!K$13)
+($K912*'fnd base rates'!K$14)
+($M912*'fnd base rates'!K$16)
+($N912*'fnd base rates'!K$17)
+($O912*'fnd base rates'!K$18)
+($P912*VLOOKUP($S912+12,rate_basefnd,11)))
*$R912</f>
        <v>1316.4959999999999</v>
      </c>
      <c r="AD912" s="68">
        <f>(($D912*'fnd base rates'!L$7)
+($E912*'fnd base rates'!L$8)
+($F912*'fnd base rates'!L$9)
+($G912*'fnd base rates'!L$10)
+($H912*'fnd base rates'!L$11)
+($I912*'fnd base rates'!L$12)
+($J912*'fnd base rates'!L$13)
+($K912*'fnd base rates'!L$14)
+($M912*'fnd base rates'!L$16)
+($N912*'fnd base rates'!L$17)
+($O912*'fnd base rates'!L$18)
+($P912*VLOOKUP($S912+12,rate_basefnd,12)))</f>
        <v>3422.7387999999996</v>
      </c>
      <c r="AE912" s="68">
        <f>(($D912*'fnd base rates'!M$7)
+($E912*'fnd base rates'!M$8)
+($F912*'fnd base rates'!M$9)
+($G912*'fnd base rates'!M$10)
+($H912*'fnd base rates'!M$11)
+($I912*'fnd base rates'!M$12)
+($J912*'fnd base rates'!M$13)
+($K912*'fnd base rates'!M$14)
+($M912*'fnd base rates'!M$16)
+($N912*'fnd base rates'!M$17)
+($O912*'fnd base rates'!M$18)
+($P912*VLOOKUP($S912+12,rate_basefnd,13)))</f>
        <v>0</v>
      </c>
      <c r="AF912" s="3">
        <f t="shared" si="197"/>
        <v>20238.414000000001</v>
      </c>
      <c r="AH912" s="205">
        <f t="shared" si="198"/>
        <v>499332309</v>
      </c>
      <c r="AI912" s="3" t="str">
        <f t="shared" si="202"/>
        <v>499</v>
      </c>
      <c r="AJ912" s="1" t="str">
        <f t="shared" si="203"/>
        <v>332</v>
      </c>
      <c r="AK912" s="1" t="str">
        <f t="shared" si="204"/>
        <v>309</v>
      </c>
      <c r="AL912" s="3">
        <f t="shared" si="199"/>
        <v>1</v>
      </c>
      <c r="AM912" s="3">
        <f t="shared" si="195"/>
        <v>1</v>
      </c>
      <c r="AN912" s="3">
        <f t="shared" si="205"/>
        <v>20238.414000000001</v>
      </c>
      <c r="AO912" s="3">
        <f t="shared" si="206"/>
        <v>20238</v>
      </c>
      <c r="AP912" s="3">
        <f t="shared" si="200"/>
        <v>1839</v>
      </c>
      <c r="AQ912" s="3">
        <v>18399</v>
      </c>
      <c r="AS912" s="68"/>
      <c r="AT912" s="68"/>
      <c r="AX912" s="4">
        <f t="shared" si="207"/>
        <v>0</v>
      </c>
      <c r="AZ912" s="4">
        <f t="shared" si="208"/>
        <v>0</v>
      </c>
      <c r="BB912" s="4"/>
    </row>
    <row r="913" spans="1:54" s="3" customFormat="1">
      <c r="A913" s="205" t="str">
        <f t="shared" si="201"/>
        <v>499</v>
      </c>
      <c r="B913" s="1">
        <v>499332325</v>
      </c>
      <c r="C913" s="7" t="s">
        <v>130</v>
      </c>
      <c r="D913" s="8">
        <f>'fnd enro'!D913</f>
        <v>0</v>
      </c>
      <c r="E913" s="8">
        <f>'fnd enro'!E913</f>
        <v>0</v>
      </c>
      <c r="F913" s="8">
        <f>'fnd enro'!F913</f>
        <v>0</v>
      </c>
      <c r="G913" s="8">
        <f>'fnd enro'!G913</f>
        <v>0</v>
      </c>
      <c r="H913" s="8">
        <f>'fnd enro'!H913</f>
        <v>17</v>
      </c>
      <c r="I913" s="8">
        <f>'fnd enro'!I913</f>
        <v>0</v>
      </c>
      <c r="J913" s="8">
        <f>'fnd enro'!J913</f>
        <v>0</v>
      </c>
      <c r="K913" s="9">
        <f>'fnd enro'!K913</f>
        <v>0.68</v>
      </c>
      <c r="L913" s="8">
        <f>'fnd enro'!L913</f>
        <v>0</v>
      </c>
      <c r="M913" s="8">
        <f>'fnd enro'!M913</f>
        <v>0</v>
      </c>
      <c r="N913" s="8">
        <f>'fnd enro'!N913</f>
        <v>0</v>
      </c>
      <c r="O913" s="8">
        <f>'fnd enro'!O913</f>
        <v>0</v>
      </c>
      <c r="P913" s="8">
        <f>'fnd enro'!P913</f>
        <v>4</v>
      </c>
      <c r="Q913" s="8">
        <f>'fnd enro'!R913</f>
        <v>17</v>
      </c>
      <c r="R913" s="9">
        <f t="shared" si="196"/>
        <v>1</v>
      </c>
      <c r="S913" s="8">
        <f>VALUE('fnd enro'!Q913)</f>
        <v>9</v>
      </c>
      <c r="T913" s="1"/>
      <c r="U913" s="68">
        <f>(($D913*'fnd base rates'!C$7)
+($E913*'fnd base rates'!C$8)
+($F913*'fnd base rates'!C$9)
+($G913*'fnd base rates'!C$10)
+($H913*'fnd base rates'!C$11)
+($I913*'fnd base rates'!C$12)
+($J913*'fnd base rates'!C$13)
+($K913*'fnd base rates'!C$14)
+($M913*'fnd base rates'!C$16)
+($N913*'fnd base rates'!C$17)
+($O913*'fnd base rates'!C$18)
+($P913*VLOOKUP($S913+12,rate_basefnd,3)))
*$R913</f>
        <v>10618.1204</v>
      </c>
      <c r="V913" s="68">
        <f>(($D913*'fnd base rates'!D$7)
+($E913*'fnd base rates'!D$8)
+($F913*'fnd base rates'!D$9)
+($G913*'fnd base rates'!D$10)
+($H913*'fnd base rates'!D$11)
+($I913*'fnd base rates'!D$12)
+($J913*'fnd base rates'!D$13)
+($K913*'fnd base rates'!D$14)
+($M913*'fnd base rates'!D$16)
+($N913*'fnd base rates'!D$17)
+($O913*'fnd base rates'!D$18)
+($P913*VLOOKUP($S913+12,rate_basefnd,4)))
*$R913</f>
        <v>16436.86</v>
      </c>
      <c r="W913" s="68">
        <f>(($D913*'fnd base rates'!E$7)
+($E913*'fnd base rates'!E$8)
+($F913*'fnd base rates'!E$9)
+($G913*'fnd base rates'!E$10)
+($H913*'fnd base rates'!E$11)
+($I913*'fnd base rates'!E$12)
+($J913*'fnd base rates'!E$13)
+($K913*'fnd base rates'!E$14)
+($M913*'fnd base rates'!E$16)
+($N913*'fnd base rates'!E$17)
+($O913*'fnd base rates'!E$18)
+($P913*VLOOKUP($S913+12,rate_basefnd,5)))
*$R913</f>
        <v>85100.983600000007</v>
      </c>
      <c r="X913" s="68">
        <f>(($D913*'fnd base rates'!F$7)
+($E913*'fnd base rates'!F$8)
+($F913*'fnd base rates'!F$9)
+($G913*'fnd base rates'!F$10)
+($H913*'fnd base rates'!F$11)
+($I913*'fnd base rates'!F$12)
+($J913*'fnd base rates'!F$13)
+($K913*'fnd base rates'!F$14)
+($M913*'fnd base rates'!F$16)
+($N913*'fnd base rates'!F$17)
+($O913*'fnd base rates'!F$18)
+($P913*VLOOKUP($S913+12,rate_basefnd,6)))
*$R913</f>
        <v>19009.617600000001</v>
      </c>
      <c r="Y913" s="68">
        <f>(($D913*'fnd base rates'!G$7)
+($E913*'fnd base rates'!G$8)
+($F913*'fnd base rates'!G$9)
+($G913*'fnd base rates'!G$10)
+($H913*'fnd base rates'!G$11)
+($I913*'fnd base rates'!G$12)
+($J913*'fnd base rates'!G$13)
+($K913*'fnd base rates'!G$14)
+($M913*'fnd base rates'!G$16)
+($N913*'fnd base rates'!G$17)
+($O913*'fnd base rates'!G$18)
+($P913*VLOOKUP($S913+12,rate_basefnd,7)))
*$R913</f>
        <v>4140.1567999999997</v>
      </c>
      <c r="Z913" s="68">
        <f>(($D913*'fnd base rates'!H$7)
+($E913*'fnd base rates'!H$8)
+($F913*'fnd base rates'!H$9)
+($G913*'fnd base rates'!H$10)
+($H913*'fnd base rates'!H$11)
+($I913*'fnd base rates'!H$12)
+($J913*'fnd base rates'!H$13)
+($K913*'fnd base rates'!H$14)
+($M913*'fnd base rates'!H$16)
+($N913*'fnd base rates'!H$17)
+($O913*'fnd base rates'!H$18)
+($P913*VLOOKUP($S913+12,rate_basefnd,8)))</f>
        <v>10027.928</v>
      </c>
      <c r="AA913" s="68">
        <f>(($D913*'fnd base rates'!I$7)
+($E913*'fnd base rates'!I$8)
+($F913*'fnd base rates'!I$9)
+($G913*'fnd base rates'!I$10)
+($H913*'fnd base rates'!I$11)
+($I913*'fnd base rates'!I$12)
+($J913*'fnd base rates'!I$13)
+($K913*'fnd base rates'!I$14)
+($M913*'fnd base rates'!I$16)
+($N913*'fnd base rates'!I$17)
+($O913*'fnd base rates'!I$18)
+($P913*VLOOKUP($S913+12,rate_basefnd,9)))
*$R913</f>
        <v>8497.52</v>
      </c>
      <c r="AB913" s="68">
        <f>(($D913*'fnd base rates'!J$7)
+($E913*'fnd base rates'!J$8)
+($F913*'fnd base rates'!J$9)
+($G913*'fnd base rates'!J$10)
+($H913*'fnd base rates'!J$11)
+($I913*'fnd base rates'!J$12)
+($J913*'fnd base rates'!J$13)
+($K913*'fnd base rates'!J$14)
+($M913*'fnd base rates'!J$16)
+($N913*'fnd base rates'!J$17)
+($O913*'fnd base rates'!J$18)
+($P913*VLOOKUP($S913+12,rate_basefnd,10)))
*$R913</f>
        <v>8817.42</v>
      </c>
      <c r="AC913" s="68">
        <f>(($D913*'fnd base rates'!K$7)
+($E913*'fnd base rates'!K$8)
+($F913*'fnd base rates'!K$9)
+($G913*'fnd base rates'!K$10)
+($H913*'fnd base rates'!K$11)
+($I913*'fnd base rates'!K$12)
+($J913*'fnd base rates'!K$13)
+($K913*'fnd base rates'!K$14)
+($M913*'fnd base rates'!K$16)
+($N913*'fnd base rates'!K$17)
+($O913*'fnd base rates'!K$18)
+($P913*VLOOKUP($S913+12,rate_basefnd,11)))
*$R913</f>
        <v>22380.432000000001</v>
      </c>
      <c r="AD913" s="68">
        <f>(($D913*'fnd base rates'!L$7)
+($E913*'fnd base rates'!L$8)
+($F913*'fnd base rates'!L$9)
+($G913*'fnd base rates'!L$10)
+($H913*'fnd base rates'!L$11)
+($I913*'fnd base rates'!L$12)
+($J913*'fnd base rates'!L$13)
+($K913*'fnd base rates'!L$14)
+($M913*'fnd base rates'!L$16)
+($N913*'fnd base rates'!L$17)
+($O913*'fnd base rates'!L$18)
+($P913*VLOOKUP($S913+12,rate_basefnd,12)))</f>
        <v>44965.239600000001</v>
      </c>
      <c r="AE913" s="68">
        <f>(($D913*'fnd base rates'!M$7)
+($E913*'fnd base rates'!M$8)
+($F913*'fnd base rates'!M$9)
+($G913*'fnd base rates'!M$10)
+($H913*'fnd base rates'!M$11)
+($I913*'fnd base rates'!M$12)
+($J913*'fnd base rates'!M$13)
+($K913*'fnd base rates'!M$14)
+($M913*'fnd base rates'!M$16)
+($N913*'fnd base rates'!M$17)
+($O913*'fnd base rates'!M$18)
+($P913*VLOOKUP($S913+12,rate_basefnd,13)))</f>
        <v>0</v>
      </c>
      <c r="AF913" s="3">
        <f t="shared" si="197"/>
        <v>229994.27799999999</v>
      </c>
      <c r="AH913" s="205">
        <f t="shared" si="198"/>
        <v>499332325</v>
      </c>
      <c r="AI913" s="3" t="str">
        <f t="shared" si="202"/>
        <v>499</v>
      </c>
      <c r="AJ913" s="1" t="str">
        <f t="shared" si="203"/>
        <v>332</v>
      </c>
      <c r="AK913" s="1" t="str">
        <f t="shared" si="204"/>
        <v>325</v>
      </c>
      <c r="AL913" s="3">
        <f t="shared" si="199"/>
        <v>1</v>
      </c>
      <c r="AM913" s="3">
        <f t="shared" si="195"/>
        <v>17</v>
      </c>
      <c r="AN913" s="3">
        <f t="shared" si="205"/>
        <v>229994.27799999999</v>
      </c>
      <c r="AO913" s="3">
        <f t="shared" si="206"/>
        <v>13529</v>
      </c>
      <c r="AP913" s="3">
        <f t="shared" si="200"/>
        <v>-4547</v>
      </c>
      <c r="AQ913" s="3">
        <v>18076</v>
      </c>
      <c r="AS913" s="68"/>
      <c r="AT913" s="68"/>
      <c r="AX913" s="4">
        <f t="shared" si="207"/>
        <v>0</v>
      </c>
      <c r="AZ913" s="4">
        <f t="shared" si="208"/>
        <v>0</v>
      </c>
      <c r="BB913" s="4"/>
    </row>
    <row r="914" spans="1:54" s="3" customFormat="1">
      <c r="A914" s="205" t="str">
        <f t="shared" si="201"/>
        <v>499</v>
      </c>
      <c r="B914" s="1">
        <v>499332332</v>
      </c>
      <c r="C914" s="7" t="s">
        <v>130</v>
      </c>
      <c r="D914" s="8">
        <f>'fnd enro'!D914</f>
        <v>0</v>
      </c>
      <c r="E914" s="8">
        <f>'fnd enro'!E914</f>
        <v>0</v>
      </c>
      <c r="F914" s="8">
        <f>'fnd enro'!F914</f>
        <v>0</v>
      </c>
      <c r="G914" s="8">
        <f>'fnd enro'!G914</f>
        <v>0</v>
      </c>
      <c r="H914" s="8">
        <f>'fnd enro'!H914</f>
        <v>36</v>
      </c>
      <c r="I914" s="8">
        <f>'fnd enro'!I914</f>
        <v>0</v>
      </c>
      <c r="J914" s="8">
        <f>'fnd enro'!J914</f>
        <v>0</v>
      </c>
      <c r="K914" s="9">
        <f>'fnd enro'!K914</f>
        <v>1.44</v>
      </c>
      <c r="L914" s="8">
        <f>'fnd enro'!L914</f>
        <v>0</v>
      </c>
      <c r="M914" s="8">
        <f>'fnd enro'!M914</f>
        <v>0</v>
      </c>
      <c r="N914" s="8">
        <f>'fnd enro'!N914</f>
        <v>8</v>
      </c>
      <c r="O914" s="8">
        <f>'fnd enro'!O914</f>
        <v>0</v>
      </c>
      <c r="P914" s="8">
        <f>'fnd enro'!P914</f>
        <v>28</v>
      </c>
      <c r="Q914" s="8">
        <f>'fnd enro'!R914</f>
        <v>36</v>
      </c>
      <c r="R914" s="9">
        <f t="shared" si="196"/>
        <v>1</v>
      </c>
      <c r="S914" s="8">
        <f>VALUE('fnd enro'!Q914)</f>
        <v>10</v>
      </c>
      <c r="T914" s="1"/>
      <c r="U914" s="68">
        <f>(($D914*'fnd base rates'!C$7)
+($E914*'fnd base rates'!C$8)
+($F914*'fnd base rates'!C$9)
+($G914*'fnd base rates'!C$10)
+($H914*'fnd base rates'!C$11)
+($I914*'fnd base rates'!C$12)
+($J914*'fnd base rates'!C$13)
+($K914*'fnd base rates'!C$14)
+($M914*'fnd base rates'!C$16)
+($N914*'fnd base rates'!C$17)
+($O914*'fnd base rates'!C$18)
+($P914*VLOOKUP($S914+12,rate_basefnd,3)))
*$R914</f>
        <v>25829.2032</v>
      </c>
      <c r="V914" s="68">
        <f>(($D914*'fnd base rates'!D$7)
+($E914*'fnd base rates'!D$8)
+($F914*'fnd base rates'!D$9)
+($G914*'fnd base rates'!D$10)
+($H914*'fnd base rates'!D$11)
+($I914*'fnd base rates'!D$12)
+($J914*'fnd base rates'!D$13)
+($K914*'fnd base rates'!D$14)
+($M914*'fnd base rates'!D$16)
+($N914*'fnd base rates'!D$17)
+($O914*'fnd base rates'!D$18)
+($P914*VLOOKUP($S914+12,rate_basefnd,4)))
*$R914</f>
        <v>47561.68</v>
      </c>
      <c r="W914" s="68">
        <f>(($D914*'fnd base rates'!E$7)
+($E914*'fnd base rates'!E$8)
+($F914*'fnd base rates'!E$9)
+($G914*'fnd base rates'!E$10)
+($H914*'fnd base rates'!E$11)
+($I914*'fnd base rates'!E$12)
+($J914*'fnd base rates'!E$13)
+($K914*'fnd base rates'!E$14)
+($M914*'fnd base rates'!E$16)
+($N914*'fnd base rates'!E$17)
+($O914*'fnd base rates'!E$18)
+($P914*VLOOKUP($S914+12,rate_basefnd,5)))
*$R914</f>
        <v>299721.46880000003</v>
      </c>
      <c r="X914" s="68">
        <f>(($D914*'fnd base rates'!F$7)
+($E914*'fnd base rates'!F$8)
+($F914*'fnd base rates'!F$9)
+($G914*'fnd base rates'!F$10)
+($H914*'fnd base rates'!F$11)
+($I914*'fnd base rates'!F$12)
+($J914*'fnd base rates'!F$13)
+($K914*'fnd base rates'!F$14)
+($M914*'fnd base rates'!F$16)
+($N914*'fnd base rates'!F$17)
+($O914*'fnd base rates'!F$18)
+($P914*VLOOKUP($S914+12,rate_basefnd,6)))
*$R914</f>
        <v>42064.860799999995</v>
      </c>
      <c r="Y914" s="68">
        <f>(($D914*'fnd base rates'!G$7)
+($E914*'fnd base rates'!G$8)
+($F914*'fnd base rates'!G$9)
+($G914*'fnd base rates'!G$10)
+($H914*'fnd base rates'!G$11)
+($I914*'fnd base rates'!G$12)
+($J914*'fnd base rates'!G$13)
+($K914*'fnd base rates'!G$14)
+($M914*'fnd base rates'!G$16)
+($N914*'fnd base rates'!G$17)
+($O914*'fnd base rates'!G$18)
+($P914*VLOOKUP($S914+12,rate_basefnd,7)))
*$R914</f>
        <v>14467.814399999999</v>
      </c>
      <c r="Z914" s="68">
        <f>(($D914*'fnd base rates'!H$7)
+($E914*'fnd base rates'!H$8)
+($F914*'fnd base rates'!H$9)
+($G914*'fnd base rates'!H$10)
+($H914*'fnd base rates'!H$11)
+($I914*'fnd base rates'!H$12)
+($J914*'fnd base rates'!H$13)
+($K914*'fnd base rates'!H$14)
+($M914*'fnd base rates'!H$16)
+($N914*'fnd base rates'!H$17)
+($O914*'fnd base rates'!H$18)
+($P914*VLOOKUP($S914+12,rate_basefnd,8)))</f>
        <v>23322.664000000001</v>
      </c>
      <c r="AA914" s="68">
        <f>(($D914*'fnd base rates'!I$7)
+($E914*'fnd base rates'!I$8)
+($F914*'fnd base rates'!I$9)
+($G914*'fnd base rates'!I$10)
+($H914*'fnd base rates'!I$11)
+($I914*'fnd base rates'!I$12)
+($J914*'fnd base rates'!I$13)
+($K914*'fnd base rates'!I$14)
+($M914*'fnd base rates'!I$16)
+($N914*'fnd base rates'!I$17)
+($O914*'fnd base rates'!I$18)
+($P914*VLOOKUP($S914+12,rate_basefnd,9)))
*$R914</f>
        <v>23096.600000000002</v>
      </c>
      <c r="AB914" s="68">
        <f>(($D914*'fnd base rates'!J$7)
+($E914*'fnd base rates'!J$8)
+($F914*'fnd base rates'!J$9)
+($G914*'fnd base rates'!J$10)
+($H914*'fnd base rates'!J$11)
+($I914*'fnd base rates'!J$12)
+($J914*'fnd base rates'!J$13)
+($K914*'fnd base rates'!J$14)
+($M914*'fnd base rates'!J$16)
+($N914*'fnd base rates'!J$17)
+($O914*'fnd base rates'!J$18)
+($P914*VLOOKUP($S914+12,rate_basefnd,10)))
*$R914</f>
        <v>41411.919999999998</v>
      </c>
      <c r="AC914" s="68">
        <f>(($D914*'fnd base rates'!K$7)
+($E914*'fnd base rates'!K$8)
+($F914*'fnd base rates'!K$9)
+($G914*'fnd base rates'!K$10)
+($H914*'fnd base rates'!K$11)
+($I914*'fnd base rates'!K$12)
+($J914*'fnd base rates'!K$13)
+($K914*'fnd base rates'!K$14)
+($M914*'fnd base rates'!K$16)
+($N914*'fnd base rates'!K$17)
+($O914*'fnd base rates'!K$18)
+($P914*VLOOKUP($S914+12,rate_basefnd,11)))
*$R914</f>
        <v>50495.296000000002</v>
      </c>
      <c r="AD914" s="68">
        <f>(($D914*'fnd base rates'!L$7)
+($E914*'fnd base rates'!L$8)
+($F914*'fnd base rates'!L$9)
+($G914*'fnd base rates'!L$10)
+($H914*'fnd base rates'!L$11)
+($I914*'fnd base rates'!L$12)
+($J914*'fnd base rates'!L$13)
+($K914*'fnd base rates'!L$14)
+($M914*'fnd base rates'!L$16)
+($N914*'fnd base rates'!L$17)
+($O914*'fnd base rates'!L$18)
+($P914*VLOOKUP($S914+12,rate_basefnd,12)))</f>
        <v>118563.3168</v>
      </c>
      <c r="AE914" s="68">
        <f>(($D914*'fnd base rates'!M$7)
+($E914*'fnd base rates'!M$8)
+($F914*'fnd base rates'!M$9)
+($G914*'fnd base rates'!M$10)
+($H914*'fnd base rates'!M$11)
+($I914*'fnd base rates'!M$12)
+($J914*'fnd base rates'!M$13)
+($K914*'fnd base rates'!M$14)
+($M914*'fnd base rates'!M$16)
+($N914*'fnd base rates'!M$17)
+($O914*'fnd base rates'!M$18)
+($P914*VLOOKUP($S914+12,rate_basefnd,13)))</f>
        <v>0</v>
      </c>
      <c r="AF914" s="3">
        <f t="shared" si="197"/>
        <v>686534.82399999991</v>
      </c>
      <c r="AH914" s="205">
        <f t="shared" si="198"/>
        <v>499332332</v>
      </c>
      <c r="AI914" s="3" t="str">
        <f t="shared" si="202"/>
        <v>499</v>
      </c>
      <c r="AJ914" s="1" t="str">
        <f t="shared" si="203"/>
        <v>332</v>
      </c>
      <c r="AK914" s="1" t="str">
        <f t="shared" si="204"/>
        <v>332</v>
      </c>
      <c r="AL914" s="3">
        <f t="shared" si="199"/>
        <v>1</v>
      </c>
      <c r="AM914" s="3">
        <f t="shared" si="195"/>
        <v>36</v>
      </c>
      <c r="AN914" s="3">
        <f t="shared" si="205"/>
        <v>686534.82399999991</v>
      </c>
      <c r="AO914" s="3">
        <f t="shared" si="206"/>
        <v>19070</v>
      </c>
      <c r="AP914" s="3">
        <f t="shared" si="200"/>
        <v>-1376</v>
      </c>
      <c r="AQ914" s="3">
        <v>20446</v>
      </c>
      <c r="AS914" s="68"/>
      <c r="AT914" s="68"/>
      <c r="AX914" s="4">
        <f t="shared" si="207"/>
        <v>0</v>
      </c>
      <c r="AZ914" s="4">
        <f t="shared" si="208"/>
        <v>0</v>
      </c>
      <c r="BB914" s="4"/>
    </row>
    <row r="915" spans="1:54" s="3" customFormat="1">
      <c r="A915" s="205" t="str">
        <f t="shared" si="201"/>
        <v>499</v>
      </c>
      <c r="B915" s="1">
        <v>499332683</v>
      </c>
      <c r="C915" s="7" t="s">
        <v>130</v>
      </c>
      <c r="D915" s="8">
        <f>'fnd enro'!D915</f>
        <v>0</v>
      </c>
      <c r="E915" s="8">
        <f>'fnd enro'!E915</f>
        <v>0</v>
      </c>
      <c r="F915" s="8">
        <f>'fnd enro'!F915</f>
        <v>0</v>
      </c>
      <c r="G915" s="8">
        <f>'fnd enro'!G915</f>
        <v>0</v>
      </c>
      <c r="H915" s="8">
        <f>'fnd enro'!H915</f>
        <v>1</v>
      </c>
      <c r="I915" s="8">
        <f>'fnd enro'!I915</f>
        <v>0</v>
      </c>
      <c r="J915" s="8">
        <f>'fnd enro'!J915</f>
        <v>0</v>
      </c>
      <c r="K915" s="9">
        <f>'fnd enro'!K915</f>
        <v>0.04</v>
      </c>
      <c r="L915" s="8">
        <f>'fnd enro'!L915</f>
        <v>0</v>
      </c>
      <c r="M915" s="8">
        <f>'fnd enro'!M915</f>
        <v>0</v>
      </c>
      <c r="N915" s="8">
        <f>'fnd enro'!N915</f>
        <v>0</v>
      </c>
      <c r="O915" s="8">
        <f>'fnd enro'!O915</f>
        <v>0</v>
      </c>
      <c r="P915" s="8">
        <f>'fnd enro'!P915</f>
        <v>0</v>
      </c>
      <c r="Q915" s="8">
        <f>'fnd enro'!R915</f>
        <v>1</v>
      </c>
      <c r="R915" s="9">
        <f t="shared" si="196"/>
        <v>1</v>
      </c>
      <c r="S915" s="8">
        <f>VALUE('fnd enro'!Q915)</f>
        <v>4</v>
      </c>
      <c r="T915" s="1"/>
      <c r="U915" s="68">
        <f>(($D915*'fnd base rates'!C$7)
+($E915*'fnd base rates'!C$8)
+($F915*'fnd base rates'!C$9)
+($G915*'fnd base rates'!C$10)
+($H915*'fnd base rates'!C$11)
+($I915*'fnd base rates'!C$12)
+($J915*'fnd base rates'!C$13)
+($K915*'fnd base rates'!C$14)
+($M915*'fnd base rates'!C$16)
+($N915*'fnd base rates'!C$17)
+($O915*'fnd base rates'!C$18)
+($P915*VLOOKUP($S915+12,rate_basefnd,3)))
*$R915</f>
        <v>599.66120000000001</v>
      </c>
      <c r="V915" s="68">
        <f>(($D915*'fnd base rates'!D$7)
+($E915*'fnd base rates'!D$8)
+($F915*'fnd base rates'!D$9)
+($G915*'fnd base rates'!D$10)
+($H915*'fnd base rates'!D$11)
+($I915*'fnd base rates'!D$12)
+($J915*'fnd base rates'!D$13)
+($K915*'fnd base rates'!D$14)
+($M915*'fnd base rates'!D$16)
+($N915*'fnd base rates'!D$17)
+($O915*'fnd base rates'!D$18)
+($P915*VLOOKUP($S915+12,rate_basefnd,4)))
*$R915</f>
        <v>848.74</v>
      </c>
      <c r="W915" s="68">
        <f>(($D915*'fnd base rates'!E$7)
+($E915*'fnd base rates'!E$8)
+($F915*'fnd base rates'!E$9)
+($G915*'fnd base rates'!E$10)
+($H915*'fnd base rates'!E$11)
+($I915*'fnd base rates'!E$12)
+($J915*'fnd base rates'!E$13)
+($K915*'fnd base rates'!E$14)
+($M915*'fnd base rates'!E$16)
+($N915*'fnd base rates'!E$17)
+($O915*'fnd base rates'!E$18)
+($P915*VLOOKUP($S915+12,rate_basefnd,5)))
*$R915</f>
        <v>3852.7308000000003</v>
      </c>
      <c r="X915" s="68">
        <f>(($D915*'fnd base rates'!F$7)
+($E915*'fnd base rates'!F$8)
+($F915*'fnd base rates'!F$9)
+($G915*'fnd base rates'!F$10)
+($H915*'fnd base rates'!F$11)
+($I915*'fnd base rates'!F$12)
+($J915*'fnd base rates'!F$13)
+($K915*'fnd base rates'!F$14)
+($M915*'fnd base rates'!F$16)
+($N915*'fnd base rates'!F$17)
+($O915*'fnd base rates'!F$18)
+($P915*VLOOKUP($S915+12,rate_basefnd,6)))
*$R915</f>
        <v>1118.2128</v>
      </c>
      <c r="Y915" s="68">
        <f>(($D915*'fnd base rates'!G$7)
+($E915*'fnd base rates'!G$8)
+($F915*'fnd base rates'!G$9)
+($G915*'fnd base rates'!G$10)
+($H915*'fnd base rates'!G$11)
+($I915*'fnd base rates'!G$12)
+($J915*'fnd base rates'!G$13)
+($K915*'fnd base rates'!G$14)
+($M915*'fnd base rates'!G$16)
+($N915*'fnd base rates'!G$17)
+($O915*'fnd base rates'!G$18)
+($P915*VLOOKUP($S915+12,rate_basefnd,7)))
*$R915</f>
        <v>187.59039999999999</v>
      </c>
      <c r="Z915" s="68">
        <f>(($D915*'fnd base rates'!H$7)
+($E915*'fnd base rates'!H$8)
+($F915*'fnd base rates'!H$9)
+($G915*'fnd base rates'!H$10)
+($H915*'fnd base rates'!H$11)
+($I915*'fnd base rates'!H$12)
+($J915*'fnd base rates'!H$13)
+($K915*'fnd base rates'!H$14)
+($M915*'fnd base rates'!H$16)
+($N915*'fnd base rates'!H$17)
+($O915*'fnd base rates'!H$18)
+($P915*VLOOKUP($S915+12,rate_basefnd,8)))</f>
        <v>581.30399999999997</v>
      </c>
      <c r="AA915" s="68">
        <f>(($D915*'fnd base rates'!I$7)
+($E915*'fnd base rates'!I$8)
+($F915*'fnd base rates'!I$9)
+($G915*'fnd base rates'!I$10)
+($H915*'fnd base rates'!I$11)
+($I915*'fnd base rates'!I$12)
+($J915*'fnd base rates'!I$13)
+($K915*'fnd base rates'!I$14)
+($M915*'fnd base rates'!I$16)
+($N915*'fnd base rates'!I$17)
+($O915*'fnd base rates'!I$18)
+($P915*VLOOKUP($S915+12,rate_basefnd,9)))
*$R915</f>
        <v>453.16</v>
      </c>
      <c r="AB915" s="68">
        <f>(($D915*'fnd base rates'!J$7)
+($E915*'fnd base rates'!J$8)
+($F915*'fnd base rates'!J$9)
+($G915*'fnd base rates'!J$10)
+($H915*'fnd base rates'!J$11)
+($I915*'fnd base rates'!J$12)
+($J915*'fnd base rates'!J$13)
+($K915*'fnd base rates'!J$14)
+($M915*'fnd base rates'!J$16)
+($N915*'fnd base rates'!J$17)
+($O915*'fnd base rates'!J$18)
+($P915*VLOOKUP($S915+12,rate_basefnd,10)))
*$R915</f>
        <v>276.02</v>
      </c>
      <c r="AC915" s="68">
        <f>(($D915*'fnd base rates'!K$7)
+($E915*'fnd base rates'!K$8)
+($F915*'fnd base rates'!K$9)
+($G915*'fnd base rates'!K$10)
+($H915*'fnd base rates'!K$11)
+($I915*'fnd base rates'!K$12)
+($J915*'fnd base rates'!K$13)
+($K915*'fnd base rates'!K$14)
+($M915*'fnd base rates'!K$16)
+($N915*'fnd base rates'!K$17)
+($O915*'fnd base rates'!K$18)
+($P915*VLOOKUP($S915+12,rate_basefnd,11)))
*$R915</f>
        <v>1316.4959999999999</v>
      </c>
      <c r="AD915" s="68">
        <f>(($D915*'fnd base rates'!L$7)
+($E915*'fnd base rates'!L$8)
+($F915*'fnd base rates'!L$9)
+($G915*'fnd base rates'!L$10)
+($H915*'fnd base rates'!L$11)
+($I915*'fnd base rates'!L$12)
+($J915*'fnd base rates'!L$13)
+($K915*'fnd base rates'!L$14)
+($M915*'fnd base rates'!L$16)
+($N915*'fnd base rates'!L$17)
+($O915*'fnd base rates'!L$18)
+($P915*VLOOKUP($S915+12,rate_basefnd,12)))</f>
        <v>2428.6587999999997</v>
      </c>
      <c r="AE915" s="68">
        <f>(($D915*'fnd base rates'!M$7)
+($E915*'fnd base rates'!M$8)
+($F915*'fnd base rates'!M$9)
+($G915*'fnd base rates'!M$10)
+($H915*'fnd base rates'!M$11)
+($I915*'fnd base rates'!M$12)
+($J915*'fnd base rates'!M$13)
+($K915*'fnd base rates'!M$14)
+($M915*'fnd base rates'!M$16)
+($N915*'fnd base rates'!M$17)
+($O915*'fnd base rates'!M$18)
+($P915*VLOOKUP($S915+12,rate_basefnd,13)))</f>
        <v>0</v>
      </c>
      <c r="AF915" s="3">
        <f t="shared" si="197"/>
        <v>11662.573999999999</v>
      </c>
      <c r="AH915" s="205">
        <f t="shared" si="198"/>
        <v>499332683</v>
      </c>
      <c r="AI915" s="3" t="str">
        <f t="shared" si="202"/>
        <v>499</v>
      </c>
      <c r="AJ915" s="1" t="str">
        <f t="shared" si="203"/>
        <v>332</v>
      </c>
      <c r="AK915" s="1" t="str">
        <f t="shared" si="204"/>
        <v>683</v>
      </c>
      <c r="AL915" s="3">
        <f t="shared" si="199"/>
        <v>1</v>
      </c>
      <c r="AM915" s="3">
        <f t="shared" si="195"/>
        <v>1</v>
      </c>
      <c r="AN915" s="3">
        <f t="shared" si="205"/>
        <v>11662.573999999999</v>
      </c>
      <c r="AO915" s="3">
        <f t="shared" si="206"/>
        <v>11663</v>
      </c>
      <c r="AP915" s="3">
        <f t="shared" si="200"/>
        <v>-7789</v>
      </c>
      <c r="AQ915" s="3">
        <v>19452</v>
      </c>
      <c r="AS915" s="68"/>
      <c r="AT915" s="68"/>
      <c r="AX915" s="4">
        <f t="shared" si="207"/>
        <v>0</v>
      </c>
      <c r="AZ915" s="4">
        <f t="shared" si="208"/>
        <v>0</v>
      </c>
      <c r="BB915" s="4"/>
    </row>
    <row r="916" spans="1:54" s="3" customFormat="1">
      <c r="A916" s="205" t="str">
        <f t="shared" si="201"/>
        <v>350</v>
      </c>
      <c r="B916" s="1">
        <v>3502281061</v>
      </c>
      <c r="C916" s="7" t="s">
        <v>132</v>
      </c>
      <c r="D916" s="8">
        <f>'fnd enro'!D916</f>
        <v>0</v>
      </c>
      <c r="E916" s="8">
        <f>'fnd enro'!E916</f>
        <v>0</v>
      </c>
      <c r="F916" s="8">
        <f>'fnd enro'!F916</f>
        <v>0</v>
      </c>
      <c r="G916" s="8">
        <f>'fnd enro'!G916</f>
        <v>0</v>
      </c>
      <c r="H916" s="8">
        <f>'fnd enro'!H916</f>
        <v>0</v>
      </c>
      <c r="I916" s="8">
        <f>'fnd enro'!I916</f>
        <v>3</v>
      </c>
      <c r="J916" s="8">
        <f>'fnd enro'!J916</f>
        <v>0</v>
      </c>
      <c r="K916" s="9">
        <f>'fnd enro'!K916</f>
        <v>0.12</v>
      </c>
      <c r="L916" s="8">
        <f>'fnd enro'!L916</f>
        <v>0</v>
      </c>
      <c r="M916" s="8">
        <f>'fnd enro'!M916</f>
        <v>0</v>
      </c>
      <c r="N916" s="8">
        <f>'fnd enro'!N916</f>
        <v>0</v>
      </c>
      <c r="O916" s="8">
        <f>'fnd enro'!O916</f>
        <v>0</v>
      </c>
      <c r="P916" s="8">
        <f>'fnd enro'!P916</f>
        <v>1</v>
      </c>
      <c r="Q916" s="8">
        <f>'fnd enro'!R916</f>
        <v>3</v>
      </c>
      <c r="R916" s="9">
        <f t="shared" si="196"/>
        <v>1</v>
      </c>
      <c r="S916" s="8">
        <f>VALUE('fnd enro'!Q916)</f>
        <v>10</v>
      </c>
      <c r="T916" s="1"/>
      <c r="U916" s="68">
        <f>(($D916*'fnd base rates'!C$7)
+($E916*'fnd base rates'!C$8)
+($F916*'fnd base rates'!C$9)
+($G916*'fnd base rates'!C$10)
+($H916*'fnd base rates'!C$11)
+($I916*'fnd base rates'!C$12)
+($J916*'fnd base rates'!C$13)
+($K916*'fnd base rates'!C$14)
+($M916*'fnd base rates'!C$16)
+($N916*'fnd base rates'!C$17)
+($O916*'fnd base rates'!C$18)
+($P916*VLOOKUP($S916+12,rate_basefnd,3)))
*$R916</f>
        <v>1913.5336</v>
      </c>
      <c r="V916" s="68">
        <f>(($D916*'fnd base rates'!D$7)
+($E916*'fnd base rates'!D$8)
+($F916*'fnd base rates'!D$9)
+($G916*'fnd base rates'!D$10)
+($H916*'fnd base rates'!D$11)
+($I916*'fnd base rates'!D$12)
+($J916*'fnd base rates'!D$13)
+($K916*'fnd base rates'!D$14)
+($M916*'fnd base rates'!D$16)
+($N916*'fnd base rates'!D$17)
+($O916*'fnd base rates'!D$18)
+($P916*VLOOKUP($S916+12,rate_basefnd,4)))
*$R916</f>
        <v>3089</v>
      </c>
      <c r="W916" s="68">
        <f>(($D916*'fnd base rates'!E$7)
+($E916*'fnd base rates'!E$8)
+($F916*'fnd base rates'!E$9)
+($G916*'fnd base rates'!E$10)
+($H916*'fnd base rates'!E$11)
+($I916*'fnd base rates'!E$12)
+($J916*'fnd base rates'!E$13)
+($K916*'fnd base rates'!E$14)
+($M916*'fnd base rates'!E$16)
+($N916*'fnd base rates'!E$17)
+($O916*'fnd base rates'!E$18)
+($P916*VLOOKUP($S916+12,rate_basefnd,5)))
*$R916</f>
        <v>21691.462399999997</v>
      </c>
      <c r="X916" s="68">
        <f>(($D916*'fnd base rates'!F$7)
+($E916*'fnd base rates'!F$8)
+($F916*'fnd base rates'!F$9)
+($G916*'fnd base rates'!F$10)
+($H916*'fnd base rates'!F$11)
+($I916*'fnd base rates'!F$12)
+($J916*'fnd base rates'!F$13)
+($K916*'fnd base rates'!F$14)
+($M916*'fnd base rates'!F$16)
+($N916*'fnd base rates'!F$17)
+($O916*'fnd base rates'!F$18)
+($P916*VLOOKUP($S916+12,rate_basefnd,6)))
*$R916</f>
        <v>2993.5583999999999</v>
      </c>
      <c r="Y916" s="68">
        <f>(($D916*'fnd base rates'!G$7)
+($E916*'fnd base rates'!G$8)
+($F916*'fnd base rates'!G$9)
+($G916*'fnd base rates'!G$10)
+($H916*'fnd base rates'!G$11)
+($I916*'fnd base rates'!G$12)
+($J916*'fnd base rates'!G$13)
+($K916*'fnd base rates'!G$14)
+($M916*'fnd base rates'!G$16)
+($N916*'fnd base rates'!G$17)
+($O916*'fnd base rates'!G$18)
+($P916*VLOOKUP($S916+12,rate_basefnd,7)))
*$R916</f>
        <v>804.65120000000002</v>
      </c>
      <c r="Z916" s="68">
        <f>(($D916*'fnd base rates'!H$7)
+($E916*'fnd base rates'!H$8)
+($F916*'fnd base rates'!H$9)
+($G916*'fnd base rates'!H$10)
+($H916*'fnd base rates'!H$11)
+($I916*'fnd base rates'!H$12)
+($J916*'fnd base rates'!H$13)
+($K916*'fnd base rates'!H$14)
+($M916*'fnd base rates'!H$16)
+($N916*'fnd base rates'!H$17)
+($O916*'fnd base rates'!H$18)
+($P916*VLOOKUP($S916+12,rate_basefnd,8)))</f>
        <v>2797.2020000000002</v>
      </c>
      <c r="AA916" s="68">
        <f>(($D916*'fnd base rates'!I$7)
+($E916*'fnd base rates'!I$8)
+($F916*'fnd base rates'!I$9)
+($G916*'fnd base rates'!I$10)
+($H916*'fnd base rates'!I$11)
+($I916*'fnd base rates'!I$12)
+($J916*'fnd base rates'!I$13)
+($K916*'fnd base rates'!I$14)
+($M916*'fnd base rates'!I$16)
+($N916*'fnd base rates'!I$17)
+($O916*'fnd base rates'!I$18)
+($P916*VLOOKUP($S916+12,rate_basefnd,9)))
*$R916</f>
        <v>1632.11</v>
      </c>
      <c r="AB916" s="68">
        <f>(($D916*'fnd base rates'!J$7)
+($E916*'fnd base rates'!J$8)
+($F916*'fnd base rates'!J$9)
+($G916*'fnd base rates'!J$10)
+($H916*'fnd base rates'!J$11)
+($I916*'fnd base rates'!J$12)
+($J916*'fnd base rates'!J$13)
+($K916*'fnd base rates'!J$14)
+($M916*'fnd base rates'!J$16)
+($N916*'fnd base rates'!J$17)
+($O916*'fnd base rates'!J$18)
+($P916*VLOOKUP($S916+12,rate_basefnd,10)))
*$R916</f>
        <v>3024.3500000000004</v>
      </c>
      <c r="AC916" s="68">
        <f>(($D916*'fnd base rates'!K$7)
+($E916*'fnd base rates'!K$8)
+($F916*'fnd base rates'!K$9)
+($G916*'fnd base rates'!K$10)
+($H916*'fnd base rates'!K$11)
+($I916*'fnd base rates'!K$12)
+($J916*'fnd base rates'!K$13)
+($K916*'fnd base rates'!K$14)
+($M916*'fnd base rates'!K$16)
+($N916*'fnd base rates'!K$17)
+($O916*'fnd base rates'!K$18)
+($P916*VLOOKUP($S916+12,rate_basefnd,11)))
*$R916</f>
        <v>3842.6579999999999</v>
      </c>
      <c r="AD916" s="68">
        <f>(($D916*'fnd base rates'!L$7)
+($E916*'fnd base rates'!L$8)
+($F916*'fnd base rates'!L$9)
+($G916*'fnd base rates'!L$10)
+($H916*'fnd base rates'!L$11)
+($I916*'fnd base rates'!L$12)
+($J916*'fnd base rates'!L$13)
+($K916*'fnd base rates'!L$14)
+($M916*'fnd base rates'!L$16)
+($N916*'fnd base rates'!L$17)
+($O916*'fnd base rates'!L$18)
+($P916*VLOOKUP($S916+12,rate_basefnd,12)))</f>
        <v>7492.7963999999993</v>
      </c>
      <c r="AE916" s="68">
        <f>(($D916*'fnd base rates'!M$7)
+($E916*'fnd base rates'!M$8)
+($F916*'fnd base rates'!M$9)
+($G916*'fnd base rates'!M$10)
+($H916*'fnd base rates'!M$11)
+($I916*'fnd base rates'!M$12)
+($J916*'fnd base rates'!M$13)
+($K916*'fnd base rates'!M$14)
+($M916*'fnd base rates'!M$16)
+($N916*'fnd base rates'!M$17)
+($O916*'fnd base rates'!M$18)
+($P916*VLOOKUP($S916+12,rate_basefnd,13)))</f>
        <v>0</v>
      </c>
      <c r="AF916" s="3">
        <f t="shared" si="197"/>
        <v>49281.321999999993</v>
      </c>
      <c r="AH916" s="205">
        <f t="shared" si="198"/>
        <v>3502281061</v>
      </c>
      <c r="AI916" s="3" t="str">
        <f t="shared" si="202"/>
        <v>3502</v>
      </c>
      <c r="AJ916" s="1" t="str">
        <f t="shared" si="203"/>
        <v>281</v>
      </c>
      <c r="AK916" s="1" t="str">
        <f t="shared" si="204"/>
        <v>061</v>
      </c>
      <c r="AL916" s="3">
        <f t="shared" si="199"/>
        <v>1</v>
      </c>
      <c r="AM916" s="3">
        <f t="shared" si="195"/>
        <v>3</v>
      </c>
      <c r="AN916" s="3">
        <f t="shared" si="205"/>
        <v>49281.321999999993</v>
      </c>
      <c r="AO916" s="3">
        <f t="shared" si="206"/>
        <v>16427</v>
      </c>
      <c r="AP916" s="3">
        <f t="shared" si="200"/>
        <v>-6523</v>
      </c>
      <c r="AQ916" s="3">
        <v>22950</v>
      </c>
      <c r="AS916" s="68"/>
      <c r="AT916" s="68"/>
      <c r="AX916" s="4">
        <f t="shared" si="207"/>
        <v>0</v>
      </c>
      <c r="AZ916" s="4">
        <f t="shared" si="208"/>
        <v>0</v>
      </c>
      <c r="BB916" s="4"/>
    </row>
    <row r="917" spans="1:54" s="3" customFormat="1">
      <c r="A917" s="205" t="str">
        <f t="shared" si="201"/>
        <v>350</v>
      </c>
      <c r="B917" s="1">
        <v>3502281137</v>
      </c>
      <c r="C917" s="7" t="s">
        <v>132</v>
      </c>
      <c r="D917" s="8">
        <f>'fnd enro'!D917</f>
        <v>0</v>
      </c>
      <c r="E917" s="8">
        <f>'fnd enro'!E917</f>
        <v>0</v>
      </c>
      <c r="F917" s="8">
        <f>'fnd enro'!F917</f>
        <v>0</v>
      </c>
      <c r="G917" s="8">
        <f>'fnd enro'!G917</f>
        <v>0</v>
      </c>
      <c r="H917" s="8">
        <f>'fnd enro'!H917</f>
        <v>2</v>
      </c>
      <c r="I917" s="8">
        <f>'fnd enro'!I917</f>
        <v>1</v>
      </c>
      <c r="J917" s="8">
        <f>'fnd enro'!J917</f>
        <v>0</v>
      </c>
      <c r="K917" s="9">
        <f>'fnd enro'!K917</f>
        <v>0.12</v>
      </c>
      <c r="L917" s="8">
        <f>'fnd enro'!L917</f>
        <v>0</v>
      </c>
      <c r="M917" s="8">
        <f>'fnd enro'!M917</f>
        <v>0</v>
      </c>
      <c r="N917" s="8">
        <f>'fnd enro'!N917</f>
        <v>1</v>
      </c>
      <c r="O917" s="8">
        <f>'fnd enro'!O917</f>
        <v>0</v>
      </c>
      <c r="P917" s="8">
        <f>'fnd enro'!P917</f>
        <v>2</v>
      </c>
      <c r="Q917" s="8">
        <f>'fnd enro'!R917</f>
        <v>3</v>
      </c>
      <c r="R917" s="9">
        <f t="shared" si="196"/>
        <v>1</v>
      </c>
      <c r="S917" s="8">
        <f>VALUE('fnd enro'!Q917)</f>
        <v>12</v>
      </c>
      <c r="T917" s="1"/>
      <c r="U917" s="68">
        <f>(($D917*'fnd base rates'!C$7)
+($E917*'fnd base rates'!C$8)
+($F917*'fnd base rates'!C$9)
+($G917*'fnd base rates'!C$10)
+($H917*'fnd base rates'!C$11)
+($I917*'fnd base rates'!C$12)
+($J917*'fnd base rates'!C$13)
+($K917*'fnd base rates'!C$14)
+($M917*'fnd base rates'!C$16)
+($N917*'fnd base rates'!C$17)
+($O917*'fnd base rates'!C$18)
+($P917*VLOOKUP($S917+12,rate_basefnd,3)))
*$R917</f>
        <v>2214.6336000000001</v>
      </c>
      <c r="V917" s="68">
        <f>(($D917*'fnd base rates'!D$7)
+($E917*'fnd base rates'!D$8)
+($F917*'fnd base rates'!D$9)
+($G917*'fnd base rates'!D$10)
+($H917*'fnd base rates'!D$11)
+($I917*'fnd base rates'!D$12)
+($J917*'fnd base rates'!D$13)
+($K917*'fnd base rates'!D$14)
+($M917*'fnd base rates'!D$16)
+($N917*'fnd base rates'!D$17)
+($O917*'fnd base rates'!D$18)
+($P917*VLOOKUP($S917+12,rate_basefnd,4)))
*$R917</f>
        <v>4129.3100000000004</v>
      </c>
      <c r="W917" s="68">
        <f>(($D917*'fnd base rates'!E$7)
+($E917*'fnd base rates'!E$8)
+($F917*'fnd base rates'!E$9)
+($G917*'fnd base rates'!E$10)
+($H917*'fnd base rates'!E$11)
+($I917*'fnd base rates'!E$12)
+($J917*'fnd base rates'!E$13)
+($K917*'fnd base rates'!E$14)
+($M917*'fnd base rates'!E$16)
+($N917*'fnd base rates'!E$17)
+($O917*'fnd base rates'!E$18)
+($P917*VLOOKUP($S917+12,rate_basefnd,5)))
*$R917</f>
        <v>27999.152399999999</v>
      </c>
      <c r="X917" s="68">
        <f>(($D917*'fnd base rates'!F$7)
+($E917*'fnd base rates'!F$8)
+($F917*'fnd base rates'!F$9)
+($G917*'fnd base rates'!F$10)
+($H917*'fnd base rates'!F$11)
+($I917*'fnd base rates'!F$12)
+($J917*'fnd base rates'!F$13)
+($K917*'fnd base rates'!F$14)
+($M917*'fnd base rates'!F$16)
+($N917*'fnd base rates'!F$17)
+($O917*'fnd base rates'!F$18)
+($P917*VLOOKUP($S917+12,rate_basefnd,6)))
*$R917</f>
        <v>3460.4283999999998</v>
      </c>
      <c r="Y917" s="68">
        <f>(($D917*'fnd base rates'!G$7)
+($E917*'fnd base rates'!G$8)
+($F917*'fnd base rates'!G$9)
+($G917*'fnd base rates'!G$10)
+($H917*'fnd base rates'!G$11)
+($I917*'fnd base rates'!G$12)
+($J917*'fnd base rates'!G$13)
+($K917*'fnd base rates'!G$14)
+($M917*'fnd base rates'!G$16)
+($N917*'fnd base rates'!G$17)
+($O917*'fnd base rates'!G$18)
+($P917*VLOOKUP($S917+12,rate_basefnd,7)))
*$R917</f>
        <v>1264.9612</v>
      </c>
      <c r="Z917" s="68">
        <f>(($D917*'fnd base rates'!H$7)
+($E917*'fnd base rates'!H$8)
+($F917*'fnd base rates'!H$9)
+($G917*'fnd base rates'!H$10)
+($H917*'fnd base rates'!H$11)
+($I917*'fnd base rates'!H$12)
+($J917*'fnd base rates'!H$13)
+($K917*'fnd base rates'!H$14)
+($M917*'fnd base rates'!H$16)
+($N917*'fnd base rates'!H$17)
+($O917*'fnd base rates'!H$18)
+($P917*VLOOKUP($S917+12,rate_basefnd,8)))</f>
        <v>2341.922</v>
      </c>
      <c r="AA917" s="68">
        <f>(($D917*'fnd base rates'!I$7)
+($E917*'fnd base rates'!I$8)
+($F917*'fnd base rates'!I$9)
+($G917*'fnd base rates'!I$10)
+($H917*'fnd base rates'!I$11)
+($I917*'fnd base rates'!I$12)
+($J917*'fnd base rates'!I$13)
+($K917*'fnd base rates'!I$14)
+($M917*'fnd base rates'!I$16)
+($N917*'fnd base rates'!I$17)
+($O917*'fnd base rates'!I$18)
+($P917*VLOOKUP($S917+12,rate_basefnd,9)))
*$R917</f>
        <v>2012.15</v>
      </c>
      <c r="AB917" s="68">
        <f>(($D917*'fnd base rates'!J$7)
+($E917*'fnd base rates'!J$8)
+($F917*'fnd base rates'!J$9)
+($G917*'fnd base rates'!J$10)
+($H917*'fnd base rates'!J$11)
+($I917*'fnd base rates'!J$12)
+($J917*'fnd base rates'!J$13)
+($K917*'fnd base rates'!J$14)
+($M917*'fnd base rates'!J$16)
+($N917*'fnd base rates'!J$17)
+($O917*'fnd base rates'!J$18)
+($P917*VLOOKUP($S917+12,rate_basefnd,10)))
*$R917</f>
        <v>4008.0499999999997</v>
      </c>
      <c r="AC917" s="68">
        <f>(($D917*'fnd base rates'!K$7)
+($E917*'fnd base rates'!K$8)
+($F917*'fnd base rates'!K$9)
+($G917*'fnd base rates'!K$10)
+($H917*'fnd base rates'!K$11)
+($I917*'fnd base rates'!K$12)
+($J917*'fnd base rates'!K$13)
+($K917*'fnd base rates'!K$14)
+($M917*'fnd base rates'!K$16)
+($N917*'fnd base rates'!K$17)
+($O917*'fnd base rates'!K$18)
+($P917*VLOOKUP($S917+12,rate_basefnd,11)))
*$R917</f>
        <v>4301.558</v>
      </c>
      <c r="AD917" s="68">
        <f>(($D917*'fnd base rates'!L$7)
+($E917*'fnd base rates'!L$8)
+($F917*'fnd base rates'!L$9)
+($G917*'fnd base rates'!L$10)
+($H917*'fnd base rates'!L$11)
+($I917*'fnd base rates'!L$12)
+($J917*'fnd base rates'!L$13)
+($K917*'fnd base rates'!L$14)
+($M917*'fnd base rates'!L$16)
+($N917*'fnd base rates'!L$17)
+($O917*'fnd base rates'!L$18)
+($P917*VLOOKUP($S917+12,rate_basefnd,12)))</f>
        <v>9920.8863999999994</v>
      </c>
      <c r="AE917" s="68">
        <f>(($D917*'fnd base rates'!M$7)
+($E917*'fnd base rates'!M$8)
+($F917*'fnd base rates'!M$9)
+($G917*'fnd base rates'!M$10)
+($H917*'fnd base rates'!M$11)
+($I917*'fnd base rates'!M$12)
+($J917*'fnd base rates'!M$13)
+($K917*'fnd base rates'!M$14)
+($M917*'fnd base rates'!M$16)
+($N917*'fnd base rates'!M$17)
+($O917*'fnd base rates'!M$18)
+($P917*VLOOKUP($S917+12,rate_basefnd,13)))</f>
        <v>0</v>
      </c>
      <c r="AF917" s="3">
        <f t="shared" si="197"/>
        <v>61653.051999999996</v>
      </c>
      <c r="AH917" s="205">
        <f t="shared" si="198"/>
        <v>3502281137</v>
      </c>
      <c r="AI917" s="3" t="str">
        <f t="shared" si="202"/>
        <v>3502</v>
      </c>
      <c r="AJ917" s="1" t="str">
        <f t="shared" si="203"/>
        <v>281</v>
      </c>
      <c r="AK917" s="1" t="str">
        <f t="shared" si="204"/>
        <v>137</v>
      </c>
      <c r="AL917" s="3">
        <f t="shared" si="199"/>
        <v>1</v>
      </c>
      <c r="AM917" s="3">
        <f t="shared" si="195"/>
        <v>3</v>
      </c>
      <c r="AN917" s="3">
        <f t="shared" si="205"/>
        <v>61653.051999999996</v>
      </c>
      <c r="AO917" s="3">
        <f t="shared" si="206"/>
        <v>20551</v>
      </c>
      <c r="AP917" s="3">
        <f t="shared" si="200"/>
        <v>6938</v>
      </c>
      <c r="AQ917" s="3">
        <v>13613</v>
      </c>
      <c r="AS917" s="68"/>
      <c r="AT917" s="68"/>
      <c r="AX917" s="4">
        <f t="shared" si="207"/>
        <v>0</v>
      </c>
      <c r="AZ917" s="4">
        <f t="shared" si="208"/>
        <v>0</v>
      </c>
      <c r="BB917" s="4"/>
    </row>
    <row r="918" spans="1:54" s="3" customFormat="1">
      <c r="A918" s="205" t="str">
        <f t="shared" si="201"/>
        <v>350</v>
      </c>
      <c r="B918" s="1">
        <v>3502281281</v>
      </c>
      <c r="C918" s="7" t="s">
        <v>132</v>
      </c>
      <c r="D918" s="8">
        <f>'fnd enro'!D918</f>
        <v>0</v>
      </c>
      <c r="E918" s="8">
        <f>'fnd enro'!E918</f>
        <v>0</v>
      </c>
      <c r="F918" s="8">
        <f>'fnd enro'!F918</f>
        <v>0</v>
      </c>
      <c r="G918" s="8">
        <f>'fnd enro'!G918</f>
        <v>0</v>
      </c>
      <c r="H918" s="8">
        <f>'fnd enro'!H918</f>
        <v>190</v>
      </c>
      <c r="I918" s="8">
        <f>'fnd enro'!I918</f>
        <v>147</v>
      </c>
      <c r="J918" s="8">
        <f>'fnd enro'!J918</f>
        <v>0</v>
      </c>
      <c r="K918" s="9">
        <f>'fnd enro'!K918</f>
        <v>13.48</v>
      </c>
      <c r="L918" s="8">
        <f>'fnd enro'!L918</f>
        <v>0</v>
      </c>
      <c r="M918" s="8">
        <f>'fnd enro'!M918</f>
        <v>0</v>
      </c>
      <c r="N918" s="8">
        <f>'fnd enro'!N918</f>
        <v>14</v>
      </c>
      <c r="O918" s="8">
        <f>'fnd enro'!O918</f>
        <v>14</v>
      </c>
      <c r="P918" s="8">
        <f>'fnd enro'!P918</f>
        <v>297</v>
      </c>
      <c r="Q918" s="8">
        <f>'fnd enro'!R918</f>
        <v>337</v>
      </c>
      <c r="R918" s="9">
        <f t="shared" si="196"/>
        <v>1</v>
      </c>
      <c r="S918" s="8">
        <f>VALUE('fnd enro'!Q918)</f>
        <v>12</v>
      </c>
      <c r="T918" s="1"/>
      <c r="U918" s="68">
        <f>(($D918*'fnd base rates'!C$7)
+($E918*'fnd base rates'!C$8)
+($F918*'fnd base rates'!C$9)
+($G918*'fnd base rates'!C$10)
+($H918*'fnd base rates'!C$11)
+($I918*'fnd base rates'!C$12)
+($J918*'fnd base rates'!C$13)
+($K918*'fnd base rates'!C$14)
+($M918*'fnd base rates'!C$16)
+($N918*'fnd base rates'!C$17)
+($O918*'fnd base rates'!C$18)
+($P918*VLOOKUP($S918+12,rate_basefnd,3)))
*$R918</f>
        <v>248596.70440000002</v>
      </c>
      <c r="V918" s="68">
        <f>(($D918*'fnd base rates'!D$7)
+($E918*'fnd base rates'!D$8)
+($F918*'fnd base rates'!D$9)
+($G918*'fnd base rates'!D$10)
+($H918*'fnd base rates'!D$11)
+($I918*'fnd base rates'!D$12)
+($J918*'fnd base rates'!D$13)
+($K918*'fnd base rates'!D$14)
+($M918*'fnd base rates'!D$16)
+($N918*'fnd base rates'!D$17)
+($O918*'fnd base rates'!D$18)
+($P918*VLOOKUP($S918+12,rate_basefnd,4)))
*$R918</f>
        <v>494496.53</v>
      </c>
      <c r="W918" s="68">
        <f>(($D918*'fnd base rates'!E$7)
+($E918*'fnd base rates'!E$8)
+($F918*'fnd base rates'!E$9)
+($G918*'fnd base rates'!E$10)
+($H918*'fnd base rates'!E$11)
+($I918*'fnd base rates'!E$12)
+($J918*'fnd base rates'!E$13)
+($K918*'fnd base rates'!E$14)
+($M918*'fnd base rates'!E$16)
+($N918*'fnd base rates'!E$17)
+($O918*'fnd base rates'!E$18)
+($P918*VLOOKUP($S918+12,rate_basefnd,5)))
*$R918</f>
        <v>3551111.8295999998</v>
      </c>
      <c r="X918" s="68">
        <f>(($D918*'fnd base rates'!F$7)
+($E918*'fnd base rates'!F$8)
+($F918*'fnd base rates'!F$9)
+($G918*'fnd base rates'!F$10)
+($H918*'fnd base rates'!F$11)
+($I918*'fnd base rates'!F$12)
+($J918*'fnd base rates'!F$13)
+($K918*'fnd base rates'!F$14)
+($M918*'fnd base rates'!F$16)
+($N918*'fnd base rates'!F$17)
+($O918*'fnd base rates'!F$18)
+($P918*VLOOKUP($S918+12,rate_basefnd,6)))
*$R918</f>
        <v>366110.35359999997</v>
      </c>
      <c r="Y918" s="68">
        <f>(($D918*'fnd base rates'!G$7)
+($E918*'fnd base rates'!G$8)
+($F918*'fnd base rates'!G$9)
+($G918*'fnd base rates'!G$10)
+($H918*'fnd base rates'!G$11)
+($I918*'fnd base rates'!G$12)
+($J918*'fnd base rates'!G$13)
+($K918*'fnd base rates'!G$14)
+($M918*'fnd base rates'!G$16)
+($N918*'fnd base rates'!G$17)
+($O918*'fnd base rates'!G$18)
+($P918*VLOOKUP($S918+12,rate_basefnd,7)))
*$R918</f>
        <v>159896.14480000001</v>
      </c>
      <c r="Z918" s="68">
        <f>(($D918*'fnd base rates'!H$7)
+($E918*'fnd base rates'!H$8)
+($F918*'fnd base rates'!H$9)
+($G918*'fnd base rates'!H$10)
+($H918*'fnd base rates'!H$11)
+($I918*'fnd base rates'!H$12)
+($J918*'fnd base rates'!H$13)
+($K918*'fnd base rates'!H$14)
+($M918*'fnd base rates'!H$16)
+($N918*'fnd base rates'!H$17)
+($O918*'fnd base rates'!H$18)
+($P918*VLOOKUP($S918+12,rate_basefnd,8)))</f>
        <v>265184.82799999998</v>
      </c>
      <c r="AA918" s="68">
        <f>(($D918*'fnd base rates'!I$7)
+($E918*'fnd base rates'!I$8)
+($F918*'fnd base rates'!I$9)
+($G918*'fnd base rates'!I$10)
+($H918*'fnd base rates'!I$11)
+($I918*'fnd base rates'!I$12)
+($J918*'fnd base rates'!I$13)
+($K918*'fnd base rates'!I$14)
+($M918*'fnd base rates'!I$16)
+($N918*'fnd base rates'!I$17)
+($O918*'fnd base rates'!I$18)
+($P918*VLOOKUP($S918+12,rate_basefnd,9)))
*$R918</f>
        <v>238198.49000000002</v>
      </c>
      <c r="AB918" s="68">
        <f>(($D918*'fnd base rates'!J$7)
+($E918*'fnd base rates'!J$8)
+($F918*'fnd base rates'!J$9)
+($G918*'fnd base rates'!J$10)
+($H918*'fnd base rates'!J$11)
+($I918*'fnd base rates'!J$12)
+($J918*'fnd base rates'!J$13)
+($K918*'fnd base rates'!J$14)
+($M918*'fnd base rates'!J$16)
+($N918*'fnd base rates'!J$17)
+($O918*'fnd base rates'!J$18)
+($P918*VLOOKUP($S918+12,rate_basefnd,10)))
*$R918</f>
        <v>560902.28999999992</v>
      </c>
      <c r="AC918" s="68">
        <f>(($D918*'fnd base rates'!K$7)
+($E918*'fnd base rates'!K$8)
+($F918*'fnd base rates'!K$9)
+($G918*'fnd base rates'!K$10)
+($H918*'fnd base rates'!K$11)
+($I918*'fnd base rates'!K$12)
+($J918*'fnd base rates'!K$13)
+($K918*'fnd base rates'!K$14)
+($M918*'fnd base rates'!K$16)
+($N918*'fnd base rates'!K$17)
+($O918*'fnd base rates'!K$18)
+($P918*VLOOKUP($S918+12,rate_basefnd,11)))
*$R918</f>
        <v>450365.08199999999</v>
      </c>
      <c r="AD918" s="68">
        <f>(($D918*'fnd base rates'!L$7)
+($E918*'fnd base rates'!L$8)
+($F918*'fnd base rates'!L$9)
+($G918*'fnd base rates'!L$10)
+($H918*'fnd base rates'!L$11)
+($I918*'fnd base rates'!L$12)
+($J918*'fnd base rates'!L$13)
+($K918*'fnd base rates'!L$14)
+($M918*'fnd base rates'!L$16)
+($N918*'fnd base rates'!L$17)
+($O918*'fnd base rates'!L$18)
+($P918*VLOOKUP($S918+12,rate_basefnd,12)))</f>
        <v>1161623.4556</v>
      </c>
      <c r="AE918" s="68">
        <f>(($D918*'fnd base rates'!M$7)
+($E918*'fnd base rates'!M$8)
+($F918*'fnd base rates'!M$9)
+($G918*'fnd base rates'!M$10)
+($H918*'fnd base rates'!M$11)
+($I918*'fnd base rates'!M$12)
+($J918*'fnd base rates'!M$13)
+($K918*'fnd base rates'!M$14)
+($M918*'fnd base rates'!M$16)
+($N918*'fnd base rates'!M$17)
+($O918*'fnd base rates'!M$18)
+($P918*VLOOKUP($S918+12,rate_basefnd,13)))</f>
        <v>0</v>
      </c>
      <c r="AF918" s="3">
        <f t="shared" si="197"/>
        <v>7496485.7080000006</v>
      </c>
      <c r="AH918" s="205">
        <f t="shared" si="198"/>
        <v>3502281281</v>
      </c>
      <c r="AI918" s="3" t="str">
        <f t="shared" si="202"/>
        <v>3502</v>
      </c>
      <c r="AJ918" s="1" t="str">
        <f t="shared" si="203"/>
        <v>281</v>
      </c>
      <c r="AK918" s="1" t="str">
        <f t="shared" si="204"/>
        <v>281</v>
      </c>
      <c r="AL918" s="3">
        <f t="shared" si="199"/>
        <v>1</v>
      </c>
      <c r="AM918" s="3">
        <f t="shared" ref="AM918:AM981" si="209">enro</f>
        <v>337</v>
      </c>
      <c r="AN918" s="3">
        <f t="shared" si="205"/>
        <v>7496485.7080000006</v>
      </c>
      <c r="AO918" s="3">
        <f t="shared" si="206"/>
        <v>22245</v>
      </c>
      <c r="AP918" s="3">
        <f t="shared" si="200"/>
        <v>7718</v>
      </c>
      <c r="AQ918" s="3">
        <v>14527</v>
      </c>
      <c r="AS918" s="68"/>
      <c r="AT918" s="68"/>
      <c r="AX918" s="4">
        <f t="shared" si="207"/>
        <v>0</v>
      </c>
      <c r="AZ918" s="4">
        <f t="shared" si="208"/>
        <v>0</v>
      </c>
      <c r="BB918" s="4"/>
    </row>
    <row r="919" spans="1:54" s="3" customFormat="1">
      <c r="A919" s="205" t="str">
        <f t="shared" si="201"/>
        <v>350</v>
      </c>
      <c r="B919" s="1">
        <v>3502281332</v>
      </c>
      <c r="C919" s="7" t="s">
        <v>132</v>
      </c>
      <c r="D919" s="8">
        <f>'fnd enro'!D919</f>
        <v>0</v>
      </c>
      <c r="E919" s="8">
        <f>'fnd enro'!E919</f>
        <v>0</v>
      </c>
      <c r="F919" s="8">
        <f>'fnd enro'!F919</f>
        <v>0</v>
      </c>
      <c r="G919" s="8">
        <f>'fnd enro'!G919</f>
        <v>0</v>
      </c>
      <c r="H919" s="8">
        <f>'fnd enro'!H919</f>
        <v>1</v>
      </c>
      <c r="I919" s="8">
        <f>'fnd enro'!I919</f>
        <v>0</v>
      </c>
      <c r="J919" s="8">
        <f>'fnd enro'!J919</f>
        <v>0</v>
      </c>
      <c r="K919" s="9">
        <f>'fnd enro'!K919</f>
        <v>0.04</v>
      </c>
      <c r="L919" s="8">
        <f>'fnd enro'!L919</f>
        <v>0</v>
      </c>
      <c r="M919" s="8">
        <f>'fnd enro'!M919</f>
        <v>0</v>
      </c>
      <c r="N919" s="8">
        <f>'fnd enro'!N919</f>
        <v>0</v>
      </c>
      <c r="O919" s="8">
        <f>'fnd enro'!O919</f>
        <v>0</v>
      </c>
      <c r="P919" s="8">
        <f>'fnd enro'!P919</f>
        <v>1</v>
      </c>
      <c r="Q919" s="8">
        <f>'fnd enro'!R919</f>
        <v>1</v>
      </c>
      <c r="R919" s="9">
        <f t="shared" si="196"/>
        <v>1</v>
      </c>
      <c r="S919" s="8">
        <f>VALUE('fnd enro'!Q919)</f>
        <v>10</v>
      </c>
      <c r="T919" s="1"/>
      <c r="U919" s="68">
        <f>(($D919*'fnd base rates'!C$7)
+($E919*'fnd base rates'!C$8)
+($F919*'fnd base rates'!C$9)
+($G919*'fnd base rates'!C$10)
+($H919*'fnd base rates'!C$11)
+($I919*'fnd base rates'!C$12)
+($J919*'fnd base rates'!C$13)
+($K919*'fnd base rates'!C$14)
+($M919*'fnd base rates'!C$16)
+($N919*'fnd base rates'!C$17)
+($O919*'fnd base rates'!C$18)
+($P919*VLOOKUP($S919+12,rate_basefnd,3)))
*$R919</f>
        <v>714.21119999999996</v>
      </c>
      <c r="V919" s="68">
        <f>(($D919*'fnd base rates'!D$7)
+($E919*'fnd base rates'!D$8)
+($F919*'fnd base rates'!D$9)
+($G919*'fnd base rates'!D$10)
+($H919*'fnd base rates'!D$11)
+($I919*'fnd base rates'!D$12)
+($J919*'fnd base rates'!D$13)
+($K919*'fnd base rates'!D$14)
+($M919*'fnd base rates'!D$16)
+($N919*'fnd base rates'!D$17)
+($O919*'fnd base rates'!D$18)
+($P919*VLOOKUP($S919+12,rate_basefnd,4)))
*$R919</f>
        <v>1391.52</v>
      </c>
      <c r="W919" s="68">
        <f>(($D919*'fnd base rates'!E$7)
+($E919*'fnd base rates'!E$8)
+($F919*'fnd base rates'!E$9)
+($G919*'fnd base rates'!E$10)
+($H919*'fnd base rates'!E$11)
+($I919*'fnd base rates'!E$12)
+($J919*'fnd base rates'!E$13)
+($K919*'fnd base rates'!E$14)
+($M919*'fnd base rates'!E$16)
+($N919*'fnd base rates'!E$17)
+($O919*'fnd base rates'!E$18)
+($P919*VLOOKUP($S919+12,rate_basefnd,5)))
*$R919</f>
        <v>9151.2608</v>
      </c>
      <c r="X919" s="68">
        <f>(($D919*'fnd base rates'!F$7)
+($E919*'fnd base rates'!F$8)
+($F919*'fnd base rates'!F$9)
+($G919*'fnd base rates'!F$10)
+($H919*'fnd base rates'!F$11)
+($I919*'fnd base rates'!F$12)
+($J919*'fnd base rates'!F$13)
+($K919*'fnd base rates'!F$14)
+($M919*'fnd base rates'!F$16)
+($N919*'fnd base rates'!F$17)
+($O919*'fnd base rates'!F$18)
+($P919*VLOOKUP($S919+12,rate_basefnd,6)))
*$R919</f>
        <v>1118.2128</v>
      </c>
      <c r="Y919" s="68">
        <f>(($D919*'fnd base rates'!G$7)
+($E919*'fnd base rates'!G$8)
+($F919*'fnd base rates'!G$9)
+($G919*'fnd base rates'!G$10)
+($H919*'fnd base rates'!G$11)
+($I919*'fnd base rates'!G$12)
+($J919*'fnd base rates'!G$13)
+($K919*'fnd base rates'!G$14)
+($M919*'fnd base rates'!G$16)
+($N919*'fnd base rates'!G$17)
+($O919*'fnd base rates'!G$18)
+($P919*VLOOKUP($S919+12,rate_basefnd,7)))
*$R919</f>
        <v>444.65039999999999</v>
      </c>
      <c r="Z919" s="68">
        <f>(($D919*'fnd base rates'!H$7)
+($E919*'fnd base rates'!H$8)
+($F919*'fnd base rates'!H$9)
+($G919*'fnd base rates'!H$10)
+($H919*'fnd base rates'!H$11)
+($I919*'fnd base rates'!H$12)
+($J919*'fnd base rates'!H$13)
+($K919*'fnd base rates'!H$14)
+($M919*'fnd base rates'!H$16)
+($N919*'fnd base rates'!H$17)
+($O919*'fnd base rates'!H$18)
+($P919*VLOOKUP($S919+12,rate_basefnd,8)))</f>
        <v>620.71399999999994</v>
      </c>
      <c r="AA919" s="68">
        <f>(($D919*'fnd base rates'!I$7)
+($E919*'fnd base rates'!I$8)
+($F919*'fnd base rates'!I$9)
+($G919*'fnd base rates'!I$10)
+($H919*'fnd base rates'!I$11)
+($I919*'fnd base rates'!I$12)
+($J919*'fnd base rates'!I$13)
+($K919*'fnd base rates'!I$14)
+($M919*'fnd base rates'!I$16)
+($N919*'fnd base rates'!I$17)
+($O919*'fnd base rates'!I$18)
+($P919*VLOOKUP($S919+12,rate_basefnd,9)))
*$R919</f>
        <v>667.71</v>
      </c>
      <c r="AB919" s="68">
        <f>(($D919*'fnd base rates'!J$7)
+($E919*'fnd base rates'!J$8)
+($F919*'fnd base rates'!J$9)
+($G919*'fnd base rates'!J$10)
+($H919*'fnd base rates'!J$11)
+($I919*'fnd base rates'!J$12)
+($J919*'fnd base rates'!J$13)
+($K919*'fnd base rates'!J$14)
+($M919*'fnd base rates'!J$16)
+($N919*'fnd base rates'!J$17)
+($O919*'fnd base rates'!J$18)
+($P919*VLOOKUP($S919+12,rate_basefnd,10)))
*$R919</f>
        <v>1390.9</v>
      </c>
      <c r="AC919" s="68">
        <f>(($D919*'fnd base rates'!K$7)
+($E919*'fnd base rates'!K$8)
+($F919*'fnd base rates'!K$9)
+($G919*'fnd base rates'!K$10)
+($H919*'fnd base rates'!K$11)
+($I919*'fnd base rates'!K$12)
+($J919*'fnd base rates'!K$13)
+($K919*'fnd base rates'!K$14)
+($M919*'fnd base rates'!K$16)
+($N919*'fnd base rates'!K$17)
+($O919*'fnd base rates'!K$18)
+($P919*VLOOKUP($S919+12,rate_basefnd,11)))
*$R919</f>
        <v>1316.4959999999999</v>
      </c>
      <c r="AD919" s="68">
        <f>(($D919*'fnd base rates'!L$7)
+($E919*'fnd base rates'!L$8)
+($F919*'fnd base rates'!L$9)
+($G919*'fnd base rates'!L$10)
+($H919*'fnd base rates'!L$11)
+($I919*'fnd base rates'!L$12)
+($J919*'fnd base rates'!L$13)
+($K919*'fnd base rates'!L$14)
+($M919*'fnd base rates'!L$16)
+($N919*'fnd base rates'!L$17)
+($O919*'fnd base rates'!L$18)
+($P919*VLOOKUP($S919+12,rate_basefnd,12)))</f>
        <v>3422.7387999999996</v>
      </c>
      <c r="AE919" s="68">
        <f>(($D919*'fnd base rates'!M$7)
+($E919*'fnd base rates'!M$8)
+($F919*'fnd base rates'!M$9)
+($G919*'fnd base rates'!M$10)
+($H919*'fnd base rates'!M$11)
+($I919*'fnd base rates'!M$12)
+($J919*'fnd base rates'!M$13)
+($K919*'fnd base rates'!M$14)
+($M919*'fnd base rates'!M$16)
+($N919*'fnd base rates'!M$17)
+($O919*'fnd base rates'!M$18)
+($P919*VLOOKUP($S919+12,rate_basefnd,13)))</f>
        <v>0</v>
      </c>
      <c r="AF919" s="3">
        <f t="shared" si="197"/>
        <v>20238.414000000001</v>
      </c>
      <c r="AH919" s="205">
        <f t="shared" si="198"/>
        <v>3502281332</v>
      </c>
      <c r="AI919" s="3" t="str">
        <f t="shared" si="202"/>
        <v>3502</v>
      </c>
      <c r="AJ919" s="1" t="str">
        <f t="shared" si="203"/>
        <v>281</v>
      </c>
      <c r="AK919" s="1" t="str">
        <f t="shared" si="204"/>
        <v>332</v>
      </c>
      <c r="AL919" s="3">
        <f t="shared" si="199"/>
        <v>1</v>
      </c>
      <c r="AM919" s="3">
        <f t="shared" si="209"/>
        <v>1</v>
      </c>
      <c r="AN919" s="3">
        <f t="shared" si="205"/>
        <v>20238.414000000001</v>
      </c>
      <c r="AO919" s="3">
        <f t="shared" si="206"/>
        <v>20238</v>
      </c>
      <c r="AP919" s="3">
        <f t="shared" si="200"/>
        <v>6019</v>
      </c>
      <c r="AQ919" s="3">
        <v>14219</v>
      </c>
      <c r="AS919" s="68"/>
      <c r="AT919" s="68"/>
      <c r="AX919" s="4">
        <f t="shared" si="207"/>
        <v>0</v>
      </c>
      <c r="AZ919" s="4">
        <f t="shared" si="208"/>
        <v>0</v>
      </c>
      <c r="BB919" s="4"/>
    </row>
    <row r="920" spans="1:54" s="3" customFormat="1">
      <c r="A920" s="205" t="str">
        <f t="shared" si="201"/>
        <v>350</v>
      </c>
      <c r="B920" s="1">
        <v>3503160031</v>
      </c>
      <c r="C920" s="7" t="s">
        <v>134</v>
      </c>
      <c r="D920" s="8">
        <f>'fnd enro'!D920</f>
        <v>0</v>
      </c>
      <c r="E920" s="8">
        <f>'fnd enro'!E920</f>
        <v>0</v>
      </c>
      <c r="F920" s="8">
        <f>'fnd enro'!F920</f>
        <v>0</v>
      </c>
      <c r="G920" s="8">
        <f>'fnd enro'!G920</f>
        <v>3</v>
      </c>
      <c r="H920" s="8">
        <f>'fnd enro'!H920</f>
        <v>2</v>
      </c>
      <c r="I920" s="8">
        <f>'fnd enro'!I920</f>
        <v>1</v>
      </c>
      <c r="J920" s="8">
        <f>'fnd enro'!J920</f>
        <v>0</v>
      </c>
      <c r="K920" s="9">
        <f>'fnd enro'!K920</f>
        <v>0.24</v>
      </c>
      <c r="L920" s="8">
        <f>'fnd enro'!L920</f>
        <v>0</v>
      </c>
      <c r="M920" s="8">
        <f>'fnd enro'!M920</f>
        <v>0</v>
      </c>
      <c r="N920" s="8">
        <f>'fnd enro'!N920</f>
        <v>0</v>
      </c>
      <c r="O920" s="8">
        <f>'fnd enro'!O920</f>
        <v>0</v>
      </c>
      <c r="P920" s="8">
        <f>'fnd enro'!P920</f>
        <v>1</v>
      </c>
      <c r="Q920" s="8">
        <f>'fnd enro'!R920</f>
        <v>6</v>
      </c>
      <c r="R920" s="9">
        <f t="shared" si="196"/>
        <v>1</v>
      </c>
      <c r="S920" s="8">
        <f>VALUE('fnd enro'!Q920)</f>
        <v>5</v>
      </c>
      <c r="T920" s="1"/>
      <c r="U920" s="68">
        <f>(($D920*'fnd base rates'!C$7)
+($E920*'fnd base rates'!C$8)
+($F920*'fnd base rates'!C$9)
+($G920*'fnd base rates'!C$10)
+($H920*'fnd base rates'!C$11)
+($I920*'fnd base rates'!C$12)
+($J920*'fnd base rates'!C$13)
+($K920*'fnd base rates'!C$14)
+($M920*'fnd base rates'!C$16)
+($N920*'fnd base rates'!C$17)
+($O920*'fnd base rates'!C$18)
+($P920*VLOOKUP($S920+12,rate_basefnd,3)))
*$R920</f>
        <v>3669.5572000000002</v>
      </c>
      <c r="V920" s="68">
        <f>(($D920*'fnd base rates'!D$7)
+($E920*'fnd base rates'!D$8)
+($F920*'fnd base rates'!D$9)
+($G920*'fnd base rates'!D$10)
+($H920*'fnd base rates'!D$11)
+($I920*'fnd base rates'!D$12)
+($J920*'fnd base rates'!D$13)
+($K920*'fnd base rates'!D$14)
+($M920*'fnd base rates'!D$16)
+($N920*'fnd base rates'!D$17)
+($O920*'fnd base rates'!D$18)
+($P920*VLOOKUP($S920+12,rate_basefnd,4)))
*$R920</f>
        <v>5431.67</v>
      </c>
      <c r="W920" s="68">
        <f>(($D920*'fnd base rates'!E$7)
+($E920*'fnd base rates'!E$8)
+($F920*'fnd base rates'!E$9)
+($G920*'fnd base rates'!E$10)
+($H920*'fnd base rates'!E$11)
+($I920*'fnd base rates'!E$12)
+($J920*'fnd base rates'!E$13)
+($K920*'fnd base rates'!E$14)
+($M920*'fnd base rates'!E$16)
+($N920*'fnd base rates'!E$17)
+($O920*'fnd base rates'!E$18)
+($P920*VLOOKUP($S920+12,rate_basefnd,5)))
*$R920</f>
        <v>29440.484799999998</v>
      </c>
      <c r="X920" s="68">
        <f>(($D920*'fnd base rates'!F$7)
+($E920*'fnd base rates'!F$8)
+($F920*'fnd base rates'!F$9)
+($G920*'fnd base rates'!F$10)
+($H920*'fnd base rates'!F$11)
+($I920*'fnd base rates'!F$12)
+($J920*'fnd base rates'!F$13)
+($K920*'fnd base rates'!F$14)
+($M920*'fnd base rates'!F$16)
+($N920*'fnd base rates'!F$17)
+($O920*'fnd base rates'!F$18)
+($P920*VLOOKUP($S920+12,rate_basefnd,6)))
*$R920</f>
        <v>7427.7767999999996</v>
      </c>
      <c r="Y920" s="68">
        <f>(($D920*'fnd base rates'!G$7)
+($E920*'fnd base rates'!G$8)
+($F920*'fnd base rates'!G$9)
+($G920*'fnd base rates'!G$10)
+($H920*'fnd base rates'!G$11)
+($I920*'fnd base rates'!G$12)
+($J920*'fnd base rates'!G$13)
+($K920*'fnd base rates'!G$14)
+($M920*'fnd base rates'!G$16)
+($N920*'fnd base rates'!G$17)
+($O920*'fnd base rates'!G$18)
+($P920*VLOOKUP($S920+12,rate_basefnd,7)))
*$R920</f>
        <v>1242.3924000000002</v>
      </c>
      <c r="Z920" s="68">
        <f>(($D920*'fnd base rates'!H$7)
+($E920*'fnd base rates'!H$8)
+($F920*'fnd base rates'!H$9)
+($G920*'fnd base rates'!H$10)
+($H920*'fnd base rates'!H$11)
+($I920*'fnd base rates'!H$12)
+($J920*'fnd base rates'!H$13)
+($K920*'fnd base rates'!H$14)
+($M920*'fnd base rates'!H$16)
+($N920*'fnd base rates'!H$17)
+($O920*'fnd base rates'!H$18)
+($P920*VLOOKUP($S920+12,rate_basefnd,8)))</f>
        <v>3850.4139999999998</v>
      </c>
      <c r="AA920" s="68">
        <f>(($D920*'fnd base rates'!I$7)
+($E920*'fnd base rates'!I$8)
+($F920*'fnd base rates'!I$9)
+($G920*'fnd base rates'!I$10)
+($H920*'fnd base rates'!I$11)
+($I920*'fnd base rates'!I$12)
+($J920*'fnd base rates'!I$13)
+($K920*'fnd base rates'!I$14)
+($M920*'fnd base rates'!I$16)
+($N920*'fnd base rates'!I$17)
+($O920*'fnd base rates'!I$18)
+($P920*VLOOKUP($S920+12,rate_basefnd,9)))
*$R920</f>
        <v>2872.42</v>
      </c>
      <c r="AB920" s="68">
        <f>(($D920*'fnd base rates'!J$7)
+($E920*'fnd base rates'!J$8)
+($F920*'fnd base rates'!J$9)
+($G920*'fnd base rates'!J$10)
+($H920*'fnd base rates'!J$11)
+($I920*'fnd base rates'!J$12)
+($J920*'fnd base rates'!J$13)
+($K920*'fnd base rates'!J$14)
+($M920*'fnd base rates'!J$16)
+($N920*'fnd base rates'!J$17)
+($O920*'fnd base rates'!J$18)
+($P920*VLOOKUP($S920+12,rate_basefnd,10)))
*$R920</f>
        <v>2392.2399999999998</v>
      </c>
      <c r="AC920" s="68">
        <f>(($D920*'fnd base rates'!K$7)
+($E920*'fnd base rates'!K$8)
+($F920*'fnd base rates'!K$9)
+($G920*'fnd base rates'!K$10)
+($H920*'fnd base rates'!K$11)
+($I920*'fnd base rates'!K$12)
+($J920*'fnd base rates'!K$13)
+($K920*'fnd base rates'!K$14)
+($M920*'fnd base rates'!K$16)
+($N920*'fnd base rates'!K$17)
+($O920*'fnd base rates'!K$18)
+($P920*VLOOKUP($S920+12,rate_basefnd,11)))
*$R920</f>
        <v>7590.6360000000004</v>
      </c>
      <c r="AD920" s="68">
        <f>(($D920*'fnd base rates'!L$7)
+($E920*'fnd base rates'!L$8)
+($F920*'fnd base rates'!L$9)
+($G920*'fnd base rates'!L$10)
+($H920*'fnd base rates'!L$11)
+($I920*'fnd base rates'!L$12)
+($J920*'fnd base rates'!L$13)
+($K920*'fnd base rates'!L$14)
+($M920*'fnd base rates'!L$16)
+($N920*'fnd base rates'!L$17)
+($O920*'fnd base rates'!L$18)
+($P920*VLOOKUP($S920+12,rate_basefnd,12)))</f>
        <v>14431.712800000001</v>
      </c>
      <c r="AE920" s="68">
        <f>(($D920*'fnd base rates'!M$7)
+($E920*'fnd base rates'!M$8)
+($F920*'fnd base rates'!M$9)
+($G920*'fnd base rates'!M$10)
+($H920*'fnd base rates'!M$11)
+($I920*'fnd base rates'!M$12)
+($J920*'fnd base rates'!M$13)
+($K920*'fnd base rates'!M$14)
+($M920*'fnd base rates'!M$16)
+($N920*'fnd base rates'!M$17)
+($O920*'fnd base rates'!M$18)
+($P920*VLOOKUP($S920+12,rate_basefnd,13)))</f>
        <v>0</v>
      </c>
      <c r="AF920" s="3">
        <f t="shared" si="197"/>
        <v>78349.303999999989</v>
      </c>
      <c r="AH920" s="205">
        <f t="shared" si="198"/>
        <v>3503160031</v>
      </c>
      <c r="AI920" s="3" t="str">
        <f t="shared" si="202"/>
        <v>3503</v>
      </c>
      <c r="AJ920" s="1" t="str">
        <f t="shared" si="203"/>
        <v>160</v>
      </c>
      <c r="AK920" s="1" t="str">
        <f t="shared" si="204"/>
        <v>031</v>
      </c>
      <c r="AL920" s="3">
        <f t="shared" si="199"/>
        <v>1</v>
      </c>
      <c r="AM920" s="3">
        <f t="shared" si="209"/>
        <v>6</v>
      </c>
      <c r="AN920" s="3">
        <f t="shared" si="205"/>
        <v>78349.303999999989</v>
      </c>
      <c r="AO920" s="3">
        <f t="shared" si="206"/>
        <v>13058</v>
      </c>
      <c r="AP920" s="3">
        <f t="shared" si="200"/>
        <v>-2241</v>
      </c>
      <c r="AQ920" s="3">
        <v>15299</v>
      </c>
      <c r="AS920" s="68"/>
      <c r="AT920" s="68"/>
      <c r="AX920" s="4">
        <f t="shared" si="207"/>
        <v>0</v>
      </c>
      <c r="AZ920" s="4">
        <f t="shared" si="208"/>
        <v>0</v>
      </c>
      <c r="BB920" s="4"/>
    </row>
    <row r="921" spans="1:54" s="3" customFormat="1">
      <c r="A921" s="205" t="str">
        <f t="shared" si="201"/>
        <v>350</v>
      </c>
      <c r="B921" s="1">
        <v>3503160056</v>
      </c>
      <c r="C921" s="7" t="s">
        <v>134</v>
      </c>
      <c r="D921" s="8">
        <f>'fnd enro'!D921</f>
        <v>0</v>
      </c>
      <c r="E921" s="8">
        <f>'fnd enro'!E921</f>
        <v>0</v>
      </c>
      <c r="F921" s="8">
        <f>'fnd enro'!F921</f>
        <v>0</v>
      </c>
      <c r="G921" s="8">
        <f>'fnd enro'!G921</f>
        <v>1</v>
      </c>
      <c r="H921" s="8">
        <f>'fnd enro'!H921</f>
        <v>3</v>
      </c>
      <c r="I921" s="8">
        <f>'fnd enro'!I921</f>
        <v>1</v>
      </c>
      <c r="J921" s="8">
        <f>'fnd enro'!J921</f>
        <v>0</v>
      </c>
      <c r="K921" s="9">
        <f>'fnd enro'!K921</f>
        <v>0.2</v>
      </c>
      <c r="L921" s="8">
        <f>'fnd enro'!L921</f>
        <v>0</v>
      </c>
      <c r="M921" s="8">
        <f>'fnd enro'!M921</f>
        <v>0</v>
      </c>
      <c r="N921" s="8">
        <f>'fnd enro'!N921</f>
        <v>0</v>
      </c>
      <c r="O921" s="8">
        <f>'fnd enro'!O921</f>
        <v>0</v>
      </c>
      <c r="P921" s="8">
        <f>'fnd enro'!P921</f>
        <v>3</v>
      </c>
      <c r="Q921" s="8">
        <f>'fnd enro'!R921</f>
        <v>5</v>
      </c>
      <c r="R921" s="9">
        <f t="shared" si="196"/>
        <v>1</v>
      </c>
      <c r="S921" s="8">
        <f>VALUE('fnd enro'!Q921)</f>
        <v>4</v>
      </c>
      <c r="T921" s="1"/>
      <c r="U921" s="68">
        <f>(($D921*'fnd base rates'!C$7)
+($E921*'fnd base rates'!C$8)
+($F921*'fnd base rates'!C$9)
+($G921*'fnd base rates'!C$10)
+($H921*'fnd base rates'!C$11)
+($I921*'fnd base rates'!C$12)
+($J921*'fnd base rates'!C$13)
+($K921*'fnd base rates'!C$14)
+($M921*'fnd base rates'!C$16)
+($N921*'fnd base rates'!C$17)
+($O921*'fnd base rates'!C$18)
+($P921*VLOOKUP($S921+12,rate_basefnd,3)))
*$R921</f>
        <v>3202.366</v>
      </c>
      <c r="V921" s="68">
        <f>(($D921*'fnd base rates'!D$7)
+($E921*'fnd base rates'!D$8)
+($F921*'fnd base rates'!D$9)
+($G921*'fnd base rates'!D$10)
+($H921*'fnd base rates'!D$11)
+($I921*'fnd base rates'!D$12)
+($J921*'fnd base rates'!D$13)
+($K921*'fnd base rates'!D$14)
+($M921*'fnd base rates'!D$16)
+($N921*'fnd base rates'!D$17)
+($O921*'fnd base rates'!D$18)
+($P921*VLOOKUP($S921+12,rate_basefnd,4)))
*$R921</f>
        <v>5210.51</v>
      </c>
      <c r="W921" s="68">
        <f>(($D921*'fnd base rates'!E$7)
+($E921*'fnd base rates'!E$8)
+($F921*'fnd base rates'!E$9)
+($G921*'fnd base rates'!E$10)
+($H921*'fnd base rates'!E$11)
+($I921*'fnd base rates'!E$12)
+($J921*'fnd base rates'!E$13)
+($K921*'fnd base rates'!E$14)
+($M921*'fnd base rates'!E$16)
+($N921*'fnd base rates'!E$17)
+($O921*'fnd base rates'!E$18)
+($P921*VLOOKUP($S921+12,rate_basefnd,5)))
*$R921</f>
        <v>30780.214</v>
      </c>
      <c r="X921" s="68">
        <f>(($D921*'fnd base rates'!F$7)
+($E921*'fnd base rates'!F$8)
+($F921*'fnd base rates'!F$9)
+($G921*'fnd base rates'!F$10)
+($H921*'fnd base rates'!F$11)
+($I921*'fnd base rates'!F$12)
+($J921*'fnd base rates'!F$13)
+($K921*'fnd base rates'!F$14)
+($M921*'fnd base rates'!F$16)
+($N921*'fnd base rates'!F$17)
+($O921*'fnd base rates'!F$18)
+($P921*VLOOKUP($S921+12,rate_basefnd,6)))
*$R921</f>
        <v>5750.3239999999996</v>
      </c>
      <c r="Y921" s="68">
        <f>(($D921*'fnd base rates'!G$7)
+($E921*'fnd base rates'!G$8)
+($F921*'fnd base rates'!G$9)
+($G921*'fnd base rates'!G$10)
+($H921*'fnd base rates'!G$11)
+($I921*'fnd base rates'!G$12)
+($J921*'fnd base rates'!G$13)
+($K921*'fnd base rates'!G$14)
+($M921*'fnd base rates'!G$16)
+($N921*'fnd base rates'!G$17)
+($O921*'fnd base rates'!G$18)
+($P921*VLOOKUP($S921+12,rate_basefnd,7)))
*$R921</f>
        <v>1377.8620000000001</v>
      </c>
      <c r="Z921" s="68">
        <f>(($D921*'fnd base rates'!H$7)
+($E921*'fnd base rates'!H$8)
+($F921*'fnd base rates'!H$9)
+($G921*'fnd base rates'!H$10)
+($H921*'fnd base rates'!H$11)
+($I921*'fnd base rates'!H$12)
+($J921*'fnd base rates'!H$13)
+($K921*'fnd base rates'!H$14)
+($M921*'fnd base rates'!H$16)
+($N921*'fnd base rates'!H$17)
+($O921*'fnd base rates'!H$18)
+($P921*VLOOKUP($S921+12,rate_basefnd,8)))</f>
        <v>3314.6499999999996</v>
      </c>
      <c r="AA921" s="68">
        <f>(($D921*'fnd base rates'!I$7)
+($E921*'fnd base rates'!I$8)
+($F921*'fnd base rates'!I$9)
+($G921*'fnd base rates'!I$10)
+($H921*'fnd base rates'!I$11)
+($I921*'fnd base rates'!I$12)
+($J921*'fnd base rates'!I$13)
+($K921*'fnd base rates'!I$14)
+($M921*'fnd base rates'!I$16)
+($N921*'fnd base rates'!I$17)
+($O921*'fnd base rates'!I$18)
+($P921*VLOOKUP($S921+12,rate_basefnd,9)))
*$R921</f>
        <v>2667.33</v>
      </c>
      <c r="AB921" s="68">
        <f>(($D921*'fnd base rates'!J$7)
+($E921*'fnd base rates'!J$8)
+($F921*'fnd base rates'!J$9)
+($G921*'fnd base rates'!J$10)
+($H921*'fnd base rates'!J$11)
+($I921*'fnd base rates'!J$12)
+($J921*'fnd base rates'!J$13)
+($K921*'fnd base rates'!J$14)
+($M921*'fnd base rates'!J$16)
+($N921*'fnd base rates'!J$17)
+($O921*'fnd base rates'!J$18)
+($P921*VLOOKUP($S921+12,rate_basefnd,10)))
*$R921</f>
        <v>3619.4</v>
      </c>
      <c r="AC921" s="68">
        <f>(($D921*'fnd base rates'!K$7)
+($E921*'fnd base rates'!K$8)
+($F921*'fnd base rates'!K$9)
+($G921*'fnd base rates'!K$10)
+($H921*'fnd base rates'!K$11)
+($I921*'fnd base rates'!K$12)
+($J921*'fnd base rates'!K$13)
+($K921*'fnd base rates'!K$14)
+($M921*'fnd base rates'!K$16)
+($N921*'fnd base rates'!K$17)
+($O921*'fnd base rates'!K$18)
+($P921*VLOOKUP($S921+12,rate_basefnd,11)))
*$R921</f>
        <v>6455.96</v>
      </c>
      <c r="AD921" s="68">
        <f>(($D921*'fnd base rates'!L$7)
+($E921*'fnd base rates'!L$8)
+($F921*'fnd base rates'!L$9)
+($G921*'fnd base rates'!L$10)
+($H921*'fnd base rates'!L$11)
+($I921*'fnd base rates'!L$12)
+($J921*'fnd base rates'!L$13)
+($K921*'fnd base rates'!L$14)
+($M921*'fnd base rates'!L$16)
+($N921*'fnd base rates'!L$17)
+($O921*'fnd base rates'!L$18)
+($P921*VLOOKUP($S921+12,rate_basefnd,12)))</f>
        <v>13485.194</v>
      </c>
      <c r="AE921" s="68">
        <f>(($D921*'fnd base rates'!M$7)
+($E921*'fnd base rates'!M$8)
+($F921*'fnd base rates'!M$9)
+($G921*'fnd base rates'!M$10)
+($H921*'fnd base rates'!M$11)
+($I921*'fnd base rates'!M$12)
+($J921*'fnd base rates'!M$13)
+($K921*'fnd base rates'!M$14)
+($M921*'fnd base rates'!M$16)
+($N921*'fnd base rates'!M$17)
+($O921*'fnd base rates'!M$18)
+($P921*VLOOKUP($S921+12,rate_basefnd,13)))</f>
        <v>0</v>
      </c>
      <c r="AF921" s="3">
        <f t="shared" si="197"/>
        <v>75863.81</v>
      </c>
      <c r="AH921" s="205">
        <f t="shared" si="198"/>
        <v>3503160056</v>
      </c>
      <c r="AI921" s="3" t="str">
        <f t="shared" si="202"/>
        <v>3503</v>
      </c>
      <c r="AJ921" s="1" t="str">
        <f t="shared" si="203"/>
        <v>160</v>
      </c>
      <c r="AK921" s="1" t="str">
        <f t="shared" si="204"/>
        <v>056</v>
      </c>
      <c r="AL921" s="3">
        <f t="shared" si="199"/>
        <v>1</v>
      </c>
      <c r="AM921" s="3">
        <f t="shared" si="209"/>
        <v>5</v>
      </c>
      <c r="AN921" s="3">
        <f t="shared" si="205"/>
        <v>75863.81</v>
      </c>
      <c r="AO921" s="3">
        <f t="shared" si="206"/>
        <v>15173</v>
      </c>
      <c r="AP921" s="3">
        <f t="shared" si="200"/>
        <v>2608</v>
      </c>
      <c r="AQ921" s="3">
        <v>12565</v>
      </c>
      <c r="AS921" s="68"/>
      <c r="AT921" s="68"/>
      <c r="AX921" s="4">
        <f t="shared" si="207"/>
        <v>0</v>
      </c>
      <c r="AZ921" s="4">
        <f t="shared" si="208"/>
        <v>0</v>
      </c>
      <c r="BB921" s="4"/>
    </row>
    <row r="922" spans="1:54" s="3" customFormat="1">
      <c r="A922" s="205" t="str">
        <f t="shared" si="201"/>
        <v>350</v>
      </c>
      <c r="B922" s="1">
        <v>3503160079</v>
      </c>
      <c r="C922" s="7" t="s">
        <v>134</v>
      </c>
      <c r="D922" s="8">
        <f>'fnd enro'!D922</f>
        <v>0</v>
      </c>
      <c r="E922" s="8">
        <f>'fnd enro'!E922</f>
        <v>0</v>
      </c>
      <c r="F922" s="8">
        <f>'fnd enro'!F922</f>
        <v>0</v>
      </c>
      <c r="G922" s="8">
        <f>'fnd enro'!G922</f>
        <v>12</v>
      </c>
      <c r="H922" s="8">
        <f>'fnd enro'!H922</f>
        <v>13</v>
      </c>
      <c r="I922" s="8">
        <f>'fnd enro'!I922</f>
        <v>3</v>
      </c>
      <c r="J922" s="8">
        <f>'fnd enro'!J922</f>
        <v>0</v>
      </c>
      <c r="K922" s="9">
        <f>'fnd enro'!K922</f>
        <v>1.1200000000000001</v>
      </c>
      <c r="L922" s="8">
        <f>'fnd enro'!L922</f>
        <v>0</v>
      </c>
      <c r="M922" s="8">
        <f>'fnd enro'!M922</f>
        <v>1</v>
      </c>
      <c r="N922" s="8">
        <f>'fnd enro'!N922</f>
        <v>2</v>
      </c>
      <c r="O922" s="8">
        <f>'fnd enro'!O922</f>
        <v>0</v>
      </c>
      <c r="P922" s="8">
        <f>'fnd enro'!P922</f>
        <v>14</v>
      </c>
      <c r="Q922" s="8">
        <f>'fnd enro'!R922</f>
        <v>28</v>
      </c>
      <c r="R922" s="9">
        <f t="shared" si="196"/>
        <v>1</v>
      </c>
      <c r="S922" s="8">
        <f>VALUE('fnd enro'!Q922)</f>
        <v>7</v>
      </c>
      <c r="T922" s="1"/>
      <c r="U922" s="68">
        <f>(($D922*'fnd base rates'!C$7)
+($E922*'fnd base rates'!C$8)
+($F922*'fnd base rates'!C$9)
+($G922*'fnd base rates'!C$10)
+($H922*'fnd base rates'!C$11)
+($I922*'fnd base rates'!C$12)
+($J922*'fnd base rates'!C$13)
+($K922*'fnd base rates'!C$14)
+($M922*'fnd base rates'!C$16)
+($N922*'fnd base rates'!C$17)
+($O922*'fnd base rates'!C$18)
+($P922*VLOOKUP($S922+12,rate_basefnd,3)))
*$R922</f>
        <v>18412.433600000004</v>
      </c>
      <c r="V922" s="68">
        <f>(($D922*'fnd base rates'!D$7)
+($E922*'fnd base rates'!D$8)
+($F922*'fnd base rates'!D$9)
+($G922*'fnd base rates'!D$10)
+($H922*'fnd base rates'!D$11)
+($I922*'fnd base rates'!D$12)
+($J922*'fnd base rates'!D$13)
+($K922*'fnd base rates'!D$14)
+($M922*'fnd base rates'!D$16)
+($N922*'fnd base rates'!D$17)
+($O922*'fnd base rates'!D$18)
+($P922*VLOOKUP($S922+12,rate_basefnd,4)))
*$R922</f>
        <v>30316.85</v>
      </c>
      <c r="W922" s="68">
        <f>(($D922*'fnd base rates'!E$7)
+($E922*'fnd base rates'!E$8)
+($F922*'fnd base rates'!E$9)
+($G922*'fnd base rates'!E$10)
+($H922*'fnd base rates'!E$11)
+($I922*'fnd base rates'!E$12)
+($J922*'fnd base rates'!E$13)
+($K922*'fnd base rates'!E$14)
+($M922*'fnd base rates'!E$16)
+($N922*'fnd base rates'!E$17)
+($O922*'fnd base rates'!E$18)
+($P922*VLOOKUP($S922+12,rate_basefnd,5)))
*$R922</f>
        <v>180446.12239999999</v>
      </c>
      <c r="X922" s="68">
        <f>(($D922*'fnd base rates'!F$7)
+($E922*'fnd base rates'!F$8)
+($F922*'fnd base rates'!F$9)
+($G922*'fnd base rates'!F$10)
+($H922*'fnd base rates'!F$11)
+($I922*'fnd base rates'!F$12)
+($J922*'fnd base rates'!F$13)
+($K922*'fnd base rates'!F$14)
+($M922*'fnd base rates'!F$16)
+($N922*'fnd base rates'!F$17)
+($O922*'fnd base rates'!F$18)
+($P922*VLOOKUP($S922+12,rate_basefnd,6)))
*$R922</f>
        <v>34967.488400000009</v>
      </c>
      <c r="Y922" s="68">
        <f>(($D922*'fnd base rates'!G$7)
+($E922*'fnd base rates'!G$8)
+($F922*'fnd base rates'!G$9)
+($G922*'fnd base rates'!G$10)
+($H922*'fnd base rates'!G$11)
+($I922*'fnd base rates'!G$12)
+($J922*'fnd base rates'!G$13)
+($K922*'fnd base rates'!G$14)
+($M922*'fnd base rates'!G$16)
+($N922*'fnd base rates'!G$17)
+($O922*'fnd base rates'!G$18)
+($P922*VLOOKUP($S922+12,rate_basefnd,7)))
*$R922</f>
        <v>8060.8512000000001</v>
      </c>
      <c r="Z922" s="68">
        <f>(($D922*'fnd base rates'!H$7)
+($E922*'fnd base rates'!H$8)
+($F922*'fnd base rates'!H$9)
+($G922*'fnd base rates'!H$10)
+($H922*'fnd base rates'!H$11)
+($I922*'fnd base rates'!H$12)
+($J922*'fnd base rates'!H$13)
+($K922*'fnd base rates'!H$14)
+($M922*'fnd base rates'!H$16)
+($N922*'fnd base rates'!H$17)
+($O922*'fnd base rates'!H$18)
+($P922*VLOOKUP($S922+12,rate_basefnd,8)))</f>
        <v>18191.622000000003</v>
      </c>
      <c r="AA922" s="68">
        <f>(($D922*'fnd base rates'!I$7)
+($E922*'fnd base rates'!I$8)
+($F922*'fnd base rates'!I$9)
+($G922*'fnd base rates'!I$10)
+($H922*'fnd base rates'!I$11)
+($I922*'fnd base rates'!I$12)
+($J922*'fnd base rates'!I$13)
+($K922*'fnd base rates'!I$14)
+($M922*'fnd base rates'!I$16)
+($N922*'fnd base rates'!I$17)
+($O922*'fnd base rates'!I$18)
+($P922*VLOOKUP($S922+12,rate_basefnd,9)))
*$R922</f>
        <v>15358.710000000001</v>
      </c>
      <c r="AB922" s="68">
        <f>(($D922*'fnd base rates'!J$7)
+($E922*'fnd base rates'!J$8)
+($F922*'fnd base rates'!J$9)
+($G922*'fnd base rates'!J$10)
+($H922*'fnd base rates'!J$11)
+($I922*'fnd base rates'!J$12)
+($J922*'fnd base rates'!J$13)
+($K922*'fnd base rates'!J$14)
+($M922*'fnd base rates'!J$16)
+($N922*'fnd base rates'!J$17)
+($O922*'fnd base rates'!J$18)
+($P922*VLOOKUP($S922+12,rate_basefnd,10)))
*$R922</f>
        <v>19716.7</v>
      </c>
      <c r="AC922" s="68">
        <f>(($D922*'fnd base rates'!K$7)
+($E922*'fnd base rates'!K$8)
+($F922*'fnd base rates'!K$9)
+($G922*'fnd base rates'!K$10)
+($H922*'fnd base rates'!K$11)
+($I922*'fnd base rates'!K$12)
+($J922*'fnd base rates'!K$13)
+($K922*'fnd base rates'!K$14)
+($M922*'fnd base rates'!K$16)
+($N922*'fnd base rates'!K$17)
+($O922*'fnd base rates'!K$18)
+($P922*VLOOKUP($S922+12,rate_basefnd,11)))
*$R922</f>
        <v>36800.978000000003</v>
      </c>
      <c r="AD922" s="68">
        <f>(($D922*'fnd base rates'!L$7)
+($E922*'fnd base rates'!L$8)
+($F922*'fnd base rates'!L$9)
+($G922*'fnd base rates'!L$10)
+($H922*'fnd base rates'!L$11)
+($I922*'fnd base rates'!L$12)
+($J922*'fnd base rates'!L$13)
+($K922*'fnd base rates'!L$14)
+($M922*'fnd base rates'!L$16)
+($N922*'fnd base rates'!L$17)
+($O922*'fnd base rates'!L$18)
+($P922*VLOOKUP($S922+12,rate_basefnd,12)))</f>
        <v>77212.866399999999</v>
      </c>
      <c r="AE922" s="68">
        <f>(($D922*'fnd base rates'!M$7)
+($E922*'fnd base rates'!M$8)
+($F922*'fnd base rates'!M$9)
+($G922*'fnd base rates'!M$10)
+($H922*'fnd base rates'!M$11)
+($I922*'fnd base rates'!M$12)
+($J922*'fnd base rates'!M$13)
+($K922*'fnd base rates'!M$14)
+($M922*'fnd base rates'!M$16)
+($N922*'fnd base rates'!M$17)
+($O922*'fnd base rates'!M$18)
+($P922*VLOOKUP($S922+12,rate_basefnd,13)))</f>
        <v>0</v>
      </c>
      <c r="AF922" s="3">
        <f t="shared" si="197"/>
        <v>439484.62200000003</v>
      </c>
      <c r="AH922" s="205">
        <f t="shared" si="198"/>
        <v>3503160079</v>
      </c>
      <c r="AI922" s="3" t="str">
        <f t="shared" si="202"/>
        <v>3503</v>
      </c>
      <c r="AJ922" s="1" t="str">
        <f t="shared" si="203"/>
        <v>160</v>
      </c>
      <c r="AK922" s="1" t="str">
        <f t="shared" si="204"/>
        <v>079</v>
      </c>
      <c r="AL922" s="3">
        <f t="shared" si="199"/>
        <v>1</v>
      </c>
      <c r="AM922" s="3">
        <f t="shared" si="209"/>
        <v>28</v>
      </c>
      <c r="AN922" s="3">
        <f t="shared" si="205"/>
        <v>439484.62200000003</v>
      </c>
      <c r="AO922" s="3">
        <f t="shared" si="206"/>
        <v>15696</v>
      </c>
      <c r="AP922" s="3">
        <f t="shared" si="200"/>
        <v>-2310</v>
      </c>
      <c r="AQ922" s="3">
        <v>18006</v>
      </c>
      <c r="AS922" s="68"/>
      <c r="AT922" s="68"/>
      <c r="AX922" s="4">
        <f t="shared" si="207"/>
        <v>0</v>
      </c>
      <c r="AZ922" s="4">
        <f t="shared" si="208"/>
        <v>0</v>
      </c>
      <c r="BB922" s="4"/>
    </row>
    <row r="923" spans="1:54" s="3" customFormat="1">
      <c r="A923" s="205" t="str">
        <f t="shared" si="201"/>
        <v>350</v>
      </c>
      <c r="B923" s="1">
        <v>3503160128</v>
      </c>
      <c r="C923" s="7" t="s">
        <v>134</v>
      </c>
      <c r="D923" s="8">
        <f>'fnd enro'!D923</f>
        <v>0</v>
      </c>
      <c r="E923" s="8">
        <f>'fnd enro'!E923</f>
        <v>0</v>
      </c>
      <c r="F923" s="8">
        <f>'fnd enro'!F923</f>
        <v>0</v>
      </c>
      <c r="G923" s="8">
        <f>'fnd enro'!G923</f>
        <v>1</v>
      </c>
      <c r="H923" s="8">
        <f>'fnd enro'!H923</f>
        <v>1</v>
      </c>
      <c r="I923" s="8">
        <f>'fnd enro'!I923</f>
        <v>0</v>
      </c>
      <c r="J923" s="8">
        <f>'fnd enro'!J923</f>
        <v>0</v>
      </c>
      <c r="K923" s="9">
        <f>'fnd enro'!K923</f>
        <v>0.08</v>
      </c>
      <c r="L923" s="8">
        <f>'fnd enro'!L923</f>
        <v>0</v>
      </c>
      <c r="M923" s="8">
        <f>'fnd enro'!M923</f>
        <v>0</v>
      </c>
      <c r="N923" s="8">
        <f>'fnd enro'!N923</f>
        <v>0</v>
      </c>
      <c r="O923" s="8">
        <f>'fnd enro'!O923</f>
        <v>0</v>
      </c>
      <c r="P923" s="8">
        <f>'fnd enro'!P923</f>
        <v>0</v>
      </c>
      <c r="Q923" s="8">
        <f>'fnd enro'!R923</f>
        <v>2</v>
      </c>
      <c r="R923" s="9">
        <f t="shared" si="196"/>
        <v>1</v>
      </c>
      <c r="S923" s="8">
        <f>VALUE('fnd enro'!Q923)</f>
        <v>10</v>
      </c>
      <c r="T923" s="1"/>
      <c r="U923" s="68">
        <f>(($D923*'fnd base rates'!C$7)
+($E923*'fnd base rates'!C$8)
+($F923*'fnd base rates'!C$9)
+($G923*'fnd base rates'!C$10)
+($H923*'fnd base rates'!C$11)
+($I923*'fnd base rates'!C$12)
+($J923*'fnd base rates'!C$13)
+($K923*'fnd base rates'!C$14)
+($M923*'fnd base rates'!C$16)
+($N923*'fnd base rates'!C$17)
+($O923*'fnd base rates'!C$18)
+($P923*VLOOKUP($S923+12,rate_basefnd,3)))
*$R923</f>
        <v>1199.3224</v>
      </c>
      <c r="V923" s="68">
        <f>(($D923*'fnd base rates'!D$7)
+($E923*'fnd base rates'!D$8)
+($F923*'fnd base rates'!D$9)
+($G923*'fnd base rates'!D$10)
+($H923*'fnd base rates'!D$11)
+($I923*'fnd base rates'!D$12)
+($J923*'fnd base rates'!D$13)
+($K923*'fnd base rates'!D$14)
+($M923*'fnd base rates'!D$16)
+($N923*'fnd base rates'!D$17)
+($O923*'fnd base rates'!D$18)
+($P923*VLOOKUP($S923+12,rate_basefnd,4)))
*$R923</f>
        <v>1697.48</v>
      </c>
      <c r="W923" s="68">
        <f>(($D923*'fnd base rates'!E$7)
+($E923*'fnd base rates'!E$8)
+($F923*'fnd base rates'!E$9)
+($G923*'fnd base rates'!E$10)
+($H923*'fnd base rates'!E$11)
+($I923*'fnd base rates'!E$12)
+($J923*'fnd base rates'!E$13)
+($K923*'fnd base rates'!E$14)
+($M923*'fnd base rates'!E$16)
+($N923*'fnd base rates'!E$17)
+($O923*'fnd base rates'!E$18)
+($P923*VLOOKUP($S923+12,rate_basefnd,5)))
*$R923</f>
        <v>8172.441600000001</v>
      </c>
      <c r="X923" s="68">
        <f>(($D923*'fnd base rates'!F$7)
+($E923*'fnd base rates'!F$8)
+($F923*'fnd base rates'!F$9)
+($G923*'fnd base rates'!F$10)
+($H923*'fnd base rates'!F$11)
+($I923*'fnd base rates'!F$12)
+($J923*'fnd base rates'!F$13)
+($K923*'fnd base rates'!F$14)
+($M923*'fnd base rates'!F$16)
+($N923*'fnd base rates'!F$17)
+($O923*'fnd base rates'!F$18)
+($P923*VLOOKUP($S923+12,rate_basefnd,6)))
*$R923</f>
        <v>2516.0455999999999</v>
      </c>
      <c r="Y923" s="68">
        <f>(($D923*'fnd base rates'!G$7)
+($E923*'fnd base rates'!G$8)
+($F923*'fnd base rates'!G$9)
+($G923*'fnd base rates'!G$10)
+($H923*'fnd base rates'!G$11)
+($I923*'fnd base rates'!G$12)
+($J923*'fnd base rates'!G$13)
+($K923*'fnd base rates'!G$14)
+($M923*'fnd base rates'!G$16)
+($N923*'fnd base rates'!G$17)
+($O923*'fnd base rates'!G$18)
+($P923*VLOOKUP($S923+12,rate_basefnd,7)))
*$R923</f>
        <v>362.26080000000002</v>
      </c>
      <c r="Z923" s="68">
        <f>(($D923*'fnd base rates'!H$7)
+($E923*'fnd base rates'!H$8)
+($F923*'fnd base rates'!H$9)
+($G923*'fnd base rates'!H$10)
+($H923*'fnd base rates'!H$11)
+($I923*'fnd base rates'!H$12)
+($J923*'fnd base rates'!H$13)
+($K923*'fnd base rates'!H$14)
+($M923*'fnd base rates'!H$16)
+($N923*'fnd base rates'!H$17)
+($O923*'fnd base rates'!H$18)
+($P923*VLOOKUP($S923+12,rate_basefnd,8)))</f>
        <v>1162.6079999999999</v>
      </c>
      <c r="AA923" s="68">
        <f>(($D923*'fnd base rates'!I$7)
+($E923*'fnd base rates'!I$8)
+($F923*'fnd base rates'!I$9)
+($G923*'fnd base rates'!I$10)
+($H923*'fnd base rates'!I$11)
+($I923*'fnd base rates'!I$12)
+($J923*'fnd base rates'!I$13)
+($K923*'fnd base rates'!I$14)
+($M923*'fnd base rates'!I$16)
+($N923*'fnd base rates'!I$17)
+($O923*'fnd base rates'!I$18)
+($P923*VLOOKUP($S923+12,rate_basefnd,9)))
*$R923</f>
        <v>906.32</v>
      </c>
      <c r="AB923" s="68">
        <f>(($D923*'fnd base rates'!J$7)
+($E923*'fnd base rates'!J$8)
+($F923*'fnd base rates'!J$9)
+($G923*'fnd base rates'!J$10)
+($H923*'fnd base rates'!J$11)
+($I923*'fnd base rates'!J$12)
+($J923*'fnd base rates'!J$13)
+($K923*'fnd base rates'!J$14)
+($M923*'fnd base rates'!J$16)
+($N923*'fnd base rates'!J$17)
+($O923*'fnd base rates'!J$18)
+($P923*VLOOKUP($S923+12,rate_basefnd,10)))
*$R923</f>
        <v>444.99</v>
      </c>
      <c r="AC923" s="68">
        <f>(($D923*'fnd base rates'!K$7)
+($E923*'fnd base rates'!K$8)
+($F923*'fnd base rates'!K$9)
+($G923*'fnd base rates'!K$10)
+($H923*'fnd base rates'!K$11)
+($I923*'fnd base rates'!K$12)
+($J923*'fnd base rates'!K$13)
+($K923*'fnd base rates'!K$14)
+($M923*'fnd base rates'!K$16)
+($N923*'fnd base rates'!K$17)
+($O923*'fnd base rates'!K$18)
+($P923*VLOOKUP($S923+12,rate_basefnd,11)))
*$R923</f>
        <v>2542.0819999999999</v>
      </c>
      <c r="AD923" s="68">
        <f>(($D923*'fnd base rates'!L$7)
+($E923*'fnd base rates'!L$8)
+($F923*'fnd base rates'!L$9)
+($G923*'fnd base rates'!L$10)
+($H923*'fnd base rates'!L$11)
+($I923*'fnd base rates'!L$12)
+($J923*'fnd base rates'!L$13)
+($K923*'fnd base rates'!L$14)
+($M923*'fnd base rates'!L$16)
+($N923*'fnd base rates'!L$17)
+($O923*'fnd base rates'!L$18)
+($P923*VLOOKUP($S923+12,rate_basefnd,12)))</f>
        <v>4690.9475999999995</v>
      </c>
      <c r="AE923" s="68">
        <f>(($D923*'fnd base rates'!M$7)
+($E923*'fnd base rates'!M$8)
+($F923*'fnd base rates'!M$9)
+($G923*'fnd base rates'!M$10)
+($H923*'fnd base rates'!M$11)
+($I923*'fnd base rates'!M$12)
+($J923*'fnd base rates'!M$13)
+($K923*'fnd base rates'!M$14)
+($M923*'fnd base rates'!M$16)
+($N923*'fnd base rates'!M$17)
+($O923*'fnd base rates'!M$18)
+($P923*VLOOKUP($S923+12,rate_basefnd,13)))</f>
        <v>0</v>
      </c>
      <c r="AF923" s="3">
        <f t="shared" si="197"/>
        <v>23694.498</v>
      </c>
      <c r="AH923" s="205">
        <f t="shared" si="198"/>
        <v>3503160128</v>
      </c>
      <c r="AI923" s="3" t="str">
        <f t="shared" si="202"/>
        <v>3503</v>
      </c>
      <c r="AJ923" s="1" t="str">
        <f t="shared" si="203"/>
        <v>160</v>
      </c>
      <c r="AK923" s="1" t="str">
        <f t="shared" si="204"/>
        <v>128</v>
      </c>
      <c r="AL923" s="3">
        <f t="shared" si="199"/>
        <v>1</v>
      </c>
      <c r="AM923" s="3">
        <f t="shared" si="209"/>
        <v>2</v>
      </c>
      <c r="AN923" s="3">
        <f t="shared" si="205"/>
        <v>23694.498</v>
      </c>
      <c r="AO923" s="3">
        <f t="shared" si="206"/>
        <v>11847</v>
      </c>
      <c r="AP923" s="3">
        <f t="shared" si="200"/>
        <v>-7882</v>
      </c>
      <c r="AQ923" s="3">
        <v>19729</v>
      </c>
      <c r="AS923" s="68"/>
      <c r="AT923" s="68"/>
      <c r="AX923" s="4">
        <f t="shared" si="207"/>
        <v>0</v>
      </c>
      <c r="AZ923" s="4">
        <f t="shared" si="208"/>
        <v>0</v>
      </c>
      <c r="BB923" s="4"/>
    </row>
    <row r="924" spans="1:54" s="3" customFormat="1">
      <c r="A924" s="205" t="str">
        <f t="shared" si="201"/>
        <v>350</v>
      </c>
      <c r="B924" s="1">
        <v>3503160149</v>
      </c>
      <c r="C924" s="7" t="s">
        <v>134</v>
      </c>
      <c r="D924" s="8">
        <f>'fnd enro'!D924</f>
        <v>0</v>
      </c>
      <c r="E924" s="8">
        <f>'fnd enro'!E924</f>
        <v>0</v>
      </c>
      <c r="F924" s="8">
        <f>'fnd enro'!F924</f>
        <v>0</v>
      </c>
      <c r="G924" s="8">
        <f>'fnd enro'!G924</f>
        <v>2</v>
      </c>
      <c r="H924" s="8">
        <f>'fnd enro'!H924</f>
        <v>0</v>
      </c>
      <c r="I924" s="8">
        <f>'fnd enro'!I924</f>
        <v>1</v>
      </c>
      <c r="J924" s="8">
        <f>'fnd enro'!J924</f>
        <v>0</v>
      </c>
      <c r="K924" s="9">
        <f>'fnd enro'!K924</f>
        <v>0.12</v>
      </c>
      <c r="L924" s="8">
        <f>'fnd enro'!L924</f>
        <v>0</v>
      </c>
      <c r="M924" s="8">
        <f>'fnd enro'!M924</f>
        <v>1</v>
      </c>
      <c r="N924" s="8">
        <f>'fnd enro'!N924</f>
        <v>0</v>
      </c>
      <c r="O924" s="8">
        <f>'fnd enro'!O924</f>
        <v>0</v>
      </c>
      <c r="P924" s="8">
        <f>'fnd enro'!P924</f>
        <v>2</v>
      </c>
      <c r="Q924" s="8">
        <f>'fnd enro'!R924</f>
        <v>3</v>
      </c>
      <c r="R924" s="9">
        <f t="shared" si="196"/>
        <v>1</v>
      </c>
      <c r="S924" s="8">
        <f>VALUE('fnd enro'!Q924)</f>
        <v>12</v>
      </c>
      <c r="T924" s="1"/>
      <c r="U924" s="68">
        <f>(($D924*'fnd base rates'!C$7)
+($E924*'fnd base rates'!C$8)
+($F924*'fnd base rates'!C$9)
+($G924*'fnd base rates'!C$10)
+($H924*'fnd base rates'!C$11)
+($I924*'fnd base rates'!C$12)
+($J924*'fnd base rates'!C$13)
+($K924*'fnd base rates'!C$14)
+($M924*'fnd base rates'!C$16)
+($N924*'fnd base rates'!C$17)
+($O924*'fnd base rates'!C$18)
+($P924*VLOOKUP($S924+12,rate_basefnd,3)))
*$R924</f>
        <v>2205.8836000000001</v>
      </c>
      <c r="V924" s="68">
        <f>(($D924*'fnd base rates'!D$7)
+($E924*'fnd base rates'!D$8)
+($F924*'fnd base rates'!D$9)
+($G924*'fnd base rates'!D$10)
+($H924*'fnd base rates'!D$11)
+($I924*'fnd base rates'!D$12)
+($J924*'fnd base rates'!D$13)
+($K924*'fnd base rates'!D$14)
+($M924*'fnd base rates'!D$16)
+($N924*'fnd base rates'!D$17)
+($O924*'fnd base rates'!D$18)
+($P924*VLOOKUP($S924+12,rate_basefnd,4)))
*$R924</f>
        <v>4114.0300000000007</v>
      </c>
      <c r="W924" s="68">
        <f>(($D924*'fnd base rates'!E$7)
+($E924*'fnd base rates'!E$8)
+($F924*'fnd base rates'!E$9)
+($G924*'fnd base rates'!E$10)
+($H924*'fnd base rates'!E$11)
+($I924*'fnd base rates'!E$12)
+($J924*'fnd base rates'!E$13)
+($K924*'fnd base rates'!E$14)
+($M924*'fnd base rates'!E$16)
+($N924*'fnd base rates'!E$17)
+($O924*'fnd base rates'!E$18)
+($P924*VLOOKUP($S924+12,rate_basefnd,5)))
*$R924</f>
        <v>28826.112400000002</v>
      </c>
      <c r="X924" s="68">
        <f>(($D924*'fnd base rates'!F$7)
+($E924*'fnd base rates'!F$8)
+($F924*'fnd base rates'!F$9)
+($G924*'fnd base rates'!F$10)
+($H924*'fnd base rates'!F$11)
+($I924*'fnd base rates'!F$12)
+($J924*'fnd base rates'!F$13)
+($K924*'fnd base rates'!F$14)
+($M924*'fnd base rates'!F$16)
+($N924*'fnd base rates'!F$17)
+($O924*'fnd base rates'!F$18)
+($P924*VLOOKUP($S924+12,rate_basefnd,6)))
*$R924</f>
        <v>4004.3883999999998</v>
      </c>
      <c r="Y924" s="68">
        <f>(($D924*'fnd base rates'!G$7)
+($E924*'fnd base rates'!G$8)
+($F924*'fnd base rates'!G$9)
+($G924*'fnd base rates'!G$10)
+($H924*'fnd base rates'!G$11)
+($I924*'fnd base rates'!G$12)
+($J924*'fnd base rates'!G$13)
+($K924*'fnd base rates'!G$14)
+($M924*'fnd base rates'!G$16)
+($N924*'fnd base rates'!G$17)
+($O924*'fnd base rates'!G$18)
+($P924*VLOOKUP($S924+12,rate_basefnd,7)))
*$R924</f>
        <v>1234.7512000000002</v>
      </c>
      <c r="Z924" s="68">
        <f>(($D924*'fnd base rates'!H$7)
+($E924*'fnd base rates'!H$8)
+($F924*'fnd base rates'!H$9)
+($G924*'fnd base rates'!H$10)
+($H924*'fnd base rates'!H$11)
+($I924*'fnd base rates'!H$12)
+($J924*'fnd base rates'!H$13)
+($K924*'fnd base rates'!H$14)
+($M924*'fnd base rates'!H$16)
+($N924*'fnd base rates'!H$17)
+($O924*'fnd base rates'!H$18)
+($P924*VLOOKUP($S924+12,rate_basefnd,8)))</f>
        <v>2331.002</v>
      </c>
      <c r="AA924" s="68">
        <f>(($D924*'fnd base rates'!I$7)
+($E924*'fnd base rates'!I$8)
+($F924*'fnd base rates'!I$9)
+($G924*'fnd base rates'!I$10)
+($H924*'fnd base rates'!I$11)
+($I924*'fnd base rates'!I$12)
+($J924*'fnd base rates'!I$13)
+($K924*'fnd base rates'!I$14)
+($M924*'fnd base rates'!I$16)
+($N924*'fnd base rates'!I$17)
+($O924*'fnd base rates'!I$18)
+($P924*VLOOKUP($S924+12,rate_basefnd,9)))
*$R924</f>
        <v>2005.5900000000001</v>
      </c>
      <c r="AB924" s="68">
        <f>(($D924*'fnd base rates'!J$7)
+($E924*'fnd base rates'!J$8)
+($F924*'fnd base rates'!J$9)
+($G924*'fnd base rates'!J$10)
+($H924*'fnd base rates'!J$11)
+($I924*'fnd base rates'!J$12)
+($J924*'fnd base rates'!J$13)
+($K924*'fnd base rates'!J$14)
+($M924*'fnd base rates'!J$16)
+($N924*'fnd base rates'!J$17)
+($O924*'fnd base rates'!J$18)
+($P924*VLOOKUP($S924+12,rate_basefnd,10)))
*$R924</f>
        <v>3791.7599999999998</v>
      </c>
      <c r="AC924" s="68">
        <f>(($D924*'fnd base rates'!K$7)
+($E924*'fnd base rates'!K$8)
+($F924*'fnd base rates'!K$9)
+($G924*'fnd base rates'!K$10)
+($H924*'fnd base rates'!K$11)
+($I924*'fnd base rates'!K$12)
+($J924*'fnd base rates'!K$13)
+($K924*'fnd base rates'!K$14)
+($M924*'fnd base rates'!K$16)
+($N924*'fnd base rates'!K$17)
+($O924*'fnd base rates'!K$18)
+($P924*VLOOKUP($S924+12,rate_basefnd,11)))
*$R924</f>
        <v>4093.5380000000005</v>
      </c>
      <c r="AD924" s="68">
        <f>(($D924*'fnd base rates'!L$7)
+($E924*'fnd base rates'!L$8)
+($F924*'fnd base rates'!L$9)
+($G924*'fnd base rates'!L$10)
+($H924*'fnd base rates'!L$11)
+($I924*'fnd base rates'!L$12)
+($J924*'fnd base rates'!L$13)
+($K924*'fnd base rates'!L$14)
+($M924*'fnd base rates'!L$16)
+($N924*'fnd base rates'!L$17)
+($O924*'fnd base rates'!L$18)
+($P924*VLOOKUP($S924+12,rate_basefnd,12)))</f>
        <v>9560.2963999999993</v>
      </c>
      <c r="AE924" s="68">
        <f>(($D924*'fnd base rates'!M$7)
+($E924*'fnd base rates'!M$8)
+($F924*'fnd base rates'!M$9)
+($G924*'fnd base rates'!M$10)
+($H924*'fnd base rates'!M$11)
+($I924*'fnd base rates'!M$12)
+($J924*'fnd base rates'!M$13)
+($K924*'fnd base rates'!M$14)
+($M924*'fnd base rates'!M$16)
+($N924*'fnd base rates'!M$17)
+($O924*'fnd base rates'!M$18)
+($P924*VLOOKUP($S924+12,rate_basefnd,13)))</f>
        <v>0</v>
      </c>
      <c r="AF924" s="3">
        <f t="shared" si="197"/>
        <v>62167.352000000014</v>
      </c>
      <c r="AH924" s="205">
        <f t="shared" si="198"/>
        <v>3503160149</v>
      </c>
      <c r="AI924" s="3" t="str">
        <f t="shared" si="202"/>
        <v>3503</v>
      </c>
      <c r="AJ924" s="1" t="str">
        <f t="shared" si="203"/>
        <v>160</v>
      </c>
      <c r="AK924" s="1" t="str">
        <f t="shared" si="204"/>
        <v>149</v>
      </c>
      <c r="AL924" s="3">
        <f t="shared" si="199"/>
        <v>1</v>
      </c>
      <c r="AM924" s="3">
        <f t="shared" si="209"/>
        <v>3</v>
      </c>
      <c r="AN924" s="3">
        <f t="shared" si="205"/>
        <v>62167.352000000014</v>
      </c>
      <c r="AO924" s="3">
        <f t="shared" si="206"/>
        <v>20722</v>
      </c>
      <c r="AP924" s="3">
        <f t="shared" si="200"/>
        <v>3803</v>
      </c>
      <c r="AQ924" s="3">
        <v>16919</v>
      </c>
      <c r="AS924" s="68"/>
      <c r="AT924" s="68"/>
      <c r="AX924" s="4">
        <f t="shared" si="207"/>
        <v>0</v>
      </c>
      <c r="AZ924" s="4">
        <f t="shared" si="208"/>
        <v>0</v>
      </c>
      <c r="BB924" s="4"/>
    </row>
    <row r="925" spans="1:54" s="3" customFormat="1">
      <c r="A925" s="205" t="str">
        <f t="shared" ref="A925:A977" si="210">LEFT(B925,4)</f>
        <v>3503</v>
      </c>
      <c r="B925" s="1">
        <v>3503160160</v>
      </c>
      <c r="C925" s="7" t="s">
        <v>134</v>
      </c>
      <c r="D925" s="8">
        <f>'fnd enro'!D925</f>
        <v>0</v>
      </c>
      <c r="E925" s="8">
        <f>'fnd enro'!E925</f>
        <v>0</v>
      </c>
      <c r="F925" s="8">
        <f>'fnd enro'!F925</f>
        <v>78</v>
      </c>
      <c r="G925" s="8">
        <f>'fnd enro'!G925</f>
        <v>489</v>
      </c>
      <c r="H925" s="8">
        <f>'fnd enro'!H925</f>
        <v>302</v>
      </c>
      <c r="I925" s="8">
        <f>'fnd enro'!I925</f>
        <v>287</v>
      </c>
      <c r="J925" s="8">
        <f>'fnd enro'!J925</f>
        <v>0</v>
      </c>
      <c r="K925" s="9">
        <f>'fnd enro'!K925</f>
        <v>46.24</v>
      </c>
      <c r="L925" s="8">
        <f>'fnd enro'!L925</f>
        <v>0</v>
      </c>
      <c r="M925" s="8">
        <f>'fnd enro'!M925</f>
        <v>240</v>
      </c>
      <c r="N925" s="8">
        <f>'fnd enro'!N925</f>
        <v>44</v>
      </c>
      <c r="O925" s="8">
        <f>'fnd enro'!O925</f>
        <v>58</v>
      </c>
      <c r="P925" s="8">
        <f>'fnd enro'!P925</f>
        <v>821</v>
      </c>
      <c r="Q925" s="8">
        <f>'fnd enro'!R925</f>
        <v>1156</v>
      </c>
      <c r="R925" s="9">
        <f t="shared" si="196"/>
        <v>1</v>
      </c>
      <c r="S925" s="8">
        <f>VALUE('fnd enro'!Q925)</f>
        <v>11</v>
      </c>
      <c r="T925" s="1"/>
      <c r="U925" s="68">
        <f>(($D925*'fnd base rates'!C$7)
+($E925*'fnd base rates'!C$8)
+($F925*'fnd base rates'!C$9)
+($G925*'fnd base rates'!C$10)
+($H925*'fnd base rates'!C$11)
+($I925*'fnd base rates'!C$12)
+($J925*'fnd base rates'!C$13)
+($K925*'fnd base rates'!C$14)
+($M925*'fnd base rates'!C$16)
+($N925*'fnd base rates'!C$17)
+($O925*'fnd base rates'!C$18)
+($P925*VLOOKUP($S925+12,rate_basefnd,3)))
*$R925</f>
        <v>842619.88720000011</v>
      </c>
      <c r="V925" s="68">
        <f>(($D925*'fnd base rates'!D$7)
+($E925*'fnd base rates'!D$8)
+($F925*'fnd base rates'!D$9)
+($G925*'fnd base rates'!D$10)
+($H925*'fnd base rates'!D$11)
+($I925*'fnd base rates'!D$12)
+($J925*'fnd base rates'!D$13)
+($K925*'fnd base rates'!D$14)
+($M925*'fnd base rates'!D$16)
+($N925*'fnd base rates'!D$17)
+($O925*'fnd base rates'!D$18)
+($P925*VLOOKUP($S925+12,rate_basefnd,4)))
*$R925</f>
        <v>1558754.27</v>
      </c>
      <c r="W925" s="68">
        <f>(($D925*'fnd base rates'!E$7)
+($E925*'fnd base rates'!E$8)
+($F925*'fnd base rates'!E$9)
+($G925*'fnd base rates'!E$10)
+($H925*'fnd base rates'!E$11)
+($I925*'fnd base rates'!E$12)
+($J925*'fnd base rates'!E$13)
+($K925*'fnd base rates'!E$14)
+($M925*'fnd base rates'!E$16)
+($N925*'fnd base rates'!E$17)
+($O925*'fnd base rates'!E$18)
+($P925*VLOOKUP($S925+12,rate_basefnd,5)))
*$R925</f>
        <v>10609004.094799999</v>
      </c>
      <c r="X925" s="68">
        <f>(($D925*'fnd base rates'!F$7)
+($E925*'fnd base rates'!F$8)
+($F925*'fnd base rates'!F$9)
+($G925*'fnd base rates'!F$10)
+($H925*'fnd base rates'!F$11)
+($I925*'fnd base rates'!F$12)
+($J925*'fnd base rates'!F$13)
+($K925*'fnd base rates'!F$14)
+($M925*'fnd base rates'!F$16)
+($N925*'fnd base rates'!F$17)
+($O925*'fnd base rates'!F$18)
+($P925*VLOOKUP($S925+12,rate_basefnd,6)))
*$R925</f>
        <v>1492955.2368000003</v>
      </c>
      <c r="Y925" s="68">
        <f>(($D925*'fnd base rates'!G$7)
+($E925*'fnd base rates'!G$8)
+($F925*'fnd base rates'!G$9)
+($G925*'fnd base rates'!G$10)
+($H925*'fnd base rates'!G$11)
+($I925*'fnd base rates'!G$12)
+($J925*'fnd base rates'!G$13)
+($K925*'fnd base rates'!G$14)
+($M925*'fnd base rates'!G$16)
+($N925*'fnd base rates'!G$17)
+($O925*'fnd base rates'!G$18)
+($P925*VLOOKUP($S925+12,rate_basefnd,7)))
*$R925</f>
        <v>467297.2524</v>
      </c>
      <c r="Z925" s="68">
        <f>(($D925*'fnd base rates'!H$7)
+($E925*'fnd base rates'!H$8)
+($F925*'fnd base rates'!H$9)
+($G925*'fnd base rates'!H$10)
+($H925*'fnd base rates'!H$11)
+($I925*'fnd base rates'!H$12)
+($J925*'fnd base rates'!H$13)
+($K925*'fnd base rates'!H$14)
+($M925*'fnd base rates'!H$16)
+($N925*'fnd base rates'!H$17)
+($O925*'fnd base rates'!H$18)
+($P925*VLOOKUP($S925+12,rate_basefnd,8)))</f>
        <v>859872.73399999994</v>
      </c>
      <c r="AA925" s="68">
        <f>(($D925*'fnd base rates'!I$7)
+($E925*'fnd base rates'!I$8)
+($F925*'fnd base rates'!I$9)
+($G925*'fnd base rates'!I$10)
+($H925*'fnd base rates'!I$11)
+($I925*'fnd base rates'!I$12)
+($J925*'fnd base rates'!I$13)
+($K925*'fnd base rates'!I$14)
+($M925*'fnd base rates'!I$16)
+($N925*'fnd base rates'!I$17)
+($O925*'fnd base rates'!I$18)
+($P925*VLOOKUP($S925+12,rate_basefnd,9)))
*$R925</f>
        <v>760281.38000000012</v>
      </c>
      <c r="AB925" s="68">
        <f>(($D925*'fnd base rates'!J$7)
+($E925*'fnd base rates'!J$8)
+($F925*'fnd base rates'!J$9)
+($G925*'fnd base rates'!J$10)
+($H925*'fnd base rates'!J$11)
+($I925*'fnd base rates'!J$12)
+($J925*'fnd base rates'!J$13)
+($K925*'fnd base rates'!J$14)
+($M925*'fnd base rates'!J$16)
+($N925*'fnd base rates'!J$17)
+($O925*'fnd base rates'!J$18)
+($P925*VLOOKUP($S925+12,rate_basefnd,10)))
*$R925</f>
        <v>1398086.45</v>
      </c>
      <c r="AC925" s="68">
        <f>(($D925*'fnd base rates'!K$7)
+($E925*'fnd base rates'!K$8)
+($F925*'fnd base rates'!K$9)
+($G925*'fnd base rates'!K$10)
+($H925*'fnd base rates'!K$11)
+($I925*'fnd base rates'!K$12)
+($J925*'fnd base rates'!K$13)
+($K925*'fnd base rates'!K$14)
+($M925*'fnd base rates'!K$16)
+($N925*'fnd base rates'!K$17)
+($O925*'fnd base rates'!K$18)
+($P925*VLOOKUP($S925+12,rate_basefnd,11)))
*$R925</f>
        <v>1590899.2159999998</v>
      </c>
      <c r="AD925" s="68">
        <f>(($D925*'fnd base rates'!L$7)
+($E925*'fnd base rates'!L$8)
+($F925*'fnd base rates'!L$9)
+($G925*'fnd base rates'!L$10)
+($H925*'fnd base rates'!L$11)
+($I925*'fnd base rates'!L$12)
+($J925*'fnd base rates'!L$13)
+($K925*'fnd base rates'!L$14)
+($M925*'fnd base rates'!L$16)
+($N925*'fnd base rates'!L$17)
+($O925*'fnd base rates'!L$18)
+($P925*VLOOKUP($S925+12,rate_basefnd,12)))</f>
        <v>3695083.6228</v>
      </c>
      <c r="AE925" s="68">
        <f>(($D925*'fnd base rates'!M$7)
+($E925*'fnd base rates'!M$8)
+($F925*'fnd base rates'!M$9)
+($G925*'fnd base rates'!M$10)
+($H925*'fnd base rates'!M$11)
+($I925*'fnd base rates'!M$12)
+($J925*'fnd base rates'!M$13)
+($K925*'fnd base rates'!M$14)
+($M925*'fnd base rates'!M$16)
+($N925*'fnd base rates'!M$17)
+($O925*'fnd base rates'!M$18)
+($P925*VLOOKUP($S925+12,rate_basefnd,13)))</f>
        <v>0</v>
      </c>
      <c r="AF925" s="3">
        <f t="shared" si="197"/>
        <v>23274854.143999998</v>
      </c>
      <c r="AH925" s="205">
        <f t="shared" si="198"/>
        <v>3503160160</v>
      </c>
      <c r="AI925" s="3" t="str">
        <f t="shared" si="202"/>
        <v>3503</v>
      </c>
      <c r="AJ925" s="1" t="str">
        <f t="shared" si="203"/>
        <v>160</v>
      </c>
      <c r="AK925" s="1" t="str">
        <f t="shared" si="204"/>
        <v>160</v>
      </c>
      <c r="AL925" s="3">
        <f t="shared" si="199"/>
        <v>1</v>
      </c>
      <c r="AM925" s="3">
        <f t="shared" si="209"/>
        <v>1156</v>
      </c>
      <c r="AN925" s="3">
        <f t="shared" si="205"/>
        <v>23274854.143999998</v>
      </c>
      <c r="AO925" s="3">
        <f t="shared" si="206"/>
        <v>20134</v>
      </c>
      <c r="AP925" s="3">
        <f t="shared" si="200"/>
        <v>4314</v>
      </c>
      <c r="AQ925" s="3">
        <v>15820</v>
      </c>
      <c r="AS925" s="68"/>
      <c r="AT925" s="68"/>
      <c r="AX925" s="4">
        <f t="shared" si="207"/>
        <v>0</v>
      </c>
      <c r="AZ925" s="4">
        <f t="shared" si="208"/>
        <v>0</v>
      </c>
      <c r="BB925" s="4"/>
    </row>
    <row r="926" spans="1:54" s="3" customFormat="1">
      <c r="A926" s="205" t="str">
        <f t="shared" si="210"/>
        <v>3503</v>
      </c>
      <c r="B926" s="1">
        <v>3503160301</v>
      </c>
      <c r="C926" s="7" t="s">
        <v>134</v>
      </c>
      <c r="D926" s="8">
        <f>'fnd enro'!D926</f>
        <v>0</v>
      </c>
      <c r="E926" s="8">
        <f>'fnd enro'!E926</f>
        <v>0</v>
      </c>
      <c r="F926" s="8">
        <f>'fnd enro'!F926</f>
        <v>0</v>
      </c>
      <c r="G926" s="8">
        <f>'fnd enro'!G926</f>
        <v>0</v>
      </c>
      <c r="H926" s="8">
        <f>'fnd enro'!H926</f>
        <v>0</v>
      </c>
      <c r="I926" s="8">
        <f>'fnd enro'!I926</f>
        <v>2</v>
      </c>
      <c r="J926" s="8">
        <f>'fnd enro'!J926</f>
        <v>0</v>
      </c>
      <c r="K926" s="9">
        <f>'fnd enro'!K926</f>
        <v>0.08</v>
      </c>
      <c r="L926" s="8">
        <f>'fnd enro'!L926</f>
        <v>0</v>
      </c>
      <c r="M926" s="8">
        <f>'fnd enro'!M926</f>
        <v>0</v>
      </c>
      <c r="N926" s="8">
        <f>'fnd enro'!N926</f>
        <v>0</v>
      </c>
      <c r="O926" s="8">
        <f>'fnd enro'!O926</f>
        <v>0</v>
      </c>
      <c r="P926" s="8">
        <f>'fnd enro'!P926</f>
        <v>1</v>
      </c>
      <c r="Q926" s="8">
        <f>'fnd enro'!R926</f>
        <v>2</v>
      </c>
      <c r="R926" s="9">
        <f t="shared" si="196"/>
        <v>1</v>
      </c>
      <c r="S926" s="8">
        <f>VALUE('fnd enro'!Q926)</f>
        <v>5</v>
      </c>
      <c r="T926" s="1"/>
      <c r="U926" s="68">
        <f>(($D926*'fnd base rates'!C$7)
+($E926*'fnd base rates'!C$8)
+($F926*'fnd base rates'!C$9)
+($G926*'fnd base rates'!C$10)
+($H926*'fnd base rates'!C$11)
+($I926*'fnd base rates'!C$12)
+($J926*'fnd base rates'!C$13)
+($K926*'fnd base rates'!C$14)
+($M926*'fnd base rates'!C$16)
+($N926*'fnd base rates'!C$17)
+($O926*'fnd base rates'!C$18)
+($P926*VLOOKUP($S926+12,rate_basefnd,3)))
*$R926</f>
        <v>1270.9123999999999</v>
      </c>
      <c r="V926" s="68">
        <f>(($D926*'fnd base rates'!D$7)
+($E926*'fnd base rates'!D$8)
+($F926*'fnd base rates'!D$9)
+($G926*'fnd base rates'!D$10)
+($H926*'fnd base rates'!D$11)
+($I926*'fnd base rates'!D$12)
+($J926*'fnd base rates'!D$13)
+($K926*'fnd base rates'!D$14)
+($M926*'fnd base rates'!D$16)
+($N926*'fnd base rates'!D$17)
+($O926*'fnd base rates'!D$18)
+($P926*VLOOKUP($S926+12,rate_basefnd,4)))
*$R926</f>
        <v>2036.71</v>
      </c>
      <c r="W926" s="68">
        <f>(($D926*'fnd base rates'!E$7)
+($E926*'fnd base rates'!E$8)
+($F926*'fnd base rates'!E$9)
+($G926*'fnd base rates'!E$10)
+($H926*'fnd base rates'!E$11)
+($I926*'fnd base rates'!E$12)
+($J926*'fnd base rates'!E$13)
+($K926*'fnd base rates'!E$14)
+($M926*'fnd base rates'!E$16)
+($N926*'fnd base rates'!E$17)
+($O926*'fnd base rates'!E$18)
+($P926*VLOOKUP($S926+12,rate_basefnd,5)))
*$R926</f>
        <v>14240.201599999999</v>
      </c>
      <c r="X926" s="68">
        <f>(($D926*'fnd base rates'!F$7)
+($E926*'fnd base rates'!F$8)
+($F926*'fnd base rates'!F$9)
+($G926*'fnd base rates'!F$10)
+($H926*'fnd base rates'!F$11)
+($I926*'fnd base rates'!F$12)
+($J926*'fnd base rates'!F$13)
+($K926*'fnd base rates'!F$14)
+($M926*'fnd base rates'!F$16)
+($N926*'fnd base rates'!F$17)
+($O926*'fnd base rates'!F$18)
+($P926*VLOOKUP($S926+12,rate_basefnd,6)))
*$R926</f>
        <v>1995.7055999999998</v>
      </c>
      <c r="Y926" s="68">
        <f>(($D926*'fnd base rates'!G$7)
+($E926*'fnd base rates'!G$8)
+($F926*'fnd base rates'!G$9)
+($G926*'fnd base rates'!G$10)
+($H926*'fnd base rates'!G$11)
+($I926*'fnd base rates'!G$12)
+($J926*'fnd base rates'!G$13)
+($K926*'fnd base rates'!G$14)
+($M926*'fnd base rates'!G$16)
+($N926*'fnd base rates'!G$17)
+($O926*'fnd base rates'!G$18)
+($P926*VLOOKUP($S926+12,rate_basefnd,7)))
*$R926</f>
        <v>525.73079999999993</v>
      </c>
      <c r="Z926" s="68">
        <f>(($D926*'fnd base rates'!H$7)
+($E926*'fnd base rates'!H$8)
+($F926*'fnd base rates'!H$9)
+($G926*'fnd base rates'!H$10)
+($H926*'fnd base rates'!H$11)
+($I926*'fnd base rates'!H$12)
+($J926*'fnd base rates'!H$13)
+($K926*'fnd base rates'!H$14)
+($M926*'fnd base rates'!H$16)
+($N926*'fnd base rates'!H$17)
+($O926*'fnd base rates'!H$18)
+($P926*VLOOKUP($S926+12,rate_basefnd,8)))</f>
        <v>1863.1580000000001</v>
      </c>
      <c r="AA926" s="68">
        <f>(($D926*'fnd base rates'!I$7)
+($E926*'fnd base rates'!I$8)
+($F926*'fnd base rates'!I$9)
+($G926*'fnd base rates'!I$10)
+($H926*'fnd base rates'!I$11)
+($I926*'fnd base rates'!I$12)
+($J926*'fnd base rates'!I$13)
+($K926*'fnd base rates'!I$14)
+($M926*'fnd base rates'!I$16)
+($N926*'fnd base rates'!I$17)
+($O926*'fnd base rates'!I$18)
+($P926*VLOOKUP($S926+12,rate_basefnd,9)))
*$R926</f>
        <v>1079.1399999999999</v>
      </c>
      <c r="AB926" s="68">
        <f>(($D926*'fnd base rates'!J$7)
+($E926*'fnd base rates'!J$8)
+($F926*'fnd base rates'!J$9)
+($G926*'fnd base rates'!J$10)
+($H926*'fnd base rates'!J$11)
+($I926*'fnd base rates'!J$12)
+($J926*'fnd base rates'!J$13)
+($K926*'fnd base rates'!J$14)
+($M926*'fnd base rates'!J$16)
+($N926*'fnd base rates'!J$17)
+($O926*'fnd base rates'!J$18)
+($P926*VLOOKUP($S926+12,rate_basefnd,10)))
*$R926</f>
        <v>1969.78</v>
      </c>
      <c r="AC926" s="68">
        <f>(($D926*'fnd base rates'!K$7)
+($E926*'fnd base rates'!K$8)
+($F926*'fnd base rates'!K$9)
+($G926*'fnd base rates'!K$10)
+($H926*'fnd base rates'!K$11)
+($I926*'fnd base rates'!K$12)
+($J926*'fnd base rates'!K$13)
+($K926*'fnd base rates'!K$14)
+($M926*'fnd base rates'!K$16)
+($N926*'fnd base rates'!K$17)
+($O926*'fnd base rates'!K$18)
+($P926*VLOOKUP($S926+12,rate_basefnd,11)))
*$R926</f>
        <v>2561.7719999999999</v>
      </c>
      <c r="AD926" s="68">
        <f>(($D926*'fnd base rates'!L$7)
+($E926*'fnd base rates'!L$8)
+($F926*'fnd base rates'!L$9)
+($G926*'fnd base rates'!L$10)
+($H926*'fnd base rates'!L$11)
+($I926*'fnd base rates'!L$12)
+($J926*'fnd base rates'!L$13)
+($K926*'fnd base rates'!L$14)
+($M926*'fnd base rates'!L$16)
+($N926*'fnd base rates'!L$17)
+($O926*'fnd base rates'!L$18)
+($P926*VLOOKUP($S926+12,rate_basefnd,12)))</f>
        <v>4953.7676000000001</v>
      </c>
      <c r="AE926" s="68">
        <f>(($D926*'fnd base rates'!M$7)
+($E926*'fnd base rates'!M$8)
+($F926*'fnd base rates'!M$9)
+($G926*'fnd base rates'!M$10)
+($H926*'fnd base rates'!M$11)
+($I926*'fnd base rates'!M$12)
+($J926*'fnd base rates'!M$13)
+($K926*'fnd base rates'!M$14)
+($M926*'fnd base rates'!M$16)
+($N926*'fnd base rates'!M$17)
+($O926*'fnd base rates'!M$18)
+($P926*VLOOKUP($S926+12,rate_basefnd,13)))</f>
        <v>0</v>
      </c>
      <c r="AF926" s="3">
        <f t="shared" si="197"/>
        <v>32496.878000000001</v>
      </c>
      <c r="AH926" s="205">
        <f t="shared" si="198"/>
        <v>3503160301</v>
      </c>
      <c r="AI926" s="3" t="str">
        <f t="shared" si="202"/>
        <v>3503</v>
      </c>
      <c r="AJ926" s="1" t="str">
        <f t="shared" si="203"/>
        <v>160</v>
      </c>
      <c r="AK926" s="1" t="str">
        <f t="shared" si="204"/>
        <v>301</v>
      </c>
      <c r="AL926" s="3">
        <f t="shared" si="199"/>
        <v>1</v>
      </c>
      <c r="AM926" s="3">
        <f t="shared" si="209"/>
        <v>2</v>
      </c>
      <c r="AN926" s="3">
        <f t="shared" si="205"/>
        <v>32496.878000000001</v>
      </c>
      <c r="AO926" s="3">
        <f t="shared" si="206"/>
        <v>16248</v>
      </c>
      <c r="AP926" s="3">
        <f t="shared" si="200"/>
        <v>1072</v>
      </c>
      <c r="AQ926" s="3">
        <v>15176</v>
      </c>
      <c r="AS926" s="68"/>
      <c r="AT926" s="68"/>
      <c r="AX926" s="4">
        <f t="shared" si="207"/>
        <v>0</v>
      </c>
      <c r="AZ926" s="4">
        <f t="shared" si="208"/>
        <v>0</v>
      </c>
      <c r="BB926" s="4"/>
    </row>
    <row r="927" spans="1:54" s="3" customFormat="1">
      <c r="A927" s="205" t="str">
        <f t="shared" si="210"/>
        <v>3503</v>
      </c>
      <c r="B927" s="1">
        <v>3503160735</v>
      </c>
      <c r="C927" s="7" t="s">
        <v>134</v>
      </c>
      <c r="D927" s="8">
        <f>'fnd enro'!D927</f>
        <v>0</v>
      </c>
      <c r="E927" s="8">
        <f>'fnd enro'!E927</f>
        <v>0</v>
      </c>
      <c r="F927" s="8">
        <f>'fnd enro'!F927</f>
        <v>0</v>
      </c>
      <c r="G927" s="8">
        <f>'fnd enro'!G927</f>
        <v>2</v>
      </c>
      <c r="H927" s="8">
        <f>'fnd enro'!H927</f>
        <v>1</v>
      </c>
      <c r="I927" s="8">
        <f>'fnd enro'!I927</f>
        <v>0</v>
      </c>
      <c r="J927" s="8">
        <f>'fnd enro'!J927</f>
        <v>0</v>
      </c>
      <c r="K927" s="9">
        <f>'fnd enro'!K927</f>
        <v>0.12</v>
      </c>
      <c r="L927" s="8">
        <f>'fnd enro'!L927</f>
        <v>0</v>
      </c>
      <c r="M927" s="8">
        <f>'fnd enro'!M927</f>
        <v>0</v>
      </c>
      <c r="N927" s="8">
        <f>'fnd enro'!N927</f>
        <v>0</v>
      </c>
      <c r="O927" s="8">
        <f>'fnd enro'!O927</f>
        <v>0</v>
      </c>
      <c r="P927" s="8">
        <f>'fnd enro'!P927</f>
        <v>0</v>
      </c>
      <c r="Q927" s="8">
        <f>'fnd enro'!R927</f>
        <v>3</v>
      </c>
      <c r="R927" s="9">
        <f t="shared" si="196"/>
        <v>1</v>
      </c>
      <c r="S927" s="8">
        <f>VALUE('fnd enro'!Q927)</f>
        <v>6</v>
      </c>
      <c r="T927" s="1"/>
      <c r="U927" s="68">
        <f>(($D927*'fnd base rates'!C$7)
+($E927*'fnd base rates'!C$8)
+($F927*'fnd base rates'!C$9)
+($G927*'fnd base rates'!C$10)
+($H927*'fnd base rates'!C$11)
+($I927*'fnd base rates'!C$12)
+($J927*'fnd base rates'!C$13)
+($K927*'fnd base rates'!C$14)
+($M927*'fnd base rates'!C$16)
+($N927*'fnd base rates'!C$17)
+($O927*'fnd base rates'!C$18)
+($P927*VLOOKUP($S927+12,rate_basefnd,3)))
*$R927</f>
        <v>1798.9836</v>
      </c>
      <c r="V927" s="68">
        <f>(($D927*'fnd base rates'!D$7)
+($E927*'fnd base rates'!D$8)
+($F927*'fnd base rates'!D$9)
+($G927*'fnd base rates'!D$10)
+($H927*'fnd base rates'!D$11)
+($I927*'fnd base rates'!D$12)
+($J927*'fnd base rates'!D$13)
+($K927*'fnd base rates'!D$14)
+($M927*'fnd base rates'!D$16)
+($N927*'fnd base rates'!D$17)
+($O927*'fnd base rates'!D$18)
+($P927*VLOOKUP($S927+12,rate_basefnd,4)))
*$R927</f>
        <v>2546.2200000000003</v>
      </c>
      <c r="W927" s="68">
        <f>(($D927*'fnd base rates'!E$7)
+($E927*'fnd base rates'!E$8)
+($F927*'fnd base rates'!E$9)
+($G927*'fnd base rates'!E$10)
+($H927*'fnd base rates'!E$11)
+($I927*'fnd base rates'!E$12)
+($J927*'fnd base rates'!E$13)
+($K927*'fnd base rates'!E$14)
+($M927*'fnd base rates'!E$16)
+($N927*'fnd base rates'!E$17)
+($O927*'fnd base rates'!E$18)
+($P927*VLOOKUP($S927+12,rate_basefnd,5)))
*$R927</f>
        <v>12492.152399999999</v>
      </c>
      <c r="X927" s="68">
        <f>(($D927*'fnd base rates'!F$7)
+($E927*'fnd base rates'!F$8)
+($F927*'fnd base rates'!F$9)
+($G927*'fnd base rates'!F$10)
+($H927*'fnd base rates'!F$11)
+($I927*'fnd base rates'!F$12)
+($J927*'fnd base rates'!F$13)
+($K927*'fnd base rates'!F$14)
+($M927*'fnd base rates'!F$16)
+($N927*'fnd base rates'!F$17)
+($O927*'fnd base rates'!F$18)
+($P927*VLOOKUP($S927+12,rate_basefnd,6)))
*$R927</f>
        <v>3913.8784000000001</v>
      </c>
      <c r="Y927" s="68">
        <f>(($D927*'fnd base rates'!G$7)
+($E927*'fnd base rates'!G$8)
+($F927*'fnd base rates'!G$9)
+($G927*'fnd base rates'!G$10)
+($H927*'fnd base rates'!G$11)
+($I927*'fnd base rates'!G$12)
+($J927*'fnd base rates'!G$13)
+($K927*'fnd base rates'!G$14)
+($M927*'fnd base rates'!G$16)
+($N927*'fnd base rates'!G$17)
+($O927*'fnd base rates'!G$18)
+($P927*VLOOKUP($S927+12,rate_basefnd,7)))
*$R927</f>
        <v>536.93119999999999</v>
      </c>
      <c r="Z927" s="68">
        <f>(($D927*'fnd base rates'!H$7)
+($E927*'fnd base rates'!H$8)
+($F927*'fnd base rates'!H$9)
+($G927*'fnd base rates'!H$10)
+($H927*'fnd base rates'!H$11)
+($I927*'fnd base rates'!H$12)
+($J927*'fnd base rates'!H$13)
+($K927*'fnd base rates'!H$14)
+($M927*'fnd base rates'!H$16)
+($N927*'fnd base rates'!H$17)
+($O927*'fnd base rates'!H$18)
+($P927*VLOOKUP($S927+12,rate_basefnd,8)))</f>
        <v>1743.9119999999998</v>
      </c>
      <c r="AA927" s="68">
        <f>(($D927*'fnd base rates'!I$7)
+($E927*'fnd base rates'!I$8)
+($F927*'fnd base rates'!I$9)
+($G927*'fnd base rates'!I$10)
+($H927*'fnd base rates'!I$11)
+($I927*'fnd base rates'!I$12)
+($J927*'fnd base rates'!I$13)
+($K927*'fnd base rates'!I$14)
+($M927*'fnd base rates'!I$16)
+($N927*'fnd base rates'!I$17)
+($O927*'fnd base rates'!I$18)
+($P927*VLOOKUP($S927+12,rate_basefnd,9)))
*$R927</f>
        <v>1359.48</v>
      </c>
      <c r="AB927" s="68">
        <f>(($D927*'fnd base rates'!J$7)
+($E927*'fnd base rates'!J$8)
+($F927*'fnd base rates'!J$9)
+($G927*'fnd base rates'!J$10)
+($H927*'fnd base rates'!J$11)
+($I927*'fnd base rates'!J$12)
+($J927*'fnd base rates'!J$13)
+($K927*'fnd base rates'!J$14)
+($M927*'fnd base rates'!J$16)
+($N927*'fnd base rates'!J$17)
+($O927*'fnd base rates'!J$18)
+($P927*VLOOKUP($S927+12,rate_basefnd,10)))
*$R927</f>
        <v>613.96</v>
      </c>
      <c r="AC927" s="68">
        <f>(($D927*'fnd base rates'!K$7)
+($E927*'fnd base rates'!K$8)
+($F927*'fnd base rates'!K$9)
+($G927*'fnd base rates'!K$10)
+($H927*'fnd base rates'!K$11)
+($I927*'fnd base rates'!K$12)
+($J927*'fnd base rates'!K$13)
+($K927*'fnd base rates'!K$14)
+($M927*'fnd base rates'!K$16)
+($N927*'fnd base rates'!K$17)
+($O927*'fnd base rates'!K$18)
+($P927*VLOOKUP($S927+12,rate_basefnd,11)))
*$R927</f>
        <v>3767.6680000000001</v>
      </c>
      <c r="AD927" s="68">
        <f>(($D927*'fnd base rates'!L$7)
+($E927*'fnd base rates'!L$8)
+($F927*'fnd base rates'!L$9)
+($G927*'fnd base rates'!L$10)
+($H927*'fnd base rates'!L$11)
+($I927*'fnd base rates'!L$12)
+($J927*'fnd base rates'!L$13)
+($K927*'fnd base rates'!L$14)
+($M927*'fnd base rates'!L$16)
+($N927*'fnd base rates'!L$17)
+($O927*'fnd base rates'!L$18)
+($P927*VLOOKUP($S927+12,rate_basefnd,12)))</f>
        <v>6953.2363999999998</v>
      </c>
      <c r="AE927" s="68">
        <f>(($D927*'fnd base rates'!M$7)
+($E927*'fnd base rates'!M$8)
+($F927*'fnd base rates'!M$9)
+($G927*'fnd base rates'!M$10)
+($H927*'fnd base rates'!M$11)
+($I927*'fnd base rates'!M$12)
+($J927*'fnd base rates'!M$13)
+($K927*'fnd base rates'!M$14)
+($M927*'fnd base rates'!M$16)
+($N927*'fnd base rates'!M$17)
+($O927*'fnd base rates'!M$18)
+($P927*VLOOKUP($S927+12,rate_basefnd,13)))</f>
        <v>0</v>
      </c>
      <c r="AF927" s="3">
        <f t="shared" si="197"/>
        <v>35726.421999999999</v>
      </c>
      <c r="AH927" s="205">
        <f t="shared" si="198"/>
        <v>3503160735</v>
      </c>
      <c r="AI927" s="3" t="str">
        <f t="shared" si="202"/>
        <v>3503</v>
      </c>
      <c r="AJ927" s="1" t="str">
        <f t="shared" si="203"/>
        <v>160</v>
      </c>
      <c r="AK927" s="1" t="str">
        <f t="shared" si="204"/>
        <v>735</v>
      </c>
      <c r="AL927" s="3">
        <f t="shared" si="199"/>
        <v>1</v>
      </c>
      <c r="AM927" s="3">
        <f t="shared" si="209"/>
        <v>3</v>
      </c>
      <c r="AN927" s="3">
        <f t="shared" si="205"/>
        <v>35726.421999999999</v>
      </c>
      <c r="AO927" s="3">
        <f t="shared" si="206"/>
        <v>11909</v>
      </c>
      <c r="AP927" s="3">
        <f t="shared" si="200"/>
        <v>-3391</v>
      </c>
      <c r="AQ927" s="3">
        <v>15300</v>
      </c>
      <c r="AS927" s="68"/>
      <c r="AT927" s="68"/>
      <c r="AX927" s="4">
        <f t="shared" si="207"/>
        <v>0</v>
      </c>
      <c r="AZ927" s="4">
        <f t="shared" si="208"/>
        <v>0</v>
      </c>
      <c r="BB927" s="4"/>
    </row>
    <row r="928" spans="1:54" s="3" customFormat="1">
      <c r="A928" s="205" t="str">
        <f t="shared" si="210"/>
        <v>3506</v>
      </c>
      <c r="B928" s="1">
        <v>3506262016</v>
      </c>
      <c r="C928" s="7" t="s">
        <v>136</v>
      </c>
      <c r="D928" s="8">
        <f>'fnd enro'!D928</f>
        <v>0</v>
      </c>
      <c r="E928" s="8">
        <f>'fnd enro'!E928</f>
        <v>0</v>
      </c>
      <c r="F928" s="8">
        <f>'fnd enro'!F928</f>
        <v>0</v>
      </c>
      <c r="G928" s="8">
        <f>'fnd enro'!G928</f>
        <v>0</v>
      </c>
      <c r="H928" s="8">
        <f>'fnd enro'!H928</f>
        <v>1</v>
      </c>
      <c r="I928" s="8">
        <f>'fnd enro'!I928</f>
        <v>0</v>
      </c>
      <c r="J928" s="8">
        <f>'fnd enro'!J928</f>
        <v>0</v>
      </c>
      <c r="K928" s="9">
        <f>'fnd enro'!K928</f>
        <v>0.04</v>
      </c>
      <c r="L928" s="8">
        <f>'fnd enro'!L928</f>
        <v>0</v>
      </c>
      <c r="M928" s="8">
        <f>'fnd enro'!M928</f>
        <v>0</v>
      </c>
      <c r="N928" s="8">
        <f>'fnd enro'!N928</f>
        <v>0</v>
      </c>
      <c r="O928" s="8">
        <f>'fnd enro'!O928</f>
        <v>0</v>
      </c>
      <c r="P928" s="8">
        <f>'fnd enro'!P928</f>
        <v>1</v>
      </c>
      <c r="Q928" s="8">
        <f>'fnd enro'!R928</f>
        <v>1</v>
      </c>
      <c r="R928" s="9">
        <f t="shared" si="196"/>
        <v>1</v>
      </c>
      <c r="S928" s="8">
        <f>VALUE('fnd enro'!Q928)</f>
        <v>8</v>
      </c>
      <c r="T928" s="1"/>
      <c r="U928" s="68">
        <f>(($D928*'fnd base rates'!C$7)
+($E928*'fnd base rates'!C$8)
+($F928*'fnd base rates'!C$9)
+($G928*'fnd base rates'!C$10)
+($H928*'fnd base rates'!C$11)
+($I928*'fnd base rates'!C$12)
+($J928*'fnd base rates'!C$13)
+($K928*'fnd base rates'!C$14)
+($M928*'fnd base rates'!C$16)
+($N928*'fnd base rates'!C$17)
+($O928*'fnd base rates'!C$18)
+($P928*VLOOKUP($S928+12,rate_basefnd,3)))
*$R928</f>
        <v>697.0412</v>
      </c>
      <c r="V928" s="68">
        <f>(($D928*'fnd base rates'!D$7)
+($E928*'fnd base rates'!D$8)
+($F928*'fnd base rates'!D$9)
+($G928*'fnd base rates'!D$10)
+($H928*'fnd base rates'!D$11)
+($I928*'fnd base rates'!D$12)
+($J928*'fnd base rates'!D$13)
+($K928*'fnd base rates'!D$14)
+($M928*'fnd base rates'!D$16)
+($N928*'fnd base rates'!D$17)
+($O928*'fnd base rates'!D$18)
+($P928*VLOOKUP($S928+12,rate_basefnd,4)))
*$R928</f>
        <v>1310.0999999999999</v>
      </c>
      <c r="W928" s="68">
        <f>(($D928*'fnd base rates'!E$7)
+($E928*'fnd base rates'!E$8)
+($F928*'fnd base rates'!E$9)
+($G928*'fnd base rates'!E$10)
+($H928*'fnd base rates'!E$11)
+($I928*'fnd base rates'!E$12)
+($J928*'fnd base rates'!E$13)
+($K928*'fnd base rates'!E$14)
+($M928*'fnd base rates'!E$16)
+($N928*'fnd base rates'!E$17)
+($O928*'fnd base rates'!E$18)
+($P928*VLOOKUP($S928+12,rate_basefnd,5)))
*$R928</f>
        <v>8356.4808000000012</v>
      </c>
      <c r="X928" s="68">
        <f>(($D928*'fnd base rates'!F$7)
+($E928*'fnd base rates'!F$8)
+($F928*'fnd base rates'!F$9)
+($G928*'fnd base rates'!F$10)
+($H928*'fnd base rates'!F$11)
+($I928*'fnd base rates'!F$12)
+($J928*'fnd base rates'!F$13)
+($K928*'fnd base rates'!F$14)
+($M928*'fnd base rates'!F$16)
+($N928*'fnd base rates'!F$17)
+($O928*'fnd base rates'!F$18)
+($P928*VLOOKUP($S928+12,rate_basefnd,6)))
*$R928</f>
        <v>1118.2128</v>
      </c>
      <c r="Y928" s="68">
        <f>(($D928*'fnd base rates'!G$7)
+($E928*'fnd base rates'!G$8)
+($F928*'fnd base rates'!G$9)
+($G928*'fnd base rates'!G$10)
+($H928*'fnd base rates'!G$11)
+($I928*'fnd base rates'!G$12)
+($J928*'fnd base rates'!G$13)
+($K928*'fnd base rates'!G$14)
+($M928*'fnd base rates'!G$16)
+($N928*'fnd base rates'!G$17)
+($O928*'fnd base rates'!G$18)
+($P928*VLOOKUP($S928+12,rate_basefnd,7)))
*$R928</f>
        <v>406.09039999999999</v>
      </c>
      <c r="Z928" s="68">
        <f>(($D928*'fnd base rates'!H$7)
+($E928*'fnd base rates'!H$8)
+($F928*'fnd base rates'!H$9)
+($G928*'fnd base rates'!H$10)
+($H928*'fnd base rates'!H$11)
+($I928*'fnd base rates'!H$12)
+($J928*'fnd base rates'!H$13)
+($K928*'fnd base rates'!H$14)
+($M928*'fnd base rates'!H$16)
+($N928*'fnd base rates'!H$17)
+($O928*'fnd base rates'!H$18)
+($P928*VLOOKUP($S928+12,rate_basefnd,8)))</f>
        <v>614.80399999999997</v>
      </c>
      <c r="AA928" s="68">
        <f>(($D928*'fnd base rates'!I$7)
+($E928*'fnd base rates'!I$8)
+($F928*'fnd base rates'!I$9)
+($G928*'fnd base rates'!I$10)
+($H928*'fnd base rates'!I$11)
+($I928*'fnd base rates'!I$12)
+($J928*'fnd base rates'!I$13)
+($K928*'fnd base rates'!I$14)
+($M928*'fnd base rates'!I$16)
+($N928*'fnd base rates'!I$17)
+($O928*'fnd base rates'!I$18)
+($P928*VLOOKUP($S928+12,rate_basefnd,9)))
*$R928</f>
        <v>635.53</v>
      </c>
      <c r="AB928" s="68">
        <f>(($D928*'fnd base rates'!J$7)
+($E928*'fnd base rates'!J$8)
+($F928*'fnd base rates'!J$9)
+($G928*'fnd base rates'!J$10)
+($H928*'fnd base rates'!J$11)
+($I928*'fnd base rates'!J$12)
+($J928*'fnd base rates'!J$13)
+($K928*'fnd base rates'!J$14)
+($M928*'fnd base rates'!J$16)
+($N928*'fnd base rates'!J$17)
+($O928*'fnd base rates'!J$18)
+($P928*VLOOKUP($S928+12,rate_basefnd,10)))
*$R928</f>
        <v>1223.67</v>
      </c>
      <c r="AC928" s="68">
        <f>(($D928*'fnd base rates'!K$7)
+($E928*'fnd base rates'!K$8)
+($F928*'fnd base rates'!K$9)
+($G928*'fnd base rates'!K$10)
+($H928*'fnd base rates'!K$11)
+($I928*'fnd base rates'!K$12)
+($J928*'fnd base rates'!K$13)
+($K928*'fnd base rates'!K$14)
+($M928*'fnd base rates'!K$16)
+($N928*'fnd base rates'!K$17)
+($O928*'fnd base rates'!K$18)
+($P928*VLOOKUP($S928+12,rate_basefnd,11)))
*$R928</f>
        <v>1316.4959999999999</v>
      </c>
      <c r="AD928" s="68">
        <f>(($D928*'fnd base rates'!L$7)
+($E928*'fnd base rates'!L$8)
+($F928*'fnd base rates'!L$9)
+($G928*'fnd base rates'!L$10)
+($H928*'fnd base rates'!L$11)
+($I928*'fnd base rates'!L$12)
+($J928*'fnd base rates'!L$13)
+($K928*'fnd base rates'!L$14)
+($M928*'fnd base rates'!L$16)
+($N928*'fnd base rates'!L$17)
+($O928*'fnd base rates'!L$18)
+($P928*VLOOKUP($S928+12,rate_basefnd,12)))</f>
        <v>3273.6088</v>
      </c>
      <c r="AE928" s="68">
        <f>(($D928*'fnd base rates'!M$7)
+($E928*'fnd base rates'!M$8)
+($F928*'fnd base rates'!M$9)
+($G928*'fnd base rates'!M$10)
+($H928*'fnd base rates'!M$11)
+($I928*'fnd base rates'!M$12)
+($J928*'fnd base rates'!M$13)
+($K928*'fnd base rates'!M$14)
+($M928*'fnd base rates'!M$16)
+($N928*'fnd base rates'!M$17)
+($O928*'fnd base rates'!M$18)
+($P928*VLOOKUP($S928+12,rate_basefnd,13)))</f>
        <v>0</v>
      </c>
      <c r="AF928" s="3">
        <f t="shared" si="197"/>
        <v>18952.034</v>
      </c>
      <c r="AH928" s="205">
        <f t="shared" si="198"/>
        <v>3506262016</v>
      </c>
      <c r="AI928" s="3" t="str">
        <f t="shared" si="202"/>
        <v>3506</v>
      </c>
      <c r="AJ928" s="1" t="str">
        <f t="shared" si="203"/>
        <v>262</v>
      </c>
      <c r="AK928" s="1" t="str">
        <f t="shared" si="204"/>
        <v>016</v>
      </c>
      <c r="AL928" s="3">
        <f t="shared" si="199"/>
        <v>1</v>
      </c>
      <c r="AM928" s="3">
        <f t="shared" si="209"/>
        <v>1</v>
      </c>
      <c r="AN928" s="3">
        <f t="shared" si="205"/>
        <v>18952.034</v>
      </c>
      <c r="AO928" s="3">
        <f t="shared" si="206"/>
        <v>18952</v>
      </c>
      <c r="AP928" s="3">
        <f t="shared" si="200"/>
        <v>6387</v>
      </c>
      <c r="AQ928" s="3">
        <v>12565</v>
      </c>
      <c r="AS928" s="68"/>
      <c r="AT928" s="68"/>
      <c r="AX928" s="4">
        <f t="shared" si="207"/>
        <v>0</v>
      </c>
      <c r="AZ928" s="4">
        <f t="shared" si="208"/>
        <v>0</v>
      </c>
      <c r="BB928" s="4"/>
    </row>
    <row r="929" spans="1:54" s="3" customFormat="1">
      <c r="A929" s="205" t="str">
        <f t="shared" si="210"/>
        <v>3506</v>
      </c>
      <c r="B929" s="1">
        <v>3506262030</v>
      </c>
      <c r="C929" s="7" t="s">
        <v>136</v>
      </c>
      <c r="D929" s="8">
        <f>'fnd enro'!D929</f>
        <v>0</v>
      </c>
      <c r="E929" s="8">
        <f>'fnd enro'!E929</f>
        <v>0</v>
      </c>
      <c r="F929" s="8">
        <f>'fnd enro'!F929</f>
        <v>0</v>
      </c>
      <c r="G929" s="8">
        <f>'fnd enro'!G929</f>
        <v>7</v>
      </c>
      <c r="H929" s="8">
        <f>'fnd enro'!H929</f>
        <v>2</v>
      </c>
      <c r="I929" s="8">
        <f>'fnd enro'!I929</f>
        <v>1</v>
      </c>
      <c r="J929" s="8">
        <f>'fnd enro'!J929</f>
        <v>0</v>
      </c>
      <c r="K929" s="9">
        <f>'fnd enro'!K929</f>
        <v>0.4</v>
      </c>
      <c r="L929" s="8">
        <f>'fnd enro'!L929</f>
        <v>0</v>
      </c>
      <c r="M929" s="8">
        <f>'fnd enro'!M929</f>
        <v>1</v>
      </c>
      <c r="N929" s="8">
        <f>'fnd enro'!N929</f>
        <v>1</v>
      </c>
      <c r="O929" s="8">
        <f>'fnd enro'!O929</f>
        <v>0</v>
      </c>
      <c r="P929" s="8">
        <f>'fnd enro'!P929</f>
        <v>8</v>
      </c>
      <c r="Q929" s="8">
        <f>'fnd enro'!R929</f>
        <v>10</v>
      </c>
      <c r="R929" s="9">
        <f t="shared" si="196"/>
        <v>1</v>
      </c>
      <c r="S929" s="8">
        <f>VALUE('fnd enro'!Q929)</f>
        <v>6</v>
      </c>
      <c r="T929" s="1"/>
      <c r="U929" s="68">
        <f>(($D929*'fnd base rates'!C$7)
+($E929*'fnd base rates'!C$8)
+($F929*'fnd base rates'!C$9)
+($G929*'fnd base rates'!C$10)
+($H929*'fnd base rates'!C$11)
+($I929*'fnd base rates'!C$12)
+($J929*'fnd base rates'!C$13)
+($K929*'fnd base rates'!C$14)
+($M929*'fnd base rates'!C$16)
+($N929*'fnd base rates'!C$17)
+($O929*'fnd base rates'!C$18)
+($P929*VLOOKUP($S929+12,rate_basefnd,3)))
*$R929</f>
        <v>6887.8819999999996</v>
      </c>
      <c r="V929" s="68">
        <f>(($D929*'fnd base rates'!D$7)
+($E929*'fnd base rates'!D$8)
+($F929*'fnd base rates'!D$9)
+($G929*'fnd base rates'!D$10)
+($H929*'fnd base rates'!D$11)
+($I929*'fnd base rates'!D$12)
+($J929*'fnd base rates'!D$13)
+($K929*'fnd base rates'!D$14)
+($M929*'fnd base rates'!D$16)
+($N929*'fnd base rates'!D$17)
+($O929*'fnd base rates'!D$18)
+($P929*VLOOKUP($S929+12,rate_basefnd,4)))
*$R929</f>
        <v>11964.02</v>
      </c>
      <c r="W929" s="68">
        <f>(($D929*'fnd base rates'!E$7)
+($E929*'fnd base rates'!E$8)
+($F929*'fnd base rates'!E$9)
+($G929*'fnd base rates'!E$10)
+($H929*'fnd base rates'!E$11)
+($I929*'fnd base rates'!E$12)
+($J929*'fnd base rates'!E$13)
+($K929*'fnd base rates'!E$14)
+($M929*'fnd base rates'!E$16)
+($N929*'fnd base rates'!E$17)
+($O929*'fnd base rates'!E$18)
+($P929*VLOOKUP($S929+12,rate_basefnd,5)))
*$R929</f>
        <v>76138.668000000005</v>
      </c>
      <c r="X929" s="68">
        <f>(($D929*'fnd base rates'!F$7)
+($E929*'fnd base rates'!F$8)
+($F929*'fnd base rates'!F$9)
+($G929*'fnd base rates'!F$10)
+($H929*'fnd base rates'!F$11)
+($I929*'fnd base rates'!F$12)
+($J929*'fnd base rates'!F$13)
+($K929*'fnd base rates'!F$14)
+($M929*'fnd base rates'!F$16)
+($N929*'fnd base rates'!F$17)
+($O929*'fnd base rates'!F$18)
+($P929*VLOOKUP($S929+12,rate_basefnd,6)))
*$R929</f>
        <v>13456.128000000001</v>
      </c>
      <c r="Y929" s="68">
        <f>(($D929*'fnd base rates'!G$7)
+($E929*'fnd base rates'!G$8)
+($F929*'fnd base rates'!G$9)
+($G929*'fnd base rates'!G$10)
+($H929*'fnd base rates'!G$11)
+($I929*'fnd base rates'!G$12)
+($J929*'fnd base rates'!G$13)
+($K929*'fnd base rates'!G$14)
+($M929*'fnd base rates'!G$16)
+($N929*'fnd base rates'!G$17)
+($O929*'fnd base rates'!G$18)
+($P929*VLOOKUP($S929+12,rate_basefnd,7)))
*$R929</f>
        <v>3344.7739999999999</v>
      </c>
      <c r="Z929" s="68">
        <f>(($D929*'fnd base rates'!H$7)
+($E929*'fnd base rates'!H$8)
+($F929*'fnd base rates'!H$9)
+($G929*'fnd base rates'!H$10)
+($H929*'fnd base rates'!H$11)
+($I929*'fnd base rates'!H$12)
+($J929*'fnd base rates'!H$13)
+($K929*'fnd base rates'!H$14)
+($M929*'fnd base rates'!H$16)
+($N929*'fnd base rates'!H$17)
+($O929*'fnd base rates'!H$18)
+($P929*VLOOKUP($S929+12,rate_basefnd,8)))</f>
        <v>6683.86</v>
      </c>
      <c r="AA929" s="68">
        <f>(($D929*'fnd base rates'!I$7)
+($E929*'fnd base rates'!I$8)
+($F929*'fnd base rates'!I$9)
+($G929*'fnd base rates'!I$10)
+($H929*'fnd base rates'!I$11)
+($I929*'fnd base rates'!I$12)
+($J929*'fnd base rates'!I$13)
+($K929*'fnd base rates'!I$14)
+($M929*'fnd base rates'!I$16)
+($N929*'fnd base rates'!I$17)
+($O929*'fnd base rates'!I$18)
+($P929*VLOOKUP($S929+12,rate_basefnd,9)))
*$R929</f>
        <v>5939.7000000000007</v>
      </c>
      <c r="AB929" s="68">
        <f>(($D929*'fnd base rates'!J$7)
+($E929*'fnd base rates'!J$8)
+($F929*'fnd base rates'!J$9)
+($G929*'fnd base rates'!J$10)
+($H929*'fnd base rates'!J$11)
+($I929*'fnd base rates'!J$12)
+($J929*'fnd base rates'!J$13)
+($K929*'fnd base rates'!J$14)
+($M929*'fnd base rates'!J$16)
+($N929*'fnd base rates'!J$17)
+($O929*'fnd base rates'!J$18)
+($P929*VLOOKUP($S929+12,rate_basefnd,10)))
*$R929</f>
        <v>8677.1299999999992</v>
      </c>
      <c r="AC929" s="68">
        <f>(($D929*'fnd base rates'!K$7)
+($E929*'fnd base rates'!K$8)
+($F929*'fnd base rates'!K$9)
+($G929*'fnd base rates'!K$10)
+($H929*'fnd base rates'!K$11)
+($I929*'fnd base rates'!K$12)
+($J929*'fnd base rates'!K$13)
+($K929*'fnd base rates'!K$14)
+($M929*'fnd base rates'!K$16)
+($N929*'fnd base rates'!K$17)
+($O929*'fnd base rates'!K$18)
+($P929*VLOOKUP($S929+12,rate_basefnd,11)))
*$R929</f>
        <v>13242.14</v>
      </c>
      <c r="AD929" s="68">
        <f>(($D929*'fnd base rates'!L$7)
+($E929*'fnd base rates'!L$8)
+($F929*'fnd base rates'!L$9)
+($G929*'fnd base rates'!L$10)
+($H929*'fnd base rates'!L$11)
+($I929*'fnd base rates'!L$12)
+($J929*'fnd base rates'!L$13)
+($K929*'fnd base rates'!L$14)
+($M929*'fnd base rates'!L$16)
+($N929*'fnd base rates'!L$17)
+($O929*'fnd base rates'!L$18)
+($P929*VLOOKUP($S929+12,rate_basefnd,12)))</f>
        <v>29222.867999999995</v>
      </c>
      <c r="AE929" s="68">
        <f>(($D929*'fnd base rates'!M$7)
+($E929*'fnd base rates'!M$8)
+($F929*'fnd base rates'!M$9)
+($G929*'fnd base rates'!M$10)
+($H929*'fnd base rates'!M$11)
+($I929*'fnd base rates'!M$12)
+($J929*'fnd base rates'!M$13)
+($K929*'fnd base rates'!M$14)
+($M929*'fnd base rates'!M$16)
+($N929*'fnd base rates'!M$17)
+($O929*'fnd base rates'!M$18)
+($P929*VLOOKUP($S929+12,rate_basefnd,13)))</f>
        <v>0</v>
      </c>
      <c r="AF929" s="3">
        <f t="shared" si="197"/>
        <v>175557.17</v>
      </c>
      <c r="AH929" s="205">
        <f t="shared" si="198"/>
        <v>3506262030</v>
      </c>
      <c r="AI929" s="3" t="str">
        <f t="shared" si="202"/>
        <v>3506</v>
      </c>
      <c r="AJ929" s="1" t="str">
        <f t="shared" si="203"/>
        <v>262</v>
      </c>
      <c r="AK929" s="1" t="str">
        <f t="shared" si="204"/>
        <v>030</v>
      </c>
      <c r="AL929" s="3">
        <f t="shared" si="199"/>
        <v>1</v>
      </c>
      <c r="AM929" s="3">
        <f t="shared" si="209"/>
        <v>10</v>
      </c>
      <c r="AN929" s="3">
        <f t="shared" si="205"/>
        <v>175557.17</v>
      </c>
      <c r="AO929" s="3">
        <f t="shared" si="206"/>
        <v>17556</v>
      </c>
      <c r="AP929" s="3">
        <f t="shared" si="200"/>
        <v>-361</v>
      </c>
      <c r="AQ929" s="3">
        <v>17917</v>
      </c>
      <c r="AS929" s="68"/>
      <c r="AT929" s="68"/>
      <c r="AX929" s="4">
        <f t="shared" si="207"/>
        <v>0</v>
      </c>
      <c r="AZ929" s="4">
        <f t="shared" si="208"/>
        <v>0</v>
      </c>
      <c r="BB929" s="4"/>
    </row>
    <row r="930" spans="1:54" s="3" customFormat="1">
      <c r="A930" s="205" t="str">
        <f t="shared" si="210"/>
        <v>3506</v>
      </c>
      <c r="B930" s="1">
        <v>3506262035</v>
      </c>
      <c r="C930" s="7" t="s">
        <v>136</v>
      </c>
      <c r="D930" s="8">
        <f>'fnd enro'!D930</f>
        <v>0</v>
      </c>
      <c r="E930" s="8">
        <f>'fnd enro'!E930</f>
        <v>0</v>
      </c>
      <c r="F930" s="8">
        <f>'fnd enro'!F930</f>
        <v>0</v>
      </c>
      <c r="G930" s="8">
        <f>'fnd enro'!G930</f>
        <v>0</v>
      </c>
      <c r="H930" s="8">
        <f>'fnd enro'!H930</f>
        <v>0</v>
      </c>
      <c r="I930" s="8">
        <f>'fnd enro'!I930</f>
        <v>1</v>
      </c>
      <c r="J930" s="8">
        <f>'fnd enro'!J930</f>
        <v>0</v>
      </c>
      <c r="K930" s="9">
        <f>'fnd enro'!K930</f>
        <v>0.04</v>
      </c>
      <c r="L930" s="8">
        <f>'fnd enro'!L930</f>
        <v>0</v>
      </c>
      <c r="M930" s="8">
        <f>'fnd enro'!M930</f>
        <v>0</v>
      </c>
      <c r="N930" s="8">
        <f>'fnd enro'!N930</f>
        <v>0</v>
      </c>
      <c r="O930" s="8">
        <f>'fnd enro'!O930</f>
        <v>0</v>
      </c>
      <c r="P930" s="8">
        <f>'fnd enro'!P930</f>
        <v>1</v>
      </c>
      <c r="Q930" s="8">
        <f>'fnd enro'!R930</f>
        <v>1</v>
      </c>
      <c r="R930" s="9">
        <f t="shared" si="196"/>
        <v>1</v>
      </c>
      <c r="S930" s="8">
        <f>VALUE('fnd enro'!Q930)</f>
        <v>11</v>
      </c>
      <c r="T930" s="1"/>
      <c r="U930" s="68">
        <f>(($D930*'fnd base rates'!C$7)
+($E930*'fnd base rates'!C$8)
+($F930*'fnd base rates'!C$9)
+($G930*'fnd base rates'!C$10)
+($H930*'fnd base rates'!C$11)
+($I930*'fnd base rates'!C$12)
+($J930*'fnd base rates'!C$13)
+($K930*'fnd base rates'!C$14)
+($M930*'fnd base rates'!C$16)
+($N930*'fnd base rates'!C$17)
+($O930*'fnd base rates'!C$18)
+($P930*VLOOKUP($S930+12,rate_basefnd,3)))
*$R930</f>
        <v>728.5412</v>
      </c>
      <c r="V930" s="68">
        <f>(($D930*'fnd base rates'!D$7)
+($E930*'fnd base rates'!D$8)
+($F930*'fnd base rates'!D$9)
+($G930*'fnd base rates'!D$10)
+($H930*'fnd base rates'!D$11)
+($I930*'fnd base rates'!D$12)
+($J930*'fnd base rates'!D$13)
+($K930*'fnd base rates'!D$14)
+($M930*'fnd base rates'!D$16)
+($N930*'fnd base rates'!D$17)
+($O930*'fnd base rates'!D$18)
+($P930*VLOOKUP($S930+12,rate_basefnd,4)))
*$R930</f>
        <v>1459.35</v>
      </c>
      <c r="W930" s="68">
        <f>(($D930*'fnd base rates'!E$7)
+($E930*'fnd base rates'!E$8)
+($F930*'fnd base rates'!E$9)
+($G930*'fnd base rates'!E$10)
+($H930*'fnd base rates'!E$11)
+($I930*'fnd base rates'!E$12)
+($J930*'fnd base rates'!E$13)
+($K930*'fnd base rates'!E$14)
+($M930*'fnd base rates'!E$16)
+($N930*'fnd base rates'!E$17)
+($O930*'fnd base rates'!E$18)
+($P930*VLOOKUP($S930+12,rate_basefnd,5)))
*$R930</f>
        <v>11425.1608</v>
      </c>
      <c r="X930" s="68">
        <f>(($D930*'fnd base rates'!F$7)
+($E930*'fnd base rates'!F$8)
+($F930*'fnd base rates'!F$9)
+($G930*'fnd base rates'!F$10)
+($H930*'fnd base rates'!F$11)
+($I930*'fnd base rates'!F$12)
+($J930*'fnd base rates'!F$13)
+($K930*'fnd base rates'!F$14)
+($M930*'fnd base rates'!F$16)
+($N930*'fnd base rates'!F$17)
+($O930*'fnd base rates'!F$18)
+($P930*VLOOKUP($S930+12,rate_basefnd,6)))
*$R930</f>
        <v>997.85279999999989</v>
      </c>
      <c r="Y930" s="68">
        <f>(($D930*'fnd base rates'!G$7)
+($E930*'fnd base rates'!G$8)
+($F930*'fnd base rates'!G$9)
+($G930*'fnd base rates'!G$10)
+($H930*'fnd base rates'!G$11)
+($I930*'fnd base rates'!G$12)
+($J930*'fnd base rates'!G$13)
+($K930*'fnd base rates'!G$14)
+($M930*'fnd base rates'!G$16)
+($N930*'fnd base rates'!G$17)
+($O930*'fnd base rates'!G$18)
+($P930*VLOOKUP($S930+12,rate_basefnd,7)))
*$R930</f>
        <v>471.72039999999998</v>
      </c>
      <c r="Z930" s="68">
        <f>(($D930*'fnd base rates'!H$7)
+($E930*'fnd base rates'!H$8)
+($F930*'fnd base rates'!H$9)
+($G930*'fnd base rates'!H$10)
+($H930*'fnd base rates'!H$11)
+($I930*'fnd base rates'!H$12)
+($J930*'fnd base rates'!H$13)
+($K930*'fnd base rates'!H$14)
+($M930*'fnd base rates'!H$16)
+($N930*'fnd base rates'!H$17)
+($O930*'fnd base rates'!H$18)
+($P930*VLOOKUP($S930+12,rate_basefnd,8)))</f>
        <v>963.59400000000005</v>
      </c>
      <c r="AA930" s="68">
        <f>(($D930*'fnd base rates'!I$7)
+($E930*'fnd base rates'!I$8)
+($F930*'fnd base rates'!I$9)
+($G930*'fnd base rates'!I$10)
+($H930*'fnd base rates'!I$11)
+($I930*'fnd base rates'!I$12)
+($J930*'fnd base rates'!I$13)
+($K930*'fnd base rates'!I$14)
+($M930*'fnd base rates'!I$16)
+($N930*'fnd base rates'!I$17)
+($O930*'fnd base rates'!I$18)
+($P930*VLOOKUP($S930+12,rate_basefnd,9)))
*$R930</f>
        <v>713.9</v>
      </c>
      <c r="AB930" s="68">
        <f>(($D930*'fnd base rates'!J$7)
+($E930*'fnd base rates'!J$8)
+($F930*'fnd base rates'!J$9)
+($G930*'fnd base rates'!J$10)
+($H930*'fnd base rates'!J$11)
+($I930*'fnd base rates'!J$12)
+($J930*'fnd base rates'!J$13)
+($K930*'fnd base rates'!J$14)
+($M930*'fnd base rates'!J$16)
+($N930*'fnd base rates'!J$17)
+($O930*'fnd base rates'!J$18)
+($P930*VLOOKUP($S930+12,rate_basefnd,10)))
*$R930</f>
        <v>1890.74</v>
      </c>
      <c r="AC930" s="68">
        <f>(($D930*'fnd base rates'!K$7)
+($E930*'fnd base rates'!K$8)
+($F930*'fnd base rates'!K$9)
+($G930*'fnd base rates'!K$10)
+($H930*'fnd base rates'!K$11)
+($I930*'fnd base rates'!K$12)
+($J930*'fnd base rates'!K$13)
+($K930*'fnd base rates'!K$14)
+($M930*'fnd base rates'!K$16)
+($N930*'fnd base rates'!K$17)
+($O930*'fnd base rates'!K$18)
+($P930*VLOOKUP($S930+12,rate_basefnd,11)))
*$R930</f>
        <v>1280.886</v>
      </c>
      <c r="AD930" s="68">
        <f>(($D930*'fnd base rates'!L$7)
+($E930*'fnd base rates'!L$8)
+($F930*'fnd base rates'!L$9)
+($G930*'fnd base rates'!L$10)
+($H930*'fnd base rates'!L$11)
+($I930*'fnd base rates'!L$12)
+($J930*'fnd base rates'!L$13)
+($K930*'fnd base rates'!L$14)
+($M930*'fnd base rates'!L$16)
+($N930*'fnd base rates'!L$17)
+($O930*'fnd base rates'!L$18)
+($P930*VLOOKUP($S930+12,rate_basefnd,12)))</f>
        <v>3284.5587999999998</v>
      </c>
      <c r="AE930" s="68">
        <f>(($D930*'fnd base rates'!M$7)
+($E930*'fnd base rates'!M$8)
+($F930*'fnd base rates'!M$9)
+($G930*'fnd base rates'!M$10)
+($H930*'fnd base rates'!M$11)
+($I930*'fnd base rates'!M$12)
+($J930*'fnd base rates'!M$13)
+($K930*'fnd base rates'!M$14)
+($M930*'fnd base rates'!M$16)
+($N930*'fnd base rates'!M$17)
+($O930*'fnd base rates'!M$18)
+($P930*VLOOKUP($S930+12,rate_basefnd,13)))</f>
        <v>0</v>
      </c>
      <c r="AF930" s="3">
        <f t="shared" si="197"/>
        <v>23216.304</v>
      </c>
      <c r="AH930" s="205">
        <f t="shared" si="198"/>
        <v>3506262035</v>
      </c>
      <c r="AI930" s="3" t="str">
        <f t="shared" si="202"/>
        <v>3506</v>
      </c>
      <c r="AJ930" s="1" t="str">
        <f t="shared" si="203"/>
        <v>262</v>
      </c>
      <c r="AK930" s="1" t="str">
        <f t="shared" si="204"/>
        <v>035</v>
      </c>
      <c r="AL930" s="3">
        <f t="shared" si="199"/>
        <v>1</v>
      </c>
      <c r="AM930" s="3">
        <f t="shared" si="209"/>
        <v>1</v>
      </c>
      <c r="AN930" s="3">
        <f t="shared" si="205"/>
        <v>23216.304</v>
      </c>
      <c r="AO930" s="3">
        <f t="shared" si="206"/>
        <v>23216</v>
      </c>
      <c r="AP930" s="3">
        <f t="shared" si="200"/>
        <v>-409</v>
      </c>
      <c r="AQ930" s="3">
        <v>23625</v>
      </c>
      <c r="AS930" s="68"/>
      <c r="AT930" s="68"/>
      <c r="AX930" s="4">
        <f t="shared" si="207"/>
        <v>0</v>
      </c>
      <c r="AZ930" s="4">
        <f t="shared" si="208"/>
        <v>0</v>
      </c>
      <c r="BB930" s="4"/>
    </row>
    <row r="931" spans="1:54" s="3" customFormat="1">
      <c r="A931" s="205" t="str">
        <f t="shared" si="210"/>
        <v>3506</v>
      </c>
      <c r="B931" s="1">
        <v>3506262057</v>
      </c>
      <c r="C931" s="7" t="s">
        <v>136</v>
      </c>
      <c r="D931" s="8">
        <f>'fnd enro'!D931</f>
        <v>0</v>
      </c>
      <c r="E931" s="8">
        <f>'fnd enro'!E931</f>
        <v>0</v>
      </c>
      <c r="F931" s="8">
        <f>'fnd enro'!F931</f>
        <v>0</v>
      </c>
      <c r="G931" s="8">
        <f>'fnd enro'!G931</f>
        <v>0</v>
      </c>
      <c r="H931" s="8">
        <f>'fnd enro'!H931</f>
        <v>0</v>
      </c>
      <c r="I931" s="8">
        <f>'fnd enro'!I931</f>
        <v>3</v>
      </c>
      <c r="J931" s="8">
        <f>'fnd enro'!J931</f>
        <v>0</v>
      </c>
      <c r="K931" s="9">
        <f>'fnd enro'!K931</f>
        <v>0.12</v>
      </c>
      <c r="L931" s="8">
        <f>'fnd enro'!L931</f>
        <v>0</v>
      </c>
      <c r="M931" s="8">
        <f>'fnd enro'!M931</f>
        <v>0</v>
      </c>
      <c r="N931" s="8">
        <f>'fnd enro'!N931</f>
        <v>0</v>
      </c>
      <c r="O931" s="8">
        <f>'fnd enro'!O931</f>
        <v>0</v>
      </c>
      <c r="P931" s="8">
        <f>'fnd enro'!P931</f>
        <v>0</v>
      </c>
      <c r="Q931" s="8">
        <f>'fnd enro'!R931</f>
        <v>3</v>
      </c>
      <c r="R931" s="9">
        <f t="shared" si="196"/>
        <v>1</v>
      </c>
      <c r="S931" s="8">
        <f>VALUE('fnd enro'!Q931)</f>
        <v>12</v>
      </c>
      <c r="T931" s="1"/>
      <c r="U931" s="68">
        <f>(($D931*'fnd base rates'!C$7)
+($E931*'fnd base rates'!C$8)
+($F931*'fnd base rates'!C$9)
+($G931*'fnd base rates'!C$10)
+($H931*'fnd base rates'!C$11)
+($I931*'fnd base rates'!C$12)
+($J931*'fnd base rates'!C$13)
+($K931*'fnd base rates'!C$14)
+($M931*'fnd base rates'!C$16)
+($N931*'fnd base rates'!C$17)
+($O931*'fnd base rates'!C$18)
+($P931*VLOOKUP($S931+12,rate_basefnd,3)))
*$R931</f>
        <v>1798.9836</v>
      </c>
      <c r="V931" s="68">
        <f>(($D931*'fnd base rates'!D$7)
+($E931*'fnd base rates'!D$8)
+($F931*'fnd base rates'!D$9)
+($G931*'fnd base rates'!D$10)
+($H931*'fnd base rates'!D$11)
+($I931*'fnd base rates'!D$12)
+($J931*'fnd base rates'!D$13)
+($K931*'fnd base rates'!D$14)
+($M931*'fnd base rates'!D$16)
+($N931*'fnd base rates'!D$17)
+($O931*'fnd base rates'!D$18)
+($P931*VLOOKUP($S931+12,rate_basefnd,4)))
*$R931</f>
        <v>2546.2200000000003</v>
      </c>
      <c r="W931" s="68">
        <f>(($D931*'fnd base rates'!E$7)
+($E931*'fnd base rates'!E$8)
+($F931*'fnd base rates'!E$9)
+($G931*'fnd base rates'!E$10)
+($H931*'fnd base rates'!E$11)
+($I931*'fnd base rates'!E$12)
+($J931*'fnd base rates'!E$13)
+($K931*'fnd base rates'!E$14)
+($M931*'fnd base rates'!E$16)
+($N931*'fnd base rates'!E$17)
+($O931*'fnd base rates'!E$18)
+($P931*VLOOKUP($S931+12,rate_basefnd,5)))
*$R931</f>
        <v>16392.932399999998</v>
      </c>
      <c r="X931" s="68">
        <f>(($D931*'fnd base rates'!F$7)
+($E931*'fnd base rates'!F$8)
+($F931*'fnd base rates'!F$9)
+($G931*'fnd base rates'!F$10)
+($H931*'fnd base rates'!F$11)
+($I931*'fnd base rates'!F$12)
+($J931*'fnd base rates'!F$13)
+($K931*'fnd base rates'!F$14)
+($M931*'fnd base rates'!F$16)
+($N931*'fnd base rates'!F$17)
+($O931*'fnd base rates'!F$18)
+($P931*VLOOKUP($S931+12,rate_basefnd,6)))
*$R931</f>
        <v>2993.5583999999999</v>
      </c>
      <c r="Y931" s="68">
        <f>(($D931*'fnd base rates'!G$7)
+($E931*'fnd base rates'!G$8)
+($F931*'fnd base rates'!G$9)
+($G931*'fnd base rates'!G$10)
+($H931*'fnd base rates'!G$11)
+($I931*'fnd base rates'!G$12)
+($J931*'fnd base rates'!G$13)
+($K931*'fnd base rates'!G$14)
+($M931*'fnd base rates'!G$16)
+($N931*'fnd base rates'!G$17)
+($O931*'fnd base rates'!G$18)
+($P931*VLOOKUP($S931+12,rate_basefnd,7)))
*$R931</f>
        <v>547.59119999999996</v>
      </c>
      <c r="Z931" s="68">
        <f>(($D931*'fnd base rates'!H$7)
+($E931*'fnd base rates'!H$8)
+($F931*'fnd base rates'!H$9)
+($G931*'fnd base rates'!H$10)
+($H931*'fnd base rates'!H$11)
+($I931*'fnd base rates'!H$12)
+($J931*'fnd base rates'!H$13)
+($K931*'fnd base rates'!H$14)
+($M931*'fnd base rates'!H$16)
+($N931*'fnd base rates'!H$17)
+($O931*'fnd base rates'!H$18)
+($P931*VLOOKUP($S931+12,rate_basefnd,8)))</f>
        <v>2757.7920000000004</v>
      </c>
      <c r="AA931" s="68">
        <f>(($D931*'fnd base rates'!I$7)
+($E931*'fnd base rates'!I$8)
+($F931*'fnd base rates'!I$9)
+($G931*'fnd base rates'!I$10)
+($H931*'fnd base rates'!I$11)
+($I931*'fnd base rates'!I$12)
+($J931*'fnd base rates'!I$13)
+($K931*'fnd base rates'!I$14)
+($M931*'fnd base rates'!I$16)
+($N931*'fnd base rates'!I$17)
+($O931*'fnd base rates'!I$18)
+($P931*VLOOKUP($S931+12,rate_basefnd,9)))
*$R931</f>
        <v>1417.56</v>
      </c>
      <c r="AB931" s="68">
        <f>(($D931*'fnd base rates'!J$7)
+($E931*'fnd base rates'!J$8)
+($F931*'fnd base rates'!J$9)
+($G931*'fnd base rates'!J$10)
+($H931*'fnd base rates'!J$11)
+($I931*'fnd base rates'!J$12)
+($J931*'fnd base rates'!J$13)
+($K931*'fnd base rates'!J$14)
+($M931*'fnd base rates'!J$16)
+($N931*'fnd base rates'!J$17)
+($O931*'fnd base rates'!J$18)
+($P931*VLOOKUP($S931+12,rate_basefnd,10)))
*$R931</f>
        <v>1909.47</v>
      </c>
      <c r="AC931" s="68">
        <f>(($D931*'fnd base rates'!K$7)
+($E931*'fnd base rates'!K$8)
+($F931*'fnd base rates'!K$9)
+($G931*'fnd base rates'!K$10)
+($H931*'fnd base rates'!K$11)
+($I931*'fnd base rates'!K$12)
+($J931*'fnd base rates'!K$13)
+($K931*'fnd base rates'!K$14)
+($M931*'fnd base rates'!K$16)
+($N931*'fnd base rates'!K$17)
+($O931*'fnd base rates'!K$18)
+($P931*VLOOKUP($S931+12,rate_basefnd,11)))
*$R931</f>
        <v>3842.6579999999999</v>
      </c>
      <c r="AD931" s="68">
        <f>(($D931*'fnd base rates'!L$7)
+($E931*'fnd base rates'!L$8)
+($F931*'fnd base rates'!L$9)
+($G931*'fnd base rates'!L$10)
+($H931*'fnd base rates'!L$11)
+($I931*'fnd base rates'!L$12)
+($J931*'fnd base rates'!L$13)
+($K931*'fnd base rates'!L$14)
+($M931*'fnd base rates'!L$16)
+($N931*'fnd base rates'!L$17)
+($O931*'fnd base rates'!L$18)
+($P931*VLOOKUP($S931+12,rate_basefnd,12)))</f>
        <v>6498.7163999999993</v>
      </c>
      <c r="AE931" s="68">
        <f>(($D931*'fnd base rates'!M$7)
+($E931*'fnd base rates'!M$8)
+($F931*'fnd base rates'!M$9)
+($G931*'fnd base rates'!M$10)
+($H931*'fnd base rates'!M$11)
+($I931*'fnd base rates'!M$12)
+($J931*'fnd base rates'!M$13)
+($K931*'fnd base rates'!M$14)
+($M931*'fnd base rates'!M$16)
+($N931*'fnd base rates'!M$17)
+($O931*'fnd base rates'!M$18)
+($P931*VLOOKUP($S931+12,rate_basefnd,13)))</f>
        <v>0</v>
      </c>
      <c r="AF931" s="3">
        <f t="shared" si="197"/>
        <v>40705.482000000004</v>
      </c>
      <c r="AH931" s="205">
        <f t="shared" si="198"/>
        <v>3506262057</v>
      </c>
      <c r="AI931" s="3" t="str">
        <f t="shared" si="202"/>
        <v>3506</v>
      </c>
      <c r="AJ931" s="1" t="str">
        <f t="shared" si="203"/>
        <v>262</v>
      </c>
      <c r="AK931" s="1" t="str">
        <f t="shared" si="204"/>
        <v>057</v>
      </c>
      <c r="AL931" s="3">
        <f t="shared" si="199"/>
        <v>1</v>
      </c>
      <c r="AM931" s="3">
        <f t="shared" si="209"/>
        <v>3</v>
      </c>
      <c r="AN931" s="3">
        <f t="shared" si="205"/>
        <v>40705.482000000004</v>
      </c>
      <c r="AO931" s="3">
        <f t="shared" si="206"/>
        <v>13568</v>
      </c>
      <c r="AP931" s="3">
        <f t="shared" si="200"/>
        <v>1003</v>
      </c>
      <c r="AQ931" s="3">
        <v>12565</v>
      </c>
      <c r="AS931" s="68"/>
      <c r="AT931" s="68"/>
      <c r="AX931" s="4">
        <f t="shared" si="207"/>
        <v>0</v>
      </c>
      <c r="AZ931" s="4">
        <f t="shared" si="208"/>
        <v>0</v>
      </c>
      <c r="BB931" s="4"/>
    </row>
    <row r="932" spans="1:54" s="3" customFormat="1">
      <c r="A932" s="205" t="str">
        <f t="shared" si="210"/>
        <v>3506</v>
      </c>
      <c r="B932" s="1">
        <v>3506262071</v>
      </c>
      <c r="C932" s="7" t="s">
        <v>136</v>
      </c>
      <c r="D932" s="8">
        <f>'fnd enro'!D932</f>
        <v>0</v>
      </c>
      <c r="E932" s="8">
        <f>'fnd enro'!E932</f>
        <v>0</v>
      </c>
      <c r="F932" s="8">
        <f>'fnd enro'!F932</f>
        <v>0</v>
      </c>
      <c r="G932" s="8">
        <f>'fnd enro'!G932</f>
        <v>1</v>
      </c>
      <c r="H932" s="8">
        <f>'fnd enro'!H932</f>
        <v>1</v>
      </c>
      <c r="I932" s="8">
        <f>'fnd enro'!I932</f>
        <v>5</v>
      </c>
      <c r="J932" s="8">
        <f>'fnd enro'!J932</f>
        <v>0</v>
      </c>
      <c r="K932" s="9">
        <f>'fnd enro'!K932</f>
        <v>0.28000000000000003</v>
      </c>
      <c r="L932" s="8">
        <f>'fnd enro'!L932</f>
        <v>0</v>
      </c>
      <c r="M932" s="8">
        <f>'fnd enro'!M932</f>
        <v>0</v>
      </c>
      <c r="N932" s="8">
        <f>'fnd enro'!N932</f>
        <v>0</v>
      </c>
      <c r="O932" s="8">
        <f>'fnd enro'!O932</f>
        <v>0</v>
      </c>
      <c r="P932" s="8">
        <f>'fnd enro'!P932</f>
        <v>1</v>
      </c>
      <c r="Q932" s="8">
        <f>'fnd enro'!R932</f>
        <v>7</v>
      </c>
      <c r="R932" s="9">
        <f t="shared" si="196"/>
        <v>1</v>
      </c>
      <c r="S932" s="8">
        <f>VALUE('fnd enro'!Q932)</f>
        <v>5</v>
      </c>
      <c r="T932" s="1"/>
      <c r="U932" s="68">
        <f>(($D932*'fnd base rates'!C$7)
+($E932*'fnd base rates'!C$8)
+($F932*'fnd base rates'!C$9)
+($G932*'fnd base rates'!C$10)
+($H932*'fnd base rates'!C$11)
+($I932*'fnd base rates'!C$12)
+($J932*'fnd base rates'!C$13)
+($K932*'fnd base rates'!C$14)
+($M932*'fnd base rates'!C$16)
+($N932*'fnd base rates'!C$17)
+($O932*'fnd base rates'!C$18)
+($P932*VLOOKUP($S932+12,rate_basefnd,3)))
*$R932</f>
        <v>4269.2184000000007</v>
      </c>
      <c r="V932" s="68">
        <f>(($D932*'fnd base rates'!D$7)
+($E932*'fnd base rates'!D$8)
+($F932*'fnd base rates'!D$9)
+($G932*'fnd base rates'!D$10)
+($H932*'fnd base rates'!D$11)
+($I932*'fnd base rates'!D$12)
+($J932*'fnd base rates'!D$13)
+($K932*'fnd base rates'!D$14)
+($M932*'fnd base rates'!D$16)
+($N932*'fnd base rates'!D$17)
+($O932*'fnd base rates'!D$18)
+($P932*VLOOKUP($S932+12,rate_basefnd,4)))
*$R932</f>
        <v>6280.41</v>
      </c>
      <c r="W932" s="68">
        <f>(($D932*'fnd base rates'!E$7)
+($E932*'fnd base rates'!E$8)
+($F932*'fnd base rates'!E$9)
+($G932*'fnd base rates'!E$10)
+($H932*'fnd base rates'!E$11)
+($I932*'fnd base rates'!E$12)
+($J932*'fnd base rates'!E$13)
+($K932*'fnd base rates'!E$14)
+($M932*'fnd base rates'!E$16)
+($N932*'fnd base rates'!E$17)
+($O932*'fnd base rates'!E$18)
+($P932*VLOOKUP($S932+12,rate_basefnd,5)))
*$R932</f>
        <v>38805.575600000004</v>
      </c>
      <c r="X932" s="68">
        <f>(($D932*'fnd base rates'!F$7)
+($E932*'fnd base rates'!F$8)
+($F932*'fnd base rates'!F$9)
+($G932*'fnd base rates'!F$10)
+($H932*'fnd base rates'!F$11)
+($I932*'fnd base rates'!F$12)
+($J932*'fnd base rates'!F$13)
+($K932*'fnd base rates'!F$14)
+($M932*'fnd base rates'!F$16)
+($N932*'fnd base rates'!F$17)
+($O932*'fnd base rates'!F$18)
+($P932*VLOOKUP($S932+12,rate_basefnd,6)))
*$R932</f>
        <v>7505.3095999999987</v>
      </c>
      <c r="Y932" s="68">
        <f>(($D932*'fnd base rates'!G$7)
+($E932*'fnd base rates'!G$8)
+($F932*'fnd base rates'!G$9)
+($G932*'fnd base rates'!G$10)
+($H932*'fnd base rates'!G$11)
+($I932*'fnd base rates'!G$12)
+($J932*'fnd base rates'!G$13)
+($K932*'fnd base rates'!G$14)
+($M932*'fnd base rates'!G$16)
+($N932*'fnd base rates'!G$17)
+($O932*'fnd base rates'!G$18)
+($P932*VLOOKUP($S932+12,rate_basefnd,7)))
*$R932</f>
        <v>1435.5828000000001</v>
      </c>
      <c r="Z932" s="68">
        <f>(($D932*'fnd base rates'!H$7)
+($E932*'fnd base rates'!H$8)
+($F932*'fnd base rates'!H$9)
+($G932*'fnd base rates'!H$10)
+($H932*'fnd base rates'!H$11)
+($I932*'fnd base rates'!H$12)
+($J932*'fnd base rates'!H$13)
+($K932*'fnd base rates'!H$14)
+($M932*'fnd base rates'!H$16)
+($N932*'fnd base rates'!H$17)
+($O932*'fnd base rates'!H$18)
+($P932*VLOOKUP($S932+12,rate_basefnd,8)))</f>
        <v>5783.558</v>
      </c>
      <c r="AA932" s="68">
        <f>(($D932*'fnd base rates'!I$7)
+($E932*'fnd base rates'!I$8)
+($F932*'fnd base rates'!I$9)
+($G932*'fnd base rates'!I$10)
+($H932*'fnd base rates'!I$11)
+($I932*'fnd base rates'!I$12)
+($J932*'fnd base rates'!I$13)
+($K932*'fnd base rates'!I$14)
+($M932*'fnd base rates'!I$16)
+($N932*'fnd base rates'!I$17)
+($O932*'fnd base rates'!I$18)
+($P932*VLOOKUP($S932+12,rate_basefnd,9)))
*$R932</f>
        <v>3403.02</v>
      </c>
      <c r="AB932" s="68">
        <f>(($D932*'fnd base rates'!J$7)
+($E932*'fnd base rates'!J$8)
+($F932*'fnd base rates'!J$9)
+($G932*'fnd base rates'!J$10)
+($H932*'fnd base rates'!J$11)
+($I932*'fnd base rates'!J$12)
+($J932*'fnd base rates'!J$13)
+($K932*'fnd base rates'!J$14)
+($M932*'fnd base rates'!J$16)
+($N932*'fnd base rates'!J$17)
+($O932*'fnd base rates'!J$18)
+($P932*VLOOKUP($S932+12,rate_basefnd,10)))
*$R932</f>
        <v>4324.24</v>
      </c>
      <c r="AC932" s="68">
        <f>(($D932*'fnd base rates'!K$7)
+($E932*'fnd base rates'!K$8)
+($F932*'fnd base rates'!K$9)
+($G932*'fnd base rates'!K$10)
+($H932*'fnd base rates'!K$11)
+($I932*'fnd base rates'!K$12)
+($J932*'fnd base rates'!K$13)
+($K932*'fnd base rates'!K$14)
+($M932*'fnd base rates'!K$16)
+($N932*'fnd base rates'!K$17)
+($O932*'fnd base rates'!K$18)
+($P932*VLOOKUP($S932+12,rate_basefnd,11)))
*$R932</f>
        <v>8946.5120000000006</v>
      </c>
      <c r="AD932" s="68">
        <f>(($D932*'fnd base rates'!L$7)
+($E932*'fnd base rates'!L$8)
+($F932*'fnd base rates'!L$9)
+($G932*'fnd base rates'!L$10)
+($H932*'fnd base rates'!L$11)
+($I932*'fnd base rates'!L$12)
+($J932*'fnd base rates'!L$13)
+($K932*'fnd base rates'!L$14)
+($M932*'fnd base rates'!L$16)
+($N932*'fnd base rates'!L$17)
+($O932*'fnd base rates'!L$18)
+($P932*VLOOKUP($S932+12,rate_basefnd,12)))</f>
        <v>16143.4316</v>
      </c>
      <c r="AE932" s="68">
        <f>(($D932*'fnd base rates'!M$7)
+($E932*'fnd base rates'!M$8)
+($F932*'fnd base rates'!M$9)
+($G932*'fnd base rates'!M$10)
+($H932*'fnd base rates'!M$11)
+($I932*'fnd base rates'!M$12)
+($J932*'fnd base rates'!M$13)
+($K932*'fnd base rates'!M$14)
+($M932*'fnd base rates'!M$16)
+($N932*'fnd base rates'!M$17)
+($O932*'fnd base rates'!M$18)
+($P932*VLOOKUP($S932+12,rate_basefnd,13)))</f>
        <v>0</v>
      </c>
      <c r="AF932" s="3">
        <f t="shared" si="197"/>
        <v>96896.858000000007</v>
      </c>
      <c r="AH932" s="205">
        <f t="shared" si="198"/>
        <v>3506262071</v>
      </c>
      <c r="AI932" s="3" t="str">
        <f t="shared" si="202"/>
        <v>3506</v>
      </c>
      <c r="AJ932" s="1" t="str">
        <f t="shared" si="203"/>
        <v>262</v>
      </c>
      <c r="AK932" s="1" t="str">
        <f t="shared" si="204"/>
        <v>071</v>
      </c>
      <c r="AL932" s="3">
        <f t="shared" si="199"/>
        <v>1</v>
      </c>
      <c r="AM932" s="3">
        <f t="shared" si="209"/>
        <v>7</v>
      </c>
      <c r="AN932" s="3">
        <f t="shared" si="205"/>
        <v>96896.858000000007</v>
      </c>
      <c r="AO932" s="3">
        <f t="shared" si="206"/>
        <v>13842</v>
      </c>
      <c r="AP932" s="3">
        <f t="shared" si="200"/>
        <v>-3404</v>
      </c>
      <c r="AQ932" s="3">
        <v>17246</v>
      </c>
      <c r="AS932" s="68"/>
      <c r="AT932" s="68"/>
      <c r="AX932" s="4">
        <f t="shared" si="207"/>
        <v>0</v>
      </c>
      <c r="AZ932" s="4">
        <f t="shared" si="208"/>
        <v>0</v>
      </c>
      <c r="BB932" s="4"/>
    </row>
    <row r="933" spans="1:54" s="3" customFormat="1">
      <c r="A933" s="205" t="str">
        <f t="shared" si="210"/>
        <v>3506</v>
      </c>
      <c r="B933" s="1">
        <v>3506262093</v>
      </c>
      <c r="C933" s="7" t="s">
        <v>136</v>
      </c>
      <c r="D933" s="8">
        <f>'fnd enro'!D933</f>
        <v>0</v>
      </c>
      <c r="E933" s="8">
        <f>'fnd enro'!E933</f>
        <v>0</v>
      </c>
      <c r="F933" s="8">
        <f>'fnd enro'!F933</f>
        <v>0</v>
      </c>
      <c r="G933" s="8">
        <f>'fnd enro'!G933</f>
        <v>6</v>
      </c>
      <c r="H933" s="8">
        <f>'fnd enro'!H933</f>
        <v>9</v>
      </c>
      <c r="I933" s="8">
        <f>'fnd enro'!I933</f>
        <v>11</v>
      </c>
      <c r="J933" s="8">
        <f>'fnd enro'!J933</f>
        <v>0</v>
      </c>
      <c r="K933" s="9">
        <f>'fnd enro'!K933</f>
        <v>1.04</v>
      </c>
      <c r="L933" s="8">
        <f>'fnd enro'!L933</f>
        <v>0</v>
      </c>
      <c r="M933" s="8">
        <f>'fnd enro'!M933</f>
        <v>2</v>
      </c>
      <c r="N933" s="8">
        <f>'fnd enro'!N933</f>
        <v>2</v>
      </c>
      <c r="O933" s="8">
        <f>'fnd enro'!O933</f>
        <v>0</v>
      </c>
      <c r="P933" s="8">
        <f>'fnd enro'!P933</f>
        <v>15</v>
      </c>
      <c r="Q933" s="8">
        <f>'fnd enro'!R933</f>
        <v>26</v>
      </c>
      <c r="R933" s="9">
        <f t="shared" si="196"/>
        <v>1</v>
      </c>
      <c r="S933" s="8">
        <f>VALUE('fnd enro'!Q933)</f>
        <v>11</v>
      </c>
      <c r="T933" s="1"/>
      <c r="U933" s="68">
        <f>(($D933*'fnd base rates'!C$7)
+($E933*'fnd base rates'!C$8)
+($F933*'fnd base rates'!C$9)
+($G933*'fnd base rates'!C$10)
+($H933*'fnd base rates'!C$11)
+($I933*'fnd base rates'!C$12)
+($J933*'fnd base rates'!C$13)
+($K933*'fnd base rates'!C$14)
+($M933*'fnd base rates'!C$16)
+($N933*'fnd base rates'!C$17)
+($O933*'fnd base rates'!C$18)
+($P933*VLOOKUP($S933+12,rate_basefnd,3)))
*$R933</f>
        <v>18023.891200000002</v>
      </c>
      <c r="V933" s="68">
        <f>(($D933*'fnd base rates'!D$7)
+($E933*'fnd base rates'!D$8)
+($F933*'fnd base rates'!D$9)
+($G933*'fnd base rates'!D$10)
+($H933*'fnd base rates'!D$11)
+($I933*'fnd base rates'!D$12)
+($J933*'fnd base rates'!D$13)
+($K933*'fnd base rates'!D$14)
+($M933*'fnd base rates'!D$16)
+($N933*'fnd base rates'!D$17)
+($O933*'fnd base rates'!D$18)
+($P933*VLOOKUP($S933+12,rate_basefnd,4)))
*$R933</f>
        <v>32100.43</v>
      </c>
      <c r="W933" s="68">
        <f>(($D933*'fnd base rates'!E$7)
+($E933*'fnd base rates'!E$8)
+($F933*'fnd base rates'!E$9)
+($G933*'fnd base rates'!E$10)
+($H933*'fnd base rates'!E$11)
+($I933*'fnd base rates'!E$12)
+($J933*'fnd base rates'!E$13)
+($K933*'fnd base rates'!E$14)
+($M933*'fnd base rates'!E$16)
+($N933*'fnd base rates'!E$17)
+($O933*'fnd base rates'!E$18)
+($P933*VLOOKUP($S933+12,rate_basefnd,5)))
*$R933</f>
        <v>216231.17080000002</v>
      </c>
      <c r="X933" s="68">
        <f>(($D933*'fnd base rates'!F$7)
+($E933*'fnd base rates'!F$8)
+($F933*'fnd base rates'!F$9)
+($G933*'fnd base rates'!F$10)
+($H933*'fnd base rates'!F$11)
+($I933*'fnd base rates'!F$12)
+($J933*'fnd base rates'!F$13)
+($K933*'fnd base rates'!F$14)
+($M933*'fnd base rates'!F$16)
+($N933*'fnd base rates'!F$17)
+($O933*'fnd base rates'!F$18)
+($P933*VLOOKUP($S933+12,rate_basefnd,6)))
*$R933</f>
        <v>30301.3328</v>
      </c>
      <c r="Y933" s="68">
        <f>(($D933*'fnd base rates'!G$7)
+($E933*'fnd base rates'!G$8)
+($F933*'fnd base rates'!G$9)
+($G933*'fnd base rates'!G$10)
+($H933*'fnd base rates'!G$11)
+($I933*'fnd base rates'!G$12)
+($J933*'fnd base rates'!G$13)
+($K933*'fnd base rates'!G$14)
+($M933*'fnd base rates'!G$16)
+($N933*'fnd base rates'!G$17)
+($O933*'fnd base rates'!G$18)
+($P933*VLOOKUP($S933+12,rate_basefnd,7)))
*$R933</f>
        <v>9331.7204000000002</v>
      </c>
      <c r="Z933" s="68">
        <f>(($D933*'fnd base rates'!H$7)
+($E933*'fnd base rates'!H$8)
+($F933*'fnd base rates'!H$9)
+($G933*'fnd base rates'!H$10)
+($H933*'fnd base rates'!H$11)
+($I933*'fnd base rates'!H$12)
+($J933*'fnd base rates'!H$13)
+($K933*'fnd base rates'!H$14)
+($M933*'fnd base rates'!H$16)
+($N933*'fnd base rates'!H$17)
+($O933*'fnd base rates'!H$18)
+($P933*VLOOKUP($S933+12,rate_basefnd,8)))</f>
        <v>20120.694</v>
      </c>
      <c r="AA933" s="68">
        <f>(($D933*'fnd base rates'!I$7)
+($E933*'fnd base rates'!I$8)
+($F933*'fnd base rates'!I$9)
+($G933*'fnd base rates'!I$10)
+($H933*'fnd base rates'!I$11)
+($I933*'fnd base rates'!I$12)
+($J933*'fnd base rates'!I$13)
+($K933*'fnd base rates'!I$14)
+($M933*'fnd base rates'!I$16)
+($N933*'fnd base rates'!I$17)
+($O933*'fnd base rates'!I$18)
+($P933*VLOOKUP($S933+12,rate_basefnd,9)))
*$R933</f>
        <v>15990.419999999998</v>
      </c>
      <c r="AB933" s="68">
        <f>(($D933*'fnd base rates'!J$7)
+($E933*'fnd base rates'!J$8)
+($F933*'fnd base rates'!J$9)
+($G933*'fnd base rates'!J$10)
+($H933*'fnd base rates'!J$11)
+($I933*'fnd base rates'!J$12)
+($J933*'fnd base rates'!J$13)
+($K933*'fnd base rates'!J$14)
+($M933*'fnd base rates'!J$16)
+($N933*'fnd base rates'!J$17)
+($O933*'fnd base rates'!J$18)
+($P933*VLOOKUP($S933+12,rate_basefnd,10)))
*$R933</f>
        <v>29438.04</v>
      </c>
      <c r="AC933" s="68">
        <f>(($D933*'fnd base rates'!K$7)
+($E933*'fnd base rates'!K$8)
+($F933*'fnd base rates'!K$9)
+($G933*'fnd base rates'!K$10)
+($H933*'fnd base rates'!K$11)
+($I933*'fnd base rates'!K$12)
+($J933*'fnd base rates'!K$13)
+($K933*'fnd base rates'!K$14)
+($M933*'fnd base rates'!K$16)
+($N933*'fnd base rates'!K$17)
+($O933*'fnd base rates'!K$18)
+($P933*VLOOKUP($S933+12,rate_basefnd,11)))
*$R933</f>
        <v>34790.045999999995</v>
      </c>
      <c r="AD933" s="68">
        <f>(($D933*'fnd base rates'!L$7)
+($E933*'fnd base rates'!L$8)
+($F933*'fnd base rates'!L$9)
+($G933*'fnd base rates'!L$10)
+($H933*'fnd base rates'!L$11)
+($I933*'fnd base rates'!L$12)
+($J933*'fnd base rates'!L$13)
+($K933*'fnd base rates'!L$14)
+($M933*'fnd base rates'!L$16)
+($N933*'fnd base rates'!L$17)
+($O933*'fnd base rates'!L$18)
+($P933*VLOOKUP($S933+12,rate_basefnd,12)))</f>
        <v>77628.068799999994</v>
      </c>
      <c r="AE933" s="68">
        <f>(($D933*'fnd base rates'!M$7)
+($E933*'fnd base rates'!M$8)
+($F933*'fnd base rates'!M$9)
+($G933*'fnd base rates'!M$10)
+($H933*'fnd base rates'!M$11)
+($I933*'fnd base rates'!M$12)
+($J933*'fnd base rates'!M$13)
+($K933*'fnd base rates'!M$14)
+($M933*'fnd base rates'!M$16)
+($N933*'fnd base rates'!M$17)
+($O933*'fnd base rates'!M$18)
+($P933*VLOOKUP($S933+12,rate_basefnd,13)))</f>
        <v>0</v>
      </c>
      <c r="AF933" s="3">
        <f t="shared" si="197"/>
        <v>483955.81399999995</v>
      </c>
      <c r="AH933" s="205">
        <f t="shared" si="198"/>
        <v>3506262093</v>
      </c>
      <c r="AI933" s="3" t="str">
        <f t="shared" si="202"/>
        <v>3506</v>
      </c>
      <c r="AJ933" s="1" t="str">
        <f t="shared" si="203"/>
        <v>262</v>
      </c>
      <c r="AK933" s="1" t="str">
        <f t="shared" si="204"/>
        <v>093</v>
      </c>
      <c r="AL933" s="3">
        <f t="shared" si="199"/>
        <v>1</v>
      </c>
      <c r="AM933" s="3">
        <f t="shared" si="209"/>
        <v>26</v>
      </c>
      <c r="AN933" s="3">
        <f t="shared" si="205"/>
        <v>483955.81399999995</v>
      </c>
      <c r="AO933" s="3">
        <f t="shared" si="206"/>
        <v>18614</v>
      </c>
      <c r="AP933" s="3">
        <f t="shared" si="200"/>
        <v>5130</v>
      </c>
      <c r="AQ933" s="3">
        <v>13484</v>
      </c>
      <c r="AS933" s="68"/>
      <c r="AT933" s="68"/>
      <c r="AX933" s="4">
        <f t="shared" si="207"/>
        <v>0</v>
      </c>
      <c r="AZ933" s="4">
        <f t="shared" si="208"/>
        <v>0</v>
      </c>
      <c r="BB933" s="4"/>
    </row>
    <row r="934" spans="1:54" s="3" customFormat="1">
      <c r="A934" s="205" t="str">
        <f t="shared" si="210"/>
        <v>3506</v>
      </c>
      <c r="B934" s="1">
        <v>3506262107</v>
      </c>
      <c r="C934" s="7" t="s">
        <v>136</v>
      </c>
      <c r="D934" s="8">
        <f>'fnd enro'!D934</f>
        <v>0</v>
      </c>
      <c r="E934" s="8">
        <f>'fnd enro'!E934</f>
        <v>0</v>
      </c>
      <c r="F934" s="8">
        <f>'fnd enro'!F934</f>
        <v>1</v>
      </c>
      <c r="G934" s="8">
        <f>'fnd enro'!G934</f>
        <v>0</v>
      </c>
      <c r="H934" s="8">
        <f>'fnd enro'!H934</f>
        <v>0</v>
      </c>
      <c r="I934" s="8">
        <f>'fnd enro'!I934</f>
        <v>0</v>
      </c>
      <c r="J934" s="8">
        <f>'fnd enro'!J934</f>
        <v>0</v>
      </c>
      <c r="K934" s="9">
        <f>'fnd enro'!K934</f>
        <v>0.04</v>
      </c>
      <c r="L934" s="8">
        <f>'fnd enro'!L934</f>
        <v>0</v>
      </c>
      <c r="M934" s="8">
        <f>'fnd enro'!M934</f>
        <v>1</v>
      </c>
      <c r="N934" s="8">
        <f>'fnd enro'!N934</f>
        <v>0</v>
      </c>
      <c r="O934" s="8">
        <f>'fnd enro'!O934</f>
        <v>0</v>
      </c>
      <c r="P934" s="8">
        <f>'fnd enro'!P934</f>
        <v>1</v>
      </c>
      <c r="Q934" s="8">
        <f>'fnd enro'!R934</f>
        <v>1</v>
      </c>
      <c r="R934" s="9">
        <f t="shared" si="196"/>
        <v>1</v>
      </c>
      <c r="S934" s="8">
        <f>VALUE('fnd enro'!Q934)</f>
        <v>9</v>
      </c>
      <c r="T934" s="1"/>
      <c r="U934" s="68">
        <f>(($D934*'fnd base rates'!C$7)
+($E934*'fnd base rates'!C$8)
+($F934*'fnd base rates'!C$9)
+($G934*'fnd base rates'!C$10)
+($H934*'fnd base rates'!C$11)
+($I934*'fnd base rates'!C$12)
+($J934*'fnd base rates'!C$13)
+($K934*'fnd base rates'!C$14)
+($M934*'fnd base rates'!C$16)
+($N934*'fnd base rates'!C$17)
+($O934*'fnd base rates'!C$18)
+($P934*VLOOKUP($S934+12,rate_basefnd,3)))
*$R934</f>
        <v>826.13120000000004</v>
      </c>
      <c r="V934" s="68">
        <f>(($D934*'fnd base rates'!D$7)
+($E934*'fnd base rates'!D$8)
+($F934*'fnd base rates'!D$9)
+($G934*'fnd base rates'!D$10)
+($H934*'fnd base rates'!D$11)
+($I934*'fnd base rates'!D$12)
+($J934*'fnd base rates'!D$13)
+($K934*'fnd base rates'!D$14)
+($M934*'fnd base rates'!D$16)
+($N934*'fnd base rates'!D$17)
+($O934*'fnd base rates'!D$18)
+($P934*VLOOKUP($S934+12,rate_basefnd,4)))
*$R934</f>
        <v>1561.68</v>
      </c>
      <c r="W934" s="68">
        <f>(($D934*'fnd base rates'!E$7)
+($E934*'fnd base rates'!E$8)
+($F934*'fnd base rates'!E$9)
+($G934*'fnd base rates'!E$10)
+($H934*'fnd base rates'!E$11)
+($I934*'fnd base rates'!E$12)
+($J934*'fnd base rates'!E$13)
+($K934*'fnd base rates'!E$14)
+($M934*'fnd base rates'!E$16)
+($N934*'fnd base rates'!E$17)
+($O934*'fnd base rates'!E$18)
+($P934*VLOOKUP($S934+12,rate_basefnd,5)))
*$R934</f>
        <v>10696.950800000001</v>
      </c>
      <c r="X934" s="68">
        <f>(($D934*'fnd base rates'!F$7)
+($E934*'fnd base rates'!F$8)
+($F934*'fnd base rates'!F$9)
+($G934*'fnd base rates'!F$10)
+($H934*'fnd base rates'!F$11)
+($I934*'fnd base rates'!F$12)
+($J934*'fnd base rates'!F$13)
+($K934*'fnd base rates'!F$14)
+($M934*'fnd base rates'!F$16)
+($N934*'fnd base rates'!F$17)
+($O934*'fnd base rates'!F$18)
+($P934*VLOOKUP($S934+12,rate_basefnd,6)))
*$R934</f>
        <v>1608.7028</v>
      </c>
      <c r="Y934" s="68">
        <f>(($D934*'fnd base rates'!G$7)
+($E934*'fnd base rates'!G$8)
+($F934*'fnd base rates'!G$9)
+($G934*'fnd base rates'!G$10)
+($H934*'fnd base rates'!G$11)
+($I934*'fnd base rates'!G$12)
+($J934*'fnd base rates'!G$13)
+($K934*'fnd base rates'!G$14)
+($M934*'fnd base rates'!G$16)
+($N934*'fnd base rates'!G$17)
+($O934*'fnd base rates'!G$18)
+($P934*VLOOKUP($S934+12,rate_basefnd,7)))
*$R934</f>
        <v>472.67039999999997</v>
      </c>
      <c r="Z934" s="68">
        <f>(($D934*'fnd base rates'!H$7)
+($E934*'fnd base rates'!H$8)
+($F934*'fnd base rates'!H$9)
+($G934*'fnd base rates'!H$10)
+($H934*'fnd base rates'!H$11)
+($I934*'fnd base rates'!H$12)
+($J934*'fnd base rates'!H$13)
+($K934*'fnd base rates'!H$14)
+($M934*'fnd base rates'!H$16)
+($N934*'fnd base rates'!H$17)
+($O934*'fnd base rates'!H$18)
+($P934*VLOOKUP($S934+12,rate_basefnd,8)))</f>
        <v>768.35400000000004</v>
      </c>
      <c r="AA934" s="68">
        <f>(($D934*'fnd base rates'!I$7)
+($E934*'fnd base rates'!I$8)
+($F934*'fnd base rates'!I$9)
+($G934*'fnd base rates'!I$10)
+($H934*'fnd base rates'!I$11)
+($I934*'fnd base rates'!I$12)
+($J934*'fnd base rates'!I$13)
+($K934*'fnd base rates'!I$14)
+($M934*'fnd base rates'!I$16)
+($N934*'fnd base rates'!I$17)
+($O934*'fnd base rates'!I$18)
+($P934*VLOOKUP($S934+12,rate_basefnd,9)))
*$R934</f>
        <v>741.98</v>
      </c>
      <c r="AB934" s="68">
        <f>(($D934*'fnd base rates'!J$7)
+($E934*'fnd base rates'!J$8)
+($F934*'fnd base rates'!J$9)
+($G934*'fnd base rates'!J$10)
+($H934*'fnd base rates'!J$11)
+($I934*'fnd base rates'!J$12)
+($J934*'fnd base rates'!J$13)
+($K934*'fnd base rates'!J$14)
+($M934*'fnd base rates'!J$16)
+($N934*'fnd base rates'!J$17)
+($O934*'fnd base rates'!J$18)
+($P934*VLOOKUP($S934+12,rate_basefnd,10)))
*$R934</f>
        <v>1174.07</v>
      </c>
      <c r="AC934" s="68">
        <f>(($D934*'fnd base rates'!K$7)
+($E934*'fnd base rates'!K$8)
+($F934*'fnd base rates'!K$9)
+($G934*'fnd base rates'!K$10)
+($H934*'fnd base rates'!K$11)
+($I934*'fnd base rates'!K$12)
+($J934*'fnd base rates'!K$13)
+($K934*'fnd base rates'!K$14)
+($M934*'fnd base rates'!K$16)
+($N934*'fnd base rates'!K$17)
+($O934*'fnd base rates'!K$18)
+($P934*VLOOKUP($S934+12,rate_basefnd,11)))
*$R934</f>
        <v>1587.066</v>
      </c>
      <c r="AD934" s="68">
        <f>(($D934*'fnd base rates'!L$7)
+($E934*'fnd base rates'!L$8)
+($F934*'fnd base rates'!L$9)
+($G934*'fnd base rates'!L$10)
+($H934*'fnd base rates'!L$11)
+($I934*'fnd base rates'!L$12)
+($J934*'fnd base rates'!L$13)
+($K934*'fnd base rates'!L$14)
+($M934*'fnd base rates'!L$16)
+($N934*'fnd base rates'!L$17)
+($O934*'fnd base rates'!L$18)
+($P934*VLOOKUP($S934+12,rate_basefnd,12)))</f>
        <v>3566.1188000000002</v>
      </c>
      <c r="AE934" s="68">
        <f>(($D934*'fnd base rates'!M$7)
+($E934*'fnd base rates'!M$8)
+($F934*'fnd base rates'!M$9)
+($G934*'fnd base rates'!M$10)
+($H934*'fnd base rates'!M$11)
+($I934*'fnd base rates'!M$12)
+($J934*'fnd base rates'!M$13)
+($K934*'fnd base rates'!M$14)
+($M934*'fnd base rates'!M$16)
+($N934*'fnd base rates'!M$17)
+($O934*'fnd base rates'!M$18)
+($P934*VLOOKUP($S934+12,rate_basefnd,13)))</f>
        <v>0</v>
      </c>
      <c r="AF934" s="3">
        <f t="shared" si="197"/>
        <v>23003.723999999998</v>
      </c>
      <c r="AH934" s="205">
        <f t="shared" si="198"/>
        <v>3506262107</v>
      </c>
      <c r="AI934" s="3" t="str">
        <f t="shared" si="202"/>
        <v>3506</v>
      </c>
      <c r="AJ934" s="1" t="str">
        <f t="shared" si="203"/>
        <v>262</v>
      </c>
      <c r="AK934" s="1" t="str">
        <f t="shared" si="204"/>
        <v>107</v>
      </c>
      <c r="AL934" s="3">
        <f t="shared" si="199"/>
        <v>1</v>
      </c>
      <c r="AM934" s="3">
        <f t="shared" si="209"/>
        <v>1</v>
      </c>
      <c r="AN934" s="3">
        <f t="shared" si="205"/>
        <v>23003.723999999998</v>
      </c>
      <c r="AO934" s="3">
        <f t="shared" si="206"/>
        <v>23004</v>
      </c>
      <c r="AP934" s="3">
        <f t="shared" si="200"/>
        <v>6973</v>
      </c>
      <c r="AQ934" s="3">
        <v>16031</v>
      </c>
      <c r="AS934" s="68"/>
      <c r="AT934" s="68"/>
      <c r="AX934" s="4">
        <f t="shared" si="207"/>
        <v>0</v>
      </c>
      <c r="AZ934" s="4">
        <f t="shared" si="208"/>
        <v>0</v>
      </c>
      <c r="BB934" s="4"/>
    </row>
    <row r="935" spans="1:54" s="3" customFormat="1">
      <c r="A935" s="205" t="str">
        <f t="shared" si="210"/>
        <v>3506</v>
      </c>
      <c r="B935" s="1">
        <v>3506262163</v>
      </c>
      <c r="C935" s="7" t="s">
        <v>136</v>
      </c>
      <c r="D935" s="8">
        <f>'fnd enro'!D935</f>
        <v>0</v>
      </c>
      <c r="E935" s="8">
        <f>'fnd enro'!E935</f>
        <v>0</v>
      </c>
      <c r="F935" s="8">
        <f>'fnd enro'!F935</f>
        <v>32</v>
      </c>
      <c r="G935" s="8">
        <f>'fnd enro'!G935</f>
        <v>107</v>
      </c>
      <c r="H935" s="8">
        <f>'fnd enro'!H935</f>
        <v>73</v>
      </c>
      <c r="I935" s="8">
        <f>'fnd enro'!I935</f>
        <v>73</v>
      </c>
      <c r="J935" s="8">
        <f>'fnd enro'!J935</f>
        <v>0</v>
      </c>
      <c r="K935" s="9">
        <f>'fnd enro'!K935</f>
        <v>11.4</v>
      </c>
      <c r="L935" s="8">
        <f>'fnd enro'!L935</f>
        <v>0</v>
      </c>
      <c r="M935" s="8">
        <f>'fnd enro'!M935</f>
        <v>55</v>
      </c>
      <c r="N935" s="8">
        <f>'fnd enro'!N935</f>
        <v>11</v>
      </c>
      <c r="O935" s="8">
        <f>'fnd enro'!O935</f>
        <v>6</v>
      </c>
      <c r="P935" s="8">
        <f>'fnd enro'!P935</f>
        <v>177</v>
      </c>
      <c r="Q935" s="8">
        <f>'fnd enro'!R935</f>
        <v>285</v>
      </c>
      <c r="R935" s="9">
        <f t="shared" si="196"/>
        <v>1</v>
      </c>
      <c r="S935" s="8">
        <f>VALUE('fnd enro'!Q935)</f>
        <v>11</v>
      </c>
      <c r="T935" s="1"/>
      <c r="U935" s="68">
        <f>(($D935*'fnd base rates'!C$7)
+($E935*'fnd base rates'!C$8)
+($F935*'fnd base rates'!C$9)
+($G935*'fnd base rates'!C$10)
+($H935*'fnd base rates'!C$11)
+($I935*'fnd base rates'!C$12)
+($J935*'fnd base rates'!C$13)
+($K935*'fnd base rates'!C$14)
+($M935*'fnd base rates'!C$16)
+($N935*'fnd base rates'!C$17)
+($O935*'fnd base rates'!C$18)
+($P935*VLOOKUP($S935+12,rate_basefnd,3)))
*$R935</f>
        <v>202694.872</v>
      </c>
      <c r="V935" s="68">
        <f>(($D935*'fnd base rates'!D$7)
+($E935*'fnd base rates'!D$8)
+($F935*'fnd base rates'!D$9)
+($G935*'fnd base rates'!D$10)
+($H935*'fnd base rates'!D$11)
+($I935*'fnd base rates'!D$12)
+($J935*'fnd base rates'!D$13)
+($K935*'fnd base rates'!D$14)
+($M935*'fnd base rates'!D$16)
+($N935*'fnd base rates'!D$17)
+($O935*'fnd base rates'!D$18)
+($P935*VLOOKUP($S935+12,rate_basefnd,4)))
*$R935</f>
        <v>365682.71</v>
      </c>
      <c r="W935" s="68">
        <f>(($D935*'fnd base rates'!E$7)
+($E935*'fnd base rates'!E$8)
+($F935*'fnd base rates'!E$9)
+($G935*'fnd base rates'!E$10)
+($H935*'fnd base rates'!E$11)
+($I935*'fnd base rates'!E$12)
+($J935*'fnd base rates'!E$13)
+($K935*'fnd base rates'!E$14)
+($M935*'fnd base rates'!E$16)
+($N935*'fnd base rates'!E$17)
+($O935*'fnd base rates'!E$18)
+($P935*VLOOKUP($S935+12,rate_basefnd,5)))
*$R935</f>
        <v>2445649.8079999997</v>
      </c>
      <c r="X935" s="68">
        <f>(($D935*'fnd base rates'!F$7)
+($E935*'fnd base rates'!F$8)
+($F935*'fnd base rates'!F$9)
+($G935*'fnd base rates'!F$10)
+($H935*'fnd base rates'!F$11)
+($I935*'fnd base rates'!F$12)
+($J935*'fnd base rates'!F$13)
+($K935*'fnd base rates'!F$14)
+($M935*'fnd base rates'!F$16)
+($N935*'fnd base rates'!F$17)
+($O935*'fnd base rates'!F$18)
+($P935*VLOOKUP($S935+12,rate_basefnd,6)))
*$R935</f>
        <v>364485.38799999998</v>
      </c>
      <c r="Y935" s="68">
        <f>(($D935*'fnd base rates'!G$7)
+($E935*'fnd base rates'!G$8)
+($F935*'fnd base rates'!G$9)
+($G935*'fnd base rates'!G$10)
+($H935*'fnd base rates'!G$11)
+($I935*'fnd base rates'!G$12)
+($J935*'fnd base rates'!G$13)
+($K935*'fnd base rates'!G$14)
+($M935*'fnd base rates'!G$16)
+($N935*'fnd base rates'!G$17)
+($O935*'fnd base rates'!G$18)
+($P935*VLOOKUP($S935+12,rate_basefnd,7)))
*$R935</f>
        <v>106973.08399999999</v>
      </c>
      <c r="Z935" s="68">
        <f>(($D935*'fnd base rates'!H$7)
+($E935*'fnd base rates'!H$8)
+($F935*'fnd base rates'!H$9)
+($G935*'fnd base rates'!H$10)
+($H935*'fnd base rates'!H$11)
+($I935*'fnd base rates'!H$12)
+($J935*'fnd base rates'!H$13)
+($K935*'fnd base rates'!H$14)
+($M935*'fnd base rates'!H$16)
+($N935*'fnd base rates'!H$17)
+($O935*'fnd base rates'!H$18)
+($P935*VLOOKUP($S935+12,rate_basefnd,8)))</f>
        <v>209412.49</v>
      </c>
      <c r="AA935" s="68">
        <f>(($D935*'fnd base rates'!I$7)
+($E935*'fnd base rates'!I$8)
+($F935*'fnd base rates'!I$9)
+($G935*'fnd base rates'!I$10)
+($H935*'fnd base rates'!I$11)
+($I935*'fnd base rates'!I$12)
+($J935*'fnd base rates'!I$13)
+($K935*'fnd base rates'!I$14)
+($M935*'fnd base rates'!I$16)
+($N935*'fnd base rates'!I$17)
+($O935*'fnd base rates'!I$18)
+($P935*VLOOKUP($S935+12,rate_basefnd,9)))
*$R935</f>
        <v>180022.52000000002</v>
      </c>
      <c r="AB935" s="68">
        <f>(($D935*'fnd base rates'!J$7)
+($E935*'fnd base rates'!J$8)
+($F935*'fnd base rates'!J$9)
+($G935*'fnd base rates'!J$10)
+($H935*'fnd base rates'!J$11)
+($I935*'fnd base rates'!J$12)
+($J935*'fnd base rates'!J$13)
+($K935*'fnd base rates'!J$14)
+($M935*'fnd base rates'!J$16)
+($N935*'fnd base rates'!J$17)
+($O935*'fnd base rates'!J$18)
+($P935*VLOOKUP($S935+12,rate_basefnd,10)))
*$R935</f>
        <v>312546</v>
      </c>
      <c r="AC935" s="68">
        <f>(($D935*'fnd base rates'!K$7)
+($E935*'fnd base rates'!K$8)
+($F935*'fnd base rates'!K$9)
+($G935*'fnd base rates'!K$10)
+($H935*'fnd base rates'!K$11)
+($I935*'fnd base rates'!K$12)
+($J935*'fnd base rates'!K$13)
+($K935*'fnd base rates'!K$14)
+($M935*'fnd base rates'!K$16)
+($N935*'fnd base rates'!K$17)
+($O935*'fnd base rates'!K$18)
+($P935*VLOOKUP($S935+12,rate_basefnd,11)))
*$R935</f>
        <v>386902.54000000004</v>
      </c>
      <c r="AD935" s="68">
        <f>(($D935*'fnd base rates'!L$7)
+($E935*'fnd base rates'!L$8)
+($F935*'fnd base rates'!L$9)
+($G935*'fnd base rates'!L$10)
+($H935*'fnd base rates'!L$11)
+($I935*'fnd base rates'!L$12)
+($J935*'fnd base rates'!L$13)
+($K935*'fnd base rates'!L$14)
+($M935*'fnd base rates'!L$16)
+($N935*'fnd base rates'!L$17)
+($O935*'fnd base rates'!L$18)
+($P935*VLOOKUP($S935+12,rate_basefnd,12)))</f>
        <v>876467.43799999997</v>
      </c>
      <c r="AE935" s="68">
        <f>(($D935*'fnd base rates'!M$7)
+($E935*'fnd base rates'!M$8)
+($F935*'fnd base rates'!M$9)
+($G935*'fnd base rates'!M$10)
+($H935*'fnd base rates'!M$11)
+($I935*'fnd base rates'!M$12)
+($J935*'fnd base rates'!M$13)
+($K935*'fnd base rates'!M$14)
+($M935*'fnd base rates'!M$16)
+($N935*'fnd base rates'!M$17)
+($O935*'fnd base rates'!M$18)
+($P935*VLOOKUP($S935+12,rate_basefnd,13)))</f>
        <v>0</v>
      </c>
      <c r="AF935" s="3">
        <f t="shared" si="197"/>
        <v>5450836.8499999987</v>
      </c>
      <c r="AH935" s="205">
        <f t="shared" si="198"/>
        <v>3506262163</v>
      </c>
      <c r="AI935" s="3" t="str">
        <f t="shared" si="202"/>
        <v>3506</v>
      </c>
      <c r="AJ935" s="1" t="str">
        <f t="shared" si="203"/>
        <v>262</v>
      </c>
      <c r="AK935" s="1" t="str">
        <f t="shared" si="204"/>
        <v>163</v>
      </c>
      <c r="AL935" s="3">
        <f t="shared" si="199"/>
        <v>1</v>
      </c>
      <c r="AM935" s="3">
        <f t="shared" si="209"/>
        <v>285</v>
      </c>
      <c r="AN935" s="3">
        <f t="shared" si="205"/>
        <v>5450836.8499999987</v>
      </c>
      <c r="AO935" s="3">
        <f t="shared" si="206"/>
        <v>19126</v>
      </c>
      <c r="AP935" s="3">
        <f t="shared" si="200"/>
        <v>2100</v>
      </c>
      <c r="AQ935" s="3">
        <v>17026</v>
      </c>
      <c r="AS935" s="68"/>
      <c r="AT935" s="68"/>
      <c r="AX935" s="4">
        <f t="shared" si="207"/>
        <v>0</v>
      </c>
      <c r="AZ935" s="4">
        <f t="shared" si="208"/>
        <v>0</v>
      </c>
      <c r="BB935" s="4"/>
    </row>
    <row r="936" spans="1:54" s="3" customFormat="1">
      <c r="A936" s="205" t="str">
        <f t="shared" si="210"/>
        <v>3506</v>
      </c>
      <c r="B936" s="1">
        <v>3506262164</v>
      </c>
      <c r="C936" s="7" t="s">
        <v>136</v>
      </c>
      <c r="D936" s="8">
        <f>'fnd enro'!D936</f>
        <v>0</v>
      </c>
      <c r="E936" s="8">
        <f>'fnd enro'!E936</f>
        <v>0</v>
      </c>
      <c r="F936" s="8">
        <f>'fnd enro'!F936</f>
        <v>0</v>
      </c>
      <c r="G936" s="8">
        <f>'fnd enro'!G936</f>
        <v>1</v>
      </c>
      <c r="H936" s="8">
        <f>'fnd enro'!H936</f>
        <v>2</v>
      </c>
      <c r="I936" s="8">
        <f>'fnd enro'!I936</f>
        <v>1</v>
      </c>
      <c r="J936" s="8">
        <f>'fnd enro'!J936</f>
        <v>0</v>
      </c>
      <c r="K936" s="9">
        <f>'fnd enro'!K936</f>
        <v>0.16</v>
      </c>
      <c r="L936" s="8">
        <f>'fnd enro'!L936</f>
        <v>0</v>
      </c>
      <c r="M936" s="8">
        <f>'fnd enro'!M936</f>
        <v>1</v>
      </c>
      <c r="N936" s="8">
        <f>'fnd enro'!N936</f>
        <v>0</v>
      </c>
      <c r="O936" s="8">
        <f>'fnd enro'!O936</f>
        <v>0</v>
      </c>
      <c r="P936" s="8">
        <f>'fnd enro'!P936</f>
        <v>4</v>
      </c>
      <c r="Q936" s="8">
        <f>'fnd enro'!R936</f>
        <v>4</v>
      </c>
      <c r="R936" s="9">
        <f t="shared" si="196"/>
        <v>1</v>
      </c>
      <c r="S936" s="8">
        <f>VALUE('fnd enro'!Q936)</f>
        <v>3</v>
      </c>
      <c r="T936" s="1"/>
      <c r="U936" s="68">
        <f>(($D936*'fnd base rates'!C$7)
+($E936*'fnd base rates'!C$8)
+($F936*'fnd base rates'!C$9)
+($G936*'fnd base rates'!C$10)
+($H936*'fnd base rates'!C$11)
+($I936*'fnd base rates'!C$12)
+($J936*'fnd base rates'!C$13)
+($K936*'fnd base rates'!C$14)
+($M936*'fnd base rates'!C$16)
+($N936*'fnd base rates'!C$17)
+($O936*'fnd base rates'!C$18)
+($P936*VLOOKUP($S936+12,rate_basefnd,3)))
*$R936</f>
        <v>2776.9048000000003</v>
      </c>
      <c r="V936" s="68">
        <f>(($D936*'fnd base rates'!D$7)
+($E936*'fnd base rates'!D$8)
+($F936*'fnd base rates'!D$9)
+($G936*'fnd base rates'!D$10)
+($H936*'fnd base rates'!D$11)
+($I936*'fnd base rates'!D$12)
+($J936*'fnd base rates'!D$13)
+($K936*'fnd base rates'!D$14)
+($M936*'fnd base rates'!D$16)
+($N936*'fnd base rates'!D$17)
+($O936*'fnd base rates'!D$18)
+($P936*VLOOKUP($S936+12,rate_basefnd,4)))
*$R936</f>
        <v>4827.1099999999997</v>
      </c>
      <c r="W936" s="68">
        <f>(($D936*'fnd base rates'!E$7)
+($E936*'fnd base rates'!E$8)
+($F936*'fnd base rates'!E$9)
+($G936*'fnd base rates'!E$10)
+($H936*'fnd base rates'!E$11)
+($I936*'fnd base rates'!E$12)
+($J936*'fnd base rates'!E$13)
+($K936*'fnd base rates'!E$14)
+($M936*'fnd base rates'!E$16)
+($N936*'fnd base rates'!E$17)
+($O936*'fnd base rates'!E$18)
+($P936*VLOOKUP($S936+12,rate_basefnd,5)))
*$R936</f>
        <v>30887.243199999997</v>
      </c>
      <c r="X936" s="68">
        <f>(($D936*'fnd base rates'!F$7)
+($E936*'fnd base rates'!F$8)
+($F936*'fnd base rates'!F$9)
+($G936*'fnd base rates'!F$10)
+($H936*'fnd base rates'!F$11)
+($I936*'fnd base rates'!F$12)
+($J936*'fnd base rates'!F$13)
+($K936*'fnd base rates'!F$14)
+($M936*'fnd base rates'!F$16)
+($N936*'fnd base rates'!F$17)
+($O936*'fnd base rates'!F$18)
+($P936*VLOOKUP($S936+12,rate_basefnd,6)))
*$R936</f>
        <v>4842.9811999999993</v>
      </c>
      <c r="Y936" s="68">
        <f>(($D936*'fnd base rates'!G$7)
+($E936*'fnd base rates'!G$8)
+($F936*'fnd base rates'!G$9)
+($G936*'fnd base rates'!G$10)
+($H936*'fnd base rates'!G$11)
+($I936*'fnd base rates'!G$12)
+($J936*'fnd base rates'!G$13)
+($K936*'fnd base rates'!G$14)
+($M936*'fnd base rates'!G$16)
+($N936*'fnd base rates'!G$17)
+($O936*'fnd base rates'!G$18)
+($P936*VLOOKUP($S936+12,rate_basefnd,7)))
*$R936</f>
        <v>1371.0216</v>
      </c>
      <c r="Z936" s="68">
        <f>(($D936*'fnd base rates'!H$7)
+($E936*'fnd base rates'!H$8)
+($F936*'fnd base rates'!H$9)
+($G936*'fnd base rates'!H$10)
+($H936*'fnd base rates'!H$11)
+($I936*'fnd base rates'!H$12)
+($J936*'fnd base rates'!H$13)
+($K936*'fnd base rates'!H$14)
+($M936*'fnd base rates'!H$16)
+($N936*'fnd base rates'!H$17)
+($O936*'fnd base rates'!H$18)
+($P936*VLOOKUP($S936+12,rate_basefnd,8)))</f>
        <v>2902.4659999999999</v>
      </c>
      <c r="AA936" s="68">
        <f>(($D936*'fnd base rates'!I$7)
+($E936*'fnd base rates'!I$8)
+($F936*'fnd base rates'!I$9)
+($G936*'fnd base rates'!I$10)
+($H936*'fnd base rates'!I$11)
+($I936*'fnd base rates'!I$12)
+($J936*'fnd base rates'!I$13)
+($K936*'fnd base rates'!I$14)
+($M936*'fnd base rates'!I$16)
+($N936*'fnd base rates'!I$17)
+($O936*'fnd base rates'!I$18)
+($P936*VLOOKUP($S936+12,rate_basefnd,9)))
*$R936</f>
        <v>2405.13</v>
      </c>
      <c r="AB936" s="68">
        <f>(($D936*'fnd base rates'!J$7)
+($E936*'fnd base rates'!J$8)
+($F936*'fnd base rates'!J$9)
+($G936*'fnd base rates'!J$10)
+($H936*'fnd base rates'!J$11)
+($I936*'fnd base rates'!J$12)
+($J936*'fnd base rates'!J$13)
+($K936*'fnd base rates'!J$14)
+($M936*'fnd base rates'!J$16)
+($N936*'fnd base rates'!J$17)
+($O936*'fnd base rates'!J$18)
+($P936*VLOOKUP($S936+12,rate_basefnd,10)))
*$R936</f>
        <v>3896.15</v>
      </c>
      <c r="AC936" s="68">
        <f>(($D936*'fnd base rates'!K$7)
+($E936*'fnd base rates'!K$8)
+($F936*'fnd base rates'!K$9)
+($G936*'fnd base rates'!K$10)
+($H936*'fnd base rates'!K$11)
+($I936*'fnd base rates'!K$12)
+($J936*'fnd base rates'!K$13)
+($K936*'fnd base rates'!K$14)
+($M936*'fnd base rates'!K$16)
+($N936*'fnd base rates'!K$17)
+($O936*'fnd base rates'!K$18)
+($P936*VLOOKUP($S936+12,rate_basefnd,11)))
*$R936</f>
        <v>5500.9439999999995</v>
      </c>
      <c r="AD936" s="68">
        <f>(($D936*'fnd base rates'!L$7)
+($E936*'fnd base rates'!L$8)
+($F936*'fnd base rates'!L$9)
+($G936*'fnd base rates'!L$10)
+($H936*'fnd base rates'!L$11)
+($I936*'fnd base rates'!L$12)
+($J936*'fnd base rates'!L$13)
+($K936*'fnd base rates'!L$14)
+($M936*'fnd base rates'!L$16)
+($N936*'fnd base rates'!L$17)
+($O936*'fnd base rates'!L$18)
+($P936*VLOOKUP($S936+12,rate_basefnd,12)))</f>
        <v>11906.805199999999</v>
      </c>
      <c r="AE936" s="68">
        <f>(($D936*'fnd base rates'!M$7)
+($E936*'fnd base rates'!M$8)
+($F936*'fnd base rates'!M$9)
+($G936*'fnd base rates'!M$10)
+($H936*'fnd base rates'!M$11)
+($I936*'fnd base rates'!M$12)
+($J936*'fnd base rates'!M$13)
+($K936*'fnd base rates'!M$14)
+($M936*'fnd base rates'!M$16)
+($N936*'fnd base rates'!M$17)
+($O936*'fnd base rates'!M$18)
+($P936*VLOOKUP($S936+12,rate_basefnd,13)))</f>
        <v>0</v>
      </c>
      <c r="AF936" s="3">
        <f t="shared" si="197"/>
        <v>71316.755999999994</v>
      </c>
      <c r="AH936" s="205">
        <f t="shared" si="198"/>
        <v>3506262164</v>
      </c>
      <c r="AI936" s="3" t="str">
        <f t="shared" si="202"/>
        <v>3506</v>
      </c>
      <c r="AJ936" s="1" t="str">
        <f t="shared" si="203"/>
        <v>262</v>
      </c>
      <c r="AK936" s="1" t="str">
        <f t="shared" si="204"/>
        <v>164</v>
      </c>
      <c r="AL936" s="3">
        <f t="shared" si="199"/>
        <v>1</v>
      </c>
      <c r="AM936" s="3">
        <f t="shared" si="209"/>
        <v>4</v>
      </c>
      <c r="AN936" s="3">
        <f t="shared" si="205"/>
        <v>71316.755999999994</v>
      </c>
      <c r="AO936" s="3">
        <f t="shared" si="206"/>
        <v>17829</v>
      </c>
      <c r="AP936" s="3">
        <f t="shared" si="200"/>
        <v>7165</v>
      </c>
      <c r="AQ936" s="3">
        <v>10664</v>
      </c>
      <c r="AS936" s="68"/>
      <c r="AT936" s="68"/>
      <c r="AX936" s="4">
        <f t="shared" si="207"/>
        <v>0</v>
      </c>
      <c r="AZ936" s="4">
        <f t="shared" si="208"/>
        <v>0</v>
      </c>
      <c r="BB936" s="4"/>
    </row>
    <row r="937" spans="1:54" s="3" customFormat="1">
      <c r="A937" s="205" t="str">
        <f t="shared" si="210"/>
        <v>3506</v>
      </c>
      <c r="B937" s="1">
        <v>3506262165</v>
      </c>
      <c r="C937" s="7" t="s">
        <v>136</v>
      </c>
      <c r="D937" s="8">
        <f>'fnd enro'!D937</f>
        <v>0</v>
      </c>
      <c r="E937" s="8">
        <f>'fnd enro'!E937</f>
        <v>0</v>
      </c>
      <c r="F937" s="8">
        <f>'fnd enro'!F937</f>
        <v>0</v>
      </c>
      <c r="G937" s="8">
        <f>'fnd enro'!G937</f>
        <v>10</v>
      </c>
      <c r="H937" s="8">
        <f>'fnd enro'!H937</f>
        <v>15</v>
      </c>
      <c r="I937" s="8">
        <f>'fnd enro'!I937</f>
        <v>28</v>
      </c>
      <c r="J937" s="8">
        <f>'fnd enro'!J937</f>
        <v>0</v>
      </c>
      <c r="K937" s="9">
        <f>'fnd enro'!K937</f>
        <v>2.12</v>
      </c>
      <c r="L937" s="8">
        <f>'fnd enro'!L937</f>
        <v>0</v>
      </c>
      <c r="M937" s="8">
        <f>'fnd enro'!M937</f>
        <v>3</v>
      </c>
      <c r="N937" s="8">
        <f>'fnd enro'!N937</f>
        <v>0</v>
      </c>
      <c r="O937" s="8">
        <f>'fnd enro'!O937</f>
        <v>0</v>
      </c>
      <c r="P937" s="8">
        <f>'fnd enro'!P937</f>
        <v>23</v>
      </c>
      <c r="Q937" s="8">
        <f>'fnd enro'!R937</f>
        <v>53</v>
      </c>
      <c r="R937" s="9">
        <f t="shared" si="196"/>
        <v>1</v>
      </c>
      <c r="S937" s="8">
        <f>VALUE('fnd enro'!Q937)</f>
        <v>10</v>
      </c>
      <c r="T937" s="1"/>
      <c r="U937" s="68">
        <f>(($D937*'fnd base rates'!C$7)
+($E937*'fnd base rates'!C$8)
+($F937*'fnd base rates'!C$9)
+($G937*'fnd base rates'!C$10)
+($H937*'fnd base rates'!C$11)
+($I937*'fnd base rates'!C$12)
+($J937*'fnd base rates'!C$13)
+($K937*'fnd base rates'!C$14)
+($M937*'fnd base rates'!C$16)
+($N937*'fnd base rates'!C$17)
+($O937*'fnd base rates'!C$18)
+($P937*VLOOKUP($S937+12,rate_basefnd,3)))
*$R937</f>
        <v>34778.193599999999</v>
      </c>
      <c r="V937" s="68">
        <f>(($D937*'fnd base rates'!D$7)
+($E937*'fnd base rates'!D$8)
+($F937*'fnd base rates'!D$9)
+($G937*'fnd base rates'!D$10)
+($H937*'fnd base rates'!D$11)
+($I937*'fnd base rates'!D$12)
+($J937*'fnd base rates'!D$13)
+($K937*'fnd base rates'!D$14)
+($M937*'fnd base rates'!D$16)
+($N937*'fnd base rates'!D$17)
+($O937*'fnd base rates'!D$18)
+($P937*VLOOKUP($S937+12,rate_basefnd,4)))
*$R937</f>
        <v>58099.770000000004</v>
      </c>
      <c r="W937" s="68">
        <f>(($D937*'fnd base rates'!E$7)
+($E937*'fnd base rates'!E$8)
+($F937*'fnd base rates'!E$9)
+($G937*'fnd base rates'!E$10)
+($H937*'fnd base rates'!E$11)
+($I937*'fnd base rates'!E$12)
+($J937*'fnd base rates'!E$13)
+($K937*'fnd base rates'!E$14)
+($M937*'fnd base rates'!E$16)
+($N937*'fnd base rates'!E$17)
+($O937*'fnd base rates'!E$18)
+($P937*VLOOKUP($S937+12,rate_basefnd,5)))
*$R937</f>
        <v>380283.08239999996</v>
      </c>
      <c r="X937" s="68">
        <f>(($D937*'fnd base rates'!F$7)
+($E937*'fnd base rates'!F$8)
+($F937*'fnd base rates'!F$9)
+($G937*'fnd base rates'!F$10)
+($H937*'fnd base rates'!F$11)
+($I937*'fnd base rates'!F$12)
+($J937*'fnd base rates'!F$13)
+($K937*'fnd base rates'!F$14)
+($M937*'fnd base rates'!F$16)
+($N937*'fnd base rates'!F$17)
+($O937*'fnd base rates'!F$18)
+($P937*VLOOKUP($S937+12,rate_basefnd,6)))
*$R937</f>
        <v>59324.008399999992</v>
      </c>
      <c r="Y937" s="68">
        <f>(($D937*'fnd base rates'!G$7)
+($E937*'fnd base rates'!G$8)
+($F937*'fnd base rates'!G$9)
+($G937*'fnd base rates'!G$10)
+($H937*'fnd base rates'!G$11)
+($I937*'fnd base rates'!G$12)
+($J937*'fnd base rates'!G$13)
+($K937*'fnd base rates'!G$14)
+($M937*'fnd base rates'!G$16)
+($N937*'fnd base rates'!G$17)
+($O937*'fnd base rates'!G$18)
+($P937*VLOOKUP($S937+12,rate_basefnd,7)))
*$R937</f>
        <v>15764.511199999997</v>
      </c>
      <c r="Z937" s="68">
        <f>(($D937*'fnd base rates'!H$7)
+($E937*'fnd base rates'!H$8)
+($F937*'fnd base rates'!H$9)
+($G937*'fnd base rates'!H$10)
+($H937*'fnd base rates'!H$11)
+($I937*'fnd base rates'!H$12)
+($J937*'fnd base rates'!H$13)
+($K937*'fnd base rates'!H$14)
+($M937*'fnd base rates'!H$16)
+($N937*'fnd base rates'!H$17)
+($O937*'fnd base rates'!H$18)
+($P937*VLOOKUP($S937+12,rate_basefnd,8)))</f>
        <v>41630.252</v>
      </c>
      <c r="AA937" s="68">
        <f>(($D937*'fnd base rates'!I$7)
+($E937*'fnd base rates'!I$8)
+($F937*'fnd base rates'!I$9)
+($G937*'fnd base rates'!I$10)
+($H937*'fnd base rates'!I$11)
+($I937*'fnd base rates'!I$12)
+($J937*'fnd base rates'!I$13)
+($K937*'fnd base rates'!I$14)
+($M937*'fnd base rates'!I$16)
+($N937*'fnd base rates'!I$17)
+($O937*'fnd base rates'!I$18)
+($P937*VLOOKUP($S937+12,rate_basefnd,9)))
*$R937</f>
        <v>29765.32</v>
      </c>
      <c r="AB937" s="68">
        <f>(($D937*'fnd base rates'!J$7)
+($E937*'fnd base rates'!J$8)
+($F937*'fnd base rates'!J$9)
+($G937*'fnd base rates'!J$10)
+($H937*'fnd base rates'!J$11)
+($I937*'fnd base rates'!J$12)
+($J937*'fnd base rates'!J$13)
+($K937*'fnd base rates'!J$14)
+($M937*'fnd base rates'!J$16)
+($N937*'fnd base rates'!J$17)
+($O937*'fnd base rates'!J$18)
+($P937*VLOOKUP($S937+12,rate_basefnd,10)))
*$R937</f>
        <v>49384.350000000006</v>
      </c>
      <c r="AC937" s="68">
        <f>(($D937*'fnd base rates'!K$7)
+($E937*'fnd base rates'!K$8)
+($F937*'fnd base rates'!K$9)
+($G937*'fnd base rates'!K$10)
+($H937*'fnd base rates'!K$11)
+($I937*'fnd base rates'!K$12)
+($J937*'fnd base rates'!K$13)
+($K937*'fnd base rates'!K$14)
+($M937*'fnd base rates'!K$16)
+($N937*'fnd base rates'!K$17)
+($O937*'fnd base rates'!K$18)
+($P937*VLOOKUP($S937+12,rate_basefnd,11)))
*$R937</f>
        <v>68952.547999999995</v>
      </c>
      <c r="AD937" s="68">
        <f>(($D937*'fnd base rates'!L$7)
+($E937*'fnd base rates'!L$8)
+($F937*'fnd base rates'!L$9)
+($G937*'fnd base rates'!L$10)
+($H937*'fnd base rates'!L$11)
+($I937*'fnd base rates'!L$12)
+($J937*'fnd base rates'!L$13)
+($K937*'fnd base rates'!L$14)
+($M937*'fnd base rates'!L$16)
+($N937*'fnd base rates'!L$17)
+($O937*'fnd base rates'!L$18)
+($P937*VLOOKUP($S937+12,rate_basefnd,12)))</f>
        <v>143724.25640000001</v>
      </c>
      <c r="AE937" s="68">
        <f>(($D937*'fnd base rates'!M$7)
+($E937*'fnd base rates'!M$8)
+($F937*'fnd base rates'!M$9)
+($G937*'fnd base rates'!M$10)
+($H937*'fnd base rates'!M$11)
+($I937*'fnd base rates'!M$12)
+($J937*'fnd base rates'!M$13)
+($K937*'fnd base rates'!M$14)
+($M937*'fnd base rates'!M$16)
+($N937*'fnd base rates'!M$17)
+($O937*'fnd base rates'!M$18)
+($P937*VLOOKUP($S937+12,rate_basefnd,13)))</f>
        <v>0</v>
      </c>
      <c r="AF937" s="3">
        <f t="shared" si="197"/>
        <v>881706.2919999999</v>
      </c>
      <c r="AH937" s="205">
        <f t="shared" si="198"/>
        <v>3506262165</v>
      </c>
      <c r="AI937" s="3" t="str">
        <f t="shared" si="202"/>
        <v>3506</v>
      </c>
      <c r="AJ937" s="1" t="str">
        <f t="shared" si="203"/>
        <v>262</v>
      </c>
      <c r="AK937" s="1" t="str">
        <f t="shared" si="204"/>
        <v>165</v>
      </c>
      <c r="AL937" s="3">
        <f t="shared" si="199"/>
        <v>1</v>
      </c>
      <c r="AM937" s="3">
        <f t="shared" si="209"/>
        <v>53</v>
      </c>
      <c r="AN937" s="3">
        <f t="shared" si="205"/>
        <v>881706.2919999999</v>
      </c>
      <c r="AO937" s="3">
        <f t="shared" si="206"/>
        <v>16636</v>
      </c>
      <c r="AP937" s="3">
        <f t="shared" si="200"/>
        <v>1214</v>
      </c>
      <c r="AQ937" s="3">
        <v>15422</v>
      </c>
      <c r="AS937" s="68"/>
      <c r="AT937" s="68"/>
      <c r="AX937" s="4">
        <f t="shared" si="207"/>
        <v>0</v>
      </c>
      <c r="AZ937" s="4">
        <f t="shared" si="208"/>
        <v>0</v>
      </c>
      <c r="BB937" s="4"/>
    </row>
    <row r="938" spans="1:54" s="3" customFormat="1">
      <c r="A938" s="205" t="str">
        <f t="shared" si="210"/>
        <v>3506</v>
      </c>
      <c r="B938" s="1">
        <v>3506262176</v>
      </c>
      <c r="C938" s="7" t="s">
        <v>136</v>
      </c>
      <c r="D938" s="8">
        <f>'fnd enro'!D938</f>
        <v>0</v>
      </c>
      <c r="E938" s="8">
        <f>'fnd enro'!E938</f>
        <v>0</v>
      </c>
      <c r="F938" s="8">
        <f>'fnd enro'!F938</f>
        <v>0</v>
      </c>
      <c r="G938" s="8">
        <f>'fnd enro'!G938</f>
        <v>2</v>
      </c>
      <c r="H938" s="8">
        <f>'fnd enro'!H938</f>
        <v>1</v>
      </c>
      <c r="I938" s="8">
        <f>'fnd enro'!I938</f>
        <v>5</v>
      </c>
      <c r="J938" s="8">
        <f>'fnd enro'!J938</f>
        <v>0</v>
      </c>
      <c r="K938" s="9">
        <f>'fnd enro'!K938</f>
        <v>0.32</v>
      </c>
      <c r="L938" s="8">
        <f>'fnd enro'!L938</f>
        <v>0</v>
      </c>
      <c r="M938" s="8">
        <f>'fnd enro'!M938</f>
        <v>2</v>
      </c>
      <c r="N938" s="8">
        <f>'fnd enro'!N938</f>
        <v>0</v>
      </c>
      <c r="O938" s="8">
        <f>'fnd enro'!O938</f>
        <v>0</v>
      </c>
      <c r="P938" s="8">
        <f>'fnd enro'!P938</f>
        <v>6</v>
      </c>
      <c r="Q938" s="8">
        <f>'fnd enro'!R938</f>
        <v>8</v>
      </c>
      <c r="R938" s="9">
        <f t="shared" si="196"/>
        <v>1</v>
      </c>
      <c r="S938" s="8">
        <f>VALUE('fnd enro'!Q938)</f>
        <v>8</v>
      </c>
      <c r="T938" s="1"/>
      <c r="U938" s="68">
        <f>(($D938*'fnd base rates'!C$7)
+($E938*'fnd base rates'!C$8)
+($F938*'fnd base rates'!C$9)
+($G938*'fnd base rates'!C$10)
+($H938*'fnd base rates'!C$11)
+($I938*'fnd base rates'!C$12)
+($J938*'fnd base rates'!C$13)
+($K938*'fnd base rates'!C$14)
+($M938*'fnd base rates'!C$16)
+($N938*'fnd base rates'!C$17)
+($O938*'fnd base rates'!C$18)
+($P938*VLOOKUP($S938+12,rate_basefnd,3)))
*$R938</f>
        <v>5622.5695999999998</v>
      </c>
      <c r="V938" s="68">
        <f>(($D938*'fnd base rates'!D$7)
+($E938*'fnd base rates'!D$8)
+($F938*'fnd base rates'!D$9)
+($G938*'fnd base rates'!D$10)
+($H938*'fnd base rates'!D$11)
+($I938*'fnd base rates'!D$12)
+($J938*'fnd base rates'!D$13)
+($K938*'fnd base rates'!D$14)
+($M938*'fnd base rates'!D$16)
+($N938*'fnd base rates'!D$17)
+($O938*'fnd base rates'!D$18)
+($P938*VLOOKUP($S938+12,rate_basefnd,4)))
*$R938</f>
        <v>9979.82</v>
      </c>
      <c r="W938" s="68">
        <f>(($D938*'fnd base rates'!E$7)
+($E938*'fnd base rates'!E$8)
+($F938*'fnd base rates'!E$9)
+($G938*'fnd base rates'!E$10)
+($H938*'fnd base rates'!E$11)
+($I938*'fnd base rates'!E$12)
+($J938*'fnd base rates'!E$13)
+($K938*'fnd base rates'!E$14)
+($M938*'fnd base rates'!E$16)
+($N938*'fnd base rates'!E$17)
+($O938*'fnd base rates'!E$18)
+($P938*VLOOKUP($S938+12,rate_basefnd,5)))
*$R938</f>
        <v>69788.286399999997</v>
      </c>
      <c r="X938" s="68">
        <f>(($D938*'fnd base rates'!F$7)
+($E938*'fnd base rates'!F$8)
+($F938*'fnd base rates'!F$9)
+($G938*'fnd base rates'!F$10)
+($H938*'fnd base rates'!F$11)
+($I938*'fnd base rates'!F$12)
+($J938*'fnd base rates'!F$13)
+($K938*'fnd base rates'!F$14)
+($M938*'fnd base rates'!F$16)
+($N938*'fnd base rates'!F$17)
+($O938*'fnd base rates'!F$18)
+($P938*VLOOKUP($S938+12,rate_basefnd,6)))
*$R938</f>
        <v>9324.8824000000004</v>
      </c>
      <c r="Y938" s="68">
        <f>(($D938*'fnd base rates'!G$7)
+($E938*'fnd base rates'!G$8)
+($F938*'fnd base rates'!G$9)
+($G938*'fnd base rates'!G$10)
+($H938*'fnd base rates'!G$11)
+($I938*'fnd base rates'!G$12)
+($J938*'fnd base rates'!G$13)
+($K938*'fnd base rates'!G$14)
+($M938*'fnd base rates'!G$16)
+($N938*'fnd base rates'!G$17)
+($O938*'fnd base rates'!G$18)
+($P938*VLOOKUP($S938+12,rate_basefnd,7)))
*$R938</f>
        <v>2881.0632000000001</v>
      </c>
      <c r="Z938" s="68">
        <f>(($D938*'fnd base rates'!H$7)
+($E938*'fnd base rates'!H$8)
+($F938*'fnd base rates'!H$9)
+($G938*'fnd base rates'!H$10)
+($H938*'fnd base rates'!H$11)
+($I938*'fnd base rates'!H$12)
+($J938*'fnd base rates'!H$13)
+($K938*'fnd base rates'!H$14)
+($M938*'fnd base rates'!H$16)
+($N938*'fnd base rates'!H$17)
+($O938*'fnd base rates'!H$18)
+($P938*VLOOKUP($S938+12,rate_basefnd,8)))</f>
        <v>6842.4520000000002</v>
      </c>
      <c r="AA938" s="68">
        <f>(($D938*'fnd base rates'!I$7)
+($E938*'fnd base rates'!I$8)
+($F938*'fnd base rates'!I$9)
+($G938*'fnd base rates'!I$10)
+($H938*'fnd base rates'!I$11)
+($I938*'fnd base rates'!I$12)
+($J938*'fnd base rates'!I$13)
+($K938*'fnd base rates'!I$14)
+($M938*'fnd base rates'!I$16)
+($N938*'fnd base rates'!I$17)
+($O938*'fnd base rates'!I$18)
+($P938*VLOOKUP($S938+12,rate_basefnd,9)))
*$R938</f>
        <v>4997.04</v>
      </c>
      <c r="AB938" s="68">
        <f>(($D938*'fnd base rates'!J$7)
+($E938*'fnd base rates'!J$8)
+($F938*'fnd base rates'!J$9)
+($G938*'fnd base rates'!J$10)
+($H938*'fnd base rates'!J$11)
+($I938*'fnd base rates'!J$12)
+($J938*'fnd base rates'!J$13)
+($K938*'fnd base rates'!J$14)
+($M938*'fnd base rates'!J$16)
+($N938*'fnd base rates'!J$17)
+($O938*'fnd base rates'!J$18)
+($P938*VLOOKUP($S938+12,rate_basefnd,10)))
*$R938</f>
        <v>9542.57</v>
      </c>
      <c r="AC938" s="68">
        <f>(($D938*'fnd base rates'!K$7)
+($E938*'fnd base rates'!K$8)
+($F938*'fnd base rates'!K$9)
+($G938*'fnd base rates'!K$10)
+($H938*'fnd base rates'!K$11)
+($I938*'fnd base rates'!K$12)
+($J938*'fnd base rates'!K$13)
+($K938*'fnd base rates'!K$14)
+($M938*'fnd base rates'!K$16)
+($N938*'fnd base rates'!K$17)
+($O938*'fnd base rates'!K$18)
+($P938*VLOOKUP($S938+12,rate_basefnd,11)))
*$R938</f>
        <v>10895.058000000001</v>
      </c>
      <c r="AD938" s="68">
        <f>(($D938*'fnd base rates'!L$7)
+($E938*'fnd base rates'!L$8)
+($F938*'fnd base rates'!L$9)
+($G938*'fnd base rates'!L$10)
+($H938*'fnd base rates'!L$11)
+($I938*'fnd base rates'!L$12)
+($J938*'fnd base rates'!L$13)
+($K938*'fnd base rates'!L$14)
+($M938*'fnd base rates'!L$16)
+($N938*'fnd base rates'!L$17)
+($O938*'fnd base rates'!L$18)
+($P938*VLOOKUP($S938+12,rate_basefnd,12)))</f>
        <v>23622.770399999998</v>
      </c>
      <c r="AE938" s="68">
        <f>(($D938*'fnd base rates'!M$7)
+($E938*'fnd base rates'!M$8)
+($F938*'fnd base rates'!M$9)
+($G938*'fnd base rates'!M$10)
+($H938*'fnd base rates'!M$11)
+($I938*'fnd base rates'!M$12)
+($J938*'fnd base rates'!M$13)
+($K938*'fnd base rates'!M$14)
+($M938*'fnd base rates'!M$16)
+($N938*'fnd base rates'!M$17)
+($O938*'fnd base rates'!M$18)
+($P938*VLOOKUP($S938+12,rate_basefnd,13)))</f>
        <v>0</v>
      </c>
      <c r="AF938" s="3">
        <f t="shared" si="197"/>
        <v>153496.51199999999</v>
      </c>
      <c r="AH938" s="205">
        <f t="shared" si="198"/>
        <v>3506262176</v>
      </c>
      <c r="AI938" s="3" t="str">
        <f t="shared" si="202"/>
        <v>3506</v>
      </c>
      <c r="AJ938" s="1" t="str">
        <f t="shared" si="203"/>
        <v>262</v>
      </c>
      <c r="AK938" s="1" t="str">
        <f t="shared" si="204"/>
        <v>176</v>
      </c>
      <c r="AL938" s="3">
        <f t="shared" si="199"/>
        <v>1</v>
      </c>
      <c r="AM938" s="3">
        <f t="shared" si="209"/>
        <v>8</v>
      </c>
      <c r="AN938" s="3">
        <f t="shared" si="205"/>
        <v>153496.51199999999</v>
      </c>
      <c r="AO938" s="3">
        <f t="shared" si="206"/>
        <v>19187</v>
      </c>
      <c r="AP938" s="3">
        <f t="shared" si="200"/>
        <v>2960</v>
      </c>
      <c r="AQ938" s="3">
        <v>16227</v>
      </c>
      <c r="AS938" s="68"/>
      <c r="AT938" s="68"/>
      <c r="AX938" s="4">
        <f t="shared" si="207"/>
        <v>0</v>
      </c>
      <c r="AZ938" s="4">
        <f t="shared" si="208"/>
        <v>0</v>
      </c>
      <c r="BB938" s="4"/>
    </row>
    <row r="939" spans="1:54" s="3" customFormat="1">
      <c r="A939" s="205" t="str">
        <f t="shared" si="210"/>
        <v>3506</v>
      </c>
      <c r="B939" s="1">
        <v>3506262178</v>
      </c>
      <c r="C939" s="7" t="s">
        <v>136</v>
      </c>
      <c r="D939" s="8">
        <f>'fnd enro'!D939</f>
        <v>0</v>
      </c>
      <c r="E939" s="8">
        <f>'fnd enro'!E939</f>
        <v>0</v>
      </c>
      <c r="F939" s="8">
        <f>'fnd enro'!F939</f>
        <v>0</v>
      </c>
      <c r="G939" s="8">
        <f>'fnd enro'!G939</f>
        <v>1</v>
      </c>
      <c r="H939" s="8">
        <f>'fnd enro'!H939</f>
        <v>2</v>
      </c>
      <c r="I939" s="8">
        <f>'fnd enro'!I939</f>
        <v>3</v>
      </c>
      <c r="J939" s="8">
        <f>'fnd enro'!J939</f>
        <v>0</v>
      </c>
      <c r="K939" s="9">
        <f>'fnd enro'!K939</f>
        <v>0.24</v>
      </c>
      <c r="L939" s="8">
        <f>'fnd enro'!L939</f>
        <v>0</v>
      </c>
      <c r="M939" s="8">
        <f>'fnd enro'!M939</f>
        <v>0</v>
      </c>
      <c r="N939" s="8">
        <f>'fnd enro'!N939</f>
        <v>0</v>
      </c>
      <c r="O939" s="8">
        <f>'fnd enro'!O939</f>
        <v>0</v>
      </c>
      <c r="P939" s="8">
        <f>'fnd enro'!P939</f>
        <v>3</v>
      </c>
      <c r="Q939" s="8">
        <f>'fnd enro'!R939</f>
        <v>6</v>
      </c>
      <c r="R939" s="9">
        <f t="shared" si="196"/>
        <v>1</v>
      </c>
      <c r="S939" s="8">
        <f>VALUE('fnd enro'!Q939)</f>
        <v>4</v>
      </c>
      <c r="T939" s="1"/>
      <c r="U939" s="68">
        <f>(($D939*'fnd base rates'!C$7)
+($E939*'fnd base rates'!C$8)
+($F939*'fnd base rates'!C$9)
+($G939*'fnd base rates'!C$10)
+($H939*'fnd base rates'!C$11)
+($I939*'fnd base rates'!C$12)
+($J939*'fnd base rates'!C$13)
+($K939*'fnd base rates'!C$14)
+($M939*'fnd base rates'!C$16)
+($N939*'fnd base rates'!C$17)
+($O939*'fnd base rates'!C$18)
+($P939*VLOOKUP($S939+12,rate_basefnd,3)))
*$R939</f>
        <v>3802.0272</v>
      </c>
      <c r="V939" s="68">
        <f>(($D939*'fnd base rates'!D$7)
+($E939*'fnd base rates'!D$8)
+($F939*'fnd base rates'!D$9)
+($G939*'fnd base rates'!D$10)
+($H939*'fnd base rates'!D$11)
+($I939*'fnd base rates'!D$12)
+($J939*'fnd base rates'!D$13)
+($K939*'fnd base rates'!D$14)
+($M939*'fnd base rates'!D$16)
+($N939*'fnd base rates'!D$17)
+($O939*'fnd base rates'!D$18)
+($P939*VLOOKUP($S939+12,rate_basefnd,4)))
*$R939</f>
        <v>6059.25</v>
      </c>
      <c r="W939" s="68">
        <f>(($D939*'fnd base rates'!E$7)
+($E939*'fnd base rates'!E$8)
+($F939*'fnd base rates'!E$9)
+($G939*'fnd base rates'!E$10)
+($H939*'fnd base rates'!E$11)
+($I939*'fnd base rates'!E$12)
+($J939*'fnd base rates'!E$13)
+($K939*'fnd base rates'!E$14)
+($M939*'fnd base rates'!E$16)
+($N939*'fnd base rates'!E$17)
+($O939*'fnd base rates'!E$18)
+($P939*VLOOKUP($S939+12,rate_basefnd,5)))
*$R939</f>
        <v>37856.104800000001</v>
      </c>
      <c r="X939" s="68">
        <f>(($D939*'fnd base rates'!F$7)
+($E939*'fnd base rates'!F$8)
+($F939*'fnd base rates'!F$9)
+($G939*'fnd base rates'!F$10)
+($H939*'fnd base rates'!F$11)
+($I939*'fnd base rates'!F$12)
+($J939*'fnd base rates'!F$13)
+($K939*'fnd base rates'!F$14)
+($M939*'fnd base rates'!F$16)
+($N939*'fnd base rates'!F$17)
+($O939*'fnd base rates'!F$18)
+($P939*VLOOKUP($S939+12,rate_basefnd,6)))
*$R939</f>
        <v>6627.8167999999996</v>
      </c>
      <c r="Y939" s="68">
        <f>(($D939*'fnd base rates'!G$7)
+($E939*'fnd base rates'!G$8)
+($F939*'fnd base rates'!G$9)
+($G939*'fnd base rates'!G$10)
+($H939*'fnd base rates'!G$11)
+($I939*'fnd base rates'!G$12)
+($J939*'fnd base rates'!G$13)
+($K939*'fnd base rates'!G$14)
+($M939*'fnd base rates'!G$16)
+($N939*'fnd base rates'!G$17)
+($O939*'fnd base rates'!G$18)
+($P939*VLOOKUP($S939+12,rate_basefnd,7)))
*$R939</f>
        <v>1555.3323999999998</v>
      </c>
      <c r="Z939" s="68">
        <f>(($D939*'fnd base rates'!H$7)
+($E939*'fnd base rates'!H$8)
+($F939*'fnd base rates'!H$9)
+($G939*'fnd base rates'!H$10)
+($H939*'fnd base rates'!H$11)
+($I939*'fnd base rates'!H$12)
+($J939*'fnd base rates'!H$13)
+($K939*'fnd base rates'!H$14)
+($M939*'fnd base rates'!H$16)
+($N939*'fnd base rates'!H$17)
+($O939*'fnd base rates'!H$18)
+($P939*VLOOKUP($S939+12,rate_basefnd,8)))</f>
        <v>4571.8740000000007</v>
      </c>
      <c r="AA939" s="68">
        <f>(($D939*'fnd base rates'!I$7)
+($E939*'fnd base rates'!I$8)
+($F939*'fnd base rates'!I$9)
+($G939*'fnd base rates'!I$10)
+($H939*'fnd base rates'!I$11)
+($I939*'fnd base rates'!I$12)
+($J939*'fnd base rates'!I$13)
+($K939*'fnd base rates'!I$14)
+($M939*'fnd base rates'!I$16)
+($N939*'fnd base rates'!I$17)
+($O939*'fnd base rates'!I$18)
+($P939*VLOOKUP($S939+12,rate_basefnd,9)))
*$R939</f>
        <v>3159.21</v>
      </c>
      <c r="AB939" s="68">
        <f>(($D939*'fnd base rates'!J$7)
+($E939*'fnd base rates'!J$8)
+($F939*'fnd base rates'!J$9)
+($G939*'fnd base rates'!J$10)
+($H939*'fnd base rates'!J$11)
+($I939*'fnd base rates'!J$12)
+($J939*'fnd base rates'!J$13)
+($K939*'fnd base rates'!J$14)
+($M939*'fnd base rates'!J$16)
+($N939*'fnd base rates'!J$17)
+($O939*'fnd base rates'!J$18)
+($P939*VLOOKUP($S939+12,rate_basefnd,10)))
*$R939</f>
        <v>4616.3600000000006</v>
      </c>
      <c r="AC939" s="68">
        <f>(($D939*'fnd base rates'!K$7)
+($E939*'fnd base rates'!K$8)
+($F939*'fnd base rates'!K$9)
+($G939*'fnd base rates'!K$10)
+($H939*'fnd base rates'!K$11)
+($I939*'fnd base rates'!K$12)
+($J939*'fnd base rates'!K$13)
+($K939*'fnd base rates'!K$14)
+($M939*'fnd base rates'!K$16)
+($N939*'fnd base rates'!K$17)
+($O939*'fnd base rates'!K$18)
+($P939*VLOOKUP($S939+12,rate_basefnd,11)))
*$R939</f>
        <v>7701.2359999999999</v>
      </c>
      <c r="AD939" s="68">
        <f>(($D939*'fnd base rates'!L$7)
+($E939*'fnd base rates'!L$8)
+($F939*'fnd base rates'!L$9)
+($G939*'fnd base rates'!L$10)
+($H939*'fnd base rates'!L$11)
+($I939*'fnd base rates'!L$12)
+($J939*'fnd base rates'!L$13)
+($K939*'fnd base rates'!L$14)
+($M939*'fnd base rates'!L$16)
+($N939*'fnd base rates'!L$17)
+($O939*'fnd base rates'!L$18)
+($P939*VLOOKUP($S939+12,rate_basefnd,12)))</f>
        <v>15389.012800000002</v>
      </c>
      <c r="AE939" s="68">
        <f>(($D939*'fnd base rates'!M$7)
+($E939*'fnd base rates'!M$8)
+($F939*'fnd base rates'!M$9)
+($G939*'fnd base rates'!M$10)
+($H939*'fnd base rates'!M$11)
+($I939*'fnd base rates'!M$12)
+($J939*'fnd base rates'!M$13)
+($K939*'fnd base rates'!M$14)
+($M939*'fnd base rates'!M$16)
+($N939*'fnd base rates'!M$17)
+($O939*'fnd base rates'!M$18)
+($P939*VLOOKUP($S939+12,rate_basefnd,13)))</f>
        <v>0</v>
      </c>
      <c r="AF939" s="3">
        <f t="shared" si="197"/>
        <v>91338.224000000002</v>
      </c>
      <c r="AH939" s="205">
        <f t="shared" si="198"/>
        <v>3506262178</v>
      </c>
      <c r="AI939" s="3" t="str">
        <f t="shared" si="202"/>
        <v>3506</v>
      </c>
      <c r="AJ939" s="1" t="str">
        <f t="shared" si="203"/>
        <v>262</v>
      </c>
      <c r="AK939" s="1" t="str">
        <f t="shared" si="204"/>
        <v>178</v>
      </c>
      <c r="AL939" s="3">
        <f t="shared" si="199"/>
        <v>1</v>
      </c>
      <c r="AM939" s="3">
        <f t="shared" si="209"/>
        <v>6</v>
      </c>
      <c r="AN939" s="3">
        <f t="shared" si="205"/>
        <v>91338.224000000002</v>
      </c>
      <c r="AO939" s="3">
        <f t="shared" si="206"/>
        <v>15223</v>
      </c>
      <c r="AP939" s="3">
        <f t="shared" si="200"/>
        <v>652</v>
      </c>
      <c r="AQ939" s="3">
        <v>14571</v>
      </c>
      <c r="AS939" s="68"/>
      <c r="AT939" s="68"/>
      <c r="AX939" s="4">
        <f t="shared" si="207"/>
        <v>0</v>
      </c>
      <c r="AZ939" s="4">
        <f t="shared" si="208"/>
        <v>0</v>
      </c>
      <c r="BB939" s="4"/>
    </row>
    <row r="940" spans="1:54" s="3" customFormat="1">
      <c r="A940" s="205" t="str">
        <f t="shared" si="210"/>
        <v>3506</v>
      </c>
      <c r="B940" s="1">
        <v>3506262181</v>
      </c>
      <c r="C940" s="7" t="s">
        <v>136</v>
      </c>
      <c r="D940" s="8">
        <f>'fnd enro'!D940</f>
        <v>0</v>
      </c>
      <c r="E940" s="8">
        <f>'fnd enro'!E940</f>
        <v>0</v>
      </c>
      <c r="F940" s="8">
        <f>'fnd enro'!F940</f>
        <v>0</v>
      </c>
      <c r="G940" s="8">
        <f>'fnd enro'!G940</f>
        <v>5</v>
      </c>
      <c r="H940" s="8">
        <f>'fnd enro'!H940</f>
        <v>0</v>
      </c>
      <c r="I940" s="8">
        <f>'fnd enro'!I940</f>
        <v>0</v>
      </c>
      <c r="J940" s="8">
        <f>'fnd enro'!J940</f>
        <v>0</v>
      </c>
      <c r="K940" s="9">
        <f>'fnd enro'!K940</f>
        <v>0.2</v>
      </c>
      <c r="L940" s="8">
        <f>'fnd enro'!L940</f>
        <v>0</v>
      </c>
      <c r="M940" s="8">
        <f>'fnd enro'!M940</f>
        <v>5</v>
      </c>
      <c r="N940" s="8">
        <f>'fnd enro'!N940</f>
        <v>0</v>
      </c>
      <c r="O940" s="8">
        <f>'fnd enro'!O940</f>
        <v>0</v>
      </c>
      <c r="P940" s="8">
        <f>'fnd enro'!P940</f>
        <v>5</v>
      </c>
      <c r="Q940" s="8">
        <f>'fnd enro'!R940</f>
        <v>5</v>
      </c>
      <c r="R940" s="9">
        <f t="shared" si="196"/>
        <v>1</v>
      </c>
      <c r="S940" s="8">
        <f>VALUE('fnd enro'!Q940)</f>
        <v>10</v>
      </c>
      <c r="T940" s="1"/>
      <c r="U940" s="68">
        <f>(($D940*'fnd base rates'!C$7)
+($E940*'fnd base rates'!C$8)
+($F940*'fnd base rates'!C$9)
+($G940*'fnd base rates'!C$10)
+($H940*'fnd base rates'!C$11)
+($I940*'fnd base rates'!C$12)
+($J940*'fnd base rates'!C$13)
+($K940*'fnd base rates'!C$14)
+($M940*'fnd base rates'!C$16)
+($N940*'fnd base rates'!C$17)
+($O940*'fnd base rates'!C$18)
+($P940*VLOOKUP($S940+12,rate_basefnd,3)))
*$R940</f>
        <v>4173.5560000000005</v>
      </c>
      <c r="V940" s="68">
        <f>(($D940*'fnd base rates'!D$7)
+($E940*'fnd base rates'!D$8)
+($F940*'fnd base rates'!D$9)
+($G940*'fnd base rates'!D$10)
+($H940*'fnd base rates'!D$11)
+($I940*'fnd base rates'!D$12)
+($J940*'fnd base rates'!D$13)
+($K940*'fnd base rates'!D$14)
+($M940*'fnd base rates'!D$16)
+($N940*'fnd base rates'!D$17)
+($O940*'fnd base rates'!D$18)
+($P940*VLOOKUP($S940+12,rate_basefnd,4)))
*$R940</f>
        <v>8011.9499999999989</v>
      </c>
      <c r="W940" s="68">
        <f>(($D940*'fnd base rates'!E$7)
+($E940*'fnd base rates'!E$8)
+($F940*'fnd base rates'!E$9)
+($G940*'fnd base rates'!E$10)
+($H940*'fnd base rates'!E$11)
+($I940*'fnd base rates'!E$12)
+($J940*'fnd base rates'!E$13)
+($K940*'fnd base rates'!E$14)
+($M940*'fnd base rates'!E$16)
+($N940*'fnd base rates'!E$17)
+($O940*'fnd base rates'!E$18)
+($P940*VLOOKUP($S940+12,rate_basefnd,5)))
*$R940</f>
        <v>55471.403999999995</v>
      </c>
      <c r="X940" s="68">
        <f>(($D940*'fnd base rates'!F$7)
+($E940*'fnd base rates'!F$8)
+($F940*'fnd base rates'!F$9)
+($G940*'fnd base rates'!F$10)
+($H940*'fnd base rates'!F$11)
+($I940*'fnd base rates'!F$12)
+($J940*'fnd base rates'!F$13)
+($K940*'fnd base rates'!F$14)
+($M940*'fnd base rates'!F$16)
+($N940*'fnd base rates'!F$17)
+($O940*'fnd base rates'!F$18)
+($P940*VLOOKUP($S940+12,rate_basefnd,6)))
*$R940</f>
        <v>8043.5139999999992</v>
      </c>
      <c r="Y940" s="68">
        <f>(($D940*'fnd base rates'!G$7)
+($E940*'fnd base rates'!G$8)
+($F940*'fnd base rates'!G$9)
+($G940*'fnd base rates'!G$10)
+($H940*'fnd base rates'!G$11)
+($I940*'fnd base rates'!G$12)
+($J940*'fnd base rates'!G$13)
+($K940*'fnd base rates'!G$14)
+($M940*'fnd base rates'!G$16)
+($N940*'fnd base rates'!G$17)
+($O940*'fnd base rates'!G$18)
+($P940*VLOOKUP($S940+12,rate_basefnd,7)))
*$R940</f>
        <v>2459.8519999999999</v>
      </c>
      <c r="Z940" s="68">
        <f>(($D940*'fnd base rates'!H$7)
+($E940*'fnd base rates'!H$8)
+($F940*'fnd base rates'!H$9)
+($G940*'fnd base rates'!H$10)
+($H940*'fnd base rates'!H$11)
+($I940*'fnd base rates'!H$12)
+($J940*'fnd base rates'!H$13)
+($K940*'fnd base rates'!H$14)
+($M940*'fnd base rates'!H$16)
+($N940*'fnd base rates'!H$17)
+($O940*'fnd base rates'!H$18)
+($P940*VLOOKUP($S940+12,rate_basefnd,8)))</f>
        <v>3856.62</v>
      </c>
      <c r="AA940" s="68">
        <f>(($D940*'fnd base rates'!I$7)
+($E940*'fnd base rates'!I$8)
+($F940*'fnd base rates'!I$9)
+($G940*'fnd base rates'!I$10)
+($H940*'fnd base rates'!I$11)
+($I940*'fnd base rates'!I$12)
+($J940*'fnd base rates'!I$13)
+($K940*'fnd base rates'!I$14)
+($M940*'fnd base rates'!I$16)
+($N940*'fnd base rates'!I$17)
+($O940*'fnd base rates'!I$18)
+($P940*VLOOKUP($S940+12,rate_basefnd,9)))
*$R940</f>
        <v>3790.4</v>
      </c>
      <c r="AB940" s="68">
        <f>(($D940*'fnd base rates'!J$7)
+($E940*'fnd base rates'!J$8)
+($F940*'fnd base rates'!J$9)
+($G940*'fnd base rates'!J$10)
+($H940*'fnd base rates'!J$11)
+($I940*'fnd base rates'!J$12)
+($J940*'fnd base rates'!J$13)
+($K940*'fnd base rates'!J$14)
+($M940*'fnd base rates'!J$16)
+($N940*'fnd base rates'!J$17)
+($O940*'fnd base rates'!J$18)
+($P940*VLOOKUP($S940+12,rate_basefnd,10)))
*$R940</f>
        <v>6569.9000000000005</v>
      </c>
      <c r="AC940" s="68">
        <f>(($D940*'fnd base rates'!K$7)
+($E940*'fnd base rates'!K$8)
+($F940*'fnd base rates'!K$9)
+($G940*'fnd base rates'!K$10)
+($H940*'fnd base rates'!K$11)
+($I940*'fnd base rates'!K$12)
+($J940*'fnd base rates'!K$13)
+($K940*'fnd base rates'!K$14)
+($M940*'fnd base rates'!K$16)
+($N940*'fnd base rates'!K$17)
+($O940*'fnd base rates'!K$18)
+($P940*VLOOKUP($S940+12,rate_basefnd,11)))
*$R940</f>
        <v>7935.33</v>
      </c>
      <c r="AD940" s="68">
        <f>(($D940*'fnd base rates'!L$7)
+($E940*'fnd base rates'!L$8)
+($F940*'fnd base rates'!L$9)
+($G940*'fnd base rates'!L$10)
+($H940*'fnd base rates'!L$11)
+($I940*'fnd base rates'!L$12)
+($J940*'fnd base rates'!L$13)
+($K940*'fnd base rates'!L$14)
+($M940*'fnd base rates'!L$16)
+($N940*'fnd base rates'!L$17)
+($O940*'fnd base rates'!L$18)
+($P940*VLOOKUP($S940+12,rate_basefnd,12)))</f>
        <v>18203.444</v>
      </c>
      <c r="AE940" s="68">
        <f>(($D940*'fnd base rates'!M$7)
+($E940*'fnd base rates'!M$8)
+($F940*'fnd base rates'!M$9)
+($G940*'fnd base rates'!M$10)
+($H940*'fnd base rates'!M$11)
+($I940*'fnd base rates'!M$12)
+($J940*'fnd base rates'!M$13)
+($K940*'fnd base rates'!M$14)
+($M940*'fnd base rates'!M$16)
+($N940*'fnd base rates'!M$17)
+($O940*'fnd base rates'!M$18)
+($P940*VLOOKUP($S940+12,rate_basefnd,13)))</f>
        <v>0</v>
      </c>
      <c r="AF940" s="3">
        <f t="shared" si="197"/>
        <v>118515.96999999997</v>
      </c>
      <c r="AH940" s="205">
        <f t="shared" si="198"/>
        <v>3506262181</v>
      </c>
      <c r="AI940" s="3" t="str">
        <f t="shared" si="202"/>
        <v>3506</v>
      </c>
      <c r="AJ940" s="1" t="str">
        <f t="shared" si="203"/>
        <v>262</v>
      </c>
      <c r="AK940" s="1" t="str">
        <f t="shared" si="204"/>
        <v>181</v>
      </c>
      <c r="AL940" s="3">
        <f t="shared" si="199"/>
        <v>1</v>
      </c>
      <c r="AM940" s="3">
        <f t="shared" si="209"/>
        <v>5</v>
      </c>
      <c r="AN940" s="3">
        <f t="shared" si="205"/>
        <v>118515.96999999997</v>
      </c>
      <c r="AO940" s="3">
        <f t="shared" si="206"/>
        <v>23703</v>
      </c>
      <c r="AP940" s="3">
        <f t="shared" si="200"/>
        <v>3974</v>
      </c>
      <c r="AQ940" s="3">
        <v>19729</v>
      </c>
      <c r="AS940" s="68"/>
      <c r="AT940" s="68"/>
      <c r="AX940" s="4">
        <f t="shared" si="207"/>
        <v>0</v>
      </c>
      <c r="AZ940" s="4">
        <f t="shared" si="208"/>
        <v>0</v>
      </c>
      <c r="BB940" s="4"/>
    </row>
    <row r="941" spans="1:54" s="3" customFormat="1">
      <c r="A941" s="205" t="str">
        <f t="shared" si="210"/>
        <v>3506</v>
      </c>
      <c r="B941" s="1">
        <v>3506262229</v>
      </c>
      <c r="C941" s="7" t="s">
        <v>136</v>
      </c>
      <c r="D941" s="8">
        <f>'fnd enro'!D941</f>
        <v>0</v>
      </c>
      <c r="E941" s="8">
        <f>'fnd enro'!E941</f>
        <v>0</v>
      </c>
      <c r="F941" s="8">
        <f>'fnd enro'!F941</f>
        <v>10</v>
      </c>
      <c r="G941" s="8">
        <f>'fnd enro'!G941</f>
        <v>52</v>
      </c>
      <c r="H941" s="8">
        <f>'fnd enro'!H941</f>
        <v>15</v>
      </c>
      <c r="I941" s="8">
        <f>'fnd enro'!I941</f>
        <v>18</v>
      </c>
      <c r="J941" s="8">
        <f>'fnd enro'!J941</f>
        <v>0</v>
      </c>
      <c r="K941" s="9">
        <f>'fnd enro'!K941</f>
        <v>3.8</v>
      </c>
      <c r="L941" s="8">
        <f>'fnd enro'!L941</f>
        <v>0</v>
      </c>
      <c r="M941" s="8">
        <f>'fnd enro'!M941</f>
        <v>24</v>
      </c>
      <c r="N941" s="8">
        <f>'fnd enro'!N941</f>
        <v>3</v>
      </c>
      <c r="O941" s="8">
        <f>'fnd enro'!O941</f>
        <v>0</v>
      </c>
      <c r="P941" s="8">
        <f>'fnd enro'!P941</f>
        <v>49</v>
      </c>
      <c r="Q941" s="8">
        <f>'fnd enro'!R941</f>
        <v>95</v>
      </c>
      <c r="R941" s="9">
        <f t="shared" si="196"/>
        <v>1</v>
      </c>
      <c r="S941" s="8">
        <f>VALUE('fnd enro'!Q941)</f>
        <v>9</v>
      </c>
      <c r="T941" s="1"/>
      <c r="U941" s="68">
        <f>(($D941*'fnd base rates'!C$7)
+($E941*'fnd base rates'!C$8)
+($F941*'fnd base rates'!C$9)
+($G941*'fnd base rates'!C$10)
+($H941*'fnd base rates'!C$11)
+($I941*'fnd base rates'!C$12)
+($J941*'fnd base rates'!C$13)
+($K941*'fnd base rates'!C$14)
+($M941*'fnd base rates'!C$16)
+($N941*'fnd base rates'!C$17)
+($O941*'fnd base rates'!C$18)
+($P941*VLOOKUP($S941+12,rate_basefnd,3)))
*$R941</f>
        <v>65440.093999999997</v>
      </c>
      <c r="V941" s="68">
        <f>(($D941*'fnd base rates'!D$7)
+($E941*'fnd base rates'!D$8)
+($F941*'fnd base rates'!D$9)
+($G941*'fnd base rates'!D$10)
+($H941*'fnd base rates'!D$11)
+($I941*'fnd base rates'!D$12)
+($J941*'fnd base rates'!D$13)
+($K941*'fnd base rates'!D$14)
+($M941*'fnd base rates'!D$16)
+($N941*'fnd base rates'!D$17)
+($O941*'fnd base rates'!D$18)
+($P941*VLOOKUP($S941+12,rate_basefnd,4)))
*$R941</f>
        <v>110971.06</v>
      </c>
      <c r="W941" s="68">
        <f>(($D941*'fnd base rates'!E$7)
+($E941*'fnd base rates'!E$8)
+($F941*'fnd base rates'!E$9)
+($G941*'fnd base rates'!E$10)
+($H941*'fnd base rates'!E$11)
+($I941*'fnd base rates'!E$12)
+($J941*'fnd base rates'!E$13)
+($K941*'fnd base rates'!E$14)
+($M941*'fnd base rates'!E$16)
+($N941*'fnd base rates'!E$17)
+($O941*'fnd base rates'!E$18)
+($P941*VLOOKUP($S941+12,rate_basefnd,5)))
*$R941</f>
        <v>704301.16600000008</v>
      </c>
      <c r="X941" s="68">
        <f>(($D941*'fnd base rates'!F$7)
+($E941*'fnd base rates'!F$8)
+($F941*'fnd base rates'!F$9)
+($G941*'fnd base rates'!F$10)
+($H941*'fnd base rates'!F$11)
+($I941*'fnd base rates'!F$12)
+($J941*'fnd base rates'!F$13)
+($K941*'fnd base rates'!F$14)
+($M941*'fnd base rates'!F$16)
+($N941*'fnd base rates'!F$17)
+($O941*'fnd base rates'!F$18)
+($P941*VLOOKUP($S941+12,rate_basefnd,6)))
*$R941</f>
        <v>127139.50600000001</v>
      </c>
      <c r="Y941" s="68">
        <f>(($D941*'fnd base rates'!G$7)
+($E941*'fnd base rates'!G$8)
+($F941*'fnd base rates'!G$9)
+($G941*'fnd base rates'!G$10)
+($H941*'fnd base rates'!G$11)
+($I941*'fnd base rates'!G$12)
+($J941*'fnd base rates'!G$13)
+($K941*'fnd base rates'!G$14)
+($M941*'fnd base rates'!G$16)
+($N941*'fnd base rates'!G$17)
+($O941*'fnd base rates'!G$18)
+($P941*VLOOKUP($S941+12,rate_basefnd,7)))
*$R941</f>
        <v>30219.578000000001</v>
      </c>
      <c r="Z941" s="68">
        <f>(($D941*'fnd base rates'!H$7)
+($E941*'fnd base rates'!H$8)
+($F941*'fnd base rates'!H$9)
+($G941*'fnd base rates'!H$10)
+($H941*'fnd base rates'!H$11)
+($I941*'fnd base rates'!H$12)
+($J941*'fnd base rates'!H$13)
+($K941*'fnd base rates'!H$14)
+($M941*'fnd base rates'!H$16)
+($N941*'fnd base rates'!H$17)
+($O941*'fnd base rates'!H$18)
+($P941*VLOOKUP($S941+12,rate_basefnd,8)))</f>
        <v>67191.95</v>
      </c>
      <c r="AA941" s="68">
        <f>(($D941*'fnd base rates'!I$7)
+($E941*'fnd base rates'!I$8)
+($F941*'fnd base rates'!I$9)
+($G941*'fnd base rates'!I$10)
+($H941*'fnd base rates'!I$11)
+($I941*'fnd base rates'!I$12)
+($J941*'fnd base rates'!I$13)
+($K941*'fnd base rates'!I$14)
+($M941*'fnd base rates'!I$16)
+($N941*'fnd base rates'!I$17)
+($O941*'fnd base rates'!I$18)
+($P941*VLOOKUP($S941+12,rate_basefnd,9)))
*$R941</f>
        <v>55582.399999999994</v>
      </c>
      <c r="AB941" s="68">
        <f>(($D941*'fnd base rates'!J$7)
+($E941*'fnd base rates'!J$8)
+($F941*'fnd base rates'!J$9)
+($G941*'fnd base rates'!J$10)
+($H941*'fnd base rates'!J$11)
+($I941*'fnd base rates'!J$12)
+($J941*'fnd base rates'!J$13)
+($K941*'fnd base rates'!J$14)
+($M941*'fnd base rates'!J$16)
+($N941*'fnd base rates'!J$17)
+($O941*'fnd base rates'!J$18)
+($P941*VLOOKUP($S941+12,rate_basefnd,10)))
*$R941</f>
        <v>76862.569999999992</v>
      </c>
      <c r="AC941" s="68">
        <f>(($D941*'fnd base rates'!K$7)
+($E941*'fnd base rates'!K$8)
+($F941*'fnd base rates'!K$9)
+($G941*'fnd base rates'!K$10)
+($H941*'fnd base rates'!K$11)
+($I941*'fnd base rates'!K$12)
+($J941*'fnd base rates'!K$13)
+($K941*'fnd base rates'!K$14)
+($M941*'fnd base rates'!K$16)
+($N941*'fnd base rates'!K$17)
+($O941*'fnd base rates'!K$18)
+($P941*VLOOKUP($S941+12,rate_basefnd,11)))
*$R941</f>
        <v>128628.28000000001</v>
      </c>
      <c r="AD941" s="68">
        <f>(($D941*'fnd base rates'!L$7)
+($E941*'fnd base rates'!L$8)
+($F941*'fnd base rates'!L$9)
+($G941*'fnd base rates'!L$10)
+($H941*'fnd base rates'!L$11)
+($I941*'fnd base rates'!L$12)
+($J941*'fnd base rates'!L$13)
+($K941*'fnd base rates'!L$14)
+($M941*'fnd base rates'!L$16)
+($N941*'fnd base rates'!L$17)
+($O941*'fnd base rates'!L$18)
+($P941*VLOOKUP($S941+12,rate_basefnd,12)))</f>
        <v>271200.266</v>
      </c>
      <c r="AE941" s="68">
        <f>(($D941*'fnd base rates'!M$7)
+($E941*'fnd base rates'!M$8)
+($F941*'fnd base rates'!M$9)
+($G941*'fnd base rates'!M$10)
+($H941*'fnd base rates'!M$11)
+($I941*'fnd base rates'!M$12)
+($J941*'fnd base rates'!M$13)
+($K941*'fnd base rates'!M$14)
+($M941*'fnd base rates'!M$16)
+($N941*'fnd base rates'!M$17)
+($O941*'fnd base rates'!M$18)
+($P941*VLOOKUP($S941+12,rate_basefnd,13)))</f>
        <v>0</v>
      </c>
      <c r="AF941" s="3">
        <f t="shared" si="197"/>
        <v>1637536.87</v>
      </c>
      <c r="AH941" s="205">
        <f t="shared" si="198"/>
        <v>3506262229</v>
      </c>
      <c r="AI941" s="3" t="str">
        <f t="shared" si="202"/>
        <v>3506</v>
      </c>
      <c r="AJ941" s="1" t="str">
        <f t="shared" si="203"/>
        <v>262</v>
      </c>
      <c r="AK941" s="1" t="str">
        <f t="shared" si="204"/>
        <v>229</v>
      </c>
      <c r="AL941" s="3">
        <f t="shared" si="199"/>
        <v>1</v>
      </c>
      <c r="AM941" s="3">
        <f t="shared" si="209"/>
        <v>95</v>
      </c>
      <c r="AN941" s="3">
        <f t="shared" si="205"/>
        <v>1637536.87</v>
      </c>
      <c r="AO941" s="3">
        <f t="shared" si="206"/>
        <v>17237</v>
      </c>
      <c r="AP941" s="3">
        <f t="shared" si="200"/>
        <v>4672</v>
      </c>
      <c r="AQ941" s="3">
        <v>12565</v>
      </c>
      <c r="AS941" s="68"/>
      <c r="AT941" s="68"/>
      <c r="AX941" s="4">
        <f t="shared" si="207"/>
        <v>0</v>
      </c>
      <c r="AZ941" s="4">
        <f t="shared" si="208"/>
        <v>0</v>
      </c>
      <c r="BB941" s="4"/>
    </row>
    <row r="942" spans="1:54" s="3" customFormat="1">
      <c r="A942" s="205" t="str">
        <f t="shared" si="210"/>
        <v>3506</v>
      </c>
      <c r="B942" s="1">
        <v>3506262246</v>
      </c>
      <c r="C942" s="7" t="s">
        <v>136</v>
      </c>
      <c r="D942" s="8">
        <f>'fnd enro'!D942</f>
        <v>0</v>
      </c>
      <c r="E942" s="8">
        <f>'fnd enro'!E942</f>
        <v>0</v>
      </c>
      <c r="F942" s="8">
        <f>'fnd enro'!F942</f>
        <v>0</v>
      </c>
      <c r="G942" s="8">
        <f>'fnd enro'!G942</f>
        <v>0</v>
      </c>
      <c r="H942" s="8">
        <f>'fnd enro'!H942</f>
        <v>0</v>
      </c>
      <c r="I942" s="8">
        <f>'fnd enro'!I942</f>
        <v>2</v>
      </c>
      <c r="J942" s="8">
        <f>'fnd enro'!J942</f>
        <v>0</v>
      </c>
      <c r="K942" s="9">
        <f>'fnd enro'!K942</f>
        <v>0.08</v>
      </c>
      <c r="L942" s="8">
        <f>'fnd enro'!L942</f>
        <v>0</v>
      </c>
      <c r="M942" s="8">
        <f>'fnd enro'!M942</f>
        <v>0</v>
      </c>
      <c r="N942" s="8">
        <f>'fnd enro'!N942</f>
        <v>0</v>
      </c>
      <c r="O942" s="8">
        <f>'fnd enro'!O942</f>
        <v>0</v>
      </c>
      <c r="P942" s="8">
        <f>'fnd enro'!P942</f>
        <v>2</v>
      </c>
      <c r="Q942" s="8">
        <f>'fnd enro'!R942</f>
        <v>2</v>
      </c>
      <c r="R942" s="9">
        <f t="shared" si="196"/>
        <v>1</v>
      </c>
      <c r="S942" s="8">
        <f>VALUE('fnd enro'!Q942)</f>
        <v>3</v>
      </c>
      <c r="T942" s="1"/>
      <c r="U942" s="68">
        <f>(($D942*'fnd base rates'!C$7)
+($E942*'fnd base rates'!C$8)
+($F942*'fnd base rates'!C$9)
+($G942*'fnd base rates'!C$10)
+($H942*'fnd base rates'!C$11)
+($I942*'fnd base rates'!C$12)
+($J942*'fnd base rates'!C$13)
+($K942*'fnd base rates'!C$14)
+($M942*'fnd base rates'!C$16)
+($N942*'fnd base rates'!C$17)
+($O942*'fnd base rates'!C$18)
+($P942*VLOOKUP($S942+12,rate_basefnd,3)))
*$R942</f>
        <v>1328.2024000000001</v>
      </c>
      <c r="V942" s="68">
        <f>(($D942*'fnd base rates'!D$7)
+($E942*'fnd base rates'!D$8)
+($F942*'fnd base rates'!D$9)
+($G942*'fnd base rates'!D$10)
+($H942*'fnd base rates'!D$11)
+($I942*'fnd base rates'!D$12)
+($J942*'fnd base rates'!D$13)
+($K942*'fnd base rates'!D$14)
+($M942*'fnd base rates'!D$16)
+($N942*'fnd base rates'!D$17)
+($O942*'fnd base rates'!D$18)
+($P942*VLOOKUP($S942+12,rate_basefnd,4)))
*$R942</f>
        <v>2308.12</v>
      </c>
      <c r="W942" s="68">
        <f>(($D942*'fnd base rates'!E$7)
+($E942*'fnd base rates'!E$8)
+($F942*'fnd base rates'!E$9)
+($G942*'fnd base rates'!E$10)
+($H942*'fnd base rates'!E$11)
+($I942*'fnd base rates'!E$12)
+($J942*'fnd base rates'!E$13)
+($K942*'fnd base rates'!E$14)
+($M942*'fnd base rates'!E$16)
+($N942*'fnd base rates'!E$17)
+($O942*'fnd base rates'!E$18)
+($P942*VLOOKUP($S942+12,rate_basefnd,5)))
*$R942</f>
        <v>16889.481599999999</v>
      </c>
      <c r="X942" s="68">
        <f>(($D942*'fnd base rates'!F$7)
+($E942*'fnd base rates'!F$8)
+($F942*'fnd base rates'!F$9)
+($G942*'fnd base rates'!F$10)
+($H942*'fnd base rates'!F$11)
+($I942*'fnd base rates'!F$12)
+($J942*'fnd base rates'!F$13)
+($K942*'fnd base rates'!F$14)
+($M942*'fnd base rates'!F$16)
+($N942*'fnd base rates'!F$17)
+($O942*'fnd base rates'!F$18)
+($P942*VLOOKUP($S942+12,rate_basefnd,6)))
*$R942</f>
        <v>1995.7055999999998</v>
      </c>
      <c r="Y942" s="68">
        <f>(($D942*'fnd base rates'!G$7)
+($E942*'fnd base rates'!G$8)
+($F942*'fnd base rates'!G$9)
+($G942*'fnd base rates'!G$10)
+($H942*'fnd base rates'!G$11)
+($I942*'fnd base rates'!G$12)
+($J942*'fnd base rates'!G$13)
+($K942*'fnd base rates'!G$14)
+($M942*'fnd base rates'!G$16)
+($N942*'fnd base rates'!G$17)
+($O942*'fnd base rates'!G$18)
+($P942*VLOOKUP($S942+12,rate_basefnd,7)))
*$R942</f>
        <v>654.26080000000002</v>
      </c>
      <c r="Z942" s="68">
        <f>(($D942*'fnd base rates'!H$7)
+($E942*'fnd base rates'!H$8)
+($F942*'fnd base rates'!H$9)
+($G942*'fnd base rates'!H$10)
+($H942*'fnd base rates'!H$11)
+($I942*'fnd base rates'!H$12)
+($J942*'fnd base rates'!H$13)
+($K942*'fnd base rates'!H$14)
+($M942*'fnd base rates'!H$16)
+($N942*'fnd base rates'!H$17)
+($O942*'fnd base rates'!H$18)
+($P942*VLOOKUP($S942+12,rate_basefnd,8)))</f>
        <v>1882.8679999999999</v>
      </c>
      <c r="AA942" s="68">
        <f>(($D942*'fnd base rates'!I$7)
+($E942*'fnd base rates'!I$8)
+($F942*'fnd base rates'!I$9)
+($G942*'fnd base rates'!I$10)
+($H942*'fnd base rates'!I$11)
+($I942*'fnd base rates'!I$12)
+($J942*'fnd base rates'!I$13)
+($K942*'fnd base rates'!I$14)
+($M942*'fnd base rates'!I$16)
+($N942*'fnd base rates'!I$17)
+($O942*'fnd base rates'!I$18)
+($P942*VLOOKUP($S942+12,rate_basefnd,9)))
*$R942</f>
        <v>1186.42</v>
      </c>
      <c r="AB942" s="68">
        <f>(($D942*'fnd base rates'!J$7)
+($E942*'fnd base rates'!J$8)
+($F942*'fnd base rates'!J$9)
+($G942*'fnd base rates'!J$10)
+($H942*'fnd base rates'!J$11)
+($I942*'fnd base rates'!J$12)
+($J942*'fnd base rates'!J$13)
+($K942*'fnd base rates'!J$14)
+($M942*'fnd base rates'!J$16)
+($N942*'fnd base rates'!J$17)
+($O942*'fnd base rates'!J$18)
+($P942*VLOOKUP($S942+12,rate_basefnd,10)))
*$R942</f>
        <v>2527.2399999999998</v>
      </c>
      <c r="AC942" s="68">
        <f>(($D942*'fnd base rates'!K$7)
+($E942*'fnd base rates'!K$8)
+($F942*'fnd base rates'!K$9)
+($G942*'fnd base rates'!K$10)
+($H942*'fnd base rates'!K$11)
+($I942*'fnd base rates'!K$12)
+($J942*'fnd base rates'!K$13)
+($K942*'fnd base rates'!K$14)
+($M942*'fnd base rates'!K$16)
+($N942*'fnd base rates'!K$17)
+($O942*'fnd base rates'!K$18)
+($P942*VLOOKUP($S942+12,rate_basefnd,11)))
*$R942</f>
        <v>2561.7719999999999</v>
      </c>
      <c r="AD942" s="68">
        <f>(($D942*'fnd base rates'!L$7)
+($E942*'fnd base rates'!L$8)
+($F942*'fnd base rates'!L$9)
+($G942*'fnd base rates'!L$10)
+($H942*'fnd base rates'!L$11)
+($I942*'fnd base rates'!L$12)
+($J942*'fnd base rates'!L$13)
+($K942*'fnd base rates'!L$14)
+($M942*'fnd base rates'!L$16)
+($N942*'fnd base rates'!L$17)
+($O942*'fnd base rates'!L$18)
+($P942*VLOOKUP($S942+12,rate_basefnd,12)))</f>
        <v>5450.7975999999999</v>
      </c>
      <c r="AE942" s="68">
        <f>(($D942*'fnd base rates'!M$7)
+($E942*'fnd base rates'!M$8)
+($F942*'fnd base rates'!M$9)
+($G942*'fnd base rates'!M$10)
+($H942*'fnd base rates'!M$11)
+($I942*'fnd base rates'!M$12)
+($J942*'fnd base rates'!M$13)
+($K942*'fnd base rates'!M$14)
+($M942*'fnd base rates'!M$16)
+($N942*'fnd base rates'!M$17)
+($O942*'fnd base rates'!M$18)
+($P942*VLOOKUP($S942+12,rate_basefnd,13)))</f>
        <v>0</v>
      </c>
      <c r="AF942" s="3">
        <f t="shared" si="197"/>
        <v>36784.868000000002</v>
      </c>
      <c r="AH942" s="205">
        <f t="shared" si="198"/>
        <v>3506262246</v>
      </c>
      <c r="AI942" s="3" t="str">
        <f t="shared" si="202"/>
        <v>3506</v>
      </c>
      <c r="AJ942" s="1" t="str">
        <f t="shared" si="203"/>
        <v>262</v>
      </c>
      <c r="AK942" s="1" t="str">
        <f t="shared" si="204"/>
        <v>246</v>
      </c>
      <c r="AL942" s="3">
        <f t="shared" si="199"/>
        <v>1</v>
      </c>
      <c r="AM942" s="3">
        <f t="shared" si="209"/>
        <v>2</v>
      </c>
      <c r="AN942" s="3">
        <f t="shared" si="205"/>
        <v>36784.868000000002</v>
      </c>
      <c r="AO942" s="3">
        <f t="shared" si="206"/>
        <v>18392</v>
      </c>
      <c r="AP942" s="3">
        <f t="shared" si="200"/>
        <v>2075</v>
      </c>
      <c r="AQ942" s="3">
        <v>16317</v>
      </c>
      <c r="AS942" s="68"/>
      <c r="AT942" s="68"/>
      <c r="AX942" s="4">
        <f t="shared" si="207"/>
        <v>0</v>
      </c>
      <c r="AZ942" s="4">
        <f t="shared" si="208"/>
        <v>0</v>
      </c>
      <c r="BB942" s="4"/>
    </row>
    <row r="943" spans="1:54" s="3" customFormat="1">
      <c r="A943" s="205" t="str">
        <f t="shared" si="210"/>
        <v>3506</v>
      </c>
      <c r="B943" s="1">
        <v>3506262248</v>
      </c>
      <c r="C943" s="7" t="s">
        <v>136</v>
      </c>
      <c r="D943" s="8">
        <f>'fnd enro'!D943</f>
        <v>0</v>
      </c>
      <c r="E943" s="8">
        <f>'fnd enro'!E943</f>
        <v>0</v>
      </c>
      <c r="F943" s="8">
        <f>'fnd enro'!F943</f>
        <v>1</v>
      </c>
      <c r="G943" s="8">
        <f>'fnd enro'!G943</f>
        <v>3</v>
      </c>
      <c r="H943" s="8">
        <f>'fnd enro'!H943</f>
        <v>13</v>
      </c>
      <c r="I943" s="8">
        <f>'fnd enro'!I943</f>
        <v>20</v>
      </c>
      <c r="J943" s="8">
        <f>'fnd enro'!J943</f>
        <v>0</v>
      </c>
      <c r="K943" s="9">
        <f>'fnd enro'!K943</f>
        <v>1.48</v>
      </c>
      <c r="L943" s="8">
        <f>'fnd enro'!L943</f>
        <v>0</v>
      </c>
      <c r="M943" s="8">
        <f>'fnd enro'!M943</f>
        <v>3</v>
      </c>
      <c r="N943" s="8">
        <f>'fnd enro'!N943</f>
        <v>2</v>
      </c>
      <c r="O943" s="8">
        <f>'fnd enro'!O943</f>
        <v>1</v>
      </c>
      <c r="P943" s="8">
        <f>'fnd enro'!P943</f>
        <v>17</v>
      </c>
      <c r="Q943" s="8">
        <f>'fnd enro'!R943</f>
        <v>37</v>
      </c>
      <c r="R943" s="9">
        <f t="shared" si="196"/>
        <v>1</v>
      </c>
      <c r="S943" s="8">
        <f>VALUE('fnd enro'!Q943)</f>
        <v>11</v>
      </c>
      <c r="T943" s="1"/>
      <c r="U943" s="68">
        <f>(($D943*'fnd base rates'!C$7)
+($E943*'fnd base rates'!C$8)
+($F943*'fnd base rates'!C$9)
+($G943*'fnd base rates'!C$10)
+($H943*'fnd base rates'!C$11)
+($I943*'fnd base rates'!C$12)
+($J943*'fnd base rates'!C$13)
+($K943*'fnd base rates'!C$14)
+($M943*'fnd base rates'!C$16)
+($N943*'fnd base rates'!C$17)
+($O943*'fnd base rates'!C$18)
+($P943*VLOOKUP($S943+12,rate_basefnd,3)))
*$R943</f>
        <v>25153.4944</v>
      </c>
      <c r="V943" s="68">
        <f>(($D943*'fnd base rates'!D$7)
+($E943*'fnd base rates'!D$8)
+($F943*'fnd base rates'!D$9)
+($G943*'fnd base rates'!D$10)
+($H943*'fnd base rates'!D$11)
+($I943*'fnd base rates'!D$12)
+($J943*'fnd base rates'!D$13)
+($K943*'fnd base rates'!D$14)
+($M943*'fnd base rates'!D$16)
+($N943*'fnd base rates'!D$17)
+($O943*'fnd base rates'!D$18)
+($P943*VLOOKUP($S943+12,rate_basefnd,4)))
*$R943</f>
        <v>43140.05</v>
      </c>
      <c r="W943" s="68">
        <f>(($D943*'fnd base rates'!E$7)
+($E943*'fnd base rates'!E$8)
+($F943*'fnd base rates'!E$9)
+($G943*'fnd base rates'!E$10)
+($H943*'fnd base rates'!E$11)
+($I943*'fnd base rates'!E$12)
+($J943*'fnd base rates'!E$13)
+($K943*'fnd base rates'!E$14)
+($M943*'fnd base rates'!E$16)
+($N943*'fnd base rates'!E$17)
+($O943*'fnd base rates'!E$18)
+($P943*VLOOKUP($S943+12,rate_basefnd,5)))
*$R943</f>
        <v>287478.92960000003</v>
      </c>
      <c r="X943" s="68">
        <f>(($D943*'fnd base rates'!F$7)
+($E943*'fnd base rates'!F$8)
+($F943*'fnd base rates'!F$9)
+($G943*'fnd base rates'!F$10)
+($H943*'fnd base rates'!F$11)
+($I943*'fnd base rates'!F$12)
+($J943*'fnd base rates'!F$13)
+($K943*'fnd base rates'!F$14)
+($M943*'fnd base rates'!F$16)
+($N943*'fnd base rates'!F$17)
+($O943*'fnd base rates'!F$18)
+($P943*VLOOKUP($S943+12,rate_basefnd,6)))
*$R943</f>
        <v>41441.453600000001</v>
      </c>
      <c r="Y943" s="68">
        <f>(($D943*'fnd base rates'!G$7)
+($E943*'fnd base rates'!G$8)
+($F943*'fnd base rates'!G$9)
+($G943*'fnd base rates'!G$10)
+($H943*'fnd base rates'!G$11)
+($I943*'fnd base rates'!G$12)
+($J943*'fnd base rates'!G$13)
+($K943*'fnd base rates'!G$14)
+($M943*'fnd base rates'!G$16)
+($N943*'fnd base rates'!G$17)
+($O943*'fnd base rates'!G$18)
+($P943*VLOOKUP($S943+12,rate_basefnd,7)))
*$R943</f>
        <v>12091.644799999998</v>
      </c>
      <c r="Z943" s="68">
        <f>(($D943*'fnd base rates'!H$7)
+($E943*'fnd base rates'!H$8)
+($F943*'fnd base rates'!H$9)
+($G943*'fnd base rates'!H$10)
+($H943*'fnd base rates'!H$11)
+($I943*'fnd base rates'!H$12)
+($J943*'fnd base rates'!H$13)
+($K943*'fnd base rates'!H$14)
+($M943*'fnd base rates'!H$16)
+($N943*'fnd base rates'!H$17)
+($O943*'fnd base rates'!H$18)
+($P943*VLOOKUP($S943+12,rate_basefnd,8)))</f>
        <v>29989.778000000002</v>
      </c>
      <c r="AA943" s="68">
        <f>(($D943*'fnd base rates'!I$7)
+($E943*'fnd base rates'!I$8)
+($F943*'fnd base rates'!I$9)
+($G943*'fnd base rates'!I$10)
+($H943*'fnd base rates'!I$11)
+($I943*'fnd base rates'!I$12)
+($J943*'fnd base rates'!I$13)
+($K943*'fnd base rates'!I$14)
+($M943*'fnd base rates'!I$16)
+($N943*'fnd base rates'!I$17)
+($O943*'fnd base rates'!I$18)
+($P943*VLOOKUP($S943+12,rate_basefnd,9)))
*$R943</f>
        <v>21838.85</v>
      </c>
      <c r="AB943" s="68">
        <f>(($D943*'fnd base rates'!J$7)
+($E943*'fnd base rates'!J$8)
+($F943*'fnd base rates'!J$9)
+($G943*'fnd base rates'!J$10)
+($H943*'fnd base rates'!J$11)
+($I943*'fnd base rates'!J$12)
+($J943*'fnd base rates'!J$13)
+($K943*'fnd base rates'!J$14)
+($M943*'fnd base rates'!J$16)
+($N943*'fnd base rates'!J$17)
+($O943*'fnd base rates'!J$18)
+($P943*VLOOKUP($S943+12,rate_basefnd,10)))
*$R943</f>
        <v>38453.69</v>
      </c>
      <c r="AC943" s="68">
        <f>(($D943*'fnd base rates'!K$7)
+($E943*'fnd base rates'!K$8)
+($F943*'fnd base rates'!K$9)
+($G943*'fnd base rates'!K$10)
+($H943*'fnd base rates'!K$11)
+($I943*'fnd base rates'!K$12)
+($J943*'fnd base rates'!K$13)
+($K943*'fnd base rates'!K$14)
+($M943*'fnd base rates'!K$16)
+($N943*'fnd base rates'!K$17)
+($O943*'fnd base rates'!K$18)
+($P943*VLOOKUP($S943+12,rate_basefnd,11)))
*$R943</f>
        <v>49959.532000000007</v>
      </c>
      <c r="AD943" s="68">
        <f>(($D943*'fnd base rates'!L$7)
+($E943*'fnd base rates'!L$8)
+($F943*'fnd base rates'!L$9)
+($G943*'fnd base rates'!L$10)
+($H943*'fnd base rates'!L$11)
+($I943*'fnd base rates'!L$12)
+($J943*'fnd base rates'!L$13)
+($K943*'fnd base rates'!L$14)
+($M943*'fnd base rates'!L$16)
+($N943*'fnd base rates'!L$17)
+($O943*'fnd base rates'!L$18)
+($P943*VLOOKUP($S943+12,rate_basefnd,12)))</f>
        <v>105429.8456</v>
      </c>
      <c r="AE943" s="68">
        <f>(($D943*'fnd base rates'!M$7)
+($E943*'fnd base rates'!M$8)
+($F943*'fnd base rates'!M$9)
+($G943*'fnd base rates'!M$10)
+($H943*'fnd base rates'!M$11)
+($I943*'fnd base rates'!M$12)
+($J943*'fnd base rates'!M$13)
+($K943*'fnd base rates'!M$14)
+($M943*'fnd base rates'!M$16)
+($N943*'fnd base rates'!M$17)
+($O943*'fnd base rates'!M$18)
+($P943*VLOOKUP($S943+12,rate_basefnd,13)))</f>
        <v>0</v>
      </c>
      <c r="AF943" s="3">
        <f t="shared" si="197"/>
        <v>654977.26800000004</v>
      </c>
      <c r="AH943" s="205">
        <f t="shared" si="198"/>
        <v>3506262248</v>
      </c>
      <c r="AI943" s="3" t="str">
        <f t="shared" si="202"/>
        <v>3506</v>
      </c>
      <c r="AJ943" s="1" t="str">
        <f t="shared" si="203"/>
        <v>262</v>
      </c>
      <c r="AK943" s="1" t="str">
        <f t="shared" si="204"/>
        <v>248</v>
      </c>
      <c r="AL943" s="3">
        <f t="shared" si="199"/>
        <v>1</v>
      </c>
      <c r="AM943" s="3">
        <f t="shared" si="209"/>
        <v>37</v>
      </c>
      <c r="AN943" s="3">
        <f t="shared" si="205"/>
        <v>654977.26800000004</v>
      </c>
      <c r="AO943" s="3">
        <f t="shared" si="206"/>
        <v>17702</v>
      </c>
      <c r="AP943" s="3">
        <f t="shared" si="200"/>
        <v>5137</v>
      </c>
      <c r="AQ943" s="3">
        <v>12565</v>
      </c>
      <c r="AS943" s="68"/>
      <c r="AT943" s="68"/>
      <c r="AX943" s="4">
        <f t="shared" si="207"/>
        <v>0</v>
      </c>
      <c r="AZ943" s="4">
        <f t="shared" si="208"/>
        <v>0</v>
      </c>
      <c r="BB943" s="4"/>
    </row>
    <row r="944" spans="1:54" s="3" customFormat="1">
      <c r="A944" s="205" t="str">
        <f t="shared" si="210"/>
        <v>3506</v>
      </c>
      <c r="B944" s="1">
        <v>3506262258</v>
      </c>
      <c r="C944" s="7" t="s">
        <v>136</v>
      </c>
      <c r="D944" s="8">
        <f>'fnd enro'!D944</f>
        <v>0</v>
      </c>
      <c r="E944" s="8">
        <f>'fnd enro'!E944</f>
        <v>0</v>
      </c>
      <c r="F944" s="8">
        <f>'fnd enro'!F944</f>
        <v>0</v>
      </c>
      <c r="G944" s="8">
        <f>'fnd enro'!G944</f>
        <v>4</v>
      </c>
      <c r="H944" s="8">
        <f>'fnd enro'!H944</f>
        <v>1</v>
      </c>
      <c r="I944" s="8">
        <f>'fnd enro'!I944</f>
        <v>4</v>
      </c>
      <c r="J944" s="8">
        <f>'fnd enro'!J944</f>
        <v>0</v>
      </c>
      <c r="K944" s="9">
        <f>'fnd enro'!K944</f>
        <v>0.36</v>
      </c>
      <c r="L944" s="8">
        <f>'fnd enro'!L944</f>
        <v>0</v>
      </c>
      <c r="M944" s="8">
        <f>'fnd enro'!M944</f>
        <v>1</v>
      </c>
      <c r="N944" s="8">
        <f>'fnd enro'!N944</f>
        <v>0</v>
      </c>
      <c r="O944" s="8">
        <f>'fnd enro'!O944</f>
        <v>0</v>
      </c>
      <c r="P944" s="8">
        <f>'fnd enro'!P944</f>
        <v>2</v>
      </c>
      <c r="Q944" s="8">
        <f>'fnd enro'!R944</f>
        <v>9</v>
      </c>
      <c r="R944" s="9">
        <f t="shared" si="196"/>
        <v>1</v>
      </c>
      <c r="S944" s="8">
        <f>VALUE('fnd enro'!Q944)</f>
        <v>10</v>
      </c>
      <c r="T944" s="1"/>
      <c r="U944" s="68">
        <f>(($D944*'fnd base rates'!C$7)
+($E944*'fnd base rates'!C$8)
+($F944*'fnd base rates'!C$9)
+($G944*'fnd base rates'!C$10)
+($H944*'fnd base rates'!C$11)
+($I944*'fnd base rates'!C$12)
+($J944*'fnd base rates'!C$13)
+($K944*'fnd base rates'!C$14)
+($M944*'fnd base rates'!C$16)
+($N944*'fnd base rates'!C$17)
+($O944*'fnd base rates'!C$18)
+($P944*VLOOKUP($S944+12,rate_basefnd,3)))
*$R944</f>
        <v>5746.5508</v>
      </c>
      <c r="V944" s="68">
        <f>(($D944*'fnd base rates'!D$7)
+($E944*'fnd base rates'!D$8)
+($F944*'fnd base rates'!D$9)
+($G944*'fnd base rates'!D$10)
+($H944*'fnd base rates'!D$11)
+($I944*'fnd base rates'!D$12)
+($J944*'fnd base rates'!D$13)
+($K944*'fnd base rates'!D$14)
+($M944*'fnd base rates'!D$16)
+($N944*'fnd base rates'!D$17)
+($O944*'fnd base rates'!D$18)
+($P944*VLOOKUP($S944+12,rate_basefnd,4)))
*$R944</f>
        <v>8935.09</v>
      </c>
      <c r="W944" s="68">
        <f>(($D944*'fnd base rates'!E$7)
+($E944*'fnd base rates'!E$8)
+($F944*'fnd base rates'!E$9)
+($G944*'fnd base rates'!E$10)
+($H944*'fnd base rates'!E$11)
+($I944*'fnd base rates'!E$12)
+($J944*'fnd base rates'!E$13)
+($K944*'fnd base rates'!E$14)
+($M944*'fnd base rates'!E$16)
+($N944*'fnd base rates'!E$17)
+($O944*'fnd base rates'!E$18)
+($P944*VLOOKUP($S944+12,rate_basefnd,5)))
*$R944</f>
        <v>55061.917199999996</v>
      </c>
      <c r="X944" s="68">
        <f>(($D944*'fnd base rates'!F$7)
+($E944*'fnd base rates'!F$8)
+($F944*'fnd base rates'!F$9)
+($G944*'fnd base rates'!F$10)
+($H944*'fnd base rates'!F$11)
+($I944*'fnd base rates'!F$12)
+($J944*'fnd base rates'!F$13)
+($K944*'fnd base rates'!F$14)
+($M944*'fnd base rates'!F$16)
+($N944*'fnd base rates'!F$17)
+($O944*'fnd base rates'!F$18)
+($P944*VLOOKUP($S944+12,rate_basefnd,6)))
*$R944</f>
        <v>10911.825199999999</v>
      </c>
      <c r="Y944" s="68">
        <f>(($D944*'fnd base rates'!G$7)
+($E944*'fnd base rates'!G$8)
+($F944*'fnd base rates'!G$9)
+($G944*'fnd base rates'!G$10)
+($H944*'fnd base rates'!G$11)
+($I944*'fnd base rates'!G$12)
+($J944*'fnd base rates'!G$13)
+($K944*'fnd base rates'!G$14)
+($M944*'fnd base rates'!G$16)
+($N944*'fnd base rates'!G$17)
+($O944*'fnd base rates'!G$18)
+($P944*VLOOKUP($S944+12,rate_basefnd,7)))
*$R944</f>
        <v>2190.7536</v>
      </c>
      <c r="Z944" s="68">
        <f>(($D944*'fnd base rates'!H$7)
+($E944*'fnd base rates'!H$8)
+($F944*'fnd base rates'!H$9)
+($G944*'fnd base rates'!H$10)
+($H944*'fnd base rates'!H$11)
+($I944*'fnd base rates'!H$12)
+($J944*'fnd base rates'!H$13)
+($K944*'fnd base rates'!H$14)
+($M944*'fnd base rates'!H$16)
+($N944*'fnd base rates'!H$17)
+($O944*'fnd base rates'!H$18)
+($P944*VLOOKUP($S944+12,rate_basefnd,8)))</f>
        <v>6813.0059999999994</v>
      </c>
      <c r="AA944" s="68">
        <f>(($D944*'fnd base rates'!I$7)
+($E944*'fnd base rates'!I$8)
+($F944*'fnd base rates'!I$9)
+($G944*'fnd base rates'!I$10)
+($H944*'fnd base rates'!I$11)
+($I944*'fnd base rates'!I$12)
+($J944*'fnd base rates'!I$13)
+($K944*'fnd base rates'!I$14)
+($M944*'fnd base rates'!I$16)
+($N944*'fnd base rates'!I$17)
+($O944*'fnd base rates'!I$18)
+($P944*VLOOKUP($S944+12,rate_basefnd,9)))
*$R944</f>
        <v>4675.3500000000004</v>
      </c>
      <c r="AB944" s="68">
        <f>(($D944*'fnd base rates'!J$7)
+($E944*'fnd base rates'!J$8)
+($F944*'fnd base rates'!J$9)
+($G944*'fnd base rates'!J$10)
+($H944*'fnd base rates'!J$11)
+($I944*'fnd base rates'!J$12)
+($J944*'fnd base rates'!J$13)
+($K944*'fnd base rates'!J$14)
+($M944*'fnd base rates'!J$16)
+($N944*'fnd base rates'!J$17)
+($O944*'fnd base rates'!J$18)
+($P944*VLOOKUP($S944+12,rate_basefnd,10)))
*$R944</f>
        <v>5757.75</v>
      </c>
      <c r="AC944" s="68">
        <f>(($D944*'fnd base rates'!K$7)
+($E944*'fnd base rates'!K$8)
+($F944*'fnd base rates'!K$9)
+($G944*'fnd base rates'!K$10)
+($H944*'fnd base rates'!K$11)
+($I944*'fnd base rates'!K$12)
+($J944*'fnd base rates'!K$13)
+($K944*'fnd base rates'!K$14)
+($M944*'fnd base rates'!K$16)
+($N944*'fnd base rates'!K$17)
+($O944*'fnd base rates'!K$18)
+($P944*VLOOKUP($S944+12,rate_basefnd,11)))
*$R944</f>
        <v>11703.864</v>
      </c>
      <c r="AD944" s="68">
        <f>(($D944*'fnd base rates'!L$7)
+($E944*'fnd base rates'!L$8)
+($F944*'fnd base rates'!L$9)
+($G944*'fnd base rates'!L$10)
+($H944*'fnd base rates'!L$11)
+($I944*'fnd base rates'!L$12)
+($J944*'fnd base rates'!L$13)
+($K944*'fnd base rates'!L$14)
+($M944*'fnd base rates'!L$16)
+($N944*'fnd base rates'!L$17)
+($O944*'fnd base rates'!L$18)
+($P944*VLOOKUP($S944+12,rate_basefnd,12)))</f>
        <v>22515.249199999998</v>
      </c>
      <c r="AE944" s="68">
        <f>(($D944*'fnd base rates'!M$7)
+($E944*'fnd base rates'!M$8)
+($F944*'fnd base rates'!M$9)
+($G944*'fnd base rates'!M$10)
+($H944*'fnd base rates'!M$11)
+($I944*'fnd base rates'!M$12)
+($J944*'fnd base rates'!M$13)
+($K944*'fnd base rates'!M$14)
+($M944*'fnd base rates'!M$16)
+($N944*'fnd base rates'!M$17)
+($O944*'fnd base rates'!M$18)
+($P944*VLOOKUP($S944+12,rate_basefnd,13)))</f>
        <v>0</v>
      </c>
      <c r="AF944" s="3">
        <f t="shared" si="197"/>
        <v>134311.35599999997</v>
      </c>
      <c r="AH944" s="205">
        <f t="shared" si="198"/>
        <v>3506262258</v>
      </c>
      <c r="AI944" s="3" t="str">
        <f t="shared" si="202"/>
        <v>3506</v>
      </c>
      <c r="AJ944" s="1" t="str">
        <f t="shared" si="203"/>
        <v>262</v>
      </c>
      <c r="AK944" s="1" t="str">
        <f t="shared" si="204"/>
        <v>258</v>
      </c>
      <c r="AL944" s="3">
        <f t="shared" si="199"/>
        <v>1</v>
      </c>
      <c r="AM944" s="3">
        <f t="shared" si="209"/>
        <v>9</v>
      </c>
      <c r="AN944" s="3">
        <f t="shared" si="205"/>
        <v>134311.35599999997</v>
      </c>
      <c r="AO944" s="3">
        <f t="shared" si="206"/>
        <v>14923</v>
      </c>
      <c r="AP944" s="3">
        <f t="shared" si="200"/>
        <v>-2154</v>
      </c>
      <c r="AQ944" s="3">
        <v>17077</v>
      </c>
      <c r="AS944" s="68"/>
      <c r="AT944" s="68"/>
      <c r="AX944" s="4">
        <f t="shared" si="207"/>
        <v>0</v>
      </c>
      <c r="AZ944" s="4">
        <f t="shared" si="208"/>
        <v>0</v>
      </c>
      <c r="BB944" s="4"/>
    </row>
    <row r="945" spans="1:54" s="3" customFormat="1">
      <c r="A945" s="205" t="str">
        <f t="shared" si="210"/>
        <v>3506</v>
      </c>
      <c r="B945" s="1">
        <v>3506262262</v>
      </c>
      <c r="C945" s="7" t="s">
        <v>136</v>
      </c>
      <c r="D945" s="8">
        <f>'fnd enro'!D945</f>
        <v>0</v>
      </c>
      <c r="E945" s="8">
        <f>'fnd enro'!E945</f>
        <v>0</v>
      </c>
      <c r="F945" s="8">
        <f>'fnd enro'!F945</f>
        <v>4</v>
      </c>
      <c r="G945" s="8">
        <f>'fnd enro'!G945</f>
        <v>49</v>
      </c>
      <c r="H945" s="8">
        <f>'fnd enro'!H945</f>
        <v>15</v>
      </c>
      <c r="I945" s="8">
        <f>'fnd enro'!I945</f>
        <v>54</v>
      </c>
      <c r="J945" s="8">
        <f>'fnd enro'!J945</f>
        <v>0</v>
      </c>
      <c r="K945" s="9">
        <f>'fnd enro'!K945</f>
        <v>4.88</v>
      </c>
      <c r="L945" s="8">
        <f>'fnd enro'!L945</f>
        <v>0</v>
      </c>
      <c r="M945" s="8">
        <f>'fnd enro'!M945</f>
        <v>9</v>
      </c>
      <c r="N945" s="8">
        <f>'fnd enro'!N945</f>
        <v>3</v>
      </c>
      <c r="O945" s="8">
        <f>'fnd enro'!O945</f>
        <v>2</v>
      </c>
      <c r="P945" s="8">
        <f>'fnd enro'!P945</f>
        <v>52</v>
      </c>
      <c r="Q945" s="8">
        <f>'fnd enro'!R945</f>
        <v>122</v>
      </c>
      <c r="R945" s="9">
        <f t="shared" si="196"/>
        <v>1</v>
      </c>
      <c r="S945" s="8">
        <f>VALUE('fnd enro'!Q945)</f>
        <v>9</v>
      </c>
      <c r="T945" s="1"/>
      <c r="U945" s="68">
        <f>(($D945*'fnd base rates'!C$7)
+($E945*'fnd base rates'!C$8)
+($F945*'fnd base rates'!C$9)
+($G945*'fnd base rates'!C$10)
+($H945*'fnd base rates'!C$11)
+($I945*'fnd base rates'!C$12)
+($J945*'fnd base rates'!C$13)
+($K945*'fnd base rates'!C$14)
+($M945*'fnd base rates'!C$16)
+($N945*'fnd base rates'!C$17)
+($O945*'fnd base rates'!C$18)
+($P945*VLOOKUP($S945+12,rate_basefnd,3)))
*$R945</f>
        <v>80451.496400000004</v>
      </c>
      <c r="V945" s="68">
        <f>(($D945*'fnd base rates'!D$7)
+($E945*'fnd base rates'!D$8)
+($F945*'fnd base rates'!D$9)
+($G945*'fnd base rates'!D$10)
+($H945*'fnd base rates'!D$11)
+($I945*'fnd base rates'!D$12)
+($J945*'fnd base rates'!D$13)
+($K945*'fnd base rates'!D$14)
+($M945*'fnd base rates'!D$16)
+($N945*'fnd base rates'!D$17)
+($O945*'fnd base rates'!D$18)
+($P945*VLOOKUP($S945+12,rate_basefnd,4)))
*$R945</f>
        <v>132772.97999999998</v>
      </c>
      <c r="W945" s="68">
        <f>(($D945*'fnd base rates'!E$7)
+($E945*'fnd base rates'!E$8)
+($F945*'fnd base rates'!E$9)
+($G945*'fnd base rates'!E$10)
+($H945*'fnd base rates'!E$11)
+($I945*'fnd base rates'!E$12)
+($J945*'fnd base rates'!E$13)
+($K945*'fnd base rates'!E$14)
+($M945*'fnd base rates'!E$16)
+($N945*'fnd base rates'!E$17)
+($O945*'fnd base rates'!E$18)
+($P945*VLOOKUP($S945+12,rate_basefnd,5)))
*$R945</f>
        <v>858500.73759999999</v>
      </c>
      <c r="X945" s="68">
        <f>(($D945*'fnd base rates'!F$7)
+($E945*'fnd base rates'!F$8)
+($F945*'fnd base rates'!F$9)
+($G945*'fnd base rates'!F$10)
+($H945*'fnd base rates'!F$11)
+($I945*'fnd base rates'!F$12)
+($J945*'fnd base rates'!F$13)
+($K945*'fnd base rates'!F$14)
+($M945*'fnd base rates'!F$16)
+($N945*'fnd base rates'!F$17)
+($O945*'fnd base rates'!F$18)
+($P945*VLOOKUP($S945+12,rate_basefnd,6)))
*$R945</f>
        <v>147861.44159999999</v>
      </c>
      <c r="Y945" s="68">
        <f>(($D945*'fnd base rates'!G$7)
+($E945*'fnd base rates'!G$8)
+($F945*'fnd base rates'!G$9)
+($G945*'fnd base rates'!G$10)
+($H945*'fnd base rates'!G$11)
+($I945*'fnd base rates'!G$12)
+($J945*'fnd base rates'!G$13)
+($K945*'fnd base rates'!G$14)
+($M945*'fnd base rates'!G$16)
+($N945*'fnd base rates'!G$17)
+($O945*'fnd base rates'!G$18)
+($P945*VLOOKUP($S945+12,rate_basefnd,7)))
*$R945</f>
        <v>35183.558799999999</v>
      </c>
      <c r="Z945" s="68">
        <f>(($D945*'fnd base rates'!H$7)
+($E945*'fnd base rates'!H$8)
+($F945*'fnd base rates'!H$9)
+($G945*'fnd base rates'!H$10)
+($H945*'fnd base rates'!H$11)
+($I945*'fnd base rates'!H$12)
+($J945*'fnd base rates'!H$13)
+($K945*'fnd base rates'!H$14)
+($M945*'fnd base rates'!H$16)
+($N945*'fnd base rates'!H$17)
+($O945*'fnd base rates'!H$18)
+($P945*VLOOKUP($S945+12,rate_basefnd,8)))</f>
        <v>93291.54800000001</v>
      </c>
      <c r="AA945" s="68">
        <f>(($D945*'fnd base rates'!I$7)
+($E945*'fnd base rates'!I$8)
+($F945*'fnd base rates'!I$9)
+($G945*'fnd base rates'!I$10)
+($H945*'fnd base rates'!I$11)
+($I945*'fnd base rates'!I$12)
+($J945*'fnd base rates'!I$13)
+($K945*'fnd base rates'!I$14)
+($M945*'fnd base rates'!I$16)
+($N945*'fnd base rates'!I$17)
+($O945*'fnd base rates'!I$18)
+($P945*VLOOKUP($S945+12,rate_basefnd,9)))
*$R945</f>
        <v>67987.08</v>
      </c>
      <c r="AB945" s="68">
        <f>(($D945*'fnd base rates'!J$7)
+($E945*'fnd base rates'!J$8)
+($F945*'fnd base rates'!J$9)
+($G945*'fnd base rates'!J$10)
+($H945*'fnd base rates'!J$11)
+($I945*'fnd base rates'!J$12)
+($J945*'fnd base rates'!J$13)
+($K945*'fnd base rates'!J$14)
+($M945*'fnd base rates'!J$16)
+($N945*'fnd base rates'!J$17)
+($O945*'fnd base rates'!J$18)
+($P945*VLOOKUP($S945+12,rate_basefnd,10)))
*$R945</f>
        <v>101312.68</v>
      </c>
      <c r="AC945" s="68">
        <f>(($D945*'fnd base rates'!K$7)
+($E945*'fnd base rates'!K$8)
+($F945*'fnd base rates'!K$9)
+($G945*'fnd base rates'!K$10)
+($H945*'fnd base rates'!K$11)
+($I945*'fnd base rates'!K$12)
+($J945*'fnd base rates'!K$13)
+($K945*'fnd base rates'!K$14)
+($M945*'fnd base rates'!K$16)
+($N945*'fnd base rates'!K$17)
+($O945*'fnd base rates'!K$18)
+($P945*VLOOKUP($S945+12,rate_basefnd,11)))
*$R945</f>
        <v>159218.14200000002</v>
      </c>
      <c r="AD945" s="68">
        <f>(($D945*'fnd base rates'!L$7)
+($E945*'fnd base rates'!L$8)
+($F945*'fnd base rates'!L$9)
+($G945*'fnd base rates'!L$10)
+($H945*'fnd base rates'!L$11)
+($I945*'fnd base rates'!L$12)
+($J945*'fnd base rates'!L$13)
+($K945*'fnd base rates'!L$14)
+($M945*'fnd base rates'!L$16)
+($N945*'fnd base rates'!L$17)
+($O945*'fnd base rates'!L$18)
+($P945*VLOOKUP($S945+12,rate_basefnd,12)))</f>
        <v>326807.21360000002</v>
      </c>
      <c r="AE945" s="68">
        <f>(($D945*'fnd base rates'!M$7)
+($E945*'fnd base rates'!M$8)
+($F945*'fnd base rates'!M$9)
+($G945*'fnd base rates'!M$10)
+($H945*'fnd base rates'!M$11)
+($I945*'fnd base rates'!M$12)
+($J945*'fnd base rates'!M$13)
+($K945*'fnd base rates'!M$14)
+($M945*'fnd base rates'!M$16)
+($N945*'fnd base rates'!M$17)
+($O945*'fnd base rates'!M$18)
+($P945*VLOOKUP($S945+12,rate_basefnd,13)))</f>
        <v>0</v>
      </c>
      <c r="AF945" s="3">
        <f t="shared" si="197"/>
        <v>2003386.878</v>
      </c>
      <c r="AH945" s="205">
        <f t="shared" si="198"/>
        <v>3506262262</v>
      </c>
      <c r="AI945" s="3" t="str">
        <f t="shared" si="202"/>
        <v>3506</v>
      </c>
      <c r="AJ945" s="1" t="str">
        <f t="shared" si="203"/>
        <v>262</v>
      </c>
      <c r="AK945" s="1" t="str">
        <f t="shared" si="204"/>
        <v>262</v>
      </c>
      <c r="AL945" s="3">
        <f t="shared" si="199"/>
        <v>1</v>
      </c>
      <c r="AM945" s="3">
        <f t="shared" si="209"/>
        <v>122</v>
      </c>
      <c r="AN945" s="3">
        <f t="shared" si="205"/>
        <v>2003386.878</v>
      </c>
      <c r="AO945" s="3">
        <f t="shared" si="206"/>
        <v>16421</v>
      </c>
      <c r="AP945" s="3">
        <f t="shared" si="200"/>
        <v>582</v>
      </c>
      <c r="AQ945" s="3">
        <v>15839</v>
      </c>
      <c r="AS945" s="68"/>
      <c r="AT945" s="68"/>
      <c r="AX945" s="4">
        <f t="shared" si="207"/>
        <v>0</v>
      </c>
      <c r="AZ945" s="4">
        <f t="shared" si="208"/>
        <v>0</v>
      </c>
      <c r="BB945" s="4"/>
    </row>
    <row r="946" spans="1:54" s="3" customFormat="1">
      <c r="A946" s="205" t="str">
        <f t="shared" si="210"/>
        <v>3506</v>
      </c>
      <c r="B946" s="1">
        <v>3506262284</v>
      </c>
      <c r="C946" s="7" t="s">
        <v>136</v>
      </c>
      <c r="D946" s="8">
        <f>'fnd enro'!D946</f>
        <v>0</v>
      </c>
      <c r="E946" s="8">
        <f>'fnd enro'!E946</f>
        <v>0</v>
      </c>
      <c r="F946" s="8">
        <f>'fnd enro'!F946</f>
        <v>0</v>
      </c>
      <c r="G946" s="8">
        <f>'fnd enro'!G946</f>
        <v>0</v>
      </c>
      <c r="H946" s="8">
        <f>'fnd enro'!H946</f>
        <v>0</v>
      </c>
      <c r="I946" s="8">
        <f>'fnd enro'!I946</f>
        <v>1</v>
      </c>
      <c r="J946" s="8">
        <f>'fnd enro'!J946</f>
        <v>0</v>
      </c>
      <c r="K946" s="9">
        <f>'fnd enro'!K946</f>
        <v>0.04</v>
      </c>
      <c r="L946" s="8">
        <f>'fnd enro'!L946</f>
        <v>0</v>
      </c>
      <c r="M946" s="8">
        <f>'fnd enro'!M946</f>
        <v>0</v>
      </c>
      <c r="N946" s="8">
        <f>'fnd enro'!N946</f>
        <v>0</v>
      </c>
      <c r="O946" s="8">
        <f>'fnd enro'!O946</f>
        <v>1</v>
      </c>
      <c r="P946" s="8">
        <f>'fnd enro'!P946</f>
        <v>0</v>
      </c>
      <c r="Q946" s="8">
        <f>'fnd enro'!R946</f>
        <v>1</v>
      </c>
      <c r="R946" s="9">
        <f t="shared" si="196"/>
        <v>1</v>
      </c>
      <c r="S946" s="8">
        <f>VALUE('fnd enro'!Q946)</f>
        <v>5</v>
      </c>
      <c r="T946" s="1"/>
      <c r="U946" s="68">
        <f>(($D946*'fnd base rates'!C$7)
+($E946*'fnd base rates'!C$8)
+($F946*'fnd base rates'!C$9)
+($G946*'fnd base rates'!C$10)
+($H946*'fnd base rates'!C$11)
+($I946*'fnd base rates'!C$12)
+($J946*'fnd base rates'!C$13)
+($K946*'fnd base rates'!C$14)
+($M946*'fnd base rates'!C$16)
+($N946*'fnd base rates'!C$17)
+($O946*'fnd base rates'!C$18)
+($P946*VLOOKUP($S946+12,rate_basefnd,3)))
*$R946</f>
        <v>754.73119999999994</v>
      </c>
      <c r="V946" s="68">
        <f>(($D946*'fnd base rates'!D$7)
+($E946*'fnd base rates'!D$8)
+($F946*'fnd base rates'!D$9)
+($G946*'fnd base rates'!D$10)
+($H946*'fnd base rates'!D$11)
+($I946*'fnd base rates'!D$12)
+($J946*'fnd base rates'!D$13)
+($K946*'fnd base rates'!D$14)
+($M946*'fnd base rates'!D$16)
+($N946*'fnd base rates'!D$17)
+($O946*'fnd base rates'!D$18)
+($P946*VLOOKUP($S946+12,rate_basefnd,4)))
*$R946</f>
        <v>1120.1300000000001</v>
      </c>
      <c r="W946" s="68">
        <f>(($D946*'fnd base rates'!E$7)
+($E946*'fnd base rates'!E$8)
+($F946*'fnd base rates'!E$9)
+($G946*'fnd base rates'!E$10)
+($H946*'fnd base rates'!E$11)
+($I946*'fnd base rates'!E$12)
+($J946*'fnd base rates'!E$13)
+($K946*'fnd base rates'!E$14)
+($M946*'fnd base rates'!E$16)
+($N946*'fnd base rates'!E$17)
+($O946*'fnd base rates'!E$18)
+($P946*VLOOKUP($S946+12,rate_basefnd,5)))
*$R946</f>
        <v>7363.9707999999991</v>
      </c>
      <c r="X946" s="68">
        <f>(($D946*'fnd base rates'!F$7)
+($E946*'fnd base rates'!F$8)
+($F946*'fnd base rates'!F$9)
+($G946*'fnd base rates'!F$10)
+($H946*'fnd base rates'!F$11)
+($I946*'fnd base rates'!F$12)
+($J946*'fnd base rates'!F$13)
+($K946*'fnd base rates'!F$14)
+($M946*'fnd base rates'!F$16)
+($N946*'fnd base rates'!F$17)
+($O946*'fnd base rates'!F$18)
+($P946*VLOOKUP($S946+12,rate_basefnd,6)))
*$R946</f>
        <v>1269.2428</v>
      </c>
      <c r="Y946" s="68">
        <f>(($D946*'fnd base rates'!G$7)
+($E946*'fnd base rates'!G$8)
+($F946*'fnd base rates'!G$9)
+($G946*'fnd base rates'!G$10)
+($H946*'fnd base rates'!G$11)
+($I946*'fnd base rates'!G$12)
+($J946*'fnd base rates'!G$13)
+($K946*'fnd base rates'!G$14)
+($M946*'fnd base rates'!G$16)
+($N946*'fnd base rates'!G$17)
+($O946*'fnd base rates'!G$18)
+($P946*VLOOKUP($S946+12,rate_basefnd,7)))
*$R946</f>
        <v>260.06039999999996</v>
      </c>
      <c r="Z946" s="68">
        <f>(($D946*'fnd base rates'!H$7)
+($E946*'fnd base rates'!H$8)
+($F946*'fnd base rates'!H$9)
+($G946*'fnd base rates'!H$10)
+($H946*'fnd base rates'!H$11)
+($I946*'fnd base rates'!H$12)
+($J946*'fnd base rates'!H$13)
+($K946*'fnd base rates'!H$14)
+($M946*'fnd base rates'!H$16)
+($N946*'fnd base rates'!H$17)
+($O946*'fnd base rates'!H$18)
+($P946*VLOOKUP($S946+12,rate_basefnd,8)))</f>
        <v>1113.0940000000001</v>
      </c>
      <c r="AA946" s="68">
        <f>(($D946*'fnd base rates'!I$7)
+($E946*'fnd base rates'!I$8)
+($F946*'fnd base rates'!I$9)
+($G946*'fnd base rates'!I$10)
+($H946*'fnd base rates'!I$11)
+($I946*'fnd base rates'!I$12)
+($J946*'fnd base rates'!I$13)
+($K946*'fnd base rates'!I$14)
+($M946*'fnd base rates'!I$16)
+($N946*'fnd base rates'!I$17)
+($O946*'fnd base rates'!I$18)
+($P946*VLOOKUP($S946+12,rate_basefnd,9)))
*$R946</f>
        <v>588.81999999999994</v>
      </c>
      <c r="AB946" s="68">
        <f>(($D946*'fnd base rates'!J$7)
+($E946*'fnd base rates'!J$8)
+($F946*'fnd base rates'!J$9)
+($G946*'fnd base rates'!J$10)
+($H946*'fnd base rates'!J$11)
+($I946*'fnd base rates'!J$12)
+($J946*'fnd base rates'!J$13)
+($K946*'fnd base rates'!J$14)
+($M946*'fnd base rates'!J$16)
+($N946*'fnd base rates'!J$17)
+($O946*'fnd base rates'!J$18)
+($P946*VLOOKUP($S946+12,rate_basefnd,10)))
*$R946</f>
        <v>675.26</v>
      </c>
      <c r="AC946" s="68">
        <f>(($D946*'fnd base rates'!K$7)
+($E946*'fnd base rates'!K$8)
+($F946*'fnd base rates'!K$9)
+($G946*'fnd base rates'!K$10)
+($H946*'fnd base rates'!K$11)
+($I946*'fnd base rates'!K$12)
+($J946*'fnd base rates'!K$13)
+($K946*'fnd base rates'!K$14)
+($M946*'fnd base rates'!K$16)
+($N946*'fnd base rates'!K$17)
+($O946*'fnd base rates'!K$18)
+($P946*VLOOKUP($S946+12,rate_basefnd,11)))
*$R946</f>
        <v>1746.106</v>
      </c>
      <c r="AD946" s="68">
        <f>(($D946*'fnd base rates'!L$7)
+($E946*'fnd base rates'!L$8)
+($F946*'fnd base rates'!L$9)
+($G946*'fnd base rates'!L$10)
+($H946*'fnd base rates'!L$11)
+($I946*'fnd base rates'!L$12)
+($J946*'fnd base rates'!L$13)
+($K946*'fnd base rates'!L$14)
+($M946*'fnd base rates'!L$16)
+($N946*'fnd base rates'!L$17)
+($O946*'fnd base rates'!L$18)
+($P946*VLOOKUP($S946+12,rate_basefnd,12)))</f>
        <v>2660.8488000000002</v>
      </c>
      <c r="AE946" s="68">
        <f>(($D946*'fnd base rates'!M$7)
+($E946*'fnd base rates'!M$8)
+($F946*'fnd base rates'!M$9)
+($G946*'fnd base rates'!M$10)
+($H946*'fnd base rates'!M$11)
+($I946*'fnd base rates'!M$12)
+($J946*'fnd base rates'!M$13)
+($K946*'fnd base rates'!M$14)
+($M946*'fnd base rates'!M$16)
+($N946*'fnd base rates'!M$17)
+($O946*'fnd base rates'!M$18)
+($P946*VLOOKUP($S946+12,rate_basefnd,13)))</f>
        <v>0</v>
      </c>
      <c r="AF946" s="3">
        <f t="shared" si="197"/>
        <v>17552.263999999999</v>
      </c>
      <c r="AH946" s="205">
        <f t="shared" si="198"/>
        <v>3506262284</v>
      </c>
      <c r="AI946" s="3" t="str">
        <f t="shared" si="202"/>
        <v>3506</v>
      </c>
      <c r="AJ946" s="1" t="str">
        <f t="shared" si="203"/>
        <v>262</v>
      </c>
      <c r="AK946" s="1" t="str">
        <f t="shared" si="204"/>
        <v>284</v>
      </c>
      <c r="AL946" s="3">
        <f t="shared" si="199"/>
        <v>1</v>
      </c>
      <c r="AM946" s="3">
        <f t="shared" si="209"/>
        <v>1</v>
      </c>
      <c r="AN946" s="3">
        <f t="shared" si="205"/>
        <v>17552.263999999999</v>
      </c>
      <c r="AO946" s="3">
        <f t="shared" si="206"/>
        <v>17552</v>
      </c>
      <c r="AP946" s="3">
        <f t="shared" si="200"/>
        <v>2064</v>
      </c>
      <c r="AQ946" s="3">
        <v>15488</v>
      </c>
      <c r="AS946" s="68"/>
      <c r="AT946" s="68"/>
      <c r="AX946" s="4">
        <f t="shared" si="207"/>
        <v>0</v>
      </c>
      <c r="AZ946" s="4">
        <f t="shared" si="208"/>
        <v>0</v>
      </c>
      <c r="BB946" s="4"/>
    </row>
    <row r="947" spans="1:54" s="3" customFormat="1">
      <c r="A947" s="205" t="str">
        <f t="shared" si="210"/>
        <v>3506</v>
      </c>
      <c r="B947" s="1">
        <v>3506262305</v>
      </c>
      <c r="C947" s="7" t="s">
        <v>136</v>
      </c>
      <c r="D947" s="8">
        <f>'fnd enro'!D947</f>
        <v>0</v>
      </c>
      <c r="E947" s="8">
        <f>'fnd enro'!E947</f>
        <v>0</v>
      </c>
      <c r="F947" s="8">
        <f>'fnd enro'!F947</f>
        <v>0</v>
      </c>
      <c r="G947" s="8">
        <f>'fnd enro'!G947</f>
        <v>1</v>
      </c>
      <c r="H947" s="8">
        <f>'fnd enro'!H947</f>
        <v>0</v>
      </c>
      <c r="I947" s="8">
        <f>'fnd enro'!I947</f>
        <v>1</v>
      </c>
      <c r="J947" s="8">
        <f>'fnd enro'!J947</f>
        <v>0</v>
      </c>
      <c r="K947" s="9">
        <f>'fnd enro'!K947</f>
        <v>0.08</v>
      </c>
      <c r="L947" s="8">
        <f>'fnd enro'!L947</f>
        <v>0</v>
      </c>
      <c r="M947" s="8">
        <f>'fnd enro'!M947</f>
        <v>0</v>
      </c>
      <c r="N947" s="8">
        <f>'fnd enro'!N947</f>
        <v>0</v>
      </c>
      <c r="O947" s="8">
        <f>'fnd enro'!O947</f>
        <v>0</v>
      </c>
      <c r="P947" s="8">
        <f>'fnd enro'!P947</f>
        <v>1</v>
      </c>
      <c r="Q947" s="8">
        <f>'fnd enro'!R947</f>
        <v>2</v>
      </c>
      <c r="R947" s="9">
        <f t="shared" si="196"/>
        <v>1</v>
      </c>
      <c r="S947" s="8">
        <f>VALUE('fnd enro'!Q947)</f>
        <v>4</v>
      </c>
      <c r="T947" s="1"/>
      <c r="U947" s="68">
        <f>(($D947*'fnd base rates'!C$7)
+($E947*'fnd base rates'!C$8)
+($F947*'fnd base rates'!C$9)
+($G947*'fnd base rates'!C$10)
+($H947*'fnd base rates'!C$11)
+($I947*'fnd base rates'!C$12)
+($J947*'fnd base rates'!C$13)
+($K947*'fnd base rates'!C$14)
+($M947*'fnd base rates'!C$16)
+($N947*'fnd base rates'!C$17)
+($O947*'fnd base rates'!C$18)
+($P947*VLOOKUP($S947+12,rate_basefnd,3)))
*$R947</f>
        <v>1267.3424</v>
      </c>
      <c r="V947" s="68">
        <f>(($D947*'fnd base rates'!D$7)
+($E947*'fnd base rates'!D$8)
+($F947*'fnd base rates'!D$9)
+($G947*'fnd base rates'!D$10)
+($H947*'fnd base rates'!D$11)
+($I947*'fnd base rates'!D$12)
+($J947*'fnd base rates'!D$13)
+($K947*'fnd base rates'!D$14)
+($M947*'fnd base rates'!D$16)
+($N947*'fnd base rates'!D$17)
+($O947*'fnd base rates'!D$18)
+($P947*VLOOKUP($S947+12,rate_basefnd,4)))
*$R947</f>
        <v>2019.75</v>
      </c>
      <c r="W947" s="68">
        <f>(($D947*'fnd base rates'!E$7)
+($E947*'fnd base rates'!E$8)
+($F947*'fnd base rates'!E$9)
+($G947*'fnd base rates'!E$10)
+($H947*'fnd base rates'!E$11)
+($I947*'fnd base rates'!E$12)
+($J947*'fnd base rates'!E$13)
+($K947*'fnd base rates'!E$14)
+($M947*'fnd base rates'!E$16)
+($N947*'fnd base rates'!E$17)
+($O947*'fnd base rates'!E$18)
+($P947*VLOOKUP($S947+12,rate_basefnd,5)))
*$R947</f>
        <v>12930.0216</v>
      </c>
      <c r="X947" s="68">
        <f>(($D947*'fnd base rates'!F$7)
+($E947*'fnd base rates'!F$8)
+($F947*'fnd base rates'!F$9)
+($G947*'fnd base rates'!F$10)
+($H947*'fnd base rates'!F$11)
+($I947*'fnd base rates'!F$12)
+($J947*'fnd base rates'!F$13)
+($K947*'fnd base rates'!F$14)
+($M947*'fnd base rates'!F$16)
+($N947*'fnd base rates'!F$17)
+($O947*'fnd base rates'!F$18)
+($P947*VLOOKUP($S947+12,rate_basefnd,6)))
*$R947</f>
        <v>2395.6855999999998</v>
      </c>
      <c r="Y947" s="68">
        <f>(($D947*'fnd base rates'!G$7)
+($E947*'fnd base rates'!G$8)
+($F947*'fnd base rates'!G$9)
+($G947*'fnd base rates'!G$10)
+($H947*'fnd base rates'!G$11)
+($I947*'fnd base rates'!G$12)
+($J947*'fnd base rates'!G$13)
+($K947*'fnd base rates'!G$14)
+($M947*'fnd base rates'!G$16)
+($N947*'fnd base rates'!G$17)
+($O947*'fnd base rates'!G$18)
+($P947*VLOOKUP($S947+12,rate_basefnd,7)))
*$R947</f>
        <v>509.83079999999995</v>
      </c>
      <c r="Z947" s="68">
        <f>(($D947*'fnd base rates'!H$7)
+($E947*'fnd base rates'!H$8)
+($F947*'fnd base rates'!H$9)
+($G947*'fnd base rates'!H$10)
+($H947*'fnd base rates'!H$11)
+($I947*'fnd base rates'!H$12)
+($J947*'fnd base rates'!H$13)
+($K947*'fnd base rates'!H$14)
+($M947*'fnd base rates'!H$16)
+($N947*'fnd base rates'!H$17)
+($O947*'fnd base rates'!H$18)
+($P947*VLOOKUP($S947+12,rate_basefnd,8)))</f>
        <v>1523.9580000000001</v>
      </c>
      <c r="AA947" s="68">
        <f>(($D947*'fnd base rates'!I$7)
+($E947*'fnd base rates'!I$8)
+($F947*'fnd base rates'!I$9)
+($G947*'fnd base rates'!I$10)
+($H947*'fnd base rates'!I$11)
+($I947*'fnd base rates'!I$12)
+($J947*'fnd base rates'!I$13)
+($K947*'fnd base rates'!I$14)
+($M947*'fnd base rates'!I$16)
+($N947*'fnd base rates'!I$17)
+($O947*'fnd base rates'!I$18)
+($P947*VLOOKUP($S947+12,rate_basefnd,9)))
*$R947</f>
        <v>1053.0700000000002</v>
      </c>
      <c r="AB947" s="68">
        <f>(($D947*'fnd base rates'!J$7)
+($E947*'fnd base rates'!J$8)
+($F947*'fnd base rates'!J$9)
+($G947*'fnd base rates'!J$10)
+($H947*'fnd base rates'!J$11)
+($I947*'fnd base rates'!J$12)
+($J947*'fnd base rates'!J$13)
+($K947*'fnd base rates'!J$14)
+($M947*'fnd base rates'!J$16)
+($N947*'fnd base rates'!J$17)
+($O947*'fnd base rates'!J$18)
+($P947*VLOOKUP($S947+12,rate_basefnd,10)))
*$R947</f>
        <v>1467.42</v>
      </c>
      <c r="AC947" s="68">
        <f>(($D947*'fnd base rates'!K$7)
+($E947*'fnd base rates'!K$8)
+($F947*'fnd base rates'!K$9)
+($G947*'fnd base rates'!K$10)
+($H947*'fnd base rates'!K$11)
+($I947*'fnd base rates'!K$12)
+($J947*'fnd base rates'!K$13)
+($K947*'fnd base rates'!K$14)
+($M947*'fnd base rates'!K$16)
+($N947*'fnd base rates'!K$17)
+($O947*'fnd base rates'!K$18)
+($P947*VLOOKUP($S947+12,rate_basefnd,11)))
*$R947</f>
        <v>2506.4720000000002</v>
      </c>
      <c r="AD947" s="68">
        <f>(($D947*'fnd base rates'!L$7)
+($E947*'fnd base rates'!L$8)
+($F947*'fnd base rates'!L$9)
+($G947*'fnd base rates'!L$10)
+($H947*'fnd base rates'!L$11)
+($I947*'fnd base rates'!L$12)
+($J947*'fnd base rates'!L$13)
+($K947*'fnd base rates'!L$14)
+($M947*'fnd base rates'!L$16)
+($N947*'fnd base rates'!L$17)
+($O947*'fnd base rates'!L$18)
+($P947*VLOOKUP($S947+12,rate_basefnd,12)))</f>
        <v>5018.757599999999</v>
      </c>
      <c r="AE947" s="68">
        <f>(($D947*'fnd base rates'!M$7)
+($E947*'fnd base rates'!M$8)
+($F947*'fnd base rates'!M$9)
+($G947*'fnd base rates'!M$10)
+($H947*'fnd base rates'!M$11)
+($I947*'fnd base rates'!M$12)
+($J947*'fnd base rates'!M$13)
+($K947*'fnd base rates'!M$14)
+($M947*'fnd base rates'!M$16)
+($N947*'fnd base rates'!M$17)
+($O947*'fnd base rates'!M$18)
+($P947*VLOOKUP($S947+12,rate_basefnd,13)))</f>
        <v>0</v>
      </c>
      <c r="AF947" s="3">
        <f t="shared" si="197"/>
        <v>30692.307999999997</v>
      </c>
      <c r="AH947" s="205">
        <f t="shared" si="198"/>
        <v>3506262305</v>
      </c>
      <c r="AI947" s="3" t="str">
        <f t="shared" si="202"/>
        <v>3506</v>
      </c>
      <c r="AJ947" s="1" t="str">
        <f t="shared" si="203"/>
        <v>262</v>
      </c>
      <c r="AK947" s="1" t="str">
        <f t="shared" si="204"/>
        <v>305</v>
      </c>
      <c r="AL947" s="3">
        <f t="shared" si="199"/>
        <v>1</v>
      </c>
      <c r="AM947" s="3">
        <f t="shared" si="209"/>
        <v>2</v>
      </c>
      <c r="AN947" s="3">
        <f t="shared" si="205"/>
        <v>30692.307999999997</v>
      </c>
      <c r="AO947" s="3">
        <f t="shared" si="206"/>
        <v>15346</v>
      </c>
      <c r="AP947" s="3">
        <f t="shared" si="200"/>
        <v>-163</v>
      </c>
      <c r="AQ947" s="3">
        <v>15509</v>
      </c>
      <c r="AS947" s="68"/>
      <c r="AT947" s="68"/>
      <c r="AX947" s="4">
        <f t="shared" si="207"/>
        <v>0</v>
      </c>
      <c r="AZ947" s="4">
        <f t="shared" si="208"/>
        <v>0</v>
      </c>
      <c r="BB947" s="4"/>
    </row>
    <row r="948" spans="1:54" s="3" customFormat="1">
      <c r="A948" s="205" t="str">
        <f t="shared" si="210"/>
        <v>3506</v>
      </c>
      <c r="B948" s="1">
        <v>3506262347</v>
      </c>
      <c r="C948" s="7" t="s">
        <v>136</v>
      </c>
      <c r="D948" s="8">
        <f>'fnd enro'!D948</f>
        <v>0</v>
      </c>
      <c r="E948" s="8">
        <f>'fnd enro'!E948</f>
        <v>0</v>
      </c>
      <c r="F948" s="8">
        <f>'fnd enro'!F948</f>
        <v>1</v>
      </c>
      <c r="G948" s="8">
        <f>'fnd enro'!G948</f>
        <v>1</v>
      </c>
      <c r="H948" s="8">
        <f>'fnd enro'!H948</f>
        <v>0</v>
      </c>
      <c r="I948" s="8">
        <f>'fnd enro'!I948</f>
        <v>2</v>
      </c>
      <c r="J948" s="8">
        <f>'fnd enro'!J948</f>
        <v>0</v>
      </c>
      <c r="K948" s="9">
        <f>'fnd enro'!K948</f>
        <v>0.16</v>
      </c>
      <c r="L948" s="8">
        <f>'fnd enro'!L948</f>
        <v>0</v>
      </c>
      <c r="M948" s="8">
        <f>'fnd enro'!M948</f>
        <v>1</v>
      </c>
      <c r="N948" s="8">
        <f>'fnd enro'!N948</f>
        <v>0</v>
      </c>
      <c r="O948" s="8">
        <f>'fnd enro'!O948</f>
        <v>0</v>
      </c>
      <c r="P948" s="8">
        <f>'fnd enro'!P948</f>
        <v>0</v>
      </c>
      <c r="Q948" s="8">
        <f>'fnd enro'!R948</f>
        <v>4</v>
      </c>
      <c r="R948" s="9">
        <f t="shared" si="196"/>
        <v>1</v>
      </c>
      <c r="S948" s="8">
        <f>VALUE('fnd enro'!Q948)</f>
        <v>8</v>
      </c>
      <c r="T948" s="1"/>
      <c r="U948" s="68">
        <f>(($D948*'fnd base rates'!C$7)
+($E948*'fnd base rates'!C$8)
+($F948*'fnd base rates'!C$9)
+($G948*'fnd base rates'!C$10)
+($H948*'fnd base rates'!C$11)
+($I948*'fnd base rates'!C$12)
+($J948*'fnd base rates'!C$13)
+($K948*'fnd base rates'!C$14)
+($M948*'fnd base rates'!C$16)
+($N948*'fnd base rates'!C$17)
+($O948*'fnd base rates'!C$18)
+($P948*VLOOKUP($S948+12,rate_basefnd,3)))
*$R948</f>
        <v>2519.1448</v>
      </c>
      <c r="V948" s="68">
        <f>(($D948*'fnd base rates'!D$7)
+($E948*'fnd base rates'!D$8)
+($F948*'fnd base rates'!D$9)
+($G948*'fnd base rates'!D$10)
+($H948*'fnd base rates'!D$11)
+($I948*'fnd base rates'!D$12)
+($J948*'fnd base rates'!D$13)
+($K948*'fnd base rates'!D$14)
+($M948*'fnd base rates'!D$16)
+($N948*'fnd base rates'!D$17)
+($O948*'fnd base rates'!D$18)
+($P948*VLOOKUP($S948+12,rate_basefnd,4)))
*$R948</f>
        <v>3605.83</v>
      </c>
      <c r="W948" s="68">
        <f>(($D948*'fnd base rates'!E$7)
+($E948*'fnd base rates'!E$8)
+($F948*'fnd base rates'!E$9)
+($G948*'fnd base rates'!E$10)
+($H948*'fnd base rates'!E$11)
+($I948*'fnd base rates'!E$12)
+($J948*'fnd base rates'!E$13)
+($K948*'fnd base rates'!E$14)
+($M948*'fnd base rates'!E$16)
+($N948*'fnd base rates'!E$17)
+($O948*'fnd base rates'!E$18)
+($P948*VLOOKUP($S948+12,rate_basefnd,5)))
*$R948</f>
        <v>21044.143199999999</v>
      </c>
      <c r="X948" s="68">
        <f>(($D948*'fnd base rates'!F$7)
+($E948*'fnd base rates'!F$8)
+($F948*'fnd base rates'!F$9)
+($G948*'fnd base rates'!F$10)
+($H948*'fnd base rates'!F$11)
+($I948*'fnd base rates'!F$12)
+($J948*'fnd base rates'!F$13)
+($K948*'fnd base rates'!F$14)
+($M948*'fnd base rates'!F$16)
+($N948*'fnd base rates'!F$17)
+($O948*'fnd base rates'!F$18)
+($P948*VLOOKUP($S948+12,rate_basefnd,6)))
*$R948</f>
        <v>5002.2411999999995</v>
      </c>
      <c r="Y948" s="68">
        <f>(($D948*'fnd base rates'!G$7)
+($E948*'fnd base rates'!G$8)
+($F948*'fnd base rates'!G$9)
+($G948*'fnd base rates'!G$10)
+($H948*'fnd base rates'!G$11)
+($I948*'fnd base rates'!G$12)
+($J948*'fnd base rates'!G$13)
+($K948*'fnd base rates'!G$14)
+($M948*'fnd base rates'!G$16)
+($N948*'fnd base rates'!G$17)
+($O948*'fnd base rates'!G$18)
+($P948*VLOOKUP($S948+12,rate_basefnd,7)))
*$R948</f>
        <v>774.62159999999994</v>
      </c>
      <c r="Z948" s="68">
        <f>(($D948*'fnd base rates'!H$7)
+($E948*'fnd base rates'!H$8)
+($F948*'fnd base rates'!H$9)
+($G948*'fnd base rates'!H$10)
+($H948*'fnd base rates'!H$11)
+($I948*'fnd base rates'!H$12)
+($J948*'fnd base rates'!H$13)
+($K948*'fnd base rates'!H$14)
+($M948*'fnd base rates'!H$16)
+($N948*'fnd base rates'!H$17)
+($O948*'fnd base rates'!H$18)
+($P948*VLOOKUP($S948+12,rate_basefnd,8)))</f>
        <v>3151.7460000000001</v>
      </c>
      <c r="AA948" s="68">
        <f>(($D948*'fnd base rates'!I$7)
+($E948*'fnd base rates'!I$8)
+($F948*'fnd base rates'!I$9)
+($G948*'fnd base rates'!I$10)
+($H948*'fnd base rates'!I$11)
+($I948*'fnd base rates'!I$12)
+($J948*'fnd base rates'!I$13)
+($K948*'fnd base rates'!I$14)
+($M948*'fnd base rates'!I$16)
+($N948*'fnd base rates'!I$17)
+($O948*'fnd base rates'!I$18)
+($P948*VLOOKUP($S948+12,rate_basefnd,9)))
*$R948</f>
        <v>1941.73</v>
      </c>
      <c r="AB948" s="68">
        <f>(($D948*'fnd base rates'!J$7)
+($E948*'fnd base rates'!J$8)
+($F948*'fnd base rates'!J$9)
+($G948*'fnd base rates'!J$10)
+($H948*'fnd base rates'!J$11)
+($I948*'fnd base rates'!J$12)
+($J948*'fnd base rates'!J$13)
+($K948*'fnd base rates'!J$14)
+($M948*'fnd base rates'!J$16)
+($N948*'fnd base rates'!J$17)
+($O948*'fnd base rates'!J$18)
+($P948*VLOOKUP($S948+12,rate_basefnd,10)))
*$R948</f>
        <v>1584.75</v>
      </c>
      <c r="AC948" s="68">
        <f>(($D948*'fnd base rates'!K$7)
+($E948*'fnd base rates'!K$8)
+($F948*'fnd base rates'!K$9)
+($G948*'fnd base rates'!K$10)
+($H948*'fnd base rates'!K$11)
+($I948*'fnd base rates'!K$12)
+($J948*'fnd base rates'!K$13)
+($K948*'fnd base rates'!K$14)
+($M948*'fnd base rates'!K$16)
+($N948*'fnd base rates'!K$17)
+($O948*'fnd base rates'!K$18)
+($P948*VLOOKUP($S948+12,rate_basefnd,11)))
*$R948</f>
        <v>5374.4240000000009</v>
      </c>
      <c r="AD948" s="68">
        <f>(($D948*'fnd base rates'!L$7)
+($E948*'fnd base rates'!L$8)
+($F948*'fnd base rates'!L$9)
+($G948*'fnd base rates'!L$10)
+($H948*'fnd base rates'!L$11)
+($I948*'fnd base rates'!L$12)
+($J948*'fnd base rates'!L$13)
+($K948*'fnd base rates'!L$14)
+($M948*'fnd base rates'!L$16)
+($N948*'fnd base rates'!L$17)
+($O948*'fnd base rates'!L$18)
+($P948*VLOOKUP($S948+12,rate_basefnd,12)))</f>
        <v>9241.3751999999986</v>
      </c>
      <c r="AE948" s="68">
        <f>(($D948*'fnd base rates'!M$7)
+($E948*'fnd base rates'!M$8)
+($F948*'fnd base rates'!M$9)
+($G948*'fnd base rates'!M$10)
+($H948*'fnd base rates'!M$11)
+($I948*'fnd base rates'!M$12)
+($J948*'fnd base rates'!M$13)
+($K948*'fnd base rates'!M$14)
+($M948*'fnd base rates'!M$16)
+($N948*'fnd base rates'!M$17)
+($O948*'fnd base rates'!M$18)
+($P948*VLOOKUP($S948+12,rate_basefnd,13)))</f>
        <v>0</v>
      </c>
      <c r="AF948" s="3">
        <f t="shared" si="197"/>
        <v>54240.005999999994</v>
      </c>
      <c r="AH948" s="205">
        <f t="shared" si="198"/>
        <v>3506262347</v>
      </c>
      <c r="AI948" s="3" t="str">
        <f t="shared" si="202"/>
        <v>3506</v>
      </c>
      <c r="AJ948" s="1" t="str">
        <f t="shared" si="203"/>
        <v>262</v>
      </c>
      <c r="AK948" s="1" t="str">
        <f t="shared" si="204"/>
        <v>347</v>
      </c>
      <c r="AL948" s="3">
        <f t="shared" si="199"/>
        <v>1</v>
      </c>
      <c r="AM948" s="3">
        <f t="shared" si="209"/>
        <v>4</v>
      </c>
      <c r="AN948" s="3">
        <f t="shared" si="205"/>
        <v>54240.005999999994</v>
      </c>
      <c r="AO948" s="3">
        <f t="shared" si="206"/>
        <v>13560</v>
      </c>
      <c r="AP948" s="3">
        <f t="shared" si="200"/>
        <v>-2226</v>
      </c>
      <c r="AQ948" s="3">
        <v>15786</v>
      </c>
      <c r="AS948" s="68"/>
      <c r="AT948" s="68"/>
      <c r="AX948" s="4">
        <f t="shared" si="207"/>
        <v>0</v>
      </c>
      <c r="AZ948" s="4">
        <f t="shared" si="208"/>
        <v>0</v>
      </c>
      <c r="BB948" s="4"/>
    </row>
    <row r="949" spans="1:54" s="3" customFormat="1">
      <c r="A949" s="205" t="str">
        <f t="shared" si="210"/>
        <v>3506</v>
      </c>
      <c r="B949" s="1">
        <v>3506262673</v>
      </c>
      <c r="C949" s="7" t="s">
        <v>136</v>
      </c>
      <c r="D949" s="8">
        <f>'fnd enro'!D949</f>
        <v>0</v>
      </c>
      <c r="E949" s="8">
        <f>'fnd enro'!E949</f>
        <v>0</v>
      </c>
      <c r="F949" s="8">
        <f>'fnd enro'!F949</f>
        <v>0</v>
      </c>
      <c r="G949" s="8">
        <f>'fnd enro'!G949</f>
        <v>0</v>
      </c>
      <c r="H949" s="8">
        <f>'fnd enro'!H949</f>
        <v>0</v>
      </c>
      <c r="I949" s="8">
        <f>'fnd enro'!I949</f>
        <v>1</v>
      </c>
      <c r="J949" s="8">
        <f>'fnd enro'!J949</f>
        <v>0</v>
      </c>
      <c r="K949" s="9">
        <f>'fnd enro'!K949</f>
        <v>0.04</v>
      </c>
      <c r="L949" s="8">
        <f>'fnd enro'!L949</f>
        <v>0</v>
      </c>
      <c r="M949" s="8">
        <f>'fnd enro'!M949</f>
        <v>0</v>
      </c>
      <c r="N949" s="8">
        <f>'fnd enro'!N949</f>
        <v>0</v>
      </c>
      <c r="O949" s="8">
        <f>'fnd enro'!O949</f>
        <v>0</v>
      </c>
      <c r="P949" s="8">
        <f>'fnd enro'!P949</f>
        <v>0</v>
      </c>
      <c r="Q949" s="8">
        <f>'fnd enro'!R949</f>
        <v>1</v>
      </c>
      <c r="R949" s="9">
        <f t="shared" si="196"/>
        <v>1</v>
      </c>
      <c r="S949" s="8">
        <f>VALUE('fnd enro'!Q949)</f>
        <v>3</v>
      </c>
      <c r="T949" s="1"/>
      <c r="U949" s="68">
        <f>(($D949*'fnd base rates'!C$7)
+($E949*'fnd base rates'!C$8)
+($F949*'fnd base rates'!C$9)
+($G949*'fnd base rates'!C$10)
+($H949*'fnd base rates'!C$11)
+($I949*'fnd base rates'!C$12)
+($J949*'fnd base rates'!C$13)
+($K949*'fnd base rates'!C$14)
+($M949*'fnd base rates'!C$16)
+($N949*'fnd base rates'!C$17)
+($O949*'fnd base rates'!C$18)
+($P949*VLOOKUP($S949+12,rate_basefnd,3)))
*$R949</f>
        <v>599.66120000000001</v>
      </c>
      <c r="V949" s="68">
        <f>(($D949*'fnd base rates'!D$7)
+($E949*'fnd base rates'!D$8)
+($F949*'fnd base rates'!D$9)
+($G949*'fnd base rates'!D$10)
+($H949*'fnd base rates'!D$11)
+($I949*'fnd base rates'!D$12)
+($J949*'fnd base rates'!D$13)
+($K949*'fnd base rates'!D$14)
+($M949*'fnd base rates'!D$16)
+($N949*'fnd base rates'!D$17)
+($O949*'fnd base rates'!D$18)
+($P949*VLOOKUP($S949+12,rate_basefnd,4)))
*$R949</f>
        <v>848.74</v>
      </c>
      <c r="W949" s="68">
        <f>(($D949*'fnd base rates'!E$7)
+($E949*'fnd base rates'!E$8)
+($F949*'fnd base rates'!E$9)
+($G949*'fnd base rates'!E$10)
+($H949*'fnd base rates'!E$11)
+($I949*'fnd base rates'!E$12)
+($J949*'fnd base rates'!E$13)
+($K949*'fnd base rates'!E$14)
+($M949*'fnd base rates'!E$16)
+($N949*'fnd base rates'!E$17)
+($O949*'fnd base rates'!E$18)
+($P949*VLOOKUP($S949+12,rate_basefnd,5)))
*$R949</f>
        <v>5464.3107999999993</v>
      </c>
      <c r="X949" s="68">
        <f>(($D949*'fnd base rates'!F$7)
+($E949*'fnd base rates'!F$8)
+($F949*'fnd base rates'!F$9)
+($G949*'fnd base rates'!F$10)
+($H949*'fnd base rates'!F$11)
+($I949*'fnd base rates'!F$12)
+($J949*'fnd base rates'!F$13)
+($K949*'fnd base rates'!F$14)
+($M949*'fnd base rates'!F$16)
+($N949*'fnd base rates'!F$17)
+($O949*'fnd base rates'!F$18)
+($P949*VLOOKUP($S949+12,rate_basefnd,6)))
*$R949</f>
        <v>997.85279999999989</v>
      </c>
      <c r="Y949" s="68">
        <f>(($D949*'fnd base rates'!G$7)
+($E949*'fnd base rates'!G$8)
+($F949*'fnd base rates'!G$9)
+($G949*'fnd base rates'!G$10)
+($H949*'fnd base rates'!G$11)
+($I949*'fnd base rates'!G$12)
+($J949*'fnd base rates'!G$13)
+($K949*'fnd base rates'!G$14)
+($M949*'fnd base rates'!G$16)
+($N949*'fnd base rates'!G$17)
+($O949*'fnd base rates'!G$18)
+($P949*VLOOKUP($S949+12,rate_basefnd,7)))
*$R949</f>
        <v>182.53039999999999</v>
      </c>
      <c r="Z949" s="68">
        <f>(($D949*'fnd base rates'!H$7)
+($E949*'fnd base rates'!H$8)
+($F949*'fnd base rates'!H$9)
+($G949*'fnd base rates'!H$10)
+($H949*'fnd base rates'!H$11)
+($I949*'fnd base rates'!H$12)
+($J949*'fnd base rates'!H$13)
+($K949*'fnd base rates'!H$14)
+($M949*'fnd base rates'!H$16)
+($N949*'fnd base rates'!H$17)
+($O949*'fnd base rates'!H$18)
+($P949*VLOOKUP($S949+12,rate_basefnd,8)))</f>
        <v>919.26400000000001</v>
      </c>
      <c r="AA949" s="68">
        <f>(($D949*'fnd base rates'!I$7)
+($E949*'fnd base rates'!I$8)
+($F949*'fnd base rates'!I$9)
+($G949*'fnd base rates'!I$10)
+($H949*'fnd base rates'!I$11)
+($I949*'fnd base rates'!I$12)
+($J949*'fnd base rates'!I$13)
+($K949*'fnd base rates'!I$14)
+($M949*'fnd base rates'!I$16)
+($N949*'fnd base rates'!I$17)
+($O949*'fnd base rates'!I$18)
+($P949*VLOOKUP($S949+12,rate_basefnd,9)))
*$R949</f>
        <v>472.52</v>
      </c>
      <c r="AB949" s="68">
        <f>(($D949*'fnd base rates'!J$7)
+($E949*'fnd base rates'!J$8)
+($F949*'fnd base rates'!J$9)
+($G949*'fnd base rates'!J$10)
+($H949*'fnd base rates'!J$11)
+($I949*'fnd base rates'!J$12)
+($J949*'fnd base rates'!J$13)
+($K949*'fnd base rates'!J$14)
+($M949*'fnd base rates'!J$16)
+($N949*'fnd base rates'!J$17)
+($O949*'fnd base rates'!J$18)
+($P949*VLOOKUP($S949+12,rate_basefnd,10)))
*$R949</f>
        <v>636.49</v>
      </c>
      <c r="AC949" s="68">
        <f>(($D949*'fnd base rates'!K$7)
+($E949*'fnd base rates'!K$8)
+($F949*'fnd base rates'!K$9)
+($G949*'fnd base rates'!K$10)
+($H949*'fnd base rates'!K$11)
+($I949*'fnd base rates'!K$12)
+($J949*'fnd base rates'!K$13)
+($K949*'fnd base rates'!K$14)
+($M949*'fnd base rates'!K$16)
+($N949*'fnd base rates'!K$17)
+($O949*'fnd base rates'!K$18)
+($P949*VLOOKUP($S949+12,rate_basefnd,11)))
*$R949</f>
        <v>1280.886</v>
      </c>
      <c r="AD949" s="68">
        <f>(($D949*'fnd base rates'!L$7)
+($E949*'fnd base rates'!L$8)
+($F949*'fnd base rates'!L$9)
+($G949*'fnd base rates'!L$10)
+($H949*'fnd base rates'!L$11)
+($I949*'fnd base rates'!L$12)
+($J949*'fnd base rates'!L$13)
+($K949*'fnd base rates'!L$14)
+($M949*'fnd base rates'!L$16)
+($N949*'fnd base rates'!L$17)
+($O949*'fnd base rates'!L$18)
+($P949*VLOOKUP($S949+12,rate_basefnd,12)))</f>
        <v>2166.2388000000001</v>
      </c>
      <c r="AE949" s="68">
        <f>(($D949*'fnd base rates'!M$7)
+($E949*'fnd base rates'!M$8)
+($F949*'fnd base rates'!M$9)
+($G949*'fnd base rates'!M$10)
+($H949*'fnd base rates'!M$11)
+($I949*'fnd base rates'!M$12)
+($J949*'fnd base rates'!M$13)
+($K949*'fnd base rates'!M$14)
+($M949*'fnd base rates'!M$16)
+($N949*'fnd base rates'!M$17)
+($O949*'fnd base rates'!M$18)
+($P949*VLOOKUP($S949+12,rate_basefnd,13)))</f>
        <v>0</v>
      </c>
      <c r="AF949" s="3">
        <f t="shared" si="197"/>
        <v>13568.493999999999</v>
      </c>
      <c r="AH949" s="205">
        <f t="shared" si="198"/>
        <v>3506262673</v>
      </c>
      <c r="AI949" s="3" t="str">
        <f t="shared" si="202"/>
        <v>3506</v>
      </c>
      <c r="AJ949" s="1" t="str">
        <f t="shared" si="203"/>
        <v>262</v>
      </c>
      <c r="AK949" s="1" t="str">
        <f t="shared" si="204"/>
        <v>673</v>
      </c>
      <c r="AL949" s="3">
        <f t="shared" si="199"/>
        <v>1</v>
      </c>
      <c r="AM949" s="3">
        <f t="shared" si="209"/>
        <v>1</v>
      </c>
      <c r="AN949" s="3">
        <f t="shared" si="205"/>
        <v>13568.493999999999</v>
      </c>
      <c r="AO949" s="3">
        <f t="shared" si="206"/>
        <v>13568</v>
      </c>
      <c r="AP949" s="3">
        <f t="shared" si="200"/>
        <v>-4430</v>
      </c>
      <c r="AQ949" s="3">
        <v>17998</v>
      </c>
      <c r="AS949" s="68"/>
      <c r="AT949" s="68"/>
      <c r="AX949" s="4">
        <f t="shared" si="207"/>
        <v>0</v>
      </c>
      <c r="AZ949" s="4">
        <f t="shared" si="208"/>
        <v>0</v>
      </c>
      <c r="BB949" s="4"/>
    </row>
    <row r="950" spans="1:54" s="3" customFormat="1">
      <c r="A950" s="205" t="str">
        <f t="shared" si="210"/>
        <v>3506</v>
      </c>
      <c r="B950" s="1">
        <v>3506262705</v>
      </c>
      <c r="C950" s="7" t="s">
        <v>136</v>
      </c>
      <c r="D950" s="8">
        <f>'fnd enro'!D950</f>
        <v>0</v>
      </c>
      <c r="E950" s="8">
        <f>'fnd enro'!E950</f>
        <v>0</v>
      </c>
      <c r="F950" s="8">
        <f>'fnd enro'!F950</f>
        <v>0</v>
      </c>
      <c r="G950" s="8">
        <f>'fnd enro'!G950</f>
        <v>0</v>
      </c>
      <c r="H950" s="8">
        <f>'fnd enro'!H950</f>
        <v>0</v>
      </c>
      <c r="I950" s="8">
        <f>'fnd enro'!I950</f>
        <v>1</v>
      </c>
      <c r="J950" s="8">
        <f>'fnd enro'!J950</f>
        <v>0</v>
      </c>
      <c r="K950" s="9">
        <f>'fnd enro'!K950</f>
        <v>0.04</v>
      </c>
      <c r="L950" s="8">
        <f>'fnd enro'!L950</f>
        <v>0</v>
      </c>
      <c r="M950" s="8">
        <f>'fnd enro'!M950</f>
        <v>0</v>
      </c>
      <c r="N950" s="8">
        <f>'fnd enro'!N950</f>
        <v>0</v>
      </c>
      <c r="O950" s="8">
        <f>'fnd enro'!O950</f>
        <v>0</v>
      </c>
      <c r="P950" s="8">
        <f>'fnd enro'!P950</f>
        <v>0</v>
      </c>
      <c r="Q950" s="8">
        <f>'fnd enro'!R950</f>
        <v>1</v>
      </c>
      <c r="R950" s="9">
        <f t="shared" si="196"/>
        <v>1</v>
      </c>
      <c r="S950" s="8">
        <f>VALUE('fnd enro'!Q950)</f>
        <v>2</v>
      </c>
      <c r="T950" s="1"/>
      <c r="U950" s="68">
        <f>(($D950*'fnd base rates'!C$7)
+($E950*'fnd base rates'!C$8)
+($F950*'fnd base rates'!C$9)
+($G950*'fnd base rates'!C$10)
+($H950*'fnd base rates'!C$11)
+($I950*'fnd base rates'!C$12)
+($J950*'fnd base rates'!C$13)
+($K950*'fnd base rates'!C$14)
+($M950*'fnd base rates'!C$16)
+($N950*'fnd base rates'!C$17)
+($O950*'fnd base rates'!C$18)
+($P950*VLOOKUP($S950+12,rate_basefnd,3)))
*$R950</f>
        <v>599.66120000000001</v>
      </c>
      <c r="V950" s="68">
        <f>(($D950*'fnd base rates'!D$7)
+($E950*'fnd base rates'!D$8)
+($F950*'fnd base rates'!D$9)
+($G950*'fnd base rates'!D$10)
+($H950*'fnd base rates'!D$11)
+($I950*'fnd base rates'!D$12)
+($J950*'fnd base rates'!D$13)
+($K950*'fnd base rates'!D$14)
+($M950*'fnd base rates'!D$16)
+($N950*'fnd base rates'!D$17)
+($O950*'fnd base rates'!D$18)
+($P950*VLOOKUP($S950+12,rate_basefnd,4)))
*$R950</f>
        <v>848.74</v>
      </c>
      <c r="W950" s="68">
        <f>(($D950*'fnd base rates'!E$7)
+($E950*'fnd base rates'!E$8)
+($F950*'fnd base rates'!E$9)
+($G950*'fnd base rates'!E$10)
+($H950*'fnd base rates'!E$11)
+($I950*'fnd base rates'!E$12)
+($J950*'fnd base rates'!E$13)
+($K950*'fnd base rates'!E$14)
+($M950*'fnd base rates'!E$16)
+($N950*'fnd base rates'!E$17)
+($O950*'fnd base rates'!E$18)
+($P950*VLOOKUP($S950+12,rate_basefnd,5)))
*$R950</f>
        <v>5464.3107999999993</v>
      </c>
      <c r="X950" s="68">
        <f>(($D950*'fnd base rates'!F$7)
+($E950*'fnd base rates'!F$8)
+($F950*'fnd base rates'!F$9)
+($G950*'fnd base rates'!F$10)
+($H950*'fnd base rates'!F$11)
+($I950*'fnd base rates'!F$12)
+($J950*'fnd base rates'!F$13)
+($K950*'fnd base rates'!F$14)
+($M950*'fnd base rates'!F$16)
+($N950*'fnd base rates'!F$17)
+($O950*'fnd base rates'!F$18)
+($P950*VLOOKUP($S950+12,rate_basefnd,6)))
*$R950</f>
        <v>997.85279999999989</v>
      </c>
      <c r="Y950" s="68">
        <f>(($D950*'fnd base rates'!G$7)
+($E950*'fnd base rates'!G$8)
+($F950*'fnd base rates'!G$9)
+($G950*'fnd base rates'!G$10)
+($H950*'fnd base rates'!G$11)
+($I950*'fnd base rates'!G$12)
+($J950*'fnd base rates'!G$13)
+($K950*'fnd base rates'!G$14)
+($M950*'fnd base rates'!G$16)
+($N950*'fnd base rates'!G$17)
+($O950*'fnd base rates'!G$18)
+($P950*VLOOKUP($S950+12,rate_basefnd,7)))
*$R950</f>
        <v>182.53039999999999</v>
      </c>
      <c r="Z950" s="68">
        <f>(($D950*'fnd base rates'!H$7)
+($E950*'fnd base rates'!H$8)
+($F950*'fnd base rates'!H$9)
+($G950*'fnd base rates'!H$10)
+($H950*'fnd base rates'!H$11)
+($I950*'fnd base rates'!H$12)
+($J950*'fnd base rates'!H$13)
+($K950*'fnd base rates'!H$14)
+($M950*'fnd base rates'!H$16)
+($N950*'fnd base rates'!H$17)
+($O950*'fnd base rates'!H$18)
+($P950*VLOOKUP($S950+12,rate_basefnd,8)))</f>
        <v>919.26400000000001</v>
      </c>
      <c r="AA950" s="68">
        <f>(($D950*'fnd base rates'!I$7)
+($E950*'fnd base rates'!I$8)
+($F950*'fnd base rates'!I$9)
+($G950*'fnd base rates'!I$10)
+($H950*'fnd base rates'!I$11)
+($I950*'fnd base rates'!I$12)
+($J950*'fnd base rates'!I$13)
+($K950*'fnd base rates'!I$14)
+($M950*'fnd base rates'!I$16)
+($N950*'fnd base rates'!I$17)
+($O950*'fnd base rates'!I$18)
+($P950*VLOOKUP($S950+12,rate_basefnd,9)))
*$R950</f>
        <v>472.52</v>
      </c>
      <c r="AB950" s="68">
        <f>(($D950*'fnd base rates'!J$7)
+($E950*'fnd base rates'!J$8)
+($F950*'fnd base rates'!J$9)
+($G950*'fnd base rates'!J$10)
+($H950*'fnd base rates'!J$11)
+($I950*'fnd base rates'!J$12)
+($J950*'fnd base rates'!J$13)
+($K950*'fnd base rates'!J$14)
+($M950*'fnd base rates'!J$16)
+($N950*'fnd base rates'!J$17)
+($O950*'fnd base rates'!J$18)
+($P950*VLOOKUP($S950+12,rate_basefnd,10)))
*$R950</f>
        <v>636.49</v>
      </c>
      <c r="AC950" s="68">
        <f>(($D950*'fnd base rates'!K$7)
+($E950*'fnd base rates'!K$8)
+($F950*'fnd base rates'!K$9)
+($G950*'fnd base rates'!K$10)
+($H950*'fnd base rates'!K$11)
+($I950*'fnd base rates'!K$12)
+($J950*'fnd base rates'!K$13)
+($K950*'fnd base rates'!K$14)
+($M950*'fnd base rates'!K$16)
+($N950*'fnd base rates'!K$17)
+($O950*'fnd base rates'!K$18)
+($P950*VLOOKUP($S950+12,rate_basefnd,11)))
*$R950</f>
        <v>1280.886</v>
      </c>
      <c r="AD950" s="68">
        <f>(($D950*'fnd base rates'!L$7)
+($E950*'fnd base rates'!L$8)
+($F950*'fnd base rates'!L$9)
+($G950*'fnd base rates'!L$10)
+($H950*'fnd base rates'!L$11)
+($I950*'fnd base rates'!L$12)
+($J950*'fnd base rates'!L$13)
+($K950*'fnd base rates'!L$14)
+($M950*'fnd base rates'!L$16)
+($N950*'fnd base rates'!L$17)
+($O950*'fnd base rates'!L$18)
+($P950*VLOOKUP($S950+12,rate_basefnd,12)))</f>
        <v>2166.2388000000001</v>
      </c>
      <c r="AE950" s="68">
        <f>(($D950*'fnd base rates'!M$7)
+($E950*'fnd base rates'!M$8)
+($F950*'fnd base rates'!M$9)
+($G950*'fnd base rates'!M$10)
+($H950*'fnd base rates'!M$11)
+($I950*'fnd base rates'!M$12)
+($J950*'fnd base rates'!M$13)
+($K950*'fnd base rates'!M$14)
+($M950*'fnd base rates'!M$16)
+($N950*'fnd base rates'!M$17)
+($O950*'fnd base rates'!M$18)
+($P950*VLOOKUP($S950+12,rate_basefnd,13)))</f>
        <v>0</v>
      </c>
      <c r="AF950" s="3">
        <f t="shared" si="197"/>
        <v>13568.493999999999</v>
      </c>
      <c r="AH950" s="205">
        <f t="shared" si="198"/>
        <v>3506262705</v>
      </c>
      <c r="AI950" s="3" t="str">
        <f t="shared" si="202"/>
        <v>3506</v>
      </c>
      <c r="AJ950" s="1" t="str">
        <f t="shared" si="203"/>
        <v>262</v>
      </c>
      <c r="AK950" s="1" t="str">
        <f t="shared" si="204"/>
        <v>705</v>
      </c>
      <c r="AL950" s="3">
        <f t="shared" si="199"/>
        <v>1</v>
      </c>
      <c r="AM950" s="3">
        <f t="shared" si="209"/>
        <v>1</v>
      </c>
      <c r="AN950" s="3">
        <f t="shared" si="205"/>
        <v>13568.493999999999</v>
      </c>
      <c r="AO950" s="3">
        <f t="shared" si="206"/>
        <v>13568</v>
      </c>
      <c r="AP950" s="3">
        <f t="shared" si="200"/>
        <v>-100</v>
      </c>
      <c r="AQ950" s="3">
        <v>13668</v>
      </c>
      <c r="AS950" s="68"/>
      <c r="AT950" s="68"/>
      <c r="AX950" s="4">
        <f t="shared" si="207"/>
        <v>0</v>
      </c>
      <c r="AZ950" s="4">
        <f t="shared" si="208"/>
        <v>0</v>
      </c>
      <c r="BB950" s="4"/>
    </row>
    <row r="951" spans="1:54" s="3" customFormat="1">
      <c r="A951" s="205" t="str">
        <f t="shared" si="210"/>
        <v>3508</v>
      </c>
      <c r="B951" s="1">
        <v>3508281005</v>
      </c>
      <c r="C951" s="7" t="s">
        <v>138</v>
      </c>
      <c r="D951" s="8">
        <f>'fnd enro'!D951</f>
        <v>0</v>
      </c>
      <c r="E951" s="8">
        <f>'fnd enro'!E951</f>
        <v>0</v>
      </c>
      <c r="F951" s="8">
        <f>'fnd enro'!F951</f>
        <v>0</v>
      </c>
      <c r="G951" s="8">
        <f>'fnd enro'!G951</f>
        <v>0</v>
      </c>
      <c r="H951" s="8">
        <f>'fnd enro'!H951</f>
        <v>0</v>
      </c>
      <c r="I951" s="8">
        <f>'fnd enro'!I951</f>
        <v>1</v>
      </c>
      <c r="J951" s="8">
        <f>'fnd enro'!J951</f>
        <v>0</v>
      </c>
      <c r="K951" s="9">
        <f>'fnd enro'!K951</f>
        <v>0.04</v>
      </c>
      <c r="L951" s="8">
        <f>'fnd enro'!L951</f>
        <v>0</v>
      </c>
      <c r="M951" s="8">
        <f>'fnd enro'!M951</f>
        <v>0</v>
      </c>
      <c r="N951" s="8">
        <f>'fnd enro'!N951</f>
        <v>0</v>
      </c>
      <c r="O951" s="8">
        <f>'fnd enro'!O951</f>
        <v>0</v>
      </c>
      <c r="P951" s="8">
        <f>'fnd enro'!P951</f>
        <v>1</v>
      </c>
      <c r="Q951" s="8">
        <f>'fnd enro'!R951</f>
        <v>1</v>
      </c>
      <c r="R951" s="9">
        <f t="shared" si="196"/>
        <v>1</v>
      </c>
      <c r="S951" s="8">
        <f>VALUE('fnd enro'!Q951)</f>
        <v>8</v>
      </c>
      <c r="T951" s="1"/>
      <c r="U951" s="68">
        <f>(($D951*'fnd base rates'!C$7)
+($E951*'fnd base rates'!C$8)
+($F951*'fnd base rates'!C$9)
+($G951*'fnd base rates'!C$10)
+($H951*'fnd base rates'!C$11)
+($I951*'fnd base rates'!C$12)
+($J951*'fnd base rates'!C$13)
+($K951*'fnd base rates'!C$14)
+($M951*'fnd base rates'!C$16)
+($N951*'fnd base rates'!C$17)
+($O951*'fnd base rates'!C$18)
+($P951*VLOOKUP($S951+12,rate_basefnd,3)))
*$R951</f>
        <v>697.0412</v>
      </c>
      <c r="V951" s="68">
        <f>(($D951*'fnd base rates'!D$7)
+($E951*'fnd base rates'!D$8)
+($F951*'fnd base rates'!D$9)
+($G951*'fnd base rates'!D$10)
+($H951*'fnd base rates'!D$11)
+($I951*'fnd base rates'!D$12)
+($J951*'fnd base rates'!D$13)
+($K951*'fnd base rates'!D$14)
+($M951*'fnd base rates'!D$16)
+($N951*'fnd base rates'!D$17)
+($O951*'fnd base rates'!D$18)
+($P951*VLOOKUP($S951+12,rate_basefnd,4)))
*$R951</f>
        <v>1310.0999999999999</v>
      </c>
      <c r="W951" s="68">
        <f>(($D951*'fnd base rates'!E$7)
+($E951*'fnd base rates'!E$8)
+($F951*'fnd base rates'!E$9)
+($G951*'fnd base rates'!E$10)
+($H951*'fnd base rates'!E$11)
+($I951*'fnd base rates'!E$12)
+($J951*'fnd base rates'!E$13)
+($K951*'fnd base rates'!E$14)
+($M951*'fnd base rates'!E$16)
+($N951*'fnd base rates'!E$17)
+($O951*'fnd base rates'!E$18)
+($P951*VLOOKUP($S951+12,rate_basefnd,5)))
*$R951</f>
        <v>9968.0607999999993</v>
      </c>
      <c r="X951" s="68">
        <f>(($D951*'fnd base rates'!F$7)
+($E951*'fnd base rates'!F$8)
+($F951*'fnd base rates'!F$9)
+($G951*'fnd base rates'!F$10)
+($H951*'fnd base rates'!F$11)
+($I951*'fnd base rates'!F$12)
+($J951*'fnd base rates'!F$13)
+($K951*'fnd base rates'!F$14)
+($M951*'fnd base rates'!F$16)
+($N951*'fnd base rates'!F$17)
+($O951*'fnd base rates'!F$18)
+($P951*VLOOKUP($S951+12,rate_basefnd,6)))
*$R951</f>
        <v>997.85279999999989</v>
      </c>
      <c r="Y951" s="68">
        <f>(($D951*'fnd base rates'!G$7)
+($E951*'fnd base rates'!G$8)
+($F951*'fnd base rates'!G$9)
+($G951*'fnd base rates'!G$10)
+($H951*'fnd base rates'!G$11)
+($I951*'fnd base rates'!G$12)
+($J951*'fnd base rates'!G$13)
+($K951*'fnd base rates'!G$14)
+($M951*'fnd base rates'!G$16)
+($N951*'fnd base rates'!G$17)
+($O951*'fnd base rates'!G$18)
+($P951*VLOOKUP($S951+12,rate_basefnd,7)))
*$R951</f>
        <v>401.03039999999999</v>
      </c>
      <c r="Z951" s="68">
        <f>(($D951*'fnd base rates'!H$7)
+($E951*'fnd base rates'!H$8)
+($F951*'fnd base rates'!H$9)
+($G951*'fnd base rates'!H$10)
+($H951*'fnd base rates'!H$11)
+($I951*'fnd base rates'!H$12)
+($J951*'fnd base rates'!H$13)
+($K951*'fnd base rates'!H$14)
+($M951*'fnd base rates'!H$16)
+($N951*'fnd base rates'!H$17)
+($O951*'fnd base rates'!H$18)
+($P951*VLOOKUP($S951+12,rate_basefnd,8)))</f>
        <v>952.76400000000001</v>
      </c>
      <c r="AA951" s="68">
        <f>(($D951*'fnd base rates'!I$7)
+($E951*'fnd base rates'!I$8)
+($F951*'fnd base rates'!I$9)
+($G951*'fnd base rates'!I$10)
+($H951*'fnd base rates'!I$11)
+($I951*'fnd base rates'!I$12)
+($J951*'fnd base rates'!I$13)
+($K951*'fnd base rates'!I$14)
+($M951*'fnd base rates'!I$16)
+($N951*'fnd base rates'!I$17)
+($O951*'fnd base rates'!I$18)
+($P951*VLOOKUP($S951+12,rate_basefnd,9)))
*$R951</f>
        <v>654.89</v>
      </c>
      <c r="AB951" s="68">
        <f>(($D951*'fnd base rates'!J$7)
+($E951*'fnd base rates'!J$8)
+($F951*'fnd base rates'!J$9)
+($G951*'fnd base rates'!J$10)
+($H951*'fnd base rates'!J$11)
+($I951*'fnd base rates'!J$12)
+($J951*'fnd base rates'!J$13)
+($K951*'fnd base rates'!J$14)
+($M951*'fnd base rates'!J$16)
+($N951*'fnd base rates'!J$17)
+($O951*'fnd base rates'!J$18)
+($P951*VLOOKUP($S951+12,rate_basefnd,10)))
*$R951</f>
        <v>1584.1399999999999</v>
      </c>
      <c r="AC951" s="68">
        <f>(($D951*'fnd base rates'!K$7)
+($E951*'fnd base rates'!K$8)
+($F951*'fnd base rates'!K$9)
+($G951*'fnd base rates'!K$10)
+($H951*'fnd base rates'!K$11)
+($I951*'fnd base rates'!K$12)
+($J951*'fnd base rates'!K$13)
+($K951*'fnd base rates'!K$14)
+($M951*'fnd base rates'!K$16)
+($N951*'fnd base rates'!K$17)
+($O951*'fnd base rates'!K$18)
+($P951*VLOOKUP($S951+12,rate_basefnd,11)))
*$R951</f>
        <v>1280.886</v>
      </c>
      <c r="AD951" s="68">
        <f>(($D951*'fnd base rates'!L$7)
+($E951*'fnd base rates'!L$8)
+($F951*'fnd base rates'!L$9)
+($G951*'fnd base rates'!L$10)
+($H951*'fnd base rates'!L$11)
+($I951*'fnd base rates'!L$12)
+($J951*'fnd base rates'!L$13)
+($K951*'fnd base rates'!L$14)
+($M951*'fnd base rates'!L$16)
+($N951*'fnd base rates'!L$17)
+($O951*'fnd base rates'!L$18)
+($P951*VLOOKUP($S951+12,rate_basefnd,12)))</f>
        <v>3011.1887999999999</v>
      </c>
      <c r="AE951" s="68">
        <f>(($D951*'fnd base rates'!M$7)
+($E951*'fnd base rates'!M$8)
+($F951*'fnd base rates'!M$9)
+($G951*'fnd base rates'!M$10)
+($H951*'fnd base rates'!M$11)
+($I951*'fnd base rates'!M$12)
+($J951*'fnd base rates'!M$13)
+($K951*'fnd base rates'!M$14)
+($M951*'fnd base rates'!M$16)
+($N951*'fnd base rates'!M$17)
+($O951*'fnd base rates'!M$18)
+($P951*VLOOKUP($S951+12,rate_basefnd,13)))</f>
        <v>0</v>
      </c>
      <c r="AF951" s="3">
        <f t="shared" si="197"/>
        <v>20857.953999999998</v>
      </c>
      <c r="AH951" s="205">
        <f t="shared" si="198"/>
        <v>3508281005</v>
      </c>
      <c r="AI951" s="3" t="str">
        <f t="shared" si="202"/>
        <v>3508</v>
      </c>
      <c r="AJ951" s="1" t="str">
        <f t="shared" si="203"/>
        <v>281</v>
      </c>
      <c r="AK951" s="1" t="str">
        <f t="shared" si="204"/>
        <v>005</v>
      </c>
      <c r="AL951" s="3">
        <f t="shared" si="199"/>
        <v>1</v>
      </c>
      <c r="AM951" s="3">
        <f t="shared" si="209"/>
        <v>1</v>
      </c>
      <c r="AN951" s="3">
        <f t="shared" si="205"/>
        <v>20857.953999999998</v>
      </c>
      <c r="AO951" s="3">
        <f t="shared" si="206"/>
        <v>20858</v>
      </c>
      <c r="AP951" s="3">
        <f t="shared" si="200"/>
        <v>8293</v>
      </c>
      <c r="AQ951" s="3">
        <v>12565</v>
      </c>
      <c r="AS951" s="68"/>
      <c r="AT951" s="68"/>
      <c r="AX951" s="4">
        <f t="shared" si="207"/>
        <v>0</v>
      </c>
      <c r="AZ951" s="4">
        <f t="shared" si="208"/>
        <v>0</v>
      </c>
      <c r="BB951" s="4"/>
    </row>
    <row r="952" spans="1:54" s="3" customFormat="1">
      <c r="A952" s="205" t="str">
        <f t="shared" si="210"/>
        <v>3508</v>
      </c>
      <c r="B952" s="1">
        <v>3508281061</v>
      </c>
      <c r="C952" s="7" t="s">
        <v>138</v>
      </c>
      <c r="D952" s="8">
        <f>'fnd enro'!D952</f>
        <v>0</v>
      </c>
      <c r="E952" s="8">
        <f>'fnd enro'!E952</f>
        <v>0</v>
      </c>
      <c r="F952" s="8">
        <f>'fnd enro'!F952</f>
        <v>0</v>
      </c>
      <c r="G952" s="8">
        <f>'fnd enro'!G952</f>
        <v>0</v>
      </c>
      <c r="H952" s="8">
        <f>'fnd enro'!H952</f>
        <v>0</v>
      </c>
      <c r="I952" s="8">
        <f>'fnd enro'!I952</f>
        <v>2</v>
      </c>
      <c r="J952" s="8">
        <f>'fnd enro'!J952</f>
        <v>0</v>
      </c>
      <c r="K952" s="9">
        <f>'fnd enro'!K952</f>
        <v>0.08</v>
      </c>
      <c r="L952" s="8">
        <f>'fnd enro'!L952</f>
        <v>0</v>
      </c>
      <c r="M952" s="8">
        <f>'fnd enro'!M952</f>
        <v>0</v>
      </c>
      <c r="N952" s="8">
        <f>'fnd enro'!N952</f>
        <v>0</v>
      </c>
      <c r="O952" s="8">
        <f>'fnd enro'!O952</f>
        <v>1</v>
      </c>
      <c r="P952" s="8">
        <f>'fnd enro'!P952</f>
        <v>2</v>
      </c>
      <c r="Q952" s="8">
        <f>'fnd enro'!R952</f>
        <v>2</v>
      </c>
      <c r="R952" s="9">
        <f t="shared" si="196"/>
        <v>1</v>
      </c>
      <c r="S952" s="8">
        <f>VALUE('fnd enro'!Q952)</f>
        <v>10</v>
      </c>
      <c r="T952" s="1"/>
      <c r="U952" s="68">
        <f>(($D952*'fnd base rates'!C$7)
+($E952*'fnd base rates'!C$8)
+($F952*'fnd base rates'!C$9)
+($G952*'fnd base rates'!C$10)
+($H952*'fnd base rates'!C$11)
+($I952*'fnd base rates'!C$12)
+($J952*'fnd base rates'!C$13)
+($K952*'fnd base rates'!C$14)
+($M952*'fnd base rates'!C$16)
+($N952*'fnd base rates'!C$17)
+($O952*'fnd base rates'!C$18)
+($P952*VLOOKUP($S952+12,rate_basefnd,3)))
*$R952</f>
        <v>1583.4923999999999</v>
      </c>
      <c r="V952" s="68">
        <f>(($D952*'fnd base rates'!D$7)
+($E952*'fnd base rates'!D$8)
+($F952*'fnd base rates'!D$9)
+($G952*'fnd base rates'!D$10)
+($H952*'fnd base rates'!D$11)
+($I952*'fnd base rates'!D$12)
+($J952*'fnd base rates'!D$13)
+($K952*'fnd base rates'!D$14)
+($M952*'fnd base rates'!D$16)
+($N952*'fnd base rates'!D$17)
+($O952*'fnd base rates'!D$18)
+($P952*VLOOKUP($S952+12,rate_basefnd,4)))
*$R952</f>
        <v>3054.43</v>
      </c>
      <c r="W952" s="68">
        <f>(($D952*'fnd base rates'!E$7)
+($E952*'fnd base rates'!E$8)
+($F952*'fnd base rates'!E$9)
+($G952*'fnd base rates'!E$10)
+($H952*'fnd base rates'!E$11)
+($I952*'fnd base rates'!E$12)
+($J952*'fnd base rates'!E$13)
+($K952*'fnd base rates'!E$14)
+($M952*'fnd base rates'!E$16)
+($N952*'fnd base rates'!E$17)
+($O952*'fnd base rates'!E$18)
+($P952*VLOOKUP($S952+12,rate_basefnd,5)))
*$R952</f>
        <v>23425.3416</v>
      </c>
      <c r="X952" s="68">
        <f>(($D952*'fnd base rates'!F$7)
+($E952*'fnd base rates'!F$8)
+($F952*'fnd base rates'!F$9)
+($G952*'fnd base rates'!F$10)
+($H952*'fnd base rates'!F$11)
+($I952*'fnd base rates'!F$12)
+($J952*'fnd base rates'!F$13)
+($K952*'fnd base rates'!F$14)
+($M952*'fnd base rates'!F$16)
+($N952*'fnd base rates'!F$17)
+($O952*'fnd base rates'!F$18)
+($P952*VLOOKUP($S952+12,rate_basefnd,6)))
*$R952</f>
        <v>2267.0955999999996</v>
      </c>
      <c r="Y952" s="68">
        <f>(($D952*'fnd base rates'!G$7)
+($E952*'fnd base rates'!G$8)
+($F952*'fnd base rates'!G$9)
+($G952*'fnd base rates'!G$10)
+($H952*'fnd base rates'!G$11)
+($I952*'fnd base rates'!G$12)
+($J952*'fnd base rates'!G$13)
+($K952*'fnd base rates'!G$14)
+($M952*'fnd base rates'!G$16)
+($N952*'fnd base rates'!G$17)
+($O952*'fnd base rates'!G$18)
+($P952*VLOOKUP($S952+12,rate_basefnd,7)))
*$R952</f>
        <v>956.71079999999995</v>
      </c>
      <c r="Z952" s="68">
        <f>(($D952*'fnd base rates'!H$7)
+($E952*'fnd base rates'!H$8)
+($F952*'fnd base rates'!H$9)
+($G952*'fnd base rates'!H$10)
+($H952*'fnd base rates'!H$11)
+($I952*'fnd base rates'!H$12)
+($J952*'fnd base rates'!H$13)
+($K952*'fnd base rates'!H$14)
+($M952*'fnd base rates'!H$16)
+($N952*'fnd base rates'!H$17)
+($O952*'fnd base rates'!H$18)
+($P952*VLOOKUP($S952+12,rate_basefnd,8)))</f>
        <v>2111.1779999999999</v>
      </c>
      <c r="AA952" s="68">
        <f>(($D952*'fnd base rates'!I$7)
+($E952*'fnd base rates'!I$8)
+($F952*'fnd base rates'!I$9)
+($G952*'fnd base rates'!I$10)
+($H952*'fnd base rates'!I$11)
+($I952*'fnd base rates'!I$12)
+($J952*'fnd base rates'!I$13)
+($K952*'fnd base rates'!I$14)
+($M952*'fnd base rates'!I$16)
+($N952*'fnd base rates'!I$17)
+($O952*'fnd base rates'!I$18)
+($P952*VLOOKUP($S952+12,rate_basefnd,9)))
*$R952</f>
        <v>1490.44</v>
      </c>
      <c r="AB952" s="68">
        <f>(($D952*'fnd base rates'!J$7)
+($E952*'fnd base rates'!J$8)
+($F952*'fnd base rates'!J$9)
+($G952*'fnd base rates'!J$10)
+($H952*'fnd base rates'!J$11)
+($I952*'fnd base rates'!J$12)
+($J952*'fnd base rates'!J$13)
+($K952*'fnd base rates'!J$14)
+($M952*'fnd base rates'!J$16)
+($N952*'fnd base rates'!J$17)
+($O952*'fnd base rates'!J$18)
+($P952*VLOOKUP($S952+12,rate_basefnd,10)))
*$R952</f>
        <v>3541.51</v>
      </c>
      <c r="AC952" s="68">
        <f>(($D952*'fnd base rates'!K$7)
+($E952*'fnd base rates'!K$8)
+($F952*'fnd base rates'!K$9)
+($G952*'fnd base rates'!K$10)
+($H952*'fnd base rates'!K$11)
+($I952*'fnd base rates'!K$12)
+($J952*'fnd base rates'!K$13)
+($K952*'fnd base rates'!K$14)
+($M952*'fnd base rates'!K$16)
+($N952*'fnd base rates'!K$17)
+($O952*'fnd base rates'!K$18)
+($P952*VLOOKUP($S952+12,rate_basefnd,11)))
*$R952</f>
        <v>3026.9920000000002</v>
      </c>
      <c r="AD952" s="68">
        <f>(($D952*'fnd base rates'!L$7)
+($E952*'fnd base rates'!L$8)
+($F952*'fnd base rates'!L$9)
+($G952*'fnd base rates'!L$10)
+($H952*'fnd base rates'!L$11)
+($I952*'fnd base rates'!L$12)
+($J952*'fnd base rates'!L$13)
+($K952*'fnd base rates'!L$14)
+($M952*'fnd base rates'!L$16)
+($N952*'fnd base rates'!L$17)
+($O952*'fnd base rates'!L$18)
+($P952*VLOOKUP($S952+12,rate_basefnd,12)))</f>
        <v>6815.2475999999997</v>
      </c>
      <c r="AE952" s="68">
        <f>(($D952*'fnd base rates'!M$7)
+($E952*'fnd base rates'!M$8)
+($F952*'fnd base rates'!M$9)
+($G952*'fnd base rates'!M$10)
+($H952*'fnd base rates'!M$11)
+($I952*'fnd base rates'!M$12)
+($J952*'fnd base rates'!M$13)
+($K952*'fnd base rates'!M$14)
+($M952*'fnd base rates'!M$16)
+($N952*'fnd base rates'!M$17)
+($O952*'fnd base rates'!M$18)
+($P952*VLOOKUP($S952+12,rate_basefnd,13)))</f>
        <v>0</v>
      </c>
      <c r="AF952" s="3">
        <f t="shared" si="197"/>
        <v>48272.438000000002</v>
      </c>
      <c r="AH952" s="205">
        <f t="shared" si="198"/>
        <v>3508281061</v>
      </c>
      <c r="AI952" s="3" t="str">
        <f t="shared" si="202"/>
        <v>3508</v>
      </c>
      <c r="AJ952" s="1" t="str">
        <f t="shared" si="203"/>
        <v>281</v>
      </c>
      <c r="AK952" s="1" t="str">
        <f t="shared" si="204"/>
        <v>061</v>
      </c>
      <c r="AL952" s="3">
        <f t="shared" si="199"/>
        <v>1</v>
      </c>
      <c r="AM952" s="3">
        <f t="shared" si="209"/>
        <v>2</v>
      </c>
      <c r="AN952" s="3">
        <f t="shared" si="205"/>
        <v>48272.438000000002</v>
      </c>
      <c r="AO952" s="3">
        <f t="shared" si="206"/>
        <v>24136</v>
      </c>
      <c r="AP952" s="3">
        <f t="shared" si="200"/>
        <v>7195</v>
      </c>
      <c r="AQ952" s="3">
        <v>16941</v>
      </c>
      <c r="AS952" s="68"/>
      <c r="AT952" s="68"/>
      <c r="AX952" s="4">
        <f t="shared" si="207"/>
        <v>0</v>
      </c>
      <c r="AZ952" s="4">
        <f t="shared" si="208"/>
        <v>0</v>
      </c>
      <c r="BB952" s="4"/>
    </row>
    <row r="953" spans="1:54" s="3" customFormat="1">
      <c r="A953" s="205" t="str">
        <f t="shared" si="210"/>
        <v>3508</v>
      </c>
      <c r="B953" s="1">
        <v>3508281087</v>
      </c>
      <c r="C953" s="7" t="s">
        <v>138</v>
      </c>
      <c r="D953" s="8">
        <f>'fnd enro'!D953</f>
        <v>0</v>
      </c>
      <c r="E953" s="8">
        <f>'fnd enro'!E953</f>
        <v>0</v>
      </c>
      <c r="F953" s="8">
        <f>'fnd enro'!F953</f>
        <v>0</v>
      </c>
      <c r="G953" s="8">
        <f>'fnd enro'!G953</f>
        <v>0</v>
      </c>
      <c r="H953" s="8">
        <f>'fnd enro'!H953</f>
        <v>0</v>
      </c>
      <c r="I953" s="8">
        <f>'fnd enro'!I953</f>
        <v>1</v>
      </c>
      <c r="J953" s="8">
        <f>'fnd enro'!J953</f>
        <v>0</v>
      </c>
      <c r="K953" s="9">
        <f>'fnd enro'!K953</f>
        <v>0.04</v>
      </c>
      <c r="L953" s="8">
        <f>'fnd enro'!L953</f>
        <v>0</v>
      </c>
      <c r="M953" s="8">
        <f>'fnd enro'!M953</f>
        <v>0</v>
      </c>
      <c r="N953" s="8">
        <f>'fnd enro'!N953</f>
        <v>0</v>
      </c>
      <c r="O953" s="8">
        <f>'fnd enro'!O953</f>
        <v>0</v>
      </c>
      <c r="P953" s="8">
        <f>'fnd enro'!P953</f>
        <v>1</v>
      </c>
      <c r="Q953" s="8">
        <f>'fnd enro'!R953</f>
        <v>1</v>
      </c>
      <c r="R953" s="9">
        <f t="shared" si="196"/>
        <v>1</v>
      </c>
      <c r="S953" s="8">
        <f>VALUE('fnd enro'!Q953)</f>
        <v>5</v>
      </c>
      <c r="T953" s="1"/>
      <c r="U953" s="68">
        <f>(($D953*'fnd base rates'!C$7)
+($E953*'fnd base rates'!C$8)
+($F953*'fnd base rates'!C$9)
+($G953*'fnd base rates'!C$10)
+($H953*'fnd base rates'!C$11)
+($I953*'fnd base rates'!C$12)
+($J953*'fnd base rates'!C$13)
+($K953*'fnd base rates'!C$14)
+($M953*'fnd base rates'!C$16)
+($N953*'fnd base rates'!C$17)
+($O953*'fnd base rates'!C$18)
+($P953*VLOOKUP($S953+12,rate_basefnd,3)))
*$R953</f>
        <v>671.25120000000004</v>
      </c>
      <c r="V953" s="68">
        <f>(($D953*'fnd base rates'!D$7)
+($E953*'fnd base rates'!D$8)
+($F953*'fnd base rates'!D$9)
+($G953*'fnd base rates'!D$10)
+($H953*'fnd base rates'!D$11)
+($I953*'fnd base rates'!D$12)
+($J953*'fnd base rates'!D$13)
+($K953*'fnd base rates'!D$14)
+($M953*'fnd base rates'!D$16)
+($N953*'fnd base rates'!D$17)
+($O953*'fnd base rates'!D$18)
+($P953*VLOOKUP($S953+12,rate_basefnd,4)))
*$R953</f>
        <v>1187.97</v>
      </c>
      <c r="W953" s="68">
        <f>(($D953*'fnd base rates'!E$7)
+($E953*'fnd base rates'!E$8)
+($F953*'fnd base rates'!E$9)
+($G953*'fnd base rates'!E$10)
+($H953*'fnd base rates'!E$11)
+($I953*'fnd base rates'!E$12)
+($J953*'fnd base rates'!E$13)
+($K953*'fnd base rates'!E$14)
+($M953*'fnd base rates'!E$16)
+($N953*'fnd base rates'!E$17)
+($O953*'fnd base rates'!E$18)
+($P953*VLOOKUP($S953+12,rate_basefnd,5)))
*$R953</f>
        <v>8775.8907999999992</v>
      </c>
      <c r="X953" s="68">
        <f>(($D953*'fnd base rates'!F$7)
+($E953*'fnd base rates'!F$8)
+($F953*'fnd base rates'!F$9)
+($G953*'fnd base rates'!F$10)
+($H953*'fnd base rates'!F$11)
+($I953*'fnd base rates'!F$12)
+($J953*'fnd base rates'!F$13)
+($K953*'fnd base rates'!F$14)
+($M953*'fnd base rates'!F$16)
+($N953*'fnd base rates'!F$17)
+($O953*'fnd base rates'!F$18)
+($P953*VLOOKUP($S953+12,rate_basefnd,6)))
*$R953</f>
        <v>997.85279999999989</v>
      </c>
      <c r="Y953" s="68">
        <f>(($D953*'fnd base rates'!G$7)
+($E953*'fnd base rates'!G$8)
+($F953*'fnd base rates'!G$9)
+($G953*'fnd base rates'!G$10)
+($H953*'fnd base rates'!G$11)
+($I953*'fnd base rates'!G$12)
+($J953*'fnd base rates'!G$13)
+($K953*'fnd base rates'!G$14)
+($M953*'fnd base rates'!G$16)
+($N953*'fnd base rates'!G$17)
+($O953*'fnd base rates'!G$18)
+($P953*VLOOKUP($S953+12,rate_basefnd,7)))
*$R953</f>
        <v>343.20039999999995</v>
      </c>
      <c r="Z953" s="68">
        <f>(($D953*'fnd base rates'!H$7)
+($E953*'fnd base rates'!H$8)
+($F953*'fnd base rates'!H$9)
+($G953*'fnd base rates'!H$10)
+($H953*'fnd base rates'!H$11)
+($I953*'fnd base rates'!H$12)
+($J953*'fnd base rates'!H$13)
+($K953*'fnd base rates'!H$14)
+($M953*'fnd base rates'!H$16)
+($N953*'fnd base rates'!H$17)
+($O953*'fnd base rates'!H$18)
+($P953*VLOOKUP($S953+12,rate_basefnd,8)))</f>
        <v>943.89400000000001</v>
      </c>
      <c r="AA953" s="68">
        <f>(($D953*'fnd base rates'!I$7)
+($E953*'fnd base rates'!I$8)
+($F953*'fnd base rates'!I$9)
+($G953*'fnd base rates'!I$10)
+($H953*'fnd base rates'!I$11)
+($I953*'fnd base rates'!I$12)
+($J953*'fnd base rates'!I$13)
+($K953*'fnd base rates'!I$14)
+($M953*'fnd base rates'!I$16)
+($N953*'fnd base rates'!I$17)
+($O953*'fnd base rates'!I$18)
+($P953*VLOOKUP($S953+12,rate_basefnd,9)))
*$R953</f>
        <v>606.62</v>
      </c>
      <c r="AB953" s="68">
        <f>(($D953*'fnd base rates'!J$7)
+($E953*'fnd base rates'!J$8)
+($F953*'fnd base rates'!J$9)
+($G953*'fnd base rates'!J$10)
+($H953*'fnd base rates'!J$11)
+($I953*'fnd base rates'!J$12)
+($J953*'fnd base rates'!J$13)
+($K953*'fnd base rates'!J$14)
+($M953*'fnd base rates'!J$16)
+($N953*'fnd base rates'!J$17)
+($O953*'fnd base rates'!J$18)
+($P953*VLOOKUP($S953+12,rate_basefnd,10)))
*$R953</f>
        <v>1333.29</v>
      </c>
      <c r="AC953" s="68">
        <f>(($D953*'fnd base rates'!K$7)
+($E953*'fnd base rates'!K$8)
+($F953*'fnd base rates'!K$9)
+($G953*'fnd base rates'!K$10)
+($H953*'fnd base rates'!K$11)
+($I953*'fnd base rates'!K$12)
+($J953*'fnd base rates'!K$13)
+($K953*'fnd base rates'!K$14)
+($M953*'fnd base rates'!K$16)
+($N953*'fnd base rates'!K$17)
+($O953*'fnd base rates'!K$18)
+($P953*VLOOKUP($S953+12,rate_basefnd,11)))
*$R953</f>
        <v>1280.886</v>
      </c>
      <c r="AD953" s="68">
        <f>(($D953*'fnd base rates'!L$7)
+($E953*'fnd base rates'!L$8)
+($F953*'fnd base rates'!L$9)
+($G953*'fnd base rates'!L$10)
+($H953*'fnd base rates'!L$11)
+($I953*'fnd base rates'!L$12)
+($J953*'fnd base rates'!L$13)
+($K953*'fnd base rates'!L$14)
+($M953*'fnd base rates'!L$16)
+($N953*'fnd base rates'!L$17)
+($O953*'fnd base rates'!L$18)
+($P953*VLOOKUP($S953+12,rate_basefnd,12)))</f>
        <v>2787.5288</v>
      </c>
      <c r="AE953" s="68">
        <f>(($D953*'fnd base rates'!M$7)
+($E953*'fnd base rates'!M$8)
+($F953*'fnd base rates'!M$9)
+($G953*'fnd base rates'!M$10)
+($H953*'fnd base rates'!M$11)
+($I953*'fnd base rates'!M$12)
+($J953*'fnd base rates'!M$13)
+($K953*'fnd base rates'!M$14)
+($M953*'fnd base rates'!M$16)
+($N953*'fnd base rates'!M$17)
+($O953*'fnd base rates'!M$18)
+($P953*VLOOKUP($S953+12,rate_basefnd,13)))</f>
        <v>0</v>
      </c>
      <c r="AF953" s="3">
        <f t="shared" si="197"/>
        <v>18928.383999999998</v>
      </c>
      <c r="AH953" s="205">
        <f t="shared" si="198"/>
        <v>3508281087</v>
      </c>
      <c r="AI953" s="3" t="str">
        <f t="shared" si="202"/>
        <v>3508</v>
      </c>
      <c r="AJ953" s="1" t="str">
        <f t="shared" si="203"/>
        <v>281</v>
      </c>
      <c r="AK953" s="1" t="str">
        <f t="shared" si="204"/>
        <v>087</v>
      </c>
      <c r="AL953" s="3">
        <f t="shared" si="199"/>
        <v>1</v>
      </c>
      <c r="AM953" s="3">
        <f t="shared" si="209"/>
        <v>1</v>
      </c>
      <c r="AN953" s="3">
        <f t="shared" si="205"/>
        <v>18928.383999999998</v>
      </c>
      <c r="AO953" s="3">
        <f t="shared" si="206"/>
        <v>18928</v>
      </c>
      <c r="AP953" s="3">
        <f t="shared" si="200"/>
        <v>4085</v>
      </c>
      <c r="AQ953" s="3">
        <v>14843</v>
      </c>
      <c r="AS953" s="68"/>
      <c r="AT953" s="68"/>
      <c r="AX953" s="4">
        <f t="shared" si="207"/>
        <v>0</v>
      </c>
      <c r="AZ953" s="4">
        <f t="shared" si="208"/>
        <v>0</v>
      </c>
      <c r="BB953" s="4"/>
    </row>
    <row r="954" spans="1:54" s="3" customFormat="1">
      <c r="A954" s="205" t="str">
        <f t="shared" si="210"/>
        <v>3508</v>
      </c>
      <c r="B954" s="1">
        <v>3508281137</v>
      </c>
      <c r="C954" s="7" t="s">
        <v>138</v>
      </c>
      <c r="D954" s="8">
        <f>'fnd enro'!D954</f>
        <v>0</v>
      </c>
      <c r="E954" s="8">
        <f>'fnd enro'!E954</f>
        <v>0</v>
      </c>
      <c r="F954" s="8">
        <f>'fnd enro'!F954</f>
        <v>0</v>
      </c>
      <c r="G954" s="8">
        <f>'fnd enro'!G954</f>
        <v>0</v>
      </c>
      <c r="H954" s="8">
        <f>'fnd enro'!H954</f>
        <v>0</v>
      </c>
      <c r="I954" s="8">
        <f>'fnd enro'!I954</f>
        <v>7</v>
      </c>
      <c r="J954" s="8">
        <f>'fnd enro'!J954</f>
        <v>0</v>
      </c>
      <c r="K954" s="9">
        <f>'fnd enro'!K954</f>
        <v>0.28000000000000003</v>
      </c>
      <c r="L954" s="8">
        <f>'fnd enro'!L954</f>
        <v>0</v>
      </c>
      <c r="M954" s="8">
        <f>'fnd enro'!M954</f>
        <v>0</v>
      </c>
      <c r="N954" s="8">
        <f>'fnd enro'!N954</f>
        <v>0</v>
      </c>
      <c r="O954" s="8">
        <f>'fnd enro'!O954</f>
        <v>0</v>
      </c>
      <c r="P954" s="8">
        <f>'fnd enro'!P954</f>
        <v>6</v>
      </c>
      <c r="Q954" s="8">
        <f>'fnd enro'!R954</f>
        <v>7</v>
      </c>
      <c r="R954" s="9">
        <f t="shared" si="196"/>
        <v>1</v>
      </c>
      <c r="S954" s="8">
        <f>VALUE('fnd enro'!Q954)</f>
        <v>12</v>
      </c>
      <c r="T954" s="1"/>
      <c r="U954" s="68">
        <f>(($D954*'fnd base rates'!C$7)
+($E954*'fnd base rates'!C$8)
+($F954*'fnd base rates'!C$9)
+($G954*'fnd base rates'!C$10)
+($H954*'fnd base rates'!C$11)
+($I954*'fnd base rates'!C$12)
+($J954*'fnd base rates'!C$13)
+($K954*'fnd base rates'!C$14)
+($M954*'fnd base rates'!C$16)
+($N954*'fnd base rates'!C$17)
+($O954*'fnd base rates'!C$18)
+($P954*VLOOKUP($S954+12,rate_basefnd,3)))
*$R954</f>
        <v>5056.8284000000003</v>
      </c>
      <c r="V954" s="68">
        <f>(($D954*'fnd base rates'!D$7)
+($E954*'fnd base rates'!D$8)
+($F954*'fnd base rates'!D$9)
+($G954*'fnd base rates'!D$10)
+($H954*'fnd base rates'!D$11)
+($I954*'fnd base rates'!D$12)
+($J954*'fnd base rates'!D$13)
+($K954*'fnd base rates'!D$14)
+($M954*'fnd base rates'!D$16)
+($N954*'fnd base rates'!D$17)
+($O954*'fnd base rates'!D$18)
+($P954*VLOOKUP($S954+12,rate_basefnd,4)))
*$R954</f>
        <v>10012</v>
      </c>
      <c r="W954" s="68">
        <f>(($D954*'fnd base rates'!E$7)
+($E954*'fnd base rates'!E$8)
+($F954*'fnd base rates'!E$9)
+($G954*'fnd base rates'!E$10)
+($H954*'fnd base rates'!E$11)
+($I954*'fnd base rates'!E$12)
+($J954*'fnd base rates'!E$13)
+($K954*'fnd base rates'!E$14)
+($M954*'fnd base rates'!E$16)
+($N954*'fnd base rates'!E$17)
+($O954*'fnd base rates'!E$18)
+($P954*VLOOKUP($S954+12,rate_basefnd,5)))
*$R954</f>
        <v>77989.195600000006</v>
      </c>
      <c r="X954" s="68">
        <f>(($D954*'fnd base rates'!F$7)
+($E954*'fnd base rates'!F$8)
+($F954*'fnd base rates'!F$9)
+($G954*'fnd base rates'!F$10)
+($H954*'fnd base rates'!F$11)
+($I954*'fnd base rates'!F$12)
+($J954*'fnd base rates'!F$13)
+($K954*'fnd base rates'!F$14)
+($M954*'fnd base rates'!F$16)
+($N954*'fnd base rates'!F$17)
+($O954*'fnd base rates'!F$18)
+($P954*VLOOKUP($S954+12,rate_basefnd,6)))
*$R954</f>
        <v>6984.9696000000004</v>
      </c>
      <c r="Y954" s="68">
        <f>(($D954*'fnd base rates'!G$7)
+($E954*'fnd base rates'!G$8)
+($F954*'fnd base rates'!G$9)
+($G954*'fnd base rates'!G$10)
+($H954*'fnd base rates'!G$11)
+($I954*'fnd base rates'!G$12)
+($J954*'fnd base rates'!G$13)
+($K954*'fnd base rates'!G$14)
+($M954*'fnd base rates'!G$16)
+($N954*'fnd base rates'!G$17)
+($O954*'fnd base rates'!G$18)
+($P954*VLOOKUP($S954+12,rate_basefnd,7)))
*$R954</f>
        <v>3205.6327999999999</v>
      </c>
      <c r="Z954" s="68">
        <f>(($D954*'fnd base rates'!H$7)
+($E954*'fnd base rates'!H$8)
+($F954*'fnd base rates'!H$9)
+($G954*'fnd base rates'!H$10)
+($H954*'fnd base rates'!H$11)
+($I954*'fnd base rates'!H$12)
+($J954*'fnd base rates'!H$13)
+($K954*'fnd base rates'!H$14)
+($M954*'fnd base rates'!H$16)
+($N954*'fnd base rates'!H$17)
+($O954*'fnd base rates'!H$18)
+($P954*VLOOKUP($S954+12,rate_basefnd,8)))</f>
        <v>6730.4080000000004</v>
      </c>
      <c r="AA954" s="68">
        <f>(($D954*'fnd base rates'!I$7)
+($E954*'fnd base rates'!I$8)
+($F954*'fnd base rates'!I$9)
+($G954*'fnd base rates'!I$10)
+($H954*'fnd base rates'!I$11)
+($I954*'fnd base rates'!I$12)
+($J954*'fnd base rates'!I$13)
+($K954*'fnd base rates'!I$14)
+($M954*'fnd base rates'!I$16)
+($N954*'fnd base rates'!I$17)
+($O954*'fnd base rates'!I$18)
+($P954*VLOOKUP($S954+12,rate_basefnd,9)))
*$R954</f>
        <v>4916.78</v>
      </c>
      <c r="AB954" s="68">
        <f>(($D954*'fnd base rates'!J$7)
+($E954*'fnd base rates'!J$8)
+($F954*'fnd base rates'!J$9)
+($G954*'fnd base rates'!J$10)
+($H954*'fnd base rates'!J$11)
+($I954*'fnd base rates'!J$12)
+($J954*'fnd base rates'!J$13)
+($K954*'fnd base rates'!J$14)
+($M954*'fnd base rates'!J$16)
+($N954*'fnd base rates'!J$17)
+($O954*'fnd base rates'!J$18)
+($P954*VLOOKUP($S954+12,rate_basefnd,10)))
*$R954</f>
        <v>12817.029999999999</v>
      </c>
      <c r="AC954" s="68">
        <f>(($D954*'fnd base rates'!K$7)
+($E954*'fnd base rates'!K$8)
+($F954*'fnd base rates'!K$9)
+($G954*'fnd base rates'!K$10)
+($H954*'fnd base rates'!K$11)
+($I954*'fnd base rates'!K$12)
+($J954*'fnd base rates'!K$13)
+($K954*'fnd base rates'!K$14)
+($M954*'fnd base rates'!K$16)
+($N954*'fnd base rates'!K$17)
+($O954*'fnd base rates'!K$18)
+($P954*VLOOKUP($S954+12,rate_basefnd,11)))
*$R954</f>
        <v>8966.2019999999993</v>
      </c>
      <c r="AD954" s="68">
        <f>(($D954*'fnd base rates'!L$7)
+($E954*'fnd base rates'!L$8)
+($F954*'fnd base rates'!L$9)
+($G954*'fnd base rates'!L$10)
+($H954*'fnd base rates'!L$11)
+($I954*'fnd base rates'!L$12)
+($J954*'fnd base rates'!L$13)
+($K954*'fnd base rates'!L$14)
+($M954*'fnd base rates'!L$16)
+($N954*'fnd base rates'!L$17)
+($O954*'fnd base rates'!L$18)
+($P954*VLOOKUP($S954+12,rate_basefnd,12)))</f>
        <v>22619.151599999997</v>
      </c>
      <c r="AE954" s="68">
        <f>(($D954*'fnd base rates'!M$7)
+($E954*'fnd base rates'!M$8)
+($F954*'fnd base rates'!M$9)
+($G954*'fnd base rates'!M$10)
+($H954*'fnd base rates'!M$11)
+($I954*'fnd base rates'!M$12)
+($J954*'fnd base rates'!M$13)
+($K954*'fnd base rates'!M$14)
+($M954*'fnd base rates'!M$16)
+($N954*'fnd base rates'!M$17)
+($O954*'fnd base rates'!M$18)
+($P954*VLOOKUP($S954+12,rate_basefnd,13)))</f>
        <v>0</v>
      </c>
      <c r="AF954" s="3">
        <f t="shared" si="197"/>
        <v>159298.19799999997</v>
      </c>
      <c r="AH954" s="205">
        <f t="shared" si="198"/>
        <v>3508281137</v>
      </c>
      <c r="AI954" s="3" t="str">
        <f t="shared" si="202"/>
        <v>3508</v>
      </c>
      <c r="AJ954" s="1" t="str">
        <f t="shared" si="203"/>
        <v>281</v>
      </c>
      <c r="AK954" s="1" t="str">
        <f t="shared" si="204"/>
        <v>137</v>
      </c>
      <c r="AL954" s="3">
        <f t="shared" si="199"/>
        <v>1</v>
      </c>
      <c r="AM954" s="3">
        <f t="shared" si="209"/>
        <v>7</v>
      </c>
      <c r="AN954" s="3">
        <f t="shared" si="205"/>
        <v>159298.19799999997</v>
      </c>
      <c r="AO954" s="3">
        <f t="shared" si="206"/>
        <v>22757</v>
      </c>
      <c r="AP954" s="3">
        <f t="shared" si="200"/>
        <v>10192</v>
      </c>
      <c r="AQ954" s="3">
        <v>12565</v>
      </c>
      <c r="AS954" s="68"/>
      <c r="AT954" s="68"/>
      <c r="AX954" s="4">
        <f t="shared" si="207"/>
        <v>0</v>
      </c>
      <c r="AZ954" s="4">
        <f t="shared" si="208"/>
        <v>0</v>
      </c>
      <c r="BB954" s="4"/>
    </row>
    <row r="955" spans="1:54" s="3" customFormat="1">
      <c r="A955" s="205" t="str">
        <f t="shared" si="210"/>
        <v>3508</v>
      </c>
      <c r="B955" s="1">
        <v>3508281161</v>
      </c>
      <c r="C955" s="7" t="s">
        <v>138</v>
      </c>
      <c r="D955" s="8">
        <f>'fnd enro'!D955</f>
        <v>0</v>
      </c>
      <c r="E955" s="8">
        <f>'fnd enro'!E955</f>
        <v>0</v>
      </c>
      <c r="F955" s="8">
        <f>'fnd enro'!F955</f>
        <v>0</v>
      </c>
      <c r="G955" s="8">
        <f>'fnd enro'!G955</f>
        <v>0</v>
      </c>
      <c r="H955" s="8">
        <f>'fnd enro'!H955</f>
        <v>0</v>
      </c>
      <c r="I955" s="8">
        <f>'fnd enro'!I955</f>
        <v>2</v>
      </c>
      <c r="J955" s="8">
        <f>'fnd enro'!J955</f>
        <v>0</v>
      </c>
      <c r="K955" s="9">
        <f>'fnd enro'!K955</f>
        <v>0.08</v>
      </c>
      <c r="L955" s="8">
        <f>'fnd enro'!L955</f>
        <v>0</v>
      </c>
      <c r="M955" s="8">
        <f>'fnd enro'!M955</f>
        <v>0</v>
      </c>
      <c r="N955" s="8">
        <f>'fnd enro'!N955</f>
        <v>0</v>
      </c>
      <c r="O955" s="8">
        <f>'fnd enro'!O955</f>
        <v>0</v>
      </c>
      <c r="P955" s="8">
        <f>'fnd enro'!P955</f>
        <v>2</v>
      </c>
      <c r="Q955" s="8">
        <f>'fnd enro'!R955</f>
        <v>2</v>
      </c>
      <c r="R955" s="9">
        <f t="shared" si="196"/>
        <v>1</v>
      </c>
      <c r="S955" s="8">
        <f>VALUE('fnd enro'!Q955)</f>
        <v>7</v>
      </c>
      <c r="T955" s="1"/>
      <c r="U955" s="68">
        <f>(($D955*'fnd base rates'!C$7)
+($E955*'fnd base rates'!C$8)
+($F955*'fnd base rates'!C$9)
+($G955*'fnd base rates'!C$10)
+($H955*'fnd base rates'!C$11)
+($I955*'fnd base rates'!C$12)
+($J955*'fnd base rates'!C$13)
+($K955*'fnd base rates'!C$14)
+($M955*'fnd base rates'!C$16)
+($N955*'fnd base rates'!C$17)
+($O955*'fnd base rates'!C$18)
+($P955*VLOOKUP($S955+12,rate_basefnd,3)))
*$R955</f>
        <v>1376.8824</v>
      </c>
      <c r="V955" s="68">
        <f>(($D955*'fnd base rates'!D$7)
+($E955*'fnd base rates'!D$8)
+($F955*'fnd base rates'!D$9)
+($G955*'fnd base rates'!D$10)
+($H955*'fnd base rates'!D$11)
+($I955*'fnd base rates'!D$12)
+($J955*'fnd base rates'!D$13)
+($K955*'fnd base rates'!D$14)
+($M955*'fnd base rates'!D$16)
+($N955*'fnd base rates'!D$17)
+($O955*'fnd base rates'!D$18)
+($P955*VLOOKUP($S955+12,rate_basefnd,4)))
*$R955</f>
        <v>2538.7600000000002</v>
      </c>
      <c r="W955" s="68">
        <f>(($D955*'fnd base rates'!E$7)
+($E955*'fnd base rates'!E$8)
+($F955*'fnd base rates'!E$9)
+($G955*'fnd base rates'!E$10)
+($H955*'fnd base rates'!E$11)
+($I955*'fnd base rates'!E$12)
+($J955*'fnd base rates'!E$13)
+($K955*'fnd base rates'!E$14)
+($M955*'fnd base rates'!E$16)
+($N955*'fnd base rates'!E$17)
+($O955*'fnd base rates'!E$18)
+($P955*VLOOKUP($S955+12,rate_basefnd,5)))
*$R955</f>
        <v>19141.3416</v>
      </c>
      <c r="X955" s="68">
        <f>(($D955*'fnd base rates'!F$7)
+($E955*'fnd base rates'!F$8)
+($F955*'fnd base rates'!F$9)
+($G955*'fnd base rates'!F$10)
+($H955*'fnd base rates'!F$11)
+($I955*'fnd base rates'!F$12)
+($J955*'fnd base rates'!F$13)
+($K955*'fnd base rates'!F$14)
+($M955*'fnd base rates'!F$16)
+($N955*'fnd base rates'!F$17)
+($O955*'fnd base rates'!F$18)
+($P955*VLOOKUP($S955+12,rate_basefnd,6)))
*$R955</f>
        <v>1995.7055999999998</v>
      </c>
      <c r="Y955" s="68">
        <f>(($D955*'fnd base rates'!G$7)
+($E955*'fnd base rates'!G$8)
+($F955*'fnd base rates'!G$9)
+($G955*'fnd base rates'!G$10)
+($H955*'fnd base rates'!G$11)
+($I955*'fnd base rates'!G$12)
+($J955*'fnd base rates'!G$13)
+($K955*'fnd base rates'!G$14)
+($M955*'fnd base rates'!G$16)
+($N955*'fnd base rates'!G$17)
+($O955*'fnd base rates'!G$18)
+($P955*VLOOKUP($S955+12,rate_basefnd,7)))
*$R955</f>
        <v>763.50080000000003</v>
      </c>
      <c r="Z955" s="68">
        <f>(($D955*'fnd base rates'!H$7)
+($E955*'fnd base rates'!H$8)
+($F955*'fnd base rates'!H$9)
+($G955*'fnd base rates'!H$10)
+($H955*'fnd base rates'!H$11)
+($I955*'fnd base rates'!H$12)
+($J955*'fnd base rates'!H$13)
+($K955*'fnd base rates'!H$14)
+($M955*'fnd base rates'!H$16)
+($N955*'fnd base rates'!H$17)
+($O955*'fnd base rates'!H$18)
+($P955*VLOOKUP($S955+12,rate_basefnd,8)))</f>
        <v>1899.6079999999999</v>
      </c>
      <c r="AA955" s="68">
        <f>(($D955*'fnd base rates'!I$7)
+($E955*'fnd base rates'!I$8)
+($F955*'fnd base rates'!I$9)
+($G955*'fnd base rates'!I$10)
+($H955*'fnd base rates'!I$11)
+($I955*'fnd base rates'!I$12)
+($J955*'fnd base rates'!I$13)
+($K955*'fnd base rates'!I$14)
+($M955*'fnd base rates'!I$16)
+($N955*'fnd base rates'!I$17)
+($O955*'fnd base rates'!I$18)
+($P955*VLOOKUP($S955+12,rate_basefnd,9)))
*$R955</f>
        <v>1277.5999999999999</v>
      </c>
      <c r="AB955" s="68">
        <f>(($D955*'fnd base rates'!J$7)
+($E955*'fnd base rates'!J$8)
+($F955*'fnd base rates'!J$9)
+($G955*'fnd base rates'!J$10)
+($H955*'fnd base rates'!J$11)
+($I955*'fnd base rates'!J$12)
+($J955*'fnd base rates'!J$13)
+($K955*'fnd base rates'!J$14)
+($M955*'fnd base rates'!J$16)
+($N955*'fnd base rates'!J$17)
+($O955*'fnd base rates'!J$18)
+($P955*VLOOKUP($S955+12,rate_basefnd,10)))
*$R955</f>
        <v>3001.06</v>
      </c>
      <c r="AC955" s="68">
        <f>(($D955*'fnd base rates'!K$7)
+($E955*'fnd base rates'!K$8)
+($F955*'fnd base rates'!K$9)
+($G955*'fnd base rates'!K$10)
+($H955*'fnd base rates'!K$11)
+($I955*'fnd base rates'!K$12)
+($J955*'fnd base rates'!K$13)
+($K955*'fnd base rates'!K$14)
+($M955*'fnd base rates'!K$16)
+($N955*'fnd base rates'!K$17)
+($O955*'fnd base rates'!K$18)
+($P955*VLOOKUP($S955+12,rate_basefnd,11)))
*$R955</f>
        <v>2561.7719999999999</v>
      </c>
      <c r="AD955" s="68">
        <f>(($D955*'fnd base rates'!L$7)
+($E955*'fnd base rates'!L$8)
+($F955*'fnd base rates'!L$9)
+($G955*'fnd base rates'!L$10)
+($H955*'fnd base rates'!L$11)
+($I955*'fnd base rates'!L$12)
+($J955*'fnd base rates'!L$13)
+($K955*'fnd base rates'!L$14)
+($M955*'fnd base rates'!L$16)
+($N955*'fnd base rates'!L$17)
+($O955*'fnd base rates'!L$18)
+($P955*VLOOKUP($S955+12,rate_basefnd,12)))</f>
        <v>5873.2575999999999</v>
      </c>
      <c r="AE955" s="68">
        <f>(($D955*'fnd base rates'!M$7)
+($E955*'fnd base rates'!M$8)
+($F955*'fnd base rates'!M$9)
+($G955*'fnd base rates'!M$10)
+($H955*'fnd base rates'!M$11)
+($I955*'fnd base rates'!M$12)
+($J955*'fnd base rates'!M$13)
+($K955*'fnd base rates'!M$14)
+($M955*'fnd base rates'!M$16)
+($N955*'fnd base rates'!M$17)
+($O955*'fnd base rates'!M$18)
+($P955*VLOOKUP($S955+12,rate_basefnd,13)))</f>
        <v>0</v>
      </c>
      <c r="AF955" s="3">
        <f t="shared" si="197"/>
        <v>40429.487999999998</v>
      </c>
      <c r="AH955" s="205">
        <f t="shared" si="198"/>
        <v>3508281161</v>
      </c>
      <c r="AI955" s="3" t="str">
        <f t="shared" si="202"/>
        <v>3508</v>
      </c>
      <c r="AJ955" s="1" t="str">
        <f t="shared" si="203"/>
        <v>281</v>
      </c>
      <c r="AK955" s="1" t="str">
        <f t="shared" si="204"/>
        <v>161</v>
      </c>
      <c r="AL955" s="3">
        <f t="shared" si="199"/>
        <v>1</v>
      </c>
      <c r="AM955" s="3">
        <f t="shared" si="209"/>
        <v>2</v>
      </c>
      <c r="AN955" s="3">
        <f t="shared" si="205"/>
        <v>40429.487999999998</v>
      </c>
      <c r="AO955" s="3">
        <f t="shared" si="206"/>
        <v>20215</v>
      </c>
      <c r="AP955" s="3">
        <f t="shared" si="200"/>
        <v>-189</v>
      </c>
      <c r="AQ955" s="3">
        <v>20404</v>
      </c>
      <c r="AS955" s="68"/>
      <c r="AT955" s="68"/>
      <c r="AX955" s="4">
        <f t="shared" si="207"/>
        <v>0</v>
      </c>
      <c r="AZ955" s="4">
        <f t="shared" si="208"/>
        <v>0</v>
      </c>
      <c r="BB955" s="4"/>
    </row>
    <row r="956" spans="1:54" s="3" customFormat="1">
      <c r="A956" s="205" t="str">
        <f t="shared" si="210"/>
        <v>3508</v>
      </c>
      <c r="B956" s="1">
        <v>3508281227</v>
      </c>
      <c r="C956" s="7" t="s">
        <v>138</v>
      </c>
      <c r="D956" s="8">
        <f>'fnd enro'!D956</f>
        <v>0</v>
      </c>
      <c r="E956" s="8">
        <f>'fnd enro'!E956</f>
        <v>0</v>
      </c>
      <c r="F956" s="8">
        <f>'fnd enro'!F956</f>
        <v>0</v>
      </c>
      <c r="G956" s="8">
        <f>'fnd enro'!G956</f>
        <v>0</v>
      </c>
      <c r="H956" s="8">
        <f>'fnd enro'!H956</f>
        <v>0</v>
      </c>
      <c r="I956" s="8">
        <f>'fnd enro'!I956</f>
        <v>1</v>
      </c>
      <c r="J956" s="8">
        <f>'fnd enro'!J956</f>
        <v>0</v>
      </c>
      <c r="K956" s="9">
        <f>'fnd enro'!K956</f>
        <v>0.04</v>
      </c>
      <c r="L956" s="8">
        <f>'fnd enro'!L956</f>
        <v>0</v>
      </c>
      <c r="M956" s="8">
        <f>'fnd enro'!M956</f>
        <v>0</v>
      </c>
      <c r="N956" s="8">
        <f>'fnd enro'!N956</f>
        <v>0</v>
      </c>
      <c r="O956" s="8">
        <f>'fnd enro'!O956</f>
        <v>0</v>
      </c>
      <c r="P956" s="8">
        <f>'fnd enro'!P956</f>
        <v>1</v>
      </c>
      <c r="Q956" s="8">
        <f>'fnd enro'!R956</f>
        <v>1</v>
      </c>
      <c r="R956" s="9">
        <f t="shared" si="196"/>
        <v>1</v>
      </c>
      <c r="S956" s="8">
        <f>VALUE('fnd enro'!Q956)</f>
        <v>10</v>
      </c>
      <c r="T956" s="1"/>
      <c r="U956" s="68">
        <f>(($D956*'fnd base rates'!C$7)
+($E956*'fnd base rates'!C$8)
+($F956*'fnd base rates'!C$9)
+($G956*'fnd base rates'!C$10)
+($H956*'fnd base rates'!C$11)
+($I956*'fnd base rates'!C$12)
+($J956*'fnd base rates'!C$13)
+($K956*'fnd base rates'!C$14)
+($M956*'fnd base rates'!C$16)
+($N956*'fnd base rates'!C$17)
+($O956*'fnd base rates'!C$18)
+($P956*VLOOKUP($S956+12,rate_basefnd,3)))
*$R956</f>
        <v>714.21119999999996</v>
      </c>
      <c r="V956" s="68">
        <f>(($D956*'fnd base rates'!D$7)
+($E956*'fnd base rates'!D$8)
+($F956*'fnd base rates'!D$9)
+($G956*'fnd base rates'!D$10)
+($H956*'fnd base rates'!D$11)
+($I956*'fnd base rates'!D$12)
+($J956*'fnd base rates'!D$13)
+($K956*'fnd base rates'!D$14)
+($M956*'fnd base rates'!D$16)
+($N956*'fnd base rates'!D$17)
+($O956*'fnd base rates'!D$18)
+($P956*VLOOKUP($S956+12,rate_basefnd,4)))
*$R956</f>
        <v>1391.52</v>
      </c>
      <c r="W956" s="68">
        <f>(($D956*'fnd base rates'!E$7)
+($E956*'fnd base rates'!E$8)
+($F956*'fnd base rates'!E$9)
+($G956*'fnd base rates'!E$10)
+($H956*'fnd base rates'!E$11)
+($I956*'fnd base rates'!E$12)
+($J956*'fnd base rates'!E$13)
+($K956*'fnd base rates'!E$14)
+($M956*'fnd base rates'!E$16)
+($N956*'fnd base rates'!E$17)
+($O956*'fnd base rates'!E$18)
+($P956*VLOOKUP($S956+12,rate_basefnd,5)))
*$R956</f>
        <v>10762.840799999998</v>
      </c>
      <c r="X956" s="68">
        <f>(($D956*'fnd base rates'!F$7)
+($E956*'fnd base rates'!F$8)
+($F956*'fnd base rates'!F$9)
+($G956*'fnd base rates'!F$10)
+($H956*'fnd base rates'!F$11)
+($I956*'fnd base rates'!F$12)
+($J956*'fnd base rates'!F$13)
+($K956*'fnd base rates'!F$14)
+($M956*'fnd base rates'!F$16)
+($N956*'fnd base rates'!F$17)
+($O956*'fnd base rates'!F$18)
+($P956*VLOOKUP($S956+12,rate_basefnd,6)))
*$R956</f>
        <v>997.85279999999989</v>
      </c>
      <c r="Y956" s="68">
        <f>(($D956*'fnd base rates'!G$7)
+($E956*'fnd base rates'!G$8)
+($F956*'fnd base rates'!G$9)
+($G956*'fnd base rates'!G$10)
+($H956*'fnd base rates'!G$11)
+($I956*'fnd base rates'!G$12)
+($J956*'fnd base rates'!G$13)
+($K956*'fnd base rates'!G$14)
+($M956*'fnd base rates'!G$16)
+($N956*'fnd base rates'!G$17)
+($O956*'fnd base rates'!G$18)
+($P956*VLOOKUP($S956+12,rate_basefnd,7)))
*$R956</f>
        <v>439.59039999999999</v>
      </c>
      <c r="Z956" s="68">
        <f>(($D956*'fnd base rates'!H$7)
+($E956*'fnd base rates'!H$8)
+($F956*'fnd base rates'!H$9)
+($G956*'fnd base rates'!H$10)
+($H956*'fnd base rates'!H$11)
+($I956*'fnd base rates'!H$12)
+($J956*'fnd base rates'!H$13)
+($K956*'fnd base rates'!H$14)
+($M956*'fnd base rates'!H$16)
+($N956*'fnd base rates'!H$17)
+($O956*'fnd base rates'!H$18)
+($P956*VLOOKUP($S956+12,rate_basefnd,8)))</f>
        <v>958.67399999999998</v>
      </c>
      <c r="AA956" s="68">
        <f>(($D956*'fnd base rates'!I$7)
+($E956*'fnd base rates'!I$8)
+($F956*'fnd base rates'!I$9)
+($G956*'fnd base rates'!I$10)
+($H956*'fnd base rates'!I$11)
+($I956*'fnd base rates'!I$12)
+($J956*'fnd base rates'!I$13)
+($K956*'fnd base rates'!I$14)
+($M956*'fnd base rates'!I$16)
+($N956*'fnd base rates'!I$17)
+($O956*'fnd base rates'!I$18)
+($P956*VLOOKUP($S956+12,rate_basefnd,9)))
*$R956</f>
        <v>687.06999999999994</v>
      </c>
      <c r="AB956" s="68">
        <f>(($D956*'fnd base rates'!J$7)
+($E956*'fnd base rates'!J$8)
+($F956*'fnd base rates'!J$9)
+($G956*'fnd base rates'!J$10)
+($H956*'fnd base rates'!J$11)
+($I956*'fnd base rates'!J$12)
+($J956*'fnd base rates'!J$13)
+($K956*'fnd base rates'!J$14)
+($M956*'fnd base rates'!J$16)
+($N956*'fnd base rates'!J$17)
+($O956*'fnd base rates'!J$18)
+($P956*VLOOKUP($S956+12,rate_basefnd,10)))
*$R956</f>
        <v>1751.3700000000001</v>
      </c>
      <c r="AC956" s="68">
        <f>(($D956*'fnd base rates'!K$7)
+($E956*'fnd base rates'!K$8)
+($F956*'fnd base rates'!K$9)
+($G956*'fnd base rates'!K$10)
+($H956*'fnd base rates'!K$11)
+($I956*'fnd base rates'!K$12)
+($J956*'fnd base rates'!K$13)
+($K956*'fnd base rates'!K$14)
+($M956*'fnd base rates'!K$16)
+($N956*'fnd base rates'!K$17)
+($O956*'fnd base rates'!K$18)
+($P956*VLOOKUP($S956+12,rate_basefnd,11)))
*$R956</f>
        <v>1280.886</v>
      </c>
      <c r="AD956" s="68">
        <f>(($D956*'fnd base rates'!L$7)
+($E956*'fnd base rates'!L$8)
+($F956*'fnd base rates'!L$9)
+($G956*'fnd base rates'!L$10)
+($H956*'fnd base rates'!L$11)
+($I956*'fnd base rates'!L$12)
+($J956*'fnd base rates'!L$13)
+($K956*'fnd base rates'!L$14)
+($M956*'fnd base rates'!L$16)
+($N956*'fnd base rates'!L$17)
+($O956*'fnd base rates'!L$18)
+($P956*VLOOKUP($S956+12,rate_basefnd,12)))</f>
        <v>3160.3188</v>
      </c>
      <c r="AE956" s="68">
        <f>(($D956*'fnd base rates'!M$7)
+($E956*'fnd base rates'!M$8)
+($F956*'fnd base rates'!M$9)
+($G956*'fnd base rates'!M$10)
+($H956*'fnd base rates'!M$11)
+($I956*'fnd base rates'!M$12)
+($J956*'fnd base rates'!M$13)
+($K956*'fnd base rates'!M$14)
+($M956*'fnd base rates'!M$16)
+($N956*'fnd base rates'!M$17)
+($O956*'fnd base rates'!M$18)
+($P956*VLOOKUP($S956+12,rate_basefnd,13)))</f>
        <v>0</v>
      </c>
      <c r="AF956" s="3">
        <f t="shared" si="197"/>
        <v>22144.333999999995</v>
      </c>
      <c r="AH956" s="205">
        <f t="shared" si="198"/>
        <v>3508281227</v>
      </c>
      <c r="AI956" s="3" t="str">
        <f t="shared" si="202"/>
        <v>3508</v>
      </c>
      <c r="AJ956" s="1" t="str">
        <f t="shared" si="203"/>
        <v>281</v>
      </c>
      <c r="AK956" s="1" t="str">
        <f t="shared" si="204"/>
        <v>227</v>
      </c>
      <c r="AL956" s="3">
        <f t="shared" si="199"/>
        <v>1</v>
      </c>
      <c r="AM956" s="3">
        <f t="shared" si="209"/>
        <v>1</v>
      </c>
      <c r="AN956" s="3">
        <f t="shared" si="205"/>
        <v>22144.333999999995</v>
      </c>
      <c r="AO956" s="3">
        <f t="shared" si="206"/>
        <v>22144</v>
      </c>
      <c r="AP956" s="3">
        <f t="shared" si="200"/>
        <v>1064</v>
      </c>
      <c r="AQ956" s="3">
        <v>21080</v>
      </c>
      <c r="AS956" s="68"/>
      <c r="AT956" s="68"/>
      <c r="AX956" s="4">
        <f t="shared" si="207"/>
        <v>0</v>
      </c>
      <c r="AZ956" s="4">
        <f t="shared" si="208"/>
        <v>0</v>
      </c>
      <c r="BB956" s="4"/>
    </row>
    <row r="957" spans="1:54" s="3" customFormat="1">
      <c r="A957" s="205" t="str">
        <f t="shared" si="210"/>
        <v>3508</v>
      </c>
      <c r="B957" s="1">
        <v>3508281281</v>
      </c>
      <c r="C957" s="7" t="s">
        <v>138</v>
      </c>
      <c r="D957" s="8">
        <f>'fnd enro'!D957</f>
        <v>0</v>
      </c>
      <c r="E957" s="8">
        <f>'fnd enro'!E957</f>
        <v>0</v>
      </c>
      <c r="F957" s="8">
        <f>'fnd enro'!F957</f>
        <v>0</v>
      </c>
      <c r="G957" s="8">
        <f>'fnd enro'!G957</f>
        <v>0</v>
      </c>
      <c r="H957" s="8">
        <f>'fnd enro'!H957</f>
        <v>0</v>
      </c>
      <c r="I957" s="8">
        <f>'fnd enro'!I957</f>
        <v>155</v>
      </c>
      <c r="J957" s="8">
        <f>'fnd enro'!J957</f>
        <v>0</v>
      </c>
      <c r="K957" s="9">
        <f>'fnd enro'!K957</f>
        <v>6.2</v>
      </c>
      <c r="L957" s="8">
        <f>'fnd enro'!L957</f>
        <v>0</v>
      </c>
      <c r="M957" s="8">
        <f>'fnd enro'!M957</f>
        <v>0</v>
      </c>
      <c r="N957" s="8">
        <f>'fnd enro'!N957</f>
        <v>0</v>
      </c>
      <c r="O957" s="8">
        <f>'fnd enro'!O957</f>
        <v>14</v>
      </c>
      <c r="P957" s="8">
        <f>'fnd enro'!P957</f>
        <v>145</v>
      </c>
      <c r="Q957" s="8">
        <f>'fnd enro'!R957</f>
        <v>155</v>
      </c>
      <c r="R957" s="9">
        <f t="shared" si="196"/>
        <v>1</v>
      </c>
      <c r="S957" s="8">
        <f>VALUE('fnd enro'!Q957)</f>
        <v>12</v>
      </c>
      <c r="T957" s="1"/>
      <c r="U957" s="68">
        <f>(($D957*'fnd base rates'!C$7)
+($E957*'fnd base rates'!C$8)
+($F957*'fnd base rates'!C$9)
+($G957*'fnd base rates'!C$10)
+($H957*'fnd base rates'!C$11)
+($I957*'fnd base rates'!C$12)
+($J957*'fnd base rates'!C$13)
+($K957*'fnd base rates'!C$14)
+($M957*'fnd base rates'!C$16)
+($N957*'fnd base rates'!C$17)
+($O957*'fnd base rates'!C$18)
+($P957*VLOOKUP($S957+12,rate_basefnd,3)))
*$R957</f>
        <v>115882.466</v>
      </c>
      <c r="V957" s="68">
        <f>(($D957*'fnd base rates'!D$7)
+($E957*'fnd base rates'!D$8)
+($F957*'fnd base rates'!D$9)
+($G957*'fnd base rates'!D$10)
+($H957*'fnd base rates'!D$11)
+($I957*'fnd base rates'!D$12)
+($J957*'fnd base rates'!D$13)
+($K957*'fnd base rates'!D$14)
+($M957*'fnd base rates'!D$16)
+($N957*'fnd base rates'!D$17)
+($O957*'fnd base rates'!D$18)
+($P957*VLOOKUP($S957+12,rate_basefnd,4)))
*$R957</f>
        <v>233732.31</v>
      </c>
      <c r="W957" s="68">
        <f>(($D957*'fnd base rates'!E$7)
+($E957*'fnd base rates'!E$8)
+($F957*'fnd base rates'!E$9)
+($G957*'fnd base rates'!E$10)
+($H957*'fnd base rates'!E$11)
+($I957*'fnd base rates'!E$12)
+($J957*'fnd base rates'!E$13)
+($K957*'fnd base rates'!E$14)
+($M957*'fnd base rates'!E$16)
+($N957*'fnd base rates'!E$17)
+($O957*'fnd base rates'!E$18)
+($P957*VLOOKUP($S957+12,rate_basefnd,5)))
*$R957</f>
        <v>1833923.0639999998</v>
      </c>
      <c r="X957" s="68">
        <f>(($D957*'fnd base rates'!F$7)
+($E957*'fnd base rates'!F$8)
+($F957*'fnd base rates'!F$9)
+($G957*'fnd base rates'!F$10)
+($H957*'fnd base rates'!F$11)
+($I957*'fnd base rates'!F$12)
+($J957*'fnd base rates'!F$13)
+($K957*'fnd base rates'!F$14)
+($M957*'fnd base rates'!F$16)
+($N957*'fnd base rates'!F$17)
+($O957*'fnd base rates'!F$18)
+($P957*VLOOKUP($S957+12,rate_basefnd,6)))
*$R957</f>
        <v>158466.64399999997</v>
      </c>
      <c r="Y957" s="68">
        <f>(($D957*'fnd base rates'!G$7)
+($E957*'fnd base rates'!G$8)
+($F957*'fnd base rates'!G$9)
+($G957*'fnd base rates'!G$10)
+($H957*'fnd base rates'!G$11)
+($I957*'fnd base rates'!G$12)
+($J957*'fnd base rates'!G$13)
+($K957*'fnd base rates'!G$14)
+($M957*'fnd base rates'!G$16)
+($N957*'fnd base rates'!G$17)
+($O957*'fnd base rates'!G$18)
+($P957*VLOOKUP($S957+12,rate_basefnd,7)))
*$R957</f>
        <v>75969.032000000007</v>
      </c>
      <c r="Z957" s="68">
        <f>(($D957*'fnd base rates'!H$7)
+($E957*'fnd base rates'!H$8)
+($F957*'fnd base rates'!H$9)
+($G957*'fnd base rates'!H$10)
+($H957*'fnd base rates'!H$11)
+($I957*'fnd base rates'!H$12)
+($J957*'fnd base rates'!H$13)
+($K957*'fnd base rates'!H$14)
+($M957*'fnd base rates'!H$16)
+($N957*'fnd base rates'!H$17)
+($O957*'fnd base rates'!H$18)
+($P957*VLOOKUP($S957+12,rate_basefnd,8)))</f>
        <v>152342.24000000002</v>
      </c>
      <c r="AA957" s="68">
        <f>(($D957*'fnd base rates'!I$7)
+($E957*'fnd base rates'!I$8)
+($F957*'fnd base rates'!I$9)
+($G957*'fnd base rates'!I$10)
+($H957*'fnd base rates'!I$11)
+($I957*'fnd base rates'!I$12)
+($J957*'fnd base rates'!I$13)
+($K957*'fnd base rates'!I$14)
+($M957*'fnd base rates'!I$16)
+($N957*'fnd base rates'!I$17)
+($O957*'fnd base rates'!I$18)
+($P957*VLOOKUP($S957+12,rate_basefnd,9)))
*$R957</f>
        <v>113756.34999999999</v>
      </c>
      <c r="AB957" s="68">
        <f>(($D957*'fnd base rates'!J$7)
+($E957*'fnd base rates'!J$8)
+($F957*'fnd base rates'!J$9)
+($G957*'fnd base rates'!J$10)
+($H957*'fnd base rates'!J$11)
+($I957*'fnd base rates'!J$12)
+($J957*'fnd base rates'!J$13)
+($K957*'fnd base rates'!J$14)
+($M957*'fnd base rates'!J$16)
+($N957*'fnd base rates'!J$17)
+($O957*'fnd base rates'!J$18)
+($P957*VLOOKUP($S957+12,rate_basefnd,10)))
*$R957</f>
        <v>301270.73</v>
      </c>
      <c r="AC957" s="68">
        <f>(($D957*'fnd base rates'!K$7)
+($E957*'fnd base rates'!K$8)
+($F957*'fnd base rates'!K$9)
+($G957*'fnd base rates'!K$10)
+($H957*'fnd base rates'!K$11)
+($I957*'fnd base rates'!K$12)
+($J957*'fnd base rates'!K$13)
+($K957*'fnd base rates'!K$14)
+($M957*'fnd base rates'!K$16)
+($N957*'fnd base rates'!K$17)
+($O957*'fnd base rates'!K$18)
+($P957*VLOOKUP($S957+12,rate_basefnd,11)))
*$R957</f>
        <v>205050.41</v>
      </c>
      <c r="AD957" s="68">
        <f>(($D957*'fnd base rates'!L$7)
+($E957*'fnd base rates'!L$8)
+($F957*'fnd base rates'!L$9)
+($G957*'fnd base rates'!L$10)
+($H957*'fnd base rates'!L$11)
+($I957*'fnd base rates'!L$12)
+($J957*'fnd base rates'!L$13)
+($K957*'fnd base rates'!L$14)
+($M957*'fnd base rates'!L$16)
+($N957*'fnd base rates'!L$17)
+($O957*'fnd base rates'!L$18)
+($P957*VLOOKUP($S957+12,rate_basefnd,12)))</f>
        <v>522865.65399999992</v>
      </c>
      <c r="AE957" s="68">
        <f>(($D957*'fnd base rates'!M$7)
+($E957*'fnd base rates'!M$8)
+($F957*'fnd base rates'!M$9)
+($G957*'fnd base rates'!M$10)
+($H957*'fnd base rates'!M$11)
+($I957*'fnd base rates'!M$12)
+($J957*'fnd base rates'!M$13)
+($K957*'fnd base rates'!M$14)
+($M957*'fnd base rates'!M$16)
+($N957*'fnd base rates'!M$17)
+($O957*'fnd base rates'!M$18)
+($P957*VLOOKUP($S957+12,rate_basefnd,13)))</f>
        <v>0</v>
      </c>
      <c r="AF957" s="3">
        <f t="shared" si="197"/>
        <v>3713258.9000000004</v>
      </c>
      <c r="AH957" s="205">
        <f t="shared" si="198"/>
        <v>3508281281</v>
      </c>
      <c r="AI957" s="3" t="str">
        <f t="shared" si="202"/>
        <v>3508</v>
      </c>
      <c r="AJ957" s="1" t="str">
        <f t="shared" si="203"/>
        <v>281</v>
      </c>
      <c r="AK957" s="1" t="str">
        <f t="shared" si="204"/>
        <v>281</v>
      </c>
      <c r="AL957" s="3">
        <f t="shared" si="199"/>
        <v>1</v>
      </c>
      <c r="AM957" s="3">
        <f t="shared" si="209"/>
        <v>155</v>
      </c>
      <c r="AN957" s="3">
        <f t="shared" si="205"/>
        <v>3713258.9000000004</v>
      </c>
      <c r="AO957" s="3">
        <f t="shared" si="206"/>
        <v>23957</v>
      </c>
      <c r="AP957" s="3">
        <f t="shared" si="200"/>
        <v>5115</v>
      </c>
      <c r="AQ957" s="3">
        <v>18842</v>
      </c>
      <c r="AS957" s="68"/>
      <c r="AT957" s="68"/>
      <c r="AX957" s="4">
        <f t="shared" si="207"/>
        <v>0</v>
      </c>
      <c r="AZ957" s="4">
        <f t="shared" si="208"/>
        <v>0</v>
      </c>
      <c r="BB957" s="4"/>
    </row>
    <row r="958" spans="1:54" s="3" customFormat="1">
      <c r="A958" s="205" t="str">
        <f t="shared" si="210"/>
        <v>3508</v>
      </c>
      <c r="B958" s="1">
        <v>3508281325</v>
      </c>
      <c r="C958" s="7" t="s">
        <v>138</v>
      </c>
      <c r="D958" s="8">
        <f>'fnd enro'!D958</f>
        <v>0</v>
      </c>
      <c r="E958" s="8">
        <f>'fnd enro'!E958</f>
        <v>0</v>
      </c>
      <c r="F958" s="8">
        <f>'fnd enro'!F958</f>
        <v>0</v>
      </c>
      <c r="G958" s="8">
        <f>'fnd enro'!G958</f>
        <v>0</v>
      </c>
      <c r="H958" s="8">
        <f>'fnd enro'!H958</f>
        <v>0</v>
      </c>
      <c r="I958" s="8">
        <f>'fnd enro'!I958</f>
        <v>1</v>
      </c>
      <c r="J958" s="8">
        <f>'fnd enro'!J958</f>
        <v>0</v>
      </c>
      <c r="K958" s="9">
        <f>'fnd enro'!K958</f>
        <v>0.04</v>
      </c>
      <c r="L958" s="8">
        <f>'fnd enro'!L958</f>
        <v>0</v>
      </c>
      <c r="M958" s="8">
        <f>'fnd enro'!M958</f>
        <v>0</v>
      </c>
      <c r="N958" s="8">
        <f>'fnd enro'!N958</f>
        <v>0</v>
      </c>
      <c r="O958" s="8">
        <f>'fnd enro'!O958</f>
        <v>0</v>
      </c>
      <c r="P958" s="8">
        <f>'fnd enro'!P958</f>
        <v>1</v>
      </c>
      <c r="Q958" s="8">
        <f>'fnd enro'!R958</f>
        <v>1</v>
      </c>
      <c r="R958" s="9">
        <f t="shared" si="196"/>
        <v>1</v>
      </c>
      <c r="S958" s="8">
        <f>VALUE('fnd enro'!Q958)</f>
        <v>9</v>
      </c>
      <c r="T958" s="1"/>
      <c r="U958" s="68">
        <f>(($D958*'fnd base rates'!C$7)
+($E958*'fnd base rates'!C$8)
+($F958*'fnd base rates'!C$9)
+($G958*'fnd base rates'!C$10)
+($H958*'fnd base rates'!C$11)
+($I958*'fnd base rates'!C$12)
+($J958*'fnd base rates'!C$13)
+($K958*'fnd base rates'!C$14)
+($M958*'fnd base rates'!C$16)
+($N958*'fnd base rates'!C$17)
+($O958*'fnd base rates'!C$18)
+($P958*VLOOKUP($S958+12,rate_basefnd,3)))
*$R958</f>
        <v>705.63120000000004</v>
      </c>
      <c r="V958" s="68">
        <f>(($D958*'fnd base rates'!D$7)
+($E958*'fnd base rates'!D$8)
+($F958*'fnd base rates'!D$9)
+($G958*'fnd base rates'!D$10)
+($H958*'fnd base rates'!D$11)
+($I958*'fnd base rates'!D$12)
+($J958*'fnd base rates'!D$13)
+($K958*'fnd base rates'!D$14)
+($M958*'fnd base rates'!D$16)
+($N958*'fnd base rates'!D$17)
+($O958*'fnd base rates'!D$18)
+($P958*VLOOKUP($S958+12,rate_basefnd,4)))
*$R958</f>
        <v>1350.81</v>
      </c>
      <c r="W958" s="68">
        <f>(($D958*'fnd base rates'!E$7)
+($E958*'fnd base rates'!E$8)
+($F958*'fnd base rates'!E$9)
+($G958*'fnd base rates'!E$10)
+($H958*'fnd base rates'!E$11)
+($I958*'fnd base rates'!E$12)
+($J958*'fnd base rates'!E$13)
+($K958*'fnd base rates'!E$14)
+($M958*'fnd base rates'!E$16)
+($N958*'fnd base rates'!E$17)
+($O958*'fnd base rates'!E$18)
+($P958*VLOOKUP($S958+12,rate_basefnd,5)))
*$R958</f>
        <v>10365.450799999999</v>
      </c>
      <c r="X958" s="68">
        <f>(($D958*'fnd base rates'!F$7)
+($E958*'fnd base rates'!F$8)
+($F958*'fnd base rates'!F$9)
+($G958*'fnd base rates'!F$10)
+($H958*'fnd base rates'!F$11)
+($I958*'fnd base rates'!F$12)
+($J958*'fnd base rates'!F$13)
+($K958*'fnd base rates'!F$14)
+($M958*'fnd base rates'!F$16)
+($N958*'fnd base rates'!F$17)
+($O958*'fnd base rates'!F$18)
+($P958*VLOOKUP($S958+12,rate_basefnd,6)))
*$R958</f>
        <v>997.85279999999989</v>
      </c>
      <c r="Y958" s="68">
        <f>(($D958*'fnd base rates'!G$7)
+($E958*'fnd base rates'!G$8)
+($F958*'fnd base rates'!G$9)
+($G958*'fnd base rates'!G$10)
+($H958*'fnd base rates'!G$11)
+($I958*'fnd base rates'!G$12)
+($J958*'fnd base rates'!G$13)
+($K958*'fnd base rates'!G$14)
+($M958*'fnd base rates'!G$16)
+($N958*'fnd base rates'!G$17)
+($O958*'fnd base rates'!G$18)
+($P958*VLOOKUP($S958+12,rate_basefnd,7)))
*$R958</f>
        <v>420.31039999999996</v>
      </c>
      <c r="Z958" s="68">
        <f>(($D958*'fnd base rates'!H$7)
+($E958*'fnd base rates'!H$8)
+($F958*'fnd base rates'!H$9)
+($G958*'fnd base rates'!H$10)
+($H958*'fnd base rates'!H$11)
+($I958*'fnd base rates'!H$12)
+($J958*'fnd base rates'!H$13)
+($K958*'fnd base rates'!H$14)
+($M958*'fnd base rates'!H$16)
+($N958*'fnd base rates'!H$17)
+($O958*'fnd base rates'!H$18)
+($P958*VLOOKUP($S958+12,rate_basefnd,8)))</f>
        <v>955.70399999999995</v>
      </c>
      <c r="AA958" s="68">
        <f>(($D958*'fnd base rates'!I$7)
+($E958*'fnd base rates'!I$8)
+($F958*'fnd base rates'!I$9)
+($G958*'fnd base rates'!I$10)
+($H958*'fnd base rates'!I$11)
+($I958*'fnd base rates'!I$12)
+($J958*'fnd base rates'!I$13)
+($K958*'fnd base rates'!I$14)
+($M958*'fnd base rates'!I$16)
+($N958*'fnd base rates'!I$17)
+($O958*'fnd base rates'!I$18)
+($P958*VLOOKUP($S958+12,rate_basefnd,9)))
*$R958</f>
        <v>670.97</v>
      </c>
      <c r="AB958" s="68">
        <f>(($D958*'fnd base rates'!J$7)
+($E958*'fnd base rates'!J$8)
+($F958*'fnd base rates'!J$9)
+($G958*'fnd base rates'!J$10)
+($H958*'fnd base rates'!J$11)
+($I958*'fnd base rates'!J$12)
+($J958*'fnd base rates'!J$13)
+($K958*'fnd base rates'!J$14)
+($M958*'fnd base rates'!J$16)
+($N958*'fnd base rates'!J$17)
+($O958*'fnd base rates'!J$18)
+($P958*VLOOKUP($S958+12,rate_basefnd,10)))
*$R958</f>
        <v>1667.76</v>
      </c>
      <c r="AC958" s="68">
        <f>(($D958*'fnd base rates'!K$7)
+($E958*'fnd base rates'!K$8)
+($F958*'fnd base rates'!K$9)
+($G958*'fnd base rates'!K$10)
+($H958*'fnd base rates'!K$11)
+($I958*'fnd base rates'!K$12)
+($J958*'fnd base rates'!K$13)
+($K958*'fnd base rates'!K$14)
+($M958*'fnd base rates'!K$16)
+($N958*'fnd base rates'!K$17)
+($O958*'fnd base rates'!K$18)
+($P958*VLOOKUP($S958+12,rate_basefnd,11)))
*$R958</f>
        <v>1280.886</v>
      </c>
      <c r="AD958" s="68">
        <f>(($D958*'fnd base rates'!L$7)
+($E958*'fnd base rates'!L$8)
+($F958*'fnd base rates'!L$9)
+($G958*'fnd base rates'!L$10)
+($H958*'fnd base rates'!L$11)
+($I958*'fnd base rates'!L$12)
+($J958*'fnd base rates'!L$13)
+($K958*'fnd base rates'!L$14)
+($M958*'fnd base rates'!L$16)
+($N958*'fnd base rates'!L$17)
+($O958*'fnd base rates'!L$18)
+($P958*VLOOKUP($S958+12,rate_basefnd,12)))</f>
        <v>3085.7488000000003</v>
      </c>
      <c r="AE958" s="68">
        <f>(($D958*'fnd base rates'!M$7)
+($E958*'fnd base rates'!M$8)
+($F958*'fnd base rates'!M$9)
+($G958*'fnd base rates'!M$10)
+($H958*'fnd base rates'!M$11)
+($I958*'fnd base rates'!M$12)
+($J958*'fnd base rates'!M$13)
+($K958*'fnd base rates'!M$14)
+($M958*'fnd base rates'!M$16)
+($N958*'fnd base rates'!M$17)
+($O958*'fnd base rates'!M$18)
+($P958*VLOOKUP($S958+12,rate_basefnd,13)))</f>
        <v>0</v>
      </c>
      <c r="AF958" s="3">
        <f t="shared" si="197"/>
        <v>21501.124</v>
      </c>
      <c r="AH958" s="205">
        <f t="shared" si="198"/>
        <v>3508281325</v>
      </c>
      <c r="AI958" s="3" t="str">
        <f t="shared" si="202"/>
        <v>3508</v>
      </c>
      <c r="AJ958" s="1" t="str">
        <f t="shared" si="203"/>
        <v>281</v>
      </c>
      <c r="AK958" s="1" t="str">
        <f t="shared" si="204"/>
        <v>325</v>
      </c>
      <c r="AL958" s="3">
        <f t="shared" si="199"/>
        <v>1</v>
      </c>
      <c r="AM958" s="3">
        <f t="shared" si="209"/>
        <v>1</v>
      </c>
      <c r="AN958" s="3">
        <f t="shared" si="205"/>
        <v>21501.124</v>
      </c>
      <c r="AO958" s="3">
        <f t="shared" si="206"/>
        <v>21501</v>
      </c>
      <c r="AP958" s="3">
        <f t="shared" si="200"/>
        <v>269</v>
      </c>
      <c r="AQ958" s="3">
        <v>21232</v>
      </c>
      <c r="AS958" s="68"/>
      <c r="AT958" s="68"/>
      <c r="AX958" s="4">
        <f t="shared" si="207"/>
        <v>0</v>
      </c>
      <c r="AZ958" s="4">
        <f t="shared" si="208"/>
        <v>0</v>
      </c>
      <c r="BB958" s="4"/>
    </row>
    <row r="959" spans="1:54" s="3" customFormat="1">
      <c r="A959" s="205" t="str">
        <f t="shared" si="210"/>
        <v>3508</v>
      </c>
      <c r="B959" s="1">
        <v>3508281332</v>
      </c>
      <c r="C959" s="7" t="s">
        <v>138</v>
      </c>
      <c r="D959" s="8">
        <f>'fnd enro'!D959</f>
        <v>0</v>
      </c>
      <c r="E959" s="8">
        <f>'fnd enro'!E959</f>
        <v>0</v>
      </c>
      <c r="F959" s="8">
        <f>'fnd enro'!F959</f>
        <v>0</v>
      </c>
      <c r="G959" s="8">
        <f>'fnd enro'!G959</f>
        <v>0</v>
      </c>
      <c r="H959" s="8">
        <f>'fnd enro'!H959</f>
        <v>0</v>
      </c>
      <c r="I959" s="8">
        <f>'fnd enro'!I959</f>
        <v>2</v>
      </c>
      <c r="J959" s="8">
        <f>'fnd enro'!J959</f>
        <v>0</v>
      </c>
      <c r="K959" s="9">
        <f>'fnd enro'!K959</f>
        <v>0.08</v>
      </c>
      <c r="L959" s="8">
        <f>'fnd enro'!L959</f>
        <v>0</v>
      </c>
      <c r="M959" s="8">
        <f>'fnd enro'!M959</f>
        <v>0</v>
      </c>
      <c r="N959" s="8">
        <f>'fnd enro'!N959</f>
        <v>0</v>
      </c>
      <c r="O959" s="8">
        <f>'fnd enro'!O959</f>
        <v>0</v>
      </c>
      <c r="P959" s="8">
        <f>'fnd enro'!P959</f>
        <v>1</v>
      </c>
      <c r="Q959" s="8">
        <f>'fnd enro'!R959</f>
        <v>2</v>
      </c>
      <c r="R959" s="9">
        <f t="shared" si="196"/>
        <v>1</v>
      </c>
      <c r="S959" s="8">
        <f>VALUE('fnd enro'!Q959)</f>
        <v>10</v>
      </c>
      <c r="T959" s="1"/>
      <c r="U959" s="68">
        <f>(($D959*'fnd base rates'!C$7)
+($E959*'fnd base rates'!C$8)
+($F959*'fnd base rates'!C$9)
+($G959*'fnd base rates'!C$10)
+($H959*'fnd base rates'!C$11)
+($I959*'fnd base rates'!C$12)
+($J959*'fnd base rates'!C$13)
+($K959*'fnd base rates'!C$14)
+($M959*'fnd base rates'!C$16)
+($N959*'fnd base rates'!C$17)
+($O959*'fnd base rates'!C$18)
+($P959*VLOOKUP($S959+12,rate_basefnd,3)))
*$R959</f>
        <v>1313.8724</v>
      </c>
      <c r="V959" s="68">
        <f>(($D959*'fnd base rates'!D$7)
+($E959*'fnd base rates'!D$8)
+($F959*'fnd base rates'!D$9)
+($G959*'fnd base rates'!D$10)
+($H959*'fnd base rates'!D$11)
+($I959*'fnd base rates'!D$12)
+($J959*'fnd base rates'!D$13)
+($K959*'fnd base rates'!D$14)
+($M959*'fnd base rates'!D$16)
+($N959*'fnd base rates'!D$17)
+($O959*'fnd base rates'!D$18)
+($P959*VLOOKUP($S959+12,rate_basefnd,4)))
*$R959</f>
        <v>2240.2600000000002</v>
      </c>
      <c r="W959" s="68">
        <f>(($D959*'fnd base rates'!E$7)
+($E959*'fnd base rates'!E$8)
+($F959*'fnd base rates'!E$9)
+($G959*'fnd base rates'!E$10)
+($H959*'fnd base rates'!E$11)
+($I959*'fnd base rates'!E$12)
+($J959*'fnd base rates'!E$13)
+($K959*'fnd base rates'!E$14)
+($M959*'fnd base rates'!E$16)
+($N959*'fnd base rates'!E$17)
+($O959*'fnd base rates'!E$18)
+($P959*VLOOKUP($S959+12,rate_basefnd,5)))
*$R959</f>
        <v>16227.151599999997</v>
      </c>
      <c r="X959" s="68">
        <f>(($D959*'fnd base rates'!F$7)
+($E959*'fnd base rates'!F$8)
+($F959*'fnd base rates'!F$9)
+($G959*'fnd base rates'!F$10)
+($H959*'fnd base rates'!F$11)
+($I959*'fnd base rates'!F$12)
+($J959*'fnd base rates'!F$13)
+($K959*'fnd base rates'!F$14)
+($M959*'fnd base rates'!F$16)
+($N959*'fnd base rates'!F$17)
+($O959*'fnd base rates'!F$18)
+($P959*VLOOKUP($S959+12,rate_basefnd,6)))
*$R959</f>
        <v>1995.7055999999998</v>
      </c>
      <c r="Y959" s="68">
        <f>(($D959*'fnd base rates'!G$7)
+($E959*'fnd base rates'!G$8)
+($F959*'fnd base rates'!G$9)
+($G959*'fnd base rates'!G$10)
+($H959*'fnd base rates'!G$11)
+($I959*'fnd base rates'!G$12)
+($J959*'fnd base rates'!G$13)
+($K959*'fnd base rates'!G$14)
+($M959*'fnd base rates'!G$16)
+($N959*'fnd base rates'!G$17)
+($O959*'fnd base rates'!G$18)
+($P959*VLOOKUP($S959+12,rate_basefnd,7)))
*$R959</f>
        <v>622.12079999999992</v>
      </c>
      <c r="Z959" s="68">
        <f>(($D959*'fnd base rates'!H$7)
+($E959*'fnd base rates'!H$8)
+($F959*'fnd base rates'!H$9)
+($G959*'fnd base rates'!H$10)
+($H959*'fnd base rates'!H$11)
+($I959*'fnd base rates'!H$12)
+($J959*'fnd base rates'!H$13)
+($K959*'fnd base rates'!H$14)
+($M959*'fnd base rates'!H$16)
+($N959*'fnd base rates'!H$17)
+($O959*'fnd base rates'!H$18)
+($P959*VLOOKUP($S959+12,rate_basefnd,8)))</f>
        <v>1877.9380000000001</v>
      </c>
      <c r="AA959" s="68">
        <f>(($D959*'fnd base rates'!I$7)
+($E959*'fnd base rates'!I$8)
+($F959*'fnd base rates'!I$9)
+($G959*'fnd base rates'!I$10)
+($H959*'fnd base rates'!I$11)
+($I959*'fnd base rates'!I$12)
+($J959*'fnd base rates'!I$13)
+($K959*'fnd base rates'!I$14)
+($M959*'fnd base rates'!I$16)
+($N959*'fnd base rates'!I$17)
+($O959*'fnd base rates'!I$18)
+($P959*VLOOKUP($S959+12,rate_basefnd,9)))
*$R959</f>
        <v>1159.5899999999999</v>
      </c>
      <c r="AB959" s="68">
        <f>(($D959*'fnd base rates'!J$7)
+($E959*'fnd base rates'!J$8)
+($F959*'fnd base rates'!J$9)
+($G959*'fnd base rates'!J$10)
+($H959*'fnd base rates'!J$11)
+($I959*'fnd base rates'!J$12)
+($J959*'fnd base rates'!J$13)
+($K959*'fnd base rates'!J$14)
+($M959*'fnd base rates'!J$16)
+($N959*'fnd base rates'!J$17)
+($O959*'fnd base rates'!J$18)
+($P959*VLOOKUP($S959+12,rate_basefnd,10)))
*$R959</f>
        <v>2387.86</v>
      </c>
      <c r="AC959" s="68">
        <f>(($D959*'fnd base rates'!K$7)
+($E959*'fnd base rates'!K$8)
+($F959*'fnd base rates'!K$9)
+($G959*'fnd base rates'!K$10)
+($H959*'fnd base rates'!K$11)
+($I959*'fnd base rates'!K$12)
+($J959*'fnd base rates'!K$13)
+($K959*'fnd base rates'!K$14)
+($M959*'fnd base rates'!K$16)
+($N959*'fnd base rates'!K$17)
+($O959*'fnd base rates'!K$18)
+($P959*VLOOKUP($S959+12,rate_basefnd,11)))
*$R959</f>
        <v>2561.7719999999999</v>
      </c>
      <c r="AD959" s="68">
        <f>(($D959*'fnd base rates'!L$7)
+($E959*'fnd base rates'!L$8)
+($F959*'fnd base rates'!L$9)
+($G959*'fnd base rates'!L$10)
+($H959*'fnd base rates'!L$11)
+($I959*'fnd base rates'!L$12)
+($J959*'fnd base rates'!L$13)
+($K959*'fnd base rates'!L$14)
+($M959*'fnd base rates'!L$16)
+($N959*'fnd base rates'!L$17)
+($O959*'fnd base rates'!L$18)
+($P959*VLOOKUP($S959+12,rate_basefnd,12)))</f>
        <v>5326.5576000000001</v>
      </c>
      <c r="AE959" s="68">
        <f>(($D959*'fnd base rates'!M$7)
+($E959*'fnd base rates'!M$8)
+($F959*'fnd base rates'!M$9)
+($G959*'fnd base rates'!M$10)
+($H959*'fnd base rates'!M$11)
+($I959*'fnd base rates'!M$12)
+($J959*'fnd base rates'!M$13)
+($K959*'fnd base rates'!M$14)
+($M959*'fnd base rates'!M$16)
+($N959*'fnd base rates'!M$17)
+($O959*'fnd base rates'!M$18)
+($P959*VLOOKUP($S959+12,rate_basefnd,13)))</f>
        <v>0</v>
      </c>
      <c r="AF959" s="3">
        <f t="shared" si="197"/>
        <v>35712.828000000001</v>
      </c>
      <c r="AH959" s="205">
        <f t="shared" si="198"/>
        <v>3508281332</v>
      </c>
      <c r="AI959" s="3" t="str">
        <f t="shared" si="202"/>
        <v>3508</v>
      </c>
      <c r="AJ959" s="1" t="str">
        <f t="shared" si="203"/>
        <v>281</v>
      </c>
      <c r="AK959" s="1" t="str">
        <f t="shared" si="204"/>
        <v>332</v>
      </c>
      <c r="AL959" s="3">
        <f t="shared" si="199"/>
        <v>1</v>
      </c>
      <c r="AM959" s="3">
        <f t="shared" si="209"/>
        <v>2</v>
      </c>
      <c r="AN959" s="3">
        <f t="shared" si="205"/>
        <v>35712.828000000001</v>
      </c>
      <c r="AO959" s="3">
        <f t="shared" si="206"/>
        <v>17856</v>
      </c>
      <c r="AP959" s="3">
        <f t="shared" si="200"/>
        <v>-972</v>
      </c>
      <c r="AQ959" s="3">
        <v>18828</v>
      </c>
      <c r="AS959" s="68"/>
      <c r="AT959" s="68"/>
      <c r="AX959" s="4">
        <f t="shared" si="207"/>
        <v>0</v>
      </c>
      <c r="AZ959" s="4">
        <f t="shared" si="208"/>
        <v>0</v>
      </c>
      <c r="BB959" s="4"/>
    </row>
    <row r="960" spans="1:54" s="3" customFormat="1">
      <c r="A960" s="205" t="str">
        <f t="shared" si="210"/>
        <v>3508</v>
      </c>
      <c r="B960" s="1">
        <v>3508281605</v>
      </c>
      <c r="C960" s="7" t="s">
        <v>138</v>
      </c>
      <c r="D960" s="8">
        <f>'fnd enro'!D960</f>
        <v>0</v>
      </c>
      <c r="E960" s="8">
        <f>'fnd enro'!E960</f>
        <v>0</v>
      </c>
      <c r="F960" s="8">
        <f>'fnd enro'!F960</f>
        <v>0</v>
      </c>
      <c r="G960" s="8">
        <f>'fnd enro'!G960</f>
        <v>0</v>
      </c>
      <c r="H960" s="8">
        <f>'fnd enro'!H960</f>
        <v>0</v>
      </c>
      <c r="I960" s="8">
        <f>'fnd enro'!I960</f>
        <v>1</v>
      </c>
      <c r="J960" s="8">
        <f>'fnd enro'!J960</f>
        <v>0</v>
      </c>
      <c r="K960" s="9">
        <f>'fnd enro'!K960</f>
        <v>0.04</v>
      </c>
      <c r="L960" s="8">
        <f>'fnd enro'!L960</f>
        <v>0</v>
      </c>
      <c r="M960" s="8">
        <f>'fnd enro'!M960</f>
        <v>0</v>
      </c>
      <c r="N960" s="8">
        <f>'fnd enro'!N960</f>
        <v>0</v>
      </c>
      <c r="O960" s="8">
        <f>'fnd enro'!O960</f>
        <v>0</v>
      </c>
      <c r="P960" s="8">
        <f>'fnd enro'!P960</f>
        <v>1</v>
      </c>
      <c r="Q960" s="8">
        <f>'fnd enro'!R960</f>
        <v>1</v>
      </c>
      <c r="R960" s="9">
        <f t="shared" si="196"/>
        <v>1</v>
      </c>
      <c r="S960" s="8">
        <f>VALUE('fnd enro'!Q960)</f>
        <v>6</v>
      </c>
      <c r="T960" s="1"/>
      <c r="U960" s="68">
        <f>(($D960*'fnd base rates'!C$7)
+($E960*'fnd base rates'!C$8)
+($F960*'fnd base rates'!C$9)
+($G960*'fnd base rates'!C$10)
+($H960*'fnd base rates'!C$11)
+($I960*'fnd base rates'!C$12)
+($J960*'fnd base rates'!C$13)
+($K960*'fnd base rates'!C$14)
+($M960*'fnd base rates'!C$16)
+($N960*'fnd base rates'!C$17)
+($O960*'fnd base rates'!C$18)
+($P960*VLOOKUP($S960+12,rate_basefnd,3)))
*$R960</f>
        <v>679.85120000000006</v>
      </c>
      <c r="V960" s="68">
        <f>(($D960*'fnd base rates'!D$7)
+($E960*'fnd base rates'!D$8)
+($F960*'fnd base rates'!D$9)
+($G960*'fnd base rates'!D$10)
+($H960*'fnd base rates'!D$11)
+($I960*'fnd base rates'!D$12)
+($J960*'fnd base rates'!D$13)
+($K960*'fnd base rates'!D$14)
+($M960*'fnd base rates'!D$16)
+($N960*'fnd base rates'!D$17)
+($O960*'fnd base rates'!D$18)
+($P960*VLOOKUP($S960+12,rate_basefnd,4)))
*$R960</f>
        <v>1228.69</v>
      </c>
      <c r="W960" s="68">
        <f>(($D960*'fnd base rates'!E$7)
+($E960*'fnd base rates'!E$8)
+($F960*'fnd base rates'!E$9)
+($G960*'fnd base rates'!E$10)
+($H960*'fnd base rates'!E$11)
+($I960*'fnd base rates'!E$12)
+($J960*'fnd base rates'!E$13)
+($K960*'fnd base rates'!E$14)
+($M960*'fnd base rates'!E$16)
+($N960*'fnd base rates'!E$17)
+($O960*'fnd base rates'!E$18)
+($P960*VLOOKUP($S960+12,rate_basefnd,5)))
*$R960</f>
        <v>9173.2907999999989</v>
      </c>
      <c r="X960" s="68">
        <f>(($D960*'fnd base rates'!F$7)
+($E960*'fnd base rates'!F$8)
+($F960*'fnd base rates'!F$9)
+($G960*'fnd base rates'!F$10)
+($H960*'fnd base rates'!F$11)
+($I960*'fnd base rates'!F$12)
+($J960*'fnd base rates'!F$13)
+($K960*'fnd base rates'!F$14)
+($M960*'fnd base rates'!F$16)
+($N960*'fnd base rates'!F$17)
+($O960*'fnd base rates'!F$18)
+($P960*VLOOKUP($S960+12,rate_basefnd,6)))
*$R960</f>
        <v>997.85279999999989</v>
      </c>
      <c r="Y960" s="68">
        <f>(($D960*'fnd base rates'!G$7)
+($E960*'fnd base rates'!G$8)
+($F960*'fnd base rates'!G$9)
+($G960*'fnd base rates'!G$10)
+($H960*'fnd base rates'!G$11)
+($I960*'fnd base rates'!G$12)
+($J960*'fnd base rates'!G$13)
+($K960*'fnd base rates'!G$14)
+($M960*'fnd base rates'!G$16)
+($N960*'fnd base rates'!G$17)
+($O960*'fnd base rates'!G$18)
+($P960*VLOOKUP($S960+12,rate_basefnd,7)))
*$R960</f>
        <v>362.47039999999998</v>
      </c>
      <c r="Z960" s="68">
        <f>(($D960*'fnd base rates'!H$7)
+($E960*'fnd base rates'!H$8)
+($F960*'fnd base rates'!H$9)
+($G960*'fnd base rates'!H$10)
+($H960*'fnd base rates'!H$11)
+($I960*'fnd base rates'!H$12)
+($J960*'fnd base rates'!H$13)
+($K960*'fnd base rates'!H$14)
+($M960*'fnd base rates'!H$16)
+($N960*'fnd base rates'!H$17)
+($O960*'fnd base rates'!H$18)
+($P960*VLOOKUP($S960+12,rate_basefnd,8)))</f>
        <v>946.85400000000004</v>
      </c>
      <c r="AA960" s="68">
        <f>(($D960*'fnd base rates'!I$7)
+($E960*'fnd base rates'!I$8)
+($F960*'fnd base rates'!I$9)
+($G960*'fnd base rates'!I$10)
+($H960*'fnd base rates'!I$11)
+($I960*'fnd base rates'!I$12)
+($J960*'fnd base rates'!I$13)
+($K960*'fnd base rates'!I$14)
+($M960*'fnd base rates'!I$16)
+($N960*'fnd base rates'!I$17)
+($O960*'fnd base rates'!I$18)
+($P960*VLOOKUP($S960+12,rate_basefnd,9)))
*$R960</f>
        <v>622.70000000000005</v>
      </c>
      <c r="AB960" s="68">
        <f>(($D960*'fnd base rates'!J$7)
+($E960*'fnd base rates'!J$8)
+($F960*'fnd base rates'!J$9)
+($G960*'fnd base rates'!J$10)
+($H960*'fnd base rates'!J$11)
+($I960*'fnd base rates'!J$12)
+($J960*'fnd base rates'!J$13)
+($K960*'fnd base rates'!J$14)
+($M960*'fnd base rates'!J$16)
+($N960*'fnd base rates'!J$17)
+($O960*'fnd base rates'!J$18)
+($P960*VLOOKUP($S960+12,rate_basefnd,10)))
*$R960</f>
        <v>1416.9099999999999</v>
      </c>
      <c r="AC960" s="68">
        <f>(($D960*'fnd base rates'!K$7)
+($E960*'fnd base rates'!K$8)
+($F960*'fnd base rates'!K$9)
+($G960*'fnd base rates'!K$10)
+($H960*'fnd base rates'!K$11)
+($I960*'fnd base rates'!K$12)
+($J960*'fnd base rates'!K$13)
+($K960*'fnd base rates'!K$14)
+($M960*'fnd base rates'!K$16)
+($N960*'fnd base rates'!K$17)
+($O960*'fnd base rates'!K$18)
+($P960*VLOOKUP($S960+12,rate_basefnd,11)))
*$R960</f>
        <v>1280.886</v>
      </c>
      <c r="AD960" s="68">
        <f>(($D960*'fnd base rates'!L$7)
+($E960*'fnd base rates'!L$8)
+($F960*'fnd base rates'!L$9)
+($G960*'fnd base rates'!L$10)
+($H960*'fnd base rates'!L$11)
+($I960*'fnd base rates'!L$12)
+($J960*'fnd base rates'!L$13)
+($K960*'fnd base rates'!L$14)
+($M960*'fnd base rates'!L$16)
+($N960*'fnd base rates'!L$17)
+($O960*'fnd base rates'!L$18)
+($P960*VLOOKUP($S960+12,rate_basefnd,12)))</f>
        <v>2862.0888</v>
      </c>
      <c r="AE960" s="68">
        <f>(($D960*'fnd base rates'!M$7)
+($E960*'fnd base rates'!M$8)
+($F960*'fnd base rates'!M$9)
+($G960*'fnd base rates'!M$10)
+($H960*'fnd base rates'!M$11)
+($I960*'fnd base rates'!M$12)
+($J960*'fnd base rates'!M$13)
+($K960*'fnd base rates'!M$14)
+($M960*'fnd base rates'!M$16)
+($N960*'fnd base rates'!M$17)
+($O960*'fnd base rates'!M$18)
+($P960*VLOOKUP($S960+12,rate_basefnd,13)))</f>
        <v>0</v>
      </c>
      <c r="AF960" s="3">
        <f t="shared" si="197"/>
        <v>19571.594000000001</v>
      </c>
      <c r="AH960" s="205">
        <f t="shared" si="198"/>
        <v>3508281605</v>
      </c>
      <c r="AI960" s="3" t="str">
        <f t="shared" si="202"/>
        <v>3508</v>
      </c>
      <c r="AJ960" s="1" t="str">
        <f t="shared" si="203"/>
        <v>281</v>
      </c>
      <c r="AK960" s="1" t="str">
        <f t="shared" si="204"/>
        <v>605</v>
      </c>
      <c r="AL960" s="3">
        <f t="shared" si="199"/>
        <v>1</v>
      </c>
      <c r="AM960" s="3">
        <f t="shared" si="209"/>
        <v>1</v>
      </c>
      <c r="AN960" s="3">
        <f t="shared" si="205"/>
        <v>19571.594000000001</v>
      </c>
      <c r="AO960" s="3">
        <f t="shared" si="206"/>
        <v>19572</v>
      </c>
      <c r="AP960" s="3">
        <f t="shared" si="200"/>
        <v>1336</v>
      </c>
      <c r="AQ960" s="3">
        <v>18236</v>
      </c>
      <c r="AS960" s="68"/>
      <c r="AT960" s="68"/>
      <c r="AX960" s="4">
        <f t="shared" si="207"/>
        <v>0</v>
      </c>
      <c r="AZ960" s="4">
        <f t="shared" si="208"/>
        <v>0</v>
      </c>
      <c r="BB960" s="4"/>
    </row>
    <row r="961" spans="1:54" s="3" customFormat="1">
      <c r="A961" s="205" t="str">
        <f t="shared" si="210"/>
        <v>3508</v>
      </c>
      <c r="B961" s="1">
        <v>3508281680</v>
      </c>
      <c r="C961" s="7" t="s">
        <v>138</v>
      </c>
      <c r="D961" s="8">
        <f>'fnd enro'!D961</f>
        <v>0</v>
      </c>
      <c r="E961" s="8">
        <f>'fnd enro'!E961</f>
        <v>0</v>
      </c>
      <c r="F961" s="8">
        <f>'fnd enro'!F961</f>
        <v>0</v>
      </c>
      <c r="G961" s="8">
        <f>'fnd enro'!G961</f>
        <v>0</v>
      </c>
      <c r="H961" s="8">
        <f>'fnd enro'!H961</f>
        <v>0</v>
      </c>
      <c r="I961" s="8">
        <f>'fnd enro'!I961</f>
        <v>1</v>
      </c>
      <c r="J961" s="8">
        <f>'fnd enro'!J961</f>
        <v>0</v>
      </c>
      <c r="K961" s="9">
        <f>'fnd enro'!K961</f>
        <v>0.04</v>
      </c>
      <c r="L961" s="8">
        <f>'fnd enro'!L961</f>
        <v>0</v>
      </c>
      <c r="M961" s="8">
        <f>'fnd enro'!M961</f>
        <v>0</v>
      </c>
      <c r="N961" s="8">
        <f>'fnd enro'!N961</f>
        <v>0</v>
      </c>
      <c r="O961" s="8">
        <f>'fnd enro'!O961</f>
        <v>0</v>
      </c>
      <c r="P961" s="8">
        <f>'fnd enro'!P961</f>
        <v>1</v>
      </c>
      <c r="Q961" s="8">
        <f>'fnd enro'!R961</f>
        <v>1</v>
      </c>
      <c r="R961" s="9">
        <f t="shared" si="196"/>
        <v>1</v>
      </c>
      <c r="S961" s="8">
        <f>VALUE('fnd enro'!Q961)</f>
        <v>5</v>
      </c>
      <c r="T961" s="1"/>
      <c r="U961" s="68">
        <f>(($D961*'fnd base rates'!C$7)
+($E961*'fnd base rates'!C$8)
+($F961*'fnd base rates'!C$9)
+($G961*'fnd base rates'!C$10)
+($H961*'fnd base rates'!C$11)
+($I961*'fnd base rates'!C$12)
+($J961*'fnd base rates'!C$13)
+($K961*'fnd base rates'!C$14)
+($M961*'fnd base rates'!C$16)
+($N961*'fnd base rates'!C$17)
+($O961*'fnd base rates'!C$18)
+($P961*VLOOKUP($S961+12,rate_basefnd,3)))
*$R961</f>
        <v>671.25120000000004</v>
      </c>
      <c r="V961" s="68">
        <f>(($D961*'fnd base rates'!D$7)
+($E961*'fnd base rates'!D$8)
+($F961*'fnd base rates'!D$9)
+($G961*'fnd base rates'!D$10)
+($H961*'fnd base rates'!D$11)
+($I961*'fnd base rates'!D$12)
+($J961*'fnd base rates'!D$13)
+($K961*'fnd base rates'!D$14)
+($M961*'fnd base rates'!D$16)
+($N961*'fnd base rates'!D$17)
+($O961*'fnd base rates'!D$18)
+($P961*VLOOKUP($S961+12,rate_basefnd,4)))
*$R961</f>
        <v>1187.97</v>
      </c>
      <c r="W961" s="68">
        <f>(($D961*'fnd base rates'!E$7)
+($E961*'fnd base rates'!E$8)
+($F961*'fnd base rates'!E$9)
+($G961*'fnd base rates'!E$10)
+($H961*'fnd base rates'!E$11)
+($I961*'fnd base rates'!E$12)
+($J961*'fnd base rates'!E$13)
+($K961*'fnd base rates'!E$14)
+($M961*'fnd base rates'!E$16)
+($N961*'fnd base rates'!E$17)
+($O961*'fnd base rates'!E$18)
+($P961*VLOOKUP($S961+12,rate_basefnd,5)))
*$R961</f>
        <v>8775.8907999999992</v>
      </c>
      <c r="X961" s="68">
        <f>(($D961*'fnd base rates'!F$7)
+($E961*'fnd base rates'!F$8)
+($F961*'fnd base rates'!F$9)
+($G961*'fnd base rates'!F$10)
+($H961*'fnd base rates'!F$11)
+($I961*'fnd base rates'!F$12)
+($J961*'fnd base rates'!F$13)
+($K961*'fnd base rates'!F$14)
+($M961*'fnd base rates'!F$16)
+($N961*'fnd base rates'!F$17)
+($O961*'fnd base rates'!F$18)
+($P961*VLOOKUP($S961+12,rate_basefnd,6)))
*$R961</f>
        <v>997.85279999999989</v>
      </c>
      <c r="Y961" s="68">
        <f>(($D961*'fnd base rates'!G$7)
+($E961*'fnd base rates'!G$8)
+($F961*'fnd base rates'!G$9)
+($G961*'fnd base rates'!G$10)
+($H961*'fnd base rates'!G$11)
+($I961*'fnd base rates'!G$12)
+($J961*'fnd base rates'!G$13)
+($K961*'fnd base rates'!G$14)
+($M961*'fnd base rates'!G$16)
+($N961*'fnd base rates'!G$17)
+($O961*'fnd base rates'!G$18)
+($P961*VLOOKUP($S961+12,rate_basefnd,7)))
*$R961</f>
        <v>343.20039999999995</v>
      </c>
      <c r="Z961" s="68">
        <f>(($D961*'fnd base rates'!H$7)
+($E961*'fnd base rates'!H$8)
+($F961*'fnd base rates'!H$9)
+($G961*'fnd base rates'!H$10)
+($H961*'fnd base rates'!H$11)
+($I961*'fnd base rates'!H$12)
+($J961*'fnd base rates'!H$13)
+($K961*'fnd base rates'!H$14)
+($M961*'fnd base rates'!H$16)
+($N961*'fnd base rates'!H$17)
+($O961*'fnd base rates'!H$18)
+($P961*VLOOKUP($S961+12,rate_basefnd,8)))</f>
        <v>943.89400000000001</v>
      </c>
      <c r="AA961" s="68">
        <f>(($D961*'fnd base rates'!I$7)
+($E961*'fnd base rates'!I$8)
+($F961*'fnd base rates'!I$9)
+($G961*'fnd base rates'!I$10)
+($H961*'fnd base rates'!I$11)
+($I961*'fnd base rates'!I$12)
+($J961*'fnd base rates'!I$13)
+($K961*'fnd base rates'!I$14)
+($M961*'fnd base rates'!I$16)
+($N961*'fnd base rates'!I$17)
+($O961*'fnd base rates'!I$18)
+($P961*VLOOKUP($S961+12,rate_basefnd,9)))
*$R961</f>
        <v>606.62</v>
      </c>
      <c r="AB961" s="68">
        <f>(($D961*'fnd base rates'!J$7)
+($E961*'fnd base rates'!J$8)
+($F961*'fnd base rates'!J$9)
+($G961*'fnd base rates'!J$10)
+($H961*'fnd base rates'!J$11)
+($I961*'fnd base rates'!J$12)
+($J961*'fnd base rates'!J$13)
+($K961*'fnd base rates'!J$14)
+($M961*'fnd base rates'!J$16)
+($N961*'fnd base rates'!J$17)
+($O961*'fnd base rates'!J$18)
+($P961*VLOOKUP($S961+12,rate_basefnd,10)))
*$R961</f>
        <v>1333.29</v>
      </c>
      <c r="AC961" s="68">
        <f>(($D961*'fnd base rates'!K$7)
+($E961*'fnd base rates'!K$8)
+($F961*'fnd base rates'!K$9)
+($G961*'fnd base rates'!K$10)
+($H961*'fnd base rates'!K$11)
+($I961*'fnd base rates'!K$12)
+($J961*'fnd base rates'!K$13)
+($K961*'fnd base rates'!K$14)
+($M961*'fnd base rates'!K$16)
+($N961*'fnd base rates'!K$17)
+($O961*'fnd base rates'!K$18)
+($P961*VLOOKUP($S961+12,rate_basefnd,11)))
*$R961</f>
        <v>1280.886</v>
      </c>
      <c r="AD961" s="68">
        <f>(($D961*'fnd base rates'!L$7)
+($E961*'fnd base rates'!L$8)
+($F961*'fnd base rates'!L$9)
+($G961*'fnd base rates'!L$10)
+($H961*'fnd base rates'!L$11)
+($I961*'fnd base rates'!L$12)
+($J961*'fnd base rates'!L$13)
+($K961*'fnd base rates'!L$14)
+($M961*'fnd base rates'!L$16)
+($N961*'fnd base rates'!L$17)
+($O961*'fnd base rates'!L$18)
+($P961*VLOOKUP($S961+12,rate_basefnd,12)))</f>
        <v>2787.5288</v>
      </c>
      <c r="AE961" s="68">
        <f>(($D961*'fnd base rates'!M$7)
+($E961*'fnd base rates'!M$8)
+($F961*'fnd base rates'!M$9)
+($G961*'fnd base rates'!M$10)
+($H961*'fnd base rates'!M$11)
+($I961*'fnd base rates'!M$12)
+($J961*'fnd base rates'!M$13)
+($K961*'fnd base rates'!M$14)
+($M961*'fnd base rates'!M$16)
+($N961*'fnd base rates'!M$17)
+($O961*'fnd base rates'!M$18)
+($P961*VLOOKUP($S961+12,rate_basefnd,13)))</f>
        <v>0</v>
      </c>
      <c r="AF961" s="3">
        <f t="shared" si="197"/>
        <v>18928.383999999998</v>
      </c>
      <c r="AH961" s="205">
        <f t="shared" si="198"/>
        <v>3508281680</v>
      </c>
      <c r="AI961" s="3" t="str">
        <f t="shared" si="202"/>
        <v>3508</v>
      </c>
      <c r="AJ961" s="1" t="str">
        <f t="shared" si="203"/>
        <v>281</v>
      </c>
      <c r="AK961" s="1" t="str">
        <f t="shared" si="204"/>
        <v>680</v>
      </c>
      <c r="AL961" s="3">
        <f t="shared" si="199"/>
        <v>1</v>
      </c>
      <c r="AM961" s="3">
        <f t="shared" si="209"/>
        <v>1</v>
      </c>
      <c r="AN961" s="3">
        <f t="shared" si="205"/>
        <v>18928.383999999998</v>
      </c>
      <c r="AO961" s="3">
        <f t="shared" si="206"/>
        <v>18928</v>
      </c>
      <c r="AP961" s="3">
        <f t="shared" si="200"/>
        <v>973</v>
      </c>
      <c r="AQ961" s="3">
        <v>17955</v>
      </c>
      <c r="AS961" s="68"/>
      <c r="AT961" s="68"/>
      <c r="AX961" s="4">
        <f t="shared" si="207"/>
        <v>0</v>
      </c>
      <c r="AZ961" s="4">
        <f t="shared" si="208"/>
        <v>0</v>
      </c>
      <c r="BB961" s="4"/>
    </row>
    <row r="962" spans="1:54" s="3" customFormat="1">
      <c r="A962" s="205" t="str">
        <f t="shared" si="210"/>
        <v>3508</v>
      </c>
      <c r="B962" s="1">
        <v>3508281766</v>
      </c>
      <c r="C962" s="7" t="s">
        <v>138</v>
      </c>
      <c r="D962" s="8">
        <f>'fnd enro'!D962</f>
        <v>0</v>
      </c>
      <c r="E962" s="8">
        <f>'fnd enro'!E962</f>
        <v>0</v>
      </c>
      <c r="F962" s="8">
        <f>'fnd enro'!F962</f>
        <v>0</v>
      </c>
      <c r="G962" s="8">
        <f>'fnd enro'!G962</f>
        <v>0</v>
      </c>
      <c r="H962" s="8">
        <f>'fnd enro'!H962</f>
        <v>0</v>
      </c>
      <c r="I962" s="8">
        <f>'fnd enro'!I962</f>
        <v>1</v>
      </c>
      <c r="J962" s="8">
        <f>'fnd enro'!J962</f>
        <v>0</v>
      </c>
      <c r="K962" s="9">
        <f>'fnd enro'!K962</f>
        <v>0.04</v>
      </c>
      <c r="L962" s="8">
        <f>'fnd enro'!L962</f>
        <v>0</v>
      </c>
      <c r="M962" s="8">
        <f>'fnd enro'!M962</f>
        <v>0</v>
      </c>
      <c r="N962" s="8">
        <f>'fnd enro'!N962</f>
        <v>0</v>
      </c>
      <c r="O962" s="8">
        <f>'fnd enro'!O962</f>
        <v>0</v>
      </c>
      <c r="P962" s="8">
        <f>'fnd enro'!P962</f>
        <v>0</v>
      </c>
      <c r="Q962" s="8">
        <f>'fnd enro'!R962</f>
        <v>1</v>
      </c>
      <c r="R962" s="9">
        <f t="shared" si="196"/>
        <v>1</v>
      </c>
      <c r="S962" s="8">
        <f>VALUE('fnd enro'!Q962)</f>
        <v>7</v>
      </c>
      <c r="T962" s="1"/>
      <c r="U962" s="68">
        <f>(($D962*'fnd base rates'!C$7)
+($E962*'fnd base rates'!C$8)
+($F962*'fnd base rates'!C$9)
+($G962*'fnd base rates'!C$10)
+($H962*'fnd base rates'!C$11)
+($I962*'fnd base rates'!C$12)
+($J962*'fnd base rates'!C$13)
+($K962*'fnd base rates'!C$14)
+($M962*'fnd base rates'!C$16)
+($N962*'fnd base rates'!C$17)
+($O962*'fnd base rates'!C$18)
+($P962*VLOOKUP($S962+12,rate_basefnd,3)))
*$R962</f>
        <v>599.66120000000001</v>
      </c>
      <c r="V962" s="68">
        <f>(($D962*'fnd base rates'!D$7)
+($E962*'fnd base rates'!D$8)
+($F962*'fnd base rates'!D$9)
+($G962*'fnd base rates'!D$10)
+($H962*'fnd base rates'!D$11)
+($I962*'fnd base rates'!D$12)
+($J962*'fnd base rates'!D$13)
+($K962*'fnd base rates'!D$14)
+($M962*'fnd base rates'!D$16)
+($N962*'fnd base rates'!D$17)
+($O962*'fnd base rates'!D$18)
+($P962*VLOOKUP($S962+12,rate_basefnd,4)))
*$R962</f>
        <v>848.74</v>
      </c>
      <c r="W962" s="68">
        <f>(($D962*'fnd base rates'!E$7)
+($E962*'fnd base rates'!E$8)
+($F962*'fnd base rates'!E$9)
+($G962*'fnd base rates'!E$10)
+($H962*'fnd base rates'!E$11)
+($I962*'fnd base rates'!E$12)
+($J962*'fnd base rates'!E$13)
+($K962*'fnd base rates'!E$14)
+($M962*'fnd base rates'!E$16)
+($N962*'fnd base rates'!E$17)
+($O962*'fnd base rates'!E$18)
+($P962*VLOOKUP($S962+12,rate_basefnd,5)))
*$R962</f>
        <v>5464.3107999999993</v>
      </c>
      <c r="X962" s="68">
        <f>(($D962*'fnd base rates'!F$7)
+($E962*'fnd base rates'!F$8)
+($F962*'fnd base rates'!F$9)
+($G962*'fnd base rates'!F$10)
+($H962*'fnd base rates'!F$11)
+($I962*'fnd base rates'!F$12)
+($J962*'fnd base rates'!F$13)
+($K962*'fnd base rates'!F$14)
+($M962*'fnd base rates'!F$16)
+($N962*'fnd base rates'!F$17)
+($O962*'fnd base rates'!F$18)
+($P962*VLOOKUP($S962+12,rate_basefnd,6)))
*$R962</f>
        <v>997.85279999999989</v>
      </c>
      <c r="Y962" s="68">
        <f>(($D962*'fnd base rates'!G$7)
+($E962*'fnd base rates'!G$8)
+($F962*'fnd base rates'!G$9)
+($G962*'fnd base rates'!G$10)
+($H962*'fnd base rates'!G$11)
+($I962*'fnd base rates'!G$12)
+($J962*'fnd base rates'!G$13)
+($K962*'fnd base rates'!G$14)
+($M962*'fnd base rates'!G$16)
+($N962*'fnd base rates'!G$17)
+($O962*'fnd base rates'!G$18)
+($P962*VLOOKUP($S962+12,rate_basefnd,7)))
*$R962</f>
        <v>182.53039999999999</v>
      </c>
      <c r="Z962" s="68">
        <f>(($D962*'fnd base rates'!H$7)
+($E962*'fnd base rates'!H$8)
+($F962*'fnd base rates'!H$9)
+($G962*'fnd base rates'!H$10)
+($H962*'fnd base rates'!H$11)
+($I962*'fnd base rates'!H$12)
+($J962*'fnd base rates'!H$13)
+($K962*'fnd base rates'!H$14)
+($M962*'fnd base rates'!H$16)
+($N962*'fnd base rates'!H$17)
+($O962*'fnd base rates'!H$18)
+($P962*VLOOKUP($S962+12,rate_basefnd,8)))</f>
        <v>919.26400000000001</v>
      </c>
      <c r="AA962" s="68">
        <f>(($D962*'fnd base rates'!I$7)
+($E962*'fnd base rates'!I$8)
+($F962*'fnd base rates'!I$9)
+($G962*'fnd base rates'!I$10)
+($H962*'fnd base rates'!I$11)
+($I962*'fnd base rates'!I$12)
+($J962*'fnd base rates'!I$13)
+($K962*'fnd base rates'!I$14)
+($M962*'fnd base rates'!I$16)
+($N962*'fnd base rates'!I$17)
+($O962*'fnd base rates'!I$18)
+($P962*VLOOKUP($S962+12,rate_basefnd,9)))
*$R962</f>
        <v>472.52</v>
      </c>
      <c r="AB962" s="68">
        <f>(($D962*'fnd base rates'!J$7)
+($E962*'fnd base rates'!J$8)
+($F962*'fnd base rates'!J$9)
+($G962*'fnd base rates'!J$10)
+($H962*'fnd base rates'!J$11)
+($I962*'fnd base rates'!J$12)
+($J962*'fnd base rates'!J$13)
+($K962*'fnd base rates'!J$14)
+($M962*'fnd base rates'!J$16)
+($N962*'fnd base rates'!J$17)
+($O962*'fnd base rates'!J$18)
+($P962*VLOOKUP($S962+12,rate_basefnd,10)))
*$R962</f>
        <v>636.49</v>
      </c>
      <c r="AC962" s="68">
        <f>(($D962*'fnd base rates'!K$7)
+($E962*'fnd base rates'!K$8)
+($F962*'fnd base rates'!K$9)
+($G962*'fnd base rates'!K$10)
+($H962*'fnd base rates'!K$11)
+($I962*'fnd base rates'!K$12)
+($J962*'fnd base rates'!K$13)
+($K962*'fnd base rates'!K$14)
+($M962*'fnd base rates'!K$16)
+($N962*'fnd base rates'!K$17)
+($O962*'fnd base rates'!K$18)
+($P962*VLOOKUP($S962+12,rate_basefnd,11)))
*$R962</f>
        <v>1280.886</v>
      </c>
      <c r="AD962" s="68">
        <f>(($D962*'fnd base rates'!L$7)
+($E962*'fnd base rates'!L$8)
+($F962*'fnd base rates'!L$9)
+($G962*'fnd base rates'!L$10)
+($H962*'fnd base rates'!L$11)
+($I962*'fnd base rates'!L$12)
+($J962*'fnd base rates'!L$13)
+($K962*'fnd base rates'!L$14)
+($M962*'fnd base rates'!L$16)
+($N962*'fnd base rates'!L$17)
+($O962*'fnd base rates'!L$18)
+($P962*VLOOKUP($S962+12,rate_basefnd,12)))</f>
        <v>2166.2388000000001</v>
      </c>
      <c r="AE962" s="68">
        <f>(($D962*'fnd base rates'!M$7)
+($E962*'fnd base rates'!M$8)
+($F962*'fnd base rates'!M$9)
+($G962*'fnd base rates'!M$10)
+($H962*'fnd base rates'!M$11)
+($I962*'fnd base rates'!M$12)
+($J962*'fnd base rates'!M$13)
+($K962*'fnd base rates'!M$14)
+($M962*'fnd base rates'!M$16)
+($N962*'fnd base rates'!M$17)
+($O962*'fnd base rates'!M$18)
+($P962*VLOOKUP($S962+12,rate_basefnd,13)))</f>
        <v>0</v>
      </c>
      <c r="AF962" s="3">
        <f t="shared" si="197"/>
        <v>13568.493999999999</v>
      </c>
      <c r="AH962" s="205">
        <f t="shared" si="198"/>
        <v>3508281766</v>
      </c>
      <c r="AI962" s="3" t="str">
        <f t="shared" si="202"/>
        <v>3508</v>
      </c>
      <c r="AJ962" s="1" t="str">
        <f t="shared" si="203"/>
        <v>281</v>
      </c>
      <c r="AK962" s="1" t="str">
        <f t="shared" si="204"/>
        <v>766</v>
      </c>
      <c r="AL962" s="3">
        <f t="shared" si="199"/>
        <v>1</v>
      </c>
      <c r="AM962" s="3">
        <f t="shared" si="209"/>
        <v>1</v>
      </c>
      <c r="AN962" s="3">
        <f t="shared" si="205"/>
        <v>13568.493999999999</v>
      </c>
      <c r="AO962" s="3">
        <f t="shared" si="206"/>
        <v>13568</v>
      </c>
      <c r="AP962" s="3">
        <f t="shared" si="200"/>
        <v>-6161</v>
      </c>
      <c r="AQ962" s="3">
        <v>19729</v>
      </c>
      <c r="AS962" s="68"/>
      <c r="AT962" s="68"/>
      <c r="AX962" s="4">
        <f t="shared" si="207"/>
        <v>0</v>
      </c>
      <c r="AZ962" s="4">
        <f t="shared" si="208"/>
        <v>0</v>
      </c>
      <c r="BB962" s="4"/>
    </row>
    <row r="963" spans="1:54" s="3" customFormat="1">
      <c r="A963" s="205" t="str">
        <f t="shared" si="210"/>
        <v>3509</v>
      </c>
      <c r="B963" s="1">
        <v>3509095003</v>
      </c>
      <c r="C963" s="7" t="s">
        <v>140</v>
      </c>
      <c r="D963" s="8">
        <f>'fnd enro'!D963</f>
        <v>0</v>
      </c>
      <c r="E963" s="8">
        <f>'fnd enro'!E963</f>
        <v>0</v>
      </c>
      <c r="F963" s="8">
        <f>'fnd enro'!F963</f>
        <v>0</v>
      </c>
      <c r="G963" s="8">
        <f>'fnd enro'!G963</f>
        <v>0</v>
      </c>
      <c r="H963" s="8">
        <f>'fnd enro'!H963</f>
        <v>0</v>
      </c>
      <c r="I963" s="8">
        <f>'fnd enro'!I963</f>
        <v>1</v>
      </c>
      <c r="J963" s="8">
        <f>'fnd enro'!J963</f>
        <v>0</v>
      </c>
      <c r="K963" s="9">
        <f>'fnd enro'!K963</f>
        <v>0.04</v>
      </c>
      <c r="L963" s="8">
        <f>'fnd enro'!L963</f>
        <v>0</v>
      </c>
      <c r="M963" s="8">
        <f>'fnd enro'!M963</f>
        <v>0</v>
      </c>
      <c r="N963" s="8">
        <f>'fnd enro'!N963</f>
        <v>0</v>
      </c>
      <c r="O963" s="8">
        <f>'fnd enro'!O963</f>
        <v>0</v>
      </c>
      <c r="P963" s="8">
        <f>'fnd enro'!P963</f>
        <v>1</v>
      </c>
      <c r="Q963" s="8">
        <f>'fnd enro'!R963</f>
        <v>1</v>
      </c>
      <c r="R963" s="9">
        <f t="shared" si="196"/>
        <v>1</v>
      </c>
      <c r="S963" s="8">
        <f>VALUE('fnd enro'!Q963)</f>
        <v>6</v>
      </c>
      <c r="T963" s="1"/>
      <c r="U963" s="68">
        <f>(($D963*'fnd base rates'!C$7)
+($E963*'fnd base rates'!C$8)
+($F963*'fnd base rates'!C$9)
+($G963*'fnd base rates'!C$10)
+($H963*'fnd base rates'!C$11)
+($I963*'fnd base rates'!C$12)
+($J963*'fnd base rates'!C$13)
+($K963*'fnd base rates'!C$14)
+($M963*'fnd base rates'!C$16)
+($N963*'fnd base rates'!C$17)
+($O963*'fnd base rates'!C$18)
+($P963*VLOOKUP($S963+12,rate_basefnd,3)))
*$R963</f>
        <v>679.85120000000006</v>
      </c>
      <c r="V963" s="68">
        <f>(($D963*'fnd base rates'!D$7)
+($E963*'fnd base rates'!D$8)
+($F963*'fnd base rates'!D$9)
+($G963*'fnd base rates'!D$10)
+($H963*'fnd base rates'!D$11)
+($I963*'fnd base rates'!D$12)
+($J963*'fnd base rates'!D$13)
+($K963*'fnd base rates'!D$14)
+($M963*'fnd base rates'!D$16)
+($N963*'fnd base rates'!D$17)
+($O963*'fnd base rates'!D$18)
+($P963*VLOOKUP($S963+12,rate_basefnd,4)))
*$R963</f>
        <v>1228.69</v>
      </c>
      <c r="W963" s="68">
        <f>(($D963*'fnd base rates'!E$7)
+($E963*'fnd base rates'!E$8)
+($F963*'fnd base rates'!E$9)
+($G963*'fnd base rates'!E$10)
+($H963*'fnd base rates'!E$11)
+($I963*'fnd base rates'!E$12)
+($J963*'fnd base rates'!E$13)
+($K963*'fnd base rates'!E$14)
+($M963*'fnd base rates'!E$16)
+($N963*'fnd base rates'!E$17)
+($O963*'fnd base rates'!E$18)
+($P963*VLOOKUP($S963+12,rate_basefnd,5)))
*$R963</f>
        <v>9173.2907999999989</v>
      </c>
      <c r="X963" s="68">
        <f>(($D963*'fnd base rates'!F$7)
+($E963*'fnd base rates'!F$8)
+($F963*'fnd base rates'!F$9)
+($G963*'fnd base rates'!F$10)
+($H963*'fnd base rates'!F$11)
+($I963*'fnd base rates'!F$12)
+($J963*'fnd base rates'!F$13)
+($K963*'fnd base rates'!F$14)
+($M963*'fnd base rates'!F$16)
+($N963*'fnd base rates'!F$17)
+($O963*'fnd base rates'!F$18)
+($P963*VLOOKUP($S963+12,rate_basefnd,6)))
*$R963</f>
        <v>997.85279999999989</v>
      </c>
      <c r="Y963" s="68">
        <f>(($D963*'fnd base rates'!G$7)
+($E963*'fnd base rates'!G$8)
+($F963*'fnd base rates'!G$9)
+($G963*'fnd base rates'!G$10)
+($H963*'fnd base rates'!G$11)
+($I963*'fnd base rates'!G$12)
+($J963*'fnd base rates'!G$13)
+($K963*'fnd base rates'!G$14)
+($M963*'fnd base rates'!G$16)
+($N963*'fnd base rates'!G$17)
+($O963*'fnd base rates'!G$18)
+($P963*VLOOKUP($S963+12,rate_basefnd,7)))
*$R963</f>
        <v>362.47039999999998</v>
      </c>
      <c r="Z963" s="68">
        <f>(($D963*'fnd base rates'!H$7)
+($E963*'fnd base rates'!H$8)
+($F963*'fnd base rates'!H$9)
+($G963*'fnd base rates'!H$10)
+($H963*'fnd base rates'!H$11)
+($I963*'fnd base rates'!H$12)
+($J963*'fnd base rates'!H$13)
+($K963*'fnd base rates'!H$14)
+($M963*'fnd base rates'!H$16)
+($N963*'fnd base rates'!H$17)
+($O963*'fnd base rates'!H$18)
+($P963*VLOOKUP($S963+12,rate_basefnd,8)))</f>
        <v>946.85400000000004</v>
      </c>
      <c r="AA963" s="68">
        <f>(($D963*'fnd base rates'!I$7)
+($E963*'fnd base rates'!I$8)
+($F963*'fnd base rates'!I$9)
+($G963*'fnd base rates'!I$10)
+($H963*'fnd base rates'!I$11)
+($I963*'fnd base rates'!I$12)
+($J963*'fnd base rates'!I$13)
+($K963*'fnd base rates'!I$14)
+($M963*'fnd base rates'!I$16)
+($N963*'fnd base rates'!I$17)
+($O963*'fnd base rates'!I$18)
+($P963*VLOOKUP($S963+12,rate_basefnd,9)))
*$R963</f>
        <v>622.70000000000005</v>
      </c>
      <c r="AB963" s="68">
        <f>(($D963*'fnd base rates'!J$7)
+($E963*'fnd base rates'!J$8)
+($F963*'fnd base rates'!J$9)
+($G963*'fnd base rates'!J$10)
+($H963*'fnd base rates'!J$11)
+($I963*'fnd base rates'!J$12)
+($J963*'fnd base rates'!J$13)
+($K963*'fnd base rates'!J$14)
+($M963*'fnd base rates'!J$16)
+($N963*'fnd base rates'!J$17)
+($O963*'fnd base rates'!J$18)
+($P963*VLOOKUP($S963+12,rate_basefnd,10)))
*$R963</f>
        <v>1416.9099999999999</v>
      </c>
      <c r="AC963" s="68">
        <f>(($D963*'fnd base rates'!K$7)
+($E963*'fnd base rates'!K$8)
+($F963*'fnd base rates'!K$9)
+($G963*'fnd base rates'!K$10)
+($H963*'fnd base rates'!K$11)
+($I963*'fnd base rates'!K$12)
+($J963*'fnd base rates'!K$13)
+($K963*'fnd base rates'!K$14)
+($M963*'fnd base rates'!K$16)
+($N963*'fnd base rates'!K$17)
+($O963*'fnd base rates'!K$18)
+($P963*VLOOKUP($S963+12,rate_basefnd,11)))
*$R963</f>
        <v>1280.886</v>
      </c>
      <c r="AD963" s="68">
        <f>(($D963*'fnd base rates'!L$7)
+($E963*'fnd base rates'!L$8)
+($F963*'fnd base rates'!L$9)
+($G963*'fnd base rates'!L$10)
+($H963*'fnd base rates'!L$11)
+($I963*'fnd base rates'!L$12)
+($J963*'fnd base rates'!L$13)
+($K963*'fnd base rates'!L$14)
+($M963*'fnd base rates'!L$16)
+($N963*'fnd base rates'!L$17)
+($O963*'fnd base rates'!L$18)
+($P963*VLOOKUP($S963+12,rate_basefnd,12)))</f>
        <v>2862.0888</v>
      </c>
      <c r="AE963" s="68">
        <f>(($D963*'fnd base rates'!M$7)
+($E963*'fnd base rates'!M$8)
+($F963*'fnd base rates'!M$9)
+($G963*'fnd base rates'!M$10)
+($H963*'fnd base rates'!M$11)
+($I963*'fnd base rates'!M$12)
+($J963*'fnd base rates'!M$13)
+($K963*'fnd base rates'!M$14)
+($M963*'fnd base rates'!M$16)
+($N963*'fnd base rates'!M$17)
+($O963*'fnd base rates'!M$18)
+($P963*VLOOKUP($S963+12,rate_basefnd,13)))</f>
        <v>0</v>
      </c>
      <c r="AF963" s="3">
        <f t="shared" si="197"/>
        <v>19571.594000000001</v>
      </c>
      <c r="AH963" s="205">
        <f t="shared" si="198"/>
        <v>3509095003</v>
      </c>
      <c r="AI963" s="3" t="str">
        <f t="shared" si="202"/>
        <v>3509</v>
      </c>
      <c r="AJ963" s="1" t="str">
        <f t="shared" si="203"/>
        <v>095</v>
      </c>
      <c r="AK963" s="1" t="str">
        <f t="shared" si="204"/>
        <v>003</v>
      </c>
      <c r="AL963" s="3">
        <f t="shared" si="199"/>
        <v>1</v>
      </c>
      <c r="AM963" s="3">
        <f t="shared" si="209"/>
        <v>1</v>
      </c>
      <c r="AN963" s="3">
        <f t="shared" si="205"/>
        <v>19571.594000000001</v>
      </c>
      <c r="AO963" s="3">
        <f t="shared" si="206"/>
        <v>19572</v>
      </c>
      <c r="AP963" s="3">
        <f t="shared" ref="AP963:AP1026" si="211">AO963-AQ963</f>
        <v>3074</v>
      </c>
      <c r="AQ963" s="3">
        <v>16498</v>
      </c>
      <c r="AS963" s="68"/>
      <c r="AT963" s="68"/>
      <c r="AX963" s="4">
        <f t="shared" si="207"/>
        <v>0</v>
      </c>
      <c r="AZ963" s="4">
        <f t="shared" si="208"/>
        <v>0</v>
      </c>
      <c r="BB963" s="4"/>
    </row>
    <row r="964" spans="1:54" s="3" customFormat="1">
      <c r="A964" s="205" t="str">
        <f t="shared" si="210"/>
        <v>3509</v>
      </c>
      <c r="B964" s="1">
        <v>3509095072</v>
      </c>
      <c r="C964" s="7" t="s">
        <v>140</v>
      </c>
      <c r="D964" s="8">
        <f>'fnd enro'!D964</f>
        <v>0</v>
      </c>
      <c r="E964" s="8">
        <f>'fnd enro'!E964</f>
        <v>0</v>
      </c>
      <c r="F964" s="8">
        <f>'fnd enro'!F964</f>
        <v>0</v>
      </c>
      <c r="G964" s="8">
        <f>'fnd enro'!G964</f>
        <v>0</v>
      </c>
      <c r="H964" s="8">
        <f>'fnd enro'!H964</f>
        <v>0</v>
      </c>
      <c r="I964" s="8">
        <f>'fnd enro'!I964</f>
        <v>2</v>
      </c>
      <c r="J964" s="8">
        <f>'fnd enro'!J964</f>
        <v>0</v>
      </c>
      <c r="K964" s="9">
        <f>'fnd enro'!K964</f>
        <v>0.08</v>
      </c>
      <c r="L964" s="8">
        <f>'fnd enro'!L964</f>
        <v>0</v>
      </c>
      <c r="M964" s="8">
        <f>'fnd enro'!M964</f>
        <v>0</v>
      </c>
      <c r="N964" s="8">
        <f>'fnd enro'!N964</f>
        <v>0</v>
      </c>
      <c r="O964" s="8">
        <f>'fnd enro'!O964</f>
        <v>0</v>
      </c>
      <c r="P964" s="8">
        <f>'fnd enro'!P964</f>
        <v>1</v>
      </c>
      <c r="Q964" s="8">
        <f>'fnd enro'!R964</f>
        <v>2</v>
      </c>
      <c r="R964" s="9">
        <f t="shared" si="196"/>
        <v>1</v>
      </c>
      <c r="S964" s="8">
        <f>VALUE('fnd enro'!Q964)</f>
        <v>6</v>
      </c>
      <c r="T964" s="1"/>
      <c r="U964" s="68">
        <f>(($D964*'fnd base rates'!C$7)
+($E964*'fnd base rates'!C$8)
+($F964*'fnd base rates'!C$9)
+($G964*'fnd base rates'!C$10)
+($H964*'fnd base rates'!C$11)
+($I964*'fnd base rates'!C$12)
+($J964*'fnd base rates'!C$13)
+($K964*'fnd base rates'!C$14)
+($M964*'fnd base rates'!C$16)
+($N964*'fnd base rates'!C$17)
+($O964*'fnd base rates'!C$18)
+($P964*VLOOKUP($S964+12,rate_basefnd,3)))
*$R964</f>
        <v>1279.5124000000001</v>
      </c>
      <c r="V964" s="68">
        <f>(($D964*'fnd base rates'!D$7)
+($E964*'fnd base rates'!D$8)
+($F964*'fnd base rates'!D$9)
+($G964*'fnd base rates'!D$10)
+($H964*'fnd base rates'!D$11)
+($I964*'fnd base rates'!D$12)
+($J964*'fnd base rates'!D$13)
+($K964*'fnd base rates'!D$14)
+($M964*'fnd base rates'!D$16)
+($N964*'fnd base rates'!D$17)
+($O964*'fnd base rates'!D$18)
+($P964*VLOOKUP($S964+12,rate_basefnd,4)))
*$R964</f>
        <v>2077.4299999999998</v>
      </c>
      <c r="W964" s="68">
        <f>(($D964*'fnd base rates'!E$7)
+($E964*'fnd base rates'!E$8)
+($F964*'fnd base rates'!E$9)
+($G964*'fnd base rates'!E$10)
+($H964*'fnd base rates'!E$11)
+($I964*'fnd base rates'!E$12)
+($J964*'fnd base rates'!E$13)
+($K964*'fnd base rates'!E$14)
+($M964*'fnd base rates'!E$16)
+($N964*'fnd base rates'!E$17)
+($O964*'fnd base rates'!E$18)
+($P964*VLOOKUP($S964+12,rate_basefnd,5)))
*$R964</f>
        <v>14637.601599999998</v>
      </c>
      <c r="X964" s="68">
        <f>(($D964*'fnd base rates'!F$7)
+($E964*'fnd base rates'!F$8)
+($F964*'fnd base rates'!F$9)
+($G964*'fnd base rates'!F$10)
+($H964*'fnd base rates'!F$11)
+($I964*'fnd base rates'!F$12)
+($J964*'fnd base rates'!F$13)
+($K964*'fnd base rates'!F$14)
+($M964*'fnd base rates'!F$16)
+($N964*'fnd base rates'!F$17)
+($O964*'fnd base rates'!F$18)
+($P964*VLOOKUP($S964+12,rate_basefnd,6)))
*$R964</f>
        <v>1995.7055999999998</v>
      </c>
      <c r="Y964" s="68">
        <f>(($D964*'fnd base rates'!G$7)
+($E964*'fnd base rates'!G$8)
+($F964*'fnd base rates'!G$9)
+($G964*'fnd base rates'!G$10)
+($H964*'fnd base rates'!G$11)
+($I964*'fnd base rates'!G$12)
+($J964*'fnd base rates'!G$13)
+($K964*'fnd base rates'!G$14)
+($M964*'fnd base rates'!G$16)
+($N964*'fnd base rates'!G$17)
+($O964*'fnd base rates'!G$18)
+($P964*VLOOKUP($S964+12,rate_basefnd,7)))
*$R964</f>
        <v>545.00080000000003</v>
      </c>
      <c r="Z964" s="68">
        <f>(($D964*'fnd base rates'!H$7)
+($E964*'fnd base rates'!H$8)
+($F964*'fnd base rates'!H$9)
+($G964*'fnd base rates'!H$10)
+($H964*'fnd base rates'!H$11)
+($I964*'fnd base rates'!H$12)
+($J964*'fnd base rates'!H$13)
+($K964*'fnd base rates'!H$14)
+($M964*'fnd base rates'!H$16)
+($N964*'fnd base rates'!H$17)
+($O964*'fnd base rates'!H$18)
+($P964*VLOOKUP($S964+12,rate_basefnd,8)))</f>
        <v>1866.1179999999999</v>
      </c>
      <c r="AA964" s="68">
        <f>(($D964*'fnd base rates'!I$7)
+($E964*'fnd base rates'!I$8)
+($F964*'fnd base rates'!I$9)
+($G964*'fnd base rates'!I$10)
+($H964*'fnd base rates'!I$11)
+($I964*'fnd base rates'!I$12)
+($J964*'fnd base rates'!I$13)
+($K964*'fnd base rates'!I$14)
+($M964*'fnd base rates'!I$16)
+($N964*'fnd base rates'!I$17)
+($O964*'fnd base rates'!I$18)
+($P964*VLOOKUP($S964+12,rate_basefnd,9)))
*$R964</f>
        <v>1095.22</v>
      </c>
      <c r="AB964" s="68">
        <f>(($D964*'fnd base rates'!J$7)
+($E964*'fnd base rates'!J$8)
+($F964*'fnd base rates'!J$9)
+($G964*'fnd base rates'!J$10)
+($H964*'fnd base rates'!J$11)
+($I964*'fnd base rates'!J$12)
+($J964*'fnd base rates'!J$13)
+($K964*'fnd base rates'!J$14)
+($M964*'fnd base rates'!J$16)
+($N964*'fnd base rates'!J$17)
+($O964*'fnd base rates'!J$18)
+($P964*VLOOKUP($S964+12,rate_basefnd,10)))
*$R964</f>
        <v>2053.4</v>
      </c>
      <c r="AC964" s="68">
        <f>(($D964*'fnd base rates'!K$7)
+($E964*'fnd base rates'!K$8)
+($F964*'fnd base rates'!K$9)
+($G964*'fnd base rates'!K$10)
+($H964*'fnd base rates'!K$11)
+($I964*'fnd base rates'!K$12)
+($J964*'fnd base rates'!K$13)
+($K964*'fnd base rates'!K$14)
+($M964*'fnd base rates'!K$16)
+($N964*'fnd base rates'!K$17)
+($O964*'fnd base rates'!K$18)
+($P964*VLOOKUP($S964+12,rate_basefnd,11)))
*$R964</f>
        <v>2561.7719999999999</v>
      </c>
      <c r="AD964" s="68">
        <f>(($D964*'fnd base rates'!L$7)
+($E964*'fnd base rates'!L$8)
+($F964*'fnd base rates'!L$9)
+($G964*'fnd base rates'!L$10)
+($H964*'fnd base rates'!L$11)
+($I964*'fnd base rates'!L$12)
+($J964*'fnd base rates'!L$13)
+($K964*'fnd base rates'!L$14)
+($M964*'fnd base rates'!L$16)
+($N964*'fnd base rates'!L$17)
+($O964*'fnd base rates'!L$18)
+($P964*VLOOKUP($S964+12,rate_basefnd,12)))</f>
        <v>5028.3276000000005</v>
      </c>
      <c r="AE964" s="68">
        <f>(($D964*'fnd base rates'!M$7)
+($E964*'fnd base rates'!M$8)
+($F964*'fnd base rates'!M$9)
+($G964*'fnd base rates'!M$10)
+($H964*'fnd base rates'!M$11)
+($I964*'fnd base rates'!M$12)
+($J964*'fnd base rates'!M$13)
+($K964*'fnd base rates'!M$14)
+($M964*'fnd base rates'!M$16)
+($N964*'fnd base rates'!M$17)
+($O964*'fnd base rates'!M$18)
+($P964*VLOOKUP($S964+12,rate_basefnd,13)))</f>
        <v>0</v>
      </c>
      <c r="AF964" s="3">
        <f t="shared" si="197"/>
        <v>33140.088000000003</v>
      </c>
      <c r="AH964" s="205">
        <f t="shared" si="198"/>
        <v>3509095072</v>
      </c>
      <c r="AI964" s="3" t="str">
        <f t="shared" si="202"/>
        <v>3509</v>
      </c>
      <c r="AJ964" s="1" t="str">
        <f t="shared" si="203"/>
        <v>095</v>
      </c>
      <c r="AK964" s="1" t="str">
        <f t="shared" si="204"/>
        <v>072</v>
      </c>
      <c r="AL964" s="3">
        <f t="shared" si="199"/>
        <v>1</v>
      </c>
      <c r="AM964" s="3">
        <f t="shared" si="209"/>
        <v>2</v>
      </c>
      <c r="AN964" s="3">
        <f t="shared" si="205"/>
        <v>33140.088000000003</v>
      </c>
      <c r="AO964" s="3">
        <f t="shared" si="206"/>
        <v>16570</v>
      </c>
      <c r="AP964" s="3">
        <f t="shared" si="211"/>
        <v>-744</v>
      </c>
      <c r="AQ964" s="3">
        <v>17314</v>
      </c>
      <c r="AS964" s="68"/>
      <c r="AT964" s="68"/>
      <c r="AX964" s="4">
        <f t="shared" si="207"/>
        <v>0</v>
      </c>
      <c r="AZ964" s="4">
        <f t="shared" si="208"/>
        <v>0</v>
      </c>
      <c r="BB964" s="4"/>
    </row>
    <row r="965" spans="1:54" s="3" customFormat="1">
      <c r="A965" s="205" t="str">
        <f t="shared" si="210"/>
        <v>3509</v>
      </c>
      <c r="B965" s="1">
        <v>3509095095</v>
      </c>
      <c r="C965" s="7" t="s">
        <v>140</v>
      </c>
      <c r="D965" s="8">
        <f>'fnd enro'!D965</f>
        <v>0</v>
      </c>
      <c r="E965" s="8">
        <f>'fnd enro'!E965</f>
        <v>0</v>
      </c>
      <c r="F965" s="8">
        <f>'fnd enro'!F965</f>
        <v>0</v>
      </c>
      <c r="G965" s="8">
        <f>'fnd enro'!G965</f>
        <v>0</v>
      </c>
      <c r="H965" s="8">
        <f>'fnd enro'!H965</f>
        <v>310</v>
      </c>
      <c r="I965" s="8">
        <f>'fnd enro'!I965</f>
        <v>275</v>
      </c>
      <c r="J965" s="8">
        <f>'fnd enro'!J965</f>
        <v>0</v>
      </c>
      <c r="K965" s="9">
        <f>'fnd enro'!K965</f>
        <v>23.4</v>
      </c>
      <c r="L965" s="8">
        <f>'fnd enro'!L965</f>
        <v>0</v>
      </c>
      <c r="M965" s="8">
        <f>'fnd enro'!M965</f>
        <v>0</v>
      </c>
      <c r="N965" s="8">
        <f>'fnd enro'!N965</f>
        <v>36</v>
      </c>
      <c r="O965" s="8">
        <f>'fnd enro'!O965</f>
        <v>37</v>
      </c>
      <c r="P965" s="8">
        <f>'fnd enro'!P965</f>
        <v>447</v>
      </c>
      <c r="Q965" s="8">
        <f>'fnd enro'!R965</f>
        <v>585</v>
      </c>
      <c r="R965" s="9">
        <f t="shared" si="196"/>
        <v>1</v>
      </c>
      <c r="S965" s="8">
        <f>VALUE('fnd enro'!Q965)</f>
        <v>12</v>
      </c>
      <c r="T965" s="1"/>
      <c r="U965" s="68">
        <f>(($D965*'fnd base rates'!C$7)
+($E965*'fnd base rates'!C$8)
+($F965*'fnd base rates'!C$9)
+($G965*'fnd base rates'!C$10)
+($H965*'fnd base rates'!C$11)
+($I965*'fnd base rates'!C$12)
+($J965*'fnd base rates'!C$13)
+($K965*'fnd base rates'!C$14)
+($M965*'fnd base rates'!C$16)
+($N965*'fnd base rates'!C$17)
+($O965*'fnd base rates'!C$18)
+($P965*VLOOKUP($S965+12,rate_basefnd,3)))
*$R965</f>
        <v>425202.79200000002</v>
      </c>
      <c r="V965" s="68">
        <f>(($D965*'fnd base rates'!D$7)
+($E965*'fnd base rates'!D$8)
+($F965*'fnd base rates'!D$9)
+($G965*'fnd base rates'!D$10)
+($H965*'fnd base rates'!D$11)
+($I965*'fnd base rates'!D$12)
+($J965*'fnd base rates'!D$13)
+($K965*'fnd base rates'!D$14)
+($M965*'fnd base rates'!D$16)
+($N965*'fnd base rates'!D$17)
+($O965*'fnd base rates'!D$18)
+($P965*VLOOKUP($S965+12,rate_basefnd,4)))
*$R965</f>
        <v>817971.82000000007</v>
      </c>
      <c r="W965" s="68">
        <f>(($D965*'fnd base rates'!E$7)
+($E965*'fnd base rates'!E$8)
+($F965*'fnd base rates'!E$9)
+($G965*'fnd base rates'!E$10)
+($H965*'fnd base rates'!E$11)
+($I965*'fnd base rates'!E$12)
+($J965*'fnd base rates'!E$13)
+($K965*'fnd base rates'!E$14)
+($M965*'fnd base rates'!E$16)
+($N965*'fnd base rates'!E$17)
+($O965*'fnd base rates'!E$18)
+($P965*VLOOKUP($S965+12,rate_basefnd,5)))
*$R965</f>
        <v>5784865.8680000007</v>
      </c>
      <c r="X965" s="68">
        <f>(($D965*'fnd base rates'!F$7)
+($E965*'fnd base rates'!F$8)
+($F965*'fnd base rates'!F$9)
+($G965*'fnd base rates'!F$10)
+($H965*'fnd base rates'!F$11)
+($I965*'fnd base rates'!F$12)
+($J965*'fnd base rates'!F$13)
+($K965*'fnd base rates'!F$14)
+($M965*'fnd base rates'!F$16)
+($N965*'fnd base rates'!F$17)
+($O965*'fnd base rates'!F$18)
+($P965*VLOOKUP($S965+12,rate_basefnd,6)))
*$R965</f>
        <v>639238.31799999997</v>
      </c>
      <c r="Y965" s="68">
        <f>(($D965*'fnd base rates'!G$7)
+($E965*'fnd base rates'!G$8)
+($F965*'fnd base rates'!G$9)
+($G965*'fnd base rates'!G$10)
+($H965*'fnd base rates'!G$11)
+($I965*'fnd base rates'!G$12)
+($J965*'fnd base rates'!G$13)
+($K965*'fnd base rates'!G$14)
+($M965*'fnd base rates'!G$16)
+($N965*'fnd base rates'!G$17)
+($O965*'fnd base rates'!G$18)
+($P965*VLOOKUP($S965+12,rate_basefnd,7)))
*$R965</f>
        <v>257173.49400000001</v>
      </c>
      <c r="Z965" s="68">
        <f>(($D965*'fnd base rates'!H$7)
+($E965*'fnd base rates'!H$8)
+($F965*'fnd base rates'!H$9)
+($G965*'fnd base rates'!H$10)
+($H965*'fnd base rates'!H$11)
+($I965*'fnd base rates'!H$12)
+($J965*'fnd base rates'!H$13)
+($K965*'fnd base rates'!H$14)
+($M965*'fnd base rates'!H$16)
+($N965*'fnd base rates'!H$17)
+($O965*'fnd base rates'!H$18)
+($P965*VLOOKUP($S965+12,rate_basefnd,8)))</f>
        <v>468007.85</v>
      </c>
      <c r="AA965" s="68">
        <f>(($D965*'fnd base rates'!I$7)
+($E965*'fnd base rates'!I$8)
+($F965*'fnd base rates'!I$9)
+($G965*'fnd base rates'!I$10)
+($H965*'fnd base rates'!I$11)
+($I965*'fnd base rates'!I$12)
+($J965*'fnd base rates'!I$13)
+($K965*'fnd base rates'!I$14)
+($M965*'fnd base rates'!I$16)
+($N965*'fnd base rates'!I$17)
+($O965*'fnd base rates'!I$18)
+($P965*VLOOKUP($S965+12,rate_basefnd,9)))
*$R965</f>
        <v>398096.10999999993</v>
      </c>
      <c r="AB965" s="68">
        <f>(($D965*'fnd base rates'!J$7)
+($E965*'fnd base rates'!J$8)
+($F965*'fnd base rates'!J$9)
+($G965*'fnd base rates'!J$10)
+($H965*'fnd base rates'!J$11)
+($I965*'fnd base rates'!J$12)
+($J965*'fnd base rates'!J$13)
+($K965*'fnd base rates'!J$14)
+($M965*'fnd base rates'!J$16)
+($N965*'fnd base rates'!J$17)
+($O965*'fnd base rates'!J$18)
+($P965*VLOOKUP($S965+12,rate_basefnd,10)))
*$R965</f>
        <v>886138.15999999992</v>
      </c>
      <c r="AC965" s="68">
        <f>(($D965*'fnd base rates'!K$7)
+($E965*'fnd base rates'!K$8)
+($F965*'fnd base rates'!K$9)
+($G965*'fnd base rates'!K$10)
+($H965*'fnd base rates'!K$11)
+($I965*'fnd base rates'!K$12)
+($J965*'fnd base rates'!K$13)
+($K965*'fnd base rates'!K$14)
+($M965*'fnd base rates'!K$16)
+($N965*'fnd base rates'!K$17)
+($O965*'fnd base rates'!K$18)
+($P965*VLOOKUP($S965+12,rate_basefnd,11)))
*$R965</f>
        <v>791527.03</v>
      </c>
      <c r="AD965" s="68">
        <f>(($D965*'fnd base rates'!L$7)
+($E965*'fnd base rates'!L$8)
+($F965*'fnd base rates'!L$9)
+($G965*'fnd base rates'!L$10)
+($H965*'fnd base rates'!L$11)
+($I965*'fnd base rates'!L$12)
+($J965*'fnd base rates'!L$13)
+($K965*'fnd base rates'!L$14)
+($M965*'fnd base rates'!L$16)
+($N965*'fnd base rates'!L$17)
+($O965*'fnd base rates'!L$18)
+($P965*VLOOKUP($S965+12,rate_basefnd,12)))</f>
        <v>1937171.848</v>
      </c>
      <c r="AE965" s="68">
        <f>(($D965*'fnd base rates'!M$7)
+($E965*'fnd base rates'!M$8)
+($F965*'fnd base rates'!M$9)
+($G965*'fnd base rates'!M$10)
+($H965*'fnd base rates'!M$11)
+($I965*'fnd base rates'!M$12)
+($J965*'fnd base rates'!M$13)
+($K965*'fnd base rates'!M$14)
+($M965*'fnd base rates'!M$16)
+($N965*'fnd base rates'!M$17)
+($O965*'fnd base rates'!M$18)
+($P965*VLOOKUP($S965+12,rate_basefnd,13)))</f>
        <v>0</v>
      </c>
      <c r="AF965" s="3">
        <f t="shared" si="197"/>
        <v>12405393.289999999</v>
      </c>
      <c r="AH965" s="205">
        <f t="shared" si="198"/>
        <v>3509095095</v>
      </c>
      <c r="AI965" s="3" t="str">
        <f t="shared" si="202"/>
        <v>3509</v>
      </c>
      <c r="AJ965" s="1" t="str">
        <f t="shared" si="203"/>
        <v>095</v>
      </c>
      <c r="AK965" s="1" t="str">
        <f t="shared" si="204"/>
        <v>095</v>
      </c>
      <c r="AL965" s="3">
        <f t="shared" si="199"/>
        <v>1</v>
      </c>
      <c r="AM965" s="3">
        <f t="shared" si="209"/>
        <v>585</v>
      </c>
      <c r="AN965" s="3">
        <f t="shared" si="205"/>
        <v>12405393.289999999</v>
      </c>
      <c r="AO965" s="3">
        <f t="shared" si="206"/>
        <v>21206</v>
      </c>
      <c r="AP965" s="3">
        <f t="shared" si="211"/>
        <v>6436</v>
      </c>
      <c r="AQ965" s="3">
        <v>14770</v>
      </c>
      <c r="AS965" s="68"/>
      <c r="AT965" s="68"/>
      <c r="AX965" s="4">
        <f t="shared" si="207"/>
        <v>0</v>
      </c>
      <c r="AZ965" s="4">
        <f t="shared" si="208"/>
        <v>0</v>
      </c>
      <c r="BB965" s="4"/>
    </row>
    <row r="966" spans="1:54" s="3" customFormat="1">
      <c r="A966" s="205" t="str">
        <f t="shared" si="210"/>
        <v>3509</v>
      </c>
      <c r="B966" s="1">
        <v>3509095201</v>
      </c>
      <c r="C966" s="7" t="s">
        <v>140</v>
      </c>
      <c r="D966" s="8">
        <f>'fnd enro'!D966</f>
        <v>0</v>
      </c>
      <c r="E966" s="8">
        <f>'fnd enro'!E966</f>
        <v>0</v>
      </c>
      <c r="F966" s="8">
        <f>'fnd enro'!F966</f>
        <v>0</v>
      </c>
      <c r="G966" s="8">
        <f>'fnd enro'!G966</f>
        <v>0</v>
      </c>
      <c r="H966" s="8">
        <f>'fnd enro'!H966</f>
        <v>3</v>
      </c>
      <c r="I966" s="8">
        <f>'fnd enro'!I966</f>
        <v>3</v>
      </c>
      <c r="J966" s="8">
        <f>'fnd enro'!J966</f>
        <v>0</v>
      </c>
      <c r="K966" s="9">
        <f>'fnd enro'!K966</f>
        <v>0.24</v>
      </c>
      <c r="L966" s="8">
        <f>'fnd enro'!L966</f>
        <v>0</v>
      </c>
      <c r="M966" s="8">
        <f>'fnd enro'!M966</f>
        <v>0</v>
      </c>
      <c r="N966" s="8">
        <f>'fnd enro'!N966</f>
        <v>0</v>
      </c>
      <c r="O966" s="8">
        <f>'fnd enro'!O966</f>
        <v>0</v>
      </c>
      <c r="P966" s="8">
        <f>'fnd enro'!P966</f>
        <v>6</v>
      </c>
      <c r="Q966" s="8">
        <f>'fnd enro'!R966</f>
        <v>6</v>
      </c>
      <c r="R966" s="9">
        <f t="shared" si="196"/>
        <v>1</v>
      </c>
      <c r="S966" s="8">
        <f>VALUE('fnd enro'!Q966)</f>
        <v>12</v>
      </c>
      <c r="T966" s="1"/>
      <c r="U966" s="68">
        <f>(($D966*'fnd base rates'!C$7)
+($E966*'fnd base rates'!C$8)
+($F966*'fnd base rates'!C$9)
+($G966*'fnd base rates'!C$10)
+($H966*'fnd base rates'!C$11)
+($I966*'fnd base rates'!C$12)
+($J966*'fnd base rates'!C$13)
+($K966*'fnd base rates'!C$14)
+($M966*'fnd base rates'!C$16)
+($N966*'fnd base rates'!C$17)
+($O966*'fnd base rates'!C$18)
+($P966*VLOOKUP($S966+12,rate_basefnd,3)))
*$R966</f>
        <v>4457.1671999999999</v>
      </c>
      <c r="V966" s="68">
        <f>(($D966*'fnd base rates'!D$7)
+($E966*'fnd base rates'!D$8)
+($F966*'fnd base rates'!D$9)
+($G966*'fnd base rates'!D$10)
+($H966*'fnd base rates'!D$11)
+($I966*'fnd base rates'!D$12)
+($J966*'fnd base rates'!D$13)
+($K966*'fnd base rates'!D$14)
+($M966*'fnd base rates'!D$16)
+($N966*'fnd base rates'!D$17)
+($O966*'fnd base rates'!D$18)
+($P966*VLOOKUP($S966+12,rate_basefnd,4)))
*$R966</f>
        <v>9163.26</v>
      </c>
      <c r="W966" s="68">
        <f>(($D966*'fnd base rates'!E$7)
+($E966*'fnd base rates'!E$8)
+($F966*'fnd base rates'!E$9)
+($G966*'fnd base rates'!E$10)
+($H966*'fnd base rates'!E$11)
+($I966*'fnd base rates'!E$12)
+($J966*'fnd base rates'!E$13)
+($K966*'fnd base rates'!E$14)
+($M966*'fnd base rates'!E$16)
+($N966*'fnd base rates'!E$17)
+($O966*'fnd base rates'!E$18)
+($P966*VLOOKUP($S966+12,rate_basefnd,5)))
*$R966</f>
        <v>67690.144800000009</v>
      </c>
      <c r="X966" s="68">
        <f>(($D966*'fnd base rates'!F$7)
+($E966*'fnd base rates'!F$8)
+($F966*'fnd base rates'!F$9)
+($G966*'fnd base rates'!F$10)
+($H966*'fnd base rates'!F$11)
+($I966*'fnd base rates'!F$12)
+($J966*'fnd base rates'!F$13)
+($K966*'fnd base rates'!F$14)
+($M966*'fnd base rates'!F$16)
+($N966*'fnd base rates'!F$17)
+($O966*'fnd base rates'!F$18)
+($P966*VLOOKUP($S966+12,rate_basefnd,6)))
*$R966</f>
        <v>6348.1967999999997</v>
      </c>
      <c r="Y966" s="68">
        <f>(($D966*'fnd base rates'!G$7)
+($E966*'fnd base rates'!G$8)
+($F966*'fnd base rates'!G$9)
+($G966*'fnd base rates'!G$10)
+($H966*'fnd base rates'!G$11)
+($I966*'fnd base rates'!G$12)
+($J966*'fnd base rates'!G$13)
+($K966*'fnd base rates'!G$14)
+($M966*'fnd base rates'!G$16)
+($N966*'fnd base rates'!G$17)
+($O966*'fnd base rates'!G$18)
+($P966*VLOOKUP($S966+12,rate_basefnd,7)))
*$R966</f>
        <v>3038.2824000000001</v>
      </c>
      <c r="Z966" s="68">
        <f>(($D966*'fnd base rates'!H$7)
+($E966*'fnd base rates'!H$8)
+($F966*'fnd base rates'!H$9)
+($G966*'fnd base rates'!H$10)
+($H966*'fnd base rates'!H$11)
+($I966*'fnd base rates'!H$12)
+($J966*'fnd base rates'!H$13)
+($K966*'fnd base rates'!H$14)
+($M966*'fnd base rates'!H$16)
+($N966*'fnd base rates'!H$17)
+($O966*'fnd base rates'!H$18)
+($P966*VLOOKUP($S966+12,rate_basefnd,8)))</f>
        <v>4797.264000000001</v>
      </c>
      <c r="AA966" s="68">
        <f>(($D966*'fnd base rates'!I$7)
+($E966*'fnd base rates'!I$8)
+($F966*'fnd base rates'!I$9)
+($G966*'fnd base rates'!I$10)
+($H966*'fnd base rates'!I$11)
+($I966*'fnd base rates'!I$12)
+($J966*'fnd base rates'!I$13)
+($K966*'fnd base rates'!I$14)
+($M966*'fnd base rates'!I$16)
+($N966*'fnd base rates'!I$17)
+($O966*'fnd base rates'!I$18)
+($P966*VLOOKUP($S966+12,rate_basefnd,9)))
*$R966</f>
        <v>4386.18</v>
      </c>
      <c r="AB966" s="68">
        <f>(($D966*'fnd base rates'!J$7)
+($E966*'fnd base rates'!J$8)
+($F966*'fnd base rates'!J$9)
+($G966*'fnd base rates'!J$10)
+($H966*'fnd base rates'!J$11)
+($I966*'fnd base rates'!J$12)
+($J966*'fnd base rates'!J$13)
+($K966*'fnd base rates'!J$14)
+($M966*'fnd base rates'!J$16)
+($N966*'fnd base rates'!J$17)
+($O966*'fnd base rates'!J$18)
+($P966*VLOOKUP($S966+12,rate_basefnd,10)))
*$R966</f>
        <v>11099.129999999997</v>
      </c>
      <c r="AC966" s="68">
        <f>(($D966*'fnd base rates'!K$7)
+($E966*'fnd base rates'!K$8)
+($F966*'fnd base rates'!K$9)
+($G966*'fnd base rates'!K$10)
+($H966*'fnd base rates'!K$11)
+($I966*'fnd base rates'!K$12)
+($J966*'fnd base rates'!K$13)
+($K966*'fnd base rates'!K$14)
+($M966*'fnd base rates'!K$16)
+($N966*'fnd base rates'!K$17)
+($O966*'fnd base rates'!K$18)
+($P966*VLOOKUP($S966+12,rate_basefnd,11)))
*$R966</f>
        <v>7792.1459999999997</v>
      </c>
      <c r="AD966" s="68">
        <f>(($D966*'fnd base rates'!L$7)
+($E966*'fnd base rates'!L$8)
+($F966*'fnd base rates'!L$9)
+($G966*'fnd base rates'!L$10)
+($H966*'fnd base rates'!L$11)
+($I966*'fnd base rates'!L$12)
+($J966*'fnd base rates'!L$13)
+($K966*'fnd base rates'!L$14)
+($M966*'fnd base rates'!L$16)
+($N966*'fnd base rates'!L$17)
+($O966*'fnd base rates'!L$18)
+($P966*VLOOKUP($S966+12,rate_basefnd,12)))</f>
        <v>21240.1728</v>
      </c>
      <c r="AE966" s="68">
        <f>(($D966*'fnd base rates'!M$7)
+($E966*'fnd base rates'!M$8)
+($F966*'fnd base rates'!M$9)
+($G966*'fnd base rates'!M$10)
+($H966*'fnd base rates'!M$11)
+($I966*'fnd base rates'!M$12)
+($J966*'fnd base rates'!M$13)
+($K966*'fnd base rates'!M$14)
+($M966*'fnd base rates'!M$16)
+($N966*'fnd base rates'!M$17)
+($O966*'fnd base rates'!M$18)
+($P966*VLOOKUP($S966+12,rate_basefnd,13)))</f>
        <v>0</v>
      </c>
      <c r="AF966" s="3">
        <f t="shared" si="197"/>
        <v>140011.94400000002</v>
      </c>
      <c r="AH966" s="205">
        <f t="shared" si="198"/>
        <v>3509095201</v>
      </c>
      <c r="AI966" s="3" t="str">
        <f t="shared" si="202"/>
        <v>3509</v>
      </c>
      <c r="AJ966" s="1" t="str">
        <f t="shared" si="203"/>
        <v>095</v>
      </c>
      <c r="AK966" s="1" t="str">
        <f t="shared" si="204"/>
        <v>201</v>
      </c>
      <c r="AL966" s="3">
        <f t="shared" si="199"/>
        <v>1</v>
      </c>
      <c r="AM966" s="3">
        <f t="shared" si="209"/>
        <v>6</v>
      </c>
      <c r="AN966" s="3">
        <f t="shared" si="205"/>
        <v>140011.94400000002</v>
      </c>
      <c r="AO966" s="3">
        <f t="shared" si="206"/>
        <v>23335</v>
      </c>
      <c r="AP966" s="3">
        <f t="shared" si="211"/>
        <v>3784</v>
      </c>
      <c r="AQ966" s="3">
        <v>19551</v>
      </c>
      <c r="AS966" s="68"/>
      <c r="AT966" s="68"/>
      <c r="AX966" s="4">
        <f t="shared" si="207"/>
        <v>0</v>
      </c>
      <c r="AZ966" s="4">
        <f t="shared" si="208"/>
        <v>0</v>
      </c>
      <c r="BB966" s="4"/>
    </row>
    <row r="967" spans="1:54" s="3" customFormat="1">
      <c r="A967" s="205" t="str">
        <f t="shared" si="210"/>
        <v>3509</v>
      </c>
      <c r="B967" s="1">
        <v>3509095273</v>
      </c>
      <c r="C967" s="7" t="s">
        <v>140</v>
      </c>
      <c r="D967" s="8">
        <f>'fnd enro'!D967</f>
        <v>0</v>
      </c>
      <c r="E967" s="8">
        <f>'fnd enro'!E967</f>
        <v>0</v>
      </c>
      <c r="F967" s="8">
        <f>'fnd enro'!F967</f>
        <v>0</v>
      </c>
      <c r="G967" s="8">
        <f>'fnd enro'!G967</f>
        <v>0</v>
      </c>
      <c r="H967" s="8">
        <f>'fnd enro'!H967</f>
        <v>2</v>
      </c>
      <c r="I967" s="8">
        <f>'fnd enro'!I967</f>
        <v>0</v>
      </c>
      <c r="J967" s="8">
        <f>'fnd enro'!J967</f>
        <v>0</v>
      </c>
      <c r="K967" s="9">
        <f>'fnd enro'!K967</f>
        <v>0.08</v>
      </c>
      <c r="L967" s="8">
        <f>'fnd enro'!L967</f>
        <v>0</v>
      </c>
      <c r="M967" s="8">
        <f>'fnd enro'!M967</f>
        <v>0</v>
      </c>
      <c r="N967" s="8">
        <f>'fnd enro'!N967</f>
        <v>0</v>
      </c>
      <c r="O967" s="8">
        <f>'fnd enro'!O967</f>
        <v>0</v>
      </c>
      <c r="P967" s="8">
        <f>'fnd enro'!P967</f>
        <v>1</v>
      </c>
      <c r="Q967" s="8">
        <f>'fnd enro'!R967</f>
        <v>2</v>
      </c>
      <c r="R967" s="9">
        <f t="shared" si="196"/>
        <v>1</v>
      </c>
      <c r="S967" s="8">
        <f>VALUE('fnd enro'!Q967)</f>
        <v>6</v>
      </c>
      <c r="T967" s="1"/>
      <c r="U967" s="68">
        <f>(($D967*'fnd base rates'!C$7)
+($E967*'fnd base rates'!C$8)
+($F967*'fnd base rates'!C$9)
+($G967*'fnd base rates'!C$10)
+($H967*'fnd base rates'!C$11)
+($I967*'fnd base rates'!C$12)
+($J967*'fnd base rates'!C$13)
+($K967*'fnd base rates'!C$14)
+($M967*'fnd base rates'!C$16)
+($N967*'fnd base rates'!C$17)
+($O967*'fnd base rates'!C$18)
+($P967*VLOOKUP($S967+12,rate_basefnd,3)))
*$R967</f>
        <v>1279.5124000000001</v>
      </c>
      <c r="V967" s="68">
        <f>(($D967*'fnd base rates'!D$7)
+($E967*'fnd base rates'!D$8)
+($F967*'fnd base rates'!D$9)
+($G967*'fnd base rates'!D$10)
+($H967*'fnd base rates'!D$11)
+($I967*'fnd base rates'!D$12)
+($J967*'fnd base rates'!D$13)
+($K967*'fnd base rates'!D$14)
+($M967*'fnd base rates'!D$16)
+($N967*'fnd base rates'!D$17)
+($O967*'fnd base rates'!D$18)
+($P967*VLOOKUP($S967+12,rate_basefnd,4)))
*$R967</f>
        <v>2077.4299999999998</v>
      </c>
      <c r="W967" s="68">
        <f>(($D967*'fnd base rates'!E$7)
+($E967*'fnd base rates'!E$8)
+($F967*'fnd base rates'!E$9)
+($G967*'fnd base rates'!E$10)
+($H967*'fnd base rates'!E$11)
+($I967*'fnd base rates'!E$12)
+($J967*'fnd base rates'!E$13)
+($K967*'fnd base rates'!E$14)
+($M967*'fnd base rates'!E$16)
+($N967*'fnd base rates'!E$17)
+($O967*'fnd base rates'!E$18)
+($P967*VLOOKUP($S967+12,rate_basefnd,5)))
*$R967</f>
        <v>11414.4416</v>
      </c>
      <c r="X967" s="68">
        <f>(($D967*'fnd base rates'!F$7)
+($E967*'fnd base rates'!F$8)
+($F967*'fnd base rates'!F$9)
+($G967*'fnd base rates'!F$10)
+($H967*'fnd base rates'!F$11)
+($I967*'fnd base rates'!F$12)
+($J967*'fnd base rates'!F$13)
+($K967*'fnd base rates'!F$14)
+($M967*'fnd base rates'!F$16)
+($N967*'fnd base rates'!F$17)
+($O967*'fnd base rates'!F$18)
+($P967*VLOOKUP($S967+12,rate_basefnd,6)))
*$R967</f>
        <v>2236.4256</v>
      </c>
      <c r="Y967" s="68">
        <f>(($D967*'fnd base rates'!G$7)
+($E967*'fnd base rates'!G$8)
+($F967*'fnd base rates'!G$9)
+($G967*'fnd base rates'!G$10)
+($H967*'fnd base rates'!G$11)
+($I967*'fnd base rates'!G$12)
+($J967*'fnd base rates'!G$13)
+($K967*'fnd base rates'!G$14)
+($M967*'fnd base rates'!G$16)
+($N967*'fnd base rates'!G$17)
+($O967*'fnd base rates'!G$18)
+($P967*VLOOKUP($S967+12,rate_basefnd,7)))
*$R967</f>
        <v>555.12079999999992</v>
      </c>
      <c r="Z967" s="68">
        <f>(($D967*'fnd base rates'!H$7)
+($E967*'fnd base rates'!H$8)
+($F967*'fnd base rates'!H$9)
+($G967*'fnd base rates'!H$10)
+($H967*'fnd base rates'!H$11)
+($I967*'fnd base rates'!H$12)
+($J967*'fnd base rates'!H$13)
+($K967*'fnd base rates'!H$14)
+($M967*'fnd base rates'!H$16)
+($N967*'fnd base rates'!H$17)
+($O967*'fnd base rates'!H$18)
+($P967*VLOOKUP($S967+12,rate_basefnd,8)))</f>
        <v>1190.1979999999999</v>
      </c>
      <c r="AA967" s="68">
        <f>(($D967*'fnd base rates'!I$7)
+($E967*'fnd base rates'!I$8)
+($F967*'fnd base rates'!I$9)
+($G967*'fnd base rates'!I$10)
+($H967*'fnd base rates'!I$11)
+($I967*'fnd base rates'!I$12)
+($J967*'fnd base rates'!I$13)
+($K967*'fnd base rates'!I$14)
+($M967*'fnd base rates'!I$16)
+($N967*'fnd base rates'!I$17)
+($O967*'fnd base rates'!I$18)
+($P967*VLOOKUP($S967+12,rate_basefnd,9)))
*$R967</f>
        <v>1056.5</v>
      </c>
      <c r="AB967" s="68">
        <f>(($D967*'fnd base rates'!J$7)
+($E967*'fnd base rates'!J$8)
+($F967*'fnd base rates'!J$9)
+($G967*'fnd base rates'!J$10)
+($H967*'fnd base rates'!J$11)
+($I967*'fnd base rates'!J$12)
+($J967*'fnd base rates'!J$13)
+($K967*'fnd base rates'!J$14)
+($M967*'fnd base rates'!J$16)
+($N967*'fnd base rates'!J$17)
+($O967*'fnd base rates'!J$18)
+($P967*VLOOKUP($S967+12,rate_basefnd,10)))
*$R967</f>
        <v>1332.46</v>
      </c>
      <c r="AC967" s="68">
        <f>(($D967*'fnd base rates'!K$7)
+($E967*'fnd base rates'!K$8)
+($F967*'fnd base rates'!K$9)
+($G967*'fnd base rates'!K$10)
+($H967*'fnd base rates'!K$11)
+($I967*'fnd base rates'!K$12)
+($J967*'fnd base rates'!K$13)
+($K967*'fnd base rates'!K$14)
+($M967*'fnd base rates'!K$16)
+($N967*'fnd base rates'!K$17)
+($O967*'fnd base rates'!K$18)
+($P967*VLOOKUP($S967+12,rate_basefnd,11)))
*$R967</f>
        <v>2632.9919999999997</v>
      </c>
      <c r="AD967" s="68">
        <f>(($D967*'fnd base rates'!L$7)
+($E967*'fnd base rates'!L$8)
+($F967*'fnd base rates'!L$9)
+($G967*'fnd base rates'!L$10)
+($H967*'fnd base rates'!L$11)
+($I967*'fnd base rates'!L$12)
+($J967*'fnd base rates'!L$13)
+($K967*'fnd base rates'!L$14)
+($M967*'fnd base rates'!L$16)
+($N967*'fnd base rates'!L$17)
+($O967*'fnd base rates'!L$18)
+($P967*VLOOKUP($S967+12,rate_basefnd,12)))</f>
        <v>5553.1675999999998</v>
      </c>
      <c r="AE967" s="68">
        <f>(($D967*'fnd base rates'!M$7)
+($E967*'fnd base rates'!M$8)
+($F967*'fnd base rates'!M$9)
+($G967*'fnd base rates'!M$10)
+($H967*'fnd base rates'!M$11)
+($I967*'fnd base rates'!M$12)
+($J967*'fnd base rates'!M$13)
+($K967*'fnd base rates'!M$14)
+($M967*'fnd base rates'!M$16)
+($N967*'fnd base rates'!M$17)
+($O967*'fnd base rates'!M$18)
+($P967*VLOOKUP($S967+12,rate_basefnd,13)))</f>
        <v>0</v>
      </c>
      <c r="AF967" s="3">
        <f t="shared" si="197"/>
        <v>29328.248</v>
      </c>
      <c r="AH967" s="205">
        <f t="shared" si="198"/>
        <v>3509095273</v>
      </c>
      <c r="AI967" s="3" t="str">
        <f t="shared" si="202"/>
        <v>3509</v>
      </c>
      <c r="AJ967" s="1" t="str">
        <f t="shared" si="203"/>
        <v>095</v>
      </c>
      <c r="AK967" s="1" t="str">
        <f t="shared" si="204"/>
        <v>273</v>
      </c>
      <c r="AL967" s="3">
        <f t="shared" si="199"/>
        <v>1</v>
      </c>
      <c r="AM967" s="3">
        <f t="shared" si="209"/>
        <v>2</v>
      </c>
      <c r="AN967" s="3">
        <f t="shared" si="205"/>
        <v>29328.248</v>
      </c>
      <c r="AO967" s="3">
        <f t="shared" si="206"/>
        <v>14664</v>
      </c>
      <c r="AP967" s="3">
        <f t="shared" si="211"/>
        <v>-5028</v>
      </c>
      <c r="AQ967" s="3">
        <v>19692</v>
      </c>
      <c r="AS967" s="68"/>
      <c r="AT967" s="68"/>
      <c r="AX967" s="4">
        <f t="shared" si="207"/>
        <v>0</v>
      </c>
      <c r="AZ967" s="4">
        <f t="shared" si="208"/>
        <v>0</v>
      </c>
      <c r="BB967" s="4"/>
    </row>
    <row r="968" spans="1:54" s="3" customFormat="1">
      <c r="A968" s="205" t="str">
        <f t="shared" si="210"/>
        <v>3509</v>
      </c>
      <c r="B968" s="1">
        <v>3509095292</v>
      </c>
      <c r="C968" s="7" t="s">
        <v>140</v>
      </c>
      <c r="D968" s="8">
        <f>'fnd enro'!D968</f>
        <v>0</v>
      </c>
      <c r="E968" s="8">
        <f>'fnd enro'!E968</f>
        <v>0</v>
      </c>
      <c r="F968" s="8">
        <f>'fnd enro'!F968</f>
        <v>0</v>
      </c>
      <c r="G968" s="8">
        <f>'fnd enro'!G968</f>
        <v>0</v>
      </c>
      <c r="H968" s="8">
        <f>'fnd enro'!H968</f>
        <v>0</v>
      </c>
      <c r="I968" s="8">
        <f>'fnd enro'!I968</f>
        <v>4</v>
      </c>
      <c r="J968" s="8">
        <f>'fnd enro'!J968</f>
        <v>0</v>
      </c>
      <c r="K968" s="9">
        <f>'fnd enro'!K968</f>
        <v>0.16</v>
      </c>
      <c r="L968" s="8">
        <f>'fnd enro'!L968</f>
        <v>0</v>
      </c>
      <c r="M968" s="8">
        <f>'fnd enro'!M968</f>
        <v>0</v>
      </c>
      <c r="N968" s="8">
        <f>'fnd enro'!N968</f>
        <v>0</v>
      </c>
      <c r="O968" s="8">
        <f>'fnd enro'!O968</f>
        <v>0</v>
      </c>
      <c r="P968" s="8">
        <f>'fnd enro'!P968</f>
        <v>3</v>
      </c>
      <c r="Q968" s="8">
        <f>'fnd enro'!R968</f>
        <v>4</v>
      </c>
      <c r="R968" s="9">
        <f t="shared" si="196"/>
        <v>1</v>
      </c>
      <c r="S968" s="8">
        <f>VALUE('fnd enro'!Q968)</f>
        <v>5</v>
      </c>
      <c r="T968" s="1"/>
      <c r="U968" s="68">
        <f>(($D968*'fnd base rates'!C$7)
+($E968*'fnd base rates'!C$8)
+($F968*'fnd base rates'!C$9)
+($G968*'fnd base rates'!C$10)
+($H968*'fnd base rates'!C$11)
+($I968*'fnd base rates'!C$12)
+($J968*'fnd base rates'!C$13)
+($K968*'fnd base rates'!C$14)
+($M968*'fnd base rates'!C$16)
+($N968*'fnd base rates'!C$17)
+($O968*'fnd base rates'!C$18)
+($P968*VLOOKUP($S968+12,rate_basefnd,3)))
*$R968</f>
        <v>2613.4148</v>
      </c>
      <c r="V968" s="68">
        <f>(($D968*'fnd base rates'!D$7)
+($E968*'fnd base rates'!D$8)
+($F968*'fnd base rates'!D$9)
+($G968*'fnd base rates'!D$10)
+($H968*'fnd base rates'!D$11)
+($I968*'fnd base rates'!D$12)
+($J968*'fnd base rates'!D$13)
+($K968*'fnd base rates'!D$14)
+($M968*'fnd base rates'!D$16)
+($N968*'fnd base rates'!D$17)
+($O968*'fnd base rates'!D$18)
+($P968*VLOOKUP($S968+12,rate_basefnd,4)))
*$R968</f>
        <v>4412.6499999999996</v>
      </c>
      <c r="W968" s="68">
        <f>(($D968*'fnd base rates'!E$7)
+($E968*'fnd base rates'!E$8)
+($F968*'fnd base rates'!E$9)
+($G968*'fnd base rates'!E$10)
+($H968*'fnd base rates'!E$11)
+($I968*'fnd base rates'!E$12)
+($J968*'fnd base rates'!E$13)
+($K968*'fnd base rates'!E$14)
+($M968*'fnd base rates'!E$16)
+($N968*'fnd base rates'!E$17)
+($O968*'fnd base rates'!E$18)
+($P968*VLOOKUP($S968+12,rate_basefnd,5)))
*$R968</f>
        <v>31791.983199999995</v>
      </c>
      <c r="X968" s="68">
        <f>(($D968*'fnd base rates'!F$7)
+($E968*'fnd base rates'!F$8)
+($F968*'fnd base rates'!F$9)
+($G968*'fnd base rates'!F$10)
+($H968*'fnd base rates'!F$11)
+($I968*'fnd base rates'!F$12)
+($J968*'fnd base rates'!F$13)
+($K968*'fnd base rates'!F$14)
+($M968*'fnd base rates'!F$16)
+($N968*'fnd base rates'!F$17)
+($O968*'fnd base rates'!F$18)
+($P968*VLOOKUP($S968+12,rate_basefnd,6)))
*$R968</f>
        <v>3991.4111999999996</v>
      </c>
      <c r="Y968" s="68">
        <f>(($D968*'fnd base rates'!G$7)
+($E968*'fnd base rates'!G$8)
+($F968*'fnd base rates'!G$9)
+($G968*'fnd base rates'!G$10)
+($H968*'fnd base rates'!G$11)
+($I968*'fnd base rates'!G$12)
+($J968*'fnd base rates'!G$13)
+($K968*'fnd base rates'!G$14)
+($M968*'fnd base rates'!G$16)
+($N968*'fnd base rates'!G$17)
+($O968*'fnd base rates'!G$18)
+($P968*VLOOKUP($S968+12,rate_basefnd,7)))
*$R968</f>
        <v>1212.1315999999999</v>
      </c>
      <c r="Z968" s="68">
        <f>(($D968*'fnd base rates'!H$7)
+($E968*'fnd base rates'!H$8)
+($F968*'fnd base rates'!H$9)
+($G968*'fnd base rates'!H$10)
+($H968*'fnd base rates'!H$11)
+($I968*'fnd base rates'!H$12)
+($J968*'fnd base rates'!H$13)
+($K968*'fnd base rates'!H$14)
+($M968*'fnd base rates'!H$16)
+($N968*'fnd base rates'!H$17)
+($O968*'fnd base rates'!H$18)
+($P968*VLOOKUP($S968+12,rate_basefnd,8)))</f>
        <v>3750.9459999999999</v>
      </c>
      <c r="AA968" s="68">
        <f>(($D968*'fnd base rates'!I$7)
+($E968*'fnd base rates'!I$8)
+($F968*'fnd base rates'!I$9)
+($G968*'fnd base rates'!I$10)
+($H968*'fnd base rates'!I$11)
+($I968*'fnd base rates'!I$12)
+($J968*'fnd base rates'!I$13)
+($K968*'fnd base rates'!I$14)
+($M968*'fnd base rates'!I$16)
+($N968*'fnd base rates'!I$17)
+($O968*'fnd base rates'!I$18)
+($P968*VLOOKUP($S968+12,rate_basefnd,9)))
*$R968</f>
        <v>2292.38</v>
      </c>
      <c r="AB968" s="68">
        <f>(($D968*'fnd base rates'!J$7)
+($E968*'fnd base rates'!J$8)
+($F968*'fnd base rates'!J$9)
+($G968*'fnd base rates'!J$10)
+($H968*'fnd base rates'!J$11)
+($I968*'fnd base rates'!J$12)
+($J968*'fnd base rates'!J$13)
+($K968*'fnd base rates'!J$14)
+($M968*'fnd base rates'!J$16)
+($N968*'fnd base rates'!J$17)
+($O968*'fnd base rates'!J$18)
+($P968*VLOOKUP($S968+12,rate_basefnd,10)))
*$R968</f>
        <v>4636.3599999999997</v>
      </c>
      <c r="AC968" s="68">
        <f>(($D968*'fnd base rates'!K$7)
+($E968*'fnd base rates'!K$8)
+($F968*'fnd base rates'!K$9)
+($G968*'fnd base rates'!K$10)
+($H968*'fnd base rates'!K$11)
+($I968*'fnd base rates'!K$12)
+($J968*'fnd base rates'!K$13)
+($K968*'fnd base rates'!K$14)
+($M968*'fnd base rates'!K$16)
+($N968*'fnd base rates'!K$17)
+($O968*'fnd base rates'!K$18)
+($P968*VLOOKUP($S968+12,rate_basefnd,11)))
*$R968</f>
        <v>5123.5439999999999</v>
      </c>
      <c r="AD968" s="68">
        <f>(($D968*'fnd base rates'!L$7)
+($E968*'fnd base rates'!L$8)
+($F968*'fnd base rates'!L$9)
+($G968*'fnd base rates'!L$10)
+($H968*'fnd base rates'!L$11)
+($I968*'fnd base rates'!L$12)
+($J968*'fnd base rates'!L$13)
+($K968*'fnd base rates'!L$14)
+($M968*'fnd base rates'!L$16)
+($N968*'fnd base rates'!L$17)
+($O968*'fnd base rates'!L$18)
+($P968*VLOOKUP($S968+12,rate_basefnd,12)))</f>
        <v>10528.825199999999</v>
      </c>
      <c r="AE968" s="68">
        <f>(($D968*'fnd base rates'!M$7)
+($E968*'fnd base rates'!M$8)
+($F968*'fnd base rates'!M$9)
+($G968*'fnd base rates'!M$10)
+($H968*'fnd base rates'!M$11)
+($I968*'fnd base rates'!M$12)
+($J968*'fnd base rates'!M$13)
+($K968*'fnd base rates'!M$14)
+($M968*'fnd base rates'!M$16)
+($N968*'fnd base rates'!M$17)
+($O968*'fnd base rates'!M$18)
+($P968*VLOOKUP($S968+12,rate_basefnd,13)))</f>
        <v>0</v>
      </c>
      <c r="AF968" s="3">
        <f t="shared" si="197"/>
        <v>70353.646000000008</v>
      </c>
      <c r="AH968" s="205">
        <f t="shared" si="198"/>
        <v>3509095292</v>
      </c>
      <c r="AI968" s="3" t="str">
        <f t="shared" si="202"/>
        <v>3509</v>
      </c>
      <c r="AJ968" s="1" t="str">
        <f t="shared" si="203"/>
        <v>095</v>
      </c>
      <c r="AK968" s="1" t="str">
        <f t="shared" si="204"/>
        <v>292</v>
      </c>
      <c r="AL968" s="3">
        <f t="shared" si="199"/>
        <v>1</v>
      </c>
      <c r="AM968" s="3">
        <f t="shared" si="209"/>
        <v>4</v>
      </c>
      <c r="AN968" s="3">
        <f t="shared" si="205"/>
        <v>70353.646000000008</v>
      </c>
      <c r="AO968" s="3">
        <f t="shared" si="206"/>
        <v>17588</v>
      </c>
      <c r="AP968" s="3">
        <f t="shared" si="211"/>
        <v>-337</v>
      </c>
      <c r="AQ968" s="3">
        <v>17925</v>
      </c>
      <c r="AS968" s="68"/>
      <c r="AT968" s="68"/>
      <c r="AX968" s="4">
        <f t="shared" si="207"/>
        <v>0</v>
      </c>
      <c r="AZ968" s="4">
        <f t="shared" si="208"/>
        <v>0</v>
      </c>
      <c r="BB968" s="4"/>
    </row>
    <row r="969" spans="1:54" s="3" customFormat="1">
      <c r="A969" s="205" t="str">
        <f t="shared" si="210"/>
        <v>3509</v>
      </c>
      <c r="B969" s="1">
        <v>3509095293</v>
      </c>
      <c r="C969" s="7" t="s">
        <v>140</v>
      </c>
      <c r="D969" s="8">
        <f>'fnd enro'!D969</f>
        <v>0</v>
      </c>
      <c r="E969" s="8">
        <f>'fnd enro'!E969</f>
        <v>0</v>
      </c>
      <c r="F969" s="8">
        <f>'fnd enro'!F969</f>
        <v>0</v>
      </c>
      <c r="G969" s="8">
        <f>'fnd enro'!G969</f>
        <v>0</v>
      </c>
      <c r="H969" s="8">
        <f>'fnd enro'!H969</f>
        <v>0</v>
      </c>
      <c r="I969" s="8">
        <f>'fnd enro'!I969</f>
        <v>1</v>
      </c>
      <c r="J969" s="8">
        <f>'fnd enro'!J969</f>
        <v>0</v>
      </c>
      <c r="K969" s="9">
        <f>'fnd enro'!K969</f>
        <v>0.04</v>
      </c>
      <c r="L969" s="8">
        <f>'fnd enro'!L969</f>
        <v>0</v>
      </c>
      <c r="M969" s="8">
        <f>'fnd enro'!M969</f>
        <v>0</v>
      </c>
      <c r="N969" s="8">
        <f>'fnd enro'!N969</f>
        <v>0</v>
      </c>
      <c r="O969" s="8">
        <f>'fnd enro'!O969</f>
        <v>0</v>
      </c>
      <c r="P969" s="8">
        <f>'fnd enro'!P969</f>
        <v>1</v>
      </c>
      <c r="Q969" s="8">
        <f>'fnd enro'!R969</f>
        <v>1</v>
      </c>
      <c r="R969" s="9">
        <f t="shared" si="196"/>
        <v>1</v>
      </c>
      <c r="S969" s="8">
        <f>VALUE('fnd enro'!Q969)</f>
        <v>10</v>
      </c>
      <c r="T969" s="1"/>
      <c r="U969" s="68">
        <f>(($D969*'fnd base rates'!C$7)
+($E969*'fnd base rates'!C$8)
+($F969*'fnd base rates'!C$9)
+($G969*'fnd base rates'!C$10)
+($H969*'fnd base rates'!C$11)
+($I969*'fnd base rates'!C$12)
+($J969*'fnd base rates'!C$13)
+($K969*'fnd base rates'!C$14)
+($M969*'fnd base rates'!C$16)
+($N969*'fnd base rates'!C$17)
+($O969*'fnd base rates'!C$18)
+($P969*VLOOKUP($S969+12,rate_basefnd,3)))
*$R969</f>
        <v>714.21119999999996</v>
      </c>
      <c r="V969" s="68">
        <f>(($D969*'fnd base rates'!D$7)
+($E969*'fnd base rates'!D$8)
+($F969*'fnd base rates'!D$9)
+($G969*'fnd base rates'!D$10)
+($H969*'fnd base rates'!D$11)
+($I969*'fnd base rates'!D$12)
+($J969*'fnd base rates'!D$13)
+($K969*'fnd base rates'!D$14)
+($M969*'fnd base rates'!D$16)
+($N969*'fnd base rates'!D$17)
+($O969*'fnd base rates'!D$18)
+($P969*VLOOKUP($S969+12,rate_basefnd,4)))
*$R969</f>
        <v>1391.52</v>
      </c>
      <c r="W969" s="68">
        <f>(($D969*'fnd base rates'!E$7)
+($E969*'fnd base rates'!E$8)
+($F969*'fnd base rates'!E$9)
+($G969*'fnd base rates'!E$10)
+($H969*'fnd base rates'!E$11)
+($I969*'fnd base rates'!E$12)
+($J969*'fnd base rates'!E$13)
+($K969*'fnd base rates'!E$14)
+($M969*'fnd base rates'!E$16)
+($N969*'fnd base rates'!E$17)
+($O969*'fnd base rates'!E$18)
+($P969*VLOOKUP($S969+12,rate_basefnd,5)))
*$R969</f>
        <v>10762.840799999998</v>
      </c>
      <c r="X969" s="68">
        <f>(($D969*'fnd base rates'!F$7)
+($E969*'fnd base rates'!F$8)
+($F969*'fnd base rates'!F$9)
+($G969*'fnd base rates'!F$10)
+($H969*'fnd base rates'!F$11)
+($I969*'fnd base rates'!F$12)
+($J969*'fnd base rates'!F$13)
+($K969*'fnd base rates'!F$14)
+($M969*'fnd base rates'!F$16)
+($N969*'fnd base rates'!F$17)
+($O969*'fnd base rates'!F$18)
+($P969*VLOOKUP($S969+12,rate_basefnd,6)))
*$R969</f>
        <v>997.85279999999989</v>
      </c>
      <c r="Y969" s="68">
        <f>(($D969*'fnd base rates'!G$7)
+($E969*'fnd base rates'!G$8)
+($F969*'fnd base rates'!G$9)
+($G969*'fnd base rates'!G$10)
+($H969*'fnd base rates'!G$11)
+($I969*'fnd base rates'!G$12)
+($J969*'fnd base rates'!G$13)
+($K969*'fnd base rates'!G$14)
+($M969*'fnd base rates'!G$16)
+($N969*'fnd base rates'!G$17)
+($O969*'fnd base rates'!G$18)
+($P969*VLOOKUP($S969+12,rate_basefnd,7)))
*$R969</f>
        <v>439.59039999999999</v>
      </c>
      <c r="Z969" s="68">
        <f>(($D969*'fnd base rates'!H$7)
+($E969*'fnd base rates'!H$8)
+($F969*'fnd base rates'!H$9)
+($G969*'fnd base rates'!H$10)
+($H969*'fnd base rates'!H$11)
+($I969*'fnd base rates'!H$12)
+($J969*'fnd base rates'!H$13)
+($K969*'fnd base rates'!H$14)
+($M969*'fnd base rates'!H$16)
+($N969*'fnd base rates'!H$17)
+($O969*'fnd base rates'!H$18)
+($P969*VLOOKUP($S969+12,rate_basefnd,8)))</f>
        <v>958.67399999999998</v>
      </c>
      <c r="AA969" s="68">
        <f>(($D969*'fnd base rates'!I$7)
+($E969*'fnd base rates'!I$8)
+($F969*'fnd base rates'!I$9)
+($G969*'fnd base rates'!I$10)
+($H969*'fnd base rates'!I$11)
+($I969*'fnd base rates'!I$12)
+($J969*'fnd base rates'!I$13)
+($K969*'fnd base rates'!I$14)
+($M969*'fnd base rates'!I$16)
+($N969*'fnd base rates'!I$17)
+($O969*'fnd base rates'!I$18)
+($P969*VLOOKUP($S969+12,rate_basefnd,9)))
*$R969</f>
        <v>687.06999999999994</v>
      </c>
      <c r="AB969" s="68">
        <f>(($D969*'fnd base rates'!J$7)
+($E969*'fnd base rates'!J$8)
+($F969*'fnd base rates'!J$9)
+($G969*'fnd base rates'!J$10)
+($H969*'fnd base rates'!J$11)
+($I969*'fnd base rates'!J$12)
+($J969*'fnd base rates'!J$13)
+($K969*'fnd base rates'!J$14)
+($M969*'fnd base rates'!J$16)
+($N969*'fnd base rates'!J$17)
+($O969*'fnd base rates'!J$18)
+($P969*VLOOKUP($S969+12,rate_basefnd,10)))
*$R969</f>
        <v>1751.3700000000001</v>
      </c>
      <c r="AC969" s="68">
        <f>(($D969*'fnd base rates'!K$7)
+($E969*'fnd base rates'!K$8)
+($F969*'fnd base rates'!K$9)
+($G969*'fnd base rates'!K$10)
+($H969*'fnd base rates'!K$11)
+($I969*'fnd base rates'!K$12)
+($J969*'fnd base rates'!K$13)
+($K969*'fnd base rates'!K$14)
+($M969*'fnd base rates'!K$16)
+($N969*'fnd base rates'!K$17)
+($O969*'fnd base rates'!K$18)
+($P969*VLOOKUP($S969+12,rate_basefnd,11)))
*$R969</f>
        <v>1280.886</v>
      </c>
      <c r="AD969" s="68">
        <f>(($D969*'fnd base rates'!L$7)
+($E969*'fnd base rates'!L$8)
+($F969*'fnd base rates'!L$9)
+($G969*'fnd base rates'!L$10)
+($H969*'fnd base rates'!L$11)
+($I969*'fnd base rates'!L$12)
+($J969*'fnd base rates'!L$13)
+($K969*'fnd base rates'!L$14)
+($M969*'fnd base rates'!L$16)
+($N969*'fnd base rates'!L$17)
+($O969*'fnd base rates'!L$18)
+($P969*VLOOKUP($S969+12,rate_basefnd,12)))</f>
        <v>3160.3188</v>
      </c>
      <c r="AE969" s="68">
        <f>(($D969*'fnd base rates'!M$7)
+($E969*'fnd base rates'!M$8)
+($F969*'fnd base rates'!M$9)
+($G969*'fnd base rates'!M$10)
+($H969*'fnd base rates'!M$11)
+($I969*'fnd base rates'!M$12)
+($J969*'fnd base rates'!M$13)
+($K969*'fnd base rates'!M$14)
+($M969*'fnd base rates'!M$16)
+($N969*'fnd base rates'!M$17)
+($O969*'fnd base rates'!M$18)
+($P969*VLOOKUP($S969+12,rate_basefnd,13)))</f>
        <v>0</v>
      </c>
      <c r="AF969" s="3">
        <f t="shared" si="197"/>
        <v>22144.333999999995</v>
      </c>
      <c r="AH969" s="205">
        <f t="shared" si="198"/>
        <v>3509095293</v>
      </c>
      <c r="AI969" s="3" t="str">
        <f t="shared" si="202"/>
        <v>3509</v>
      </c>
      <c r="AJ969" s="1" t="str">
        <f t="shared" si="203"/>
        <v>095</v>
      </c>
      <c r="AK969" s="1" t="str">
        <f t="shared" si="204"/>
        <v>293</v>
      </c>
      <c r="AL969" s="3">
        <f t="shared" si="199"/>
        <v>1</v>
      </c>
      <c r="AM969" s="3">
        <f t="shared" si="209"/>
        <v>1</v>
      </c>
      <c r="AN969" s="3">
        <f t="shared" si="205"/>
        <v>22144.333999999995</v>
      </c>
      <c r="AO969" s="3">
        <f t="shared" si="206"/>
        <v>22144</v>
      </c>
      <c r="AP969" s="3">
        <f t="shared" si="211"/>
        <v>4068</v>
      </c>
      <c r="AQ969" s="3">
        <v>18076</v>
      </c>
      <c r="AS969" s="68"/>
      <c r="AT969" s="68"/>
      <c r="AX969" s="4">
        <f t="shared" si="207"/>
        <v>0</v>
      </c>
      <c r="AZ969" s="4">
        <f t="shared" si="208"/>
        <v>0</v>
      </c>
      <c r="BB969" s="4"/>
    </row>
    <row r="970" spans="1:54" s="3" customFormat="1">
      <c r="A970" s="205" t="str">
        <f t="shared" si="210"/>
        <v>3509</v>
      </c>
      <c r="B970" s="1">
        <v>3509095331</v>
      </c>
      <c r="C970" s="7" t="s">
        <v>140</v>
      </c>
      <c r="D970" s="8">
        <f>'fnd enro'!D970</f>
        <v>0</v>
      </c>
      <c r="E970" s="8">
        <f>'fnd enro'!E970</f>
        <v>0</v>
      </c>
      <c r="F970" s="8">
        <f>'fnd enro'!F970</f>
        <v>0</v>
      </c>
      <c r="G970" s="8">
        <f>'fnd enro'!G970</f>
        <v>0</v>
      </c>
      <c r="H970" s="8">
        <f>'fnd enro'!H970</f>
        <v>1</v>
      </c>
      <c r="I970" s="8">
        <f>'fnd enro'!I970</f>
        <v>0</v>
      </c>
      <c r="J970" s="8">
        <f>'fnd enro'!J970</f>
        <v>0</v>
      </c>
      <c r="K970" s="9">
        <f>'fnd enro'!K970</f>
        <v>0.04</v>
      </c>
      <c r="L970" s="8">
        <f>'fnd enro'!L970</f>
        <v>0</v>
      </c>
      <c r="M970" s="8">
        <f>'fnd enro'!M970</f>
        <v>0</v>
      </c>
      <c r="N970" s="8">
        <f>'fnd enro'!N970</f>
        <v>0</v>
      </c>
      <c r="O970" s="8">
        <f>'fnd enro'!O970</f>
        <v>0</v>
      </c>
      <c r="P970" s="8">
        <f>'fnd enro'!P970</f>
        <v>1</v>
      </c>
      <c r="Q970" s="8">
        <f>'fnd enro'!R970</f>
        <v>1</v>
      </c>
      <c r="R970" s="9">
        <f t="shared" ref="R970:R1033" si="212">VLOOKUP(B970,charterinfo_b,6)</f>
        <v>1</v>
      </c>
      <c r="S970" s="8">
        <f>VALUE('fnd enro'!Q970)</f>
        <v>7</v>
      </c>
      <c r="T970" s="1"/>
      <c r="U970" s="68">
        <f>(($D970*'fnd base rates'!C$7)
+($E970*'fnd base rates'!C$8)
+($F970*'fnd base rates'!C$9)
+($G970*'fnd base rates'!C$10)
+($H970*'fnd base rates'!C$11)
+($I970*'fnd base rates'!C$12)
+($J970*'fnd base rates'!C$13)
+($K970*'fnd base rates'!C$14)
+($M970*'fnd base rates'!C$16)
+($N970*'fnd base rates'!C$17)
+($O970*'fnd base rates'!C$18)
+($P970*VLOOKUP($S970+12,rate_basefnd,3)))
*$R970</f>
        <v>688.44119999999998</v>
      </c>
      <c r="V970" s="68">
        <f>(($D970*'fnd base rates'!D$7)
+($E970*'fnd base rates'!D$8)
+($F970*'fnd base rates'!D$9)
+($G970*'fnd base rates'!D$10)
+($H970*'fnd base rates'!D$11)
+($I970*'fnd base rates'!D$12)
+($J970*'fnd base rates'!D$13)
+($K970*'fnd base rates'!D$14)
+($M970*'fnd base rates'!D$16)
+($N970*'fnd base rates'!D$17)
+($O970*'fnd base rates'!D$18)
+($P970*VLOOKUP($S970+12,rate_basefnd,4)))
*$R970</f>
        <v>1269.3800000000001</v>
      </c>
      <c r="W970" s="68">
        <f>(($D970*'fnd base rates'!E$7)
+($E970*'fnd base rates'!E$8)
+($F970*'fnd base rates'!E$9)
+($G970*'fnd base rates'!E$10)
+($H970*'fnd base rates'!E$11)
+($I970*'fnd base rates'!E$12)
+($J970*'fnd base rates'!E$13)
+($K970*'fnd base rates'!E$14)
+($M970*'fnd base rates'!E$16)
+($N970*'fnd base rates'!E$17)
+($O970*'fnd base rates'!E$18)
+($P970*VLOOKUP($S970+12,rate_basefnd,5)))
*$R970</f>
        <v>7959.0907999999999</v>
      </c>
      <c r="X970" s="68">
        <f>(($D970*'fnd base rates'!F$7)
+($E970*'fnd base rates'!F$8)
+($F970*'fnd base rates'!F$9)
+($G970*'fnd base rates'!F$10)
+($H970*'fnd base rates'!F$11)
+($I970*'fnd base rates'!F$12)
+($J970*'fnd base rates'!F$13)
+($K970*'fnd base rates'!F$14)
+($M970*'fnd base rates'!F$16)
+($N970*'fnd base rates'!F$17)
+($O970*'fnd base rates'!F$18)
+($P970*VLOOKUP($S970+12,rate_basefnd,6)))
*$R970</f>
        <v>1118.2128</v>
      </c>
      <c r="Y970" s="68">
        <f>(($D970*'fnd base rates'!G$7)
+($E970*'fnd base rates'!G$8)
+($F970*'fnd base rates'!G$9)
+($G970*'fnd base rates'!G$10)
+($H970*'fnd base rates'!G$11)
+($I970*'fnd base rates'!G$12)
+($J970*'fnd base rates'!G$13)
+($K970*'fnd base rates'!G$14)
+($M970*'fnd base rates'!G$16)
+($N970*'fnd base rates'!G$17)
+($O970*'fnd base rates'!G$18)
+($P970*VLOOKUP($S970+12,rate_basefnd,7)))
*$R970</f>
        <v>386.81039999999996</v>
      </c>
      <c r="Z970" s="68">
        <f>(($D970*'fnd base rates'!H$7)
+($E970*'fnd base rates'!H$8)
+($F970*'fnd base rates'!H$9)
+($G970*'fnd base rates'!H$10)
+($H970*'fnd base rates'!H$11)
+($I970*'fnd base rates'!H$12)
+($J970*'fnd base rates'!H$13)
+($K970*'fnd base rates'!H$14)
+($M970*'fnd base rates'!H$16)
+($N970*'fnd base rates'!H$17)
+($O970*'fnd base rates'!H$18)
+($P970*VLOOKUP($S970+12,rate_basefnd,8)))</f>
        <v>611.84399999999994</v>
      </c>
      <c r="AA970" s="68">
        <f>(($D970*'fnd base rates'!I$7)
+($E970*'fnd base rates'!I$8)
+($F970*'fnd base rates'!I$9)
+($G970*'fnd base rates'!I$10)
+($H970*'fnd base rates'!I$11)
+($I970*'fnd base rates'!I$12)
+($J970*'fnd base rates'!I$13)
+($K970*'fnd base rates'!I$14)
+($M970*'fnd base rates'!I$16)
+($N970*'fnd base rates'!I$17)
+($O970*'fnd base rates'!I$18)
+($P970*VLOOKUP($S970+12,rate_basefnd,9)))
*$R970</f>
        <v>619.44000000000005</v>
      </c>
      <c r="AB970" s="68">
        <f>(($D970*'fnd base rates'!J$7)
+($E970*'fnd base rates'!J$8)
+($F970*'fnd base rates'!J$9)
+($G970*'fnd base rates'!J$10)
+($H970*'fnd base rates'!J$11)
+($I970*'fnd base rates'!J$12)
+($J970*'fnd base rates'!J$13)
+($K970*'fnd base rates'!J$14)
+($M970*'fnd base rates'!J$16)
+($N970*'fnd base rates'!J$17)
+($O970*'fnd base rates'!J$18)
+($P970*VLOOKUP($S970+12,rate_basefnd,10)))
*$R970</f>
        <v>1140.06</v>
      </c>
      <c r="AC970" s="68">
        <f>(($D970*'fnd base rates'!K$7)
+($E970*'fnd base rates'!K$8)
+($F970*'fnd base rates'!K$9)
+($G970*'fnd base rates'!K$10)
+($H970*'fnd base rates'!K$11)
+($I970*'fnd base rates'!K$12)
+($J970*'fnd base rates'!K$13)
+($K970*'fnd base rates'!K$14)
+($M970*'fnd base rates'!K$16)
+($N970*'fnd base rates'!K$17)
+($O970*'fnd base rates'!K$18)
+($P970*VLOOKUP($S970+12,rate_basefnd,11)))
*$R970</f>
        <v>1316.4959999999999</v>
      </c>
      <c r="AD970" s="68">
        <f>(($D970*'fnd base rates'!L$7)
+($E970*'fnd base rates'!L$8)
+($F970*'fnd base rates'!L$9)
+($G970*'fnd base rates'!L$10)
+($H970*'fnd base rates'!L$11)
+($I970*'fnd base rates'!L$12)
+($J970*'fnd base rates'!L$13)
+($K970*'fnd base rates'!L$14)
+($M970*'fnd base rates'!L$16)
+($N970*'fnd base rates'!L$17)
+($O970*'fnd base rates'!L$18)
+($P970*VLOOKUP($S970+12,rate_basefnd,12)))</f>
        <v>3199.0487999999996</v>
      </c>
      <c r="AE970" s="68">
        <f>(($D970*'fnd base rates'!M$7)
+($E970*'fnd base rates'!M$8)
+($F970*'fnd base rates'!M$9)
+($G970*'fnd base rates'!M$10)
+($H970*'fnd base rates'!M$11)
+($I970*'fnd base rates'!M$12)
+($J970*'fnd base rates'!M$13)
+($K970*'fnd base rates'!M$14)
+($M970*'fnd base rates'!M$16)
+($N970*'fnd base rates'!M$17)
+($O970*'fnd base rates'!M$18)
+($P970*VLOOKUP($S970+12,rate_basefnd,13)))</f>
        <v>0</v>
      </c>
      <c r="AF970" s="3">
        <f t="shared" ref="AF970:AF1008" si="213">SUM(U970:AE970)</f>
        <v>18308.823999999997</v>
      </c>
      <c r="AH970" s="205">
        <f t="shared" ref="AH970:AH1008" si="214">B970</f>
        <v>3509095331</v>
      </c>
      <c r="AI970" s="3" t="str">
        <f t="shared" si="202"/>
        <v>3509</v>
      </c>
      <c r="AJ970" s="1" t="str">
        <f t="shared" si="203"/>
        <v>095</v>
      </c>
      <c r="AK970" s="1" t="str">
        <f t="shared" si="204"/>
        <v>331</v>
      </c>
      <c r="AL970" s="3">
        <f t="shared" ref="AL970:AL1008" si="215">IF(VLOOKUP(VALUE(IF(AH970&lt;499999999,MID(AH970,4,3),MID(AH970,5,3))),distinfo,4)=R970,1,0)</f>
        <v>1</v>
      </c>
      <c r="AM970" s="3">
        <f t="shared" si="209"/>
        <v>1</v>
      </c>
      <c r="AN970" s="3">
        <f t="shared" si="205"/>
        <v>18308.823999999997</v>
      </c>
      <c r="AO970" s="3">
        <f t="shared" si="206"/>
        <v>18309</v>
      </c>
      <c r="AP970" s="3">
        <f t="shared" si="211"/>
        <v>481</v>
      </c>
      <c r="AQ970" s="3">
        <v>17828</v>
      </c>
      <c r="AS970" s="68"/>
      <c r="AT970" s="68"/>
      <c r="AX970" s="4">
        <f t="shared" si="207"/>
        <v>0</v>
      </c>
      <c r="AZ970" s="4">
        <f t="shared" si="208"/>
        <v>0</v>
      </c>
      <c r="BB970" s="4"/>
    </row>
    <row r="971" spans="1:54" s="3" customFormat="1">
      <c r="A971" s="205" t="str">
        <f t="shared" si="210"/>
        <v>3509</v>
      </c>
      <c r="B971" s="1">
        <v>3509095763</v>
      </c>
      <c r="C971" s="7" t="s">
        <v>140</v>
      </c>
      <c r="D971" s="8">
        <f>'fnd enro'!D971</f>
        <v>0</v>
      </c>
      <c r="E971" s="8">
        <f>'fnd enro'!E971</f>
        <v>0</v>
      </c>
      <c r="F971" s="8">
        <f>'fnd enro'!F971</f>
        <v>0</v>
      </c>
      <c r="G971" s="8">
        <f>'fnd enro'!G971</f>
        <v>0</v>
      </c>
      <c r="H971" s="8">
        <f>'fnd enro'!H971</f>
        <v>0</v>
      </c>
      <c r="I971" s="8">
        <f>'fnd enro'!I971</f>
        <v>2</v>
      </c>
      <c r="J971" s="8">
        <f>'fnd enro'!J971</f>
        <v>0</v>
      </c>
      <c r="K971" s="9">
        <f>'fnd enro'!K971</f>
        <v>0.08</v>
      </c>
      <c r="L971" s="8">
        <f>'fnd enro'!L971</f>
        <v>0</v>
      </c>
      <c r="M971" s="8">
        <f>'fnd enro'!M971</f>
        <v>0</v>
      </c>
      <c r="N971" s="8">
        <f>'fnd enro'!N971</f>
        <v>0</v>
      </c>
      <c r="O971" s="8">
        <f>'fnd enro'!O971</f>
        <v>0</v>
      </c>
      <c r="P971" s="8">
        <f>'fnd enro'!P971</f>
        <v>2</v>
      </c>
      <c r="Q971" s="8">
        <f>'fnd enro'!R971</f>
        <v>2</v>
      </c>
      <c r="R971" s="9">
        <f t="shared" si="212"/>
        <v>1</v>
      </c>
      <c r="S971" s="8">
        <f>VALUE('fnd enro'!Q971)</f>
        <v>6</v>
      </c>
      <c r="T971" s="1"/>
      <c r="U971" s="68">
        <f>(($D971*'fnd base rates'!C$7)
+($E971*'fnd base rates'!C$8)
+($F971*'fnd base rates'!C$9)
+($G971*'fnd base rates'!C$10)
+($H971*'fnd base rates'!C$11)
+($I971*'fnd base rates'!C$12)
+($J971*'fnd base rates'!C$13)
+($K971*'fnd base rates'!C$14)
+($M971*'fnd base rates'!C$16)
+($N971*'fnd base rates'!C$17)
+($O971*'fnd base rates'!C$18)
+($P971*VLOOKUP($S971+12,rate_basefnd,3)))
*$R971</f>
        <v>1359.7024000000001</v>
      </c>
      <c r="V971" s="68">
        <f>(($D971*'fnd base rates'!D$7)
+($E971*'fnd base rates'!D$8)
+($F971*'fnd base rates'!D$9)
+($G971*'fnd base rates'!D$10)
+($H971*'fnd base rates'!D$11)
+($I971*'fnd base rates'!D$12)
+($J971*'fnd base rates'!D$13)
+($K971*'fnd base rates'!D$14)
+($M971*'fnd base rates'!D$16)
+($N971*'fnd base rates'!D$17)
+($O971*'fnd base rates'!D$18)
+($P971*VLOOKUP($S971+12,rate_basefnd,4)))
*$R971</f>
        <v>2457.38</v>
      </c>
      <c r="W971" s="68">
        <f>(($D971*'fnd base rates'!E$7)
+($E971*'fnd base rates'!E$8)
+($F971*'fnd base rates'!E$9)
+($G971*'fnd base rates'!E$10)
+($H971*'fnd base rates'!E$11)
+($I971*'fnd base rates'!E$12)
+($J971*'fnd base rates'!E$13)
+($K971*'fnd base rates'!E$14)
+($M971*'fnd base rates'!E$16)
+($N971*'fnd base rates'!E$17)
+($O971*'fnd base rates'!E$18)
+($P971*VLOOKUP($S971+12,rate_basefnd,5)))
*$R971</f>
        <v>18346.581599999998</v>
      </c>
      <c r="X971" s="68">
        <f>(($D971*'fnd base rates'!F$7)
+($E971*'fnd base rates'!F$8)
+($F971*'fnd base rates'!F$9)
+($G971*'fnd base rates'!F$10)
+($H971*'fnd base rates'!F$11)
+($I971*'fnd base rates'!F$12)
+($J971*'fnd base rates'!F$13)
+($K971*'fnd base rates'!F$14)
+($M971*'fnd base rates'!F$16)
+($N971*'fnd base rates'!F$17)
+($O971*'fnd base rates'!F$18)
+($P971*VLOOKUP($S971+12,rate_basefnd,6)))
*$R971</f>
        <v>1995.7055999999998</v>
      </c>
      <c r="Y971" s="68">
        <f>(($D971*'fnd base rates'!G$7)
+($E971*'fnd base rates'!G$8)
+($F971*'fnd base rates'!G$9)
+($G971*'fnd base rates'!G$10)
+($H971*'fnd base rates'!G$11)
+($I971*'fnd base rates'!G$12)
+($J971*'fnd base rates'!G$13)
+($K971*'fnd base rates'!G$14)
+($M971*'fnd base rates'!G$16)
+($N971*'fnd base rates'!G$17)
+($O971*'fnd base rates'!G$18)
+($P971*VLOOKUP($S971+12,rate_basefnd,7)))
*$R971</f>
        <v>724.94079999999997</v>
      </c>
      <c r="Z971" s="68">
        <f>(($D971*'fnd base rates'!H$7)
+($E971*'fnd base rates'!H$8)
+($F971*'fnd base rates'!H$9)
+($G971*'fnd base rates'!H$10)
+($H971*'fnd base rates'!H$11)
+($I971*'fnd base rates'!H$12)
+($J971*'fnd base rates'!H$13)
+($K971*'fnd base rates'!H$14)
+($M971*'fnd base rates'!H$16)
+($N971*'fnd base rates'!H$17)
+($O971*'fnd base rates'!H$18)
+($P971*VLOOKUP($S971+12,rate_basefnd,8)))</f>
        <v>1893.7080000000001</v>
      </c>
      <c r="AA971" s="68">
        <f>(($D971*'fnd base rates'!I$7)
+($E971*'fnd base rates'!I$8)
+($F971*'fnd base rates'!I$9)
+($G971*'fnd base rates'!I$10)
+($H971*'fnd base rates'!I$11)
+($I971*'fnd base rates'!I$12)
+($J971*'fnd base rates'!I$13)
+($K971*'fnd base rates'!I$14)
+($M971*'fnd base rates'!I$16)
+($N971*'fnd base rates'!I$17)
+($O971*'fnd base rates'!I$18)
+($P971*VLOOKUP($S971+12,rate_basefnd,9)))
*$R971</f>
        <v>1245.4000000000001</v>
      </c>
      <c r="AB971" s="68">
        <f>(($D971*'fnd base rates'!J$7)
+($E971*'fnd base rates'!J$8)
+($F971*'fnd base rates'!J$9)
+($G971*'fnd base rates'!J$10)
+($H971*'fnd base rates'!J$11)
+($I971*'fnd base rates'!J$12)
+($J971*'fnd base rates'!J$13)
+($K971*'fnd base rates'!J$14)
+($M971*'fnd base rates'!J$16)
+($N971*'fnd base rates'!J$17)
+($O971*'fnd base rates'!J$18)
+($P971*VLOOKUP($S971+12,rate_basefnd,10)))
*$R971</f>
        <v>2833.8199999999997</v>
      </c>
      <c r="AC971" s="68">
        <f>(($D971*'fnd base rates'!K$7)
+($E971*'fnd base rates'!K$8)
+($F971*'fnd base rates'!K$9)
+($G971*'fnd base rates'!K$10)
+($H971*'fnd base rates'!K$11)
+($I971*'fnd base rates'!K$12)
+($J971*'fnd base rates'!K$13)
+($K971*'fnd base rates'!K$14)
+($M971*'fnd base rates'!K$16)
+($N971*'fnd base rates'!K$17)
+($O971*'fnd base rates'!K$18)
+($P971*VLOOKUP($S971+12,rate_basefnd,11)))
*$R971</f>
        <v>2561.7719999999999</v>
      </c>
      <c r="AD971" s="68">
        <f>(($D971*'fnd base rates'!L$7)
+($E971*'fnd base rates'!L$8)
+($F971*'fnd base rates'!L$9)
+($G971*'fnd base rates'!L$10)
+($H971*'fnd base rates'!L$11)
+($I971*'fnd base rates'!L$12)
+($J971*'fnd base rates'!L$13)
+($K971*'fnd base rates'!L$14)
+($M971*'fnd base rates'!L$16)
+($N971*'fnd base rates'!L$17)
+($O971*'fnd base rates'!L$18)
+($P971*VLOOKUP($S971+12,rate_basefnd,12)))</f>
        <v>5724.1776</v>
      </c>
      <c r="AE971" s="68">
        <f>(($D971*'fnd base rates'!M$7)
+($E971*'fnd base rates'!M$8)
+($F971*'fnd base rates'!M$9)
+($G971*'fnd base rates'!M$10)
+($H971*'fnd base rates'!M$11)
+($I971*'fnd base rates'!M$12)
+($J971*'fnd base rates'!M$13)
+($K971*'fnd base rates'!M$14)
+($M971*'fnd base rates'!M$16)
+($N971*'fnd base rates'!M$17)
+($O971*'fnd base rates'!M$18)
+($P971*VLOOKUP($S971+12,rate_basefnd,13)))</f>
        <v>0</v>
      </c>
      <c r="AF971" s="3">
        <f t="shared" si="213"/>
        <v>39143.188000000002</v>
      </c>
      <c r="AH971" s="205">
        <f t="shared" si="214"/>
        <v>3509095763</v>
      </c>
      <c r="AI971" s="3" t="str">
        <f t="shared" ref="AI971:AI1034" si="216">IF($B971&lt;499999999,MID($B971,1,3),MID($B971,1,4))</f>
        <v>3509</v>
      </c>
      <c r="AJ971" s="1" t="str">
        <f t="shared" ref="AJ971:AJ1034" si="217">IF($B971&lt;499999999,MID($B971,4,3),MID($B971,5,3))</f>
        <v>095</v>
      </c>
      <c r="AK971" s="1" t="str">
        <f t="shared" ref="AK971:AK1034" si="218">IF($B971&lt;499999999,MID($B971,7,3),MID($B971,8,3))</f>
        <v>763</v>
      </c>
      <c r="AL971" s="3">
        <f t="shared" si="215"/>
        <v>1</v>
      </c>
      <c r="AM971" s="3">
        <f t="shared" si="209"/>
        <v>2</v>
      </c>
      <c r="AN971" s="3">
        <f t="shared" ref="AN971:AN1008" si="219">AF971</f>
        <v>39143.188000000002</v>
      </c>
      <c r="AO971" s="3">
        <f t="shared" ref="AO971:AO1008" si="220">IF(OR(AF971=0,AM971=0),0,ROUND(AN971/AM971,0))</f>
        <v>19572</v>
      </c>
      <c r="AP971" s="3">
        <f t="shared" si="211"/>
        <v>3840</v>
      </c>
      <c r="AQ971" s="3">
        <v>15732</v>
      </c>
      <c r="AS971" s="68"/>
      <c r="AT971" s="68"/>
      <c r="AX971" s="4">
        <f t="shared" ref="AX971:AX1034" si="221">AY971-AW971</f>
        <v>0</v>
      </c>
      <c r="AZ971" s="4">
        <f t="shared" ref="AZ971:AZ1034" si="222">BA971-AY971</f>
        <v>0</v>
      </c>
      <c r="BB971" s="4"/>
    </row>
    <row r="972" spans="1:54" s="3" customFormat="1">
      <c r="A972" s="205" t="str">
        <f t="shared" si="210"/>
        <v>3510</v>
      </c>
      <c r="B972" s="1">
        <v>3510281005</v>
      </c>
      <c r="C972" s="7" t="s">
        <v>142</v>
      </c>
      <c r="D972" s="8">
        <f>'fnd enro'!D972</f>
        <v>0</v>
      </c>
      <c r="E972" s="8">
        <f>'fnd enro'!E972</f>
        <v>0</v>
      </c>
      <c r="F972" s="8">
        <f>'fnd enro'!F972</f>
        <v>0</v>
      </c>
      <c r="G972" s="8">
        <f>'fnd enro'!G972</f>
        <v>1</v>
      </c>
      <c r="H972" s="8">
        <f>'fnd enro'!H972</f>
        <v>3</v>
      </c>
      <c r="I972" s="8">
        <f>'fnd enro'!I972</f>
        <v>0</v>
      </c>
      <c r="J972" s="8">
        <f>'fnd enro'!J972</f>
        <v>0</v>
      </c>
      <c r="K972" s="9">
        <f>'fnd enro'!K972</f>
        <v>0.16</v>
      </c>
      <c r="L972" s="8">
        <f>'fnd enro'!L972</f>
        <v>0</v>
      </c>
      <c r="M972" s="8">
        <f>'fnd enro'!M972</f>
        <v>0</v>
      </c>
      <c r="N972" s="8">
        <f>'fnd enro'!N972</f>
        <v>0</v>
      </c>
      <c r="O972" s="8">
        <f>'fnd enro'!O972</f>
        <v>0</v>
      </c>
      <c r="P972" s="8">
        <f>'fnd enro'!P972</f>
        <v>4</v>
      </c>
      <c r="Q972" s="8">
        <f>'fnd enro'!R972</f>
        <v>4</v>
      </c>
      <c r="R972" s="9">
        <f t="shared" si="212"/>
        <v>1</v>
      </c>
      <c r="S972" s="8">
        <f>VALUE('fnd enro'!Q972)</f>
        <v>8</v>
      </c>
      <c r="T972" s="1"/>
      <c r="U972" s="68">
        <f>(($D972*'fnd base rates'!C$7)
+($E972*'fnd base rates'!C$8)
+($F972*'fnd base rates'!C$9)
+($G972*'fnd base rates'!C$10)
+($H972*'fnd base rates'!C$11)
+($I972*'fnd base rates'!C$12)
+($J972*'fnd base rates'!C$13)
+($K972*'fnd base rates'!C$14)
+($M972*'fnd base rates'!C$16)
+($N972*'fnd base rates'!C$17)
+($O972*'fnd base rates'!C$18)
+($P972*VLOOKUP($S972+12,rate_basefnd,3)))
*$R972</f>
        <v>2788.1648</v>
      </c>
      <c r="V972" s="68">
        <f>(($D972*'fnd base rates'!D$7)
+($E972*'fnd base rates'!D$8)
+($F972*'fnd base rates'!D$9)
+($G972*'fnd base rates'!D$10)
+($H972*'fnd base rates'!D$11)
+($I972*'fnd base rates'!D$12)
+($J972*'fnd base rates'!D$13)
+($K972*'fnd base rates'!D$14)
+($M972*'fnd base rates'!D$16)
+($N972*'fnd base rates'!D$17)
+($O972*'fnd base rates'!D$18)
+($P972*VLOOKUP($S972+12,rate_basefnd,4)))
*$R972</f>
        <v>5240.3999999999996</v>
      </c>
      <c r="W972" s="68">
        <f>(($D972*'fnd base rates'!E$7)
+($E972*'fnd base rates'!E$8)
+($F972*'fnd base rates'!E$9)
+($G972*'fnd base rates'!E$10)
+($H972*'fnd base rates'!E$11)
+($I972*'fnd base rates'!E$12)
+($J972*'fnd base rates'!E$13)
+($K972*'fnd base rates'!E$14)
+($M972*'fnd base rates'!E$16)
+($N972*'fnd base rates'!E$17)
+($O972*'fnd base rates'!E$18)
+($P972*VLOOKUP($S972+12,rate_basefnd,5)))
*$R972</f>
        <v>33892.903200000001</v>
      </c>
      <c r="X972" s="68">
        <f>(($D972*'fnd base rates'!F$7)
+($E972*'fnd base rates'!F$8)
+($F972*'fnd base rates'!F$9)
+($G972*'fnd base rates'!F$10)
+($H972*'fnd base rates'!F$11)
+($I972*'fnd base rates'!F$12)
+($J972*'fnd base rates'!F$13)
+($K972*'fnd base rates'!F$14)
+($M972*'fnd base rates'!F$16)
+($N972*'fnd base rates'!F$17)
+($O972*'fnd base rates'!F$18)
+($P972*VLOOKUP($S972+12,rate_basefnd,6)))
*$R972</f>
        <v>4752.4712</v>
      </c>
      <c r="Y972" s="68">
        <f>(($D972*'fnd base rates'!G$7)
+($E972*'fnd base rates'!G$8)
+($F972*'fnd base rates'!G$9)
+($G972*'fnd base rates'!G$10)
+($H972*'fnd base rates'!G$11)
+($I972*'fnd base rates'!G$12)
+($J972*'fnd base rates'!G$13)
+($K972*'fnd base rates'!G$14)
+($M972*'fnd base rates'!G$16)
+($N972*'fnd base rates'!G$17)
+($O972*'fnd base rates'!G$18)
+($P972*VLOOKUP($S972+12,rate_basefnd,7)))
*$R972</f>
        <v>1611.4416000000001</v>
      </c>
      <c r="Z972" s="68">
        <f>(($D972*'fnd base rates'!H$7)
+($E972*'fnd base rates'!H$8)
+($F972*'fnd base rates'!H$9)
+($G972*'fnd base rates'!H$10)
+($H972*'fnd base rates'!H$11)
+($I972*'fnd base rates'!H$12)
+($J972*'fnd base rates'!H$13)
+($K972*'fnd base rates'!H$14)
+($M972*'fnd base rates'!H$16)
+($N972*'fnd base rates'!H$17)
+($O972*'fnd base rates'!H$18)
+($P972*VLOOKUP($S972+12,rate_basefnd,8)))</f>
        <v>2459.2159999999999</v>
      </c>
      <c r="AA972" s="68">
        <f>(($D972*'fnd base rates'!I$7)
+($E972*'fnd base rates'!I$8)
+($F972*'fnd base rates'!I$9)
+($G972*'fnd base rates'!I$10)
+($H972*'fnd base rates'!I$11)
+($I972*'fnd base rates'!I$12)
+($J972*'fnd base rates'!I$13)
+($K972*'fnd base rates'!I$14)
+($M972*'fnd base rates'!I$16)
+($N972*'fnd base rates'!I$17)
+($O972*'fnd base rates'!I$18)
+($P972*VLOOKUP($S972+12,rate_basefnd,9)))
*$R972</f>
        <v>2542.12</v>
      </c>
      <c r="AB972" s="68">
        <f>(($D972*'fnd base rates'!J$7)
+($E972*'fnd base rates'!J$8)
+($F972*'fnd base rates'!J$9)
+($G972*'fnd base rates'!J$10)
+($H972*'fnd base rates'!J$11)
+($I972*'fnd base rates'!J$12)
+($J972*'fnd base rates'!J$13)
+($K972*'fnd base rates'!J$14)
+($M972*'fnd base rates'!J$16)
+($N972*'fnd base rates'!J$17)
+($O972*'fnd base rates'!J$18)
+($P972*VLOOKUP($S972+12,rate_basefnd,10)))
*$R972</f>
        <v>4787.63</v>
      </c>
      <c r="AC972" s="68">
        <f>(($D972*'fnd base rates'!K$7)
+($E972*'fnd base rates'!K$8)
+($F972*'fnd base rates'!K$9)
+($G972*'fnd base rates'!K$10)
+($H972*'fnd base rates'!K$11)
+($I972*'fnd base rates'!K$12)
+($J972*'fnd base rates'!K$13)
+($K972*'fnd base rates'!K$14)
+($M972*'fnd base rates'!K$16)
+($N972*'fnd base rates'!K$17)
+($O972*'fnd base rates'!K$18)
+($P972*VLOOKUP($S972+12,rate_basefnd,11)))
*$R972</f>
        <v>5175.0739999999996</v>
      </c>
      <c r="AD972" s="68">
        <f>(($D972*'fnd base rates'!L$7)
+($E972*'fnd base rates'!L$8)
+($F972*'fnd base rates'!L$9)
+($G972*'fnd base rates'!L$10)
+($H972*'fnd base rates'!L$11)
+($I972*'fnd base rates'!L$12)
+($J972*'fnd base rates'!L$13)
+($K972*'fnd base rates'!L$14)
+($M972*'fnd base rates'!L$16)
+($N972*'fnd base rates'!L$17)
+($O972*'fnd base rates'!L$18)
+($P972*VLOOKUP($S972+12,rate_basefnd,12)))</f>
        <v>12928.065199999997</v>
      </c>
      <c r="AE972" s="68">
        <f>(($D972*'fnd base rates'!M$7)
+($E972*'fnd base rates'!M$8)
+($F972*'fnd base rates'!M$9)
+($G972*'fnd base rates'!M$10)
+($H972*'fnd base rates'!M$11)
+($I972*'fnd base rates'!M$12)
+($J972*'fnd base rates'!M$13)
+($K972*'fnd base rates'!M$14)
+($M972*'fnd base rates'!M$16)
+($N972*'fnd base rates'!M$17)
+($O972*'fnd base rates'!M$18)
+($P972*VLOOKUP($S972+12,rate_basefnd,13)))</f>
        <v>0</v>
      </c>
      <c r="AF972" s="3">
        <f t="shared" si="213"/>
        <v>76177.486000000004</v>
      </c>
      <c r="AH972" s="205">
        <f t="shared" si="214"/>
        <v>3510281005</v>
      </c>
      <c r="AI972" s="3" t="str">
        <f t="shared" si="216"/>
        <v>3510</v>
      </c>
      <c r="AJ972" s="1" t="str">
        <f t="shared" si="217"/>
        <v>281</v>
      </c>
      <c r="AK972" s="1" t="str">
        <f t="shared" si="218"/>
        <v>005</v>
      </c>
      <c r="AL972" s="3">
        <f t="shared" si="215"/>
        <v>1</v>
      </c>
      <c r="AM972" s="3">
        <f t="shared" si="209"/>
        <v>4</v>
      </c>
      <c r="AN972" s="3">
        <f t="shared" si="219"/>
        <v>76177.486000000004</v>
      </c>
      <c r="AO972" s="3">
        <f t="shared" si="220"/>
        <v>19044</v>
      </c>
      <c r="AP972" s="3">
        <f t="shared" si="211"/>
        <v>6479</v>
      </c>
      <c r="AQ972" s="3">
        <v>12565</v>
      </c>
      <c r="AS972" s="68"/>
      <c r="AT972" s="68"/>
      <c r="AX972" s="4">
        <f t="shared" si="221"/>
        <v>0</v>
      </c>
      <c r="AZ972" s="4">
        <f t="shared" si="222"/>
        <v>0</v>
      </c>
      <c r="BB972" s="4"/>
    </row>
    <row r="973" spans="1:54" s="3" customFormat="1">
      <c r="A973" s="205" t="str">
        <f t="shared" si="210"/>
        <v>3510</v>
      </c>
      <c r="B973" s="1">
        <v>3510281061</v>
      </c>
      <c r="C973" s="7" t="s">
        <v>142</v>
      </c>
      <c r="D973" s="8">
        <f>'fnd enro'!D973</f>
        <v>0</v>
      </c>
      <c r="E973" s="8">
        <f>'fnd enro'!E973</f>
        <v>0</v>
      </c>
      <c r="F973" s="8">
        <f>'fnd enro'!F973</f>
        <v>0</v>
      </c>
      <c r="G973" s="8">
        <f>'fnd enro'!G973</f>
        <v>1</v>
      </c>
      <c r="H973" s="8">
        <f>'fnd enro'!H973</f>
        <v>1</v>
      </c>
      <c r="I973" s="8">
        <f>'fnd enro'!I973</f>
        <v>0</v>
      </c>
      <c r="J973" s="8">
        <f>'fnd enro'!J973</f>
        <v>0</v>
      </c>
      <c r="K973" s="9">
        <f>'fnd enro'!K973</f>
        <v>0.08</v>
      </c>
      <c r="L973" s="8">
        <f>'fnd enro'!L973</f>
        <v>0</v>
      </c>
      <c r="M973" s="8">
        <f>'fnd enro'!M973</f>
        <v>0</v>
      </c>
      <c r="N973" s="8">
        <f>'fnd enro'!N973</f>
        <v>0</v>
      </c>
      <c r="O973" s="8">
        <f>'fnd enro'!O973</f>
        <v>0</v>
      </c>
      <c r="P973" s="8">
        <f>'fnd enro'!P973</f>
        <v>1</v>
      </c>
      <c r="Q973" s="8">
        <f>'fnd enro'!R973</f>
        <v>2</v>
      </c>
      <c r="R973" s="9">
        <f t="shared" si="212"/>
        <v>1</v>
      </c>
      <c r="S973" s="8">
        <f>VALUE('fnd enro'!Q973)</f>
        <v>10</v>
      </c>
      <c r="T973" s="1"/>
      <c r="U973" s="68">
        <f>(($D973*'fnd base rates'!C$7)
+($E973*'fnd base rates'!C$8)
+($F973*'fnd base rates'!C$9)
+($G973*'fnd base rates'!C$10)
+($H973*'fnd base rates'!C$11)
+($I973*'fnd base rates'!C$12)
+($J973*'fnd base rates'!C$13)
+($K973*'fnd base rates'!C$14)
+($M973*'fnd base rates'!C$16)
+($N973*'fnd base rates'!C$17)
+($O973*'fnd base rates'!C$18)
+($P973*VLOOKUP($S973+12,rate_basefnd,3)))
*$R973</f>
        <v>1313.8724</v>
      </c>
      <c r="V973" s="68">
        <f>(($D973*'fnd base rates'!D$7)
+($E973*'fnd base rates'!D$8)
+($F973*'fnd base rates'!D$9)
+($G973*'fnd base rates'!D$10)
+($H973*'fnd base rates'!D$11)
+($I973*'fnd base rates'!D$12)
+($J973*'fnd base rates'!D$13)
+($K973*'fnd base rates'!D$14)
+($M973*'fnd base rates'!D$16)
+($N973*'fnd base rates'!D$17)
+($O973*'fnd base rates'!D$18)
+($P973*VLOOKUP($S973+12,rate_basefnd,4)))
*$R973</f>
        <v>2240.2600000000002</v>
      </c>
      <c r="W973" s="68">
        <f>(($D973*'fnd base rates'!E$7)
+($E973*'fnd base rates'!E$8)
+($F973*'fnd base rates'!E$9)
+($G973*'fnd base rates'!E$10)
+($H973*'fnd base rates'!E$11)
+($I973*'fnd base rates'!E$12)
+($J973*'fnd base rates'!E$13)
+($K973*'fnd base rates'!E$14)
+($M973*'fnd base rates'!E$16)
+($N973*'fnd base rates'!E$17)
+($O973*'fnd base rates'!E$18)
+($P973*VLOOKUP($S973+12,rate_basefnd,5)))
*$R973</f>
        <v>13470.971600000001</v>
      </c>
      <c r="X973" s="68">
        <f>(($D973*'fnd base rates'!F$7)
+($E973*'fnd base rates'!F$8)
+($F973*'fnd base rates'!F$9)
+($G973*'fnd base rates'!F$10)
+($H973*'fnd base rates'!F$11)
+($I973*'fnd base rates'!F$12)
+($J973*'fnd base rates'!F$13)
+($K973*'fnd base rates'!F$14)
+($M973*'fnd base rates'!F$16)
+($N973*'fnd base rates'!F$17)
+($O973*'fnd base rates'!F$18)
+($P973*VLOOKUP($S973+12,rate_basefnd,6)))
*$R973</f>
        <v>2516.0455999999999</v>
      </c>
      <c r="Y973" s="68">
        <f>(($D973*'fnd base rates'!G$7)
+($E973*'fnd base rates'!G$8)
+($F973*'fnd base rates'!G$9)
+($G973*'fnd base rates'!G$10)
+($H973*'fnd base rates'!G$11)
+($I973*'fnd base rates'!G$12)
+($J973*'fnd base rates'!G$13)
+($K973*'fnd base rates'!G$14)
+($M973*'fnd base rates'!G$16)
+($N973*'fnd base rates'!G$17)
+($O973*'fnd base rates'!G$18)
+($P973*VLOOKUP($S973+12,rate_basefnd,7)))
*$R973</f>
        <v>619.32079999999996</v>
      </c>
      <c r="Z973" s="68">
        <f>(($D973*'fnd base rates'!H$7)
+($E973*'fnd base rates'!H$8)
+($F973*'fnd base rates'!H$9)
+($G973*'fnd base rates'!H$10)
+($H973*'fnd base rates'!H$11)
+($I973*'fnd base rates'!H$12)
+($J973*'fnd base rates'!H$13)
+($K973*'fnd base rates'!H$14)
+($M973*'fnd base rates'!H$16)
+($N973*'fnd base rates'!H$17)
+($O973*'fnd base rates'!H$18)
+($P973*VLOOKUP($S973+12,rate_basefnd,8)))</f>
        <v>1202.018</v>
      </c>
      <c r="AA973" s="68">
        <f>(($D973*'fnd base rates'!I$7)
+($E973*'fnd base rates'!I$8)
+($F973*'fnd base rates'!I$9)
+($G973*'fnd base rates'!I$10)
+($H973*'fnd base rates'!I$11)
+($I973*'fnd base rates'!I$12)
+($J973*'fnd base rates'!I$13)
+($K973*'fnd base rates'!I$14)
+($M973*'fnd base rates'!I$16)
+($N973*'fnd base rates'!I$17)
+($O973*'fnd base rates'!I$18)
+($P973*VLOOKUP($S973+12,rate_basefnd,9)))
*$R973</f>
        <v>1120.8700000000001</v>
      </c>
      <c r="AB973" s="68">
        <f>(($D973*'fnd base rates'!J$7)
+($E973*'fnd base rates'!J$8)
+($F973*'fnd base rates'!J$9)
+($G973*'fnd base rates'!J$10)
+($H973*'fnd base rates'!J$11)
+($I973*'fnd base rates'!J$12)
+($J973*'fnd base rates'!J$13)
+($K973*'fnd base rates'!J$14)
+($M973*'fnd base rates'!J$16)
+($N973*'fnd base rates'!J$17)
+($O973*'fnd base rates'!J$18)
+($P973*VLOOKUP($S973+12,rate_basefnd,10)))
*$R973</f>
        <v>1559.8700000000001</v>
      </c>
      <c r="AC973" s="68">
        <f>(($D973*'fnd base rates'!K$7)
+($E973*'fnd base rates'!K$8)
+($F973*'fnd base rates'!K$9)
+($G973*'fnd base rates'!K$10)
+($H973*'fnd base rates'!K$11)
+($I973*'fnd base rates'!K$12)
+($J973*'fnd base rates'!K$13)
+($K973*'fnd base rates'!K$14)
+($M973*'fnd base rates'!K$16)
+($N973*'fnd base rates'!K$17)
+($O973*'fnd base rates'!K$18)
+($P973*VLOOKUP($S973+12,rate_basefnd,11)))
*$R973</f>
        <v>2542.0819999999999</v>
      </c>
      <c r="AD973" s="68">
        <f>(($D973*'fnd base rates'!L$7)
+($E973*'fnd base rates'!L$8)
+($F973*'fnd base rates'!L$9)
+($G973*'fnd base rates'!L$10)
+($H973*'fnd base rates'!L$11)
+($I973*'fnd base rates'!L$12)
+($J973*'fnd base rates'!L$13)
+($K973*'fnd base rates'!L$14)
+($M973*'fnd base rates'!L$16)
+($N973*'fnd base rates'!L$17)
+($O973*'fnd base rates'!L$18)
+($P973*VLOOKUP($S973+12,rate_basefnd,12)))</f>
        <v>5685.0275999999994</v>
      </c>
      <c r="AE973" s="68">
        <f>(($D973*'fnd base rates'!M$7)
+($E973*'fnd base rates'!M$8)
+($F973*'fnd base rates'!M$9)
+($G973*'fnd base rates'!M$10)
+($H973*'fnd base rates'!M$11)
+($I973*'fnd base rates'!M$12)
+($J973*'fnd base rates'!M$13)
+($K973*'fnd base rates'!M$14)
+($M973*'fnd base rates'!M$16)
+($N973*'fnd base rates'!M$17)
+($O973*'fnd base rates'!M$18)
+($P973*VLOOKUP($S973+12,rate_basefnd,13)))</f>
        <v>0</v>
      </c>
      <c r="AF973" s="3">
        <f t="shared" si="213"/>
        <v>32270.337999999996</v>
      </c>
      <c r="AH973" s="205">
        <f t="shared" si="214"/>
        <v>3510281061</v>
      </c>
      <c r="AI973" s="3" t="str">
        <f t="shared" si="216"/>
        <v>3510</v>
      </c>
      <c r="AJ973" s="1" t="str">
        <f t="shared" si="217"/>
        <v>281</v>
      </c>
      <c r="AK973" s="1" t="str">
        <f t="shared" si="218"/>
        <v>061</v>
      </c>
      <c r="AL973" s="3">
        <f t="shared" si="215"/>
        <v>1</v>
      </c>
      <c r="AM973" s="3">
        <f t="shared" si="209"/>
        <v>2</v>
      </c>
      <c r="AN973" s="3">
        <f t="shared" si="219"/>
        <v>32270.337999999996</v>
      </c>
      <c r="AO973" s="3">
        <f t="shared" si="220"/>
        <v>16135</v>
      </c>
      <c r="AP973" s="3">
        <f t="shared" si="211"/>
        <v>-2707</v>
      </c>
      <c r="AQ973" s="3">
        <v>18842</v>
      </c>
      <c r="AS973" s="68"/>
      <c r="AT973" s="68"/>
      <c r="AX973" s="4">
        <f t="shared" si="221"/>
        <v>0</v>
      </c>
      <c r="AZ973" s="4">
        <f t="shared" si="222"/>
        <v>0</v>
      </c>
      <c r="BB973" s="4"/>
    </row>
    <row r="974" spans="1:54" s="3" customFormat="1">
      <c r="A974" s="205" t="str">
        <f t="shared" si="210"/>
        <v>3510</v>
      </c>
      <c r="B974" s="1">
        <v>3510281281</v>
      </c>
      <c r="C974" s="7" t="s">
        <v>142</v>
      </c>
      <c r="D974" s="8">
        <f>'fnd enro'!D974</f>
        <v>0</v>
      </c>
      <c r="E974" s="8">
        <f>'fnd enro'!E974</f>
        <v>0</v>
      </c>
      <c r="F974" s="8">
        <f>'fnd enro'!F974</f>
        <v>55</v>
      </c>
      <c r="G974" s="8">
        <f>'fnd enro'!G974</f>
        <v>265</v>
      </c>
      <c r="H974" s="8">
        <f>'fnd enro'!H974</f>
        <v>156</v>
      </c>
      <c r="I974" s="8">
        <f>'fnd enro'!I974</f>
        <v>0</v>
      </c>
      <c r="J974" s="8">
        <f>'fnd enro'!J974</f>
        <v>0</v>
      </c>
      <c r="K974" s="9">
        <f>'fnd enro'!K974</f>
        <v>19.04</v>
      </c>
      <c r="L974" s="8">
        <f>'fnd enro'!L974</f>
        <v>0</v>
      </c>
      <c r="M974" s="8">
        <f>'fnd enro'!M974</f>
        <v>34</v>
      </c>
      <c r="N974" s="8">
        <f>'fnd enro'!N974</f>
        <v>3</v>
      </c>
      <c r="O974" s="8">
        <f>'fnd enro'!O974</f>
        <v>0</v>
      </c>
      <c r="P974" s="8">
        <f>'fnd enro'!P974</f>
        <v>385</v>
      </c>
      <c r="Q974" s="8">
        <f>'fnd enro'!R974</f>
        <v>476</v>
      </c>
      <c r="R974" s="9">
        <f t="shared" si="212"/>
        <v>1</v>
      </c>
      <c r="S974" s="8">
        <f>VALUE('fnd enro'!Q974)</f>
        <v>12</v>
      </c>
      <c r="T974" s="1"/>
      <c r="U974" s="68">
        <f>(($D974*'fnd base rates'!C$7)
+($E974*'fnd base rates'!C$8)
+($F974*'fnd base rates'!C$9)
+($G974*'fnd base rates'!C$10)
+($H974*'fnd base rates'!C$11)
+($I974*'fnd base rates'!C$12)
+($J974*'fnd base rates'!C$13)
+($K974*'fnd base rates'!C$14)
+($M974*'fnd base rates'!C$16)
+($N974*'fnd base rates'!C$17)
+($O974*'fnd base rates'!C$18)
+($P974*VLOOKUP($S974+12,rate_basefnd,3)))
*$R974</f>
        <v>345055.48119999998</v>
      </c>
      <c r="V974" s="68">
        <f>(($D974*'fnd base rates'!D$7)
+($E974*'fnd base rates'!D$8)
+($F974*'fnd base rates'!D$9)
+($G974*'fnd base rates'!D$10)
+($H974*'fnd base rates'!D$11)
+($I974*'fnd base rates'!D$12)
+($J974*'fnd base rates'!D$13)
+($K974*'fnd base rates'!D$14)
+($M974*'fnd base rates'!D$16)
+($N974*'fnd base rates'!D$17)
+($O974*'fnd base rates'!D$18)
+($P974*VLOOKUP($S974+12,rate_basefnd,4)))
*$R974</f>
        <v>673059.22</v>
      </c>
      <c r="W974" s="68">
        <f>(($D974*'fnd base rates'!E$7)
+($E974*'fnd base rates'!E$8)
+($F974*'fnd base rates'!E$9)
+($G974*'fnd base rates'!E$10)
+($H974*'fnd base rates'!E$11)
+($I974*'fnd base rates'!E$12)
+($J974*'fnd base rates'!E$13)
+($K974*'fnd base rates'!E$14)
+($M974*'fnd base rates'!E$16)
+($N974*'fnd base rates'!E$17)
+($O974*'fnd base rates'!E$18)
+($P974*VLOOKUP($S974+12,rate_basefnd,5)))
*$R974</f>
        <v>4588191.6908000009</v>
      </c>
      <c r="X974" s="68">
        <f>(($D974*'fnd base rates'!F$7)
+($E974*'fnd base rates'!F$8)
+($F974*'fnd base rates'!F$9)
+($G974*'fnd base rates'!F$10)
+($H974*'fnd base rates'!F$11)
+($I974*'fnd base rates'!F$12)
+($J974*'fnd base rates'!F$13)
+($K974*'fnd base rates'!F$14)
+($M974*'fnd base rates'!F$16)
+($N974*'fnd base rates'!F$17)
+($O974*'fnd base rates'!F$18)
+($P974*VLOOKUP($S974+12,rate_basefnd,6)))
*$R974</f>
        <v>629595.72279999987</v>
      </c>
      <c r="Y974" s="68">
        <f>(($D974*'fnd base rates'!G$7)
+($E974*'fnd base rates'!G$8)
+($F974*'fnd base rates'!G$9)
+($G974*'fnd base rates'!G$10)
+($H974*'fnd base rates'!G$11)
+($I974*'fnd base rates'!G$12)
+($J974*'fnd base rates'!G$13)
+($K974*'fnd base rates'!G$14)
+($M974*'fnd base rates'!G$16)
+($N974*'fnd base rates'!G$17)
+($O974*'fnd base rates'!G$18)
+($P974*VLOOKUP($S974+12,rate_basefnd,7)))
*$R974</f>
        <v>211107.72039999999</v>
      </c>
      <c r="Z974" s="68">
        <f>(($D974*'fnd base rates'!H$7)
+($E974*'fnd base rates'!H$8)
+($F974*'fnd base rates'!H$9)
+($G974*'fnd base rates'!H$10)
+($H974*'fnd base rates'!H$11)
+($I974*'fnd base rates'!H$12)
+($J974*'fnd base rates'!H$13)
+($K974*'fnd base rates'!H$14)
+($M974*'fnd base rates'!H$16)
+($N974*'fnd base rates'!H$17)
+($O974*'fnd base rates'!H$18)
+($P974*VLOOKUP($S974+12,rate_basefnd,8)))</f>
        <v>301271.13399999996</v>
      </c>
      <c r="AA974" s="68">
        <f>(($D974*'fnd base rates'!I$7)
+($E974*'fnd base rates'!I$8)
+($F974*'fnd base rates'!I$9)
+($G974*'fnd base rates'!I$10)
+($H974*'fnd base rates'!I$11)
+($I974*'fnd base rates'!I$12)
+($J974*'fnd base rates'!I$13)
+($K974*'fnd base rates'!I$14)
+($M974*'fnd base rates'!I$16)
+($N974*'fnd base rates'!I$17)
+($O974*'fnd base rates'!I$18)
+($P974*VLOOKUP($S974+12,rate_basefnd,9)))
*$R974</f>
        <v>322320.68000000005</v>
      </c>
      <c r="AB974" s="68">
        <f>(($D974*'fnd base rates'!J$7)
+($E974*'fnd base rates'!J$8)
+($F974*'fnd base rates'!J$9)
+($G974*'fnd base rates'!J$10)
+($H974*'fnd base rates'!J$11)
+($I974*'fnd base rates'!J$12)
+($J974*'fnd base rates'!J$13)
+($K974*'fnd base rates'!J$14)
+($M974*'fnd base rates'!J$16)
+($N974*'fnd base rates'!J$17)
+($O974*'fnd base rates'!J$18)
+($P974*VLOOKUP($S974+12,rate_basefnd,10)))
*$R974</f>
        <v>631690.4</v>
      </c>
      <c r="AC974" s="68">
        <f>(($D974*'fnd base rates'!K$7)
+($E974*'fnd base rates'!K$8)
+($F974*'fnd base rates'!K$9)
+($G974*'fnd base rates'!K$10)
+($H974*'fnd base rates'!K$11)
+($I974*'fnd base rates'!K$12)
+($J974*'fnd base rates'!K$13)
+($K974*'fnd base rates'!K$14)
+($M974*'fnd base rates'!K$16)
+($N974*'fnd base rates'!K$17)
+($O974*'fnd base rates'!K$18)
+($P974*VLOOKUP($S974+12,rate_basefnd,11)))
*$R974</f>
        <v>611014.25599999994</v>
      </c>
      <c r="AD974" s="68">
        <f>(($D974*'fnd base rates'!L$7)
+($E974*'fnd base rates'!L$8)
+($F974*'fnd base rates'!L$9)
+($G974*'fnd base rates'!L$10)
+($H974*'fnd base rates'!L$11)
+($I974*'fnd base rates'!L$12)
+($J974*'fnd base rates'!L$13)
+($K974*'fnd base rates'!L$14)
+($M974*'fnd base rates'!L$16)
+($N974*'fnd base rates'!L$17)
+($O974*'fnd base rates'!L$18)
+($P974*VLOOKUP($S974+12,rate_basefnd,12)))</f>
        <v>1595499.8788000001</v>
      </c>
      <c r="AE974" s="68">
        <f>(($D974*'fnd base rates'!M$7)
+($E974*'fnd base rates'!M$8)
+($F974*'fnd base rates'!M$9)
+($G974*'fnd base rates'!M$10)
+($H974*'fnd base rates'!M$11)
+($I974*'fnd base rates'!M$12)
+($J974*'fnd base rates'!M$13)
+($K974*'fnd base rates'!M$14)
+($M974*'fnd base rates'!M$16)
+($N974*'fnd base rates'!M$17)
+($O974*'fnd base rates'!M$18)
+($P974*VLOOKUP($S974+12,rate_basefnd,13)))</f>
        <v>0</v>
      </c>
      <c r="AF974" s="3">
        <f t="shared" si="213"/>
        <v>9908806.1840000004</v>
      </c>
      <c r="AH974" s="205">
        <f t="shared" si="214"/>
        <v>3510281281</v>
      </c>
      <c r="AI974" s="3" t="str">
        <f t="shared" si="216"/>
        <v>3510</v>
      </c>
      <c r="AJ974" s="1" t="str">
        <f t="shared" si="217"/>
        <v>281</v>
      </c>
      <c r="AK974" s="1" t="str">
        <f t="shared" si="218"/>
        <v>281</v>
      </c>
      <c r="AL974" s="3">
        <f t="shared" si="215"/>
        <v>1</v>
      </c>
      <c r="AM974" s="3">
        <f t="shared" si="209"/>
        <v>476</v>
      </c>
      <c r="AN974" s="3">
        <f t="shared" si="219"/>
        <v>9908806.1840000004</v>
      </c>
      <c r="AO974" s="3">
        <f t="shared" si="220"/>
        <v>20817</v>
      </c>
      <c r="AP974" s="3">
        <f t="shared" si="211"/>
        <v>1532</v>
      </c>
      <c r="AQ974" s="3">
        <v>19285</v>
      </c>
      <c r="AS974" s="68"/>
      <c r="AT974" s="68"/>
      <c r="AX974" s="4">
        <f t="shared" si="221"/>
        <v>0</v>
      </c>
      <c r="AZ974" s="4">
        <f t="shared" si="222"/>
        <v>0</v>
      </c>
      <c r="BB974" s="4"/>
    </row>
    <row r="975" spans="1:54" s="3" customFormat="1">
      <c r="A975" s="205" t="str">
        <f t="shared" si="210"/>
        <v>3510</v>
      </c>
      <c r="B975" s="1">
        <v>3510281332</v>
      </c>
      <c r="C975" s="7" t="s">
        <v>142</v>
      </c>
      <c r="D975" s="8">
        <f>'fnd enro'!D975</f>
        <v>0</v>
      </c>
      <c r="E975" s="8">
        <f>'fnd enro'!E975</f>
        <v>0</v>
      </c>
      <c r="F975" s="8">
        <f>'fnd enro'!F975</f>
        <v>0</v>
      </c>
      <c r="G975" s="8">
        <f>'fnd enro'!G975</f>
        <v>1</v>
      </c>
      <c r="H975" s="8">
        <f>'fnd enro'!H975</f>
        <v>1</v>
      </c>
      <c r="I975" s="8">
        <f>'fnd enro'!I975</f>
        <v>0</v>
      </c>
      <c r="J975" s="8">
        <f>'fnd enro'!J975</f>
        <v>0</v>
      </c>
      <c r="K975" s="9">
        <f>'fnd enro'!K975</f>
        <v>0.08</v>
      </c>
      <c r="L975" s="8">
        <f>'fnd enro'!L975</f>
        <v>0</v>
      </c>
      <c r="M975" s="8">
        <f>'fnd enro'!M975</f>
        <v>0</v>
      </c>
      <c r="N975" s="8">
        <f>'fnd enro'!N975</f>
        <v>0</v>
      </c>
      <c r="O975" s="8">
        <f>'fnd enro'!O975</f>
        <v>0</v>
      </c>
      <c r="P975" s="8">
        <f>'fnd enro'!P975</f>
        <v>2</v>
      </c>
      <c r="Q975" s="8">
        <f>'fnd enro'!R975</f>
        <v>2</v>
      </c>
      <c r="R975" s="9">
        <f t="shared" si="212"/>
        <v>1</v>
      </c>
      <c r="S975" s="8">
        <f>VALUE('fnd enro'!Q975)</f>
        <v>10</v>
      </c>
      <c r="T975" s="1"/>
      <c r="U975" s="68">
        <f>(($D975*'fnd base rates'!C$7)
+($E975*'fnd base rates'!C$8)
+($F975*'fnd base rates'!C$9)
+($G975*'fnd base rates'!C$10)
+($H975*'fnd base rates'!C$11)
+($I975*'fnd base rates'!C$12)
+($J975*'fnd base rates'!C$13)
+($K975*'fnd base rates'!C$14)
+($M975*'fnd base rates'!C$16)
+($N975*'fnd base rates'!C$17)
+($O975*'fnd base rates'!C$18)
+($P975*VLOOKUP($S975+12,rate_basefnd,3)))
*$R975</f>
        <v>1428.4223999999999</v>
      </c>
      <c r="V975" s="68">
        <f>(($D975*'fnd base rates'!D$7)
+($E975*'fnd base rates'!D$8)
+($F975*'fnd base rates'!D$9)
+($G975*'fnd base rates'!D$10)
+($H975*'fnd base rates'!D$11)
+($I975*'fnd base rates'!D$12)
+($J975*'fnd base rates'!D$13)
+($K975*'fnd base rates'!D$14)
+($M975*'fnd base rates'!D$16)
+($N975*'fnd base rates'!D$17)
+($O975*'fnd base rates'!D$18)
+($P975*VLOOKUP($S975+12,rate_basefnd,4)))
*$R975</f>
        <v>2783.04</v>
      </c>
      <c r="W975" s="68">
        <f>(($D975*'fnd base rates'!E$7)
+($E975*'fnd base rates'!E$8)
+($F975*'fnd base rates'!E$9)
+($G975*'fnd base rates'!E$10)
+($H975*'fnd base rates'!E$11)
+($I975*'fnd base rates'!E$12)
+($J975*'fnd base rates'!E$13)
+($K975*'fnd base rates'!E$14)
+($M975*'fnd base rates'!E$16)
+($N975*'fnd base rates'!E$17)
+($O975*'fnd base rates'!E$18)
+($P975*VLOOKUP($S975+12,rate_basefnd,5)))
*$R975</f>
        <v>18769.5016</v>
      </c>
      <c r="X975" s="68">
        <f>(($D975*'fnd base rates'!F$7)
+($E975*'fnd base rates'!F$8)
+($F975*'fnd base rates'!F$9)
+($G975*'fnd base rates'!F$10)
+($H975*'fnd base rates'!F$11)
+($I975*'fnd base rates'!F$12)
+($J975*'fnd base rates'!F$13)
+($K975*'fnd base rates'!F$14)
+($M975*'fnd base rates'!F$16)
+($N975*'fnd base rates'!F$17)
+($O975*'fnd base rates'!F$18)
+($P975*VLOOKUP($S975+12,rate_basefnd,6)))
*$R975</f>
        <v>2516.0455999999999</v>
      </c>
      <c r="Y975" s="68">
        <f>(($D975*'fnd base rates'!G$7)
+($E975*'fnd base rates'!G$8)
+($F975*'fnd base rates'!G$9)
+($G975*'fnd base rates'!G$10)
+($H975*'fnd base rates'!G$11)
+($I975*'fnd base rates'!G$12)
+($J975*'fnd base rates'!G$13)
+($K975*'fnd base rates'!G$14)
+($M975*'fnd base rates'!G$16)
+($N975*'fnd base rates'!G$17)
+($O975*'fnd base rates'!G$18)
+($P975*VLOOKUP($S975+12,rate_basefnd,7)))
*$R975</f>
        <v>876.38080000000002</v>
      </c>
      <c r="Z975" s="68">
        <f>(($D975*'fnd base rates'!H$7)
+($E975*'fnd base rates'!H$8)
+($F975*'fnd base rates'!H$9)
+($G975*'fnd base rates'!H$10)
+($H975*'fnd base rates'!H$11)
+($I975*'fnd base rates'!H$12)
+($J975*'fnd base rates'!H$13)
+($K975*'fnd base rates'!H$14)
+($M975*'fnd base rates'!H$16)
+($N975*'fnd base rates'!H$17)
+($O975*'fnd base rates'!H$18)
+($P975*VLOOKUP($S975+12,rate_basefnd,8)))</f>
        <v>1241.4279999999999</v>
      </c>
      <c r="AA975" s="68">
        <f>(($D975*'fnd base rates'!I$7)
+($E975*'fnd base rates'!I$8)
+($F975*'fnd base rates'!I$9)
+($G975*'fnd base rates'!I$10)
+($H975*'fnd base rates'!I$11)
+($I975*'fnd base rates'!I$12)
+($J975*'fnd base rates'!I$13)
+($K975*'fnd base rates'!I$14)
+($M975*'fnd base rates'!I$16)
+($N975*'fnd base rates'!I$17)
+($O975*'fnd base rates'!I$18)
+($P975*VLOOKUP($S975+12,rate_basefnd,9)))
*$R975</f>
        <v>1335.42</v>
      </c>
      <c r="AB975" s="68">
        <f>(($D975*'fnd base rates'!J$7)
+($E975*'fnd base rates'!J$8)
+($F975*'fnd base rates'!J$9)
+($G975*'fnd base rates'!J$10)
+($H975*'fnd base rates'!J$11)
+($I975*'fnd base rates'!J$12)
+($J975*'fnd base rates'!J$13)
+($K975*'fnd base rates'!J$14)
+($M975*'fnd base rates'!J$16)
+($N975*'fnd base rates'!J$17)
+($O975*'fnd base rates'!J$18)
+($P975*VLOOKUP($S975+12,rate_basefnd,10)))
*$R975</f>
        <v>2674.75</v>
      </c>
      <c r="AC975" s="68">
        <f>(($D975*'fnd base rates'!K$7)
+($E975*'fnd base rates'!K$8)
+($F975*'fnd base rates'!K$9)
+($G975*'fnd base rates'!K$10)
+($H975*'fnd base rates'!K$11)
+($I975*'fnd base rates'!K$12)
+($J975*'fnd base rates'!K$13)
+($K975*'fnd base rates'!K$14)
+($M975*'fnd base rates'!K$16)
+($N975*'fnd base rates'!K$17)
+($O975*'fnd base rates'!K$18)
+($P975*VLOOKUP($S975+12,rate_basefnd,11)))
*$R975</f>
        <v>2542.0819999999999</v>
      </c>
      <c r="AD975" s="68">
        <f>(($D975*'fnd base rates'!L$7)
+($E975*'fnd base rates'!L$8)
+($F975*'fnd base rates'!L$9)
+($G975*'fnd base rates'!L$10)
+($H975*'fnd base rates'!L$11)
+($I975*'fnd base rates'!L$12)
+($J975*'fnd base rates'!L$13)
+($K975*'fnd base rates'!L$14)
+($M975*'fnd base rates'!L$16)
+($N975*'fnd base rates'!L$17)
+($O975*'fnd base rates'!L$18)
+($P975*VLOOKUP($S975+12,rate_basefnd,12)))</f>
        <v>6679.1075999999994</v>
      </c>
      <c r="AE975" s="68">
        <f>(($D975*'fnd base rates'!M$7)
+($E975*'fnd base rates'!M$8)
+($F975*'fnd base rates'!M$9)
+($G975*'fnd base rates'!M$10)
+($H975*'fnd base rates'!M$11)
+($I975*'fnd base rates'!M$12)
+($J975*'fnd base rates'!M$13)
+($K975*'fnd base rates'!M$14)
+($M975*'fnd base rates'!M$16)
+($N975*'fnd base rates'!M$17)
+($O975*'fnd base rates'!M$18)
+($P975*VLOOKUP($S975+12,rate_basefnd,13)))</f>
        <v>0</v>
      </c>
      <c r="AF975" s="3">
        <f t="shared" si="213"/>
        <v>40846.178</v>
      </c>
      <c r="AH975" s="205">
        <f t="shared" si="214"/>
        <v>3510281332</v>
      </c>
      <c r="AI975" s="3" t="str">
        <f t="shared" si="216"/>
        <v>3510</v>
      </c>
      <c r="AJ975" s="1" t="str">
        <f t="shared" si="217"/>
        <v>281</v>
      </c>
      <c r="AK975" s="1" t="str">
        <f t="shared" si="218"/>
        <v>332</v>
      </c>
      <c r="AL975" s="3">
        <f t="shared" si="215"/>
        <v>1</v>
      </c>
      <c r="AM975" s="3">
        <f t="shared" si="209"/>
        <v>2</v>
      </c>
      <c r="AN975" s="3">
        <f t="shared" si="219"/>
        <v>40846.178</v>
      </c>
      <c r="AO975" s="3">
        <f t="shared" si="220"/>
        <v>20423</v>
      </c>
      <c r="AP975" s="3">
        <f t="shared" si="211"/>
        <v>19</v>
      </c>
      <c r="AQ975" s="3">
        <v>20404</v>
      </c>
      <c r="AS975" s="68"/>
      <c r="AT975" s="68"/>
      <c r="AX975" s="4">
        <f t="shared" si="221"/>
        <v>0</v>
      </c>
      <c r="AZ975" s="4">
        <f t="shared" si="222"/>
        <v>0</v>
      </c>
      <c r="BB975" s="4"/>
    </row>
    <row r="976" spans="1:54" s="3" customFormat="1">
      <c r="A976" s="205" t="str">
        <f t="shared" si="210"/>
        <v>3510</v>
      </c>
      <c r="B976" s="1">
        <v>3510281672</v>
      </c>
      <c r="C976" s="7" t="s">
        <v>142</v>
      </c>
      <c r="D976" s="8">
        <f>'fnd enro'!D976</f>
        <v>0</v>
      </c>
      <c r="E976" s="8">
        <f>'fnd enro'!E976</f>
        <v>0</v>
      </c>
      <c r="F976" s="8">
        <f>'fnd enro'!F976</f>
        <v>0</v>
      </c>
      <c r="G976" s="8">
        <f>'fnd enro'!G976</f>
        <v>0</v>
      </c>
      <c r="H976" s="8">
        <f>'fnd enro'!H976</f>
        <v>1</v>
      </c>
      <c r="I976" s="8">
        <f>'fnd enro'!I976</f>
        <v>0</v>
      </c>
      <c r="J976" s="8">
        <f>'fnd enro'!J976</f>
        <v>0</v>
      </c>
      <c r="K976" s="9">
        <f>'fnd enro'!K976</f>
        <v>0.04</v>
      </c>
      <c r="L976" s="8">
        <f>'fnd enro'!L976</f>
        <v>0</v>
      </c>
      <c r="M976" s="8">
        <f>'fnd enro'!M976</f>
        <v>0</v>
      </c>
      <c r="N976" s="8">
        <f>'fnd enro'!N976</f>
        <v>0</v>
      </c>
      <c r="O976" s="8">
        <f>'fnd enro'!O976</f>
        <v>0</v>
      </c>
      <c r="P976" s="8">
        <f>'fnd enro'!P976</f>
        <v>1</v>
      </c>
      <c r="Q976" s="8">
        <f>'fnd enro'!R976</f>
        <v>1</v>
      </c>
      <c r="R976" s="9">
        <f t="shared" si="212"/>
        <v>1</v>
      </c>
      <c r="S976" s="8">
        <f>VALUE('fnd enro'!Q976)</f>
        <v>9</v>
      </c>
      <c r="T976" s="1"/>
      <c r="U976" s="68">
        <f>(($D976*'fnd base rates'!C$7)
+($E976*'fnd base rates'!C$8)
+($F976*'fnd base rates'!C$9)
+($G976*'fnd base rates'!C$10)
+($H976*'fnd base rates'!C$11)
+($I976*'fnd base rates'!C$12)
+($J976*'fnd base rates'!C$13)
+($K976*'fnd base rates'!C$14)
+($M976*'fnd base rates'!C$16)
+($N976*'fnd base rates'!C$17)
+($O976*'fnd base rates'!C$18)
+($P976*VLOOKUP($S976+12,rate_basefnd,3)))
*$R976</f>
        <v>705.63120000000004</v>
      </c>
      <c r="V976" s="68">
        <f>(($D976*'fnd base rates'!D$7)
+($E976*'fnd base rates'!D$8)
+($F976*'fnd base rates'!D$9)
+($G976*'fnd base rates'!D$10)
+($H976*'fnd base rates'!D$11)
+($I976*'fnd base rates'!D$12)
+($J976*'fnd base rates'!D$13)
+($K976*'fnd base rates'!D$14)
+($M976*'fnd base rates'!D$16)
+($N976*'fnd base rates'!D$17)
+($O976*'fnd base rates'!D$18)
+($P976*VLOOKUP($S976+12,rate_basefnd,4)))
*$R976</f>
        <v>1350.81</v>
      </c>
      <c r="W976" s="68">
        <f>(($D976*'fnd base rates'!E$7)
+($E976*'fnd base rates'!E$8)
+($F976*'fnd base rates'!E$9)
+($G976*'fnd base rates'!E$10)
+($H976*'fnd base rates'!E$11)
+($I976*'fnd base rates'!E$12)
+($J976*'fnd base rates'!E$13)
+($K976*'fnd base rates'!E$14)
+($M976*'fnd base rates'!E$16)
+($N976*'fnd base rates'!E$17)
+($O976*'fnd base rates'!E$18)
+($P976*VLOOKUP($S976+12,rate_basefnd,5)))
*$R976</f>
        <v>8753.8708000000006</v>
      </c>
      <c r="X976" s="68">
        <f>(($D976*'fnd base rates'!F$7)
+($E976*'fnd base rates'!F$8)
+($F976*'fnd base rates'!F$9)
+($G976*'fnd base rates'!F$10)
+($H976*'fnd base rates'!F$11)
+($I976*'fnd base rates'!F$12)
+($J976*'fnd base rates'!F$13)
+($K976*'fnd base rates'!F$14)
+($M976*'fnd base rates'!F$16)
+($N976*'fnd base rates'!F$17)
+($O976*'fnd base rates'!F$18)
+($P976*VLOOKUP($S976+12,rate_basefnd,6)))
*$R976</f>
        <v>1118.2128</v>
      </c>
      <c r="Y976" s="68">
        <f>(($D976*'fnd base rates'!G$7)
+($E976*'fnd base rates'!G$8)
+($F976*'fnd base rates'!G$9)
+($G976*'fnd base rates'!G$10)
+($H976*'fnd base rates'!G$11)
+($I976*'fnd base rates'!G$12)
+($J976*'fnd base rates'!G$13)
+($K976*'fnd base rates'!G$14)
+($M976*'fnd base rates'!G$16)
+($N976*'fnd base rates'!G$17)
+($O976*'fnd base rates'!G$18)
+($P976*VLOOKUP($S976+12,rate_basefnd,7)))
*$R976</f>
        <v>425.37040000000002</v>
      </c>
      <c r="Z976" s="68">
        <f>(($D976*'fnd base rates'!H$7)
+($E976*'fnd base rates'!H$8)
+($F976*'fnd base rates'!H$9)
+($G976*'fnd base rates'!H$10)
+($H976*'fnd base rates'!H$11)
+($I976*'fnd base rates'!H$12)
+($J976*'fnd base rates'!H$13)
+($K976*'fnd base rates'!H$14)
+($M976*'fnd base rates'!H$16)
+($N976*'fnd base rates'!H$17)
+($O976*'fnd base rates'!H$18)
+($P976*VLOOKUP($S976+12,rate_basefnd,8)))</f>
        <v>617.74399999999991</v>
      </c>
      <c r="AA976" s="68">
        <f>(($D976*'fnd base rates'!I$7)
+($E976*'fnd base rates'!I$8)
+($F976*'fnd base rates'!I$9)
+($G976*'fnd base rates'!I$10)
+($H976*'fnd base rates'!I$11)
+($I976*'fnd base rates'!I$12)
+($J976*'fnd base rates'!I$13)
+($K976*'fnd base rates'!I$14)
+($M976*'fnd base rates'!I$16)
+($N976*'fnd base rates'!I$17)
+($O976*'fnd base rates'!I$18)
+($P976*VLOOKUP($S976+12,rate_basefnd,9)))
*$R976</f>
        <v>651.61</v>
      </c>
      <c r="AB976" s="68">
        <f>(($D976*'fnd base rates'!J$7)
+($E976*'fnd base rates'!J$8)
+($F976*'fnd base rates'!J$9)
+($G976*'fnd base rates'!J$10)
+($H976*'fnd base rates'!J$11)
+($I976*'fnd base rates'!J$12)
+($J976*'fnd base rates'!J$13)
+($K976*'fnd base rates'!J$14)
+($M976*'fnd base rates'!J$16)
+($N976*'fnd base rates'!J$17)
+($O976*'fnd base rates'!J$18)
+($P976*VLOOKUP($S976+12,rate_basefnd,10)))
*$R976</f>
        <v>1307.29</v>
      </c>
      <c r="AC976" s="68">
        <f>(($D976*'fnd base rates'!K$7)
+($E976*'fnd base rates'!K$8)
+($F976*'fnd base rates'!K$9)
+($G976*'fnd base rates'!K$10)
+($H976*'fnd base rates'!K$11)
+($I976*'fnd base rates'!K$12)
+($J976*'fnd base rates'!K$13)
+($K976*'fnd base rates'!K$14)
+($M976*'fnd base rates'!K$16)
+($N976*'fnd base rates'!K$17)
+($O976*'fnd base rates'!K$18)
+($P976*VLOOKUP($S976+12,rate_basefnd,11)))
*$R976</f>
        <v>1316.4959999999999</v>
      </c>
      <c r="AD976" s="68">
        <f>(($D976*'fnd base rates'!L$7)
+($E976*'fnd base rates'!L$8)
+($F976*'fnd base rates'!L$9)
+($G976*'fnd base rates'!L$10)
+($H976*'fnd base rates'!L$11)
+($I976*'fnd base rates'!L$12)
+($J976*'fnd base rates'!L$13)
+($K976*'fnd base rates'!L$14)
+($M976*'fnd base rates'!L$16)
+($N976*'fnd base rates'!L$17)
+($O976*'fnd base rates'!L$18)
+($P976*VLOOKUP($S976+12,rate_basefnd,12)))</f>
        <v>3348.1687999999995</v>
      </c>
      <c r="AE976" s="68">
        <f>(($D976*'fnd base rates'!M$7)
+($E976*'fnd base rates'!M$8)
+($F976*'fnd base rates'!M$9)
+($G976*'fnd base rates'!M$10)
+($H976*'fnd base rates'!M$11)
+($I976*'fnd base rates'!M$12)
+($J976*'fnd base rates'!M$13)
+($K976*'fnd base rates'!M$14)
+($M976*'fnd base rates'!M$16)
+($N976*'fnd base rates'!M$17)
+($O976*'fnd base rates'!M$18)
+($P976*VLOOKUP($S976+12,rate_basefnd,13)))</f>
        <v>0</v>
      </c>
      <c r="AF976" s="3">
        <f t="shared" si="213"/>
        <v>19595.204000000002</v>
      </c>
      <c r="AH976" s="205">
        <f t="shared" si="214"/>
        <v>3510281672</v>
      </c>
      <c r="AI976" s="3" t="str">
        <f t="shared" si="216"/>
        <v>3510</v>
      </c>
      <c r="AJ976" s="1" t="str">
        <f t="shared" si="217"/>
        <v>281</v>
      </c>
      <c r="AK976" s="1" t="str">
        <f t="shared" si="218"/>
        <v>672</v>
      </c>
      <c r="AL976" s="3">
        <f t="shared" si="215"/>
        <v>1</v>
      </c>
      <c r="AM976" s="3">
        <f t="shared" si="209"/>
        <v>1</v>
      </c>
      <c r="AN976" s="3">
        <f t="shared" si="219"/>
        <v>19595.204000000002</v>
      </c>
      <c r="AO976" s="3">
        <f t="shared" si="220"/>
        <v>19595</v>
      </c>
      <c r="AP976" s="3">
        <f t="shared" si="211"/>
        <v>2254</v>
      </c>
      <c r="AQ976" s="3">
        <v>17341</v>
      </c>
      <c r="AS976" s="68"/>
      <c r="AT976" s="68"/>
      <c r="AX976" s="4">
        <f t="shared" si="221"/>
        <v>0</v>
      </c>
      <c r="AZ976" s="4">
        <f t="shared" si="222"/>
        <v>0</v>
      </c>
      <c r="BB976" s="4"/>
    </row>
    <row r="977" spans="1:54" s="3" customFormat="1">
      <c r="A977" s="205" t="str">
        <f t="shared" si="210"/>
        <v>3513</v>
      </c>
      <c r="B977" s="1">
        <v>3513044016</v>
      </c>
      <c r="C977" s="7" t="s">
        <v>144</v>
      </c>
      <c r="D977" s="8">
        <f>'fnd enro'!D977</f>
        <v>0</v>
      </c>
      <c r="E977" s="8">
        <f>'fnd enro'!E977</f>
        <v>0</v>
      </c>
      <c r="F977" s="8">
        <f>'fnd enro'!F977</f>
        <v>0</v>
      </c>
      <c r="G977" s="8">
        <f>'fnd enro'!G977</f>
        <v>0</v>
      </c>
      <c r="H977" s="8">
        <f>'fnd enro'!H977</f>
        <v>0</v>
      </c>
      <c r="I977" s="8">
        <f>'fnd enro'!I977</f>
        <v>1</v>
      </c>
      <c r="J977" s="8">
        <f>'fnd enro'!J977</f>
        <v>0</v>
      </c>
      <c r="K977" s="9">
        <f>'fnd enro'!K977</f>
        <v>0.04</v>
      </c>
      <c r="L977" s="8">
        <f>'fnd enro'!L977</f>
        <v>0</v>
      </c>
      <c r="M977" s="8">
        <f>'fnd enro'!M977</f>
        <v>0</v>
      </c>
      <c r="N977" s="8">
        <f>'fnd enro'!N977</f>
        <v>0</v>
      </c>
      <c r="O977" s="8">
        <f>'fnd enro'!O977</f>
        <v>0</v>
      </c>
      <c r="P977" s="8">
        <f>'fnd enro'!P977</f>
        <v>0</v>
      </c>
      <c r="Q977" s="8">
        <f>'fnd enro'!R977</f>
        <v>1</v>
      </c>
      <c r="R977" s="9">
        <f t="shared" si="212"/>
        <v>1</v>
      </c>
      <c r="S977" s="8">
        <f>VALUE('fnd enro'!Q977)</f>
        <v>8</v>
      </c>
      <c r="T977" s="1"/>
      <c r="U977" s="68">
        <f>(($D977*'fnd base rates'!C$7)
+($E977*'fnd base rates'!C$8)
+($F977*'fnd base rates'!C$9)
+($G977*'fnd base rates'!C$10)
+($H977*'fnd base rates'!C$11)
+($I977*'fnd base rates'!C$12)
+($J977*'fnd base rates'!C$13)
+($K977*'fnd base rates'!C$14)
+($M977*'fnd base rates'!C$16)
+($N977*'fnd base rates'!C$17)
+($O977*'fnd base rates'!C$18)
+($P977*VLOOKUP($S977+12,rate_basefnd,3)))
*$R977</f>
        <v>599.66120000000001</v>
      </c>
      <c r="V977" s="68">
        <f>(($D977*'fnd base rates'!D$7)
+($E977*'fnd base rates'!D$8)
+($F977*'fnd base rates'!D$9)
+($G977*'fnd base rates'!D$10)
+($H977*'fnd base rates'!D$11)
+($I977*'fnd base rates'!D$12)
+($J977*'fnd base rates'!D$13)
+($K977*'fnd base rates'!D$14)
+($M977*'fnd base rates'!D$16)
+($N977*'fnd base rates'!D$17)
+($O977*'fnd base rates'!D$18)
+($P977*VLOOKUP($S977+12,rate_basefnd,4)))
*$R977</f>
        <v>848.74</v>
      </c>
      <c r="W977" s="68">
        <f>(($D977*'fnd base rates'!E$7)
+($E977*'fnd base rates'!E$8)
+($F977*'fnd base rates'!E$9)
+($G977*'fnd base rates'!E$10)
+($H977*'fnd base rates'!E$11)
+($I977*'fnd base rates'!E$12)
+($J977*'fnd base rates'!E$13)
+($K977*'fnd base rates'!E$14)
+($M977*'fnd base rates'!E$16)
+($N977*'fnd base rates'!E$17)
+($O977*'fnd base rates'!E$18)
+($P977*VLOOKUP($S977+12,rate_basefnd,5)))
*$R977</f>
        <v>5464.3107999999993</v>
      </c>
      <c r="X977" s="68">
        <f>(($D977*'fnd base rates'!F$7)
+($E977*'fnd base rates'!F$8)
+($F977*'fnd base rates'!F$9)
+($G977*'fnd base rates'!F$10)
+($H977*'fnd base rates'!F$11)
+($I977*'fnd base rates'!F$12)
+($J977*'fnd base rates'!F$13)
+($K977*'fnd base rates'!F$14)
+($M977*'fnd base rates'!F$16)
+($N977*'fnd base rates'!F$17)
+($O977*'fnd base rates'!F$18)
+($P977*VLOOKUP($S977+12,rate_basefnd,6)))
*$R977</f>
        <v>997.85279999999989</v>
      </c>
      <c r="Y977" s="68">
        <f>(($D977*'fnd base rates'!G$7)
+($E977*'fnd base rates'!G$8)
+($F977*'fnd base rates'!G$9)
+($G977*'fnd base rates'!G$10)
+($H977*'fnd base rates'!G$11)
+($I977*'fnd base rates'!G$12)
+($J977*'fnd base rates'!G$13)
+($K977*'fnd base rates'!G$14)
+($M977*'fnd base rates'!G$16)
+($N977*'fnd base rates'!G$17)
+($O977*'fnd base rates'!G$18)
+($P977*VLOOKUP($S977+12,rate_basefnd,7)))
*$R977</f>
        <v>182.53039999999999</v>
      </c>
      <c r="Z977" s="68">
        <f>(($D977*'fnd base rates'!H$7)
+($E977*'fnd base rates'!H$8)
+($F977*'fnd base rates'!H$9)
+($G977*'fnd base rates'!H$10)
+($H977*'fnd base rates'!H$11)
+($I977*'fnd base rates'!H$12)
+($J977*'fnd base rates'!H$13)
+($K977*'fnd base rates'!H$14)
+($M977*'fnd base rates'!H$16)
+($N977*'fnd base rates'!H$17)
+($O977*'fnd base rates'!H$18)
+($P977*VLOOKUP($S977+12,rate_basefnd,8)))</f>
        <v>919.26400000000001</v>
      </c>
      <c r="AA977" s="68">
        <f>(($D977*'fnd base rates'!I$7)
+($E977*'fnd base rates'!I$8)
+($F977*'fnd base rates'!I$9)
+($G977*'fnd base rates'!I$10)
+($H977*'fnd base rates'!I$11)
+($I977*'fnd base rates'!I$12)
+($J977*'fnd base rates'!I$13)
+($K977*'fnd base rates'!I$14)
+($M977*'fnd base rates'!I$16)
+($N977*'fnd base rates'!I$17)
+($O977*'fnd base rates'!I$18)
+($P977*VLOOKUP($S977+12,rate_basefnd,9)))
*$R977</f>
        <v>472.52</v>
      </c>
      <c r="AB977" s="68">
        <f>(($D977*'fnd base rates'!J$7)
+($E977*'fnd base rates'!J$8)
+($F977*'fnd base rates'!J$9)
+($G977*'fnd base rates'!J$10)
+($H977*'fnd base rates'!J$11)
+($I977*'fnd base rates'!J$12)
+($J977*'fnd base rates'!J$13)
+($K977*'fnd base rates'!J$14)
+($M977*'fnd base rates'!J$16)
+($N977*'fnd base rates'!J$17)
+($O977*'fnd base rates'!J$18)
+($P977*VLOOKUP($S977+12,rate_basefnd,10)))
*$R977</f>
        <v>636.49</v>
      </c>
      <c r="AC977" s="68">
        <f>(($D977*'fnd base rates'!K$7)
+($E977*'fnd base rates'!K$8)
+($F977*'fnd base rates'!K$9)
+($G977*'fnd base rates'!K$10)
+($H977*'fnd base rates'!K$11)
+($I977*'fnd base rates'!K$12)
+($J977*'fnd base rates'!K$13)
+($K977*'fnd base rates'!K$14)
+($M977*'fnd base rates'!K$16)
+($N977*'fnd base rates'!K$17)
+($O977*'fnd base rates'!K$18)
+($P977*VLOOKUP($S977+12,rate_basefnd,11)))
*$R977</f>
        <v>1280.886</v>
      </c>
      <c r="AD977" s="68">
        <f>(($D977*'fnd base rates'!L$7)
+($E977*'fnd base rates'!L$8)
+($F977*'fnd base rates'!L$9)
+($G977*'fnd base rates'!L$10)
+($H977*'fnd base rates'!L$11)
+($I977*'fnd base rates'!L$12)
+($J977*'fnd base rates'!L$13)
+($K977*'fnd base rates'!L$14)
+($M977*'fnd base rates'!L$16)
+($N977*'fnd base rates'!L$17)
+($O977*'fnd base rates'!L$18)
+($P977*VLOOKUP($S977+12,rate_basefnd,12)))</f>
        <v>2166.2388000000001</v>
      </c>
      <c r="AE977" s="68">
        <f>(($D977*'fnd base rates'!M$7)
+($E977*'fnd base rates'!M$8)
+($F977*'fnd base rates'!M$9)
+($G977*'fnd base rates'!M$10)
+($H977*'fnd base rates'!M$11)
+($I977*'fnd base rates'!M$12)
+($J977*'fnd base rates'!M$13)
+($K977*'fnd base rates'!M$14)
+($M977*'fnd base rates'!M$16)
+($N977*'fnd base rates'!M$17)
+($O977*'fnd base rates'!M$18)
+($P977*VLOOKUP($S977+12,rate_basefnd,13)))</f>
        <v>0</v>
      </c>
      <c r="AF977" s="3">
        <f t="shared" si="213"/>
        <v>13568.493999999999</v>
      </c>
      <c r="AH977" s="205">
        <f t="shared" si="214"/>
        <v>3513044016</v>
      </c>
      <c r="AI977" s="3" t="str">
        <f t="shared" si="216"/>
        <v>3513</v>
      </c>
      <c r="AJ977" s="1" t="str">
        <f t="shared" si="217"/>
        <v>044</v>
      </c>
      <c r="AK977" s="1" t="str">
        <f t="shared" si="218"/>
        <v>016</v>
      </c>
      <c r="AL977" s="3">
        <f t="shared" si="215"/>
        <v>1</v>
      </c>
      <c r="AM977" s="3">
        <f t="shared" si="209"/>
        <v>1</v>
      </c>
      <c r="AN977" s="3">
        <f t="shared" si="219"/>
        <v>13568.493999999999</v>
      </c>
      <c r="AO977" s="3">
        <f t="shared" si="220"/>
        <v>13568</v>
      </c>
      <c r="AP977" s="3">
        <f t="shared" si="211"/>
        <v>-1698</v>
      </c>
      <c r="AQ977" s="3">
        <v>15266</v>
      </c>
      <c r="AS977" s="68"/>
      <c r="AT977" s="68"/>
      <c r="AX977" s="4">
        <f t="shared" si="221"/>
        <v>0</v>
      </c>
      <c r="AZ977" s="4">
        <f t="shared" si="222"/>
        <v>0</v>
      </c>
      <c r="BB977" s="4"/>
    </row>
    <row r="978" spans="1:54" s="3" customFormat="1">
      <c r="A978" s="205" t="str">
        <f t="shared" ref="A978:A1041" si="223">LEFT(B978,4)</f>
        <v>3513</v>
      </c>
      <c r="B978" s="1">
        <v>3513044018</v>
      </c>
      <c r="C978" s="7" t="s">
        <v>144</v>
      </c>
      <c r="D978" s="8">
        <f>'fnd enro'!D978</f>
        <v>0</v>
      </c>
      <c r="E978" s="8">
        <f>'fnd enro'!E978</f>
        <v>0</v>
      </c>
      <c r="F978" s="8">
        <f>'fnd enro'!F978</f>
        <v>0</v>
      </c>
      <c r="G978" s="8">
        <f>'fnd enro'!G978</f>
        <v>0</v>
      </c>
      <c r="H978" s="8">
        <f>'fnd enro'!H978</f>
        <v>1</v>
      </c>
      <c r="I978" s="8">
        <f>'fnd enro'!I978</f>
        <v>0</v>
      </c>
      <c r="J978" s="8">
        <f>'fnd enro'!J978</f>
        <v>0</v>
      </c>
      <c r="K978" s="9">
        <f>'fnd enro'!K978</f>
        <v>0.04</v>
      </c>
      <c r="L978" s="8">
        <f>'fnd enro'!L978</f>
        <v>0</v>
      </c>
      <c r="M978" s="8">
        <f>'fnd enro'!M978</f>
        <v>0</v>
      </c>
      <c r="N978" s="8">
        <f>'fnd enro'!N978</f>
        <v>0</v>
      </c>
      <c r="O978" s="8">
        <f>'fnd enro'!O978</f>
        <v>0</v>
      </c>
      <c r="P978" s="8">
        <f>'fnd enro'!P978</f>
        <v>1</v>
      </c>
      <c r="Q978" s="8">
        <f>'fnd enro'!R978</f>
        <v>1</v>
      </c>
      <c r="R978" s="9">
        <f t="shared" si="212"/>
        <v>1</v>
      </c>
      <c r="S978" s="8">
        <f>VALUE('fnd enro'!Q978)</f>
        <v>9</v>
      </c>
      <c r="T978" s="1"/>
      <c r="U978" s="68">
        <f>(($D978*'fnd base rates'!C$7)
+($E978*'fnd base rates'!C$8)
+($F978*'fnd base rates'!C$9)
+($G978*'fnd base rates'!C$10)
+($H978*'fnd base rates'!C$11)
+($I978*'fnd base rates'!C$12)
+($J978*'fnd base rates'!C$13)
+($K978*'fnd base rates'!C$14)
+($M978*'fnd base rates'!C$16)
+($N978*'fnd base rates'!C$17)
+($O978*'fnd base rates'!C$18)
+($P978*VLOOKUP($S978+12,rate_basefnd,3)))
*$R978</f>
        <v>705.63120000000004</v>
      </c>
      <c r="V978" s="68">
        <f>(($D978*'fnd base rates'!D$7)
+($E978*'fnd base rates'!D$8)
+($F978*'fnd base rates'!D$9)
+($G978*'fnd base rates'!D$10)
+($H978*'fnd base rates'!D$11)
+($I978*'fnd base rates'!D$12)
+($J978*'fnd base rates'!D$13)
+($K978*'fnd base rates'!D$14)
+($M978*'fnd base rates'!D$16)
+($N978*'fnd base rates'!D$17)
+($O978*'fnd base rates'!D$18)
+($P978*VLOOKUP($S978+12,rate_basefnd,4)))
*$R978</f>
        <v>1350.81</v>
      </c>
      <c r="W978" s="68">
        <f>(($D978*'fnd base rates'!E$7)
+($E978*'fnd base rates'!E$8)
+($F978*'fnd base rates'!E$9)
+($G978*'fnd base rates'!E$10)
+($H978*'fnd base rates'!E$11)
+($I978*'fnd base rates'!E$12)
+($J978*'fnd base rates'!E$13)
+($K978*'fnd base rates'!E$14)
+($M978*'fnd base rates'!E$16)
+($N978*'fnd base rates'!E$17)
+($O978*'fnd base rates'!E$18)
+($P978*VLOOKUP($S978+12,rate_basefnd,5)))
*$R978</f>
        <v>8753.8708000000006</v>
      </c>
      <c r="X978" s="68">
        <f>(($D978*'fnd base rates'!F$7)
+($E978*'fnd base rates'!F$8)
+($F978*'fnd base rates'!F$9)
+($G978*'fnd base rates'!F$10)
+($H978*'fnd base rates'!F$11)
+($I978*'fnd base rates'!F$12)
+($J978*'fnd base rates'!F$13)
+($K978*'fnd base rates'!F$14)
+($M978*'fnd base rates'!F$16)
+($N978*'fnd base rates'!F$17)
+($O978*'fnd base rates'!F$18)
+($P978*VLOOKUP($S978+12,rate_basefnd,6)))
*$R978</f>
        <v>1118.2128</v>
      </c>
      <c r="Y978" s="68">
        <f>(($D978*'fnd base rates'!G$7)
+($E978*'fnd base rates'!G$8)
+($F978*'fnd base rates'!G$9)
+($G978*'fnd base rates'!G$10)
+($H978*'fnd base rates'!G$11)
+($I978*'fnd base rates'!G$12)
+($J978*'fnd base rates'!G$13)
+($K978*'fnd base rates'!G$14)
+($M978*'fnd base rates'!G$16)
+($N978*'fnd base rates'!G$17)
+($O978*'fnd base rates'!G$18)
+($P978*VLOOKUP($S978+12,rate_basefnd,7)))
*$R978</f>
        <v>425.37040000000002</v>
      </c>
      <c r="Z978" s="68">
        <f>(($D978*'fnd base rates'!H$7)
+($E978*'fnd base rates'!H$8)
+($F978*'fnd base rates'!H$9)
+($G978*'fnd base rates'!H$10)
+($H978*'fnd base rates'!H$11)
+($I978*'fnd base rates'!H$12)
+($J978*'fnd base rates'!H$13)
+($K978*'fnd base rates'!H$14)
+($M978*'fnd base rates'!H$16)
+($N978*'fnd base rates'!H$17)
+($O978*'fnd base rates'!H$18)
+($P978*VLOOKUP($S978+12,rate_basefnd,8)))</f>
        <v>617.74399999999991</v>
      </c>
      <c r="AA978" s="68">
        <f>(($D978*'fnd base rates'!I$7)
+($E978*'fnd base rates'!I$8)
+($F978*'fnd base rates'!I$9)
+($G978*'fnd base rates'!I$10)
+($H978*'fnd base rates'!I$11)
+($I978*'fnd base rates'!I$12)
+($J978*'fnd base rates'!I$13)
+($K978*'fnd base rates'!I$14)
+($M978*'fnd base rates'!I$16)
+($N978*'fnd base rates'!I$17)
+($O978*'fnd base rates'!I$18)
+($P978*VLOOKUP($S978+12,rate_basefnd,9)))
*$R978</f>
        <v>651.61</v>
      </c>
      <c r="AB978" s="68">
        <f>(($D978*'fnd base rates'!J$7)
+($E978*'fnd base rates'!J$8)
+($F978*'fnd base rates'!J$9)
+($G978*'fnd base rates'!J$10)
+($H978*'fnd base rates'!J$11)
+($I978*'fnd base rates'!J$12)
+($J978*'fnd base rates'!J$13)
+($K978*'fnd base rates'!J$14)
+($M978*'fnd base rates'!J$16)
+($N978*'fnd base rates'!J$17)
+($O978*'fnd base rates'!J$18)
+($P978*VLOOKUP($S978+12,rate_basefnd,10)))
*$R978</f>
        <v>1307.29</v>
      </c>
      <c r="AC978" s="68">
        <f>(($D978*'fnd base rates'!K$7)
+($E978*'fnd base rates'!K$8)
+($F978*'fnd base rates'!K$9)
+($G978*'fnd base rates'!K$10)
+($H978*'fnd base rates'!K$11)
+($I978*'fnd base rates'!K$12)
+($J978*'fnd base rates'!K$13)
+($K978*'fnd base rates'!K$14)
+($M978*'fnd base rates'!K$16)
+($N978*'fnd base rates'!K$17)
+($O978*'fnd base rates'!K$18)
+($P978*VLOOKUP($S978+12,rate_basefnd,11)))
*$R978</f>
        <v>1316.4959999999999</v>
      </c>
      <c r="AD978" s="68">
        <f>(($D978*'fnd base rates'!L$7)
+($E978*'fnd base rates'!L$8)
+($F978*'fnd base rates'!L$9)
+($G978*'fnd base rates'!L$10)
+($H978*'fnd base rates'!L$11)
+($I978*'fnd base rates'!L$12)
+($J978*'fnd base rates'!L$13)
+($K978*'fnd base rates'!L$14)
+($M978*'fnd base rates'!L$16)
+($N978*'fnd base rates'!L$17)
+($O978*'fnd base rates'!L$18)
+($P978*VLOOKUP($S978+12,rate_basefnd,12)))</f>
        <v>3348.1687999999995</v>
      </c>
      <c r="AE978" s="68">
        <f>(($D978*'fnd base rates'!M$7)
+($E978*'fnd base rates'!M$8)
+($F978*'fnd base rates'!M$9)
+($G978*'fnd base rates'!M$10)
+($H978*'fnd base rates'!M$11)
+($I978*'fnd base rates'!M$12)
+($J978*'fnd base rates'!M$13)
+($K978*'fnd base rates'!M$14)
+($M978*'fnd base rates'!M$16)
+($N978*'fnd base rates'!M$17)
+($O978*'fnd base rates'!M$18)
+($P978*VLOOKUP($S978+12,rate_basefnd,13)))</f>
        <v>0</v>
      </c>
      <c r="AF978" s="3">
        <f t="shared" si="213"/>
        <v>19595.204000000002</v>
      </c>
      <c r="AH978" s="205">
        <f t="shared" si="214"/>
        <v>3513044018</v>
      </c>
      <c r="AI978" s="3" t="str">
        <f t="shared" si="216"/>
        <v>3513</v>
      </c>
      <c r="AJ978" s="1" t="str">
        <f t="shared" si="217"/>
        <v>044</v>
      </c>
      <c r="AK978" s="1" t="str">
        <f t="shared" si="218"/>
        <v>018</v>
      </c>
      <c r="AL978" s="3">
        <f t="shared" si="215"/>
        <v>1</v>
      </c>
      <c r="AM978" s="3">
        <f t="shared" si="209"/>
        <v>1</v>
      </c>
      <c r="AN978" s="3">
        <f t="shared" si="219"/>
        <v>19595.204000000002</v>
      </c>
      <c r="AO978" s="3">
        <f t="shared" si="220"/>
        <v>19595</v>
      </c>
      <c r="AP978" s="3">
        <f t="shared" si="211"/>
        <v>2363</v>
      </c>
      <c r="AQ978" s="3">
        <v>17232</v>
      </c>
      <c r="AS978" s="68"/>
      <c r="AT978" s="68"/>
      <c r="AX978" s="4">
        <f t="shared" si="221"/>
        <v>0</v>
      </c>
      <c r="AZ978" s="4">
        <f t="shared" si="222"/>
        <v>0</v>
      </c>
      <c r="BB978" s="4"/>
    </row>
    <row r="979" spans="1:54" s="3" customFormat="1">
      <c r="A979" s="205" t="str">
        <f t="shared" si="223"/>
        <v>3513</v>
      </c>
      <c r="B979" s="1">
        <v>3513044044</v>
      </c>
      <c r="C979" s="7" t="s">
        <v>144</v>
      </c>
      <c r="D979" s="8">
        <f>'fnd enro'!D979</f>
        <v>0</v>
      </c>
      <c r="E979" s="8">
        <f>'fnd enro'!E979</f>
        <v>0</v>
      </c>
      <c r="F979" s="8">
        <f>'fnd enro'!F979</f>
        <v>0</v>
      </c>
      <c r="G979" s="8">
        <f>'fnd enro'!G979</f>
        <v>0</v>
      </c>
      <c r="H979" s="8">
        <f>'fnd enro'!H979</f>
        <v>316</v>
      </c>
      <c r="I979" s="8">
        <f>'fnd enro'!I979</f>
        <v>338</v>
      </c>
      <c r="J979" s="8">
        <f>'fnd enro'!J979</f>
        <v>0</v>
      </c>
      <c r="K979" s="9">
        <f>'fnd enro'!K979</f>
        <v>26.16</v>
      </c>
      <c r="L979" s="8">
        <f>'fnd enro'!L979</f>
        <v>0</v>
      </c>
      <c r="M979" s="8">
        <f>'fnd enro'!M979</f>
        <v>0</v>
      </c>
      <c r="N979" s="8">
        <f>'fnd enro'!N979</f>
        <v>47</v>
      </c>
      <c r="O979" s="8">
        <f>'fnd enro'!O979</f>
        <v>45</v>
      </c>
      <c r="P979" s="8">
        <f>'fnd enro'!P979</f>
        <v>409</v>
      </c>
      <c r="Q979" s="8">
        <f>'fnd enro'!R979</f>
        <v>654</v>
      </c>
      <c r="R979" s="9">
        <f t="shared" si="212"/>
        <v>1</v>
      </c>
      <c r="S979" s="8">
        <f>VALUE('fnd enro'!Q979)</f>
        <v>11</v>
      </c>
      <c r="T979" s="1"/>
      <c r="U979" s="68">
        <f>(($D979*'fnd base rates'!C$7)
+($E979*'fnd base rates'!C$8)
+($F979*'fnd base rates'!C$9)
+($G979*'fnd base rates'!C$10)
+($H979*'fnd base rates'!C$11)
+($I979*'fnd base rates'!C$12)
+($J979*'fnd base rates'!C$13)
+($K979*'fnd base rates'!C$14)
+($M979*'fnd base rates'!C$16)
+($N979*'fnd base rates'!C$17)
+($O979*'fnd base rates'!C$18)
+($P979*VLOOKUP($S979+12,rate_basefnd,3)))
*$R979</f>
        <v>457943.24479999999</v>
      </c>
      <c r="V979" s="68">
        <f>(($D979*'fnd base rates'!D$7)
+($E979*'fnd base rates'!D$8)
+($F979*'fnd base rates'!D$9)
+($G979*'fnd base rates'!D$10)
+($H979*'fnd base rates'!D$11)
+($I979*'fnd base rates'!D$12)
+($J979*'fnd base rates'!D$13)
+($K979*'fnd base rates'!D$14)
+($M979*'fnd base rates'!D$16)
+($N979*'fnd base rates'!D$17)
+($O979*'fnd base rates'!D$18)
+($P979*VLOOKUP($S979+12,rate_basefnd,4)))
*$R979</f>
        <v>827657.05</v>
      </c>
      <c r="W979" s="68">
        <f>(($D979*'fnd base rates'!E$7)
+($E979*'fnd base rates'!E$8)
+($F979*'fnd base rates'!E$9)
+($G979*'fnd base rates'!E$10)
+($H979*'fnd base rates'!E$11)
+($I979*'fnd base rates'!E$12)
+($J979*'fnd base rates'!E$13)
+($K979*'fnd base rates'!E$14)
+($M979*'fnd base rates'!E$16)
+($N979*'fnd base rates'!E$17)
+($O979*'fnd base rates'!E$18)
+($P979*VLOOKUP($S979+12,rate_basefnd,5)))
*$R979</f>
        <v>5662275.2132000001</v>
      </c>
      <c r="X979" s="68">
        <f>(($D979*'fnd base rates'!F$7)
+($E979*'fnd base rates'!F$8)
+($F979*'fnd base rates'!F$9)
+($G979*'fnd base rates'!F$10)
+($H979*'fnd base rates'!F$11)
+($I979*'fnd base rates'!F$12)
+($J979*'fnd base rates'!F$13)
+($K979*'fnd base rates'!F$14)
+($M979*'fnd base rates'!F$16)
+($N979*'fnd base rates'!F$17)
+($O979*'fnd base rates'!F$18)
+($P979*VLOOKUP($S979+12,rate_basefnd,6)))
*$R979</f>
        <v>713471.09120000014</v>
      </c>
      <c r="Y979" s="68">
        <f>(($D979*'fnd base rates'!G$7)
+($E979*'fnd base rates'!G$8)
+($F979*'fnd base rates'!G$9)
+($G979*'fnd base rates'!G$10)
+($H979*'fnd base rates'!G$11)
+($I979*'fnd base rates'!G$12)
+($J979*'fnd base rates'!G$13)
+($K979*'fnd base rates'!G$14)
+($M979*'fnd base rates'!G$16)
+($N979*'fnd base rates'!G$17)
+($O979*'fnd base rates'!G$18)
+($P979*VLOOKUP($S979+12,rate_basefnd,7)))
*$R979</f>
        <v>245778.0716</v>
      </c>
      <c r="Z979" s="68">
        <f>(($D979*'fnd base rates'!H$7)
+($E979*'fnd base rates'!H$8)
+($F979*'fnd base rates'!H$9)
+($G979*'fnd base rates'!H$10)
+($H979*'fnd base rates'!H$11)
+($I979*'fnd base rates'!H$12)
+($J979*'fnd base rates'!H$13)
+($K979*'fnd base rates'!H$14)
+($M979*'fnd base rates'!H$16)
+($N979*'fnd base rates'!H$17)
+($O979*'fnd base rates'!H$18)
+($P979*VLOOKUP($S979+12,rate_basefnd,8)))</f>
        <v>528848.52599999995</v>
      </c>
      <c r="AA979" s="68">
        <f>(($D979*'fnd base rates'!I$7)
+($E979*'fnd base rates'!I$8)
+($F979*'fnd base rates'!I$9)
+($G979*'fnd base rates'!I$10)
+($H979*'fnd base rates'!I$11)
+($I979*'fnd base rates'!I$12)
+($J979*'fnd base rates'!I$13)
+($K979*'fnd base rates'!I$14)
+($M979*'fnd base rates'!I$16)
+($N979*'fnd base rates'!I$17)
+($O979*'fnd base rates'!I$18)
+($P979*VLOOKUP($S979+12,rate_basefnd,9)))
*$R979</f>
        <v>411423.94999999995</v>
      </c>
      <c r="AB979" s="68">
        <f>(($D979*'fnd base rates'!J$7)
+($E979*'fnd base rates'!J$8)
+($F979*'fnd base rates'!J$9)
+($G979*'fnd base rates'!J$10)
+($H979*'fnd base rates'!J$11)
+($I979*'fnd base rates'!J$12)
+($J979*'fnd base rates'!J$13)
+($K979*'fnd base rates'!J$14)
+($M979*'fnd base rates'!J$16)
+($N979*'fnd base rates'!J$17)
+($O979*'fnd base rates'!J$18)
+($P979*VLOOKUP($S979+12,rate_basefnd,10)))
*$R979</f>
        <v>818607.88</v>
      </c>
      <c r="AC979" s="68">
        <f>(($D979*'fnd base rates'!K$7)
+($E979*'fnd base rates'!K$8)
+($F979*'fnd base rates'!K$9)
+($G979*'fnd base rates'!K$10)
+($H979*'fnd base rates'!K$11)
+($I979*'fnd base rates'!K$12)
+($J979*'fnd base rates'!K$13)
+($K979*'fnd base rates'!K$14)
+($M979*'fnd base rates'!K$16)
+($N979*'fnd base rates'!K$17)
+($O979*'fnd base rates'!K$18)
+($P979*VLOOKUP($S979+12,rate_basefnd,11)))
*$R979</f>
        <v>888108.0639999999</v>
      </c>
      <c r="AD979" s="68">
        <f>(($D979*'fnd base rates'!L$7)
+($E979*'fnd base rates'!L$8)
+($F979*'fnd base rates'!L$9)
+($G979*'fnd base rates'!L$10)
+($H979*'fnd base rates'!L$11)
+($I979*'fnd base rates'!L$12)
+($J979*'fnd base rates'!L$13)
+($K979*'fnd base rates'!L$14)
+($M979*'fnd base rates'!L$16)
+($N979*'fnd base rates'!L$17)
+($O979*'fnd base rates'!L$18)
+($P979*VLOOKUP($S979+12,rate_basefnd,12)))</f>
        <v>1998667.2151999997</v>
      </c>
      <c r="AE979" s="68">
        <f>(($D979*'fnd base rates'!M$7)
+($E979*'fnd base rates'!M$8)
+($F979*'fnd base rates'!M$9)
+($G979*'fnd base rates'!M$10)
+($H979*'fnd base rates'!M$11)
+($I979*'fnd base rates'!M$12)
+($J979*'fnd base rates'!M$13)
+($K979*'fnd base rates'!M$14)
+($M979*'fnd base rates'!M$16)
+($N979*'fnd base rates'!M$17)
+($O979*'fnd base rates'!M$18)
+($P979*VLOOKUP($S979+12,rate_basefnd,13)))</f>
        <v>0</v>
      </c>
      <c r="AF979" s="3">
        <f t="shared" si="213"/>
        <v>12552780.306</v>
      </c>
      <c r="AH979" s="205">
        <f t="shared" si="214"/>
        <v>3513044044</v>
      </c>
      <c r="AI979" s="3" t="str">
        <f t="shared" si="216"/>
        <v>3513</v>
      </c>
      <c r="AJ979" s="1" t="str">
        <f t="shared" si="217"/>
        <v>044</v>
      </c>
      <c r="AK979" s="1" t="str">
        <f t="shared" si="218"/>
        <v>044</v>
      </c>
      <c r="AL979" s="3">
        <f t="shared" si="215"/>
        <v>1</v>
      </c>
      <c r="AM979" s="3">
        <f t="shared" si="209"/>
        <v>654</v>
      </c>
      <c r="AN979" s="3">
        <f t="shared" si="219"/>
        <v>12552780.306</v>
      </c>
      <c r="AO979" s="3">
        <f t="shared" si="220"/>
        <v>19194</v>
      </c>
      <c r="AP979" s="3">
        <f t="shared" si="211"/>
        <v>-5107</v>
      </c>
      <c r="AQ979" s="3">
        <v>24301</v>
      </c>
      <c r="AS979" s="68"/>
      <c r="AT979" s="68"/>
      <c r="AX979" s="4">
        <f t="shared" si="221"/>
        <v>0</v>
      </c>
      <c r="AZ979" s="4">
        <f t="shared" si="222"/>
        <v>0</v>
      </c>
      <c r="BB979" s="4"/>
    </row>
    <row r="980" spans="1:54" s="3" customFormat="1">
      <c r="A980" s="205" t="str">
        <f t="shared" si="223"/>
        <v>3513</v>
      </c>
      <c r="B980" s="1">
        <v>3513044050</v>
      </c>
      <c r="C980" s="7" t="s">
        <v>144</v>
      </c>
      <c r="D980" s="8">
        <f>'fnd enro'!D980</f>
        <v>0</v>
      </c>
      <c r="E980" s="8">
        <f>'fnd enro'!E980</f>
        <v>0</v>
      </c>
      <c r="F980" s="8">
        <f>'fnd enro'!F980</f>
        <v>0</v>
      </c>
      <c r="G980" s="8">
        <f>'fnd enro'!G980</f>
        <v>0</v>
      </c>
      <c r="H980" s="8">
        <f>'fnd enro'!H980</f>
        <v>0</v>
      </c>
      <c r="I980" s="8">
        <f>'fnd enro'!I980</f>
        <v>1</v>
      </c>
      <c r="J980" s="8">
        <f>'fnd enro'!J980</f>
        <v>0</v>
      </c>
      <c r="K980" s="9">
        <f>'fnd enro'!K980</f>
        <v>0.04</v>
      </c>
      <c r="L980" s="8">
        <f>'fnd enro'!L980</f>
        <v>0</v>
      </c>
      <c r="M980" s="8">
        <f>'fnd enro'!M980</f>
        <v>0</v>
      </c>
      <c r="N980" s="8">
        <f>'fnd enro'!N980</f>
        <v>0</v>
      </c>
      <c r="O980" s="8">
        <f>'fnd enro'!O980</f>
        <v>0</v>
      </c>
      <c r="P980" s="8">
        <f>'fnd enro'!P980</f>
        <v>1</v>
      </c>
      <c r="Q980" s="8">
        <f>'fnd enro'!R980</f>
        <v>1</v>
      </c>
      <c r="R980" s="9">
        <f t="shared" si="212"/>
        <v>1</v>
      </c>
      <c r="S980" s="8">
        <f>VALUE('fnd enro'!Q980)</f>
        <v>5</v>
      </c>
      <c r="T980" s="1"/>
      <c r="U980" s="68">
        <f>(($D980*'fnd base rates'!C$7)
+($E980*'fnd base rates'!C$8)
+($F980*'fnd base rates'!C$9)
+($G980*'fnd base rates'!C$10)
+($H980*'fnd base rates'!C$11)
+($I980*'fnd base rates'!C$12)
+($J980*'fnd base rates'!C$13)
+($K980*'fnd base rates'!C$14)
+($M980*'fnd base rates'!C$16)
+($N980*'fnd base rates'!C$17)
+($O980*'fnd base rates'!C$18)
+($P980*VLOOKUP($S980+12,rate_basefnd,3)))
*$R980</f>
        <v>671.25120000000004</v>
      </c>
      <c r="V980" s="68">
        <f>(($D980*'fnd base rates'!D$7)
+($E980*'fnd base rates'!D$8)
+($F980*'fnd base rates'!D$9)
+($G980*'fnd base rates'!D$10)
+($H980*'fnd base rates'!D$11)
+($I980*'fnd base rates'!D$12)
+($J980*'fnd base rates'!D$13)
+($K980*'fnd base rates'!D$14)
+($M980*'fnd base rates'!D$16)
+($N980*'fnd base rates'!D$17)
+($O980*'fnd base rates'!D$18)
+($P980*VLOOKUP($S980+12,rate_basefnd,4)))
*$R980</f>
        <v>1187.97</v>
      </c>
      <c r="W980" s="68">
        <f>(($D980*'fnd base rates'!E$7)
+($E980*'fnd base rates'!E$8)
+($F980*'fnd base rates'!E$9)
+($G980*'fnd base rates'!E$10)
+($H980*'fnd base rates'!E$11)
+($I980*'fnd base rates'!E$12)
+($J980*'fnd base rates'!E$13)
+($K980*'fnd base rates'!E$14)
+($M980*'fnd base rates'!E$16)
+($N980*'fnd base rates'!E$17)
+($O980*'fnd base rates'!E$18)
+($P980*VLOOKUP($S980+12,rate_basefnd,5)))
*$R980</f>
        <v>8775.8907999999992</v>
      </c>
      <c r="X980" s="68">
        <f>(($D980*'fnd base rates'!F$7)
+($E980*'fnd base rates'!F$8)
+($F980*'fnd base rates'!F$9)
+($G980*'fnd base rates'!F$10)
+($H980*'fnd base rates'!F$11)
+($I980*'fnd base rates'!F$12)
+($J980*'fnd base rates'!F$13)
+($K980*'fnd base rates'!F$14)
+($M980*'fnd base rates'!F$16)
+($N980*'fnd base rates'!F$17)
+($O980*'fnd base rates'!F$18)
+($P980*VLOOKUP($S980+12,rate_basefnd,6)))
*$R980</f>
        <v>997.85279999999989</v>
      </c>
      <c r="Y980" s="68">
        <f>(($D980*'fnd base rates'!G$7)
+($E980*'fnd base rates'!G$8)
+($F980*'fnd base rates'!G$9)
+($G980*'fnd base rates'!G$10)
+($H980*'fnd base rates'!G$11)
+($I980*'fnd base rates'!G$12)
+($J980*'fnd base rates'!G$13)
+($K980*'fnd base rates'!G$14)
+($M980*'fnd base rates'!G$16)
+($N980*'fnd base rates'!G$17)
+($O980*'fnd base rates'!G$18)
+($P980*VLOOKUP($S980+12,rate_basefnd,7)))
*$R980</f>
        <v>343.20039999999995</v>
      </c>
      <c r="Z980" s="68">
        <f>(($D980*'fnd base rates'!H$7)
+($E980*'fnd base rates'!H$8)
+($F980*'fnd base rates'!H$9)
+($G980*'fnd base rates'!H$10)
+($H980*'fnd base rates'!H$11)
+($I980*'fnd base rates'!H$12)
+($J980*'fnd base rates'!H$13)
+($K980*'fnd base rates'!H$14)
+($M980*'fnd base rates'!H$16)
+($N980*'fnd base rates'!H$17)
+($O980*'fnd base rates'!H$18)
+($P980*VLOOKUP($S980+12,rate_basefnd,8)))</f>
        <v>943.89400000000001</v>
      </c>
      <c r="AA980" s="68">
        <f>(($D980*'fnd base rates'!I$7)
+($E980*'fnd base rates'!I$8)
+($F980*'fnd base rates'!I$9)
+($G980*'fnd base rates'!I$10)
+($H980*'fnd base rates'!I$11)
+($I980*'fnd base rates'!I$12)
+($J980*'fnd base rates'!I$13)
+($K980*'fnd base rates'!I$14)
+($M980*'fnd base rates'!I$16)
+($N980*'fnd base rates'!I$17)
+($O980*'fnd base rates'!I$18)
+($P980*VLOOKUP($S980+12,rate_basefnd,9)))
*$R980</f>
        <v>606.62</v>
      </c>
      <c r="AB980" s="68">
        <f>(($D980*'fnd base rates'!J$7)
+($E980*'fnd base rates'!J$8)
+($F980*'fnd base rates'!J$9)
+($G980*'fnd base rates'!J$10)
+($H980*'fnd base rates'!J$11)
+($I980*'fnd base rates'!J$12)
+($J980*'fnd base rates'!J$13)
+($K980*'fnd base rates'!J$14)
+($M980*'fnd base rates'!J$16)
+($N980*'fnd base rates'!J$17)
+($O980*'fnd base rates'!J$18)
+($P980*VLOOKUP($S980+12,rate_basefnd,10)))
*$R980</f>
        <v>1333.29</v>
      </c>
      <c r="AC980" s="68">
        <f>(($D980*'fnd base rates'!K$7)
+($E980*'fnd base rates'!K$8)
+($F980*'fnd base rates'!K$9)
+($G980*'fnd base rates'!K$10)
+($H980*'fnd base rates'!K$11)
+($I980*'fnd base rates'!K$12)
+($J980*'fnd base rates'!K$13)
+($K980*'fnd base rates'!K$14)
+($M980*'fnd base rates'!K$16)
+($N980*'fnd base rates'!K$17)
+($O980*'fnd base rates'!K$18)
+($P980*VLOOKUP($S980+12,rate_basefnd,11)))
*$R980</f>
        <v>1280.886</v>
      </c>
      <c r="AD980" s="68">
        <f>(($D980*'fnd base rates'!L$7)
+($E980*'fnd base rates'!L$8)
+($F980*'fnd base rates'!L$9)
+($G980*'fnd base rates'!L$10)
+($H980*'fnd base rates'!L$11)
+($I980*'fnd base rates'!L$12)
+($J980*'fnd base rates'!L$13)
+($K980*'fnd base rates'!L$14)
+($M980*'fnd base rates'!L$16)
+($N980*'fnd base rates'!L$17)
+($O980*'fnd base rates'!L$18)
+($P980*VLOOKUP($S980+12,rate_basefnd,12)))</f>
        <v>2787.5288</v>
      </c>
      <c r="AE980" s="68">
        <f>(($D980*'fnd base rates'!M$7)
+($E980*'fnd base rates'!M$8)
+($F980*'fnd base rates'!M$9)
+($G980*'fnd base rates'!M$10)
+($H980*'fnd base rates'!M$11)
+($I980*'fnd base rates'!M$12)
+($J980*'fnd base rates'!M$13)
+($K980*'fnd base rates'!M$14)
+($M980*'fnd base rates'!M$16)
+($N980*'fnd base rates'!M$17)
+($O980*'fnd base rates'!M$18)
+($P980*VLOOKUP($S980+12,rate_basefnd,13)))</f>
        <v>0</v>
      </c>
      <c r="AF980" s="3">
        <f t="shared" si="213"/>
        <v>18928.383999999998</v>
      </c>
      <c r="AH980" s="205">
        <f t="shared" si="214"/>
        <v>3513044050</v>
      </c>
      <c r="AI980" s="3" t="str">
        <f t="shared" si="216"/>
        <v>3513</v>
      </c>
      <c r="AJ980" s="1" t="str">
        <f t="shared" si="217"/>
        <v>044</v>
      </c>
      <c r="AK980" s="1" t="str">
        <f t="shared" si="218"/>
        <v>050</v>
      </c>
      <c r="AL980" s="3">
        <f t="shared" si="215"/>
        <v>1</v>
      </c>
      <c r="AM980" s="3">
        <f t="shared" si="209"/>
        <v>1</v>
      </c>
      <c r="AN980" s="3">
        <f t="shared" si="219"/>
        <v>18928.383999999998</v>
      </c>
      <c r="AO980" s="3">
        <f t="shared" si="220"/>
        <v>18928</v>
      </c>
      <c r="AP980" s="3">
        <f t="shared" si="211"/>
        <v>6363</v>
      </c>
      <c r="AQ980" s="3">
        <v>12565</v>
      </c>
      <c r="AS980" s="68"/>
      <c r="AT980" s="68"/>
      <c r="AX980" s="4">
        <f t="shared" si="221"/>
        <v>0</v>
      </c>
      <c r="AZ980" s="4">
        <f t="shared" si="222"/>
        <v>0</v>
      </c>
      <c r="BB980" s="4"/>
    </row>
    <row r="981" spans="1:54" s="3" customFormat="1">
      <c r="A981" s="205" t="str">
        <f t="shared" si="223"/>
        <v>3513</v>
      </c>
      <c r="B981" s="1">
        <v>3513044083</v>
      </c>
      <c r="C981" s="7" t="s">
        <v>144</v>
      </c>
      <c r="D981" s="8">
        <f>'fnd enro'!D981</f>
        <v>0</v>
      </c>
      <c r="E981" s="8">
        <f>'fnd enro'!E981</f>
        <v>0</v>
      </c>
      <c r="F981" s="8">
        <f>'fnd enro'!F981</f>
        <v>0</v>
      </c>
      <c r="G981" s="8">
        <f>'fnd enro'!G981</f>
        <v>0</v>
      </c>
      <c r="H981" s="8">
        <f>'fnd enro'!H981</f>
        <v>0</v>
      </c>
      <c r="I981" s="8">
        <f>'fnd enro'!I981</f>
        <v>1</v>
      </c>
      <c r="J981" s="8">
        <f>'fnd enro'!J981</f>
        <v>0</v>
      </c>
      <c r="K981" s="9">
        <f>'fnd enro'!K981</f>
        <v>0.04</v>
      </c>
      <c r="L981" s="8">
        <f>'fnd enro'!L981</f>
        <v>0</v>
      </c>
      <c r="M981" s="8">
        <f>'fnd enro'!M981</f>
        <v>0</v>
      </c>
      <c r="N981" s="8">
        <f>'fnd enro'!N981</f>
        <v>0</v>
      </c>
      <c r="O981" s="8">
        <f>'fnd enro'!O981</f>
        <v>0</v>
      </c>
      <c r="P981" s="8">
        <f>'fnd enro'!P981</f>
        <v>1</v>
      </c>
      <c r="Q981" s="8">
        <f>'fnd enro'!R981</f>
        <v>1</v>
      </c>
      <c r="R981" s="9">
        <f t="shared" si="212"/>
        <v>1</v>
      </c>
      <c r="S981" s="8">
        <f>VALUE('fnd enro'!Q981)</f>
        <v>6</v>
      </c>
      <c r="T981" s="1"/>
      <c r="U981" s="68">
        <f>(($D981*'fnd base rates'!C$7)
+($E981*'fnd base rates'!C$8)
+($F981*'fnd base rates'!C$9)
+($G981*'fnd base rates'!C$10)
+($H981*'fnd base rates'!C$11)
+($I981*'fnd base rates'!C$12)
+($J981*'fnd base rates'!C$13)
+($K981*'fnd base rates'!C$14)
+($M981*'fnd base rates'!C$16)
+($N981*'fnd base rates'!C$17)
+($O981*'fnd base rates'!C$18)
+($P981*VLOOKUP($S981+12,rate_basefnd,3)))
*$R981</f>
        <v>679.85120000000006</v>
      </c>
      <c r="V981" s="68">
        <f>(($D981*'fnd base rates'!D$7)
+($E981*'fnd base rates'!D$8)
+($F981*'fnd base rates'!D$9)
+($G981*'fnd base rates'!D$10)
+($H981*'fnd base rates'!D$11)
+($I981*'fnd base rates'!D$12)
+($J981*'fnd base rates'!D$13)
+($K981*'fnd base rates'!D$14)
+($M981*'fnd base rates'!D$16)
+($N981*'fnd base rates'!D$17)
+($O981*'fnd base rates'!D$18)
+($P981*VLOOKUP($S981+12,rate_basefnd,4)))
*$R981</f>
        <v>1228.69</v>
      </c>
      <c r="W981" s="68">
        <f>(($D981*'fnd base rates'!E$7)
+($E981*'fnd base rates'!E$8)
+($F981*'fnd base rates'!E$9)
+($G981*'fnd base rates'!E$10)
+($H981*'fnd base rates'!E$11)
+($I981*'fnd base rates'!E$12)
+($J981*'fnd base rates'!E$13)
+($K981*'fnd base rates'!E$14)
+($M981*'fnd base rates'!E$16)
+($N981*'fnd base rates'!E$17)
+($O981*'fnd base rates'!E$18)
+($P981*VLOOKUP($S981+12,rate_basefnd,5)))
*$R981</f>
        <v>9173.2907999999989</v>
      </c>
      <c r="X981" s="68">
        <f>(($D981*'fnd base rates'!F$7)
+($E981*'fnd base rates'!F$8)
+($F981*'fnd base rates'!F$9)
+($G981*'fnd base rates'!F$10)
+($H981*'fnd base rates'!F$11)
+($I981*'fnd base rates'!F$12)
+($J981*'fnd base rates'!F$13)
+($K981*'fnd base rates'!F$14)
+($M981*'fnd base rates'!F$16)
+($N981*'fnd base rates'!F$17)
+($O981*'fnd base rates'!F$18)
+($P981*VLOOKUP($S981+12,rate_basefnd,6)))
*$R981</f>
        <v>997.85279999999989</v>
      </c>
      <c r="Y981" s="68">
        <f>(($D981*'fnd base rates'!G$7)
+($E981*'fnd base rates'!G$8)
+($F981*'fnd base rates'!G$9)
+($G981*'fnd base rates'!G$10)
+($H981*'fnd base rates'!G$11)
+($I981*'fnd base rates'!G$12)
+($J981*'fnd base rates'!G$13)
+($K981*'fnd base rates'!G$14)
+($M981*'fnd base rates'!G$16)
+($N981*'fnd base rates'!G$17)
+($O981*'fnd base rates'!G$18)
+($P981*VLOOKUP($S981+12,rate_basefnd,7)))
*$R981</f>
        <v>362.47039999999998</v>
      </c>
      <c r="Z981" s="68">
        <f>(($D981*'fnd base rates'!H$7)
+($E981*'fnd base rates'!H$8)
+($F981*'fnd base rates'!H$9)
+($G981*'fnd base rates'!H$10)
+($H981*'fnd base rates'!H$11)
+($I981*'fnd base rates'!H$12)
+($J981*'fnd base rates'!H$13)
+($K981*'fnd base rates'!H$14)
+($M981*'fnd base rates'!H$16)
+($N981*'fnd base rates'!H$17)
+($O981*'fnd base rates'!H$18)
+($P981*VLOOKUP($S981+12,rate_basefnd,8)))</f>
        <v>946.85400000000004</v>
      </c>
      <c r="AA981" s="68">
        <f>(($D981*'fnd base rates'!I$7)
+($E981*'fnd base rates'!I$8)
+($F981*'fnd base rates'!I$9)
+($G981*'fnd base rates'!I$10)
+($H981*'fnd base rates'!I$11)
+($I981*'fnd base rates'!I$12)
+($J981*'fnd base rates'!I$13)
+($K981*'fnd base rates'!I$14)
+($M981*'fnd base rates'!I$16)
+($N981*'fnd base rates'!I$17)
+($O981*'fnd base rates'!I$18)
+($P981*VLOOKUP($S981+12,rate_basefnd,9)))
*$R981</f>
        <v>622.70000000000005</v>
      </c>
      <c r="AB981" s="68">
        <f>(($D981*'fnd base rates'!J$7)
+($E981*'fnd base rates'!J$8)
+($F981*'fnd base rates'!J$9)
+($G981*'fnd base rates'!J$10)
+($H981*'fnd base rates'!J$11)
+($I981*'fnd base rates'!J$12)
+($J981*'fnd base rates'!J$13)
+($K981*'fnd base rates'!J$14)
+($M981*'fnd base rates'!J$16)
+($N981*'fnd base rates'!J$17)
+($O981*'fnd base rates'!J$18)
+($P981*VLOOKUP($S981+12,rate_basefnd,10)))
*$R981</f>
        <v>1416.9099999999999</v>
      </c>
      <c r="AC981" s="68">
        <f>(($D981*'fnd base rates'!K$7)
+($E981*'fnd base rates'!K$8)
+($F981*'fnd base rates'!K$9)
+($G981*'fnd base rates'!K$10)
+($H981*'fnd base rates'!K$11)
+($I981*'fnd base rates'!K$12)
+($J981*'fnd base rates'!K$13)
+($K981*'fnd base rates'!K$14)
+($M981*'fnd base rates'!K$16)
+($N981*'fnd base rates'!K$17)
+($O981*'fnd base rates'!K$18)
+($P981*VLOOKUP($S981+12,rate_basefnd,11)))
*$R981</f>
        <v>1280.886</v>
      </c>
      <c r="AD981" s="68">
        <f>(($D981*'fnd base rates'!L$7)
+($E981*'fnd base rates'!L$8)
+($F981*'fnd base rates'!L$9)
+($G981*'fnd base rates'!L$10)
+($H981*'fnd base rates'!L$11)
+($I981*'fnd base rates'!L$12)
+($J981*'fnd base rates'!L$13)
+($K981*'fnd base rates'!L$14)
+($M981*'fnd base rates'!L$16)
+($N981*'fnd base rates'!L$17)
+($O981*'fnd base rates'!L$18)
+($P981*VLOOKUP($S981+12,rate_basefnd,12)))</f>
        <v>2862.0888</v>
      </c>
      <c r="AE981" s="68">
        <f>(($D981*'fnd base rates'!M$7)
+($E981*'fnd base rates'!M$8)
+($F981*'fnd base rates'!M$9)
+($G981*'fnd base rates'!M$10)
+($H981*'fnd base rates'!M$11)
+($I981*'fnd base rates'!M$12)
+($J981*'fnd base rates'!M$13)
+($K981*'fnd base rates'!M$14)
+($M981*'fnd base rates'!M$16)
+($N981*'fnd base rates'!M$17)
+($O981*'fnd base rates'!M$18)
+($P981*VLOOKUP($S981+12,rate_basefnd,13)))</f>
        <v>0</v>
      </c>
      <c r="AF981" s="3">
        <f t="shared" si="213"/>
        <v>19571.594000000001</v>
      </c>
      <c r="AH981" s="205">
        <f t="shared" si="214"/>
        <v>3513044083</v>
      </c>
      <c r="AI981" s="3" t="str">
        <f t="shared" si="216"/>
        <v>3513</v>
      </c>
      <c r="AJ981" s="1" t="str">
        <f t="shared" si="217"/>
        <v>044</v>
      </c>
      <c r="AK981" s="1" t="str">
        <f t="shared" si="218"/>
        <v>083</v>
      </c>
      <c r="AL981" s="3">
        <f t="shared" si="215"/>
        <v>1</v>
      </c>
      <c r="AM981" s="3">
        <f t="shared" si="209"/>
        <v>1</v>
      </c>
      <c r="AN981" s="3">
        <f t="shared" si="219"/>
        <v>19571.594000000001</v>
      </c>
      <c r="AO981" s="3">
        <f t="shared" si="220"/>
        <v>19572</v>
      </c>
      <c r="AP981" s="3">
        <f t="shared" si="211"/>
        <v>394</v>
      </c>
      <c r="AQ981" s="3">
        <v>19178</v>
      </c>
      <c r="AS981" s="68"/>
      <c r="AT981" s="68"/>
      <c r="AX981" s="4">
        <f t="shared" si="221"/>
        <v>0</v>
      </c>
      <c r="AZ981" s="4">
        <f t="shared" si="222"/>
        <v>0</v>
      </c>
      <c r="BB981" s="4"/>
    </row>
    <row r="982" spans="1:54" s="3" customFormat="1">
      <c r="A982" s="205" t="str">
        <f t="shared" si="223"/>
        <v>3513</v>
      </c>
      <c r="B982" s="1">
        <v>3513044182</v>
      </c>
      <c r="C982" s="7" t="s">
        <v>144</v>
      </c>
      <c r="D982" s="8">
        <f>'fnd enro'!D982</f>
        <v>0</v>
      </c>
      <c r="E982" s="8">
        <f>'fnd enro'!E982</f>
        <v>0</v>
      </c>
      <c r="F982" s="8">
        <f>'fnd enro'!F982</f>
        <v>0</v>
      </c>
      <c r="G982" s="8">
        <f>'fnd enro'!G982</f>
        <v>0</v>
      </c>
      <c r="H982" s="8">
        <f>'fnd enro'!H982</f>
        <v>0</v>
      </c>
      <c r="I982" s="8">
        <f>'fnd enro'!I982</f>
        <v>1</v>
      </c>
      <c r="J982" s="8">
        <f>'fnd enro'!J982</f>
        <v>0</v>
      </c>
      <c r="K982" s="9">
        <f>'fnd enro'!K982</f>
        <v>0.04</v>
      </c>
      <c r="L982" s="8">
        <f>'fnd enro'!L982</f>
        <v>0</v>
      </c>
      <c r="M982" s="8">
        <f>'fnd enro'!M982</f>
        <v>0</v>
      </c>
      <c r="N982" s="8">
        <f>'fnd enro'!N982</f>
        <v>0</v>
      </c>
      <c r="O982" s="8">
        <f>'fnd enro'!O982</f>
        <v>0</v>
      </c>
      <c r="P982" s="8">
        <f>'fnd enro'!P982</f>
        <v>1</v>
      </c>
      <c r="Q982" s="8">
        <f>'fnd enro'!R982</f>
        <v>1</v>
      </c>
      <c r="R982" s="9">
        <f t="shared" si="212"/>
        <v>1</v>
      </c>
      <c r="S982" s="8">
        <f>VALUE('fnd enro'!Q982)</f>
        <v>8</v>
      </c>
      <c r="T982" s="1"/>
      <c r="U982" s="68">
        <f>(($D982*'fnd base rates'!C$7)
+($E982*'fnd base rates'!C$8)
+($F982*'fnd base rates'!C$9)
+($G982*'fnd base rates'!C$10)
+($H982*'fnd base rates'!C$11)
+($I982*'fnd base rates'!C$12)
+($J982*'fnd base rates'!C$13)
+($K982*'fnd base rates'!C$14)
+($M982*'fnd base rates'!C$16)
+($N982*'fnd base rates'!C$17)
+($O982*'fnd base rates'!C$18)
+($P982*VLOOKUP($S982+12,rate_basefnd,3)))
*$R982</f>
        <v>697.0412</v>
      </c>
      <c r="V982" s="68">
        <f>(($D982*'fnd base rates'!D$7)
+($E982*'fnd base rates'!D$8)
+($F982*'fnd base rates'!D$9)
+($G982*'fnd base rates'!D$10)
+($H982*'fnd base rates'!D$11)
+($I982*'fnd base rates'!D$12)
+($J982*'fnd base rates'!D$13)
+($K982*'fnd base rates'!D$14)
+($M982*'fnd base rates'!D$16)
+($N982*'fnd base rates'!D$17)
+($O982*'fnd base rates'!D$18)
+($P982*VLOOKUP($S982+12,rate_basefnd,4)))
*$R982</f>
        <v>1310.0999999999999</v>
      </c>
      <c r="W982" s="68">
        <f>(($D982*'fnd base rates'!E$7)
+($E982*'fnd base rates'!E$8)
+($F982*'fnd base rates'!E$9)
+($G982*'fnd base rates'!E$10)
+($H982*'fnd base rates'!E$11)
+($I982*'fnd base rates'!E$12)
+($J982*'fnd base rates'!E$13)
+($K982*'fnd base rates'!E$14)
+($M982*'fnd base rates'!E$16)
+($N982*'fnd base rates'!E$17)
+($O982*'fnd base rates'!E$18)
+($P982*VLOOKUP($S982+12,rate_basefnd,5)))
*$R982</f>
        <v>9968.0607999999993</v>
      </c>
      <c r="X982" s="68">
        <f>(($D982*'fnd base rates'!F$7)
+($E982*'fnd base rates'!F$8)
+($F982*'fnd base rates'!F$9)
+($G982*'fnd base rates'!F$10)
+($H982*'fnd base rates'!F$11)
+($I982*'fnd base rates'!F$12)
+($J982*'fnd base rates'!F$13)
+($K982*'fnd base rates'!F$14)
+($M982*'fnd base rates'!F$16)
+($N982*'fnd base rates'!F$17)
+($O982*'fnd base rates'!F$18)
+($P982*VLOOKUP($S982+12,rate_basefnd,6)))
*$R982</f>
        <v>997.85279999999989</v>
      </c>
      <c r="Y982" s="68">
        <f>(($D982*'fnd base rates'!G$7)
+($E982*'fnd base rates'!G$8)
+($F982*'fnd base rates'!G$9)
+($G982*'fnd base rates'!G$10)
+($H982*'fnd base rates'!G$11)
+($I982*'fnd base rates'!G$12)
+($J982*'fnd base rates'!G$13)
+($K982*'fnd base rates'!G$14)
+($M982*'fnd base rates'!G$16)
+($N982*'fnd base rates'!G$17)
+($O982*'fnd base rates'!G$18)
+($P982*VLOOKUP($S982+12,rate_basefnd,7)))
*$R982</f>
        <v>401.03039999999999</v>
      </c>
      <c r="Z982" s="68">
        <f>(($D982*'fnd base rates'!H$7)
+($E982*'fnd base rates'!H$8)
+($F982*'fnd base rates'!H$9)
+($G982*'fnd base rates'!H$10)
+($H982*'fnd base rates'!H$11)
+($I982*'fnd base rates'!H$12)
+($J982*'fnd base rates'!H$13)
+($K982*'fnd base rates'!H$14)
+($M982*'fnd base rates'!H$16)
+($N982*'fnd base rates'!H$17)
+($O982*'fnd base rates'!H$18)
+($P982*VLOOKUP($S982+12,rate_basefnd,8)))</f>
        <v>952.76400000000001</v>
      </c>
      <c r="AA982" s="68">
        <f>(($D982*'fnd base rates'!I$7)
+($E982*'fnd base rates'!I$8)
+($F982*'fnd base rates'!I$9)
+($G982*'fnd base rates'!I$10)
+($H982*'fnd base rates'!I$11)
+($I982*'fnd base rates'!I$12)
+($J982*'fnd base rates'!I$13)
+($K982*'fnd base rates'!I$14)
+($M982*'fnd base rates'!I$16)
+($N982*'fnd base rates'!I$17)
+($O982*'fnd base rates'!I$18)
+($P982*VLOOKUP($S982+12,rate_basefnd,9)))
*$R982</f>
        <v>654.89</v>
      </c>
      <c r="AB982" s="68">
        <f>(($D982*'fnd base rates'!J$7)
+($E982*'fnd base rates'!J$8)
+($F982*'fnd base rates'!J$9)
+($G982*'fnd base rates'!J$10)
+($H982*'fnd base rates'!J$11)
+($I982*'fnd base rates'!J$12)
+($J982*'fnd base rates'!J$13)
+($K982*'fnd base rates'!J$14)
+($M982*'fnd base rates'!J$16)
+($N982*'fnd base rates'!J$17)
+($O982*'fnd base rates'!J$18)
+($P982*VLOOKUP($S982+12,rate_basefnd,10)))
*$R982</f>
        <v>1584.1399999999999</v>
      </c>
      <c r="AC982" s="68">
        <f>(($D982*'fnd base rates'!K$7)
+($E982*'fnd base rates'!K$8)
+($F982*'fnd base rates'!K$9)
+($G982*'fnd base rates'!K$10)
+($H982*'fnd base rates'!K$11)
+($I982*'fnd base rates'!K$12)
+($J982*'fnd base rates'!K$13)
+($K982*'fnd base rates'!K$14)
+($M982*'fnd base rates'!K$16)
+($N982*'fnd base rates'!K$17)
+($O982*'fnd base rates'!K$18)
+($P982*VLOOKUP($S982+12,rate_basefnd,11)))
*$R982</f>
        <v>1280.886</v>
      </c>
      <c r="AD982" s="68">
        <f>(($D982*'fnd base rates'!L$7)
+($E982*'fnd base rates'!L$8)
+($F982*'fnd base rates'!L$9)
+($G982*'fnd base rates'!L$10)
+($H982*'fnd base rates'!L$11)
+($I982*'fnd base rates'!L$12)
+($J982*'fnd base rates'!L$13)
+($K982*'fnd base rates'!L$14)
+($M982*'fnd base rates'!L$16)
+($N982*'fnd base rates'!L$17)
+($O982*'fnd base rates'!L$18)
+($P982*VLOOKUP($S982+12,rate_basefnd,12)))</f>
        <v>3011.1887999999999</v>
      </c>
      <c r="AE982" s="68">
        <f>(($D982*'fnd base rates'!M$7)
+($E982*'fnd base rates'!M$8)
+($F982*'fnd base rates'!M$9)
+($G982*'fnd base rates'!M$10)
+($H982*'fnd base rates'!M$11)
+($I982*'fnd base rates'!M$12)
+($J982*'fnd base rates'!M$13)
+($K982*'fnd base rates'!M$14)
+($M982*'fnd base rates'!M$16)
+($N982*'fnd base rates'!M$17)
+($O982*'fnd base rates'!M$18)
+($P982*VLOOKUP($S982+12,rate_basefnd,13)))</f>
        <v>0</v>
      </c>
      <c r="AF982" s="3">
        <f t="shared" si="213"/>
        <v>20857.953999999998</v>
      </c>
      <c r="AH982" s="205">
        <f t="shared" si="214"/>
        <v>3513044182</v>
      </c>
      <c r="AI982" s="3" t="str">
        <f t="shared" si="216"/>
        <v>3513</v>
      </c>
      <c r="AJ982" s="1" t="str">
        <f t="shared" si="217"/>
        <v>044</v>
      </c>
      <c r="AK982" s="1" t="str">
        <f t="shared" si="218"/>
        <v>182</v>
      </c>
      <c r="AL982" s="3">
        <f t="shared" si="215"/>
        <v>1</v>
      </c>
      <c r="AM982" s="3">
        <f t="shared" ref="AM982:AM1045" si="224">enro</f>
        <v>1</v>
      </c>
      <c r="AN982" s="3">
        <f t="shared" si="219"/>
        <v>20857.953999999998</v>
      </c>
      <c r="AO982" s="3">
        <f t="shared" si="220"/>
        <v>20858</v>
      </c>
      <c r="AP982" s="3">
        <f t="shared" si="211"/>
        <v>5301</v>
      </c>
      <c r="AQ982" s="3">
        <v>15557</v>
      </c>
      <c r="AS982" s="68"/>
      <c r="AT982" s="68"/>
      <c r="AX982" s="4">
        <f t="shared" si="221"/>
        <v>0</v>
      </c>
      <c r="AZ982" s="4">
        <f t="shared" si="222"/>
        <v>0</v>
      </c>
      <c r="BB982" s="4"/>
    </row>
    <row r="983" spans="1:54" s="3" customFormat="1">
      <c r="A983" s="205" t="str">
        <f t="shared" si="223"/>
        <v>3513</v>
      </c>
      <c r="B983" s="1">
        <v>3513044243</v>
      </c>
      <c r="C983" s="7" t="s">
        <v>144</v>
      </c>
      <c r="D983" s="8">
        <f>'fnd enro'!D983</f>
        <v>0</v>
      </c>
      <c r="E983" s="8">
        <f>'fnd enro'!E983</f>
        <v>0</v>
      </c>
      <c r="F983" s="8">
        <f>'fnd enro'!F983</f>
        <v>0</v>
      </c>
      <c r="G983" s="8">
        <f>'fnd enro'!G983</f>
        <v>0</v>
      </c>
      <c r="H983" s="8">
        <f>'fnd enro'!H983</f>
        <v>1</v>
      </c>
      <c r="I983" s="8">
        <f>'fnd enro'!I983</f>
        <v>1</v>
      </c>
      <c r="J983" s="8">
        <f>'fnd enro'!J983</f>
        <v>0</v>
      </c>
      <c r="K983" s="9">
        <f>'fnd enro'!K983</f>
        <v>0.08</v>
      </c>
      <c r="L983" s="8">
        <f>'fnd enro'!L983</f>
        <v>0</v>
      </c>
      <c r="M983" s="8">
        <f>'fnd enro'!M983</f>
        <v>0</v>
      </c>
      <c r="N983" s="8">
        <f>'fnd enro'!N983</f>
        <v>0</v>
      </c>
      <c r="O983" s="8">
        <f>'fnd enro'!O983</f>
        <v>0</v>
      </c>
      <c r="P983" s="8">
        <f>'fnd enro'!P983</f>
        <v>2</v>
      </c>
      <c r="Q983" s="8">
        <f>'fnd enro'!R983</f>
        <v>2</v>
      </c>
      <c r="R983" s="9">
        <f t="shared" si="212"/>
        <v>1</v>
      </c>
      <c r="S983" s="8">
        <f>VALUE('fnd enro'!Q983)</f>
        <v>9</v>
      </c>
      <c r="T983" s="1"/>
      <c r="U983" s="68">
        <f>(($D983*'fnd base rates'!C$7)
+($E983*'fnd base rates'!C$8)
+($F983*'fnd base rates'!C$9)
+($G983*'fnd base rates'!C$10)
+($H983*'fnd base rates'!C$11)
+($I983*'fnd base rates'!C$12)
+($J983*'fnd base rates'!C$13)
+($K983*'fnd base rates'!C$14)
+($M983*'fnd base rates'!C$16)
+($N983*'fnd base rates'!C$17)
+($O983*'fnd base rates'!C$18)
+($P983*VLOOKUP($S983+12,rate_basefnd,3)))
*$R983</f>
        <v>1411.2624000000001</v>
      </c>
      <c r="V983" s="68">
        <f>(($D983*'fnd base rates'!D$7)
+($E983*'fnd base rates'!D$8)
+($F983*'fnd base rates'!D$9)
+($G983*'fnd base rates'!D$10)
+($H983*'fnd base rates'!D$11)
+($I983*'fnd base rates'!D$12)
+($J983*'fnd base rates'!D$13)
+($K983*'fnd base rates'!D$14)
+($M983*'fnd base rates'!D$16)
+($N983*'fnd base rates'!D$17)
+($O983*'fnd base rates'!D$18)
+($P983*VLOOKUP($S983+12,rate_basefnd,4)))
*$R983</f>
        <v>2701.62</v>
      </c>
      <c r="W983" s="68">
        <f>(($D983*'fnd base rates'!E$7)
+($E983*'fnd base rates'!E$8)
+($F983*'fnd base rates'!E$9)
+($G983*'fnd base rates'!E$10)
+($H983*'fnd base rates'!E$11)
+($I983*'fnd base rates'!E$12)
+($J983*'fnd base rates'!E$13)
+($K983*'fnd base rates'!E$14)
+($M983*'fnd base rates'!E$16)
+($N983*'fnd base rates'!E$17)
+($O983*'fnd base rates'!E$18)
+($P983*VLOOKUP($S983+12,rate_basefnd,5)))
*$R983</f>
        <v>19119.321599999999</v>
      </c>
      <c r="X983" s="68">
        <f>(($D983*'fnd base rates'!F$7)
+($E983*'fnd base rates'!F$8)
+($F983*'fnd base rates'!F$9)
+($G983*'fnd base rates'!F$10)
+($H983*'fnd base rates'!F$11)
+($I983*'fnd base rates'!F$12)
+($J983*'fnd base rates'!F$13)
+($K983*'fnd base rates'!F$14)
+($M983*'fnd base rates'!F$16)
+($N983*'fnd base rates'!F$17)
+($O983*'fnd base rates'!F$18)
+($P983*VLOOKUP($S983+12,rate_basefnd,6)))
*$R983</f>
        <v>2116.0655999999999</v>
      </c>
      <c r="Y983" s="68">
        <f>(($D983*'fnd base rates'!G$7)
+($E983*'fnd base rates'!G$8)
+($F983*'fnd base rates'!G$9)
+($G983*'fnd base rates'!G$10)
+($H983*'fnd base rates'!G$11)
+($I983*'fnd base rates'!G$12)
+($J983*'fnd base rates'!G$13)
+($K983*'fnd base rates'!G$14)
+($M983*'fnd base rates'!G$16)
+($N983*'fnd base rates'!G$17)
+($O983*'fnd base rates'!G$18)
+($P983*VLOOKUP($S983+12,rate_basefnd,7)))
*$R983</f>
        <v>845.68079999999998</v>
      </c>
      <c r="Z983" s="68">
        <f>(($D983*'fnd base rates'!H$7)
+($E983*'fnd base rates'!H$8)
+($F983*'fnd base rates'!H$9)
+($G983*'fnd base rates'!H$10)
+($H983*'fnd base rates'!H$11)
+($I983*'fnd base rates'!H$12)
+($J983*'fnd base rates'!H$13)
+($K983*'fnd base rates'!H$14)
+($M983*'fnd base rates'!H$16)
+($N983*'fnd base rates'!H$17)
+($O983*'fnd base rates'!H$18)
+($P983*VLOOKUP($S983+12,rate_basefnd,8)))</f>
        <v>1573.4479999999999</v>
      </c>
      <c r="AA983" s="68">
        <f>(($D983*'fnd base rates'!I$7)
+($E983*'fnd base rates'!I$8)
+($F983*'fnd base rates'!I$9)
+($G983*'fnd base rates'!I$10)
+($H983*'fnd base rates'!I$11)
+($I983*'fnd base rates'!I$12)
+($J983*'fnd base rates'!I$13)
+($K983*'fnd base rates'!I$14)
+($M983*'fnd base rates'!I$16)
+($N983*'fnd base rates'!I$17)
+($O983*'fnd base rates'!I$18)
+($P983*VLOOKUP($S983+12,rate_basefnd,9)))
*$R983</f>
        <v>1322.58</v>
      </c>
      <c r="AB983" s="68">
        <f>(($D983*'fnd base rates'!J$7)
+($E983*'fnd base rates'!J$8)
+($F983*'fnd base rates'!J$9)
+($G983*'fnd base rates'!J$10)
+($H983*'fnd base rates'!J$11)
+($I983*'fnd base rates'!J$12)
+($J983*'fnd base rates'!J$13)
+($K983*'fnd base rates'!J$14)
+($M983*'fnd base rates'!J$16)
+($N983*'fnd base rates'!J$17)
+($O983*'fnd base rates'!J$18)
+($P983*VLOOKUP($S983+12,rate_basefnd,10)))
*$R983</f>
        <v>2975.05</v>
      </c>
      <c r="AC983" s="68">
        <f>(($D983*'fnd base rates'!K$7)
+($E983*'fnd base rates'!K$8)
+($F983*'fnd base rates'!K$9)
+($G983*'fnd base rates'!K$10)
+($H983*'fnd base rates'!K$11)
+($I983*'fnd base rates'!K$12)
+($J983*'fnd base rates'!K$13)
+($K983*'fnd base rates'!K$14)
+($M983*'fnd base rates'!K$16)
+($N983*'fnd base rates'!K$17)
+($O983*'fnd base rates'!K$18)
+($P983*VLOOKUP($S983+12,rate_basefnd,11)))
*$R983</f>
        <v>2597.3820000000001</v>
      </c>
      <c r="AD983" s="68">
        <f>(($D983*'fnd base rates'!L$7)
+($E983*'fnd base rates'!L$8)
+($F983*'fnd base rates'!L$9)
+($G983*'fnd base rates'!L$10)
+($H983*'fnd base rates'!L$11)
+($I983*'fnd base rates'!L$12)
+($J983*'fnd base rates'!L$13)
+($K983*'fnd base rates'!L$14)
+($M983*'fnd base rates'!L$16)
+($N983*'fnd base rates'!L$17)
+($O983*'fnd base rates'!L$18)
+($P983*VLOOKUP($S983+12,rate_basefnd,12)))</f>
        <v>6433.9175999999989</v>
      </c>
      <c r="AE983" s="68">
        <f>(($D983*'fnd base rates'!M$7)
+($E983*'fnd base rates'!M$8)
+($F983*'fnd base rates'!M$9)
+($G983*'fnd base rates'!M$10)
+($H983*'fnd base rates'!M$11)
+($I983*'fnd base rates'!M$12)
+($J983*'fnd base rates'!M$13)
+($K983*'fnd base rates'!M$14)
+($M983*'fnd base rates'!M$16)
+($N983*'fnd base rates'!M$17)
+($O983*'fnd base rates'!M$18)
+($P983*VLOOKUP($S983+12,rate_basefnd,13)))</f>
        <v>0</v>
      </c>
      <c r="AF983" s="3">
        <f t="shared" si="213"/>
        <v>41096.328000000001</v>
      </c>
      <c r="AH983" s="205">
        <f t="shared" si="214"/>
        <v>3513044243</v>
      </c>
      <c r="AI983" s="3" t="str">
        <f t="shared" si="216"/>
        <v>3513</v>
      </c>
      <c r="AJ983" s="1" t="str">
        <f t="shared" si="217"/>
        <v>044</v>
      </c>
      <c r="AK983" s="1" t="str">
        <f t="shared" si="218"/>
        <v>243</v>
      </c>
      <c r="AL983" s="3">
        <f t="shared" si="215"/>
        <v>1</v>
      </c>
      <c r="AM983" s="3">
        <f t="shared" si="224"/>
        <v>2</v>
      </c>
      <c r="AN983" s="3">
        <f t="shared" si="219"/>
        <v>41096.328000000001</v>
      </c>
      <c r="AO983" s="3">
        <f t="shared" si="220"/>
        <v>20548</v>
      </c>
      <c r="AP983" s="3">
        <f t="shared" si="211"/>
        <v>2213</v>
      </c>
      <c r="AQ983" s="3">
        <v>18335</v>
      </c>
      <c r="AS983" s="68"/>
      <c r="AT983" s="68"/>
      <c r="AX983" s="4">
        <f t="shared" si="221"/>
        <v>0</v>
      </c>
      <c r="AZ983" s="4">
        <f t="shared" si="222"/>
        <v>0</v>
      </c>
      <c r="BB983" s="4"/>
    </row>
    <row r="984" spans="1:54" s="3" customFormat="1">
      <c r="A984" s="205" t="str">
        <f t="shared" si="223"/>
        <v>3513</v>
      </c>
      <c r="B984" s="1">
        <v>3513044244</v>
      </c>
      <c r="C984" s="7" t="s">
        <v>144</v>
      </c>
      <c r="D984" s="8">
        <f>'fnd enro'!D984</f>
        <v>0</v>
      </c>
      <c r="E984" s="8">
        <f>'fnd enro'!E984</f>
        <v>0</v>
      </c>
      <c r="F984" s="8">
        <f>'fnd enro'!F984</f>
        <v>0</v>
      </c>
      <c r="G984" s="8">
        <f>'fnd enro'!G984</f>
        <v>0</v>
      </c>
      <c r="H984" s="8">
        <f>'fnd enro'!H984</f>
        <v>5</v>
      </c>
      <c r="I984" s="8">
        <f>'fnd enro'!I984</f>
        <v>19</v>
      </c>
      <c r="J984" s="8">
        <f>'fnd enro'!J984</f>
        <v>0</v>
      </c>
      <c r="K984" s="9">
        <f>'fnd enro'!K984</f>
        <v>0.96</v>
      </c>
      <c r="L984" s="8">
        <f>'fnd enro'!L984</f>
        <v>0</v>
      </c>
      <c r="M984" s="8">
        <f>'fnd enro'!M984</f>
        <v>0</v>
      </c>
      <c r="N984" s="8">
        <f>'fnd enro'!N984</f>
        <v>0</v>
      </c>
      <c r="O984" s="8">
        <f>'fnd enro'!O984</f>
        <v>5</v>
      </c>
      <c r="P984" s="8">
        <f>'fnd enro'!P984</f>
        <v>14</v>
      </c>
      <c r="Q984" s="8">
        <f>'fnd enro'!R984</f>
        <v>24</v>
      </c>
      <c r="R984" s="9">
        <f t="shared" si="212"/>
        <v>1</v>
      </c>
      <c r="S984" s="8">
        <f>VALUE('fnd enro'!Q984)</f>
        <v>10</v>
      </c>
      <c r="T984" s="1"/>
      <c r="U984" s="68">
        <f>(($D984*'fnd base rates'!C$7)
+($E984*'fnd base rates'!C$8)
+($F984*'fnd base rates'!C$9)
+($G984*'fnd base rates'!C$10)
+($H984*'fnd base rates'!C$11)
+($I984*'fnd base rates'!C$12)
+($J984*'fnd base rates'!C$13)
+($K984*'fnd base rates'!C$14)
+($M984*'fnd base rates'!C$16)
+($N984*'fnd base rates'!C$17)
+($O984*'fnd base rates'!C$18)
+($P984*VLOOKUP($S984+12,rate_basefnd,3)))
*$R984</f>
        <v>16770.918799999999</v>
      </c>
      <c r="V984" s="68">
        <f>(($D984*'fnd base rates'!D$7)
+($E984*'fnd base rates'!D$8)
+($F984*'fnd base rates'!D$9)
+($G984*'fnd base rates'!D$10)
+($H984*'fnd base rates'!D$11)
+($I984*'fnd base rates'!D$12)
+($J984*'fnd base rates'!D$13)
+($K984*'fnd base rates'!D$14)
+($M984*'fnd base rates'!D$16)
+($N984*'fnd base rates'!D$17)
+($O984*'fnd base rates'!D$18)
+($P984*VLOOKUP($S984+12,rate_basefnd,4)))
*$R984</f>
        <v>29325.629999999997</v>
      </c>
      <c r="W984" s="68">
        <f>(($D984*'fnd base rates'!E$7)
+($E984*'fnd base rates'!E$8)
+($F984*'fnd base rates'!E$9)
+($G984*'fnd base rates'!E$10)
+($H984*'fnd base rates'!E$11)
+($I984*'fnd base rates'!E$12)
+($J984*'fnd base rates'!E$13)
+($K984*'fnd base rates'!E$14)
+($M984*'fnd base rates'!E$16)
+($N984*'fnd base rates'!E$17)
+($O984*'fnd base rates'!E$18)
+($P984*VLOOKUP($S984+12,rate_basefnd,5)))
*$R984</f>
        <v>206763.27919999999</v>
      </c>
      <c r="X984" s="68">
        <f>(($D984*'fnd base rates'!F$7)
+($E984*'fnd base rates'!F$8)
+($F984*'fnd base rates'!F$9)
+($G984*'fnd base rates'!F$10)
+($H984*'fnd base rates'!F$11)
+($I984*'fnd base rates'!F$12)
+($J984*'fnd base rates'!F$13)
+($K984*'fnd base rates'!F$14)
+($M984*'fnd base rates'!F$16)
+($N984*'fnd base rates'!F$17)
+($O984*'fnd base rates'!F$18)
+($P984*VLOOKUP($S984+12,rate_basefnd,6)))
*$R984</f>
        <v>25907.217199999999</v>
      </c>
      <c r="Y984" s="68">
        <f>(($D984*'fnd base rates'!G$7)
+($E984*'fnd base rates'!G$8)
+($F984*'fnd base rates'!G$9)
+($G984*'fnd base rates'!G$10)
+($H984*'fnd base rates'!G$11)
+($I984*'fnd base rates'!G$12)
+($J984*'fnd base rates'!G$13)
+($K984*'fnd base rates'!G$14)
+($M984*'fnd base rates'!G$16)
+($N984*'fnd base rates'!G$17)
+($O984*'fnd base rates'!G$18)
+($P984*VLOOKUP($S984+12,rate_basefnd,7)))
*$R984</f>
        <v>8392.5195999999996</v>
      </c>
      <c r="Z984" s="68">
        <f>(($D984*'fnd base rates'!H$7)
+($E984*'fnd base rates'!H$8)
+($F984*'fnd base rates'!H$9)
+($G984*'fnd base rates'!H$10)
+($H984*'fnd base rates'!H$11)
+($I984*'fnd base rates'!H$12)
+($J984*'fnd base rates'!H$13)
+($K984*'fnd base rates'!H$14)
+($M984*'fnd base rates'!H$16)
+($N984*'fnd base rates'!H$17)
+($O984*'fnd base rates'!H$18)
+($P984*VLOOKUP($S984+12,rate_basefnd,8)))</f>
        <v>21893.426000000003</v>
      </c>
      <c r="AA984" s="68">
        <f>(($D984*'fnd base rates'!I$7)
+($E984*'fnd base rates'!I$8)
+($F984*'fnd base rates'!I$9)
+($G984*'fnd base rates'!I$10)
+($H984*'fnd base rates'!I$11)
+($I984*'fnd base rates'!I$12)
+($J984*'fnd base rates'!I$13)
+($K984*'fnd base rates'!I$14)
+($M984*'fnd base rates'!I$16)
+($N984*'fnd base rates'!I$17)
+($O984*'fnd base rates'!I$18)
+($P984*VLOOKUP($S984+12,rate_basefnd,9)))
*$R984</f>
        <v>14828.880000000001</v>
      </c>
      <c r="AB984" s="68">
        <f>(($D984*'fnd base rates'!J$7)
+($E984*'fnd base rates'!J$8)
+($F984*'fnd base rates'!J$9)
+($G984*'fnd base rates'!J$10)
+($H984*'fnd base rates'!J$11)
+($I984*'fnd base rates'!J$12)
+($J984*'fnd base rates'!J$13)
+($K984*'fnd base rates'!J$14)
+($M984*'fnd base rates'!J$16)
+($N984*'fnd base rates'!J$17)
+($O984*'fnd base rates'!J$18)
+($P984*VLOOKUP($S984+12,rate_basefnd,10)))
*$R984</f>
        <v>29275.58</v>
      </c>
      <c r="AC984" s="68">
        <f>(($D984*'fnd base rates'!K$7)
+($E984*'fnd base rates'!K$8)
+($F984*'fnd base rates'!K$9)
+($G984*'fnd base rates'!K$10)
+($H984*'fnd base rates'!K$11)
+($I984*'fnd base rates'!K$12)
+($J984*'fnd base rates'!K$13)
+($K984*'fnd base rates'!K$14)
+($M984*'fnd base rates'!K$16)
+($N984*'fnd base rates'!K$17)
+($O984*'fnd base rates'!K$18)
+($P984*VLOOKUP($S984+12,rate_basefnd,11)))
*$R984</f>
        <v>33245.414000000004</v>
      </c>
      <c r="AD984" s="68">
        <f>(($D984*'fnd base rates'!L$7)
+($E984*'fnd base rates'!L$8)
+($F984*'fnd base rates'!L$9)
+($G984*'fnd base rates'!L$10)
+($H984*'fnd base rates'!L$11)
+($I984*'fnd base rates'!L$12)
+($J984*'fnd base rates'!L$13)
+($K984*'fnd base rates'!L$14)
+($M984*'fnd base rates'!L$16)
+($N984*'fnd base rates'!L$17)
+($O984*'fnd base rates'!L$18)
+($P984*VLOOKUP($S984+12,rate_basefnd,12)))</f>
        <v>69692.001199999999</v>
      </c>
      <c r="AE984" s="68">
        <f>(($D984*'fnd base rates'!M$7)
+($E984*'fnd base rates'!M$8)
+($F984*'fnd base rates'!M$9)
+($G984*'fnd base rates'!M$10)
+($H984*'fnd base rates'!M$11)
+($I984*'fnd base rates'!M$12)
+($J984*'fnd base rates'!M$13)
+($K984*'fnd base rates'!M$14)
+($M984*'fnd base rates'!M$16)
+($N984*'fnd base rates'!M$17)
+($O984*'fnd base rates'!M$18)
+($P984*VLOOKUP($S984+12,rate_basefnd,13)))</f>
        <v>0</v>
      </c>
      <c r="AF984" s="3">
        <f t="shared" si="213"/>
        <v>456094.86599999998</v>
      </c>
      <c r="AH984" s="205">
        <f t="shared" si="214"/>
        <v>3513044244</v>
      </c>
      <c r="AI984" s="3" t="str">
        <f t="shared" si="216"/>
        <v>3513</v>
      </c>
      <c r="AJ984" s="1" t="str">
        <f t="shared" si="217"/>
        <v>044</v>
      </c>
      <c r="AK984" s="1" t="str">
        <f t="shared" si="218"/>
        <v>244</v>
      </c>
      <c r="AL984" s="3">
        <f t="shared" si="215"/>
        <v>1</v>
      </c>
      <c r="AM984" s="3">
        <f t="shared" si="224"/>
        <v>24</v>
      </c>
      <c r="AN984" s="3">
        <f t="shared" si="219"/>
        <v>456094.86599999998</v>
      </c>
      <c r="AO984" s="3">
        <f t="shared" si="220"/>
        <v>19004</v>
      </c>
      <c r="AP984" s="3">
        <f t="shared" si="211"/>
        <v>2197</v>
      </c>
      <c r="AQ984" s="3">
        <v>16807</v>
      </c>
      <c r="AS984" s="68"/>
      <c r="AT984" s="68"/>
      <c r="AX984" s="4">
        <f t="shared" si="221"/>
        <v>0</v>
      </c>
      <c r="AZ984" s="4">
        <f t="shared" si="222"/>
        <v>0</v>
      </c>
      <c r="BB984" s="4"/>
    </row>
    <row r="985" spans="1:54" s="3" customFormat="1">
      <c r="A985" s="205" t="str">
        <f t="shared" si="223"/>
        <v>3513</v>
      </c>
      <c r="B985" s="1">
        <v>3513044285</v>
      </c>
      <c r="C985" s="7" t="s">
        <v>144</v>
      </c>
      <c r="D985" s="8">
        <f>'fnd enro'!D985</f>
        <v>0</v>
      </c>
      <c r="E985" s="8">
        <f>'fnd enro'!E985</f>
        <v>0</v>
      </c>
      <c r="F985" s="8">
        <f>'fnd enro'!F985</f>
        <v>0</v>
      </c>
      <c r="G985" s="8">
        <f>'fnd enro'!G985</f>
        <v>0</v>
      </c>
      <c r="H985" s="8">
        <f>'fnd enro'!H985</f>
        <v>1</v>
      </c>
      <c r="I985" s="8">
        <f>'fnd enro'!I985</f>
        <v>1</v>
      </c>
      <c r="J985" s="8">
        <f>'fnd enro'!J985</f>
        <v>0</v>
      </c>
      <c r="K985" s="9">
        <f>'fnd enro'!K985</f>
        <v>0.08</v>
      </c>
      <c r="L985" s="8">
        <f>'fnd enro'!L985</f>
        <v>0</v>
      </c>
      <c r="M985" s="8">
        <f>'fnd enro'!M985</f>
        <v>0</v>
      </c>
      <c r="N985" s="8">
        <f>'fnd enro'!N985</f>
        <v>1</v>
      </c>
      <c r="O985" s="8">
        <f>'fnd enro'!O985</f>
        <v>0</v>
      </c>
      <c r="P985" s="8">
        <f>'fnd enro'!P985</f>
        <v>2</v>
      </c>
      <c r="Q985" s="8">
        <f>'fnd enro'!R985</f>
        <v>2</v>
      </c>
      <c r="R985" s="9">
        <f t="shared" si="212"/>
        <v>1</v>
      </c>
      <c r="S985" s="8">
        <f>VALUE('fnd enro'!Q985)</f>
        <v>9</v>
      </c>
      <c r="T985" s="1"/>
      <c r="U985" s="68">
        <f>(($D985*'fnd base rates'!C$7)
+($E985*'fnd base rates'!C$8)
+($F985*'fnd base rates'!C$9)
+($G985*'fnd base rates'!C$10)
+($H985*'fnd base rates'!C$11)
+($I985*'fnd base rates'!C$12)
+($J985*'fnd base rates'!C$13)
+($K985*'fnd base rates'!C$14)
+($M985*'fnd base rates'!C$16)
+($N985*'fnd base rates'!C$17)
+($O985*'fnd base rates'!C$18)
+($P985*VLOOKUP($S985+12,rate_basefnd,3)))
*$R985</f>
        <v>1540.5124000000001</v>
      </c>
      <c r="V985" s="68">
        <f>(($D985*'fnd base rates'!D$7)
+($E985*'fnd base rates'!D$8)
+($F985*'fnd base rates'!D$9)
+($G985*'fnd base rates'!D$10)
+($H985*'fnd base rates'!D$11)
+($I985*'fnd base rates'!D$12)
+($J985*'fnd base rates'!D$13)
+($K985*'fnd base rates'!D$14)
+($M985*'fnd base rates'!D$16)
+($N985*'fnd base rates'!D$17)
+($O985*'fnd base rates'!D$18)
+($P985*VLOOKUP($S985+12,rate_basefnd,4)))
*$R985</f>
        <v>2927.77</v>
      </c>
      <c r="W985" s="68">
        <f>(($D985*'fnd base rates'!E$7)
+($E985*'fnd base rates'!E$8)
+($F985*'fnd base rates'!E$9)
+($G985*'fnd base rates'!E$10)
+($H985*'fnd base rates'!E$11)
+($I985*'fnd base rates'!E$12)
+($J985*'fnd base rates'!E$13)
+($K985*'fnd base rates'!E$14)
+($M985*'fnd base rates'!E$16)
+($N985*'fnd base rates'!E$17)
+($O985*'fnd base rates'!E$18)
+($P985*VLOOKUP($S985+12,rate_basefnd,5)))
*$R985</f>
        <v>20702.361599999997</v>
      </c>
      <c r="X985" s="68">
        <f>(($D985*'fnd base rates'!F$7)
+($E985*'fnd base rates'!F$8)
+($F985*'fnd base rates'!F$9)
+($G985*'fnd base rates'!F$10)
+($H985*'fnd base rates'!F$11)
+($I985*'fnd base rates'!F$12)
+($J985*'fnd base rates'!F$13)
+($K985*'fnd base rates'!F$14)
+($M985*'fnd base rates'!F$16)
+($N985*'fnd base rates'!F$17)
+($O985*'fnd base rates'!F$18)
+($P985*VLOOKUP($S985+12,rate_basefnd,6)))
*$R985</f>
        <v>2342.2156</v>
      </c>
      <c r="Y985" s="68">
        <f>(($D985*'fnd base rates'!G$7)
+($E985*'fnd base rates'!G$8)
+($F985*'fnd base rates'!G$9)
+($G985*'fnd base rates'!G$10)
+($H985*'fnd base rates'!G$11)
+($I985*'fnd base rates'!G$12)
+($J985*'fnd base rates'!G$13)
+($K985*'fnd base rates'!G$14)
+($M985*'fnd base rates'!G$16)
+($N985*'fnd base rates'!G$17)
+($O985*'fnd base rates'!G$18)
+($P985*VLOOKUP($S985+12,rate_basefnd,7)))
*$R985</f>
        <v>910.29079999999999</v>
      </c>
      <c r="Z985" s="68">
        <f>(($D985*'fnd base rates'!H$7)
+($E985*'fnd base rates'!H$8)
+($F985*'fnd base rates'!H$9)
+($G985*'fnd base rates'!H$10)
+($H985*'fnd base rates'!H$11)
+($I985*'fnd base rates'!H$12)
+($J985*'fnd base rates'!H$13)
+($K985*'fnd base rates'!H$14)
+($M985*'fnd base rates'!H$16)
+($N985*'fnd base rates'!H$17)
+($O985*'fnd base rates'!H$18)
+($P985*VLOOKUP($S985+12,rate_basefnd,8)))</f>
        <v>1734.9780000000001</v>
      </c>
      <c r="AA985" s="68">
        <f>(($D985*'fnd base rates'!I$7)
+($E985*'fnd base rates'!I$8)
+($F985*'fnd base rates'!I$9)
+($G985*'fnd base rates'!I$10)
+($H985*'fnd base rates'!I$11)
+($I985*'fnd base rates'!I$12)
+($J985*'fnd base rates'!I$13)
+($K985*'fnd base rates'!I$14)
+($M985*'fnd base rates'!I$16)
+($N985*'fnd base rates'!I$17)
+($O985*'fnd base rates'!I$18)
+($P985*VLOOKUP($S985+12,rate_basefnd,9)))
*$R985</f>
        <v>1419.5100000000002</v>
      </c>
      <c r="AB985" s="68">
        <f>(($D985*'fnd base rates'!J$7)
+($E985*'fnd base rates'!J$8)
+($F985*'fnd base rates'!J$9)
+($G985*'fnd base rates'!J$10)
+($H985*'fnd base rates'!J$11)
+($I985*'fnd base rates'!J$12)
+($J985*'fnd base rates'!J$13)
+($K985*'fnd base rates'!J$14)
+($M985*'fnd base rates'!J$16)
+($N985*'fnd base rates'!J$17)
+($O985*'fnd base rates'!J$18)
+($P985*VLOOKUP($S985+12,rate_basefnd,10)))
*$R985</f>
        <v>3007.37</v>
      </c>
      <c r="AC985" s="68">
        <f>(($D985*'fnd base rates'!K$7)
+($E985*'fnd base rates'!K$8)
+($F985*'fnd base rates'!K$9)
+($G985*'fnd base rates'!K$10)
+($H985*'fnd base rates'!K$11)
+($I985*'fnd base rates'!K$12)
+($J985*'fnd base rates'!K$13)
+($K985*'fnd base rates'!K$14)
+($M985*'fnd base rates'!K$16)
+($N985*'fnd base rates'!K$17)
+($O985*'fnd base rates'!K$18)
+($P985*VLOOKUP($S985+12,rate_basefnd,11)))
*$R985</f>
        <v>2985.0619999999999</v>
      </c>
      <c r="AD985" s="68">
        <f>(($D985*'fnd base rates'!L$7)
+($E985*'fnd base rates'!L$8)
+($F985*'fnd base rates'!L$9)
+($G985*'fnd base rates'!L$10)
+($H985*'fnd base rates'!L$11)
+($I985*'fnd base rates'!L$12)
+($J985*'fnd base rates'!L$13)
+($K985*'fnd base rates'!L$14)
+($M985*'fnd base rates'!L$16)
+($N985*'fnd base rates'!L$17)
+($O985*'fnd base rates'!L$18)
+($P985*VLOOKUP($S985+12,rate_basefnd,12)))</f>
        <v>6846.0875999999989</v>
      </c>
      <c r="AE985" s="68">
        <f>(($D985*'fnd base rates'!M$7)
+($E985*'fnd base rates'!M$8)
+($F985*'fnd base rates'!M$9)
+($G985*'fnd base rates'!M$10)
+($H985*'fnd base rates'!M$11)
+($I985*'fnd base rates'!M$12)
+($J985*'fnd base rates'!M$13)
+($K985*'fnd base rates'!M$14)
+($M985*'fnd base rates'!M$16)
+($N985*'fnd base rates'!M$17)
+($O985*'fnd base rates'!M$18)
+($P985*VLOOKUP($S985+12,rate_basefnd,13)))</f>
        <v>0</v>
      </c>
      <c r="AF985" s="3">
        <f t="shared" si="213"/>
        <v>44416.157999999996</v>
      </c>
      <c r="AH985" s="205">
        <f t="shared" si="214"/>
        <v>3513044285</v>
      </c>
      <c r="AI985" s="3" t="str">
        <f t="shared" si="216"/>
        <v>3513</v>
      </c>
      <c r="AJ985" s="1" t="str">
        <f t="shared" si="217"/>
        <v>044</v>
      </c>
      <c r="AK985" s="1" t="str">
        <f t="shared" si="218"/>
        <v>285</v>
      </c>
      <c r="AL985" s="3">
        <f t="shared" si="215"/>
        <v>1</v>
      </c>
      <c r="AM985" s="3">
        <f t="shared" si="224"/>
        <v>2</v>
      </c>
      <c r="AN985" s="3">
        <f t="shared" si="219"/>
        <v>44416.157999999996</v>
      </c>
      <c r="AO985" s="3">
        <f t="shared" si="220"/>
        <v>22208</v>
      </c>
      <c r="AP985" s="3">
        <f t="shared" si="211"/>
        <v>9643</v>
      </c>
      <c r="AQ985" s="3">
        <v>12565</v>
      </c>
      <c r="AS985" s="68"/>
      <c r="AT985" s="68"/>
      <c r="AX985" s="4">
        <f t="shared" si="221"/>
        <v>0</v>
      </c>
      <c r="AZ985" s="4">
        <f t="shared" si="222"/>
        <v>0</v>
      </c>
      <c r="BB985" s="4"/>
    </row>
    <row r="986" spans="1:54" s="3" customFormat="1">
      <c r="A986" s="205" t="str">
        <f t="shared" si="223"/>
        <v>3513</v>
      </c>
      <c r="B986" s="1">
        <v>3513044293</v>
      </c>
      <c r="C986" s="7" t="s">
        <v>144</v>
      </c>
      <c r="D986" s="8">
        <f>'fnd enro'!D986</f>
        <v>0</v>
      </c>
      <c r="E986" s="8">
        <f>'fnd enro'!E986</f>
        <v>0</v>
      </c>
      <c r="F986" s="8">
        <f>'fnd enro'!F986</f>
        <v>0</v>
      </c>
      <c r="G986" s="8">
        <f>'fnd enro'!G986</f>
        <v>0</v>
      </c>
      <c r="H986" s="8">
        <f>'fnd enro'!H986</f>
        <v>15</v>
      </c>
      <c r="I986" s="8">
        <f>'fnd enro'!I986</f>
        <v>22</v>
      </c>
      <c r="J986" s="8">
        <f>'fnd enro'!J986</f>
        <v>0</v>
      </c>
      <c r="K986" s="9">
        <f>'fnd enro'!K986</f>
        <v>1.48</v>
      </c>
      <c r="L986" s="8">
        <f>'fnd enro'!L986</f>
        <v>0</v>
      </c>
      <c r="M986" s="8">
        <f>'fnd enro'!M986</f>
        <v>0</v>
      </c>
      <c r="N986" s="8">
        <f>'fnd enro'!N986</f>
        <v>3</v>
      </c>
      <c r="O986" s="8">
        <f>'fnd enro'!O986</f>
        <v>1</v>
      </c>
      <c r="P986" s="8">
        <f>'fnd enro'!P986</f>
        <v>16</v>
      </c>
      <c r="Q986" s="8">
        <f>'fnd enro'!R986</f>
        <v>37</v>
      </c>
      <c r="R986" s="9">
        <f t="shared" si="212"/>
        <v>1</v>
      </c>
      <c r="S986" s="8">
        <f>VALUE('fnd enro'!Q986)</f>
        <v>10</v>
      </c>
      <c r="T986" s="1"/>
      <c r="U986" s="68">
        <f>(($D986*'fnd base rates'!C$7)
+($E986*'fnd base rates'!C$8)
+($F986*'fnd base rates'!C$9)
+($G986*'fnd base rates'!C$10)
+($H986*'fnd base rates'!C$11)
+($I986*'fnd base rates'!C$12)
+($J986*'fnd base rates'!C$13)
+($K986*'fnd base rates'!C$14)
+($M986*'fnd base rates'!C$16)
+($N986*'fnd base rates'!C$17)
+($O986*'fnd base rates'!C$18)
+($P986*VLOOKUP($S986+12,rate_basefnd,3)))
*$R986</f>
        <v>24563.0844</v>
      </c>
      <c r="V986" s="68">
        <f>(($D986*'fnd base rates'!D$7)
+($E986*'fnd base rates'!D$8)
+($F986*'fnd base rates'!D$9)
+($G986*'fnd base rates'!D$10)
+($H986*'fnd base rates'!D$11)
+($I986*'fnd base rates'!D$12)
+($J986*'fnd base rates'!D$13)
+($K986*'fnd base rates'!D$14)
+($M986*'fnd base rates'!D$16)
+($N986*'fnd base rates'!D$17)
+($O986*'fnd base rates'!D$18)
+($P986*VLOOKUP($S986+12,rate_basefnd,4)))
*$R986</f>
        <v>41037.699999999997</v>
      </c>
      <c r="W986" s="68">
        <f>(($D986*'fnd base rates'!E$7)
+($E986*'fnd base rates'!E$8)
+($F986*'fnd base rates'!E$9)
+($G986*'fnd base rates'!E$10)
+($H986*'fnd base rates'!E$11)
+($I986*'fnd base rates'!E$12)
+($J986*'fnd base rates'!E$13)
+($K986*'fnd base rates'!E$14)
+($M986*'fnd base rates'!E$16)
+($N986*'fnd base rates'!E$17)
+($O986*'fnd base rates'!E$18)
+($P986*VLOOKUP($S986+12,rate_basefnd,5)))
*$R986</f>
        <v>269431.05959999998</v>
      </c>
      <c r="X986" s="68">
        <f>(($D986*'fnd base rates'!F$7)
+($E986*'fnd base rates'!F$8)
+($F986*'fnd base rates'!F$9)
+($G986*'fnd base rates'!F$10)
+($H986*'fnd base rates'!F$11)
+($I986*'fnd base rates'!F$12)
+($J986*'fnd base rates'!F$13)
+($K986*'fnd base rates'!F$14)
+($M986*'fnd base rates'!F$16)
+($N986*'fnd base rates'!F$17)
+($O986*'fnd base rates'!F$18)
+($P986*VLOOKUP($S986+12,rate_basefnd,6)))
*$R986</f>
        <v>39675.793599999997</v>
      </c>
      <c r="Y986" s="68">
        <f>(($D986*'fnd base rates'!G$7)
+($E986*'fnd base rates'!G$8)
+($F986*'fnd base rates'!G$9)
+($G986*'fnd base rates'!G$10)
+($H986*'fnd base rates'!G$11)
+($I986*'fnd base rates'!G$12)
+($J986*'fnd base rates'!G$13)
+($K986*'fnd base rates'!G$14)
+($M986*'fnd base rates'!G$16)
+($N986*'fnd base rates'!G$17)
+($O986*'fnd base rates'!G$18)
+($P986*VLOOKUP($S986+12,rate_basefnd,7)))
*$R986</f>
        <v>11213.844799999999</v>
      </c>
      <c r="Z986" s="68">
        <f>(($D986*'fnd base rates'!H$7)
+($E986*'fnd base rates'!H$8)
+($F986*'fnd base rates'!H$9)
+($G986*'fnd base rates'!H$10)
+($H986*'fnd base rates'!H$11)
+($I986*'fnd base rates'!H$12)
+($J986*'fnd base rates'!H$13)
+($K986*'fnd base rates'!H$14)
+($M986*'fnd base rates'!H$16)
+($N986*'fnd base rates'!H$17)
+($O986*'fnd base rates'!H$18)
+($P986*VLOOKUP($S986+12,rate_basefnd,8)))</f>
        <v>30252.347999999998</v>
      </c>
      <c r="AA986" s="68">
        <f>(($D986*'fnd base rates'!I$7)
+($E986*'fnd base rates'!I$8)
+($F986*'fnd base rates'!I$9)
+($G986*'fnd base rates'!I$10)
+($H986*'fnd base rates'!I$11)
+($I986*'fnd base rates'!I$12)
+($J986*'fnd base rates'!I$13)
+($K986*'fnd base rates'!I$14)
+($M986*'fnd base rates'!I$16)
+($N986*'fnd base rates'!I$17)
+($O986*'fnd base rates'!I$18)
+($P986*VLOOKUP($S986+12,rate_basefnd,9)))
*$R986</f>
        <v>21032.73</v>
      </c>
      <c r="AB986" s="68">
        <f>(($D986*'fnd base rates'!J$7)
+($E986*'fnd base rates'!J$8)
+($F986*'fnd base rates'!J$9)
+($G986*'fnd base rates'!J$10)
+($H986*'fnd base rates'!J$11)
+($I986*'fnd base rates'!J$12)
+($J986*'fnd base rates'!J$13)
+($K986*'fnd base rates'!J$14)
+($M986*'fnd base rates'!J$16)
+($N986*'fnd base rates'!J$17)
+($O986*'fnd base rates'!J$18)
+($P986*VLOOKUP($S986+12,rate_basefnd,10)))
*$R986</f>
        <v>36116.89</v>
      </c>
      <c r="AC986" s="68">
        <f>(($D986*'fnd base rates'!K$7)
+($E986*'fnd base rates'!K$8)
+($F986*'fnd base rates'!K$9)
+($G986*'fnd base rates'!K$10)
+($H986*'fnd base rates'!K$11)
+($I986*'fnd base rates'!K$12)
+($J986*'fnd base rates'!K$13)
+($K986*'fnd base rates'!K$14)
+($M986*'fnd base rates'!K$16)
+($N986*'fnd base rates'!K$17)
+($O986*'fnd base rates'!K$18)
+($P986*VLOOKUP($S986+12,rate_basefnd,11)))
*$R986</f>
        <v>49555.191999999995</v>
      </c>
      <c r="AD986" s="68">
        <f>(($D986*'fnd base rates'!L$7)
+($E986*'fnd base rates'!L$8)
+($F986*'fnd base rates'!L$9)
+($G986*'fnd base rates'!L$10)
+($H986*'fnd base rates'!L$11)
+($I986*'fnd base rates'!L$12)
+($J986*'fnd base rates'!L$13)
+($K986*'fnd base rates'!L$14)
+($M986*'fnd base rates'!L$16)
+($N986*'fnd base rates'!L$17)
+($O986*'fnd base rates'!L$18)
+($P986*VLOOKUP($S986+12,rate_basefnd,12)))</f>
        <v>101723.53559999999</v>
      </c>
      <c r="AE986" s="68">
        <f>(($D986*'fnd base rates'!M$7)
+($E986*'fnd base rates'!M$8)
+($F986*'fnd base rates'!M$9)
+($G986*'fnd base rates'!M$10)
+($H986*'fnd base rates'!M$11)
+($I986*'fnd base rates'!M$12)
+($J986*'fnd base rates'!M$13)
+($K986*'fnd base rates'!M$14)
+($M986*'fnd base rates'!M$16)
+($N986*'fnd base rates'!M$17)
+($O986*'fnd base rates'!M$18)
+($P986*VLOOKUP($S986+12,rate_basefnd,13)))</f>
        <v>0</v>
      </c>
      <c r="AF986" s="3">
        <f t="shared" si="213"/>
        <v>624602.17799999996</v>
      </c>
      <c r="AH986" s="205">
        <f t="shared" si="214"/>
        <v>3513044293</v>
      </c>
      <c r="AI986" s="3" t="str">
        <f t="shared" si="216"/>
        <v>3513</v>
      </c>
      <c r="AJ986" s="1" t="str">
        <f t="shared" si="217"/>
        <v>044</v>
      </c>
      <c r="AK986" s="1" t="str">
        <f t="shared" si="218"/>
        <v>293</v>
      </c>
      <c r="AL986" s="3">
        <f t="shared" si="215"/>
        <v>1</v>
      </c>
      <c r="AM986" s="3">
        <f t="shared" si="224"/>
        <v>37</v>
      </c>
      <c r="AN986" s="3">
        <f t="shared" si="219"/>
        <v>624602.17799999996</v>
      </c>
      <c r="AO986" s="3">
        <f t="shared" si="220"/>
        <v>16881</v>
      </c>
      <c r="AP986" s="3">
        <f t="shared" si="211"/>
        <v>-932</v>
      </c>
      <c r="AQ986" s="3">
        <v>17813</v>
      </c>
      <c r="AS986" s="68"/>
      <c r="AT986" s="68"/>
      <c r="AX986" s="4">
        <f t="shared" si="221"/>
        <v>0</v>
      </c>
      <c r="AZ986" s="4">
        <f t="shared" si="222"/>
        <v>0</v>
      </c>
      <c r="BB986" s="4"/>
    </row>
    <row r="987" spans="1:54" s="3" customFormat="1">
      <c r="A987" s="205" t="str">
        <f t="shared" si="223"/>
        <v>3513</v>
      </c>
      <c r="B987" s="1">
        <v>3513044625</v>
      </c>
      <c r="C987" s="7" t="s">
        <v>144</v>
      </c>
      <c r="D987" s="8">
        <f>'fnd enro'!D987</f>
        <v>0</v>
      </c>
      <c r="E987" s="8">
        <f>'fnd enro'!E987</f>
        <v>0</v>
      </c>
      <c r="F987" s="8">
        <f>'fnd enro'!F987</f>
        <v>0</v>
      </c>
      <c r="G987" s="8">
        <f>'fnd enro'!G987</f>
        <v>0</v>
      </c>
      <c r="H987" s="8">
        <f>'fnd enro'!H987</f>
        <v>3</v>
      </c>
      <c r="I987" s="8">
        <f>'fnd enro'!I987</f>
        <v>4</v>
      </c>
      <c r="J987" s="8">
        <f>'fnd enro'!J987</f>
        <v>0</v>
      </c>
      <c r="K987" s="9">
        <f>'fnd enro'!K987</f>
        <v>0.28000000000000003</v>
      </c>
      <c r="L987" s="8">
        <f>'fnd enro'!L987</f>
        <v>0</v>
      </c>
      <c r="M987" s="8">
        <f>'fnd enro'!M987</f>
        <v>0</v>
      </c>
      <c r="N987" s="8">
        <f>'fnd enro'!N987</f>
        <v>0</v>
      </c>
      <c r="O987" s="8">
        <f>'fnd enro'!O987</f>
        <v>0</v>
      </c>
      <c r="P987" s="8">
        <f>'fnd enro'!P987</f>
        <v>3</v>
      </c>
      <c r="Q987" s="8">
        <f>'fnd enro'!R987</f>
        <v>7</v>
      </c>
      <c r="R987" s="9">
        <f t="shared" si="212"/>
        <v>1</v>
      </c>
      <c r="S987" s="8">
        <f>VALUE('fnd enro'!Q987)</f>
        <v>6</v>
      </c>
      <c r="T987" s="1"/>
      <c r="U987" s="68">
        <f>(($D987*'fnd base rates'!C$7)
+($E987*'fnd base rates'!C$8)
+($F987*'fnd base rates'!C$9)
+($G987*'fnd base rates'!C$10)
+($H987*'fnd base rates'!C$11)
+($I987*'fnd base rates'!C$12)
+($J987*'fnd base rates'!C$13)
+($K987*'fnd base rates'!C$14)
+($M987*'fnd base rates'!C$16)
+($N987*'fnd base rates'!C$17)
+($O987*'fnd base rates'!C$18)
+($P987*VLOOKUP($S987+12,rate_basefnd,3)))
*$R987</f>
        <v>4438.1984000000002</v>
      </c>
      <c r="V987" s="68">
        <f>(($D987*'fnd base rates'!D$7)
+($E987*'fnd base rates'!D$8)
+($F987*'fnd base rates'!D$9)
+($G987*'fnd base rates'!D$10)
+($H987*'fnd base rates'!D$11)
+($I987*'fnd base rates'!D$12)
+($J987*'fnd base rates'!D$13)
+($K987*'fnd base rates'!D$14)
+($M987*'fnd base rates'!D$16)
+($N987*'fnd base rates'!D$17)
+($O987*'fnd base rates'!D$18)
+($P987*VLOOKUP($S987+12,rate_basefnd,4)))
*$R987</f>
        <v>7081.0300000000007</v>
      </c>
      <c r="W987" s="68">
        <f>(($D987*'fnd base rates'!E$7)
+($E987*'fnd base rates'!E$8)
+($F987*'fnd base rates'!E$9)
+($G987*'fnd base rates'!E$10)
+($H987*'fnd base rates'!E$11)
+($I987*'fnd base rates'!E$12)
+($J987*'fnd base rates'!E$13)
+($K987*'fnd base rates'!E$14)
+($M987*'fnd base rates'!E$16)
+($N987*'fnd base rates'!E$17)
+($O987*'fnd base rates'!E$18)
+($P987*VLOOKUP($S987+12,rate_basefnd,5)))
*$R987</f>
        <v>44542.375599999999</v>
      </c>
      <c r="X987" s="68">
        <f>(($D987*'fnd base rates'!F$7)
+($E987*'fnd base rates'!F$8)
+($F987*'fnd base rates'!F$9)
+($G987*'fnd base rates'!F$10)
+($H987*'fnd base rates'!F$11)
+($I987*'fnd base rates'!F$12)
+($J987*'fnd base rates'!F$13)
+($K987*'fnd base rates'!F$14)
+($M987*'fnd base rates'!F$16)
+($N987*'fnd base rates'!F$17)
+($O987*'fnd base rates'!F$18)
+($P987*VLOOKUP($S987+12,rate_basefnd,6)))
*$R987</f>
        <v>7346.0496000000003</v>
      </c>
      <c r="Y987" s="68">
        <f>(($D987*'fnd base rates'!G$7)
+($E987*'fnd base rates'!G$8)
+($F987*'fnd base rates'!G$9)
+($G987*'fnd base rates'!G$10)
+($H987*'fnd base rates'!G$11)
+($I987*'fnd base rates'!G$12)
+($J987*'fnd base rates'!G$13)
+($K987*'fnd base rates'!G$14)
+($M987*'fnd base rates'!G$16)
+($N987*'fnd base rates'!G$17)
+($O987*'fnd base rates'!G$18)
+($P987*VLOOKUP($S987+12,rate_basefnd,7)))
*$R987</f>
        <v>1832.7127999999998</v>
      </c>
      <c r="Z987" s="68">
        <f>(($D987*'fnd base rates'!H$7)
+($E987*'fnd base rates'!H$8)
+($F987*'fnd base rates'!H$9)
+($G987*'fnd base rates'!H$10)
+($H987*'fnd base rates'!H$11)
+($I987*'fnd base rates'!H$12)
+($J987*'fnd base rates'!H$13)
+($K987*'fnd base rates'!H$14)
+($M987*'fnd base rates'!H$16)
+($N987*'fnd base rates'!H$17)
+($O987*'fnd base rates'!H$18)
+($P987*VLOOKUP($S987+12,rate_basefnd,8)))</f>
        <v>5503.7380000000003</v>
      </c>
      <c r="AA987" s="68">
        <f>(($D987*'fnd base rates'!I$7)
+($E987*'fnd base rates'!I$8)
+($F987*'fnd base rates'!I$9)
+($G987*'fnd base rates'!I$10)
+($H987*'fnd base rates'!I$11)
+($I987*'fnd base rates'!I$12)
+($J987*'fnd base rates'!I$13)
+($K987*'fnd base rates'!I$14)
+($M987*'fnd base rates'!I$16)
+($N987*'fnd base rates'!I$17)
+($O987*'fnd base rates'!I$18)
+($P987*VLOOKUP($S987+12,rate_basefnd,9)))
*$R987</f>
        <v>3700.1</v>
      </c>
      <c r="AB987" s="68">
        <f>(($D987*'fnd base rates'!J$7)
+($E987*'fnd base rates'!J$8)
+($F987*'fnd base rates'!J$9)
+($G987*'fnd base rates'!J$10)
+($H987*'fnd base rates'!J$11)
+($I987*'fnd base rates'!J$12)
+($J987*'fnd base rates'!J$13)
+($K987*'fnd base rates'!J$14)
+($M987*'fnd base rates'!J$16)
+($N987*'fnd base rates'!J$17)
+($O987*'fnd base rates'!J$18)
+($P987*VLOOKUP($S987+12,rate_basefnd,10)))
*$R987</f>
        <v>5715.28</v>
      </c>
      <c r="AC987" s="68">
        <f>(($D987*'fnd base rates'!K$7)
+($E987*'fnd base rates'!K$8)
+($F987*'fnd base rates'!K$9)
+($G987*'fnd base rates'!K$10)
+($H987*'fnd base rates'!K$11)
+($I987*'fnd base rates'!K$12)
+($J987*'fnd base rates'!K$13)
+($K987*'fnd base rates'!K$14)
+($M987*'fnd base rates'!K$16)
+($N987*'fnd base rates'!K$17)
+($O987*'fnd base rates'!K$18)
+($P987*VLOOKUP($S987+12,rate_basefnd,11)))
*$R987</f>
        <v>9073.0319999999992</v>
      </c>
      <c r="AD987" s="68">
        <f>(($D987*'fnd base rates'!L$7)
+($E987*'fnd base rates'!L$8)
+($F987*'fnd base rates'!L$9)
+($G987*'fnd base rates'!L$10)
+($H987*'fnd base rates'!L$11)
+($I987*'fnd base rates'!L$12)
+($J987*'fnd base rates'!L$13)
+($K987*'fnd base rates'!L$14)
+($M987*'fnd base rates'!L$16)
+($N987*'fnd base rates'!L$17)
+($O987*'fnd base rates'!L$18)
+($P987*VLOOKUP($S987+12,rate_basefnd,12)))</f>
        <v>18038.481599999999</v>
      </c>
      <c r="AE987" s="68">
        <f>(($D987*'fnd base rates'!M$7)
+($E987*'fnd base rates'!M$8)
+($F987*'fnd base rates'!M$9)
+($G987*'fnd base rates'!M$10)
+($H987*'fnd base rates'!M$11)
+($I987*'fnd base rates'!M$12)
+($J987*'fnd base rates'!M$13)
+($K987*'fnd base rates'!M$14)
+($M987*'fnd base rates'!M$16)
+($N987*'fnd base rates'!M$17)
+($O987*'fnd base rates'!M$18)
+($P987*VLOOKUP($S987+12,rate_basefnd,13)))</f>
        <v>0</v>
      </c>
      <c r="AF987" s="3">
        <f t="shared" si="213"/>
        <v>107270.99799999999</v>
      </c>
      <c r="AH987" s="205">
        <f t="shared" si="214"/>
        <v>3513044625</v>
      </c>
      <c r="AI987" s="3" t="str">
        <f t="shared" si="216"/>
        <v>3513</v>
      </c>
      <c r="AJ987" s="1" t="str">
        <f t="shared" si="217"/>
        <v>044</v>
      </c>
      <c r="AK987" s="1" t="str">
        <f t="shared" si="218"/>
        <v>625</v>
      </c>
      <c r="AL987" s="3">
        <f t="shared" si="215"/>
        <v>1</v>
      </c>
      <c r="AM987" s="3">
        <f t="shared" si="224"/>
        <v>7</v>
      </c>
      <c r="AN987" s="3">
        <f t="shared" si="219"/>
        <v>107270.99799999999</v>
      </c>
      <c r="AO987" s="3">
        <f t="shared" si="220"/>
        <v>15324</v>
      </c>
      <c r="AP987" s="3">
        <f t="shared" si="211"/>
        <v>-2631</v>
      </c>
      <c r="AQ987" s="3">
        <v>17955</v>
      </c>
      <c r="AS987" s="68"/>
      <c r="AT987" s="68"/>
      <c r="AX987" s="4">
        <f t="shared" si="221"/>
        <v>0</v>
      </c>
      <c r="AZ987" s="4">
        <f t="shared" si="222"/>
        <v>0</v>
      </c>
      <c r="BB987" s="4"/>
    </row>
    <row r="988" spans="1:54" s="3" customFormat="1">
      <c r="A988" s="205" t="str">
        <f t="shared" si="223"/>
        <v>3513</v>
      </c>
      <c r="B988" s="1">
        <v>3513044780</v>
      </c>
      <c r="C988" s="7" t="s">
        <v>144</v>
      </c>
      <c r="D988" s="8">
        <f>'fnd enro'!D988</f>
        <v>0</v>
      </c>
      <c r="E988" s="8">
        <f>'fnd enro'!E988</f>
        <v>0</v>
      </c>
      <c r="F988" s="8">
        <f>'fnd enro'!F988</f>
        <v>0</v>
      </c>
      <c r="G988" s="8">
        <f>'fnd enro'!G988</f>
        <v>0</v>
      </c>
      <c r="H988" s="8">
        <f>'fnd enro'!H988</f>
        <v>0</v>
      </c>
      <c r="I988" s="8">
        <f>'fnd enro'!I988</f>
        <v>3</v>
      </c>
      <c r="J988" s="8">
        <f>'fnd enro'!J988</f>
        <v>0</v>
      </c>
      <c r="K988" s="9">
        <f>'fnd enro'!K988</f>
        <v>0.12</v>
      </c>
      <c r="L988" s="8">
        <f>'fnd enro'!L988</f>
        <v>0</v>
      </c>
      <c r="M988" s="8">
        <f>'fnd enro'!M988</f>
        <v>0</v>
      </c>
      <c r="N988" s="8">
        <f>'fnd enro'!N988</f>
        <v>0</v>
      </c>
      <c r="O988" s="8">
        <f>'fnd enro'!O988</f>
        <v>0</v>
      </c>
      <c r="P988" s="8">
        <f>'fnd enro'!P988</f>
        <v>2</v>
      </c>
      <c r="Q988" s="8">
        <f>'fnd enro'!R988</f>
        <v>3</v>
      </c>
      <c r="R988" s="9">
        <f t="shared" si="212"/>
        <v>1</v>
      </c>
      <c r="S988" s="8">
        <f>VALUE('fnd enro'!Q988)</f>
        <v>6</v>
      </c>
      <c r="T988" s="1"/>
      <c r="U988" s="68">
        <f>(($D988*'fnd base rates'!C$7)
+($E988*'fnd base rates'!C$8)
+($F988*'fnd base rates'!C$9)
+($G988*'fnd base rates'!C$10)
+($H988*'fnd base rates'!C$11)
+($I988*'fnd base rates'!C$12)
+($J988*'fnd base rates'!C$13)
+($K988*'fnd base rates'!C$14)
+($M988*'fnd base rates'!C$16)
+($N988*'fnd base rates'!C$17)
+($O988*'fnd base rates'!C$18)
+($P988*VLOOKUP($S988+12,rate_basefnd,3)))
*$R988</f>
        <v>1959.3636000000001</v>
      </c>
      <c r="V988" s="68">
        <f>(($D988*'fnd base rates'!D$7)
+($E988*'fnd base rates'!D$8)
+($F988*'fnd base rates'!D$9)
+($G988*'fnd base rates'!D$10)
+($H988*'fnd base rates'!D$11)
+($I988*'fnd base rates'!D$12)
+($J988*'fnd base rates'!D$13)
+($K988*'fnd base rates'!D$14)
+($M988*'fnd base rates'!D$16)
+($N988*'fnd base rates'!D$17)
+($O988*'fnd base rates'!D$18)
+($P988*VLOOKUP($S988+12,rate_basefnd,4)))
*$R988</f>
        <v>3306.1200000000003</v>
      </c>
      <c r="W988" s="68">
        <f>(($D988*'fnd base rates'!E$7)
+($E988*'fnd base rates'!E$8)
+($F988*'fnd base rates'!E$9)
+($G988*'fnd base rates'!E$10)
+($H988*'fnd base rates'!E$11)
+($I988*'fnd base rates'!E$12)
+($J988*'fnd base rates'!E$13)
+($K988*'fnd base rates'!E$14)
+($M988*'fnd base rates'!E$16)
+($N988*'fnd base rates'!E$17)
+($O988*'fnd base rates'!E$18)
+($P988*VLOOKUP($S988+12,rate_basefnd,5)))
*$R988</f>
        <v>23810.892399999997</v>
      </c>
      <c r="X988" s="68">
        <f>(($D988*'fnd base rates'!F$7)
+($E988*'fnd base rates'!F$8)
+($F988*'fnd base rates'!F$9)
+($G988*'fnd base rates'!F$10)
+($H988*'fnd base rates'!F$11)
+($I988*'fnd base rates'!F$12)
+($J988*'fnd base rates'!F$13)
+($K988*'fnd base rates'!F$14)
+($M988*'fnd base rates'!F$16)
+($N988*'fnd base rates'!F$17)
+($O988*'fnd base rates'!F$18)
+($P988*VLOOKUP($S988+12,rate_basefnd,6)))
*$R988</f>
        <v>2993.5583999999999</v>
      </c>
      <c r="Y988" s="68">
        <f>(($D988*'fnd base rates'!G$7)
+($E988*'fnd base rates'!G$8)
+($F988*'fnd base rates'!G$9)
+($G988*'fnd base rates'!G$10)
+($H988*'fnd base rates'!G$11)
+($I988*'fnd base rates'!G$12)
+($J988*'fnd base rates'!G$13)
+($K988*'fnd base rates'!G$14)
+($M988*'fnd base rates'!G$16)
+($N988*'fnd base rates'!G$17)
+($O988*'fnd base rates'!G$18)
+($P988*VLOOKUP($S988+12,rate_basefnd,7)))
*$R988</f>
        <v>907.47119999999995</v>
      </c>
      <c r="Z988" s="68">
        <f>(($D988*'fnd base rates'!H$7)
+($E988*'fnd base rates'!H$8)
+($F988*'fnd base rates'!H$9)
+($G988*'fnd base rates'!H$10)
+($H988*'fnd base rates'!H$11)
+($I988*'fnd base rates'!H$12)
+($J988*'fnd base rates'!H$13)
+($K988*'fnd base rates'!H$14)
+($M988*'fnd base rates'!H$16)
+($N988*'fnd base rates'!H$17)
+($O988*'fnd base rates'!H$18)
+($P988*VLOOKUP($S988+12,rate_basefnd,8)))</f>
        <v>2812.9720000000002</v>
      </c>
      <c r="AA988" s="68">
        <f>(($D988*'fnd base rates'!I$7)
+($E988*'fnd base rates'!I$8)
+($F988*'fnd base rates'!I$9)
+($G988*'fnd base rates'!I$10)
+($H988*'fnd base rates'!I$11)
+($I988*'fnd base rates'!I$12)
+($J988*'fnd base rates'!I$13)
+($K988*'fnd base rates'!I$14)
+($M988*'fnd base rates'!I$16)
+($N988*'fnd base rates'!I$17)
+($O988*'fnd base rates'!I$18)
+($P988*VLOOKUP($S988+12,rate_basefnd,9)))
*$R988</f>
        <v>1717.92</v>
      </c>
      <c r="AB988" s="68">
        <f>(($D988*'fnd base rates'!J$7)
+($E988*'fnd base rates'!J$8)
+($F988*'fnd base rates'!J$9)
+($G988*'fnd base rates'!J$10)
+($H988*'fnd base rates'!J$11)
+($I988*'fnd base rates'!J$12)
+($J988*'fnd base rates'!J$13)
+($K988*'fnd base rates'!J$14)
+($M988*'fnd base rates'!J$16)
+($N988*'fnd base rates'!J$17)
+($O988*'fnd base rates'!J$18)
+($P988*VLOOKUP($S988+12,rate_basefnd,10)))
*$R988</f>
        <v>3470.31</v>
      </c>
      <c r="AC988" s="68">
        <f>(($D988*'fnd base rates'!K$7)
+($E988*'fnd base rates'!K$8)
+($F988*'fnd base rates'!K$9)
+($G988*'fnd base rates'!K$10)
+($H988*'fnd base rates'!K$11)
+($I988*'fnd base rates'!K$12)
+($J988*'fnd base rates'!K$13)
+($K988*'fnd base rates'!K$14)
+($M988*'fnd base rates'!K$16)
+($N988*'fnd base rates'!K$17)
+($O988*'fnd base rates'!K$18)
+($P988*VLOOKUP($S988+12,rate_basefnd,11)))
*$R988</f>
        <v>3842.6579999999999</v>
      </c>
      <c r="AD988" s="68">
        <f>(($D988*'fnd base rates'!L$7)
+($E988*'fnd base rates'!L$8)
+($F988*'fnd base rates'!L$9)
+($G988*'fnd base rates'!L$10)
+($H988*'fnd base rates'!L$11)
+($I988*'fnd base rates'!L$12)
+($J988*'fnd base rates'!L$13)
+($K988*'fnd base rates'!L$14)
+($M988*'fnd base rates'!L$16)
+($N988*'fnd base rates'!L$17)
+($O988*'fnd base rates'!L$18)
+($P988*VLOOKUP($S988+12,rate_basefnd,12)))</f>
        <v>7890.4163999999992</v>
      </c>
      <c r="AE988" s="68">
        <f>(($D988*'fnd base rates'!M$7)
+($E988*'fnd base rates'!M$8)
+($F988*'fnd base rates'!M$9)
+($G988*'fnd base rates'!M$10)
+($H988*'fnd base rates'!M$11)
+($I988*'fnd base rates'!M$12)
+($J988*'fnd base rates'!M$13)
+($K988*'fnd base rates'!M$14)
+($M988*'fnd base rates'!M$16)
+($N988*'fnd base rates'!M$17)
+($O988*'fnd base rates'!M$18)
+($P988*VLOOKUP($S988+12,rate_basefnd,13)))</f>
        <v>0</v>
      </c>
      <c r="AF988" s="3">
        <f t="shared" si="213"/>
        <v>52711.682000000001</v>
      </c>
      <c r="AH988" s="205">
        <f t="shared" si="214"/>
        <v>3513044780</v>
      </c>
      <c r="AI988" s="3" t="str">
        <f t="shared" si="216"/>
        <v>3513</v>
      </c>
      <c r="AJ988" s="1" t="str">
        <f t="shared" si="217"/>
        <v>044</v>
      </c>
      <c r="AK988" s="1" t="str">
        <f t="shared" si="218"/>
        <v>780</v>
      </c>
      <c r="AL988" s="3">
        <f t="shared" si="215"/>
        <v>1</v>
      </c>
      <c r="AM988" s="3">
        <f t="shared" si="224"/>
        <v>3</v>
      </c>
      <c r="AN988" s="3">
        <f t="shared" si="219"/>
        <v>52711.682000000001</v>
      </c>
      <c r="AO988" s="3">
        <f t="shared" si="220"/>
        <v>17571</v>
      </c>
      <c r="AP988" s="3">
        <f t="shared" si="211"/>
        <v>5905</v>
      </c>
      <c r="AQ988" s="3">
        <v>11666</v>
      </c>
      <c r="AS988" s="68"/>
      <c r="AT988" s="68"/>
      <c r="AX988" s="4">
        <f t="shared" si="221"/>
        <v>0</v>
      </c>
      <c r="AZ988" s="4">
        <f t="shared" si="222"/>
        <v>0</v>
      </c>
      <c r="BB988" s="4"/>
    </row>
    <row r="989" spans="1:54" s="3" customFormat="1">
      <c r="A989" s="205" t="str">
        <f t="shared" si="223"/>
        <v>3514</v>
      </c>
      <c r="B989" s="1">
        <v>3514281005</v>
      </c>
      <c r="C989" s="7" t="s">
        <v>146</v>
      </c>
      <c r="D989" s="8">
        <f>'fnd enro'!D989</f>
        <v>0</v>
      </c>
      <c r="E989" s="8">
        <f>'fnd enro'!E989</f>
        <v>0</v>
      </c>
      <c r="F989" s="8">
        <f>'fnd enro'!F989</f>
        <v>0</v>
      </c>
      <c r="G989" s="8">
        <f>'fnd enro'!G989</f>
        <v>0</v>
      </c>
      <c r="H989" s="8">
        <f>'fnd enro'!H989</f>
        <v>1</v>
      </c>
      <c r="I989" s="8">
        <f>'fnd enro'!I989</f>
        <v>0</v>
      </c>
      <c r="J989" s="8">
        <f>'fnd enro'!J989</f>
        <v>0</v>
      </c>
      <c r="K989" s="9">
        <f>'fnd enro'!K989</f>
        <v>0.04</v>
      </c>
      <c r="L989" s="8">
        <f>'fnd enro'!L989</f>
        <v>0</v>
      </c>
      <c r="M989" s="8">
        <f>'fnd enro'!M989</f>
        <v>0</v>
      </c>
      <c r="N989" s="8">
        <f>'fnd enro'!N989</f>
        <v>0</v>
      </c>
      <c r="O989" s="8">
        <f>'fnd enro'!O989</f>
        <v>0</v>
      </c>
      <c r="P989" s="8">
        <f>'fnd enro'!P989</f>
        <v>1</v>
      </c>
      <c r="Q989" s="8">
        <f>'fnd enro'!R989</f>
        <v>1</v>
      </c>
      <c r="R989" s="9">
        <f t="shared" si="212"/>
        <v>1</v>
      </c>
      <c r="S989" s="8">
        <f>VALUE('fnd enro'!Q989)</f>
        <v>8</v>
      </c>
      <c r="T989" s="1"/>
      <c r="U989" s="68">
        <f>(($D989*'fnd base rates'!C$7)
+($E989*'fnd base rates'!C$8)
+($F989*'fnd base rates'!C$9)
+($G989*'fnd base rates'!C$10)
+($H989*'fnd base rates'!C$11)
+($I989*'fnd base rates'!C$12)
+($J989*'fnd base rates'!C$13)
+($K989*'fnd base rates'!C$14)
+($M989*'fnd base rates'!C$16)
+($N989*'fnd base rates'!C$17)
+($O989*'fnd base rates'!C$18)
+($P989*VLOOKUP($S989+12,rate_basefnd,3)))
*$R989</f>
        <v>697.0412</v>
      </c>
      <c r="V989" s="68">
        <f>(($D989*'fnd base rates'!D$7)
+($E989*'fnd base rates'!D$8)
+($F989*'fnd base rates'!D$9)
+($G989*'fnd base rates'!D$10)
+($H989*'fnd base rates'!D$11)
+($I989*'fnd base rates'!D$12)
+($J989*'fnd base rates'!D$13)
+($K989*'fnd base rates'!D$14)
+($M989*'fnd base rates'!D$16)
+($N989*'fnd base rates'!D$17)
+($O989*'fnd base rates'!D$18)
+($P989*VLOOKUP($S989+12,rate_basefnd,4)))
*$R989</f>
        <v>1310.0999999999999</v>
      </c>
      <c r="W989" s="68">
        <f>(($D989*'fnd base rates'!E$7)
+($E989*'fnd base rates'!E$8)
+($F989*'fnd base rates'!E$9)
+($G989*'fnd base rates'!E$10)
+($H989*'fnd base rates'!E$11)
+($I989*'fnd base rates'!E$12)
+($J989*'fnd base rates'!E$13)
+($K989*'fnd base rates'!E$14)
+($M989*'fnd base rates'!E$16)
+($N989*'fnd base rates'!E$17)
+($O989*'fnd base rates'!E$18)
+($P989*VLOOKUP($S989+12,rate_basefnd,5)))
*$R989</f>
        <v>8356.4808000000012</v>
      </c>
      <c r="X989" s="68">
        <f>(($D989*'fnd base rates'!F$7)
+($E989*'fnd base rates'!F$8)
+($F989*'fnd base rates'!F$9)
+($G989*'fnd base rates'!F$10)
+($H989*'fnd base rates'!F$11)
+($I989*'fnd base rates'!F$12)
+($J989*'fnd base rates'!F$13)
+($K989*'fnd base rates'!F$14)
+($M989*'fnd base rates'!F$16)
+($N989*'fnd base rates'!F$17)
+($O989*'fnd base rates'!F$18)
+($P989*VLOOKUP($S989+12,rate_basefnd,6)))
*$R989</f>
        <v>1118.2128</v>
      </c>
      <c r="Y989" s="68">
        <f>(($D989*'fnd base rates'!G$7)
+($E989*'fnd base rates'!G$8)
+($F989*'fnd base rates'!G$9)
+($G989*'fnd base rates'!G$10)
+($H989*'fnd base rates'!G$11)
+($I989*'fnd base rates'!G$12)
+($J989*'fnd base rates'!G$13)
+($K989*'fnd base rates'!G$14)
+($M989*'fnd base rates'!G$16)
+($N989*'fnd base rates'!G$17)
+($O989*'fnd base rates'!G$18)
+($P989*VLOOKUP($S989+12,rate_basefnd,7)))
*$R989</f>
        <v>406.09039999999999</v>
      </c>
      <c r="Z989" s="68">
        <f>(($D989*'fnd base rates'!H$7)
+($E989*'fnd base rates'!H$8)
+($F989*'fnd base rates'!H$9)
+($G989*'fnd base rates'!H$10)
+($H989*'fnd base rates'!H$11)
+($I989*'fnd base rates'!H$12)
+($J989*'fnd base rates'!H$13)
+($K989*'fnd base rates'!H$14)
+($M989*'fnd base rates'!H$16)
+($N989*'fnd base rates'!H$17)
+($O989*'fnd base rates'!H$18)
+($P989*VLOOKUP($S989+12,rate_basefnd,8)))</f>
        <v>614.80399999999997</v>
      </c>
      <c r="AA989" s="68">
        <f>(($D989*'fnd base rates'!I$7)
+($E989*'fnd base rates'!I$8)
+($F989*'fnd base rates'!I$9)
+($G989*'fnd base rates'!I$10)
+($H989*'fnd base rates'!I$11)
+($I989*'fnd base rates'!I$12)
+($J989*'fnd base rates'!I$13)
+($K989*'fnd base rates'!I$14)
+($M989*'fnd base rates'!I$16)
+($N989*'fnd base rates'!I$17)
+($O989*'fnd base rates'!I$18)
+($P989*VLOOKUP($S989+12,rate_basefnd,9)))
*$R989</f>
        <v>635.53</v>
      </c>
      <c r="AB989" s="68">
        <f>(($D989*'fnd base rates'!J$7)
+($E989*'fnd base rates'!J$8)
+($F989*'fnd base rates'!J$9)
+($G989*'fnd base rates'!J$10)
+($H989*'fnd base rates'!J$11)
+($I989*'fnd base rates'!J$12)
+($J989*'fnd base rates'!J$13)
+($K989*'fnd base rates'!J$14)
+($M989*'fnd base rates'!J$16)
+($N989*'fnd base rates'!J$17)
+($O989*'fnd base rates'!J$18)
+($P989*VLOOKUP($S989+12,rate_basefnd,10)))
*$R989</f>
        <v>1223.67</v>
      </c>
      <c r="AC989" s="68">
        <f>(($D989*'fnd base rates'!K$7)
+($E989*'fnd base rates'!K$8)
+($F989*'fnd base rates'!K$9)
+($G989*'fnd base rates'!K$10)
+($H989*'fnd base rates'!K$11)
+($I989*'fnd base rates'!K$12)
+($J989*'fnd base rates'!K$13)
+($K989*'fnd base rates'!K$14)
+($M989*'fnd base rates'!K$16)
+($N989*'fnd base rates'!K$17)
+($O989*'fnd base rates'!K$18)
+($P989*VLOOKUP($S989+12,rate_basefnd,11)))
*$R989</f>
        <v>1316.4959999999999</v>
      </c>
      <c r="AD989" s="68">
        <f>(($D989*'fnd base rates'!L$7)
+($E989*'fnd base rates'!L$8)
+($F989*'fnd base rates'!L$9)
+($G989*'fnd base rates'!L$10)
+($H989*'fnd base rates'!L$11)
+($I989*'fnd base rates'!L$12)
+($J989*'fnd base rates'!L$13)
+($K989*'fnd base rates'!L$14)
+($M989*'fnd base rates'!L$16)
+($N989*'fnd base rates'!L$17)
+($O989*'fnd base rates'!L$18)
+($P989*VLOOKUP($S989+12,rate_basefnd,12)))</f>
        <v>3273.6088</v>
      </c>
      <c r="AE989" s="68">
        <f>(($D989*'fnd base rates'!M$7)
+($E989*'fnd base rates'!M$8)
+($F989*'fnd base rates'!M$9)
+($G989*'fnd base rates'!M$10)
+($H989*'fnd base rates'!M$11)
+($I989*'fnd base rates'!M$12)
+($J989*'fnd base rates'!M$13)
+($K989*'fnd base rates'!M$14)
+($M989*'fnd base rates'!M$16)
+($N989*'fnd base rates'!M$17)
+($O989*'fnd base rates'!M$18)
+($P989*VLOOKUP($S989+12,rate_basefnd,13)))</f>
        <v>0</v>
      </c>
      <c r="AF989" s="3">
        <f t="shared" si="213"/>
        <v>18952.034</v>
      </c>
      <c r="AH989" s="205">
        <f t="shared" si="214"/>
        <v>3514281005</v>
      </c>
      <c r="AI989" s="3" t="str">
        <f t="shared" si="216"/>
        <v>3514</v>
      </c>
      <c r="AJ989" s="1" t="str">
        <f t="shared" si="217"/>
        <v>281</v>
      </c>
      <c r="AK989" s="1" t="str">
        <f t="shared" si="218"/>
        <v>005</v>
      </c>
      <c r="AL989" s="3">
        <f t="shared" si="215"/>
        <v>1</v>
      </c>
      <c r="AM989" s="3">
        <f t="shared" si="224"/>
        <v>1</v>
      </c>
      <c r="AN989" s="3">
        <f t="shared" si="219"/>
        <v>18952.034</v>
      </c>
      <c r="AO989" s="3">
        <f t="shared" si="220"/>
        <v>18952</v>
      </c>
      <c r="AP989" s="3">
        <f t="shared" si="211"/>
        <v>1690</v>
      </c>
      <c r="AQ989" s="3">
        <v>17262</v>
      </c>
      <c r="AS989" s="68"/>
      <c r="AT989" s="68"/>
      <c r="AX989" s="4">
        <f t="shared" si="221"/>
        <v>0</v>
      </c>
      <c r="AZ989" s="4">
        <f t="shared" si="222"/>
        <v>0</v>
      </c>
      <c r="BB989" s="4"/>
    </row>
    <row r="990" spans="1:54" s="3" customFormat="1">
      <c r="A990" s="205" t="str">
        <f t="shared" si="223"/>
        <v>3514</v>
      </c>
      <c r="B990" s="1">
        <v>3514281061</v>
      </c>
      <c r="C990" s="7" t="s">
        <v>146</v>
      </c>
      <c r="D990" s="8">
        <f>'fnd enro'!D990</f>
        <v>0</v>
      </c>
      <c r="E990" s="8">
        <f>'fnd enro'!E990</f>
        <v>0</v>
      </c>
      <c r="F990" s="8">
        <f>'fnd enro'!F990</f>
        <v>0</v>
      </c>
      <c r="G990" s="8">
        <f>'fnd enro'!G990</f>
        <v>0</v>
      </c>
      <c r="H990" s="8">
        <f>'fnd enro'!H990</f>
        <v>2</v>
      </c>
      <c r="I990" s="8">
        <f>'fnd enro'!I990</f>
        <v>3</v>
      </c>
      <c r="J990" s="8">
        <f>'fnd enro'!J990</f>
        <v>0</v>
      </c>
      <c r="K990" s="9">
        <f>'fnd enro'!K990</f>
        <v>0.2</v>
      </c>
      <c r="L990" s="8">
        <f>'fnd enro'!L990</f>
        <v>0</v>
      </c>
      <c r="M990" s="8">
        <f>'fnd enro'!M990</f>
        <v>0</v>
      </c>
      <c r="N990" s="8">
        <f>'fnd enro'!N990</f>
        <v>0</v>
      </c>
      <c r="O990" s="8">
        <f>'fnd enro'!O990</f>
        <v>0</v>
      </c>
      <c r="P990" s="8">
        <f>'fnd enro'!P990</f>
        <v>3</v>
      </c>
      <c r="Q990" s="8">
        <f>'fnd enro'!R990</f>
        <v>5</v>
      </c>
      <c r="R990" s="9">
        <f t="shared" si="212"/>
        <v>1</v>
      </c>
      <c r="S990" s="8">
        <f>VALUE('fnd enro'!Q990)</f>
        <v>10</v>
      </c>
      <c r="T990" s="1"/>
      <c r="U990" s="68">
        <f>(($D990*'fnd base rates'!C$7)
+($E990*'fnd base rates'!C$8)
+($F990*'fnd base rates'!C$9)
+($G990*'fnd base rates'!C$10)
+($H990*'fnd base rates'!C$11)
+($I990*'fnd base rates'!C$12)
+($J990*'fnd base rates'!C$13)
+($K990*'fnd base rates'!C$14)
+($M990*'fnd base rates'!C$16)
+($N990*'fnd base rates'!C$17)
+($O990*'fnd base rates'!C$18)
+($P990*VLOOKUP($S990+12,rate_basefnd,3)))
*$R990</f>
        <v>3341.9560000000001</v>
      </c>
      <c r="V990" s="68">
        <f>(($D990*'fnd base rates'!D$7)
+($E990*'fnd base rates'!D$8)
+($F990*'fnd base rates'!D$9)
+($G990*'fnd base rates'!D$10)
+($H990*'fnd base rates'!D$11)
+($I990*'fnd base rates'!D$12)
+($J990*'fnd base rates'!D$13)
+($K990*'fnd base rates'!D$14)
+($M990*'fnd base rates'!D$16)
+($N990*'fnd base rates'!D$17)
+($O990*'fnd base rates'!D$18)
+($P990*VLOOKUP($S990+12,rate_basefnd,4)))
*$R990</f>
        <v>5872.0400000000009</v>
      </c>
      <c r="W990" s="68">
        <f>(($D990*'fnd base rates'!E$7)
+($E990*'fnd base rates'!E$8)
+($F990*'fnd base rates'!E$9)
+($G990*'fnd base rates'!E$10)
+($H990*'fnd base rates'!E$11)
+($I990*'fnd base rates'!E$12)
+($J990*'fnd base rates'!E$13)
+($K990*'fnd base rates'!E$14)
+($M990*'fnd base rates'!E$16)
+($N990*'fnd base rates'!E$17)
+($O990*'fnd base rates'!E$18)
+($P990*VLOOKUP($S990+12,rate_basefnd,5)))
*$R990</f>
        <v>39993.983999999997</v>
      </c>
      <c r="X990" s="68">
        <f>(($D990*'fnd base rates'!F$7)
+($E990*'fnd base rates'!F$8)
+($F990*'fnd base rates'!F$9)
+($G990*'fnd base rates'!F$10)
+($H990*'fnd base rates'!F$11)
+($I990*'fnd base rates'!F$12)
+($J990*'fnd base rates'!F$13)
+($K990*'fnd base rates'!F$14)
+($M990*'fnd base rates'!F$16)
+($N990*'fnd base rates'!F$17)
+($O990*'fnd base rates'!F$18)
+($P990*VLOOKUP($S990+12,rate_basefnd,6)))
*$R990</f>
        <v>5229.9840000000004</v>
      </c>
      <c r="Y990" s="68">
        <f>(($D990*'fnd base rates'!G$7)
+($E990*'fnd base rates'!G$8)
+($F990*'fnd base rates'!G$9)
+($G990*'fnd base rates'!G$10)
+($H990*'fnd base rates'!G$11)
+($I990*'fnd base rates'!G$12)
+($J990*'fnd base rates'!G$13)
+($K990*'fnd base rates'!G$14)
+($M990*'fnd base rates'!G$16)
+($N990*'fnd base rates'!G$17)
+($O990*'fnd base rates'!G$18)
+($P990*VLOOKUP($S990+12,rate_basefnd,7)))
*$R990</f>
        <v>1693.952</v>
      </c>
      <c r="Z990" s="68">
        <f>(($D990*'fnd base rates'!H$7)
+($E990*'fnd base rates'!H$8)
+($F990*'fnd base rates'!H$9)
+($G990*'fnd base rates'!H$10)
+($H990*'fnd base rates'!H$11)
+($I990*'fnd base rates'!H$12)
+($J990*'fnd base rates'!H$13)
+($K990*'fnd base rates'!H$14)
+($M990*'fnd base rates'!H$16)
+($N990*'fnd base rates'!H$17)
+($O990*'fnd base rates'!H$18)
+($P990*VLOOKUP($S990+12,rate_basefnd,8)))</f>
        <v>4038.63</v>
      </c>
      <c r="AA990" s="68">
        <f>(($D990*'fnd base rates'!I$7)
+($E990*'fnd base rates'!I$8)
+($F990*'fnd base rates'!I$9)
+($G990*'fnd base rates'!I$10)
+($H990*'fnd base rates'!I$11)
+($I990*'fnd base rates'!I$12)
+($J990*'fnd base rates'!I$13)
+($K990*'fnd base rates'!I$14)
+($M990*'fnd base rates'!I$16)
+($N990*'fnd base rates'!I$17)
+($O990*'fnd base rates'!I$18)
+($P990*VLOOKUP($S990+12,rate_basefnd,9)))
*$R990</f>
        <v>2967.53</v>
      </c>
      <c r="AB990" s="68">
        <f>(($D990*'fnd base rates'!J$7)
+($E990*'fnd base rates'!J$8)
+($F990*'fnd base rates'!J$9)
+($G990*'fnd base rates'!J$10)
+($H990*'fnd base rates'!J$11)
+($I990*'fnd base rates'!J$12)
+($J990*'fnd base rates'!J$13)
+($K990*'fnd base rates'!J$14)
+($M990*'fnd base rates'!J$16)
+($N990*'fnd base rates'!J$17)
+($O990*'fnd base rates'!J$18)
+($P990*VLOOKUP($S990+12,rate_basefnd,10)))
*$R990</f>
        <v>5806.1500000000005</v>
      </c>
      <c r="AC990" s="68">
        <f>(($D990*'fnd base rates'!K$7)
+($E990*'fnd base rates'!K$8)
+($F990*'fnd base rates'!K$9)
+($G990*'fnd base rates'!K$10)
+($H990*'fnd base rates'!K$11)
+($I990*'fnd base rates'!K$12)
+($J990*'fnd base rates'!K$13)
+($K990*'fnd base rates'!K$14)
+($M990*'fnd base rates'!K$16)
+($N990*'fnd base rates'!K$17)
+($O990*'fnd base rates'!K$18)
+($P990*VLOOKUP($S990+12,rate_basefnd,11)))
*$R990</f>
        <v>6475.65</v>
      </c>
      <c r="AD990" s="68">
        <f>(($D990*'fnd base rates'!L$7)
+($E990*'fnd base rates'!L$8)
+($F990*'fnd base rates'!L$9)
+($G990*'fnd base rates'!L$10)
+($H990*'fnd base rates'!L$11)
+($I990*'fnd base rates'!L$12)
+($J990*'fnd base rates'!L$13)
+($K990*'fnd base rates'!L$14)
+($M990*'fnd base rates'!L$16)
+($N990*'fnd base rates'!L$17)
+($O990*'fnd base rates'!L$18)
+($P990*VLOOKUP($S990+12,rate_basefnd,12)))</f>
        <v>14338.273999999999</v>
      </c>
      <c r="AE990" s="68">
        <f>(($D990*'fnd base rates'!M$7)
+($E990*'fnd base rates'!M$8)
+($F990*'fnd base rates'!M$9)
+($G990*'fnd base rates'!M$10)
+($H990*'fnd base rates'!M$11)
+($I990*'fnd base rates'!M$12)
+($J990*'fnd base rates'!M$13)
+($K990*'fnd base rates'!M$14)
+($M990*'fnd base rates'!M$16)
+($N990*'fnd base rates'!M$17)
+($O990*'fnd base rates'!M$18)
+($P990*VLOOKUP($S990+12,rate_basefnd,13)))</f>
        <v>0</v>
      </c>
      <c r="AF990" s="3">
        <f t="shared" si="213"/>
        <v>89758.14999999998</v>
      </c>
      <c r="AH990" s="205">
        <f t="shared" si="214"/>
        <v>3514281061</v>
      </c>
      <c r="AI990" s="3" t="str">
        <f t="shared" si="216"/>
        <v>3514</v>
      </c>
      <c r="AJ990" s="1" t="str">
        <f t="shared" si="217"/>
        <v>281</v>
      </c>
      <c r="AK990" s="1" t="str">
        <f t="shared" si="218"/>
        <v>061</v>
      </c>
      <c r="AL990" s="3">
        <f t="shared" si="215"/>
        <v>1</v>
      </c>
      <c r="AM990" s="3">
        <f t="shared" si="224"/>
        <v>5</v>
      </c>
      <c r="AN990" s="3">
        <f t="shared" si="219"/>
        <v>89758.14999999998</v>
      </c>
      <c r="AO990" s="3">
        <f t="shared" si="220"/>
        <v>17952</v>
      </c>
      <c r="AP990" s="3">
        <f t="shared" si="211"/>
        <v>2533</v>
      </c>
      <c r="AQ990" s="3">
        <v>15419</v>
      </c>
      <c r="AS990" s="68"/>
      <c r="AT990" s="68"/>
      <c r="AX990" s="4">
        <f t="shared" si="221"/>
        <v>0</v>
      </c>
      <c r="AZ990" s="4">
        <f t="shared" si="222"/>
        <v>0</v>
      </c>
      <c r="BB990" s="4"/>
    </row>
    <row r="991" spans="1:54" s="3" customFormat="1">
      <c r="A991" s="205" t="str">
        <f t="shared" si="223"/>
        <v>3514</v>
      </c>
      <c r="B991" s="1">
        <v>3514281137</v>
      </c>
      <c r="C991" s="7" t="s">
        <v>146</v>
      </c>
      <c r="D991" s="8">
        <f>'fnd enro'!D991</f>
        <v>0</v>
      </c>
      <c r="E991" s="8">
        <f>'fnd enro'!E991</f>
        <v>0</v>
      </c>
      <c r="F991" s="8">
        <f>'fnd enro'!F991</f>
        <v>0</v>
      </c>
      <c r="G991" s="8">
        <f>'fnd enro'!G991</f>
        <v>0</v>
      </c>
      <c r="H991" s="8">
        <f>'fnd enro'!H991</f>
        <v>1</v>
      </c>
      <c r="I991" s="8">
        <f>'fnd enro'!I991</f>
        <v>2</v>
      </c>
      <c r="J991" s="8">
        <f>'fnd enro'!J991</f>
        <v>0</v>
      </c>
      <c r="K991" s="9">
        <f>'fnd enro'!K991</f>
        <v>0.12</v>
      </c>
      <c r="L991" s="8">
        <f>'fnd enro'!L991</f>
        <v>0</v>
      </c>
      <c r="M991" s="8">
        <f>'fnd enro'!M991</f>
        <v>0</v>
      </c>
      <c r="N991" s="8">
        <f>'fnd enro'!N991</f>
        <v>0</v>
      </c>
      <c r="O991" s="8">
        <f>'fnd enro'!O991</f>
        <v>0</v>
      </c>
      <c r="P991" s="8">
        <f>'fnd enro'!P991</f>
        <v>3</v>
      </c>
      <c r="Q991" s="8">
        <f>'fnd enro'!R991</f>
        <v>3</v>
      </c>
      <c r="R991" s="9">
        <f t="shared" si="212"/>
        <v>1</v>
      </c>
      <c r="S991" s="8">
        <f>VALUE('fnd enro'!Q991)</f>
        <v>12</v>
      </c>
      <c r="T991" s="1"/>
      <c r="U991" s="68">
        <f>(($D991*'fnd base rates'!C$7)
+($E991*'fnd base rates'!C$8)
+($F991*'fnd base rates'!C$9)
+($G991*'fnd base rates'!C$10)
+($H991*'fnd base rates'!C$11)
+($I991*'fnd base rates'!C$12)
+($J991*'fnd base rates'!C$13)
+($K991*'fnd base rates'!C$14)
+($M991*'fnd base rates'!C$16)
+($N991*'fnd base rates'!C$17)
+($O991*'fnd base rates'!C$18)
+($P991*VLOOKUP($S991+12,rate_basefnd,3)))
*$R991</f>
        <v>2228.5835999999999</v>
      </c>
      <c r="V991" s="68">
        <f>(($D991*'fnd base rates'!D$7)
+($E991*'fnd base rates'!D$8)
+($F991*'fnd base rates'!D$9)
+($G991*'fnd base rates'!D$10)
+($H991*'fnd base rates'!D$11)
+($I991*'fnd base rates'!D$12)
+($J991*'fnd base rates'!D$13)
+($K991*'fnd base rates'!D$14)
+($M991*'fnd base rates'!D$16)
+($N991*'fnd base rates'!D$17)
+($O991*'fnd base rates'!D$18)
+($P991*VLOOKUP($S991+12,rate_basefnd,4)))
*$R991</f>
        <v>4581.63</v>
      </c>
      <c r="W991" s="68">
        <f>(($D991*'fnd base rates'!E$7)
+($E991*'fnd base rates'!E$8)
+($F991*'fnd base rates'!E$9)
+($G991*'fnd base rates'!E$10)
+($H991*'fnd base rates'!E$11)
+($I991*'fnd base rates'!E$12)
+($J991*'fnd base rates'!E$13)
+($K991*'fnd base rates'!E$14)
+($M991*'fnd base rates'!E$16)
+($N991*'fnd base rates'!E$17)
+($O991*'fnd base rates'!E$18)
+($P991*VLOOKUP($S991+12,rate_basefnd,5)))
*$R991</f>
        <v>34650.862399999998</v>
      </c>
      <c r="X991" s="68">
        <f>(($D991*'fnd base rates'!F$7)
+($E991*'fnd base rates'!F$8)
+($F991*'fnd base rates'!F$9)
+($G991*'fnd base rates'!F$10)
+($H991*'fnd base rates'!F$11)
+($I991*'fnd base rates'!F$12)
+($J991*'fnd base rates'!F$13)
+($K991*'fnd base rates'!F$14)
+($M991*'fnd base rates'!F$16)
+($N991*'fnd base rates'!F$17)
+($O991*'fnd base rates'!F$18)
+($P991*VLOOKUP($S991+12,rate_basefnd,6)))
*$R991</f>
        <v>3113.9183999999996</v>
      </c>
      <c r="Y991" s="68">
        <f>(($D991*'fnd base rates'!G$7)
+($E991*'fnd base rates'!G$8)
+($F991*'fnd base rates'!G$9)
+($G991*'fnd base rates'!G$10)
+($H991*'fnd base rates'!G$11)
+($I991*'fnd base rates'!G$12)
+($J991*'fnd base rates'!G$13)
+($K991*'fnd base rates'!G$14)
+($M991*'fnd base rates'!G$16)
+($N991*'fnd base rates'!G$17)
+($O991*'fnd base rates'!G$18)
+($P991*VLOOKUP($S991+12,rate_basefnd,7)))
*$R991</f>
        <v>1516.6112000000001</v>
      </c>
      <c r="Z991" s="68">
        <f>(($D991*'fnd base rates'!H$7)
+($E991*'fnd base rates'!H$8)
+($F991*'fnd base rates'!H$9)
+($G991*'fnd base rates'!H$10)
+($H991*'fnd base rates'!H$11)
+($I991*'fnd base rates'!H$12)
+($J991*'fnd base rates'!H$13)
+($K991*'fnd base rates'!H$14)
+($M991*'fnd base rates'!H$16)
+($N991*'fnd base rates'!H$17)
+($O991*'fnd base rates'!H$18)
+($P991*VLOOKUP($S991+12,rate_basefnd,8)))</f>
        <v>2567.6120000000005</v>
      </c>
      <c r="AA991" s="68">
        <f>(($D991*'fnd base rates'!I$7)
+($E991*'fnd base rates'!I$8)
+($F991*'fnd base rates'!I$9)
+($G991*'fnd base rates'!I$10)
+($H991*'fnd base rates'!I$11)
+($I991*'fnd base rates'!I$12)
+($J991*'fnd base rates'!I$13)
+($K991*'fnd base rates'!I$14)
+($M991*'fnd base rates'!I$16)
+($N991*'fnd base rates'!I$17)
+($O991*'fnd base rates'!I$18)
+($P991*VLOOKUP($S991+12,rate_basefnd,9)))
*$R991</f>
        <v>2202.77</v>
      </c>
      <c r="AB991" s="68">
        <f>(($D991*'fnd base rates'!J$7)
+($E991*'fnd base rates'!J$8)
+($F991*'fnd base rates'!J$9)
+($G991*'fnd base rates'!J$10)
+($H991*'fnd base rates'!J$11)
+($I991*'fnd base rates'!J$12)
+($J991*'fnd base rates'!J$13)
+($K991*'fnd base rates'!J$14)
+($M991*'fnd base rates'!J$16)
+($N991*'fnd base rates'!J$17)
+($O991*'fnd base rates'!J$18)
+($P991*VLOOKUP($S991+12,rate_basefnd,10)))
*$R991</f>
        <v>5729.7999999999993</v>
      </c>
      <c r="AC991" s="68">
        <f>(($D991*'fnd base rates'!K$7)
+($E991*'fnd base rates'!K$8)
+($F991*'fnd base rates'!K$9)
+($G991*'fnd base rates'!K$10)
+($H991*'fnd base rates'!K$11)
+($I991*'fnd base rates'!K$12)
+($J991*'fnd base rates'!K$13)
+($K991*'fnd base rates'!K$14)
+($M991*'fnd base rates'!K$16)
+($N991*'fnd base rates'!K$17)
+($O991*'fnd base rates'!K$18)
+($P991*VLOOKUP($S991+12,rate_basefnd,11)))
*$R991</f>
        <v>3878.268</v>
      </c>
      <c r="AD991" s="68">
        <f>(($D991*'fnd base rates'!L$7)
+($E991*'fnd base rates'!L$8)
+($F991*'fnd base rates'!L$9)
+($G991*'fnd base rates'!L$10)
+($H991*'fnd base rates'!L$11)
+($I991*'fnd base rates'!L$12)
+($J991*'fnd base rates'!L$13)
+($K991*'fnd base rates'!L$14)
+($M991*'fnd base rates'!L$16)
+($N991*'fnd base rates'!L$17)
+($O991*'fnd base rates'!L$18)
+($P991*VLOOKUP($S991+12,rate_basefnd,12)))</f>
        <v>10488.876399999999</v>
      </c>
      <c r="AE991" s="68">
        <f>(($D991*'fnd base rates'!M$7)
+($E991*'fnd base rates'!M$8)
+($F991*'fnd base rates'!M$9)
+($G991*'fnd base rates'!M$10)
+($H991*'fnd base rates'!M$11)
+($I991*'fnd base rates'!M$12)
+($J991*'fnd base rates'!M$13)
+($K991*'fnd base rates'!M$14)
+($M991*'fnd base rates'!M$16)
+($N991*'fnd base rates'!M$17)
+($O991*'fnd base rates'!M$18)
+($P991*VLOOKUP($S991+12,rate_basefnd,13)))</f>
        <v>0</v>
      </c>
      <c r="AF991" s="3">
        <f t="shared" si="213"/>
        <v>70958.931999999986</v>
      </c>
      <c r="AH991" s="205">
        <f t="shared" si="214"/>
        <v>3514281137</v>
      </c>
      <c r="AI991" s="3" t="str">
        <f t="shared" si="216"/>
        <v>3514</v>
      </c>
      <c r="AJ991" s="1" t="str">
        <f t="shared" si="217"/>
        <v>281</v>
      </c>
      <c r="AK991" s="1" t="str">
        <f t="shared" si="218"/>
        <v>137</v>
      </c>
      <c r="AL991" s="3">
        <f t="shared" si="215"/>
        <v>1</v>
      </c>
      <c r="AM991" s="3">
        <f t="shared" si="224"/>
        <v>3</v>
      </c>
      <c r="AN991" s="3">
        <f t="shared" si="219"/>
        <v>70958.931999999986</v>
      </c>
      <c r="AO991" s="3">
        <f t="shared" si="220"/>
        <v>23653</v>
      </c>
      <c r="AP991" s="3">
        <f t="shared" si="211"/>
        <v>5684</v>
      </c>
      <c r="AQ991" s="3">
        <v>17969</v>
      </c>
      <c r="AS991" s="68"/>
      <c r="AT991" s="68"/>
      <c r="AX991" s="4">
        <f t="shared" si="221"/>
        <v>0</v>
      </c>
      <c r="AZ991" s="4">
        <f t="shared" si="222"/>
        <v>0</v>
      </c>
      <c r="BB991" s="4"/>
    </row>
    <row r="992" spans="1:54" s="3" customFormat="1">
      <c r="A992" s="205" t="str">
        <f t="shared" si="223"/>
        <v>3514</v>
      </c>
      <c r="B992" s="1">
        <v>3514281161</v>
      </c>
      <c r="C992" s="7" t="s">
        <v>146</v>
      </c>
      <c r="D992" s="8">
        <f>'fnd enro'!D992</f>
        <v>0</v>
      </c>
      <c r="E992" s="8">
        <f>'fnd enro'!E992</f>
        <v>0</v>
      </c>
      <c r="F992" s="8">
        <f>'fnd enro'!F992</f>
        <v>0</v>
      </c>
      <c r="G992" s="8">
        <f>'fnd enro'!G992</f>
        <v>0</v>
      </c>
      <c r="H992" s="8">
        <f>'fnd enro'!H992</f>
        <v>1</v>
      </c>
      <c r="I992" s="8">
        <f>'fnd enro'!I992</f>
        <v>0</v>
      </c>
      <c r="J992" s="8">
        <f>'fnd enro'!J992</f>
        <v>0</v>
      </c>
      <c r="K992" s="9">
        <f>'fnd enro'!K992</f>
        <v>0.04</v>
      </c>
      <c r="L992" s="8">
        <f>'fnd enro'!L992</f>
        <v>0</v>
      </c>
      <c r="M992" s="8">
        <f>'fnd enro'!M992</f>
        <v>0</v>
      </c>
      <c r="N992" s="8">
        <f>'fnd enro'!N992</f>
        <v>0</v>
      </c>
      <c r="O992" s="8">
        <f>'fnd enro'!O992</f>
        <v>0</v>
      </c>
      <c r="P992" s="8">
        <f>'fnd enro'!P992</f>
        <v>1</v>
      </c>
      <c r="Q992" s="8">
        <f>'fnd enro'!R992</f>
        <v>1</v>
      </c>
      <c r="R992" s="9">
        <f t="shared" si="212"/>
        <v>1</v>
      </c>
      <c r="S992" s="8">
        <f>VALUE('fnd enro'!Q992)</f>
        <v>7</v>
      </c>
      <c r="T992" s="1"/>
      <c r="U992" s="68">
        <f>(($D992*'fnd base rates'!C$7)
+($E992*'fnd base rates'!C$8)
+($F992*'fnd base rates'!C$9)
+($G992*'fnd base rates'!C$10)
+($H992*'fnd base rates'!C$11)
+($I992*'fnd base rates'!C$12)
+($J992*'fnd base rates'!C$13)
+($K992*'fnd base rates'!C$14)
+($M992*'fnd base rates'!C$16)
+($N992*'fnd base rates'!C$17)
+($O992*'fnd base rates'!C$18)
+($P992*VLOOKUP($S992+12,rate_basefnd,3)))
*$R992</f>
        <v>688.44119999999998</v>
      </c>
      <c r="V992" s="68">
        <f>(($D992*'fnd base rates'!D$7)
+($E992*'fnd base rates'!D$8)
+($F992*'fnd base rates'!D$9)
+($G992*'fnd base rates'!D$10)
+($H992*'fnd base rates'!D$11)
+($I992*'fnd base rates'!D$12)
+($J992*'fnd base rates'!D$13)
+($K992*'fnd base rates'!D$14)
+($M992*'fnd base rates'!D$16)
+($N992*'fnd base rates'!D$17)
+($O992*'fnd base rates'!D$18)
+($P992*VLOOKUP($S992+12,rate_basefnd,4)))
*$R992</f>
        <v>1269.3800000000001</v>
      </c>
      <c r="W992" s="68">
        <f>(($D992*'fnd base rates'!E$7)
+($E992*'fnd base rates'!E$8)
+($F992*'fnd base rates'!E$9)
+($G992*'fnd base rates'!E$10)
+($H992*'fnd base rates'!E$11)
+($I992*'fnd base rates'!E$12)
+($J992*'fnd base rates'!E$13)
+($K992*'fnd base rates'!E$14)
+($M992*'fnd base rates'!E$16)
+($N992*'fnd base rates'!E$17)
+($O992*'fnd base rates'!E$18)
+($P992*VLOOKUP($S992+12,rate_basefnd,5)))
*$R992</f>
        <v>7959.0907999999999</v>
      </c>
      <c r="X992" s="68">
        <f>(($D992*'fnd base rates'!F$7)
+($E992*'fnd base rates'!F$8)
+($F992*'fnd base rates'!F$9)
+($G992*'fnd base rates'!F$10)
+($H992*'fnd base rates'!F$11)
+($I992*'fnd base rates'!F$12)
+($J992*'fnd base rates'!F$13)
+($K992*'fnd base rates'!F$14)
+($M992*'fnd base rates'!F$16)
+($N992*'fnd base rates'!F$17)
+($O992*'fnd base rates'!F$18)
+($P992*VLOOKUP($S992+12,rate_basefnd,6)))
*$R992</f>
        <v>1118.2128</v>
      </c>
      <c r="Y992" s="68">
        <f>(($D992*'fnd base rates'!G$7)
+($E992*'fnd base rates'!G$8)
+($F992*'fnd base rates'!G$9)
+($G992*'fnd base rates'!G$10)
+($H992*'fnd base rates'!G$11)
+($I992*'fnd base rates'!G$12)
+($J992*'fnd base rates'!G$13)
+($K992*'fnd base rates'!G$14)
+($M992*'fnd base rates'!G$16)
+($N992*'fnd base rates'!G$17)
+($O992*'fnd base rates'!G$18)
+($P992*VLOOKUP($S992+12,rate_basefnd,7)))
*$R992</f>
        <v>386.81039999999996</v>
      </c>
      <c r="Z992" s="68">
        <f>(($D992*'fnd base rates'!H$7)
+($E992*'fnd base rates'!H$8)
+($F992*'fnd base rates'!H$9)
+($G992*'fnd base rates'!H$10)
+($H992*'fnd base rates'!H$11)
+($I992*'fnd base rates'!H$12)
+($J992*'fnd base rates'!H$13)
+($K992*'fnd base rates'!H$14)
+($M992*'fnd base rates'!H$16)
+($N992*'fnd base rates'!H$17)
+($O992*'fnd base rates'!H$18)
+($P992*VLOOKUP($S992+12,rate_basefnd,8)))</f>
        <v>611.84399999999994</v>
      </c>
      <c r="AA992" s="68">
        <f>(($D992*'fnd base rates'!I$7)
+($E992*'fnd base rates'!I$8)
+($F992*'fnd base rates'!I$9)
+($G992*'fnd base rates'!I$10)
+($H992*'fnd base rates'!I$11)
+($I992*'fnd base rates'!I$12)
+($J992*'fnd base rates'!I$13)
+($K992*'fnd base rates'!I$14)
+($M992*'fnd base rates'!I$16)
+($N992*'fnd base rates'!I$17)
+($O992*'fnd base rates'!I$18)
+($P992*VLOOKUP($S992+12,rate_basefnd,9)))
*$R992</f>
        <v>619.44000000000005</v>
      </c>
      <c r="AB992" s="68">
        <f>(($D992*'fnd base rates'!J$7)
+($E992*'fnd base rates'!J$8)
+($F992*'fnd base rates'!J$9)
+($G992*'fnd base rates'!J$10)
+($H992*'fnd base rates'!J$11)
+($I992*'fnd base rates'!J$12)
+($J992*'fnd base rates'!J$13)
+($K992*'fnd base rates'!J$14)
+($M992*'fnd base rates'!J$16)
+($N992*'fnd base rates'!J$17)
+($O992*'fnd base rates'!J$18)
+($P992*VLOOKUP($S992+12,rate_basefnd,10)))
*$R992</f>
        <v>1140.06</v>
      </c>
      <c r="AC992" s="68">
        <f>(($D992*'fnd base rates'!K$7)
+($E992*'fnd base rates'!K$8)
+($F992*'fnd base rates'!K$9)
+($G992*'fnd base rates'!K$10)
+($H992*'fnd base rates'!K$11)
+($I992*'fnd base rates'!K$12)
+($J992*'fnd base rates'!K$13)
+($K992*'fnd base rates'!K$14)
+($M992*'fnd base rates'!K$16)
+($N992*'fnd base rates'!K$17)
+($O992*'fnd base rates'!K$18)
+($P992*VLOOKUP($S992+12,rate_basefnd,11)))
*$R992</f>
        <v>1316.4959999999999</v>
      </c>
      <c r="AD992" s="68">
        <f>(($D992*'fnd base rates'!L$7)
+($E992*'fnd base rates'!L$8)
+($F992*'fnd base rates'!L$9)
+($G992*'fnd base rates'!L$10)
+($H992*'fnd base rates'!L$11)
+($I992*'fnd base rates'!L$12)
+($J992*'fnd base rates'!L$13)
+($K992*'fnd base rates'!L$14)
+($M992*'fnd base rates'!L$16)
+($N992*'fnd base rates'!L$17)
+($O992*'fnd base rates'!L$18)
+($P992*VLOOKUP($S992+12,rate_basefnd,12)))</f>
        <v>3199.0487999999996</v>
      </c>
      <c r="AE992" s="68">
        <f>(($D992*'fnd base rates'!M$7)
+($E992*'fnd base rates'!M$8)
+($F992*'fnd base rates'!M$9)
+($G992*'fnd base rates'!M$10)
+($H992*'fnd base rates'!M$11)
+($I992*'fnd base rates'!M$12)
+($J992*'fnd base rates'!M$13)
+($K992*'fnd base rates'!M$14)
+($M992*'fnd base rates'!M$16)
+($N992*'fnd base rates'!M$17)
+($O992*'fnd base rates'!M$18)
+($P992*VLOOKUP($S992+12,rate_basefnd,13)))</f>
        <v>0</v>
      </c>
      <c r="AF992" s="3">
        <f t="shared" si="213"/>
        <v>18308.823999999997</v>
      </c>
      <c r="AH992" s="205">
        <f t="shared" si="214"/>
        <v>3514281161</v>
      </c>
      <c r="AI992" s="3" t="str">
        <f t="shared" si="216"/>
        <v>3514</v>
      </c>
      <c r="AJ992" s="1" t="str">
        <f t="shared" si="217"/>
        <v>281</v>
      </c>
      <c r="AK992" s="1" t="str">
        <f t="shared" si="218"/>
        <v>161</v>
      </c>
      <c r="AL992" s="3">
        <f t="shared" si="215"/>
        <v>1</v>
      </c>
      <c r="AM992" s="3">
        <f t="shared" si="224"/>
        <v>1</v>
      </c>
      <c r="AN992" s="3">
        <f t="shared" si="219"/>
        <v>18308.823999999997</v>
      </c>
      <c r="AO992" s="3">
        <f t="shared" si="220"/>
        <v>18309</v>
      </c>
      <c r="AP992" s="3">
        <f t="shared" si="211"/>
        <v>-2625</v>
      </c>
      <c r="AQ992" s="3">
        <v>20934</v>
      </c>
      <c r="AS992" s="68"/>
      <c r="AT992" s="68"/>
      <c r="AX992" s="4">
        <f t="shared" si="221"/>
        <v>0</v>
      </c>
      <c r="AZ992" s="4">
        <f t="shared" si="222"/>
        <v>0</v>
      </c>
      <c r="BB992" s="4"/>
    </row>
    <row r="993" spans="1:54" s="3" customFormat="1">
      <c r="A993" s="205" t="str">
        <f t="shared" si="223"/>
        <v>3514</v>
      </c>
      <c r="B993" s="1">
        <v>3514281281</v>
      </c>
      <c r="C993" s="7" t="s">
        <v>146</v>
      </c>
      <c r="D993" s="8">
        <f>'fnd enro'!D993</f>
        <v>0</v>
      </c>
      <c r="E993" s="8">
        <f>'fnd enro'!E993</f>
        <v>0</v>
      </c>
      <c r="F993" s="8">
        <f>'fnd enro'!F993</f>
        <v>0</v>
      </c>
      <c r="G993" s="8">
        <f>'fnd enro'!G993</f>
        <v>0</v>
      </c>
      <c r="H993" s="8">
        <f>'fnd enro'!H993</f>
        <v>288</v>
      </c>
      <c r="I993" s="8">
        <f>'fnd enro'!I993</f>
        <v>294</v>
      </c>
      <c r="J993" s="8">
        <f>'fnd enro'!J993</f>
        <v>0</v>
      </c>
      <c r="K993" s="9">
        <f>'fnd enro'!K993</f>
        <v>23.28</v>
      </c>
      <c r="L993" s="8">
        <f>'fnd enro'!L993</f>
        <v>0</v>
      </c>
      <c r="M993" s="8">
        <f>'fnd enro'!M993</f>
        <v>0</v>
      </c>
      <c r="N993" s="8">
        <f>'fnd enro'!N993</f>
        <v>28</v>
      </c>
      <c r="O993" s="8">
        <f>'fnd enro'!O993</f>
        <v>25</v>
      </c>
      <c r="P993" s="8">
        <f>'fnd enro'!P993</f>
        <v>522</v>
      </c>
      <c r="Q993" s="8">
        <f>'fnd enro'!R993</f>
        <v>582</v>
      </c>
      <c r="R993" s="9">
        <f t="shared" si="212"/>
        <v>1</v>
      </c>
      <c r="S993" s="8">
        <f>VALUE('fnd enro'!Q993)</f>
        <v>12</v>
      </c>
      <c r="T993" s="1"/>
      <c r="U993" s="68">
        <f>(($D993*'fnd base rates'!C$7)
+($E993*'fnd base rates'!C$8)
+($F993*'fnd base rates'!C$9)
+($G993*'fnd base rates'!C$10)
+($H993*'fnd base rates'!C$11)
+($I993*'fnd base rates'!C$12)
+($J993*'fnd base rates'!C$13)
+($K993*'fnd base rates'!C$14)
+($M993*'fnd base rates'!C$16)
+($N993*'fnd base rates'!C$17)
+($O993*'fnd base rates'!C$18)
+($P993*VLOOKUP($S993+12,rate_basefnd,3)))
*$R993</f>
        <v>431248.96840000001</v>
      </c>
      <c r="V993" s="68">
        <f>(($D993*'fnd base rates'!D$7)
+($E993*'fnd base rates'!D$8)
+($F993*'fnd base rates'!D$9)
+($G993*'fnd base rates'!D$10)
+($H993*'fnd base rates'!D$11)
+($I993*'fnd base rates'!D$12)
+($J993*'fnd base rates'!D$13)
+($K993*'fnd base rates'!D$14)
+($M993*'fnd base rates'!D$16)
+($N993*'fnd base rates'!D$17)
+($O993*'fnd base rates'!D$18)
+($P993*VLOOKUP($S993+12,rate_basefnd,4)))
*$R993</f>
        <v>861244.97</v>
      </c>
      <c r="W993" s="68">
        <f>(($D993*'fnd base rates'!E$7)
+($E993*'fnd base rates'!E$8)
+($F993*'fnd base rates'!E$9)
+($G993*'fnd base rates'!E$10)
+($H993*'fnd base rates'!E$11)
+($I993*'fnd base rates'!E$12)
+($J993*'fnd base rates'!E$13)
+($K993*'fnd base rates'!E$14)
+($M993*'fnd base rates'!E$16)
+($N993*'fnd base rates'!E$17)
+($O993*'fnd base rates'!E$18)
+($P993*VLOOKUP($S993+12,rate_basefnd,5)))
*$R993</f>
        <v>6265205.2056</v>
      </c>
      <c r="X993" s="68">
        <f>(($D993*'fnd base rates'!F$7)
+($E993*'fnd base rates'!F$8)
+($F993*'fnd base rates'!F$9)
+($G993*'fnd base rates'!F$10)
+($H993*'fnd base rates'!F$11)
+($I993*'fnd base rates'!F$12)
+($J993*'fnd base rates'!F$13)
+($K993*'fnd base rates'!F$14)
+($M993*'fnd base rates'!F$16)
+($N993*'fnd base rates'!F$17)
+($O993*'fnd base rates'!F$18)
+($P993*VLOOKUP($S993+12,rate_basefnd,6)))
*$R993</f>
        <v>628530.95959999994</v>
      </c>
      <c r="Y993" s="68">
        <f>(($D993*'fnd base rates'!G$7)
+($E993*'fnd base rates'!G$8)
+($F993*'fnd base rates'!G$9)
+($G993*'fnd base rates'!G$10)
+($H993*'fnd base rates'!G$11)
+($I993*'fnd base rates'!G$12)
+($J993*'fnd base rates'!G$13)
+($K993*'fnd base rates'!G$14)
+($M993*'fnd base rates'!G$16)
+($N993*'fnd base rates'!G$17)
+($O993*'fnd base rates'!G$18)
+($P993*VLOOKUP($S993+12,rate_basefnd,7)))
*$R993</f>
        <v>279166.34279999998</v>
      </c>
      <c r="Z993" s="68">
        <f>(($D993*'fnd base rates'!H$7)
+($E993*'fnd base rates'!H$8)
+($F993*'fnd base rates'!H$9)
+($G993*'fnd base rates'!H$10)
+($H993*'fnd base rates'!H$11)
+($I993*'fnd base rates'!H$12)
+($J993*'fnd base rates'!H$13)
+($K993*'fnd base rates'!H$14)
+($M993*'fnd base rates'!H$16)
+($N993*'fnd base rates'!H$17)
+($O993*'fnd base rates'!H$18)
+($P993*VLOOKUP($S993+12,rate_basefnd,8)))</f>
        <v>472761.47799999994</v>
      </c>
      <c r="AA993" s="68">
        <f>(($D993*'fnd base rates'!I$7)
+($E993*'fnd base rates'!I$8)
+($F993*'fnd base rates'!I$9)
+($G993*'fnd base rates'!I$10)
+($H993*'fnd base rates'!I$11)
+($I993*'fnd base rates'!I$12)
+($J993*'fnd base rates'!I$13)
+($K993*'fnd base rates'!I$14)
+($M993*'fnd base rates'!I$16)
+($N993*'fnd base rates'!I$17)
+($O993*'fnd base rates'!I$18)
+($P993*VLOOKUP($S993+12,rate_basefnd,9)))
*$R993</f>
        <v>415047.67999999999</v>
      </c>
      <c r="AB993" s="68">
        <f>(($D993*'fnd base rates'!J$7)
+($E993*'fnd base rates'!J$8)
+($F993*'fnd base rates'!J$9)
+($G993*'fnd base rates'!J$10)
+($H993*'fnd base rates'!J$11)
+($I993*'fnd base rates'!J$12)
+($J993*'fnd base rates'!J$13)
+($K993*'fnd base rates'!J$14)
+($M993*'fnd base rates'!J$16)
+($N993*'fnd base rates'!J$17)
+($O993*'fnd base rates'!J$18)
+($P993*VLOOKUP($S993+12,rate_basefnd,10)))
*$R993</f>
        <v>995955.23</v>
      </c>
      <c r="AC993" s="68">
        <f>(($D993*'fnd base rates'!K$7)
+($E993*'fnd base rates'!K$8)
+($F993*'fnd base rates'!K$9)
+($G993*'fnd base rates'!K$10)
+($H993*'fnd base rates'!K$11)
+($I993*'fnd base rates'!K$12)
+($J993*'fnd base rates'!K$13)
+($K993*'fnd base rates'!K$14)
+($M993*'fnd base rates'!K$16)
+($N993*'fnd base rates'!K$17)
+($O993*'fnd base rates'!K$18)
+($P993*VLOOKUP($S993+12,rate_basefnd,11)))
*$R993</f>
        <v>778216.87199999997</v>
      </c>
      <c r="AD993" s="68">
        <f>(($D993*'fnd base rates'!L$7)
+($E993*'fnd base rates'!L$8)
+($F993*'fnd base rates'!L$9)
+($G993*'fnd base rates'!L$10)
+($H993*'fnd base rates'!L$11)
+($I993*'fnd base rates'!L$12)
+($J993*'fnd base rates'!L$13)
+($K993*'fnd base rates'!L$14)
+($M993*'fnd base rates'!L$16)
+($N993*'fnd base rates'!L$17)
+($O993*'fnd base rates'!L$18)
+($P993*VLOOKUP($S993+12,rate_basefnd,12)))</f>
        <v>2008860.7115999998</v>
      </c>
      <c r="AE993" s="68">
        <f>(($D993*'fnd base rates'!M$7)
+($E993*'fnd base rates'!M$8)
+($F993*'fnd base rates'!M$9)
+($G993*'fnd base rates'!M$10)
+($H993*'fnd base rates'!M$11)
+($I993*'fnd base rates'!M$12)
+($J993*'fnd base rates'!M$13)
+($K993*'fnd base rates'!M$14)
+($M993*'fnd base rates'!M$16)
+($N993*'fnd base rates'!M$17)
+($O993*'fnd base rates'!M$18)
+($P993*VLOOKUP($S993+12,rate_basefnd,13)))</f>
        <v>0</v>
      </c>
      <c r="AF993" s="3">
        <f t="shared" si="213"/>
        <v>13136238.418</v>
      </c>
      <c r="AH993" s="205">
        <f t="shared" si="214"/>
        <v>3514281281</v>
      </c>
      <c r="AI993" s="3" t="str">
        <f t="shared" si="216"/>
        <v>3514</v>
      </c>
      <c r="AJ993" s="1" t="str">
        <f t="shared" si="217"/>
        <v>281</v>
      </c>
      <c r="AK993" s="1" t="str">
        <f t="shared" si="218"/>
        <v>281</v>
      </c>
      <c r="AL993" s="3">
        <f t="shared" si="215"/>
        <v>1</v>
      </c>
      <c r="AM993" s="3">
        <f t="shared" si="224"/>
        <v>582</v>
      </c>
      <c r="AN993" s="3">
        <f t="shared" si="219"/>
        <v>13136238.418</v>
      </c>
      <c r="AO993" s="3">
        <f t="shared" si="220"/>
        <v>22571</v>
      </c>
      <c r="AP993" s="3">
        <f t="shared" si="211"/>
        <v>2977</v>
      </c>
      <c r="AQ993" s="3">
        <v>19594</v>
      </c>
      <c r="AS993" s="68"/>
      <c r="AT993" s="68"/>
      <c r="AX993" s="4">
        <f t="shared" si="221"/>
        <v>0</v>
      </c>
      <c r="AZ993" s="4">
        <f t="shared" si="222"/>
        <v>0</v>
      </c>
      <c r="BB993" s="4"/>
    </row>
    <row r="994" spans="1:54" s="3" customFormat="1">
      <c r="A994" s="205" t="str">
        <f t="shared" si="223"/>
        <v>3515</v>
      </c>
      <c r="B994" s="1">
        <v>3515287024</v>
      </c>
      <c r="C994" s="7" t="s">
        <v>148</v>
      </c>
      <c r="D994" s="8">
        <f>'fnd enro'!D994</f>
        <v>0</v>
      </c>
      <c r="E994" s="8">
        <f>'fnd enro'!E994</f>
        <v>0</v>
      </c>
      <c r="F994" s="8">
        <f>'fnd enro'!F994</f>
        <v>1</v>
      </c>
      <c r="G994" s="8">
        <f>'fnd enro'!G994</f>
        <v>1</v>
      </c>
      <c r="H994" s="8">
        <f>'fnd enro'!H994</f>
        <v>0</v>
      </c>
      <c r="I994" s="8">
        <f>'fnd enro'!I994</f>
        <v>0</v>
      </c>
      <c r="J994" s="8">
        <f>'fnd enro'!J994</f>
        <v>0</v>
      </c>
      <c r="K994" s="9">
        <f>'fnd enro'!K994</f>
        <v>0.08</v>
      </c>
      <c r="L994" s="8">
        <f>'fnd enro'!L994</f>
        <v>0</v>
      </c>
      <c r="M994" s="8">
        <f>'fnd enro'!M994</f>
        <v>0</v>
      </c>
      <c r="N994" s="8">
        <f>'fnd enro'!N994</f>
        <v>0</v>
      </c>
      <c r="O994" s="8">
        <f>'fnd enro'!O994</f>
        <v>0</v>
      </c>
      <c r="P994" s="8">
        <f>'fnd enro'!P994</f>
        <v>0</v>
      </c>
      <c r="Q994" s="8">
        <f>'fnd enro'!R994</f>
        <v>2</v>
      </c>
      <c r="R994" s="9">
        <f t="shared" si="212"/>
        <v>1</v>
      </c>
      <c r="S994" s="8">
        <f>VALUE('fnd enro'!Q994)</f>
        <v>5</v>
      </c>
      <c r="T994" s="1"/>
      <c r="U994" s="68">
        <f>(($D994*'fnd base rates'!C$7)
+($E994*'fnd base rates'!C$8)
+($F994*'fnd base rates'!C$9)
+($G994*'fnd base rates'!C$10)
+($H994*'fnd base rates'!C$11)
+($I994*'fnd base rates'!C$12)
+($J994*'fnd base rates'!C$13)
+($K994*'fnd base rates'!C$14)
+($M994*'fnd base rates'!C$16)
+($N994*'fnd base rates'!C$17)
+($O994*'fnd base rates'!C$18)
+($P994*VLOOKUP($S994+12,rate_basefnd,3)))
*$R994</f>
        <v>1199.3224</v>
      </c>
      <c r="V994" s="68">
        <f>(($D994*'fnd base rates'!D$7)
+($E994*'fnd base rates'!D$8)
+($F994*'fnd base rates'!D$9)
+($G994*'fnd base rates'!D$10)
+($H994*'fnd base rates'!D$11)
+($I994*'fnd base rates'!D$12)
+($J994*'fnd base rates'!D$13)
+($K994*'fnd base rates'!D$14)
+($M994*'fnd base rates'!D$16)
+($N994*'fnd base rates'!D$17)
+($O994*'fnd base rates'!D$18)
+($P994*VLOOKUP($S994+12,rate_basefnd,4)))
*$R994</f>
        <v>1697.48</v>
      </c>
      <c r="W994" s="68">
        <f>(($D994*'fnd base rates'!E$7)
+($E994*'fnd base rates'!E$8)
+($F994*'fnd base rates'!E$9)
+($G994*'fnd base rates'!E$10)
+($H994*'fnd base rates'!E$11)
+($I994*'fnd base rates'!E$12)
+($J994*'fnd base rates'!E$13)
+($K994*'fnd base rates'!E$14)
+($M994*'fnd base rates'!E$16)
+($N994*'fnd base rates'!E$17)
+($O994*'fnd base rates'!E$18)
+($P994*VLOOKUP($S994+12,rate_basefnd,5)))
*$R994</f>
        <v>8639.4815999999992</v>
      </c>
      <c r="X994" s="68">
        <f>(($D994*'fnd base rates'!F$7)
+($E994*'fnd base rates'!F$8)
+($F994*'fnd base rates'!F$9)
+($G994*'fnd base rates'!F$10)
+($H994*'fnd base rates'!F$11)
+($I994*'fnd base rates'!F$12)
+($J994*'fnd base rates'!F$13)
+($K994*'fnd base rates'!F$14)
+($M994*'fnd base rates'!F$16)
+($N994*'fnd base rates'!F$17)
+($O994*'fnd base rates'!F$18)
+($P994*VLOOKUP($S994+12,rate_basefnd,6)))
*$R994</f>
        <v>2795.6655999999998</v>
      </c>
      <c r="Y994" s="68">
        <f>(($D994*'fnd base rates'!G$7)
+($E994*'fnd base rates'!G$8)
+($F994*'fnd base rates'!G$9)
+($G994*'fnd base rates'!G$10)
+($H994*'fnd base rates'!G$11)
+($I994*'fnd base rates'!G$12)
+($J994*'fnd base rates'!G$13)
+($K994*'fnd base rates'!G$14)
+($M994*'fnd base rates'!G$16)
+($N994*'fnd base rates'!G$17)
+($O994*'fnd base rates'!G$18)
+($P994*VLOOKUP($S994+12,rate_basefnd,7)))
*$R994</f>
        <v>349.32079999999996</v>
      </c>
      <c r="Z994" s="68">
        <f>(($D994*'fnd base rates'!H$7)
+($E994*'fnd base rates'!H$8)
+($F994*'fnd base rates'!H$9)
+($G994*'fnd base rates'!H$10)
+($H994*'fnd base rates'!H$11)
+($I994*'fnd base rates'!H$12)
+($J994*'fnd base rates'!H$13)
+($K994*'fnd base rates'!H$14)
+($M994*'fnd base rates'!H$16)
+($N994*'fnd base rates'!H$17)
+($O994*'fnd base rates'!H$18)
+($P994*VLOOKUP($S994+12,rate_basefnd,8)))</f>
        <v>1162.6079999999999</v>
      </c>
      <c r="AA994" s="68">
        <f>(($D994*'fnd base rates'!I$7)
+($E994*'fnd base rates'!I$8)
+($F994*'fnd base rates'!I$9)
+($G994*'fnd base rates'!I$10)
+($H994*'fnd base rates'!I$11)
+($I994*'fnd base rates'!I$12)
+($J994*'fnd base rates'!I$13)
+($K994*'fnd base rates'!I$14)
+($M994*'fnd base rates'!I$16)
+($N994*'fnd base rates'!I$17)
+($O994*'fnd base rates'!I$18)
+($P994*VLOOKUP($S994+12,rate_basefnd,9)))
*$R994</f>
        <v>906.32</v>
      </c>
      <c r="AB994" s="68">
        <f>(($D994*'fnd base rates'!J$7)
+($E994*'fnd base rates'!J$8)
+($F994*'fnd base rates'!J$9)
+($G994*'fnd base rates'!J$10)
+($H994*'fnd base rates'!J$11)
+($I994*'fnd base rates'!J$12)
+($J994*'fnd base rates'!J$13)
+($K994*'fnd base rates'!J$14)
+($M994*'fnd base rates'!J$16)
+($N994*'fnd base rates'!J$17)
+($O994*'fnd base rates'!J$18)
+($P994*VLOOKUP($S994+12,rate_basefnd,10)))
*$R994</f>
        <v>281.64</v>
      </c>
      <c r="AC994" s="68">
        <f>(($D994*'fnd base rates'!K$7)
+($E994*'fnd base rates'!K$8)
+($F994*'fnd base rates'!K$9)
+($G994*'fnd base rates'!K$10)
+($H994*'fnd base rates'!K$11)
+($I994*'fnd base rates'!K$12)
+($J994*'fnd base rates'!K$13)
+($K994*'fnd base rates'!K$14)
+($M994*'fnd base rates'!K$16)
+($N994*'fnd base rates'!K$17)
+($O994*'fnd base rates'!K$18)
+($P994*VLOOKUP($S994+12,rate_basefnd,11)))
*$R994</f>
        <v>2451.172</v>
      </c>
      <c r="AD994" s="68">
        <f>(($D994*'fnd base rates'!L$7)
+($E994*'fnd base rates'!L$8)
+($F994*'fnd base rates'!L$9)
+($G994*'fnd base rates'!L$10)
+($H994*'fnd base rates'!L$11)
+($I994*'fnd base rates'!L$12)
+($J994*'fnd base rates'!L$13)
+($K994*'fnd base rates'!L$14)
+($M994*'fnd base rates'!L$16)
+($N994*'fnd base rates'!L$17)
+($O994*'fnd base rates'!L$18)
+($P994*VLOOKUP($S994+12,rate_basefnd,12)))</f>
        <v>4524.5775999999996</v>
      </c>
      <c r="AE994" s="68">
        <f>(($D994*'fnd base rates'!M$7)
+($E994*'fnd base rates'!M$8)
+($F994*'fnd base rates'!M$9)
+($G994*'fnd base rates'!M$10)
+($H994*'fnd base rates'!M$11)
+($I994*'fnd base rates'!M$12)
+($J994*'fnd base rates'!M$13)
+($K994*'fnd base rates'!M$14)
+($M994*'fnd base rates'!M$16)
+($N994*'fnd base rates'!M$17)
+($O994*'fnd base rates'!M$18)
+($P994*VLOOKUP($S994+12,rate_basefnd,13)))</f>
        <v>0</v>
      </c>
      <c r="AF994" s="3">
        <f t="shared" si="213"/>
        <v>24007.588</v>
      </c>
      <c r="AH994" s="205">
        <f t="shared" si="214"/>
        <v>3515287024</v>
      </c>
      <c r="AI994" s="3" t="str">
        <f t="shared" si="216"/>
        <v>3515</v>
      </c>
      <c r="AJ994" s="1" t="str">
        <f t="shared" si="217"/>
        <v>287</v>
      </c>
      <c r="AK994" s="1" t="str">
        <f t="shared" si="218"/>
        <v>024</v>
      </c>
      <c r="AL994" s="3">
        <f t="shared" si="215"/>
        <v>1</v>
      </c>
      <c r="AM994" s="3">
        <f t="shared" si="224"/>
        <v>2</v>
      </c>
      <c r="AN994" s="3">
        <f t="shared" si="219"/>
        <v>24007.588</v>
      </c>
      <c r="AO994" s="3">
        <f t="shared" si="220"/>
        <v>12004</v>
      </c>
      <c r="AP994" s="3">
        <f t="shared" si="211"/>
        <v>-398</v>
      </c>
      <c r="AQ994" s="3">
        <v>12402</v>
      </c>
      <c r="AS994" s="68"/>
      <c r="AT994" s="68"/>
      <c r="AX994" s="4">
        <f t="shared" si="221"/>
        <v>0</v>
      </c>
      <c r="AZ994" s="4">
        <f t="shared" si="222"/>
        <v>0</v>
      </c>
      <c r="BB994" s="4"/>
    </row>
    <row r="995" spans="1:54" s="3" customFormat="1">
      <c r="A995" s="205" t="str">
        <f t="shared" si="223"/>
        <v>3515</v>
      </c>
      <c r="B995" s="1">
        <v>3515287043</v>
      </c>
      <c r="C995" s="7" t="s">
        <v>148</v>
      </c>
      <c r="D995" s="8">
        <f>'fnd enro'!D995</f>
        <v>0</v>
      </c>
      <c r="E995" s="8">
        <f>'fnd enro'!E995</f>
        <v>0</v>
      </c>
      <c r="F995" s="8">
        <f>'fnd enro'!F995</f>
        <v>2</v>
      </c>
      <c r="G995" s="8">
        <f>'fnd enro'!G995</f>
        <v>5</v>
      </c>
      <c r="H995" s="8">
        <f>'fnd enro'!H995</f>
        <v>0</v>
      </c>
      <c r="I995" s="8">
        <f>'fnd enro'!I995</f>
        <v>0</v>
      </c>
      <c r="J995" s="8">
        <f>'fnd enro'!J995</f>
        <v>0</v>
      </c>
      <c r="K995" s="9">
        <f>'fnd enro'!K995</f>
        <v>0.28000000000000003</v>
      </c>
      <c r="L995" s="8">
        <f>'fnd enro'!L995</f>
        <v>0</v>
      </c>
      <c r="M995" s="8">
        <f>'fnd enro'!M995</f>
        <v>0</v>
      </c>
      <c r="N995" s="8">
        <f>'fnd enro'!N995</f>
        <v>0</v>
      </c>
      <c r="O995" s="8">
        <f>'fnd enro'!O995</f>
        <v>0</v>
      </c>
      <c r="P995" s="8">
        <f>'fnd enro'!P995</f>
        <v>0</v>
      </c>
      <c r="Q995" s="8">
        <f>'fnd enro'!R995</f>
        <v>7</v>
      </c>
      <c r="R995" s="9">
        <f t="shared" si="212"/>
        <v>1</v>
      </c>
      <c r="S995" s="8">
        <f>VALUE('fnd enro'!Q995)</f>
        <v>6</v>
      </c>
      <c r="T995" s="1"/>
      <c r="U995" s="68">
        <f>(($D995*'fnd base rates'!C$7)
+($E995*'fnd base rates'!C$8)
+($F995*'fnd base rates'!C$9)
+($G995*'fnd base rates'!C$10)
+($H995*'fnd base rates'!C$11)
+($I995*'fnd base rates'!C$12)
+($J995*'fnd base rates'!C$13)
+($K995*'fnd base rates'!C$14)
+($M995*'fnd base rates'!C$16)
+($N995*'fnd base rates'!C$17)
+($O995*'fnd base rates'!C$18)
+($P995*VLOOKUP($S995+12,rate_basefnd,3)))
*$R995</f>
        <v>4197.6284000000005</v>
      </c>
      <c r="V995" s="68">
        <f>(($D995*'fnd base rates'!D$7)
+($E995*'fnd base rates'!D$8)
+($F995*'fnd base rates'!D$9)
+($G995*'fnd base rates'!D$10)
+($H995*'fnd base rates'!D$11)
+($I995*'fnd base rates'!D$12)
+($J995*'fnd base rates'!D$13)
+($K995*'fnd base rates'!D$14)
+($M995*'fnd base rates'!D$16)
+($N995*'fnd base rates'!D$17)
+($O995*'fnd base rates'!D$18)
+($P995*VLOOKUP($S995+12,rate_basefnd,4)))
*$R995</f>
        <v>5941.18</v>
      </c>
      <c r="W995" s="68">
        <f>(($D995*'fnd base rates'!E$7)
+($E995*'fnd base rates'!E$8)
+($F995*'fnd base rates'!E$9)
+($G995*'fnd base rates'!E$10)
+($H995*'fnd base rates'!E$11)
+($I995*'fnd base rates'!E$12)
+($J995*'fnd base rates'!E$13)
+($K995*'fnd base rates'!E$14)
+($M995*'fnd base rates'!E$16)
+($N995*'fnd base rates'!E$17)
+($O995*'fnd base rates'!E$18)
+($P995*VLOOKUP($S995+12,rate_basefnd,5)))
*$R995</f>
        <v>30238.095600000004</v>
      </c>
      <c r="X995" s="68">
        <f>(($D995*'fnd base rates'!F$7)
+($E995*'fnd base rates'!F$8)
+($F995*'fnd base rates'!F$9)
+($G995*'fnd base rates'!F$10)
+($H995*'fnd base rates'!F$11)
+($I995*'fnd base rates'!F$12)
+($J995*'fnd base rates'!F$13)
+($K995*'fnd base rates'!F$14)
+($M995*'fnd base rates'!F$16)
+($N995*'fnd base rates'!F$17)
+($O995*'fnd base rates'!F$18)
+($P995*VLOOKUP($S995+12,rate_basefnd,6)))
*$R995</f>
        <v>9784.8295999999991</v>
      </c>
      <c r="Y995" s="68">
        <f>(($D995*'fnd base rates'!G$7)
+($E995*'fnd base rates'!G$8)
+($F995*'fnd base rates'!G$9)
+($G995*'fnd base rates'!G$10)
+($H995*'fnd base rates'!G$11)
+($I995*'fnd base rates'!G$12)
+($J995*'fnd base rates'!G$13)
+($K995*'fnd base rates'!G$14)
+($M995*'fnd base rates'!G$16)
+($N995*'fnd base rates'!G$17)
+($O995*'fnd base rates'!G$18)
+($P995*VLOOKUP($S995+12,rate_basefnd,7)))
*$R995</f>
        <v>1222.6527999999998</v>
      </c>
      <c r="Z995" s="68">
        <f>(($D995*'fnd base rates'!H$7)
+($E995*'fnd base rates'!H$8)
+($F995*'fnd base rates'!H$9)
+($G995*'fnd base rates'!H$10)
+($H995*'fnd base rates'!H$11)
+($I995*'fnd base rates'!H$12)
+($J995*'fnd base rates'!H$13)
+($K995*'fnd base rates'!H$14)
+($M995*'fnd base rates'!H$16)
+($N995*'fnd base rates'!H$17)
+($O995*'fnd base rates'!H$18)
+($P995*VLOOKUP($S995+12,rate_basefnd,8)))</f>
        <v>4069.1279999999997</v>
      </c>
      <c r="AA995" s="68">
        <f>(($D995*'fnd base rates'!I$7)
+($E995*'fnd base rates'!I$8)
+($F995*'fnd base rates'!I$9)
+($G995*'fnd base rates'!I$10)
+($H995*'fnd base rates'!I$11)
+($I995*'fnd base rates'!I$12)
+($J995*'fnd base rates'!I$13)
+($K995*'fnd base rates'!I$14)
+($M995*'fnd base rates'!I$16)
+($N995*'fnd base rates'!I$17)
+($O995*'fnd base rates'!I$18)
+($P995*VLOOKUP($S995+12,rate_basefnd,9)))
*$R995</f>
        <v>3172.1200000000003</v>
      </c>
      <c r="AB995" s="68">
        <f>(($D995*'fnd base rates'!J$7)
+($E995*'fnd base rates'!J$8)
+($F995*'fnd base rates'!J$9)
+($G995*'fnd base rates'!J$10)
+($H995*'fnd base rates'!J$11)
+($I995*'fnd base rates'!J$12)
+($J995*'fnd base rates'!J$13)
+($K995*'fnd base rates'!J$14)
+($M995*'fnd base rates'!J$16)
+($N995*'fnd base rates'!J$17)
+($O995*'fnd base rates'!J$18)
+($P995*VLOOKUP($S995+12,rate_basefnd,10)))
*$R995</f>
        <v>1070.19</v>
      </c>
      <c r="AC995" s="68">
        <f>(($D995*'fnd base rates'!K$7)
+($E995*'fnd base rates'!K$8)
+($F995*'fnd base rates'!K$9)
+($G995*'fnd base rates'!K$10)
+($H995*'fnd base rates'!K$11)
+($I995*'fnd base rates'!K$12)
+($J995*'fnd base rates'!K$13)
+($K995*'fnd base rates'!K$14)
+($M995*'fnd base rates'!K$16)
+($N995*'fnd base rates'!K$17)
+($O995*'fnd base rates'!K$18)
+($P995*VLOOKUP($S995+12,rate_basefnd,11)))
*$R995</f>
        <v>8579.1020000000008</v>
      </c>
      <c r="AD995" s="68">
        <f>(($D995*'fnd base rates'!L$7)
+($E995*'fnd base rates'!L$8)
+($F995*'fnd base rates'!L$9)
+($G995*'fnd base rates'!L$10)
+($H995*'fnd base rates'!L$11)
+($I995*'fnd base rates'!L$12)
+($J995*'fnd base rates'!L$13)
+($K995*'fnd base rates'!L$14)
+($M995*'fnd base rates'!L$16)
+($N995*'fnd base rates'!L$17)
+($O995*'fnd base rates'!L$18)
+($P995*VLOOKUP($S995+12,rate_basefnd,12)))</f>
        <v>15836.021599999998</v>
      </c>
      <c r="AE995" s="68">
        <f>(($D995*'fnd base rates'!M$7)
+($E995*'fnd base rates'!M$8)
+($F995*'fnd base rates'!M$9)
+($G995*'fnd base rates'!M$10)
+($H995*'fnd base rates'!M$11)
+($I995*'fnd base rates'!M$12)
+($J995*'fnd base rates'!M$13)
+($K995*'fnd base rates'!M$14)
+($M995*'fnd base rates'!M$16)
+($N995*'fnd base rates'!M$17)
+($O995*'fnd base rates'!M$18)
+($P995*VLOOKUP($S995+12,rate_basefnd,13)))</f>
        <v>0</v>
      </c>
      <c r="AF995" s="3">
        <f t="shared" si="213"/>
        <v>84110.948000000004</v>
      </c>
      <c r="AH995" s="205">
        <f t="shared" si="214"/>
        <v>3515287043</v>
      </c>
      <c r="AI995" s="3" t="str">
        <f t="shared" si="216"/>
        <v>3515</v>
      </c>
      <c r="AJ995" s="1" t="str">
        <f t="shared" si="217"/>
        <v>287</v>
      </c>
      <c r="AK995" s="1" t="str">
        <f t="shared" si="218"/>
        <v>043</v>
      </c>
      <c r="AL995" s="3">
        <f t="shared" si="215"/>
        <v>1</v>
      </c>
      <c r="AM995" s="3">
        <f t="shared" si="224"/>
        <v>7</v>
      </c>
      <c r="AN995" s="3">
        <f t="shared" si="219"/>
        <v>84110.948000000004</v>
      </c>
      <c r="AO995" s="3">
        <f t="shared" si="220"/>
        <v>12016</v>
      </c>
      <c r="AP995" s="3">
        <f t="shared" si="211"/>
        <v>979</v>
      </c>
      <c r="AQ995" s="3">
        <v>11037</v>
      </c>
      <c r="AS995" s="68"/>
      <c r="AT995" s="68"/>
      <c r="AX995" s="4">
        <f t="shared" si="221"/>
        <v>0</v>
      </c>
      <c r="AZ995" s="4">
        <f t="shared" si="222"/>
        <v>0</v>
      </c>
      <c r="BB995" s="4"/>
    </row>
    <row r="996" spans="1:54" s="3" customFormat="1">
      <c r="A996" s="205" t="str">
        <f t="shared" si="223"/>
        <v>3515</v>
      </c>
      <c r="B996" s="1">
        <v>3515287045</v>
      </c>
      <c r="C996" s="7" t="s">
        <v>148</v>
      </c>
      <c r="D996" s="8">
        <f>'fnd enro'!D996</f>
        <v>0</v>
      </c>
      <c r="E996" s="8">
        <f>'fnd enro'!E996</f>
        <v>0</v>
      </c>
      <c r="F996" s="8">
        <f>'fnd enro'!F996</f>
        <v>1</v>
      </c>
      <c r="G996" s="8">
        <f>'fnd enro'!G996</f>
        <v>1</v>
      </c>
      <c r="H996" s="8">
        <f>'fnd enro'!H996</f>
        <v>0</v>
      </c>
      <c r="I996" s="8">
        <f>'fnd enro'!I996</f>
        <v>0</v>
      </c>
      <c r="J996" s="8">
        <f>'fnd enro'!J996</f>
        <v>0</v>
      </c>
      <c r="K996" s="9">
        <f>'fnd enro'!K996</f>
        <v>0.08</v>
      </c>
      <c r="L996" s="8">
        <f>'fnd enro'!L996</f>
        <v>0</v>
      </c>
      <c r="M996" s="8">
        <f>'fnd enro'!M996</f>
        <v>0</v>
      </c>
      <c r="N996" s="8">
        <f>'fnd enro'!N996</f>
        <v>0</v>
      </c>
      <c r="O996" s="8">
        <f>'fnd enro'!O996</f>
        <v>0</v>
      </c>
      <c r="P996" s="8">
        <f>'fnd enro'!P996</f>
        <v>0</v>
      </c>
      <c r="Q996" s="8">
        <f>'fnd enro'!R996</f>
        <v>2</v>
      </c>
      <c r="R996" s="9">
        <f t="shared" si="212"/>
        <v>1</v>
      </c>
      <c r="S996" s="8">
        <f>VALUE('fnd enro'!Q996)</f>
        <v>6</v>
      </c>
      <c r="T996" s="1"/>
      <c r="U996" s="68">
        <f>(($D996*'fnd base rates'!C$7)
+($E996*'fnd base rates'!C$8)
+($F996*'fnd base rates'!C$9)
+($G996*'fnd base rates'!C$10)
+($H996*'fnd base rates'!C$11)
+($I996*'fnd base rates'!C$12)
+($J996*'fnd base rates'!C$13)
+($K996*'fnd base rates'!C$14)
+($M996*'fnd base rates'!C$16)
+($N996*'fnd base rates'!C$17)
+($O996*'fnd base rates'!C$18)
+($P996*VLOOKUP($S996+12,rate_basefnd,3)))
*$R996</f>
        <v>1199.3224</v>
      </c>
      <c r="V996" s="68">
        <f>(($D996*'fnd base rates'!D$7)
+($E996*'fnd base rates'!D$8)
+($F996*'fnd base rates'!D$9)
+($G996*'fnd base rates'!D$10)
+($H996*'fnd base rates'!D$11)
+($I996*'fnd base rates'!D$12)
+($J996*'fnd base rates'!D$13)
+($K996*'fnd base rates'!D$14)
+($M996*'fnd base rates'!D$16)
+($N996*'fnd base rates'!D$17)
+($O996*'fnd base rates'!D$18)
+($P996*VLOOKUP($S996+12,rate_basefnd,4)))
*$R996</f>
        <v>1697.48</v>
      </c>
      <c r="W996" s="68">
        <f>(($D996*'fnd base rates'!E$7)
+($E996*'fnd base rates'!E$8)
+($F996*'fnd base rates'!E$9)
+($G996*'fnd base rates'!E$10)
+($H996*'fnd base rates'!E$11)
+($I996*'fnd base rates'!E$12)
+($J996*'fnd base rates'!E$13)
+($K996*'fnd base rates'!E$14)
+($M996*'fnd base rates'!E$16)
+($N996*'fnd base rates'!E$17)
+($O996*'fnd base rates'!E$18)
+($P996*VLOOKUP($S996+12,rate_basefnd,5)))
*$R996</f>
        <v>8639.4815999999992</v>
      </c>
      <c r="X996" s="68">
        <f>(($D996*'fnd base rates'!F$7)
+($E996*'fnd base rates'!F$8)
+($F996*'fnd base rates'!F$9)
+($G996*'fnd base rates'!F$10)
+($H996*'fnd base rates'!F$11)
+($I996*'fnd base rates'!F$12)
+($J996*'fnd base rates'!F$13)
+($K996*'fnd base rates'!F$14)
+($M996*'fnd base rates'!F$16)
+($N996*'fnd base rates'!F$17)
+($O996*'fnd base rates'!F$18)
+($P996*VLOOKUP($S996+12,rate_basefnd,6)))
*$R996</f>
        <v>2795.6655999999998</v>
      </c>
      <c r="Y996" s="68">
        <f>(($D996*'fnd base rates'!G$7)
+($E996*'fnd base rates'!G$8)
+($F996*'fnd base rates'!G$9)
+($G996*'fnd base rates'!G$10)
+($H996*'fnd base rates'!G$11)
+($I996*'fnd base rates'!G$12)
+($J996*'fnd base rates'!G$13)
+($K996*'fnd base rates'!G$14)
+($M996*'fnd base rates'!G$16)
+($N996*'fnd base rates'!G$17)
+($O996*'fnd base rates'!G$18)
+($P996*VLOOKUP($S996+12,rate_basefnd,7)))
*$R996</f>
        <v>349.32079999999996</v>
      </c>
      <c r="Z996" s="68">
        <f>(($D996*'fnd base rates'!H$7)
+($E996*'fnd base rates'!H$8)
+($F996*'fnd base rates'!H$9)
+($G996*'fnd base rates'!H$10)
+($H996*'fnd base rates'!H$11)
+($I996*'fnd base rates'!H$12)
+($J996*'fnd base rates'!H$13)
+($K996*'fnd base rates'!H$14)
+($M996*'fnd base rates'!H$16)
+($N996*'fnd base rates'!H$17)
+($O996*'fnd base rates'!H$18)
+($P996*VLOOKUP($S996+12,rate_basefnd,8)))</f>
        <v>1162.6079999999999</v>
      </c>
      <c r="AA996" s="68">
        <f>(($D996*'fnd base rates'!I$7)
+($E996*'fnd base rates'!I$8)
+($F996*'fnd base rates'!I$9)
+($G996*'fnd base rates'!I$10)
+($H996*'fnd base rates'!I$11)
+($I996*'fnd base rates'!I$12)
+($J996*'fnd base rates'!I$13)
+($K996*'fnd base rates'!I$14)
+($M996*'fnd base rates'!I$16)
+($N996*'fnd base rates'!I$17)
+($O996*'fnd base rates'!I$18)
+($P996*VLOOKUP($S996+12,rate_basefnd,9)))
*$R996</f>
        <v>906.32</v>
      </c>
      <c r="AB996" s="68">
        <f>(($D996*'fnd base rates'!J$7)
+($E996*'fnd base rates'!J$8)
+($F996*'fnd base rates'!J$9)
+($G996*'fnd base rates'!J$10)
+($H996*'fnd base rates'!J$11)
+($I996*'fnd base rates'!J$12)
+($J996*'fnd base rates'!J$13)
+($K996*'fnd base rates'!J$14)
+($M996*'fnd base rates'!J$16)
+($N996*'fnd base rates'!J$17)
+($O996*'fnd base rates'!J$18)
+($P996*VLOOKUP($S996+12,rate_basefnd,10)))
*$R996</f>
        <v>281.64</v>
      </c>
      <c r="AC996" s="68">
        <f>(($D996*'fnd base rates'!K$7)
+($E996*'fnd base rates'!K$8)
+($F996*'fnd base rates'!K$9)
+($G996*'fnd base rates'!K$10)
+($H996*'fnd base rates'!K$11)
+($I996*'fnd base rates'!K$12)
+($J996*'fnd base rates'!K$13)
+($K996*'fnd base rates'!K$14)
+($M996*'fnd base rates'!K$16)
+($N996*'fnd base rates'!K$17)
+($O996*'fnd base rates'!K$18)
+($P996*VLOOKUP($S996+12,rate_basefnd,11)))
*$R996</f>
        <v>2451.172</v>
      </c>
      <c r="AD996" s="68">
        <f>(($D996*'fnd base rates'!L$7)
+($E996*'fnd base rates'!L$8)
+($F996*'fnd base rates'!L$9)
+($G996*'fnd base rates'!L$10)
+($H996*'fnd base rates'!L$11)
+($I996*'fnd base rates'!L$12)
+($J996*'fnd base rates'!L$13)
+($K996*'fnd base rates'!L$14)
+($M996*'fnd base rates'!L$16)
+($N996*'fnd base rates'!L$17)
+($O996*'fnd base rates'!L$18)
+($P996*VLOOKUP($S996+12,rate_basefnd,12)))</f>
        <v>4524.5775999999996</v>
      </c>
      <c r="AE996" s="68">
        <f>(($D996*'fnd base rates'!M$7)
+($E996*'fnd base rates'!M$8)
+($F996*'fnd base rates'!M$9)
+($G996*'fnd base rates'!M$10)
+($H996*'fnd base rates'!M$11)
+($I996*'fnd base rates'!M$12)
+($J996*'fnd base rates'!M$13)
+($K996*'fnd base rates'!M$14)
+($M996*'fnd base rates'!M$16)
+($N996*'fnd base rates'!M$17)
+($O996*'fnd base rates'!M$18)
+($P996*VLOOKUP($S996+12,rate_basefnd,13)))</f>
        <v>0</v>
      </c>
      <c r="AF996" s="3">
        <f t="shared" si="213"/>
        <v>24007.588</v>
      </c>
      <c r="AH996" s="205">
        <f t="shared" si="214"/>
        <v>3515287045</v>
      </c>
      <c r="AI996" s="3" t="str">
        <f t="shared" si="216"/>
        <v>3515</v>
      </c>
      <c r="AJ996" s="1" t="str">
        <f t="shared" si="217"/>
        <v>287</v>
      </c>
      <c r="AK996" s="1" t="str">
        <f t="shared" si="218"/>
        <v>045</v>
      </c>
      <c r="AL996" s="3">
        <f t="shared" si="215"/>
        <v>1</v>
      </c>
      <c r="AM996" s="3">
        <f t="shared" si="224"/>
        <v>2</v>
      </c>
      <c r="AN996" s="3">
        <f t="shared" si="219"/>
        <v>24007.588</v>
      </c>
      <c r="AO996" s="3">
        <f t="shared" si="220"/>
        <v>12004</v>
      </c>
      <c r="AP996" s="3">
        <f t="shared" si="211"/>
        <v>-1125</v>
      </c>
      <c r="AQ996" s="3">
        <v>13129</v>
      </c>
      <c r="AS996" s="68"/>
      <c r="AT996" s="68"/>
      <c r="AX996" s="4">
        <f t="shared" si="221"/>
        <v>0</v>
      </c>
      <c r="AZ996" s="4">
        <f t="shared" si="222"/>
        <v>0</v>
      </c>
      <c r="BB996" s="4"/>
    </row>
    <row r="997" spans="1:54" s="3" customFormat="1">
      <c r="A997" s="205" t="str">
        <f t="shared" si="223"/>
        <v>3515</v>
      </c>
      <c r="B997" s="1">
        <v>3515287135</v>
      </c>
      <c r="C997" s="7" t="s">
        <v>148</v>
      </c>
      <c r="D997" s="8">
        <f>'fnd enro'!D997</f>
        <v>0</v>
      </c>
      <c r="E997" s="8">
        <f>'fnd enro'!E997</f>
        <v>0</v>
      </c>
      <c r="F997" s="8">
        <f>'fnd enro'!F997</f>
        <v>0</v>
      </c>
      <c r="G997" s="8">
        <f>'fnd enro'!G997</f>
        <v>2</v>
      </c>
      <c r="H997" s="8">
        <f>'fnd enro'!H997</f>
        <v>0</v>
      </c>
      <c r="I997" s="8">
        <f>'fnd enro'!I997</f>
        <v>0</v>
      </c>
      <c r="J997" s="8">
        <f>'fnd enro'!J997</f>
        <v>0</v>
      </c>
      <c r="K997" s="9">
        <f>'fnd enro'!K997</f>
        <v>0.08</v>
      </c>
      <c r="L997" s="8">
        <f>'fnd enro'!L997</f>
        <v>0</v>
      </c>
      <c r="M997" s="8">
        <f>'fnd enro'!M997</f>
        <v>0</v>
      </c>
      <c r="N997" s="8">
        <f>'fnd enro'!N997</f>
        <v>0</v>
      </c>
      <c r="O997" s="8">
        <f>'fnd enro'!O997</f>
        <v>0</v>
      </c>
      <c r="P997" s="8">
        <f>'fnd enro'!P997</f>
        <v>2</v>
      </c>
      <c r="Q997" s="8">
        <f>'fnd enro'!R997</f>
        <v>2</v>
      </c>
      <c r="R997" s="9">
        <f t="shared" si="212"/>
        <v>1</v>
      </c>
      <c r="S997" s="8">
        <f>VALUE('fnd enro'!Q997)</f>
        <v>6</v>
      </c>
      <c r="T997" s="1"/>
      <c r="U997" s="68">
        <f>(($D997*'fnd base rates'!C$7)
+($E997*'fnd base rates'!C$8)
+($F997*'fnd base rates'!C$9)
+($G997*'fnd base rates'!C$10)
+($H997*'fnd base rates'!C$11)
+($I997*'fnd base rates'!C$12)
+($J997*'fnd base rates'!C$13)
+($K997*'fnd base rates'!C$14)
+($M997*'fnd base rates'!C$16)
+($N997*'fnd base rates'!C$17)
+($O997*'fnd base rates'!C$18)
+($P997*VLOOKUP($S997+12,rate_basefnd,3)))
*$R997</f>
        <v>1359.7024000000001</v>
      </c>
      <c r="V997" s="68">
        <f>(($D997*'fnd base rates'!D$7)
+($E997*'fnd base rates'!D$8)
+($F997*'fnd base rates'!D$9)
+($G997*'fnd base rates'!D$10)
+($H997*'fnd base rates'!D$11)
+($I997*'fnd base rates'!D$12)
+($J997*'fnd base rates'!D$13)
+($K997*'fnd base rates'!D$14)
+($M997*'fnd base rates'!D$16)
+($N997*'fnd base rates'!D$17)
+($O997*'fnd base rates'!D$18)
+($P997*VLOOKUP($S997+12,rate_basefnd,4)))
*$R997</f>
        <v>2457.38</v>
      </c>
      <c r="W997" s="68">
        <f>(($D997*'fnd base rates'!E$7)
+($E997*'fnd base rates'!E$8)
+($F997*'fnd base rates'!E$9)
+($G997*'fnd base rates'!E$10)
+($H997*'fnd base rates'!E$11)
+($I997*'fnd base rates'!E$12)
+($J997*'fnd base rates'!E$13)
+($K997*'fnd base rates'!E$14)
+($M997*'fnd base rates'!E$16)
+($N997*'fnd base rates'!E$17)
+($O997*'fnd base rates'!E$18)
+($P997*VLOOKUP($S997+12,rate_basefnd,5)))
*$R997</f>
        <v>16057.381600000001</v>
      </c>
      <c r="X997" s="68">
        <f>(($D997*'fnd base rates'!F$7)
+($E997*'fnd base rates'!F$8)
+($F997*'fnd base rates'!F$9)
+($G997*'fnd base rates'!F$10)
+($H997*'fnd base rates'!F$11)
+($I997*'fnd base rates'!F$12)
+($J997*'fnd base rates'!F$13)
+($K997*'fnd base rates'!F$14)
+($M997*'fnd base rates'!F$16)
+($N997*'fnd base rates'!F$17)
+($O997*'fnd base rates'!F$18)
+($P997*VLOOKUP($S997+12,rate_basefnd,6)))
*$R997</f>
        <v>2795.6655999999998</v>
      </c>
      <c r="Y997" s="68">
        <f>(($D997*'fnd base rates'!G$7)
+($E997*'fnd base rates'!G$8)
+($F997*'fnd base rates'!G$9)
+($G997*'fnd base rates'!G$10)
+($H997*'fnd base rates'!G$11)
+($I997*'fnd base rates'!G$12)
+($J997*'fnd base rates'!G$13)
+($K997*'fnd base rates'!G$14)
+($M997*'fnd base rates'!G$16)
+($N997*'fnd base rates'!G$17)
+($O997*'fnd base rates'!G$18)
+($P997*VLOOKUP($S997+12,rate_basefnd,7)))
*$R997</f>
        <v>709.22080000000005</v>
      </c>
      <c r="Z997" s="68">
        <f>(($D997*'fnd base rates'!H$7)
+($E997*'fnd base rates'!H$8)
+($F997*'fnd base rates'!H$9)
+($G997*'fnd base rates'!H$10)
+($H997*'fnd base rates'!H$11)
+($I997*'fnd base rates'!H$12)
+($J997*'fnd base rates'!H$13)
+($K997*'fnd base rates'!H$14)
+($M997*'fnd base rates'!H$16)
+($N997*'fnd base rates'!H$17)
+($O997*'fnd base rates'!H$18)
+($P997*VLOOKUP($S997+12,rate_basefnd,8)))</f>
        <v>1217.788</v>
      </c>
      <c r="AA997" s="68">
        <f>(($D997*'fnd base rates'!I$7)
+($E997*'fnd base rates'!I$8)
+($F997*'fnd base rates'!I$9)
+($G997*'fnd base rates'!I$10)
+($H997*'fnd base rates'!I$11)
+($I997*'fnd base rates'!I$12)
+($J997*'fnd base rates'!I$13)
+($K997*'fnd base rates'!I$14)
+($M997*'fnd base rates'!I$16)
+($N997*'fnd base rates'!I$17)
+($O997*'fnd base rates'!I$18)
+($P997*VLOOKUP($S997+12,rate_basefnd,9)))
*$R997</f>
        <v>1206.68</v>
      </c>
      <c r="AB997" s="68">
        <f>(($D997*'fnd base rates'!J$7)
+($E997*'fnd base rates'!J$8)
+($F997*'fnd base rates'!J$9)
+($G997*'fnd base rates'!J$10)
+($H997*'fnd base rates'!J$11)
+($I997*'fnd base rates'!J$12)
+($J997*'fnd base rates'!J$13)
+($K997*'fnd base rates'!J$14)
+($M997*'fnd base rates'!J$16)
+($N997*'fnd base rates'!J$17)
+($O997*'fnd base rates'!J$18)
+($P997*VLOOKUP($S997+12,rate_basefnd,10)))
*$R997</f>
        <v>1898.78</v>
      </c>
      <c r="AC997" s="68">
        <f>(($D997*'fnd base rates'!K$7)
+($E997*'fnd base rates'!K$8)
+($F997*'fnd base rates'!K$9)
+($G997*'fnd base rates'!K$10)
+($H997*'fnd base rates'!K$11)
+($I997*'fnd base rates'!K$12)
+($J997*'fnd base rates'!K$13)
+($K997*'fnd base rates'!K$14)
+($M997*'fnd base rates'!K$16)
+($N997*'fnd base rates'!K$17)
+($O997*'fnd base rates'!K$18)
+($P997*VLOOKUP($S997+12,rate_basefnd,11)))
*$R997</f>
        <v>2451.172</v>
      </c>
      <c r="AD997" s="68">
        <f>(($D997*'fnd base rates'!L$7)
+($E997*'fnd base rates'!L$8)
+($F997*'fnd base rates'!L$9)
+($G997*'fnd base rates'!L$10)
+($H997*'fnd base rates'!L$11)
+($I997*'fnd base rates'!L$12)
+($J997*'fnd base rates'!L$13)
+($K997*'fnd base rates'!L$14)
+($M997*'fnd base rates'!L$16)
+($N997*'fnd base rates'!L$17)
+($O997*'fnd base rates'!L$18)
+($P997*VLOOKUP($S997+12,rate_basefnd,12)))</f>
        <v>5916.2775999999994</v>
      </c>
      <c r="AE997" s="68">
        <f>(($D997*'fnd base rates'!M$7)
+($E997*'fnd base rates'!M$8)
+($F997*'fnd base rates'!M$9)
+($G997*'fnd base rates'!M$10)
+($H997*'fnd base rates'!M$11)
+($I997*'fnd base rates'!M$12)
+($J997*'fnd base rates'!M$13)
+($K997*'fnd base rates'!M$14)
+($M997*'fnd base rates'!M$16)
+($N997*'fnd base rates'!M$17)
+($O997*'fnd base rates'!M$18)
+($P997*VLOOKUP($S997+12,rate_basefnd,13)))</f>
        <v>0</v>
      </c>
      <c r="AF997" s="3">
        <f t="shared" si="213"/>
        <v>36070.047999999995</v>
      </c>
      <c r="AH997" s="205">
        <f t="shared" si="214"/>
        <v>3515287135</v>
      </c>
      <c r="AI997" s="3" t="str">
        <f t="shared" si="216"/>
        <v>3515</v>
      </c>
      <c r="AJ997" s="1" t="str">
        <f t="shared" si="217"/>
        <v>287</v>
      </c>
      <c r="AK997" s="1" t="str">
        <f t="shared" si="218"/>
        <v>135</v>
      </c>
      <c r="AL997" s="3">
        <f t="shared" si="215"/>
        <v>1</v>
      </c>
      <c r="AM997" s="3">
        <f t="shared" si="224"/>
        <v>2</v>
      </c>
      <c r="AN997" s="3">
        <f t="shared" si="219"/>
        <v>36070.047999999995</v>
      </c>
      <c r="AO997" s="3">
        <f t="shared" si="220"/>
        <v>18035</v>
      </c>
      <c r="AP997" s="3">
        <f t="shared" si="211"/>
        <v>7184</v>
      </c>
      <c r="AQ997" s="3">
        <v>10851</v>
      </c>
      <c r="AS997" s="68"/>
      <c r="AT997" s="68"/>
      <c r="AX997" s="4">
        <f t="shared" si="221"/>
        <v>0</v>
      </c>
      <c r="AZ997" s="4">
        <f t="shared" si="222"/>
        <v>0</v>
      </c>
      <c r="BB997" s="4"/>
    </row>
    <row r="998" spans="1:54" s="3" customFormat="1">
      <c r="A998" s="205" t="str">
        <f t="shared" si="223"/>
        <v>3515</v>
      </c>
      <c r="B998" s="1">
        <v>3515287151</v>
      </c>
      <c r="C998" s="7" t="s">
        <v>148</v>
      </c>
      <c r="D998" s="8">
        <f>'fnd enro'!D998</f>
        <v>0</v>
      </c>
      <c r="E998" s="8">
        <f>'fnd enro'!E998</f>
        <v>0</v>
      </c>
      <c r="F998" s="8">
        <f>'fnd enro'!F998</f>
        <v>0</v>
      </c>
      <c r="G998" s="8">
        <f>'fnd enro'!G998</f>
        <v>0</v>
      </c>
      <c r="H998" s="8">
        <f>'fnd enro'!H998</f>
        <v>1</v>
      </c>
      <c r="I998" s="8">
        <f>'fnd enro'!I998</f>
        <v>0</v>
      </c>
      <c r="J998" s="8">
        <f>'fnd enro'!J998</f>
        <v>0</v>
      </c>
      <c r="K998" s="9">
        <f>'fnd enro'!K998</f>
        <v>0.04</v>
      </c>
      <c r="L998" s="8">
        <f>'fnd enro'!L998</f>
        <v>0</v>
      </c>
      <c r="M998" s="8">
        <f>'fnd enro'!M998</f>
        <v>0</v>
      </c>
      <c r="N998" s="8">
        <f>'fnd enro'!N998</f>
        <v>0</v>
      </c>
      <c r="O998" s="8">
        <f>'fnd enro'!O998</f>
        <v>0</v>
      </c>
      <c r="P998" s="8">
        <f>'fnd enro'!P998</f>
        <v>0</v>
      </c>
      <c r="Q998" s="8">
        <f>'fnd enro'!R998</f>
        <v>1</v>
      </c>
      <c r="R998" s="9">
        <f t="shared" si="212"/>
        <v>1</v>
      </c>
      <c r="S998" s="8">
        <f>VALUE('fnd enro'!Q998)</f>
        <v>8</v>
      </c>
      <c r="T998" s="1"/>
      <c r="U998" s="68">
        <f>(($D998*'fnd base rates'!C$7)
+($E998*'fnd base rates'!C$8)
+($F998*'fnd base rates'!C$9)
+($G998*'fnd base rates'!C$10)
+($H998*'fnd base rates'!C$11)
+($I998*'fnd base rates'!C$12)
+($J998*'fnd base rates'!C$13)
+($K998*'fnd base rates'!C$14)
+($M998*'fnd base rates'!C$16)
+($N998*'fnd base rates'!C$17)
+($O998*'fnd base rates'!C$18)
+($P998*VLOOKUP($S998+12,rate_basefnd,3)))
*$R998</f>
        <v>599.66120000000001</v>
      </c>
      <c r="V998" s="68">
        <f>(($D998*'fnd base rates'!D$7)
+($E998*'fnd base rates'!D$8)
+($F998*'fnd base rates'!D$9)
+($G998*'fnd base rates'!D$10)
+($H998*'fnd base rates'!D$11)
+($I998*'fnd base rates'!D$12)
+($J998*'fnd base rates'!D$13)
+($K998*'fnd base rates'!D$14)
+($M998*'fnd base rates'!D$16)
+($N998*'fnd base rates'!D$17)
+($O998*'fnd base rates'!D$18)
+($P998*VLOOKUP($S998+12,rate_basefnd,4)))
*$R998</f>
        <v>848.74</v>
      </c>
      <c r="W998" s="68">
        <f>(($D998*'fnd base rates'!E$7)
+($E998*'fnd base rates'!E$8)
+($F998*'fnd base rates'!E$9)
+($G998*'fnd base rates'!E$10)
+($H998*'fnd base rates'!E$11)
+($I998*'fnd base rates'!E$12)
+($J998*'fnd base rates'!E$13)
+($K998*'fnd base rates'!E$14)
+($M998*'fnd base rates'!E$16)
+($N998*'fnd base rates'!E$17)
+($O998*'fnd base rates'!E$18)
+($P998*VLOOKUP($S998+12,rate_basefnd,5)))
*$R998</f>
        <v>3852.7308000000003</v>
      </c>
      <c r="X998" s="68">
        <f>(($D998*'fnd base rates'!F$7)
+($E998*'fnd base rates'!F$8)
+($F998*'fnd base rates'!F$9)
+($G998*'fnd base rates'!F$10)
+($H998*'fnd base rates'!F$11)
+($I998*'fnd base rates'!F$12)
+($J998*'fnd base rates'!F$13)
+($K998*'fnd base rates'!F$14)
+($M998*'fnd base rates'!F$16)
+($N998*'fnd base rates'!F$17)
+($O998*'fnd base rates'!F$18)
+($P998*VLOOKUP($S998+12,rate_basefnd,6)))
*$R998</f>
        <v>1118.2128</v>
      </c>
      <c r="Y998" s="68">
        <f>(($D998*'fnd base rates'!G$7)
+($E998*'fnd base rates'!G$8)
+($F998*'fnd base rates'!G$9)
+($G998*'fnd base rates'!G$10)
+($H998*'fnd base rates'!G$11)
+($I998*'fnd base rates'!G$12)
+($J998*'fnd base rates'!G$13)
+($K998*'fnd base rates'!G$14)
+($M998*'fnd base rates'!G$16)
+($N998*'fnd base rates'!G$17)
+($O998*'fnd base rates'!G$18)
+($P998*VLOOKUP($S998+12,rate_basefnd,7)))
*$R998</f>
        <v>187.59039999999999</v>
      </c>
      <c r="Z998" s="68">
        <f>(($D998*'fnd base rates'!H$7)
+($E998*'fnd base rates'!H$8)
+($F998*'fnd base rates'!H$9)
+($G998*'fnd base rates'!H$10)
+($H998*'fnd base rates'!H$11)
+($I998*'fnd base rates'!H$12)
+($J998*'fnd base rates'!H$13)
+($K998*'fnd base rates'!H$14)
+($M998*'fnd base rates'!H$16)
+($N998*'fnd base rates'!H$17)
+($O998*'fnd base rates'!H$18)
+($P998*VLOOKUP($S998+12,rate_basefnd,8)))</f>
        <v>581.30399999999997</v>
      </c>
      <c r="AA998" s="68">
        <f>(($D998*'fnd base rates'!I$7)
+($E998*'fnd base rates'!I$8)
+($F998*'fnd base rates'!I$9)
+($G998*'fnd base rates'!I$10)
+($H998*'fnd base rates'!I$11)
+($I998*'fnd base rates'!I$12)
+($J998*'fnd base rates'!I$13)
+($K998*'fnd base rates'!I$14)
+($M998*'fnd base rates'!I$16)
+($N998*'fnd base rates'!I$17)
+($O998*'fnd base rates'!I$18)
+($P998*VLOOKUP($S998+12,rate_basefnd,9)))
*$R998</f>
        <v>453.16</v>
      </c>
      <c r="AB998" s="68">
        <f>(($D998*'fnd base rates'!J$7)
+($E998*'fnd base rates'!J$8)
+($F998*'fnd base rates'!J$9)
+($G998*'fnd base rates'!J$10)
+($H998*'fnd base rates'!J$11)
+($I998*'fnd base rates'!J$12)
+($J998*'fnd base rates'!J$13)
+($K998*'fnd base rates'!J$14)
+($M998*'fnd base rates'!J$16)
+($N998*'fnd base rates'!J$17)
+($O998*'fnd base rates'!J$18)
+($P998*VLOOKUP($S998+12,rate_basefnd,10)))
*$R998</f>
        <v>276.02</v>
      </c>
      <c r="AC998" s="68">
        <f>(($D998*'fnd base rates'!K$7)
+($E998*'fnd base rates'!K$8)
+($F998*'fnd base rates'!K$9)
+($G998*'fnd base rates'!K$10)
+($H998*'fnd base rates'!K$11)
+($I998*'fnd base rates'!K$12)
+($J998*'fnd base rates'!K$13)
+($K998*'fnd base rates'!K$14)
+($M998*'fnd base rates'!K$16)
+($N998*'fnd base rates'!K$17)
+($O998*'fnd base rates'!K$18)
+($P998*VLOOKUP($S998+12,rate_basefnd,11)))
*$R998</f>
        <v>1316.4959999999999</v>
      </c>
      <c r="AD998" s="68">
        <f>(($D998*'fnd base rates'!L$7)
+($E998*'fnd base rates'!L$8)
+($F998*'fnd base rates'!L$9)
+($G998*'fnd base rates'!L$10)
+($H998*'fnd base rates'!L$11)
+($I998*'fnd base rates'!L$12)
+($J998*'fnd base rates'!L$13)
+($K998*'fnd base rates'!L$14)
+($M998*'fnd base rates'!L$16)
+($N998*'fnd base rates'!L$17)
+($O998*'fnd base rates'!L$18)
+($P998*VLOOKUP($S998+12,rate_basefnd,12)))</f>
        <v>2428.6587999999997</v>
      </c>
      <c r="AE998" s="68">
        <f>(($D998*'fnd base rates'!M$7)
+($E998*'fnd base rates'!M$8)
+($F998*'fnd base rates'!M$9)
+($G998*'fnd base rates'!M$10)
+($H998*'fnd base rates'!M$11)
+($I998*'fnd base rates'!M$12)
+($J998*'fnd base rates'!M$13)
+($K998*'fnd base rates'!M$14)
+($M998*'fnd base rates'!M$16)
+($N998*'fnd base rates'!M$17)
+($O998*'fnd base rates'!M$18)
+($P998*VLOOKUP($S998+12,rate_basefnd,13)))</f>
        <v>0</v>
      </c>
      <c r="AF998" s="3">
        <f t="shared" si="213"/>
        <v>11662.573999999999</v>
      </c>
      <c r="AH998" s="205">
        <f t="shared" si="214"/>
        <v>3515287151</v>
      </c>
      <c r="AI998" s="3" t="str">
        <f t="shared" si="216"/>
        <v>3515</v>
      </c>
      <c r="AJ998" s="1" t="str">
        <f t="shared" si="217"/>
        <v>287</v>
      </c>
      <c r="AK998" s="1" t="str">
        <f t="shared" si="218"/>
        <v>151</v>
      </c>
      <c r="AL998" s="3">
        <f t="shared" si="215"/>
        <v>1</v>
      </c>
      <c r="AM998" s="3">
        <f t="shared" si="224"/>
        <v>1</v>
      </c>
      <c r="AN998" s="3">
        <f t="shared" si="219"/>
        <v>11662.573999999999</v>
      </c>
      <c r="AO998" s="3">
        <f t="shared" si="220"/>
        <v>11663</v>
      </c>
      <c r="AP998" s="3">
        <f t="shared" si="211"/>
        <v>626</v>
      </c>
      <c r="AQ998" s="3">
        <v>11037</v>
      </c>
      <c r="AS998" s="68"/>
      <c r="AT998" s="68"/>
      <c r="AX998" s="4">
        <f t="shared" si="221"/>
        <v>0</v>
      </c>
      <c r="AZ998" s="4">
        <f t="shared" si="222"/>
        <v>0</v>
      </c>
      <c r="BB998" s="4"/>
    </row>
    <row r="999" spans="1:54" s="3" customFormat="1">
      <c r="A999" s="205" t="str">
        <f t="shared" si="223"/>
        <v>3515</v>
      </c>
      <c r="B999" s="1">
        <v>3515287191</v>
      </c>
      <c r="C999" s="7" t="s">
        <v>148</v>
      </c>
      <c r="D999" s="8">
        <f>'fnd enro'!D999</f>
        <v>0</v>
      </c>
      <c r="E999" s="8">
        <f>'fnd enro'!E999</f>
        <v>0</v>
      </c>
      <c r="F999" s="8">
        <f>'fnd enro'!F999</f>
        <v>2</v>
      </c>
      <c r="G999" s="8">
        <f>'fnd enro'!G999</f>
        <v>14</v>
      </c>
      <c r="H999" s="8">
        <f>'fnd enro'!H999</f>
        <v>9</v>
      </c>
      <c r="I999" s="8">
        <f>'fnd enro'!I999</f>
        <v>0</v>
      </c>
      <c r="J999" s="8">
        <f>'fnd enro'!J999</f>
        <v>0</v>
      </c>
      <c r="K999" s="9">
        <f>'fnd enro'!K999</f>
        <v>1</v>
      </c>
      <c r="L999" s="8">
        <f>'fnd enro'!L999</f>
        <v>0</v>
      </c>
      <c r="M999" s="8">
        <f>'fnd enro'!M999</f>
        <v>1</v>
      </c>
      <c r="N999" s="8">
        <f>'fnd enro'!N999</f>
        <v>0</v>
      </c>
      <c r="O999" s="8">
        <f>'fnd enro'!O999</f>
        <v>0</v>
      </c>
      <c r="P999" s="8">
        <f>'fnd enro'!P999</f>
        <v>4</v>
      </c>
      <c r="Q999" s="8">
        <f>'fnd enro'!R999</f>
        <v>25</v>
      </c>
      <c r="R999" s="9">
        <f t="shared" si="212"/>
        <v>1</v>
      </c>
      <c r="S999" s="8">
        <f>VALUE('fnd enro'!Q999)</f>
        <v>7</v>
      </c>
      <c r="T999" s="1"/>
      <c r="U999" s="68">
        <f>(($D999*'fnd base rates'!C$7)
+($E999*'fnd base rates'!C$8)
+($F999*'fnd base rates'!C$9)
+($G999*'fnd base rates'!C$10)
+($H999*'fnd base rates'!C$11)
+($I999*'fnd base rates'!C$12)
+($J999*'fnd base rates'!C$13)
+($K999*'fnd base rates'!C$14)
+($M999*'fnd base rates'!C$16)
+($N999*'fnd base rates'!C$17)
+($O999*'fnd base rates'!C$18)
+($P999*VLOOKUP($S999+12,rate_basefnd,3)))
*$R999</f>
        <v>15467.150000000001</v>
      </c>
      <c r="V999" s="68">
        <f>(($D999*'fnd base rates'!D$7)
+($E999*'fnd base rates'!D$8)
+($F999*'fnd base rates'!D$9)
+($G999*'fnd base rates'!D$10)
+($H999*'fnd base rates'!D$11)
+($I999*'fnd base rates'!D$12)
+($J999*'fnd base rates'!D$13)
+($K999*'fnd base rates'!D$14)
+($M999*'fnd base rates'!D$16)
+($N999*'fnd base rates'!D$17)
+($O999*'fnd base rates'!D$18)
+($P999*VLOOKUP($S999+12,rate_basefnd,4)))
*$R999</f>
        <v>23111.93</v>
      </c>
      <c r="W999" s="68">
        <f>(($D999*'fnd base rates'!E$7)
+($E999*'fnd base rates'!E$8)
+($F999*'fnd base rates'!E$9)
+($G999*'fnd base rates'!E$10)
+($H999*'fnd base rates'!E$11)
+($I999*'fnd base rates'!E$12)
+($J999*'fnd base rates'!E$13)
+($K999*'fnd base rates'!E$14)
+($M999*'fnd base rates'!E$16)
+($N999*'fnd base rates'!E$17)
+($O999*'fnd base rates'!E$18)
+($P999*VLOOKUP($S999+12,rate_basefnd,5)))
*$R999</f>
        <v>121691.55</v>
      </c>
      <c r="X999" s="68">
        <f>(($D999*'fnd base rates'!F$7)
+($E999*'fnd base rates'!F$8)
+($F999*'fnd base rates'!F$9)
+($G999*'fnd base rates'!F$10)
+($H999*'fnd base rates'!F$11)
+($I999*'fnd base rates'!F$12)
+($J999*'fnd base rates'!F$13)
+($K999*'fnd base rates'!F$14)
+($M999*'fnd base rates'!F$16)
+($N999*'fnd base rates'!F$17)
+($O999*'fnd base rates'!F$18)
+($P999*VLOOKUP($S999+12,rate_basefnd,6)))
*$R999</f>
        <v>32640.109999999997</v>
      </c>
      <c r="Y999" s="68">
        <f>(($D999*'fnd base rates'!G$7)
+($E999*'fnd base rates'!G$8)
+($F999*'fnd base rates'!G$9)
+($G999*'fnd base rates'!G$10)
+($H999*'fnd base rates'!G$11)
+($I999*'fnd base rates'!G$12)
+($J999*'fnd base rates'!G$13)
+($K999*'fnd base rates'!G$14)
+($M999*'fnd base rates'!G$16)
+($N999*'fnd base rates'!G$17)
+($O999*'fnd base rates'!G$18)
+($P999*VLOOKUP($S999+12,rate_basefnd,7)))
*$R999</f>
        <v>5340.12</v>
      </c>
      <c r="Z999" s="68">
        <f>(($D999*'fnd base rates'!H$7)
+($E999*'fnd base rates'!H$8)
+($F999*'fnd base rates'!H$9)
+($G999*'fnd base rates'!H$10)
+($H999*'fnd base rates'!H$11)
+($I999*'fnd base rates'!H$12)
+($J999*'fnd base rates'!H$13)
+($K999*'fnd base rates'!H$14)
+($M999*'fnd base rates'!H$16)
+($N999*'fnd base rates'!H$17)
+($O999*'fnd base rates'!H$18)
+($P999*VLOOKUP($S999+12,rate_basefnd,8)))</f>
        <v>14805.37</v>
      </c>
      <c r="AA999" s="68">
        <f>(($D999*'fnd base rates'!I$7)
+($E999*'fnd base rates'!I$8)
+($F999*'fnd base rates'!I$9)
+($G999*'fnd base rates'!I$10)
+($H999*'fnd base rates'!I$11)
+($I999*'fnd base rates'!I$12)
+($J999*'fnd base rates'!I$13)
+($K999*'fnd base rates'!I$14)
+($M999*'fnd base rates'!I$16)
+($N999*'fnd base rates'!I$17)
+($O999*'fnd base rates'!I$18)
+($P999*VLOOKUP($S999+12,rate_basefnd,9)))
*$R999</f>
        <v>12084.490000000002</v>
      </c>
      <c r="AB999" s="68">
        <f>(($D999*'fnd base rates'!J$7)
+($E999*'fnd base rates'!J$8)
+($F999*'fnd base rates'!J$9)
+($G999*'fnd base rates'!J$10)
+($H999*'fnd base rates'!J$11)
+($I999*'fnd base rates'!J$12)
+($J999*'fnd base rates'!J$13)
+($K999*'fnd base rates'!J$14)
+($M999*'fnd base rates'!J$16)
+($N999*'fnd base rates'!J$17)
+($O999*'fnd base rates'!J$18)
+($P999*VLOOKUP($S999+12,rate_basefnd,10)))
*$R999</f>
        <v>8561.39</v>
      </c>
      <c r="AC999" s="68">
        <f>(($D999*'fnd base rates'!K$7)
+($E999*'fnd base rates'!K$8)
+($F999*'fnd base rates'!K$9)
+($G999*'fnd base rates'!K$10)
+($H999*'fnd base rates'!K$11)
+($I999*'fnd base rates'!K$12)
+($J999*'fnd base rates'!K$13)
+($K999*'fnd base rates'!K$14)
+($M999*'fnd base rates'!K$16)
+($N999*'fnd base rates'!K$17)
+($O999*'fnd base rates'!K$18)
+($P999*VLOOKUP($S999+12,rate_basefnd,11)))
*$R999</f>
        <v>31819.320000000003</v>
      </c>
      <c r="AD999" s="68">
        <f>(($D999*'fnd base rates'!L$7)
+($E999*'fnd base rates'!L$8)
+($F999*'fnd base rates'!L$9)
+($G999*'fnd base rates'!L$10)
+($H999*'fnd base rates'!L$11)
+($I999*'fnd base rates'!L$12)
+($J999*'fnd base rates'!L$13)
+($K999*'fnd base rates'!L$14)
+($M999*'fnd base rates'!L$16)
+($N999*'fnd base rates'!L$17)
+($O999*'fnd base rates'!L$18)
+($P999*VLOOKUP($S999+12,rate_basefnd,12)))</f>
        <v>61520.43</v>
      </c>
      <c r="AE999" s="68">
        <f>(($D999*'fnd base rates'!M$7)
+($E999*'fnd base rates'!M$8)
+($F999*'fnd base rates'!M$9)
+($G999*'fnd base rates'!M$10)
+($H999*'fnd base rates'!M$11)
+($I999*'fnd base rates'!M$12)
+($J999*'fnd base rates'!M$13)
+($K999*'fnd base rates'!M$14)
+($M999*'fnd base rates'!M$16)
+($N999*'fnd base rates'!M$17)
+($O999*'fnd base rates'!M$18)
+($P999*VLOOKUP($S999+12,rate_basefnd,13)))</f>
        <v>0</v>
      </c>
      <c r="AF999" s="3">
        <f t="shared" si="213"/>
        <v>327041.86</v>
      </c>
      <c r="AH999" s="205">
        <f t="shared" si="214"/>
        <v>3515287191</v>
      </c>
      <c r="AI999" s="3" t="str">
        <f t="shared" si="216"/>
        <v>3515</v>
      </c>
      <c r="AJ999" s="1" t="str">
        <f t="shared" si="217"/>
        <v>287</v>
      </c>
      <c r="AK999" s="1" t="str">
        <f t="shared" si="218"/>
        <v>191</v>
      </c>
      <c r="AL999" s="3">
        <f t="shared" si="215"/>
        <v>1</v>
      </c>
      <c r="AM999" s="3">
        <f t="shared" si="224"/>
        <v>25</v>
      </c>
      <c r="AN999" s="3">
        <f t="shared" si="219"/>
        <v>327041.86</v>
      </c>
      <c r="AO999" s="3">
        <f t="shared" si="220"/>
        <v>13082</v>
      </c>
      <c r="AP999" s="3">
        <f t="shared" si="211"/>
        <v>390</v>
      </c>
      <c r="AQ999" s="3">
        <v>12692</v>
      </c>
      <c r="AS999" s="68"/>
      <c r="AT999" s="68"/>
      <c r="AX999" s="4">
        <f t="shared" si="221"/>
        <v>0</v>
      </c>
      <c r="AZ999" s="4">
        <f t="shared" si="222"/>
        <v>0</v>
      </c>
      <c r="BB999" s="4"/>
    </row>
    <row r="1000" spans="1:54" s="3" customFormat="1">
      <c r="A1000" s="205" t="str">
        <f t="shared" si="223"/>
        <v>3515</v>
      </c>
      <c r="B1000" s="1">
        <v>3515287215</v>
      </c>
      <c r="C1000" s="7" t="s">
        <v>148</v>
      </c>
      <c r="D1000" s="8">
        <f>'fnd enro'!D1000</f>
        <v>0</v>
      </c>
      <c r="E1000" s="8">
        <f>'fnd enro'!E1000</f>
        <v>0</v>
      </c>
      <c r="F1000" s="8">
        <f>'fnd enro'!F1000</f>
        <v>0</v>
      </c>
      <c r="G1000" s="8">
        <f>'fnd enro'!G1000</f>
        <v>12</v>
      </c>
      <c r="H1000" s="8">
        <f>'fnd enro'!H1000</f>
        <v>2</v>
      </c>
      <c r="I1000" s="8">
        <f>'fnd enro'!I1000</f>
        <v>0</v>
      </c>
      <c r="J1000" s="8">
        <f>'fnd enro'!J1000</f>
        <v>0</v>
      </c>
      <c r="K1000" s="9">
        <f>'fnd enro'!K1000</f>
        <v>0.56000000000000005</v>
      </c>
      <c r="L1000" s="8">
        <f>'fnd enro'!L1000</f>
        <v>0</v>
      </c>
      <c r="M1000" s="8">
        <f>'fnd enro'!M1000</f>
        <v>0</v>
      </c>
      <c r="N1000" s="8">
        <f>'fnd enro'!N1000</f>
        <v>0</v>
      </c>
      <c r="O1000" s="8">
        <f>'fnd enro'!O1000</f>
        <v>0</v>
      </c>
      <c r="P1000" s="8">
        <f>'fnd enro'!P1000</f>
        <v>7</v>
      </c>
      <c r="Q1000" s="8">
        <f>'fnd enro'!R1000</f>
        <v>14</v>
      </c>
      <c r="R1000" s="9">
        <f t="shared" si="212"/>
        <v>1</v>
      </c>
      <c r="S1000" s="8">
        <f>VALUE('fnd enro'!Q1000)</f>
        <v>12</v>
      </c>
      <c r="T1000" s="1"/>
      <c r="U1000" s="68">
        <f>(($D1000*'fnd base rates'!C$7)
+($E1000*'fnd base rates'!C$8)
+($F1000*'fnd base rates'!C$9)
+($G1000*'fnd base rates'!C$10)
+($H1000*'fnd base rates'!C$11)
+($I1000*'fnd base rates'!C$12)
+($J1000*'fnd base rates'!C$13)
+($K1000*'fnd base rates'!C$14)
+($M1000*'fnd base rates'!C$16)
+($N1000*'fnd base rates'!C$17)
+($O1000*'fnd base rates'!C$18)
+($P1000*VLOOKUP($S1000+12,rate_basefnd,3)))
*$R1000</f>
        <v>9397.6567999999988</v>
      </c>
      <c r="V1000" s="68">
        <f>(($D1000*'fnd base rates'!D$7)
+($E1000*'fnd base rates'!D$8)
+($F1000*'fnd base rates'!D$9)
+($G1000*'fnd base rates'!D$10)
+($H1000*'fnd base rates'!D$11)
+($I1000*'fnd base rates'!D$12)
+($J1000*'fnd base rates'!D$13)
+($K1000*'fnd base rates'!D$14)
+($M1000*'fnd base rates'!D$16)
+($N1000*'fnd base rates'!D$17)
+($O1000*'fnd base rates'!D$18)
+($P1000*VLOOKUP($S1000+12,rate_basefnd,4)))
*$R1000</f>
        <v>16631.650000000001</v>
      </c>
      <c r="W1000" s="68">
        <f>(($D1000*'fnd base rates'!E$7)
+($E1000*'fnd base rates'!E$8)
+($F1000*'fnd base rates'!E$9)
+($G1000*'fnd base rates'!E$10)
+($H1000*'fnd base rates'!E$11)
+($I1000*'fnd base rates'!E$12)
+($J1000*'fnd base rates'!E$13)
+($K1000*'fnd base rates'!E$14)
+($M1000*'fnd base rates'!E$16)
+($N1000*'fnd base rates'!E$17)
+($O1000*'fnd base rates'!E$18)
+($P1000*VLOOKUP($S1000+12,rate_basefnd,5)))
*$R1000</f>
        <v>105904.18120000001</v>
      </c>
      <c r="X1000" s="68">
        <f>(($D1000*'fnd base rates'!F$7)
+($E1000*'fnd base rates'!F$8)
+($F1000*'fnd base rates'!F$9)
+($G1000*'fnd base rates'!F$10)
+($H1000*'fnd base rates'!F$11)
+($I1000*'fnd base rates'!F$12)
+($J1000*'fnd base rates'!F$13)
+($K1000*'fnd base rates'!F$14)
+($M1000*'fnd base rates'!F$16)
+($N1000*'fnd base rates'!F$17)
+($O1000*'fnd base rates'!F$18)
+($P1000*VLOOKUP($S1000+12,rate_basefnd,6)))
*$R1000</f>
        <v>19010.4192</v>
      </c>
      <c r="Y1000" s="68">
        <f>(($D1000*'fnd base rates'!G$7)
+($E1000*'fnd base rates'!G$8)
+($F1000*'fnd base rates'!G$9)
+($G1000*'fnd base rates'!G$10)
+($H1000*'fnd base rates'!G$11)
+($I1000*'fnd base rates'!G$12)
+($J1000*'fnd base rates'!G$13)
+($K1000*'fnd base rates'!G$14)
+($M1000*'fnd base rates'!G$16)
+($N1000*'fnd base rates'!G$17)
+($O1000*'fnd base rates'!G$18)
+($P1000*VLOOKUP($S1000+12,rate_basefnd,7)))
*$R1000</f>
        <v>4720.4655999999995</v>
      </c>
      <c r="Z1000" s="68">
        <f>(($D1000*'fnd base rates'!H$7)
+($E1000*'fnd base rates'!H$8)
+($F1000*'fnd base rates'!H$9)
+($G1000*'fnd base rates'!H$10)
+($H1000*'fnd base rates'!H$11)
+($I1000*'fnd base rates'!H$12)
+($J1000*'fnd base rates'!H$13)
+($K1000*'fnd base rates'!H$14)
+($M1000*'fnd base rates'!H$16)
+($N1000*'fnd base rates'!H$17)
+($O1000*'fnd base rates'!H$18)
+($P1000*VLOOKUP($S1000+12,rate_basefnd,8)))</f>
        <v>8483.0760000000009</v>
      </c>
      <c r="AA1000" s="68">
        <f>(($D1000*'fnd base rates'!I$7)
+($E1000*'fnd base rates'!I$8)
+($F1000*'fnd base rates'!I$9)
+($G1000*'fnd base rates'!I$10)
+($H1000*'fnd base rates'!I$11)
+($I1000*'fnd base rates'!I$12)
+($J1000*'fnd base rates'!I$13)
+($K1000*'fnd base rates'!I$14)
+($M1000*'fnd base rates'!I$16)
+($N1000*'fnd base rates'!I$17)
+($O1000*'fnd base rates'!I$18)
+($P1000*VLOOKUP($S1000+12,rate_basefnd,9)))
*$R1000</f>
        <v>8221.57</v>
      </c>
      <c r="AB1000" s="68">
        <f>(($D1000*'fnd base rates'!J$7)
+($E1000*'fnd base rates'!J$8)
+($F1000*'fnd base rates'!J$9)
+($G1000*'fnd base rates'!J$10)
+($H1000*'fnd base rates'!J$11)
+($I1000*'fnd base rates'!J$12)
+($J1000*'fnd base rates'!J$13)
+($K1000*'fnd base rates'!J$14)
+($M1000*'fnd base rates'!J$16)
+($N1000*'fnd base rates'!J$17)
+($O1000*'fnd base rates'!J$18)
+($P1000*VLOOKUP($S1000+12,rate_basefnd,10)))
*$R1000</f>
        <v>12334.88</v>
      </c>
      <c r="AC1000" s="68">
        <f>(($D1000*'fnd base rates'!K$7)
+($E1000*'fnd base rates'!K$8)
+($F1000*'fnd base rates'!K$9)
+($G1000*'fnd base rates'!K$10)
+($H1000*'fnd base rates'!K$11)
+($I1000*'fnd base rates'!K$12)
+($J1000*'fnd base rates'!K$13)
+($K1000*'fnd base rates'!K$14)
+($M1000*'fnd base rates'!K$16)
+($N1000*'fnd base rates'!K$17)
+($O1000*'fnd base rates'!K$18)
+($P1000*VLOOKUP($S1000+12,rate_basefnd,11)))
*$R1000</f>
        <v>17340.024000000001</v>
      </c>
      <c r="AD1000" s="68">
        <f>(($D1000*'fnd base rates'!L$7)
+($E1000*'fnd base rates'!L$8)
+($F1000*'fnd base rates'!L$9)
+($G1000*'fnd base rates'!L$10)
+($H1000*'fnd base rates'!L$11)
+($I1000*'fnd base rates'!L$12)
+($J1000*'fnd base rates'!L$13)
+($K1000*'fnd base rates'!L$14)
+($M1000*'fnd base rates'!L$16)
+($N1000*'fnd base rates'!L$17)
+($O1000*'fnd base rates'!L$18)
+($P1000*VLOOKUP($S1000+12,rate_basefnd,12)))</f>
        <v>40702.843200000003</v>
      </c>
      <c r="AE1000" s="68">
        <f>(($D1000*'fnd base rates'!M$7)
+($E1000*'fnd base rates'!M$8)
+($F1000*'fnd base rates'!M$9)
+($G1000*'fnd base rates'!M$10)
+($H1000*'fnd base rates'!M$11)
+($I1000*'fnd base rates'!M$12)
+($J1000*'fnd base rates'!M$13)
+($K1000*'fnd base rates'!M$14)
+($M1000*'fnd base rates'!M$16)
+($N1000*'fnd base rates'!M$17)
+($O1000*'fnd base rates'!M$18)
+($P1000*VLOOKUP($S1000+12,rate_basefnd,13)))</f>
        <v>0</v>
      </c>
      <c r="AF1000" s="3">
        <f t="shared" si="213"/>
        <v>242746.76600000003</v>
      </c>
      <c r="AH1000" s="205">
        <f t="shared" si="214"/>
        <v>3515287215</v>
      </c>
      <c r="AI1000" s="3" t="str">
        <f t="shared" si="216"/>
        <v>3515</v>
      </c>
      <c r="AJ1000" s="1" t="str">
        <f t="shared" si="217"/>
        <v>287</v>
      </c>
      <c r="AK1000" s="1" t="str">
        <f t="shared" si="218"/>
        <v>215</v>
      </c>
      <c r="AL1000" s="3">
        <f t="shared" si="215"/>
        <v>1</v>
      </c>
      <c r="AM1000" s="3">
        <f t="shared" si="224"/>
        <v>14</v>
      </c>
      <c r="AN1000" s="3">
        <f t="shared" si="219"/>
        <v>242746.76600000003</v>
      </c>
      <c r="AO1000" s="3">
        <f t="shared" si="220"/>
        <v>17339</v>
      </c>
      <c r="AP1000" s="3">
        <f t="shared" si="211"/>
        <v>4302</v>
      </c>
      <c r="AQ1000" s="3">
        <v>13037</v>
      </c>
      <c r="AS1000" s="68"/>
      <c r="AT1000" s="68"/>
      <c r="AX1000" s="4">
        <f t="shared" si="221"/>
        <v>0</v>
      </c>
      <c r="AZ1000" s="4">
        <f t="shared" si="222"/>
        <v>0</v>
      </c>
      <c r="BB1000" s="4"/>
    </row>
    <row r="1001" spans="1:54" s="3" customFormat="1">
      <c r="A1001" s="205" t="str">
        <f t="shared" si="223"/>
        <v>3515</v>
      </c>
      <c r="B1001" s="1">
        <v>3515287227</v>
      </c>
      <c r="C1001" s="7" t="s">
        <v>148</v>
      </c>
      <c r="D1001" s="8">
        <f>'fnd enro'!D1001</f>
        <v>0</v>
      </c>
      <c r="E1001" s="8">
        <f>'fnd enro'!E1001</f>
        <v>0</v>
      </c>
      <c r="F1001" s="8">
        <f>'fnd enro'!F1001</f>
        <v>2</v>
      </c>
      <c r="G1001" s="8">
        <f>'fnd enro'!G1001</f>
        <v>11</v>
      </c>
      <c r="H1001" s="8">
        <f>'fnd enro'!H1001</f>
        <v>6</v>
      </c>
      <c r="I1001" s="8">
        <f>'fnd enro'!I1001</f>
        <v>0</v>
      </c>
      <c r="J1001" s="8">
        <f>'fnd enro'!J1001</f>
        <v>0</v>
      </c>
      <c r="K1001" s="9">
        <f>'fnd enro'!K1001</f>
        <v>0.76</v>
      </c>
      <c r="L1001" s="8">
        <f>'fnd enro'!L1001</f>
        <v>0</v>
      </c>
      <c r="M1001" s="8">
        <f>'fnd enro'!M1001</f>
        <v>1</v>
      </c>
      <c r="N1001" s="8">
        <f>'fnd enro'!N1001</f>
        <v>0</v>
      </c>
      <c r="O1001" s="8">
        <f>'fnd enro'!O1001</f>
        <v>0</v>
      </c>
      <c r="P1001" s="8">
        <f>'fnd enro'!P1001</f>
        <v>10</v>
      </c>
      <c r="Q1001" s="8">
        <f>'fnd enro'!R1001</f>
        <v>19</v>
      </c>
      <c r="R1001" s="9">
        <f t="shared" si="212"/>
        <v>1</v>
      </c>
      <c r="S1001" s="8">
        <f>VALUE('fnd enro'!Q1001)</f>
        <v>10</v>
      </c>
      <c r="T1001" s="1"/>
      <c r="U1001" s="68">
        <f>(($D1001*'fnd base rates'!C$7)
+($E1001*'fnd base rates'!C$8)
+($F1001*'fnd base rates'!C$9)
+($G1001*'fnd base rates'!C$10)
+($H1001*'fnd base rates'!C$11)
+($I1001*'fnd base rates'!C$12)
+($J1001*'fnd base rates'!C$13)
+($K1001*'fnd base rates'!C$14)
+($M1001*'fnd base rates'!C$16)
+($N1001*'fnd base rates'!C$17)
+($O1001*'fnd base rates'!C$18)
+($P1001*VLOOKUP($S1001+12,rate_basefnd,3)))
*$R1001</f>
        <v>12659.5628</v>
      </c>
      <c r="V1001" s="68">
        <f>(($D1001*'fnd base rates'!D$7)
+($E1001*'fnd base rates'!D$8)
+($F1001*'fnd base rates'!D$9)
+($G1001*'fnd base rates'!D$10)
+($H1001*'fnd base rates'!D$11)
+($I1001*'fnd base rates'!D$12)
+($J1001*'fnd base rates'!D$13)
+($K1001*'fnd base rates'!D$14)
+($M1001*'fnd base rates'!D$16)
+($N1001*'fnd base rates'!D$17)
+($O1001*'fnd base rates'!D$18)
+($P1001*VLOOKUP($S1001+12,rate_basefnd,4)))
*$R1001</f>
        <v>21764.73</v>
      </c>
      <c r="W1001" s="68">
        <f>(($D1001*'fnd base rates'!E$7)
+($E1001*'fnd base rates'!E$8)
+($F1001*'fnd base rates'!E$9)
+($G1001*'fnd base rates'!E$10)
+($H1001*'fnd base rates'!E$11)
+($I1001*'fnd base rates'!E$12)
+($J1001*'fnd base rates'!E$13)
+($K1001*'fnd base rates'!E$14)
+($M1001*'fnd base rates'!E$16)
+($N1001*'fnd base rates'!E$17)
+($O1001*'fnd base rates'!E$18)
+($P1001*VLOOKUP($S1001+12,rate_basefnd,5)))
*$R1001</f>
        <v>133734.08519999997</v>
      </c>
      <c r="X1001" s="68">
        <f>(($D1001*'fnd base rates'!F$7)
+($E1001*'fnd base rates'!F$8)
+($F1001*'fnd base rates'!F$9)
+($G1001*'fnd base rates'!F$10)
+($H1001*'fnd base rates'!F$11)
+($I1001*'fnd base rates'!F$12)
+($J1001*'fnd base rates'!F$13)
+($K1001*'fnd base rates'!F$14)
+($M1001*'fnd base rates'!F$16)
+($N1001*'fnd base rates'!F$17)
+($O1001*'fnd base rates'!F$18)
+($P1001*VLOOKUP($S1001+12,rate_basefnd,6)))
*$R1001</f>
        <v>25091.973199999997</v>
      </c>
      <c r="Y1001" s="68">
        <f>(($D1001*'fnd base rates'!G$7)
+($E1001*'fnd base rates'!G$8)
+($F1001*'fnd base rates'!G$9)
+($G1001*'fnd base rates'!G$10)
+($H1001*'fnd base rates'!G$11)
+($I1001*'fnd base rates'!G$12)
+($J1001*'fnd base rates'!G$13)
+($K1001*'fnd base rates'!G$14)
+($M1001*'fnd base rates'!G$16)
+($N1001*'fnd base rates'!G$17)
+($O1001*'fnd base rates'!G$18)
+($P1001*VLOOKUP($S1001+12,rate_basefnd,7)))
*$R1001</f>
        <v>6027.0576000000001</v>
      </c>
      <c r="Z1001" s="68">
        <f>(($D1001*'fnd base rates'!H$7)
+($E1001*'fnd base rates'!H$8)
+($F1001*'fnd base rates'!H$9)
+($G1001*'fnd base rates'!H$10)
+($H1001*'fnd base rates'!H$11)
+($I1001*'fnd base rates'!H$12)
+($J1001*'fnd base rates'!H$13)
+($K1001*'fnd base rates'!H$14)
+($M1001*'fnd base rates'!H$16)
+($N1001*'fnd base rates'!H$17)
+($O1001*'fnd base rates'!H$18)
+($P1001*VLOOKUP($S1001+12,rate_basefnd,8)))</f>
        <v>11589.486000000001</v>
      </c>
      <c r="AA1001" s="68">
        <f>(($D1001*'fnd base rates'!I$7)
+($E1001*'fnd base rates'!I$8)
+($F1001*'fnd base rates'!I$9)
+($G1001*'fnd base rates'!I$10)
+($H1001*'fnd base rates'!I$11)
+($I1001*'fnd base rates'!I$12)
+($J1001*'fnd base rates'!I$13)
+($K1001*'fnd base rates'!I$14)
+($M1001*'fnd base rates'!I$16)
+($N1001*'fnd base rates'!I$17)
+($O1001*'fnd base rates'!I$18)
+($P1001*VLOOKUP($S1001+12,rate_basefnd,9)))
*$R1001</f>
        <v>10845.910000000002</v>
      </c>
      <c r="AB1001" s="68">
        <f>(($D1001*'fnd base rates'!J$7)
+($E1001*'fnd base rates'!J$8)
+($F1001*'fnd base rates'!J$9)
+($G1001*'fnd base rates'!J$10)
+($H1001*'fnd base rates'!J$11)
+($I1001*'fnd base rates'!J$12)
+($J1001*'fnd base rates'!J$13)
+($K1001*'fnd base rates'!J$14)
+($M1001*'fnd base rates'!J$16)
+($N1001*'fnd base rates'!J$17)
+($O1001*'fnd base rates'!J$18)
+($P1001*VLOOKUP($S1001+12,rate_basefnd,10)))
*$R1001</f>
        <v>14919.060000000001</v>
      </c>
      <c r="AC1001" s="68">
        <f>(($D1001*'fnd base rates'!K$7)
+($E1001*'fnd base rates'!K$8)
+($F1001*'fnd base rates'!K$9)
+($G1001*'fnd base rates'!K$10)
+($H1001*'fnd base rates'!K$11)
+($I1001*'fnd base rates'!K$12)
+($J1001*'fnd base rates'!K$13)
+($K1001*'fnd base rates'!K$14)
+($M1001*'fnd base rates'!K$16)
+($N1001*'fnd base rates'!K$17)
+($O1001*'fnd base rates'!K$18)
+($P1001*VLOOKUP($S1001+12,rate_basefnd,11)))
*$R1001</f>
        <v>24193.074000000001</v>
      </c>
      <c r="AD1001" s="68">
        <f>(($D1001*'fnd base rates'!L$7)
+($E1001*'fnd base rates'!L$8)
+($F1001*'fnd base rates'!L$9)
+($G1001*'fnd base rates'!L$10)
+($H1001*'fnd base rates'!L$11)
+($I1001*'fnd base rates'!L$12)
+($J1001*'fnd base rates'!L$13)
+($K1001*'fnd base rates'!L$14)
+($M1001*'fnd base rates'!L$16)
+($N1001*'fnd base rates'!L$17)
+($O1001*'fnd base rates'!L$18)
+($P1001*VLOOKUP($S1001+12,rate_basefnd,12)))</f>
        <v>54306.827200000007</v>
      </c>
      <c r="AE1001" s="68">
        <f>(($D1001*'fnd base rates'!M$7)
+($E1001*'fnd base rates'!M$8)
+($F1001*'fnd base rates'!M$9)
+($G1001*'fnd base rates'!M$10)
+($H1001*'fnd base rates'!M$11)
+($I1001*'fnd base rates'!M$12)
+($J1001*'fnd base rates'!M$13)
+($K1001*'fnd base rates'!M$14)
+($M1001*'fnd base rates'!M$16)
+($N1001*'fnd base rates'!M$17)
+($O1001*'fnd base rates'!M$18)
+($P1001*VLOOKUP($S1001+12,rate_basefnd,13)))</f>
        <v>0</v>
      </c>
      <c r="AF1001" s="3">
        <f t="shared" si="213"/>
        <v>315131.766</v>
      </c>
      <c r="AH1001" s="205">
        <f t="shared" si="214"/>
        <v>3515287227</v>
      </c>
      <c r="AI1001" s="3" t="str">
        <f t="shared" si="216"/>
        <v>3515</v>
      </c>
      <c r="AJ1001" s="1" t="str">
        <f t="shared" si="217"/>
        <v>287</v>
      </c>
      <c r="AK1001" s="1" t="str">
        <f t="shared" si="218"/>
        <v>227</v>
      </c>
      <c r="AL1001" s="3">
        <f t="shared" si="215"/>
        <v>1</v>
      </c>
      <c r="AM1001" s="3">
        <f t="shared" si="224"/>
        <v>19</v>
      </c>
      <c r="AN1001" s="3">
        <f t="shared" si="219"/>
        <v>315131.766</v>
      </c>
      <c r="AO1001" s="3">
        <f t="shared" si="220"/>
        <v>16586</v>
      </c>
      <c r="AP1001" s="3">
        <f t="shared" si="211"/>
        <v>-798</v>
      </c>
      <c r="AQ1001" s="3">
        <v>17384</v>
      </c>
      <c r="AS1001" s="68"/>
      <c r="AT1001" s="68"/>
      <c r="AX1001" s="4">
        <f t="shared" si="221"/>
        <v>0</v>
      </c>
      <c r="AZ1001" s="4">
        <f t="shared" si="222"/>
        <v>0</v>
      </c>
      <c r="BB1001" s="4"/>
    </row>
    <row r="1002" spans="1:54" s="3" customFormat="1">
      <c r="A1002" s="205" t="str">
        <f t="shared" si="223"/>
        <v>3515</v>
      </c>
      <c r="B1002" s="1">
        <v>3515287277</v>
      </c>
      <c r="C1002" s="7" t="s">
        <v>148</v>
      </c>
      <c r="D1002" s="8">
        <f>'fnd enro'!D1002</f>
        <v>0</v>
      </c>
      <c r="E1002" s="8">
        <f>'fnd enro'!E1002</f>
        <v>0</v>
      </c>
      <c r="F1002" s="8">
        <f>'fnd enro'!F1002</f>
        <v>20</v>
      </c>
      <c r="G1002" s="8">
        <f>'fnd enro'!G1002</f>
        <v>110</v>
      </c>
      <c r="H1002" s="8">
        <f>'fnd enro'!H1002</f>
        <v>56</v>
      </c>
      <c r="I1002" s="8">
        <f>'fnd enro'!I1002</f>
        <v>0</v>
      </c>
      <c r="J1002" s="8">
        <f>'fnd enro'!J1002</f>
        <v>0</v>
      </c>
      <c r="K1002" s="9">
        <f>'fnd enro'!K1002</f>
        <v>7.44</v>
      </c>
      <c r="L1002" s="8">
        <f>'fnd enro'!L1002</f>
        <v>0</v>
      </c>
      <c r="M1002" s="8">
        <f>'fnd enro'!M1002</f>
        <v>13</v>
      </c>
      <c r="N1002" s="8">
        <f>'fnd enro'!N1002</f>
        <v>3</v>
      </c>
      <c r="O1002" s="8">
        <f>'fnd enro'!O1002</f>
        <v>0</v>
      </c>
      <c r="P1002" s="8">
        <f>'fnd enro'!P1002</f>
        <v>131</v>
      </c>
      <c r="Q1002" s="8">
        <f>'fnd enro'!R1002</f>
        <v>186</v>
      </c>
      <c r="R1002" s="9">
        <f t="shared" si="212"/>
        <v>1</v>
      </c>
      <c r="S1002" s="8">
        <f>VALUE('fnd enro'!Q1002)</f>
        <v>12</v>
      </c>
      <c r="T1002" s="1"/>
      <c r="U1002" s="68">
        <f>(($D1002*'fnd base rates'!C$7)
+($E1002*'fnd base rates'!C$8)
+($F1002*'fnd base rates'!C$9)
+($G1002*'fnd base rates'!C$10)
+($H1002*'fnd base rates'!C$11)
+($I1002*'fnd base rates'!C$12)
+($J1002*'fnd base rates'!C$13)
+($K1002*'fnd base rates'!C$14)
+($M1002*'fnd base rates'!C$16)
+($N1002*'fnd base rates'!C$17)
+($O1002*'fnd base rates'!C$18)
+($P1002*VLOOKUP($S1002+12,rate_basefnd,3)))
*$R1002</f>
        <v>132250.43320000003</v>
      </c>
      <c r="V1002" s="68">
        <f>(($D1002*'fnd base rates'!D$7)
+($E1002*'fnd base rates'!D$8)
+($F1002*'fnd base rates'!D$9)
+($G1002*'fnd base rates'!D$10)
+($H1002*'fnd base rates'!D$11)
+($I1002*'fnd base rates'!D$12)
+($J1002*'fnd base rates'!D$13)
+($K1002*'fnd base rates'!D$14)
+($M1002*'fnd base rates'!D$16)
+($N1002*'fnd base rates'!D$17)
+($O1002*'fnd base rates'!D$18)
+($P1002*VLOOKUP($S1002+12,rate_basefnd,4)))
*$R1002</f>
        <v>250164.97000000003</v>
      </c>
      <c r="W1002" s="68">
        <f>(($D1002*'fnd base rates'!E$7)
+($E1002*'fnd base rates'!E$8)
+($F1002*'fnd base rates'!E$9)
+($G1002*'fnd base rates'!E$10)
+($H1002*'fnd base rates'!E$11)
+($I1002*'fnd base rates'!E$12)
+($J1002*'fnd base rates'!E$13)
+($K1002*'fnd base rates'!E$14)
+($M1002*'fnd base rates'!E$16)
+($N1002*'fnd base rates'!E$17)
+($O1002*'fnd base rates'!E$18)
+($P1002*VLOOKUP($S1002+12,rate_basefnd,5)))
*$R1002</f>
        <v>1668889.4388000001</v>
      </c>
      <c r="X1002" s="68">
        <f>(($D1002*'fnd base rates'!F$7)
+($E1002*'fnd base rates'!F$8)
+($F1002*'fnd base rates'!F$9)
+($G1002*'fnd base rates'!F$10)
+($H1002*'fnd base rates'!F$11)
+($I1002*'fnd base rates'!F$12)
+($J1002*'fnd base rates'!F$13)
+($K1002*'fnd base rates'!F$14)
+($M1002*'fnd base rates'!F$16)
+($N1002*'fnd base rates'!F$17)
+($O1002*'fnd base rates'!F$18)
+($P1002*VLOOKUP($S1002+12,rate_basefnd,6)))
*$R1002</f>
        <v>247757.94080000001</v>
      </c>
      <c r="Y1002" s="68">
        <f>(($D1002*'fnd base rates'!G$7)
+($E1002*'fnd base rates'!G$8)
+($F1002*'fnd base rates'!G$9)
+($G1002*'fnd base rates'!G$10)
+($H1002*'fnd base rates'!G$11)
+($I1002*'fnd base rates'!G$12)
+($J1002*'fnd base rates'!G$13)
+($K1002*'fnd base rates'!G$14)
+($M1002*'fnd base rates'!G$16)
+($N1002*'fnd base rates'!G$17)
+($O1002*'fnd base rates'!G$18)
+($P1002*VLOOKUP($S1002+12,rate_basefnd,7)))
*$R1002</f>
        <v>76281.684399999998</v>
      </c>
      <c r="Z1002" s="68">
        <f>(($D1002*'fnd base rates'!H$7)
+($E1002*'fnd base rates'!H$8)
+($F1002*'fnd base rates'!H$9)
+($G1002*'fnd base rates'!H$10)
+($H1002*'fnd base rates'!H$11)
+($I1002*'fnd base rates'!H$12)
+($J1002*'fnd base rates'!H$13)
+($K1002*'fnd base rates'!H$14)
+($M1002*'fnd base rates'!H$16)
+($N1002*'fnd base rates'!H$17)
+($O1002*'fnd base rates'!H$18)
+($P1002*VLOOKUP($S1002+12,rate_basefnd,8)))</f>
        <v>117018.12399999998</v>
      </c>
      <c r="AA1002" s="68">
        <f>(($D1002*'fnd base rates'!I$7)
+($E1002*'fnd base rates'!I$8)
+($F1002*'fnd base rates'!I$9)
+($G1002*'fnd base rates'!I$10)
+($H1002*'fnd base rates'!I$11)
+($I1002*'fnd base rates'!I$12)
+($J1002*'fnd base rates'!I$13)
+($K1002*'fnd base rates'!I$14)
+($M1002*'fnd base rates'!I$16)
+($N1002*'fnd base rates'!I$17)
+($O1002*'fnd base rates'!I$18)
+($P1002*VLOOKUP($S1002+12,rate_basefnd,9)))
*$R1002</f>
        <v>120886.25</v>
      </c>
      <c r="AB1002" s="68">
        <f>(($D1002*'fnd base rates'!J$7)
+($E1002*'fnd base rates'!J$8)
+($F1002*'fnd base rates'!J$9)
+($G1002*'fnd base rates'!J$10)
+($H1002*'fnd base rates'!J$11)
+($I1002*'fnd base rates'!J$12)
+($J1002*'fnd base rates'!J$13)
+($K1002*'fnd base rates'!J$14)
+($M1002*'fnd base rates'!J$16)
+($N1002*'fnd base rates'!J$17)
+($O1002*'fnd base rates'!J$18)
+($P1002*VLOOKUP($S1002+12,rate_basefnd,10)))
*$R1002</f>
        <v>219347.46999999997</v>
      </c>
      <c r="AC1002" s="68">
        <f>(($D1002*'fnd base rates'!K$7)
+($E1002*'fnd base rates'!K$8)
+($F1002*'fnd base rates'!K$9)
+($G1002*'fnd base rates'!K$10)
+($H1002*'fnd base rates'!K$11)
+($I1002*'fnd base rates'!K$12)
+($J1002*'fnd base rates'!K$13)
+($K1002*'fnd base rates'!K$14)
+($M1002*'fnd base rates'!K$16)
+($N1002*'fnd base rates'!K$17)
+($O1002*'fnd base rates'!K$18)
+($P1002*VLOOKUP($S1002+12,rate_basefnd,11)))
*$R1002</f>
        <v>238912.236</v>
      </c>
      <c r="AD1002" s="68">
        <f>(($D1002*'fnd base rates'!L$7)
+($E1002*'fnd base rates'!L$8)
+($F1002*'fnd base rates'!L$9)
+($G1002*'fnd base rates'!L$10)
+($H1002*'fnd base rates'!L$11)
+($I1002*'fnd base rates'!L$12)
+($J1002*'fnd base rates'!L$13)
+($K1002*'fnd base rates'!L$14)
+($M1002*'fnd base rates'!L$16)
+($N1002*'fnd base rates'!L$17)
+($O1002*'fnd base rates'!L$18)
+($P1002*VLOOKUP($S1002+12,rate_basefnd,12)))</f>
        <v>599113.08679999993</v>
      </c>
      <c r="AE1002" s="68">
        <f>(($D1002*'fnd base rates'!M$7)
+($E1002*'fnd base rates'!M$8)
+($F1002*'fnd base rates'!M$9)
+($G1002*'fnd base rates'!M$10)
+($H1002*'fnd base rates'!M$11)
+($I1002*'fnd base rates'!M$12)
+($J1002*'fnd base rates'!M$13)
+($K1002*'fnd base rates'!M$14)
+($M1002*'fnd base rates'!M$16)
+($N1002*'fnd base rates'!M$17)
+($O1002*'fnd base rates'!M$18)
+($P1002*VLOOKUP($S1002+12,rate_basefnd,13)))</f>
        <v>0</v>
      </c>
      <c r="AF1002" s="3">
        <f t="shared" si="213"/>
        <v>3670621.6340000005</v>
      </c>
      <c r="AH1002" s="205">
        <f t="shared" si="214"/>
        <v>3515287277</v>
      </c>
      <c r="AI1002" s="3" t="str">
        <f t="shared" si="216"/>
        <v>3515</v>
      </c>
      <c r="AJ1002" s="1" t="str">
        <f t="shared" si="217"/>
        <v>287</v>
      </c>
      <c r="AK1002" s="1" t="str">
        <f t="shared" si="218"/>
        <v>277</v>
      </c>
      <c r="AL1002" s="3">
        <f t="shared" si="215"/>
        <v>1</v>
      </c>
      <c r="AM1002" s="3">
        <f t="shared" si="224"/>
        <v>186</v>
      </c>
      <c r="AN1002" s="3">
        <f t="shared" si="219"/>
        <v>3670621.6340000005</v>
      </c>
      <c r="AO1002" s="3">
        <f t="shared" si="220"/>
        <v>19735</v>
      </c>
      <c r="AP1002" s="3">
        <f t="shared" si="211"/>
        <v>5127</v>
      </c>
      <c r="AQ1002" s="3">
        <v>14608</v>
      </c>
      <c r="AS1002" s="68"/>
      <c r="AT1002" s="68"/>
      <c r="AX1002" s="4">
        <f t="shared" si="221"/>
        <v>0</v>
      </c>
      <c r="AZ1002" s="4">
        <f t="shared" si="222"/>
        <v>0</v>
      </c>
      <c r="BB1002" s="4"/>
    </row>
    <row r="1003" spans="1:54" s="3" customFormat="1">
      <c r="A1003" s="205" t="str">
        <f t="shared" si="223"/>
        <v>3515</v>
      </c>
      <c r="B1003" s="1">
        <v>3515287281</v>
      </c>
      <c r="C1003" s="7" t="s">
        <v>148</v>
      </c>
      <c r="D1003" s="8">
        <f>'fnd enro'!D1003</f>
        <v>0</v>
      </c>
      <c r="E1003" s="8">
        <f>'fnd enro'!E1003</f>
        <v>0</v>
      </c>
      <c r="F1003" s="8">
        <f>'fnd enro'!F1003</f>
        <v>0</v>
      </c>
      <c r="G1003" s="8">
        <f>'fnd enro'!G1003</f>
        <v>1</v>
      </c>
      <c r="H1003" s="8">
        <f>'fnd enro'!H1003</f>
        <v>0</v>
      </c>
      <c r="I1003" s="8">
        <f>'fnd enro'!I1003</f>
        <v>0</v>
      </c>
      <c r="J1003" s="8">
        <f>'fnd enro'!J1003</f>
        <v>0</v>
      </c>
      <c r="K1003" s="9">
        <f>'fnd enro'!K1003</f>
        <v>0.04</v>
      </c>
      <c r="L1003" s="8">
        <f>'fnd enro'!L1003</f>
        <v>0</v>
      </c>
      <c r="M1003" s="8">
        <f>'fnd enro'!M1003</f>
        <v>0</v>
      </c>
      <c r="N1003" s="8">
        <f>'fnd enro'!N1003</f>
        <v>0</v>
      </c>
      <c r="O1003" s="8">
        <f>'fnd enro'!O1003</f>
        <v>0</v>
      </c>
      <c r="P1003" s="8">
        <f>'fnd enro'!P1003</f>
        <v>1</v>
      </c>
      <c r="Q1003" s="8">
        <f>'fnd enro'!R1003</f>
        <v>1</v>
      </c>
      <c r="R1003" s="9">
        <f t="shared" si="212"/>
        <v>1</v>
      </c>
      <c r="S1003" s="8">
        <f>VALUE('fnd enro'!Q1003)</f>
        <v>12</v>
      </c>
      <c r="T1003" s="1"/>
      <c r="U1003" s="68">
        <f>(($D1003*'fnd base rates'!C$7)
+($E1003*'fnd base rates'!C$8)
+($F1003*'fnd base rates'!C$9)
+($G1003*'fnd base rates'!C$10)
+($H1003*'fnd base rates'!C$11)
+($I1003*'fnd base rates'!C$12)
+($J1003*'fnd base rates'!C$13)
+($K1003*'fnd base rates'!C$14)
+($M1003*'fnd base rates'!C$16)
+($N1003*'fnd base rates'!C$17)
+($O1003*'fnd base rates'!C$18)
+($P1003*VLOOKUP($S1003+12,rate_basefnd,3)))
*$R1003</f>
        <v>742.86120000000005</v>
      </c>
      <c r="V1003" s="68">
        <f>(($D1003*'fnd base rates'!D$7)
+($E1003*'fnd base rates'!D$8)
+($F1003*'fnd base rates'!D$9)
+($G1003*'fnd base rates'!D$10)
+($H1003*'fnd base rates'!D$11)
+($I1003*'fnd base rates'!D$12)
+($J1003*'fnd base rates'!D$13)
+($K1003*'fnd base rates'!D$14)
+($M1003*'fnd base rates'!D$16)
+($N1003*'fnd base rates'!D$17)
+($O1003*'fnd base rates'!D$18)
+($P1003*VLOOKUP($S1003+12,rate_basefnd,4)))
*$R1003</f>
        <v>1527.21</v>
      </c>
      <c r="W1003" s="68">
        <f>(($D1003*'fnd base rates'!E$7)
+($E1003*'fnd base rates'!E$8)
+($F1003*'fnd base rates'!E$9)
+($G1003*'fnd base rates'!E$10)
+($H1003*'fnd base rates'!E$11)
+($I1003*'fnd base rates'!E$12)
+($J1003*'fnd base rates'!E$13)
+($K1003*'fnd base rates'!E$14)
+($M1003*'fnd base rates'!E$16)
+($N1003*'fnd base rates'!E$17)
+($O1003*'fnd base rates'!E$18)
+($P1003*VLOOKUP($S1003+12,rate_basefnd,5)))
*$R1003</f>
        <v>10942.880799999999</v>
      </c>
      <c r="X1003" s="68">
        <f>(($D1003*'fnd base rates'!F$7)
+($E1003*'fnd base rates'!F$8)
+($F1003*'fnd base rates'!F$9)
+($G1003*'fnd base rates'!F$10)
+($H1003*'fnd base rates'!F$11)
+($I1003*'fnd base rates'!F$12)
+($J1003*'fnd base rates'!F$13)
+($K1003*'fnd base rates'!F$14)
+($M1003*'fnd base rates'!F$16)
+($N1003*'fnd base rates'!F$17)
+($O1003*'fnd base rates'!F$18)
+($P1003*VLOOKUP($S1003+12,rate_basefnd,6)))
*$R1003</f>
        <v>1397.8327999999999</v>
      </c>
      <c r="Y1003" s="68">
        <f>(($D1003*'fnd base rates'!G$7)
+($E1003*'fnd base rates'!G$8)
+($F1003*'fnd base rates'!G$9)
+($G1003*'fnd base rates'!G$10)
+($H1003*'fnd base rates'!G$11)
+($I1003*'fnd base rates'!G$12)
+($J1003*'fnd base rates'!G$13)
+($K1003*'fnd base rates'!G$14)
+($M1003*'fnd base rates'!G$16)
+($N1003*'fnd base rates'!G$17)
+($O1003*'fnd base rates'!G$18)
+($P1003*VLOOKUP($S1003+12,rate_basefnd,7)))
*$R1003</f>
        <v>495.99040000000002</v>
      </c>
      <c r="Z1003" s="68">
        <f>(($D1003*'fnd base rates'!H$7)
+($E1003*'fnd base rates'!H$8)
+($F1003*'fnd base rates'!H$9)
+($G1003*'fnd base rates'!H$10)
+($H1003*'fnd base rates'!H$11)
+($I1003*'fnd base rates'!H$12)
+($J1003*'fnd base rates'!H$13)
+($K1003*'fnd base rates'!H$14)
+($M1003*'fnd base rates'!H$16)
+($N1003*'fnd base rates'!H$17)
+($O1003*'fnd base rates'!H$18)
+($P1003*VLOOKUP($S1003+12,rate_basefnd,8)))</f>
        <v>630.56399999999996</v>
      </c>
      <c r="AA1003" s="68">
        <f>(($D1003*'fnd base rates'!I$7)
+($E1003*'fnd base rates'!I$8)
+($F1003*'fnd base rates'!I$9)
+($G1003*'fnd base rates'!I$10)
+($H1003*'fnd base rates'!I$11)
+($I1003*'fnd base rates'!I$12)
+($J1003*'fnd base rates'!I$13)
+($K1003*'fnd base rates'!I$14)
+($M1003*'fnd base rates'!I$16)
+($N1003*'fnd base rates'!I$17)
+($O1003*'fnd base rates'!I$18)
+($P1003*VLOOKUP($S1003+12,rate_basefnd,9)))
*$R1003</f>
        <v>721.35</v>
      </c>
      <c r="AB1003" s="68">
        <f>(($D1003*'fnd base rates'!J$7)
+($E1003*'fnd base rates'!J$8)
+($F1003*'fnd base rates'!J$9)
+($G1003*'fnd base rates'!J$10)
+($H1003*'fnd base rates'!J$11)
+($I1003*'fnd base rates'!J$12)
+($J1003*'fnd base rates'!J$13)
+($K1003*'fnd base rates'!J$14)
+($M1003*'fnd base rates'!J$16)
+($N1003*'fnd base rates'!J$17)
+($O1003*'fnd base rates'!J$18)
+($P1003*VLOOKUP($S1003+12,rate_basefnd,10)))
*$R1003</f>
        <v>1562.57</v>
      </c>
      <c r="AC1003" s="68">
        <f>(($D1003*'fnd base rates'!K$7)
+($E1003*'fnd base rates'!K$8)
+($F1003*'fnd base rates'!K$9)
+($G1003*'fnd base rates'!K$10)
+($H1003*'fnd base rates'!K$11)
+($I1003*'fnd base rates'!K$12)
+($J1003*'fnd base rates'!K$13)
+($K1003*'fnd base rates'!K$14)
+($M1003*'fnd base rates'!K$16)
+($N1003*'fnd base rates'!K$17)
+($O1003*'fnd base rates'!K$18)
+($P1003*VLOOKUP($S1003+12,rate_basefnd,11)))
*$R1003</f>
        <v>1225.586</v>
      </c>
      <c r="AD1003" s="68">
        <f>(($D1003*'fnd base rates'!L$7)
+($E1003*'fnd base rates'!L$8)
+($F1003*'fnd base rates'!L$9)
+($G1003*'fnd base rates'!L$10)
+($H1003*'fnd base rates'!L$11)
+($I1003*'fnd base rates'!L$12)
+($J1003*'fnd base rates'!L$13)
+($K1003*'fnd base rates'!L$14)
+($M1003*'fnd base rates'!L$16)
+($N1003*'fnd base rates'!L$17)
+($O1003*'fnd base rates'!L$18)
+($P1003*VLOOKUP($S1003+12,rate_basefnd,12)))</f>
        <v>3504.8687999999997</v>
      </c>
      <c r="AE1003" s="68">
        <f>(($D1003*'fnd base rates'!M$7)
+($E1003*'fnd base rates'!M$8)
+($F1003*'fnd base rates'!M$9)
+($G1003*'fnd base rates'!M$10)
+($H1003*'fnd base rates'!M$11)
+($I1003*'fnd base rates'!M$12)
+($J1003*'fnd base rates'!M$13)
+($K1003*'fnd base rates'!M$14)
+($M1003*'fnd base rates'!M$16)
+($N1003*'fnd base rates'!M$17)
+($O1003*'fnd base rates'!M$18)
+($P1003*VLOOKUP($S1003+12,rate_basefnd,13)))</f>
        <v>0</v>
      </c>
      <c r="AF1003" s="3">
        <f t="shared" si="213"/>
        <v>22751.714</v>
      </c>
      <c r="AH1003" s="205">
        <f t="shared" si="214"/>
        <v>3515287281</v>
      </c>
      <c r="AI1003" s="3" t="str">
        <f t="shared" si="216"/>
        <v>3515</v>
      </c>
      <c r="AJ1003" s="1" t="str">
        <f t="shared" si="217"/>
        <v>287</v>
      </c>
      <c r="AK1003" s="1" t="str">
        <f t="shared" si="218"/>
        <v>281</v>
      </c>
      <c r="AL1003" s="3">
        <f t="shared" si="215"/>
        <v>1</v>
      </c>
      <c r="AM1003" s="3">
        <f t="shared" si="224"/>
        <v>1</v>
      </c>
      <c r="AN1003" s="3">
        <f t="shared" si="219"/>
        <v>22751.714</v>
      </c>
      <c r="AO1003" s="3">
        <f t="shared" si="220"/>
        <v>22752</v>
      </c>
      <c r="AP1003" s="3">
        <f t="shared" si="211"/>
        <v>6002</v>
      </c>
      <c r="AQ1003" s="3">
        <v>16750</v>
      </c>
      <c r="AS1003" s="68"/>
      <c r="AT1003" s="68"/>
      <c r="AX1003" s="4">
        <f t="shared" si="221"/>
        <v>0</v>
      </c>
      <c r="AZ1003" s="4">
        <f t="shared" si="222"/>
        <v>0</v>
      </c>
      <c r="BB1003" s="4"/>
    </row>
    <row r="1004" spans="1:54" s="3" customFormat="1">
      <c r="A1004" s="205" t="str">
        <f t="shared" si="223"/>
        <v>3515</v>
      </c>
      <c r="B1004" s="1">
        <v>3515287287</v>
      </c>
      <c r="C1004" s="7" t="s">
        <v>148</v>
      </c>
      <c r="D1004" s="8">
        <f>'fnd enro'!D1004</f>
        <v>0</v>
      </c>
      <c r="E1004" s="8">
        <f>'fnd enro'!E1004</f>
        <v>0</v>
      </c>
      <c r="F1004" s="8">
        <f>'fnd enro'!F1004</f>
        <v>5</v>
      </c>
      <c r="G1004" s="8">
        <f>'fnd enro'!G1004</f>
        <v>16</v>
      </c>
      <c r="H1004" s="8">
        <f>'fnd enro'!H1004</f>
        <v>5</v>
      </c>
      <c r="I1004" s="8">
        <f>'fnd enro'!I1004</f>
        <v>0</v>
      </c>
      <c r="J1004" s="8">
        <f>'fnd enro'!J1004</f>
        <v>0</v>
      </c>
      <c r="K1004" s="9">
        <f>'fnd enro'!K1004</f>
        <v>1.04</v>
      </c>
      <c r="L1004" s="8">
        <f>'fnd enro'!L1004</f>
        <v>0</v>
      </c>
      <c r="M1004" s="8">
        <f>'fnd enro'!M1004</f>
        <v>0</v>
      </c>
      <c r="N1004" s="8">
        <f>'fnd enro'!N1004</f>
        <v>0</v>
      </c>
      <c r="O1004" s="8">
        <f>'fnd enro'!O1004</f>
        <v>0</v>
      </c>
      <c r="P1004" s="8">
        <f>'fnd enro'!P1004</f>
        <v>10</v>
      </c>
      <c r="Q1004" s="8">
        <f>'fnd enro'!R1004</f>
        <v>26</v>
      </c>
      <c r="R1004" s="9">
        <f t="shared" si="212"/>
        <v>1</v>
      </c>
      <c r="S1004" s="8">
        <f>VALUE('fnd enro'!Q1004)</f>
        <v>5</v>
      </c>
      <c r="T1004" s="1"/>
      <c r="U1004" s="68">
        <f>(($D1004*'fnd base rates'!C$7)
+($E1004*'fnd base rates'!C$8)
+($F1004*'fnd base rates'!C$9)
+($G1004*'fnd base rates'!C$10)
+($H1004*'fnd base rates'!C$11)
+($I1004*'fnd base rates'!C$12)
+($J1004*'fnd base rates'!C$13)
+($K1004*'fnd base rates'!C$14)
+($M1004*'fnd base rates'!C$16)
+($N1004*'fnd base rates'!C$17)
+($O1004*'fnd base rates'!C$18)
+($P1004*VLOOKUP($S1004+12,rate_basefnd,3)))
*$R1004</f>
        <v>16307.091200000001</v>
      </c>
      <c r="V1004" s="68">
        <f>(($D1004*'fnd base rates'!D$7)
+($E1004*'fnd base rates'!D$8)
+($F1004*'fnd base rates'!D$9)
+($G1004*'fnd base rates'!D$10)
+($H1004*'fnd base rates'!D$11)
+($I1004*'fnd base rates'!D$12)
+($J1004*'fnd base rates'!D$13)
+($K1004*'fnd base rates'!D$14)
+($M1004*'fnd base rates'!D$16)
+($N1004*'fnd base rates'!D$17)
+($O1004*'fnd base rates'!D$18)
+($P1004*VLOOKUP($S1004+12,rate_basefnd,4)))
*$R1004</f>
        <v>25459.54</v>
      </c>
      <c r="W1004" s="68">
        <f>(($D1004*'fnd base rates'!E$7)
+($E1004*'fnd base rates'!E$8)
+($F1004*'fnd base rates'!E$9)
+($G1004*'fnd base rates'!E$10)
+($H1004*'fnd base rates'!E$11)
+($I1004*'fnd base rates'!E$12)
+($J1004*'fnd base rates'!E$13)
+($K1004*'fnd base rates'!E$14)
+($M1004*'fnd base rates'!E$16)
+($N1004*'fnd base rates'!E$17)
+($O1004*'fnd base rates'!E$18)
+($P1004*VLOOKUP($S1004+12,rate_basefnd,5)))
*$R1004</f>
        <v>143093.6808</v>
      </c>
      <c r="X1004" s="68">
        <f>(($D1004*'fnd base rates'!F$7)
+($E1004*'fnd base rates'!F$8)
+($F1004*'fnd base rates'!F$9)
+($G1004*'fnd base rates'!F$10)
+($H1004*'fnd base rates'!F$11)
+($I1004*'fnd base rates'!F$12)
+($J1004*'fnd base rates'!F$13)
+($K1004*'fnd base rates'!F$14)
+($M1004*'fnd base rates'!F$16)
+($N1004*'fnd base rates'!F$17)
+($O1004*'fnd base rates'!F$18)
+($P1004*VLOOKUP($S1004+12,rate_basefnd,6)))
*$R1004</f>
        <v>34945.552799999998</v>
      </c>
      <c r="Y1004" s="68">
        <f>(($D1004*'fnd base rates'!G$7)
+($E1004*'fnd base rates'!G$8)
+($F1004*'fnd base rates'!G$9)
+($G1004*'fnd base rates'!G$10)
+($H1004*'fnd base rates'!G$11)
+($I1004*'fnd base rates'!G$12)
+($J1004*'fnd base rates'!G$13)
+($K1004*'fnd base rates'!G$14)
+($M1004*'fnd base rates'!G$16)
+($N1004*'fnd base rates'!G$17)
+($O1004*'fnd base rates'!G$18)
+($P1004*VLOOKUP($S1004+12,rate_basefnd,7)))
*$R1004</f>
        <v>6212.6304</v>
      </c>
      <c r="Z1004" s="68">
        <f>(($D1004*'fnd base rates'!H$7)
+($E1004*'fnd base rates'!H$8)
+($F1004*'fnd base rates'!H$9)
+($G1004*'fnd base rates'!H$10)
+($H1004*'fnd base rates'!H$11)
+($I1004*'fnd base rates'!H$12)
+($J1004*'fnd base rates'!H$13)
+($K1004*'fnd base rates'!H$14)
+($M1004*'fnd base rates'!H$16)
+($N1004*'fnd base rates'!H$17)
+($O1004*'fnd base rates'!H$18)
+($P1004*VLOOKUP($S1004+12,rate_basefnd,8)))</f>
        <v>15360.203999999998</v>
      </c>
      <c r="AA1004" s="68">
        <f>(($D1004*'fnd base rates'!I$7)
+($E1004*'fnd base rates'!I$8)
+($F1004*'fnd base rates'!I$9)
+($G1004*'fnd base rates'!I$10)
+($H1004*'fnd base rates'!I$11)
+($I1004*'fnd base rates'!I$12)
+($J1004*'fnd base rates'!I$13)
+($K1004*'fnd base rates'!I$14)
+($M1004*'fnd base rates'!I$16)
+($N1004*'fnd base rates'!I$17)
+($O1004*'fnd base rates'!I$18)
+($P1004*VLOOKUP($S1004+12,rate_basefnd,9)))
*$R1004</f>
        <v>13123.16</v>
      </c>
      <c r="AB1004" s="68">
        <f>(($D1004*'fnd base rates'!J$7)
+($E1004*'fnd base rates'!J$8)
+($F1004*'fnd base rates'!J$9)
+($G1004*'fnd base rates'!J$10)
+($H1004*'fnd base rates'!J$11)
+($I1004*'fnd base rates'!J$12)
+($J1004*'fnd base rates'!J$13)
+($K1004*'fnd base rates'!J$14)
+($M1004*'fnd base rates'!J$16)
+($N1004*'fnd base rates'!J$17)
+($O1004*'fnd base rates'!J$18)
+($P1004*VLOOKUP($S1004+12,rate_basefnd,10)))
*$R1004</f>
        <v>11614.97</v>
      </c>
      <c r="AC1004" s="68">
        <f>(($D1004*'fnd base rates'!K$7)
+($E1004*'fnd base rates'!K$8)
+($F1004*'fnd base rates'!K$9)
+($G1004*'fnd base rates'!K$10)
+($H1004*'fnd base rates'!K$11)
+($I1004*'fnd base rates'!K$12)
+($J1004*'fnd base rates'!K$13)
+($K1004*'fnd base rates'!K$14)
+($M1004*'fnd base rates'!K$16)
+($N1004*'fnd base rates'!K$17)
+($O1004*'fnd base rates'!K$18)
+($P1004*VLOOKUP($S1004+12,rate_basefnd,11)))
*$R1004</f>
        <v>32319.786</v>
      </c>
      <c r="AD1004" s="68">
        <f>(($D1004*'fnd base rates'!L$7)
+($E1004*'fnd base rates'!L$8)
+($F1004*'fnd base rates'!L$9)
+($G1004*'fnd base rates'!L$10)
+($H1004*'fnd base rates'!L$11)
+($I1004*'fnd base rates'!L$12)
+($J1004*'fnd base rates'!L$13)
+($K1004*'fnd base rates'!L$14)
+($M1004*'fnd base rates'!L$16)
+($N1004*'fnd base rates'!L$17)
+($O1004*'fnd base rates'!L$18)
+($P1004*VLOOKUP($S1004+12,rate_basefnd,12)))</f>
        <v>65864.258799999996</v>
      </c>
      <c r="AE1004" s="68">
        <f>(($D1004*'fnd base rates'!M$7)
+($E1004*'fnd base rates'!M$8)
+($F1004*'fnd base rates'!M$9)
+($G1004*'fnd base rates'!M$10)
+($H1004*'fnd base rates'!M$11)
+($I1004*'fnd base rates'!M$12)
+($J1004*'fnd base rates'!M$13)
+($K1004*'fnd base rates'!M$14)
+($M1004*'fnd base rates'!M$16)
+($N1004*'fnd base rates'!M$17)
+($O1004*'fnd base rates'!M$18)
+($P1004*VLOOKUP($S1004+12,rate_basefnd,13)))</f>
        <v>0</v>
      </c>
      <c r="AF1004" s="3">
        <f t="shared" si="213"/>
        <v>364300.87400000001</v>
      </c>
      <c r="AH1004" s="205">
        <f t="shared" si="214"/>
        <v>3515287287</v>
      </c>
      <c r="AI1004" s="3" t="str">
        <f t="shared" si="216"/>
        <v>3515</v>
      </c>
      <c r="AJ1004" s="1" t="str">
        <f t="shared" si="217"/>
        <v>287</v>
      </c>
      <c r="AK1004" s="1" t="str">
        <f t="shared" si="218"/>
        <v>287</v>
      </c>
      <c r="AL1004" s="3">
        <f t="shared" si="215"/>
        <v>1</v>
      </c>
      <c r="AM1004" s="3">
        <f t="shared" si="224"/>
        <v>26</v>
      </c>
      <c r="AN1004" s="3">
        <f t="shared" si="219"/>
        <v>364300.87400000001</v>
      </c>
      <c r="AO1004" s="3">
        <f t="shared" si="220"/>
        <v>14012</v>
      </c>
      <c r="AP1004" s="3">
        <f t="shared" si="211"/>
        <v>1324</v>
      </c>
      <c r="AQ1004" s="3">
        <v>12688</v>
      </c>
      <c r="AS1004" s="68"/>
      <c r="AT1004" s="68"/>
      <c r="AX1004" s="4">
        <f t="shared" si="221"/>
        <v>0</v>
      </c>
      <c r="AZ1004" s="4">
        <f t="shared" si="222"/>
        <v>0</v>
      </c>
      <c r="BB1004" s="4"/>
    </row>
    <row r="1005" spans="1:54" s="3" customFormat="1">
      <c r="A1005" s="205" t="str">
        <f t="shared" si="223"/>
        <v>3515</v>
      </c>
      <c r="B1005" s="1">
        <v>3515287306</v>
      </c>
      <c r="C1005" s="7" t="s">
        <v>148</v>
      </c>
      <c r="D1005" s="8">
        <f>'fnd enro'!D1005</f>
        <v>0</v>
      </c>
      <c r="E1005" s="8">
        <f>'fnd enro'!E1005</f>
        <v>0</v>
      </c>
      <c r="F1005" s="8">
        <f>'fnd enro'!F1005</f>
        <v>0</v>
      </c>
      <c r="G1005" s="8">
        <f>'fnd enro'!G1005</f>
        <v>1</v>
      </c>
      <c r="H1005" s="8">
        <f>'fnd enro'!H1005</f>
        <v>0</v>
      </c>
      <c r="I1005" s="8">
        <f>'fnd enro'!I1005</f>
        <v>0</v>
      </c>
      <c r="J1005" s="8">
        <f>'fnd enro'!J1005</f>
        <v>0</v>
      </c>
      <c r="K1005" s="9">
        <f>'fnd enro'!K1005</f>
        <v>0.04</v>
      </c>
      <c r="L1005" s="8">
        <f>'fnd enro'!L1005</f>
        <v>0</v>
      </c>
      <c r="M1005" s="8">
        <f>'fnd enro'!M1005</f>
        <v>0</v>
      </c>
      <c r="N1005" s="8">
        <f>'fnd enro'!N1005</f>
        <v>0</v>
      </c>
      <c r="O1005" s="8">
        <f>'fnd enro'!O1005</f>
        <v>0</v>
      </c>
      <c r="P1005" s="8">
        <f>'fnd enro'!P1005</f>
        <v>1</v>
      </c>
      <c r="Q1005" s="8">
        <f>'fnd enro'!R1005</f>
        <v>1</v>
      </c>
      <c r="R1005" s="9">
        <f t="shared" si="212"/>
        <v>1</v>
      </c>
      <c r="S1005" s="8">
        <f>VALUE('fnd enro'!Q1005)</f>
        <v>10</v>
      </c>
      <c r="T1005" s="1"/>
      <c r="U1005" s="68">
        <f>(($D1005*'fnd base rates'!C$7)
+($E1005*'fnd base rates'!C$8)
+($F1005*'fnd base rates'!C$9)
+($G1005*'fnd base rates'!C$10)
+($H1005*'fnd base rates'!C$11)
+($I1005*'fnd base rates'!C$12)
+($J1005*'fnd base rates'!C$13)
+($K1005*'fnd base rates'!C$14)
+($M1005*'fnd base rates'!C$16)
+($N1005*'fnd base rates'!C$17)
+($O1005*'fnd base rates'!C$18)
+($P1005*VLOOKUP($S1005+12,rate_basefnd,3)))
*$R1005</f>
        <v>714.21119999999996</v>
      </c>
      <c r="V1005" s="68">
        <f>(($D1005*'fnd base rates'!D$7)
+($E1005*'fnd base rates'!D$8)
+($F1005*'fnd base rates'!D$9)
+($G1005*'fnd base rates'!D$10)
+($H1005*'fnd base rates'!D$11)
+($I1005*'fnd base rates'!D$12)
+($J1005*'fnd base rates'!D$13)
+($K1005*'fnd base rates'!D$14)
+($M1005*'fnd base rates'!D$16)
+($N1005*'fnd base rates'!D$17)
+($O1005*'fnd base rates'!D$18)
+($P1005*VLOOKUP($S1005+12,rate_basefnd,4)))
*$R1005</f>
        <v>1391.52</v>
      </c>
      <c r="W1005" s="68">
        <f>(($D1005*'fnd base rates'!E$7)
+($E1005*'fnd base rates'!E$8)
+($F1005*'fnd base rates'!E$9)
+($G1005*'fnd base rates'!E$10)
+($H1005*'fnd base rates'!E$11)
+($I1005*'fnd base rates'!E$12)
+($J1005*'fnd base rates'!E$13)
+($K1005*'fnd base rates'!E$14)
+($M1005*'fnd base rates'!E$16)
+($N1005*'fnd base rates'!E$17)
+($O1005*'fnd base rates'!E$18)
+($P1005*VLOOKUP($S1005+12,rate_basefnd,5)))
*$R1005</f>
        <v>9618.2407999999996</v>
      </c>
      <c r="X1005" s="68">
        <f>(($D1005*'fnd base rates'!F$7)
+($E1005*'fnd base rates'!F$8)
+($F1005*'fnd base rates'!F$9)
+($G1005*'fnd base rates'!F$10)
+($H1005*'fnd base rates'!F$11)
+($I1005*'fnd base rates'!F$12)
+($J1005*'fnd base rates'!F$13)
+($K1005*'fnd base rates'!F$14)
+($M1005*'fnd base rates'!F$16)
+($N1005*'fnd base rates'!F$17)
+($O1005*'fnd base rates'!F$18)
+($P1005*VLOOKUP($S1005+12,rate_basefnd,6)))
*$R1005</f>
        <v>1397.8327999999999</v>
      </c>
      <c r="Y1005" s="68">
        <f>(($D1005*'fnd base rates'!G$7)
+($E1005*'fnd base rates'!G$8)
+($F1005*'fnd base rates'!G$9)
+($G1005*'fnd base rates'!G$10)
+($H1005*'fnd base rates'!G$11)
+($I1005*'fnd base rates'!G$12)
+($J1005*'fnd base rates'!G$13)
+($K1005*'fnd base rates'!G$14)
+($M1005*'fnd base rates'!G$16)
+($N1005*'fnd base rates'!G$17)
+($O1005*'fnd base rates'!G$18)
+($P1005*VLOOKUP($S1005+12,rate_basefnd,7)))
*$R1005</f>
        <v>431.73040000000003</v>
      </c>
      <c r="Z1005" s="68">
        <f>(($D1005*'fnd base rates'!H$7)
+($E1005*'fnd base rates'!H$8)
+($F1005*'fnd base rates'!H$9)
+($G1005*'fnd base rates'!H$10)
+($H1005*'fnd base rates'!H$11)
+($I1005*'fnd base rates'!H$12)
+($J1005*'fnd base rates'!H$13)
+($K1005*'fnd base rates'!H$14)
+($M1005*'fnd base rates'!H$16)
+($N1005*'fnd base rates'!H$17)
+($O1005*'fnd base rates'!H$18)
+($P1005*VLOOKUP($S1005+12,rate_basefnd,8)))</f>
        <v>620.71399999999994</v>
      </c>
      <c r="AA1005" s="68">
        <f>(($D1005*'fnd base rates'!I$7)
+($E1005*'fnd base rates'!I$8)
+($F1005*'fnd base rates'!I$9)
+($G1005*'fnd base rates'!I$10)
+($H1005*'fnd base rates'!I$11)
+($I1005*'fnd base rates'!I$12)
+($J1005*'fnd base rates'!I$13)
+($K1005*'fnd base rates'!I$14)
+($M1005*'fnd base rates'!I$16)
+($N1005*'fnd base rates'!I$17)
+($O1005*'fnd base rates'!I$18)
+($P1005*VLOOKUP($S1005+12,rate_basefnd,9)))
*$R1005</f>
        <v>667.71</v>
      </c>
      <c r="AB1005" s="68">
        <f>(($D1005*'fnd base rates'!J$7)
+($E1005*'fnd base rates'!J$8)
+($F1005*'fnd base rates'!J$9)
+($G1005*'fnd base rates'!J$10)
+($H1005*'fnd base rates'!J$11)
+($I1005*'fnd base rates'!J$12)
+($J1005*'fnd base rates'!J$13)
+($K1005*'fnd base rates'!J$14)
+($M1005*'fnd base rates'!J$16)
+($N1005*'fnd base rates'!J$17)
+($O1005*'fnd base rates'!J$18)
+($P1005*VLOOKUP($S1005+12,rate_basefnd,10)))
*$R1005</f>
        <v>1283.8500000000001</v>
      </c>
      <c r="AC1005" s="68">
        <f>(($D1005*'fnd base rates'!K$7)
+($E1005*'fnd base rates'!K$8)
+($F1005*'fnd base rates'!K$9)
+($G1005*'fnd base rates'!K$10)
+($H1005*'fnd base rates'!K$11)
+($I1005*'fnd base rates'!K$12)
+($J1005*'fnd base rates'!K$13)
+($K1005*'fnd base rates'!K$14)
+($M1005*'fnd base rates'!K$16)
+($N1005*'fnd base rates'!K$17)
+($O1005*'fnd base rates'!K$18)
+($P1005*VLOOKUP($S1005+12,rate_basefnd,11)))
*$R1005</f>
        <v>1225.586</v>
      </c>
      <c r="AD1005" s="68">
        <f>(($D1005*'fnd base rates'!L$7)
+($E1005*'fnd base rates'!L$8)
+($F1005*'fnd base rates'!L$9)
+($G1005*'fnd base rates'!L$10)
+($H1005*'fnd base rates'!L$11)
+($I1005*'fnd base rates'!L$12)
+($J1005*'fnd base rates'!L$13)
+($K1005*'fnd base rates'!L$14)
+($M1005*'fnd base rates'!L$16)
+($N1005*'fnd base rates'!L$17)
+($O1005*'fnd base rates'!L$18)
+($P1005*VLOOKUP($S1005+12,rate_basefnd,12)))</f>
        <v>3256.3687999999997</v>
      </c>
      <c r="AE1005" s="68">
        <f>(($D1005*'fnd base rates'!M$7)
+($E1005*'fnd base rates'!M$8)
+($F1005*'fnd base rates'!M$9)
+($G1005*'fnd base rates'!M$10)
+($H1005*'fnd base rates'!M$11)
+($I1005*'fnd base rates'!M$12)
+($J1005*'fnd base rates'!M$13)
+($K1005*'fnd base rates'!M$14)
+($M1005*'fnd base rates'!M$16)
+($N1005*'fnd base rates'!M$17)
+($O1005*'fnd base rates'!M$18)
+($P1005*VLOOKUP($S1005+12,rate_basefnd,13)))</f>
        <v>0</v>
      </c>
      <c r="AF1005" s="3">
        <f t="shared" si="213"/>
        <v>20607.764000000003</v>
      </c>
      <c r="AH1005" s="205">
        <f t="shared" si="214"/>
        <v>3515287306</v>
      </c>
      <c r="AI1005" s="3" t="str">
        <f t="shared" si="216"/>
        <v>3515</v>
      </c>
      <c r="AJ1005" s="1" t="str">
        <f t="shared" si="217"/>
        <v>287</v>
      </c>
      <c r="AK1005" s="1" t="str">
        <f t="shared" si="218"/>
        <v>306</v>
      </c>
      <c r="AL1005" s="3">
        <f t="shared" si="215"/>
        <v>1</v>
      </c>
      <c r="AM1005" s="3">
        <f t="shared" si="224"/>
        <v>1</v>
      </c>
      <c r="AN1005" s="3">
        <f t="shared" si="219"/>
        <v>20607.764000000003</v>
      </c>
      <c r="AO1005" s="3">
        <f t="shared" si="220"/>
        <v>20608</v>
      </c>
      <c r="AP1005" s="3">
        <f t="shared" si="211"/>
        <v>6716</v>
      </c>
      <c r="AQ1005" s="3">
        <v>13892</v>
      </c>
      <c r="AS1005" s="68"/>
      <c r="AT1005" s="68"/>
      <c r="AX1005" s="4">
        <f t="shared" si="221"/>
        <v>0</v>
      </c>
      <c r="AZ1005" s="4">
        <f t="shared" si="222"/>
        <v>0</v>
      </c>
      <c r="BB1005" s="4"/>
    </row>
    <row r="1006" spans="1:54" s="3" customFormat="1">
      <c r="A1006" s="205" t="str">
        <f t="shared" si="223"/>
        <v>3515</v>
      </c>
      <c r="B1006" s="1">
        <v>3515287316</v>
      </c>
      <c r="C1006" s="7" t="s">
        <v>148</v>
      </c>
      <c r="D1006" s="8">
        <f>'fnd enro'!D1006</f>
        <v>0</v>
      </c>
      <c r="E1006" s="8">
        <f>'fnd enro'!E1006</f>
        <v>0</v>
      </c>
      <c r="F1006" s="8">
        <f>'fnd enro'!F1006</f>
        <v>3</v>
      </c>
      <c r="G1006" s="8">
        <f>'fnd enro'!G1006</f>
        <v>13</v>
      </c>
      <c r="H1006" s="8">
        <f>'fnd enro'!H1006</f>
        <v>8</v>
      </c>
      <c r="I1006" s="8">
        <f>'fnd enro'!I1006</f>
        <v>0</v>
      </c>
      <c r="J1006" s="8">
        <f>'fnd enro'!J1006</f>
        <v>0</v>
      </c>
      <c r="K1006" s="9">
        <f>'fnd enro'!K1006</f>
        <v>0.96</v>
      </c>
      <c r="L1006" s="8">
        <f>'fnd enro'!L1006</f>
        <v>0</v>
      </c>
      <c r="M1006" s="8">
        <f>'fnd enro'!M1006</f>
        <v>2</v>
      </c>
      <c r="N1006" s="8">
        <f>'fnd enro'!N1006</f>
        <v>1</v>
      </c>
      <c r="O1006" s="8">
        <f>'fnd enro'!O1006</f>
        <v>0</v>
      </c>
      <c r="P1006" s="8">
        <f>'fnd enro'!P1006</f>
        <v>14</v>
      </c>
      <c r="Q1006" s="8">
        <f>'fnd enro'!R1006</f>
        <v>24</v>
      </c>
      <c r="R1006" s="9">
        <f t="shared" si="212"/>
        <v>1</v>
      </c>
      <c r="S1006" s="8">
        <f>VALUE('fnd enro'!Q1006)</f>
        <v>11</v>
      </c>
      <c r="T1006" s="1"/>
      <c r="U1006" s="68">
        <f>(($D1006*'fnd base rates'!C$7)
+($E1006*'fnd base rates'!C$8)
+($F1006*'fnd base rates'!C$9)
+($G1006*'fnd base rates'!C$10)
+($H1006*'fnd base rates'!C$11)
+($I1006*'fnd base rates'!C$12)
+($J1006*'fnd base rates'!C$13)
+($K1006*'fnd base rates'!C$14)
+($M1006*'fnd base rates'!C$16)
+($N1006*'fnd base rates'!C$17)
+($O1006*'fnd base rates'!C$18)
+($P1006*VLOOKUP($S1006+12,rate_basefnd,3)))
*$R1006</f>
        <v>16566.4388</v>
      </c>
      <c r="V1006" s="68">
        <f>(($D1006*'fnd base rates'!D$7)
+($E1006*'fnd base rates'!D$8)
+($F1006*'fnd base rates'!D$9)
+($G1006*'fnd base rates'!D$10)
+($H1006*'fnd base rates'!D$11)
+($I1006*'fnd base rates'!D$12)
+($J1006*'fnd base rates'!D$13)
+($K1006*'fnd base rates'!D$14)
+($M1006*'fnd base rates'!D$16)
+($N1006*'fnd base rates'!D$17)
+($O1006*'fnd base rates'!D$18)
+($P1006*VLOOKUP($S1006+12,rate_basefnd,4)))
*$R1006</f>
        <v>29566.190000000006</v>
      </c>
      <c r="W1006" s="68">
        <f>(($D1006*'fnd base rates'!E$7)
+($E1006*'fnd base rates'!E$8)
+($F1006*'fnd base rates'!E$9)
+($G1006*'fnd base rates'!E$10)
+($H1006*'fnd base rates'!E$11)
+($I1006*'fnd base rates'!E$12)
+($J1006*'fnd base rates'!E$13)
+($K1006*'fnd base rates'!E$14)
+($M1006*'fnd base rates'!E$16)
+($N1006*'fnd base rates'!E$17)
+($O1006*'fnd base rates'!E$18)
+($P1006*VLOOKUP($S1006+12,rate_basefnd,5)))
*$R1006</f>
        <v>187924.4192</v>
      </c>
      <c r="X1006" s="68">
        <f>(($D1006*'fnd base rates'!F$7)
+($E1006*'fnd base rates'!F$8)
+($F1006*'fnd base rates'!F$9)
+($G1006*'fnd base rates'!F$10)
+($H1006*'fnd base rates'!F$11)
+($I1006*'fnd base rates'!F$12)
+($J1006*'fnd base rates'!F$13)
+($K1006*'fnd base rates'!F$14)
+($M1006*'fnd base rates'!F$16)
+($N1006*'fnd base rates'!F$17)
+($O1006*'fnd base rates'!F$18)
+($P1006*VLOOKUP($S1006+12,rate_basefnd,6)))
*$R1006</f>
        <v>31958.917200000004</v>
      </c>
      <c r="Y1006" s="68">
        <f>(($D1006*'fnd base rates'!G$7)
+($E1006*'fnd base rates'!G$8)
+($F1006*'fnd base rates'!G$9)
+($G1006*'fnd base rates'!G$10)
+($H1006*'fnd base rates'!G$11)
+($I1006*'fnd base rates'!G$12)
+($J1006*'fnd base rates'!G$13)
+($K1006*'fnd base rates'!G$14)
+($M1006*'fnd base rates'!G$16)
+($N1006*'fnd base rates'!G$17)
+($O1006*'fnd base rates'!G$18)
+($P1006*VLOOKUP($S1006+12,rate_basefnd,7)))
*$R1006</f>
        <v>8529.1395999999986</v>
      </c>
      <c r="Z1006" s="68">
        <f>(($D1006*'fnd base rates'!H$7)
+($E1006*'fnd base rates'!H$8)
+($F1006*'fnd base rates'!H$9)
+($G1006*'fnd base rates'!H$10)
+($H1006*'fnd base rates'!H$11)
+($I1006*'fnd base rates'!H$12)
+($J1006*'fnd base rates'!H$13)
+($K1006*'fnd base rates'!H$14)
+($M1006*'fnd base rates'!H$16)
+($N1006*'fnd base rates'!H$17)
+($O1006*'fnd base rates'!H$18)
+($P1006*VLOOKUP($S1006+12,rate_basefnd,8)))</f>
        <v>15034.665999999999</v>
      </c>
      <c r="AA1006" s="68">
        <f>(($D1006*'fnd base rates'!I$7)
+($E1006*'fnd base rates'!I$8)
+($F1006*'fnd base rates'!I$9)
+($G1006*'fnd base rates'!I$10)
+($H1006*'fnd base rates'!I$11)
+($I1006*'fnd base rates'!I$12)
+($J1006*'fnd base rates'!I$13)
+($K1006*'fnd base rates'!I$14)
+($M1006*'fnd base rates'!I$16)
+($N1006*'fnd base rates'!I$17)
+($O1006*'fnd base rates'!I$18)
+($P1006*VLOOKUP($S1006+12,rate_basefnd,9)))
*$R1006</f>
        <v>14532.83</v>
      </c>
      <c r="AB1006" s="68">
        <f>(($D1006*'fnd base rates'!J$7)
+($E1006*'fnd base rates'!J$8)
+($F1006*'fnd base rates'!J$9)
+($G1006*'fnd base rates'!J$10)
+($H1006*'fnd base rates'!J$11)
+($I1006*'fnd base rates'!J$12)
+($J1006*'fnd base rates'!J$13)
+($K1006*'fnd base rates'!J$14)
+($M1006*'fnd base rates'!J$16)
+($N1006*'fnd base rates'!J$17)
+($O1006*'fnd base rates'!J$18)
+($P1006*VLOOKUP($S1006+12,rate_basefnd,10)))
*$R1006</f>
        <v>22394.86</v>
      </c>
      <c r="AC1006" s="68">
        <f>(($D1006*'fnd base rates'!K$7)
+($E1006*'fnd base rates'!K$8)
+($F1006*'fnd base rates'!K$9)
+($G1006*'fnd base rates'!K$10)
+($H1006*'fnd base rates'!K$11)
+($I1006*'fnd base rates'!K$12)
+($J1006*'fnd base rates'!K$13)
+($K1006*'fnd base rates'!K$14)
+($M1006*'fnd base rates'!K$16)
+($N1006*'fnd base rates'!K$17)
+($O1006*'fnd base rates'!K$18)
+($P1006*VLOOKUP($S1006+12,rate_basefnd,11)))
*$R1006</f>
        <v>31251.984</v>
      </c>
      <c r="AD1006" s="68">
        <f>(($D1006*'fnd base rates'!L$7)
+($E1006*'fnd base rates'!L$8)
+($F1006*'fnd base rates'!L$9)
+($G1006*'fnd base rates'!L$10)
+($H1006*'fnd base rates'!L$11)
+($I1006*'fnd base rates'!L$12)
+($J1006*'fnd base rates'!L$13)
+($K1006*'fnd base rates'!L$14)
+($M1006*'fnd base rates'!L$16)
+($N1006*'fnd base rates'!L$17)
+($O1006*'fnd base rates'!L$18)
+($P1006*VLOOKUP($S1006+12,rate_basefnd,12)))</f>
        <v>72463.181199999992</v>
      </c>
      <c r="AE1006" s="68">
        <f>(($D1006*'fnd base rates'!M$7)
+($E1006*'fnd base rates'!M$8)
+($F1006*'fnd base rates'!M$9)
+($G1006*'fnd base rates'!M$10)
+($H1006*'fnd base rates'!M$11)
+($I1006*'fnd base rates'!M$12)
+($J1006*'fnd base rates'!M$13)
+($K1006*'fnd base rates'!M$14)
+($M1006*'fnd base rates'!M$16)
+($N1006*'fnd base rates'!M$17)
+($O1006*'fnd base rates'!M$18)
+($P1006*VLOOKUP($S1006+12,rate_basefnd,13)))</f>
        <v>0</v>
      </c>
      <c r="AF1006" s="3">
        <f t="shared" si="213"/>
        <v>430222.62600000005</v>
      </c>
      <c r="AH1006" s="205">
        <f t="shared" si="214"/>
        <v>3515287316</v>
      </c>
      <c r="AI1006" s="3" t="str">
        <f t="shared" si="216"/>
        <v>3515</v>
      </c>
      <c r="AJ1006" s="1" t="str">
        <f t="shared" si="217"/>
        <v>287</v>
      </c>
      <c r="AK1006" s="1" t="str">
        <f t="shared" si="218"/>
        <v>316</v>
      </c>
      <c r="AL1006" s="3">
        <f t="shared" si="215"/>
        <v>1</v>
      </c>
      <c r="AM1006" s="3">
        <f t="shared" si="224"/>
        <v>24</v>
      </c>
      <c r="AN1006" s="3">
        <f t="shared" si="219"/>
        <v>430222.62600000005</v>
      </c>
      <c r="AO1006" s="3">
        <f t="shared" si="220"/>
        <v>17926</v>
      </c>
      <c r="AP1006" s="3">
        <f t="shared" si="211"/>
        <v>2343</v>
      </c>
      <c r="AQ1006" s="3">
        <v>15583</v>
      </c>
      <c r="AS1006" s="68"/>
      <c r="AT1006" s="68"/>
      <c r="AX1006" s="4">
        <f t="shared" si="221"/>
        <v>0</v>
      </c>
      <c r="AZ1006" s="4">
        <f t="shared" si="222"/>
        <v>0</v>
      </c>
      <c r="BB1006" s="4"/>
    </row>
    <row r="1007" spans="1:54" s="3" customFormat="1">
      <c r="A1007" s="205" t="str">
        <f t="shared" si="223"/>
        <v>3515</v>
      </c>
      <c r="B1007" s="1">
        <v>3515287658</v>
      </c>
      <c r="C1007" s="7" t="s">
        <v>148</v>
      </c>
      <c r="D1007" s="8">
        <f>'fnd enro'!D1007</f>
        <v>0</v>
      </c>
      <c r="E1007" s="8">
        <f>'fnd enro'!E1007</f>
        <v>0</v>
      </c>
      <c r="F1007" s="8">
        <f>'fnd enro'!F1007</f>
        <v>0</v>
      </c>
      <c r="G1007" s="8">
        <f>'fnd enro'!G1007</f>
        <v>2</v>
      </c>
      <c r="H1007" s="8">
        <f>'fnd enro'!H1007</f>
        <v>0</v>
      </c>
      <c r="I1007" s="8">
        <f>'fnd enro'!I1007</f>
        <v>0</v>
      </c>
      <c r="J1007" s="8">
        <f>'fnd enro'!J1007</f>
        <v>0</v>
      </c>
      <c r="K1007" s="9">
        <f>'fnd enro'!K1007</f>
        <v>0.08</v>
      </c>
      <c r="L1007" s="8">
        <f>'fnd enro'!L1007</f>
        <v>0</v>
      </c>
      <c r="M1007" s="8">
        <f>'fnd enro'!M1007</f>
        <v>0</v>
      </c>
      <c r="N1007" s="8">
        <f>'fnd enro'!N1007</f>
        <v>0</v>
      </c>
      <c r="O1007" s="8">
        <f>'fnd enro'!O1007</f>
        <v>0</v>
      </c>
      <c r="P1007" s="8">
        <f>'fnd enro'!P1007</f>
        <v>2</v>
      </c>
      <c r="Q1007" s="8">
        <f>'fnd enro'!R1007</f>
        <v>2</v>
      </c>
      <c r="R1007" s="9">
        <f t="shared" si="212"/>
        <v>1</v>
      </c>
      <c r="S1007" s="8">
        <f>VALUE('fnd enro'!Q1007)</f>
        <v>7</v>
      </c>
      <c r="T1007" s="1"/>
      <c r="U1007" s="68">
        <f>(($D1007*'fnd base rates'!C$7)
+($E1007*'fnd base rates'!C$8)
+($F1007*'fnd base rates'!C$9)
+($G1007*'fnd base rates'!C$10)
+($H1007*'fnd base rates'!C$11)
+($I1007*'fnd base rates'!C$12)
+($J1007*'fnd base rates'!C$13)
+($K1007*'fnd base rates'!C$14)
+($M1007*'fnd base rates'!C$16)
+($N1007*'fnd base rates'!C$17)
+($O1007*'fnd base rates'!C$18)
+($P1007*VLOOKUP($S1007+12,rate_basefnd,3)))
*$R1007</f>
        <v>1376.8824</v>
      </c>
      <c r="V1007" s="68">
        <f>(($D1007*'fnd base rates'!D$7)
+($E1007*'fnd base rates'!D$8)
+($F1007*'fnd base rates'!D$9)
+($G1007*'fnd base rates'!D$10)
+($H1007*'fnd base rates'!D$11)
+($I1007*'fnd base rates'!D$12)
+($J1007*'fnd base rates'!D$13)
+($K1007*'fnd base rates'!D$14)
+($M1007*'fnd base rates'!D$16)
+($N1007*'fnd base rates'!D$17)
+($O1007*'fnd base rates'!D$18)
+($P1007*VLOOKUP($S1007+12,rate_basefnd,4)))
*$R1007</f>
        <v>2538.7600000000002</v>
      </c>
      <c r="W1007" s="68">
        <f>(($D1007*'fnd base rates'!E$7)
+($E1007*'fnd base rates'!E$8)
+($F1007*'fnd base rates'!E$9)
+($G1007*'fnd base rates'!E$10)
+($H1007*'fnd base rates'!E$11)
+($I1007*'fnd base rates'!E$12)
+($J1007*'fnd base rates'!E$13)
+($K1007*'fnd base rates'!E$14)
+($M1007*'fnd base rates'!E$16)
+($N1007*'fnd base rates'!E$17)
+($O1007*'fnd base rates'!E$18)
+($P1007*VLOOKUP($S1007+12,rate_basefnd,5)))
*$R1007</f>
        <v>16852.141599999999</v>
      </c>
      <c r="X1007" s="68">
        <f>(($D1007*'fnd base rates'!F$7)
+($E1007*'fnd base rates'!F$8)
+($F1007*'fnd base rates'!F$9)
+($G1007*'fnd base rates'!F$10)
+($H1007*'fnd base rates'!F$11)
+($I1007*'fnd base rates'!F$12)
+($J1007*'fnd base rates'!F$13)
+($K1007*'fnd base rates'!F$14)
+($M1007*'fnd base rates'!F$16)
+($N1007*'fnd base rates'!F$17)
+($O1007*'fnd base rates'!F$18)
+($P1007*VLOOKUP($S1007+12,rate_basefnd,6)))
*$R1007</f>
        <v>2795.6655999999998</v>
      </c>
      <c r="Y1007" s="68">
        <f>(($D1007*'fnd base rates'!G$7)
+($E1007*'fnd base rates'!G$8)
+($F1007*'fnd base rates'!G$9)
+($G1007*'fnd base rates'!G$10)
+($H1007*'fnd base rates'!G$11)
+($I1007*'fnd base rates'!G$12)
+($J1007*'fnd base rates'!G$13)
+($K1007*'fnd base rates'!G$14)
+($M1007*'fnd base rates'!G$16)
+($N1007*'fnd base rates'!G$17)
+($O1007*'fnd base rates'!G$18)
+($P1007*VLOOKUP($S1007+12,rate_basefnd,7)))
*$R1007</f>
        <v>747.7808</v>
      </c>
      <c r="Z1007" s="68">
        <f>(($D1007*'fnd base rates'!H$7)
+($E1007*'fnd base rates'!H$8)
+($F1007*'fnd base rates'!H$9)
+($G1007*'fnd base rates'!H$10)
+($H1007*'fnd base rates'!H$11)
+($I1007*'fnd base rates'!H$12)
+($J1007*'fnd base rates'!H$13)
+($K1007*'fnd base rates'!H$14)
+($M1007*'fnd base rates'!H$16)
+($N1007*'fnd base rates'!H$17)
+($O1007*'fnd base rates'!H$18)
+($P1007*VLOOKUP($S1007+12,rate_basefnd,8)))</f>
        <v>1223.6879999999999</v>
      </c>
      <c r="AA1007" s="68">
        <f>(($D1007*'fnd base rates'!I$7)
+($E1007*'fnd base rates'!I$8)
+($F1007*'fnd base rates'!I$9)
+($G1007*'fnd base rates'!I$10)
+($H1007*'fnd base rates'!I$11)
+($I1007*'fnd base rates'!I$12)
+($J1007*'fnd base rates'!I$13)
+($K1007*'fnd base rates'!I$14)
+($M1007*'fnd base rates'!I$16)
+($N1007*'fnd base rates'!I$17)
+($O1007*'fnd base rates'!I$18)
+($P1007*VLOOKUP($S1007+12,rate_basefnd,9)))
*$R1007</f>
        <v>1238.8800000000001</v>
      </c>
      <c r="AB1007" s="68">
        <f>(($D1007*'fnd base rates'!J$7)
+($E1007*'fnd base rates'!J$8)
+($F1007*'fnd base rates'!J$9)
+($G1007*'fnd base rates'!J$10)
+($H1007*'fnd base rates'!J$11)
+($I1007*'fnd base rates'!J$12)
+($J1007*'fnd base rates'!J$13)
+($K1007*'fnd base rates'!J$14)
+($M1007*'fnd base rates'!J$16)
+($N1007*'fnd base rates'!J$17)
+($O1007*'fnd base rates'!J$18)
+($P1007*VLOOKUP($S1007+12,rate_basefnd,10)))
*$R1007</f>
        <v>2066.02</v>
      </c>
      <c r="AC1007" s="68">
        <f>(($D1007*'fnd base rates'!K$7)
+($E1007*'fnd base rates'!K$8)
+($F1007*'fnd base rates'!K$9)
+($G1007*'fnd base rates'!K$10)
+($H1007*'fnd base rates'!K$11)
+($I1007*'fnd base rates'!K$12)
+($J1007*'fnd base rates'!K$13)
+($K1007*'fnd base rates'!K$14)
+($M1007*'fnd base rates'!K$16)
+($N1007*'fnd base rates'!K$17)
+($O1007*'fnd base rates'!K$18)
+($P1007*VLOOKUP($S1007+12,rate_basefnd,11)))
*$R1007</f>
        <v>2451.172</v>
      </c>
      <c r="AD1007" s="68">
        <f>(($D1007*'fnd base rates'!L$7)
+($E1007*'fnd base rates'!L$8)
+($F1007*'fnd base rates'!L$9)
+($G1007*'fnd base rates'!L$10)
+($H1007*'fnd base rates'!L$11)
+($I1007*'fnd base rates'!L$12)
+($J1007*'fnd base rates'!L$13)
+($K1007*'fnd base rates'!L$14)
+($M1007*'fnd base rates'!L$16)
+($N1007*'fnd base rates'!L$17)
+($O1007*'fnd base rates'!L$18)
+($P1007*VLOOKUP($S1007+12,rate_basefnd,12)))</f>
        <v>6065.3575999999994</v>
      </c>
      <c r="AE1007" s="68">
        <f>(($D1007*'fnd base rates'!M$7)
+($E1007*'fnd base rates'!M$8)
+($F1007*'fnd base rates'!M$9)
+($G1007*'fnd base rates'!M$10)
+($H1007*'fnd base rates'!M$11)
+($I1007*'fnd base rates'!M$12)
+($J1007*'fnd base rates'!M$13)
+($K1007*'fnd base rates'!M$14)
+($M1007*'fnd base rates'!M$16)
+($N1007*'fnd base rates'!M$17)
+($O1007*'fnd base rates'!M$18)
+($P1007*VLOOKUP($S1007+12,rate_basefnd,13)))</f>
        <v>0</v>
      </c>
      <c r="AF1007" s="3">
        <f t="shared" si="213"/>
        <v>37356.347999999998</v>
      </c>
      <c r="AH1007" s="205">
        <f t="shared" si="214"/>
        <v>3515287658</v>
      </c>
      <c r="AI1007" s="3" t="str">
        <f t="shared" si="216"/>
        <v>3515</v>
      </c>
      <c r="AJ1007" s="1" t="str">
        <f t="shared" si="217"/>
        <v>287</v>
      </c>
      <c r="AK1007" s="1" t="str">
        <f t="shared" si="218"/>
        <v>658</v>
      </c>
      <c r="AL1007" s="3">
        <f t="shared" si="215"/>
        <v>1</v>
      </c>
      <c r="AM1007" s="3">
        <f t="shared" si="224"/>
        <v>2</v>
      </c>
      <c r="AN1007" s="3">
        <f t="shared" si="219"/>
        <v>37356.347999999998</v>
      </c>
      <c r="AO1007" s="3">
        <f t="shared" si="220"/>
        <v>18678</v>
      </c>
      <c r="AP1007" s="3">
        <f t="shared" si="211"/>
        <v>7827</v>
      </c>
      <c r="AQ1007" s="3">
        <v>10851</v>
      </c>
      <c r="AS1007" s="68"/>
      <c r="AT1007" s="68"/>
      <c r="AX1007" s="4">
        <f t="shared" si="221"/>
        <v>0</v>
      </c>
      <c r="AZ1007" s="4">
        <f t="shared" si="222"/>
        <v>0</v>
      </c>
      <c r="BB1007" s="4"/>
    </row>
    <row r="1008" spans="1:54" s="3" customFormat="1">
      <c r="A1008" s="205" t="str">
        <f t="shared" si="223"/>
        <v>3515</v>
      </c>
      <c r="B1008" s="1">
        <v>3515287680</v>
      </c>
      <c r="C1008" s="7" t="s">
        <v>148</v>
      </c>
      <c r="D1008" s="8">
        <f>'fnd enro'!D1008</f>
        <v>0</v>
      </c>
      <c r="E1008" s="8">
        <f>'fnd enro'!E1008</f>
        <v>0</v>
      </c>
      <c r="F1008" s="8">
        <f>'fnd enro'!F1008</f>
        <v>0</v>
      </c>
      <c r="G1008" s="8">
        <f>'fnd enro'!G1008</f>
        <v>0</v>
      </c>
      <c r="H1008" s="8">
        <f>'fnd enro'!H1008</f>
        <v>1</v>
      </c>
      <c r="I1008" s="8">
        <f>'fnd enro'!I1008</f>
        <v>0</v>
      </c>
      <c r="J1008" s="8">
        <f>'fnd enro'!J1008</f>
        <v>0</v>
      </c>
      <c r="K1008" s="9">
        <f>'fnd enro'!K1008</f>
        <v>0.04</v>
      </c>
      <c r="L1008" s="8">
        <f>'fnd enro'!L1008</f>
        <v>0</v>
      </c>
      <c r="M1008" s="8">
        <f>'fnd enro'!M1008</f>
        <v>0</v>
      </c>
      <c r="N1008" s="8">
        <f>'fnd enro'!N1008</f>
        <v>0</v>
      </c>
      <c r="O1008" s="8">
        <f>'fnd enro'!O1008</f>
        <v>0</v>
      </c>
      <c r="P1008" s="8">
        <f>'fnd enro'!P1008</f>
        <v>0</v>
      </c>
      <c r="Q1008" s="8">
        <f>'fnd enro'!R1008</f>
        <v>1</v>
      </c>
      <c r="R1008" s="9">
        <f t="shared" si="212"/>
        <v>1</v>
      </c>
      <c r="S1008" s="8">
        <f>VALUE('fnd enro'!Q1008)</f>
        <v>5</v>
      </c>
      <c r="T1008" s="1"/>
      <c r="U1008" s="68">
        <f>(($D1008*'fnd base rates'!C$7)
+($E1008*'fnd base rates'!C$8)
+($F1008*'fnd base rates'!C$9)
+($G1008*'fnd base rates'!C$10)
+($H1008*'fnd base rates'!C$11)
+($I1008*'fnd base rates'!C$12)
+($J1008*'fnd base rates'!C$13)
+($K1008*'fnd base rates'!C$14)
+($M1008*'fnd base rates'!C$16)
+($N1008*'fnd base rates'!C$17)
+($O1008*'fnd base rates'!C$18)
+($P1008*VLOOKUP($S1008+12,rate_basefnd,3)))
*$R1008</f>
        <v>599.66120000000001</v>
      </c>
      <c r="V1008" s="68">
        <f>(($D1008*'fnd base rates'!D$7)
+($E1008*'fnd base rates'!D$8)
+($F1008*'fnd base rates'!D$9)
+($G1008*'fnd base rates'!D$10)
+($H1008*'fnd base rates'!D$11)
+($I1008*'fnd base rates'!D$12)
+($J1008*'fnd base rates'!D$13)
+($K1008*'fnd base rates'!D$14)
+($M1008*'fnd base rates'!D$16)
+($N1008*'fnd base rates'!D$17)
+($O1008*'fnd base rates'!D$18)
+($P1008*VLOOKUP($S1008+12,rate_basefnd,4)))
*$R1008</f>
        <v>848.74</v>
      </c>
      <c r="W1008" s="68">
        <f>(($D1008*'fnd base rates'!E$7)
+($E1008*'fnd base rates'!E$8)
+($F1008*'fnd base rates'!E$9)
+($G1008*'fnd base rates'!E$10)
+($H1008*'fnd base rates'!E$11)
+($I1008*'fnd base rates'!E$12)
+($J1008*'fnd base rates'!E$13)
+($K1008*'fnd base rates'!E$14)
+($M1008*'fnd base rates'!E$16)
+($N1008*'fnd base rates'!E$17)
+($O1008*'fnd base rates'!E$18)
+($P1008*VLOOKUP($S1008+12,rate_basefnd,5)))
*$R1008</f>
        <v>3852.7308000000003</v>
      </c>
      <c r="X1008" s="68">
        <f>(($D1008*'fnd base rates'!F$7)
+($E1008*'fnd base rates'!F$8)
+($F1008*'fnd base rates'!F$9)
+($G1008*'fnd base rates'!F$10)
+($H1008*'fnd base rates'!F$11)
+($I1008*'fnd base rates'!F$12)
+($J1008*'fnd base rates'!F$13)
+($K1008*'fnd base rates'!F$14)
+($M1008*'fnd base rates'!F$16)
+($N1008*'fnd base rates'!F$17)
+($O1008*'fnd base rates'!F$18)
+($P1008*VLOOKUP($S1008+12,rate_basefnd,6)))
*$R1008</f>
        <v>1118.2128</v>
      </c>
      <c r="Y1008" s="68">
        <f>(($D1008*'fnd base rates'!G$7)
+($E1008*'fnd base rates'!G$8)
+($F1008*'fnd base rates'!G$9)
+($G1008*'fnd base rates'!G$10)
+($H1008*'fnd base rates'!G$11)
+($I1008*'fnd base rates'!G$12)
+($J1008*'fnd base rates'!G$13)
+($K1008*'fnd base rates'!G$14)
+($M1008*'fnd base rates'!G$16)
+($N1008*'fnd base rates'!G$17)
+($O1008*'fnd base rates'!G$18)
+($P1008*VLOOKUP($S1008+12,rate_basefnd,7)))
*$R1008</f>
        <v>187.59039999999999</v>
      </c>
      <c r="Z1008" s="68">
        <f>(($D1008*'fnd base rates'!H$7)
+($E1008*'fnd base rates'!H$8)
+($F1008*'fnd base rates'!H$9)
+($G1008*'fnd base rates'!H$10)
+($H1008*'fnd base rates'!H$11)
+($I1008*'fnd base rates'!H$12)
+($J1008*'fnd base rates'!H$13)
+($K1008*'fnd base rates'!H$14)
+($M1008*'fnd base rates'!H$16)
+($N1008*'fnd base rates'!H$17)
+($O1008*'fnd base rates'!H$18)
+($P1008*VLOOKUP($S1008+12,rate_basefnd,8)))</f>
        <v>581.30399999999997</v>
      </c>
      <c r="AA1008" s="68">
        <f>(($D1008*'fnd base rates'!I$7)
+($E1008*'fnd base rates'!I$8)
+($F1008*'fnd base rates'!I$9)
+($G1008*'fnd base rates'!I$10)
+($H1008*'fnd base rates'!I$11)
+($I1008*'fnd base rates'!I$12)
+($J1008*'fnd base rates'!I$13)
+($K1008*'fnd base rates'!I$14)
+($M1008*'fnd base rates'!I$16)
+($N1008*'fnd base rates'!I$17)
+($O1008*'fnd base rates'!I$18)
+($P1008*VLOOKUP($S1008+12,rate_basefnd,9)))
*$R1008</f>
        <v>453.16</v>
      </c>
      <c r="AB1008" s="68">
        <f>(($D1008*'fnd base rates'!J$7)
+($E1008*'fnd base rates'!J$8)
+($F1008*'fnd base rates'!J$9)
+($G1008*'fnd base rates'!J$10)
+($H1008*'fnd base rates'!J$11)
+($I1008*'fnd base rates'!J$12)
+($J1008*'fnd base rates'!J$13)
+($K1008*'fnd base rates'!J$14)
+($M1008*'fnd base rates'!J$16)
+($N1008*'fnd base rates'!J$17)
+($O1008*'fnd base rates'!J$18)
+($P1008*VLOOKUP($S1008+12,rate_basefnd,10)))
*$R1008</f>
        <v>276.02</v>
      </c>
      <c r="AC1008" s="68">
        <f>(($D1008*'fnd base rates'!K$7)
+($E1008*'fnd base rates'!K$8)
+($F1008*'fnd base rates'!K$9)
+($G1008*'fnd base rates'!K$10)
+($H1008*'fnd base rates'!K$11)
+($I1008*'fnd base rates'!K$12)
+($J1008*'fnd base rates'!K$13)
+($K1008*'fnd base rates'!K$14)
+($M1008*'fnd base rates'!K$16)
+($N1008*'fnd base rates'!K$17)
+($O1008*'fnd base rates'!K$18)
+($P1008*VLOOKUP($S1008+12,rate_basefnd,11)))
*$R1008</f>
        <v>1316.4959999999999</v>
      </c>
      <c r="AD1008" s="68">
        <f>(($D1008*'fnd base rates'!L$7)
+($E1008*'fnd base rates'!L$8)
+($F1008*'fnd base rates'!L$9)
+($G1008*'fnd base rates'!L$10)
+($H1008*'fnd base rates'!L$11)
+($I1008*'fnd base rates'!L$12)
+($J1008*'fnd base rates'!L$13)
+($K1008*'fnd base rates'!L$14)
+($M1008*'fnd base rates'!L$16)
+($N1008*'fnd base rates'!L$17)
+($O1008*'fnd base rates'!L$18)
+($P1008*VLOOKUP($S1008+12,rate_basefnd,12)))</f>
        <v>2428.6587999999997</v>
      </c>
      <c r="AE1008" s="68">
        <f>(($D1008*'fnd base rates'!M$7)
+($E1008*'fnd base rates'!M$8)
+($F1008*'fnd base rates'!M$9)
+($G1008*'fnd base rates'!M$10)
+($H1008*'fnd base rates'!M$11)
+($I1008*'fnd base rates'!M$12)
+($J1008*'fnd base rates'!M$13)
+($K1008*'fnd base rates'!M$14)
+($M1008*'fnd base rates'!M$16)
+($N1008*'fnd base rates'!M$17)
+($O1008*'fnd base rates'!M$18)
+($P1008*VLOOKUP($S1008+12,rate_basefnd,13)))</f>
        <v>0</v>
      </c>
      <c r="AF1008" s="3">
        <f t="shared" si="213"/>
        <v>11662.573999999999</v>
      </c>
      <c r="AH1008" s="205">
        <f t="shared" si="214"/>
        <v>3515287680</v>
      </c>
      <c r="AI1008" s="3" t="str">
        <f t="shared" si="216"/>
        <v>3515</v>
      </c>
      <c r="AJ1008" s="1" t="str">
        <f t="shared" si="217"/>
        <v>287</v>
      </c>
      <c r="AK1008" s="1" t="str">
        <f t="shared" si="218"/>
        <v>680</v>
      </c>
      <c r="AL1008" s="3">
        <f t="shared" si="215"/>
        <v>1</v>
      </c>
      <c r="AM1008" s="3">
        <f t="shared" si="224"/>
        <v>1</v>
      </c>
      <c r="AN1008" s="3">
        <f t="shared" si="219"/>
        <v>11662.573999999999</v>
      </c>
      <c r="AO1008" s="3">
        <f t="shared" si="220"/>
        <v>11663</v>
      </c>
      <c r="AP1008" s="3">
        <f t="shared" si="211"/>
        <v>-994</v>
      </c>
      <c r="AQ1008" s="3">
        <v>12657</v>
      </c>
      <c r="AS1008" s="68"/>
      <c r="AT1008" s="68"/>
      <c r="AX1008" s="4">
        <f t="shared" si="221"/>
        <v>0</v>
      </c>
      <c r="AZ1008" s="4">
        <f t="shared" si="222"/>
        <v>0</v>
      </c>
      <c r="BB1008" s="4"/>
    </row>
    <row r="1009" spans="1:54" s="3" customFormat="1">
      <c r="A1009" s="205" t="str">
        <f t="shared" si="223"/>
        <v>3515</v>
      </c>
      <c r="B1009" s="1">
        <v>3515287767</v>
      </c>
      <c r="C1009" s="7" t="s">
        <v>148</v>
      </c>
      <c r="D1009" s="8">
        <f>'fnd enro'!D1009</f>
        <v>0</v>
      </c>
      <c r="E1009" s="8">
        <f>'fnd enro'!E1009</f>
        <v>0</v>
      </c>
      <c r="F1009" s="8">
        <f>'fnd enro'!F1009</f>
        <v>3</v>
      </c>
      <c r="G1009" s="8">
        <f>'fnd enro'!G1009</f>
        <v>27</v>
      </c>
      <c r="H1009" s="8">
        <f>'fnd enro'!H1009</f>
        <v>9</v>
      </c>
      <c r="I1009" s="8">
        <f>'fnd enro'!I1009</f>
        <v>0</v>
      </c>
      <c r="J1009" s="8">
        <f>'fnd enro'!J1009</f>
        <v>0</v>
      </c>
      <c r="K1009" s="9">
        <f>'fnd enro'!K1009</f>
        <v>1.56</v>
      </c>
      <c r="L1009" s="8">
        <f>'fnd enro'!L1009</f>
        <v>0</v>
      </c>
      <c r="M1009" s="8">
        <f>'fnd enro'!M1009</f>
        <v>0</v>
      </c>
      <c r="N1009" s="8">
        <f>'fnd enro'!N1009</f>
        <v>0</v>
      </c>
      <c r="O1009" s="8">
        <f>'fnd enro'!O1009</f>
        <v>0</v>
      </c>
      <c r="P1009" s="8">
        <f>'fnd enro'!P1009</f>
        <v>11</v>
      </c>
      <c r="Q1009" s="8">
        <f>'fnd enro'!R1009</f>
        <v>39</v>
      </c>
      <c r="R1009" s="9">
        <f t="shared" si="212"/>
        <v>1</v>
      </c>
      <c r="S1009" s="8">
        <f>VALUE('fnd enro'!Q1009)</f>
        <v>9</v>
      </c>
      <c r="T1009" s="1"/>
      <c r="U1009" s="68">
        <f>(($D1009*'fnd base rates'!C$7)
+($E1009*'fnd base rates'!C$8)
+($F1009*'fnd base rates'!C$9)
+($G1009*'fnd base rates'!C$10)
+($H1009*'fnd base rates'!C$11)
+($I1009*'fnd base rates'!C$12)
+($J1009*'fnd base rates'!C$13)
+($K1009*'fnd base rates'!C$14)
+($M1009*'fnd base rates'!C$16)
+($N1009*'fnd base rates'!C$17)
+($O1009*'fnd base rates'!C$18)
+($P1009*VLOOKUP($S1009+12,rate_basefnd,3)))
*$R1009</f>
        <v>24552.4568</v>
      </c>
      <c r="V1009" s="68">
        <f>(($D1009*'fnd base rates'!D$7)
+($E1009*'fnd base rates'!D$8)
+($F1009*'fnd base rates'!D$9)
+($G1009*'fnd base rates'!D$10)
+($H1009*'fnd base rates'!D$11)
+($I1009*'fnd base rates'!D$12)
+($J1009*'fnd base rates'!D$13)
+($K1009*'fnd base rates'!D$14)
+($M1009*'fnd base rates'!D$16)
+($N1009*'fnd base rates'!D$17)
+($O1009*'fnd base rates'!D$18)
+($P1009*VLOOKUP($S1009+12,rate_basefnd,4)))
*$R1009</f>
        <v>38623.629999999997</v>
      </c>
      <c r="W1009" s="68">
        <f>(($D1009*'fnd base rates'!E$7)
+($E1009*'fnd base rates'!E$8)
+($F1009*'fnd base rates'!E$9)
+($G1009*'fnd base rates'!E$10)
+($H1009*'fnd base rates'!E$11)
+($I1009*'fnd base rates'!E$12)
+($J1009*'fnd base rates'!E$13)
+($K1009*'fnd base rates'!E$14)
+($M1009*'fnd base rates'!E$16)
+($N1009*'fnd base rates'!E$17)
+($O1009*'fnd base rates'!E$18)
+($P1009*VLOOKUP($S1009+12,rate_basefnd,5)))
*$R1009</f>
        <v>218178.62120000002</v>
      </c>
      <c r="X1009" s="68">
        <f>(($D1009*'fnd base rates'!F$7)
+($E1009*'fnd base rates'!F$8)
+($F1009*'fnd base rates'!F$9)
+($G1009*'fnd base rates'!F$10)
+($H1009*'fnd base rates'!F$11)
+($I1009*'fnd base rates'!F$12)
+($J1009*'fnd base rates'!F$13)
+($K1009*'fnd base rates'!F$14)
+($M1009*'fnd base rates'!F$16)
+($N1009*'fnd base rates'!F$17)
+($O1009*'fnd base rates'!F$18)
+($P1009*VLOOKUP($S1009+12,rate_basefnd,6)))
*$R1009</f>
        <v>51998.8992</v>
      </c>
      <c r="Y1009" s="68">
        <f>(($D1009*'fnd base rates'!G$7)
+($E1009*'fnd base rates'!G$8)
+($F1009*'fnd base rates'!G$9)
+($G1009*'fnd base rates'!G$10)
+($H1009*'fnd base rates'!G$11)
+($I1009*'fnd base rates'!G$12)
+($J1009*'fnd base rates'!G$13)
+($K1009*'fnd base rates'!G$14)
+($M1009*'fnd base rates'!G$16)
+($N1009*'fnd base rates'!G$17)
+($O1009*'fnd base rates'!G$18)
+($P1009*VLOOKUP($S1009+12,rate_basefnd,7)))
*$R1009</f>
        <v>9543.9455999999991</v>
      </c>
      <c r="Z1009" s="68">
        <f>(($D1009*'fnd base rates'!H$7)
+($E1009*'fnd base rates'!H$8)
+($F1009*'fnd base rates'!H$9)
+($G1009*'fnd base rates'!H$10)
+($H1009*'fnd base rates'!H$11)
+($I1009*'fnd base rates'!H$12)
+($J1009*'fnd base rates'!H$13)
+($K1009*'fnd base rates'!H$14)
+($M1009*'fnd base rates'!H$16)
+($N1009*'fnd base rates'!H$17)
+($O1009*'fnd base rates'!H$18)
+($P1009*VLOOKUP($S1009+12,rate_basefnd,8)))</f>
        <v>23071.696</v>
      </c>
      <c r="AA1009" s="68">
        <f>(($D1009*'fnd base rates'!I$7)
+($E1009*'fnd base rates'!I$8)
+($F1009*'fnd base rates'!I$9)
+($G1009*'fnd base rates'!I$10)
+($H1009*'fnd base rates'!I$11)
+($I1009*'fnd base rates'!I$12)
+($J1009*'fnd base rates'!I$13)
+($K1009*'fnd base rates'!I$14)
+($M1009*'fnd base rates'!I$16)
+($N1009*'fnd base rates'!I$17)
+($O1009*'fnd base rates'!I$18)
+($P1009*VLOOKUP($S1009+12,rate_basefnd,9)))
*$R1009</f>
        <v>19856.190000000002</v>
      </c>
      <c r="AB1009" s="68">
        <f>(($D1009*'fnd base rates'!J$7)
+($E1009*'fnd base rates'!J$8)
+($F1009*'fnd base rates'!J$9)
+($G1009*'fnd base rates'!J$10)
+($H1009*'fnd base rates'!J$11)
+($I1009*'fnd base rates'!J$12)
+($J1009*'fnd base rates'!J$13)
+($K1009*'fnd base rates'!J$14)
+($M1009*'fnd base rates'!J$16)
+($N1009*'fnd base rates'!J$17)
+($O1009*'fnd base rates'!J$18)
+($P1009*VLOOKUP($S1009+12,rate_basefnd,10)))
*$R1009</f>
        <v>18728.349999999999</v>
      </c>
      <c r="AC1009" s="68">
        <f>(($D1009*'fnd base rates'!K$7)
+($E1009*'fnd base rates'!K$8)
+($F1009*'fnd base rates'!K$9)
+($G1009*'fnd base rates'!K$10)
+($H1009*'fnd base rates'!K$11)
+($I1009*'fnd base rates'!K$12)
+($J1009*'fnd base rates'!K$13)
+($K1009*'fnd base rates'!K$14)
+($M1009*'fnd base rates'!K$16)
+($N1009*'fnd base rates'!K$17)
+($O1009*'fnd base rates'!K$18)
+($P1009*VLOOKUP($S1009+12,rate_basefnd,11)))
*$R1009</f>
        <v>48616.044000000009</v>
      </c>
      <c r="AD1009" s="68">
        <f>(($D1009*'fnd base rates'!L$7)
+($E1009*'fnd base rates'!L$8)
+($F1009*'fnd base rates'!L$9)
+($G1009*'fnd base rates'!L$10)
+($H1009*'fnd base rates'!L$11)
+($I1009*'fnd base rates'!L$12)
+($J1009*'fnd base rates'!L$13)
+($K1009*'fnd base rates'!L$14)
+($M1009*'fnd base rates'!L$16)
+($N1009*'fnd base rates'!L$17)
+($O1009*'fnd base rates'!L$18)
+($P1009*VLOOKUP($S1009+12,rate_basefnd,12)))</f>
        <v>99841.203200000004</v>
      </c>
      <c r="AE1009" s="68">
        <f>(($D1009*'fnd base rates'!M$7)
+($E1009*'fnd base rates'!M$8)
+($F1009*'fnd base rates'!M$9)
+($G1009*'fnd base rates'!M$10)
+($H1009*'fnd base rates'!M$11)
+($I1009*'fnd base rates'!M$12)
+($J1009*'fnd base rates'!M$13)
+($K1009*'fnd base rates'!M$14)
+($M1009*'fnd base rates'!M$16)
+($N1009*'fnd base rates'!M$17)
+($O1009*'fnd base rates'!M$18)
+($P1009*VLOOKUP($S1009+12,rate_basefnd,13)))</f>
        <v>0</v>
      </c>
      <c r="AF1009" s="3">
        <f t="shared" ref="AF1009:AF1063" si="225">SUM(U1009:AE1009)</f>
        <v>553011.03599999996</v>
      </c>
      <c r="AH1009" s="205">
        <f t="shared" ref="AH1009:AH1063" si="226">B1009</f>
        <v>3515287767</v>
      </c>
      <c r="AI1009" s="3" t="str">
        <f t="shared" si="216"/>
        <v>3515</v>
      </c>
      <c r="AJ1009" s="1" t="str">
        <f t="shared" si="217"/>
        <v>287</v>
      </c>
      <c r="AK1009" s="1" t="str">
        <f t="shared" si="218"/>
        <v>767</v>
      </c>
      <c r="AL1009" s="3">
        <f t="shared" ref="AL1009:AL1063" si="227">IF(VLOOKUP(VALUE(IF(AH1009&lt;499999999,MID(AH1009,4,3),MID(AH1009,5,3))),distinfo,4)=R1009,1,0)</f>
        <v>1</v>
      </c>
      <c r="AM1009" s="3">
        <f t="shared" si="224"/>
        <v>39</v>
      </c>
      <c r="AN1009" s="3">
        <f t="shared" ref="AN1009:AN1063" si="228">AF1009</f>
        <v>553011.03599999996</v>
      </c>
      <c r="AO1009" s="3">
        <f t="shared" ref="AO1009:AO1063" si="229">IF(OR(AF1009=0,AM1009=0),0,ROUND(AN1009/AM1009,0))</f>
        <v>14180</v>
      </c>
      <c r="AP1009" s="3">
        <f t="shared" si="211"/>
        <v>147</v>
      </c>
      <c r="AQ1009" s="3">
        <v>14033</v>
      </c>
      <c r="AS1009" s="68"/>
      <c r="AT1009" s="68"/>
      <c r="AX1009" s="4">
        <f t="shared" si="221"/>
        <v>0</v>
      </c>
      <c r="AZ1009" s="4">
        <f t="shared" si="222"/>
        <v>0</v>
      </c>
      <c r="BB1009" s="4"/>
    </row>
    <row r="1010" spans="1:54" s="3" customFormat="1">
      <c r="A1010" s="205" t="str">
        <f t="shared" si="223"/>
        <v>3515</v>
      </c>
      <c r="B1010" s="1">
        <v>3515287770</v>
      </c>
      <c r="C1010" s="7" t="s">
        <v>148</v>
      </c>
      <c r="D1010" s="8">
        <f>'fnd enro'!D1010</f>
        <v>0</v>
      </c>
      <c r="E1010" s="8">
        <f>'fnd enro'!E1010</f>
        <v>0</v>
      </c>
      <c r="F1010" s="8">
        <f>'fnd enro'!F1010</f>
        <v>0</v>
      </c>
      <c r="G1010" s="8">
        <f>'fnd enro'!G1010</f>
        <v>0</v>
      </c>
      <c r="H1010" s="8">
        <f>'fnd enro'!H1010</f>
        <v>2</v>
      </c>
      <c r="I1010" s="8">
        <f>'fnd enro'!I1010</f>
        <v>0</v>
      </c>
      <c r="J1010" s="8">
        <f>'fnd enro'!J1010</f>
        <v>0</v>
      </c>
      <c r="K1010" s="9">
        <f>'fnd enro'!K1010</f>
        <v>0.08</v>
      </c>
      <c r="L1010" s="8">
        <f>'fnd enro'!L1010</f>
        <v>0</v>
      </c>
      <c r="M1010" s="8">
        <f>'fnd enro'!M1010</f>
        <v>0</v>
      </c>
      <c r="N1010" s="8">
        <f>'fnd enro'!N1010</f>
        <v>0</v>
      </c>
      <c r="O1010" s="8">
        <f>'fnd enro'!O1010</f>
        <v>0</v>
      </c>
      <c r="P1010" s="8">
        <f>'fnd enro'!P1010</f>
        <v>0</v>
      </c>
      <c r="Q1010" s="8">
        <f>'fnd enro'!R1010</f>
        <v>2</v>
      </c>
      <c r="R1010" s="9">
        <f t="shared" si="212"/>
        <v>1</v>
      </c>
      <c r="S1010" s="8">
        <f>VALUE('fnd enro'!Q1010)</f>
        <v>6</v>
      </c>
      <c r="T1010" s="1"/>
      <c r="U1010" s="68">
        <f>(($D1010*'fnd base rates'!C$7)
+($E1010*'fnd base rates'!C$8)
+($F1010*'fnd base rates'!C$9)
+($G1010*'fnd base rates'!C$10)
+($H1010*'fnd base rates'!C$11)
+($I1010*'fnd base rates'!C$12)
+($J1010*'fnd base rates'!C$13)
+($K1010*'fnd base rates'!C$14)
+($M1010*'fnd base rates'!C$16)
+($N1010*'fnd base rates'!C$17)
+($O1010*'fnd base rates'!C$18)
+($P1010*VLOOKUP($S1010+12,rate_basefnd,3)))
*$R1010</f>
        <v>1199.3224</v>
      </c>
      <c r="V1010" s="68">
        <f>(($D1010*'fnd base rates'!D$7)
+($E1010*'fnd base rates'!D$8)
+($F1010*'fnd base rates'!D$9)
+($G1010*'fnd base rates'!D$10)
+($H1010*'fnd base rates'!D$11)
+($I1010*'fnd base rates'!D$12)
+($J1010*'fnd base rates'!D$13)
+($K1010*'fnd base rates'!D$14)
+($M1010*'fnd base rates'!D$16)
+($N1010*'fnd base rates'!D$17)
+($O1010*'fnd base rates'!D$18)
+($P1010*VLOOKUP($S1010+12,rate_basefnd,4)))
*$R1010</f>
        <v>1697.48</v>
      </c>
      <c r="W1010" s="68">
        <f>(($D1010*'fnd base rates'!E$7)
+($E1010*'fnd base rates'!E$8)
+($F1010*'fnd base rates'!E$9)
+($G1010*'fnd base rates'!E$10)
+($H1010*'fnd base rates'!E$11)
+($I1010*'fnd base rates'!E$12)
+($J1010*'fnd base rates'!E$13)
+($K1010*'fnd base rates'!E$14)
+($M1010*'fnd base rates'!E$16)
+($N1010*'fnd base rates'!E$17)
+($O1010*'fnd base rates'!E$18)
+($P1010*VLOOKUP($S1010+12,rate_basefnd,5)))
*$R1010</f>
        <v>7705.4616000000005</v>
      </c>
      <c r="X1010" s="68">
        <f>(($D1010*'fnd base rates'!F$7)
+($E1010*'fnd base rates'!F$8)
+($F1010*'fnd base rates'!F$9)
+($G1010*'fnd base rates'!F$10)
+($H1010*'fnd base rates'!F$11)
+($I1010*'fnd base rates'!F$12)
+($J1010*'fnd base rates'!F$13)
+($K1010*'fnd base rates'!F$14)
+($M1010*'fnd base rates'!F$16)
+($N1010*'fnd base rates'!F$17)
+($O1010*'fnd base rates'!F$18)
+($P1010*VLOOKUP($S1010+12,rate_basefnd,6)))
*$R1010</f>
        <v>2236.4256</v>
      </c>
      <c r="Y1010" s="68">
        <f>(($D1010*'fnd base rates'!G$7)
+($E1010*'fnd base rates'!G$8)
+($F1010*'fnd base rates'!G$9)
+($G1010*'fnd base rates'!G$10)
+($H1010*'fnd base rates'!G$11)
+($I1010*'fnd base rates'!G$12)
+($J1010*'fnd base rates'!G$13)
+($K1010*'fnd base rates'!G$14)
+($M1010*'fnd base rates'!G$16)
+($N1010*'fnd base rates'!G$17)
+($O1010*'fnd base rates'!G$18)
+($P1010*VLOOKUP($S1010+12,rate_basefnd,7)))
*$R1010</f>
        <v>375.18079999999998</v>
      </c>
      <c r="Z1010" s="68">
        <f>(($D1010*'fnd base rates'!H$7)
+($E1010*'fnd base rates'!H$8)
+($F1010*'fnd base rates'!H$9)
+($G1010*'fnd base rates'!H$10)
+($H1010*'fnd base rates'!H$11)
+($I1010*'fnd base rates'!H$12)
+($J1010*'fnd base rates'!H$13)
+($K1010*'fnd base rates'!H$14)
+($M1010*'fnd base rates'!H$16)
+($N1010*'fnd base rates'!H$17)
+($O1010*'fnd base rates'!H$18)
+($P1010*VLOOKUP($S1010+12,rate_basefnd,8)))</f>
        <v>1162.6079999999999</v>
      </c>
      <c r="AA1010" s="68">
        <f>(($D1010*'fnd base rates'!I$7)
+($E1010*'fnd base rates'!I$8)
+($F1010*'fnd base rates'!I$9)
+($G1010*'fnd base rates'!I$10)
+($H1010*'fnd base rates'!I$11)
+($I1010*'fnd base rates'!I$12)
+($J1010*'fnd base rates'!I$13)
+($K1010*'fnd base rates'!I$14)
+($M1010*'fnd base rates'!I$16)
+($N1010*'fnd base rates'!I$17)
+($O1010*'fnd base rates'!I$18)
+($P1010*VLOOKUP($S1010+12,rate_basefnd,9)))
*$R1010</f>
        <v>906.32</v>
      </c>
      <c r="AB1010" s="68">
        <f>(($D1010*'fnd base rates'!J$7)
+($E1010*'fnd base rates'!J$8)
+($F1010*'fnd base rates'!J$9)
+($G1010*'fnd base rates'!J$10)
+($H1010*'fnd base rates'!J$11)
+($I1010*'fnd base rates'!J$12)
+($J1010*'fnd base rates'!J$13)
+($K1010*'fnd base rates'!J$14)
+($M1010*'fnd base rates'!J$16)
+($N1010*'fnd base rates'!J$17)
+($O1010*'fnd base rates'!J$18)
+($P1010*VLOOKUP($S1010+12,rate_basefnd,10)))
*$R1010</f>
        <v>552.04</v>
      </c>
      <c r="AC1010" s="68">
        <f>(($D1010*'fnd base rates'!K$7)
+($E1010*'fnd base rates'!K$8)
+($F1010*'fnd base rates'!K$9)
+($G1010*'fnd base rates'!K$10)
+($H1010*'fnd base rates'!K$11)
+($I1010*'fnd base rates'!K$12)
+($J1010*'fnd base rates'!K$13)
+($K1010*'fnd base rates'!K$14)
+($M1010*'fnd base rates'!K$16)
+($N1010*'fnd base rates'!K$17)
+($O1010*'fnd base rates'!K$18)
+($P1010*VLOOKUP($S1010+12,rate_basefnd,11)))
*$R1010</f>
        <v>2632.9919999999997</v>
      </c>
      <c r="AD1010" s="68">
        <f>(($D1010*'fnd base rates'!L$7)
+($E1010*'fnd base rates'!L$8)
+($F1010*'fnd base rates'!L$9)
+($G1010*'fnd base rates'!L$10)
+($H1010*'fnd base rates'!L$11)
+($I1010*'fnd base rates'!L$12)
+($J1010*'fnd base rates'!L$13)
+($K1010*'fnd base rates'!L$14)
+($M1010*'fnd base rates'!L$16)
+($N1010*'fnd base rates'!L$17)
+($O1010*'fnd base rates'!L$18)
+($P1010*VLOOKUP($S1010+12,rate_basefnd,12)))</f>
        <v>4857.3175999999994</v>
      </c>
      <c r="AE1010" s="68">
        <f>(($D1010*'fnd base rates'!M$7)
+($E1010*'fnd base rates'!M$8)
+($F1010*'fnd base rates'!M$9)
+($G1010*'fnd base rates'!M$10)
+($H1010*'fnd base rates'!M$11)
+($I1010*'fnd base rates'!M$12)
+($J1010*'fnd base rates'!M$13)
+($K1010*'fnd base rates'!M$14)
+($M1010*'fnd base rates'!M$16)
+($N1010*'fnd base rates'!M$17)
+($O1010*'fnd base rates'!M$18)
+($P1010*VLOOKUP($S1010+12,rate_basefnd,13)))</f>
        <v>0</v>
      </c>
      <c r="AF1010" s="3">
        <f t="shared" si="225"/>
        <v>23325.147999999997</v>
      </c>
      <c r="AH1010" s="205">
        <f t="shared" si="226"/>
        <v>3515287770</v>
      </c>
      <c r="AI1010" s="3" t="str">
        <f t="shared" si="216"/>
        <v>3515</v>
      </c>
      <c r="AJ1010" s="1" t="str">
        <f t="shared" si="217"/>
        <v>287</v>
      </c>
      <c r="AK1010" s="1" t="str">
        <f t="shared" si="218"/>
        <v>770</v>
      </c>
      <c r="AL1010" s="3">
        <f t="shared" si="227"/>
        <v>1</v>
      </c>
      <c r="AM1010" s="3">
        <f t="shared" si="224"/>
        <v>2</v>
      </c>
      <c r="AN1010" s="3">
        <f t="shared" si="228"/>
        <v>23325.147999999997</v>
      </c>
      <c r="AO1010" s="3">
        <f t="shared" si="229"/>
        <v>11663</v>
      </c>
      <c r="AP1010" s="3">
        <f t="shared" si="211"/>
        <v>-3803</v>
      </c>
      <c r="AQ1010" s="3">
        <v>15466</v>
      </c>
      <c r="AS1010" s="68"/>
      <c r="AT1010" s="68"/>
      <c r="AX1010" s="4">
        <f t="shared" si="221"/>
        <v>0</v>
      </c>
      <c r="AZ1010" s="4">
        <f t="shared" si="222"/>
        <v>0</v>
      </c>
      <c r="BB1010" s="4"/>
    </row>
    <row r="1011" spans="1:54" s="3" customFormat="1">
      <c r="A1011" s="205" t="str">
        <f t="shared" si="223"/>
        <v>3515</v>
      </c>
      <c r="B1011" s="1">
        <v>3515287778</v>
      </c>
      <c r="C1011" s="7" t="s">
        <v>148</v>
      </c>
      <c r="D1011" s="8">
        <f>'fnd enro'!D1011</f>
        <v>0</v>
      </c>
      <c r="E1011" s="8">
        <f>'fnd enro'!E1011</f>
        <v>0</v>
      </c>
      <c r="F1011" s="8">
        <f>'fnd enro'!F1011</f>
        <v>0</v>
      </c>
      <c r="G1011" s="8">
        <f>'fnd enro'!G1011</f>
        <v>3</v>
      </c>
      <c r="H1011" s="8">
        <f>'fnd enro'!H1011</f>
        <v>1</v>
      </c>
      <c r="I1011" s="8">
        <f>'fnd enro'!I1011</f>
        <v>0</v>
      </c>
      <c r="J1011" s="8">
        <f>'fnd enro'!J1011</f>
        <v>0</v>
      </c>
      <c r="K1011" s="9">
        <f>'fnd enro'!K1011</f>
        <v>0.16</v>
      </c>
      <c r="L1011" s="8">
        <f>'fnd enro'!L1011</f>
        <v>0</v>
      </c>
      <c r="M1011" s="8">
        <f>'fnd enro'!M1011</f>
        <v>0</v>
      </c>
      <c r="N1011" s="8">
        <f>'fnd enro'!N1011</f>
        <v>0</v>
      </c>
      <c r="O1011" s="8">
        <f>'fnd enro'!O1011</f>
        <v>0</v>
      </c>
      <c r="P1011" s="8">
        <f>'fnd enro'!P1011</f>
        <v>3</v>
      </c>
      <c r="Q1011" s="8">
        <f>'fnd enro'!R1011</f>
        <v>4</v>
      </c>
      <c r="R1011" s="9">
        <f t="shared" si="212"/>
        <v>1</v>
      </c>
      <c r="S1011" s="8">
        <f>VALUE('fnd enro'!Q1011)</f>
        <v>9</v>
      </c>
      <c r="T1011" s="1"/>
      <c r="U1011" s="68">
        <f>(($D1011*'fnd base rates'!C$7)
+($E1011*'fnd base rates'!C$8)
+($F1011*'fnd base rates'!C$9)
+($G1011*'fnd base rates'!C$10)
+($H1011*'fnd base rates'!C$11)
+($I1011*'fnd base rates'!C$12)
+($J1011*'fnd base rates'!C$13)
+($K1011*'fnd base rates'!C$14)
+($M1011*'fnd base rates'!C$16)
+($N1011*'fnd base rates'!C$17)
+($O1011*'fnd base rates'!C$18)
+($P1011*VLOOKUP($S1011+12,rate_basefnd,3)))
*$R1011</f>
        <v>2716.5547999999999</v>
      </c>
      <c r="V1011" s="68">
        <f>(($D1011*'fnd base rates'!D$7)
+($E1011*'fnd base rates'!D$8)
+($F1011*'fnd base rates'!D$9)
+($G1011*'fnd base rates'!D$10)
+($H1011*'fnd base rates'!D$11)
+($I1011*'fnd base rates'!D$12)
+($J1011*'fnd base rates'!D$13)
+($K1011*'fnd base rates'!D$14)
+($M1011*'fnd base rates'!D$16)
+($N1011*'fnd base rates'!D$17)
+($O1011*'fnd base rates'!D$18)
+($P1011*VLOOKUP($S1011+12,rate_basefnd,4)))
*$R1011</f>
        <v>4901.17</v>
      </c>
      <c r="W1011" s="68">
        <f>(($D1011*'fnd base rates'!E$7)
+($E1011*'fnd base rates'!E$8)
+($F1011*'fnd base rates'!E$9)
+($G1011*'fnd base rates'!E$10)
+($H1011*'fnd base rates'!E$11)
+($I1011*'fnd base rates'!E$12)
+($J1011*'fnd base rates'!E$13)
+($K1011*'fnd base rates'!E$14)
+($M1011*'fnd base rates'!E$16)
+($N1011*'fnd base rates'!E$17)
+($O1011*'fnd base rates'!E$18)
+($P1011*VLOOKUP($S1011+12,rate_basefnd,5)))
*$R1011</f>
        <v>31515.283200000002</v>
      </c>
      <c r="X1011" s="68">
        <f>(($D1011*'fnd base rates'!F$7)
+($E1011*'fnd base rates'!F$8)
+($F1011*'fnd base rates'!F$9)
+($G1011*'fnd base rates'!F$10)
+($H1011*'fnd base rates'!F$11)
+($I1011*'fnd base rates'!F$12)
+($J1011*'fnd base rates'!F$13)
+($K1011*'fnd base rates'!F$14)
+($M1011*'fnd base rates'!F$16)
+($N1011*'fnd base rates'!F$17)
+($O1011*'fnd base rates'!F$18)
+($P1011*VLOOKUP($S1011+12,rate_basefnd,6)))
*$R1011</f>
        <v>5311.7111999999997</v>
      </c>
      <c r="Y1011" s="68">
        <f>(($D1011*'fnd base rates'!G$7)
+($E1011*'fnd base rates'!G$8)
+($F1011*'fnd base rates'!G$9)
+($G1011*'fnd base rates'!G$10)
+($H1011*'fnd base rates'!G$11)
+($I1011*'fnd base rates'!G$12)
+($J1011*'fnd base rates'!G$13)
+($K1011*'fnd base rates'!G$14)
+($M1011*'fnd base rates'!G$16)
+($N1011*'fnd base rates'!G$17)
+($O1011*'fnd base rates'!G$18)
+($P1011*VLOOKUP($S1011+12,rate_basefnd,7)))
*$R1011</f>
        <v>1424.9416000000001</v>
      </c>
      <c r="Z1011" s="68">
        <f>(($D1011*'fnd base rates'!H$7)
+($E1011*'fnd base rates'!H$8)
+($F1011*'fnd base rates'!H$9)
+($G1011*'fnd base rates'!H$10)
+($H1011*'fnd base rates'!H$11)
+($I1011*'fnd base rates'!H$12)
+($J1011*'fnd base rates'!H$13)
+($K1011*'fnd base rates'!H$14)
+($M1011*'fnd base rates'!H$16)
+($N1011*'fnd base rates'!H$17)
+($O1011*'fnd base rates'!H$18)
+($P1011*VLOOKUP($S1011+12,rate_basefnd,8)))</f>
        <v>2434.5360000000001</v>
      </c>
      <c r="AA1011" s="68">
        <f>(($D1011*'fnd base rates'!I$7)
+($E1011*'fnd base rates'!I$8)
+($F1011*'fnd base rates'!I$9)
+($G1011*'fnd base rates'!I$10)
+($H1011*'fnd base rates'!I$11)
+($I1011*'fnd base rates'!I$12)
+($J1011*'fnd base rates'!I$13)
+($K1011*'fnd base rates'!I$14)
+($M1011*'fnd base rates'!I$16)
+($N1011*'fnd base rates'!I$17)
+($O1011*'fnd base rates'!I$18)
+($P1011*VLOOKUP($S1011+12,rate_basefnd,9)))
*$R1011</f>
        <v>2407.9899999999998</v>
      </c>
      <c r="AB1011" s="68">
        <f>(($D1011*'fnd base rates'!J$7)
+($E1011*'fnd base rates'!J$8)
+($F1011*'fnd base rates'!J$9)
+($G1011*'fnd base rates'!J$10)
+($H1011*'fnd base rates'!J$11)
+($I1011*'fnd base rates'!J$12)
+($J1011*'fnd base rates'!J$13)
+($K1011*'fnd base rates'!J$14)
+($M1011*'fnd base rates'!J$16)
+($N1011*'fnd base rates'!J$17)
+($O1011*'fnd base rates'!J$18)
+($P1011*VLOOKUP($S1011+12,rate_basefnd,10)))
*$R1011</f>
        <v>3876.74</v>
      </c>
      <c r="AC1011" s="68">
        <f>(($D1011*'fnd base rates'!K$7)
+($E1011*'fnd base rates'!K$8)
+($F1011*'fnd base rates'!K$9)
+($G1011*'fnd base rates'!K$10)
+($H1011*'fnd base rates'!K$11)
+($I1011*'fnd base rates'!K$12)
+($J1011*'fnd base rates'!K$13)
+($K1011*'fnd base rates'!K$14)
+($M1011*'fnd base rates'!K$16)
+($N1011*'fnd base rates'!K$17)
+($O1011*'fnd base rates'!K$18)
+($P1011*VLOOKUP($S1011+12,rate_basefnd,11)))
*$R1011</f>
        <v>4993.2539999999999</v>
      </c>
      <c r="AD1011" s="68">
        <f>(($D1011*'fnd base rates'!L$7)
+($E1011*'fnd base rates'!L$8)
+($F1011*'fnd base rates'!L$9)
+($G1011*'fnd base rates'!L$10)
+($H1011*'fnd base rates'!L$11)
+($I1011*'fnd base rates'!L$12)
+($J1011*'fnd base rates'!L$13)
+($K1011*'fnd base rates'!L$14)
+($M1011*'fnd base rates'!L$16)
+($N1011*'fnd base rates'!L$17)
+($O1011*'fnd base rates'!L$18)
+($P1011*VLOOKUP($S1011+12,rate_basefnd,12)))</f>
        <v>11974.055199999999</v>
      </c>
      <c r="AE1011" s="68">
        <f>(($D1011*'fnd base rates'!M$7)
+($E1011*'fnd base rates'!M$8)
+($F1011*'fnd base rates'!M$9)
+($G1011*'fnd base rates'!M$10)
+($H1011*'fnd base rates'!M$11)
+($I1011*'fnd base rates'!M$12)
+($J1011*'fnd base rates'!M$13)
+($K1011*'fnd base rates'!M$14)
+($M1011*'fnd base rates'!M$16)
+($N1011*'fnd base rates'!M$17)
+($O1011*'fnd base rates'!M$18)
+($P1011*VLOOKUP($S1011+12,rate_basefnd,13)))</f>
        <v>0</v>
      </c>
      <c r="AF1011" s="3">
        <f t="shared" si="225"/>
        <v>71556.23599999999</v>
      </c>
      <c r="AH1011" s="205">
        <f t="shared" si="226"/>
        <v>3515287778</v>
      </c>
      <c r="AI1011" s="3" t="str">
        <f t="shared" si="216"/>
        <v>3515</v>
      </c>
      <c r="AJ1011" s="1" t="str">
        <f t="shared" si="217"/>
        <v>287</v>
      </c>
      <c r="AK1011" s="1" t="str">
        <f t="shared" si="218"/>
        <v>778</v>
      </c>
      <c r="AL1011" s="3">
        <f t="shared" si="227"/>
        <v>1</v>
      </c>
      <c r="AM1011" s="3">
        <f t="shared" si="224"/>
        <v>4</v>
      </c>
      <c r="AN1011" s="3">
        <f t="shared" si="228"/>
        <v>71556.23599999999</v>
      </c>
      <c r="AO1011" s="3">
        <f t="shared" si="229"/>
        <v>17889</v>
      </c>
      <c r="AP1011" s="3">
        <f t="shared" si="211"/>
        <v>3089</v>
      </c>
      <c r="AQ1011" s="3">
        <v>14800</v>
      </c>
      <c r="AS1011" s="68"/>
      <c r="AT1011" s="68"/>
      <c r="AX1011" s="4">
        <f t="shared" si="221"/>
        <v>0</v>
      </c>
      <c r="AZ1011" s="4">
        <f t="shared" si="222"/>
        <v>0</v>
      </c>
      <c r="BB1011" s="4"/>
    </row>
    <row r="1012" spans="1:54" s="3" customFormat="1">
      <c r="A1012" s="205" t="str">
        <f t="shared" si="223"/>
        <v>3517</v>
      </c>
      <c r="B1012" s="1">
        <v>3517239003</v>
      </c>
      <c r="C1012" s="7" t="s">
        <v>150</v>
      </c>
      <c r="D1012" s="8">
        <f>'fnd enro'!D1012</f>
        <v>0</v>
      </c>
      <c r="E1012" s="8">
        <f>'fnd enro'!E1012</f>
        <v>0</v>
      </c>
      <c r="F1012" s="8">
        <f>'fnd enro'!F1012</f>
        <v>0</v>
      </c>
      <c r="G1012" s="8">
        <f>'fnd enro'!G1012</f>
        <v>0</v>
      </c>
      <c r="H1012" s="8">
        <f>'fnd enro'!H1012</f>
        <v>0</v>
      </c>
      <c r="I1012" s="8">
        <f>'fnd enro'!I1012</f>
        <v>1</v>
      </c>
      <c r="J1012" s="8">
        <f>'fnd enro'!J1012</f>
        <v>0</v>
      </c>
      <c r="K1012" s="9">
        <f>'fnd enro'!K1012</f>
        <v>0.04</v>
      </c>
      <c r="L1012" s="8">
        <f>'fnd enro'!L1012</f>
        <v>0</v>
      </c>
      <c r="M1012" s="8">
        <f>'fnd enro'!M1012</f>
        <v>0</v>
      </c>
      <c r="N1012" s="8">
        <f>'fnd enro'!N1012</f>
        <v>0</v>
      </c>
      <c r="O1012" s="8">
        <f>'fnd enro'!O1012</f>
        <v>0</v>
      </c>
      <c r="P1012" s="8">
        <f>'fnd enro'!P1012</f>
        <v>1</v>
      </c>
      <c r="Q1012" s="8">
        <f>'fnd enro'!R1012</f>
        <v>1</v>
      </c>
      <c r="R1012" s="9">
        <f t="shared" si="212"/>
        <v>1.0369999999999999</v>
      </c>
      <c r="S1012" s="8">
        <f>VALUE('fnd enro'!Q1012)</f>
        <v>6</v>
      </c>
      <c r="T1012" s="1"/>
      <c r="U1012" s="68">
        <f>(($D1012*'fnd base rates'!C$7)
+($E1012*'fnd base rates'!C$8)
+($F1012*'fnd base rates'!C$9)
+($G1012*'fnd base rates'!C$10)
+($H1012*'fnd base rates'!C$11)
+($I1012*'fnd base rates'!C$12)
+($J1012*'fnd base rates'!C$13)
+($K1012*'fnd base rates'!C$14)
+($M1012*'fnd base rates'!C$16)
+($N1012*'fnd base rates'!C$17)
+($O1012*'fnd base rates'!C$18)
+($P1012*VLOOKUP($S1012+12,rate_basefnd,3)))
*$R1012</f>
        <v>705.00569440000004</v>
      </c>
      <c r="V1012" s="68">
        <f>(($D1012*'fnd base rates'!D$7)
+($E1012*'fnd base rates'!D$8)
+($F1012*'fnd base rates'!D$9)
+($G1012*'fnd base rates'!D$10)
+($H1012*'fnd base rates'!D$11)
+($I1012*'fnd base rates'!D$12)
+($J1012*'fnd base rates'!D$13)
+($K1012*'fnd base rates'!D$14)
+($M1012*'fnd base rates'!D$16)
+($N1012*'fnd base rates'!D$17)
+($O1012*'fnd base rates'!D$18)
+($P1012*VLOOKUP($S1012+12,rate_basefnd,4)))
*$R1012</f>
        <v>1274.1515299999999</v>
      </c>
      <c r="W1012" s="68">
        <f>(($D1012*'fnd base rates'!E$7)
+($E1012*'fnd base rates'!E$8)
+($F1012*'fnd base rates'!E$9)
+($G1012*'fnd base rates'!E$10)
+($H1012*'fnd base rates'!E$11)
+($I1012*'fnd base rates'!E$12)
+($J1012*'fnd base rates'!E$13)
+($K1012*'fnd base rates'!E$14)
+($M1012*'fnd base rates'!E$16)
+($N1012*'fnd base rates'!E$17)
+($O1012*'fnd base rates'!E$18)
+($P1012*VLOOKUP($S1012+12,rate_basefnd,5)))
*$R1012</f>
        <v>9512.7025595999985</v>
      </c>
      <c r="X1012" s="68">
        <f>(($D1012*'fnd base rates'!F$7)
+($E1012*'fnd base rates'!F$8)
+($F1012*'fnd base rates'!F$9)
+($G1012*'fnd base rates'!F$10)
+($H1012*'fnd base rates'!F$11)
+($I1012*'fnd base rates'!F$12)
+($J1012*'fnd base rates'!F$13)
+($K1012*'fnd base rates'!F$14)
+($M1012*'fnd base rates'!F$16)
+($N1012*'fnd base rates'!F$17)
+($O1012*'fnd base rates'!F$18)
+($P1012*VLOOKUP($S1012+12,rate_basefnd,6)))
*$R1012</f>
        <v>1034.7733535999998</v>
      </c>
      <c r="Y1012" s="68">
        <f>(($D1012*'fnd base rates'!G$7)
+($E1012*'fnd base rates'!G$8)
+($F1012*'fnd base rates'!G$9)
+($G1012*'fnd base rates'!G$10)
+($H1012*'fnd base rates'!G$11)
+($I1012*'fnd base rates'!G$12)
+($J1012*'fnd base rates'!G$13)
+($K1012*'fnd base rates'!G$14)
+($M1012*'fnd base rates'!G$16)
+($N1012*'fnd base rates'!G$17)
+($O1012*'fnd base rates'!G$18)
+($P1012*VLOOKUP($S1012+12,rate_basefnd,7)))
*$R1012</f>
        <v>375.88180479999994</v>
      </c>
      <c r="Z1012" s="68">
        <f>(($D1012*'fnd base rates'!H$7)
+($E1012*'fnd base rates'!H$8)
+($F1012*'fnd base rates'!H$9)
+($G1012*'fnd base rates'!H$10)
+($H1012*'fnd base rates'!H$11)
+($I1012*'fnd base rates'!H$12)
+($J1012*'fnd base rates'!H$13)
+($K1012*'fnd base rates'!H$14)
+($M1012*'fnd base rates'!H$16)
+($N1012*'fnd base rates'!H$17)
+($O1012*'fnd base rates'!H$18)
+($P1012*VLOOKUP($S1012+12,rate_basefnd,8)))</f>
        <v>946.85400000000004</v>
      </c>
      <c r="AA1012" s="68">
        <f>(($D1012*'fnd base rates'!I$7)
+($E1012*'fnd base rates'!I$8)
+($F1012*'fnd base rates'!I$9)
+($G1012*'fnd base rates'!I$10)
+($H1012*'fnd base rates'!I$11)
+($I1012*'fnd base rates'!I$12)
+($J1012*'fnd base rates'!I$13)
+($K1012*'fnd base rates'!I$14)
+($M1012*'fnd base rates'!I$16)
+($N1012*'fnd base rates'!I$17)
+($O1012*'fnd base rates'!I$18)
+($P1012*VLOOKUP($S1012+12,rate_basefnd,9)))
*$R1012</f>
        <v>645.73990000000003</v>
      </c>
      <c r="AB1012" s="68">
        <f>(($D1012*'fnd base rates'!J$7)
+($E1012*'fnd base rates'!J$8)
+($F1012*'fnd base rates'!J$9)
+($G1012*'fnd base rates'!J$10)
+($H1012*'fnd base rates'!J$11)
+($I1012*'fnd base rates'!J$12)
+($J1012*'fnd base rates'!J$13)
+($K1012*'fnd base rates'!J$14)
+($M1012*'fnd base rates'!J$16)
+($N1012*'fnd base rates'!J$17)
+($O1012*'fnd base rates'!J$18)
+($P1012*VLOOKUP($S1012+12,rate_basefnd,10)))
*$R1012</f>
        <v>1469.3356699999997</v>
      </c>
      <c r="AC1012" s="68">
        <f>(($D1012*'fnd base rates'!K$7)
+($E1012*'fnd base rates'!K$8)
+($F1012*'fnd base rates'!K$9)
+($G1012*'fnd base rates'!K$10)
+($H1012*'fnd base rates'!K$11)
+($I1012*'fnd base rates'!K$12)
+($J1012*'fnd base rates'!K$13)
+($K1012*'fnd base rates'!K$14)
+($M1012*'fnd base rates'!K$16)
+($N1012*'fnd base rates'!K$17)
+($O1012*'fnd base rates'!K$18)
+($P1012*VLOOKUP($S1012+12,rate_basefnd,11)))
*$R1012</f>
        <v>1328.2787819999999</v>
      </c>
      <c r="AD1012" s="68">
        <f>(($D1012*'fnd base rates'!L$7)
+($E1012*'fnd base rates'!L$8)
+($F1012*'fnd base rates'!L$9)
+($G1012*'fnd base rates'!L$10)
+($H1012*'fnd base rates'!L$11)
+($I1012*'fnd base rates'!L$12)
+($J1012*'fnd base rates'!L$13)
+($K1012*'fnd base rates'!L$14)
+($M1012*'fnd base rates'!L$16)
+($N1012*'fnd base rates'!L$17)
+($O1012*'fnd base rates'!L$18)
+($P1012*VLOOKUP($S1012+12,rate_basefnd,12)))</f>
        <v>2862.0888</v>
      </c>
      <c r="AE1012" s="68">
        <f>(($D1012*'fnd base rates'!M$7)
+($E1012*'fnd base rates'!M$8)
+($F1012*'fnd base rates'!M$9)
+($G1012*'fnd base rates'!M$10)
+($H1012*'fnd base rates'!M$11)
+($I1012*'fnd base rates'!M$12)
+($J1012*'fnd base rates'!M$13)
+($K1012*'fnd base rates'!M$14)
+($M1012*'fnd base rates'!M$16)
+($N1012*'fnd base rates'!M$17)
+($O1012*'fnd base rates'!M$18)
+($P1012*VLOOKUP($S1012+12,rate_basefnd,13)))</f>
        <v>0</v>
      </c>
      <c r="AF1012" s="3">
        <f t="shared" si="225"/>
        <v>20154.8120944</v>
      </c>
      <c r="AH1012" s="205">
        <f t="shared" si="226"/>
        <v>3517239003</v>
      </c>
      <c r="AI1012" s="3" t="str">
        <f t="shared" si="216"/>
        <v>3517</v>
      </c>
      <c r="AJ1012" s="1" t="str">
        <f t="shared" si="217"/>
        <v>239</v>
      </c>
      <c r="AK1012" s="1" t="str">
        <f t="shared" si="218"/>
        <v>003</v>
      </c>
      <c r="AL1012" s="3">
        <f t="shared" si="227"/>
        <v>1</v>
      </c>
      <c r="AM1012" s="3">
        <f t="shared" si="224"/>
        <v>1</v>
      </c>
      <c r="AN1012" s="3">
        <f t="shared" si="228"/>
        <v>20154.8120944</v>
      </c>
      <c r="AO1012" s="3">
        <f t="shared" si="229"/>
        <v>20155</v>
      </c>
      <c r="AP1012" s="3">
        <f t="shared" si="211"/>
        <v>2008</v>
      </c>
      <c r="AQ1012" s="3">
        <v>18147</v>
      </c>
      <c r="AS1012" s="68"/>
      <c r="AT1012" s="68"/>
      <c r="AX1012" s="4">
        <f t="shared" si="221"/>
        <v>0</v>
      </c>
      <c r="AZ1012" s="4">
        <f t="shared" si="222"/>
        <v>0</v>
      </c>
      <c r="BB1012" s="4"/>
    </row>
    <row r="1013" spans="1:54" s="3" customFormat="1">
      <c r="A1013" s="205" t="str">
        <f t="shared" si="223"/>
        <v>3517</v>
      </c>
      <c r="B1013" s="1">
        <v>3517239020</v>
      </c>
      <c r="C1013" s="7" t="s">
        <v>150</v>
      </c>
      <c r="D1013" s="8">
        <f>'fnd enro'!D1013</f>
        <v>0</v>
      </c>
      <c r="E1013" s="8">
        <f>'fnd enro'!E1013</f>
        <v>0</v>
      </c>
      <c r="F1013" s="8">
        <f>'fnd enro'!F1013</f>
        <v>0</v>
      </c>
      <c r="G1013" s="8">
        <f>'fnd enro'!G1013</f>
        <v>0</v>
      </c>
      <c r="H1013" s="8">
        <f>'fnd enro'!H1013</f>
        <v>0</v>
      </c>
      <c r="I1013" s="8">
        <f>'fnd enro'!I1013</f>
        <v>1</v>
      </c>
      <c r="J1013" s="8">
        <f>'fnd enro'!J1013</f>
        <v>0</v>
      </c>
      <c r="K1013" s="9">
        <f>'fnd enro'!K1013</f>
        <v>0.04</v>
      </c>
      <c r="L1013" s="8">
        <f>'fnd enro'!L1013</f>
        <v>0</v>
      </c>
      <c r="M1013" s="8">
        <f>'fnd enro'!M1013</f>
        <v>0</v>
      </c>
      <c r="N1013" s="8">
        <f>'fnd enro'!N1013</f>
        <v>0</v>
      </c>
      <c r="O1013" s="8">
        <f>'fnd enro'!O1013</f>
        <v>0</v>
      </c>
      <c r="P1013" s="8">
        <f>'fnd enro'!P1013</f>
        <v>1</v>
      </c>
      <c r="Q1013" s="8">
        <f>'fnd enro'!R1013</f>
        <v>1</v>
      </c>
      <c r="R1013" s="9">
        <f t="shared" si="212"/>
        <v>1.0369999999999999</v>
      </c>
      <c r="S1013" s="8">
        <f>VALUE('fnd enro'!Q1013)</f>
        <v>10</v>
      </c>
      <c r="T1013" s="1"/>
      <c r="U1013" s="68">
        <f>(($D1013*'fnd base rates'!C$7)
+($E1013*'fnd base rates'!C$8)
+($F1013*'fnd base rates'!C$9)
+($G1013*'fnd base rates'!C$10)
+($H1013*'fnd base rates'!C$11)
+($I1013*'fnd base rates'!C$12)
+($J1013*'fnd base rates'!C$13)
+($K1013*'fnd base rates'!C$14)
+($M1013*'fnd base rates'!C$16)
+($N1013*'fnd base rates'!C$17)
+($O1013*'fnd base rates'!C$18)
+($P1013*VLOOKUP($S1013+12,rate_basefnd,3)))
*$R1013</f>
        <v>740.63701439999988</v>
      </c>
      <c r="V1013" s="68">
        <f>(($D1013*'fnd base rates'!D$7)
+($E1013*'fnd base rates'!D$8)
+($F1013*'fnd base rates'!D$9)
+($G1013*'fnd base rates'!D$10)
+($H1013*'fnd base rates'!D$11)
+($I1013*'fnd base rates'!D$12)
+($J1013*'fnd base rates'!D$13)
+($K1013*'fnd base rates'!D$14)
+($M1013*'fnd base rates'!D$16)
+($N1013*'fnd base rates'!D$17)
+($O1013*'fnd base rates'!D$18)
+($P1013*VLOOKUP($S1013+12,rate_basefnd,4)))
*$R1013</f>
        <v>1443.0062399999999</v>
      </c>
      <c r="W1013" s="68">
        <f>(($D1013*'fnd base rates'!E$7)
+($E1013*'fnd base rates'!E$8)
+($F1013*'fnd base rates'!E$9)
+($G1013*'fnd base rates'!E$10)
+($H1013*'fnd base rates'!E$11)
+($I1013*'fnd base rates'!E$12)
+($J1013*'fnd base rates'!E$13)
+($K1013*'fnd base rates'!E$14)
+($M1013*'fnd base rates'!E$16)
+($N1013*'fnd base rates'!E$17)
+($O1013*'fnd base rates'!E$18)
+($P1013*VLOOKUP($S1013+12,rate_basefnd,5)))
*$R1013</f>
        <v>11161.065909599998</v>
      </c>
      <c r="X1013" s="68">
        <f>(($D1013*'fnd base rates'!F$7)
+($E1013*'fnd base rates'!F$8)
+($F1013*'fnd base rates'!F$9)
+($G1013*'fnd base rates'!F$10)
+($H1013*'fnd base rates'!F$11)
+($I1013*'fnd base rates'!F$12)
+($J1013*'fnd base rates'!F$13)
+($K1013*'fnd base rates'!F$14)
+($M1013*'fnd base rates'!F$16)
+($N1013*'fnd base rates'!F$17)
+($O1013*'fnd base rates'!F$18)
+($P1013*VLOOKUP($S1013+12,rate_basefnd,6)))
*$R1013</f>
        <v>1034.7733535999998</v>
      </c>
      <c r="Y1013" s="68">
        <f>(($D1013*'fnd base rates'!G$7)
+($E1013*'fnd base rates'!G$8)
+($F1013*'fnd base rates'!G$9)
+($G1013*'fnd base rates'!G$10)
+($H1013*'fnd base rates'!G$11)
+($I1013*'fnd base rates'!G$12)
+($J1013*'fnd base rates'!G$13)
+($K1013*'fnd base rates'!G$14)
+($M1013*'fnd base rates'!G$16)
+($N1013*'fnd base rates'!G$17)
+($O1013*'fnd base rates'!G$18)
+($P1013*VLOOKUP($S1013+12,rate_basefnd,7)))
*$R1013</f>
        <v>455.85524479999998</v>
      </c>
      <c r="Z1013" s="68">
        <f>(($D1013*'fnd base rates'!H$7)
+($E1013*'fnd base rates'!H$8)
+($F1013*'fnd base rates'!H$9)
+($G1013*'fnd base rates'!H$10)
+($H1013*'fnd base rates'!H$11)
+($I1013*'fnd base rates'!H$12)
+($J1013*'fnd base rates'!H$13)
+($K1013*'fnd base rates'!H$14)
+($M1013*'fnd base rates'!H$16)
+($N1013*'fnd base rates'!H$17)
+($O1013*'fnd base rates'!H$18)
+($P1013*VLOOKUP($S1013+12,rate_basefnd,8)))</f>
        <v>958.67399999999998</v>
      </c>
      <c r="AA1013" s="68">
        <f>(($D1013*'fnd base rates'!I$7)
+($E1013*'fnd base rates'!I$8)
+($F1013*'fnd base rates'!I$9)
+($G1013*'fnd base rates'!I$10)
+($H1013*'fnd base rates'!I$11)
+($I1013*'fnd base rates'!I$12)
+($J1013*'fnd base rates'!I$13)
+($K1013*'fnd base rates'!I$14)
+($M1013*'fnd base rates'!I$16)
+($N1013*'fnd base rates'!I$17)
+($O1013*'fnd base rates'!I$18)
+($P1013*VLOOKUP($S1013+12,rate_basefnd,9)))
*$R1013</f>
        <v>712.49158999999986</v>
      </c>
      <c r="AB1013" s="68">
        <f>(($D1013*'fnd base rates'!J$7)
+($E1013*'fnd base rates'!J$8)
+($F1013*'fnd base rates'!J$9)
+($G1013*'fnd base rates'!J$10)
+($H1013*'fnd base rates'!J$11)
+($I1013*'fnd base rates'!J$12)
+($J1013*'fnd base rates'!J$13)
+($K1013*'fnd base rates'!J$14)
+($M1013*'fnd base rates'!J$16)
+($N1013*'fnd base rates'!J$17)
+($O1013*'fnd base rates'!J$18)
+($P1013*VLOOKUP($S1013+12,rate_basefnd,10)))
*$R1013</f>
        <v>1816.1706899999999</v>
      </c>
      <c r="AC1013" s="68">
        <f>(($D1013*'fnd base rates'!K$7)
+($E1013*'fnd base rates'!K$8)
+($F1013*'fnd base rates'!K$9)
+($G1013*'fnd base rates'!K$10)
+($H1013*'fnd base rates'!K$11)
+($I1013*'fnd base rates'!K$12)
+($J1013*'fnd base rates'!K$13)
+($K1013*'fnd base rates'!K$14)
+($M1013*'fnd base rates'!K$16)
+($N1013*'fnd base rates'!K$17)
+($O1013*'fnd base rates'!K$18)
+($P1013*VLOOKUP($S1013+12,rate_basefnd,11)))
*$R1013</f>
        <v>1328.2787819999999</v>
      </c>
      <c r="AD1013" s="68">
        <f>(($D1013*'fnd base rates'!L$7)
+($E1013*'fnd base rates'!L$8)
+($F1013*'fnd base rates'!L$9)
+($G1013*'fnd base rates'!L$10)
+($H1013*'fnd base rates'!L$11)
+($I1013*'fnd base rates'!L$12)
+($J1013*'fnd base rates'!L$13)
+($K1013*'fnd base rates'!L$14)
+($M1013*'fnd base rates'!L$16)
+($N1013*'fnd base rates'!L$17)
+($O1013*'fnd base rates'!L$18)
+($P1013*VLOOKUP($S1013+12,rate_basefnd,12)))</f>
        <v>3160.3188</v>
      </c>
      <c r="AE1013" s="68">
        <f>(($D1013*'fnd base rates'!M$7)
+($E1013*'fnd base rates'!M$8)
+($F1013*'fnd base rates'!M$9)
+($G1013*'fnd base rates'!M$10)
+($H1013*'fnd base rates'!M$11)
+($I1013*'fnd base rates'!M$12)
+($J1013*'fnd base rates'!M$13)
+($K1013*'fnd base rates'!M$14)
+($M1013*'fnd base rates'!M$16)
+($N1013*'fnd base rates'!M$17)
+($O1013*'fnd base rates'!M$18)
+($P1013*VLOOKUP($S1013+12,rate_basefnd,13)))</f>
        <v>0</v>
      </c>
      <c r="AF1013" s="3">
        <f t="shared" si="225"/>
        <v>22811.2716244</v>
      </c>
      <c r="AH1013" s="205">
        <f t="shared" si="226"/>
        <v>3517239020</v>
      </c>
      <c r="AI1013" s="3" t="str">
        <f t="shared" si="216"/>
        <v>3517</v>
      </c>
      <c r="AJ1013" s="1" t="str">
        <f t="shared" si="217"/>
        <v>239</v>
      </c>
      <c r="AK1013" s="1" t="str">
        <f t="shared" si="218"/>
        <v>020</v>
      </c>
      <c r="AL1013" s="3">
        <f t="shared" si="227"/>
        <v>1</v>
      </c>
      <c r="AM1013" s="3">
        <f t="shared" si="224"/>
        <v>1</v>
      </c>
      <c r="AN1013" s="3">
        <f t="shared" si="228"/>
        <v>22811.2716244</v>
      </c>
      <c r="AO1013" s="3">
        <f t="shared" si="229"/>
        <v>22811</v>
      </c>
      <c r="AP1013" s="3">
        <f t="shared" si="211"/>
        <v>10246</v>
      </c>
      <c r="AQ1013" s="3">
        <v>12565</v>
      </c>
      <c r="AS1013" s="68"/>
      <c r="AT1013" s="68"/>
      <c r="AX1013" s="4">
        <f t="shared" si="221"/>
        <v>0</v>
      </c>
      <c r="AZ1013" s="4">
        <f t="shared" si="222"/>
        <v>0</v>
      </c>
      <c r="BB1013" s="4"/>
    </row>
    <row r="1014" spans="1:54" s="3" customFormat="1">
      <c r="A1014" s="205" t="str">
        <f t="shared" si="223"/>
        <v>3517</v>
      </c>
      <c r="B1014" s="1">
        <v>3517239036</v>
      </c>
      <c r="C1014" s="7" t="s">
        <v>150</v>
      </c>
      <c r="D1014" s="8">
        <f>'fnd enro'!D1014</f>
        <v>0</v>
      </c>
      <c r="E1014" s="8">
        <f>'fnd enro'!E1014</f>
        <v>0</v>
      </c>
      <c r="F1014" s="8">
        <f>'fnd enro'!F1014</f>
        <v>0</v>
      </c>
      <c r="G1014" s="8">
        <f>'fnd enro'!G1014</f>
        <v>0</v>
      </c>
      <c r="H1014" s="8">
        <f>'fnd enro'!H1014</f>
        <v>0</v>
      </c>
      <c r="I1014" s="8">
        <f>'fnd enro'!I1014</f>
        <v>7</v>
      </c>
      <c r="J1014" s="8">
        <f>'fnd enro'!J1014</f>
        <v>0</v>
      </c>
      <c r="K1014" s="9">
        <f>'fnd enro'!K1014</f>
        <v>0.28000000000000003</v>
      </c>
      <c r="L1014" s="8">
        <f>'fnd enro'!L1014</f>
        <v>0</v>
      </c>
      <c r="M1014" s="8">
        <f>'fnd enro'!M1014</f>
        <v>0</v>
      </c>
      <c r="N1014" s="8">
        <f>'fnd enro'!N1014</f>
        <v>0</v>
      </c>
      <c r="O1014" s="8">
        <f>'fnd enro'!O1014</f>
        <v>0</v>
      </c>
      <c r="P1014" s="8">
        <f>'fnd enro'!P1014</f>
        <v>5</v>
      </c>
      <c r="Q1014" s="8">
        <f>'fnd enro'!R1014</f>
        <v>7</v>
      </c>
      <c r="R1014" s="9">
        <f t="shared" si="212"/>
        <v>1.0369999999999999</v>
      </c>
      <c r="S1014" s="8">
        <f>VALUE('fnd enro'!Q1014)</f>
        <v>7</v>
      </c>
      <c r="T1014" s="1"/>
      <c r="U1014" s="68">
        <f>(($D1014*'fnd base rates'!C$7)
+($E1014*'fnd base rates'!C$8)
+($F1014*'fnd base rates'!C$9)
+($G1014*'fnd base rates'!C$10)
+($H1014*'fnd base rates'!C$11)
+($I1014*'fnd base rates'!C$12)
+($J1014*'fnd base rates'!C$13)
+($K1014*'fnd base rates'!C$14)
+($M1014*'fnd base rates'!C$16)
+($N1014*'fnd base rates'!C$17)
+($O1014*'fnd base rates'!C$18)
+($P1014*VLOOKUP($S1014+12,rate_basefnd,3)))
*$R1014</f>
        <v>4813.2649507999995</v>
      </c>
      <c r="V1014" s="68">
        <f>(($D1014*'fnd base rates'!D$7)
+($E1014*'fnd base rates'!D$8)
+($F1014*'fnd base rates'!D$9)
+($G1014*'fnd base rates'!D$10)
+($H1014*'fnd base rates'!D$11)
+($I1014*'fnd base rates'!D$12)
+($J1014*'fnd base rates'!D$13)
+($K1014*'fnd base rates'!D$14)
+($M1014*'fnd base rates'!D$16)
+($N1014*'fnd base rates'!D$17)
+($O1014*'fnd base rates'!D$18)
+($P1014*VLOOKUP($S1014+12,rate_basefnd,4)))
*$R1014</f>
        <v>8342.0220599999993</v>
      </c>
      <c r="W1014" s="68">
        <f>(($D1014*'fnd base rates'!E$7)
+($E1014*'fnd base rates'!E$8)
+($F1014*'fnd base rates'!E$9)
+($G1014*'fnd base rates'!E$10)
+($H1014*'fnd base rates'!E$11)
+($I1014*'fnd base rates'!E$12)
+($J1014*'fnd base rates'!E$13)
+($K1014*'fnd base rates'!E$14)
+($M1014*'fnd base rates'!E$16)
+($N1014*'fnd base rates'!E$17)
+($O1014*'fnd base rates'!E$18)
+($P1014*VLOOKUP($S1014+12,rate_basefnd,5)))
*$R1014</f>
        <v>60956.9086972</v>
      </c>
      <c r="X1014" s="68">
        <f>(($D1014*'fnd base rates'!F$7)
+($E1014*'fnd base rates'!F$8)
+($F1014*'fnd base rates'!F$9)
+($G1014*'fnd base rates'!F$10)
+($H1014*'fnd base rates'!F$11)
+($I1014*'fnd base rates'!F$12)
+($J1014*'fnd base rates'!F$13)
+($K1014*'fnd base rates'!F$14)
+($M1014*'fnd base rates'!F$16)
+($N1014*'fnd base rates'!F$17)
+($O1014*'fnd base rates'!F$18)
+($P1014*VLOOKUP($S1014+12,rate_basefnd,6)))
*$R1014</f>
        <v>7243.4134752</v>
      </c>
      <c r="Y1014" s="68">
        <f>(($D1014*'fnd base rates'!G$7)
+($E1014*'fnd base rates'!G$8)
+($F1014*'fnd base rates'!G$9)
+($G1014*'fnd base rates'!G$10)
+($H1014*'fnd base rates'!G$11)
+($I1014*'fnd base rates'!G$12)
+($J1014*'fnd base rates'!G$13)
+($K1014*'fnd base rates'!G$14)
+($M1014*'fnd base rates'!G$16)
+($N1014*'fnd base rates'!G$17)
+($O1014*'fnd base rates'!G$18)
+($P1014*VLOOKUP($S1014+12,rate_basefnd,7)))
*$R1014</f>
        <v>2357.9438735999997</v>
      </c>
      <c r="Z1014" s="68">
        <f>(($D1014*'fnd base rates'!H$7)
+($E1014*'fnd base rates'!H$8)
+($F1014*'fnd base rates'!H$9)
+($G1014*'fnd base rates'!H$10)
+($H1014*'fnd base rates'!H$11)
+($I1014*'fnd base rates'!H$12)
+($J1014*'fnd base rates'!H$13)
+($K1014*'fnd base rates'!H$14)
+($M1014*'fnd base rates'!H$16)
+($N1014*'fnd base rates'!H$17)
+($O1014*'fnd base rates'!H$18)
+($P1014*VLOOKUP($S1014+12,rate_basefnd,8)))</f>
        <v>6587.5479999999998</v>
      </c>
      <c r="AA1014" s="68">
        <f>(($D1014*'fnd base rates'!I$7)
+($E1014*'fnd base rates'!I$8)
+($F1014*'fnd base rates'!I$9)
+($G1014*'fnd base rates'!I$10)
+($H1014*'fnd base rates'!I$11)
+($I1014*'fnd base rates'!I$12)
+($J1014*'fnd base rates'!I$13)
+($K1014*'fnd base rates'!I$14)
+($M1014*'fnd base rates'!I$16)
+($N1014*'fnd base rates'!I$17)
+($O1014*'fnd base rates'!I$18)
+($P1014*VLOOKUP($S1014+12,rate_basefnd,9)))
*$R1014</f>
        <v>4292.1844799999999</v>
      </c>
      <c r="AB1014" s="68">
        <f>(($D1014*'fnd base rates'!J$7)
+($E1014*'fnd base rates'!J$8)
+($F1014*'fnd base rates'!J$9)
+($G1014*'fnd base rates'!J$10)
+($H1014*'fnd base rates'!J$11)
+($I1014*'fnd base rates'!J$12)
+($J1014*'fnd base rates'!J$13)
+($K1014*'fnd base rates'!J$14)
+($M1014*'fnd base rates'!J$16)
+($N1014*'fnd base rates'!J$17)
+($O1014*'fnd base rates'!J$18)
+($P1014*VLOOKUP($S1014+12,rate_basefnd,10)))
*$R1014</f>
        <v>9100.3283100000008</v>
      </c>
      <c r="AC1014" s="68">
        <f>(($D1014*'fnd base rates'!K$7)
+($E1014*'fnd base rates'!K$8)
+($F1014*'fnd base rates'!K$9)
+($G1014*'fnd base rates'!K$10)
+($H1014*'fnd base rates'!K$11)
+($I1014*'fnd base rates'!K$12)
+($J1014*'fnd base rates'!K$13)
+($K1014*'fnd base rates'!K$14)
+($M1014*'fnd base rates'!K$16)
+($N1014*'fnd base rates'!K$17)
+($O1014*'fnd base rates'!K$18)
+($P1014*VLOOKUP($S1014+12,rate_basefnd,11)))
*$R1014</f>
        <v>9297.9514739999977</v>
      </c>
      <c r="AD1014" s="68">
        <f>(($D1014*'fnd base rates'!L$7)
+($E1014*'fnd base rates'!L$8)
+($F1014*'fnd base rates'!L$9)
+($G1014*'fnd base rates'!L$10)
+($H1014*'fnd base rates'!L$11)
+($I1014*'fnd base rates'!L$12)
+($J1014*'fnd base rates'!L$13)
+($K1014*'fnd base rates'!L$14)
+($M1014*'fnd base rates'!L$16)
+($N1014*'fnd base rates'!L$17)
+($O1014*'fnd base rates'!L$18)
+($P1014*VLOOKUP($S1014+12,rate_basefnd,12)))</f>
        <v>19015.621599999999</v>
      </c>
      <c r="AE1014" s="68">
        <f>(($D1014*'fnd base rates'!M$7)
+($E1014*'fnd base rates'!M$8)
+($F1014*'fnd base rates'!M$9)
+($G1014*'fnd base rates'!M$10)
+($H1014*'fnd base rates'!M$11)
+($I1014*'fnd base rates'!M$12)
+($J1014*'fnd base rates'!M$13)
+($K1014*'fnd base rates'!M$14)
+($M1014*'fnd base rates'!M$16)
+($N1014*'fnd base rates'!M$17)
+($O1014*'fnd base rates'!M$18)
+($P1014*VLOOKUP($S1014+12,rate_basefnd,13)))</f>
        <v>0</v>
      </c>
      <c r="AF1014" s="3">
        <f t="shared" si="225"/>
        <v>132007.18692079998</v>
      </c>
      <c r="AH1014" s="205">
        <f t="shared" si="226"/>
        <v>3517239036</v>
      </c>
      <c r="AI1014" s="3" t="str">
        <f t="shared" si="216"/>
        <v>3517</v>
      </c>
      <c r="AJ1014" s="1" t="str">
        <f t="shared" si="217"/>
        <v>239</v>
      </c>
      <c r="AK1014" s="1" t="str">
        <f t="shared" si="218"/>
        <v>036</v>
      </c>
      <c r="AL1014" s="3">
        <f t="shared" si="227"/>
        <v>1</v>
      </c>
      <c r="AM1014" s="3">
        <f t="shared" si="224"/>
        <v>7</v>
      </c>
      <c r="AN1014" s="3">
        <f t="shared" si="228"/>
        <v>132007.18692079998</v>
      </c>
      <c r="AO1014" s="3">
        <f t="shared" si="229"/>
        <v>18858</v>
      </c>
      <c r="AP1014" s="3">
        <f t="shared" si="211"/>
        <v>1602</v>
      </c>
      <c r="AQ1014" s="3">
        <v>17256</v>
      </c>
      <c r="AS1014" s="68"/>
      <c r="AT1014" s="68"/>
      <c r="AX1014" s="4">
        <f t="shared" si="221"/>
        <v>0</v>
      </c>
      <c r="AZ1014" s="4">
        <f t="shared" si="222"/>
        <v>0</v>
      </c>
      <c r="BB1014" s="4"/>
    </row>
    <row r="1015" spans="1:54" s="3" customFormat="1">
      <c r="A1015" s="205" t="str">
        <f t="shared" si="223"/>
        <v>3517</v>
      </c>
      <c r="B1015" s="1">
        <v>3517239044</v>
      </c>
      <c r="C1015" s="7" t="s">
        <v>150</v>
      </c>
      <c r="D1015" s="8">
        <f>'fnd enro'!D1015</f>
        <v>0</v>
      </c>
      <c r="E1015" s="8">
        <f>'fnd enro'!E1015</f>
        <v>0</v>
      </c>
      <c r="F1015" s="8">
        <f>'fnd enro'!F1015</f>
        <v>0</v>
      </c>
      <c r="G1015" s="8">
        <f>'fnd enro'!G1015</f>
        <v>0</v>
      </c>
      <c r="H1015" s="8">
        <f>'fnd enro'!H1015</f>
        <v>0</v>
      </c>
      <c r="I1015" s="8">
        <f>'fnd enro'!I1015</f>
        <v>5</v>
      </c>
      <c r="J1015" s="8">
        <f>'fnd enro'!J1015</f>
        <v>0</v>
      </c>
      <c r="K1015" s="9">
        <f>'fnd enro'!K1015</f>
        <v>0.2</v>
      </c>
      <c r="L1015" s="8">
        <f>'fnd enro'!L1015</f>
        <v>0</v>
      </c>
      <c r="M1015" s="8">
        <f>'fnd enro'!M1015</f>
        <v>0</v>
      </c>
      <c r="N1015" s="8">
        <f>'fnd enro'!N1015</f>
        <v>0</v>
      </c>
      <c r="O1015" s="8">
        <f>'fnd enro'!O1015</f>
        <v>0</v>
      </c>
      <c r="P1015" s="8">
        <f>'fnd enro'!P1015</f>
        <v>5</v>
      </c>
      <c r="Q1015" s="8">
        <f>'fnd enro'!R1015</f>
        <v>5</v>
      </c>
      <c r="R1015" s="9">
        <f t="shared" si="212"/>
        <v>1.0369999999999999</v>
      </c>
      <c r="S1015" s="8">
        <f>VALUE('fnd enro'!Q1015)</f>
        <v>11</v>
      </c>
      <c r="T1015" s="1"/>
      <c r="U1015" s="68">
        <f>(($D1015*'fnd base rates'!C$7)
+($E1015*'fnd base rates'!C$8)
+($F1015*'fnd base rates'!C$9)
+($G1015*'fnd base rates'!C$10)
+($H1015*'fnd base rates'!C$11)
+($I1015*'fnd base rates'!C$12)
+($J1015*'fnd base rates'!C$13)
+($K1015*'fnd base rates'!C$14)
+($M1015*'fnd base rates'!C$16)
+($N1015*'fnd base rates'!C$17)
+($O1015*'fnd base rates'!C$18)
+($P1015*VLOOKUP($S1015+12,rate_basefnd,3)))
*$R1015</f>
        <v>3777.4861219999998</v>
      </c>
      <c r="V1015" s="68">
        <f>(($D1015*'fnd base rates'!D$7)
+($E1015*'fnd base rates'!D$8)
+($F1015*'fnd base rates'!D$9)
+($G1015*'fnd base rates'!D$10)
+($H1015*'fnd base rates'!D$11)
+($I1015*'fnd base rates'!D$12)
+($J1015*'fnd base rates'!D$13)
+($K1015*'fnd base rates'!D$14)
+($M1015*'fnd base rates'!D$16)
+($N1015*'fnd base rates'!D$17)
+($O1015*'fnd base rates'!D$18)
+($P1015*VLOOKUP($S1015+12,rate_basefnd,4)))
*$R1015</f>
        <v>7566.7297499999995</v>
      </c>
      <c r="W1015" s="68">
        <f>(($D1015*'fnd base rates'!E$7)
+($E1015*'fnd base rates'!E$8)
+($F1015*'fnd base rates'!E$9)
+($G1015*'fnd base rates'!E$10)
+($H1015*'fnd base rates'!E$11)
+($I1015*'fnd base rates'!E$12)
+($J1015*'fnd base rates'!E$13)
+($K1015*'fnd base rates'!E$14)
+($M1015*'fnd base rates'!E$16)
+($N1015*'fnd base rates'!E$17)
+($O1015*'fnd base rates'!E$18)
+($P1015*VLOOKUP($S1015+12,rate_basefnd,5)))
*$R1015</f>
        <v>59239.45874799999</v>
      </c>
      <c r="X1015" s="68">
        <f>(($D1015*'fnd base rates'!F$7)
+($E1015*'fnd base rates'!F$8)
+($F1015*'fnd base rates'!F$9)
+($G1015*'fnd base rates'!F$10)
+($H1015*'fnd base rates'!F$11)
+($I1015*'fnd base rates'!F$12)
+($J1015*'fnd base rates'!F$13)
+($K1015*'fnd base rates'!F$14)
+($M1015*'fnd base rates'!F$16)
+($N1015*'fnd base rates'!F$17)
+($O1015*'fnd base rates'!F$18)
+($P1015*VLOOKUP($S1015+12,rate_basefnd,6)))
*$R1015</f>
        <v>5173.866767999999</v>
      </c>
      <c r="Y1015" s="68">
        <f>(($D1015*'fnd base rates'!G$7)
+($E1015*'fnd base rates'!G$8)
+($F1015*'fnd base rates'!G$9)
+($G1015*'fnd base rates'!G$10)
+($H1015*'fnd base rates'!G$11)
+($I1015*'fnd base rates'!G$12)
+($J1015*'fnd base rates'!G$13)
+($K1015*'fnd base rates'!G$14)
+($M1015*'fnd base rates'!G$16)
+($N1015*'fnd base rates'!G$17)
+($O1015*'fnd base rates'!G$18)
+($P1015*VLOOKUP($S1015+12,rate_basefnd,7)))
*$R1015</f>
        <v>2445.8702739999999</v>
      </c>
      <c r="Z1015" s="68">
        <f>(($D1015*'fnd base rates'!H$7)
+($E1015*'fnd base rates'!H$8)
+($F1015*'fnd base rates'!H$9)
+($G1015*'fnd base rates'!H$10)
+($H1015*'fnd base rates'!H$11)
+($I1015*'fnd base rates'!H$12)
+($J1015*'fnd base rates'!H$13)
+($K1015*'fnd base rates'!H$14)
+($M1015*'fnd base rates'!H$16)
+($N1015*'fnd base rates'!H$17)
+($O1015*'fnd base rates'!H$18)
+($P1015*VLOOKUP($S1015+12,rate_basefnd,8)))</f>
        <v>4817.9699999999993</v>
      </c>
      <c r="AA1015" s="68">
        <f>(($D1015*'fnd base rates'!I$7)
+($E1015*'fnd base rates'!I$8)
+($F1015*'fnd base rates'!I$9)
+($G1015*'fnd base rates'!I$10)
+($H1015*'fnd base rates'!I$11)
+($I1015*'fnd base rates'!I$12)
+($J1015*'fnd base rates'!I$13)
+($K1015*'fnd base rates'!I$14)
+($M1015*'fnd base rates'!I$16)
+($N1015*'fnd base rates'!I$17)
+($O1015*'fnd base rates'!I$18)
+($P1015*VLOOKUP($S1015+12,rate_basefnd,9)))
*$R1015</f>
        <v>3701.5714999999996</v>
      </c>
      <c r="AB1015" s="68">
        <f>(($D1015*'fnd base rates'!J$7)
+($E1015*'fnd base rates'!J$8)
+($F1015*'fnd base rates'!J$9)
+($G1015*'fnd base rates'!J$10)
+($H1015*'fnd base rates'!J$11)
+($I1015*'fnd base rates'!J$12)
+($J1015*'fnd base rates'!J$13)
+($K1015*'fnd base rates'!J$14)
+($M1015*'fnd base rates'!J$16)
+($N1015*'fnd base rates'!J$17)
+($O1015*'fnd base rates'!J$18)
+($P1015*VLOOKUP($S1015+12,rate_basefnd,10)))
*$R1015</f>
        <v>9803.4868999999999</v>
      </c>
      <c r="AC1015" s="68">
        <f>(($D1015*'fnd base rates'!K$7)
+($E1015*'fnd base rates'!K$8)
+($F1015*'fnd base rates'!K$9)
+($G1015*'fnd base rates'!K$10)
+($H1015*'fnd base rates'!K$11)
+($I1015*'fnd base rates'!K$12)
+($J1015*'fnd base rates'!K$13)
+($K1015*'fnd base rates'!K$14)
+($M1015*'fnd base rates'!K$16)
+($N1015*'fnd base rates'!K$17)
+($O1015*'fnd base rates'!K$18)
+($P1015*VLOOKUP($S1015+12,rate_basefnd,11)))
*$R1015</f>
        <v>6641.3939099999998</v>
      </c>
      <c r="AD1015" s="68">
        <f>(($D1015*'fnd base rates'!L$7)
+($E1015*'fnd base rates'!L$8)
+($F1015*'fnd base rates'!L$9)
+($G1015*'fnd base rates'!L$10)
+($H1015*'fnd base rates'!L$11)
+($I1015*'fnd base rates'!L$12)
+($J1015*'fnd base rates'!L$13)
+($K1015*'fnd base rates'!L$14)
+($M1015*'fnd base rates'!L$16)
+($N1015*'fnd base rates'!L$17)
+($O1015*'fnd base rates'!L$18)
+($P1015*VLOOKUP($S1015+12,rate_basefnd,12)))</f>
        <v>16422.793999999998</v>
      </c>
      <c r="AE1015" s="68">
        <f>(($D1015*'fnd base rates'!M$7)
+($E1015*'fnd base rates'!M$8)
+($F1015*'fnd base rates'!M$9)
+($G1015*'fnd base rates'!M$10)
+($H1015*'fnd base rates'!M$11)
+($I1015*'fnd base rates'!M$12)
+($J1015*'fnd base rates'!M$13)
+($K1015*'fnd base rates'!M$14)
+($M1015*'fnd base rates'!M$16)
+($N1015*'fnd base rates'!M$17)
+($O1015*'fnd base rates'!M$18)
+($P1015*VLOOKUP($S1015+12,rate_basefnd,13)))</f>
        <v>0</v>
      </c>
      <c r="AF1015" s="3">
        <f t="shared" si="225"/>
        <v>119590.62797199999</v>
      </c>
      <c r="AH1015" s="205">
        <f t="shared" si="226"/>
        <v>3517239044</v>
      </c>
      <c r="AI1015" s="3" t="str">
        <f t="shared" si="216"/>
        <v>3517</v>
      </c>
      <c r="AJ1015" s="1" t="str">
        <f t="shared" si="217"/>
        <v>239</v>
      </c>
      <c r="AK1015" s="1" t="str">
        <f t="shared" si="218"/>
        <v>044</v>
      </c>
      <c r="AL1015" s="3">
        <f t="shared" si="227"/>
        <v>1</v>
      </c>
      <c r="AM1015" s="3">
        <f t="shared" si="224"/>
        <v>5</v>
      </c>
      <c r="AN1015" s="3">
        <f t="shared" si="228"/>
        <v>119590.62797199999</v>
      </c>
      <c r="AO1015" s="3">
        <f t="shared" si="229"/>
        <v>23918</v>
      </c>
      <c r="AP1015" s="3">
        <f t="shared" si="211"/>
        <v>11353</v>
      </c>
      <c r="AQ1015" s="3">
        <v>12565</v>
      </c>
      <c r="AS1015" s="68"/>
      <c r="AT1015" s="68"/>
      <c r="AX1015" s="4">
        <f t="shared" si="221"/>
        <v>0</v>
      </c>
      <c r="AZ1015" s="4">
        <f t="shared" si="222"/>
        <v>0</v>
      </c>
      <c r="BB1015" s="4"/>
    </row>
    <row r="1016" spans="1:54" s="3" customFormat="1">
      <c r="A1016" s="205" t="str">
        <f t="shared" si="223"/>
        <v>3517</v>
      </c>
      <c r="B1016" s="1">
        <v>3517239052</v>
      </c>
      <c r="C1016" s="7" t="s">
        <v>150</v>
      </c>
      <c r="D1016" s="8">
        <f>'fnd enro'!D1016</f>
        <v>0</v>
      </c>
      <c r="E1016" s="8">
        <f>'fnd enro'!E1016</f>
        <v>0</v>
      </c>
      <c r="F1016" s="8">
        <f>'fnd enro'!F1016</f>
        <v>0</v>
      </c>
      <c r="G1016" s="8">
        <f>'fnd enro'!G1016</f>
        <v>0</v>
      </c>
      <c r="H1016" s="8">
        <f>'fnd enro'!H1016</f>
        <v>0</v>
      </c>
      <c r="I1016" s="8">
        <f>'fnd enro'!I1016</f>
        <v>20</v>
      </c>
      <c r="J1016" s="8">
        <f>'fnd enro'!J1016</f>
        <v>0</v>
      </c>
      <c r="K1016" s="9">
        <f>'fnd enro'!K1016</f>
        <v>0.8</v>
      </c>
      <c r="L1016" s="8">
        <f>'fnd enro'!L1016</f>
        <v>0</v>
      </c>
      <c r="M1016" s="8">
        <f>'fnd enro'!M1016</f>
        <v>0</v>
      </c>
      <c r="N1016" s="8">
        <f>'fnd enro'!N1016</f>
        <v>0</v>
      </c>
      <c r="O1016" s="8">
        <f>'fnd enro'!O1016</f>
        <v>0</v>
      </c>
      <c r="P1016" s="8">
        <f>'fnd enro'!P1016</f>
        <v>15</v>
      </c>
      <c r="Q1016" s="8">
        <f>'fnd enro'!R1016</f>
        <v>20</v>
      </c>
      <c r="R1016" s="9">
        <f t="shared" si="212"/>
        <v>1.0369999999999999</v>
      </c>
      <c r="S1016" s="8">
        <f>VALUE('fnd enro'!Q1016)</f>
        <v>6</v>
      </c>
      <c r="T1016" s="1"/>
      <c r="U1016" s="68">
        <f>(($D1016*'fnd base rates'!C$7)
+($E1016*'fnd base rates'!C$8)
+($F1016*'fnd base rates'!C$9)
+($G1016*'fnd base rates'!C$10)
+($H1016*'fnd base rates'!C$11)
+($I1016*'fnd base rates'!C$12)
+($J1016*'fnd base rates'!C$13)
+($K1016*'fnd base rates'!C$14)
+($M1016*'fnd base rates'!C$16)
+($N1016*'fnd base rates'!C$17)
+($O1016*'fnd base rates'!C$18)
+($P1016*VLOOKUP($S1016+12,rate_basefnd,3)))
*$R1016</f>
        <v>13684.328738</v>
      </c>
      <c r="V1016" s="68">
        <f>(($D1016*'fnd base rates'!D$7)
+($E1016*'fnd base rates'!D$8)
+($F1016*'fnd base rates'!D$9)
+($G1016*'fnd base rates'!D$10)
+($H1016*'fnd base rates'!D$11)
+($I1016*'fnd base rates'!D$12)
+($J1016*'fnd base rates'!D$13)
+($K1016*'fnd base rates'!D$14)
+($M1016*'fnd base rates'!D$16)
+($N1016*'fnd base rates'!D$17)
+($O1016*'fnd base rates'!D$18)
+($P1016*VLOOKUP($S1016+12,rate_basefnd,4)))
*$R1016</f>
        <v>23512.989849999998</v>
      </c>
      <c r="W1016" s="68">
        <f>(($D1016*'fnd base rates'!E$7)
+($E1016*'fnd base rates'!E$8)
+($F1016*'fnd base rates'!E$9)
+($G1016*'fnd base rates'!E$10)
+($H1016*'fnd base rates'!E$11)
+($I1016*'fnd base rates'!E$12)
+($J1016*'fnd base rates'!E$13)
+($K1016*'fnd base rates'!E$14)
+($M1016*'fnd base rates'!E$16)
+($N1016*'fnd base rates'!E$17)
+($O1016*'fnd base rates'!E$18)
+($P1016*VLOOKUP($S1016+12,rate_basefnd,5)))
*$R1016</f>
        <v>171022.98989199995</v>
      </c>
      <c r="X1016" s="68">
        <f>(($D1016*'fnd base rates'!F$7)
+($E1016*'fnd base rates'!F$8)
+($F1016*'fnd base rates'!F$9)
+($G1016*'fnd base rates'!F$10)
+($H1016*'fnd base rates'!F$11)
+($I1016*'fnd base rates'!F$12)
+($J1016*'fnd base rates'!F$13)
+($K1016*'fnd base rates'!F$14)
+($M1016*'fnd base rates'!F$16)
+($N1016*'fnd base rates'!F$17)
+($O1016*'fnd base rates'!F$18)
+($P1016*VLOOKUP($S1016+12,rate_basefnd,6)))
*$R1016</f>
        <v>20695.467071999996</v>
      </c>
      <c r="Y1016" s="68">
        <f>(($D1016*'fnd base rates'!G$7)
+($E1016*'fnd base rates'!G$8)
+($F1016*'fnd base rates'!G$9)
+($G1016*'fnd base rates'!G$10)
+($H1016*'fnd base rates'!G$11)
+($I1016*'fnd base rates'!G$12)
+($J1016*'fnd base rates'!G$13)
+($K1016*'fnd base rates'!G$14)
+($M1016*'fnd base rates'!G$16)
+($N1016*'fnd base rates'!G$17)
+($O1016*'fnd base rates'!G$18)
+($P1016*VLOOKUP($S1016+12,rate_basefnd,7)))
*$R1016</f>
        <v>6584.6471959999999</v>
      </c>
      <c r="Z1016" s="68">
        <f>(($D1016*'fnd base rates'!H$7)
+($E1016*'fnd base rates'!H$8)
+($F1016*'fnd base rates'!H$9)
+($G1016*'fnd base rates'!H$10)
+($H1016*'fnd base rates'!H$11)
+($I1016*'fnd base rates'!H$12)
+($J1016*'fnd base rates'!H$13)
+($K1016*'fnd base rates'!H$14)
+($M1016*'fnd base rates'!H$16)
+($N1016*'fnd base rates'!H$17)
+($O1016*'fnd base rates'!H$18)
+($P1016*VLOOKUP($S1016+12,rate_basefnd,8)))</f>
        <v>18799.129999999997</v>
      </c>
      <c r="AA1016" s="68">
        <f>(($D1016*'fnd base rates'!I$7)
+($E1016*'fnd base rates'!I$8)
+($F1016*'fnd base rates'!I$9)
+($G1016*'fnd base rates'!I$10)
+($H1016*'fnd base rates'!I$11)
+($I1016*'fnd base rates'!I$12)
+($J1016*'fnd base rates'!I$13)
+($K1016*'fnd base rates'!I$14)
+($M1016*'fnd base rates'!I$16)
+($N1016*'fnd base rates'!I$17)
+($O1016*'fnd base rates'!I$18)
+($P1016*VLOOKUP($S1016+12,rate_basefnd,9)))
*$R1016</f>
        <v>12136.1147</v>
      </c>
      <c r="AB1016" s="68">
        <f>(($D1016*'fnd base rates'!J$7)
+($E1016*'fnd base rates'!J$8)
+($F1016*'fnd base rates'!J$9)
+($G1016*'fnd base rates'!J$10)
+($H1016*'fnd base rates'!J$11)
+($I1016*'fnd base rates'!J$12)
+($J1016*'fnd base rates'!J$13)
+($K1016*'fnd base rates'!J$14)
+($M1016*'fnd base rates'!J$16)
+($N1016*'fnd base rates'!J$17)
+($O1016*'fnd base rates'!J$18)
+($P1016*VLOOKUP($S1016+12,rate_basefnd,10)))
*$R1016</f>
        <v>25340.235699999997</v>
      </c>
      <c r="AC1016" s="68">
        <f>(($D1016*'fnd base rates'!K$7)
+($E1016*'fnd base rates'!K$8)
+($F1016*'fnd base rates'!K$9)
+($G1016*'fnd base rates'!K$10)
+($H1016*'fnd base rates'!K$11)
+($I1016*'fnd base rates'!K$12)
+($J1016*'fnd base rates'!K$13)
+($K1016*'fnd base rates'!K$14)
+($M1016*'fnd base rates'!K$16)
+($N1016*'fnd base rates'!K$17)
+($O1016*'fnd base rates'!K$18)
+($P1016*VLOOKUP($S1016+12,rate_basefnd,11)))
*$R1016</f>
        <v>26565.575639999999</v>
      </c>
      <c r="AD1016" s="68">
        <f>(($D1016*'fnd base rates'!L$7)
+($E1016*'fnd base rates'!L$8)
+($F1016*'fnd base rates'!L$9)
+($G1016*'fnd base rates'!L$10)
+($H1016*'fnd base rates'!L$11)
+($I1016*'fnd base rates'!L$12)
+($J1016*'fnd base rates'!L$13)
+($K1016*'fnd base rates'!L$14)
+($M1016*'fnd base rates'!L$16)
+($N1016*'fnd base rates'!L$17)
+($O1016*'fnd base rates'!L$18)
+($P1016*VLOOKUP($S1016+12,rate_basefnd,12)))</f>
        <v>53762.525999999998</v>
      </c>
      <c r="AE1016" s="68">
        <f>(($D1016*'fnd base rates'!M$7)
+($E1016*'fnd base rates'!M$8)
+($F1016*'fnd base rates'!M$9)
+($G1016*'fnd base rates'!M$10)
+($H1016*'fnd base rates'!M$11)
+($I1016*'fnd base rates'!M$12)
+($J1016*'fnd base rates'!M$13)
+($K1016*'fnd base rates'!M$14)
+($M1016*'fnd base rates'!M$16)
+($N1016*'fnd base rates'!M$17)
+($O1016*'fnd base rates'!M$18)
+($P1016*VLOOKUP($S1016+12,rate_basefnd,13)))</f>
        <v>0</v>
      </c>
      <c r="AF1016" s="3">
        <f t="shared" si="225"/>
        <v>372104.00478799996</v>
      </c>
      <c r="AH1016" s="205">
        <f t="shared" si="226"/>
        <v>3517239052</v>
      </c>
      <c r="AI1016" s="3" t="str">
        <f t="shared" si="216"/>
        <v>3517</v>
      </c>
      <c r="AJ1016" s="1" t="str">
        <f t="shared" si="217"/>
        <v>239</v>
      </c>
      <c r="AK1016" s="1" t="str">
        <f t="shared" si="218"/>
        <v>052</v>
      </c>
      <c r="AL1016" s="3">
        <f t="shared" si="227"/>
        <v>1</v>
      </c>
      <c r="AM1016" s="3">
        <f t="shared" si="224"/>
        <v>20</v>
      </c>
      <c r="AN1016" s="3">
        <f t="shared" si="228"/>
        <v>372104.00478799996</v>
      </c>
      <c r="AO1016" s="3">
        <f t="shared" si="229"/>
        <v>18605</v>
      </c>
      <c r="AP1016" s="3">
        <f t="shared" si="211"/>
        <v>7941</v>
      </c>
      <c r="AQ1016" s="3">
        <v>10664</v>
      </c>
      <c r="AS1016" s="68"/>
      <c r="AT1016" s="68"/>
      <c r="AX1016" s="4">
        <f t="shared" si="221"/>
        <v>0</v>
      </c>
      <c r="AZ1016" s="4">
        <f t="shared" si="222"/>
        <v>0</v>
      </c>
      <c r="BB1016" s="4"/>
    </row>
    <row r="1017" spans="1:54" s="3" customFormat="1">
      <c r="A1017" s="205" t="str">
        <f t="shared" si="223"/>
        <v>3517</v>
      </c>
      <c r="B1017" s="1">
        <v>3517239057</v>
      </c>
      <c r="C1017" s="7" t="s">
        <v>150</v>
      </c>
      <c r="D1017" s="8">
        <f>'fnd enro'!D1017</f>
        <v>0</v>
      </c>
      <c r="E1017" s="8">
        <f>'fnd enro'!E1017</f>
        <v>0</v>
      </c>
      <c r="F1017" s="8">
        <f>'fnd enro'!F1017</f>
        <v>0</v>
      </c>
      <c r="G1017" s="8">
        <f>'fnd enro'!G1017</f>
        <v>0</v>
      </c>
      <c r="H1017" s="8">
        <f>'fnd enro'!H1017</f>
        <v>0</v>
      </c>
      <c r="I1017" s="8">
        <f>'fnd enro'!I1017</f>
        <v>1</v>
      </c>
      <c r="J1017" s="8">
        <f>'fnd enro'!J1017</f>
        <v>0</v>
      </c>
      <c r="K1017" s="9">
        <f>'fnd enro'!K1017</f>
        <v>0.04</v>
      </c>
      <c r="L1017" s="8">
        <f>'fnd enro'!L1017</f>
        <v>0</v>
      </c>
      <c r="M1017" s="8">
        <f>'fnd enro'!M1017</f>
        <v>0</v>
      </c>
      <c r="N1017" s="8">
        <f>'fnd enro'!N1017</f>
        <v>0</v>
      </c>
      <c r="O1017" s="8">
        <f>'fnd enro'!O1017</f>
        <v>0</v>
      </c>
      <c r="P1017" s="8">
        <f>'fnd enro'!P1017</f>
        <v>1</v>
      </c>
      <c r="Q1017" s="8">
        <f>'fnd enro'!R1017</f>
        <v>1</v>
      </c>
      <c r="R1017" s="9">
        <f t="shared" si="212"/>
        <v>1.0369999999999999</v>
      </c>
      <c r="S1017" s="8">
        <f>VALUE('fnd enro'!Q1017)</f>
        <v>12</v>
      </c>
      <c r="T1017" s="1"/>
      <c r="U1017" s="68">
        <f>(($D1017*'fnd base rates'!C$7)
+($E1017*'fnd base rates'!C$8)
+($F1017*'fnd base rates'!C$9)
+($G1017*'fnd base rates'!C$10)
+($H1017*'fnd base rates'!C$11)
+($I1017*'fnd base rates'!C$12)
+($J1017*'fnd base rates'!C$13)
+($K1017*'fnd base rates'!C$14)
+($M1017*'fnd base rates'!C$16)
+($N1017*'fnd base rates'!C$17)
+($O1017*'fnd base rates'!C$18)
+($P1017*VLOOKUP($S1017+12,rate_basefnd,3)))
*$R1017</f>
        <v>770.34706440000002</v>
      </c>
      <c r="V1017" s="68">
        <f>(($D1017*'fnd base rates'!D$7)
+($E1017*'fnd base rates'!D$8)
+($F1017*'fnd base rates'!D$9)
+($G1017*'fnd base rates'!D$10)
+($H1017*'fnd base rates'!D$11)
+($I1017*'fnd base rates'!D$12)
+($J1017*'fnd base rates'!D$13)
+($K1017*'fnd base rates'!D$14)
+($M1017*'fnd base rates'!D$16)
+($N1017*'fnd base rates'!D$17)
+($O1017*'fnd base rates'!D$18)
+($P1017*VLOOKUP($S1017+12,rate_basefnd,4)))
*$R1017</f>
        <v>1583.71677</v>
      </c>
      <c r="W1017" s="68">
        <f>(($D1017*'fnd base rates'!E$7)
+($E1017*'fnd base rates'!E$8)
+($F1017*'fnd base rates'!E$9)
+($G1017*'fnd base rates'!E$10)
+($H1017*'fnd base rates'!E$11)
+($I1017*'fnd base rates'!E$12)
+($J1017*'fnd base rates'!E$13)
+($K1017*'fnd base rates'!E$14)
+($M1017*'fnd base rates'!E$16)
+($N1017*'fnd base rates'!E$17)
+($O1017*'fnd base rates'!E$18)
+($P1017*VLOOKUP($S1017+12,rate_basefnd,5)))
*$R1017</f>
        <v>12534.717589599999</v>
      </c>
      <c r="X1017" s="68">
        <f>(($D1017*'fnd base rates'!F$7)
+($E1017*'fnd base rates'!F$8)
+($F1017*'fnd base rates'!F$9)
+($G1017*'fnd base rates'!F$10)
+($H1017*'fnd base rates'!F$11)
+($I1017*'fnd base rates'!F$12)
+($J1017*'fnd base rates'!F$13)
+($K1017*'fnd base rates'!F$14)
+($M1017*'fnd base rates'!F$16)
+($N1017*'fnd base rates'!F$17)
+($O1017*'fnd base rates'!F$18)
+($P1017*VLOOKUP($S1017+12,rate_basefnd,6)))
*$R1017</f>
        <v>1034.7733535999998</v>
      </c>
      <c r="Y1017" s="68">
        <f>(($D1017*'fnd base rates'!G$7)
+($E1017*'fnd base rates'!G$8)
+($F1017*'fnd base rates'!G$9)
+($G1017*'fnd base rates'!G$10)
+($H1017*'fnd base rates'!G$11)
+($I1017*'fnd base rates'!G$12)
+($J1017*'fnd base rates'!G$13)
+($K1017*'fnd base rates'!G$14)
+($M1017*'fnd base rates'!G$16)
+($N1017*'fnd base rates'!G$17)
+($O1017*'fnd base rates'!G$18)
+($P1017*VLOOKUP($S1017+12,rate_basefnd,7)))
*$R1017</f>
        <v>522.49286479999989</v>
      </c>
      <c r="Z1017" s="68">
        <f>(($D1017*'fnd base rates'!H$7)
+($E1017*'fnd base rates'!H$8)
+($F1017*'fnd base rates'!H$9)
+($G1017*'fnd base rates'!H$10)
+($H1017*'fnd base rates'!H$11)
+($I1017*'fnd base rates'!H$12)
+($J1017*'fnd base rates'!H$13)
+($K1017*'fnd base rates'!H$14)
+($M1017*'fnd base rates'!H$16)
+($N1017*'fnd base rates'!H$17)
+($O1017*'fnd base rates'!H$18)
+($P1017*VLOOKUP($S1017+12,rate_basefnd,8)))</f>
        <v>968.524</v>
      </c>
      <c r="AA1017" s="68">
        <f>(($D1017*'fnd base rates'!I$7)
+($E1017*'fnd base rates'!I$8)
+($F1017*'fnd base rates'!I$9)
+($G1017*'fnd base rates'!I$10)
+($H1017*'fnd base rates'!I$11)
+($I1017*'fnd base rates'!I$12)
+($J1017*'fnd base rates'!I$13)
+($K1017*'fnd base rates'!I$14)
+($M1017*'fnd base rates'!I$16)
+($N1017*'fnd base rates'!I$17)
+($O1017*'fnd base rates'!I$18)
+($P1017*VLOOKUP($S1017+12,rate_basefnd,9)))
*$R1017</f>
        <v>768.11626999999999</v>
      </c>
      <c r="AB1017" s="68">
        <f>(($D1017*'fnd base rates'!J$7)
+($E1017*'fnd base rates'!J$8)
+($F1017*'fnd base rates'!J$9)
+($G1017*'fnd base rates'!J$10)
+($H1017*'fnd base rates'!J$11)
+($I1017*'fnd base rates'!J$12)
+($J1017*'fnd base rates'!J$13)
+($K1017*'fnd base rates'!J$14)
+($M1017*'fnd base rates'!J$16)
+($N1017*'fnd base rates'!J$17)
+($O1017*'fnd base rates'!J$18)
+($P1017*VLOOKUP($S1017+12,rate_basefnd,10)))
*$R1017</f>
        <v>2105.2033299999998</v>
      </c>
      <c r="AC1017" s="68">
        <f>(($D1017*'fnd base rates'!K$7)
+($E1017*'fnd base rates'!K$8)
+($F1017*'fnd base rates'!K$9)
+($G1017*'fnd base rates'!K$10)
+($H1017*'fnd base rates'!K$11)
+($I1017*'fnd base rates'!K$12)
+($J1017*'fnd base rates'!K$13)
+($K1017*'fnd base rates'!K$14)
+($M1017*'fnd base rates'!K$16)
+($N1017*'fnd base rates'!K$17)
+($O1017*'fnd base rates'!K$18)
+($P1017*VLOOKUP($S1017+12,rate_basefnd,11)))
*$R1017</f>
        <v>1328.2787819999999</v>
      </c>
      <c r="AD1017" s="68">
        <f>(($D1017*'fnd base rates'!L$7)
+($E1017*'fnd base rates'!L$8)
+($F1017*'fnd base rates'!L$9)
+($G1017*'fnd base rates'!L$10)
+($H1017*'fnd base rates'!L$11)
+($I1017*'fnd base rates'!L$12)
+($J1017*'fnd base rates'!L$13)
+($K1017*'fnd base rates'!L$14)
+($M1017*'fnd base rates'!L$16)
+($N1017*'fnd base rates'!L$17)
+($O1017*'fnd base rates'!L$18)
+($P1017*VLOOKUP($S1017+12,rate_basefnd,12)))</f>
        <v>3408.8188</v>
      </c>
      <c r="AE1017" s="68">
        <f>(($D1017*'fnd base rates'!M$7)
+($E1017*'fnd base rates'!M$8)
+($F1017*'fnd base rates'!M$9)
+($G1017*'fnd base rates'!M$10)
+($H1017*'fnd base rates'!M$11)
+($I1017*'fnd base rates'!M$12)
+($J1017*'fnd base rates'!M$13)
+($K1017*'fnd base rates'!M$14)
+($M1017*'fnd base rates'!M$16)
+($N1017*'fnd base rates'!M$17)
+($O1017*'fnd base rates'!M$18)
+($P1017*VLOOKUP($S1017+12,rate_basefnd,13)))</f>
        <v>0</v>
      </c>
      <c r="AF1017" s="3">
        <f t="shared" si="225"/>
        <v>25024.988824399999</v>
      </c>
      <c r="AH1017" s="205">
        <f t="shared" si="226"/>
        <v>3517239057</v>
      </c>
      <c r="AI1017" s="3" t="str">
        <f t="shared" si="216"/>
        <v>3517</v>
      </c>
      <c r="AJ1017" s="1" t="str">
        <f t="shared" si="217"/>
        <v>239</v>
      </c>
      <c r="AK1017" s="1" t="str">
        <f t="shared" si="218"/>
        <v>057</v>
      </c>
      <c r="AL1017" s="3">
        <f t="shared" si="227"/>
        <v>1</v>
      </c>
      <c r="AM1017" s="3">
        <f t="shared" si="224"/>
        <v>1</v>
      </c>
      <c r="AN1017" s="3">
        <f t="shared" si="228"/>
        <v>25024.988824399999</v>
      </c>
      <c r="AO1017" s="3">
        <f t="shared" si="229"/>
        <v>25025</v>
      </c>
      <c r="AP1017" s="3">
        <f t="shared" si="211"/>
        <v>14361</v>
      </c>
      <c r="AQ1017" s="3">
        <v>10664</v>
      </c>
      <c r="AS1017" s="68"/>
      <c r="AT1017" s="68"/>
      <c r="AX1017" s="4">
        <f t="shared" si="221"/>
        <v>0</v>
      </c>
      <c r="AZ1017" s="4">
        <f t="shared" si="222"/>
        <v>0</v>
      </c>
      <c r="BB1017" s="4"/>
    </row>
    <row r="1018" spans="1:54" s="3" customFormat="1">
      <c r="A1018" s="205" t="str">
        <f t="shared" si="223"/>
        <v>3517</v>
      </c>
      <c r="B1018" s="1">
        <v>3517239082</v>
      </c>
      <c r="C1018" s="7" t="s">
        <v>150</v>
      </c>
      <c r="D1018" s="8">
        <f>'fnd enro'!D1018</f>
        <v>0</v>
      </c>
      <c r="E1018" s="8">
        <f>'fnd enro'!E1018</f>
        <v>0</v>
      </c>
      <c r="F1018" s="8">
        <f>'fnd enro'!F1018</f>
        <v>0</v>
      </c>
      <c r="G1018" s="8">
        <f>'fnd enro'!G1018</f>
        <v>0</v>
      </c>
      <c r="H1018" s="8">
        <f>'fnd enro'!H1018</f>
        <v>0</v>
      </c>
      <c r="I1018" s="8">
        <f>'fnd enro'!I1018</f>
        <v>4</v>
      </c>
      <c r="J1018" s="8">
        <f>'fnd enro'!J1018</f>
        <v>0</v>
      </c>
      <c r="K1018" s="9">
        <f>'fnd enro'!K1018</f>
        <v>0.16</v>
      </c>
      <c r="L1018" s="8">
        <f>'fnd enro'!L1018</f>
        <v>0</v>
      </c>
      <c r="M1018" s="8">
        <f>'fnd enro'!M1018</f>
        <v>0</v>
      </c>
      <c r="N1018" s="8">
        <f>'fnd enro'!N1018</f>
        <v>0</v>
      </c>
      <c r="O1018" s="8">
        <f>'fnd enro'!O1018</f>
        <v>0</v>
      </c>
      <c r="P1018" s="8">
        <f>'fnd enro'!P1018</f>
        <v>3</v>
      </c>
      <c r="Q1018" s="8">
        <f>'fnd enro'!R1018</f>
        <v>4</v>
      </c>
      <c r="R1018" s="9">
        <f t="shared" si="212"/>
        <v>1.0369999999999999</v>
      </c>
      <c r="S1018" s="8">
        <f>VALUE('fnd enro'!Q1018)</f>
        <v>2</v>
      </c>
      <c r="T1018" s="1"/>
      <c r="U1018" s="68">
        <f>(($D1018*'fnd base rates'!C$7)
+($E1018*'fnd base rates'!C$8)
+($F1018*'fnd base rates'!C$9)
+($G1018*'fnd base rates'!C$10)
+($H1018*'fnd base rates'!C$11)
+($I1018*'fnd base rates'!C$12)
+($J1018*'fnd base rates'!C$13)
+($K1018*'fnd base rates'!C$14)
+($M1018*'fnd base rates'!C$16)
+($N1018*'fnd base rates'!C$17)
+($O1018*'fnd base rates'!C$18)
+($P1018*VLOOKUP($S1018+12,rate_basefnd,3)))
*$R1018</f>
        <v>2676.7301175999996</v>
      </c>
      <c r="V1018" s="68">
        <f>(($D1018*'fnd base rates'!D$7)
+($E1018*'fnd base rates'!D$8)
+($F1018*'fnd base rates'!D$9)
+($G1018*'fnd base rates'!D$10)
+($H1018*'fnd base rates'!D$11)
+($I1018*'fnd base rates'!D$12)
+($J1018*'fnd base rates'!D$13)
+($K1018*'fnd base rates'!D$14)
+($M1018*'fnd base rates'!D$16)
+($N1018*'fnd base rates'!D$17)
+($O1018*'fnd base rates'!D$18)
+($P1018*VLOOKUP($S1018+12,rate_basefnd,4)))
*$R1018</f>
        <v>4417.6303699999999</v>
      </c>
      <c r="W1018" s="68">
        <f>(($D1018*'fnd base rates'!E$7)
+($E1018*'fnd base rates'!E$8)
+($F1018*'fnd base rates'!E$9)
+($G1018*'fnd base rates'!E$10)
+($H1018*'fnd base rates'!E$11)
+($I1018*'fnd base rates'!E$12)
+($J1018*'fnd base rates'!E$13)
+($K1018*'fnd base rates'!E$14)
+($M1018*'fnd base rates'!E$16)
+($N1018*'fnd base rates'!E$17)
+($O1018*'fnd base rates'!E$18)
+($P1018*VLOOKUP($S1018+12,rate_basefnd,5)))
*$R1018</f>
        <v>31422.959548399995</v>
      </c>
      <c r="X1018" s="68">
        <f>(($D1018*'fnd base rates'!F$7)
+($E1018*'fnd base rates'!F$8)
+($F1018*'fnd base rates'!F$9)
+($G1018*'fnd base rates'!F$10)
+($H1018*'fnd base rates'!F$11)
+($I1018*'fnd base rates'!F$12)
+($J1018*'fnd base rates'!F$13)
+($K1018*'fnd base rates'!F$14)
+($M1018*'fnd base rates'!F$16)
+($N1018*'fnd base rates'!F$17)
+($O1018*'fnd base rates'!F$18)
+($P1018*VLOOKUP($S1018+12,rate_basefnd,6)))
*$R1018</f>
        <v>4139.0934143999993</v>
      </c>
      <c r="Y1018" s="68">
        <f>(($D1018*'fnd base rates'!G$7)
+($E1018*'fnd base rates'!G$8)
+($F1018*'fnd base rates'!G$9)
+($G1018*'fnd base rates'!G$10)
+($H1018*'fnd base rates'!G$11)
+($I1018*'fnd base rates'!G$12)
+($J1018*'fnd base rates'!G$13)
+($K1018*'fnd base rates'!G$14)
+($M1018*'fnd base rates'!G$16)
+($N1018*'fnd base rates'!G$17)
+($O1018*'fnd base rates'!G$18)
+($P1018*VLOOKUP($S1018+12,rate_basefnd,7)))
*$R1018</f>
        <v>1182.0053691999999</v>
      </c>
      <c r="Z1018" s="68">
        <f>(($D1018*'fnd base rates'!H$7)
+($E1018*'fnd base rates'!H$8)
+($F1018*'fnd base rates'!H$9)
+($G1018*'fnd base rates'!H$10)
+($H1018*'fnd base rates'!H$11)
+($I1018*'fnd base rates'!H$12)
+($J1018*'fnd base rates'!H$13)
+($K1018*'fnd base rates'!H$14)
+($M1018*'fnd base rates'!H$16)
+($N1018*'fnd base rates'!H$17)
+($O1018*'fnd base rates'!H$18)
+($P1018*VLOOKUP($S1018+12,rate_basefnd,8)))</f>
        <v>3739.8760000000002</v>
      </c>
      <c r="AA1018" s="68">
        <f>(($D1018*'fnd base rates'!I$7)
+($E1018*'fnd base rates'!I$8)
+($F1018*'fnd base rates'!I$9)
+($G1018*'fnd base rates'!I$10)
+($H1018*'fnd base rates'!I$11)
+($I1018*'fnd base rates'!I$12)
+($J1018*'fnd base rates'!I$13)
+($K1018*'fnd base rates'!I$14)
+($M1018*'fnd base rates'!I$16)
+($N1018*'fnd base rates'!I$17)
+($O1018*'fnd base rates'!I$18)
+($P1018*VLOOKUP($S1018+12,rate_basefnd,9)))
*$R1018</f>
        <v>2314.6047399999998</v>
      </c>
      <c r="AB1018" s="68">
        <f>(($D1018*'fnd base rates'!J$7)
+($E1018*'fnd base rates'!J$8)
+($F1018*'fnd base rates'!J$9)
+($G1018*'fnd base rates'!J$10)
+($H1018*'fnd base rates'!J$11)
+($I1018*'fnd base rates'!J$12)
+($J1018*'fnd base rates'!J$13)
+($K1018*'fnd base rates'!J$14)
+($M1018*'fnd base rates'!J$16)
+($N1018*'fnd base rates'!J$17)
+($O1018*'fnd base rates'!J$18)
+($P1018*VLOOKUP($S1018+12,rate_basefnd,10)))
*$R1018</f>
        <v>4482.7435999999998</v>
      </c>
      <c r="AC1018" s="68">
        <f>(($D1018*'fnd base rates'!K$7)
+($E1018*'fnd base rates'!K$8)
+($F1018*'fnd base rates'!K$9)
+($G1018*'fnd base rates'!K$10)
+($H1018*'fnd base rates'!K$11)
+($I1018*'fnd base rates'!K$12)
+($J1018*'fnd base rates'!K$13)
+($K1018*'fnd base rates'!K$14)
+($M1018*'fnd base rates'!K$16)
+($N1018*'fnd base rates'!K$17)
+($O1018*'fnd base rates'!K$18)
+($P1018*VLOOKUP($S1018+12,rate_basefnd,11)))
*$R1018</f>
        <v>5313.1151279999995</v>
      </c>
      <c r="AD1018" s="68">
        <f>(($D1018*'fnd base rates'!L$7)
+($E1018*'fnd base rates'!L$8)
+($F1018*'fnd base rates'!L$9)
+($G1018*'fnd base rates'!L$10)
+($H1018*'fnd base rates'!L$11)
+($I1018*'fnd base rates'!L$12)
+($J1018*'fnd base rates'!L$13)
+($K1018*'fnd base rates'!L$14)
+($M1018*'fnd base rates'!L$16)
+($N1018*'fnd base rates'!L$17)
+($O1018*'fnd base rates'!L$18)
+($P1018*VLOOKUP($S1018+12,rate_basefnd,12)))</f>
        <v>10249.2552</v>
      </c>
      <c r="AE1018" s="68">
        <f>(($D1018*'fnd base rates'!M$7)
+($E1018*'fnd base rates'!M$8)
+($F1018*'fnd base rates'!M$9)
+($G1018*'fnd base rates'!M$10)
+($H1018*'fnd base rates'!M$11)
+($I1018*'fnd base rates'!M$12)
+($J1018*'fnd base rates'!M$13)
+($K1018*'fnd base rates'!M$14)
+($M1018*'fnd base rates'!M$16)
+($N1018*'fnd base rates'!M$17)
+($O1018*'fnd base rates'!M$18)
+($P1018*VLOOKUP($S1018+12,rate_basefnd,13)))</f>
        <v>0</v>
      </c>
      <c r="AF1018" s="3">
        <f t="shared" si="225"/>
        <v>69938.013487599994</v>
      </c>
      <c r="AH1018" s="205">
        <f t="shared" si="226"/>
        <v>3517239082</v>
      </c>
      <c r="AI1018" s="3" t="str">
        <f t="shared" si="216"/>
        <v>3517</v>
      </c>
      <c r="AJ1018" s="1" t="str">
        <f t="shared" si="217"/>
        <v>239</v>
      </c>
      <c r="AK1018" s="1" t="str">
        <f t="shared" si="218"/>
        <v>082</v>
      </c>
      <c r="AL1018" s="3">
        <f t="shared" si="227"/>
        <v>1</v>
      </c>
      <c r="AM1018" s="3">
        <f t="shared" si="224"/>
        <v>4</v>
      </c>
      <c r="AN1018" s="3">
        <f t="shared" si="228"/>
        <v>69938.013487599994</v>
      </c>
      <c r="AO1018" s="3">
        <f t="shared" si="229"/>
        <v>17485</v>
      </c>
      <c r="AP1018" s="3">
        <f t="shared" si="211"/>
        <v>-914</v>
      </c>
      <c r="AQ1018" s="3">
        <v>18399</v>
      </c>
      <c r="AS1018" s="68"/>
      <c r="AT1018" s="68"/>
      <c r="AX1018" s="4">
        <f t="shared" si="221"/>
        <v>0</v>
      </c>
      <c r="AZ1018" s="4">
        <f t="shared" si="222"/>
        <v>0</v>
      </c>
      <c r="BB1018" s="4"/>
    </row>
    <row r="1019" spans="1:54" s="3" customFormat="1">
      <c r="A1019" s="205" t="str">
        <f t="shared" si="223"/>
        <v>3517</v>
      </c>
      <c r="B1019" s="1">
        <v>3517239094</v>
      </c>
      <c r="C1019" s="7" t="s">
        <v>150</v>
      </c>
      <c r="D1019" s="8">
        <f>'fnd enro'!D1019</f>
        <v>0</v>
      </c>
      <c r="E1019" s="8">
        <f>'fnd enro'!E1019</f>
        <v>0</v>
      </c>
      <c r="F1019" s="8">
        <f>'fnd enro'!F1019</f>
        <v>0</v>
      </c>
      <c r="G1019" s="8">
        <f>'fnd enro'!G1019</f>
        <v>0</v>
      </c>
      <c r="H1019" s="8">
        <f>'fnd enro'!H1019</f>
        <v>0</v>
      </c>
      <c r="I1019" s="8">
        <f>'fnd enro'!I1019</f>
        <v>1</v>
      </c>
      <c r="J1019" s="8">
        <f>'fnd enro'!J1019</f>
        <v>0</v>
      </c>
      <c r="K1019" s="9">
        <f>'fnd enro'!K1019</f>
        <v>0.04</v>
      </c>
      <c r="L1019" s="8">
        <f>'fnd enro'!L1019</f>
        <v>0</v>
      </c>
      <c r="M1019" s="8">
        <f>'fnd enro'!M1019</f>
        <v>0</v>
      </c>
      <c r="N1019" s="8">
        <f>'fnd enro'!N1019</f>
        <v>0</v>
      </c>
      <c r="O1019" s="8">
        <f>'fnd enro'!O1019</f>
        <v>0</v>
      </c>
      <c r="P1019" s="8">
        <f>'fnd enro'!P1019</f>
        <v>1</v>
      </c>
      <c r="Q1019" s="8">
        <f>'fnd enro'!R1019</f>
        <v>1</v>
      </c>
      <c r="R1019" s="9">
        <f t="shared" si="212"/>
        <v>1.0369999999999999</v>
      </c>
      <c r="S1019" s="8">
        <f>VALUE('fnd enro'!Q1019)</f>
        <v>8</v>
      </c>
      <c r="T1019" s="1"/>
      <c r="U1019" s="68">
        <f>(($D1019*'fnd base rates'!C$7)
+($E1019*'fnd base rates'!C$8)
+($F1019*'fnd base rates'!C$9)
+($G1019*'fnd base rates'!C$10)
+($H1019*'fnd base rates'!C$11)
+($I1019*'fnd base rates'!C$12)
+($J1019*'fnd base rates'!C$13)
+($K1019*'fnd base rates'!C$14)
+($M1019*'fnd base rates'!C$16)
+($N1019*'fnd base rates'!C$17)
+($O1019*'fnd base rates'!C$18)
+($P1019*VLOOKUP($S1019+12,rate_basefnd,3)))
*$R1019</f>
        <v>722.83172439999998</v>
      </c>
      <c r="V1019" s="68">
        <f>(($D1019*'fnd base rates'!D$7)
+($E1019*'fnd base rates'!D$8)
+($F1019*'fnd base rates'!D$9)
+($G1019*'fnd base rates'!D$10)
+($H1019*'fnd base rates'!D$11)
+($I1019*'fnd base rates'!D$12)
+($J1019*'fnd base rates'!D$13)
+($K1019*'fnd base rates'!D$14)
+($M1019*'fnd base rates'!D$16)
+($N1019*'fnd base rates'!D$17)
+($O1019*'fnd base rates'!D$18)
+($P1019*VLOOKUP($S1019+12,rate_basefnd,4)))
*$R1019</f>
        <v>1358.5736999999997</v>
      </c>
      <c r="W1019" s="68">
        <f>(($D1019*'fnd base rates'!E$7)
+($E1019*'fnd base rates'!E$8)
+($F1019*'fnd base rates'!E$9)
+($G1019*'fnd base rates'!E$10)
+($H1019*'fnd base rates'!E$11)
+($I1019*'fnd base rates'!E$12)
+($J1019*'fnd base rates'!E$13)
+($K1019*'fnd base rates'!E$14)
+($M1019*'fnd base rates'!E$16)
+($N1019*'fnd base rates'!E$17)
+($O1019*'fnd base rates'!E$18)
+($P1019*VLOOKUP($S1019+12,rate_basefnd,5)))
*$R1019</f>
        <v>10336.879049599998</v>
      </c>
      <c r="X1019" s="68">
        <f>(($D1019*'fnd base rates'!F$7)
+($E1019*'fnd base rates'!F$8)
+($F1019*'fnd base rates'!F$9)
+($G1019*'fnd base rates'!F$10)
+($H1019*'fnd base rates'!F$11)
+($I1019*'fnd base rates'!F$12)
+($J1019*'fnd base rates'!F$13)
+($K1019*'fnd base rates'!F$14)
+($M1019*'fnd base rates'!F$16)
+($N1019*'fnd base rates'!F$17)
+($O1019*'fnd base rates'!F$18)
+($P1019*VLOOKUP($S1019+12,rate_basefnd,6)))
*$R1019</f>
        <v>1034.7733535999998</v>
      </c>
      <c r="Y1019" s="68">
        <f>(($D1019*'fnd base rates'!G$7)
+($E1019*'fnd base rates'!G$8)
+($F1019*'fnd base rates'!G$9)
+($G1019*'fnd base rates'!G$10)
+($H1019*'fnd base rates'!G$11)
+($I1019*'fnd base rates'!G$12)
+($J1019*'fnd base rates'!G$13)
+($K1019*'fnd base rates'!G$14)
+($M1019*'fnd base rates'!G$16)
+($N1019*'fnd base rates'!G$17)
+($O1019*'fnd base rates'!G$18)
+($P1019*VLOOKUP($S1019+12,rate_basefnd,7)))
*$R1019</f>
        <v>415.86852479999993</v>
      </c>
      <c r="Z1019" s="68">
        <f>(($D1019*'fnd base rates'!H$7)
+($E1019*'fnd base rates'!H$8)
+($F1019*'fnd base rates'!H$9)
+($G1019*'fnd base rates'!H$10)
+($H1019*'fnd base rates'!H$11)
+($I1019*'fnd base rates'!H$12)
+($J1019*'fnd base rates'!H$13)
+($K1019*'fnd base rates'!H$14)
+($M1019*'fnd base rates'!H$16)
+($N1019*'fnd base rates'!H$17)
+($O1019*'fnd base rates'!H$18)
+($P1019*VLOOKUP($S1019+12,rate_basefnd,8)))</f>
        <v>952.76400000000001</v>
      </c>
      <c r="AA1019" s="68">
        <f>(($D1019*'fnd base rates'!I$7)
+($E1019*'fnd base rates'!I$8)
+($F1019*'fnd base rates'!I$9)
+($G1019*'fnd base rates'!I$10)
+($H1019*'fnd base rates'!I$11)
+($I1019*'fnd base rates'!I$12)
+($J1019*'fnd base rates'!I$13)
+($K1019*'fnd base rates'!I$14)
+($M1019*'fnd base rates'!I$16)
+($N1019*'fnd base rates'!I$17)
+($O1019*'fnd base rates'!I$18)
+($P1019*VLOOKUP($S1019+12,rate_basefnd,9)))
*$R1019</f>
        <v>679.12092999999993</v>
      </c>
      <c r="AB1019" s="68">
        <f>(($D1019*'fnd base rates'!J$7)
+($E1019*'fnd base rates'!J$8)
+($F1019*'fnd base rates'!J$9)
+($G1019*'fnd base rates'!J$10)
+($H1019*'fnd base rates'!J$11)
+($I1019*'fnd base rates'!J$12)
+($J1019*'fnd base rates'!J$13)
+($K1019*'fnd base rates'!J$14)
+($M1019*'fnd base rates'!J$16)
+($N1019*'fnd base rates'!J$17)
+($O1019*'fnd base rates'!J$18)
+($P1019*VLOOKUP($S1019+12,rate_basefnd,10)))
*$R1019</f>
        <v>1642.7531799999997</v>
      </c>
      <c r="AC1019" s="68">
        <f>(($D1019*'fnd base rates'!K$7)
+($E1019*'fnd base rates'!K$8)
+($F1019*'fnd base rates'!K$9)
+($G1019*'fnd base rates'!K$10)
+($H1019*'fnd base rates'!K$11)
+($I1019*'fnd base rates'!K$12)
+($J1019*'fnd base rates'!K$13)
+($K1019*'fnd base rates'!K$14)
+($M1019*'fnd base rates'!K$16)
+($N1019*'fnd base rates'!K$17)
+($O1019*'fnd base rates'!K$18)
+($P1019*VLOOKUP($S1019+12,rate_basefnd,11)))
*$R1019</f>
        <v>1328.2787819999999</v>
      </c>
      <c r="AD1019" s="68">
        <f>(($D1019*'fnd base rates'!L$7)
+($E1019*'fnd base rates'!L$8)
+($F1019*'fnd base rates'!L$9)
+($G1019*'fnd base rates'!L$10)
+($H1019*'fnd base rates'!L$11)
+($I1019*'fnd base rates'!L$12)
+($J1019*'fnd base rates'!L$13)
+($K1019*'fnd base rates'!L$14)
+($M1019*'fnd base rates'!L$16)
+($N1019*'fnd base rates'!L$17)
+($O1019*'fnd base rates'!L$18)
+($P1019*VLOOKUP($S1019+12,rate_basefnd,12)))</f>
        <v>3011.1887999999999</v>
      </c>
      <c r="AE1019" s="68">
        <f>(($D1019*'fnd base rates'!M$7)
+($E1019*'fnd base rates'!M$8)
+($F1019*'fnd base rates'!M$9)
+($G1019*'fnd base rates'!M$10)
+($H1019*'fnd base rates'!M$11)
+($I1019*'fnd base rates'!M$12)
+($J1019*'fnd base rates'!M$13)
+($K1019*'fnd base rates'!M$14)
+($M1019*'fnd base rates'!M$16)
+($N1019*'fnd base rates'!M$17)
+($O1019*'fnd base rates'!M$18)
+($P1019*VLOOKUP($S1019+12,rate_basefnd,13)))</f>
        <v>0</v>
      </c>
      <c r="AF1019" s="3">
        <f t="shared" si="225"/>
        <v>21483.032044399999</v>
      </c>
      <c r="AH1019" s="205">
        <f t="shared" si="226"/>
        <v>3517239094</v>
      </c>
      <c r="AI1019" s="3" t="str">
        <f t="shared" si="216"/>
        <v>3517</v>
      </c>
      <c r="AJ1019" s="1" t="str">
        <f t="shared" si="217"/>
        <v>239</v>
      </c>
      <c r="AK1019" s="1" t="str">
        <f t="shared" si="218"/>
        <v>094</v>
      </c>
      <c r="AL1019" s="3">
        <f t="shared" si="227"/>
        <v>1</v>
      </c>
      <c r="AM1019" s="3">
        <f t="shared" si="224"/>
        <v>1</v>
      </c>
      <c r="AN1019" s="3">
        <f t="shared" si="228"/>
        <v>21483.032044399999</v>
      </c>
      <c r="AO1019" s="3">
        <f t="shared" si="229"/>
        <v>21483</v>
      </c>
      <c r="AP1019" s="3">
        <f t="shared" si="211"/>
        <v>3357</v>
      </c>
      <c r="AQ1019" s="3">
        <v>18126</v>
      </c>
      <c r="AS1019" s="68"/>
      <c r="AT1019" s="68"/>
      <c r="AX1019" s="4">
        <f t="shared" si="221"/>
        <v>0</v>
      </c>
      <c r="AZ1019" s="4">
        <f t="shared" si="222"/>
        <v>0</v>
      </c>
      <c r="BB1019" s="4"/>
    </row>
    <row r="1020" spans="1:54" s="3" customFormat="1">
      <c r="A1020" s="205" t="str">
        <f t="shared" si="223"/>
        <v>3517</v>
      </c>
      <c r="B1020" s="1">
        <v>3517239095</v>
      </c>
      <c r="C1020" s="7" t="s">
        <v>150</v>
      </c>
      <c r="D1020" s="8">
        <f>'fnd enro'!D1020</f>
        <v>0</v>
      </c>
      <c r="E1020" s="8">
        <f>'fnd enro'!E1020</f>
        <v>0</v>
      </c>
      <c r="F1020" s="8">
        <f>'fnd enro'!F1020</f>
        <v>0</v>
      </c>
      <c r="G1020" s="8">
        <f>'fnd enro'!G1020</f>
        <v>0</v>
      </c>
      <c r="H1020" s="8">
        <f>'fnd enro'!H1020</f>
        <v>0</v>
      </c>
      <c r="I1020" s="8">
        <f>'fnd enro'!I1020</f>
        <v>3</v>
      </c>
      <c r="J1020" s="8">
        <f>'fnd enro'!J1020</f>
        <v>0</v>
      </c>
      <c r="K1020" s="9">
        <f>'fnd enro'!K1020</f>
        <v>0.12</v>
      </c>
      <c r="L1020" s="8">
        <f>'fnd enro'!L1020</f>
        <v>0</v>
      </c>
      <c r="M1020" s="8">
        <f>'fnd enro'!M1020</f>
        <v>0</v>
      </c>
      <c r="N1020" s="8">
        <f>'fnd enro'!N1020</f>
        <v>0</v>
      </c>
      <c r="O1020" s="8">
        <f>'fnd enro'!O1020</f>
        <v>0</v>
      </c>
      <c r="P1020" s="8">
        <f>'fnd enro'!P1020</f>
        <v>3</v>
      </c>
      <c r="Q1020" s="8">
        <f>'fnd enro'!R1020</f>
        <v>3</v>
      </c>
      <c r="R1020" s="9">
        <f t="shared" si="212"/>
        <v>1.0369999999999999</v>
      </c>
      <c r="S1020" s="8">
        <f>VALUE('fnd enro'!Q1020)</f>
        <v>12</v>
      </c>
      <c r="T1020" s="1"/>
      <c r="U1020" s="68">
        <f>(($D1020*'fnd base rates'!C$7)
+($E1020*'fnd base rates'!C$8)
+($F1020*'fnd base rates'!C$9)
+($G1020*'fnd base rates'!C$10)
+($H1020*'fnd base rates'!C$11)
+($I1020*'fnd base rates'!C$12)
+($J1020*'fnd base rates'!C$13)
+($K1020*'fnd base rates'!C$14)
+($M1020*'fnd base rates'!C$16)
+($N1020*'fnd base rates'!C$17)
+($O1020*'fnd base rates'!C$18)
+($P1020*VLOOKUP($S1020+12,rate_basefnd,3)))
*$R1020</f>
        <v>2311.0411931999997</v>
      </c>
      <c r="V1020" s="68">
        <f>(($D1020*'fnd base rates'!D$7)
+($E1020*'fnd base rates'!D$8)
+($F1020*'fnd base rates'!D$9)
+($G1020*'fnd base rates'!D$10)
+($H1020*'fnd base rates'!D$11)
+($I1020*'fnd base rates'!D$12)
+($J1020*'fnd base rates'!D$13)
+($K1020*'fnd base rates'!D$14)
+($M1020*'fnd base rates'!D$16)
+($N1020*'fnd base rates'!D$17)
+($O1020*'fnd base rates'!D$18)
+($P1020*VLOOKUP($S1020+12,rate_basefnd,4)))
*$R1020</f>
        <v>4751.15031</v>
      </c>
      <c r="W1020" s="68">
        <f>(($D1020*'fnd base rates'!E$7)
+($E1020*'fnd base rates'!E$8)
+($F1020*'fnd base rates'!E$9)
+($G1020*'fnd base rates'!E$10)
+($H1020*'fnd base rates'!E$11)
+($I1020*'fnd base rates'!E$12)
+($J1020*'fnd base rates'!E$13)
+($K1020*'fnd base rates'!E$14)
+($M1020*'fnd base rates'!E$16)
+($N1020*'fnd base rates'!E$17)
+($O1020*'fnd base rates'!E$18)
+($P1020*VLOOKUP($S1020+12,rate_basefnd,5)))
*$R1020</f>
        <v>37604.152768799999</v>
      </c>
      <c r="X1020" s="68">
        <f>(($D1020*'fnd base rates'!F$7)
+($E1020*'fnd base rates'!F$8)
+($F1020*'fnd base rates'!F$9)
+($G1020*'fnd base rates'!F$10)
+($H1020*'fnd base rates'!F$11)
+($I1020*'fnd base rates'!F$12)
+($J1020*'fnd base rates'!F$13)
+($K1020*'fnd base rates'!F$14)
+($M1020*'fnd base rates'!F$16)
+($N1020*'fnd base rates'!F$17)
+($O1020*'fnd base rates'!F$18)
+($P1020*VLOOKUP($S1020+12,rate_basefnd,6)))
*$R1020</f>
        <v>3104.3200607999997</v>
      </c>
      <c r="Y1020" s="68">
        <f>(($D1020*'fnd base rates'!G$7)
+($E1020*'fnd base rates'!G$8)
+($F1020*'fnd base rates'!G$9)
+($G1020*'fnd base rates'!G$10)
+($H1020*'fnd base rates'!G$11)
+($I1020*'fnd base rates'!G$12)
+($J1020*'fnd base rates'!G$13)
+($K1020*'fnd base rates'!G$14)
+($M1020*'fnd base rates'!G$16)
+($N1020*'fnd base rates'!G$17)
+($O1020*'fnd base rates'!G$18)
+($P1020*VLOOKUP($S1020+12,rate_basefnd,7)))
*$R1020</f>
        <v>1567.4785943999998</v>
      </c>
      <c r="Z1020" s="68">
        <f>(($D1020*'fnd base rates'!H$7)
+($E1020*'fnd base rates'!H$8)
+($F1020*'fnd base rates'!H$9)
+($G1020*'fnd base rates'!H$10)
+($H1020*'fnd base rates'!H$11)
+($I1020*'fnd base rates'!H$12)
+($J1020*'fnd base rates'!H$13)
+($K1020*'fnd base rates'!H$14)
+($M1020*'fnd base rates'!H$16)
+($N1020*'fnd base rates'!H$17)
+($O1020*'fnd base rates'!H$18)
+($P1020*VLOOKUP($S1020+12,rate_basefnd,8)))</f>
        <v>2905.5720000000006</v>
      </c>
      <c r="AA1020" s="68">
        <f>(($D1020*'fnd base rates'!I$7)
+($E1020*'fnd base rates'!I$8)
+($F1020*'fnd base rates'!I$9)
+($G1020*'fnd base rates'!I$10)
+($H1020*'fnd base rates'!I$11)
+($I1020*'fnd base rates'!I$12)
+($J1020*'fnd base rates'!I$13)
+($K1020*'fnd base rates'!I$14)
+($M1020*'fnd base rates'!I$16)
+($N1020*'fnd base rates'!I$17)
+($O1020*'fnd base rates'!I$18)
+($P1020*VLOOKUP($S1020+12,rate_basefnd,9)))
*$R1020</f>
        <v>2304.34881</v>
      </c>
      <c r="AB1020" s="68">
        <f>(($D1020*'fnd base rates'!J$7)
+($E1020*'fnd base rates'!J$8)
+($F1020*'fnd base rates'!J$9)
+($G1020*'fnd base rates'!J$10)
+($H1020*'fnd base rates'!J$11)
+($I1020*'fnd base rates'!J$12)
+($J1020*'fnd base rates'!J$13)
+($K1020*'fnd base rates'!J$14)
+($M1020*'fnd base rates'!J$16)
+($N1020*'fnd base rates'!J$17)
+($O1020*'fnd base rates'!J$18)
+($P1020*VLOOKUP($S1020+12,rate_basefnd,10)))
*$R1020</f>
        <v>6315.609989999999</v>
      </c>
      <c r="AC1020" s="68">
        <f>(($D1020*'fnd base rates'!K$7)
+($E1020*'fnd base rates'!K$8)
+($F1020*'fnd base rates'!K$9)
+($G1020*'fnd base rates'!K$10)
+($H1020*'fnd base rates'!K$11)
+($I1020*'fnd base rates'!K$12)
+($J1020*'fnd base rates'!K$13)
+($K1020*'fnd base rates'!K$14)
+($M1020*'fnd base rates'!K$16)
+($N1020*'fnd base rates'!K$17)
+($O1020*'fnd base rates'!K$18)
+($P1020*VLOOKUP($S1020+12,rate_basefnd,11)))
*$R1020</f>
        <v>3984.8363459999996</v>
      </c>
      <c r="AD1020" s="68">
        <f>(($D1020*'fnd base rates'!L$7)
+($E1020*'fnd base rates'!L$8)
+($F1020*'fnd base rates'!L$9)
+($G1020*'fnd base rates'!L$10)
+($H1020*'fnd base rates'!L$11)
+($I1020*'fnd base rates'!L$12)
+($J1020*'fnd base rates'!L$13)
+($K1020*'fnd base rates'!L$14)
+($M1020*'fnd base rates'!L$16)
+($N1020*'fnd base rates'!L$17)
+($O1020*'fnd base rates'!L$18)
+($P1020*VLOOKUP($S1020+12,rate_basefnd,12)))</f>
        <v>10226.456399999999</v>
      </c>
      <c r="AE1020" s="68">
        <f>(($D1020*'fnd base rates'!M$7)
+($E1020*'fnd base rates'!M$8)
+($F1020*'fnd base rates'!M$9)
+($G1020*'fnd base rates'!M$10)
+($H1020*'fnd base rates'!M$11)
+($I1020*'fnd base rates'!M$12)
+($J1020*'fnd base rates'!M$13)
+($K1020*'fnd base rates'!M$14)
+($M1020*'fnd base rates'!M$16)
+($N1020*'fnd base rates'!M$17)
+($O1020*'fnd base rates'!M$18)
+($P1020*VLOOKUP($S1020+12,rate_basefnd,13)))</f>
        <v>0</v>
      </c>
      <c r="AF1020" s="3">
        <f t="shared" si="225"/>
        <v>75074.966473199995</v>
      </c>
      <c r="AH1020" s="205">
        <f t="shared" si="226"/>
        <v>3517239095</v>
      </c>
      <c r="AI1020" s="3" t="str">
        <f t="shared" si="216"/>
        <v>3517</v>
      </c>
      <c r="AJ1020" s="1" t="str">
        <f t="shared" si="217"/>
        <v>239</v>
      </c>
      <c r="AK1020" s="1" t="str">
        <f t="shared" si="218"/>
        <v>095</v>
      </c>
      <c r="AL1020" s="3">
        <f t="shared" si="227"/>
        <v>1</v>
      </c>
      <c r="AM1020" s="3">
        <f t="shared" si="224"/>
        <v>3</v>
      </c>
      <c r="AN1020" s="3">
        <f t="shared" si="228"/>
        <v>75074.966473199995</v>
      </c>
      <c r="AO1020" s="3">
        <f t="shared" si="229"/>
        <v>25025</v>
      </c>
      <c r="AP1020" s="3">
        <f t="shared" si="211"/>
        <v>11121</v>
      </c>
      <c r="AQ1020" s="3">
        <v>13904</v>
      </c>
      <c r="AS1020" s="68"/>
      <c r="AT1020" s="68"/>
      <c r="AX1020" s="4">
        <f t="shared" si="221"/>
        <v>0</v>
      </c>
      <c r="AZ1020" s="4">
        <f t="shared" si="222"/>
        <v>0</v>
      </c>
      <c r="BB1020" s="4"/>
    </row>
    <row r="1021" spans="1:54" s="3" customFormat="1">
      <c r="A1021" s="205" t="str">
        <f t="shared" si="223"/>
        <v>3517</v>
      </c>
      <c r="B1021" s="1">
        <v>3517239096</v>
      </c>
      <c r="C1021" s="7" t="s">
        <v>150</v>
      </c>
      <c r="D1021" s="8">
        <f>'fnd enro'!D1021</f>
        <v>0</v>
      </c>
      <c r="E1021" s="8">
        <f>'fnd enro'!E1021</f>
        <v>0</v>
      </c>
      <c r="F1021" s="8">
        <f>'fnd enro'!F1021</f>
        <v>0</v>
      </c>
      <c r="G1021" s="8">
        <f>'fnd enro'!G1021</f>
        <v>0</v>
      </c>
      <c r="H1021" s="8">
        <f>'fnd enro'!H1021</f>
        <v>0</v>
      </c>
      <c r="I1021" s="8">
        <f>'fnd enro'!I1021</f>
        <v>5</v>
      </c>
      <c r="J1021" s="8">
        <f>'fnd enro'!J1021</f>
        <v>0</v>
      </c>
      <c r="K1021" s="9">
        <f>'fnd enro'!K1021</f>
        <v>0.2</v>
      </c>
      <c r="L1021" s="8">
        <f>'fnd enro'!L1021</f>
        <v>0</v>
      </c>
      <c r="M1021" s="8">
        <f>'fnd enro'!M1021</f>
        <v>0</v>
      </c>
      <c r="N1021" s="8">
        <f>'fnd enro'!N1021</f>
        <v>0</v>
      </c>
      <c r="O1021" s="8">
        <f>'fnd enro'!O1021</f>
        <v>1</v>
      </c>
      <c r="P1021" s="8">
        <f>'fnd enro'!P1021</f>
        <v>4</v>
      </c>
      <c r="Q1021" s="8">
        <f>'fnd enro'!R1021</f>
        <v>5</v>
      </c>
      <c r="R1021" s="9">
        <f t="shared" si="212"/>
        <v>1.0369999999999999</v>
      </c>
      <c r="S1021" s="8">
        <f>VALUE('fnd enro'!Q1021)</f>
        <v>7</v>
      </c>
      <c r="T1021" s="1"/>
      <c r="U1021" s="68">
        <f>(($D1021*'fnd base rates'!C$7)
+($E1021*'fnd base rates'!C$8)
+($F1021*'fnd base rates'!C$9)
+($G1021*'fnd base rates'!C$10)
+($H1021*'fnd base rates'!C$11)
+($I1021*'fnd base rates'!C$12)
+($J1021*'fnd base rates'!C$13)
+($K1021*'fnd base rates'!C$14)
+($M1021*'fnd base rates'!C$16)
+($N1021*'fnd base rates'!C$17)
+($O1021*'fnd base rates'!C$18)
+($P1021*VLOOKUP($S1021+12,rate_basefnd,3)))
*$R1021</f>
        <v>3638.310352</v>
      </c>
      <c r="V1021" s="68">
        <f>(($D1021*'fnd base rates'!D$7)
+($E1021*'fnd base rates'!D$8)
+($F1021*'fnd base rates'!D$9)
+($G1021*'fnd base rates'!D$10)
+($H1021*'fnd base rates'!D$11)
+($I1021*'fnd base rates'!D$12)
+($J1021*'fnd base rates'!D$13)
+($K1021*'fnd base rates'!D$14)
+($M1021*'fnd base rates'!D$16)
+($N1021*'fnd base rates'!D$17)
+($O1021*'fnd base rates'!D$18)
+($P1021*VLOOKUP($S1021+12,rate_basefnd,4)))
*$R1021</f>
        <v>6426.9630499999994</v>
      </c>
      <c r="W1021" s="68">
        <f>(($D1021*'fnd base rates'!E$7)
+($E1021*'fnd base rates'!E$8)
+($F1021*'fnd base rates'!E$9)
+($G1021*'fnd base rates'!E$10)
+($H1021*'fnd base rates'!E$11)
+($I1021*'fnd base rates'!E$12)
+($J1021*'fnd base rates'!E$13)
+($K1021*'fnd base rates'!E$14)
+($M1021*'fnd base rates'!E$16)
+($N1021*'fnd base rates'!E$17)
+($O1021*'fnd base rates'!E$18)
+($P1021*VLOOKUP($S1021+12,rate_basefnd,5)))
*$R1021</f>
        <v>47335.580197999989</v>
      </c>
      <c r="X1021" s="68">
        <f>(($D1021*'fnd base rates'!F$7)
+($E1021*'fnd base rates'!F$8)
+($F1021*'fnd base rates'!F$9)
+($G1021*'fnd base rates'!F$10)
+($H1021*'fnd base rates'!F$11)
+($I1021*'fnd base rates'!F$12)
+($J1021*'fnd base rates'!F$13)
+($K1021*'fnd base rates'!F$14)
+($M1021*'fnd base rates'!F$16)
+($N1021*'fnd base rates'!F$17)
+($O1021*'fnd base rates'!F$18)
+($P1021*VLOOKUP($S1021+12,rate_basefnd,6)))
*$R1021</f>
        <v>5455.2981979999995</v>
      </c>
      <c r="Y1021" s="68">
        <f>(($D1021*'fnd base rates'!G$7)
+($E1021*'fnd base rates'!G$8)
+($F1021*'fnd base rates'!G$9)
+($G1021*'fnd base rates'!G$10)
+($H1021*'fnd base rates'!G$11)
+($I1021*'fnd base rates'!G$12)
+($J1021*'fnd base rates'!G$13)
+($K1021*'fnd base rates'!G$14)
+($M1021*'fnd base rates'!G$16)
+($N1021*'fnd base rates'!G$17)
+($O1021*'fnd base rates'!G$18)
+($P1021*VLOOKUP($S1021+12,rate_basefnd,7)))
*$R1021</f>
        <v>1853.1832939999997</v>
      </c>
      <c r="Z1021" s="68">
        <f>(($D1021*'fnd base rates'!H$7)
+($E1021*'fnd base rates'!H$8)
+($F1021*'fnd base rates'!H$9)
+($G1021*'fnd base rates'!H$10)
+($H1021*'fnd base rates'!H$11)
+($I1021*'fnd base rates'!H$12)
+($J1021*'fnd base rates'!H$13)
+($K1021*'fnd base rates'!H$14)
+($M1021*'fnd base rates'!H$16)
+($N1021*'fnd base rates'!H$17)
+($O1021*'fnd base rates'!H$18)
+($P1021*VLOOKUP($S1021+12,rate_basefnd,8)))</f>
        <v>4912.3099999999995</v>
      </c>
      <c r="AA1021" s="68">
        <f>(($D1021*'fnd base rates'!I$7)
+($E1021*'fnd base rates'!I$8)
+($F1021*'fnd base rates'!I$9)
+($G1021*'fnd base rates'!I$10)
+($H1021*'fnd base rates'!I$11)
+($I1021*'fnd base rates'!I$12)
+($J1021*'fnd base rates'!I$13)
+($K1021*'fnd base rates'!I$14)
+($M1021*'fnd base rates'!I$16)
+($N1021*'fnd base rates'!I$17)
+($O1021*'fnd base rates'!I$18)
+($P1021*VLOOKUP($S1021+12,rate_basefnd,9)))
*$R1021</f>
        <v>3260.3487399999999</v>
      </c>
      <c r="AB1021" s="68">
        <f>(($D1021*'fnd base rates'!J$7)
+($E1021*'fnd base rates'!J$8)
+($F1021*'fnd base rates'!J$9)
+($G1021*'fnd base rates'!J$10)
+($H1021*'fnd base rates'!J$11)
+($I1021*'fnd base rates'!J$12)
+($J1021*'fnd base rates'!J$13)
+($K1021*'fnd base rates'!J$14)
+($M1021*'fnd base rates'!J$16)
+($N1021*'fnd base rates'!J$17)
+($O1021*'fnd base rates'!J$18)
+($P1021*VLOOKUP($S1021+12,rate_basefnd,10)))
*$R1021</f>
        <v>6924.4430599999987</v>
      </c>
      <c r="AC1021" s="68">
        <f>(($D1021*'fnd base rates'!K$7)
+($E1021*'fnd base rates'!K$8)
+($F1021*'fnd base rates'!K$9)
+($G1021*'fnd base rates'!K$10)
+($H1021*'fnd base rates'!K$11)
+($I1021*'fnd base rates'!K$12)
+($J1021*'fnd base rates'!K$13)
+($K1021*'fnd base rates'!K$14)
+($M1021*'fnd base rates'!K$16)
+($N1021*'fnd base rates'!K$17)
+($O1021*'fnd base rates'!K$18)
+($P1021*VLOOKUP($S1021+12,rate_basefnd,11)))
*$R1021</f>
        <v>7123.8270499999999</v>
      </c>
      <c r="AD1021" s="68">
        <f>(($D1021*'fnd base rates'!L$7)
+($E1021*'fnd base rates'!L$8)
+($F1021*'fnd base rates'!L$9)
+($G1021*'fnd base rates'!L$10)
+($H1021*'fnd base rates'!L$11)
+($I1021*'fnd base rates'!L$12)
+($J1021*'fnd base rates'!L$13)
+($K1021*'fnd base rates'!L$14)
+($M1021*'fnd base rates'!L$16)
+($N1021*'fnd base rates'!L$17)
+($O1021*'fnd base rates'!L$18)
+($P1021*VLOOKUP($S1021+12,rate_basefnd,12)))</f>
        <v>14407.364</v>
      </c>
      <c r="AE1021" s="68">
        <f>(($D1021*'fnd base rates'!M$7)
+($E1021*'fnd base rates'!M$8)
+($F1021*'fnd base rates'!M$9)
+($G1021*'fnd base rates'!M$10)
+($H1021*'fnd base rates'!M$11)
+($I1021*'fnd base rates'!M$12)
+($J1021*'fnd base rates'!M$13)
+($K1021*'fnd base rates'!M$14)
+($M1021*'fnd base rates'!M$16)
+($N1021*'fnd base rates'!M$17)
+($O1021*'fnd base rates'!M$18)
+($P1021*VLOOKUP($S1021+12,rate_basefnd,13)))</f>
        <v>0</v>
      </c>
      <c r="AF1021" s="3">
        <f t="shared" si="225"/>
        <v>101337.62794199999</v>
      </c>
      <c r="AH1021" s="205">
        <f t="shared" si="226"/>
        <v>3517239096</v>
      </c>
      <c r="AI1021" s="3" t="str">
        <f t="shared" si="216"/>
        <v>3517</v>
      </c>
      <c r="AJ1021" s="1" t="str">
        <f t="shared" si="217"/>
        <v>239</v>
      </c>
      <c r="AK1021" s="1" t="str">
        <f t="shared" si="218"/>
        <v>096</v>
      </c>
      <c r="AL1021" s="3">
        <f t="shared" si="227"/>
        <v>1</v>
      </c>
      <c r="AM1021" s="3">
        <f t="shared" si="224"/>
        <v>5</v>
      </c>
      <c r="AN1021" s="3">
        <f t="shared" si="228"/>
        <v>101337.62794199999</v>
      </c>
      <c r="AO1021" s="3">
        <f t="shared" si="229"/>
        <v>20268</v>
      </c>
      <c r="AP1021" s="3">
        <f t="shared" si="211"/>
        <v>3005</v>
      </c>
      <c r="AQ1021" s="3">
        <v>17263</v>
      </c>
      <c r="AS1021" s="68"/>
      <c r="AT1021" s="68"/>
      <c r="AX1021" s="4">
        <f t="shared" si="221"/>
        <v>0</v>
      </c>
      <c r="AZ1021" s="4">
        <f t="shared" si="222"/>
        <v>0</v>
      </c>
      <c r="BB1021" s="4"/>
    </row>
    <row r="1022" spans="1:54" s="3" customFormat="1">
      <c r="A1022" s="205" t="str">
        <f t="shared" si="223"/>
        <v>3517</v>
      </c>
      <c r="B1022" s="1">
        <v>3517239122</v>
      </c>
      <c r="C1022" s="7" t="s">
        <v>150</v>
      </c>
      <c r="D1022" s="8">
        <f>'fnd enro'!D1022</f>
        <v>0</v>
      </c>
      <c r="E1022" s="8">
        <f>'fnd enro'!E1022</f>
        <v>0</v>
      </c>
      <c r="F1022" s="8">
        <f>'fnd enro'!F1022</f>
        <v>0</v>
      </c>
      <c r="G1022" s="8">
        <f>'fnd enro'!G1022</f>
        <v>0</v>
      </c>
      <c r="H1022" s="8">
        <f>'fnd enro'!H1022</f>
        <v>0</v>
      </c>
      <c r="I1022" s="8">
        <f>'fnd enro'!I1022</f>
        <v>2</v>
      </c>
      <c r="J1022" s="8">
        <f>'fnd enro'!J1022</f>
        <v>0</v>
      </c>
      <c r="K1022" s="9">
        <f>'fnd enro'!K1022</f>
        <v>0.08</v>
      </c>
      <c r="L1022" s="8">
        <f>'fnd enro'!L1022</f>
        <v>0</v>
      </c>
      <c r="M1022" s="8">
        <f>'fnd enro'!M1022</f>
        <v>0</v>
      </c>
      <c r="N1022" s="8">
        <f>'fnd enro'!N1022</f>
        <v>0</v>
      </c>
      <c r="O1022" s="8">
        <f>'fnd enro'!O1022</f>
        <v>0</v>
      </c>
      <c r="P1022" s="8">
        <f>'fnd enro'!P1022</f>
        <v>1</v>
      </c>
      <c r="Q1022" s="8">
        <f>'fnd enro'!R1022</f>
        <v>2</v>
      </c>
      <c r="R1022" s="9">
        <f t="shared" si="212"/>
        <v>1.0369999999999999</v>
      </c>
      <c r="S1022" s="8">
        <f>VALUE('fnd enro'!Q1022)</f>
        <v>2</v>
      </c>
      <c r="T1022" s="1"/>
      <c r="U1022" s="68">
        <f>(($D1022*'fnd base rates'!C$7)
+($E1022*'fnd base rates'!C$8)
+($F1022*'fnd base rates'!C$9)
+($G1022*'fnd base rates'!C$10)
+($H1022*'fnd base rates'!C$11)
+($I1022*'fnd base rates'!C$12)
+($J1022*'fnd base rates'!C$13)
+($K1022*'fnd base rates'!C$14)
+($M1022*'fnd base rates'!C$16)
+($N1022*'fnd base rates'!C$17)
+($O1022*'fnd base rates'!C$18)
+($P1022*VLOOKUP($S1022+12,rate_basefnd,3)))
*$R1022</f>
        <v>1306.8091487999998</v>
      </c>
      <c r="V1022" s="68">
        <f>(($D1022*'fnd base rates'!D$7)
+($E1022*'fnd base rates'!D$8)
+($F1022*'fnd base rates'!D$9)
+($G1022*'fnd base rates'!D$10)
+($H1022*'fnd base rates'!D$11)
+($I1022*'fnd base rates'!D$12)
+($J1022*'fnd base rates'!D$13)
+($K1022*'fnd base rates'!D$14)
+($M1022*'fnd base rates'!D$16)
+($N1022*'fnd base rates'!D$17)
+($O1022*'fnd base rates'!D$18)
+($P1022*VLOOKUP($S1022+12,rate_basefnd,4)))
*$R1022</f>
        <v>2059.3057099999996</v>
      </c>
      <c r="W1022" s="68">
        <f>(($D1022*'fnd base rates'!E$7)
+($E1022*'fnd base rates'!E$8)
+($F1022*'fnd base rates'!E$9)
+($G1022*'fnd base rates'!E$10)
+($H1022*'fnd base rates'!E$11)
+($I1022*'fnd base rates'!E$12)
+($J1022*'fnd base rates'!E$13)
+($K1022*'fnd base rates'!E$14)
+($M1022*'fnd base rates'!E$16)
+($N1022*'fnd base rates'!E$17)
+($O1022*'fnd base rates'!E$18)
+($P1022*VLOOKUP($S1022+12,rate_basefnd,5)))
*$R1022</f>
        <v>14251.980049199998</v>
      </c>
      <c r="X1022" s="68">
        <f>(($D1022*'fnd base rates'!F$7)
+($E1022*'fnd base rates'!F$8)
+($F1022*'fnd base rates'!F$9)
+($G1022*'fnd base rates'!F$10)
+($H1022*'fnd base rates'!F$11)
+($I1022*'fnd base rates'!F$12)
+($J1022*'fnd base rates'!F$13)
+($K1022*'fnd base rates'!F$14)
+($M1022*'fnd base rates'!F$16)
+($N1022*'fnd base rates'!F$17)
+($O1022*'fnd base rates'!F$18)
+($P1022*VLOOKUP($S1022+12,rate_basefnd,6)))
*$R1022</f>
        <v>2069.5467071999997</v>
      </c>
      <c r="Y1022" s="68">
        <f>(($D1022*'fnd base rates'!G$7)
+($E1022*'fnd base rates'!G$8)
+($F1022*'fnd base rates'!G$9)
+($G1022*'fnd base rates'!G$10)
+($H1022*'fnd base rates'!G$11)
+($I1022*'fnd base rates'!G$12)
+($J1022*'fnd base rates'!G$13)
+($K1022*'fnd base rates'!G$14)
+($M1022*'fnd base rates'!G$16)
+($N1022*'fnd base rates'!G$17)
+($O1022*'fnd base rates'!G$18)
+($P1022*VLOOKUP($S1022+12,rate_basefnd,7)))
*$R1022</f>
        <v>520.19113959999993</v>
      </c>
      <c r="Z1022" s="68">
        <f>(($D1022*'fnd base rates'!H$7)
+($E1022*'fnd base rates'!H$8)
+($F1022*'fnd base rates'!H$9)
+($G1022*'fnd base rates'!H$10)
+($H1022*'fnd base rates'!H$11)
+($I1022*'fnd base rates'!H$12)
+($J1022*'fnd base rates'!H$13)
+($K1022*'fnd base rates'!H$14)
+($M1022*'fnd base rates'!H$16)
+($N1022*'fnd base rates'!H$17)
+($O1022*'fnd base rates'!H$18)
+($P1022*VLOOKUP($S1022+12,rate_basefnd,8)))</f>
        <v>1859.4680000000001</v>
      </c>
      <c r="AA1022" s="68">
        <f>(($D1022*'fnd base rates'!I$7)
+($E1022*'fnd base rates'!I$8)
+($F1022*'fnd base rates'!I$9)
+($G1022*'fnd base rates'!I$10)
+($H1022*'fnd base rates'!I$11)
+($I1022*'fnd base rates'!I$12)
+($J1022*'fnd base rates'!I$13)
+($K1022*'fnd base rates'!I$14)
+($M1022*'fnd base rates'!I$16)
+($N1022*'fnd base rates'!I$17)
+($O1022*'fnd base rates'!I$18)
+($P1022*VLOOKUP($S1022+12,rate_basefnd,9)))
*$R1022</f>
        <v>1098.2037399999999</v>
      </c>
      <c r="AB1022" s="68">
        <f>(($D1022*'fnd base rates'!J$7)
+($E1022*'fnd base rates'!J$8)
+($F1022*'fnd base rates'!J$9)
+($G1022*'fnd base rates'!J$10)
+($H1022*'fnd base rates'!J$11)
+($I1022*'fnd base rates'!J$12)
+($J1022*'fnd base rates'!J$13)
+($K1022*'fnd base rates'!J$14)
+($M1022*'fnd base rates'!J$16)
+($N1022*'fnd base rates'!J$17)
+($O1022*'fnd base rates'!J$18)
+($P1022*VLOOKUP($S1022+12,rate_basefnd,10)))
*$R1022</f>
        <v>1934.2746199999999</v>
      </c>
      <c r="AC1022" s="68">
        <f>(($D1022*'fnd base rates'!K$7)
+($E1022*'fnd base rates'!K$8)
+($F1022*'fnd base rates'!K$9)
+($G1022*'fnd base rates'!K$10)
+($H1022*'fnd base rates'!K$11)
+($I1022*'fnd base rates'!K$12)
+($J1022*'fnd base rates'!K$13)
+($K1022*'fnd base rates'!K$14)
+($M1022*'fnd base rates'!K$16)
+($N1022*'fnd base rates'!K$17)
+($O1022*'fnd base rates'!K$18)
+($P1022*VLOOKUP($S1022+12,rate_basefnd,11)))
*$R1022</f>
        <v>2656.5575639999997</v>
      </c>
      <c r="AD1022" s="68">
        <f>(($D1022*'fnd base rates'!L$7)
+($E1022*'fnd base rates'!L$8)
+($F1022*'fnd base rates'!L$9)
+($G1022*'fnd base rates'!L$10)
+($H1022*'fnd base rates'!L$11)
+($I1022*'fnd base rates'!L$12)
+($J1022*'fnd base rates'!L$13)
+($K1022*'fnd base rates'!L$14)
+($M1022*'fnd base rates'!L$16)
+($N1022*'fnd base rates'!L$17)
+($O1022*'fnd base rates'!L$18)
+($P1022*VLOOKUP($S1022+12,rate_basefnd,12)))</f>
        <v>4860.5776000000005</v>
      </c>
      <c r="AE1022" s="68">
        <f>(($D1022*'fnd base rates'!M$7)
+($E1022*'fnd base rates'!M$8)
+($F1022*'fnd base rates'!M$9)
+($G1022*'fnd base rates'!M$10)
+($H1022*'fnd base rates'!M$11)
+($I1022*'fnd base rates'!M$12)
+($J1022*'fnd base rates'!M$13)
+($K1022*'fnd base rates'!M$14)
+($M1022*'fnd base rates'!M$16)
+($N1022*'fnd base rates'!M$17)
+($O1022*'fnd base rates'!M$18)
+($P1022*VLOOKUP($S1022+12,rate_basefnd,13)))</f>
        <v>0</v>
      </c>
      <c r="AF1022" s="3">
        <f t="shared" si="225"/>
        <v>32616.914278799999</v>
      </c>
      <c r="AH1022" s="205">
        <f t="shared" si="226"/>
        <v>3517239122</v>
      </c>
      <c r="AI1022" s="3" t="str">
        <f t="shared" si="216"/>
        <v>3517</v>
      </c>
      <c r="AJ1022" s="1" t="str">
        <f t="shared" si="217"/>
        <v>239</v>
      </c>
      <c r="AK1022" s="1" t="str">
        <f t="shared" si="218"/>
        <v>122</v>
      </c>
      <c r="AL1022" s="3">
        <f t="shared" si="227"/>
        <v>1</v>
      </c>
      <c r="AM1022" s="3">
        <f t="shared" si="224"/>
        <v>2</v>
      </c>
      <c r="AN1022" s="3">
        <f t="shared" si="228"/>
        <v>32616.914278799999</v>
      </c>
      <c r="AO1022" s="3">
        <f t="shared" si="229"/>
        <v>16308</v>
      </c>
      <c r="AP1022" s="3">
        <f t="shared" si="211"/>
        <v>-2637</v>
      </c>
      <c r="AQ1022" s="3">
        <v>18945</v>
      </c>
      <c r="AS1022" s="68"/>
      <c r="AT1022" s="68"/>
      <c r="AX1022" s="4">
        <f t="shared" si="221"/>
        <v>0</v>
      </c>
      <c r="AZ1022" s="4">
        <f t="shared" si="222"/>
        <v>0</v>
      </c>
      <c r="BB1022" s="4"/>
    </row>
    <row r="1023" spans="1:54" s="3" customFormat="1">
      <c r="A1023" s="205" t="str">
        <f t="shared" si="223"/>
        <v>3517</v>
      </c>
      <c r="B1023" s="1">
        <v>3517239171</v>
      </c>
      <c r="C1023" s="7" t="s">
        <v>150</v>
      </c>
      <c r="D1023" s="8">
        <f>'fnd enro'!D1023</f>
        <v>0</v>
      </c>
      <c r="E1023" s="8">
        <f>'fnd enro'!E1023</f>
        <v>0</v>
      </c>
      <c r="F1023" s="8">
        <f>'fnd enro'!F1023</f>
        <v>0</v>
      </c>
      <c r="G1023" s="8">
        <f>'fnd enro'!G1023</f>
        <v>0</v>
      </c>
      <c r="H1023" s="8">
        <f>'fnd enro'!H1023</f>
        <v>0</v>
      </c>
      <c r="I1023" s="8">
        <f>'fnd enro'!I1023</f>
        <v>11</v>
      </c>
      <c r="J1023" s="8">
        <f>'fnd enro'!J1023</f>
        <v>0</v>
      </c>
      <c r="K1023" s="9">
        <f>'fnd enro'!K1023</f>
        <v>0.44</v>
      </c>
      <c r="L1023" s="8">
        <f>'fnd enro'!L1023</f>
        <v>0</v>
      </c>
      <c r="M1023" s="8">
        <f>'fnd enro'!M1023</f>
        <v>0</v>
      </c>
      <c r="N1023" s="8">
        <f>'fnd enro'!N1023</f>
        <v>0</v>
      </c>
      <c r="O1023" s="8">
        <f>'fnd enro'!O1023</f>
        <v>0</v>
      </c>
      <c r="P1023" s="8">
        <f>'fnd enro'!P1023</f>
        <v>7</v>
      </c>
      <c r="Q1023" s="8">
        <f>'fnd enro'!R1023</f>
        <v>11</v>
      </c>
      <c r="R1023" s="9">
        <f t="shared" si="212"/>
        <v>1.0369999999999999</v>
      </c>
      <c r="S1023" s="8">
        <f>VALUE('fnd enro'!Q1023)</f>
        <v>4</v>
      </c>
      <c r="T1023" s="1"/>
      <c r="U1023" s="68">
        <f>(($D1023*'fnd base rates'!C$7)
+($E1023*'fnd base rates'!C$8)
+($F1023*'fnd base rates'!C$9)
+($G1023*'fnd base rates'!C$10)
+($H1023*'fnd base rates'!C$11)
+($I1023*'fnd base rates'!C$12)
+($J1023*'fnd base rates'!C$13)
+($K1023*'fnd base rates'!C$14)
+($M1023*'fnd base rates'!C$16)
+($N1023*'fnd base rates'!C$17)
+($O1023*'fnd base rates'!C$18)
+($P1023*VLOOKUP($S1023+12,rate_basefnd,3)))
*$R1023</f>
        <v>7334.0924884000005</v>
      </c>
      <c r="V1023" s="68">
        <f>(($D1023*'fnd base rates'!D$7)
+($E1023*'fnd base rates'!D$8)
+($F1023*'fnd base rates'!D$9)
+($G1023*'fnd base rates'!D$10)
+($H1023*'fnd base rates'!D$11)
+($I1023*'fnd base rates'!D$12)
+($J1023*'fnd base rates'!D$13)
+($K1023*'fnd base rates'!D$14)
+($M1023*'fnd base rates'!D$16)
+($N1023*'fnd base rates'!D$17)
+($O1023*'fnd base rates'!D$18)
+($P1023*VLOOKUP($S1023+12,rate_basefnd,4)))
*$R1023</f>
        <v>12020.935109999999</v>
      </c>
      <c r="W1023" s="68">
        <f>(($D1023*'fnd base rates'!E$7)
+($E1023*'fnd base rates'!E$8)
+($F1023*'fnd base rates'!E$9)
+($G1023*'fnd base rates'!E$10)
+($H1023*'fnd base rates'!E$11)
+($I1023*'fnd base rates'!E$12)
+($J1023*'fnd base rates'!E$13)
+($K1023*'fnd base rates'!E$14)
+($M1023*'fnd base rates'!E$16)
+($N1023*'fnd base rates'!E$17)
+($O1023*'fnd base rates'!E$18)
+($P1023*VLOOKUP($S1023+12,rate_basefnd,5)))
*$R1023</f>
        <v>85168.20729559999</v>
      </c>
      <c r="X1023" s="68">
        <f>(($D1023*'fnd base rates'!F$7)
+($E1023*'fnd base rates'!F$8)
+($F1023*'fnd base rates'!F$9)
+($G1023*'fnd base rates'!F$10)
+($H1023*'fnd base rates'!F$11)
+($I1023*'fnd base rates'!F$12)
+($J1023*'fnd base rates'!F$13)
+($K1023*'fnd base rates'!F$14)
+($M1023*'fnd base rates'!F$16)
+($N1023*'fnd base rates'!F$17)
+($O1023*'fnd base rates'!F$18)
+($P1023*VLOOKUP($S1023+12,rate_basefnd,6)))
*$R1023</f>
        <v>11382.506889599998</v>
      </c>
      <c r="Y1023" s="68">
        <f>(($D1023*'fnd base rates'!G$7)
+($E1023*'fnd base rates'!G$8)
+($F1023*'fnd base rates'!G$9)
+($G1023*'fnd base rates'!G$10)
+($H1023*'fnd base rates'!G$11)
+($I1023*'fnd base rates'!G$12)
+($J1023*'fnd base rates'!G$13)
+($K1023*'fnd base rates'!G$14)
+($M1023*'fnd base rates'!G$16)
+($N1023*'fnd base rates'!G$17)
+($O1023*'fnd base rates'!G$18)
+($P1023*VLOOKUP($S1023+12,rate_basefnd,7)))
*$R1023</f>
        <v>3190.0654427999993</v>
      </c>
      <c r="Z1023" s="68">
        <f>(($D1023*'fnd base rates'!H$7)
+($E1023*'fnd base rates'!H$8)
+($F1023*'fnd base rates'!H$9)
+($G1023*'fnd base rates'!H$10)
+($H1023*'fnd base rates'!H$11)
+($I1023*'fnd base rates'!H$12)
+($J1023*'fnd base rates'!H$13)
+($K1023*'fnd base rates'!H$14)
+($M1023*'fnd base rates'!H$16)
+($N1023*'fnd base rates'!H$17)
+($O1023*'fnd base rates'!H$18)
+($P1023*VLOOKUP($S1023+12,rate_basefnd,8)))</f>
        <v>10275.633999999998</v>
      </c>
      <c r="AA1023" s="68">
        <f>(($D1023*'fnd base rates'!I$7)
+($E1023*'fnd base rates'!I$8)
+($F1023*'fnd base rates'!I$9)
+($G1023*'fnd base rates'!I$10)
+($H1023*'fnd base rates'!I$11)
+($I1023*'fnd base rates'!I$12)
+($J1023*'fnd base rates'!I$13)
+($K1023*'fnd base rates'!I$14)
+($M1023*'fnd base rates'!I$16)
+($N1023*'fnd base rates'!I$17)
+($O1023*'fnd base rates'!I$18)
+($P1023*VLOOKUP($S1023+12,rate_basefnd,9)))
*$R1023</f>
        <v>6314.7596499999981</v>
      </c>
      <c r="AB1023" s="68">
        <f>(($D1023*'fnd base rates'!J$7)
+($E1023*'fnd base rates'!J$8)
+($F1023*'fnd base rates'!J$9)
+($G1023*'fnd base rates'!J$10)
+($H1023*'fnd base rates'!J$11)
+($I1023*'fnd base rates'!J$12)
+($J1023*'fnd base rates'!J$13)
+($K1023*'fnd base rates'!J$14)
+($M1023*'fnd base rates'!J$16)
+($N1023*'fnd base rates'!J$17)
+($O1023*'fnd base rates'!J$18)
+($P1023*VLOOKUP($S1023+12,rate_basefnd,10)))
*$R1023</f>
        <v>12065.60907</v>
      </c>
      <c r="AC1023" s="68">
        <f>(($D1023*'fnd base rates'!K$7)
+($E1023*'fnd base rates'!K$8)
+($F1023*'fnd base rates'!K$9)
+($G1023*'fnd base rates'!K$10)
+($H1023*'fnd base rates'!K$11)
+($I1023*'fnd base rates'!K$12)
+($J1023*'fnd base rates'!K$13)
+($K1023*'fnd base rates'!K$14)
+($M1023*'fnd base rates'!K$16)
+($N1023*'fnd base rates'!K$17)
+($O1023*'fnd base rates'!K$18)
+($P1023*VLOOKUP($S1023+12,rate_basefnd,11)))
*$R1023</f>
        <v>14611.066601999997</v>
      </c>
      <c r="AD1023" s="68">
        <f>(($D1023*'fnd base rates'!L$7)
+($E1023*'fnd base rates'!L$8)
+($F1023*'fnd base rates'!L$9)
+($G1023*'fnd base rates'!L$10)
+($H1023*'fnd base rates'!L$11)
+($I1023*'fnd base rates'!L$12)
+($J1023*'fnd base rates'!L$13)
+($K1023*'fnd base rates'!L$14)
+($M1023*'fnd base rates'!L$16)
+($N1023*'fnd base rates'!L$17)
+($O1023*'fnd base rates'!L$18)
+($P1023*VLOOKUP($S1023+12,rate_basefnd,12)))</f>
        <v>27960.236800000002</v>
      </c>
      <c r="AE1023" s="68">
        <f>(($D1023*'fnd base rates'!M$7)
+($E1023*'fnd base rates'!M$8)
+($F1023*'fnd base rates'!M$9)
+($G1023*'fnd base rates'!M$10)
+($H1023*'fnd base rates'!M$11)
+($I1023*'fnd base rates'!M$12)
+($J1023*'fnd base rates'!M$13)
+($K1023*'fnd base rates'!M$14)
+($M1023*'fnd base rates'!M$16)
+($N1023*'fnd base rates'!M$17)
+($O1023*'fnd base rates'!M$18)
+($P1023*VLOOKUP($S1023+12,rate_basefnd,13)))</f>
        <v>0</v>
      </c>
      <c r="AF1023" s="3">
        <f t="shared" si="225"/>
        <v>190323.11334840002</v>
      </c>
      <c r="AH1023" s="205">
        <f t="shared" si="226"/>
        <v>3517239171</v>
      </c>
      <c r="AI1023" s="3" t="str">
        <f t="shared" si="216"/>
        <v>3517</v>
      </c>
      <c r="AJ1023" s="1" t="str">
        <f t="shared" si="217"/>
        <v>239</v>
      </c>
      <c r="AK1023" s="1" t="str">
        <f t="shared" si="218"/>
        <v>171</v>
      </c>
      <c r="AL1023" s="3">
        <f t="shared" si="227"/>
        <v>1</v>
      </c>
      <c r="AM1023" s="3">
        <f t="shared" si="224"/>
        <v>11</v>
      </c>
      <c r="AN1023" s="3">
        <f t="shared" si="228"/>
        <v>190323.11334840002</v>
      </c>
      <c r="AO1023" s="3">
        <f t="shared" si="229"/>
        <v>17302</v>
      </c>
      <c r="AP1023" s="3">
        <f t="shared" si="211"/>
        <v>4377</v>
      </c>
      <c r="AQ1023" s="3">
        <v>12925</v>
      </c>
      <c r="AS1023" s="68"/>
      <c r="AT1023" s="68"/>
      <c r="AX1023" s="4">
        <f t="shared" si="221"/>
        <v>0</v>
      </c>
      <c r="AZ1023" s="4">
        <f t="shared" si="222"/>
        <v>0</v>
      </c>
      <c r="BB1023" s="4"/>
    </row>
    <row r="1024" spans="1:54" s="3" customFormat="1">
      <c r="A1024" s="205" t="str">
        <f t="shared" si="223"/>
        <v>3517</v>
      </c>
      <c r="B1024" s="1">
        <v>3517239172</v>
      </c>
      <c r="C1024" s="7" t="s">
        <v>150</v>
      </c>
      <c r="D1024" s="8">
        <f>'fnd enro'!D1024</f>
        <v>0</v>
      </c>
      <c r="E1024" s="8">
        <f>'fnd enro'!E1024</f>
        <v>0</v>
      </c>
      <c r="F1024" s="8">
        <f>'fnd enro'!F1024</f>
        <v>0</v>
      </c>
      <c r="G1024" s="8">
        <f>'fnd enro'!G1024</f>
        <v>0</v>
      </c>
      <c r="H1024" s="8">
        <f>'fnd enro'!H1024</f>
        <v>0</v>
      </c>
      <c r="I1024" s="8">
        <f>'fnd enro'!I1024</f>
        <v>5</v>
      </c>
      <c r="J1024" s="8">
        <f>'fnd enro'!J1024</f>
        <v>0</v>
      </c>
      <c r="K1024" s="9">
        <f>'fnd enro'!K1024</f>
        <v>0.2</v>
      </c>
      <c r="L1024" s="8">
        <f>'fnd enro'!L1024</f>
        <v>0</v>
      </c>
      <c r="M1024" s="8">
        <f>'fnd enro'!M1024</f>
        <v>0</v>
      </c>
      <c r="N1024" s="8">
        <f>'fnd enro'!N1024</f>
        <v>0</v>
      </c>
      <c r="O1024" s="8">
        <f>'fnd enro'!O1024</f>
        <v>0</v>
      </c>
      <c r="P1024" s="8">
        <f>'fnd enro'!P1024</f>
        <v>2</v>
      </c>
      <c r="Q1024" s="8">
        <f>'fnd enro'!R1024</f>
        <v>5</v>
      </c>
      <c r="R1024" s="9">
        <f t="shared" si="212"/>
        <v>1.0369999999999999</v>
      </c>
      <c r="S1024" s="8">
        <f>VALUE('fnd enro'!Q1024)</f>
        <v>8</v>
      </c>
      <c r="T1024" s="1"/>
      <c r="U1024" s="68">
        <f>(($D1024*'fnd base rates'!C$7)
+($E1024*'fnd base rates'!C$8)
+($F1024*'fnd base rates'!C$9)
+($G1024*'fnd base rates'!C$10)
+($H1024*'fnd base rates'!C$11)
+($I1024*'fnd base rates'!C$12)
+($J1024*'fnd base rates'!C$13)
+($K1024*'fnd base rates'!C$14)
+($M1024*'fnd base rates'!C$16)
+($N1024*'fnd base rates'!C$17)
+($O1024*'fnd base rates'!C$18)
+($P1024*VLOOKUP($S1024+12,rate_basefnd,3)))
*$R1024</f>
        <v>3311.2094419999994</v>
      </c>
      <c r="V1024" s="68">
        <f>(($D1024*'fnd base rates'!D$7)
+($E1024*'fnd base rates'!D$8)
+($F1024*'fnd base rates'!D$9)
+($G1024*'fnd base rates'!D$10)
+($H1024*'fnd base rates'!D$11)
+($I1024*'fnd base rates'!D$12)
+($J1024*'fnd base rates'!D$13)
+($K1024*'fnd base rates'!D$14)
+($M1024*'fnd base rates'!D$16)
+($N1024*'fnd base rates'!D$17)
+($O1024*'fnd base rates'!D$18)
+($P1024*VLOOKUP($S1024+12,rate_basefnd,4)))
*$R1024</f>
        <v>5357.5775399999993</v>
      </c>
      <c r="W1024" s="68">
        <f>(($D1024*'fnd base rates'!E$7)
+($E1024*'fnd base rates'!E$8)
+($F1024*'fnd base rates'!E$9)
+($G1024*'fnd base rates'!E$10)
+($H1024*'fnd base rates'!E$11)
+($I1024*'fnd base rates'!E$12)
+($J1024*'fnd base rates'!E$13)
+($K1024*'fnd base rates'!E$14)
+($M1024*'fnd base rates'!E$16)
+($N1024*'fnd base rates'!E$17)
+($O1024*'fnd base rates'!E$18)
+($P1024*VLOOKUP($S1024+12,rate_basefnd,5)))
*$R1024</f>
        <v>37673.228997999991</v>
      </c>
      <c r="X1024" s="68">
        <f>(($D1024*'fnd base rates'!F$7)
+($E1024*'fnd base rates'!F$8)
+($F1024*'fnd base rates'!F$9)
+($G1024*'fnd base rates'!F$10)
+($H1024*'fnd base rates'!F$11)
+($I1024*'fnd base rates'!F$12)
+($J1024*'fnd base rates'!F$13)
+($K1024*'fnd base rates'!F$14)
+($M1024*'fnd base rates'!F$16)
+($N1024*'fnd base rates'!F$17)
+($O1024*'fnd base rates'!F$18)
+($P1024*VLOOKUP($S1024+12,rate_basefnd,6)))
*$R1024</f>
        <v>5173.866767999999</v>
      </c>
      <c r="Y1024" s="68">
        <f>(($D1024*'fnd base rates'!G$7)
+($E1024*'fnd base rates'!G$8)
+($F1024*'fnd base rates'!G$9)
+($G1024*'fnd base rates'!G$10)
+($H1024*'fnd base rates'!G$11)
+($I1024*'fnd base rates'!G$12)
+($J1024*'fnd base rates'!G$13)
+($K1024*'fnd base rates'!G$14)
+($M1024*'fnd base rates'!G$16)
+($N1024*'fnd base rates'!G$17)
+($O1024*'fnd base rates'!G$18)
+($P1024*VLOOKUP($S1024+12,rate_basefnd,7)))
*$R1024</f>
        <v>1399.5891239999999</v>
      </c>
      <c r="Z1024" s="68">
        <f>(($D1024*'fnd base rates'!H$7)
+($E1024*'fnd base rates'!H$8)
+($F1024*'fnd base rates'!H$9)
+($G1024*'fnd base rates'!H$10)
+($H1024*'fnd base rates'!H$11)
+($I1024*'fnd base rates'!H$12)
+($J1024*'fnd base rates'!H$13)
+($K1024*'fnd base rates'!H$14)
+($M1024*'fnd base rates'!H$16)
+($N1024*'fnd base rates'!H$17)
+($O1024*'fnd base rates'!H$18)
+($P1024*VLOOKUP($S1024+12,rate_basefnd,8)))</f>
        <v>4663.32</v>
      </c>
      <c r="AA1024" s="68">
        <f>(($D1024*'fnd base rates'!I$7)
+($E1024*'fnd base rates'!I$8)
+($F1024*'fnd base rates'!I$9)
+($G1024*'fnd base rates'!I$10)
+($H1024*'fnd base rates'!I$11)
+($I1024*'fnd base rates'!I$12)
+($J1024*'fnd base rates'!I$13)
+($K1024*'fnd base rates'!I$14)
+($M1024*'fnd base rates'!I$16)
+($N1024*'fnd base rates'!I$17)
+($O1024*'fnd base rates'!I$18)
+($P1024*VLOOKUP($S1024+12,rate_basefnd,9)))
*$R1024</f>
        <v>2828.2515800000001</v>
      </c>
      <c r="AB1024" s="68">
        <f>(($D1024*'fnd base rates'!J$7)
+($E1024*'fnd base rates'!J$8)
+($F1024*'fnd base rates'!J$9)
+($G1024*'fnd base rates'!J$10)
+($H1024*'fnd base rates'!J$11)
+($I1024*'fnd base rates'!J$12)
+($J1024*'fnd base rates'!J$13)
+($K1024*'fnd base rates'!J$14)
+($M1024*'fnd base rates'!J$16)
+($N1024*'fnd base rates'!J$17)
+($O1024*'fnd base rates'!J$18)
+($P1024*VLOOKUP($S1024+12,rate_basefnd,10)))
*$R1024</f>
        <v>5265.6267499999994</v>
      </c>
      <c r="AC1024" s="68">
        <f>(($D1024*'fnd base rates'!K$7)
+($E1024*'fnd base rates'!K$8)
+($F1024*'fnd base rates'!K$9)
+($G1024*'fnd base rates'!K$10)
+($H1024*'fnd base rates'!K$11)
+($I1024*'fnd base rates'!K$12)
+($J1024*'fnd base rates'!K$13)
+($K1024*'fnd base rates'!K$14)
+($M1024*'fnd base rates'!K$16)
+($N1024*'fnd base rates'!K$17)
+($O1024*'fnd base rates'!K$18)
+($P1024*VLOOKUP($S1024+12,rate_basefnd,11)))
*$R1024</f>
        <v>6641.3939099999998</v>
      </c>
      <c r="AD1024" s="68">
        <f>(($D1024*'fnd base rates'!L$7)
+($E1024*'fnd base rates'!L$8)
+($F1024*'fnd base rates'!L$9)
+($G1024*'fnd base rates'!L$10)
+($H1024*'fnd base rates'!L$11)
+($I1024*'fnd base rates'!L$12)
+($J1024*'fnd base rates'!L$13)
+($K1024*'fnd base rates'!L$14)
+($M1024*'fnd base rates'!L$16)
+($N1024*'fnd base rates'!L$17)
+($O1024*'fnd base rates'!L$18)
+($P1024*VLOOKUP($S1024+12,rate_basefnd,12)))</f>
        <v>12521.093999999999</v>
      </c>
      <c r="AE1024" s="68">
        <f>(($D1024*'fnd base rates'!M$7)
+($E1024*'fnd base rates'!M$8)
+($F1024*'fnd base rates'!M$9)
+($G1024*'fnd base rates'!M$10)
+($H1024*'fnd base rates'!M$11)
+($I1024*'fnd base rates'!M$12)
+($J1024*'fnd base rates'!M$13)
+($K1024*'fnd base rates'!M$14)
+($M1024*'fnd base rates'!M$16)
+($N1024*'fnd base rates'!M$17)
+($O1024*'fnd base rates'!M$18)
+($P1024*VLOOKUP($S1024+12,rate_basefnd,13)))</f>
        <v>0</v>
      </c>
      <c r="AF1024" s="3">
        <f t="shared" si="225"/>
        <v>84835.158111999976</v>
      </c>
      <c r="AH1024" s="205">
        <f t="shared" si="226"/>
        <v>3517239172</v>
      </c>
      <c r="AI1024" s="3" t="str">
        <f t="shared" si="216"/>
        <v>3517</v>
      </c>
      <c r="AJ1024" s="1" t="str">
        <f t="shared" si="217"/>
        <v>239</v>
      </c>
      <c r="AK1024" s="1" t="str">
        <f t="shared" si="218"/>
        <v>172</v>
      </c>
      <c r="AL1024" s="3">
        <f t="shared" si="227"/>
        <v>1</v>
      </c>
      <c r="AM1024" s="3">
        <f t="shared" si="224"/>
        <v>5</v>
      </c>
      <c r="AN1024" s="3">
        <f t="shared" si="228"/>
        <v>84835.158111999976</v>
      </c>
      <c r="AO1024" s="3">
        <f t="shared" si="229"/>
        <v>16967</v>
      </c>
      <c r="AP1024" s="3">
        <f t="shared" si="211"/>
        <v>-1978</v>
      </c>
      <c r="AQ1024" s="3">
        <v>18945</v>
      </c>
      <c r="AS1024" s="68"/>
      <c r="AT1024" s="68"/>
      <c r="AX1024" s="4">
        <f t="shared" si="221"/>
        <v>0</v>
      </c>
      <c r="AZ1024" s="4">
        <f t="shared" si="222"/>
        <v>0</v>
      </c>
      <c r="BB1024" s="4"/>
    </row>
    <row r="1025" spans="1:54" s="3" customFormat="1">
      <c r="A1025" s="205" t="str">
        <f t="shared" si="223"/>
        <v>3517</v>
      </c>
      <c r="B1025" s="1">
        <v>3517239182</v>
      </c>
      <c r="C1025" s="7" t="s">
        <v>150</v>
      </c>
      <c r="D1025" s="8">
        <f>'fnd enro'!D1025</f>
        <v>0</v>
      </c>
      <c r="E1025" s="8">
        <f>'fnd enro'!E1025</f>
        <v>0</v>
      </c>
      <c r="F1025" s="8">
        <f>'fnd enro'!F1025</f>
        <v>0</v>
      </c>
      <c r="G1025" s="8">
        <f>'fnd enro'!G1025</f>
        <v>0</v>
      </c>
      <c r="H1025" s="8">
        <f>'fnd enro'!H1025</f>
        <v>0</v>
      </c>
      <c r="I1025" s="8">
        <f>'fnd enro'!I1025</f>
        <v>21</v>
      </c>
      <c r="J1025" s="8">
        <f>'fnd enro'!J1025</f>
        <v>0</v>
      </c>
      <c r="K1025" s="9">
        <f>'fnd enro'!K1025</f>
        <v>0.84</v>
      </c>
      <c r="L1025" s="8">
        <f>'fnd enro'!L1025</f>
        <v>0</v>
      </c>
      <c r="M1025" s="8">
        <f>'fnd enro'!M1025</f>
        <v>0</v>
      </c>
      <c r="N1025" s="8">
        <f>'fnd enro'!N1025</f>
        <v>0</v>
      </c>
      <c r="O1025" s="8">
        <f>'fnd enro'!O1025</f>
        <v>0</v>
      </c>
      <c r="P1025" s="8">
        <f>'fnd enro'!P1025</f>
        <v>16</v>
      </c>
      <c r="Q1025" s="8">
        <f>'fnd enro'!R1025</f>
        <v>21</v>
      </c>
      <c r="R1025" s="9">
        <f t="shared" si="212"/>
        <v>1.0369999999999999</v>
      </c>
      <c r="S1025" s="8">
        <f>VALUE('fnd enro'!Q1025)</f>
        <v>8</v>
      </c>
      <c r="T1025" s="1"/>
      <c r="U1025" s="68">
        <f>(($D1025*'fnd base rates'!C$7)
+($E1025*'fnd base rates'!C$8)
+($F1025*'fnd base rates'!C$9)
+($G1025*'fnd base rates'!C$10)
+($H1025*'fnd base rates'!C$11)
+($I1025*'fnd base rates'!C$12)
+($J1025*'fnd base rates'!C$13)
+($K1025*'fnd base rates'!C$14)
+($M1025*'fnd base rates'!C$16)
+($N1025*'fnd base rates'!C$17)
+($O1025*'fnd base rates'!C$18)
+($P1025*VLOOKUP($S1025+12,rate_basefnd,3)))
*$R1025</f>
        <v>14674.5509124</v>
      </c>
      <c r="V1025" s="68">
        <f>(($D1025*'fnd base rates'!D$7)
+($E1025*'fnd base rates'!D$8)
+($F1025*'fnd base rates'!D$9)
+($G1025*'fnd base rates'!D$10)
+($H1025*'fnd base rates'!D$11)
+($I1025*'fnd base rates'!D$12)
+($J1025*'fnd base rates'!D$13)
+($K1025*'fnd base rates'!D$14)
+($M1025*'fnd base rates'!D$16)
+($N1025*'fnd base rates'!D$17)
+($O1025*'fnd base rates'!D$18)
+($P1025*VLOOKUP($S1025+12,rate_basefnd,4)))
*$R1025</f>
        <v>26137.896100000002</v>
      </c>
      <c r="W1025" s="68">
        <f>(($D1025*'fnd base rates'!E$7)
+($E1025*'fnd base rates'!E$8)
+($F1025*'fnd base rates'!E$9)
+($G1025*'fnd base rates'!E$10)
+($H1025*'fnd base rates'!E$11)
+($I1025*'fnd base rates'!E$12)
+($J1025*'fnd base rates'!E$13)
+($K1025*'fnd base rates'!E$14)
+($M1025*'fnd base rates'!E$16)
+($N1025*'fnd base rates'!E$17)
+($O1025*'fnd base rates'!E$18)
+($P1025*VLOOKUP($S1025+12,rate_basefnd,5)))
*$R1025</f>
        <v>193722.51629159998</v>
      </c>
      <c r="X1025" s="68">
        <f>(($D1025*'fnd base rates'!F$7)
+($E1025*'fnd base rates'!F$8)
+($F1025*'fnd base rates'!F$9)
+($G1025*'fnd base rates'!F$10)
+($H1025*'fnd base rates'!F$11)
+($I1025*'fnd base rates'!F$12)
+($J1025*'fnd base rates'!F$13)
+($K1025*'fnd base rates'!F$14)
+($M1025*'fnd base rates'!F$16)
+($N1025*'fnd base rates'!F$17)
+($O1025*'fnd base rates'!F$18)
+($P1025*VLOOKUP($S1025+12,rate_basefnd,6)))
*$R1025</f>
        <v>21730.240425599997</v>
      </c>
      <c r="Y1025" s="68">
        <f>(($D1025*'fnd base rates'!G$7)
+($E1025*'fnd base rates'!G$8)
+($F1025*'fnd base rates'!G$9)
+($G1025*'fnd base rates'!G$10)
+($H1025*'fnd base rates'!G$11)
+($I1025*'fnd base rates'!G$12)
+($J1025*'fnd base rates'!G$13)
+($K1025*'fnd base rates'!G$14)
+($M1025*'fnd base rates'!G$16)
+($N1025*'fnd base rates'!G$17)
+($O1025*'fnd base rates'!G$18)
+($P1025*VLOOKUP($S1025+12,rate_basefnd,7)))
*$R1025</f>
        <v>7600.3165207999991</v>
      </c>
      <c r="Z1025" s="68">
        <f>(($D1025*'fnd base rates'!H$7)
+($E1025*'fnd base rates'!H$8)
+($F1025*'fnd base rates'!H$9)
+($G1025*'fnd base rates'!H$10)
+($H1025*'fnd base rates'!H$11)
+($I1025*'fnd base rates'!H$12)
+($J1025*'fnd base rates'!H$13)
+($K1025*'fnd base rates'!H$14)
+($M1025*'fnd base rates'!H$16)
+($N1025*'fnd base rates'!H$17)
+($O1025*'fnd base rates'!H$18)
+($P1025*VLOOKUP($S1025+12,rate_basefnd,8)))</f>
        <v>19840.544000000002</v>
      </c>
      <c r="AA1025" s="68">
        <f>(($D1025*'fnd base rates'!I$7)
+($E1025*'fnd base rates'!I$8)
+($F1025*'fnd base rates'!I$9)
+($G1025*'fnd base rates'!I$10)
+($H1025*'fnd base rates'!I$11)
+($I1025*'fnd base rates'!I$12)
+($J1025*'fnd base rates'!I$13)
+($K1025*'fnd base rates'!I$14)
+($M1025*'fnd base rates'!I$16)
+($N1025*'fnd base rates'!I$17)
+($O1025*'fnd base rates'!I$18)
+($P1025*VLOOKUP($S1025+12,rate_basefnd,9)))
*$R1025</f>
        <v>13315.951079999999</v>
      </c>
      <c r="AB1025" s="68">
        <f>(($D1025*'fnd base rates'!J$7)
+($E1025*'fnd base rates'!J$8)
+($F1025*'fnd base rates'!J$9)
+($G1025*'fnd base rates'!J$10)
+($H1025*'fnd base rates'!J$11)
+($I1025*'fnd base rates'!J$12)
+($J1025*'fnd base rates'!J$13)
+($K1025*'fnd base rates'!J$14)
+($M1025*'fnd base rates'!J$16)
+($N1025*'fnd base rates'!J$17)
+($O1025*'fnd base rates'!J$18)
+($P1025*VLOOKUP($S1025+12,rate_basefnd,10)))
*$R1025</f>
        <v>29584.251530000001</v>
      </c>
      <c r="AC1025" s="68">
        <f>(($D1025*'fnd base rates'!K$7)
+($E1025*'fnd base rates'!K$8)
+($F1025*'fnd base rates'!K$9)
+($G1025*'fnd base rates'!K$10)
+($H1025*'fnd base rates'!K$11)
+($I1025*'fnd base rates'!K$12)
+($J1025*'fnd base rates'!K$13)
+($K1025*'fnd base rates'!K$14)
+($M1025*'fnd base rates'!K$16)
+($N1025*'fnd base rates'!K$17)
+($O1025*'fnd base rates'!K$18)
+($P1025*VLOOKUP($S1025+12,rate_basefnd,11)))
*$R1025</f>
        <v>27893.854421999997</v>
      </c>
      <c r="AD1025" s="68">
        <f>(($D1025*'fnd base rates'!L$7)
+($E1025*'fnd base rates'!L$8)
+($F1025*'fnd base rates'!L$9)
+($G1025*'fnd base rates'!L$10)
+($H1025*'fnd base rates'!L$11)
+($I1025*'fnd base rates'!L$12)
+($J1025*'fnd base rates'!L$13)
+($K1025*'fnd base rates'!L$14)
+($M1025*'fnd base rates'!L$16)
+($N1025*'fnd base rates'!L$17)
+($O1025*'fnd base rates'!L$18)
+($P1025*VLOOKUP($S1025+12,rate_basefnd,12)))</f>
        <v>59010.214800000002</v>
      </c>
      <c r="AE1025" s="68">
        <f>(($D1025*'fnd base rates'!M$7)
+($E1025*'fnd base rates'!M$8)
+($F1025*'fnd base rates'!M$9)
+($G1025*'fnd base rates'!M$10)
+($H1025*'fnd base rates'!M$11)
+($I1025*'fnd base rates'!M$12)
+($J1025*'fnd base rates'!M$13)
+($K1025*'fnd base rates'!M$14)
+($M1025*'fnd base rates'!M$16)
+($N1025*'fnd base rates'!M$17)
+($O1025*'fnd base rates'!M$18)
+($P1025*VLOOKUP($S1025+12,rate_basefnd,13)))</f>
        <v>0</v>
      </c>
      <c r="AF1025" s="3">
        <f t="shared" si="225"/>
        <v>413510.3360824</v>
      </c>
      <c r="AH1025" s="205">
        <f t="shared" si="226"/>
        <v>3517239182</v>
      </c>
      <c r="AI1025" s="3" t="str">
        <f t="shared" si="216"/>
        <v>3517</v>
      </c>
      <c r="AJ1025" s="1" t="str">
        <f t="shared" si="217"/>
        <v>239</v>
      </c>
      <c r="AK1025" s="1" t="str">
        <f t="shared" si="218"/>
        <v>182</v>
      </c>
      <c r="AL1025" s="3">
        <f t="shared" si="227"/>
        <v>1</v>
      </c>
      <c r="AM1025" s="3">
        <f t="shared" si="224"/>
        <v>21</v>
      </c>
      <c r="AN1025" s="3">
        <f t="shared" si="228"/>
        <v>413510.3360824</v>
      </c>
      <c r="AO1025" s="3">
        <f t="shared" si="229"/>
        <v>19691</v>
      </c>
      <c r="AP1025" s="3">
        <f t="shared" si="211"/>
        <v>1204</v>
      </c>
      <c r="AQ1025" s="3">
        <v>18487</v>
      </c>
      <c r="AS1025" s="68"/>
      <c r="AT1025" s="68"/>
      <c r="AX1025" s="4">
        <f t="shared" si="221"/>
        <v>0</v>
      </c>
      <c r="AZ1025" s="4">
        <f t="shared" si="222"/>
        <v>0</v>
      </c>
      <c r="BB1025" s="4"/>
    </row>
    <row r="1026" spans="1:54" s="3" customFormat="1">
      <c r="A1026" s="205" t="str">
        <f t="shared" si="223"/>
        <v>3517</v>
      </c>
      <c r="B1026" s="1">
        <v>3517239189</v>
      </c>
      <c r="C1026" s="7" t="s">
        <v>150</v>
      </c>
      <c r="D1026" s="8">
        <f>'fnd enro'!D1026</f>
        <v>0</v>
      </c>
      <c r="E1026" s="8">
        <f>'fnd enro'!E1026</f>
        <v>0</v>
      </c>
      <c r="F1026" s="8">
        <f>'fnd enro'!F1026</f>
        <v>0</v>
      </c>
      <c r="G1026" s="8">
        <f>'fnd enro'!G1026</f>
        <v>0</v>
      </c>
      <c r="H1026" s="8">
        <f>'fnd enro'!H1026</f>
        <v>0</v>
      </c>
      <c r="I1026" s="8">
        <f>'fnd enro'!I1026</f>
        <v>1</v>
      </c>
      <c r="J1026" s="8">
        <f>'fnd enro'!J1026</f>
        <v>0</v>
      </c>
      <c r="K1026" s="9">
        <f>'fnd enro'!K1026</f>
        <v>0.04</v>
      </c>
      <c r="L1026" s="8">
        <f>'fnd enro'!L1026</f>
        <v>0</v>
      </c>
      <c r="M1026" s="8">
        <f>'fnd enro'!M1026</f>
        <v>0</v>
      </c>
      <c r="N1026" s="8">
        <f>'fnd enro'!N1026</f>
        <v>0</v>
      </c>
      <c r="O1026" s="8">
        <f>'fnd enro'!O1026</f>
        <v>0</v>
      </c>
      <c r="P1026" s="8">
        <f>'fnd enro'!P1026</f>
        <v>1</v>
      </c>
      <c r="Q1026" s="8">
        <f>'fnd enro'!R1026</f>
        <v>1</v>
      </c>
      <c r="R1026" s="9">
        <f t="shared" si="212"/>
        <v>1.0369999999999999</v>
      </c>
      <c r="S1026" s="8">
        <f>VALUE('fnd enro'!Q1026)</f>
        <v>3</v>
      </c>
      <c r="T1026" s="1"/>
      <c r="U1026" s="68">
        <f>(($D1026*'fnd base rates'!C$7)
+($E1026*'fnd base rates'!C$8)
+($F1026*'fnd base rates'!C$9)
+($G1026*'fnd base rates'!C$10)
+($H1026*'fnd base rates'!C$11)
+($I1026*'fnd base rates'!C$12)
+($J1026*'fnd base rates'!C$13)
+($K1026*'fnd base rates'!C$14)
+($M1026*'fnd base rates'!C$16)
+($N1026*'fnd base rates'!C$17)
+($O1026*'fnd base rates'!C$18)
+($P1026*VLOOKUP($S1026+12,rate_basefnd,3)))
*$R1026</f>
        <v>688.67294440000001</v>
      </c>
      <c r="V1026" s="68">
        <f>(($D1026*'fnd base rates'!D$7)
+($E1026*'fnd base rates'!D$8)
+($F1026*'fnd base rates'!D$9)
+($G1026*'fnd base rates'!D$10)
+($H1026*'fnd base rates'!D$11)
+($I1026*'fnd base rates'!D$12)
+($J1026*'fnd base rates'!D$13)
+($K1026*'fnd base rates'!D$14)
+($M1026*'fnd base rates'!D$16)
+($N1026*'fnd base rates'!D$17)
+($O1026*'fnd base rates'!D$18)
+($P1026*VLOOKUP($S1026+12,rate_basefnd,4)))
*$R1026</f>
        <v>1196.7602199999999</v>
      </c>
      <c r="W1026" s="68">
        <f>(($D1026*'fnd base rates'!E$7)
+($E1026*'fnd base rates'!E$8)
+($F1026*'fnd base rates'!E$9)
+($G1026*'fnd base rates'!E$10)
+($H1026*'fnd base rates'!E$11)
+($I1026*'fnd base rates'!E$12)
+($J1026*'fnd base rates'!E$13)
+($K1026*'fnd base rates'!E$14)
+($M1026*'fnd base rates'!E$16)
+($N1026*'fnd base rates'!E$17)
+($O1026*'fnd base rates'!E$18)
+($P1026*VLOOKUP($S1026+12,rate_basefnd,5)))
*$R1026</f>
        <v>8757.1962095999988</v>
      </c>
      <c r="X1026" s="68">
        <f>(($D1026*'fnd base rates'!F$7)
+($E1026*'fnd base rates'!F$8)
+($F1026*'fnd base rates'!F$9)
+($G1026*'fnd base rates'!F$10)
+($H1026*'fnd base rates'!F$11)
+($I1026*'fnd base rates'!F$12)
+($J1026*'fnd base rates'!F$13)
+($K1026*'fnd base rates'!F$14)
+($M1026*'fnd base rates'!F$16)
+($N1026*'fnd base rates'!F$17)
+($O1026*'fnd base rates'!F$18)
+($P1026*VLOOKUP($S1026+12,rate_basefnd,6)))
*$R1026</f>
        <v>1034.7733535999998</v>
      </c>
      <c r="Y1026" s="68">
        <f>(($D1026*'fnd base rates'!G$7)
+($E1026*'fnd base rates'!G$8)
+($F1026*'fnd base rates'!G$9)
+($G1026*'fnd base rates'!G$10)
+($H1026*'fnd base rates'!G$11)
+($I1026*'fnd base rates'!G$12)
+($J1026*'fnd base rates'!G$13)
+($K1026*'fnd base rates'!G$14)
+($M1026*'fnd base rates'!G$16)
+($N1026*'fnd base rates'!G$17)
+($O1026*'fnd base rates'!G$18)
+($P1026*VLOOKUP($S1026+12,rate_basefnd,7)))
*$R1026</f>
        <v>339.23422479999999</v>
      </c>
      <c r="Z1026" s="68">
        <f>(($D1026*'fnd base rates'!H$7)
+($E1026*'fnd base rates'!H$8)
+($F1026*'fnd base rates'!H$9)
+($G1026*'fnd base rates'!H$10)
+($H1026*'fnd base rates'!H$11)
+($I1026*'fnd base rates'!H$12)
+($J1026*'fnd base rates'!H$13)
+($K1026*'fnd base rates'!H$14)
+($M1026*'fnd base rates'!H$16)
+($N1026*'fnd base rates'!H$17)
+($O1026*'fnd base rates'!H$18)
+($P1026*VLOOKUP($S1026+12,rate_basefnd,8)))</f>
        <v>941.43399999999997</v>
      </c>
      <c r="AA1026" s="68">
        <f>(($D1026*'fnd base rates'!I$7)
+($E1026*'fnd base rates'!I$8)
+($F1026*'fnd base rates'!I$9)
+($G1026*'fnd base rates'!I$10)
+($H1026*'fnd base rates'!I$11)
+($I1026*'fnd base rates'!I$12)
+($J1026*'fnd base rates'!I$13)
+($K1026*'fnd base rates'!I$14)
+($M1026*'fnd base rates'!I$16)
+($N1026*'fnd base rates'!I$17)
+($O1026*'fnd base rates'!I$18)
+($P1026*VLOOKUP($S1026+12,rate_basefnd,9)))
*$R1026</f>
        <v>615.15877</v>
      </c>
      <c r="AB1026" s="68">
        <f>(($D1026*'fnd base rates'!J$7)
+($E1026*'fnd base rates'!J$8)
+($F1026*'fnd base rates'!J$9)
+($G1026*'fnd base rates'!J$10)
+($H1026*'fnd base rates'!J$11)
+($I1026*'fnd base rates'!J$12)
+($J1026*'fnd base rates'!J$13)
+($K1026*'fnd base rates'!J$14)
+($M1026*'fnd base rates'!J$16)
+($N1026*'fnd base rates'!J$17)
+($O1026*'fnd base rates'!J$18)
+($P1026*VLOOKUP($S1026+12,rate_basefnd,10)))
*$R1026</f>
        <v>1310.3739399999997</v>
      </c>
      <c r="AC1026" s="68">
        <f>(($D1026*'fnd base rates'!K$7)
+($E1026*'fnd base rates'!K$8)
+($F1026*'fnd base rates'!K$9)
+($G1026*'fnd base rates'!K$10)
+($H1026*'fnd base rates'!K$11)
+($I1026*'fnd base rates'!K$12)
+($J1026*'fnd base rates'!K$13)
+($K1026*'fnd base rates'!K$14)
+($M1026*'fnd base rates'!K$16)
+($N1026*'fnd base rates'!K$17)
+($O1026*'fnd base rates'!K$18)
+($P1026*VLOOKUP($S1026+12,rate_basefnd,11)))
*$R1026</f>
        <v>1328.2787819999999</v>
      </c>
      <c r="AD1026" s="68">
        <f>(($D1026*'fnd base rates'!L$7)
+($E1026*'fnd base rates'!L$8)
+($F1026*'fnd base rates'!L$9)
+($G1026*'fnd base rates'!L$10)
+($H1026*'fnd base rates'!L$11)
+($I1026*'fnd base rates'!L$12)
+($J1026*'fnd base rates'!L$13)
+($K1026*'fnd base rates'!L$14)
+($M1026*'fnd base rates'!L$16)
+($N1026*'fnd base rates'!L$17)
+($O1026*'fnd base rates'!L$18)
+($P1026*VLOOKUP($S1026+12,rate_basefnd,12)))</f>
        <v>2725.3987999999999</v>
      </c>
      <c r="AE1026" s="68">
        <f>(($D1026*'fnd base rates'!M$7)
+($E1026*'fnd base rates'!M$8)
+($F1026*'fnd base rates'!M$9)
+($G1026*'fnd base rates'!M$10)
+($H1026*'fnd base rates'!M$11)
+($I1026*'fnd base rates'!M$12)
+($J1026*'fnd base rates'!M$13)
+($K1026*'fnd base rates'!M$14)
+($M1026*'fnd base rates'!M$16)
+($N1026*'fnd base rates'!M$17)
+($O1026*'fnd base rates'!M$18)
+($P1026*VLOOKUP($S1026+12,rate_basefnd,13)))</f>
        <v>0</v>
      </c>
      <c r="AF1026" s="3">
        <f t="shared" si="225"/>
        <v>18937.281244399997</v>
      </c>
      <c r="AH1026" s="205">
        <f t="shared" si="226"/>
        <v>3517239189</v>
      </c>
      <c r="AI1026" s="3" t="str">
        <f t="shared" si="216"/>
        <v>3517</v>
      </c>
      <c r="AJ1026" s="1" t="str">
        <f t="shared" si="217"/>
        <v>239</v>
      </c>
      <c r="AK1026" s="1" t="str">
        <f t="shared" si="218"/>
        <v>189</v>
      </c>
      <c r="AL1026" s="3">
        <f t="shared" si="227"/>
        <v>1</v>
      </c>
      <c r="AM1026" s="3">
        <f t="shared" si="224"/>
        <v>1</v>
      </c>
      <c r="AN1026" s="3">
        <f t="shared" si="228"/>
        <v>18937.281244399997</v>
      </c>
      <c r="AO1026" s="3">
        <f t="shared" si="229"/>
        <v>18937</v>
      </c>
      <c r="AP1026" s="3">
        <f t="shared" si="211"/>
        <v>-2078</v>
      </c>
      <c r="AQ1026" s="3">
        <v>21015</v>
      </c>
      <c r="AS1026" s="68"/>
      <c r="AT1026" s="68"/>
      <c r="AX1026" s="4">
        <f t="shared" si="221"/>
        <v>0</v>
      </c>
      <c r="AZ1026" s="4">
        <f t="shared" si="222"/>
        <v>0</v>
      </c>
      <c r="BB1026" s="4"/>
    </row>
    <row r="1027" spans="1:54" s="3" customFormat="1">
      <c r="A1027" s="205" t="str">
        <f t="shared" si="223"/>
        <v>3517</v>
      </c>
      <c r="B1027" s="1">
        <v>3517239201</v>
      </c>
      <c r="C1027" s="7" t="s">
        <v>150</v>
      </c>
      <c r="D1027" s="8">
        <f>'fnd enro'!D1027</f>
        <v>0</v>
      </c>
      <c r="E1027" s="8">
        <f>'fnd enro'!E1027</f>
        <v>0</v>
      </c>
      <c r="F1027" s="8">
        <f>'fnd enro'!F1027</f>
        <v>0</v>
      </c>
      <c r="G1027" s="8">
        <f>'fnd enro'!G1027</f>
        <v>0</v>
      </c>
      <c r="H1027" s="8">
        <f>'fnd enro'!H1027</f>
        <v>0</v>
      </c>
      <c r="I1027" s="8">
        <f>'fnd enro'!I1027</f>
        <v>7</v>
      </c>
      <c r="J1027" s="8">
        <f>'fnd enro'!J1027</f>
        <v>0</v>
      </c>
      <c r="K1027" s="9">
        <f>'fnd enro'!K1027</f>
        <v>0.28000000000000003</v>
      </c>
      <c r="L1027" s="8">
        <f>'fnd enro'!L1027</f>
        <v>0</v>
      </c>
      <c r="M1027" s="8">
        <f>'fnd enro'!M1027</f>
        <v>0</v>
      </c>
      <c r="N1027" s="8">
        <f>'fnd enro'!N1027</f>
        <v>0</v>
      </c>
      <c r="O1027" s="8">
        <f>'fnd enro'!O1027</f>
        <v>1</v>
      </c>
      <c r="P1027" s="8">
        <f>'fnd enro'!P1027</f>
        <v>7</v>
      </c>
      <c r="Q1027" s="8">
        <f>'fnd enro'!R1027</f>
        <v>7</v>
      </c>
      <c r="R1027" s="9">
        <f t="shared" si="212"/>
        <v>1.0369999999999999</v>
      </c>
      <c r="S1027" s="8">
        <f>VALUE('fnd enro'!Q1027)</f>
        <v>12</v>
      </c>
      <c r="T1027" s="1"/>
      <c r="U1027" s="68">
        <f>(($D1027*'fnd base rates'!C$7)
+($E1027*'fnd base rates'!C$8)
+($F1027*'fnd base rates'!C$9)
+($G1027*'fnd base rates'!C$10)
+($H1027*'fnd base rates'!C$11)
+($I1027*'fnd base rates'!C$12)
+($J1027*'fnd base rates'!C$13)
+($K1027*'fnd base rates'!C$14)
+($M1027*'fnd base rates'!C$16)
+($N1027*'fnd base rates'!C$17)
+($O1027*'fnd base rates'!C$18)
+($P1027*VLOOKUP($S1027+12,rate_basefnd,3)))
*$R1027</f>
        <v>5553.2370407999997</v>
      </c>
      <c r="V1027" s="68">
        <f>(($D1027*'fnd base rates'!D$7)
+($E1027*'fnd base rates'!D$8)
+($F1027*'fnd base rates'!D$9)
+($G1027*'fnd base rates'!D$10)
+($H1027*'fnd base rates'!D$11)
+($I1027*'fnd base rates'!D$12)
+($J1027*'fnd base rates'!D$13)
+($K1027*'fnd base rates'!D$14)
+($M1027*'fnd base rates'!D$16)
+($N1027*'fnd base rates'!D$17)
+($O1027*'fnd base rates'!D$18)
+($P1027*VLOOKUP($S1027+12,rate_basefnd,4)))
*$R1027</f>
        <v>11367.44882</v>
      </c>
      <c r="W1027" s="68">
        <f>(($D1027*'fnd base rates'!E$7)
+($E1027*'fnd base rates'!E$8)
+($F1027*'fnd base rates'!E$9)
+($G1027*'fnd base rates'!E$10)
+($H1027*'fnd base rates'!E$11)
+($I1027*'fnd base rates'!E$12)
+($J1027*'fnd base rates'!E$13)
+($K1027*'fnd base rates'!E$14)
+($M1027*'fnd base rates'!E$16)
+($N1027*'fnd base rates'!E$17)
+($O1027*'fnd base rates'!E$18)
+($P1027*VLOOKUP($S1027+12,rate_basefnd,5)))
*$R1027</f>
        <v>89712.970547200006</v>
      </c>
      <c r="X1027" s="68">
        <f>(($D1027*'fnd base rates'!F$7)
+($E1027*'fnd base rates'!F$8)
+($F1027*'fnd base rates'!F$9)
+($G1027*'fnd base rates'!F$10)
+($H1027*'fnd base rates'!F$11)
+($I1027*'fnd base rates'!F$12)
+($J1027*'fnd base rates'!F$13)
+($K1027*'fnd base rates'!F$14)
+($M1027*'fnd base rates'!F$16)
+($N1027*'fnd base rates'!F$17)
+($O1027*'fnd base rates'!F$18)
+($P1027*VLOOKUP($S1027+12,rate_basefnd,6)))
*$R1027</f>
        <v>7524.8449052000005</v>
      </c>
      <c r="Y1027" s="68">
        <f>(($D1027*'fnd base rates'!G$7)
+($E1027*'fnd base rates'!G$8)
+($F1027*'fnd base rates'!G$9)
+($G1027*'fnd base rates'!G$10)
+($H1027*'fnd base rates'!G$11)
+($I1027*'fnd base rates'!G$12)
+($J1027*'fnd base rates'!G$13)
+($K1027*'fnd base rates'!G$14)
+($M1027*'fnd base rates'!G$16)
+($N1027*'fnd base rates'!G$17)
+($O1027*'fnd base rates'!G$18)
+($P1027*VLOOKUP($S1027+12,rate_basefnd,7)))
*$R1027</f>
        <v>3737.8486635999993</v>
      </c>
      <c r="Z1027" s="68">
        <f>(($D1027*'fnd base rates'!H$7)
+($E1027*'fnd base rates'!H$8)
+($F1027*'fnd base rates'!H$9)
+($G1027*'fnd base rates'!H$10)
+($H1027*'fnd base rates'!H$11)
+($I1027*'fnd base rates'!H$12)
+($J1027*'fnd base rates'!H$13)
+($K1027*'fnd base rates'!H$14)
+($M1027*'fnd base rates'!H$16)
+($N1027*'fnd base rates'!H$17)
+($O1027*'fnd base rates'!H$18)
+($P1027*VLOOKUP($S1027+12,rate_basefnd,8)))</f>
        <v>6973.4979999999996</v>
      </c>
      <c r="AA1027" s="68">
        <f>(($D1027*'fnd base rates'!I$7)
+($E1027*'fnd base rates'!I$8)
+($F1027*'fnd base rates'!I$9)
+($G1027*'fnd base rates'!I$10)
+($H1027*'fnd base rates'!I$11)
+($I1027*'fnd base rates'!I$12)
+($J1027*'fnd base rates'!I$13)
+($K1027*'fnd base rates'!I$14)
+($M1027*'fnd base rates'!I$16)
+($N1027*'fnd base rates'!I$17)
+($O1027*'fnd base rates'!I$18)
+($P1027*VLOOKUP($S1027+12,rate_basefnd,9)))
*$R1027</f>
        <v>5497.4169899999997</v>
      </c>
      <c r="AB1027" s="68">
        <f>(($D1027*'fnd base rates'!J$7)
+($E1027*'fnd base rates'!J$8)
+($F1027*'fnd base rates'!J$9)
+($G1027*'fnd base rates'!J$10)
+($H1027*'fnd base rates'!J$11)
+($I1027*'fnd base rates'!J$12)
+($J1027*'fnd base rates'!J$13)
+($K1027*'fnd base rates'!J$14)
+($M1027*'fnd base rates'!J$16)
+($N1027*'fnd base rates'!J$17)
+($O1027*'fnd base rates'!J$18)
+($P1027*VLOOKUP($S1027+12,rate_basefnd,10)))
*$R1027</f>
        <v>14776.627799999998</v>
      </c>
      <c r="AC1027" s="68">
        <f>(($D1027*'fnd base rates'!K$7)
+($E1027*'fnd base rates'!K$8)
+($F1027*'fnd base rates'!K$9)
+($G1027*'fnd base rates'!K$10)
+($H1027*'fnd base rates'!K$11)
+($I1027*'fnd base rates'!K$12)
+($J1027*'fnd base rates'!K$13)
+($K1027*'fnd base rates'!K$14)
+($M1027*'fnd base rates'!K$16)
+($N1027*'fnd base rates'!K$17)
+($O1027*'fnd base rates'!K$18)
+($P1027*VLOOKUP($S1027+12,rate_basefnd,11)))
*$R1027</f>
        <v>9780.3846139999987</v>
      </c>
      <c r="AD1027" s="68">
        <f>(($D1027*'fnd base rates'!L$7)
+($E1027*'fnd base rates'!L$8)
+($F1027*'fnd base rates'!L$9)
+($G1027*'fnd base rates'!L$10)
+($H1027*'fnd base rates'!L$11)
+($I1027*'fnd base rates'!L$12)
+($J1027*'fnd base rates'!L$13)
+($K1027*'fnd base rates'!L$14)
+($M1027*'fnd base rates'!L$16)
+($N1027*'fnd base rates'!L$17)
+($O1027*'fnd base rates'!L$18)
+($P1027*VLOOKUP($S1027+12,rate_basefnd,12)))</f>
        <v>24356.3416</v>
      </c>
      <c r="AE1027" s="68">
        <f>(($D1027*'fnd base rates'!M$7)
+($E1027*'fnd base rates'!M$8)
+($F1027*'fnd base rates'!M$9)
+($G1027*'fnd base rates'!M$10)
+($H1027*'fnd base rates'!M$11)
+($I1027*'fnd base rates'!M$12)
+($J1027*'fnd base rates'!M$13)
+($K1027*'fnd base rates'!M$14)
+($M1027*'fnd base rates'!M$16)
+($N1027*'fnd base rates'!M$17)
+($O1027*'fnd base rates'!M$18)
+($P1027*VLOOKUP($S1027+12,rate_basefnd,13)))</f>
        <v>0</v>
      </c>
      <c r="AF1027" s="3">
        <f t="shared" si="225"/>
        <v>179280.61898080003</v>
      </c>
      <c r="AH1027" s="205">
        <f t="shared" si="226"/>
        <v>3517239201</v>
      </c>
      <c r="AI1027" s="3" t="str">
        <f t="shared" si="216"/>
        <v>3517</v>
      </c>
      <c r="AJ1027" s="1" t="str">
        <f t="shared" si="217"/>
        <v>239</v>
      </c>
      <c r="AK1027" s="1" t="str">
        <f t="shared" si="218"/>
        <v>201</v>
      </c>
      <c r="AL1027" s="3">
        <f t="shared" si="227"/>
        <v>1</v>
      </c>
      <c r="AM1027" s="3">
        <f t="shared" si="224"/>
        <v>7</v>
      </c>
      <c r="AN1027" s="3">
        <f t="shared" si="228"/>
        <v>179280.61898080003</v>
      </c>
      <c r="AO1027" s="3">
        <f t="shared" si="229"/>
        <v>25612</v>
      </c>
      <c r="AP1027" s="3">
        <f t="shared" ref="AP1027:AP1051" si="230">AO1027-AQ1027</f>
        <v>9742</v>
      </c>
      <c r="AQ1027" s="3">
        <v>15870</v>
      </c>
      <c r="AS1027" s="68"/>
      <c r="AT1027" s="68"/>
      <c r="AX1027" s="4">
        <f t="shared" si="221"/>
        <v>0</v>
      </c>
      <c r="AZ1027" s="4">
        <f t="shared" si="222"/>
        <v>0</v>
      </c>
      <c r="BB1027" s="4"/>
    </row>
    <row r="1028" spans="1:54" s="3" customFormat="1">
      <c r="A1028" s="205" t="str">
        <f t="shared" si="223"/>
        <v>3517</v>
      </c>
      <c r="B1028" s="1">
        <v>3517239219</v>
      </c>
      <c r="C1028" s="7" t="s">
        <v>150</v>
      </c>
      <c r="D1028" s="8">
        <f>'fnd enro'!D1028</f>
        <v>0</v>
      </c>
      <c r="E1028" s="8">
        <f>'fnd enro'!E1028</f>
        <v>0</v>
      </c>
      <c r="F1028" s="8">
        <f>'fnd enro'!F1028</f>
        <v>0</v>
      </c>
      <c r="G1028" s="8">
        <f>'fnd enro'!G1028</f>
        <v>0</v>
      </c>
      <c r="H1028" s="8">
        <f>'fnd enro'!H1028</f>
        <v>0</v>
      </c>
      <c r="I1028" s="8">
        <f>'fnd enro'!I1028</f>
        <v>1</v>
      </c>
      <c r="J1028" s="8">
        <f>'fnd enro'!J1028</f>
        <v>0</v>
      </c>
      <c r="K1028" s="9">
        <f>'fnd enro'!K1028</f>
        <v>0.04</v>
      </c>
      <c r="L1028" s="8">
        <f>'fnd enro'!L1028</f>
        <v>0</v>
      </c>
      <c r="M1028" s="8">
        <f>'fnd enro'!M1028</f>
        <v>0</v>
      </c>
      <c r="N1028" s="8">
        <f>'fnd enro'!N1028</f>
        <v>0</v>
      </c>
      <c r="O1028" s="8">
        <f>'fnd enro'!O1028</f>
        <v>0</v>
      </c>
      <c r="P1028" s="8">
        <f>'fnd enro'!P1028</f>
        <v>1</v>
      </c>
      <c r="Q1028" s="8">
        <f>'fnd enro'!R1028</f>
        <v>1</v>
      </c>
      <c r="R1028" s="9">
        <f t="shared" si="212"/>
        <v>1.0369999999999999</v>
      </c>
      <c r="S1028" s="8">
        <f>VALUE('fnd enro'!Q1028)</f>
        <v>2</v>
      </c>
      <c r="T1028" s="1"/>
      <c r="U1028" s="68">
        <f>(($D1028*'fnd base rates'!C$7)
+($E1028*'fnd base rates'!C$8)
+($F1028*'fnd base rates'!C$9)
+($G1028*'fnd base rates'!C$10)
+($H1028*'fnd base rates'!C$11)
+($I1028*'fnd base rates'!C$12)
+($J1028*'fnd base rates'!C$13)
+($K1028*'fnd base rates'!C$14)
+($M1028*'fnd base rates'!C$16)
+($N1028*'fnd base rates'!C$17)
+($O1028*'fnd base rates'!C$18)
+($P1028*VLOOKUP($S1028+12,rate_basefnd,3)))
*$R1028</f>
        <v>684.96048439999993</v>
      </c>
      <c r="V1028" s="68">
        <f>(($D1028*'fnd base rates'!D$7)
+($E1028*'fnd base rates'!D$8)
+($F1028*'fnd base rates'!D$9)
+($G1028*'fnd base rates'!D$10)
+($H1028*'fnd base rates'!D$11)
+($I1028*'fnd base rates'!D$12)
+($J1028*'fnd base rates'!D$13)
+($K1028*'fnd base rates'!D$14)
+($M1028*'fnd base rates'!D$16)
+($N1028*'fnd base rates'!D$17)
+($O1028*'fnd base rates'!D$18)
+($P1028*VLOOKUP($S1028+12,rate_basefnd,4)))
*$R1028</f>
        <v>1179.1623300000001</v>
      </c>
      <c r="W1028" s="68">
        <f>(($D1028*'fnd base rates'!E$7)
+($E1028*'fnd base rates'!E$8)
+($F1028*'fnd base rates'!E$9)
+($G1028*'fnd base rates'!E$10)
+($H1028*'fnd base rates'!E$11)
+($I1028*'fnd base rates'!E$12)
+($J1028*'fnd base rates'!E$13)
+($K1028*'fnd base rates'!E$14)
+($M1028*'fnd base rates'!E$16)
+($N1028*'fnd base rates'!E$17)
+($O1028*'fnd base rates'!E$18)
+($P1028*VLOOKUP($S1028+12,rate_basefnd,5)))
*$R1028</f>
        <v>8585.4897495999994</v>
      </c>
      <c r="X1028" s="68">
        <f>(($D1028*'fnd base rates'!F$7)
+($E1028*'fnd base rates'!F$8)
+($F1028*'fnd base rates'!F$9)
+($G1028*'fnd base rates'!F$10)
+($H1028*'fnd base rates'!F$11)
+($I1028*'fnd base rates'!F$12)
+($J1028*'fnd base rates'!F$13)
+($K1028*'fnd base rates'!F$14)
+($M1028*'fnd base rates'!F$16)
+($N1028*'fnd base rates'!F$17)
+($O1028*'fnd base rates'!F$18)
+($P1028*VLOOKUP($S1028+12,rate_basefnd,6)))
*$R1028</f>
        <v>1034.7733535999998</v>
      </c>
      <c r="Y1028" s="68">
        <f>(($D1028*'fnd base rates'!G$7)
+($E1028*'fnd base rates'!G$8)
+($F1028*'fnd base rates'!G$9)
+($G1028*'fnd base rates'!G$10)
+($H1028*'fnd base rates'!G$11)
+($I1028*'fnd base rates'!G$12)
+($J1028*'fnd base rates'!G$13)
+($K1028*'fnd base rates'!G$14)
+($M1028*'fnd base rates'!G$16)
+($N1028*'fnd base rates'!G$17)
+($O1028*'fnd base rates'!G$18)
+($P1028*VLOOKUP($S1028+12,rate_basefnd,7)))
*$R1028</f>
        <v>330.90711479999993</v>
      </c>
      <c r="Z1028" s="68">
        <f>(($D1028*'fnd base rates'!H$7)
+($E1028*'fnd base rates'!H$8)
+($F1028*'fnd base rates'!H$9)
+($G1028*'fnd base rates'!H$10)
+($H1028*'fnd base rates'!H$11)
+($I1028*'fnd base rates'!H$12)
+($J1028*'fnd base rates'!H$13)
+($K1028*'fnd base rates'!H$14)
+($M1028*'fnd base rates'!H$16)
+($N1028*'fnd base rates'!H$17)
+($O1028*'fnd base rates'!H$18)
+($P1028*VLOOKUP($S1028+12,rate_basefnd,8)))</f>
        <v>940.20400000000006</v>
      </c>
      <c r="AA1028" s="68">
        <f>(($D1028*'fnd base rates'!I$7)
+($E1028*'fnd base rates'!I$8)
+($F1028*'fnd base rates'!I$9)
+($G1028*'fnd base rates'!I$10)
+($H1028*'fnd base rates'!I$11)
+($I1028*'fnd base rates'!I$12)
+($J1028*'fnd base rates'!I$13)
+($K1028*'fnd base rates'!I$14)
+($M1028*'fnd base rates'!I$16)
+($N1028*'fnd base rates'!I$17)
+($O1028*'fnd base rates'!I$18)
+($P1028*VLOOKUP($S1028+12,rate_basefnd,9)))
*$R1028</f>
        <v>608.20049999999992</v>
      </c>
      <c r="AB1028" s="68">
        <f>(($D1028*'fnd base rates'!J$7)
+($E1028*'fnd base rates'!J$8)
+($F1028*'fnd base rates'!J$9)
+($G1028*'fnd base rates'!J$10)
+($H1028*'fnd base rates'!J$11)
+($I1028*'fnd base rates'!J$12)
+($J1028*'fnd base rates'!J$13)
+($K1028*'fnd base rates'!J$14)
+($M1028*'fnd base rates'!J$16)
+($N1028*'fnd base rates'!J$17)
+($O1028*'fnd base rates'!J$18)
+($P1028*VLOOKUP($S1028+12,rate_basefnd,10)))
*$R1028</f>
        <v>1274.2344899999998</v>
      </c>
      <c r="AC1028" s="68">
        <f>(($D1028*'fnd base rates'!K$7)
+($E1028*'fnd base rates'!K$8)
+($F1028*'fnd base rates'!K$9)
+($G1028*'fnd base rates'!K$10)
+($H1028*'fnd base rates'!K$11)
+($I1028*'fnd base rates'!K$12)
+($J1028*'fnd base rates'!K$13)
+($K1028*'fnd base rates'!K$14)
+($M1028*'fnd base rates'!K$16)
+($N1028*'fnd base rates'!K$17)
+($O1028*'fnd base rates'!K$18)
+($P1028*VLOOKUP($S1028+12,rate_basefnd,11)))
*$R1028</f>
        <v>1328.2787819999999</v>
      </c>
      <c r="AD1028" s="68">
        <f>(($D1028*'fnd base rates'!L$7)
+($E1028*'fnd base rates'!L$8)
+($F1028*'fnd base rates'!L$9)
+($G1028*'fnd base rates'!L$10)
+($H1028*'fnd base rates'!L$11)
+($I1028*'fnd base rates'!L$12)
+($J1028*'fnd base rates'!L$13)
+($K1028*'fnd base rates'!L$14)
+($M1028*'fnd base rates'!L$16)
+($N1028*'fnd base rates'!L$17)
+($O1028*'fnd base rates'!L$18)
+($P1028*VLOOKUP($S1028+12,rate_basefnd,12)))</f>
        <v>2694.3388</v>
      </c>
      <c r="AE1028" s="68">
        <f>(($D1028*'fnd base rates'!M$7)
+($E1028*'fnd base rates'!M$8)
+($F1028*'fnd base rates'!M$9)
+($G1028*'fnd base rates'!M$10)
+($H1028*'fnd base rates'!M$11)
+($I1028*'fnd base rates'!M$12)
+($J1028*'fnd base rates'!M$13)
+($K1028*'fnd base rates'!M$14)
+($M1028*'fnd base rates'!M$16)
+($N1028*'fnd base rates'!M$17)
+($O1028*'fnd base rates'!M$18)
+($P1028*VLOOKUP($S1028+12,rate_basefnd,13)))</f>
        <v>0</v>
      </c>
      <c r="AF1028" s="3">
        <f t="shared" si="225"/>
        <v>18660.549604399996</v>
      </c>
      <c r="AH1028" s="205">
        <f t="shared" si="226"/>
        <v>3517239219</v>
      </c>
      <c r="AI1028" s="3" t="str">
        <f t="shared" si="216"/>
        <v>3517</v>
      </c>
      <c r="AJ1028" s="1" t="str">
        <f t="shared" si="217"/>
        <v>239</v>
      </c>
      <c r="AK1028" s="1" t="str">
        <f t="shared" si="218"/>
        <v>219</v>
      </c>
      <c r="AL1028" s="3">
        <f t="shared" si="227"/>
        <v>1</v>
      </c>
      <c r="AM1028" s="3">
        <f t="shared" si="224"/>
        <v>1</v>
      </c>
      <c r="AN1028" s="3">
        <f t="shared" si="228"/>
        <v>18660.549604399996</v>
      </c>
      <c r="AO1028" s="3">
        <f t="shared" si="229"/>
        <v>18661</v>
      </c>
      <c r="AP1028" s="3">
        <f t="shared" si="230"/>
        <v>174</v>
      </c>
      <c r="AQ1028" s="3">
        <v>18487</v>
      </c>
      <c r="AS1028" s="68"/>
      <c r="AT1028" s="68"/>
      <c r="AX1028" s="4">
        <f t="shared" si="221"/>
        <v>0</v>
      </c>
      <c r="AZ1028" s="4">
        <f t="shared" si="222"/>
        <v>0</v>
      </c>
      <c r="BB1028" s="4"/>
    </row>
    <row r="1029" spans="1:54" s="3" customFormat="1">
      <c r="A1029" s="205" t="str">
        <f t="shared" si="223"/>
        <v>3517</v>
      </c>
      <c r="B1029" s="1">
        <v>3517239231</v>
      </c>
      <c r="C1029" s="7" t="s">
        <v>150</v>
      </c>
      <c r="D1029" s="8">
        <f>'fnd enro'!D1029</f>
        <v>0</v>
      </c>
      <c r="E1029" s="8">
        <f>'fnd enro'!E1029</f>
        <v>0</v>
      </c>
      <c r="F1029" s="8">
        <f>'fnd enro'!F1029</f>
        <v>0</v>
      </c>
      <c r="G1029" s="8">
        <f>'fnd enro'!G1029</f>
        <v>0</v>
      </c>
      <c r="H1029" s="8">
        <f>'fnd enro'!H1029</f>
        <v>0</v>
      </c>
      <c r="I1029" s="8">
        <f>'fnd enro'!I1029</f>
        <v>18</v>
      </c>
      <c r="J1029" s="8">
        <f>'fnd enro'!J1029</f>
        <v>0</v>
      </c>
      <c r="K1029" s="9">
        <f>'fnd enro'!K1029</f>
        <v>0.72</v>
      </c>
      <c r="L1029" s="8">
        <f>'fnd enro'!L1029</f>
        <v>0</v>
      </c>
      <c r="M1029" s="8">
        <f>'fnd enro'!M1029</f>
        <v>0</v>
      </c>
      <c r="N1029" s="8">
        <f>'fnd enro'!N1029</f>
        <v>0</v>
      </c>
      <c r="O1029" s="8">
        <f>'fnd enro'!O1029</f>
        <v>0</v>
      </c>
      <c r="P1029" s="8">
        <f>'fnd enro'!P1029</f>
        <v>11</v>
      </c>
      <c r="Q1029" s="8">
        <f>'fnd enro'!R1029</f>
        <v>18</v>
      </c>
      <c r="R1029" s="9">
        <f t="shared" si="212"/>
        <v>1.0369999999999999</v>
      </c>
      <c r="S1029" s="8">
        <f>VALUE('fnd enro'!Q1029)</f>
        <v>4</v>
      </c>
      <c r="T1029" s="1"/>
      <c r="U1029" s="68">
        <f>(($D1029*'fnd base rates'!C$7)
+($E1029*'fnd base rates'!C$8)
+($F1029*'fnd base rates'!C$9)
+($G1029*'fnd base rates'!C$10)
+($H1029*'fnd base rates'!C$11)
+($I1029*'fnd base rates'!C$12)
+($J1029*'fnd base rates'!C$13)
+($K1029*'fnd base rates'!C$14)
+($M1029*'fnd base rates'!C$16)
+($N1029*'fnd base rates'!C$17)
+($O1029*'fnd base rates'!C$18)
+($P1029*VLOOKUP($S1029+12,rate_basefnd,3)))
*$R1029</f>
        <v>11969.180099199997</v>
      </c>
      <c r="V1029" s="68">
        <f>(($D1029*'fnd base rates'!D$7)
+($E1029*'fnd base rates'!D$8)
+($F1029*'fnd base rates'!D$9)
+($G1029*'fnd base rates'!D$10)
+($H1029*'fnd base rates'!D$11)
+($I1029*'fnd base rates'!D$12)
+($J1029*'fnd base rates'!D$13)
+($K1029*'fnd base rates'!D$14)
+($M1029*'fnd base rates'!D$16)
+($N1029*'fnd base rates'!D$17)
+($O1029*'fnd base rates'!D$18)
+($P1029*VLOOKUP($S1029+12,rate_basefnd,4)))
*$R1029</f>
        <v>19518.71473</v>
      </c>
      <c r="W1029" s="68">
        <f>(($D1029*'fnd base rates'!E$7)
+($E1029*'fnd base rates'!E$8)
+($F1029*'fnd base rates'!E$9)
+($G1029*'fnd base rates'!E$10)
+($H1029*'fnd base rates'!E$11)
+($I1029*'fnd base rates'!E$12)
+($J1029*'fnd base rates'!E$13)
+($K1029*'fnd base rates'!E$14)
+($M1029*'fnd base rates'!E$16)
+($N1029*'fnd base rates'!E$17)
+($O1029*'fnd base rates'!E$18)
+($P1029*VLOOKUP($S1029+12,rate_basefnd,5)))
*$R1029</f>
        <v>137883.2473928</v>
      </c>
      <c r="X1029" s="68">
        <f>(($D1029*'fnd base rates'!F$7)
+($E1029*'fnd base rates'!F$8)
+($F1029*'fnd base rates'!F$9)
+($G1029*'fnd base rates'!F$10)
+($H1029*'fnd base rates'!F$11)
+($I1029*'fnd base rates'!F$12)
+($J1029*'fnd base rates'!F$13)
+($K1029*'fnd base rates'!F$14)
+($M1029*'fnd base rates'!F$16)
+($N1029*'fnd base rates'!F$17)
+($O1029*'fnd base rates'!F$18)
+($P1029*VLOOKUP($S1029+12,rate_basefnd,6)))
*$R1029</f>
        <v>18625.920364799997</v>
      </c>
      <c r="Y1029" s="68">
        <f>(($D1029*'fnd base rates'!G$7)
+($E1029*'fnd base rates'!G$8)
+($F1029*'fnd base rates'!G$9)
+($G1029*'fnd base rates'!G$10)
+($H1029*'fnd base rates'!G$11)
+($I1029*'fnd base rates'!G$12)
+($J1029*'fnd base rates'!G$13)
+($K1029*'fnd base rates'!G$14)
+($M1029*'fnd base rates'!G$16)
+($N1029*'fnd base rates'!G$17)
+($O1029*'fnd base rates'!G$18)
+($P1029*VLOOKUP($S1029+12,rate_basefnd,7)))
*$R1029</f>
        <v>5148.1628563999993</v>
      </c>
      <c r="Z1029" s="68">
        <f>(($D1029*'fnd base rates'!H$7)
+($E1029*'fnd base rates'!H$8)
+($F1029*'fnd base rates'!H$9)
+($G1029*'fnd base rates'!H$10)
+($H1029*'fnd base rates'!H$11)
+($I1029*'fnd base rates'!H$12)
+($J1029*'fnd base rates'!H$13)
+($K1029*'fnd base rates'!H$14)
+($M1029*'fnd base rates'!H$16)
+($N1029*'fnd base rates'!H$17)
+($O1029*'fnd base rates'!H$18)
+($P1029*VLOOKUP($S1029+12,rate_basefnd,8)))</f>
        <v>16804.042000000001</v>
      </c>
      <c r="AA1029" s="68">
        <f>(($D1029*'fnd base rates'!I$7)
+($E1029*'fnd base rates'!I$8)
+($F1029*'fnd base rates'!I$9)
+($G1029*'fnd base rates'!I$10)
+($H1029*'fnd base rates'!I$11)
+($I1029*'fnd base rates'!I$12)
+($J1029*'fnd base rates'!I$13)
+($K1029*'fnd base rates'!I$14)
+($M1029*'fnd base rates'!I$16)
+($N1029*'fnd base rates'!I$17)
+($O1029*'fnd base rates'!I$18)
+($P1029*VLOOKUP($S1029+12,rate_basefnd,9)))
*$R1029</f>
        <v>10273.19605</v>
      </c>
      <c r="AB1029" s="68">
        <f>(($D1029*'fnd base rates'!J$7)
+($E1029*'fnd base rates'!J$8)
+($F1029*'fnd base rates'!J$9)
+($G1029*'fnd base rates'!J$10)
+($H1029*'fnd base rates'!J$11)
+($I1029*'fnd base rates'!J$12)
+($J1029*'fnd base rates'!J$13)
+($K1029*'fnd base rates'!J$14)
+($M1029*'fnd base rates'!J$16)
+($N1029*'fnd base rates'!J$17)
+($O1029*'fnd base rates'!J$18)
+($P1029*VLOOKUP($S1029+12,rate_basefnd,10)))
*$R1029</f>
        <v>19431.700059999999</v>
      </c>
      <c r="AC1029" s="68">
        <f>(($D1029*'fnd base rates'!K$7)
+($E1029*'fnd base rates'!K$8)
+($F1029*'fnd base rates'!K$9)
+($G1029*'fnd base rates'!K$10)
+($H1029*'fnd base rates'!K$11)
+($I1029*'fnd base rates'!K$12)
+($J1029*'fnd base rates'!K$13)
+($K1029*'fnd base rates'!K$14)
+($M1029*'fnd base rates'!K$16)
+($N1029*'fnd base rates'!K$17)
+($O1029*'fnd base rates'!K$18)
+($P1029*VLOOKUP($S1029+12,rate_basefnd,11)))
*$R1029</f>
        <v>23909.018076</v>
      </c>
      <c r="AD1029" s="68">
        <f>(($D1029*'fnd base rates'!L$7)
+($E1029*'fnd base rates'!L$8)
+($F1029*'fnd base rates'!L$9)
+($G1029*'fnd base rates'!L$10)
+($H1029*'fnd base rates'!L$11)
+($I1029*'fnd base rates'!L$12)
+($J1029*'fnd base rates'!L$13)
+($K1029*'fnd base rates'!L$14)
+($M1029*'fnd base rates'!L$16)
+($N1029*'fnd base rates'!L$17)
+($O1029*'fnd base rates'!L$18)
+($P1029*VLOOKUP($S1029+12,rate_basefnd,12)))</f>
        <v>45484.828399999999</v>
      </c>
      <c r="AE1029" s="68">
        <f>(($D1029*'fnd base rates'!M$7)
+($E1029*'fnd base rates'!M$8)
+($F1029*'fnd base rates'!M$9)
+($G1029*'fnd base rates'!M$10)
+($H1029*'fnd base rates'!M$11)
+($I1029*'fnd base rates'!M$12)
+($J1029*'fnd base rates'!M$13)
+($K1029*'fnd base rates'!M$14)
+($M1029*'fnd base rates'!M$16)
+($N1029*'fnd base rates'!M$17)
+($O1029*'fnd base rates'!M$18)
+($P1029*VLOOKUP($S1029+12,rate_basefnd,13)))</f>
        <v>0</v>
      </c>
      <c r="AF1029" s="3">
        <f t="shared" si="225"/>
        <v>309048.0100292</v>
      </c>
      <c r="AH1029" s="205">
        <f t="shared" si="226"/>
        <v>3517239231</v>
      </c>
      <c r="AI1029" s="3" t="str">
        <f t="shared" si="216"/>
        <v>3517</v>
      </c>
      <c r="AJ1029" s="1" t="str">
        <f t="shared" si="217"/>
        <v>239</v>
      </c>
      <c r="AK1029" s="1" t="str">
        <f t="shared" si="218"/>
        <v>231</v>
      </c>
      <c r="AL1029" s="3">
        <f t="shared" si="227"/>
        <v>1</v>
      </c>
      <c r="AM1029" s="3">
        <f t="shared" si="224"/>
        <v>18</v>
      </c>
      <c r="AN1029" s="3">
        <f t="shared" si="228"/>
        <v>309048.0100292</v>
      </c>
      <c r="AO1029" s="3">
        <f t="shared" si="229"/>
        <v>17169</v>
      </c>
      <c r="AP1029" s="3">
        <f t="shared" si="230"/>
        <v>4244</v>
      </c>
      <c r="AQ1029" s="3">
        <v>12925</v>
      </c>
      <c r="AS1029" s="68"/>
      <c r="AT1029" s="68"/>
      <c r="AX1029" s="4">
        <f t="shared" si="221"/>
        <v>0</v>
      </c>
      <c r="AZ1029" s="4">
        <f t="shared" si="222"/>
        <v>0</v>
      </c>
      <c r="BB1029" s="4"/>
    </row>
    <row r="1030" spans="1:54" s="3" customFormat="1">
      <c r="A1030" s="205" t="str">
        <f t="shared" si="223"/>
        <v>3517</v>
      </c>
      <c r="B1030" s="1">
        <v>3517239239</v>
      </c>
      <c r="C1030" s="7" t="s">
        <v>150</v>
      </c>
      <c r="D1030" s="8">
        <f>'fnd enro'!D1030</f>
        <v>0</v>
      </c>
      <c r="E1030" s="8">
        <f>'fnd enro'!E1030</f>
        <v>0</v>
      </c>
      <c r="F1030" s="8">
        <f>'fnd enro'!F1030</f>
        <v>0</v>
      </c>
      <c r="G1030" s="8">
        <f>'fnd enro'!G1030</f>
        <v>0</v>
      </c>
      <c r="H1030" s="8">
        <f>'fnd enro'!H1030</f>
        <v>0</v>
      </c>
      <c r="I1030" s="8">
        <f>'fnd enro'!I1030</f>
        <v>94</v>
      </c>
      <c r="J1030" s="8">
        <f>'fnd enro'!J1030</f>
        <v>0</v>
      </c>
      <c r="K1030" s="9">
        <f>'fnd enro'!K1030</f>
        <v>3.76</v>
      </c>
      <c r="L1030" s="8">
        <f>'fnd enro'!L1030</f>
        <v>0</v>
      </c>
      <c r="M1030" s="8">
        <f>'fnd enro'!M1030</f>
        <v>0</v>
      </c>
      <c r="N1030" s="8">
        <f>'fnd enro'!N1030</f>
        <v>0</v>
      </c>
      <c r="O1030" s="8">
        <f>'fnd enro'!O1030</f>
        <v>1</v>
      </c>
      <c r="P1030" s="8">
        <f>'fnd enro'!P1030</f>
        <v>71</v>
      </c>
      <c r="Q1030" s="8">
        <f>'fnd enro'!R1030</f>
        <v>94</v>
      </c>
      <c r="R1030" s="9">
        <f t="shared" si="212"/>
        <v>1.0369999999999999</v>
      </c>
      <c r="S1030" s="8">
        <f>VALUE('fnd enro'!Q1030)</f>
        <v>6</v>
      </c>
      <c r="T1030" s="1"/>
      <c r="U1030" s="68">
        <f>(($D1030*'fnd base rates'!C$7)
+($E1030*'fnd base rates'!C$8)
+($F1030*'fnd base rates'!C$9)
+($G1030*'fnd base rates'!C$10)
+($H1030*'fnd base rates'!C$11)
+($I1030*'fnd base rates'!C$12)
+($J1030*'fnd base rates'!C$13)
+($K1030*'fnd base rates'!C$14)
+($M1030*'fnd base rates'!C$16)
+($N1030*'fnd base rates'!C$17)
+($O1030*'fnd base rates'!C$18)
+($P1030*VLOOKUP($S1030+12,rate_basefnd,3)))
*$R1030</f>
        <v>64518.73117359999</v>
      </c>
      <c r="V1030" s="68">
        <f>(($D1030*'fnd base rates'!D$7)
+($E1030*'fnd base rates'!D$8)
+($F1030*'fnd base rates'!D$9)
+($G1030*'fnd base rates'!D$10)
+($H1030*'fnd base rates'!D$11)
+($I1030*'fnd base rates'!D$12)
+($J1030*'fnd base rates'!D$13)
+($K1030*'fnd base rates'!D$14)
+($M1030*'fnd base rates'!D$16)
+($N1030*'fnd base rates'!D$17)
+($O1030*'fnd base rates'!D$18)
+($P1030*VLOOKUP($S1030+12,rate_basefnd,4)))
*$R1030</f>
        <v>110989.48779999999</v>
      </c>
      <c r="W1030" s="68">
        <f>(($D1030*'fnd base rates'!E$7)
+($E1030*'fnd base rates'!E$8)
+($F1030*'fnd base rates'!E$9)
+($G1030*'fnd base rates'!E$10)
+($H1030*'fnd base rates'!E$11)
+($I1030*'fnd base rates'!E$12)
+($J1030*'fnd base rates'!E$13)
+($K1030*'fnd base rates'!E$14)
+($M1030*'fnd base rates'!E$16)
+($N1030*'fnd base rates'!E$17)
+($O1030*'fnd base rates'!E$18)
+($P1030*VLOOKUP($S1030+12,rate_basefnd,5)))
*$R1030</f>
        <v>807701.10604239989</v>
      </c>
      <c r="X1030" s="68">
        <f>(($D1030*'fnd base rates'!F$7)
+($E1030*'fnd base rates'!F$8)
+($F1030*'fnd base rates'!F$9)
+($G1030*'fnd base rates'!F$10)
+($H1030*'fnd base rates'!F$11)
+($I1030*'fnd base rates'!F$12)
+($J1030*'fnd base rates'!F$13)
+($K1030*'fnd base rates'!F$14)
+($M1030*'fnd base rates'!F$16)
+($N1030*'fnd base rates'!F$17)
+($O1030*'fnd base rates'!F$18)
+($P1030*VLOOKUP($S1030+12,rate_basefnd,6)))
*$R1030</f>
        <v>97550.126668399971</v>
      </c>
      <c r="Y1030" s="68">
        <f>(($D1030*'fnd base rates'!G$7)
+($E1030*'fnd base rates'!G$8)
+($F1030*'fnd base rates'!G$9)
+($G1030*'fnd base rates'!G$10)
+($H1030*'fnd base rates'!G$11)
+($I1030*'fnd base rates'!G$12)
+($J1030*'fnd base rates'!G$13)
+($K1030*'fnd base rates'!G$14)
+($M1030*'fnd base rates'!G$16)
+($N1030*'fnd base rates'!G$17)
+($O1030*'fnd base rates'!G$18)
+($P1030*VLOOKUP($S1030+12,rate_basefnd,7)))
*$R1030</f>
        <v>31121.539321199998</v>
      </c>
      <c r="Z1030" s="68">
        <f>(($D1030*'fnd base rates'!H$7)
+($E1030*'fnd base rates'!H$8)
+($F1030*'fnd base rates'!H$9)
+($G1030*'fnd base rates'!H$10)
+($H1030*'fnd base rates'!H$11)
+($I1030*'fnd base rates'!H$12)
+($J1030*'fnd base rates'!H$13)
+($K1030*'fnd base rates'!H$14)
+($M1030*'fnd base rates'!H$16)
+($N1030*'fnd base rates'!H$17)
+($O1030*'fnd base rates'!H$18)
+($P1030*VLOOKUP($S1030+12,rate_basefnd,8)))</f>
        <v>88563.535999999993</v>
      </c>
      <c r="AA1030" s="68">
        <f>(($D1030*'fnd base rates'!I$7)
+($E1030*'fnd base rates'!I$8)
+($F1030*'fnd base rates'!I$9)
+($G1030*'fnd base rates'!I$10)
+($H1030*'fnd base rates'!I$11)
+($I1030*'fnd base rates'!I$12)
+($J1030*'fnd base rates'!I$13)
+($K1030*'fnd base rates'!I$14)
+($M1030*'fnd base rates'!I$16)
+($N1030*'fnd base rates'!I$17)
+($O1030*'fnd base rates'!I$18)
+($P1030*VLOOKUP($S1030+12,rate_basefnd,9)))
*$R1030</f>
        <v>57238.210519999993</v>
      </c>
      <c r="AB1030" s="68">
        <f>(($D1030*'fnd base rates'!J$7)
+($E1030*'fnd base rates'!J$8)
+($F1030*'fnd base rates'!J$9)
+($G1030*'fnd base rates'!J$10)
+($H1030*'fnd base rates'!J$11)
+($I1030*'fnd base rates'!J$12)
+($J1030*'fnd base rates'!J$13)
+($K1030*'fnd base rates'!J$14)
+($M1030*'fnd base rates'!J$16)
+($N1030*'fnd base rates'!J$17)
+($O1030*'fnd base rates'!J$18)
+($P1030*VLOOKUP($S1030+12,rate_basefnd,10)))
*$R1030</f>
        <v>119543.96004999998</v>
      </c>
      <c r="AC1030" s="68">
        <f>(($D1030*'fnd base rates'!K$7)
+($E1030*'fnd base rates'!K$8)
+($F1030*'fnd base rates'!K$9)
+($G1030*'fnd base rates'!K$10)
+($H1030*'fnd base rates'!K$11)
+($I1030*'fnd base rates'!K$12)
+($J1030*'fnd base rates'!K$13)
+($K1030*'fnd base rates'!K$14)
+($M1030*'fnd base rates'!K$16)
+($N1030*'fnd base rates'!K$17)
+($O1030*'fnd base rates'!K$18)
+($P1030*VLOOKUP($S1030+12,rate_basefnd,11)))
*$R1030</f>
        <v>125340.63864800001</v>
      </c>
      <c r="AD1030" s="68">
        <f>(($D1030*'fnd base rates'!L$7)
+($E1030*'fnd base rates'!L$8)
+($F1030*'fnd base rates'!L$9)
+($G1030*'fnd base rates'!L$10)
+($H1030*'fnd base rates'!L$11)
+($I1030*'fnd base rates'!L$12)
+($J1030*'fnd base rates'!L$13)
+($K1030*'fnd base rates'!L$14)
+($M1030*'fnd base rates'!L$16)
+($N1030*'fnd base rates'!L$17)
+($O1030*'fnd base rates'!L$18)
+($P1030*VLOOKUP($S1030+12,rate_basefnd,12)))</f>
        <v>253526.40719999999</v>
      </c>
      <c r="AE1030" s="68">
        <f>(($D1030*'fnd base rates'!M$7)
+($E1030*'fnd base rates'!M$8)
+($F1030*'fnd base rates'!M$9)
+($G1030*'fnd base rates'!M$10)
+($H1030*'fnd base rates'!M$11)
+($I1030*'fnd base rates'!M$12)
+($J1030*'fnd base rates'!M$13)
+($K1030*'fnd base rates'!M$14)
+($M1030*'fnd base rates'!M$16)
+($N1030*'fnd base rates'!M$17)
+($O1030*'fnd base rates'!M$18)
+($P1030*VLOOKUP($S1030+12,rate_basefnd,13)))</f>
        <v>0</v>
      </c>
      <c r="AF1030" s="3">
        <f t="shared" si="225"/>
        <v>1756093.7434235997</v>
      </c>
      <c r="AH1030" s="205">
        <f t="shared" si="226"/>
        <v>3517239239</v>
      </c>
      <c r="AI1030" s="3" t="str">
        <f t="shared" si="216"/>
        <v>3517</v>
      </c>
      <c r="AJ1030" s="1" t="str">
        <f t="shared" si="217"/>
        <v>239</v>
      </c>
      <c r="AK1030" s="1" t="str">
        <f t="shared" si="218"/>
        <v>239</v>
      </c>
      <c r="AL1030" s="3">
        <f t="shared" si="227"/>
        <v>1</v>
      </c>
      <c r="AM1030" s="3">
        <f t="shared" si="224"/>
        <v>94</v>
      </c>
      <c r="AN1030" s="3">
        <f t="shared" si="228"/>
        <v>1756093.7434235997</v>
      </c>
      <c r="AO1030" s="3">
        <f t="shared" si="229"/>
        <v>18682</v>
      </c>
      <c r="AP1030" s="3">
        <f t="shared" si="230"/>
        <v>2976</v>
      </c>
      <c r="AQ1030" s="3">
        <v>15706</v>
      </c>
      <c r="AS1030" s="68"/>
      <c r="AT1030" s="68"/>
      <c r="AX1030" s="4">
        <f t="shared" si="221"/>
        <v>0</v>
      </c>
      <c r="AZ1030" s="4">
        <f t="shared" si="222"/>
        <v>0</v>
      </c>
      <c r="BB1030" s="4"/>
    </row>
    <row r="1031" spans="1:54" s="3" customFormat="1">
      <c r="A1031" s="205" t="str">
        <f t="shared" si="223"/>
        <v>3517</v>
      </c>
      <c r="B1031" s="1">
        <v>3517239251</v>
      </c>
      <c r="C1031" s="7" t="s">
        <v>150</v>
      </c>
      <c r="D1031" s="8">
        <f>'fnd enro'!D1031</f>
        <v>0</v>
      </c>
      <c r="E1031" s="8">
        <f>'fnd enro'!E1031</f>
        <v>0</v>
      </c>
      <c r="F1031" s="8">
        <f>'fnd enro'!F1031</f>
        <v>0</v>
      </c>
      <c r="G1031" s="8">
        <f>'fnd enro'!G1031</f>
        <v>0</v>
      </c>
      <c r="H1031" s="8">
        <f>'fnd enro'!H1031</f>
        <v>0</v>
      </c>
      <c r="I1031" s="8">
        <f>'fnd enro'!I1031</f>
        <v>1</v>
      </c>
      <c r="J1031" s="8">
        <f>'fnd enro'!J1031</f>
        <v>0</v>
      </c>
      <c r="K1031" s="9">
        <f>'fnd enro'!K1031</f>
        <v>0.04</v>
      </c>
      <c r="L1031" s="8">
        <f>'fnd enro'!L1031</f>
        <v>0</v>
      </c>
      <c r="M1031" s="8">
        <f>'fnd enro'!M1031</f>
        <v>0</v>
      </c>
      <c r="N1031" s="8">
        <f>'fnd enro'!N1031</f>
        <v>0</v>
      </c>
      <c r="O1031" s="8">
        <f>'fnd enro'!O1031</f>
        <v>0</v>
      </c>
      <c r="P1031" s="8">
        <f>'fnd enro'!P1031</f>
        <v>1</v>
      </c>
      <c r="Q1031" s="8">
        <f>'fnd enro'!R1031</f>
        <v>1</v>
      </c>
      <c r="R1031" s="9">
        <f t="shared" si="212"/>
        <v>1.0369999999999999</v>
      </c>
      <c r="S1031" s="8">
        <f>VALUE('fnd enro'!Q1031)</f>
        <v>9</v>
      </c>
      <c r="T1031" s="1"/>
      <c r="U1031" s="68">
        <f>(($D1031*'fnd base rates'!C$7)
+($E1031*'fnd base rates'!C$8)
+($F1031*'fnd base rates'!C$9)
+($G1031*'fnd base rates'!C$10)
+($H1031*'fnd base rates'!C$11)
+($I1031*'fnd base rates'!C$12)
+($J1031*'fnd base rates'!C$13)
+($K1031*'fnd base rates'!C$14)
+($M1031*'fnd base rates'!C$16)
+($N1031*'fnd base rates'!C$17)
+($O1031*'fnd base rates'!C$18)
+($P1031*VLOOKUP($S1031+12,rate_basefnd,3)))
*$R1031</f>
        <v>731.73955439999997</v>
      </c>
      <c r="V1031" s="68">
        <f>(($D1031*'fnd base rates'!D$7)
+($E1031*'fnd base rates'!D$8)
+($F1031*'fnd base rates'!D$9)
+($G1031*'fnd base rates'!D$10)
+($H1031*'fnd base rates'!D$11)
+($I1031*'fnd base rates'!D$12)
+($J1031*'fnd base rates'!D$13)
+($K1031*'fnd base rates'!D$14)
+($M1031*'fnd base rates'!D$16)
+($N1031*'fnd base rates'!D$17)
+($O1031*'fnd base rates'!D$18)
+($P1031*VLOOKUP($S1031+12,rate_basefnd,4)))
*$R1031</f>
        <v>1400.7899699999998</v>
      </c>
      <c r="W1031" s="68">
        <f>(($D1031*'fnd base rates'!E$7)
+($E1031*'fnd base rates'!E$8)
+($F1031*'fnd base rates'!E$9)
+($G1031*'fnd base rates'!E$10)
+($H1031*'fnd base rates'!E$11)
+($I1031*'fnd base rates'!E$12)
+($J1031*'fnd base rates'!E$13)
+($K1031*'fnd base rates'!E$14)
+($M1031*'fnd base rates'!E$16)
+($N1031*'fnd base rates'!E$17)
+($O1031*'fnd base rates'!E$18)
+($P1031*VLOOKUP($S1031+12,rate_basefnd,5)))
*$R1031</f>
        <v>10748.972479599997</v>
      </c>
      <c r="X1031" s="68">
        <f>(($D1031*'fnd base rates'!F$7)
+($E1031*'fnd base rates'!F$8)
+($F1031*'fnd base rates'!F$9)
+($G1031*'fnd base rates'!F$10)
+($H1031*'fnd base rates'!F$11)
+($I1031*'fnd base rates'!F$12)
+($J1031*'fnd base rates'!F$13)
+($K1031*'fnd base rates'!F$14)
+($M1031*'fnd base rates'!F$16)
+($N1031*'fnd base rates'!F$17)
+($O1031*'fnd base rates'!F$18)
+($P1031*VLOOKUP($S1031+12,rate_basefnd,6)))
*$R1031</f>
        <v>1034.7733535999998</v>
      </c>
      <c r="Y1031" s="68">
        <f>(($D1031*'fnd base rates'!G$7)
+($E1031*'fnd base rates'!G$8)
+($F1031*'fnd base rates'!G$9)
+($G1031*'fnd base rates'!G$10)
+($H1031*'fnd base rates'!G$11)
+($I1031*'fnd base rates'!G$12)
+($J1031*'fnd base rates'!G$13)
+($K1031*'fnd base rates'!G$14)
+($M1031*'fnd base rates'!G$16)
+($N1031*'fnd base rates'!G$17)
+($O1031*'fnd base rates'!G$18)
+($P1031*VLOOKUP($S1031+12,rate_basefnd,7)))
*$R1031</f>
        <v>435.86188479999993</v>
      </c>
      <c r="Z1031" s="68">
        <f>(($D1031*'fnd base rates'!H$7)
+($E1031*'fnd base rates'!H$8)
+($F1031*'fnd base rates'!H$9)
+($G1031*'fnd base rates'!H$10)
+($H1031*'fnd base rates'!H$11)
+($I1031*'fnd base rates'!H$12)
+($J1031*'fnd base rates'!H$13)
+($K1031*'fnd base rates'!H$14)
+($M1031*'fnd base rates'!H$16)
+($N1031*'fnd base rates'!H$17)
+($O1031*'fnd base rates'!H$18)
+($P1031*VLOOKUP($S1031+12,rate_basefnd,8)))</f>
        <v>955.70399999999995</v>
      </c>
      <c r="AA1031" s="68">
        <f>(($D1031*'fnd base rates'!I$7)
+($E1031*'fnd base rates'!I$8)
+($F1031*'fnd base rates'!I$9)
+($G1031*'fnd base rates'!I$10)
+($H1031*'fnd base rates'!I$11)
+($I1031*'fnd base rates'!I$12)
+($J1031*'fnd base rates'!I$13)
+($K1031*'fnd base rates'!I$14)
+($M1031*'fnd base rates'!I$16)
+($N1031*'fnd base rates'!I$17)
+($O1031*'fnd base rates'!I$18)
+($P1031*VLOOKUP($S1031+12,rate_basefnd,9)))
*$R1031</f>
        <v>695.79588999999999</v>
      </c>
      <c r="AB1031" s="68">
        <f>(($D1031*'fnd base rates'!J$7)
+($E1031*'fnd base rates'!J$8)
+($F1031*'fnd base rates'!J$9)
+($G1031*'fnd base rates'!J$10)
+($H1031*'fnd base rates'!J$11)
+($I1031*'fnd base rates'!J$12)
+($J1031*'fnd base rates'!J$13)
+($K1031*'fnd base rates'!J$14)
+($M1031*'fnd base rates'!J$16)
+($N1031*'fnd base rates'!J$17)
+($O1031*'fnd base rates'!J$18)
+($P1031*VLOOKUP($S1031+12,rate_basefnd,10)))
*$R1031</f>
        <v>1729.4671199999998</v>
      </c>
      <c r="AC1031" s="68">
        <f>(($D1031*'fnd base rates'!K$7)
+($E1031*'fnd base rates'!K$8)
+($F1031*'fnd base rates'!K$9)
+($G1031*'fnd base rates'!K$10)
+($H1031*'fnd base rates'!K$11)
+($I1031*'fnd base rates'!K$12)
+($J1031*'fnd base rates'!K$13)
+($K1031*'fnd base rates'!K$14)
+($M1031*'fnd base rates'!K$16)
+($N1031*'fnd base rates'!K$17)
+($O1031*'fnd base rates'!K$18)
+($P1031*VLOOKUP($S1031+12,rate_basefnd,11)))
*$R1031</f>
        <v>1328.2787819999999</v>
      </c>
      <c r="AD1031" s="68">
        <f>(($D1031*'fnd base rates'!L$7)
+($E1031*'fnd base rates'!L$8)
+($F1031*'fnd base rates'!L$9)
+($G1031*'fnd base rates'!L$10)
+($H1031*'fnd base rates'!L$11)
+($I1031*'fnd base rates'!L$12)
+($J1031*'fnd base rates'!L$13)
+($K1031*'fnd base rates'!L$14)
+($M1031*'fnd base rates'!L$16)
+($N1031*'fnd base rates'!L$17)
+($O1031*'fnd base rates'!L$18)
+($P1031*VLOOKUP($S1031+12,rate_basefnd,12)))</f>
        <v>3085.7488000000003</v>
      </c>
      <c r="AE1031" s="68">
        <f>(($D1031*'fnd base rates'!M$7)
+($E1031*'fnd base rates'!M$8)
+($F1031*'fnd base rates'!M$9)
+($G1031*'fnd base rates'!M$10)
+($H1031*'fnd base rates'!M$11)
+($I1031*'fnd base rates'!M$12)
+($J1031*'fnd base rates'!M$13)
+($K1031*'fnd base rates'!M$14)
+($M1031*'fnd base rates'!M$16)
+($N1031*'fnd base rates'!M$17)
+($O1031*'fnd base rates'!M$18)
+($P1031*VLOOKUP($S1031+12,rate_basefnd,13)))</f>
        <v>0</v>
      </c>
      <c r="AF1031" s="3">
        <f t="shared" si="225"/>
        <v>22147.131834399999</v>
      </c>
      <c r="AH1031" s="205">
        <f t="shared" si="226"/>
        <v>3517239251</v>
      </c>
      <c r="AI1031" s="3" t="str">
        <f t="shared" si="216"/>
        <v>3517</v>
      </c>
      <c r="AJ1031" s="1" t="str">
        <f t="shared" si="217"/>
        <v>239</v>
      </c>
      <c r="AK1031" s="1" t="str">
        <f t="shared" si="218"/>
        <v>251</v>
      </c>
      <c r="AL1031" s="3">
        <f t="shared" si="227"/>
        <v>1</v>
      </c>
      <c r="AM1031" s="3">
        <f t="shared" si="224"/>
        <v>1</v>
      </c>
      <c r="AN1031" s="3">
        <f t="shared" si="228"/>
        <v>22147.131834399999</v>
      </c>
      <c r="AO1031" s="3">
        <f t="shared" si="229"/>
        <v>22147</v>
      </c>
      <c r="AP1031" s="3">
        <f t="shared" si="230"/>
        <v>2745</v>
      </c>
      <c r="AQ1031" s="3">
        <v>19402</v>
      </c>
      <c r="AS1031" s="68"/>
      <c r="AT1031" s="68"/>
      <c r="AX1031" s="4">
        <f t="shared" si="221"/>
        <v>0</v>
      </c>
      <c r="AZ1031" s="4">
        <f t="shared" si="222"/>
        <v>0</v>
      </c>
      <c r="BB1031" s="4"/>
    </row>
    <row r="1032" spans="1:54" s="3" customFormat="1">
      <c r="A1032" s="205" t="str">
        <f t="shared" si="223"/>
        <v>3517</v>
      </c>
      <c r="B1032" s="1">
        <v>3517239261</v>
      </c>
      <c r="C1032" s="7" t="s">
        <v>150</v>
      </c>
      <c r="D1032" s="8">
        <f>'fnd enro'!D1032</f>
        <v>0</v>
      </c>
      <c r="E1032" s="8">
        <f>'fnd enro'!E1032</f>
        <v>0</v>
      </c>
      <c r="F1032" s="8">
        <f>'fnd enro'!F1032</f>
        <v>0</v>
      </c>
      <c r="G1032" s="8">
        <f>'fnd enro'!G1032</f>
        <v>0</v>
      </c>
      <c r="H1032" s="8">
        <f>'fnd enro'!H1032</f>
        <v>0</v>
      </c>
      <c r="I1032" s="8">
        <f>'fnd enro'!I1032</f>
        <v>1</v>
      </c>
      <c r="J1032" s="8">
        <f>'fnd enro'!J1032</f>
        <v>0</v>
      </c>
      <c r="K1032" s="9">
        <f>'fnd enro'!K1032</f>
        <v>0.04</v>
      </c>
      <c r="L1032" s="8">
        <f>'fnd enro'!L1032</f>
        <v>0</v>
      </c>
      <c r="M1032" s="8">
        <f>'fnd enro'!M1032</f>
        <v>0</v>
      </c>
      <c r="N1032" s="8">
        <f>'fnd enro'!N1032</f>
        <v>0</v>
      </c>
      <c r="O1032" s="8">
        <f>'fnd enro'!O1032</f>
        <v>0</v>
      </c>
      <c r="P1032" s="8">
        <f>'fnd enro'!P1032</f>
        <v>0</v>
      </c>
      <c r="Q1032" s="8">
        <f>'fnd enro'!R1032</f>
        <v>1</v>
      </c>
      <c r="R1032" s="9">
        <f t="shared" si="212"/>
        <v>1.0369999999999999</v>
      </c>
      <c r="S1032" s="8">
        <f>VALUE('fnd enro'!Q1032)</f>
        <v>5</v>
      </c>
      <c r="T1032" s="1"/>
      <c r="U1032" s="68">
        <f>(($D1032*'fnd base rates'!C$7)
+($E1032*'fnd base rates'!C$8)
+($F1032*'fnd base rates'!C$9)
+($G1032*'fnd base rates'!C$10)
+($H1032*'fnd base rates'!C$11)
+($I1032*'fnd base rates'!C$12)
+($J1032*'fnd base rates'!C$13)
+($K1032*'fnd base rates'!C$14)
+($M1032*'fnd base rates'!C$16)
+($N1032*'fnd base rates'!C$17)
+($O1032*'fnd base rates'!C$18)
+($P1032*VLOOKUP($S1032+12,rate_basefnd,3)))
*$R1032</f>
        <v>621.84866439999996</v>
      </c>
      <c r="V1032" s="68">
        <f>(($D1032*'fnd base rates'!D$7)
+($E1032*'fnd base rates'!D$8)
+($F1032*'fnd base rates'!D$9)
+($G1032*'fnd base rates'!D$10)
+($H1032*'fnd base rates'!D$11)
+($I1032*'fnd base rates'!D$12)
+($J1032*'fnd base rates'!D$13)
+($K1032*'fnd base rates'!D$14)
+($M1032*'fnd base rates'!D$16)
+($N1032*'fnd base rates'!D$17)
+($O1032*'fnd base rates'!D$18)
+($P1032*VLOOKUP($S1032+12,rate_basefnd,4)))
*$R1032</f>
        <v>880.14337999999998</v>
      </c>
      <c r="W1032" s="68">
        <f>(($D1032*'fnd base rates'!E$7)
+($E1032*'fnd base rates'!E$8)
+($F1032*'fnd base rates'!E$9)
+($G1032*'fnd base rates'!E$10)
+($H1032*'fnd base rates'!E$11)
+($I1032*'fnd base rates'!E$12)
+($J1032*'fnd base rates'!E$13)
+($K1032*'fnd base rates'!E$14)
+($M1032*'fnd base rates'!E$16)
+($N1032*'fnd base rates'!E$17)
+($O1032*'fnd base rates'!E$18)
+($P1032*VLOOKUP($S1032+12,rate_basefnd,5)))
*$R1032</f>
        <v>5666.4902995999992</v>
      </c>
      <c r="X1032" s="68">
        <f>(($D1032*'fnd base rates'!F$7)
+($E1032*'fnd base rates'!F$8)
+($F1032*'fnd base rates'!F$9)
+($G1032*'fnd base rates'!F$10)
+($H1032*'fnd base rates'!F$11)
+($I1032*'fnd base rates'!F$12)
+($J1032*'fnd base rates'!F$13)
+($K1032*'fnd base rates'!F$14)
+($M1032*'fnd base rates'!F$16)
+($N1032*'fnd base rates'!F$17)
+($O1032*'fnd base rates'!F$18)
+($P1032*VLOOKUP($S1032+12,rate_basefnd,6)))
*$R1032</f>
        <v>1034.7733535999998</v>
      </c>
      <c r="Y1032" s="68">
        <f>(($D1032*'fnd base rates'!G$7)
+($E1032*'fnd base rates'!G$8)
+($F1032*'fnd base rates'!G$9)
+($G1032*'fnd base rates'!G$10)
+($H1032*'fnd base rates'!G$11)
+($I1032*'fnd base rates'!G$12)
+($J1032*'fnd base rates'!G$13)
+($K1032*'fnd base rates'!G$14)
+($M1032*'fnd base rates'!G$16)
+($N1032*'fnd base rates'!G$17)
+($O1032*'fnd base rates'!G$18)
+($P1032*VLOOKUP($S1032+12,rate_basefnd,7)))
*$R1032</f>
        <v>189.28402479999997</v>
      </c>
      <c r="Z1032" s="68">
        <f>(($D1032*'fnd base rates'!H$7)
+($E1032*'fnd base rates'!H$8)
+($F1032*'fnd base rates'!H$9)
+($G1032*'fnd base rates'!H$10)
+($H1032*'fnd base rates'!H$11)
+($I1032*'fnd base rates'!H$12)
+($J1032*'fnd base rates'!H$13)
+($K1032*'fnd base rates'!H$14)
+($M1032*'fnd base rates'!H$16)
+($N1032*'fnd base rates'!H$17)
+($O1032*'fnd base rates'!H$18)
+($P1032*VLOOKUP($S1032+12,rate_basefnd,8)))</f>
        <v>919.26400000000001</v>
      </c>
      <c r="AA1032" s="68">
        <f>(($D1032*'fnd base rates'!I$7)
+($E1032*'fnd base rates'!I$8)
+($F1032*'fnd base rates'!I$9)
+($G1032*'fnd base rates'!I$10)
+($H1032*'fnd base rates'!I$11)
+($I1032*'fnd base rates'!I$12)
+($J1032*'fnd base rates'!I$13)
+($K1032*'fnd base rates'!I$14)
+($M1032*'fnd base rates'!I$16)
+($N1032*'fnd base rates'!I$17)
+($O1032*'fnd base rates'!I$18)
+($P1032*VLOOKUP($S1032+12,rate_basefnd,9)))
*$R1032</f>
        <v>490.00323999999995</v>
      </c>
      <c r="AB1032" s="68">
        <f>(($D1032*'fnd base rates'!J$7)
+($E1032*'fnd base rates'!J$8)
+($F1032*'fnd base rates'!J$9)
+($G1032*'fnd base rates'!J$10)
+($H1032*'fnd base rates'!J$11)
+($I1032*'fnd base rates'!J$12)
+($J1032*'fnd base rates'!J$13)
+($K1032*'fnd base rates'!J$14)
+($M1032*'fnd base rates'!J$16)
+($N1032*'fnd base rates'!J$17)
+($O1032*'fnd base rates'!J$18)
+($P1032*VLOOKUP($S1032+12,rate_basefnd,10)))
*$R1032</f>
        <v>660.04012999999998</v>
      </c>
      <c r="AC1032" s="68">
        <f>(($D1032*'fnd base rates'!K$7)
+($E1032*'fnd base rates'!K$8)
+($F1032*'fnd base rates'!K$9)
+($G1032*'fnd base rates'!K$10)
+($H1032*'fnd base rates'!K$11)
+($I1032*'fnd base rates'!K$12)
+($J1032*'fnd base rates'!K$13)
+($K1032*'fnd base rates'!K$14)
+($M1032*'fnd base rates'!K$16)
+($N1032*'fnd base rates'!K$17)
+($O1032*'fnd base rates'!K$18)
+($P1032*VLOOKUP($S1032+12,rate_basefnd,11)))
*$R1032</f>
        <v>1328.2787819999999</v>
      </c>
      <c r="AD1032" s="68">
        <f>(($D1032*'fnd base rates'!L$7)
+($E1032*'fnd base rates'!L$8)
+($F1032*'fnd base rates'!L$9)
+($G1032*'fnd base rates'!L$10)
+($H1032*'fnd base rates'!L$11)
+($I1032*'fnd base rates'!L$12)
+($J1032*'fnd base rates'!L$13)
+($K1032*'fnd base rates'!L$14)
+($M1032*'fnd base rates'!L$16)
+($N1032*'fnd base rates'!L$17)
+($O1032*'fnd base rates'!L$18)
+($P1032*VLOOKUP($S1032+12,rate_basefnd,12)))</f>
        <v>2166.2388000000001</v>
      </c>
      <c r="AE1032" s="68">
        <f>(($D1032*'fnd base rates'!M$7)
+($E1032*'fnd base rates'!M$8)
+($F1032*'fnd base rates'!M$9)
+($G1032*'fnd base rates'!M$10)
+($H1032*'fnd base rates'!M$11)
+($I1032*'fnd base rates'!M$12)
+($J1032*'fnd base rates'!M$13)
+($K1032*'fnd base rates'!M$14)
+($M1032*'fnd base rates'!M$16)
+($N1032*'fnd base rates'!M$17)
+($O1032*'fnd base rates'!M$18)
+($P1032*VLOOKUP($S1032+12,rate_basefnd,13)))</f>
        <v>0</v>
      </c>
      <c r="AF1032" s="3">
        <f t="shared" si="225"/>
        <v>13956.364674399996</v>
      </c>
      <c r="AH1032" s="205">
        <f t="shared" si="226"/>
        <v>3517239261</v>
      </c>
      <c r="AI1032" s="3" t="str">
        <f t="shared" si="216"/>
        <v>3517</v>
      </c>
      <c r="AJ1032" s="1" t="str">
        <f t="shared" si="217"/>
        <v>239</v>
      </c>
      <c r="AK1032" s="1" t="str">
        <f t="shared" si="218"/>
        <v>261</v>
      </c>
      <c r="AL1032" s="3">
        <f t="shared" si="227"/>
        <v>1</v>
      </c>
      <c r="AM1032" s="3">
        <f t="shared" si="224"/>
        <v>1</v>
      </c>
      <c r="AN1032" s="3">
        <f t="shared" si="228"/>
        <v>13956.364674399996</v>
      </c>
      <c r="AO1032" s="3">
        <f t="shared" si="229"/>
        <v>13956</v>
      </c>
      <c r="AP1032" s="3">
        <f t="shared" si="230"/>
        <v>-7756</v>
      </c>
      <c r="AQ1032" s="3">
        <v>21712</v>
      </c>
      <c r="AS1032" s="68"/>
      <c r="AT1032" s="68"/>
      <c r="AX1032" s="4">
        <f t="shared" si="221"/>
        <v>0</v>
      </c>
      <c r="AZ1032" s="4">
        <f t="shared" si="222"/>
        <v>0</v>
      </c>
      <c r="BB1032" s="4"/>
    </row>
    <row r="1033" spans="1:54" s="3" customFormat="1">
      <c r="A1033" s="205" t="str">
        <f t="shared" si="223"/>
        <v>3517</v>
      </c>
      <c r="B1033" s="1">
        <v>3517239285</v>
      </c>
      <c r="C1033" s="7" t="s">
        <v>150</v>
      </c>
      <c r="D1033" s="8">
        <f>'fnd enro'!D1033</f>
        <v>0</v>
      </c>
      <c r="E1033" s="8">
        <f>'fnd enro'!E1033</f>
        <v>0</v>
      </c>
      <c r="F1033" s="8">
        <f>'fnd enro'!F1033</f>
        <v>0</v>
      </c>
      <c r="G1033" s="8">
        <f>'fnd enro'!G1033</f>
        <v>0</v>
      </c>
      <c r="H1033" s="8">
        <f>'fnd enro'!H1033</f>
        <v>0</v>
      </c>
      <c r="I1033" s="8">
        <f>'fnd enro'!I1033</f>
        <v>1</v>
      </c>
      <c r="J1033" s="8">
        <f>'fnd enro'!J1033</f>
        <v>0</v>
      </c>
      <c r="K1033" s="9">
        <f>'fnd enro'!K1033</f>
        <v>0.04</v>
      </c>
      <c r="L1033" s="8">
        <f>'fnd enro'!L1033</f>
        <v>0</v>
      </c>
      <c r="M1033" s="8">
        <f>'fnd enro'!M1033</f>
        <v>0</v>
      </c>
      <c r="N1033" s="8">
        <f>'fnd enro'!N1033</f>
        <v>0</v>
      </c>
      <c r="O1033" s="8">
        <f>'fnd enro'!O1033</f>
        <v>0</v>
      </c>
      <c r="P1033" s="8">
        <f>'fnd enro'!P1033</f>
        <v>1</v>
      </c>
      <c r="Q1033" s="8">
        <f>'fnd enro'!R1033</f>
        <v>1</v>
      </c>
      <c r="R1033" s="9">
        <f t="shared" si="212"/>
        <v>1.0369999999999999</v>
      </c>
      <c r="S1033" s="8">
        <f>VALUE('fnd enro'!Q1033)</f>
        <v>9</v>
      </c>
      <c r="T1033" s="1"/>
      <c r="U1033" s="68">
        <f>(($D1033*'fnd base rates'!C$7)
+($E1033*'fnd base rates'!C$8)
+($F1033*'fnd base rates'!C$9)
+($G1033*'fnd base rates'!C$10)
+($H1033*'fnd base rates'!C$11)
+($I1033*'fnd base rates'!C$12)
+($J1033*'fnd base rates'!C$13)
+($K1033*'fnd base rates'!C$14)
+($M1033*'fnd base rates'!C$16)
+($N1033*'fnd base rates'!C$17)
+($O1033*'fnd base rates'!C$18)
+($P1033*VLOOKUP($S1033+12,rate_basefnd,3)))
*$R1033</f>
        <v>731.73955439999997</v>
      </c>
      <c r="V1033" s="68">
        <f>(($D1033*'fnd base rates'!D$7)
+($E1033*'fnd base rates'!D$8)
+($F1033*'fnd base rates'!D$9)
+($G1033*'fnd base rates'!D$10)
+($H1033*'fnd base rates'!D$11)
+($I1033*'fnd base rates'!D$12)
+($J1033*'fnd base rates'!D$13)
+($K1033*'fnd base rates'!D$14)
+($M1033*'fnd base rates'!D$16)
+($N1033*'fnd base rates'!D$17)
+($O1033*'fnd base rates'!D$18)
+($P1033*VLOOKUP($S1033+12,rate_basefnd,4)))
*$R1033</f>
        <v>1400.7899699999998</v>
      </c>
      <c r="W1033" s="68">
        <f>(($D1033*'fnd base rates'!E$7)
+($E1033*'fnd base rates'!E$8)
+($F1033*'fnd base rates'!E$9)
+($G1033*'fnd base rates'!E$10)
+($H1033*'fnd base rates'!E$11)
+($I1033*'fnd base rates'!E$12)
+($J1033*'fnd base rates'!E$13)
+($K1033*'fnd base rates'!E$14)
+($M1033*'fnd base rates'!E$16)
+($N1033*'fnd base rates'!E$17)
+($O1033*'fnd base rates'!E$18)
+($P1033*VLOOKUP($S1033+12,rate_basefnd,5)))
*$R1033</f>
        <v>10748.972479599997</v>
      </c>
      <c r="X1033" s="68">
        <f>(($D1033*'fnd base rates'!F$7)
+($E1033*'fnd base rates'!F$8)
+($F1033*'fnd base rates'!F$9)
+($G1033*'fnd base rates'!F$10)
+($H1033*'fnd base rates'!F$11)
+($I1033*'fnd base rates'!F$12)
+($J1033*'fnd base rates'!F$13)
+($K1033*'fnd base rates'!F$14)
+($M1033*'fnd base rates'!F$16)
+($N1033*'fnd base rates'!F$17)
+($O1033*'fnd base rates'!F$18)
+($P1033*VLOOKUP($S1033+12,rate_basefnd,6)))
*$R1033</f>
        <v>1034.7733535999998</v>
      </c>
      <c r="Y1033" s="68">
        <f>(($D1033*'fnd base rates'!G$7)
+($E1033*'fnd base rates'!G$8)
+($F1033*'fnd base rates'!G$9)
+($G1033*'fnd base rates'!G$10)
+($H1033*'fnd base rates'!G$11)
+($I1033*'fnd base rates'!G$12)
+($J1033*'fnd base rates'!G$13)
+($K1033*'fnd base rates'!G$14)
+($M1033*'fnd base rates'!G$16)
+($N1033*'fnd base rates'!G$17)
+($O1033*'fnd base rates'!G$18)
+($P1033*VLOOKUP($S1033+12,rate_basefnd,7)))
*$R1033</f>
        <v>435.86188479999993</v>
      </c>
      <c r="Z1033" s="68">
        <f>(($D1033*'fnd base rates'!H$7)
+($E1033*'fnd base rates'!H$8)
+($F1033*'fnd base rates'!H$9)
+($G1033*'fnd base rates'!H$10)
+($H1033*'fnd base rates'!H$11)
+($I1033*'fnd base rates'!H$12)
+($J1033*'fnd base rates'!H$13)
+($K1033*'fnd base rates'!H$14)
+($M1033*'fnd base rates'!H$16)
+($N1033*'fnd base rates'!H$17)
+($O1033*'fnd base rates'!H$18)
+($P1033*VLOOKUP($S1033+12,rate_basefnd,8)))</f>
        <v>955.70399999999995</v>
      </c>
      <c r="AA1033" s="68">
        <f>(($D1033*'fnd base rates'!I$7)
+($E1033*'fnd base rates'!I$8)
+($F1033*'fnd base rates'!I$9)
+($G1033*'fnd base rates'!I$10)
+($H1033*'fnd base rates'!I$11)
+($I1033*'fnd base rates'!I$12)
+($J1033*'fnd base rates'!I$13)
+($K1033*'fnd base rates'!I$14)
+($M1033*'fnd base rates'!I$16)
+($N1033*'fnd base rates'!I$17)
+($O1033*'fnd base rates'!I$18)
+($P1033*VLOOKUP($S1033+12,rate_basefnd,9)))
*$R1033</f>
        <v>695.79588999999999</v>
      </c>
      <c r="AB1033" s="68">
        <f>(($D1033*'fnd base rates'!J$7)
+($E1033*'fnd base rates'!J$8)
+($F1033*'fnd base rates'!J$9)
+($G1033*'fnd base rates'!J$10)
+($H1033*'fnd base rates'!J$11)
+($I1033*'fnd base rates'!J$12)
+($J1033*'fnd base rates'!J$13)
+($K1033*'fnd base rates'!J$14)
+($M1033*'fnd base rates'!J$16)
+($N1033*'fnd base rates'!J$17)
+($O1033*'fnd base rates'!J$18)
+($P1033*VLOOKUP($S1033+12,rate_basefnd,10)))
*$R1033</f>
        <v>1729.4671199999998</v>
      </c>
      <c r="AC1033" s="68">
        <f>(($D1033*'fnd base rates'!K$7)
+($E1033*'fnd base rates'!K$8)
+($F1033*'fnd base rates'!K$9)
+($G1033*'fnd base rates'!K$10)
+($H1033*'fnd base rates'!K$11)
+($I1033*'fnd base rates'!K$12)
+($J1033*'fnd base rates'!K$13)
+($K1033*'fnd base rates'!K$14)
+($M1033*'fnd base rates'!K$16)
+($N1033*'fnd base rates'!K$17)
+($O1033*'fnd base rates'!K$18)
+($P1033*VLOOKUP($S1033+12,rate_basefnd,11)))
*$R1033</f>
        <v>1328.2787819999999</v>
      </c>
      <c r="AD1033" s="68">
        <f>(($D1033*'fnd base rates'!L$7)
+($E1033*'fnd base rates'!L$8)
+($F1033*'fnd base rates'!L$9)
+($G1033*'fnd base rates'!L$10)
+($H1033*'fnd base rates'!L$11)
+($I1033*'fnd base rates'!L$12)
+($J1033*'fnd base rates'!L$13)
+($K1033*'fnd base rates'!L$14)
+($M1033*'fnd base rates'!L$16)
+($N1033*'fnd base rates'!L$17)
+($O1033*'fnd base rates'!L$18)
+($P1033*VLOOKUP($S1033+12,rate_basefnd,12)))</f>
        <v>3085.7488000000003</v>
      </c>
      <c r="AE1033" s="68">
        <f>(($D1033*'fnd base rates'!M$7)
+($E1033*'fnd base rates'!M$8)
+($F1033*'fnd base rates'!M$9)
+($G1033*'fnd base rates'!M$10)
+($H1033*'fnd base rates'!M$11)
+($I1033*'fnd base rates'!M$12)
+($J1033*'fnd base rates'!M$13)
+($K1033*'fnd base rates'!M$14)
+($M1033*'fnd base rates'!M$16)
+($N1033*'fnd base rates'!M$17)
+($O1033*'fnd base rates'!M$18)
+($P1033*VLOOKUP($S1033+12,rate_basefnd,13)))</f>
        <v>0</v>
      </c>
      <c r="AF1033" s="3">
        <f t="shared" si="225"/>
        <v>22147.131834399999</v>
      </c>
      <c r="AH1033" s="205">
        <f t="shared" si="226"/>
        <v>3517239285</v>
      </c>
      <c r="AI1033" s="3" t="str">
        <f t="shared" si="216"/>
        <v>3517</v>
      </c>
      <c r="AJ1033" s="1" t="str">
        <f t="shared" si="217"/>
        <v>239</v>
      </c>
      <c r="AK1033" s="1" t="str">
        <f t="shared" si="218"/>
        <v>285</v>
      </c>
      <c r="AL1033" s="3">
        <f t="shared" si="227"/>
        <v>1</v>
      </c>
      <c r="AM1033" s="3">
        <f t="shared" si="224"/>
        <v>1</v>
      </c>
      <c r="AN1033" s="3">
        <f t="shared" si="228"/>
        <v>22147.131834399999</v>
      </c>
      <c r="AO1033" s="3">
        <f t="shared" si="229"/>
        <v>22147</v>
      </c>
      <c r="AP1033" s="3">
        <f t="shared" si="230"/>
        <v>2745</v>
      </c>
      <c r="AQ1033" s="3">
        <v>19402</v>
      </c>
      <c r="AS1033" s="68"/>
      <c r="AT1033" s="68"/>
      <c r="AX1033" s="4">
        <f t="shared" si="221"/>
        <v>0</v>
      </c>
      <c r="AZ1033" s="4">
        <f t="shared" si="222"/>
        <v>0</v>
      </c>
      <c r="BB1033" s="4"/>
    </row>
    <row r="1034" spans="1:54" s="3" customFormat="1">
      <c r="A1034" s="205" t="str">
        <f t="shared" si="223"/>
        <v>3517</v>
      </c>
      <c r="B1034" s="1">
        <v>3517239293</v>
      </c>
      <c r="C1034" s="7" t="s">
        <v>150</v>
      </c>
      <c r="D1034" s="8">
        <f>'fnd enro'!D1034</f>
        <v>0</v>
      </c>
      <c r="E1034" s="8">
        <f>'fnd enro'!E1034</f>
        <v>0</v>
      </c>
      <c r="F1034" s="8">
        <f>'fnd enro'!F1034</f>
        <v>0</v>
      </c>
      <c r="G1034" s="8">
        <f>'fnd enro'!G1034</f>
        <v>0</v>
      </c>
      <c r="H1034" s="8">
        <f>'fnd enro'!H1034</f>
        <v>0</v>
      </c>
      <c r="I1034" s="8">
        <f>'fnd enro'!I1034</f>
        <v>5</v>
      </c>
      <c r="J1034" s="8">
        <f>'fnd enro'!J1034</f>
        <v>0</v>
      </c>
      <c r="K1034" s="9">
        <f>'fnd enro'!K1034</f>
        <v>0.2</v>
      </c>
      <c r="L1034" s="8">
        <f>'fnd enro'!L1034</f>
        <v>0</v>
      </c>
      <c r="M1034" s="8">
        <f>'fnd enro'!M1034</f>
        <v>0</v>
      </c>
      <c r="N1034" s="8">
        <f>'fnd enro'!N1034</f>
        <v>0</v>
      </c>
      <c r="O1034" s="8">
        <f>'fnd enro'!O1034</f>
        <v>0</v>
      </c>
      <c r="P1034" s="8">
        <f>'fnd enro'!P1034</f>
        <v>4</v>
      </c>
      <c r="Q1034" s="8">
        <f>'fnd enro'!R1034</f>
        <v>5</v>
      </c>
      <c r="R1034" s="9">
        <f t="shared" ref="R1034:R1063" si="231">VLOOKUP(B1034,charterinfo_b,6)</f>
        <v>1.0369999999999999</v>
      </c>
      <c r="S1034" s="8">
        <f>VALUE('fnd enro'!Q1034)</f>
        <v>10</v>
      </c>
      <c r="T1034" s="1"/>
      <c r="U1034" s="68">
        <f>(($D1034*'fnd base rates'!C$7)
+($E1034*'fnd base rates'!C$8)
+($F1034*'fnd base rates'!C$9)
+($G1034*'fnd base rates'!C$10)
+($H1034*'fnd base rates'!C$11)
+($I1034*'fnd base rates'!C$12)
+($J1034*'fnd base rates'!C$13)
+($K1034*'fnd base rates'!C$14)
+($M1034*'fnd base rates'!C$16)
+($N1034*'fnd base rates'!C$17)
+($O1034*'fnd base rates'!C$18)
+($P1034*VLOOKUP($S1034+12,rate_basefnd,3)))
*$R1034</f>
        <v>3584.3967219999995</v>
      </c>
      <c r="V1034" s="68">
        <f>(($D1034*'fnd base rates'!D$7)
+($E1034*'fnd base rates'!D$8)
+($F1034*'fnd base rates'!D$9)
+($G1034*'fnd base rates'!D$10)
+($H1034*'fnd base rates'!D$11)
+($I1034*'fnd base rates'!D$12)
+($J1034*'fnd base rates'!D$13)
+($K1034*'fnd base rates'!D$14)
+($M1034*'fnd base rates'!D$16)
+($N1034*'fnd base rates'!D$17)
+($O1034*'fnd base rates'!D$18)
+($P1034*VLOOKUP($S1034+12,rate_basefnd,4)))
*$R1034</f>
        <v>6652.1683399999993</v>
      </c>
      <c r="W1034" s="68">
        <f>(($D1034*'fnd base rates'!E$7)
+($E1034*'fnd base rates'!E$8)
+($F1034*'fnd base rates'!E$9)
+($G1034*'fnd base rates'!E$10)
+($H1034*'fnd base rates'!E$11)
+($I1034*'fnd base rates'!E$12)
+($J1034*'fnd base rates'!E$13)
+($K1034*'fnd base rates'!E$14)
+($M1034*'fnd base rates'!E$16)
+($N1034*'fnd base rates'!E$17)
+($O1034*'fnd base rates'!E$18)
+($P1034*VLOOKUP($S1034+12,rate_basefnd,5)))
*$R1034</f>
        <v>50310.753937999994</v>
      </c>
      <c r="X1034" s="68">
        <f>(($D1034*'fnd base rates'!F$7)
+($E1034*'fnd base rates'!F$8)
+($F1034*'fnd base rates'!F$9)
+($G1034*'fnd base rates'!F$10)
+($H1034*'fnd base rates'!F$11)
+($I1034*'fnd base rates'!F$12)
+($J1034*'fnd base rates'!F$13)
+($K1034*'fnd base rates'!F$14)
+($M1034*'fnd base rates'!F$16)
+($N1034*'fnd base rates'!F$17)
+($O1034*'fnd base rates'!F$18)
+($P1034*VLOOKUP($S1034+12,rate_basefnd,6)))
*$R1034</f>
        <v>5173.866767999999</v>
      </c>
      <c r="Y1034" s="68">
        <f>(($D1034*'fnd base rates'!G$7)
+($E1034*'fnd base rates'!G$8)
+($F1034*'fnd base rates'!G$9)
+($G1034*'fnd base rates'!G$10)
+($H1034*'fnd base rates'!G$11)
+($I1034*'fnd base rates'!G$12)
+($J1034*'fnd base rates'!G$13)
+($K1034*'fnd base rates'!G$14)
+($M1034*'fnd base rates'!G$16)
+($N1034*'fnd base rates'!G$17)
+($O1034*'fnd base rates'!G$18)
+($P1034*VLOOKUP($S1034+12,rate_basefnd,7)))
*$R1034</f>
        <v>2012.7050039999999</v>
      </c>
      <c r="Z1034" s="68">
        <f>(($D1034*'fnd base rates'!H$7)
+($E1034*'fnd base rates'!H$8)
+($F1034*'fnd base rates'!H$9)
+($G1034*'fnd base rates'!H$10)
+($H1034*'fnd base rates'!H$11)
+($I1034*'fnd base rates'!H$12)
+($J1034*'fnd base rates'!H$13)
+($K1034*'fnd base rates'!H$14)
+($M1034*'fnd base rates'!H$16)
+($N1034*'fnd base rates'!H$17)
+($O1034*'fnd base rates'!H$18)
+($P1034*VLOOKUP($S1034+12,rate_basefnd,8)))</f>
        <v>4753.96</v>
      </c>
      <c r="AA1034" s="68">
        <f>(($D1034*'fnd base rates'!I$7)
+($E1034*'fnd base rates'!I$8)
+($F1034*'fnd base rates'!I$9)
+($G1034*'fnd base rates'!I$10)
+($H1034*'fnd base rates'!I$11)
+($I1034*'fnd base rates'!I$12)
+($J1034*'fnd base rates'!I$13)
+($K1034*'fnd base rates'!I$14)
+($M1034*'fnd base rates'!I$16)
+($N1034*'fnd base rates'!I$17)
+($O1034*'fnd base rates'!I$18)
+($P1034*VLOOKUP($S1034+12,rate_basefnd,9)))
*$R1034</f>
        <v>3339.9695999999999</v>
      </c>
      <c r="AB1034" s="68">
        <f>(($D1034*'fnd base rates'!J$7)
+($E1034*'fnd base rates'!J$8)
+($F1034*'fnd base rates'!J$9)
+($G1034*'fnd base rates'!J$10)
+($H1034*'fnd base rates'!J$11)
+($I1034*'fnd base rates'!J$12)
+($J1034*'fnd base rates'!J$13)
+($K1034*'fnd base rates'!J$14)
+($M1034*'fnd base rates'!J$16)
+($N1034*'fnd base rates'!J$17)
+($O1034*'fnd base rates'!J$18)
+($P1034*VLOOKUP($S1034+12,rate_basefnd,10)))
*$R1034</f>
        <v>7924.72289</v>
      </c>
      <c r="AC1034" s="68">
        <f>(($D1034*'fnd base rates'!K$7)
+($E1034*'fnd base rates'!K$8)
+($F1034*'fnd base rates'!K$9)
+($G1034*'fnd base rates'!K$10)
+($H1034*'fnd base rates'!K$11)
+($I1034*'fnd base rates'!K$12)
+($J1034*'fnd base rates'!K$13)
+($K1034*'fnd base rates'!K$14)
+($M1034*'fnd base rates'!K$16)
+($N1034*'fnd base rates'!K$17)
+($O1034*'fnd base rates'!K$18)
+($P1034*VLOOKUP($S1034+12,rate_basefnd,11)))
*$R1034</f>
        <v>6641.3939099999998</v>
      </c>
      <c r="AD1034" s="68">
        <f>(($D1034*'fnd base rates'!L$7)
+($E1034*'fnd base rates'!L$8)
+($F1034*'fnd base rates'!L$9)
+($G1034*'fnd base rates'!L$10)
+($H1034*'fnd base rates'!L$11)
+($I1034*'fnd base rates'!L$12)
+($J1034*'fnd base rates'!L$13)
+($K1034*'fnd base rates'!L$14)
+($M1034*'fnd base rates'!L$16)
+($N1034*'fnd base rates'!L$17)
+($O1034*'fnd base rates'!L$18)
+($P1034*VLOOKUP($S1034+12,rate_basefnd,12)))</f>
        <v>14807.513999999999</v>
      </c>
      <c r="AE1034" s="68">
        <f>(($D1034*'fnd base rates'!M$7)
+($E1034*'fnd base rates'!M$8)
+($F1034*'fnd base rates'!M$9)
+($G1034*'fnd base rates'!M$10)
+($H1034*'fnd base rates'!M$11)
+($I1034*'fnd base rates'!M$12)
+($J1034*'fnd base rates'!M$13)
+($K1034*'fnd base rates'!M$14)
+($M1034*'fnd base rates'!M$16)
+($N1034*'fnd base rates'!M$17)
+($O1034*'fnd base rates'!M$18)
+($P1034*VLOOKUP($S1034+12,rate_basefnd,13)))</f>
        <v>0</v>
      </c>
      <c r="AF1034" s="3">
        <f t="shared" si="225"/>
        <v>105201.45117199999</v>
      </c>
      <c r="AH1034" s="205">
        <f t="shared" si="226"/>
        <v>3517239293</v>
      </c>
      <c r="AI1034" s="3" t="str">
        <f t="shared" si="216"/>
        <v>3517</v>
      </c>
      <c r="AJ1034" s="1" t="str">
        <f t="shared" si="217"/>
        <v>239</v>
      </c>
      <c r="AK1034" s="1" t="str">
        <f t="shared" si="218"/>
        <v>293</v>
      </c>
      <c r="AL1034" s="3">
        <f t="shared" si="227"/>
        <v>1</v>
      </c>
      <c r="AM1034" s="3">
        <f t="shared" si="224"/>
        <v>5</v>
      </c>
      <c r="AN1034" s="3">
        <f t="shared" si="228"/>
        <v>105201.45117199999</v>
      </c>
      <c r="AO1034" s="3">
        <f t="shared" si="229"/>
        <v>21040</v>
      </c>
      <c r="AP1034" s="3">
        <f t="shared" si="230"/>
        <v>6251</v>
      </c>
      <c r="AQ1034" s="3">
        <v>14789</v>
      </c>
      <c r="AS1034" s="68"/>
      <c r="AT1034" s="68"/>
      <c r="AX1034" s="4">
        <f t="shared" si="221"/>
        <v>0</v>
      </c>
      <c r="AZ1034" s="4">
        <f t="shared" si="222"/>
        <v>0</v>
      </c>
      <c r="BB1034" s="4"/>
    </row>
    <row r="1035" spans="1:54" s="3" customFormat="1">
      <c r="A1035" s="205" t="str">
        <f t="shared" si="223"/>
        <v>3517</v>
      </c>
      <c r="B1035" s="1">
        <v>3517239310</v>
      </c>
      <c r="C1035" s="7" t="s">
        <v>150</v>
      </c>
      <c r="D1035" s="8">
        <f>'fnd enro'!D1035</f>
        <v>0</v>
      </c>
      <c r="E1035" s="8">
        <f>'fnd enro'!E1035</f>
        <v>0</v>
      </c>
      <c r="F1035" s="8">
        <f>'fnd enro'!F1035</f>
        <v>0</v>
      </c>
      <c r="G1035" s="8">
        <f>'fnd enro'!G1035</f>
        <v>0</v>
      </c>
      <c r="H1035" s="8">
        <f>'fnd enro'!H1035</f>
        <v>0</v>
      </c>
      <c r="I1035" s="8">
        <f>'fnd enro'!I1035</f>
        <v>42</v>
      </c>
      <c r="J1035" s="8">
        <f>'fnd enro'!J1035</f>
        <v>0</v>
      </c>
      <c r="K1035" s="9">
        <f>'fnd enro'!K1035</f>
        <v>1.68</v>
      </c>
      <c r="L1035" s="8">
        <f>'fnd enro'!L1035</f>
        <v>0</v>
      </c>
      <c r="M1035" s="8">
        <f>'fnd enro'!M1035</f>
        <v>0</v>
      </c>
      <c r="N1035" s="8">
        <f>'fnd enro'!N1035</f>
        <v>0</v>
      </c>
      <c r="O1035" s="8">
        <f>'fnd enro'!O1035</f>
        <v>0</v>
      </c>
      <c r="P1035" s="8">
        <f>'fnd enro'!P1035</f>
        <v>35</v>
      </c>
      <c r="Q1035" s="8">
        <f>'fnd enro'!R1035</f>
        <v>42</v>
      </c>
      <c r="R1035" s="9">
        <f t="shared" si="231"/>
        <v>1.0369999999999999</v>
      </c>
      <c r="S1035" s="8">
        <f>VALUE('fnd enro'!Q1035)</f>
        <v>10</v>
      </c>
      <c r="T1035" s="1"/>
      <c r="U1035" s="68">
        <f>(($D1035*'fnd base rates'!C$7)
+($E1035*'fnd base rates'!C$8)
+($F1035*'fnd base rates'!C$9)
+($G1035*'fnd base rates'!C$10)
+($H1035*'fnd base rates'!C$11)
+($I1035*'fnd base rates'!C$12)
+($J1035*'fnd base rates'!C$13)
+($K1035*'fnd base rates'!C$14)
+($M1035*'fnd base rates'!C$16)
+($N1035*'fnd base rates'!C$17)
+($O1035*'fnd base rates'!C$18)
+($P1035*VLOOKUP($S1035+12,rate_basefnd,3)))
*$R1035</f>
        <v>30275.236154800001</v>
      </c>
      <c r="V1035" s="68">
        <f>(($D1035*'fnd base rates'!D$7)
+($E1035*'fnd base rates'!D$8)
+($F1035*'fnd base rates'!D$9)
+($G1035*'fnd base rates'!D$10)
+($H1035*'fnd base rates'!D$11)
+($I1035*'fnd base rates'!D$12)
+($J1035*'fnd base rates'!D$13)
+($K1035*'fnd base rates'!D$14)
+($M1035*'fnd base rates'!D$16)
+($N1035*'fnd base rates'!D$17)
+($O1035*'fnd base rates'!D$18)
+($P1035*VLOOKUP($S1035+12,rate_basefnd,4)))
*$R1035</f>
        <v>56666.22206</v>
      </c>
      <c r="W1035" s="68">
        <f>(($D1035*'fnd base rates'!E$7)
+($E1035*'fnd base rates'!E$8)
+($F1035*'fnd base rates'!E$9)
+($G1035*'fnd base rates'!E$10)
+($H1035*'fnd base rates'!E$11)
+($I1035*'fnd base rates'!E$12)
+($J1035*'fnd base rates'!E$13)
+($K1035*'fnd base rates'!E$14)
+($M1035*'fnd base rates'!E$16)
+($N1035*'fnd base rates'!E$17)
+($O1035*'fnd base rates'!E$18)
+($P1035*VLOOKUP($S1035+12,rate_basefnd,5)))
*$R1035</f>
        <v>430302.73893319996</v>
      </c>
      <c r="X1035" s="68">
        <f>(($D1035*'fnd base rates'!F$7)
+($E1035*'fnd base rates'!F$8)
+($F1035*'fnd base rates'!F$9)
+($G1035*'fnd base rates'!F$10)
+($H1035*'fnd base rates'!F$11)
+($I1035*'fnd base rates'!F$12)
+($J1035*'fnd base rates'!F$13)
+($K1035*'fnd base rates'!F$14)
+($M1035*'fnd base rates'!F$16)
+($N1035*'fnd base rates'!F$17)
+($O1035*'fnd base rates'!F$18)
+($P1035*VLOOKUP($S1035+12,rate_basefnd,6)))
*$R1035</f>
        <v>43460.480851199995</v>
      </c>
      <c r="Y1035" s="68">
        <f>(($D1035*'fnd base rates'!G$7)
+($E1035*'fnd base rates'!G$8)
+($F1035*'fnd base rates'!G$9)
+($G1035*'fnd base rates'!G$10)
+($H1035*'fnd base rates'!G$11)
+($I1035*'fnd base rates'!G$12)
+($J1035*'fnd base rates'!G$13)
+($K1035*'fnd base rates'!G$14)
+($M1035*'fnd base rates'!G$16)
+($N1035*'fnd base rates'!G$17)
+($O1035*'fnd base rates'!G$18)
+($P1035*VLOOKUP($S1035+12,rate_basefnd,7)))
*$R1035</f>
        <v>17279.921741599996</v>
      </c>
      <c r="Z1035" s="68">
        <f>(($D1035*'fnd base rates'!H$7)
+($E1035*'fnd base rates'!H$8)
+($F1035*'fnd base rates'!H$9)
+($G1035*'fnd base rates'!H$10)
+($H1035*'fnd base rates'!H$11)
+($I1035*'fnd base rates'!H$12)
+($J1035*'fnd base rates'!H$13)
+($K1035*'fnd base rates'!H$14)
+($M1035*'fnd base rates'!H$16)
+($N1035*'fnd base rates'!H$17)
+($O1035*'fnd base rates'!H$18)
+($P1035*VLOOKUP($S1035+12,rate_basefnd,8)))</f>
        <v>39988.438000000002</v>
      </c>
      <c r="AA1035" s="68">
        <f>(($D1035*'fnd base rates'!I$7)
+($E1035*'fnd base rates'!I$8)
+($F1035*'fnd base rates'!I$9)
+($G1035*'fnd base rates'!I$10)
+($H1035*'fnd base rates'!I$11)
+($I1035*'fnd base rates'!I$12)
+($J1035*'fnd base rates'!I$13)
+($K1035*'fnd base rates'!I$14)
+($M1035*'fnd base rates'!I$16)
+($N1035*'fnd base rates'!I$17)
+($O1035*'fnd base rates'!I$18)
+($P1035*VLOOKUP($S1035+12,rate_basefnd,9)))
*$R1035</f>
        <v>28367.228329999998</v>
      </c>
      <c r="AB1035" s="68">
        <f>(($D1035*'fnd base rates'!J$7)
+($E1035*'fnd base rates'!J$8)
+($F1035*'fnd base rates'!J$9)
+($G1035*'fnd base rates'!J$10)
+($H1035*'fnd base rates'!J$11)
+($I1035*'fnd base rates'!J$12)
+($J1035*'fnd base rates'!J$13)
+($K1035*'fnd base rates'!J$14)
+($M1035*'fnd base rates'!J$16)
+($N1035*'fnd base rates'!J$17)
+($O1035*'fnd base rates'!J$18)
+($P1035*VLOOKUP($S1035+12,rate_basefnd,10)))
*$R1035</f>
        <v>68186.255059999996</v>
      </c>
      <c r="AC1035" s="68">
        <f>(($D1035*'fnd base rates'!K$7)
+($E1035*'fnd base rates'!K$8)
+($F1035*'fnd base rates'!K$9)
+($G1035*'fnd base rates'!K$10)
+($H1035*'fnd base rates'!K$11)
+($I1035*'fnd base rates'!K$12)
+($J1035*'fnd base rates'!K$13)
+($K1035*'fnd base rates'!K$14)
+($M1035*'fnd base rates'!K$16)
+($N1035*'fnd base rates'!K$17)
+($O1035*'fnd base rates'!K$18)
+($P1035*VLOOKUP($S1035+12,rate_basefnd,11)))
*$R1035</f>
        <v>55787.708843999993</v>
      </c>
      <c r="AD1035" s="68">
        <f>(($D1035*'fnd base rates'!L$7)
+($E1035*'fnd base rates'!L$8)
+($F1035*'fnd base rates'!L$9)
+($G1035*'fnd base rates'!L$10)
+($H1035*'fnd base rates'!L$11)
+($I1035*'fnd base rates'!L$12)
+($J1035*'fnd base rates'!L$13)
+($K1035*'fnd base rates'!L$14)
+($M1035*'fnd base rates'!L$16)
+($N1035*'fnd base rates'!L$17)
+($O1035*'fnd base rates'!L$18)
+($P1035*VLOOKUP($S1035+12,rate_basefnd,12)))</f>
        <v>125774.8296</v>
      </c>
      <c r="AE1035" s="68">
        <f>(($D1035*'fnd base rates'!M$7)
+($E1035*'fnd base rates'!M$8)
+($F1035*'fnd base rates'!M$9)
+($G1035*'fnd base rates'!M$10)
+($H1035*'fnd base rates'!M$11)
+($I1035*'fnd base rates'!M$12)
+($J1035*'fnd base rates'!M$13)
+($K1035*'fnd base rates'!M$14)
+($M1035*'fnd base rates'!M$16)
+($N1035*'fnd base rates'!M$17)
+($O1035*'fnd base rates'!M$18)
+($P1035*VLOOKUP($S1035+12,rate_basefnd,13)))</f>
        <v>0</v>
      </c>
      <c r="AF1035" s="3">
        <f t="shared" si="225"/>
        <v>896089.05957479984</v>
      </c>
      <c r="AH1035" s="205">
        <f t="shared" si="226"/>
        <v>3517239310</v>
      </c>
      <c r="AI1035" s="3" t="str">
        <f t="shared" ref="AI1035:AI1063" si="232">IF($B1035&lt;499999999,MID($B1035,1,3),MID($B1035,1,4))</f>
        <v>3517</v>
      </c>
      <c r="AJ1035" s="1" t="str">
        <f t="shared" ref="AJ1035:AJ1063" si="233">IF($B1035&lt;499999999,MID($B1035,4,3),MID($B1035,5,3))</f>
        <v>239</v>
      </c>
      <c r="AK1035" s="1" t="str">
        <f t="shared" ref="AK1035:AK1063" si="234">IF($B1035&lt;499999999,MID($B1035,7,3),MID($B1035,8,3))</f>
        <v>310</v>
      </c>
      <c r="AL1035" s="3">
        <f t="shared" si="227"/>
        <v>1</v>
      </c>
      <c r="AM1035" s="3">
        <f t="shared" si="224"/>
        <v>42</v>
      </c>
      <c r="AN1035" s="3">
        <f t="shared" si="228"/>
        <v>896089.05957479984</v>
      </c>
      <c r="AO1035" s="3">
        <f t="shared" si="229"/>
        <v>21335</v>
      </c>
      <c r="AP1035" s="3">
        <f t="shared" si="230"/>
        <v>1933</v>
      </c>
      <c r="AQ1035" s="3">
        <v>19402</v>
      </c>
      <c r="AS1035" s="68"/>
      <c r="AT1035" s="68"/>
      <c r="AX1035" s="4">
        <f t="shared" ref="AX1035:AX1051" si="235">AY1035-AW1035</f>
        <v>0</v>
      </c>
      <c r="AZ1035" s="4">
        <f t="shared" ref="AZ1035:AZ1051" si="236">BA1035-AY1035</f>
        <v>0</v>
      </c>
      <c r="BB1035" s="4"/>
    </row>
    <row r="1036" spans="1:54" s="3" customFormat="1">
      <c r="A1036" s="205" t="str">
        <f t="shared" si="223"/>
        <v>3517</v>
      </c>
      <c r="B1036" s="1">
        <v>3517239323</v>
      </c>
      <c r="C1036" s="7" t="s">
        <v>150</v>
      </c>
      <c r="D1036" s="8">
        <f>'fnd enro'!D1036</f>
        <v>0</v>
      </c>
      <c r="E1036" s="8">
        <f>'fnd enro'!E1036</f>
        <v>0</v>
      </c>
      <c r="F1036" s="8">
        <f>'fnd enro'!F1036</f>
        <v>0</v>
      </c>
      <c r="G1036" s="8">
        <f>'fnd enro'!G1036</f>
        <v>0</v>
      </c>
      <c r="H1036" s="8">
        <f>'fnd enro'!H1036</f>
        <v>0</v>
      </c>
      <c r="I1036" s="8">
        <f>'fnd enro'!I1036</f>
        <v>1</v>
      </c>
      <c r="J1036" s="8">
        <f>'fnd enro'!J1036</f>
        <v>0</v>
      </c>
      <c r="K1036" s="9">
        <f>'fnd enro'!K1036</f>
        <v>0.04</v>
      </c>
      <c r="L1036" s="8">
        <f>'fnd enro'!L1036</f>
        <v>0</v>
      </c>
      <c r="M1036" s="8">
        <f>'fnd enro'!M1036</f>
        <v>0</v>
      </c>
      <c r="N1036" s="8">
        <f>'fnd enro'!N1036</f>
        <v>0</v>
      </c>
      <c r="O1036" s="8">
        <f>'fnd enro'!O1036</f>
        <v>0</v>
      </c>
      <c r="P1036" s="8">
        <f>'fnd enro'!P1036</f>
        <v>1</v>
      </c>
      <c r="Q1036" s="8">
        <f>'fnd enro'!R1036</f>
        <v>1</v>
      </c>
      <c r="R1036" s="9">
        <f t="shared" si="231"/>
        <v>1.0369999999999999</v>
      </c>
      <c r="S1036" s="8">
        <f>VALUE('fnd enro'!Q1036)</f>
        <v>5</v>
      </c>
      <c r="T1036" s="1"/>
      <c r="U1036" s="68">
        <f>(($D1036*'fnd base rates'!C$7)
+($E1036*'fnd base rates'!C$8)
+($F1036*'fnd base rates'!C$9)
+($G1036*'fnd base rates'!C$10)
+($H1036*'fnd base rates'!C$11)
+($I1036*'fnd base rates'!C$12)
+($J1036*'fnd base rates'!C$13)
+($K1036*'fnd base rates'!C$14)
+($M1036*'fnd base rates'!C$16)
+($N1036*'fnd base rates'!C$17)
+($O1036*'fnd base rates'!C$18)
+($P1036*VLOOKUP($S1036+12,rate_basefnd,3)))
*$R1036</f>
        <v>696.08749439999997</v>
      </c>
      <c r="V1036" s="68">
        <f>(($D1036*'fnd base rates'!D$7)
+($E1036*'fnd base rates'!D$8)
+($F1036*'fnd base rates'!D$9)
+($G1036*'fnd base rates'!D$10)
+($H1036*'fnd base rates'!D$11)
+($I1036*'fnd base rates'!D$12)
+($J1036*'fnd base rates'!D$13)
+($K1036*'fnd base rates'!D$14)
+($M1036*'fnd base rates'!D$16)
+($N1036*'fnd base rates'!D$17)
+($O1036*'fnd base rates'!D$18)
+($P1036*VLOOKUP($S1036+12,rate_basefnd,4)))
*$R1036</f>
        <v>1231.92489</v>
      </c>
      <c r="W1036" s="68">
        <f>(($D1036*'fnd base rates'!E$7)
+($E1036*'fnd base rates'!E$8)
+($F1036*'fnd base rates'!E$9)
+($G1036*'fnd base rates'!E$10)
+($H1036*'fnd base rates'!E$11)
+($I1036*'fnd base rates'!E$12)
+($J1036*'fnd base rates'!E$13)
+($K1036*'fnd base rates'!E$14)
+($M1036*'fnd base rates'!E$16)
+($N1036*'fnd base rates'!E$17)
+($O1036*'fnd base rates'!E$18)
+($P1036*VLOOKUP($S1036+12,rate_basefnd,5)))
*$R1036</f>
        <v>9100.5987595999977</v>
      </c>
      <c r="X1036" s="68">
        <f>(($D1036*'fnd base rates'!F$7)
+($E1036*'fnd base rates'!F$8)
+($F1036*'fnd base rates'!F$9)
+($G1036*'fnd base rates'!F$10)
+($H1036*'fnd base rates'!F$11)
+($I1036*'fnd base rates'!F$12)
+($J1036*'fnd base rates'!F$13)
+($K1036*'fnd base rates'!F$14)
+($M1036*'fnd base rates'!F$16)
+($N1036*'fnd base rates'!F$17)
+($O1036*'fnd base rates'!F$18)
+($P1036*VLOOKUP($S1036+12,rate_basefnd,6)))
*$R1036</f>
        <v>1034.7733535999998</v>
      </c>
      <c r="Y1036" s="68">
        <f>(($D1036*'fnd base rates'!G$7)
+($E1036*'fnd base rates'!G$8)
+($F1036*'fnd base rates'!G$9)
+($G1036*'fnd base rates'!G$10)
+($H1036*'fnd base rates'!G$11)
+($I1036*'fnd base rates'!G$12)
+($J1036*'fnd base rates'!G$13)
+($K1036*'fnd base rates'!G$14)
+($M1036*'fnd base rates'!G$16)
+($N1036*'fnd base rates'!G$17)
+($O1036*'fnd base rates'!G$18)
+($P1036*VLOOKUP($S1036+12,rate_basefnd,7)))
*$R1036</f>
        <v>355.89881479999991</v>
      </c>
      <c r="Z1036" s="68">
        <f>(($D1036*'fnd base rates'!H$7)
+($E1036*'fnd base rates'!H$8)
+($F1036*'fnd base rates'!H$9)
+($G1036*'fnd base rates'!H$10)
+($H1036*'fnd base rates'!H$11)
+($I1036*'fnd base rates'!H$12)
+($J1036*'fnd base rates'!H$13)
+($K1036*'fnd base rates'!H$14)
+($M1036*'fnd base rates'!H$16)
+($N1036*'fnd base rates'!H$17)
+($O1036*'fnd base rates'!H$18)
+($P1036*VLOOKUP($S1036+12,rate_basefnd,8)))</f>
        <v>943.89400000000001</v>
      </c>
      <c r="AA1036" s="68">
        <f>(($D1036*'fnd base rates'!I$7)
+($E1036*'fnd base rates'!I$8)
+($F1036*'fnd base rates'!I$9)
+($G1036*'fnd base rates'!I$10)
+($H1036*'fnd base rates'!I$11)
+($I1036*'fnd base rates'!I$12)
+($J1036*'fnd base rates'!I$13)
+($K1036*'fnd base rates'!I$14)
+($M1036*'fnd base rates'!I$16)
+($N1036*'fnd base rates'!I$17)
+($O1036*'fnd base rates'!I$18)
+($P1036*VLOOKUP($S1036+12,rate_basefnd,9)))
*$R1036</f>
        <v>629.06493999999998</v>
      </c>
      <c r="AB1036" s="68">
        <f>(($D1036*'fnd base rates'!J$7)
+($E1036*'fnd base rates'!J$8)
+($F1036*'fnd base rates'!J$9)
+($G1036*'fnd base rates'!J$10)
+($H1036*'fnd base rates'!J$11)
+($I1036*'fnd base rates'!J$12)
+($J1036*'fnd base rates'!J$13)
+($K1036*'fnd base rates'!J$14)
+($M1036*'fnd base rates'!J$16)
+($N1036*'fnd base rates'!J$17)
+($O1036*'fnd base rates'!J$18)
+($P1036*VLOOKUP($S1036+12,rate_basefnd,10)))
*$R1036</f>
        <v>1382.6217299999998</v>
      </c>
      <c r="AC1036" s="68">
        <f>(($D1036*'fnd base rates'!K$7)
+($E1036*'fnd base rates'!K$8)
+($F1036*'fnd base rates'!K$9)
+($G1036*'fnd base rates'!K$10)
+($H1036*'fnd base rates'!K$11)
+($I1036*'fnd base rates'!K$12)
+($J1036*'fnd base rates'!K$13)
+($K1036*'fnd base rates'!K$14)
+($M1036*'fnd base rates'!K$16)
+($N1036*'fnd base rates'!K$17)
+($O1036*'fnd base rates'!K$18)
+($P1036*VLOOKUP($S1036+12,rate_basefnd,11)))
*$R1036</f>
        <v>1328.2787819999999</v>
      </c>
      <c r="AD1036" s="68">
        <f>(($D1036*'fnd base rates'!L$7)
+($E1036*'fnd base rates'!L$8)
+($F1036*'fnd base rates'!L$9)
+($G1036*'fnd base rates'!L$10)
+($H1036*'fnd base rates'!L$11)
+($I1036*'fnd base rates'!L$12)
+($J1036*'fnd base rates'!L$13)
+($K1036*'fnd base rates'!L$14)
+($M1036*'fnd base rates'!L$16)
+($N1036*'fnd base rates'!L$17)
+($O1036*'fnd base rates'!L$18)
+($P1036*VLOOKUP($S1036+12,rate_basefnd,12)))</f>
        <v>2787.5288</v>
      </c>
      <c r="AE1036" s="68">
        <f>(($D1036*'fnd base rates'!M$7)
+($E1036*'fnd base rates'!M$8)
+($F1036*'fnd base rates'!M$9)
+($G1036*'fnd base rates'!M$10)
+($H1036*'fnd base rates'!M$11)
+($I1036*'fnd base rates'!M$12)
+($J1036*'fnd base rates'!M$13)
+($K1036*'fnd base rates'!M$14)
+($M1036*'fnd base rates'!M$16)
+($N1036*'fnd base rates'!M$17)
+($O1036*'fnd base rates'!M$18)
+($P1036*VLOOKUP($S1036+12,rate_basefnd,13)))</f>
        <v>0</v>
      </c>
      <c r="AF1036" s="3">
        <f t="shared" si="225"/>
        <v>19490.6715644</v>
      </c>
      <c r="AH1036" s="205">
        <f t="shared" si="226"/>
        <v>3517239323</v>
      </c>
      <c r="AI1036" s="3" t="str">
        <f t="shared" si="232"/>
        <v>3517</v>
      </c>
      <c r="AJ1036" s="1" t="str">
        <f t="shared" si="233"/>
        <v>239</v>
      </c>
      <c r="AK1036" s="1" t="str">
        <f t="shared" si="234"/>
        <v>323</v>
      </c>
      <c r="AL1036" s="3">
        <f t="shared" si="227"/>
        <v>1</v>
      </c>
      <c r="AM1036" s="3">
        <f t="shared" si="224"/>
        <v>1</v>
      </c>
      <c r="AN1036" s="3">
        <f t="shared" si="228"/>
        <v>19490.6715644</v>
      </c>
      <c r="AO1036" s="3">
        <f t="shared" si="229"/>
        <v>19491</v>
      </c>
      <c r="AP1036" s="3">
        <f t="shared" si="230"/>
        <v>1708</v>
      </c>
      <c r="AQ1036" s="3">
        <v>17783</v>
      </c>
      <c r="AS1036" s="68"/>
      <c r="AT1036" s="68"/>
      <c r="AX1036" s="4">
        <f t="shared" si="235"/>
        <v>0</v>
      </c>
      <c r="AZ1036" s="4">
        <f t="shared" si="236"/>
        <v>0</v>
      </c>
      <c r="BB1036" s="4"/>
    </row>
    <row r="1037" spans="1:54" s="3" customFormat="1">
      <c r="A1037" s="205" t="str">
        <f t="shared" si="223"/>
        <v>3517</v>
      </c>
      <c r="B1037" s="1">
        <v>3517239336</v>
      </c>
      <c r="C1037" s="7" t="s">
        <v>150</v>
      </c>
      <c r="D1037" s="8">
        <f>'fnd enro'!D1037</f>
        <v>0</v>
      </c>
      <c r="E1037" s="8">
        <f>'fnd enro'!E1037</f>
        <v>0</v>
      </c>
      <c r="F1037" s="8">
        <f>'fnd enro'!F1037</f>
        <v>0</v>
      </c>
      <c r="G1037" s="8">
        <f>'fnd enro'!G1037</f>
        <v>0</v>
      </c>
      <c r="H1037" s="8">
        <f>'fnd enro'!H1037</f>
        <v>0</v>
      </c>
      <c r="I1037" s="8">
        <f>'fnd enro'!I1037</f>
        <v>4</v>
      </c>
      <c r="J1037" s="8">
        <f>'fnd enro'!J1037</f>
        <v>0</v>
      </c>
      <c r="K1037" s="9">
        <f>'fnd enro'!K1037</f>
        <v>0.16</v>
      </c>
      <c r="L1037" s="8">
        <f>'fnd enro'!L1037</f>
        <v>0</v>
      </c>
      <c r="M1037" s="8">
        <f>'fnd enro'!M1037</f>
        <v>0</v>
      </c>
      <c r="N1037" s="8">
        <f>'fnd enro'!N1037</f>
        <v>0</v>
      </c>
      <c r="O1037" s="8">
        <f>'fnd enro'!O1037</f>
        <v>0</v>
      </c>
      <c r="P1037" s="8">
        <f>'fnd enro'!P1037</f>
        <v>2</v>
      </c>
      <c r="Q1037" s="8">
        <f>'fnd enro'!R1037</f>
        <v>4</v>
      </c>
      <c r="R1037" s="9">
        <f t="shared" si="231"/>
        <v>1.0369999999999999</v>
      </c>
      <c r="S1037" s="8">
        <f>VALUE('fnd enro'!Q1037)</f>
        <v>8</v>
      </c>
      <c r="T1037" s="1"/>
      <c r="U1037" s="68">
        <f>(($D1037*'fnd base rates'!C$7)
+($E1037*'fnd base rates'!C$8)
+($F1037*'fnd base rates'!C$9)
+($G1037*'fnd base rates'!C$10)
+($H1037*'fnd base rates'!C$11)
+($I1037*'fnd base rates'!C$12)
+($J1037*'fnd base rates'!C$13)
+($K1037*'fnd base rates'!C$14)
+($M1037*'fnd base rates'!C$16)
+($N1037*'fnd base rates'!C$17)
+($O1037*'fnd base rates'!C$18)
+($P1037*VLOOKUP($S1037+12,rate_basefnd,3)))
*$R1037</f>
        <v>2689.3607775999999</v>
      </c>
      <c r="V1037" s="68">
        <f>(($D1037*'fnd base rates'!D$7)
+($E1037*'fnd base rates'!D$8)
+($F1037*'fnd base rates'!D$9)
+($G1037*'fnd base rates'!D$10)
+($H1037*'fnd base rates'!D$11)
+($I1037*'fnd base rates'!D$12)
+($J1037*'fnd base rates'!D$13)
+($K1037*'fnd base rates'!D$14)
+($M1037*'fnd base rates'!D$16)
+($N1037*'fnd base rates'!D$17)
+($O1037*'fnd base rates'!D$18)
+($P1037*VLOOKUP($S1037+12,rate_basefnd,4)))
*$R1037</f>
        <v>4477.4341599999998</v>
      </c>
      <c r="W1037" s="68">
        <f>(($D1037*'fnd base rates'!E$7)
+($E1037*'fnd base rates'!E$8)
+($F1037*'fnd base rates'!E$9)
+($G1037*'fnd base rates'!E$10)
+($H1037*'fnd base rates'!E$11)
+($I1037*'fnd base rates'!E$12)
+($J1037*'fnd base rates'!E$13)
+($K1037*'fnd base rates'!E$14)
+($M1037*'fnd base rates'!E$16)
+($N1037*'fnd base rates'!E$17)
+($O1037*'fnd base rates'!E$18)
+($P1037*VLOOKUP($S1037+12,rate_basefnd,5)))
*$R1037</f>
        <v>32006.738698399993</v>
      </c>
      <c r="X1037" s="68">
        <f>(($D1037*'fnd base rates'!F$7)
+($E1037*'fnd base rates'!F$8)
+($F1037*'fnd base rates'!F$9)
+($G1037*'fnd base rates'!F$10)
+($H1037*'fnd base rates'!F$11)
+($I1037*'fnd base rates'!F$12)
+($J1037*'fnd base rates'!F$13)
+($K1037*'fnd base rates'!F$14)
+($M1037*'fnd base rates'!F$16)
+($N1037*'fnd base rates'!F$17)
+($O1037*'fnd base rates'!F$18)
+($P1037*VLOOKUP($S1037+12,rate_basefnd,6)))
*$R1037</f>
        <v>4139.0934143999993</v>
      </c>
      <c r="Y1037" s="68">
        <f>(($D1037*'fnd base rates'!G$7)
+($E1037*'fnd base rates'!G$8)
+($F1037*'fnd base rates'!G$9)
+($G1037*'fnd base rates'!G$10)
+($H1037*'fnd base rates'!G$11)
+($I1037*'fnd base rates'!G$12)
+($J1037*'fnd base rates'!G$13)
+($K1037*'fnd base rates'!G$14)
+($M1037*'fnd base rates'!G$16)
+($N1037*'fnd base rates'!G$17)
+($O1037*'fnd base rates'!G$18)
+($P1037*VLOOKUP($S1037+12,rate_basefnd,7)))
*$R1037</f>
        <v>1210.3050991999999</v>
      </c>
      <c r="Z1037" s="68">
        <f>(($D1037*'fnd base rates'!H$7)
+($E1037*'fnd base rates'!H$8)
+($F1037*'fnd base rates'!H$9)
+($G1037*'fnd base rates'!H$10)
+($H1037*'fnd base rates'!H$11)
+($I1037*'fnd base rates'!H$12)
+($J1037*'fnd base rates'!H$13)
+($K1037*'fnd base rates'!H$14)
+($M1037*'fnd base rates'!H$16)
+($N1037*'fnd base rates'!H$17)
+($O1037*'fnd base rates'!H$18)
+($P1037*VLOOKUP($S1037+12,rate_basefnd,8)))</f>
        <v>3744.056</v>
      </c>
      <c r="AA1037" s="68">
        <f>(($D1037*'fnd base rates'!I$7)
+($E1037*'fnd base rates'!I$8)
+($F1037*'fnd base rates'!I$9)
+($G1037*'fnd base rates'!I$10)
+($H1037*'fnd base rates'!I$11)
+($I1037*'fnd base rates'!I$12)
+($J1037*'fnd base rates'!I$13)
+($K1037*'fnd base rates'!I$14)
+($M1037*'fnd base rates'!I$16)
+($N1037*'fnd base rates'!I$17)
+($O1037*'fnd base rates'!I$18)
+($P1037*VLOOKUP($S1037+12,rate_basefnd,9)))
*$R1037</f>
        <v>2338.2483399999996</v>
      </c>
      <c r="AB1037" s="68">
        <f>(($D1037*'fnd base rates'!J$7)
+($E1037*'fnd base rates'!J$8)
+($F1037*'fnd base rates'!J$9)
+($G1037*'fnd base rates'!J$10)
+($H1037*'fnd base rates'!J$11)
+($I1037*'fnd base rates'!J$12)
+($J1037*'fnd base rates'!J$13)
+($K1037*'fnd base rates'!J$14)
+($M1037*'fnd base rates'!J$16)
+($N1037*'fnd base rates'!J$17)
+($O1037*'fnd base rates'!J$18)
+($P1037*VLOOKUP($S1037+12,rate_basefnd,10)))
*$R1037</f>
        <v>4605.58662</v>
      </c>
      <c r="AC1037" s="68">
        <f>(($D1037*'fnd base rates'!K$7)
+($E1037*'fnd base rates'!K$8)
+($F1037*'fnd base rates'!K$9)
+($G1037*'fnd base rates'!K$10)
+($H1037*'fnd base rates'!K$11)
+($I1037*'fnd base rates'!K$12)
+($J1037*'fnd base rates'!K$13)
+($K1037*'fnd base rates'!K$14)
+($M1037*'fnd base rates'!K$16)
+($N1037*'fnd base rates'!K$17)
+($O1037*'fnd base rates'!K$18)
+($P1037*VLOOKUP($S1037+12,rate_basefnd,11)))
*$R1037</f>
        <v>5313.1151279999995</v>
      </c>
      <c r="AD1037" s="68">
        <f>(($D1037*'fnd base rates'!L$7)
+($E1037*'fnd base rates'!L$8)
+($F1037*'fnd base rates'!L$9)
+($G1037*'fnd base rates'!L$10)
+($H1037*'fnd base rates'!L$11)
+($I1037*'fnd base rates'!L$12)
+($J1037*'fnd base rates'!L$13)
+($K1037*'fnd base rates'!L$14)
+($M1037*'fnd base rates'!L$16)
+($N1037*'fnd base rates'!L$17)
+($O1037*'fnd base rates'!L$18)
+($P1037*VLOOKUP($S1037+12,rate_basefnd,12)))</f>
        <v>10354.8552</v>
      </c>
      <c r="AE1037" s="68">
        <f>(($D1037*'fnd base rates'!M$7)
+($E1037*'fnd base rates'!M$8)
+($F1037*'fnd base rates'!M$9)
+($G1037*'fnd base rates'!M$10)
+($H1037*'fnd base rates'!M$11)
+($I1037*'fnd base rates'!M$12)
+($J1037*'fnd base rates'!M$13)
+($K1037*'fnd base rates'!M$14)
+($M1037*'fnd base rates'!M$16)
+($N1037*'fnd base rates'!M$17)
+($O1037*'fnd base rates'!M$18)
+($P1037*VLOOKUP($S1037+12,rate_basefnd,13)))</f>
        <v>0</v>
      </c>
      <c r="AF1037" s="3">
        <f t="shared" si="225"/>
        <v>70878.79343759999</v>
      </c>
      <c r="AH1037" s="205">
        <f t="shared" si="226"/>
        <v>3517239336</v>
      </c>
      <c r="AI1037" s="3" t="str">
        <f t="shared" si="232"/>
        <v>3517</v>
      </c>
      <c r="AJ1037" s="1" t="str">
        <f t="shared" si="233"/>
        <v>239</v>
      </c>
      <c r="AK1037" s="1" t="str">
        <f t="shared" si="234"/>
        <v>336</v>
      </c>
      <c r="AL1037" s="3">
        <f t="shared" si="227"/>
        <v>1</v>
      </c>
      <c r="AM1037" s="3">
        <f t="shared" si="224"/>
        <v>4</v>
      </c>
      <c r="AN1037" s="3">
        <f t="shared" si="228"/>
        <v>70878.79343759999</v>
      </c>
      <c r="AO1037" s="3">
        <f t="shared" si="229"/>
        <v>17720</v>
      </c>
      <c r="AP1037" s="3">
        <f t="shared" si="230"/>
        <v>139</v>
      </c>
      <c r="AQ1037" s="3">
        <v>17581</v>
      </c>
      <c r="AS1037" s="68"/>
      <c r="AT1037" s="68"/>
      <c r="AX1037" s="4">
        <f t="shared" si="235"/>
        <v>0</v>
      </c>
      <c r="AZ1037" s="4">
        <f t="shared" si="236"/>
        <v>0</v>
      </c>
      <c r="BB1037" s="4"/>
    </row>
    <row r="1038" spans="1:54" s="3" customFormat="1">
      <c r="A1038" s="205" t="str">
        <f t="shared" si="223"/>
        <v>3517</v>
      </c>
      <c r="B1038" s="1">
        <v>3517239625</v>
      </c>
      <c r="C1038" s="7" t="s">
        <v>150</v>
      </c>
      <c r="D1038" s="8">
        <f>'fnd enro'!D1038</f>
        <v>0</v>
      </c>
      <c r="E1038" s="8">
        <f>'fnd enro'!E1038</f>
        <v>0</v>
      </c>
      <c r="F1038" s="8">
        <f>'fnd enro'!F1038</f>
        <v>0</v>
      </c>
      <c r="G1038" s="8">
        <f>'fnd enro'!G1038</f>
        <v>0</v>
      </c>
      <c r="H1038" s="8">
        <f>'fnd enro'!H1038</f>
        <v>0</v>
      </c>
      <c r="I1038" s="8">
        <f>'fnd enro'!I1038</f>
        <v>4</v>
      </c>
      <c r="J1038" s="8">
        <f>'fnd enro'!J1038</f>
        <v>0</v>
      </c>
      <c r="K1038" s="9">
        <f>'fnd enro'!K1038</f>
        <v>0.16</v>
      </c>
      <c r="L1038" s="8">
        <f>'fnd enro'!L1038</f>
        <v>0</v>
      </c>
      <c r="M1038" s="8">
        <f>'fnd enro'!M1038</f>
        <v>0</v>
      </c>
      <c r="N1038" s="8">
        <f>'fnd enro'!N1038</f>
        <v>0</v>
      </c>
      <c r="O1038" s="8">
        <f>'fnd enro'!O1038</f>
        <v>0</v>
      </c>
      <c r="P1038" s="8">
        <f>'fnd enro'!P1038</f>
        <v>4</v>
      </c>
      <c r="Q1038" s="8">
        <f>'fnd enro'!R1038</f>
        <v>4</v>
      </c>
      <c r="R1038" s="9">
        <f t="shared" si="231"/>
        <v>1.0369999999999999</v>
      </c>
      <c r="S1038" s="8">
        <f>VALUE('fnd enro'!Q1038)</f>
        <v>6</v>
      </c>
      <c r="T1038" s="1"/>
      <c r="U1038" s="68">
        <f>(($D1038*'fnd base rates'!C$7)
+($E1038*'fnd base rates'!C$8)
+($F1038*'fnd base rates'!C$9)
+($G1038*'fnd base rates'!C$10)
+($H1038*'fnd base rates'!C$11)
+($I1038*'fnd base rates'!C$12)
+($J1038*'fnd base rates'!C$13)
+($K1038*'fnd base rates'!C$14)
+($M1038*'fnd base rates'!C$16)
+($N1038*'fnd base rates'!C$17)
+($O1038*'fnd base rates'!C$18)
+($P1038*VLOOKUP($S1038+12,rate_basefnd,3)))
*$R1038</f>
        <v>2820.0227776000002</v>
      </c>
      <c r="V1038" s="68">
        <f>(($D1038*'fnd base rates'!D$7)
+($E1038*'fnd base rates'!D$8)
+($F1038*'fnd base rates'!D$9)
+($G1038*'fnd base rates'!D$10)
+($H1038*'fnd base rates'!D$11)
+($I1038*'fnd base rates'!D$12)
+($J1038*'fnd base rates'!D$13)
+($K1038*'fnd base rates'!D$14)
+($M1038*'fnd base rates'!D$16)
+($N1038*'fnd base rates'!D$17)
+($O1038*'fnd base rates'!D$18)
+($P1038*VLOOKUP($S1038+12,rate_basefnd,4)))
*$R1038</f>
        <v>5096.6061199999995</v>
      </c>
      <c r="W1038" s="68">
        <f>(($D1038*'fnd base rates'!E$7)
+($E1038*'fnd base rates'!E$8)
+($F1038*'fnd base rates'!E$9)
+($G1038*'fnd base rates'!E$10)
+($H1038*'fnd base rates'!E$11)
+($I1038*'fnd base rates'!E$12)
+($J1038*'fnd base rates'!E$13)
+($K1038*'fnd base rates'!E$14)
+($M1038*'fnd base rates'!E$16)
+($N1038*'fnd base rates'!E$17)
+($O1038*'fnd base rates'!E$18)
+($P1038*VLOOKUP($S1038+12,rate_basefnd,5)))
*$R1038</f>
        <v>38050.810238399994</v>
      </c>
      <c r="X1038" s="68">
        <f>(($D1038*'fnd base rates'!F$7)
+($E1038*'fnd base rates'!F$8)
+($F1038*'fnd base rates'!F$9)
+($G1038*'fnd base rates'!F$10)
+($H1038*'fnd base rates'!F$11)
+($I1038*'fnd base rates'!F$12)
+($J1038*'fnd base rates'!F$13)
+($K1038*'fnd base rates'!F$14)
+($M1038*'fnd base rates'!F$16)
+($N1038*'fnd base rates'!F$17)
+($O1038*'fnd base rates'!F$18)
+($P1038*VLOOKUP($S1038+12,rate_basefnd,6)))
*$R1038</f>
        <v>4139.0934143999993</v>
      </c>
      <c r="Y1038" s="68">
        <f>(($D1038*'fnd base rates'!G$7)
+($E1038*'fnd base rates'!G$8)
+($F1038*'fnd base rates'!G$9)
+($G1038*'fnd base rates'!G$10)
+($H1038*'fnd base rates'!G$11)
+($I1038*'fnd base rates'!G$12)
+($J1038*'fnd base rates'!G$13)
+($K1038*'fnd base rates'!G$14)
+($M1038*'fnd base rates'!G$16)
+($N1038*'fnd base rates'!G$17)
+($O1038*'fnd base rates'!G$18)
+($P1038*VLOOKUP($S1038+12,rate_basefnd,7)))
*$R1038</f>
        <v>1503.5272191999998</v>
      </c>
      <c r="Z1038" s="68">
        <f>(($D1038*'fnd base rates'!H$7)
+($E1038*'fnd base rates'!H$8)
+($F1038*'fnd base rates'!H$9)
+($G1038*'fnd base rates'!H$10)
+($H1038*'fnd base rates'!H$11)
+($I1038*'fnd base rates'!H$12)
+($J1038*'fnd base rates'!H$13)
+($K1038*'fnd base rates'!H$14)
+($M1038*'fnd base rates'!H$16)
+($N1038*'fnd base rates'!H$17)
+($O1038*'fnd base rates'!H$18)
+($P1038*VLOOKUP($S1038+12,rate_basefnd,8)))</f>
        <v>3787.4160000000002</v>
      </c>
      <c r="AA1038" s="68">
        <f>(($D1038*'fnd base rates'!I$7)
+($E1038*'fnd base rates'!I$8)
+($F1038*'fnd base rates'!I$9)
+($G1038*'fnd base rates'!I$10)
+($H1038*'fnd base rates'!I$11)
+($I1038*'fnd base rates'!I$12)
+($J1038*'fnd base rates'!I$13)
+($K1038*'fnd base rates'!I$14)
+($M1038*'fnd base rates'!I$16)
+($N1038*'fnd base rates'!I$17)
+($O1038*'fnd base rates'!I$18)
+($P1038*VLOOKUP($S1038+12,rate_basefnd,9)))
*$R1038</f>
        <v>2582.9596000000001</v>
      </c>
      <c r="AB1038" s="68">
        <f>(($D1038*'fnd base rates'!J$7)
+($E1038*'fnd base rates'!J$8)
+($F1038*'fnd base rates'!J$9)
+($G1038*'fnd base rates'!J$10)
+($H1038*'fnd base rates'!J$11)
+($I1038*'fnd base rates'!J$12)
+($J1038*'fnd base rates'!J$13)
+($K1038*'fnd base rates'!J$14)
+($M1038*'fnd base rates'!J$16)
+($N1038*'fnd base rates'!J$17)
+($O1038*'fnd base rates'!J$18)
+($P1038*VLOOKUP($S1038+12,rate_basefnd,10)))
*$R1038</f>
        <v>5877.3426799999988</v>
      </c>
      <c r="AC1038" s="68">
        <f>(($D1038*'fnd base rates'!K$7)
+($E1038*'fnd base rates'!K$8)
+($F1038*'fnd base rates'!K$9)
+($G1038*'fnd base rates'!K$10)
+($H1038*'fnd base rates'!K$11)
+($I1038*'fnd base rates'!K$12)
+($J1038*'fnd base rates'!K$13)
+($K1038*'fnd base rates'!K$14)
+($M1038*'fnd base rates'!K$16)
+($N1038*'fnd base rates'!K$17)
+($O1038*'fnd base rates'!K$18)
+($P1038*VLOOKUP($S1038+12,rate_basefnd,11)))
*$R1038</f>
        <v>5313.1151279999995</v>
      </c>
      <c r="AD1038" s="68">
        <f>(($D1038*'fnd base rates'!L$7)
+($E1038*'fnd base rates'!L$8)
+($F1038*'fnd base rates'!L$9)
+($G1038*'fnd base rates'!L$10)
+($H1038*'fnd base rates'!L$11)
+($I1038*'fnd base rates'!L$12)
+($J1038*'fnd base rates'!L$13)
+($K1038*'fnd base rates'!L$14)
+($M1038*'fnd base rates'!L$16)
+($N1038*'fnd base rates'!L$17)
+($O1038*'fnd base rates'!L$18)
+($P1038*VLOOKUP($S1038+12,rate_basefnd,12)))</f>
        <v>11448.3552</v>
      </c>
      <c r="AE1038" s="68">
        <f>(($D1038*'fnd base rates'!M$7)
+($E1038*'fnd base rates'!M$8)
+($F1038*'fnd base rates'!M$9)
+($G1038*'fnd base rates'!M$10)
+($H1038*'fnd base rates'!M$11)
+($I1038*'fnd base rates'!M$12)
+($J1038*'fnd base rates'!M$13)
+($K1038*'fnd base rates'!M$14)
+($M1038*'fnd base rates'!M$16)
+($N1038*'fnd base rates'!M$17)
+($O1038*'fnd base rates'!M$18)
+($P1038*VLOOKUP($S1038+12,rate_basefnd,13)))</f>
        <v>0</v>
      </c>
      <c r="AF1038" s="3">
        <f t="shared" si="225"/>
        <v>80619.248377600001</v>
      </c>
      <c r="AH1038" s="205">
        <f t="shared" si="226"/>
        <v>3517239625</v>
      </c>
      <c r="AI1038" s="3" t="str">
        <f t="shared" si="232"/>
        <v>3517</v>
      </c>
      <c r="AJ1038" s="1" t="str">
        <f t="shared" si="233"/>
        <v>239</v>
      </c>
      <c r="AK1038" s="1" t="str">
        <f t="shared" si="234"/>
        <v>625</v>
      </c>
      <c r="AL1038" s="3">
        <f t="shared" si="227"/>
        <v>1</v>
      </c>
      <c r="AM1038" s="3">
        <f t="shared" si="224"/>
        <v>4</v>
      </c>
      <c r="AN1038" s="3">
        <f t="shared" si="228"/>
        <v>80619.248377600001</v>
      </c>
      <c r="AO1038" s="3">
        <f t="shared" si="229"/>
        <v>20155</v>
      </c>
      <c r="AP1038" s="3">
        <f t="shared" si="230"/>
        <v>-1557</v>
      </c>
      <c r="AQ1038" s="3">
        <v>21712</v>
      </c>
      <c r="AS1038" s="68"/>
      <c r="AT1038" s="68"/>
      <c r="AX1038" s="4">
        <f t="shared" si="235"/>
        <v>0</v>
      </c>
      <c r="AZ1038" s="4">
        <f t="shared" si="236"/>
        <v>0</v>
      </c>
      <c r="BB1038" s="4"/>
    </row>
    <row r="1039" spans="1:54" s="3" customFormat="1">
      <c r="A1039" s="205" t="str">
        <f t="shared" si="223"/>
        <v>3517</v>
      </c>
      <c r="B1039" s="1">
        <v>3517239645</v>
      </c>
      <c r="C1039" s="7" t="s">
        <v>150</v>
      </c>
      <c r="D1039" s="8">
        <f>'fnd enro'!D1039</f>
        <v>0</v>
      </c>
      <c r="E1039" s="8">
        <f>'fnd enro'!E1039</f>
        <v>0</v>
      </c>
      <c r="F1039" s="8">
        <f>'fnd enro'!F1039</f>
        <v>0</v>
      </c>
      <c r="G1039" s="8">
        <f>'fnd enro'!G1039</f>
        <v>0</v>
      </c>
      <c r="H1039" s="8">
        <f>'fnd enro'!H1039</f>
        <v>0</v>
      </c>
      <c r="I1039" s="8">
        <f>'fnd enro'!I1039</f>
        <v>1</v>
      </c>
      <c r="J1039" s="8">
        <f>'fnd enro'!J1039</f>
        <v>0</v>
      </c>
      <c r="K1039" s="9">
        <f>'fnd enro'!K1039</f>
        <v>0.04</v>
      </c>
      <c r="L1039" s="8">
        <f>'fnd enro'!L1039</f>
        <v>0</v>
      </c>
      <c r="M1039" s="8">
        <f>'fnd enro'!M1039</f>
        <v>0</v>
      </c>
      <c r="N1039" s="8">
        <f>'fnd enro'!N1039</f>
        <v>0</v>
      </c>
      <c r="O1039" s="8">
        <f>'fnd enro'!O1039</f>
        <v>0</v>
      </c>
      <c r="P1039" s="8">
        <f>'fnd enro'!P1039</f>
        <v>0</v>
      </c>
      <c r="Q1039" s="8">
        <f>'fnd enro'!R1039</f>
        <v>1</v>
      </c>
      <c r="R1039" s="9">
        <f t="shared" si="231"/>
        <v>1.0369999999999999</v>
      </c>
      <c r="S1039" s="8">
        <f>VALUE('fnd enro'!Q1039)</f>
        <v>10</v>
      </c>
      <c r="T1039" s="1"/>
      <c r="U1039" s="68">
        <f>(($D1039*'fnd base rates'!C$7)
+($E1039*'fnd base rates'!C$8)
+($F1039*'fnd base rates'!C$9)
+($G1039*'fnd base rates'!C$10)
+($H1039*'fnd base rates'!C$11)
+($I1039*'fnd base rates'!C$12)
+($J1039*'fnd base rates'!C$13)
+($K1039*'fnd base rates'!C$14)
+($M1039*'fnd base rates'!C$16)
+($N1039*'fnd base rates'!C$17)
+($O1039*'fnd base rates'!C$18)
+($P1039*VLOOKUP($S1039+12,rate_basefnd,3)))
*$R1039</f>
        <v>621.84866439999996</v>
      </c>
      <c r="V1039" s="68">
        <f>(($D1039*'fnd base rates'!D$7)
+($E1039*'fnd base rates'!D$8)
+($F1039*'fnd base rates'!D$9)
+($G1039*'fnd base rates'!D$10)
+($H1039*'fnd base rates'!D$11)
+($I1039*'fnd base rates'!D$12)
+($J1039*'fnd base rates'!D$13)
+($K1039*'fnd base rates'!D$14)
+($M1039*'fnd base rates'!D$16)
+($N1039*'fnd base rates'!D$17)
+($O1039*'fnd base rates'!D$18)
+($P1039*VLOOKUP($S1039+12,rate_basefnd,4)))
*$R1039</f>
        <v>880.14337999999998</v>
      </c>
      <c r="W1039" s="68">
        <f>(($D1039*'fnd base rates'!E$7)
+($E1039*'fnd base rates'!E$8)
+($F1039*'fnd base rates'!E$9)
+($G1039*'fnd base rates'!E$10)
+($H1039*'fnd base rates'!E$11)
+($I1039*'fnd base rates'!E$12)
+($J1039*'fnd base rates'!E$13)
+($K1039*'fnd base rates'!E$14)
+($M1039*'fnd base rates'!E$16)
+($N1039*'fnd base rates'!E$17)
+($O1039*'fnd base rates'!E$18)
+($P1039*VLOOKUP($S1039+12,rate_basefnd,5)))
*$R1039</f>
        <v>5666.4902995999992</v>
      </c>
      <c r="X1039" s="68">
        <f>(($D1039*'fnd base rates'!F$7)
+($E1039*'fnd base rates'!F$8)
+($F1039*'fnd base rates'!F$9)
+($G1039*'fnd base rates'!F$10)
+($H1039*'fnd base rates'!F$11)
+($I1039*'fnd base rates'!F$12)
+($J1039*'fnd base rates'!F$13)
+($K1039*'fnd base rates'!F$14)
+($M1039*'fnd base rates'!F$16)
+($N1039*'fnd base rates'!F$17)
+($O1039*'fnd base rates'!F$18)
+($P1039*VLOOKUP($S1039+12,rate_basefnd,6)))
*$R1039</f>
        <v>1034.7733535999998</v>
      </c>
      <c r="Y1039" s="68">
        <f>(($D1039*'fnd base rates'!G$7)
+($E1039*'fnd base rates'!G$8)
+($F1039*'fnd base rates'!G$9)
+($G1039*'fnd base rates'!G$10)
+($H1039*'fnd base rates'!G$11)
+($I1039*'fnd base rates'!G$12)
+($J1039*'fnd base rates'!G$13)
+($K1039*'fnd base rates'!G$14)
+($M1039*'fnd base rates'!G$16)
+($N1039*'fnd base rates'!G$17)
+($O1039*'fnd base rates'!G$18)
+($P1039*VLOOKUP($S1039+12,rate_basefnd,7)))
*$R1039</f>
        <v>189.28402479999997</v>
      </c>
      <c r="Z1039" s="68">
        <f>(($D1039*'fnd base rates'!H$7)
+($E1039*'fnd base rates'!H$8)
+($F1039*'fnd base rates'!H$9)
+($G1039*'fnd base rates'!H$10)
+($H1039*'fnd base rates'!H$11)
+($I1039*'fnd base rates'!H$12)
+($J1039*'fnd base rates'!H$13)
+($K1039*'fnd base rates'!H$14)
+($M1039*'fnd base rates'!H$16)
+($N1039*'fnd base rates'!H$17)
+($O1039*'fnd base rates'!H$18)
+($P1039*VLOOKUP($S1039+12,rate_basefnd,8)))</f>
        <v>919.26400000000001</v>
      </c>
      <c r="AA1039" s="68">
        <f>(($D1039*'fnd base rates'!I$7)
+($E1039*'fnd base rates'!I$8)
+($F1039*'fnd base rates'!I$9)
+($G1039*'fnd base rates'!I$10)
+($H1039*'fnd base rates'!I$11)
+($I1039*'fnd base rates'!I$12)
+($J1039*'fnd base rates'!I$13)
+($K1039*'fnd base rates'!I$14)
+($M1039*'fnd base rates'!I$16)
+($N1039*'fnd base rates'!I$17)
+($O1039*'fnd base rates'!I$18)
+($P1039*VLOOKUP($S1039+12,rate_basefnd,9)))
*$R1039</f>
        <v>490.00323999999995</v>
      </c>
      <c r="AB1039" s="68">
        <f>(($D1039*'fnd base rates'!J$7)
+($E1039*'fnd base rates'!J$8)
+($F1039*'fnd base rates'!J$9)
+($G1039*'fnd base rates'!J$10)
+($H1039*'fnd base rates'!J$11)
+($I1039*'fnd base rates'!J$12)
+($J1039*'fnd base rates'!J$13)
+($K1039*'fnd base rates'!J$14)
+($M1039*'fnd base rates'!J$16)
+($N1039*'fnd base rates'!J$17)
+($O1039*'fnd base rates'!J$18)
+($P1039*VLOOKUP($S1039+12,rate_basefnd,10)))
*$R1039</f>
        <v>660.04012999999998</v>
      </c>
      <c r="AC1039" s="68">
        <f>(($D1039*'fnd base rates'!K$7)
+($E1039*'fnd base rates'!K$8)
+($F1039*'fnd base rates'!K$9)
+($G1039*'fnd base rates'!K$10)
+($H1039*'fnd base rates'!K$11)
+($I1039*'fnd base rates'!K$12)
+($J1039*'fnd base rates'!K$13)
+($K1039*'fnd base rates'!K$14)
+($M1039*'fnd base rates'!K$16)
+($N1039*'fnd base rates'!K$17)
+($O1039*'fnd base rates'!K$18)
+($P1039*VLOOKUP($S1039+12,rate_basefnd,11)))
*$R1039</f>
        <v>1328.2787819999999</v>
      </c>
      <c r="AD1039" s="68">
        <f>(($D1039*'fnd base rates'!L$7)
+($E1039*'fnd base rates'!L$8)
+($F1039*'fnd base rates'!L$9)
+($G1039*'fnd base rates'!L$10)
+($H1039*'fnd base rates'!L$11)
+($I1039*'fnd base rates'!L$12)
+($J1039*'fnd base rates'!L$13)
+($K1039*'fnd base rates'!L$14)
+($M1039*'fnd base rates'!L$16)
+($N1039*'fnd base rates'!L$17)
+($O1039*'fnd base rates'!L$18)
+($P1039*VLOOKUP($S1039+12,rate_basefnd,12)))</f>
        <v>2166.2388000000001</v>
      </c>
      <c r="AE1039" s="68">
        <f>(($D1039*'fnd base rates'!M$7)
+($E1039*'fnd base rates'!M$8)
+($F1039*'fnd base rates'!M$9)
+($G1039*'fnd base rates'!M$10)
+($H1039*'fnd base rates'!M$11)
+($I1039*'fnd base rates'!M$12)
+($J1039*'fnd base rates'!M$13)
+($K1039*'fnd base rates'!M$14)
+($M1039*'fnd base rates'!M$16)
+($N1039*'fnd base rates'!M$17)
+($O1039*'fnd base rates'!M$18)
+($P1039*VLOOKUP($S1039+12,rate_basefnd,13)))</f>
        <v>0</v>
      </c>
      <c r="AF1039" s="3">
        <f t="shared" si="225"/>
        <v>13956.364674399996</v>
      </c>
      <c r="AH1039" s="205">
        <f t="shared" si="226"/>
        <v>3517239645</v>
      </c>
      <c r="AI1039" s="3" t="str">
        <f t="shared" si="232"/>
        <v>3517</v>
      </c>
      <c r="AJ1039" s="1" t="str">
        <f t="shared" si="233"/>
        <v>239</v>
      </c>
      <c r="AK1039" s="1" t="str">
        <f t="shared" si="234"/>
        <v>645</v>
      </c>
      <c r="AL1039" s="3">
        <f t="shared" si="227"/>
        <v>1</v>
      </c>
      <c r="AM1039" s="3">
        <f t="shared" si="224"/>
        <v>1</v>
      </c>
      <c r="AN1039" s="3">
        <f t="shared" si="228"/>
        <v>13956.364674399996</v>
      </c>
      <c r="AO1039" s="3">
        <f t="shared" si="229"/>
        <v>13956</v>
      </c>
      <c r="AP1039" s="3">
        <f t="shared" si="230"/>
        <v>-3434</v>
      </c>
      <c r="AQ1039" s="3">
        <v>17390</v>
      </c>
      <c r="AS1039" s="68"/>
      <c r="AT1039" s="68"/>
      <c r="AX1039" s="4">
        <f t="shared" si="235"/>
        <v>0</v>
      </c>
      <c r="AZ1039" s="4">
        <f t="shared" si="236"/>
        <v>0</v>
      </c>
      <c r="BB1039" s="4"/>
    </row>
    <row r="1040" spans="1:54" s="3" customFormat="1">
      <c r="A1040" s="205" t="str">
        <f t="shared" si="223"/>
        <v>3517</v>
      </c>
      <c r="B1040" s="1">
        <v>3517239665</v>
      </c>
      <c r="C1040" s="7" t="s">
        <v>150</v>
      </c>
      <c r="D1040" s="8">
        <f>'fnd enro'!D1040</f>
        <v>0</v>
      </c>
      <c r="E1040" s="8">
        <f>'fnd enro'!E1040</f>
        <v>0</v>
      </c>
      <c r="F1040" s="8">
        <f>'fnd enro'!F1040</f>
        <v>0</v>
      </c>
      <c r="G1040" s="8">
        <f>'fnd enro'!G1040</f>
        <v>0</v>
      </c>
      <c r="H1040" s="8">
        <f>'fnd enro'!H1040</f>
        <v>0</v>
      </c>
      <c r="I1040" s="8">
        <f>'fnd enro'!I1040</f>
        <v>3</v>
      </c>
      <c r="J1040" s="8">
        <f>'fnd enro'!J1040</f>
        <v>0</v>
      </c>
      <c r="K1040" s="9">
        <f>'fnd enro'!K1040</f>
        <v>0.12</v>
      </c>
      <c r="L1040" s="8">
        <f>'fnd enro'!L1040</f>
        <v>0</v>
      </c>
      <c r="M1040" s="8">
        <f>'fnd enro'!M1040</f>
        <v>0</v>
      </c>
      <c r="N1040" s="8">
        <f>'fnd enro'!N1040</f>
        <v>0</v>
      </c>
      <c r="O1040" s="8">
        <f>'fnd enro'!O1040</f>
        <v>0</v>
      </c>
      <c r="P1040" s="8">
        <f>'fnd enro'!P1040</f>
        <v>2</v>
      </c>
      <c r="Q1040" s="8">
        <f>'fnd enro'!R1040</f>
        <v>3</v>
      </c>
      <c r="R1040" s="9">
        <f t="shared" si="231"/>
        <v>1.0369999999999999</v>
      </c>
      <c r="S1040" s="8">
        <f>VALUE('fnd enro'!Q1040)</f>
        <v>5</v>
      </c>
      <c r="T1040" s="1"/>
      <c r="U1040" s="68">
        <f>(($D1040*'fnd base rates'!C$7)
+($E1040*'fnd base rates'!C$8)
+($F1040*'fnd base rates'!C$9)
+($G1040*'fnd base rates'!C$10)
+($H1040*'fnd base rates'!C$11)
+($I1040*'fnd base rates'!C$12)
+($J1040*'fnd base rates'!C$13)
+($K1040*'fnd base rates'!C$14)
+($M1040*'fnd base rates'!C$16)
+($N1040*'fnd base rates'!C$17)
+($O1040*'fnd base rates'!C$18)
+($P1040*VLOOKUP($S1040+12,rate_basefnd,3)))
*$R1040</f>
        <v>2014.0236531999999</v>
      </c>
      <c r="V1040" s="68">
        <f>(($D1040*'fnd base rates'!D$7)
+($E1040*'fnd base rates'!D$8)
+($F1040*'fnd base rates'!D$9)
+($G1040*'fnd base rates'!D$10)
+($H1040*'fnd base rates'!D$11)
+($I1040*'fnd base rates'!D$12)
+($J1040*'fnd base rates'!D$13)
+($K1040*'fnd base rates'!D$14)
+($M1040*'fnd base rates'!D$16)
+($N1040*'fnd base rates'!D$17)
+($O1040*'fnd base rates'!D$18)
+($P1040*VLOOKUP($S1040+12,rate_basefnd,4)))
*$R1040</f>
        <v>3343.99316</v>
      </c>
      <c r="W1040" s="68">
        <f>(($D1040*'fnd base rates'!E$7)
+($E1040*'fnd base rates'!E$8)
+($F1040*'fnd base rates'!E$9)
+($G1040*'fnd base rates'!E$10)
+($H1040*'fnd base rates'!E$11)
+($I1040*'fnd base rates'!E$12)
+($J1040*'fnd base rates'!E$13)
+($K1040*'fnd base rates'!E$14)
+($M1040*'fnd base rates'!E$16)
+($N1040*'fnd base rates'!E$17)
+($O1040*'fnd base rates'!E$18)
+($P1040*VLOOKUP($S1040+12,rate_basefnd,5)))
*$R1040</f>
        <v>23867.687818799997</v>
      </c>
      <c r="X1040" s="68">
        <f>(($D1040*'fnd base rates'!F$7)
+($E1040*'fnd base rates'!F$8)
+($F1040*'fnd base rates'!F$9)
+($G1040*'fnd base rates'!F$10)
+($H1040*'fnd base rates'!F$11)
+($I1040*'fnd base rates'!F$12)
+($J1040*'fnd base rates'!F$13)
+($K1040*'fnd base rates'!F$14)
+($M1040*'fnd base rates'!F$16)
+($N1040*'fnd base rates'!F$17)
+($O1040*'fnd base rates'!F$18)
+($P1040*VLOOKUP($S1040+12,rate_basefnd,6)))
*$R1040</f>
        <v>3104.3200607999997</v>
      </c>
      <c r="Y1040" s="68">
        <f>(($D1040*'fnd base rates'!G$7)
+($E1040*'fnd base rates'!G$8)
+($F1040*'fnd base rates'!G$9)
+($G1040*'fnd base rates'!G$10)
+($H1040*'fnd base rates'!G$11)
+($I1040*'fnd base rates'!G$12)
+($J1040*'fnd base rates'!G$13)
+($K1040*'fnd base rates'!G$14)
+($M1040*'fnd base rates'!G$16)
+($N1040*'fnd base rates'!G$17)
+($O1040*'fnd base rates'!G$18)
+($P1040*VLOOKUP($S1040+12,rate_basefnd,7)))
*$R1040</f>
        <v>901.08165439999993</v>
      </c>
      <c r="Z1040" s="68">
        <f>(($D1040*'fnd base rates'!H$7)
+($E1040*'fnd base rates'!H$8)
+($F1040*'fnd base rates'!H$9)
+($G1040*'fnd base rates'!H$10)
+($H1040*'fnd base rates'!H$11)
+($I1040*'fnd base rates'!H$12)
+($J1040*'fnd base rates'!H$13)
+($K1040*'fnd base rates'!H$14)
+($M1040*'fnd base rates'!H$16)
+($N1040*'fnd base rates'!H$17)
+($O1040*'fnd base rates'!H$18)
+($P1040*VLOOKUP($S1040+12,rate_basefnd,8)))</f>
        <v>2807.0520000000006</v>
      </c>
      <c r="AA1040" s="68">
        <f>(($D1040*'fnd base rates'!I$7)
+($E1040*'fnd base rates'!I$8)
+($F1040*'fnd base rates'!I$9)
+($G1040*'fnd base rates'!I$10)
+($H1040*'fnd base rates'!I$11)
+($I1040*'fnd base rates'!I$12)
+($J1040*'fnd base rates'!I$13)
+($K1040*'fnd base rates'!I$14)
+($M1040*'fnd base rates'!I$16)
+($N1040*'fnd base rates'!I$17)
+($O1040*'fnd base rates'!I$18)
+($P1040*VLOOKUP($S1040+12,rate_basefnd,9)))
*$R1040</f>
        <v>1748.13312</v>
      </c>
      <c r="AB1040" s="68">
        <f>(($D1040*'fnd base rates'!J$7)
+($E1040*'fnd base rates'!J$8)
+($F1040*'fnd base rates'!J$9)
+($G1040*'fnd base rates'!J$10)
+($H1040*'fnd base rates'!J$11)
+($I1040*'fnd base rates'!J$12)
+($J1040*'fnd base rates'!J$13)
+($K1040*'fnd base rates'!J$14)
+($M1040*'fnd base rates'!J$16)
+($N1040*'fnd base rates'!J$17)
+($O1040*'fnd base rates'!J$18)
+($P1040*VLOOKUP($S1040+12,rate_basefnd,10)))
*$R1040</f>
        <v>3425.2835899999995</v>
      </c>
      <c r="AC1040" s="68">
        <f>(($D1040*'fnd base rates'!K$7)
+($E1040*'fnd base rates'!K$8)
+($F1040*'fnd base rates'!K$9)
+($G1040*'fnd base rates'!K$10)
+($H1040*'fnd base rates'!K$11)
+($I1040*'fnd base rates'!K$12)
+($J1040*'fnd base rates'!K$13)
+($K1040*'fnd base rates'!K$14)
+($M1040*'fnd base rates'!K$16)
+($N1040*'fnd base rates'!K$17)
+($O1040*'fnd base rates'!K$18)
+($P1040*VLOOKUP($S1040+12,rate_basefnd,11)))
*$R1040</f>
        <v>3984.8363459999996</v>
      </c>
      <c r="AD1040" s="68">
        <f>(($D1040*'fnd base rates'!L$7)
+($E1040*'fnd base rates'!L$8)
+($F1040*'fnd base rates'!L$9)
+($G1040*'fnd base rates'!L$10)
+($H1040*'fnd base rates'!L$11)
+($I1040*'fnd base rates'!L$12)
+($J1040*'fnd base rates'!L$13)
+($K1040*'fnd base rates'!L$14)
+($M1040*'fnd base rates'!L$16)
+($N1040*'fnd base rates'!L$17)
+($O1040*'fnd base rates'!L$18)
+($P1040*VLOOKUP($S1040+12,rate_basefnd,12)))</f>
        <v>7741.2963999999993</v>
      </c>
      <c r="AE1040" s="68">
        <f>(($D1040*'fnd base rates'!M$7)
+($E1040*'fnd base rates'!M$8)
+($F1040*'fnd base rates'!M$9)
+($G1040*'fnd base rates'!M$10)
+($H1040*'fnd base rates'!M$11)
+($I1040*'fnd base rates'!M$12)
+($J1040*'fnd base rates'!M$13)
+($K1040*'fnd base rates'!M$14)
+($M1040*'fnd base rates'!M$16)
+($N1040*'fnd base rates'!M$17)
+($O1040*'fnd base rates'!M$18)
+($P1040*VLOOKUP($S1040+12,rate_basefnd,13)))</f>
        <v>0</v>
      </c>
      <c r="AF1040" s="3">
        <f t="shared" si="225"/>
        <v>52937.707803199992</v>
      </c>
      <c r="AH1040" s="205">
        <f t="shared" si="226"/>
        <v>3517239665</v>
      </c>
      <c r="AI1040" s="3" t="str">
        <f t="shared" si="232"/>
        <v>3517</v>
      </c>
      <c r="AJ1040" s="1" t="str">
        <f t="shared" si="233"/>
        <v>239</v>
      </c>
      <c r="AK1040" s="1" t="str">
        <f t="shared" si="234"/>
        <v>665</v>
      </c>
      <c r="AL1040" s="3">
        <f t="shared" si="227"/>
        <v>1</v>
      </c>
      <c r="AM1040" s="3">
        <f t="shared" si="224"/>
        <v>3</v>
      </c>
      <c r="AN1040" s="3">
        <f t="shared" si="228"/>
        <v>52937.707803199992</v>
      </c>
      <c r="AO1040" s="3">
        <f t="shared" si="229"/>
        <v>17646</v>
      </c>
      <c r="AP1040" s="3">
        <f t="shared" si="230"/>
        <v>844</v>
      </c>
      <c r="AQ1040" s="3">
        <v>16802</v>
      </c>
      <c r="AS1040" s="68"/>
      <c r="AT1040" s="68"/>
      <c r="AX1040" s="4">
        <f t="shared" si="235"/>
        <v>0</v>
      </c>
      <c r="AZ1040" s="4">
        <f t="shared" si="236"/>
        <v>0</v>
      </c>
      <c r="BB1040" s="4"/>
    </row>
    <row r="1041" spans="1:54" s="3" customFormat="1">
      <c r="A1041" s="205" t="str">
        <f t="shared" si="223"/>
        <v>3517</v>
      </c>
      <c r="B1041" s="1">
        <v>3517239690</v>
      </c>
      <c r="C1041" s="7" t="s">
        <v>150</v>
      </c>
      <c r="D1041" s="8">
        <f>'fnd enro'!D1041</f>
        <v>0</v>
      </c>
      <c r="E1041" s="8">
        <f>'fnd enro'!E1041</f>
        <v>0</v>
      </c>
      <c r="F1041" s="8">
        <f>'fnd enro'!F1041</f>
        <v>0</v>
      </c>
      <c r="G1041" s="8">
        <f>'fnd enro'!G1041</f>
        <v>0</v>
      </c>
      <c r="H1041" s="8">
        <f>'fnd enro'!H1041</f>
        <v>0</v>
      </c>
      <c r="I1041" s="8">
        <f>'fnd enro'!I1041</f>
        <v>1</v>
      </c>
      <c r="J1041" s="8">
        <f>'fnd enro'!J1041</f>
        <v>0</v>
      </c>
      <c r="K1041" s="9">
        <f>'fnd enro'!K1041</f>
        <v>0.04</v>
      </c>
      <c r="L1041" s="8">
        <f>'fnd enro'!L1041</f>
        <v>0</v>
      </c>
      <c r="M1041" s="8">
        <f>'fnd enro'!M1041</f>
        <v>0</v>
      </c>
      <c r="N1041" s="8">
        <f>'fnd enro'!N1041</f>
        <v>0</v>
      </c>
      <c r="O1041" s="8">
        <f>'fnd enro'!O1041</f>
        <v>0</v>
      </c>
      <c r="P1041" s="8">
        <f>'fnd enro'!P1041</f>
        <v>1</v>
      </c>
      <c r="Q1041" s="8">
        <f>'fnd enro'!R1041</f>
        <v>1</v>
      </c>
      <c r="R1041" s="9">
        <f t="shared" si="231"/>
        <v>1.0369999999999999</v>
      </c>
      <c r="S1041" s="8">
        <f>VALUE('fnd enro'!Q1041)</f>
        <v>4</v>
      </c>
      <c r="T1041" s="1"/>
      <c r="U1041" s="68">
        <f>(($D1041*'fnd base rates'!C$7)
+($E1041*'fnd base rates'!C$8)
+($F1041*'fnd base rates'!C$9)
+($G1041*'fnd base rates'!C$10)
+($H1041*'fnd base rates'!C$11)
+($I1041*'fnd base rates'!C$12)
+($J1041*'fnd base rates'!C$13)
+($K1041*'fnd base rates'!C$14)
+($M1041*'fnd base rates'!C$16)
+($N1041*'fnd base rates'!C$17)
+($O1041*'fnd base rates'!C$18)
+($P1041*VLOOKUP($S1041+12,rate_basefnd,3)))
*$R1041</f>
        <v>692.38540439999997</v>
      </c>
      <c r="V1041" s="68">
        <f>(($D1041*'fnd base rates'!D$7)
+($E1041*'fnd base rates'!D$8)
+($F1041*'fnd base rates'!D$9)
+($G1041*'fnd base rates'!D$10)
+($H1041*'fnd base rates'!D$11)
+($I1041*'fnd base rates'!D$12)
+($J1041*'fnd base rates'!D$13)
+($K1041*'fnd base rates'!D$14)
+($M1041*'fnd base rates'!D$16)
+($N1041*'fnd base rates'!D$17)
+($O1041*'fnd base rates'!D$18)
+($P1041*VLOOKUP($S1041+12,rate_basefnd,4)))
*$R1041</f>
        <v>1214.33737</v>
      </c>
      <c r="W1041" s="68">
        <f>(($D1041*'fnd base rates'!E$7)
+($E1041*'fnd base rates'!E$8)
+($F1041*'fnd base rates'!E$9)
+($G1041*'fnd base rates'!E$10)
+($H1041*'fnd base rates'!E$11)
+($I1041*'fnd base rates'!E$12)
+($J1041*'fnd base rates'!E$13)
+($K1041*'fnd base rates'!E$14)
+($M1041*'fnd base rates'!E$16)
+($N1041*'fnd base rates'!E$17)
+($O1041*'fnd base rates'!E$18)
+($P1041*VLOOKUP($S1041+12,rate_basefnd,5)))
*$R1041</f>
        <v>8928.8922995999983</v>
      </c>
      <c r="X1041" s="68">
        <f>(($D1041*'fnd base rates'!F$7)
+($E1041*'fnd base rates'!F$8)
+($F1041*'fnd base rates'!F$9)
+($G1041*'fnd base rates'!F$10)
+($H1041*'fnd base rates'!F$11)
+($I1041*'fnd base rates'!F$12)
+($J1041*'fnd base rates'!F$13)
+($K1041*'fnd base rates'!F$14)
+($M1041*'fnd base rates'!F$16)
+($N1041*'fnd base rates'!F$17)
+($O1041*'fnd base rates'!F$18)
+($P1041*VLOOKUP($S1041+12,rate_basefnd,6)))
*$R1041</f>
        <v>1034.7733535999998</v>
      </c>
      <c r="Y1041" s="68">
        <f>(($D1041*'fnd base rates'!G$7)
+($E1041*'fnd base rates'!G$8)
+($F1041*'fnd base rates'!G$9)
+($G1041*'fnd base rates'!G$10)
+($H1041*'fnd base rates'!G$11)
+($I1041*'fnd base rates'!G$12)
+($J1041*'fnd base rates'!G$13)
+($K1041*'fnd base rates'!G$14)
+($M1041*'fnd base rates'!G$16)
+($N1041*'fnd base rates'!G$17)
+($O1041*'fnd base rates'!G$18)
+($P1041*VLOOKUP($S1041+12,rate_basefnd,7)))
*$R1041</f>
        <v>347.56133479999994</v>
      </c>
      <c r="Z1041" s="68">
        <f>(($D1041*'fnd base rates'!H$7)
+($E1041*'fnd base rates'!H$8)
+($F1041*'fnd base rates'!H$9)
+($G1041*'fnd base rates'!H$10)
+($H1041*'fnd base rates'!H$11)
+($I1041*'fnd base rates'!H$12)
+($J1041*'fnd base rates'!H$13)
+($K1041*'fnd base rates'!H$14)
+($M1041*'fnd base rates'!H$16)
+($N1041*'fnd base rates'!H$17)
+($O1041*'fnd base rates'!H$18)
+($P1041*VLOOKUP($S1041+12,rate_basefnd,8)))</f>
        <v>942.654</v>
      </c>
      <c r="AA1041" s="68">
        <f>(($D1041*'fnd base rates'!I$7)
+($E1041*'fnd base rates'!I$8)
+($F1041*'fnd base rates'!I$9)
+($G1041*'fnd base rates'!I$10)
+($H1041*'fnd base rates'!I$11)
+($I1041*'fnd base rates'!I$12)
+($J1041*'fnd base rates'!I$13)
+($K1041*'fnd base rates'!I$14)
+($M1041*'fnd base rates'!I$16)
+($N1041*'fnd base rates'!I$17)
+($O1041*'fnd base rates'!I$18)
+($P1041*VLOOKUP($S1041+12,rate_basefnd,9)))
*$R1041</f>
        <v>622.10666999999989</v>
      </c>
      <c r="AB1041" s="68">
        <f>(($D1041*'fnd base rates'!J$7)
+($E1041*'fnd base rates'!J$8)
+($F1041*'fnd base rates'!J$9)
+($G1041*'fnd base rates'!J$10)
+($H1041*'fnd base rates'!J$11)
+($I1041*'fnd base rates'!J$12)
+($J1041*'fnd base rates'!J$13)
+($K1041*'fnd base rates'!J$14)
+($M1041*'fnd base rates'!J$16)
+($N1041*'fnd base rates'!J$17)
+($O1041*'fnd base rates'!J$18)
+($P1041*VLOOKUP($S1041+12,rate_basefnd,10)))
*$R1041</f>
        <v>1346.4926499999999</v>
      </c>
      <c r="AC1041" s="68">
        <f>(($D1041*'fnd base rates'!K$7)
+($E1041*'fnd base rates'!K$8)
+($F1041*'fnd base rates'!K$9)
+($G1041*'fnd base rates'!K$10)
+($H1041*'fnd base rates'!K$11)
+($I1041*'fnd base rates'!K$12)
+($J1041*'fnd base rates'!K$13)
+($K1041*'fnd base rates'!K$14)
+($M1041*'fnd base rates'!K$16)
+($N1041*'fnd base rates'!K$17)
+($O1041*'fnd base rates'!K$18)
+($P1041*VLOOKUP($S1041+12,rate_basefnd,11)))
*$R1041</f>
        <v>1328.2787819999999</v>
      </c>
      <c r="AD1041" s="68">
        <f>(($D1041*'fnd base rates'!L$7)
+($E1041*'fnd base rates'!L$8)
+($F1041*'fnd base rates'!L$9)
+($G1041*'fnd base rates'!L$10)
+($H1041*'fnd base rates'!L$11)
+($I1041*'fnd base rates'!L$12)
+($J1041*'fnd base rates'!L$13)
+($K1041*'fnd base rates'!L$14)
+($M1041*'fnd base rates'!L$16)
+($N1041*'fnd base rates'!L$17)
+($O1041*'fnd base rates'!L$18)
+($P1041*VLOOKUP($S1041+12,rate_basefnd,12)))</f>
        <v>2756.4688000000001</v>
      </c>
      <c r="AE1041" s="68">
        <f>(($D1041*'fnd base rates'!M$7)
+($E1041*'fnd base rates'!M$8)
+($F1041*'fnd base rates'!M$9)
+($G1041*'fnd base rates'!M$10)
+($H1041*'fnd base rates'!M$11)
+($I1041*'fnd base rates'!M$12)
+($J1041*'fnd base rates'!M$13)
+($K1041*'fnd base rates'!M$14)
+($M1041*'fnd base rates'!M$16)
+($N1041*'fnd base rates'!M$17)
+($O1041*'fnd base rates'!M$18)
+($P1041*VLOOKUP($S1041+12,rate_basefnd,13)))</f>
        <v>0</v>
      </c>
      <c r="AF1041" s="3">
        <f t="shared" si="225"/>
        <v>19213.950664399996</v>
      </c>
      <c r="AH1041" s="205">
        <f t="shared" si="226"/>
        <v>3517239690</v>
      </c>
      <c r="AI1041" s="3" t="str">
        <f t="shared" si="232"/>
        <v>3517</v>
      </c>
      <c r="AJ1041" s="1" t="str">
        <f t="shared" si="233"/>
        <v>239</v>
      </c>
      <c r="AK1041" s="1" t="str">
        <f t="shared" si="234"/>
        <v>690</v>
      </c>
      <c r="AL1041" s="3">
        <f t="shared" si="227"/>
        <v>1</v>
      </c>
      <c r="AM1041" s="3">
        <f t="shared" si="224"/>
        <v>1</v>
      </c>
      <c r="AN1041" s="3">
        <f t="shared" si="228"/>
        <v>19213.950664399996</v>
      </c>
      <c r="AO1041" s="3">
        <f t="shared" si="229"/>
        <v>19214</v>
      </c>
      <c r="AP1041" s="3">
        <f t="shared" si="230"/>
        <v>2323</v>
      </c>
      <c r="AQ1041" s="3">
        <v>16891</v>
      </c>
      <c r="AS1041" s="68"/>
      <c r="AT1041" s="68"/>
      <c r="AX1041" s="4">
        <f t="shared" si="235"/>
        <v>0</v>
      </c>
      <c r="AZ1041" s="4">
        <f t="shared" si="236"/>
        <v>0</v>
      </c>
      <c r="BB1041" s="4"/>
    </row>
    <row r="1042" spans="1:54" s="3" customFormat="1">
      <c r="A1042" s="205" t="str">
        <f t="shared" ref="A1042:A1063" si="237">LEFT(B1042,4)</f>
        <v>3517</v>
      </c>
      <c r="B1042" s="1">
        <v>3517239740</v>
      </c>
      <c r="C1042" s="7" t="s">
        <v>150</v>
      </c>
      <c r="D1042" s="8">
        <f>'fnd enro'!D1042</f>
        <v>0</v>
      </c>
      <c r="E1042" s="8">
        <f>'fnd enro'!E1042</f>
        <v>0</v>
      </c>
      <c r="F1042" s="8">
        <f>'fnd enro'!F1042</f>
        <v>0</v>
      </c>
      <c r="G1042" s="8">
        <f>'fnd enro'!G1042</f>
        <v>0</v>
      </c>
      <c r="H1042" s="8">
        <f>'fnd enro'!H1042</f>
        <v>0</v>
      </c>
      <c r="I1042" s="8">
        <f>'fnd enro'!I1042</f>
        <v>4</v>
      </c>
      <c r="J1042" s="8">
        <f>'fnd enro'!J1042</f>
        <v>0</v>
      </c>
      <c r="K1042" s="9">
        <f>'fnd enro'!K1042</f>
        <v>0.16</v>
      </c>
      <c r="L1042" s="8">
        <f>'fnd enro'!L1042</f>
        <v>0</v>
      </c>
      <c r="M1042" s="8">
        <f>'fnd enro'!M1042</f>
        <v>0</v>
      </c>
      <c r="N1042" s="8">
        <f>'fnd enro'!N1042</f>
        <v>0</v>
      </c>
      <c r="O1042" s="8">
        <f>'fnd enro'!O1042</f>
        <v>0</v>
      </c>
      <c r="P1042" s="8">
        <f>'fnd enro'!P1042</f>
        <v>4</v>
      </c>
      <c r="Q1042" s="8">
        <f>'fnd enro'!R1042</f>
        <v>4</v>
      </c>
      <c r="R1042" s="9">
        <f t="shared" si="231"/>
        <v>1.0369999999999999</v>
      </c>
      <c r="S1042" s="8">
        <f>VALUE('fnd enro'!Q1042)</f>
        <v>5</v>
      </c>
      <c r="T1042" s="1"/>
      <c r="U1042" s="68">
        <f>(($D1042*'fnd base rates'!C$7)
+($E1042*'fnd base rates'!C$8)
+($F1042*'fnd base rates'!C$9)
+($G1042*'fnd base rates'!C$10)
+($H1042*'fnd base rates'!C$11)
+($I1042*'fnd base rates'!C$12)
+($J1042*'fnd base rates'!C$13)
+($K1042*'fnd base rates'!C$14)
+($M1042*'fnd base rates'!C$16)
+($N1042*'fnd base rates'!C$17)
+($O1042*'fnd base rates'!C$18)
+($P1042*VLOOKUP($S1042+12,rate_basefnd,3)))
*$R1042</f>
        <v>2784.3499775999999</v>
      </c>
      <c r="V1042" s="68">
        <f>(($D1042*'fnd base rates'!D$7)
+($E1042*'fnd base rates'!D$8)
+($F1042*'fnd base rates'!D$9)
+($G1042*'fnd base rates'!D$10)
+($H1042*'fnd base rates'!D$11)
+($I1042*'fnd base rates'!D$12)
+($J1042*'fnd base rates'!D$13)
+($K1042*'fnd base rates'!D$14)
+($M1042*'fnd base rates'!D$16)
+($N1042*'fnd base rates'!D$17)
+($O1042*'fnd base rates'!D$18)
+($P1042*VLOOKUP($S1042+12,rate_basefnd,4)))
*$R1042</f>
        <v>4927.69956</v>
      </c>
      <c r="W1042" s="68">
        <f>(($D1042*'fnd base rates'!E$7)
+($E1042*'fnd base rates'!E$8)
+($F1042*'fnd base rates'!E$9)
+($G1042*'fnd base rates'!E$10)
+($H1042*'fnd base rates'!E$11)
+($I1042*'fnd base rates'!E$12)
+($J1042*'fnd base rates'!E$13)
+($K1042*'fnd base rates'!E$14)
+($M1042*'fnd base rates'!E$16)
+($N1042*'fnd base rates'!E$17)
+($O1042*'fnd base rates'!E$18)
+($P1042*VLOOKUP($S1042+12,rate_basefnd,5)))
*$R1042</f>
        <v>36402.395038399991</v>
      </c>
      <c r="X1042" s="68">
        <f>(($D1042*'fnd base rates'!F$7)
+($E1042*'fnd base rates'!F$8)
+($F1042*'fnd base rates'!F$9)
+($G1042*'fnd base rates'!F$10)
+($H1042*'fnd base rates'!F$11)
+($I1042*'fnd base rates'!F$12)
+($J1042*'fnd base rates'!F$13)
+($K1042*'fnd base rates'!F$14)
+($M1042*'fnd base rates'!F$16)
+($N1042*'fnd base rates'!F$17)
+($O1042*'fnd base rates'!F$18)
+($P1042*VLOOKUP($S1042+12,rate_basefnd,6)))
*$R1042</f>
        <v>4139.0934143999993</v>
      </c>
      <c r="Y1042" s="68">
        <f>(($D1042*'fnd base rates'!G$7)
+($E1042*'fnd base rates'!G$8)
+($F1042*'fnd base rates'!G$9)
+($G1042*'fnd base rates'!G$10)
+($H1042*'fnd base rates'!G$11)
+($I1042*'fnd base rates'!G$12)
+($J1042*'fnd base rates'!G$13)
+($K1042*'fnd base rates'!G$14)
+($M1042*'fnd base rates'!G$16)
+($N1042*'fnd base rates'!G$17)
+($O1042*'fnd base rates'!G$18)
+($P1042*VLOOKUP($S1042+12,rate_basefnd,7)))
*$R1042</f>
        <v>1423.5952591999996</v>
      </c>
      <c r="Z1042" s="68">
        <f>(($D1042*'fnd base rates'!H$7)
+($E1042*'fnd base rates'!H$8)
+($F1042*'fnd base rates'!H$9)
+($G1042*'fnd base rates'!H$10)
+($H1042*'fnd base rates'!H$11)
+($I1042*'fnd base rates'!H$12)
+($J1042*'fnd base rates'!H$13)
+($K1042*'fnd base rates'!H$14)
+($M1042*'fnd base rates'!H$16)
+($N1042*'fnd base rates'!H$17)
+($O1042*'fnd base rates'!H$18)
+($P1042*VLOOKUP($S1042+12,rate_basefnd,8)))</f>
        <v>3775.576</v>
      </c>
      <c r="AA1042" s="68">
        <f>(($D1042*'fnd base rates'!I$7)
+($E1042*'fnd base rates'!I$8)
+($F1042*'fnd base rates'!I$9)
+($G1042*'fnd base rates'!I$10)
+($H1042*'fnd base rates'!I$11)
+($I1042*'fnd base rates'!I$12)
+($J1042*'fnd base rates'!I$13)
+($K1042*'fnd base rates'!I$14)
+($M1042*'fnd base rates'!I$16)
+($N1042*'fnd base rates'!I$17)
+($O1042*'fnd base rates'!I$18)
+($P1042*VLOOKUP($S1042+12,rate_basefnd,9)))
*$R1042</f>
        <v>2516.2597599999999</v>
      </c>
      <c r="AB1042" s="68">
        <f>(($D1042*'fnd base rates'!J$7)
+($E1042*'fnd base rates'!J$8)
+($F1042*'fnd base rates'!J$9)
+($G1042*'fnd base rates'!J$10)
+($H1042*'fnd base rates'!J$11)
+($I1042*'fnd base rates'!J$12)
+($J1042*'fnd base rates'!J$13)
+($K1042*'fnd base rates'!J$14)
+($M1042*'fnd base rates'!J$16)
+($N1042*'fnd base rates'!J$17)
+($O1042*'fnd base rates'!J$18)
+($P1042*VLOOKUP($S1042+12,rate_basefnd,10)))
*$R1042</f>
        <v>5530.4869199999994</v>
      </c>
      <c r="AC1042" s="68">
        <f>(($D1042*'fnd base rates'!K$7)
+($E1042*'fnd base rates'!K$8)
+($F1042*'fnd base rates'!K$9)
+($G1042*'fnd base rates'!K$10)
+($H1042*'fnd base rates'!K$11)
+($I1042*'fnd base rates'!K$12)
+($J1042*'fnd base rates'!K$13)
+($K1042*'fnd base rates'!K$14)
+($M1042*'fnd base rates'!K$16)
+($N1042*'fnd base rates'!K$17)
+($O1042*'fnd base rates'!K$18)
+($P1042*VLOOKUP($S1042+12,rate_basefnd,11)))
*$R1042</f>
        <v>5313.1151279999995</v>
      </c>
      <c r="AD1042" s="68">
        <f>(($D1042*'fnd base rates'!L$7)
+($E1042*'fnd base rates'!L$8)
+($F1042*'fnd base rates'!L$9)
+($G1042*'fnd base rates'!L$10)
+($H1042*'fnd base rates'!L$11)
+($I1042*'fnd base rates'!L$12)
+($J1042*'fnd base rates'!L$13)
+($K1042*'fnd base rates'!L$14)
+($M1042*'fnd base rates'!L$16)
+($N1042*'fnd base rates'!L$17)
+($O1042*'fnd base rates'!L$18)
+($P1042*VLOOKUP($S1042+12,rate_basefnd,12)))</f>
        <v>11150.1152</v>
      </c>
      <c r="AE1042" s="68">
        <f>(($D1042*'fnd base rates'!M$7)
+($E1042*'fnd base rates'!M$8)
+($F1042*'fnd base rates'!M$9)
+($G1042*'fnd base rates'!M$10)
+($H1042*'fnd base rates'!M$11)
+($I1042*'fnd base rates'!M$12)
+($J1042*'fnd base rates'!M$13)
+($K1042*'fnd base rates'!M$14)
+($M1042*'fnd base rates'!M$16)
+($N1042*'fnd base rates'!M$17)
+($O1042*'fnd base rates'!M$18)
+($P1042*VLOOKUP($S1042+12,rate_basefnd,13)))</f>
        <v>0</v>
      </c>
      <c r="AF1042" s="3">
        <f t="shared" si="225"/>
        <v>77962.686257599998</v>
      </c>
      <c r="AH1042" s="205">
        <f t="shared" si="226"/>
        <v>3517239740</v>
      </c>
      <c r="AI1042" s="3" t="str">
        <f t="shared" si="232"/>
        <v>3517</v>
      </c>
      <c r="AJ1042" s="1" t="str">
        <f t="shared" si="233"/>
        <v>239</v>
      </c>
      <c r="AK1042" s="1" t="str">
        <f t="shared" si="234"/>
        <v>740</v>
      </c>
      <c r="AL1042" s="3">
        <f t="shared" si="227"/>
        <v>1</v>
      </c>
      <c r="AM1042" s="3">
        <f t="shared" si="224"/>
        <v>4</v>
      </c>
      <c r="AN1042" s="3">
        <f t="shared" si="228"/>
        <v>77962.686257599998</v>
      </c>
      <c r="AO1042" s="3">
        <f t="shared" si="229"/>
        <v>19491</v>
      </c>
      <c r="AP1042" s="3">
        <f t="shared" si="230"/>
        <v>6566</v>
      </c>
      <c r="AQ1042" s="3">
        <v>12925</v>
      </c>
      <c r="AS1042" s="68"/>
      <c r="AT1042" s="68"/>
      <c r="AX1042" s="4">
        <f t="shared" si="235"/>
        <v>0</v>
      </c>
      <c r="AZ1042" s="4">
        <f t="shared" si="236"/>
        <v>0</v>
      </c>
      <c r="BB1042" s="4"/>
    </row>
    <row r="1043" spans="1:54" s="3" customFormat="1">
      <c r="A1043" s="205" t="str">
        <f t="shared" si="237"/>
        <v>3517</v>
      </c>
      <c r="B1043" s="1">
        <v>3517239760</v>
      </c>
      <c r="C1043" s="7" t="s">
        <v>150</v>
      </c>
      <c r="D1043" s="8">
        <f>'fnd enro'!D1043</f>
        <v>0</v>
      </c>
      <c r="E1043" s="8">
        <f>'fnd enro'!E1043</f>
        <v>0</v>
      </c>
      <c r="F1043" s="8">
        <f>'fnd enro'!F1043</f>
        <v>0</v>
      </c>
      <c r="G1043" s="8">
        <f>'fnd enro'!G1043</f>
        <v>0</v>
      </c>
      <c r="H1043" s="8">
        <f>'fnd enro'!H1043</f>
        <v>0</v>
      </c>
      <c r="I1043" s="8">
        <f>'fnd enro'!I1043</f>
        <v>23</v>
      </c>
      <c r="J1043" s="8">
        <f>'fnd enro'!J1043</f>
        <v>0</v>
      </c>
      <c r="K1043" s="9">
        <f>'fnd enro'!K1043</f>
        <v>0.92</v>
      </c>
      <c r="L1043" s="8">
        <f>'fnd enro'!L1043</f>
        <v>0</v>
      </c>
      <c r="M1043" s="8">
        <f>'fnd enro'!M1043</f>
        <v>0</v>
      </c>
      <c r="N1043" s="8">
        <f>'fnd enro'!N1043</f>
        <v>0</v>
      </c>
      <c r="O1043" s="8">
        <f>'fnd enro'!O1043</f>
        <v>0</v>
      </c>
      <c r="P1043" s="8">
        <f>'fnd enro'!P1043</f>
        <v>16</v>
      </c>
      <c r="Q1043" s="8">
        <f>'fnd enro'!R1043</f>
        <v>23</v>
      </c>
      <c r="R1043" s="9">
        <f t="shared" si="231"/>
        <v>1.0369999999999999</v>
      </c>
      <c r="S1043" s="8">
        <f>VALUE('fnd enro'!Q1043)</f>
        <v>5</v>
      </c>
      <c r="T1043" s="1"/>
      <c r="U1043" s="68">
        <f>(($D1043*'fnd base rates'!C$7)
+($E1043*'fnd base rates'!C$8)
+($F1043*'fnd base rates'!C$9)
+($G1043*'fnd base rates'!C$10)
+($H1043*'fnd base rates'!C$11)
+($I1043*'fnd base rates'!C$12)
+($J1043*'fnd base rates'!C$13)
+($K1043*'fnd base rates'!C$14)
+($M1043*'fnd base rates'!C$16)
+($N1043*'fnd base rates'!C$17)
+($O1043*'fnd base rates'!C$18)
+($P1043*VLOOKUP($S1043+12,rate_basefnd,3)))
*$R1043</f>
        <v>15490.340561199999</v>
      </c>
      <c r="V1043" s="68">
        <f>(($D1043*'fnd base rates'!D$7)
+($E1043*'fnd base rates'!D$8)
+($F1043*'fnd base rates'!D$9)
+($G1043*'fnd base rates'!D$10)
+($H1043*'fnd base rates'!D$11)
+($I1043*'fnd base rates'!D$12)
+($J1043*'fnd base rates'!D$13)
+($K1043*'fnd base rates'!D$14)
+($M1043*'fnd base rates'!D$16)
+($N1043*'fnd base rates'!D$17)
+($O1043*'fnd base rates'!D$18)
+($P1043*VLOOKUP($S1043+12,rate_basefnd,4)))
*$R1043</f>
        <v>25871.801899999999</v>
      </c>
      <c r="W1043" s="68">
        <f>(($D1043*'fnd base rates'!E$7)
+($E1043*'fnd base rates'!E$8)
+($F1043*'fnd base rates'!E$9)
+($G1043*'fnd base rates'!E$10)
+($H1043*'fnd base rates'!E$11)
+($I1043*'fnd base rates'!E$12)
+($J1043*'fnd base rates'!E$13)
+($K1043*'fnd base rates'!E$14)
+($M1043*'fnd base rates'!E$16)
+($N1043*'fnd base rates'!E$17)
+($O1043*'fnd base rates'!E$18)
+($P1043*VLOOKUP($S1043+12,rate_basefnd,5)))
*$R1043</f>
        <v>185275.01225079995</v>
      </c>
      <c r="X1043" s="68">
        <f>(($D1043*'fnd base rates'!F$7)
+($E1043*'fnd base rates'!F$8)
+($F1043*'fnd base rates'!F$9)
+($G1043*'fnd base rates'!F$10)
+($H1043*'fnd base rates'!F$11)
+($I1043*'fnd base rates'!F$12)
+($J1043*'fnd base rates'!F$13)
+($K1043*'fnd base rates'!F$14)
+($M1043*'fnd base rates'!F$16)
+($N1043*'fnd base rates'!F$17)
+($O1043*'fnd base rates'!F$18)
+($P1043*VLOOKUP($S1043+12,rate_basefnd,6)))
*$R1043</f>
        <v>23799.787132799996</v>
      </c>
      <c r="Y1043" s="68">
        <f>(($D1043*'fnd base rates'!G$7)
+($E1043*'fnd base rates'!G$8)
+($F1043*'fnd base rates'!G$9)
+($G1043*'fnd base rates'!G$10)
+($H1043*'fnd base rates'!G$11)
+($I1043*'fnd base rates'!G$12)
+($J1043*'fnd base rates'!G$13)
+($K1043*'fnd base rates'!G$14)
+($M1043*'fnd base rates'!G$16)
+($N1043*'fnd base rates'!G$17)
+($O1043*'fnd base rates'!G$18)
+($P1043*VLOOKUP($S1043+12,rate_basefnd,7)))
*$R1043</f>
        <v>7019.3692104000002</v>
      </c>
      <c r="Z1043" s="68">
        <f>(($D1043*'fnd base rates'!H$7)
+($E1043*'fnd base rates'!H$8)
+($F1043*'fnd base rates'!H$9)
+($G1043*'fnd base rates'!H$10)
+($H1043*'fnd base rates'!H$11)
+($I1043*'fnd base rates'!H$12)
+($J1043*'fnd base rates'!H$13)
+($K1043*'fnd base rates'!H$14)
+($M1043*'fnd base rates'!H$16)
+($N1043*'fnd base rates'!H$17)
+($O1043*'fnd base rates'!H$18)
+($P1043*VLOOKUP($S1043+12,rate_basefnd,8)))</f>
        <v>21537.152000000002</v>
      </c>
      <c r="AA1043" s="68">
        <f>(($D1043*'fnd base rates'!I$7)
+($E1043*'fnd base rates'!I$8)
+($F1043*'fnd base rates'!I$9)
+($G1043*'fnd base rates'!I$10)
+($H1043*'fnd base rates'!I$11)
+($I1043*'fnd base rates'!I$12)
+($J1043*'fnd base rates'!I$13)
+($K1043*'fnd base rates'!I$14)
+($M1043*'fnd base rates'!I$16)
+($N1043*'fnd base rates'!I$17)
+($O1043*'fnd base rates'!I$18)
+($P1043*VLOOKUP($S1043+12,rate_basefnd,9)))
*$R1043</f>
        <v>13495.061719999998</v>
      </c>
      <c r="AB1043" s="68">
        <f>(($D1043*'fnd base rates'!J$7)
+($E1043*'fnd base rates'!J$8)
+($F1043*'fnd base rates'!J$9)
+($G1043*'fnd base rates'!J$10)
+($H1043*'fnd base rates'!J$11)
+($I1043*'fnd base rates'!J$12)
+($J1043*'fnd base rates'!J$13)
+($K1043*'fnd base rates'!J$14)
+($M1043*'fnd base rates'!J$16)
+($N1043*'fnd base rates'!J$17)
+($O1043*'fnd base rates'!J$18)
+($P1043*VLOOKUP($S1043+12,rate_basefnd,10)))
*$R1043</f>
        <v>26742.228589999999</v>
      </c>
      <c r="AC1043" s="68">
        <f>(($D1043*'fnd base rates'!K$7)
+($E1043*'fnd base rates'!K$8)
+($F1043*'fnd base rates'!K$9)
+($G1043*'fnd base rates'!K$10)
+($H1043*'fnd base rates'!K$11)
+($I1043*'fnd base rates'!K$12)
+($J1043*'fnd base rates'!K$13)
+($K1043*'fnd base rates'!K$14)
+($M1043*'fnd base rates'!K$16)
+($N1043*'fnd base rates'!K$17)
+($O1043*'fnd base rates'!K$18)
+($P1043*VLOOKUP($S1043+12,rate_basefnd,11)))
*$R1043</f>
        <v>30550.411985999999</v>
      </c>
      <c r="AD1043" s="68">
        <f>(($D1043*'fnd base rates'!L$7)
+($E1043*'fnd base rates'!L$8)
+($F1043*'fnd base rates'!L$9)
+($G1043*'fnd base rates'!L$10)
+($H1043*'fnd base rates'!L$11)
+($I1043*'fnd base rates'!L$12)
+($J1043*'fnd base rates'!L$13)
+($K1043*'fnd base rates'!L$14)
+($M1043*'fnd base rates'!L$16)
+($N1043*'fnd base rates'!L$17)
+($O1043*'fnd base rates'!L$18)
+($P1043*VLOOKUP($S1043+12,rate_basefnd,12)))</f>
        <v>59764.132400000002</v>
      </c>
      <c r="AE1043" s="68">
        <f>(($D1043*'fnd base rates'!M$7)
+($E1043*'fnd base rates'!M$8)
+($F1043*'fnd base rates'!M$9)
+($G1043*'fnd base rates'!M$10)
+($H1043*'fnd base rates'!M$11)
+($I1043*'fnd base rates'!M$12)
+($J1043*'fnd base rates'!M$13)
+($K1043*'fnd base rates'!M$14)
+($M1043*'fnd base rates'!M$16)
+($N1043*'fnd base rates'!M$17)
+($O1043*'fnd base rates'!M$18)
+($P1043*VLOOKUP($S1043+12,rate_basefnd,13)))</f>
        <v>0</v>
      </c>
      <c r="AF1043" s="3">
        <f t="shared" si="225"/>
        <v>409545.29775119998</v>
      </c>
      <c r="AH1043" s="205">
        <f t="shared" si="226"/>
        <v>3517239760</v>
      </c>
      <c r="AI1043" s="3" t="str">
        <f t="shared" si="232"/>
        <v>3517</v>
      </c>
      <c r="AJ1043" s="1" t="str">
        <f t="shared" si="233"/>
        <v>239</v>
      </c>
      <c r="AK1043" s="1" t="str">
        <f t="shared" si="234"/>
        <v>760</v>
      </c>
      <c r="AL1043" s="3">
        <f t="shared" si="227"/>
        <v>1</v>
      </c>
      <c r="AM1043" s="3">
        <f t="shared" si="224"/>
        <v>23</v>
      </c>
      <c r="AN1043" s="3">
        <f t="shared" si="228"/>
        <v>409545.29775119998</v>
      </c>
      <c r="AO1043" s="3">
        <f t="shared" si="229"/>
        <v>17806</v>
      </c>
      <c r="AP1043" s="3">
        <f t="shared" si="230"/>
        <v>4881</v>
      </c>
      <c r="AQ1043" s="3">
        <v>12925</v>
      </c>
      <c r="AS1043" s="68"/>
      <c r="AT1043" s="68"/>
      <c r="AX1043" s="4">
        <f t="shared" si="235"/>
        <v>0</v>
      </c>
      <c r="AZ1043" s="4">
        <f t="shared" si="236"/>
        <v>0</v>
      </c>
      <c r="BB1043" s="4"/>
    </row>
    <row r="1044" spans="1:54" s="3" customFormat="1">
      <c r="A1044" s="205" t="str">
        <f t="shared" si="237"/>
        <v>3517</v>
      </c>
      <c r="B1044" s="1">
        <v>3517239780</v>
      </c>
      <c r="C1044" s="7" t="s">
        <v>150</v>
      </c>
      <c r="D1044" s="8">
        <f>'fnd enro'!D1044</f>
        <v>0</v>
      </c>
      <c r="E1044" s="8">
        <f>'fnd enro'!E1044</f>
        <v>0</v>
      </c>
      <c r="F1044" s="8">
        <f>'fnd enro'!F1044</f>
        <v>0</v>
      </c>
      <c r="G1044" s="8">
        <f>'fnd enro'!G1044</f>
        <v>0</v>
      </c>
      <c r="H1044" s="8">
        <f>'fnd enro'!H1044</f>
        <v>0</v>
      </c>
      <c r="I1044" s="8">
        <f>'fnd enro'!I1044</f>
        <v>7</v>
      </c>
      <c r="J1044" s="8">
        <f>'fnd enro'!J1044</f>
        <v>0</v>
      </c>
      <c r="K1044" s="9">
        <f>'fnd enro'!K1044</f>
        <v>0.28000000000000003</v>
      </c>
      <c r="L1044" s="8">
        <f>'fnd enro'!L1044</f>
        <v>0</v>
      </c>
      <c r="M1044" s="8">
        <f>'fnd enro'!M1044</f>
        <v>0</v>
      </c>
      <c r="N1044" s="8">
        <f>'fnd enro'!N1044</f>
        <v>0</v>
      </c>
      <c r="O1044" s="8">
        <f>'fnd enro'!O1044</f>
        <v>0</v>
      </c>
      <c r="P1044" s="8">
        <f>'fnd enro'!P1044</f>
        <v>4</v>
      </c>
      <c r="Q1044" s="8">
        <f>'fnd enro'!R1044</f>
        <v>7</v>
      </c>
      <c r="R1044" s="9">
        <f t="shared" si="231"/>
        <v>1.0369999999999999</v>
      </c>
      <c r="S1044" s="8">
        <f>VALUE('fnd enro'!Q1044)</f>
        <v>6</v>
      </c>
      <c r="T1044" s="1"/>
      <c r="U1044" s="68">
        <f>(($D1044*'fnd base rates'!C$7)
+($E1044*'fnd base rates'!C$8)
+($F1044*'fnd base rates'!C$9)
+($G1044*'fnd base rates'!C$10)
+($H1044*'fnd base rates'!C$11)
+($I1044*'fnd base rates'!C$12)
+($J1044*'fnd base rates'!C$13)
+($K1044*'fnd base rates'!C$14)
+($M1044*'fnd base rates'!C$16)
+($N1044*'fnd base rates'!C$17)
+($O1044*'fnd base rates'!C$18)
+($P1044*VLOOKUP($S1044+12,rate_basefnd,3)))
*$R1044</f>
        <v>4685.5687708000005</v>
      </c>
      <c r="V1044" s="68">
        <f>(($D1044*'fnd base rates'!D$7)
+($E1044*'fnd base rates'!D$8)
+($F1044*'fnd base rates'!D$9)
+($G1044*'fnd base rates'!D$10)
+($H1044*'fnd base rates'!D$11)
+($I1044*'fnd base rates'!D$12)
+($J1044*'fnd base rates'!D$13)
+($K1044*'fnd base rates'!D$14)
+($M1044*'fnd base rates'!D$16)
+($N1044*'fnd base rates'!D$17)
+($O1044*'fnd base rates'!D$18)
+($P1044*VLOOKUP($S1044+12,rate_basefnd,4)))
*$R1044</f>
        <v>7737.0362599999999</v>
      </c>
      <c r="W1044" s="68">
        <f>(($D1044*'fnd base rates'!E$7)
+($E1044*'fnd base rates'!E$8)
+($F1044*'fnd base rates'!E$9)
+($G1044*'fnd base rates'!E$10)
+($H1044*'fnd base rates'!E$11)
+($I1044*'fnd base rates'!E$12)
+($J1044*'fnd base rates'!E$13)
+($K1044*'fnd base rates'!E$14)
+($M1044*'fnd base rates'!E$16)
+($N1044*'fnd base rates'!E$17)
+($O1044*'fnd base rates'!E$18)
+($P1044*VLOOKUP($S1044+12,rate_basefnd,5)))
*$R1044</f>
        <v>55050.2811372</v>
      </c>
      <c r="X1044" s="68">
        <f>(($D1044*'fnd base rates'!F$7)
+($E1044*'fnd base rates'!F$8)
+($F1044*'fnd base rates'!F$9)
+($G1044*'fnd base rates'!F$10)
+($H1044*'fnd base rates'!F$11)
+($I1044*'fnd base rates'!F$12)
+($J1044*'fnd base rates'!F$13)
+($K1044*'fnd base rates'!F$14)
+($M1044*'fnd base rates'!F$16)
+($N1044*'fnd base rates'!F$17)
+($O1044*'fnd base rates'!F$18)
+($P1044*VLOOKUP($S1044+12,rate_basefnd,6)))
*$R1044</f>
        <v>7243.4134752</v>
      </c>
      <c r="Y1044" s="68">
        <f>(($D1044*'fnd base rates'!G$7)
+($E1044*'fnd base rates'!G$8)
+($F1044*'fnd base rates'!G$9)
+($G1044*'fnd base rates'!G$10)
+($H1044*'fnd base rates'!G$11)
+($I1044*'fnd base rates'!G$12)
+($J1044*'fnd base rates'!G$13)
+($K1044*'fnd base rates'!G$14)
+($M1044*'fnd base rates'!G$16)
+($N1044*'fnd base rates'!G$17)
+($O1044*'fnd base rates'!G$18)
+($P1044*VLOOKUP($S1044+12,rate_basefnd,7)))
*$R1044</f>
        <v>2071.3792935999995</v>
      </c>
      <c r="Z1044" s="68">
        <f>(($D1044*'fnd base rates'!H$7)
+($E1044*'fnd base rates'!H$8)
+($F1044*'fnd base rates'!H$9)
+($G1044*'fnd base rates'!H$10)
+($H1044*'fnd base rates'!H$11)
+($I1044*'fnd base rates'!H$12)
+($J1044*'fnd base rates'!H$13)
+($K1044*'fnd base rates'!H$14)
+($M1044*'fnd base rates'!H$16)
+($N1044*'fnd base rates'!H$17)
+($O1044*'fnd base rates'!H$18)
+($P1044*VLOOKUP($S1044+12,rate_basefnd,8)))</f>
        <v>6545.2079999999996</v>
      </c>
      <c r="AA1044" s="68">
        <f>(($D1044*'fnd base rates'!I$7)
+($E1044*'fnd base rates'!I$8)
+($F1044*'fnd base rates'!I$9)
+($G1044*'fnd base rates'!I$10)
+($H1044*'fnd base rates'!I$11)
+($I1044*'fnd base rates'!I$12)
+($J1044*'fnd base rates'!I$13)
+($K1044*'fnd base rates'!I$14)
+($M1044*'fnd base rates'!I$16)
+($N1044*'fnd base rates'!I$17)
+($O1044*'fnd base rates'!I$18)
+($P1044*VLOOKUP($S1044+12,rate_basefnd,9)))
*$R1044</f>
        <v>4052.9693199999992</v>
      </c>
      <c r="AB1044" s="68">
        <f>(($D1044*'fnd base rates'!J$7)
+($E1044*'fnd base rates'!J$8)
+($F1044*'fnd base rates'!J$9)
+($G1044*'fnd base rates'!J$10)
+($H1044*'fnd base rates'!J$11)
+($I1044*'fnd base rates'!J$12)
+($J1044*'fnd base rates'!J$13)
+($K1044*'fnd base rates'!J$14)
+($M1044*'fnd base rates'!J$16)
+($N1044*'fnd base rates'!J$17)
+($O1044*'fnd base rates'!J$18)
+($P1044*VLOOKUP($S1044+12,rate_basefnd,10)))
*$R1044</f>
        <v>7857.4630699999998</v>
      </c>
      <c r="AC1044" s="68">
        <f>(($D1044*'fnd base rates'!K$7)
+($E1044*'fnd base rates'!K$8)
+($F1044*'fnd base rates'!K$9)
+($G1044*'fnd base rates'!K$10)
+($H1044*'fnd base rates'!K$11)
+($I1044*'fnd base rates'!K$12)
+($J1044*'fnd base rates'!K$13)
+($K1044*'fnd base rates'!K$14)
+($M1044*'fnd base rates'!K$16)
+($N1044*'fnd base rates'!K$17)
+($O1044*'fnd base rates'!K$18)
+($P1044*VLOOKUP($S1044+12,rate_basefnd,11)))
*$R1044</f>
        <v>9297.9514739999977</v>
      </c>
      <c r="AD1044" s="68">
        <f>(($D1044*'fnd base rates'!L$7)
+($E1044*'fnd base rates'!L$8)
+($F1044*'fnd base rates'!L$9)
+($G1044*'fnd base rates'!L$10)
+($H1044*'fnd base rates'!L$11)
+($I1044*'fnd base rates'!L$12)
+($J1044*'fnd base rates'!L$13)
+($K1044*'fnd base rates'!L$14)
+($M1044*'fnd base rates'!L$16)
+($N1044*'fnd base rates'!L$17)
+($O1044*'fnd base rates'!L$18)
+($P1044*VLOOKUP($S1044+12,rate_basefnd,12)))</f>
        <v>17947.071599999999</v>
      </c>
      <c r="AE1044" s="68">
        <f>(($D1044*'fnd base rates'!M$7)
+($E1044*'fnd base rates'!M$8)
+($F1044*'fnd base rates'!M$9)
+($G1044*'fnd base rates'!M$10)
+($H1044*'fnd base rates'!M$11)
+($I1044*'fnd base rates'!M$12)
+($J1044*'fnd base rates'!M$13)
+($K1044*'fnd base rates'!M$14)
+($M1044*'fnd base rates'!M$16)
+($N1044*'fnd base rates'!M$17)
+($O1044*'fnd base rates'!M$18)
+($P1044*VLOOKUP($S1044+12,rate_basefnd,13)))</f>
        <v>0</v>
      </c>
      <c r="AF1044" s="3">
        <f t="shared" si="225"/>
        <v>122488.34240079999</v>
      </c>
      <c r="AH1044" s="205">
        <f t="shared" si="226"/>
        <v>3517239780</v>
      </c>
      <c r="AI1044" s="3" t="str">
        <f t="shared" si="232"/>
        <v>3517</v>
      </c>
      <c r="AJ1044" s="1" t="str">
        <f t="shared" si="233"/>
        <v>239</v>
      </c>
      <c r="AK1044" s="1" t="str">
        <f t="shared" si="234"/>
        <v>780</v>
      </c>
      <c r="AL1044" s="3">
        <f t="shared" si="227"/>
        <v>1</v>
      </c>
      <c r="AM1044" s="3">
        <f t="shared" si="224"/>
        <v>7</v>
      </c>
      <c r="AN1044" s="3">
        <f t="shared" si="228"/>
        <v>122488.34240079999</v>
      </c>
      <c r="AO1044" s="3">
        <f t="shared" si="229"/>
        <v>17498</v>
      </c>
      <c r="AP1044" s="3">
        <f t="shared" si="230"/>
        <v>-2362</v>
      </c>
      <c r="AQ1044" s="3">
        <v>19860</v>
      </c>
      <c r="AS1044" s="68"/>
      <c r="AT1044" s="68"/>
      <c r="AX1044" s="4">
        <f t="shared" si="235"/>
        <v>0</v>
      </c>
      <c r="AZ1044" s="4">
        <f t="shared" si="236"/>
        <v>0</v>
      </c>
      <c r="BB1044" s="4"/>
    </row>
    <row r="1045" spans="1:54" s="3" customFormat="1">
      <c r="A1045" s="205" t="str">
        <f t="shared" si="237"/>
        <v>3518</v>
      </c>
      <c r="B1045" s="1">
        <v>3518149007</v>
      </c>
      <c r="C1045" s="7" t="s">
        <v>152</v>
      </c>
      <c r="D1045" s="8">
        <f>'fnd enro'!D1045</f>
        <v>0</v>
      </c>
      <c r="E1045" s="8">
        <f>'fnd enro'!E1045</f>
        <v>0</v>
      </c>
      <c r="F1045" s="8">
        <f>'fnd enro'!F1045</f>
        <v>0</v>
      </c>
      <c r="G1045" s="8">
        <f>'fnd enro'!G1045</f>
        <v>0</v>
      </c>
      <c r="H1045" s="8">
        <f>'fnd enro'!H1045</f>
        <v>0</v>
      </c>
      <c r="I1045" s="8">
        <f>'fnd enro'!I1045</f>
        <v>1</v>
      </c>
      <c r="J1045" s="8">
        <f>'fnd enro'!J1045</f>
        <v>0</v>
      </c>
      <c r="K1045" s="9">
        <f>'fnd enro'!K1045</f>
        <v>0.04</v>
      </c>
      <c r="L1045" s="8">
        <f>'fnd enro'!L1045</f>
        <v>0</v>
      </c>
      <c r="M1045" s="8">
        <f>'fnd enro'!M1045</f>
        <v>0</v>
      </c>
      <c r="N1045" s="8">
        <f>'fnd enro'!N1045</f>
        <v>0</v>
      </c>
      <c r="O1045" s="8">
        <f>'fnd enro'!O1045</f>
        <v>0</v>
      </c>
      <c r="P1045" s="8">
        <f>'fnd enro'!P1045</f>
        <v>1</v>
      </c>
      <c r="Q1045" s="8">
        <f>'fnd enro'!R1045</f>
        <v>1</v>
      </c>
      <c r="R1045" s="9">
        <f t="shared" si="231"/>
        <v>1</v>
      </c>
      <c r="S1045" s="8">
        <f>VALUE('fnd enro'!Q1045)</f>
        <v>6</v>
      </c>
      <c r="T1045" s="1"/>
      <c r="U1045" s="68">
        <f>(($D1045*'fnd base rates'!C$7)
+($E1045*'fnd base rates'!C$8)
+($F1045*'fnd base rates'!C$9)
+($G1045*'fnd base rates'!C$10)
+($H1045*'fnd base rates'!C$11)
+($I1045*'fnd base rates'!C$12)
+($J1045*'fnd base rates'!C$13)
+($K1045*'fnd base rates'!C$14)
+($M1045*'fnd base rates'!C$16)
+($N1045*'fnd base rates'!C$17)
+($O1045*'fnd base rates'!C$18)
+($P1045*VLOOKUP($S1045+12,rate_basefnd,3)))
*$R1045</f>
        <v>679.85120000000006</v>
      </c>
      <c r="V1045" s="68">
        <f>(($D1045*'fnd base rates'!D$7)
+($E1045*'fnd base rates'!D$8)
+($F1045*'fnd base rates'!D$9)
+($G1045*'fnd base rates'!D$10)
+($H1045*'fnd base rates'!D$11)
+($I1045*'fnd base rates'!D$12)
+($J1045*'fnd base rates'!D$13)
+($K1045*'fnd base rates'!D$14)
+($M1045*'fnd base rates'!D$16)
+($N1045*'fnd base rates'!D$17)
+($O1045*'fnd base rates'!D$18)
+($P1045*VLOOKUP($S1045+12,rate_basefnd,4)))
*$R1045</f>
        <v>1228.69</v>
      </c>
      <c r="W1045" s="68">
        <f>(($D1045*'fnd base rates'!E$7)
+($E1045*'fnd base rates'!E$8)
+($F1045*'fnd base rates'!E$9)
+($G1045*'fnd base rates'!E$10)
+($H1045*'fnd base rates'!E$11)
+($I1045*'fnd base rates'!E$12)
+($J1045*'fnd base rates'!E$13)
+($K1045*'fnd base rates'!E$14)
+($M1045*'fnd base rates'!E$16)
+($N1045*'fnd base rates'!E$17)
+($O1045*'fnd base rates'!E$18)
+($P1045*VLOOKUP($S1045+12,rate_basefnd,5)))
*$R1045</f>
        <v>9173.2907999999989</v>
      </c>
      <c r="X1045" s="68">
        <f>(($D1045*'fnd base rates'!F$7)
+($E1045*'fnd base rates'!F$8)
+($F1045*'fnd base rates'!F$9)
+($G1045*'fnd base rates'!F$10)
+($H1045*'fnd base rates'!F$11)
+($I1045*'fnd base rates'!F$12)
+($J1045*'fnd base rates'!F$13)
+($K1045*'fnd base rates'!F$14)
+($M1045*'fnd base rates'!F$16)
+($N1045*'fnd base rates'!F$17)
+($O1045*'fnd base rates'!F$18)
+($P1045*VLOOKUP($S1045+12,rate_basefnd,6)))
*$R1045</f>
        <v>997.85279999999989</v>
      </c>
      <c r="Y1045" s="68">
        <f>(($D1045*'fnd base rates'!G$7)
+($E1045*'fnd base rates'!G$8)
+($F1045*'fnd base rates'!G$9)
+($G1045*'fnd base rates'!G$10)
+($H1045*'fnd base rates'!G$11)
+($I1045*'fnd base rates'!G$12)
+($J1045*'fnd base rates'!G$13)
+($K1045*'fnd base rates'!G$14)
+($M1045*'fnd base rates'!G$16)
+($N1045*'fnd base rates'!G$17)
+($O1045*'fnd base rates'!G$18)
+($P1045*VLOOKUP($S1045+12,rate_basefnd,7)))
*$R1045</f>
        <v>362.47039999999998</v>
      </c>
      <c r="Z1045" s="68">
        <f>(($D1045*'fnd base rates'!H$7)
+($E1045*'fnd base rates'!H$8)
+($F1045*'fnd base rates'!H$9)
+($G1045*'fnd base rates'!H$10)
+($H1045*'fnd base rates'!H$11)
+($I1045*'fnd base rates'!H$12)
+($J1045*'fnd base rates'!H$13)
+($K1045*'fnd base rates'!H$14)
+($M1045*'fnd base rates'!H$16)
+($N1045*'fnd base rates'!H$17)
+($O1045*'fnd base rates'!H$18)
+($P1045*VLOOKUP($S1045+12,rate_basefnd,8)))</f>
        <v>946.85400000000004</v>
      </c>
      <c r="AA1045" s="68">
        <f>(($D1045*'fnd base rates'!I$7)
+($E1045*'fnd base rates'!I$8)
+($F1045*'fnd base rates'!I$9)
+($G1045*'fnd base rates'!I$10)
+($H1045*'fnd base rates'!I$11)
+($I1045*'fnd base rates'!I$12)
+($J1045*'fnd base rates'!I$13)
+($K1045*'fnd base rates'!I$14)
+($M1045*'fnd base rates'!I$16)
+($N1045*'fnd base rates'!I$17)
+($O1045*'fnd base rates'!I$18)
+($P1045*VLOOKUP($S1045+12,rate_basefnd,9)))
*$R1045</f>
        <v>622.70000000000005</v>
      </c>
      <c r="AB1045" s="68">
        <f>(($D1045*'fnd base rates'!J$7)
+($E1045*'fnd base rates'!J$8)
+($F1045*'fnd base rates'!J$9)
+($G1045*'fnd base rates'!J$10)
+($H1045*'fnd base rates'!J$11)
+($I1045*'fnd base rates'!J$12)
+($J1045*'fnd base rates'!J$13)
+($K1045*'fnd base rates'!J$14)
+($M1045*'fnd base rates'!J$16)
+($N1045*'fnd base rates'!J$17)
+($O1045*'fnd base rates'!J$18)
+($P1045*VLOOKUP($S1045+12,rate_basefnd,10)))
*$R1045</f>
        <v>1416.9099999999999</v>
      </c>
      <c r="AC1045" s="68">
        <f>(($D1045*'fnd base rates'!K$7)
+($E1045*'fnd base rates'!K$8)
+($F1045*'fnd base rates'!K$9)
+($G1045*'fnd base rates'!K$10)
+($H1045*'fnd base rates'!K$11)
+($I1045*'fnd base rates'!K$12)
+($J1045*'fnd base rates'!K$13)
+($K1045*'fnd base rates'!K$14)
+($M1045*'fnd base rates'!K$16)
+($N1045*'fnd base rates'!K$17)
+($O1045*'fnd base rates'!K$18)
+($P1045*VLOOKUP($S1045+12,rate_basefnd,11)))
*$R1045</f>
        <v>1280.886</v>
      </c>
      <c r="AD1045" s="68">
        <f>(($D1045*'fnd base rates'!L$7)
+($E1045*'fnd base rates'!L$8)
+($F1045*'fnd base rates'!L$9)
+($G1045*'fnd base rates'!L$10)
+($H1045*'fnd base rates'!L$11)
+($I1045*'fnd base rates'!L$12)
+($J1045*'fnd base rates'!L$13)
+($K1045*'fnd base rates'!L$14)
+($M1045*'fnd base rates'!L$16)
+($N1045*'fnd base rates'!L$17)
+($O1045*'fnd base rates'!L$18)
+($P1045*VLOOKUP($S1045+12,rate_basefnd,12)))</f>
        <v>2862.0888</v>
      </c>
      <c r="AE1045" s="68">
        <f>(($D1045*'fnd base rates'!M$7)
+($E1045*'fnd base rates'!M$8)
+($F1045*'fnd base rates'!M$9)
+($G1045*'fnd base rates'!M$10)
+($H1045*'fnd base rates'!M$11)
+($I1045*'fnd base rates'!M$12)
+($J1045*'fnd base rates'!M$13)
+($K1045*'fnd base rates'!M$14)
+($M1045*'fnd base rates'!M$16)
+($N1045*'fnd base rates'!M$17)
+($O1045*'fnd base rates'!M$18)
+($P1045*VLOOKUP($S1045+12,rate_basefnd,13)))</f>
        <v>0</v>
      </c>
      <c r="AF1045" s="3">
        <f t="shared" si="225"/>
        <v>19571.594000000001</v>
      </c>
      <c r="AH1045" s="205">
        <f t="shared" si="226"/>
        <v>3518149007</v>
      </c>
      <c r="AI1045" s="3" t="str">
        <f t="shared" si="232"/>
        <v>3518</v>
      </c>
      <c r="AJ1045" s="1" t="str">
        <f t="shared" si="233"/>
        <v>149</v>
      </c>
      <c r="AK1045" s="1" t="str">
        <f t="shared" si="234"/>
        <v>007</v>
      </c>
      <c r="AL1045" s="3">
        <f t="shared" si="227"/>
        <v>1</v>
      </c>
      <c r="AM1045" s="3">
        <f t="shared" si="224"/>
        <v>1</v>
      </c>
      <c r="AN1045" s="3">
        <f t="shared" si="228"/>
        <v>19571.594000000001</v>
      </c>
      <c r="AO1045" s="3">
        <f t="shared" si="229"/>
        <v>19572</v>
      </c>
      <c r="AP1045" s="3">
        <f t="shared" si="230"/>
        <v>1719</v>
      </c>
      <c r="AQ1045" s="3">
        <v>17853</v>
      </c>
      <c r="AS1045" s="68"/>
      <c r="AT1045" s="68"/>
      <c r="AX1045" s="4">
        <f t="shared" si="235"/>
        <v>0</v>
      </c>
      <c r="AZ1045" s="4">
        <f t="shared" si="236"/>
        <v>0</v>
      </c>
      <c r="BB1045" s="4"/>
    </row>
    <row r="1046" spans="1:54" s="3" customFormat="1">
      <c r="A1046" s="205" t="str">
        <f t="shared" si="237"/>
        <v>3518</v>
      </c>
      <c r="B1046" s="1">
        <v>3518149128</v>
      </c>
      <c r="C1046" s="7" t="s">
        <v>152</v>
      </c>
      <c r="D1046" s="8">
        <f>'fnd enro'!D1046</f>
        <v>0</v>
      </c>
      <c r="E1046" s="8">
        <f>'fnd enro'!E1046</f>
        <v>0</v>
      </c>
      <c r="F1046" s="8">
        <f>'fnd enro'!F1046</f>
        <v>0</v>
      </c>
      <c r="G1046" s="8">
        <f>'fnd enro'!G1046</f>
        <v>0</v>
      </c>
      <c r="H1046" s="8">
        <f>'fnd enro'!H1046</f>
        <v>0</v>
      </c>
      <c r="I1046" s="8">
        <f>'fnd enro'!I1046</f>
        <v>35</v>
      </c>
      <c r="J1046" s="8">
        <f>'fnd enro'!J1046</f>
        <v>0</v>
      </c>
      <c r="K1046" s="9">
        <f>'fnd enro'!K1046</f>
        <v>1.4</v>
      </c>
      <c r="L1046" s="8">
        <f>'fnd enro'!L1046</f>
        <v>0</v>
      </c>
      <c r="M1046" s="8">
        <f>'fnd enro'!M1046</f>
        <v>0</v>
      </c>
      <c r="N1046" s="8">
        <f>'fnd enro'!N1046</f>
        <v>0</v>
      </c>
      <c r="O1046" s="8">
        <f>'fnd enro'!O1046</f>
        <v>4</v>
      </c>
      <c r="P1046" s="8">
        <f>'fnd enro'!P1046</f>
        <v>31</v>
      </c>
      <c r="Q1046" s="8">
        <f>'fnd enro'!R1046</f>
        <v>35</v>
      </c>
      <c r="R1046" s="9">
        <f t="shared" si="231"/>
        <v>1</v>
      </c>
      <c r="S1046" s="8">
        <f>VALUE('fnd enro'!Q1046)</f>
        <v>10</v>
      </c>
      <c r="T1046" s="1"/>
      <c r="U1046" s="68">
        <f>(($D1046*'fnd base rates'!C$7)
+($E1046*'fnd base rates'!C$8)
+($F1046*'fnd base rates'!C$9)
+($G1046*'fnd base rates'!C$10)
+($H1046*'fnd base rates'!C$11)
+($I1046*'fnd base rates'!C$12)
+($J1046*'fnd base rates'!C$13)
+($K1046*'fnd base rates'!C$14)
+($M1046*'fnd base rates'!C$16)
+($N1046*'fnd base rates'!C$17)
+($O1046*'fnd base rates'!C$18)
+($P1046*VLOOKUP($S1046+12,rate_basefnd,3)))
*$R1046</f>
        <v>25159.471999999998</v>
      </c>
      <c r="V1046" s="68">
        <f>(($D1046*'fnd base rates'!D$7)
+($E1046*'fnd base rates'!D$8)
+($F1046*'fnd base rates'!D$9)
+($G1046*'fnd base rates'!D$10)
+($H1046*'fnd base rates'!D$11)
+($I1046*'fnd base rates'!D$12)
+($J1046*'fnd base rates'!D$13)
+($K1046*'fnd base rates'!D$14)
+($M1046*'fnd base rates'!D$16)
+($N1046*'fnd base rates'!D$17)
+($O1046*'fnd base rates'!D$18)
+($P1046*VLOOKUP($S1046+12,rate_basefnd,4)))
*$R1046</f>
        <v>47617.64</v>
      </c>
      <c r="W1046" s="68">
        <f>(($D1046*'fnd base rates'!E$7)
+($E1046*'fnd base rates'!E$8)
+($F1046*'fnd base rates'!E$9)
+($G1046*'fnd base rates'!E$10)
+($H1046*'fnd base rates'!E$11)
+($I1046*'fnd base rates'!E$12)
+($J1046*'fnd base rates'!E$13)
+($K1046*'fnd base rates'!E$14)
+($M1046*'fnd base rates'!E$16)
+($N1046*'fnd base rates'!E$17)
+($O1046*'fnd base rates'!E$18)
+($P1046*VLOOKUP($S1046+12,rate_basefnd,5)))
*$R1046</f>
        <v>363103.94799999997</v>
      </c>
      <c r="X1046" s="68">
        <f>(($D1046*'fnd base rates'!F$7)
+($E1046*'fnd base rates'!F$8)
+($F1046*'fnd base rates'!F$9)
+($G1046*'fnd base rates'!F$10)
+($H1046*'fnd base rates'!F$11)
+($I1046*'fnd base rates'!F$12)
+($J1046*'fnd base rates'!F$13)
+($K1046*'fnd base rates'!F$14)
+($M1046*'fnd base rates'!F$16)
+($N1046*'fnd base rates'!F$17)
+($O1046*'fnd base rates'!F$18)
+($P1046*VLOOKUP($S1046+12,rate_basefnd,6)))
*$R1046</f>
        <v>36010.407999999996</v>
      </c>
      <c r="Y1046" s="68">
        <f>(($D1046*'fnd base rates'!G$7)
+($E1046*'fnd base rates'!G$8)
+($F1046*'fnd base rates'!G$9)
+($G1046*'fnd base rates'!G$10)
+($H1046*'fnd base rates'!G$11)
+($I1046*'fnd base rates'!G$12)
+($J1046*'fnd base rates'!G$13)
+($K1046*'fnd base rates'!G$14)
+($M1046*'fnd base rates'!G$16)
+($N1046*'fnd base rates'!G$17)
+($O1046*'fnd base rates'!G$18)
+($P1046*VLOOKUP($S1046+12,rate_basefnd,7)))
*$R1046</f>
        <v>14667.544</v>
      </c>
      <c r="Z1046" s="68">
        <f>(($D1046*'fnd base rates'!H$7)
+($E1046*'fnd base rates'!H$8)
+($F1046*'fnd base rates'!H$9)
+($G1046*'fnd base rates'!H$10)
+($H1046*'fnd base rates'!H$11)
+($I1046*'fnd base rates'!H$12)
+($J1046*'fnd base rates'!H$13)
+($K1046*'fnd base rates'!H$14)
+($M1046*'fnd base rates'!H$16)
+($N1046*'fnd base rates'!H$17)
+($O1046*'fnd base rates'!H$18)
+($P1046*VLOOKUP($S1046+12,rate_basefnd,8)))</f>
        <v>34171.270000000004</v>
      </c>
      <c r="AA1046" s="68">
        <f>(($D1046*'fnd base rates'!I$7)
+($E1046*'fnd base rates'!I$8)
+($F1046*'fnd base rates'!I$9)
+($G1046*'fnd base rates'!I$10)
+($H1046*'fnd base rates'!I$11)
+($I1046*'fnd base rates'!I$12)
+($J1046*'fnd base rates'!I$13)
+($K1046*'fnd base rates'!I$14)
+($M1046*'fnd base rates'!I$16)
+($N1046*'fnd base rates'!I$17)
+($O1046*'fnd base rates'!I$18)
+($P1046*VLOOKUP($S1046+12,rate_basefnd,9)))
*$R1046</f>
        <v>23654.45</v>
      </c>
      <c r="AB1046" s="68">
        <f>(($D1046*'fnd base rates'!J$7)
+($E1046*'fnd base rates'!J$8)
+($F1046*'fnd base rates'!J$9)
+($G1046*'fnd base rates'!J$10)
+($H1046*'fnd base rates'!J$11)
+($I1046*'fnd base rates'!J$12)
+($J1046*'fnd base rates'!J$13)
+($K1046*'fnd base rates'!J$14)
+($M1046*'fnd base rates'!J$16)
+($N1046*'fnd base rates'!J$17)
+($O1046*'fnd base rates'!J$18)
+($P1046*VLOOKUP($S1046+12,rate_basefnd,10)))
*$R1046</f>
        <v>56993.510000000009</v>
      </c>
      <c r="AC1046" s="68">
        <f>(($D1046*'fnd base rates'!K$7)
+($E1046*'fnd base rates'!K$8)
+($F1046*'fnd base rates'!K$9)
+($G1046*'fnd base rates'!K$10)
+($H1046*'fnd base rates'!K$11)
+($I1046*'fnd base rates'!K$12)
+($J1046*'fnd base rates'!K$13)
+($K1046*'fnd base rates'!K$14)
+($M1046*'fnd base rates'!K$16)
+($N1046*'fnd base rates'!K$17)
+($O1046*'fnd base rates'!K$18)
+($P1046*VLOOKUP($S1046+12,rate_basefnd,11)))
*$R1046</f>
        <v>46691.89</v>
      </c>
      <c r="AD1046" s="68">
        <f>(($D1046*'fnd base rates'!L$7)
+($E1046*'fnd base rates'!L$8)
+($F1046*'fnd base rates'!L$9)
+($G1046*'fnd base rates'!L$10)
+($H1046*'fnd base rates'!L$11)
+($I1046*'fnd base rates'!L$12)
+($J1046*'fnd base rates'!L$13)
+($K1046*'fnd base rates'!L$14)
+($M1046*'fnd base rates'!L$16)
+($N1046*'fnd base rates'!L$17)
+($O1046*'fnd base rates'!L$18)
+($P1046*VLOOKUP($S1046+12,rate_basefnd,12)))</f>
        <v>108613.27800000001</v>
      </c>
      <c r="AE1046" s="68">
        <f>(($D1046*'fnd base rates'!M$7)
+($E1046*'fnd base rates'!M$8)
+($F1046*'fnd base rates'!M$9)
+($G1046*'fnd base rates'!M$10)
+($H1046*'fnd base rates'!M$11)
+($I1046*'fnd base rates'!M$12)
+($J1046*'fnd base rates'!M$13)
+($K1046*'fnd base rates'!M$14)
+($M1046*'fnd base rates'!M$16)
+($N1046*'fnd base rates'!M$17)
+($O1046*'fnd base rates'!M$18)
+($P1046*VLOOKUP($S1046+12,rate_basefnd,13)))</f>
        <v>0</v>
      </c>
      <c r="AF1046" s="3">
        <f t="shared" si="225"/>
        <v>756683.41</v>
      </c>
      <c r="AH1046" s="205">
        <f t="shared" si="226"/>
        <v>3518149128</v>
      </c>
      <c r="AI1046" s="3" t="str">
        <f t="shared" si="232"/>
        <v>3518</v>
      </c>
      <c r="AJ1046" s="1" t="str">
        <f t="shared" si="233"/>
        <v>149</v>
      </c>
      <c r="AK1046" s="1" t="str">
        <f t="shared" si="234"/>
        <v>128</v>
      </c>
      <c r="AL1046" s="3">
        <f t="shared" si="227"/>
        <v>1</v>
      </c>
      <c r="AM1046" s="3">
        <f t="shared" ref="AM1046:AM1063" si="238">enro</f>
        <v>35</v>
      </c>
      <c r="AN1046" s="3">
        <f t="shared" si="228"/>
        <v>756683.41</v>
      </c>
      <c r="AO1046" s="3">
        <f t="shared" si="229"/>
        <v>21620</v>
      </c>
      <c r="AP1046" s="3">
        <f t="shared" si="230"/>
        <v>2033</v>
      </c>
      <c r="AQ1046" s="3">
        <v>19587</v>
      </c>
      <c r="AS1046" s="68"/>
      <c r="AT1046" s="68"/>
      <c r="AX1046" s="4">
        <f t="shared" si="235"/>
        <v>0</v>
      </c>
      <c r="AZ1046" s="4">
        <f t="shared" si="236"/>
        <v>0</v>
      </c>
      <c r="BB1046" s="4"/>
    </row>
    <row r="1047" spans="1:54" s="3" customFormat="1">
      <c r="A1047" s="205" t="str">
        <f t="shared" si="237"/>
        <v>3518</v>
      </c>
      <c r="B1047" s="1">
        <v>3518149149</v>
      </c>
      <c r="C1047" s="7" t="s">
        <v>152</v>
      </c>
      <c r="D1047" s="8">
        <f>'fnd enro'!D1047</f>
        <v>0</v>
      </c>
      <c r="E1047" s="8">
        <f>'fnd enro'!E1047</f>
        <v>0</v>
      </c>
      <c r="F1047" s="8">
        <f>'fnd enro'!F1047</f>
        <v>0</v>
      </c>
      <c r="G1047" s="8">
        <f>'fnd enro'!G1047</f>
        <v>0</v>
      </c>
      <c r="H1047" s="8">
        <f>'fnd enro'!H1047</f>
        <v>0</v>
      </c>
      <c r="I1047" s="8">
        <f>'fnd enro'!I1047</f>
        <v>85</v>
      </c>
      <c r="J1047" s="8">
        <f>'fnd enro'!J1047</f>
        <v>0</v>
      </c>
      <c r="K1047" s="9">
        <f>'fnd enro'!K1047</f>
        <v>3.4</v>
      </c>
      <c r="L1047" s="8">
        <f>'fnd enro'!L1047</f>
        <v>0</v>
      </c>
      <c r="M1047" s="8">
        <f>'fnd enro'!M1047</f>
        <v>0</v>
      </c>
      <c r="N1047" s="8">
        <f>'fnd enro'!N1047</f>
        <v>0</v>
      </c>
      <c r="O1047" s="8">
        <f>'fnd enro'!O1047</f>
        <v>10</v>
      </c>
      <c r="P1047" s="8">
        <f>'fnd enro'!P1047</f>
        <v>78</v>
      </c>
      <c r="Q1047" s="8">
        <f>'fnd enro'!R1047</f>
        <v>85</v>
      </c>
      <c r="R1047" s="9">
        <f t="shared" si="231"/>
        <v>1</v>
      </c>
      <c r="S1047" s="8">
        <f>VALUE('fnd enro'!Q1047)</f>
        <v>12</v>
      </c>
      <c r="T1047" s="1"/>
      <c r="U1047" s="68">
        <f>(($D1047*'fnd base rates'!C$7)
+($E1047*'fnd base rates'!C$8)
+($F1047*'fnd base rates'!C$9)
+($G1047*'fnd base rates'!C$10)
+($H1047*'fnd base rates'!C$11)
+($I1047*'fnd base rates'!C$12)
+($J1047*'fnd base rates'!C$13)
+($K1047*'fnd base rates'!C$14)
+($M1047*'fnd base rates'!C$16)
+($N1047*'fnd base rates'!C$17)
+($O1047*'fnd base rates'!C$18)
+($P1047*VLOOKUP($S1047+12,rate_basefnd,3)))
*$R1047</f>
        <v>63691.502</v>
      </c>
      <c r="V1047" s="68">
        <f>(($D1047*'fnd base rates'!D$7)
+($E1047*'fnd base rates'!D$8)
+($F1047*'fnd base rates'!D$9)
+($G1047*'fnd base rates'!D$10)
+($H1047*'fnd base rates'!D$11)
+($I1047*'fnd base rates'!D$12)
+($J1047*'fnd base rates'!D$13)
+($K1047*'fnd base rates'!D$14)
+($M1047*'fnd base rates'!D$16)
+($N1047*'fnd base rates'!D$17)
+($O1047*'fnd base rates'!D$18)
+($P1047*VLOOKUP($S1047+12,rate_basefnd,4)))
*$R1047</f>
        <v>127777.45999999999</v>
      </c>
      <c r="W1047" s="68">
        <f>(($D1047*'fnd base rates'!E$7)
+($E1047*'fnd base rates'!E$8)
+($F1047*'fnd base rates'!E$9)
+($G1047*'fnd base rates'!E$10)
+($H1047*'fnd base rates'!E$11)
+($I1047*'fnd base rates'!E$12)
+($J1047*'fnd base rates'!E$13)
+($K1047*'fnd base rates'!E$14)
+($M1047*'fnd base rates'!E$16)
+($N1047*'fnd base rates'!E$17)
+($O1047*'fnd base rates'!E$18)
+($P1047*VLOOKUP($S1047+12,rate_basefnd,5)))
*$R1047</f>
        <v>1000070.2779999999</v>
      </c>
      <c r="X1047" s="68">
        <f>(($D1047*'fnd base rates'!F$7)
+($E1047*'fnd base rates'!F$8)
+($F1047*'fnd base rates'!F$9)
+($G1047*'fnd base rates'!F$10)
+($H1047*'fnd base rates'!F$11)
+($I1047*'fnd base rates'!F$12)
+($J1047*'fnd base rates'!F$13)
+($K1047*'fnd base rates'!F$14)
+($M1047*'fnd base rates'!F$16)
+($N1047*'fnd base rates'!F$17)
+($O1047*'fnd base rates'!F$18)
+($P1047*VLOOKUP($S1047+12,rate_basefnd,6)))
*$R1047</f>
        <v>87531.387999999992</v>
      </c>
      <c r="Y1047" s="68">
        <f>(($D1047*'fnd base rates'!G$7)
+($E1047*'fnd base rates'!G$8)
+($F1047*'fnd base rates'!G$9)
+($G1047*'fnd base rates'!G$10)
+($H1047*'fnd base rates'!G$11)
+($I1047*'fnd base rates'!G$12)
+($J1047*'fnd base rates'!G$13)
+($K1047*'fnd base rates'!G$14)
+($M1047*'fnd base rates'!G$16)
+($N1047*'fnd base rates'!G$17)
+($O1047*'fnd base rates'!G$18)
+($P1047*VLOOKUP($S1047+12,rate_basefnd,7)))
*$R1047</f>
        <v>41353.343999999997</v>
      </c>
      <c r="Z1047" s="68">
        <f>(($D1047*'fnd base rates'!H$7)
+($E1047*'fnd base rates'!H$8)
+($F1047*'fnd base rates'!H$9)
+($G1047*'fnd base rates'!H$10)
+($H1047*'fnd base rates'!H$11)
+($I1047*'fnd base rates'!H$12)
+($J1047*'fnd base rates'!H$13)
+($K1047*'fnd base rates'!H$14)
+($M1047*'fnd base rates'!H$16)
+($N1047*'fnd base rates'!H$17)
+($O1047*'fnd base rates'!H$18)
+($P1047*VLOOKUP($S1047+12,rate_basefnd,8)))</f>
        <v>83918.01999999999</v>
      </c>
      <c r="AA1047" s="68">
        <f>(($D1047*'fnd base rates'!I$7)
+($E1047*'fnd base rates'!I$8)
+($F1047*'fnd base rates'!I$9)
+($G1047*'fnd base rates'!I$10)
+($H1047*'fnd base rates'!I$11)
+($I1047*'fnd base rates'!I$12)
+($J1047*'fnd base rates'!I$13)
+($K1047*'fnd base rates'!I$14)
+($M1047*'fnd base rates'!I$16)
+($N1047*'fnd base rates'!I$17)
+($O1047*'fnd base rates'!I$18)
+($P1047*VLOOKUP($S1047+12,rate_basefnd,9)))
*$R1047</f>
        <v>62246.02</v>
      </c>
      <c r="AB1047" s="68">
        <f>(($D1047*'fnd base rates'!J$7)
+($E1047*'fnd base rates'!J$8)
+($F1047*'fnd base rates'!J$9)
+($G1047*'fnd base rates'!J$10)
+($H1047*'fnd base rates'!J$11)
+($I1047*'fnd base rates'!J$12)
+($J1047*'fnd base rates'!J$13)
+($K1047*'fnd base rates'!J$14)
+($M1047*'fnd base rates'!J$16)
+($N1047*'fnd base rates'!J$17)
+($O1047*'fnd base rates'!J$18)
+($P1047*VLOOKUP($S1047+12,rate_basefnd,10)))
*$R1047</f>
        <v>163190.15</v>
      </c>
      <c r="AC1047" s="68">
        <f>(($D1047*'fnd base rates'!K$7)
+($E1047*'fnd base rates'!K$8)
+($F1047*'fnd base rates'!K$9)
+($G1047*'fnd base rates'!K$10)
+($H1047*'fnd base rates'!K$11)
+($I1047*'fnd base rates'!K$12)
+($J1047*'fnd base rates'!K$13)
+($K1047*'fnd base rates'!K$14)
+($M1047*'fnd base rates'!K$16)
+($N1047*'fnd base rates'!K$17)
+($O1047*'fnd base rates'!K$18)
+($P1047*VLOOKUP($S1047+12,rate_basefnd,11)))
*$R1047</f>
        <v>113527.51</v>
      </c>
      <c r="AD1047" s="68">
        <f>(($D1047*'fnd base rates'!L$7)
+($E1047*'fnd base rates'!L$8)
+($F1047*'fnd base rates'!L$9)
+($G1047*'fnd base rates'!L$10)
+($H1047*'fnd base rates'!L$11)
+($I1047*'fnd base rates'!L$12)
+($J1047*'fnd base rates'!L$13)
+($K1047*'fnd base rates'!L$14)
+($M1047*'fnd base rates'!L$16)
+($N1047*'fnd base rates'!L$17)
+($O1047*'fnd base rates'!L$18)
+($P1047*VLOOKUP($S1047+12,rate_basefnd,12)))</f>
        <v>285997.63800000004</v>
      </c>
      <c r="AE1047" s="68">
        <f>(($D1047*'fnd base rates'!M$7)
+($E1047*'fnd base rates'!M$8)
+($F1047*'fnd base rates'!M$9)
+($G1047*'fnd base rates'!M$10)
+($H1047*'fnd base rates'!M$11)
+($I1047*'fnd base rates'!M$12)
+($J1047*'fnd base rates'!M$13)
+($K1047*'fnd base rates'!M$14)
+($M1047*'fnd base rates'!M$16)
+($N1047*'fnd base rates'!M$17)
+($O1047*'fnd base rates'!M$18)
+($P1047*VLOOKUP($S1047+12,rate_basefnd,13)))</f>
        <v>0</v>
      </c>
      <c r="AF1047" s="3">
        <f t="shared" si="225"/>
        <v>2029303.31</v>
      </c>
      <c r="AH1047" s="205">
        <f t="shared" si="226"/>
        <v>3518149149</v>
      </c>
      <c r="AI1047" s="3" t="str">
        <f t="shared" si="232"/>
        <v>3518</v>
      </c>
      <c r="AJ1047" s="1" t="str">
        <f t="shared" si="233"/>
        <v>149</v>
      </c>
      <c r="AK1047" s="1" t="str">
        <f t="shared" si="234"/>
        <v>149</v>
      </c>
      <c r="AL1047" s="3">
        <f t="shared" si="227"/>
        <v>1</v>
      </c>
      <c r="AM1047" s="3">
        <f t="shared" si="238"/>
        <v>85</v>
      </c>
      <c r="AN1047" s="3">
        <f t="shared" si="228"/>
        <v>2029303.31</v>
      </c>
      <c r="AO1047" s="3">
        <f t="shared" si="229"/>
        <v>23874</v>
      </c>
      <c r="AP1047" s="3">
        <f t="shared" si="230"/>
        <v>10949</v>
      </c>
      <c r="AQ1047" s="3">
        <v>12925</v>
      </c>
      <c r="AS1047" s="68"/>
      <c r="AT1047" s="68"/>
      <c r="AX1047" s="4">
        <f t="shared" si="235"/>
        <v>0</v>
      </c>
      <c r="AZ1047" s="4">
        <f t="shared" si="236"/>
        <v>0</v>
      </c>
      <c r="BB1047" s="4"/>
    </row>
    <row r="1048" spans="1:54" s="3" customFormat="1">
      <c r="A1048" s="205" t="str">
        <f t="shared" si="237"/>
        <v>3518</v>
      </c>
      <c r="B1048" s="1">
        <v>3518149160</v>
      </c>
      <c r="C1048" s="7" t="s">
        <v>152</v>
      </c>
      <c r="D1048" s="8">
        <f>'fnd enro'!D1048</f>
        <v>0</v>
      </c>
      <c r="E1048" s="8">
        <f>'fnd enro'!E1048</f>
        <v>0</v>
      </c>
      <c r="F1048" s="8">
        <f>'fnd enro'!F1048</f>
        <v>0</v>
      </c>
      <c r="G1048" s="8">
        <f>'fnd enro'!G1048</f>
        <v>0</v>
      </c>
      <c r="H1048" s="8">
        <f>'fnd enro'!H1048</f>
        <v>0</v>
      </c>
      <c r="I1048" s="8">
        <f>'fnd enro'!I1048</f>
        <v>3</v>
      </c>
      <c r="J1048" s="8">
        <f>'fnd enro'!J1048</f>
        <v>0</v>
      </c>
      <c r="K1048" s="9">
        <f>'fnd enro'!K1048</f>
        <v>0.12</v>
      </c>
      <c r="L1048" s="8">
        <f>'fnd enro'!L1048</f>
        <v>0</v>
      </c>
      <c r="M1048" s="8">
        <f>'fnd enro'!M1048</f>
        <v>0</v>
      </c>
      <c r="N1048" s="8">
        <f>'fnd enro'!N1048</f>
        <v>0</v>
      </c>
      <c r="O1048" s="8">
        <f>'fnd enro'!O1048</f>
        <v>0</v>
      </c>
      <c r="P1048" s="8">
        <f>'fnd enro'!P1048</f>
        <v>2</v>
      </c>
      <c r="Q1048" s="8">
        <f>'fnd enro'!R1048</f>
        <v>3</v>
      </c>
      <c r="R1048" s="9">
        <f t="shared" si="231"/>
        <v>1</v>
      </c>
      <c r="S1048" s="8">
        <f>VALUE('fnd enro'!Q1048)</f>
        <v>11</v>
      </c>
      <c r="T1048" s="1"/>
      <c r="U1048" s="68">
        <f>(($D1048*'fnd base rates'!C$7)
+($E1048*'fnd base rates'!C$8)
+($F1048*'fnd base rates'!C$9)
+($G1048*'fnd base rates'!C$10)
+($H1048*'fnd base rates'!C$11)
+($I1048*'fnd base rates'!C$12)
+($J1048*'fnd base rates'!C$13)
+($K1048*'fnd base rates'!C$14)
+($M1048*'fnd base rates'!C$16)
+($N1048*'fnd base rates'!C$17)
+($O1048*'fnd base rates'!C$18)
+($P1048*VLOOKUP($S1048+12,rate_basefnd,3)))
*$R1048</f>
        <v>2056.7435999999998</v>
      </c>
      <c r="V1048" s="68">
        <f>(($D1048*'fnd base rates'!D$7)
+($E1048*'fnd base rates'!D$8)
+($F1048*'fnd base rates'!D$9)
+($G1048*'fnd base rates'!D$10)
+($H1048*'fnd base rates'!D$11)
+($I1048*'fnd base rates'!D$12)
+($J1048*'fnd base rates'!D$13)
+($K1048*'fnd base rates'!D$14)
+($M1048*'fnd base rates'!D$16)
+($N1048*'fnd base rates'!D$17)
+($O1048*'fnd base rates'!D$18)
+($P1048*VLOOKUP($S1048+12,rate_basefnd,4)))
*$R1048</f>
        <v>3767.4400000000005</v>
      </c>
      <c r="W1048" s="68">
        <f>(($D1048*'fnd base rates'!E$7)
+($E1048*'fnd base rates'!E$8)
+($F1048*'fnd base rates'!E$9)
+($G1048*'fnd base rates'!E$10)
+($H1048*'fnd base rates'!E$11)
+($I1048*'fnd base rates'!E$12)
+($J1048*'fnd base rates'!E$13)
+($K1048*'fnd base rates'!E$14)
+($M1048*'fnd base rates'!E$16)
+($N1048*'fnd base rates'!E$17)
+($O1048*'fnd base rates'!E$18)
+($P1048*VLOOKUP($S1048+12,rate_basefnd,5)))
*$R1048</f>
        <v>28314.632399999999</v>
      </c>
      <c r="X1048" s="68">
        <f>(($D1048*'fnd base rates'!F$7)
+($E1048*'fnd base rates'!F$8)
+($F1048*'fnd base rates'!F$9)
+($G1048*'fnd base rates'!F$10)
+($H1048*'fnd base rates'!F$11)
+($I1048*'fnd base rates'!F$12)
+($J1048*'fnd base rates'!F$13)
+($K1048*'fnd base rates'!F$14)
+($M1048*'fnd base rates'!F$16)
+($N1048*'fnd base rates'!F$17)
+($O1048*'fnd base rates'!F$18)
+($P1048*VLOOKUP($S1048+12,rate_basefnd,6)))
*$R1048</f>
        <v>2993.5583999999999</v>
      </c>
      <c r="Y1048" s="68">
        <f>(($D1048*'fnd base rates'!G$7)
+($E1048*'fnd base rates'!G$8)
+($F1048*'fnd base rates'!G$9)
+($G1048*'fnd base rates'!G$10)
+($H1048*'fnd base rates'!G$11)
+($I1048*'fnd base rates'!G$12)
+($J1048*'fnd base rates'!G$13)
+($K1048*'fnd base rates'!G$14)
+($M1048*'fnd base rates'!G$16)
+($N1048*'fnd base rates'!G$17)
+($O1048*'fnd base rates'!G$18)
+($P1048*VLOOKUP($S1048+12,rate_basefnd,7)))
*$R1048</f>
        <v>1125.9712</v>
      </c>
      <c r="Z1048" s="68">
        <f>(($D1048*'fnd base rates'!H$7)
+($E1048*'fnd base rates'!H$8)
+($F1048*'fnd base rates'!H$9)
+($G1048*'fnd base rates'!H$10)
+($H1048*'fnd base rates'!H$11)
+($I1048*'fnd base rates'!H$12)
+($J1048*'fnd base rates'!H$13)
+($K1048*'fnd base rates'!H$14)
+($M1048*'fnd base rates'!H$16)
+($N1048*'fnd base rates'!H$17)
+($O1048*'fnd base rates'!H$18)
+($P1048*VLOOKUP($S1048+12,rate_basefnd,8)))</f>
        <v>2846.4520000000002</v>
      </c>
      <c r="AA1048" s="68">
        <f>(($D1048*'fnd base rates'!I$7)
+($E1048*'fnd base rates'!I$8)
+($F1048*'fnd base rates'!I$9)
+($G1048*'fnd base rates'!I$10)
+($H1048*'fnd base rates'!I$11)
+($I1048*'fnd base rates'!I$12)
+($J1048*'fnd base rates'!I$13)
+($K1048*'fnd base rates'!I$14)
+($M1048*'fnd base rates'!I$16)
+($N1048*'fnd base rates'!I$17)
+($O1048*'fnd base rates'!I$18)
+($P1048*VLOOKUP($S1048+12,rate_basefnd,9)))
*$R1048</f>
        <v>1900.32</v>
      </c>
      <c r="AB1048" s="68">
        <f>(($D1048*'fnd base rates'!J$7)
+($E1048*'fnd base rates'!J$8)
+($F1048*'fnd base rates'!J$9)
+($G1048*'fnd base rates'!J$10)
+($H1048*'fnd base rates'!J$11)
+($I1048*'fnd base rates'!J$12)
+($J1048*'fnd base rates'!J$13)
+($K1048*'fnd base rates'!J$14)
+($M1048*'fnd base rates'!J$16)
+($N1048*'fnd base rates'!J$17)
+($O1048*'fnd base rates'!J$18)
+($P1048*VLOOKUP($S1048+12,rate_basefnd,10)))
*$R1048</f>
        <v>4417.97</v>
      </c>
      <c r="AC1048" s="68">
        <f>(($D1048*'fnd base rates'!K$7)
+($E1048*'fnd base rates'!K$8)
+($F1048*'fnd base rates'!K$9)
+($G1048*'fnd base rates'!K$10)
+($H1048*'fnd base rates'!K$11)
+($I1048*'fnd base rates'!K$12)
+($J1048*'fnd base rates'!K$13)
+($K1048*'fnd base rates'!K$14)
+($M1048*'fnd base rates'!K$16)
+($N1048*'fnd base rates'!K$17)
+($O1048*'fnd base rates'!K$18)
+($P1048*VLOOKUP($S1048+12,rate_basefnd,11)))
*$R1048</f>
        <v>3842.6579999999999</v>
      </c>
      <c r="AD1048" s="68">
        <f>(($D1048*'fnd base rates'!L$7)
+($E1048*'fnd base rates'!L$8)
+($F1048*'fnd base rates'!L$9)
+($G1048*'fnd base rates'!L$10)
+($H1048*'fnd base rates'!L$11)
+($I1048*'fnd base rates'!L$12)
+($J1048*'fnd base rates'!L$13)
+($K1048*'fnd base rates'!L$14)
+($M1048*'fnd base rates'!L$16)
+($N1048*'fnd base rates'!L$17)
+($O1048*'fnd base rates'!L$18)
+($P1048*VLOOKUP($S1048+12,rate_basefnd,12)))</f>
        <v>8735.3563999999988</v>
      </c>
      <c r="AE1048" s="68">
        <f>(($D1048*'fnd base rates'!M$7)
+($E1048*'fnd base rates'!M$8)
+($F1048*'fnd base rates'!M$9)
+($G1048*'fnd base rates'!M$10)
+($H1048*'fnd base rates'!M$11)
+($I1048*'fnd base rates'!M$12)
+($J1048*'fnd base rates'!M$13)
+($K1048*'fnd base rates'!M$14)
+($M1048*'fnd base rates'!M$16)
+($N1048*'fnd base rates'!M$17)
+($O1048*'fnd base rates'!M$18)
+($P1048*VLOOKUP($S1048+12,rate_basefnd,13)))</f>
        <v>0</v>
      </c>
      <c r="AF1048" s="3">
        <f t="shared" si="225"/>
        <v>60001.101999999999</v>
      </c>
      <c r="AH1048" s="205">
        <f t="shared" si="226"/>
        <v>3518149160</v>
      </c>
      <c r="AI1048" s="3" t="str">
        <f t="shared" si="232"/>
        <v>3518</v>
      </c>
      <c r="AJ1048" s="1" t="str">
        <f t="shared" si="233"/>
        <v>149</v>
      </c>
      <c r="AK1048" s="1" t="str">
        <f t="shared" si="234"/>
        <v>160</v>
      </c>
      <c r="AL1048" s="3">
        <f t="shared" si="227"/>
        <v>1</v>
      </c>
      <c r="AM1048" s="3">
        <f t="shared" si="238"/>
        <v>3</v>
      </c>
      <c r="AN1048" s="3">
        <f t="shared" si="228"/>
        <v>60001.101999999999</v>
      </c>
      <c r="AO1048" s="3">
        <f t="shared" si="229"/>
        <v>20000</v>
      </c>
      <c r="AP1048" s="3">
        <f t="shared" si="230"/>
        <v>1055</v>
      </c>
      <c r="AQ1048" s="3">
        <v>18945</v>
      </c>
      <c r="AS1048" s="68"/>
      <c r="AT1048" s="68"/>
      <c r="AX1048" s="4">
        <f t="shared" si="235"/>
        <v>0</v>
      </c>
      <c r="AZ1048" s="4">
        <f t="shared" si="236"/>
        <v>0</v>
      </c>
      <c r="BB1048" s="4"/>
    </row>
    <row r="1049" spans="1:54" s="3" customFormat="1">
      <c r="A1049" s="205" t="str">
        <f t="shared" si="237"/>
        <v>3518</v>
      </c>
      <c r="B1049" s="1">
        <v>3518149181</v>
      </c>
      <c r="C1049" s="7" t="s">
        <v>152</v>
      </c>
      <c r="D1049" s="8">
        <f>'fnd enro'!D1049</f>
        <v>0</v>
      </c>
      <c r="E1049" s="8">
        <f>'fnd enro'!E1049</f>
        <v>0</v>
      </c>
      <c r="F1049" s="8">
        <f>'fnd enro'!F1049</f>
        <v>0</v>
      </c>
      <c r="G1049" s="8">
        <f>'fnd enro'!G1049</f>
        <v>0</v>
      </c>
      <c r="H1049" s="8">
        <f>'fnd enro'!H1049</f>
        <v>0</v>
      </c>
      <c r="I1049" s="8">
        <f>'fnd enro'!I1049</f>
        <v>7</v>
      </c>
      <c r="J1049" s="8">
        <f>'fnd enro'!J1049</f>
        <v>0</v>
      </c>
      <c r="K1049" s="9">
        <f>'fnd enro'!K1049</f>
        <v>0.28000000000000003</v>
      </c>
      <c r="L1049" s="8">
        <f>'fnd enro'!L1049</f>
        <v>0</v>
      </c>
      <c r="M1049" s="8">
        <f>'fnd enro'!M1049</f>
        <v>0</v>
      </c>
      <c r="N1049" s="8">
        <f>'fnd enro'!N1049</f>
        <v>0</v>
      </c>
      <c r="O1049" s="8">
        <f>'fnd enro'!O1049</f>
        <v>0</v>
      </c>
      <c r="P1049" s="8">
        <f>'fnd enro'!P1049</f>
        <v>6</v>
      </c>
      <c r="Q1049" s="8">
        <f>'fnd enro'!R1049</f>
        <v>7</v>
      </c>
      <c r="R1049" s="9">
        <f t="shared" si="231"/>
        <v>1</v>
      </c>
      <c r="S1049" s="8">
        <f>VALUE('fnd enro'!Q1049)</f>
        <v>10</v>
      </c>
      <c r="T1049" s="1"/>
      <c r="U1049" s="68">
        <f>(($D1049*'fnd base rates'!C$7)
+($E1049*'fnd base rates'!C$8)
+($F1049*'fnd base rates'!C$9)
+($G1049*'fnd base rates'!C$10)
+($H1049*'fnd base rates'!C$11)
+($I1049*'fnd base rates'!C$12)
+($J1049*'fnd base rates'!C$13)
+($K1049*'fnd base rates'!C$14)
+($M1049*'fnd base rates'!C$16)
+($N1049*'fnd base rates'!C$17)
+($O1049*'fnd base rates'!C$18)
+($P1049*VLOOKUP($S1049+12,rate_basefnd,3)))
*$R1049</f>
        <v>4884.9284000000007</v>
      </c>
      <c r="V1049" s="68">
        <f>(($D1049*'fnd base rates'!D$7)
+($E1049*'fnd base rates'!D$8)
+($F1049*'fnd base rates'!D$9)
+($G1049*'fnd base rates'!D$10)
+($H1049*'fnd base rates'!D$11)
+($I1049*'fnd base rates'!D$12)
+($J1049*'fnd base rates'!D$13)
+($K1049*'fnd base rates'!D$14)
+($M1049*'fnd base rates'!D$16)
+($N1049*'fnd base rates'!D$17)
+($O1049*'fnd base rates'!D$18)
+($P1049*VLOOKUP($S1049+12,rate_basefnd,4)))
*$R1049</f>
        <v>9197.86</v>
      </c>
      <c r="W1049" s="68">
        <f>(($D1049*'fnd base rates'!E$7)
+($E1049*'fnd base rates'!E$8)
+($F1049*'fnd base rates'!E$9)
+($G1049*'fnd base rates'!E$10)
+($H1049*'fnd base rates'!E$11)
+($I1049*'fnd base rates'!E$12)
+($J1049*'fnd base rates'!E$13)
+($K1049*'fnd base rates'!E$14)
+($M1049*'fnd base rates'!E$16)
+($N1049*'fnd base rates'!E$17)
+($O1049*'fnd base rates'!E$18)
+($P1049*VLOOKUP($S1049+12,rate_basefnd,5)))
*$R1049</f>
        <v>70041.35560000001</v>
      </c>
      <c r="X1049" s="68">
        <f>(($D1049*'fnd base rates'!F$7)
+($E1049*'fnd base rates'!F$8)
+($F1049*'fnd base rates'!F$9)
+($G1049*'fnd base rates'!F$10)
+($H1049*'fnd base rates'!F$11)
+($I1049*'fnd base rates'!F$12)
+($J1049*'fnd base rates'!F$13)
+($K1049*'fnd base rates'!F$14)
+($M1049*'fnd base rates'!F$16)
+($N1049*'fnd base rates'!F$17)
+($O1049*'fnd base rates'!F$18)
+($P1049*VLOOKUP($S1049+12,rate_basefnd,6)))
*$R1049</f>
        <v>6984.9696000000004</v>
      </c>
      <c r="Y1049" s="68">
        <f>(($D1049*'fnd base rates'!G$7)
+($E1049*'fnd base rates'!G$8)
+($F1049*'fnd base rates'!G$9)
+($G1049*'fnd base rates'!G$10)
+($H1049*'fnd base rates'!G$11)
+($I1049*'fnd base rates'!G$12)
+($J1049*'fnd base rates'!G$13)
+($K1049*'fnd base rates'!G$14)
+($M1049*'fnd base rates'!G$16)
+($N1049*'fnd base rates'!G$17)
+($O1049*'fnd base rates'!G$18)
+($P1049*VLOOKUP($S1049+12,rate_basefnd,7)))
*$R1049</f>
        <v>2820.0727999999999</v>
      </c>
      <c r="Z1049" s="68">
        <f>(($D1049*'fnd base rates'!H$7)
+($E1049*'fnd base rates'!H$8)
+($F1049*'fnd base rates'!H$9)
+($G1049*'fnd base rates'!H$10)
+($H1049*'fnd base rates'!H$11)
+($I1049*'fnd base rates'!H$12)
+($J1049*'fnd base rates'!H$13)
+($K1049*'fnd base rates'!H$14)
+($M1049*'fnd base rates'!H$16)
+($N1049*'fnd base rates'!H$17)
+($O1049*'fnd base rates'!H$18)
+($P1049*VLOOKUP($S1049+12,rate_basefnd,8)))</f>
        <v>6671.308</v>
      </c>
      <c r="AA1049" s="68">
        <f>(($D1049*'fnd base rates'!I$7)
+($E1049*'fnd base rates'!I$8)
+($F1049*'fnd base rates'!I$9)
+($G1049*'fnd base rates'!I$10)
+($H1049*'fnd base rates'!I$11)
+($I1049*'fnd base rates'!I$12)
+($J1049*'fnd base rates'!I$13)
+($K1049*'fnd base rates'!I$14)
+($M1049*'fnd base rates'!I$16)
+($N1049*'fnd base rates'!I$17)
+($O1049*'fnd base rates'!I$18)
+($P1049*VLOOKUP($S1049+12,rate_basefnd,9)))
*$R1049</f>
        <v>4594.9400000000005</v>
      </c>
      <c r="AB1049" s="68">
        <f>(($D1049*'fnd base rates'!J$7)
+($E1049*'fnd base rates'!J$8)
+($F1049*'fnd base rates'!J$9)
+($G1049*'fnd base rates'!J$10)
+($H1049*'fnd base rates'!J$11)
+($I1049*'fnd base rates'!J$12)
+($J1049*'fnd base rates'!J$13)
+($K1049*'fnd base rates'!J$14)
+($M1049*'fnd base rates'!J$16)
+($N1049*'fnd base rates'!J$17)
+($O1049*'fnd base rates'!J$18)
+($P1049*VLOOKUP($S1049+12,rate_basefnd,10)))
*$R1049</f>
        <v>11144.710000000001</v>
      </c>
      <c r="AC1049" s="68">
        <f>(($D1049*'fnd base rates'!K$7)
+($E1049*'fnd base rates'!K$8)
+($F1049*'fnd base rates'!K$9)
+($G1049*'fnd base rates'!K$10)
+($H1049*'fnd base rates'!K$11)
+($I1049*'fnd base rates'!K$12)
+($J1049*'fnd base rates'!K$13)
+($K1049*'fnd base rates'!K$14)
+($M1049*'fnd base rates'!K$16)
+($N1049*'fnd base rates'!K$17)
+($O1049*'fnd base rates'!K$18)
+($P1049*VLOOKUP($S1049+12,rate_basefnd,11)))
*$R1049</f>
        <v>8966.2019999999993</v>
      </c>
      <c r="AD1049" s="68">
        <f>(($D1049*'fnd base rates'!L$7)
+($E1049*'fnd base rates'!L$8)
+($F1049*'fnd base rates'!L$9)
+($G1049*'fnd base rates'!L$10)
+($H1049*'fnd base rates'!L$11)
+($I1049*'fnd base rates'!L$12)
+($J1049*'fnd base rates'!L$13)
+($K1049*'fnd base rates'!L$14)
+($M1049*'fnd base rates'!L$16)
+($N1049*'fnd base rates'!L$17)
+($O1049*'fnd base rates'!L$18)
+($P1049*VLOOKUP($S1049+12,rate_basefnd,12)))</f>
        <v>21128.151600000001</v>
      </c>
      <c r="AE1049" s="68">
        <f>(($D1049*'fnd base rates'!M$7)
+($E1049*'fnd base rates'!M$8)
+($F1049*'fnd base rates'!M$9)
+($G1049*'fnd base rates'!M$10)
+($H1049*'fnd base rates'!M$11)
+($I1049*'fnd base rates'!M$12)
+($J1049*'fnd base rates'!M$13)
+($K1049*'fnd base rates'!M$14)
+($M1049*'fnd base rates'!M$16)
+($N1049*'fnd base rates'!M$17)
+($O1049*'fnd base rates'!M$18)
+($P1049*VLOOKUP($S1049+12,rate_basefnd,13)))</f>
        <v>0</v>
      </c>
      <c r="AF1049" s="3">
        <f t="shared" si="225"/>
        <v>146434.49800000002</v>
      </c>
      <c r="AH1049" s="205">
        <f t="shared" si="226"/>
        <v>3518149181</v>
      </c>
      <c r="AI1049" s="3" t="str">
        <f t="shared" si="232"/>
        <v>3518</v>
      </c>
      <c r="AJ1049" s="1" t="str">
        <f t="shared" si="233"/>
        <v>149</v>
      </c>
      <c r="AK1049" s="1" t="str">
        <f t="shared" si="234"/>
        <v>181</v>
      </c>
      <c r="AL1049" s="3">
        <f t="shared" si="227"/>
        <v>1</v>
      </c>
      <c r="AM1049" s="3">
        <f t="shared" si="238"/>
        <v>7</v>
      </c>
      <c r="AN1049" s="3">
        <f t="shared" si="228"/>
        <v>146434.49800000002</v>
      </c>
      <c r="AO1049" s="3">
        <f t="shared" si="229"/>
        <v>20919</v>
      </c>
      <c r="AP1049" s="3">
        <f t="shared" si="230"/>
        <v>7994</v>
      </c>
      <c r="AQ1049" s="3">
        <v>12925</v>
      </c>
      <c r="AS1049" s="68"/>
      <c r="AT1049" s="68"/>
      <c r="AX1049" s="4">
        <f t="shared" si="235"/>
        <v>0</v>
      </c>
      <c r="AZ1049" s="4">
        <f t="shared" si="236"/>
        <v>0</v>
      </c>
      <c r="BB1049" s="4"/>
    </row>
    <row r="1050" spans="1:54" s="3" customFormat="1">
      <c r="A1050" s="205" t="str">
        <f t="shared" si="237"/>
        <v>3518</v>
      </c>
      <c r="B1050" s="1">
        <v>3518149211</v>
      </c>
      <c r="C1050" s="7" t="s">
        <v>152</v>
      </c>
      <c r="D1050" s="8">
        <f>'fnd enro'!D1050</f>
        <v>0</v>
      </c>
      <c r="E1050" s="8">
        <f>'fnd enro'!E1050</f>
        <v>0</v>
      </c>
      <c r="F1050" s="8">
        <f>'fnd enro'!F1050</f>
        <v>0</v>
      </c>
      <c r="G1050" s="8">
        <f>'fnd enro'!G1050</f>
        <v>0</v>
      </c>
      <c r="H1050" s="8">
        <f>'fnd enro'!H1050</f>
        <v>0</v>
      </c>
      <c r="I1050" s="8">
        <f>'fnd enro'!I1050</f>
        <v>1</v>
      </c>
      <c r="J1050" s="8">
        <f>'fnd enro'!J1050</f>
        <v>0</v>
      </c>
      <c r="K1050" s="9">
        <f>'fnd enro'!K1050</f>
        <v>0.04</v>
      </c>
      <c r="L1050" s="8">
        <f>'fnd enro'!L1050</f>
        <v>0</v>
      </c>
      <c r="M1050" s="8">
        <f>'fnd enro'!M1050</f>
        <v>0</v>
      </c>
      <c r="N1050" s="8">
        <f>'fnd enro'!N1050</f>
        <v>0</v>
      </c>
      <c r="O1050" s="8">
        <f>'fnd enro'!O1050</f>
        <v>1</v>
      </c>
      <c r="P1050" s="8">
        <f>'fnd enro'!P1050</f>
        <v>1</v>
      </c>
      <c r="Q1050" s="8">
        <f>'fnd enro'!R1050</f>
        <v>1</v>
      </c>
      <c r="R1050" s="9">
        <f t="shared" si="231"/>
        <v>1</v>
      </c>
      <c r="S1050" s="8">
        <f>VALUE('fnd enro'!Q1050)</f>
        <v>5</v>
      </c>
      <c r="T1050" s="1"/>
      <c r="U1050" s="68">
        <f>(($D1050*'fnd base rates'!C$7)
+($E1050*'fnd base rates'!C$8)
+($F1050*'fnd base rates'!C$9)
+($G1050*'fnd base rates'!C$10)
+($H1050*'fnd base rates'!C$11)
+($I1050*'fnd base rates'!C$12)
+($J1050*'fnd base rates'!C$13)
+($K1050*'fnd base rates'!C$14)
+($M1050*'fnd base rates'!C$16)
+($N1050*'fnd base rates'!C$17)
+($O1050*'fnd base rates'!C$18)
+($P1050*VLOOKUP($S1050+12,rate_basefnd,3)))
*$R1050</f>
        <v>826.32119999999998</v>
      </c>
      <c r="V1050" s="68">
        <f>(($D1050*'fnd base rates'!D$7)
+($E1050*'fnd base rates'!D$8)
+($F1050*'fnd base rates'!D$9)
+($G1050*'fnd base rates'!D$10)
+($H1050*'fnd base rates'!D$11)
+($I1050*'fnd base rates'!D$12)
+($J1050*'fnd base rates'!D$13)
+($K1050*'fnd base rates'!D$14)
+($M1050*'fnd base rates'!D$16)
+($N1050*'fnd base rates'!D$17)
+($O1050*'fnd base rates'!D$18)
+($P1050*VLOOKUP($S1050+12,rate_basefnd,4)))
*$R1050</f>
        <v>1459.3600000000001</v>
      </c>
      <c r="W1050" s="68">
        <f>(($D1050*'fnd base rates'!E$7)
+($E1050*'fnd base rates'!E$8)
+($F1050*'fnd base rates'!E$9)
+($G1050*'fnd base rates'!E$10)
+($H1050*'fnd base rates'!E$11)
+($I1050*'fnd base rates'!E$12)
+($J1050*'fnd base rates'!E$13)
+($K1050*'fnd base rates'!E$14)
+($M1050*'fnd base rates'!E$16)
+($N1050*'fnd base rates'!E$17)
+($O1050*'fnd base rates'!E$18)
+($P1050*VLOOKUP($S1050+12,rate_basefnd,5)))
*$R1050</f>
        <v>10675.550799999999</v>
      </c>
      <c r="X1050" s="68">
        <f>(($D1050*'fnd base rates'!F$7)
+($E1050*'fnd base rates'!F$8)
+($F1050*'fnd base rates'!F$9)
+($G1050*'fnd base rates'!F$10)
+($H1050*'fnd base rates'!F$11)
+($I1050*'fnd base rates'!F$12)
+($J1050*'fnd base rates'!F$13)
+($K1050*'fnd base rates'!F$14)
+($M1050*'fnd base rates'!F$16)
+($N1050*'fnd base rates'!F$17)
+($O1050*'fnd base rates'!F$18)
+($P1050*VLOOKUP($S1050+12,rate_basefnd,6)))
*$R1050</f>
        <v>1269.2428</v>
      </c>
      <c r="Y1050" s="68">
        <f>(($D1050*'fnd base rates'!G$7)
+($E1050*'fnd base rates'!G$8)
+($F1050*'fnd base rates'!G$9)
+($G1050*'fnd base rates'!G$10)
+($H1050*'fnd base rates'!G$11)
+($I1050*'fnd base rates'!G$12)
+($J1050*'fnd base rates'!G$13)
+($K1050*'fnd base rates'!G$14)
+($M1050*'fnd base rates'!G$16)
+($N1050*'fnd base rates'!G$17)
+($O1050*'fnd base rates'!G$18)
+($P1050*VLOOKUP($S1050+12,rate_basefnd,7)))
*$R1050</f>
        <v>420.73039999999992</v>
      </c>
      <c r="Z1050" s="68">
        <f>(($D1050*'fnd base rates'!H$7)
+($E1050*'fnd base rates'!H$8)
+($F1050*'fnd base rates'!H$9)
+($G1050*'fnd base rates'!H$10)
+($H1050*'fnd base rates'!H$11)
+($I1050*'fnd base rates'!H$12)
+($J1050*'fnd base rates'!H$13)
+($K1050*'fnd base rates'!H$14)
+($M1050*'fnd base rates'!H$16)
+($N1050*'fnd base rates'!H$17)
+($O1050*'fnd base rates'!H$18)
+($P1050*VLOOKUP($S1050+12,rate_basefnd,8)))</f>
        <v>1137.7240000000002</v>
      </c>
      <c r="AA1050" s="68">
        <f>(($D1050*'fnd base rates'!I$7)
+($E1050*'fnd base rates'!I$8)
+($F1050*'fnd base rates'!I$9)
+($G1050*'fnd base rates'!I$10)
+($H1050*'fnd base rates'!I$11)
+($I1050*'fnd base rates'!I$12)
+($J1050*'fnd base rates'!I$13)
+($K1050*'fnd base rates'!I$14)
+($M1050*'fnd base rates'!I$16)
+($N1050*'fnd base rates'!I$17)
+($O1050*'fnd base rates'!I$18)
+($P1050*VLOOKUP($S1050+12,rate_basefnd,9)))
*$R1050</f>
        <v>722.92</v>
      </c>
      <c r="AB1050" s="68">
        <f>(($D1050*'fnd base rates'!J$7)
+($E1050*'fnd base rates'!J$8)
+($F1050*'fnd base rates'!J$9)
+($G1050*'fnd base rates'!J$10)
+($H1050*'fnd base rates'!J$11)
+($I1050*'fnd base rates'!J$12)
+($J1050*'fnd base rates'!J$13)
+($K1050*'fnd base rates'!J$14)
+($M1050*'fnd base rates'!J$16)
+($N1050*'fnd base rates'!J$17)
+($O1050*'fnd base rates'!J$18)
+($P1050*VLOOKUP($S1050+12,rate_basefnd,10)))
*$R1050</f>
        <v>1372.06</v>
      </c>
      <c r="AC1050" s="68">
        <f>(($D1050*'fnd base rates'!K$7)
+($E1050*'fnd base rates'!K$8)
+($F1050*'fnd base rates'!K$9)
+($G1050*'fnd base rates'!K$10)
+($H1050*'fnd base rates'!K$11)
+($I1050*'fnd base rates'!K$12)
+($J1050*'fnd base rates'!K$13)
+($K1050*'fnd base rates'!K$14)
+($M1050*'fnd base rates'!K$16)
+($N1050*'fnd base rates'!K$17)
+($O1050*'fnd base rates'!K$18)
+($P1050*VLOOKUP($S1050+12,rate_basefnd,11)))
*$R1050</f>
        <v>1746.106</v>
      </c>
      <c r="AD1050" s="68">
        <f>(($D1050*'fnd base rates'!L$7)
+($E1050*'fnd base rates'!L$8)
+($F1050*'fnd base rates'!L$9)
+($G1050*'fnd base rates'!L$10)
+($H1050*'fnd base rates'!L$11)
+($I1050*'fnd base rates'!L$12)
+($J1050*'fnd base rates'!L$13)
+($K1050*'fnd base rates'!L$14)
+($M1050*'fnd base rates'!L$16)
+($N1050*'fnd base rates'!L$17)
+($O1050*'fnd base rates'!L$18)
+($P1050*VLOOKUP($S1050+12,rate_basefnd,12)))</f>
        <v>3282.1388000000002</v>
      </c>
      <c r="AE1050" s="68">
        <f>(($D1050*'fnd base rates'!M$7)
+($E1050*'fnd base rates'!M$8)
+($F1050*'fnd base rates'!M$9)
+($G1050*'fnd base rates'!M$10)
+($H1050*'fnd base rates'!M$11)
+($I1050*'fnd base rates'!M$12)
+($J1050*'fnd base rates'!M$13)
+($K1050*'fnd base rates'!M$14)
+($M1050*'fnd base rates'!M$16)
+($N1050*'fnd base rates'!M$17)
+($O1050*'fnd base rates'!M$18)
+($P1050*VLOOKUP($S1050+12,rate_basefnd,13)))</f>
        <v>0</v>
      </c>
      <c r="AF1050" s="3">
        <f t="shared" si="225"/>
        <v>22912.154000000002</v>
      </c>
      <c r="AH1050" s="205">
        <f t="shared" si="226"/>
        <v>3518149211</v>
      </c>
      <c r="AI1050" s="3" t="str">
        <f t="shared" si="232"/>
        <v>3518</v>
      </c>
      <c r="AJ1050" s="1" t="str">
        <f t="shared" si="233"/>
        <v>149</v>
      </c>
      <c r="AK1050" s="1" t="str">
        <f t="shared" si="234"/>
        <v>211</v>
      </c>
      <c r="AL1050" s="3">
        <f t="shared" si="227"/>
        <v>1</v>
      </c>
      <c r="AM1050" s="3">
        <f t="shared" si="238"/>
        <v>1</v>
      </c>
      <c r="AN1050" s="3">
        <f t="shared" si="228"/>
        <v>22912.154000000002</v>
      </c>
      <c r="AO1050" s="3">
        <f t="shared" si="229"/>
        <v>22912</v>
      </c>
      <c r="AP1050" s="3">
        <f t="shared" si="230"/>
        <v>4425</v>
      </c>
      <c r="AQ1050" s="3">
        <v>18487</v>
      </c>
      <c r="AS1050" s="68"/>
      <c r="AT1050" s="68"/>
      <c r="AX1050" s="4">
        <f t="shared" si="235"/>
        <v>0</v>
      </c>
      <c r="AZ1050" s="4">
        <f t="shared" si="236"/>
        <v>0</v>
      </c>
      <c r="BB1050" s="4"/>
    </row>
    <row r="1051" spans="1:54" s="3" customFormat="1">
      <c r="A1051" s="205" t="str">
        <f t="shared" si="237"/>
        <v>3518</v>
      </c>
      <c r="B1051" s="1">
        <v>3518149281</v>
      </c>
      <c r="C1051" s="7" t="s">
        <v>152</v>
      </c>
      <c r="D1051" s="8">
        <f>'fnd enro'!D1051</f>
        <v>0</v>
      </c>
      <c r="E1051" s="8">
        <f>'fnd enro'!E1051</f>
        <v>0</v>
      </c>
      <c r="F1051" s="8">
        <f>'fnd enro'!F1051</f>
        <v>0</v>
      </c>
      <c r="G1051" s="8">
        <f>'fnd enro'!G1051</f>
        <v>0</v>
      </c>
      <c r="H1051" s="8">
        <f>'fnd enro'!H1051</f>
        <v>0</v>
      </c>
      <c r="I1051" s="8">
        <f>'fnd enro'!I1051</f>
        <v>1</v>
      </c>
      <c r="J1051" s="8">
        <f>'fnd enro'!J1051</f>
        <v>0</v>
      </c>
      <c r="K1051" s="9">
        <f>'fnd enro'!K1051</f>
        <v>0.04</v>
      </c>
      <c r="L1051" s="8">
        <f>'fnd enro'!L1051</f>
        <v>0</v>
      </c>
      <c r="M1051" s="8">
        <f>'fnd enro'!M1051</f>
        <v>0</v>
      </c>
      <c r="N1051" s="8">
        <f>'fnd enro'!N1051</f>
        <v>0</v>
      </c>
      <c r="O1051" s="8">
        <f>'fnd enro'!O1051</f>
        <v>0</v>
      </c>
      <c r="P1051" s="8">
        <f>'fnd enro'!P1051</f>
        <v>1</v>
      </c>
      <c r="Q1051" s="8">
        <f>'fnd enro'!R1051</f>
        <v>1</v>
      </c>
      <c r="R1051" s="9">
        <f t="shared" si="231"/>
        <v>1</v>
      </c>
      <c r="S1051" s="8">
        <f>VALUE('fnd enro'!Q1051)</f>
        <v>12</v>
      </c>
      <c r="T1051" s="1"/>
      <c r="U1051" s="68">
        <f>(($D1051*'fnd base rates'!C$7)
+($E1051*'fnd base rates'!C$8)
+($F1051*'fnd base rates'!C$9)
+($G1051*'fnd base rates'!C$10)
+($H1051*'fnd base rates'!C$11)
+($I1051*'fnd base rates'!C$12)
+($J1051*'fnd base rates'!C$13)
+($K1051*'fnd base rates'!C$14)
+($M1051*'fnd base rates'!C$16)
+($N1051*'fnd base rates'!C$17)
+($O1051*'fnd base rates'!C$18)
+($P1051*VLOOKUP($S1051+12,rate_basefnd,3)))
*$R1051</f>
        <v>742.86120000000005</v>
      </c>
      <c r="V1051" s="68">
        <f>(($D1051*'fnd base rates'!D$7)
+($E1051*'fnd base rates'!D$8)
+($F1051*'fnd base rates'!D$9)
+($G1051*'fnd base rates'!D$10)
+($H1051*'fnd base rates'!D$11)
+($I1051*'fnd base rates'!D$12)
+($J1051*'fnd base rates'!D$13)
+($K1051*'fnd base rates'!D$14)
+($M1051*'fnd base rates'!D$16)
+($N1051*'fnd base rates'!D$17)
+($O1051*'fnd base rates'!D$18)
+($P1051*VLOOKUP($S1051+12,rate_basefnd,4)))
*$R1051</f>
        <v>1527.21</v>
      </c>
      <c r="W1051" s="68">
        <f>(($D1051*'fnd base rates'!E$7)
+($E1051*'fnd base rates'!E$8)
+($F1051*'fnd base rates'!E$9)
+($G1051*'fnd base rates'!E$10)
+($H1051*'fnd base rates'!E$11)
+($I1051*'fnd base rates'!E$12)
+($J1051*'fnd base rates'!E$13)
+($K1051*'fnd base rates'!E$14)
+($M1051*'fnd base rates'!E$16)
+($N1051*'fnd base rates'!E$17)
+($O1051*'fnd base rates'!E$18)
+($P1051*VLOOKUP($S1051+12,rate_basefnd,5)))
*$R1051</f>
        <v>12087.480799999999</v>
      </c>
      <c r="X1051" s="68">
        <f>(($D1051*'fnd base rates'!F$7)
+($E1051*'fnd base rates'!F$8)
+($F1051*'fnd base rates'!F$9)
+($G1051*'fnd base rates'!F$10)
+($H1051*'fnd base rates'!F$11)
+($I1051*'fnd base rates'!F$12)
+($J1051*'fnd base rates'!F$13)
+($K1051*'fnd base rates'!F$14)
+($M1051*'fnd base rates'!F$16)
+($N1051*'fnd base rates'!F$17)
+($O1051*'fnd base rates'!F$18)
+($P1051*VLOOKUP($S1051+12,rate_basefnd,6)))
*$R1051</f>
        <v>997.85279999999989</v>
      </c>
      <c r="Y1051" s="68">
        <f>(($D1051*'fnd base rates'!G$7)
+($E1051*'fnd base rates'!G$8)
+($F1051*'fnd base rates'!G$9)
+($G1051*'fnd base rates'!G$10)
+($H1051*'fnd base rates'!G$11)
+($I1051*'fnd base rates'!G$12)
+($J1051*'fnd base rates'!G$13)
+($K1051*'fnd base rates'!G$14)
+($M1051*'fnd base rates'!G$16)
+($N1051*'fnd base rates'!G$17)
+($O1051*'fnd base rates'!G$18)
+($P1051*VLOOKUP($S1051+12,rate_basefnd,7)))
*$R1051</f>
        <v>503.85039999999998</v>
      </c>
      <c r="Z1051" s="68">
        <f>(($D1051*'fnd base rates'!H$7)
+($E1051*'fnd base rates'!H$8)
+($F1051*'fnd base rates'!H$9)
+($G1051*'fnd base rates'!H$10)
+($H1051*'fnd base rates'!H$11)
+($I1051*'fnd base rates'!H$12)
+($J1051*'fnd base rates'!H$13)
+($K1051*'fnd base rates'!H$14)
+($M1051*'fnd base rates'!H$16)
+($N1051*'fnd base rates'!H$17)
+($O1051*'fnd base rates'!H$18)
+($P1051*VLOOKUP($S1051+12,rate_basefnd,8)))</f>
        <v>968.524</v>
      </c>
      <c r="AA1051" s="68">
        <f>(($D1051*'fnd base rates'!I$7)
+($E1051*'fnd base rates'!I$8)
+($F1051*'fnd base rates'!I$9)
+($G1051*'fnd base rates'!I$10)
+($H1051*'fnd base rates'!I$11)
+($I1051*'fnd base rates'!I$12)
+($J1051*'fnd base rates'!I$13)
+($K1051*'fnd base rates'!I$14)
+($M1051*'fnd base rates'!I$16)
+($N1051*'fnd base rates'!I$17)
+($O1051*'fnd base rates'!I$18)
+($P1051*VLOOKUP($S1051+12,rate_basefnd,9)))
*$R1051</f>
        <v>740.71</v>
      </c>
      <c r="AB1051" s="68">
        <f>(($D1051*'fnd base rates'!J$7)
+($E1051*'fnd base rates'!J$8)
+($F1051*'fnd base rates'!J$9)
+($G1051*'fnd base rates'!J$10)
+($H1051*'fnd base rates'!J$11)
+($I1051*'fnd base rates'!J$12)
+($J1051*'fnd base rates'!J$13)
+($K1051*'fnd base rates'!J$14)
+($M1051*'fnd base rates'!J$16)
+($N1051*'fnd base rates'!J$17)
+($O1051*'fnd base rates'!J$18)
+($P1051*VLOOKUP($S1051+12,rate_basefnd,10)))
*$R1051</f>
        <v>2030.09</v>
      </c>
      <c r="AC1051" s="68">
        <f>(($D1051*'fnd base rates'!K$7)
+($E1051*'fnd base rates'!K$8)
+($F1051*'fnd base rates'!K$9)
+($G1051*'fnd base rates'!K$10)
+($H1051*'fnd base rates'!K$11)
+($I1051*'fnd base rates'!K$12)
+($J1051*'fnd base rates'!K$13)
+($K1051*'fnd base rates'!K$14)
+($M1051*'fnd base rates'!K$16)
+($N1051*'fnd base rates'!K$17)
+($O1051*'fnd base rates'!K$18)
+($P1051*VLOOKUP($S1051+12,rate_basefnd,11)))
*$R1051</f>
        <v>1280.886</v>
      </c>
      <c r="AD1051" s="68">
        <f>(($D1051*'fnd base rates'!L$7)
+($E1051*'fnd base rates'!L$8)
+($F1051*'fnd base rates'!L$9)
+($G1051*'fnd base rates'!L$10)
+($H1051*'fnd base rates'!L$11)
+($I1051*'fnd base rates'!L$12)
+($J1051*'fnd base rates'!L$13)
+($K1051*'fnd base rates'!L$14)
+($M1051*'fnd base rates'!L$16)
+($N1051*'fnd base rates'!L$17)
+($O1051*'fnd base rates'!L$18)
+($P1051*VLOOKUP($S1051+12,rate_basefnd,12)))</f>
        <v>3408.8188</v>
      </c>
      <c r="AE1051" s="68">
        <f>(($D1051*'fnd base rates'!M$7)
+($E1051*'fnd base rates'!M$8)
+($F1051*'fnd base rates'!M$9)
+($G1051*'fnd base rates'!M$10)
+($H1051*'fnd base rates'!M$11)
+($I1051*'fnd base rates'!M$12)
+($J1051*'fnd base rates'!M$13)
+($K1051*'fnd base rates'!M$14)
+($M1051*'fnd base rates'!M$16)
+($N1051*'fnd base rates'!M$17)
+($O1051*'fnd base rates'!M$18)
+($P1051*VLOOKUP($S1051+12,rate_basefnd,13)))</f>
        <v>0</v>
      </c>
      <c r="AF1051" s="3">
        <f t="shared" si="225"/>
        <v>24288.284</v>
      </c>
      <c r="AH1051" s="205">
        <f t="shared" si="226"/>
        <v>3518149281</v>
      </c>
      <c r="AI1051" s="3" t="str">
        <f t="shared" si="232"/>
        <v>3518</v>
      </c>
      <c r="AJ1051" s="1" t="str">
        <f t="shared" si="233"/>
        <v>149</v>
      </c>
      <c r="AK1051" s="1" t="str">
        <f t="shared" si="234"/>
        <v>281</v>
      </c>
      <c r="AL1051" s="3">
        <f t="shared" si="227"/>
        <v>1</v>
      </c>
      <c r="AM1051" s="3">
        <f t="shared" si="238"/>
        <v>1</v>
      </c>
      <c r="AN1051" s="3">
        <f t="shared" si="228"/>
        <v>24288.284</v>
      </c>
      <c r="AO1051" s="3">
        <f t="shared" si="229"/>
        <v>24288</v>
      </c>
      <c r="AP1051" s="3">
        <f t="shared" si="230"/>
        <v>6326</v>
      </c>
      <c r="AQ1051" s="3">
        <v>17962</v>
      </c>
      <c r="AS1051" s="68"/>
      <c r="AT1051" s="68"/>
      <c r="AX1051" s="4">
        <f t="shared" si="235"/>
        <v>0</v>
      </c>
      <c r="AZ1051" s="4">
        <f t="shared" si="236"/>
        <v>0</v>
      </c>
      <c r="BB1051" s="4"/>
    </row>
    <row r="1052" spans="1:54" s="3" customFormat="1">
      <c r="A1052" s="205" t="str">
        <f t="shared" si="237"/>
        <v>3519</v>
      </c>
      <c r="B1052" s="1">
        <v>3519348097</v>
      </c>
      <c r="C1052" s="7" t="s">
        <v>154</v>
      </c>
      <c r="D1052" s="8">
        <f>'fnd enro'!D1052</f>
        <v>0</v>
      </c>
      <c r="E1052" s="8">
        <f>'fnd enro'!E1052</f>
        <v>0</v>
      </c>
      <c r="F1052" s="8">
        <f>'fnd enro'!F1052</f>
        <v>0</v>
      </c>
      <c r="G1052" s="8">
        <f>'fnd enro'!G1052</f>
        <v>1</v>
      </c>
      <c r="H1052" s="8">
        <f>'fnd enro'!H1052</f>
        <v>0</v>
      </c>
      <c r="I1052" s="8">
        <f>'fnd enro'!I1052</f>
        <v>0</v>
      </c>
      <c r="J1052" s="8">
        <f>'fnd enro'!J1052</f>
        <v>0</v>
      </c>
      <c r="K1052" s="9">
        <f>'fnd enro'!K1052</f>
        <v>0.04</v>
      </c>
      <c r="L1052" s="8">
        <f>'fnd enro'!L1052</f>
        <v>0</v>
      </c>
      <c r="M1052" s="8">
        <f>'fnd enro'!M1052</f>
        <v>0</v>
      </c>
      <c r="N1052" s="8">
        <f>'fnd enro'!N1052</f>
        <v>0</v>
      </c>
      <c r="O1052" s="8">
        <f>'fnd enro'!O1052</f>
        <v>0</v>
      </c>
      <c r="P1052" s="8">
        <f>'fnd enro'!P1052</f>
        <v>1</v>
      </c>
      <c r="Q1052" s="8">
        <f>'fnd enro'!R1052</f>
        <v>1</v>
      </c>
      <c r="R1052" s="9">
        <f t="shared" si="231"/>
        <v>1</v>
      </c>
      <c r="S1052" s="8">
        <f>VALUE('fnd enro'!Q1052)</f>
        <v>11</v>
      </c>
      <c r="T1052" s="1"/>
      <c r="U1052" s="68">
        <f>(($D1052*'fnd base rates'!C$7)
+($E1052*'fnd base rates'!C$8)
+($F1052*'fnd base rates'!C$9)
+($G1052*'fnd base rates'!C$10)
+($H1052*'fnd base rates'!C$11)
+($I1052*'fnd base rates'!C$12)
+($J1052*'fnd base rates'!C$13)
+($K1052*'fnd base rates'!C$14)
+($M1052*'fnd base rates'!C$16)
+($N1052*'fnd base rates'!C$17)
+($O1052*'fnd base rates'!C$18)
+($P1052*VLOOKUP($S1052+12,rate_basefnd,3)))
*$R1052</f>
        <v>728.5412</v>
      </c>
      <c r="V1052" s="68">
        <f>(($D1052*'fnd base rates'!D$7)
+($E1052*'fnd base rates'!D$8)
+($F1052*'fnd base rates'!D$9)
+($G1052*'fnd base rates'!D$10)
+($H1052*'fnd base rates'!D$11)
+($I1052*'fnd base rates'!D$12)
+($J1052*'fnd base rates'!D$13)
+($K1052*'fnd base rates'!D$14)
+($M1052*'fnd base rates'!D$16)
+($N1052*'fnd base rates'!D$17)
+($O1052*'fnd base rates'!D$18)
+($P1052*VLOOKUP($S1052+12,rate_basefnd,4)))
*$R1052</f>
        <v>1459.35</v>
      </c>
      <c r="W1052" s="68">
        <f>(($D1052*'fnd base rates'!E$7)
+($E1052*'fnd base rates'!E$8)
+($F1052*'fnd base rates'!E$9)
+($G1052*'fnd base rates'!E$10)
+($H1052*'fnd base rates'!E$11)
+($I1052*'fnd base rates'!E$12)
+($J1052*'fnd base rates'!E$13)
+($K1052*'fnd base rates'!E$14)
+($M1052*'fnd base rates'!E$16)
+($N1052*'fnd base rates'!E$17)
+($O1052*'fnd base rates'!E$18)
+($P1052*VLOOKUP($S1052+12,rate_basefnd,5)))
*$R1052</f>
        <v>10280.560799999999</v>
      </c>
      <c r="X1052" s="68">
        <f>(($D1052*'fnd base rates'!F$7)
+($E1052*'fnd base rates'!F$8)
+($F1052*'fnd base rates'!F$9)
+($G1052*'fnd base rates'!F$10)
+($H1052*'fnd base rates'!F$11)
+($I1052*'fnd base rates'!F$12)
+($J1052*'fnd base rates'!F$13)
+($K1052*'fnd base rates'!F$14)
+($M1052*'fnd base rates'!F$16)
+($N1052*'fnd base rates'!F$17)
+($O1052*'fnd base rates'!F$18)
+($P1052*VLOOKUP($S1052+12,rate_basefnd,6)))
*$R1052</f>
        <v>1397.8327999999999</v>
      </c>
      <c r="Y1052" s="68">
        <f>(($D1052*'fnd base rates'!G$7)
+($E1052*'fnd base rates'!G$8)
+($F1052*'fnd base rates'!G$9)
+($G1052*'fnd base rates'!G$10)
+($H1052*'fnd base rates'!G$11)
+($I1052*'fnd base rates'!G$12)
+($J1052*'fnd base rates'!G$13)
+($K1052*'fnd base rates'!G$14)
+($M1052*'fnd base rates'!G$16)
+($N1052*'fnd base rates'!G$17)
+($O1052*'fnd base rates'!G$18)
+($P1052*VLOOKUP($S1052+12,rate_basefnd,7)))
*$R1052</f>
        <v>463.86040000000003</v>
      </c>
      <c r="Z1052" s="68">
        <f>(($D1052*'fnd base rates'!H$7)
+($E1052*'fnd base rates'!H$8)
+($F1052*'fnd base rates'!H$9)
+($G1052*'fnd base rates'!H$10)
+($H1052*'fnd base rates'!H$11)
+($I1052*'fnd base rates'!H$12)
+($J1052*'fnd base rates'!H$13)
+($K1052*'fnd base rates'!H$14)
+($M1052*'fnd base rates'!H$16)
+($N1052*'fnd base rates'!H$17)
+($O1052*'fnd base rates'!H$18)
+($P1052*VLOOKUP($S1052+12,rate_basefnd,8)))</f>
        <v>625.63400000000001</v>
      </c>
      <c r="AA1052" s="68">
        <f>(($D1052*'fnd base rates'!I$7)
+($E1052*'fnd base rates'!I$8)
+($F1052*'fnd base rates'!I$9)
+($G1052*'fnd base rates'!I$10)
+($H1052*'fnd base rates'!I$11)
+($I1052*'fnd base rates'!I$12)
+($J1052*'fnd base rates'!I$13)
+($K1052*'fnd base rates'!I$14)
+($M1052*'fnd base rates'!I$16)
+($N1052*'fnd base rates'!I$17)
+($O1052*'fnd base rates'!I$18)
+($P1052*VLOOKUP($S1052+12,rate_basefnd,9)))
*$R1052</f>
        <v>694.54</v>
      </c>
      <c r="AB1052" s="68">
        <f>(($D1052*'fnd base rates'!J$7)
+($E1052*'fnd base rates'!J$8)
+($F1052*'fnd base rates'!J$9)
+($G1052*'fnd base rates'!J$10)
+($H1052*'fnd base rates'!J$11)
+($I1052*'fnd base rates'!J$12)
+($J1052*'fnd base rates'!J$13)
+($K1052*'fnd base rates'!J$14)
+($M1052*'fnd base rates'!J$16)
+($N1052*'fnd base rates'!J$17)
+($O1052*'fnd base rates'!J$18)
+($P1052*VLOOKUP($S1052+12,rate_basefnd,10)))
*$R1052</f>
        <v>1423.22</v>
      </c>
      <c r="AC1052" s="68">
        <f>(($D1052*'fnd base rates'!K$7)
+($E1052*'fnd base rates'!K$8)
+($F1052*'fnd base rates'!K$9)
+($G1052*'fnd base rates'!K$10)
+($H1052*'fnd base rates'!K$11)
+($I1052*'fnd base rates'!K$12)
+($J1052*'fnd base rates'!K$13)
+($K1052*'fnd base rates'!K$14)
+($M1052*'fnd base rates'!K$16)
+($N1052*'fnd base rates'!K$17)
+($O1052*'fnd base rates'!K$18)
+($P1052*VLOOKUP($S1052+12,rate_basefnd,11)))
*$R1052</f>
        <v>1225.586</v>
      </c>
      <c r="AD1052" s="68">
        <f>(($D1052*'fnd base rates'!L$7)
+($E1052*'fnd base rates'!L$8)
+($F1052*'fnd base rates'!L$9)
+($G1052*'fnd base rates'!L$10)
+($H1052*'fnd base rates'!L$11)
+($I1052*'fnd base rates'!L$12)
+($J1052*'fnd base rates'!L$13)
+($K1052*'fnd base rates'!L$14)
+($M1052*'fnd base rates'!L$16)
+($N1052*'fnd base rates'!L$17)
+($O1052*'fnd base rates'!L$18)
+($P1052*VLOOKUP($S1052+12,rate_basefnd,12)))</f>
        <v>3380.6088</v>
      </c>
      <c r="AE1052" s="68">
        <f>(($D1052*'fnd base rates'!M$7)
+($E1052*'fnd base rates'!M$8)
+($F1052*'fnd base rates'!M$9)
+($G1052*'fnd base rates'!M$10)
+($H1052*'fnd base rates'!M$11)
+($I1052*'fnd base rates'!M$12)
+($J1052*'fnd base rates'!M$13)
+($K1052*'fnd base rates'!M$14)
+($M1052*'fnd base rates'!M$16)
+($N1052*'fnd base rates'!M$17)
+($O1052*'fnd base rates'!M$18)
+($P1052*VLOOKUP($S1052+12,rate_basefnd,13)))</f>
        <v>0</v>
      </c>
      <c r="AF1052" s="3">
        <f t="shared" si="225"/>
        <v>21679.733999999997</v>
      </c>
      <c r="AH1052" s="205">
        <f t="shared" si="226"/>
        <v>3519348097</v>
      </c>
      <c r="AI1052" s="3" t="str">
        <f t="shared" si="232"/>
        <v>3519</v>
      </c>
      <c r="AJ1052" s="1" t="str">
        <f t="shared" si="233"/>
        <v>348</v>
      </c>
      <c r="AK1052" s="1" t="str">
        <f t="shared" si="234"/>
        <v>097</v>
      </c>
      <c r="AL1052" s="3">
        <f t="shared" si="227"/>
        <v>1</v>
      </c>
      <c r="AM1052" s="3">
        <f t="shared" si="238"/>
        <v>1</v>
      </c>
      <c r="AN1052" s="3">
        <f t="shared" si="228"/>
        <v>21679.733999999997</v>
      </c>
      <c r="AO1052" s="3">
        <f t="shared" si="229"/>
        <v>21680</v>
      </c>
      <c r="AQ1052" s="1"/>
    </row>
    <row r="1053" spans="1:54" s="3" customFormat="1">
      <c r="A1053" s="205" t="str">
        <f t="shared" si="237"/>
        <v>3519</v>
      </c>
      <c r="B1053" s="1">
        <v>3519348151</v>
      </c>
      <c r="C1053" s="7" t="s">
        <v>154</v>
      </c>
      <c r="D1053" s="8">
        <f>'fnd enro'!D1053</f>
        <v>0</v>
      </c>
      <c r="E1053" s="8">
        <f>'fnd enro'!E1053</f>
        <v>0</v>
      </c>
      <c r="F1053" s="8">
        <f>'fnd enro'!F1053</f>
        <v>0</v>
      </c>
      <c r="G1053" s="8">
        <f>'fnd enro'!G1053</f>
        <v>5</v>
      </c>
      <c r="H1053" s="8">
        <f>'fnd enro'!H1053</f>
        <v>0</v>
      </c>
      <c r="I1053" s="8">
        <f>'fnd enro'!I1053</f>
        <v>0</v>
      </c>
      <c r="J1053" s="8">
        <f>'fnd enro'!J1053</f>
        <v>0</v>
      </c>
      <c r="K1053" s="9">
        <f>'fnd enro'!K1053</f>
        <v>0.2</v>
      </c>
      <c r="L1053" s="8">
        <f>'fnd enro'!L1053</f>
        <v>0</v>
      </c>
      <c r="M1053" s="8">
        <f>'fnd enro'!M1053</f>
        <v>1</v>
      </c>
      <c r="N1053" s="8">
        <f>'fnd enro'!N1053</f>
        <v>0</v>
      </c>
      <c r="O1053" s="8">
        <f>'fnd enro'!O1053</f>
        <v>0</v>
      </c>
      <c r="P1053" s="8">
        <f>'fnd enro'!P1053</f>
        <v>4</v>
      </c>
      <c r="Q1053" s="8">
        <f>'fnd enro'!R1053</f>
        <v>5</v>
      </c>
      <c r="R1053" s="9">
        <f t="shared" si="231"/>
        <v>1</v>
      </c>
      <c r="S1053" s="8">
        <f>VALUE('fnd enro'!Q1053)</f>
        <v>8</v>
      </c>
      <c r="T1053" s="1"/>
      <c r="U1053" s="68">
        <f>(($D1053*'fnd base rates'!C$7)
+($E1053*'fnd base rates'!C$8)
+($F1053*'fnd base rates'!C$9)
+($G1053*'fnd base rates'!C$10)
+($H1053*'fnd base rates'!C$11)
+($I1053*'fnd base rates'!C$12)
+($J1053*'fnd base rates'!C$13)
+($K1053*'fnd base rates'!C$14)
+($M1053*'fnd base rates'!C$16)
+($N1053*'fnd base rates'!C$17)
+($O1053*'fnd base rates'!C$18)
+($P1053*VLOOKUP($S1053+12,rate_basefnd,3)))
*$R1053</f>
        <v>3508.326</v>
      </c>
      <c r="V1053" s="68">
        <f>(($D1053*'fnd base rates'!D$7)
+($E1053*'fnd base rates'!D$8)
+($F1053*'fnd base rates'!D$9)
+($G1053*'fnd base rates'!D$10)
+($H1053*'fnd base rates'!D$11)
+($I1053*'fnd base rates'!D$12)
+($J1053*'fnd base rates'!D$13)
+($K1053*'fnd base rates'!D$14)
+($M1053*'fnd base rates'!D$16)
+($N1053*'fnd base rates'!D$17)
+($O1053*'fnd base rates'!D$18)
+($P1053*VLOOKUP($S1053+12,rate_basefnd,4)))
*$R1053</f>
        <v>6300.01</v>
      </c>
      <c r="W1053" s="68">
        <f>(($D1053*'fnd base rates'!E$7)
+($E1053*'fnd base rates'!E$8)
+($F1053*'fnd base rates'!E$9)
+($G1053*'fnd base rates'!E$10)
+($H1053*'fnd base rates'!E$11)
+($I1053*'fnd base rates'!E$12)
+($J1053*'fnd base rates'!E$13)
+($K1053*'fnd base rates'!E$14)
+($M1053*'fnd base rates'!E$16)
+($N1053*'fnd base rates'!E$17)
+($O1053*'fnd base rates'!E$18)
+($P1053*VLOOKUP($S1053+12,rate_basefnd,5)))
*$R1053</f>
        <v>41089.593999999997</v>
      </c>
      <c r="X1053" s="68">
        <f>(($D1053*'fnd base rates'!F$7)
+($E1053*'fnd base rates'!F$8)
+($F1053*'fnd base rates'!F$9)
+($G1053*'fnd base rates'!F$10)
+($H1053*'fnd base rates'!F$11)
+($I1053*'fnd base rates'!F$12)
+($J1053*'fnd base rates'!F$13)
+($K1053*'fnd base rates'!F$14)
+($M1053*'fnd base rates'!F$16)
+($N1053*'fnd base rates'!F$17)
+($O1053*'fnd base rates'!F$18)
+($P1053*VLOOKUP($S1053+12,rate_basefnd,6)))
*$R1053</f>
        <v>7200.0339999999997</v>
      </c>
      <c r="Y1053" s="68">
        <f>(($D1053*'fnd base rates'!G$7)
+($E1053*'fnd base rates'!G$8)
+($F1053*'fnd base rates'!G$9)
+($G1053*'fnd base rates'!G$10)
+($H1053*'fnd base rates'!G$11)
+($I1053*'fnd base rates'!G$12)
+($J1053*'fnd base rates'!G$13)
+($K1053*'fnd base rates'!G$14)
+($M1053*'fnd base rates'!G$16)
+($N1053*'fnd base rates'!G$17)
+($O1053*'fnd base rates'!G$18)
+($P1053*VLOOKUP($S1053+12,rate_basefnd,7)))
*$R1053</f>
        <v>1807.5920000000001</v>
      </c>
      <c r="Z1053" s="68">
        <f>(($D1053*'fnd base rates'!H$7)
+($E1053*'fnd base rates'!H$8)
+($F1053*'fnd base rates'!H$9)
+($G1053*'fnd base rates'!H$10)
+($H1053*'fnd base rates'!H$11)
+($I1053*'fnd base rates'!H$12)
+($J1053*'fnd base rates'!H$13)
+($K1053*'fnd base rates'!H$14)
+($M1053*'fnd base rates'!H$16)
+($N1053*'fnd base rates'!H$17)
+($O1053*'fnd base rates'!H$18)
+($P1053*VLOOKUP($S1053+12,rate_basefnd,8)))</f>
        <v>3191.1299999999997</v>
      </c>
      <c r="AA1053" s="68">
        <f>(($D1053*'fnd base rates'!I$7)
+($E1053*'fnd base rates'!I$8)
+($F1053*'fnd base rates'!I$9)
+($G1053*'fnd base rates'!I$10)
+($H1053*'fnd base rates'!I$11)
+($I1053*'fnd base rates'!I$12)
+($J1053*'fnd base rates'!I$13)
+($K1053*'fnd base rates'!I$14)
+($M1053*'fnd base rates'!I$16)
+($N1053*'fnd base rates'!I$17)
+($O1053*'fnd base rates'!I$18)
+($P1053*VLOOKUP($S1053+12,rate_basefnd,9)))
*$R1053</f>
        <v>3085.65</v>
      </c>
      <c r="AB1053" s="68">
        <f>(($D1053*'fnd base rates'!J$7)
+($E1053*'fnd base rates'!J$8)
+($F1053*'fnd base rates'!J$9)
+($G1053*'fnd base rates'!J$10)
+($H1053*'fnd base rates'!J$11)
+($I1053*'fnd base rates'!J$12)
+($J1053*'fnd base rates'!J$13)
+($K1053*'fnd base rates'!J$14)
+($M1053*'fnd base rates'!J$16)
+($N1053*'fnd base rates'!J$17)
+($O1053*'fnd base rates'!J$18)
+($P1053*VLOOKUP($S1053+12,rate_basefnd,10)))
*$R1053</f>
        <v>4665.58</v>
      </c>
      <c r="AC1053" s="68">
        <f>(($D1053*'fnd base rates'!K$7)
+($E1053*'fnd base rates'!K$8)
+($F1053*'fnd base rates'!K$9)
+($G1053*'fnd base rates'!K$10)
+($H1053*'fnd base rates'!K$11)
+($I1053*'fnd base rates'!K$12)
+($J1053*'fnd base rates'!K$13)
+($K1053*'fnd base rates'!K$14)
+($M1053*'fnd base rates'!K$16)
+($N1053*'fnd base rates'!K$17)
+($O1053*'fnd base rates'!K$18)
+($P1053*VLOOKUP($S1053+12,rate_basefnd,11)))
*$R1053</f>
        <v>6489.41</v>
      </c>
      <c r="AD1053" s="68">
        <f>(($D1053*'fnd base rates'!L$7)
+($E1053*'fnd base rates'!L$8)
+($F1053*'fnd base rates'!L$9)
+($G1053*'fnd base rates'!L$10)
+($H1053*'fnd base rates'!L$11)
+($I1053*'fnd base rates'!L$12)
+($J1053*'fnd base rates'!L$13)
+($K1053*'fnd base rates'!L$14)
+($M1053*'fnd base rates'!L$16)
+($N1053*'fnd base rates'!L$17)
+($O1053*'fnd base rates'!L$18)
+($P1053*VLOOKUP($S1053+12,rate_basefnd,12)))</f>
        <v>15075.563999999998</v>
      </c>
      <c r="AE1053" s="68">
        <f>(($D1053*'fnd base rates'!M$7)
+($E1053*'fnd base rates'!M$8)
+($F1053*'fnd base rates'!M$9)
+($G1053*'fnd base rates'!M$10)
+($H1053*'fnd base rates'!M$11)
+($I1053*'fnd base rates'!M$12)
+($J1053*'fnd base rates'!M$13)
+($K1053*'fnd base rates'!M$14)
+($M1053*'fnd base rates'!M$16)
+($N1053*'fnd base rates'!M$17)
+($O1053*'fnd base rates'!M$18)
+($P1053*VLOOKUP($S1053+12,rate_basefnd,13)))</f>
        <v>0</v>
      </c>
      <c r="AF1053" s="3">
        <f t="shared" si="225"/>
        <v>92412.889999999985</v>
      </c>
      <c r="AH1053" s="205">
        <f t="shared" si="226"/>
        <v>3519348151</v>
      </c>
      <c r="AI1053" s="3" t="str">
        <f t="shared" si="232"/>
        <v>3519</v>
      </c>
      <c r="AJ1053" s="1" t="str">
        <f t="shared" si="233"/>
        <v>348</v>
      </c>
      <c r="AK1053" s="1" t="str">
        <f t="shared" si="234"/>
        <v>151</v>
      </c>
      <c r="AL1053" s="3">
        <f t="shared" si="227"/>
        <v>1</v>
      </c>
      <c r="AM1053" s="3">
        <f t="shared" si="238"/>
        <v>5</v>
      </c>
      <c r="AN1053" s="3">
        <f t="shared" si="228"/>
        <v>92412.889999999985</v>
      </c>
      <c r="AO1053" s="3">
        <f t="shared" si="229"/>
        <v>18483</v>
      </c>
      <c r="AQ1053" s="1"/>
    </row>
    <row r="1054" spans="1:54" s="3" customFormat="1">
      <c r="A1054" s="205" t="str">
        <f t="shared" si="237"/>
        <v>3519</v>
      </c>
      <c r="B1054" s="1">
        <v>3519348153</v>
      </c>
      <c r="C1054" s="7" t="s">
        <v>154</v>
      </c>
      <c r="D1054" s="8">
        <f>'fnd enro'!D1054</f>
        <v>0</v>
      </c>
      <c r="E1054" s="8">
        <f>'fnd enro'!E1054</f>
        <v>0</v>
      </c>
      <c r="F1054" s="8">
        <f>'fnd enro'!F1054</f>
        <v>0</v>
      </c>
      <c r="G1054" s="8">
        <f>'fnd enro'!G1054</f>
        <v>1</v>
      </c>
      <c r="H1054" s="8">
        <f>'fnd enro'!H1054</f>
        <v>0</v>
      </c>
      <c r="I1054" s="8">
        <f>'fnd enro'!I1054</f>
        <v>0</v>
      </c>
      <c r="J1054" s="8">
        <f>'fnd enro'!J1054</f>
        <v>0</v>
      </c>
      <c r="K1054" s="9">
        <f>'fnd enro'!K1054</f>
        <v>0.04</v>
      </c>
      <c r="L1054" s="8">
        <f>'fnd enro'!L1054</f>
        <v>0</v>
      </c>
      <c r="M1054" s="8">
        <f>'fnd enro'!M1054</f>
        <v>0</v>
      </c>
      <c r="N1054" s="8">
        <f>'fnd enro'!N1054</f>
        <v>0</v>
      </c>
      <c r="O1054" s="8">
        <f>'fnd enro'!O1054</f>
        <v>0</v>
      </c>
      <c r="P1054" s="8">
        <f>'fnd enro'!P1054</f>
        <v>1</v>
      </c>
      <c r="Q1054" s="8">
        <f>'fnd enro'!R1054</f>
        <v>1</v>
      </c>
      <c r="R1054" s="9">
        <f t="shared" si="231"/>
        <v>1</v>
      </c>
      <c r="S1054" s="8">
        <f>VALUE('fnd enro'!Q1054)</f>
        <v>10</v>
      </c>
      <c r="T1054" s="1"/>
      <c r="U1054" s="68">
        <f>(($D1054*'fnd base rates'!C$7)
+($E1054*'fnd base rates'!C$8)
+($F1054*'fnd base rates'!C$9)
+($G1054*'fnd base rates'!C$10)
+($H1054*'fnd base rates'!C$11)
+($I1054*'fnd base rates'!C$12)
+($J1054*'fnd base rates'!C$13)
+($K1054*'fnd base rates'!C$14)
+($M1054*'fnd base rates'!C$16)
+($N1054*'fnd base rates'!C$17)
+($O1054*'fnd base rates'!C$18)
+($P1054*VLOOKUP($S1054+12,rate_basefnd,3)))
*$R1054</f>
        <v>714.21119999999996</v>
      </c>
      <c r="V1054" s="68">
        <f>(($D1054*'fnd base rates'!D$7)
+($E1054*'fnd base rates'!D$8)
+($F1054*'fnd base rates'!D$9)
+($G1054*'fnd base rates'!D$10)
+($H1054*'fnd base rates'!D$11)
+($I1054*'fnd base rates'!D$12)
+($J1054*'fnd base rates'!D$13)
+($K1054*'fnd base rates'!D$14)
+($M1054*'fnd base rates'!D$16)
+($N1054*'fnd base rates'!D$17)
+($O1054*'fnd base rates'!D$18)
+($P1054*VLOOKUP($S1054+12,rate_basefnd,4)))
*$R1054</f>
        <v>1391.52</v>
      </c>
      <c r="W1054" s="68">
        <f>(($D1054*'fnd base rates'!E$7)
+($E1054*'fnd base rates'!E$8)
+($F1054*'fnd base rates'!E$9)
+($G1054*'fnd base rates'!E$10)
+($H1054*'fnd base rates'!E$11)
+($I1054*'fnd base rates'!E$12)
+($J1054*'fnd base rates'!E$13)
+($K1054*'fnd base rates'!E$14)
+($M1054*'fnd base rates'!E$16)
+($N1054*'fnd base rates'!E$17)
+($O1054*'fnd base rates'!E$18)
+($P1054*VLOOKUP($S1054+12,rate_basefnd,5)))
*$R1054</f>
        <v>9618.2407999999996</v>
      </c>
      <c r="X1054" s="68">
        <f>(($D1054*'fnd base rates'!F$7)
+($E1054*'fnd base rates'!F$8)
+($F1054*'fnd base rates'!F$9)
+($G1054*'fnd base rates'!F$10)
+($H1054*'fnd base rates'!F$11)
+($I1054*'fnd base rates'!F$12)
+($J1054*'fnd base rates'!F$13)
+($K1054*'fnd base rates'!F$14)
+($M1054*'fnd base rates'!F$16)
+($N1054*'fnd base rates'!F$17)
+($O1054*'fnd base rates'!F$18)
+($P1054*VLOOKUP($S1054+12,rate_basefnd,6)))
*$R1054</f>
        <v>1397.8327999999999</v>
      </c>
      <c r="Y1054" s="68">
        <f>(($D1054*'fnd base rates'!G$7)
+($E1054*'fnd base rates'!G$8)
+($F1054*'fnd base rates'!G$9)
+($G1054*'fnd base rates'!G$10)
+($H1054*'fnd base rates'!G$11)
+($I1054*'fnd base rates'!G$12)
+($J1054*'fnd base rates'!G$13)
+($K1054*'fnd base rates'!G$14)
+($M1054*'fnd base rates'!G$16)
+($N1054*'fnd base rates'!G$17)
+($O1054*'fnd base rates'!G$18)
+($P1054*VLOOKUP($S1054+12,rate_basefnd,7)))
*$R1054</f>
        <v>431.73040000000003</v>
      </c>
      <c r="Z1054" s="68">
        <f>(($D1054*'fnd base rates'!H$7)
+($E1054*'fnd base rates'!H$8)
+($F1054*'fnd base rates'!H$9)
+($G1054*'fnd base rates'!H$10)
+($H1054*'fnd base rates'!H$11)
+($I1054*'fnd base rates'!H$12)
+($J1054*'fnd base rates'!H$13)
+($K1054*'fnd base rates'!H$14)
+($M1054*'fnd base rates'!H$16)
+($N1054*'fnd base rates'!H$17)
+($O1054*'fnd base rates'!H$18)
+($P1054*VLOOKUP($S1054+12,rate_basefnd,8)))</f>
        <v>620.71399999999994</v>
      </c>
      <c r="AA1054" s="68">
        <f>(($D1054*'fnd base rates'!I$7)
+($E1054*'fnd base rates'!I$8)
+($F1054*'fnd base rates'!I$9)
+($G1054*'fnd base rates'!I$10)
+($H1054*'fnd base rates'!I$11)
+($I1054*'fnd base rates'!I$12)
+($J1054*'fnd base rates'!I$13)
+($K1054*'fnd base rates'!I$14)
+($M1054*'fnd base rates'!I$16)
+($N1054*'fnd base rates'!I$17)
+($O1054*'fnd base rates'!I$18)
+($P1054*VLOOKUP($S1054+12,rate_basefnd,9)))
*$R1054</f>
        <v>667.71</v>
      </c>
      <c r="AB1054" s="68">
        <f>(($D1054*'fnd base rates'!J$7)
+($E1054*'fnd base rates'!J$8)
+($F1054*'fnd base rates'!J$9)
+($G1054*'fnd base rates'!J$10)
+($H1054*'fnd base rates'!J$11)
+($I1054*'fnd base rates'!J$12)
+($J1054*'fnd base rates'!J$13)
+($K1054*'fnd base rates'!J$14)
+($M1054*'fnd base rates'!J$16)
+($N1054*'fnd base rates'!J$17)
+($O1054*'fnd base rates'!J$18)
+($P1054*VLOOKUP($S1054+12,rate_basefnd,10)))
*$R1054</f>
        <v>1283.8500000000001</v>
      </c>
      <c r="AC1054" s="68">
        <f>(($D1054*'fnd base rates'!K$7)
+($E1054*'fnd base rates'!K$8)
+($F1054*'fnd base rates'!K$9)
+($G1054*'fnd base rates'!K$10)
+($H1054*'fnd base rates'!K$11)
+($I1054*'fnd base rates'!K$12)
+($J1054*'fnd base rates'!K$13)
+($K1054*'fnd base rates'!K$14)
+($M1054*'fnd base rates'!K$16)
+($N1054*'fnd base rates'!K$17)
+($O1054*'fnd base rates'!K$18)
+($P1054*VLOOKUP($S1054+12,rate_basefnd,11)))
*$R1054</f>
        <v>1225.586</v>
      </c>
      <c r="AD1054" s="68">
        <f>(($D1054*'fnd base rates'!L$7)
+($E1054*'fnd base rates'!L$8)
+($F1054*'fnd base rates'!L$9)
+($G1054*'fnd base rates'!L$10)
+($H1054*'fnd base rates'!L$11)
+($I1054*'fnd base rates'!L$12)
+($J1054*'fnd base rates'!L$13)
+($K1054*'fnd base rates'!L$14)
+($M1054*'fnd base rates'!L$16)
+($N1054*'fnd base rates'!L$17)
+($O1054*'fnd base rates'!L$18)
+($P1054*VLOOKUP($S1054+12,rate_basefnd,12)))</f>
        <v>3256.3687999999997</v>
      </c>
      <c r="AE1054" s="68">
        <f>(($D1054*'fnd base rates'!M$7)
+($E1054*'fnd base rates'!M$8)
+($F1054*'fnd base rates'!M$9)
+($G1054*'fnd base rates'!M$10)
+($H1054*'fnd base rates'!M$11)
+($I1054*'fnd base rates'!M$12)
+($J1054*'fnd base rates'!M$13)
+($K1054*'fnd base rates'!M$14)
+($M1054*'fnd base rates'!M$16)
+($N1054*'fnd base rates'!M$17)
+($O1054*'fnd base rates'!M$18)
+($P1054*VLOOKUP($S1054+12,rate_basefnd,13)))</f>
        <v>0</v>
      </c>
      <c r="AF1054" s="3">
        <f t="shared" si="225"/>
        <v>20607.764000000003</v>
      </c>
      <c r="AH1054" s="205">
        <f t="shared" si="226"/>
        <v>3519348153</v>
      </c>
      <c r="AI1054" s="3" t="str">
        <f t="shared" si="232"/>
        <v>3519</v>
      </c>
      <c r="AJ1054" s="1" t="str">
        <f t="shared" si="233"/>
        <v>348</v>
      </c>
      <c r="AK1054" s="1" t="str">
        <f t="shared" si="234"/>
        <v>153</v>
      </c>
      <c r="AL1054" s="3">
        <f t="shared" si="227"/>
        <v>1</v>
      </c>
      <c r="AM1054" s="3">
        <f t="shared" si="238"/>
        <v>1</v>
      </c>
      <c r="AN1054" s="3">
        <f t="shared" si="228"/>
        <v>20607.764000000003</v>
      </c>
      <c r="AO1054" s="3">
        <f t="shared" si="229"/>
        <v>20608</v>
      </c>
      <c r="AQ1054" s="1"/>
    </row>
    <row r="1055" spans="1:54" s="3" customFormat="1">
      <c r="A1055" s="205" t="str">
        <f t="shared" si="237"/>
        <v>3519</v>
      </c>
      <c r="B1055" s="1">
        <v>3519348186</v>
      </c>
      <c r="C1055" s="7" t="s">
        <v>154</v>
      </c>
      <c r="D1055" s="8">
        <f>'fnd enro'!D1055</f>
        <v>0</v>
      </c>
      <c r="E1055" s="8">
        <f>'fnd enro'!E1055</f>
        <v>0</v>
      </c>
      <c r="F1055" s="8">
        <f>'fnd enro'!F1055</f>
        <v>0</v>
      </c>
      <c r="G1055" s="8">
        <f>'fnd enro'!G1055</f>
        <v>1</v>
      </c>
      <c r="H1055" s="8">
        <f>'fnd enro'!H1055</f>
        <v>0</v>
      </c>
      <c r="I1055" s="8">
        <f>'fnd enro'!I1055</f>
        <v>0</v>
      </c>
      <c r="J1055" s="8">
        <f>'fnd enro'!J1055</f>
        <v>0</v>
      </c>
      <c r="K1055" s="9">
        <f>'fnd enro'!K1055</f>
        <v>0.04</v>
      </c>
      <c r="L1055" s="8">
        <f>'fnd enro'!L1055</f>
        <v>0</v>
      </c>
      <c r="M1055" s="8">
        <f>'fnd enro'!M1055</f>
        <v>0</v>
      </c>
      <c r="N1055" s="8">
        <f>'fnd enro'!N1055</f>
        <v>0</v>
      </c>
      <c r="O1055" s="8">
        <f>'fnd enro'!O1055</f>
        <v>0</v>
      </c>
      <c r="P1055" s="8">
        <f>'fnd enro'!P1055</f>
        <v>1</v>
      </c>
      <c r="Q1055" s="8">
        <f>'fnd enro'!R1055</f>
        <v>1</v>
      </c>
      <c r="R1055" s="9">
        <f t="shared" si="231"/>
        <v>1</v>
      </c>
      <c r="S1055" s="8">
        <f>VALUE('fnd enro'!Q1055)</f>
        <v>7</v>
      </c>
      <c r="T1055" s="1"/>
      <c r="U1055" s="68">
        <f>(($D1055*'fnd base rates'!C$7)
+($E1055*'fnd base rates'!C$8)
+($F1055*'fnd base rates'!C$9)
+($G1055*'fnd base rates'!C$10)
+($H1055*'fnd base rates'!C$11)
+($I1055*'fnd base rates'!C$12)
+($J1055*'fnd base rates'!C$13)
+($K1055*'fnd base rates'!C$14)
+($M1055*'fnd base rates'!C$16)
+($N1055*'fnd base rates'!C$17)
+($O1055*'fnd base rates'!C$18)
+($P1055*VLOOKUP($S1055+12,rate_basefnd,3)))
*$R1055</f>
        <v>688.44119999999998</v>
      </c>
      <c r="V1055" s="68">
        <f>(($D1055*'fnd base rates'!D$7)
+($E1055*'fnd base rates'!D$8)
+($F1055*'fnd base rates'!D$9)
+($G1055*'fnd base rates'!D$10)
+($H1055*'fnd base rates'!D$11)
+($I1055*'fnd base rates'!D$12)
+($J1055*'fnd base rates'!D$13)
+($K1055*'fnd base rates'!D$14)
+($M1055*'fnd base rates'!D$16)
+($N1055*'fnd base rates'!D$17)
+($O1055*'fnd base rates'!D$18)
+($P1055*VLOOKUP($S1055+12,rate_basefnd,4)))
*$R1055</f>
        <v>1269.3800000000001</v>
      </c>
      <c r="W1055" s="68">
        <f>(($D1055*'fnd base rates'!E$7)
+($E1055*'fnd base rates'!E$8)
+($F1055*'fnd base rates'!E$9)
+($G1055*'fnd base rates'!E$10)
+($H1055*'fnd base rates'!E$11)
+($I1055*'fnd base rates'!E$12)
+($J1055*'fnd base rates'!E$13)
+($K1055*'fnd base rates'!E$14)
+($M1055*'fnd base rates'!E$16)
+($N1055*'fnd base rates'!E$17)
+($O1055*'fnd base rates'!E$18)
+($P1055*VLOOKUP($S1055+12,rate_basefnd,5)))
*$R1055</f>
        <v>8426.0707999999995</v>
      </c>
      <c r="X1055" s="68">
        <f>(($D1055*'fnd base rates'!F$7)
+($E1055*'fnd base rates'!F$8)
+($F1055*'fnd base rates'!F$9)
+($G1055*'fnd base rates'!F$10)
+($H1055*'fnd base rates'!F$11)
+($I1055*'fnd base rates'!F$12)
+($J1055*'fnd base rates'!F$13)
+($K1055*'fnd base rates'!F$14)
+($M1055*'fnd base rates'!F$16)
+($N1055*'fnd base rates'!F$17)
+($O1055*'fnd base rates'!F$18)
+($P1055*VLOOKUP($S1055+12,rate_basefnd,6)))
*$R1055</f>
        <v>1397.8327999999999</v>
      </c>
      <c r="Y1055" s="68">
        <f>(($D1055*'fnd base rates'!G$7)
+($E1055*'fnd base rates'!G$8)
+($F1055*'fnd base rates'!G$9)
+($G1055*'fnd base rates'!G$10)
+($H1055*'fnd base rates'!G$11)
+($I1055*'fnd base rates'!G$12)
+($J1055*'fnd base rates'!G$13)
+($K1055*'fnd base rates'!G$14)
+($M1055*'fnd base rates'!G$16)
+($N1055*'fnd base rates'!G$17)
+($O1055*'fnd base rates'!G$18)
+($P1055*VLOOKUP($S1055+12,rate_basefnd,7)))
*$R1055</f>
        <v>373.8904</v>
      </c>
      <c r="Z1055" s="68">
        <f>(($D1055*'fnd base rates'!H$7)
+($E1055*'fnd base rates'!H$8)
+($F1055*'fnd base rates'!H$9)
+($G1055*'fnd base rates'!H$10)
+($H1055*'fnd base rates'!H$11)
+($I1055*'fnd base rates'!H$12)
+($J1055*'fnd base rates'!H$13)
+($K1055*'fnd base rates'!H$14)
+($M1055*'fnd base rates'!H$16)
+($N1055*'fnd base rates'!H$17)
+($O1055*'fnd base rates'!H$18)
+($P1055*VLOOKUP($S1055+12,rate_basefnd,8)))</f>
        <v>611.84399999999994</v>
      </c>
      <c r="AA1055" s="68">
        <f>(($D1055*'fnd base rates'!I$7)
+($E1055*'fnd base rates'!I$8)
+($F1055*'fnd base rates'!I$9)
+($G1055*'fnd base rates'!I$10)
+($H1055*'fnd base rates'!I$11)
+($I1055*'fnd base rates'!I$12)
+($J1055*'fnd base rates'!I$13)
+($K1055*'fnd base rates'!I$14)
+($M1055*'fnd base rates'!I$16)
+($N1055*'fnd base rates'!I$17)
+($O1055*'fnd base rates'!I$18)
+($P1055*VLOOKUP($S1055+12,rate_basefnd,9)))
*$R1055</f>
        <v>619.44000000000005</v>
      </c>
      <c r="AB1055" s="68">
        <f>(($D1055*'fnd base rates'!J$7)
+($E1055*'fnd base rates'!J$8)
+($F1055*'fnd base rates'!J$9)
+($G1055*'fnd base rates'!J$10)
+($H1055*'fnd base rates'!J$11)
+($I1055*'fnd base rates'!J$12)
+($J1055*'fnd base rates'!J$13)
+($K1055*'fnd base rates'!J$14)
+($M1055*'fnd base rates'!J$16)
+($N1055*'fnd base rates'!J$17)
+($O1055*'fnd base rates'!J$18)
+($P1055*VLOOKUP($S1055+12,rate_basefnd,10)))
*$R1055</f>
        <v>1033.01</v>
      </c>
      <c r="AC1055" s="68">
        <f>(($D1055*'fnd base rates'!K$7)
+($E1055*'fnd base rates'!K$8)
+($F1055*'fnd base rates'!K$9)
+($G1055*'fnd base rates'!K$10)
+($H1055*'fnd base rates'!K$11)
+($I1055*'fnd base rates'!K$12)
+($J1055*'fnd base rates'!K$13)
+($K1055*'fnd base rates'!K$14)
+($M1055*'fnd base rates'!K$16)
+($N1055*'fnd base rates'!K$17)
+($O1055*'fnd base rates'!K$18)
+($P1055*VLOOKUP($S1055+12,rate_basefnd,11)))
*$R1055</f>
        <v>1225.586</v>
      </c>
      <c r="AD1055" s="68">
        <f>(($D1055*'fnd base rates'!L$7)
+($E1055*'fnd base rates'!L$8)
+($F1055*'fnd base rates'!L$9)
+($G1055*'fnd base rates'!L$10)
+($H1055*'fnd base rates'!L$11)
+($I1055*'fnd base rates'!L$12)
+($J1055*'fnd base rates'!L$13)
+($K1055*'fnd base rates'!L$14)
+($M1055*'fnd base rates'!L$16)
+($N1055*'fnd base rates'!L$17)
+($O1055*'fnd base rates'!L$18)
+($P1055*VLOOKUP($S1055+12,rate_basefnd,12)))</f>
        <v>3032.6787999999997</v>
      </c>
      <c r="AE1055" s="68">
        <f>(($D1055*'fnd base rates'!M$7)
+($E1055*'fnd base rates'!M$8)
+($F1055*'fnd base rates'!M$9)
+($G1055*'fnd base rates'!M$10)
+($H1055*'fnd base rates'!M$11)
+($I1055*'fnd base rates'!M$12)
+($J1055*'fnd base rates'!M$13)
+($K1055*'fnd base rates'!M$14)
+($M1055*'fnd base rates'!M$16)
+($N1055*'fnd base rates'!M$17)
+($O1055*'fnd base rates'!M$18)
+($P1055*VLOOKUP($S1055+12,rate_basefnd,13)))</f>
        <v>0</v>
      </c>
      <c r="AF1055" s="3">
        <f t="shared" si="225"/>
        <v>18678.173999999999</v>
      </c>
      <c r="AH1055" s="205">
        <f t="shared" si="226"/>
        <v>3519348186</v>
      </c>
      <c r="AI1055" s="3" t="str">
        <f t="shared" si="232"/>
        <v>3519</v>
      </c>
      <c r="AJ1055" s="1" t="str">
        <f t="shared" si="233"/>
        <v>348</v>
      </c>
      <c r="AK1055" s="1" t="str">
        <f t="shared" si="234"/>
        <v>186</v>
      </c>
      <c r="AL1055" s="3">
        <f t="shared" si="227"/>
        <v>1</v>
      </c>
      <c r="AM1055" s="3">
        <f t="shared" si="238"/>
        <v>1</v>
      </c>
      <c r="AN1055" s="3">
        <f t="shared" si="228"/>
        <v>18678.173999999999</v>
      </c>
      <c r="AO1055" s="3">
        <f t="shared" si="229"/>
        <v>18678</v>
      </c>
      <c r="AQ1055" s="1"/>
    </row>
    <row r="1056" spans="1:54" s="3" customFormat="1">
      <c r="A1056" s="205" t="str">
        <f t="shared" si="237"/>
        <v>3519</v>
      </c>
      <c r="B1056" s="1">
        <v>3519348215</v>
      </c>
      <c r="C1056" s="7" t="s">
        <v>154</v>
      </c>
      <c r="D1056" s="8">
        <f>'fnd enro'!D1056</f>
        <v>0</v>
      </c>
      <c r="E1056" s="8">
        <f>'fnd enro'!E1056</f>
        <v>0</v>
      </c>
      <c r="F1056" s="8">
        <f>'fnd enro'!F1056</f>
        <v>0</v>
      </c>
      <c r="G1056" s="8">
        <f>'fnd enro'!G1056</f>
        <v>2</v>
      </c>
      <c r="H1056" s="8">
        <f>'fnd enro'!H1056</f>
        <v>1</v>
      </c>
      <c r="I1056" s="8">
        <f>'fnd enro'!I1056</f>
        <v>0</v>
      </c>
      <c r="J1056" s="8">
        <f>'fnd enro'!J1056</f>
        <v>0</v>
      </c>
      <c r="K1056" s="9">
        <f>'fnd enro'!K1056</f>
        <v>0.12</v>
      </c>
      <c r="L1056" s="8">
        <f>'fnd enro'!L1056</f>
        <v>0</v>
      </c>
      <c r="M1056" s="8">
        <f>'fnd enro'!M1056</f>
        <v>2</v>
      </c>
      <c r="N1056" s="8">
        <f>'fnd enro'!N1056</f>
        <v>0</v>
      </c>
      <c r="O1056" s="8">
        <f>'fnd enro'!O1056</f>
        <v>0</v>
      </c>
      <c r="P1056" s="8">
        <f>'fnd enro'!P1056</f>
        <v>3</v>
      </c>
      <c r="Q1056" s="8">
        <f>'fnd enro'!R1056</f>
        <v>3</v>
      </c>
      <c r="R1056" s="9">
        <f t="shared" si="231"/>
        <v>1</v>
      </c>
      <c r="S1056" s="8">
        <f>VALUE('fnd enro'!Q1056)</f>
        <v>12</v>
      </c>
      <c r="T1056" s="1"/>
      <c r="U1056" s="68">
        <f>(($D1056*'fnd base rates'!C$7)
+($E1056*'fnd base rates'!C$8)
+($F1056*'fnd base rates'!C$9)
+($G1056*'fnd base rates'!C$10)
+($H1056*'fnd base rates'!C$11)
+($I1056*'fnd base rates'!C$12)
+($J1056*'fnd base rates'!C$13)
+($K1056*'fnd base rates'!C$14)
+($M1056*'fnd base rates'!C$16)
+($N1056*'fnd base rates'!C$17)
+($O1056*'fnd base rates'!C$18)
+($P1056*VLOOKUP($S1056+12,rate_basefnd,3)))
*$R1056</f>
        <v>2469.5835999999999</v>
      </c>
      <c r="V1056" s="68">
        <f>(($D1056*'fnd base rates'!D$7)
+($E1056*'fnd base rates'!D$8)
+($F1056*'fnd base rates'!D$9)
+($G1056*'fnd base rates'!D$10)
+($H1056*'fnd base rates'!D$11)
+($I1056*'fnd base rates'!D$12)
+($J1056*'fnd base rates'!D$13)
+($K1056*'fnd base rates'!D$14)
+($M1056*'fnd base rates'!D$16)
+($N1056*'fnd base rates'!D$17)
+($O1056*'fnd base rates'!D$18)
+($P1056*VLOOKUP($S1056+12,rate_basefnd,4)))
*$R1056</f>
        <v>5003.37</v>
      </c>
      <c r="W1056" s="68">
        <f>(($D1056*'fnd base rates'!E$7)
+($E1056*'fnd base rates'!E$8)
+($F1056*'fnd base rates'!E$9)
+($G1056*'fnd base rates'!E$10)
+($H1056*'fnd base rates'!E$11)
+($I1056*'fnd base rates'!E$12)
+($J1056*'fnd base rates'!E$13)
+($K1056*'fnd base rates'!E$14)
+($M1056*'fnd base rates'!E$16)
+($N1056*'fnd base rates'!E$17)
+($O1056*'fnd base rates'!E$18)
+($P1056*VLOOKUP($S1056+12,rate_basefnd,5)))
*$R1056</f>
        <v>35313.742400000003</v>
      </c>
      <c r="X1056" s="68">
        <f>(($D1056*'fnd base rates'!F$7)
+($E1056*'fnd base rates'!F$8)
+($F1056*'fnd base rates'!F$9)
+($G1056*'fnd base rates'!F$10)
+($H1056*'fnd base rates'!F$11)
+($I1056*'fnd base rates'!F$12)
+($J1056*'fnd base rates'!F$13)
+($K1056*'fnd base rates'!F$14)
+($M1056*'fnd base rates'!F$16)
+($N1056*'fnd base rates'!F$17)
+($O1056*'fnd base rates'!F$18)
+($P1056*VLOOKUP($S1056+12,rate_basefnd,6)))
*$R1056</f>
        <v>4335.6184000000003</v>
      </c>
      <c r="Y1056" s="68">
        <f>(($D1056*'fnd base rates'!G$7)
+($E1056*'fnd base rates'!G$8)
+($F1056*'fnd base rates'!G$9)
+($G1056*'fnd base rates'!G$10)
+($H1056*'fnd base rates'!G$11)
+($I1056*'fnd base rates'!G$12)
+($J1056*'fnd base rates'!G$13)
+($K1056*'fnd base rates'!G$14)
+($M1056*'fnd base rates'!G$16)
+($N1056*'fnd base rates'!G$17)
+($O1056*'fnd base rates'!G$18)
+($P1056*VLOOKUP($S1056+12,rate_basefnd,7)))
*$R1056</f>
        <v>1621.3712</v>
      </c>
      <c r="Z1056" s="68">
        <f>(($D1056*'fnd base rates'!H$7)
+($E1056*'fnd base rates'!H$8)
+($F1056*'fnd base rates'!H$9)
+($G1056*'fnd base rates'!H$10)
+($H1056*'fnd base rates'!H$11)
+($I1056*'fnd base rates'!H$12)
+($J1056*'fnd base rates'!H$13)
+($K1056*'fnd base rates'!H$14)
+($M1056*'fnd base rates'!H$16)
+($N1056*'fnd base rates'!H$17)
+($O1056*'fnd base rates'!H$18)
+($P1056*VLOOKUP($S1056+12,rate_basefnd,8)))</f>
        <v>2192.9119999999998</v>
      </c>
      <c r="AA1056" s="68">
        <f>(($D1056*'fnd base rates'!I$7)
+($E1056*'fnd base rates'!I$8)
+($F1056*'fnd base rates'!I$9)
+($G1056*'fnd base rates'!I$10)
+($H1056*'fnd base rates'!I$11)
+($I1056*'fnd base rates'!I$12)
+($J1056*'fnd base rates'!I$13)
+($K1056*'fnd base rates'!I$14)
+($M1056*'fnd base rates'!I$16)
+($N1056*'fnd base rates'!I$17)
+($O1056*'fnd base rates'!I$18)
+($P1056*VLOOKUP($S1056+12,rate_basefnd,9)))
*$R1056</f>
        <v>2344.79</v>
      </c>
      <c r="AB1056" s="68">
        <f>(($D1056*'fnd base rates'!J$7)
+($E1056*'fnd base rates'!J$8)
+($F1056*'fnd base rates'!J$9)
+($G1056*'fnd base rates'!J$10)
+($H1056*'fnd base rates'!J$11)
+($I1056*'fnd base rates'!J$12)
+($J1056*'fnd base rates'!J$13)
+($K1056*'fnd base rates'!J$14)
+($M1056*'fnd base rates'!J$16)
+($N1056*'fnd base rates'!J$17)
+($O1056*'fnd base rates'!J$18)
+($P1056*VLOOKUP($S1056+12,rate_basefnd,10)))
*$R1056</f>
        <v>4855.0199999999995</v>
      </c>
      <c r="AC1056" s="68">
        <f>(($D1056*'fnd base rates'!K$7)
+($E1056*'fnd base rates'!K$8)
+($F1056*'fnd base rates'!K$9)
+($G1056*'fnd base rates'!K$10)
+($H1056*'fnd base rates'!K$11)
+($I1056*'fnd base rates'!K$12)
+($J1056*'fnd base rates'!K$13)
+($K1056*'fnd base rates'!K$14)
+($M1056*'fnd base rates'!K$16)
+($N1056*'fnd base rates'!K$17)
+($O1056*'fnd base rates'!K$18)
+($P1056*VLOOKUP($S1056+12,rate_basefnd,11)))
*$R1056</f>
        <v>4490.6280000000006</v>
      </c>
      <c r="AD1056" s="68">
        <f>(($D1056*'fnd base rates'!L$7)
+($E1056*'fnd base rates'!L$8)
+($F1056*'fnd base rates'!L$9)
+($G1056*'fnd base rates'!L$10)
+($H1056*'fnd base rates'!L$11)
+($I1056*'fnd base rates'!L$12)
+($J1056*'fnd base rates'!L$13)
+($K1056*'fnd base rates'!L$14)
+($M1056*'fnd base rates'!L$16)
+($N1056*'fnd base rates'!L$17)
+($O1056*'fnd base rates'!L$18)
+($P1056*VLOOKUP($S1056+12,rate_basefnd,12)))</f>
        <v>11449.616399999999</v>
      </c>
      <c r="AE1056" s="68">
        <f>(($D1056*'fnd base rates'!M$7)
+($E1056*'fnd base rates'!M$8)
+($F1056*'fnd base rates'!M$9)
+($G1056*'fnd base rates'!M$10)
+($H1056*'fnd base rates'!M$11)
+($I1056*'fnd base rates'!M$12)
+($J1056*'fnd base rates'!M$13)
+($K1056*'fnd base rates'!M$14)
+($M1056*'fnd base rates'!M$16)
+($N1056*'fnd base rates'!M$17)
+($O1056*'fnd base rates'!M$18)
+($P1056*VLOOKUP($S1056+12,rate_basefnd,13)))</f>
        <v>0</v>
      </c>
      <c r="AF1056" s="3">
        <f t="shared" si="225"/>
        <v>74076.652000000002</v>
      </c>
      <c r="AH1056" s="205">
        <f t="shared" si="226"/>
        <v>3519348215</v>
      </c>
      <c r="AI1056" s="3" t="str">
        <f t="shared" si="232"/>
        <v>3519</v>
      </c>
      <c r="AJ1056" s="1" t="str">
        <f t="shared" si="233"/>
        <v>348</v>
      </c>
      <c r="AK1056" s="1" t="str">
        <f t="shared" si="234"/>
        <v>215</v>
      </c>
      <c r="AL1056" s="3">
        <f t="shared" si="227"/>
        <v>1</v>
      </c>
      <c r="AM1056" s="3">
        <f t="shared" si="238"/>
        <v>3</v>
      </c>
      <c r="AN1056" s="3">
        <f t="shared" si="228"/>
        <v>74076.652000000002</v>
      </c>
      <c r="AO1056" s="3">
        <f t="shared" si="229"/>
        <v>24692</v>
      </c>
      <c r="AQ1056" s="1"/>
    </row>
    <row r="1057" spans="1:43" s="3" customFormat="1">
      <c r="A1057" s="205" t="str">
        <f t="shared" si="237"/>
        <v>3519</v>
      </c>
      <c r="B1057" s="1">
        <v>3519348226</v>
      </c>
      <c r="C1057" s="7" t="s">
        <v>154</v>
      </c>
      <c r="D1057" s="8">
        <f>'fnd enro'!D1057</f>
        <v>0</v>
      </c>
      <c r="E1057" s="8">
        <f>'fnd enro'!E1057</f>
        <v>0</v>
      </c>
      <c r="F1057" s="8">
        <f>'fnd enro'!F1057</f>
        <v>0</v>
      </c>
      <c r="G1057" s="8">
        <f>'fnd enro'!G1057</f>
        <v>1</v>
      </c>
      <c r="H1057" s="8">
        <f>'fnd enro'!H1057</f>
        <v>0</v>
      </c>
      <c r="I1057" s="8">
        <f>'fnd enro'!I1057</f>
        <v>0</v>
      </c>
      <c r="J1057" s="8">
        <f>'fnd enro'!J1057</f>
        <v>0</v>
      </c>
      <c r="K1057" s="9">
        <f>'fnd enro'!K1057</f>
        <v>0.04</v>
      </c>
      <c r="L1057" s="8">
        <f>'fnd enro'!L1057</f>
        <v>0</v>
      </c>
      <c r="M1057" s="8">
        <f>'fnd enro'!M1057</f>
        <v>0</v>
      </c>
      <c r="N1057" s="8">
        <f>'fnd enro'!N1057</f>
        <v>0</v>
      </c>
      <c r="O1057" s="8">
        <f>'fnd enro'!O1057</f>
        <v>0</v>
      </c>
      <c r="P1057" s="8">
        <f>'fnd enro'!P1057</f>
        <v>0</v>
      </c>
      <c r="Q1057" s="8">
        <f>'fnd enro'!R1057</f>
        <v>1</v>
      </c>
      <c r="R1057" s="9">
        <f t="shared" si="231"/>
        <v>1</v>
      </c>
      <c r="S1057" s="8">
        <f>VALUE('fnd enro'!Q1057)</f>
        <v>8</v>
      </c>
      <c r="T1057" s="1"/>
      <c r="U1057" s="68">
        <f>(($D1057*'fnd base rates'!C$7)
+($E1057*'fnd base rates'!C$8)
+($F1057*'fnd base rates'!C$9)
+($G1057*'fnd base rates'!C$10)
+($H1057*'fnd base rates'!C$11)
+($I1057*'fnd base rates'!C$12)
+($J1057*'fnd base rates'!C$13)
+($K1057*'fnd base rates'!C$14)
+($M1057*'fnd base rates'!C$16)
+($N1057*'fnd base rates'!C$17)
+($O1057*'fnd base rates'!C$18)
+($P1057*VLOOKUP($S1057+12,rate_basefnd,3)))
*$R1057</f>
        <v>599.66120000000001</v>
      </c>
      <c r="V1057" s="68">
        <f>(($D1057*'fnd base rates'!D$7)
+($E1057*'fnd base rates'!D$8)
+($F1057*'fnd base rates'!D$9)
+($G1057*'fnd base rates'!D$10)
+($H1057*'fnd base rates'!D$11)
+($I1057*'fnd base rates'!D$12)
+($J1057*'fnd base rates'!D$13)
+($K1057*'fnd base rates'!D$14)
+($M1057*'fnd base rates'!D$16)
+($N1057*'fnd base rates'!D$17)
+($O1057*'fnd base rates'!D$18)
+($P1057*VLOOKUP($S1057+12,rate_basefnd,4)))
*$R1057</f>
        <v>848.74</v>
      </c>
      <c r="W1057" s="68">
        <f>(($D1057*'fnd base rates'!E$7)
+($E1057*'fnd base rates'!E$8)
+($F1057*'fnd base rates'!E$9)
+($G1057*'fnd base rates'!E$10)
+($H1057*'fnd base rates'!E$11)
+($I1057*'fnd base rates'!E$12)
+($J1057*'fnd base rates'!E$13)
+($K1057*'fnd base rates'!E$14)
+($M1057*'fnd base rates'!E$16)
+($N1057*'fnd base rates'!E$17)
+($O1057*'fnd base rates'!E$18)
+($P1057*VLOOKUP($S1057+12,rate_basefnd,5)))
*$R1057</f>
        <v>4319.7107999999998</v>
      </c>
      <c r="X1057" s="68">
        <f>(($D1057*'fnd base rates'!F$7)
+($E1057*'fnd base rates'!F$8)
+($F1057*'fnd base rates'!F$9)
+($G1057*'fnd base rates'!F$10)
+($H1057*'fnd base rates'!F$11)
+($I1057*'fnd base rates'!F$12)
+($J1057*'fnd base rates'!F$13)
+($K1057*'fnd base rates'!F$14)
+($M1057*'fnd base rates'!F$16)
+($N1057*'fnd base rates'!F$17)
+($O1057*'fnd base rates'!F$18)
+($P1057*VLOOKUP($S1057+12,rate_basefnd,6)))
*$R1057</f>
        <v>1397.8327999999999</v>
      </c>
      <c r="Y1057" s="68">
        <f>(($D1057*'fnd base rates'!G$7)
+($E1057*'fnd base rates'!G$8)
+($F1057*'fnd base rates'!G$9)
+($G1057*'fnd base rates'!G$10)
+($H1057*'fnd base rates'!G$11)
+($I1057*'fnd base rates'!G$12)
+($J1057*'fnd base rates'!G$13)
+($K1057*'fnd base rates'!G$14)
+($M1057*'fnd base rates'!G$16)
+($N1057*'fnd base rates'!G$17)
+($O1057*'fnd base rates'!G$18)
+($P1057*VLOOKUP($S1057+12,rate_basefnd,7)))
*$R1057</f>
        <v>174.6704</v>
      </c>
      <c r="Z1057" s="68">
        <f>(($D1057*'fnd base rates'!H$7)
+($E1057*'fnd base rates'!H$8)
+($F1057*'fnd base rates'!H$9)
+($G1057*'fnd base rates'!H$10)
+($H1057*'fnd base rates'!H$11)
+($I1057*'fnd base rates'!H$12)
+($J1057*'fnd base rates'!H$13)
+($K1057*'fnd base rates'!H$14)
+($M1057*'fnd base rates'!H$16)
+($N1057*'fnd base rates'!H$17)
+($O1057*'fnd base rates'!H$18)
+($P1057*VLOOKUP($S1057+12,rate_basefnd,8)))</f>
        <v>581.30399999999997</v>
      </c>
      <c r="AA1057" s="68">
        <f>(($D1057*'fnd base rates'!I$7)
+($E1057*'fnd base rates'!I$8)
+($F1057*'fnd base rates'!I$9)
+($G1057*'fnd base rates'!I$10)
+($H1057*'fnd base rates'!I$11)
+($I1057*'fnd base rates'!I$12)
+($J1057*'fnd base rates'!I$13)
+($K1057*'fnd base rates'!I$14)
+($M1057*'fnd base rates'!I$16)
+($N1057*'fnd base rates'!I$17)
+($O1057*'fnd base rates'!I$18)
+($P1057*VLOOKUP($S1057+12,rate_basefnd,9)))
*$R1057</f>
        <v>453.16</v>
      </c>
      <c r="AB1057" s="68">
        <f>(($D1057*'fnd base rates'!J$7)
+($E1057*'fnd base rates'!J$8)
+($F1057*'fnd base rates'!J$9)
+($G1057*'fnd base rates'!J$10)
+($H1057*'fnd base rates'!J$11)
+($I1057*'fnd base rates'!J$12)
+($J1057*'fnd base rates'!J$13)
+($K1057*'fnd base rates'!J$14)
+($M1057*'fnd base rates'!J$16)
+($N1057*'fnd base rates'!J$17)
+($O1057*'fnd base rates'!J$18)
+($P1057*VLOOKUP($S1057+12,rate_basefnd,10)))
*$R1057</f>
        <v>168.97</v>
      </c>
      <c r="AC1057" s="68">
        <f>(($D1057*'fnd base rates'!K$7)
+($E1057*'fnd base rates'!K$8)
+($F1057*'fnd base rates'!K$9)
+($G1057*'fnd base rates'!K$10)
+($H1057*'fnd base rates'!K$11)
+($I1057*'fnd base rates'!K$12)
+($J1057*'fnd base rates'!K$13)
+($K1057*'fnd base rates'!K$14)
+($M1057*'fnd base rates'!K$16)
+($N1057*'fnd base rates'!K$17)
+($O1057*'fnd base rates'!K$18)
+($P1057*VLOOKUP($S1057+12,rate_basefnd,11)))
*$R1057</f>
        <v>1225.586</v>
      </c>
      <c r="AD1057" s="68">
        <f>(($D1057*'fnd base rates'!L$7)
+($E1057*'fnd base rates'!L$8)
+($F1057*'fnd base rates'!L$9)
+($G1057*'fnd base rates'!L$10)
+($H1057*'fnd base rates'!L$11)
+($I1057*'fnd base rates'!L$12)
+($J1057*'fnd base rates'!L$13)
+($K1057*'fnd base rates'!L$14)
+($M1057*'fnd base rates'!L$16)
+($N1057*'fnd base rates'!L$17)
+($O1057*'fnd base rates'!L$18)
+($P1057*VLOOKUP($S1057+12,rate_basefnd,12)))</f>
        <v>2262.2887999999998</v>
      </c>
      <c r="AE1057" s="68">
        <f>(($D1057*'fnd base rates'!M$7)
+($E1057*'fnd base rates'!M$8)
+($F1057*'fnd base rates'!M$9)
+($G1057*'fnd base rates'!M$10)
+($H1057*'fnd base rates'!M$11)
+($I1057*'fnd base rates'!M$12)
+($J1057*'fnd base rates'!M$13)
+($K1057*'fnd base rates'!M$14)
+($M1057*'fnd base rates'!M$16)
+($N1057*'fnd base rates'!M$17)
+($O1057*'fnd base rates'!M$18)
+($P1057*VLOOKUP($S1057+12,rate_basefnd,13)))</f>
        <v>0</v>
      </c>
      <c r="AF1057" s="3">
        <f t="shared" si="225"/>
        <v>12031.923999999999</v>
      </c>
      <c r="AH1057" s="205">
        <f t="shared" si="226"/>
        <v>3519348226</v>
      </c>
      <c r="AI1057" s="3" t="str">
        <f t="shared" si="232"/>
        <v>3519</v>
      </c>
      <c r="AJ1057" s="1" t="str">
        <f t="shared" si="233"/>
        <v>348</v>
      </c>
      <c r="AK1057" s="1" t="str">
        <f t="shared" si="234"/>
        <v>226</v>
      </c>
      <c r="AL1057" s="3">
        <f t="shared" si="227"/>
        <v>1</v>
      </c>
      <c r="AM1057" s="3">
        <f t="shared" si="238"/>
        <v>1</v>
      </c>
      <c r="AN1057" s="3">
        <f t="shared" si="228"/>
        <v>12031.923999999999</v>
      </c>
      <c r="AO1057" s="3">
        <f t="shared" si="229"/>
        <v>12032</v>
      </c>
      <c r="AQ1057" s="1"/>
    </row>
    <row r="1058" spans="1:43" s="3" customFormat="1">
      <c r="A1058" s="205" t="str">
        <f t="shared" si="237"/>
        <v>3519</v>
      </c>
      <c r="B1058" s="1">
        <v>3519348271</v>
      </c>
      <c r="C1058" s="7" t="s">
        <v>154</v>
      </c>
      <c r="D1058" s="8">
        <f>'fnd enro'!D1058</f>
        <v>0</v>
      </c>
      <c r="E1058" s="8">
        <f>'fnd enro'!E1058</f>
        <v>0</v>
      </c>
      <c r="F1058" s="8">
        <f>'fnd enro'!F1058</f>
        <v>0</v>
      </c>
      <c r="G1058" s="8">
        <f>'fnd enro'!G1058</f>
        <v>2</v>
      </c>
      <c r="H1058" s="8">
        <f>'fnd enro'!H1058</f>
        <v>0</v>
      </c>
      <c r="I1058" s="8">
        <f>'fnd enro'!I1058</f>
        <v>0</v>
      </c>
      <c r="J1058" s="8">
        <f>'fnd enro'!J1058</f>
        <v>0</v>
      </c>
      <c r="K1058" s="9">
        <f>'fnd enro'!K1058</f>
        <v>0.08</v>
      </c>
      <c r="L1058" s="8">
        <f>'fnd enro'!L1058</f>
        <v>0</v>
      </c>
      <c r="M1058" s="8">
        <f>'fnd enro'!M1058</f>
        <v>1</v>
      </c>
      <c r="N1058" s="8">
        <f>'fnd enro'!N1058</f>
        <v>0</v>
      </c>
      <c r="O1058" s="8">
        <f>'fnd enro'!O1058</f>
        <v>0</v>
      </c>
      <c r="P1058" s="8">
        <f>'fnd enro'!P1058</f>
        <v>1</v>
      </c>
      <c r="Q1058" s="8">
        <f>'fnd enro'!R1058</f>
        <v>2</v>
      </c>
      <c r="R1058" s="9">
        <f t="shared" si="231"/>
        <v>1</v>
      </c>
      <c r="S1058" s="8">
        <f>VALUE('fnd enro'!Q1058)</f>
        <v>4</v>
      </c>
      <c r="T1058" s="1"/>
      <c r="U1058" s="68">
        <f>(($D1058*'fnd base rates'!C$7)
+($E1058*'fnd base rates'!C$8)
+($F1058*'fnd base rates'!C$9)
+($G1058*'fnd base rates'!C$10)
+($H1058*'fnd base rates'!C$11)
+($I1058*'fnd base rates'!C$12)
+($J1058*'fnd base rates'!C$13)
+($K1058*'fnd base rates'!C$14)
+($M1058*'fnd base rates'!C$16)
+($N1058*'fnd base rates'!C$17)
+($O1058*'fnd base rates'!C$18)
+($P1058*VLOOKUP($S1058+12,rate_basefnd,3)))
*$R1058</f>
        <v>1387.8424</v>
      </c>
      <c r="V1058" s="68">
        <f>(($D1058*'fnd base rates'!D$7)
+($E1058*'fnd base rates'!D$8)
+($F1058*'fnd base rates'!D$9)
+($G1058*'fnd base rates'!D$10)
+($H1058*'fnd base rates'!D$11)
+($I1058*'fnd base rates'!D$12)
+($J1058*'fnd base rates'!D$13)
+($K1058*'fnd base rates'!D$14)
+($M1058*'fnd base rates'!D$16)
+($N1058*'fnd base rates'!D$17)
+($O1058*'fnd base rates'!D$18)
+($P1058*VLOOKUP($S1058+12,rate_basefnd,4)))
*$R1058</f>
        <v>2230.62</v>
      </c>
      <c r="W1058" s="68">
        <f>(($D1058*'fnd base rates'!E$7)
+($E1058*'fnd base rates'!E$8)
+($F1058*'fnd base rates'!E$9)
+($G1058*'fnd base rates'!E$10)
+($H1058*'fnd base rates'!E$11)
+($I1058*'fnd base rates'!E$12)
+($J1058*'fnd base rates'!E$13)
+($K1058*'fnd base rates'!E$14)
+($M1058*'fnd base rates'!E$16)
+($N1058*'fnd base rates'!E$17)
+($O1058*'fnd base rates'!E$18)
+($P1058*VLOOKUP($S1058+12,rate_basefnd,5)))
*$R1058</f>
        <v>13261.461599999999</v>
      </c>
      <c r="X1058" s="68">
        <f>(($D1058*'fnd base rates'!F$7)
+($E1058*'fnd base rates'!F$8)
+($F1058*'fnd base rates'!F$9)
+($G1058*'fnd base rates'!F$10)
+($H1058*'fnd base rates'!F$11)
+($I1058*'fnd base rates'!F$12)
+($J1058*'fnd base rates'!F$13)
+($K1058*'fnd base rates'!F$14)
+($M1058*'fnd base rates'!F$16)
+($N1058*'fnd base rates'!F$17)
+($O1058*'fnd base rates'!F$18)
+($P1058*VLOOKUP($S1058+12,rate_basefnd,6)))
*$R1058</f>
        <v>3006.5355999999997</v>
      </c>
      <c r="Y1058" s="68">
        <f>(($D1058*'fnd base rates'!G$7)
+($E1058*'fnd base rates'!G$8)
+($F1058*'fnd base rates'!G$9)
+($G1058*'fnd base rates'!G$10)
+($H1058*'fnd base rates'!G$11)
+($I1058*'fnd base rates'!G$12)
+($J1058*'fnd base rates'!G$13)
+($K1058*'fnd base rates'!G$14)
+($M1058*'fnd base rates'!G$16)
+($N1058*'fnd base rates'!G$17)
+($O1058*'fnd base rates'!G$18)
+($P1058*VLOOKUP($S1058+12,rate_basefnd,7)))
*$R1058</f>
        <v>562.21080000000006</v>
      </c>
      <c r="Z1058" s="68">
        <f>(($D1058*'fnd base rates'!H$7)
+($E1058*'fnd base rates'!H$8)
+($F1058*'fnd base rates'!H$9)
+($G1058*'fnd base rates'!H$10)
+($H1058*'fnd base rates'!H$11)
+($I1058*'fnd base rates'!H$12)
+($J1058*'fnd base rates'!H$13)
+($K1058*'fnd base rates'!H$14)
+($M1058*'fnd base rates'!H$16)
+($N1058*'fnd base rates'!H$17)
+($O1058*'fnd base rates'!H$18)
+($P1058*VLOOKUP($S1058+12,rate_basefnd,8)))</f>
        <v>1336.6079999999999</v>
      </c>
      <c r="AA1058" s="68">
        <f>(($D1058*'fnd base rates'!I$7)
+($E1058*'fnd base rates'!I$8)
+($F1058*'fnd base rates'!I$9)
+($G1058*'fnd base rates'!I$10)
+($H1058*'fnd base rates'!I$11)
+($I1058*'fnd base rates'!I$12)
+($J1058*'fnd base rates'!I$13)
+($K1058*'fnd base rates'!I$14)
+($M1058*'fnd base rates'!I$16)
+($N1058*'fnd base rates'!I$17)
+($O1058*'fnd base rates'!I$18)
+($P1058*VLOOKUP($S1058+12,rate_basefnd,9)))
*$R1058</f>
        <v>1124.0800000000002</v>
      </c>
      <c r="AB1058" s="68">
        <f>(($D1058*'fnd base rates'!J$7)
+($E1058*'fnd base rates'!J$8)
+($F1058*'fnd base rates'!J$9)
+($G1058*'fnd base rates'!J$10)
+($H1058*'fnd base rates'!J$11)
+($I1058*'fnd base rates'!J$12)
+($J1058*'fnd base rates'!J$13)
+($K1058*'fnd base rates'!J$14)
+($M1058*'fnd base rates'!J$16)
+($N1058*'fnd base rates'!J$17)
+($O1058*'fnd base rates'!J$18)
+($P1058*VLOOKUP($S1058+12,rate_basefnd,10)))
*$R1058</f>
        <v>1030.03</v>
      </c>
      <c r="AC1058" s="68">
        <f>(($D1058*'fnd base rates'!K$7)
+($E1058*'fnd base rates'!K$8)
+($F1058*'fnd base rates'!K$9)
+($G1058*'fnd base rates'!K$10)
+($H1058*'fnd base rates'!K$11)
+($I1058*'fnd base rates'!K$12)
+($J1058*'fnd base rates'!K$13)
+($K1058*'fnd base rates'!K$14)
+($M1058*'fnd base rates'!K$16)
+($N1058*'fnd base rates'!K$17)
+($O1058*'fnd base rates'!K$18)
+($P1058*VLOOKUP($S1058+12,rate_basefnd,11)))
*$R1058</f>
        <v>2812.652</v>
      </c>
      <c r="AD1058" s="68">
        <f>(($D1058*'fnd base rates'!L$7)
+($E1058*'fnd base rates'!L$8)
+($F1058*'fnd base rates'!L$9)
+($G1058*'fnd base rates'!L$10)
+($H1058*'fnd base rates'!L$11)
+($I1058*'fnd base rates'!L$12)
+($J1058*'fnd base rates'!L$13)
+($K1058*'fnd base rates'!L$14)
+($M1058*'fnd base rates'!L$16)
+($N1058*'fnd base rates'!L$17)
+($O1058*'fnd base rates'!L$18)
+($P1058*VLOOKUP($S1058+12,rate_basefnd,12)))</f>
        <v>5499.1275999999998</v>
      </c>
      <c r="AE1058" s="68">
        <f>(($D1058*'fnd base rates'!M$7)
+($E1058*'fnd base rates'!M$8)
+($F1058*'fnd base rates'!M$9)
+($G1058*'fnd base rates'!M$10)
+($H1058*'fnd base rates'!M$11)
+($I1058*'fnd base rates'!M$12)
+($J1058*'fnd base rates'!M$13)
+($K1058*'fnd base rates'!M$14)
+($M1058*'fnd base rates'!M$16)
+($N1058*'fnd base rates'!M$17)
+($O1058*'fnd base rates'!M$18)
+($P1058*VLOOKUP($S1058+12,rate_basefnd,13)))</f>
        <v>0</v>
      </c>
      <c r="AF1058" s="3">
        <f t="shared" si="225"/>
        <v>32251.167999999998</v>
      </c>
      <c r="AH1058" s="205">
        <f t="shared" si="226"/>
        <v>3519348271</v>
      </c>
      <c r="AI1058" s="3" t="str">
        <f t="shared" si="232"/>
        <v>3519</v>
      </c>
      <c r="AJ1058" s="1" t="str">
        <f t="shared" si="233"/>
        <v>348</v>
      </c>
      <c r="AK1058" s="1" t="str">
        <f t="shared" si="234"/>
        <v>271</v>
      </c>
      <c r="AL1058" s="3">
        <f t="shared" si="227"/>
        <v>1</v>
      </c>
      <c r="AM1058" s="3">
        <f t="shared" si="238"/>
        <v>2</v>
      </c>
      <c r="AN1058" s="3">
        <f t="shared" si="228"/>
        <v>32251.167999999998</v>
      </c>
      <c r="AO1058" s="3">
        <f t="shared" si="229"/>
        <v>16126</v>
      </c>
      <c r="AQ1058" s="1"/>
    </row>
    <row r="1059" spans="1:43" s="3" customFormat="1">
      <c r="A1059" s="205" t="str">
        <f t="shared" si="237"/>
        <v>3519</v>
      </c>
      <c r="B1059" s="1">
        <v>3519348277</v>
      </c>
      <c r="C1059" s="7" t="s">
        <v>154</v>
      </c>
      <c r="D1059" s="8">
        <f>'fnd enro'!D1059</f>
        <v>0</v>
      </c>
      <c r="E1059" s="8">
        <f>'fnd enro'!E1059</f>
        <v>0</v>
      </c>
      <c r="F1059" s="8">
        <f>'fnd enro'!F1059</f>
        <v>1</v>
      </c>
      <c r="G1059" s="8">
        <f>'fnd enro'!G1059</f>
        <v>3</v>
      </c>
      <c r="H1059" s="8">
        <f>'fnd enro'!H1059</f>
        <v>0</v>
      </c>
      <c r="I1059" s="8">
        <f>'fnd enro'!I1059</f>
        <v>0</v>
      </c>
      <c r="J1059" s="8">
        <f>'fnd enro'!J1059</f>
        <v>0</v>
      </c>
      <c r="K1059" s="9">
        <f>'fnd enro'!K1059</f>
        <v>0.16</v>
      </c>
      <c r="L1059" s="8">
        <f>'fnd enro'!L1059</f>
        <v>0</v>
      </c>
      <c r="M1059" s="8">
        <f>'fnd enro'!M1059</f>
        <v>1</v>
      </c>
      <c r="N1059" s="8">
        <f>'fnd enro'!N1059</f>
        <v>0</v>
      </c>
      <c r="O1059" s="8">
        <f>'fnd enro'!O1059</f>
        <v>0</v>
      </c>
      <c r="P1059" s="8">
        <f>'fnd enro'!P1059</f>
        <v>0</v>
      </c>
      <c r="Q1059" s="8">
        <f>'fnd enro'!R1059</f>
        <v>4</v>
      </c>
      <c r="R1059" s="9">
        <f t="shared" si="231"/>
        <v>1</v>
      </c>
      <c r="S1059" s="8">
        <f>VALUE('fnd enro'!Q1059)</f>
        <v>12</v>
      </c>
      <c r="T1059" s="1"/>
      <c r="U1059" s="68">
        <f>(($D1059*'fnd base rates'!C$7)
+($E1059*'fnd base rates'!C$8)
+($F1059*'fnd base rates'!C$9)
+($G1059*'fnd base rates'!C$10)
+($H1059*'fnd base rates'!C$11)
+($I1059*'fnd base rates'!C$12)
+($J1059*'fnd base rates'!C$13)
+($K1059*'fnd base rates'!C$14)
+($M1059*'fnd base rates'!C$16)
+($N1059*'fnd base rates'!C$17)
+($O1059*'fnd base rates'!C$18)
+($P1059*VLOOKUP($S1059+12,rate_basefnd,3)))
*$R1059</f>
        <v>2519.1448</v>
      </c>
      <c r="V1059" s="68">
        <f>(($D1059*'fnd base rates'!D$7)
+($E1059*'fnd base rates'!D$8)
+($F1059*'fnd base rates'!D$9)
+($G1059*'fnd base rates'!D$10)
+($H1059*'fnd base rates'!D$11)
+($I1059*'fnd base rates'!D$12)
+($J1059*'fnd base rates'!D$13)
+($K1059*'fnd base rates'!D$14)
+($M1059*'fnd base rates'!D$16)
+($N1059*'fnd base rates'!D$17)
+($O1059*'fnd base rates'!D$18)
+($P1059*VLOOKUP($S1059+12,rate_basefnd,4)))
*$R1059</f>
        <v>3605.83</v>
      </c>
      <c r="W1059" s="68">
        <f>(($D1059*'fnd base rates'!E$7)
+($E1059*'fnd base rates'!E$8)
+($F1059*'fnd base rates'!E$9)
+($G1059*'fnd base rates'!E$10)
+($H1059*'fnd base rates'!E$11)
+($I1059*'fnd base rates'!E$12)
+($J1059*'fnd base rates'!E$13)
+($K1059*'fnd base rates'!E$14)
+($M1059*'fnd base rates'!E$16)
+($N1059*'fnd base rates'!E$17)
+($O1059*'fnd base rates'!E$18)
+($P1059*VLOOKUP($S1059+12,rate_basefnd,5)))
*$R1059</f>
        <v>18754.943200000002</v>
      </c>
      <c r="X1059" s="68">
        <f>(($D1059*'fnd base rates'!F$7)
+($E1059*'fnd base rates'!F$8)
+($F1059*'fnd base rates'!F$9)
+($G1059*'fnd base rates'!F$10)
+($H1059*'fnd base rates'!F$11)
+($I1059*'fnd base rates'!F$12)
+($J1059*'fnd base rates'!F$13)
+($K1059*'fnd base rates'!F$14)
+($M1059*'fnd base rates'!F$16)
+($N1059*'fnd base rates'!F$17)
+($O1059*'fnd base rates'!F$18)
+($P1059*VLOOKUP($S1059+12,rate_basefnd,6)))
*$R1059</f>
        <v>5802.2011999999995</v>
      </c>
      <c r="Y1059" s="68">
        <f>(($D1059*'fnd base rates'!G$7)
+($E1059*'fnd base rates'!G$8)
+($F1059*'fnd base rates'!G$9)
+($G1059*'fnd base rates'!G$10)
+($H1059*'fnd base rates'!G$11)
+($I1059*'fnd base rates'!G$12)
+($J1059*'fnd base rates'!G$13)
+($K1059*'fnd base rates'!G$14)
+($M1059*'fnd base rates'!G$16)
+($N1059*'fnd base rates'!G$17)
+($O1059*'fnd base rates'!G$18)
+($P1059*VLOOKUP($S1059+12,rate_basefnd,7)))
*$R1059</f>
        <v>758.90160000000003</v>
      </c>
      <c r="Z1059" s="68">
        <f>(($D1059*'fnd base rates'!H$7)
+($E1059*'fnd base rates'!H$8)
+($F1059*'fnd base rates'!H$9)
+($G1059*'fnd base rates'!H$10)
+($H1059*'fnd base rates'!H$11)
+($I1059*'fnd base rates'!H$12)
+($J1059*'fnd base rates'!H$13)
+($K1059*'fnd base rates'!H$14)
+($M1059*'fnd base rates'!H$16)
+($N1059*'fnd base rates'!H$17)
+($O1059*'fnd base rates'!H$18)
+($P1059*VLOOKUP($S1059+12,rate_basefnd,8)))</f>
        <v>2475.826</v>
      </c>
      <c r="AA1059" s="68">
        <f>(($D1059*'fnd base rates'!I$7)
+($E1059*'fnd base rates'!I$8)
+($F1059*'fnd base rates'!I$9)
+($G1059*'fnd base rates'!I$10)
+($H1059*'fnd base rates'!I$11)
+($I1059*'fnd base rates'!I$12)
+($J1059*'fnd base rates'!I$13)
+($K1059*'fnd base rates'!I$14)
+($M1059*'fnd base rates'!I$16)
+($N1059*'fnd base rates'!I$17)
+($O1059*'fnd base rates'!I$18)
+($P1059*VLOOKUP($S1059+12,rate_basefnd,9)))
*$R1059</f>
        <v>1903.0100000000002</v>
      </c>
      <c r="AB1059" s="68">
        <f>(($D1059*'fnd base rates'!J$7)
+($E1059*'fnd base rates'!J$8)
+($F1059*'fnd base rates'!J$9)
+($G1059*'fnd base rates'!J$10)
+($H1059*'fnd base rates'!J$11)
+($I1059*'fnd base rates'!J$12)
+($J1059*'fnd base rates'!J$13)
+($K1059*'fnd base rates'!J$14)
+($M1059*'fnd base rates'!J$16)
+($N1059*'fnd base rates'!J$17)
+($O1059*'fnd base rates'!J$18)
+($P1059*VLOOKUP($S1059+12,rate_basefnd,10)))
*$R1059</f>
        <v>649.70999999999992</v>
      </c>
      <c r="AC1059" s="68">
        <f>(($D1059*'fnd base rates'!K$7)
+($E1059*'fnd base rates'!K$8)
+($F1059*'fnd base rates'!K$9)
+($G1059*'fnd base rates'!K$10)
+($H1059*'fnd base rates'!K$11)
+($I1059*'fnd base rates'!K$12)
+($J1059*'fnd base rates'!K$13)
+($K1059*'fnd base rates'!K$14)
+($M1059*'fnd base rates'!K$16)
+($N1059*'fnd base rates'!K$17)
+($O1059*'fnd base rates'!K$18)
+($P1059*VLOOKUP($S1059+12,rate_basefnd,11)))
*$R1059</f>
        <v>5263.8240000000005</v>
      </c>
      <c r="AD1059" s="68">
        <f>(($D1059*'fnd base rates'!L$7)
+($E1059*'fnd base rates'!L$8)
+($F1059*'fnd base rates'!L$9)
+($G1059*'fnd base rates'!L$10)
+($H1059*'fnd base rates'!L$11)
+($I1059*'fnd base rates'!L$12)
+($J1059*'fnd base rates'!L$13)
+($K1059*'fnd base rates'!L$14)
+($M1059*'fnd base rates'!L$16)
+($N1059*'fnd base rates'!L$17)
+($O1059*'fnd base rates'!L$18)
+($P1059*VLOOKUP($S1059+12,rate_basefnd,12)))</f>
        <v>9433.4751999999989</v>
      </c>
      <c r="AE1059" s="68">
        <f>(($D1059*'fnd base rates'!M$7)
+($E1059*'fnd base rates'!M$8)
+($F1059*'fnd base rates'!M$9)
+($G1059*'fnd base rates'!M$10)
+($H1059*'fnd base rates'!M$11)
+($I1059*'fnd base rates'!M$12)
+($J1059*'fnd base rates'!M$13)
+($K1059*'fnd base rates'!M$14)
+($M1059*'fnd base rates'!M$16)
+($N1059*'fnd base rates'!M$17)
+($O1059*'fnd base rates'!M$18)
+($P1059*VLOOKUP($S1059+12,rate_basefnd,13)))</f>
        <v>0</v>
      </c>
      <c r="AF1059" s="3">
        <f t="shared" si="225"/>
        <v>51166.866000000002</v>
      </c>
      <c r="AH1059" s="205">
        <f t="shared" si="226"/>
        <v>3519348277</v>
      </c>
      <c r="AI1059" s="3" t="str">
        <f t="shared" si="232"/>
        <v>3519</v>
      </c>
      <c r="AJ1059" s="1" t="str">
        <f t="shared" si="233"/>
        <v>348</v>
      </c>
      <c r="AK1059" s="1" t="str">
        <f t="shared" si="234"/>
        <v>277</v>
      </c>
      <c r="AL1059" s="3">
        <f t="shared" si="227"/>
        <v>1</v>
      </c>
      <c r="AM1059" s="3">
        <f t="shared" si="238"/>
        <v>4</v>
      </c>
      <c r="AN1059" s="3">
        <f t="shared" si="228"/>
        <v>51166.866000000002</v>
      </c>
      <c r="AO1059" s="3">
        <f t="shared" si="229"/>
        <v>12792</v>
      </c>
      <c r="AQ1059" s="1"/>
    </row>
    <row r="1060" spans="1:43" s="3" customFormat="1">
      <c r="A1060" s="205" t="str">
        <f t="shared" si="237"/>
        <v>3519</v>
      </c>
      <c r="B1060" s="1">
        <v>3519348290</v>
      </c>
      <c r="C1060" s="7" t="s">
        <v>154</v>
      </c>
      <c r="D1060" s="8">
        <f>'fnd enro'!D1060</f>
        <v>0</v>
      </c>
      <c r="E1060" s="8">
        <f>'fnd enro'!E1060</f>
        <v>0</v>
      </c>
      <c r="F1060" s="8">
        <f>'fnd enro'!F1060</f>
        <v>0</v>
      </c>
      <c r="G1060" s="8">
        <f>'fnd enro'!G1060</f>
        <v>1</v>
      </c>
      <c r="H1060" s="8">
        <f>'fnd enro'!H1060</f>
        <v>0</v>
      </c>
      <c r="I1060" s="8">
        <f>'fnd enro'!I1060</f>
        <v>0</v>
      </c>
      <c r="J1060" s="8">
        <f>'fnd enro'!J1060</f>
        <v>0</v>
      </c>
      <c r="K1060" s="9">
        <f>'fnd enro'!K1060</f>
        <v>0.04</v>
      </c>
      <c r="L1060" s="8">
        <f>'fnd enro'!L1060</f>
        <v>0</v>
      </c>
      <c r="M1060" s="8">
        <f>'fnd enro'!M1060</f>
        <v>0</v>
      </c>
      <c r="N1060" s="8">
        <f>'fnd enro'!N1060</f>
        <v>0</v>
      </c>
      <c r="O1060" s="8">
        <f>'fnd enro'!O1060</f>
        <v>0</v>
      </c>
      <c r="P1060" s="8">
        <f>'fnd enro'!P1060</f>
        <v>1</v>
      </c>
      <c r="Q1060" s="8">
        <f>'fnd enro'!R1060</f>
        <v>1</v>
      </c>
      <c r="R1060" s="9">
        <f t="shared" si="231"/>
        <v>1</v>
      </c>
      <c r="S1060" s="8">
        <f>VALUE('fnd enro'!Q1060)</f>
        <v>4</v>
      </c>
      <c r="T1060" s="1"/>
      <c r="U1060" s="68">
        <f>(($D1060*'fnd base rates'!C$7)
+($E1060*'fnd base rates'!C$8)
+($F1060*'fnd base rates'!C$9)
+($G1060*'fnd base rates'!C$10)
+($H1060*'fnd base rates'!C$11)
+($I1060*'fnd base rates'!C$12)
+($J1060*'fnd base rates'!C$13)
+($K1060*'fnd base rates'!C$14)
+($M1060*'fnd base rates'!C$16)
+($N1060*'fnd base rates'!C$17)
+($O1060*'fnd base rates'!C$18)
+($P1060*VLOOKUP($S1060+12,rate_basefnd,3)))
*$R1060</f>
        <v>667.68119999999999</v>
      </c>
      <c r="V1060" s="68">
        <f>(($D1060*'fnd base rates'!D$7)
+($E1060*'fnd base rates'!D$8)
+($F1060*'fnd base rates'!D$9)
+($G1060*'fnd base rates'!D$10)
+($H1060*'fnd base rates'!D$11)
+($I1060*'fnd base rates'!D$12)
+($J1060*'fnd base rates'!D$13)
+($K1060*'fnd base rates'!D$14)
+($M1060*'fnd base rates'!D$16)
+($N1060*'fnd base rates'!D$17)
+($O1060*'fnd base rates'!D$18)
+($P1060*VLOOKUP($S1060+12,rate_basefnd,4)))
*$R1060</f>
        <v>1171.01</v>
      </c>
      <c r="W1060" s="68">
        <f>(($D1060*'fnd base rates'!E$7)
+($E1060*'fnd base rates'!E$8)
+($F1060*'fnd base rates'!E$9)
+($G1060*'fnd base rates'!E$10)
+($H1060*'fnd base rates'!E$11)
+($I1060*'fnd base rates'!E$12)
+($J1060*'fnd base rates'!E$13)
+($K1060*'fnd base rates'!E$14)
+($M1060*'fnd base rates'!E$16)
+($N1060*'fnd base rates'!E$17)
+($O1060*'fnd base rates'!E$18)
+($P1060*VLOOKUP($S1060+12,rate_basefnd,5)))
*$R1060</f>
        <v>7465.7107999999998</v>
      </c>
      <c r="X1060" s="68">
        <f>(($D1060*'fnd base rates'!F$7)
+($E1060*'fnd base rates'!F$8)
+($F1060*'fnd base rates'!F$9)
+($G1060*'fnd base rates'!F$10)
+($H1060*'fnd base rates'!F$11)
+($I1060*'fnd base rates'!F$12)
+($J1060*'fnd base rates'!F$13)
+($K1060*'fnd base rates'!F$14)
+($M1060*'fnd base rates'!F$16)
+($N1060*'fnd base rates'!F$17)
+($O1060*'fnd base rates'!F$18)
+($P1060*VLOOKUP($S1060+12,rate_basefnd,6)))
*$R1060</f>
        <v>1397.8327999999999</v>
      </c>
      <c r="Y1060" s="68">
        <f>(($D1060*'fnd base rates'!G$7)
+($E1060*'fnd base rates'!G$8)
+($F1060*'fnd base rates'!G$9)
+($G1060*'fnd base rates'!G$10)
+($H1060*'fnd base rates'!G$11)
+($I1060*'fnd base rates'!G$12)
+($J1060*'fnd base rates'!G$13)
+($K1060*'fnd base rates'!G$14)
+($M1060*'fnd base rates'!G$16)
+($N1060*'fnd base rates'!G$17)
+($O1060*'fnd base rates'!G$18)
+($P1060*VLOOKUP($S1060+12,rate_basefnd,7)))
*$R1060</f>
        <v>327.30039999999997</v>
      </c>
      <c r="Z1060" s="68">
        <f>(($D1060*'fnd base rates'!H$7)
+($E1060*'fnd base rates'!H$8)
+($F1060*'fnd base rates'!H$9)
+($G1060*'fnd base rates'!H$10)
+($H1060*'fnd base rates'!H$11)
+($I1060*'fnd base rates'!H$12)
+($J1060*'fnd base rates'!H$13)
+($K1060*'fnd base rates'!H$14)
+($M1060*'fnd base rates'!H$16)
+($N1060*'fnd base rates'!H$17)
+($O1060*'fnd base rates'!H$18)
+($P1060*VLOOKUP($S1060+12,rate_basefnd,8)))</f>
        <v>604.69399999999996</v>
      </c>
      <c r="AA1060" s="68">
        <f>(($D1060*'fnd base rates'!I$7)
+($E1060*'fnd base rates'!I$8)
+($F1060*'fnd base rates'!I$9)
+($G1060*'fnd base rates'!I$10)
+($H1060*'fnd base rates'!I$11)
+($I1060*'fnd base rates'!I$12)
+($J1060*'fnd base rates'!I$13)
+($K1060*'fnd base rates'!I$14)
+($M1060*'fnd base rates'!I$16)
+($N1060*'fnd base rates'!I$17)
+($O1060*'fnd base rates'!I$18)
+($P1060*VLOOKUP($S1060+12,rate_basefnd,9)))
*$R1060</f>
        <v>580.55000000000007</v>
      </c>
      <c r="AB1060" s="68">
        <f>(($D1060*'fnd base rates'!J$7)
+($E1060*'fnd base rates'!J$8)
+($F1060*'fnd base rates'!J$9)
+($G1060*'fnd base rates'!J$10)
+($H1060*'fnd base rates'!J$11)
+($I1060*'fnd base rates'!J$12)
+($J1060*'fnd base rates'!J$13)
+($K1060*'fnd base rates'!J$14)
+($M1060*'fnd base rates'!J$16)
+($N1060*'fnd base rates'!J$17)
+($O1060*'fnd base rates'!J$18)
+($P1060*VLOOKUP($S1060+12,rate_basefnd,10)))
*$R1060</f>
        <v>830.93000000000006</v>
      </c>
      <c r="AC1060" s="68">
        <f>(($D1060*'fnd base rates'!K$7)
+($E1060*'fnd base rates'!K$8)
+($F1060*'fnd base rates'!K$9)
+($G1060*'fnd base rates'!K$10)
+($H1060*'fnd base rates'!K$11)
+($I1060*'fnd base rates'!K$12)
+($J1060*'fnd base rates'!K$13)
+($K1060*'fnd base rates'!K$14)
+($M1060*'fnd base rates'!K$16)
+($N1060*'fnd base rates'!K$17)
+($O1060*'fnd base rates'!K$18)
+($P1060*VLOOKUP($S1060+12,rate_basefnd,11)))
*$R1060</f>
        <v>1225.586</v>
      </c>
      <c r="AD1060" s="68">
        <f>(($D1060*'fnd base rates'!L$7)
+($E1060*'fnd base rates'!L$8)
+($F1060*'fnd base rates'!L$9)
+($G1060*'fnd base rates'!L$10)
+($H1060*'fnd base rates'!L$11)
+($I1060*'fnd base rates'!L$12)
+($J1060*'fnd base rates'!L$13)
+($K1060*'fnd base rates'!L$14)
+($M1060*'fnd base rates'!L$16)
+($N1060*'fnd base rates'!L$17)
+($O1060*'fnd base rates'!L$18)
+($P1060*VLOOKUP($S1060+12,rate_basefnd,12)))</f>
        <v>2852.5187999999998</v>
      </c>
      <c r="AE1060" s="68">
        <f>(($D1060*'fnd base rates'!M$7)
+($E1060*'fnd base rates'!M$8)
+($F1060*'fnd base rates'!M$9)
+($G1060*'fnd base rates'!M$10)
+($H1060*'fnd base rates'!M$11)
+($I1060*'fnd base rates'!M$12)
+($J1060*'fnd base rates'!M$13)
+($K1060*'fnd base rates'!M$14)
+($M1060*'fnd base rates'!M$16)
+($N1060*'fnd base rates'!M$17)
+($O1060*'fnd base rates'!M$18)
+($P1060*VLOOKUP($S1060+12,rate_basefnd,13)))</f>
        <v>0</v>
      </c>
      <c r="AF1060" s="3">
        <f t="shared" si="225"/>
        <v>17123.813999999998</v>
      </c>
      <c r="AH1060" s="205">
        <f t="shared" si="226"/>
        <v>3519348290</v>
      </c>
      <c r="AI1060" s="3" t="str">
        <f t="shared" si="232"/>
        <v>3519</v>
      </c>
      <c r="AJ1060" s="1" t="str">
        <f t="shared" si="233"/>
        <v>348</v>
      </c>
      <c r="AK1060" s="1" t="str">
        <f t="shared" si="234"/>
        <v>290</v>
      </c>
      <c r="AL1060" s="3">
        <f t="shared" si="227"/>
        <v>1</v>
      </c>
      <c r="AM1060" s="3">
        <f t="shared" si="238"/>
        <v>1</v>
      </c>
      <c r="AN1060" s="3">
        <f t="shared" si="228"/>
        <v>17123.813999999998</v>
      </c>
      <c r="AO1060" s="3">
        <f t="shared" si="229"/>
        <v>17124</v>
      </c>
      <c r="AQ1060" s="1"/>
    </row>
    <row r="1061" spans="1:43" s="3" customFormat="1">
      <c r="A1061" s="205" t="str">
        <f t="shared" si="237"/>
        <v>3519</v>
      </c>
      <c r="B1061" s="1">
        <v>3519348348</v>
      </c>
      <c r="C1061" s="7" t="s">
        <v>154</v>
      </c>
      <c r="D1061" s="8">
        <f>'fnd enro'!D1061</f>
        <v>0</v>
      </c>
      <c r="E1061" s="8">
        <f>'fnd enro'!E1061</f>
        <v>0</v>
      </c>
      <c r="F1061" s="8">
        <f>'fnd enro'!F1061</f>
        <v>20</v>
      </c>
      <c r="G1061" s="8">
        <f>'fnd enro'!G1061</f>
        <v>169</v>
      </c>
      <c r="H1061" s="8">
        <f>'fnd enro'!H1061</f>
        <v>19</v>
      </c>
      <c r="I1061" s="8">
        <f>'fnd enro'!I1061</f>
        <v>0</v>
      </c>
      <c r="J1061" s="8">
        <f>'fnd enro'!J1061</f>
        <v>0</v>
      </c>
      <c r="K1061" s="9">
        <f>'fnd enro'!K1061</f>
        <v>8.32</v>
      </c>
      <c r="L1061" s="8">
        <f>'fnd enro'!L1061</f>
        <v>0</v>
      </c>
      <c r="M1061" s="8">
        <f>'fnd enro'!M1061</f>
        <v>102</v>
      </c>
      <c r="N1061" s="8">
        <f>'fnd enro'!N1061</f>
        <v>3</v>
      </c>
      <c r="O1061" s="8">
        <f>'fnd enro'!O1061</f>
        <v>0</v>
      </c>
      <c r="P1061" s="8">
        <f>'fnd enro'!P1061</f>
        <v>172</v>
      </c>
      <c r="Q1061" s="8">
        <f>'fnd enro'!R1061</f>
        <v>208</v>
      </c>
      <c r="R1061" s="9">
        <f t="shared" si="231"/>
        <v>1</v>
      </c>
      <c r="S1061" s="8">
        <f>VALUE('fnd enro'!Q1061)</f>
        <v>11</v>
      </c>
      <c r="T1061" s="1"/>
      <c r="U1061" s="68">
        <f>(($D1061*'fnd base rates'!C$7)
+($E1061*'fnd base rates'!C$8)
+($F1061*'fnd base rates'!C$9)
+($G1061*'fnd base rates'!C$10)
+($H1061*'fnd base rates'!C$11)
+($I1061*'fnd base rates'!C$12)
+($J1061*'fnd base rates'!C$13)
+($K1061*'fnd base rates'!C$14)
+($M1061*'fnd base rates'!C$16)
+($N1061*'fnd base rates'!C$17)
+($O1061*'fnd base rates'!C$18)
+($P1061*VLOOKUP($S1061+12,rate_basefnd,3)))
*$R1061</f>
        <v>159575.63959999999</v>
      </c>
      <c r="V1061" s="68">
        <f>(($D1061*'fnd base rates'!D$7)
+($E1061*'fnd base rates'!D$8)
+($F1061*'fnd base rates'!D$9)
+($G1061*'fnd base rates'!D$10)
+($H1061*'fnd base rates'!D$11)
+($I1061*'fnd base rates'!D$12)
+($J1061*'fnd base rates'!D$13)
+($K1061*'fnd base rates'!D$14)
+($M1061*'fnd base rates'!D$16)
+($N1061*'fnd base rates'!D$17)
+($O1061*'fnd base rates'!D$18)
+($P1061*VLOOKUP($S1061+12,rate_basefnd,4)))
*$R1061</f>
        <v>303750.02999999997</v>
      </c>
      <c r="W1061" s="68">
        <f>(($D1061*'fnd base rates'!E$7)
+($E1061*'fnd base rates'!E$8)
+($F1061*'fnd base rates'!E$9)
+($G1061*'fnd base rates'!E$10)
+($H1061*'fnd base rates'!E$11)
+($I1061*'fnd base rates'!E$12)
+($J1061*'fnd base rates'!E$13)
+($K1061*'fnd base rates'!E$14)
+($M1061*'fnd base rates'!E$16)
+($N1061*'fnd base rates'!E$17)
+($O1061*'fnd base rates'!E$18)
+($P1061*VLOOKUP($S1061+12,rate_basefnd,5)))
*$R1061</f>
        <v>2070199.8264000001</v>
      </c>
      <c r="X1061" s="68">
        <f>(($D1061*'fnd base rates'!F$7)
+($E1061*'fnd base rates'!F$8)
+($F1061*'fnd base rates'!F$9)
+($G1061*'fnd base rates'!F$10)
+($H1061*'fnd base rates'!F$11)
+($I1061*'fnd base rates'!F$12)
+($J1061*'fnd base rates'!F$13)
+($K1061*'fnd base rates'!F$14)
+($M1061*'fnd base rates'!F$16)
+($N1061*'fnd base rates'!F$17)
+($O1061*'fnd base rates'!F$18)
+($P1061*VLOOKUP($S1061+12,rate_basefnd,6)))
*$R1061</f>
        <v>307623.6324</v>
      </c>
      <c r="Y1061" s="68">
        <f>(($D1061*'fnd base rates'!G$7)
+($E1061*'fnd base rates'!G$8)
+($F1061*'fnd base rates'!G$9)
+($G1061*'fnd base rates'!G$10)
+($H1061*'fnd base rates'!G$11)
+($I1061*'fnd base rates'!G$12)
+($J1061*'fnd base rates'!G$13)
+($K1061*'fnd base rates'!G$14)
+($M1061*'fnd base rates'!G$16)
+($N1061*'fnd base rates'!G$17)
+($O1061*'fnd base rates'!G$18)
+($P1061*VLOOKUP($S1061+12,rate_basefnd,7)))
*$R1061</f>
        <v>92655.513200000016</v>
      </c>
      <c r="Z1061" s="68">
        <f>(($D1061*'fnd base rates'!H$7)
+($E1061*'fnd base rates'!H$8)
+($F1061*'fnd base rates'!H$9)
+($G1061*'fnd base rates'!H$10)
+($H1061*'fnd base rates'!H$11)
+($I1061*'fnd base rates'!H$12)
+($J1061*'fnd base rates'!H$13)
+($K1061*'fnd base rates'!H$14)
+($M1061*'fnd base rates'!H$16)
+($N1061*'fnd base rates'!H$17)
+($O1061*'fnd base rates'!H$18)
+($P1061*VLOOKUP($S1061+12,rate_basefnd,8)))</f>
        <v>144382.802</v>
      </c>
      <c r="AA1061" s="68">
        <f>(($D1061*'fnd base rates'!I$7)
+($E1061*'fnd base rates'!I$8)
+($F1061*'fnd base rates'!I$9)
+($G1061*'fnd base rates'!I$10)
+($H1061*'fnd base rates'!I$11)
+($I1061*'fnd base rates'!I$12)
+($J1061*'fnd base rates'!I$13)
+($K1061*'fnd base rates'!I$14)
+($M1061*'fnd base rates'!I$16)
+($N1061*'fnd base rates'!I$17)
+($O1061*'fnd base rates'!I$18)
+($P1061*VLOOKUP($S1061+12,rate_basefnd,9)))
*$R1061</f>
        <v>145283.16999999998</v>
      </c>
      <c r="AB1061" s="68">
        <f>(($D1061*'fnd base rates'!J$7)
+($E1061*'fnd base rates'!J$8)
+($F1061*'fnd base rates'!J$9)
+($G1061*'fnd base rates'!J$10)
+($H1061*'fnd base rates'!J$11)
+($I1061*'fnd base rates'!J$12)
+($J1061*'fnd base rates'!J$13)
+($K1061*'fnd base rates'!J$14)
+($M1061*'fnd base rates'!J$16)
+($N1061*'fnd base rates'!J$17)
+($O1061*'fnd base rates'!J$18)
+($P1061*VLOOKUP($S1061+12,rate_basefnd,10)))
*$R1061</f>
        <v>254954.93</v>
      </c>
      <c r="AC1061" s="68">
        <f>(($D1061*'fnd base rates'!K$7)
+($E1061*'fnd base rates'!K$8)
+($F1061*'fnd base rates'!K$9)
+($G1061*'fnd base rates'!K$10)
+($H1061*'fnd base rates'!K$11)
+($I1061*'fnd base rates'!K$12)
+($J1061*'fnd base rates'!K$13)
+($K1061*'fnd base rates'!K$14)
+($M1061*'fnd base rates'!K$16)
+($N1061*'fnd base rates'!K$17)
+($O1061*'fnd base rates'!K$18)
+($P1061*VLOOKUP($S1061+12,rate_basefnd,11)))
*$R1061</f>
        <v>294683.17799999996</v>
      </c>
      <c r="AD1061" s="68">
        <f>(($D1061*'fnd base rates'!L$7)
+($E1061*'fnd base rates'!L$8)
+($F1061*'fnd base rates'!L$9)
+($G1061*'fnd base rates'!L$10)
+($H1061*'fnd base rates'!L$11)
+($I1061*'fnd base rates'!L$12)
+($J1061*'fnd base rates'!L$13)
+($K1061*'fnd base rates'!L$14)
+($M1061*'fnd base rates'!L$16)
+($N1061*'fnd base rates'!L$17)
+($O1061*'fnd base rates'!L$18)
+($P1061*VLOOKUP($S1061+12,rate_basefnd,12)))</f>
        <v>706505.29040000006</v>
      </c>
      <c r="AE1061" s="68">
        <f>(($D1061*'fnd base rates'!M$7)
+($E1061*'fnd base rates'!M$8)
+($F1061*'fnd base rates'!M$9)
+($G1061*'fnd base rates'!M$10)
+($H1061*'fnd base rates'!M$11)
+($I1061*'fnd base rates'!M$12)
+($J1061*'fnd base rates'!M$13)
+($K1061*'fnd base rates'!M$14)
+($M1061*'fnd base rates'!M$16)
+($N1061*'fnd base rates'!M$17)
+($O1061*'fnd base rates'!M$18)
+($P1061*VLOOKUP($S1061+12,rate_basefnd,13)))</f>
        <v>0</v>
      </c>
      <c r="AF1061" s="3">
        <f t="shared" si="225"/>
        <v>4479614.0120000001</v>
      </c>
      <c r="AH1061" s="205">
        <f t="shared" si="226"/>
        <v>3519348348</v>
      </c>
      <c r="AI1061" s="3" t="str">
        <f t="shared" si="232"/>
        <v>3519</v>
      </c>
      <c r="AJ1061" s="1" t="str">
        <f t="shared" si="233"/>
        <v>348</v>
      </c>
      <c r="AK1061" s="1" t="str">
        <f t="shared" si="234"/>
        <v>348</v>
      </c>
      <c r="AL1061" s="3">
        <f t="shared" si="227"/>
        <v>1</v>
      </c>
      <c r="AM1061" s="3">
        <f t="shared" si="238"/>
        <v>208</v>
      </c>
      <c r="AN1061" s="3">
        <f t="shared" si="228"/>
        <v>4479614.0120000001</v>
      </c>
      <c r="AO1061" s="3">
        <f t="shared" si="229"/>
        <v>21537</v>
      </c>
      <c r="AQ1061" s="1"/>
    </row>
    <row r="1062" spans="1:43" s="3" customFormat="1">
      <c r="A1062" s="205" t="str">
        <f t="shared" si="237"/>
        <v>3519</v>
      </c>
      <c r="B1062" s="1">
        <v>3519348710</v>
      </c>
      <c r="C1062" s="7" t="s">
        <v>154</v>
      </c>
      <c r="D1062" s="8">
        <f>'fnd enro'!D1062</f>
        <v>0</v>
      </c>
      <c r="E1062" s="8">
        <f>'fnd enro'!E1062</f>
        <v>0</v>
      </c>
      <c r="F1062" s="8">
        <f>'fnd enro'!F1062</f>
        <v>0</v>
      </c>
      <c r="G1062" s="8">
        <f>'fnd enro'!G1062</f>
        <v>1</v>
      </c>
      <c r="H1062" s="8">
        <f>'fnd enro'!H1062</f>
        <v>0</v>
      </c>
      <c r="I1062" s="8">
        <f>'fnd enro'!I1062</f>
        <v>0</v>
      </c>
      <c r="J1062" s="8">
        <f>'fnd enro'!J1062</f>
        <v>0</v>
      </c>
      <c r="K1062" s="9">
        <f>'fnd enro'!K1062</f>
        <v>0.04</v>
      </c>
      <c r="L1062" s="8">
        <f>'fnd enro'!L1062</f>
        <v>0</v>
      </c>
      <c r="M1062" s="8">
        <f>'fnd enro'!M1062</f>
        <v>1</v>
      </c>
      <c r="N1062" s="8">
        <f>'fnd enro'!N1062</f>
        <v>0</v>
      </c>
      <c r="O1062" s="8">
        <f>'fnd enro'!O1062</f>
        <v>0</v>
      </c>
      <c r="P1062" s="8">
        <f>'fnd enro'!P1062</f>
        <v>1</v>
      </c>
      <c r="Q1062" s="8">
        <f>'fnd enro'!R1062</f>
        <v>1</v>
      </c>
      <c r="R1062" s="9">
        <f t="shared" si="231"/>
        <v>1</v>
      </c>
      <c r="S1062" s="8">
        <f>VALUE('fnd enro'!Q1062)</f>
        <v>3</v>
      </c>
      <c r="T1062" s="1"/>
      <c r="U1062" s="68">
        <f>(($D1062*'fnd base rates'!C$7)
+($E1062*'fnd base rates'!C$8)
+($F1062*'fnd base rates'!C$9)
+($G1062*'fnd base rates'!C$10)
+($H1062*'fnd base rates'!C$11)
+($I1062*'fnd base rates'!C$12)
+($J1062*'fnd base rates'!C$13)
+($K1062*'fnd base rates'!C$14)
+($M1062*'fnd base rates'!C$16)
+($N1062*'fnd base rates'!C$17)
+($O1062*'fnd base rates'!C$18)
+($P1062*VLOOKUP($S1062+12,rate_basefnd,3)))
*$R1062</f>
        <v>784.60120000000006</v>
      </c>
      <c r="V1062" s="68">
        <f>(($D1062*'fnd base rates'!D$7)
+($E1062*'fnd base rates'!D$8)
+($F1062*'fnd base rates'!D$9)
+($G1062*'fnd base rates'!D$10)
+($H1062*'fnd base rates'!D$11)
+($I1062*'fnd base rates'!D$12)
+($J1062*'fnd base rates'!D$13)
+($K1062*'fnd base rates'!D$14)
+($M1062*'fnd base rates'!D$16)
+($N1062*'fnd base rates'!D$17)
+($O1062*'fnd base rates'!D$18)
+($P1062*VLOOKUP($S1062+12,rate_basefnd,4)))
*$R1062</f>
        <v>1364.93</v>
      </c>
      <c r="W1062" s="68">
        <f>(($D1062*'fnd base rates'!E$7)
+($E1062*'fnd base rates'!E$8)
+($F1062*'fnd base rates'!E$9)
+($G1062*'fnd base rates'!E$10)
+($H1062*'fnd base rates'!E$11)
+($I1062*'fnd base rates'!E$12)
+($J1062*'fnd base rates'!E$13)
+($K1062*'fnd base rates'!E$14)
+($M1062*'fnd base rates'!E$16)
+($N1062*'fnd base rates'!E$17)
+($O1062*'fnd base rates'!E$18)
+($P1062*VLOOKUP($S1062+12,rate_basefnd,5)))
*$R1062</f>
        <v>8776.1808000000001</v>
      </c>
      <c r="X1062" s="68">
        <f>(($D1062*'fnd base rates'!F$7)
+($E1062*'fnd base rates'!F$8)
+($F1062*'fnd base rates'!F$9)
+($G1062*'fnd base rates'!F$10)
+($H1062*'fnd base rates'!F$11)
+($I1062*'fnd base rates'!F$12)
+($J1062*'fnd base rates'!F$13)
+($K1062*'fnd base rates'!F$14)
+($M1062*'fnd base rates'!F$16)
+($N1062*'fnd base rates'!F$17)
+($O1062*'fnd base rates'!F$18)
+($P1062*VLOOKUP($S1062+12,rate_basefnd,6)))
*$R1062</f>
        <v>1608.7028</v>
      </c>
      <c r="Y1062" s="68">
        <f>(($D1062*'fnd base rates'!G$7)
+($E1062*'fnd base rates'!G$8)
+($F1062*'fnd base rates'!G$9)
+($G1062*'fnd base rates'!G$10)
+($H1062*'fnd base rates'!G$11)
+($I1062*'fnd base rates'!G$12)
+($J1062*'fnd base rates'!G$13)
+($K1062*'fnd base rates'!G$14)
+($M1062*'fnd base rates'!G$16)
+($N1062*'fnd base rates'!G$17)
+($O1062*'fnd base rates'!G$18)
+($P1062*VLOOKUP($S1062+12,rate_basefnd,7)))
*$R1062</f>
        <v>379.5104</v>
      </c>
      <c r="Z1062" s="68">
        <f>(($D1062*'fnd base rates'!H$7)
+($E1062*'fnd base rates'!H$8)
+($F1062*'fnd base rates'!H$9)
+($G1062*'fnd base rates'!H$10)
+($H1062*'fnd base rates'!H$11)
+($I1062*'fnd base rates'!H$12)
+($J1062*'fnd base rates'!H$13)
+($K1062*'fnd base rates'!H$14)
+($M1062*'fnd base rates'!H$16)
+($N1062*'fnd base rates'!H$17)
+($O1062*'fnd base rates'!H$18)
+($P1062*VLOOKUP($S1062+12,rate_basefnd,8)))</f>
        <v>754.08399999999995</v>
      </c>
      <c r="AA1062" s="68">
        <f>(($D1062*'fnd base rates'!I$7)
+($E1062*'fnd base rates'!I$8)
+($F1062*'fnd base rates'!I$9)
+($G1062*'fnd base rates'!I$10)
+($H1062*'fnd base rates'!I$11)
+($I1062*'fnd base rates'!I$12)
+($J1062*'fnd base rates'!I$13)
+($K1062*'fnd base rates'!I$14)
+($M1062*'fnd base rates'!I$16)
+($N1062*'fnd base rates'!I$17)
+($O1062*'fnd base rates'!I$18)
+($P1062*VLOOKUP($S1062+12,rate_basefnd,9)))
*$R1062</f>
        <v>664.22</v>
      </c>
      <c r="AB1062" s="68">
        <f>(($D1062*'fnd base rates'!J$7)
+($E1062*'fnd base rates'!J$8)
+($F1062*'fnd base rates'!J$9)
+($G1062*'fnd base rates'!J$10)
+($H1062*'fnd base rates'!J$11)
+($I1062*'fnd base rates'!J$12)
+($J1062*'fnd base rates'!J$13)
+($K1062*'fnd base rates'!J$14)
+($M1062*'fnd base rates'!J$16)
+($N1062*'fnd base rates'!J$17)
+($O1062*'fnd base rates'!J$18)
+($P1062*VLOOKUP($S1062+12,rate_basefnd,10)))
*$R1062</f>
        <v>826.23</v>
      </c>
      <c r="AC1062" s="68">
        <f>(($D1062*'fnd base rates'!K$7)
+($E1062*'fnd base rates'!K$8)
+($F1062*'fnd base rates'!K$9)
+($G1062*'fnd base rates'!K$10)
+($H1062*'fnd base rates'!K$11)
+($I1062*'fnd base rates'!K$12)
+($J1062*'fnd base rates'!K$13)
+($K1062*'fnd base rates'!K$14)
+($M1062*'fnd base rates'!K$16)
+($N1062*'fnd base rates'!K$17)
+($O1062*'fnd base rates'!K$18)
+($P1062*VLOOKUP($S1062+12,rate_basefnd,11)))
*$R1062</f>
        <v>1587.066</v>
      </c>
      <c r="AD1062" s="68">
        <f>(($D1062*'fnd base rates'!L$7)
+($E1062*'fnd base rates'!L$8)
+($F1062*'fnd base rates'!L$9)
+($G1062*'fnd base rates'!L$10)
+($H1062*'fnd base rates'!L$11)
+($I1062*'fnd base rates'!L$12)
+($J1062*'fnd base rates'!L$13)
+($K1062*'fnd base rates'!L$14)
+($M1062*'fnd base rates'!L$16)
+($N1062*'fnd base rates'!L$17)
+($O1062*'fnd base rates'!L$18)
+($P1062*VLOOKUP($S1062+12,rate_basefnd,12)))</f>
        <v>3205.7687999999998</v>
      </c>
      <c r="AE1062" s="68">
        <f>(($D1062*'fnd base rates'!M$7)
+($E1062*'fnd base rates'!M$8)
+($F1062*'fnd base rates'!M$9)
+($G1062*'fnd base rates'!M$10)
+($H1062*'fnd base rates'!M$11)
+($I1062*'fnd base rates'!M$12)
+($J1062*'fnd base rates'!M$13)
+($K1062*'fnd base rates'!M$14)
+($M1062*'fnd base rates'!M$16)
+($N1062*'fnd base rates'!M$17)
+($O1062*'fnd base rates'!M$18)
+($P1062*VLOOKUP($S1062+12,rate_basefnd,13)))</f>
        <v>0</v>
      </c>
      <c r="AF1062" s="3">
        <f t="shared" si="225"/>
        <v>19951.293999999994</v>
      </c>
      <c r="AH1062" s="205">
        <f t="shared" si="226"/>
        <v>3519348710</v>
      </c>
      <c r="AI1062" s="3" t="str">
        <f t="shared" si="232"/>
        <v>3519</v>
      </c>
      <c r="AJ1062" s="1" t="str">
        <f t="shared" si="233"/>
        <v>348</v>
      </c>
      <c r="AK1062" s="1" t="str">
        <f t="shared" si="234"/>
        <v>710</v>
      </c>
      <c r="AL1062" s="3">
        <f t="shared" si="227"/>
        <v>1</v>
      </c>
      <c r="AM1062" s="3">
        <f t="shared" si="238"/>
        <v>1</v>
      </c>
      <c r="AN1062" s="3">
        <f t="shared" si="228"/>
        <v>19951.293999999994</v>
      </c>
      <c r="AO1062" s="3">
        <f t="shared" si="229"/>
        <v>19951</v>
      </c>
      <c r="AQ1062" s="1"/>
    </row>
    <row r="1063" spans="1:43" s="3" customFormat="1">
      <c r="A1063" s="205" t="str">
        <f t="shared" si="237"/>
        <v>3519</v>
      </c>
      <c r="B1063" s="1">
        <v>3519348767</v>
      </c>
      <c r="C1063" s="7" t="s">
        <v>154</v>
      </c>
      <c r="D1063" s="8">
        <f>'fnd enro'!D1063</f>
        <v>0</v>
      </c>
      <c r="E1063" s="8">
        <f>'fnd enro'!E1063</f>
        <v>0</v>
      </c>
      <c r="F1063" s="8">
        <f>'fnd enro'!F1063</f>
        <v>0</v>
      </c>
      <c r="G1063" s="8">
        <f>'fnd enro'!G1063</f>
        <v>2</v>
      </c>
      <c r="H1063" s="8">
        <f>'fnd enro'!H1063</f>
        <v>0</v>
      </c>
      <c r="I1063" s="8">
        <f>'fnd enro'!I1063</f>
        <v>0</v>
      </c>
      <c r="J1063" s="8">
        <f>'fnd enro'!J1063</f>
        <v>0</v>
      </c>
      <c r="K1063" s="9">
        <f>'fnd enro'!K1063</f>
        <v>0.08</v>
      </c>
      <c r="L1063" s="8">
        <f>'fnd enro'!L1063</f>
        <v>0</v>
      </c>
      <c r="M1063" s="8">
        <f>'fnd enro'!M1063</f>
        <v>0</v>
      </c>
      <c r="N1063" s="8">
        <f>'fnd enro'!N1063</f>
        <v>0</v>
      </c>
      <c r="O1063" s="8">
        <f>'fnd enro'!O1063</f>
        <v>0</v>
      </c>
      <c r="P1063" s="8">
        <f>'fnd enro'!P1063</f>
        <v>0</v>
      </c>
      <c r="Q1063" s="8">
        <f>'fnd enro'!R1063</f>
        <v>2</v>
      </c>
      <c r="R1063" s="9">
        <f t="shared" si="231"/>
        <v>1</v>
      </c>
      <c r="S1063" s="8">
        <f>VALUE('fnd enro'!Q1063)</f>
        <v>9</v>
      </c>
      <c r="T1063" s="1"/>
      <c r="U1063" s="68">
        <f>(($D1063*'fnd base rates'!C$7)
+($E1063*'fnd base rates'!C$8)
+($F1063*'fnd base rates'!C$9)
+($G1063*'fnd base rates'!C$10)
+($H1063*'fnd base rates'!C$11)
+($I1063*'fnd base rates'!C$12)
+($J1063*'fnd base rates'!C$13)
+($K1063*'fnd base rates'!C$14)
+($M1063*'fnd base rates'!C$16)
+($N1063*'fnd base rates'!C$17)
+($O1063*'fnd base rates'!C$18)
+($P1063*VLOOKUP($S1063+12,rate_basefnd,3)))
*$R1063</f>
        <v>1199.3224</v>
      </c>
      <c r="V1063" s="68">
        <f>(($D1063*'fnd base rates'!D$7)
+($E1063*'fnd base rates'!D$8)
+($F1063*'fnd base rates'!D$9)
+($G1063*'fnd base rates'!D$10)
+($H1063*'fnd base rates'!D$11)
+($I1063*'fnd base rates'!D$12)
+($J1063*'fnd base rates'!D$13)
+($K1063*'fnd base rates'!D$14)
+($M1063*'fnd base rates'!D$16)
+($N1063*'fnd base rates'!D$17)
+($O1063*'fnd base rates'!D$18)
+($P1063*VLOOKUP($S1063+12,rate_basefnd,4)))
*$R1063</f>
        <v>1697.48</v>
      </c>
      <c r="W1063" s="68">
        <f>(($D1063*'fnd base rates'!E$7)
+($E1063*'fnd base rates'!E$8)
+($F1063*'fnd base rates'!E$9)
+($G1063*'fnd base rates'!E$10)
+($H1063*'fnd base rates'!E$11)
+($I1063*'fnd base rates'!E$12)
+($J1063*'fnd base rates'!E$13)
+($K1063*'fnd base rates'!E$14)
+($M1063*'fnd base rates'!E$16)
+($N1063*'fnd base rates'!E$17)
+($O1063*'fnd base rates'!E$18)
+($P1063*VLOOKUP($S1063+12,rate_basefnd,5)))
*$R1063</f>
        <v>8639.4215999999997</v>
      </c>
      <c r="X1063" s="68">
        <f>(($D1063*'fnd base rates'!F$7)
+($E1063*'fnd base rates'!F$8)
+($F1063*'fnd base rates'!F$9)
+($G1063*'fnd base rates'!F$10)
+($H1063*'fnd base rates'!F$11)
+($I1063*'fnd base rates'!F$12)
+($J1063*'fnd base rates'!F$13)
+($K1063*'fnd base rates'!F$14)
+($M1063*'fnd base rates'!F$16)
+($N1063*'fnd base rates'!F$17)
+($O1063*'fnd base rates'!F$18)
+($P1063*VLOOKUP($S1063+12,rate_basefnd,6)))
*$R1063</f>
        <v>2795.6655999999998</v>
      </c>
      <c r="Y1063" s="68">
        <f>(($D1063*'fnd base rates'!G$7)
+($E1063*'fnd base rates'!G$8)
+($F1063*'fnd base rates'!G$9)
+($G1063*'fnd base rates'!G$10)
+($H1063*'fnd base rates'!G$11)
+($I1063*'fnd base rates'!G$12)
+($J1063*'fnd base rates'!G$13)
+($K1063*'fnd base rates'!G$14)
+($M1063*'fnd base rates'!G$16)
+($N1063*'fnd base rates'!G$17)
+($O1063*'fnd base rates'!G$18)
+($P1063*VLOOKUP($S1063+12,rate_basefnd,7)))
*$R1063</f>
        <v>349.3408</v>
      </c>
      <c r="Z1063" s="68">
        <f>(($D1063*'fnd base rates'!H$7)
+($E1063*'fnd base rates'!H$8)
+($F1063*'fnd base rates'!H$9)
+($G1063*'fnd base rates'!H$10)
+($H1063*'fnd base rates'!H$11)
+($I1063*'fnd base rates'!H$12)
+($J1063*'fnd base rates'!H$13)
+($K1063*'fnd base rates'!H$14)
+($M1063*'fnd base rates'!H$16)
+($N1063*'fnd base rates'!H$17)
+($O1063*'fnd base rates'!H$18)
+($P1063*VLOOKUP($S1063+12,rate_basefnd,8)))</f>
        <v>1162.6079999999999</v>
      </c>
      <c r="AA1063" s="68">
        <f>(($D1063*'fnd base rates'!I$7)
+($E1063*'fnd base rates'!I$8)
+($F1063*'fnd base rates'!I$9)
+($G1063*'fnd base rates'!I$10)
+($H1063*'fnd base rates'!I$11)
+($I1063*'fnd base rates'!I$12)
+($J1063*'fnd base rates'!I$13)
+($K1063*'fnd base rates'!I$14)
+($M1063*'fnd base rates'!I$16)
+($N1063*'fnd base rates'!I$17)
+($O1063*'fnd base rates'!I$18)
+($P1063*VLOOKUP($S1063+12,rate_basefnd,9)))
*$R1063</f>
        <v>906.32</v>
      </c>
      <c r="AB1063" s="68">
        <f>(($D1063*'fnd base rates'!J$7)
+($E1063*'fnd base rates'!J$8)
+($F1063*'fnd base rates'!J$9)
+($G1063*'fnd base rates'!J$10)
+($H1063*'fnd base rates'!J$11)
+($I1063*'fnd base rates'!J$12)
+($J1063*'fnd base rates'!J$13)
+($K1063*'fnd base rates'!J$14)
+($M1063*'fnd base rates'!J$16)
+($N1063*'fnd base rates'!J$17)
+($O1063*'fnd base rates'!J$18)
+($P1063*VLOOKUP($S1063+12,rate_basefnd,10)))
*$R1063</f>
        <v>337.94</v>
      </c>
      <c r="AC1063" s="68">
        <f>(($D1063*'fnd base rates'!K$7)
+($E1063*'fnd base rates'!K$8)
+($F1063*'fnd base rates'!K$9)
+($G1063*'fnd base rates'!K$10)
+($H1063*'fnd base rates'!K$11)
+($I1063*'fnd base rates'!K$12)
+($J1063*'fnd base rates'!K$13)
+($K1063*'fnd base rates'!K$14)
+($M1063*'fnd base rates'!K$16)
+($N1063*'fnd base rates'!K$17)
+($O1063*'fnd base rates'!K$18)
+($P1063*VLOOKUP($S1063+12,rate_basefnd,11)))
*$R1063</f>
        <v>2451.172</v>
      </c>
      <c r="AD1063" s="68">
        <f>(($D1063*'fnd base rates'!L$7)
+($E1063*'fnd base rates'!L$8)
+($F1063*'fnd base rates'!L$9)
+($G1063*'fnd base rates'!L$10)
+($H1063*'fnd base rates'!L$11)
+($I1063*'fnd base rates'!L$12)
+($J1063*'fnd base rates'!L$13)
+($K1063*'fnd base rates'!L$14)
+($M1063*'fnd base rates'!L$16)
+($N1063*'fnd base rates'!L$17)
+($O1063*'fnd base rates'!L$18)
+($P1063*VLOOKUP($S1063+12,rate_basefnd,12)))</f>
        <v>4524.5775999999996</v>
      </c>
      <c r="AE1063" s="68">
        <f>(($D1063*'fnd base rates'!M$7)
+($E1063*'fnd base rates'!M$8)
+($F1063*'fnd base rates'!M$9)
+($G1063*'fnd base rates'!M$10)
+($H1063*'fnd base rates'!M$11)
+($I1063*'fnd base rates'!M$12)
+($J1063*'fnd base rates'!M$13)
+($K1063*'fnd base rates'!M$14)
+($M1063*'fnd base rates'!M$16)
+($N1063*'fnd base rates'!M$17)
+($O1063*'fnd base rates'!M$18)
+($P1063*VLOOKUP($S1063+12,rate_basefnd,13)))</f>
        <v>0</v>
      </c>
      <c r="AF1063" s="3">
        <f t="shared" si="225"/>
        <v>24063.847999999998</v>
      </c>
      <c r="AH1063" s="205">
        <f t="shared" si="226"/>
        <v>3519348767</v>
      </c>
      <c r="AI1063" s="3" t="str">
        <f t="shared" si="232"/>
        <v>3519</v>
      </c>
      <c r="AJ1063" s="1" t="str">
        <f t="shared" si="233"/>
        <v>348</v>
      </c>
      <c r="AK1063" s="1" t="str">
        <f t="shared" si="234"/>
        <v>767</v>
      </c>
      <c r="AL1063" s="3">
        <f t="shared" si="227"/>
        <v>1</v>
      </c>
      <c r="AM1063" s="3">
        <f t="shared" si="238"/>
        <v>2</v>
      </c>
      <c r="AN1063" s="3">
        <f t="shared" si="228"/>
        <v>24063.847999999998</v>
      </c>
      <c r="AO1063" s="3">
        <f t="shared" si="229"/>
        <v>12032</v>
      </c>
      <c r="AQ1063" s="1"/>
    </row>
    <row r="1064" spans="1:43" s="3" customFormat="1">
      <c r="A1064" s="205"/>
      <c r="B1064" s="1"/>
      <c r="C1064" s="7"/>
      <c r="D1064" s="8"/>
      <c r="E1064" s="8"/>
      <c r="F1064" s="8"/>
      <c r="G1064" s="8"/>
      <c r="H1064" s="8"/>
      <c r="I1064" s="8"/>
      <c r="J1064" s="8"/>
      <c r="K1064" s="9"/>
      <c r="L1064" s="8"/>
      <c r="M1064" s="8"/>
      <c r="N1064" s="8"/>
      <c r="O1064" s="8"/>
      <c r="P1064" s="8"/>
      <c r="Q1064" s="8"/>
      <c r="R1064" s="9"/>
      <c r="S1064" s="8"/>
      <c r="T1064" s="1"/>
      <c r="U1064" s="68"/>
      <c r="V1064" s="68"/>
      <c r="W1064" s="68"/>
      <c r="X1064" s="68"/>
      <c r="Y1064" s="68"/>
      <c r="Z1064" s="68"/>
      <c r="AA1064" s="68"/>
      <c r="AB1064" s="68"/>
      <c r="AC1064" s="68"/>
      <c r="AD1064" s="68"/>
      <c r="AE1064" s="68"/>
      <c r="AJ1064" s="1"/>
      <c r="AK1064" s="1"/>
      <c r="AQ1064" s="1"/>
    </row>
    <row r="1065" spans="1:43" s="3" customFormat="1">
      <c r="A1065" s="205"/>
      <c r="B1065" s="1"/>
      <c r="C1065" s="7"/>
      <c r="D1065" s="8"/>
      <c r="E1065" s="8"/>
      <c r="F1065" s="8"/>
      <c r="G1065" s="8"/>
      <c r="H1065" s="8"/>
      <c r="I1065" s="8"/>
      <c r="J1065" s="8"/>
      <c r="K1065" s="9"/>
      <c r="L1065" s="8"/>
      <c r="M1065" s="8"/>
      <c r="N1065" s="8"/>
      <c r="O1065" s="8"/>
      <c r="P1065" s="8"/>
      <c r="Q1065" s="8"/>
      <c r="R1065" s="9"/>
      <c r="S1065" s="8"/>
      <c r="T1065" s="1"/>
      <c r="U1065" s="68"/>
      <c r="V1065" s="68"/>
      <c r="W1065" s="68"/>
      <c r="X1065" s="68"/>
      <c r="Y1065" s="68"/>
      <c r="Z1065" s="68"/>
      <c r="AA1065" s="68"/>
      <c r="AB1065" s="68"/>
      <c r="AC1065" s="68"/>
      <c r="AD1065" s="68"/>
      <c r="AE1065" s="68"/>
      <c r="AJ1065" s="1"/>
      <c r="AK1065" s="1"/>
      <c r="AQ1065" s="1"/>
    </row>
    <row r="1066" spans="1:43" s="3" customFormat="1">
      <c r="A1066" s="205"/>
      <c r="B1066" s="1"/>
      <c r="C1066" s="7"/>
      <c r="D1066" s="8"/>
      <c r="E1066" s="8"/>
      <c r="F1066" s="8"/>
      <c r="G1066" s="8"/>
      <c r="H1066" s="8"/>
      <c r="I1066" s="8"/>
      <c r="J1066" s="8"/>
      <c r="K1066" s="9"/>
      <c r="L1066" s="8"/>
      <c r="M1066" s="8"/>
      <c r="N1066" s="8"/>
      <c r="O1066" s="8"/>
      <c r="P1066" s="8"/>
      <c r="Q1066" s="8"/>
      <c r="R1066" s="9"/>
      <c r="S1066" s="8"/>
      <c r="T1066" s="1"/>
      <c r="U1066" s="68"/>
      <c r="V1066" s="68"/>
      <c r="W1066" s="68"/>
      <c r="X1066" s="68"/>
      <c r="Y1066" s="68"/>
      <c r="Z1066" s="68"/>
      <c r="AA1066" s="68"/>
      <c r="AB1066" s="68"/>
      <c r="AC1066" s="68"/>
      <c r="AD1066" s="68"/>
      <c r="AE1066" s="68"/>
      <c r="AJ1066" s="1"/>
      <c r="AK1066" s="1"/>
      <c r="AQ1066" s="1"/>
    </row>
    <row r="1067" spans="1:43" s="3" customFormat="1">
      <c r="A1067" s="205"/>
      <c r="B1067" s="1"/>
      <c r="C1067" s="7"/>
      <c r="D1067" s="8"/>
      <c r="E1067" s="8"/>
      <c r="F1067" s="8"/>
      <c r="G1067" s="8"/>
      <c r="H1067" s="8"/>
      <c r="I1067" s="8"/>
      <c r="J1067" s="8"/>
      <c r="K1067" s="9"/>
      <c r="L1067" s="8"/>
      <c r="M1067" s="8"/>
      <c r="N1067" s="8"/>
      <c r="O1067" s="8"/>
      <c r="P1067" s="8"/>
      <c r="Q1067" s="8"/>
      <c r="R1067" s="9"/>
      <c r="S1067" s="8"/>
      <c r="T1067" s="1"/>
      <c r="U1067" s="68"/>
      <c r="V1067" s="68"/>
      <c r="W1067" s="68"/>
      <c r="X1067" s="68"/>
      <c r="Y1067" s="68"/>
      <c r="Z1067" s="68"/>
      <c r="AA1067" s="68"/>
      <c r="AB1067" s="68"/>
      <c r="AC1067" s="68"/>
      <c r="AD1067" s="68"/>
      <c r="AE1067" s="68"/>
      <c r="AJ1067" s="1"/>
      <c r="AK1067" s="1"/>
      <c r="AQ1067" s="1"/>
    </row>
    <row r="1068" spans="1:43" s="3" customFormat="1">
      <c r="A1068" s="205"/>
      <c r="B1068" s="1"/>
      <c r="C1068" s="7"/>
      <c r="D1068" s="8"/>
      <c r="E1068" s="8"/>
      <c r="F1068" s="8"/>
      <c r="G1068" s="8"/>
      <c r="H1068" s="8"/>
      <c r="I1068" s="8"/>
      <c r="J1068" s="8"/>
      <c r="K1068" s="9"/>
      <c r="L1068" s="8"/>
      <c r="M1068" s="8"/>
      <c r="N1068" s="8"/>
      <c r="O1068" s="8"/>
      <c r="P1068" s="8"/>
      <c r="Q1068" s="8"/>
      <c r="R1068" s="9"/>
      <c r="S1068" s="8"/>
      <c r="T1068" s="1"/>
      <c r="U1068" s="68"/>
      <c r="V1068" s="68"/>
      <c r="W1068" s="68"/>
      <c r="X1068" s="68"/>
      <c r="Y1068" s="68"/>
      <c r="Z1068" s="68"/>
      <c r="AA1068" s="68"/>
      <c r="AB1068" s="68"/>
      <c r="AC1068" s="68"/>
      <c r="AD1068" s="68"/>
      <c r="AE1068" s="68"/>
      <c r="AJ1068" s="1"/>
      <c r="AK1068" s="1"/>
      <c r="AQ1068" s="1"/>
    </row>
    <row r="1069" spans="1:43" s="3" customFormat="1">
      <c r="A1069" s="205"/>
      <c r="B1069" s="1"/>
      <c r="C1069" s="7"/>
      <c r="D1069" s="8"/>
      <c r="E1069" s="8"/>
      <c r="F1069" s="8"/>
      <c r="G1069" s="8"/>
      <c r="H1069" s="8"/>
      <c r="I1069" s="8"/>
      <c r="J1069" s="8"/>
      <c r="K1069" s="9"/>
      <c r="L1069" s="8"/>
      <c r="M1069" s="8"/>
      <c r="N1069" s="8"/>
      <c r="O1069" s="8"/>
      <c r="P1069" s="8"/>
      <c r="Q1069" s="8"/>
      <c r="R1069" s="9"/>
      <c r="S1069" s="8"/>
      <c r="T1069" s="1"/>
      <c r="U1069" s="68"/>
      <c r="V1069" s="68"/>
      <c r="W1069" s="68"/>
      <c r="X1069" s="68"/>
      <c r="Y1069" s="68"/>
      <c r="Z1069" s="68"/>
      <c r="AA1069" s="68"/>
      <c r="AB1069" s="68"/>
      <c r="AC1069" s="68"/>
      <c r="AD1069" s="68"/>
      <c r="AE1069" s="68"/>
      <c r="AJ1069" s="1"/>
      <c r="AK1069" s="1"/>
      <c r="AQ1069" s="1"/>
    </row>
    <row r="1070" spans="1:43" s="3" customFormat="1">
      <c r="A1070" s="205"/>
      <c r="B1070" s="1"/>
      <c r="C1070" s="7"/>
      <c r="D1070" s="8"/>
      <c r="E1070" s="8"/>
      <c r="F1070" s="8"/>
      <c r="G1070" s="8"/>
      <c r="H1070" s="8"/>
      <c r="I1070" s="8"/>
      <c r="J1070" s="8"/>
      <c r="K1070" s="9"/>
      <c r="L1070" s="8"/>
      <c r="M1070" s="8"/>
      <c r="N1070" s="8"/>
      <c r="O1070" s="8"/>
      <c r="P1070" s="8"/>
      <c r="Q1070" s="8"/>
      <c r="R1070" s="9"/>
      <c r="S1070" s="8"/>
      <c r="T1070" s="1"/>
      <c r="U1070" s="68"/>
      <c r="V1070" s="68"/>
      <c r="W1070" s="68"/>
      <c r="X1070" s="68"/>
      <c r="Y1070" s="68"/>
      <c r="Z1070" s="68"/>
      <c r="AA1070" s="68"/>
      <c r="AB1070" s="68"/>
      <c r="AC1070" s="68"/>
      <c r="AD1070" s="68"/>
      <c r="AE1070" s="68"/>
      <c r="AJ1070" s="1"/>
      <c r="AK1070" s="1"/>
      <c r="AQ1070" s="1"/>
    </row>
    <row r="1071" spans="1:43" s="3" customFormat="1">
      <c r="A1071" s="205"/>
      <c r="B1071" s="1"/>
      <c r="C1071" s="7"/>
      <c r="D1071" s="8"/>
      <c r="E1071" s="8"/>
      <c r="F1071" s="8"/>
      <c r="G1071" s="8"/>
      <c r="H1071" s="8"/>
      <c r="I1071" s="8"/>
      <c r="J1071" s="8"/>
      <c r="K1071" s="9"/>
      <c r="L1071" s="8"/>
      <c r="M1071" s="8"/>
      <c r="N1071" s="8"/>
      <c r="O1071" s="8"/>
      <c r="P1071" s="8"/>
      <c r="Q1071" s="8"/>
      <c r="R1071" s="9"/>
      <c r="S1071" s="8"/>
      <c r="T1071" s="1"/>
      <c r="U1071" s="68"/>
      <c r="V1071" s="68"/>
      <c r="W1071" s="68"/>
      <c r="X1071" s="68"/>
      <c r="Y1071" s="68"/>
      <c r="Z1071" s="68"/>
      <c r="AA1071" s="68"/>
      <c r="AB1071" s="68"/>
      <c r="AC1071" s="68"/>
      <c r="AD1071" s="68"/>
      <c r="AE1071" s="68"/>
      <c r="AJ1071" s="1"/>
      <c r="AK1071" s="1"/>
      <c r="AQ1071" s="1"/>
    </row>
    <row r="1072" spans="1:43" s="3" customFormat="1">
      <c r="A1072" s="205"/>
      <c r="B1072" s="1"/>
      <c r="C1072" s="7"/>
      <c r="D1072" s="8"/>
      <c r="E1072" s="8"/>
      <c r="F1072" s="8"/>
      <c r="G1072" s="8"/>
      <c r="H1072" s="8"/>
      <c r="I1072" s="8"/>
      <c r="J1072" s="8"/>
      <c r="K1072" s="9"/>
      <c r="L1072" s="8"/>
      <c r="M1072" s="8"/>
      <c r="N1072" s="8"/>
      <c r="O1072" s="8"/>
      <c r="P1072" s="8"/>
      <c r="Q1072" s="8"/>
      <c r="R1072" s="9"/>
      <c r="S1072" s="8"/>
      <c r="T1072" s="1"/>
      <c r="U1072" s="68"/>
      <c r="V1072" s="68"/>
      <c r="W1072" s="68"/>
      <c r="X1072" s="68"/>
      <c r="Y1072" s="68"/>
      <c r="Z1072" s="68"/>
      <c r="AA1072" s="68"/>
      <c r="AB1072" s="68"/>
      <c r="AC1072" s="68"/>
      <c r="AD1072" s="68"/>
      <c r="AE1072" s="68"/>
      <c r="AJ1072" s="1"/>
      <c r="AK1072" s="1"/>
      <c r="AQ1072" s="1"/>
    </row>
    <row r="1073" spans="1:43" s="3" customFormat="1">
      <c r="A1073" s="205"/>
      <c r="B1073" s="1"/>
      <c r="C1073" s="7"/>
      <c r="D1073" s="8"/>
      <c r="E1073" s="8"/>
      <c r="F1073" s="8"/>
      <c r="G1073" s="8"/>
      <c r="H1073" s="8"/>
      <c r="I1073" s="8"/>
      <c r="J1073" s="8"/>
      <c r="K1073" s="9"/>
      <c r="L1073" s="8"/>
      <c r="M1073" s="8"/>
      <c r="N1073" s="8"/>
      <c r="O1073" s="8"/>
      <c r="P1073" s="8"/>
      <c r="Q1073" s="8"/>
      <c r="R1073" s="9"/>
      <c r="S1073" s="8"/>
      <c r="T1073" s="1"/>
      <c r="U1073" s="68"/>
      <c r="V1073" s="68"/>
      <c r="W1073" s="68"/>
      <c r="X1073" s="68"/>
      <c r="Y1073" s="68"/>
      <c r="Z1073" s="68"/>
      <c r="AA1073" s="68"/>
      <c r="AB1073" s="68"/>
      <c r="AC1073" s="68"/>
      <c r="AD1073" s="68"/>
      <c r="AE1073" s="68"/>
      <c r="AJ1073" s="1"/>
      <c r="AK1073" s="1"/>
      <c r="AQ1073" s="1"/>
    </row>
    <row r="1074" spans="1:43" s="3" customFormat="1">
      <c r="A1074" s="205"/>
      <c r="B1074" s="1"/>
      <c r="C1074" s="7"/>
      <c r="D1074" s="8"/>
      <c r="E1074" s="8"/>
      <c r="F1074" s="8"/>
      <c r="G1074" s="8"/>
      <c r="H1074" s="8"/>
      <c r="I1074" s="8"/>
      <c r="J1074" s="8"/>
      <c r="K1074" s="9"/>
      <c r="L1074" s="8"/>
      <c r="M1074" s="8"/>
      <c r="N1074" s="8"/>
      <c r="O1074" s="8"/>
      <c r="P1074" s="8"/>
      <c r="Q1074" s="8"/>
      <c r="R1074" s="9"/>
      <c r="S1074" s="8"/>
      <c r="T1074" s="1"/>
      <c r="U1074" s="68"/>
      <c r="V1074" s="68"/>
      <c r="W1074" s="68"/>
      <c r="X1074" s="68"/>
      <c r="Y1074" s="68"/>
      <c r="Z1074" s="68"/>
      <c r="AA1074" s="68"/>
      <c r="AB1074" s="68"/>
      <c r="AC1074" s="68"/>
      <c r="AD1074" s="68"/>
      <c r="AE1074" s="68"/>
      <c r="AJ1074" s="1"/>
      <c r="AK1074" s="1"/>
      <c r="AQ1074" s="1"/>
    </row>
    <row r="1075" spans="1:43" s="3" customFormat="1">
      <c r="A1075" s="205"/>
      <c r="B1075" s="1"/>
      <c r="C1075" s="7"/>
      <c r="D1075" s="8"/>
      <c r="E1075" s="8"/>
      <c r="F1075" s="8"/>
      <c r="G1075" s="8"/>
      <c r="H1075" s="8"/>
      <c r="I1075" s="8"/>
      <c r="J1075" s="8"/>
      <c r="K1075" s="9"/>
      <c r="L1075" s="8"/>
      <c r="M1075" s="8"/>
      <c r="N1075" s="8"/>
      <c r="O1075" s="8"/>
      <c r="P1075" s="8"/>
      <c r="Q1075" s="8"/>
      <c r="R1075" s="9"/>
      <c r="S1075" s="8"/>
      <c r="T1075" s="1"/>
      <c r="U1075" s="68"/>
      <c r="V1075" s="68"/>
      <c r="W1075" s="68"/>
      <c r="X1075" s="68"/>
      <c r="Y1075" s="68"/>
      <c r="Z1075" s="68"/>
      <c r="AA1075" s="68"/>
      <c r="AB1075" s="68"/>
      <c r="AC1075" s="68"/>
      <c r="AD1075" s="68"/>
      <c r="AE1075" s="68"/>
      <c r="AJ1075" s="1"/>
      <c r="AK1075" s="1"/>
      <c r="AQ1075" s="1"/>
    </row>
    <row r="1076" spans="1:43" s="3" customFormat="1">
      <c r="A1076" s="205"/>
      <c r="B1076" s="1"/>
      <c r="C1076" s="7"/>
      <c r="D1076" s="8"/>
      <c r="E1076" s="8"/>
      <c r="F1076" s="8"/>
      <c r="G1076" s="8"/>
      <c r="H1076" s="8"/>
      <c r="I1076" s="8"/>
      <c r="J1076" s="8"/>
      <c r="K1076" s="9"/>
      <c r="L1076" s="8"/>
      <c r="M1076" s="8"/>
      <c r="N1076" s="8"/>
      <c r="O1076" s="8"/>
      <c r="P1076" s="8"/>
      <c r="Q1076" s="8"/>
      <c r="R1076" s="9"/>
      <c r="S1076" s="8"/>
      <c r="T1076" s="1"/>
      <c r="U1076" s="68"/>
      <c r="V1076" s="68"/>
      <c r="W1076" s="68"/>
      <c r="X1076" s="68"/>
      <c r="Y1076" s="68"/>
      <c r="Z1076" s="68"/>
      <c r="AA1076" s="68"/>
      <c r="AB1076" s="68"/>
      <c r="AC1076" s="68"/>
      <c r="AD1076" s="68"/>
      <c r="AE1076" s="68"/>
      <c r="AJ1076" s="1"/>
      <c r="AK1076" s="1"/>
      <c r="AQ1076" s="1"/>
    </row>
    <row r="1077" spans="1:43" s="3" customFormat="1">
      <c r="A1077" s="205"/>
      <c r="B1077" s="1"/>
      <c r="C1077" s="7"/>
      <c r="D1077" s="8"/>
      <c r="E1077" s="8"/>
      <c r="F1077" s="8"/>
      <c r="G1077" s="8"/>
      <c r="H1077" s="8"/>
      <c r="I1077" s="8"/>
      <c r="J1077" s="8"/>
      <c r="K1077" s="9"/>
      <c r="L1077" s="8"/>
      <c r="M1077" s="8"/>
      <c r="N1077" s="8"/>
      <c r="O1077" s="8"/>
      <c r="P1077" s="8"/>
      <c r="Q1077" s="8"/>
      <c r="R1077" s="9"/>
      <c r="S1077" s="8"/>
      <c r="T1077" s="1"/>
      <c r="U1077" s="68"/>
      <c r="V1077" s="68"/>
      <c r="W1077" s="68"/>
      <c r="X1077" s="68"/>
      <c r="Y1077" s="68"/>
      <c r="Z1077" s="68"/>
      <c r="AA1077" s="68"/>
      <c r="AB1077" s="68"/>
      <c r="AC1077" s="68"/>
      <c r="AD1077" s="68"/>
      <c r="AE1077" s="68"/>
      <c r="AJ1077" s="1"/>
      <c r="AK1077" s="1"/>
      <c r="AQ1077" s="1"/>
    </row>
    <row r="1078" spans="1:43" s="3" customFormat="1">
      <c r="A1078" s="205"/>
      <c r="B1078" s="1"/>
      <c r="C1078" s="7"/>
      <c r="D1078" s="8"/>
      <c r="E1078" s="8"/>
      <c r="F1078" s="8"/>
      <c r="G1078" s="8"/>
      <c r="H1078" s="8"/>
      <c r="I1078" s="8"/>
      <c r="J1078" s="8"/>
      <c r="K1078" s="9"/>
      <c r="L1078" s="8"/>
      <c r="M1078" s="8"/>
      <c r="N1078" s="8"/>
      <c r="O1078" s="8"/>
      <c r="P1078" s="8"/>
      <c r="Q1078" s="8"/>
      <c r="R1078" s="9"/>
      <c r="S1078" s="8"/>
      <c r="T1078" s="1"/>
      <c r="U1078" s="68"/>
      <c r="V1078" s="68"/>
      <c r="W1078" s="68"/>
      <c r="X1078" s="68"/>
      <c r="Y1078" s="68"/>
      <c r="Z1078" s="68"/>
      <c r="AA1078" s="68"/>
      <c r="AB1078" s="68"/>
      <c r="AC1078" s="68"/>
      <c r="AD1078" s="68"/>
      <c r="AE1078" s="68"/>
      <c r="AJ1078" s="1"/>
      <c r="AK1078" s="1"/>
      <c r="AQ1078" s="1"/>
    </row>
    <row r="1079" spans="1:43" s="3" customFormat="1">
      <c r="A1079" s="205"/>
      <c r="B1079" s="1"/>
      <c r="C1079" s="7"/>
      <c r="D1079" s="8"/>
      <c r="E1079" s="8"/>
      <c r="F1079" s="8"/>
      <c r="G1079" s="8"/>
      <c r="H1079" s="8"/>
      <c r="I1079" s="8"/>
      <c r="J1079" s="8"/>
      <c r="K1079" s="9"/>
      <c r="L1079" s="8"/>
      <c r="M1079" s="8"/>
      <c r="N1079" s="8"/>
      <c r="O1079" s="8"/>
      <c r="P1079" s="8"/>
      <c r="Q1079" s="8"/>
      <c r="R1079" s="9"/>
      <c r="S1079" s="8"/>
      <c r="T1079" s="1"/>
      <c r="U1079" s="68"/>
      <c r="V1079" s="68"/>
      <c r="W1079" s="68"/>
      <c r="X1079" s="68"/>
      <c r="Y1079" s="68"/>
      <c r="Z1079" s="68"/>
      <c r="AA1079" s="68"/>
      <c r="AB1079" s="68"/>
      <c r="AC1079" s="68"/>
      <c r="AD1079" s="68"/>
      <c r="AE1079" s="68"/>
      <c r="AJ1079" s="1"/>
      <c r="AK1079" s="1"/>
      <c r="AQ1079" s="1"/>
    </row>
    <row r="1080" spans="1:43" s="3" customFormat="1">
      <c r="A1080" s="205"/>
      <c r="B1080" s="1"/>
      <c r="C1080" s="7"/>
      <c r="D1080" s="8"/>
      <c r="E1080" s="8"/>
      <c r="F1080" s="8"/>
      <c r="G1080" s="8"/>
      <c r="H1080" s="8"/>
      <c r="I1080" s="8"/>
      <c r="J1080" s="8"/>
      <c r="K1080" s="9"/>
      <c r="L1080" s="8"/>
      <c r="M1080" s="8"/>
      <c r="N1080" s="8"/>
      <c r="O1080" s="8"/>
      <c r="P1080" s="8"/>
      <c r="Q1080" s="8"/>
      <c r="R1080" s="9"/>
      <c r="S1080" s="8"/>
      <c r="T1080" s="1"/>
      <c r="U1080" s="68"/>
      <c r="V1080" s="68"/>
      <c r="W1080" s="68"/>
      <c r="X1080" s="68"/>
      <c r="Y1080" s="68"/>
      <c r="Z1080" s="68"/>
      <c r="AA1080" s="68"/>
      <c r="AB1080" s="68"/>
      <c r="AC1080" s="68"/>
      <c r="AD1080" s="68"/>
      <c r="AE1080" s="68"/>
      <c r="AJ1080" s="1"/>
      <c r="AK1080" s="1"/>
      <c r="AQ1080" s="1"/>
    </row>
    <row r="1081" spans="1:43" s="3" customFormat="1">
      <c r="A1081" s="205"/>
      <c r="B1081" s="1"/>
      <c r="C1081" s="7"/>
      <c r="D1081" s="8"/>
      <c r="E1081" s="8"/>
      <c r="F1081" s="8"/>
      <c r="G1081" s="8"/>
      <c r="H1081" s="8"/>
      <c r="I1081" s="8"/>
      <c r="J1081" s="8"/>
      <c r="K1081" s="9"/>
      <c r="L1081" s="8"/>
      <c r="M1081" s="8"/>
      <c r="N1081" s="8"/>
      <c r="O1081" s="8"/>
      <c r="P1081" s="8"/>
      <c r="Q1081" s="8"/>
      <c r="R1081" s="9"/>
      <c r="S1081" s="8"/>
      <c r="T1081" s="1"/>
      <c r="U1081" s="68"/>
      <c r="V1081" s="68"/>
      <c r="W1081" s="68"/>
      <c r="X1081" s="68"/>
      <c r="Y1081" s="68"/>
      <c r="Z1081" s="68"/>
      <c r="AA1081" s="68"/>
      <c r="AB1081" s="68"/>
      <c r="AC1081" s="68"/>
      <c r="AD1081" s="68"/>
      <c r="AE1081" s="68"/>
      <c r="AJ1081" s="1"/>
      <c r="AK1081" s="1"/>
      <c r="AQ1081" s="1"/>
    </row>
    <row r="1082" spans="1:43" s="3" customFormat="1">
      <c r="A1082" s="205"/>
      <c r="B1082" s="1"/>
      <c r="C1082" s="7"/>
      <c r="D1082" s="8"/>
      <c r="E1082" s="8"/>
      <c r="F1082" s="8"/>
      <c r="G1082" s="8"/>
      <c r="H1082" s="8"/>
      <c r="I1082" s="8"/>
      <c r="J1082" s="8"/>
      <c r="K1082" s="9"/>
      <c r="L1082" s="8"/>
      <c r="M1082" s="8"/>
      <c r="N1082" s="8"/>
      <c r="O1082" s="8"/>
      <c r="P1082" s="8"/>
      <c r="Q1082" s="8"/>
      <c r="R1082" s="9"/>
      <c r="S1082" s="8"/>
      <c r="T1082" s="1"/>
      <c r="U1082" s="68"/>
      <c r="V1082" s="68"/>
      <c r="W1082" s="68"/>
      <c r="X1082" s="68"/>
      <c r="Y1082" s="68"/>
      <c r="Z1082" s="68"/>
      <c r="AA1082" s="68"/>
      <c r="AB1082" s="68"/>
      <c r="AC1082" s="68"/>
      <c r="AD1082" s="68"/>
      <c r="AE1082" s="68"/>
      <c r="AJ1082" s="1"/>
      <c r="AK1082" s="1"/>
      <c r="AQ1082" s="1"/>
    </row>
    <row r="1083" spans="1:43" s="3" customFormat="1">
      <c r="A1083" s="205"/>
      <c r="B1083" s="1"/>
      <c r="C1083" s="7"/>
      <c r="D1083" s="8"/>
      <c r="E1083" s="8"/>
      <c r="F1083" s="8"/>
      <c r="G1083" s="8"/>
      <c r="H1083" s="8"/>
      <c r="I1083" s="8"/>
      <c r="J1083" s="8"/>
      <c r="K1083" s="9"/>
      <c r="L1083" s="8"/>
      <c r="M1083" s="8"/>
      <c r="N1083" s="8"/>
      <c r="O1083" s="8"/>
      <c r="P1083" s="8"/>
      <c r="Q1083" s="8"/>
      <c r="R1083" s="9"/>
      <c r="S1083" s="8"/>
      <c r="T1083" s="1"/>
      <c r="U1083" s="68"/>
      <c r="V1083" s="68"/>
      <c r="W1083" s="68"/>
      <c r="X1083" s="68"/>
      <c r="Y1083" s="68"/>
      <c r="Z1083" s="68"/>
      <c r="AA1083" s="68"/>
      <c r="AB1083" s="68"/>
      <c r="AC1083" s="68"/>
      <c r="AD1083" s="68"/>
      <c r="AE1083" s="68"/>
      <c r="AJ1083" s="1"/>
      <c r="AK1083" s="1"/>
      <c r="AQ1083" s="1"/>
    </row>
    <row r="1084" spans="1:43" s="3" customFormat="1">
      <c r="A1084" s="205"/>
      <c r="B1084" s="1"/>
      <c r="C1084" s="7"/>
      <c r="D1084" s="8"/>
      <c r="E1084" s="8"/>
      <c r="F1084" s="8"/>
      <c r="G1084" s="8"/>
      <c r="H1084" s="8"/>
      <c r="I1084" s="8"/>
      <c r="J1084" s="8"/>
      <c r="K1084" s="9"/>
      <c r="L1084" s="8"/>
      <c r="M1084" s="8"/>
      <c r="N1084" s="8"/>
      <c r="O1084" s="8"/>
      <c r="P1084" s="8"/>
      <c r="Q1084" s="8"/>
      <c r="R1084" s="9"/>
      <c r="S1084" s="8"/>
      <c r="T1084" s="1"/>
      <c r="U1084" s="68"/>
      <c r="V1084" s="68"/>
      <c r="W1084" s="68"/>
      <c r="X1084" s="68"/>
      <c r="Y1084" s="68"/>
      <c r="Z1084" s="68"/>
      <c r="AA1084" s="68"/>
      <c r="AB1084" s="68"/>
      <c r="AC1084" s="68"/>
      <c r="AD1084" s="68"/>
      <c r="AE1084" s="68"/>
      <c r="AJ1084" s="1"/>
      <c r="AK1084" s="1"/>
      <c r="AQ1084" s="1"/>
    </row>
    <row r="1085" spans="1:43" s="3" customFormat="1">
      <c r="A1085" s="205"/>
      <c r="B1085" s="1"/>
      <c r="C1085" s="7"/>
      <c r="D1085" s="8"/>
      <c r="E1085" s="8"/>
      <c r="F1085" s="8"/>
      <c r="G1085" s="8"/>
      <c r="H1085" s="8"/>
      <c r="I1085" s="8"/>
      <c r="J1085" s="8"/>
      <c r="K1085" s="9"/>
      <c r="L1085" s="8"/>
      <c r="M1085" s="8"/>
      <c r="N1085" s="8"/>
      <c r="O1085" s="8"/>
      <c r="P1085" s="8"/>
      <c r="Q1085" s="8"/>
      <c r="R1085" s="9"/>
      <c r="S1085" s="8"/>
      <c r="T1085" s="1"/>
      <c r="U1085" s="68"/>
      <c r="V1085" s="68"/>
      <c r="W1085" s="68"/>
      <c r="X1085" s="68"/>
      <c r="Y1085" s="68"/>
      <c r="Z1085" s="68"/>
      <c r="AA1085" s="68"/>
      <c r="AB1085" s="68"/>
      <c r="AC1085" s="68"/>
      <c r="AD1085" s="68"/>
      <c r="AE1085" s="68"/>
      <c r="AJ1085" s="1"/>
      <c r="AK1085" s="1"/>
      <c r="AQ1085" s="1"/>
    </row>
    <row r="1086" spans="1:43" s="3" customFormat="1">
      <c r="A1086" s="205"/>
      <c r="B1086" s="1"/>
      <c r="C1086" s="7"/>
      <c r="D1086" s="8"/>
      <c r="E1086" s="8"/>
      <c r="F1086" s="8"/>
      <c r="G1086" s="8"/>
      <c r="H1086" s="8"/>
      <c r="I1086" s="8"/>
      <c r="J1086" s="8"/>
      <c r="K1086" s="9"/>
      <c r="L1086" s="8"/>
      <c r="M1086" s="8"/>
      <c r="N1086" s="8"/>
      <c r="O1086" s="8"/>
      <c r="P1086" s="8"/>
      <c r="Q1086" s="8"/>
      <c r="R1086" s="9"/>
      <c r="S1086" s="8"/>
      <c r="T1086" s="1"/>
      <c r="U1086" s="68"/>
      <c r="V1086" s="68"/>
      <c r="W1086" s="68"/>
      <c r="X1086" s="68"/>
      <c r="Y1086" s="68"/>
      <c r="Z1086" s="68"/>
      <c r="AA1086" s="68"/>
      <c r="AB1086" s="68"/>
      <c r="AC1086" s="68"/>
      <c r="AD1086" s="68"/>
      <c r="AE1086" s="68"/>
      <c r="AJ1086" s="1"/>
      <c r="AK1086" s="1"/>
      <c r="AQ1086" s="1"/>
    </row>
    <row r="1087" spans="1:43" s="3" customFormat="1">
      <c r="A1087" s="205"/>
      <c r="B1087" s="1"/>
      <c r="C1087" s="7"/>
      <c r="D1087" s="8"/>
      <c r="E1087" s="8"/>
      <c r="F1087" s="8"/>
      <c r="G1087" s="8"/>
      <c r="H1087" s="8"/>
      <c r="I1087" s="8"/>
      <c r="J1087" s="8"/>
      <c r="K1087" s="9"/>
      <c r="L1087" s="8"/>
      <c r="M1087" s="8"/>
      <c r="N1087" s="8"/>
      <c r="O1087" s="8"/>
      <c r="P1087" s="8"/>
      <c r="Q1087" s="8"/>
      <c r="R1087" s="9"/>
      <c r="S1087" s="8"/>
      <c r="T1087" s="1"/>
      <c r="U1087" s="68"/>
      <c r="V1087" s="68"/>
      <c r="W1087" s="68"/>
      <c r="X1087" s="68"/>
      <c r="Y1087" s="68"/>
      <c r="Z1087" s="68"/>
      <c r="AA1087" s="68"/>
      <c r="AB1087" s="68"/>
      <c r="AC1087" s="68"/>
      <c r="AD1087" s="68"/>
      <c r="AE1087" s="68"/>
      <c r="AJ1087" s="1"/>
      <c r="AK1087" s="1"/>
      <c r="AQ1087" s="1"/>
    </row>
    <row r="1088" spans="1:43" s="3" customFormat="1">
      <c r="A1088" s="205"/>
      <c r="B1088" s="1"/>
      <c r="C1088" s="7"/>
      <c r="D1088" s="8"/>
      <c r="E1088" s="8"/>
      <c r="F1088" s="8"/>
      <c r="G1088" s="8"/>
      <c r="H1088" s="8"/>
      <c r="I1088" s="8"/>
      <c r="J1088" s="8"/>
      <c r="K1088" s="9"/>
      <c r="L1088" s="8"/>
      <c r="M1088" s="8"/>
      <c r="N1088" s="8"/>
      <c r="O1088" s="8"/>
      <c r="P1088" s="8"/>
      <c r="Q1088" s="8"/>
      <c r="R1088" s="9"/>
      <c r="S1088" s="8"/>
      <c r="T1088" s="1"/>
      <c r="U1088" s="68"/>
      <c r="V1088" s="68"/>
      <c r="W1088" s="68"/>
      <c r="X1088" s="68"/>
      <c r="Y1088" s="68"/>
      <c r="Z1088" s="68"/>
      <c r="AA1088" s="68"/>
      <c r="AB1088" s="68"/>
      <c r="AC1088" s="68"/>
      <c r="AD1088" s="68"/>
      <c r="AE1088" s="68"/>
      <c r="AJ1088" s="1"/>
      <c r="AK1088" s="1"/>
      <c r="AQ1088" s="1"/>
    </row>
    <row r="1089" spans="1:43" s="3" customFormat="1">
      <c r="A1089" s="205"/>
      <c r="B1089" s="1"/>
      <c r="C1089" s="7"/>
      <c r="D1089" s="8"/>
      <c r="E1089" s="8"/>
      <c r="F1089" s="8"/>
      <c r="G1089" s="8"/>
      <c r="H1089" s="8"/>
      <c r="I1089" s="8"/>
      <c r="J1089" s="8"/>
      <c r="K1089" s="9"/>
      <c r="L1089" s="8"/>
      <c r="M1089" s="8"/>
      <c r="N1089" s="8"/>
      <c r="O1089" s="8"/>
      <c r="P1089" s="8"/>
      <c r="Q1089" s="8"/>
      <c r="R1089" s="9"/>
      <c r="S1089" s="8"/>
      <c r="T1089" s="1"/>
      <c r="U1089" s="68"/>
      <c r="V1089" s="68"/>
      <c r="W1089" s="68"/>
      <c r="X1089" s="68"/>
      <c r="Y1089" s="68"/>
      <c r="Z1089" s="68"/>
      <c r="AA1089" s="68"/>
      <c r="AB1089" s="68"/>
      <c r="AC1089" s="68"/>
      <c r="AD1089" s="68"/>
      <c r="AE1089" s="68"/>
      <c r="AJ1089" s="1"/>
      <c r="AK1089" s="1"/>
      <c r="AQ1089" s="1"/>
    </row>
    <row r="1090" spans="1:43" s="3" customFormat="1">
      <c r="A1090" s="205"/>
      <c r="B1090" s="1"/>
      <c r="C1090" s="7"/>
      <c r="D1090" s="8"/>
      <c r="E1090" s="8"/>
      <c r="F1090" s="8"/>
      <c r="G1090" s="8"/>
      <c r="H1090" s="8"/>
      <c r="I1090" s="8"/>
      <c r="J1090" s="8"/>
      <c r="K1090" s="9"/>
      <c r="L1090" s="8"/>
      <c r="M1090" s="8"/>
      <c r="N1090" s="8"/>
      <c r="O1090" s="8"/>
      <c r="P1090" s="8"/>
      <c r="Q1090" s="8"/>
      <c r="R1090" s="9"/>
      <c r="S1090" s="8"/>
      <c r="T1090" s="1"/>
      <c r="U1090" s="68"/>
      <c r="V1090" s="68"/>
      <c r="W1090" s="68"/>
      <c r="X1090" s="68"/>
      <c r="Y1090" s="68"/>
      <c r="Z1090" s="68"/>
      <c r="AA1090" s="68"/>
      <c r="AB1090" s="68"/>
      <c r="AC1090" s="68"/>
      <c r="AD1090" s="68"/>
      <c r="AE1090" s="68"/>
      <c r="AJ1090" s="1"/>
      <c r="AK1090" s="1"/>
      <c r="AQ1090" s="1"/>
    </row>
    <row r="1091" spans="1:43" s="3" customFormat="1">
      <c r="A1091" s="205"/>
      <c r="B1091" s="1"/>
      <c r="C1091" s="7"/>
      <c r="D1091" s="8"/>
      <c r="E1091" s="8"/>
      <c r="F1091" s="8"/>
      <c r="G1091" s="8"/>
      <c r="H1091" s="8"/>
      <c r="I1091" s="8"/>
      <c r="J1091" s="8"/>
      <c r="K1091" s="9"/>
      <c r="L1091" s="8"/>
      <c r="M1091" s="8"/>
      <c r="N1091" s="8"/>
      <c r="O1091" s="8"/>
      <c r="P1091" s="8"/>
      <c r="Q1091" s="8"/>
      <c r="R1091" s="9"/>
      <c r="S1091" s="8"/>
      <c r="T1091" s="1"/>
      <c r="U1091" s="68"/>
      <c r="V1091" s="68"/>
      <c r="W1091" s="68"/>
      <c r="X1091" s="68"/>
      <c r="Y1091" s="68"/>
      <c r="Z1091" s="68"/>
      <c r="AA1091" s="68"/>
      <c r="AB1091" s="68"/>
      <c r="AC1091" s="68"/>
      <c r="AD1091" s="68"/>
      <c r="AE1091" s="68"/>
      <c r="AJ1091" s="1"/>
      <c r="AK1091" s="1"/>
      <c r="AQ1091" s="1"/>
    </row>
    <row r="1092" spans="1:43" s="3" customFormat="1">
      <c r="A1092" s="205"/>
      <c r="B1092" s="1"/>
      <c r="C1092" s="7"/>
      <c r="D1092" s="8"/>
      <c r="E1092" s="8"/>
      <c r="F1092" s="8"/>
      <c r="G1092" s="8"/>
      <c r="H1092" s="8"/>
      <c r="I1092" s="8"/>
      <c r="J1092" s="8"/>
      <c r="K1092" s="9"/>
      <c r="L1092" s="8"/>
      <c r="M1092" s="8"/>
      <c r="N1092" s="8"/>
      <c r="O1092" s="8"/>
      <c r="P1092" s="8"/>
      <c r="Q1092" s="8"/>
      <c r="R1092" s="9"/>
      <c r="S1092" s="8"/>
      <c r="T1092" s="1"/>
      <c r="U1092" s="68"/>
      <c r="V1092" s="68"/>
      <c r="W1092" s="68"/>
      <c r="X1092" s="68"/>
      <c r="Y1092" s="68"/>
      <c r="Z1092" s="68"/>
      <c r="AA1092" s="68"/>
      <c r="AB1092" s="68"/>
      <c r="AC1092" s="68"/>
      <c r="AD1092" s="68"/>
      <c r="AE1092" s="68"/>
      <c r="AJ1092" s="1"/>
      <c r="AK1092" s="1"/>
      <c r="AQ1092" s="1"/>
    </row>
    <row r="1093" spans="1:43" s="3" customFormat="1">
      <c r="A1093" s="205"/>
      <c r="B1093" s="1"/>
      <c r="C1093" s="7"/>
      <c r="D1093" s="8"/>
      <c r="E1093" s="8"/>
      <c r="F1093" s="8"/>
      <c r="G1093" s="8"/>
      <c r="H1093" s="8"/>
      <c r="I1093" s="8"/>
      <c r="J1093" s="8"/>
      <c r="K1093" s="9"/>
      <c r="L1093" s="8"/>
      <c r="M1093" s="8"/>
      <c r="N1093" s="8"/>
      <c r="O1093" s="8"/>
      <c r="P1093" s="8"/>
      <c r="Q1093" s="8"/>
      <c r="R1093" s="9"/>
      <c r="S1093" s="8"/>
      <c r="T1093" s="1"/>
      <c r="U1093" s="68"/>
      <c r="V1093" s="68"/>
      <c r="W1093" s="68"/>
      <c r="X1093" s="68"/>
      <c r="Y1093" s="68"/>
      <c r="Z1093" s="68"/>
      <c r="AA1093" s="68"/>
      <c r="AB1093" s="68"/>
      <c r="AC1093" s="68"/>
      <c r="AD1093" s="68"/>
      <c r="AE1093" s="68"/>
      <c r="AJ1093" s="1"/>
      <c r="AK1093" s="1"/>
      <c r="AQ1093" s="1"/>
    </row>
    <row r="1094" spans="1:43" s="3" customFormat="1">
      <c r="A1094" s="205"/>
      <c r="B1094" s="1"/>
      <c r="C1094" s="7"/>
      <c r="D1094" s="8"/>
      <c r="E1094" s="8"/>
      <c r="F1094" s="8"/>
      <c r="G1094" s="8"/>
      <c r="H1094" s="8"/>
      <c r="I1094" s="8"/>
      <c r="J1094" s="8"/>
      <c r="K1094" s="9"/>
      <c r="L1094" s="8"/>
      <c r="M1094" s="8"/>
      <c r="N1094" s="8"/>
      <c r="O1094" s="8"/>
      <c r="P1094" s="8"/>
      <c r="Q1094" s="8"/>
      <c r="R1094" s="9"/>
      <c r="S1094" s="8"/>
      <c r="T1094" s="1"/>
      <c r="U1094" s="68"/>
      <c r="V1094" s="68"/>
      <c r="W1094" s="68"/>
      <c r="X1094" s="68"/>
      <c r="Y1094" s="68"/>
      <c r="Z1094" s="68"/>
      <c r="AA1094" s="68"/>
      <c r="AB1094" s="68"/>
      <c r="AC1094" s="68"/>
      <c r="AD1094" s="68"/>
      <c r="AE1094" s="68"/>
      <c r="AJ1094" s="1"/>
      <c r="AK1094" s="1"/>
      <c r="AQ1094" s="1"/>
    </row>
    <row r="1095" spans="1:43" s="3" customFormat="1">
      <c r="A1095" s="205"/>
      <c r="B1095" s="1"/>
      <c r="C1095" s="7"/>
      <c r="D1095" s="8"/>
      <c r="E1095" s="8"/>
      <c r="F1095" s="8"/>
      <c r="G1095" s="8"/>
      <c r="H1095" s="8"/>
      <c r="I1095" s="8"/>
      <c r="J1095" s="8"/>
      <c r="K1095" s="9"/>
      <c r="L1095" s="8"/>
      <c r="M1095" s="8"/>
      <c r="N1095" s="8"/>
      <c r="O1095" s="8"/>
      <c r="P1095" s="8"/>
      <c r="Q1095" s="8"/>
      <c r="R1095" s="9"/>
      <c r="S1095" s="8"/>
      <c r="T1095" s="1"/>
      <c r="U1095" s="68"/>
      <c r="V1095" s="68"/>
      <c r="W1095" s="68"/>
      <c r="X1095" s="68"/>
      <c r="Y1095" s="68"/>
      <c r="Z1095" s="68"/>
      <c r="AA1095" s="68"/>
      <c r="AB1095" s="68"/>
      <c r="AC1095" s="68"/>
      <c r="AD1095" s="68"/>
      <c r="AE1095" s="68"/>
      <c r="AJ1095" s="1"/>
      <c r="AK1095" s="1"/>
      <c r="AQ1095" s="1"/>
    </row>
    <row r="1096" spans="1:43" s="3" customFormat="1">
      <c r="A1096" s="205"/>
      <c r="B1096" s="1"/>
      <c r="C1096" s="7"/>
      <c r="D1096" s="8"/>
      <c r="E1096" s="8"/>
      <c r="F1096" s="8"/>
      <c r="G1096" s="8"/>
      <c r="H1096" s="8"/>
      <c r="I1096" s="8"/>
      <c r="J1096" s="8"/>
      <c r="K1096" s="9"/>
      <c r="L1096" s="8"/>
      <c r="M1096" s="8"/>
      <c r="N1096" s="8"/>
      <c r="O1096" s="8"/>
      <c r="P1096" s="8"/>
      <c r="Q1096" s="8"/>
      <c r="R1096" s="9"/>
      <c r="S1096" s="8"/>
      <c r="T1096" s="1"/>
      <c r="U1096" s="68"/>
      <c r="V1096" s="68"/>
      <c r="W1096" s="68"/>
      <c r="X1096" s="68"/>
      <c r="Y1096" s="68"/>
      <c r="Z1096" s="68"/>
      <c r="AA1096" s="68"/>
      <c r="AB1096" s="68"/>
      <c r="AC1096" s="68"/>
      <c r="AD1096" s="68"/>
      <c r="AE1096" s="68"/>
      <c r="AJ1096" s="1"/>
      <c r="AK1096" s="1"/>
      <c r="AQ1096" s="1"/>
    </row>
    <row r="1097" spans="1:43" s="3" customFormat="1">
      <c r="A1097" s="205"/>
      <c r="B1097" s="1"/>
      <c r="C1097" s="7"/>
      <c r="D1097" s="8"/>
      <c r="E1097" s="8"/>
      <c r="F1097" s="8"/>
      <c r="G1097" s="8"/>
      <c r="H1097" s="8"/>
      <c r="I1097" s="8"/>
      <c r="J1097" s="8"/>
      <c r="K1097" s="9"/>
      <c r="L1097" s="8"/>
      <c r="M1097" s="8"/>
      <c r="N1097" s="8"/>
      <c r="O1097" s="8"/>
      <c r="P1097" s="8"/>
      <c r="Q1097" s="8"/>
      <c r="R1097" s="9"/>
      <c r="S1097" s="8"/>
      <c r="T1097" s="1"/>
      <c r="U1097" s="68"/>
      <c r="V1097" s="68"/>
      <c r="W1097" s="68"/>
      <c r="X1097" s="68"/>
      <c r="Y1097" s="68"/>
      <c r="Z1097" s="68"/>
      <c r="AA1097" s="68"/>
      <c r="AB1097" s="68"/>
      <c r="AC1097" s="68"/>
      <c r="AD1097" s="68"/>
      <c r="AE1097" s="68"/>
      <c r="AJ1097" s="1"/>
      <c r="AK1097" s="1"/>
      <c r="AQ1097" s="1"/>
    </row>
    <row r="1098" spans="1:43" s="3" customFormat="1">
      <c r="A1098" s="205"/>
      <c r="B1098" s="1"/>
      <c r="C1098" s="7"/>
      <c r="D1098" s="8"/>
      <c r="E1098" s="8"/>
      <c r="F1098" s="8"/>
      <c r="G1098" s="8"/>
      <c r="H1098" s="8"/>
      <c r="I1098" s="8"/>
      <c r="J1098" s="8"/>
      <c r="K1098" s="9"/>
      <c r="L1098" s="8"/>
      <c r="M1098" s="8"/>
      <c r="N1098" s="8"/>
      <c r="O1098" s="8"/>
      <c r="P1098" s="8"/>
      <c r="Q1098" s="8"/>
      <c r="R1098" s="9"/>
      <c r="S1098" s="8"/>
      <c r="T1098" s="1"/>
      <c r="U1098" s="68"/>
      <c r="V1098" s="68"/>
      <c r="W1098" s="68"/>
      <c r="X1098" s="68"/>
      <c r="Y1098" s="68"/>
      <c r="Z1098" s="68"/>
      <c r="AA1098" s="68"/>
      <c r="AB1098" s="68"/>
      <c r="AC1098" s="68"/>
      <c r="AD1098" s="68"/>
      <c r="AE1098" s="68"/>
      <c r="AJ1098" s="1"/>
      <c r="AK1098" s="1"/>
      <c r="AQ1098" s="1"/>
    </row>
    <row r="1099" spans="1:43" s="3" customFormat="1">
      <c r="A1099" s="205"/>
      <c r="B1099" s="1"/>
      <c r="C1099" s="7"/>
      <c r="D1099" s="8"/>
      <c r="E1099" s="8"/>
      <c r="F1099" s="8"/>
      <c r="G1099" s="8"/>
      <c r="H1099" s="8"/>
      <c r="I1099" s="8"/>
      <c r="J1099" s="8"/>
      <c r="K1099" s="9"/>
      <c r="L1099" s="8"/>
      <c r="M1099" s="8"/>
      <c r="N1099" s="8"/>
      <c r="O1099" s="8"/>
      <c r="P1099" s="8"/>
      <c r="Q1099" s="8"/>
      <c r="R1099" s="9"/>
      <c r="S1099" s="8"/>
      <c r="T1099" s="1"/>
      <c r="U1099" s="68"/>
      <c r="V1099" s="68"/>
      <c r="W1099" s="68"/>
      <c r="X1099" s="68"/>
      <c r="Y1099" s="68"/>
      <c r="Z1099" s="68"/>
      <c r="AA1099" s="68"/>
      <c r="AB1099" s="68"/>
      <c r="AC1099" s="68"/>
      <c r="AD1099" s="68"/>
      <c r="AE1099" s="68"/>
      <c r="AJ1099" s="1"/>
      <c r="AK1099" s="1"/>
      <c r="AQ1099" s="1"/>
    </row>
    <row r="1100" spans="1:43" s="3" customFormat="1">
      <c r="A1100" s="205"/>
      <c r="B1100" s="1"/>
      <c r="C1100" s="7"/>
      <c r="D1100" s="8"/>
      <c r="E1100" s="8"/>
      <c r="F1100" s="8"/>
      <c r="G1100" s="8"/>
      <c r="H1100" s="8"/>
      <c r="I1100" s="8"/>
      <c r="J1100" s="8"/>
      <c r="K1100" s="9"/>
      <c r="L1100" s="8"/>
      <c r="M1100" s="8"/>
      <c r="N1100" s="8"/>
      <c r="O1100" s="8"/>
      <c r="P1100" s="8"/>
      <c r="Q1100" s="8"/>
      <c r="R1100" s="9"/>
      <c r="S1100" s="8"/>
      <c r="T1100" s="1"/>
      <c r="U1100" s="68"/>
      <c r="V1100" s="68"/>
      <c r="W1100" s="68"/>
      <c r="X1100" s="68"/>
      <c r="Y1100" s="68"/>
      <c r="Z1100" s="68"/>
      <c r="AA1100" s="68"/>
      <c r="AB1100" s="68"/>
      <c r="AC1100" s="68"/>
      <c r="AD1100" s="68"/>
      <c r="AE1100" s="68"/>
      <c r="AJ1100" s="1"/>
      <c r="AK1100" s="1"/>
      <c r="AQ1100" s="1"/>
    </row>
    <row r="1101" spans="1:43" s="3" customFormat="1">
      <c r="A1101" s="205"/>
      <c r="B1101" s="1"/>
      <c r="C1101" s="7"/>
      <c r="D1101" s="8"/>
      <c r="E1101" s="8"/>
      <c r="F1101" s="8"/>
      <c r="G1101" s="8"/>
      <c r="H1101" s="8"/>
      <c r="I1101" s="8"/>
      <c r="J1101" s="8"/>
      <c r="K1101" s="9"/>
      <c r="L1101" s="8"/>
      <c r="M1101" s="8"/>
      <c r="N1101" s="8"/>
      <c r="O1101" s="8"/>
      <c r="P1101" s="8"/>
      <c r="Q1101" s="8"/>
      <c r="R1101" s="9"/>
      <c r="S1101" s="8"/>
      <c r="T1101" s="1"/>
      <c r="U1101" s="68"/>
      <c r="V1101" s="68"/>
      <c r="W1101" s="68"/>
      <c r="X1101" s="68"/>
      <c r="Y1101" s="68"/>
      <c r="Z1101" s="68"/>
      <c r="AA1101" s="68"/>
      <c r="AB1101" s="68"/>
      <c r="AC1101" s="68"/>
      <c r="AD1101" s="68"/>
      <c r="AE1101" s="68"/>
      <c r="AJ1101" s="1"/>
      <c r="AK1101" s="1"/>
      <c r="AQ1101" s="1"/>
    </row>
    <row r="1102" spans="1:43" s="3" customFormat="1">
      <c r="A1102" s="205"/>
      <c r="B1102" s="1"/>
      <c r="C1102" s="7"/>
      <c r="D1102" s="8"/>
      <c r="E1102" s="8"/>
      <c r="F1102" s="8"/>
      <c r="G1102" s="8"/>
      <c r="H1102" s="8"/>
      <c r="I1102" s="8"/>
      <c r="J1102" s="8"/>
      <c r="K1102" s="9"/>
      <c r="L1102" s="8"/>
      <c r="M1102" s="8"/>
      <c r="N1102" s="8"/>
      <c r="O1102" s="8"/>
      <c r="P1102" s="8"/>
      <c r="Q1102" s="8"/>
      <c r="R1102" s="9"/>
      <c r="S1102" s="8"/>
      <c r="T1102" s="1"/>
      <c r="U1102" s="68"/>
      <c r="V1102" s="68"/>
      <c r="W1102" s="68"/>
      <c r="X1102" s="68"/>
      <c r="Y1102" s="68"/>
      <c r="Z1102" s="68"/>
      <c r="AA1102" s="68"/>
      <c r="AB1102" s="68"/>
      <c r="AC1102" s="68"/>
      <c r="AD1102" s="68"/>
      <c r="AE1102" s="68"/>
      <c r="AJ1102" s="1"/>
      <c r="AK1102" s="1"/>
      <c r="AQ1102" s="1"/>
    </row>
    <row r="1103" spans="1:43" s="3" customFormat="1">
      <c r="A1103" s="205"/>
      <c r="B1103" s="1"/>
      <c r="C1103" s="7"/>
      <c r="D1103" s="8"/>
      <c r="E1103" s="8"/>
      <c r="F1103" s="8"/>
      <c r="G1103" s="8"/>
      <c r="H1103" s="8"/>
      <c r="I1103" s="8"/>
      <c r="J1103" s="8"/>
      <c r="K1103" s="9"/>
      <c r="L1103" s="8"/>
      <c r="M1103" s="8"/>
      <c r="N1103" s="8"/>
      <c r="O1103" s="8"/>
      <c r="P1103" s="8"/>
      <c r="Q1103" s="8"/>
      <c r="R1103" s="9"/>
      <c r="S1103" s="8"/>
      <c r="T1103" s="1"/>
      <c r="U1103" s="68"/>
      <c r="V1103" s="68"/>
      <c r="W1103" s="68"/>
      <c r="X1103" s="68"/>
      <c r="Y1103" s="68"/>
      <c r="Z1103" s="68"/>
      <c r="AA1103" s="68"/>
      <c r="AB1103" s="68"/>
      <c r="AC1103" s="68"/>
      <c r="AD1103" s="68"/>
      <c r="AE1103" s="68"/>
      <c r="AJ1103" s="1"/>
      <c r="AK1103" s="1"/>
      <c r="AQ1103" s="1"/>
    </row>
    <row r="1104" spans="1:43" s="3" customFormat="1">
      <c r="A1104" s="205"/>
      <c r="B1104" s="1"/>
      <c r="C1104" s="7"/>
      <c r="D1104" s="8"/>
      <c r="E1104" s="8"/>
      <c r="F1104" s="8"/>
      <c r="G1104" s="8"/>
      <c r="H1104" s="8"/>
      <c r="I1104" s="8"/>
      <c r="J1104" s="8"/>
      <c r="K1104" s="9"/>
      <c r="L1104" s="8"/>
      <c r="M1104" s="8"/>
      <c r="N1104" s="8"/>
      <c r="O1104" s="8"/>
      <c r="P1104" s="8"/>
      <c r="Q1104" s="8"/>
      <c r="R1104" s="9"/>
      <c r="S1104" s="8"/>
      <c r="T1104" s="1"/>
      <c r="U1104" s="68"/>
      <c r="V1104" s="68"/>
      <c r="W1104" s="68"/>
      <c r="X1104" s="68"/>
      <c r="Y1104" s="68"/>
      <c r="Z1104" s="68"/>
      <c r="AA1104" s="68"/>
      <c r="AB1104" s="68"/>
      <c r="AC1104" s="68"/>
      <c r="AD1104" s="68"/>
      <c r="AE1104" s="68"/>
      <c r="AJ1104" s="1"/>
      <c r="AK1104" s="1"/>
      <c r="AQ1104" s="1"/>
    </row>
    <row r="1105" spans="1:43" s="3" customFormat="1">
      <c r="A1105" s="205"/>
      <c r="B1105" s="1"/>
      <c r="C1105" s="7"/>
      <c r="D1105" s="8"/>
      <c r="E1105" s="8"/>
      <c r="F1105" s="8"/>
      <c r="G1105" s="8"/>
      <c r="H1105" s="8"/>
      <c r="I1105" s="8"/>
      <c r="J1105" s="8"/>
      <c r="K1105" s="9"/>
      <c r="L1105" s="8"/>
      <c r="M1105" s="8"/>
      <c r="N1105" s="8"/>
      <c r="O1105" s="8"/>
      <c r="P1105" s="8"/>
      <c r="Q1105" s="8"/>
      <c r="R1105" s="9"/>
      <c r="S1105" s="8"/>
      <c r="T1105" s="1"/>
      <c r="U1105" s="68"/>
      <c r="V1105" s="68"/>
      <c r="W1105" s="68"/>
      <c r="X1105" s="68"/>
      <c r="Y1105" s="68"/>
      <c r="Z1105" s="68"/>
      <c r="AA1105" s="68"/>
      <c r="AB1105" s="68"/>
      <c r="AC1105" s="68"/>
      <c r="AD1105" s="68"/>
      <c r="AE1105" s="68"/>
      <c r="AJ1105" s="1"/>
      <c r="AK1105" s="1"/>
      <c r="AQ1105" s="1"/>
    </row>
    <row r="1106" spans="1:43" s="3" customFormat="1">
      <c r="A1106" s="205"/>
      <c r="B1106" s="1"/>
      <c r="C1106" s="7"/>
      <c r="D1106" s="8"/>
      <c r="E1106" s="8"/>
      <c r="F1106" s="8"/>
      <c r="G1106" s="8"/>
      <c r="H1106" s="8"/>
      <c r="I1106" s="8"/>
      <c r="J1106" s="8"/>
      <c r="K1106" s="9"/>
      <c r="L1106" s="8"/>
      <c r="M1106" s="8"/>
      <c r="N1106" s="8"/>
      <c r="O1106" s="8"/>
      <c r="P1106" s="8"/>
      <c r="Q1106" s="8"/>
      <c r="R1106" s="9"/>
      <c r="S1106" s="8"/>
      <c r="T1106" s="1"/>
      <c r="U1106" s="68"/>
      <c r="V1106" s="68"/>
      <c r="W1106" s="68"/>
      <c r="X1106" s="68"/>
      <c r="Y1106" s="68"/>
      <c r="Z1106" s="68"/>
      <c r="AA1106" s="68"/>
      <c r="AB1106" s="68"/>
      <c r="AC1106" s="68"/>
      <c r="AD1106" s="68"/>
      <c r="AE1106" s="68"/>
      <c r="AJ1106" s="1"/>
      <c r="AK1106" s="1"/>
      <c r="AQ1106" s="1"/>
    </row>
    <row r="1107" spans="1:43" s="3" customFormat="1">
      <c r="A1107" s="205"/>
      <c r="B1107" s="1"/>
      <c r="C1107" s="7"/>
      <c r="D1107" s="8"/>
      <c r="E1107" s="8"/>
      <c r="F1107" s="8"/>
      <c r="G1107" s="8"/>
      <c r="H1107" s="8"/>
      <c r="I1107" s="8"/>
      <c r="J1107" s="8"/>
      <c r="K1107" s="9"/>
      <c r="L1107" s="8"/>
      <c r="M1107" s="8"/>
      <c r="N1107" s="8"/>
      <c r="O1107" s="8"/>
      <c r="P1107" s="8"/>
      <c r="Q1107" s="8"/>
      <c r="R1107" s="9"/>
      <c r="S1107" s="8"/>
      <c r="T1107" s="1"/>
      <c r="U1107" s="68"/>
      <c r="V1107" s="68"/>
      <c r="W1107" s="68"/>
      <c r="X1107" s="68"/>
      <c r="Y1107" s="68"/>
      <c r="Z1107" s="68"/>
      <c r="AA1107" s="68"/>
      <c r="AB1107" s="68"/>
      <c r="AC1107" s="68"/>
      <c r="AD1107" s="68"/>
      <c r="AE1107" s="68"/>
      <c r="AJ1107" s="1"/>
      <c r="AK1107" s="1"/>
      <c r="AQ1107" s="1"/>
    </row>
    <row r="1108" spans="1:43" s="3" customFormat="1">
      <c r="A1108" s="205"/>
      <c r="B1108" s="1"/>
      <c r="C1108" s="7"/>
      <c r="D1108" s="8"/>
      <c r="E1108" s="8"/>
      <c r="F1108" s="8"/>
      <c r="G1108" s="8"/>
      <c r="H1108" s="8"/>
      <c r="I1108" s="8"/>
      <c r="J1108" s="8"/>
      <c r="K1108" s="9"/>
      <c r="L1108" s="8"/>
      <c r="M1108" s="8"/>
      <c r="N1108" s="8"/>
      <c r="O1108" s="8"/>
      <c r="P1108" s="8"/>
      <c r="Q1108" s="8"/>
      <c r="R1108" s="9"/>
      <c r="S1108" s="8"/>
      <c r="T1108" s="1"/>
      <c r="U1108" s="68"/>
      <c r="V1108" s="68"/>
      <c r="W1108" s="68"/>
      <c r="X1108" s="68"/>
      <c r="Y1108" s="68"/>
      <c r="Z1108" s="68"/>
      <c r="AA1108" s="68"/>
      <c r="AB1108" s="68"/>
      <c r="AC1108" s="68"/>
      <c r="AD1108" s="68"/>
      <c r="AE1108" s="68"/>
      <c r="AJ1108" s="1"/>
      <c r="AK1108" s="1"/>
      <c r="AQ1108" s="1"/>
    </row>
    <row r="1109" spans="1:43" s="3" customFormat="1">
      <c r="A1109" s="205"/>
      <c r="B1109" s="1"/>
      <c r="C1109" s="7"/>
      <c r="D1109" s="8"/>
      <c r="E1109" s="8"/>
      <c r="F1109" s="8"/>
      <c r="G1109" s="8"/>
      <c r="H1109" s="8"/>
      <c r="I1109" s="8"/>
      <c r="J1109" s="8"/>
      <c r="K1109" s="9"/>
      <c r="L1109" s="8"/>
      <c r="M1109" s="8"/>
      <c r="N1109" s="8"/>
      <c r="O1109" s="8"/>
      <c r="P1109" s="8"/>
      <c r="Q1109" s="8"/>
      <c r="R1109" s="9"/>
      <c r="S1109" s="8"/>
      <c r="T1109" s="1"/>
      <c r="U1109" s="68"/>
      <c r="V1109" s="68"/>
      <c r="W1109" s="68"/>
      <c r="X1109" s="68"/>
      <c r="Y1109" s="68"/>
      <c r="Z1109" s="68"/>
      <c r="AA1109" s="68"/>
      <c r="AB1109" s="68"/>
      <c r="AC1109" s="68"/>
      <c r="AD1109" s="68"/>
      <c r="AE1109" s="68"/>
      <c r="AJ1109" s="1"/>
      <c r="AK1109" s="1"/>
      <c r="AQ1109" s="1"/>
    </row>
    <row r="1110" spans="1:43" s="3" customFormat="1">
      <c r="A1110" s="205"/>
      <c r="B1110" s="1"/>
      <c r="C1110" s="7"/>
      <c r="D1110" s="8"/>
      <c r="E1110" s="8"/>
      <c r="F1110" s="8"/>
      <c r="G1110" s="8"/>
      <c r="H1110" s="8"/>
      <c r="I1110" s="8"/>
      <c r="J1110" s="8"/>
      <c r="K1110" s="9"/>
      <c r="L1110" s="8"/>
      <c r="M1110" s="8"/>
      <c r="N1110" s="8"/>
      <c r="O1110" s="8"/>
      <c r="P1110" s="8"/>
      <c r="Q1110" s="8"/>
      <c r="R1110" s="9"/>
      <c r="S1110" s="8"/>
      <c r="T1110" s="1"/>
      <c r="U1110" s="68"/>
      <c r="V1110" s="68"/>
      <c r="W1110" s="68"/>
      <c r="X1110" s="68"/>
      <c r="Y1110" s="68"/>
      <c r="Z1110" s="68"/>
      <c r="AA1110" s="68"/>
      <c r="AB1110" s="68"/>
      <c r="AC1110" s="68"/>
      <c r="AD1110" s="68"/>
      <c r="AE1110" s="68"/>
      <c r="AJ1110" s="1"/>
      <c r="AK1110" s="1"/>
      <c r="AQ1110" s="1"/>
    </row>
    <row r="1111" spans="1:43" s="3" customFormat="1">
      <c r="A1111" s="205"/>
      <c r="B1111" s="1"/>
      <c r="C1111" s="7"/>
      <c r="D1111" s="8"/>
      <c r="E1111" s="8"/>
      <c r="F1111" s="8"/>
      <c r="G1111" s="8"/>
      <c r="H1111" s="8"/>
      <c r="I1111" s="8"/>
      <c r="J1111" s="8"/>
      <c r="K1111" s="9"/>
      <c r="L1111" s="8"/>
      <c r="M1111" s="8"/>
      <c r="N1111" s="8"/>
      <c r="O1111" s="8"/>
      <c r="P1111" s="8"/>
      <c r="Q1111" s="8"/>
      <c r="R1111" s="9"/>
      <c r="S1111" s="8"/>
      <c r="T1111" s="1"/>
      <c r="U1111" s="68"/>
      <c r="V1111" s="68"/>
      <c r="W1111" s="68"/>
      <c r="X1111" s="68"/>
      <c r="Y1111" s="68"/>
      <c r="Z1111" s="68"/>
      <c r="AA1111" s="68"/>
      <c r="AB1111" s="68"/>
      <c r="AC1111" s="68"/>
      <c r="AD1111" s="68"/>
      <c r="AE1111" s="68"/>
      <c r="AJ1111" s="1"/>
      <c r="AK1111" s="1"/>
      <c r="AQ1111" s="1"/>
    </row>
    <row r="1112" spans="1:43" s="3" customFormat="1">
      <c r="A1112" s="205"/>
      <c r="B1112" s="1"/>
      <c r="C1112" s="7"/>
      <c r="D1112" s="8"/>
      <c r="E1112" s="8"/>
      <c r="F1112" s="8"/>
      <c r="G1112" s="8"/>
      <c r="H1112" s="8"/>
      <c r="I1112" s="8"/>
      <c r="J1112" s="8"/>
      <c r="K1112" s="9"/>
      <c r="L1112" s="8"/>
      <c r="M1112" s="8"/>
      <c r="N1112" s="8"/>
      <c r="O1112" s="8"/>
      <c r="P1112" s="8"/>
      <c r="Q1112" s="8"/>
      <c r="R1112" s="9"/>
      <c r="S1112" s="8"/>
      <c r="T1112" s="1"/>
      <c r="U1112" s="68"/>
      <c r="V1112" s="68"/>
      <c r="W1112" s="68"/>
      <c r="X1112" s="68"/>
      <c r="Y1112" s="68"/>
      <c r="Z1112" s="68"/>
      <c r="AA1112" s="68"/>
      <c r="AB1112" s="68"/>
      <c r="AC1112" s="68"/>
      <c r="AD1112" s="68"/>
      <c r="AE1112" s="68"/>
      <c r="AJ1112" s="1"/>
      <c r="AK1112" s="1"/>
      <c r="AQ1112" s="1"/>
    </row>
    <row r="1113" spans="1:43" s="3" customFormat="1">
      <c r="A1113" s="205"/>
      <c r="B1113" s="1"/>
      <c r="C1113" s="7"/>
      <c r="D1113" s="8"/>
      <c r="E1113" s="8"/>
      <c r="F1113" s="8"/>
      <c r="G1113" s="8"/>
      <c r="H1113" s="8"/>
      <c r="I1113" s="8"/>
      <c r="J1113" s="8"/>
      <c r="K1113" s="9"/>
      <c r="L1113" s="8"/>
      <c r="M1113" s="8"/>
      <c r="N1113" s="8"/>
      <c r="O1113" s="8"/>
      <c r="P1113" s="8"/>
      <c r="Q1113" s="8"/>
      <c r="R1113" s="9"/>
      <c r="S1113" s="8"/>
      <c r="T1113" s="1"/>
      <c r="U1113" s="68"/>
      <c r="V1113" s="68"/>
      <c r="W1113" s="68"/>
      <c r="X1113" s="68"/>
      <c r="Y1113" s="68"/>
      <c r="Z1113" s="68"/>
      <c r="AA1113" s="68"/>
      <c r="AB1113" s="68"/>
      <c r="AC1113" s="68"/>
      <c r="AD1113" s="68"/>
      <c r="AE1113" s="68"/>
      <c r="AJ1113" s="1"/>
      <c r="AK1113" s="1"/>
      <c r="AQ1113" s="1"/>
    </row>
    <row r="1114" spans="1:43" s="3" customFormat="1">
      <c r="A1114" s="205"/>
      <c r="B1114" s="1"/>
      <c r="C1114" s="7"/>
      <c r="D1114" s="8"/>
      <c r="E1114" s="8"/>
      <c r="F1114" s="8"/>
      <c r="G1114" s="8"/>
      <c r="H1114" s="8"/>
      <c r="I1114" s="8"/>
      <c r="J1114" s="8"/>
      <c r="K1114" s="9"/>
      <c r="L1114" s="8"/>
      <c r="M1114" s="8"/>
      <c r="N1114" s="8"/>
      <c r="O1114" s="8"/>
      <c r="P1114" s="8"/>
      <c r="Q1114" s="8"/>
      <c r="R1114" s="9"/>
      <c r="S1114" s="8"/>
      <c r="T1114" s="1"/>
      <c r="U1114" s="68"/>
      <c r="V1114" s="68"/>
      <c r="W1114" s="68"/>
      <c r="X1114" s="68"/>
      <c r="Y1114" s="68"/>
      <c r="Z1114" s="68"/>
      <c r="AA1114" s="68"/>
      <c r="AB1114" s="68"/>
      <c r="AC1114" s="68"/>
      <c r="AD1114" s="68"/>
      <c r="AE1114" s="68"/>
      <c r="AJ1114" s="1"/>
      <c r="AK1114" s="1"/>
      <c r="AQ1114" s="1"/>
    </row>
    <row r="1115" spans="1:43" s="3" customFormat="1">
      <c r="A1115" s="205"/>
      <c r="B1115" s="1"/>
      <c r="C1115" s="7"/>
      <c r="D1115" s="8"/>
      <c r="E1115" s="8"/>
      <c r="F1115" s="8"/>
      <c r="G1115" s="8"/>
      <c r="H1115" s="8"/>
      <c r="I1115" s="8"/>
      <c r="J1115" s="8"/>
      <c r="K1115" s="9"/>
      <c r="L1115" s="8"/>
      <c r="M1115" s="8"/>
      <c r="N1115" s="8"/>
      <c r="O1115" s="8"/>
      <c r="P1115" s="8"/>
      <c r="Q1115" s="8"/>
      <c r="R1115" s="9"/>
      <c r="S1115" s="8"/>
      <c r="T1115" s="1"/>
      <c r="U1115" s="68"/>
      <c r="V1115" s="68"/>
      <c r="W1115" s="68"/>
      <c r="X1115" s="68"/>
      <c r="Y1115" s="68"/>
      <c r="Z1115" s="68"/>
      <c r="AA1115" s="68"/>
      <c r="AB1115" s="68"/>
      <c r="AC1115" s="68"/>
      <c r="AD1115" s="68"/>
      <c r="AE1115" s="68"/>
      <c r="AJ1115" s="1"/>
      <c r="AK1115" s="1"/>
      <c r="AQ1115" s="1"/>
    </row>
    <row r="1116" spans="1:43" s="3" customFormat="1">
      <c r="A1116" s="205"/>
      <c r="B1116" s="1"/>
      <c r="C1116" s="7"/>
      <c r="D1116" s="8"/>
      <c r="E1116" s="8"/>
      <c r="F1116" s="8"/>
      <c r="G1116" s="8"/>
      <c r="H1116" s="8"/>
      <c r="I1116" s="8"/>
      <c r="J1116" s="8"/>
      <c r="K1116" s="9"/>
      <c r="L1116" s="8"/>
      <c r="M1116" s="8"/>
      <c r="N1116" s="8"/>
      <c r="O1116" s="8"/>
      <c r="P1116" s="8"/>
      <c r="Q1116" s="8"/>
      <c r="R1116" s="9"/>
      <c r="S1116" s="8"/>
      <c r="T1116" s="1"/>
      <c r="U1116" s="68"/>
      <c r="V1116" s="68"/>
      <c r="W1116" s="68"/>
      <c r="X1116" s="68"/>
      <c r="Y1116" s="68"/>
      <c r="Z1116" s="68"/>
      <c r="AA1116" s="68"/>
      <c r="AB1116" s="68"/>
      <c r="AC1116" s="68"/>
      <c r="AD1116" s="68"/>
      <c r="AE1116" s="68"/>
      <c r="AJ1116" s="1"/>
      <c r="AK1116" s="1"/>
      <c r="AQ1116" s="1"/>
    </row>
    <row r="1117" spans="1:43" s="3" customFormat="1">
      <c r="A1117" s="205"/>
      <c r="B1117" s="1"/>
      <c r="C1117" s="7"/>
      <c r="D1117" s="8"/>
      <c r="E1117" s="8"/>
      <c r="F1117" s="8"/>
      <c r="G1117" s="8"/>
      <c r="H1117" s="8"/>
      <c r="I1117" s="8"/>
      <c r="J1117" s="8"/>
      <c r="K1117" s="9"/>
      <c r="L1117" s="8"/>
      <c r="M1117" s="8"/>
      <c r="N1117" s="8"/>
      <c r="O1117" s="8"/>
      <c r="P1117" s="8"/>
      <c r="Q1117" s="8"/>
      <c r="R1117" s="9"/>
      <c r="S1117" s="8"/>
      <c r="T1117" s="1"/>
      <c r="U1117" s="68"/>
      <c r="V1117" s="68"/>
      <c r="W1117" s="68"/>
      <c r="X1117" s="68"/>
      <c r="Y1117" s="68"/>
      <c r="Z1117" s="68"/>
      <c r="AA1117" s="68"/>
      <c r="AB1117" s="68"/>
      <c r="AC1117" s="68"/>
      <c r="AD1117" s="68"/>
      <c r="AE1117" s="68"/>
      <c r="AJ1117" s="1"/>
      <c r="AK1117" s="1"/>
      <c r="AQ1117" s="1"/>
    </row>
    <row r="1118" spans="1:43" s="3" customFormat="1">
      <c r="A1118" s="205"/>
      <c r="B1118" s="1"/>
      <c r="C1118" s="7"/>
      <c r="D1118" s="8"/>
      <c r="E1118" s="8"/>
      <c r="F1118" s="8"/>
      <c r="G1118" s="8"/>
      <c r="H1118" s="8"/>
      <c r="I1118" s="8"/>
      <c r="J1118" s="8"/>
      <c r="K1118" s="9"/>
      <c r="L1118" s="8"/>
      <c r="M1118" s="8"/>
      <c r="N1118" s="8"/>
      <c r="O1118" s="8"/>
      <c r="P1118" s="8"/>
      <c r="Q1118" s="8"/>
      <c r="R1118" s="9"/>
      <c r="S1118" s="8"/>
      <c r="T1118" s="1"/>
      <c r="U1118" s="68"/>
      <c r="V1118" s="68"/>
      <c r="W1118" s="68"/>
      <c r="X1118" s="68"/>
      <c r="Y1118" s="68"/>
      <c r="Z1118" s="68"/>
      <c r="AA1118" s="68"/>
      <c r="AB1118" s="68"/>
      <c r="AC1118" s="68"/>
      <c r="AD1118" s="68"/>
      <c r="AE1118" s="68"/>
      <c r="AJ1118" s="1"/>
      <c r="AK1118" s="1"/>
      <c r="AQ1118" s="1"/>
    </row>
    <row r="1119" spans="1:43" s="3" customFormat="1">
      <c r="A1119" s="205"/>
      <c r="B1119" s="1"/>
      <c r="C1119" s="7"/>
      <c r="D1119" s="8"/>
      <c r="E1119" s="8"/>
      <c r="F1119" s="8"/>
      <c r="G1119" s="8"/>
      <c r="H1119" s="8"/>
      <c r="I1119" s="8"/>
      <c r="J1119" s="8"/>
      <c r="K1119" s="9"/>
      <c r="L1119" s="8"/>
      <c r="M1119" s="8"/>
      <c r="N1119" s="8"/>
      <c r="O1119" s="8"/>
      <c r="P1119" s="8"/>
      <c r="Q1119" s="8"/>
      <c r="R1119" s="9"/>
      <c r="S1119" s="8"/>
      <c r="T1119" s="1"/>
      <c r="U1119" s="68"/>
      <c r="V1119" s="68"/>
      <c r="W1119" s="68"/>
      <c r="X1119" s="68"/>
      <c r="Y1119" s="68"/>
      <c r="Z1119" s="68"/>
      <c r="AA1119" s="68"/>
      <c r="AB1119" s="68"/>
      <c r="AC1119" s="68"/>
      <c r="AD1119" s="68"/>
      <c r="AE1119" s="68"/>
      <c r="AJ1119" s="1"/>
      <c r="AK1119" s="1"/>
      <c r="AQ1119" s="1"/>
    </row>
    <row r="1120" spans="1:43" s="3" customFormat="1">
      <c r="A1120" s="205"/>
      <c r="B1120" s="1"/>
      <c r="C1120" s="7"/>
      <c r="D1120" s="8"/>
      <c r="E1120" s="8"/>
      <c r="F1120" s="8"/>
      <c r="G1120" s="8"/>
      <c r="H1120" s="8"/>
      <c r="I1120" s="8"/>
      <c r="J1120" s="8"/>
      <c r="K1120" s="9"/>
      <c r="L1120" s="8"/>
      <c r="M1120" s="8"/>
      <c r="N1120" s="8"/>
      <c r="O1120" s="8"/>
      <c r="P1120" s="8"/>
      <c r="Q1120" s="8"/>
      <c r="R1120" s="9"/>
      <c r="S1120" s="8"/>
      <c r="T1120" s="1"/>
      <c r="U1120" s="68"/>
      <c r="V1120" s="68"/>
      <c r="W1120" s="68"/>
      <c r="X1120" s="68"/>
      <c r="Y1120" s="68"/>
      <c r="Z1120" s="68"/>
      <c r="AA1120" s="68"/>
      <c r="AB1120" s="68"/>
      <c r="AC1120" s="68"/>
      <c r="AD1120" s="68"/>
      <c r="AE1120" s="68"/>
      <c r="AJ1120" s="1"/>
      <c r="AK1120" s="1"/>
      <c r="AQ1120" s="1"/>
    </row>
    <row r="1121" spans="1:43" s="3" customFormat="1">
      <c r="A1121" s="205"/>
      <c r="B1121" s="1"/>
      <c r="C1121" s="7"/>
      <c r="D1121" s="8"/>
      <c r="E1121" s="8"/>
      <c r="F1121" s="8"/>
      <c r="G1121" s="8"/>
      <c r="H1121" s="8"/>
      <c r="I1121" s="8"/>
      <c r="J1121" s="8"/>
      <c r="K1121" s="9"/>
      <c r="L1121" s="8"/>
      <c r="M1121" s="8"/>
      <c r="N1121" s="8"/>
      <c r="O1121" s="8"/>
      <c r="P1121" s="8"/>
      <c r="Q1121" s="8"/>
      <c r="R1121" s="9"/>
      <c r="S1121" s="8"/>
      <c r="T1121" s="1"/>
      <c r="U1121" s="68"/>
      <c r="V1121" s="68"/>
      <c r="W1121" s="68"/>
      <c r="X1121" s="68"/>
      <c r="Y1121" s="68"/>
      <c r="Z1121" s="68"/>
      <c r="AA1121" s="68"/>
      <c r="AB1121" s="68"/>
      <c r="AC1121" s="68"/>
      <c r="AD1121" s="68"/>
      <c r="AE1121" s="68"/>
      <c r="AJ1121" s="1"/>
      <c r="AK1121" s="1"/>
      <c r="AQ1121" s="1"/>
    </row>
    <row r="1122" spans="1:43" s="3" customFormat="1">
      <c r="A1122" s="205"/>
      <c r="B1122" s="1"/>
      <c r="C1122" s="7"/>
      <c r="D1122" s="8"/>
      <c r="E1122" s="8"/>
      <c r="F1122" s="8"/>
      <c r="G1122" s="8"/>
      <c r="H1122" s="8"/>
      <c r="I1122" s="8"/>
      <c r="J1122" s="8"/>
      <c r="K1122" s="9"/>
      <c r="L1122" s="8"/>
      <c r="M1122" s="8"/>
      <c r="N1122" s="8"/>
      <c r="O1122" s="8"/>
      <c r="P1122" s="8"/>
      <c r="Q1122" s="8"/>
      <c r="R1122" s="9"/>
      <c r="S1122" s="8"/>
      <c r="T1122" s="1"/>
      <c r="U1122" s="68"/>
      <c r="V1122" s="68"/>
      <c r="W1122" s="68"/>
      <c r="X1122" s="68"/>
      <c r="Y1122" s="68"/>
      <c r="Z1122" s="68"/>
      <c r="AA1122" s="68"/>
      <c r="AB1122" s="68"/>
      <c r="AC1122" s="68"/>
      <c r="AD1122" s="68"/>
      <c r="AE1122" s="68"/>
      <c r="AJ1122" s="1"/>
      <c r="AK1122" s="1"/>
      <c r="AQ1122" s="1"/>
    </row>
    <row r="1123" spans="1:43" s="3" customFormat="1">
      <c r="A1123" s="205"/>
      <c r="B1123" s="1"/>
      <c r="C1123" s="7"/>
      <c r="D1123" s="8"/>
      <c r="E1123" s="8"/>
      <c r="F1123" s="8"/>
      <c r="G1123" s="8"/>
      <c r="H1123" s="8"/>
      <c r="I1123" s="8"/>
      <c r="J1123" s="8"/>
      <c r="K1123" s="9"/>
      <c r="L1123" s="8"/>
      <c r="M1123" s="8"/>
      <c r="N1123" s="8"/>
      <c r="O1123" s="8"/>
      <c r="P1123" s="8"/>
      <c r="Q1123" s="8"/>
      <c r="R1123" s="9"/>
      <c r="S1123" s="8"/>
      <c r="T1123" s="1"/>
      <c r="U1123" s="68"/>
      <c r="V1123" s="68"/>
      <c r="W1123" s="68"/>
      <c r="X1123" s="68"/>
      <c r="Y1123" s="68"/>
      <c r="Z1123" s="68"/>
      <c r="AA1123" s="68"/>
      <c r="AB1123" s="68"/>
      <c r="AC1123" s="68"/>
      <c r="AD1123" s="68"/>
      <c r="AE1123" s="68"/>
      <c r="AJ1123" s="1"/>
      <c r="AK1123" s="1"/>
      <c r="AQ1123" s="1"/>
    </row>
    <row r="1124" spans="1:43" s="3" customFormat="1">
      <c r="A1124" s="205"/>
      <c r="B1124" s="1"/>
      <c r="C1124" s="7"/>
      <c r="D1124" s="8"/>
      <c r="E1124" s="8"/>
      <c r="F1124" s="8"/>
      <c r="G1124" s="8"/>
      <c r="H1124" s="8"/>
      <c r="I1124" s="8"/>
      <c r="J1124" s="8"/>
      <c r="K1124" s="9"/>
      <c r="L1124" s="8"/>
      <c r="M1124" s="8"/>
      <c r="N1124" s="8"/>
      <c r="O1124" s="8"/>
      <c r="P1124" s="8"/>
      <c r="Q1124" s="8"/>
      <c r="R1124" s="9"/>
      <c r="S1124" s="8"/>
      <c r="T1124" s="1"/>
      <c r="U1124" s="68"/>
      <c r="V1124" s="68"/>
      <c r="W1124" s="68"/>
      <c r="X1124" s="68"/>
      <c r="Y1124" s="68"/>
      <c r="Z1124" s="68"/>
      <c r="AA1124" s="68"/>
      <c r="AB1124" s="68"/>
      <c r="AC1124" s="68"/>
      <c r="AD1124" s="68"/>
      <c r="AE1124" s="68"/>
      <c r="AJ1124" s="1"/>
      <c r="AK1124" s="1"/>
      <c r="AQ1124" s="1"/>
    </row>
    <row r="1125" spans="1:43" s="3" customFormat="1">
      <c r="A1125" s="205"/>
      <c r="B1125" s="1"/>
      <c r="C1125" s="7"/>
      <c r="D1125" s="8"/>
      <c r="E1125" s="8"/>
      <c r="F1125" s="8"/>
      <c r="G1125" s="8"/>
      <c r="H1125" s="8"/>
      <c r="I1125" s="8"/>
      <c r="J1125" s="8"/>
      <c r="K1125" s="9"/>
      <c r="L1125" s="8"/>
      <c r="M1125" s="8"/>
      <c r="N1125" s="8"/>
      <c r="O1125" s="8"/>
      <c r="P1125" s="8"/>
      <c r="Q1125" s="8"/>
      <c r="R1125" s="9"/>
      <c r="S1125" s="8"/>
      <c r="T1125" s="1"/>
      <c r="U1125" s="68"/>
      <c r="V1125" s="68"/>
      <c r="W1125" s="68"/>
      <c r="X1125" s="68"/>
      <c r="Y1125" s="68"/>
      <c r="Z1125" s="68"/>
      <c r="AA1125" s="68"/>
      <c r="AB1125" s="68"/>
      <c r="AC1125" s="68"/>
      <c r="AD1125" s="68"/>
      <c r="AE1125" s="68"/>
      <c r="AJ1125" s="1"/>
      <c r="AK1125" s="1"/>
      <c r="AQ1125" s="1"/>
    </row>
    <row r="1126" spans="1:43" s="3" customFormat="1">
      <c r="A1126" s="205"/>
      <c r="B1126" s="1"/>
      <c r="C1126" s="7"/>
      <c r="D1126" s="8"/>
      <c r="E1126" s="8"/>
      <c r="F1126" s="8"/>
      <c r="G1126" s="8"/>
      <c r="H1126" s="8"/>
      <c r="I1126" s="8"/>
      <c r="J1126" s="8"/>
      <c r="K1126" s="9"/>
      <c r="L1126" s="8"/>
      <c r="M1126" s="8"/>
      <c r="N1126" s="8"/>
      <c r="O1126" s="8"/>
      <c r="P1126" s="8"/>
      <c r="Q1126" s="8"/>
      <c r="R1126" s="9"/>
      <c r="S1126" s="8"/>
      <c r="T1126" s="1"/>
      <c r="U1126" s="68"/>
      <c r="V1126" s="68"/>
      <c r="W1126" s="68"/>
      <c r="X1126" s="68"/>
      <c r="Y1126" s="68"/>
      <c r="Z1126" s="68"/>
      <c r="AA1126" s="68"/>
      <c r="AB1126" s="68"/>
      <c r="AC1126" s="68"/>
      <c r="AD1126" s="68"/>
      <c r="AE1126" s="68"/>
      <c r="AJ1126" s="1"/>
      <c r="AK1126" s="1"/>
      <c r="AQ1126" s="1"/>
    </row>
    <row r="1127" spans="1:43" s="3" customFormat="1">
      <c r="A1127" s="205"/>
      <c r="B1127" s="1"/>
      <c r="C1127" s="7"/>
      <c r="D1127" s="8"/>
      <c r="E1127" s="8"/>
      <c r="F1127" s="8"/>
      <c r="G1127" s="8"/>
      <c r="H1127" s="8"/>
      <c r="I1127" s="8"/>
      <c r="J1127" s="8"/>
      <c r="K1127" s="9"/>
      <c r="L1127" s="8"/>
      <c r="M1127" s="8"/>
      <c r="N1127" s="8"/>
      <c r="O1127" s="8"/>
      <c r="P1127" s="8"/>
      <c r="Q1127" s="8"/>
      <c r="R1127" s="9"/>
      <c r="S1127" s="8"/>
      <c r="T1127" s="1"/>
      <c r="U1127" s="68"/>
      <c r="V1127" s="68"/>
      <c r="W1127" s="68"/>
      <c r="X1127" s="68"/>
      <c r="Y1127" s="68"/>
      <c r="Z1127" s="68"/>
      <c r="AA1127" s="68"/>
      <c r="AB1127" s="68"/>
      <c r="AC1127" s="68"/>
      <c r="AD1127" s="68"/>
      <c r="AE1127" s="68"/>
      <c r="AJ1127" s="1"/>
      <c r="AK1127" s="1"/>
      <c r="AQ1127" s="1"/>
    </row>
    <row r="1128" spans="1:43" s="3" customFormat="1">
      <c r="A1128" s="205"/>
      <c r="B1128" s="1"/>
      <c r="C1128" s="7"/>
      <c r="D1128" s="8"/>
      <c r="E1128" s="8"/>
      <c r="F1128" s="8"/>
      <c r="G1128" s="8"/>
      <c r="H1128" s="8"/>
      <c r="I1128" s="8"/>
      <c r="J1128" s="8"/>
      <c r="K1128" s="9"/>
      <c r="L1128" s="8"/>
      <c r="M1128" s="8"/>
      <c r="N1128" s="8"/>
      <c r="O1128" s="8"/>
      <c r="P1128" s="8"/>
      <c r="Q1128" s="8"/>
      <c r="R1128" s="9"/>
      <c r="S1128" s="8"/>
      <c r="T1128" s="1"/>
      <c r="U1128" s="68"/>
      <c r="V1128" s="68"/>
      <c r="W1128" s="68"/>
      <c r="X1128" s="68"/>
      <c r="Y1128" s="68"/>
      <c r="Z1128" s="68"/>
      <c r="AA1128" s="68"/>
      <c r="AB1128" s="68"/>
      <c r="AC1128" s="68"/>
      <c r="AD1128" s="68"/>
      <c r="AE1128" s="68"/>
      <c r="AJ1128" s="1"/>
      <c r="AK1128" s="1"/>
      <c r="AQ1128" s="1"/>
    </row>
    <row r="1129" spans="1:43" s="3" customFormat="1">
      <c r="A1129" s="205"/>
      <c r="B1129" s="1"/>
      <c r="C1129" s="7"/>
      <c r="D1129" s="8"/>
      <c r="E1129" s="8"/>
      <c r="F1129" s="8"/>
      <c r="G1129" s="8"/>
      <c r="H1129" s="8"/>
      <c r="I1129" s="8"/>
      <c r="J1129" s="8"/>
      <c r="K1129" s="9"/>
      <c r="L1129" s="8"/>
      <c r="M1129" s="8"/>
      <c r="N1129" s="8"/>
      <c r="O1129" s="8"/>
      <c r="P1129" s="8"/>
      <c r="Q1129" s="8"/>
      <c r="R1129" s="9"/>
      <c r="S1129" s="8"/>
      <c r="T1129" s="1"/>
      <c r="U1129" s="68"/>
      <c r="V1129" s="68"/>
      <c r="W1129" s="68"/>
      <c r="X1129" s="68"/>
      <c r="Y1129" s="68"/>
      <c r="Z1129" s="68"/>
      <c r="AA1129" s="68"/>
      <c r="AB1129" s="68"/>
      <c r="AC1129" s="68"/>
      <c r="AD1129" s="68"/>
      <c r="AE1129" s="68"/>
      <c r="AJ1129" s="1"/>
      <c r="AK1129" s="1"/>
      <c r="AQ1129" s="1"/>
    </row>
    <row r="1130" spans="1:43" s="3" customFormat="1">
      <c r="A1130" s="205"/>
      <c r="B1130" s="1"/>
      <c r="C1130" s="7"/>
      <c r="D1130" s="8"/>
      <c r="E1130" s="8"/>
      <c r="F1130" s="8"/>
      <c r="G1130" s="8"/>
      <c r="H1130" s="8"/>
      <c r="I1130" s="8"/>
      <c r="J1130" s="8"/>
      <c r="K1130" s="9"/>
      <c r="L1130" s="8"/>
      <c r="M1130" s="8"/>
      <c r="N1130" s="8"/>
      <c r="O1130" s="8"/>
      <c r="P1130" s="8"/>
      <c r="Q1130" s="8"/>
      <c r="R1130" s="9"/>
      <c r="S1130" s="8"/>
      <c r="T1130" s="1"/>
      <c r="U1130" s="68"/>
      <c r="V1130" s="68"/>
      <c r="W1130" s="68"/>
      <c r="X1130" s="68"/>
      <c r="Y1130" s="68"/>
      <c r="Z1130" s="68"/>
      <c r="AA1130" s="68"/>
      <c r="AB1130" s="68"/>
      <c r="AC1130" s="68"/>
      <c r="AD1130" s="68"/>
      <c r="AE1130" s="68"/>
      <c r="AJ1130" s="1"/>
      <c r="AK1130" s="1"/>
      <c r="AQ1130" s="1"/>
    </row>
    <row r="1131" spans="1:43" s="3" customFormat="1">
      <c r="A1131" s="205"/>
      <c r="B1131" s="1"/>
      <c r="C1131" s="7"/>
      <c r="D1131" s="8"/>
      <c r="E1131" s="8"/>
      <c r="F1131" s="8"/>
      <c r="G1131" s="8"/>
      <c r="H1131" s="8"/>
      <c r="I1131" s="8"/>
      <c r="J1131" s="8"/>
      <c r="K1131" s="9"/>
      <c r="L1131" s="8"/>
      <c r="M1131" s="8"/>
      <c r="N1131" s="8"/>
      <c r="O1131" s="8"/>
      <c r="P1131" s="8"/>
      <c r="Q1131" s="8"/>
      <c r="R1131" s="9"/>
      <c r="S1131" s="8"/>
      <c r="T1131" s="1"/>
      <c r="U1131" s="68"/>
      <c r="V1131" s="68"/>
      <c r="W1131" s="68"/>
      <c r="X1131" s="68"/>
      <c r="Y1131" s="68"/>
      <c r="Z1131" s="68"/>
      <c r="AA1131" s="68"/>
      <c r="AB1131" s="68"/>
      <c r="AC1131" s="68"/>
      <c r="AD1131" s="68"/>
      <c r="AE1131" s="68"/>
      <c r="AJ1131" s="1"/>
      <c r="AK1131" s="1"/>
      <c r="AQ1131" s="1"/>
    </row>
    <row r="1132" spans="1:43" s="3" customFormat="1">
      <c r="A1132" s="205"/>
      <c r="B1132" s="1"/>
      <c r="C1132" s="7"/>
      <c r="D1132" s="8"/>
      <c r="E1132" s="8"/>
      <c r="F1132" s="8"/>
      <c r="G1132" s="8"/>
      <c r="H1132" s="8"/>
      <c r="I1132" s="8"/>
      <c r="J1132" s="8"/>
      <c r="K1132" s="9"/>
      <c r="L1132" s="8"/>
      <c r="M1132" s="8"/>
      <c r="N1132" s="8"/>
      <c r="O1132" s="8"/>
      <c r="P1132" s="8"/>
      <c r="Q1132" s="8"/>
      <c r="R1132" s="9"/>
      <c r="S1132" s="8"/>
      <c r="T1132" s="1"/>
      <c r="U1132" s="68"/>
      <c r="V1132" s="68"/>
      <c r="W1132" s="68"/>
      <c r="X1132" s="68"/>
      <c r="Y1132" s="68"/>
      <c r="Z1132" s="68"/>
      <c r="AA1132" s="68"/>
      <c r="AB1132" s="68"/>
      <c r="AC1132" s="68"/>
      <c r="AD1132" s="68"/>
      <c r="AE1132" s="68"/>
      <c r="AJ1132" s="1"/>
      <c r="AK1132" s="1"/>
      <c r="AQ1132" s="1"/>
    </row>
    <row r="1133" spans="1:43" s="3" customFormat="1">
      <c r="A1133" s="205"/>
      <c r="B1133" s="1"/>
      <c r="C1133" s="7"/>
      <c r="D1133" s="8"/>
      <c r="E1133" s="8"/>
      <c r="F1133" s="8"/>
      <c r="G1133" s="8"/>
      <c r="H1133" s="8"/>
      <c r="I1133" s="8"/>
      <c r="J1133" s="8"/>
      <c r="K1133" s="9"/>
      <c r="L1133" s="8"/>
      <c r="M1133" s="8"/>
      <c r="N1133" s="8"/>
      <c r="O1133" s="8"/>
      <c r="P1133" s="8"/>
      <c r="Q1133" s="8"/>
      <c r="R1133" s="9"/>
      <c r="S1133" s="8"/>
      <c r="T1133" s="1"/>
      <c r="U1133" s="68"/>
      <c r="V1133" s="68"/>
      <c r="W1133" s="68"/>
      <c r="X1133" s="68"/>
      <c r="Y1133" s="68"/>
      <c r="Z1133" s="68"/>
      <c r="AA1133" s="68"/>
      <c r="AB1133" s="68"/>
      <c r="AC1133" s="68"/>
      <c r="AD1133" s="68"/>
      <c r="AE1133" s="68"/>
      <c r="AJ1133" s="1"/>
      <c r="AK1133" s="1"/>
      <c r="AQ1133" s="1"/>
    </row>
    <row r="1134" spans="1:43" s="3" customFormat="1">
      <c r="A1134" s="205"/>
      <c r="B1134" s="1"/>
      <c r="C1134" s="7"/>
      <c r="D1134" s="8"/>
      <c r="E1134" s="8"/>
      <c r="F1134" s="8"/>
      <c r="G1134" s="8"/>
      <c r="H1134" s="8"/>
      <c r="I1134" s="8"/>
      <c r="J1134" s="8"/>
      <c r="K1134" s="9"/>
      <c r="L1134" s="8"/>
      <c r="M1134" s="8"/>
      <c r="N1134" s="8"/>
      <c r="O1134" s="8"/>
      <c r="P1134" s="8"/>
      <c r="Q1134" s="8"/>
      <c r="R1134" s="9"/>
      <c r="S1134" s="8"/>
      <c r="T1134" s="1"/>
      <c r="U1134" s="68"/>
      <c r="V1134" s="68"/>
      <c r="W1134" s="68"/>
      <c r="X1134" s="68"/>
      <c r="Y1134" s="68"/>
      <c r="Z1134" s="68"/>
      <c r="AA1134" s="68"/>
      <c r="AB1134" s="68"/>
      <c r="AC1134" s="68"/>
      <c r="AD1134" s="68"/>
      <c r="AE1134" s="68"/>
      <c r="AJ1134" s="1"/>
      <c r="AK1134" s="1"/>
      <c r="AQ1134" s="1"/>
    </row>
    <row r="1135" spans="1:43" s="3" customFormat="1">
      <c r="A1135" s="205"/>
      <c r="B1135" s="1"/>
      <c r="C1135" s="7"/>
      <c r="D1135" s="8"/>
      <c r="E1135" s="8"/>
      <c r="F1135" s="8"/>
      <c r="G1135" s="8"/>
      <c r="H1135" s="8"/>
      <c r="I1135" s="8"/>
      <c r="J1135" s="8"/>
      <c r="K1135" s="9"/>
      <c r="L1135" s="8"/>
      <c r="M1135" s="8"/>
      <c r="N1135" s="8"/>
      <c r="O1135" s="8"/>
      <c r="P1135" s="8"/>
      <c r="Q1135" s="8"/>
      <c r="R1135" s="9"/>
      <c r="S1135" s="8"/>
      <c r="T1135" s="1"/>
      <c r="U1135" s="68"/>
      <c r="V1135" s="68"/>
      <c r="W1135" s="68"/>
      <c r="X1135" s="68"/>
      <c r="Y1135" s="68"/>
      <c r="Z1135" s="68"/>
      <c r="AA1135" s="68"/>
      <c r="AB1135" s="68"/>
      <c r="AC1135" s="68"/>
      <c r="AD1135" s="68"/>
      <c r="AE1135" s="68"/>
      <c r="AJ1135" s="1"/>
      <c r="AK1135" s="1"/>
      <c r="AQ1135" s="1"/>
    </row>
    <row r="1136" spans="1:43" s="3" customFormat="1">
      <c r="A1136" s="205"/>
      <c r="B1136" s="1"/>
      <c r="C1136" s="7"/>
      <c r="D1136" s="8"/>
      <c r="E1136" s="8"/>
      <c r="F1136" s="8"/>
      <c r="G1136" s="8"/>
      <c r="H1136" s="8"/>
      <c r="I1136" s="8"/>
      <c r="J1136" s="8"/>
      <c r="K1136" s="9"/>
      <c r="L1136" s="8"/>
      <c r="M1136" s="8"/>
      <c r="N1136" s="8"/>
      <c r="O1136" s="8"/>
      <c r="P1136" s="8"/>
      <c r="Q1136" s="8"/>
      <c r="R1136" s="9"/>
      <c r="S1136" s="8"/>
      <c r="T1136" s="1"/>
      <c r="U1136" s="68"/>
      <c r="V1136" s="68"/>
      <c r="W1136" s="68"/>
      <c r="X1136" s="68"/>
      <c r="Y1136" s="68"/>
      <c r="Z1136" s="68"/>
      <c r="AA1136" s="68"/>
      <c r="AB1136" s="68"/>
      <c r="AC1136" s="68"/>
      <c r="AD1136" s="68"/>
      <c r="AE1136" s="68"/>
      <c r="AJ1136" s="1"/>
      <c r="AK1136" s="1"/>
      <c r="AQ1136" s="1"/>
    </row>
    <row r="1137" spans="1:43" s="3" customFormat="1">
      <c r="A1137" s="205"/>
      <c r="B1137" s="1"/>
      <c r="C1137" s="7"/>
      <c r="D1137" s="8"/>
      <c r="E1137" s="8"/>
      <c r="F1137" s="8"/>
      <c r="G1137" s="8"/>
      <c r="H1137" s="8"/>
      <c r="I1137" s="8"/>
      <c r="J1137" s="8"/>
      <c r="K1137" s="9"/>
      <c r="L1137" s="8"/>
      <c r="M1137" s="8"/>
      <c r="N1137" s="8"/>
      <c r="O1137" s="8"/>
      <c r="P1137" s="8"/>
      <c r="Q1137" s="8"/>
      <c r="R1137" s="9"/>
      <c r="S1137" s="8"/>
      <c r="T1137" s="1"/>
      <c r="U1137" s="68"/>
      <c r="V1137" s="68"/>
      <c r="W1137" s="68"/>
      <c r="X1137" s="68"/>
      <c r="Y1137" s="68"/>
      <c r="Z1137" s="68"/>
      <c r="AA1137" s="68"/>
      <c r="AB1137" s="68"/>
      <c r="AC1137" s="68"/>
      <c r="AD1137" s="68"/>
      <c r="AE1137" s="68"/>
      <c r="AJ1137" s="1"/>
      <c r="AK1137" s="1"/>
      <c r="AQ1137" s="1"/>
    </row>
    <row r="1138" spans="1:43" s="3" customFormat="1">
      <c r="A1138" s="205"/>
      <c r="B1138" s="1"/>
      <c r="C1138" s="7"/>
      <c r="D1138" s="8"/>
      <c r="E1138" s="8"/>
      <c r="F1138" s="8"/>
      <c r="G1138" s="8"/>
      <c r="H1138" s="8"/>
      <c r="I1138" s="8"/>
      <c r="J1138" s="8"/>
      <c r="K1138" s="9"/>
      <c r="L1138" s="8"/>
      <c r="M1138" s="8"/>
      <c r="N1138" s="8"/>
      <c r="O1138" s="8"/>
      <c r="P1138" s="8"/>
      <c r="Q1138" s="8"/>
      <c r="R1138" s="9"/>
      <c r="S1138" s="8"/>
      <c r="T1138" s="1"/>
      <c r="U1138" s="68"/>
      <c r="V1138" s="68"/>
      <c r="W1138" s="68"/>
      <c r="X1138" s="68"/>
      <c r="Y1138" s="68"/>
      <c r="Z1138" s="68"/>
      <c r="AA1138" s="68"/>
      <c r="AB1138" s="68"/>
      <c r="AC1138" s="68"/>
      <c r="AD1138" s="68"/>
      <c r="AE1138" s="68"/>
      <c r="AJ1138" s="1"/>
      <c r="AK1138" s="1"/>
      <c r="AQ1138" s="1"/>
    </row>
    <row r="1139" spans="1:43" s="3" customFormat="1">
      <c r="A1139" s="205"/>
      <c r="B1139" s="1"/>
      <c r="C1139" s="7"/>
      <c r="D1139" s="8"/>
      <c r="E1139" s="8"/>
      <c r="F1139" s="8"/>
      <c r="G1139" s="8"/>
      <c r="H1139" s="8"/>
      <c r="I1139" s="8"/>
      <c r="J1139" s="8"/>
      <c r="K1139" s="9"/>
      <c r="L1139" s="8"/>
      <c r="M1139" s="8"/>
      <c r="N1139" s="8"/>
      <c r="O1139" s="8"/>
      <c r="P1139" s="8"/>
      <c r="Q1139" s="8"/>
      <c r="R1139" s="9"/>
      <c r="S1139" s="8"/>
      <c r="T1139" s="1"/>
      <c r="U1139" s="68"/>
      <c r="V1139" s="68"/>
      <c r="W1139" s="68"/>
      <c r="X1139" s="68"/>
      <c r="Y1139" s="68"/>
      <c r="Z1139" s="68"/>
      <c r="AA1139" s="68"/>
      <c r="AB1139" s="68"/>
      <c r="AC1139" s="68"/>
      <c r="AD1139" s="68"/>
      <c r="AE1139" s="68"/>
      <c r="AJ1139" s="1"/>
      <c r="AK1139" s="1"/>
      <c r="AQ1139" s="1"/>
    </row>
    <row r="1140" spans="1:43" s="3" customFormat="1">
      <c r="A1140" s="205"/>
      <c r="B1140" s="1"/>
      <c r="C1140" s="7"/>
      <c r="D1140" s="8"/>
      <c r="E1140" s="8"/>
      <c r="F1140" s="8"/>
      <c r="G1140" s="8"/>
      <c r="H1140" s="8"/>
      <c r="I1140" s="8"/>
      <c r="J1140" s="8"/>
      <c r="K1140" s="9"/>
      <c r="L1140" s="8"/>
      <c r="M1140" s="8"/>
      <c r="N1140" s="8"/>
      <c r="O1140" s="8"/>
      <c r="P1140" s="8"/>
      <c r="Q1140" s="8"/>
      <c r="R1140" s="9"/>
      <c r="S1140" s="8"/>
      <c r="T1140" s="1"/>
      <c r="U1140" s="68"/>
      <c r="V1140" s="68"/>
      <c r="W1140" s="68"/>
      <c r="X1140" s="68"/>
      <c r="Y1140" s="68"/>
      <c r="Z1140" s="68"/>
      <c r="AA1140" s="68"/>
      <c r="AB1140" s="68"/>
      <c r="AC1140" s="68"/>
      <c r="AD1140" s="68"/>
      <c r="AE1140" s="68"/>
      <c r="AJ1140" s="1"/>
      <c r="AK1140" s="1"/>
      <c r="AQ1140" s="1"/>
    </row>
    <row r="1141" spans="1:43" s="3" customFormat="1">
      <c r="A1141" s="205"/>
      <c r="B1141" s="1"/>
      <c r="C1141" s="7"/>
      <c r="D1141" s="8"/>
      <c r="E1141" s="8"/>
      <c r="F1141" s="8"/>
      <c r="G1141" s="8"/>
      <c r="H1141" s="8"/>
      <c r="I1141" s="8"/>
      <c r="J1141" s="8"/>
      <c r="K1141" s="9"/>
      <c r="L1141" s="8"/>
      <c r="M1141" s="8"/>
      <c r="N1141" s="8"/>
      <c r="O1141" s="8"/>
      <c r="P1141" s="8"/>
      <c r="Q1141" s="8"/>
      <c r="R1141" s="9"/>
      <c r="S1141" s="8"/>
      <c r="T1141" s="1"/>
      <c r="U1141" s="68"/>
      <c r="V1141" s="68"/>
      <c r="W1141" s="68"/>
      <c r="X1141" s="68"/>
      <c r="Y1141" s="68"/>
      <c r="Z1141" s="68"/>
      <c r="AA1141" s="68"/>
      <c r="AB1141" s="68"/>
      <c r="AC1141" s="68"/>
      <c r="AD1141" s="68"/>
      <c r="AE1141" s="68"/>
      <c r="AJ1141" s="1"/>
      <c r="AK1141" s="1"/>
      <c r="AQ1141" s="1"/>
    </row>
    <row r="1142" spans="1:43" s="3" customFormat="1">
      <c r="A1142" s="205"/>
      <c r="B1142" s="1"/>
      <c r="C1142" s="7"/>
      <c r="D1142" s="8"/>
      <c r="E1142" s="8"/>
      <c r="F1142" s="8"/>
      <c r="G1142" s="8"/>
      <c r="H1142" s="8"/>
      <c r="I1142" s="8"/>
      <c r="J1142" s="8"/>
      <c r="K1142" s="9"/>
      <c r="L1142" s="8"/>
      <c r="M1142" s="8"/>
      <c r="N1142" s="8"/>
      <c r="O1142" s="8"/>
      <c r="P1142" s="8"/>
      <c r="Q1142" s="8"/>
      <c r="R1142" s="9"/>
      <c r="S1142" s="8"/>
      <c r="T1142" s="1"/>
      <c r="U1142" s="68"/>
      <c r="V1142" s="68"/>
      <c r="W1142" s="68"/>
      <c r="X1142" s="68"/>
      <c r="Y1142" s="68"/>
      <c r="Z1142" s="68"/>
      <c r="AA1142" s="68"/>
      <c r="AB1142" s="68"/>
      <c r="AC1142" s="68"/>
      <c r="AD1142" s="68"/>
      <c r="AE1142" s="68"/>
      <c r="AJ1142" s="1"/>
      <c r="AK1142" s="1"/>
      <c r="AQ1142" s="1"/>
    </row>
    <row r="1143" spans="1:43" s="3" customFormat="1">
      <c r="A1143" s="205"/>
      <c r="B1143" s="1"/>
      <c r="C1143" s="7"/>
      <c r="D1143" s="8"/>
      <c r="E1143" s="8"/>
      <c r="F1143" s="8"/>
      <c r="G1143" s="8"/>
      <c r="H1143" s="8"/>
      <c r="I1143" s="8"/>
      <c r="J1143" s="8"/>
      <c r="K1143" s="9"/>
      <c r="L1143" s="8"/>
      <c r="M1143" s="8"/>
      <c r="N1143" s="8"/>
      <c r="O1143" s="8"/>
      <c r="P1143" s="8"/>
      <c r="Q1143" s="8"/>
      <c r="R1143" s="9"/>
      <c r="S1143" s="8"/>
      <c r="T1143" s="1"/>
      <c r="U1143" s="68"/>
      <c r="V1143" s="68"/>
      <c r="W1143" s="68"/>
      <c r="X1143" s="68"/>
      <c r="Y1143" s="68"/>
      <c r="Z1143" s="68"/>
      <c r="AA1143" s="68"/>
      <c r="AB1143" s="68"/>
      <c r="AC1143" s="68"/>
      <c r="AD1143" s="68"/>
      <c r="AE1143" s="68"/>
      <c r="AJ1143" s="1"/>
      <c r="AK1143" s="1"/>
      <c r="AQ1143" s="1"/>
    </row>
    <row r="1144" spans="1:43" s="3" customFormat="1">
      <c r="A1144" s="205"/>
      <c r="B1144" s="1"/>
      <c r="C1144" s="7"/>
      <c r="D1144" s="8"/>
      <c r="E1144" s="8"/>
      <c r="F1144" s="8"/>
      <c r="G1144" s="8"/>
      <c r="H1144" s="8"/>
      <c r="I1144" s="8"/>
      <c r="J1144" s="8"/>
      <c r="K1144" s="9"/>
      <c r="L1144" s="8"/>
      <c r="M1144" s="8"/>
      <c r="N1144" s="8"/>
      <c r="O1144" s="8"/>
      <c r="P1144" s="8"/>
      <c r="Q1144" s="8"/>
      <c r="R1144" s="9"/>
      <c r="S1144" s="8"/>
      <c r="T1144" s="1"/>
      <c r="U1144" s="68"/>
      <c r="V1144" s="68"/>
      <c r="W1144" s="68"/>
      <c r="X1144" s="68"/>
      <c r="Y1144" s="68"/>
      <c r="Z1144" s="68"/>
      <c r="AA1144" s="68"/>
      <c r="AB1144" s="68"/>
      <c r="AC1144" s="68"/>
      <c r="AD1144" s="68"/>
      <c r="AE1144" s="68"/>
      <c r="AJ1144" s="1"/>
      <c r="AK1144" s="1"/>
      <c r="AQ1144" s="1"/>
    </row>
    <row r="1145" spans="1:43" s="3" customFormat="1">
      <c r="A1145" s="205"/>
      <c r="B1145" s="1"/>
      <c r="C1145" s="7"/>
      <c r="D1145" s="8"/>
      <c r="E1145" s="8"/>
      <c r="F1145" s="8"/>
      <c r="G1145" s="8"/>
      <c r="H1145" s="8"/>
      <c r="I1145" s="8"/>
      <c r="J1145" s="8"/>
      <c r="K1145" s="9"/>
      <c r="L1145" s="8"/>
      <c r="M1145" s="8"/>
      <c r="N1145" s="8"/>
      <c r="O1145" s="8"/>
      <c r="P1145" s="8"/>
      <c r="Q1145" s="8"/>
      <c r="R1145" s="9"/>
      <c r="S1145" s="8"/>
      <c r="T1145" s="1"/>
      <c r="U1145" s="68"/>
      <c r="V1145" s="68"/>
      <c r="W1145" s="68"/>
      <c r="X1145" s="68"/>
      <c r="Y1145" s="68"/>
      <c r="Z1145" s="68"/>
      <c r="AA1145" s="68"/>
      <c r="AB1145" s="68"/>
      <c r="AC1145" s="68"/>
      <c r="AD1145" s="68"/>
      <c r="AE1145" s="68"/>
      <c r="AJ1145" s="1"/>
      <c r="AK1145" s="1"/>
      <c r="AQ1145" s="1"/>
    </row>
    <row r="1146" spans="1:43" s="3" customFormat="1">
      <c r="A1146" s="205"/>
      <c r="B1146" s="1"/>
      <c r="C1146" s="7"/>
      <c r="D1146" s="8"/>
      <c r="E1146" s="8"/>
      <c r="F1146" s="8"/>
      <c r="G1146" s="8"/>
      <c r="H1146" s="8"/>
      <c r="I1146" s="8"/>
      <c r="J1146" s="8"/>
      <c r="K1146" s="9"/>
      <c r="L1146" s="8"/>
      <c r="M1146" s="8"/>
      <c r="N1146" s="8"/>
      <c r="O1146" s="8"/>
      <c r="P1146" s="8"/>
      <c r="Q1146" s="8"/>
      <c r="R1146" s="9"/>
      <c r="S1146" s="8"/>
      <c r="T1146" s="1"/>
      <c r="U1146" s="68"/>
      <c r="V1146" s="68"/>
      <c r="W1146" s="68"/>
      <c r="X1146" s="68"/>
      <c r="Y1146" s="68"/>
      <c r="Z1146" s="68"/>
      <c r="AA1146" s="68"/>
      <c r="AB1146" s="68"/>
      <c r="AC1146" s="68"/>
      <c r="AD1146" s="68"/>
      <c r="AE1146" s="68"/>
      <c r="AJ1146" s="1"/>
      <c r="AK1146" s="1"/>
      <c r="AQ1146" s="1"/>
    </row>
    <row r="1147" spans="1:43" s="3" customFormat="1">
      <c r="A1147" s="205"/>
      <c r="B1147" s="1"/>
      <c r="C1147" s="7"/>
      <c r="D1147" s="8"/>
      <c r="E1147" s="8"/>
      <c r="F1147" s="8"/>
      <c r="G1147" s="8"/>
      <c r="H1147" s="8"/>
      <c r="I1147" s="8"/>
      <c r="J1147" s="8"/>
      <c r="K1147" s="9"/>
      <c r="L1147" s="8"/>
      <c r="M1147" s="8"/>
      <c r="N1147" s="8"/>
      <c r="O1147" s="8"/>
      <c r="P1147" s="8"/>
      <c r="Q1147" s="8"/>
      <c r="R1147" s="9"/>
      <c r="S1147" s="8"/>
      <c r="T1147" s="1"/>
      <c r="U1147" s="68"/>
      <c r="V1147" s="68"/>
      <c r="W1147" s="68"/>
      <c r="X1147" s="68"/>
      <c r="Y1147" s="68"/>
      <c r="Z1147" s="68"/>
      <c r="AA1147" s="68"/>
      <c r="AB1147" s="68"/>
      <c r="AC1147" s="68"/>
      <c r="AD1147" s="68"/>
      <c r="AE1147" s="68"/>
      <c r="AJ1147" s="1"/>
      <c r="AK1147" s="1"/>
      <c r="AQ1147" s="1"/>
    </row>
    <row r="1148" spans="1:43" s="3" customFormat="1">
      <c r="A1148" s="205"/>
      <c r="B1148" s="1"/>
      <c r="C1148" s="7"/>
      <c r="D1148" s="8"/>
      <c r="E1148" s="8"/>
      <c r="F1148" s="8"/>
      <c r="G1148" s="8"/>
      <c r="H1148" s="8"/>
      <c r="I1148" s="8"/>
      <c r="J1148" s="8"/>
      <c r="K1148" s="9"/>
      <c r="L1148" s="8"/>
      <c r="M1148" s="8"/>
      <c r="N1148" s="8"/>
      <c r="O1148" s="8"/>
      <c r="P1148" s="8"/>
      <c r="Q1148" s="8"/>
      <c r="R1148" s="9"/>
      <c r="S1148" s="8"/>
      <c r="T1148" s="1"/>
      <c r="U1148" s="68"/>
      <c r="V1148" s="68"/>
      <c r="W1148" s="68"/>
      <c r="X1148" s="68"/>
      <c r="Y1148" s="68"/>
      <c r="Z1148" s="68"/>
      <c r="AA1148" s="68"/>
      <c r="AB1148" s="68"/>
      <c r="AC1148" s="68"/>
      <c r="AD1148" s="68"/>
      <c r="AE1148" s="68"/>
      <c r="AJ1148" s="1"/>
      <c r="AK1148" s="1"/>
      <c r="AQ1148" s="1"/>
    </row>
    <row r="1149" spans="1:43" s="3" customFormat="1">
      <c r="A1149" s="205"/>
      <c r="B1149" s="1"/>
      <c r="C1149" s="7"/>
      <c r="D1149" s="8"/>
      <c r="E1149" s="8"/>
      <c r="F1149" s="8"/>
      <c r="G1149" s="8"/>
      <c r="H1149" s="8"/>
      <c r="I1149" s="8"/>
      <c r="J1149" s="8"/>
      <c r="K1149" s="9"/>
      <c r="L1149" s="8"/>
      <c r="M1149" s="8"/>
      <c r="N1149" s="8"/>
      <c r="O1149" s="8"/>
      <c r="P1149" s="8"/>
      <c r="Q1149" s="8"/>
      <c r="R1149" s="9"/>
      <c r="S1149" s="8"/>
      <c r="T1149" s="1"/>
      <c r="U1149" s="68"/>
      <c r="V1149" s="68"/>
      <c r="W1149" s="68"/>
      <c r="X1149" s="68"/>
      <c r="Y1149" s="68"/>
      <c r="Z1149" s="68"/>
      <c r="AA1149" s="68"/>
      <c r="AB1149" s="68"/>
      <c r="AC1149" s="68"/>
      <c r="AD1149" s="68"/>
      <c r="AE1149" s="68"/>
      <c r="AJ1149" s="1"/>
      <c r="AK1149" s="1"/>
      <c r="AQ1149" s="1"/>
    </row>
    <row r="1150" spans="1:43" s="3" customFormat="1">
      <c r="A1150" s="205"/>
      <c r="B1150" s="1"/>
      <c r="C1150" s="7"/>
      <c r="D1150" s="8"/>
      <c r="E1150" s="8"/>
      <c r="F1150" s="8"/>
      <c r="G1150" s="8"/>
      <c r="H1150" s="8"/>
      <c r="I1150" s="8"/>
      <c r="J1150" s="8"/>
      <c r="K1150" s="9"/>
      <c r="L1150" s="8"/>
      <c r="M1150" s="8"/>
      <c r="N1150" s="8"/>
      <c r="O1150" s="8"/>
      <c r="P1150" s="8"/>
      <c r="Q1150" s="8"/>
      <c r="R1150" s="9"/>
      <c r="S1150" s="8"/>
      <c r="T1150" s="1"/>
      <c r="U1150" s="68"/>
      <c r="V1150" s="68"/>
      <c r="W1150" s="68"/>
      <c r="X1150" s="68"/>
      <c r="Y1150" s="68"/>
      <c r="Z1150" s="68"/>
      <c r="AA1150" s="68"/>
      <c r="AB1150" s="68"/>
      <c r="AC1150" s="68"/>
      <c r="AD1150" s="68"/>
      <c r="AE1150" s="68"/>
      <c r="AJ1150" s="1"/>
      <c r="AK1150" s="1"/>
      <c r="AQ1150" s="1"/>
    </row>
    <row r="1151" spans="1:43" s="3" customFormat="1">
      <c r="A1151" s="205"/>
      <c r="B1151" s="1"/>
      <c r="C1151" s="7"/>
      <c r="D1151" s="8"/>
      <c r="E1151" s="8"/>
      <c r="F1151" s="8"/>
      <c r="G1151" s="8"/>
      <c r="H1151" s="8"/>
      <c r="I1151" s="8"/>
      <c r="J1151" s="8"/>
      <c r="K1151" s="9"/>
      <c r="L1151" s="8"/>
      <c r="M1151" s="8"/>
      <c r="N1151" s="8"/>
      <c r="O1151" s="8"/>
      <c r="P1151" s="8"/>
      <c r="Q1151" s="8"/>
      <c r="R1151" s="9"/>
      <c r="S1151" s="8"/>
      <c r="T1151" s="1"/>
      <c r="U1151" s="68"/>
      <c r="V1151" s="68"/>
      <c r="W1151" s="68"/>
      <c r="X1151" s="68"/>
      <c r="Y1151" s="68"/>
      <c r="Z1151" s="68"/>
      <c r="AA1151" s="68"/>
      <c r="AB1151" s="68"/>
      <c r="AC1151" s="68"/>
      <c r="AD1151" s="68"/>
      <c r="AE1151" s="68"/>
      <c r="AJ1151" s="1"/>
      <c r="AK1151" s="1"/>
      <c r="AQ1151" s="1"/>
    </row>
    <row r="1152" spans="1:43" s="3" customFormat="1">
      <c r="A1152" s="205"/>
      <c r="B1152" s="1"/>
      <c r="C1152" s="7"/>
      <c r="D1152" s="8"/>
      <c r="E1152" s="8"/>
      <c r="F1152" s="8"/>
      <c r="G1152" s="8"/>
      <c r="H1152" s="8"/>
      <c r="I1152" s="8"/>
      <c r="J1152" s="8"/>
      <c r="K1152" s="9"/>
      <c r="L1152" s="8"/>
      <c r="M1152" s="8"/>
      <c r="N1152" s="8"/>
      <c r="O1152" s="8"/>
      <c r="P1152" s="8"/>
      <c r="Q1152" s="8"/>
      <c r="R1152" s="9"/>
      <c r="S1152" s="8"/>
      <c r="T1152" s="1"/>
      <c r="U1152" s="68"/>
      <c r="V1152" s="68"/>
      <c r="W1152" s="68"/>
      <c r="X1152" s="68"/>
      <c r="Y1152" s="68"/>
      <c r="Z1152" s="68"/>
      <c r="AA1152" s="68"/>
      <c r="AB1152" s="68"/>
      <c r="AC1152" s="68"/>
      <c r="AD1152" s="68"/>
      <c r="AE1152" s="68"/>
      <c r="AJ1152" s="1"/>
      <c r="AK1152" s="1"/>
      <c r="AQ1152" s="1"/>
    </row>
    <row r="1153" spans="1:43" s="3" customFormat="1">
      <c r="A1153" s="205"/>
      <c r="B1153" s="1"/>
      <c r="C1153" s="7"/>
      <c r="D1153" s="8"/>
      <c r="E1153" s="8"/>
      <c r="F1153" s="8"/>
      <c r="G1153" s="8"/>
      <c r="H1153" s="8"/>
      <c r="I1153" s="8"/>
      <c r="J1153" s="8"/>
      <c r="K1153" s="9"/>
      <c r="L1153" s="8"/>
      <c r="M1153" s="8"/>
      <c r="N1153" s="8"/>
      <c r="O1153" s="8"/>
      <c r="P1153" s="8"/>
      <c r="Q1153" s="8"/>
      <c r="R1153" s="9"/>
      <c r="S1153" s="8"/>
      <c r="T1153" s="1"/>
      <c r="U1153" s="68"/>
      <c r="V1153" s="68"/>
      <c r="W1153" s="68"/>
      <c r="X1153" s="68"/>
      <c r="Y1153" s="68"/>
      <c r="Z1153" s="68"/>
      <c r="AA1153" s="68"/>
      <c r="AB1153" s="68"/>
      <c r="AC1153" s="68"/>
      <c r="AD1153" s="68"/>
      <c r="AE1153" s="68"/>
      <c r="AJ1153" s="1"/>
      <c r="AK1153" s="1"/>
      <c r="AQ1153" s="1"/>
    </row>
    <row r="1154" spans="1:43" s="3" customFormat="1">
      <c r="A1154" s="205"/>
      <c r="B1154" s="1"/>
      <c r="C1154" s="7"/>
      <c r="D1154" s="8"/>
      <c r="E1154" s="8"/>
      <c r="F1154" s="8"/>
      <c r="G1154" s="8"/>
      <c r="H1154" s="8"/>
      <c r="I1154" s="8"/>
      <c r="J1154" s="8"/>
      <c r="K1154" s="9"/>
      <c r="L1154" s="8"/>
      <c r="M1154" s="8"/>
      <c r="N1154" s="8"/>
      <c r="O1154" s="8"/>
      <c r="P1154" s="8"/>
      <c r="Q1154" s="8"/>
      <c r="R1154" s="9"/>
      <c r="S1154" s="8"/>
      <c r="T1154" s="1"/>
      <c r="U1154" s="68"/>
      <c r="V1154" s="68"/>
      <c r="W1154" s="68"/>
      <c r="X1154" s="68"/>
      <c r="Y1154" s="68"/>
      <c r="Z1154" s="68"/>
      <c r="AA1154" s="68"/>
      <c r="AB1154" s="68"/>
      <c r="AC1154" s="68"/>
      <c r="AD1154" s="68"/>
      <c r="AE1154" s="68"/>
      <c r="AJ1154" s="1"/>
      <c r="AK1154" s="1"/>
      <c r="AQ1154" s="1"/>
    </row>
    <row r="1155" spans="1:43" s="3" customFormat="1">
      <c r="A1155" s="205"/>
      <c r="B1155" s="1"/>
      <c r="C1155" s="7"/>
      <c r="D1155" s="8"/>
      <c r="E1155" s="8"/>
      <c r="F1155" s="8"/>
      <c r="G1155" s="8"/>
      <c r="H1155" s="8"/>
      <c r="I1155" s="8"/>
      <c r="J1155" s="8"/>
      <c r="K1155" s="9"/>
      <c r="L1155" s="8"/>
      <c r="M1155" s="8"/>
      <c r="N1155" s="8"/>
      <c r="O1155" s="8"/>
      <c r="P1155" s="8"/>
      <c r="Q1155" s="8"/>
      <c r="R1155" s="9"/>
      <c r="S1155" s="8"/>
      <c r="T1155" s="1"/>
      <c r="U1155" s="68"/>
      <c r="V1155" s="68"/>
      <c r="W1155" s="68"/>
      <c r="X1155" s="68"/>
      <c r="Y1155" s="68"/>
      <c r="Z1155" s="68"/>
      <c r="AA1155" s="68"/>
      <c r="AB1155" s="68"/>
      <c r="AC1155" s="68"/>
      <c r="AD1155" s="68"/>
      <c r="AE1155" s="68"/>
      <c r="AJ1155" s="1"/>
      <c r="AK1155" s="1"/>
      <c r="AQ1155" s="1"/>
    </row>
    <row r="1156" spans="1:43" s="3" customFormat="1">
      <c r="A1156" s="205"/>
      <c r="B1156" s="1"/>
      <c r="C1156" s="7"/>
      <c r="D1156" s="8"/>
      <c r="E1156" s="8"/>
      <c r="F1156" s="8"/>
      <c r="G1156" s="8"/>
      <c r="H1156" s="8"/>
      <c r="I1156" s="8"/>
      <c r="J1156" s="8"/>
      <c r="K1156" s="9"/>
      <c r="L1156" s="8"/>
      <c r="M1156" s="8"/>
      <c r="N1156" s="8"/>
      <c r="O1156" s="8"/>
      <c r="P1156" s="8"/>
      <c r="Q1156" s="8"/>
      <c r="R1156" s="9"/>
      <c r="S1156" s="8"/>
      <c r="T1156" s="1"/>
      <c r="U1156" s="68"/>
      <c r="V1156" s="68"/>
      <c r="W1156" s="68"/>
      <c r="X1156" s="68"/>
      <c r="Y1156" s="68"/>
      <c r="Z1156" s="68"/>
      <c r="AA1156" s="68"/>
      <c r="AB1156" s="68"/>
      <c r="AC1156" s="68"/>
      <c r="AD1156" s="68"/>
      <c r="AE1156" s="68"/>
      <c r="AJ1156" s="1"/>
      <c r="AK1156" s="1"/>
      <c r="AQ1156" s="1"/>
    </row>
    <row r="1157" spans="1:43" s="3" customFormat="1">
      <c r="A1157" s="205"/>
      <c r="B1157" s="1"/>
      <c r="C1157" s="7"/>
      <c r="D1157" s="8"/>
      <c r="E1157" s="8"/>
      <c r="F1157" s="8"/>
      <c r="G1157" s="8"/>
      <c r="H1157" s="8"/>
      <c r="I1157" s="8"/>
      <c r="J1157" s="8"/>
      <c r="K1157" s="9"/>
      <c r="L1157" s="8"/>
      <c r="M1157" s="8"/>
      <c r="N1157" s="8"/>
      <c r="O1157" s="8"/>
      <c r="P1157" s="8"/>
      <c r="Q1157" s="8"/>
      <c r="R1157" s="9"/>
      <c r="S1157" s="8"/>
      <c r="T1157" s="1"/>
      <c r="U1157" s="68"/>
      <c r="V1157" s="68"/>
      <c r="W1157" s="68"/>
      <c r="X1157" s="68"/>
      <c r="Y1157" s="68"/>
      <c r="Z1157" s="68"/>
      <c r="AA1157" s="68"/>
      <c r="AB1157" s="68"/>
      <c r="AC1157" s="68"/>
      <c r="AD1157" s="68"/>
      <c r="AE1157" s="68"/>
      <c r="AJ1157" s="1"/>
      <c r="AK1157" s="1"/>
      <c r="AQ1157" s="1"/>
    </row>
    <row r="1158" spans="1:43" s="3" customFormat="1">
      <c r="A1158" s="205"/>
      <c r="B1158" s="1"/>
      <c r="C1158" s="7"/>
      <c r="D1158" s="8"/>
      <c r="E1158" s="8"/>
      <c r="F1158" s="8"/>
      <c r="G1158" s="8"/>
      <c r="H1158" s="8"/>
      <c r="I1158" s="8"/>
      <c r="J1158" s="8"/>
      <c r="K1158" s="9"/>
      <c r="L1158" s="8"/>
      <c r="M1158" s="8"/>
      <c r="N1158" s="8"/>
      <c r="O1158" s="8"/>
      <c r="P1158" s="8"/>
      <c r="Q1158" s="8"/>
      <c r="R1158" s="9"/>
      <c r="S1158" s="8"/>
      <c r="T1158" s="1"/>
      <c r="U1158" s="68"/>
      <c r="V1158" s="68"/>
      <c r="W1158" s="68"/>
      <c r="X1158" s="68"/>
      <c r="Y1158" s="68"/>
      <c r="Z1158" s="68"/>
      <c r="AA1158" s="68"/>
      <c r="AB1158" s="68"/>
      <c r="AC1158" s="68"/>
      <c r="AD1158" s="68"/>
      <c r="AE1158" s="68"/>
      <c r="AJ1158" s="1"/>
      <c r="AK1158" s="1"/>
      <c r="AQ1158" s="1"/>
    </row>
    <row r="1159" spans="1:43" s="3" customFormat="1">
      <c r="A1159" s="205"/>
      <c r="B1159" s="1"/>
      <c r="C1159" s="7"/>
      <c r="D1159" s="8"/>
      <c r="E1159" s="8"/>
      <c r="F1159" s="8"/>
      <c r="G1159" s="8"/>
      <c r="H1159" s="8"/>
      <c r="I1159" s="8"/>
      <c r="J1159" s="8"/>
      <c r="K1159" s="9"/>
      <c r="L1159" s="8"/>
      <c r="M1159" s="8"/>
      <c r="N1159" s="8"/>
      <c r="O1159" s="8"/>
      <c r="P1159" s="8"/>
      <c r="Q1159" s="8"/>
      <c r="R1159" s="9"/>
      <c r="S1159" s="8"/>
      <c r="T1159" s="1"/>
      <c r="U1159" s="68"/>
      <c r="V1159" s="68"/>
      <c r="W1159" s="68"/>
      <c r="X1159" s="68"/>
      <c r="Y1159" s="68"/>
      <c r="Z1159" s="68"/>
      <c r="AA1159" s="68"/>
      <c r="AB1159" s="68"/>
      <c r="AC1159" s="68"/>
      <c r="AD1159" s="68"/>
      <c r="AE1159" s="68"/>
      <c r="AJ1159" s="1"/>
      <c r="AK1159" s="1"/>
      <c r="AQ1159" s="1"/>
    </row>
    <row r="1160" spans="1:43" s="3" customFormat="1">
      <c r="A1160" s="205"/>
      <c r="B1160" s="1"/>
      <c r="C1160" s="7"/>
      <c r="D1160" s="8"/>
      <c r="E1160" s="8"/>
      <c r="F1160" s="8"/>
      <c r="G1160" s="8"/>
      <c r="H1160" s="8"/>
      <c r="I1160" s="8"/>
      <c r="J1160" s="8"/>
      <c r="K1160" s="9"/>
      <c r="L1160" s="8"/>
      <c r="M1160" s="8"/>
      <c r="N1160" s="8"/>
      <c r="O1160" s="8"/>
      <c r="P1160" s="8"/>
      <c r="Q1160" s="8"/>
      <c r="R1160" s="9"/>
      <c r="S1160" s="8"/>
      <c r="T1160" s="1"/>
      <c r="U1160" s="68"/>
      <c r="V1160" s="68"/>
      <c r="W1160" s="68"/>
      <c r="X1160" s="68"/>
      <c r="Y1160" s="68"/>
      <c r="Z1160" s="68"/>
      <c r="AA1160" s="68"/>
      <c r="AB1160" s="68"/>
      <c r="AC1160" s="68"/>
      <c r="AD1160" s="68"/>
      <c r="AE1160" s="68"/>
      <c r="AJ1160" s="1"/>
      <c r="AK1160" s="1"/>
      <c r="AQ1160" s="1"/>
    </row>
    <row r="1161" spans="1:43" s="3" customFormat="1">
      <c r="A1161" s="205"/>
      <c r="B1161" s="1"/>
      <c r="C1161" s="7"/>
      <c r="D1161" s="8"/>
      <c r="E1161" s="8"/>
      <c r="F1161" s="8"/>
      <c r="G1161" s="8"/>
      <c r="H1161" s="8"/>
      <c r="I1161" s="8"/>
      <c r="J1161" s="8"/>
      <c r="K1161" s="9"/>
      <c r="L1161" s="8"/>
      <c r="M1161" s="8"/>
      <c r="N1161" s="8"/>
      <c r="O1161" s="8"/>
      <c r="P1161" s="8"/>
      <c r="Q1161" s="8"/>
      <c r="R1161" s="9"/>
      <c r="S1161" s="8"/>
      <c r="T1161" s="1"/>
      <c r="U1161" s="68"/>
      <c r="V1161" s="68"/>
      <c r="W1161" s="68"/>
      <c r="X1161" s="68"/>
      <c r="Y1161" s="68"/>
      <c r="Z1161" s="68"/>
      <c r="AA1161" s="68"/>
      <c r="AB1161" s="68"/>
      <c r="AC1161" s="68"/>
      <c r="AD1161" s="68"/>
      <c r="AE1161" s="68"/>
      <c r="AJ1161" s="1"/>
      <c r="AK1161" s="1"/>
      <c r="AQ1161" s="1"/>
    </row>
    <row r="1162" spans="1:43" s="3" customFormat="1">
      <c r="A1162" s="205"/>
      <c r="B1162" s="1"/>
      <c r="C1162" s="7"/>
      <c r="D1162" s="8"/>
      <c r="E1162" s="8"/>
      <c r="F1162" s="8"/>
      <c r="G1162" s="8"/>
      <c r="H1162" s="8"/>
      <c r="I1162" s="8"/>
      <c r="J1162" s="8"/>
      <c r="K1162" s="9"/>
      <c r="L1162" s="8"/>
      <c r="M1162" s="8"/>
      <c r="N1162" s="8"/>
      <c r="O1162" s="8"/>
      <c r="P1162" s="8"/>
      <c r="Q1162" s="8"/>
      <c r="R1162" s="9"/>
      <c r="S1162" s="8"/>
      <c r="T1162" s="1"/>
      <c r="U1162" s="68"/>
      <c r="V1162" s="68"/>
      <c r="W1162" s="68"/>
      <c r="X1162" s="68"/>
      <c r="Y1162" s="68"/>
      <c r="Z1162" s="68"/>
      <c r="AA1162" s="68"/>
      <c r="AB1162" s="68"/>
      <c r="AC1162" s="68"/>
      <c r="AD1162" s="68"/>
      <c r="AE1162" s="68"/>
      <c r="AJ1162" s="1"/>
      <c r="AK1162" s="1"/>
      <c r="AQ1162" s="1"/>
    </row>
    <row r="1163" spans="1:43" s="3" customFormat="1">
      <c r="A1163" s="205"/>
      <c r="B1163" s="1"/>
      <c r="C1163" s="7"/>
      <c r="D1163" s="8"/>
      <c r="E1163" s="8"/>
      <c r="F1163" s="8"/>
      <c r="G1163" s="8"/>
      <c r="H1163" s="8"/>
      <c r="I1163" s="8"/>
      <c r="J1163" s="8"/>
      <c r="K1163" s="9"/>
      <c r="L1163" s="8"/>
      <c r="M1163" s="8"/>
      <c r="N1163" s="8"/>
      <c r="O1163" s="8"/>
      <c r="P1163" s="8"/>
      <c r="Q1163" s="8"/>
      <c r="R1163" s="9"/>
      <c r="S1163" s="8"/>
      <c r="T1163" s="1"/>
      <c r="U1163" s="68"/>
      <c r="V1163" s="68"/>
      <c r="W1163" s="68"/>
      <c r="X1163" s="68"/>
      <c r="Y1163" s="68"/>
      <c r="Z1163" s="68"/>
      <c r="AA1163" s="68"/>
      <c r="AB1163" s="68"/>
      <c r="AC1163" s="68"/>
      <c r="AD1163" s="68"/>
      <c r="AE1163" s="68"/>
      <c r="AJ1163" s="1"/>
      <c r="AK1163" s="1"/>
      <c r="AQ1163" s="1"/>
    </row>
    <row r="1164" spans="1:43" s="3" customFormat="1">
      <c r="A1164" s="205"/>
      <c r="B1164" s="1"/>
      <c r="C1164" s="7"/>
      <c r="D1164" s="8"/>
      <c r="E1164" s="8"/>
      <c r="F1164" s="8"/>
      <c r="G1164" s="8"/>
      <c r="H1164" s="8"/>
      <c r="I1164" s="8"/>
      <c r="J1164" s="8"/>
      <c r="K1164" s="9"/>
      <c r="L1164" s="8"/>
      <c r="M1164" s="8"/>
      <c r="N1164" s="8"/>
      <c r="O1164" s="8"/>
      <c r="P1164" s="8"/>
      <c r="Q1164" s="8"/>
      <c r="R1164" s="9"/>
      <c r="S1164" s="8"/>
      <c r="T1164" s="1"/>
      <c r="U1164" s="68"/>
      <c r="V1164" s="68"/>
      <c r="W1164" s="68"/>
      <c r="X1164" s="68"/>
      <c r="Y1164" s="68"/>
      <c r="Z1164" s="68"/>
      <c r="AA1164" s="68"/>
      <c r="AB1164" s="68"/>
      <c r="AC1164" s="68"/>
      <c r="AD1164" s="68"/>
      <c r="AE1164" s="68"/>
      <c r="AJ1164" s="1"/>
      <c r="AK1164" s="1"/>
      <c r="AQ1164" s="1"/>
    </row>
    <row r="1165" spans="1:43" s="3" customFormat="1">
      <c r="A1165" s="205"/>
      <c r="B1165" s="1"/>
      <c r="C1165" s="7"/>
      <c r="D1165" s="8"/>
      <c r="E1165" s="8"/>
      <c r="F1165" s="8"/>
      <c r="G1165" s="8"/>
      <c r="H1165" s="8"/>
      <c r="I1165" s="8"/>
      <c r="J1165" s="8"/>
      <c r="K1165" s="9"/>
      <c r="L1165" s="8"/>
      <c r="M1165" s="8"/>
      <c r="N1165" s="8"/>
      <c r="O1165" s="8"/>
      <c r="P1165" s="8"/>
      <c r="Q1165" s="8"/>
      <c r="R1165" s="9"/>
      <c r="S1165" s="8"/>
      <c r="T1165" s="1"/>
      <c r="U1165" s="68"/>
      <c r="V1165" s="68"/>
      <c r="W1165" s="68"/>
      <c r="X1165" s="68"/>
      <c r="Y1165" s="68"/>
      <c r="Z1165" s="68"/>
      <c r="AA1165" s="68"/>
      <c r="AB1165" s="68"/>
      <c r="AC1165" s="68"/>
      <c r="AD1165" s="68"/>
      <c r="AE1165" s="68"/>
      <c r="AJ1165" s="1"/>
      <c r="AK1165" s="1"/>
      <c r="AQ1165" s="1"/>
    </row>
    <row r="1166" spans="1:43" s="3" customFormat="1">
      <c r="A1166" s="205"/>
      <c r="B1166" s="1"/>
      <c r="C1166" s="7"/>
      <c r="D1166" s="8"/>
      <c r="E1166" s="8"/>
      <c r="F1166" s="8"/>
      <c r="G1166" s="8"/>
      <c r="H1166" s="8"/>
      <c r="I1166" s="8"/>
      <c r="J1166" s="8"/>
      <c r="K1166" s="9"/>
      <c r="L1166" s="8"/>
      <c r="M1166" s="8"/>
      <c r="N1166" s="8"/>
      <c r="O1166" s="8"/>
      <c r="P1166" s="8"/>
      <c r="Q1166" s="8"/>
      <c r="R1166" s="9"/>
      <c r="S1166" s="8"/>
      <c r="T1166" s="1"/>
      <c r="U1166" s="68"/>
      <c r="V1166" s="68"/>
      <c r="W1166" s="68"/>
      <c r="X1166" s="68"/>
      <c r="Y1166" s="68"/>
      <c r="Z1166" s="68"/>
      <c r="AA1166" s="68"/>
      <c r="AB1166" s="68"/>
      <c r="AC1166" s="68"/>
      <c r="AD1166" s="68"/>
      <c r="AE1166" s="68"/>
      <c r="AJ1166" s="1"/>
      <c r="AK1166" s="1"/>
      <c r="AQ1166" s="1"/>
    </row>
    <row r="1167" spans="1:43" s="3" customFormat="1">
      <c r="A1167" s="205"/>
      <c r="B1167" s="1"/>
      <c r="C1167" s="7"/>
      <c r="D1167" s="8"/>
      <c r="E1167" s="8"/>
      <c r="F1167" s="8"/>
      <c r="G1167" s="8"/>
      <c r="H1167" s="8"/>
      <c r="I1167" s="8"/>
      <c r="J1167" s="8"/>
      <c r="K1167" s="9"/>
      <c r="L1167" s="8"/>
      <c r="M1167" s="8"/>
      <c r="N1167" s="8"/>
      <c r="O1167" s="8"/>
      <c r="P1167" s="8"/>
      <c r="Q1167" s="8"/>
      <c r="R1167" s="9"/>
      <c r="S1167" s="8"/>
      <c r="T1167" s="1"/>
      <c r="U1167" s="68"/>
      <c r="V1167" s="68"/>
      <c r="W1167" s="68"/>
      <c r="X1167" s="68"/>
      <c r="Y1167" s="68"/>
      <c r="Z1167" s="68"/>
      <c r="AA1167" s="68"/>
      <c r="AB1167" s="68"/>
      <c r="AC1167" s="68"/>
      <c r="AD1167" s="68"/>
      <c r="AE1167" s="68"/>
      <c r="AJ1167" s="1"/>
      <c r="AK1167" s="1"/>
      <c r="AQ1167" s="1"/>
    </row>
    <row r="1168" spans="1:43" s="3" customFormat="1">
      <c r="A1168" s="205"/>
      <c r="B1168" s="1"/>
      <c r="C1168" s="7"/>
      <c r="D1168" s="8"/>
      <c r="E1168" s="8"/>
      <c r="F1168" s="8"/>
      <c r="G1168" s="8"/>
      <c r="H1168" s="8"/>
      <c r="I1168" s="8"/>
      <c r="J1168" s="8"/>
      <c r="K1168" s="9"/>
      <c r="L1168" s="8"/>
      <c r="M1168" s="8"/>
      <c r="N1168" s="8"/>
      <c r="O1168" s="8"/>
      <c r="P1168" s="8"/>
      <c r="Q1168" s="8"/>
      <c r="R1168" s="9"/>
      <c r="S1168" s="8"/>
      <c r="T1168" s="1"/>
      <c r="U1168" s="68"/>
      <c r="V1168" s="68"/>
      <c r="W1168" s="68"/>
      <c r="X1168" s="68"/>
      <c r="Y1168" s="68"/>
      <c r="Z1168" s="68"/>
      <c r="AA1168" s="68"/>
      <c r="AB1168" s="68"/>
      <c r="AC1168" s="68"/>
      <c r="AD1168" s="68"/>
      <c r="AE1168" s="68"/>
      <c r="AJ1168" s="1"/>
      <c r="AK1168" s="1"/>
      <c r="AQ1168" s="1"/>
    </row>
    <row r="1169" spans="1:43" s="3" customFormat="1">
      <c r="A1169" s="205"/>
      <c r="B1169" s="1"/>
      <c r="C1169" s="7"/>
      <c r="D1169" s="8"/>
      <c r="E1169" s="8"/>
      <c r="F1169" s="8"/>
      <c r="G1169" s="8"/>
      <c r="H1169" s="8"/>
      <c r="I1169" s="8"/>
      <c r="J1169" s="8"/>
      <c r="K1169" s="9"/>
      <c r="L1169" s="8"/>
      <c r="M1169" s="8"/>
      <c r="N1169" s="8"/>
      <c r="O1169" s="8"/>
      <c r="P1169" s="8"/>
      <c r="Q1169" s="8"/>
      <c r="R1169" s="9"/>
      <c r="S1169" s="8"/>
      <c r="T1169" s="1"/>
      <c r="U1169" s="68"/>
      <c r="V1169" s="68"/>
      <c r="W1169" s="68"/>
      <c r="X1169" s="68"/>
      <c r="Y1169" s="68"/>
      <c r="Z1169" s="68"/>
      <c r="AA1169" s="68"/>
      <c r="AB1169" s="68"/>
      <c r="AC1169" s="68"/>
      <c r="AD1169" s="68"/>
      <c r="AE1169" s="68"/>
      <c r="AJ1169" s="1"/>
      <c r="AK1169" s="1"/>
      <c r="AQ1169" s="1"/>
    </row>
    <row r="1170" spans="1:43" s="3" customFormat="1">
      <c r="A1170" s="205"/>
      <c r="B1170" s="1"/>
      <c r="C1170" s="7"/>
      <c r="D1170" s="8"/>
      <c r="E1170" s="8"/>
      <c r="F1170" s="8"/>
      <c r="G1170" s="8"/>
      <c r="H1170" s="8"/>
      <c r="I1170" s="8"/>
      <c r="J1170" s="8"/>
      <c r="K1170" s="9"/>
      <c r="L1170" s="8"/>
      <c r="M1170" s="8"/>
      <c r="N1170" s="8"/>
      <c r="O1170" s="8"/>
      <c r="P1170" s="8"/>
      <c r="Q1170" s="8"/>
      <c r="R1170" s="9"/>
      <c r="S1170" s="8"/>
      <c r="T1170" s="1"/>
      <c r="U1170" s="68"/>
      <c r="V1170" s="68"/>
      <c r="W1170" s="68"/>
      <c r="X1170" s="68"/>
      <c r="Y1170" s="68"/>
      <c r="Z1170" s="68"/>
      <c r="AA1170" s="68"/>
      <c r="AB1170" s="68"/>
      <c r="AC1170" s="68"/>
      <c r="AD1170" s="68"/>
      <c r="AE1170" s="68"/>
      <c r="AJ1170" s="1"/>
      <c r="AK1170" s="1"/>
      <c r="AQ1170" s="1"/>
    </row>
    <row r="1171" spans="1:43" s="3" customFormat="1">
      <c r="A1171" s="205"/>
      <c r="B1171" s="1"/>
      <c r="C1171" s="7"/>
      <c r="D1171" s="8"/>
      <c r="E1171" s="8"/>
      <c r="F1171" s="8"/>
      <c r="G1171" s="8"/>
      <c r="H1171" s="8"/>
      <c r="I1171" s="8"/>
      <c r="J1171" s="8"/>
      <c r="K1171" s="9"/>
      <c r="L1171" s="8"/>
      <c r="M1171" s="8"/>
      <c r="N1171" s="8"/>
      <c r="O1171" s="8"/>
      <c r="P1171" s="8"/>
      <c r="Q1171" s="8"/>
      <c r="R1171" s="9"/>
      <c r="S1171" s="8"/>
      <c r="T1171" s="1"/>
      <c r="U1171" s="68"/>
      <c r="V1171" s="68"/>
      <c r="W1171" s="68"/>
      <c r="X1171" s="68"/>
      <c r="Y1171" s="68"/>
      <c r="Z1171" s="68"/>
      <c r="AA1171" s="68"/>
      <c r="AB1171" s="68"/>
      <c r="AC1171" s="68"/>
      <c r="AD1171" s="68"/>
      <c r="AE1171" s="68"/>
      <c r="AJ1171" s="1"/>
      <c r="AK1171" s="1"/>
      <c r="AQ1171" s="1"/>
    </row>
    <row r="1172" spans="1:43" s="3" customFormat="1">
      <c r="A1172" s="205"/>
      <c r="B1172" s="1"/>
      <c r="C1172" s="7"/>
      <c r="D1172" s="8"/>
      <c r="E1172" s="8"/>
      <c r="F1172" s="8"/>
      <c r="G1172" s="8"/>
      <c r="H1172" s="8"/>
      <c r="I1172" s="8"/>
      <c r="J1172" s="8"/>
      <c r="K1172" s="9"/>
      <c r="L1172" s="8"/>
      <c r="M1172" s="8"/>
      <c r="N1172" s="8"/>
      <c r="O1172" s="8"/>
      <c r="P1172" s="8"/>
      <c r="Q1172" s="8"/>
      <c r="R1172" s="9"/>
      <c r="S1172" s="8"/>
      <c r="T1172" s="1"/>
      <c r="U1172" s="68"/>
      <c r="V1172" s="68"/>
      <c r="W1172" s="68"/>
      <c r="X1172" s="68"/>
      <c r="Y1172" s="68"/>
      <c r="Z1172" s="68"/>
      <c r="AA1172" s="68"/>
      <c r="AB1172" s="68"/>
      <c r="AC1172" s="68"/>
      <c r="AD1172" s="68"/>
      <c r="AE1172" s="68"/>
      <c r="AJ1172" s="1"/>
      <c r="AK1172" s="1"/>
      <c r="AQ1172" s="1"/>
    </row>
    <row r="1173" spans="1:43" s="3" customFormat="1">
      <c r="A1173" s="205"/>
      <c r="B1173" s="1"/>
      <c r="C1173" s="7"/>
      <c r="D1173" s="8"/>
      <c r="E1173" s="8"/>
      <c r="F1173" s="8"/>
      <c r="G1173" s="8"/>
      <c r="H1173" s="8"/>
      <c r="I1173" s="8"/>
      <c r="J1173" s="8"/>
      <c r="K1173" s="9"/>
      <c r="L1173" s="8"/>
      <c r="M1173" s="8"/>
      <c r="N1173" s="8"/>
      <c r="O1173" s="8"/>
      <c r="P1173" s="8"/>
      <c r="Q1173" s="8"/>
      <c r="R1173" s="9"/>
      <c r="S1173" s="8"/>
      <c r="T1173" s="1"/>
      <c r="U1173" s="68"/>
      <c r="V1173" s="68"/>
      <c r="W1173" s="68"/>
      <c r="X1173" s="68"/>
      <c r="Y1173" s="68"/>
      <c r="Z1173" s="68"/>
      <c r="AA1173" s="68"/>
      <c r="AB1173" s="68"/>
      <c r="AC1173" s="68"/>
      <c r="AD1173" s="68"/>
      <c r="AE1173" s="68"/>
      <c r="AJ1173" s="1"/>
      <c r="AK1173" s="1"/>
      <c r="AQ1173" s="1"/>
    </row>
    <row r="1174" spans="1:43" s="3" customFormat="1">
      <c r="A1174" s="205"/>
      <c r="B1174" s="1"/>
      <c r="C1174" s="7"/>
      <c r="D1174" s="8"/>
      <c r="E1174" s="8"/>
      <c r="F1174" s="8"/>
      <c r="G1174" s="8"/>
      <c r="H1174" s="8"/>
      <c r="I1174" s="8"/>
      <c r="J1174" s="8"/>
      <c r="K1174" s="9"/>
      <c r="L1174" s="8"/>
      <c r="M1174" s="8"/>
      <c r="N1174" s="8"/>
      <c r="O1174" s="8"/>
      <c r="P1174" s="8"/>
      <c r="Q1174" s="8"/>
      <c r="R1174" s="9"/>
      <c r="S1174" s="8"/>
      <c r="T1174" s="1"/>
      <c r="U1174" s="68"/>
      <c r="V1174" s="68"/>
      <c r="W1174" s="68"/>
      <c r="X1174" s="68"/>
      <c r="Y1174" s="68"/>
      <c r="Z1174" s="68"/>
      <c r="AA1174" s="68"/>
      <c r="AB1174" s="68"/>
      <c r="AC1174" s="68"/>
      <c r="AD1174" s="68"/>
      <c r="AE1174" s="68"/>
      <c r="AJ1174" s="1"/>
      <c r="AK1174" s="1"/>
      <c r="AQ1174" s="1"/>
    </row>
    <row r="1175" spans="1:43" s="3" customFormat="1">
      <c r="A1175" s="205"/>
      <c r="B1175" s="1"/>
      <c r="C1175" s="7"/>
      <c r="D1175" s="8"/>
      <c r="E1175" s="8"/>
      <c r="F1175" s="8"/>
      <c r="G1175" s="8"/>
      <c r="H1175" s="8"/>
      <c r="I1175" s="8"/>
      <c r="J1175" s="8"/>
      <c r="K1175" s="9"/>
      <c r="L1175" s="8"/>
      <c r="M1175" s="8"/>
      <c r="N1175" s="8"/>
      <c r="O1175" s="8"/>
      <c r="P1175" s="8"/>
      <c r="Q1175" s="8"/>
      <c r="R1175" s="9"/>
      <c r="S1175" s="8"/>
      <c r="T1175" s="1"/>
      <c r="U1175" s="68"/>
      <c r="V1175" s="68"/>
      <c r="W1175" s="68"/>
      <c r="X1175" s="68"/>
      <c r="Y1175" s="68"/>
      <c r="Z1175" s="68"/>
      <c r="AA1175" s="68"/>
      <c r="AB1175" s="68"/>
      <c r="AC1175" s="68"/>
      <c r="AD1175" s="68"/>
      <c r="AE1175" s="68"/>
      <c r="AJ1175" s="1"/>
      <c r="AK1175" s="1"/>
      <c r="AQ1175" s="1"/>
    </row>
    <row r="1176" spans="1:43" s="3" customFormat="1">
      <c r="A1176" s="205"/>
      <c r="B1176" s="1"/>
      <c r="C1176" s="7"/>
      <c r="D1176" s="8"/>
      <c r="E1176" s="8"/>
      <c r="F1176" s="8"/>
      <c r="G1176" s="8"/>
      <c r="H1176" s="8"/>
      <c r="I1176" s="8"/>
      <c r="J1176" s="8"/>
      <c r="K1176" s="9"/>
      <c r="L1176" s="8"/>
      <c r="M1176" s="8"/>
      <c r="N1176" s="8"/>
      <c r="O1176" s="8"/>
      <c r="P1176" s="8"/>
      <c r="Q1176" s="8"/>
      <c r="R1176" s="9"/>
      <c r="S1176" s="8"/>
      <c r="T1176" s="1"/>
      <c r="U1176" s="68"/>
      <c r="V1176" s="68"/>
      <c r="W1176" s="68"/>
      <c r="X1176" s="68"/>
      <c r="Y1176" s="68"/>
      <c r="Z1176" s="68"/>
      <c r="AA1176" s="68"/>
      <c r="AB1176" s="68"/>
      <c r="AC1176" s="68"/>
      <c r="AD1176" s="68"/>
      <c r="AE1176" s="68"/>
      <c r="AJ1176" s="1"/>
      <c r="AK1176" s="1"/>
      <c r="AQ1176" s="1"/>
    </row>
    <row r="1177" spans="1:43" s="3" customFormat="1">
      <c r="A1177" s="205"/>
      <c r="B1177" s="1"/>
      <c r="C1177" s="7"/>
      <c r="D1177" s="8"/>
      <c r="E1177" s="8"/>
      <c r="F1177" s="8"/>
      <c r="G1177" s="8"/>
      <c r="H1177" s="8"/>
      <c r="I1177" s="8"/>
      <c r="J1177" s="8"/>
      <c r="K1177" s="9"/>
      <c r="L1177" s="8"/>
      <c r="M1177" s="8"/>
      <c r="N1177" s="8"/>
      <c r="O1177" s="8"/>
      <c r="P1177" s="8"/>
      <c r="Q1177" s="8"/>
      <c r="R1177" s="9"/>
      <c r="S1177" s="8"/>
      <c r="T1177" s="1"/>
      <c r="U1177" s="68"/>
      <c r="V1177" s="68"/>
      <c r="W1177" s="68"/>
      <c r="X1177" s="68"/>
      <c r="Y1177" s="68"/>
      <c r="Z1177" s="68"/>
      <c r="AA1177" s="68"/>
      <c r="AB1177" s="68"/>
      <c r="AC1177" s="68"/>
      <c r="AD1177" s="68"/>
      <c r="AE1177" s="68"/>
      <c r="AJ1177" s="1"/>
      <c r="AK1177" s="1"/>
      <c r="AQ1177" s="1"/>
    </row>
    <row r="1178" spans="1:43" s="3" customFormat="1">
      <c r="A1178" s="205"/>
      <c r="B1178" s="1"/>
      <c r="C1178" s="7"/>
      <c r="D1178" s="8"/>
      <c r="E1178" s="8"/>
      <c r="F1178" s="8"/>
      <c r="G1178" s="8"/>
      <c r="H1178" s="8"/>
      <c r="I1178" s="8"/>
      <c r="J1178" s="8"/>
      <c r="K1178" s="9"/>
      <c r="L1178" s="8"/>
      <c r="M1178" s="8"/>
      <c r="N1178" s="8"/>
      <c r="O1178" s="8"/>
      <c r="P1178" s="8"/>
      <c r="Q1178" s="8"/>
      <c r="R1178" s="9"/>
      <c r="S1178" s="8"/>
      <c r="T1178" s="1"/>
      <c r="U1178" s="68"/>
      <c r="V1178" s="68"/>
      <c r="W1178" s="68"/>
      <c r="X1178" s="68"/>
      <c r="Y1178" s="68"/>
      <c r="Z1178" s="68"/>
      <c r="AA1178" s="68"/>
      <c r="AB1178" s="68"/>
      <c r="AC1178" s="68"/>
      <c r="AD1178" s="68"/>
      <c r="AE1178" s="68"/>
      <c r="AJ1178" s="1"/>
      <c r="AK1178" s="1"/>
      <c r="AQ1178" s="1"/>
    </row>
    <row r="1179" spans="1:43" s="3" customFormat="1">
      <c r="A1179" s="205"/>
      <c r="B1179" s="1"/>
      <c r="C1179" s="7"/>
      <c r="D1179" s="8"/>
      <c r="E1179" s="8"/>
      <c r="F1179" s="8"/>
      <c r="G1179" s="8"/>
      <c r="H1179" s="8"/>
      <c r="I1179" s="8"/>
      <c r="J1179" s="8"/>
      <c r="K1179" s="9"/>
      <c r="L1179" s="8"/>
      <c r="M1179" s="8"/>
      <c r="N1179" s="8"/>
      <c r="O1179" s="8"/>
      <c r="P1179" s="8"/>
      <c r="Q1179" s="8"/>
      <c r="R1179" s="9"/>
      <c r="S1179" s="8"/>
      <c r="T1179" s="1"/>
      <c r="U1179" s="68"/>
      <c r="V1179" s="68"/>
      <c r="W1179" s="68"/>
      <c r="X1179" s="68"/>
      <c r="Y1179" s="68"/>
      <c r="Z1179" s="68"/>
      <c r="AA1179" s="68"/>
      <c r="AB1179" s="68"/>
      <c r="AC1179" s="68"/>
      <c r="AD1179" s="68"/>
      <c r="AE1179" s="68"/>
      <c r="AJ1179" s="1"/>
      <c r="AK1179" s="1"/>
      <c r="AQ1179" s="1"/>
    </row>
    <row r="1180" spans="1:43" s="3" customFormat="1">
      <c r="A1180" s="205"/>
      <c r="B1180" s="1"/>
      <c r="C1180" s="7"/>
      <c r="D1180" s="8"/>
      <c r="E1180" s="8"/>
      <c r="F1180" s="8"/>
      <c r="G1180" s="8"/>
      <c r="H1180" s="8"/>
      <c r="I1180" s="8"/>
      <c r="J1180" s="8"/>
      <c r="K1180" s="9"/>
      <c r="L1180" s="8"/>
      <c r="M1180" s="8"/>
      <c r="N1180" s="8"/>
      <c r="O1180" s="8"/>
      <c r="P1180" s="8"/>
      <c r="Q1180" s="8"/>
      <c r="R1180" s="9"/>
      <c r="S1180" s="8"/>
      <c r="T1180" s="1"/>
      <c r="U1180" s="68"/>
      <c r="V1180" s="68"/>
      <c r="W1180" s="68"/>
      <c r="X1180" s="68"/>
      <c r="Y1180" s="68"/>
      <c r="Z1180" s="68"/>
      <c r="AA1180" s="68"/>
      <c r="AB1180" s="68"/>
      <c r="AC1180" s="68"/>
      <c r="AD1180" s="68"/>
      <c r="AE1180" s="68"/>
      <c r="AJ1180" s="1"/>
      <c r="AK1180" s="1"/>
      <c r="AQ1180" s="1"/>
    </row>
    <row r="1181" spans="1:43" s="3" customFormat="1">
      <c r="A1181" s="205"/>
      <c r="B1181" s="1"/>
      <c r="C1181" s="7"/>
      <c r="D1181" s="8"/>
      <c r="E1181" s="8"/>
      <c r="F1181" s="8"/>
      <c r="G1181" s="8"/>
      <c r="H1181" s="8"/>
      <c r="I1181" s="8"/>
      <c r="J1181" s="8"/>
      <c r="K1181" s="9"/>
      <c r="L1181" s="8"/>
      <c r="M1181" s="8"/>
      <c r="N1181" s="8"/>
      <c r="O1181" s="8"/>
      <c r="P1181" s="8"/>
      <c r="Q1181" s="8"/>
      <c r="R1181" s="9"/>
      <c r="S1181" s="8"/>
      <c r="T1181" s="1"/>
      <c r="U1181" s="68"/>
      <c r="V1181" s="68"/>
      <c r="W1181" s="68"/>
      <c r="X1181" s="68"/>
      <c r="Y1181" s="68"/>
      <c r="Z1181" s="68"/>
      <c r="AA1181" s="68"/>
      <c r="AB1181" s="68"/>
      <c r="AC1181" s="68"/>
      <c r="AD1181" s="68"/>
      <c r="AE1181" s="68"/>
      <c r="AJ1181" s="1"/>
      <c r="AK1181" s="1"/>
      <c r="AQ1181" s="1"/>
    </row>
    <row r="1182" spans="1:43" s="3" customFormat="1">
      <c r="A1182" s="205"/>
      <c r="B1182" s="1"/>
      <c r="C1182" s="7"/>
      <c r="D1182" s="8"/>
      <c r="E1182" s="8"/>
      <c r="F1182" s="8"/>
      <c r="G1182" s="8"/>
      <c r="H1182" s="8"/>
      <c r="I1182" s="8"/>
      <c r="J1182" s="8"/>
      <c r="K1182" s="9"/>
      <c r="L1182" s="8"/>
      <c r="M1182" s="8"/>
      <c r="N1182" s="8"/>
      <c r="O1182" s="8"/>
      <c r="P1182" s="8"/>
      <c r="Q1182" s="8"/>
      <c r="R1182" s="9"/>
      <c r="S1182" s="8"/>
      <c r="T1182" s="1"/>
      <c r="U1182" s="68"/>
      <c r="V1182" s="68"/>
      <c r="W1182" s="68"/>
      <c r="X1182" s="68"/>
      <c r="Y1182" s="68"/>
      <c r="Z1182" s="68"/>
      <c r="AA1182" s="68"/>
      <c r="AB1182" s="68"/>
      <c r="AC1182" s="68"/>
      <c r="AD1182" s="68"/>
      <c r="AE1182" s="68"/>
      <c r="AJ1182" s="1"/>
      <c r="AK1182" s="1"/>
      <c r="AQ1182" s="1"/>
    </row>
    <row r="1183" spans="1:43" s="3" customFormat="1">
      <c r="A1183" s="205"/>
      <c r="B1183" s="1"/>
      <c r="C1183" s="7"/>
      <c r="D1183" s="8"/>
      <c r="E1183" s="8"/>
      <c r="F1183" s="8"/>
      <c r="G1183" s="8"/>
      <c r="H1183" s="8"/>
      <c r="I1183" s="8"/>
      <c r="J1183" s="8"/>
      <c r="K1183" s="9"/>
      <c r="L1183" s="8"/>
      <c r="M1183" s="8"/>
      <c r="N1183" s="8"/>
      <c r="O1183" s="8"/>
      <c r="P1183" s="8"/>
      <c r="Q1183" s="8"/>
      <c r="R1183" s="9"/>
      <c r="S1183" s="8"/>
      <c r="T1183" s="1"/>
      <c r="U1183" s="68"/>
      <c r="V1183" s="68"/>
      <c r="W1183" s="68"/>
      <c r="X1183" s="68"/>
      <c r="Y1183" s="68"/>
      <c r="Z1183" s="68"/>
      <c r="AA1183" s="68"/>
      <c r="AB1183" s="68"/>
      <c r="AC1183" s="68"/>
      <c r="AD1183" s="68"/>
      <c r="AE1183" s="68"/>
      <c r="AJ1183" s="1"/>
      <c r="AK1183" s="1"/>
      <c r="AQ1183" s="1"/>
    </row>
    <row r="1184" spans="1:43" s="3" customFormat="1">
      <c r="A1184" s="205"/>
      <c r="B1184" s="1"/>
      <c r="C1184" s="7"/>
      <c r="D1184" s="8"/>
      <c r="E1184" s="8"/>
      <c r="F1184" s="8"/>
      <c r="G1184" s="8"/>
      <c r="H1184" s="8"/>
      <c r="I1184" s="8"/>
      <c r="J1184" s="8"/>
      <c r="K1184" s="9"/>
      <c r="L1184" s="8"/>
      <c r="M1184" s="8"/>
      <c r="N1184" s="8"/>
      <c r="O1184" s="8"/>
      <c r="P1184" s="8"/>
      <c r="Q1184" s="8"/>
      <c r="R1184" s="9"/>
      <c r="S1184" s="8"/>
      <c r="T1184" s="1"/>
      <c r="U1184" s="68"/>
      <c r="V1184" s="68"/>
      <c r="W1184" s="68"/>
      <c r="X1184" s="68"/>
      <c r="Y1184" s="68"/>
      <c r="Z1184" s="68"/>
      <c r="AA1184" s="68"/>
      <c r="AB1184" s="68"/>
      <c r="AC1184" s="68"/>
      <c r="AD1184" s="68"/>
      <c r="AE1184" s="68"/>
      <c r="AJ1184" s="1"/>
      <c r="AK1184" s="1"/>
      <c r="AQ1184" s="1"/>
    </row>
    <row r="1185" spans="1:43" s="3" customFormat="1">
      <c r="A1185" s="205"/>
      <c r="B1185" s="1"/>
      <c r="C1185" s="7"/>
      <c r="D1185" s="8"/>
      <c r="E1185" s="8"/>
      <c r="F1185" s="8"/>
      <c r="G1185" s="8"/>
      <c r="H1185" s="8"/>
      <c r="I1185" s="8"/>
      <c r="J1185" s="8"/>
      <c r="K1185" s="9"/>
      <c r="L1185" s="8"/>
      <c r="M1185" s="8"/>
      <c r="N1185" s="8"/>
      <c r="O1185" s="8"/>
      <c r="P1185" s="8"/>
      <c r="Q1185" s="8"/>
      <c r="R1185" s="9"/>
      <c r="S1185" s="8"/>
      <c r="T1185" s="1"/>
      <c r="U1185" s="68"/>
      <c r="V1185" s="68"/>
      <c r="W1185" s="68"/>
      <c r="X1185" s="68"/>
      <c r="Y1185" s="68"/>
      <c r="Z1185" s="68"/>
      <c r="AA1185" s="68"/>
      <c r="AB1185" s="68"/>
      <c r="AC1185" s="68"/>
      <c r="AD1185" s="68"/>
      <c r="AE1185" s="68"/>
      <c r="AJ1185" s="1"/>
      <c r="AK1185" s="1"/>
      <c r="AQ1185" s="1"/>
    </row>
    <row r="1186" spans="1:43" s="3" customFormat="1">
      <c r="A1186" s="205"/>
      <c r="B1186" s="1"/>
      <c r="C1186" s="7"/>
      <c r="D1186" s="8"/>
      <c r="E1186" s="8"/>
      <c r="F1186" s="8"/>
      <c r="G1186" s="8"/>
      <c r="H1186" s="8"/>
      <c r="I1186" s="8"/>
      <c r="J1186" s="8"/>
      <c r="K1186" s="9"/>
      <c r="L1186" s="8"/>
      <c r="M1186" s="8"/>
      <c r="N1186" s="8"/>
      <c r="O1186" s="8"/>
      <c r="P1186" s="8"/>
      <c r="Q1186" s="8"/>
      <c r="R1186" s="9"/>
      <c r="S1186" s="8"/>
      <c r="T1186" s="1"/>
      <c r="U1186" s="68"/>
      <c r="V1186" s="68"/>
      <c r="W1186" s="68"/>
      <c r="X1186" s="68"/>
      <c r="Y1186" s="68"/>
      <c r="Z1186" s="68"/>
      <c r="AA1186" s="68"/>
      <c r="AB1186" s="68"/>
      <c r="AC1186" s="68"/>
      <c r="AD1186" s="68"/>
      <c r="AE1186" s="68"/>
      <c r="AJ1186" s="1"/>
      <c r="AK1186" s="1"/>
      <c r="AQ1186" s="1"/>
    </row>
    <row r="1187" spans="1:43" s="3" customFormat="1">
      <c r="A1187" s="205"/>
      <c r="B1187" s="1"/>
      <c r="C1187" s="7"/>
      <c r="D1187" s="8"/>
      <c r="E1187" s="8"/>
      <c r="F1187" s="8"/>
      <c r="G1187" s="8"/>
      <c r="H1187" s="8"/>
      <c r="I1187" s="8"/>
      <c r="J1187" s="8"/>
      <c r="K1187" s="9"/>
      <c r="L1187" s="8"/>
      <c r="M1187" s="8"/>
      <c r="N1187" s="8"/>
      <c r="O1187" s="8"/>
      <c r="P1187" s="8"/>
      <c r="Q1187" s="8"/>
      <c r="R1187" s="9"/>
      <c r="S1187" s="8"/>
      <c r="T1187" s="1"/>
      <c r="U1187" s="68"/>
      <c r="V1187" s="68"/>
      <c r="W1187" s="68"/>
      <c r="X1187" s="68"/>
      <c r="Y1187" s="68"/>
      <c r="Z1187" s="68"/>
      <c r="AA1187" s="68"/>
      <c r="AB1187" s="68"/>
      <c r="AC1187" s="68"/>
      <c r="AD1187" s="68"/>
      <c r="AE1187" s="68"/>
      <c r="AJ1187" s="1"/>
      <c r="AK1187" s="1"/>
      <c r="AQ1187" s="1"/>
    </row>
    <row r="1188" spans="1:43" s="3" customFormat="1">
      <c r="A1188" s="205"/>
      <c r="B1188" s="1"/>
      <c r="C1188" s="7"/>
      <c r="D1188" s="8"/>
      <c r="E1188" s="8"/>
      <c r="F1188" s="8"/>
      <c r="G1188" s="8"/>
      <c r="H1188" s="8"/>
      <c r="I1188" s="8"/>
      <c r="J1188" s="8"/>
      <c r="K1188" s="9"/>
      <c r="L1188" s="8"/>
      <c r="M1188" s="8"/>
      <c r="N1188" s="8"/>
      <c r="O1188" s="8"/>
      <c r="P1188" s="8"/>
      <c r="Q1188" s="8"/>
      <c r="R1188" s="9"/>
      <c r="S1188" s="8"/>
      <c r="T1188" s="1"/>
      <c r="U1188" s="68"/>
      <c r="V1188" s="68"/>
      <c r="W1188" s="68"/>
      <c r="X1188" s="68"/>
      <c r="Y1188" s="68"/>
      <c r="Z1188" s="68"/>
      <c r="AA1188" s="68"/>
      <c r="AB1188" s="68"/>
      <c r="AC1188" s="68"/>
      <c r="AD1188" s="68"/>
      <c r="AE1188" s="68"/>
      <c r="AJ1188" s="1"/>
      <c r="AK1188" s="1"/>
      <c r="AQ1188" s="1"/>
    </row>
    <row r="1189" spans="1:43" s="3" customFormat="1">
      <c r="A1189" s="205"/>
      <c r="B1189" s="1"/>
      <c r="C1189" s="7"/>
      <c r="D1189" s="8"/>
      <c r="E1189" s="8"/>
      <c r="F1189" s="8"/>
      <c r="G1189" s="8"/>
      <c r="H1189" s="8"/>
      <c r="I1189" s="8"/>
      <c r="J1189" s="8"/>
      <c r="K1189" s="9"/>
      <c r="L1189" s="8"/>
      <c r="M1189" s="8"/>
      <c r="N1189" s="8"/>
      <c r="O1189" s="8"/>
      <c r="P1189" s="8"/>
      <c r="Q1189" s="8"/>
      <c r="R1189" s="9"/>
      <c r="S1189" s="8"/>
      <c r="T1189" s="1"/>
      <c r="U1189" s="68"/>
      <c r="V1189" s="68"/>
      <c r="W1189" s="68"/>
      <c r="X1189" s="68"/>
      <c r="Y1189" s="68"/>
      <c r="Z1189" s="68"/>
      <c r="AA1189" s="68"/>
      <c r="AB1189" s="68"/>
      <c r="AC1189" s="68"/>
      <c r="AD1189" s="68"/>
      <c r="AE1189" s="68"/>
      <c r="AJ1189" s="1"/>
      <c r="AK1189" s="1"/>
      <c r="AQ1189" s="1"/>
    </row>
    <row r="1190" spans="1:43" s="3" customFormat="1">
      <c r="A1190" s="205"/>
      <c r="B1190" s="1"/>
      <c r="C1190" s="7"/>
      <c r="D1190" s="8"/>
      <c r="E1190" s="8"/>
      <c r="F1190" s="8"/>
      <c r="G1190" s="8"/>
      <c r="H1190" s="8"/>
      <c r="I1190" s="8"/>
      <c r="J1190" s="8"/>
      <c r="K1190" s="9"/>
      <c r="L1190" s="8"/>
      <c r="M1190" s="8"/>
      <c r="N1190" s="8"/>
      <c r="O1190" s="8"/>
      <c r="P1190" s="8"/>
      <c r="Q1190" s="8"/>
      <c r="R1190" s="9"/>
      <c r="S1190" s="8"/>
      <c r="T1190" s="1"/>
      <c r="U1190" s="68"/>
      <c r="V1190" s="68"/>
      <c r="W1190" s="68"/>
      <c r="X1190" s="68"/>
      <c r="Y1190" s="68"/>
      <c r="Z1190" s="68"/>
      <c r="AA1190" s="68"/>
      <c r="AB1190" s="68"/>
      <c r="AC1190" s="68"/>
      <c r="AD1190" s="68"/>
      <c r="AE1190" s="68"/>
      <c r="AJ1190" s="1"/>
      <c r="AK1190" s="1"/>
      <c r="AQ1190" s="1"/>
    </row>
    <row r="1191" spans="1:43" s="3" customFormat="1">
      <c r="A1191" s="205"/>
      <c r="B1191" s="1"/>
      <c r="C1191" s="7"/>
      <c r="D1191" s="8"/>
      <c r="E1191" s="8"/>
      <c r="F1191" s="8"/>
      <c r="G1191" s="8"/>
      <c r="H1191" s="8"/>
      <c r="I1191" s="8"/>
      <c r="J1191" s="8"/>
      <c r="K1191" s="9"/>
      <c r="L1191" s="8"/>
      <c r="M1191" s="8"/>
      <c r="N1191" s="8"/>
      <c r="O1191" s="8"/>
      <c r="P1191" s="8"/>
      <c r="Q1191" s="8"/>
      <c r="R1191" s="9"/>
      <c r="S1191" s="8"/>
      <c r="T1191" s="1"/>
      <c r="U1191" s="68"/>
      <c r="V1191" s="68"/>
      <c r="W1191" s="68"/>
      <c r="X1191" s="68"/>
      <c r="Y1191" s="68"/>
      <c r="Z1191" s="68"/>
      <c r="AA1191" s="68"/>
      <c r="AB1191" s="68"/>
      <c r="AC1191" s="68"/>
      <c r="AD1191" s="68"/>
      <c r="AE1191" s="68"/>
      <c r="AJ1191" s="1"/>
      <c r="AK1191" s="1"/>
      <c r="AQ1191" s="1"/>
    </row>
    <row r="1192" spans="1:43" s="3" customFormat="1">
      <c r="A1192" s="205"/>
      <c r="B1192" s="1"/>
      <c r="C1192" s="7"/>
      <c r="D1192" s="8"/>
      <c r="E1192" s="8"/>
      <c r="F1192" s="8"/>
      <c r="G1192" s="8"/>
      <c r="H1192" s="8"/>
      <c r="I1192" s="8"/>
      <c r="J1192" s="8"/>
      <c r="K1192" s="9"/>
      <c r="L1192" s="8"/>
      <c r="M1192" s="8"/>
      <c r="N1192" s="8"/>
      <c r="O1192" s="8"/>
      <c r="P1192" s="8"/>
      <c r="Q1192" s="8"/>
      <c r="R1192" s="9"/>
      <c r="S1192" s="8"/>
      <c r="T1192" s="1"/>
      <c r="U1192" s="68"/>
      <c r="V1192" s="68"/>
      <c r="W1192" s="68"/>
      <c r="X1192" s="68"/>
      <c r="Y1192" s="68"/>
      <c r="Z1192" s="68"/>
      <c r="AA1192" s="68"/>
      <c r="AB1192" s="68"/>
      <c r="AC1192" s="68"/>
      <c r="AD1192" s="68"/>
      <c r="AE1192" s="68"/>
      <c r="AJ1192" s="1"/>
      <c r="AK1192" s="1"/>
      <c r="AQ1192" s="1"/>
    </row>
    <row r="1193" spans="1:43" s="3" customFormat="1">
      <c r="A1193" s="205"/>
      <c r="B1193" s="1"/>
      <c r="C1193" s="7"/>
      <c r="D1193" s="8"/>
      <c r="E1193" s="8"/>
      <c r="F1193" s="8"/>
      <c r="G1193" s="8"/>
      <c r="H1193" s="8"/>
      <c r="I1193" s="8"/>
      <c r="J1193" s="8"/>
      <c r="K1193" s="9"/>
      <c r="L1193" s="8"/>
      <c r="M1193" s="8"/>
      <c r="N1193" s="8"/>
      <c r="O1193" s="8"/>
      <c r="P1193" s="8"/>
      <c r="Q1193" s="8"/>
      <c r="R1193" s="9"/>
      <c r="S1193" s="8"/>
      <c r="T1193" s="1"/>
      <c r="U1193" s="68"/>
      <c r="V1193" s="68"/>
      <c r="W1193" s="68"/>
      <c r="X1193" s="68"/>
      <c r="Y1193" s="68"/>
      <c r="Z1193" s="68"/>
      <c r="AA1193" s="68"/>
      <c r="AB1193" s="68"/>
      <c r="AC1193" s="68"/>
      <c r="AD1193" s="68"/>
      <c r="AE1193" s="68"/>
      <c r="AJ1193" s="1"/>
      <c r="AK1193" s="1"/>
      <c r="AQ1193" s="1"/>
    </row>
    <row r="1194" spans="1:43" s="3" customFormat="1">
      <c r="A1194" s="205"/>
      <c r="B1194" s="1"/>
      <c r="C1194" s="7"/>
      <c r="D1194" s="8"/>
      <c r="E1194" s="8"/>
      <c r="F1194" s="8"/>
      <c r="G1194" s="8"/>
      <c r="H1194" s="8"/>
      <c r="I1194" s="8"/>
      <c r="J1194" s="8"/>
      <c r="K1194" s="9"/>
      <c r="L1194" s="8"/>
      <c r="M1194" s="8"/>
      <c r="N1194" s="8"/>
      <c r="O1194" s="8"/>
      <c r="P1194" s="8"/>
      <c r="Q1194" s="8"/>
      <c r="R1194" s="9"/>
      <c r="S1194" s="8"/>
      <c r="T1194" s="1"/>
      <c r="U1194" s="68"/>
      <c r="V1194" s="68"/>
      <c r="W1194" s="68"/>
      <c r="X1194" s="68"/>
      <c r="Y1194" s="68"/>
      <c r="Z1194" s="68"/>
      <c r="AA1194" s="68"/>
      <c r="AB1194" s="68"/>
      <c r="AC1194" s="68"/>
      <c r="AD1194" s="68"/>
      <c r="AE1194" s="68"/>
      <c r="AJ1194" s="1"/>
      <c r="AK1194" s="1"/>
      <c r="AQ1194" s="1"/>
    </row>
    <row r="1195" spans="1:43" s="3" customFormat="1">
      <c r="A1195" s="205"/>
      <c r="B1195" s="1"/>
      <c r="C1195" s="7"/>
      <c r="D1195" s="8"/>
      <c r="E1195" s="8"/>
      <c r="F1195" s="8"/>
      <c r="G1195" s="8"/>
      <c r="H1195" s="8"/>
      <c r="I1195" s="8"/>
      <c r="J1195" s="8"/>
      <c r="K1195" s="9"/>
      <c r="L1195" s="8"/>
      <c r="M1195" s="8"/>
      <c r="N1195" s="8"/>
      <c r="O1195" s="8"/>
      <c r="P1195" s="8"/>
      <c r="Q1195" s="8"/>
      <c r="R1195" s="9"/>
      <c r="S1195" s="8"/>
      <c r="T1195" s="1"/>
      <c r="U1195" s="68"/>
      <c r="V1195" s="68"/>
      <c r="W1195" s="68"/>
      <c r="X1195" s="68"/>
      <c r="Y1195" s="68"/>
      <c r="Z1195" s="68"/>
      <c r="AA1195" s="68"/>
      <c r="AB1195" s="68"/>
      <c r="AC1195" s="68"/>
      <c r="AD1195" s="68"/>
      <c r="AE1195" s="68"/>
      <c r="AJ1195" s="1"/>
      <c r="AK1195" s="1"/>
      <c r="AQ1195" s="1"/>
    </row>
    <row r="1196" spans="1:43" s="3" customFormat="1">
      <c r="A1196" s="205"/>
      <c r="B1196" s="1"/>
      <c r="C1196" s="7"/>
      <c r="D1196" s="8"/>
      <c r="E1196" s="8"/>
      <c r="F1196" s="8"/>
      <c r="G1196" s="8"/>
      <c r="H1196" s="8"/>
      <c r="I1196" s="8"/>
      <c r="J1196" s="8"/>
      <c r="K1196" s="9"/>
      <c r="L1196" s="8"/>
      <c r="M1196" s="8"/>
      <c r="N1196" s="8"/>
      <c r="O1196" s="8"/>
      <c r="P1196" s="8"/>
      <c r="Q1196" s="8"/>
      <c r="R1196" s="9"/>
      <c r="S1196" s="8"/>
      <c r="T1196" s="1"/>
      <c r="U1196" s="68"/>
      <c r="V1196" s="68"/>
      <c r="W1196" s="68"/>
      <c r="X1196" s="68"/>
      <c r="Y1196" s="68"/>
      <c r="Z1196" s="68"/>
      <c r="AA1196" s="68"/>
      <c r="AB1196" s="68"/>
      <c r="AC1196" s="68"/>
      <c r="AD1196" s="68"/>
      <c r="AE1196" s="68"/>
      <c r="AJ1196" s="1"/>
      <c r="AK1196" s="1"/>
      <c r="AQ1196" s="1"/>
    </row>
    <row r="1197" spans="1:43" s="3" customFormat="1">
      <c r="A1197" s="205"/>
      <c r="B1197" s="1"/>
      <c r="C1197" s="7"/>
      <c r="D1197" s="8"/>
      <c r="E1197" s="8"/>
      <c r="F1197" s="8"/>
      <c r="G1197" s="8"/>
      <c r="H1197" s="8"/>
      <c r="I1197" s="8"/>
      <c r="J1197" s="8"/>
      <c r="K1197" s="9"/>
      <c r="L1197" s="8"/>
      <c r="M1197" s="8"/>
      <c r="N1197" s="8"/>
      <c r="O1197" s="8"/>
      <c r="P1197" s="8"/>
      <c r="Q1197" s="8"/>
      <c r="R1197" s="9"/>
      <c r="S1197" s="8"/>
      <c r="T1197" s="1"/>
      <c r="U1197" s="68"/>
      <c r="V1197" s="68"/>
      <c r="W1197" s="68"/>
      <c r="X1197" s="68"/>
      <c r="Y1197" s="68"/>
      <c r="Z1197" s="68"/>
      <c r="AA1197" s="68"/>
      <c r="AB1197" s="68"/>
      <c r="AC1197" s="68"/>
      <c r="AD1197" s="68"/>
      <c r="AE1197" s="68"/>
      <c r="AJ1197" s="1"/>
      <c r="AK1197" s="1"/>
      <c r="AQ1197" s="1"/>
    </row>
    <row r="1198" spans="1:43" s="3" customFormat="1">
      <c r="A1198" s="205"/>
      <c r="B1198" s="1"/>
      <c r="C1198" s="7"/>
      <c r="D1198" s="8"/>
      <c r="E1198" s="8"/>
      <c r="F1198" s="8"/>
      <c r="G1198" s="8"/>
      <c r="H1198" s="8"/>
      <c r="I1198" s="8"/>
      <c r="J1198" s="8"/>
      <c r="K1198" s="9"/>
      <c r="L1198" s="8"/>
      <c r="M1198" s="8"/>
      <c r="N1198" s="8"/>
      <c r="O1198" s="8"/>
      <c r="P1198" s="8"/>
      <c r="Q1198" s="8"/>
      <c r="R1198" s="9"/>
      <c r="S1198" s="8"/>
      <c r="T1198" s="1"/>
      <c r="U1198" s="68"/>
      <c r="V1198" s="68"/>
      <c r="W1198" s="68"/>
      <c r="X1198" s="68"/>
      <c r="Y1198" s="68"/>
      <c r="Z1198" s="68"/>
      <c r="AA1198" s="68"/>
      <c r="AB1198" s="68"/>
      <c r="AC1198" s="68"/>
      <c r="AD1198" s="68"/>
      <c r="AE1198" s="68"/>
      <c r="AJ1198" s="1"/>
      <c r="AK1198" s="1"/>
      <c r="AQ1198" s="1"/>
    </row>
    <row r="1199" spans="1:43" s="3" customFormat="1">
      <c r="A1199" s="205"/>
      <c r="B1199" s="1"/>
      <c r="C1199" s="7"/>
      <c r="D1199" s="8"/>
      <c r="E1199" s="8"/>
      <c r="F1199" s="8"/>
      <c r="G1199" s="8"/>
      <c r="H1199" s="8"/>
      <c r="I1199" s="8"/>
      <c r="J1199" s="8"/>
      <c r="K1199" s="9"/>
      <c r="L1199" s="8"/>
      <c r="M1199" s="8"/>
      <c r="N1199" s="8"/>
      <c r="O1199" s="8"/>
      <c r="P1199" s="8"/>
      <c r="Q1199" s="8"/>
      <c r="R1199" s="9"/>
      <c r="S1199" s="8"/>
      <c r="T1199" s="1"/>
      <c r="U1199" s="68"/>
      <c r="V1199" s="68"/>
      <c r="W1199" s="68"/>
      <c r="X1199" s="68"/>
      <c r="Y1199" s="68"/>
      <c r="Z1199" s="68"/>
      <c r="AA1199" s="68"/>
      <c r="AB1199" s="68"/>
      <c r="AC1199" s="68"/>
      <c r="AD1199" s="68"/>
      <c r="AE1199" s="68"/>
      <c r="AJ1199" s="1"/>
      <c r="AK1199" s="1"/>
      <c r="AQ1199" s="1"/>
    </row>
    <row r="1200" spans="1:43" s="3" customFormat="1">
      <c r="A1200" s="205"/>
      <c r="B1200" s="1"/>
      <c r="C1200" s="7"/>
      <c r="D1200" s="8"/>
      <c r="E1200" s="8"/>
      <c r="F1200" s="8"/>
      <c r="G1200" s="8"/>
      <c r="H1200" s="8"/>
      <c r="I1200" s="8"/>
      <c r="J1200" s="8"/>
      <c r="K1200" s="9"/>
      <c r="L1200" s="8"/>
      <c r="M1200" s="8"/>
      <c r="N1200" s="8"/>
      <c r="O1200" s="8"/>
      <c r="P1200" s="8"/>
      <c r="Q1200" s="8"/>
      <c r="R1200" s="9"/>
      <c r="S1200" s="8"/>
      <c r="T1200" s="1"/>
      <c r="U1200" s="68"/>
      <c r="V1200" s="68"/>
      <c r="W1200" s="68"/>
      <c r="X1200" s="68"/>
      <c r="Y1200" s="68"/>
      <c r="Z1200" s="68"/>
      <c r="AA1200" s="68"/>
      <c r="AB1200" s="68"/>
      <c r="AC1200" s="68"/>
      <c r="AD1200" s="68"/>
      <c r="AE1200" s="68"/>
      <c r="AJ1200" s="1"/>
      <c r="AK1200" s="1"/>
      <c r="AQ1200" s="1"/>
    </row>
    <row r="1201" spans="1:43" s="3" customFormat="1">
      <c r="A1201" s="205"/>
      <c r="B1201" s="1"/>
      <c r="C1201" s="7"/>
      <c r="D1201" s="8"/>
      <c r="E1201" s="8"/>
      <c r="F1201" s="8"/>
      <c r="G1201" s="8"/>
      <c r="H1201" s="8"/>
      <c r="I1201" s="8"/>
      <c r="J1201" s="8"/>
      <c r="K1201" s="9"/>
      <c r="L1201" s="8"/>
      <c r="M1201" s="8"/>
      <c r="N1201" s="8"/>
      <c r="O1201" s="8"/>
      <c r="P1201" s="8"/>
      <c r="Q1201" s="8"/>
      <c r="R1201" s="9"/>
      <c r="S1201" s="8"/>
      <c r="T1201" s="1"/>
      <c r="U1201" s="68"/>
      <c r="V1201" s="68"/>
      <c r="W1201" s="68"/>
      <c r="X1201" s="68"/>
      <c r="Y1201" s="68"/>
      <c r="Z1201" s="68"/>
      <c r="AA1201" s="68"/>
      <c r="AB1201" s="68"/>
      <c r="AC1201" s="68"/>
      <c r="AD1201" s="68"/>
      <c r="AE1201" s="68"/>
      <c r="AJ1201" s="1"/>
      <c r="AK1201" s="1"/>
      <c r="AQ1201" s="1"/>
    </row>
    <row r="1202" spans="1:43" s="3" customFormat="1">
      <c r="A1202" s="205"/>
      <c r="B1202" s="1"/>
      <c r="C1202" s="7"/>
      <c r="D1202" s="8"/>
      <c r="E1202" s="8"/>
      <c r="F1202" s="8"/>
      <c r="G1202" s="8"/>
      <c r="H1202" s="8"/>
      <c r="I1202" s="8"/>
      <c r="J1202" s="8"/>
      <c r="K1202" s="9"/>
      <c r="L1202" s="8"/>
      <c r="M1202" s="8"/>
      <c r="N1202" s="8"/>
      <c r="O1202" s="8"/>
      <c r="P1202" s="8"/>
      <c r="Q1202" s="8"/>
      <c r="R1202" s="9"/>
      <c r="S1202" s="8"/>
      <c r="T1202" s="1"/>
      <c r="U1202" s="68"/>
      <c r="V1202" s="68"/>
      <c r="W1202" s="68"/>
      <c r="X1202" s="68"/>
      <c r="Y1202" s="68"/>
      <c r="Z1202" s="68"/>
      <c r="AA1202" s="68"/>
      <c r="AB1202" s="68"/>
      <c r="AC1202" s="68"/>
      <c r="AD1202" s="68"/>
      <c r="AE1202" s="68"/>
      <c r="AJ1202" s="1"/>
      <c r="AK1202" s="1"/>
      <c r="AQ1202" s="1"/>
    </row>
    <row r="1203" spans="1:43" s="3" customFormat="1">
      <c r="A1203" s="205"/>
      <c r="B1203" s="1"/>
      <c r="C1203" s="7"/>
      <c r="D1203" s="8"/>
      <c r="E1203" s="8"/>
      <c r="F1203" s="8"/>
      <c r="G1203" s="8"/>
      <c r="H1203" s="8"/>
      <c r="I1203" s="8"/>
      <c r="J1203" s="8"/>
      <c r="K1203" s="9"/>
      <c r="L1203" s="8"/>
      <c r="M1203" s="8"/>
      <c r="N1203" s="8"/>
      <c r="O1203" s="8"/>
      <c r="P1203" s="8"/>
      <c r="Q1203" s="8"/>
      <c r="R1203" s="9"/>
      <c r="S1203" s="8"/>
      <c r="T1203" s="1"/>
      <c r="U1203" s="68"/>
      <c r="V1203" s="68"/>
      <c r="W1203" s="68"/>
      <c r="X1203" s="68"/>
      <c r="Y1203" s="68"/>
      <c r="Z1203" s="68"/>
      <c r="AA1203" s="68"/>
      <c r="AB1203" s="68"/>
      <c r="AC1203" s="68"/>
      <c r="AD1203" s="68"/>
      <c r="AE1203" s="68"/>
      <c r="AJ1203" s="1"/>
      <c r="AK1203" s="1"/>
      <c r="AQ1203" s="1"/>
    </row>
    <row r="1204" spans="1:43" s="3" customFormat="1">
      <c r="A1204" s="205"/>
      <c r="B1204" s="1"/>
      <c r="C1204" s="7"/>
      <c r="D1204" s="8"/>
      <c r="E1204" s="8"/>
      <c r="F1204" s="8"/>
      <c r="G1204" s="8"/>
      <c r="H1204" s="8"/>
      <c r="I1204" s="8"/>
      <c r="J1204" s="8"/>
      <c r="K1204" s="9"/>
      <c r="L1204" s="8"/>
      <c r="M1204" s="8"/>
      <c r="N1204" s="8"/>
      <c r="O1204" s="8"/>
      <c r="P1204" s="8"/>
      <c r="Q1204" s="8"/>
      <c r="R1204" s="9"/>
      <c r="S1204" s="8"/>
      <c r="T1204" s="1"/>
      <c r="U1204" s="68"/>
      <c r="V1204" s="68"/>
      <c r="W1204" s="68"/>
      <c r="X1204" s="68"/>
      <c r="Y1204" s="68"/>
      <c r="Z1204" s="68"/>
      <c r="AA1204" s="68"/>
      <c r="AB1204" s="68"/>
      <c r="AC1204" s="68"/>
      <c r="AD1204" s="68"/>
      <c r="AE1204" s="68"/>
      <c r="AJ1204" s="1"/>
      <c r="AK1204" s="1"/>
      <c r="AQ1204" s="1"/>
    </row>
    <row r="1205" spans="1:43" s="3" customFormat="1">
      <c r="A1205" s="205"/>
      <c r="B1205" s="1"/>
      <c r="C1205" s="7"/>
      <c r="D1205" s="8"/>
      <c r="E1205" s="8"/>
      <c r="F1205" s="8"/>
      <c r="G1205" s="8"/>
      <c r="H1205" s="8"/>
      <c r="I1205" s="8"/>
      <c r="J1205" s="8"/>
      <c r="K1205" s="9"/>
      <c r="L1205" s="8"/>
      <c r="M1205" s="8"/>
      <c r="N1205" s="8"/>
      <c r="O1205" s="8"/>
      <c r="P1205" s="8"/>
      <c r="Q1205" s="8"/>
      <c r="R1205" s="9"/>
      <c r="S1205" s="8"/>
      <c r="T1205" s="1"/>
      <c r="U1205" s="68"/>
      <c r="V1205" s="68"/>
      <c r="W1205" s="68"/>
      <c r="X1205" s="68"/>
      <c r="Y1205" s="68"/>
      <c r="Z1205" s="68"/>
      <c r="AA1205" s="68"/>
      <c r="AB1205" s="68"/>
      <c r="AC1205" s="68"/>
      <c r="AD1205" s="68"/>
      <c r="AE1205" s="68"/>
      <c r="AJ1205" s="1"/>
      <c r="AK1205" s="1"/>
      <c r="AQ1205" s="1"/>
    </row>
    <row r="1206" spans="1:43" s="3" customFormat="1">
      <c r="A1206" s="205"/>
      <c r="B1206" s="1"/>
      <c r="C1206" s="7"/>
      <c r="D1206" s="8"/>
      <c r="E1206" s="8"/>
      <c r="F1206" s="8"/>
      <c r="G1206" s="8"/>
      <c r="H1206" s="8"/>
      <c r="I1206" s="8"/>
      <c r="J1206" s="8"/>
      <c r="K1206" s="9"/>
      <c r="L1206" s="8"/>
      <c r="M1206" s="8"/>
      <c r="N1206" s="8"/>
      <c r="O1206" s="8"/>
      <c r="P1206" s="8"/>
      <c r="Q1206" s="8"/>
      <c r="R1206" s="9"/>
      <c r="S1206" s="8"/>
      <c r="T1206" s="1"/>
      <c r="U1206" s="68"/>
      <c r="V1206" s="68"/>
      <c r="W1206" s="68"/>
      <c r="X1206" s="68"/>
      <c r="Y1206" s="68"/>
      <c r="Z1206" s="68"/>
      <c r="AA1206" s="68"/>
      <c r="AB1206" s="68"/>
      <c r="AC1206" s="68"/>
      <c r="AD1206" s="68"/>
      <c r="AE1206" s="68"/>
      <c r="AJ1206" s="1"/>
      <c r="AK1206" s="1"/>
      <c r="AQ1206" s="1"/>
    </row>
    <row r="1207" spans="1:43" s="3" customFormat="1">
      <c r="A1207" s="205"/>
      <c r="B1207" s="1"/>
      <c r="C1207" s="7"/>
      <c r="D1207" s="8"/>
      <c r="E1207" s="8"/>
      <c r="F1207" s="8"/>
      <c r="G1207" s="8"/>
      <c r="H1207" s="8"/>
      <c r="I1207" s="8"/>
      <c r="J1207" s="8"/>
      <c r="K1207" s="9"/>
      <c r="L1207" s="8"/>
      <c r="M1207" s="8"/>
      <c r="N1207" s="8"/>
      <c r="O1207" s="8"/>
      <c r="P1207" s="8"/>
      <c r="Q1207" s="8"/>
      <c r="R1207" s="9"/>
      <c r="S1207" s="8"/>
      <c r="T1207" s="1"/>
      <c r="U1207" s="68"/>
      <c r="V1207" s="68"/>
      <c r="W1207" s="68"/>
      <c r="X1207" s="68"/>
      <c r="Y1207" s="68"/>
      <c r="Z1207" s="68"/>
      <c r="AA1207" s="68"/>
      <c r="AB1207" s="68"/>
      <c r="AC1207" s="68"/>
      <c r="AD1207" s="68"/>
      <c r="AE1207" s="68"/>
      <c r="AJ1207" s="1"/>
      <c r="AK1207" s="1"/>
      <c r="AQ1207" s="1"/>
    </row>
    <row r="1208" spans="1:43" s="3" customFormat="1">
      <c r="A1208" s="205"/>
      <c r="B1208" s="1"/>
      <c r="C1208" s="7"/>
      <c r="D1208" s="8"/>
      <c r="E1208" s="8"/>
      <c r="F1208" s="8"/>
      <c r="G1208" s="8"/>
      <c r="H1208" s="8"/>
      <c r="I1208" s="8"/>
      <c r="J1208" s="8"/>
      <c r="K1208" s="9"/>
      <c r="L1208" s="8"/>
      <c r="M1208" s="8"/>
      <c r="N1208" s="8"/>
      <c r="O1208" s="8"/>
      <c r="P1208" s="8"/>
      <c r="Q1208" s="8"/>
      <c r="R1208" s="9"/>
      <c r="S1208" s="8"/>
      <c r="T1208" s="1"/>
      <c r="U1208" s="68"/>
      <c r="V1208" s="68"/>
      <c r="W1208" s="68"/>
      <c r="X1208" s="68"/>
      <c r="Y1208" s="68"/>
      <c r="Z1208" s="68"/>
      <c r="AA1208" s="68"/>
      <c r="AB1208" s="68"/>
      <c r="AC1208" s="68"/>
      <c r="AD1208" s="68"/>
      <c r="AE1208" s="68"/>
      <c r="AJ1208" s="1"/>
      <c r="AK1208" s="1"/>
      <c r="AQ1208" s="1"/>
    </row>
    <row r="1209" spans="1:43" s="3" customFormat="1">
      <c r="A1209" s="205"/>
      <c r="B1209" s="1"/>
      <c r="C1209" s="7"/>
      <c r="D1209" s="8"/>
      <c r="E1209" s="8"/>
      <c r="F1209" s="8"/>
      <c r="G1209" s="8"/>
      <c r="H1209" s="8"/>
      <c r="I1209" s="8"/>
      <c r="J1209" s="8"/>
      <c r="K1209" s="9"/>
      <c r="L1209" s="8"/>
      <c r="M1209" s="8"/>
      <c r="N1209" s="8"/>
      <c r="O1209" s="8"/>
      <c r="P1209" s="8"/>
      <c r="Q1209" s="8"/>
      <c r="R1209" s="9"/>
      <c r="S1209" s="8"/>
      <c r="T1209" s="1"/>
      <c r="U1209" s="68"/>
      <c r="V1209" s="68"/>
      <c r="W1209" s="68"/>
      <c r="X1209" s="68"/>
      <c r="Y1209" s="68"/>
      <c r="Z1209" s="68"/>
      <c r="AA1209" s="68"/>
      <c r="AB1209" s="68"/>
      <c r="AC1209" s="68"/>
      <c r="AD1209" s="68"/>
      <c r="AE1209" s="68"/>
      <c r="AJ1209" s="1"/>
      <c r="AK1209" s="1"/>
      <c r="AQ1209" s="1"/>
    </row>
    <row r="1210" spans="1:43" s="3" customFormat="1">
      <c r="A1210" s="205"/>
      <c r="B1210" s="1"/>
      <c r="C1210" s="7"/>
      <c r="D1210" s="8"/>
      <c r="E1210" s="8"/>
      <c r="F1210" s="8"/>
      <c r="G1210" s="8"/>
      <c r="H1210" s="8"/>
      <c r="I1210" s="8"/>
      <c r="J1210" s="8"/>
      <c r="K1210" s="9"/>
      <c r="L1210" s="8"/>
      <c r="M1210" s="8"/>
      <c r="N1210" s="8"/>
      <c r="O1210" s="8"/>
      <c r="P1210" s="8"/>
      <c r="Q1210" s="8"/>
      <c r="R1210" s="9"/>
      <c r="S1210" s="8"/>
      <c r="T1210" s="1"/>
      <c r="U1210" s="68"/>
      <c r="V1210" s="68"/>
      <c r="W1210" s="68"/>
      <c r="X1210" s="68"/>
      <c r="Y1210" s="68"/>
      <c r="Z1210" s="68"/>
      <c r="AA1210" s="68"/>
      <c r="AB1210" s="68"/>
      <c r="AC1210" s="68"/>
      <c r="AD1210" s="68"/>
      <c r="AE1210" s="68"/>
      <c r="AJ1210" s="1"/>
      <c r="AK1210" s="1"/>
      <c r="AQ1210" s="1"/>
    </row>
    <row r="1211" spans="1:43" s="3" customFormat="1">
      <c r="A1211" s="205"/>
      <c r="B1211" s="1"/>
      <c r="C1211" s="7"/>
      <c r="D1211" s="8"/>
      <c r="E1211" s="8"/>
      <c r="F1211" s="8"/>
      <c r="G1211" s="8"/>
      <c r="H1211" s="8"/>
      <c r="I1211" s="8"/>
      <c r="J1211" s="8"/>
      <c r="K1211" s="9"/>
      <c r="L1211" s="8"/>
      <c r="M1211" s="8"/>
      <c r="N1211" s="8"/>
      <c r="O1211" s="8"/>
      <c r="P1211" s="8"/>
      <c r="Q1211" s="8"/>
      <c r="R1211" s="9"/>
      <c r="S1211" s="8"/>
      <c r="T1211" s="1"/>
      <c r="U1211" s="68"/>
      <c r="V1211" s="68"/>
      <c r="W1211" s="68"/>
      <c r="X1211" s="68"/>
      <c r="Y1211" s="68"/>
      <c r="Z1211" s="68"/>
      <c r="AA1211" s="68"/>
      <c r="AB1211" s="68"/>
      <c r="AC1211" s="68"/>
      <c r="AD1211" s="68"/>
      <c r="AE1211" s="68"/>
      <c r="AJ1211" s="1"/>
      <c r="AK1211" s="1"/>
      <c r="AQ1211" s="1"/>
    </row>
    <row r="1212" spans="1:43" s="3" customFormat="1">
      <c r="A1212" s="205"/>
      <c r="B1212" s="1"/>
      <c r="C1212" s="7"/>
      <c r="D1212" s="8"/>
      <c r="E1212" s="8"/>
      <c r="F1212" s="8"/>
      <c r="G1212" s="8"/>
      <c r="H1212" s="8"/>
      <c r="I1212" s="8"/>
      <c r="J1212" s="8"/>
      <c r="K1212" s="9"/>
      <c r="L1212" s="8"/>
      <c r="M1212" s="8"/>
      <c r="N1212" s="8"/>
      <c r="O1212" s="8"/>
      <c r="P1212" s="8"/>
      <c r="Q1212" s="8"/>
      <c r="R1212" s="9"/>
      <c r="S1212" s="8"/>
      <c r="T1212" s="1"/>
      <c r="U1212" s="68"/>
      <c r="V1212" s="68"/>
      <c r="W1212" s="68"/>
      <c r="X1212" s="68"/>
      <c r="Y1212" s="68"/>
      <c r="Z1212" s="68"/>
      <c r="AA1212" s="68"/>
      <c r="AB1212" s="68"/>
      <c r="AC1212" s="68"/>
      <c r="AD1212" s="68"/>
      <c r="AE1212" s="68"/>
      <c r="AJ1212" s="1"/>
      <c r="AK1212" s="1"/>
      <c r="AQ1212" s="1"/>
    </row>
    <row r="1213" spans="1:43" s="3" customFormat="1">
      <c r="A1213" s="205"/>
      <c r="B1213" s="1"/>
      <c r="C1213" s="7"/>
      <c r="D1213" s="8"/>
      <c r="E1213" s="8"/>
      <c r="F1213" s="8"/>
      <c r="G1213" s="8"/>
      <c r="H1213" s="8"/>
      <c r="I1213" s="8"/>
      <c r="J1213" s="8"/>
      <c r="K1213" s="9"/>
      <c r="L1213" s="8"/>
      <c r="M1213" s="8"/>
      <c r="N1213" s="8"/>
      <c r="O1213" s="8"/>
      <c r="P1213" s="8"/>
      <c r="Q1213" s="8"/>
      <c r="R1213" s="9"/>
      <c r="S1213" s="8"/>
      <c r="T1213" s="1"/>
      <c r="U1213" s="68"/>
      <c r="V1213" s="68"/>
      <c r="W1213" s="68"/>
      <c r="X1213" s="68"/>
      <c r="Y1213" s="68"/>
      <c r="Z1213" s="68"/>
      <c r="AA1213" s="68"/>
      <c r="AB1213" s="68"/>
      <c r="AC1213" s="68"/>
      <c r="AD1213" s="68"/>
      <c r="AE1213" s="68"/>
      <c r="AJ1213" s="1"/>
      <c r="AK1213" s="1"/>
      <c r="AQ1213" s="1"/>
    </row>
    <row r="1214" spans="1:43" s="3" customFormat="1">
      <c r="A1214" s="205"/>
      <c r="B1214" s="1"/>
      <c r="C1214" s="7"/>
      <c r="D1214" s="8"/>
      <c r="E1214" s="8"/>
      <c r="F1214" s="8"/>
      <c r="G1214" s="8"/>
      <c r="H1214" s="8"/>
      <c r="I1214" s="8"/>
      <c r="J1214" s="8"/>
      <c r="K1214" s="9"/>
      <c r="L1214" s="8"/>
      <c r="M1214" s="8"/>
      <c r="N1214" s="8"/>
      <c r="O1214" s="8"/>
      <c r="P1214" s="8"/>
      <c r="Q1214" s="8"/>
      <c r="R1214" s="9"/>
      <c r="S1214" s="8"/>
      <c r="T1214" s="1"/>
      <c r="U1214" s="68"/>
      <c r="V1214" s="68"/>
      <c r="W1214" s="68"/>
      <c r="X1214" s="68"/>
      <c r="Y1214" s="68"/>
      <c r="Z1214" s="68"/>
      <c r="AA1214" s="68"/>
      <c r="AB1214" s="68"/>
      <c r="AC1214" s="68"/>
      <c r="AD1214" s="68"/>
      <c r="AE1214" s="68"/>
      <c r="AJ1214" s="1"/>
      <c r="AK1214" s="1"/>
      <c r="AQ1214" s="1"/>
    </row>
    <row r="1215" spans="1:43" s="3" customFormat="1">
      <c r="A1215" s="205"/>
      <c r="B1215" s="1"/>
      <c r="C1215" s="7"/>
      <c r="D1215" s="8"/>
      <c r="E1215" s="8"/>
      <c r="F1215" s="8"/>
      <c r="G1215" s="8"/>
      <c r="H1215" s="8"/>
      <c r="I1215" s="8"/>
      <c r="J1215" s="8"/>
      <c r="K1215" s="9"/>
      <c r="L1215" s="8"/>
      <c r="M1215" s="8"/>
      <c r="N1215" s="8"/>
      <c r="O1215" s="8"/>
      <c r="P1215" s="8"/>
      <c r="Q1215" s="8"/>
      <c r="R1215" s="9"/>
      <c r="S1215" s="8"/>
      <c r="T1215" s="1"/>
      <c r="U1215" s="68"/>
      <c r="V1215" s="68"/>
      <c r="W1215" s="68"/>
      <c r="X1215" s="68"/>
      <c r="Y1215" s="68"/>
      <c r="Z1215" s="68"/>
      <c r="AA1215" s="68"/>
      <c r="AB1215" s="68"/>
      <c r="AC1215" s="68"/>
      <c r="AD1215" s="68"/>
      <c r="AE1215" s="68"/>
      <c r="AJ1215" s="1"/>
      <c r="AK1215" s="1"/>
      <c r="AQ1215" s="1"/>
    </row>
    <row r="1216" spans="1:43" s="3" customFormat="1">
      <c r="A1216" s="205"/>
      <c r="B1216" s="1"/>
      <c r="C1216" s="7"/>
      <c r="D1216" s="8"/>
      <c r="E1216" s="8"/>
      <c r="F1216" s="8"/>
      <c r="G1216" s="8"/>
      <c r="H1216" s="8"/>
      <c r="I1216" s="8"/>
      <c r="J1216" s="8"/>
      <c r="K1216" s="9"/>
      <c r="L1216" s="8"/>
      <c r="M1216" s="8"/>
      <c r="N1216" s="8"/>
      <c r="O1216" s="8"/>
      <c r="P1216" s="8"/>
      <c r="Q1216" s="8"/>
      <c r="R1216" s="9"/>
      <c r="S1216" s="8"/>
      <c r="T1216" s="1"/>
      <c r="U1216" s="68"/>
      <c r="V1216" s="68"/>
      <c r="W1216" s="68"/>
      <c r="X1216" s="68"/>
      <c r="Y1216" s="68"/>
      <c r="Z1216" s="68"/>
      <c r="AA1216" s="68"/>
      <c r="AB1216" s="68"/>
      <c r="AC1216" s="68"/>
      <c r="AD1216" s="68"/>
      <c r="AE1216" s="68"/>
      <c r="AJ1216" s="1"/>
      <c r="AK1216" s="1"/>
      <c r="AQ1216" s="1"/>
    </row>
    <row r="1217" spans="1:43" s="3" customFormat="1">
      <c r="A1217" s="205"/>
      <c r="B1217" s="1"/>
      <c r="C1217" s="7"/>
      <c r="D1217" s="8"/>
      <c r="E1217" s="8"/>
      <c r="F1217" s="8"/>
      <c r="G1217" s="8"/>
      <c r="H1217" s="8"/>
      <c r="I1217" s="8"/>
      <c r="J1217" s="8"/>
      <c r="K1217" s="9"/>
      <c r="L1217" s="8"/>
      <c r="M1217" s="8"/>
      <c r="N1217" s="8"/>
      <c r="O1217" s="8"/>
      <c r="P1217" s="8"/>
      <c r="Q1217" s="8"/>
      <c r="R1217" s="9"/>
      <c r="S1217" s="8"/>
      <c r="T1217" s="1"/>
      <c r="U1217" s="68"/>
      <c r="V1217" s="68"/>
      <c r="W1217" s="68"/>
      <c r="X1217" s="68"/>
      <c r="Y1217" s="68"/>
      <c r="Z1217" s="68"/>
      <c r="AA1217" s="68"/>
      <c r="AB1217" s="68"/>
      <c r="AC1217" s="68"/>
      <c r="AD1217" s="68"/>
      <c r="AE1217" s="68"/>
      <c r="AJ1217" s="1"/>
      <c r="AK1217" s="1"/>
      <c r="AQ1217" s="1"/>
    </row>
    <row r="1218" spans="1:43" s="3" customFormat="1">
      <c r="A1218" s="205"/>
      <c r="B1218" s="1"/>
      <c r="C1218" s="7"/>
      <c r="D1218" s="8"/>
      <c r="E1218" s="8"/>
      <c r="F1218" s="8"/>
      <c r="G1218" s="8"/>
      <c r="H1218" s="8"/>
      <c r="I1218" s="8"/>
      <c r="J1218" s="8"/>
      <c r="K1218" s="9"/>
      <c r="L1218" s="8"/>
      <c r="M1218" s="8"/>
      <c r="N1218" s="8"/>
      <c r="O1218" s="8"/>
      <c r="P1218" s="8"/>
      <c r="Q1218" s="8"/>
      <c r="R1218" s="9"/>
      <c r="S1218" s="8"/>
      <c r="T1218" s="1"/>
      <c r="U1218" s="68"/>
      <c r="V1218" s="68"/>
      <c r="W1218" s="68"/>
      <c r="X1218" s="68"/>
      <c r="Y1218" s="68"/>
      <c r="Z1218" s="68"/>
      <c r="AA1218" s="68"/>
      <c r="AB1218" s="68"/>
      <c r="AC1218" s="68"/>
      <c r="AD1218" s="68"/>
      <c r="AE1218" s="68"/>
      <c r="AJ1218" s="1"/>
      <c r="AK1218" s="1"/>
      <c r="AQ1218" s="1"/>
    </row>
    <row r="1219" spans="1:43" s="3" customFormat="1">
      <c r="A1219" s="205"/>
      <c r="B1219" s="1"/>
      <c r="C1219" s="7"/>
      <c r="D1219" s="8"/>
      <c r="E1219" s="8"/>
      <c r="F1219" s="8"/>
      <c r="G1219" s="8"/>
      <c r="H1219" s="8"/>
      <c r="I1219" s="8"/>
      <c r="J1219" s="8"/>
      <c r="K1219" s="9"/>
      <c r="L1219" s="8"/>
      <c r="M1219" s="8"/>
      <c r="N1219" s="8"/>
      <c r="O1219" s="8"/>
      <c r="P1219" s="8"/>
      <c r="Q1219" s="8"/>
      <c r="R1219" s="9"/>
      <c r="S1219" s="8"/>
      <c r="T1219" s="1"/>
      <c r="U1219" s="68"/>
      <c r="V1219" s="68"/>
      <c r="W1219" s="68"/>
      <c r="X1219" s="68"/>
      <c r="Y1219" s="68"/>
      <c r="Z1219" s="68"/>
      <c r="AA1219" s="68"/>
      <c r="AB1219" s="68"/>
      <c r="AC1219" s="68"/>
      <c r="AD1219" s="68"/>
      <c r="AE1219" s="68"/>
      <c r="AJ1219" s="1"/>
      <c r="AK1219" s="1"/>
      <c r="AQ1219" s="1"/>
    </row>
    <row r="1220" spans="1:43" s="3" customFormat="1">
      <c r="A1220" s="205"/>
      <c r="B1220" s="1"/>
      <c r="C1220" s="7"/>
      <c r="D1220" s="8"/>
      <c r="E1220" s="8"/>
      <c r="F1220" s="8"/>
      <c r="G1220" s="8"/>
      <c r="H1220" s="8"/>
      <c r="I1220" s="8"/>
      <c r="J1220" s="8"/>
      <c r="K1220" s="9"/>
      <c r="L1220" s="8"/>
      <c r="M1220" s="8"/>
      <c r="N1220" s="8"/>
      <c r="O1220" s="8"/>
      <c r="P1220" s="8"/>
      <c r="Q1220" s="8"/>
      <c r="R1220" s="9"/>
      <c r="S1220" s="8"/>
      <c r="T1220" s="1"/>
      <c r="U1220" s="68"/>
      <c r="V1220" s="68"/>
      <c r="W1220" s="68"/>
      <c r="X1220" s="68"/>
      <c r="Y1220" s="68"/>
      <c r="Z1220" s="68"/>
      <c r="AA1220" s="68"/>
      <c r="AB1220" s="68"/>
      <c r="AC1220" s="68"/>
      <c r="AD1220" s="68"/>
      <c r="AE1220" s="68"/>
      <c r="AJ1220" s="1"/>
      <c r="AK1220" s="1"/>
      <c r="AQ1220" s="1"/>
    </row>
    <row r="1221" spans="1:43" s="3" customFormat="1">
      <c r="A1221" s="205"/>
      <c r="B1221" s="1"/>
      <c r="C1221" s="7"/>
      <c r="D1221" s="8"/>
      <c r="E1221" s="8"/>
      <c r="F1221" s="8"/>
      <c r="G1221" s="8"/>
      <c r="H1221" s="8"/>
      <c r="I1221" s="8"/>
      <c r="J1221" s="8"/>
      <c r="K1221" s="9"/>
      <c r="L1221" s="8"/>
      <c r="M1221" s="8"/>
      <c r="N1221" s="8"/>
      <c r="O1221" s="8"/>
      <c r="P1221" s="8"/>
      <c r="Q1221" s="8"/>
      <c r="R1221" s="9"/>
      <c r="S1221" s="8"/>
      <c r="T1221" s="1"/>
      <c r="U1221" s="68"/>
      <c r="V1221" s="68"/>
      <c r="W1221" s="68"/>
      <c r="X1221" s="68"/>
      <c r="Y1221" s="68"/>
      <c r="Z1221" s="68"/>
      <c r="AA1221" s="68"/>
      <c r="AB1221" s="68"/>
      <c r="AC1221" s="68"/>
      <c r="AD1221" s="68"/>
      <c r="AE1221" s="68"/>
      <c r="AJ1221" s="1"/>
      <c r="AK1221" s="1"/>
      <c r="AQ1221" s="1"/>
    </row>
    <row r="1222" spans="1:43" s="3" customFormat="1">
      <c r="A1222" s="205"/>
      <c r="B1222" s="1"/>
      <c r="C1222" s="7"/>
      <c r="D1222" s="8"/>
      <c r="E1222" s="8"/>
      <c r="F1222" s="8"/>
      <c r="G1222" s="8"/>
      <c r="H1222" s="8"/>
      <c r="I1222" s="8"/>
      <c r="J1222" s="8"/>
      <c r="K1222" s="9"/>
      <c r="L1222" s="8"/>
      <c r="M1222" s="8"/>
      <c r="N1222" s="8"/>
      <c r="O1222" s="8"/>
      <c r="P1222" s="8"/>
      <c r="Q1222" s="8"/>
      <c r="R1222" s="9"/>
      <c r="S1222" s="8"/>
      <c r="T1222" s="1"/>
      <c r="U1222" s="68"/>
      <c r="V1222" s="68"/>
      <c r="W1222" s="68"/>
      <c r="X1222" s="68"/>
      <c r="Y1222" s="68"/>
      <c r="Z1222" s="68"/>
      <c r="AA1222" s="68"/>
      <c r="AB1222" s="68"/>
      <c r="AC1222" s="68"/>
      <c r="AD1222" s="68"/>
      <c r="AE1222" s="68"/>
      <c r="AJ1222" s="1"/>
      <c r="AK1222" s="1"/>
      <c r="AQ1222" s="1"/>
    </row>
    <row r="1223" spans="1:43" s="3" customFormat="1">
      <c r="A1223" s="205"/>
      <c r="B1223" s="1"/>
      <c r="C1223" s="7"/>
      <c r="D1223" s="8"/>
      <c r="E1223" s="8"/>
      <c r="F1223" s="8"/>
      <c r="G1223" s="8"/>
      <c r="H1223" s="8"/>
      <c r="I1223" s="8"/>
      <c r="J1223" s="8"/>
      <c r="K1223" s="9"/>
      <c r="L1223" s="8"/>
      <c r="M1223" s="8"/>
      <c r="N1223" s="8"/>
      <c r="O1223" s="8"/>
      <c r="P1223" s="8"/>
      <c r="Q1223" s="8"/>
      <c r="R1223" s="9"/>
      <c r="S1223" s="8"/>
      <c r="T1223" s="1"/>
      <c r="U1223" s="68"/>
      <c r="V1223" s="68"/>
      <c r="W1223" s="68"/>
      <c r="X1223" s="68"/>
      <c r="Y1223" s="68"/>
      <c r="Z1223" s="68"/>
      <c r="AA1223" s="68"/>
      <c r="AB1223" s="68"/>
      <c r="AC1223" s="68"/>
      <c r="AD1223" s="68"/>
      <c r="AE1223" s="68"/>
      <c r="AJ1223" s="1"/>
      <c r="AK1223" s="1"/>
      <c r="AQ1223" s="1"/>
    </row>
    <row r="1224" spans="1:43" s="3" customFormat="1">
      <c r="A1224" s="205"/>
      <c r="B1224" s="1"/>
      <c r="C1224" s="7"/>
      <c r="D1224" s="8"/>
      <c r="E1224" s="8"/>
      <c r="F1224" s="8"/>
      <c r="G1224" s="8"/>
      <c r="H1224" s="8"/>
      <c r="I1224" s="8"/>
      <c r="J1224" s="8"/>
      <c r="K1224" s="9"/>
      <c r="L1224" s="8"/>
      <c r="M1224" s="8"/>
      <c r="N1224" s="8"/>
      <c r="O1224" s="8"/>
      <c r="P1224" s="8"/>
      <c r="Q1224" s="8"/>
      <c r="R1224" s="9"/>
      <c r="S1224" s="8"/>
      <c r="T1224" s="1"/>
      <c r="U1224" s="68"/>
      <c r="V1224" s="68"/>
      <c r="W1224" s="68"/>
      <c r="X1224" s="68"/>
      <c r="Y1224" s="68"/>
      <c r="Z1224" s="68"/>
      <c r="AA1224" s="68"/>
      <c r="AB1224" s="68"/>
      <c r="AC1224" s="68"/>
      <c r="AD1224" s="68"/>
      <c r="AE1224" s="68"/>
      <c r="AJ1224" s="1"/>
      <c r="AK1224" s="1"/>
      <c r="AQ1224" s="1"/>
    </row>
    <row r="1225" spans="1:43" s="3" customFormat="1">
      <c r="A1225" s="205"/>
      <c r="B1225" s="1"/>
      <c r="C1225" s="7"/>
      <c r="D1225" s="8"/>
      <c r="E1225" s="8"/>
      <c r="F1225" s="8"/>
      <c r="G1225" s="8"/>
      <c r="H1225" s="8"/>
      <c r="I1225" s="8"/>
      <c r="J1225" s="8"/>
      <c r="K1225" s="9"/>
      <c r="L1225" s="8"/>
      <c r="M1225" s="8"/>
      <c r="N1225" s="8"/>
      <c r="O1225" s="8"/>
      <c r="P1225" s="8"/>
      <c r="Q1225" s="8"/>
      <c r="R1225" s="9"/>
      <c r="S1225" s="8"/>
      <c r="T1225" s="1"/>
      <c r="U1225" s="68"/>
      <c r="V1225" s="68"/>
      <c r="W1225" s="68"/>
      <c r="X1225" s="68"/>
      <c r="Y1225" s="68"/>
      <c r="Z1225" s="68"/>
      <c r="AA1225" s="68"/>
      <c r="AB1225" s="68"/>
      <c r="AC1225" s="68"/>
      <c r="AD1225" s="68"/>
      <c r="AE1225" s="68"/>
      <c r="AJ1225" s="1"/>
      <c r="AK1225" s="1"/>
      <c r="AQ1225" s="1"/>
    </row>
    <row r="1226" spans="1:43" s="3" customFormat="1">
      <c r="A1226" s="205"/>
      <c r="B1226" s="1"/>
      <c r="C1226" s="7"/>
      <c r="D1226" s="8"/>
      <c r="E1226" s="8"/>
      <c r="F1226" s="8"/>
      <c r="G1226" s="8"/>
      <c r="H1226" s="8"/>
      <c r="I1226" s="8"/>
      <c r="J1226" s="8"/>
      <c r="K1226" s="9"/>
      <c r="L1226" s="8"/>
      <c r="M1226" s="8"/>
      <c r="N1226" s="8"/>
      <c r="O1226" s="8"/>
      <c r="P1226" s="8"/>
      <c r="Q1226" s="8"/>
      <c r="R1226" s="9"/>
      <c r="S1226" s="8"/>
      <c r="T1226" s="1"/>
      <c r="U1226" s="68"/>
      <c r="V1226" s="68"/>
      <c r="W1226" s="68"/>
      <c r="X1226" s="68"/>
      <c r="Y1226" s="68"/>
      <c r="Z1226" s="68"/>
      <c r="AA1226" s="68"/>
      <c r="AB1226" s="68"/>
      <c r="AC1226" s="68"/>
      <c r="AD1226" s="68"/>
      <c r="AE1226" s="68"/>
      <c r="AJ1226" s="1"/>
      <c r="AK1226" s="1"/>
      <c r="AQ1226" s="1"/>
    </row>
    <row r="1227" spans="1:43" s="3" customFormat="1">
      <c r="A1227" s="205"/>
      <c r="B1227" s="1"/>
      <c r="C1227" s="7"/>
      <c r="D1227" s="8"/>
      <c r="E1227" s="8"/>
      <c r="F1227" s="8"/>
      <c r="G1227" s="8"/>
      <c r="H1227" s="8"/>
      <c r="I1227" s="8"/>
      <c r="J1227" s="8"/>
      <c r="K1227" s="9"/>
      <c r="L1227" s="8"/>
      <c r="M1227" s="8"/>
      <c r="N1227" s="8"/>
      <c r="O1227" s="8"/>
      <c r="P1227" s="8"/>
      <c r="Q1227" s="8"/>
      <c r="R1227" s="9"/>
      <c r="S1227" s="8"/>
      <c r="T1227" s="1"/>
      <c r="U1227" s="68"/>
      <c r="V1227" s="68"/>
      <c r="W1227" s="68"/>
      <c r="X1227" s="68"/>
      <c r="Y1227" s="68"/>
      <c r="Z1227" s="68"/>
      <c r="AA1227" s="68"/>
      <c r="AB1227" s="68"/>
      <c r="AC1227" s="68"/>
      <c r="AD1227" s="68"/>
      <c r="AE1227" s="68"/>
      <c r="AJ1227" s="1"/>
      <c r="AK1227" s="1"/>
      <c r="AQ1227" s="1"/>
    </row>
    <row r="1228" spans="1:43" s="3" customFormat="1">
      <c r="A1228" s="205"/>
      <c r="B1228" s="1"/>
      <c r="C1228" s="7"/>
      <c r="D1228" s="8"/>
      <c r="E1228" s="8"/>
      <c r="F1228" s="8"/>
      <c r="G1228" s="8"/>
      <c r="H1228" s="8"/>
      <c r="I1228" s="8"/>
      <c r="J1228" s="8"/>
      <c r="K1228" s="9"/>
      <c r="L1228" s="8"/>
      <c r="M1228" s="8"/>
      <c r="N1228" s="8"/>
      <c r="O1228" s="8"/>
      <c r="P1228" s="8"/>
      <c r="Q1228" s="8"/>
      <c r="R1228" s="9"/>
      <c r="S1228" s="8"/>
      <c r="T1228" s="1"/>
      <c r="U1228" s="68"/>
      <c r="V1228" s="68"/>
      <c r="W1228" s="68"/>
      <c r="X1228" s="68"/>
      <c r="Y1228" s="68"/>
      <c r="Z1228" s="68"/>
      <c r="AA1228" s="68"/>
      <c r="AB1228" s="68"/>
      <c r="AC1228" s="68"/>
      <c r="AD1228" s="68"/>
      <c r="AE1228" s="68"/>
      <c r="AJ1228" s="1"/>
      <c r="AK1228" s="1"/>
      <c r="AQ1228" s="1"/>
    </row>
    <row r="1229" spans="1:43" s="3" customFormat="1">
      <c r="A1229" s="205"/>
      <c r="B1229" s="1"/>
      <c r="C1229" s="7"/>
      <c r="D1229" s="8"/>
      <c r="E1229" s="8"/>
      <c r="F1229" s="8"/>
      <c r="G1229" s="8"/>
      <c r="H1229" s="8"/>
      <c r="I1229" s="8"/>
      <c r="J1229" s="8"/>
      <c r="K1229" s="9"/>
      <c r="L1229" s="8"/>
      <c r="M1229" s="8"/>
      <c r="N1229" s="8"/>
      <c r="O1229" s="8"/>
      <c r="P1229" s="8"/>
      <c r="Q1229" s="8"/>
      <c r="R1229" s="9"/>
      <c r="S1229" s="8"/>
      <c r="T1229" s="1"/>
      <c r="U1229" s="68"/>
      <c r="V1229" s="68"/>
      <c r="W1229" s="68"/>
      <c r="X1229" s="68"/>
      <c r="Y1229" s="68"/>
      <c r="Z1229" s="68"/>
      <c r="AA1229" s="68"/>
      <c r="AB1229" s="68"/>
      <c r="AC1229" s="68"/>
      <c r="AD1229" s="68"/>
      <c r="AE1229" s="68"/>
      <c r="AJ1229" s="1"/>
      <c r="AK1229" s="1"/>
      <c r="AQ1229" s="1"/>
    </row>
    <row r="1230" spans="1:43" s="3" customFormat="1">
      <c r="A1230" s="205"/>
      <c r="B1230" s="1"/>
      <c r="C1230" s="7"/>
      <c r="D1230" s="8"/>
      <c r="E1230" s="8"/>
      <c r="F1230" s="8"/>
      <c r="G1230" s="8"/>
      <c r="H1230" s="8"/>
      <c r="I1230" s="8"/>
      <c r="J1230" s="8"/>
      <c r="K1230" s="9"/>
      <c r="L1230" s="8"/>
      <c r="M1230" s="8"/>
      <c r="N1230" s="8"/>
      <c r="O1230" s="8"/>
      <c r="P1230" s="8"/>
      <c r="Q1230" s="8"/>
      <c r="R1230" s="9"/>
      <c r="S1230" s="8"/>
      <c r="T1230" s="1"/>
      <c r="U1230" s="68"/>
      <c r="V1230" s="68"/>
      <c r="W1230" s="68"/>
      <c r="X1230" s="68"/>
      <c r="Y1230" s="68"/>
      <c r="Z1230" s="68"/>
      <c r="AA1230" s="68"/>
      <c r="AB1230" s="68"/>
      <c r="AC1230" s="68"/>
      <c r="AD1230" s="68"/>
      <c r="AE1230" s="68"/>
      <c r="AJ1230" s="1"/>
      <c r="AK1230" s="1"/>
      <c r="AQ1230" s="1"/>
    </row>
    <row r="1231" spans="1:43" s="3" customFormat="1">
      <c r="A1231" s="205"/>
      <c r="B1231" s="1"/>
      <c r="C1231" s="7"/>
      <c r="D1231" s="8"/>
      <c r="E1231" s="8"/>
      <c r="F1231" s="8"/>
      <c r="G1231" s="8"/>
      <c r="H1231" s="8"/>
      <c r="I1231" s="8"/>
      <c r="J1231" s="8"/>
      <c r="K1231" s="9"/>
      <c r="L1231" s="8"/>
      <c r="M1231" s="8"/>
      <c r="N1231" s="8"/>
      <c r="O1231" s="8"/>
      <c r="P1231" s="8"/>
      <c r="Q1231" s="8"/>
      <c r="R1231" s="9"/>
      <c r="S1231" s="8"/>
      <c r="T1231" s="1"/>
      <c r="U1231" s="68"/>
      <c r="V1231" s="68"/>
      <c r="W1231" s="68"/>
      <c r="X1231" s="68"/>
      <c r="Y1231" s="68"/>
      <c r="Z1231" s="68"/>
      <c r="AA1231" s="68"/>
      <c r="AB1231" s="68"/>
      <c r="AC1231" s="68"/>
      <c r="AD1231" s="68"/>
      <c r="AE1231" s="68"/>
      <c r="AJ1231" s="1"/>
      <c r="AK1231" s="1"/>
      <c r="AQ1231" s="1"/>
    </row>
    <row r="1232" spans="1:43" s="3" customFormat="1">
      <c r="A1232" s="205"/>
      <c r="B1232" s="1"/>
      <c r="C1232" s="7"/>
      <c r="D1232" s="8"/>
      <c r="E1232" s="8"/>
      <c r="F1232" s="8"/>
      <c r="G1232" s="8"/>
      <c r="H1232" s="8"/>
      <c r="I1232" s="8"/>
      <c r="J1232" s="8"/>
      <c r="K1232" s="9"/>
      <c r="L1232" s="8"/>
      <c r="M1232" s="8"/>
      <c r="N1232" s="8"/>
      <c r="O1232" s="8"/>
      <c r="P1232" s="8"/>
      <c r="Q1232" s="8"/>
      <c r="R1232" s="9"/>
      <c r="S1232" s="8"/>
      <c r="T1232" s="1"/>
      <c r="U1232" s="68"/>
      <c r="V1232" s="68"/>
      <c r="W1232" s="68"/>
      <c r="X1232" s="68"/>
      <c r="Y1232" s="68"/>
      <c r="Z1232" s="68"/>
      <c r="AA1232" s="68"/>
      <c r="AB1232" s="68"/>
      <c r="AC1232" s="68"/>
      <c r="AD1232" s="68"/>
      <c r="AE1232" s="68"/>
      <c r="AJ1232" s="1"/>
      <c r="AK1232" s="1"/>
      <c r="AQ1232" s="1"/>
    </row>
    <row r="1233" spans="1:43" s="3" customFormat="1">
      <c r="A1233" s="205"/>
      <c r="B1233" s="1"/>
      <c r="C1233" s="7"/>
      <c r="D1233" s="8"/>
      <c r="E1233" s="8"/>
      <c r="F1233" s="8"/>
      <c r="G1233" s="8"/>
      <c r="H1233" s="8"/>
      <c r="I1233" s="8"/>
      <c r="J1233" s="8"/>
      <c r="K1233" s="9"/>
      <c r="L1233" s="8"/>
      <c r="M1233" s="8"/>
      <c r="N1233" s="8"/>
      <c r="O1233" s="8"/>
      <c r="P1233" s="8"/>
      <c r="Q1233" s="8"/>
      <c r="R1233" s="9"/>
      <c r="S1233" s="8"/>
      <c r="T1233" s="1"/>
      <c r="U1233" s="68"/>
      <c r="V1233" s="68"/>
      <c r="W1233" s="68"/>
      <c r="X1233" s="68"/>
      <c r="Y1233" s="68"/>
      <c r="Z1233" s="68"/>
      <c r="AA1233" s="68"/>
      <c r="AB1233" s="68"/>
      <c r="AC1233" s="68"/>
      <c r="AD1233" s="68"/>
      <c r="AE1233" s="68"/>
      <c r="AJ1233" s="1"/>
      <c r="AK1233" s="1"/>
      <c r="AQ1233" s="1"/>
    </row>
    <row r="1234" spans="1:43" s="3" customFormat="1">
      <c r="A1234" s="205"/>
      <c r="B1234" s="1"/>
      <c r="C1234" s="7"/>
      <c r="D1234" s="8"/>
      <c r="E1234" s="8"/>
      <c r="F1234" s="8"/>
      <c r="G1234" s="8"/>
      <c r="H1234" s="8"/>
      <c r="I1234" s="8"/>
      <c r="J1234" s="8"/>
      <c r="K1234" s="9"/>
      <c r="L1234" s="8"/>
      <c r="M1234" s="8"/>
      <c r="N1234" s="8"/>
      <c r="O1234" s="8"/>
      <c r="P1234" s="8"/>
      <c r="Q1234" s="8"/>
      <c r="R1234" s="9"/>
      <c r="S1234" s="8"/>
      <c r="T1234" s="1"/>
      <c r="U1234" s="68"/>
      <c r="V1234" s="68"/>
      <c r="W1234" s="68"/>
      <c r="X1234" s="68"/>
      <c r="Y1234" s="68"/>
      <c r="Z1234" s="68"/>
      <c r="AA1234" s="68"/>
      <c r="AB1234" s="68"/>
      <c r="AC1234" s="68"/>
      <c r="AD1234" s="68"/>
      <c r="AE1234" s="68"/>
      <c r="AJ1234" s="1"/>
      <c r="AK1234" s="1"/>
      <c r="AQ1234" s="1"/>
    </row>
    <row r="1235" spans="1:43" s="3" customFormat="1">
      <c r="A1235" s="205"/>
      <c r="B1235" s="1"/>
      <c r="C1235" s="7"/>
      <c r="D1235" s="8"/>
      <c r="E1235" s="8"/>
      <c r="F1235" s="8"/>
      <c r="G1235" s="8"/>
      <c r="H1235" s="8"/>
      <c r="I1235" s="8"/>
      <c r="J1235" s="8"/>
      <c r="K1235" s="9"/>
      <c r="L1235" s="8"/>
      <c r="M1235" s="8"/>
      <c r="N1235" s="8"/>
      <c r="O1235" s="8"/>
      <c r="P1235" s="8"/>
      <c r="Q1235" s="8"/>
      <c r="R1235" s="9"/>
      <c r="S1235" s="8"/>
      <c r="T1235" s="1"/>
      <c r="U1235" s="68"/>
      <c r="V1235" s="68"/>
      <c r="W1235" s="68"/>
      <c r="X1235" s="68"/>
      <c r="Y1235" s="68"/>
      <c r="Z1235" s="68"/>
      <c r="AA1235" s="68"/>
      <c r="AB1235" s="68"/>
      <c r="AC1235" s="68"/>
      <c r="AD1235" s="68"/>
      <c r="AE1235" s="68"/>
      <c r="AJ1235" s="1"/>
      <c r="AK1235" s="1"/>
      <c r="AQ1235" s="1"/>
    </row>
    <row r="1236" spans="1:43" s="3" customFormat="1">
      <c r="A1236" s="205"/>
      <c r="B1236" s="1"/>
      <c r="C1236" s="7"/>
      <c r="D1236" s="8"/>
      <c r="E1236" s="8"/>
      <c r="F1236" s="8"/>
      <c r="G1236" s="8"/>
      <c r="H1236" s="8"/>
      <c r="I1236" s="8"/>
      <c r="J1236" s="8"/>
      <c r="K1236" s="9"/>
      <c r="L1236" s="8"/>
      <c r="M1236" s="8"/>
      <c r="N1236" s="8"/>
      <c r="O1236" s="8"/>
      <c r="P1236" s="8"/>
      <c r="Q1236" s="8"/>
      <c r="R1236" s="9"/>
      <c r="S1236" s="8"/>
      <c r="T1236" s="1"/>
      <c r="U1236" s="68"/>
      <c r="V1236" s="68"/>
      <c r="W1236" s="68"/>
      <c r="X1236" s="68"/>
      <c r="Y1236" s="68"/>
      <c r="Z1236" s="68"/>
      <c r="AA1236" s="68"/>
      <c r="AB1236" s="68"/>
      <c r="AC1236" s="68"/>
      <c r="AD1236" s="68"/>
      <c r="AE1236" s="68"/>
      <c r="AJ1236" s="1"/>
      <c r="AK1236" s="1"/>
      <c r="AQ1236" s="1"/>
    </row>
    <row r="1237" spans="1:43" s="3" customFormat="1">
      <c r="A1237" s="205"/>
      <c r="B1237" s="1"/>
      <c r="C1237" s="7"/>
      <c r="D1237" s="8"/>
      <c r="E1237" s="8"/>
      <c r="F1237" s="8"/>
      <c r="G1237" s="8"/>
      <c r="H1237" s="8"/>
      <c r="I1237" s="8"/>
      <c r="J1237" s="8"/>
      <c r="K1237" s="9"/>
      <c r="L1237" s="8"/>
      <c r="M1237" s="8"/>
      <c r="N1237" s="8"/>
      <c r="O1237" s="8"/>
      <c r="P1237" s="8"/>
      <c r="Q1237" s="8"/>
      <c r="R1237" s="9"/>
      <c r="S1237" s="8"/>
      <c r="T1237" s="1"/>
      <c r="U1237" s="68"/>
      <c r="V1237" s="68"/>
      <c r="W1237" s="68"/>
      <c r="X1237" s="68"/>
      <c r="Y1237" s="68"/>
      <c r="Z1237" s="68"/>
      <c r="AA1237" s="68"/>
      <c r="AB1237" s="68"/>
      <c r="AC1237" s="68"/>
      <c r="AD1237" s="68"/>
      <c r="AE1237" s="68"/>
      <c r="AJ1237" s="1"/>
      <c r="AK1237" s="1"/>
      <c r="AQ1237" s="1"/>
    </row>
    <row r="1238" spans="1:43" s="3" customFormat="1">
      <c r="A1238" s="205"/>
      <c r="B1238" s="1"/>
      <c r="C1238" s="7"/>
      <c r="D1238" s="8"/>
      <c r="E1238" s="8"/>
      <c r="F1238" s="8"/>
      <c r="G1238" s="8"/>
      <c r="H1238" s="8"/>
      <c r="I1238" s="8"/>
      <c r="J1238" s="8"/>
      <c r="K1238" s="9"/>
      <c r="L1238" s="8"/>
      <c r="M1238" s="8"/>
      <c r="N1238" s="8"/>
      <c r="O1238" s="8"/>
      <c r="P1238" s="8"/>
      <c r="Q1238" s="8"/>
      <c r="R1238" s="9"/>
      <c r="S1238" s="8"/>
      <c r="T1238" s="1"/>
      <c r="U1238" s="68"/>
      <c r="V1238" s="68"/>
      <c r="W1238" s="68"/>
      <c r="X1238" s="68"/>
      <c r="Y1238" s="68"/>
      <c r="Z1238" s="68"/>
      <c r="AA1238" s="68"/>
      <c r="AB1238" s="68"/>
      <c r="AC1238" s="68"/>
      <c r="AD1238" s="68"/>
      <c r="AE1238" s="68"/>
      <c r="AJ1238" s="1"/>
      <c r="AK1238" s="1"/>
      <c r="AQ1238" s="1"/>
    </row>
    <row r="1239" spans="1:43" s="3" customFormat="1">
      <c r="A1239" s="205"/>
      <c r="B1239" s="1"/>
      <c r="C1239" s="7"/>
      <c r="D1239" s="8"/>
      <c r="E1239" s="8"/>
      <c r="F1239" s="8"/>
      <c r="G1239" s="8"/>
      <c r="H1239" s="8"/>
      <c r="I1239" s="8"/>
      <c r="J1239" s="8"/>
      <c r="K1239" s="9"/>
      <c r="L1239" s="8"/>
      <c r="M1239" s="8"/>
      <c r="N1239" s="8"/>
      <c r="O1239" s="8"/>
      <c r="P1239" s="8"/>
      <c r="Q1239" s="8"/>
      <c r="R1239" s="9"/>
      <c r="S1239" s="8"/>
      <c r="T1239" s="1"/>
      <c r="U1239" s="68"/>
      <c r="V1239" s="68"/>
      <c r="W1239" s="68"/>
      <c r="X1239" s="68"/>
      <c r="Y1239" s="68"/>
      <c r="Z1239" s="68"/>
      <c r="AA1239" s="68"/>
      <c r="AB1239" s="68"/>
      <c r="AC1239" s="68"/>
      <c r="AD1239" s="68"/>
      <c r="AE1239" s="68"/>
      <c r="AJ1239" s="1"/>
      <c r="AK1239" s="1"/>
      <c r="AQ1239" s="1"/>
    </row>
    <row r="1240" spans="1:43" s="3" customFormat="1">
      <c r="A1240" s="205"/>
      <c r="B1240" s="1"/>
      <c r="C1240" s="7"/>
      <c r="D1240" s="8"/>
      <c r="E1240" s="8"/>
      <c r="F1240" s="8"/>
      <c r="G1240" s="8"/>
      <c r="H1240" s="8"/>
      <c r="I1240" s="8"/>
      <c r="J1240" s="8"/>
      <c r="K1240" s="9"/>
      <c r="L1240" s="8"/>
      <c r="M1240" s="8"/>
      <c r="N1240" s="8"/>
      <c r="O1240" s="8"/>
      <c r="P1240" s="8"/>
      <c r="Q1240" s="8"/>
      <c r="R1240" s="9"/>
      <c r="S1240" s="8"/>
      <c r="T1240" s="1"/>
      <c r="U1240" s="68"/>
      <c r="V1240" s="68"/>
      <c r="W1240" s="68"/>
      <c r="X1240" s="68"/>
      <c r="Y1240" s="68"/>
      <c r="Z1240" s="68"/>
      <c r="AA1240" s="68"/>
      <c r="AB1240" s="68"/>
      <c r="AC1240" s="68"/>
      <c r="AD1240" s="68"/>
      <c r="AE1240" s="68"/>
      <c r="AJ1240" s="1"/>
      <c r="AK1240" s="1"/>
      <c r="AQ1240" s="1"/>
    </row>
    <row r="1241" spans="1:43" s="3" customFormat="1">
      <c r="A1241" s="205"/>
      <c r="B1241" s="1"/>
      <c r="C1241" s="7"/>
      <c r="D1241" s="8"/>
      <c r="E1241" s="8"/>
      <c r="F1241" s="8"/>
      <c r="G1241" s="8"/>
      <c r="H1241" s="8"/>
      <c r="I1241" s="8"/>
      <c r="J1241" s="8"/>
      <c r="K1241" s="9"/>
      <c r="L1241" s="8"/>
      <c r="M1241" s="8"/>
      <c r="N1241" s="8"/>
      <c r="O1241" s="8"/>
      <c r="P1241" s="8"/>
      <c r="Q1241" s="8"/>
      <c r="R1241" s="9"/>
      <c r="S1241" s="8"/>
      <c r="T1241" s="1"/>
      <c r="U1241" s="68"/>
      <c r="V1241" s="68"/>
      <c r="W1241" s="68"/>
      <c r="X1241" s="68"/>
      <c r="Y1241" s="68"/>
      <c r="Z1241" s="68"/>
      <c r="AA1241" s="68"/>
      <c r="AB1241" s="68"/>
      <c r="AC1241" s="68"/>
      <c r="AD1241" s="68"/>
      <c r="AE1241" s="68"/>
      <c r="AJ1241" s="1"/>
      <c r="AK1241" s="1"/>
      <c r="AQ1241" s="1"/>
    </row>
    <row r="1242" spans="1:43" s="3" customFormat="1">
      <c r="A1242" s="205"/>
      <c r="B1242" s="1"/>
      <c r="C1242" s="7"/>
      <c r="D1242" s="8"/>
      <c r="E1242" s="8"/>
      <c r="F1242" s="8"/>
      <c r="G1242" s="8"/>
      <c r="H1242" s="8"/>
      <c r="I1242" s="8"/>
      <c r="J1242" s="8"/>
      <c r="K1242" s="9"/>
      <c r="L1242" s="8"/>
      <c r="M1242" s="8"/>
      <c r="N1242" s="8"/>
      <c r="O1242" s="8"/>
      <c r="P1242" s="8"/>
      <c r="Q1242" s="8"/>
      <c r="R1242" s="9"/>
      <c r="S1242" s="8"/>
      <c r="T1242" s="1"/>
      <c r="U1242" s="68"/>
      <c r="V1242" s="68"/>
      <c r="W1242" s="68"/>
      <c r="X1242" s="68"/>
      <c r="Y1242" s="68"/>
      <c r="Z1242" s="68"/>
      <c r="AA1242" s="68"/>
      <c r="AB1242" s="68"/>
      <c r="AC1242" s="68"/>
      <c r="AD1242" s="68"/>
      <c r="AE1242" s="68"/>
      <c r="AJ1242" s="1"/>
      <c r="AK1242" s="1"/>
      <c r="AQ1242" s="1"/>
    </row>
    <row r="1243" spans="1:43" s="3" customFormat="1">
      <c r="A1243" s="205"/>
      <c r="B1243" s="1"/>
      <c r="C1243" s="7"/>
      <c r="D1243" s="8"/>
      <c r="E1243" s="8"/>
      <c r="F1243" s="8"/>
      <c r="G1243" s="8"/>
      <c r="H1243" s="8"/>
      <c r="I1243" s="8"/>
      <c r="J1243" s="8"/>
      <c r="K1243" s="9"/>
      <c r="L1243" s="8"/>
      <c r="M1243" s="8"/>
      <c r="N1243" s="8"/>
      <c r="O1243" s="8"/>
      <c r="P1243" s="8"/>
      <c r="Q1243" s="8"/>
      <c r="R1243" s="9"/>
      <c r="S1243" s="8"/>
      <c r="T1243" s="1"/>
      <c r="U1243" s="68"/>
      <c r="V1243" s="68"/>
      <c r="W1243" s="68"/>
      <c r="X1243" s="68"/>
      <c r="Y1243" s="68"/>
      <c r="Z1243" s="68"/>
      <c r="AA1243" s="68"/>
      <c r="AB1243" s="68"/>
      <c r="AC1243" s="68"/>
      <c r="AD1243" s="68"/>
      <c r="AE1243" s="68"/>
      <c r="AJ1243" s="1"/>
      <c r="AK1243" s="1"/>
      <c r="AQ1243" s="1"/>
    </row>
    <row r="1244" spans="1:43" s="3" customFormat="1">
      <c r="A1244" s="205"/>
      <c r="B1244" s="1"/>
      <c r="C1244" s="7"/>
      <c r="D1244" s="8"/>
      <c r="E1244" s="8"/>
      <c r="F1244" s="8"/>
      <c r="G1244" s="8"/>
      <c r="H1244" s="8"/>
      <c r="I1244" s="8"/>
      <c r="J1244" s="8"/>
      <c r="K1244" s="9"/>
      <c r="L1244" s="8"/>
      <c r="M1244" s="8"/>
      <c r="N1244" s="8"/>
      <c r="O1244" s="8"/>
      <c r="P1244" s="8"/>
      <c r="Q1244" s="8"/>
      <c r="R1244" s="9"/>
      <c r="S1244" s="8"/>
      <c r="T1244" s="1"/>
      <c r="U1244" s="68"/>
      <c r="V1244" s="68"/>
      <c r="W1244" s="68"/>
      <c r="X1244" s="68"/>
      <c r="Y1244" s="68"/>
      <c r="Z1244" s="68"/>
      <c r="AA1244" s="68"/>
      <c r="AB1244" s="68"/>
      <c r="AC1244" s="68"/>
      <c r="AD1244" s="68"/>
      <c r="AE1244" s="68"/>
      <c r="AJ1244" s="1"/>
      <c r="AK1244" s="1"/>
      <c r="AQ1244" s="1"/>
    </row>
    <row r="1245" spans="1:43" s="3" customFormat="1">
      <c r="A1245" s="205"/>
      <c r="B1245" s="1"/>
      <c r="C1245" s="7"/>
      <c r="D1245" s="8"/>
      <c r="E1245" s="8"/>
      <c r="F1245" s="8"/>
      <c r="G1245" s="8"/>
      <c r="H1245" s="8"/>
      <c r="I1245" s="8"/>
      <c r="J1245" s="8"/>
      <c r="K1245" s="9"/>
      <c r="L1245" s="8"/>
      <c r="M1245" s="8"/>
      <c r="N1245" s="8"/>
      <c r="O1245" s="8"/>
      <c r="P1245" s="8"/>
      <c r="Q1245" s="8"/>
      <c r="R1245" s="9"/>
      <c r="S1245" s="8"/>
      <c r="T1245" s="1"/>
      <c r="U1245" s="68"/>
      <c r="V1245" s="68"/>
      <c r="W1245" s="68"/>
      <c r="X1245" s="68"/>
      <c r="Y1245" s="68"/>
      <c r="Z1245" s="68"/>
      <c r="AA1245" s="68"/>
      <c r="AB1245" s="68"/>
      <c r="AC1245" s="68"/>
      <c r="AD1245" s="68"/>
      <c r="AE1245" s="68"/>
      <c r="AJ1245" s="1"/>
      <c r="AK1245" s="1"/>
      <c r="AQ1245" s="1"/>
    </row>
    <row r="1246" spans="1:43" s="3" customFormat="1">
      <c r="A1246" s="205"/>
      <c r="B1246" s="1"/>
      <c r="C1246" s="7"/>
      <c r="D1246" s="8"/>
      <c r="E1246" s="8"/>
      <c r="F1246" s="8"/>
      <c r="G1246" s="8"/>
      <c r="H1246" s="8"/>
      <c r="I1246" s="8"/>
      <c r="J1246" s="8"/>
      <c r="K1246" s="9"/>
      <c r="L1246" s="8"/>
      <c r="M1246" s="8"/>
      <c r="N1246" s="8"/>
      <c r="O1246" s="8"/>
      <c r="P1246" s="8"/>
      <c r="Q1246" s="8"/>
      <c r="R1246" s="9"/>
      <c r="S1246" s="8"/>
      <c r="T1246" s="1"/>
      <c r="U1246" s="68"/>
      <c r="V1246" s="68"/>
      <c r="W1246" s="68"/>
      <c r="X1246" s="68"/>
      <c r="Y1246" s="68"/>
      <c r="Z1246" s="68"/>
      <c r="AA1246" s="68"/>
      <c r="AB1246" s="68"/>
      <c r="AC1246" s="68"/>
      <c r="AD1246" s="68"/>
      <c r="AE1246" s="68"/>
      <c r="AJ1246" s="1"/>
      <c r="AK1246" s="1"/>
      <c r="AQ1246" s="1"/>
    </row>
    <row r="1247" spans="1:43" s="3" customFormat="1">
      <c r="A1247" s="205"/>
      <c r="B1247" s="1"/>
      <c r="C1247" s="7"/>
      <c r="D1247" s="8"/>
      <c r="E1247" s="8"/>
      <c r="F1247" s="8"/>
      <c r="G1247" s="8"/>
      <c r="H1247" s="8"/>
      <c r="I1247" s="8"/>
      <c r="J1247" s="8"/>
      <c r="K1247" s="9"/>
      <c r="L1247" s="8"/>
      <c r="M1247" s="8"/>
      <c r="N1247" s="8"/>
      <c r="O1247" s="8"/>
      <c r="P1247" s="8"/>
      <c r="Q1247" s="8"/>
      <c r="R1247" s="9"/>
      <c r="S1247" s="8"/>
      <c r="T1247" s="1"/>
      <c r="U1247" s="68"/>
      <c r="V1247" s="68"/>
      <c r="W1247" s="68"/>
      <c r="X1247" s="68"/>
      <c r="Y1247" s="68"/>
      <c r="Z1247" s="68"/>
      <c r="AA1247" s="68"/>
      <c r="AB1247" s="68"/>
      <c r="AC1247" s="68"/>
      <c r="AD1247" s="68"/>
      <c r="AE1247" s="68"/>
      <c r="AJ1247" s="1"/>
      <c r="AK1247" s="1"/>
      <c r="AQ1247" s="1"/>
    </row>
    <row r="1248" spans="1:43" s="3" customFormat="1">
      <c r="A1248" s="205"/>
      <c r="B1248" s="1"/>
      <c r="C1248" s="7"/>
      <c r="D1248" s="8"/>
      <c r="E1248" s="8"/>
      <c r="F1248" s="8"/>
      <c r="G1248" s="8"/>
      <c r="H1248" s="8"/>
      <c r="I1248" s="8"/>
      <c r="J1248" s="8"/>
      <c r="K1248" s="9"/>
      <c r="L1248" s="8"/>
      <c r="M1248" s="8"/>
      <c r="N1248" s="8"/>
      <c r="O1248" s="8"/>
      <c r="P1248" s="8"/>
      <c r="Q1248" s="8"/>
      <c r="R1248" s="9"/>
      <c r="S1248" s="8"/>
      <c r="T1248" s="1"/>
      <c r="U1248" s="68"/>
      <c r="V1248" s="68"/>
      <c r="W1248" s="68"/>
      <c r="X1248" s="68"/>
      <c r="Y1248" s="68"/>
      <c r="Z1248" s="68"/>
      <c r="AA1248" s="68"/>
      <c r="AB1248" s="68"/>
      <c r="AC1248" s="68"/>
      <c r="AD1248" s="68"/>
      <c r="AE1248" s="68"/>
      <c r="AJ1248" s="1"/>
      <c r="AK1248" s="1"/>
      <c r="AQ1248" s="1"/>
    </row>
    <row r="1249" spans="1:43" s="3" customFormat="1">
      <c r="A1249" s="205"/>
      <c r="B1249" s="1"/>
      <c r="C1249" s="7"/>
      <c r="D1249" s="8"/>
      <c r="E1249" s="8"/>
      <c r="F1249" s="8"/>
      <c r="G1249" s="8"/>
      <c r="H1249" s="8"/>
      <c r="I1249" s="8"/>
      <c r="J1249" s="8"/>
      <c r="K1249" s="9"/>
      <c r="L1249" s="8"/>
      <c r="M1249" s="8"/>
      <c r="N1249" s="8"/>
      <c r="O1249" s="8"/>
      <c r="P1249" s="8"/>
      <c r="Q1249" s="8"/>
      <c r="R1249" s="9"/>
      <c r="S1249" s="8"/>
      <c r="T1249" s="1"/>
      <c r="U1249" s="68"/>
      <c r="V1249" s="68"/>
      <c r="W1249" s="68"/>
      <c r="X1249" s="68"/>
      <c r="Y1249" s="68"/>
      <c r="Z1249" s="68"/>
      <c r="AA1249" s="68"/>
      <c r="AB1249" s="68"/>
      <c r="AC1249" s="68"/>
      <c r="AD1249" s="68"/>
      <c r="AE1249" s="68"/>
      <c r="AJ1249" s="1"/>
      <c r="AK1249" s="1"/>
      <c r="AQ1249" s="1"/>
    </row>
    <row r="1250" spans="1:43" s="3" customFormat="1">
      <c r="A1250" s="205"/>
      <c r="B1250" s="1"/>
      <c r="C1250" s="7"/>
      <c r="D1250" s="8"/>
      <c r="E1250" s="8"/>
      <c r="F1250" s="8"/>
      <c r="G1250" s="8"/>
      <c r="H1250" s="8"/>
      <c r="I1250" s="8"/>
      <c r="J1250" s="8"/>
      <c r="K1250" s="9"/>
      <c r="L1250" s="8"/>
      <c r="M1250" s="8"/>
      <c r="N1250" s="8"/>
      <c r="O1250" s="8"/>
      <c r="P1250" s="8"/>
      <c r="Q1250" s="8"/>
      <c r="R1250" s="9"/>
      <c r="S1250" s="8"/>
      <c r="T1250" s="1"/>
      <c r="U1250" s="68"/>
      <c r="V1250" s="68"/>
      <c r="W1250" s="68"/>
      <c r="X1250" s="68"/>
      <c r="Y1250" s="68"/>
      <c r="Z1250" s="68"/>
      <c r="AA1250" s="68"/>
      <c r="AB1250" s="68"/>
      <c r="AC1250" s="68"/>
      <c r="AD1250" s="68"/>
      <c r="AE1250" s="68"/>
      <c r="AJ1250" s="1"/>
      <c r="AK1250" s="1"/>
      <c r="AQ1250" s="1"/>
    </row>
    <row r="1251" spans="1:43" s="3" customFormat="1">
      <c r="A1251" s="205"/>
      <c r="B1251" s="1"/>
      <c r="C1251" s="7"/>
      <c r="D1251" s="8"/>
      <c r="E1251" s="8"/>
      <c r="F1251" s="8"/>
      <c r="G1251" s="8"/>
      <c r="H1251" s="8"/>
      <c r="I1251" s="8"/>
      <c r="J1251" s="8"/>
      <c r="K1251" s="9"/>
      <c r="L1251" s="8"/>
      <c r="M1251" s="8"/>
      <c r="N1251" s="8"/>
      <c r="O1251" s="8"/>
      <c r="P1251" s="8"/>
      <c r="Q1251" s="8"/>
      <c r="R1251" s="9"/>
      <c r="S1251" s="8"/>
      <c r="T1251" s="1"/>
      <c r="U1251" s="68"/>
      <c r="V1251" s="68"/>
      <c r="W1251" s="68"/>
      <c r="X1251" s="68"/>
      <c r="Y1251" s="68"/>
      <c r="Z1251" s="68"/>
      <c r="AA1251" s="68"/>
      <c r="AB1251" s="68"/>
      <c r="AC1251" s="68"/>
      <c r="AD1251" s="68"/>
      <c r="AE1251" s="68"/>
      <c r="AJ1251" s="1"/>
      <c r="AK1251" s="1"/>
      <c r="AQ1251" s="1"/>
    </row>
    <row r="1252" spans="1:43" s="3" customFormat="1">
      <c r="A1252" s="205"/>
      <c r="B1252" s="1"/>
      <c r="C1252" s="7"/>
      <c r="D1252" s="8"/>
      <c r="E1252" s="8"/>
      <c r="F1252" s="8"/>
      <c r="G1252" s="8"/>
      <c r="H1252" s="8"/>
      <c r="I1252" s="8"/>
      <c r="J1252" s="8"/>
      <c r="K1252" s="9"/>
      <c r="L1252" s="8"/>
      <c r="M1252" s="8"/>
      <c r="N1252" s="8"/>
      <c r="O1252" s="8"/>
      <c r="P1252" s="8"/>
      <c r="Q1252" s="8"/>
      <c r="R1252" s="9"/>
      <c r="S1252" s="8"/>
      <c r="T1252" s="1"/>
      <c r="U1252" s="68"/>
      <c r="V1252" s="68"/>
      <c r="W1252" s="68"/>
      <c r="X1252" s="68"/>
      <c r="Y1252" s="68"/>
      <c r="Z1252" s="68"/>
      <c r="AA1252" s="68"/>
      <c r="AB1252" s="68"/>
      <c r="AC1252" s="68"/>
      <c r="AD1252" s="68"/>
      <c r="AE1252" s="68"/>
      <c r="AJ1252" s="1"/>
      <c r="AK1252" s="1"/>
      <c r="AQ1252" s="1"/>
    </row>
    <row r="1253" spans="1:43" s="3" customFormat="1">
      <c r="A1253" s="205"/>
      <c r="B1253" s="1"/>
      <c r="C1253" s="7"/>
      <c r="D1253" s="8"/>
      <c r="E1253" s="8"/>
      <c r="F1253" s="8"/>
      <c r="G1253" s="8"/>
      <c r="H1253" s="8"/>
      <c r="I1253" s="8"/>
      <c r="J1253" s="8"/>
      <c r="K1253" s="9"/>
      <c r="L1253" s="8"/>
      <c r="M1253" s="8"/>
      <c r="N1253" s="8"/>
      <c r="O1253" s="8"/>
      <c r="P1253" s="8"/>
      <c r="Q1253" s="8"/>
      <c r="R1253" s="9"/>
      <c r="S1253" s="8"/>
      <c r="T1253" s="1"/>
      <c r="U1253" s="68"/>
      <c r="V1253" s="68"/>
      <c r="W1253" s="68"/>
      <c r="X1253" s="68"/>
      <c r="Y1253" s="68"/>
      <c r="Z1253" s="68"/>
      <c r="AA1253" s="68"/>
      <c r="AB1253" s="68"/>
      <c r="AC1253" s="68"/>
      <c r="AD1253" s="68"/>
      <c r="AE1253" s="68"/>
      <c r="AJ1253" s="1"/>
      <c r="AK1253" s="1"/>
      <c r="AQ1253" s="1"/>
    </row>
    <row r="1254" spans="1:43" s="3" customFormat="1">
      <c r="A1254" s="205"/>
      <c r="B1254" s="1"/>
      <c r="C1254" s="7"/>
      <c r="D1254" s="8"/>
      <c r="E1254" s="8"/>
      <c r="F1254" s="8"/>
      <c r="G1254" s="8"/>
      <c r="H1254" s="8"/>
      <c r="I1254" s="8"/>
      <c r="J1254" s="8"/>
      <c r="K1254" s="9"/>
      <c r="L1254" s="8"/>
      <c r="M1254" s="8"/>
      <c r="N1254" s="8"/>
      <c r="O1254" s="8"/>
      <c r="P1254" s="8"/>
      <c r="Q1254" s="8"/>
      <c r="R1254" s="9"/>
      <c r="S1254" s="8"/>
      <c r="T1254" s="1"/>
      <c r="U1254" s="68"/>
      <c r="V1254" s="68"/>
      <c r="W1254" s="68"/>
      <c r="X1254" s="68"/>
      <c r="Y1254" s="68"/>
      <c r="Z1254" s="68"/>
      <c r="AA1254" s="68"/>
      <c r="AB1254" s="68"/>
      <c r="AC1254" s="68"/>
      <c r="AD1254" s="68"/>
      <c r="AE1254" s="68"/>
      <c r="AJ1254" s="1"/>
      <c r="AK1254" s="1"/>
      <c r="AQ1254" s="1"/>
    </row>
    <row r="1255" spans="1:43" s="3" customFormat="1">
      <c r="A1255" s="205"/>
      <c r="B1255" s="1"/>
      <c r="C1255" s="7"/>
      <c r="D1255" s="8"/>
      <c r="E1255" s="8"/>
      <c r="F1255" s="8"/>
      <c r="G1255" s="8"/>
      <c r="H1255" s="8"/>
      <c r="I1255" s="8"/>
      <c r="J1255" s="8"/>
      <c r="K1255" s="9"/>
      <c r="L1255" s="8"/>
      <c r="M1255" s="8"/>
      <c r="N1255" s="8"/>
      <c r="O1255" s="8"/>
      <c r="P1255" s="8"/>
      <c r="Q1255" s="8"/>
      <c r="R1255" s="9"/>
      <c r="S1255" s="8"/>
      <c r="T1255" s="1"/>
      <c r="U1255" s="68"/>
      <c r="V1255" s="68"/>
      <c r="W1255" s="68"/>
      <c r="X1255" s="68"/>
      <c r="Y1255" s="68"/>
      <c r="Z1255" s="68"/>
      <c r="AA1255" s="68"/>
      <c r="AB1255" s="68"/>
      <c r="AC1255" s="68"/>
      <c r="AD1255" s="68"/>
      <c r="AE1255" s="68"/>
      <c r="AJ1255" s="1"/>
      <c r="AK1255" s="1"/>
      <c r="AQ1255" s="1"/>
    </row>
    <row r="1256" spans="1:43" s="3" customFormat="1">
      <c r="A1256" s="205"/>
      <c r="B1256" s="1"/>
      <c r="C1256" s="7"/>
      <c r="D1256" s="8"/>
      <c r="E1256" s="8"/>
      <c r="F1256" s="8"/>
      <c r="G1256" s="8"/>
      <c r="H1256" s="8"/>
      <c r="I1256" s="8"/>
      <c r="J1256" s="8"/>
      <c r="K1256" s="9"/>
      <c r="L1256" s="8"/>
      <c r="M1256" s="8"/>
      <c r="N1256" s="8"/>
      <c r="O1256" s="8"/>
      <c r="P1256" s="8"/>
      <c r="Q1256" s="8"/>
      <c r="R1256" s="9"/>
      <c r="S1256" s="8"/>
      <c r="T1256" s="1"/>
      <c r="U1256" s="68"/>
      <c r="V1256" s="68"/>
      <c r="W1256" s="68"/>
      <c r="X1256" s="68"/>
      <c r="Y1256" s="68"/>
      <c r="Z1256" s="68"/>
      <c r="AA1256" s="68"/>
      <c r="AB1256" s="68"/>
      <c r="AC1256" s="68"/>
      <c r="AD1256" s="68"/>
      <c r="AE1256" s="68"/>
      <c r="AJ1256" s="1"/>
      <c r="AK1256" s="1"/>
      <c r="AQ1256" s="1"/>
    </row>
    <row r="1257" spans="1:43" s="3" customFormat="1">
      <c r="A1257" s="205"/>
      <c r="B1257" s="1"/>
      <c r="C1257" s="7"/>
      <c r="D1257" s="8"/>
      <c r="E1257" s="8"/>
      <c r="F1257" s="8"/>
      <c r="G1257" s="8"/>
      <c r="H1257" s="8"/>
      <c r="I1257" s="8"/>
      <c r="J1257" s="8"/>
      <c r="K1257" s="9"/>
      <c r="L1257" s="8"/>
      <c r="M1257" s="8"/>
      <c r="N1257" s="8"/>
      <c r="O1257" s="8"/>
      <c r="P1257" s="8"/>
      <c r="Q1257" s="8"/>
      <c r="R1257" s="9"/>
      <c r="S1257" s="8"/>
      <c r="T1257" s="1"/>
      <c r="U1257" s="68"/>
      <c r="V1257" s="68"/>
      <c r="W1257" s="68"/>
      <c r="X1257" s="68"/>
      <c r="Y1257" s="68"/>
      <c r="Z1257" s="68"/>
      <c r="AA1257" s="68"/>
      <c r="AB1257" s="68"/>
      <c r="AC1257" s="68"/>
      <c r="AD1257" s="68"/>
      <c r="AE1257" s="68"/>
      <c r="AJ1257" s="1"/>
      <c r="AK1257" s="1"/>
      <c r="AQ1257" s="1"/>
    </row>
    <row r="1258" spans="1:43" s="3" customFormat="1">
      <c r="A1258" s="205"/>
      <c r="B1258" s="1"/>
      <c r="C1258" s="7"/>
      <c r="D1258" s="8"/>
      <c r="E1258" s="8"/>
      <c r="F1258" s="8"/>
      <c r="G1258" s="8"/>
      <c r="H1258" s="8"/>
      <c r="I1258" s="8"/>
      <c r="J1258" s="8"/>
      <c r="K1258" s="9"/>
      <c r="L1258" s="8"/>
      <c r="M1258" s="8"/>
      <c r="N1258" s="8"/>
      <c r="O1258" s="8"/>
      <c r="P1258" s="8"/>
      <c r="Q1258" s="8"/>
      <c r="R1258" s="9"/>
      <c r="S1258" s="8"/>
      <c r="T1258" s="1"/>
      <c r="U1258" s="68"/>
      <c r="V1258" s="68"/>
      <c r="W1258" s="68"/>
      <c r="X1258" s="68"/>
      <c r="Y1258" s="68"/>
      <c r="Z1258" s="68"/>
      <c r="AA1258" s="68"/>
      <c r="AB1258" s="68"/>
      <c r="AC1258" s="68"/>
      <c r="AD1258" s="68"/>
      <c r="AE1258" s="68"/>
      <c r="AJ1258" s="1"/>
      <c r="AK1258" s="1"/>
      <c r="AQ1258" s="1"/>
    </row>
    <row r="1259" spans="1:43" s="3" customFormat="1">
      <c r="A1259" s="205"/>
      <c r="B1259" s="1"/>
      <c r="C1259" s="7"/>
      <c r="D1259" s="8"/>
      <c r="E1259" s="8"/>
      <c r="F1259" s="8"/>
      <c r="G1259" s="8"/>
      <c r="H1259" s="8"/>
      <c r="I1259" s="8"/>
      <c r="J1259" s="8"/>
      <c r="K1259" s="9"/>
      <c r="L1259" s="8"/>
      <c r="M1259" s="8"/>
      <c r="N1259" s="8"/>
      <c r="O1259" s="8"/>
      <c r="P1259" s="8"/>
      <c r="Q1259" s="8"/>
      <c r="R1259" s="9"/>
      <c r="S1259" s="8"/>
      <c r="T1259" s="1"/>
      <c r="U1259" s="68"/>
      <c r="V1259" s="68"/>
      <c r="W1259" s="68"/>
      <c r="X1259" s="68"/>
      <c r="Y1259" s="68"/>
      <c r="Z1259" s="68"/>
      <c r="AA1259" s="68"/>
      <c r="AB1259" s="68"/>
      <c r="AC1259" s="68"/>
      <c r="AD1259" s="68"/>
      <c r="AE1259" s="68"/>
      <c r="AJ1259" s="1"/>
      <c r="AK1259" s="1"/>
      <c r="AQ1259" s="1"/>
    </row>
    <row r="1260" spans="1:43" s="3" customFormat="1">
      <c r="A1260" s="205"/>
      <c r="B1260" s="1"/>
      <c r="C1260" s="7"/>
      <c r="D1260" s="8"/>
      <c r="E1260" s="8"/>
      <c r="F1260" s="8"/>
      <c r="G1260" s="8"/>
      <c r="H1260" s="8"/>
      <c r="I1260" s="8"/>
      <c r="J1260" s="8"/>
      <c r="K1260" s="9"/>
      <c r="L1260" s="8"/>
      <c r="M1260" s="8"/>
      <c r="N1260" s="8"/>
      <c r="O1260" s="8"/>
      <c r="P1260" s="8"/>
      <c r="Q1260" s="8"/>
      <c r="R1260" s="9"/>
      <c r="S1260" s="8"/>
      <c r="T1260" s="1"/>
      <c r="U1260" s="68"/>
      <c r="V1260" s="68"/>
      <c r="W1260" s="68"/>
      <c r="X1260" s="68"/>
      <c r="Y1260" s="68"/>
      <c r="Z1260" s="68"/>
      <c r="AA1260" s="68"/>
      <c r="AB1260" s="68"/>
      <c r="AC1260" s="68"/>
      <c r="AD1260" s="68"/>
      <c r="AE1260" s="68"/>
      <c r="AJ1260" s="1"/>
      <c r="AK1260" s="1"/>
      <c r="AQ1260" s="1"/>
    </row>
    <row r="1261" spans="1:43" s="3" customFormat="1">
      <c r="A1261" s="205"/>
      <c r="B1261" s="1"/>
      <c r="C1261" s="7"/>
      <c r="D1261" s="8"/>
      <c r="E1261" s="8"/>
      <c r="F1261" s="8"/>
      <c r="G1261" s="8"/>
      <c r="H1261" s="8"/>
      <c r="I1261" s="8"/>
      <c r="J1261" s="8"/>
      <c r="K1261" s="9"/>
      <c r="L1261" s="8"/>
      <c r="M1261" s="8"/>
      <c r="N1261" s="8"/>
      <c r="O1261" s="8"/>
      <c r="P1261" s="8"/>
      <c r="Q1261" s="8"/>
      <c r="R1261" s="9"/>
      <c r="S1261" s="8"/>
      <c r="T1261" s="1"/>
      <c r="U1261" s="68"/>
      <c r="V1261" s="68"/>
      <c r="W1261" s="68"/>
      <c r="X1261" s="68"/>
      <c r="Y1261" s="68"/>
      <c r="Z1261" s="68"/>
      <c r="AA1261" s="68"/>
      <c r="AB1261" s="68"/>
      <c r="AC1261" s="68"/>
      <c r="AD1261" s="68"/>
      <c r="AE1261" s="68"/>
      <c r="AJ1261" s="1"/>
      <c r="AK1261" s="1"/>
      <c r="AQ1261" s="1"/>
    </row>
    <row r="1262" spans="1:43" s="3" customFormat="1">
      <c r="A1262" s="205"/>
      <c r="B1262" s="1"/>
      <c r="C1262" s="7"/>
      <c r="D1262" s="8"/>
      <c r="E1262" s="8"/>
      <c r="F1262" s="8"/>
      <c r="G1262" s="8"/>
      <c r="H1262" s="8"/>
      <c r="I1262" s="8"/>
      <c r="J1262" s="8"/>
      <c r="K1262" s="9"/>
      <c r="L1262" s="8"/>
      <c r="M1262" s="8"/>
      <c r="N1262" s="8"/>
      <c r="O1262" s="8"/>
      <c r="P1262" s="8"/>
      <c r="Q1262" s="8"/>
      <c r="R1262" s="9"/>
      <c r="S1262" s="8"/>
      <c r="T1262" s="1"/>
      <c r="U1262" s="68"/>
      <c r="V1262" s="68"/>
      <c r="W1262" s="68"/>
      <c r="X1262" s="68"/>
      <c r="Y1262" s="68"/>
      <c r="Z1262" s="68"/>
      <c r="AA1262" s="68"/>
      <c r="AB1262" s="68"/>
      <c r="AC1262" s="68"/>
      <c r="AD1262" s="68"/>
      <c r="AE1262" s="68"/>
      <c r="AJ1262" s="1"/>
      <c r="AK1262" s="1"/>
      <c r="AQ1262" s="1"/>
    </row>
    <row r="1263" spans="1:43" s="3" customFormat="1">
      <c r="A1263" s="205"/>
      <c r="B1263" s="1"/>
      <c r="C1263" s="7"/>
      <c r="D1263" s="8"/>
      <c r="E1263" s="8"/>
      <c r="F1263" s="8"/>
      <c r="G1263" s="8"/>
      <c r="H1263" s="8"/>
      <c r="I1263" s="8"/>
      <c r="J1263" s="8"/>
      <c r="K1263" s="9"/>
      <c r="L1263" s="8"/>
      <c r="M1263" s="8"/>
      <c r="N1263" s="8"/>
      <c r="O1263" s="8"/>
      <c r="P1263" s="8"/>
      <c r="Q1263" s="8"/>
      <c r="R1263" s="9"/>
      <c r="S1263" s="8"/>
      <c r="T1263" s="1"/>
      <c r="U1263" s="68"/>
      <c r="V1263" s="68"/>
      <c r="W1263" s="68"/>
      <c r="X1263" s="68"/>
      <c r="Y1263" s="68"/>
      <c r="Z1263" s="68"/>
      <c r="AA1263" s="68"/>
      <c r="AB1263" s="68"/>
      <c r="AC1263" s="68"/>
      <c r="AD1263" s="68"/>
      <c r="AE1263" s="68"/>
      <c r="AJ1263" s="1"/>
      <c r="AK1263" s="1"/>
      <c r="AQ1263" s="1"/>
    </row>
    <row r="1264" spans="1:43" s="3" customFormat="1">
      <c r="A1264" s="205"/>
      <c r="B1264" s="1"/>
      <c r="C1264" s="7"/>
      <c r="D1264" s="8"/>
      <c r="E1264" s="8"/>
      <c r="F1264" s="8"/>
      <c r="G1264" s="8"/>
      <c r="H1264" s="8"/>
      <c r="I1264" s="8"/>
      <c r="J1264" s="8"/>
      <c r="K1264" s="9"/>
      <c r="L1264" s="8"/>
      <c r="M1264" s="8"/>
      <c r="N1264" s="8"/>
      <c r="O1264" s="8"/>
      <c r="P1264" s="8"/>
      <c r="Q1264" s="8"/>
      <c r="R1264" s="9"/>
      <c r="S1264" s="8"/>
      <c r="T1264" s="1"/>
      <c r="U1264" s="68"/>
      <c r="V1264" s="68"/>
      <c r="W1264" s="68"/>
      <c r="X1264" s="68"/>
      <c r="Y1264" s="68"/>
      <c r="Z1264" s="68"/>
      <c r="AA1264" s="68"/>
      <c r="AB1264" s="68"/>
      <c r="AC1264" s="68"/>
      <c r="AD1264" s="68"/>
      <c r="AE1264" s="68"/>
      <c r="AJ1264" s="1"/>
      <c r="AK1264" s="1"/>
      <c r="AQ1264" s="1"/>
    </row>
    <row r="1265" spans="1:43" s="3" customFormat="1">
      <c r="A1265" s="205"/>
      <c r="B1265" s="1"/>
      <c r="C1265" s="7"/>
      <c r="D1265" s="8"/>
      <c r="E1265" s="8"/>
      <c r="F1265" s="8"/>
      <c r="G1265" s="8"/>
      <c r="H1265" s="8"/>
      <c r="I1265" s="8"/>
      <c r="J1265" s="8"/>
      <c r="K1265" s="9"/>
      <c r="L1265" s="8"/>
      <c r="M1265" s="8"/>
      <c r="N1265" s="8"/>
      <c r="O1265" s="8"/>
      <c r="P1265" s="8"/>
      <c r="Q1265" s="8"/>
      <c r="R1265" s="9"/>
      <c r="S1265" s="8"/>
      <c r="T1265" s="1"/>
      <c r="U1265" s="68"/>
      <c r="V1265" s="68"/>
      <c r="W1265" s="68"/>
      <c r="X1265" s="68"/>
      <c r="Y1265" s="68"/>
      <c r="Z1265" s="68"/>
      <c r="AA1265" s="68"/>
      <c r="AB1265" s="68"/>
      <c r="AC1265" s="68"/>
      <c r="AD1265" s="68"/>
      <c r="AE1265" s="68"/>
      <c r="AJ1265" s="1"/>
      <c r="AK1265" s="1"/>
      <c r="AQ1265" s="1"/>
    </row>
    <row r="1266" spans="1:43" s="3" customFormat="1">
      <c r="A1266" s="205"/>
      <c r="B1266" s="1"/>
      <c r="C1266" s="7"/>
      <c r="D1266" s="8"/>
      <c r="E1266" s="8"/>
      <c r="F1266" s="8"/>
      <c r="G1266" s="8"/>
      <c r="H1266" s="8"/>
      <c r="I1266" s="8"/>
      <c r="J1266" s="8"/>
      <c r="K1266" s="9"/>
      <c r="L1266" s="8"/>
      <c r="M1266" s="8"/>
      <c r="N1266" s="8"/>
      <c r="O1266" s="8"/>
      <c r="P1266" s="8"/>
      <c r="Q1266" s="8"/>
      <c r="R1266" s="9"/>
      <c r="S1266" s="8"/>
      <c r="T1266" s="1"/>
      <c r="U1266" s="68"/>
      <c r="V1266" s="68"/>
      <c r="W1266" s="68"/>
      <c r="X1266" s="68"/>
      <c r="Y1266" s="68"/>
      <c r="Z1266" s="68"/>
      <c r="AA1266" s="68"/>
      <c r="AB1266" s="68"/>
      <c r="AC1266" s="68"/>
      <c r="AD1266" s="68"/>
      <c r="AE1266" s="68"/>
      <c r="AJ1266" s="1"/>
      <c r="AK1266" s="1"/>
      <c r="AQ1266" s="1"/>
    </row>
    <row r="1267" spans="1:43" s="3" customFormat="1">
      <c r="A1267" s="205"/>
      <c r="B1267" s="1"/>
      <c r="C1267" s="7"/>
      <c r="D1267" s="8"/>
      <c r="E1267" s="8"/>
      <c r="F1267" s="8"/>
      <c r="G1267" s="8"/>
      <c r="H1267" s="8"/>
      <c r="I1267" s="8"/>
      <c r="J1267" s="8"/>
      <c r="K1267" s="9"/>
      <c r="L1267" s="8"/>
      <c r="M1267" s="8"/>
      <c r="N1267" s="8"/>
      <c r="O1267" s="8"/>
      <c r="P1267" s="8"/>
      <c r="Q1267" s="8"/>
      <c r="R1267" s="9"/>
      <c r="S1267" s="8"/>
      <c r="T1267" s="1"/>
      <c r="U1267" s="68"/>
      <c r="V1267" s="68"/>
      <c r="W1267" s="68"/>
      <c r="X1267" s="68"/>
      <c r="Y1267" s="68"/>
      <c r="Z1267" s="68"/>
      <c r="AA1267" s="68"/>
      <c r="AB1267" s="68"/>
      <c r="AC1267" s="68"/>
      <c r="AD1267" s="68"/>
      <c r="AE1267" s="68"/>
      <c r="AJ1267" s="1"/>
      <c r="AK1267" s="1"/>
      <c r="AQ1267" s="1"/>
    </row>
    <row r="1268" spans="1:43" s="3" customFormat="1">
      <c r="A1268" s="205"/>
      <c r="B1268" s="1"/>
      <c r="C1268" s="7"/>
      <c r="D1268" s="8"/>
      <c r="E1268" s="8"/>
      <c r="F1268" s="8"/>
      <c r="G1268" s="8"/>
      <c r="H1268" s="8"/>
      <c r="I1268" s="8"/>
      <c r="J1268" s="8"/>
      <c r="K1268" s="9"/>
      <c r="L1268" s="8"/>
      <c r="M1268" s="8"/>
      <c r="N1268" s="8"/>
      <c r="O1268" s="8"/>
      <c r="P1268" s="8"/>
      <c r="Q1268" s="8"/>
      <c r="R1268" s="9"/>
      <c r="S1268" s="8"/>
      <c r="T1268" s="1"/>
      <c r="U1268" s="68"/>
      <c r="V1268" s="68"/>
      <c r="W1268" s="68"/>
      <c r="X1268" s="68"/>
      <c r="Y1268" s="68"/>
      <c r="Z1268" s="68"/>
      <c r="AA1268" s="68"/>
      <c r="AB1268" s="68"/>
      <c r="AC1268" s="68"/>
      <c r="AD1268" s="68"/>
      <c r="AE1268" s="68"/>
      <c r="AJ1268" s="1"/>
      <c r="AK1268" s="1"/>
      <c r="AQ1268" s="1"/>
    </row>
    <row r="1269" spans="1:43" s="3" customFormat="1">
      <c r="A1269" s="205"/>
      <c r="B1269" s="1"/>
      <c r="C1269" s="7"/>
      <c r="D1269" s="8"/>
      <c r="E1269" s="8"/>
      <c r="F1269" s="8"/>
      <c r="G1269" s="8"/>
      <c r="H1269" s="8"/>
      <c r="I1269" s="8"/>
      <c r="J1269" s="8"/>
      <c r="K1269" s="9"/>
      <c r="L1269" s="8"/>
      <c r="M1269" s="8"/>
      <c r="N1269" s="8"/>
      <c r="O1269" s="8"/>
      <c r="P1269" s="8"/>
      <c r="Q1269" s="8"/>
      <c r="R1269" s="9"/>
      <c r="S1269" s="8"/>
      <c r="T1269" s="1"/>
      <c r="U1269" s="68"/>
      <c r="V1269" s="68"/>
      <c r="W1269" s="68"/>
      <c r="X1269" s="68"/>
      <c r="Y1269" s="68"/>
      <c r="Z1269" s="68"/>
      <c r="AA1269" s="68"/>
      <c r="AB1269" s="68"/>
      <c r="AC1269" s="68"/>
      <c r="AD1269" s="68"/>
      <c r="AE1269" s="68"/>
      <c r="AJ1269" s="1"/>
      <c r="AK1269" s="1"/>
      <c r="AQ1269" s="1"/>
    </row>
    <row r="1270" spans="1:43" s="3" customFormat="1">
      <c r="A1270" s="205"/>
      <c r="B1270" s="1"/>
      <c r="C1270" s="7"/>
      <c r="D1270" s="8"/>
      <c r="E1270" s="8"/>
      <c r="F1270" s="8"/>
      <c r="G1270" s="8"/>
      <c r="H1270" s="8"/>
      <c r="I1270" s="8"/>
      <c r="J1270" s="8"/>
      <c r="K1270" s="9"/>
      <c r="L1270" s="8"/>
      <c r="M1270" s="8"/>
      <c r="N1270" s="8"/>
      <c r="O1270" s="8"/>
      <c r="P1270" s="8"/>
      <c r="Q1270" s="8"/>
      <c r="R1270" s="9"/>
      <c r="S1270" s="8"/>
      <c r="T1270" s="1"/>
      <c r="U1270" s="68"/>
      <c r="V1270" s="68"/>
      <c r="W1270" s="68"/>
      <c r="X1270" s="68"/>
      <c r="Y1270" s="68"/>
      <c r="Z1270" s="68"/>
      <c r="AA1270" s="68"/>
      <c r="AB1270" s="68"/>
      <c r="AC1270" s="68"/>
      <c r="AD1270" s="68"/>
      <c r="AE1270" s="68"/>
      <c r="AJ1270" s="1"/>
      <c r="AK1270" s="1"/>
      <c r="AQ1270" s="1"/>
    </row>
    <row r="1271" spans="1:43" s="3" customFormat="1">
      <c r="A1271" s="205"/>
      <c r="B1271" s="1"/>
      <c r="C1271" s="7"/>
      <c r="D1271" s="8"/>
      <c r="E1271" s="8"/>
      <c r="F1271" s="8"/>
      <c r="G1271" s="8"/>
      <c r="H1271" s="8"/>
      <c r="I1271" s="8"/>
      <c r="J1271" s="8"/>
      <c r="K1271" s="9"/>
      <c r="L1271" s="8"/>
      <c r="M1271" s="8"/>
      <c r="N1271" s="8"/>
      <c r="O1271" s="8"/>
      <c r="P1271" s="8"/>
      <c r="Q1271" s="8"/>
      <c r="R1271" s="9"/>
      <c r="S1271" s="8"/>
      <c r="T1271" s="1"/>
      <c r="U1271" s="68"/>
      <c r="V1271" s="68"/>
      <c r="W1271" s="68"/>
      <c r="X1271" s="68"/>
      <c r="Y1271" s="68"/>
      <c r="Z1271" s="68"/>
      <c r="AA1271" s="68"/>
      <c r="AB1271" s="68"/>
      <c r="AC1271" s="68"/>
      <c r="AD1271" s="68"/>
      <c r="AE1271" s="68"/>
      <c r="AJ1271" s="1"/>
      <c r="AK1271" s="1"/>
      <c r="AQ1271" s="1"/>
    </row>
    <row r="1272" spans="1:43" s="3" customFormat="1">
      <c r="A1272" s="205"/>
      <c r="B1272" s="1"/>
      <c r="C1272" s="7"/>
      <c r="D1272" s="8"/>
      <c r="E1272" s="8"/>
      <c r="F1272" s="8"/>
      <c r="G1272" s="8"/>
      <c r="H1272" s="8"/>
      <c r="I1272" s="8"/>
      <c r="J1272" s="8"/>
      <c r="K1272" s="9"/>
      <c r="L1272" s="8"/>
      <c r="M1272" s="8"/>
      <c r="N1272" s="8"/>
      <c r="O1272" s="8"/>
      <c r="P1272" s="8"/>
      <c r="Q1272" s="8"/>
      <c r="R1272" s="9"/>
      <c r="S1272" s="8"/>
      <c r="T1272" s="1"/>
      <c r="U1272" s="68"/>
      <c r="V1272" s="68"/>
      <c r="W1272" s="68"/>
      <c r="X1272" s="68"/>
      <c r="Y1272" s="68"/>
      <c r="Z1272" s="68"/>
      <c r="AA1272" s="68"/>
      <c r="AB1272" s="68"/>
      <c r="AC1272" s="68"/>
      <c r="AD1272" s="68"/>
      <c r="AE1272" s="68"/>
      <c r="AJ1272" s="1"/>
      <c r="AK1272" s="1"/>
      <c r="AQ1272" s="1"/>
    </row>
    <row r="1273" spans="1:43" s="3" customFormat="1">
      <c r="A1273" s="205"/>
      <c r="B1273" s="1"/>
      <c r="C1273" s="7"/>
      <c r="D1273" s="8"/>
      <c r="E1273" s="8"/>
      <c r="F1273" s="8"/>
      <c r="G1273" s="8"/>
      <c r="H1273" s="8"/>
      <c r="I1273" s="8"/>
      <c r="J1273" s="8"/>
      <c r="K1273" s="9"/>
      <c r="L1273" s="8"/>
      <c r="M1273" s="8"/>
      <c r="N1273" s="8"/>
      <c r="O1273" s="8"/>
      <c r="P1273" s="8"/>
      <c r="Q1273" s="8"/>
      <c r="R1273" s="9"/>
      <c r="S1273" s="8"/>
      <c r="T1273" s="1"/>
      <c r="U1273" s="68"/>
      <c r="V1273" s="68"/>
      <c r="W1273" s="68"/>
      <c r="X1273" s="68"/>
      <c r="Y1273" s="68"/>
      <c r="Z1273" s="68"/>
      <c r="AA1273" s="68"/>
      <c r="AB1273" s="68"/>
      <c r="AC1273" s="68"/>
      <c r="AD1273" s="68"/>
      <c r="AE1273" s="68"/>
      <c r="AJ1273" s="1"/>
      <c r="AK1273" s="1"/>
      <c r="AQ1273" s="1"/>
    </row>
    <row r="1274" spans="1:43" s="3" customFormat="1">
      <c r="A1274" s="205"/>
      <c r="B1274" s="1"/>
      <c r="C1274" s="7"/>
      <c r="D1274" s="8"/>
      <c r="E1274" s="8"/>
      <c r="F1274" s="8"/>
      <c r="G1274" s="8"/>
      <c r="H1274" s="8"/>
      <c r="I1274" s="8"/>
      <c r="J1274" s="8"/>
      <c r="K1274" s="9"/>
      <c r="L1274" s="8"/>
      <c r="M1274" s="8"/>
      <c r="N1274" s="8"/>
      <c r="O1274" s="8"/>
      <c r="P1274" s="8"/>
      <c r="Q1274" s="8"/>
      <c r="R1274" s="9"/>
      <c r="S1274" s="8"/>
      <c r="T1274" s="1"/>
      <c r="U1274" s="68"/>
      <c r="V1274" s="68"/>
      <c r="W1274" s="68"/>
      <c r="X1274" s="68"/>
      <c r="Y1274" s="68"/>
      <c r="Z1274" s="68"/>
      <c r="AA1274" s="68"/>
      <c r="AB1274" s="68"/>
      <c r="AC1274" s="68"/>
      <c r="AD1274" s="68"/>
      <c r="AE1274" s="68"/>
      <c r="AJ1274" s="1"/>
      <c r="AK1274" s="1"/>
      <c r="AQ1274" s="1"/>
    </row>
    <row r="1275" spans="1:43" s="3" customFormat="1">
      <c r="A1275" s="205"/>
      <c r="B1275" s="1"/>
      <c r="C1275" s="7"/>
      <c r="D1275" s="8"/>
      <c r="E1275" s="8"/>
      <c r="F1275" s="8"/>
      <c r="G1275" s="8"/>
      <c r="H1275" s="8"/>
      <c r="I1275" s="8"/>
      <c r="J1275" s="8"/>
      <c r="K1275" s="9"/>
      <c r="L1275" s="8"/>
      <c r="M1275" s="8"/>
      <c r="N1275" s="8"/>
      <c r="O1275" s="8"/>
      <c r="P1275" s="8"/>
      <c r="Q1275" s="8"/>
      <c r="R1275" s="9"/>
      <c r="S1275" s="8"/>
      <c r="T1275" s="1"/>
      <c r="U1275" s="68"/>
      <c r="V1275" s="68"/>
      <c r="W1275" s="68"/>
      <c r="X1275" s="68"/>
      <c r="Y1275" s="68"/>
      <c r="Z1275" s="68"/>
      <c r="AA1275" s="68"/>
      <c r="AB1275" s="68"/>
      <c r="AC1275" s="68"/>
      <c r="AD1275" s="68"/>
      <c r="AE1275" s="68"/>
      <c r="AJ1275" s="1"/>
      <c r="AK1275" s="1"/>
      <c r="AQ1275" s="1"/>
    </row>
    <row r="1276" spans="1:43" s="3" customFormat="1">
      <c r="A1276" s="205"/>
      <c r="B1276" s="1"/>
      <c r="C1276" s="7"/>
      <c r="D1276" s="8"/>
      <c r="E1276" s="8"/>
      <c r="F1276" s="8"/>
      <c r="G1276" s="8"/>
      <c r="H1276" s="8"/>
      <c r="I1276" s="8"/>
      <c r="J1276" s="8"/>
      <c r="K1276" s="9"/>
      <c r="L1276" s="8"/>
      <c r="M1276" s="8"/>
      <c r="N1276" s="8"/>
      <c r="O1276" s="8"/>
      <c r="P1276" s="8"/>
      <c r="Q1276" s="8"/>
      <c r="R1276" s="9"/>
      <c r="S1276" s="8"/>
      <c r="T1276" s="1"/>
      <c r="U1276" s="68"/>
      <c r="V1276" s="68"/>
      <c r="W1276" s="68"/>
      <c r="X1276" s="68"/>
      <c r="Y1276" s="68"/>
      <c r="Z1276" s="68"/>
      <c r="AA1276" s="68"/>
      <c r="AB1276" s="68"/>
      <c r="AC1276" s="68"/>
      <c r="AD1276" s="68"/>
      <c r="AE1276" s="68"/>
      <c r="AJ1276" s="1"/>
      <c r="AK1276" s="1"/>
      <c r="AQ1276" s="1"/>
    </row>
    <row r="1277" spans="1:43" s="3" customFormat="1">
      <c r="A1277" s="205"/>
      <c r="B1277" s="1"/>
      <c r="C1277" s="7"/>
      <c r="D1277" s="8"/>
      <c r="E1277" s="8"/>
      <c r="F1277" s="8"/>
      <c r="G1277" s="8"/>
      <c r="H1277" s="8"/>
      <c r="I1277" s="8"/>
      <c r="J1277" s="8"/>
      <c r="K1277" s="9"/>
      <c r="L1277" s="8"/>
      <c r="M1277" s="8"/>
      <c r="N1277" s="8"/>
      <c r="O1277" s="8"/>
      <c r="P1277" s="8"/>
      <c r="Q1277" s="8"/>
      <c r="R1277" s="9"/>
      <c r="S1277" s="8"/>
      <c r="T1277" s="1"/>
      <c r="U1277" s="68"/>
      <c r="V1277" s="68"/>
      <c r="W1277" s="68"/>
      <c r="X1277" s="68"/>
      <c r="Y1277" s="68"/>
      <c r="Z1277" s="68"/>
      <c r="AA1277" s="68"/>
      <c r="AB1277" s="68"/>
      <c r="AC1277" s="68"/>
      <c r="AD1277" s="68"/>
      <c r="AE1277" s="68"/>
      <c r="AJ1277" s="1"/>
      <c r="AK1277" s="1"/>
      <c r="AQ1277" s="1"/>
    </row>
    <row r="1278" spans="1:43" s="3" customFormat="1">
      <c r="A1278" s="205"/>
      <c r="B1278" s="1"/>
      <c r="C1278" s="7"/>
      <c r="D1278" s="8"/>
      <c r="E1278" s="8"/>
      <c r="F1278" s="8"/>
      <c r="G1278" s="8"/>
      <c r="H1278" s="8"/>
      <c r="I1278" s="8"/>
      <c r="J1278" s="8"/>
      <c r="K1278" s="9"/>
      <c r="L1278" s="8"/>
      <c r="M1278" s="8"/>
      <c r="N1278" s="8"/>
      <c r="O1278" s="8"/>
      <c r="P1278" s="8"/>
      <c r="Q1278" s="8"/>
      <c r="R1278" s="9"/>
      <c r="S1278" s="8"/>
      <c r="T1278" s="1"/>
      <c r="U1278" s="68"/>
      <c r="V1278" s="68"/>
      <c r="W1278" s="68"/>
      <c r="X1278" s="68"/>
      <c r="Y1278" s="68"/>
      <c r="Z1278" s="68"/>
      <c r="AA1278" s="68"/>
      <c r="AB1278" s="68"/>
      <c r="AC1278" s="68"/>
      <c r="AD1278" s="68"/>
      <c r="AE1278" s="68"/>
      <c r="AJ1278" s="1"/>
      <c r="AK1278" s="1"/>
      <c r="AQ1278" s="1"/>
    </row>
    <row r="1279" spans="1:43" s="3" customFormat="1">
      <c r="A1279" s="205"/>
      <c r="B1279" s="1"/>
      <c r="C1279" s="7"/>
      <c r="D1279" s="8"/>
      <c r="E1279" s="8"/>
      <c r="F1279" s="8"/>
      <c r="G1279" s="8"/>
      <c r="H1279" s="8"/>
      <c r="I1279" s="8"/>
      <c r="J1279" s="8"/>
      <c r="K1279" s="9"/>
      <c r="L1279" s="8"/>
      <c r="M1279" s="8"/>
      <c r="N1279" s="8"/>
      <c r="O1279" s="8"/>
      <c r="P1279" s="8"/>
      <c r="Q1279" s="8"/>
      <c r="R1279" s="9"/>
      <c r="S1279" s="8"/>
      <c r="T1279" s="1"/>
      <c r="U1279" s="68"/>
      <c r="V1279" s="68"/>
      <c r="W1279" s="68"/>
      <c r="X1279" s="68"/>
      <c r="Y1279" s="68"/>
      <c r="Z1279" s="68"/>
      <c r="AA1279" s="68"/>
      <c r="AB1279" s="68"/>
      <c r="AC1279" s="68"/>
      <c r="AD1279" s="68"/>
      <c r="AE1279" s="68"/>
      <c r="AJ1279" s="1"/>
      <c r="AK1279" s="1"/>
      <c r="AQ1279" s="1"/>
    </row>
    <row r="1280" spans="1:43" s="3" customFormat="1">
      <c r="A1280" s="205"/>
      <c r="B1280" s="1"/>
      <c r="C1280" s="7"/>
      <c r="D1280" s="8"/>
      <c r="E1280" s="8"/>
      <c r="F1280" s="8"/>
      <c r="G1280" s="8"/>
      <c r="H1280" s="8"/>
      <c r="I1280" s="8"/>
      <c r="J1280" s="8"/>
      <c r="K1280" s="9"/>
      <c r="L1280" s="8"/>
      <c r="M1280" s="8"/>
      <c r="N1280" s="8"/>
      <c r="O1280" s="8"/>
      <c r="P1280" s="8"/>
      <c r="Q1280" s="8"/>
      <c r="R1280" s="9"/>
      <c r="S1280" s="8"/>
      <c r="T1280" s="1"/>
      <c r="U1280" s="68"/>
      <c r="V1280" s="68"/>
      <c r="W1280" s="68"/>
      <c r="X1280" s="68"/>
      <c r="Y1280" s="68"/>
      <c r="Z1280" s="68"/>
      <c r="AA1280" s="68"/>
      <c r="AB1280" s="68"/>
      <c r="AC1280" s="68"/>
      <c r="AD1280" s="68"/>
      <c r="AE1280" s="68"/>
      <c r="AJ1280" s="1"/>
      <c r="AK1280" s="1"/>
      <c r="AQ1280" s="1"/>
    </row>
    <row r="1281" spans="1:43" s="3" customFormat="1">
      <c r="A1281" s="205"/>
      <c r="B1281" s="1"/>
      <c r="C1281" s="7"/>
      <c r="D1281" s="8"/>
      <c r="E1281" s="8"/>
      <c r="F1281" s="8"/>
      <c r="G1281" s="8"/>
      <c r="H1281" s="8"/>
      <c r="I1281" s="8"/>
      <c r="J1281" s="8"/>
      <c r="K1281" s="9"/>
      <c r="L1281" s="8"/>
      <c r="M1281" s="8"/>
      <c r="N1281" s="8"/>
      <c r="O1281" s="8"/>
      <c r="P1281" s="8"/>
      <c r="Q1281" s="8"/>
      <c r="R1281" s="9"/>
      <c r="S1281" s="8"/>
      <c r="T1281" s="1"/>
      <c r="U1281" s="68"/>
      <c r="V1281" s="68"/>
      <c r="W1281" s="68"/>
      <c r="X1281" s="68"/>
      <c r="Y1281" s="68"/>
      <c r="Z1281" s="68"/>
      <c r="AA1281" s="68"/>
      <c r="AB1281" s="68"/>
      <c r="AC1281" s="68"/>
      <c r="AD1281" s="68"/>
      <c r="AE1281" s="68"/>
      <c r="AJ1281" s="1"/>
      <c r="AK1281" s="1"/>
      <c r="AQ1281" s="1"/>
    </row>
    <row r="1282" spans="1:43" s="3" customFormat="1">
      <c r="A1282" s="205"/>
      <c r="B1282" s="1"/>
      <c r="C1282" s="7"/>
      <c r="D1282" s="8"/>
      <c r="E1282" s="8"/>
      <c r="F1282" s="8"/>
      <c r="G1282" s="8"/>
      <c r="H1282" s="8"/>
      <c r="I1282" s="8"/>
      <c r="J1282" s="8"/>
      <c r="K1282" s="9"/>
      <c r="L1282" s="8"/>
      <c r="M1282" s="8"/>
      <c r="N1282" s="8"/>
      <c r="O1282" s="8"/>
      <c r="P1282" s="8"/>
      <c r="Q1282" s="8"/>
      <c r="R1282" s="9"/>
      <c r="S1282" s="8"/>
      <c r="T1282" s="1"/>
      <c r="U1282" s="68"/>
      <c r="V1282" s="68"/>
      <c r="W1282" s="68"/>
      <c r="X1282" s="68"/>
      <c r="Y1282" s="68"/>
      <c r="Z1282" s="68"/>
      <c r="AA1282" s="68"/>
      <c r="AB1282" s="68"/>
      <c r="AC1282" s="68"/>
      <c r="AD1282" s="68"/>
      <c r="AE1282" s="68"/>
      <c r="AJ1282" s="1"/>
      <c r="AK1282" s="1"/>
      <c r="AQ1282" s="1"/>
    </row>
    <row r="1283" spans="1:43" s="3" customFormat="1">
      <c r="A1283" s="205"/>
      <c r="B1283" s="1"/>
      <c r="C1283" s="7"/>
      <c r="D1283" s="8"/>
      <c r="E1283" s="8"/>
      <c r="F1283" s="8"/>
      <c r="G1283" s="8"/>
      <c r="H1283" s="8"/>
      <c r="I1283" s="8"/>
      <c r="J1283" s="8"/>
      <c r="K1283" s="9"/>
      <c r="L1283" s="8"/>
      <c r="M1283" s="8"/>
      <c r="N1283" s="8"/>
      <c r="O1283" s="8"/>
      <c r="P1283" s="8"/>
      <c r="Q1283" s="8"/>
      <c r="R1283" s="9"/>
      <c r="S1283" s="8"/>
      <c r="T1283" s="1"/>
      <c r="U1283" s="68"/>
      <c r="V1283" s="68"/>
      <c r="W1283" s="68"/>
      <c r="X1283" s="68"/>
      <c r="Y1283" s="68"/>
      <c r="Z1283" s="68"/>
      <c r="AA1283" s="68"/>
      <c r="AB1283" s="68"/>
      <c r="AC1283" s="68"/>
      <c r="AD1283" s="68"/>
      <c r="AE1283" s="68"/>
      <c r="AJ1283" s="1"/>
      <c r="AK1283" s="1"/>
      <c r="AQ1283" s="1"/>
    </row>
    <row r="1284" spans="1:43" s="3" customFormat="1">
      <c r="A1284" s="205"/>
      <c r="B1284" s="1"/>
      <c r="C1284" s="7"/>
      <c r="D1284" s="8"/>
      <c r="E1284" s="8"/>
      <c r="F1284" s="8"/>
      <c r="G1284" s="8"/>
      <c r="H1284" s="8"/>
      <c r="I1284" s="8"/>
      <c r="J1284" s="8"/>
      <c r="K1284" s="9"/>
      <c r="L1284" s="8"/>
      <c r="M1284" s="8"/>
      <c r="N1284" s="8"/>
      <c r="O1284" s="8"/>
      <c r="P1284" s="8"/>
      <c r="Q1284" s="8"/>
      <c r="R1284" s="9"/>
      <c r="S1284" s="8"/>
      <c r="T1284" s="1"/>
      <c r="U1284" s="68"/>
      <c r="V1284" s="68"/>
      <c r="W1284" s="68"/>
      <c r="X1284" s="68"/>
      <c r="Y1284" s="68"/>
      <c r="Z1284" s="68"/>
      <c r="AA1284" s="68"/>
      <c r="AB1284" s="68"/>
      <c r="AC1284" s="68"/>
      <c r="AD1284" s="68"/>
      <c r="AE1284" s="68"/>
      <c r="AJ1284" s="1"/>
      <c r="AK1284" s="1"/>
      <c r="AQ1284" s="1"/>
    </row>
    <row r="1285" spans="1:43" s="3" customFormat="1">
      <c r="A1285" s="205"/>
      <c r="B1285" s="1"/>
      <c r="C1285" s="7"/>
      <c r="D1285" s="8"/>
      <c r="E1285" s="8"/>
      <c r="F1285" s="8"/>
      <c r="G1285" s="8"/>
      <c r="H1285" s="8"/>
      <c r="I1285" s="8"/>
      <c r="J1285" s="8"/>
      <c r="K1285" s="9"/>
      <c r="L1285" s="8"/>
      <c r="M1285" s="8"/>
      <c r="N1285" s="8"/>
      <c r="O1285" s="8"/>
      <c r="P1285" s="8"/>
      <c r="Q1285" s="8"/>
      <c r="R1285" s="9"/>
      <c r="S1285" s="8"/>
      <c r="T1285" s="1"/>
      <c r="U1285" s="68"/>
      <c r="V1285" s="68"/>
      <c r="W1285" s="68"/>
      <c r="X1285" s="68"/>
      <c r="Y1285" s="68"/>
      <c r="Z1285" s="68"/>
      <c r="AA1285" s="68"/>
      <c r="AB1285" s="68"/>
      <c r="AC1285" s="68"/>
      <c r="AD1285" s="68"/>
      <c r="AE1285" s="68"/>
      <c r="AJ1285" s="1"/>
      <c r="AK1285" s="1"/>
      <c r="AQ1285" s="1"/>
    </row>
    <row r="1286" spans="1:43" s="3" customFormat="1">
      <c r="A1286" s="205"/>
      <c r="B1286" s="1"/>
      <c r="C1286" s="7"/>
      <c r="D1286" s="8"/>
      <c r="E1286" s="8"/>
      <c r="F1286" s="8"/>
      <c r="G1286" s="8"/>
      <c r="H1286" s="8"/>
      <c r="I1286" s="8"/>
      <c r="J1286" s="8"/>
      <c r="K1286" s="9"/>
      <c r="L1286" s="8"/>
      <c r="M1286" s="8"/>
      <c r="N1286" s="8"/>
      <c r="O1286" s="8"/>
      <c r="P1286" s="8"/>
      <c r="Q1286" s="8"/>
      <c r="R1286" s="9"/>
      <c r="S1286" s="8"/>
      <c r="T1286" s="1"/>
      <c r="U1286" s="68"/>
      <c r="V1286" s="68"/>
      <c r="W1286" s="68"/>
      <c r="X1286" s="68"/>
      <c r="Y1286" s="68"/>
      <c r="Z1286" s="68"/>
      <c r="AA1286" s="68"/>
      <c r="AB1286" s="68"/>
      <c r="AC1286" s="68"/>
      <c r="AD1286" s="68"/>
      <c r="AE1286" s="68"/>
      <c r="AJ1286" s="1"/>
      <c r="AK1286" s="1"/>
      <c r="AQ1286" s="1"/>
    </row>
    <row r="1287" spans="1:43" s="3" customFormat="1">
      <c r="A1287" s="205"/>
      <c r="B1287" s="1"/>
      <c r="C1287" s="7"/>
      <c r="D1287" s="8"/>
      <c r="E1287" s="8"/>
      <c r="F1287" s="8"/>
      <c r="G1287" s="8"/>
      <c r="H1287" s="8"/>
      <c r="I1287" s="8"/>
      <c r="J1287" s="8"/>
      <c r="K1287" s="9"/>
      <c r="L1287" s="8"/>
      <c r="M1287" s="8"/>
      <c r="N1287" s="8"/>
      <c r="O1287" s="8"/>
      <c r="P1287" s="8"/>
      <c r="Q1287" s="8"/>
      <c r="R1287" s="9"/>
      <c r="S1287" s="8"/>
      <c r="T1287" s="1"/>
      <c r="U1287" s="68"/>
      <c r="V1287" s="68"/>
      <c r="W1287" s="68"/>
      <c r="X1287" s="68"/>
      <c r="Y1287" s="68"/>
      <c r="Z1287" s="68"/>
      <c r="AA1287" s="68"/>
      <c r="AB1287" s="68"/>
      <c r="AC1287" s="68"/>
      <c r="AD1287" s="68"/>
      <c r="AE1287" s="68"/>
      <c r="AJ1287" s="1"/>
      <c r="AK1287" s="1"/>
      <c r="AQ1287" s="1"/>
    </row>
    <row r="1288" spans="1:43" s="3" customFormat="1">
      <c r="A1288" s="205"/>
      <c r="B1288" s="1"/>
      <c r="C1288" s="7"/>
      <c r="D1288" s="8"/>
      <c r="E1288" s="8"/>
      <c r="F1288" s="8"/>
      <c r="G1288" s="8"/>
      <c r="H1288" s="8"/>
      <c r="I1288" s="8"/>
      <c r="J1288" s="8"/>
      <c r="K1288" s="9"/>
      <c r="L1288" s="8"/>
      <c r="M1288" s="8"/>
      <c r="N1288" s="8"/>
      <c r="O1288" s="8"/>
      <c r="P1288" s="8"/>
      <c r="Q1288" s="8"/>
      <c r="R1288" s="9"/>
      <c r="S1288" s="8"/>
      <c r="T1288" s="1"/>
      <c r="U1288" s="68"/>
      <c r="V1288" s="68"/>
      <c r="W1288" s="68"/>
      <c r="X1288" s="68"/>
      <c r="Y1288" s="68"/>
      <c r="Z1288" s="68"/>
      <c r="AA1288" s="68"/>
      <c r="AB1288" s="68"/>
      <c r="AC1288" s="68"/>
      <c r="AD1288" s="68"/>
      <c r="AE1288" s="68"/>
      <c r="AJ1288" s="1"/>
      <c r="AK1288" s="1"/>
      <c r="AQ1288" s="1"/>
    </row>
    <row r="1289" spans="1:43" s="3" customFormat="1">
      <c r="A1289" s="205"/>
      <c r="B1289" s="1"/>
      <c r="C1289" s="7"/>
      <c r="D1289" s="8"/>
      <c r="E1289" s="8"/>
      <c r="F1289" s="8"/>
      <c r="G1289" s="8"/>
      <c r="H1289" s="8"/>
      <c r="I1289" s="8"/>
      <c r="J1289" s="8"/>
      <c r="K1289" s="9"/>
      <c r="L1289" s="8"/>
      <c r="M1289" s="8"/>
      <c r="N1289" s="8"/>
      <c r="O1289" s="8"/>
      <c r="P1289" s="8"/>
      <c r="Q1289" s="8"/>
      <c r="R1289" s="9"/>
      <c r="S1289" s="8"/>
      <c r="T1289" s="1"/>
      <c r="U1289" s="68"/>
      <c r="V1289" s="68"/>
      <c r="W1289" s="68"/>
      <c r="X1289" s="68"/>
      <c r="Y1289" s="68"/>
      <c r="Z1289" s="68"/>
      <c r="AA1289" s="68"/>
      <c r="AB1289" s="68"/>
      <c r="AC1289" s="68"/>
      <c r="AD1289" s="68"/>
      <c r="AE1289" s="68"/>
      <c r="AJ1289" s="1"/>
      <c r="AK1289" s="1"/>
      <c r="AQ1289" s="1"/>
    </row>
    <row r="1290" spans="1:43" s="3" customFormat="1">
      <c r="A1290" s="205"/>
      <c r="B1290" s="1"/>
      <c r="C1290" s="7"/>
      <c r="D1290" s="8"/>
      <c r="E1290" s="8"/>
      <c r="F1290" s="8"/>
      <c r="G1290" s="8"/>
      <c r="H1290" s="8"/>
      <c r="I1290" s="8"/>
      <c r="J1290" s="8"/>
      <c r="K1290" s="9"/>
      <c r="L1290" s="8"/>
      <c r="M1290" s="8"/>
      <c r="N1290" s="8"/>
      <c r="O1290" s="8"/>
      <c r="P1290" s="8"/>
      <c r="Q1290" s="8"/>
      <c r="R1290" s="9"/>
      <c r="S1290" s="8"/>
      <c r="T1290" s="1"/>
      <c r="U1290" s="68"/>
      <c r="V1290" s="68"/>
      <c r="W1290" s="68"/>
      <c r="X1290" s="68"/>
      <c r="Y1290" s="68"/>
      <c r="Z1290" s="68"/>
      <c r="AA1290" s="68"/>
      <c r="AB1290" s="68"/>
      <c r="AC1290" s="68"/>
      <c r="AD1290" s="68"/>
      <c r="AE1290" s="68"/>
      <c r="AJ1290" s="1"/>
      <c r="AK1290" s="1"/>
      <c r="AQ1290" s="1"/>
    </row>
    <row r="1291" spans="1:43" s="3" customFormat="1">
      <c r="A1291" s="205"/>
      <c r="B1291" s="1"/>
      <c r="C1291" s="7"/>
      <c r="D1291" s="8"/>
      <c r="E1291" s="8"/>
      <c r="F1291" s="8"/>
      <c r="G1291" s="8"/>
      <c r="H1291" s="8"/>
      <c r="I1291" s="8"/>
      <c r="J1291" s="8"/>
      <c r="K1291" s="9"/>
      <c r="L1291" s="8"/>
      <c r="M1291" s="8"/>
      <c r="N1291" s="8"/>
      <c r="O1291" s="8"/>
      <c r="P1291" s="8"/>
      <c r="Q1291" s="8"/>
      <c r="R1291" s="9"/>
      <c r="S1291" s="8"/>
      <c r="T1291" s="1"/>
      <c r="U1291" s="68"/>
      <c r="V1291" s="68"/>
      <c r="W1291" s="68"/>
      <c r="X1291" s="68"/>
      <c r="Y1291" s="68"/>
      <c r="Z1291" s="68"/>
      <c r="AA1291" s="68"/>
      <c r="AB1291" s="68"/>
      <c r="AC1291" s="68"/>
      <c r="AD1291" s="68"/>
      <c r="AE1291" s="68"/>
      <c r="AJ1291" s="1"/>
      <c r="AK1291" s="1"/>
      <c r="AQ1291" s="1"/>
    </row>
    <row r="1292" spans="1:43" s="3" customFormat="1">
      <c r="A1292" s="205"/>
      <c r="B1292" s="1"/>
      <c r="C1292" s="7"/>
      <c r="D1292" s="8"/>
      <c r="E1292" s="8"/>
      <c r="F1292" s="8"/>
      <c r="G1292" s="8"/>
      <c r="H1292" s="8"/>
      <c r="I1292" s="8"/>
      <c r="J1292" s="8"/>
      <c r="K1292" s="9"/>
      <c r="L1292" s="8"/>
      <c r="M1292" s="8"/>
      <c r="N1292" s="8"/>
      <c r="O1292" s="8"/>
      <c r="P1292" s="8"/>
      <c r="Q1292" s="8"/>
      <c r="R1292" s="9"/>
      <c r="S1292" s="8"/>
      <c r="T1292" s="1"/>
      <c r="U1292" s="68"/>
      <c r="V1292" s="68"/>
      <c r="W1292" s="68"/>
      <c r="X1292" s="68"/>
      <c r="Y1292" s="68"/>
      <c r="Z1292" s="68"/>
      <c r="AA1292" s="68"/>
      <c r="AB1292" s="68"/>
      <c r="AC1292" s="68"/>
      <c r="AD1292" s="68"/>
      <c r="AE1292" s="68"/>
      <c r="AJ1292" s="1"/>
      <c r="AK1292" s="1"/>
      <c r="AQ1292" s="1"/>
    </row>
    <row r="1293" spans="1:43" s="3" customFormat="1">
      <c r="A1293" s="205"/>
      <c r="B1293" s="1"/>
      <c r="C1293" s="7"/>
      <c r="D1293" s="8"/>
      <c r="E1293" s="8"/>
      <c r="F1293" s="8"/>
      <c r="G1293" s="8"/>
      <c r="H1293" s="8"/>
      <c r="I1293" s="8"/>
      <c r="J1293" s="8"/>
      <c r="K1293" s="9"/>
      <c r="L1293" s="8"/>
      <c r="M1293" s="8"/>
      <c r="N1293" s="8"/>
      <c r="O1293" s="8"/>
      <c r="P1293" s="8"/>
      <c r="Q1293" s="8"/>
      <c r="R1293" s="9"/>
      <c r="S1293" s="8"/>
      <c r="T1293" s="1"/>
      <c r="U1293" s="68"/>
      <c r="V1293" s="68"/>
      <c r="W1293" s="68"/>
      <c r="X1293" s="68"/>
      <c r="Y1293" s="68"/>
      <c r="Z1293" s="68"/>
      <c r="AA1293" s="68"/>
      <c r="AB1293" s="68"/>
      <c r="AC1293" s="68"/>
      <c r="AD1293" s="68"/>
      <c r="AE1293" s="68"/>
      <c r="AJ1293" s="1"/>
      <c r="AK1293" s="1"/>
      <c r="AQ1293" s="1"/>
    </row>
    <row r="1294" spans="1:43" s="3" customFormat="1">
      <c r="A1294" s="205"/>
      <c r="B1294" s="1"/>
      <c r="C1294" s="7"/>
      <c r="D1294" s="8"/>
      <c r="E1294" s="8"/>
      <c r="F1294" s="8"/>
      <c r="G1294" s="8"/>
      <c r="H1294" s="8"/>
      <c r="I1294" s="8"/>
      <c r="J1294" s="8"/>
      <c r="K1294" s="9"/>
      <c r="L1294" s="8"/>
      <c r="M1294" s="8"/>
      <c r="N1294" s="8"/>
      <c r="O1294" s="8"/>
      <c r="P1294" s="8"/>
      <c r="Q1294" s="8"/>
      <c r="R1294" s="9"/>
      <c r="S1294" s="8"/>
      <c r="T1294" s="1"/>
      <c r="U1294" s="68"/>
      <c r="V1294" s="68"/>
      <c r="W1294" s="68"/>
      <c r="X1294" s="68"/>
      <c r="Y1294" s="68"/>
      <c r="Z1294" s="68"/>
      <c r="AA1294" s="68"/>
      <c r="AB1294" s="68"/>
      <c r="AC1294" s="68"/>
      <c r="AD1294" s="68"/>
      <c r="AE1294" s="68"/>
      <c r="AJ1294" s="1"/>
      <c r="AK1294" s="1"/>
      <c r="AQ1294" s="1"/>
    </row>
    <row r="1295" spans="1:43" s="3" customFormat="1">
      <c r="A1295" s="205"/>
      <c r="B1295" s="1"/>
      <c r="C1295" s="7"/>
      <c r="D1295" s="8"/>
      <c r="E1295" s="8"/>
      <c r="F1295" s="8"/>
      <c r="G1295" s="8"/>
      <c r="H1295" s="8"/>
      <c r="I1295" s="8"/>
      <c r="J1295" s="8"/>
      <c r="K1295" s="9"/>
      <c r="L1295" s="8"/>
      <c r="M1295" s="8"/>
      <c r="N1295" s="8"/>
      <c r="O1295" s="8"/>
      <c r="P1295" s="8"/>
      <c r="Q1295" s="8"/>
      <c r="R1295" s="9"/>
      <c r="S1295" s="8"/>
      <c r="T1295" s="1"/>
      <c r="U1295" s="68"/>
      <c r="V1295" s="68"/>
      <c r="W1295" s="68"/>
      <c r="X1295" s="68"/>
      <c r="Y1295" s="68"/>
      <c r="Z1295" s="68"/>
      <c r="AA1295" s="68"/>
      <c r="AB1295" s="68"/>
      <c r="AC1295" s="68"/>
      <c r="AD1295" s="68"/>
      <c r="AE1295" s="68"/>
      <c r="AJ1295" s="1"/>
      <c r="AK1295" s="1"/>
      <c r="AQ1295" s="1"/>
    </row>
    <row r="1296" spans="1:43" s="3" customFormat="1">
      <c r="A1296" s="205"/>
      <c r="B1296" s="1"/>
      <c r="C1296" s="7"/>
      <c r="D1296" s="8"/>
      <c r="E1296" s="8"/>
      <c r="F1296" s="8"/>
      <c r="G1296" s="8"/>
      <c r="H1296" s="8"/>
      <c r="I1296" s="8"/>
      <c r="J1296" s="8"/>
      <c r="K1296" s="9"/>
      <c r="L1296" s="8"/>
      <c r="M1296" s="8"/>
      <c r="N1296" s="8"/>
      <c r="O1296" s="8"/>
      <c r="P1296" s="8"/>
      <c r="Q1296" s="8"/>
      <c r="R1296" s="9"/>
      <c r="S1296" s="8"/>
      <c r="T1296" s="1"/>
      <c r="U1296" s="68"/>
      <c r="V1296" s="68"/>
      <c r="W1296" s="68"/>
      <c r="X1296" s="68"/>
      <c r="Y1296" s="68"/>
      <c r="Z1296" s="68"/>
      <c r="AA1296" s="68"/>
      <c r="AB1296" s="68"/>
      <c r="AC1296" s="68"/>
      <c r="AD1296" s="68"/>
      <c r="AE1296" s="68"/>
      <c r="AJ1296" s="1"/>
      <c r="AK1296" s="1"/>
      <c r="AQ1296" s="1"/>
    </row>
    <row r="1297" spans="1:43" s="3" customFormat="1">
      <c r="A1297" s="205"/>
      <c r="B1297" s="1"/>
      <c r="C1297" s="7"/>
      <c r="D1297" s="8"/>
      <c r="E1297" s="8"/>
      <c r="F1297" s="8"/>
      <c r="G1297" s="8"/>
      <c r="H1297" s="8"/>
      <c r="I1297" s="8"/>
      <c r="J1297" s="8"/>
      <c r="K1297" s="9"/>
      <c r="L1297" s="8"/>
      <c r="M1297" s="8"/>
      <c r="N1297" s="8"/>
      <c r="O1297" s="8"/>
      <c r="P1297" s="8"/>
      <c r="Q1297" s="8"/>
      <c r="R1297" s="9"/>
      <c r="S1297" s="8"/>
      <c r="T1297" s="1"/>
      <c r="U1297" s="68"/>
      <c r="V1297" s="68"/>
      <c r="W1297" s="68"/>
      <c r="X1297" s="68"/>
      <c r="Y1297" s="68"/>
      <c r="Z1297" s="68"/>
      <c r="AA1297" s="68"/>
      <c r="AB1297" s="68"/>
      <c r="AC1297" s="68"/>
      <c r="AD1297" s="68"/>
      <c r="AE1297" s="68"/>
      <c r="AJ1297" s="1"/>
      <c r="AK1297" s="1"/>
      <c r="AQ1297" s="1"/>
    </row>
    <row r="1298" spans="1:43" s="3" customFormat="1">
      <c r="A1298" s="205"/>
      <c r="B1298" s="1"/>
      <c r="C1298" s="7"/>
      <c r="D1298" s="8"/>
      <c r="E1298" s="8"/>
      <c r="F1298" s="8"/>
      <c r="G1298" s="8"/>
      <c r="H1298" s="8"/>
      <c r="I1298" s="8"/>
      <c r="J1298" s="8"/>
      <c r="K1298" s="9"/>
      <c r="L1298" s="8"/>
      <c r="M1298" s="8"/>
      <c r="N1298" s="8"/>
      <c r="O1298" s="8"/>
      <c r="P1298" s="8"/>
      <c r="Q1298" s="8"/>
      <c r="R1298" s="9"/>
      <c r="S1298" s="8"/>
      <c r="T1298" s="1"/>
      <c r="U1298" s="68"/>
      <c r="V1298" s="68"/>
      <c r="W1298" s="68"/>
      <c r="X1298" s="68"/>
      <c r="Y1298" s="68"/>
      <c r="Z1298" s="68"/>
      <c r="AA1298" s="68"/>
      <c r="AB1298" s="68"/>
      <c r="AC1298" s="68"/>
      <c r="AD1298" s="68"/>
      <c r="AE1298" s="68"/>
      <c r="AJ1298" s="1"/>
      <c r="AK1298" s="1"/>
      <c r="AQ1298" s="1"/>
    </row>
    <row r="1299" spans="1:43" s="3" customFormat="1">
      <c r="A1299" s="205"/>
      <c r="B1299" s="1"/>
      <c r="C1299" s="7"/>
      <c r="D1299" s="8"/>
      <c r="E1299" s="8"/>
      <c r="F1299" s="8"/>
      <c r="G1299" s="8"/>
      <c r="H1299" s="8"/>
      <c r="I1299" s="8"/>
      <c r="J1299" s="8"/>
      <c r="K1299" s="9"/>
      <c r="L1299" s="8"/>
      <c r="M1299" s="8"/>
      <c r="N1299" s="8"/>
      <c r="O1299" s="8"/>
      <c r="P1299" s="8"/>
      <c r="Q1299" s="8"/>
      <c r="R1299" s="9"/>
      <c r="S1299" s="8"/>
      <c r="T1299" s="1"/>
      <c r="U1299" s="68"/>
      <c r="V1299" s="68"/>
      <c r="W1299" s="68"/>
      <c r="X1299" s="68"/>
      <c r="Y1299" s="68"/>
      <c r="Z1299" s="68"/>
      <c r="AA1299" s="68"/>
      <c r="AB1299" s="68"/>
      <c r="AC1299" s="68"/>
      <c r="AD1299" s="68"/>
      <c r="AE1299" s="68"/>
      <c r="AJ1299" s="1"/>
      <c r="AK1299" s="1"/>
      <c r="AQ1299" s="1"/>
    </row>
    <row r="1300" spans="1:43" s="3" customFormat="1">
      <c r="A1300" s="205"/>
      <c r="B1300" s="1"/>
      <c r="C1300" s="7"/>
      <c r="D1300" s="8"/>
      <c r="E1300" s="8"/>
      <c r="F1300" s="8"/>
      <c r="G1300" s="8"/>
      <c r="H1300" s="8"/>
      <c r="I1300" s="8"/>
      <c r="J1300" s="8"/>
      <c r="K1300" s="9"/>
      <c r="L1300" s="8"/>
      <c r="M1300" s="8"/>
      <c r="N1300" s="8"/>
      <c r="O1300" s="8"/>
      <c r="P1300" s="8"/>
      <c r="Q1300" s="8"/>
      <c r="R1300" s="9"/>
      <c r="S1300" s="8"/>
      <c r="T1300" s="1"/>
      <c r="U1300" s="68"/>
      <c r="V1300" s="68"/>
      <c r="W1300" s="68"/>
      <c r="X1300" s="68"/>
      <c r="Y1300" s="68"/>
      <c r="Z1300" s="68"/>
      <c r="AA1300" s="68"/>
      <c r="AB1300" s="68"/>
      <c r="AC1300" s="68"/>
      <c r="AD1300" s="68"/>
      <c r="AE1300" s="68"/>
      <c r="AJ1300" s="1"/>
      <c r="AK1300" s="1"/>
      <c r="AQ1300" s="1"/>
    </row>
    <row r="1301" spans="1:43" s="3" customFormat="1">
      <c r="A1301" s="205"/>
      <c r="B1301" s="1"/>
      <c r="C1301" s="7"/>
      <c r="D1301" s="8"/>
      <c r="E1301" s="8"/>
      <c r="F1301" s="8"/>
      <c r="G1301" s="8"/>
      <c r="H1301" s="8"/>
      <c r="I1301" s="8"/>
      <c r="J1301" s="8"/>
      <c r="K1301" s="9"/>
      <c r="L1301" s="8"/>
      <c r="M1301" s="8"/>
      <c r="N1301" s="8"/>
      <c r="O1301" s="8"/>
      <c r="P1301" s="8"/>
      <c r="Q1301" s="8"/>
      <c r="R1301" s="9"/>
      <c r="S1301" s="8"/>
      <c r="T1301" s="1"/>
      <c r="U1301" s="68"/>
      <c r="V1301" s="68"/>
      <c r="W1301" s="68"/>
      <c r="X1301" s="68"/>
      <c r="Y1301" s="68"/>
      <c r="Z1301" s="68"/>
      <c r="AA1301" s="68"/>
      <c r="AB1301" s="68"/>
      <c r="AC1301" s="68"/>
      <c r="AD1301" s="68"/>
      <c r="AE1301" s="68"/>
      <c r="AJ1301" s="1"/>
      <c r="AK1301" s="1"/>
      <c r="AQ1301" s="1"/>
    </row>
    <row r="1302" spans="1:43" s="3" customFormat="1">
      <c r="A1302" s="205"/>
      <c r="B1302" s="1"/>
      <c r="C1302" s="7"/>
      <c r="D1302" s="8"/>
      <c r="E1302" s="8"/>
      <c r="F1302" s="8"/>
      <c r="G1302" s="8"/>
      <c r="H1302" s="8"/>
      <c r="I1302" s="8"/>
      <c r="J1302" s="8"/>
      <c r="K1302" s="9"/>
      <c r="L1302" s="8"/>
      <c r="M1302" s="8"/>
      <c r="N1302" s="8"/>
      <c r="O1302" s="8"/>
      <c r="P1302" s="8"/>
      <c r="Q1302" s="8"/>
      <c r="R1302" s="9"/>
      <c r="S1302" s="8"/>
      <c r="T1302" s="1"/>
      <c r="U1302" s="68"/>
      <c r="V1302" s="68"/>
      <c r="W1302" s="68"/>
      <c r="X1302" s="68"/>
      <c r="Y1302" s="68"/>
      <c r="Z1302" s="68"/>
      <c r="AA1302" s="68"/>
      <c r="AB1302" s="68"/>
      <c r="AC1302" s="68"/>
      <c r="AD1302" s="68"/>
      <c r="AE1302" s="68"/>
      <c r="AJ1302" s="1"/>
      <c r="AK1302" s="1"/>
      <c r="AQ1302" s="1"/>
    </row>
    <row r="1303" spans="1:43" s="3" customFormat="1">
      <c r="A1303" s="205"/>
      <c r="B1303" s="1"/>
      <c r="C1303" s="7"/>
      <c r="D1303" s="8"/>
      <c r="E1303" s="8"/>
      <c r="F1303" s="8"/>
      <c r="G1303" s="8"/>
      <c r="H1303" s="8"/>
      <c r="I1303" s="8"/>
      <c r="J1303" s="8"/>
      <c r="K1303" s="9"/>
      <c r="L1303" s="8"/>
      <c r="M1303" s="8"/>
      <c r="N1303" s="8"/>
      <c r="O1303" s="8"/>
      <c r="P1303" s="8"/>
      <c r="Q1303" s="8"/>
      <c r="R1303" s="9"/>
      <c r="S1303" s="8"/>
      <c r="T1303" s="1"/>
      <c r="U1303" s="68"/>
      <c r="V1303" s="68"/>
      <c r="W1303" s="68"/>
      <c r="X1303" s="68"/>
      <c r="Y1303" s="68"/>
      <c r="Z1303" s="68"/>
      <c r="AA1303" s="68"/>
      <c r="AB1303" s="68"/>
      <c r="AC1303" s="68"/>
      <c r="AD1303" s="68"/>
      <c r="AE1303" s="68"/>
      <c r="AJ1303" s="1"/>
      <c r="AK1303" s="1"/>
      <c r="AQ1303" s="1"/>
    </row>
    <row r="1304" spans="1:43" s="3" customFormat="1">
      <c r="A1304" s="205"/>
      <c r="B1304" s="1"/>
      <c r="C1304" s="7"/>
      <c r="D1304" s="8"/>
      <c r="E1304" s="8"/>
      <c r="F1304" s="8"/>
      <c r="G1304" s="8"/>
      <c r="H1304" s="8"/>
      <c r="I1304" s="8"/>
      <c r="J1304" s="8"/>
      <c r="K1304" s="9"/>
      <c r="L1304" s="8"/>
      <c r="M1304" s="8"/>
      <c r="N1304" s="8"/>
      <c r="O1304" s="8"/>
      <c r="P1304" s="8"/>
      <c r="Q1304" s="8"/>
      <c r="R1304" s="9"/>
      <c r="S1304" s="8"/>
      <c r="T1304" s="1"/>
      <c r="U1304" s="68"/>
      <c r="V1304" s="68"/>
      <c r="W1304" s="68"/>
      <c r="X1304" s="68"/>
      <c r="Y1304" s="68"/>
      <c r="Z1304" s="68"/>
      <c r="AA1304" s="68"/>
      <c r="AB1304" s="68"/>
      <c r="AC1304" s="68"/>
      <c r="AD1304" s="68"/>
      <c r="AE1304" s="68"/>
      <c r="AJ1304" s="1"/>
      <c r="AK1304" s="1"/>
      <c r="AQ1304" s="1"/>
    </row>
    <row r="1305" spans="1:43" s="3" customFormat="1">
      <c r="A1305" s="205"/>
      <c r="B1305" s="1"/>
      <c r="C1305" s="7"/>
      <c r="D1305" s="8"/>
      <c r="E1305" s="8"/>
      <c r="F1305" s="8"/>
      <c r="G1305" s="8"/>
      <c r="H1305" s="8"/>
      <c r="I1305" s="8"/>
      <c r="J1305" s="8"/>
      <c r="K1305" s="9"/>
      <c r="L1305" s="8"/>
      <c r="M1305" s="8"/>
      <c r="N1305" s="8"/>
      <c r="O1305" s="8"/>
      <c r="P1305" s="8"/>
      <c r="Q1305" s="8"/>
      <c r="R1305" s="9"/>
      <c r="S1305" s="8"/>
      <c r="T1305" s="1"/>
      <c r="U1305" s="68"/>
      <c r="V1305" s="68"/>
      <c r="W1305" s="68"/>
      <c r="X1305" s="68"/>
      <c r="Y1305" s="68"/>
      <c r="Z1305" s="68"/>
      <c r="AA1305" s="68"/>
      <c r="AB1305" s="68"/>
      <c r="AC1305" s="68"/>
      <c r="AD1305" s="68"/>
      <c r="AE1305" s="68"/>
      <c r="AJ1305" s="1"/>
      <c r="AK1305" s="1"/>
      <c r="AQ1305" s="1"/>
    </row>
    <row r="1306" spans="1:43" s="3" customFormat="1">
      <c r="A1306" s="205"/>
      <c r="B1306" s="1"/>
      <c r="C1306" s="7"/>
      <c r="D1306" s="8"/>
      <c r="E1306" s="8"/>
      <c r="F1306" s="8"/>
      <c r="G1306" s="8"/>
      <c r="H1306" s="8"/>
      <c r="I1306" s="8"/>
      <c r="J1306" s="8"/>
      <c r="K1306" s="9"/>
      <c r="L1306" s="8"/>
      <c r="M1306" s="8"/>
      <c r="N1306" s="8"/>
      <c r="O1306" s="8"/>
      <c r="P1306" s="8"/>
      <c r="Q1306" s="8"/>
      <c r="R1306" s="9"/>
      <c r="S1306" s="8"/>
      <c r="T1306" s="1"/>
      <c r="U1306" s="68"/>
      <c r="V1306" s="68"/>
      <c r="W1306" s="68"/>
      <c r="X1306" s="68"/>
      <c r="Y1306" s="68"/>
      <c r="Z1306" s="68"/>
      <c r="AA1306" s="68"/>
      <c r="AB1306" s="68"/>
      <c r="AC1306" s="68"/>
      <c r="AD1306" s="68"/>
      <c r="AE1306" s="68"/>
      <c r="AJ1306" s="1"/>
      <c r="AK1306" s="1"/>
      <c r="AQ1306" s="1"/>
    </row>
    <row r="1307" spans="1:43" s="3" customFormat="1">
      <c r="A1307" s="205"/>
      <c r="B1307" s="1"/>
      <c r="C1307" s="7"/>
      <c r="D1307" s="8"/>
      <c r="E1307" s="8"/>
      <c r="F1307" s="8"/>
      <c r="G1307" s="8"/>
      <c r="H1307" s="8"/>
      <c r="I1307" s="8"/>
      <c r="J1307" s="8"/>
      <c r="K1307" s="9"/>
      <c r="L1307" s="8"/>
      <c r="M1307" s="8"/>
      <c r="N1307" s="8"/>
      <c r="O1307" s="8"/>
      <c r="P1307" s="8"/>
      <c r="Q1307" s="8"/>
      <c r="R1307" s="9"/>
      <c r="S1307" s="8"/>
      <c r="T1307" s="1"/>
      <c r="U1307" s="68"/>
      <c r="V1307" s="68"/>
      <c r="W1307" s="68"/>
      <c r="X1307" s="68"/>
      <c r="Y1307" s="68"/>
      <c r="Z1307" s="68"/>
      <c r="AA1307" s="68"/>
      <c r="AB1307" s="68"/>
      <c r="AC1307" s="68"/>
      <c r="AD1307" s="68"/>
      <c r="AE1307" s="68"/>
      <c r="AJ1307" s="1"/>
      <c r="AK1307" s="1"/>
      <c r="AQ1307" s="1"/>
    </row>
    <row r="1308" spans="1:43" s="3" customFormat="1">
      <c r="A1308" s="205"/>
      <c r="B1308" s="1"/>
      <c r="C1308" s="7"/>
      <c r="D1308" s="8"/>
      <c r="E1308" s="8"/>
      <c r="F1308" s="8"/>
      <c r="G1308" s="8"/>
      <c r="H1308" s="8"/>
      <c r="I1308" s="8"/>
      <c r="J1308" s="8"/>
      <c r="K1308" s="9"/>
      <c r="L1308" s="8"/>
      <c r="M1308" s="8"/>
      <c r="N1308" s="8"/>
      <c r="O1308" s="8"/>
      <c r="P1308" s="8"/>
      <c r="Q1308" s="8"/>
      <c r="R1308" s="9"/>
      <c r="S1308" s="8"/>
      <c r="T1308" s="1"/>
      <c r="U1308" s="68"/>
      <c r="V1308" s="68"/>
      <c r="W1308" s="68"/>
      <c r="X1308" s="68"/>
      <c r="Y1308" s="68"/>
      <c r="Z1308" s="68"/>
      <c r="AA1308" s="68"/>
      <c r="AB1308" s="68"/>
      <c r="AC1308" s="68"/>
      <c r="AD1308" s="68"/>
      <c r="AE1308" s="68"/>
      <c r="AJ1308" s="1"/>
      <c r="AK1308" s="1"/>
      <c r="AQ1308" s="1"/>
    </row>
    <row r="1309" spans="1:43" s="3" customFormat="1">
      <c r="A1309" s="205"/>
      <c r="B1309" s="1"/>
      <c r="C1309" s="7"/>
      <c r="D1309" s="8"/>
      <c r="E1309" s="8"/>
      <c r="F1309" s="8"/>
      <c r="G1309" s="8"/>
      <c r="H1309" s="8"/>
      <c r="I1309" s="8"/>
      <c r="J1309" s="8"/>
      <c r="K1309" s="9"/>
      <c r="L1309" s="8"/>
      <c r="M1309" s="8"/>
      <c r="N1309" s="8"/>
      <c r="O1309" s="8"/>
      <c r="P1309" s="8"/>
      <c r="Q1309" s="8"/>
      <c r="R1309" s="9"/>
      <c r="S1309" s="8"/>
      <c r="T1309" s="1"/>
      <c r="U1309" s="68"/>
      <c r="V1309" s="68"/>
      <c r="W1309" s="68"/>
      <c r="X1309" s="68"/>
      <c r="Y1309" s="68"/>
      <c r="Z1309" s="68"/>
      <c r="AA1309" s="68"/>
      <c r="AB1309" s="68"/>
      <c r="AC1309" s="68"/>
      <c r="AD1309" s="68"/>
      <c r="AE1309" s="68"/>
      <c r="AJ1309" s="1"/>
      <c r="AK1309" s="1"/>
      <c r="AQ1309" s="1"/>
    </row>
    <row r="1310" spans="1:43" s="3" customFormat="1">
      <c r="A1310" s="205"/>
      <c r="B1310" s="1"/>
      <c r="C1310" s="7"/>
      <c r="D1310" s="8"/>
      <c r="E1310" s="8"/>
      <c r="F1310" s="8"/>
      <c r="G1310" s="8"/>
      <c r="H1310" s="8"/>
      <c r="I1310" s="8"/>
      <c r="J1310" s="8"/>
      <c r="K1310" s="9"/>
      <c r="L1310" s="8"/>
      <c r="M1310" s="8"/>
      <c r="N1310" s="8"/>
      <c r="O1310" s="8"/>
      <c r="P1310" s="8"/>
      <c r="Q1310" s="8"/>
      <c r="R1310" s="9"/>
      <c r="S1310" s="8"/>
      <c r="T1310" s="1"/>
      <c r="U1310" s="68"/>
      <c r="V1310" s="68"/>
      <c r="W1310" s="68"/>
      <c r="X1310" s="68"/>
      <c r="Y1310" s="68"/>
      <c r="Z1310" s="68"/>
      <c r="AA1310" s="68"/>
      <c r="AB1310" s="68"/>
      <c r="AC1310" s="68"/>
      <c r="AD1310" s="68"/>
      <c r="AE1310" s="68"/>
      <c r="AJ1310" s="1"/>
      <c r="AK1310" s="1"/>
      <c r="AQ1310" s="1"/>
    </row>
    <row r="1311" spans="1:43" s="3" customFormat="1">
      <c r="A1311" s="205"/>
      <c r="B1311" s="1"/>
      <c r="C1311" s="7"/>
      <c r="D1311" s="8"/>
      <c r="E1311" s="8"/>
      <c r="F1311" s="8"/>
      <c r="G1311" s="8"/>
      <c r="H1311" s="8"/>
      <c r="I1311" s="8"/>
      <c r="J1311" s="8"/>
      <c r="K1311" s="9"/>
      <c r="L1311" s="8"/>
      <c r="M1311" s="8"/>
      <c r="N1311" s="8"/>
      <c r="O1311" s="8"/>
      <c r="P1311" s="8"/>
      <c r="Q1311" s="8"/>
      <c r="R1311" s="9"/>
      <c r="S1311" s="8"/>
      <c r="T1311" s="1"/>
      <c r="U1311" s="68"/>
      <c r="V1311" s="68"/>
      <c r="W1311" s="68"/>
      <c r="X1311" s="68"/>
      <c r="Y1311" s="68"/>
      <c r="Z1311" s="68"/>
      <c r="AA1311" s="68"/>
      <c r="AB1311" s="68"/>
      <c r="AC1311" s="68"/>
      <c r="AD1311" s="68"/>
      <c r="AE1311" s="68"/>
      <c r="AJ1311" s="1"/>
      <c r="AK1311" s="1"/>
      <c r="AQ1311" s="1"/>
    </row>
    <row r="1312" spans="1:43" s="3" customFormat="1">
      <c r="A1312" s="205"/>
      <c r="B1312" s="1"/>
      <c r="C1312" s="7"/>
      <c r="D1312" s="8"/>
      <c r="E1312" s="8"/>
      <c r="F1312" s="8"/>
      <c r="G1312" s="8"/>
      <c r="H1312" s="8"/>
      <c r="I1312" s="8"/>
      <c r="J1312" s="8"/>
      <c r="K1312" s="9"/>
      <c r="L1312" s="8"/>
      <c r="M1312" s="8"/>
      <c r="N1312" s="8"/>
      <c r="O1312" s="8"/>
      <c r="P1312" s="8"/>
      <c r="Q1312" s="8"/>
      <c r="R1312" s="9"/>
      <c r="S1312" s="8"/>
      <c r="T1312" s="1"/>
      <c r="U1312" s="68"/>
      <c r="V1312" s="68"/>
      <c r="W1312" s="68"/>
      <c r="X1312" s="68"/>
      <c r="Y1312" s="68"/>
      <c r="Z1312" s="68"/>
      <c r="AA1312" s="68"/>
      <c r="AB1312" s="68"/>
      <c r="AC1312" s="68"/>
      <c r="AD1312" s="68"/>
      <c r="AE1312" s="68"/>
      <c r="AJ1312" s="1"/>
      <c r="AK1312" s="1"/>
      <c r="AQ1312" s="1"/>
    </row>
    <row r="1313" spans="1:55" s="3" customFormat="1">
      <c r="A1313" s="205"/>
      <c r="B1313" s="1"/>
      <c r="C1313" s="7"/>
      <c r="D1313" s="8"/>
      <c r="E1313" s="8"/>
      <c r="F1313" s="8"/>
      <c r="G1313" s="8"/>
      <c r="H1313" s="8"/>
      <c r="I1313" s="8"/>
      <c r="J1313" s="8"/>
      <c r="K1313" s="9"/>
      <c r="L1313" s="8"/>
      <c r="M1313" s="8"/>
      <c r="N1313" s="8"/>
      <c r="O1313" s="8"/>
      <c r="P1313" s="8"/>
      <c r="Q1313" s="8"/>
      <c r="R1313" s="9"/>
      <c r="S1313" s="8"/>
      <c r="T1313" s="1"/>
      <c r="U1313" s="68"/>
      <c r="V1313" s="68"/>
      <c r="W1313" s="68"/>
      <c r="X1313" s="68"/>
      <c r="Y1313" s="68"/>
      <c r="Z1313" s="68"/>
      <c r="AA1313" s="68"/>
      <c r="AB1313" s="68"/>
      <c r="AC1313" s="68"/>
      <c r="AD1313" s="68"/>
      <c r="AE1313" s="68"/>
      <c r="AJ1313" s="1"/>
      <c r="AK1313" s="1"/>
      <c r="AQ1313" s="1"/>
    </row>
    <row r="1314" spans="1:55" s="3" customFormat="1">
      <c r="A1314" s="205"/>
      <c r="B1314" s="1"/>
      <c r="C1314" s="7"/>
      <c r="D1314" s="8"/>
      <c r="E1314" s="8"/>
      <c r="F1314" s="8"/>
      <c r="G1314" s="8"/>
      <c r="H1314" s="8"/>
      <c r="I1314" s="8"/>
      <c r="J1314" s="8"/>
      <c r="K1314" s="9"/>
      <c r="L1314" s="8"/>
      <c r="M1314" s="8"/>
      <c r="N1314" s="8"/>
      <c r="O1314" s="8"/>
      <c r="P1314" s="8"/>
      <c r="Q1314" s="8"/>
      <c r="R1314" s="9"/>
      <c r="S1314" s="8"/>
      <c r="T1314" s="1"/>
      <c r="U1314" s="68"/>
      <c r="V1314" s="68"/>
      <c r="W1314" s="68"/>
      <c r="X1314" s="68"/>
      <c r="Y1314" s="68"/>
      <c r="Z1314" s="68"/>
      <c r="AA1314" s="68"/>
      <c r="AB1314" s="68"/>
      <c r="AC1314" s="68"/>
      <c r="AD1314" s="68"/>
      <c r="AE1314" s="68"/>
      <c r="AJ1314" s="1"/>
      <c r="AK1314" s="1"/>
      <c r="AQ1314" s="1"/>
    </row>
    <row r="1315" spans="1:55" s="3" customFormat="1">
      <c r="A1315" s="205"/>
      <c r="B1315" s="1"/>
      <c r="C1315" s="7"/>
      <c r="D1315" s="8"/>
      <c r="E1315" s="8"/>
      <c r="F1315" s="8"/>
      <c r="G1315" s="8"/>
      <c r="H1315" s="8"/>
      <c r="I1315" s="8"/>
      <c r="J1315" s="8"/>
      <c r="K1315" s="9"/>
      <c r="L1315" s="8"/>
      <c r="M1315" s="8"/>
      <c r="N1315" s="8"/>
      <c r="O1315" s="8"/>
      <c r="P1315" s="8"/>
      <c r="Q1315" s="8"/>
      <c r="R1315" s="9"/>
      <c r="S1315" s="8"/>
      <c r="T1315" s="1"/>
      <c r="U1315" s="68"/>
      <c r="V1315" s="68"/>
      <c r="W1315" s="68"/>
      <c r="X1315" s="68"/>
      <c r="Y1315" s="68"/>
      <c r="Z1315" s="68"/>
      <c r="AA1315" s="68"/>
      <c r="AB1315" s="68"/>
      <c r="AC1315" s="68"/>
      <c r="AD1315" s="68"/>
      <c r="AE1315" s="68"/>
      <c r="AJ1315" s="1"/>
      <c r="AK1315" s="1"/>
      <c r="AQ1315" s="1"/>
    </row>
    <row r="1316" spans="1:55" s="3" customFormat="1">
      <c r="A1316" s="205"/>
      <c r="B1316" s="1"/>
      <c r="C1316" s="7"/>
      <c r="D1316" s="8"/>
      <c r="E1316" s="8"/>
      <c r="F1316" s="8"/>
      <c r="G1316" s="8"/>
      <c r="H1316" s="8"/>
      <c r="I1316" s="8"/>
      <c r="J1316" s="8"/>
      <c r="K1316" s="9"/>
      <c r="L1316" s="8"/>
      <c r="M1316" s="8"/>
      <c r="N1316" s="8"/>
      <c r="O1316" s="8"/>
      <c r="P1316" s="8"/>
      <c r="Q1316" s="8"/>
      <c r="R1316" s="9"/>
      <c r="S1316" s="8"/>
      <c r="T1316" s="1"/>
      <c r="U1316" s="68"/>
      <c r="V1316" s="68"/>
      <c r="W1316" s="68"/>
      <c r="X1316" s="68"/>
      <c r="Y1316" s="68"/>
      <c r="Z1316" s="68"/>
      <c r="AA1316" s="68"/>
      <c r="AB1316" s="68"/>
      <c r="AC1316" s="68"/>
      <c r="AD1316" s="68"/>
      <c r="AE1316" s="68"/>
      <c r="AJ1316" s="1"/>
      <c r="AK1316" s="1"/>
      <c r="AQ1316" s="1"/>
    </row>
    <row r="1317" spans="1:55" s="3" customFormat="1">
      <c r="A1317" s="205"/>
      <c r="B1317" s="1"/>
      <c r="C1317" s="7"/>
      <c r="D1317" s="8"/>
      <c r="E1317" s="8"/>
      <c r="F1317" s="8"/>
      <c r="G1317" s="8"/>
      <c r="H1317" s="8"/>
      <c r="I1317" s="8"/>
      <c r="J1317" s="8"/>
      <c r="K1317" s="9"/>
      <c r="L1317" s="8"/>
      <c r="M1317" s="8"/>
      <c r="N1317" s="8"/>
      <c r="O1317" s="8"/>
      <c r="P1317" s="8"/>
      <c r="Q1317" s="8"/>
      <c r="R1317" s="9"/>
      <c r="S1317" s="8"/>
      <c r="T1317" s="1"/>
      <c r="U1317" s="68"/>
      <c r="V1317" s="68"/>
      <c r="W1317" s="68"/>
      <c r="X1317" s="68"/>
      <c r="Y1317" s="68"/>
      <c r="Z1317" s="68"/>
      <c r="AA1317" s="68"/>
      <c r="AB1317" s="68"/>
      <c r="AC1317" s="68"/>
      <c r="AD1317" s="68"/>
      <c r="AE1317" s="68"/>
      <c r="AJ1317" s="1"/>
      <c r="AK1317" s="1"/>
      <c r="AQ1317" s="1"/>
    </row>
    <row r="1318" spans="1:55" s="3" customFormat="1">
      <c r="A1318" s="205"/>
      <c r="B1318" s="1"/>
      <c r="C1318" s="7"/>
      <c r="D1318" s="8"/>
      <c r="E1318" s="8"/>
      <c r="F1318" s="8"/>
      <c r="G1318" s="8"/>
      <c r="H1318" s="8"/>
      <c r="I1318" s="8"/>
      <c r="J1318" s="8"/>
      <c r="K1318" s="9"/>
      <c r="L1318" s="8"/>
      <c r="M1318" s="8"/>
      <c r="N1318" s="8"/>
      <c r="O1318" s="8"/>
      <c r="P1318" s="8"/>
      <c r="Q1318" s="8"/>
      <c r="R1318" s="9"/>
      <c r="S1318" s="8"/>
      <c r="T1318" s="1"/>
      <c r="U1318" s="68"/>
      <c r="V1318" s="68"/>
      <c r="W1318" s="68"/>
      <c r="X1318" s="68"/>
      <c r="Y1318" s="68"/>
      <c r="Z1318" s="68"/>
      <c r="AA1318" s="68"/>
      <c r="AB1318" s="68"/>
      <c r="AC1318" s="68"/>
      <c r="AD1318" s="68"/>
      <c r="AE1318" s="68"/>
      <c r="AJ1318" s="1"/>
      <c r="AK1318" s="1"/>
      <c r="AQ1318" s="1"/>
    </row>
    <row r="1319" spans="1:55">
      <c r="A1319" s="205"/>
      <c r="D1319" s="8"/>
      <c r="E1319" s="8"/>
      <c r="F1319" s="8"/>
      <c r="G1319" s="8"/>
      <c r="H1319" s="8"/>
      <c r="I1319" s="8"/>
      <c r="J1319" s="8"/>
      <c r="K1319" s="9"/>
      <c r="L1319" s="8"/>
      <c r="M1319" s="8"/>
      <c r="N1319" s="8"/>
      <c r="O1319" s="8"/>
      <c r="P1319" s="8"/>
      <c r="Q1319" s="8"/>
      <c r="R1319" s="9"/>
      <c r="S1319" s="8"/>
      <c r="U1319" s="68"/>
      <c r="V1319" s="68"/>
      <c r="W1319" s="68"/>
      <c r="X1319" s="68"/>
      <c r="Y1319" s="68"/>
      <c r="Z1319" s="68"/>
      <c r="AA1319" s="68"/>
      <c r="AB1319" s="68"/>
      <c r="AC1319" s="68"/>
      <c r="AD1319" s="68"/>
      <c r="AE1319" s="68"/>
      <c r="AF1319" s="3"/>
      <c r="AG1319" s="3"/>
      <c r="AH1319" s="3"/>
      <c r="AI1319" s="3"/>
      <c r="AL1319" s="3"/>
      <c r="AM1319" s="3"/>
      <c r="AN1319" s="3"/>
      <c r="AO1319" s="3"/>
      <c r="AP1319" s="3"/>
      <c r="AR1319" s="3"/>
      <c r="AS1319" s="130"/>
      <c r="AW1319" s="3"/>
      <c r="AX1319" s="3"/>
      <c r="AY1319" s="3"/>
      <c r="AZ1319" s="3"/>
      <c r="BA1319" s="3"/>
      <c r="BB1319" s="3"/>
      <c r="BC1319" s="3"/>
    </row>
    <row r="1320" spans="1:55">
      <c r="A1320" s="205"/>
      <c r="D1320" s="8"/>
      <c r="E1320" s="8"/>
      <c r="F1320" s="8"/>
      <c r="G1320" s="8"/>
      <c r="H1320" s="8"/>
      <c r="I1320" s="8"/>
      <c r="J1320" s="8"/>
      <c r="K1320" s="9"/>
      <c r="L1320" s="8"/>
      <c r="M1320" s="8"/>
      <c r="N1320" s="8"/>
      <c r="O1320" s="8"/>
      <c r="P1320" s="8"/>
      <c r="Q1320" s="8"/>
      <c r="R1320" s="9"/>
      <c r="S1320" s="8"/>
      <c r="U1320" s="68"/>
      <c r="V1320" s="68"/>
      <c r="W1320" s="68"/>
      <c r="X1320" s="68"/>
      <c r="Y1320" s="68"/>
      <c r="Z1320" s="68"/>
      <c r="AA1320" s="68"/>
      <c r="AB1320" s="68"/>
      <c r="AC1320" s="68"/>
      <c r="AD1320" s="68"/>
      <c r="AE1320" s="68"/>
      <c r="AF1320" s="3"/>
      <c r="AG1320" s="3"/>
      <c r="AH1320" s="3"/>
      <c r="AI1320" s="3"/>
      <c r="AL1320" s="3"/>
      <c r="AM1320" s="3"/>
      <c r="AN1320" s="3"/>
      <c r="AO1320" s="3"/>
      <c r="AP1320" s="3"/>
      <c r="AR1320" s="3"/>
      <c r="AS1320" s="130"/>
      <c r="AW1320" s="3"/>
      <c r="AX1320" s="3"/>
      <c r="AY1320" s="3"/>
      <c r="AZ1320" s="3"/>
      <c r="BA1320" s="3"/>
      <c r="BB1320" s="3"/>
      <c r="BC1320" s="3"/>
    </row>
    <row r="1321" spans="1:55">
      <c r="A1321" s="205"/>
      <c r="D1321" s="8"/>
      <c r="E1321" s="8"/>
      <c r="F1321" s="8"/>
      <c r="G1321" s="8"/>
      <c r="H1321" s="8"/>
      <c r="I1321" s="8"/>
      <c r="J1321" s="8"/>
      <c r="K1321" s="9"/>
      <c r="L1321" s="8"/>
      <c r="M1321" s="8"/>
      <c r="N1321" s="8"/>
      <c r="O1321" s="8"/>
      <c r="P1321" s="8"/>
      <c r="Q1321" s="8"/>
      <c r="R1321" s="9"/>
      <c r="S1321" s="8"/>
      <c r="U1321" s="68"/>
      <c r="V1321" s="68"/>
      <c r="W1321" s="68"/>
      <c r="X1321" s="68"/>
      <c r="Y1321" s="68"/>
      <c r="Z1321" s="68"/>
      <c r="AA1321" s="68"/>
      <c r="AB1321" s="68"/>
      <c r="AC1321" s="68"/>
      <c r="AD1321" s="68"/>
      <c r="AE1321" s="68"/>
      <c r="AF1321" s="3"/>
      <c r="AG1321" s="3"/>
      <c r="AH1321" s="3"/>
      <c r="AI1321" s="3"/>
      <c r="AL1321" s="3"/>
      <c r="AM1321" s="3"/>
      <c r="AN1321" s="3"/>
      <c r="AO1321" s="3"/>
      <c r="AP1321" s="3"/>
      <c r="AR1321" s="3"/>
      <c r="AS1321" s="130"/>
      <c r="AW1321" s="3"/>
      <c r="AX1321" s="3"/>
      <c r="AY1321" s="3"/>
      <c r="AZ1321" s="3"/>
      <c r="BA1321" s="3"/>
      <c r="BB1321" s="3"/>
      <c r="BC1321" s="3"/>
    </row>
    <row r="1322" spans="1:55">
      <c r="A1322" s="205"/>
      <c r="D1322" s="8"/>
      <c r="E1322" s="8"/>
      <c r="F1322" s="8"/>
      <c r="G1322" s="8"/>
      <c r="H1322" s="8"/>
      <c r="I1322" s="8"/>
      <c r="J1322" s="8"/>
      <c r="K1322" s="9"/>
      <c r="L1322" s="8"/>
      <c r="M1322" s="8"/>
      <c r="N1322" s="8"/>
      <c r="O1322" s="8"/>
      <c r="P1322" s="8"/>
      <c r="Q1322" s="8"/>
      <c r="R1322" s="9"/>
      <c r="S1322" s="8"/>
      <c r="U1322" s="68"/>
      <c r="V1322" s="68"/>
      <c r="W1322" s="68"/>
      <c r="X1322" s="68"/>
      <c r="Y1322" s="68"/>
      <c r="Z1322" s="68"/>
      <c r="AA1322" s="68"/>
      <c r="AB1322" s="68"/>
      <c r="AC1322" s="68"/>
      <c r="AD1322" s="68"/>
      <c r="AE1322" s="68"/>
      <c r="AF1322" s="3"/>
      <c r="AG1322" s="3"/>
      <c r="AH1322" s="3"/>
      <c r="AI1322" s="3"/>
      <c r="AL1322" s="3"/>
      <c r="AM1322" s="3"/>
      <c r="AN1322" s="3"/>
      <c r="AO1322" s="3"/>
      <c r="AP1322" s="3"/>
      <c r="AR1322" s="3"/>
      <c r="AS1322" s="130"/>
      <c r="AW1322" s="3"/>
      <c r="AX1322" s="3"/>
      <c r="AY1322" s="3"/>
      <c r="AZ1322" s="3"/>
      <c r="BA1322" s="3"/>
      <c r="BB1322" s="3"/>
      <c r="BC1322" s="3"/>
    </row>
    <row r="1323" spans="1:55">
      <c r="A1323" s="205"/>
      <c r="D1323" s="8"/>
      <c r="E1323" s="8"/>
      <c r="F1323" s="8"/>
      <c r="G1323" s="8"/>
      <c r="H1323" s="8"/>
      <c r="I1323" s="8"/>
      <c r="J1323" s="8"/>
      <c r="K1323" s="9"/>
      <c r="L1323" s="8"/>
      <c r="M1323" s="8"/>
      <c r="N1323" s="8"/>
      <c r="O1323" s="8"/>
      <c r="P1323" s="8"/>
      <c r="Q1323" s="8"/>
      <c r="R1323" s="9"/>
      <c r="S1323" s="8"/>
      <c r="U1323" s="68"/>
      <c r="V1323" s="68"/>
      <c r="W1323" s="68"/>
      <c r="X1323" s="68"/>
      <c r="Y1323" s="68"/>
      <c r="Z1323" s="68"/>
      <c r="AA1323" s="68"/>
      <c r="AB1323" s="68"/>
      <c r="AC1323" s="68"/>
      <c r="AD1323" s="68"/>
      <c r="AE1323" s="68"/>
      <c r="AF1323" s="3"/>
      <c r="AG1323" s="3"/>
      <c r="AH1323" s="3"/>
      <c r="AI1323" s="3"/>
      <c r="AL1323" s="3"/>
      <c r="AM1323" s="3"/>
      <c r="AN1323" s="3"/>
      <c r="AO1323" s="3"/>
      <c r="AP1323" s="3"/>
      <c r="AR1323" s="3"/>
      <c r="AS1323" s="130"/>
      <c r="AW1323" s="3"/>
      <c r="AX1323" s="3"/>
      <c r="AY1323" s="3"/>
      <c r="AZ1323" s="3"/>
      <c r="BA1323" s="3"/>
      <c r="BB1323" s="3"/>
      <c r="BC1323" s="3"/>
    </row>
    <row r="1324" spans="1:55">
      <c r="A1324" s="205"/>
      <c r="D1324" s="8"/>
      <c r="E1324" s="8"/>
      <c r="F1324" s="8"/>
      <c r="G1324" s="8"/>
      <c r="H1324" s="8"/>
      <c r="I1324" s="8"/>
      <c r="J1324" s="8"/>
      <c r="K1324" s="9"/>
      <c r="L1324" s="8"/>
      <c r="M1324" s="8"/>
      <c r="N1324" s="8"/>
      <c r="O1324" s="8"/>
      <c r="P1324" s="8"/>
      <c r="Q1324" s="8"/>
      <c r="R1324" s="9"/>
      <c r="S1324" s="8"/>
      <c r="U1324" s="68"/>
      <c r="V1324" s="68"/>
      <c r="W1324" s="68"/>
      <c r="X1324" s="68"/>
      <c r="Y1324" s="68"/>
      <c r="Z1324" s="68"/>
      <c r="AA1324" s="68"/>
      <c r="AB1324" s="68"/>
      <c r="AC1324" s="68"/>
      <c r="AD1324" s="68"/>
      <c r="AE1324" s="68"/>
      <c r="AF1324" s="3"/>
      <c r="AG1324" s="3"/>
      <c r="AH1324" s="3"/>
      <c r="AI1324" s="3"/>
      <c r="AL1324" s="3"/>
      <c r="AM1324" s="3"/>
      <c r="AN1324" s="3"/>
      <c r="AO1324" s="3"/>
      <c r="AP1324" s="3"/>
      <c r="AR1324" s="3"/>
      <c r="AS1324" s="130"/>
      <c r="AW1324" s="3"/>
      <c r="AX1324" s="3"/>
      <c r="AY1324" s="3"/>
      <c r="AZ1324" s="3"/>
      <c r="BA1324" s="3"/>
      <c r="BB1324" s="3"/>
      <c r="BC1324" s="3"/>
    </row>
    <row r="1325" spans="1:55">
      <c r="A1325" s="205"/>
      <c r="D1325" s="8"/>
      <c r="E1325" s="8"/>
      <c r="F1325" s="8"/>
      <c r="G1325" s="8"/>
      <c r="H1325" s="8"/>
      <c r="I1325" s="8"/>
      <c r="J1325" s="8"/>
      <c r="K1325" s="9"/>
      <c r="L1325" s="8"/>
      <c r="M1325" s="8"/>
      <c r="N1325" s="8"/>
      <c r="O1325" s="8"/>
      <c r="P1325" s="8"/>
      <c r="Q1325" s="8"/>
      <c r="R1325" s="9"/>
      <c r="S1325" s="8"/>
      <c r="U1325" s="68"/>
      <c r="V1325" s="68"/>
      <c r="W1325" s="68"/>
      <c r="X1325" s="68"/>
      <c r="Y1325" s="68"/>
      <c r="Z1325" s="68"/>
      <c r="AA1325" s="68"/>
      <c r="AB1325" s="68"/>
      <c r="AC1325" s="68"/>
      <c r="AD1325" s="68"/>
      <c r="AE1325" s="68"/>
      <c r="AF1325" s="3"/>
      <c r="AG1325" s="3"/>
      <c r="AH1325" s="3"/>
      <c r="AI1325" s="3"/>
      <c r="AL1325" s="3"/>
      <c r="AM1325" s="3"/>
      <c r="AN1325" s="3"/>
      <c r="AO1325" s="3"/>
      <c r="AP1325" s="3"/>
      <c r="AR1325" s="3"/>
      <c r="AS1325" s="130"/>
      <c r="AW1325" s="3"/>
      <c r="AX1325" s="3"/>
      <c r="AY1325" s="3"/>
      <c r="AZ1325" s="3"/>
      <c r="BA1325" s="3"/>
      <c r="BB1325" s="3"/>
      <c r="BC1325" s="3"/>
    </row>
    <row r="1326" spans="1:55">
      <c r="A1326" s="205"/>
      <c r="D1326" s="8"/>
      <c r="E1326" s="8"/>
      <c r="F1326" s="8"/>
      <c r="G1326" s="8"/>
      <c r="H1326" s="8"/>
      <c r="I1326" s="8"/>
      <c r="J1326" s="8"/>
      <c r="K1326" s="9"/>
      <c r="L1326" s="8"/>
      <c r="M1326" s="8"/>
      <c r="N1326" s="8"/>
      <c r="O1326" s="8"/>
      <c r="P1326" s="8"/>
      <c r="Q1326" s="8"/>
      <c r="R1326" s="9"/>
      <c r="S1326" s="8"/>
      <c r="U1326" s="68"/>
      <c r="V1326" s="68"/>
      <c r="W1326" s="68"/>
      <c r="X1326" s="68"/>
      <c r="Y1326" s="68"/>
      <c r="Z1326" s="68"/>
      <c r="AA1326" s="68"/>
      <c r="AB1326" s="68"/>
      <c r="AC1326" s="68"/>
      <c r="AD1326" s="68"/>
      <c r="AE1326" s="68"/>
      <c r="AF1326" s="3"/>
      <c r="AG1326" s="3"/>
      <c r="AH1326" s="3"/>
      <c r="AI1326" s="3"/>
      <c r="AL1326" s="3"/>
      <c r="AM1326" s="3"/>
      <c r="AN1326" s="3"/>
      <c r="AO1326" s="3"/>
      <c r="AP1326" s="3"/>
      <c r="AR1326" s="3"/>
      <c r="AS1326" s="130"/>
      <c r="AW1326" s="3"/>
      <c r="AX1326" s="3"/>
      <c r="AY1326" s="3"/>
      <c r="AZ1326" s="3"/>
      <c r="BA1326" s="3"/>
      <c r="BB1326" s="3"/>
      <c r="BC1326" s="3"/>
    </row>
    <row r="1327" spans="1:55">
      <c r="A1327" s="205"/>
      <c r="D1327" s="8"/>
      <c r="E1327" s="8"/>
      <c r="F1327" s="8"/>
      <c r="G1327" s="8"/>
      <c r="H1327" s="8"/>
      <c r="I1327" s="8"/>
      <c r="J1327" s="8"/>
      <c r="K1327" s="9"/>
      <c r="L1327" s="8"/>
      <c r="M1327" s="8"/>
      <c r="N1327" s="8"/>
      <c r="O1327" s="8"/>
      <c r="P1327" s="8"/>
      <c r="Q1327" s="8"/>
      <c r="R1327" s="9"/>
      <c r="S1327" s="8"/>
      <c r="U1327" s="68"/>
      <c r="V1327" s="68"/>
      <c r="W1327" s="68"/>
      <c r="X1327" s="68"/>
      <c r="Y1327" s="68"/>
      <c r="Z1327" s="68"/>
      <c r="AA1327" s="68"/>
      <c r="AB1327" s="68"/>
      <c r="AC1327" s="68"/>
      <c r="AD1327" s="68"/>
      <c r="AE1327" s="68"/>
      <c r="AF1327" s="3"/>
      <c r="AG1327" s="3"/>
      <c r="AH1327" s="3"/>
      <c r="AI1327" s="3"/>
      <c r="AL1327" s="3"/>
      <c r="AM1327" s="3"/>
      <c r="AN1327" s="3"/>
      <c r="AO1327" s="3"/>
      <c r="AP1327" s="3"/>
      <c r="AR1327" s="3"/>
      <c r="AS1327" s="130"/>
      <c r="AW1327" s="3"/>
      <c r="AX1327" s="3"/>
      <c r="AY1327" s="3"/>
      <c r="AZ1327" s="3"/>
      <c r="BA1327" s="3"/>
      <c r="BB1327" s="3"/>
      <c r="BC1327" s="3"/>
    </row>
    <row r="1328" spans="1:55">
      <c r="A1328" s="205"/>
      <c r="D1328" s="8"/>
      <c r="E1328" s="8"/>
      <c r="F1328" s="8"/>
      <c r="G1328" s="8"/>
      <c r="H1328" s="8"/>
      <c r="I1328" s="8"/>
      <c r="J1328" s="8"/>
      <c r="K1328" s="9"/>
      <c r="L1328" s="8"/>
      <c r="M1328" s="8"/>
      <c r="N1328" s="8"/>
      <c r="O1328" s="8"/>
      <c r="P1328" s="8"/>
      <c r="Q1328" s="8"/>
      <c r="R1328" s="9"/>
      <c r="S1328" s="8"/>
      <c r="U1328" s="68"/>
      <c r="V1328" s="68"/>
      <c r="W1328" s="68"/>
      <c r="X1328" s="68"/>
      <c r="Y1328" s="68"/>
      <c r="Z1328" s="68"/>
      <c r="AA1328" s="68"/>
      <c r="AB1328" s="68"/>
      <c r="AC1328" s="68"/>
      <c r="AD1328" s="68"/>
      <c r="AE1328" s="68"/>
      <c r="AF1328" s="3"/>
      <c r="AG1328" s="3"/>
      <c r="AH1328" s="3"/>
      <c r="AI1328" s="3"/>
      <c r="AL1328" s="3"/>
      <c r="AM1328" s="3"/>
      <c r="AN1328" s="3"/>
      <c r="AO1328" s="3"/>
      <c r="AP1328" s="3"/>
      <c r="AR1328" s="3"/>
      <c r="AS1328" s="130"/>
      <c r="AW1328" s="3"/>
      <c r="AX1328" s="3"/>
      <c r="AY1328" s="3"/>
      <c r="AZ1328" s="3"/>
      <c r="BA1328" s="3"/>
      <c r="BB1328" s="3"/>
      <c r="BC1328" s="3"/>
    </row>
    <row r="1329" spans="1:55">
      <c r="A1329" s="205"/>
      <c r="D1329" s="8"/>
      <c r="E1329" s="8"/>
      <c r="F1329" s="8"/>
      <c r="G1329" s="8"/>
      <c r="H1329" s="8"/>
      <c r="I1329" s="8"/>
      <c r="J1329" s="8"/>
      <c r="K1329" s="9"/>
      <c r="L1329" s="8"/>
      <c r="M1329" s="8"/>
      <c r="N1329" s="8"/>
      <c r="O1329" s="8"/>
      <c r="P1329" s="8"/>
      <c r="Q1329" s="8"/>
      <c r="R1329" s="9"/>
      <c r="S1329" s="8"/>
      <c r="U1329" s="68"/>
      <c r="V1329" s="68"/>
      <c r="W1329" s="68"/>
      <c r="X1329" s="68"/>
      <c r="Y1329" s="68"/>
      <c r="Z1329" s="68"/>
      <c r="AA1329" s="68"/>
      <c r="AB1329" s="68"/>
      <c r="AC1329" s="68"/>
      <c r="AD1329" s="68"/>
      <c r="AE1329" s="68"/>
      <c r="AF1329" s="3"/>
      <c r="AG1329" s="3"/>
      <c r="AH1329" s="3"/>
      <c r="AI1329" s="3"/>
      <c r="AL1329" s="3"/>
      <c r="AM1329" s="3"/>
      <c r="AN1329" s="3"/>
      <c r="AO1329" s="3"/>
      <c r="AP1329" s="3"/>
      <c r="AR1329" s="3"/>
      <c r="AS1329" s="130"/>
      <c r="AW1329" s="3"/>
      <c r="AX1329" s="3"/>
      <c r="AY1329" s="3"/>
      <c r="AZ1329" s="3"/>
      <c r="BA1329" s="3"/>
      <c r="BB1329" s="3"/>
      <c r="BC1329" s="3"/>
    </row>
    <row r="1330" spans="1:55">
      <c r="A1330" s="205"/>
      <c r="D1330" s="8"/>
      <c r="E1330" s="8"/>
      <c r="F1330" s="8"/>
      <c r="G1330" s="8"/>
      <c r="H1330" s="8"/>
      <c r="I1330" s="8"/>
      <c r="J1330" s="8"/>
      <c r="K1330" s="9"/>
      <c r="L1330" s="8"/>
      <c r="M1330" s="8"/>
      <c r="N1330" s="8"/>
      <c r="O1330" s="8"/>
      <c r="P1330" s="8"/>
      <c r="Q1330" s="8"/>
      <c r="R1330" s="9"/>
      <c r="S1330" s="8"/>
      <c r="U1330" s="68"/>
      <c r="V1330" s="68"/>
      <c r="W1330" s="68"/>
      <c r="X1330" s="68"/>
      <c r="Y1330" s="68"/>
      <c r="Z1330" s="68"/>
      <c r="AA1330" s="68"/>
      <c r="AB1330" s="68"/>
      <c r="AC1330" s="68"/>
      <c r="AD1330" s="68"/>
      <c r="AE1330" s="68"/>
      <c r="AF1330" s="3"/>
      <c r="AG1330" s="3"/>
      <c r="AH1330" s="3"/>
      <c r="AI1330" s="3"/>
      <c r="AL1330" s="3"/>
      <c r="AM1330" s="3"/>
      <c r="AN1330" s="3"/>
      <c r="AO1330" s="3"/>
      <c r="AP1330" s="3"/>
      <c r="AR1330" s="3"/>
      <c r="AS1330" s="130"/>
      <c r="AW1330" s="3"/>
      <c r="AX1330" s="3"/>
      <c r="AY1330" s="3"/>
      <c r="AZ1330" s="3"/>
      <c r="BA1330" s="3"/>
      <c r="BB1330" s="3"/>
      <c r="BC1330" s="3"/>
    </row>
    <row r="1331" spans="1:55">
      <c r="A1331" s="205"/>
      <c r="D1331" s="8"/>
      <c r="E1331" s="8"/>
      <c r="F1331" s="8"/>
      <c r="G1331" s="8"/>
      <c r="H1331" s="8"/>
      <c r="I1331" s="8"/>
      <c r="J1331" s="8"/>
      <c r="K1331" s="9"/>
      <c r="L1331" s="8"/>
      <c r="M1331" s="8"/>
      <c r="N1331" s="8"/>
      <c r="O1331" s="8"/>
      <c r="P1331" s="8"/>
      <c r="Q1331" s="8"/>
      <c r="R1331" s="9"/>
      <c r="S1331" s="8"/>
      <c r="U1331" s="68"/>
      <c r="V1331" s="68"/>
      <c r="W1331" s="68"/>
      <c r="X1331" s="68"/>
      <c r="Y1331" s="68"/>
      <c r="Z1331" s="68"/>
      <c r="AA1331" s="68"/>
      <c r="AB1331" s="68"/>
      <c r="AC1331" s="68"/>
      <c r="AD1331" s="68"/>
      <c r="AE1331" s="68"/>
      <c r="AF1331" s="3"/>
      <c r="AG1331" s="3"/>
      <c r="AH1331" s="3"/>
      <c r="AI1331" s="3"/>
      <c r="AL1331" s="3"/>
      <c r="AM1331" s="3"/>
      <c r="AN1331" s="3"/>
      <c r="AO1331" s="3"/>
      <c r="AP1331" s="3"/>
      <c r="AR1331" s="3"/>
      <c r="AS1331" s="130"/>
      <c r="AW1331" s="3"/>
      <c r="AX1331" s="3"/>
      <c r="AY1331" s="3"/>
      <c r="AZ1331" s="3"/>
      <c r="BA1331" s="3"/>
      <c r="BB1331" s="3"/>
      <c r="BC1331" s="3"/>
    </row>
    <row r="1332" spans="1:55">
      <c r="A1332" s="205"/>
      <c r="D1332" s="8"/>
      <c r="E1332" s="8"/>
      <c r="F1332" s="8"/>
      <c r="G1332" s="8"/>
      <c r="H1332" s="8"/>
      <c r="I1332" s="8"/>
      <c r="J1332" s="8"/>
      <c r="K1332" s="9"/>
      <c r="L1332" s="8"/>
      <c r="M1332" s="8"/>
      <c r="N1332" s="8"/>
      <c r="O1332" s="8"/>
      <c r="P1332" s="8"/>
      <c r="Q1332" s="8"/>
      <c r="R1332" s="9"/>
      <c r="S1332" s="8"/>
      <c r="U1332" s="68"/>
      <c r="V1332" s="68"/>
      <c r="W1332" s="68"/>
      <c r="X1332" s="68"/>
      <c r="Y1332" s="68"/>
      <c r="Z1332" s="68"/>
      <c r="AA1332" s="68"/>
      <c r="AB1332" s="68"/>
      <c r="AC1332" s="68"/>
      <c r="AD1332" s="68"/>
      <c r="AE1332" s="68"/>
      <c r="AF1332" s="3"/>
      <c r="AG1332" s="3"/>
      <c r="AH1332" s="3"/>
      <c r="AI1332" s="3"/>
      <c r="AL1332" s="3"/>
      <c r="AM1332" s="3"/>
      <c r="AN1332" s="3"/>
      <c r="AO1332" s="3"/>
      <c r="AP1332" s="3"/>
      <c r="AR1332" s="3"/>
      <c r="AS1332" s="130"/>
      <c r="AW1332" s="3"/>
      <c r="AX1332" s="3"/>
      <c r="AY1332" s="3"/>
      <c r="AZ1332" s="3"/>
      <c r="BA1332" s="3"/>
      <c r="BB1332" s="3"/>
      <c r="BC1332" s="3"/>
    </row>
    <row r="1333" spans="1:55">
      <c r="A1333" s="205"/>
      <c r="D1333" s="8"/>
      <c r="E1333" s="8"/>
      <c r="F1333" s="8"/>
      <c r="G1333" s="8"/>
      <c r="H1333" s="8"/>
      <c r="I1333" s="8"/>
      <c r="J1333" s="8"/>
      <c r="K1333" s="9"/>
      <c r="L1333" s="8"/>
      <c r="M1333" s="8"/>
      <c r="N1333" s="8"/>
      <c r="O1333" s="8"/>
      <c r="P1333" s="8"/>
      <c r="Q1333" s="8"/>
      <c r="R1333" s="9"/>
      <c r="S1333" s="8"/>
      <c r="U1333" s="68"/>
      <c r="V1333" s="68"/>
      <c r="W1333" s="68"/>
      <c r="X1333" s="68"/>
      <c r="Y1333" s="68"/>
      <c r="Z1333" s="68"/>
      <c r="AA1333" s="68"/>
      <c r="AB1333" s="68"/>
      <c r="AC1333" s="68"/>
      <c r="AD1333" s="68"/>
      <c r="AE1333" s="68"/>
      <c r="AF1333" s="3"/>
      <c r="AG1333" s="3"/>
      <c r="AH1333" s="3"/>
      <c r="AI1333" s="3"/>
      <c r="AL1333" s="3"/>
      <c r="AM1333" s="3"/>
      <c r="AN1333" s="3"/>
      <c r="AO1333" s="3"/>
      <c r="AP1333" s="3"/>
      <c r="AR1333" s="3"/>
      <c r="AS1333" s="130"/>
      <c r="AW1333" s="3"/>
      <c r="AX1333" s="3"/>
      <c r="AY1333" s="3"/>
      <c r="AZ1333" s="3"/>
      <c r="BA1333" s="3"/>
      <c r="BB1333" s="3"/>
      <c r="BC1333" s="3"/>
    </row>
    <row r="1334" spans="1:55">
      <c r="A1334" s="205"/>
      <c r="D1334" s="8"/>
      <c r="E1334" s="8"/>
      <c r="F1334" s="8"/>
      <c r="G1334" s="8"/>
      <c r="H1334" s="8"/>
      <c r="I1334" s="8"/>
      <c r="J1334" s="8"/>
      <c r="K1334" s="9"/>
      <c r="L1334" s="8"/>
      <c r="M1334" s="8"/>
      <c r="N1334" s="8"/>
      <c r="O1334" s="8"/>
      <c r="P1334" s="8"/>
      <c r="Q1334" s="8"/>
      <c r="R1334" s="9"/>
      <c r="S1334" s="8"/>
      <c r="U1334" s="68"/>
      <c r="V1334" s="68"/>
      <c r="W1334" s="68"/>
      <c r="X1334" s="68"/>
      <c r="Y1334" s="68"/>
      <c r="Z1334" s="68"/>
      <c r="AA1334" s="68"/>
      <c r="AB1334" s="68"/>
      <c r="AC1334" s="68"/>
      <c r="AD1334" s="68"/>
      <c r="AE1334" s="68"/>
      <c r="AF1334" s="3"/>
      <c r="AG1334" s="3"/>
      <c r="AH1334" s="3"/>
      <c r="AI1334" s="3"/>
      <c r="AL1334" s="3"/>
      <c r="AM1334" s="3"/>
      <c r="AN1334" s="3"/>
      <c r="AO1334" s="3"/>
      <c r="AP1334" s="3"/>
      <c r="AR1334" s="3"/>
      <c r="AS1334" s="130"/>
      <c r="AW1334" s="3"/>
      <c r="AX1334" s="3"/>
      <c r="AY1334" s="3"/>
      <c r="AZ1334" s="3"/>
      <c r="BA1334" s="3"/>
      <c r="BB1334" s="3"/>
      <c r="BC1334" s="3"/>
    </row>
    <row r="1335" spans="1:55">
      <c r="A1335" s="205"/>
      <c r="D1335" s="8"/>
      <c r="E1335" s="8"/>
      <c r="F1335" s="8"/>
      <c r="G1335" s="8"/>
      <c r="H1335" s="8"/>
      <c r="I1335" s="8"/>
      <c r="J1335" s="8"/>
      <c r="K1335" s="9"/>
      <c r="L1335" s="8"/>
      <c r="M1335" s="8"/>
      <c r="N1335" s="8"/>
      <c r="O1335" s="8"/>
      <c r="P1335" s="8"/>
      <c r="Q1335" s="8"/>
      <c r="R1335" s="9"/>
      <c r="S1335" s="8"/>
      <c r="U1335" s="68"/>
      <c r="V1335" s="68"/>
      <c r="W1335" s="68"/>
      <c r="X1335" s="68"/>
      <c r="Y1335" s="68"/>
      <c r="Z1335" s="68"/>
      <c r="AA1335" s="68"/>
      <c r="AB1335" s="68"/>
      <c r="AC1335" s="68"/>
      <c r="AD1335" s="68"/>
      <c r="AE1335" s="68"/>
      <c r="AF1335" s="3"/>
      <c r="AG1335" s="3"/>
      <c r="AH1335" s="3"/>
      <c r="AI1335" s="3"/>
      <c r="AL1335" s="3"/>
      <c r="AM1335" s="3"/>
      <c r="AN1335" s="3"/>
      <c r="AO1335" s="3"/>
      <c r="AP1335" s="3"/>
      <c r="AR1335" s="3"/>
      <c r="AS1335" s="130"/>
      <c r="AW1335" s="3"/>
      <c r="AX1335" s="3"/>
      <c r="AY1335" s="3"/>
      <c r="AZ1335" s="3"/>
      <c r="BA1335" s="3"/>
      <c r="BB1335" s="3"/>
      <c r="BC1335" s="3"/>
    </row>
    <row r="1336" spans="1:55">
      <c r="A1336" s="205"/>
      <c r="D1336" s="8"/>
      <c r="E1336" s="8"/>
      <c r="F1336" s="8"/>
      <c r="G1336" s="8"/>
      <c r="H1336" s="8"/>
      <c r="I1336" s="8"/>
      <c r="J1336" s="8"/>
      <c r="K1336" s="9"/>
      <c r="L1336" s="8"/>
      <c r="M1336" s="8"/>
      <c r="N1336" s="8"/>
      <c r="O1336" s="8"/>
      <c r="P1336" s="8"/>
      <c r="Q1336" s="8"/>
      <c r="R1336" s="9"/>
      <c r="S1336" s="8"/>
      <c r="U1336" s="68"/>
      <c r="V1336" s="68"/>
      <c r="W1336" s="68"/>
      <c r="X1336" s="68"/>
      <c r="Y1336" s="68"/>
      <c r="Z1336" s="68"/>
      <c r="AA1336" s="68"/>
      <c r="AB1336" s="68"/>
      <c r="AC1336" s="68"/>
      <c r="AD1336" s="68"/>
      <c r="AE1336" s="68"/>
      <c r="AF1336" s="3"/>
      <c r="AG1336" s="3"/>
      <c r="AH1336" s="3"/>
      <c r="AI1336" s="3"/>
      <c r="AL1336" s="3"/>
      <c r="AM1336" s="3"/>
      <c r="AN1336" s="3"/>
      <c r="AO1336" s="3"/>
      <c r="AP1336" s="3"/>
      <c r="AR1336" s="3"/>
      <c r="AS1336" s="130"/>
      <c r="AW1336" s="3"/>
      <c r="AX1336" s="3"/>
      <c r="AY1336" s="3"/>
      <c r="AZ1336" s="3"/>
      <c r="BA1336" s="3"/>
      <c r="BB1336" s="3"/>
      <c r="BC1336" s="3"/>
    </row>
    <row r="1337" spans="1:55">
      <c r="A1337" s="205"/>
      <c r="D1337" s="8"/>
      <c r="E1337" s="8"/>
      <c r="F1337" s="8"/>
      <c r="G1337" s="8"/>
      <c r="H1337" s="8"/>
      <c r="I1337" s="8"/>
      <c r="J1337" s="8"/>
      <c r="K1337" s="9"/>
      <c r="L1337" s="8"/>
      <c r="M1337" s="8"/>
      <c r="N1337" s="8"/>
      <c r="O1337" s="8"/>
      <c r="P1337" s="8"/>
      <c r="Q1337" s="8"/>
      <c r="R1337" s="9"/>
      <c r="S1337" s="8"/>
      <c r="U1337" s="68"/>
      <c r="V1337" s="68"/>
      <c r="W1337" s="68"/>
      <c r="X1337" s="68"/>
      <c r="Y1337" s="68"/>
      <c r="Z1337" s="68"/>
      <c r="AA1337" s="68"/>
      <c r="AB1337" s="68"/>
      <c r="AC1337" s="68"/>
      <c r="AD1337" s="68"/>
      <c r="AE1337" s="68"/>
      <c r="AF1337" s="3"/>
      <c r="AG1337" s="3"/>
      <c r="AH1337" s="3"/>
      <c r="AI1337" s="3"/>
      <c r="AL1337" s="3"/>
      <c r="AM1337" s="3"/>
      <c r="AN1337" s="3"/>
      <c r="AO1337" s="3"/>
      <c r="AP1337" s="3"/>
      <c r="AR1337" s="3"/>
      <c r="AS1337" s="130"/>
      <c r="AW1337" s="3"/>
      <c r="AX1337" s="3"/>
      <c r="AY1337" s="3"/>
      <c r="AZ1337" s="3"/>
      <c r="BA1337" s="3"/>
      <c r="BB1337" s="3"/>
      <c r="BC1337" s="3"/>
    </row>
    <row r="1338" spans="1:55">
      <c r="A1338" s="205"/>
      <c r="D1338" s="8"/>
      <c r="E1338" s="8"/>
      <c r="F1338" s="8"/>
      <c r="G1338" s="8"/>
      <c r="H1338" s="8"/>
      <c r="I1338" s="8"/>
      <c r="J1338" s="8"/>
      <c r="K1338" s="9"/>
      <c r="L1338" s="8"/>
      <c r="M1338" s="8"/>
      <c r="N1338" s="8"/>
      <c r="O1338" s="8"/>
      <c r="P1338" s="8"/>
      <c r="Q1338" s="8"/>
      <c r="R1338" s="9"/>
      <c r="S1338" s="8"/>
      <c r="U1338" s="68"/>
      <c r="V1338" s="68"/>
      <c r="W1338" s="68"/>
      <c r="X1338" s="68"/>
      <c r="Y1338" s="68"/>
      <c r="Z1338" s="68"/>
      <c r="AA1338" s="68"/>
      <c r="AB1338" s="68"/>
      <c r="AC1338" s="68"/>
      <c r="AD1338" s="68"/>
      <c r="AE1338" s="68"/>
      <c r="AF1338" s="3"/>
      <c r="AG1338" s="3"/>
      <c r="AH1338" s="3"/>
      <c r="AI1338" s="3"/>
      <c r="AL1338" s="3"/>
      <c r="AM1338" s="3"/>
      <c r="AN1338" s="3"/>
      <c r="AO1338" s="3"/>
      <c r="AP1338" s="3"/>
      <c r="AR1338" s="3"/>
      <c r="AS1338" s="130"/>
      <c r="AW1338" s="3"/>
      <c r="AX1338" s="3"/>
      <c r="AY1338" s="3"/>
      <c r="AZ1338" s="3"/>
      <c r="BA1338" s="3"/>
      <c r="BB1338" s="3"/>
      <c r="BC1338" s="3"/>
    </row>
    <row r="1339" spans="1:55">
      <c r="A1339" s="205"/>
      <c r="D1339" s="8"/>
      <c r="E1339" s="8"/>
      <c r="F1339" s="8"/>
      <c r="G1339" s="8"/>
      <c r="H1339" s="8"/>
      <c r="I1339" s="8"/>
      <c r="J1339" s="8"/>
      <c r="K1339" s="9"/>
      <c r="L1339" s="8"/>
      <c r="M1339" s="8"/>
      <c r="N1339" s="8"/>
      <c r="O1339" s="8"/>
      <c r="P1339" s="8"/>
      <c r="Q1339" s="8"/>
      <c r="R1339" s="9"/>
      <c r="S1339" s="8"/>
      <c r="U1339" s="68"/>
      <c r="V1339" s="68"/>
      <c r="W1339" s="68"/>
      <c r="X1339" s="68"/>
      <c r="Y1339" s="68"/>
      <c r="Z1339" s="68"/>
      <c r="AA1339" s="68"/>
      <c r="AB1339" s="68"/>
      <c r="AC1339" s="68"/>
      <c r="AD1339" s="68"/>
      <c r="AE1339" s="68"/>
      <c r="AF1339" s="3"/>
      <c r="AG1339" s="3"/>
      <c r="AH1339" s="3"/>
      <c r="AI1339" s="3"/>
      <c r="AL1339" s="3"/>
      <c r="AM1339" s="3"/>
      <c r="AN1339" s="3"/>
      <c r="AO1339" s="3"/>
      <c r="AP1339" s="3"/>
      <c r="AR1339" s="3"/>
      <c r="AS1339" s="130"/>
      <c r="AW1339" s="3"/>
      <c r="AX1339" s="3"/>
      <c r="AY1339" s="3"/>
      <c r="AZ1339" s="3"/>
      <c r="BA1339" s="3"/>
      <c r="BB1339" s="3"/>
      <c r="BC1339" s="3"/>
    </row>
    <row r="1340" spans="1:55">
      <c r="A1340" s="205"/>
      <c r="D1340" s="8"/>
      <c r="E1340" s="8"/>
      <c r="F1340" s="8"/>
      <c r="G1340" s="8"/>
      <c r="H1340" s="8"/>
      <c r="I1340" s="8"/>
      <c r="J1340" s="8"/>
      <c r="K1340" s="9"/>
      <c r="L1340" s="8"/>
      <c r="M1340" s="8"/>
      <c r="N1340" s="8"/>
      <c r="O1340" s="8"/>
      <c r="P1340" s="8"/>
      <c r="Q1340" s="8"/>
      <c r="R1340" s="9"/>
      <c r="S1340" s="8"/>
      <c r="U1340" s="68"/>
      <c r="V1340" s="68"/>
      <c r="W1340" s="68"/>
      <c r="X1340" s="68"/>
      <c r="Y1340" s="68"/>
      <c r="Z1340" s="68"/>
      <c r="AA1340" s="68"/>
      <c r="AB1340" s="68"/>
      <c r="AC1340" s="68"/>
      <c r="AD1340" s="68"/>
      <c r="AE1340" s="68"/>
      <c r="AF1340" s="3"/>
      <c r="AG1340" s="3"/>
      <c r="AH1340" s="3"/>
      <c r="AI1340" s="3"/>
      <c r="AL1340" s="3"/>
      <c r="AM1340" s="3"/>
      <c r="AN1340" s="3"/>
      <c r="AO1340" s="3"/>
      <c r="AP1340" s="3"/>
      <c r="AR1340" s="3"/>
      <c r="AS1340" s="130"/>
      <c r="AW1340" s="3"/>
      <c r="AX1340" s="3"/>
      <c r="AY1340" s="3"/>
      <c r="AZ1340" s="3"/>
      <c r="BA1340" s="3"/>
      <c r="BB1340" s="3"/>
      <c r="BC1340" s="3"/>
    </row>
    <row r="1341" spans="1:55">
      <c r="A1341" s="205"/>
      <c r="D1341" s="8"/>
      <c r="E1341" s="8"/>
      <c r="F1341" s="8"/>
      <c r="G1341" s="8"/>
      <c r="H1341" s="8"/>
      <c r="I1341" s="8"/>
      <c r="J1341" s="8"/>
      <c r="K1341" s="9"/>
      <c r="L1341" s="8"/>
      <c r="M1341" s="8"/>
      <c r="N1341" s="8"/>
      <c r="O1341" s="8"/>
      <c r="P1341" s="8"/>
      <c r="Q1341" s="8"/>
      <c r="R1341" s="9"/>
      <c r="S1341" s="8"/>
      <c r="U1341" s="68"/>
      <c r="V1341" s="68"/>
      <c r="W1341" s="68"/>
      <c r="X1341" s="68"/>
      <c r="Y1341" s="68"/>
      <c r="Z1341" s="68"/>
      <c r="AA1341" s="68"/>
      <c r="AB1341" s="68"/>
      <c r="AC1341" s="68"/>
      <c r="AD1341" s="68"/>
      <c r="AE1341" s="68"/>
      <c r="AF1341" s="3"/>
      <c r="AG1341" s="3"/>
      <c r="AH1341" s="3"/>
      <c r="AI1341" s="3"/>
      <c r="AL1341" s="3"/>
      <c r="AM1341" s="3"/>
      <c r="AN1341" s="3"/>
      <c r="AO1341" s="3"/>
      <c r="AP1341" s="3"/>
      <c r="AR1341" s="3"/>
      <c r="AS1341" s="130"/>
      <c r="AW1341" s="3"/>
      <c r="AX1341" s="3"/>
      <c r="AY1341" s="3"/>
      <c r="AZ1341" s="3"/>
      <c r="BA1341" s="3"/>
      <c r="BB1341" s="3"/>
      <c r="BC1341" s="3"/>
    </row>
    <row r="1342" spans="1:55">
      <c r="A1342" s="205"/>
      <c r="D1342" s="8"/>
      <c r="E1342" s="8"/>
      <c r="F1342" s="8"/>
      <c r="G1342" s="8"/>
      <c r="H1342" s="8"/>
      <c r="I1342" s="8"/>
      <c r="J1342" s="8"/>
      <c r="K1342" s="9"/>
      <c r="L1342" s="8"/>
      <c r="M1342" s="8"/>
      <c r="N1342" s="8"/>
      <c r="O1342" s="8"/>
      <c r="P1342" s="8"/>
      <c r="Q1342" s="8"/>
      <c r="R1342" s="9"/>
      <c r="S1342" s="8"/>
      <c r="U1342" s="68"/>
      <c r="V1342" s="68"/>
      <c r="W1342" s="68"/>
      <c r="X1342" s="68"/>
      <c r="Y1342" s="68"/>
      <c r="Z1342" s="68"/>
      <c r="AA1342" s="68"/>
      <c r="AB1342" s="68"/>
      <c r="AC1342" s="68"/>
      <c r="AD1342" s="68"/>
      <c r="AE1342" s="68"/>
      <c r="AF1342" s="3"/>
      <c r="AG1342" s="3"/>
      <c r="AH1342" s="3"/>
      <c r="AI1342" s="3"/>
      <c r="AL1342" s="3"/>
      <c r="AM1342" s="3"/>
      <c r="AN1342" s="3"/>
      <c r="AO1342" s="3"/>
      <c r="AP1342" s="3"/>
      <c r="AR1342" s="3"/>
      <c r="AS1342" s="130"/>
      <c r="AW1342" s="3"/>
      <c r="AX1342" s="3"/>
      <c r="AY1342" s="3"/>
      <c r="AZ1342" s="3"/>
      <c r="BA1342" s="3"/>
      <c r="BB1342" s="3"/>
      <c r="BC1342" s="3"/>
    </row>
    <row r="1343" spans="1:55">
      <c r="A1343" s="205"/>
      <c r="D1343" s="8"/>
      <c r="E1343" s="8"/>
      <c r="F1343" s="8"/>
      <c r="G1343" s="8"/>
      <c r="H1343" s="8"/>
      <c r="I1343" s="8"/>
      <c r="J1343" s="8"/>
      <c r="K1343" s="9"/>
      <c r="L1343" s="8"/>
      <c r="M1343" s="8"/>
      <c r="N1343" s="8"/>
      <c r="O1343" s="8"/>
      <c r="P1343" s="8"/>
      <c r="Q1343" s="8"/>
      <c r="R1343" s="9"/>
      <c r="S1343" s="8"/>
      <c r="U1343" s="68"/>
      <c r="V1343" s="68"/>
      <c r="W1343" s="68"/>
      <c r="X1343" s="68"/>
      <c r="Y1343" s="68"/>
      <c r="Z1343" s="68"/>
      <c r="AA1343" s="68"/>
      <c r="AB1343" s="68"/>
      <c r="AC1343" s="68"/>
      <c r="AD1343" s="68"/>
      <c r="AE1343" s="68"/>
      <c r="AF1343" s="3"/>
      <c r="AG1343" s="3"/>
      <c r="AH1343" s="3"/>
      <c r="AI1343" s="3"/>
      <c r="AL1343" s="3"/>
      <c r="AM1343" s="3"/>
      <c r="AN1343" s="3"/>
      <c r="AO1343" s="3"/>
      <c r="AP1343" s="3"/>
      <c r="AR1343" s="3"/>
      <c r="AS1343" s="130"/>
      <c r="AW1343" s="3"/>
      <c r="AX1343" s="3"/>
      <c r="AY1343" s="3"/>
      <c r="AZ1343" s="3"/>
      <c r="BA1343" s="3"/>
      <c r="BB1343" s="3"/>
      <c r="BC1343" s="3"/>
    </row>
    <row r="1344" spans="1:55">
      <c r="A1344" s="205"/>
      <c r="D1344" s="8"/>
      <c r="E1344" s="8"/>
      <c r="F1344" s="8"/>
      <c r="G1344" s="8"/>
      <c r="H1344" s="8"/>
      <c r="I1344" s="8"/>
      <c r="J1344" s="8"/>
      <c r="K1344" s="9"/>
      <c r="L1344" s="8"/>
      <c r="M1344" s="8"/>
      <c r="N1344" s="8"/>
      <c r="O1344" s="8"/>
      <c r="P1344" s="8"/>
      <c r="Q1344" s="8"/>
      <c r="R1344" s="9"/>
      <c r="S1344" s="8"/>
      <c r="U1344" s="68"/>
      <c r="V1344" s="68"/>
      <c r="W1344" s="68"/>
      <c r="X1344" s="68"/>
      <c r="Y1344" s="68"/>
      <c r="Z1344" s="68"/>
      <c r="AA1344" s="68"/>
      <c r="AB1344" s="68"/>
      <c r="AC1344" s="68"/>
      <c r="AD1344" s="68"/>
      <c r="AE1344" s="68"/>
      <c r="AF1344" s="3"/>
      <c r="AG1344" s="3"/>
      <c r="AH1344" s="3"/>
      <c r="AI1344" s="3"/>
      <c r="AL1344" s="3"/>
      <c r="AM1344" s="3"/>
      <c r="AN1344" s="3"/>
      <c r="AO1344" s="3"/>
      <c r="AP1344" s="3"/>
      <c r="AR1344" s="3"/>
      <c r="AS1344" s="130"/>
      <c r="AW1344" s="3"/>
      <c r="AX1344" s="3"/>
      <c r="AY1344" s="3"/>
      <c r="AZ1344" s="3"/>
      <c r="BA1344" s="3"/>
      <c r="BB1344" s="3"/>
      <c r="BC1344" s="3"/>
    </row>
    <row r="1345" spans="1:55">
      <c r="A1345" s="205"/>
      <c r="D1345" s="8"/>
      <c r="E1345" s="8"/>
      <c r="F1345" s="8"/>
      <c r="G1345" s="8"/>
      <c r="H1345" s="8"/>
      <c r="I1345" s="8"/>
      <c r="J1345" s="8"/>
      <c r="K1345" s="9"/>
      <c r="L1345" s="8"/>
      <c r="M1345" s="8"/>
      <c r="N1345" s="8"/>
      <c r="O1345" s="8"/>
      <c r="P1345" s="8"/>
      <c r="Q1345" s="8"/>
      <c r="R1345" s="9"/>
      <c r="S1345" s="8"/>
      <c r="U1345" s="68"/>
      <c r="V1345" s="68"/>
      <c r="W1345" s="68"/>
      <c r="X1345" s="68"/>
      <c r="Y1345" s="68"/>
      <c r="Z1345" s="68"/>
      <c r="AA1345" s="68"/>
      <c r="AB1345" s="68"/>
      <c r="AC1345" s="68"/>
      <c r="AD1345" s="68"/>
      <c r="AE1345" s="68"/>
      <c r="AF1345" s="3"/>
      <c r="AG1345" s="3"/>
      <c r="AH1345" s="3"/>
      <c r="AI1345" s="3"/>
      <c r="AL1345" s="3"/>
      <c r="AM1345" s="3"/>
      <c r="AN1345" s="3"/>
      <c r="AO1345" s="3"/>
      <c r="AP1345" s="3"/>
      <c r="AR1345" s="3"/>
      <c r="AS1345" s="130"/>
      <c r="AW1345" s="3"/>
      <c r="AX1345" s="3"/>
      <c r="AY1345" s="3"/>
      <c r="AZ1345" s="3"/>
      <c r="BA1345" s="3"/>
      <c r="BB1345" s="3"/>
      <c r="BC1345" s="3"/>
    </row>
    <row r="1346" spans="1:55">
      <c r="A1346" s="205"/>
      <c r="D1346" s="8"/>
      <c r="E1346" s="8"/>
      <c r="F1346" s="8"/>
      <c r="G1346" s="8"/>
      <c r="H1346" s="8"/>
      <c r="I1346" s="8"/>
      <c r="J1346" s="8"/>
      <c r="K1346" s="9"/>
      <c r="L1346" s="8"/>
      <c r="M1346" s="8"/>
      <c r="N1346" s="8"/>
      <c r="O1346" s="8"/>
      <c r="P1346" s="8"/>
      <c r="Q1346" s="8"/>
      <c r="R1346" s="9"/>
      <c r="S1346" s="8"/>
      <c r="U1346" s="68"/>
      <c r="V1346" s="68"/>
      <c r="W1346" s="68"/>
      <c r="X1346" s="68"/>
      <c r="Y1346" s="68"/>
      <c r="Z1346" s="68"/>
      <c r="AA1346" s="68"/>
      <c r="AB1346" s="68"/>
      <c r="AC1346" s="68"/>
      <c r="AD1346" s="68"/>
      <c r="AE1346" s="68"/>
      <c r="AF1346" s="3"/>
      <c r="AG1346" s="3"/>
      <c r="AH1346" s="3"/>
      <c r="AI1346" s="3"/>
      <c r="AL1346" s="3"/>
      <c r="AM1346" s="3"/>
      <c r="AN1346" s="3"/>
      <c r="AO1346" s="3"/>
      <c r="AP1346" s="3"/>
      <c r="AR1346" s="3"/>
      <c r="AS1346" s="130"/>
      <c r="AW1346" s="3"/>
      <c r="AX1346" s="3"/>
      <c r="AY1346" s="3"/>
      <c r="AZ1346" s="3"/>
      <c r="BA1346" s="3"/>
      <c r="BB1346" s="3"/>
      <c r="BC1346" s="3"/>
    </row>
    <row r="1347" spans="1:55">
      <c r="A1347" s="205"/>
      <c r="D1347" s="8"/>
      <c r="E1347" s="8"/>
      <c r="F1347" s="8"/>
      <c r="G1347" s="8"/>
      <c r="H1347" s="8"/>
      <c r="I1347" s="8"/>
      <c r="J1347" s="8"/>
      <c r="K1347" s="9"/>
      <c r="L1347" s="8"/>
      <c r="M1347" s="8"/>
      <c r="N1347" s="8"/>
      <c r="O1347" s="8"/>
      <c r="P1347" s="8"/>
      <c r="Q1347" s="8"/>
      <c r="R1347" s="9"/>
      <c r="S1347" s="8"/>
      <c r="U1347" s="68"/>
      <c r="V1347" s="68"/>
      <c r="W1347" s="68"/>
      <c r="X1347" s="68"/>
      <c r="Y1347" s="68"/>
      <c r="Z1347" s="68"/>
      <c r="AA1347" s="68"/>
      <c r="AB1347" s="68"/>
      <c r="AC1347" s="68"/>
      <c r="AD1347" s="68"/>
      <c r="AE1347" s="68"/>
      <c r="AF1347" s="3"/>
      <c r="AG1347" s="3"/>
      <c r="AH1347" s="3"/>
      <c r="AI1347" s="3"/>
      <c r="AL1347" s="3"/>
      <c r="AM1347" s="3"/>
      <c r="AN1347" s="3"/>
      <c r="AO1347" s="3"/>
      <c r="AP1347" s="3"/>
      <c r="AR1347" s="3"/>
      <c r="AS1347" s="130"/>
      <c r="AW1347" s="3"/>
      <c r="AX1347" s="3"/>
      <c r="AY1347" s="3"/>
      <c r="AZ1347" s="3"/>
      <c r="BA1347" s="3"/>
      <c r="BB1347" s="3"/>
      <c r="BC1347" s="3"/>
    </row>
    <row r="1348" spans="1:55">
      <c r="A1348" s="205"/>
      <c r="D1348" s="8"/>
      <c r="E1348" s="8"/>
      <c r="F1348" s="8"/>
      <c r="G1348" s="8"/>
      <c r="H1348" s="8"/>
      <c r="I1348" s="8"/>
      <c r="J1348" s="8"/>
      <c r="K1348" s="9"/>
      <c r="L1348" s="8"/>
      <c r="M1348" s="8"/>
      <c r="N1348" s="8"/>
      <c r="O1348" s="8"/>
      <c r="P1348" s="8"/>
      <c r="Q1348" s="8"/>
      <c r="R1348" s="9"/>
      <c r="S1348" s="8"/>
      <c r="U1348" s="68"/>
      <c r="V1348" s="68"/>
      <c r="W1348" s="68"/>
      <c r="X1348" s="68"/>
      <c r="Y1348" s="68"/>
      <c r="Z1348" s="68"/>
      <c r="AA1348" s="68"/>
      <c r="AB1348" s="68"/>
      <c r="AC1348" s="68"/>
      <c r="AD1348" s="68"/>
      <c r="AE1348" s="68"/>
      <c r="AF1348" s="3"/>
      <c r="AG1348" s="3"/>
      <c r="AH1348" s="3"/>
      <c r="AI1348" s="3"/>
      <c r="AL1348" s="3"/>
      <c r="AM1348" s="3"/>
      <c r="AN1348" s="3"/>
      <c r="AO1348" s="3"/>
      <c r="AP1348" s="3"/>
      <c r="AR1348" s="3"/>
      <c r="AS1348" s="130"/>
      <c r="AW1348" s="3"/>
      <c r="AX1348" s="3"/>
      <c r="AY1348" s="3"/>
      <c r="AZ1348" s="3"/>
      <c r="BA1348" s="3"/>
      <c r="BB1348" s="3"/>
      <c r="BC1348" s="3"/>
    </row>
    <row r="1349" spans="1:55">
      <c r="A1349" s="205"/>
      <c r="D1349" s="8"/>
      <c r="E1349" s="8"/>
      <c r="F1349" s="8"/>
      <c r="G1349" s="8"/>
      <c r="H1349" s="8"/>
      <c r="I1349" s="8"/>
      <c r="J1349" s="8"/>
      <c r="K1349" s="9"/>
      <c r="L1349" s="8"/>
      <c r="M1349" s="8"/>
      <c r="N1349" s="8"/>
      <c r="O1349" s="8"/>
      <c r="P1349" s="8"/>
      <c r="Q1349" s="8"/>
      <c r="R1349" s="9"/>
      <c r="S1349" s="8"/>
      <c r="U1349" s="68"/>
      <c r="V1349" s="68"/>
      <c r="W1349" s="68"/>
      <c r="X1349" s="68"/>
      <c r="Y1349" s="68"/>
      <c r="Z1349" s="68"/>
      <c r="AA1349" s="68"/>
      <c r="AB1349" s="68"/>
      <c r="AC1349" s="68"/>
      <c r="AD1349" s="68"/>
      <c r="AE1349" s="68"/>
      <c r="AF1349" s="3"/>
      <c r="AG1349" s="3"/>
      <c r="AH1349" s="3"/>
      <c r="AI1349" s="3"/>
      <c r="AL1349" s="3"/>
      <c r="AM1349" s="3"/>
      <c r="AN1349" s="3"/>
      <c r="AO1349" s="3"/>
      <c r="AP1349" s="3"/>
      <c r="AR1349" s="3"/>
      <c r="AS1349" s="130"/>
      <c r="AW1349" s="3"/>
      <c r="AX1349" s="3"/>
      <c r="AY1349" s="3"/>
      <c r="AZ1349" s="3"/>
      <c r="BA1349" s="3"/>
      <c r="BB1349" s="3"/>
      <c r="BC1349" s="3"/>
    </row>
    <row r="1350" spans="1:55">
      <c r="A1350" s="205"/>
      <c r="D1350" s="8"/>
      <c r="E1350" s="8"/>
      <c r="F1350" s="8"/>
      <c r="G1350" s="8"/>
      <c r="H1350" s="8"/>
      <c r="I1350" s="8"/>
      <c r="J1350" s="8"/>
      <c r="K1350" s="9"/>
      <c r="L1350" s="8"/>
      <c r="M1350" s="8"/>
      <c r="N1350" s="8"/>
      <c r="O1350" s="8"/>
      <c r="P1350" s="8"/>
      <c r="Q1350" s="8"/>
      <c r="R1350" s="9"/>
      <c r="S1350" s="8"/>
      <c r="U1350" s="68"/>
      <c r="V1350" s="68"/>
      <c r="W1350" s="68"/>
      <c r="X1350" s="68"/>
      <c r="Y1350" s="68"/>
      <c r="Z1350" s="68"/>
      <c r="AA1350" s="68"/>
      <c r="AB1350" s="68"/>
      <c r="AC1350" s="68"/>
      <c r="AD1350" s="68"/>
      <c r="AE1350" s="68"/>
      <c r="AF1350" s="3"/>
      <c r="AG1350" s="3"/>
      <c r="AH1350" s="3"/>
      <c r="AI1350" s="3"/>
      <c r="AL1350" s="3"/>
      <c r="AM1350" s="3"/>
      <c r="AN1350" s="3"/>
      <c r="AO1350" s="3"/>
      <c r="AP1350" s="3"/>
      <c r="AR1350" s="3"/>
      <c r="AS1350" s="130"/>
      <c r="AW1350" s="3"/>
      <c r="AX1350" s="3"/>
      <c r="AY1350" s="3"/>
      <c r="AZ1350" s="3"/>
      <c r="BA1350" s="3"/>
      <c r="BB1350" s="3"/>
      <c r="BC1350" s="3"/>
    </row>
    <row r="1351" spans="1:55">
      <c r="A1351" s="205"/>
      <c r="D1351" s="8"/>
      <c r="E1351" s="8"/>
      <c r="F1351" s="8"/>
      <c r="G1351" s="8"/>
      <c r="H1351" s="8"/>
      <c r="I1351" s="8"/>
      <c r="J1351" s="8"/>
      <c r="K1351" s="9"/>
      <c r="L1351" s="8"/>
      <c r="M1351" s="8"/>
      <c r="N1351" s="8"/>
      <c r="O1351" s="8"/>
      <c r="P1351" s="8"/>
      <c r="Q1351" s="8"/>
      <c r="R1351" s="9"/>
      <c r="S1351" s="8"/>
      <c r="U1351" s="68"/>
      <c r="V1351" s="68"/>
      <c r="W1351" s="68"/>
      <c r="X1351" s="68"/>
      <c r="Y1351" s="68"/>
      <c r="Z1351" s="68"/>
      <c r="AA1351" s="68"/>
      <c r="AB1351" s="68"/>
      <c r="AC1351" s="68"/>
      <c r="AD1351" s="68"/>
      <c r="AE1351" s="68"/>
      <c r="AF1351" s="3"/>
      <c r="AG1351" s="3"/>
      <c r="AH1351" s="3"/>
      <c r="AI1351" s="3"/>
      <c r="AL1351" s="3"/>
      <c r="AM1351" s="3"/>
      <c r="AN1351" s="3"/>
      <c r="AO1351" s="3"/>
      <c r="AP1351" s="3"/>
      <c r="AR1351" s="3"/>
      <c r="AS1351" s="130"/>
      <c r="AW1351" s="3"/>
      <c r="AX1351" s="3"/>
      <c r="AY1351" s="3"/>
      <c r="AZ1351" s="3"/>
      <c r="BA1351" s="3"/>
      <c r="BB1351" s="3"/>
      <c r="BC1351" s="3"/>
    </row>
    <row r="1352" spans="1:55">
      <c r="A1352" s="205"/>
      <c r="D1352" s="8"/>
      <c r="E1352" s="8"/>
      <c r="F1352" s="8"/>
      <c r="G1352" s="8"/>
      <c r="H1352" s="8"/>
      <c r="I1352" s="8"/>
      <c r="J1352" s="8"/>
      <c r="K1352" s="9"/>
      <c r="L1352" s="8"/>
      <c r="M1352" s="8"/>
      <c r="N1352" s="8"/>
      <c r="O1352" s="8"/>
      <c r="P1352" s="8"/>
      <c r="Q1352" s="8"/>
      <c r="R1352" s="9"/>
      <c r="S1352" s="8"/>
      <c r="U1352" s="68"/>
      <c r="V1352" s="68"/>
      <c r="W1352" s="68"/>
      <c r="X1352" s="68"/>
      <c r="Y1352" s="68"/>
      <c r="Z1352" s="68"/>
      <c r="AA1352" s="68"/>
      <c r="AB1352" s="68"/>
      <c r="AC1352" s="68"/>
      <c r="AD1352" s="68"/>
      <c r="AE1352" s="68"/>
      <c r="AF1352" s="3"/>
      <c r="AG1352" s="3"/>
      <c r="AH1352" s="3"/>
      <c r="AI1352" s="3"/>
      <c r="AL1352" s="3"/>
      <c r="AM1352" s="3"/>
      <c r="AN1352" s="3"/>
      <c r="AO1352" s="3"/>
      <c r="AP1352" s="3"/>
      <c r="AR1352" s="3"/>
      <c r="AS1352" s="130"/>
      <c r="AW1352" s="3"/>
      <c r="AX1352" s="3"/>
      <c r="AY1352" s="3"/>
      <c r="AZ1352" s="3"/>
      <c r="BA1352" s="3"/>
      <c r="BB1352" s="3"/>
      <c r="BC1352" s="3"/>
    </row>
    <row r="1353" spans="1:55">
      <c r="A1353" s="205"/>
      <c r="D1353" s="8"/>
      <c r="E1353" s="8"/>
      <c r="F1353" s="8"/>
      <c r="G1353" s="8"/>
      <c r="H1353" s="8"/>
      <c r="I1353" s="8"/>
      <c r="J1353" s="8"/>
      <c r="K1353" s="9"/>
      <c r="L1353" s="8"/>
      <c r="M1353" s="8"/>
      <c r="N1353" s="8"/>
      <c r="O1353" s="8"/>
      <c r="P1353" s="8"/>
      <c r="Q1353" s="8"/>
      <c r="R1353" s="9"/>
      <c r="S1353" s="8"/>
      <c r="U1353" s="68"/>
      <c r="V1353" s="68"/>
      <c r="W1353" s="68"/>
      <c r="X1353" s="68"/>
      <c r="Y1353" s="68"/>
      <c r="Z1353" s="68"/>
      <c r="AA1353" s="68"/>
      <c r="AB1353" s="68"/>
      <c r="AC1353" s="68"/>
      <c r="AD1353" s="68"/>
      <c r="AE1353" s="68"/>
      <c r="AF1353" s="3"/>
      <c r="AG1353" s="3"/>
      <c r="AH1353" s="3"/>
      <c r="AI1353" s="3"/>
      <c r="AL1353" s="3"/>
      <c r="AM1353" s="3"/>
      <c r="AN1353" s="3"/>
      <c r="AO1353" s="3"/>
      <c r="AP1353" s="3"/>
      <c r="AR1353" s="3"/>
      <c r="AS1353" s="130"/>
      <c r="AW1353" s="3"/>
      <c r="AX1353" s="3"/>
      <c r="AY1353" s="3"/>
      <c r="AZ1353" s="3"/>
      <c r="BA1353" s="3"/>
      <c r="BB1353" s="3"/>
      <c r="BC1353" s="3"/>
    </row>
    <row r="1354" spans="1:55">
      <c r="A1354" s="205"/>
      <c r="D1354" s="8"/>
      <c r="E1354" s="8"/>
      <c r="F1354" s="8"/>
      <c r="G1354" s="8"/>
      <c r="H1354" s="8"/>
      <c r="I1354" s="8"/>
      <c r="J1354" s="8"/>
      <c r="K1354" s="9"/>
      <c r="L1354" s="8"/>
      <c r="M1354" s="8"/>
      <c r="N1354" s="8"/>
      <c r="O1354" s="8"/>
      <c r="P1354" s="8"/>
      <c r="Q1354" s="8"/>
      <c r="R1354" s="9"/>
      <c r="S1354" s="8"/>
      <c r="U1354" s="68"/>
      <c r="V1354" s="68"/>
      <c r="W1354" s="68"/>
      <c r="X1354" s="68"/>
      <c r="Y1354" s="68"/>
      <c r="Z1354" s="68"/>
      <c r="AA1354" s="68"/>
      <c r="AB1354" s="68"/>
      <c r="AC1354" s="68"/>
      <c r="AD1354" s="68"/>
      <c r="AE1354" s="68"/>
      <c r="AF1354" s="3"/>
      <c r="AG1354" s="3"/>
      <c r="AH1354" s="3"/>
      <c r="AI1354" s="3"/>
      <c r="AL1354" s="3"/>
      <c r="AM1354" s="3"/>
      <c r="AN1354" s="3"/>
      <c r="AO1354" s="3"/>
      <c r="AP1354" s="3"/>
      <c r="AR1354" s="3"/>
      <c r="AS1354" s="130"/>
      <c r="AW1354" s="3"/>
      <c r="AX1354" s="3"/>
      <c r="AY1354" s="3"/>
      <c r="AZ1354" s="3"/>
      <c r="BA1354" s="3"/>
      <c r="BB1354" s="3"/>
      <c r="BC1354" s="3"/>
    </row>
    <row r="1355" spans="1:55">
      <c r="A1355" s="205"/>
      <c r="D1355" s="8"/>
      <c r="E1355" s="8"/>
      <c r="F1355" s="8"/>
      <c r="G1355" s="8"/>
      <c r="H1355" s="8"/>
      <c r="I1355" s="8"/>
      <c r="J1355" s="8"/>
      <c r="K1355" s="9"/>
      <c r="L1355" s="8"/>
      <c r="M1355" s="8"/>
      <c r="N1355" s="8"/>
      <c r="O1355" s="8"/>
      <c r="P1355" s="8"/>
      <c r="Q1355" s="8"/>
      <c r="R1355" s="9"/>
      <c r="S1355" s="8"/>
      <c r="U1355" s="68"/>
      <c r="V1355" s="68"/>
      <c r="W1355" s="68"/>
      <c r="X1355" s="68"/>
      <c r="Y1355" s="68"/>
      <c r="Z1355" s="68"/>
      <c r="AA1355" s="68"/>
      <c r="AB1355" s="68"/>
      <c r="AC1355" s="68"/>
      <c r="AD1355" s="68"/>
      <c r="AE1355" s="68"/>
      <c r="AF1355" s="3"/>
      <c r="AG1355" s="3"/>
      <c r="AH1355" s="3"/>
      <c r="AI1355" s="3"/>
      <c r="AL1355" s="3"/>
      <c r="AM1355" s="3"/>
      <c r="AN1355" s="3"/>
      <c r="AO1355" s="3"/>
      <c r="AP1355" s="3"/>
      <c r="AR1355" s="3"/>
      <c r="AS1355" s="130"/>
      <c r="AW1355" s="3"/>
      <c r="AX1355" s="3"/>
      <c r="AY1355" s="3"/>
      <c r="AZ1355" s="3"/>
      <c r="BA1355" s="3"/>
      <c r="BB1355" s="3"/>
      <c r="BC1355" s="3"/>
    </row>
    <row r="1356" spans="1:55">
      <c r="A1356" s="205"/>
      <c r="D1356" s="8"/>
      <c r="E1356" s="8"/>
      <c r="F1356" s="8"/>
      <c r="G1356" s="8"/>
      <c r="H1356" s="8"/>
      <c r="I1356" s="8"/>
      <c r="J1356" s="8"/>
      <c r="K1356" s="9"/>
      <c r="L1356" s="8"/>
      <c r="M1356" s="8"/>
      <c r="N1356" s="8"/>
      <c r="O1356" s="8"/>
      <c r="P1356" s="8"/>
      <c r="Q1356" s="8"/>
      <c r="R1356" s="9"/>
      <c r="S1356" s="8"/>
      <c r="U1356" s="68"/>
      <c r="V1356" s="68"/>
      <c r="W1356" s="68"/>
      <c r="X1356" s="68"/>
      <c r="Y1356" s="68"/>
      <c r="Z1356" s="68"/>
      <c r="AA1356" s="68"/>
      <c r="AB1356" s="68"/>
      <c r="AC1356" s="68"/>
      <c r="AD1356" s="68"/>
      <c r="AE1356" s="68"/>
      <c r="AF1356" s="3"/>
      <c r="AG1356" s="3"/>
      <c r="AH1356" s="3"/>
      <c r="AI1356" s="3"/>
      <c r="AL1356" s="3"/>
      <c r="AM1356" s="3"/>
      <c r="AN1356" s="3"/>
      <c r="AO1356" s="3"/>
      <c r="AP1356" s="3"/>
      <c r="AR1356" s="3"/>
      <c r="AS1356" s="130"/>
      <c r="AW1356" s="3"/>
      <c r="AX1356" s="3"/>
      <c r="AY1356" s="3"/>
      <c r="AZ1356" s="3"/>
      <c r="BA1356" s="3"/>
      <c r="BB1356" s="3"/>
      <c r="BC1356" s="3"/>
    </row>
    <row r="1357" spans="1:55">
      <c r="A1357" s="205"/>
      <c r="D1357" s="8"/>
      <c r="E1357" s="8"/>
      <c r="F1357" s="8"/>
      <c r="G1357" s="8"/>
      <c r="H1357" s="8"/>
      <c r="I1357" s="8"/>
      <c r="J1357" s="8"/>
      <c r="K1357" s="9"/>
      <c r="L1357" s="8"/>
      <c r="M1357" s="8"/>
      <c r="N1357" s="8"/>
      <c r="O1357" s="8"/>
      <c r="P1357" s="8"/>
      <c r="Q1357" s="8"/>
      <c r="R1357" s="9"/>
      <c r="S1357" s="8"/>
      <c r="U1357" s="68"/>
      <c r="V1357" s="68"/>
      <c r="W1357" s="68"/>
      <c r="X1357" s="68"/>
      <c r="Y1357" s="68"/>
      <c r="Z1357" s="68"/>
      <c r="AA1357" s="68"/>
      <c r="AB1357" s="68"/>
      <c r="AC1357" s="68"/>
      <c r="AD1357" s="68"/>
      <c r="AE1357" s="68"/>
      <c r="AF1357" s="3"/>
      <c r="AG1357" s="3"/>
      <c r="AH1357" s="3"/>
      <c r="AI1357" s="3"/>
      <c r="AL1357" s="3"/>
      <c r="AM1357" s="3"/>
      <c r="AN1357" s="3"/>
      <c r="AO1357" s="3"/>
      <c r="AP1357" s="3"/>
      <c r="AR1357" s="3"/>
      <c r="AS1357" s="130"/>
      <c r="AW1357" s="3"/>
      <c r="AX1357" s="3"/>
      <c r="AY1357" s="3"/>
      <c r="AZ1357" s="3"/>
      <c r="BA1357" s="3"/>
      <c r="BB1357" s="3"/>
      <c r="BC1357" s="3"/>
    </row>
    <row r="1358" spans="1:55">
      <c r="A1358" s="205"/>
      <c r="D1358" s="8"/>
      <c r="E1358" s="8"/>
      <c r="F1358" s="8"/>
      <c r="G1358" s="8"/>
      <c r="H1358" s="8"/>
      <c r="I1358" s="8"/>
      <c r="J1358" s="8"/>
      <c r="K1358" s="9"/>
      <c r="L1358" s="8"/>
      <c r="M1358" s="8"/>
      <c r="N1358" s="8"/>
      <c r="O1358" s="8"/>
      <c r="P1358" s="8"/>
      <c r="Q1358" s="8"/>
      <c r="R1358" s="9"/>
      <c r="S1358" s="8"/>
      <c r="U1358" s="68"/>
      <c r="V1358" s="68"/>
      <c r="W1358" s="68"/>
      <c r="X1358" s="68"/>
      <c r="Y1358" s="68"/>
      <c r="Z1358" s="68"/>
      <c r="AA1358" s="68"/>
      <c r="AB1358" s="68"/>
      <c r="AC1358" s="68"/>
      <c r="AD1358" s="68"/>
      <c r="AE1358" s="68"/>
      <c r="AF1358" s="3"/>
      <c r="AG1358" s="3"/>
      <c r="AH1358" s="3"/>
      <c r="AI1358" s="3"/>
      <c r="AL1358" s="3"/>
      <c r="AM1358" s="3"/>
      <c r="AN1358" s="3"/>
      <c r="AO1358" s="3"/>
      <c r="AP1358" s="3"/>
      <c r="AR1358" s="3"/>
      <c r="AS1358" s="130"/>
      <c r="AW1358" s="3"/>
      <c r="AX1358" s="3"/>
      <c r="AY1358" s="3"/>
      <c r="AZ1358" s="3"/>
      <c r="BA1358" s="3"/>
      <c r="BB1358" s="3"/>
      <c r="BC1358" s="3"/>
    </row>
    <row r="1359" spans="1:55">
      <c r="A1359" s="205"/>
      <c r="D1359" s="8"/>
      <c r="E1359" s="8"/>
      <c r="F1359" s="8"/>
      <c r="G1359" s="8"/>
      <c r="H1359" s="8"/>
      <c r="I1359" s="8"/>
      <c r="J1359" s="8"/>
      <c r="K1359" s="9"/>
      <c r="L1359" s="8"/>
      <c r="M1359" s="8"/>
      <c r="N1359" s="8"/>
      <c r="O1359" s="8"/>
      <c r="P1359" s="8"/>
      <c r="Q1359" s="8"/>
      <c r="R1359" s="9"/>
      <c r="S1359" s="8"/>
      <c r="U1359" s="68"/>
      <c r="V1359" s="68"/>
      <c r="W1359" s="68"/>
      <c r="X1359" s="68"/>
      <c r="Y1359" s="68"/>
      <c r="Z1359" s="68"/>
      <c r="AA1359" s="68"/>
      <c r="AB1359" s="68"/>
      <c r="AC1359" s="68"/>
      <c r="AD1359" s="68"/>
      <c r="AE1359" s="68"/>
      <c r="AF1359" s="3"/>
      <c r="AG1359" s="3"/>
      <c r="AH1359" s="3"/>
      <c r="AI1359" s="3"/>
      <c r="AL1359" s="3"/>
      <c r="AM1359" s="3"/>
      <c r="AN1359" s="3"/>
      <c r="AO1359" s="3"/>
      <c r="AP1359" s="3"/>
      <c r="AR1359" s="3"/>
      <c r="AS1359" s="130"/>
      <c r="AW1359" s="3"/>
      <c r="AX1359" s="3"/>
      <c r="AY1359" s="3"/>
      <c r="AZ1359" s="3"/>
      <c r="BA1359" s="3"/>
      <c r="BB1359" s="3"/>
      <c r="BC1359" s="3"/>
    </row>
    <row r="1360" spans="1:55">
      <c r="A1360" s="205"/>
      <c r="D1360" s="8"/>
      <c r="E1360" s="8"/>
      <c r="F1360" s="8"/>
      <c r="G1360" s="8"/>
      <c r="H1360" s="8"/>
      <c r="I1360" s="8"/>
      <c r="J1360" s="8"/>
      <c r="K1360" s="9"/>
      <c r="L1360" s="8"/>
      <c r="M1360" s="8"/>
      <c r="N1360" s="8"/>
      <c r="O1360" s="8"/>
      <c r="P1360" s="8"/>
      <c r="Q1360" s="8"/>
      <c r="R1360" s="9"/>
      <c r="S1360" s="8"/>
      <c r="U1360" s="68"/>
      <c r="V1360" s="68"/>
      <c r="W1360" s="68"/>
      <c r="X1360" s="68"/>
      <c r="Y1360" s="68"/>
      <c r="Z1360" s="68"/>
      <c r="AA1360" s="68"/>
      <c r="AB1360" s="68"/>
      <c r="AC1360" s="68"/>
      <c r="AD1360" s="68"/>
      <c r="AE1360" s="68"/>
      <c r="AF1360" s="3"/>
      <c r="AG1360" s="3"/>
      <c r="AH1360" s="3"/>
      <c r="AI1360" s="3"/>
      <c r="AL1360" s="3"/>
      <c r="AM1360" s="3"/>
      <c r="AN1360" s="3"/>
      <c r="AO1360" s="3"/>
      <c r="AP1360" s="3"/>
      <c r="AR1360" s="3"/>
      <c r="AS1360" s="130"/>
      <c r="AW1360" s="3"/>
      <c r="AX1360" s="3"/>
      <c r="AY1360" s="3"/>
      <c r="AZ1360" s="3"/>
      <c r="BA1360" s="3"/>
      <c r="BB1360" s="3"/>
      <c r="BC1360" s="3"/>
    </row>
    <row r="1361" spans="1:55">
      <c r="A1361" s="205"/>
      <c r="D1361" s="8"/>
      <c r="E1361" s="8"/>
      <c r="F1361" s="8"/>
      <c r="G1361" s="8"/>
      <c r="H1361" s="8"/>
      <c r="I1361" s="8"/>
      <c r="J1361" s="8"/>
      <c r="K1361" s="9"/>
      <c r="L1361" s="8"/>
      <c r="M1361" s="8"/>
      <c r="N1361" s="8"/>
      <c r="O1361" s="8"/>
      <c r="P1361" s="8"/>
      <c r="Q1361" s="8"/>
      <c r="R1361" s="9"/>
      <c r="S1361" s="8"/>
      <c r="U1361" s="68"/>
      <c r="V1361" s="68"/>
      <c r="W1361" s="68"/>
      <c r="X1361" s="68"/>
      <c r="Y1361" s="68"/>
      <c r="Z1361" s="68"/>
      <c r="AA1361" s="68"/>
      <c r="AB1361" s="68"/>
      <c r="AC1361" s="68"/>
      <c r="AD1361" s="68"/>
      <c r="AE1361" s="68"/>
      <c r="AF1361" s="3"/>
      <c r="AG1361" s="3"/>
      <c r="AH1361" s="3"/>
      <c r="AI1361" s="3"/>
      <c r="AL1361" s="3"/>
      <c r="AM1361" s="3"/>
      <c r="AN1361" s="3"/>
      <c r="AO1361" s="3"/>
      <c r="AP1361" s="3"/>
      <c r="AR1361" s="3"/>
      <c r="AS1361" s="130"/>
      <c r="AW1361" s="3"/>
      <c r="AX1361" s="3"/>
      <c r="AY1361" s="3"/>
      <c r="AZ1361" s="3"/>
      <c r="BA1361" s="3"/>
      <c r="BB1361" s="3"/>
      <c r="BC1361" s="3"/>
    </row>
    <row r="1362" spans="1:55">
      <c r="A1362" s="205"/>
      <c r="D1362" s="8"/>
      <c r="E1362" s="8"/>
      <c r="F1362" s="8"/>
      <c r="G1362" s="8"/>
      <c r="H1362" s="8"/>
      <c r="I1362" s="8"/>
      <c r="J1362" s="8"/>
      <c r="K1362" s="9"/>
      <c r="L1362" s="8"/>
      <c r="M1362" s="8"/>
      <c r="N1362" s="8"/>
      <c r="O1362" s="8"/>
      <c r="P1362" s="8"/>
      <c r="Q1362" s="8"/>
      <c r="R1362" s="9"/>
      <c r="S1362" s="8"/>
      <c r="U1362" s="68"/>
      <c r="V1362" s="68"/>
      <c r="W1362" s="68"/>
      <c r="X1362" s="68"/>
      <c r="Y1362" s="68"/>
      <c r="Z1362" s="68"/>
      <c r="AA1362" s="68"/>
      <c r="AB1362" s="68"/>
      <c r="AC1362" s="68"/>
      <c r="AD1362" s="68"/>
      <c r="AE1362" s="68"/>
      <c r="AF1362" s="3"/>
      <c r="AG1362" s="3"/>
      <c r="AH1362" s="3"/>
      <c r="AI1362" s="3"/>
      <c r="AL1362" s="3"/>
      <c r="AM1362" s="3"/>
      <c r="AN1362" s="3"/>
      <c r="AO1362" s="3"/>
      <c r="AP1362" s="3"/>
      <c r="AR1362" s="3"/>
      <c r="AS1362" s="130"/>
      <c r="AW1362" s="3"/>
      <c r="AX1362" s="3"/>
      <c r="AY1362" s="3"/>
      <c r="AZ1362" s="3"/>
      <c r="BA1362" s="3"/>
      <c r="BB1362" s="3"/>
      <c r="BC1362" s="3"/>
    </row>
    <row r="1363" spans="1:55">
      <c r="A1363" s="205"/>
      <c r="D1363" s="8"/>
      <c r="E1363" s="8"/>
      <c r="F1363" s="8"/>
      <c r="G1363" s="8"/>
      <c r="H1363" s="8"/>
      <c r="I1363" s="8"/>
      <c r="J1363" s="8"/>
      <c r="K1363" s="9"/>
      <c r="L1363" s="8"/>
      <c r="M1363" s="8"/>
      <c r="N1363" s="8"/>
      <c r="O1363" s="8"/>
      <c r="P1363" s="8"/>
      <c r="Q1363" s="8"/>
      <c r="R1363" s="9"/>
      <c r="S1363" s="8"/>
      <c r="U1363" s="68"/>
      <c r="V1363" s="68"/>
      <c r="W1363" s="68"/>
      <c r="X1363" s="68"/>
      <c r="Y1363" s="68"/>
      <c r="Z1363" s="68"/>
      <c r="AA1363" s="68"/>
      <c r="AB1363" s="68"/>
      <c r="AC1363" s="68"/>
      <c r="AD1363" s="68"/>
      <c r="AE1363" s="68"/>
      <c r="AF1363" s="3"/>
      <c r="AG1363" s="3"/>
      <c r="AH1363" s="3"/>
      <c r="AI1363" s="3"/>
      <c r="AL1363" s="3"/>
      <c r="AM1363" s="3"/>
      <c r="AN1363" s="3"/>
      <c r="AO1363" s="3"/>
      <c r="AP1363" s="3"/>
      <c r="AR1363" s="3"/>
      <c r="AS1363" s="130"/>
      <c r="AW1363" s="3"/>
      <c r="AX1363" s="3"/>
      <c r="AY1363" s="3"/>
      <c r="AZ1363" s="3"/>
      <c r="BA1363" s="3"/>
      <c r="BB1363" s="3"/>
      <c r="BC1363" s="3"/>
    </row>
    <row r="1364" spans="1:55">
      <c r="A1364" s="205"/>
      <c r="D1364" s="8"/>
      <c r="E1364" s="8"/>
      <c r="F1364" s="8"/>
      <c r="G1364" s="8"/>
      <c r="H1364" s="8"/>
      <c r="I1364" s="8"/>
      <c r="J1364" s="8"/>
      <c r="K1364" s="9"/>
      <c r="L1364" s="8"/>
      <c r="M1364" s="8"/>
      <c r="N1364" s="8"/>
      <c r="O1364" s="8"/>
      <c r="P1364" s="8"/>
      <c r="Q1364" s="8"/>
      <c r="R1364" s="9"/>
      <c r="S1364" s="8"/>
      <c r="U1364" s="68"/>
      <c r="V1364" s="68"/>
      <c r="W1364" s="68"/>
      <c r="X1364" s="68"/>
      <c r="Y1364" s="68"/>
      <c r="Z1364" s="68"/>
      <c r="AA1364" s="68"/>
      <c r="AB1364" s="68"/>
      <c r="AC1364" s="68"/>
      <c r="AD1364" s="68"/>
      <c r="AE1364" s="68"/>
      <c r="AF1364" s="3"/>
      <c r="AG1364" s="3"/>
      <c r="AH1364" s="3"/>
      <c r="AI1364" s="3"/>
      <c r="AL1364" s="3"/>
      <c r="AM1364" s="3"/>
      <c r="AN1364" s="3"/>
      <c r="AO1364" s="3"/>
      <c r="AP1364" s="3"/>
      <c r="AR1364" s="3"/>
      <c r="AS1364" s="130"/>
      <c r="AW1364" s="3"/>
      <c r="AX1364" s="3"/>
      <c r="AY1364" s="3"/>
      <c r="AZ1364" s="3"/>
      <c r="BA1364" s="3"/>
      <c r="BB1364" s="3"/>
      <c r="BC1364" s="3"/>
    </row>
    <row r="1365" spans="1:55">
      <c r="A1365" s="205"/>
      <c r="D1365" s="8"/>
      <c r="E1365" s="8"/>
      <c r="F1365" s="8"/>
      <c r="G1365" s="8"/>
      <c r="H1365" s="8"/>
      <c r="I1365" s="8"/>
      <c r="J1365" s="8"/>
      <c r="K1365" s="9"/>
      <c r="L1365" s="8"/>
      <c r="M1365" s="8"/>
      <c r="N1365" s="8"/>
      <c r="O1365" s="8"/>
      <c r="P1365" s="8"/>
      <c r="Q1365" s="8"/>
      <c r="R1365" s="9"/>
      <c r="S1365" s="8"/>
      <c r="U1365" s="68"/>
      <c r="V1365" s="68"/>
      <c r="W1365" s="68"/>
      <c r="X1365" s="68"/>
      <c r="Y1365" s="68"/>
      <c r="Z1365" s="68"/>
      <c r="AA1365" s="68"/>
      <c r="AB1365" s="68"/>
      <c r="AC1365" s="68"/>
      <c r="AD1365" s="68"/>
      <c r="AE1365" s="68"/>
      <c r="AF1365" s="3"/>
      <c r="AG1365" s="3"/>
      <c r="AH1365" s="3"/>
      <c r="AI1365" s="3"/>
      <c r="AL1365" s="3"/>
      <c r="AM1365" s="3"/>
      <c r="AN1365" s="3"/>
      <c r="AO1365" s="3"/>
      <c r="AP1365" s="3"/>
      <c r="AR1365" s="3"/>
      <c r="AS1365" s="130"/>
      <c r="AW1365" s="3"/>
      <c r="AX1365" s="3"/>
      <c r="AY1365" s="3"/>
      <c r="AZ1365" s="3"/>
      <c r="BA1365" s="3"/>
      <c r="BB1365" s="3"/>
      <c r="BC1365" s="3"/>
    </row>
    <row r="1366" spans="1:55">
      <c r="A1366" s="205"/>
      <c r="D1366" s="8"/>
      <c r="E1366" s="8"/>
      <c r="F1366" s="8"/>
      <c r="G1366" s="8"/>
      <c r="H1366" s="8"/>
      <c r="I1366" s="8"/>
      <c r="J1366" s="8"/>
      <c r="K1366" s="9"/>
      <c r="L1366" s="8"/>
      <c r="M1366" s="8"/>
      <c r="N1366" s="8"/>
      <c r="O1366" s="8"/>
      <c r="P1366" s="8"/>
      <c r="Q1366" s="8"/>
      <c r="R1366" s="9"/>
      <c r="S1366" s="8"/>
      <c r="U1366" s="68"/>
      <c r="V1366" s="68"/>
      <c r="W1366" s="68"/>
      <c r="X1366" s="68"/>
      <c r="Y1366" s="68"/>
      <c r="Z1366" s="68"/>
      <c r="AA1366" s="68"/>
      <c r="AB1366" s="68"/>
      <c r="AC1366" s="68"/>
      <c r="AD1366" s="68"/>
      <c r="AE1366" s="68"/>
      <c r="AF1366" s="3"/>
      <c r="AG1366" s="3"/>
      <c r="AH1366" s="3"/>
      <c r="AI1366" s="3"/>
      <c r="AL1366" s="3"/>
      <c r="AM1366" s="3"/>
      <c r="AN1366" s="3"/>
      <c r="AO1366" s="3"/>
      <c r="AP1366" s="3"/>
      <c r="AR1366" s="3"/>
      <c r="AS1366" s="130"/>
      <c r="AW1366" s="3"/>
      <c r="AX1366" s="3"/>
      <c r="AY1366" s="3"/>
      <c r="AZ1366" s="3"/>
      <c r="BA1366" s="3"/>
      <c r="BB1366" s="3"/>
      <c r="BC1366" s="3"/>
    </row>
    <row r="1367" spans="1:55">
      <c r="A1367" s="205"/>
      <c r="D1367" s="8"/>
      <c r="E1367" s="8"/>
      <c r="F1367" s="8"/>
      <c r="G1367" s="8"/>
      <c r="H1367" s="8"/>
      <c r="I1367" s="8"/>
      <c r="J1367" s="8"/>
      <c r="K1367" s="9"/>
      <c r="L1367" s="8"/>
      <c r="M1367" s="8"/>
      <c r="N1367" s="8"/>
      <c r="O1367" s="8"/>
      <c r="P1367" s="8"/>
      <c r="Q1367" s="8"/>
      <c r="R1367" s="9"/>
      <c r="S1367" s="8"/>
      <c r="U1367" s="68"/>
      <c r="V1367" s="68"/>
      <c r="W1367" s="68"/>
      <c r="X1367" s="68"/>
      <c r="Y1367" s="68"/>
      <c r="Z1367" s="68"/>
      <c r="AA1367" s="68"/>
      <c r="AB1367" s="68"/>
      <c r="AC1367" s="68"/>
      <c r="AD1367" s="68"/>
      <c r="AE1367" s="68"/>
      <c r="AF1367" s="3"/>
      <c r="AG1367" s="3"/>
      <c r="AH1367" s="3"/>
      <c r="AI1367" s="3"/>
      <c r="AL1367" s="3"/>
      <c r="AM1367" s="3"/>
      <c r="AN1367" s="3"/>
      <c r="AO1367" s="3"/>
      <c r="AP1367" s="3"/>
      <c r="AR1367" s="3"/>
      <c r="AS1367" s="130"/>
      <c r="AW1367" s="3"/>
      <c r="AX1367" s="3"/>
      <c r="AY1367" s="3"/>
      <c r="AZ1367" s="3"/>
      <c r="BA1367" s="3"/>
      <c r="BB1367" s="3"/>
      <c r="BC1367" s="3"/>
    </row>
    <row r="1368" spans="1:55">
      <c r="A1368" s="205"/>
      <c r="D1368" s="8"/>
      <c r="E1368" s="8"/>
      <c r="F1368" s="8"/>
      <c r="G1368" s="8"/>
      <c r="H1368" s="8"/>
      <c r="I1368" s="8"/>
      <c r="J1368" s="8"/>
      <c r="K1368" s="9"/>
      <c r="L1368" s="8"/>
      <c r="M1368" s="8"/>
      <c r="N1368" s="8"/>
      <c r="O1368" s="8"/>
      <c r="P1368" s="8"/>
      <c r="Q1368" s="8"/>
      <c r="R1368" s="9"/>
      <c r="S1368" s="8"/>
      <c r="U1368" s="68"/>
      <c r="V1368" s="68"/>
      <c r="W1368" s="68"/>
      <c r="X1368" s="68"/>
      <c r="Y1368" s="68"/>
      <c r="Z1368" s="68"/>
      <c r="AA1368" s="68"/>
      <c r="AB1368" s="68"/>
      <c r="AC1368" s="68"/>
      <c r="AD1368" s="68"/>
      <c r="AE1368" s="68"/>
      <c r="AF1368" s="3"/>
      <c r="AG1368" s="3"/>
      <c r="AH1368" s="3"/>
      <c r="AI1368" s="3"/>
      <c r="AL1368" s="3"/>
      <c r="AM1368" s="3"/>
      <c r="AN1368" s="3"/>
      <c r="AO1368" s="3"/>
      <c r="AP1368" s="3"/>
      <c r="AR1368" s="3"/>
      <c r="AS1368" s="130"/>
      <c r="AW1368" s="3"/>
      <c r="AX1368" s="3"/>
      <c r="AY1368" s="3"/>
      <c r="AZ1368" s="3"/>
      <c r="BA1368" s="3"/>
      <c r="BB1368" s="3"/>
      <c r="BC1368" s="3"/>
    </row>
    <row r="1369" spans="1:55">
      <c r="A1369" s="205"/>
      <c r="D1369" s="8"/>
      <c r="E1369" s="8"/>
      <c r="F1369" s="8"/>
      <c r="G1369" s="8"/>
      <c r="H1369" s="8"/>
      <c r="I1369" s="8"/>
      <c r="J1369" s="8"/>
      <c r="K1369" s="9"/>
      <c r="L1369" s="8"/>
      <c r="M1369" s="8"/>
      <c r="N1369" s="8"/>
      <c r="O1369" s="8"/>
      <c r="P1369" s="8"/>
      <c r="Q1369" s="8"/>
      <c r="R1369" s="9"/>
      <c r="S1369" s="8"/>
      <c r="U1369" s="68"/>
      <c r="V1369" s="68"/>
      <c r="W1369" s="68"/>
      <c r="X1369" s="68"/>
      <c r="Y1369" s="68"/>
      <c r="Z1369" s="68"/>
      <c r="AA1369" s="68"/>
      <c r="AB1369" s="68"/>
      <c r="AC1369" s="68"/>
      <c r="AD1369" s="68"/>
      <c r="AE1369" s="68"/>
      <c r="AF1369" s="3"/>
      <c r="AG1369" s="3"/>
      <c r="AH1369" s="3"/>
      <c r="AI1369" s="3"/>
      <c r="AL1369" s="3"/>
      <c r="AM1369" s="3"/>
      <c r="AN1369" s="3"/>
      <c r="AO1369" s="3"/>
      <c r="AP1369" s="3"/>
      <c r="AR1369" s="3"/>
      <c r="AS1369" s="130"/>
      <c r="AW1369" s="3"/>
      <c r="AX1369" s="3"/>
      <c r="AY1369" s="3"/>
      <c r="AZ1369" s="3"/>
      <c r="BA1369" s="3"/>
      <c r="BB1369" s="3"/>
      <c r="BC1369" s="3"/>
    </row>
    <row r="1370" spans="1:55">
      <c r="A1370" s="205"/>
      <c r="D1370" s="8"/>
      <c r="E1370" s="8"/>
      <c r="F1370" s="8"/>
      <c r="G1370" s="8"/>
      <c r="H1370" s="8"/>
      <c r="I1370" s="8"/>
      <c r="J1370" s="8"/>
      <c r="K1370" s="9"/>
      <c r="L1370" s="8"/>
      <c r="M1370" s="8"/>
      <c r="N1370" s="8"/>
      <c r="O1370" s="8"/>
      <c r="P1370" s="8"/>
      <c r="Q1370" s="8"/>
      <c r="R1370" s="9"/>
      <c r="S1370" s="8"/>
      <c r="U1370" s="68"/>
      <c r="V1370" s="68"/>
      <c r="W1370" s="68"/>
      <c r="X1370" s="68"/>
      <c r="Y1370" s="68"/>
      <c r="Z1370" s="68"/>
      <c r="AA1370" s="68"/>
      <c r="AB1370" s="68"/>
      <c r="AC1370" s="68"/>
      <c r="AD1370" s="68"/>
      <c r="AE1370" s="68"/>
      <c r="AF1370" s="3"/>
      <c r="AG1370" s="3"/>
      <c r="AH1370" s="3"/>
      <c r="AI1370" s="3"/>
      <c r="AL1370" s="3"/>
      <c r="AM1370" s="3"/>
      <c r="AN1370" s="3"/>
      <c r="AO1370" s="3"/>
      <c r="AP1370" s="3"/>
      <c r="AR1370" s="3"/>
      <c r="AS1370" s="130"/>
      <c r="AW1370" s="3"/>
      <c r="AX1370" s="3"/>
      <c r="AY1370" s="3"/>
      <c r="AZ1370" s="3"/>
      <c r="BA1370" s="3"/>
      <c r="BB1370" s="3"/>
      <c r="BC1370" s="3"/>
    </row>
    <row r="1371" spans="1:55">
      <c r="A1371" s="205"/>
      <c r="D1371" s="8"/>
      <c r="E1371" s="8"/>
      <c r="F1371" s="8"/>
      <c r="G1371" s="8"/>
      <c r="H1371" s="8"/>
      <c r="I1371" s="8"/>
      <c r="J1371" s="8"/>
      <c r="K1371" s="9"/>
      <c r="L1371" s="8"/>
      <c r="M1371" s="8"/>
      <c r="N1371" s="8"/>
      <c r="O1371" s="8"/>
      <c r="P1371" s="8"/>
      <c r="Q1371" s="8"/>
      <c r="R1371" s="9"/>
      <c r="S1371" s="8"/>
      <c r="U1371" s="68"/>
      <c r="V1371" s="68"/>
      <c r="W1371" s="68"/>
      <c r="X1371" s="68"/>
      <c r="Y1371" s="68"/>
      <c r="Z1371" s="68"/>
      <c r="AA1371" s="68"/>
      <c r="AB1371" s="68"/>
      <c r="AC1371" s="68"/>
      <c r="AD1371" s="68"/>
      <c r="AE1371" s="68"/>
      <c r="AF1371" s="3"/>
      <c r="AG1371" s="3"/>
      <c r="AH1371" s="3"/>
      <c r="AI1371" s="3"/>
      <c r="AL1371" s="3"/>
      <c r="AM1371" s="3"/>
      <c r="AN1371" s="3"/>
      <c r="AO1371" s="3"/>
      <c r="AP1371" s="3"/>
      <c r="AR1371" s="3"/>
      <c r="AS1371" s="130"/>
      <c r="AW1371" s="3"/>
      <c r="AX1371" s="3"/>
      <c r="AY1371" s="3"/>
      <c r="AZ1371" s="3"/>
      <c r="BA1371" s="3"/>
      <c r="BB1371" s="3"/>
      <c r="BC1371" s="3"/>
    </row>
    <row r="1372" spans="1:55">
      <c r="A1372" s="205"/>
      <c r="D1372" s="8"/>
      <c r="E1372" s="8"/>
      <c r="F1372" s="8"/>
      <c r="G1372" s="8"/>
      <c r="H1372" s="8"/>
      <c r="I1372" s="8"/>
      <c r="J1372" s="8"/>
      <c r="K1372" s="9"/>
      <c r="L1372" s="8"/>
      <c r="M1372" s="8"/>
      <c r="N1372" s="8"/>
      <c r="O1372" s="8"/>
      <c r="P1372" s="8"/>
      <c r="Q1372" s="8"/>
      <c r="R1372" s="9"/>
      <c r="S1372" s="8"/>
      <c r="U1372" s="68"/>
      <c r="V1372" s="68"/>
      <c r="W1372" s="68"/>
      <c r="X1372" s="68"/>
      <c r="Y1372" s="68"/>
      <c r="Z1372" s="68"/>
      <c r="AA1372" s="68"/>
      <c r="AB1372" s="68"/>
      <c r="AC1372" s="68"/>
      <c r="AD1372" s="68"/>
      <c r="AE1372" s="68"/>
      <c r="AF1372" s="3"/>
      <c r="AG1372" s="3"/>
      <c r="AH1372" s="3"/>
      <c r="AI1372" s="3"/>
      <c r="AL1372" s="3"/>
      <c r="AM1372" s="3"/>
      <c r="AN1372" s="3"/>
      <c r="AO1372" s="3"/>
      <c r="AP1372" s="3"/>
      <c r="AR1372" s="3"/>
      <c r="AS1372" s="130"/>
      <c r="AW1372" s="3"/>
      <c r="AX1372" s="3"/>
      <c r="AY1372" s="3"/>
      <c r="AZ1372" s="3"/>
      <c r="BA1372" s="3"/>
      <c r="BB1372" s="3"/>
      <c r="BC1372" s="3"/>
    </row>
    <row r="1373" spans="1:55">
      <c r="A1373" s="205"/>
      <c r="D1373" s="8"/>
      <c r="E1373" s="8"/>
      <c r="F1373" s="8"/>
      <c r="G1373" s="8"/>
      <c r="H1373" s="8"/>
      <c r="I1373" s="8"/>
      <c r="J1373" s="8"/>
      <c r="K1373" s="9"/>
      <c r="L1373" s="8"/>
      <c r="M1373" s="8"/>
      <c r="N1373" s="8"/>
      <c r="O1373" s="8"/>
      <c r="P1373" s="8"/>
      <c r="Q1373" s="8"/>
      <c r="R1373" s="9"/>
      <c r="S1373" s="8"/>
      <c r="U1373" s="68"/>
      <c r="V1373" s="68"/>
      <c r="W1373" s="68"/>
      <c r="X1373" s="68"/>
      <c r="Y1373" s="68"/>
      <c r="Z1373" s="68"/>
      <c r="AA1373" s="68"/>
      <c r="AB1373" s="68"/>
      <c r="AC1373" s="68"/>
      <c r="AD1373" s="68"/>
      <c r="AE1373" s="68"/>
      <c r="AF1373" s="3"/>
      <c r="AG1373" s="3"/>
      <c r="AH1373" s="3"/>
      <c r="AI1373" s="3"/>
      <c r="AL1373" s="3"/>
      <c r="AM1373" s="3"/>
      <c r="AN1373" s="3"/>
      <c r="AO1373" s="3"/>
      <c r="AP1373" s="3"/>
      <c r="AR1373" s="3"/>
      <c r="AS1373" s="130"/>
      <c r="AW1373" s="3"/>
      <c r="AX1373" s="3"/>
      <c r="AY1373" s="3"/>
      <c r="AZ1373" s="3"/>
      <c r="BA1373" s="3"/>
      <c r="BB1373" s="3"/>
      <c r="BC1373" s="3"/>
    </row>
    <row r="1374" spans="1:55">
      <c r="A1374" s="205"/>
      <c r="D1374" s="8"/>
      <c r="E1374" s="8"/>
      <c r="F1374" s="8"/>
      <c r="G1374" s="8"/>
      <c r="H1374" s="8"/>
      <c r="I1374" s="8"/>
      <c r="J1374" s="8"/>
      <c r="K1374" s="9"/>
      <c r="L1374" s="8"/>
      <c r="M1374" s="8"/>
      <c r="N1374" s="8"/>
      <c r="O1374" s="8"/>
      <c r="P1374" s="8"/>
      <c r="Q1374" s="8"/>
      <c r="R1374" s="9"/>
      <c r="S1374" s="8"/>
      <c r="U1374" s="68"/>
      <c r="V1374" s="68"/>
      <c r="W1374" s="68"/>
      <c r="X1374" s="68"/>
      <c r="Y1374" s="68"/>
      <c r="Z1374" s="68"/>
      <c r="AA1374" s="68"/>
      <c r="AB1374" s="68"/>
      <c r="AC1374" s="68"/>
      <c r="AD1374" s="68"/>
      <c r="AE1374" s="68"/>
      <c r="AF1374" s="3"/>
      <c r="AG1374" s="3"/>
      <c r="AH1374" s="3"/>
      <c r="AI1374" s="3"/>
      <c r="AL1374" s="3"/>
      <c r="AM1374" s="3"/>
      <c r="AN1374" s="3"/>
      <c r="AO1374" s="3"/>
      <c r="AP1374" s="3"/>
      <c r="AR1374" s="3"/>
      <c r="AS1374" s="130"/>
      <c r="AW1374" s="3"/>
      <c r="AX1374" s="3"/>
      <c r="AY1374" s="3"/>
      <c r="AZ1374" s="3"/>
      <c r="BA1374" s="3"/>
      <c r="BB1374" s="3"/>
      <c r="BC1374" s="3"/>
    </row>
    <row r="1375" spans="1:55">
      <c r="A1375" s="205"/>
      <c r="D1375" s="8"/>
      <c r="E1375" s="8"/>
      <c r="F1375" s="8"/>
      <c r="G1375" s="8"/>
      <c r="H1375" s="8"/>
      <c r="I1375" s="8"/>
      <c r="J1375" s="8"/>
      <c r="K1375" s="9"/>
      <c r="L1375" s="8"/>
      <c r="M1375" s="8"/>
      <c r="N1375" s="8"/>
      <c r="O1375" s="8"/>
      <c r="P1375" s="8"/>
      <c r="Q1375" s="8"/>
      <c r="R1375" s="9"/>
      <c r="S1375" s="8"/>
      <c r="U1375" s="68"/>
      <c r="V1375" s="68"/>
      <c r="W1375" s="68"/>
      <c r="X1375" s="68"/>
      <c r="Y1375" s="68"/>
      <c r="Z1375" s="68"/>
      <c r="AA1375" s="68"/>
      <c r="AB1375" s="68"/>
      <c r="AC1375" s="68"/>
      <c r="AD1375" s="68"/>
      <c r="AE1375" s="68"/>
      <c r="AF1375" s="3"/>
      <c r="AG1375" s="3"/>
      <c r="AH1375" s="3"/>
      <c r="AI1375" s="3"/>
      <c r="AL1375" s="3"/>
      <c r="AM1375" s="3"/>
      <c r="AN1375" s="3"/>
      <c r="AO1375" s="3"/>
      <c r="AP1375" s="3"/>
      <c r="AR1375" s="3"/>
      <c r="AS1375" s="130"/>
      <c r="AW1375" s="3"/>
      <c r="AX1375" s="3"/>
      <c r="AY1375" s="3"/>
      <c r="AZ1375" s="3"/>
      <c r="BA1375" s="3"/>
      <c r="BB1375" s="3"/>
      <c r="BC1375" s="3"/>
    </row>
    <row r="1376" spans="1:55">
      <c r="A1376" s="205"/>
      <c r="D1376" s="8"/>
      <c r="E1376" s="8"/>
      <c r="F1376" s="8"/>
      <c r="G1376" s="8"/>
      <c r="H1376" s="8"/>
      <c r="I1376" s="8"/>
      <c r="J1376" s="8"/>
      <c r="K1376" s="9"/>
      <c r="L1376" s="8"/>
      <c r="M1376" s="8"/>
      <c r="N1376" s="8"/>
      <c r="O1376" s="8"/>
      <c r="P1376" s="8"/>
      <c r="Q1376" s="8"/>
      <c r="R1376" s="9"/>
      <c r="S1376" s="8"/>
      <c r="U1376" s="68"/>
      <c r="V1376" s="68"/>
      <c r="W1376" s="68"/>
      <c r="X1376" s="68"/>
      <c r="Y1376" s="68"/>
      <c r="Z1376" s="68"/>
      <c r="AA1376" s="68"/>
      <c r="AB1376" s="68"/>
      <c r="AC1376" s="68"/>
      <c r="AD1376" s="68"/>
      <c r="AE1376" s="68"/>
      <c r="AF1376" s="3"/>
      <c r="AG1376" s="3"/>
      <c r="AH1376" s="3"/>
      <c r="AI1376" s="3"/>
      <c r="AL1376" s="3"/>
      <c r="AM1376" s="3"/>
      <c r="AN1376" s="3"/>
      <c r="AO1376" s="3"/>
      <c r="AP1376" s="3"/>
      <c r="AR1376" s="3"/>
      <c r="AS1376" s="130"/>
      <c r="AW1376" s="3"/>
      <c r="AX1376" s="3"/>
      <c r="AY1376" s="3"/>
      <c r="AZ1376" s="3"/>
      <c r="BA1376" s="3"/>
      <c r="BB1376" s="3"/>
      <c r="BC1376" s="3"/>
    </row>
    <row r="1377" spans="1:55">
      <c r="A1377" s="205"/>
      <c r="D1377" s="8"/>
      <c r="E1377" s="8"/>
      <c r="F1377" s="8"/>
      <c r="G1377" s="8"/>
      <c r="H1377" s="8"/>
      <c r="I1377" s="8"/>
      <c r="J1377" s="8"/>
      <c r="K1377" s="9"/>
      <c r="L1377" s="8"/>
      <c r="M1377" s="8"/>
      <c r="N1377" s="8"/>
      <c r="O1377" s="8"/>
      <c r="P1377" s="8"/>
      <c r="Q1377" s="8"/>
      <c r="R1377" s="9"/>
      <c r="S1377" s="8"/>
      <c r="U1377" s="68"/>
      <c r="V1377" s="68"/>
      <c r="W1377" s="68"/>
      <c r="X1377" s="68"/>
      <c r="Y1377" s="68"/>
      <c r="Z1377" s="68"/>
      <c r="AA1377" s="68"/>
      <c r="AB1377" s="68"/>
      <c r="AC1377" s="68"/>
      <c r="AD1377" s="68"/>
      <c r="AE1377" s="68"/>
      <c r="AF1377" s="3"/>
      <c r="AG1377" s="3"/>
      <c r="AH1377" s="3"/>
      <c r="AI1377" s="3"/>
      <c r="AL1377" s="3"/>
      <c r="AM1377" s="3"/>
      <c r="AN1377" s="3"/>
      <c r="AO1377" s="3"/>
      <c r="AP1377" s="3"/>
      <c r="AR1377" s="3"/>
      <c r="AS1377" s="130"/>
      <c r="AW1377" s="3"/>
      <c r="AX1377" s="3"/>
      <c r="AY1377" s="3"/>
      <c r="AZ1377" s="3"/>
      <c r="BA1377" s="3"/>
      <c r="BB1377" s="3"/>
      <c r="BC1377" s="3"/>
    </row>
    <row r="1378" spans="1:55">
      <c r="A1378" s="205"/>
      <c r="D1378" s="8"/>
      <c r="E1378" s="8"/>
      <c r="F1378" s="8"/>
      <c r="G1378" s="8"/>
      <c r="H1378" s="8"/>
      <c r="I1378" s="8"/>
      <c r="J1378" s="8"/>
      <c r="K1378" s="9"/>
      <c r="L1378" s="8"/>
      <c r="M1378" s="8"/>
      <c r="N1378" s="8"/>
      <c r="O1378" s="8"/>
      <c r="P1378" s="8"/>
      <c r="Q1378" s="8"/>
      <c r="R1378" s="9"/>
      <c r="S1378" s="8"/>
      <c r="U1378" s="68"/>
      <c r="V1378" s="68"/>
      <c r="W1378" s="68"/>
      <c r="X1378" s="68"/>
      <c r="Y1378" s="68"/>
      <c r="Z1378" s="68"/>
      <c r="AA1378" s="68"/>
      <c r="AB1378" s="68"/>
      <c r="AC1378" s="68"/>
      <c r="AD1378" s="68"/>
      <c r="AE1378" s="68"/>
      <c r="AF1378" s="3"/>
      <c r="AG1378" s="3"/>
      <c r="AH1378" s="3"/>
      <c r="AI1378" s="3"/>
      <c r="AL1378" s="3"/>
      <c r="AM1378" s="3"/>
      <c r="AN1378" s="3"/>
      <c r="AO1378" s="3"/>
      <c r="AP1378" s="3"/>
      <c r="AR1378" s="3"/>
      <c r="AS1378" s="130"/>
      <c r="AW1378" s="3"/>
      <c r="AX1378" s="3"/>
      <c r="AY1378" s="3"/>
      <c r="AZ1378" s="3"/>
      <c r="BA1378" s="3"/>
      <c r="BB1378" s="3"/>
      <c r="BC1378" s="3"/>
    </row>
    <row r="1379" spans="1:55">
      <c r="A1379" s="205"/>
      <c r="D1379" s="8"/>
      <c r="E1379" s="8"/>
      <c r="F1379" s="8"/>
      <c r="G1379" s="8"/>
      <c r="H1379" s="8"/>
      <c r="I1379" s="8"/>
      <c r="J1379" s="8"/>
      <c r="K1379" s="9"/>
      <c r="L1379" s="8"/>
      <c r="M1379" s="8"/>
      <c r="N1379" s="8"/>
      <c r="O1379" s="8"/>
      <c r="P1379" s="8"/>
      <c r="Q1379" s="8"/>
      <c r="R1379" s="9"/>
      <c r="S1379" s="8"/>
      <c r="U1379" s="68"/>
      <c r="V1379" s="68"/>
      <c r="W1379" s="68"/>
      <c r="X1379" s="68"/>
      <c r="Y1379" s="68"/>
      <c r="Z1379" s="68"/>
      <c r="AA1379" s="68"/>
      <c r="AB1379" s="68"/>
      <c r="AC1379" s="68"/>
      <c r="AD1379" s="68"/>
      <c r="AE1379" s="68"/>
      <c r="AF1379" s="3"/>
      <c r="AG1379" s="3"/>
      <c r="AH1379" s="3"/>
      <c r="AI1379" s="3"/>
      <c r="AL1379" s="3"/>
      <c r="AM1379" s="3"/>
      <c r="AN1379" s="3"/>
      <c r="AO1379" s="3"/>
      <c r="AP1379" s="3"/>
      <c r="AR1379" s="3"/>
      <c r="AS1379" s="130"/>
      <c r="AW1379" s="3"/>
      <c r="AX1379" s="3"/>
      <c r="AY1379" s="3"/>
      <c r="AZ1379" s="3"/>
      <c r="BA1379" s="3"/>
      <c r="BB1379" s="3"/>
      <c r="BC1379" s="3"/>
    </row>
    <row r="1380" spans="1:55">
      <c r="A1380" s="205"/>
      <c r="D1380" s="8"/>
      <c r="E1380" s="8"/>
      <c r="F1380" s="8"/>
      <c r="G1380" s="8"/>
      <c r="H1380" s="8"/>
      <c r="I1380" s="8"/>
      <c r="J1380" s="8"/>
      <c r="K1380" s="9"/>
      <c r="L1380" s="8"/>
      <c r="M1380" s="8"/>
      <c r="N1380" s="8"/>
      <c r="O1380" s="8"/>
      <c r="P1380" s="8"/>
      <c r="Q1380" s="8"/>
      <c r="R1380" s="9"/>
      <c r="S1380" s="8"/>
      <c r="U1380" s="68"/>
      <c r="V1380" s="68"/>
      <c r="W1380" s="68"/>
      <c r="X1380" s="68"/>
      <c r="Y1380" s="68"/>
      <c r="Z1380" s="68"/>
      <c r="AA1380" s="68"/>
      <c r="AB1380" s="68"/>
      <c r="AC1380" s="68"/>
      <c r="AD1380" s="68"/>
      <c r="AE1380" s="68"/>
      <c r="AF1380" s="3"/>
      <c r="AG1380" s="3"/>
      <c r="AH1380" s="3"/>
      <c r="AI1380" s="3"/>
      <c r="AL1380" s="3"/>
      <c r="AM1380" s="3"/>
      <c r="AN1380" s="3"/>
      <c r="AO1380" s="3"/>
      <c r="AP1380" s="3"/>
      <c r="AR1380" s="3"/>
      <c r="AS1380" s="130"/>
      <c r="AW1380" s="3"/>
      <c r="AX1380" s="3"/>
      <c r="AY1380" s="3"/>
      <c r="AZ1380" s="3"/>
      <c r="BA1380" s="3"/>
      <c r="BB1380" s="3"/>
      <c r="BC1380" s="3"/>
    </row>
    <row r="1381" spans="1:55">
      <c r="A1381" s="205"/>
      <c r="D1381" s="8"/>
      <c r="E1381" s="8"/>
      <c r="F1381" s="8"/>
      <c r="G1381" s="8"/>
      <c r="H1381" s="8"/>
      <c r="I1381" s="8"/>
      <c r="J1381" s="8"/>
      <c r="K1381" s="9"/>
      <c r="L1381" s="8"/>
      <c r="M1381" s="8"/>
      <c r="N1381" s="8"/>
      <c r="O1381" s="8"/>
      <c r="P1381" s="8"/>
      <c r="Q1381" s="8"/>
      <c r="R1381" s="9"/>
      <c r="S1381" s="8"/>
      <c r="U1381" s="68"/>
      <c r="V1381" s="68"/>
      <c r="W1381" s="68"/>
      <c r="X1381" s="68"/>
      <c r="Y1381" s="68"/>
      <c r="Z1381" s="68"/>
      <c r="AA1381" s="68"/>
      <c r="AB1381" s="68"/>
      <c r="AC1381" s="68"/>
      <c r="AD1381" s="68"/>
      <c r="AE1381" s="68"/>
      <c r="AF1381" s="3"/>
      <c r="AG1381" s="3"/>
      <c r="AH1381" s="3"/>
      <c r="AI1381" s="3"/>
      <c r="AL1381" s="3"/>
      <c r="AM1381" s="3"/>
      <c r="AN1381" s="3"/>
      <c r="AO1381" s="3"/>
      <c r="AP1381" s="3"/>
      <c r="AR1381" s="3"/>
      <c r="AS1381" s="130"/>
      <c r="AW1381" s="3"/>
      <c r="AX1381" s="3"/>
      <c r="AY1381" s="3"/>
      <c r="AZ1381" s="3"/>
      <c r="BA1381" s="3"/>
      <c r="BB1381" s="3"/>
      <c r="BC1381" s="3"/>
    </row>
    <row r="1382" spans="1:55">
      <c r="A1382" s="205"/>
      <c r="D1382" s="8"/>
      <c r="E1382" s="8"/>
      <c r="F1382" s="8"/>
      <c r="G1382" s="8"/>
      <c r="H1382" s="8"/>
      <c r="I1382" s="8"/>
      <c r="J1382" s="8"/>
      <c r="K1382" s="9"/>
      <c r="L1382" s="8"/>
      <c r="M1382" s="8"/>
      <c r="N1382" s="8"/>
      <c r="O1382" s="8"/>
      <c r="P1382" s="8"/>
      <c r="Q1382" s="8"/>
      <c r="R1382" s="9"/>
      <c r="S1382" s="8"/>
      <c r="U1382" s="68"/>
      <c r="V1382" s="68"/>
      <c r="W1382" s="68"/>
      <c r="X1382" s="68"/>
      <c r="Y1382" s="68"/>
      <c r="Z1382" s="68"/>
      <c r="AA1382" s="68"/>
      <c r="AB1382" s="68"/>
      <c r="AC1382" s="68"/>
      <c r="AD1382" s="68"/>
      <c r="AE1382" s="68"/>
      <c r="AF1382" s="3"/>
      <c r="AG1382" s="3"/>
      <c r="AH1382" s="3"/>
      <c r="AI1382" s="3"/>
      <c r="AL1382" s="3"/>
      <c r="AM1382" s="3"/>
      <c r="AN1382" s="3"/>
      <c r="AO1382" s="3"/>
      <c r="AP1382" s="3"/>
      <c r="AR1382" s="3"/>
      <c r="AS1382" s="130"/>
      <c r="AW1382" s="3"/>
      <c r="AX1382" s="3"/>
      <c r="AY1382" s="3"/>
      <c r="AZ1382" s="3"/>
      <c r="BA1382" s="3"/>
      <c r="BB1382" s="3"/>
      <c r="BC1382" s="3"/>
    </row>
    <row r="1383" spans="1:55">
      <c r="A1383" s="205"/>
      <c r="D1383" s="8"/>
      <c r="E1383" s="8"/>
      <c r="F1383" s="8"/>
      <c r="G1383" s="8"/>
      <c r="H1383" s="8"/>
      <c r="I1383" s="8"/>
      <c r="J1383" s="8"/>
      <c r="K1383" s="9"/>
      <c r="L1383" s="8"/>
      <c r="M1383" s="8"/>
      <c r="N1383" s="8"/>
      <c r="O1383" s="8"/>
      <c r="P1383" s="8"/>
      <c r="Q1383" s="8"/>
      <c r="R1383" s="9"/>
      <c r="S1383" s="8"/>
      <c r="U1383" s="68"/>
      <c r="V1383" s="68"/>
      <c r="W1383" s="68"/>
      <c r="X1383" s="68"/>
      <c r="Y1383" s="68"/>
      <c r="Z1383" s="68"/>
      <c r="AA1383" s="68"/>
      <c r="AB1383" s="68"/>
      <c r="AC1383" s="68"/>
      <c r="AD1383" s="68"/>
      <c r="AE1383" s="68"/>
      <c r="AF1383" s="3"/>
      <c r="AG1383" s="3"/>
      <c r="AH1383" s="3"/>
      <c r="AI1383" s="3"/>
      <c r="AL1383" s="3"/>
      <c r="AM1383" s="3"/>
      <c r="AN1383" s="3"/>
      <c r="AO1383" s="3"/>
      <c r="AP1383" s="3"/>
      <c r="AR1383" s="3"/>
      <c r="AS1383" s="130"/>
      <c r="AW1383" s="3"/>
      <c r="AX1383" s="3"/>
      <c r="AY1383" s="3"/>
      <c r="AZ1383" s="3"/>
      <c r="BA1383" s="3"/>
      <c r="BB1383" s="3"/>
      <c r="BC1383" s="3"/>
    </row>
    <row r="1384" spans="1:55">
      <c r="A1384" s="205"/>
      <c r="D1384" s="8"/>
      <c r="E1384" s="8"/>
      <c r="F1384" s="8"/>
      <c r="G1384" s="8"/>
      <c r="H1384" s="8"/>
      <c r="I1384" s="8"/>
      <c r="J1384" s="8"/>
      <c r="K1384" s="9"/>
      <c r="L1384" s="8"/>
      <c r="M1384" s="8"/>
      <c r="N1384" s="8"/>
      <c r="O1384" s="8"/>
      <c r="P1384" s="8"/>
      <c r="Q1384" s="8"/>
      <c r="R1384" s="9"/>
      <c r="S1384" s="8"/>
      <c r="U1384" s="68"/>
      <c r="V1384" s="68"/>
      <c r="W1384" s="68"/>
      <c r="X1384" s="68"/>
      <c r="Y1384" s="68"/>
      <c r="Z1384" s="68"/>
      <c r="AA1384" s="68"/>
      <c r="AB1384" s="68"/>
      <c r="AC1384" s="68"/>
      <c r="AD1384" s="68"/>
      <c r="AE1384" s="68"/>
      <c r="AF1384" s="3"/>
      <c r="AG1384" s="3"/>
      <c r="AH1384" s="3"/>
      <c r="AI1384" s="3"/>
      <c r="AL1384" s="3"/>
      <c r="AM1384" s="3"/>
      <c r="AN1384" s="3"/>
      <c r="AO1384" s="3"/>
      <c r="AP1384" s="3"/>
      <c r="AR1384" s="3"/>
      <c r="AS1384" s="130"/>
      <c r="AW1384" s="3"/>
      <c r="AX1384" s="3"/>
      <c r="AY1384" s="3"/>
      <c r="AZ1384" s="3"/>
      <c r="BA1384" s="3"/>
      <c r="BB1384" s="3"/>
      <c r="BC1384" s="3"/>
    </row>
    <row r="1385" spans="1:55">
      <c r="A1385" s="205"/>
      <c r="D1385" s="8"/>
      <c r="E1385" s="8"/>
      <c r="F1385" s="8"/>
      <c r="G1385" s="8"/>
      <c r="H1385" s="8"/>
      <c r="I1385" s="8"/>
      <c r="J1385" s="8"/>
      <c r="K1385" s="9"/>
      <c r="L1385" s="8"/>
      <c r="M1385" s="8"/>
      <c r="N1385" s="8"/>
      <c r="O1385" s="8"/>
      <c r="P1385" s="8"/>
      <c r="Q1385" s="8"/>
      <c r="R1385" s="9"/>
      <c r="S1385" s="8"/>
      <c r="U1385" s="68"/>
      <c r="V1385" s="68"/>
      <c r="W1385" s="68"/>
      <c r="X1385" s="68"/>
      <c r="Y1385" s="68"/>
      <c r="Z1385" s="68"/>
      <c r="AA1385" s="68"/>
      <c r="AB1385" s="68"/>
      <c r="AC1385" s="68"/>
      <c r="AD1385" s="68"/>
      <c r="AE1385" s="68"/>
      <c r="AF1385" s="3"/>
      <c r="AG1385" s="3"/>
      <c r="AH1385" s="3"/>
      <c r="AI1385" s="3"/>
      <c r="AL1385" s="3"/>
      <c r="AM1385" s="3"/>
      <c r="AN1385" s="3"/>
      <c r="AO1385" s="3"/>
      <c r="AP1385" s="3"/>
      <c r="AR1385" s="3"/>
      <c r="AS1385" s="130"/>
      <c r="AW1385" s="3"/>
      <c r="AX1385" s="3"/>
      <c r="AY1385" s="3"/>
      <c r="AZ1385" s="3"/>
      <c r="BA1385" s="3"/>
      <c r="BB1385" s="3"/>
      <c r="BC1385" s="3"/>
    </row>
    <row r="1386" spans="1:55">
      <c r="A1386" s="205"/>
      <c r="D1386" s="8"/>
      <c r="E1386" s="8"/>
      <c r="F1386" s="8"/>
      <c r="G1386" s="8"/>
      <c r="H1386" s="8"/>
      <c r="I1386" s="8"/>
      <c r="J1386" s="8"/>
      <c r="K1386" s="9"/>
      <c r="L1386" s="8"/>
      <c r="M1386" s="8"/>
      <c r="N1386" s="8"/>
      <c r="O1386" s="8"/>
      <c r="P1386" s="8"/>
      <c r="Q1386" s="8"/>
      <c r="R1386" s="9"/>
      <c r="S1386" s="8"/>
      <c r="U1386" s="68"/>
      <c r="V1386" s="68"/>
      <c r="W1386" s="68"/>
      <c r="X1386" s="68"/>
      <c r="Y1386" s="68"/>
      <c r="Z1386" s="68"/>
      <c r="AA1386" s="68"/>
      <c r="AB1386" s="68"/>
      <c r="AC1386" s="68"/>
      <c r="AD1386" s="68"/>
      <c r="AE1386" s="68"/>
      <c r="AF1386" s="3"/>
      <c r="AG1386" s="3"/>
      <c r="AH1386" s="3"/>
      <c r="AI1386" s="3"/>
      <c r="AL1386" s="3"/>
      <c r="AM1386" s="3"/>
      <c r="AN1386" s="3"/>
      <c r="AO1386" s="3"/>
      <c r="AP1386" s="3"/>
      <c r="AR1386" s="3"/>
      <c r="AS1386" s="130"/>
      <c r="AW1386" s="3"/>
      <c r="AX1386" s="3"/>
      <c r="AY1386" s="3"/>
      <c r="AZ1386" s="3"/>
      <c r="BA1386" s="3"/>
      <c r="BB1386" s="3"/>
      <c r="BC1386" s="3"/>
    </row>
    <row r="1387" spans="1:55">
      <c r="A1387" s="205"/>
      <c r="D1387" s="8"/>
      <c r="E1387" s="8"/>
      <c r="F1387" s="8"/>
      <c r="G1387" s="8"/>
      <c r="H1387" s="8"/>
      <c r="I1387" s="8"/>
      <c r="J1387" s="8"/>
      <c r="K1387" s="9"/>
      <c r="L1387" s="8"/>
      <c r="M1387" s="8"/>
      <c r="N1387" s="8"/>
      <c r="O1387" s="8"/>
      <c r="P1387" s="8"/>
      <c r="Q1387" s="8"/>
      <c r="R1387" s="9"/>
      <c r="S1387" s="8"/>
      <c r="U1387" s="68"/>
      <c r="V1387" s="68"/>
      <c r="W1387" s="68"/>
      <c r="X1387" s="68"/>
      <c r="Y1387" s="68"/>
      <c r="Z1387" s="68"/>
      <c r="AA1387" s="68"/>
      <c r="AB1387" s="68"/>
      <c r="AC1387" s="68"/>
      <c r="AD1387" s="68"/>
      <c r="AE1387" s="68"/>
      <c r="AF1387" s="3"/>
      <c r="AG1387" s="3"/>
      <c r="AH1387" s="3"/>
      <c r="AI1387" s="3"/>
      <c r="AL1387" s="3"/>
      <c r="AM1387" s="3"/>
      <c r="AN1387" s="3"/>
      <c r="AO1387" s="3"/>
      <c r="AP1387" s="3"/>
      <c r="AR1387" s="3"/>
      <c r="AS1387" s="130"/>
      <c r="AW1387" s="3"/>
      <c r="AX1387" s="3"/>
      <c r="AY1387" s="3"/>
      <c r="AZ1387" s="3"/>
      <c r="BA1387" s="3"/>
      <c r="BB1387" s="3"/>
      <c r="BC1387" s="3"/>
    </row>
    <row r="1388" spans="1:55">
      <c r="A1388" s="205"/>
      <c r="D1388" s="8"/>
      <c r="E1388" s="8"/>
      <c r="F1388" s="8"/>
      <c r="G1388" s="8"/>
      <c r="H1388" s="8"/>
      <c r="I1388" s="8"/>
      <c r="J1388" s="8"/>
      <c r="K1388" s="9"/>
      <c r="L1388" s="8"/>
      <c r="M1388" s="8"/>
      <c r="N1388" s="8"/>
      <c r="O1388" s="8"/>
      <c r="P1388" s="8"/>
      <c r="Q1388" s="8"/>
      <c r="R1388" s="9"/>
      <c r="S1388" s="8"/>
      <c r="U1388" s="68"/>
      <c r="V1388" s="68"/>
      <c r="W1388" s="68"/>
      <c r="X1388" s="68"/>
      <c r="Y1388" s="68"/>
      <c r="Z1388" s="68"/>
      <c r="AA1388" s="68"/>
      <c r="AB1388" s="68"/>
      <c r="AC1388" s="68"/>
      <c r="AD1388" s="68"/>
      <c r="AE1388" s="68"/>
      <c r="AF1388" s="3"/>
      <c r="AG1388" s="3"/>
      <c r="AH1388" s="3"/>
      <c r="AI1388" s="3"/>
      <c r="AL1388" s="3"/>
      <c r="AM1388" s="3"/>
      <c r="AN1388" s="3"/>
      <c r="AO1388" s="3"/>
      <c r="AP1388" s="3"/>
      <c r="AR1388" s="3"/>
      <c r="AS1388" s="130"/>
      <c r="AW1388" s="3"/>
      <c r="AX1388" s="3"/>
      <c r="AY1388" s="3"/>
      <c r="AZ1388" s="3"/>
      <c r="BA1388" s="3"/>
      <c r="BB1388" s="3"/>
      <c r="BC1388" s="3"/>
    </row>
    <row r="1389" spans="1:55">
      <c r="A1389" s="205"/>
      <c r="D1389" s="8"/>
      <c r="E1389" s="8"/>
      <c r="F1389" s="8"/>
      <c r="G1389" s="8"/>
      <c r="H1389" s="8"/>
      <c r="I1389" s="8"/>
      <c r="J1389" s="8"/>
      <c r="K1389" s="9"/>
      <c r="L1389" s="8"/>
      <c r="M1389" s="8"/>
      <c r="N1389" s="8"/>
      <c r="O1389" s="8"/>
      <c r="P1389" s="8"/>
      <c r="Q1389" s="8"/>
      <c r="R1389" s="9"/>
      <c r="S1389" s="8"/>
      <c r="U1389" s="68"/>
      <c r="V1389" s="68"/>
      <c r="W1389" s="68"/>
      <c r="X1389" s="68"/>
      <c r="Y1389" s="68"/>
      <c r="Z1389" s="68"/>
      <c r="AA1389" s="68"/>
      <c r="AB1389" s="68"/>
      <c r="AC1389" s="68"/>
      <c r="AD1389" s="68"/>
      <c r="AE1389" s="68"/>
      <c r="AF1389" s="3"/>
      <c r="AG1389" s="3"/>
      <c r="AH1389" s="3"/>
      <c r="AI1389" s="3"/>
      <c r="AL1389" s="3"/>
      <c r="AM1389" s="3"/>
      <c r="AN1389" s="3"/>
      <c r="AO1389" s="3"/>
      <c r="AP1389" s="3"/>
      <c r="AR1389" s="3"/>
      <c r="AS1389" s="130"/>
      <c r="AW1389" s="3"/>
      <c r="AX1389" s="3"/>
      <c r="AY1389" s="3"/>
      <c r="AZ1389" s="3"/>
      <c r="BA1389" s="3"/>
      <c r="BB1389" s="3"/>
      <c r="BC1389" s="3"/>
    </row>
    <row r="1390" spans="1:55">
      <c r="A1390" s="205"/>
      <c r="D1390" s="8"/>
      <c r="E1390" s="8"/>
      <c r="F1390" s="8"/>
      <c r="G1390" s="8"/>
      <c r="H1390" s="8"/>
      <c r="I1390" s="8"/>
      <c r="J1390" s="8"/>
      <c r="K1390" s="9"/>
      <c r="L1390" s="8"/>
      <c r="M1390" s="8"/>
      <c r="N1390" s="8"/>
      <c r="O1390" s="8"/>
      <c r="P1390" s="8"/>
      <c r="Q1390" s="8"/>
      <c r="R1390" s="9"/>
      <c r="S1390" s="8"/>
      <c r="U1390" s="68"/>
      <c r="V1390" s="68"/>
      <c r="W1390" s="68"/>
      <c r="X1390" s="68"/>
      <c r="Y1390" s="68"/>
      <c r="Z1390" s="68"/>
      <c r="AA1390" s="68"/>
      <c r="AB1390" s="68"/>
      <c r="AC1390" s="68"/>
      <c r="AD1390" s="68"/>
      <c r="AE1390" s="68"/>
      <c r="AF1390" s="3"/>
      <c r="AG1390" s="3"/>
      <c r="AH1390" s="3"/>
      <c r="AI1390" s="3"/>
      <c r="AL1390" s="3"/>
      <c r="AM1390" s="3"/>
      <c r="AN1390" s="3"/>
      <c r="AO1390" s="3"/>
      <c r="AP1390" s="3"/>
      <c r="AR1390" s="3"/>
      <c r="AS1390" s="130"/>
      <c r="AW1390" s="3"/>
      <c r="AX1390" s="3"/>
      <c r="AY1390" s="3"/>
      <c r="AZ1390" s="3"/>
      <c r="BA1390" s="3"/>
      <c r="BB1390" s="3"/>
      <c r="BC1390" s="3"/>
    </row>
    <row r="1391" spans="1:55">
      <c r="A1391" s="205"/>
      <c r="D1391" s="8"/>
      <c r="E1391" s="8"/>
      <c r="F1391" s="8"/>
      <c r="G1391" s="8"/>
      <c r="H1391" s="8"/>
      <c r="I1391" s="8"/>
      <c r="J1391" s="8"/>
      <c r="K1391" s="9"/>
      <c r="L1391" s="8"/>
      <c r="M1391" s="8"/>
      <c r="N1391" s="8"/>
      <c r="O1391" s="8"/>
      <c r="P1391" s="8"/>
      <c r="Q1391" s="8"/>
      <c r="R1391" s="9"/>
      <c r="S1391" s="8"/>
      <c r="U1391" s="68"/>
      <c r="V1391" s="68"/>
      <c r="W1391" s="68"/>
      <c r="X1391" s="68"/>
      <c r="Y1391" s="68"/>
      <c r="Z1391" s="68"/>
      <c r="AA1391" s="68"/>
      <c r="AB1391" s="68"/>
      <c r="AC1391" s="68"/>
      <c r="AD1391" s="68"/>
      <c r="AE1391" s="68"/>
      <c r="AF1391" s="3"/>
      <c r="AG1391" s="3"/>
      <c r="AH1391" s="3"/>
      <c r="AI1391" s="3"/>
      <c r="AL1391" s="3"/>
      <c r="AM1391" s="3"/>
      <c r="AN1391" s="3"/>
      <c r="AO1391" s="3"/>
      <c r="AP1391" s="3"/>
      <c r="AR1391" s="3"/>
      <c r="AS1391" s="130"/>
      <c r="AW1391" s="3"/>
      <c r="AX1391" s="3"/>
      <c r="AY1391" s="3"/>
      <c r="AZ1391" s="3"/>
      <c r="BA1391" s="3"/>
      <c r="BB1391" s="3"/>
      <c r="BC1391" s="3"/>
    </row>
    <row r="1392" spans="1:55">
      <c r="A1392" s="205"/>
      <c r="D1392" s="8"/>
      <c r="E1392" s="8"/>
      <c r="F1392" s="8"/>
      <c r="G1392" s="8"/>
      <c r="H1392" s="8"/>
      <c r="I1392" s="8"/>
      <c r="J1392" s="8"/>
      <c r="K1392" s="9"/>
      <c r="L1392" s="8"/>
      <c r="M1392" s="8"/>
      <c r="N1392" s="8"/>
      <c r="O1392" s="8"/>
      <c r="P1392" s="8"/>
      <c r="Q1392" s="8"/>
      <c r="R1392" s="9"/>
      <c r="S1392" s="8"/>
      <c r="U1392" s="68"/>
      <c r="V1392" s="68"/>
      <c r="W1392" s="68"/>
      <c r="X1392" s="68"/>
      <c r="Y1392" s="68"/>
      <c r="Z1392" s="68"/>
      <c r="AA1392" s="68"/>
      <c r="AB1392" s="68"/>
      <c r="AC1392" s="68"/>
      <c r="AD1392" s="68"/>
      <c r="AE1392" s="68"/>
      <c r="AF1392" s="3"/>
      <c r="AG1392" s="3"/>
      <c r="AH1392" s="3"/>
      <c r="AI1392" s="3"/>
      <c r="AL1392" s="3"/>
      <c r="AM1392" s="3"/>
      <c r="AN1392" s="3"/>
      <c r="AO1392" s="3"/>
      <c r="AP1392" s="3"/>
      <c r="AR1392" s="3"/>
      <c r="AS1392" s="130"/>
      <c r="AW1392" s="3"/>
      <c r="AX1392" s="3"/>
      <c r="AY1392" s="3"/>
      <c r="AZ1392" s="3"/>
      <c r="BA1392" s="3"/>
      <c r="BB1392" s="3"/>
      <c r="BC1392" s="3"/>
    </row>
    <row r="1393" spans="1:55">
      <c r="A1393" s="205"/>
      <c r="D1393" s="8"/>
      <c r="E1393" s="8"/>
      <c r="F1393" s="8"/>
      <c r="G1393" s="8"/>
      <c r="H1393" s="8"/>
      <c r="I1393" s="8"/>
      <c r="J1393" s="8"/>
      <c r="K1393" s="9"/>
      <c r="L1393" s="8"/>
      <c r="M1393" s="8"/>
      <c r="N1393" s="8"/>
      <c r="O1393" s="8"/>
      <c r="P1393" s="8"/>
      <c r="Q1393" s="8"/>
      <c r="R1393" s="9"/>
      <c r="S1393" s="8"/>
      <c r="U1393" s="68"/>
      <c r="V1393" s="68"/>
      <c r="W1393" s="68"/>
      <c r="X1393" s="68"/>
      <c r="Y1393" s="68"/>
      <c r="Z1393" s="68"/>
      <c r="AA1393" s="68"/>
      <c r="AB1393" s="68"/>
      <c r="AC1393" s="68"/>
      <c r="AD1393" s="68"/>
      <c r="AE1393" s="68"/>
      <c r="AF1393" s="3"/>
      <c r="AG1393" s="3"/>
      <c r="AH1393" s="3"/>
      <c r="AI1393" s="3"/>
      <c r="AL1393" s="3"/>
      <c r="AM1393" s="3"/>
      <c r="AN1393" s="3"/>
      <c r="AO1393" s="3"/>
      <c r="AP1393" s="3"/>
      <c r="AR1393" s="3"/>
      <c r="AS1393" s="130"/>
      <c r="AW1393" s="3"/>
      <c r="AX1393" s="3"/>
      <c r="AY1393" s="3"/>
      <c r="AZ1393" s="3"/>
      <c r="BA1393" s="3"/>
      <c r="BB1393" s="3"/>
      <c r="BC1393" s="3"/>
    </row>
    <row r="1394" spans="1:55">
      <c r="A1394" s="205"/>
      <c r="D1394" s="8"/>
      <c r="E1394" s="8"/>
      <c r="F1394" s="8"/>
      <c r="G1394" s="8"/>
      <c r="H1394" s="8"/>
      <c r="I1394" s="8"/>
      <c r="J1394" s="8"/>
      <c r="K1394" s="9"/>
      <c r="L1394" s="8"/>
      <c r="M1394" s="8"/>
      <c r="N1394" s="8"/>
      <c r="O1394" s="8"/>
      <c r="P1394" s="8"/>
      <c r="Q1394" s="8"/>
      <c r="R1394" s="9"/>
      <c r="S1394" s="8"/>
      <c r="U1394" s="68"/>
      <c r="V1394" s="68"/>
      <c r="W1394" s="68"/>
      <c r="X1394" s="68"/>
      <c r="Y1394" s="68"/>
      <c r="Z1394" s="68"/>
      <c r="AA1394" s="68"/>
      <c r="AB1394" s="68"/>
      <c r="AC1394" s="68"/>
      <c r="AD1394" s="68"/>
      <c r="AE1394" s="68"/>
      <c r="AF1394" s="3"/>
      <c r="AG1394" s="3"/>
      <c r="AH1394" s="3"/>
      <c r="AI1394" s="3"/>
      <c r="AL1394" s="3"/>
      <c r="AM1394" s="3"/>
      <c r="AN1394" s="3"/>
      <c r="AO1394" s="3"/>
      <c r="AP1394" s="3"/>
      <c r="AR1394" s="3"/>
      <c r="AS1394" s="130"/>
      <c r="AW1394" s="3"/>
      <c r="AX1394" s="3"/>
      <c r="AY1394" s="3"/>
      <c r="AZ1394" s="3"/>
      <c r="BA1394" s="3"/>
      <c r="BB1394" s="3"/>
      <c r="BC1394" s="3"/>
    </row>
    <row r="1395" spans="1:55">
      <c r="A1395" s="205"/>
      <c r="D1395" s="8"/>
      <c r="E1395" s="8"/>
      <c r="F1395" s="8"/>
      <c r="G1395" s="8"/>
      <c r="H1395" s="8"/>
      <c r="I1395" s="8"/>
      <c r="J1395" s="8"/>
      <c r="K1395" s="9"/>
      <c r="L1395" s="8"/>
      <c r="M1395" s="8"/>
      <c r="N1395" s="8"/>
      <c r="O1395" s="8"/>
      <c r="P1395" s="8"/>
      <c r="Q1395" s="8"/>
      <c r="R1395" s="9"/>
      <c r="S1395" s="8"/>
      <c r="U1395" s="68"/>
      <c r="V1395" s="68"/>
      <c r="W1395" s="68"/>
      <c r="X1395" s="68"/>
      <c r="Y1395" s="68"/>
      <c r="Z1395" s="68"/>
      <c r="AA1395" s="68"/>
      <c r="AB1395" s="68"/>
      <c r="AC1395" s="68"/>
      <c r="AD1395" s="68"/>
      <c r="AE1395" s="68"/>
      <c r="AF1395" s="3"/>
      <c r="AG1395" s="3"/>
      <c r="AH1395" s="3"/>
      <c r="AI1395" s="3"/>
      <c r="AL1395" s="3"/>
      <c r="AM1395" s="3"/>
      <c r="AN1395" s="3"/>
      <c r="AO1395" s="3"/>
      <c r="AP1395" s="3"/>
      <c r="AR1395" s="3"/>
      <c r="AS1395" s="130"/>
      <c r="AW1395" s="3"/>
      <c r="AX1395" s="3"/>
      <c r="AY1395" s="3"/>
      <c r="AZ1395" s="3"/>
      <c r="BA1395" s="3"/>
      <c r="BB1395" s="3"/>
      <c r="BC1395" s="3"/>
    </row>
    <row r="1396" spans="1:55">
      <c r="A1396" s="205"/>
      <c r="D1396" s="8"/>
      <c r="E1396" s="8"/>
      <c r="F1396" s="8"/>
      <c r="G1396" s="8"/>
      <c r="H1396" s="8"/>
      <c r="I1396" s="8"/>
      <c r="J1396" s="8"/>
      <c r="K1396" s="9"/>
      <c r="L1396" s="8"/>
      <c r="M1396" s="8"/>
      <c r="N1396" s="8"/>
      <c r="O1396" s="8"/>
      <c r="P1396" s="8"/>
      <c r="Q1396" s="8"/>
      <c r="R1396" s="9"/>
      <c r="S1396" s="8"/>
      <c r="U1396" s="68"/>
      <c r="V1396" s="68"/>
      <c r="W1396" s="68"/>
      <c r="X1396" s="68"/>
      <c r="Y1396" s="68"/>
      <c r="Z1396" s="68"/>
      <c r="AA1396" s="68"/>
      <c r="AB1396" s="68"/>
      <c r="AC1396" s="68"/>
      <c r="AD1396" s="68"/>
      <c r="AE1396" s="68"/>
      <c r="AF1396" s="3"/>
      <c r="AG1396" s="3"/>
      <c r="AH1396" s="3"/>
      <c r="AI1396" s="3"/>
      <c r="AL1396" s="3"/>
      <c r="AM1396" s="3"/>
      <c r="AN1396" s="3"/>
      <c r="AO1396" s="3"/>
      <c r="AP1396" s="3"/>
      <c r="AR1396" s="3"/>
      <c r="AS1396" s="130"/>
      <c r="AW1396" s="3"/>
      <c r="AX1396" s="3"/>
      <c r="AY1396" s="3"/>
      <c r="AZ1396" s="3"/>
      <c r="BA1396" s="3"/>
      <c r="BB1396" s="3"/>
      <c r="BC1396" s="3"/>
    </row>
    <row r="1397" spans="1:55">
      <c r="A1397" s="205"/>
      <c r="D1397" s="8"/>
      <c r="E1397" s="8"/>
      <c r="F1397" s="8"/>
      <c r="G1397" s="8"/>
      <c r="H1397" s="8"/>
      <c r="I1397" s="8"/>
      <c r="J1397" s="8"/>
      <c r="K1397" s="9"/>
      <c r="L1397" s="8"/>
      <c r="M1397" s="8"/>
      <c r="N1397" s="8"/>
      <c r="O1397" s="8"/>
      <c r="P1397" s="8"/>
      <c r="Q1397" s="8"/>
      <c r="R1397" s="9"/>
      <c r="S1397" s="8"/>
      <c r="U1397" s="68"/>
      <c r="V1397" s="68"/>
      <c r="W1397" s="68"/>
      <c r="X1397" s="68"/>
      <c r="Y1397" s="68"/>
      <c r="Z1397" s="68"/>
      <c r="AA1397" s="68"/>
      <c r="AB1397" s="68"/>
      <c r="AC1397" s="68"/>
      <c r="AD1397" s="68"/>
      <c r="AE1397" s="68"/>
      <c r="AF1397" s="3"/>
      <c r="AG1397" s="3"/>
      <c r="AH1397" s="3"/>
      <c r="AI1397" s="3"/>
      <c r="AL1397" s="3"/>
      <c r="AM1397" s="3"/>
      <c r="AN1397" s="3"/>
      <c r="AO1397" s="3"/>
      <c r="AP1397" s="3"/>
      <c r="AR1397" s="3"/>
      <c r="AS1397" s="130"/>
      <c r="AW1397" s="3"/>
      <c r="AX1397" s="3"/>
      <c r="AY1397" s="3"/>
      <c r="AZ1397" s="3"/>
      <c r="BA1397" s="3"/>
      <c r="BB1397" s="3"/>
      <c r="BC1397" s="3"/>
    </row>
    <row r="1398" spans="1:55">
      <c r="A1398" s="205"/>
      <c r="D1398" s="8"/>
      <c r="E1398" s="8"/>
      <c r="F1398" s="8"/>
      <c r="G1398" s="8"/>
      <c r="H1398" s="8"/>
      <c r="I1398" s="8"/>
      <c r="J1398" s="8"/>
      <c r="K1398" s="9"/>
      <c r="L1398" s="8"/>
      <c r="M1398" s="8"/>
      <c r="N1398" s="8"/>
      <c r="O1398" s="8"/>
      <c r="P1398" s="8"/>
      <c r="Q1398" s="8"/>
      <c r="R1398" s="9"/>
      <c r="S1398" s="8"/>
      <c r="U1398" s="68"/>
      <c r="V1398" s="68"/>
      <c r="W1398" s="68"/>
      <c r="X1398" s="68"/>
      <c r="Y1398" s="68"/>
      <c r="Z1398" s="68"/>
      <c r="AA1398" s="68"/>
      <c r="AB1398" s="68"/>
      <c r="AC1398" s="68"/>
      <c r="AD1398" s="68"/>
      <c r="AE1398" s="68"/>
      <c r="AF1398" s="3"/>
      <c r="AG1398" s="3"/>
      <c r="AH1398" s="3"/>
      <c r="AI1398" s="3"/>
      <c r="AL1398" s="3"/>
      <c r="AM1398" s="3"/>
      <c r="AN1398" s="3"/>
      <c r="AO1398" s="3"/>
      <c r="AP1398" s="3"/>
      <c r="AR1398" s="3"/>
      <c r="AS1398" s="130"/>
      <c r="AW1398" s="3"/>
      <c r="AX1398" s="3"/>
      <c r="AY1398" s="3"/>
      <c r="AZ1398" s="3"/>
      <c r="BA1398" s="3"/>
      <c r="BB1398" s="3"/>
      <c r="BC1398" s="3"/>
    </row>
    <row r="1399" spans="1:55">
      <c r="A1399" s="205"/>
      <c r="D1399" s="8"/>
      <c r="E1399" s="8"/>
      <c r="F1399" s="8"/>
      <c r="G1399" s="8"/>
      <c r="H1399" s="8"/>
      <c r="I1399" s="8"/>
      <c r="J1399" s="8"/>
      <c r="K1399" s="9"/>
      <c r="L1399" s="8"/>
      <c r="M1399" s="8"/>
      <c r="N1399" s="8"/>
      <c r="O1399" s="8"/>
      <c r="P1399" s="8"/>
      <c r="Q1399" s="8"/>
      <c r="R1399" s="9"/>
      <c r="S1399" s="8"/>
      <c r="U1399" s="68"/>
      <c r="V1399" s="68"/>
      <c r="W1399" s="68"/>
      <c r="X1399" s="68"/>
      <c r="Y1399" s="68"/>
      <c r="Z1399" s="68"/>
      <c r="AA1399" s="68"/>
      <c r="AB1399" s="68"/>
      <c r="AC1399" s="68"/>
      <c r="AD1399" s="68"/>
      <c r="AE1399" s="68"/>
      <c r="AF1399" s="3"/>
      <c r="AG1399" s="3"/>
      <c r="AH1399" s="3"/>
      <c r="AI1399" s="3"/>
      <c r="AL1399" s="3"/>
      <c r="AM1399" s="3"/>
      <c r="AN1399" s="3"/>
      <c r="AO1399" s="3"/>
      <c r="AP1399" s="3"/>
      <c r="AR1399" s="3"/>
      <c r="AS1399" s="130"/>
      <c r="AW1399" s="3"/>
      <c r="AX1399" s="3"/>
      <c r="AY1399" s="3"/>
      <c r="AZ1399" s="3"/>
      <c r="BA1399" s="3"/>
      <c r="BB1399" s="3"/>
      <c r="BC1399" s="3"/>
    </row>
    <row r="1400" spans="1:55">
      <c r="A1400" s="205"/>
      <c r="D1400" s="8"/>
      <c r="E1400" s="8"/>
      <c r="F1400" s="8"/>
      <c r="G1400" s="8"/>
      <c r="H1400" s="8"/>
      <c r="I1400" s="8"/>
      <c r="J1400" s="8"/>
      <c r="K1400" s="9"/>
      <c r="L1400" s="8"/>
      <c r="M1400" s="8"/>
      <c r="N1400" s="8"/>
      <c r="O1400" s="8"/>
      <c r="P1400" s="8"/>
      <c r="Q1400" s="8"/>
      <c r="R1400" s="9"/>
      <c r="S1400" s="8"/>
      <c r="U1400" s="68"/>
      <c r="V1400" s="68"/>
      <c r="W1400" s="68"/>
      <c r="X1400" s="68"/>
      <c r="Y1400" s="68"/>
      <c r="Z1400" s="68"/>
      <c r="AA1400" s="68"/>
      <c r="AB1400" s="68"/>
      <c r="AC1400" s="68"/>
      <c r="AD1400" s="68"/>
      <c r="AE1400" s="68"/>
      <c r="AF1400" s="3"/>
      <c r="AG1400" s="3"/>
      <c r="AH1400" s="3"/>
      <c r="AI1400" s="3"/>
      <c r="AL1400" s="3"/>
      <c r="AM1400" s="3"/>
      <c r="AN1400" s="3"/>
      <c r="AO1400" s="3"/>
      <c r="AP1400" s="3"/>
      <c r="AR1400" s="3"/>
      <c r="AS1400" s="130"/>
      <c r="AW1400" s="3"/>
      <c r="AX1400" s="3"/>
      <c r="AY1400" s="3"/>
      <c r="AZ1400" s="3"/>
      <c r="BA1400" s="3"/>
      <c r="BB1400" s="3"/>
      <c r="BC1400" s="3"/>
    </row>
    <row r="1401" spans="1:55">
      <c r="A1401" s="205"/>
      <c r="D1401" s="8"/>
      <c r="E1401" s="8"/>
      <c r="F1401" s="8"/>
      <c r="G1401" s="8"/>
      <c r="H1401" s="8"/>
      <c r="I1401" s="8"/>
      <c r="J1401" s="8"/>
      <c r="K1401" s="9"/>
      <c r="L1401" s="8"/>
      <c r="M1401" s="8"/>
      <c r="N1401" s="8"/>
      <c r="O1401" s="8"/>
      <c r="P1401" s="8"/>
      <c r="Q1401" s="8"/>
      <c r="R1401" s="9"/>
      <c r="S1401" s="8"/>
      <c r="U1401" s="68"/>
      <c r="V1401" s="68"/>
      <c r="W1401" s="68"/>
      <c r="X1401" s="68"/>
      <c r="Y1401" s="68"/>
      <c r="Z1401" s="68"/>
      <c r="AA1401" s="68"/>
      <c r="AB1401" s="68"/>
      <c r="AC1401" s="68"/>
      <c r="AD1401" s="68"/>
      <c r="AE1401" s="68"/>
      <c r="AF1401" s="3"/>
      <c r="AG1401" s="3"/>
      <c r="AH1401" s="3"/>
      <c r="AI1401" s="3"/>
      <c r="AL1401" s="3"/>
      <c r="AM1401" s="3"/>
      <c r="AN1401" s="3"/>
      <c r="AO1401" s="3"/>
      <c r="AP1401" s="3"/>
      <c r="AR1401" s="3"/>
      <c r="AS1401" s="130"/>
      <c r="AW1401" s="3"/>
      <c r="AX1401" s="3"/>
      <c r="AY1401" s="3"/>
      <c r="AZ1401" s="3"/>
      <c r="BA1401" s="3"/>
      <c r="BB1401" s="3"/>
      <c r="BC1401" s="3"/>
    </row>
    <row r="1402" spans="1:55">
      <c r="A1402" s="205"/>
      <c r="D1402" s="8"/>
      <c r="E1402" s="8"/>
      <c r="F1402" s="8"/>
      <c r="G1402" s="8"/>
      <c r="H1402" s="8"/>
      <c r="I1402" s="8"/>
      <c r="J1402" s="8"/>
      <c r="K1402" s="9"/>
      <c r="L1402" s="8"/>
      <c r="M1402" s="8"/>
      <c r="N1402" s="8"/>
      <c r="O1402" s="8"/>
      <c r="P1402" s="8"/>
      <c r="Q1402" s="8"/>
      <c r="R1402" s="9"/>
      <c r="S1402" s="8"/>
      <c r="U1402" s="68"/>
      <c r="V1402" s="68"/>
      <c r="W1402" s="68"/>
      <c r="X1402" s="68"/>
      <c r="Y1402" s="68"/>
      <c r="Z1402" s="68"/>
      <c r="AA1402" s="68"/>
      <c r="AB1402" s="68"/>
      <c r="AC1402" s="68"/>
      <c r="AD1402" s="68"/>
      <c r="AE1402" s="68"/>
      <c r="AF1402" s="3"/>
      <c r="AG1402" s="3"/>
      <c r="AH1402" s="3"/>
      <c r="AI1402" s="3"/>
      <c r="AL1402" s="3"/>
      <c r="AM1402" s="3"/>
      <c r="AN1402" s="3"/>
      <c r="AO1402" s="3"/>
      <c r="AP1402" s="3"/>
      <c r="AR1402" s="3"/>
      <c r="AS1402" s="130"/>
      <c r="AW1402" s="3"/>
      <c r="AX1402" s="3"/>
      <c r="AY1402" s="3"/>
      <c r="AZ1402" s="3"/>
      <c r="BA1402" s="3"/>
      <c r="BB1402" s="3"/>
      <c r="BC1402" s="3"/>
    </row>
    <row r="1403" spans="1:55">
      <c r="A1403" s="205"/>
      <c r="D1403" s="8"/>
      <c r="E1403" s="8"/>
      <c r="F1403" s="8"/>
      <c r="G1403" s="8"/>
      <c r="H1403" s="8"/>
      <c r="I1403" s="8"/>
      <c r="J1403" s="8"/>
      <c r="K1403" s="9"/>
      <c r="L1403" s="8"/>
      <c r="M1403" s="8"/>
      <c r="N1403" s="8"/>
      <c r="O1403" s="8"/>
      <c r="P1403" s="8"/>
      <c r="Q1403" s="8"/>
      <c r="R1403" s="9"/>
      <c r="S1403" s="8"/>
      <c r="U1403" s="68"/>
      <c r="V1403" s="68"/>
      <c r="W1403" s="68"/>
      <c r="X1403" s="68"/>
      <c r="Y1403" s="68"/>
      <c r="Z1403" s="68"/>
      <c r="AA1403" s="68"/>
      <c r="AB1403" s="68"/>
      <c r="AC1403" s="68"/>
      <c r="AD1403" s="68"/>
      <c r="AE1403" s="68"/>
      <c r="AF1403" s="3"/>
      <c r="AG1403" s="3"/>
      <c r="AH1403" s="3"/>
      <c r="AI1403" s="3"/>
      <c r="AL1403" s="3"/>
      <c r="AM1403" s="3"/>
      <c r="AN1403" s="3"/>
      <c r="AO1403" s="3"/>
      <c r="AP1403" s="3"/>
      <c r="AR1403" s="3"/>
      <c r="AS1403" s="130"/>
      <c r="AW1403" s="3"/>
      <c r="AX1403" s="3"/>
      <c r="AY1403" s="3"/>
      <c r="AZ1403" s="3"/>
      <c r="BA1403" s="3"/>
      <c r="BB1403" s="3"/>
      <c r="BC1403" s="3"/>
    </row>
    <row r="1404" spans="1:55">
      <c r="A1404" s="205"/>
      <c r="D1404" s="8"/>
      <c r="E1404" s="8"/>
      <c r="F1404" s="8"/>
      <c r="G1404" s="8"/>
      <c r="H1404" s="8"/>
      <c r="I1404" s="8"/>
      <c r="J1404" s="8"/>
      <c r="K1404" s="9"/>
      <c r="L1404" s="8"/>
      <c r="M1404" s="8"/>
      <c r="N1404" s="8"/>
      <c r="O1404" s="8"/>
      <c r="P1404" s="8"/>
      <c r="Q1404" s="8"/>
      <c r="R1404" s="9"/>
      <c r="S1404" s="8"/>
      <c r="U1404" s="68"/>
      <c r="V1404" s="68"/>
      <c r="W1404" s="68"/>
      <c r="X1404" s="68"/>
      <c r="Y1404" s="68"/>
      <c r="Z1404" s="68"/>
      <c r="AA1404" s="68"/>
      <c r="AB1404" s="68"/>
      <c r="AC1404" s="68"/>
      <c r="AD1404" s="68"/>
      <c r="AE1404" s="68"/>
      <c r="AF1404" s="3"/>
      <c r="AG1404" s="3"/>
      <c r="AH1404" s="3"/>
      <c r="AI1404" s="3"/>
      <c r="AL1404" s="3"/>
      <c r="AM1404" s="3"/>
      <c r="AN1404" s="3"/>
      <c r="AO1404" s="3"/>
      <c r="AP1404" s="3"/>
      <c r="AR1404" s="3"/>
      <c r="AS1404" s="130"/>
      <c r="AW1404" s="3"/>
      <c r="AX1404" s="3"/>
      <c r="AY1404" s="3"/>
      <c r="AZ1404" s="3"/>
      <c r="BA1404" s="3"/>
      <c r="BB1404" s="3"/>
      <c r="BC1404" s="3"/>
    </row>
    <row r="1405" spans="1:55">
      <c r="A1405" s="205"/>
      <c r="D1405" s="8"/>
      <c r="E1405" s="8"/>
      <c r="F1405" s="8"/>
      <c r="G1405" s="8"/>
      <c r="H1405" s="8"/>
      <c r="I1405" s="8"/>
      <c r="J1405" s="8"/>
      <c r="K1405" s="9"/>
      <c r="L1405" s="8"/>
      <c r="M1405" s="8"/>
      <c r="N1405" s="8"/>
      <c r="O1405" s="8"/>
      <c r="P1405" s="8"/>
      <c r="Q1405" s="8"/>
      <c r="R1405" s="9"/>
      <c r="S1405" s="8"/>
      <c r="U1405" s="68"/>
      <c r="V1405" s="68"/>
      <c r="W1405" s="68"/>
      <c r="X1405" s="68"/>
      <c r="Y1405" s="68"/>
      <c r="Z1405" s="68"/>
      <c r="AA1405" s="68"/>
      <c r="AB1405" s="68"/>
      <c r="AC1405" s="68"/>
      <c r="AD1405" s="68"/>
      <c r="AE1405" s="68"/>
      <c r="AF1405" s="3"/>
      <c r="AG1405" s="3"/>
      <c r="AH1405" s="3"/>
      <c r="AI1405" s="3"/>
      <c r="AL1405" s="3"/>
      <c r="AM1405" s="3"/>
      <c r="AN1405" s="3"/>
      <c r="AO1405" s="3"/>
      <c r="AP1405" s="3"/>
      <c r="AR1405" s="3"/>
      <c r="AS1405" s="130"/>
      <c r="AW1405" s="3"/>
      <c r="AX1405" s="3"/>
      <c r="AY1405" s="3"/>
      <c r="AZ1405" s="3"/>
      <c r="BA1405" s="3"/>
      <c r="BB1405" s="3"/>
      <c r="BC1405" s="3"/>
    </row>
    <row r="1406" spans="1:55">
      <c r="A1406" s="205"/>
      <c r="D1406" s="8"/>
      <c r="E1406" s="8"/>
      <c r="F1406" s="8"/>
      <c r="G1406" s="8"/>
      <c r="H1406" s="8"/>
      <c r="I1406" s="8"/>
      <c r="J1406" s="8"/>
      <c r="K1406" s="9"/>
      <c r="L1406" s="8"/>
      <c r="M1406" s="8"/>
      <c r="N1406" s="8"/>
      <c r="O1406" s="8"/>
      <c r="P1406" s="8"/>
      <c r="Q1406" s="8"/>
      <c r="R1406" s="9"/>
      <c r="S1406" s="8"/>
      <c r="U1406" s="68"/>
      <c r="V1406" s="68"/>
      <c r="W1406" s="68"/>
      <c r="X1406" s="68"/>
      <c r="Y1406" s="68"/>
      <c r="Z1406" s="68"/>
      <c r="AA1406" s="68"/>
      <c r="AB1406" s="68"/>
      <c r="AC1406" s="68"/>
      <c r="AD1406" s="68"/>
      <c r="AE1406" s="68"/>
      <c r="AF1406" s="3"/>
      <c r="AG1406" s="3"/>
      <c r="AH1406" s="3"/>
      <c r="AI1406" s="3"/>
      <c r="AL1406" s="3"/>
      <c r="AM1406" s="3"/>
      <c r="AN1406" s="3"/>
      <c r="AO1406" s="3"/>
      <c r="AP1406" s="3"/>
      <c r="AR1406" s="3"/>
      <c r="AS1406" s="130"/>
      <c r="AW1406" s="3"/>
      <c r="AX1406" s="3"/>
      <c r="AY1406" s="3"/>
      <c r="AZ1406" s="3"/>
      <c r="BA1406" s="3"/>
      <c r="BB1406" s="3"/>
      <c r="BC1406" s="3"/>
    </row>
    <row r="1407" spans="1:55">
      <c r="A1407" s="205"/>
      <c r="D1407" s="8"/>
      <c r="E1407" s="8"/>
      <c r="F1407" s="8"/>
      <c r="G1407" s="8"/>
      <c r="H1407" s="8"/>
      <c r="I1407" s="8"/>
      <c r="J1407" s="8"/>
      <c r="K1407" s="9"/>
      <c r="L1407" s="8"/>
      <c r="M1407" s="8"/>
      <c r="N1407" s="8"/>
      <c r="O1407" s="8"/>
      <c r="P1407" s="8"/>
      <c r="Q1407" s="8"/>
      <c r="R1407" s="9"/>
      <c r="S1407" s="8"/>
      <c r="U1407" s="68"/>
      <c r="V1407" s="68"/>
      <c r="W1407" s="68"/>
      <c r="X1407" s="68"/>
      <c r="Y1407" s="68"/>
      <c r="Z1407" s="68"/>
      <c r="AA1407" s="68"/>
      <c r="AB1407" s="68"/>
      <c r="AC1407" s="68"/>
      <c r="AD1407" s="68"/>
      <c r="AE1407" s="68"/>
      <c r="AF1407" s="3"/>
      <c r="AG1407" s="3"/>
      <c r="AH1407" s="3"/>
      <c r="AI1407" s="3"/>
      <c r="AL1407" s="3"/>
      <c r="AM1407" s="3"/>
      <c r="AN1407" s="3"/>
      <c r="AO1407" s="3"/>
      <c r="AP1407" s="3"/>
      <c r="AR1407" s="3"/>
      <c r="AS1407" s="130"/>
      <c r="AW1407" s="3"/>
      <c r="AX1407" s="3"/>
      <c r="AY1407" s="3"/>
      <c r="AZ1407" s="3"/>
      <c r="BA1407" s="3"/>
      <c r="BB1407" s="3"/>
      <c r="BC1407" s="3"/>
    </row>
    <row r="1408" spans="1:55">
      <c r="A1408" s="205"/>
      <c r="D1408" s="8"/>
      <c r="E1408" s="8"/>
      <c r="F1408" s="8"/>
      <c r="G1408" s="8"/>
      <c r="H1408" s="8"/>
      <c r="I1408" s="8"/>
      <c r="J1408" s="8"/>
      <c r="K1408" s="9"/>
      <c r="L1408" s="8"/>
      <c r="M1408" s="8"/>
      <c r="N1408" s="8"/>
      <c r="O1408" s="8"/>
      <c r="P1408" s="8"/>
      <c r="Q1408" s="8"/>
      <c r="R1408" s="9"/>
      <c r="S1408" s="8"/>
      <c r="U1408" s="68"/>
      <c r="V1408" s="68"/>
      <c r="W1408" s="68"/>
      <c r="X1408" s="68"/>
      <c r="Y1408" s="68"/>
      <c r="Z1408" s="68"/>
      <c r="AA1408" s="68"/>
      <c r="AB1408" s="68"/>
      <c r="AC1408" s="68"/>
      <c r="AD1408" s="68"/>
      <c r="AE1408" s="68"/>
      <c r="AF1408" s="3"/>
      <c r="AG1408" s="3"/>
      <c r="AH1408" s="3"/>
      <c r="AI1408" s="3"/>
      <c r="AL1408" s="3"/>
      <c r="AM1408" s="3"/>
      <c r="AN1408" s="3"/>
      <c r="AO1408" s="3"/>
      <c r="AP1408" s="3"/>
      <c r="AR1408" s="3"/>
      <c r="AS1408" s="130"/>
      <c r="AW1408" s="3"/>
      <c r="AX1408" s="3"/>
      <c r="AY1408" s="3"/>
      <c r="AZ1408" s="3"/>
      <c r="BA1408" s="3"/>
      <c r="BB1408" s="3"/>
      <c r="BC1408" s="3"/>
    </row>
    <row r="1409" spans="1:55">
      <c r="A1409" s="205"/>
      <c r="D1409" s="8"/>
      <c r="E1409" s="8"/>
      <c r="F1409" s="8"/>
      <c r="G1409" s="8"/>
      <c r="H1409" s="8"/>
      <c r="I1409" s="8"/>
      <c r="J1409" s="8"/>
      <c r="K1409" s="9"/>
      <c r="L1409" s="8"/>
      <c r="M1409" s="8"/>
      <c r="N1409" s="8"/>
      <c r="O1409" s="8"/>
      <c r="P1409" s="8"/>
      <c r="Q1409" s="8"/>
      <c r="R1409" s="9"/>
      <c r="S1409" s="8"/>
      <c r="U1409" s="68"/>
      <c r="V1409" s="68"/>
      <c r="W1409" s="68"/>
      <c r="X1409" s="68"/>
      <c r="Y1409" s="68"/>
      <c r="Z1409" s="68"/>
      <c r="AA1409" s="68"/>
      <c r="AB1409" s="68"/>
      <c r="AC1409" s="68"/>
      <c r="AD1409" s="68"/>
      <c r="AE1409" s="68"/>
      <c r="AF1409" s="3"/>
      <c r="AG1409" s="3"/>
      <c r="AH1409" s="3"/>
      <c r="AI1409" s="3"/>
      <c r="AL1409" s="3"/>
      <c r="AM1409" s="3"/>
      <c r="AN1409" s="3"/>
      <c r="AO1409" s="3"/>
      <c r="AP1409" s="3"/>
      <c r="AR1409" s="3"/>
      <c r="AS1409" s="130"/>
      <c r="AW1409" s="3"/>
      <c r="AX1409" s="3"/>
      <c r="AY1409" s="3"/>
      <c r="AZ1409" s="3"/>
      <c r="BA1409" s="3"/>
      <c r="BB1409" s="3"/>
      <c r="BC1409" s="3"/>
    </row>
    <row r="1410" spans="1:55">
      <c r="A1410" s="205"/>
      <c r="D1410" s="8"/>
      <c r="E1410" s="8"/>
      <c r="F1410" s="8"/>
      <c r="G1410" s="8"/>
      <c r="H1410" s="8"/>
      <c r="I1410" s="8"/>
      <c r="J1410" s="8"/>
      <c r="K1410" s="9"/>
      <c r="L1410" s="8"/>
      <c r="M1410" s="8"/>
      <c r="N1410" s="8"/>
      <c r="O1410" s="8"/>
      <c r="P1410" s="8"/>
      <c r="Q1410" s="8"/>
      <c r="R1410" s="9"/>
      <c r="S1410" s="8"/>
      <c r="U1410" s="68"/>
      <c r="V1410" s="68"/>
      <c r="W1410" s="68"/>
      <c r="X1410" s="68"/>
      <c r="Y1410" s="68"/>
      <c r="Z1410" s="68"/>
      <c r="AA1410" s="68"/>
      <c r="AB1410" s="68"/>
      <c r="AC1410" s="68"/>
      <c r="AD1410" s="68"/>
      <c r="AE1410" s="68"/>
      <c r="AF1410" s="3"/>
      <c r="AG1410" s="3"/>
      <c r="AH1410" s="3"/>
      <c r="AI1410" s="3"/>
      <c r="AL1410" s="3"/>
      <c r="AM1410" s="3"/>
      <c r="AN1410" s="3"/>
      <c r="AO1410" s="3"/>
      <c r="AP1410" s="3"/>
      <c r="AR1410" s="3"/>
      <c r="AS1410" s="130"/>
      <c r="AW1410" s="3"/>
      <c r="AX1410" s="3"/>
      <c r="AY1410" s="3"/>
      <c r="AZ1410" s="3"/>
      <c r="BA1410" s="3"/>
      <c r="BB1410" s="3"/>
      <c r="BC1410" s="3"/>
    </row>
    <row r="1411" spans="1:55">
      <c r="A1411" s="205"/>
      <c r="D1411" s="8"/>
      <c r="E1411" s="8"/>
      <c r="F1411" s="8"/>
      <c r="G1411" s="8"/>
      <c r="H1411" s="8"/>
      <c r="I1411" s="8"/>
      <c r="J1411" s="8"/>
      <c r="K1411" s="9"/>
      <c r="L1411" s="8"/>
      <c r="M1411" s="8"/>
      <c r="N1411" s="8"/>
      <c r="O1411" s="8"/>
      <c r="P1411" s="8"/>
      <c r="Q1411" s="8"/>
      <c r="R1411" s="9"/>
      <c r="S1411" s="8"/>
      <c r="U1411" s="68"/>
      <c r="V1411" s="68"/>
      <c r="W1411" s="68"/>
      <c r="X1411" s="68"/>
      <c r="Y1411" s="68"/>
      <c r="Z1411" s="68"/>
      <c r="AA1411" s="68"/>
      <c r="AB1411" s="68"/>
      <c r="AC1411" s="68"/>
      <c r="AD1411" s="68"/>
      <c r="AE1411" s="68"/>
      <c r="AF1411" s="3"/>
      <c r="AG1411" s="3"/>
      <c r="AH1411" s="3"/>
      <c r="AI1411" s="3"/>
      <c r="AL1411" s="3"/>
      <c r="AM1411" s="3"/>
      <c r="AN1411" s="3"/>
      <c r="AO1411" s="3"/>
      <c r="AP1411" s="3"/>
      <c r="AR1411" s="3"/>
      <c r="AS1411" s="130"/>
      <c r="AW1411" s="3"/>
      <c r="AX1411" s="3"/>
      <c r="AY1411" s="3"/>
      <c r="AZ1411" s="3"/>
      <c r="BA1411" s="3"/>
      <c r="BB1411" s="3"/>
      <c r="BC1411" s="3"/>
    </row>
    <row r="1412" spans="1:55">
      <c r="A1412" s="205"/>
      <c r="D1412" s="8"/>
      <c r="E1412" s="8"/>
      <c r="F1412" s="8"/>
      <c r="G1412" s="8"/>
      <c r="H1412" s="8"/>
      <c r="I1412" s="8"/>
      <c r="J1412" s="8"/>
      <c r="K1412" s="9"/>
      <c r="L1412" s="8"/>
      <c r="M1412" s="8"/>
      <c r="N1412" s="8"/>
      <c r="O1412" s="8"/>
      <c r="P1412" s="8"/>
      <c r="Q1412" s="8"/>
      <c r="R1412" s="9"/>
      <c r="S1412" s="8"/>
      <c r="U1412" s="68"/>
      <c r="V1412" s="68"/>
      <c r="W1412" s="68"/>
      <c r="X1412" s="68"/>
      <c r="Y1412" s="68"/>
      <c r="Z1412" s="68"/>
      <c r="AA1412" s="68"/>
      <c r="AB1412" s="68"/>
      <c r="AC1412" s="68"/>
      <c r="AD1412" s="68"/>
      <c r="AE1412" s="68"/>
      <c r="AF1412" s="3"/>
      <c r="AG1412" s="3"/>
      <c r="AH1412" s="3"/>
      <c r="AI1412" s="3"/>
      <c r="AL1412" s="3"/>
      <c r="AM1412" s="3"/>
      <c r="AN1412" s="3"/>
      <c r="AO1412" s="3"/>
      <c r="AP1412" s="3"/>
      <c r="AR1412" s="3"/>
      <c r="AS1412" s="130"/>
      <c r="AW1412" s="3"/>
      <c r="AX1412" s="3"/>
      <c r="AY1412" s="3"/>
      <c r="AZ1412" s="3"/>
      <c r="BA1412" s="3"/>
      <c r="BB1412" s="3"/>
      <c r="BC1412" s="3"/>
    </row>
    <row r="1413" spans="1:55">
      <c r="A1413" s="205"/>
      <c r="D1413" s="8"/>
      <c r="E1413" s="8"/>
      <c r="F1413" s="8"/>
      <c r="G1413" s="8"/>
      <c r="H1413" s="8"/>
      <c r="I1413" s="8"/>
      <c r="J1413" s="8"/>
      <c r="K1413" s="9"/>
      <c r="L1413" s="8"/>
      <c r="M1413" s="8"/>
      <c r="N1413" s="8"/>
      <c r="O1413" s="8"/>
      <c r="P1413" s="8"/>
      <c r="Q1413" s="8"/>
      <c r="R1413" s="9"/>
      <c r="S1413" s="8"/>
      <c r="U1413" s="68"/>
      <c r="V1413" s="68"/>
      <c r="W1413" s="68"/>
      <c r="X1413" s="68"/>
      <c r="Y1413" s="68"/>
      <c r="Z1413" s="68"/>
      <c r="AA1413" s="68"/>
      <c r="AB1413" s="68"/>
      <c r="AC1413" s="68"/>
      <c r="AD1413" s="68"/>
      <c r="AE1413" s="68"/>
      <c r="AF1413" s="3"/>
      <c r="AG1413" s="3"/>
      <c r="AH1413" s="3"/>
      <c r="AI1413" s="3"/>
      <c r="AL1413" s="3"/>
      <c r="AM1413" s="3"/>
      <c r="AN1413" s="3"/>
      <c r="AO1413" s="3"/>
      <c r="AP1413" s="3"/>
      <c r="AR1413" s="3"/>
      <c r="AS1413" s="130"/>
      <c r="AW1413" s="3"/>
      <c r="AX1413" s="3"/>
      <c r="AY1413" s="3"/>
      <c r="AZ1413" s="3"/>
      <c r="BA1413" s="3"/>
      <c r="BB1413" s="3"/>
      <c r="BC1413" s="3"/>
    </row>
    <row r="1414" spans="1:55">
      <c r="A1414" s="205"/>
      <c r="D1414" s="8"/>
      <c r="E1414" s="8"/>
      <c r="F1414" s="8"/>
      <c r="G1414" s="8"/>
      <c r="H1414" s="8"/>
      <c r="I1414" s="8"/>
      <c r="J1414" s="8"/>
      <c r="K1414" s="9"/>
      <c r="L1414" s="8"/>
      <c r="M1414" s="8"/>
      <c r="N1414" s="8"/>
      <c r="O1414" s="8"/>
      <c r="P1414" s="8"/>
      <c r="Q1414" s="8"/>
      <c r="R1414" s="9"/>
      <c r="S1414" s="8"/>
      <c r="U1414" s="68"/>
      <c r="V1414" s="68"/>
      <c r="W1414" s="68"/>
      <c r="X1414" s="68"/>
      <c r="Y1414" s="68"/>
      <c r="Z1414" s="68"/>
      <c r="AA1414" s="68"/>
      <c r="AB1414" s="68"/>
      <c r="AC1414" s="68"/>
      <c r="AD1414" s="68"/>
      <c r="AE1414" s="68"/>
      <c r="AF1414" s="3"/>
      <c r="AG1414" s="3"/>
      <c r="AH1414" s="3"/>
      <c r="AI1414" s="3"/>
      <c r="AL1414" s="3"/>
      <c r="AM1414" s="3"/>
      <c r="AN1414" s="3"/>
      <c r="AO1414" s="3"/>
      <c r="AP1414" s="3"/>
      <c r="AR1414" s="3"/>
      <c r="AS1414" s="130"/>
      <c r="AW1414" s="3"/>
      <c r="AX1414" s="3"/>
      <c r="AY1414" s="3"/>
      <c r="AZ1414" s="3"/>
      <c r="BA1414" s="3"/>
      <c r="BB1414" s="3"/>
      <c r="BC1414" s="3"/>
    </row>
    <row r="1415" spans="1:55">
      <c r="A1415" s="205"/>
      <c r="D1415" s="8"/>
      <c r="E1415" s="8"/>
      <c r="F1415" s="8"/>
      <c r="G1415" s="8"/>
      <c r="H1415" s="8"/>
      <c r="I1415" s="8"/>
      <c r="J1415" s="8"/>
      <c r="K1415" s="9"/>
      <c r="L1415" s="8"/>
      <c r="M1415" s="8"/>
      <c r="N1415" s="8"/>
      <c r="O1415" s="8"/>
      <c r="P1415" s="8"/>
      <c r="Q1415" s="8"/>
      <c r="R1415" s="9"/>
      <c r="S1415" s="8"/>
      <c r="U1415" s="68"/>
      <c r="V1415" s="68"/>
      <c r="W1415" s="68"/>
      <c r="X1415" s="68"/>
      <c r="Y1415" s="68"/>
      <c r="Z1415" s="68"/>
      <c r="AA1415" s="68"/>
      <c r="AB1415" s="68"/>
      <c r="AC1415" s="68"/>
      <c r="AD1415" s="68"/>
      <c r="AE1415" s="68"/>
      <c r="AF1415" s="3"/>
      <c r="AG1415" s="3"/>
      <c r="AH1415" s="3"/>
      <c r="AI1415" s="3"/>
      <c r="AL1415" s="3"/>
      <c r="AM1415" s="3"/>
      <c r="AN1415" s="3"/>
      <c r="AO1415" s="3"/>
      <c r="AP1415" s="3"/>
      <c r="AR1415" s="3"/>
      <c r="AS1415" s="130"/>
      <c r="AW1415" s="3"/>
      <c r="AX1415" s="3"/>
      <c r="AY1415" s="3"/>
      <c r="AZ1415" s="3"/>
      <c r="BA1415" s="3"/>
      <c r="BB1415" s="3"/>
      <c r="BC1415" s="3"/>
    </row>
    <row r="1416" spans="1:55">
      <c r="A1416" s="205"/>
      <c r="D1416" s="8"/>
      <c r="E1416" s="8"/>
      <c r="F1416" s="8"/>
      <c r="G1416" s="8"/>
      <c r="H1416" s="8"/>
      <c r="I1416" s="8"/>
      <c r="J1416" s="8"/>
      <c r="K1416" s="9"/>
      <c r="L1416" s="8"/>
      <c r="M1416" s="8"/>
      <c r="N1416" s="8"/>
      <c r="O1416" s="8"/>
      <c r="P1416" s="8"/>
      <c r="Q1416" s="8"/>
      <c r="R1416" s="9"/>
      <c r="S1416" s="8"/>
      <c r="U1416" s="68"/>
      <c r="V1416" s="68"/>
      <c r="W1416" s="68"/>
      <c r="X1416" s="68"/>
      <c r="Y1416" s="68"/>
      <c r="Z1416" s="68"/>
      <c r="AA1416" s="68"/>
      <c r="AB1416" s="68"/>
      <c r="AC1416" s="68"/>
      <c r="AD1416" s="68"/>
      <c r="AE1416" s="68"/>
      <c r="AF1416" s="3"/>
      <c r="AG1416" s="3"/>
      <c r="AH1416" s="3"/>
      <c r="AI1416" s="3"/>
      <c r="AL1416" s="3"/>
      <c r="AM1416" s="3"/>
      <c r="AN1416" s="3"/>
      <c r="AO1416" s="3"/>
      <c r="AP1416" s="3"/>
      <c r="AR1416" s="3"/>
      <c r="AS1416" s="130"/>
      <c r="AW1416" s="3"/>
      <c r="AX1416" s="3"/>
      <c r="AY1416" s="3"/>
      <c r="AZ1416" s="3"/>
      <c r="BA1416" s="3"/>
      <c r="BB1416" s="3"/>
      <c r="BC1416" s="3"/>
    </row>
    <row r="1417" spans="1:55">
      <c r="A1417" s="205"/>
      <c r="D1417" s="8"/>
      <c r="E1417" s="8"/>
      <c r="F1417" s="8"/>
      <c r="G1417" s="8"/>
      <c r="H1417" s="8"/>
      <c r="I1417" s="8"/>
      <c r="J1417" s="8"/>
      <c r="K1417" s="9"/>
      <c r="L1417" s="8"/>
      <c r="M1417" s="8"/>
      <c r="N1417" s="8"/>
      <c r="O1417" s="8"/>
      <c r="P1417" s="8"/>
      <c r="Q1417" s="8"/>
      <c r="R1417" s="9"/>
      <c r="S1417" s="8"/>
      <c r="U1417" s="68"/>
      <c r="V1417" s="68"/>
      <c r="W1417" s="68"/>
      <c r="X1417" s="68"/>
      <c r="Y1417" s="68"/>
      <c r="Z1417" s="68"/>
      <c r="AA1417" s="68"/>
      <c r="AB1417" s="68"/>
      <c r="AC1417" s="68"/>
      <c r="AD1417" s="68"/>
      <c r="AE1417" s="68"/>
      <c r="AF1417" s="3"/>
      <c r="AG1417" s="3"/>
      <c r="AH1417" s="3"/>
      <c r="AI1417" s="3"/>
      <c r="AL1417" s="3"/>
      <c r="AM1417" s="3"/>
      <c r="AN1417" s="3"/>
      <c r="AO1417" s="3"/>
      <c r="AP1417" s="3"/>
      <c r="AR1417" s="3"/>
      <c r="AS1417" s="130"/>
      <c r="AW1417" s="3"/>
      <c r="AX1417" s="3"/>
      <c r="AY1417" s="3"/>
      <c r="AZ1417" s="3"/>
      <c r="BA1417" s="3"/>
      <c r="BB1417" s="3"/>
      <c r="BC1417" s="3"/>
    </row>
    <row r="1418" spans="1:55">
      <c r="A1418" s="205"/>
      <c r="D1418" s="8"/>
      <c r="E1418" s="8"/>
      <c r="F1418" s="8"/>
      <c r="G1418" s="8"/>
      <c r="H1418" s="8"/>
      <c r="I1418" s="8"/>
      <c r="J1418" s="8"/>
      <c r="K1418" s="9"/>
      <c r="L1418" s="8"/>
      <c r="M1418" s="8"/>
      <c r="N1418" s="8"/>
      <c r="O1418" s="8"/>
      <c r="P1418" s="8"/>
      <c r="Q1418" s="8"/>
      <c r="R1418" s="9"/>
      <c r="S1418" s="8"/>
      <c r="U1418" s="68"/>
      <c r="V1418" s="68"/>
      <c r="W1418" s="68"/>
      <c r="X1418" s="68"/>
      <c r="Y1418" s="68"/>
      <c r="Z1418" s="68"/>
      <c r="AA1418" s="68"/>
      <c r="AB1418" s="68"/>
      <c r="AC1418" s="68"/>
      <c r="AD1418" s="68"/>
      <c r="AE1418" s="68"/>
      <c r="AF1418" s="3"/>
      <c r="AG1418" s="3"/>
      <c r="AH1418" s="3"/>
      <c r="AI1418" s="3"/>
      <c r="AL1418" s="3"/>
      <c r="AM1418" s="3"/>
      <c r="AN1418" s="3"/>
      <c r="AO1418" s="3"/>
      <c r="AP1418" s="3"/>
      <c r="AR1418" s="3"/>
      <c r="AS1418" s="130"/>
      <c r="AW1418" s="3"/>
      <c r="AX1418" s="3"/>
      <c r="AY1418" s="3"/>
      <c r="AZ1418" s="3"/>
      <c r="BA1418" s="3"/>
      <c r="BB1418" s="3"/>
      <c r="BC1418" s="3"/>
    </row>
    <row r="1419" spans="1:55">
      <c r="A1419" s="205"/>
      <c r="D1419" s="8"/>
      <c r="E1419" s="8"/>
      <c r="F1419" s="8"/>
      <c r="G1419" s="8"/>
      <c r="H1419" s="8"/>
      <c r="I1419" s="8"/>
      <c r="J1419" s="8"/>
      <c r="K1419" s="9"/>
      <c r="L1419" s="8"/>
      <c r="M1419" s="8"/>
      <c r="N1419" s="8"/>
      <c r="O1419" s="8"/>
      <c r="P1419" s="8"/>
      <c r="Q1419" s="8"/>
      <c r="R1419" s="9"/>
      <c r="S1419" s="8"/>
      <c r="U1419" s="68"/>
      <c r="V1419" s="68"/>
      <c r="W1419" s="68"/>
      <c r="X1419" s="68"/>
      <c r="Y1419" s="68"/>
      <c r="Z1419" s="68"/>
      <c r="AA1419" s="68"/>
      <c r="AB1419" s="68"/>
      <c r="AC1419" s="68"/>
      <c r="AD1419" s="68"/>
      <c r="AE1419" s="68"/>
      <c r="AF1419" s="3"/>
      <c r="AG1419" s="3"/>
      <c r="AH1419" s="3"/>
      <c r="AI1419" s="3"/>
      <c r="AL1419" s="3"/>
      <c r="AM1419" s="3"/>
      <c r="AN1419" s="3"/>
      <c r="AO1419" s="3"/>
      <c r="AP1419" s="3"/>
      <c r="AR1419" s="3"/>
      <c r="AS1419" s="130"/>
      <c r="AW1419" s="3"/>
      <c r="AX1419" s="3"/>
      <c r="AY1419" s="3"/>
      <c r="AZ1419" s="3"/>
      <c r="BA1419" s="3"/>
      <c r="BB1419" s="3"/>
      <c r="BC1419" s="3"/>
    </row>
    <row r="1420" spans="1:55">
      <c r="A1420" s="205"/>
      <c r="D1420" s="8"/>
      <c r="E1420" s="8"/>
      <c r="F1420" s="8"/>
      <c r="G1420" s="8"/>
      <c r="H1420" s="8"/>
      <c r="I1420" s="8"/>
      <c r="J1420" s="8"/>
      <c r="K1420" s="9"/>
      <c r="L1420" s="8"/>
      <c r="M1420" s="8"/>
      <c r="N1420" s="8"/>
      <c r="O1420" s="8"/>
      <c r="P1420" s="8"/>
      <c r="Q1420" s="8"/>
      <c r="R1420" s="9"/>
      <c r="S1420" s="8"/>
      <c r="U1420" s="68"/>
      <c r="V1420" s="68"/>
      <c r="W1420" s="68"/>
      <c r="X1420" s="68"/>
      <c r="Y1420" s="68"/>
      <c r="Z1420" s="68"/>
      <c r="AA1420" s="68"/>
      <c r="AB1420" s="68"/>
      <c r="AC1420" s="68"/>
      <c r="AD1420" s="68"/>
      <c r="AE1420" s="68"/>
      <c r="AF1420" s="3"/>
      <c r="AG1420" s="3"/>
      <c r="AH1420" s="3"/>
      <c r="AI1420" s="3"/>
      <c r="AL1420" s="3"/>
      <c r="AM1420" s="3"/>
      <c r="AN1420" s="3"/>
      <c r="AO1420" s="3"/>
      <c r="AP1420" s="3"/>
      <c r="AR1420" s="3"/>
      <c r="AS1420" s="130"/>
      <c r="AW1420" s="3"/>
      <c r="AX1420" s="3"/>
      <c r="AY1420" s="3"/>
      <c r="AZ1420" s="3"/>
      <c r="BA1420" s="3"/>
      <c r="BB1420" s="3"/>
      <c r="BC1420" s="3"/>
    </row>
    <row r="1421" spans="1:55">
      <c r="A1421" s="205"/>
      <c r="D1421" s="8"/>
      <c r="E1421" s="8"/>
      <c r="F1421" s="8"/>
      <c r="G1421" s="8"/>
      <c r="H1421" s="8"/>
      <c r="I1421" s="8"/>
      <c r="J1421" s="8"/>
      <c r="K1421" s="9"/>
      <c r="L1421" s="8"/>
      <c r="M1421" s="8"/>
      <c r="N1421" s="8"/>
      <c r="O1421" s="8"/>
      <c r="P1421" s="8"/>
      <c r="Q1421" s="8"/>
      <c r="R1421" s="9"/>
      <c r="S1421" s="8"/>
      <c r="U1421" s="68"/>
      <c r="V1421" s="68"/>
      <c r="W1421" s="68"/>
      <c r="X1421" s="68"/>
      <c r="Y1421" s="68"/>
      <c r="Z1421" s="68"/>
      <c r="AA1421" s="68"/>
      <c r="AB1421" s="68"/>
      <c r="AC1421" s="68"/>
      <c r="AD1421" s="68"/>
      <c r="AE1421" s="68"/>
      <c r="AF1421" s="3"/>
      <c r="AG1421" s="3"/>
      <c r="AH1421" s="3"/>
      <c r="AI1421" s="3"/>
      <c r="AL1421" s="3"/>
      <c r="AM1421" s="3"/>
      <c r="AN1421" s="3"/>
      <c r="AO1421" s="3"/>
      <c r="AP1421" s="3"/>
      <c r="AR1421" s="3"/>
      <c r="AS1421" s="130"/>
      <c r="AW1421" s="3"/>
      <c r="AX1421" s="3"/>
      <c r="AY1421" s="3"/>
      <c r="AZ1421" s="3"/>
      <c r="BA1421" s="3"/>
      <c r="BB1421" s="3"/>
      <c r="BC1421" s="3"/>
    </row>
    <row r="1422" spans="1:55">
      <c r="A1422" s="205"/>
      <c r="D1422" s="8"/>
      <c r="E1422" s="8"/>
      <c r="F1422" s="8"/>
      <c r="G1422" s="8"/>
      <c r="H1422" s="8"/>
      <c r="I1422" s="8"/>
      <c r="J1422" s="8"/>
      <c r="K1422" s="9"/>
      <c r="L1422" s="8"/>
      <c r="M1422" s="8"/>
      <c r="N1422" s="8"/>
      <c r="O1422" s="8"/>
      <c r="P1422" s="8"/>
      <c r="Q1422" s="8"/>
      <c r="R1422" s="9"/>
      <c r="S1422" s="8"/>
      <c r="U1422" s="68"/>
      <c r="V1422" s="68"/>
      <c r="W1422" s="68"/>
      <c r="X1422" s="68"/>
      <c r="Y1422" s="68"/>
      <c r="Z1422" s="68"/>
      <c r="AA1422" s="68"/>
      <c r="AB1422" s="68"/>
      <c r="AC1422" s="68"/>
      <c r="AD1422" s="68"/>
      <c r="AE1422" s="68"/>
      <c r="AF1422" s="3"/>
      <c r="AG1422" s="3"/>
      <c r="AH1422" s="3"/>
      <c r="AI1422" s="3"/>
      <c r="AL1422" s="3"/>
      <c r="AM1422" s="3"/>
      <c r="AN1422" s="3"/>
      <c r="AO1422" s="3"/>
      <c r="AP1422" s="3"/>
      <c r="AR1422" s="3"/>
      <c r="AS1422" s="130"/>
      <c r="AW1422" s="3"/>
      <c r="AX1422" s="3"/>
      <c r="AY1422" s="3"/>
      <c r="AZ1422" s="3"/>
      <c r="BA1422" s="3"/>
      <c r="BB1422" s="3"/>
      <c r="BC1422" s="3"/>
    </row>
    <row r="1423" spans="1:55">
      <c r="A1423" s="205"/>
      <c r="D1423" s="8"/>
      <c r="E1423" s="8"/>
      <c r="F1423" s="8"/>
      <c r="G1423" s="8"/>
      <c r="H1423" s="8"/>
      <c r="I1423" s="8"/>
      <c r="J1423" s="8"/>
      <c r="K1423" s="9"/>
      <c r="L1423" s="8"/>
      <c r="M1423" s="8"/>
      <c r="N1423" s="8"/>
      <c r="O1423" s="8"/>
      <c r="P1423" s="8"/>
      <c r="Q1423" s="8"/>
      <c r="R1423" s="9"/>
      <c r="S1423" s="8"/>
      <c r="U1423" s="68"/>
      <c r="V1423" s="68"/>
      <c r="W1423" s="68"/>
      <c r="X1423" s="68"/>
      <c r="Y1423" s="68"/>
      <c r="Z1423" s="68"/>
      <c r="AA1423" s="68"/>
      <c r="AB1423" s="68"/>
      <c r="AC1423" s="68"/>
      <c r="AD1423" s="68"/>
      <c r="AE1423" s="68"/>
      <c r="AF1423" s="3"/>
      <c r="AG1423" s="3"/>
      <c r="AH1423" s="3"/>
      <c r="AI1423" s="3"/>
      <c r="AL1423" s="3"/>
      <c r="AM1423" s="3"/>
      <c r="AN1423" s="3"/>
      <c r="AO1423" s="3"/>
      <c r="AP1423" s="3"/>
      <c r="AR1423" s="3"/>
      <c r="AS1423" s="130"/>
      <c r="AW1423" s="3"/>
      <c r="AX1423" s="3"/>
      <c r="AY1423" s="3"/>
      <c r="AZ1423" s="3"/>
      <c r="BA1423" s="3"/>
      <c r="BB1423" s="3"/>
      <c r="BC1423" s="3"/>
    </row>
    <row r="1424" spans="1:55">
      <c r="A1424" s="205"/>
      <c r="D1424" s="8"/>
      <c r="E1424" s="8"/>
      <c r="F1424" s="8"/>
      <c r="G1424" s="8"/>
      <c r="H1424" s="8"/>
      <c r="I1424" s="8"/>
      <c r="J1424" s="8"/>
      <c r="K1424" s="9"/>
      <c r="L1424" s="8"/>
      <c r="M1424" s="8"/>
      <c r="N1424" s="8"/>
      <c r="O1424" s="8"/>
      <c r="P1424" s="8"/>
      <c r="Q1424" s="8"/>
      <c r="R1424" s="9"/>
      <c r="S1424" s="8"/>
      <c r="U1424" s="68"/>
      <c r="V1424" s="68"/>
      <c r="W1424" s="68"/>
      <c r="X1424" s="68"/>
      <c r="Y1424" s="68"/>
      <c r="Z1424" s="68"/>
      <c r="AA1424" s="68"/>
      <c r="AB1424" s="68"/>
      <c r="AC1424" s="68"/>
      <c r="AD1424" s="68"/>
      <c r="AE1424" s="68"/>
      <c r="AF1424" s="3"/>
      <c r="AG1424" s="3"/>
      <c r="AH1424" s="3"/>
      <c r="AI1424" s="3"/>
      <c r="AL1424" s="3"/>
      <c r="AM1424" s="3"/>
      <c r="AN1424" s="3"/>
      <c r="AO1424" s="3"/>
      <c r="AP1424" s="3"/>
      <c r="AR1424" s="3"/>
      <c r="AS1424" s="130"/>
      <c r="AW1424" s="3"/>
      <c r="AX1424" s="3"/>
      <c r="AY1424" s="3"/>
      <c r="AZ1424" s="3"/>
      <c r="BA1424" s="3"/>
      <c r="BB1424" s="3"/>
      <c r="BC1424" s="3"/>
    </row>
    <row r="1425" spans="1:55">
      <c r="A1425" s="205"/>
      <c r="D1425" s="8"/>
      <c r="E1425" s="8"/>
      <c r="F1425" s="8"/>
      <c r="G1425" s="8"/>
      <c r="H1425" s="8"/>
      <c r="I1425" s="8"/>
      <c r="J1425" s="8"/>
      <c r="K1425" s="9"/>
      <c r="L1425" s="8"/>
      <c r="M1425" s="8"/>
      <c r="N1425" s="8"/>
      <c r="O1425" s="8"/>
      <c r="P1425" s="8"/>
      <c r="Q1425" s="8"/>
      <c r="R1425" s="9"/>
      <c r="S1425" s="8"/>
      <c r="U1425" s="68"/>
      <c r="V1425" s="68"/>
      <c r="W1425" s="68"/>
      <c r="X1425" s="68"/>
      <c r="Y1425" s="68"/>
      <c r="Z1425" s="68"/>
      <c r="AA1425" s="68"/>
      <c r="AB1425" s="68"/>
      <c r="AC1425" s="68"/>
      <c r="AD1425" s="68"/>
      <c r="AE1425" s="68"/>
      <c r="AF1425" s="3"/>
      <c r="AG1425" s="3"/>
      <c r="AH1425" s="3"/>
      <c r="AI1425" s="3"/>
      <c r="AL1425" s="3"/>
      <c r="AM1425" s="3"/>
      <c r="AN1425" s="3"/>
      <c r="AO1425" s="3"/>
      <c r="AP1425" s="3"/>
      <c r="AR1425" s="3"/>
      <c r="AS1425" s="130"/>
      <c r="AW1425" s="3"/>
      <c r="AX1425" s="3"/>
      <c r="AY1425" s="3"/>
      <c r="AZ1425" s="3"/>
      <c r="BA1425" s="3"/>
      <c r="BB1425" s="3"/>
      <c r="BC1425" s="3"/>
    </row>
    <row r="1426" spans="1:55">
      <c r="A1426" s="205"/>
      <c r="D1426" s="8"/>
      <c r="E1426" s="8"/>
      <c r="F1426" s="8"/>
      <c r="G1426" s="8"/>
      <c r="H1426" s="8"/>
      <c r="I1426" s="8"/>
      <c r="J1426" s="8"/>
      <c r="K1426" s="9"/>
      <c r="L1426" s="8"/>
      <c r="M1426" s="8"/>
      <c r="N1426" s="8"/>
      <c r="O1426" s="8"/>
      <c r="P1426" s="8"/>
      <c r="Q1426" s="8"/>
      <c r="R1426" s="9"/>
      <c r="S1426" s="8"/>
      <c r="U1426" s="68"/>
      <c r="V1426" s="68"/>
      <c r="W1426" s="68"/>
      <c r="X1426" s="68"/>
      <c r="Y1426" s="68"/>
      <c r="Z1426" s="68"/>
      <c r="AA1426" s="68"/>
      <c r="AB1426" s="68"/>
      <c r="AC1426" s="68"/>
      <c r="AD1426" s="68"/>
      <c r="AE1426" s="68"/>
      <c r="AF1426" s="3"/>
      <c r="AG1426" s="3"/>
      <c r="AH1426" s="3"/>
      <c r="AI1426" s="3"/>
      <c r="AL1426" s="3"/>
      <c r="AM1426" s="3"/>
      <c r="AN1426" s="3"/>
      <c r="AO1426" s="3"/>
      <c r="AP1426" s="3"/>
      <c r="AR1426" s="3"/>
      <c r="AS1426" s="130"/>
      <c r="AW1426" s="3"/>
      <c r="AX1426" s="3"/>
      <c r="AY1426" s="3"/>
      <c r="AZ1426" s="3"/>
      <c r="BA1426" s="3"/>
      <c r="BB1426" s="3"/>
      <c r="BC1426" s="3"/>
    </row>
    <row r="1427" spans="1:55">
      <c r="A1427" s="205"/>
      <c r="D1427" s="8"/>
      <c r="E1427" s="8"/>
      <c r="F1427" s="8"/>
      <c r="G1427" s="8"/>
      <c r="H1427" s="8"/>
      <c r="I1427" s="8"/>
      <c r="J1427" s="8"/>
      <c r="K1427" s="9"/>
      <c r="L1427" s="8"/>
      <c r="M1427" s="8"/>
      <c r="N1427" s="8"/>
      <c r="O1427" s="8"/>
      <c r="P1427" s="8"/>
      <c r="Q1427" s="8"/>
      <c r="R1427" s="9"/>
      <c r="S1427" s="8"/>
      <c r="U1427" s="68"/>
      <c r="V1427" s="68"/>
      <c r="W1427" s="68"/>
      <c r="X1427" s="68"/>
      <c r="Y1427" s="68"/>
      <c r="Z1427" s="68"/>
      <c r="AA1427" s="68"/>
      <c r="AB1427" s="68"/>
      <c r="AC1427" s="68"/>
      <c r="AD1427" s="68"/>
      <c r="AE1427" s="68"/>
      <c r="AF1427" s="3"/>
      <c r="AG1427" s="3"/>
      <c r="AH1427" s="3"/>
      <c r="AI1427" s="3"/>
      <c r="AL1427" s="3"/>
      <c r="AM1427" s="3"/>
      <c r="AN1427" s="3"/>
      <c r="AO1427" s="3"/>
      <c r="AP1427" s="3"/>
      <c r="AR1427" s="3"/>
      <c r="AS1427" s="130"/>
      <c r="AW1427" s="3"/>
      <c r="AX1427" s="3"/>
      <c r="AY1427" s="3"/>
      <c r="AZ1427" s="3"/>
      <c r="BA1427" s="3"/>
      <c r="BB1427" s="3"/>
      <c r="BC1427" s="3"/>
    </row>
    <row r="1428" spans="1:55">
      <c r="A1428" s="205"/>
      <c r="D1428" s="8"/>
      <c r="E1428" s="8"/>
      <c r="F1428" s="8"/>
      <c r="G1428" s="8"/>
      <c r="H1428" s="8"/>
      <c r="I1428" s="8"/>
      <c r="J1428" s="8"/>
      <c r="K1428" s="9"/>
      <c r="L1428" s="8"/>
      <c r="M1428" s="8"/>
      <c r="N1428" s="8"/>
      <c r="O1428" s="8"/>
      <c r="P1428" s="8"/>
      <c r="Q1428" s="8"/>
      <c r="R1428" s="9"/>
      <c r="S1428" s="8"/>
      <c r="U1428" s="68"/>
      <c r="V1428" s="68"/>
      <c r="W1428" s="68"/>
      <c r="X1428" s="68"/>
      <c r="Y1428" s="68"/>
      <c r="Z1428" s="68"/>
      <c r="AA1428" s="68"/>
      <c r="AB1428" s="68"/>
      <c r="AC1428" s="68"/>
      <c r="AD1428" s="68"/>
      <c r="AE1428" s="68"/>
      <c r="AF1428" s="3"/>
      <c r="AG1428" s="3"/>
      <c r="AH1428" s="3"/>
      <c r="AI1428" s="3"/>
      <c r="AL1428" s="3"/>
      <c r="AM1428" s="3"/>
      <c r="AN1428" s="3"/>
      <c r="AO1428" s="3"/>
      <c r="AP1428" s="3"/>
      <c r="AR1428" s="3"/>
      <c r="AS1428" s="130"/>
      <c r="AW1428" s="3"/>
      <c r="AX1428" s="3"/>
      <c r="AY1428" s="3"/>
      <c r="AZ1428" s="3"/>
      <c r="BA1428" s="3"/>
      <c r="BB1428" s="3"/>
      <c r="BC1428" s="3"/>
    </row>
    <row r="1429" spans="1:55">
      <c r="A1429" s="205"/>
      <c r="D1429" s="8"/>
      <c r="E1429" s="8"/>
      <c r="F1429" s="8"/>
      <c r="G1429" s="8"/>
      <c r="H1429" s="8"/>
      <c r="I1429" s="8"/>
      <c r="J1429" s="8"/>
      <c r="K1429" s="9"/>
      <c r="L1429" s="8"/>
      <c r="M1429" s="8"/>
      <c r="N1429" s="8"/>
      <c r="O1429" s="8"/>
      <c r="P1429" s="8"/>
      <c r="Q1429" s="8"/>
      <c r="R1429" s="9"/>
      <c r="S1429" s="8"/>
      <c r="U1429" s="68"/>
      <c r="V1429" s="68"/>
      <c r="W1429" s="68"/>
      <c r="X1429" s="68"/>
      <c r="Y1429" s="68"/>
      <c r="Z1429" s="68"/>
      <c r="AA1429" s="68"/>
      <c r="AB1429" s="68"/>
      <c r="AC1429" s="68"/>
      <c r="AD1429" s="68"/>
      <c r="AE1429" s="68"/>
      <c r="AF1429" s="3"/>
      <c r="AG1429" s="3"/>
      <c r="AH1429" s="3"/>
      <c r="AI1429" s="3"/>
      <c r="AL1429" s="3"/>
      <c r="AM1429" s="3"/>
      <c r="AN1429" s="3"/>
      <c r="AO1429" s="3"/>
      <c r="AP1429" s="3"/>
      <c r="AR1429" s="3"/>
      <c r="AS1429" s="130"/>
      <c r="AW1429" s="3"/>
      <c r="AX1429" s="3"/>
      <c r="AY1429" s="3"/>
      <c r="AZ1429" s="3"/>
      <c r="BA1429" s="3"/>
      <c r="BB1429" s="3"/>
      <c r="BC1429" s="3"/>
    </row>
    <row r="1430" spans="1:55">
      <c r="A1430" s="205"/>
      <c r="D1430" s="8"/>
      <c r="E1430" s="8"/>
      <c r="F1430" s="8"/>
      <c r="G1430" s="8"/>
      <c r="H1430" s="8"/>
      <c r="I1430" s="8"/>
      <c r="J1430" s="8"/>
      <c r="K1430" s="9"/>
      <c r="L1430" s="8"/>
      <c r="M1430" s="8"/>
      <c r="N1430" s="8"/>
      <c r="O1430" s="8"/>
      <c r="P1430" s="8"/>
      <c r="Q1430" s="8"/>
      <c r="R1430" s="9"/>
      <c r="S1430" s="8"/>
      <c r="U1430" s="68"/>
      <c r="V1430" s="68"/>
      <c r="W1430" s="68"/>
      <c r="X1430" s="68"/>
      <c r="Y1430" s="68"/>
      <c r="Z1430" s="68"/>
      <c r="AA1430" s="68"/>
      <c r="AB1430" s="68"/>
      <c r="AC1430" s="68"/>
      <c r="AD1430" s="68"/>
      <c r="AE1430" s="68"/>
      <c r="AF1430" s="3"/>
      <c r="AG1430" s="3"/>
      <c r="AH1430" s="3"/>
      <c r="AI1430" s="3"/>
      <c r="AL1430" s="3"/>
      <c r="AM1430" s="3"/>
      <c r="AN1430" s="3"/>
      <c r="AO1430" s="3"/>
      <c r="AP1430" s="3"/>
      <c r="AR1430" s="3"/>
      <c r="AS1430" s="130"/>
      <c r="AW1430" s="3"/>
      <c r="AX1430" s="3"/>
      <c r="AY1430" s="3"/>
      <c r="AZ1430" s="3"/>
      <c r="BA1430" s="3"/>
      <c r="BB1430" s="3"/>
      <c r="BC1430" s="3"/>
    </row>
    <row r="1431" spans="1:55">
      <c r="A1431" s="205"/>
      <c r="D1431" s="8"/>
      <c r="E1431" s="8"/>
      <c r="F1431" s="8"/>
      <c r="G1431" s="8"/>
      <c r="H1431" s="8"/>
      <c r="I1431" s="8"/>
      <c r="J1431" s="8"/>
      <c r="K1431" s="9"/>
      <c r="L1431" s="8"/>
      <c r="M1431" s="8"/>
      <c r="N1431" s="8"/>
      <c r="O1431" s="8"/>
      <c r="P1431" s="8"/>
      <c r="Q1431" s="8"/>
      <c r="R1431" s="9"/>
      <c r="S1431" s="8"/>
      <c r="U1431" s="68"/>
      <c r="V1431" s="68"/>
      <c r="W1431" s="68"/>
      <c r="X1431" s="68"/>
      <c r="Y1431" s="68"/>
      <c r="Z1431" s="68"/>
      <c r="AA1431" s="68"/>
      <c r="AB1431" s="68"/>
      <c r="AC1431" s="68"/>
      <c r="AD1431" s="68"/>
      <c r="AE1431" s="68"/>
      <c r="AF1431" s="3"/>
      <c r="AG1431" s="3"/>
      <c r="AH1431" s="3"/>
      <c r="AI1431" s="3"/>
      <c r="AL1431" s="3"/>
      <c r="AM1431" s="3"/>
      <c r="AN1431" s="3"/>
      <c r="AO1431" s="3"/>
      <c r="AP1431" s="3"/>
      <c r="AR1431" s="3"/>
      <c r="AS1431" s="130"/>
      <c r="AW1431" s="3"/>
      <c r="AX1431" s="3"/>
      <c r="AY1431" s="3"/>
      <c r="AZ1431" s="3"/>
      <c r="BA1431" s="3"/>
      <c r="BB1431" s="3"/>
      <c r="BC1431" s="3"/>
    </row>
    <row r="1432" spans="1:55">
      <c r="A1432" s="205"/>
      <c r="D1432" s="8"/>
      <c r="E1432" s="8"/>
      <c r="F1432" s="8"/>
      <c r="G1432" s="8"/>
      <c r="H1432" s="8"/>
      <c r="I1432" s="8"/>
      <c r="J1432" s="8"/>
      <c r="K1432" s="9"/>
      <c r="L1432" s="8"/>
      <c r="M1432" s="8"/>
      <c r="N1432" s="8"/>
      <c r="O1432" s="8"/>
      <c r="P1432" s="8"/>
      <c r="Q1432" s="8"/>
      <c r="R1432" s="9"/>
      <c r="S1432" s="8"/>
      <c r="U1432" s="68"/>
      <c r="V1432" s="68"/>
      <c r="W1432" s="68"/>
      <c r="X1432" s="68"/>
      <c r="Y1432" s="68"/>
      <c r="Z1432" s="68"/>
      <c r="AA1432" s="68"/>
      <c r="AB1432" s="68"/>
      <c r="AC1432" s="68"/>
      <c r="AD1432" s="68"/>
      <c r="AE1432" s="68"/>
      <c r="AF1432" s="3"/>
      <c r="AG1432" s="3"/>
      <c r="AH1432" s="3"/>
      <c r="AI1432" s="3"/>
      <c r="AL1432" s="3"/>
      <c r="AM1432" s="3"/>
      <c r="AN1432" s="3"/>
      <c r="AO1432" s="3"/>
      <c r="AP1432" s="3"/>
      <c r="AR1432" s="3"/>
      <c r="AS1432" s="130"/>
      <c r="AW1432" s="3"/>
      <c r="AX1432" s="3"/>
      <c r="AY1432" s="3"/>
      <c r="AZ1432" s="3"/>
      <c r="BA1432" s="3"/>
      <c r="BB1432" s="3"/>
      <c r="BC1432" s="3"/>
    </row>
    <row r="1433" spans="1:55">
      <c r="A1433" s="205"/>
      <c r="D1433" s="8"/>
      <c r="E1433" s="8"/>
      <c r="F1433" s="8"/>
      <c r="G1433" s="8"/>
      <c r="H1433" s="8"/>
      <c r="I1433" s="8"/>
      <c r="J1433" s="8"/>
      <c r="K1433" s="9"/>
      <c r="L1433" s="8"/>
      <c r="M1433" s="8"/>
      <c r="N1433" s="8"/>
      <c r="O1433" s="8"/>
      <c r="P1433" s="8"/>
      <c r="Q1433" s="8"/>
      <c r="R1433" s="9"/>
      <c r="S1433" s="8"/>
      <c r="U1433" s="68"/>
      <c r="V1433" s="68"/>
      <c r="W1433" s="68"/>
      <c r="X1433" s="68"/>
      <c r="Y1433" s="68"/>
      <c r="Z1433" s="68"/>
      <c r="AA1433" s="68"/>
      <c r="AB1433" s="68"/>
      <c r="AC1433" s="68"/>
      <c r="AD1433" s="68"/>
      <c r="AE1433" s="68"/>
      <c r="AF1433" s="3"/>
      <c r="AG1433" s="3"/>
      <c r="AH1433" s="3"/>
      <c r="AI1433" s="3"/>
      <c r="AL1433" s="3"/>
      <c r="AM1433" s="3"/>
      <c r="AN1433" s="3"/>
      <c r="AO1433" s="3"/>
      <c r="AP1433" s="3"/>
      <c r="AR1433" s="3"/>
      <c r="AS1433" s="130"/>
      <c r="AW1433" s="3"/>
      <c r="AX1433" s="3"/>
      <c r="AY1433" s="3"/>
      <c r="AZ1433" s="3"/>
      <c r="BA1433" s="3"/>
      <c r="BB1433" s="3"/>
      <c r="BC1433" s="3"/>
    </row>
    <row r="1434" spans="1:55">
      <c r="A1434" s="205"/>
      <c r="D1434" s="8"/>
      <c r="E1434" s="8"/>
      <c r="F1434" s="8"/>
      <c r="G1434" s="8"/>
      <c r="H1434" s="8"/>
      <c r="I1434" s="8"/>
      <c r="J1434" s="8"/>
      <c r="K1434" s="9"/>
      <c r="L1434" s="8"/>
      <c r="M1434" s="8"/>
      <c r="N1434" s="8"/>
      <c r="O1434" s="8"/>
      <c r="P1434" s="8"/>
      <c r="Q1434" s="8"/>
      <c r="R1434" s="9"/>
      <c r="S1434" s="8"/>
      <c r="U1434" s="68"/>
      <c r="V1434" s="68"/>
      <c r="W1434" s="68"/>
      <c r="X1434" s="68"/>
      <c r="Y1434" s="68"/>
      <c r="Z1434" s="68"/>
      <c r="AA1434" s="68"/>
      <c r="AB1434" s="68"/>
      <c r="AC1434" s="68"/>
      <c r="AD1434" s="68"/>
      <c r="AE1434" s="68"/>
      <c r="AF1434" s="3"/>
      <c r="AG1434" s="3"/>
      <c r="AH1434" s="3"/>
      <c r="AI1434" s="3"/>
      <c r="AL1434" s="3"/>
      <c r="AM1434" s="3"/>
      <c r="AN1434" s="3"/>
      <c r="AO1434" s="3"/>
      <c r="AP1434" s="3"/>
      <c r="AR1434" s="3"/>
      <c r="AS1434" s="130"/>
      <c r="AW1434" s="3"/>
      <c r="AX1434" s="3"/>
      <c r="AY1434" s="3"/>
      <c r="AZ1434" s="3"/>
      <c r="BA1434" s="3"/>
      <c r="BB1434" s="3"/>
      <c r="BC1434" s="3"/>
    </row>
    <row r="1435" spans="1:55">
      <c r="A1435" s="205"/>
      <c r="D1435" s="8"/>
      <c r="E1435" s="8"/>
      <c r="F1435" s="8"/>
      <c r="G1435" s="8"/>
      <c r="H1435" s="8"/>
      <c r="I1435" s="8"/>
      <c r="J1435" s="8"/>
      <c r="K1435" s="9"/>
      <c r="L1435" s="8"/>
      <c r="M1435" s="8"/>
      <c r="N1435" s="8"/>
      <c r="O1435" s="8"/>
      <c r="P1435" s="8"/>
      <c r="Q1435" s="8"/>
      <c r="R1435" s="9"/>
      <c r="S1435" s="8"/>
      <c r="U1435" s="68"/>
      <c r="V1435" s="68"/>
      <c r="W1435" s="68"/>
      <c r="X1435" s="68"/>
      <c r="Y1435" s="68"/>
      <c r="Z1435" s="68"/>
      <c r="AA1435" s="68"/>
      <c r="AB1435" s="68"/>
      <c r="AC1435" s="68"/>
      <c r="AD1435" s="68"/>
      <c r="AE1435" s="68"/>
      <c r="AF1435" s="3"/>
      <c r="AG1435" s="3"/>
      <c r="AH1435" s="3"/>
      <c r="AI1435" s="3"/>
      <c r="AL1435" s="3"/>
      <c r="AM1435" s="3"/>
      <c r="AN1435" s="3"/>
      <c r="AO1435" s="3"/>
      <c r="AP1435" s="3"/>
      <c r="AR1435" s="3"/>
      <c r="AS1435" s="130"/>
      <c r="AW1435" s="3"/>
      <c r="AX1435" s="3"/>
      <c r="AY1435" s="3"/>
      <c r="AZ1435" s="3"/>
      <c r="BA1435" s="3"/>
      <c r="BB1435" s="3"/>
      <c r="BC1435" s="3"/>
    </row>
    <row r="1436" spans="1:55">
      <c r="A1436" s="205"/>
      <c r="D1436" s="8"/>
      <c r="E1436" s="8"/>
      <c r="F1436" s="8"/>
      <c r="G1436" s="8"/>
      <c r="H1436" s="8"/>
      <c r="I1436" s="8"/>
      <c r="J1436" s="8"/>
      <c r="K1436" s="9"/>
      <c r="L1436" s="8"/>
      <c r="M1436" s="8"/>
      <c r="N1436" s="8"/>
      <c r="O1436" s="8"/>
      <c r="P1436" s="8"/>
      <c r="Q1436" s="8"/>
      <c r="R1436" s="9"/>
      <c r="S1436" s="8"/>
      <c r="U1436" s="68"/>
      <c r="V1436" s="68"/>
      <c r="W1436" s="68"/>
      <c r="X1436" s="68"/>
      <c r="Y1436" s="68"/>
      <c r="Z1436" s="68"/>
      <c r="AA1436" s="68"/>
      <c r="AB1436" s="68"/>
      <c r="AC1436" s="68"/>
      <c r="AD1436" s="68"/>
      <c r="AE1436" s="68"/>
      <c r="AF1436" s="3"/>
      <c r="AG1436" s="3"/>
      <c r="AH1436" s="3"/>
      <c r="AI1436" s="3"/>
      <c r="AL1436" s="3"/>
      <c r="AM1436" s="3"/>
      <c r="AN1436" s="3"/>
      <c r="AO1436" s="3"/>
      <c r="AP1436" s="3"/>
      <c r="AR1436" s="3"/>
      <c r="AS1436" s="130"/>
      <c r="AW1436" s="3"/>
      <c r="AX1436" s="3"/>
      <c r="AY1436" s="3"/>
      <c r="AZ1436" s="3"/>
      <c r="BA1436" s="3"/>
      <c r="BB1436" s="3"/>
      <c r="BC1436" s="3"/>
    </row>
    <row r="1437" spans="1:55">
      <c r="A1437" s="205"/>
      <c r="D1437" s="8"/>
      <c r="E1437" s="8"/>
      <c r="F1437" s="8"/>
      <c r="G1437" s="8"/>
      <c r="H1437" s="8"/>
      <c r="I1437" s="8"/>
      <c r="J1437" s="8"/>
      <c r="K1437" s="9"/>
      <c r="L1437" s="8"/>
      <c r="M1437" s="8"/>
      <c r="N1437" s="8"/>
      <c r="O1437" s="8"/>
      <c r="P1437" s="8"/>
      <c r="Q1437" s="8"/>
      <c r="R1437" s="9"/>
      <c r="S1437" s="8"/>
      <c r="U1437" s="68"/>
      <c r="V1437" s="68"/>
      <c r="W1437" s="68"/>
      <c r="X1437" s="68"/>
      <c r="Y1437" s="68"/>
      <c r="Z1437" s="68"/>
      <c r="AA1437" s="68"/>
      <c r="AB1437" s="68"/>
      <c r="AC1437" s="68"/>
      <c r="AD1437" s="68"/>
      <c r="AE1437" s="68"/>
      <c r="AF1437" s="3"/>
      <c r="AG1437" s="3"/>
      <c r="AH1437" s="3"/>
      <c r="AI1437" s="3"/>
      <c r="AL1437" s="3"/>
      <c r="AM1437" s="3"/>
      <c r="AN1437" s="3"/>
      <c r="AO1437" s="3"/>
      <c r="AP1437" s="3"/>
      <c r="AR1437" s="3"/>
      <c r="AS1437" s="130"/>
      <c r="AW1437" s="3"/>
      <c r="AX1437" s="3"/>
      <c r="AY1437" s="3"/>
      <c r="AZ1437" s="3"/>
      <c r="BA1437" s="3"/>
      <c r="BB1437" s="3"/>
      <c r="BC1437" s="3"/>
    </row>
    <row r="1438" spans="1:55">
      <c r="A1438" s="205"/>
      <c r="D1438" s="8"/>
      <c r="E1438" s="8"/>
      <c r="F1438" s="8"/>
      <c r="G1438" s="8"/>
      <c r="H1438" s="8"/>
      <c r="I1438" s="8"/>
      <c r="J1438" s="8"/>
      <c r="K1438" s="9"/>
      <c r="L1438" s="8"/>
      <c r="M1438" s="8"/>
      <c r="N1438" s="8"/>
      <c r="O1438" s="8"/>
      <c r="P1438" s="8"/>
      <c r="Q1438" s="8"/>
      <c r="R1438" s="9"/>
      <c r="S1438" s="8"/>
      <c r="U1438" s="68"/>
      <c r="V1438" s="68"/>
      <c r="W1438" s="68"/>
      <c r="X1438" s="68"/>
      <c r="Y1438" s="68"/>
      <c r="Z1438" s="68"/>
      <c r="AA1438" s="68"/>
      <c r="AB1438" s="68"/>
      <c r="AC1438" s="68"/>
      <c r="AD1438" s="68"/>
      <c r="AE1438" s="68"/>
      <c r="AF1438" s="3"/>
      <c r="AG1438" s="3"/>
      <c r="AH1438" s="3"/>
      <c r="AI1438" s="3"/>
      <c r="AL1438" s="3"/>
      <c r="AM1438" s="3"/>
      <c r="AN1438" s="3"/>
      <c r="AO1438" s="3"/>
      <c r="AP1438" s="3"/>
      <c r="AR1438" s="3"/>
      <c r="AS1438" s="130"/>
      <c r="AW1438" s="3"/>
      <c r="AX1438" s="3"/>
      <c r="AY1438" s="3"/>
      <c r="AZ1438" s="3"/>
      <c r="BA1438" s="3"/>
      <c r="BB1438" s="3"/>
      <c r="BC1438" s="3"/>
    </row>
    <row r="1439" spans="1:55">
      <c r="A1439" s="205"/>
      <c r="D1439" s="8"/>
      <c r="E1439" s="8"/>
      <c r="F1439" s="8"/>
      <c r="G1439" s="8"/>
      <c r="H1439" s="8"/>
      <c r="I1439" s="8"/>
      <c r="J1439" s="8"/>
      <c r="K1439" s="9"/>
      <c r="L1439" s="8"/>
      <c r="M1439" s="8"/>
      <c r="N1439" s="8"/>
      <c r="O1439" s="8"/>
      <c r="P1439" s="8"/>
      <c r="Q1439" s="8"/>
      <c r="R1439" s="9"/>
      <c r="S1439" s="8"/>
      <c r="U1439" s="68"/>
      <c r="V1439" s="68"/>
      <c r="W1439" s="68"/>
      <c r="X1439" s="68"/>
      <c r="Y1439" s="68"/>
      <c r="Z1439" s="68"/>
      <c r="AA1439" s="68"/>
      <c r="AB1439" s="68"/>
      <c r="AC1439" s="68"/>
      <c r="AD1439" s="68"/>
      <c r="AE1439" s="68"/>
      <c r="AF1439" s="3"/>
      <c r="AG1439" s="3"/>
      <c r="AH1439" s="3"/>
      <c r="AI1439" s="3"/>
      <c r="AL1439" s="3"/>
      <c r="AM1439" s="3"/>
      <c r="AN1439" s="3"/>
      <c r="AO1439" s="3"/>
      <c r="AP1439" s="3"/>
      <c r="AR1439" s="3"/>
      <c r="AS1439" s="130"/>
      <c r="AW1439" s="3"/>
      <c r="AX1439" s="3"/>
      <c r="AY1439" s="3"/>
      <c r="AZ1439" s="3"/>
      <c r="BA1439" s="3"/>
      <c r="BB1439" s="3"/>
      <c r="BC1439" s="3"/>
    </row>
    <row r="1440" spans="1:55">
      <c r="A1440" s="205"/>
      <c r="D1440" s="8"/>
      <c r="E1440" s="8"/>
      <c r="F1440" s="8"/>
      <c r="G1440" s="8"/>
      <c r="H1440" s="8"/>
      <c r="I1440" s="8"/>
      <c r="J1440" s="8"/>
      <c r="K1440" s="9"/>
      <c r="L1440" s="8"/>
      <c r="M1440" s="8"/>
      <c r="N1440" s="8"/>
      <c r="O1440" s="8"/>
      <c r="P1440" s="8"/>
      <c r="Q1440" s="8"/>
      <c r="R1440" s="9"/>
      <c r="S1440" s="8"/>
      <c r="U1440" s="68"/>
      <c r="V1440" s="68"/>
      <c r="W1440" s="68"/>
      <c r="X1440" s="68"/>
      <c r="Y1440" s="68"/>
      <c r="Z1440" s="68"/>
      <c r="AA1440" s="68"/>
      <c r="AB1440" s="68"/>
      <c r="AC1440" s="68"/>
      <c r="AD1440" s="68"/>
      <c r="AE1440" s="68"/>
      <c r="AF1440" s="3"/>
      <c r="AG1440" s="3"/>
      <c r="AH1440" s="3"/>
      <c r="AI1440" s="3"/>
      <c r="AL1440" s="3"/>
      <c r="AM1440" s="3"/>
      <c r="AN1440" s="3"/>
      <c r="AO1440" s="3"/>
      <c r="AP1440" s="3"/>
      <c r="AR1440" s="3"/>
      <c r="AS1440" s="130"/>
      <c r="AW1440" s="3"/>
      <c r="AX1440" s="3"/>
      <c r="AY1440" s="3"/>
      <c r="AZ1440" s="3"/>
      <c r="BA1440" s="3"/>
      <c r="BB1440" s="3"/>
      <c r="BC1440" s="3"/>
    </row>
    <row r="1441" spans="1:55">
      <c r="A1441" s="205"/>
      <c r="D1441" s="8"/>
      <c r="E1441" s="8"/>
      <c r="F1441" s="8"/>
      <c r="G1441" s="8"/>
      <c r="H1441" s="8"/>
      <c r="I1441" s="8"/>
      <c r="J1441" s="8"/>
      <c r="K1441" s="9"/>
      <c r="L1441" s="8"/>
      <c r="M1441" s="8"/>
      <c r="N1441" s="8"/>
      <c r="O1441" s="8"/>
      <c r="P1441" s="8"/>
      <c r="Q1441" s="8"/>
      <c r="R1441" s="9"/>
      <c r="S1441" s="8"/>
      <c r="U1441" s="68"/>
      <c r="V1441" s="68"/>
      <c r="W1441" s="68"/>
      <c r="X1441" s="68"/>
      <c r="Y1441" s="68"/>
      <c r="Z1441" s="68"/>
      <c r="AA1441" s="68"/>
      <c r="AB1441" s="68"/>
      <c r="AC1441" s="68"/>
      <c r="AD1441" s="68"/>
      <c r="AE1441" s="68"/>
      <c r="AF1441" s="3"/>
      <c r="AG1441" s="3"/>
      <c r="AH1441" s="3"/>
      <c r="AI1441" s="3"/>
      <c r="AL1441" s="3"/>
      <c r="AM1441" s="3"/>
      <c r="AN1441" s="3"/>
      <c r="AO1441" s="3"/>
      <c r="AP1441" s="3"/>
      <c r="AR1441" s="3"/>
      <c r="AS1441" s="130"/>
      <c r="AW1441" s="3"/>
      <c r="AX1441" s="3"/>
      <c r="AY1441" s="3"/>
      <c r="AZ1441" s="3"/>
      <c r="BA1441" s="3"/>
      <c r="BB1441" s="3"/>
      <c r="BC1441" s="3"/>
    </row>
    <row r="1442" spans="1:55">
      <c r="A1442" s="205"/>
      <c r="D1442" s="8"/>
      <c r="E1442" s="8"/>
      <c r="F1442" s="8"/>
      <c r="G1442" s="8"/>
      <c r="H1442" s="8"/>
      <c r="I1442" s="8"/>
      <c r="J1442" s="8"/>
      <c r="K1442" s="9"/>
      <c r="L1442" s="8"/>
      <c r="M1442" s="8"/>
      <c r="N1442" s="8"/>
      <c r="O1442" s="8"/>
      <c r="P1442" s="8"/>
      <c r="Q1442" s="8"/>
      <c r="R1442" s="9"/>
      <c r="S1442" s="8"/>
      <c r="U1442" s="68"/>
      <c r="V1442" s="68"/>
      <c r="W1442" s="68"/>
      <c r="X1442" s="68"/>
      <c r="Y1442" s="68"/>
      <c r="Z1442" s="68"/>
      <c r="AA1442" s="68"/>
      <c r="AB1442" s="68"/>
      <c r="AC1442" s="68"/>
      <c r="AD1442" s="68"/>
      <c r="AE1442" s="68"/>
      <c r="AF1442" s="3"/>
      <c r="AG1442" s="3"/>
      <c r="AH1442" s="3"/>
      <c r="AI1442" s="3"/>
      <c r="AL1442" s="3"/>
      <c r="AM1442" s="3"/>
      <c r="AN1442" s="3"/>
      <c r="AO1442" s="3"/>
      <c r="AP1442" s="3"/>
      <c r="AR1442" s="3"/>
      <c r="AS1442" s="130"/>
      <c r="AW1442" s="3"/>
      <c r="AX1442" s="3"/>
      <c r="AY1442" s="3"/>
      <c r="AZ1442" s="3"/>
      <c r="BA1442" s="3"/>
      <c r="BB1442" s="3"/>
      <c r="BC1442" s="3"/>
    </row>
    <row r="1443" spans="1:55">
      <c r="A1443" s="205"/>
      <c r="D1443" s="8"/>
      <c r="E1443" s="8"/>
      <c r="F1443" s="8"/>
      <c r="G1443" s="8"/>
      <c r="H1443" s="8"/>
      <c r="I1443" s="8"/>
      <c r="J1443" s="8"/>
      <c r="K1443" s="9"/>
      <c r="L1443" s="8"/>
      <c r="M1443" s="8"/>
      <c r="N1443" s="8"/>
      <c r="O1443" s="8"/>
      <c r="P1443" s="8"/>
      <c r="Q1443" s="8"/>
      <c r="R1443" s="9"/>
      <c r="S1443" s="8"/>
      <c r="U1443" s="68"/>
      <c r="V1443" s="68"/>
      <c r="W1443" s="68"/>
      <c r="X1443" s="68"/>
      <c r="Y1443" s="68"/>
      <c r="Z1443" s="68"/>
      <c r="AA1443" s="68"/>
      <c r="AB1443" s="68"/>
      <c r="AC1443" s="68"/>
      <c r="AD1443" s="68"/>
      <c r="AE1443" s="68"/>
      <c r="AF1443" s="3"/>
      <c r="AG1443" s="3"/>
      <c r="AH1443" s="3"/>
      <c r="AI1443" s="3"/>
      <c r="AL1443" s="3"/>
      <c r="AM1443" s="3"/>
      <c r="AN1443" s="3"/>
      <c r="AO1443" s="3"/>
      <c r="AP1443" s="3"/>
      <c r="AR1443" s="3"/>
      <c r="AS1443" s="130"/>
      <c r="AW1443" s="3"/>
      <c r="AX1443" s="3"/>
      <c r="AY1443" s="3"/>
      <c r="AZ1443" s="3"/>
      <c r="BA1443" s="3"/>
      <c r="BB1443" s="3"/>
      <c r="BC1443" s="3"/>
    </row>
    <row r="1444" spans="1:55">
      <c r="A1444" s="205"/>
      <c r="D1444" s="8"/>
      <c r="E1444" s="8"/>
      <c r="F1444" s="8"/>
      <c r="G1444" s="8"/>
      <c r="H1444" s="8"/>
      <c r="I1444" s="8"/>
      <c r="J1444" s="8"/>
      <c r="K1444" s="9"/>
      <c r="L1444" s="8"/>
      <c r="M1444" s="8"/>
      <c r="N1444" s="8"/>
      <c r="O1444" s="8"/>
      <c r="P1444" s="8"/>
      <c r="Q1444" s="8"/>
      <c r="R1444" s="9"/>
      <c r="S1444" s="8"/>
      <c r="U1444" s="68"/>
      <c r="V1444" s="68"/>
      <c r="W1444" s="68"/>
      <c r="X1444" s="68"/>
      <c r="Y1444" s="68"/>
      <c r="Z1444" s="68"/>
      <c r="AA1444" s="68"/>
      <c r="AB1444" s="68"/>
      <c r="AC1444" s="68"/>
      <c r="AD1444" s="68"/>
      <c r="AE1444" s="68"/>
      <c r="AF1444" s="3"/>
      <c r="AG1444" s="3"/>
      <c r="AH1444" s="3"/>
      <c r="AI1444" s="3"/>
      <c r="AL1444" s="3"/>
      <c r="AM1444" s="3"/>
      <c r="AN1444" s="3"/>
      <c r="AO1444" s="3"/>
      <c r="AP1444" s="3"/>
      <c r="AR1444" s="3"/>
      <c r="AS1444" s="130"/>
      <c r="AW1444" s="3"/>
      <c r="AX1444" s="3"/>
      <c r="AY1444" s="3"/>
      <c r="AZ1444" s="3"/>
      <c r="BA1444" s="3"/>
      <c r="BB1444" s="3"/>
      <c r="BC1444" s="3"/>
    </row>
    <row r="1445" spans="1:55">
      <c r="A1445" s="205"/>
      <c r="D1445" s="8"/>
      <c r="E1445" s="8"/>
      <c r="F1445" s="8"/>
      <c r="G1445" s="8"/>
      <c r="H1445" s="8"/>
      <c r="I1445" s="8"/>
      <c r="J1445" s="8"/>
      <c r="K1445" s="9"/>
      <c r="L1445" s="8"/>
      <c r="M1445" s="8"/>
      <c r="N1445" s="8"/>
      <c r="O1445" s="8"/>
      <c r="P1445" s="8"/>
      <c r="Q1445" s="8"/>
      <c r="R1445" s="9"/>
      <c r="S1445" s="8"/>
      <c r="U1445" s="68"/>
      <c r="V1445" s="68"/>
      <c r="W1445" s="68"/>
      <c r="X1445" s="68"/>
      <c r="Y1445" s="68"/>
      <c r="Z1445" s="68"/>
      <c r="AA1445" s="68"/>
      <c r="AB1445" s="68"/>
      <c r="AC1445" s="68"/>
      <c r="AD1445" s="68"/>
      <c r="AE1445" s="68"/>
      <c r="AF1445" s="3"/>
      <c r="AG1445" s="3"/>
      <c r="AH1445" s="3"/>
      <c r="AI1445" s="3"/>
      <c r="AL1445" s="3"/>
      <c r="AM1445" s="3"/>
      <c r="AN1445" s="3"/>
      <c r="AO1445" s="3"/>
      <c r="AP1445" s="3"/>
      <c r="AR1445" s="3"/>
      <c r="AS1445" s="130"/>
      <c r="AW1445" s="3"/>
      <c r="AX1445" s="3"/>
      <c r="AY1445" s="3"/>
      <c r="AZ1445" s="3"/>
      <c r="BA1445" s="3"/>
      <c r="BB1445" s="3"/>
      <c r="BC1445" s="3"/>
    </row>
    <row r="1446" spans="1:55">
      <c r="A1446" s="205"/>
      <c r="D1446" s="8"/>
      <c r="E1446" s="8"/>
      <c r="F1446" s="8"/>
      <c r="G1446" s="8"/>
      <c r="H1446" s="8"/>
      <c r="I1446" s="8"/>
      <c r="J1446" s="8"/>
      <c r="K1446" s="9"/>
      <c r="L1446" s="8"/>
      <c r="M1446" s="8"/>
      <c r="N1446" s="8"/>
      <c r="O1446" s="8"/>
      <c r="P1446" s="8"/>
      <c r="Q1446" s="8"/>
      <c r="R1446" s="9"/>
      <c r="S1446" s="8"/>
      <c r="U1446" s="68"/>
      <c r="V1446" s="68"/>
      <c r="W1446" s="68"/>
      <c r="X1446" s="68"/>
      <c r="Y1446" s="68"/>
      <c r="Z1446" s="68"/>
      <c r="AA1446" s="68"/>
      <c r="AB1446" s="68"/>
      <c r="AC1446" s="68"/>
      <c r="AD1446" s="68"/>
      <c r="AE1446" s="68"/>
      <c r="AF1446" s="3"/>
      <c r="AG1446" s="3"/>
      <c r="AH1446" s="3"/>
      <c r="AI1446" s="3"/>
      <c r="AL1446" s="3"/>
      <c r="AM1446" s="3"/>
      <c r="AN1446" s="3"/>
      <c r="AO1446" s="3"/>
      <c r="AP1446" s="3"/>
      <c r="AR1446" s="3"/>
      <c r="AS1446" s="130"/>
      <c r="AW1446" s="3"/>
      <c r="AX1446" s="3"/>
      <c r="AY1446" s="3"/>
      <c r="AZ1446" s="3"/>
      <c r="BA1446" s="3"/>
      <c r="BB1446" s="3"/>
      <c r="BC1446" s="3"/>
    </row>
    <row r="1447" spans="1:55">
      <c r="A1447" s="205"/>
      <c r="D1447" s="8"/>
      <c r="E1447" s="8"/>
      <c r="F1447" s="8"/>
      <c r="G1447" s="8"/>
      <c r="H1447" s="8"/>
      <c r="I1447" s="8"/>
      <c r="J1447" s="8"/>
      <c r="K1447" s="9"/>
      <c r="L1447" s="8"/>
      <c r="M1447" s="8"/>
      <c r="N1447" s="8"/>
      <c r="O1447" s="8"/>
      <c r="P1447" s="8"/>
      <c r="Q1447" s="8"/>
      <c r="R1447" s="9"/>
      <c r="S1447" s="8"/>
      <c r="U1447" s="68"/>
      <c r="V1447" s="68"/>
      <c r="W1447" s="68"/>
      <c r="X1447" s="68"/>
      <c r="Y1447" s="68"/>
      <c r="Z1447" s="68"/>
      <c r="AA1447" s="68"/>
      <c r="AB1447" s="68"/>
      <c r="AC1447" s="68"/>
      <c r="AD1447" s="68"/>
      <c r="AE1447" s="68"/>
      <c r="AF1447" s="3"/>
      <c r="AG1447" s="3"/>
      <c r="AH1447" s="3"/>
      <c r="AI1447" s="3"/>
      <c r="AL1447" s="3"/>
      <c r="AM1447" s="3"/>
      <c r="AN1447" s="3"/>
      <c r="AO1447" s="3"/>
      <c r="AP1447" s="3"/>
      <c r="AR1447" s="3"/>
      <c r="AS1447" s="130"/>
      <c r="AW1447" s="3"/>
      <c r="AX1447" s="3"/>
      <c r="AY1447" s="3"/>
      <c r="AZ1447" s="3"/>
      <c r="BA1447" s="3"/>
      <c r="BB1447" s="3"/>
      <c r="BC1447" s="3"/>
    </row>
    <row r="1448" spans="1:55">
      <c r="A1448" s="205"/>
      <c r="D1448" s="8"/>
      <c r="E1448" s="8"/>
      <c r="F1448" s="8"/>
      <c r="G1448" s="8"/>
      <c r="H1448" s="8"/>
      <c r="I1448" s="8"/>
      <c r="J1448" s="8"/>
      <c r="K1448" s="9"/>
      <c r="L1448" s="8"/>
      <c r="M1448" s="8"/>
      <c r="N1448" s="8"/>
      <c r="O1448" s="8"/>
      <c r="P1448" s="8"/>
      <c r="Q1448" s="8"/>
      <c r="R1448" s="9"/>
      <c r="S1448" s="8"/>
      <c r="U1448" s="68"/>
      <c r="V1448" s="68"/>
      <c r="W1448" s="68"/>
      <c r="X1448" s="68"/>
      <c r="Y1448" s="68"/>
      <c r="Z1448" s="68"/>
      <c r="AA1448" s="68"/>
      <c r="AB1448" s="68"/>
      <c r="AC1448" s="68"/>
      <c r="AD1448" s="68"/>
      <c r="AE1448" s="68"/>
      <c r="AF1448" s="3"/>
      <c r="AG1448" s="3"/>
      <c r="AH1448" s="3"/>
      <c r="AI1448" s="3"/>
      <c r="AL1448" s="3"/>
      <c r="AM1448" s="3"/>
      <c r="AN1448" s="3"/>
      <c r="AO1448" s="3"/>
      <c r="AP1448" s="3"/>
      <c r="AR1448" s="3"/>
      <c r="AS1448" s="130"/>
      <c r="AW1448" s="3"/>
      <c r="AX1448" s="3"/>
      <c r="AY1448" s="3"/>
      <c r="AZ1448" s="3"/>
      <c r="BA1448" s="3"/>
      <c r="BB1448" s="3"/>
      <c r="BC1448" s="3"/>
    </row>
    <row r="1449" spans="1:55">
      <c r="A1449" s="205"/>
      <c r="D1449" s="8"/>
      <c r="E1449" s="8"/>
      <c r="F1449" s="8"/>
      <c r="G1449" s="8"/>
      <c r="H1449" s="8"/>
      <c r="I1449" s="8"/>
      <c r="J1449" s="8"/>
      <c r="K1449" s="9"/>
      <c r="L1449" s="8"/>
      <c r="M1449" s="8"/>
      <c r="N1449" s="8"/>
      <c r="O1449" s="8"/>
      <c r="P1449" s="8"/>
      <c r="Q1449" s="8"/>
      <c r="R1449" s="9"/>
      <c r="S1449" s="8"/>
      <c r="U1449" s="68"/>
      <c r="V1449" s="68"/>
      <c r="W1449" s="68"/>
      <c r="X1449" s="68"/>
      <c r="Y1449" s="68"/>
      <c r="Z1449" s="68"/>
      <c r="AA1449" s="68"/>
      <c r="AB1449" s="68"/>
      <c r="AC1449" s="68"/>
      <c r="AD1449" s="68"/>
      <c r="AE1449" s="68"/>
      <c r="AF1449" s="3"/>
      <c r="AG1449" s="3"/>
      <c r="AH1449" s="3"/>
      <c r="AI1449" s="3"/>
      <c r="AL1449" s="3"/>
      <c r="AM1449" s="3"/>
      <c r="AN1449" s="3"/>
      <c r="AO1449" s="3"/>
      <c r="AP1449" s="3"/>
      <c r="AR1449" s="3"/>
      <c r="AS1449" s="130"/>
      <c r="AW1449" s="3"/>
      <c r="AX1449" s="3"/>
      <c r="AY1449" s="3"/>
      <c r="AZ1449" s="3"/>
      <c r="BA1449" s="3"/>
      <c r="BB1449" s="3"/>
      <c r="BC1449" s="3"/>
    </row>
    <row r="1450" spans="1:55">
      <c r="A1450" s="205"/>
      <c r="D1450" s="8"/>
      <c r="E1450" s="8"/>
      <c r="F1450" s="8"/>
      <c r="G1450" s="8"/>
      <c r="H1450" s="8"/>
      <c r="I1450" s="8"/>
      <c r="J1450" s="8"/>
      <c r="K1450" s="9"/>
      <c r="L1450" s="8"/>
      <c r="M1450" s="8"/>
      <c r="N1450" s="8"/>
      <c r="O1450" s="8"/>
      <c r="P1450" s="8"/>
      <c r="Q1450" s="8"/>
      <c r="R1450" s="9"/>
      <c r="S1450" s="8"/>
      <c r="U1450" s="68"/>
      <c r="V1450" s="68"/>
      <c r="W1450" s="68"/>
      <c r="X1450" s="68"/>
      <c r="Y1450" s="68"/>
      <c r="Z1450" s="68"/>
      <c r="AA1450" s="68"/>
      <c r="AB1450" s="68"/>
      <c r="AC1450" s="68"/>
      <c r="AD1450" s="68"/>
      <c r="AE1450" s="68"/>
      <c r="AF1450" s="3"/>
      <c r="AG1450" s="3"/>
      <c r="AH1450" s="3"/>
      <c r="AI1450" s="3"/>
      <c r="AL1450" s="3"/>
      <c r="AM1450" s="3"/>
      <c r="AN1450" s="3"/>
      <c r="AO1450" s="3"/>
      <c r="AP1450" s="3"/>
      <c r="AR1450" s="3"/>
      <c r="AS1450" s="130"/>
      <c r="AW1450" s="3"/>
      <c r="AX1450" s="3"/>
      <c r="AY1450" s="3"/>
      <c r="AZ1450" s="3"/>
      <c r="BA1450" s="3"/>
      <c r="BB1450" s="3"/>
      <c r="BC1450" s="3"/>
    </row>
    <row r="1451" spans="1:55">
      <c r="A1451" s="205"/>
      <c r="D1451" s="8"/>
      <c r="E1451" s="8"/>
      <c r="F1451" s="8"/>
      <c r="G1451" s="8"/>
      <c r="H1451" s="8"/>
      <c r="I1451" s="8"/>
      <c r="J1451" s="8"/>
      <c r="K1451" s="9"/>
      <c r="L1451" s="8"/>
      <c r="M1451" s="8"/>
      <c r="N1451" s="8"/>
      <c r="O1451" s="8"/>
      <c r="P1451" s="8"/>
      <c r="Q1451" s="8"/>
      <c r="R1451" s="9"/>
      <c r="S1451" s="8"/>
      <c r="U1451" s="68"/>
      <c r="V1451" s="68"/>
      <c r="W1451" s="68"/>
      <c r="X1451" s="68"/>
      <c r="Y1451" s="68"/>
      <c r="Z1451" s="68"/>
      <c r="AA1451" s="68"/>
      <c r="AB1451" s="68"/>
      <c r="AC1451" s="68"/>
      <c r="AD1451" s="68"/>
      <c r="AE1451" s="68"/>
      <c r="AF1451" s="3"/>
      <c r="AG1451" s="3"/>
      <c r="AH1451" s="3"/>
      <c r="AI1451" s="3"/>
      <c r="AL1451" s="3"/>
      <c r="AM1451" s="3"/>
      <c r="AN1451" s="3"/>
      <c r="AO1451" s="3"/>
      <c r="AP1451" s="3"/>
      <c r="AR1451" s="3"/>
      <c r="AS1451" s="130"/>
      <c r="AW1451" s="3"/>
      <c r="AX1451" s="3"/>
      <c r="AY1451" s="3"/>
      <c r="AZ1451" s="3"/>
      <c r="BA1451" s="3"/>
      <c r="BB1451" s="3"/>
      <c r="BC1451" s="3"/>
    </row>
    <row r="1452" spans="1:55">
      <c r="A1452" s="205"/>
      <c r="D1452" s="8"/>
      <c r="E1452" s="8"/>
      <c r="F1452" s="8"/>
      <c r="G1452" s="8"/>
      <c r="H1452" s="8"/>
      <c r="I1452" s="8"/>
      <c r="J1452" s="8"/>
      <c r="K1452" s="9"/>
      <c r="L1452" s="8"/>
      <c r="M1452" s="8"/>
      <c r="N1452" s="8"/>
      <c r="O1452" s="8"/>
      <c r="P1452" s="8"/>
      <c r="Q1452" s="8"/>
      <c r="R1452" s="9"/>
      <c r="S1452" s="8"/>
      <c r="U1452" s="68"/>
      <c r="V1452" s="68"/>
      <c r="W1452" s="68"/>
      <c r="X1452" s="68"/>
      <c r="Y1452" s="68"/>
      <c r="Z1452" s="68"/>
      <c r="AA1452" s="68"/>
      <c r="AB1452" s="68"/>
      <c r="AC1452" s="68"/>
      <c r="AD1452" s="68"/>
      <c r="AE1452" s="68"/>
      <c r="AF1452" s="3"/>
      <c r="AG1452" s="3"/>
      <c r="AH1452" s="3"/>
      <c r="AI1452" s="3"/>
      <c r="AL1452" s="3"/>
      <c r="AM1452" s="3"/>
      <c r="AN1452" s="3"/>
      <c r="AO1452" s="3"/>
      <c r="AP1452" s="3"/>
      <c r="AR1452" s="3"/>
      <c r="AS1452" s="130"/>
      <c r="AW1452" s="3"/>
      <c r="AX1452" s="3"/>
      <c r="AY1452" s="3"/>
      <c r="AZ1452" s="3"/>
      <c r="BA1452" s="3"/>
      <c r="BB1452" s="3"/>
      <c r="BC1452" s="3"/>
    </row>
    <row r="1453" spans="1:55">
      <c r="A1453" s="205"/>
      <c r="D1453" s="8"/>
      <c r="E1453" s="8"/>
      <c r="F1453" s="8"/>
      <c r="G1453" s="8"/>
      <c r="H1453" s="8"/>
      <c r="I1453" s="8"/>
      <c r="J1453" s="8"/>
      <c r="K1453" s="9"/>
      <c r="L1453" s="8"/>
      <c r="M1453" s="8"/>
      <c r="N1453" s="8"/>
      <c r="O1453" s="8"/>
      <c r="P1453" s="8"/>
      <c r="Q1453" s="8"/>
      <c r="R1453" s="9"/>
      <c r="S1453" s="8"/>
      <c r="U1453" s="68"/>
      <c r="V1453" s="68"/>
      <c r="W1453" s="68"/>
      <c r="X1453" s="68"/>
      <c r="Y1453" s="68"/>
      <c r="Z1453" s="68"/>
      <c r="AA1453" s="68"/>
      <c r="AB1453" s="68"/>
      <c r="AC1453" s="68"/>
      <c r="AD1453" s="68"/>
      <c r="AE1453" s="68"/>
      <c r="AF1453" s="3"/>
      <c r="AG1453" s="3"/>
      <c r="AH1453" s="3"/>
      <c r="AI1453" s="3"/>
      <c r="AL1453" s="3"/>
      <c r="AM1453" s="3"/>
      <c r="AN1453" s="3"/>
      <c r="AO1453" s="3"/>
      <c r="AP1453" s="3"/>
      <c r="AR1453" s="3"/>
      <c r="AS1453" s="130"/>
      <c r="AW1453" s="3"/>
      <c r="AX1453" s="3"/>
      <c r="AY1453" s="3"/>
      <c r="AZ1453" s="3"/>
      <c r="BA1453" s="3"/>
      <c r="BB1453" s="3"/>
      <c r="BC1453" s="3"/>
    </row>
    <row r="1454" spans="1:55">
      <c r="A1454" s="205"/>
      <c r="D1454" s="8"/>
      <c r="E1454" s="8"/>
      <c r="F1454" s="8"/>
      <c r="G1454" s="8"/>
      <c r="H1454" s="8"/>
      <c r="I1454" s="8"/>
      <c r="J1454" s="8"/>
      <c r="K1454" s="9"/>
      <c r="L1454" s="8"/>
      <c r="M1454" s="8"/>
      <c r="N1454" s="8"/>
      <c r="O1454" s="8"/>
      <c r="P1454" s="8"/>
      <c r="Q1454" s="8"/>
      <c r="R1454" s="9"/>
      <c r="S1454" s="8"/>
      <c r="U1454" s="68"/>
      <c r="V1454" s="68"/>
      <c r="W1454" s="68"/>
      <c r="X1454" s="68"/>
      <c r="Y1454" s="68"/>
      <c r="Z1454" s="68"/>
      <c r="AA1454" s="68"/>
      <c r="AB1454" s="68"/>
      <c r="AC1454" s="68"/>
      <c r="AD1454" s="68"/>
      <c r="AE1454" s="68"/>
      <c r="AF1454" s="3"/>
      <c r="AG1454" s="3"/>
      <c r="AH1454" s="3"/>
      <c r="AI1454" s="3"/>
      <c r="AL1454" s="3"/>
      <c r="AM1454" s="3"/>
      <c r="AN1454" s="3"/>
      <c r="AO1454" s="3"/>
      <c r="AP1454" s="3"/>
      <c r="AR1454" s="3"/>
      <c r="AS1454" s="130"/>
      <c r="AW1454" s="3"/>
      <c r="AX1454" s="3"/>
      <c r="AY1454" s="3"/>
      <c r="AZ1454" s="3"/>
      <c r="BA1454" s="3"/>
      <c r="BB1454" s="3"/>
      <c r="BC1454" s="3"/>
    </row>
    <row r="1455" spans="1:55">
      <c r="A1455" s="205"/>
      <c r="D1455" s="8"/>
      <c r="E1455" s="8"/>
      <c r="F1455" s="8"/>
      <c r="G1455" s="8"/>
      <c r="H1455" s="8"/>
      <c r="I1455" s="8"/>
      <c r="J1455" s="8"/>
      <c r="K1455" s="9"/>
      <c r="L1455" s="8"/>
      <c r="M1455" s="8"/>
      <c r="N1455" s="8"/>
      <c r="O1455" s="8"/>
      <c r="P1455" s="8"/>
      <c r="Q1455" s="8"/>
      <c r="R1455" s="9"/>
      <c r="S1455" s="8"/>
      <c r="U1455" s="68"/>
      <c r="V1455" s="68"/>
      <c r="W1455" s="68"/>
      <c r="X1455" s="68"/>
      <c r="Y1455" s="68"/>
      <c r="Z1455" s="68"/>
      <c r="AA1455" s="68"/>
      <c r="AB1455" s="68"/>
      <c r="AC1455" s="68"/>
      <c r="AD1455" s="68"/>
      <c r="AE1455" s="68"/>
      <c r="AF1455" s="3"/>
      <c r="AG1455" s="3"/>
      <c r="AH1455" s="3"/>
      <c r="AI1455" s="3"/>
      <c r="AL1455" s="3"/>
      <c r="AM1455" s="3"/>
      <c r="AN1455" s="3"/>
      <c r="AO1455" s="3"/>
      <c r="AP1455" s="3"/>
      <c r="AR1455" s="3"/>
      <c r="AS1455" s="130"/>
      <c r="AW1455" s="3"/>
      <c r="AX1455" s="3"/>
      <c r="AY1455" s="3"/>
      <c r="AZ1455" s="3"/>
      <c r="BA1455" s="3"/>
      <c r="BB1455" s="3"/>
      <c r="BC1455" s="3"/>
    </row>
    <row r="1456" spans="1:55">
      <c r="A1456" s="205"/>
      <c r="D1456" s="8"/>
      <c r="E1456" s="8"/>
      <c r="F1456" s="8"/>
      <c r="G1456" s="8"/>
      <c r="H1456" s="8"/>
      <c r="I1456" s="8"/>
      <c r="J1456" s="8"/>
      <c r="K1456" s="9"/>
      <c r="L1456" s="8"/>
      <c r="M1456" s="8"/>
      <c r="N1456" s="8"/>
      <c r="O1456" s="8"/>
      <c r="P1456" s="8"/>
      <c r="Q1456" s="8"/>
      <c r="R1456" s="9"/>
      <c r="S1456" s="8"/>
      <c r="U1456" s="68"/>
      <c r="V1456" s="68"/>
      <c r="W1456" s="68"/>
      <c r="X1456" s="68"/>
      <c r="Y1456" s="68"/>
      <c r="Z1456" s="68"/>
      <c r="AA1456" s="68"/>
      <c r="AB1456" s="68"/>
      <c r="AC1456" s="68"/>
      <c r="AD1456" s="68"/>
      <c r="AE1456" s="68"/>
      <c r="AF1456" s="3"/>
      <c r="AG1456" s="3"/>
      <c r="AH1456" s="3"/>
      <c r="AI1456" s="3"/>
      <c r="AL1456" s="3"/>
      <c r="AM1456" s="3"/>
      <c r="AN1456" s="3"/>
      <c r="AO1456" s="3"/>
      <c r="AP1456" s="3"/>
      <c r="AR1456" s="3"/>
      <c r="AS1456" s="130"/>
      <c r="AW1456" s="3"/>
      <c r="AX1456" s="3"/>
      <c r="AY1456" s="3"/>
      <c r="AZ1456" s="3"/>
      <c r="BA1456" s="3"/>
      <c r="BB1456" s="3"/>
      <c r="BC1456" s="3"/>
    </row>
    <row r="1457" spans="1:55">
      <c r="A1457" s="205"/>
      <c r="D1457" s="8"/>
      <c r="E1457" s="8"/>
      <c r="F1457" s="8"/>
      <c r="G1457" s="8"/>
      <c r="H1457" s="8"/>
      <c r="I1457" s="8"/>
      <c r="J1457" s="8"/>
      <c r="K1457" s="9"/>
      <c r="L1457" s="8"/>
      <c r="M1457" s="8"/>
      <c r="N1457" s="8"/>
      <c r="O1457" s="8"/>
      <c r="P1457" s="8"/>
      <c r="Q1457" s="8"/>
      <c r="R1457" s="9"/>
      <c r="S1457" s="8"/>
      <c r="U1457" s="68"/>
      <c r="V1457" s="68"/>
      <c r="W1457" s="68"/>
      <c r="X1457" s="68"/>
      <c r="Y1457" s="68"/>
      <c r="Z1457" s="68"/>
      <c r="AA1457" s="68"/>
      <c r="AB1457" s="68"/>
      <c r="AC1457" s="68"/>
      <c r="AD1457" s="68"/>
      <c r="AE1457" s="68"/>
      <c r="AF1457" s="3"/>
      <c r="AG1457" s="3"/>
      <c r="AH1457" s="3"/>
      <c r="AI1457" s="3"/>
      <c r="AL1457" s="3"/>
      <c r="AM1457" s="3"/>
      <c r="AN1457" s="3"/>
      <c r="AO1457" s="3"/>
      <c r="AP1457" s="3"/>
      <c r="AR1457" s="3"/>
      <c r="AS1457" s="130"/>
      <c r="AW1457" s="3"/>
      <c r="AX1457" s="3"/>
      <c r="AY1457" s="3"/>
      <c r="AZ1457" s="3"/>
      <c r="BA1457" s="3"/>
      <c r="BB1457" s="3"/>
      <c r="BC1457" s="3"/>
    </row>
    <row r="1458" spans="1:55">
      <c r="A1458" s="205"/>
      <c r="D1458" s="8"/>
      <c r="E1458" s="8"/>
      <c r="F1458" s="8"/>
      <c r="G1458" s="8"/>
      <c r="H1458" s="8"/>
      <c r="I1458" s="8"/>
      <c r="J1458" s="8"/>
      <c r="K1458" s="9"/>
      <c r="L1458" s="8"/>
      <c r="M1458" s="8"/>
      <c r="N1458" s="8"/>
      <c r="O1458" s="8"/>
      <c r="P1458" s="8"/>
      <c r="Q1458" s="8"/>
      <c r="R1458" s="9"/>
      <c r="S1458" s="8"/>
      <c r="U1458" s="68"/>
      <c r="V1458" s="68"/>
      <c r="W1458" s="68"/>
      <c r="X1458" s="68"/>
      <c r="Y1458" s="68"/>
      <c r="Z1458" s="68"/>
      <c r="AA1458" s="68"/>
      <c r="AB1458" s="68"/>
      <c r="AC1458" s="68"/>
      <c r="AD1458" s="68"/>
      <c r="AE1458" s="68"/>
      <c r="AF1458" s="3"/>
      <c r="AG1458" s="3"/>
      <c r="AH1458" s="3"/>
      <c r="AI1458" s="3"/>
      <c r="AL1458" s="3"/>
      <c r="AM1458" s="3"/>
      <c r="AN1458" s="3"/>
      <c r="AO1458" s="3"/>
      <c r="AP1458" s="3"/>
      <c r="AR1458" s="3"/>
      <c r="AS1458" s="130"/>
      <c r="AW1458" s="3"/>
      <c r="AX1458" s="3"/>
      <c r="AY1458" s="3"/>
      <c r="AZ1458" s="3"/>
      <c r="BA1458" s="3"/>
      <c r="BB1458" s="3"/>
      <c r="BC1458" s="3"/>
    </row>
    <row r="1459" spans="1:55">
      <c r="A1459" s="205"/>
      <c r="D1459" s="8"/>
      <c r="E1459" s="8"/>
      <c r="F1459" s="8"/>
      <c r="G1459" s="8"/>
      <c r="H1459" s="8"/>
      <c r="I1459" s="8"/>
      <c r="J1459" s="8"/>
      <c r="K1459" s="9"/>
      <c r="L1459" s="8"/>
      <c r="M1459" s="8"/>
      <c r="N1459" s="8"/>
      <c r="O1459" s="8"/>
      <c r="P1459" s="8"/>
      <c r="Q1459" s="8"/>
      <c r="R1459" s="9"/>
      <c r="S1459" s="8"/>
      <c r="U1459" s="68"/>
      <c r="V1459" s="68"/>
      <c r="W1459" s="68"/>
      <c r="X1459" s="68"/>
      <c r="Y1459" s="68"/>
      <c r="Z1459" s="68"/>
      <c r="AA1459" s="68"/>
      <c r="AB1459" s="68"/>
      <c r="AC1459" s="68"/>
      <c r="AD1459" s="68"/>
      <c r="AE1459" s="68"/>
      <c r="AF1459" s="3"/>
      <c r="AG1459" s="3"/>
      <c r="AH1459" s="3"/>
      <c r="AI1459" s="3"/>
      <c r="AL1459" s="3"/>
      <c r="AM1459" s="3"/>
      <c r="AN1459" s="3"/>
      <c r="AO1459" s="3"/>
      <c r="AP1459" s="3"/>
      <c r="AR1459" s="3"/>
      <c r="AS1459" s="130"/>
      <c r="AW1459" s="3"/>
      <c r="AX1459" s="3"/>
      <c r="AY1459" s="3"/>
      <c r="AZ1459" s="3"/>
      <c r="BA1459" s="3"/>
      <c r="BB1459" s="3"/>
      <c r="BC1459" s="3"/>
    </row>
    <row r="1460" spans="1:55">
      <c r="A1460" s="205"/>
      <c r="D1460" s="8"/>
      <c r="E1460" s="8"/>
      <c r="F1460" s="8"/>
      <c r="G1460" s="8"/>
      <c r="H1460" s="8"/>
      <c r="I1460" s="8"/>
      <c r="J1460" s="8"/>
      <c r="K1460" s="9"/>
      <c r="L1460" s="8"/>
      <c r="M1460" s="8"/>
      <c r="N1460" s="8"/>
      <c r="O1460" s="8"/>
      <c r="P1460" s="8"/>
      <c r="Q1460" s="8"/>
      <c r="R1460" s="9"/>
      <c r="S1460" s="8"/>
      <c r="U1460" s="68"/>
      <c r="V1460" s="68"/>
      <c r="W1460" s="68"/>
      <c r="X1460" s="68"/>
      <c r="Y1460" s="68"/>
      <c r="Z1460" s="68"/>
      <c r="AA1460" s="68"/>
      <c r="AB1460" s="68"/>
      <c r="AC1460" s="68"/>
      <c r="AD1460" s="68"/>
      <c r="AE1460" s="68"/>
      <c r="AF1460" s="3"/>
      <c r="AG1460" s="3"/>
      <c r="AH1460" s="3"/>
      <c r="AI1460" s="3"/>
      <c r="AL1460" s="3"/>
      <c r="AM1460" s="3"/>
      <c r="AN1460" s="3"/>
      <c r="AO1460" s="3"/>
      <c r="AP1460" s="3"/>
      <c r="AR1460" s="3"/>
      <c r="AS1460" s="130"/>
      <c r="AW1460" s="3"/>
      <c r="AX1460" s="3"/>
      <c r="AY1460" s="3"/>
      <c r="AZ1460" s="3"/>
      <c r="BA1460" s="3"/>
      <c r="BB1460" s="3"/>
      <c r="BC1460" s="3"/>
    </row>
    <row r="1461" spans="1:55">
      <c r="A1461" s="205"/>
      <c r="D1461" s="8"/>
      <c r="E1461" s="8"/>
      <c r="F1461" s="8"/>
      <c r="G1461" s="8"/>
      <c r="H1461" s="8"/>
      <c r="I1461" s="8"/>
      <c r="J1461" s="8"/>
      <c r="K1461" s="9"/>
      <c r="L1461" s="8"/>
      <c r="M1461" s="8"/>
      <c r="N1461" s="8"/>
      <c r="O1461" s="8"/>
      <c r="P1461" s="8"/>
      <c r="Q1461" s="8"/>
      <c r="R1461" s="9"/>
      <c r="S1461" s="8"/>
      <c r="U1461" s="68"/>
      <c r="V1461" s="68"/>
      <c r="W1461" s="68"/>
      <c r="X1461" s="68"/>
      <c r="Y1461" s="68"/>
      <c r="Z1461" s="68"/>
      <c r="AA1461" s="68"/>
      <c r="AB1461" s="68"/>
      <c r="AC1461" s="68"/>
      <c r="AD1461" s="68"/>
      <c r="AE1461" s="68"/>
      <c r="AF1461" s="3"/>
      <c r="AG1461" s="3"/>
      <c r="AH1461" s="3"/>
      <c r="AI1461" s="3"/>
      <c r="AL1461" s="3"/>
      <c r="AM1461" s="3"/>
      <c r="AN1461" s="3"/>
      <c r="AO1461" s="3"/>
      <c r="AP1461" s="3"/>
      <c r="AR1461" s="3"/>
      <c r="AS1461" s="130"/>
      <c r="AW1461" s="3"/>
      <c r="AX1461" s="3"/>
      <c r="AY1461" s="3"/>
      <c r="AZ1461" s="3"/>
      <c r="BA1461" s="3"/>
      <c r="BB1461" s="3"/>
      <c r="BC1461" s="3"/>
    </row>
    <row r="1462" spans="1:55">
      <c r="A1462" s="205"/>
      <c r="D1462" s="8"/>
      <c r="E1462" s="8"/>
      <c r="F1462" s="8"/>
      <c r="G1462" s="8"/>
      <c r="H1462" s="8"/>
      <c r="I1462" s="8"/>
      <c r="J1462" s="8"/>
      <c r="K1462" s="9"/>
      <c r="L1462" s="8"/>
      <c r="M1462" s="8"/>
      <c r="N1462" s="8"/>
      <c r="O1462" s="8"/>
      <c r="P1462" s="8"/>
      <c r="Q1462" s="8"/>
      <c r="R1462" s="9"/>
      <c r="S1462" s="8"/>
      <c r="U1462" s="68"/>
      <c r="V1462" s="68"/>
      <c r="W1462" s="68"/>
      <c r="X1462" s="68"/>
      <c r="Y1462" s="68"/>
      <c r="Z1462" s="68"/>
      <c r="AA1462" s="68"/>
      <c r="AB1462" s="68"/>
      <c r="AC1462" s="68"/>
      <c r="AD1462" s="68"/>
      <c r="AE1462" s="68"/>
      <c r="AF1462" s="3"/>
      <c r="AG1462" s="3"/>
      <c r="AH1462" s="3"/>
      <c r="AI1462" s="3"/>
      <c r="AL1462" s="3"/>
      <c r="AM1462" s="3"/>
      <c r="AN1462" s="3"/>
      <c r="AO1462" s="3"/>
      <c r="AP1462" s="3"/>
      <c r="AR1462" s="3"/>
      <c r="AS1462" s="130"/>
      <c r="AW1462" s="3"/>
      <c r="AX1462" s="3"/>
      <c r="AY1462" s="3"/>
      <c r="AZ1462" s="3"/>
      <c r="BA1462" s="3"/>
      <c r="BB1462" s="3"/>
      <c r="BC1462" s="3"/>
    </row>
    <row r="1463" spans="1:55">
      <c r="A1463" s="205"/>
      <c r="D1463" s="8"/>
      <c r="E1463" s="8"/>
      <c r="F1463" s="8"/>
      <c r="G1463" s="8"/>
      <c r="H1463" s="8"/>
      <c r="I1463" s="8"/>
      <c r="J1463" s="8"/>
      <c r="K1463" s="9"/>
      <c r="L1463" s="8"/>
      <c r="M1463" s="8"/>
      <c r="N1463" s="8"/>
      <c r="O1463" s="8"/>
      <c r="P1463" s="8"/>
      <c r="Q1463" s="8"/>
      <c r="R1463" s="9"/>
      <c r="S1463" s="8"/>
      <c r="U1463" s="68"/>
      <c r="V1463" s="68"/>
      <c r="W1463" s="68"/>
      <c r="X1463" s="68"/>
      <c r="Y1463" s="68"/>
      <c r="Z1463" s="68"/>
      <c r="AA1463" s="68"/>
      <c r="AB1463" s="68"/>
      <c r="AC1463" s="68"/>
      <c r="AD1463" s="68"/>
      <c r="AE1463" s="68"/>
      <c r="AF1463" s="3"/>
      <c r="AG1463" s="3"/>
      <c r="AH1463" s="3"/>
      <c r="AI1463" s="3"/>
      <c r="AL1463" s="3"/>
      <c r="AM1463" s="3"/>
      <c r="AN1463" s="3"/>
      <c r="AO1463" s="3"/>
      <c r="AP1463" s="3"/>
      <c r="AR1463" s="3"/>
      <c r="AS1463" s="130"/>
      <c r="AW1463" s="3"/>
      <c r="AX1463" s="3"/>
      <c r="AY1463" s="3"/>
      <c r="AZ1463" s="3"/>
      <c r="BA1463" s="3"/>
      <c r="BB1463" s="3"/>
      <c r="BC1463" s="3"/>
    </row>
    <row r="1464" spans="1:55">
      <c r="A1464" s="205"/>
      <c r="D1464" s="8"/>
      <c r="E1464" s="8"/>
      <c r="F1464" s="8"/>
      <c r="G1464" s="8"/>
      <c r="H1464" s="8"/>
      <c r="I1464" s="8"/>
      <c r="J1464" s="8"/>
      <c r="K1464" s="9"/>
      <c r="L1464" s="8"/>
      <c r="M1464" s="8"/>
      <c r="N1464" s="8"/>
      <c r="O1464" s="8"/>
      <c r="P1464" s="8"/>
      <c r="Q1464" s="8"/>
      <c r="R1464" s="9"/>
      <c r="S1464" s="8"/>
      <c r="U1464" s="68"/>
      <c r="V1464" s="68"/>
      <c r="W1464" s="68"/>
      <c r="X1464" s="68"/>
      <c r="Y1464" s="68"/>
      <c r="Z1464" s="68"/>
      <c r="AA1464" s="68"/>
      <c r="AB1464" s="68"/>
      <c r="AC1464" s="68"/>
      <c r="AD1464" s="68"/>
      <c r="AE1464" s="68"/>
      <c r="AF1464" s="3"/>
      <c r="AG1464" s="3"/>
      <c r="AH1464" s="3"/>
      <c r="AI1464" s="3"/>
      <c r="AL1464" s="3"/>
      <c r="AM1464" s="3"/>
      <c r="AN1464" s="3"/>
      <c r="AO1464" s="3"/>
      <c r="AP1464" s="3"/>
      <c r="AR1464" s="3"/>
      <c r="AS1464" s="130"/>
      <c r="AW1464" s="3"/>
      <c r="AX1464" s="3"/>
      <c r="AY1464" s="3"/>
      <c r="AZ1464" s="3"/>
      <c r="BA1464" s="3"/>
      <c r="BB1464" s="3"/>
      <c r="BC1464" s="3"/>
    </row>
    <row r="1465" spans="1:55">
      <c r="A1465" s="205"/>
      <c r="D1465" s="8"/>
      <c r="E1465" s="8"/>
      <c r="F1465" s="8"/>
      <c r="G1465" s="8"/>
      <c r="H1465" s="8"/>
      <c r="I1465" s="8"/>
      <c r="J1465" s="8"/>
      <c r="K1465" s="9"/>
      <c r="L1465" s="8"/>
      <c r="M1465" s="8"/>
      <c r="N1465" s="8"/>
      <c r="O1465" s="8"/>
      <c r="P1465" s="8"/>
      <c r="Q1465" s="8"/>
      <c r="R1465" s="9"/>
      <c r="S1465" s="8"/>
      <c r="U1465" s="68"/>
      <c r="V1465" s="68"/>
      <c r="W1465" s="68"/>
      <c r="X1465" s="68"/>
      <c r="Y1465" s="68"/>
      <c r="Z1465" s="68"/>
      <c r="AA1465" s="68"/>
      <c r="AB1465" s="68"/>
      <c r="AC1465" s="68"/>
      <c r="AD1465" s="68"/>
      <c r="AE1465" s="68"/>
      <c r="AF1465" s="3"/>
      <c r="AG1465" s="3"/>
      <c r="AH1465" s="3"/>
      <c r="AI1465" s="3"/>
      <c r="AL1465" s="3"/>
      <c r="AM1465" s="3"/>
      <c r="AN1465" s="3"/>
      <c r="AO1465" s="3"/>
      <c r="AP1465" s="3"/>
      <c r="AR1465" s="3"/>
      <c r="AS1465" s="130"/>
      <c r="AW1465" s="3"/>
      <c r="AX1465" s="3"/>
      <c r="AY1465" s="3"/>
      <c r="AZ1465" s="3"/>
      <c r="BA1465" s="3"/>
      <c r="BB1465" s="3"/>
      <c r="BC1465" s="3"/>
    </row>
    <row r="1466" spans="1:55">
      <c r="A1466" s="205"/>
      <c r="D1466" s="8"/>
      <c r="E1466" s="8"/>
      <c r="F1466" s="8"/>
      <c r="G1466" s="8"/>
      <c r="H1466" s="8"/>
      <c r="I1466" s="8"/>
      <c r="J1466" s="8"/>
      <c r="K1466" s="9"/>
      <c r="L1466" s="8"/>
      <c r="M1466" s="8"/>
      <c r="N1466" s="8"/>
      <c r="O1466" s="8"/>
      <c r="P1466" s="8"/>
      <c r="Q1466" s="8"/>
      <c r="R1466" s="9"/>
      <c r="S1466" s="8"/>
      <c r="U1466" s="68"/>
      <c r="V1466" s="68"/>
      <c r="W1466" s="68"/>
      <c r="X1466" s="68"/>
      <c r="Y1466" s="68"/>
      <c r="Z1466" s="68"/>
      <c r="AA1466" s="68"/>
      <c r="AB1466" s="68"/>
      <c r="AC1466" s="68"/>
      <c r="AD1466" s="68"/>
      <c r="AE1466" s="68"/>
      <c r="AF1466" s="3"/>
      <c r="AG1466" s="3"/>
      <c r="AH1466" s="3"/>
      <c r="AI1466" s="3"/>
      <c r="AL1466" s="3"/>
      <c r="AM1466" s="3"/>
      <c r="AN1466" s="3"/>
      <c r="AO1466" s="3"/>
      <c r="AP1466" s="3"/>
      <c r="AR1466" s="3"/>
      <c r="AS1466" s="130"/>
      <c r="AW1466" s="3"/>
      <c r="AX1466" s="3"/>
      <c r="AY1466" s="3"/>
      <c r="AZ1466" s="3"/>
      <c r="BA1466" s="3"/>
      <c r="BB1466" s="3"/>
      <c r="BC1466" s="3"/>
    </row>
    <row r="1467" spans="1:55">
      <c r="A1467" s="205"/>
      <c r="D1467" s="8"/>
      <c r="E1467" s="8"/>
      <c r="F1467" s="8"/>
      <c r="G1467" s="8"/>
      <c r="H1467" s="8"/>
      <c r="I1467" s="8"/>
      <c r="J1467" s="8"/>
      <c r="K1467" s="9"/>
      <c r="L1467" s="8"/>
      <c r="M1467" s="8"/>
      <c r="N1467" s="8"/>
      <c r="O1467" s="8"/>
      <c r="P1467" s="8"/>
      <c r="Q1467" s="8"/>
      <c r="R1467" s="9"/>
      <c r="S1467" s="8"/>
      <c r="U1467" s="68"/>
      <c r="V1467" s="68"/>
      <c r="W1467" s="68"/>
      <c r="X1467" s="68"/>
      <c r="Y1467" s="68"/>
      <c r="Z1467" s="68"/>
      <c r="AA1467" s="68"/>
      <c r="AB1467" s="68"/>
      <c r="AC1467" s="68"/>
      <c r="AD1467" s="68"/>
      <c r="AE1467" s="68"/>
      <c r="AF1467" s="3"/>
      <c r="AG1467" s="3"/>
      <c r="AH1467" s="3"/>
      <c r="AI1467" s="3"/>
      <c r="AL1467" s="3"/>
      <c r="AM1467" s="3"/>
      <c r="AN1467" s="3"/>
      <c r="AO1467" s="3"/>
      <c r="AP1467" s="3"/>
      <c r="AR1467" s="3"/>
      <c r="AS1467" s="130"/>
      <c r="AW1467" s="3"/>
      <c r="AX1467" s="3"/>
      <c r="AY1467" s="3"/>
      <c r="AZ1467" s="3"/>
      <c r="BA1467" s="3"/>
      <c r="BB1467" s="3"/>
      <c r="BC1467" s="3"/>
    </row>
    <row r="1468" spans="1:55">
      <c r="A1468" s="205"/>
      <c r="D1468" s="8"/>
      <c r="E1468" s="8"/>
      <c r="F1468" s="8"/>
      <c r="G1468" s="8"/>
      <c r="H1468" s="8"/>
      <c r="I1468" s="8"/>
      <c r="J1468" s="8"/>
      <c r="K1468" s="9"/>
      <c r="L1468" s="8"/>
      <c r="M1468" s="8"/>
      <c r="N1468" s="8"/>
      <c r="O1468" s="8"/>
      <c r="P1468" s="8"/>
      <c r="Q1468" s="8"/>
      <c r="R1468" s="9"/>
      <c r="S1468" s="8"/>
      <c r="U1468" s="68"/>
      <c r="V1468" s="68"/>
      <c r="W1468" s="68"/>
      <c r="X1468" s="68"/>
      <c r="Y1468" s="68"/>
      <c r="Z1468" s="68"/>
      <c r="AA1468" s="68"/>
      <c r="AB1468" s="68"/>
      <c r="AC1468" s="68"/>
      <c r="AD1468" s="68"/>
      <c r="AE1468" s="68"/>
      <c r="AF1468" s="3"/>
      <c r="AG1468" s="3"/>
      <c r="AH1468" s="3"/>
      <c r="AI1468" s="3"/>
      <c r="AL1468" s="3"/>
      <c r="AM1468" s="3"/>
      <c r="AN1468" s="3"/>
      <c r="AO1468" s="3"/>
      <c r="AP1468" s="3"/>
      <c r="AR1468" s="3"/>
      <c r="AS1468" s="130"/>
      <c r="AW1468" s="3"/>
      <c r="AX1468" s="3"/>
      <c r="AY1468" s="3"/>
      <c r="AZ1468" s="3"/>
      <c r="BA1468" s="3"/>
      <c r="BB1468" s="3"/>
      <c r="BC1468" s="3"/>
    </row>
    <row r="1469" spans="1:55">
      <c r="A1469" s="205"/>
      <c r="D1469" s="8"/>
      <c r="E1469" s="8"/>
      <c r="F1469" s="8"/>
      <c r="G1469" s="8"/>
      <c r="H1469" s="8"/>
      <c r="I1469" s="8"/>
      <c r="J1469" s="8"/>
      <c r="K1469" s="9"/>
      <c r="L1469" s="8"/>
      <c r="M1469" s="8"/>
      <c r="N1469" s="8"/>
      <c r="O1469" s="8"/>
      <c r="P1469" s="8"/>
      <c r="Q1469" s="8"/>
      <c r="R1469" s="9"/>
      <c r="S1469" s="8"/>
      <c r="U1469" s="68"/>
      <c r="V1469" s="68"/>
      <c r="W1469" s="68"/>
      <c r="X1469" s="68"/>
      <c r="Y1469" s="68"/>
      <c r="Z1469" s="68"/>
      <c r="AA1469" s="68"/>
      <c r="AB1469" s="68"/>
      <c r="AC1469" s="68"/>
      <c r="AD1469" s="68"/>
      <c r="AE1469" s="68"/>
      <c r="AF1469" s="3"/>
      <c r="AG1469" s="3"/>
      <c r="AH1469" s="3"/>
      <c r="AI1469" s="3"/>
      <c r="AL1469" s="3"/>
      <c r="AM1469" s="3"/>
      <c r="AN1469" s="3"/>
      <c r="AO1469" s="3"/>
      <c r="AP1469" s="3"/>
      <c r="AR1469" s="3"/>
      <c r="AS1469" s="130"/>
      <c r="AW1469" s="3"/>
      <c r="AX1469" s="3"/>
      <c r="AY1469" s="3"/>
      <c r="AZ1469" s="3"/>
      <c r="BA1469" s="3"/>
      <c r="BB1469" s="3"/>
      <c r="BC1469" s="3"/>
    </row>
    <row r="1470" spans="1:55">
      <c r="A1470" s="205"/>
      <c r="D1470" s="8"/>
      <c r="E1470" s="8"/>
      <c r="F1470" s="8"/>
      <c r="G1470" s="8"/>
      <c r="H1470" s="8"/>
      <c r="I1470" s="8"/>
      <c r="J1470" s="8"/>
      <c r="K1470" s="9"/>
      <c r="L1470" s="8"/>
      <c r="M1470" s="8"/>
      <c r="N1470" s="8"/>
      <c r="O1470" s="8"/>
      <c r="P1470" s="8"/>
      <c r="Q1470" s="8"/>
      <c r="R1470" s="9"/>
      <c r="S1470" s="8"/>
      <c r="U1470" s="68"/>
      <c r="V1470" s="68"/>
      <c r="W1470" s="68"/>
      <c r="X1470" s="68"/>
      <c r="Y1470" s="68"/>
      <c r="Z1470" s="68"/>
      <c r="AA1470" s="68"/>
      <c r="AB1470" s="68"/>
      <c r="AC1470" s="68"/>
      <c r="AD1470" s="68"/>
      <c r="AE1470" s="68"/>
      <c r="AF1470" s="3"/>
      <c r="AG1470" s="3"/>
      <c r="AH1470" s="3"/>
      <c r="AI1470" s="3"/>
      <c r="AL1470" s="3"/>
      <c r="AM1470" s="3"/>
      <c r="AN1470" s="3"/>
      <c r="AO1470" s="3"/>
      <c r="AP1470" s="3"/>
      <c r="AR1470" s="3"/>
      <c r="AS1470" s="130"/>
      <c r="AW1470" s="3"/>
      <c r="AX1470" s="3"/>
      <c r="AY1470" s="3"/>
      <c r="AZ1470" s="3"/>
      <c r="BA1470" s="3"/>
      <c r="BB1470" s="3"/>
      <c r="BC1470" s="3"/>
    </row>
    <row r="1471" spans="1:55">
      <c r="A1471" s="205"/>
      <c r="D1471" s="8"/>
      <c r="E1471" s="8"/>
      <c r="F1471" s="8"/>
      <c r="G1471" s="8"/>
      <c r="H1471" s="8"/>
      <c r="I1471" s="8"/>
      <c r="J1471" s="8"/>
      <c r="K1471" s="9"/>
      <c r="L1471" s="8"/>
      <c r="M1471" s="8"/>
      <c r="N1471" s="8"/>
      <c r="O1471" s="8"/>
      <c r="P1471" s="8"/>
      <c r="Q1471" s="8"/>
      <c r="R1471" s="9"/>
      <c r="S1471" s="8"/>
      <c r="U1471" s="68"/>
      <c r="V1471" s="68"/>
      <c r="W1471" s="68"/>
      <c r="X1471" s="68"/>
      <c r="Y1471" s="68"/>
      <c r="Z1471" s="68"/>
      <c r="AA1471" s="68"/>
      <c r="AB1471" s="68"/>
      <c r="AC1471" s="68"/>
      <c r="AD1471" s="68"/>
      <c r="AE1471" s="68"/>
      <c r="AF1471" s="3"/>
      <c r="AG1471" s="3"/>
      <c r="AH1471" s="3"/>
      <c r="AI1471" s="3"/>
      <c r="AL1471" s="3"/>
      <c r="AM1471" s="3"/>
      <c r="AN1471" s="3"/>
      <c r="AO1471" s="3"/>
      <c r="AP1471" s="3"/>
      <c r="AR1471" s="3"/>
      <c r="AS1471" s="130"/>
      <c r="AW1471" s="3"/>
      <c r="AX1471" s="3"/>
      <c r="AY1471" s="3"/>
      <c r="AZ1471" s="3"/>
      <c r="BA1471" s="3"/>
      <c r="BB1471" s="3"/>
      <c r="BC1471" s="3"/>
    </row>
    <row r="1472" spans="1:55">
      <c r="A1472" s="205"/>
      <c r="D1472" s="8"/>
      <c r="E1472" s="8"/>
      <c r="F1472" s="8"/>
      <c r="G1472" s="8"/>
      <c r="H1472" s="8"/>
      <c r="I1472" s="8"/>
      <c r="J1472" s="8"/>
      <c r="K1472" s="9"/>
      <c r="L1472" s="8"/>
      <c r="M1472" s="8"/>
      <c r="N1472" s="8"/>
      <c r="O1472" s="8"/>
      <c r="P1472" s="8"/>
      <c r="Q1472" s="8"/>
      <c r="R1472" s="9"/>
      <c r="S1472" s="8"/>
      <c r="U1472" s="68"/>
      <c r="V1472" s="68"/>
      <c r="W1472" s="68"/>
      <c r="X1472" s="68"/>
      <c r="Y1472" s="68"/>
      <c r="Z1472" s="68"/>
      <c r="AA1472" s="68"/>
      <c r="AB1472" s="68"/>
      <c r="AC1472" s="68"/>
      <c r="AD1472" s="68"/>
      <c r="AE1472" s="68"/>
      <c r="AF1472" s="3"/>
      <c r="AG1472" s="3"/>
      <c r="AH1472" s="3"/>
      <c r="AI1472" s="3"/>
      <c r="AL1472" s="3"/>
      <c r="AM1472" s="3"/>
      <c r="AN1472" s="3"/>
      <c r="AO1472" s="3"/>
      <c r="AP1472" s="3"/>
      <c r="AR1472" s="3"/>
      <c r="AS1472" s="130"/>
      <c r="AW1472" s="3"/>
      <c r="AX1472" s="3"/>
      <c r="AY1472" s="3"/>
      <c r="AZ1472" s="3"/>
      <c r="BA1472" s="3"/>
      <c r="BB1472" s="3"/>
      <c r="BC1472" s="3"/>
    </row>
    <row r="1473" spans="1:55">
      <c r="A1473" s="205"/>
      <c r="D1473" s="8"/>
      <c r="E1473" s="8"/>
      <c r="F1473" s="8"/>
      <c r="G1473" s="8"/>
      <c r="H1473" s="8"/>
      <c r="I1473" s="8"/>
      <c r="J1473" s="8"/>
      <c r="K1473" s="9"/>
      <c r="L1473" s="8"/>
      <c r="M1473" s="8"/>
      <c r="N1473" s="8"/>
      <c r="O1473" s="8"/>
      <c r="P1473" s="8"/>
      <c r="Q1473" s="8"/>
      <c r="R1473" s="9"/>
      <c r="S1473" s="8"/>
      <c r="U1473" s="68"/>
      <c r="V1473" s="68"/>
      <c r="W1473" s="68"/>
      <c r="X1473" s="68"/>
      <c r="Y1473" s="68"/>
      <c r="Z1473" s="68"/>
      <c r="AA1473" s="68"/>
      <c r="AB1473" s="68"/>
      <c r="AC1473" s="68"/>
      <c r="AD1473" s="68"/>
      <c r="AE1473" s="68"/>
      <c r="AF1473" s="3"/>
      <c r="AG1473" s="3"/>
      <c r="AH1473" s="3"/>
      <c r="AI1473" s="3"/>
      <c r="AL1473" s="3"/>
      <c r="AM1473" s="3"/>
      <c r="AN1473" s="3"/>
      <c r="AO1473" s="3"/>
      <c r="AP1473" s="3"/>
      <c r="AR1473" s="3"/>
      <c r="AS1473" s="130"/>
      <c r="AW1473" s="3"/>
      <c r="AX1473" s="3"/>
      <c r="AY1473" s="3"/>
      <c r="AZ1473" s="3"/>
      <c r="BA1473" s="3"/>
      <c r="BB1473" s="3"/>
      <c r="BC1473" s="3"/>
    </row>
    <row r="1474" spans="1:55">
      <c r="A1474" s="205"/>
      <c r="D1474" s="8"/>
      <c r="E1474" s="8"/>
      <c r="F1474" s="8"/>
      <c r="G1474" s="8"/>
      <c r="H1474" s="8"/>
      <c r="I1474" s="8"/>
      <c r="J1474" s="8"/>
      <c r="K1474" s="9"/>
      <c r="L1474" s="8"/>
      <c r="M1474" s="8"/>
      <c r="N1474" s="8"/>
      <c r="O1474" s="8"/>
      <c r="P1474" s="8"/>
      <c r="Q1474" s="8"/>
      <c r="R1474" s="9"/>
      <c r="S1474" s="8"/>
      <c r="U1474" s="68"/>
      <c r="V1474" s="68"/>
      <c r="W1474" s="68"/>
      <c r="X1474" s="68"/>
      <c r="Y1474" s="68"/>
      <c r="Z1474" s="68"/>
      <c r="AA1474" s="68"/>
      <c r="AB1474" s="68"/>
      <c r="AC1474" s="68"/>
      <c r="AD1474" s="68"/>
      <c r="AE1474" s="68"/>
      <c r="AF1474" s="3"/>
      <c r="AG1474" s="3"/>
      <c r="AH1474" s="3"/>
      <c r="AI1474" s="3"/>
      <c r="AL1474" s="3"/>
      <c r="AM1474" s="3"/>
      <c r="AN1474" s="3"/>
      <c r="AO1474" s="3"/>
      <c r="AP1474" s="3"/>
      <c r="AR1474" s="3"/>
      <c r="AS1474" s="130"/>
      <c r="AW1474" s="3"/>
      <c r="AX1474" s="3"/>
      <c r="AY1474" s="3"/>
      <c r="AZ1474" s="3"/>
      <c r="BA1474" s="3"/>
      <c r="BB1474" s="3"/>
      <c r="BC1474" s="3"/>
    </row>
    <row r="1475" spans="1:55">
      <c r="A1475" s="205"/>
      <c r="D1475" s="8"/>
      <c r="E1475" s="8"/>
      <c r="F1475" s="8"/>
      <c r="G1475" s="8"/>
      <c r="H1475" s="8"/>
      <c r="I1475" s="8"/>
      <c r="J1475" s="8"/>
      <c r="K1475" s="9"/>
      <c r="L1475" s="8"/>
      <c r="M1475" s="8"/>
      <c r="N1475" s="8"/>
      <c r="O1475" s="8"/>
      <c r="P1475" s="8"/>
      <c r="Q1475" s="8"/>
      <c r="R1475" s="9"/>
      <c r="S1475" s="8"/>
      <c r="U1475" s="68"/>
      <c r="V1475" s="68"/>
      <c r="W1475" s="68"/>
      <c r="X1475" s="68"/>
      <c r="Y1475" s="68"/>
      <c r="Z1475" s="68"/>
      <c r="AA1475" s="68"/>
      <c r="AB1475" s="68"/>
      <c r="AC1475" s="68"/>
      <c r="AD1475" s="68"/>
      <c r="AE1475" s="68"/>
      <c r="AF1475" s="3"/>
      <c r="AG1475" s="3"/>
      <c r="AH1475" s="3"/>
      <c r="AI1475" s="3"/>
      <c r="AL1475" s="3"/>
      <c r="AM1475" s="3"/>
      <c r="AN1475" s="3"/>
      <c r="AO1475" s="3"/>
      <c r="AP1475" s="3"/>
      <c r="AR1475" s="3"/>
      <c r="AS1475" s="130"/>
      <c r="AW1475" s="3"/>
      <c r="AX1475" s="3"/>
      <c r="AY1475" s="3"/>
      <c r="AZ1475" s="3"/>
      <c r="BA1475" s="3"/>
      <c r="BB1475" s="3"/>
      <c r="BC1475" s="3"/>
    </row>
    <row r="1476" spans="1:55">
      <c r="A1476" s="205"/>
      <c r="D1476" s="8"/>
      <c r="E1476" s="8"/>
      <c r="F1476" s="8"/>
      <c r="G1476" s="8"/>
      <c r="H1476" s="8"/>
      <c r="I1476" s="8"/>
      <c r="J1476" s="8"/>
      <c r="K1476" s="9"/>
      <c r="L1476" s="8"/>
      <c r="M1476" s="8"/>
      <c r="N1476" s="8"/>
      <c r="O1476" s="8"/>
      <c r="P1476" s="8"/>
      <c r="Q1476" s="8"/>
      <c r="R1476" s="9"/>
      <c r="S1476" s="8"/>
      <c r="U1476" s="68"/>
      <c r="V1476" s="68"/>
      <c r="W1476" s="68"/>
      <c r="X1476" s="68"/>
      <c r="Y1476" s="68"/>
      <c r="Z1476" s="68"/>
      <c r="AA1476" s="68"/>
      <c r="AB1476" s="68"/>
      <c r="AC1476" s="68"/>
      <c r="AD1476" s="68"/>
      <c r="AE1476" s="68"/>
      <c r="AF1476" s="3"/>
      <c r="AG1476" s="3"/>
      <c r="AH1476" s="3"/>
      <c r="AI1476" s="3"/>
      <c r="AL1476" s="3"/>
      <c r="AM1476" s="3"/>
      <c r="AN1476" s="3"/>
      <c r="AO1476" s="3"/>
      <c r="AP1476" s="3"/>
      <c r="AR1476" s="3"/>
      <c r="AS1476" s="130"/>
      <c r="AW1476" s="3"/>
      <c r="AX1476" s="3"/>
      <c r="AY1476" s="3"/>
      <c r="AZ1476" s="3"/>
      <c r="BA1476" s="3"/>
      <c r="BB1476" s="3"/>
      <c r="BC1476" s="3"/>
    </row>
    <row r="1477" spans="1:55">
      <c r="A1477" s="205"/>
      <c r="D1477" s="8"/>
      <c r="E1477" s="8"/>
      <c r="F1477" s="8"/>
      <c r="G1477" s="8"/>
      <c r="H1477" s="8"/>
      <c r="I1477" s="8"/>
      <c r="J1477" s="8"/>
      <c r="K1477" s="9"/>
      <c r="L1477" s="8"/>
      <c r="M1477" s="8"/>
      <c r="N1477" s="8"/>
      <c r="O1477" s="8"/>
      <c r="P1477" s="8"/>
      <c r="Q1477" s="8"/>
      <c r="R1477" s="9"/>
      <c r="S1477" s="8"/>
      <c r="U1477" s="68"/>
      <c r="V1477" s="68"/>
      <c r="W1477" s="68"/>
      <c r="X1477" s="68"/>
      <c r="Y1477" s="68"/>
      <c r="Z1477" s="68"/>
      <c r="AA1477" s="68"/>
      <c r="AB1477" s="68"/>
      <c r="AC1477" s="68"/>
      <c r="AD1477" s="68"/>
      <c r="AE1477" s="68"/>
      <c r="AF1477" s="3"/>
      <c r="AG1477" s="3"/>
      <c r="AH1477" s="3"/>
      <c r="AI1477" s="3"/>
      <c r="AL1477" s="3"/>
      <c r="AM1477" s="3"/>
      <c r="AN1477" s="3"/>
      <c r="AO1477" s="3"/>
      <c r="AP1477" s="3"/>
      <c r="AR1477" s="3"/>
      <c r="AS1477" s="130"/>
      <c r="AW1477" s="3"/>
      <c r="AX1477" s="3"/>
      <c r="AY1477" s="3"/>
      <c r="AZ1477" s="3"/>
      <c r="BA1477" s="3"/>
      <c r="BB1477" s="3"/>
      <c r="BC1477" s="3"/>
    </row>
    <row r="1478" spans="1:55">
      <c r="A1478" s="205"/>
      <c r="D1478" s="8"/>
      <c r="E1478" s="8"/>
      <c r="F1478" s="8"/>
      <c r="G1478" s="8"/>
      <c r="H1478" s="8"/>
      <c r="I1478" s="8"/>
      <c r="J1478" s="8"/>
      <c r="K1478" s="9"/>
      <c r="L1478" s="8"/>
      <c r="M1478" s="8"/>
      <c r="N1478" s="8"/>
      <c r="O1478" s="8"/>
      <c r="P1478" s="8"/>
      <c r="Q1478" s="8"/>
      <c r="R1478" s="9"/>
      <c r="S1478" s="8"/>
      <c r="U1478" s="68"/>
      <c r="V1478" s="68"/>
      <c r="W1478" s="68"/>
      <c r="X1478" s="68"/>
      <c r="Y1478" s="68"/>
      <c r="Z1478" s="68"/>
      <c r="AA1478" s="68"/>
      <c r="AB1478" s="68"/>
      <c r="AC1478" s="68"/>
      <c r="AD1478" s="68"/>
      <c r="AE1478" s="68"/>
      <c r="AF1478" s="3"/>
      <c r="AG1478" s="3"/>
      <c r="AH1478" s="3"/>
      <c r="AI1478" s="3"/>
      <c r="AL1478" s="3"/>
      <c r="AM1478" s="3"/>
      <c r="AN1478" s="3"/>
      <c r="AO1478" s="3"/>
      <c r="AP1478" s="3"/>
      <c r="AR1478" s="3"/>
      <c r="AS1478" s="130"/>
      <c r="AW1478" s="3"/>
      <c r="AX1478" s="3"/>
      <c r="AY1478" s="3"/>
      <c r="AZ1478" s="3"/>
      <c r="BA1478" s="3"/>
      <c r="BB1478" s="3"/>
      <c r="BC1478" s="3"/>
    </row>
    <row r="1479" spans="1:55">
      <c r="A1479" s="205"/>
      <c r="D1479" s="8"/>
      <c r="E1479" s="8"/>
      <c r="F1479" s="8"/>
      <c r="G1479" s="8"/>
      <c r="H1479" s="8"/>
      <c r="I1479" s="8"/>
      <c r="J1479" s="8"/>
      <c r="K1479" s="9"/>
      <c r="L1479" s="8"/>
      <c r="M1479" s="8"/>
      <c r="N1479" s="8"/>
      <c r="O1479" s="8"/>
      <c r="P1479" s="8"/>
      <c r="Q1479" s="8"/>
      <c r="R1479" s="9"/>
      <c r="S1479" s="8"/>
      <c r="U1479" s="68"/>
      <c r="V1479" s="68"/>
      <c r="W1479" s="68"/>
      <c r="X1479" s="68"/>
      <c r="Y1479" s="68"/>
      <c r="Z1479" s="68"/>
      <c r="AA1479" s="68"/>
      <c r="AB1479" s="68"/>
      <c r="AC1479" s="68"/>
      <c r="AD1479" s="68"/>
      <c r="AE1479" s="68"/>
      <c r="AF1479" s="3"/>
      <c r="AG1479" s="3"/>
      <c r="AH1479" s="3"/>
      <c r="AI1479" s="3"/>
      <c r="AL1479" s="3"/>
      <c r="AM1479" s="3"/>
      <c r="AN1479" s="3"/>
      <c r="AO1479" s="3"/>
      <c r="AP1479" s="3"/>
      <c r="AR1479" s="3"/>
      <c r="AS1479" s="130"/>
      <c r="AW1479" s="3"/>
      <c r="AX1479" s="3"/>
      <c r="AY1479" s="3"/>
      <c r="AZ1479" s="3"/>
      <c r="BA1479" s="3"/>
      <c r="BB1479" s="3"/>
      <c r="BC1479" s="3"/>
    </row>
    <row r="1480" spans="1:55">
      <c r="A1480" s="205"/>
      <c r="D1480" s="8"/>
      <c r="E1480" s="8"/>
      <c r="F1480" s="8"/>
      <c r="G1480" s="8"/>
      <c r="H1480" s="8"/>
      <c r="I1480" s="8"/>
      <c r="J1480" s="8"/>
      <c r="K1480" s="9"/>
      <c r="L1480" s="8"/>
      <c r="M1480" s="8"/>
      <c r="N1480" s="8"/>
      <c r="O1480" s="8"/>
      <c r="P1480" s="8"/>
      <c r="Q1480" s="8"/>
      <c r="R1480" s="9"/>
      <c r="S1480" s="8"/>
      <c r="U1480" s="68"/>
      <c r="V1480" s="68"/>
      <c r="W1480" s="68"/>
      <c r="X1480" s="68"/>
      <c r="Y1480" s="68"/>
      <c r="Z1480" s="68"/>
      <c r="AA1480" s="68"/>
      <c r="AB1480" s="68"/>
      <c r="AC1480" s="68"/>
      <c r="AD1480" s="68"/>
      <c r="AE1480" s="68"/>
      <c r="AF1480" s="3"/>
      <c r="AG1480" s="3"/>
      <c r="AH1480" s="3"/>
      <c r="AI1480" s="3"/>
      <c r="AL1480" s="3"/>
      <c r="AM1480" s="3"/>
      <c r="AN1480" s="3"/>
      <c r="AO1480" s="3"/>
      <c r="AP1480" s="3"/>
      <c r="AR1480" s="3"/>
      <c r="AS1480" s="130"/>
      <c r="AW1480" s="3"/>
      <c r="AX1480" s="3"/>
      <c r="AY1480" s="3"/>
      <c r="AZ1480" s="3"/>
      <c r="BA1480" s="3"/>
      <c r="BB1480" s="3"/>
      <c r="BC1480" s="3"/>
    </row>
    <row r="1481" spans="1:55">
      <c r="A1481" s="205"/>
      <c r="D1481" s="8"/>
      <c r="E1481" s="8"/>
      <c r="F1481" s="8"/>
      <c r="G1481" s="8"/>
      <c r="H1481" s="8"/>
      <c r="I1481" s="8"/>
      <c r="J1481" s="8"/>
      <c r="K1481" s="9"/>
      <c r="L1481" s="8"/>
      <c r="M1481" s="8"/>
      <c r="N1481" s="8"/>
      <c r="O1481" s="8"/>
      <c r="P1481" s="8"/>
      <c r="Q1481" s="8"/>
      <c r="R1481" s="9"/>
      <c r="S1481" s="8"/>
      <c r="U1481" s="68"/>
      <c r="V1481" s="68"/>
      <c r="W1481" s="68"/>
      <c r="X1481" s="68"/>
      <c r="Y1481" s="68"/>
      <c r="Z1481" s="68"/>
      <c r="AA1481" s="68"/>
      <c r="AB1481" s="68"/>
      <c r="AC1481" s="68"/>
      <c r="AD1481" s="68"/>
      <c r="AE1481" s="68"/>
      <c r="AF1481" s="3"/>
      <c r="AG1481" s="3"/>
      <c r="AH1481" s="3"/>
      <c r="AI1481" s="3"/>
      <c r="AL1481" s="3"/>
      <c r="AM1481" s="3"/>
      <c r="AN1481" s="3"/>
      <c r="AO1481" s="3"/>
      <c r="AP1481" s="3"/>
      <c r="AR1481" s="3"/>
      <c r="AS1481" s="130"/>
      <c r="AW1481" s="3"/>
      <c r="AX1481" s="3"/>
      <c r="AY1481" s="3"/>
      <c r="AZ1481" s="3"/>
      <c r="BA1481" s="3"/>
      <c r="BB1481" s="3"/>
      <c r="BC1481" s="3"/>
    </row>
    <row r="1482" spans="1:55">
      <c r="A1482" s="205"/>
      <c r="D1482" s="8"/>
      <c r="E1482" s="8"/>
      <c r="F1482" s="8"/>
      <c r="G1482" s="8"/>
      <c r="H1482" s="8"/>
      <c r="I1482" s="8"/>
      <c r="J1482" s="8"/>
      <c r="K1482" s="9"/>
      <c r="L1482" s="8"/>
      <c r="M1482" s="8"/>
      <c r="N1482" s="8"/>
      <c r="O1482" s="8"/>
      <c r="P1482" s="8"/>
      <c r="Q1482" s="8"/>
      <c r="R1482" s="9"/>
      <c r="S1482" s="8"/>
      <c r="U1482" s="68"/>
      <c r="V1482" s="68"/>
      <c r="W1482" s="68"/>
      <c r="X1482" s="68"/>
      <c r="Y1482" s="68"/>
      <c r="Z1482" s="68"/>
      <c r="AA1482" s="68"/>
      <c r="AB1482" s="68"/>
      <c r="AC1482" s="68"/>
      <c r="AD1482" s="68"/>
      <c r="AE1482" s="68"/>
      <c r="AF1482" s="3"/>
      <c r="AG1482" s="3"/>
      <c r="AH1482" s="3"/>
      <c r="AI1482" s="3"/>
      <c r="AL1482" s="3"/>
      <c r="AM1482" s="3"/>
      <c r="AN1482" s="3"/>
      <c r="AO1482" s="3"/>
      <c r="AP1482" s="3"/>
      <c r="AR1482" s="3"/>
      <c r="AS1482" s="130"/>
      <c r="AW1482" s="3"/>
      <c r="AX1482" s="3"/>
      <c r="AY1482" s="3"/>
      <c r="AZ1482" s="3"/>
      <c r="BA1482" s="3"/>
      <c r="BB1482" s="3"/>
      <c r="BC1482" s="3"/>
    </row>
    <row r="1483" spans="1:55">
      <c r="A1483" s="205"/>
      <c r="D1483" s="8"/>
      <c r="E1483" s="8"/>
      <c r="F1483" s="8"/>
      <c r="G1483" s="8"/>
      <c r="H1483" s="8"/>
      <c r="I1483" s="8"/>
      <c r="J1483" s="8"/>
      <c r="K1483" s="9"/>
      <c r="L1483" s="8"/>
      <c r="M1483" s="8"/>
      <c r="N1483" s="8"/>
      <c r="O1483" s="8"/>
      <c r="P1483" s="8"/>
      <c r="Q1483" s="8"/>
      <c r="R1483" s="9"/>
      <c r="S1483" s="8"/>
      <c r="U1483" s="68"/>
      <c r="V1483" s="68"/>
      <c r="W1483" s="68"/>
      <c r="X1483" s="68"/>
      <c r="Y1483" s="68"/>
      <c r="Z1483" s="68"/>
      <c r="AA1483" s="68"/>
      <c r="AB1483" s="68"/>
      <c r="AC1483" s="68"/>
      <c r="AD1483" s="68"/>
      <c r="AE1483" s="68"/>
      <c r="AF1483" s="3"/>
      <c r="AG1483" s="3"/>
      <c r="AH1483" s="3"/>
      <c r="AI1483" s="3"/>
      <c r="AL1483" s="3"/>
      <c r="AM1483" s="3"/>
      <c r="AN1483" s="3"/>
      <c r="AO1483" s="3"/>
      <c r="AP1483" s="3"/>
      <c r="AR1483" s="3"/>
      <c r="AS1483" s="130"/>
      <c r="AW1483" s="3"/>
      <c r="AX1483" s="3"/>
      <c r="AY1483" s="3"/>
      <c r="AZ1483" s="3"/>
      <c r="BA1483" s="3"/>
      <c r="BB1483" s="3"/>
      <c r="BC1483" s="3"/>
    </row>
    <row r="1484" spans="1:55">
      <c r="A1484" s="205"/>
      <c r="D1484" s="8"/>
      <c r="E1484" s="8"/>
      <c r="F1484" s="8"/>
      <c r="G1484" s="8"/>
      <c r="H1484" s="8"/>
      <c r="I1484" s="8"/>
      <c r="J1484" s="8"/>
      <c r="K1484" s="9"/>
      <c r="L1484" s="8"/>
      <c r="M1484" s="8"/>
      <c r="N1484" s="8"/>
      <c r="O1484" s="8"/>
      <c r="P1484" s="8"/>
      <c r="Q1484" s="8"/>
      <c r="R1484" s="9"/>
      <c r="S1484" s="8"/>
      <c r="U1484" s="68"/>
      <c r="V1484" s="68"/>
      <c r="W1484" s="68"/>
      <c r="X1484" s="68"/>
      <c r="Y1484" s="68"/>
      <c r="Z1484" s="68"/>
      <c r="AA1484" s="68"/>
      <c r="AB1484" s="68"/>
      <c r="AC1484" s="68"/>
      <c r="AD1484" s="68"/>
      <c r="AE1484" s="68"/>
      <c r="AF1484" s="3"/>
      <c r="AG1484" s="3"/>
      <c r="AH1484" s="3"/>
      <c r="AI1484" s="3"/>
      <c r="AL1484" s="3"/>
      <c r="AM1484" s="3"/>
      <c r="AN1484" s="3"/>
      <c r="AO1484" s="3"/>
      <c r="AP1484" s="3"/>
      <c r="AR1484" s="3"/>
      <c r="AS1484" s="130"/>
      <c r="AW1484" s="3"/>
      <c r="AX1484" s="3"/>
      <c r="AY1484" s="3"/>
      <c r="AZ1484" s="3"/>
      <c r="BA1484" s="3"/>
      <c r="BB1484" s="3"/>
      <c r="BC1484" s="3"/>
    </row>
    <row r="1485" spans="1:55">
      <c r="A1485" s="205"/>
      <c r="D1485" s="8"/>
      <c r="E1485" s="8"/>
      <c r="F1485" s="8"/>
      <c r="G1485" s="8"/>
      <c r="H1485" s="8"/>
      <c r="I1485" s="8"/>
      <c r="J1485" s="8"/>
      <c r="K1485" s="9"/>
      <c r="L1485" s="8"/>
      <c r="M1485" s="8"/>
      <c r="N1485" s="8"/>
      <c r="O1485" s="8"/>
      <c r="P1485" s="8"/>
      <c r="Q1485" s="8"/>
      <c r="R1485" s="9"/>
      <c r="S1485" s="8"/>
      <c r="U1485" s="68"/>
      <c r="V1485" s="68"/>
      <c r="W1485" s="68"/>
      <c r="X1485" s="68"/>
      <c r="Y1485" s="68"/>
      <c r="Z1485" s="68"/>
      <c r="AA1485" s="68"/>
      <c r="AB1485" s="68"/>
      <c r="AC1485" s="68"/>
      <c r="AD1485" s="68"/>
      <c r="AE1485" s="68"/>
      <c r="AF1485" s="3"/>
      <c r="AG1485" s="3"/>
      <c r="AH1485" s="3"/>
      <c r="AI1485" s="3"/>
      <c r="AL1485" s="3"/>
      <c r="AM1485" s="3"/>
      <c r="AN1485" s="3"/>
      <c r="AO1485" s="3"/>
      <c r="AP1485" s="3"/>
      <c r="AR1485" s="3"/>
      <c r="AS1485" s="130"/>
      <c r="AW1485" s="3"/>
      <c r="AX1485" s="3"/>
      <c r="AY1485" s="3"/>
      <c r="AZ1485" s="3"/>
      <c r="BA1485" s="3"/>
      <c r="BB1485" s="3"/>
      <c r="BC1485" s="3"/>
    </row>
    <row r="1486" spans="1:55">
      <c r="A1486" s="205"/>
      <c r="D1486" s="8"/>
      <c r="E1486" s="8"/>
      <c r="F1486" s="8"/>
      <c r="G1486" s="8"/>
      <c r="H1486" s="8"/>
      <c r="I1486" s="8"/>
      <c r="J1486" s="8"/>
      <c r="K1486" s="9"/>
      <c r="L1486" s="8"/>
      <c r="M1486" s="8"/>
      <c r="N1486" s="8"/>
      <c r="O1486" s="8"/>
      <c r="P1486" s="8"/>
      <c r="Q1486" s="8"/>
      <c r="R1486" s="9"/>
      <c r="S1486" s="8"/>
      <c r="U1486" s="68"/>
      <c r="V1486" s="68"/>
      <c r="W1486" s="68"/>
      <c r="X1486" s="68"/>
      <c r="Y1486" s="68"/>
      <c r="Z1486" s="68"/>
      <c r="AA1486" s="68"/>
      <c r="AB1486" s="68"/>
      <c r="AC1486" s="68"/>
      <c r="AD1486" s="68"/>
      <c r="AE1486" s="68"/>
      <c r="AF1486" s="3"/>
      <c r="AG1486" s="3"/>
      <c r="AH1486" s="3"/>
      <c r="AI1486" s="3"/>
      <c r="AL1486" s="3"/>
      <c r="AM1486" s="3"/>
      <c r="AN1486" s="3"/>
      <c r="AO1486" s="3"/>
      <c r="AP1486" s="3"/>
      <c r="AR1486" s="3"/>
      <c r="AS1486" s="130"/>
      <c r="AW1486" s="3"/>
      <c r="AX1486" s="3"/>
      <c r="AY1486" s="3"/>
      <c r="AZ1486" s="3"/>
      <c r="BA1486" s="3"/>
      <c r="BB1486" s="3"/>
      <c r="BC1486" s="3"/>
    </row>
    <row r="1487" spans="1:55">
      <c r="A1487" s="205"/>
      <c r="D1487" s="8"/>
      <c r="E1487" s="8"/>
      <c r="F1487" s="8"/>
      <c r="G1487" s="8"/>
      <c r="H1487" s="8"/>
      <c r="I1487" s="8"/>
      <c r="J1487" s="8"/>
      <c r="K1487" s="9"/>
      <c r="L1487" s="8"/>
      <c r="M1487" s="8"/>
      <c r="N1487" s="8"/>
      <c r="O1487" s="8"/>
      <c r="P1487" s="8"/>
      <c r="Q1487" s="8"/>
      <c r="R1487" s="9"/>
      <c r="S1487" s="8"/>
      <c r="U1487" s="68"/>
      <c r="V1487" s="68"/>
      <c r="W1487" s="68"/>
      <c r="X1487" s="68"/>
      <c r="Y1487" s="68"/>
      <c r="Z1487" s="68"/>
      <c r="AA1487" s="68"/>
      <c r="AB1487" s="68"/>
      <c r="AC1487" s="68"/>
      <c r="AD1487" s="68"/>
      <c r="AE1487" s="68"/>
      <c r="AF1487" s="3"/>
      <c r="AG1487" s="3"/>
      <c r="AH1487" s="3"/>
      <c r="AI1487" s="3"/>
      <c r="AL1487" s="3"/>
      <c r="AM1487" s="3"/>
      <c r="AN1487" s="3"/>
      <c r="AO1487" s="3"/>
      <c r="AP1487" s="3"/>
      <c r="AR1487" s="3"/>
      <c r="AS1487" s="130"/>
      <c r="AW1487" s="3"/>
      <c r="AX1487" s="3"/>
      <c r="AY1487" s="3"/>
      <c r="AZ1487" s="3"/>
      <c r="BA1487" s="3"/>
      <c r="BB1487" s="3"/>
      <c r="BC1487" s="3"/>
    </row>
    <row r="1488" spans="1:55">
      <c r="A1488" s="205"/>
      <c r="D1488" s="8"/>
      <c r="E1488" s="8"/>
      <c r="F1488" s="8"/>
      <c r="G1488" s="8"/>
      <c r="H1488" s="8"/>
      <c r="I1488" s="8"/>
      <c r="J1488" s="8"/>
      <c r="K1488" s="9"/>
      <c r="L1488" s="8"/>
      <c r="M1488" s="8"/>
      <c r="N1488" s="8"/>
      <c r="O1488" s="8"/>
      <c r="P1488" s="8"/>
      <c r="Q1488" s="8"/>
      <c r="R1488" s="9"/>
      <c r="S1488" s="8"/>
      <c r="U1488" s="68"/>
      <c r="V1488" s="68"/>
      <c r="W1488" s="68"/>
      <c r="X1488" s="68"/>
      <c r="Y1488" s="68"/>
      <c r="Z1488" s="68"/>
      <c r="AA1488" s="68"/>
      <c r="AB1488" s="68"/>
      <c r="AC1488" s="68"/>
      <c r="AD1488" s="68"/>
      <c r="AE1488" s="68"/>
      <c r="AF1488" s="3"/>
      <c r="AG1488" s="3"/>
      <c r="AH1488" s="3"/>
      <c r="AI1488" s="3"/>
      <c r="AL1488" s="3"/>
      <c r="AM1488" s="3"/>
      <c r="AN1488" s="3"/>
      <c r="AO1488" s="3"/>
      <c r="AP1488" s="3"/>
      <c r="AR1488" s="3"/>
      <c r="AS1488" s="130"/>
      <c r="AW1488" s="3"/>
      <c r="AX1488" s="3"/>
      <c r="AY1488" s="3"/>
      <c r="AZ1488" s="3"/>
      <c r="BA1488" s="3"/>
      <c r="BB1488" s="3"/>
      <c r="BC1488" s="3"/>
    </row>
    <row r="1489" spans="1:55">
      <c r="A1489" s="205"/>
      <c r="D1489" s="8"/>
      <c r="E1489" s="8"/>
      <c r="F1489" s="8"/>
      <c r="G1489" s="8"/>
      <c r="H1489" s="8"/>
      <c r="I1489" s="8"/>
      <c r="J1489" s="8"/>
      <c r="K1489" s="9"/>
      <c r="L1489" s="8"/>
      <c r="M1489" s="8"/>
      <c r="N1489" s="8"/>
      <c r="O1489" s="8"/>
      <c r="P1489" s="8"/>
      <c r="Q1489" s="8"/>
      <c r="R1489" s="9"/>
      <c r="S1489" s="8"/>
      <c r="U1489" s="68"/>
      <c r="V1489" s="68"/>
      <c r="W1489" s="68"/>
      <c r="X1489" s="68"/>
      <c r="Y1489" s="68"/>
      <c r="Z1489" s="68"/>
      <c r="AA1489" s="68"/>
      <c r="AB1489" s="68"/>
      <c r="AC1489" s="68"/>
      <c r="AD1489" s="68"/>
      <c r="AE1489" s="68"/>
      <c r="AF1489" s="3"/>
      <c r="AG1489" s="3"/>
      <c r="AH1489" s="3"/>
      <c r="AI1489" s="3"/>
      <c r="AL1489" s="3"/>
      <c r="AM1489" s="3"/>
      <c r="AN1489" s="3"/>
      <c r="AO1489" s="3"/>
      <c r="AP1489" s="3"/>
      <c r="AR1489" s="3"/>
      <c r="AS1489" s="130"/>
      <c r="AW1489" s="3"/>
      <c r="AX1489" s="3"/>
      <c r="AY1489" s="3"/>
      <c r="AZ1489" s="3"/>
      <c r="BA1489" s="3"/>
      <c r="BB1489" s="3"/>
      <c r="BC1489" s="3"/>
    </row>
    <row r="1490" spans="1:55">
      <c r="A1490" s="205"/>
      <c r="D1490" s="8"/>
      <c r="E1490" s="8"/>
      <c r="F1490" s="8"/>
      <c r="G1490" s="8"/>
      <c r="H1490" s="8"/>
      <c r="I1490" s="8"/>
      <c r="J1490" s="8"/>
      <c r="K1490" s="9"/>
      <c r="L1490" s="8"/>
      <c r="M1490" s="8"/>
      <c r="N1490" s="8"/>
      <c r="O1490" s="8"/>
      <c r="P1490" s="8"/>
      <c r="Q1490" s="8"/>
      <c r="R1490" s="9"/>
      <c r="S1490" s="8"/>
      <c r="U1490" s="68"/>
      <c r="V1490" s="68"/>
      <c r="W1490" s="68"/>
      <c r="X1490" s="68"/>
      <c r="Y1490" s="68"/>
      <c r="Z1490" s="68"/>
      <c r="AA1490" s="68"/>
      <c r="AB1490" s="68"/>
      <c r="AC1490" s="68"/>
      <c r="AD1490" s="68"/>
      <c r="AE1490" s="68"/>
      <c r="AF1490" s="3"/>
      <c r="AG1490" s="3"/>
      <c r="AH1490" s="3"/>
      <c r="AI1490" s="3"/>
      <c r="AL1490" s="3"/>
      <c r="AM1490" s="3"/>
      <c r="AN1490" s="3"/>
      <c r="AO1490" s="3"/>
      <c r="AP1490" s="3"/>
      <c r="AR1490" s="3"/>
      <c r="AS1490" s="130"/>
      <c r="AW1490" s="3"/>
      <c r="AX1490" s="3"/>
      <c r="AY1490" s="3"/>
      <c r="AZ1490" s="3"/>
      <c r="BA1490" s="3"/>
      <c r="BB1490" s="3"/>
      <c r="BC1490" s="3"/>
    </row>
    <row r="1491" spans="1:55">
      <c r="A1491" s="205"/>
      <c r="D1491" s="8"/>
      <c r="E1491" s="8"/>
      <c r="F1491" s="8"/>
      <c r="G1491" s="8"/>
      <c r="H1491" s="8"/>
      <c r="I1491" s="8"/>
      <c r="J1491" s="8"/>
      <c r="K1491" s="9"/>
      <c r="L1491" s="8"/>
      <c r="M1491" s="8"/>
      <c r="N1491" s="8"/>
      <c r="O1491" s="8"/>
      <c r="P1491" s="8"/>
      <c r="Q1491" s="8"/>
      <c r="R1491" s="9"/>
      <c r="S1491" s="8"/>
      <c r="U1491" s="68"/>
      <c r="V1491" s="68"/>
      <c r="W1491" s="68"/>
      <c r="X1491" s="68"/>
      <c r="Y1491" s="68"/>
      <c r="Z1491" s="68"/>
      <c r="AA1491" s="68"/>
      <c r="AB1491" s="68"/>
      <c r="AC1491" s="68"/>
      <c r="AD1491" s="68"/>
      <c r="AE1491" s="68"/>
      <c r="AF1491" s="3"/>
      <c r="AG1491" s="3"/>
      <c r="AH1491" s="3"/>
      <c r="AI1491" s="3"/>
      <c r="AL1491" s="3"/>
      <c r="AM1491" s="3"/>
      <c r="AN1491" s="3"/>
      <c r="AO1491" s="3"/>
      <c r="AP1491" s="3"/>
      <c r="AR1491" s="3"/>
      <c r="AS1491" s="130"/>
      <c r="AW1491" s="3"/>
      <c r="AX1491" s="3"/>
      <c r="AY1491" s="3"/>
      <c r="AZ1491" s="3"/>
      <c r="BA1491" s="3"/>
      <c r="BB1491" s="3"/>
      <c r="BC1491" s="3"/>
    </row>
    <row r="1492" spans="1:55">
      <c r="A1492" s="205"/>
      <c r="D1492" s="8"/>
      <c r="E1492" s="8"/>
      <c r="F1492" s="8"/>
      <c r="G1492" s="8"/>
      <c r="H1492" s="8"/>
      <c r="I1492" s="8"/>
      <c r="J1492" s="8"/>
      <c r="K1492" s="9"/>
      <c r="L1492" s="8"/>
      <c r="M1492" s="8"/>
      <c r="N1492" s="8"/>
      <c r="O1492" s="8"/>
      <c r="P1492" s="8"/>
      <c r="Q1492" s="8"/>
      <c r="R1492" s="9"/>
      <c r="S1492" s="8"/>
      <c r="U1492" s="68"/>
      <c r="V1492" s="68"/>
      <c r="W1492" s="68"/>
      <c r="X1492" s="68"/>
      <c r="Y1492" s="68"/>
      <c r="Z1492" s="68"/>
      <c r="AA1492" s="68"/>
      <c r="AB1492" s="68"/>
      <c r="AC1492" s="68"/>
      <c r="AD1492" s="68"/>
      <c r="AE1492" s="68"/>
      <c r="AF1492" s="3"/>
      <c r="AG1492" s="3"/>
      <c r="AH1492" s="3"/>
      <c r="AI1492" s="3"/>
      <c r="AL1492" s="3"/>
      <c r="AM1492" s="3"/>
      <c r="AN1492" s="3"/>
      <c r="AO1492" s="3"/>
      <c r="AP1492" s="3"/>
      <c r="AR1492" s="3"/>
      <c r="AS1492" s="130"/>
      <c r="AW1492" s="3"/>
      <c r="AX1492" s="3"/>
      <c r="AY1492" s="3"/>
      <c r="AZ1492" s="3"/>
      <c r="BA1492" s="3"/>
      <c r="BB1492" s="3"/>
      <c r="BC1492" s="3"/>
    </row>
    <row r="1493" spans="1:55">
      <c r="A1493" s="205"/>
      <c r="D1493" s="8"/>
      <c r="E1493" s="8"/>
      <c r="F1493" s="8"/>
      <c r="G1493" s="8"/>
      <c r="H1493" s="8"/>
      <c r="I1493" s="8"/>
      <c r="J1493" s="8"/>
      <c r="K1493" s="9"/>
      <c r="L1493" s="8"/>
      <c r="M1493" s="8"/>
      <c r="N1493" s="8"/>
      <c r="O1493" s="8"/>
      <c r="P1493" s="8"/>
      <c r="Q1493" s="8"/>
      <c r="R1493" s="9"/>
      <c r="S1493" s="8"/>
      <c r="U1493" s="68"/>
      <c r="V1493" s="68"/>
      <c r="W1493" s="68"/>
      <c r="X1493" s="68"/>
      <c r="Y1493" s="68"/>
      <c r="Z1493" s="68"/>
      <c r="AA1493" s="68"/>
      <c r="AB1493" s="68"/>
      <c r="AC1493" s="68"/>
      <c r="AD1493" s="68"/>
      <c r="AE1493" s="68"/>
      <c r="AF1493" s="3"/>
      <c r="AG1493" s="3"/>
      <c r="AH1493" s="3"/>
      <c r="AI1493" s="3"/>
      <c r="AL1493" s="3"/>
      <c r="AM1493" s="3"/>
      <c r="AN1493" s="3"/>
      <c r="AO1493" s="3"/>
      <c r="AP1493" s="3"/>
      <c r="AR1493" s="3"/>
      <c r="AS1493" s="130"/>
      <c r="AW1493" s="3"/>
      <c r="AX1493" s="3"/>
      <c r="AY1493" s="3"/>
      <c r="AZ1493" s="3"/>
      <c r="BA1493" s="3"/>
      <c r="BB1493" s="3"/>
      <c r="BC1493" s="3"/>
    </row>
    <row r="1494" spans="1:55">
      <c r="A1494" s="205"/>
      <c r="D1494" s="8"/>
      <c r="E1494" s="8"/>
      <c r="F1494" s="8"/>
      <c r="G1494" s="8"/>
      <c r="H1494" s="8"/>
      <c r="I1494" s="8"/>
      <c r="J1494" s="8"/>
      <c r="K1494" s="9"/>
      <c r="L1494" s="8"/>
      <c r="M1494" s="8"/>
      <c r="N1494" s="8"/>
      <c r="O1494" s="8"/>
      <c r="P1494" s="8"/>
      <c r="Q1494" s="8"/>
      <c r="R1494" s="9"/>
      <c r="S1494" s="8"/>
      <c r="U1494" s="68"/>
      <c r="V1494" s="68"/>
      <c r="W1494" s="68"/>
      <c r="X1494" s="68"/>
      <c r="Y1494" s="68"/>
      <c r="Z1494" s="68"/>
      <c r="AA1494" s="68"/>
      <c r="AB1494" s="68"/>
      <c r="AC1494" s="68"/>
      <c r="AD1494" s="68"/>
      <c r="AE1494" s="68"/>
      <c r="AF1494" s="3"/>
      <c r="AG1494" s="3"/>
      <c r="AH1494" s="3"/>
      <c r="AI1494" s="3"/>
      <c r="AL1494" s="3"/>
      <c r="AM1494" s="3"/>
      <c r="AN1494" s="3"/>
      <c r="AO1494" s="3"/>
      <c r="AP1494" s="3"/>
      <c r="AR1494" s="3"/>
      <c r="AS1494" s="130"/>
      <c r="AW1494" s="3"/>
      <c r="AX1494" s="3"/>
      <c r="AY1494" s="3"/>
      <c r="AZ1494" s="3"/>
      <c r="BA1494" s="3"/>
      <c r="BB1494" s="3"/>
      <c r="BC1494" s="3"/>
    </row>
    <row r="1495" spans="1:55">
      <c r="A1495" s="205"/>
      <c r="D1495" s="8"/>
      <c r="E1495" s="8"/>
      <c r="F1495" s="8"/>
      <c r="G1495" s="8"/>
      <c r="H1495" s="8"/>
      <c r="I1495" s="8"/>
      <c r="J1495" s="8"/>
      <c r="K1495" s="9"/>
      <c r="L1495" s="8"/>
      <c r="M1495" s="8"/>
      <c r="N1495" s="8"/>
      <c r="O1495" s="8"/>
      <c r="P1495" s="8"/>
      <c r="Q1495" s="8"/>
      <c r="R1495" s="9"/>
      <c r="S1495" s="8"/>
      <c r="U1495" s="68"/>
      <c r="V1495" s="68"/>
      <c r="W1495" s="68"/>
      <c r="X1495" s="68"/>
      <c r="Y1495" s="68"/>
      <c r="Z1495" s="68"/>
      <c r="AA1495" s="68"/>
      <c r="AB1495" s="68"/>
      <c r="AC1495" s="68"/>
      <c r="AD1495" s="68"/>
      <c r="AE1495" s="68"/>
      <c r="AF1495" s="3"/>
      <c r="AG1495" s="3"/>
      <c r="AH1495" s="3"/>
      <c r="AI1495" s="3"/>
      <c r="AL1495" s="3"/>
      <c r="AM1495" s="3"/>
      <c r="AN1495" s="3"/>
      <c r="AO1495" s="3"/>
      <c r="AP1495" s="3"/>
      <c r="AR1495" s="3"/>
      <c r="AS1495" s="130"/>
      <c r="AW1495" s="3"/>
      <c r="AX1495" s="3"/>
      <c r="AY1495" s="3"/>
      <c r="AZ1495" s="3"/>
      <c r="BA1495" s="3"/>
      <c r="BB1495" s="3"/>
      <c r="BC1495" s="3"/>
    </row>
    <row r="1496" spans="1:55">
      <c r="A1496" s="205"/>
      <c r="D1496" s="8"/>
      <c r="E1496" s="8"/>
      <c r="F1496" s="8"/>
      <c r="G1496" s="8"/>
      <c r="H1496" s="8"/>
      <c r="I1496" s="8"/>
      <c r="J1496" s="8"/>
      <c r="K1496" s="9"/>
      <c r="L1496" s="8"/>
      <c r="M1496" s="8"/>
      <c r="N1496" s="8"/>
      <c r="O1496" s="8"/>
      <c r="P1496" s="8"/>
      <c r="Q1496" s="8"/>
      <c r="R1496" s="9"/>
      <c r="S1496" s="8"/>
      <c r="U1496" s="68"/>
      <c r="V1496" s="68"/>
      <c r="W1496" s="68"/>
      <c r="X1496" s="68"/>
      <c r="Y1496" s="68"/>
      <c r="Z1496" s="68"/>
      <c r="AA1496" s="68"/>
      <c r="AB1496" s="68"/>
      <c r="AC1496" s="68"/>
      <c r="AD1496" s="68"/>
      <c r="AE1496" s="68"/>
      <c r="AF1496" s="3"/>
      <c r="AG1496" s="3"/>
      <c r="AH1496" s="3"/>
      <c r="AI1496" s="3"/>
      <c r="AL1496" s="3"/>
      <c r="AM1496" s="3"/>
      <c r="AN1496" s="3"/>
      <c r="AO1496" s="3"/>
      <c r="AP1496" s="3"/>
      <c r="AR1496" s="3"/>
      <c r="AS1496" s="130"/>
      <c r="AW1496" s="3"/>
      <c r="AX1496" s="3"/>
      <c r="AY1496" s="3"/>
      <c r="AZ1496" s="3"/>
      <c r="BA1496" s="3"/>
      <c r="BB1496" s="3"/>
      <c r="BC1496" s="3"/>
    </row>
    <row r="1497" spans="1:55">
      <c r="A1497" s="205"/>
      <c r="D1497" s="8"/>
      <c r="E1497" s="8"/>
      <c r="F1497" s="8"/>
      <c r="G1497" s="8"/>
      <c r="H1497" s="8"/>
      <c r="I1497" s="8"/>
      <c r="J1497" s="8"/>
      <c r="K1497" s="9"/>
      <c r="L1497" s="8"/>
      <c r="M1497" s="8"/>
      <c r="N1497" s="8"/>
      <c r="O1497" s="8"/>
      <c r="P1497" s="8"/>
      <c r="Q1497" s="8"/>
      <c r="R1497" s="9"/>
      <c r="S1497" s="8"/>
      <c r="U1497" s="68"/>
      <c r="V1497" s="68"/>
      <c r="W1497" s="68"/>
      <c r="X1497" s="68"/>
      <c r="Y1497" s="68"/>
      <c r="Z1497" s="68"/>
      <c r="AA1497" s="68"/>
      <c r="AB1497" s="68"/>
      <c r="AC1497" s="68"/>
      <c r="AD1497" s="68"/>
      <c r="AE1497" s="68"/>
      <c r="AF1497" s="3"/>
      <c r="AG1497" s="3"/>
      <c r="AH1497" s="3"/>
      <c r="AI1497" s="3"/>
      <c r="AL1497" s="3"/>
      <c r="AM1497" s="3"/>
      <c r="AN1497" s="3"/>
      <c r="AO1497" s="3"/>
      <c r="AP1497" s="3"/>
      <c r="AR1497" s="3"/>
      <c r="AS1497" s="130"/>
      <c r="AW1497" s="3"/>
      <c r="AX1497" s="3"/>
      <c r="AY1497" s="3"/>
      <c r="AZ1497" s="3"/>
      <c r="BA1497" s="3"/>
      <c r="BB1497" s="3"/>
      <c r="BC1497" s="3"/>
    </row>
    <row r="1498" spans="1:55">
      <c r="A1498" s="205"/>
      <c r="D1498" s="8"/>
      <c r="E1498" s="8"/>
      <c r="F1498" s="8"/>
      <c r="G1498" s="8"/>
      <c r="H1498" s="8"/>
      <c r="I1498" s="8"/>
      <c r="J1498" s="8"/>
      <c r="K1498" s="9"/>
      <c r="L1498" s="8"/>
      <c r="M1498" s="8"/>
      <c r="N1498" s="8"/>
      <c r="O1498" s="8"/>
      <c r="P1498" s="8"/>
      <c r="Q1498" s="8"/>
      <c r="R1498" s="9"/>
      <c r="S1498" s="8"/>
      <c r="U1498" s="68"/>
      <c r="V1498" s="68"/>
      <c r="W1498" s="68"/>
      <c r="X1498" s="68"/>
      <c r="Y1498" s="68"/>
      <c r="Z1498" s="68"/>
      <c r="AA1498" s="68"/>
      <c r="AB1498" s="68"/>
      <c r="AC1498" s="68"/>
      <c r="AD1498" s="68"/>
      <c r="AE1498" s="68"/>
      <c r="AF1498" s="3"/>
      <c r="AG1498" s="3"/>
      <c r="AH1498" s="3"/>
      <c r="AI1498" s="3"/>
      <c r="AL1498" s="3"/>
      <c r="AM1498" s="3"/>
      <c r="AN1498" s="3"/>
      <c r="AO1498" s="3"/>
      <c r="AP1498" s="3"/>
      <c r="AR1498" s="3"/>
      <c r="AS1498" s="130"/>
      <c r="AW1498" s="3"/>
      <c r="AX1498" s="3"/>
      <c r="AY1498" s="3"/>
      <c r="AZ1498" s="3"/>
      <c r="BA1498" s="3"/>
      <c r="BB1498" s="3"/>
      <c r="BC1498" s="3"/>
    </row>
    <row r="1499" spans="1:55">
      <c r="A1499" s="205"/>
      <c r="D1499" s="8"/>
      <c r="E1499" s="8"/>
      <c r="F1499" s="8"/>
      <c r="G1499" s="8"/>
      <c r="H1499" s="8"/>
      <c r="I1499" s="8"/>
      <c r="J1499" s="8"/>
      <c r="K1499" s="9"/>
      <c r="L1499" s="8"/>
      <c r="M1499" s="8"/>
      <c r="N1499" s="8"/>
      <c r="O1499" s="8"/>
      <c r="P1499" s="8"/>
      <c r="Q1499" s="8"/>
      <c r="R1499" s="9"/>
      <c r="S1499" s="8"/>
      <c r="U1499" s="68"/>
      <c r="V1499" s="68"/>
      <c r="W1499" s="68"/>
      <c r="X1499" s="68"/>
      <c r="Y1499" s="68"/>
      <c r="Z1499" s="68"/>
      <c r="AA1499" s="68"/>
      <c r="AB1499" s="68"/>
      <c r="AC1499" s="68"/>
      <c r="AD1499" s="68"/>
      <c r="AE1499" s="68"/>
      <c r="AF1499" s="3"/>
      <c r="AG1499" s="3"/>
      <c r="AH1499" s="3"/>
      <c r="AI1499" s="3"/>
      <c r="AL1499" s="3"/>
      <c r="AM1499" s="3"/>
      <c r="AN1499" s="3"/>
      <c r="AO1499" s="3"/>
      <c r="AP1499" s="3"/>
      <c r="AR1499" s="3"/>
      <c r="AS1499" s="130"/>
      <c r="AW1499" s="3"/>
      <c r="AX1499" s="3"/>
      <c r="AY1499" s="3"/>
      <c r="AZ1499" s="3"/>
      <c r="BA1499" s="3"/>
      <c r="BB1499" s="3"/>
      <c r="BC1499" s="3"/>
    </row>
    <row r="1500" spans="1:55">
      <c r="A1500" s="205"/>
      <c r="D1500" s="8"/>
      <c r="E1500" s="8"/>
      <c r="F1500" s="8"/>
      <c r="G1500" s="8"/>
      <c r="H1500" s="8"/>
      <c r="I1500" s="8"/>
      <c r="J1500" s="8"/>
      <c r="K1500" s="9"/>
      <c r="L1500" s="8"/>
      <c r="M1500" s="8"/>
      <c r="N1500" s="8"/>
      <c r="O1500" s="8"/>
      <c r="P1500" s="8"/>
      <c r="Q1500" s="8"/>
      <c r="R1500" s="9"/>
      <c r="S1500" s="8"/>
      <c r="U1500" s="68"/>
      <c r="V1500" s="68"/>
      <c r="W1500" s="68"/>
      <c r="X1500" s="68"/>
      <c r="Y1500" s="68"/>
      <c r="Z1500" s="68"/>
      <c r="AA1500" s="68"/>
      <c r="AB1500" s="68"/>
      <c r="AC1500" s="68"/>
      <c r="AD1500" s="68"/>
      <c r="AE1500" s="68"/>
      <c r="AF1500" s="3"/>
      <c r="AG1500" s="3"/>
      <c r="AH1500" s="3"/>
      <c r="AI1500" s="3"/>
      <c r="AL1500" s="3"/>
      <c r="AM1500" s="3"/>
      <c r="AN1500" s="3"/>
      <c r="AO1500" s="3"/>
      <c r="AP1500" s="3"/>
      <c r="AR1500" s="3"/>
      <c r="AS1500" s="130"/>
      <c r="AW1500" s="3"/>
      <c r="AX1500" s="3"/>
      <c r="AY1500" s="3"/>
      <c r="AZ1500" s="3"/>
      <c r="BA1500" s="3"/>
      <c r="BB1500" s="3"/>
      <c r="BC1500" s="3"/>
    </row>
    <row r="1501" spans="1:55">
      <c r="A1501" s="205"/>
      <c r="D1501" s="8"/>
      <c r="E1501" s="8"/>
      <c r="F1501" s="8"/>
      <c r="G1501" s="8"/>
      <c r="H1501" s="8"/>
      <c r="I1501" s="8"/>
      <c r="J1501" s="8"/>
      <c r="K1501" s="9"/>
      <c r="L1501" s="8"/>
      <c r="M1501" s="8"/>
      <c r="N1501" s="8"/>
      <c r="O1501" s="8"/>
      <c r="P1501" s="8"/>
      <c r="Q1501" s="8"/>
      <c r="R1501" s="9"/>
      <c r="S1501" s="8"/>
      <c r="U1501" s="68"/>
      <c r="V1501" s="68"/>
      <c r="W1501" s="68"/>
      <c r="X1501" s="68"/>
      <c r="Y1501" s="68"/>
      <c r="Z1501" s="68"/>
      <c r="AA1501" s="68"/>
      <c r="AB1501" s="68"/>
      <c r="AC1501" s="68"/>
      <c r="AD1501" s="68"/>
      <c r="AE1501" s="68"/>
      <c r="AF1501" s="3"/>
      <c r="AG1501" s="3"/>
      <c r="AH1501" s="3"/>
      <c r="AI1501" s="3"/>
      <c r="AL1501" s="3"/>
      <c r="AM1501" s="3"/>
      <c r="AN1501" s="3"/>
      <c r="AO1501" s="3"/>
      <c r="AP1501" s="3"/>
      <c r="AR1501" s="3"/>
      <c r="AS1501" s="130"/>
      <c r="AW1501" s="3"/>
      <c r="AX1501" s="3"/>
      <c r="AY1501" s="3"/>
      <c r="AZ1501" s="3"/>
      <c r="BA1501" s="3"/>
      <c r="BB1501" s="3"/>
      <c r="BC1501" s="3"/>
    </row>
    <row r="1502" spans="1:55">
      <c r="A1502" s="205"/>
      <c r="D1502" s="8"/>
      <c r="E1502" s="8"/>
      <c r="F1502" s="8"/>
      <c r="G1502" s="8"/>
      <c r="H1502" s="8"/>
      <c r="I1502" s="8"/>
      <c r="J1502" s="8"/>
      <c r="K1502" s="9"/>
      <c r="L1502" s="8"/>
      <c r="M1502" s="8"/>
      <c r="N1502" s="8"/>
      <c r="O1502" s="8"/>
      <c r="P1502" s="8"/>
      <c r="Q1502" s="8"/>
      <c r="R1502" s="9"/>
      <c r="S1502" s="8"/>
      <c r="U1502" s="68"/>
      <c r="V1502" s="68"/>
      <c r="W1502" s="68"/>
      <c r="X1502" s="68"/>
      <c r="Y1502" s="68"/>
      <c r="Z1502" s="68"/>
      <c r="AA1502" s="68"/>
      <c r="AB1502" s="68"/>
      <c r="AC1502" s="68"/>
      <c r="AD1502" s="68"/>
      <c r="AE1502" s="68"/>
      <c r="AF1502" s="3"/>
      <c r="AG1502" s="3"/>
      <c r="AH1502" s="3"/>
      <c r="AI1502" s="3"/>
      <c r="AL1502" s="3"/>
      <c r="AM1502" s="3"/>
      <c r="AN1502" s="3"/>
      <c r="AO1502" s="3"/>
      <c r="AP1502" s="3"/>
      <c r="AR1502" s="3"/>
      <c r="AS1502" s="130"/>
      <c r="AW1502" s="3"/>
      <c r="AX1502" s="3"/>
      <c r="AY1502" s="3"/>
      <c r="AZ1502" s="3"/>
      <c r="BA1502" s="3"/>
      <c r="BB1502" s="3"/>
      <c r="BC1502" s="3"/>
    </row>
    <row r="1503" spans="1:55">
      <c r="A1503" s="205"/>
      <c r="D1503" s="8"/>
      <c r="E1503" s="8"/>
      <c r="F1503" s="8"/>
      <c r="G1503" s="8"/>
      <c r="H1503" s="8"/>
      <c r="I1503" s="8"/>
      <c r="J1503" s="8"/>
      <c r="K1503" s="9"/>
      <c r="L1503" s="8"/>
      <c r="M1503" s="8"/>
      <c r="N1503" s="8"/>
      <c r="O1503" s="8"/>
      <c r="P1503" s="8"/>
      <c r="Q1503" s="8"/>
      <c r="R1503" s="9"/>
      <c r="S1503" s="8"/>
      <c r="U1503" s="68"/>
      <c r="V1503" s="68"/>
      <c r="W1503" s="68"/>
      <c r="X1503" s="68"/>
      <c r="Y1503" s="68"/>
      <c r="Z1503" s="68"/>
      <c r="AA1503" s="68"/>
      <c r="AB1503" s="68"/>
      <c r="AC1503" s="68"/>
      <c r="AD1503" s="68"/>
      <c r="AE1503" s="68"/>
      <c r="AF1503" s="3"/>
      <c r="AG1503" s="3"/>
      <c r="AH1503" s="3"/>
      <c r="AI1503" s="3"/>
      <c r="AL1503" s="3"/>
      <c r="AM1503" s="3"/>
      <c r="AN1503" s="3"/>
      <c r="AO1503" s="3"/>
      <c r="AP1503" s="3"/>
      <c r="AR1503" s="3"/>
      <c r="AS1503" s="130"/>
      <c r="AW1503" s="3"/>
      <c r="AX1503" s="3"/>
      <c r="AY1503" s="3"/>
      <c r="AZ1503" s="3"/>
      <c r="BA1503" s="3"/>
      <c r="BB1503" s="3"/>
      <c r="BC1503" s="3"/>
    </row>
    <row r="1504" spans="1:55">
      <c r="A1504" s="205"/>
      <c r="D1504" s="8"/>
      <c r="E1504" s="8"/>
      <c r="F1504" s="8"/>
      <c r="G1504" s="8"/>
      <c r="H1504" s="8"/>
      <c r="I1504" s="8"/>
      <c r="J1504" s="8"/>
      <c r="K1504" s="9"/>
      <c r="L1504" s="8"/>
      <c r="M1504" s="8"/>
      <c r="N1504" s="8"/>
      <c r="O1504" s="8"/>
      <c r="P1504" s="8"/>
      <c r="Q1504" s="8"/>
      <c r="R1504" s="9"/>
      <c r="S1504" s="8"/>
      <c r="U1504" s="68"/>
      <c r="V1504" s="68"/>
      <c r="W1504" s="68"/>
      <c r="X1504" s="68"/>
      <c r="Y1504" s="68"/>
      <c r="Z1504" s="68"/>
      <c r="AA1504" s="68"/>
      <c r="AB1504" s="68"/>
      <c r="AC1504" s="68"/>
      <c r="AD1504" s="68"/>
      <c r="AE1504" s="68"/>
      <c r="AF1504" s="3"/>
      <c r="AG1504" s="3"/>
      <c r="AH1504" s="3"/>
      <c r="AI1504" s="3"/>
      <c r="AL1504" s="3"/>
      <c r="AM1504" s="3"/>
      <c r="AN1504" s="3"/>
      <c r="AO1504" s="3"/>
      <c r="AP1504" s="3"/>
      <c r="AR1504" s="3"/>
      <c r="AS1504" s="130"/>
      <c r="AW1504" s="3"/>
      <c r="AX1504" s="3"/>
      <c r="AY1504" s="3"/>
      <c r="AZ1504" s="3"/>
      <c r="BA1504" s="3"/>
      <c r="BB1504" s="3"/>
      <c r="BC1504" s="3"/>
    </row>
    <row r="1505" spans="1:55">
      <c r="A1505" s="205"/>
      <c r="D1505" s="8"/>
      <c r="E1505" s="8"/>
      <c r="F1505" s="8"/>
      <c r="G1505" s="8"/>
      <c r="H1505" s="8"/>
      <c r="I1505" s="8"/>
      <c r="J1505" s="8"/>
      <c r="K1505" s="9"/>
      <c r="L1505" s="8"/>
      <c r="M1505" s="8"/>
      <c r="N1505" s="8"/>
      <c r="O1505" s="8"/>
      <c r="P1505" s="8"/>
      <c r="Q1505" s="8"/>
      <c r="R1505" s="9"/>
      <c r="S1505" s="8"/>
      <c r="U1505" s="68"/>
      <c r="V1505" s="68"/>
      <c r="W1505" s="68"/>
      <c r="X1505" s="68"/>
      <c r="Y1505" s="68"/>
      <c r="Z1505" s="68"/>
      <c r="AA1505" s="68"/>
      <c r="AB1505" s="68"/>
      <c r="AC1505" s="68"/>
      <c r="AD1505" s="68"/>
      <c r="AE1505" s="68"/>
      <c r="AF1505" s="3"/>
      <c r="AG1505" s="3"/>
      <c r="AH1505" s="3"/>
      <c r="AI1505" s="3"/>
      <c r="AL1505" s="3"/>
      <c r="AM1505" s="3"/>
      <c r="AN1505" s="3"/>
      <c r="AO1505" s="3"/>
      <c r="AP1505" s="3"/>
      <c r="AR1505" s="3"/>
      <c r="AS1505" s="130"/>
      <c r="AW1505" s="3"/>
      <c r="AX1505" s="3"/>
      <c r="AY1505" s="3"/>
      <c r="AZ1505" s="3"/>
      <c r="BA1505" s="3"/>
      <c r="BB1505" s="3"/>
      <c r="BC1505" s="3"/>
    </row>
    <row r="1506" spans="1:55">
      <c r="A1506" s="205"/>
      <c r="D1506" s="8"/>
      <c r="E1506" s="8"/>
      <c r="F1506" s="8"/>
      <c r="G1506" s="8"/>
      <c r="H1506" s="8"/>
      <c r="I1506" s="8"/>
      <c r="J1506" s="8"/>
      <c r="K1506" s="9"/>
      <c r="L1506" s="8"/>
      <c r="M1506" s="8"/>
      <c r="N1506" s="8"/>
      <c r="O1506" s="8"/>
      <c r="P1506" s="8"/>
      <c r="Q1506" s="8"/>
      <c r="R1506" s="9"/>
      <c r="S1506" s="8"/>
      <c r="U1506" s="68"/>
      <c r="V1506" s="68"/>
      <c r="W1506" s="68"/>
      <c r="X1506" s="68"/>
      <c r="Y1506" s="68"/>
      <c r="Z1506" s="68"/>
      <c r="AA1506" s="68"/>
      <c r="AB1506" s="68"/>
      <c r="AC1506" s="68"/>
      <c r="AD1506" s="68"/>
      <c r="AE1506" s="68"/>
      <c r="AF1506" s="3"/>
      <c r="AG1506" s="3"/>
      <c r="AH1506" s="3"/>
      <c r="AI1506" s="3"/>
      <c r="AL1506" s="3"/>
      <c r="AM1506" s="3"/>
      <c r="AN1506" s="3"/>
      <c r="AO1506" s="3"/>
      <c r="AP1506" s="3"/>
      <c r="AR1506" s="3"/>
      <c r="AS1506" s="130"/>
      <c r="AW1506" s="3"/>
      <c r="AX1506" s="3"/>
      <c r="AY1506" s="3"/>
      <c r="AZ1506" s="3"/>
      <c r="BA1506" s="3"/>
      <c r="BB1506" s="3"/>
      <c r="BC1506" s="3"/>
    </row>
    <row r="1507" spans="1:55">
      <c r="A1507" s="205"/>
      <c r="D1507" s="8"/>
      <c r="E1507" s="8"/>
      <c r="F1507" s="8"/>
      <c r="G1507" s="8"/>
      <c r="H1507" s="8"/>
      <c r="I1507" s="8"/>
      <c r="J1507" s="8"/>
      <c r="K1507" s="9"/>
      <c r="L1507" s="8"/>
      <c r="M1507" s="8"/>
      <c r="N1507" s="8"/>
      <c r="O1507" s="8"/>
      <c r="P1507" s="8"/>
      <c r="Q1507" s="8"/>
      <c r="R1507" s="9"/>
      <c r="S1507" s="8"/>
      <c r="U1507" s="68"/>
      <c r="V1507" s="68"/>
      <c r="W1507" s="68"/>
      <c r="X1507" s="68"/>
      <c r="Y1507" s="68"/>
      <c r="Z1507" s="68"/>
      <c r="AA1507" s="68"/>
      <c r="AB1507" s="68"/>
      <c r="AC1507" s="68"/>
      <c r="AD1507" s="68"/>
      <c r="AE1507" s="68"/>
      <c r="AF1507" s="3"/>
      <c r="AG1507" s="3"/>
      <c r="AH1507" s="3"/>
      <c r="AI1507" s="3"/>
      <c r="AL1507" s="3"/>
      <c r="AM1507" s="3"/>
      <c r="AN1507" s="3"/>
      <c r="AO1507" s="3"/>
      <c r="AP1507" s="3"/>
      <c r="AR1507" s="3"/>
      <c r="AS1507" s="130"/>
      <c r="AW1507" s="3"/>
      <c r="AX1507" s="3"/>
      <c r="AY1507" s="3"/>
      <c r="AZ1507" s="3"/>
      <c r="BA1507" s="3"/>
      <c r="BB1507" s="3"/>
      <c r="BC1507" s="3"/>
    </row>
    <row r="1508" spans="1:55">
      <c r="A1508" s="205"/>
      <c r="D1508" s="8"/>
      <c r="E1508" s="8"/>
      <c r="F1508" s="8"/>
      <c r="G1508" s="8"/>
      <c r="H1508" s="8"/>
      <c r="I1508" s="8"/>
      <c r="J1508" s="8"/>
      <c r="K1508" s="9"/>
      <c r="L1508" s="8"/>
      <c r="M1508" s="8"/>
      <c r="N1508" s="8"/>
      <c r="O1508" s="8"/>
      <c r="P1508" s="8"/>
      <c r="Q1508" s="8"/>
      <c r="R1508" s="9"/>
      <c r="S1508" s="8"/>
      <c r="U1508" s="68"/>
      <c r="V1508" s="68"/>
      <c r="W1508" s="68"/>
      <c r="X1508" s="68"/>
      <c r="Y1508" s="68"/>
      <c r="Z1508" s="68"/>
      <c r="AA1508" s="68"/>
      <c r="AB1508" s="68"/>
      <c r="AC1508" s="68"/>
      <c r="AD1508" s="68"/>
      <c r="AE1508" s="68"/>
      <c r="AF1508" s="3"/>
      <c r="AG1508" s="3"/>
      <c r="AH1508" s="3"/>
      <c r="AI1508" s="3"/>
      <c r="AL1508" s="3"/>
      <c r="AM1508" s="3"/>
      <c r="AN1508" s="3"/>
      <c r="AO1508" s="3"/>
      <c r="AP1508" s="3"/>
      <c r="AR1508" s="3"/>
      <c r="AS1508" s="130"/>
      <c r="AW1508" s="3"/>
      <c r="AX1508" s="3"/>
      <c r="AY1508" s="3"/>
      <c r="AZ1508" s="3"/>
      <c r="BA1508" s="3"/>
      <c r="BB1508" s="3"/>
      <c r="BC1508" s="3"/>
    </row>
    <row r="1509" spans="1:55">
      <c r="A1509" s="205"/>
      <c r="D1509" s="8"/>
      <c r="E1509" s="8"/>
      <c r="F1509" s="8"/>
      <c r="G1509" s="8"/>
      <c r="H1509" s="8"/>
      <c r="I1509" s="8"/>
      <c r="J1509" s="8"/>
      <c r="K1509" s="9"/>
      <c r="L1509" s="8"/>
      <c r="M1509" s="8"/>
      <c r="N1509" s="8"/>
      <c r="O1509" s="8"/>
      <c r="P1509" s="8"/>
      <c r="Q1509" s="8"/>
      <c r="R1509" s="9"/>
      <c r="S1509" s="8"/>
      <c r="U1509" s="68"/>
      <c r="V1509" s="68"/>
      <c r="W1509" s="68"/>
      <c r="X1509" s="68"/>
      <c r="Y1509" s="68"/>
      <c r="Z1509" s="68"/>
      <c r="AA1509" s="68"/>
      <c r="AB1509" s="68"/>
      <c r="AC1509" s="68"/>
      <c r="AD1509" s="68"/>
      <c r="AE1509" s="68"/>
      <c r="AF1509" s="3"/>
      <c r="AG1509" s="3"/>
      <c r="AH1509" s="3"/>
      <c r="AI1509" s="3"/>
      <c r="AL1509" s="3"/>
      <c r="AM1509" s="3"/>
      <c r="AN1509" s="3"/>
      <c r="AO1509" s="3"/>
      <c r="AP1509" s="3"/>
      <c r="AR1509" s="3"/>
      <c r="AS1509" s="130"/>
      <c r="AW1509" s="3"/>
      <c r="AX1509" s="3"/>
      <c r="AY1509" s="3"/>
      <c r="AZ1509" s="3"/>
      <c r="BA1509" s="3"/>
      <c r="BB1509" s="3"/>
      <c r="BC1509" s="3"/>
    </row>
    <row r="1510" spans="1:55">
      <c r="A1510" s="205"/>
      <c r="D1510" s="8"/>
      <c r="E1510" s="8"/>
      <c r="F1510" s="8"/>
      <c r="G1510" s="8"/>
      <c r="H1510" s="8"/>
      <c r="I1510" s="8"/>
      <c r="J1510" s="8"/>
      <c r="K1510" s="9"/>
      <c r="L1510" s="8"/>
      <c r="M1510" s="8"/>
      <c r="N1510" s="8"/>
      <c r="O1510" s="8"/>
      <c r="P1510" s="8"/>
      <c r="Q1510" s="8"/>
      <c r="R1510" s="9"/>
      <c r="S1510" s="8"/>
      <c r="U1510" s="68"/>
      <c r="V1510" s="68"/>
      <c r="W1510" s="68"/>
      <c r="X1510" s="68"/>
      <c r="Y1510" s="68"/>
      <c r="Z1510" s="68"/>
      <c r="AA1510" s="68"/>
      <c r="AB1510" s="68"/>
      <c r="AC1510" s="68"/>
      <c r="AD1510" s="68"/>
      <c r="AE1510" s="68"/>
      <c r="AF1510" s="3"/>
      <c r="AG1510" s="3"/>
      <c r="AH1510" s="3"/>
      <c r="AI1510" s="3"/>
      <c r="AL1510" s="3"/>
      <c r="AM1510" s="3"/>
      <c r="AN1510" s="3"/>
      <c r="AO1510" s="3"/>
      <c r="AP1510" s="3"/>
      <c r="AR1510" s="3"/>
      <c r="AS1510" s="130"/>
      <c r="AW1510" s="3"/>
      <c r="AX1510" s="3"/>
      <c r="AY1510" s="3"/>
      <c r="AZ1510" s="3"/>
      <c r="BA1510" s="3"/>
      <c r="BB1510" s="3"/>
      <c r="BC1510" s="3"/>
    </row>
    <row r="1511" spans="1:55">
      <c r="A1511" s="205"/>
      <c r="D1511" s="8"/>
      <c r="E1511" s="8"/>
      <c r="F1511" s="8"/>
      <c r="G1511" s="8"/>
      <c r="H1511" s="8"/>
      <c r="I1511" s="8"/>
      <c r="J1511" s="8"/>
      <c r="K1511" s="9"/>
      <c r="L1511" s="8"/>
      <c r="M1511" s="8"/>
      <c r="N1511" s="8"/>
      <c r="O1511" s="8"/>
      <c r="P1511" s="8"/>
      <c r="Q1511" s="8"/>
      <c r="R1511" s="9"/>
      <c r="S1511" s="8"/>
      <c r="U1511" s="68"/>
      <c r="V1511" s="68"/>
      <c r="W1511" s="68"/>
      <c r="X1511" s="68"/>
      <c r="Y1511" s="68"/>
      <c r="Z1511" s="68"/>
      <c r="AA1511" s="68"/>
      <c r="AB1511" s="68"/>
      <c r="AC1511" s="68"/>
      <c r="AD1511" s="68"/>
      <c r="AE1511" s="68"/>
      <c r="AF1511" s="3"/>
      <c r="AG1511" s="3"/>
      <c r="AH1511" s="3"/>
      <c r="AI1511" s="3"/>
      <c r="AL1511" s="3"/>
      <c r="AM1511" s="3"/>
      <c r="AN1511" s="3"/>
      <c r="AO1511" s="3"/>
      <c r="AP1511" s="3"/>
      <c r="AR1511" s="3"/>
      <c r="AS1511" s="130"/>
      <c r="AW1511" s="3"/>
      <c r="AX1511" s="3"/>
      <c r="AY1511" s="3"/>
      <c r="AZ1511" s="3"/>
      <c r="BA1511" s="3"/>
      <c r="BB1511" s="3"/>
      <c r="BC1511" s="3"/>
    </row>
    <row r="1512" spans="1:55">
      <c r="A1512" s="205"/>
      <c r="D1512" s="8"/>
      <c r="E1512" s="8"/>
      <c r="F1512" s="8"/>
      <c r="G1512" s="8"/>
      <c r="H1512" s="8"/>
      <c r="I1512" s="8"/>
      <c r="J1512" s="8"/>
      <c r="K1512" s="9"/>
      <c r="L1512" s="8"/>
      <c r="M1512" s="8"/>
      <c r="N1512" s="8"/>
      <c r="O1512" s="8"/>
      <c r="P1512" s="8"/>
      <c r="Q1512" s="8"/>
      <c r="R1512" s="9"/>
      <c r="S1512" s="8"/>
      <c r="U1512" s="68"/>
      <c r="V1512" s="68"/>
      <c r="W1512" s="68"/>
      <c r="X1512" s="68"/>
      <c r="Y1512" s="68"/>
      <c r="Z1512" s="68"/>
      <c r="AA1512" s="68"/>
      <c r="AB1512" s="68"/>
      <c r="AC1512" s="68"/>
      <c r="AD1512" s="68"/>
      <c r="AE1512" s="68"/>
      <c r="AF1512" s="3"/>
      <c r="AG1512" s="3"/>
      <c r="AH1512" s="3"/>
      <c r="AI1512" s="3"/>
      <c r="AL1512" s="3"/>
      <c r="AM1512" s="3"/>
      <c r="AN1512" s="3"/>
      <c r="AO1512" s="3"/>
      <c r="AP1512" s="3"/>
      <c r="AR1512" s="3"/>
      <c r="AS1512" s="130"/>
      <c r="AW1512" s="3"/>
      <c r="AX1512" s="3"/>
      <c r="AY1512" s="3"/>
      <c r="AZ1512" s="3"/>
      <c r="BA1512" s="3"/>
      <c r="BB1512" s="3"/>
      <c r="BC1512" s="3"/>
    </row>
    <row r="1513" spans="1:55">
      <c r="A1513" s="205"/>
      <c r="D1513" s="8"/>
      <c r="E1513" s="8"/>
      <c r="F1513" s="8"/>
      <c r="G1513" s="8"/>
      <c r="H1513" s="8"/>
      <c r="I1513" s="8"/>
      <c r="J1513" s="8"/>
      <c r="K1513" s="9"/>
      <c r="L1513" s="8"/>
      <c r="M1513" s="8"/>
      <c r="N1513" s="8"/>
      <c r="O1513" s="8"/>
      <c r="P1513" s="8"/>
      <c r="Q1513" s="8"/>
      <c r="R1513" s="9"/>
      <c r="S1513" s="8"/>
      <c r="U1513" s="68"/>
      <c r="V1513" s="68"/>
      <c r="W1513" s="68"/>
      <c r="X1513" s="68"/>
      <c r="Y1513" s="68"/>
      <c r="Z1513" s="68"/>
      <c r="AA1513" s="68"/>
      <c r="AB1513" s="68"/>
      <c r="AC1513" s="68"/>
      <c r="AD1513" s="68"/>
      <c r="AE1513" s="68"/>
      <c r="AF1513" s="3"/>
      <c r="AG1513" s="3"/>
      <c r="AH1513" s="3"/>
      <c r="AI1513" s="3"/>
      <c r="AL1513" s="3"/>
      <c r="AM1513" s="3"/>
      <c r="AN1513" s="3"/>
      <c r="AO1513" s="3"/>
      <c r="AP1513" s="3"/>
      <c r="AR1513" s="3"/>
      <c r="AS1513" s="130"/>
      <c r="AW1513" s="3"/>
      <c r="AX1513" s="3"/>
      <c r="AY1513" s="3"/>
      <c r="AZ1513" s="3"/>
      <c r="BA1513" s="3"/>
      <c r="BB1513" s="3"/>
      <c r="BC1513" s="3"/>
    </row>
    <row r="1514" spans="1:55">
      <c r="A1514" s="205"/>
      <c r="D1514" s="8"/>
      <c r="E1514" s="8"/>
      <c r="F1514" s="8"/>
      <c r="G1514" s="8"/>
      <c r="H1514" s="8"/>
      <c r="I1514" s="8"/>
      <c r="J1514" s="8"/>
      <c r="K1514" s="9"/>
      <c r="L1514" s="8"/>
      <c r="M1514" s="8"/>
      <c r="N1514" s="8"/>
      <c r="O1514" s="8"/>
      <c r="P1514" s="8"/>
      <c r="Q1514" s="8"/>
      <c r="R1514" s="9"/>
      <c r="S1514" s="8"/>
      <c r="U1514" s="68"/>
      <c r="V1514" s="68"/>
      <c r="W1514" s="68"/>
      <c r="X1514" s="68"/>
      <c r="Y1514" s="68"/>
      <c r="Z1514" s="68"/>
      <c r="AA1514" s="68"/>
      <c r="AB1514" s="68"/>
      <c r="AC1514" s="68"/>
      <c r="AD1514" s="68"/>
      <c r="AE1514" s="68"/>
      <c r="AF1514" s="3"/>
      <c r="AG1514" s="3"/>
      <c r="AH1514" s="3"/>
      <c r="AI1514" s="3"/>
      <c r="AL1514" s="3"/>
      <c r="AM1514" s="3"/>
      <c r="AN1514" s="3"/>
      <c r="AO1514" s="3"/>
      <c r="AP1514" s="3"/>
      <c r="AR1514" s="3"/>
      <c r="AS1514" s="130"/>
      <c r="AW1514" s="3"/>
      <c r="AX1514" s="3"/>
      <c r="AY1514" s="3"/>
      <c r="AZ1514" s="3"/>
      <c r="BA1514" s="3"/>
      <c r="BB1514" s="3"/>
      <c r="BC1514" s="3"/>
    </row>
    <row r="1515" spans="1:55">
      <c r="A1515" s="205"/>
      <c r="D1515" s="8"/>
      <c r="E1515" s="8"/>
      <c r="F1515" s="8"/>
      <c r="G1515" s="8"/>
      <c r="H1515" s="8"/>
      <c r="I1515" s="8"/>
      <c r="J1515" s="8"/>
      <c r="K1515" s="9"/>
      <c r="L1515" s="8"/>
      <c r="M1515" s="8"/>
      <c r="N1515" s="8"/>
      <c r="O1515" s="8"/>
      <c r="P1515" s="8"/>
      <c r="Q1515" s="8"/>
      <c r="R1515" s="9"/>
      <c r="S1515" s="8"/>
      <c r="U1515" s="68"/>
      <c r="V1515" s="68"/>
      <c r="W1515" s="68"/>
      <c r="X1515" s="68"/>
      <c r="Y1515" s="68"/>
      <c r="Z1515" s="68"/>
      <c r="AA1515" s="68"/>
      <c r="AB1515" s="68"/>
      <c r="AC1515" s="68"/>
      <c r="AD1515" s="68"/>
      <c r="AE1515" s="68"/>
      <c r="AF1515" s="3"/>
      <c r="AG1515" s="3"/>
      <c r="AH1515" s="3"/>
      <c r="AI1515" s="3"/>
      <c r="AL1515" s="3"/>
      <c r="AM1515" s="3"/>
      <c r="AN1515" s="3"/>
      <c r="AO1515" s="3"/>
      <c r="AP1515" s="3"/>
      <c r="AR1515" s="3"/>
      <c r="AS1515" s="130"/>
      <c r="AW1515" s="3"/>
      <c r="AX1515" s="3"/>
      <c r="AY1515" s="3"/>
      <c r="AZ1515" s="3"/>
      <c r="BA1515" s="3"/>
      <c r="BB1515" s="3"/>
      <c r="BC1515" s="3"/>
    </row>
    <row r="1516" spans="1:55">
      <c r="A1516" s="205"/>
      <c r="D1516" s="8"/>
      <c r="E1516" s="8"/>
      <c r="F1516" s="8"/>
      <c r="G1516" s="8"/>
      <c r="H1516" s="8"/>
      <c r="I1516" s="8"/>
      <c r="J1516" s="8"/>
      <c r="K1516" s="9"/>
      <c r="L1516" s="8"/>
      <c r="M1516" s="8"/>
      <c r="N1516" s="8"/>
      <c r="O1516" s="8"/>
      <c r="P1516" s="8"/>
      <c r="Q1516" s="8"/>
      <c r="R1516" s="9"/>
      <c r="S1516" s="8"/>
      <c r="U1516" s="68"/>
      <c r="V1516" s="68"/>
      <c r="W1516" s="68"/>
      <c r="X1516" s="68"/>
      <c r="Y1516" s="68"/>
      <c r="Z1516" s="68"/>
      <c r="AA1516" s="68"/>
      <c r="AB1516" s="68"/>
      <c r="AC1516" s="68"/>
      <c r="AD1516" s="68"/>
      <c r="AE1516" s="68"/>
      <c r="AF1516" s="3"/>
      <c r="AG1516" s="3"/>
      <c r="AH1516" s="3"/>
      <c r="AI1516" s="3"/>
      <c r="AL1516" s="3"/>
      <c r="AM1516" s="3"/>
      <c r="AN1516" s="3"/>
      <c r="AO1516" s="3"/>
      <c r="AP1516" s="3"/>
      <c r="AR1516" s="3"/>
      <c r="AS1516" s="130"/>
      <c r="AW1516" s="3"/>
      <c r="AX1516" s="3"/>
      <c r="AY1516" s="3"/>
      <c r="AZ1516" s="3"/>
      <c r="BA1516" s="3"/>
      <c r="BB1516" s="3"/>
      <c r="BC1516" s="3"/>
    </row>
    <row r="1517" spans="1:55">
      <c r="A1517" s="205"/>
      <c r="D1517" s="8"/>
      <c r="E1517" s="8"/>
      <c r="F1517" s="8"/>
      <c r="G1517" s="8"/>
      <c r="H1517" s="8"/>
      <c r="I1517" s="8"/>
      <c r="J1517" s="8"/>
      <c r="K1517" s="9"/>
      <c r="L1517" s="8"/>
      <c r="M1517" s="8"/>
      <c r="N1517" s="8"/>
      <c r="O1517" s="8"/>
      <c r="P1517" s="8"/>
      <c r="Q1517" s="8"/>
      <c r="R1517" s="9"/>
      <c r="S1517" s="8"/>
      <c r="U1517" s="68"/>
      <c r="V1517" s="68"/>
      <c r="W1517" s="68"/>
      <c r="X1517" s="68"/>
      <c r="Y1517" s="68"/>
      <c r="Z1517" s="68"/>
      <c r="AA1517" s="68"/>
      <c r="AB1517" s="68"/>
      <c r="AC1517" s="68"/>
      <c r="AD1517" s="68"/>
      <c r="AE1517" s="68"/>
      <c r="AF1517" s="3"/>
      <c r="AG1517" s="3"/>
      <c r="AH1517" s="3"/>
      <c r="AI1517" s="3"/>
      <c r="AL1517" s="3"/>
      <c r="AM1517" s="3"/>
      <c r="AN1517" s="3"/>
      <c r="AO1517" s="3"/>
      <c r="AP1517" s="3"/>
      <c r="AR1517" s="3"/>
      <c r="AS1517" s="130"/>
      <c r="AW1517" s="3"/>
      <c r="AX1517" s="3"/>
      <c r="AY1517" s="3"/>
      <c r="AZ1517" s="3"/>
      <c r="BA1517" s="3"/>
      <c r="BB1517" s="3"/>
      <c r="BC1517" s="3"/>
    </row>
    <row r="1518" spans="1:55">
      <c r="A1518" s="205"/>
      <c r="D1518" s="8"/>
      <c r="E1518" s="8"/>
      <c r="F1518" s="8"/>
      <c r="G1518" s="8"/>
      <c r="H1518" s="8"/>
      <c r="I1518" s="8"/>
      <c r="J1518" s="8"/>
      <c r="K1518" s="9"/>
      <c r="L1518" s="8"/>
      <c r="M1518" s="8"/>
      <c r="N1518" s="8"/>
      <c r="O1518" s="8"/>
      <c r="P1518" s="8"/>
      <c r="Q1518" s="8"/>
      <c r="R1518" s="9"/>
      <c r="S1518" s="8"/>
      <c r="U1518" s="68"/>
      <c r="V1518" s="68"/>
      <c r="W1518" s="68"/>
      <c r="X1518" s="68"/>
      <c r="Y1518" s="68"/>
      <c r="Z1518" s="68"/>
      <c r="AA1518" s="68"/>
      <c r="AB1518" s="68"/>
      <c r="AC1518" s="68"/>
      <c r="AD1518" s="68"/>
      <c r="AE1518" s="68"/>
      <c r="AF1518" s="3"/>
      <c r="AG1518" s="3"/>
      <c r="AH1518" s="3"/>
      <c r="AI1518" s="3"/>
      <c r="AL1518" s="3"/>
      <c r="AM1518" s="3"/>
      <c r="AN1518" s="3"/>
      <c r="AO1518" s="3"/>
      <c r="AP1518" s="3"/>
      <c r="AR1518" s="3"/>
      <c r="AS1518" s="130"/>
      <c r="AW1518" s="3"/>
      <c r="AX1518" s="3"/>
      <c r="AY1518" s="3"/>
      <c r="AZ1518" s="3"/>
      <c r="BA1518" s="3"/>
      <c r="BB1518" s="3"/>
      <c r="BC1518" s="3"/>
    </row>
    <row r="1519" spans="1:55">
      <c r="A1519" s="205"/>
      <c r="D1519" s="8"/>
      <c r="E1519" s="8"/>
      <c r="F1519" s="8"/>
      <c r="G1519" s="8"/>
      <c r="H1519" s="8"/>
      <c r="I1519" s="8"/>
      <c r="J1519" s="8"/>
      <c r="K1519" s="9"/>
      <c r="L1519" s="8"/>
      <c r="M1519" s="8"/>
      <c r="N1519" s="8"/>
      <c r="O1519" s="8"/>
      <c r="P1519" s="8"/>
      <c r="Q1519" s="8"/>
      <c r="R1519" s="9"/>
      <c r="S1519" s="8"/>
      <c r="U1519" s="68"/>
      <c r="V1519" s="68"/>
      <c r="W1519" s="68"/>
      <c r="X1519" s="68"/>
      <c r="Y1519" s="68"/>
      <c r="Z1519" s="68"/>
      <c r="AA1519" s="68"/>
      <c r="AB1519" s="68"/>
      <c r="AC1519" s="68"/>
      <c r="AD1519" s="68"/>
      <c r="AE1519" s="68"/>
      <c r="AF1519" s="3"/>
      <c r="AG1519" s="3"/>
      <c r="AH1519" s="3"/>
      <c r="AI1519" s="3"/>
      <c r="AL1519" s="3"/>
      <c r="AM1519" s="3"/>
      <c r="AN1519" s="3"/>
      <c r="AO1519" s="3"/>
      <c r="AP1519" s="3"/>
      <c r="AR1519" s="3"/>
      <c r="AS1519" s="130"/>
      <c r="AW1519" s="3"/>
      <c r="AX1519" s="3"/>
      <c r="AY1519" s="3"/>
      <c r="AZ1519" s="3"/>
      <c r="BA1519" s="3"/>
      <c r="BB1519" s="3"/>
      <c r="BC1519" s="3"/>
    </row>
    <row r="1520" spans="1:55">
      <c r="A1520" s="205"/>
      <c r="D1520" s="8"/>
      <c r="E1520" s="8"/>
      <c r="F1520" s="8"/>
      <c r="G1520" s="8"/>
      <c r="H1520" s="8"/>
      <c r="I1520" s="8"/>
      <c r="J1520" s="8"/>
      <c r="K1520" s="9"/>
      <c r="L1520" s="8"/>
      <c r="M1520" s="8"/>
      <c r="N1520" s="8"/>
      <c r="O1520" s="8"/>
      <c r="P1520" s="8"/>
      <c r="Q1520" s="8"/>
      <c r="R1520" s="9"/>
      <c r="S1520" s="8"/>
      <c r="U1520" s="68"/>
      <c r="V1520" s="68"/>
      <c r="W1520" s="68"/>
      <c r="X1520" s="68"/>
      <c r="Y1520" s="68"/>
      <c r="Z1520" s="68"/>
      <c r="AA1520" s="68"/>
      <c r="AB1520" s="68"/>
      <c r="AC1520" s="68"/>
      <c r="AD1520" s="68"/>
      <c r="AE1520" s="68"/>
      <c r="AF1520" s="3"/>
      <c r="AG1520" s="3"/>
      <c r="AH1520" s="3"/>
      <c r="AI1520" s="3"/>
      <c r="AL1520" s="3"/>
      <c r="AM1520" s="3"/>
      <c r="AN1520" s="3"/>
      <c r="AO1520" s="3"/>
      <c r="AP1520" s="3"/>
      <c r="AR1520" s="3"/>
      <c r="AS1520" s="130"/>
      <c r="AW1520" s="3"/>
      <c r="AX1520" s="3"/>
      <c r="AY1520" s="3"/>
      <c r="AZ1520" s="3"/>
      <c r="BA1520" s="3"/>
      <c r="BB1520" s="3"/>
      <c r="BC1520" s="3"/>
    </row>
    <row r="1521" spans="1:55">
      <c r="A1521" s="205"/>
      <c r="D1521" s="8"/>
      <c r="E1521" s="8"/>
      <c r="F1521" s="8"/>
      <c r="G1521" s="8"/>
      <c r="H1521" s="8"/>
      <c r="I1521" s="8"/>
      <c r="J1521" s="8"/>
      <c r="K1521" s="9"/>
      <c r="L1521" s="8"/>
      <c r="M1521" s="8"/>
      <c r="N1521" s="8"/>
      <c r="O1521" s="8"/>
      <c r="P1521" s="8"/>
      <c r="Q1521" s="8"/>
      <c r="R1521" s="9"/>
      <c r="S1521" s="8"/>
      <c r="U1521" s="68"/>
      <c r="V1521" s="68"/>
      <c r="W1521" s="68"/>
      <c r="X1521" s="68"/>
      <c r="Y1521" s="68"/>
      <c r="Z1521" s="68"/>
      <c r="AA1521" s="68"/>
      <c r="AB1521" s="68"/>
      <c r="AC1521" s="68"/>
      <c r="AD1521" s="68"/>
      <c r="AE1521" s="68"/>
      <c r="AF1521" s="3"/>
      <c r="AG1521" s="3"/>
      <c r="AH1521" s="3"/>
      <c r="AI1521" s="3"/>
      <c r="AL1521" s="3"/>
      <c r="AM1521" s="3"/>
      <c r="AN1521" s="3"/>
      <c r="AO1521" s="3"/>
      <c r="AP1521" s="3"/>
      <c r="AR1521" s="3"/>
      <c r="AS1521" s="130"/>
      <c r="AW1521" s="3"/>
      <c r="AX1521" s="3"/>
      <c r="AY1521" s="3"/>
      <c r="AZ1521" s="3"/>
      <c r="BA1521" s="3"/>
      <c r="BB1521" s="3"/>
      <c r="BC1521" s="3"/>
    </row>
    <row r="1522" spans="1:55">
      <c r="A1522" s="205"/>
      <c r="D1522" s="8"/>
      <c r="E1522" s="8"/>
      <c r="F1522" s="8"/>
      <c r="G1522" s="8"/>
      <c r="H1522" s="8"/>
      <c r="I1522" s="8"/>
      <c r="J1522" s="8"/>
      <c r="K1522" s="9"/>
      <c r="L1522" s="8"/>
      <c r="M1522" s="8"/>
      <c r="N1522" s="8"/>
      <c r="O1522" s="8"/>
      <c r="P1522" s="8"/>
      <c r="Q1522" s="8"/>
      <c r="R1522" s="9"/>
      <c r="S1522" s="8"/>
      <c r="U1522" s="68"/>
      <c r="V1522" s="68"/>
      <c r="W1522" s="68"/>
      <c r="X1522" s="68"/>
      <c r="Y1522" s="68"/>
      <c r="Z1522" s="68"/>
      <c r="AA1522" s="68"/>
      <c r="AB1522" s="68"/>
      <c r="AC1522" s="68"/>
      <c r="AD1522" s="68"/>
      <c r="AE1522" s="68"/>
      <c r="AF1522" s="3"/>
      <c r="AG1522" s="3"/>
      <c r="AH1522" s="3"/>
      <c r="AI1522" s="3"/>
      <c r="AL1522" s="3"/>
      <c r="AM1522" s="3"/>
      <c r="AN1522" s="3"/>
      <c r="AO1522" s="3"/>
      <c r="AP1522" s="3"/>
      <c r="AR1522" s="3"/>
      <c r="AS1522" s="130"/>
      <c r="AW1522" s="3"/>
      <c r="AX1522" s="3"/>
      <c r="AY1522" s="3"/>
      <c r="AZ1522" s="3"/>
      <c r="BA1522" s="3"/>
      <c r="BB1522" s="3"/>
      <c r="BC1522" s="3"/>
    </row>
    <row r="1523" spans="1:55">
      <c r="A1523" s="205"/>
      <c r="D1523" s="8"/>
      <c r="E1523" s="8"/>
      <c r="F1523" s="8"/>
      <c r="G1523" s="8"/>
      <c r="H1523" s="8"/>
      <c r="I1523" s="8"/>
      <c r="J1523" s="8"/>
      <c r="K1523" s="9"/>
      <c r="L1523" s="8"/>
      <c r="M1523" s="8"/>
      <c r="N1523" s="8"/>
      <c r="O1523" s="8"/>
      <c r="P1523" s="8"/>
      <c r="Q1523" s="8"/>
      <c r="R1523" s="9"/>
      <c r="S1523" s="8"/>
      <c r="U1523" s="68"/>
      <c r="V1523" s="68"/>
      <c r="W1523" s="68"/>
      <c r="X1523" s="68"/>
      <c r="Y1523" s="68"/>
      <c r="Z1523" s="68"/>
      <c r="AA1523" s="68"/>
      <c r="AB1523" s="68"/>
      <c r="AC1523" s="68"/>
      <c r="AD1523" s="68"/>
      <c r="AE1523" s="68"/>
      <c r="AF1523" s="3"/>
      <c r="AG1523" s="3"/>
      <c r="AH1523" s="3"/>
      <c r="AI1523" s="3"/>
      <c r="AL1523" s="3"/>
      <c r="AM1523" s="3"/>
      <c r="AN1523" s="3"/>
      <c r="AO1523" s="3"/>
      <c r="AP1523" s="3"/>
      <c r="AR1523" s="3"/>
      <c r="AS1523" s="130"/>
      <c r="AW1523" s="3"/>
      <c r="AX1523" s="3"/>
      <c r="AY1523" s="3"/>
      <c r="AZ1523" s="3"/>
      <c r="BA1523" s="3"/>
      <c r="BB1523" s="3"/>
      <c r="BC1523" s="3"/>
    </row>
    <row r="1524" spans="1:55">
      <c r="A1524" s="205"/>
      <c r="D1524" s="8"/>
      <c r="E1524" s="8"/>
      <c r="F1524" s="8"/>
      <c r="G1524" s="8"/>
      <c r="H1524" s="8"/>
      <c r="I1524" s="8"/>
      <c r="J1524" s="8"/>
      <c r="K1524" s="9"/>
      <c r="L1524" s="8"/>
      <c r="M1524" s="8"/>
      <c r="N1524" s="8"/>
      <c r="O1524" s="8"/>
      <c r="P1524" s="8"/>
      <c r="Q1524" s="8"/>
      <c r="R1524" s="9"/>
      <c r="S1524" s="8"/>
      <c r="U1524" s="68"/>
      <c r="V1524" s="68"/>
      <c r="W1524" s="68"/>
      <c r="X1524" s="68"/>
      <c r="Y1524" s="68"/>
      <c r="Z1524" s="68"/>
      <c r="AA1524" s="68"/>
      <c r="AB1524" s="68"/>
      <c r="AC1524" s="68"/>
      <c r="AD1524" s="68"/>
      <c r="AE1524" s="68"/>
      <c r="AF1524" s="3"/>
      <c r="AG1524" s="3"/>
      <c r="AH1524" s="3"/>
      <c r="AI1524" s="3"/>
      <c r="AL1524" s="3"/>
      <c r="AM1524" s="3"/>
      <c r="AN1524" s="3"/>
      <c r="AO1524" s="3"/>
      <c r="AP1524" s="3"/>
      <c r="AR1524" s="3"/>
      <c r="AS1524" s="130"/>
      <c r="AW1524" s="3"/>
      <c r="AX1524" s="3"/>
      <c r="AY1524" s="3"/>
      <c r="AZ1524" s="3"/>
      <c r="BA1524" s="3"/>
      <c r="BB1524" s="3"/>
      <c r="BC1524" s="3"/>
    </row>
    <row r="1525" spans="1:55">
      <c r="A1525" s="205"/>
      <c r="D1525" s="8"/>
      <c r="E1525" s="8"/>
      <c r="F1525" s="8"/>
      <c r="G1525" s="8"/>
      <c r="H1525" s="8"/>
      <c r="I1525" s="8"/>
      <c r="J1525" s="8"/>
      <c r="K1525" s="9"/>
      <c r="L1525" s="8"/>
      <c r="M1525" s="8"/>
      <c r="N1525" s="8"/>
      <c r="O1525" s="8"/>
      <c r="P1525" s="8"/>
      <c r="Q1525" s="8"/>
      <c r="R1525" s="9"/>
      <c r="S1525" s="8"/>
      <c r="U1525" s="68"/>
      <c r="V1525" s="68"/>
      <c r="W1525" s="68"/>
      <c r="X1525" s="68"/>
      <c r="Y1525" s="68"/>
      <c r="Z1525" s="68"/>
      <c r="AA1525" s="68"/>
      <c r="AB1525" s="68"/>
      <c r="AC1525" s="68"/>
      <c r="AD1525" s="68"/>
      <c r="AE1525" s="68"/>
      <c r="AF1525" s="3"/>
      <c r="AG1525" s="3"/>
      <c r="AH1525" s="3"/>
      <c r="AI1525" s="3"/>
      <c r="AL1525" s="3"/>
      <c r="AM1525" s="3"/>
      <c r="AN1525" s="3"/>
      <c r="AO1525" s="3"/>
      <c r="AP1525" s="3"/>
      <c r="AR1525" s="3"/>
      <c r="AS1525" s="130"/>
      <c r="AW1525" s="3"/>
      <c r="AX1525" s="3"/>
      <c r="AY1525" s="3"/>
      <c r="AZ1525" s="3"/>
      <c r="BA1525" s="3"/>
      <c r="BB1525" s="3"/>
      <c r="BC1525" s="3"/>
    </row>
    <row r="1526" spans="1:55">
      <c r="A1526" s="205"/>
      <c r="D1526" s="8"/>
      <c r="E1526" s="8"/>
      <c r="F1526" s="8"/>
      <c r="G1526" s="8"/>
      <c r="H1526" s="8"/>
      <c r="I1526" s="8"/>
      <c r="J1526" s="8"/>
      <c r="K1526" s="9"/>
      <c r="L1526" s="8"/>
      <c r="M1526" s="8"/>
      <c r="N1526" s="8"/>
      <c r="O1526" s="8"/>
      <c r="P1526" s="8"/>
      <c r="Q1526" s="8"/>
      <c r="R1526" s="9"/>
      <c r="S1526" s="8"/>
      <c r="U1526" s="68"/>
      <c r="V1526" s="68"/>
      <c r="W1526" s="68"/>
      <c r="X1526" s="68"/>
      <c r="Y1526" s="68"/>
      <c r="Z1526" s="68"/>
      <c r="AA1526" s="68"/>
      <c r="AB1526" s="68"/>
      <c r="AC1526" s="68"/>
      <c r="AD1526" s="68"/>
      <c r="AE1526" s="68"/>
      <c r="AF1526" s="3"/>
      <c r="AG1526" s="3"/>
      <c r="AH1526" s="3"/>
      <c r="AI1526" s="3"/>
      <c r="AL1526" s="3"/>
      <c r="AM1526" s="3"/>
      <c r="AN1526" s="3"/>
      <c r="AO1526" s="3"/>
      <c r="AP1526" s="3"/>
      <c r="AR1526" s="3"/>
      <c r="AS1526" s="130"/>
      <c r="AW1526" s="3"/>
      <c r="AX1526" s="3"/>
      <c r="AY1526" s="3"/>
      <c r="AZ1526" s="3"/>
      <c r="BA1526" s="3"/>
      <c r="BB1526" s="3"/>
      <c r="BC1526" s="3"/>
    </row>
    <row r="1527" spans="1:55">
      <c r="A1527" s="205"/>
      <c r="D1527" s="8"/>
      <c r="E1527" s="8"/>
      <c r="F1527" s="8"/>
      <c r="G1527" s="8"/>
      <c r="H1527" s="8"/>
      <c r="I1527" s="8"/>
      <c r="J1527" s="8"/>
      <c r="K1527" s="9"/>
      <c r="L1527" s="8"/>
      <c r="M1527" s="8"/>
      <c r="N1527" s="8"/>
      <c r="O1527" s="8"/>
      <c r="P1527" s="8"/>
      <c r="Q1527" s="8"/>
      <c r="R1527" s="9"/>
      <c r="S1527" s="8"/>
      <c r="U1527" s="68"/>
      <c r="V1527" s="68"/>
      <c r="W1527" s="68"/>
      <c r="X1527" s="68"/>
      <c r="Y1527" s="68"/>
      <c r="Z1527" s="68"/>
      <c r="AA1527" s="68"/>
      <c r="AB1527" s="68"/>
      <c r="AC1527" s="68"/>
      <c r="AD1527" s="68"/>
      <c r="AE1527" s="68"/>
      <c r="AF1527" s="3"/>
      <c r="AG1527" s="3"/>
      <c r="AH1527" s="3"/>
      <c r="AI1527" s="3"/>
      <c r="AL1527" s="3"/>
      <c r="AM1527" s="3"/>
      <c r="AN1527" s="3"/>
      <c r="AO1527" s="3"/>
      <c r="AP1527" s="3"/>
      <c r="AR1527" s="3"/>
      <c r="AS1527" s="130"/>
      <c r="AW1527" s="3"/>
      <c r="AX1527" s="3"/>
      <c r="AY1527" s="3"/>
      <c r="AZ1527" s="3"/>
      <c r="BA1527" s="3"/>
      <c r="BB1527" s="3"/>
      <c r="BC1527" s="3"/>
    </row>
    <row r="1528" spans="1:55">
      <c r="A1528" s="205"/>
      <c r="D1528" s="8"/>
      <c r="E1528" s="8"/>
      <c r="F1528" s="8"/>
      <c r="G1528" s="8"/>
      <c r="H1528" s="8"/>
      <c r="I1528" s="8"/>
      <c r="J1528" s="8"/>
      <c r="K1528" s="9"/>
      <c r="L1528" s="8"/>
      <c r="M1528" s="8"/>
      <c r="N1528" s="8"/>
      <c r="O1528" s="8"/>
      <c r="P1528" s="8"/>
      <c r="Q1528" s="8"/>
      <c r="R1528" s="9"/>
      <c r="S1528" s="8"/>
      <c r="U1528" s="68"/>
      <c r="V1528" s="68"/>
      <c r="W1528" s="68"/>
      <c r="X1528" s="68"/>
      <c r="Y1528" s="68"/>
      <c r="Z1528" s="68"/>
      <c r="AA1528" s="68"/>
      <c r="AB1528" s="68"/>
      <c r="AC1528" s="68"/>
      <c r="AD1528" s="68"/>
      <c r="AE1528" s="68"/>
      <c r="AF1528" s="3"/>
      <c r="AG1528" s="3"/>
      <c r="AH1528" s="3"/>
      <c r="AI1528" s="3"/>
      <c r="AL1528" s="3"/>
      <c r="AM1528" s="3"/>
      <c r="AN1528" s="3"/>
      <c r="AO1528" s="3"/>
      <c r="AP1528" s="3"/>
      <c r="AR1528" s="3"/>
      <c r="AS1528" s="130"/>
      <c r="AW1528" s="3"/>
      <c r="AX1528" s="3"/>
      <c r="AY1528" s="3"/>
      <c r="AZ1528" s="3"/>
      <c r="BA1528" s="3"/>
      <c r="BB1528" s="3"/>
      <c r="BC1528" s="3"/>
    </row>
    <row r="1529" spans="1:55">
      <c r="A1529" s="205"/>
      <c r="D1529" s="8"/>
      <c r="E1529" s="8"/>
      <c r="F1529" s="8"/>
      <c r="G1529" s="8"/>
      <c r="H1529" s="8"/>
      <c r="I1529" s="8"/>
      <c r="J1529" s="8"/>
      <c r="K1529" s="9"/>
      <c r="L1529" s="8"/>
      <c r="M1529" s="8"/>
      <c r="N1529" s="8"/>
      <c r="O1529" s="8"/>
      <c r="P1529" s="8"/>
      <c r="Q1529" s="8"/>
      <c r="R1529" s="9"/>
      <c r="S1529" s="8"/>
      <c r="U1529" s="68"/>
      <c r="V1529" s="68"/>
      <c r="W1529" s="68"/>
      <c r="X1529" s="68"/>
      <c r="Y1529" s="68"/>
      <c r="Z1529" s="68"/>
      <c r="AA1529" s="68"/>
      <c r="AB1529" s="68"/>
      <c r="AC1529" s="68"/>
      <c r="AD1529" s="68"/>
      <c r="AE1529" s="68"/>
      <c r="AF1529" s="3"/>
      <c r="AG1529" s="3"/>
      <c r="AH1529" s="3"/>
      <c r="AI1529" s="3"/>
      <c r="AL1529" s="3"/>
      <c r="AM1529" s="3"/>
      <c r="AN1529" s="3"/>
      <c r="AO1529" s="3"/>
      <c r="AP1529" s="3"/>
      <c r="AR1529" s="3"/>
      <c r="AS1529" s="130"/>
      <c r="AW1529" s="3"/>
      <c r="AX1529" s="3"/>
      <c r="AY1529" s="3"/>
      <c r="AZ1529" s="3"/>
      <c r="BA1529" s="3"/>
      <c r="BB1529" s="3"/>
      <c r="BC1529" s="3"/>
    </row>
    <row r="1530" spans="1:55">
      <c r="A1530" s="205"/>
      <c r="D1530" s="8"/>
      <c r="E1530" s="8"/>
      <c r="F1530" s="8"/>
      <c r="G1530" s="8"/>
      <c r="H1530" s="8"/>
      <c r="I1530" s="8"/>
      <c r="J1530" s="8"/>
      <c r="K1530" s="9"/>
      <c r="L1530" s="8"/>
      <c r="M1530" s="8"/>
      <c r="N1530" s="8"/>
      <c r="O1530" s="8"/>
      <c r="P1530" s="8"/>
      <c r="Q1530" s="8"/>
      <c r="R1530" s="9"/>
      <c r="S1530" s="8"/>
      <c r="U1530" s="68"/>
      <c r="V1530" s="68"/>
      <c r="W1530" s="68"/>
      <c r="X1530" s="68"/>
      <c r="Y1530" s="68"/>
      <c r="Z1530" s="68"/>
      <c r="AA1530" s="68"/>
      <c r="AB1530" s="68"/>
      <c r="AC1530" s="68"/>
      <c r="AD1530" s="68"/>
      <c r="AE1530" s="68"/>
      <c r="AF1530" s="3"/>
      <c r="AG1530" s="3"/>
      <c r="AH1530" s="3"/>
      <c r="AI1530" s="3"/>
      <c r="AL1530" s="3"/>
      <c r="AM1530" s="3"/>
      <c r="AN1530" s="3"/>
      <c r="AO1530" s="3"/>
      <c r="AP1530" s="3"/>
      <c r="AR1530" s="3"/>
      <c r="AS1530" s="130"/>
      <c r="AW1530" s="3"/>
      <c r="AX1530" s="3"/>
      <c r="AY1530" s="3"/>
      <c r="AZ1530" s="3"/>
      <c r="BA1530" s="3"/>
      <c r="BB1530" s="3"/>
      <c r="BC1530" s="3"/>
    </row>
    <row r="1531" spans="1:55">
      <c r="A1531" s="205"/>
      <c r="D1531" s="8"/>
      <c r="E1531" s="8"/>
      <c r="F1531" s="8"/>
      <c r="G1531" s="8"/>
      <c r="H1531" s="8"/>
      <c r="I1531" s="8"/>
      <c r="J1531" s="8"/>
      <c r="K1531" s="9"/>
      <c r="L1531" s="8"/>
      <c r="M1531" s="8"/>
      <c r="N1531" s="8"/>
      <c r="O1531" s="8"/>
      <c r="P1531" s="8"/>
      <c r="Q1531" s="8"/>
      <c r="R1531" s="9"/>
      <c r="S1531" s="8"/>
      <c r="U1531" s="68"/>
      <c r="V1531" s="68"/>
      <c r="W1531" s="68"/>
      <c r="X1531" s="68"/>
      <c r="Y1531" s="68"/>
      <c r="Z1531" s="68"/>
      <c r="AA1531" s="68"/>
      <c r="AB1531" s="68"/>
      <c r="AC1531" s="68"/>
      <c r="AD1531" s="68"/>
      <c r="AE1531" s="68"/>
      <c r="AF1531" s="3"/>
      <c r="AG1531" s="3"/>
      <c r="AH1531" s="3"/>
      <c r="AI1531" s="3"/>
      <c r="AL1531" s="3"/>
      <c r="AM1531" s="3"/>
      <c r="AN1531" s="3"/>
      <c r="AO1531" s="3"/>
      <c r="AP1531" s="3"/>
      <c r="AR1531" s="3"/>
      <c r="AS1531" s="130"/>
      <c r="AW1531" s="3"/>
      <c r="AX1531" s="3"/>
      <c r="AY1531" s="3"/>
      <c r="AZ1531" s="3"/>
      <c r="BA1531" s="3"/>
      <c r="BB1531" s="3"/>
      <c r="BC1531" s="3"/>
    </row>
    <row r="1532" spans="1:55">
      <c r="A1532" s="205"/>
      <c r="D1532" s="8"/>
      <c r="E1532" s="8"/>
      <c r="F1532" s="8"/>
      <c r="G1532" s="8"/>
      <c r="H1532" s="8"/>
      <c r="I1532" s="8"/>
      <c r="J1532" s="8"/>
      <c r="K1532" s="9"/>
      <c r="L1532" s="8"/>
      <c r="M1532" s="8"/>
      <c r="N1532" s="8"/>
      <c r="O1532" s="8"/>
      <c r="P1532" s="8"/>
      <c r="Q1532" s="8"/>
      <c r="R1532" s="9"/>
      <c r="S1532" s="8"/>
      <c r="U1532" s="68"/>
      <c r="V1532" s="68"/>
      <c r="W1532" s="68"/>
      <c r="X1532" s="68"/>
      <c r="Y1532" s="68"/>
      <c r="Z1532" s="68"/>
      <c r="AA1532" s="68"/>
      <c r="AB1532" s="68"/>
      <c r="AC1532" s="68"/>
      <c r="AD1532" s="68"/>
      <c r="AE1532" s="68"/>
      <c r="AF1532" s="3"/>
      <c r="AG1532" s="3"/>
      <c r="AH1532" s="3"/>
      <c r="AI1532" s="3"/>
      <c r="AL1532" s="3"/>
      <c r="AM1532" s="3"/>
      <c r="AN1532" s="3"/>
      <c r="AO1532" s="3"/>
      <c r="AP1532" s="3"/>
      <c r="AR1532" s="3"/>
      <c r="AS1532" s="130"/>
      <c r="AW1532" s="3"/>
      <c r="AX1532" s="3"/>
      <c r="AY1532" s="3"/>
      <c r="AZ1532" s="3"/>
      <c r="BA1532" s="3"/>
      <c r="BB1532" s="3"/>
      <c r="BC1532" s="3"/>
    </row>
    <row r="1533" spans="1:55">
      <c r="A1533" s="205"/>
      <c r="D1533" s="8"/>
      <c r="E1533" s="8"/>
      <c r="F1533" s="8"/>
      <c r="G1533" s="8"/>
      <c r="H1533" s="8"/>
      <c r="I1533" s="8"/>
      <c r="J1533" s="8"/>
      <c r="K1533" s="9"/>
      <c r="L1533" s="8"/>
      <c r="M1533" s="8"/>
      <c r="N1533" s="8"/>
      <c r="O1533" s="8"/>
      <c r="P1533" s="8"/>
      <c r="Q1533" s="8"/>
      <c r="R1533" s="9"/>
      <c r="S1533" s="8"/>
      <c r="U1533" s="68"/>
      <c r="V1533" s="68"/>
      <c r="W1533" s="68"/>
      <c r="X1533" s="68"/>
      <c r="Y1533" s="68"/>
      <c r="Z1533" s="68"/>
      <c r="AA1533" s="68"/>
      <c r="AB1533" s="68"/>
      <c r="AC1533" s="68"/>
      <c r="AD1533" s="68"/>
      <c r="AE1533" s="68"/>
      <c r="AF1533" s="3"/>
      <c r="AG1533" s="3"/>
      <c r="AH1533" s="3"/>
      <c r="AI1533" s="3"/>
      <c r="AL1533" s="3"/>
      <c r="AM1533" s="3"/>
      <c r="AN1533" s="3"/>
      <c r="AO1533" s="3"/>
      <c r="AP1533" s="3"/>
      <c r="AR1533" s="3"/>
      <c r="AS1533" s="130"/>
      <c r="AW1533" s="3"/>
      <c r="AX1533" s="3"/>
      <c r="AY1533" s="3"/>
      <c r="AZ1533" s="3"/>
      <c r="BA1533" s="3"/>
      <c r="BB1533" s="3"/>
      <c r="BC1533" s="3"/>
    </row>
    <row r="1534" spans="1:55">
      <c r="A1534" s="205"/>
      <c r="D1534" s="8"/>
      <c r="E1534" s="8"/>
      <c r="F1534" s="8"/>
      <c r="G1534" s="8"/>
      <c r="H1534" s="8"/>
      <c r="I1534" s="8"/>
      <c r="J1534" s="8"/>
      <c r="K1534" s="9"/>
      <c r="L1534" s="8"/>
      <c r="M1534" s="8"/>
      <c r="N1534" s="8"/>
      <c r="O1534" s="8"/>
      <c r="P1534" s="8"/>
      <c r="Q1534" s="8"/>
      <c r="R1534" s="9"/>
      <c r="S1534" s="8"/>
      <c r="U1534" s="68"/>
      <c r="V1534" s="68"/>
      <c r="W1534" s="68"/>
      <c r="X1534" s="68"/>
      <c r="Y1534" s="68"/>
      <c r="Z1534" s="68"/>
      <c r="AA1534" s="68"/>
      <c r="AB1534" s="68"/>
      <c r="AC1534" s="68"/>
      <c r="AD1534" s="68"/>
      <c r="AE1534" s="68"/>
      <c r="AF1534" s="3"/>
      <c r="AG1534" s="3"/>
      <c r="AH1534" s="3"/>
      <c r="AI1534" s="3"/>
      <c r="AL1534" s="3"/>
      <c r="AM1534" s="3"/>
      <c r="AN1534" s="3"/>
      <c r="AO1534" s="3"/>
      <c r="AP1534" s="3"/>
      <c r="AR1534" s="3"/>
      <c r="AS1534" s="130"/>
      <c r="AW1534" s="3"/>
      <c r="AX1534" s="3"/>
      <c r="AY1534" s="3"/>
      <c r="AZ1534" s="3"/>
      <c r="BA1534" s="3"/>
      <c r="BB1534" s="3"/>
      <c r="BC1534" s="3"/>
    </row>
    <row r="1535" spans="1:55">
      <c r="A1535" s="205"/>
      <c r="D1535" s="8"/>
      <c r="E1535" s="8"/>
      <c r="F1535" s="8"/>
      <c r="G1535" s="8"/>
      <c r="H1535" s="8"/>
      <c r="I1535" s="8"/>
      <c r="J1535" s="8"/>
      <c r="K1535" s="9"/>
      <c r="L1535" s="8"/>
      <c r="M1535" s="8"/>
      <c r="N1535" s="8"/>
      <c r="O1535" s="8"/>
      <c r="P1535" s="8"/>
      <c r="Q1535" s="8"/>
      <c r="R1535" s="9"/>
      <c r="S1535" s="8"/>
      <c r="U1535" s="68"/>
      <c r="V1535" s="68"/>
      <c r="W1535" s="68"/>
      <c r="X1535" s="68"/>
      <c r="Y1535" s="68"/>
      <c r="Z1535" s="68"/>
      <c r="AA1535" s="68"/>
      <c r="AB1535" s="68"/>
      <c r="AC1535" s="68"/>
      <c r="AD1535" s="68"/>
      <c r="AE1535" s="68"/>
      <c r="AF1535" s="3"/>
      <c r="AG1535" s="3"/>
      <c r="AH1535" s="3"/>
      <c r="AI1535" s="3"/>
      <c r="AL1535" s="3"/>
      <c r="AM1535" s="3"/>
      <c r="AN1535" s="3"/>
      <c r="AO1535" s="3"/>
      <c r="AP1535" s="3"/>
      <c r="AR1535" s="3"/>
      <c r="AS1535" s="130"/>
      <c r="AW1535" s="3"/>
      <c r="AX1535" s="3"/>
      <c r="AY1535" s="3"/>
      <c r="AZ1535" s="3"/>
      <c r="BA1535" s="3"/>
      <c r="BB1535" s="3"/>
      <c r="BC1535" s="3"/>
    </row>
    <row r="1536" spans="1:55">
      <c r="A1536" s="205"/>
      <c r="D1536" s="8"/>
      <c r="E1536" s="8"/>
      <c r="F1536" s="8"/>
      <c r="G1536" s="8"/>
      <c r="H1536" s="8"/>
      <c r="I1536" s="8"/>
      <c r="J1536" s="8"/>
      <c r="K1536" s="9"/>
      <c r="L1536" s="8"/>
      <c r="M1536" s="8"/>
      <c r="N1536" s="8"/>
      <c r="O1536" s="8"/>
      <c r="P1536" s="8"/>
      <c r="Q1536" s="8"/>
      <c r="R1536" s="9"/>
      <c r="S1536" s="8"/>
      <c r="U1536" s="68"/>
      <c r="V1536" s="68"/>
      <c r="W1536" s="68"/>
      <c r="X1536" s="68"/>
      <c r="Y1536" s="68"/>
      <c r="Z1536" s="68"/>
      <c r="AA1536" s="68"/>
      <c r="AB1536" s="68"/>
      <c r="AC1536" s="68"/>
      <c r="AD1536" s="68"/>
      <c r="AE1536" s="68"/>
      <c r="AF1536" s="3"/>
      <c r="AG1536" s="3"/>
      <c r="AH1536" s="3"/>
      <c r="AI1536" s="3"/>
      <c r="AL1536" s="3"/>
      <c r="AM1536" s="3"/>
      <c r="AN1536" s="3"/>
      <c r="AO1536" s="3"/>
      <c r="AP1536" s="3"/>
      <c r="AR1536" s="3"/>
      <c r="AS1536" s="130"/>
      <c r="AW1536" s="3"/>
      <c r="AX1536" s="3"/>
      <c r="AY1536" s="3"/>
      <c r="AZ1536" s="3"/>
      <c r="BA1536" s="3"/>
      <c r="BB1536" s="3"/>
      <c r="BC1536" s="3"/>
    </row>
    <row r="1537" spans="1:55">
      <c r="A1537" s="205"/>
      <c r="D1537" s="8"/>
      <c r="E1537" s="8"/>
      <c r="F1537" s="8"/>
      <c r="G1537" s="8"/>
      <c r="H1537" s="8"/>
      <c r="I1537" s="8"/>
      <c r="J1537" s="8"/>
      <c r="K1537" s="9"/>
      <c r="L1537" s="8"/>
      <c r="M1537" s="8"/>
      <c r="N1537" s="8"/>
      <c r="O1537" s="8"/>
      <c r="P1537" s="8"/>
      <c r="Q1537" s="8"/>
      <c r="R1537" s="9"/>
      <c r="S1537" s="8"/>
      <c r="U1537" s="68"/>
      <c r="V1537" s="68"/>
      <c r="W1537" s="68"/>
      <c r="X1537" s="68"/>
      <c r="Y1537" s="68"/>
      <c r="Z1537" s="68"/>
      <c r="AA1537" s="68"/>
      <c r="AB1537" s="68"/>
      <c r="AC1537" s="68"/>
      <c r="AD1537" s="68"/>
      <c r="AE1537" s="68"/>
      <c r="AF1537" s="3"/>
      <c r="AG1537" s="3"/>
      <c r="AH1537" s="3"/>
      <c r="AI1537" s="3"/>
      <c r="AL1537" s="3"/>
      <c r="AM1537" s="3"/>
      <c r="AN1537" s="3"/>
      <c r="AO1537" s="3"/>
      <c r="AP1537" s="3"/>
      <c r="AR1537" s="3"/>
      <c r="AS1537" s="130"/>
      <c r="AW1537" s="3"/>
      <c r="AX1537" s="3"/>
      <c r="AY1537" s="3"/>
      <c r="AZ1537" s="3"/>
      <c r="BA1537" s="3"/>
      <c r="BB1537" s="3"/>
      <c r="BC1537" s="3"/>
    </row>
    <row r="1538" spans="1:55">
      <c r="A1538" s="205"/>
      <c r="D1538" s="8"/>
      <c r="E1538" s="8"/>
      <c r="F1538" s="8"/>
      <c r="G1538" s="8"/>
      <c r="H1538" s="8"/>
      <c r="I1538" s="8"/>
      <c r="J1538" s="8"/>
      <c r="K1538" s="9"/>
      <c r="L1538" s="8"/>
      <c r="M1538" s="8"/>
      <c r="N1538" s="8"/>
      <c r="O1538" s="8"/>
      <c r="P1538" s="8"/>
      <c r="Q1538" s="8"/>
      <c r="R1538" s="9"/>
      <c r="S1538" s="8"/>
      <c r="U1538" s="68"/>
      <c r="V1538" s="68"/>
      <c r="W1538" s="68"/>
      <c r="X1538" s="68"/>
      <c r="Y1538" s="68"/>
      <c r="Z1538" s="68"/>
      <c r="AA1538" s="68"/>
      <c r="AB1538" s="68"/>
      <c r="AC1538" s="68"/>
      <c r="AD1538" s="68"/>
      <c r="AE1538" s="68"/>
      <c r="AF1538" s="3"/>
      <c r="AG1538" s="3"/>
      <c r="AH1538" s="3"/>
      <c r="AI1538" s="3"/>
      <c r="AL1538" s="3"/>
      <c r="AM1538" s="3"/>
      <c r="AN1538" s="3"/>
      <c r="AO1538" s="3"/>
      <c r="AP1538" s="3"/>
      <c r="AR1538" s="3"/>
      <c r="AS1538" s="130"/>
      <c r="AW1538" s="3"/>
      <c r="AX1538" s="3"/>
      <c r="AY1538" s="3"/>
      <c r="AZ1538" s="3"/>
      <c r="BA1538" s="3"/>
      <c r="BB1538" s="3"/>
      <c r="BC1538" s="3"/>
    </row>
    <row r="1539" spans="1:55">
      <c r="A1539" s="205"/>
      <c r="D1539" s="8"/>
      <c r="E1539" s="8"/>
      <c r="F1539" s="8"/>
      <c r="G1539" s="8"/>
      <c r="H1539" s="8"/>
      <c r="I1539" s="8"/>
      <c r="J1539" s="8"/>
      <c r="K1539" s="9"/>
      <c r="L1539" s="8"/>
      <c r="M1539" s="8"/>
      <c r="N1539" s="8"/>
      <c r="O1539" s="8"/>
      <c r="P1539" s="8"/>
      <c r="Q1539" s="8"/>
      <c r="R1539" s="9"/>
      <c r="S1539" s="8"/>
      <c r="U1539" s="68"/>
      <c r="V1539" s="68"/>
      <c r="W1539" s="68"/>
      <c r="X1539" s="68"/>
      <c r="Y1539" s="68"/>
      <c r="Z1539" s="68"/>
      <c r="AA1539" s="68"/>
      <c r="AB1539" s="68"/>
      <c r="AC1539" s="68"/>
      <c r="AD1539" s="68"/>
      <c r="AE1539" s="68"/>
      <c r="AF1539" s="3"/>
      <c r="AG1539" s="3"/>
      <c r="AH1539" s="3"/>
      <c r="AI1539" s="3"/>
      <c r="AL1539" s="3"/>
      <c r="AM1539" s="3"/>
      <c r="AN1539" s="3"/>
      <c r="AO1539" s="3"/>
      <c r="AP1539" s="3"/>
      <c r="AR1539" s="3"/>
      <c r="AS1539" s="130"/>
      <c r="AW1539" s="3"/>
      <c r="AX1539" s="3"/>
      <c r="AY1539" s="3"/>
      <c r="AZ1539" s="3"/>
      <c r="BA1539" s="3"/>
      <c r="BB1539" s="3"/>
      <c r="BC1539" s="3"/>
    </row>
    <row r="1540" spans="1:55">
      <c r="A1540" s="205"/>
      <c r="D1540" s="8"/>
      <c r="E1540" s="8"/>
      <c r="F1540" s="8"/>
      <c r="G1540" s="8"/>
      <c r="H1540" s="8"/>
      <c r="I1540" s="8"/>
      <c r="J1540" s="8"/>
      <c r="K1540" s="9"/>
      <c r="L1540" s="8"/>
      <c r="M1540" s="8"/>
      <c r="N1540" s="8"/>
      <c r="O1540" s="8"/>
      <c r="P1540" s="8"/>
      <c r="Q1540" s="8"/>
      <c r="R1540" s="9"/>
      <c r="S1540" s="8"/>
      <c r="U1540" s="68"/>
      <c r="V1540" s="68"/>
      <c r="W1540" s="68"/>
      <c r="X1540" s="68"/>
      <c r="Y1540" s="68"/>
      <c r="Z1540" s="68"/>
      <c r="AA1540" s="68"/>
      <c r="AB1540" s="68"/>
      <c r="AC1540" s="68"/>
      <c r="AD1540" s="68"/>
      <c r="AE1540" s="68"/>
      <c r="AF1540" s="3"/>
      <c r="AG1540" s="3"/>
      <c r="AH1540" s="3"/>
      <c r="AI1540" s="3"/>
      <c r="AL1540" s="3"/>
      <c r="AM1540" s="3"/>
      <c r="AN1540" s="3"/>
      <c r="AO1540" s="3"/>
      <c r="AP1540" s="3"/>
      <c r="AR1540" s="3"/>
      <c r="AS1540" s="130"/>
      <c r="AW1540" s="3"/>
      <c r="AX1540" s="3"/>
      <c r="AY1540" s="3"/>
      <c r="AZ1540" s="3"/>
      <c r="BA1540" s="3"/>
      <c r="BB1540" s="3"/>
      <c r="BC1540" s="3"/>
    </row>
    <row r="1541" spans="1:55">
      <c r="A1541" s="205"/>
      <c r="D1541" s="8"/>
      <c r="E1541" s="8"/>
      <c r="F1541" s="8"/>
      <c r="G1541" s="8"/>
      <c r="H1541" s="8"/>
      <c r="I1541" s="8"/>
      <c r="J1541" s="8"/>
      <c r="K1541" s="9"/>
      <c r="L1541" s="8"/>
      <c r="M1541" s="8"/>
      <c r="N1541" s="8"/>
      <c r="O1541" s="8"/>
      <c r="P1541" s="8"/>
      <c r="Q1541" s="8"/>
      <c r="R1541" s="9"/>
      <c r="S1541" s="8"/>
      <c r="U1541" s="68"/>
      <c r="V1541" s="68"/>
      <c r="W1541" s="68"/>
      <c r="X1541" s="68"/>
      <c r="Y1541" s="68"/>
      <c r="Z1541" s="68"/>
      <c r="AA1541" s="68"/>
      <c r="AB1541" s="68"/>
      <c r="AC1541" s="68"/>
      <c r="AD1541" s="68"/>
      <c r="AE1541" s="68"/>
      <c r="AF1541" s="3"/>
      <c r="AG1541" s="3"/>
      <c r="AH1541" s="3"/>
      <c r="AI1541" s="3"/>
      <c r="AL1541" s="3"/>
      <c r="AM1541" s="3"/>
      <c r="AN1541" s="3"/>
      <c r="AO1541" s="3"/>
      <c r="AP1541" s="3"/>
      <c r="AR1541" s="3"/>
      <c r="AS1541" s="130"/>
      <c r="AW1541" s="3"/>
      <c r="AX1541" s="3"/>
      <c r="AY1541" s="3"/>
      <c r="AZ1541" s="3"/>
      <c r="BA1541" s="3"/>
      <c r="BB1541" s="3"/>
      <c r="BC1541" s="3"/>
    </row>
    <row r="1542" spans="1:55">
      <c r="A1542" s="205"/>
      <c r="D1542" s="8"/>
      <c r="E1542" s="8"/>
      <c r="F1542" s="8"/>
      <c r="G1542" s="8"/>
      <c r="H1542" s="8"/>
      <c r="I1542" s="8"/>
      <c r="J1542" s="8"/>
      <c r="K1542" s="9"/>
      <c r="L1542" s="8"/>
      <c r="M1542" s="8"/>
      <c r="N1542" s="8"/>
      <c r="O1542" s="8"/>
      <c r="P1542" s="8"/>
      <c r="Q1542" s="8"/>
      <c r="R1542" s="9"/>
      <c r="S1542" s="8"/>
      <c r="U1542" s="68"/>
      <c r="V1542" s="68"/>
      <c r="W1542" s="68"/>
      <c r="X1542" s="68"/>
      <c r="Y1542" s="68"/>
      <c r="Z1542" s="68"/>
      <c r="AA1542" s="68"/>
      <c r="AB1542" s="68"/>
      <c r="AC1542" s="68"/>
      <c r="AD1542" s="68"/>
      <c r="AE1542" s="68"/>
      <c r="AF1542" s="3"/>
      <c r="AG1542" s="3"/>
      <c r="AH1542" s="3"/>
      <c r="AI1542" s="3"/>
      <c r="AL1542" s="3"/>
      <c r="AM1542" s="3"/>
      <c r="AN1542" s="3"/>
      <c r="AO1542" s="3"/>
      <c r="AP1542" s="3"/>
      <c r="AR1542" s="3"/>
      <c r="AS1542" s="130"/>
      <c r="AW1542" s="3"/>
      <c r="AX1542" s="3"/>
      <c r="AY1542" s="3"/>
      <c r="AZ1542" s="3"/>
      <c r="BA1542" s="3"/>
      <c r="BB1542" s="3"/>
      <c r="BC1542" s="3"/>
    </row>
    <row r="1543" spans="1:55">
      <c r="A1543" s="205"/>
      <c r="D1543" s="8"/>
      <c r="E1543" s="8"/>
      <c r="F1543" s="8"/>
      <c r="G1543" s="8"/>
      <c r="H1543" s="8"/>
      <c r="I1543" s="8"/>
      <c r="J1543" s="8"/>
      <c r="K1543" s="9"/>
      <c r="L1543" s="8"/>
      <c r="M1543" s="8"/>
      <c r="N1543" s="8"/>
      <c r="O1543" s="8"/>
      <c r="P1543" s="8"/>
      <c r="Q1543" s="8"/>
      <c r="R1543" s="9"/>
      <c r="S1543" s="8"/>
      <c r="U1543" s="68"/>
      <c r="V1543" s="68"/>
      <c r="W1543" s="68"/>
      <c r="X1543" s="68"/>
      <c r="Y1543" s="68"/>
      <c r="Z1543" s="68"/>
      <c r="AA1543" s="68"/>
      <c r="AB1543" s="68"/>
      <c r="AC1543" s="68"/>
      <c r="AD1543" s="68"/>
      <c r="AE1543" s="68"/>
      <c r="AF1543" s="3"/>
      <c r="AG1543" s="3"/>
      <c r="AH1543" s="3"/>
      <c r="AI1543" s="3"/>
      <c r="AL1543" s="3"/>
      <c r="AM1543" s="3"/>
      <c r="AN1543" s="3"/>
      <c r="AO1543" s="3"/>
      <c r="AP1543" s="3"/>
      <c r="AR1543" s="3"/>
      <c r="AS1543" s="130"/>
      <c r="AW1543" s="3"/>
      <c r="AX1543" s="3"/>
      <c r="AY1543" s="3"/>
      <c r="AZ1543" s="3"/>
      <c r="BA1543" s="3"/>
      <c r="BB1543" s="3"/>
      <c r="BC1543" s="3"/>
    </row>
    <row r="1544" spans="1:55">
      <c r="A1544" s="205"/>
      <c r="D1544" s="8"/>
      <c r="E1544" s="8"/>
      <c r="F1544" s="8"/>
      <c r="G1544" s="8"/>
      <c r="H1544" s="8"/>
      <c r="I1544" s="8"/>
      <c r="J1544" s="8"/>
      <c r="K1544" s="9"/>
      <c r="L1544" s="8"/>
      <c r="M1544" s="8"/>
      <c r="N1544" s="8"/>
      <c r="O1544" s="8"/>
      <c r="P1544" s="8"/>
      <c r="Q1544" s="8"/>
      <c r="R1544" s="9"/>
      <c r="S1544" s="8"/>
      <c r="U1544" s="68"/>
      <c r="V1544" s="68"/>
      <c r="W1544" s="68"/>
      <c r="X1544" s="68"/>
      <c r="Y1544" s="68"/>
      <c r="Z1544" s="68"/>
      <c r="AA1544" s="68"/>
      <c r="AB1544" s="68"/>
      <c r="AC1544" s="68"/>
      <c r="AD1544" s="68"/>
      <c r="AE1544" s="68"/>
      <c r="AF1544" s="3"/>
      <c r="AG1544" s="3"/>
      <c r="AH1544" s="3"/>
      <c r="AI1544" s="3"/>
      <c r="AL1544" s="3"/>
      <c r="AM1544" s="3"/>
      <c r="AN1544" s="3"/>
      <c r="AO1544" s="3"/>
      <c r="AP1544" s="3"/>
      <c r="AR1544" s="3"/>
      <c r="AS1544" s="130"/>
      <c r="AW1544" s="3"/>
      <c r="AX1544" s="3"/>
      <c r="AY1544" s="3"/>
      <c r="AZ1544" s="3"/>
      <c r="BA1544" s="3"/>
      <c r="BB1544" s="3"/>
      <c r="BC1544" s="3"/>
    </row>
    <row r="1545" spans="1:55">
      <c r="A1545" s="205"/>
      <c r="D1545" s="8"/>
      <c r="E1545" s="8"/>
      <c r="F1545" s="8"/>
      <c r="G1545" s="8"/>
      <c r="H1545" s="8"/>
      <c r="I1545" s="8"/>
      <c r="J1545" s="8"/>
      <c r="K1545" s="9"/>
      <c r="L1545" s="8"/>
      <c r="M1545" s="8"/>
      <c r="N1545" s="8"/>
      <c r="O1545" s="8"/>
      <c r="P1545" s="8"/>
      <c r="Q1545" s="8"/>
      <c r="R1545" s="9"/>
      <c r="S1545" s="8"/>
      <c r="U1545" s="68"/>
      <c r="V1545" s="68"/>
      <c r="W1545" s="68"/>
      <c r="X1545" s="68"/>
      <c r="Y1545" s="68"/>
      <c r="Z1545" s="68"/>
      <c r="AA1545" s="68"/>
      <c r="AB1545" s="68"/>
      <c r="AC1545" s="68"/>
      <c r="AD1545" s="68"/>
      <c r="AE1545" s="68"/>
      <c r="AF1545" s="3"/>
      <c r="AG1545" s="3"/>
      <c r="AH1545" s="3"/>
      <c r="AI1545" s="3"/>
      <c r="AL1545" s="3"/>
      <c r="AM1545" s="3"/>
      <c r="AN1545" s="3"/>
      <c r="AO1545" s="3"/>
      <c r="AP1545" s="3"/>
      <c r="AR1545" s="3"/>
      <c r="AS1545" s="130"/>
      <c r="AW1545" s="3"/>
      <c r="AX1545" s="3"/>
      <c r="AY1545" s="3"/>
      <c r="AZ1545" s="3"/>
      <c r="BA1545" s="3"/>
      <c r="BB1545" s="3"/>
      <c r="BC1545" s="3"/>
    </row>
    <row r="1546" spans="1:55">
      <c r="A1546" s="205"/>
      <c r="D1546" s="8"/>
      <c r="E1546" s="8"/>
      <c r="F1546" s="8"/>
      <c r="G1546" s="8"/>
      <c r="H1546" s="8"/>
      <c r="I1546" s="8"/>
      <c r="J1546" s="8"/>
      <c r="K1546" s="9"/>
      <c r="L1546" s="8"/>
      <c r="M1546" s="8"/>
      <c r="N1546" s="8"/>
      <c r="O1546" s="8"/>
      <c r="P1546" s="8"/>
      <c r="Q1546" s="8"/>
      <c r="R1546" s="9"/>
      <c r="S1546" s="8"/>
      <c r="U1546" s="68"/>
      <c r="V1546" s="68"/>
      <c r="W1546" s="68"/>
      <c r="X1546" s="68"/>
      <c r="Y1546" s="68"/>
      <c r="Z1546" s="68"/>
      <c r="AA1546" s="68"/>
      <c r="AB1546" s="68"/>
      <c r="AC1546" s="68"/>
      <c r="AD1546" s="68"/>
      <c r="AE1546" s="68"/>
      <c r="AF1546" s="3"/>
      <c r="AG1546" s="3"/>
      <c r="AH1546" s="3"/>
      <c r="AI1546" s="3"/>
      <c r="AL1546" s="3"/>
      <c r="AM1546" s="3"/>
      <c r="AN1546" s="3"/>
      <c r="AO1546" s="3"/>
      <c r="AP1546" s="3"/>
      <c r="AR1546" s="3"/>
      <c r="AS1546" s="130"/>
      <c r="AW1546" s="3"/>
      <c r="AX1546" s="3"/>
      <c r="AY1546" s="3"/>
      <c r="AZ1546" s="3"/>
      <c r="BA1546" s="3"/>
      <c r="BB1546" s="3"/>
      <c r="BC1546" s="3"/>
    </row>
    <row r="1547" spans="1:55">
      <c r="A1547" s="205"/>
      <c r="D1547" s="8"/>
      <c r="E1547" s="8"/>
      <c r="F1547" s="8"/>
      <c r="G1547" s="8"/>
      <c r="H1547" s="8"/>
      <c r="I1547" s="8"/>
      <c r="J1547" s="8"/>
      <c r="K1547" s="9"/>
      <c r="L1547" s="8"/>
      <c r="M1547" s="8"/>
      <c r="N1547" s="8"/>
      <c r="O1547" s="8"/>
      <c r="P1547" s="8"/>
      <c r="Q1547" s="8"/>
      <c r="R1547" s="9"/>
      <c r="S1547" s="8"/>
      <c r="U1547" s="68"/>
      <c r="V1547" s="68"/>
      <c r="W1547" s="68"/>
      <c r="X1547" s="68"/>
      <c r="Y1547" s="68"/>
      <c r="Z1547" s="68"/>
      <c r="AA1547" s="68"/>
      <c r="AB1547" s="68"/>
      <c r="AC1547" s="68"/>
      <c r="AD1547" s="68"/>
      <c r="AE1547" s="68"/>
      <c r="AF1547" s="3"/>
      <c r="AG1547" s="3"/>
      <c r="AH1547" s="3"/>
      <c r="AI1547" s="3"/>
      <c r="AL1547" s="3"/>
      <c r="AM1547" s="3"/>
      <c r="AN1547" s="3"/>
      <c r="AO1547" s="3"/>
      <c r="AP1547" s="3"/>
      <c r="AR1547" s="3"/>
      <c r="AS1547" s="130"/>
      <c r="AW1547" s="3"/>
      <c r="AX1547" s="3"/>
      <c r="AY1547" s="3"/>
      <c r="AZ1547" s="3"/>
      <c r="BA1547" s="3"/>
      <c r="BB1547" s="3"/>
      <c r="BC1547" s="3"/>
    </row>
    <row r="1548" spans="1:55">
      <c r="A1548" s="205"/>
      <c r="D1548" s="8"/>
      <c r="E1548" s="8"/>
      <c r="F1548" s="8"/>
      <c r="G1548" s="8"/>
      <c r="H1548" s="8"/>
      <c r="I1548" s="8"/>
      <c r="J1548" s="8"/>
      <c r="K1548" s="9"/>
      <c r="L1548" s="8"/>
      <c r="M1548" s="8"/>
      <c r="N1548" s="8"/>
      <c r="O1548" s="8"/>
      <c r="P1548" s="8"/>
      <c r="Q1548" s="8"/>
      <c r="R1548" s="9"/>
      <c r="S1548" s="8"/>
      <c r="U1548" s="68"/>
      <c r="V1548" s="68"/>
      <c r="W1548" s="68"/>
      <c r="X1548" s="68"/>
      <c r="Y1548" s="68"/>
      <c r="Z1548" s="68"/>
      <c r="AA1548" s="68"/>
      <c r="AB1548" s="68"/>
      <c r="AC1548" s="68"/>
      <c r="AD1548" s="68"/>
      <c r="AE1548" s="68"/>
      <c r="AF1548" s="3"/>
      <c r="AG1548" s="3"/>
      <c r="AH1548" s="3"/>
      <c r="AI1548" s="3"/>
      <c r="AL1548" s="3"/>
      <c r="AM1548" s="3"/>
      <c r="AN1548" s="3"/>
      <c r="AO1548" s="3"/>
      <c r="AP1548" s="3"/>
      <c r="AR1548" s="3"/>
      <c r="AS1548" s="130"/>
      <c r="AW1548" s="3"/>
      <c r="AX1548" s="3"/>
      <c r="AY1548" s="3"/>
      <c r="AZ1548" s="3"/>
      <c r="BA1548" s="3"/>
      <c r="BB1548" s="3"/>
      <c r="BC1548" s="3"/>
    </row>
    <row r="1549" spans="1:55">
      <c r="A1549" s="205"/>
      <c r="D1549" s="8"/>
      <c r="E1549" s="8"/>
      <c r="F1549" s="8"/>
      <c r="G1549" s="8"/>
      <c r="H1549" s="8"/>
      <c r="I1549" s="8"/>
      <c r="J1549" s="8"/>
      <c r="K1549" s="9"/>
      <c r="L1549" s="8"/>
      <c r="M1549" s="8"/>
      <c r="N1549" s="8"/>
      <c r="O1549" s="8"/>
      <c r="P1549" s="8"/>
      <c r="Q1549" s="8"/>
      <c r="R1549" s="9"/>
      <c r="S1549" s="8"/>
      <c r="U1549" s="68"/>
      <c r="V1549" s="68"/>
      <c r="W1549" s="68"/>
      <c r="X1549" s="68"/>
      <c r="Y1549" s="68"/>
      <c r="Z1549" s="68"/>
      <c r="AA1549" s="68"/>
      <c r="AB1549" s="68"/>
      <c r="AC1549" s="68"/>
      <c r="AD1549" s="68"/>
      <c r="AE1549" s="68"/>
      <c r="AF1549" s="3"/>
      <c r="AG1549" s="3"/>
      <c r="AH1549" s="3"/>
      <c r="AI1549" s="3"/>
      <c r="AL1549" s="3"/>
      <c r="AM1549" s="3"/>
      <c r="AN1549" s="3"/>
      <c r="AO1549" s="3"/>
      <c r="AP1549" s="3"/>
      <c r="AR1549" s="3"/>
      <c r="AS1549" s="130"/>
      <c r="AW1549" s="3"/>
      <c r="AX1549" s="3"/>
      <c r="AY1549" s="3"/>
      <c r="AZ1549" s="3"/>
      <c r="BA1549" s="3"/>
      <c r="BB1549" s="3"/>
      <c r="BC1549" s="3"/>
    </row>
    <row r="1550" spans="1:55">
      <c r="A1550" s="205"/>
      <c r="D1550" s="8"/>
      <c r="E1550" s="8"/>
      <c r="F1550" s="8"/>
      <c r="G1550" s="8"/>
      <c r="H1550" s="8"/>
      <c r="I1550" s="8"/>
      <c r="J1550" s="8"/>
      <c r="K1550" s="9"/>
      <c r="L1550" s="8"/>
      <c r="M1550" s="8"/>
      <c r="N1550" s="8"/>
      <c r="O1550" s="8"/>
      <c r="P1550" s="8"/>
      <c r="Q1550" s="8"/>
      <c r="R1550" s="9"/>
      <c r="S1550" s="8"/>
      <c r="U1550" s="68"/>
      <c r="V1550" s="68"/>
      <c r="W1550" s="68"/>
      <c r="X1550" s="68"/>
      <c r="Y1550" s="68"/>
      <c r="Z1550" s="68"/>
      <c r="AA1550" s="68"/>
      <c r="AB1550" s="68"/>
      <c r="AC1550" s="68"/>
      <c r="AD1550" s="68"/>
      <c r="AE1550" s="68"/>
      <c r="AF1550" s="3"/>
      <c r="AG1550" s="3"/>
      <c r="AH1550" s="3"/>
      <c r="AI1550" s="3"/>
      <c r="AL1550" s="3"/>
      <c r="AM1550" s="3"/>
      <c r="AN1550" s="3"/>
      <c r="AO1550" s="3"/>
      <c r="AP1550" s="3"/>
      <c r="AR1550" s="3"/>
      <c r="AS1550" s="130"/>
      <c r="AW1550" s="3"/>
      <c r="AX1550" s="3"/>
      <c r="AY1550" s="3"/>
      <c r="AZ1550" s="3"/>
      <c r="BA1550" s="3"/>
      <c r="BB1550" s="3"/>
      <c r="BC1550" s="3"/>
    </row>
    <row r="1551" spans="1:55">
      <c r="A1551" s="205"/>
      <c r="D1551" s="8"/>
      <c r="E1551" s="8"/>
      <c r="F1551" s="8"/>
      <c r="G1551" s="8"/>
      <c r="H1551" s="8"/>
      <c r="I1551" s="8"/>
      <c r="J1551" s="8"/>
      <c r="K1551" s="9"/>
      <c r="L1551" s="8"/>
      <c r="M1551" s="8"/>
      <c r="N1551" s="8"/>
      <c r="O1551" s="8"/>
      <c r="P1551" s="8"/>
      <c r="Q1551" s="8"/>
      <c r="R1551" s="9"/>
      <c r="S1551" s="8"/>
      <c r="U1551" s="68"/>
      <c r="V1551" s="68"/>
      <c r="W1551" s="68"/>
      <c r="X1551" s="68"/>
      <c r="Y1551" s="68"/>
      <c r="Z1551" s="68"/>
      <c r="AA1551" s="68"/>
      <c r="AB1551" s="68"/>
      <c r="AC1551" s="68"/>
      <c r="AD1551" s="68"/>
      <c r="AE1551" s="68"/>
      <c r="AF1551" s="3"/>
      <c r="AG1551" s="3"/>
      <c r="AH1551" s="3"/>
      <c r="AI1551" s="3"/>
      <c r="AL1551" s="3"/>
      <c r="AM1551" s="3"/>
      <c r="AN1551" s="3"/>
      <c r="AO1551" s="3"/>
      <c r="AP1551" s="3"/>
      <c r="AR1551" s="3"/>
      <c r="AS1551" s="130"/>
      <c r="AW1551" s="3"/>
      <c r="AX1551" s="3"/>
      <c r="AY1551" s="3"/>
      <c r="AZ1551" s="3"/>
      <c r="BA1551" s="3"/>
      <c r="BB1551" s="3"/>
      <c r="BC1551" s="3"/>
    </row>
    <row r="1552" spans="1:55">
      <c r="A1552" s="205"/>
      <c r="D1552" s="8"/>
      <c r="E1552" s="8"/>
      <c r="F1552" s="8"/>
      <c r="G1552" s="8"/>
      <c r="H1552" s="8"/>
      <c r="I1552" s="8"/>
      <c r="J1552" s="8"/>
      <c r="K1552" s="9"/>
      <c r="L1552" s="8"/>
      <c r="M1552" s="8"/>
      <c r="N1552" s="8"/>
      <c r="O1552" s="8"/>
      <c r="P1552" s="8"/>
      <c r="Q1552" s="8"/>
      <c r="R1552" s="9"/>
      <c r="S1552" s="8"/>
      <c r="U1552" s="68"/>
      <c r="V1552" s="68"/>
      <c r="W1552" s="68"/>
      <c r="X1552" s="68"/>
      <c r="Y1552" s="68"/>
      <c r="Z1552" s="68"/>
      <c r="AA1552" s="68"/>
      <c r="AB1552" s="68"/>
      <c r="AC1552" s="68"/>
      <c r="AD1552" s="68"/>
      <c r="AE1552" s="68"/>
      <c r="AF1552" s="3"/>
      <c r="AG1552" s="3"/>
      <c r="AH1552" s="3"/>
      <c r="AI1552" s="3"/>
      <c r="AL1552" s="3"/>
      <c r="AM1552" s="3"/>
      <c r="AN1552" s="3"/>
      <c r="AO1552" s="3"/>
      <c r="AP1552" s="3"/>
      <c r="AR1552" s="3"/>
      <c r="AS1552" s="130"/>
      <c r="AW1552" s="3"/>
      <c r="AX1552" s="3"/>
      <c r="AY1552" s="3"/>
      <c r="AZ1552" s="3"/>
      <c r="BA1552" s="3"/>
      <c r="BB1552" s="3"/>
      <c r="BC1552" s="3"/>
    </row>
    <row r="1553" spans="1:55">
      <c r="A1553" s="205"/>
      <c r="D1553" s="8"/>
      <c r="E1553" s="8"/>
      <c r="F1553" s="8"/>
      <c r="G1553" s="8"/>
      <c r="H1553" s="8"/>
      <c r="I1553" s="8"/>
      <c r="J1553" s="8"/>
      <c r="K1553" s="9"/>
      <c r="L1553" s="8"/>
      <c r="M1553" s="8"/>
      <c r="N1553" s="8"/>
      <c r="O1553" s="8"/>
      <c r="P1553" s="8"/>
      <c r="Q1553" s="8"/>
      <c r="R1553" s="9"/>
      <c r="S1553" s="8"/>
      <c r="U1553" s="68"/>
      <c r="V1553" s="68"/>
      <c r="W1553" s="68"/>
      <c r="X1553" s="68"/>
      <c r="Y1553" s="68"/>
      <c r="Z1553" s="68"/>
      <c r="AA1553" s="68"/>
      <c r="AB1553" s="68"/>
      <c r="AC1553" s="68"/>
      <c r="AD1553" s="68"/>
      <c r="AE1553" s="68"/>
      <c r="AF1553" s="3"/>
      <c r="AG1553" s="3"/>
      <c r="AH1553" s="3"/>
      <c r="AI1553" s="3"/>
      <c r="AL1553" s="3"/>
      <c r="AM1553" s="3"/>
      <c r="AN1553" s="3"/>
      <c r="AO1553" s="3"/>
      <c r="AP1553" s="3"/>
      <c r="AR1553" s="3"/>
      <c r="AS1553" s="130"/>
      <c r="AW1553" s="3"/>
      <c r="AX1553" s="3"/>
      <c r="AY1553" s="3"/>
      <c r="AZ1553" s="3"/>
      <c r="BA1553" s="3"/>
      <c r="BB1553" s="3"/>
      <c r="BC1553" s="3"/>
    </row>
    <row r="1554" spans="1:55">
      <c r="A1554" s="205"/>
      <c r="D1554" s="8"/>
      <c r="E1554" s="8"/>
      <c r="F1554" s="8"/>
      <c r="G1554" s="8"/>
      <c r="H1554" s="8"/>
      <c r="I1554" s="8"/>
      <c r="J1554" s="8"/>
      <c r="K1554" s="9"/>
      <c r="L1554" s="8"/>
      <c r="M1554" s="8"/>
      <c r="N1554" s="8"/>
      <c r="O1554" s="8"/>
      <c r="P1554" s="8"/>
      <c r="Q1554" s="8"/>
      <c r="R1554" s="9"/>
      <c r="S1554" s="8"/>
      <c r="U1554" s="68"/>
      <c r="V1554" s="68"/>
      <c r="W1554" s="68"/>
      <c r="X1554" s="68"/>
      <c r="Y1554" s="68"/>
      <c r="Z1554" s="68"/>
      <c r="AA1554" s="68"/>
      <c r="AB1554" s="68"/>
      <c r="AC1554" s="68"/>
      <c r="AD1554" s="68"/>
      <c r="AE1554" s="68"/>
      <c r="AF1554" s="3"/>
      <c r="AG1554" s="3"/>
      <c r="AH1554" s="3"/>
      <c r="AI1554" s="3"/>
      <c r="AL1554" s="3"/>
      <c r="AM1554" s="3"/>
      <c r="AN1554" s="3"/>
      <c r="AO1554" s="3"/>
      <c r="AP1554" s="3"/>
      <c r="AR1554" s="3"/>
      <c r="AS1554" s="130"/>
      <c r="AW1554" s="3"/>
      <c r="AX1554" s="3"/>
      <c r="AY1554" s="3"/>
      <c r="AZ1554" s="3"/>
      <c r="BA1554" s="3"/>
      <c r="BB1554" s="3"/>
      <c r="BC1554" s="3"/>
    </row>
    <row r="1555" spans="1:55">
      <c r="A1555" s="205"/>
      <c r="D1555" s="8"/>
      <c r="E1555" s="8"/>
      <c r="F1555" s="8"/>
      <c r="G1555" s="8"/>
      <c r="H1555" s="8"/>
      <c r="I1555" s="8"/>
      <c r="J1555" s="8"/>
      <c r="K1555" s="9"/>
      <c r="L1555" s="8"/>
      <c r="M1555" s="8"/>
      <c r="N1555" s="8"/>
      <c r="O1555" s="8"/>
      <c r="P1555" s="8"/>
      <c r="Q1555" s="8"/>
      <c r="R1555" s="9"/>
      <c r="S1555" s="8"/>
      <c r="U1555" s="68"/>
      <c r="V1555" s="68"/>
      <c r="W1555" s="68"/>
      <c r="X1555" s="68"/>
      <c r="Y1555" s="68"/>
      <c r="Z1555" s="68"/>
      <c r="AA1555" s="68"/>
      <c r="AB1555" s="68"/>
      <c r="AC1555" s="68"/>
      <c r="AD1555" s="68"/>
      <c r="AE1555" s="68"/>
      <c r="AF1555" s="3"/>
      <c r="AG1555" s="3"/>
      <c r="AH1555" s="3"/>
      <c r="AI1555" s="3"/>
      <c r="AL1555" s="3"/>
      <c r="AM1555" s="3"/>
      <c r="AN1555" s="3"/>
      <c r="AO1555" s="3"/>
      <c r="AP1555" s="3"/>
      <c r="AR1555" s="3"/>
      <c r="AS1555" s="130"/>
      <c r="AW1555" s="3"/>
      <c r="AX1555" s="3"/>
      <c r="AY1555" s="3"/>
      <c r="AZ1555" s="3"/>
      <c r="BA1555" s="3"/>
      <c r="BB1555" s="3"/>
      <c r="BC1555" s="3"/>
    </row>
    <row r="1556" spans="1:55">
      <c r="A1556" s="205"/>
      <c r="D1556" s="8"/>
      <c r="E1556" s="8"/>
      <c r="F1556" s="8"/>
      <c r="G1556" s="8"/>
      <c r="H1556" s="8"/>
      <c r="I1556" s="8"/>
      <c r="J1556" s="8"/>
      <c r="K1556" s="9"/>
      <c r="L1556" s="8"/>
      <c r="M1556" s="8"/>
      <c r="N1556" s="8"/>
      <c r="O1556" s="8"/>
      <c r="P1556" s="8"/>
      <c r="Q1556" s="8"/>
      <c r="R1556" s="9"/>
      <c r="S1556" s="8"/>
      <c r="U1556" s="68"/>
      <c r="V1556" s="68"/>
      <c r="W1556" s="68"/>
      <c r="X1556" s="68"/>
      <c r="Y1556" s="68"/>
      <c r="Z1556" s="68"/>
      <c r="AA1556" s="68"/>
      <c r="AB1556" s="68"/>
      <c r="AC1556" s="68"/>
      <c r="AD1556" s="68"/>
      <c r="AE1556" s="68"/>
      <c r="AF1556" s="3"/>
      <c r="AG1556" s="3"/>
      <c r="AH1556" s="3"/>
      <c r="AI1556" s="3"/>
      <c r="AL1556" s="3"/>
      <c r="AM1556" s="3"/>
      <c r="AN1556" s="3"/>
      <c r="AO1556" s="3"/>
      <c r="AP1556" s="3"/>
      <c r="AR1556" s="3"/>
      <c r="AS1556" s="130"/>
      <c r="AW1556" s="3"/>
      <c r="AX1556" s="3"/>
      <c r="AY1556" s="3"/>
      <c r="AZ1556" s="3"/>
      <c r="BA1556" s="3"/>
      <c r="BB1556" s="3"/>
      <c r="BC1556" s="3"/>
    </row>
    <row r="1557" spans="1:55">
      <c r="A1557" s="205"/>
      <c r="D1557" s="8"/>
      <c r="E1557" s="8"/>
      <c r="F1557" s="8"/>
      <c r="G1557" s="8"/>
      <c r="H1557" s="8"/>
      <c r="I1557" s="8"/>
      <c r="J1557" s="8"/>
      <c r="K1557" s="9"/>
      <c r="L1557" s="8"/>
      <c r="M1557" s="8"/>
      <c r="N1557" s="8"/>
      <c r="O1557" s="8"/>
      <c r="P1557" s="8"/>
      <c r="Q1557" s="8"/>
      <c r="R1557" s="9"/>
      <c r="S1557" s="8"/>
      <c r="U1557" s="68"/>
      <c r="V1557" s="68"/>
      <c r="W1557" s="68"/>
      <c r="X1557" s="68"/>
      <c r="Y1557" s="68"/>
      <c r="Z1557" s="68"/>
      <c r="AA1557" s="68"/>
      <c r="AB1557" s="68"/>
      <c r="AC1557" s="68"/>
      <c r="AD1557" s="68"/>
      <c r="AE1557" s="68"/>
      <c r="AF1557" s="3"/>
      <c r="AG1557" s="3"/>
      <c r="AH1557" s="3"/>
      <c r="AI1557" s="3"/>
      <c r="AL1557" s="3"/>
      <c r="AM1557" s="3"/>
      <c r="AN1557" s="3"/>
      <c r="AO1557" s="3"/>
      <c r="AP1557" s="3"/>
      <c r="AR1557" s="3"/>
      <c r="AS1557" s="130"/>
      <c r="AW1557" s="3"/>
      <c r="AX1557" s="3"/>
      <c r="AY1557" s="3"/>
      <c r="AZ1557" s="3"/>
      <c r="BA1557" s="3"/>
      <c r="BB1557" s="3"/>
      <c r="BC1557" s="3"/>
    </row>
    <row r="1558" spans="1:55">
      <c r="A1558" s="205"/>
      <c r="D1558" s="8"/>
      <c r="E1558" s="8"/>
      <c r="F1558" s="8"/>
      <c r="G1558" s="8"/>
      <c r="H1558" s="8"/>
      <c r="I1558" s="8"/>
      <c r="J1558" s="8"/>
      <c r="K1558" s="9"/>
      <c r="L1558" s="8"/>
      <c r="M1558" s="8"/>
      <c r="N1558" s="8"/>
      <c r="O1558" s="8"/>
      <c r="P1558" s="8"/>
      <c r="Q1558" s="8"/>
      <c r="R1558" s="9"/>
      <c r="S1558" s="8"/>
      <c r="U1558" s="68"/>
      <c r="V1558" s="68"/>
      <c r="W1558" s="68"/>
      <c r="X1558" s="68"/>
      <c r="Y1558" s="68"/>
      <c r="Z1558" s="68"/>
      <c r="AA1558" s="68"/>
      <c r="AB1558" s="68"/>
      <c r="AC1558" s="68"/>
      <c r="AD1558" s="68"/>
      <c r="AE1558" s="68"/>
      <c r="AF1558" s="3"/>
      <c r="AG1558" s="3"/>
      <c r="AH1558" s="3"/>
      <c r="AI1558" s="3"/>
      <c r="AL1558" s="3"/>
      <c r="AM1558" s="3"/>
      <c r="AN1558" s="3"/>
      <c r="AO1558" s="3"/>
      <c r="AP1558" s="3"/>
      <c r="AR1558" s="3"/>
      <c r="AS1558" s="130"/>
      <c r="AW1558" s="3"/>
      <c r="AX1558" s="3"/>
      <c r="AY1558" s="3"/>
      <c r="AZ1558" s="3"/>
      <c r="BA1558" s="3"/>
      <c r="BB1558" s="3"/>
      <c r="BC1558" s="3"/>
    </row>
    <row r="1559" spans="1:55">
      <c r="A1559" s="205"/>
      <c r="D1559" s="8"/>
      <c r="E1559" s="8"/>
      <c r="F1559" s="8"/>
      <c r="G1559" s="8"/>
      <c r="H1559" s="8"/>
      <c r="I1559" s="8"/>
      <c r="J1559" s="8"/>
      <c r="K1559" s="9"/>
      <c r="L1559" s="8"/>
      <c r="M1559" s="8"/>
      <c r="N1559" s="8"/>
      <c r="O1559" s="8"/>
      <c r="P1559" s="8"/>
      <c r="Q1559" s="8"/>
      <c r="R1559" s="9"/>
      <c r="S1559" s="8"/>
      <c r="U1559" s="68"/>
      <c r="V1559" s="68"/>
      <c r="W1559" s="68"/>
      <c r="X1559" s="68"/>
      <c r="Y1559" s="68"/>
      <c r="Z1559" s="68"/>
      <c r="AA1559" s="68"/>
      <c r="AB1559" s="68"/>
      <c r="AC1559" s="68"/>
      <c r="AD1559" s="68"/>
      <c r="AE1559" s="68"/>
      <c r="AF1559" s="3"/>
      <c r="AG1559" s="3"/>
      <c r="AH1559" s="3"/>
      <c r="AI1559" s="3"/>
      <c r="AL1559" s="3"/>
      <c r="AM1559" s="3"/>
      <c r="AN1559" s="3"/>
      <c r="AO1559" s="3"/>
      <c r="AP1559" s="3"/>
      <c r="AR1559" s="3"/>
      <c r="AS1559" s="130"/>
      <c r="AW1559" s="3"/>
      <c r="AX1559" s="3"/>
      <c r="AY1559" s="3"/>
      <c r="AZ1559" s="3"/>
      <c r="BA1559" s="3"/>
      <c r="BB1559" s="3"/>
      <c r="BC1559" s="3"/>
    </row>
    <row r="1560" spans="1:55">
      <c r="A1560" s="205"/>
      <c r="D1560" s="8"/>
      <c r="E1560" s="8"/>
      <c r="F1560" s="8"/>
      <c r="G1560" s="8"/>
      <c r="H1560" s="8"/>
      <c r="I1560" s="8"/>
      <c r="J1560" s="8"/>
      <c r="K1560" s="9"/>
      <c r="L1560" s="8"/>
      <c r="M1560" s="8"/>
      <c r="N1560" s="8"/>
      <c r="O1560" s="8"/>
      <c r="P1560" s="8"/>
      <c r="Q1560" s="8"/>
      <c r="R1560" s="9"/>
      <c r="S1560" s="8"/>
      <c r="U1560" s="68"/>
      <c r="V1560" s="68"/>
      <c r="W1560" s="68"/>
      <c r="X1560" s="68"/>
      <c r="Y1560" s="68"/>
      <c r="Z1560" s="68"/>
      <c r="AA1560" s="68"/>
      <c r="AB1560" s="68"/>
      <c r="AC1560" s="68"/>
      <c r="AD1560" s="68"/>
      <c r="AE1560" s="68"/>
      <c r="AF1560" s="3"/>
      <c r="AG1560" s="3"/>
      <c r="AH1560" s="3"/>
      <c r="AI1560" s="3"/>
      <c r="AL1560" s="3"/>
      <c r="AM1560" s="3"/>
      <c r="AN1560" s="3"/>
      <c r="AO1560" s="3"/>
      <c r="AP1560" s="3"/>
      <c r="AR1560" s="3"/>
      <c r="AS1560" s="130"/>
      <c r="AW1560" s="3"/>
      <c r="AX1560" s="3"/>
      <c r="AY1560" s="3"/>
      <c r="AZ1560" s="3"/>
      <c r="BA1560" s="3"/>
      <c r="BB1560" s="3"/>
      <c r="BC1560" s="3"/>
    </row>
    <row r="1561" spans="1:55">
      <c r="A1561" s="205"/>
      <c r="D1561" s="8"/>
      <c r="E1561" s="8"/>
      <c r="F1561" s="8"/>
      <c r="G1561" s="8"/>
      <c r="H1561" s="8"/>
      <c r="I1561" s="8"/>
      <c r="J1561" s="8"/>
      <c r="K1561" s="9"/>
      <c r="L1561" s="8"/>
      <c r="M1561" s="8"/>
      <c r="N1561" s="8"/>
      <c r="O1561" s="8"/>
      <c r="P1561" s="8"/>
      <c r="Q1561" s="8"/>
      <c r="R1561" s="9"/>
      <c r="S1561" s="8"/>
      <c r="U1561" s="68"/>
      <c r="V1561" s="68"/>
      <c r="W1561" s="68"/>
      <c r="X1561" s="68"/>
      <c r="Y1561" s="68"/>
      <c r="Z1561" s="68"/>
      <c r="AA1561" s="68"/>
      <c r="AB1561" s="68"/>
      <c r="AC1561" s="68"/>
      <c r="AD1561" s="68"/>
      <c r="AE1561" s="68"/>
      <c r="AF1561" s="3"/>
      <c r="AG1561" s="3"/>
      <c r="AH1561" s="3"/>
      <c r="AI1561" s="3"/>
      <c r="AL1561" s="3"/>
      <c r="AM1561" s="3"/>
      <c r="AN1561" s="3"/>
      <c r="AO1561" s="3"/>
      <c r="AP1561" s="3"/>
      <c r="AR1561" s="3"/>
      <c r="AS1561" s="130"/>
      <c r="AW1561" s="3"/>
      <c r="AX1561" s="3"/>
      <c r="AY1561" s="3"/>
      <c r="AZ1561" s="3"/>
      <c r="BA1561" s="3"/>
      <c r="BB1561" s="3"/>
      <c r="BC1561" s="3"/>
    </row>
    <row r="1562" spans="1:55">
      <c r="A1562" s="205"/>
      <c r="D1562" s="8"/>
      <c r="E1562" s="8"/>
      <c r="F1562" s="8"/>
      <c r="G1562" s="8"/>
      <c r="H1562" s="8"/>
      <c r="I1562" s="8"/>
      <c r="J1562" s="8"/>
      <c r="K1562" s="9"/>
      <c r="L1562" s="8"/>
      <c r="M1562" s="8"/>
      <c r="N1562" s="8"/>
      <c r="O1562" s="8"/>
      <c r="P1562" s="8"/>
      <c r="Q1562" s="8"/>
      <c r="R1562" s="9"/>
      <c r="S1562" s="8"/>
      <c r="U1562" s="68"/>
      <c r="V1562" s="68"/>
      <c r="W1562" s="68"/>
      <c r="X1562" s="68"/>
      <c r="Y1562" s="68"/>
      <c r="Z1562" s="68"/>
      <c r="AA1562" s="68"/>
      <c r="AB1562" s="68"/>
      <c r="AC1562" s="68"/>
      <c r="AD1562" s="68"/>
      <c r="AE1562" s="68"/>
      <c r="AF1562" s="3"/>
      <c r="AG1562" s="3"/>
      <c r="AH1562" s="3"/>
      <c r="AI1562" s="3"/>
      <c r="AL1562" s="3"/>
      <c r="AM1562" s="3"/>
      <c r="AN1562" s="3"/>
      <c r="AO1562" s="3"/>
      <c r="AP1562" s="3"/>
      <c r="AR1562" s="3"/>
      <c r="AS1562" s="130"/>
      <c r="AW1562" s="3"/>
      <c r="AX1562" s="3"/>
      <c r="AY1562" s="3"/>
      <c r="AZ1562" s="3"/>
      <c r="BA1562" s="3"/>
      <c r="BB1562" s="3"/>
      <c r="BC1562" s="3"/>
    </row>
    <row r="1563" spans="1:55">
      <c r="A1563" s="205"/>
      <c r="D1563" s="8"/>
      <c r="E1563" s="8"/>
      <c r="F1563" s="8"/>
      <c r="G1563" s="8"/>
      <c r="H1563" s="8"/>
      <c r="I1563" s="8"/>
      <c r="J1563" s="8"/>
      <c r="K1563" s="9"/>
      <c r="L1563" s="8"/>
      <c r="M1563" s="8"/>
      <c r="N1563" s="8"/>
      <c r="O1563" s="8"/>
      <c r="P1563" s="8"/>
      <c r="Q1563" s="8"/>
      <c r="R1563" s="9"/>
      <c r="S1563" s="8"/>
      <c r="U1563" s="68"/>
      <c r="V1563" s="68"/>
      <c r="W1563" s="68"/>
      <c r="X1563" s="68"/>
      <c r="Y1563" s="68"/>
      <c r="Z1563" s="68"/>
      <c r="AA1563" s="68"/>
      <c r="AB1563" s="68"/>
      <c r="AC1563" s="68"/>
      <c r="AD1563" s="68"/>
      <c r="AE1563" s="68"/>
      <c r="AF1563" s="3"/>
      <c r="AG1563" s="3"/>
      <c r="AH1563" s="3"/>
      <c r="AI1563" s="3"/>
      <c r="AL1563" s="3"/>
      <c r="AM1563" s="3"/>
      <c r="AN1563" s="3"/>
      <c r="AO1563" s="3"/>
      <c r="AP1563" s="3"/>
      <c r="AR1563" s="3"/>
      <c r="AS1563" s="130"/>
      <c r="AW1563" s="3"/>
      <c r="AX1563" s="3"/>
      <c r="AY1563" s="3"/>
      <c r="AZ1563" s="3"/>
      <c r="BA1563" s="3"/>
      <c r="BB1563" s="3"/>
      <c r="BC1563" s="3"/>
    </row>
    <row r="1564" spans="1:55">
      <c r="A1564" s="205"/>
      <c r="D1564" s="8"/>
      <c r="E1564" s="8"/>
      <c r="F1564" s="8"/>
      <c r="G1564" s="8"/>
      <c r="H1564" s="8"/>
      <c r="I1564" s="8"/>
      <c r="J1564" s="8"/>
      <c r="K1564" s="9"/>
      <c r="L1564" s="8"/>
      <c r="M1564" s="8"/>
      <c r="N1564" s="8"/>
      <c r="O1564" s="8"/>
      <c r="P1564" s="8"/>
      <c r="Q1564" s="8"/>
      <c r="R1564" s="9"/>
      <c r="S1564" s="8"/>
      <c r="U1564" s="68"/>
      <c r="V1564" s="68"/>
      <c r="W1564" s="68"/>
      <c r="X1564" s="68"/>
      <c r="Y1564" s="68"/>
      <c r="Z1564" s="68"/>
      <c r="AA1564" s="68"/>
      <c r="AB1564" s="68"/>
      <c r="AC1564" s="68"/>
      <c r="AD1564" s="68"/>
      <c r="AE1564" s="68"/>
      <c r="AF1564" s="3"/>
      <c r="AG1564" s="3"/>
      <c r="AH1564" s="3"/>
      <c r="AI1564" s="3"/>
      <c r="AL1564" s="3"/>
      <c r="AM1564" s="3"/>
      <c r="AN1564" s="3"/>
      <c r="AO1564" s="3"/>
      <c r="AP1564" s="3"/>
      <c r="AR1564" s="3"/>
      <c r="AS1564" s="130"/>
      <c r="AW1564" s="3"/>
      <c r="AX1564" s="3"/>
      <c r="AY1564" s="3"/>
      <c r="AZ1564" s="3"/>
      <c r="BA1564" s="3"/>
      <c r="BB1564" s="3"/>
      <c r="BC1564" s="3"/>
    </row>
    <row r="1565" spans="1:55">
      <c r="A1565" s="205"/>
      <c r="D1565" s="8"/>
      <c r="E1565" s="8"/>
      <c r="F1565" s="8"/>
      <c r="G1565" s="8"/>
      <c r="H1565" s="8"/>
      <c r="I1565" s="8"/>
      <c r="J1565" s="8"/>
      <c r="K1565" s="9"/>
      <c r="L1565" s="8"/>
      <c r="M1565" s="8"/>
      <c r="N1565" s="8"/>
      <c r="O1565" s="8"/>
      <c r="P1565" s="8"/>
      <c r="Q1565" s="8"/>
      <c r="R1565" s="9"/>
      <c r="S1565" s="8"/>
      <c r="U1565" s="68"/>
      <c r="V1565" s="68"/>
      <c r="W1565" s="68"/>
      <c r="X1565" s="68"/>
      <c r="Y1565" s="68"/>
      <c r="Z1565" s="68"/>
      <c r="AA1565" s="68"/>
      <c r="AB1565" s="68"/>
      <c r="AC1565" s="68"/>
      <c r="AD1565" s="68"/>
      <c r="AE1565" s="68"/>
      <c r="AF1565" s="3"/>
      <c r="AG1565" s="3"/>
      <c r="AH1565" s="3"/>
      <c r="AI1565" s="3"/>
      <c r="AL1565" s="3"/>
      <c r="AM1565" s="3"/>
      <c r="AN1565" s="3"/>
      <c r="AO1565" s="3"/>
      <c r="AP1565" s="3"/>
      <c r="AR1565" s="3"/>
      <c r="AS1565" s="130"/>
      <c r="AW1565" s="3"/>
      <c r="AX1565" s="3"/>
      <c r="AY1565" s="3"/>
      <c r="AZ1565" s="3"/>
      <c r="BA1565" s="3"/>
      <c r="BB1565" s="3"/>
      <c r="BC1565" s="3"/>
    </row>
    <row r="1566" spans="1:55">
      <c r="A1566" s="205"/>
      <c r="D1566" s="8"/>
      <c r="E1566" s="8"/>
      <c r="F1566" s="8"/>
      <c r="G1566" s="8"/>
      <c r="H1566" s="8"/>
      <c r="I1566" s="8"/>
      <c r="J1566" s="8"/>
      <c r="K1566" s="9"/>
      <c r="L1566" s="8"/>
      <c r="M1566" s="8"/>
      <c r="N1566" s="8"/>
      <c r="O1566" s="8"/>
      <c r="P1566" s="8"/>
      <c r="Q1566" s="8"/>
      <c r="R1566" s="9"/>
      <c r="S1566" s="8"/>
      <c r="U1566" s="68"/>
      <c r="V1566" s="68"/>
      <c r="W1566" s="68"/>
      <c r="X1566" s="68"/>
      <c r="Y1566" s="68"/>
      <c r="Z1566" s="68"/>
      <c r="AA1566" s="68"/>
      <c r="AB1566" s="68"/>
      <c r="AC1566" s="68"/>
      <c r="AD1566" s="68"/>
      <c r="AE1566" s="68"/>
      <c r="AF1566" s="3"/>
      <c r="AG1566" s="3"/>
      <c r="AH1566" s="3"/>
      <c r="AI1566" s="3"/>
      <c r="AL1566" s="3"/>
      <c r="AM1566" s="3"/>
      <c r="AN1566" s="3"/>
      <c r="AO1566" s="3"/>
      <c r="AP1566" s="3"/>
      <c r="AR1566" s="3"/>
      <c r="AS1566" s="130"/>
      <c r="AW1566" s="3"/>
      <c r="AX1566" s="3"/>
      <c r="AY1566" s="3"/>
      <c r="AZ1566" s="3"/>
      <c r="BA1566" s="3"/>
      <c r="BB1566" s="3"/>
      <c r="BC1566" s="3"/>
    </row>
    <row r="1567" spans="1:55">
      <c r="A1567" s="205"/>
      <c r="D1567" s="8"/>
      <c r="E1567" s="8"/>
      <c r="F1567" s="8"/>
      <c r="G1567" s="8"/>
      <c r="H1567" s="8"/>
      <c r="I1567" s="8"/>
      <c r="J1567" s="8"/>
      <c r="K1567" s="9"/>
      <c r="L1567" s="8"/>
      <c r="M1567" s="8"/>
      <c r="N1567" s="8"/>
      <c r="O1567" s="8"/>
      <c r="P1567" s="8"/>
      <c r="Q1567" s="8"/>
      <c r="R1567" s="9"/>
      <c r="S1567" s="8"/>
      <c r="U1567" s="68"/>
      <c r="V1567" s="68"/>
      <c r="W1567" s="68"/>
      <c r="X1567" s="68"/>
      <c r="Y1567" s="68"/>
      <c r="Z1567" s="68"/>
      <c r="AA1567" s="68"/>
      <c r="AB1567" s="68"/>
      <c r="AC1567" s="68"/>
      <c r="AD1567" s="68"/>
      <c r="AE1567" s="68"/>
      <c r="AF1567" s="3"/>
      <c r="AG1567" s="3"/>
      <c r="AH1567" s="3"/>
      <c r="AI1567" s="3"/>
      <c r="AL1567" s="3"/>
      <c r="AM1567" s="3"/>
      <c r="AN1567" s="3"/>
      <c r="AO1567" s="3"/>
      <c r="AP1567" s="3"/>
      <c r="AR1567" s="3"/>
      <c r="AS1567" s="130"/>
      <c r="AW1567" s="3"/>
      <c r="AX1567" s="3"/>
      <c r="AY1567" s="3"/>
      <c r="AZ1567" s="3"/>
      <c r="BA1567" s="3"/>
      <c r="BB1567" s="3"/>
      <c r="BC1567" s="3"/>
    </row>
    <row r="1568" spans="1:55">
      <c r="A1568" s="205"/>
      <c r="D1568" s="8"/>
      <c r="E1568" s="8"/>
      <c r="F1568" s="8"/>
      <c r="G1568" s="8"/>
      <c r="H1568" s="8"/>
      <c r="I1568" s="8"/>
      <c r="J1568" s="8"/>
      <c r="K1568" s="9"/>
      <c r="L1568" s="8"/>
      <c r="M1568" s="8"/>
      <c r="N1568" s="8"/>
      <c r="O1568" s="8"/>
      <c r="P1568" s="8"/>
      <c r="Q1568" s="8"/>
      <c r="R1568" s="9"/>
      <c r="S1568" s="8"/>
      <c r="U1568" s="68"/>
      <c r="V1568" s="68"/>
      <c r="W1568" s="68"/>
      <c r="X1568" s="68"/>
      <c r="Y1568" s="68"/>
      <c r="Z1568" s="68"/>
      <c r="AA1568" s="68"/>
      <c r="AB1568" s="68"/>
      <c r="AC1568" s="68"/>
      <c r="AD1568" s="68"/>
      <c r="AE1568" s="68"/>
      <c r="AF1568" s="3"/>
      <c r="AG1568" s="3"/>
      <c r="AH1568" s="3"/>
      <c r="AI1568" s="3"/>
      <c r="AL1568" s="3"/>
      <c r="AM1568" s="3"/>
      <c r="AN1568" s="3"/>
      <c r="AO1568" s="3"/>
      <c r="AP1568" s="3"/>
      <c r="AR1568" s="3"/>
      <c r="AS1568" s="130"/>
      <c r="AW1568" s="3"/>
      <c r="AX1568" s="3"/>
      <c r="AY1568" s="3"/>
      <c r="AZ1568" s="3"/>
      <c r="BA1568" s="3"/>
      <c r="BB1568" s="3"/>
      <c r="BC1568" s="3"/>
    </row>
    <row r="1569" spans="1:55">
      <c r="A1569" s="205"/>
      <c r="D1569" s="8"/>
      <c r="E1569" s="8"/>
      <c r="F1569" s="8"/>
      <c r="G1569" s="8"/>
      <c r="H1569" s="8"/>
      <c r="I1569" s="8"/>
      <c r="J1569" s="8"/>
      <c r="K1569" s="9"/>
      <c r="L1569" s="8"/>
      <c r="M1569" s="8"/>
      <c r="N1569" s="8"/>
      <c r="O1569" s="8"/>
      <c r="P1569" s="8"/>
      <c r="Q1569" s="8"/>
      <c r="R1569" s="9"/>
      <c r="S1569" s="8"/>
      <c r="U1569" s="68"/>
      <c r="V1569" s="68"/>
      <c r="W1569" s="68"/>
      <c r="X1569" s="68"/>
      <c r="Y1569" s="68"/>
      <c r="Z1569" s="68"/>
      <c r="AA1569" s="68"/>
      <c r="AB1569" s="68"/>
      <c r="AC1569" s="68"/>
      <c r="AD1569" s="68"/>
      <c r="AE1569" s="68"/>
      <c r="AF1569" s="3"/>
      <c r="AG1569" s="3"/>
      <c r="AH1569" s="3"/>
      <c r="AI1569" s="3"/>
      <c r="AL1569" s="3"/>
      <c r="AM1569" s="3"/>
      <c r="AN1569" s="3"/>
      <c r="AO1569" s="3"/>
      <c r="AP1569" s="3"/>
      <c r="AR1569" s="3"/>
      <c r="AS1569" s="130"/>
      <c r="AW1569" s="3"/>
      <c r="AX1569" s="3"/>
      <c r="AY1569" s="3"/>
      <c r="AZ1569" s="3"/>
      <c r="BA1569" s="3"/>
      <c r="BB1569" s="3"/>
      <c r="BC1569" s="3"/>
    </row>
    <row r="1570" spans="1:55">
      <c r="A1570" s="205"/>
      <c r="D1570" s="8"/>
      <c r="E1570" s="8"/>
      <c r="F1570" s="8"/>
      <c r="G1570" s="8"/>
      <c r="H1570" s="8"/>
      <c r="I1570" s="8"/>
      <c r="J1570" s="8"/>
      <c r="K1570" s="9"/>
      <c r="L1570" s="8"/>
      <c r="M1570" s="8"/>
      <c r="N1570" s="8"/>
      <c r="O1570" s="8"/>
      <c r="P1570" s="8"/>
      <c r="Q1570" s="8"/>
      <c r="R1570" s="9"/>
      <c r="S1570" s="8"/>
      <c r="U1570" s="68"/>
      <c r="V1570" s="68"/>
      <c r="W1570" s="68"/>
      <c r="X1570" s="68"/>
      <c r="Y1570" s="68"/>
      <c r="Z1570" s="68"/>
      <c r="AA1570" s="68"/>
      <c r="AB1570" s="68"/>
      <c r="AC1570" s="68"/>
      <c r="AD1570" s="68"/>
      <c r="AE1570" s="68"/>
      <c r="AF1570" s="3"/>
      <c r="AG1570" s="3"/>
      <c r="AH1570" s="3"/>
      <c r="AI1570" s="3"/>
      <c r="AL1570" s="3"/>
      <c r="AM1570" s="3"/>
      <c r="AN1570" s="3"/>
      <c r="AO1570" s="3"/>
      <c r="AP1570" s="3"/>
      <c r="AR1570" s="3"/>
      <c r="AS1570" s="130"/>
      <c r="AW1570" s="3"/>
      <c r="AX1570" s="3"/>
      <c r="AY1570" s="3"/>
      <c r="AZ1570" s="3"/>
      <c r="BA1570" s="3"/>
      <c r="BB1570" s="3"/>
      <c r="BC1570" s="3"/>
    </row>
    <row r="1571" spans="1:55">
      <c r="A1571" s="205"/>
      <c r="D1571" s="8"/>
      <c r="E1571" s="8"/>
      <c r="F1571" s="8"/>
      <c r="G1571" s="8"/>
      <c r="H1571" s="8"/>
      <c r="I1571" s="8"/>
      <c r="J1571" s="8"/>
      <c r="K1571" s="9"/>
      <c r="L1571" s="8"/>
      <c r="M1571" s="8"/>
      <c r="N1571" s="8"/>
      <c r="O1571" s="8"/>
      <c r="P1571" s="8"/>
      <c r="Q1571" s="8"/>
      <c r="R1571" s="9"/>
      <c r="S1571" s="8"/>
      <c r="U1571" s="68"/>
      <c r="V1571" s="68"/>
      <c r="W1571" s="68"/>
      <c r="X1571" s="68"/>
      <c r="Y1571" s="68"/>
      <c r="Z1571" s="68"/>
      <c r="AA1571" s="68"/>
      <c r="AB1571" s="68"/>
      <c r="AC1571" s="68"/>
      <c r="AD1571" s="68"/>
      <c r="AE1571" s="68"/>
      <c r="AF1571" s="3"/>
      <c r="AG1571" s="3"/>
      <c r="AH1571" s="3"/>
      <c r="AI1571" s="3"/>
      <c r="AL1571" s="3"/>
      <c r="AM1571" s="3"/>
      <c r="AN1571" s="3"/>
      <c r="AO1571" s="3"/>
      <c r="AP1571" s="3"/>
      <c r="AR1571" s="3"/>
      <c r="AS1571" s="130"/>
      <c r="AW1571" s="3"/>
      <c r="AX1571" s="3"/>
      <c r="AY1571" s="3"/>
      <c r="AZ1571" s="3"/>
      <c r="BA1571" s="3"/>
      <c r="BB1571" s="3"/>
      <c r="BC1571" s="3"/>
    </row>
    <row r="1572" spans="1:55">
      <c r="A1572" s="205"/>
      <c r="D1572" s="8"/>
      <c r="E1572" s="8"/>
      <c r="F1572" s="8"/>
      <c r="G1572" s="8"/>
      <c r="H1572" s="8"/>
      <c r="I1572" s="8"/>
      <c r="J1572" s="8"/>
      <c r="K1572" s="9"/>
      <c r="L1572" s="8"/>
      <c r="M1572" s="8"/>
      <c r="N1572" s="8"/>
      <c r="O1572" s="8"/>
      <c r="P1572" s="8"/>
      <c r="Q1572" s="8"/>
      <c r="R1572" s="9"/>
      <c r="S1572" s="8"/>
      <c r="U1572" s="68"/>
      <c r="V1572" s="68"/>
      <c r="W1572" s="68"/>
      <c r="X1572" s="68"/>
      <c r="Y1572" s="68"/>
      <c r="Z1572" s="68"/>
      <c r="AA1572" s="68"/>
      <c r="AB1572" s="68"/>
      <c r="AC1572" s="68"/>
      <c r="AD1572" s="68"/>
      <c r="AE1572" s="68"/>
      <c r="AF1572" s="3"/>
      <c r="AG1572" s="3"/>
      <c r="AH1572" s="3"/>
      <c r="AI1572" s="3"/>
      <c r="AL1572" s="3"/>
      <c r="AM1572" s="3"/>
      <c r="AN1572" s="3"/>
      <c r="AO1572" s="3"/>
      <c r="AP1572" s="3"/>
      <c r="AR1572" s="3"/>
      <c r="AS1572" s="130"/>
      <c r="AW1572" s="3"/>
      <c r="AX1572" s="3"/>
      <c r="AY1572" s="3"/>
      <c r="AZ1572" s="3"/>
      <c r="BA1572" s="3"/>
      <c r="BB1572" s="3"/>
      <c r="BC1572" s="3"/>
    </row>
    <row r="1573" spans="1:55">
      <c r="A1573" s="205"/>
      <c r="D1573" s="8"/>
      <c r="E1573" s="8"/>
      <c r="F1573" s="8"/>
      <c r="G1573" s="8"/>
      <c r="H1573" s="8"/>
      <c r="I1573" s="8"/>
      <c r="J1573" s="8"/>
      <c r="K1573" s="9"/>
      <c r="L1573" s="8"/>
      <c r="M1573" s="8"/>
      <c r="N1573" s="8"/>
      <c r="O1573" s="8"/>
      <c r="P1573" s="8"/>
      <c r="Q1573" s="8"/>
      <c r="R1573" s="9"/>
      <c r="S1573" s="8"/>
      <c r="U1573" s="68"/>
      <c r="V1573" s="68"/>
      <c r="W1573" s="68"/>
      <c r="X1573" s="68"/>
      <c r="Y1573" s="68"/>
      <c r="Z1573" s="68"/>
      <c r="AA1573" s="68"/>
      <c r="AB1573" s="68"/>
      <c r="AC1573" s="68"/>
      <c r="AD1573" s="68"/>
      <c r="AE1573" s="68"/>
      <c r="AF1573" s="3"/>
      <c r="AG1573" s="3"/>
      <c r="AH1573" s="3"/>
      <c r="AI1573" s="3"/>
      <c r="AL1573" s="3"/>
      <c r="AM1573" s="3"/>
      <c r="AN1573" s="3"/>
      <c r="AO1573" s="3"/>
      <c r="AP1573" s="3"/>
      <c r="AR1573" s="3"/>
      <c r="AS1573" s="130"/>
      <c r="AW1573" s="3"/>
      <c r="AX1573" s="3"/>
      <c r="AY1573" s="3"/>
      <c r="AZ1573" s="3"/>
      <c r="BA1573" s="3"/>
      <c r="BB1573" s="3"/>
      <c r="BC1573" s="3"/>
    </row>
    <row r="1574" spans="1:55">
      <c r="A1574" s="205"/>
      <c r="D1574" s="8"/>
      <c r="E1574" s="8"/>
      <c r="F1574" s="8"/>
      <c r="G1574" s="8"/>
      <c r="H1574" s="8"/>
      <c r="I1574" s="8"/>
      <c r="J1574" s="8"/>
      <c r="K1574" s="9"/>
      <c r="L1574" s="8"/>
      <c r="M1574" s="8"/>
      <c r="N1574" s="8"/>
      <c r="O1574" s="8"/>
      <c r="P1574" s="8"/>
      <c r="Q1574" s="8"/>
      <c r="R1574" s="9"/>
      <c r="S1574" s="8"/>
      <c r="U1574" s="68"/>
      <c r="V1574" s="68"/>
      <c r="W1574" s="68"/>
      <c r="X1574" s="68"/>
      <c r="Y1574" s="68"/>
      <c r="Z1574" s="68"/>
      <c r="AA1574" s="68"/>
      <c r="AB1574" s="68"/>
      <c r="AC1574" s="68"/>
      <c r="AD1574" s="68"/>
      <c r="AE1574" s="68"/>
      <c r="AF1574" s="3"/>
      <c r="AG1574" s="3"/>
      <c r="AH1574" s="3"/>
      <c r="AI1574" s="3"/>
      <c r="AL1574" s="3"/>
      <c r="AM1574" s="3"/>
      <c r="AN1574" s="3"/>
      <c r="AO1574" s="3"/>
      <c r="AP1574" s="3"/>
      <c r="AR1574" s="3"/>
      <c r="AS1574" s="130"/>
      <c r="AW1574" s="3"/>
      <c r="AX1574" s="3"/>
      <c r="AY1574" s="3"/>
      <c r="AZ1574" s="3"/>
      <c r="BA1574" s="3"/>
      <c r="BB1574" s="3"/>
      <c r="BC1574" s="3"/>
    </row>
    <row r="1575" spans="1:55">
      <c r="A1575" s="205"/>
      <c r="D1575" s="8"/>
      <c r="E1575" s="8"/>
      <c r="F1575" s="8"/>
      <c r="G1575" s="8"/>
      <c r="H1575" s="8"/>
      <c r="I1575" s="8"/>
      <c r="J1575" s="8"/>
      <c r="K1575" s="9"/>
      <c r="L1575" s="8"/>
      <c r="M1575" s="8"/>
      <c r="N1575" s="8"/>
      <c r="O1575" s="8"/>
      <c r="P1575" s="8"/>
      <c r="Q1575" s="8"/>
      <c r="R1575" s="9"/>
      <c r="S1575" s="8"/>
      <c r="U1575" s="68"/>
      <c r="V1575" s="68"/>
      <c r="W1575" s="68"/>
      <c r="X1575" s="68"/>
      <c r="Y1575" s="68"/>
      <c r="Z1575" s="68"/>
      <c r="AA1575" s="68"/>
      <c r="AB1575" s="68"/>
      <c r="AC1575" s="68"/>
      <c r="AD1575" s="68"/>
      <c r="AE1575" s="68"/>
      <c r="AF1575" s="3"/>
      <c r="AG1575" s="3"/>
      <c r="AH1575" s="3"/>
      <c r="AI1575" s="3"/>
      <c r="AL1575" s="3"/>
      <c r="AM1575" s="3"/>
      <c r="AN1575" s="3"/>
      <c r="AO1575" s="3"/>
      <c r="AP1575" s="3"/>
      <c r="AR1575" s="3"/>
      <c r="AS1575" s="130"/>
      <c r="AW1575" s="3"/>
      <c r="AX1575" s="3"/>
      <c r="AY1575" s="3"/>
      <c r="AZ1575" s="3"/>
      <c r="BA1575" s="3"/>
      <c r="BB1575" s="3"/>
      <c r="BC1575" s="3"/>
    </row>
    <row r="1576" spans="1:55">
      <c r="A1576" s="205"/>
      <c r="D1576" s="8"/>
      <c r="E1576" s="8"/>
      <c r="F1576" s="8"/>
      <c r="G1576" s="8"/>
      <c r="H1576" s="8"/>
      <c r="I1576" s="8"/>
      <c r="J1576" s="8"/>
      <c r="K1576" s="9"/>
      <c r="L1576" s="8"/>
      <c r="M1576" s="8"/>
      <c r="N1576" s="8"/>
      <c r="O1576" s="8"/>
      <c r="P1576" s="8"/>
      <c r="Q1576" s="8"/>
      <c r="R1576" s="9"/>
      <c r="S1576" s="8"/>
      <c r="U1576" s="68"/>
      <c r="V1576" s="68"/>
      <c r="W1576" s="68"/>
      <c r="X1576" s="68"/>
      <c r="Y1576" s="68"/>
      <c r="Z1576" s="68"/>
      <c r="AA1576" s="68"/>
      <c r="AB1576" s="68"/>
      <c r="AC1576" s="68"/>
      <c r="AD1576" s="68"/>
      <c r="AE1576" s="68"/>
      <c r="AF1576" s="3"/>
      <c r="AG1576" s="3"/>
      <c r="AH1576" s="3"/>
      <c r="AI1576" s="3"/>
      <c r="AL1576" s="3"/>
      <c r="AM1576" s="3"/>
      <c r="AN1576" s="3"/>
      <c r="AO1576" s="3"/>
      <c r="AP1576" s="3"/>
      <c r="AR1576" s="3"/>
      <c r="AS1576" s="130"/>
      <c r="AW1576" s="3"/>
      <c r="AX1576" s="3"/>
      <c r="AY1576" s="3"/>
      <c r="AZ1576" s="3"/>
      <c r="BA1576" s="3"/>
      <c r="BB1576" s="3"/>
      <c r="BC1576" s="3"/>
    </row>
    <row r="1577" spans="1:55">
      <c r="A1577" s="205"/>
      <c r="D1577" s="8"/>
      <c r="E1577" s="8"/>
      <c r="F1577" s="8"/>
      <c r="G1577" s="8"/>
      <c r="H1577" s="8"/>
      <c r="I1577" s="8"/>
      <c r="J1577" s="8"/>
      <c r="K1577" s="9"/>
      <c r="L1577" s="8"/>
      <c r="M1577" s="8"/>
      <c r="N1577" s="8"/>
      <c r="O1577" s="8"/>
      <c r="P1577" s="8"/>
      <c r="Q1577" s="8"/>
      <c r="R1577" s="9"/>
      <c r="S1577" s="8"/>
      <c r="U1577" s="68"/>
      <c r="V1577" s="68"/>
      <c r="W1577" s="68"/>
      <c r="X1577" s="68"/>
      <c r="Y1577" s="68"/>
      <c r="Z1577" s="68"/>
      <c r="AA1577" s="68"/>
      <c r="AB1577" s="68"/>
      <c r="AC1577" s="68"/>
      <c r="AD1577" s="68"/>
      <c r="AE1577" s="68"/>
      <c r="AF1577" s="3"/>
      <c r="AG1577" s="3"/>
      <c r="AH1577" s="3"/>
      <c r="AI1577" s="3"/>
      <c r="AL1577" s="3"/>
      <c r="AM1577" s="3"/>
      <c r="AN1577" s="3"/>
      <c r="AO1577" s="3"/>
      <c r="AP1577" s="3"/>
      <c r="AR1577" s="3"/>
      <c r="AS1577" s="130"/>
      <c r="AW1577" s="3"/>
      <c r="AX1577" s="3"/>
      <c r="AY1577" s="3"/>
      <c r="AZ1577" s="3"/>
      <c r="BA1577" s="3"/>
      <c r="BB1577" s="3"/>
      <c r="BC1577" s="3"/>
    </row>
    <row r="1578" spans="1:55">
      <c r="A1578" s="205"/>
      <c r="D1578" s="8"/>
      <c r="E1578" s="8"/>
      <c r="F1578" s="8"/>
      <c r="G1578" s="8"/>
      <c r="H1578" s="8"/>
      <c r="I1578" s="8"/>
      <c r="J1578" s="8"/>
      <c r="K1578" s="9"/>
      <c r="L1578" s="8"/>
      <c r="M1578" s="8"/>
      <c r="N1578" s="8"/>
      <c r="O1578" s="8"/>
      <c r="P1578" s="8"/>
      <c r="Q1578" s="8"/>
      <c r="R1578" s="9"/>
      <c r="S1578" s="8"/>
      <c r="U1578" s="68"/>
      <c r="V1578" s="68"/>
      <c r="W1578" s="68"/>
      <c r="X1578" s="68"/>
      <c r="Y1578" s="68"/>
      <c r="Z1578" s="68"/>
      <c r="AA1578" s="68"/>
      <c r="AB1578" s="68"/>
      <c r="AC1578" s="68"/>
      <c r="AD1578" s="68"/>
      <c r="AE1578" s="68"/>
      <c r="AF1578" s="3"/>
      <c r="AG1578" s="3"/>
      <c r="AH1578" s="3"/>
      <c r="AI1578" s="3"/>
      <c r="AL1578" s="3"/>
      <c r="AM1578" s="3"/>
      <c r="AN1578" s="3"/>
      <c r="AO1578" s="3"/>
      <c r="AP1578" s="3"/>
      <c r="AR1578" s="3"/>
      <c r="AS1578" s="130"/>
      <c r="AW1578" s="3"/>
      <c r="AX1578" s="3"/>
      <c r="AY1578" s="3"/>
      <c r="AZ1578" s="3"/>
      <c r="BA1578" s="3"/>
      <c r="BB1578" s="3"/>
      <c r="BC1578" s="3"/>
    </row>
    <row r="1579" spans="1:55">
      <c r="A1579" s="205"/>
      <c r="D1579" s="8"/>
      <c r="E1579" s="8"/>
      <c r="F1579" s="8"/>
      <c r="G1579" s="8"/>
      <c r="H1579" s="8"/>
      <c r="I1579" s="8"/>
      <c r="J1579" s="8"/>
      <c r="K1579" s="9"/>
      <c r="L1579" s="8"/>
      <c r="M1579" s="8"/>
      <c r="N1579" s="8"/>
      <c r="O1579" s="8"/>
      <c r="P1579" s="8"/>
      <c r="Q1579" s="8"/>
      <c r="R1579" s="9"/>
      <c r="S1579" s="8"/>
      <c r="U1579" s="68"/>
      <c r="V1579" s="68"/>
      <c r="W1579" s="68"/>
      <c r="X1579" s="68"/>
      <c r="Y1579" s="68"/>
      <c r="Z1579" s="68"/>
      <c r="AA1579" s="68"/>
      <c r="AB1579" s="68"/>
      <c r="AC1579" s="68"/>
      <c r="AD1579" s="68"/>
      <c r="AE1579" s="68"/>
      <c r="AF1579" s="3"/>
      <c r="AG1579" s="3"/>
      <c r="AH1579" s="3"/>
      <c r="AI1579" s="3"/>
      <c r="AL1579" s="3"/>
      <c r="AM1579" s="3"/>
      <c r="AN1579" s="3"/>
      <c r="AO1579" s="3"/>
      <c r="AP1579" s="3"/>
      <c r="AR1579" s="3"/>
      <c r="AS1579" s="130"/>
      <c r="AW1579" s="3"/>
      <c r="AX1579" s="3"/>
      <c r="AY1579" s="3"/>
      <c r="AZ1579" s="3"/>
      <c r="BA1579" s="3"/>
      <c r="BB1579" s="3"/>
      <c r="BC1579" s="3"/>
    </row>
    <row r="1580" spans="1:55">
      <c r="A1580" s="205"/>
      <c r="D1580" s="8"/>
      <c r="E1580" s="8"/>
      <c r="F1580" s="8"/>
      <c r="G1580" s="8"/>
      <c r="H1580" s="8"/>
      <c r="I1580" s="8"/>
      <c r="J1580" s="8"/>
      <c r="K1580" s="9"/>
      <c r="L1580" s="8"/>
      <c r="M1580" s="8"/>
      <c r="N1580" s="8"/>
      <c r="O1580" s="8"/>
      <c r="P1580" s="8"/>
      <c r="Q1580" s="8"/>
      <c r="R1580" s="9"/>
      <c r="S1580" s="8"/>
      <c r="U1580" s="68"/>
      <c r="V1580" s="68"/>
      <c r="W1580" s="68"/>
      <c r="X1580" s="68"/>
      <c r="Y1580" s="68"/>
      <c r="Z1580" s="68"/>
      <c r="AA1580" s="68"/>
      <c r="AB1580" s="68"/>
      <c r="AC1580" s="68"/>
      <c r="AD1580" s="68"/>
      <c r="AE1580" s="68"/>
      <c r="AF1580" s="3"/>
      <c r="AG1580" s="3"/>
      <c r="AH1580" s="3"/>
      <c r="AI1580" s="3"/>
      <c r="AL1580" s="3"/>
      <c r="AM1580" s="3"/>
      <c r="AN1580" s="3"/>
      <c r="AO1580" s="3"/>
      <c r="AP1580" s="3"/>
      <c r="AR1580" s="3"/>
      <c r="AS1580" s="130"/>
      <c r="AW1580" s="3"/>
      <c r="AX1580" s="3"/>
      <c r="AY1580" s="3"/>
      <c r="AZ1580" s="3"/>
      <c r="BA1580" s="3"/>
      <c r="BB1580" s="3"/>
      <c r="BC1580" s="3"/>
    </row>
    <row r="1581" spans="1:55">
      <c r="A1581" s="205"/>
      <c r="D1581" s="8"/>
      <c r="E1581" s="8"/>
      <c r="F1581" s="8"/>
      <c r="G1581" s="8"/>
      <c r="H1581" s="8"/>
      <c r="I1581" s="8"/>
      <c r="J1581" s="8"/>
      <c r="K1581" s="9"/>
      <c r="L1581" s="8"/>
      <c r="M1581" s="8"/>
      <c r="N1581" s="8"/>
      <c r="O1581" s="8"/>
      <c r="P1581" s="8"/>
      <c r="Q1581" s="8"/>
      <c r="R1581" s="9"/>
      <c r="S1581" s="8"/>
      <c r="U1581" s="68"/>
      <c r="V1581" s="68"/>
      <c r="W1581" s="68"/>
      <c r="X1581" s="68"/>
      <c r="Y1581" s="68"/>
      <c r="Z1581" s="68"/>
      <c r="AA1581" s="68"/>
      <c r="AB1581" s="68"/>
      <c r="AC1581" s="68"/>
      <c r="AD1581" s="68"/>
      <c r="AE1581" s="68"/>
      <c r="AF1581" s="3"/>
      <c r="AG1581" s="3"/>
      <c r="AH1581" s="3"/>
      <c r="AI1581" s="3"/>
      <c r="AL1581" s="3"/>
      <c r="AM1581" s="3"/>
      <c r="AN1581" s="3"/>
      <c r="AO1581" s="3"/>
      <c r="AP1581" s="3"/>
      <c r="AR1581" s="3"/>
      <c r="AS1581" s="130"/>
      <c r="AW1581" s="3"/>
      <c r="AX1581" s="3"/>
      <c r="AY1581" s="3"/>
      <c r="AZ1581" s="3"/>
      <c r="BA1581" s="3"/>
      <c r="BB1581" s="3"/>
      <c r="BC1581" s="3"/>
    </row>
    <row r="1582" spans="1:55">
      <c r="A1582" s="205"/>
      <c r="D1582" s="8"/>
      <c r="E1582" s="8"/>
      <c r="F1582" s="8"/>
      <c r="G1582" s="8"/>
      <c r="H1582" s="8"/>
      <c r="I1582" s="8"/>
      <c r="J1582" s="8"/>
      <c r="K1582" s="9"/>
      <c r="L1582" s="8"/>
      <c r="M1582" s="8"/>
      <c r="N1582" s="8"/>
      <c r="O1582" s="8"/>
      <c r="P1582" s="8"/>
      <c r="Q1582" s="8"/>
      <c r="R1582" s="9"/>
      <c r="S1582" s="8"/>
      <c r="U1582" s="68"/>
      <c r="V1582" s="68"/>
      <c r="W1582" s="68"/>
      <c r="X1582" s="68"/>
      <c r="Y1582" s="68"/>
      <c r="Z1582" s="68"/>
      <c r="AA1582" s="68"/>
      <c r="AB1582" s="68"/>
      <c r="AC1582" s="68"/>
      <c r="AD1582" s="68"/>
      <c r="AE1582" s="68"/>
      <c r="AF1582" s="3"/>
      <c r="AG1582" s="3"/>
      <c r="AH1582" s="3"/>
      <c r="AI1582" s="3"/>
      <c r="AL1582" s="3"/>
      <c r="AM1582" s="3"/>
      <c r="AN1582" s="3"/>
      <c r="AO1582" s="3"/>
      <c r="AP1582" s="3"/>
      <c r="AR1582" s="3"/>
      <c r="AS1582" s="130"/>
      <c r="AW1582" s="3"/>
      <c r="AX1582" s="3"/>
      <c r="AY1582" s="3"/>
      <c r="AZ1582" s="3"/>
      <c r="BA1582" s="3"/>
      <c r="BB1582" s="3"/>
      <c r="BC1582" s="3"/>
    </row>
    <row r="1583" spans="1:55">
      <c r="A1583" s="205"/>
      <c r="D1583" s="8"/>
      <c r="E1583" s="8"/>
      <c r="F1583" s="8"/>
      <c r="G1583" s="8"/>
      <c r="H1583" s="8"/>
      <c r="I1583" s="8"/>
      <c r="J1583" s="8"/>
      <c r="K1583" s="9"/>
      <c r="L1583" s="8"/>
      <c r="M1583" s="8"/>
      <c r="N1583" s="8"/>
      <c r="O1583" s="8"/>
      <c r="P1583" s="8"/>
      <c r="Q1583" s="8"/>
      <c r="R1583" s="9"/>
      <c r="S1583" s="8"/>
      <c r="U1583" s="68"/>
      <c r="V1583" s="68"/>
      <c r="W1583" s="68"/>
      <c r="X1583" s="68"/>
      <c r="Y1583" s="68"/>
      <c r="Z1583" s="68"/>
      <c r="AA1583" s="68"/>
      <c r="AB1583" s="68"/>
      <c r="AC1583" s="68"/>
      <c r="AD1583" s="68"/>
      <c r="AE1583" s="68"/>
      <c r="AF1583" s="3"/>
      <c r="AG1583" s="3"/>
      <c r="AH1583" s="3"/>
      <c r="AI1583" s="3"/>
      <c r="AL1583" s="3"/>
      <c r="AM1583" s="3"/>
      <c r="AN1583" s="3"/>
      <c r="AO1583" s="3"/>
      <c r="AP1583" s="3"/>
      <c r="AR1583" s="3"/>
      <c r="AS1583" s="130"/>
      <c r="AW1583" s="3"/>
      <c r="AX1583" s="3"/>
      <c r="AY1583" s="3"/>
      <c r="AZ1583" s="3"/>
      <c r="BA1583" s="3"/>
      <c r="BB1583" s="3"/>
      <c r="BC1583" s="3"/>
    </row>
    <row r="1584" spans="1:55">
      <c r="A1584" s="205"/>
      <c r="D1584" s="8"/>
      <c r="E1584" s="8"/>
      <c r="F1584" s="8"/>
      <c r="G1584" s="8"/>
      <c r="H1584" s="8"/>
      <c r="I1584" s="8"/>
      <c r="J1584" s="8"/>
      <c r="K1584" s="9"/>
      <c r="L1584" s="8"/>
      <c r="M1584" s="8"/>
      <c r="N1584" s="8"/>
      <c r="O1584" s="8"/>
      <c r="P1584" s="8"/>
      <c r="Q1584" s="8"/>
      <c r="R1584" s="9"/>
      <c r="S1584" s="8"/>
      <c r="U1584" s="68"/>
      <c r="V1584" s="68"/>
      <c r="W1584" s="68"/>
      <c r="X1584" s="68"/>
      <c r="Y1584" s="68"/>
      <c r="Z1584" s="68"/>
      <c r="AA1584" s="68"/>
      <c r="AB1584" s="68"/>
      <c r="AC1584" s="68"/>
      <c r="AD1584" s="68"/>
      <c r="AE1584" s="68"/>
      <c r="AF1584" s="3"/>
      <c r="AG1584" s="3"/>
      <c r="AH1584" s="3"/>
      <c r="AI1584" s="3"/>
      <c r="AL1584" s="3"/>
      <c r="AM1584" s="3"/>
      <c r="AN1584" s="3"/>
      <c r="AO1584" s="3"/>
      <c r="AP1584" s="3"/>
      <c r="AR1584" s="3"/>
      <c r="AS1584" s="130"/>
      <c r="AW1584" s="3"/>
      <c r="AX1584" s="3"/>
      <c r="AY1584" s="3"/>
      <c r="AZ1584" s="3"/>
      <c r="BA1584" s="3"/>
      <c r="BB1584" s="3"/>
      <c r="BC1584" s="3"/>
    </row>
    <row r="1585" spans="1:55">
      <c r="A1585" s="205"/>
      <c r="D1585" s="8"/>
      <c r="E1585" s="8"/>
      <c r="F1585" s="8"/>
      <c r="G1585" s="8"/>
      <c r="H1585" s="8"/>
      <c r="I1585" s="8"/>
      <c r="J1585" s="8"/>
      <c r="K1585" s="9"/>
      <c r="L1585" s="8"/>
      <c r="M1585" s="8"/>
      <c r="N1585" s="8"/>
      <c r="O1585" s="8"/>
      <c r="P1585" s="8"/>
      <c r="Q1585" s="8"/>
      <c r="R1585" s="9"/>
      <c r="S1585" s="8"/>
      <c r="U1585" s="68"/>
      <c r="V1585" s="68"/>
      <c r="W1585" s="68"/>
      <c r="X1585" s="68"/>
      <c r="Y1585" s="68"/>
      <c r="Z1585" s="68"/>
      <c r="AA1585" s="68"/>
      <c r="AB1585" s="68"/>
      <c r="AC1585" s="68"/>
      <c r="AD1585" s="68"/>
      <c r="AE1585" s="68"/>
      <c r="AF1585" s="3"/>
      <c r="AG1585" s="3"/>
      <c r="AH1585" s="3"/>
      <c r="AI1585" s="3"/>
      <c r="AL1585" s="3"/>
      <c r="AM1585" s="3"/>
      <c r="AN1585" s="3"/>
      <c r="AO1585" s="3"/>
      <c r="AP1585" s="3"/>
      <c r="AR1585" s="3"/>
      <c r="AS1585" s="130"/>
      <c r="AW1585" s="3"/>
      <c r="AX1585" s="3"/>
      <c r="AY1585" s="3"/>
      <c r="AZ1585" s="3"/>
      <c r="BA1585" s="3"/>
      <c r="BB1585" s="3"/>
      <c r="BC1585" s="3"/>
    </row>
    <row r="1586" spans="1:55">
      <c r="A1586" s="205"/>
      <c r="D1586" s="8"/>
      <c r="E1586" s="8"/>
      <c r="F1586" s="8"/>
      <c r="G1586" s="8"/>
      <c r="H1586" s="8"/>
      <c r="I1586" s="8"/>
      <c r="J1586" s="8"/>
      <c r="K1586" s="9"/>
      <c r="L1586" s="8"/>
      <c r="M1586" s="8"/>
      <c r="N1586" s="8"/>
      <c r="O1586" s="8"/>
      <c r="P1586" s="8"/>
      <c r="Q1586" s="8"/>
      <c r="R1586" s="9"/>
      <c r="S1586" s="8"/>
      <c r="U1586" s="68"/>
      <c r="V1586" s="68"/>
      <c r="W1586" s="68"/>
      <c r="X1586" s="68"/>
      <c r="Y1586" s="68"/>
      <c r="Z1586" s="68"/>
      <c r="AA1586" s="68"/>
      <c r="AB1586" s="68"/>
      <c r="AC1586" s="68"/>
      <c r="AD1586" s="68"/>
      <c r="AE1586" s="68"/>
      <c r="AF1586" s="3"/>
      <c r="AG1586" s="3"/>
      <c r="AH1586" s="3"/>
      <c r="AI1586" s="3"/>
      <c r="AL1586" s="3"/>
      <c r="AM1586" s="3"/>
      <c r="AN1586" s="3"/>
      <c r="AO1586" s="3"/>
      <c r="AP1586" s="3"/>
      <c r="AR1586" s="3"/>
      <c r="AS1586" s="130"/>
      <c r="AW1586" s="3"/>
      <c r="AX1586" s="3"/>
      <c r="AY1586" s="3"/>
      <c r="AZ1586" s="3"/>
      <c r="BA1586" s="3"/>
      <c r="BB1586" s="3"/>
      <c r="BC1586" s="3"/>
    </row>
    <row r="1587" spans="1:55">
      <c r="A1587" s="205"/>
      <c r="D1587" s="8"/>
      <c r="E1587" s="8"/>
      <c r="F1587" s="8"/>
      <c r="G1587" s="8"/>
      <c r="H1587" s="8"/>
      <c r="I1587" s="8"/>
      <c r="J1587" s="8"/>
      <c r="K1587" s="9"/>
      <c r="L1587" s="8"/>
      <c r="M1587" s="8"/>
      <c r="N1587" s="8"/>
      <c r="O1587" s="8"/>
      <c r="P1587" s="8"/>
      <c r="Q1587" s="8"/>
      <c r="R1587" s="9"/>
      <c r="S1587" s="8"/>
      <c r="U1587" s="68"/>
      <c r="V1587" s="68"/>
      <c r="W1587" s="68"/>
      <c r="X1587" s="68"/>
      <c r="Y1587" s="68"/>
      <c r="Z1587" s="68"/>
      <c r="AA1587" s="68"/>
      <c r="AB1587" s="68"/>
      <c r="AC1587" s="68"/>
      <c r="AD1587" s="68"/>
      <c r="AE1587" s="68"/>
      <c r="AF1587" s="3"/>
      <c r="AG1587" s="3"/>
      <c r="AH1587" s="3"/>
      <c r="AI1587" s="3"/>
      <c r="AL1587" s="3"/>
      <c r="AM1587" s="3"/>
      <c r="AN1587" s="3"/>
      <c r="AO1587" s="3"/>
      <c r="AP1587" s="3"/>
      <c r="AR1587" s="3"/>
      <c r="AS1587" s="130"/>
      <c r="AW1587" s="3"/>
      <c r="AX1587" s="3"/>
      <c r="AY1587" s="3"/>
      <c r="AZ1587" s="3"/>
      <c r="BA1587" s="3"/>
      <c r="BB1587" s="3"/>
      <c r="BC1587" s="3"/>
    </row>
    <row r="1588" spans="1:55">
      <c r="A1588" s="205"/>
      <c r="D1588" s="8"/>
      <c r="E1588" s="8"/>
      <c r="F1588" s="8"/>
      <c r="G1588" s="8"/>
      <c r="H1588" s="8"/>
      <c r="I1588" s="8"/>
      <c r="J1588" s="8"/>
      <c r="K1588" s="9"/>
      <c r="L1588" s="8"/>
      <c r="M1588" s="8"/>
      <c r="N1588" s="8"/>
      <c r="O1588" s="8"/>
      <c r="P1588" s="8"/>
      <c r="Q1588" s="8"/>
      <c r="R1588" s="9"/>
      <c r="S1588" s="8"/>
      <c r="U1588" s="68"/>
      <c r="V1588" s="68"/>
      <c r="W1588" s="68"/>
      <c r="X1588" s="68"/>
      <c r="Y1588" s="68"/>
      <c r="Z1588" s="68"/>
      <c r="AA1588" s="68"/>
      <c r="AB1588" s="68"/>
      <c r="AC1588" s="68"/>
      <c r="AD1588" s="68"/>
      <c r="AE1588" s="68"/>
      <c r="AF1588" s="3"/>
      <c r="AG1588" s="3"/>
      <c r="AH1588" s="3"/>
      <c r="AI1588" s="3"/>
      <c r="AL1588" s="3"/>
      <c r="AM1588" s="3"/>
      <c r="AN1588" s="3"/>
      <c r="AO1588" s="3"/>
      <c r="AP1588" s="3"/>
      <c r="AR1588" s="3"/>
      <c r="AS1588" s="130"/>
      <c r="AW1588" s="3"/>
      <c r="AX1588" s="3"/>
      <c r="AY1588" s="3"/>
      <c r="AZ1588" s="3"/>
      <c r="BA1588" s="3"/>
      <c r="BB1588" s="3"/>
      <c r="BC1588" s="3"/>
    </row>
    <row r="1589" spans="1:55">
      <c r="A1589" s="205"/>
      <c r="D1589" s="8"/>
      <c r="E1589" s="8"/>
      <c r="F1589" s="8"/>
      <c r="G1589" s="8"/>
      <c r="H1589" s="8"/>
      <c r="I1589" s="8"/>
      <c r="J1589" s="8"/>
      <c r="K1589" s="9"/>
      <c r="L1589" s="8"/>
      <c r="M1589" s="8"/>
      <c r="N1589" s="8"/>
      <c r="O1589" s="8"/>
      <c r="P1589" s="8"/>
      <c r="Q1589" s="8"/>
      <c r="R1589" s="9"/>
      <c r="S1589" s="8"/>
      <c r="U1589" s="68"/>
      <c r="V1589" s="68"/>
      <c r="W1589" s="68"/>
      <c r="X1589" s="68"/>
      <c r="Y1589" s="68"/>
      <c r="Z1589" s="68"/>
      <c r="AA1589" s="68"/>
      <c r="AB1589" s="68"/>
      <c r="AC1589" s="68"/>
      <c r="AD1589" s="68"/>
      <c r="AE1589" s="68"/>
      <c r="AF1589" s="3"/>
      <c r="AG1589" s="3"/>
      <c r="AH1589" s="3"/>
      <c r="AI1589" s="3"/>
      <c r="AL1589" s="3"/>
      <c r="AM1589" s="3"/>
      <c r="AN1589" s="3"/>
      <c r="AO1589" s="3"/>
      <c r="AP1589" s="3"/>
      <c r="AR1589" s="3"/>
      <c r="AS1589" s="130"/>
      <c r="AW1589" s="3"/>
      <c r="AX1589" s="3"/>
      <c r="AY1589" s="3"/>
      <c r="AZ1589" s="3"/>
      <c r="BA1589" s="3"/>
      <c r="BB1589" s="3"/>
      <c r="BC1589" s="3"/>
    </row>
    <row r="1590" spans="1:55">
      <c r="A1590" s="205"/>
      <c r="D1590" s="8"/>
      <c r="E1590" s="8"/>
      <c r="F1590" s="8"/>
      <c r="G1590" s="8"/>
      <c r="H1590" s="8"/>
      <c r="I1590" s="8"/>
      <c r="J1590" s="8"/>
      <c r="K1590" s="9"/>
      <c r="L1590" s="8"/>
      <c r="M1590" s="8"/>
      <c r="N1590" s="8"/>
      <c r="O1590" s="8"/>
      <c r="P1590" s="8"/>
      <c r="Q1590" s="8"/>
      <c r="R1590" s="9"/>
      <c r="S1590" s="8"/>
      <c r="U1590" s="68"/>
      <c r="V1590" s="68"/>
      <c r="W1590" s="68"/>
      <c r="X1590" s="68"/>
      <c r="Y1590" s="68"/>
      <c r="Z1590" s="68"/>
      <c r="AA1590" s="68"/>
      <c r="AB1590" s="68"/>
      <c r="AC1590" s="68"/>
      <c r="AD1590" s="68"/>
      <c r="AE1590" s="68"/>
      <c r="AF1590" s="3"/>
      <c r="AG1590" s="3"/>
      <c r="AH1590" s="3"/>
      <c r="AI1590" s="3"/>
      <c r="AL1590" s="3"/>
      <c r="AM1590" s="3"/>
      <c r="AN1590" s="3"/>
      <c r="AO1590" s="3"/>
      <c r="AP1590" s="3"/>
      <c r="AR1590" s="3"/>
      <c r="AS1590" s="130"/>
      <c r="AW1590" s="3"/>
      <c r="AX1590" s="3"/>
      <c r="AY1590" s="3"/>
      <c r="AZ1590" s="3"/>
      <c r="BA1590" s="3"/>
      <c r="BB1590" s="3"/>
      <c r="BC1590" s="3"/>
    </row>
    <row r="1591" spans="1:55">
      <c r="A1591" s="205"/>
      <c r="D1591" s="8"/>
      <c r="E1591" s="8"/>
      <c r="F1591" s="8"/>
      <c r="G1591" s="8"/>
      <c r="H1591" s="8"/>
      <c r="I1591" s="8"/>
      <c r="J1591" s="8"/>
      <c r="K1591" s="9"/>
      <c r="L1591" s="8"/>
      <c r="M1591" s="8"/>
      <c r="N1591" s="8"/>
      <c r="O1591" s="8"/>
      <c r="P1591" s="8"/>
      <c r="Q1591" s="8"/>
      <c r="R1591" s="9"/>
      <c r="S1591" s="8"/>
      <c r="U1591" s="68"/>
      <c r="V1591" s="68"/>
      <c r="W1591" s="68"/>
      <c r="X1591" s="68"/>
      <c r="Y1591" s="68"/>
      <c r="Z1591" s="68"/>
      <c r="AA1591" s="68"/>
      <c r="AB1591" s="68"/>
      <c r="AC1591" s="68"/>
      <c r="AD1591" s="68"/>
      <c r="AE1591" s="68"/>
      <c r="AF1591" s="3"/>
      <c r="AG1591" s="3"/>
      <c r="AH1591" s="3"/>
      <c r="AI1591" s="3"/>
      <c r="AL1591" s="3"/>
      <c r="AM1591" s="3"/>
      <c r="AN1591" s="3"/>
      <c r="AO1591" s="3"/>
      <c r="AP1591" s="3"/>
      <c r="AR1591" s="3"/>
      <c r="AS1591" s="130"/>
      <c r="AW1591" s="3"/>
      <c r="AX1591" s="3"/>
      <c r="AY1591" s="3"/>
      <c r="AZ1591" s="3"/>
      <c r="BA1591" s="3"/>
      <c r="BB1591" s="3"/>
      <c r="BC1591" s="3"/>
    </row>
    <row r="1592" spans="1:55">
      <c r="A1592" s="205"/>
      <c r="D1592" s="8"/>
      <c r="E1592" s="8"/>
      <c r="F1592" s="8"/>
      <c r="G1592" s="8"/>
      <c r="H1592" s="8"/>
      <c r="I1592" s="8"/>
      <c r="J1592" s="8"/>
      <c r="K1592" s="9"/>
      <c r="L1592" s="8"/>
      <c r="M1592" s="8"/>
      <c r="N1592" s="8"/>
      <c r="O1592" s="8"/>
      <c r="P1592" s="8"/>
      <c r="Q1592" s="8"/>
      <c r="R1592" s="9"/>
      <c r="S1592" s="8"/>
      <c r="U1592" s="68"/>
      <c r="V1592" s="68"/>
      <c r="W1592" s="68"/>
      <c r="X1592" s="68"/>
      <c r="Y1592" s="68"/>
      <c r="Z1592" s="68"/>
      <c r="AA1592" s="68"/>
      <c r="AB1592" s="68"/>
      <c r="AC1592" s="68"/>
      <c r="AD1592" s="68"/>
      <c r="AE1592" s="68"/>
      <c r="AF1592" s="3"/>
      <c r="AG1592" s="3"/>
      <c r="AH1592" s="3"/>
      <c r="AI1592" s="3"/>
      <c r="AL1592" s="3"/>
      <c r="AM1592" s="3"/>
      <c r="AN1592" s="3"/>
      <c r="AO1592" s="3"/>
      <c r="AP1592" s="3"/>
      <c r="AR1592" s="3"/>
      <c r="AS1592" s="130"/>
      <c r="AW1592" s="3"/>
      <c r="AX1592" s="3"/>
      <c r="AY1592" s="3"/>
      <c r="AZ1592" s="3"/>
      <c r="BA1592" s="3"/>
      <c r="BB1592" s="3"/>
      <c r="BC1592" s="3"/>
    </row>
    <row r="1593" spans="1:55">
      <c r="A1593" s="205"/>
      <c r="D1593" s="8"/>
      <c r="E1593" s="8"/>
      <c r="F1593" s="8"/>
      <c r="G1593" s="8"/>
      <c r="H1593" s="8"/>
      <c r="I1593" s="8"/>
      <c r="J1593" s="8"/>
      <c r="K1593" s="9"/>
      <c r="L1593" s="8"/>
      <c r="M1593" s="8"/>
      <c r="N1593" s="8"/>
      <c r="O1593" s="8"/>
      <c r="P1593" s="8"/>
      <c r="Q1593" s="8"/>
      <c r="R1593" s="9"/>
      <c r="S1593" s="8"/>
      <c r="U1593" s="68"/>
      <c r="V1593" s="68"/>
      <c r="W1593" s="68"/>
      <c r="X1593" s="68"/>
      <c r="Y1593" s="68"/>
      <c r="Z1593" s="68"/>
      <c r="AA1593" s="68"/>
      <c r="AB1593" s="68"/>
      <c r="AC1593" s="68"/>
      <c r="AD1593" s="68"/>
      <c r="AE1593" s="68"/>
      <c r="AF1593" s="3"/>
      <c r="AG1593" s="3"/>
      <c r="AH1593" s="3"/>
      <c r="AI1593" s="3"/>
      <c r="AL1593" s="3"/>
      <c r="AM1593" s="3"/>
      <c r="AN1593" s="3"/>
      <c r="AO1593" s="3"/>
      <c r="AP1593" s="3"/>
      <c r="AR1593" s="3"/>
      <c r="AS1593" s="130"/>
      <c r="AW1593" s="3"/>
      <c r="AX1593" s="3"/>
      <c r="AY1593" s="3"/>
      <c r="AZ1593" s="3"/>
      <c r="BA1593" s="3"/>
      <c r="BB1593" s="3"/>
      <c r="BC1593" s="3"/>
    </row>
    <row r="1594" spans="1:55">
      <c r="A1594" s="205"/>
      <c r="D1594" s="8"/>
      <c r="E1594" s="8"/>
      <c r="F1594" s="8"/>
      <c r="G1594" s="8"/>
      <c r="H1594" s="8"/>
      <c r="I1594" s="8"/>
      <c r="J1594" s="8"/>
      <c r="K1594" s="9"/>
      <c r="L1594" s="8"/>
      <c r="M1594" s="8"/>
      <c r="N1594" s="8"/>
      <c r="O1594" s="8"/>
      <c r="P1594" s="8"/>
      <c r="Q1594" s="8"/>
      <c r="R1594" s="9"/>
      <c r="S1594" s="8"/>
      <c r="U1594" s="68"/>
      <c r="V1594" s="68"/>
      <c r="W1594" s="68"/>
      <c r="X1594" s="68"/>
      <c r="Y1594" s="68"/>
      <c r="Z1594" s="68"/>
      <c r="AA1594" s="68"/>
      <c r="AB1594" s="68"/>
      <c r="AC1594" s="68"/>
      <c r="AD1594" s="68"/>
      <c r="AE1594" s="68"/>
      <c r="AF1594" s="3"/>
      <c r="AG1594" s="3"/>
      <c r="AH1594" s="3"/>
      <c r="AI1594" s="3"/>
      <c r="AL1594" s="3"/>
      <c r="AM1594" s="3"/>
      <c r="AN1594" s="3"/>
      <c r="AO1594" s="3"/>
      <c r="AP1594" s="3"/>
      <c r="AR1594" s="3"/>
      <c r="AS1594" s="130"/>
      <c r="AW1594" s="3"/>
      <c r="AX1594" s="3"/>
      <c r="AY1594" s="3"/>
      <c r="AZ1594" s="3"/>
      <c r="BA1594" s="3"/>
      <c r="BB1594" s="3"/>
      <c r="BC1594" s="3"/>
    </row>
    <row r="1595" spans="1:55">
      <c r="A1595" s="205"/>
      <c r="D1595" s="8"/>
      <c r="E1595" s="8"/>
      <c r="F1595" s="8"/>
      <c r="G1595" s="8"/>
      <c r="H1595" s="8"/>
      <c r="I1595" s="8"/>
      <c r="J1595" s="8"/>
      <c r="K1595" s="9"/>
      <c r="L1595" s="8"/>
      <c r="M1595" s="8"/>
      <c r="N1595" s="8"/>
      <c r="O1595" s="8"/>
      <c r="P1595" s="8"/>
      <c r="Q1595" s="8"/>
      <c r="R1595" s="9"/>
      <c r="S1595" s="8"/>
      <c r="U1595" s="68"/>
      <c r="V1595" s="68"/>
      <c r="W1595" s="68"/>
      <c r="X1595" s="68"/>
      <c r="Y1595" s="68"/>
      <c r="Z1595" s="68"/>
      <c r="AA1595" s="68"/>
      <c r="AB1595" s="68"/>
      <c r="AC1595" s="68"/>
      <c r="AD1595" s="68"/>
      <c r="AE1595" s="68"/>
      <c r="AF1595" s="3"/>
      <c r="AG1595" s="3"/>
      <c r="AH1595" s="3"/>
      <c r="AI1595" s="3"/>
      <c r="AL1595" s="3"/>
      <c r="AM1595" s="3"/>
      <c r="AN1595" s="3"/>
      <c r="AO1595" s="3"/>
      <c r="AP1595" s="3"/>
      <c r="AR1595" s="3"/>
      <c r="AS1595" s="130"/>
      <c r="AW1595" s="3"/>
      <c r="AX1595" s="3"/>
      <c r="AY1595" s="3"/>
      <c r="AZ1595" s="3"/>
      <c r="BA1595" s="3"/>
      <c r="BB1595" s="3"/>
      <c r="BC1595" s="3"/>
    </row>
    <row r="1596" spans="1:55">
      <c r="A1596" s="205"/>
      <c r="D1596" s="8"/>
      <c r="E1596" s="8"/>
      <c r="F1596" s="8"/>
      <c r="G1596" s="8"/>
      <c r="H1596" s="8"/>
      <c r="I1596" s="8"/>
      <c r="J1596" s="8"/>
      <c r="K1596" s="9"/>
      <c r="L1596" s="8"/>
      <c r="M1596" s="8"/>
      <c r="N1596" s="8"/>
      <c r="O1596" s="8"/>
      <c r="P1596" s="8"/>
      <c r="Q1596" s="8"/>
      <c r="R1596" s="9"/>
      <c r="S1596" s="8"/>
      <c r="U1596" s="68"/>
      <c r="V1596" s="68"/>
      <c r="W1596" s="68"/>
      <c r="X1596" s="68"/>
      <c r="Y1596" s="68"/>
      <c r="Z1596" s="68"/>
      <c r="AA1596" s="68"/>
      <c r="AB1596" s="68"/>
      <c r="AC1596" s="68"/>
      <c r="AD1596" s="68"/>
      <c r="AE1596" s="68"/>
      <c r="AF1596" s="3"/>
      <c r="AG1596" s="3"/>
      <c r="AH1596" s="3"/>
      <c r="AI1596" s="3"/>
      <c r="AL1596" s="3"/>
      <c r="AM1596" s="3"/>
      <c r="AN1596" s="3"/>
      <c r="AO1596" s="3"/>
      <c r="AP1596" s="3"/>
      <c r="AR1596" s="3"/>
      <c r="AS1596" s="130"/>
      <c r="AW1596" s="3"/>
      <c r="AX1596" s="3"/>
      <c r="AY1596" s="3"/>
      <c r="AZ1596" s="3"/>
      <c r="BA1596" s="3"/>
      <c r="BB1596" s="3"/>
      <c r="BC1596" s="3"/>
    </row>
    <row r="1597" spans="1:55">
      <c r="A1597" s="205"/>
      <c r="D1597" s="8"/>
      <c r="E1597" s="8"/>
      <c r="F1597" s="8"/>
      <c r="G1597" s="8"/>
      <c r="H1597" s="8"/>
      <c r="I1597" s="8"/>
      <c r="J1597" s="8"/>
      <c r="K1597" s="9"/>
      <c r="L1597" s="8"/>
      <c r="M1597" s="8"/>
      <c r="N1597" s="8"/>
      <c r="O1597" s="8"/>
      <c r="P1597" s="8"/>
      <c r="Q1597" s="8"/>
      <c r="R1597" s="9"/>
      <c r="S1597" s="8"/>
      <c r="U1597" s="68"/>
      <c r="V1597" s="68"/>
      <c r="W1597" s="68"/>
      <c r="X1597" s="68"/>
      <c r="Y1597" s="68"/>
      <c r="Z1597" s="68"/>
      <c r="AA1597" s="68"/>
      <c r="AB1597" s="68"/>
      <c r="AC1597" s="68"/>
      <c r="AD1597" s="68"/>
      <c r="AE1597" s="68"/>
      <c r="AF1597" s="3"/>
      <c r="AG1597" s="3"/>
      <c r="AH1597" s="3"/>
      <c r="AI1597" s="3"/>
      <c r="AL1597" s="3"/>
      <c r="AM1597" s="3"/>
      <c r="AN1597" s="3"/>
      <c r="AO1597" s="3"/>
      <c r="AP1597" s="3"/>
      <c r="AR1597" s="3"/>
      <c r="AS1597" s="130"/>
      <c r="AW1597" s="3"/>
      <c r="AX1597" s="3"/>
      <c r="AY1597" s="3"/>
      <c r="AZ1597" s="3"/>
      <c r="BA1597" s="3"/>
      <c r="BB1597" s="3"/>
      <c r="BC1597" s="3"/>
    </row>
    <row r="1598" spans="1:55">
      <c r="A1598" s="205"/>
      <c r="D1598" s="8"/>
      <c r="E1598" s="8"/>
      <c r="F1598" s="8"/>
      <c r="G1598" s="8"/>
      <c r="H1598" s="8"/>
      <c r="I1598" s="8"/>
      <c r="J1598" s="8"/>
      <c r="K1598" s="9"/>
      <c r="L1598" s="8"/>
      <c r="M1598" s="8"/>
      <c r="N1598" s="8"/>
      <c r="O1598" s="8"/>
      <c r="P1598" s="8"/>
      <c r="Q1598" s="8"/>
      <c r="R1598" s="9"/>
      <c r="S1598" s="8"/>
      <c r="U1598" s="68"/>
      <c r="V1598" s="68"/>
      <c r="W1598" s="68"/>
      <c r="X1598" s="68"/>
      <c r="Y1598" s="68"/>
      <c r="Z1598" s="68"/>
      <c r="AA1598" s="68"/>
      <c r="AB1598" s="68"/>
      <c r="AC1598" s="68"/>
      <c r="AD1598" s="68"/>
      <c r="AE1598" s="68"/>
      <c r="AF1598" s="3"/>
      <c r="AG1598" s="3"/>
      <c r="AH1598" s="3"/>
      <c r="AI1598" s="3"/>
      <c r="AL1598" s="3"/>
      <c r="AM1598" s="3"/>
      <c r="AN1598" s="3"/>
      <c r="AO1598" s="3"/>
      <c r="AP1598" s="3"/>
      <c r="AR1598" s="3"/>
      <c r="AS1598" s="130"/>
      <c r="AW1598" s="3"/>
      <c r="AX1598" s="3"/>
      <c r="AY1598" s="3"/>
      <c r="AZ1598" s="3"/>
      <c r="BA1598" s="3"/>
      <c r="BB1598" s="3"/>
      <c r="BC1598" s="3"/>
    </row>
    <row r="1599" spans="1:55">
      <c r="A1599" s="205"/>
      <c r="D1599" s="8"/>
      <c r="E1599" s="8"/>
      <c r="F1599" s="8"/>
      <c r="G1599" s="8"/>
      <c r="H1599" s="8"/>
      <c r="I1599" s="8"/>
      <c r="J1599" s="8"/>
      <c r="K1599" s="9"/>
      <c r="L1599" s="8"/>
      <c r="M1599" s="8"/>
      <c r="N1599" s="8"/>
      <c r="O1599" s="8"/>
      <c r="P1599" s="8"/>
      <c r="Q1599" s="8"/>
      <c r="R1599" s="9"/>
      <c r="S1599" s="8"/>
      <c r="U1599" s="68"/>
      <c r="V1599" s="68"/>
      <c r="W1599" s="68"/>
      <c r="X1599" s="68"/>
      <c r="Y1599" s="68"/>
      <c r="Z1599" s="68"/>
      <c r="AA1599" s="68"/>
      <c r="AB1599" s="68"/>
      <c r="AC1599" s="68"/>
      <c r="AD1599" s="68"/>
      <c r="AE1599" s="68"/>
      <c r="AF1599" s="3"/>
      <c r="AG1599" s="3"/>
      <c r="AH1599" s="3"/>
      <c r="AI1599" s="3"/>
      <c r="AL1599" s="3"/>
      <c r="AM1599" s="3"/>
      <c r="AN1599" s="3"/>
      <c r="AO1599" s="3"/>
      <c r="AP1599" s="3"/>
      <c r="AR1599" s="3"/>
      <c r="AS1599" s="130"/>
      <c r="AW1599" s="3"/>
      <c r="AX1599" s="3"/>
      <c r="AY1599" s="3"/>
      <c r="AZ1599" s="3"/>
      <c r="BA1599" s="3"/>
      <c r="BB1599" s="3"/>
      <c r="BC1599" s="3"/>
    </row>
    <row r="1600" spans="1:55">
      <c r="A1600" s="205"/>
      <c r="D1600" s="8"/>
      <c r="E1600" s="8"/>
      <c r="F1600" s="8"/>
      <c r="G1600" s="8"/>
      <c r="H1600" s="8"/>
      <c r="I1600" s="8"/>
      <c r="J1600" s="8"/>
      <c r="K1600" s="9"/>
      <c r="L1600" s="8"/>
      <c r="M1600" s="8"/>
      <c r="N1600" s="8"/>
      <c r="O1600" s="8"/>
      <c r="P1600" s="8"/>
      <c r="Q1600" s="8"/>
      <c r="R1600" s="9"/>
      <c r="S1600" s="8"/>
      <c r="U1600" s="68"/>
      <c r="V1600" s="68"/>
      <c r="W1600" s="68"/>
      <c r="X1600" s="68"/>
      <c r="Y1600" s="68"/>
      <c r="Z1600" s="68"/>
      <c r="AA1600" s="68"/>
      <c r="AB1600" s="68"/>
      <c r="AC1600" s="68"/>
      <c r="AD1600" s="68"/>
      <c r="AE1600" s="68"/>
      <c r="AF1600" s="3"/>
      <c r="AG1600" s="3"/>
      <c r="AH1600" s="3"/>
      <c r="AI1600" s="3"/>
      <c r="AL1600" s="3"/>
      <c r="AM1600" s="3"/>
      <c r="AN1600" s="3"/>
      <c r="AO1600" s="3"/>
      <c r="AP1600" s="3"/>
      <c r="AR1600" s="3"/>
      <c r="AS1600" s="130"/>
      <c r="AW1600" s="3"/>
      <c r="AX1600" s="3"/>
      <c r="AY1600" s="3"/>
      <c r="AZ1600" s="3"/>
      <c r="BA1600" s="3"/>
      <c r="BB1600" s="3"/>
      <c r="BC1600" s="3"/>
    </row>
    <row r="1601" spans="1:55">
      <c r="A1601" s="205"/>
      <c r="D1601" s="8"/>
      <c r="E1601" s="8"/>
      <c r="F1601" s="8"/>
      <c r="G1601" s="8"/>
      <c r="H1601" s="8"/>
      <c r="I1601" s="8"/>
      <c r="J1601" s="8"/>
      <c r="K1601" s="9"/>
      <c r="L1601" s="8"/>
      <c r="M1601" s="8"/>
      <c r="N1601" s="8"/>
      <c r="O1601" s="8"/>
      <c r="P1601" s="8"/>
      <c r="Q1601" s="8"/>
      <c r="R1601" s="9"/>
      <c r="S1601" s="8"/>
      <c r="U1601" s="68"/>
      <c r="V1601" s="68"/>
      <c r="W1601" s="68"/>
      <c r="X1601" s="68"/>
      <c r="Y1601" s="68"/>
      <c r="Z1601" s="68"/>
      <c r="AA1601" s="68"/>
      <c r="AB1601" s="68"/>
      <c r="AC1601" s="68"/>
      <c r="AD1601" s="68"/>
      <c r="AE1601" s="68"/>
      <c r="AF1601" s="3"/>
      <c r="AG1601" s="3"/>
      <c r="AH1601" s="3"/>
      <c r="AI1601" s="3"/>
      <c r="AL1601" s="3"/>
      <c r="AM1601" s="3"/>
      <c r="AN1601" s="3"/>
      <c r="AO1601" s="3"/>
      <c r="AP1601" s="3"/>
      <c r="AR1601" s="3"/>
      <c r="AS1601" s="130"/>
      <c r="AW1601" s="3"/>
      <c r="AX1601" s="3"/>
      <c r="AY1601" s="3"/>
      <c r="AZ1601" s="3"/>
      <c r="BA1601" s="3"/>
      <c r="BB1601" s="3"/>
      <c r="BC1601" s="3"/>
    </row>
    <row r="1602" spans="1:55">
      <c r="A1602" s="205"/>
      <c r="D1602" s="8"/>
      <c r="E1602" s="8"/>
      <c r="F1602" s="8"/>
      <c r="G1602" s="8"/>
      <c r="H1602" s="8"/>
      <c r="I1602" s="8"/>
      <c r="J1602" s="8"/>
      <c r="K1602" s="9"/>
      <c r="L1602" s="8"/>
      <c r="M1602" s="8"/>
      <c r="N1602" s="8"/>
      <c r="O1602" s="8"/>
      <c r="P1602" s="8"/>
      <c r="Q1602" s="8"/>
      <c r="R1602" s="9"/>
      <c r="S1602" s="8"/>
      <c r="U1602" s="68"/>
      <c r="V1602" s="68"/>
      <c r="W1602" s="68"/>
      <c r="X1602" s="68"/>
      <c r="Y1602" s="68"/>
      <c r="Z1602" s="68"/>
      <c r="AA1602" s="68"/>
      <c r="AB1602" s="68"/>
      <c r="AC1602" s="68"/>
      <c r="AD1602" s="68"/>
      <c r="AE1602" s="68"/>
      <c r="AF1602" s="3"/>
      <c r="AG1602" s="3"/>
      <c r="AH1602" s="3"/>
      <c r="AI1602" s="3"/>
      <c r="AL1602" s="3"/>
      <c r="AM1602" s="3"/>
      <c r="AN1602" s="3"/>
      <c r="AO1602" s="3"/>
      <c r="AP1602" s="3"/>
      <c r="AR1602" s="3"/>
      <c r="AS1602" s="130"/>
      <c r="AW1602" s="3"/>
      <c r="AX1602" s="3"/>
      <c r="AY1602" s="3"/>
      <c r="AZ1602" s="3"/>
      <c r="BA1602" s="3"/>
      <c r="BB1602" s="3"/>
      <c r="BC1602" s="3"/>
    </row>
    <row r="1603" spans="1:55">
      <c r="A1603" s="205"/>
      <c r="D1603" s="8"/>
      <c r="E1603" s="8"/>
      <c r="F1603" s="8"/>
      <c r="G1603" s="8"/>
      <c r="H1603" s="8"/>
      <c r="I1603" s="8"/>
      <c r="J1603" s="8"/>
      <c r="K1603" s="9"/>
      <c r="L1603" s="8"/>
      <c r="M1603" s="8"/>
      <c r="N1603" s="8"/>
      <c r="O1603" s="8"/>
      <c r="P1603" s="8"/>
      <c r="Q1603" s="8"/>
      <c r="R1603" s="9"/>
      <c r="S1603" s="8"/>
      <c r="U1603" s="68"/>
      <c r="V1603" s="68"/>
      <c r="W1603" s="68"/>
      <c r="X1603" s="68"/>
      <c r="Y1603" s="68"/>
      <c r="Z1603" s="68"/>
      <c r="AA1603" s="68"/>
      <c r="AB1603" s="68"/>
      <c r="AC1603" s="68"/>
      <c r="AD1603" s="68"/>
      <c r="AE1603" s="68"/>
      <c r="AF1603" s="3"/>
      <c r="AG1603" s="3"/>
      <c r="AH1603" s="3"/>
      <c r="AI1603" s="3"/>
      <c r="AL1603" s="3"/>
      <c r="AM1603" s="3"/>
      <c r="AN1603" s="3"/>
      <c r="AO1603" s="3"/>
      <c r="AP1603" s="3"/>
      <c r="AR1603" s="3"/>
      <c r="AS1603" s="130"/>
      <c r="AW1603" s="3"/>
      <c r="AX1603" s="3"/>
      <c r="AY1603" s="3"/>
      <c r="AZ1603" s="3"/>
      <c r="BA1603" s="3"/>
      <c r="BB1603" s="3"/>
      <c r="BC1603" s="3"/>
    </row>
    <row r="1604" spans="1:55">
      <c r="A1604" s="205"/>
      <c r="D1604" s="8"/>
      <c r="E1604" s="8"/>
      <c r="F1604" s="8"/>
      <c r="G1604" s="8"/>
      <c r="H1604" s="8"/>
      <c r="I1604" s="8"/>
      <c r="J1604" s="8"/>
      <c r="K1604" s="9"/>
      <c r="L1604" s="8"/>
      <c r="M1604" s="8"/>
      <c r="N1604" s="8"/>
      <c r="O1604" s="8"/>
      <c r="P1604" s="8"/>
      <c r="Q1604" s="8"/>
      <c r="R1604" s="9"/>
      <c r="S1604" s="8"/>
      <c r="U1604" s="68"/>
      <c r="V1604" s="68"/>
      <c r="W1604" s="68"/>
      <c r="X1604" s="68"/>
      <c r="Y1604" s="68"/>
      <c r="Z1604" s="68"/>
      <c r="AA1604" s="68"/>
      <c r="AB1604" s="68"/>
      <c r="AC1604" s="68"/>
      <c r="AD1604" s="68"/>
      <c r="AE1604" s="68"/>
      <c r="AF1604" s="3"/>
      <c r="AG1604" s="3"/>
      <c r="AH1604" s="3"/>
      <c r="AI1604" s="3"/>
      <c r="AL1604" s="3"/>
      <c r="AM1604" s="3"/>
      <c r="AN1604" s="3"/>
      <c r="AO1604" s="3"/>
      <c r="AP1604" s="3"/>
      <c r="AR1604" s="3"/>
      <c r="AS1604" s="130"/>
      <c r="AW1604" s="3"/>
      <c r="AX1604" s="3"/>
      <c r="AY1604" s="3"/>
      <c r="AZ1604" s="3"/>
      <c r="BA1604" s="3"/>
      <c r="BB1604" s="3"/>
      <c r="BC1604" s="3"/>
    </row>
    <row r="1605" spans="1:55">
      <c r="A1605" s="205"/>
      <c r="D1605" s="8"/>
      <c r="E1605" s="8"/>
      <c r="F1605" s="8"/>
      <c r="G1605" s="8"/>
      <c r="H1605" s="8"/>
      <c r="I1605" s="8"/>
      <c r="J1605" s="8"/>
      <c r="K1605" s="9"/>
      <c r="L1605" s="8"/>
      <c r="M1605" s="8"/>
      <c r="N1605" s="8"/>
      <c r="O1605" s="8"/>
      <c r="P1605" s="8"/>
      <c r="Q1605" s="8"/>
      <c r="R1605" s="9"/>
      <c r="S1605" s="8"/>
      <c r="U1605" s="68"/>
      <c r="V1605" s="68"/>
      <c r="W1605" s="68"/>
      <c r="X1605" s="68"/>
      <c r="Y1605" s="68"/>
      <c r="Z1605" s="68"/>
      <c r="AA1605" s="68"/>
      <c r="AB1605" s="68"/>
      <c r="AC1605" s="68"/>
      <c r="AD1605" s="68"/>
      <c r="AE1605" s="68"/>
      <c r="AF1605" s="3"/>
      <c r="AG1605" s="3"/>
      <c r="AH1605" s="3"/>
      <c r="AI1605" s="3"/>
      <c r="AL1605" s="3"/>
      <c r="AM1605" s="3"/>
      <c r="AN1605" s="3"/>
      <c r="AO1605" s="3"/>
      <c r="AP1605" s="3"/>
      <c r="AR1605" s="3"/>
      <c r="AS1605" s="130"/>
      <c r="AW1605" s="3"/>
      <c r="AX1605" s="3"/>
      <c r="AY1605" s="3"/>
      <c r="AZ1605" s="3"/>
      <c r="BA1605" s="3"/>
      <c r="BB1605" s="3"/>
      <c r="BC1605" s="3"/>
    </row>
    <row r="1606" spans="1:55">
      <c r="A1606" s="205"/>
      <c r="D1606" s="8"/>
      <c r="E1606" s="8"/>
      <c r="F1606" s="8"/>
      <c r="G1606" s="8"/>
      <c r="H1606" s="8"/>
      <c r="I1606" s="8"/>
      <c r="J1606" s="8"/>
      <c r="K1606" s="9"/>
      <c r="L1606" s="8"/>
      <c r="M1606" s="8"/>
      <c r="N1606" s="8"/>
      <c r="O1606" s="8"/>
      <c r="P1606" s="8"/>
      <c r="Q1606" s="8"/>
      <c r="R1606" s="9"/>
      <c r="S1606" s="8"/>
      <c r="U1606" s="68"/>
      <c r="V1606" s="68"/>
      <c r="W1606" s="68"/>
      <c r="X1606" s="68"/>
      <c r="Y1606" s="68"/>
      <c r="Z1606" s="68"/>
      <c r="AA1606" s="68"/>
      <c r="AB1606" s="68"/>
      <c r="AC1606" s="68"/>
      <c r="AD1606" s="68"/>
      <c r="AE1606" s="68"/>
      <c r="AF1606" s="3"/>
      <c r="AG1606" s="3"/>
      <c r="AH1606" s="3"/>
      <c r="AI1606" s="3"/>
      <c r="AL1606" s="3"/>
      <c r="AM1606" s="3"/>
      <c r="AN1606" s="3"/>
      <c r="AO1606" s="3"/>
      <c r="AP1606" s="3"/>
      <c r="AR1606" s="3"/>
      <c r="AS1606" s="130"/>
      <c r="AW1606" s="3"/>
      <c r="AX1606" s="3"/>
      <c r="AY1606" s="3"/>
      <c r="AZ1606" s="3"/>
      <c r="BA1606" s="3"/>
      <c r="BB1606" s="3"/>
      <c r="BC1606" s="3"/>
    </row>
    <row r="1607" spans="1:55">
      <c r="A1607" s="205"/>
      <c r="D1607" s="8"/>
      <c r="E1607" s="8"/>
      <c r="F1607" s="8"/>
      <c r="G1607" s="8"/>
      <c r="H1607" s="8"/>
      <c r="I1607" s="8"/>
      <c r="J1607" s="8"/>
      <c r="K1607" s="9"/>
      <c r="L1607" s="8"/>
      <c r="M1607" s="8"/>
      <c r="N1607" s="8"/>
      <c r="O1607" s="8"/>
      <c r="P1607" s="8"/>
      <c r="Q1607" s="8"/>
      <c r="R1607" s="9"/>
      <c r="S1607" s="8"/>
      <c r="U1607" s="68"/>
      <c r="V1607" s="68"/>
      <c r="W1607" s="68"/>
      <c r="X1607" s="68"/>
      <c r="Y1607" s="68"/>
      <c r="Z1607" s="68"/>
      <c r="AA1607" s="68"/>
      <c r="AB1607" s="68"/>
      <c r="AC1607" s="68"/>
      <c r="AD1607" s="68"/>
      <c r="AE1607" s="68"/>
      <c r="AF1607" s="3"/>
      <c r="AG1607" s="3"/>
      <c r="AH1607" s="3"/>
      <c r="AI1607" s="3"/>
      <c r="AL1607" s="3"/>
      <c r="AM1607" s="3"/>
      <c r="AN1607" s="3"/>
      <c r="AO1607" s="3"/>
      <c r="AP1607" s="3"/>
      <c r="AR1607" s="3"/>
      <c r="AS1607" s="130"/>
      <c r="AW1607" s="3"/>
      <c r="AX1607" s="3"/>
      <c r="AY1607" s="3"/>
      <c r="AZ1607" s="3"/>
      <c r="BA1607" s="3"/>
      <c r="BB1607" s="3"/>
      <c r="BC1607" s="3"/>
    </row>
    <row r="1608" spans="1:55">
      <c r="A1608" s="205"/>
      <c r="D1608" s="8"/>
      <c r="E1608" s="8"/>
      <c r="F1608" s="8"/>
      <c r="G1608" s="8"/>
      <c r="H1608" s="8"/>
      <c r="I1608" s="8"/>
      <c r="J1608" s="8"/>
      <c r="K1608" s="9"/>
      <c r="L1608" s="8"/>
      <c r="M1608" s="8"/>
      <c r="N1608" s="8"/>
      <c r="O1608" s="8"/>
      <c r="P1608" s="8"/>
      <c r="Q1608" s="8"/>
      <c r="R1608" s="9"/>
      <c r="S1608" s="8"/>
      <c r="U1608" s="68"/>
      <c r="V1608" s="68"/>
      <c r="W1608" s="68"/>
      <c r="X1608" s="68"/>
      <c r="Y1608" s="68"/>
      <c r="Z1608" s="68"/>
      <c r="AA1608" s="68"/>
      <c r="AB1608" s="68"/>
      <c r="AC1608" s="68"/>
      <c r="AD1608" s="68"/>
      <c r="AE1608" s="68"/>
      <c r="AF1608" s="3"/>
      <c r="AG1608" s="3"/>
      <c r="AH1608" s="3"/>
      <c r="AI1608" s="3"/>
      <c r="AL1608" s="3"/>
      <c r="AM1608" s="3"/>
      <c r="AN1608" s="3"/>
      <c r="AO1608" s="3"/>
      <c r="AP1608" s="3"/>
      <c r="AR1608" s="3"/>
      <c r="AS1608" s="130"/>
      <c r="AW1608" s="3"/>
      <c r="AX1608" s="3"/>
      <c r="AY1608" s="3"/>
      <c r="AZ1608" s="3"/>
      <c r="BA1608" s="3"/>
      <c r="BB1608" s="3"/>
      <c r="BC1608" s="3"/>
    </row>
    <row r="1609" spans="1:55">
      <c r="A1609" s="205"/>
      <c r="D1609" s="8"/>
      <c r="E1609" s="8"/>
      <c r="F1609" s="8"/>
      <c r="G1609" s="8"/>
      <c r="H1609" s="8"/>
      <c r="I1609" s="8"/>
      <c r="J1609" s="8"/>
      <c r="K1609" s="9"/>
      <c r="L1609" s="8"/>
      <c r="M1609" s="8"/>
      <c r="N1609" s="8"/>
      <c r="O1609" s="8"/>
      <c r="P1609" s="8"/>
      <c r="Q1609" s="8"/>
      <c r="R1609" s="9"/>
      <c r="S1609" s="8"/>
      <c r="U1609" s="68"/>
      <c r="V1609" s="68"/>
      <c r="W1609" s="68"/>
      <c r="X1609" s="68"/>
      <c r="Y1609" s="68"/>
      <c r="Z1609" s="68"/>
      <c r="AA1609" s="68"/>
      <c r="AB1609" s="68"/>
      <c r="AC1609" s="68"/>
      <c r="AD1609" s="68"/>
      <c r="AE1609" s="68"/>
      <c r="AF1609" s="3"/>
      <c r="AG1609" s="3"/>
      <c r="AH1609" s="3"/>
      <c r="AI1609" s="3"/>
      <c r="AL1609" s="3"/>
      <c r="AM1609" s="3"/>
      <c r="AN1609" s="3"/>
      <c r="AO1609" s="3"/>
      <c r="AP1609" s="3"/>
      <c r="AR1609" s="3"/>
      <c r="AS1609" s="130"/>
      <c r="AW1609" s="3"/>
      <c r="AX1609" s="3"/>
      <c r="AY1609" s="3"/>
      <c r="AZ1609" s="3"/>
      <c r="BA1609" s="3"/>
      <c r="BB1609" s="3"/>
      <c r="BC1609" s="3"/>
    </row>
    <row r="1610" spans="1:55">
      <c r="A1610" s="205"/>
      <c r="D1610" s="8"/>
      <c r="E1610" s="8"/>
      <c r="F1610" s="8"/>
      <c r="G1610" s="8"/>
      <c r="H1610" s="8"/>
      <c r="I1610" s="8"/>
      <c r="J1610" s="8"/>
      <c r="K1610" s="9"/>
      <c r="L1610" s="8"/>
      <c r="M1610" s="8"/>
      <c r="N1610" s="8"/>
      <c r="O1610" s="8"/>
      <c r="P1610" s="8"/>
      <c r="Q1610" s="8"/>
      <c r="R1610" s="9"/>
      <c r="S1610" s="8"/>
      <c r="U1610" s="68"/>
      <c r="V1610" s="68"/>
      <c r="W1610" s="68"/>
      <c r="X1610" s="68"/>
      <c r="Y1610" s="68"/>
      <c r="Z1610" s="68"/>
      <c r="AA1610" s="68"/>
      <c r="AB1610" s="68"/>
      <c r="AC1610" s="68"/>
      <c r="AD1610" s="68"/>
      <c r="AE1610" s="68"/>
      <c r="AF1610" s="3"/>
      <c r="AG1610" s="3"/>
      <c r="AH1610" s="3"/>
      <c r="AI1610" s="3"/>
      <c r="AL1610" s="3"/>
      <c r="AM1610" s="3"/>
      <c r="AN1610" s="3"/>
      <c r="AO1610" s="3"/>
      <c r="AP1610" s="3"/>
      <c r="AR1610" s="3"/>
      <c r="AS1610" s="130"/>
      <c r="AW1610" s="3"/>
      <c r="AX1610" s="3"/>
      <c r="AY1610" s="3"/>
      <c r="AZ1610" s="3"/>
      <c r="BA1610" s="3"/>
      <c r="BB1610" s="3"/>
      <c r="BC1610" s="3"/>
    </row>
    <row r="1611" spans="1:55">
      <c r="A1611" s="205"/>
      <c r="D1611" s="8"/>
      <c r="E1611" s="8"/>
      <c r="F1611" s="8"/>
      <c r="G1611" s="8"/>
      <c r="H1611" s="8"/>
      <c r="I1611" s="8"/>
      <c r="J1611" s="8"/>
      <c r="K1611" s="9"/>
      <c r="L1611" s="8"/>
      <c r="M1611" s="8"/>
      <c r="N1611" s="8"/>
      <c r="O1611" s="8"/>
      <c r="P1611" s="8"/>
      <c r="Q1611" s="8"/>
      <c r="R1611" s="9"/>
      <c r="S1611" s="8"/>
      <c r="U1611" s="68"/>
      <c r="V1611" s="68"/>
      <c r="W1611" s="68"/>
      <c r="X1611" s="68"/>
      <c r="Y1611" s="68"/>
      <c r="Z1611" s="68"/>
      <c r="AA1611" s="68"/>
      <c r="AB1611" s="68"/>
      <c r="AC1611" s="68"/>
      <c r="AD1611" s="68"/>
      <c r="AE1611" s="68"/>
      <c r="AF1611" s="3"/>
      <c r="AG1611" s="3"/>
      <c r="AH1611" s="3"/>
      <c r="AI1611" s="3"/>
      <c r="AL1611" s="3"/>
      <c r="AM1611" s="3"/>
      <c r="AN1611" s="3"/>
      <c r="AO1611" s="3"/>
      <c r="AP1611" s="3"/>
      <c r="AR1611" s="3"/>
      <c r="AS1611" s="130"/>
      <c r="AW1611" s="3"/>
      <c r="AX1611" s="3"/>
      <c r="AY1611" s="3"/>
      <c r="AZ1611" s="3"/>
      <c r="BA1611" s="3"/>
      <c r="BB1611" s="3"/>
      <c r="BC1611" s="3"/>
    </row>
    <row r="1612" spans="1:55">
      <c r="A1612" s="205"/>
      <c r="D1612" s="8"/>
      <c r="E1612" s="8"/>
      <c r="F1612" s="8"/>
      <c r="G1612" s="8"/>
      <c r="H1612" s="8"/>
      <c r="I1612" s="8"/>
      <c r="J1612" s="8"/>
      <c r="K1612" s="9"/>
      <c r="L1612" s="8"/>
      <c r="M1612" s="8"/>
      <c r="N1612" s="8"/>
      <c r="O1612" s="8"/>
      <c r="P1612" s="8"/>
      <c r="Q1612" s="8"/>
      <c r="R1612" s="9"/>
      <c r="S1612" s="8"/>
      <c r="U1612" s="68"/>
      <c r="V1612" s="68"/>
      <c r="W1612" s="68"/>
      <c r="X1612" s="68"/>
      <c r="Y1612" s="68"/>
      <c r="Z1612" s="68"/>
      <c r="AA1612" s="68"/>
      <c r="AB1612" s="68"/>
      <c r="AC1612" s="68"/>
      <c r="AD1612" s="68"/>
      <c r="AE1612" s="68"/>
      <c r="AF1612" s="3"/>
      <c r="AG1612" s="3"/>
      <c r="AH1612" s="3"/>
      <c r="AI1612" s="3"/>
      <c r="AL1612" s="3"/>
      <c r="AM1612" s="3"/>
      <c r="AN1612" s="3"/>
      <c r="AO1612" s="3"/>
      <c r="AP1612" s="3"/>
      <c r="AR1612" s="3"/>
      <c r="AS1612" s="130"/>
      <c r="AW1612" s="3"/>
      <c r="AX1612" s="3"/>
      <c r="AY1612" s="3"/>
      <c r="AZ1612" s="3"/>
      <c r="BA1612" s="3"/>
      <c r="BB1612" s="3"/>
      <c r="BC1612" s="3"/>
    </row>
    <row r="1613" spans="1:55">
      <c r="A1613" s="205"/>
      <c r="D1613" s="8"/>
      <c r="E1613" s="8"/>
      <c r="F1613" s="8"/>
      <c r="G1613" s="8"/>
      <c r="H1613" s="8"/>
      <c r="I1613" s="8"/>
      <c r="J1613" s="8"/>
      <c r="K1613" s="9"/>
      <c r="L1613" s="8"/>
      <c r="M1613" s="8"/>
      <c r="N1613" s="8"/>
      <c r="O1613" s="8"/>
      <c r="P1613" s="8"/>
      <c r="Q1613" s="8"/>
      <c r="R1613" s="9"/>
      <c r="S1613" s="8"/>
      <c r="U1613" s="68"/>
      <c r="V1613" s="68"/>
      <c r="W1613" s="68"/>
      <c r="X1613" s="68"/>
      <c r="Y1613" s="68"/>
      <c r="Z1613" s="68"/>
      <c r="AA1613" s="68"/>
      <c r="AB1613" s="68"/>
      <c r="AC1613" s="68"/>
      <c r="AD1613" s="68"/>
      <c r="AE1613" s="68"/>
      <c r="AF1613" s="3"/>
      <c r="AG1613" s="3"/>
      <c r="AH1613" s="3"/>
      <c r="AI1613" s="3"/>
      <c r="AL1613" s="3"/>
      <c r="AM1613" s="3"/>
      <c r="AN1613" s="3"/>
      <c r="AO1613" s="3"/>
      <c r="AP1613" s="3"/>
      <c r="AR1613" s="3"/>
      <c r="AS1613" s="130"/>
      <c r="AW1613" s="3"/>
      <c r="AX1613" s="3"/>
      <c r="AY1613" s="3"/>
      <c r="AZ1613" s="3"/>
      <c r="BA1613" s="3"/>
      <c r="BB1613" s="3"/>
      <c r="BC1613" s="3"/>
    </row>
    <row r="1614" spans="1:55">
      <c r="A1614" s="205"/>
      <c r="D1614" s="8"/>
      <c r="E1614" s="8"/>
      <c r="F1614" s="8"/>
      <c r="G1614" s="8"/>
      <c r="H1614" s="8"/>
      <c r="I1614" s="8"/>
      <c r="J1614" s="8"/>
      <c r="K1614" s="9"/>
      <c r="L1614" s="8"/>
      <c r="M1614" s="8"/>
      <c r="N1614" s="8"/>
      <c r="O1614" s="8"/>
      <c r="P1614" s="8"/>
      <c r="Q1614" s="8"/>
      <c r="R1614" s="9"/>
      <c r="S1614" s="8"/>
      <c r="U1614" s="68"/>
      <c r="V1614" s="68"/>
      <c r="W1614" s="68"/>
      <c r="X1614" s="68"/>
      <c r="Y1614" s="68"/>
      <c r="Z1614" s="68"/>
      <c r="AA1614" s="68"/>
      <c r="AB1614" s="68"/>
      <c r="AC1614" s="68"/>
      <c r="AD1614" s="68"/>
      <c r="AE1614" s="68"/>
      <c r="AF1614" s="3"/>
      <c r="AG1614" s="3"/>
      <c r="AH1614" s="3"/>
      <c r="AI1614" s="3"/>
      <c r="AL1614" s="3"/>
      <c r="AM1614" s="3"/>
      <c r="AN1614" s="3"/>
      <c r="AO1614" s="3"/>
      <c r="AP1614" s="3"/>
      <c r="AR1614" s="3"/>
      <c r="AS1614" s="130"/>
      <c r="AW1614" s="3"/>
      <c r="AX1614" s="3"/>
      <c r="AY1614" s="3"/>
      <c r="AZ1614" s="3"/>
      <c r="BA1614" s="3"/>
      <c r="BB1614" s="3"/>
      <c r="BC1614" s="3"/>
    </row>
    <row r="1615" spans="1:55">
      <c r="A1615" s="205"/>
      <c r="D1615" s="8"/>
      <c r="E1615" s="8"/>
      <c r="F1615" s="8"/>
      <c r="G1615" s="8"/>
      <c r="H1615" s="8"/>
      <c r="I1615" s="8"/>
      <c r="J1615" s="8"/>
      <c r="K1615" s="9"/>
      <c r="L1615" s="8"/>
      <c r="M1615" s="8"/>
      <c r="N1615" s="8"/>
      <c r="O1615" s="8"/>
      <c r="P1615" s="8"/>
      <c r="Q1615" s="8"/>
      <c r="R1615" s="9"/>
      <c r="S1615" s="8"/>
      <c r="U1615" s="68"/>
      <c r="V1615" s="68"/>
      <c r="W1615" s="68"/>
      <c r="X1615" s="68"/>
      <c r="Y1615" s="68"/>
      <c r="Z1615" s="68"/>
      <c r="AA1615" s="68"/>
      <c r="AB1615" s="68"/>
      <c r="AC1615" s="68"/>
      <c r="AD1615" s="68"/>
      <c r="AE1615" s="68"/>
      <c r="AF1615" s="3"/>
      <c r="AG1615" s="3"/>
      <c r="AH1615" s="3"/>
      <c r="AI1615" s="3"/>
      <c r="AL1615" s="3"/>
      <c r="AM1615" s="3"/>
      <c r="AN1615" s="3"/>
      <c r="AO1615" s="3"/>
      <c r="AP1615" s="3"/>
      <c r="AR1615" s="3"/>
      <c r="AS1615" s="130"/>
      <c r="AW1615" s="3"/>
      <c r="AX1615" s="3"/>
      <c r="AY1615" s="3"/>
      <c r="AZ1615" s="3"/>
      <c r="BA1615" s="3"/>
      <c r="BB1615" s="3"/>
      <c r="BC1615" s="3"/>
    </row>
    <row r="1616" spans="1:55">
      <c r="A1616" s="205"/>
      <c r="D1616" s="8"/>
      <c r="E1616" s="8"/>
      <c r="F1616" s="8"/>
      <c r="G1616" s="8"/>
      <c r="H1616" s="8"/>
      <c r="I1616" s="8"/>
      <c r="J1616" s="8"/>
      <c r="K1616" s="9"/>
      <c r="L1616" s="8"/>
      <c r="M1616" s="8"/>
      <c r="N1616" s="8"/>
      <c r="O1616" s="8"/>
      <c r="P1616" s="8"/>
      <c r="Q1616" s="8"/>
      <c r="R1616" s="9"/>
      <c r="S1616" s="8"/>
      <c r="U1616" s="68"/>
      <c r="V1616" s="68"/>
      <c r="W1616" s="68"/>
      <c r="X1616" s="68"/>
      <c r="Y1616" s="68"/>
      <c r="Z1616" s="68"/>
      <c r="AA1616" s="68"/>
      <c r="AB1616" s="68"/>
      <c r="AC1616" s="68"/>
      <c r="AD1616" s="68"/>
      <c r="AE1616" s="68"/>
      <c r="AF1616" s="3"/>
      <c r="AG1616" s="3"/>
      <c r="AH1616" s="3"/>
      <c r="AI1616" s="3"/>
      <c r="AL1616" s="3"/>
      <c r="AM1616" s="3"/>
      <c r="AN1616" s="3"/>
      <c r="AO1616" s="3"/>
      <c r="AP1616" s="3"/>
      <c r="AR1616" s="3"/>
      <c r="AS1616" s="130"/>
      <c r="AW1616" s="3"/>
      <c r="AX1616" s="3"/>
      <c r="AY1616" s="3"/>
      <c r="AZ1616" s="3"/>
      <c r="BA1616" s="3"/>
      <c r="BB1616" s="3"/>
      <c r="BC1616" s="3"/>
    </row>
    <row r="1617" spans="1:55">
      <c r="A1617" s="205"/>
      <c r="D1617" s="8"/>
      <c r="E1617" s="8"/>
      <c r="F1617" s="8"/>
      <c r="G1617" s="8"/>
      <c r="H1617" s="8"/>
      <c r="I1617" s="8"/>
      <c r="J1617" s="8"/>
      <c r="K1617" s="9"/>
      <c r="L1617" s="8"/>
      <c r="M1617" s="8"/>
      <c r="N1617" s="8"/>
      <c r="O1617" s="8"/>
      <c r="P1617" s="8"/>
      <c r="Q1617" s="8"/>
      <c r="R1617" s="9"/>
      <c r="S1617" s="8"/>
      <c r="U1617" s="68"/>
      <c r="V1617" s="68"/>
      <c r="W1617" s="68"/>
      <c r="X1617" s="68"/>
      <c r="Y1617" s="68"/>
      <c r="Z1617" s="68"/>
      <c r="AA1617" s="68"/>
      <c r="AB1617" s="68"/>
      <c r="AC1617" s="68"/>
      <c r="AD1617" s="68"/>
      <c r="AE1617" s="68"/>
      <c r="AF1617" s="3"/>
      <c r="AG1617" s="3"/>
      <c r="AH1617" s="3"/>
      <c r="AI1617" s="3"/>
      <c r="AL1617" s="3"/>
      <c r="AM1617" s="3"/>
      <c r="AN1617" s="3"/>
      <c r="AO1617" s="3"/>
      <c r="AP1617" s="3"/>
      <c r="AR1617" s="3"/>
      <c r="AS1617" s="130"/>
      <c r="AW1617" s="3"/>
      <c r="AX1617" s="3"/>
      <c r="AY1617" s="3"/>
      <c r="AZ1617" s="3"/>
      <c r="BA1617" s="3"/>
      <c r="BB1617" s="3"/>
      <c r="BC1617" s="3"/>
    </row>
    <row r="1618" spans="1:55">
      <c r="A1618" s="205"/>
      <c r="D1618" s="8"/>
      <c r="E1618" s="8"/>
      <c r="F1618" s="8"/>
      <c r="G1618" s="8"/>
      <c r="H1618" s="8"/>
      <c r="I1618" s="8"/>
      <c r="J1618" s="8"/>
      <c r="K1618" s="9"/>
      <c r="L1618" s="8"/>
      <c r="M1618" s="8"/>
      <c r="N1618" s="8"/>
      <c r="O1618" s="8"/>
      <c r="P1618" s="8"/>
      <c r="Q1618" s="8"/>
      <c r="R1618" s="9"/>
      <c r="S1618" s="8"/>
      <c r="U1618" s="68"/>
      <c r="V1618" s="68"/>
      <c r="W1618" s="68"/>
      <c r="X1618" s="68"/>
      <c r="Y1618" s="68"/>
      <c r="Z1618" s="68"/>
      <c r="AA1618" s="68"/>
      <c r="AB1618" s="68"/>
      <c r="AC1618" s="68"/>
      <c r="AD1618" s="68"/>
      <c r="AE1618" s="68"/>
      <c r="AF1618" s="3"/>
      <c r="AG1618" s="3"/>
      <c r="AH1618" s="3"/>
      <c r="AI1618" s="3"/>
      <c r="AL1618" s="3"/>
      <c r="AM1618" s="3"/>
      <c r="AN1618" s="3"/>
      <c r="AO1618" s="3"/>
      <c r="AP1618" s="3"/>
      <c r="AR1618" s="3"/>
      <c r="AS1618" s="130"/>
      <c r="AW1618" s="3"/>
      <c r="AX1618" s="3"/>
      <c r="AY1618" s="3"/>
      <c r="AZ1618" s="3"/>
      <c r="BA1618" s="3"/>
      <c r="BB1618" s="3"/>
      <c r="BC1618" s="3"/>
    </row>
    <row r="1619" spans="1:55">
      <c r="A1619" s="205"/>
      <c r="D1619" s="8"/>
      <c r="E1619" s="8"/>
      <c r="F1619" s="8"/>
      <c r="G1619" s="8"/>
      <c r="H1619" s="8"/>
      <c r="I1619" s="8"/>
      <c r="J1619" s="8"/>
      <c r="K1619" s="9"/>
      <c r="L1619" s="8"/>
      <c r="M1619" s="8"/>
      <c r="N1619" s="8"/>
      <c r="O1619" s="8"/>
      <c r="P1619" s="8"/>
      <c r="Q1619" s="8"/>
      <c r="R1619" s="9"/>
      <c r="S1619" s="8"/>
      <c r="U1619" s="68"/>
      <c r="V1619" s="68"/>
      <c r="W1619" s="68"/>
      <c r="X1619" s="68"/>
      <c r="Y1619" s="68"/>
      <c r="Z1619" s="68"/>
      <c r="AA1619" s="68"/>
      <c r="AB1619" s="68"/>
      <c r="AC1619" s="68"/>
      <c r="AD1619" s="68"/>
      <c r="AE1619" s="68"/>
      <c r="AF1619" s="3"/>
      <c r="AG1619" s="3"/>
      <c r="AH1619" s="3"/>
      <c r="AI1619" s="3"/>
      <c r="AL1619" s="3"/>
      <c r="AM1619" s="3"/>
      <c r="AN1619" s="3"/>
      <c r="AO1619" s="3"/>
      <c r="AP1619" s="3"/>
      <c r="AR1619" s="3"/>
      <c r="AS1619" s="130"/>
      <c r="AW1619" s="3"/>
      <c r="AX1619" s="3"/>
      <c r="AY1619" s="3"/>
      <c r="AZ1619" s="3"/>
      <c r="BA1619" s="3"/>
      <c r="BB1619" s="3"/>
      <c r="BC1619" s="3"/>
    </row>
    <row r="1620" spans="1:55">
      <c r="A1620" s="205"/>
      <c r="D1620" s="8"/>
      <c r="E1620" s="8"/>
      <c r="F1620" s="8"/>
      <c r="G1620" s="8"/>
      <c r="H1620" s="8"/>
      <c r="I1620" s="8"/>
      <c r="J1620" s="8"/>
      <c r="K1620" s="9"/>
      <c r="L1620" s="8"/>
      <c r="M1620" s="8"/>
      <c r="N1620" s="8"/>
      <c r="O1620" s="8"/>
      <c r="P1620" s="8"/>
      <c r="Q1620" s="8"/>
      <c r="R1620" s="9"/>
      <c r="S1620" s="8"/>
      <c r="U1620" s="68"/>
      <c r="V1620" s="68"/>
      <c r="W1620" s="68"/>
      <c r="X1620" s="68"/>
      <c r="Y1620" s="68"/>
      <c r="Z1620" s="68"/>
      <c r="AA1620" s="68"/>
      <c r="AB1620" s="68"/>
      <c r="AC1620" s="68"/>
      <c r="AD1620" s="68"/>
      <c r="AE1620" s="68"/>
      <c r="AF1620" s="3"/>
      <c r="AG1620" s="3"/>
      <c r="AH1620" s="3"/>
      <c r="AI1620" s="3"/>
      <c r="AL1620" s="3"/>
      <c r="AM1620" s="3"/>
      <c r="AN1620" s="3"/>
      <c r="AO1620" s="3"/>
      <c r="AP1620" s="3"/>
      <c r="AR1620" s="3"/>
      <c r="AS1620" s="130"/>
      <c r="AW1620" s="3"/>
      <c r="AX1620" s="3"/>
      <c r="AY1620" s="3"/>
      <c r="AZ1620" s="3"/>
      <c r="BA1620" s="3"/>
      <c r="BB1620" s="3"/>
      <c r="BC1620" s="3"/>
    </row>
    <row r="1621" spans="1:55">
      <c r="A1621" s="205"/>
      <c r="D1621" s="8"/>
      <c r="E1621" s="8"/>
      <c r="F1621" s="8"/>
      <c r="G1621" s="8"/>
      <c r="H1621" s="8"/>
      <c r="I1621" s="8"/>
      <c r="J1621" s="8"/>
      <c r="K1621" s="9"/>
      <c r="L1621" s="8"/>
      <c r="M1621" s="8"/>
      <c r="N1621" s="8"/>
      <c r="O1621" s="8"/>
      <c r="P1621" s="8"/>
      <c r="Q1621" s="8"/>
      <c r="R1621" s="9"/>
      <c r="S1621" s="8"/>
      <c r="U1621" s="68"/>
      <c r="V1621" s="68"/>
      <c r="W1621" s="68"/>
      <c r="X1621" s="68"/>
      <c r="Y1621" s="68"/>
      <c r="Z1621" s="68"/>
      <c r="AA1621" s="68"/>
      <c r="AB1621" s="68"/>
      <c r="AC1621" s="68"/>
      <c r="AD1621" s="68"/>
      <c r="AE1621" s="68"/>
      <c r="AF1621" s="3"/>
      <c r="AG1621" s="3"/>
      <c r="AH1621" s="3"/>
      <c r="AI1621" s="3"/>
      <c r="AL1621" s="3"/>
      <c r="AM1621" s="3"/>
      <c r="AN1621" s="3"/>
      <c r="AO1621" s="3"/>
      <c r="AP1621" s="3"/>
      <c r="AR1621" s="3"/>
      <c r="AS1621" s="130"/>
      <c r="AW1621" s="3"/>
      <c r="AX1621" s="3"/>
      <c r="AY1621" s="3"/>
      <c r="AZ1621" s="3"/>
      <c r="BA1621" s="3"/>
      <c r="BB1621" s="3"/>
      <c r="BC1621" s="3"/>
    </row>
    <row r="1622" spans="1:55">
      <c r="A1622" s="205"/>
      <c r="D1622" s="8"/>
      <c r="E1622" s="8"/>
      <c r="F1622" s="8"/>
      <c r="G1622" s="8"/>
      <c r="H1622" s="8"/>
      <c r="I1622" s="8"/>
      <c r="J1622" s="8"/>
      <c r="K1622" s="9"/>
      <c r="L1622" s="8"/>
      <c r="M1622" s="8"/>
      <c r="N1622" s="8"/>
      <c r="O1622" s="8"/>
      <c r="P1622" s="8"/>
      <c r="Q1622" s="8"/>
      <c r="R1622" s="9"/>
      <c r="S1622" s="8"/>
      <c r="U1622" s="68"/>
      <c r="V1622" s="68"/>
      <c r="W1622" s="68"/>
      <c r="X1622" s="68"/>
      <c r="Y1622" s="68"/>
      <c r="Z1622" s="68"/>
      <c r="AA1622" s="68"/>
      <c r="AB1622" s="68"/>
      <c r="AC1622" s="68"/>
      <c r="AD1622" s="68"/>
      <c r="AE1622" s="68"/>
      <c r="AF1622" s="3"/>
      <c r="AG1622" s="3"/>
      <c r="AH1622" s="3"/>
      <c r="AI1622" s="3"/>
      <c r="AL1622" s="3"/>
      <c r="AM1622" s="3"/>
      <c r="AN1622" s="3"/>
      <c r="AO1622" s="3"/>
      <c r="AP1622" s="3"/>
      <c r="AR1622" s="3"/>
      <c r="AS1622" s="130"/>
      <c r="AW1622" s="3"/>
      <c r="AX1622" s="3"/>
      <c r="AY1622" s="3"/>
      <c r="AZ1622" s="3"/>
      <c r="BA1622" s="3"/>
      <c r="BB1622" s="3"/>
      <c r="BC1622" s="3"/>
    </row>
    <row r="1623" spans="1:55">
      <c r="A1623" s="205"/>
      <c r="D1623" s="8"/>
      <c r="E1623" s="8"/>
      <c r="F1623" s="8"/>
      <c r="G1623" s="8"/>
      <c r="H1623" s="8"/>
      <c r="I1623" s="8"/>
      <c r="J1623" s="8"/>
      <c r="K1623" s="9"/>
      <c r="L1623" s="8"/>
      <c r="M1623" s="8"/>
      <c r="N1623" s="8"/>
      <c r="O1623" s="8"/>
      <c r="P1623" s="8"/>
      <c r="Q1623" s="8"/>
      <c r="R1623" s="9"/>
      <c r="S1623" s="8"/>
      <c r="U1623" s="68"/>
      <c r="V1623" s="68"/>
      <c r="W1623" s="68"/>
      <c r="X1623" s="68"/>
      <c r="Y1623" s="68"/>
      <c r="Z1623" s="68"/>
      <c r="AA1623" s="68"/>
      <c r="AB1623" s="68"/>
      <c r="AC1623" s="68"/>
      <c r="AD1623" s="68"/>
      <c r="AE1623" s="68"/>
      <c r="AF1623" s="3"/>
      <c r="AG1623" s="3"/>
      <c r="AH1623" s="3"/>
      <c r="AI1623" s="3"/>
      <c r="AL1623" s="3"/>
      <c r="AM1623" s="3"/>
      <c r="AN1623" s="3"/>
      <c r="AO1623" s="3"/>
      <c r="AP1623" s="3"/>
      <c r="AR1623" s="3"/>
      <c r="AS1623" s="130"/>
      <c r="AW1623" s="3"/>
      <c r="AX1623" s="3"/>
      <c r="AY1623" s="3"/>
      <c r="AZ1623" s="3"/>
      <c r="BA1623" s="3"/>
      <c r="BB1623" s="3"/>
      <c r="BC1623" s="3"/>
    </row>
    <row r="1624" spans="1:55">
      <c r="A1624" s="205"/>
      <c r="D1624" s="8"/>
      <c r="E1624" s="8"/>
      <c r="F1624" s="8"/>
      <c r="G1624" s="8"/>
      <c r="H1624" s="8"/>
      <c r="I1624" s="8"/>
      <c r="J1624" s="8"/>
      <c r="K1624" s="9"/>
      <c r="L1624" s="8"/>
      <c r="M1624" s="8"/>
      <c r="N1624" s="8"/>
      <c r="O1624" s="8"/>
      <c r="P1624" s="8"/>
      <c r="Q1624" s="8"/>
      <c r="R1624" s="9"/>
      <c r="S1624" s="8"/>
      <c r="U1624" s="68"/>
      <c r="V1624" s="68"/>
      <c r="W1624" s="68"/>
      <c r="X1624" s="68"/>
      <c r="Y1624" s="68"/>
      <c r="Z1624" s="68"/>
      <c r="AA1624" s="68"/>
      <c r="AB1624" s="68"/>
      <c r="AC1624" s="68"/>
      <c r="AD1624" s="68"/>
      <c r="AE1624" s="68"/>
      <c r="AF1624" s="3"/>
      <c r="AG1624" s="3"/>
      <c r="AH1624" s="3"/>
      <c r="AI1624" s="3"/>
      <c r="AL1624" s="3"/>
      <c r="AM1624" s="3"/>
      <c r="AN1624" s="3"/>
      <c r="AO1624" s="3"/>
      <c r="AP1624" s="3"/>
      <c r="AR1624" s="3"/>
      <c r="AS1624" s="130"/>
      <c r="AW1624" s="3"/>
      <c r="AX1624" s="3"/>
      <c r="AY1624" s="3"/>
      <c r="AZ1624" s="3"/>
      <c r="BA1624" s="3"/>
      <c r="BB1624" s="3"/>
      <c r="BC1624" s="3"/>
    </row>
    <row r="1625" spans="1:55">
      <c r="A1625" s="205"/>
      <c r="D1625" s="8"/>
      <c r="E1625" s="8"/>
      <c r="F1625" s="8"/>
      <c r="G1625" s="8"/>
      <c r="H1625" s="8"/>
      <c r="I1625" s="8"/>
      <c r="J1625" s="8"/>
      <c r="K1625" s="9"/>
      <c r="L1625" s="8"/>
      <c r="M1625" s="8"/>
      <c r="N1625" s="8"/>
      <c r="O1625" s="8"/>
      <c r="P1625" s="8"/>
      <c r="Q1625" s="8"/>
      <c r="R1625" s="9"/>
      <c r="S1625" s="8"/>
      <c r="U1625" s="68"/>
      <c r="V1625" s="68"/>
      <c r="W1625" s="68"/>
      <c r="X1625" s="68"/>
      <c r="Y1625" s="68"/>
      <c r="Z1625" s="68"/>
      <c r="AA1625" s="68"/>
      <c r="AB1625" s="68"/>
      <c r="AC1625" s="68"/>
      <c r="AD1625" s="68"/>
      <c r="AE1625" s="68"/>
      <c r="AF1625" s="3"/>
      <c r="AG1625" s="3"/>
      <c r="AH1625" s="3"/>
      <c r="AI1625" s="3"/>
      <c r="AL1625" s="3"/>
      <c r="AM1625" s="3"/>
      <c r="AN1625" s="3"/>
      <c r="AO1625" s="3"/>
      <c r="AP1625" s="3"/>
      <c r="AR1625" s="3"/>
      <c r="AS1625" s="130"/>
      <c r="AW1625" s="3"/>
      <c r="AX1625" s="3"/>
      <c r="AY1625" s="3"/>
      <c r="AZ1625" s="3"/>
      <c r="BA1625" s="3"/>
      <c r="BB1625" s="3"/>
      <c r="BC1625" s="3"/>
    </row>
    <row r="1626" spans="1:55">
      <c r="A1626" s="205"/>
      <c r="D1626" s="8"/>
      <c r="E1626" s="8"/>
      <c r="F1626" s="8"/>
      <c r="G1626" s="8"/>
      <c r="H1626" s="8"/>
      <c r="I1626" s="8"/>
      <c r="J1626" s="8"/>
      <c r="K1626" s="9"/>
      <c r="L1626" s="8"/>
      <c r="M1626" s="8"/>
      <c r="N1626" s="8"/>
      <c r="O1626" s="8"/>
      <c r="P1626" s="8"/>
      <c r="Q1626" s="8"/>
      <c r="R1626" s="9"/>
      <c r="S1626" s="8"/>
      <c r="U1626" s="68"/>
      <c r="V1626" s="68"/>
      <c r="W1626" s="68"/>
      <c r="X1626" s="68"/>
      <c r="Y1626" s="68"/>
      <c r="Z1626" s="68"/>
      <c r="AA1626" s="68"/>
      <c r="AB1626" s="68"/>
      <c r="AC1626" s="68"/>
      <c r="AD1626" s="68"/>
      <c r="AE1626" s="68"/>
      <c r="AF1626" s="3"/>
      <c r="AG1626" s="3"/>
      <c r="AH1626" s="3"/>
      <c r="AI1626" s="3"/>
      <c r="AL1626" s="3"/>
      <c r="AM1626" s="3"/>
      <c r="AN1626" s="3"/>
      <c r="AO1626" s="3"/>
      <c r="AP1626" s="3"/>
      <c r="AR1626" s="3"/>
      <c r="AS1626" s="130"/>
      <c r="AW1626" s="3"/>
      <c r="AX1626" s="3"/>
      <c r="AY1626" s="3"/>
      <c r="AZ1626" s="3"/>
      <c r="BA1626" s="3"/>
      <c r="BB1626" s="3"/>
      <c r="BC1626" s="3"/>
    </row>
    <row r="1627" spans="1:55">
      <c r="A1627" s="205"/>
      <c r="D1627" s="8"/>
      <c r="E1627" s="8"/>
      <c r="F1627" s="8"/>
      <c r="G1627" s="8"/>
      <c r="H1627" s="8"/>
      <c r="I1627" s="8"/>
      <c r="J1627" s="8"/>
      <c r="K1627" s="9"/>
      <c r="L1627" s="8"/>
      <c r="M1627" s="8"/>
      <c r="N1627" s="8"/>
      <c r="O1627" s="8"/>
      <c r="P1627" s="8"/>
      <c r="Q1627" s="8"/>
      <c r="R1627" s="9"/>
      <c r="S1627" s="8"/>
      <c r="U1627" s="68"/>
      <c r="V1627" s="68"/>
      <c r="W1627" s="68"/>
      <c r="X1627" s="68"/>
      <c r="Y1627" s="68"/>
      <c r="Z1627" s="68"/>
      <c r="AA1627" s="68"/>
      <c r="AB1627" s="68"/>
      <c r="AC1627" s="68"/>
      <c r="AD1627" s="68"/>
      <c r="AE1627" s="68"/>
      <c r="AF1627" s="3"/>
      <c r="AG1627" s="3"/>
      <c r="AH1627" s="3"/>
      <c r="AI1627" s="3"/>
      <c r="AL1627" s="3"/>
      <c r="AM1627" s="3"/>
      <c r="AN1627" s="3"/>
      <c r="AO1627" s="3"/>
      <c r="AP1627" s="3"/>
      <c r="AR1627" s="3"/>
      <c r="AS1627" s="130"/>
      <c r="AW1627" s="3"/>
      <c r="AX1627" s="3"/>
      <c r="AY1627" s="3"/>
      <c r="AZ1627" s="3"/>
      <c r="BA1627" s="3"/>
      <c r="BB1627" s="3"/>
      <c r="BC1627" s="3"/>
    </row>
    <row r="1628" spans="1:55">
      <c r="A1628" s="205"/>
      <c r="D1628" s="8"/>
      <c r="E1628" s="8"/>
      <c r="F1628" s="8"/>
      <c r="G1628" s="8"/>
      <c r="H1628" s="8"/>
      <c r="I1628" s="8"/>
      <c r="J1628" s="8"/>
      <c r="K1628" s="9"/>
      <c r="L1628" s="8"/>
      <c r="M1628" s="8"/>
      <c r="N1628" s="8"/>
      <c r="O1628" s="8"/>
      <c r="P1628" s="8"/>
      <c r="Q1628" s="8"/>
      <c r="R1628" s="9"/>
      <c r="S1628" s="8"/>
      <c r="U1628" s="68"/>
      <c r="V1628" s="68"/>
      <c r="W1628" s="68"/>
      <c r="X1628" s="68"/>
      <c r="Y1628" s="68"/>
      <c r="Z1628" s="68"/>
      <c r="AA1628" s="68"/>
      <c r="AB1628" s="68"/>
      <c r="AC1628" s="68"/>
      <c r="AD1628" s="68"/>
      <c r="AE1628" s="68"/>
      <c r="AF1628" s="3"/>
      <c r="AG1628" s="3"/>
      <c r="AH1628" s="3"/>
      <c r="AI1628" s="3"/>
      <c r="AL1628" s="3"/>
      <c r="AM1628" s="3"/>
      <c r="AN1628" s="3"/>
      <c r="AO1628" s="3"/>
      <c r="AP1628" s="3"/>
      <c r="AR1628" s="3"/>
      <c r="AS1628" s="130"/>
      <c r="AW1628" s="3"/>
      <c r="AX1628" s="3"/>
      <c r="AY1628" s="3"/>
      <c r="AZ1628" s="3"/>
      <c r="BA1628" s="3"/>
      <c r="BB1628" s="3"/>
      <c r="BC1628" s="3"/>
    </row>
    <row r="1629" spans="1:55">
      <c r="A1629" s="205"/>
      <c r="D1629" s="8"/>
      <c r="E1629" s="8"/>
      <c r="F1629" s="8"/>
      <c r="G1629" s="8"/>
      <c r="H1629" s="8"/>
      <c r="I1629" s="8"/>
      <c r="J1629" s="8"/>
      <c r="K1629" s="9"/>
      <c r="L1629" s="8"/>
      <c r="M1629" s="8"/>
      <c r="N1629" s="8"/>
      <c r="O1629" s="8"/>
      <c r="P1629" s="8"/>
      <c r="Q1629" s="8"/>
      <c r="R1629" s="9"/>
      <c r="S1629" s="8"/>
      <c r="U1629" s="68"/>
      <c r="V1629" s="68"/>
      <c r="W1629" s="68"/>
      <c r="X1629" s="68"/>
      <c r="Y1629" s="68"/>
      <c r="Z1629" s="68"/>
      <c r="AA1629" s="68"/>
      <c r="AB1629" s="68"/>
      <c r="AC1629" s="68"/>
      <c r="AD1629" s="68"/>
      <c r="AE1629" s="68"/>
      <c r="AF1629" s="3"/>
      <c r="AG1629" s="3"/>
      <c r="AH1629" s="3"/>
      <c r="AI1629" s="3"/>
      <c r="AL1629" s="3"/>
      <c r="AM1629" s="3"/>
      <c r="AN1629" s="3"/>
      <c r="AO1629" s="3"/>
      <c r="AP1629" s="3"/>
      <c r="AR1629" s="3"/>
      <c r="AS1629" s="130"/>
      <c r="AW1629" s="3"/>
      <c r="AX1629" s="3"/>
      <c r="AY1629" s="3"/>
      <c r="AZ1629" s="3"/>
      <c r="BA1629" s="3"/>
      <c r="BB1629" s="3"/>
      <c r="BC1629" s="3"/>
    </row>
    <row r="1630" spans="1:55">
      <c r="A1630" s="205"/>
      <c r="D1630" s="8"/>
      <c r="E1630" s="8"/>
      <c r="F1630" s="8"/>
      <c r="G1630" s="8"/>
      <c r="H1630" s="8"/>
      <c r="I1630" s="8"/>
      <c r="J1630" s="8"/>
      <c r="K1630" s="9"/>
      <c r="L1630" s="8"/>
      <c r="M1630" s="8"/>
      <c r="N1630" s="8"/>
      <c r="O1630" s="8"/>
      <c r="P1630" s="8"/>
      <c r="Q1630" s="8"/>
      <c r="R1630" s="9"/>
      <c r="S1630" s="8"/>
      <c r="U1630" s="68"/>
      <c r="V1630" s="68"/>
      <c r="W1630" s="68"/>
      <c r="X1630" s="68"/>
      <c r="Y1630" s="68"/>
      <c r="Z1630" s="68"/>
      <c r="AA1630" s="68"/>
      <c r="AB1630" s="68"/>
      <c r="AC1630" s="68"/>
      <c r="AD1630" s="68"/>
      <c r="AE1630" s="68"/>
      <c r="AF1630" s="3"/>
      <c r="AG1630" s="3"/>
      <c r="AH1630" s="3"/>
      <c r="AI1630" s="3"/>
      <c r="AL1630" s="3"/>
      <c r="AM1630" s="3"/>
      <c r="AN1630" s="3"/>
      <c r="AO1630" s="3"/>
      <c r="AP1630" s="3"/>
      <c r="AR1630" s="3"/>
      <c r="AS1630" s="130"/>
      <c r="AW1630" s="3"/>
      <c r="AX1630" s="3"/>
      <c r="AY1630" s="3"/>
      <c r="AZ1630" s="3"/>
      <c r="BA1630" s="3"/>
      <c r="BB1630" s="3"/>
      <c r="BC1630" s="3"/>
    </row>
    <row r="1631" spans="1:55">
      <c r="A1631" s="205"/>
      <c r="D1631" s="8"/>
      <c r="E1631" s="8"/>
      <c r="F1631" s="8"/>
      <c r="G1631" s="8"/>
      <c r="H1631" s="8"/>
      <c r="I1631" s="8"/>
      <c r="J1631" s="8"/>
      <c r="K1631" s="9"/>
      <c r="L1631" s="8"/>
      <c r="M1631" s="8"/>
      <c r="N1631" s="8"/>
      <c r="O1631" s="8"/>
      <c r="P1631" s="8"/>
      <c r="Q1631" s="8"/>
      <c r="R1631" s="9"/>
      <c r="S1631" s="8"/>
      <c r="U1631" s="68"/>
      <c r="V1631" s="68"/>
      <c r="W1631" s="68"/>
      <c r="X1631" s="68"/>
      <c r="Y1631" s="68"/>
      <c r="Z1631" s="68"/>
      <c r="AA1631" s="68"/>
      <c r="AB1631" s="68"/>
      <c r="AC1631" s="68"/>
      <c r="AD1631" s="68"/>
      <c r="AE1631" s="68"/>
      <c r="AF1631" s="3"/>
      <c r="AG1631" s="3"/>
      <c r="AH1631" s="3"/>
      <c r="AI1631" s="3"/>
      <c r="AL1631" s="3"/>
      <c r="AM1631" s="3"/>
      <c r="AN1631" s="3"/>
      <c r="AO1631" s="3"/>
      <c r="AP1631" s="3"/>
      <c r="AR1631" s="3"/>
      <c r="AS1631" s="130"/>
      <c r="AW1631" s="3"/>
      <c r="AX1631" s="3"/>
      <c r="AY1631" s="3"/>
      <c r="AZ1631" s="3"/>
      <c r="BA1631" s="3"/>
      <c r="BB1631" s="3"/>
      <c r="BC1631" s="3"/>
    </row>
    <row r="1632" spans="1:55">
      <c r="A1632" s="205"/>
      <c r="D1632" s="8"/>
      <c r="E1632" s="8"/>
      <c r="F1632" s="8"/>
      <c r="G1632" s="8"/>
      <c r="H1632" s="8"/>
      <c r="I1632" s="8"/>
      <c r="J1632" s="8"/>
      <c r="K1632" s="9"/>
      <c r="L1632" s="8"/>
      <c r="M1632" s="8"/>
      <c r="N1632" s="8"/>
      <c r="O1632" s="8"/>
      <c r="P1632" s="8"/>
      <c r="Q1632" s="8"/>
      <c r="R1632" s="9"/>
      <c r="S1632" s="8"/>
      <c r="U1632" s="68"/>
      <c r="V1632" s="68"/>
      <c r="W1632" s="68"/>
      <c r="X1632" s="68"/>
      <c r="Y1632" s="68"/>
      <c r="Z1632" s="68"/>
      <c r="AA1632" s="68"/>
      <c r="AB1632" s="68"/>
      <c r="AC1632" s="68"/>
      <c r="AD1632" s="68"/>
      <c r="AE1632" s="68"/>
      <c r="AF1632" s="3"/>
      <c r="AG1632" s="3"/>
      <c r="AH1632" s="3"/>
      <c r="AI1632" s="3"/>
      <c r="AL1632" s="3"/>
      <c r="AM1632" s="3"/>
      <c r="AN1632" s="3"/>
      <c r="AO1632" s="3"/>
      <c r="AP1632" s="3"/>
      <c r="AR1632" s="3"/>
      <c r="AS1632" s="130"/>
      <c r="AW1632" s="3"/>
      <c r="AX1632" s="3"/>
      <c r="AY1632" s="3"/>
      <c r="AZ1632" s="3"/>
      <c r="BA1632" s="3"/>
      <c r="BB1632" s="3"/>
      <c r="BC1632" s="3"/>
    </row>
    <row r="1633" spans="1:55">
      <c r="A1633" s="205"/>
      <c r="D1633" s="8"/>
      <c r="E1633" s="8"/>
      <c r="F1633" s="8"/>
      <c r="G1633" s="8"/>
      <c r="H1633" s="8"/>
      <c r="I1633" s="8"/>
      <c r="J1633" s="8"/>
      <c r="K1633" s="9"/>
      <c r="L1633" s="8"/>
      <c r="M1633" s="8"/>
      <c r="N1633" s="8"/>
      <c r="O1633" s="8"/>
      <c r="P1633" s="8"/>
      <c r="Q1633" s="8"/>
      <c r="R1633" s="9"/>
      <c r="S1633" s="8"/>
      <c r="U1633" s="68"/>
      <c r="V1633" s="68"/>
      <c r="W1633" s="68"/>
      <c r="X1633" s="68"/>
      <c r="Y1633" s="68"/>
      <c r="Z1633" s="68"/>
      <c r="AA1633" s="68"/>
      <c r="AB1633" s="68"/>
      <c r="AC1633" s="68"/>
      <c r="AD1633" s="68"/>
      <c r="AE1633" s="68"/>
      <c r="AF1633" s="3"/>
      <c r="AG1633" s="3"/>
      <c r="AH1633" s="3"/>
      <c r="AI1633" s="3"/>
      <c r="AL1633" s="3"/>
      <c r="AM1633" s="3"/>
      <c r="AN1633" s="3"/>
      <c r="AO1633" s="3"/>
      <c r="AP1633" s="3"/>
      <c r="AR1633" s="3"/>
      <c r="AW1633" s="3"/>
      <c r="AX1633" s="3"/>
      <c r="AY1633" s="3"/>
      <c r="AZ1633" s="3"/>
      <c r="BA1633" s="3"/>
      <c r="BB1633" s="3"/>
      <c r="BC1633" s="3"/>
    </row>
    <row r="1634" spans="1:55">
      <c r="A1634" s="205"/>
      <c r="D1634" s="8"/>
      <c r="E1634" s="8"/>
      <c r="F1634" s="8"/>
      <c r="G1634" s="8"/>
      <c r="H1634" s="8"/>
      <c r="I1634" s="8"/>
      <c r="J1634" s="8"/>
      <c r="K1634" s="9"/>
      <c r="L1634" s="8"/>
      <c r="M1634" s="8"/>
      <c r="N1634" s="8"/>
      <c r="O1634" s="8"/>
      <c r="P1634" s="8"/>
      <c r="Q1634" s="8"/>
      <c r="R1634" s="9"/>
      <c r="S1634" s="8"/>
      <c r="U1634" s="68"/>
      <c r="V1634" s="68"/>
      <c r="W1634" s="68"/>
      <c r="X1634" s="68"/>
      <c r="Y1634" s="68"/>
      <c r="Z1634" s="68"/>
      <c r="AA1634" s="68"/>
      <c r="AB1634" s="68"/>
      <c r="AC1634" s="68"/>
      <c r="AD1634" s="68"/>
      <c r="AE1634" s="68"/>
      <c r="AF1634" s="3"/>
      <c r="AG1634" s="3"/>
      <c r="AH1634" s="3"/>
      <c r="AI1634" s="3"/>
      <c r="AL1634" s="3"/>
      <c r="AM1634" s="3"/>
      <c r="AN1634" s="3"/>
      <c r="AO1634" s="3"/>
      <c r="AP1634" s="3"/>
      <c r="AR1634" s="3"/>
      <c r="AW1634" s="3"/>
      <c r="AX1634" s="3"/>
      <c r="AY1634" s="3"/>
      <c r="AZ1634" s="3"/>
      <c r="BA1634" s="3"/>
      <c r="BB1634" s="3"/>
      <c r="BC1634" s="3"/>
    </row>
    <row r="1635" spans="1:55">
      <c r="A1635" s="205"/>
      <c r="D1635" s="8"/>
      <c r="E1635" s="8"/>
      <c r="F1635" s="8"/>
      <c r="G1635" s="8"/>
      <c r="H1635" s="8"/>
      <c r="I1635" s="8"/>
      <c r="J1635" s="8"/>
      <c r="K1635" s="9"/>
      <c r="L1635" s="8"/>
      <c r="M1635" s="8"/>
      <c r="N1635" s="8"/>
      <c r="O1635" s="8"/>
      <c r="P1635" s="8"/>
      <c r="Q1635" s="8"/>
      <c r="R1635" s="9"/>
      <c r="S1635" s="8"/>
      <c r="U1635" s="68"/>
      <c r="V1635" s="68"/>
      <c r="W1635" s="68"/>
      <c r="X1635" s="68"/>
      <c r="Y1635" s="68"/>
      <c r="Z1635" s="68"/>
      <c r="AA1635" s="68"/>
      <c r="AB1635" s="68"/>
      <c r="AC1635" s="68"/>
      <c r="AD1635" s="68"/>
      <c r="AE1635" s="68"/>
      <c r="AF1635" s="3"/>
      <c r="AG1635" s="3"/>
      <c r="AH1635" s="3"/>
      <c r="AI1635" s="3"/>
      <c r="AL1635" s="3"/>
      <c r="AM1635" s="3"/>
      <c r="AN1635" s="3"/>
      <c r="AO1635" s="3"/>
      <c r="AP1635" s="3"/>
      <c r="AR1635" s="3"/>
      <c r="AW1635" s="3"/>
      <c r="AX1635" s="3"/>
      <c r="AY1635" s="3"/>
      <c r="AZ1635" s="3"/>
      <c r="BA1635" s="3"/>
      <c r="BB1635" s="3"/>
      <c r="BC1635" s="3"/>
    </row>
    <row r="1636" spans="1:55">
      <c r="A1636" s="205"/>
      <c r="D1636" s="8"/>
      <c r="E1636" s="8"/>
      <c r="F1636" s="8"/>
      <c r="G1636" s="8"/>
      <c r="H1636" s="8"/>
      <c r="I1636" s="8"/>
      <c r="J1636" s="8"/>
      <c r="K1636" s="9"/>
      <c r="L1636" s="8"/>
      <c r="M1636" s="8"/>
      <c r="N1636" s="8"/>
      <c r="O1636" s="8"/>
      <c r="P1636" s="8"/>
      <c r="Q1636" s="8"/>
      <c r="R1636" s="9"/>
      <c r="S1636" s="8"/>
      <c r="U1636" s="68"/>
      <c r="V1636" s="68"/>
      <c r="W1636" s="68"/>
      <c r="X1636" s="68"/>
      <c r="Y1636" s="68"/>
      <c r="Z1636" s="68"/>
      <c r="AA1636" s="68"/>
      <c r="AB1636" s="68"/>
      <c r="AC1636" s="68"/>
      <c r="AD1636" s="68"/>
      <c r="AE1636" s="68"/>
      <c r="AF1636" s="3"/>
      <c r="AG1636" s="3"/>
      <c r="AH1636" s="3"/>
      <c r="AI1636" s="3"/>
      <c r="AL1636" s="3"/>
      <c r="AM1636" s="3"/>
      <c r="AN1636" s="3"/>
      <c r="AO1636" s="3"/>
      <c r="AP1636" s="3"/>
      <c r="AR1636" s="3"/>
      <c r="AW1636" s="3"/>
      <c r="AX1636" s="3"/>
      <c r="AY1636" s="3"/>
      <c r="AZ1636" s="3"/>
      <c r="BA1636" s="3"/>
      <c r="BB1636" s="3"/>
      <c r="BC1636" s="3"/>
    </row>
    <row r="1637" spans="1:55">
      <c r="A1637" s="205"/>
      <c r="D1637" s="8"/>
      <c r="E1637" s="8"/>
      <c r="F1637" s="8"/>
      <c r="G1637" s="8"/>
      <c r="H1637" s="8"/>
      <c r="I1637" s="8"/>
      <c r="J1637" s="8"/>
      <c r="K1637" s="9"/>
      <c r="L1637" s="8"/>
      <c r="M1637" s="8"/>
      <c r="N1637" s="8"/>
      <c r="O1637" s="8"/>
      <c r="P1637" s="8"/>
      <c r="Q1637" s="8"/>
      <c r="R1637" s="9"/>
      <c r="S1637" s="8"/>
      <c r="U1637" s="68"/>
      <c r="V1637" s="68"/>
      <c r="W1637" s="68"/>
      <c r="X1637" s="68"/>
      <c r="Y1637" s="68"/>
      <c r="Z1637" s="68"/>
      <c r="AA1637" s="68"/>
      <c r="AB1637" s="68"/>
      <c r="AC1637" s="68"/>
      <c r="AD1637" s="68"/>
      <c r="AE1637" s="68"/>
      <c r="AF1637" s="3"/>
      <c r="AG1637" s="3"/>
      <c r="AH1637" s="3"/>
      <c r="AI1637" s="3"/>
      <c r="AL1637" s="3"/>
      <c r="AM1637" s="3"/>
      <c r="AN1637" s="3"/>
      <c r="AO1637" s="3"/>
      <c r="AP1637" s="3"/>
      <c r="AR1637" s="3"/>
      <c r="AW1637" s="3"/>
      <c r="AX1637" s="3"/>
      <c r="AY1637" s="3"/>
      <c r="AZ1637" s="3"/>
      <c r="BA1637" s="3"/>
      <c r="BB1637" s="3"/>
      <c r="BC1637" s="3"/>
    </row>
    <row r="1638" spans="1:55">
      <c r="A1638" s="205"/>
      <c r="D1638" s="8"/>
      <c r="E1638" s="8"/>
      <c r="F1638" s="8"/>
      <c r="G1638" s="8"/>
      <c r="H1638" s="8"/>
      <c r="I1638" s="8"/>
      <c r="J1638" s="8"/>
      <c r="K1638" s="9"/>
      <c r="L1638" s="8"/>
      <c r="M1638" s="8"/>
      <c r="N1638" s="8"/>
      <c r="O1638" s="8"/>
      <c r="P1638" s="8"/>
      <c r="Q1638" s="8"/>
      <c r="R1638" s="9"/>
      <c r="S1638" s="8"/>
      <c r="U1638" s="68"/>
      <c r="V1638" s="68"/>
      <c r="W1638" s="68"/>
      <c r="X1638" s="68"/>
      <c r="Y1638" s="68"/>
      <c r="Z1638" s="68"/>
      <c r="AA1638" s="68"/>
      <c r="AB1638" s="68"/>
      <c r="AC1638" s="68"/>
      <c r="AD1638" s="68"/>
      <c r="AE1638" s="68"/>
      <c r="AF1638" s="3"/>
      <c r="AG1638" s="3"/>
      <c r="AH1638" s="3"/>
      <c r="AI1638" s="3"/>
      <c r="AL1638" s="3"/>
      <c r="AM1638" s="3"/>
      <c r="AN1638" s="3"/>
      <c r="AO1638" s="3"/>
      <c r="AP1638" s="3"/>
      <c r="AR1638" s="3"/>
      <c r="AW1638" s="3"/>
      <c r="AX1638" s="3"/>
      <c r="AY1638" s="3"/>
      <c r="AZ1638" s="3"/>
      <c r="BA1638" s="3"/>
      <c r="BB1638" s="3"/>
      <c r="BC1638" s="3"/>
    </row>
    <row r="1639" spans="1:55">
      <c r="A1639" s="205"/>
      <c r="D1639" s="8"/>
      <c r="E1639" s="8"/>
      <c r="F1639" s="8"/>
      <c r="G1639" s="8"/>
      <c r="H1639" s="8"/>
      <c r="I1639" s="8"/>
      <c r="J1639" s="8"/>
      <c r="K1639" s="9"/>
      <c r="L1639" s="8"/>
      <c r="M1639" s="8"/>
      <c r="N1639" s="8"/>
      <c r="O1639" s="8"/>
      <c r="P1639" s="8"/>
      <c r="Q1639" s="8"/>
      <c r="R1639" s="9"/>
      <c r="S1639" s="8"/>
      <c r="U1639" s="68"/>
      <c r="V1639" s="68"/>
      <c r="W1639" s="68"/>
      <c r="X1639" s="68"/>
      <c r="Y1639" s="68"/>
      <c r="Z1639" s="68"/>
      <c r="AA1639" s="68"/>
      <c r="AB1639" s="68"/>
      <c r="AC1639" s="68"/>
      <c r="AD1639" s="68"/>
      <c r="AE1639" s="68"/>
      <c r="AF1639" s="3"/>
      <c r="AG1639" s="3"/>
      <c r="AH1639" s="3"/>
      <c r="AI1639" s="3"/>
      <c r="AL1639" s="3"/>
      <c r="AM1639" s="3"/>
      <c r="AN1639" s="3"/>
      <c r="AO1639" s="3"/>
      <c r="AP1639" s="3"/>
      <c r="AR1639" s="3"/>
      <c r="AW1639" s="3"/>
      <c r="AX1639" s="3"/>
      <c r="AY1639" s="3"/>
      <c r="AZ1639" s="3"/>
      <c r="BA1639" s="3"/>
      <c r="BB1639" s="3"/>
      <c r="BC1639" s="3"/>
    </row>
    <row r="1640" spans="1:55">
      <c r="A1640" s="205"/>
      <c r="D1640" s="8"/>
      <c r="E1640" s="8"/>
      <c r="F1640" s="8"/>
      <c r="G1640" s="8"/>
      <c r="H1640" s="8"/>
      <c r="I1640" s="8"/>
      <c r="J1640" s="8"/>
      <c r="K1640" s="9"/>
      <c r="L1640" s="8"/>
      <c r="M1640" s="8"/>
      <c r="N1640" s="8"/>
      <c r="O1640" s="8"/>
      <c r="P1640" s="8"/>
      <c r="Q1640" s="8"/>
      <c r="R1640" s="9"/>
      <c r="S1640" s="8"/>
      <c r="U1640" s="68"/>
      <c r="V1640" s="68"/>
      <c r="W1640" s="68"/>
      <c r="X1640" s="68"/>
      <c r="Y1640" s="68"/>
      <c r="Z1640" s="68"/>
      <c r="AA1640" s="68"/>
      <c r="AB1640" s="68"/>
      <c r="AC1640" s="68"/>
      <c r="AD1640" s="68"/>
      <c r="AE1640" s="68"/>
      <c r="AF1640" s="3"/>
      <c r="AG1640" s="3"/>
      <c r="AH1640" s="3"/>
      <c r="AI1640" s="3"/>
      <c r="AL1640" s="3"/>
      <c r="AM1640" s="3"/>
      <c r="AN1640" s="3"/>
      <c r="AO1640" s="3"/>
      <c r="AP1640" s="3"/>
      <c r="AR1640" s="3"/>
      <c r="AW1640" s="3"/>
      <c r="AX1640" s="3"/>
      <c r="AY1640" s="3"/>
      <c r="AZ1640" s="3"/>
      <c r="BA1640" s="3"/>
      <c r="BB1640" s="3"/>
      <c r="BC1640" s="3"/>
    </row>
    <row r="1641" spans="1:55">
      <c r="A1641" s="205"/>
      <c r="D1641" s="8"/>
      <c r="E1641" s="8"/>
      <c r="F1641" s="8"/>
      <c r="G1641" s="8"/>
      <c r="H1641" s="8"/>
      <c r="I1641" s="8"/>
      <c r="J1641" s="8"/>
      <c r="K1641" s="9"/>
      <c r="L1641" s="8"/>
      <c r="M1641" s="8"/>
      <c r="N1641" s="8"/>
      <c r="O1641" s="8"/>
      <c r="P1641" s="8"/>
      <c r="Q1641" s="8"/>
      <c r="R1641" s="9"/>
      <c r="S1641" s="8"/>
      <c r="U1641" s="68"/>
      <c r="V1641" s="68"/>
      <c r="W1641" s="68"/>
      <c r="X1641" s="68"/>
      <c r="Y1641" s="68"/>
      <c r="Z1641" s="68"/>
      <c r="AA1641" s="68"/>
      <c r="AB1641" s="68"/>
      <c r="AC1641" s="68"/>
      <c r="AD1641" s="68"/>
      <c r="AE1641" s="68"/>
      <c r="AF1641" s="3"/>
      <c r="AG1641" s="3"/>
      <c r="AH1641" s="3"/>
      <c r="AI1641" s="3"/>
      <c r="AL1641" s="3"/>
      <c r="AM1641" s="3"/>
      <c r="AN1641" s="3"/>
      <c r="AO1641" s="3"/>
      <c r="AP1641" s="3"/>
      <c r="AR1641" s="3"/>
      <c r="AW1641" s="3"/>
      <c r="AX1641" s="3"/>
      <c r="AY1641" s="3"/>
      <c r="AZ1641" s="3"/>
      <c r="BA1641" s="3"/>
      <c r="BB1641" s="3"/>
      <c r="BC1641" s="3"/>
    </row>
    <row r="1642" spans="1:55">
      <c r="A1642" s="205"/>
      <c r="D1642" s="8"/>
      <c r="E1642" s="8"/>
      <c r="F1642" s="8"/>
      <c r="G1642" s="8"/>
      <c r="H1642" s="8"/>
      <c r="I1642" s="8"/>
      <c r="J1642" s="8"/>
      <c r="K1642" s="9"/>
      <c r="L1642" s="8"/>
      <c r="M1642" s="8"/>
      <c r="N1642" s="8"/>
      <c r="O1642" s="8"/>
      <c r="P1642" s="8"/>
      <c r="Q1642" s="8"/>
      <c r="R1642" s="9"/>
      <c r="S1642" s="8"/>
      <c r="U1642" s="68"/>
      <c r="V1642" s="68"/>
      <c r="W1642" s="68"/>
      <c r="X1642" s="68"/>
      <c r="Y1642" s="68"/>
      <c r="Z1642" s="68"/>
      <c r="AA1642" s="68"/>
      <c r="AB1642" s="68"/>
      <c r="AC1642" s="68"/>
      <c r="AD1642" s="68"/>
      <c r="AE1642" s="68"/>
      <c r="AF1642" s="3"/>
      <c r="AG1642" s="3"/>
      <c r="AH1642" s="3"/>
      <c r="AI1642" s="3"/>
      <c r="AL1642" s="3"/>
      <c r="AM1642" s="3"/>
      <c r="AN1642" s="3"/>
      <c r="AO1642" s="3"/>
      <c r="AP1642" s="3"/>
      <c r="AR1642" s="3"/>
      <c r="AW1642" s="3"/>
      <c r="AX1642" s="3"/>
      <c r="AY1642" s="3"/>
      <c r="AZ1642" s="3"/>
      <c r="BA1642" s="3"/>
      <c r="BB1642" s="3"/>
      <c r="BC1642" s="3"/>
    </row>
    <row r="1643" spans="1:55">
      <c r="A1643" s="205"/>
      <c r="D1643" s="8"/>
      <c r="E1643" s="8"/>
      <c r="F1643" s="8"/>
      <c r="G1643" s="8"/>
      <c r="H1643" s="8"/>
      <c r="I1643" s="8"/>
      <c r="J1643" s="8"/>
      <c r="K1643" s="9"/>
      <c r="L1643" s="8"/>
      <c r="M1643" s="8"/>
      <c r="N1643" s="8"/>
      <c r="O1643" s="8"/>
      <c r="P1643" s="8"/>
      <c r="Q1643" s="8"/>
      <c r="R1643" s="9"/>
      <c r="S1643" s="8"/>
      <c r="U1643" s="68"/>
      <c r="V1643" s="68"/>
      <c r="W1643" s="68"/>
      <c r="X1643" s="68"/>
      <c r="Y1643" s="68"/>
      <c r="Z1643" s="68"/>
      <c r="AA1643" s="68"/>
      <c r="AB1643" s="68"/>
      <c r="AC1643" s="68"/>
      <c r="AD1643" s="68"/>
      <c r="AE1643" s="68"/>
      <c r="AF1643" s="3"/>
      <c r="AG1643" s="3"/>
      <c r="AH1643" s="3"/>
      <c r="AI1643" s="3"/>
      <c r="AL1643" s="3"/>
      <c r="AM1643" s="3"/>
      <c r="AN1643" s="3"/>
      <c r="AO1643" s="3"/>
      <c r="AP1643" s="3"/>
      <c r="AR1643" s="3"/>
      <c r="AW1643" s="3"/>
      <c r="AX1643" s="3"/>
      <c r="AY1643" s="3"/>
      <c r="AZ1643" s="3"/>
      <c r="BA1643" s="3"/>
      <c r="BB1643" s="3"/>
      <c r="BC1643" s="3"/>
    </row>
    <row r="1644" spans="1:55">
      <c r="A1644" s="205"/>
      <c r="D1644" s="8"/>
      <c r="E1644" s="8"/>
      <c r="F1644" s="8"/>
      <c r="G1644" s="8"/>
      <c r="H1644" s="8"/>
      <c r="I1644" s="8"/>
      <c r="J1644" s="8"/>
      <c r="K1644" s="9"/>
      <c r="L1644" s="8"/>
      <c r="M1644" s="8"/>
      <c r="N1644" s="8"/>
      <c r="O1644" s="8"/>
      <c r="P1644" s="8"/>
      <c r="Q1644" s="8"/>
      <c r="R1644" s="9"/>
      <c r="S1644" s="8"/>
      <c r="U1644" s="68"/>
      <c r="V1644" s="68"/>
      <c r="W1644" s="68"/>
      <c r="X1644" s="68"/>
      <c r="Y1644" s="68"/>
      <c r="Z1644" s="68"/>
      <c r="AA1644" s="68"/>
      <c r="AB1644" s="68"/>
      <c r="AC1644" s="68"/>
      <c r="AD1644" s="68"/>
      <c r="AE1644" s="68"/>
      <c r="AF1644" s="3"/>
      <c r="AG1644" s="3"/>
      <c r="AH1644" s="3"/>
      <c r="AI1644" s="3"/>
      <c r="AL1644" s="3"/>
      <c r="AM1644" s="3"/>
      <c r="AN1644" s="3"/>
      <c r="AO1644" s="3"/>
      <c r="AP1644" s="3"/>
      <c r="AR1644" s="3"/>
      <c r="AW1644" s="3"/>
      <c r="AX1644" s="3"/>
      <c r="AY1644" s="3"/>
      <c r="AZ1644" s="3"/>
      <c r="BA1644" s="3"/>
      <c r="BB1644" s="3"/>
      <c r="BC1644" s="3"/>
    </row>
    <row r="1645" spans="1:55">
      <c r="A1645" s="205"/>
      <c r="D1645" s="8"/>
      <c r="E1645" s="8"/>
      <c r="F1645" s="8"/>
      <c r="G1645" s="8"/>
      <c r="H1645" s="8"/>
      <c r="I1645" s="8"/>
      <c r="J1645" s="8"/>
      <c r="K1645" s="9"/>
      <c r="L1645" s="8"/>
      <c r="M1645" s="8"/>
      <c r="N1645" s="8"/>
      <c r="O1645" s="8"/>
      <c r="P1645" s="8"/>
      <c r="Q1645" s="8"/>
      <c r="R1645" s="9"/>
      <c r="S1645" s="8"/>
      <c r="U1645" s="68"/>
      <c r="V1645" s="68"/>
      <c r="W1645" s="68"/>
      <c r="X1645" s="68"/>
      <c r="Y1645" s="68"/>
      <c r="Z1645" s="68"/>
      <c r="AA1645" s="68"/>
      <c r="AB1645" s="68"/>
      <c r="AC1645" s="68"/>
      <c r="AD1645" s="68"/>
      <c r="AE1645" s="68"/>
      <c r="AF1645" s="3"/>
      <c r="AG1645" s="3"/>
      <c r="AH1645" s="3"/>
      <c r="AI1645" s="3"/>
      <c r="AL1645" s="3"/>
      <c r="AM1645" s="3"/>
      <c r="AN1645" s="3"/>
      <c r="AO1645" s="3"/>
      <c r="AP1645" s="3"/>
      <c r="AR1645" s="3"/>
      <c r="AW1645" s="3"/>
      <c r="AX1645" s="3"/>
      <c r="AY1645" s="3"/>
      <c r="AZ1645" s="3"/>
      <c r="BA1645" s="3"/>
      <c r="BB1645" s="3"/>
      <c r="BC1645" s="3"/>
    </row>
    <row r="1646" spans="1:55">
      <c r="A1646" s="205"/>
      <c r="D1646" s="8"/>
      <c r="E1646" s="8"/>
      <c r="F1646" s="8"/>
      <c r="G1646" s="8"/>
      <c r="H1646" s="8"/>
      <c r="I1646" s="8"/>
      <c r="J1646" s="8"/>
      <c r="K1646" s="9"/>
      <c r="L1646" s="8"/>
      <c r="M1646" s="8"/>
      <c r="N1646" s="8"/>
      <c r="O1646" s="8"/>
      <c r="P1646" s="8"/>
      <c r="Q1646" s="8"/>
      <c r="R1646" s="9"/>
      <c r="S1646" s="8"/>
      <c r="U1646" s="68"/>
      <c r="V1646" s="68"/>
      <c r="W1646" s="68"/>
      <c r="X1646" s="68"/>
      <c r="Y1646" s="68"/>
      <c r="Z1646" s="68"/>
      <c r="AA1646" s="68"/>
      <c r="AB1646" s="68"/>
      <c r="AC1646" s="68"/>
      <c r="AD1646" s="68"/>
      <c r="AE1646" s="68"/>
      <c r="AF1646" s="3"/>
      <c r="AG1646" s="3"/>
      <c r="AH1646" s="3"/>
      <c r="AI1646" s="3"/>
      <c r="AL1646" s="3"/>
      <c r="AM1646" s="3"/>
      <c r="AN1646" s="3"/>
      <c r="AO1646" s="3"/>
      <c r="AP1646" s="3"/>
      <c r="AR1646" s="3"/>
      <c r="AW1646" s="3"/>
      <c r="AX1646" s="3"/>
      <c r="AY1646" s="3"/>
      <c r="AZ1646" s="3"/>
      <c r="BA1646" s="3"/>
      <c r="BB1646" s="3"/>
      <c r="BC1646" s="3"/>
    </row>
    <row r="1647" spans="1:55">
      <c r="A1647" s="205"/>
      <c r="D1647" s="8"/>
      <c r="E1647" s="8"/>
      <c r="F1647" s="8"/>
      <c r="G1647" s="8"/>
      <c r="H1647" s="8"/>
      <c r="I1647" s="8"/>
      <c r="J1647" s="8"/>
      <c r="K1647" s="9"/>
      <c r="L1647" s="8"/>
      <c r="M1647" s="8"/>
      <c r="N1647" s="8"/>
      <c r="O1647" s="8"/>
      <c r="P1647" s="8"/>
      <c r="Q1647" s="8"/>
      <c r="R1647" s="9"/>
      <c r="S1647" s="8"/>
      <c r="U1647" s="68"/>
      <c r="V1647" s="68"/>
      <c r="W1647" s="68"/>
      <c r="X1647" s="68"/>
      <c r="Y1647" s="68"/>
      <c r="Z1647" s="68"/>
      <c r="AA1647" s="68"/>
      <c r="AB1647" s="68"/>
      <c r="AC1647" s="68"/>
      <c r="AD1647" s="68"/>
      <c r="AE1647" s="68"/>
      <c r="AF1647" s="3"/>
      <c r="AG1647" s="3"/>
      <c r="AH1647" s="3"/>
      <c r="AI1647" s="3"/>
      <c r="AL1647" s="3"/>
      <c r="AM1647" s="3"/>
      <c r="AN1647" s="3"/>
      <c r="AO1647" s="3"/>
      <c r="AP1647" s="3"/>
      <c r="AR1647" s="3"/>
      <c r="AW1647" s="3"/>
      <c r="AX1647" s="3"/>
      <c r="AY1647" s="3"/>
      <c r="AZ1647" s="3"/>
      <c r="BA1647" s="3"/>
      <c r="BB1647" s="3"/>
      <c r="BC1647" s="3"/>
    </row>
    <row r="1648" spans="1:55">
      <c r="A1648" s="205"/>
      <c r="D1648" s="8"/>
      <c r="E1648" s="8"/>
      <c r="F1648" s="8"/>
      <c r="G1648" s="8"/>
      <c r="H1648" s="8"/>
      <c r="I1648" s="8"/>
      <c r="J1648" s="8"/>
      <c r="K1648" s="9"/>
      <c r="L1648" s="8"/>
      <c r="M1648" s="8"/>
      <c r="N1648" s="8"/>
      <c r="O1648" s="8"/>
      <c r="P1648" s="8"/>
      <c r="Q1648" s="8"/>
      <c r="R1648" s="9"/>
      <c r="S1648" s="8"/>
      <c r="U1648" s="68"/>
      <c r="V1648" s="68"/>
      <c r="W1648" s="68"/>
      <c r="X1648" s="68"/>
      <c r="Y1648" s="68"/>
      <c r="Z1648" s="68"/>
      <c r="AA1648" s="68"/>
      <c r="AB1648" s="68"/>
      <c r="AC1648" s="68"/>
      <c r="AD1648" s="68"/>
      <c r="AE1648" s="68"/>
      <c r="AF1648" s="3"/>
      <c r="AG1648" s="3"/>
      <c r="AH1648" s="3"/>
      <c r="AI1648" s="3"/>
      <c r="AL1648" s="3"/>
      <c r="AM1648" s="3"/>
      <c r="AN1648" s="3"/>
      <c r="AO1648" s="3"/>
      <c r="AP1648" s="3"/>
      <c r="AR1648" s="3"/>
      <c r="AW1648" s="3"/>
      <c r="AX1648" s="3"/>
      <c r="AY1648" s="3"/>
      <c r="AZ1648" s="3"/>
      <c r="BA1648" s="3"/>
      <c r="BB1648" s="3"/>
      <c r="BC1648" s="3"/>
    </row>
    <row r="1649" spans="1:55">
      <c r="A1649" s="205"/>
      <c r="D1649" s="8"/>
      <c r="E1649" s="8"/>
      <c r="F1649" s="8"/>
      <c r="G1649" s="8"/>
      <c r="H1649" s="8"/>
      <c r="I1649" s="8"/>
      <c r="J1649" s="8"/>
      <c r="K1649" s="9"/>
      <c r="L1649" s="8"/>
      <c r="M1649" s="8"/>
      <c r="N1649" s="8"/>
      <c r="O1649" s="8"/>
      <c r="P1649" s="8"/>
      <c r="Q1649" s="8"/>
      <c r="R1649" s="9"/>
      <c r="S1649" s="8"/>
      <c r="U1649" s="68"/>
      <c r="V1649" s="68"/>
      <c r="W1649" s="68"/>
      <c r="X1649" s="68"/>
      <c r="Y1649" s="68"/>
      <c r="Z1649" s="68"/>
      <c r="AA1649" s="68"/>
      <c r="AB1649" s="68"/>
      <c r="AC1649" s="68"/>
      <c r="AD1649" s="68"/>
      <c r="AE1649" s="68"/>
      <c r="AF1649" s="3"/>
      <c r="AG1649" s="3"/>
      <c r="AH1649" s="3"/>
      <c r="AI1649" s="3"/>
      <c r="AL1649" s="3"/>
      <c r="AM1649" s="3"/>
      <c r="AN1649" s="3"/>
      <c r="AO1649" s="3"/>
      <c r="AP1649" s="3"/>
      <c r="AR1649" s="3"/>
      <c r="AW1649" s="3"/>
      <c r="AX1649" s="3"/>
      <c r="AY1649" s="3"/>
      <c r="AZ1649" s="3"/>
      <c r="BA1649" s="3"/>
      <c r="BB1649" s="3"/>
      <c r="BC1649" s="3"/>
    </row>
    <row r="1650" spans="1:55">
      <c r="A1650" s="205"/>
      <c r="D1650" s="8"/>
      <c r="E1650" s="8"/>
      <c r="F1650" s="8"/>
      <c r="G1650" s="8"/>
      <c r="H1650" s="8"/>
      <c r="I1650" s="8"/>
      <c r="J1650" s="8"/>
      <c r="K1650" s="9"/>
      <c r="L1650" s="8"/>
      <c r="M1650" s="8"/>
      <c r="N1650" s="8"/>
      <c r="O1650" s="8"/>
      <c r="P1650" s="8"/>
      <c r="Q1650" s="8"/>
      <c r="R1650" s="9"/>
      <c r="S1650" s="8"/>
      <c r="U1650" s="68"/>
      <c r="V1650" s="68"/>
      <c r="W1650" s="68"/>
      <c r="X1650" s="68"/>
      <c r="Y1650" s="68"/>
      <c r="Z1650" s="68"/>
      <c r="AA1650" s="68"/>
      <c r="AB1650" s="68"/>
      <c r="AC1650" s="68"/>
      <c r="AD1650" s="68"/>
      <c r="AE1650" s="68"/>
      <c r="AF1650" s="3"/>
      <c r="AG1650" s="3"/>
      <c r="AH1650" s="3"/>
      <c r="AI1650" s="3"/>
      <c r="AL1650" s="3"/>
      <c r="AM1650" s="3"/>
      <c r="AN1650" s="3"/>
      <c r="AO1650" s="3"/>
      <c r="AP1650" s="3"/>
      <c r="AR1650" s="3"/>
      <c r="AW1650" s="3"/>
      <c r="AX1650" s="3"/>
      <c r="AY1650" s="3"/>
      <c r="AZ1650" s="3"/>
      <c r="BA1650" s="3"/>
      <c r="BB1650" s="3"/>
      <c r="BC1650" s="3"/>
    </row>
    <row r="1651" spans="1:55">
      <c r="A1651" s="205"/>
      <c r="D1651" s="8"/>
      <c r="E1651" s="8"/>
      <c r="F1651" s="8"/>
      <c r="G1651" s="8"/>
      <c r="H1651" s="8"/>
      <c r="I1651" s="8"/>
      <c r="J1651" s="8"/>
      <c r="K1651" s="9"/>
      <c r="L1651" s="8"/>
      <c r="M1651" s="8"/>
      <c r="N1651" s="8"/>
      <c r="O1651" s="8"/>
      <c r="P1651" s="8"/>
      <c r="Q1651" s="8"/>
      <c r="R1651" s="9"/>
      <c r="S1651" s="8"/>
      <c r="U1651" s="68"/>
      <c r="V1651" s="68"/>
      <c r="W1651" s="68"/>
      <c r="X1651" s="68"/>
      <c r="Y1651" s="68"/>
      <c r="Z1651" s="68"/>
      <c r="AA1651" s="68"/>
      <c r="AB1651" s="68"/>
      <c r="AC1651" s="68"/>
      <c r="AD1651" s="68"/>
      <c r="AE1651" s="68"/>
      <c r="AF1651" s="3"/>
      <c r="AG1651" s="3"/>
      <c r="AH1651" s="3"/>
      <c r="AI1651" s="3"/>
      <c r="AL1651" s="3"/>
      <c r="AM1651" s="3"/>
      <c r="AN1651" s="3"/>
      <c r="AO1651" s="3"/>
      <c r="AP1651" s="3"/>
      <c r="AR1651" s="3"/>
      <c r="AW1651" s="3"/>
      <c r="AX1651" s="3"/>
      <c r="AY1651" s="3"/>
      <c r="AZ1651" s="3"/>
      <c r="BA1651" s="3"/>
      <c r="BB1651" s="3"/>
      <c r="BC1651" s="3"/>
    </row>
    <row r="1652" spans="1:55">
      <c r="A1652" s="205"/>
      <c r="D1652" s="8"/>
      <c r="E1652" s="8"/>
      <c r="F1652" s="8"/>
      <c r="G1652" s="8"/>
      <c r="H1652" s="8"/>
      <c r="I1652" s="8"/>
      <c r="J1652" s="8"/>
      <c r="K1652" s="9"/>
      <c r="L1652" s="8"/>
      <c r="M1652" s="8"/>
      <c r="N1652" s="8"/>
      <c r="O1652" s="8"/>
      <c r="P1652" s="8"/>
      <c r="Q1652" s="8"/>
      <c r="R1652" s="9"/>
      <c r="S1652" s="8"/>
      <c r="U1652" s="68"/>
      <c r="V1652" s="68"/>
      <c r="W1652" s="68"/>
      <c r="X1652" s="68"/>
      <c r="Y1652" s="68"/>
      <c r="Z1652" s="68"/>
      <c r="AA1652" s="68"/>
      <c r="AB1652" s="68"/>
      <c r="AC1652" s="68"/>
      <c r="AD1652" s="68"/>
      <c r="AE1652" s="68"/>
      <c r="AF1652" s="3"/>
      <c r="AG1652" s="3"/>
      <c r="AH1652" s="3"/>
      <c r="AI1652" s="3"/>
      <c r="AL1652" s="3"/>
      <c r="AM1652" s="3"/>
      <c r="AN1652" s="3"/>
      <c r="AO1652" s="3"/>
      <c r="AP1652" s="3"/>
      <c r="AR1652" s="3"/>
      <c r="AW1652" s="3"/>
      <c r="AX1652" s="3"/>
      <c r="AY1652" s="3"/>
      <c r="AZ1652" s="3"/>
      <c r="BA1652" s="3"/>
      <c r="BB1652" s="3"/>
      <c r="BC1652" s="3"/>
    </row>
    <row r="1653" spans="1:55">
      <c r="A1653" s="205"/>
      <c r="D1653" s="8"/>
      <c r="E1653" s="8"/>
      <c r="F1653" s="8"/>
      <c r="G1653" s="8"/>
      <c r="H1653" s="8"/>
      <c r="I1653" s="8"/>
      <c r="J1653" s="8"/>
      <c r="K1653" s="9"/>
      <c r="L1653" s="8"/>
      <c r="M1653" s="8"/>
      <c r="N1653" s="8"/>
      <c r="O1653" s="8"/>
      <c r="P1653" s="8"/>
      <c r="Q1653" s="8"/>
      <c r="R1653" s="9"/>
      <c r="S1653" s="8"/>
      <c r="U1653" s="68"/>
      <c r="V1653" s="68"/>
      <c r="W1653" s="68"/>
      <c r="X1653" s="68"/>
      <c r="Y1653" s="68"/>
      <c r="Z1653" s="68"/>
      <c r="AA1653" s="68"/>
      <c r="AB1653" s="68"/>
      <c r="AC1653" s="68"/>
      <c r="AD1653" s="68"/>
      <c r="AE1653" s="68"/>
      <c r="AF1653" s="3"/>
      <c r="AG1653" s="3"/>
      <c r="AH1653" s="3"/>
      <c r="AI1653" s="3"/>
      <c r="AL1653" s="3"/>
      <c r="AM1653" s="3"/>
      <c r="AN1653" s="3"/>
      <c r="AO1653" s="3"/>
      <c r="AP1653" s="3"/>
      <c r="AR1653" s="3"/>
      <c r="AW1653" s="3"/>
      <c r="AX1653" s="3"/>
      <c r="AY1653" s="3"/>
      <c r="AZ1653" s="3"/>
      <c r="BA1653" s="3"/>
      <c r="BB1653" s="3"/>
      <c r="BC1653" s="3"/>
    </row>
    <row r="1654" spans="1:55">
      <c r="A1654" s="205"/>
      <c r="D1654" s="8"/>
      <c r="E1654" s="8"/>
      <c r="F1654" s="8"/>
      <c r="G1654" s="8"/>
      <c r="H1654" s="8"/>
      <c r="I1654" s="8"/>
      <c r="J1654" s="8"/>
      <c r="K1654" s="9"/>
      <c r="L1654" s="8"/>
      <c r="M1654" s="8"/>
      <c r="N1654" s="8"/>
      <c r="O1654" s="8"/>
      <c r="P1654" s="8"/>
      <c r="Q1654" s="8"/>
      <c r="R1654" s="9"/>
      <c r="S1654" s="8"/>
      <c r="U1654" s="68"/>
      <c r="V1654" s="68"/>
      <c r="W1654" s="68"/>
      <c r="X1654" s="68"/>
      <c r="Y1654" s="68"/>
      <c r="Z1654" s="68"/>
      <c r="AA1654" s="68"/>
      <c r="AB1654" s="68"/>
      <c r="AC1654" s="68"/>
      <c r="AD1654" s="68"/>
      <c r="AE1654" s="68"/>
      <c r="AF1654" s="3"/>
      <c r="AG1654" s="3"/>
      <c r="AH1654" s="3"/>
      <c r="AI1654" s="3"/>
      <c r="AL1654" s="3"/>
      <c r="AM1654" s="3"/>
      <c r="AN1654" s="3"/>
      <c r="AO1654" s="3"/>
      <c r="AP1654" s="3"/>
      <c r="AR1654" s="3"/>
      <c r="AW1654" s="3"/>
      <c r="AX1654" s="3"/>
      <c r="AY1654" s="3"/>
      <c r="AZ1654" s="3"/>
      <c r="BA1654" s="3"/>
      <c r="BB1654" s="3"/>
      <c r="BC1654" s="3"/>
    </row>
    <row r="1655" spans="1:55">
      <c r="A1655" s="205"/>
      <c r="D1655" s="8"/>
      <c r="E1655" s="8"/>
      <c r="F1655" s="8"/>
      <c r="G1655" s="8"/>
      <c r="H1655" s="8"/>
      <c r="I1655" s="8"/>
      <c r="J1655" s="8"/>
      <c r="K1655" s="9"/>
      <c r="L1655" s="8"/>
      <c r="M1655" s="8"/>
      <c r="N1655" s="8"/>
      <c r="O1655" s="8"/>
      <c r="P1655" s="8"/>
      <c r="Q1655" s="8"/>
      <c r="R1655" s="9"/>
      <c r="S1655" s="8"/>
      <c r="U1655" s="68"/>
      <c r="V1655" s="68"/>
      <c r="W1655" s="68"/>
      <c r="X1655" s="68"/>
      <c r="Y1655" s="68"/>
      <c r="Z1655" s="68"/>
      <c r="AA1655" s="68"/>
      <c r="AB1655" s="68"/>
      <c r="AC1655" s="68"/>
      <c r="AD1655" s="68"/>
      <c r="AE1655" s="68"/>
      <c r="AF1655" s="3"/>
      <c r="AG1655" s="3"/>
      <c r="AH1655" s="3"/>
      <c r="AI1655" s="3"/>
      <c r="AL1655" s="3"/>
      <c r="AM1655" s="3"/>
      <c r="AN1655" s="3"/>
      <c r="AO1655" s="3"/>
      <c r="AP1655" s="3"/>
      <c r="AR1655" s="3"/>
      <c r="AW1655" s="3"/>
      <c r="AX1655" s="3"/>
      <c r="AY1655" s="3"/>
      <c r="AZ1655" s="3"/>
      <c r="BA1655" s="3"/>
      <c r="BB1655" s="3"/>
      <c r="BC1655" s="3"/>
    </row>
    <row r="1656" spans="1:55">
      <c r="A1656" s="205"/>
      <c r="D1656" s="8"/>
      <c r="E1656" s="8"/>
      <c r="F1656" s="8"/>
      <c r="G1656" s="8"/>
      <c r="H1656" s="8"/>
      <c r="I1656" s="8"/>
      <c r="J1656" s="8"/>
      <c r="K1656" s="9"/>
      <c r="L1656" s="8"/>
      <c r="M1656" s="8"/>
      <c r="N1656" s="8"/>
      <c r="O1656" s="8"/>
      <c r="P1656" s="8"/>
      <c r="Q1656" s="8"/>
      <c r="R1656" s="9"/>
      <c r="S1656" s="8"/>
      <c r="U1656" s="68"/>
      <c r="V1656" s="68"/>
      <c r="W1656" s="68"/>
      <c r="X1656" s="68"/>
      <c r="Y1656" s="68"/>
      <c r="Z1656" s="68"/>
      <c r="AA1656" s="68"/>
      <c r="AB1656" s="68"/>
      <c r="AC1656" s="68"/>
      <c r="AD1656" s="68"/>
      <c r="AE1656" s="68"/>
      <c r="AF1656" s="3"/>
      <c r="AG1656" s="3"/>
      <c r="AH1656" s="3"/>
      <c r="AI1656" s="3"/>
      <c r="AL1656" s="3"/>
      <c r="AM1656" s="3"/>
      <c r="AN1656" s="3"/>
      <c r="AO1656" s="3"/>
      <c r="AP1656" s="3"/>
      <c r="AR1656" s="3"/>
      <c r="AW1656" s="3"/>
      <c r="AX1656" s="3"/>
      <c r="AY1656" s="3"/>
      <c r="AZ1656" s="3"/>
      <c r="BA1656" s="3"/>
      <c r="BB1656" s="3"/>
      <c r="BC1656" s="3"/>
    </row>
    <row r="1657" spans="1:55">
      <c r="A1657" s="205"/>
      <c r="D1657" s="8"/>
      <c r="E1657" s="8"/>
      <c r="F1657" s="8"/>
      <c r="G1657" s="8"/>
      <c r="H1657" s="8"/>
      <c r="I1657" s="8"/>
      <c r="J1657" s="8"/>
      <c r="K1657" s="9"/>
      <c r="L1657" s="8"/>
      <c r="M1657" s="8"/>
      <c r="N1657" s="8"/>
      <c r="O1657" s="8"/>
      <c r="P1657" s="8"/>
      <c r="Q1657" s="8"/>
      <c r="R1657" s="9"/>
      <c r="S1657" s="8"/>
      <c r="U1657" s="68"/>
      <c r="V1657" s="68"/>
      <c r="W1657" s="68"/>
      <c r="X1657" s="68"/>
      <c r="Y1657" s="68"/>
      <c r="Z1657" s="68"/>
      <c r="AA1657" s="68"/>
      <c r="AB1657" s="68"/>
      <c r="AC1657" s="68"/>
      <c r="AD1657" s="68"/>
      <c r="AE1657" s="68"/>
      <c r="AF1657" s="3"/>
      <c r="AG1657" s="3"/>
      <c r="AH1657" s="3"/>
      <c r="AI1657" s="3"/>
      <c r="AL1657" s="3"/>
      <c r="AM1657" s="3"/>
      <c r="AN1657" s="3"/>
      <c r="AO1657" s="3"/>
      <c r="AP1657" s="3"/>
      <c r="AR1657" s="3"/>
      <c r="AW1657" s="3"/>
      <c r="AX1657" s="3"/>
      <c r="AY1657" s="3"/>
      <c r="AZ1657" s="3"/>
      <c r="BA1657" s="3"/>
      <c r="BB1657" s="3"/>
      <c r="BC1657" s="3"/>
    </row>
    <row r="1658" spans="1:55">
      <c r="A1658" s="205"/>
      <c r="D1658" s="8"/>
      <c r="E1658" s="8"/>
      <c r="F1658" s="8"/>
      <c r="G1658" s="8"/>
      <c r="H1658" s="8"/>
      <c r="I1658" s="8"/>
      <c r="J1658" s="8"/>
      <c r="K1658" s="9"/>
      <c r="L1658" s="8"/>
      <c r="M1658" s="8"/>
      <c r="N1658" s="8"/>
      <c r="O1658" s="8"/>
      <c r="P1658" s="8"/>
      <c r="Q1658" s="8"/>
      <c r="R1658" s="9"/>
      <c r="S1658" s="8"/>
      <c r="U1658" s="68"/>
      <c r="V1658" s="68"/>
      <c r="W1658" s="68"/>
      <c r="X1658" s="68"/>
      <c r="Y1658" s="68"/>
      <c r="Z1658" s="68"/>
      <c r="AA1658" s="68"/>
      <c r="AB1658" s="68"/>
      <c r="AC1658" s="68"/>
      <c r="AD1658" s="68"/>
      <c r="AE1658" s="68"/>
      <c r="AF1658" s="3"/>
      <c r="AG1658" s="3"/>
      <c r="AH1658" s="3"/>
      <c r="AI1658" s="3"/>
      <c r="AL1658" s="3"/>
      <c r="AM1658" s="3"/>
      <c r="AN1658" s="3"/>
      <c r="AO1658" s="3"/>
      <c r="AP1658" s="3"/>
      <c r="AR1658" s="3"/>
      <c r="AW1658" s="3"/>
      <c r="AX1658" s="3"/>
      <c r="AY1658" s="3"/>
      <c r="AZ1658" s="3"/>
      <c r="BA1658" s="3"/>
      <c r="BB1658" s="3"/>
      <c r="BC1658" s="3"/>
    </row>
    <row r="1659" spans="1:55">
      <c r="A1659" s="205"/>
      <c r="D1659" s="8"/>
      <c r="E1659" s="8"/>
      <c r="F1659" s="8"/>
      <c r="G1659" s="8"/>
      <c r="H1659" s="8"/>
      <c r="I1659" s="8"/>
      <c r="J1659" s="8"/>
      <c r="K1659" s="9"/>
      <c r="L1659" s="8"/>
      <c r="M1659" s="8"/>
      <c r="N1659" s="8"/>
      <c r="O1659" s="8"/>
      <c r="P1659" s="8"/>
      <c r="Q1659" s="8"/>
      <c r="R1659" s="9"/>
      <c r="S1659" s="8"/>
      <c r="U1659" s="68"/>
      <c r="V1659" s="68"/>
      <c r="W1659" s="68"/>
      <c r="X1659" s="68"/>
      <c r="Y1659" s="68"/>
      <c r="Z1659" s="68"/>
      <c r="AA1659" s="68"/>
      <c r="AB1659" s="68"/>
      <c r="AC1659" s="68"/>
      <c r="AD1659" s="68"/>
      <c r="AE1659" s="68"/>
      <c r="AF1659" s="3"/>
      <c r="AG1659" s="3"/>
      <c r="AH1659" s="3"/>
      <c r="AI1659" s="3"/>
      <c r="AL1659" s="3"/>
      <c r="AM1659" s="3"/>
      <c r="AN1659" s="3"/>
      <c r="AO1659" s="3"/>
      <c r="AP1659" s="3"/>
      <c r="AR1659" s="3"/>
      <c r="AW1659" s="3"/>
      <c r="AX1659" s="3"/>
      <c r="AY1659" s="3"/>
      <c r="AZ1659" s="3"/>
      <c r="BA1659" s="3"/>
      <c r="BB1659" s="3"/>
      <c r="BC1659" s="3"/>
    </row>
    <row r="1660" spans="1:55">
      <c r="A1660" s="205"/>
      <c r="D1660" s="8"/>
      <c r="E1660" s="8"/>
      <c r="F1660" s="8"/>
      <c r="G1660" s="8"/>
      <c r="H1660" s="8"/>
      <c r="I1660" s="8"/>
      <c r="J1660" s="8"/>
      <c r="K1660" s="9"/>
      <c r="L1660" s="8"/>
      <c r="M1660" s="8"/>
      <c r="N1660" s="8"/>
      <c r="O1660" s="8"/>
      <c r="P1660" s="8"/>
      <c r="Q1660" s="8"/>
      <c r="R1660" s="9"/>
      <c r="S1660" s="8"/>
      <c r="U1660" s="68"/>
      <c r="V1660" s="68"/>
      <c r="W1660" s="68"/>
      <c r="X1660" s="68"/>
      <c r="Y1660" s="68"/>
      <c r="Z1660" s="68"/>
      <c r="AA1660" s="68"/>
      <c r="AB1660" s="68"/>
      <c r="AC1660" s="68"/>
      <c r="AD1660" s="68"/>
      <c r="AE1660" s="68"/>
      <c r="AF1660" s="3"/>
      <c r="AG1660" s="3"/>
      <c r="AH1660" s="3"/>
      <c r="AI1660" s="3"/>
      <c r="AL1660" s="3"/>
      <c r="AM1660" s="3"/>
      <c r="AN1660" s="3"/>
      <c r="AO1660" s="3"/>
      <c r="AP1660" s="3"/>
      <c r="AR1660" s="3"/>
      <c r="AW1660" s="3"/>
      <c r="AX1660" s="3"/>
      <c r="AY1660" s="3"/>
      <c r="AZ1660" s="3"/>
      <c r="BA1660" s="3"/>
      <c r="BB1660" s="3"/>
      <c r="BC1660" s="3"/>
    </row>
    <row r="1661" spans="1:55">
      <c r="A1661" s="205"/>
      <c r="D1661" s="8"/>
      <c r="E1661" s="8"/>
      <c r="F1661" s="8"/>
      <c r="G1661" s="8"/>
      <c r="H1661" s="8"/>
      <c r="I1661" s="8"/>
      <c r="J1661" s="8"/>
      <c r="K1661" s="9"/>
      <c r="L1661" s="8"/>
      <c r="M1661" s="8"/>
      <c r="N1661" s="8"/>
      <c r="O1661" s="8"/>
      <c r="P1661" s="8"/>
      <c r="Q1661" s="8"/>
      <c r="R1661" s="9"/>
      <c r="S1661" s="8"/>
      <c r="U1661" s="68"/>
      <c r="V1661" s="68"/>
      <c r="W1661" s="68"/>
      <c r="X1661" s="68"/>
      <c r="Y1661" s="68"/>
      <c r="Z1661" s="68"/>
      <c r="AA1661" s="68"/>
      <c r="AB1661" s="68"/>
      <c r="AC1661" s="68"/>
      <c r="AD1661" s="68"/>
      <c r="AE1661" s="68"/>
      <c r="AF1661" s="3"/>
      <c r="AG1661" s="3"/>
      <c r="AH1661" s="3"/>
      <c r="AI1661" s="3"/>
      <c r="AL1661" s="3"/>
      <c r="AM1661" s="3"/>
      <c r="AN1661" s="3"/>
      <c r="AO1661" s="3"/>
      <c r="AP1661" s="3"/>
      <c r="AR1661" s="3"/>
      <c r="AW1661" s="3"/>
      <c r="AX1661" s="3"/>
      <c r="AY1661" s="3"/>
      <c r="AZ1661" s="3"/>
      <c r="BA1661" s="3"/>
      <c r="BB1661" s="3"/>
      <c r="BC1661" s="3"/>
    </row>
    <row r="1662" spans="1:55">
      <c r="A1662" s="205"/>
      <c r="D1662" s="8"/>
      <c r="E1662" s="8"/>
      <c r="F1662" s="8"/>
      <c r="G1662" s="8"/>
      <c r="H1662" s="8"/>
      <c r="I1662" s="8"/>
      <c r="J1662" s="8"/>
      <c r="K1662" s="9"/>
      <c r="L1662" s="8"/>
      <c r="M1662" s="8"/>
      <c r="N1662" s="8"/>
      <c r="O1662" s="8"/>
      <c r="P1662" s="8"/>
      <c r="Q1662" s="8"/>
      <c r="R1662" s="9"/>
      <c r="S1662" s="8"/>
      <c r="U1662" s="68"/>
      <c r="V1662" s="68"/>
      <c r="W1662" s="68"/>
      <c r="X1662" s="68"/>
      <c r="Y1662" s="68"/>
      <c r="Z1662" s="68"/>
      <c r="AA1662" s="68"/>
      <c r="AB1662" s="68"/>
      <c r="AC1662" s="68"/>
      <c r="AD1662" s="68"/>
      <c r="AE1662" s="68"/>
      <c r="AF1662" s="3"/>
      <c r="AG1662" s="3"/>
      <c r="AH1662" s="3"/>
      <c r="AI1662" s="3"/>
      <c r="AL1662" s="3"/>
      <c r="AM1662" s="3"/>
      <c r="AN1662" s="3"/>
      <c r="AO1662" s="3"/>
      <c r="AP1662" s="3"/>
      <c r="AR1662" s="3"/>
      <c r="AW1662" s="3"/>
      <c r="AX1662" s="3"/>
      <c r="AY1662" s="3"/>
      <c r="AZ1662" s="3"/>
      <c r="BA1662" s="3"/>
      <c r="BB1662" s="3"/>
      <c r="BC1662" s="3"/>
    </row>
    <row r="1663" spans="1:55">
      <c r="A1663" s="205"/>
      <c r="D1663" s="8"/>
      <c r="E1663" s="8"/>
      <c r="F1663" s="8"/>
      <c r="G1663" s="8"/>
      <c r="H1663" s="8"/>
      <c r="I1663" s="8"/>
      <c r="J1663" s="8"/>
      <c r="K1663" s="9"/>
      <c r="L1663" s="8"/>
      <c r="M1663" s="8"/>
      <c r="N1663" s="8"/>
      <c r="O1663" s="8"/>
      <c r="P1663" s="8"/>
      <c r="Q1663" s="8"/>
      <c r="R1663" s="9"/>
      <c r="S1663" s="8"/>
      <c r="U1663" s="68"/>
      <c r="V1663" s="68"/>
      <c r="W1663" s="68"/>
      <c r="X1663" s="68"/>
      <c r="Y1663" s="68"/>
      <c r="Z1663" s="68"/>
      <c r="AA1663" s="68"/>
      <c r="AB1663" s="68"/>
      <c r="AC1663" s="68"/>
      <c r="AD1663" s="68"/>
      <c r="AE1663" s="68"/>
      <c r="AF1663" s="3"/>
      <c r="AG1663" s="3"/>
      <c r="AH1663" s="3"/>
      <c r="AI1663" s="3"/>
      <c r="AL1663" s="3"/>
      <c r="AM1663" s="3"/>
      <c r="AN1663" s="3"/>
      <c r="AO1663" s="3"/>
      <c r="AP1663" s="3"/>
      <c r="AR1663" s="3"/>
      <c r="AW1663" s="3"/>
      <c r="AX1663" s="3"/>
      <c r="AY1663" s="3"/>
      <c r="AZ1663" s="3"/>
      <c r="BA1663" s="3"/>
      <c r="BB1663" s="3"/>
      <c r="BC1663" s="3"/>
    </row>
    <row r="1664" spans="1:55">
      <c r="A1664" s="205"/>
      <c r="D1664" s="8"/>
      <c r="E1664" s="8"/>
      <c r="F1664" s="8"/>
      <c r="G1664" s="8"/>
      <c r="H1664" s="8"/>
      <c r="I1664" s="8"/>
      <c r="J1664" s="8"/>
      <c r="K1664" s="9"/>
      <c r="L1664" s="8"/>
      <c r="M1664" s="8"/>
      <c r="N1664" s="8"/>
      <c r="O1664" s="8"/>
      <c r="P1664" s="8"/>
      <c r="Q1664" s="8"/>
      <c r="R1664" s="9"/>
      <c r="S1664" s="8"/>
      <c r="U1664" s="68"/>
      <c r="V1664" s="68"/>
      <c r="W1664" s="68"/>
      <c r="X1664" s="68"/>
      <c r="Y1664" s="68"/>
      <c r="Z1664" s="68"/>
      <c r="AA1664" s="68"/>
      <c r="AB1664" s="68"/>
      <c r="AC1664" s="68"/>
      <c r="AD1664" s="68"/>
      <c r="AE1664" s="68"/>
      <c r="AF1664" s="3"/>
      <c r="AG1664" s="3"/>
      <c r="AH1664" s="3"/>
      <c r="AI1664" s="3"/>
      <c r="AL1664" s="3"/>
      <c r="AM1664" s="3"/>
      <c r="AN1664" s="3"/>
      <c r="AO1664" s="3"/>
      <c r="AP1664" s="3"/>
      <c r="AR1664" s="3"/>
      <c r="AW1664" s="3"/>
      <c r="AX1664" s="3"/>
      <c r="AY1664" s="3"/>
      <c r="AZ1664" s="3"/>
      <c r="BA1664" s="3"/>
      <c r="BB1664" s="3"/>
      <c r="BC1664" s="3"/>
    </row>
    <row r="1665" spans="1:55">
      <c r="A1665" s="205"/>
      <c r="D1665" s="8"/>
      <c r="E1665" s="8"/>
      <c r="F1665" s="8"/>
      <c r="G1665" s="8"/>
      <c r="H1665" s="8"/>
      <c r="I1665" s="8"/>
      <c r="J1665" s="8"/>
      <c r="K1665" s="9"/>
      <c r="L1665" s="8"/>
      <c r="M1665" s="8"/>
      <c r="N1665" s="8"/>
      <c r="O1665" s="8"/>
      <c r="P1665" s="8"/>
      <c r="Q1665" s="8"/>
      <c r="R1665" s="9"/>
      <c r="S1665" s="8"/>
      <c r="U1665" s="68"/>
      <c r="V1665" s="68"/>
      <c r="W1665" s="68"/>
      <c r="X1665" s="68"/>
      <c r="Y1665" s="68"/>
      <c r="Z1665" s="68"/>
      <c r="AA1665" s="68"/>
      <c r="AB1665" s="68"/>
      <c r="AC1665" s="68"/>
      <c r="AD1665" s="68"/>
      <c r="AE1665" s="68"/>
      <c r="AF1665" s="3"/>
      <c r="AG1665" s="3"/>
      <c r="AH1665" s="3"/>
      <c r="AI1665" s="3"/>
      <c r="AL1665" s="3"/>
      <c r="AM1665" s="3"/>
      <c r="AN1665" s="3"/>
      <c r="AO1665" s="3"/>
      <c r="AP1665" s="3"/>
      <c r="AR1665" s="3"/>
      <c r="AW1665" s="3"/>
      <c r="AX1665" s="3"/>
      <c r="AY1665" s="3"/>
      <c r="AZ1665" s="3"/>
      <c r="BA1665" s="3"/>
      <c r="BB1665" s="3"/>
      <c r="BC1665" s="3"/>
    </row>
    <row r="1666" spans="1:55">
      <c r="A1666" s="205"/>
      <c r="D1666" s="8"/>
      <c r="E1666" s="8"/>
      <c r="F1666" s="8"/>
      <c r="G1666" s="8"/>
      <c r="H1666" s="8"/>
      <c r="I1666" s="8"/>
      <c r="J1666" s="8"/>
      <c r="K1666" s="9"/>
      <c r="L1666" s="8"/>
      <c r="M1666" s="8"/>
      <c r="N1666" s="8"/>
      <c r="O1666" s="8"/>
      <c r="P1666" s="8"/>
      <c r="Q1666" s="8"/>
      <c r="R1666" s="9"/>
      <c r="S1666" s="8"/>
      <c r="U1666" s="68"/>
      <c r="V1666" s="68"/>
      <c r="W1666" s="68"/>
      <c r="X1666" s="68"/>
      <c r="Y1666" s="68"/>
      <c r="Z1666" s="68"/>
      <c r="AA1666" s="68"/>
      <c r="AB1666" s="68"/>
      <c r="AC1666" s="68"/>
      <c r="AD1666" s="68"/>
      <c r="AE1666" s="68"/>
      <c r="AF1666" s="3"/>
      <c r="AG1666" s="3"/>
      <c r="AH1666" s="3"/>
      <c r="AI1666" s="3"/>
      <c r="AL1666" s="3"/>
      <c r="AM1666" s="3"/>
      <c r="AN1666" s="3"/>
      <c r="AO1666" s="3"/>
      <c r="AP1666" s="3"/>
      <c r="AR1666" s="3"/>
      <c r="AW1666" s="3"/>
      <c r="AX1666" s="3"/>
      <c r="AY1666" s="3"/>
      <c r="AZ1666" s="3"/>
      <c r="BA1666" s="3"/>
      <c r="BB1666" s="3"/>
      <c r="BC1666" s="3"/>
    </row>
    <row r="1667" spans="1:55">
      <c r="A1667" s="205"/>
      <c r="D1667" s="8"/>
      <c r="E1667" s="8"/>
      <c r="F1667" s="8"/>
      <c r="G1667" s="8"/>
      <c r="H1667" s="8"/>
      <c r="I1667" s="8"/>
      <c r="J1667" s="8"/>
      <c r="K1667" s="9"/>
      <c r="L1667" s="8"/>
      <c r="M1667" s="8"/>
      <c r="N1667" s="8"/>
      <c r="O1667" s="8"/>
      <c r="P1667" s="8"/>
      <c r="Q1667" s="8"/>
      <c r="R1667" s="9"/>
      <c r="S1667" s="8"/>
      <c r="U1667" s="68"/>
      <c r="V1667" s="68"/>
      <c r="W1667" s="68"/>
      <c r="X1667" s="68"/>
      <c r="Y1667" s="68"/>
      <c r="Z1667" s="68"/>
      <c r="AA1667" s="68"/>
      <c r="AB1667" s="68"/>
      <c r="AC1667" s="68"/>
      <c r="AD1667" s="68"/>
      <c r="AE1667" s="68"/>
      <c r="AF1667" s="3"/>
      <c r="AG1667" s="3"/>
      <c r="AH1667" s="3"/>
      <c r="AI1667" s="3"/>
      <c r="AL1667" s="3"/>
      <c r="AM1667" s="3"/>
      <c r="AN1667" s="3"/>
      <c r="AO1667" s="3"/>
      <c r="AP1667" s="3"/>
      <c r="AR1667" s="3"/>
      <c r="AW1667" s="3"/>
      <c r="AX1667" s="3"/>
      <c r="AY1667" s="3"/>
      <c r="AZ1667" s="3"/>
      <c r="BA1667" s="3"/>
      <c r="BB1667" s="3"/>
      <c r="BC1667" s="3"/>
    </row>
    <row r="1668" spans="1:55">
      <c r="A1668" s="205"/>
      <c r="D1668" s="8"/>
      <c r="E1668" s="8"/>
      <c r="F1668" s="8"/>
      <c r="G1668" s="8"/>
      <c r="H1668" s="8"/>
      <c r="I1668" s="8"/>
      <c r="J1668" s="8"/>
      <c r="K1668" s="9"/>
      <c r="L1668" s="8"/>
      <c r="M1668" s="8"/>
      <c r="N1668" s="8"/>
      <c r="O1668" s="8"/>
      <c r="P1668" s="8"/>
      <c r="Q1668" s="8"/>
      <c r="R1668" s="9"/>
      <c r="S1668" s="8"/>
      <c r="U1668" s="68"/>
      <c r="V1668" s="68"/>
      <c r="W1668" s="68"/>
      <c r="X1668" s="68"/>
      <c r="Y1668" s="68"/>
      <c r="Z1668" s="68"/>
      <c r="AA1668" s="68"/>
      <c r="AB1668" s="68"/>
      <c r="AC1668" s="68"/>
      <c r="AD1668" s="68"/>
      <c r="AE1668" s="68"/>
      <c r="AF1668" s="3"/>
      <c r="AG1668" s="3"/>
      <c r="AH1668" s="3"/>
      <c r="AI1668" s="3"/>
      <c r="AL1668" s="3"/>
      <c r="AM1668" s="3"/>
      <c r="AN1668" s="3"/>
      <c r="AO1668" s="3"/>
      <c r="AP1668" s="3"/>
      <c r="AR1668" s="3"/>
      <c r="AW1668" s="3"/>
      <c r="AX1668" s="3"/>
      <c r="AY1668" s="3"/>
      <c r="AZ1668" s="3"/>
      <c r="BA1668" s="3"/>
      <c r="BB1668" s="3"/>
      <c r="BC1668" s="3"/>
    </row>
    <row r="1669" spans="1:55">
      <c r="A1669" s="205"/>
      <c r="D1669" s="8"/>
      <c r="E1669" s="8"/>
      <c r="F1669" s="8"/>
      <c r="G1669" s="8"/>
      <c r="H1669" s="8"/>
      <c r="I1669" s="8"/>
      <c r="J1669" s="8"/>
      <c r="K1669" s="9"/>
      <c r="L1669" s="8"/>
      <c r="M1669" s="8"/>
      <c r="N1669" s="8"/>
      <c r="O1669" s="8"/>
      <c r="P1669" s="8"/>
      <c r="Q1669" s="8"/>
      <c r="R1669" s="9"/>
      <c r="S1669" s="8"/>
      <c r="U1669" s="68"/>
      <c r="V1669" s="68"/>
      <c r="W1669" s="68"/>
      <c r="X1669" s="68"/>
      <c r="Y1669" s="68"/>
      <c r="Z1669" s="68"/>
      <c r="AA1669" s="68"/>
      <c r="AB1669" s="68"/>
      <c r="AC1669" s="68"/>
      <c r="AD1669" s="68"/>
      <c r="AE1669" s="68"/>
      <c r="AF1669" s="3"/>
      <c r="AG1669" s="3"/>
      <c r="AH1669" s="3"/>
      <c r="AI1669" s="3"/>
      <c r="AL1669" s="3"/>
      <c r="AM1669" s="3"/>
      <c r="AN1669" s="3"/>
      <c r="AO1669" s="3"/>
      <c r="AP1669" s="3"/>
      <c r="AR1669" s="3"/>
      <c r="AW1669" s="3"/>
      <c r="AX1669" s="3"/>
      <c r="AY1669" s="3"/>
      <c r="AZ1669" s="3"/>
      <c r="BA1669" s="3"/>
      <c r="BB1669" s="3"/>
      <c r="BC1669" s="3"/>
    </row>
    <row r="1670" spans="1:55">
      <c r="A1670" s="205"/>
      <c r="D1670" s="8"/>
      <c r="E1670" s="8"/>
      <c r="F1670" s="8"/>
      <c r="G1670" s="8"/>
      <c r="H1670" s="8"/>
      <c r="I1670" s="8"/>
      <c r="J1670" s="8"/>
      <c r="K1670" s="9"/>
      <c r="L1670" s="8"/>
      <c r="M1670" s="8"/>
      <c r="N1670" s="8"/>
      <c r="O1670" s="8"/>
      <c r="P1670" s="8"/>
      <c r="Q1670" s="8"/>
      <c r="R1670" s="9"/>
      <c r="S1670" s="8"/>
      <c r="U1670" s="68"/>
      <c r="V1670" s="68"/>
      <c r="W1670" s="68"/>
      <c r="X1670" s="68"/>
      <c r="Y1670" s="68"/>
      <c r="Z1670" s="68"/>
      <c r="AA1670" s="68"/>
      <c r="AB1670" s="68"/>
      <c r="AC1670" s="68"/>
      <c r="AD1670" s="68"/>
      <c r="AE1670" s="68"/>
      <c r="AF1670" s="3"/>
      <c r="AG1670" s="3"/>
      <c r="AH1670" s="3"/>
      <c r="AI1670" s="3"/>
      <c r="AL1670" s="3"/>
      <c r="AM1670" s="3"/>
      <c r="AN1670" s="3"/>
      <c r="AO1670" s="3"/>
      <c r="AP1670" s="3"/>
      <c r="AR1670" s="3"/>
      <c r="AW1670" s="3"/>
      <c r="AX1670" s="3"/>
      <c r="AY1670" s="3"/>
      <c r="AZ1670" s="3"/>
      <c r="BA1670" s="3"/>
      <c r="BB1670" s="3"/>
      <c r="BC1670" s="3"/>
    </row>
    <row r="1671" spans="1:55">
      <c r="A1671" s="205"/>
      <c r="D1671" s="8"/>
      <c r="E1671" s="8"/>
      <c r="F1671" s="8"/>
      <c r="G1671" s="8"/>
      <c r="H1671" s="8"/>
      <c r="I1671" s="8"/>
      <c r="J1671" s="8"/>
      <c r="K1671" s="9"/>
      <c r="L1671" s="8"/>
      <c r="M1671" s="8"/>
      <c r="N1671" s="8"/>
      <c r="O1671" s="8"/>
      <c r="P1671" s="8"/>
      <c r="Q1671" s="8"/>
      <c r="R1671" s="9"/>
      <c r="S1671" s="8"/>
      <c r="U1671" s="68"/>
      <c r="V1671" s="68"/>
      <c r="W1671" s="68"/>
      <c r="X1671" s="68"/>
      <c r="Y1671" s="68"/>
      <c r="Z1671" s="68"/>
      <c r="AA1671" s="68"/>
      <c r="AB1671" s="68"/>
      <c r="AC1671" s="68"/>
      <c r="AD1671" s="68"/>
      <c r="AE1671" s="68"/>
      <c r="AF1671" s="3"/>
      <c r="AG1671" s="3"/>
      <c r="AH1671" s="3"/>
      <c r="AI1671" s="3"/>
      <c r="AL1671" s="3"/>
      <c r="AM1671" s="3"/>
      <c r="AN1671" s="3"/>
      <c r="AO1671" s="3"/>
      <c r="AP1671" s="3"/>
      <c r="AR1671" s="3"/>
      <c r="AW1671" s="3"/>
      <c r="AX1671" s="3"/>
      <c r="AY1671" s="3"/>
      <c r="AZ1671" s="3"/>
      <c r="BA1671" s="3"/>
      <c r="BB1671" s="3"/>
      <c r="BC1671" s="3"/>
    </row>
    <row r="1672" spans="1:55">
      <c r="A1672" s="205"/>
      <c r="D1672" s="8"/>
      <c r="E1672" s="8"/>
      <c r="F1672" s="8"/>
      <c r="G1672" s="8"/>
      <c r="H1672" s="8"/>
      <c r="I1672" s="8"/>
      <c r="J1672" s="8"/>
      <c r="K1672" s="9"/>
      <c r="L1672" s="8"/>
      <c r="M1672" s="8"/>
      <c r="N1672" s="8"/>
      <c r="O1672" s="8"/>
      <c r="P1672" s="8"/>
      <c r="Q1672" s="8"/>
      <c r="R1672" s="9"/>
      <c r="S1672" s="8"/>
      <c r="U1672" s="68"/>
      <c r="V1672" s="68"/>
      <c r="W1672" s="68"/>
      <c r="X1672" s="68"/>
      <c r="Y1672" s="68"/>
      <c r="Z1672" s="68"/>
      <c r="AA1672" s="68"/>
      <c r="AB1672" s="68"/>
      <c r="AC1672" s="68"/>
      <c r="AD1672" s="68"/>
      <c r="AE1672" s="68"/>
      <c r="AF1672" s="3"/>
      <c r="AG1672" s="3"/>
      <c r="AH1672" s="3"/>
      <c r="AI1672" s="3"/>
      <c r="AL1672" s="3"/>
      <c r="AM1672" s="3"/>
      <c r="AN1672" s="3"/>
      <c r="AO1672" s="3"/>
      <c r="AP1672" s="3"/>
      <c r="AR1672" s="3"/>
      <c r="AW1672" s="3"/>
      <c r="AX1672" s="3"/>
      <c r="AY1672" s="3"/>
      <c r="AZ1672" s="3"/>
      <c r="BA1672" s="3"/>
      <c r="BB1672" s="3"/>
      <c r="BC1672" s="3"/>
    </row>
    <row r="1673" spans="1:55">
      <c r="A1673" s="205"/>
      <c r="D1673" s="8"/>
      <c r="E1673" s="8"/>
      <c r="F1673" s="8"/>
      <c r="G1673" s="8"/>
      <c r="H1673" s="8"/>
      <c r="I1673" s="8"/>
      <c r="J1673" s="8"/>
      <c r="K1673" s="9"/>
      <c r="L1673" s="8"/>
      <c r="M1673" s="8"/>
      <c r="N1673" s="8"/>
      <c r="O1673" s="8"/>
      <c r="P1673" s="8"/>
      <c r="Q1673" s="8"/>
      <c r="R1673" s="9"/>
      <c r="S1673" s="8"/>
      <c r="U1673" s="68"/>
      <c r="V1673" s="68"/>
      <c r="W1673" s="68"/>
      <c r="X1673" s="68"/>
      <c r="Y1673" s="68"/>
      <c r="Z1673" s="68"/>
      <c r="AA1673" s="68"/>
      <c r="AB1673" s="68"/>
      <c r="AC1673" s="68"/>
      <c r="AD1673" s="68"/>
      <c r="AE1673" s="68"/>
      <c r="AF1673" s="3"/>
      <c r="AG1673" s="3"/>
      <c r="AH1673" s="3"/>
      <c r="AI1673" s="3"/>
      <c r="AL1673" s="3"/>
      <c r="AM1673" s="3"/>
      <c r="AN1673" s="3"/>
      <c r="AO1673" s="3"/>
      <c r="AP1673" s="3"/>
      <c r="AR1673" s="3"/>
      <c r="AW1673" s="3"/>
      <c r="AX1673" s="3"/>
      <c r="AY1673" s="3"/>
      <c r="AZ1673" s="3"/>
      <c r="BA1673" s="3"/>
      <c r="BB1673" s="3"/>
      <c r="BC1673" s="3"/>
    </row>
    <row r="1674" spans="1:55">
      <c r="A1674" s="205"/>
      <c r="D1674" s="8"/>
      <c r="E1674" s="8"/>
      <c r="F1674" s="8"/>
      <c r="G1674" s="8"/>
      <c r="H1674" s="8"/>
      <c r="I1674" s="8"/>
      <c r="J1674" s="8"/>
      <c r="K1674" s="9"/>
      <c r="L1674" s="8"/>
      <c r="M1674" s="8"/>
      <c r="N1674" s="8"/>
      <c r="O1674" s="8"/>
      <c r="P1674" s="8"/>
      <c r="Q1674" s="8"/>
      <c r="R1674" s="9"/>
      <c r="S1674" s="8"/>
      <c r="U1674" s="68"/>
      <c r="V1674" s="68"/>
      <c r="W1674" s="68"/>
      <c r="X1674" s="68"/>
      <c r="Y1674" s="68"/>
      <c r="Z1674" s="68"/>
      <c r="AA1674" s="68"/>
      <c r="AB1674" s="68"/>
      <c r="AC1674" s="68"/>
      <c r="AD1674" s="68"/>
      <c r="AE1674" s="68"/>
      <c r="AF1674" s="3"/>
      <c r="AG1674" s="3"/>
      <c r="AH1674" s="3"/>
      <c r="AI1674" s="3"/>
      <c r="AL1674" s="3"/>
      <c r="AM1674" s="3"/>
      <c r="AN1674" s="3"/>
      <c r="AO1674" s="3"/>
      <c r="AP1674" s="3"/>
      <c r="AR1674" s="3"/>
      <c r="AW1674" s="3"/>
      <c r="AX1674" s="3"/>
      <c r="AY1674" s="3"/>
      <c r="AZ1674" s="3"/>
      <c r="BA1674" s="3"/>
      <c r="BB1674" s="3"/>
      <c r="BC1674" s="3"/>
    </row>
    <row r="1675" spans="1:55">
      <c r="A1675" s="205"/>
      <c r="D1675" s="8"/>
      <c r="E1675" s="8"/>
      <c r="F1675" s="8"/>
      <c r="G1675" s="8"/>
      <c r="H1675" s="8"/>
      <c r="I1675" s="8"/>
      <c r="J1675" s="8"/>
      <c r="K1675" s="9"/>
      <c r="L1675" s="8"/>
      <c r="M1675" s="8"/>
      <c r="N1675" s="8"/>
      <c r="O1675" s="8"/>
      <c r="P1675" s="8"/>
      <c r="Q1675" s="8"/>
      <c r="R1675" s="9"/>
      <c r="S1675" s="8"/>
      <c r="U1675" s="68"/>
      <c r="V1675" s="68"/>
      <c r="W1675" s="68"/>
      <c r="X1675" s="68"/>
      <c r="Y1675" s="68"/>
      <c r="Z1675" s="68"/>
      <c r="AA1675" s="68"/>
      <c r="AB1675" s="68"/>
      <c r="AC1675" s="68"/>
      <c r="AD1675" s="68"/>
      <c r="AE1675" s="68"/>
      <c r="AF1675" s="3"/>
      <c r="AG1675" s="3"/>
      <c r="AH1675" s="3"/>
      <c r="AI1675" s="3"/>
      <c r="AL1675" s="3"/>
      <c r="AM1675" s="3"/>
      <c r="AN1675" s="3"/>
      <c r="AO1675" s="3"/>
      <c r="AP1675" s="3"/>
      <c r="AR1675" s="3"/>
      <c r="AW1675" s="3"/>
      <c r="AX1675" s="3"/>
      <c r="AY1675" s="3"/>
      <c r="AZ1675" s="3"/>
      <c r="BA1675" s="3"/>
      <c r="BB1675" s="3"/>
      <c r="BC1675" s="3"/>
    </row>
    <row r="1676" spans="1:55">
      <c r="A1676" s="205"/>
      <c r="D1676" s="8"/>
      <c r="E1676" s="8"/>
      <c r="F1676" s="8"/>
      <c r="G1676" s="8"/>
      <c r="H1676" s="8"/>
      <c r="I1676" s="8"/>
      <c r="J1676" s="8"/>
      <c r="K1676" s="9"/>
      <c r="L1676" s="8"/>
      <c r="M1676" s="8"/>
      <c r="N1676" s="8"/>
      <c r="O1676" s="8"/>
      <c r="P1676" s="8"/>
      <c r="Q1676" s="8"/>
      <c r="R1676" s="9"/>
      <c r="S1676" s="8"/>
      <c r="U1676" s="68"/>
      <c r="V1676" s="68"/>
      <c r="W1676" s="68"/>
      <c r="X1676" s="68"/>
      <c r="Y1676" s="68"/>
      <c r="Z1676" s="68"/>
      <c r="AA1676" s="68"/>
      <c r="AB1676" s="68"/>
      <c r="AC1676" s="68"/>
      <c r="AD1676" s="68"/>
      <c r="AE1676" s="68"/>
      <c r="AF1676" s="3"/>
      <c r="AG1676" s="3"/>
      <c r="AH1676" s="3"/>
      <c r="AI1676" s="3"/>
      <c r="AL1676" s="3"/>
      <c r="AM1676" s="3"/>
      <c r="AN1676" s="3"/>
      <c r="AO1676" s="3"/>
      <c r="AP1676" s="3"/>
      <c r="AR1676" s="3"/>
      <c r="AW1676" s="3"/>
      <c r="AX1676" s="3"/>
      <c r="AY1676" s="3"/>
      <c r="AZ1676" s="3"/>
      <c r="BA1676" s="3"/>
      <c r="BB1676" s="3"/>
      <c r="BC1676" s="3"/>
    </row>
    <row r="1677" spans="1:55">
      <c r="A1677" s="205"/>
      <c r="D1677" s="8"/>
      <c r="E1677" s="8"/>
      <c r="F1677" s="8"/>
      <c r="G1677" s="8"/>
      <c r="H1677" s="8"/>
      <c r="I1677" s="8"/>
      <c r="J1677" s="8"/>
      <c r="K1677" s="9"/>
      <c r="L1677" s="8"/>
      <c r="M1677" s="8"/>
      <c r="N1677" s="8"/>
      <c r="O1677" s="8"/>
      <c r="P1677" s="8"/>
      <c r="Q1677" s="8"/>
      <c r="R1677" s="9"/>
      <c r="S1677" s="8"/>
      <c r="U1677" s="68"/>
      <c r="V1677" s="68"/>
      <c r="W1677" s="68"/>
      <c r="X1677" s="68"/>
      <c r="Y1677" s="68"/>
      <c r="Z1677" s="68"/>
      <c r="AA1677" s="68"/>
      <c r="AB1677" s="68"/>
      <c r="AC1677" s="68"/>
      <c r="AD1677" s="68"/>
      <c r="AE1677" s="68"/>
      <c r="AF1677" s="3"/>
      <c r="AG1677" s="3"/>
      <c r="AH1677" s="3"/>
      <c r="AI1677" s="3"/>
      <c r="AL1677" s="3"/>
      <c r="AM1677" s="3"/>
      <c r="AN1677" s="3"/>
      <c r="AO1677" s="3"/>
      <c r="AP1677" s="3"/>
      <c r="AR1677" s="3"/>
      <c r="AW1677" s="3"/>
      <c r="AX1677" s="3"/>
      <c r="AY1677" s="3"/>
      <c r="AZ1677" s="3"/>
      <c r="BA1677" s="3"/>
      <c r="BB1677" s="3"/>
      <c r="BC1677" s="3"/>
    </row>
    <row r="1678" spans="1:55">
      <c r="A1678" s="205"/>
      <c r="D1678" s="8"/>
      <c r="E1678" s="8"/>
      <c r="F1678" s="8"/>
      <c r="G1678" s="8"/>
      <c r="H1678" s="8"/>
      <c r="I1678" s="8"/>
      <c r="J1678" s="8"/>
      <c r="K1678" s="9"/>
      <c r="L1678" s="8"/>
      <c r="M1678" s="8"/>
      <c r="N1678" s="8"/>
      <c r="O1678" s="8"/>
      <c r="P1678" s="8"/>
      <c r="Q1678" s="8"/>
      <c r="R1678" s="9"/>
      <c r="S1678" s="8"/>
      <c r="U1678" s="68"/>
      <c r="V1678" s="68"/>
      <c r="W1678" s="68"/>
      <c r="X1678" s="68"/>
      <c r="Y1678" s="68"/>
      <c r="Z1678" s="68"/>
      <c r="AA1678" s="68"/>
      <c r="AB1678" s="68"/>
      <c r="AC1678" s="68"/>
      <c r="AD1678" s="68"/>
      <c r="AE1678" s="68"/>
      <c r="AF1678" s="3"/>
      <c r="AG1678" s="3"/>
      <c r="AH1678" s="3"/>
      <c r="AI1678" s="3"/>
      <c r="AL1678" s="3"/>
      <c r="AM1678" s="3"/>
      <c r="AN1678" s="3"/>
      <c r="AO1678" s="3"/>
      <c r="AP1678" s="3"/>
      <c r="AR1678" s="3"/>
      <c r="AW1678" s="3"/>
      <c r="AX1678" s="3"/>
      <c r="AY1678" s="3"/>
      <c r="AZ1678" s="3"/>
      <c r="BA1678" s="3"/>
      <c r="BB1678" s="3"/>
      <c r="BC1678" s="3"/>
    </row>
    <row r="1679" spans="1:55">
      <c r="A1679" s="205"/>
      <c r="D1679" s="8"/>
      <c r="E1679" s="8"/>
      <c r="F1679" s="8"/>
      <c r="G1679" s="8"/>
      <c r="H1679" s="8"/>
      <c r="I1679" s="8"/>
      <c r="J1679" s="8"/>
      <c r="K1679" s="9"/>
      <c r="L1679" s="8"/>
      <c r="M1679" s="8"/>
      <c r="N1679" s="8"/>
      <c r="O1679" s="8"/>
      <c r="P1679" s="8"/>
      <c r="Q1679" s="8"/>
      <c r="R1679" s="9"/>
      <c r="S1679" s="8"/>
      <c r="U1679" s="68"/>
      <c r="V1679" s="68"/>
      <c r="W1679" s="68"/>
      <c r="X1679" s="68"/>
      <c r="Y1679" s="68"/>
      <c r="Z1679" s="68"/>
      <c r="AA1679" s="68"/>
      <c r="AB1679" s="68"/>
      <c r="AC1679" s="68"/>
      <c r="AD1679" s="68"/>
      <c r="AE1679" s="68"/>
      <c r="AF1679" s="3"/>
      <c r="AG1679" s="3"/>
      <c r="AH1679" s="3"/>
      <c r="AI1679" s="3"/>
      <c r="AL1679" s="3"/>
      <c r="AM1679" s="3"/>
      <c r="AN1679" s="3"/>
      <c r="AO1679" s="3"/>
      <c r="AP1679" s="3"/>
      <c r="AR1679" s="3"/>
      <c r="AW1679" s="3"/>
      <c r="AX1679" s="3"/>
      <c r="AY1679" s="3"/>
      <c r="AZ1679" s="3"/>
      <c r="BA1679" s="3"/>
      <c r="BB1679" s="3"/>
      <c r="BC1679" s="3"/>
    </row>
    <row r="1680" spans="1:55">
      <c r="A1680" s="205"/>
      <c r="D1680" s="8"/>
      <c r="E1680" s="8"/>
      <c r="F1680" s="8"/>
      <c r="G1680" s="8"/>
      <c r="H1680" s="8"/>
      <c r="I1680" s="8"/>
      <c r="J1680" s="8"/>
      <c r="K1680" s="9"/>
      <c r="L1680" s="8"/>
      <c r="M1680" s="8"/>
      <c r="N1680" s="8"/>
      <c r="O1680" s="8"/>
      <c r="P1680" s="8"/>
      <c r="Q1680" s="8"/>
      <c r="R1680" s="9"/>
      <c r="S1680" s="8"/>
      <c r="U1680" s="68"/>
      <c r="V1680" s="68"/>
      <c r="W1680" s="68"/>
      <c r="X1680" s="68"/>
      <c r="Y1680" s="68"/>
      <c r="Z1680" s="68"/>
      <c r="AA1680" s="68"/>
      <c r="AB1680" s="68"/>
      <c r="AC1680" s="68"/>
      <c r="AD1680" s="68"/>
      <c r="AE1680" s="68"/>
      <c r="AF1680" s="3"/>
      <c r="AG1680" s="3"/>
      <c r="AH1680" s="3"/>
      <c r="AI1680" s="3"/>
      <c r="AL1680" s="3"/>
      <c r="AM1680" s="3"/>
      <c r="AN1680" s="3"/>
      <c r="AO1680" s="3"/>
      <c r="AP1680" s="3"/>
      <c r="AR1680" s="3"/>
      <c r="AW1680" s="3"/>
      <c r="AX1680" s="3"/>
      <c r="AY1680" s="3"/>
      <c r="AZ1680" s="3"/>
      <c r="BA1680" s="3"/>
      <c r="BB1680" s="3"/>
      <c r="BC1680" s="3"/>
    </row>
    <row r="1681" spans="1:55">
      <c r="A1681" s="205"/>
      <c r="D1681" s="8"/>
      <c r="E1681" s="8"/>
      <c r="F1681" s="8"/>
      <c r="G1681" s="8"/>
      <c r="H1681" s="8"/>
      <c r="I1681" s="8"/>
      <c r="J1681" s="8"/>
      <c r="K1681" s="9"/>
      <c r="L1681" s="8"/>
      <c r="M1681" s="8"/>
      <c r="N1681" s="8"/>
      <c r="O1681" s="8"/>
      <c r="P1681" s="8"/>
      <c r="Q1681" s="8"/>
      <c r="R1681" s="9"/>
      <c r="S1681" s="8"/>
      <c r="U1681" s="68"/>
      <c r="V1681" s="68"/>
      <c r="W1681" s="68"/>
      <c r="X1681" s="68"/>
      <c r="Y1681" s="68"/>
      <c r="Z1681" s="68"/>
      <c r="AA1681" s="68"/>
      <c r="AB1681" s="68"/>
      <c r="AC1681" s="68"/>
      <c r="AD1681" s="68"/>
      <c r="AE1681" s="68"/>
      <c r="AF1681" s="3"/>
      <c r="AG1681" s="3"/>
      <c r="AH1681" s="3"/>
      <c r="AI1681" s="3"/>
      <c r="AL1681" s="3"/>
      <c r="AM1681" s="3"/>
      <c r="AN1681" s="3"/>
      <c r="AO1681" s="3"/>
      <c r="AP1681" s="3"/>
      <c r="AR1681" s="3"/>
      <c r="AW1681" s="3"/>
      <c r="AX1681" s="3"/>
      <c r="AY1681" s="3"/>
      <c r="AZ1681" s="3"/>
      <c r="BA1681" s="3"/>
      <c r="BB1681" s="3"/>
      <c r="BC1681" s="3"/>
    </row>
    <row r="1682" spans="1:55">
      <c r="A1682" s="205"/>
      <c r="D1682" s="8"/>
      <c r="E1682" s="8"/>
      <c r="F1682" s="8"/>
      <c r="G1682" s="8"/>
      <c r="H1682" s="8"/>
      <c r="I1682" s="8"/>
      <c r="J1682" s="8"/>
      <c r="K1682" s="9"/>
      <c r="L1682" s="8"/>
      <c r="M1682" s="8"/>
      <c r="N1682" s="8"/>
      <c r="O1682" s="8"/>
      <c r="P1682" s="8"/>
      <c r="Q1682" s="8"/>
      <c r="R1682" s="9"/>
      <c r="S1682" s="8"/>
      <c r="U1682" s="68"/>
      <c r="V1682" s="68"/>
      <c r="W1682" s="68"/>
      <c r="X1682" s="68"/>
      <c r="Y1682" s="68"/>
      <c r="Z1682" s="68"/>
      <c r="AA1682" s="68"/>
      <c r="AB1682" s="68"/>
      <c r="AC1682" s="68"/>
      <c r="AD1682" s="68"/>
      <c r="AE1682" s="68"/>
      <c r="AF1682" s="3"/>
      <c r="AG1682" s="3"/>
      <c r="AH1682" s="3"/>
      <c r="AI1682" s="3"/>
      <c r="AL1682" s="3"/>
      <c r="AM1682" s="3"/>
      <c r="AN1682" s="3"/>
      <c r="AO1682" s="3"/>
      <c r="AP1682" s="3"/>
      <c r="AR1682" s="3"/>
      <c r="AW1682" s="3"/>
      <c r="AX1682" s="3"/>
      <c r="AY1682" s="3"/>
      <c r="AZ1682" s="3"/>
      <c r="BA1682" s="3"/>
      <c r="BB1682" s="3"/>
      <c r="BC1682" s="3"/>
    </row>
    <row r="1683" spans="1:55">
      <c r="A1683" s="205"/>
      <c r="D1683" s="8"/>
      <c r="E1683" s="8"/>
      <c r="F1683" s="8"/>
      <c r="G1683" s="8"/>
      <c r="H1683" s="8"/>
      <c r="I1683" s="8"/>
      <c r="J1683" s="8"/>
      <c r="K1683" s="9"/>
      <c r="L1683" s="8"/>
      <c r="M1683" s="8"/>
      <c r="N1683" s="8"/>
      <c r="O1683" s="8"/>
      <c r="P1683" s="8"/>
      <c r="Q1683" s="8"/>
      <c r="R1683" s="9"/>
      <c r="S1683" s="8"/>
      <c r="U1683" s="68"/>
      <c r="V1683" s="68"/>
      <c r="W1683" s="68"/>
      <c r="X1683" s="68"/>
      <c r="Y1683" s="68"/>
      <c r="Z1683" s="68"/>
      <c r="AA1683" s="68"/>
      <c r="AB1683" s="68"/>
      <c r="AC1683" s="68"/>
      <c r="AD1683" s="68"/>
      <c r="AE1683" s="68"/>
      <c r="AF1683" s="3"/>
      <c r="AG1683" s="3"/>
      <c r="AH1683" s="3"/>
      <c r="AI1683" s="3"/>
      <c r="AL1683" s="3"/>
      <c r="AM1683" s="3"/>
      <c r="AN1683" s="3"/>
      <c r="AO1683" s="3"/>
      <c r="AP1683" s="3"/>
      <c r="AR1683" s="3"/>
      <c r="AW1683" s="3"/>
      <c r="AX1683" s="3"/>
      <c r="AY1683" s="3"/>
      <c r="AZ1683" s="3"/>
      <c r="BA1683" s="3"/>
      <c r="BB1683" s="3"/>
      <c r="BC1683" s="3"/>
    </row>
    <row r="1684" spans="1:55">
      <c r="A1684" s="205"/>
      <c r="D1684" s="8"/>
      <c r="E1684" s="8"/>
      <c r="F1684" s="8"/>
      <c r="G1684" s="8"/>
      <c r="H1684" s="8"/>
      <c r="I1684" s="8"/>
      <c r="J1684" s="8"/>
      <c r="K1684" s="9"/>
      <c r="L1684" s="8"/>
      <c r="M1684" s="8"/>
      <c r="N1684" s="8"/>
      <c r="O1684" s="8"/>
      <c r="P1684" s="8"/>
      <c r="Q1684" s="8"/>
      <c r="R1684" s="9"/>
      <c r="S1684" s="8"/>
      <c r="U1684" s="68"/>
      <c r="V1684" s="68"/>
      <c r="W1684" s="68"/>
      <c r="X1684" s="68"/>
      <c r="Y1684" s="68"/>
      <c r="Z1684" s="68"/>
      <c r="AA1684" s="68"/>
      <c r="AB1684" s="68"/>
      <c r="AC1684" s="68"/>
      <c r="AD1684" s="68"/>
      <c r="AE1684" s="68"/>
      <c r="AF1684" s="3"/>
      <c r="AG1684" s="3"/>
      <c r="AH1684" s="3"/>
      <c r="AI1684" s="3"/>
      <c r="AL1684" s="3"/>
      <c r="AM1684" s="3"/>
      <c r="AN1684" s="3"/>
      <c r="AO1684" s="3"/>
      <c r="AP1684" s="3"/>
      <c r="AR1684" s="3"/>
      <c r="AW1684" s="3"/>
      <c r="AX1684" s="3"/>
      <c r="AY1684" s="3"/>
      <c r="AZ1684" s="3"/>
      <c r="BA1684" s="3"/>
      <c r="BB1684" s="3"/>
      <c r="BC1684" s="3"/>
    </row>
    <row r="1685" spans="1:55">
      <c r="A1685" s="205"/>
      <c r="D1685" s="8"/>
      <c r="E1685" s="8"/>
      <c r="F1685" s="8"/>
      <c r="G1685" s="8"/>
      <c r="H1685" s="8"/>
      <c r="I1685" s="8"/>
      <c r="J1685" s="8"/>
      <c r="K1685" s="9"/>
      <c r="L1685" s="8"/>
      <c r="M1685" s="8"/>
      <c r="N1685" s="8"/>
      <c r="O1685" s="8"/>
      <c r="P1685" s="8"/>
      <c r="Q1685" s="8"/>
      <c r="R1685" s="9"/>
      <c r="S1685" s="8"/>
      <c r="U1685" s="68"/>
      <c r="V1685" s="68"/>
      <c r="W1685" s="68"/>
      <c r="X1685" s="68"/>
      <c r="Y1685" s="68"/>
      <c r="Z1685" s="68"/>
      <c r="AA1685" s="68"/>
      <c r="AB1685" s="68"/>
      <c r="AC1685" s="68"/>
      <c r="AD1685" s="68"/>
      <c r="AE1685" s="68"/>
      <c r="AF1685" s="3"/>
      <c r="AG1685" s="3"/>
      <c r="AH1685" s="3"/>
      <c r="AI1685" s="3"/>
      <c r="AL1685" s="3"/>
      <c r="AM1685" s="3"/>
      <c r="AN1685" s="3"/>
      <c r="AO1685" s="3"/>
      <c r="AP1685" s="3"/>
      <c r="AR1685" s="3"/>
      <c r="AW1685" s="3"/>
      <c r="AX1685" s="3"/>
      <c r="AY1685" s="3"/>
      <c r="AZ1685" s="3"/>
      <c r="BA1685" s="3"/>
      <c r="BB1685" s="3"/>
      <c r="BC1685" s="3"/>
    </row>
    <row r="1686" spans="1:55">
      <c r="A1686" s="205"/>
      <c r="D1686" s="8"/>
      <c r="E1686" s="8"/>
      <c r="F1686" s="8"/>
      <c r="G1686" s="8"/>
      <c r="H1686" s="8"/>
      <c r="I1686" s="8"/>
      <c r="J1686" s="8"/>
      <c r="K1686" s="9"/>
      <c r="L1686" s="8"/>
      <c r="M1686" s="8"/>
      <c r="N1686" s="8"/>
      <c r="O1686" s="8"/>
      <c r="P1686" s="8"/>
      <c r="Q1686" s="8"/>
      <c r="R1686" s="9"/>
      <c r="S1686" s="8"/>
      <c r="U1686" s="68"/>
      <c r="V1686" s="68"/>
      <c r="W1686" s="68"/>
      <c r="X1686" s="68"/>
      <c r="Y1686" s="68"/>
      <c r="Z1686" s="68"/>
      <c r="AA1686" s="68"/>
      <c r="AB1686" s="68"/>
      <c r="AC1686" s="68"/>
      <c r="AD1686" s="68"/>
      <c r="AE1686" s="68"/>
      <c r="AF1686" s="3"/>
      <c r="AG1686" s="3"/>
      <c r="AH1686" s="3"/>
      <c r="AI1686" s="3"/>
      <c r="AL1686" s="3"/>
      <c r="AM1686" s="3"/>
      <c r="AN1686" s="3"/>
      <c r="AO1686" s="3"/>
      <c r="AP1686" s="3"/>
      <c r="AR1686" s="3"/>
      <c r="AW1686" s="3"/>
      <c r="AX1686" s="3"/>
      <c r="AY1686" s="3"/>
      <c r="AZ1686" s="3"/>
      <c r="BA1686" s="3"/>
      <c r="BB1686" s="3"/>
      <c r="BC1686" s="3"/>
    </row>
    <row r="1687" spans="1:55">
      <c r="A1687" s="205"/>
      <c r="D1687" s="8"/>
      <c r="E1687" s="8"/>
      <c r="F1687" s="8"/>
      <c r="G1687" s="8"/>
      <c r="H1687" s="8"/>
      <c r="I1687" s="8"/>
      <c r="J1687" s="8"/>
      <c r="K1687" s="9"/>
      <c r="L1687" s="8"/>
      <c r="M1687" s="8"/>
      <c r="N1687" s="8"/>
      <c r="O1687" s="8"/>
      <c r="P1687" s="8"/>
      <c r="Q1687" s="8"/>
      <c r="R1687" s="9"/>
      <c r="S1687" s="8"/>
      <c r="U1687" s="68"/>
      <c r="V1687" s="68"/>
      <c r="W1687" s="68"/>
      <c r="X1687" s="68"/>
      <c r="Y1687" s="68"/>
      <c r="Z1687" s="68"/>
      <c r="AA1687" s="68"/>
      <c r="AB1687" s="68"/>
      <c r="AC1687" s="68"/>
      <c r="AD1687" s="68"/>
      <c r="AE1687" s="68"/>
      <c r="AF1687" s="3"/>
      <c r="AG1687" s="3"/>
      <c r="AH1687" s="3"/>
      <c r="AI1687" s="3"/>
      <c r="AL1687" s="3"/>
      <c r="AM1687" s="3"/>
      <c r="AN1687" s="3"/>
      <c r="AO1687" s="3"/>
      <c r="AP1687" s="3"/>
      <c r="AR1687" s="3"/>
      <c r="AW1687" s="3"/>
      <c r="AX1687" s="3"/>
      <c r="AY1687" s="3"/>
      <c r="AZ1687" s="3"/>
      <c r="BA1687" s="3"/>
      <c r="BB1687" s="3"/>
      <c r="BC1687" s="3"/>
    </row>
    <row r="1688" spans="1:55">
      <c r="A1688" s="205"/>
      <c r="D1688" s="8"/>
      <c r="E1688" s="8"/>
      <c r="F1688" s="8"/>
      <c r="G1688" s="8"/>
      <c r="H1688" s="8"/>
      <c r="I1688" s="8"/>
      <c r="J1688" s="8"/>
      <c r="K1688" s="9"/>
      <c r="L1688" s="8"/>
      <c r="M1688" s="8"/>
      <c r="N1688" s="8"/>
      <c r="O1688" s="8"/>
      <c r="P1688" s="8"/>
      <c r="Q1688" s="8"/>
      <c r="R1688" s="9"/>
      <c r="S1688" s="8"/>
      <c r="U1688" s="68"/>
      <c r="V1688" s="68"/>
      <c r="W1688" s="68"/>
      <c r="X1688" s="68"/>
      <c r="Y1688" s="68"/>
      <c r="Z1688" s="68"/>
      <c r="AA1688" s="68"/>
      <c r="AB1688" s="68"/>
      <c r="AC1688" s="68"/>
      <c r="AD1688" s="68"/>
      <c r="AE1688" s="68"/>
      <c r="AF1688" s="3"/>
      <c r="AG1688" s="3"/>
      <c r="AH1688" s="3"/>
      <c r="AI1688" s="3"/>
      <c r="AL1688" s="3"/>
      <c r="AM1688" s="3"/>
      <c r="AN1688" s="3"/>
      <c r="AO1688" s="3"/>
      <c r="AP1688" s="3"/>
      <c r="AR1688" s="3"/>
      <c r="AW1688" s="3"/>
      <c r="AX1688" s="3"/>
      <c r="AY1688" s="3"/>
      <c r="AZ1688" s="3"/>
      <c r="BA1688" s="3"/>
      <c r="BB1688" s="3"/>
      <c r="BC1688" s="3"/>
    </row>
    <row r="1689" spans="1:55">
      <c r="A1689" s="205"/>
      <c r="D1689" s="8"/>
      <c r="E1689" s="8"/>
      <c r="F1689" s="8"/>
      <c r="G1689" s="8"/>
      <c r="H1689" s="8"/>
      <c r="I1689" s="8"/>
      <c r="J1689" s="8"/>
      <c r="K1689" s="9"/>
      <c r="L1689" s="8"/>
      <c r="M1689" s="8"/>
      <c r="N1689" s="8"/>
      <c r="O1689" s="8"/>
      <c r="P1689" s="8"/>
      <c r="Q1689" s="8"/>
      <c r="R1689" s="9"/>
      <c r="S1689" s="8"/>
      <c r="U1689" s="68"/>
      <c r="V1689" s="68"/>
      <c r="W1689" s="68"/>
      <c r="X1689" s="68"/>
      <c r="Y1689" s="68"/>
      <c r="Z1689" s="68"/>
      <c r="AA1689" s="68"/>
      <c r="AB1689" s="68"/>
      <c r="AC1689" s="68"/>
      <c r="AD1689" s="68"/>
      <c r="AE1689" s="68"/>
      <c r="AF1689" s="3"/>
      <c r="AG1689" s="3"/>
      <c r="AH1689" s="3"/>
      <c r="AI1689" s="3"/>
      <c r="AL1689" s="3"/>
      <c r="AM1689" s="3"/>
      <c r="AN1689" s="3"/>
      <c r="AO1689" s="3"/>
      <c r="AP1689" s="3"/>
      <c r="AR1689" s="3"/>
      <c r="AW1689" s="3"/>
      <c r="AX1689" s="3"/>
      <c r="AY1689" s="3"/>
      <c r="AZ1689" s="3"/>
      <c r="BA1689" s="3"/>
      <c r="BB1689" s="3"/>
      <c r="BC1689" s="3"/>
    </row>
    <row r="1690" spans="1:55">
      <c r="A1690" s="205"/>
      <c r="D1690" s="8"/>
      <c r="E1690" s="8"/>
      <c r="F1690" s="8"/>
      <c r="G1690" s="8"/>
      <c r="H1690" s="8"/>
      <c r="I1690" s="8"/>
      <c r="J1690" s="8"/>
      <c r="K1690" s="9"/>
      <c r="L1690" s="8"/>
      <c r="M1690" s="8"/>
      <c r="N1690" s="8"/>
      <c r="O1690" s="8"/>
      <c r="P1690" s="8"/>
      <c r="Q1690" s="8"/>
      <c r="R1690" s="9"/>
      <c r="S1690" s="8"/>
      <c r="U1690" s="68"/>
      <c r="V1690" s="68"/>
      <c r="W1690" s="68"/>
      <c r="X1690" s="68"/>
      <c r="Y1690" s="68"/>
      <c r="Z1690" s="68"/>
      <c r="AA1690" s="68"/>
      <c r="AB1690" s="68"/>
      <c r="AC1690" s="68"/>
      <c r="AD1690" s="68"/>
      <c r="AE1690" s="68"/>
      <c r="AF1690" s="3"/>
      <c r="AG1690" s="3"/>
      <c r="AH1690" s="3"/>
      <c r="AI1690" s="3"/>
      <c r="AL1690" s="3"/>
      <c r="AM1690" s="3"/>
      <c r="AN1690" s="3"/>
      <c r="AO1690" s="3"/>
      <c r="AP1690" s="3"/>
      <c r="AR1690" s="3"/>
      <c r="AW1690" s="3"/>
      <c r="AX1690" s="3"/>
      <c r="AY1690" s="3"/>
      <c r="AZ1690" s="3"/>
      <c r="BA1690" s="3"/>
      <c r="BB1690" s="3"/>
      <c r="BC1690" s="3"/>
    </row>
    <row r="1691" spans="1:55">
      <c r="A1691" s="205"/>
      <c r="D1691" s="8"/>
      <c r="E1691" s="8"/>
      <c r="F1691" s="8"/>
      <c r="G1691" s="8"/>
      <c r="H1691" s="8"/>
      <c r="I1691" s="8"/>
      <c r="J1691" s="8"/>
      <c r="K1691" s="9"/>
      <c r="L1691" s="8"/>
      <c r="M1691" s="8"/>
      <c r="N1691" s="8"/>
      <c r="O1691" s="8"/>
      <c r="P1691" s="8"/>
      <c r="Q1691" s="8"/>
      <c r="R1691" s="9"/>
      <c r="S1691" s="8"/>
      <c r="U1691" s="68"/>
      <c r="V1691" s="68"/>
      <c r="W1691" s="68"/>
      <c r="X1691" s="68"/>
      <c r="Y1691" s="68"/>
      <c r="Z1691" s="68"/>
      <c r="AA1691" s="68"/>
      <c r="AB1691" s="68"/>
      <c r="AC1691" s="68"/>
      <c r="AD1691" s="68"/>
      <c r="AE1691" s="68"/>
      <c r="AF1691" s="3"/>
      <c r="AG1691" s="3"/>
      <c r="AH1691" s="3"/>
      <c r="AI1691" s="3"/>
      <c r="AL1691" s="3"/>
      <c r="AM1691" s="3"/>
      <c r="AN1691" s="3"/>
      <c r="AO1691" s="3"/>
      <c r="AP1691" s="3"/>
      <c r="AR1691" s="3"/>
      <c r="AW1691" s="3"/>
      <c r="AX1691" s="3"/>
      <c r="AY1691" s="3"/>
      <c r="AZ1691" s="3"/>
      <c r="BA1691" s="3"/>
      <c r="BB1691" s="3"/>
      <c r="BC1691" s="3"/>
    </row>
    <row r="1692" spans="1:55">
      <c r="A1692" s="205"/>
      <c r="D1692" s="8"/>
      <c r="E1692" s="8"/>
      <c r="F1692" s="8"/>
      <c r="G1692" s="8"/>
      <c r="H1692" s="8"/>
      <c r="I1692" s="8"/>
      <c r="J1692" s="8"/>
      <c r="K1692" s="9"/>
      <c r="L1692" s="8"/>
      <c r="M1692" s="8"/>
      <c r="N1692" s="8"/>
      <c r="O1692" s="8"/>
      <c r="P1692" s="8"/>
      <c r="Q1692" s="8"/>
      <c r="R1692" s="9"/>
      <c r="S1692" s="8"/>
      <c r="U1692" s="68"/>
      <c r="V1692" s="68"/>
      <c r="W1692" s="68"/>
      <c r="X1692" s="68"/>
      <c r="Y1692" s="68"/>
      <c r="Z1692" s="68"/>
      <c r="AA1692" s="68"/>
      <c r="AB1692" s="68"/>
      <c r="AC1692" s="68"/>
      <c r="AD1692" s="68"/>
      <c r="AE1692" s="68"/>
      <c r="AF1692" s="3"/>
      <c r="AG1692" s="3"/>
      <c r="AH1692" s="3"/>
      <c r="AI1692" s="3"/>
      <c r="AL1692" s="3"/>
      <c r="AM1692" s="3"/>
      <c r="AN1692" s="3"/>
      <c r="AO1692" s="3"/>
      <c r="AP1692" s="3"/>
      <c r="AR1692" s="3"/>
      <c r="AW1692" s="3"/>
      <c r="AX1692" s="3"/>
      <c r="AY1692" s="3"/>
      <c r="AZ1692" s="3"/>
      <c r="BA1692" s="3"/>
      <c r="BB1692" s="3"/>
      <c r="BC1692" s="3"/>
    </row>
    <row r="1693" spans="1:55">
      <c r="A1693" s="205"/>
      <c r="D1693" s="8"/>
      <c r="E1693" s="8"/>
      <c r="F1693" s="8"/>
      <c r="G1693" s="8"/>
      <c r="H1693" s="8"/>
      <c r="I1693" s="8"/>
      <c r="J1693" s="8"/>
      <c r="K1693" s="9"/>
      <c r="L1693" s="8"/>
      <c r="M1693" s="8"/>
      <c r="N1693" s="8"/>
      <c r="O1693" s="8"/>
      <c r="P1693" s="8"/>
      <c r="Q1693" s="8"/>
      <c r="R1693" s="9"/>
      <c r="S1693" s="8"/>
      <c r="U1693" s="68"/>
      <c r="V1693" s="68"/>
      <c r="W1693" s="68"/>
      <c r="X1693" s="68"/>
      <c r="Y1693" s="68"/>
      <c r="Z1693" s="68"/>
      <c r="AA1693" s="68"/>
      <c r="AB1693" s="68"/>
      <c r="AC1693" s="68"/>
      <c r="AD1693" s="68"/>
      <c r="AE1693" s="68"/>
      <c r="AF1693" s="3"/>
      <c r="AG1693" s="3"/>
      <c r="AH1693" s="3"/>
      <c r="AI1693" s="3"/>
      <c r="AL1693" s="3"/>
      <c r="AM1693" s="3"/>
      <c r="AN1693" s="3"/>
      <c r="AO1693" s="3"/>
      <c r="AP1693" s="3"/>
      <c r="AR1693" s="3"/>
      <c r="AW1693" s="3"/>
      <c r="AX1693" s="3"/>
      <c r="AY1693" s="3"/>
      <c r="AZ1693" s="3"/>
      <c r="BA1693" s="3"/>
      <c r="BB1693" s="3"/>
      <c r="BC1693" s="3"/>
    </row>
    <row r="1694" spans="1:55">
      <c r="A1694" s="205"/>
      <c r="D1694" s="8"/>
      <c r="E1694" s="8"/>
      <c r="F1694" s="8"/>
      <c r="G1694" s="8"/>
      <c r="H1694" s="8"/>
      <c r="I1694" s="8"/>
      <c r="J1694" s="8"/>
      <c r="K1694" s="9"/>
      <c r="L1694" s="8"/>
      <c r="M1694" s="8"/>
      <c r="N1694" s="8"/>
      <c r="O1694" s="8"/>
      <c r="P1694" s="8"/>
      <c r="Q1694" s="8"/>
      <c r="R1694" s="9"/>
      <c r="S1694" s="8"/>
      <c r="U1694" s="68"/>
      <c r="V1694" s="68"/>
      <c r="W1694" s="68"/>
      <c r="X1694" s="68"/>
      <c r="Y1694" s="68"/>
      <c r="Z1694" s="68"/>
      <c r="AA1694" s="68"/>
      <c r="AB1694" s="68"/>
      <c r="AC1694" s="68"/>
      <c r="AD1694" s="68"/>
      <c r="AE1694" s="68"/>
      <c r="AF1694" s="3"/>
      <c r="AG1694" s="3"/>
      <c r="AH1694" s="3"/>
      <c r="AI1694" s="3"/>
      <c r="AL1694" s="3"/>
      <c r="AM1694" s="3"/>
      <c r="AN1694" s="3"/>
      <c r="AO1694" s="3"/>
      <c r="AP1694" s="3"/>
      <c r="AR1694" s="3"/>
      <c r="AW1694" s="3"/>
      <c r="AX1694" s="3"/>
      <c r="AY1694" s="3"/>
      <c r="AZ1694" s="3"/>
      <c r="BA1694" s="3"/>
      <c r="BB1694" s="3"/>
      <c r="BC1694" s="3"/>
    </row>
    <row r="1695" spans="1:55">
      <c r="A1695" s="205"/>
      <c r="D1695" s="8"/>
      <c r="E1695" s="8"/>
      <c r="F1695" s="8"/>
      <c r="G1695" s="8"/>
      <c r="H1695" s="8"/>
      <c r="I1695" s="8"/>
      <c r="J1695" s="8"/>
      <c r="K1695" s="9"/>
      <c r="L1695" s="8"/>
      <c r="M1695" s="8"/>
      <c r="N1695" s="8"/>
      <c r="O1695" s="8"/>
      <c r="P1695" s="8"/>
      <c r="Q1695" s="8"/>
      <c r="R1695" s="9"/>
      <c r="S1695" s="8"/>
      <c r="U1695" s="68"/>
      <c r="V1695" s="68"/>
      <c r="W1695" s="68"/>
      <c r="X1695" s="68"/>
      <c r="Y1695" s="68"/>
      <c r="Z1695" s="68"/>
      <c r="AA1695" s="68"/>
      <c r="AB1695" s="68"/>
      <c r="AC1695" s="68"/>
      <c r="AD1695" s="68"/>
      <c r="AE1695" s="68"/>
      <c r="AF1695" s="3"/>
      <c r="AG1695" s="3"/>
      <c r="AH1695" s="3"/>
      <c r="AI1695" s="3"/>
      <c r="AL1695" s="3"/>
      <c r="AM1695" s="3"/>
      <c r="AN1695" s="3"/>
      <c r="AO1695" s="3"/>
      <c r="AP1695" s="3"/>
      <c r="AR1695" s="3"/>
      <c r="AW1695" s="3"/>
      <c r="AX1695" s="3"/>
      <c r="AY1695" s="3"/>
      <c r="AZ1695" s="3"/>
      <c r="BA1695" s="3"/>
      <c r="BB1695" s="3"/>
      <c r="BC1695" s="3"/>
    </row>
    <row r="1696" spans="1:55">
      <c r="A1696" s="205"/>
      <c r="D1696" s="8"/>
      <c r="E1696" s="8"/>
      <c r="F1696" s="8"/>
      <c r="G1696" s="8"/>
      <c r="H1696" s="8"/>
      <c r="I1696" s="8"/>
      <c r="J1696" s="8"/>
      <c r="K1696" s="9"/>
      <c r="L1696" s="8"/>
      <c r="M1696" s="8"/>
      <c r="N1696" s="8"/>
      <c r="O1696" s="8"/>
      <c r="P1696" s="8"/>
      <c r="Q1696" s="8"/>
      <c r="R1696" s="9"/>
      <c r="S1696" s="8"/>
      <c r="U1696" s="68"/>
      <c r="V1696" s="68"/>
      <c r="W1696" s="68"/>
      <c r="X1696" s="68"/>
      <c r="Y1696" s="68"/>
      <c r="Z1696" s="68"/>
      <c r="AA1696" s="68"/>
      <c r="AB1696" s="68"/>
      <c r="AC1696" s="68"/>
      <c r="AD1696" s="68"/>
      <c r="AE1696" s="68"/>
      <c r="AF1696" s="3"/>
      <c r="AG1696" s="3"/>
      <c r="AH1696" s="3"/>
      <c r="AI1696" s="3"/>
      <c r="AL1696" s="3"/>
      <c r="AM1696" s="3"/>
      <c r="AN1696" s="3"/>
      <c r="AO1696" s="3"/>
      <c r="AP1696" s="3"/>
      <c r="AR1696" s="3"/>
      <c r="AW1696" s="3"/>
      <c r="AX1696" s="3"/>
      <c r="AY1696" s="3"/>
      <c r="AZ1696" s="3"/>
      <c r="BA1696" s="3"/>
      <c r="BB1696" s="3"/>
      <c r="BC1696" s="3"/>
    </row>
    <row r="1697" spans="1:55">
      <c r="A1697" s="205"/>
      <c r="D1697" s="8"/>
      <c r="E1697" s="8"/>
      <c r="F1697" s="8"/>
      <c r="G1697" s="8"/>
      <c r="H1697" s="8"/>
      <c r="I1697" s="8"/>
      <c r="J1697" s="8"/>
      <c r="K1697" s="9"/>
      <c r="L1697" s="8"/>
      <c r="M1697" s="8"/>
      <c r="N1697" s="8"/>
      <c r="O1697" s="8"/>
      <c r="P1697" s="8"/>
      <c r="Q1697" s="8"/>
      <c r="R1697" s="9"/>
      <c r="S1697" s="8"/>
      <c r="U1697" s="68"/>
      <c r="V1697" s="68"/>
      <c r="W1697" s="68"/>
      <c r="X1697" s="68"/>
      <c r="Y1697" s="68"/>
      <c r="Z1697" s="68"/>
      <c r="AA1697" s="68"/>
      <c r="AB1697" s="68"/>
      <c r="AC1697" s="68"/>
      <c r="AD1697" s="68"/>
      <c r="AE1697" s="68"/>
      <c r="AF1697" s="3"/>
      <c r="AG1697" s="3"/>
      <c r="AH1697" s="3"/>
      <c r="AI1697" s="3"/>
      <c r="AL1697" s="3"/>
      <c r="AM1697" s="3"/>
      <c r="AN1697" s="3"/>
      <c r="AO1697" s="3"/>
      <c r="AP1697" s="3"/>
      <c r="AR1697" s="3"/>
      <c r="AW1697" s="3"/>
      <c r="AX1697" s="3"/>
      <c r="AY1697" s="3"/>
      <c r="AZ1697" s="3"/>
      <c r="BA1697" s="3"/>
      <c r="BB1697" s="3"/>
      <c r="BC1697" s="3"/>
    </row>
    <row r="1698" spans="1:55">
      <c r="A1698" s="205"/>
      <c r="D1698" s="8"/>
      <c r="E1698" s="8"/>
      <c r="F1698" s="8"/>
      <c r="G1698" s="8"/>
      <c r="H1698" s="8"/>
      <c r="I1698" s="8"/>
      <c r="J1698" s="8"/>
      <c r="K1698" s="9"/>
      <c r="L1698" s="8"/>
      <c r="M1698" s="8"/>
      <c r="N1698" s="8"/>
      <c r="O1698" s="8"/>
      <c r="P1698" s="8"/>
      <c r="Q1698" s="8"/>
      <c r="R1698" s="9"/>
      <c r="S1698" s="8"/>
      <c r="U1698" s="68"/>
      <c r="V1698" s="68"/>
      <c r="W1698" s="68"/>
      <c r="X1698" s="68"/>
      <c r="Y1698" s="68"/>
      <c r="Z1698" s="68"/>
      <c r="AA1698" s="68"/>
      <c r="AB1698" s="68"/>
      <c r="AC1698" s="68"/>
      <c r="AD1698" s="68"/>
      <c r="AE1698" s="68"/>
      <c r="AF1698" s="3"/>
      <c r="AG1698" s="3"/>
      <c r="AH1698" s="3"/>
      <c r="AI1698" s="3"/>
      <c r="AL1698" s="3"/>
      <c r="AM1698" s="3"/>
      <c r="AN1698" s="3"/>
      <c r="AO1698" s="3"/>
      <c r="AP1698" s="3"/>
      <c r="AR1698" s="3"/>
      <c r="AW1698" s="3"/>
      <c r="AX1698" s="3"/>
      <c r="AY1698" s="3"/>
      <c r="AZ1698" s="3"/>
      <c r="BA1698" s="3"/>
      <c r="BB1698" s="3"/>
      <c r="BC1698" s="3"/>
    </row>
    <row r="1699" spans="1:55">
      <c r="A1699" s="205"/>
      <c r="D1699" s="8"/>
      <c r="E1699" s="8"/>
      <c r="F1699" s="8"/>
      <c r="G1699" s="8"/>
      <c r="H1699" s="8"/>
      <c r="I1699" s="8"/>
      <c r="J1699" s="8"/>
      <c r="K1699" s="9"/>
      <c r="L1699" s="8"/>
      <c r="M1699" s="8"/>
      <c r="N1699" s="8"/>
      <c r="O1699" s="8"/>
      <c r="P1699" s="8"/>
      <c r="Q1699" s="8"/>
      <c r="R1699" s="9"/>
      <c r="S1699" s="8"/>
      <c r="U1699" s="68"/>
      <c r="V1699" s="68"/>
      <c r="W1699" s="68"/>
      <c r="X1699" s="68"/>
      <c r="Y1699" s="68"/>
      <c r="Z1699" s="68"/>
      <c r="AA1699" s="68"/>
      <c r="AB1699" s="68"/>
      <c r="AC1699" s="68"/>
      <c r="AD1699" s="68"/>
      <c r="AE1699" s="68"/>
      <c r="AF1699" s="3"/>
      <c r="AG1699" s="3"/>
      <c r="AH1699" s="3"/>
      <c r="AI1699" s="3"/>
      <c r="AL1699" s="3"/>
      <c r="AM1699" s="3"/>
      <c r="AN1699" s="3"/>
      <c r="AO1699" s="3"/>
      <c r="AP1699" s="3"/>
      <c r="AR1699" s="3"/>
      <c r="AW1699" s="3"/>
      <c r="AX1699" s="3"/>
      <c r="AY1699" s="3"/>
      <c r="AZ1699" s="3"/>
      <c r="BA1699" s="3"/>
      <c r="BB1699" s="3"/>
      <c r="BC1699" s="3"/>
    </row>
    <row r="1700" spans="1:55">
      <c r="A1700" s="205"/>
      <c r="D1700" s="8"/>
      <c r="E1700" s="8"/>
      <c r="F1700" s="8"/>
      <c r="G1700" s="8"/>
      <c r="H1700" s="8"/>
      <c r="I1700" s="8"/>
      <c r="J1700" s="8"/>
      <c r="K1700" s="9"/>
      <c r="L1700" s="8"/>
      <c r="M1700" s="8"/>
      <c r="N1700" s="8"/>
      <c r="O1700" s="8"/>
      <c r="P1700" s="8"/>
      <c r="Q1700" s="8"/>
      <c r="R1700" s="9"/>
      <c r="S1700" s="8"/>
      <c r="U1700" s="68"/>
      <c r="V1700" s="68"/>
      <c r="W1700" s="68"/>
      <c r="X1700" s="68"/>
      <c r="Y1700" s="68"/>
      <c r="Z1700" s="68"/>
      <c r="AA1700" s="68"/>
      <c r="AB1700" s="68"/>
      <c r="AC1700" s="68"/>
      <c r="AD1700" s="68"/>
      <c r="AE1700" s="68"/>
      <c r="AF1700" s="3"/>
      <c r="AG1700" s="3"/>
      <c r="AH1700" s="3"/>
      <c r="AI1700" s="3"/>
      <c r="AL1700" s="3"/>
      <c r="AM1700" s="3"/>
      <c r="AN1700" s="3"/>
      <c r="AO1700" s="3"/>
      <c r="AP1700" s="3"/>
      <c r="AR1700" s="3"/>
      <c r="AW1700" s="3"/>
      <c r="AX1700" s="3"/>
      <c r="AY1700" s="3"/>
      <c r="AZ1700" s="3"/>
      <c r="BA1700" s="3"/>
      <c r="BB1700" s="3"/>
      <c r="BC1700" s="3"/>
    </row>
    <row r="1701" spans="1:55">
      <c r="A1701" s="205"/>
      <c r="D1701" s="8"/>
      <c r="E1701" s="8"/>
      <c r="F1701" s="8"/>
      <c r="G1701" s="8"/>
      <c r="H1701" s="8"/>
      <c r="I1701" s="8"/>
      <c r="J1701" s="8"/>
      <c r="K1701" s="9"/>
      <c r="L1701" s="8"/>
      <c r="M1701" s="8"/>
      <c r="N1701" s="8"/>
      <c r="O1701" s="8"/>
      <c r="P1701" s="8"/>
      <c r="Q1701" s="8"/>
      <c r="R1701" s="9"/>
      <c r="S1701" s="8"/>
      <c r="U1701" s="68"/>
      <c r="V1701" s="68"/>
      <c r="W1701" s="68"/>
      <c r="X1701" s="68"/>
      <c r="Y1701" s="68"/>
      <c r="Z1701" s="68"/>
      <c r="AA1701" s="68"/>
      <c r="AB1701" s="68"/>
      <c r="AC1701" s="68"/>
      <c r="AD1701" s="68"/>
      <c r="AE1701" s="68"/>
      <c r="AF1701" s="3"/>
      <c r="AG1701" s="3"/>
      <c r="AH1701" s="3"/>
      <c r="AI1701" s="3"/>
      <c r="AL1701" s="3"/>
      <c r="AM1701" s="3"/>
      <c r="AN1701" s="3"/>
      <c r="AO1701" s="3"/>
      <c r="AP1701" s="3"/>
      <c r="AR1701" s="3"/>
      <c r="AW1701" s="3"/>
      <c r="AX1701" s="3"/>
      <c r="AY1701" s="3"/>
      <c r="AZ1701" s="3"/>
      <c r="BA1701" s="3"/>
      <c r="BB1701" s="3"/>
      <c r="BC1701" s="3"/>
    </row>
    <row r="1702" spans="1:55">
      <c r="A1702" s="205"/>
      <c r="D1702" s="8"/>
      <c r="E1702" s="8"/>
      <c r="F1702" s="8"/>
      <c r="G1702" s="8"/>
      <c r="H1702" s="8"/>
      <c r="I1702" s="8"/>
      <c r="J1702" s="8"/>
      <c r="K1702" s="9"/>
      <c r="L1702" s="8"/>
      <c r="M1702" s="8"/>
      <c r="N1702" s="8"/>
      <c r="O1702" s="8"/>
      <c r="P1702" s="8"/>
      <c r="Q1702" s="8"/>
      <c r="R1702" s="9"/>
      <c r="S1702" s="8"/>
      <c r="U1702" s="68"/>
      <c r="V1702" s="68"/>
      <c r="W1702" s="68"/>
      <c r="X1702" s="68"/>
      <c r="Y1702" s="68"/>
      <c r="Z1702" s="68"/>
      <c r="AA1702" s="68"/>
      <c r="AB1702" s="68"/>
      <c r="AC1702" s="68"/>
      <c r="AD1702" s="68"/>
      <c r="AE1702" s="68"/>
      <c r="AF1702" s="3"/>
      <c r="AG1702" s="3"/>
      <c r="AH1702" s="3"/>
      <c r="AI1702" s="3"/>
      <c r="AL1702" s="3"/>
      <c r="AM1702" s="3"/>
      <c r="AN1702" s="3"/>
      <c r="AO1702" s="3"/>
      <c r="AP1702" s="3"/>
      <c r="AR1702" s="3"/>
      <c r="AW1702" s="3"/>
      <c r="AX1702" s="3"/>
      <c r="AY1702" s="3"/>
      <c r="AZ1702" s="3"/>
      <c r="BA1702" s="3"/>
      <c r="BB1702" s="3"/>
      <c r="BC1702" s="3"/>
    </row>
    <row r="1703" spans="1:55">
      <c r="A1703" s="205"/>
      <c r="D1703" s="8"/>
      <c r="E1703" s="8"/>
      <c r="F1703" s="8"/>
      <c r="G1703" s="8"/>
      <c r="H1703" s="8"/>
      <c r="I1703" s="8"/>
      <c r="J1703" s="8"/>
      <c r="K1703" s="9"/>
      <c r="L1703" s="8"/>
      <c r="M1703" s="8"/>
      <c r="N1703" s="8"/>
      <c r="O1703" s="8"/>
      <c r="P1703" s="8"/>
      <c r="Q1703" s="8"/>
      <c r="R1703" s="9"/>
      <c r="S1703" s="8"/>
      <c r="U1703" s="68"/>
      <c r="V1703" s="68"/>
      <c r="W1703" s="68"/>
      <c r="X1703" s="68"/>
      <c r="Y1703" s="68"/>
      <c r="Z1703" s="68"/>
      <c r="AA1703" s="68"/>
      <c r="AB1703" s="68"/>
      <c r="AC1703" s="68"/>
      <c r="AD1703" s="68"/>
      <c r="AE1703" s="68"/>
      <c r="AF1703" s="3"/>
      <c r="AG1703" s="3"/>
      <c r="AH1703" s="3"/>
      <c r="AI1703" s="3"/>
      <c r="AL1703" s="3"/>
      <c r="AM1703" s="3"/>
      <c r="AN1703" s="3"/>
      <c r="AO1703" s="3"/>
      <c r="AP1703" s="3"/>
      <c r="AR1703" s="3"/>
      <c r="AW1703" s="3"/>
      <c r="AX1703" s="3"/>
      <c r="AY1703" s="3"/>
      <c r="AZ1703" s="3"/>
      <c r="BA1703" s="3"/>
      <c r="BB1703" s="3"/>
      <c r="BC1703" s="3"/>
    </row>
    <row r="1704" spans="1:55">
      <c r="A1704" s="205"/>
      <c r="D1704" s="8"/>
      <c r="E1704" s="8"/>
      <c r="F1704" s="8"/>
      <c r="G1704" s="8"/>
      <c r="H1704" s="8"/>
      <c r="I1704" s="8"/>
      <c r="J1704" s="8"/>
      <c r="K1704" s="9"/>
      <c r="L1704" s="8"/>
      <c r="M1704" s="8"/>
      <c r="N1704" s="8"/>
      <c r="O1704" s="8"/>
      <c r="P1704" s="8"/>
      <c r="Q1704" s="8"/>
      <c r="R1704" s="9"/>
      <c r="S1704" s="8"/>
      <c r="U1704" s="68"/>
      <c r="V1704" s="68"/>
      <c r="W1704" s="68"/>
      <c r="X1704" s="68"/>
      <c r="Y1704" s="68"/>
      <c r="Z1704" s="68"/>
      <c r="AA1704" s="68"/>
      <c r="AB1704" s="68"/>
      <c r="AC1704" s="68"/>
      <c r="AD1704" s="68"/>
      <c r="AE1704" s="68"/>
      <c r="AF1704" s="3"/>
      <c r="AG1704" s="3"/>
      <c r="AH1704" s="3"/>
      <c r="AI1704" s="3"/>
      <c r="AL1704" s="3"/>
      <c r="AM1704" s="3"/>
      <c r="AN1704" s="3"/>
      <c r="AO1704" s="3"/>
      <c r="AP1704" s="3"/>
      <c r="AR1704" s="3"/>
      <c r="AW1704" s="3"/>
      <c r="AX1704" s="3"/>
      <c r="AY1704" s="3"/>
      <c r="AZ1704" s="3"/>
      <c r="BA1704" s="3"/>
      <c r="BB1704" s="3"/>
      <c r="BC1704" s="3"/>
    </row>
    <row r="1705" spans="1:55">
      <c r="A1705" s="205"/>
      <c r="D1705" s="8"/>
      <c r="E1705" s="8"/>
      <c r="F1705" s="8"/>
      <c r="G1705" s="8"/>
      <c r="H1705" s="8"/>
      <c r="I1705" s="8"/>
      <c r="J1705" s="8"/>
      <c r="K1705" s="9"/>
      <c r="L1705" s="8"/>
      <c r="M1705" s="8"/>
      <c r="N1705" s="8"/>
      <c r="O1705" s="8"/>
      <c r="P1705" s="8"/>
      <c r="Q1705" s="8"/>
      <c r="R1705" s="9"/>
      <c r="S1705" s="8"/>
      <c r="U1705" s="68"/>
      <c r="V1705" s="68"/>
      <c r="W1705" s="68"/>
      <c r="X1705" s="68"/>
      <c r="Y1705" s="68"/>
      <c r="Z1705" s="68"/>
      <c r="AA1705" s="68"/>
      <c r="AB1705" s="68"/>
      <c r="AC1705" s="68"/>
      <c r="AD1705" s="68"/>
      <c r="AE1705" s="68"/>
      <c r="AF1705" s="3"/>
      <c r="AG1705" s="3"/>
      <c r="AH1705" s="3"/>
      <c r="AI1705" s="3"/>
      <c r="AL1705" s="3"/>
      <c r="AM1705" s="3"/>
      <c r="AN1705" s="3"/>
      <c r="AO1705" s="3"/>
      <c r="AP1705" s="3"/>
      <c r="AR1705" s="3"/>
      <c r="AW1705" s="3"/>
      <c r="AX1705" s="3"/>
      <c r="AY1705" s="3"/>
      <c r="AZ1705" s="3"/>
      <c r="BA1705" s="3"/>
      <c r="BB1705" s="3"/>
      <c r="BC1705" s="3"/>
    </row>
    <row r="1706" spans="1:55">
      <c r="A1706" s="205"/>
      <c r="D1706" s="8"/>
      <c r="E1706" s="8"/>
      <c r="F1706" s="8"/>
      <c r="G1706" s="8"/>
      <c r="H1706" s="8"/>
      <c r="I1706" s="8"/>
      <c r="J1706" s="8"/>
      <c r="K1706" s="9"/>
      <c r="L1706" s="8"/>
      <c r="M1706" s="8"/>
      <c r="N1706" s="8"/>
      <c r="O1706" s="8"/>
      <c r="P1706" s="8"/>
      <c r="Q1706" s="8"/>
      <c r="R1706" s="9"/>
      <c r="S1706" s="8"/>
      <c r="U1706" s="68"/>
      <c r="V1706" s="68"/>
      <c r="W1706" s="68"/>
      <c r="X1706" s="68"/>
      <c r="Y1706" s="68"/>
      <c r="Z1706" s="68"/>
      <c r="AA1706" s="68"/>
      <c r="AB1706" s="68"/>
      <c r="AC1706" s="68"/>
      <c r="AD1706" s="68"/>
      <c r="AE1706" s="68"/>
      <c r="AF1706" s="3"/>
      <c r="AG1706" s="3"/>
      <c r="AH1706" s="3"/>
      <c r="AI1706" s="3"/>
      <c r="AL1706" s="3"/>
      <c r="AM1706" s="3"/>
      <c r="AN1706" s="3"/>
      <c r="AO1706" s="3"/>
      <c r="AP1706" s="3"/>
      <c r="AR1706" s="3"/>
      <c r="AW1706" s="3"/>
      <c r="AX1706" s="3"/>
      <c r="AY1706" s="3"/>
      <c r="AZ1706" s="3"/>
      <c r="BA1706" s="3"/>
      <c r="BB1706" s="3"/>
      <c r="BC1706" s="3"/>
    </row>
    <row r="1707" spans="1:55">
      <c r="A1707" s="205"/>
      <c r="D1707" s="8"/>
      <c r="E1707" s="8"/>
      <c r="F1707" s="8"/>
      <c r="G1707" s="8"/>
      <c r="H1707" s="8"/>
      <c r="I1707" s="8"/>
      <c r="J1707" s="8"/>
      <c r="K1707" s="9"/>
      <c r="L1707" s="8"/>
      <c r="M1707" s="8"/>
      <c r="N1707" s="8"/>
      <c r="O1707" s="8"/>
      <c r="P1707" s="8"/>
      <c r="Q1707" s="8"/>
      <c r="R1707" s="9"/>
      <c r="S1707" s="8"/>
      <c r="U1707" s="68"/>
      <c r="V1707" s="68"/>
      <c r="W1707" s="68"/>
      <c r="X1707" s="68"/>
      <c r="Y1707" s="68"/>
      <c r="Z1707" s="68"/>
      <c r="AA1707" s="68"/>
      <c r="AB1707" s="68"/>
      <c r="AC1707" s="68"/>
      <c r="AD1707" s="68"/>
      <c r="AE1707" s="68"/>
      <c r="AF1707" s="3"/>
      <c r="AG1707" s="3"/>
      <c r="AH1707" s="3"/>
      <c r="AI1707" s="3"/>
      <c r="AL1707" s="3"/>
      <c r="AM1707" s="3"/>
      <c r="AN1707" s="3"/>
      <c r="AO1707" s="3"/>
      <c r="AP1707" s="3"/>
      <c r="AR1707" s="3"/>
      <c r="AW1707" s="3"/>
      <c r="AX1707" s="3"/>
      <c r="AY1707" s="3"/>
      <c r="AZ1707" s="3"/>
      <c r="BA1707" s="3"/>
      <c r="BB1707" s="3"/>
      <c r="BC1707" s="3"/>
    </row>
    <row r="1708" spans="1:55">
      <c r="A1708" s="205"/>
      <c r="D1708" s="8"/>
      <c r="E1708" s="8"/>
      <c r="F1708" s="8"/>
      <c r="G1708" s="8"/>
      <c r="H1708" s="8"/>
      <c r="I1708" s="8"/>
      <c r="J1708" s="8"/>
      <c r="K1708" s="9"/>
      <c r="L1708" s="8"/>
      <c r="M1708" s="8"/>
      <c r="N1708" s="8"/>
      <c r="O1708" s="8"/>
      <c r="P1708" s="8"/>
      <c r="Q1708" s="8"/>
      <c r="R1708" s="9"/>
      <c r="S1708" s="8"/>
      <c r="U1708" s="68"/>
      <c r="V1708" s="68"/>
      <c r="W1708" s="68"/>
      <c r="X1708" s="68"/>
      <c r="Y1708" s="68"/>
      <c r="Z1708" s="68"/>
      <c r="AA1708" s="68"/>
      <c r="AB1708" s="68"/>
      <c r="AC1708" s="68"/>
      <c r="AD1708" s="68"/>
      <c r="AE1708" s="68"/>
      <c r="AF1708" s="3"/>
      <c r="AG1708" s="3"/>
      <c r="AH1708" s="3"/>
      <c r="AI1708" s="3"/>
      <c r="AL1708" s="3"/>
      <c r="AM1708" s="3"/>
      <c r="AN1708" s="3"/>
      <c r="AO1708" s="3"/>
      <c r="AP1708" s="3"/>
      <c r="AR1708" s="3"/>
      <c r="AW1708" s="3"/>
      <c r="AX1708" s="3"/>
      <c r="AY1708" s="3"/>
      <c r="AZ1708" s="3"/>
      <c r="BA1708" s="3"/>
      <c r="BB1708" s="3"/>
      <c r="BC1708" s="3"/>
    </row>
    <row r="1709" spans="1:55">
      <c r="A1709" s="205"/>
      <c r="D1709" s="8"/>
      <c r="E1709" s="8"/>
      <c r="F1709" s="8"/>
      <c r="G1709" s="8"/>
      <c r="H1709" s="8"/>
      <c r="I1709" s="8"/>
      <c r="J1709" s="8"/>
      <c r="K1709" s="9"/>
      <c r="L1709" s="8"/>
      <c r="M1709" s="8"/>
      <c r="N1709" s="8"/>
      <c r="O1709" s="8"/>
      <c r="P1709" s="8"/>
      <c r="Q1709" s="8"/>
      <c r="R1709" s="9"/>
      <c r="S1709" s="8"/>
      <c r="U1709" s="68"/>
      <c r="V1709" s="68"/>
      <c r="W1709" s="68"/>
      <c r="X1709" s="68"/>
      <c r="Y1709" s="68"/>
      <c r="Z1709" s="68"/>
      <c r="AA1709" s="68"/>
      <c r="AB1709" s="68"/>
      <c r="AC1709" s="68"/>
      <c r="AD1709" s="68"/>
      <c r="AE1709" s="68"/>
      <c r="AF1709" s="3"/>
      <c r="AG1709" s="3"/>
      <c r="AH1709" s="3"/>
      <c r="AI1709" s="3"/>
      <c r="AL1709" s="3"/>
      <c r="AM1709" s="3"/>
      <c r="AN1709" s="3"/>
      <c r="AO1709" s="3"/>
      <c r="AP1709" s="3"/>
      <c r="AR1709" s="3"/>
      <c r="AW1709" s="3"/>
      <c r="AX1709" s="3"/>
      <c r="AY1709" s="3"/>
      <c r="AZ1709" s="3"/>
      <c r="BA1709" s="3"/>
      <c r="BB1709" s="3"/>
      <c r="BC1709" s="3"/>
    </row>
    <row r="1710" spans="1:55">
      <c r="A1710" s="205"/>
      <c r="D1710" s="8"/>
      <c r="E1710" s="8"/>
      <c r="F1710" s="8"/>
      <c r="G1710" s="8"/>
      <c r="H1710" s="8"/>
      <c r="I1710" s="8"/>
      <c r="J1710" s="8"/>
      <c r="K1710" s="9"/>
      <c r="L1710" s="8"/>
      <c r="M1710" s="8"/>
      <c r="N1710" s="8"/>
      <c r="O1710" s="8"/>
      <c r="P1710" s="8"/>
      <c r="Q1710" s="8"/>
      <c r="R1710" s="9"/>
      <c r="S1710" s="8"/>
      <c r="U1710" s="68"/>
      <c r="V1710" s="68"/>
      <c r="W1710" s="68"/>
      <c r="X1710" s="68"/>
      <c r="Y1710" s="68"/>
      <c r="Z1710" s="68"/>
      <c r="AA1710" s="68"/>
      <c r="AB1710" s="68"/>
      <c r="AC1710" s="68"/>
      <c r="AD1710" s="68"/>
      <c r="AE1710" s="68"/>
      <c r="AF1710" s="3"/>
      <c r="AG1710" s="3"/>
      <c r="AH1710" s="3"/>
      <c r="AI1710" s="3"/>
      <c r="AL1710" s="3"/>
      <c r="AM1710" s="3"/>
      <c r="AN1710" s="3"/>
      <c r="AO1710" s="3"/>
      <c r="AP1710" s="3"/>
      <c r="AR1710" s="3"/>
      <c r="AW1710" s="3"/>
      <c r="AX1710" s="3"/>
      <c r="AY1710" s="3"/>
      <c r="AZ1710" s="3"/>
      <c r="BA1710" s="3"/>
      <c r="BB1710" s="3"/>
      <c r="BC1710" s="3"/>
    </row>
    <row r="1711" spans="1:55">
      <c r="A1711" s="205"/>
      <c r="D1711" s="8"/>
      <c r="E1711" s="8"/>
      <c r="F1711" s="8"/>
      <c r="G1711" s="8"/>
      <c r="H1711" s="8"/>
      <c r="I1711" s="8"/>
      <c r="J1711" s="8"/>
      <c r="K1711" s="9"/>
      <c r="L1711" s="8"/>
      <c r="M1711" s="8"/>
      <c r="N1711" s="8"/>
      <c r="O1711" s="8"/>
      <c r="P1711" s="8"/>
      <c r="Q1711" s="8"/>
      <c r="R1711" s="9"/>
      <c r="S1711" s="8"/>
      <c r="U1711" s="68"/>
      <c r="V1711" s="68"/>
      <c r="W1711" s="68"/>
      <c r="X1711" s="68"/>
      <c r="Y1711" s="68"/>
      <c r="Z1711" s="68"/>
      <c r="AA1711" s="68"/>
      <c r="AB1711" s="68"/>
      <c r="AC1711" s="68"/>
      <c r="AD1711" s="68"/>
      <c r="AE1711" s="68"/>
      <c r="AF1711" s="3"/>
      <c r="AG1711" s="3"/>
      <c r="AH1711" s="3"/>
      <c r="AI1711" s="3"/>
      <c r="AL1711" s="3"/>
      <c r="AM1711" s="3"/>
      <c r="AN1711" s="3"/>
      <c r="AO1711" s="3"/>
      <c r="AP1711" s="3"/>
      <c r="AR1711" s="3"/>
      <c r="AW1711" s="3"/>
      <c r="AX1711" s="3"/>
      <c r="AY1711" s="3"/>
      <c r="AZ1711" s="3"/>
      <c r="BA1711" s="3"/>
      <c r="BB1711" s="3"/>
      <c r="BC1711" s="3"/>
    </row>
    <row r="1712" spans="1:55">
      <c r="A1712" s="205"/>
      <c r="D1712" s="8"/>
      <c r="E1712" s="8"/>
      <c r="F1712" s="8"/>
      <c r="G1712" s="8"/>
      <c r="H1712" s="8"/>
      <c r="I1712" s="8"/>
      <c r="J1712" s="8"/>
      <c r="K1712" s="9"/>
      <c r="L1712" s="8"/>
      <c r="M1712" s="8"/>
      <c r="N1712" s="8"/>
      <c r="O1712" s="8"/>
      <c r="P1712" s="8"/>
      <c r="Q1712" s="8"/>
      <c r="R1712" s="9"/>
      <c r="S1712" s="8"/>
      <c r="U1712" s="68"/>
      <c r="V1712" s="68"/>
      <c r="W1712" s="68"/>
      <c r="X1712" s="68"/>
      <c r="Y1712" s="68"/>
      <c r="Z1712" s="68"/>
      <c r="AA1712" s="68"/>
      <c r="AB1712" s="68"/>
      <c r="AC1712" s="68"/>
      <c r="AD1712" s="68"/>
      <c r="AE1712" s="68"/>
      <c r="AF1712" s="3"/>
      <c r="AG1712" s="3"/>
      <c r="AH1712" s="3"/>
      <c r="AI1712" s="3"/>
      <c r="AL1712" s="3"/>
      <c r="AM1712" s="3"/>
      <c r="AN1712" s="3"/>
      <c r="AO1712" s="3"/>
      <c r="AP1712" s="3"/>
      <c r="AR1712" s="3"/>
      <c r="AW1712" s="3"/>
      <c r="AX1712" s="3"/>
      <c r="AY1712" s="3"/>
      <c r="AZ1712" s="3"/>
      <c r="BA1712" s="3"/>
      <c r="BB1712" s="3"/>
      <c r="BC1712" s="3"/>
    </row>
    <row r="1713" spans="1:55">
      <c r="A1713" s="205"/>
      <c r="D1713" s="8"/>
      <c r="E1713" s="8"/>
      <c r="F1713" s="8"/>
      <c r="G1713" s="8"/>
      <c r="H1713" s="8"/>
      <c r="I1713" s="8"/>
      <c r="J1713" s="8"/>
      <c r="K1713" s="9"/>
      <c r="L1713" s="8"/>
      <c r="M1713" s="8"/>
      <c r="N1713" s="8"/>
      <c r="O1713" s="8"/>
      <c r="P1713" s="8"/>
      <c r="Q1713" s="8"/>
      <c r="R1713" s="9"/>
      <c r="S1713" s="8"/>
      <c r="U1713" s="68"/>
      <c r="V1713" s="68"/>
      <c r="W1713" s="68"/>
      <c r="X1713" s="68"/>
      <c r="Y1713" s="68"/>
      <c r="Z1713" s="68"/>
      <c r="AA1713" s="68"/>
      <c r="AB1713" s="68"/>
      <c r="AC1713" s="68"/>
      <c r="AD1713" s="68"/>
      <c r="AE1713" s="68"/>
      <c r="AF1713" s="3"/>
      <c r="AG1713" s="3"/>
      <c r="AH1713" s="3"/>
      <c r="AI1713" s="3"/>
      <c r="AL1713" s="3"/>
      <c r="AM1713" s="3"/>
      <c r="AN1713" s="3"/>
      <c r="AO1713" s="3"/>
      <c r="AP1713" s="3"/>
      <c r="AR1713" s="3"/>
      <c r="AW1713" s="3"/>
      <c r="AX1713" s="3"/>
      <c r="AY1713" s="3"/>
      <c r="AZ1713" s="3"/>
      <c r="BA1713" s="3"/>
      <c r="BB1713" s="3"/>
      <c r="BC1713" s="3"/>
    </row>
    <row r="1714" spans="1:55">
      <c r="A1714" s="205"/>
      <c r="D1714" s="8"/>
      <c r="E1714" s="8"/>
      <c r="F1714" s="8"/>
      <c r="G1714" s="8"/>
      <c r="H1714" s="8"/>
      <c r="I1714" s="8"/>
      <c r="J1714" s="8"/>
      <c r="K1714" s="9"/>
      <c r="L1714" s="8"/>
      <c r="M1714" s="8"/>
      <c r="N1714" s="8"/>
      <c r="O1714" s="8"/>
      <c r="P1714" s="8"/>
      <c r="Q1714" s="8"/>
      <c r="R1714" s="9"/>
      <c r="S1714" s="8"/>
      <c r="U1714" s="68"/>
      <c r="V1714" s="68"/>
      <c r="W1714" s="68"/>
      <c r="X1714" s="68"/>
      <c r="Y1714" s="68"/>
      <c r="Z1714" s="68"/>
      <c r="AA1714" s="68"/>
      <c r="AB1714" s="68"/>
      <c r="AC1714" s="68"/>
      <c r="AD1714" s="68"/>
      <c r="AE1714" s="68"/>
      <c r="AF1714" s="3"/>
      <c r="AG1714" s="3"/>
      <c r="AH1714" s="3"/>
      <c r="AI1714" s="3"/>
      <c r="AL1714" s="3"/>
      <c r="AM1714" s="3"/>
      <c r="AN1714" s="3"/>
      <c r="AO1714" s="3"/>
      <c r="AP1714" s="3"/>
      <c r="AR1714" s="3"/>
      <c r="AW1714" s="3"/>
      <c r="AX1714" s="3"/>
      <c r="AY1714" s="3"/>
      <c r="AZ1714" s="3"/>
      <c r="BA1714" s="3"/>
      <c r="BB1714" s="3"/>
      <c r="BC1714" s="3"/>
    </row>
    <row r="1715" spans="1:55">
      <c r="A1715" s="205"/>
      <c r="D1715" s="8"/>
      <c r="E1715" s="8"/>
      <c r="F1715" s="8"/>
      <c r="G1715" s="8"/>
      <c r="H1715" s="8"/>
      <c r="I1715" s="8"/>
      <c r="J1715" s="8"/>
      <c r="K1715" s="9"/>
      <c r="L1715" s="8"/>
      <c r="M1715" s="8"/>
      <c r="N1715" s="8"/>
      <c r="O1715" s="8"/>
      <c r="P1715" s="8"/>
      <c r="Q1715" s="8"/>
      <c r="R1715" s="9"/>
      <c r="S1715" s="8"/>
      <c r="U1715" s="68"/>
      <c r="V1715" s="68"/>
      <c r="W1715" s="68"/>
      <c r="X1715" s="68"/>
      <c r="Y1715" s="68"/>
      <c r="Z1715" s="68"/>
      <c r="AA1715" s="68"/>
      <c r="AB1715" s="68"/>
      <c r="AC1715" s="68"/>
      <c r="AD1715" s="68"/>
      <c r="AE1715" s="68"/>
      <c r="AF1715" s="3"/>
      <c r="AG1715" s="3"/>
      <c r="AH1715" s="3"/>
      <c r="AI1715" s="3"/>
      <c r="AL1715" s="3"/>
      <c r="AM1715" s="3"/>
      <c r="AN1715" s="3"/>
      <c r="AO1715" s="3"/>
      <c r="AP1715" s="3"/>
      <c r="AR1715" s="3"/>
      <c r="AW1715" s="3"/>
      <c r="AX1715" s="3"/>
      <c r="AY1715" s="3"/>
      <c r="AZ1715" s="3"/>
      <c r="BA1715" s="3"/>
      <c r="BB1715" s="3"/>
      <c r="BC1715" s="3"/>
    </row>
    <row r="1716" spans="1:55">
      <c r="A1716" s="205"/>
      <c r="D1716" s="8"/>
      <c r="E1716" s="8"/>
      <c r="F1716" s="8"/>
      <c r="G1716" s="8"/>
      <c r="H1716" s="8"/>
      <c r="I1716" s="8"/>
      <c r="J1716" s="8"/>
      <c r="K1716" s="9"/>
      <c r="L1716" s="8"/>
      <c r="M1716" s="8"/>
      <c r="N1716" s="8"/>
      <c r="O1716" s="8"/>
      <c r="P1716" s="8"/>
      <c r="Q1716" s="8"/>
      <c r="R1716" s="9"/>
      <c r="S1716" s="8"/>
      <c r="U1716" s="68"/>
      <c r="V1716" s="68"/>
      <c r="W1716" s="68"/>
      <c r="X1716" s="68"/>
      <c r="Y1716" s="68"/>
      <c r="Z1716" s="68"/>
      <c r="AA1716" s="68"/>
      <c r="AB1716" s="68"/>
      <c r="AC1716" s="68"/>
      <c r="AD1716" s="68"/>
      <c r="AE1716" s="68"/>
      <c r="AF1716" s="3"/>
      <c r="AG1716" s="3"/>
      <c r="AH1716" s="3"/>
      <c r="AI1716" s="3"/>
      <c r="AL1716" s="3"/>
      <c r="AM1716" s="3"/>
      <c r="AN1716" s="3"/>
      <c r="AO1716" s="3"/>
      <c r="AP1716" s="3"/>
      <c r="AR1716" s="3"/>
      <c r="AW1716" s="3"/>
      <c r="AX1716" s="3"/>
      <c r="AY1716" s="3"/>
      <c r="AZ1716" s="3"/>
      <c r="BA1716" s="3"/>
      <c r="BB1716" s="3"/>
      <c r="BC1716" s="3"/>
    </row>
    <row r="1717" spans="1:55">
      <c r="A1717" s="205"/>
      <c r="D1717" s="8"/>
      <c r="E1717" s="8"/>
      <c r="F1717" s="8"/>
      <c r="G1717" s="8"/>
      <c r="H1717" s="8"/>
      <c r="I1717" s="8"/>
      <c r="J1717" s="8"/>
      <c r="K1717" s="9"/>
      <c r="L1717" s="8"/>
      <c r="M1717" s="8"/>
      <c r="N1717" s="8"/>
      <c r="O1717" s="8"/>
      <c r="P1717" s="8"/>
      <c r="Q1717" s="8"/>
      <c r="R1717" s="9"/>
      <c r="S1717" s="8"/>
      <c r="U1717" s="68"/>
      <c r="V1717" s="68"/>
      <c r="W1717" s="68"/>
      <c r="X1717" s="68"/>
      <c r="Y1717" s="68"/>
      <c r="Z1717" s="68"/>
      <c r="AA1717" s="68"/>
      <c r="AB1717" s="68"/>
      <c r="AC1717" s="68"/>
      <c r="AD1717" s="68"/>
      <c r="AE1717" s="68"/>
      <c r="AF1717" s="3"/>
      <c r="AG1717" s="3"/>
      <c r="AH1717" s="3"/>
      <c r="AI1717" s="3"/>
      <c r="AL1717" s="3"/>
      <c r="AM1717" s="3"/>
      <c r="AN1717" s="3"/>
      <c r="AO1717" s="3"/>
      <c r="AP1717" s="3"/>
      <c r="AR1717" s="3"/>
      <c r="AW1717" s="3"/>
      <c r="AX1717" s="3"/>
      <c r="AY1717" s="3"/>
      <c r="AZ1717" s="3"/>
      <c r="BA1717" s="3"/>
      <c r="BB1717" s="3"/>
      <c r="BC1717" s="3"/>
    </row>
    <row r="1718" spans="1:55">
      <c r="A1718" s="205"/>
      <c r="D1718" s="8"/>
      <c r="E1718" s="8"/>
      <c r="F1718" s="8"/>
      <c r="G1718" s="8"/>
      <c r="H1718" s="8"/>
      <c r="I1718" s="8"/>
      <c r="J1718" s="8"/>
      <c r="K1718" s="9"/>
      <c r="L1718" s="8"/>
      <c r="M1718" s="8"/>
      <c r="N1718" s="8"/>
      <c r="O1718" s="8"/>
      <c r="P1718" s="8"/>
      <c r="Q1718" s="8"/>
      <c r="R1718" s="9"/>
      <c r="S1718" s="8"/>
      <c r="U1718" s="68"/>
      <c r="V1718" s="68"/>
      <c r="W1718" s="68"/>
      <c r="X1718" s="68"/>
      <c r="Y1718" s="68"/>
      <c r="Z1718" s="68"/>
      <c r="AA1718" s="68"/>
      <c r="AB1718" s="68"/>
      <c r="AC1718" s="68"/>
      <c r="AD1718" s="68"/>
      <c r="AE1718" s="68"/>
      <c r="AF1718" s="3"/>
      <c r="AG1718" s="3"/>
      <c r="AH1718" s="3"/>
      <c r="AI1718" s="3"/>
      <c r="AL1718" s="3"/>
      <c r="AM1718" s="3"/>
      <c r="AN1718" s="3"/>
      <c r="AO1718" s="3"/>
      <c r="AP1718" s="3"/>
      <c r="AR1718" s="3"/>
      <c r="AW1718" s="3"/>
      <c r="AX1718" s="3"/>
      <c r="AY1718" s="3"/>
      <c r="AZ1718" s="3"/>
      <c r="BA1718" s="3"/>
      <c r="BB1718" s="3"/>
      <c r="BC1718" s="3"/>
    </row>
    <row r="1719" spans="1:55">
      <c r="A1719" s="205"/>
      <c r="D1719" s="8"/>
      <c r="E1719" s="8"/>
      <c r="F1719" s="8"/>
      <c r="G1719" s="8"/>
      <c r="H1719" s="8"/>
      <c r="I1719" s="8"/>
      <c r="J1719" s="8"/>
      <c r="K1719" s="9"/>
      <c r="L1719" s="8"/>
      <c r="M1719" s="8"/>
      <c r="N1719" s="8"/>
      <c r="O1719" s="8"/>
      <c r="P1719" s="8"/>
      <c r="Q1719" s="8"/>
      <c r="R1719" s="9"/>
      <c r="S1719" s="8"/>
      <c r="U1719" s="68"/>
      <c r="V1719" s="68"/>
      <c r="W1719" s="68"/>
      <c r="X1719" s="68"/>
      <c r="Y1719" s="68"/>
      <c r="Z1719" s="68"/>
      <c r="AA1719" s="68"/>
      <c r="AB1719" s="68"/>
      <c r="AC1719" s="68"/>
      <c r="AD1719" s="68"/>
      <c r="AE1719" s="68"/>
      <c r="AF1719" s="3"/>
      <c r="AG1719" s="3"/>
      <c r="AH1719" s="3"/>
      <c r="AI1719" s="3"/>
      <c r="AL1719" s="3"/>
      <c r="AM1719" s="3"/>
      <c r="AN1719" s="3"/>
      <c r="AO1719" s="3"/>
      <c r="AP1719" s="3"/>
      <c r="AR1719" s="3"/>
      <c r="AW1719" s="3"/>
      <c r="AX1719" s="3"/>
      <c r="AY1719" s="3"/>
      <c r="AZ1719" s="3"/>
      <c r="BA1719" s="3"/>
      <c r="BB1719" s="3"/>
      <c r="BC1719" s="3"/>
    </row>
    <row r="1720" spans="1:55">
      <c r="A1720" s="205"/>
      <c r="D1720" s="8"/>
      <c r="E1720" s="8"/>
      <c r="F1720" s="8"/>
      <c r="G1720" s="8"/>
      <c r="H1720" s="8"/>
      <c r="I1720" s="8"/>
      <c r="J1720" s="8"/>
      <c r="K1720" s="9"/>
      <c r="L1720" s="8"/>
      <c r="M1720" s="8"/>
      <c r="N1720" s="8"/>
      <c r="O1720" s="8"/>
      <c r="P1720" s="8"/>
      <c r="Q1720" s="8"/>
      <c r="R1720" s="9"/>
      <c r="S1720" s="8"/>
      <c r="U1720" s="68"/>
      <c r="V1720" s="68"/>
      <c r="W1720" s="68"/>
      <c r="X1720" s="68"/>
      <c r="Y1720" s="68"/>
      <c r="Z1720" s="68"/>
      <c r="AA1720" s="68"/>
      <c r="AB1720" s="68"/>
      <c r="AC1720" s="68"/>
      <c r="AD1720" s="68"/>
      <c r="AE1720" s="68"/>
      <c r="AF1720" s="3"/>
      <c r="AG1720" s="3"/>
      <c r="AH1720" s="3"/>
      <c r="AI1720" s="3"/>
      <c r="AL1720" s="3"/>
      <c r="AM1720" s="3"/>
      <c r="AN1720" s="3"/>
      <c r="AO1720" s="3"/>
      <c r="AP1720" s="3"/>
      <c r="AR1720" s="3"/>
      <c r="AW1720" s="3"/>
      <c r="AX1720" s="3"/>
      <c r="AY1720" s="3"/>
      <c r="AZ1720" s="3"/>
      <c r="BA1720" s="3"/>
      <c r="BB1720" s="3"/>
      <c r="BC1720" s="3"/>
    </row>
    <row r="1721" spans="1:55">
      <c r="A1721" s="205"/>
      <c r="D1721" s="8"/>
      <c r="E1721" s="8"/>
      <c r="F1721" s="8"/>
      <c r="G1721" s="8"/>
      <c r="H1721" s="8"/>
      <c r="I1721" s="8"/>
      <c r="J1721" s="8"/>
      <c r="K1721" s="9"/>
      <c r="L1721" s="8"/>
      <c r="M1721" s="8"/>
      <c r="N1721" s="8"/>
      <c r="O1721" s="8"/>
      <c r="P1721" s="8"/>
      <c r="Q1721" s="8"/>
      <c r="R1721" s="9"/>
      <c r="S1721" s="8"/>
      <c r="U1721" s="68"/>
      <c r="V1721" s="68"/>
      <c r="W1721" s="68"/>
      <c r="X1721" s="68"/>
      <c r="Y1721" s="68"/>
      <c r="Z1721" s="68"/>
      <c r="AA1721" s="68"/>
      <c r="AB1721" s="68"/>
      <c r="AC1721" s="68"/>
      <c r="AD1721" s="68"/>
      <c r="AE1721" s="68"/>
      <c r="AF1721" s="3"/>
      <c r="AG1721" s="3"/>
      <c r="AH1721" s="3"/>
      <c r="AI1721" s="3"/>
      <c r="AL1721" s="3"/>
      <c r="AM1721" s="3"/>
      <c r="AN1721" s="3"/>
      <c r="AO1721" s="3"/>
      <c r="AP1721" s="3"/>
      <c r="AR1721" s="3"/>
      <c r="AW1721" s="3"/>
      <c r="AX1721" s="3"/>
      <c r="AY1721" s="3"/>
      <c r="AZ1721" s="3"/>
      <c r="BA1721" s="3"/>
      <c r="BB1721" s="3"/>
      <c r="BC1721" s="3"/>
    </row>
    <row r="1722" spans="1:55">
      <c r="A1722" s="205"/>
      <c r="D1722" s="8"/>
      <c r="E1722" s="8"/>
      <c r="F1722" s="8"/>
      <c r="G1722" s="8"/>
      <c r="H1722" s="8"/>
      <c r="I1722" s="8"/>
      <c r="J1722" s="8"/>
      <c r="K1722" s="9"/>
      <c r="L1722" s="8"/>
      <c r="M1722" s="8"/>
      <c r="N1722" s="8"/>
      <c r="O1722" s="8"/>
      <c r="P1722" s="8"/>
      <c r="Q1722" s="8"/>
      <c r="R1722" s="9"/>
      <c r="S1722" s="8"/>
      <c r="U1722" s="68"/>
      <c r="V1722" s="68"/>
      <c r="W1722" s="68"/>
      <c r="X1722" s="68"/>
      <c r="Y1722" s="68"/>
      <c r="Z1722" s="68"/>
      <c r="AA1722" s="68"/>
      <c r="AB1722" s="68"/>
      <c r="AC1722" s="68"/>
      <c r="AD1722" s="68"/>
      <c r="AE1722" s="68"/>
      <c r="AF1722" s="3"/>
      <c r="AG1722" s="3"/>
      <c r="AH1722" s="3"/>
      <c r="AI1722" s="3"/>
      <c r="AL1722" s="3"/>
      <c r="AM1722" s="3"/>
      <c r="AN1722" s="3"/>
      <c r="AO1722" s="3"/>
      <c r="AP1722" s="3"/>
      <c r="AR1722" s="3"/>
      <c r="AW1722" s="3"/>
      <c r="AX1722" s="3"/>
      <c r="AY1722" s="3"/>
      <c r="AZ1722" s="3"/>
      <c r="BA1722" s="3"/>
      <c r="BB1722" s="3"/>
      <c r="BC1722" s="3"/>
    </row>
    <row r="1723" spans="1:55">
      <c r="A1723" s="205"/>
      <c r="D1723" s="8"/>
      <c r="E1723" s="8"/>
      <c r="F1723" s="8"/>
      <c r="G1723" s="8"/>
      <c r="H1723" s="8"/>
      <c r="I1723" s="8"/>
      <c r="J1723" s="8"/>
      <c r="K1723" s="9"/>
      <c r="L1723" s="8"/>
      <c r="M1723" s="8"/>
      <c r="N1723" s="8"/>
      <c r="O1723" s="8"/>
      <c r="P1723" s="8"/>
      <c r="Q1723" s="8"/>
      <c r="R1723" s="9"/>
      <c r="S1723" s="8"/>
      <c r="U1723" s="68"/>
      <c r="V1723" s="68"/>
      <c r="W1723" s="68"/>
      <c r="X1723" s="68"/>
      <c r="Y1723" s="68"/>
      <c r="Z1723" s="68"/>
      <c r="AA1723" s="68"/>
      <c r="AB1723" s="68"/>
      <c r="AC1723" s="68"/>
      <c r="AD1723" s="68"/>
      <c r="AE1723" s="68"/>
      <c r="AF1723" s="3"/>
      <c r="AG1723" s="3"/>
      <c r="AH1723" s="3"/>
      <c r="AI1723" s="3"/>
      <c r="AL1723" s="3"/>
      <c r="AM1723" s="3"/>
      <c r="AN1723" s="3"/>
      <c r="AO1723" s="3"/>
      <c r="AP1723" s="3"/>
      <c r="AR1723" s="3"/>
      <c r="AW1723" s="3"/>
      <c r="AX1723" s="3"/>
      <c r="AY1723" s="3"/>
      <c r="AZ1723" s="3"/>
      <c r="BA1723" s="3"/>
      <c r="BB1723" s="3"/>
      <c r="BC1723" s="3"/>
    </row>
    <row r="1724" spans="1:55">
      <c r="A1724" s="205"/>
      <c r="D1724" s="8"/>
      <c r="E1724" s="8"/>
      <c r="F1724" s="8"/>
      <c r="G1724" s="8"/>
      <c r="H1724" s="8"/>
      <c r="I1724" s="8"/>
      <c r="J1724" s="8"/>
      <c r="K1724" s="9"/>
      <c r="L1724" s="8"/>
      <c r="M1724" s="8"/>
      <c r="N1724" s="8"/>
      <c r="O1724" s="8"/>
      <c r="P1724" s="8"/>
      <c r="Q1724" s="8"/>
      <c r="R1724" s="9"/>
      <c r="S1724" s="8"/>
      <c r="T1724" s="148"/>
      <c r="U1724" s="68"/>
      <c r="V1724" s="68"/>
      <c r="W1724" s="68"/>
      <c r="X1724" s="68"/>
      <c r="Y1724" s="68"/>
      <c r="Z1724" s="68"/>
      <c r="AA1724" s="68"/>
      <c r="AB1724" s="68"/>
      <c r="AC1724" s="68"/>
      <c r="AD1724" s="68"/>
      <c r="AE1724" s="68"/>
      <c r="AF1724" s="3"/>
      <c r="AG1724" s="3"/>
      <c r="AH1724" s="3"/>
      <c r="AI1724" s="3"/>
      <c r="AL1724" s="3"/>
      <c r="AM1724" s="3"/>
      <c r="AN1724" s="3"/>
      <c r="AO1724" s="3"/>
      <c r="AP1724" s="3"/>
      <c r="AR1724" s="3"/>
      <c r="AW1724" s="3"/>
      <c r="AX1724" s="3"/>
      <c r="AY1724" s="3"/>
      <c r="AZ1724" s="3"/>
      <c r="BA1724" s="3"/>
      <c r="BB1724" s="3"/>
      <c r="BC1724" s="3"/>
    </row>
    <row r="1725" spans="1:55">
      <c r="A1725" s="205"/>
      <c r="D1725" s="8"/>
      <c r="E1725" s="8"/>
      <c r="F1725" s="8"/>
      <c r="G1725" s="8"/>
      <c r="H1725" s="8"/>
      <c r="I1725" s="8"/>
      <c r="J1725" s="8"/>
      <c r="K1725" s="9"/>
      <c r="L1725" s="8"/>
      <c r="M1725" s="8"/>
      <c r="N1725" s="8"/>
      <c r="O1725" s="8"/>
      <c r="P1725" s="8"/>
      <c r="Q1725" s="8"/>
      <c r="R1725" s="9"/>
      <c r="S1725" s="8"/>
      <c r="U1725" s="68"/>
      <c r="V1725" s="68"/>
      <c r="W1725" s="68"/>
      <c r="X1725" s="68"/>
      <c r="Y1725" s="68"/>
      <c r="Z1725" s="68"/>
      <c r="AA1725" s="68"/>
      <c r="AB1725" s="68"/>
      <c r="AC1725" s="68"/>
      <c r="AD1725" s="68"/>
      <c r="AE1725" s="68"/>
      <c r="AF1725" s="3"/>
      <c r="AG1725" s="3"/>
      <c r="AH1725" s="3"/>
      <c r="AI1725" s="3"/>
      <c r="AL1725" s="3"/>
      <c r="AM1725" s="3"/>
      <c r="AN1725" s="3"/>
      <c r="AO1725" s="3"/>
      <c r="AP1725" s="3"/>
      <c r="AR1725" s="3"/>
      <c r="AW1725" s="3"/>
      <c r="AX1725" s="3"/>
      <c r="AY1725" s="3"/>
      <c r="AZ1725" s="3"/>
      <c r="BA1725" s="3"/>
      <c r="BB1725" s="3"/>
      <c r="BC1725" s="3"/>
    </row>
    <row r="1726" spans="1:55">
      <c r="A1726" s="205"/>
      <c r="D1726" s="8"/>
      <c r="E1726" s="8"/>
      <c r="F1726" s="8"/>
      <c r="G1726" s="8"/>
      <c r="H1726" s="8"/>
      <c r="I1726" s="8"/>
      <c r="J1726" s="8"/>
      <c r="K1726" s="9"/>
      <c r="L1726" s="8"/>
      <c r="M1726" s="8"/>
      <c r="N1726" s="8"/>
      <c r="O1726" s="8"/>
      <c r="P1726" s="8"/>
      <c r="Q1726" s="8"/>
      <c r="R1726" s="9"/>
      <c r="S1726" s="8"/>
      <c r="U1726" s="68"/>
      <c r="V1726" s="68"/>
      <c r="W1726" s="68"/>
      <c r="X1726" s="68"/>
      <c r="Y1726" s="68"/>
      <c r="Z1726" s="68"/>
      <c r="AA1726" s="68"/>
      <c r="AB1726" s="68"/>
      <c r="AC1726" s="68"/>
      <c r="AD1726" s="68"/>
      <c r="AE1726" s="68"/>
      <c r="AF1726" s="3"/>
      <c r="AG1726" s="3"/>
      <c r="AH1726" s="3"/>
      <c r="AI1726" s="3"/>
      <c r="AL1726" s="3"/>
      <c r="AM1726" s="3"/>
      <c r="AN1726" s="3"/>
      <c r="AO1726" s="3"/>
      <c r="AP1726" s="3"/>
      <c r="AR1726" s="3"/>
      <c r="AW1726" s="3"/>
      <c r="AX1726" s="3"/>
      <c r="AY1726" s="3"/>
      <c r="AZ1726" s="3"/>
      <c r="BA1726" s="3"/>
      <c r="BB1726" s="3"/>
      <c r="BC1726" s="3"/>
    </row>
    <row r="1727" spans="1:55">
      <c r="A1727" s="205"/>
      <c r="D1727" s="8"/>
      <c r="E1727" s="8"/>
      <c r="F1727" s="8"/>
      <c r="G1727" s="8"/>
      <c r="H1727" s="8"/>
      <c r="I1727" s="8"/>
      <c r="J1727" s="8"/>
      <c r="K1727" s="9"/>
      <c r="L1727" s="8"/>
      <c r="M1727" s="8"/>
      <c r="N1727" s="8"/>
      <c r="O1727" s="8"/>
      <c r="P1727" s="8"/>
      <c r="Q1727" s="8"/>
      <c r="R1727" s="9"/>
      <c r="S1727" s="8"/>
      <c r="U1727" s="68"/>
      <c r="V1727" s="68"/>
      <c r="W1727" s="68"/>
      <c r="X1727" s="68"/>
      <c r="Y1727" s="68"/>
      <c r="Z1727" s="68"/>
      <c r="AA1727" s="68"/>
      <c r="AB1727" s="68"/>
      <c r="AC1727" s="68"/>
      <c r="AD1727" s="68"/>
      <c r="AE1727" s="68"/>
      <c r="AF1727" s="3"/>
      <c r="AG1727" s="3"/>
      <c r="AH1727" s="3"/>
      <c r="AI1727" s="3"/>
      <c r="AL1727" s="3"/>
      <c r="AM1727" s="3"/>
      <c r="AN1727" s="3"/>
      <c r="AO1727" s="3"/>
      <c r="AP1727" s="3"/>
      <c r="AR1727" s="3"/>
      <c r="AW1727" s="3"/>
      <c r="AX1727" s="3"/>
      <c r="AY1727" s="3"/>
      <c r="AZ1727" s="3"/>
      <c r="BA1727" s="3"/>
      <c r="BB1727" s="3"/>
      <c r="BC1727" s="3"/>
    </row>
    <row r="1728" spans="1:55">
      <c r="A1728" s="205"/>
      <c r="D1728" s="8"/>
      <c r="E1728" s="8"/>
      <c r="F1728" s="8"/>
      <c r="G1728" s="8"/>
      <c r="H1728" s="8"/>
      <c r="I1728" s="8"/>
      <c r="J1728" s="8"/>
      <c r="K1728" s="9"/>
      <c r="L1728" s="8"/>
      <c r="M1728" s="8"/>
      <c r="N1728" s="8"/>
      <c r="O1728" s="8"/>
      <c r="P1728" s="8"/>
      <c r="Q1728" s="8"/>
      <c r="R1728" s="9"/>
      <c r="S1728" s="8"/>
      <c r="U1728" s="68"/>
      <c r="V1728" s="68"/>
      <c r="W1728" s="68"/>
      <c r="X1728" s="68"/>
      <c r="Y1728" s="68"/>
      <c r="Z1728" s="68"/>
      <c r="AA1728" s="68"/>
      <c r="AB1728" s="68"/>
      <c r="AC1728" s="68"/>
      <c r="AD1728" s="68"/>
      <c r="AE1728" s="68"/>
      <c r="AF1728" s="3"/>
      <c r="AG1728" s="3"/>
      <c r="AH1728" s="3"/>
      <c r="AI1728" s="3"/>
      <c r="AL1728" s="3"/>
      <c r="AM1728" s="3"/>
      <c r="AN1728" s="3"/>
      <c r="AO1728" s="3"/>
      <c r="AP1728" s="3"/>
      <c r="AR1728" s="3"/>
      <c r="AW1728" s="3"/>
      <c r="AX1728" s="3"/>
      <c r="AY1728" s="3"/>
      <c r="AZ1728" s="3"/>
      <c r="BA1728" s="3"/>
      <c r="BB1728" s="3"/>
      <c r="BC1728" s="3"/>
    </row>
    <row r="1729" spans="1:55">
      <c r="A1729" s="205"/>
      <c r="D1729" s="8"/>
      <c r="E1729" s="8"/>
      <c r="F1729" s="8"/>
      <c r="G1729" s="8"/>
      <c r="H1729" s="8"/>
      <c r="I1729" s="8"/>
      <c r="J1729" s="8"/>
      <c r="K1729" s="9"/>
      <c r="L1729" s="8"/>
      <c r="M1729" s="8"/>
      <c r="N1729" s="8"/>
      <c r="O1729" s="8"/>
      <c r="P1729" s="8"/>
      <c r="Q1729" s="8"/>
      <c r="R1729" s="9"/>
      <c r="S1729" s="8"/>
      <c r="U1729" s="68"/>
      <c r="V1729" s="68"/>
      <c r="W1729" s="68"/>
      <c r="X1729" s="68"/>
      <c r="Y1729" s="68"/>
      <c r="Z1729" s="68"/>
      <c r="AA1729" s="68"/>
      <c r="AB1729" s="68"/>
      <c r="AC1729" s="68"/>
      <c r="AD1729" s="68"/>
      <c r="AE1729" s="68"/>
      <c r="AF1729" s="3"/>
      <c r="AG1729" s="3"/>
      <c r="AH1729" s="3"/>
      <c r="AI1729" s="3"/>
      <c r="AL1729" s="3"/>
      <c r="AM1729" s="3"/>
      <c r="AN1729" s="3"/>
      <c r="AO1729" s="3"/>
      <c r="AP1729" s="3"/>
      <c r="AR1729" s="3"/>
      <c r="AW1729" s="3"/>
      <c r="AX1729" s="3"/>
      <c r="AY1729" s="3"/>
      <c r="AZ1729" s="3"/>
      <c r="BA1729" s="3"/>
      <c r="BB1729" s="3"/>
      <c r="BC1729" s="3"/>
    </row>
    <row r="1730" spans="1:55">
      <c r="A1730" s="205"/>
      <c r="D1730" s="8"/>
      <c r="E1730" s="8"/>
      <c r="F1730" s="8"/>
      <c r="G1730" s="8"/>
      <c r="H1730" s="8"/>
      <c r="I1730" s="8"/>
      <c r="J1730" s="8"/>
      <c r="K1730" s="9"/>
      <c r="L1730" s="8"/>
      <c r="M1730" s="8"/>
      <c r="N1730" s="8"/>
      <c r="O1730" s="8"/>
      <c r="P1730" s="8"/>
      <c r="Q1730" s="8"/>
      <c r="R1730" s="9"/>
      <c r="S1730" s="8"/>
      <c r="U1730" s="68"/>
      <c r="V1730" s="68"/>
      <c r="W1730" s="68"/>
      <c r="X1730" s="68"/>
      <c r="Y1730" s="68"/>
      <c r="Z1730" s="68"/>
      <c r="AA1730" s="68"/>
      <c r="AB1730" s="68"/>
      <c r="AC1730" s="68"/>
      <c r="AD1730" s="68"/>
      <c r="AE1730" s="68"/>
      <c r="AF1730" s="3"/>
      <c r="AG1730" s="3"/>
      <c r="AH1730" s="3"/>
      <c r="AI1730" s="3"/>
      <c r="AL1730" s="3"/>
      <c r="AM1730" s="3"/>
      <c r="AN1730" s="3"/>
      <c r="AO1730" s="3"/>
      <c r="AP1730" s="3"/>
      <c r="AR1730" s="3"/>
      <c r="AW1730" s="3"/>
      <c r="AX1730" s="3"/>
      <c r="AY1730" s="3"/>
      <c r="AZ1730" s="3"/>
      <c r="BA1730" s="3"/>
      <c r="BB1730" s="3"/>
      <c r="BC1730" s="3"/>
    </row>
    <row r="1731" spans="1:55">
      <c r="A1731" s="205"/>
      <c r="D1731" s="8"/>
      <c r="E1731" s="8"/>
      <c r="F1731" s="8"/>
      <c r="G1731" s="8"/>
      <c r="H1731" s="8"/>
      <c r="I1731" s="8"/>
      <c r="J1731" s="8"/>
      <c r="K1731" s="9"/>
      <c r="L1731" s="8"/>
      <c r="M1731" s="8"/>
      <c r="N1731" s="8"/>
      <c r="O1731" s="8"/>
      <c r="P1731" s="8"/>
      <c r="Q1731" s="8"/>
      <c r="R1731" s="9"/>
      <c r="S1731" s="8"/>
      <c r="U1731" s="68"/>
      <c r="V1731" s="68"/>
      <c r="W1731" s="68"/>
      <c r="X1731" s="68"/>
      <c r="Y1731" s="68"/>
      <c r="Z1731" s="68"/>
      <c r="AA1731" s="68"/>
      <c r="AB1731" s="68"/>
      <c r="AC1731" s="68"/>
      <c r="AD1731" s="68"/>
      <c r="AE1731" s="68"/>
      <c r="AF1731" s="3"/>
      <c r="AG1731" s="3"/>
      <c r="AH1731" s="3"/>
      <c r="AI1731" s="3"/>
      <c r="AL1731" s="3"/>
      <c r="AM1731" s="3"/>
      <c r="AN1731" s="3"/>
      <c r="AO1731" s="3"/>
      <c r="AP1731" s="3"/>
      <c r="AR1731" s="3"/>
      <c r="AW1731" s="3"/>
      <c r="AX1731" s="3"/>
      <c r="AY1731" s="3"/>
      <c r="AZ1731" s="3"/>
      <c r="BA1731" s="3"/>
      <c r="BB1731" s="3"/>
      <c r="BC1731" s="3"/>
    </row>
    <row r="1732" spans="1:55">
      <c r="A1732" s="205"/>
      <c r="D1732" s="8"/>
      <c r="E1732" s="8"/>
      <c r="F1732" s="8"/>
      <c r="G1732" s="8"/>
      <c r="H1732" s="8"/>
      <c r="I1732" s="8"/>
      <c r="J1732" s="8"/>
      <c r="K1732" s="9"/>
      <c r="L1732" s="8"/>
      <c r="M1732" s="8"/>
      <c r="N1732" s="8"/>
      <c r="O1732" s="8"/>
      <c r="P1732" s="8"/>
      <c r="Q1732" s="8"/>
      <c r="R1732" s="9"/>
      <c r="S1732" s="8"/>
      <c r="U1732" s="68"/>
      <c r="V1732" s="68"/>
      <c r="W1732" s="68"/>
      <c r="X1732" s="68"/>
      <c r="Y1732" s="68"/>
      <c r="Z1732" s="68"/>
      <c r="AA1732" s="68"/>
      <c r="AB1732" s="68"/>
      <c r="AC1732" s="68"/>
      <c r="AD1732" s="68"/>
      <c r="AE1732" s="68"/>
      <c r="AF1732" s="3"/>
      <c r="AG1732" s="3"/>
      <c r="AH1732" s="3"/>
      <c r="AI1732" s="3"/>
      <c r="AL1732" s="3"/>
      <c r="AM1732" s="3"/>
      <c r="AN1732" s="3"/>
      <c r="AO1732" s="3"/>
      <c r="AP1732" s="3"/>
      <c r="AR1732" s="3"/>
      <c r="AW1732" s="3"/>
      <c r="AX1732" s="3"/>
      <c r="AY1732" s="3"/>
      <c r="AZ1732" s="3"/>
      <c r="BA1732" s="3"/>
      <c r="BB1732" s="3"/>
      <c r="BC1732" s="3"/>
    </row>
    <row r="1733" spans="1:55">
      <c r="A1733" s="205"/>
      <c r="D1733" s="8"/>
      <c r="E1733" s="8"/>
      <c r="F1733" s="8"/>
      <c r="G1733" s="8"/>
      <c r="H1733" s="8"/>
      <c r="I1733" s="8"/>
      <c r="J1733" s="8"/>
      <c r="K1733" s="9"/>
      <c r="L1733" s="8"/>
      <c r="M1733" s="8"/>
      <c r="N1733" s="8"/>
      <c r="O1733" s="8"/>
      <c r="P1733" s="8"/>
      <c r="Q1733" s="8"/>
      <c r="R1733" s="9"/>
      <c r="S1733" s="8"/>
      <c r="U1733" s="68"/>
      <c r="V1733" s="68"/>
      <c r="W1733" s="68"/>
      <c r="X1733" s="68"/>
      <c r="Y1733" s="68"/>
      <c r="Z1733" s="68"/>
      <c r="AA1733" s="68"/>
      <c r="AB1733" s="68"/>
      <c r="AC1733" s="68"/>
      <c r="AD1733" s="68"/>
      <c r="AE1733" s="68"/>
      <c r="AF1733" s="3"/>
      <c r="AG1733" s="3"/>
      <c r="AH1733" s="3"/>
      <c r="AI1733" s="3"/>
      <c r="AL1733" s="3"/>
      <c r="AM1733" s="3"/>
      <c r="AN1733" s="3"/>
      <c r="AO1733" s="3"/>
      <c r="AP1733" s="3"/>
      <c r="AR1733" s="3"/>
      <c r="AW1733" s="3"/>
      <c r="AX1733" s="3"/>
      <c r="AY1733" s="3"/>
      <c r="AZ1733" s="3"/>
      <c r="BA1733" s="3"/>
      <c r="BB1733" s="3"/>
      <c r="BC1733" s="3"/>
    </row>
    <row r="1734" spans="1:55">
      <c r="A1734" s="205"/>
      <c r="D1734" s="8"/>
      <c r="E1734" s="8"/>
      <c r="F1734" s="8"/>
      <c r="G1734" s="8"/>
      <c r="H1734" s="8"/>
      <c r="I1734" s="8"/>
      <c r="J1734" s="8"/>
      <c r="K1734" s="9"/>
      <c r="L1734" s="8"/>
      <c r="M1734" s="8"/>
      <c r="N1734" s="8"/>
      <c r="O1734" s="8"/>
      <c r="P1734" s="8"/>
      <c r="Q1734" s="8"/>
      <c r="R1734" s="9"/>
      <c r="S1734" s="8"/>
      <c r="U1734" s="68"/>
      <c r="V1734" s="68"/>
      <c r="W1734" s="68"/>
      <c r="X1734" s="68"/>
      <c r="Y1734" s="68"/>
      <c r="Z1734" s="68"/>
      <c r="AA1734" s="68"/>
      <c r="AB1734" s="68"/>
      <c r="AC1734" s="68"/>
      <c r="AD1734" s="68"/>
      <c r="AE1734" s="68"/>
      <c r="AF1734" s="3"/>
      <c r="AG1734" s="3"/>
      <c r="AH1734" s="3"/>
      <c r="AI1734" s="3"/>
      <c r="AL1734" s="3"/>
      <c r="AM1734" s="3"/>
      <c r="AN1734" s="3"/>
      <c r="AO1734" s="3"/>
      <c r="AP1734" s="3"/>
      <c r="AR1734" s="3"/>
      <c r="AW1734" s="3"/>
      <c r="AX1734" s="3"/>
      <c r="AY1734" s="3"/>
      <c r="AZ1734" s="3"/>
      <c r="BA1734" s="3"/>
      <c r="BB1734" s="3"/>
      <c r="BC1734" s="3"/>
    </row>
    <row r="1735" spans="1:55">
      <c r="A1735" s="205"/>
      <c r="D1735" s="8"/>
      <c r="E1735" s="8"/>
      <c r="F1735" s="8"/>
      <c r="G1735" s="8"/>
      <c r="H1735" s="8"/>
      <c r="I1735" s="8"/>
      <c r="J1735" s="8"/>
      <c r="K1735" s="9"/>
      <c r="L1735" s="8"/>
      <c r="M1735" s="8"/>
      <c r="N1735" s="8"/>
      <c r="O1735" s="8"/>
      <c r="P1735" s="8"/>
      <c r="Q1735" s="8"/>
      <c r="R1735" s="9"/>
      <c r="S1735" s="8"/>
      <c r="U1735" s="68"/>
      <c r="V1735" s="68"/>
      <c r="W1735" s="68"/>
      <c r="X1735" s="68"/>
      <c r="Y1735" s="68"/>
      <c r="Z1735" s="68"/>
      <c r="AA1735" s="68"/>
      <c r="AB1735" s="68"/>
      <c r="AC1735" s="68"/>
      <c r="AD1735" s="68"/>
      <c r="AE1735" s="68"/>
      <c r="AF1735" s="3"/>
      <c r="AG1735" s="3"/>
      <c r="AH1735" s="3"/>
      <c r="AI1735" s="3"/>
      <c r="AL1735" s="3"/>
      <c r="AM1735" s="3"/>
      <c r="AN1735" s="3"/>
      <c r="AO1735" s="3"/>
      <c r="AP1735" s="3"/>
      <c r="AR1735" s="3"/>
      <c r="AW1735" s="3"/>
      <c r="AX1735" s="3"/>
      <c r="AY1735" s="3"/>
      <c r="AZ1735" s="3"/>
      <c r="BA1735" s="3"/>
      <c r="BB1735" s="3"/>
      <c r="BC1735" s="3"/>
    </row>
    <row r="1736" spans="1:55">
      <c r="A1736" s="205"/>
      <c r="D1736" s="8"/>
      <c r="E1736" s="8"/>
      <c r="F1736" s="8"/>
      <c r="G1736" s="8"/>
      <c r="H1736" s="8"/>
      <c r="I1736" s="8"/>
      <c r="J1736" s="8"/>
      <c r="K1736" s="9"/>
      <c r="L1736" s="8"/>
      <c r="M1736" s="8"/>
      <c r="N1736" s="8"/>
      <c r="O1736" s="8"/>
      <c r="P1736" s="8"/>
      <c r="Q1736" s="8"/>
      <c r="R1736" s="9"/>
      <c r="S1736" s="8"/>
      <c r="U1736" s="68"/>
      <c r="V1736" s="68"/>
      <c r="W1736" s="68"/>
      <c r="X1736" s="68"/>
      <c r="Y1736" s="68"/>
      <c r="Z1736" s="68"/>
      <c r="AA1736" s="68"/>
      <c r="AB1736" s="68"/>
      <c r="AC1736" s="68"/>
      <c r="AD1736" s="68"/>
      <c r="AE1736" s="68"/>
      <c r="AF1736" s="3"/>
      <c r="AG1736" s="3"/>
      <c r="AH1736" s="3"/>
      <c r="AI1736" s="3"/>
      <c r="AL1736" s="3"/>
      <c r="AM1736" s="3"/>
      <c r="AN1736" s="3"/>
      <c r="AO1736" s="3"/>
      <c r="AP1736" s="3"/>
      <c r="AR1736" s="3"/>
      <c r="AW1736" s="3"/>
      <c r="AX1736" s="3"/>
      <c r="AY1736" s="3"/>
      <c r="AZ1736" s="3"/>
      <c r="BA1736" s="3"/>
      <c r="BB1736" s="3"/>
      <c r="BC1736" s="3"/>
    </row>
    <row r="1737" spans="1:55">
      <c r="A1737" s="205"/>
      <c r="D1737" s="8"/>
      <c r="E1737" s="8"/>
      <c r="F1737" s="8"/>
      <c r="G1737" s="8"/>
      <c r="H1737" s="8"/>
      <c r="I1737" s="8"/>
      <c r="J1737" s="8"/>
      <c r="K1737" s="9"/>
      <c r="L1737" s="8"/>
      <c r="M1737" s="8"/>
      <c r="N1737" s="8"/>
      <c r="O1737" s="8"/>
      <c r="P1737" s="8"/>
      <c r="Q1737" s="8"/>
      <c r="R1737" s="9"/>
      <c r="S1737" s="8"/>
      <c r="U1737" s="68"/>
      <c r="V1737" s="68"/>
      <c r="W1737" s="68"/>
      <c r="X1737" s="68"/>
      <c r="Y1737" s="68"/>
      <c r="Z1737" s="68"/>
      <c r="AA1737" s="68"/>
      <c r="AB1737" s="68"/>
      <c r="AC1737" s="68"/>
      <c r="AD1737" s="68"/>
      <c r="AE1737" s="68"/>
      <c r="AF1737" s="3"/>
      <c r="AG1737" s="3"/>
      <c r="AH1737" s="3"/>
      <c r="AI1737" s="3"/>
      <c r="AL1737" s="3"/>
      <c r="AM1737" s="3"/>
      <c r="AN1737" s="3"/>
      <c r="AO1737" s="3"/>
      <c r="AP1737" s="3"/>
      <c r="AR1737" s="3"/>
      <c r="AW1737" s="3"/>
      <c r="AX1737" s="3"/>
      <c r="AY1737" s="3"/>
      <c r="AZ1737" s="3"/>
      <c r="BA1737" s="3"/>
      <c r="BB1737" s="3"/>
      <c r="BC1737" s="3"/>
    </row>
    <row r="1738" spans="1:55">
      <c r="A1738" s="205"/>
      <c r="D1738" s="8"/>
      <c r="E1738" s="8"/>
      <c r="F1738" s="8"/>
      <c r="G1738" s="8"/>
      <c r="H1738" s="8"/>
      <c r="I1738" s="8"/>
      <c r="J1738" s="8"/>
      <c r="K1738" s="9"/>
      <c r="L1738" s="8"/>
      <c r="M1738" s="8"/>
      <c r="N1738" s="8"/>
      <c r="O1738" s="8"/>
      <c r="P1738" s="8"/>
      <c r="Q1738" s="8"/>
      <c r="R1738" s="9"/>
      <c r="S1738" s="8"/>
      <c r="U1738" s="68"/>
      <c r="V1738" s="68"/>
      <c r="W1738" s="68"/>
      <c r="X1738" s="68"/>
      <c r="Y1738" s="68"/>
      <c r="Z1738" s="68"/>
      <c r="AA1738" s="68"/>
      <c r="AB1738" s="68"/>
      <c r="AC1738" s="68"/>
      <c r="AD1738" s="68"/>
      <c r="AE1738" s="68"/>
      <c r="AF1738" s="3"/>
      <c r="AG1738" s="3"/>
      <c r="AH1738" s="3"/>
      <c r="AI1738" s="3"/>
      <c r="AL1738" s="3"/>
      <c r="AM1738" s="3"/>
      <c r="AN1738" s="3"/>
      <c r="AO1738" s="3"/>
      <c r="AP1738" s="3"/>
      <c r="AR1738" s="3"/>
      <c r="AW1738" s="3"/>
      <c r="AX1738" s="3"/>
      <c r="AY1738" s="3"/>
      <c r="AZ1738" s="3"/>
      <c r="BA1738" s="3"/>
      <c r="BB1738" s="3"/>
      <c r="BC1738" s="3"/>
    </row>
    <row r="1739" spans="1:55">
      <c r="A1739" s="205"/>
      <c r="D1739" s="8"/>
      <c r="E1739" s="8"/>
      <c r="F1739" s="8"/>
      <c r="G1739" s="8"/>
      <c r="H1739" s="8"/>
      <c r="I1739" s="8"/>
      <c r="J1739" s="8"/>
      <c r="K1739" s="9"/>
      <c r="L1739" s="8"/>
      <c r="M1739" s="8"/>
      <c r="N1739" s="8"/>
      <c r="O1739" s="8"/>
      <c r="P1739" s="8"/>
      <c r="Q1739" s="8"/>
      <c r="R1739" s="9"/>
      <c r="S1739" s="8"/>
      <c r="U1739" s="68"/>
      <c r="V1739" s="68"/>
      <c r="W1739" s="68"/>
      <c r="X1739" s="68"/>
      <c r="Y1739" s="68"/>
      <c r="Z1739" s="68"/>
      <c r="AA1739" s="68"/>
      <c r="AB1739" s="68"/>
      <c r="AC1739" s="68"/>
      <c r="AD1739" s="68"/>
      <c r="AE1739" s="68"/>
      <c r="AF1739" s="3"/>
      <c r="AG1739" s="3"/>
      <c r="AH1739" s="3"/>
      <c r="AI1739" s="3"/>
      <c r="AL1739" s="3"/>
      <c r="AM1739" s="3"/>
      <c r="AN1739" s="3"/>
      <c r="AO1739" s="3"/>
      <c r="AP1739" s="3"/>
      <c r="AR1739" s="3"/>
      <c r="AW1739" s="3"/>
      <c r="AX1739" s="3"/>
      <c r="AY1739" s="3"/>
      <c r="AZ1739" s="3"/>
      <c r="BA1739" s="3"/>
      <c r="BB1739" s="3"/>
      <c r="BC1739" s="3"/>
    </row>
    <row r="1740" spans="1:55">
      <c r="A1740" s="205"/>
      <c r="D1740" s="8"/>
      <c r="E1740" s="8"/>
      <c r="F1740" s="8"/>
      <c r="G1740" s="8"/>
      <c r="H1740" s="8"/>
      <c r="I1740" s="8"/>
      <c r="J1740" s="8"/>
      <c r="K1740" s="9"/>
      <c r="L1740" s="8"/>
      <c r="M1740" s="8"/>
      <c r="N1740" s="8"/>
      <c r="O1740" s="8"/>
      <c r="P1740" s="8"/>
      <c r="Q1740" s="8"/>
      <c r="R1740" s="9"/>
      <c r="S1740" s="8"/>
      <c r="U1740" s="68"/>
      <c r="V1740" s="68"/>
      <c r="W1740" s="68"/>
      <c r="X1740" s="68"/>
      <c r="Y1740" s="68"/>
      <c r="Z1740" s="68"/>
      <c r="AA1740" s="68"/>
      <c r="AB1740" s="68"/>
      <c r="AC1740" s="68"/>
      <c r="AD1740" s="68"/>
      <c r="AE1740" s="68"/>
      <c r="AF1740" s="3"/>
      <c r="AG1740" s="3"/>
      <c r="AH1740" s="3"/>
      <c r="AI1740" s="3"/>
      <c r="AL1740" s="3"/>
      <c r="AM1740" s="3"/>
      <c r="AN1740" s="3"/>
      <c r="AO1740" s="3"/>
      <c r="AP1740" s="3"/>
      <c r="AR1740" s="3"/>
      <c r="AW1740" s="3"/>
      <c r="AX1740" s="3"/>
      <c r="AY1740" s="3"/>
      <c r="AZ1740" s="3"/>
      <c r="BA1740" s="3"/>
      <c r="BB1740" s="3"/>
      <c r="BC1740" s="3"/>
    </row>
    <row r="1741" spans="1:55">
      <c r="A1741" s="205"/>
      <c r="D1741" s="8"/>
      <c r="E1741" s="8"/>
      <c r="F1741" s="8"/>
      <c r="G1741" s="8"/>
      <c r="H1741" s="8"/>
      <c r="I1741" s="8"/>
      <c r="J1741" s="8"/>
      <c r="K1741" s="9"/>
      <c r="L1741" s="8"/>
      <c r="M1741" s="8"/>
      <c r="N1741" s="8"/>
      <c r="O1741" s="8"/>
      <c r="P1741" s="8"/>
      <c r="Q1741" s="8"/>
      <c r="R1741" s="9"/>
      <c r="S1741" s="8"/>
      <c r="U1741" s="68"/>
      <c r="V1741" s="68"/>
      <c r="W1741" s="68"/>
      <c r="X1741" s="68"/>
      <c r="Y1741" s="68"/>
      <c r="Z1741" s="68"/>
      <c r="AA1741" s="68"/>
      <c r="AB1741" s="68"/>
      <c r="AC1741" s="68"/>
      <c r="AD1741" s="68"/>
      <c r="AE1741" s="68"/>
      <c r="AF1741" s="3"/>
      <c r="AG1741" s="3"/>
      <c r="AH1741" s="3"/>
      <c r="AI1741" s="3"/>
      <c r="AL1741" s="3"/>
      <c r="AM1741" s="3"/>
      <c r="AN1741" s="3"/>
      <c r="AO1741" s="3"/>
      <c r="AP1741" s="3"/>
      <c r="AR1741" s="3"/>
      <c r="AW1741" s="3"/>
      <c r="AX1741" s="3"/>
      <c r="AY1741" s="3"/>
      <c r="AZ1741" s="3"/>
      <c r="BA1741" s="3"/>
      <c r="BB1741" s="3"/>
      <c r="BC1741" s="3"/>
    </row>
    <row r="1742" spans="1:55">
      <c r="A1742" s="205"/>
      <c r="D1742" s="8"/>
      <c r="E1742" s="8"/>
      <c r="F1742" s="8"/>
      <c r="G1742" s="8"/>
      <c r="H1742" s="8"/>
      <c r="I1742" s="8"/>
      <c r="J1742" s="8"/>
      <c r="K1742" s="9"/>
      <c r="L1742" s="8"/>
      <c r="M1742" s="8"/>
      <c r="N1742" s="8"/>
      <c r="O1742" s="8"/>
      <c r="P1742" s="8"/>
      <c r="Q1742" s="8"/>
      <c r="R1742" s="9"/>
      <c r="S1742" s="8"/>
      <c r="U1742" s="68"/>
      <c r="V1742" s="68"/>
      <c r="W1742" s="68"/>
      <c r="X1742" s="68"/>
      <c r="Y1742" s="68"/>
      <c r="Z1742" s="68"/>
      <c r="AA1742" s="68"/>
      <c r="AB1742" s="68"/>
      <c r="AC1742" s="68"/>
      <c r="AD1742" s="68"/>
      <c r="AE1742" s="68"/>
      <c r="AF1742" s="3"/>
      <c r="AG1742" s="3"/>
      <c r="AH1742" s="3"/>
      <c r="AI1742" s="3"/>
      <c r="AL1742" s="3"/>
      <c r="AM1742" s="3"/>
      <c r="AN1742" s="3"/>
      <c r="AO1742" s="3"/>
      <c r="AP1742" s="3"/>
      <c r="AR1742" s="3"/>
      <c r="AW1742" s="3"/>
      <c r="AX1742" s="3"/>
      <c r="AY1742" s="3"/>
      <c r="AZ1742" s="3"/>
      <c r="BA1742" s="3"/>
      <c r="BB1742" s="3"/>
      <c r="BC1742" s="3"/>
    </row>
    <row r="1743" spans="1:55">
      <c r="A1743" s="205"/>
      <c r="D1743" s="8"/>
      <c r="E1743" s="8"/>
      <c r="F1743" s="8"/>
      <c r="G1743" s="8"/>
      <c r="H1743" s="8"/>
      <c r="I1743" s="8"/>
      <c r="J1743" s="8"/>
      <c r="K1743" s="9"/>
      <c r="L1743" s="8"/>
      <c r="M1743" s="8"/>
      <c r="N1743" s="8"/>
      <c r="O1743" s="8"/>
      <c r="P1743" s="8"/>
      <c r="Q1743" s="8"/>
      <c r="R1743" s="9"/>
      <c r="S1743" s="8"/>
      <c r="U1743" s="68"/>
      <c r="V1743" s="68"/>
      <c r="W1743" s="68"/>
      <c r="X1743" s="68"/>
      <c r="Y1743" s="68"/>
      <c r="Z1743" s="68"/>
      <c r="AA1743" s="68"/>
      <c r="AB1743" s="68"/>
      <c r="AC1743" s="68"/>
      <c r="AD1743" s="68"/>
      <c r="AE1743" s="68"/>
      <c r="AF1743" s="3"/>
      <c r="AG1743" s="3"/>
      <c r="AH1743" s="3"/>
      <c r="AI1743" s="3"/>
      <c r="AL1743" s="3"/>
      <c r="AM1743" s="3"/>
      <c r="AN1743" s="3"/>
      <c r="AO1743" s="3"/>
      <c r="AP1743" s="3"/>
      <c r="AR1743" s="3"/>
      <c r="AW1743" s="3"/>
      <c r="AX1743" s="3"/>
      <c r="AY1743" s="3"/>
      <c r="AZ1743" s="3"/>
      <c r="BA1743" s="3"/>
      <c r="BB1743" s="3"/>
      <c r="BC1743" s="3"/>
    </row>
    <row r="1744" spans="1:55">
      <c r="A1744" s="205"/>
      <c r="D1744" s="8"/>
      <c r="E1744" s="8"/>
      <c r="F1744" s="8"/>
      <c r="G1744" s="8"/>
      <c r="H1744" s="8"/>
      <c r="I1744" s="8"/>
      <c r="J1744" s="8"/>
      <c r="K1744" s="9"/>
      <c r="L1744" s="8"/>
      <c r="M1744" s="8"/>
      <c r="N1744" s="8"/>
      <c r="O1744" s="8"/>
      <c r="P1744" s="8"/>
      <c r="Q1744" s="8"/>
      <c r="R1744" s="9"/>
      <c r="S1744" s="8"/>
      <c r="U1744" s="68"/>
      <c r="V1744" s="68"/>
      <c r="W1744" s="68"/>
      <c r="X1744" s="68"/>
      <c r="Y1744" s="68"/>
      <c r="Z1744" s="68"/>
      <c r="AA1744" s="68"/>
      <c r="AB1744" s="68"/>
      <c r="AC1744" s="68"/>
      <c r="AD1744" s="68"/>
      <c r="AE1744" s="68"/>
      <c r="AF1744" s="3"/>
      <c r="AG1744" s="3"/>
      <c r="AH1744" s="3"/>
      <c r="AI1744" s="3"/>
      <c r="AL1744" s="3"/>
      <c r="AM1744" s="3"/>
      <c r="AN1744" s="3"/>
      <c r="AO1744" s="3"/>
      <c r="AP1744" s="3"/>
      <c r="AR1744" s="3"/>
      <c r="AW1744" s="3"/>
      <c r="AX1744" s="3"/>
      <c r="AY1744" s="3"/>
      <c r="AZ1744" s="3"/>
      <c r="BA1744" s="3"/>
      <c r="BB1744" s="3"/>
      <c r="BC1744" s="3"/>
    </row>
    <row r="1745" spans="1:55">
      <c r="A1745" s="205"/>
      <c r="D1745" s="8"/>
      <c r="E1745" s="8"/>
      <c r="F1745" s="8"/>
      <c r="G1745" s="8"/>
      <c r="H1745" s="8"/>
      <c r="I1745" s="8"/>
      <c r="J1745" s="8"/>
      <c r="K1745" s="9"/>
      <c r="L1745" s="8"/>
      <c r="M1745" s="8"/>
      <c r="N1745" s="8"/>
      <c r="O1745" s="8"/>
      <c r="P1745" s="8"/>
      <c r="Q1745" s="8"/>
      <c r="R1745" s="9"/>
      <c r="S1745" s="8"/>
      <c r="U1745" s="68"/>
      <c r="V1745" s="68"/>
      <c r="W1745" s="68"/>
      <c r="X1745" s="68"/>
      <c r="Y1745" s="68"/>
      <c r="Z1745" s="68"/>
      <c r="AA1745" s="68"/>
      <c r="AB1745" s="68"/>
      <c r="AC1745" s="68"/>
      <c r="AD1745" s="68"/>
      <c r="AE1745" s="68"/>
      <c r="AF1745" s="3"/>
      <c r="AG1745" s="3"/>
      <c r="AH1745" s="3"/>
      <c r="AI1745" s="3"/>
      <c r="AL1745" s="3"/>
      <c r="AM1745" s="3"/>
      <c r="AN1745" s="3"/>
      <c r="AO1745" s="3"/>
      <c r="AP1745" s="3"/>
      <c r="AR1745" s="3"/>
      <c r="AW1745" s="3"/>
      <c r="AX1745" s="3"/>
      <c r="AY1745" s="3"/>
      <c r="AZ1745" s="3"/>
      <c r="BA1745" s="3"/>
      <c r="BB1745" s="3"/>
      <c r="BC1745" s="3"/>
    </row>
    <row r="1746" spans="1:55">
      <c r="A1746" s="205"/>
      <c r="D1746" s="8"/>
      <c r="E1746" s="8"/>
      <c r="F1746" s="8"/>
      <c r="G1746" s="8"/>
      <c r="H1746" s="8"/>
      <c r="I1746" s="8"/>
      <c r="J1746" s="8"/>
      <c r="K1746" s="9"/>
      <c r="L1746" s="8"/>
      <c r="M1746" s="8"/>
      <c r="N1746" s="8"/>
      <c r="O1746" s="8"/>
      <c r="P1746" s="8"/>
      <c r="Q1746" s="8"/>
      <c r="R1746" s="9"/>
      <c r="S1746" s="8"/>
      <c r="U1746" s="68"/>
      <c r="V1746" s="68"/>
      <c r="W1746" s="68"/>
      <c r="X1746" s="68"/>
      <c r="Y1746" s="68"/>
      <c r="Z1746" s="68"/>
      <c r="AA1746" s="68"/>
      <c r="AB1746" s="68"/>
      <c r="AC1746" s="68"/>
      <c r="AD1746" s="68"/>
      <c r="AE1746" s="68"/>
      <c r="AF1746" s="3"/>
      <c r="AG1746" s="3"/>
      <c r="AH1746" s="3"/>
      <c r="AI1746" s="3"/>
      <c r="AL1746" s="3"/>
      <c r="AM1746" s="3"/>
      <c r="AN1746" s="3"/>
      <c r="AO1746" s="3"/>
      <c r="AP1746" s="3"/>
      <c r="AR1746" s="3"/>
      <c r="AW1746" s="3"/>
      <c r="AX1746" s="3"/>
      <c r="AY1746" s="3"/>
      <c r="AZ1746" s="3"/>
      <c r="BA1746" s="3"/>
      <c r="BB1746" s="3"/>
      <c r="BC1746" s="3"/>
    </row>
    <row r="1747" spans="1:55">
      <c r="A1747" s="205"/>
      <c r="D1747" s="8"/>
      <c r="E1747" s="8"/>
      <c r="F1747" s="8"/>
      <c r="G1747" s="8"/>
      <c r="H1747" s="8"/>
      <c r="I1747" s="8"/>
      <c r="J1747" s="8"/>
      <c r="K1747" s="9"/>
      <c r="L1747" s="8"/>
      <c r="M1747" s="8"/>
      <c r="N1747" s="8"/>
      <c r="O1747" s="8"/>
      <c r="P1747" s="8"/>
      <c r="Q1747" s="8"/>
      <c r="R1747" s="9"/>
      <c r="S1747" s="8"/>
      <c r="U1747" s="68"/>
      <c r="V1747" s="68"/>
      <c r="W1747" s="68"/>
      <c r="X1747" s="68"/>
      <c r="Y1747" s="68"/>
      <c r="Z1747" s="68"/>
      <c r="AA1747" s="68"/>
      <c r="AB1747" s="68"/>
      <c r="AC1747" s="68"/>
      <c r="AD1747" s="68"/>
      <c r="AE1747" s="68"/>
      <c r="AF1747" s="3"/>
      <c r="AG1747" s="3"/>
      <c r="AH1747" s="3"/>
      <c r="AI1747" s="3"/>
      <c r="AL1747" s="3"/>
      <c r="AM1747" s="3"/>
      <c r="AN1747" s="3"/>
      <c r="AO1747" s="3"/>
      <c r="AP1747" s="3"/>
      <c r="AR1747" s="3"/>
      <c r="AW1747" s="3"/>
      <c r="AX1747" s="3"/>
      <c r="AY1747" s="3"/>
      <c r="AZ1747" s="3"/>
      <c r="BA1747" s="3"/>
      <c r="BB1747" s="3"/>
      <c r="BC1747" s="3"/>
    </row>
    <row r="1748" spans="1:55">
      <c r="A1748" s="205"/>
      <c r="D1748" s="8"/>
      <c r="E1748" s="8"/>
      <c r="F1748" s="8"/>
      <c r="G1748" s="8"/>
      <c r="H1748" s="8"/>
      <c r="I1748" s="8"/>
      <c r="J1748" s="8"/>
      <c r="K1748" s="9"/>
      <c r="L1748" s="8"/>
      <c r="M1748" s="8"/>
      <c r="N1748" s="8"/>
      <c r="O1748" s="8"/>
      <c r="P1748" s="8"/>
      <c r="Q1748" s="8"/>
      <c r="R1748" s="9"/>
      <c r="S1748" s="8"/>
      <c r="U1748" s="68"/>
      <c r="V1748" s="68"/>
      <c r="W1748" s="68"/>
      <c r="X1748" s="68"/>
      <c r="Y1748" s="68"/>
      <c r="Z1748" s="68"/>
      <c r="AA1748" s="68"/>
      <c r="AB1748" s="68"/>
      <c r="AC1748" s="68"/>
      <c r="AD1748" s="68"/>
      <c r="AE1748" s="68"/>
      <c r="AF1748" s="3"/>
      <c r="AG1748" s="3"/>
      <c r="AH1748" s="3"/>
      <c r="AI1748" s="3"/>
      <c r="AL1748" s="3"/>
      <c r="AM1748" s="3"/>
      <c r="AN1748" s="3"/>
      <c r="AO1748" s="3"/>
      <c r="AP1748" s="3"/>
      <c r="AR1748" s="3"/>
      <c r="AW1748" s="3"/>
      <c r="AX1748" s="3"/>
      <c r="AY1748" s="3"/>
      <c r="AZ1748" s="3"/>
      <c r="BA1748" s="3"/>
      <c r="BB1748" s="3"/>
      <c r="BC1748" s="3"/>
    </row>
    <row r="1749" spans="1:55">
      <c r="A1749" s="205"/>
      <c r="D1749" s="8"/>
      <c r="E1749" s="8"/>
      <c r="F1749" s="8"/>
      <c r="G1749" s="8"/>
      <c r="H1749" s="8"/>
      <c r="I1749" s="8"/>
      <c r="J1749" s="8"/>
      <c r="K1749" s="9"/>
      <c r="L1749" s="8"/>
      <c r="M1749" s="8"/>
      <c r="N1749" s="8"/>
      <c r="O1749" s="8"/>
      <c r="P1749" s="8"/>
      <c r="Q1749" s="8"/>
      <c r="R1749" s="9"/>
      <c r="S1749" s="8"/>
      <c r="U1749" s="68"/>
      <c r="V1749" s="68"/>
      <c r="W1749" s="68"/>
      <c r="X1749" s="68"/>
      <c r="Y1749" s="68"/>
      <c r="Z1749" s="68"/>
      <c r="AA1749" s="68"/>
      <c r="AB1749" s="68"/>
      <c r="AC1749" s="68"/>
      <c r="AD1749" s="68"/>
      <c r="AE1749" s="68"/>
      <c r="AF1749" s="3"/>
      <c r="AG1749" s="3"/>
      <c r="AH1749" s="3"/>
      <c r="AI1749" s="3"/>
      <c r="AL1749" s="3"/>
      <c r="AM1749" s="3"/>
      <c r="AN1749" s="3"/>
      <c r="AO1749" s="3"/>
      <c r="AP1749" s="3"/>
      <c r="AR1749" s="3"/>
      <c r="AW1749" s="3"/>
      <c r="AX1749" s="3"/>
      <c r="AY1749" s="3"/>
      <c r="AZ1749" s="3"/>
      <c r="BA1749" s="3"/>
      <c r="BB1749" s="3"/>
      <c r="BC1749" s="3"/>
    </row>
    <row r="1750" spans="1:55">
      <c r="A1750" s="205"/>
      <c r="D1750" s="8"/>
      <c r="E1750" s="8"/>
      <c r="F1750" s="8"/>
      <c r="G1750" s="8"/>
      <c r="H1750" s="8"/>
      <c r="I1750" s="8"/>
      <c r="J1750" s="8"/>
      <c r="K1750" s="9"/>
      <c r="L1750" s="8"/>
      <c r="M1750" s="8"/>
      <c r="N1750" s="8"/>
      <c r="O1750" s="8"/>
      <c r="P1750" s="8"/>
      <c r="Q1750" s="8"/>
      <c r="R1750" s="9"/>
      <c r="S1750" s="8"/>
      <c r="U1750" s="68"/>
      <c r="V1750" s="68"/>
      <c r="W1750" s="68"/>
      <c r="X1750" s="68"/>
      <c r="Y1750" s="68"/>
      <c r="Z1750" s="68"/>
      <c r="AA1750" s="68"/>
      <c r="AB1750" s="68"/>
      <c r="AC1750" s="68"/>
      <c r="AD1750" s="68"/>
      <c r="AE1750" s="68"/>
      <c r="AF1750" s="3"/>
      <c r="AG1750" s="3"/>
      <c r="AH1750" s="3"/>
      <c r="AI1750" s="3"/>
      <c r="AL1750" s="3"/>
      <c r="AM1750" s="3"/>
      <c r="AN1750" s="3"/>
      <c r="AO1750" s="3"/>
      <c r="AP1750" s="3"/>
      <c r="AR1750" s="3"/>
      <c r="AW1750" s="3"/>
      <c r="AX1750" s="3"/>
      <c r="AY1750" s="3"/>
      <c r="AZ1750" s="3"/>
      <c r="BA1750" s="3"/>
      <c r="BB1750" s="3"/>
      <c r="BC1750" s="3"/>
    </row>
    <row r="1751" spans="1:55">
      <c r="A1751" s="205"/>
      <c r="D1751" s="8"/>
      <c r="E1751" s="8"/>
      <c r="F1751" s="8"/>
      <c r="G1751" s="8"/>
      <c r="H1751" s="8"/>
      <c r="I1751" s="8"/>
      <c r="J1751" s="8"/>
      <c r="K1751" s="9"/>
      <c r="L1751" s="8"/>
      <c r="M1751" s="8"/>
      <c r="N1751" s="8"/>
      <c r="O1751" s="8"/>
      <c r="P1751" s="8"/>
      <c r="Q1751" s="8"/>
      <c r="R1751" s="9"/>
      <c r="S1751" s="8"/>
      <c r="U1751" s="68"/>
      <c r="V1751" s="68"/>
      <c r="W1751" s="68"/>
      <c r="X1751" s="68"/>
      <c r="Y1751" s="68"/>
      <c r="Z1751" s="68"/>
      <c r="AA1751" s="68"/>
      <c r="AB1751" s="68"/>
      <c r="AC1751" s="68"/>
      <c r="AD1751" s="68"/>
      <c r="AE1751" s="68"/>
      <c r="AF1751" s="3"/>
      <c r="AG1751" s="3"/>
      <c r="AH1751" s="3"/>
      <c r="AI1751" s="3"/>
      <c r="AL1751" s="3"/>
      <c r="AM1751" s="3"/>
      <c r="AN1751" s="3"/>
      <c r="AO1751" s="3"/>
      <c r="AP1751" s="3"/>
      <c r="AR1751" s="3"/>
      <c r="AW1751" s="3"/>
      <c r="AX1751" s="3"/>
      <c r="AY1751" s="3"/>
      <c r="AZ1751" s="3"/>
      <c r="BA1751" s="3"/>
      <c r="BB1751" s="3"/>
      <c r="BC1751" s="3"/>
    </row>
    <row r="1752" spans="1:55">
      <c r="A1752" s="205"/>
      <c r="D1752" s="8"/>
      <c r="E1752" s="8"/>
      <c r="F1752" s="8"/>
      <c r="G1752" s="8"/>
      <c r="H1752" s="8"/>
      <c r="I1752" s="8"/>
      <c r="J1752" s="8"/>
      <c r="K1752" s="9"/>
      <c r="L1752" s="8"/>
      <c r="M1752" s="8"/>
      <c r="N1752" s="8"/>
      <c r="O1752" s="8"/>
      <c r="P1752" s="8"/>
      <c r="Q1752" s="8"/>
      <c r="R1752" s="9"/>
      <c r="S1752" s="8"/>
      <c r="U1752" s="68"/>
      <c r="V1752" s="68"/>
      <c r="W1752" s="68"/>
      <c r="X1752" s="68"/>
      <c r="Y1752" s="68"/>
      <c r="Z1752" s="68"/>
      <c r="AA1752" s="68"/>
      <c r="AB1752" s="68"/>
      <c r="AC1752" s="68"/>
      <c r="AD1752" s="68"/>
      <c r="AE1752" s="68"/>
      <c r="AF1752" s="3"/>
      <c r="AG1752" s="3"/>
      <c r="AH1752" s="3"/>
      <c r="AI1752" s="3"/>
      <c r="AL1752" s="3"/>
      <c r="AM1752" s="3"/>
      <c r="AN1752" s="3"/>
      <c r="AO1752" s="3"/>
      <c r="AP1752" s="3"/>
      <c r="AR1752" s="3"/>
      <c r="AW1752" s="3"/>
      <c r="AX1752" s="3"/>
      <c r="AY1752" s="3"/>
      <c r="AZ1752" s="3"/>
      <c r="BA1752" s="3"/>
      <c r="BB1752" s="3"/>
      <c r="BC1752" s="3"/>
    </row>
    <row r="1753" spans="1:55">
      <c r="A1753" s="205"/>
      <c r="D1753" s="8"/>
      <c r="E1753" s="8"/>
      <c r="F1753" s="8"/>
      <c r="G1753" s="8"/>
      <c r="H1753" s="8"/>
      <c r="I1753" s="8"/>
      <c r="J1753" s="8"/>
      <c r="K1753" s="9"/>
      <c r="L1753" s="8"/>
      <c r="M1753" s="8"/>
      <c r="N1753" s="8"/>
      <c r="O1753" s="8"/>
      <c r="P1753" s="8"/>
      <c r="Q1753" s="8"/>
      <c r="R1753" s="9"/>
      <c r="S1753" s="8"/>
      <c r="U1753" s="68"/>
      <c r="V1753" s="68"/>
      <c r="W1753" s="68"/>
      <c r="X1753" s="68"/>
      <c r="Y1753" s="68"/>
      <c r="Z1753" s="68"/>
      <c r="AA1753" s="68"/>
      <c r="AB1753" s="68"/>
      <c r="AC1753" s="68"/>
      <c r="AD1753" s="68"/>
      <c r="AE1753" s="68"/>
      <c r="AF1753" s="3"/>
      <c r="AG1753" s="3"/>
      <c r="AH1753" s="3"/>
      <c r="AI1753" s="3"/>
      <c r="AL1753" s="3"/>
      <c r="AM1753" s="3"/>
      <c r="AN1753" s="3"/>
      <c r="AO1753" s="3"/>
      <c r="AP1753" s="3"/>
      <c r="AR1753" s="3"/>
      <c r="AW1753" s="3"/>
      <c r="AX1753" s="3"/>
      <c r="AY1753" s="3"/>
      <c r="AZ1753" s="3"/>
      <c r="BA1753" s="3"/>
      <c r="BB1753" s="3"/>
      <c r="BC1753" s="3"/>
    </row>
    <row r="1754" spans="1:55">
      <c r="A1754" s="205"/>
      <c r="D1754" s="8"/>
      <c r="E1754" s="8"/>
      <c r="F1754" s="8"/>
      <c r="G1754" s="8"/>
      <c r="H1754" s="8"/>
      <c r="I1754" s="8"/>
      <c r="J1754" s="8"/>
      <c r="K1754" s="9"/>
      <c r="L1754" s="8"/>
      <c r="M1754" s="8"/>
      <c r="N1754" s="8"/>
      <c r="O1754" s="8"/>
      <c r="P1754" s="8"/>
      <c r="Q1754" s="8"/>
      <c r="R1754" s="9"/>
      <c r="S1754" s="8"/>
      <c r="U1754" s="68"/>
      <c r="V1754" s="68"/>
      <c r="W1754" s="68"/>
      <c r="X1754" s="68"/>
      <c r="Y1754" s="68"/>
      <c r="Z1754" s="68"/>
      <c r="AA1754" s="68"/>
      <c r="AB1754" s="68"/>
      <c r="AC1754" s="68"/>
      <c r="AD1754" s="68"/>
      <c r="AE1754" s="68"/>
      <c r="AF1754" s="3"/>
      <c r="AG1754" s="3"/>
      <c r="AH1754" s="3"/>
      <c r="AI1754" s="3"/>
      <c r="AL1754" s="3"/>
      <c r="AM1754" s="3"/>
      <c r="AN1754" s="3"/>
      <c r="AO1754" s="3"/>
      <c r="AP1754" s="3"/>
      <c r="AR1754" s="3"/>
      <c r="AW1754" s="3"/>
      <c r="AX1754" s="3"/>
      <c r="AY1754" s="3"/>
      <c r="AZ1754" s="3"/>
      <c r="BA1754" s="3"/>
      <c r="BB1754" s="3"/>
      <c r="BC1754" s="3"/>
    </row>
    <row r="1755" spans="1:55">
      <c r="A1755" s="205"/>
      <c r="D1755" s="8"/>
      <c r="E1755" s="8"/>
      <c r="F1755" s="8"/>
      <c r="G1755" s="8"/>
      <c r="H1755" s="8"/>
      <c r="I1755" s="8"/>
      <c r="J1755" s="8"/>
      <c r="K1755" s="9"/>
      <c r="L1755" s="8"/>
      <c r="M1755" s="8"/>
      <c r="N1755" s="8"/>
      <c r="O1755" s="8"/>
      <c r="P1755" s="8"/>
      <c r="Q1755" s="8"/>
      <c r="R1755" s="9"/>
      <c r="S1755" s="8"/>
      <c r="U1755" s="68"/>
      <c r="V1755" s="68"/>
      <c r="W1755" s="68"/>
      <c r="X1755" s="68"/>
      <c r="Y1755" s="68"/>
      <c r="Z1755" s="68"/>
      <c r="AA1755" s="68"/>
      <c r="AB1755" s="68"/>
      <c r="AC1755" s="68"/>
      <c r="AD1755" s="68"/>
      <c r="AE1755" s="68"/>
      <c r="AF1755" s="3"/>
      <c r="AG1755" s="3"/>
      <c r="AH1755" s="3"/>
      <c r="AI1755" s="3"/>
      <c r="AL1755" s="3"/>
      <c r="AM1755" s="3"/>
      <c r="AN1755" s="3"/>
      <c r="AO1755" s="3"/>
      <c r="AP1755" s="3"/>
      <c r="AR1755" s="3"/>
      <c r="AW1755" s="3"/>
      <c r="AX1755" s="3"/>
      <c r="AY1755" s="3"/>
      <c r="AZ1755" s="3"/>
      <c r="BA1755" s="3"/>
      <c r="BB1755" s="3"/>
      <c r="BC1755" s="3"/>
    </row>
    <row r="1756" spans="1:55">
      <c r="A1756" s="205"/>
      <c r="D1756" s="8"/>
      <c r="E1756" s="8"/>
      <c r="F1756" s="8"/>
      <c r="G1756" s="8"/>
      <c r="H1756" s="8"/>
      <c r="I1756" s="8"/>
      <c r="J1756" s="8"/>
      <c r="K1756" s="9"/>
      <c r="L1756" s="8"/>
      <c r="M1756" s="8"/>
      <c r="N1756" s="8"/>
      <c r="O1756" s="8"/>
      <c r="P1756" s="8"/>
      <c r="Q1756" s="8"/>
      <c r="R1756" s="9"/>
      <c r="S1756" s="8"/>
      <c r="U1756" s="68"/>
      <c r="V1756" s="68"/>
      <c r="W1756" s="68"/>
      <c r="X1756" s="68"/>
      <c r="Y1756" s="68"/>
      <c r="Z1756" s="68"/>
      <c r="AA1756" s="68"/>
      <c r="AB1756" s="68"/>
      <c r="AC1756" s="68"/>
      <c r="AD1756" s="68"/>
      <c r="AE1756" s="68"/>
      <c r="AF1756" s="3"/>
      <c r="AG1756" s="3"/>
      <c r="AH1756" s="3"/>
      <c r="AI1756" s="3"/>
      <c r="AL1756" s="3"/>
      <c r="AM1756" s="3"/>
      <c r="AN1756" s="3"/>
      <c r="AO1756" s="3"/>
      <c r="AP1756" s="3"/>
      <c r="AR1756" s="3"/>
      <c r="AW1756" s="3"/>
      <c r="AX1756" s="3"/>
      <c r="AY1756" s="3"/>
      <c r="AZ1756" s="3"/>
      <c r="BA1756" s="3"/>
      <c r="BB1756" s="3"/>
      <c r="BC1756" s="3"/>
    </row>
    <row r="1757" spans="1:55">
      <c r="A1757" s="205"/>
      <c r="D1757" s="8"/>
      <c r="E1757" s="8"/>
      <c r="F1757" s="8"/>
      <c r="G1757" s="8"/>
      <c r="H1757" s="8"/>
      <c r="I1757" s="8"/>
      <c r="J1757" s="8"/>
      <c r="K1757" s="9"/>
      <c r="L1757" s="8"/>
      <c r="M1757" s="8"/>
      <c r="N1757" s="8"/>
      <c r="O1757" s="8"/>
      <c r="P1757" s="8"/>
      <c r="Q1757" s="8"/>
      <c r="R1757" s="9"/>
      <c r="S1757" s="8"/>
      <c r="U1757" s="68"/>
      <c r="V1757" s="68"/>
      <c r="W1757" s="68"/>
      <c r="X1757" s="68"/>
      <c r="Y1757" s="68"/>
      <c r="Z1757" s="68"/>
      <c r="AA1757" s="68"/>
      <c r="AB1757" s="68"/>
      <c r="AC1757" s="68"/>
      <c r="AD1757" s="68"/>
      <c r="AE1757" s="68"/>
      <c r="AF1757" s="3"/>
      <c r="AG1757" s="3"/>
      <c r="AH1757" s="3"/>
      <c r="AI1757" s="3"/>
      <c r="AL1757" s="3"/>
      <c r="AM1757" s="3"/>
      <c r="AN1757" s="3"/>
      <c r="AO1757" s="3"/>
      <c r="AP1757" s="3"/>
      <c r="AR1757" s="3"/>
      <c r="AW1757" s="3"/>
      <c r="AX1757" s="3"/>
      <c r="AY1757" s="3"/>
      <c r="AZ1757" s="3"/>
      <c r="BA1757" s="3"/>
      <c r="BB1757" s="3"/>
      <c r="BC1757" s="3"/>
    </row>
    <row r="1758" spans="1:55">
      <c r="A1758" s="205"/>
      <c r="D1758" s="8"/>
      <c r="E1758" s="8"/>
      <c r="F1758" s="8"/>
      <c r="G1758" s="8"/>
      <c r="H1758" s="8"/>
      <c r="I1758" s="8"/>
      <c r="J1758" s="8"/>
      <c r="K1758" s="9"/>
      <c r="L1758" s="8"/>
      <c r="M1758" s="8"/>
      <c r="N1758" s="8"/>
      <c r="O1758" s="8"/>
      <c r="P1758" s="8"/>
      <c r="Q1758" s="8"/>
      <c r="R1758" s="9"/>
      <c r="S1758" s="8"/>
      <c r="U1758" s="68"/>
      <c r="V1758" s="68"/>
      <c r="W1758" s="68"/>
      <c r="X1758" s="68"/>
      <c r="Y1758" s="68"/>
      <c r="Z1758" s="68"/>
      <c r="AA1758" s="68"/>
      <c r="AB1758" s="68"/>
      <c r="AC1758" s="68"/>
      <c r="AD1758" s="68"/>
      <c r="AE1758" s="68"/>
      <c r="AF1758" s="3"/>
      <c r="AG1758" s="3"/>
      <c r="AH1758" s="3"/>
      <c r="AI1758" s="3"/>
      <c r="AL1758" s="3"/>
      <c r="AM1758" s="3"/>
      <c r="AN1758" s="3"/>
      <c r="AO1758" s="3"/>
      <c r="AP1758" s="3"/>
      <c r="AR1758" s="3"/>
      <c r="AW1758" s="3"/>
      <c r="AX1758" s="3"/>
      <c r="AY1758" s="3"/>
      <c r="AZ1758" s="3"/>
      <c r="BA1758" s="3"/>
      <c r="BB1758" s="3"/>
      <c r="BC1758" s="3"/>
    </row>
    <row r="1759" spans="1:55">
      <c r="A1759" s="205"/>
      <c r="D1759" s="8"/>
      <c r="E1759" s="8"/>
      <c r="F1759" s="8"/>
      <c r="G1759" s="8"/>
      <c r="H1759" s="8"/>
      <c r="I1759" s="8"/>
      <c r="J1759" s="8"/>
      <c r="K1759" s="9"/>
      <c r="L1759" s="8"/>
      <c r="M1759" s="8"/>
      <c r="N1759" s="8"/>
      <c r="O1759" s="8"/>
      <c r="P1759" s="8"/>
      <c r="Q1759" s="8"/>
      <c r="R1759" s="9"/>
      <c r="S1759" s="8"/>
      <c r="U1759" s="68"/>
      <c r="V1759" s="68"/>
      <c r="W1759" s="68"/>
      <c r="X1759" s="68"/>
      <c r="Y1759" s="68"/>
      <c r="Z1759" s="68"/>
      <c r="AA1759" s="68"/>
      <c r="AB1759" s="68"/>
      <c r="AC1759" s="68"/>
      <c r="AD1759" s="68"/>
      <c r="AE1759" s="68"/>
      <c r="AF1759" s="3"/>
      <c r="AG1759" s="3"/>
      <c r="AH1759" s="3"/>
      <c r="AI1759" s="3"/>
      <c r="AL1759" s="3"/>
      <c r="AM1759" s="3"/>
      <c r="AN1759" s="3"/>
      <c r="AO1759" s="3"/>
      <c r="AP1759" s="3"/>
      <c r="AR1759" s="3"/>
      <c r="AW1759" s="3"/>
      <c r="AX1759" s="3"/>
      <c r="AY1759" s="3"/>
      <c r="AZ1759" s="3"/>
      <c r="BA1759" s="3"/>
      <c r="BB1759" s="3"/>
      <c r="BC1759" s="3"/>
    </row>
    <row r="1760" spans="1:55">
      <c r="A1760" s="205"/>
      <c r="D1760" s="8"/>
      <c r="E1760" s="8"/>
      <c r="F1760" s="8"/>
      <c r="G1760" s="8"/>
      <c r="H1760" s="8"/>
      <c r="I1760" s="8"/>
      <c r="J1760" s="8"/>
      <c r="K1760" s="9"/>
      <c r="L1760" s="8"/>
      <c r="M1760" s="8"/>
      <c r="N1760" s="8"/>
      <c r="O1760" s="8"/>
      <c r="P1760" s="8"/>
      <c r="Q1760" s="8"/>
      <c r="R1760" s="9"/>
      <c r="S1760" s="8"/>
      <c r="U1760" s="68"/>
      <c r="V1760" s="68"/>
      <c r="W1760" s="68"/>
      <c r="X1760" s="68"/>
      <c r="Y1760" s="68"/>
      <c r="Z1760" s="68"/>
      <c r="AA1760" s="68"/>
      <c r="AB1760" s="68"/>
      <c r="AC1760" s="68"/>
      <c r="AD1760" s="68"/>
      <c r="AE1760" s="68"/>
      <c r="AF1760" s="3"/>
      <c r="AG1760" s="3"/>
      <c r="AH1760" s="3"/>
      <c r="AI1760" s="3"/>
      <c r="AL1760" s="3"/>
      <c r="AM1760" s="3"/>
      <c r="AN1760" s="3"/>
      <c r="AO1760" s="3"/>
      <c r="AP1760" s="3"/>
      <c r="AR1760" s="3"/>
      <c r="AW1760" s="3"/>
      <c r="AX1760" s="3"/>
      <c r="AY1760" s="3"/>
      <c r="AZ1760" s="3"/>
      <c r="BA1760" s="3"/>
      <c r="BB1760" s="3"/>
      <c r="BC1760" s="3"/>
    </row>
    <row r="1761" spans="1:56">
      <c r="A1761" s="205"/>
      <c r="D1761" s="8"/>
      <c r="E1761" s="8"/>
      <c r="F1761" s="8"/>
      <c r="G1761" s="8"/>
      <c r="H1761" s="8"/>
      <c r="I1761" s="8"/>
      <c r="J1761" s="8"/>
      <c r="K1761" s="9"/>
      <c r="L1761" s="8"/>
      <c r="M1761" s="8"/>
      <c r="N1761" s="8"/>
      <c r="O1761" s="8"/>
      <c r="P1761" s="8"/>
      <c r="Q1761" s="8"/>
      <c r="R1761" s="9"/>
      <c r="S1761" s="8"/>
      <c r="U1761" s="68"/>
      <c r="V1761" s="68"/>
      <c r="W1761" s="68"/>
      <c r="X1761" s="68"/>
      <c r="Y1761" s="68"/>
      <c r="Z1761" s="68"/>
      <c r="AA1761" s="68"/>
      <c r="AB1761" s="68"/>
      <c r="AC1761" s="68"/>
      <c r="AD1761" s="68"/>
      <c r="AE1761" s="68"/>
      <c r="AF1761" s="3"/>
      <c r="AG1761" s="3"/>
      <c r="AH1761" s="3"/>
      <c r="AI1761" s="3"/>
      <c r="AL1761" s="3"/>
      <c r="AM1761" s="3"/>
      <c r="AN1761" s="3"/>
      <c r="AO1761" s="3"/>
      <c r="AP1761" s="3"/>
      <c r="AR1761" s="3"/>
      <c r="AW1761" s="3"/>
      <c r="AX1761" s="3"/>
      <c r="AY1761" s="3"/>
      <c r="AZ1761" s="3"/>
      <c r="BA1761" s="3"/>
      <c r="BB1761" s="3"/>
      <c r="BC1761" s="3"/>
    </row>
    <row r="1762" spans="1:56">
      <c r="A1762" s="205"/>
      <c r="D1762" s="8"/>
      <c r="E1762" s="8"/>
      <c r="F1762" s="8"/>
      <c r="G1762" s="8"/>
      <c r="H1762" s="8"/>
      <c r="I1762" s="8"/>
      <c r="J1762" s="8"/>
      <c r="K1762" s="9"/>
      <c r="L1762" s="8"/>
      <c r="M1762" s="8"/>
      <c r="N1762" s="8"/>
      <c r="O1762" s="8"/>
      <c r="P1762" s="8"/>
      <c r="Q1762" s="8"/>
      <c r="R1762" s="9"/>
      <c r="S1762" s="8"/>
      <c r="U1762" s="68"/>
      <c r="V1762" s="68"/>
      <c r="W1762" s="68"/>
      <c r="X1762" s="68"/>
      <c r="Y1762" s="68"/>
      <c r="Z1762" s="68"/>
      <c r="AA1762" s="68"/>
      <c r="AB1762" s="68"/>
      <c r="AC1762" s="68"/>
      <c r="AD1762" s="68"/>
      <c r="AE1762" s="68"/>
      <c r="AF1762" s="3"/>
      <c r="AG1762" s="3"/>
      <c r="AH1762" s="3"/>
      <c r="AI1762" s="3"/>
      <c r="AL1762" s="3"/>
      <c r="AM1762" s="3"/>
      <c r="AN1762" s="3"/>
      <c r="AO1762" s="3"/>
      <c r="AP1762" s="3"/>
      <c r="AR1762" s="3"/>
      <c r="AW1762" s="3"/>
      <c r="AX1762" s="3"/>
      <c r="AY1762" s="3"/>
      <c r="AZ1762" s="3"/>
      <c r="BA1762" s="3"/>
      <c r="BB1762" s="3"/>
      <c r="BC1762" s="3"/>
    </row>
    <row r="1763" spans="1:56">
      <c r="A1763" s="205"/>
      <c r="D1763" s="8"/>
      <c r="E1763" s="8"/>
      <c r="F1763" s="8"/>
      <c r="G1763" s="8"/>
      <c r="H1763" s="8"/>
      <c r="I1763" s="8"/>
      <c r="J1763" s="8"/>
      <c r="K1763" s="9"/>
      <c r="L1763" s="8"/>
      <c r="M1763" s="8"/>
      <c r="N1763" s="8"/>
      <c r="O1763" s="8"/>
      <c r="P1763" s="8"/>
      <c r="Q1763" s="8"/>
      <c r="R1763" s="9"/>
      <c r="S1763" s="8"/>
      <c r="U1763" s="68"/>
      <c r="V1763" s="68"/>
      <c r="W1763" s="68"/>
      <c r="X1763" s="68"/>
      <c r="Y1763" s="68"/>
      <c r="Z1763" s="68"/>
      <c r="AA1763" s="68"/>
      <c r="AB1763" s="68"/>
      <c r="AC1763" s="68"/>
      <c r="AD1763" s="68"/>
      <c r="AE1763" s="68"/>
      <c r="AF1763" s="3"/>
      <c r="AG1763" s="3"/>
      <c r="AH1763" s="3"/>
      <c r="AI1763" s="3"/>
      <c r="AL1763" s="3"/>
      <c r="AM1763" s="3"/>
      <c r="AN1763" s="3"/>
      <c r="AO1763" s="3"/>
      <c r="AP1763" s="3"/>
      <c r="AR1763" s="3"/>
      <c r="AW1763" s="3"/>
      <c r="AX1763" s="3"/>
      <c r="AY1763" s="3"/>
      <c r="AZ1763" s="3"/>
      <c r="BA1763" s="3"/>
      <c r="BB1763" s="3"/>
      <c r="BC1763" s="3"/>
    </row>
    <row r="1764" spans="1:56">
      <c r="A1764" s="205"/>
      <c r="D1764" s="8"/>
      <c r="E1764" s="8"/>
      <c r="F1764" s="8"/>
      <c r="G1764" s="8"/>
      <c r="H1764" s="8"/>
      <c r="I1764" s="8"/>
      <c r="J1764" s="8"/>
      <c r="K1764" s="9"/>
      <c r="L1764" s="8"/>
      <c r="M1764" s="8"/>
      <c r="N1764" s="8"/>
      <c r="O1764" s="8"/>
      <c r="P1764" s="8"/>
      <c r="Q1764" s="8"/>
      <c r="R1764" s="9"/>
      <c r="S1764" s="8"/>
      <c r="U1764" s="68"/>
      <c r="V1764" s="68"/>
      <c r="W1764" s="68"/>
      <c r="X1764" s="68"/>
      <c r="Y1764" s="68"/>
      <c r="Z1764" s="68"/>
      <c r="AA1764" s="68"/>
      <c r="AB1764" s="68"/>
      <c r="AC1764" s="68"/>
      <c r="AD1764" s="68"/>
      <c r="AE1764" s="68"/>
      <c r="AF1764" s="3"/>
      <c r="AG1764" s="3"/>
      <c r="AH1764" s="3"/>
      <c r="AI1764" s="3"/>
      <c r="AL1764" s="3"/>
      <c r="AM1764" s="3"/>
      <c r="AN1764" s="3"/>
      <c r="AO1764" s="3"/>
      <c r="AP1764" s="3"/>
      <c r="AR1764" s="3"/>
      <c r="AW1764" s="3"/>
      <c r="AX1764" s="3"/>
      <c r="AY1764" s="3"/>
      <c r="AZ1764" s="3"/>
      <c r="BA1764" s="3"/>
      <c r="BB1764" s="3"/>
      <c r="BC1764" s="3"/>
    </row>
    <row r="1765" spans="1:56">
      <c r="A1765" s="205"/>
      <c r="D1765" s="8"/>
      <c r="E1765" s="8"/>
      <c r="F1765" s="8"/>
      <c r="G1765" s="8"/>
      <c r="H1765" s="8"/>
      <c r="I1765" s="8"/>
      <c r="J1765" s="8"/>
      <c r="K1765" s="9"/>
      <c r="L1765" s="8"/>
      <c r="M1765" s="8"/>
      <c r="N1765" s="8"/>
      <c r="O1765" s="8"/>
      <c r="P1765" s="8"/>
      <c r="Q1765" s="8"/>
      <c r="R1765" s="9"/>
      <c r="S1765" s="8"/>
      <c r="U1765" s="68"/>
      <c r="V1765" s="68"/>
      <c r="W1765" s="68"/>
      <c r="X1765" s="68"/>
      <c r="Y1765" s="68"/>
      <c r="Z1765" s="68"/>
      <c r="AA1765" s="68"/>
      <c r="AB1765" s="68"/>
      <c r="AC1765" s="68"/>
      <c r="AD1765" s="68"/>
      <c r="AE1765" s="68"/>
      <c r="AF1765" s="3"/>
      <c r="AG1765" s="3"/>
      <c r="AH1765" s="3"/>
      <c r="AI1765" s="3"/>
      <c r="AL1765" s="3"/>
      <c r="AM1765" s="3"/>
      <c r="AN1765" s="3"/>
      <c r="AO1765" s="3"/>
      <c r="AP1765" s="3"/>
      <c r="AR1765" s="3"/>
      <c r="AW1765" s="3"/>
      <c r="AX1765" s="3"/>
      <c r="AY1765" s="3"/>
      <c r="AZ1765" s="3"/>
      <c r="BA1765" s="3"/>
      <c r="BB1765" s="3"/>
      <c r="BC1765" s="3"/>
    </row>
    <row r="1766" spans="1:56">
      <c r="A1766" s="205"/>
      <c r="D1766" s="8"/>
      <c r="E1766" s="8"/>
      <c r="F1766" s="8"/>
      <c r="G1766" s="8"/>
      <c r="H1766" s="8"/>
      <c r="I1766" s="8"/>
      <c r="J1766" s="8"/>
      <c r="K1766" s="9"/>
      <c r="L1766" s="8"/>
      <c r="M1766" s="8"/>
      <c r="N1766" s="8"/>
      <c r="O1766" s="8"/>
      <c r="P1766" s="8"/>
      <c r="Q1766" s="8"/>
      <c r="R1766" s="9"/>
      <c r="S1766" s="8"/>
      <c r="U1766" s="68"/>
      <c r="V1766" s="68"/>
      <c r="W1766" s="68"/>
      <c r="X1766" s="68"/>
      <c r="Y1766" s="68"/>
      <c r="Z1766" s="68"/>
      <c r="AA1766" s="68"/>
      <c r="AB1766" s="68"/>
      <c r="AC1766" s="68"/>
      <c r="AD1766" s="68"/>
      <c r="AE1766" s="68"/>
      <c r="AF1766" s="3"/>
      <c r="AG1766" s="3"/>
      <c r="AH1766" s="3"/>
      <c r="AI1766" s="3"/>
      <c r="AL1766" s="3"/>
      <c r="AM1766" s="3"/>
      <c r="AN1766" s="3"/>
      <c r="AO1766" s="3"/>
      <c r="AP1766" s="3"/>
      <c r="AR1766" s="3"/>
      <c r="AW1766" s="3"/>
      <c r="AX1766" s="3"/>
      <c r="AY1766" s="3"/>
      <c r="AZ1766" s="3"/>
      <c r="BA1766" s="3"/>
      <c r="BB1766" s="3"/>
      <c r="BC1766" s="3"/>
    </row>
    <row r="1767" spans="1:56">
      <c r="A1767" s="205"/>
      <c r="D1767" s="8"/>
      <c r="E1767" s="8"/>
      <c r="F1767" s="8"/>
      <c r="G1767" s="8"/>
      <c r="H1767" s="8"/>
      <c r="I1767" s="8"/>
      <c r="J1767" s="8"/>
      <c r="K1767" s="9"/>
      <c r="L1767" s="8"/>
      <c r="M1767" s="8"/>
      <c r="N1767" s="8"/>
      <c r="O1767" s="8"/>
      <c r="P1767" s="8"/>
      <c r="Q1767" s="8"/>
      <c r="R1767" s="9"/>
      <c r="S1767" s="8"/>
      <c r="U1767" s="68"/>
      <c r="V1767" s="68"/>
      <c r="W1767" s="68"/>
      <c r="X1767" s="68"/>
      <c r="Y1767" s="68"/>
      <c r="Z1767" s="68"/>
      <c r="AA1767" s="68"/>
      <c r="AB1767" s="68"/>
      <c r="AC1767" s="68"/>
      <c r="AD1767" s="68"/>
      <c r="AE1767" s="68"/>
      <c r="AF1767" s="3"/>
      <c r="AG1767" s="3"/>
      <c r="AH1767" s="3"/>
      <c r="AI1767" s="3"/>
      <c r="AL1767" s="3"/>
      <c r="AM1767" s="3"/>
      <c r="AN1767" s="3"/>
      <c r="AO1767" s="3"/>
      <c r="AP1767" s="3"/>
      <c r="AR1767" s="3"/>
      <c r="AW1767" s="3"/>
      <c r="AX1767" s="3"/>
      <c r="AY1767" s="3"/>
      <c r="AZ1767" s="3"/>
      <c r="BA1767" s="3"/>
      <c r="BB1767" s="3"/>
      <c r="BC1767" s="3"/>
    </row>
    <row r="1768" spans="1:56">
      <c r="A1768" s="205"/>
      <c r="D1768" s="8"/>
      <c r="E1768" s="8"/>
      <c r="F1768" s="8"/>
      <c r="G1768" s="8"/>
      <c r="H1768" s="8"/>
      <c r="I1768" s="8"/>
      <c r="J1768" s="8"/>
      <c r="K1768" s="9"/>
      <c r="L1768" s="8"/>
      <c r="M1768" s="8"/>
      <c r="N1768" s="8"/>
      <c r="O1768" s="8"/>
      <c r="P1768" s="8"/>
      <c r="Q1768" s="8"/>
      <c r="R1768" s="9"/>
      <c r="S1768" s="8"/>
      <c r="U1768" s="68"/>
      <c r="V1768" s="68"/>
      <c r="W1768" s="68"/>
      <c r="X1768" s="68"/>
      <c r="Y1768" s="68"/>
      <c r="Z1768" s="68"/>
      <c r="AA1768" s="68"/>
      <c r="AB1768" s="68"/>
      <c r="AC1768" s="68"/>
      <c r="AD1768" s="68"/>
      <c r="AE1768" s="68"/>
      <c r="AF1768" s="3"/>
      <c r="AG1768" s="3"/>
      <c r="AH1768" s="3"/>
      <c r="AI1768" s="3"/>
      <c r="AL1768" s="3"/>
      <c r="AM1768" s="3"/>
      <c r="AN1768" s="3"/>
      <c r="AO1768" s="3"/>
      <c r="AP1768" s="3"/>
      <c r="AR1768" s="3"/>
      <c r="AW1768" s="3"/>
      <c r="AX1768" s="3"/>
      <c r="AY1768" s="3"/>
      <c r="AZ1768" s="3"/>
      <c r="BA1768" s="3"/>
      <c r="BB1768" s="3"/>
      <c r="BC1768" s="3"/>
    </row>
    <row r="1769" spans="1:56">
      <c r="A1769" s="205"/>
      <c r="D1769" s="8"/>
      <c r="E1769" s="8"/>
      <c r="F1769" s="8"/>
      <c r="G1769" s="8"/>
      <c r="H1769" s="8"/>
      <c r="I1769" s="8"/>
      <c r="J1769" s="8"/>
      <c r="K1769" s="9"/>
      <c r="L1769" s="8"/>
      <c r="M1769" s="8"/>
      <c r="N1769" s="8"/>
      <c r="O1769" s="8"/>
      <c r="P1769" s="8"/>
      <c r="Q1769" s="8"/>
      <c r="R1769" s="9"/>
      <c r="S1769" s="8"/>
      <c r="U1769" s="68"/>
      <c r="V1769" s="68"/>
      <c r="W1769" s="68"/>
      <c r="X1769" s="68"/>
      <c r="Y1769" s="68"/>
      <c r="Z1769" s="68"/>
      <c r="AA1769" s="68"/>
      <c r="AB1769" s="68"/>
      <c r="AC1769" s="68"/>
      <c r="AD1769" s="68"/>
      <c r="AE1769" s="68"/>
      <c r="AF1769" s="3"/>
      <c r="AG1769" s="3"/>
      <c r="AH1769" s="3"/>
      <c r="AI1769" s="3"/>
      <c r="AL1769" s="3"/>
      <c r="AM1769" s="3"/>
      <c r="AN1769" s="3"/>
      <c r="AO1769" s="3"/>
      <c r="AP1769" s="3"/>
      <c r="AR1769" s="3"/>
      <c r="AW1769" s="3"/>
      <c r="AX1769" s="3"/>
      <c r="AY1769" s="3"/>
      <c r="AZ1769" s="3"/>
      <c r="BA1769" s="3"/>
      <c r="BB1769" s="3"/>
      <c r="BC1769" s="3"/>
    </row>
    <row r="1770" spans="1:56">
      <c r="A1770" s="205"/>
      <c r="D1770" s="8"/>
      <c r="E1770" s="8"/>
      <c r="F1770" s="8"/>
      <c r="G1770" s="8"/>
      <c r="H1770" s="8"/>
      <c r="I1770" s="8"/>
      <c r="J1770" s="8"/>
      <c r="K1770" s="9"/>
      <c r="L1770" s="8"/>
      <c r="M1770" s="8"/>
      <c r="N1770" s="8"/>
      <c r="O1770" s="8"/>
      <c r="P1770" s="8"/>
      <c r="Q1770" s="8"/>
      <c r="R1770" s="9"/>
      <c r="S1770" s="8"/>
      <c r="U1770" s="68"/>
      <c r="V1770" s="68"/>
      <c r="W1770" s="68"/>
      <c r="X1770" s="68"/>
      <c r="Y1770" s="68"/>
      <c r="Z1770" s="68"/>
      <c r="AA1770" s="68"/>
      <c r="AB1770" s="68"/>
      <c r="AC1770" s="68"/>
      <c r="AD1770" s="68"/>
      <c r="AE1770" s="68"/>
      <c r="AF1770" s="3"/>
      <c r="AG1770" s="3"/>
      <c r="AH1770" s="3"/>
      <c r="AI1770" s="3"/>
      <c r="AL1770" s="3"/>
      <c r="AM1770" s="3"/>
      <c r="AN1770" s="3"/>
      <c r="AO1770" s="3"/>
      <c r="AP1770" s="3"/>
      <c r="AR1770" s="3"/>
      <c r="AW1770" s="3"/>
      <c r="AX1770" s="3"/>
      <c r="AY1770" s="3"/>
      <c r="AZ1770" s="3"/>
      <c r="BA1770" s="3"/>
      <c r="BB1770" s="3"/>
      <c r="BC1770" s="3"/>
    </row>
    <row r="1771" spans="1:56">
      <c r="A1771" s="11"/>
      <c r="B1771" s="11"/>
      <c r="C1771" s="11"/>
      <c r="D1771" s="11"/>
      <c r="E1771" s="11"/>
      <c r="F1771" s="11"/>
      <c r="G1771" s="11"/>
      <c r="H1771" s="11"/>
      <c r="I1771" s="11"/>
      <c r="J1771" s="11"/>
      <c r="K1771" s="11"/>
      <c r="L1771" s="11"/>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c r="AR1771" s="11"/>
      <c r="AS1771" s="11"/>
      <c r="AT1771" s="11"/>
      <c r="AU1771" s="11"/>
      <c r="AV1771" s="11"/>
      <c r="AW1771" s="11"/>
      <c r="AX1771" s="11"/>
      <c r="AY1771" s="11"/>
      <c r="AZ1771" s="11"/>
      <c r="BA1771" s="11"/>
      <c r="BB1771" s="11"/>
      <c r="BC1771" s="11"/>
      <c r="BD1771" s="11"/>
    </row>
    <row r="1773" spans="1:56">
      <c r="U1773" s="68"/>
      <c r="V1773" s="232" t="s">
        <v>989</v>
      </c>
      <c r="W1773" s="791">
        <v>1087.0835</v>
      </c>
      <c r="X1773" s="201">
        <v>1087.0835</v>
      </c>
      <c r="Y1773" s="3">
        <f t="shared" ref="Y1773:Y1783" si="239">W1773-X1773</f>
        <v>0</v>
      </c>
      <c r="Z1773" s="7"/>
    </row>
    <row r="1774" spans="1:56">
      <c r="U1774" s="68"/>
      <c r="W1774" s="792">
        <v>1763.98</v>
      </c>
      <c r="X1774" s="202">
        <v>1763.98</v>
      </c>
      <c r="Y1774" s="3">
        <f t="shared" si="239"/>
        <v>0</v>
      </c>
      <c r="Z1774" s="7"/>
      <c r="AC1774" s="8"/>
    </row>
    <row r="1775" spans="1:56">
      <c r="U1775" s="68"/>
      <c r="W1775" s="792">
        <v>10869.391250000001</v>
      </c>
      <c r="X1775" s="202">
        <v>10869.391250000001</v>
      </c>
      <c r="Y1775" s="3">
        <f t="shared" si="239"/>
        <v>0</v>
      </c>
      <c r="AC1775" s="8"/>
    </row>
    <row r="1776" spans="1:56">
      <c r="U1776" s="68"/>
      <c r="W1776" s="792">
        <v>1778.3987500000003</v>
      </c>
      <c r="X1776" s="202">
        <v>1778.3987500000003</v>
      </c>
      <c r="Y1776" s="3">
        <f t="shared" si="239"/>
        <v>0</v>
      </c>
    </row>
    <row r="1777" spans="4:25">
      <c r="U1777" s="68"/>
      <c r="W1777" s="792">
        <v>449.31274999999999</v>
      </c>
      <c r="X1777" s="202">
        <v>449.31274999999999</v>
      </c>
      <c r="Y1777" s="3">
        <f t="shared" si="239"/>
        <v>0</v>
      </c>
    </row>
    <row r="1778" spans="4:25">
      <c r="D1778" s="69"/>
      <c r="U1778" s="68"/>
      <c r="W1778" s="792">
        <v>1454.9064999999978</v>
      </c>
      <c r="X1778" s="202">
        <v>1454.9064999999978</v>
      </c>
      <c r="Y1778" s="3">
        <f t="shared" si="239"/>
        <v>0</v>
      </c>
    </row>
    <row r="1779" spans="4:25">
      <c r="U1779" s="68"/>
      <c r="W1779" s="792">
        <v>827.94</v>
      </c>
      <c r="X1779" s="202">
        <v>827.94</v>
      </c>
      <c r="Y1779" s="3">
        <f t="shared" si="239"/>
        <v>0</v>
      </c>
    </row>
    <row r="1780" spans="4:25">
      <c r="U1780" s="68"/>
      <c r="W1780" s="792">
        <v>1387.3600000000001</v>
      </c>
      <c r="X1780" s="202">
        <v>1387.3600000000001</v>
      </c>
      <c r="Y1780" s="3">
        <f t="shared" si="239"/>
        <v>0</v>
      </c>
    </row>
    <row r="1781" spans="4:25">
      <c r="U1781" s="68"/>
      <c r="W1781" s="792">
        <v>2256.0792500000002</v>
      </c>
      <c r="X1781" s="202">
        <v>2256.0792500000002</v>
      </c>
      <c r="Y1781" s="3">
        <f t="shared" si="239"/>
        <v>0</v>
      </c>
    </row>
    <row r="1782" spans="4:25">
      <c r="U1782" s="68"/>
      <c r="W1782" s="792">
        <v>2716.9312563649696</v>
      </c>
      <c r="X1782" s="202">
        <v>2716.9312563649696</v>
      </c>
      <c r="Y1782" s="3">
        <f t="shared" si="239"/>
        <v>0</v>
      </c>
    </row>
    <row r="1783" spans="4:25">
      <c r="U1783" s="68"/>
      <c r="W1783" s="792">
        <v>0</v>
      </c>
      <c r="X1783" s="202">
        <v>0</v>
      </c>
      <c r="Y1783" s="3">
        <f t="shared" si="239"/>
        <v>0</v>
      </c>
    </row>
    <row r="1784" spans="4:25">
      <c r="W1784" s="202"/>
      <c r="X1784" s="202"/>
    </row>
    <row r="1785" spans="4:25">
      <c r="W1785" s="202"/>
      <c r="X1785" s="202">
        <v>24591.383256364967</v>
      </c>
    </row>
    <row r="1786" spans="4:25">
      <c r="W1786" s="202"/>
      <c r="X1786" s="202"/>
    </row>
    <row r="1787" spans="4:25">
      <c r="W1787" s="202"/>
      <c r="X1787" s="202"/>
    </row>
    <row r="1788" spans="4:25">
      <c r="W1788" s="202"/>
      <c r="X1788" s="202"/>
    </row>
    <row r="1789" spans="4:25">
      <c r="W1789" s="202"/>
      <c r="X1789" s="202"/>
    </row>
    <row r="1790" spans="4:25">
      <c r="W1790" s="202"/>
      <c r="X1790" s="202"/>
    </row>
    <row r="1791" spans="4:25">
      <c r="W1791" s="202"/>
      <c r="X1791" s="202"/>
    </row>
    <row r="1792" spans="4:25">
      <c r="V1792" s="8"/>
      <c r="W1792" s="233"/>
      <c r="X1792" s="203"/>
    </row>
    <row r="1793" spans="23:24">
      <c r="W1793" s="204">
        <f>SUBTOTAL(9,W1773:W1792)</f>
        <v>24591.383256364967</v>
      </c>
      <c r="X1793" s="204">
        <f>SUBTOTAL(9,X1773:X1792)</f>
        <v>49182.766512729933</v>
      </c>
    </row>
  </sheetData>
  <autoFilter ref="A9:BD1063" xr:uid="{613FC775-A8D7-4F8B-9D4A-A68C71260F9B}"/>
  <sortState xmlns:xlrd2="http://schemas.microsoft.com/office/spreadsheetml/2017/richdata2" ref="B10:C1544">
    <sortCondition ref="B10"/>
  </sortState>
  <mergeCells count="1">
    <mergeCell ref="B3:C4"/>
  </mergeCells>
  <phoneticPr fontId="0"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A5BC0-B6C4-473A-8F72-874C2CBFF2FB}">
  <dimension ref="A1:O40"/>
  <sheetViews>
    <sheetView workbookViewId="0">
      <selection activeCell="M13" sqref="M13"/>
    </sheetView>
  </sheetViews>
  <sheetFormatPr defaultRowHeight="11.25"/>
  <cols>
    <col min="2" max="2" width="26.1640625" customWidth="1"/>
    <col min="3" max="3" width="15.1640625" customWidth="1"/>
    <col min="4" max="4" width="15.6640625" customWidth="1"/>
    <col min="5" max="5" width="18.6640625" customWidth="1"/>
    <col min="6" max="6" width="15.83203125" customWidth="1"/>
    <col min="7" max="7" width="18.5" customWidth="1"/>
    <col min="8" max="15" width="13.33203125" customWidth="1"/>
  </cols>
  <sheetData>
    <row r="1" spans="1:15">
      <c r="A1" s="731" t="s">
        <v>990</v>
      </c>
      <c r="B1" s="685">
        <v>46014</v>
      </c>
      <c r="C1" s="685"/>
      <c r="D1" s="685"/>
      <c r="E1" s="685"/>
      <c r="F1" s="685"/>
      <c r="I1" s="685"/>
      <c r="J1" t="s">
        <v>991</v>
      </c>
      <c r="K1" s="721">
        <v>4.6500000000000004</v>
      </c>
      <c r="L1" s="722"/>
      <c r="M1" t="s">
        <v>992</v>
      </c>
      <c r="N1" s="721">
        <v>5.24</v>
      </c>
    </row>
    <row r="2" spans="1:15">
      <c r="A2" s="731" t="s">
        <v>993</v>
      </c>
      <c r="C2" t="s">
        <v>994</v>
      </c>
      <c r="D2" s="723">
        <v>2.76E-2</v>
      </c>
      <c r="E2" s="685"/>
      <c r="G2" t="s">
        <v>995</v>
      </c>
      <c r="H2" s="723">
        <v>8.2900000000000001E-2</v>
      </c>
      <c r="I2" s="721"/>
      <c r="J2" t="s">
        <v>996</v>
      </c>
      <c r="K2" s="721">
        <v>8.49</v>
      </c>
      <c r="M2" s="724"/>
      <c r="O2" s="725"/>
    </row>
    <row r="3" spans="1:15">
      <c r="B3" t="s">
        <v>997</v>
      </c>
      <c r="D3" s="723"/>
      <c r="J3" t="s">
        <v>998</v>
      </c>
      <c r="K3" s="721">
        <v>11.74</v>
      </c>
    </row>
    <row r="4" spans="1:15">
      <c r="B4" t="s">
        <v>999</v>
      </c>
    </row>
    <row r="5" spans="1:15">
      <c r="B5" t="s">
        <v>1000</v>
      </c>
    </row>
    <row r="6" spans="1:15">
      <c r="C6" s="722"/>
      <c r="M6" s="725"/>
    </row>
    <row r="7" spans="1:15">
      <c r="B7" t="s">
        <v>1001</v>
      </c>
    </row>
    <row r="8" spans="1:15">
      <c r="C8" s="726"/>
      <c r="D8" s="723"/>
    </row>
    <row r="9" spans="1:15">
      <c r="C9" s="726"/>
      <c r="D9" s="723"/>
    </row>
    <row r="10" spans="1:15">
      <c r="F10" t="s">
        <v>886</v>
      </c>
      <c r="G10" t="s">
        <v>887</v>
      </c>
      <c r="I10" t="s">
        <v>1002</v>
      </c>
      <c r="M10" t="s">
        <v>885</v>
      </c>
    </row>
    <row r="11" spans="1:15">
      <c r="E11" t="s">
        <v>894</v>
      </c>
      <c r="F11" t="s">
        <v>895</v>
      </c>
      <c r="G11" t="s">
        <v>896</v>
      </c>
      <c r="H11" t="s">
        <v>1003</v>
      </c>
      <c r="I11" t="s">
        <v>1004</v>
      </c>
      <c r="J11" t="s">
        <v>1005</v>
      </c>
      <c r="K11" t="s">
        <v>900</v>
      </c>
      <c r="L11" t="s">
        <v>1006</v>
      </c>
      <c r="M11" t="s">
        <v>1007</v>
      </c>
      <c r="N11" t="s">
        <v>961</v>
      </c>
      <c r="O11" t="s">
        <v>1008</v>
      </c>
    </row>
    <row r="12" spans="1:15">
      <c r="D12" t="s">
        <v>635</v>
      </c>
      <c r="E12" t="s">
        <v>909</v>
      </c>
      <c r="F12" t="s">
        <v>910</v>
      </c>
      <c r="G12" t="s">
        <v>911</v>
      </c>
      <c r="H12" t="s">
        <v>1009</v>
      </c>
      <c r="I12" t="s">
        <v>1010</v>
      </c>
      <c r="J12" t="s">
        <v>1011</v>
      </c>
      <c r="K12" t="s">
        <v>911</v>
      </c>
      <c r="L12" t="s">
        <v>1012</v>
      </c>
      <c r="M12" t="s">
        <v>1013</v>
      </c>
      <c r="N12" t="s">
        <v>693</v>
      </c>
      <c r="O12" t="s">
        <v>1014</v>
      </c>
    </row>
    <row r="14" spans="1:15">
      <c r="C14" t="s">
        <v>620</v>
      </c>
      <c r="D14" s="727">
        <v>234.97</v>
      </c>
      <c r="E14" s="727">
        <v>424.36</v>
      </c>
      <c r="F14" s="727">
        <v>1945.84</v>
      </c>
      <c r="G14" s="727">
        <v>499.05</v>
      </c>
      <c r="H14" s="727">
        <v>76.959999999999994</v>
      </c>
      <c r="I14" s="727">
        <v>281.62</v>
      </c>
      <c r="J14" s="727">
        <v>226.58</v>
      </c>
      <c r="K14" s="727">
        <v>56.31</v>
      </c>
      <c r="L14" s="727">
        <v>540.34</v>
      </c>
      <c r="M14" s="727">
        <v>1036.8</v>
      </c>
      <c r="N14" s="727">
        <v>0</v>
      </c>
      <c r="O14" s="727">
        <v>5322.83</v>
      </c>
    </row>
    <row r="15" spans="1:15">
      <c r="C15" t="s">
        <v>1015</v>
      </c>
      <c r="D15" s="727">
        <v>234.97</v>
      </c>
      <c r="E15" s="727">
        <v>424.36</v>
      </c>
      <c r="F15" s="727">
        <v>1945.84</v>
      </c>
      <c r="G15" s="727">
        <v>499.05</v>
      </c>
      <c r="H15" s="727">
        <v>76.959999999999994</v>
      </c>
      <c r="I15" s="727">
        <v>281.62</v>
      </c>
      <c r="J15" s="727">
        <v>226.58</v>
      </c>
      <c r="K15" s="727">
        <v>56.31</v>
      </c>
      <c r="L15" s="727">
        <v>540.34</v>
      </c>
      <c r="M15" s="727">
        <v>1036.8</v>
      </c>
      <c r="N15" s="727">
        <v>0</v>
      </c>
      <c r="O15" s="727">
        <v>5322.83</v>
      </c>
    </row>
    <row r="16" spans="1:15">
      <c r="C16" t="s">
        <v>1016</v>
      </c>
      <c r="D16" s="727">
        <v>469.93</v>
      </c>
      <c r="E16" s="727">
        <v>848.74</v>
      </c>
      <c r="F16" s="727">
        <v>3891.69</v>
      </c>
      <c r="G16" s="727">
        <v>998.14</v>
      </c>
      <c r="H16" s="727">
        <v>154</v>
      </c>
      <c r="I16" s="727">
        <v>563.28</v>
      </c>
      <c r="J16" s="727">
        <v>453.16</v>
      </c>
      <c r="K16" s="727">
        <v>112.67</v>
      </c>
      <c r="L16" s="727">
        <v>1080.67</v>
      </c>
      <c r="M16" s="727">
        <v>2073.56</v>
      </c>
      <c r="N16" s="727">
        <v>0</v>
      </c>
      <c r="O16" s="727">
        <v>10645.84</v>
      </c>
    </row>
    <row r="17" spans="2:15">
      <c r="C17" t="s">
        <v>920</v>
      </c>
      <c r="D17" s="727">
        <v>469.93</v>
      </c>
      <c r="E17" s="727">
        <v>848.74</v>
      </c>
      <c r="F17" s="727">
        <v>3891.63</v>
      </c>
      <c r="G17" s="727">
        <v>998.14</v>
      </c>
      <c r="H17" s="727">
        <v>154.02000000000001</v>
      </c>
      <c r="I17" s="727">
        <v>563.28</v>
      </c>
      <c r="J17" s="727">
        <v>453.16</v>
      </c>
      <c r="K17" s="727">
        <v>168.97</v>
      </c>
      <c r="L17" s="727">
        <v>1080.67</v>
      </c>
      <c r="M17" s="727">
        <v>2073.56</v>
      </c>
      <c r="N17" s="727">
        <v>0</v>
      </c>
      <c r="O17" s="727">
        <v>10702.1</v>
      </c>
    </row>
    <row r="18" spans="2:15">
      <c r="C18" t="s">
        <v>921</v>
      </c>
      <c r="D18" s="727">
        <v>469.93</v>
      </c>
      <c r="E18" s="727">
        <v>848.74</v>
      </c>
      <c r="F18" s="727">
        <v>3424.65</v>
      </c>
      <c r="G18" s="727">
        <v>718.52</v>
      </c>
      <c r="H18" s="727">
        <v>166.94</v>
      </c>
      <c r="I18" s="727">
        <v>563.28</v>
      </c>
      <c r="J18" s="727">
        <v>453.16</v>
      </c>
      <c r="K18" s="727">
        <v>276.02</v>
      </c>
      <c r="L18" s="727">
        <v>1171.58</v>
      </c>
      <c r="M18" s="727">
        <v>2239.9299999999998</v>
      </c>
      <c r="N18" s="727">
        <v>0</v>
      </c>
      <c r="O18" s="727">
        <v>10332.75</v>
      </c>
    </row>
    <row r="19" spans="2:15">
      <c r="C19" t="s">
        <v>625</v>
      </c>
      <c r="D19" s="727">
        <v>469.93</v>
      </c>
      <c r="E19" s="727">
        <v>848.74</v>
      </c>
      <c r="F19" s="727">
        <v>5036.2299999999996</v>
      </c>
      <c r="G19" s="727">
        <v>598.16</v>
      </c>
      <c r="H19" s="727">
        <v>161.88</v>
      </c>
      <c r="I19" s="727">
        <v>901.24</v>
      </c>
      <c r="J19" s="727">
        <v>472.52</v>
      </c>
      <c r="K19" s="727">
        <v>636.49</v>
      </c>
      <c r="L19" s="727">
        <v>1135.97</v>
      </c>
      <c r="M19" s="727">
        <v>1977.51</v>
      </c>
      <c r="N19" s="727">
        <v>0</v>
      </c>
      <c r="O19" s="727">
        <v>12238.669999999998</v>
      </c>
    </row>
    <row r="20" spans="2:15">
      <c r="C20" s="728" t="s">
        <v>1017</v>
      </c>
      <c r="D20" s="727">
        <v>0</v>
      </c>
      <c r="E20" s="727">
        <v>0</v>
      </c>
      <c r="F20" s="727">
        <v>0</v>
      </c>
      <c r="G20" s="727">
        <v>0</v>
      </c>
      <c r="H20" s="727">
        <v>0</v>
      </c>
      <c r="I20" s="727">
        <v>0</v>
      </c>
      <c r="J20" s="727">
        <v>0</v>
      </c>
      <c r="K20" s="727">
        <v>0</v>
      </c>
      <c r="L20" s="727">
        <v>0</v>
      </c>
      <c r="M20" s="727">
        <v>0</v>
      </c>
      <c r="N20" s="727">
        <v>0</v>
      </c>
      <c r="O20" s="727">
        <v>0</v>
      </c>
    </row>
    <row r="21" spans="2:15">
      <c r="C21" s="728" t="s">
        <v>1017</v>
      </c>
      <c r="D21" s="727">
        <v>0</v>
      </c>
      <c r="E21" s="727">
        <v>0</v>
      </c>
      <c r="F21" s="727">
        <v>0</v>
      </c>
      <c r="G21" s="727">
        <v>0</v>
      </c>
      <c r="H21" s="727">
        <v>0</v>
      </c>
      <c r="I21" s="727">
        <v>0</v>
      </c>
      <c r="J21" s="727">
        <v>0</v>
      </c>
      <c r="K21" s="727">
        <v>0</v>
      </c>
      <c r="L21" s="727">
        <v>0</v>
      </c>
      <c r="M21" s="727">
        <v>0</v>
      </c>
      <c r="N21" s="727">
        <v>0</v>
      </c>
      <c r="O21" s="727">
        <v>0</v>
      </c>
    </row>
    <row r="22" spans="2:15">
      <c r="C22" s="728" t="s">
        <v>1017</v>
      </c>
      <c r="D22" s="727">
        <v>0</v>
      </c>
      <c r="E22" s="727">
        <v>0</v>
      </c>
      <c r="F22" s="727">
        <v>0</v>
      </c>
      <c r="G22" s="727">
        <v>0</v>
      </c>
      <c r="H22" s="727">
        <v>0</v>
      </c>
      <c r="I22" s="727">
        <v>0</v>
      </c>
      <c r="J22" s="727">
        <v>0</v>
      </c>
      <c r="K22" s="727">
        <v>0</v>
      </c>
      <c r="L22" s="727">
        <v>0</v>
      </c>
      <c r="M22" s="727">
        <v>0</v>
      </c>
      <c r="N22" s="727">
        <v>0</v>
      </c>
      <c r="O22" s="727">
        <v>0</v>
      </c>
    </row>
    <row r="23" spans="2:15">
      <c r="C23" t="s">
        <v>922</v>
      </c>
      <c r="D23" s="727">
        <v>469.93</v>
      </c>
      <c r="E23" s="727">
        <v>848.74</v>
      </c>
      <c r="F23" s="727">
        <v>8561.64</v>
      </c>
      <c r="G23" s="727">
        <v>598.16</v>
      </c>
      <c r="H23" s="727">
        <v>267.63</v>
      </c>
      <c r="I23" s="727">
        <v>1577.15</v>
      </c>
      <c r="J23" s="727">
        <v>472.52</v>
      </c>
      <c r="K23" s="727">
        <v>636.49</v>
      </c>
      <c r="L23" s="727">
        <v>2126.02</v>
      </c>
      <c r="M23" s="727">
        <v>2488.6799999999998</v>
      </c>
      <c r="N23" s="727">
        <v>0</v>
      </c>
      <c r="O23" s="727">
        <v>18046.96</v>
      </c>
    </row>
    <row r="24" spans="2:15">
      <c r="C24" t="s">
        <v>1018</v>
      </c>
      <c r="D24" s="727">
        <v>3243.28</v>
      </c>
      <c r="E24" s="727">
        <v>0</v>
      </c>
      <c r="F24" s="727">
        <v>10702.02</v>
      </c>
      <c r="G24" s="727">
        <v>9992.32</v>
      </c>
      <c r="H24" s="727">
        <v>516.26</v>
      </c>
      <c r="I24" s="727">
        <v>450.6</v>
      </c>
      <c r="J24" s="727">
        <v>0</v>
      </c>
      <c r="K24" s="727">
        <v>0</v>
      </c>
      <c r="L24" s="727">
        <v>3622.9</v>
      </c>
      <c r="M24" s="727">
        <v>4718.22</v>
      </c>
      <c r="N24" s="727">
        <v>0</v>
      </c>
      <c r="O24" s="727">
        <v>33245.599999999999</v>
      </c>
    </row>
    <row r="25" spans="2:15">
      <c r="C25" t="s">
        <v>1019</v>
      </c>
      <c r="D25" s="727">
        <v>4137.24</v>
      </c>
      <c r="E25" s="727">
        <v>0</v>
      </c>
      <c r="F25" s="727">
        <v>0</v>
      </c>
      <c r="G25" s="727">
        <v>63.2</v>
      </c>
      <c r="H25" s="727">
        <v>0</v>
      </c>
      <c r="I25" s="727">
        <v>0</v>
      </c>
      <c r="J25" s="727">
        <v>0</v>
      </c>
      <c r="K25" s="727">
        <v>0</v>
      </c>
      <c r="L25" s="727">
        <v>0</v>
      </c>
      <c r="M25" s="727">
        <v>0</v>
      </c>
      <c r="N25" s="727">
        <v>39280.879999999997</v>
      </c>
      <c r="O25" s="727">
        <v>43481.32</v>
      </c>
    </row>
    <row r="26" spans="2:15">
      <c r="C26" s="728" t="s">
        <v>925</v>
      </c>
      <c r="D26" s="727">
        <v>120.5</v>
      </c>
      <c r="E26" s="727">
        <v>210.87</v>
      </c>
      <c r="F26" s="727">
        <v>1476.04</v>
      </c>
      <c r="G26" s="727">
        <v>210.87</v>
      </c>
      <c r="H26" s="727">
        <v>60.24</v>
      </c>
      <c r="I26" s="727">
        <v>150.61000000000001</v>
      </c>
      <c r="J26" s="727">
        <v>90.37</v>
      </c>
      <c r="K26" s="727">
        <v>30.13</v>
      </c>
      <c r="L26" s="727">
        <v>361.48</v>
      </c>
      <c r="M26" s="727">
        <v>384.32</v>
      </c>
      <c r="N26" s="727">
        <v>0</v>
      </c>
      <c r="O26" s="727">
        <v>3095.43</v>
      </c>
    </row>
    <row r="27" spans="2:15">
      <c r="C27" s="728" t="s">
        <v>926</v>
      </c>
      <c r="D27" s="727">
        <v>129.25</v>
      </c>
      <c r="E27" s="727">
        <v>226.15</v>
      </c>
      <c r="F27" s="727">
        <v>1583.04</v>
      </c>
      <c r="G27" s="727">
        <v>226.15</v>
      </c>
      <c r="H27" s="727">
        <v>64.61</v>
      </c>
      <c r="I27" s="727">
        <v>161.53</v>
      </c>
      <c r="J27" s="727">
        <v>96.93</v>
      </c>
      <c r="K27" s="727">
        <v>32.32</v>
      </c>
      <c r="L27" s="727">
        <v>387.68</v>
      </c>
      <c r="M27" s="727">
        <v>412.17</v>
      </c>
      <c r="N27" s="727">
        <v>0</v>
      </c>
      <c r="O27" s="727">
        <v>3319.8300000000004</v>
      </c>
    </row>
    <row r="28" spans="2:15">
      <c r="C28" s="728" t="s">
        <v>927</v>
      </c>
      <c r="D28" s="727">
        <v>155.07</v>
      </c>
      <c r="E28" s="727">
        <v>271.39</v>
      </c>
      <c r="F28" s="727">
        <v>1899.66</v>
      </c>
      <c r="G28" s="727">
        <v>271.39</v>
      </c>
      <c r="H28" s="727">
        <v>77.53</v>
      </c>
      <c r="I28" s="727">
        <v>193.83</v>
      </c>
      <c r="J28" s="727">
        <v>116.3</v>
      </c>
      <c r="K28" s="727">
        <v>38.770000000000003</v>
      </c>
      <c r="L28" s="727">
        <v>465.22</v>
      </c>
      <c r="M28" s="727">
        <v>494.61</v>
      </c>
      <c r="N28" s="727">
        <v>0</v>
      </c>
      <c r="O28" s="727">
        <v>3983.77</v>
      </c>
    </row>
    <row r="29" spans="2:15">
      <c r="B29">
        <v>1</v>
      </c>
      <c r="C29" t="s">
        <v>928</v>
      </c>
      <c r="D29" s="727">
        <v>57.28</v>
      </c>
      <c r="E29" s="727">
        <v>271.38</v>
      </c>
      <c r="F29" s="727">
        <v>2649.26</v>
      </c>
      <c r="G29" s="727">
        <v>0</v>
      </c>
      <c r="H29" s="727">
        <v>128.53</v>
      </c>
      <c r="I29" s="727">
        <v>19.7</v>
      </c>
      <c r="J29" s="727">
        <v>107.27</v>
      </c>
      <c r="K29" s="727">
        <v>557.44000000000005</v>
      </c>
      <c r="L29" s="727">
        <v>0</v>
      </c>
      <c r="M29" s="727">
        <v>497.03</v>
      </c>
      <c r="N29" s="727">
        <v>0</v>
      </c>
      <c r="O29" s="727">
        <v>4287.8900000000003</v>
      </c>
    </row>
    <row r="30" spans="2:15">
      <c r="B30">
        <v>2</v>
      </c>
      <c r="C30" t="s">
        <v>929</v>
      </c>
      <c r="D30" s="727">
        <v>60.86</v>
      </c>
      <c r="E30" s="727">
        <v>288.35000000000002</v>
      </c>
      <c r="F30" s="727">
        <v>2814.85</v>
      </c>
      <c r="G30" s="727">
        <v>0</v>
      </c>
      <c r="H30" s="727">
        <v>136.57</v>
      </c>
      <c r="I30" s="727">
        <v>20.94</v>
      </c>
      <c r="J30" s="727">
        <v>113.98</v>
      </c>
      <c r="K30" s="727">
        <v>592.28</v>
      </c>
      <c r="L30" s="727">
        <v>0</v>
      </c>
      <c r="M30" s="727">
        <v>528.1</v>
      </c>
      <c r="N30" s="727">
        <v>0</v>
      </c>
      <c r="O30" s="727">
        <v>4555.93</v>
      </c>
    </row>
    <row r="31" spans="2:15">
      <c r="B31">
        <v>3</v>
      </c>
      <c r="C31" t="s">
        <v>930</v>
      </c>
      <c r="D31" s="727">
        <v>64.44</v>
      </c>
      <c r="E31" s="727">
        <v>305.32</v>
      </c>
      <c r="F31" s="727">
        <v>2980.43</v>
      </c>
      <c r="G31" s="727">
        <v>0</v>
      </c>
      <c r="H31" s="727">
        <v>144.6</v>
      </c>
      <c r="I31" s="727">
        <v>22.17</v>
      </c>
      <c r="J31" s="727">
        <v>120.69</v>
      </c>
      <c r="K31" s="727">
        <v>627.13</v>
      </c>
      <c r="L31" s="727">
        <v>0</v>
      </c>
      <c r="M31" s="727">
        <v>559.16</v>
      </c>
      <c r="N31" s="727">
        <v>0</v>
      </c>
      <c r="O31" s="727">
        <v>4823.9399999999996</v>
      </c>
    </row>
    <row r="32" spans="2:15">
      <c r="B32">
        <v>4</v>
      </c>
      <c r="C32" t="s">
        <v>931</v>
      </c>
      <c r="D32" s="727">
        <v>68.02</v>
      </c>
      <c r="E32" s="727">
        <v>322.27</v>
      </c>
      <c r="F32" s="727">
        <v>3146</v>
      </c>
      <c r="G32" s="727">
        <v>0</v>
      </c>
      <c r="H32" s="727">
        <v>152.63</v>
      </c>
      <c r="I32" s="727">
        <v>23.39</v>
      </c>
      <c r="J32" s="727">
        <v>127.39</v>
      </c>
      <c r="K32" s="727">
        <v>661.96</v>
      </c>
      <c r="L32" s="727">
        <v>0</v>
      </c>
      <c r="M32" s="727">
        <v>590.23</v>
      </c>
      <c r="N32" s="727">
        <v>0</v>
      </c>
      <c r="O32" s="727">
        <v>5091.8899999999994</v>
      </c>
    </row>
    <row r="33" spans="2:15">
      <c r="B33">
        <v>5</v>
      </c>
      <c r="C33" t="s">
        <v>932</v>
      </c>
      <c r="D33" s="727">
        <v>71.59</v>
      </c>
      <c r="E33" s="727">
        <v>339.23</v>
      </c>
      <c r="F33" s="727">
        <v>3311.58</v>
      </c>
      <c r="G33" s="727">
        <v>0</v>
      </c>
      <c r="H33" s="727">
        <v>160.66999999999999</v>
      </c>
      <c r="I33" s="727">
        <v>24.63</v>
      </c>
      <c r="J33" s="727">
        <v>134.1</v>
      </c>
      <c r="K33" s="727">
        <v>696.8</v>
      </c>
      <c r="L33" s="727">
        <v>0</v>
      </c>
      <c r="M33" s="727">
        <v>621.29</v>
      </c>
      <c r="N33" s="727">
        <v>0</v>
      </c>
      <c r="O33" s="727">
        <v>5359.89</v>
      </c>
    </row>
    <row r="34" spans="2:15">
      <c r="B34">
        <v>6</v>
      </c>
      <c r="C34" t="s">
        <v>933</v>
      </c>
      <c r="D34" s="727">
        <v>80.19</v>
      </c>
      <c r="E34" s="727">
        <v>379.95</v>
      </c>
      <c r="F34" s="727">
        <v>3708.98</v>
      </c>
      <c r="G34" s="727">
        <v>0</v>
      </c>
      <c r="H34" s="727">
        <v>179.94</v>
      </c>
      <c r="I34" s="727">
        <v>27.59</v>
      </c>
      <c r="J34" s="727">
        <v>150.18</v>
      </c>
      <c r="K34" s="727">
        <v>780.42</v>
      </c>
      <c r="L34" s="727">
        <v>0</v>
      </c>
      <c r="M34" s="727">
        <v>695.85</v>
      </c>
      <c r="N34" s="727">
        <v>0</v>
      </c>
      <c r="O34" s="727">
        <v>6003.1</v>
      </c>
    </row>
    <row r="35" spans="2:15">
      <c r="B35">
        <v>7</v>
      </c>
      <c r="C35" t="s">
        <v>934</v>
      </c>
      <c r="D35" s="727">
        <v>88.78</v>
      </c>
      <c r="E35" s="727">
        <v>420.64</v>
      </c>
      <c r="F35" s="727">
        <v>4106.3599999999997</v>
      </c>
      <c r="G35" s="727">
        <v>0</v>
      </c>
      <c r="H35" s="727">
        <v>199.22</v>
      </c>
      <c r="I35" s="727">
        <v>30.54</v>
      </c>
      <c r="J35" s="727">
        <v>166.28</v>
      </c>
      <c r="K35" s="727">
        <v>864.04</v>
      </c>
      <c r="L35" s="727">
        <v>0</v>
      </c>
      <c r="M35" s="727">
        <v>770.39</v>
      </c>
      <c r="N35" s="727">
        <v>0</v>
      </c>
      <c r="O35" s="727">
        <v>6646.25</v>
      </c>
    </row>
    <row r="36" spans="2:15">
      <c r="B36">
        <v>8</v>
      </c>
      <c r="C36" t="s">
        <v>935</v>
      </c>
      <c r="D36" s="727">
        <v>97.38</v>
      </c>
      <c r="E36" s="727">
        <v>461.36</v>
      </c>
      <c r="F36" s="727">
        <v>4503.75</v>
      </c>
      <c r="G36" s="727">
        <v>0</v>
      </c>
      <c r="H36" s="727">
        <v>218.5</v>
      </c>
      <c r="I36" s="727">
        <v>33.5</v>
      </c>
      <c r="J36" s="727">
        <v>182.37</v>
      </c>
      <c r="K36" s="727">
        <v>947.65</v>
      </c>
      <c r="L36" s="727">
        <v>0</v>
      </c>
      <c r="M36" s="727">
        <v>844.95</v>
      </c>
      <c r="N36" s="727">
        <v>0</v>
      </c>
      <c r="O36" s="727">
        <v>7289.4599999999991</v>
      </c>
    </row>
    <row r="37" spans="2:15">
      <c r="B37">
        <v>9</v>
      </c>
      <c r="C37" t="s">
        <v>936</v>
      </c>
      <c r="D37" s="727">
        <v>105.97</v>
      </c>
      <c r="E37" s="727">
        <v>502.07</v>
      </c>
      <c r="F37" s="727">
        <v>4901.1400000000003</v>
      </c>
      <c r="G37" s="727">
        <v>0</v>
      </c>
      <c r="H37" s="727">
        <v>237.78</v>
      </c>
      <c r="I37" s="727">
        <v>36.44</v>
      </c>
      <c r="J37" s="727">
        <v>198.45</v>
      </c>
      <c r="K37" s="727">
        <v>1031.27</v>
      </c>
      <c r="L37" s="727">
        <v>0</v>
      </c>
      <c r="M37" s="727">
        <v>919.51</v>
      </c>
      <c r="N37" s="727">
        <v>0</v>
      </c>
      <c r="O37" s="727">
        <v>7932.6299999999992</v>
      </c>
    </row>
    <row r="38" spans="2:15">
      <c r="B38">
        <v>10</v>
      </c>
      <c r="C38" t="s">
        <v>937</v>
      </c>
      <c r="D38" s="727">
        <v>114.55</v>
      </c>
      <c r="E38" s="727">
        <v>542.78</v>
      </c>
      <c r="F38" s="727">
        <v>5298.53</v>
      </c>
      <c r="G38" s="727">
        <v>0</v>
      </c>
      <c r="H38" s="727">
        <v>257.06</v>
      </c>
      <c r="I38" s="727">
        <v>39.409999999999997</v>
      </c>
      <c r="J38" s="727">
        <v>214.55</v>
      </c>
      <c r="K38" s="727">
        <v>1114.8800000000001</v>
      </c>
      <c r="L38" s="727">
        <v>0</v>
      </c>
      <c r="M38" s="727">
        <v>994.08</v>
      </c>
      <c r="N38" s="727">
        <v>0</v>
      </c>
      <c r="O38" s="727">
        <v>8575.84</v>
      </c>
    </row>
    <row r="39" spans="2:15">
      <c r="B39">
        <v>11</v>
      </c>
      <c r="C39" t="s">
        <v>938</v>
      </c>
      <c r="D39" s="727">
        <v>128.88</v>
      </c>
      <c r="E39" s="727">
        <v>610.61</v>
      </c>
      <c r="F39" s="727">
        <v>5960.85</v>
      </c>
      <c r="G39" s="727">
        <v>0</v>
      </c>
      <c r="H39" s="727">
        <v>289.19</v>
      </c>
      <c r="I39" s="727">
        <v>44.33</v>
      </c>
      <c r="J39" s="727">
        <v>241.38</v>
      </c>
      <c r="K39" s="727">
        <v>1254.25</v>
      </c>
      <c r="L39" s="727">
        <v>0</v>
      </c>
      <c r="M39" s="727">
        <v>1118.32</v>
      </c>
      <c r="N39" s="727">
        <v>0</v>
      </c>
      <c r="O39" s="727">
        <v>9647.81</v>
      </c>
    </row>
    <row r="40" spans="2:15">
      <c r="B40">
        <v>12</v>
      </c>
      <c r="C40" t="s">
        <v>939</v>
      </c>
      <c r="D40" s="727">
        <v>143.19999999999999</v>
      </c>
      <c r="E40" s="727">
        <v>678.47</v>
      </c>
      <c r="F40" s="727">
        <v>6623.17</v>
      </c>
      <c r="G40" s="727">
        <v>0</v>
      </c>
      <c r="H40" s="727">
        <v>321.32</v>
      </c>
      <c r="I40" s="727">
        <v>49.26</v>
      </c>
      <c r="J40" s="727">
        <v>268.19</v>
      </c>
      <c r="K40" s="727">
        <v>1393.6</v>
      </c>
      <c r="L40" s="727">
        <v>0</v>
      </c>
      <c r="M40" s="727">
        <v>1242.58</v>
      </c>
      <c r="N40" s="727">
        <v>0</v>
      </c>
      <c r="O40" s="727">
        <v>10719.789999999999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BB48D-96AD-45E5-9654-24902C2D714B}">
  <sheetPr codeName="Sheet10">
    <tabColor rgb="FFFFEAE1"/>
  </sheetPr>
  <dimension ref="A1:XDV865"/>
  <sheetViews>
    <sheetView showGridLines="0" zoomScale="110" zoomScaleNormal="110" workbookViewId="0">
      <pane xSplit="3" ySplit="9" topLeftCell="M10" activePane="bottomRight" state="frozen"/>
      <selection pane="topRight" activeCell="D1" sqref="D1"/>
      <selection pane="bottomLeft" activeCell="A10" sqref="A10"/>
      <selection pane="bottomRight" activeCell="S7" sqref="S7"/>
    </sheetView>
  </sheetViews>
  <sheetFormatPr defaultColWidth="9.1640625" defaultRowHeight="12.75"/>
  <cols>
    <col min="1" max="1" width="9.5" style="641" bestFit="1" customWidth="1"/>
    <col min="2" max="2" width="18.5" style="641" customWidth="1"/>
    <col min="3" max="3" width="11.5" style="641" customWidth="1"/>
    <col min="4" max="8" width="15" style="641" customWidth="1"/>
    <col min="9" max="9" width="15.5" style="641" customWidth="1"/>
    <col min="10" max="10" width="14.5" style="641" customWidth="1"/>
    <col min="11" max="11" width="16.33203125" style="641" customWidth="1"/>
    <col min="12" max="12" width="15.6640625" style="641" customWidth="1"/>
    <col min="13" max="13" width="12.1640625" style="641" customWidth="1"/>
    <col min="14" max="14" width="1.5" style="641" customWidth="1"/>
    <col min="15" max="15" width="9.5" style="641" customWidth="1"/>
    <col min="16" max="16" width="19.6640625" style="641" customWidth="1"/>
    <col min="17" max="17" width="17.1640625" style="641" customWidth="1"/>
    <col min="18" max="18" width="21" style="641" customWidth="1"/>
    <col min="19" max="20" width="9.5" style="641" bestFit="1" customWidth="1"/>
    <col min="21" max="21" width="13.5" style="641" customWidth="1"/>
    <col min="22" max="22" width="16.33203125" style="641" customWidth="1"/>
    <col min="23" max="23" width="15.6640625" style="641" customWidth="1"/>
    <col min="24" max="16384" width="9.1640625" style="641"/>
  </cols>
  <sheetData>
    <row r="1" spans="1:193 16350:16350" s="569" customFormat="1" ht="78.75">
      <c r="D1" s="735" t="s">
        <v>1020</v>
      </c>
      <c r="E1" s="735" t="s">
        <v>1021</v>
      </c>
      <c r="F1" s="735" t="s">
        <v>1021</v>
      </c>
      <c r="G1" s="735" t="s">
        <v>1021</v>
      </c>
      <c r="H1" s="569" t="s">
        <v>534</v>
      </c>
      <c r="I1" s="569" t="s">
        <v>534</v>
      </c>
      <c r="J1" s="569" t="s">
        <v>534</v>
      </c>
      <c r="K1" s="569" t="s">
        <v>534</v>
      </c>
      <c r="L1" s="569" t="s">
        <v>534</v>
      </c>
      <c r="M1" s="569" t="s">
        <v>534</v>
      </c>
      <c r="P1" s="735" t="s">
        <v>1022</v>
      </c>
      <c r="Q1" s="735" t="s">
        <v>1022</v>
      </c>
      <c r="R1" s="735"/>
      <c r="T1" s="570"/>
      <c r="U1" s="571"/>
      <c r="V1" s="571"/>
      <c r="W1" s="571"/>
      <c r="X1" s="571"/>
      <c r="Y1" s="571"/>
      <c r="Z1" s="571"/>
      <c r="AA1" s="571"/>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c r="BF1" s="571"/>
      <c r="BG1" s="571"/>
      <c r="BH1" s="571"/>
      <c r="BI1" s="571"/>
      <c r="BJ1" s="571"/>
      <c r="BK1" s="571"/>
      <c r="BL1" s="571"/>
      <c r="BM1" s="571"/>
      <c r="BN1" s="571"/>
      <c r="BO1" s="571"/>
      <c r="BP1" s="571"/>
      <c r="BQ1" s="571"/>
      <c r="BR1" s="571"/>
      <c r="BS1" s="571"/>
      <c r="BT1" s="571"/>
      <c r="BU1" s="571"/>
      <c r="BV1" s="571"/>
      <c r="BW1" s="571"/>
      <c r="BX1" s="571"/>
      <c r="BY1" s="571"/>
      <c r="BZ1" s="571"/>
      <c r="CA1" s="571"/>
      <c r="CB1" s="571"/>
      <c r="CC1" s="571"/>
      <c r="CD1" s="571"/>
      <c r="CE1" s="571"/>
      <c r="CF1" s="571"/>
      <c r="CG1" s="571"/>
      <c r="CH1" s="571"/>
      <c r="CI1" s="571"/>
      <c r="CJ1" s="571"/>
      <c r="CK1" s="571"/>
      <c r="CL1" s="571"/>
      <c r="CM1" s="571"/>
      <c r="CN1" s="571"/>
      <c r="CO1" s="571"/>
      <c r="CP1" s="571"/>
      <c r="CQ1" s="571"/>
      <c r="CR1" s="571"/>
      <c r="CS1" s="571"/>
      <c r="CT1" s="571"/>
      <c r="CU1" s="571"/>
      <c r="CV1" s="571"/>
      <c r="CW1" s="571"/>
      <c r="CX1" s="571"/>
      <c r="CY1" s="571"/>
      <c r="CZ1" s="571"/>
      <c r="DA1" s="571"/>
      <c r="DB1" s="571"/>
      <c r="DC1" s="571"/>
      <c r="DD1" s="571"/>
      <c r="DE1" s="571"/>
      <c r="DF1" s="571"/>
      <c r="DG1" s="571"/>
      <c r="DH1" s="571"/>
      <c r="DI1" s="571"/>
      <c r="DJ1" s="571"/>
      <c r="DK1" s="571"/>
      <c r="DL1" s="571"/>
      <c r="DM1" s="571"/>
      <c r="DN1" s="571"/>
      <c r="DO1" s="571"/>
      <c r="DP1" s="571"/>
      <c r="DQ1" s="571"/>
      <c r="DR1" s="571"/>
      <c r="DS1" s="571"/>
      <c r="DT1" s="571"/>
      <c r="DU1" s="571"/>
      <c r="DV1" s="571"/>
      <c r="DW1" s="571"/>
      <c r="DX1" s="571"/>
      <c r="DY1" s="571"/>
      <c r="DZ1" s="571"/>
      <c r="EA1" s="571"/>
      <c r="EB1" s="571"/>
      <c r="EC1" s="571"/>
      <c r="ED1" s="571"/>
      <c r="EE1" s="571"/>
      <c r="EF1" s="571"/>
      <c r="EG1" s="571"/>
      <c r="EH1" s="571"/>
      <c r="EI1" s="571"/>
      <c r="EJ1" s="571"/>
      <c r="EK1" s="571"/>
      <c r="EL1" s="571"/>
      <c r="EM1" s="571"/>
      <c r="EN1" s="571"/>
      <c r="EO1" s="571"/>
      <c r="EP1" s="571"/>
      <c r="EQ1" s="571"/>
      <c r="ER1" s="571"/>
      <c r="ES1" s="571"/>
      <c r="ET1" s="571"/>
      <c r="EU1" s="571"/>
      <c r="EV1" s="571"/>
      <c r="EW1" s="571"/>
      <c r="EX1" s="571"/>
      <c r="EY1" s="571"/>
      <c r="EZ1" s="571"/>
      <c r="FA1" s="571"/>
      <c r="FB1" s="571"/>
      <c r="FC1" s="571"/>
      <c r="FD1" s="571"/>
      <c r="FE1" s="571"/>
      <c r="FF1" s="571"/>
      <c r="FG1" s="571"/>
      <c r="FH1" s="571"/>
      <c r="FI1" s="571"/>
      <c r="FJ1" s="571"/>
      <c r="FK1" s="571"/>
      <c r="FL1" s="571"/>
      <c r="FM1" s="571"/>
      <c r="FN1" s="571"/>
      <c r="FO1" s="571"/>
      <c r="FP1" s="571"/>
      <c r="FQ1" s="571"/>
      <c r="FR1" s="571"/>
      <c r="FS1" s="571"/>
      <c r="FT1" s="571"/>
      <c r="FU1" s="571"/>
      <c r="FV1" s="571"/>
      <c r="FW1" s="571"/>
      <c r="FX1" s="571"/>
      <c r="FY1" s="571"/>
      <c r="FZ1" s="571"/>
      <c r="GA1" s="571"/>
      <c r="GB1" s="571"/>
      <c r="GC1" s="571"/>
      <c r="GD1" s="571"/>
      <c r="GE1" s="571"/>
      <c r="GF1" s="571"/>
      <c r="GG1" s="571"/>
      <c r="GH1" s="571"/>
      <c r="GI1" s="571"/>
      <c r="GJ1" s="571"/>
      <c r="GK1" s="571"/>
    </row>
    <row r="2" spans="1:193 16350:16350" s="578" customFormat="1" ht="12.6" customHeight="1">
      <c r="A2" s="572"/>
      <c r="B2" s="573"/>
      <c r="C2" s="572"/>
      <c r="D2" s="574"/>
      <c r="E2" s="574"/>
      <c r="F2" s="574"/>
      <c r="G2" s="574"/>
      <c r="H2" s="572"/>
      <c r="I2" s="572"/>
      <c r="J2" s="572"/>
      <c r="K2" s="572"/>
      <c r="L2" s="572"/>
      <c r="M2" s="572"/>
      <c r="N2" s="572"/>
      <c r="O2" s="574"/>
      <c r="P2" s="736"/>
      <c r="Q2" s="736"/>
      <c r="R2" s="734"/>
      <c r="S2" s="575"/>
      <c r="T2" s="576" t="s">
        <v>1023</v>
      </c>
      <c r="U2" s="576"/>
      <c r="V2" s="576"/>
      <c r="W2" s="576"/>
      <c r="X2" s="576"/>
      <c r="Y2" s="576"/>
      <c r="Z2" s="576"/>
      <c r="AA2" s="576"/>
      <c r="AB2" s="576"/>
      <c r="AC2" s="576"/>
      <c r="AD2" s="576"/>
      <c r="AE2" s="576"/>
      <c r="AF2" s="576"/>
      <c r="AG2" s="576"/>
      <c r="AH2" s="576"/>
      <c r="AI2" s="576"/>
      <c r="AJ2" s="576"/>
      <c r="AK2" s="576"/>
      <c r="AL2" s="576"/>
      <c r="AM2" s="576"/>
      <c r="AN2" s="576"/>
      <c r="AO2" s="576"/>
      <c r="AP2" s="576"/>
      <c r="AQ2" s="576"/>
      <c r="AR2" s="576"/>
      <c r="AS2" s="576"/>
      <c r="AT2" s="576"/>
      <c r="AU2" s="576"/>
      <c r="AV2" s="576"/>
      <c r="AW2" s="576"/>
      <c r="AX2" s="576"/>
      <c r="AY2" s="576"/>
      <c r="AZ2" s="576"/>
      <c r="BA2" s="576"/>
      <c r="BB2" s="576"/>
      <c r="BC2" s="576"/>
      <c r="BD2" s="576"/>
      <c r="BE2" s="576"/>
      <c r="BF2" s="576"/>
      <c r="BG2" s="576"/>
      <c r="BH2" s="576"/>
      <c r="BI2" s="576"/>
      <c r="BJ2" s="576"/>
      <c r="BK2" s="576"/>
      <c r="BL2" s="576"/>
      <c r="BM2" s="576"/>
      <c r="BN2" s="576"/>
      <c r="BO2" s="576"/>
      <c r="BP2" s="576"/>
      <c r="BQ2" s="576"/>
      <c r="BR2" s="576"/>
      <c r="BS2" s="576"/>
      <c r="BT2" s="576"/>
      <c r="BU2" s="576"/>
      <c r="BV2" s="576"/>
      <c r="BW2" s="576"/>
      <c r="BX2" s="576"/>
      <c r="BY2" s="576"/>
      <c r="BZ2" s="576"/>
      <c r="CA2" s="576"/>
      <c r="CB2" s="576"/>
      <c r="CC2" s="576"/>
      <c r="CD2" s="576"/>
      <c r="CE2" s="576"/>
      <c r="CF2" s="576"/>
      <c r="CG2" s="576"/>
      <c r="CH2" s="576"/>
      <c r="CI2" s="576"/>
      <c r="CJ2" s="576"/>
      <c r="CK2" s="576"/>
      <c r="CL2" s="576"/>
      <c r="CM2" s="576"/>
      <c r="CN2" s="576"/>
      <c r="CO2" s="576"/>
      <c r="CP2" s="576"/>
      <c r="CQ2" s="576"/>
      <c r="CR2" s="576"/>
      <c r="CS2" s="576"/>
      <c r="CT2" s="576"/>
      <c r="CU2" s="576"/>
      <c r="CV2" s="576"/>
      <c r="CW2" s="576"/>
      <c r="CX2" s="576"/>
      <c r="CY2" s="576"/>
      <c r="CZ2" s="576"/>
      <c r="DA2" s="576"/>
      <c r="DB2" s="576"/>
      <c r="DC2" s="576"/>
      <c r="DD2" s="576"/>
      <c r="DE2" s="576"/>
      <c r="DF2" s="576"/>
      <c r="DG2" s="576"/>
      <c r="DH2" s="576"/>
      <c r="DI2" s="576"/>
      <c r="DJ2" s="576"/>
      <c r="DK2" s="576"/>
      <c r="DL2" s="576"/>
      <c r="DM2" s="576"/>
      <c r="DN2" s="576"/>
      <c r="DO2" s="576"/>
      <c r="DP2" s="576"/>
      <c r="DQ2" s="576"/>
      <c r="DR2" s="576"/>
      <c r="DS2" s="576"/>
      <c r="DT2" s="576"/>
      <c r="DU2" s="576"/>
      <c r="DV2" s="576"/>
      <c r="DW2" s="576"/>
      <c r="DX2" s="576"/>
      <c r="DY2" s="576"/>
      <c r="DZ2" s="576"/>
      <c r="EA2" s="576"/>
      <c r="EB2" s="576"/>
      <c r="EC2" s="576"/>
      <c r="ED2" s="576"/>
      <c r="EE2" s="576"/>
      <c r="EF2" s="576"/>
      <c r="EG2" s="576"/>
      <c r="EH2" s="576"/>
      <c r="EI2" s="576"/>
      <c r="EJ2" s="576"/>
      <c r="EK2" s="576"/>
      <c r="EL2" s="576"/>
      <c r="EM2" s="576"/>
      <c r="EN2" s="576"/>
      <c r="EO2" s="576"/>
      <c r="EP2" s="576"/>
      <c r="EQ2" s="576"/>
      <c r="ER2" s="576"/>
      <c r="ES2" s="576"/>
      <c r="ET2" s="576"/>
      <c r="EU2" s="576"/>
      <c r="EV2" s="576"/>
      <c r="EW2" s="576"/>
      <c r="EX2" s="576"/>
      <c r="EY2" s="576"/>
      <c r="EZ2" s="576"/>
      <c r="FA2" s="576"/>
      <c r="FB2" s="576"/>
      <c r="FC2" s="576"/>
      <c r="FD2" s="576"/>
      <c r="FE2" s="576"/>
      <c r="FF2" s="576"/>
      <c r="FG2" s="576"/>
      <c r="FH2" s="576"/>
      <c r="FI2" s="576"/>
      <c r="FJ2" s="576"/>
      <c r="FK2" s="576"/>
      <c r="FL2" s="576"/>
      <c r="FM2" s="576"/>
      <c r="FN2" s="576"/>
      <c r="FO2" s="576"/>
      <c r="FP2" s="576"/>
      <c r="FQ2" s="576"/>
      <c r="FR2" s="576"/>
      <c r="FS2" s="576"/>
      <c r="FT2" s="576"/>
      <c r="FU2" s="576"/>
      <c r="FV2" s="576"/>
      <c r="FW2" s="576"/>
      <c r="FX2" s="576"/>
      <c r="FY2" s="576"/>
      <c r="FZ2" s="576"/>
      <c r="GA2" s="576"/>
      <c r="GB2" s="576"/>
      <c r="GC2" s="576"/>
      <c r="GD2" s="576"/>
      <c r="GE2" s="576"/>
      <c r="GF2" s="576"/>
      <c r="GG2" s="576"/>
      <c r="GH2" s="576"/>
      <c r="GI2" s="576"/>
      <c r="GJ2" s="576"/>
      <c r="GK2" s="576"/>
      <c r="XDV2" s="577"/>
    </row>
    <row r="3" spans="1:193 16350:16350" s="582" customFormat="1" ht="12.6" customHeight="1">
      <c r="A3" s="579"/>
      <c r="B3" s="580"/>
      <c r="C3" s="579"/>
      <c r="D3" s="579" t="s">
        <v>1024</v>
      </c>
      <c r="E3" s="581"/>
      <c r="F3" s="581"/>
      <c r="G3" s="581"/>
      <c r="H3" s="579"/>
      <c r="I3" s="579"/>
      <c r="J3" s="579"/>
      <c r="K3" s="579"/>
      <c r="L3" s="579"/>
      <c r="M3" s="579"/>
      <c r="N3" s="579"/>
      <c r="O3" s="579"/>
      <c r="P3" s="579"/>
      <c r="Q3" s="579"/>
      <c r="R3" s="576"/>
      <c r="S3" s="576"/>
      <c r="T3" s="576"/>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c r="AT3" s="576"/>
      <c r="AU3" s="576"/>
      <c r="AV3" s="576"/>
      <c r="AW3" s="576"/>
      <c r="AX3" s="576"/>
      <c r="AY3" s="576"/>
      <c r="AZ3" s="576"/>
      <c r="BA3" s="576"/>
      <c r="BB3" s="576"/>
      <c r="BC3" s="576"/>
      <c r="BD3" s="576"/>
      <c r="BE3" s="576"/>
      <c r="BF3" s="576"/>
      <c r="BG3" s="576"/>
      <c r="BH3" s="576"/>
      <c r="BI3" s="576"/>
      <c r="BJ3" s="576"/>
      <c r="BK3" s="576"/>
      <c r="BL3" s="576"/>
      <c r="BM3" s="576"/>
      <c r="BN3" s="576"/>
      <c r="BO3" s="576"/>
      <c r="BP3" s="576"/>
      <c r="BQ3" s="576"/>
      <c r="BR3" s="576"/>
      <c r="BS3" s="576"/>
      <c r="BT3" s="576"/>
      <c r="BU3" s="576"/>
      <c r="BV3" s="576"/>
      <c r="BW3" s="576"/>
      <c r="BX3" s="576"/>
      <c r="BY3" s="576"/>
      <c r="BZ3" s="576"/>
      <c r="CA3" s="576"/>
      <c r="CB3" s="576"/>
      <c r="CC3" s="576"/>
      <c r="CD3" s="576"/>
      <c r="CE3" s="576"/>
      <c r="CF3" s="576"/>
      <c r="CG3" s="576"/>
      <c r="CH3" s="576"/>
      <c r="CI3" s="576"/>
      <c r="CJ3" s="576"/>
      <c r="CK3" s="576"/>
      <c r="CL3" s="576"/>
      <c r="CM3" s="576"/>
      <c r="CN3" s="576"/>
      <c r="CO3" s="576"/>
      <c r="CP3" s="576"/>
      <c r="CQ3" s="576"/>
      <c r="CR3" s="576"/>
      <c r="CS3" s="576"/>
      <c r="CT3" s="576"/>
      <c r="CU3" s="576"/>
      <c r="CV3" s="576"/>
      <c r="CW3" s="576"/>
      <c r="CX3" s="576"/>
      <c r="CY3" s="576"/>
      <c r="CZ3" s="576"/>
      <c r="DA3" s="576"/>
      <c r="DB3" s="576"/>
      <c r="DC3" s="576"/>
      <c r="DD3" s="576"/>
      <c r="DE3" s="576"/>
      <c r="DF3" s="576"/>
      <c r="DG3" s="576"/>
      <c r="DH3" s="576"/>
      <c r="DI3" s="576"/>
      <c r="DJ3" s="576"/>
      <c r="DK3" s="576"/>
      <c r="DL3" s="576"/>
      <c r="DM3" s="576"/>
      <c r="DN3" s="576"/>
      <c r="DO3" s="576"/>
      <c r="DP3" s="576"/>
      <c r="DQ3" s="576"/>
      <c r="DR3" s="576"/>
      <c r="DS3" s="576"/>
      <c r="DT3" s="576"/>
      <c r="DU3" s="576"/>
      <c r="DV3" s="576"/>
      <c r="DW3" s="576"/>
      <c r="DX3" s="576"/>
      <c r="DY3" s="576"/>
      <c r="DZ3" s="576"/>
      <c r="EA3" s="576"/>
      <c r="EB3" s="576"/>
      <c r="EC3" s="576"/>
      <c r="ED3" s="576"/>
      <c r="EE3" s="576"/>
      <c r="EF3" s="576"/>
      <c r="EG3" s="576"/>
      <c r="EH3" s="576"/>
      <c r="EI3" s="576"/>
      <c r="EJ3" s="576"/>
      <c r="EK3" s="576"/>
      <c r="EL3" s="576"/>
      <c r="EM3" s="576"/>
      <c r="EN3" s="576"/>
      <c r="EO3" s="576"/>
      <c r="EP3" s="576"/>
      <c r="EQ3" s="576"/>
      <c r="ER3" s="576"/>
      <c r="ES3" s="576"/>
      <c r="ET3" s="576"/>
      <c r="EU3" s="576"/>
      <c r="EV3" s="576"/>
      <c r="EW3" s="576"/>
      <c r="EX3" s="576"/>
      <c r="EY3" s="576"/>
      <c r="EZ3" s="576"/>
      <c r="FA3" s="576"/>
      <c r="FB3" s="576"/>
      <c r="FC3" s="576"/>
      <c r="FD3" s="576"/>
      <c r="FE3" s="576"/>
      <c r="FF3" s="576"/>
      <c r="FG3" s="576"/>
      <c r="FH3" s="576"/>
      <c r="FI3" s="576"/>
      <c r="FJ3" s="576"/>
      <c r="FK3" s="576"/>
      <c r="FL3" s="576"/>
      <c r="FM3" s="576"/>
      <c r="FN3" s="576"/>
      <c r="FO3" s="576"/>
      <c r="FP3" s="576"/>
      <c r="FQ3" s="576"/>
      <c r="FR3" s="576"/>
      <c r="FS3" s="576"/>
      <c r="FT3" s="576"/>
      <c r="FU3" s="576"/>
      <c r="FV3" s="576"/>
      <c r="FW3" s="576"/>
      <c r="FX3" s="576"/>
      <c r="FY3" s="576"/>
      <c r="FZ3" s="576"/>
      <c r="GA3" s="576"/>
      <c r="GB3" s="576"/>
      <c r="GC3" s="576"/>
      <c r="GD3" s="576"/>
      <c r="GE3" s="576"/>
      <c r="GF3" s="576"/>
      <c r="GG3" s="576"/>
      <c r="GH3" s="576"/>
      <c r="GI3" s="576"/>
      <c r="GJ3" s="576"/>
      <c r="GK3" s="576"/>
    </row>
    <row r="4" spans="1:193 16350:16350" s="583" customFormat="1" ht="17.25" customHeight="1">
      <c r="C4" s="584"/>
      <c r="Q4" s="625">
        <f>SUM(Q10:Q448)</f>
        <v>0</v>
      </c>
    </row>
    <row r="5" spans="1:193 16350:16350" s="583" customFormat="1" ht="17.25" customHeight="1">
      <c r="A5" s="583">
        <v>1</v>
      </c>
      <c r="B5" s="583">
        <v>2</v>
      </c>
      <c r="C5" s="583">
        <v>3</v>
      </c>
      <c r="D5" s="583">
        <v>4</v>
      </c>
      <c r="E5" s="583">
        <v>5</v>
      </c>
      <c r="F5" s="583">
        <v>6</v>
      </c>
      <c r="G5" s="583">
        <v>7</v>
      </c>
      <c r="H5" s="583">
        <v>8</v>
      </c>
      <c r="I5" s="583">
        <v>9</v>
      </c>
      <c r="J5" s="583">
        <v>10</v>
      </c>
      <c r="K5" s="583">
        <v>11</v>
      </c>
      <c r="L5" s="583">
        <v>12</v>
      </c>
      <c r="M5" s="583">
        <v>13</v>
      </c>
      <c r="N5" s="583">
        <v>14</v>
      </c>
      <c r="O5" s="583">
        <v>15</v>
      </c>
      <c r="P5" s="583">
        <v>16</v>
      </c>
      <c r="Q5" s="583">
        <v>17</v>
      </c>
      <c r="R5" s="583">
        <v>18</v>
      </c>
      <c r="S5" s="583">
        <v>19</v>
      </c>
    </row>
    <row r="6" spans="1:193 16350:16350" s="590" customFormat="1" ht="14.1" customHeight="1">
      <c r="A6" s="585"/>
      <c r="B6" s="586"/>
      <c r="C6" s="586"/>
      <c r="D6" s="586"/>
      <c r="E6" s="586"/>
      <c r="F6" s="586"/>
      <c r="G6" s="586"/>
      <c r="H6" s="587"/>
      <c r="I6" s="587"/>
      <c r="J6" s="587"/>
      <c r="K6" s="587"/>
      <c r="L6" s="588" t="s">
        <v>1025</v>
      </c>
      <c r="M6" s="589"/>
      <c r="O6" s="591"/>
      <c r="P6" s="587"/>
      <c r="Q6" s="587"/>
      <c r="R6" s="592"/>
      <c r="S6" s="593"/>
      <c r="U6" s="583"/>
    </row>
    <row r="7" spans="1:193 16350:16350" s="590" customFormat="1" ht="14.1" customHeight="1">
      <c r="A7" s="594"/>
      <c r="B7" s="595"/>
      <c r="C7" s="595"/>
      <c r="D7" s="595" t="s">
        <v>677</v>
      </c>
      <c r="E7" s="595" t="s">
        <v>1026</v>
      </c>
      <c r="F7" s="595"/>
      <c r="G7" s="595"/>
      <c r="H7" s="596"/>
      <c r="I7" s="596" t="s">
        <v>953</v>
      </c>
      <c r="J7" s="596" t="s">
        <v>1027</v>
      </c>
      <c r="K7" s="596" t="s">
        <v>1028</v>
      </c>
      <c r="L7" s="597" t="s">
        <v>1026</v>
      </c>
      <c r="M7" s="598" t="s">
        <v>1028</v>
      </c>
      <c r="O7" s="599"/>
      <c r="P7" s="596" t="s">
        <v>1026</v>
      </c>
      <c r="Q7" s="596" t="s">
        <v>1029</v>
      </c>
      <c r="R7" s="600" t="s">
        <v>1026</v>
      </c>
      <c r="S7" s="601" t="s">
        <v>1030</v>
      </c>
      <c r="U7" s="583"/>
    </row>
    <row r="8" spans="1:193 16350:16350" s="590" customFormat="1" ht="14.1" customHeight="1">
      <c r="A8" s="594"/>
      <c r="B8" s="595"/>
      <c r="C8" s="595" t="s">
        <v>10</v>
      </c>
      <c r="D8" s="595" t="s">
        <v>1031</v>
      </c>
      <c r="E8" s="595" t="s">
        <v>1027</v>
      </c>
      <c r="F8" s="595" t="s">
        <v>677</v>
      </c>
      <c r="G8" s="595" t="s">
        <v>1026</v>
      </c>
      <c r="H8" s="596" t="s">
        <v>1032</v>
      </c>
      <c r="I8" s="602" t="s">
        <v>1033</v>
      </c>
      <c r="J8" s="596" t="s">
        <v>1034</v>
      </c>
      <c r="K8" s="596" t="s">
        <v>1035</v>
      </c>
      <c r="L8" s="597" t="s">
        <v>1036</v>
      </c>
      <c r="M8" s="598" t="s">
        <v>1037</v>
      </c>
      <c r="O8" s="599"/>
      <c r="P8" s="596" t="s">
        <v>1038</v>
      </c>
      <c r="Q8" s="596" t="s">
        <v>1039</v>
      </c>
      <c r="R8" s="600" t="s">
        <v>1031</v>
      </c>
      <c r="S8" s="601" t="s">
        <v>1040</v>
      </c>
      <c r="U8" s="583"/>
    </row>
    <row r="9" spans="1:193 16350:16350" s="614" customFormat="1" ht="29.25" customHeight="1">
      <c r="A9" s="603" t="s">
        <v>561</v>
      </c>
      <c r="B9" s="604" t="s">
        <v>562</v>
      </c>
      <c r="C9" s="605" t="s">
        <v>1041</v>
      </c>
      <c r="D9" s="605" t="s">
        <v>700</v>
      </c>
      <c r="E9" s="605" t="s">
        <v>700</v>
      </c>
      <c r="F9" s="606" t="s">
        <v>1042</v>
      </c>
      <c r="G9" s="605" t="s">
        <v>1042</v>
      </c>
      <c r="H9" s="607" t="s">
        <v>759</v>
      </c>
      <c r="I9" s="607" t="s">
        <v>1043</v>
      </c>
      <c r="J9" s="607" t="s">
        <v>700</v>
      </c>
      <c r="K9" s="607" t="s">
        <v>700</v>
      </c>
      <c r="L9" s="608" t="s">
        <v>700</v>
      </c>
      <c r="M9" s="609" t="s">
        <v>1044</v>
      </c>
      <c r="N9" s="610" t="s">
        <v>608</v>
      </c>
      <c r="O9" s="611" t="s">
        <v>8</v>
      </c>
      <c r="P9" s="607" t="s">
        <v>711</v>
      </c>
      <c r="Q9" s="607" t="s">
        <v>1045</v>
      </c>
      <c r="R9" s="612" t="s">
        <v>700</v>
      </c>
      <c r="S9" s="613" t="s">
        <v>608</v>
      </c>
      <c r="T9" s="610" t="s">
        <v>716</v>
      </c>
      <c r="U9" s="583"/>
      <c r="V9" s="610"/>
      <c r="W9" s="610"/>
    </row>
    <row r="10" spans="1:193 16350:16350" s="622" customFormat="1" ht="17.25" customHeight="1">
      <c r="A10" s="615">
        <v>1</v>
      </c>
      <c r="B10" s="616" t="s">
        <v>16</v>
      </c>
      <c r="C10" s="615">
        <v>1</v>
      </c>
      <c r="D10" s="617">
        <v>38889043.230000004</v>
      </c>
      <c r="E10" s="646">
        <v>34883749</v>
      </c>
      <c r="F10" s="646">
        <v>14812278</v>
      </c>
      <c r="G10" s="646">
        <v>14977203</v>
      </c>
      <c r="H10" s="618">
        <f>G10-F10</f>
        <v>164925</v>
      </c>
      <c r="I10" s="618">
        <f>ROUND((D10-F10)*0.03,0)</f>
        <v>722303</v>
      </c>
      <c r="J10" s="618">
        <f>MAX(0,E10-D10)</f>
        <v>0</v>
      </c>
      <c r="K10" s="618">
        <f>MAX(H10+I10,J10)</f>
        <v>887228</v>
      </c>
      <c r="L10" s="619">
        <f>D10+K10</f>
        <v>39776271.230000004</v>
      </c>
      <c r="M10" s="620">
        <f>IF(D10&gt;0,L10/D10,0)</f>
        <v>1.0228143437407986</v>
      </c>
      <c r="N10" s="621"/>
      <c r="O10" s="618">
        <v>1</v>
      </c>
      <c r="P10" s="618"/>
      <c r="Q10" s="621"/>
      <c r="R10" s="623">
        <f>IF(Q10=1,P10,L10)</f>
        <v>39776271.230000004</v>
      </c>
      <c r="S10" s="618"/>
      <c r="T10" s="621">
        <f>U10-A10</f>
        <v>-1</v>
      </c>
      <c r="U10" s="583"/>
      <c r="V10" s="621"/>
      <c r="W10" s="621">
        <v>38889043.229999997</v>
      </c>
      <c r="X10" s="622">
        <v>1</v>
      </c>
    </row>
    <row r="11" spans="1:193 16350:16350" s="622" customFormat="1" ht="17.25" customHeight="1">
      <c r="A11" s="615">
        <v>2</v>
      </c>
      <c r="B11" s="616" t="s">
        <v>19</v>
      </c>
      <c r="C11" s="615">
        <v>0</v>
      </c>
      <c r="D11" s="617">
        <v>0</v>
      </c>
      <c r="E11" s="646">
        <v>0</v>
      </c>
      <c r="F11" s="646">
        <v>0</v>
      </c>
      <c r="G11" s="646">
        <v>0</v>
      </c>
      <c r="H11" s="618">
        <f t="shared" ref="H11:H74" si="0">G11-F11</f>
        <v>0</v>
      </c>
      <c r="I11" s="618">
        <f t="shared" ref="I11:I74" si="1">ROUND((D11-F11)*0.03,0)</f>
        <v>0</v>
      </c>
      <c r="J11" s="618">
        <f t="shared" ref="J11:J74" si="2">MAX(0,E11-D11)</f>
        <v>0</v>
      </c>
      <c r="K11" s="618">
        <f t="shared" ref="K11:K74" si="3">MAX(H11+I11,J11)</f>
        <v>0</v>
      </c>
      <c r="L11" s="619">
        <f t="shared" ref="L11:L74" si="4">D11+K11</f>
        <v>0</v>
      </c>
      <c r="M11" s="620">
        <f t="shared" ref="M11:M74" si="5">IF(D11&gt;0,L11/D11,0)</f>
        <v>0</v>
      </c>
      <c r="N11" s="621"/>
      <c r="O11" s="618">
        <v>2</v>
      </c>
      <c r="P11" s="618"/>
      <c r="Q11" s="621"/>
      <c r="R11" s="623">
        <f t="shared" ref="R11:R74" si="6">IF(Q11=1,P11,L11)</f>
        <v>0</v>
      </c>
      <c r="S11" s="618" t="s">
        <v>20</v>
      </c>
      <c r="T11" s="621">
        <f t="shared" ref="T11:T74" si="7">U11-A11</f>
        <v>-2</v>
      </c>
      <c r="U11" s="583"/>
      <c r="V11" s="621"/>
      <c r="W11" s="621">
        <v>0</v>
      </c>
      <c r="X11" s="622" t="s">
        <v>761</v>
      </c>
    </row>
    <row r="12" spans="1:193 16350:16350" s="622" customFormat="1" ht="17.25" customHeight="1">
      <c r="A12" s="615">
        <v>3</v>
      </c>
      <c r="B12" s="616" t="s">
        <v>22</v>
      </c>
      <c r="C12" s="615">
        <v>1</v>
      </c>
      <c r="D12" s="617">
        <v>17832250.635360952</v>
      </c>
      <c r="E12" s="646">
        <v>17198882</v>
      </c>
      <c r="F12" s="646">
        <v>7461972</v>
      </c>
      <c r="G12" s="646">
        <v>7545822</v>
      </c>
      <c r="H12" s="618">
        <f>G12-F12</f>
        <v>83850</v>
      </c>
      <c r="I12" s="618">
        <f t="shared" si="1"/>
        <v>311108</v>
      </c>
      <c r="J12" s="618">
        <f t="shared" si="2"/>
        <v>0</v>
      </c>
      <c r="K12" s="618">
        <f>MAX(H12+I12,J12)</f>
        <v>394958</v>
      </c>
      <c r="L12" s="619">
        <f>D12+K12</f>
        <v>18227208.635360952</v>
      </c>
      <c r="M12" s="620">
        <f t="shared" si="5"/>
        <v>1.0221485222519702</v>
      </c>
      <c r="N12" s="621"/>
      <c r="O12" s="618">
        <v>3</v>
      </c>
      <c r="P12" s="618"/>
      <c r="Q12" s="621"/>
      <c r="R12" s="623">
        <f t="shared" si="6"/>
        <v>18227208.635360952</v>
      </c>
      <c r="S12" s="618"/>
      <c r="T12" s="621">
        <f t="shared" si="7"/>
        <v>-3</v>
      </c>
      <c r="U12" s="583"/>
      <c r="V12" s="621"/>
      <c r="W12" s="621">
        <v>17832250.635360952</v>
      </c>
      <c r="X12" s="622">
        <v>1</v>
      </c>
    </row>
    <row r="13" spans="1:193 16350:16350" s="622" customFormat="1" ht="17.25" customHeight="1">
      <c r="A13" s="615">
        <v>4</v>
      </c>
      <c r="B13" s="616" t="s">
        <v>24</v>
      </c>
      <c r="C13" s="615">
        <v>0</v>
      </c>
      <c r="D13" s="617">
        <v>0</v>
      </c>
      <c r="E13" s="646">
        <v>18047</v>
      </c>
      <c r="F13" s="646">
        <v>0</v>
      </c>
      <c r="G13" s="646">
        <v>12397</v>
      </c>
      <c r="H13" s="618">
        <f t="shared" si="0"/>
        <v>12397</v>
      </c>
      <c r="I13" s="618">
        <f t="shared" si="1"/>
        <v>0</v>
      </c>
      <c r="J13" s="618">
        <f t="shared" si="2"/>
        <v>18047</v>
      </c>
      <c r="K13" s="618">
        <f t="shared" si="3"/>
        <v>18047</v>
      </c>
      <c r="L13" s="619">
        <f t="shared" si="4"/>
        <v>18047</v>
      </c>
      <c r="M13" s="620">
        <f t="shared" si="5"/>
        <v>0</v>
      </c>
      <c r="N13" s="621"/>
      <c r="O13" s="618">
        <v>4</v>
      </c>
      <c r="P13" s="618"/>
      <c r="Q13" s="621"/>
      <c r="R13" s="623">
        <f t="shared" si="6"/>
        <v>18047</v>
      </c>
      <c r="S13" s="618"/>
      <c r="T13" s="621">
        <f t="shared" si="7"/>
        <v>-4</v>
      </c>
      <c r="U13" s="583"/>
      <c r="V13" s="621"/>
      <c r="W13" s="621">
        <v>0</v>
      </c>
      <c r="X13" s="622" t="s">
        <v>761</v>
      </c>
    </row>
    <row r="14" spans="1:193 16350:16350" s="622" customFormat="1" ht="17.25" customHeight="1">
      <c r="A14" s="615">
        <v>5</v>
      </c>
      <c r="B14" s="616" t="s">
        <v>26</v>
      </c>
      <c r="C14" s="615">
        <v>1</v>
      </c>
      <c r="D14" s="617">
        <v>75377290.290795565</v>
      </c>
      <c r="E14" s="646">
        <v>57507214</v>
      </c>
      <c r="F14" s="646">
        <v>27210280</v>
      </c>
      <c r="G14" s="646">
        <v>27647330</v>
      </c>
      <c r="H14" s="618">
        <f t="shared" si="0"/>
        <v>437050</v>
      </c>
      <c r="I14" s="618">
        <f t="shared" si="1"/>
        <v>1445010</v>
      </c>
      <c r="J14" s="618">
        <f t="shared" si="2"/>
        <v>0</v>
      </c>
      <c r="K14" s="618">
        <f t="shared" si="3"/>
        <v>1882060</v>
      </c>
      <c r="L14" s="619">
        <f t="shared" si="4"/>
        <v>77259350.290795565</v>
      </c>
      <c r="M14" s="620">
        <f t="shared" si="5"/>
        <v>1.0249685282230134</v>
      </c>
      <c r="N14" s="621"/>
      <c r="O14" s="618">
        <v>5</v>
      </c>
      <c r="P14" s="618"/>
      <c r="Q14" s="621"/>
      <c r="R14" s="623">
        <f t="shared" si="6"/>
        <v>77259350.290795565</v>
      </c>
      <c r="S14" s="618"/>
      <c r="T14" s="621">
        <f t="shared" si="7"/>
        <v>-5</v>
      </c>
      <c r="U14" s="583"/>
      <c r="V14" s="621"/>
      <c r="W14" s="621">
        <v>75377290.290795565</v>
      </c>
      <c r="X14" s="622">
        <v>1</v>
      </c>
    </row>
    <row r="15" spans="1:193 16350:16350" s="622" customFormat="1" ht="17.25" customHeight="1">
      <c r="A15" s="615">
        <v>6</v>
      </c>
      <c r="B15" s="616" t="s">
        <v>28</v>
      </c>
      <c r="C15" s="615">
        <v>0</v>
      </c>
      <c r="D15" s="617">
        <v>0</v>
      </c>
      <c r="E15" s="646">
        <v>0</v>
      </c>
      <c r="F15" s="646">
        <v>0</v>
      </c>
      <c r="G15" s="646">
        <v>0</v>
      </c>
      <c r="H15" s="618">
        <f t="shared" si="0"/>
        <v>0</v>
      </c>
      <c r="I15" s="618">
        <f t="shared" si="1"/>
        <v>0</v>
      </c>
      <c r="J15" s="618">
        <f t="shared" si="2"/>
        <v>0</v>
      </c>
      <c r="K15" s="618">
        <f t="shared" si="3"/>
        <v>0</v>
      </c>
      <c r="L15" s="619">
        <f t="shared" si="4"/>
        <v>0</v>
      </c>
      <c r="M15" s="620">
        <f t="shared" si="5"/>
        <v>0</v>
      </c>
      <c r="N15" s="621"/>
      <c r="O15" s="618">
        <v>6</v>
      </c>
      <c r="P15" s="618"/>
      <c r="Q15" s="621"/>
      <c r="R15" s="623">
        <f t="shared" si="6"/>
        <v>0</v>
      </c>
      <c r="S15" s="618"/>
      <c r="T15" s="621">
        <f t="shared" si="7"/>
        <v>-6</v>
      </c>
      <c r="U15" s="583"/>
      <c r="V15" s="621"/>
      <c r="W15" s="621">
        <v>0</v>
      </c>
      <c r="X15" s="622" t="s">
        <v>761</v>
      </c>
    </row>
    <row r="16" spans="1:193 16350:16350" s="622" customFormat="1" ht="17.25" customHeight="1">
      <c r="A16" s="615">
        <v>7</v>
      </c>
      <c r="B16" s="616" t="s">
        <v>30</v>
      </c>
      <c r="C16" s="615">
        <v>1</v>
      </c>
      <c r="D16" s="617">
        <v>43074237.620611936</v>
      </c>
      <c r="E16" s="646">
        <v>31911031</v>
      </c>
      <c r="F16" s="646">
        <v>9957529</v>
      </c>
      <c r="G16" s="646">
        <v>10103929</v>
      </c>
      <c r="H16" s="618">
        <f t="shared" si="0"/>
        <v>146400</v>
      </c>
      <c r="I16" s="618">
        <f t="shared" si="1"/>
        <v>993501</v>
      </c>
      <c r="J16" s="618">
        <f t="shared" si="2"/>
        <v>0</v>
      </c>
      <c r="K16" s="618">
        <f t="shared" si="3"/>
        <v>1139901</v>
      </c>
      <c r="L16" s="619">
        <f t="shared" si="4"/>
        <v>44214138.620611936</v>
      </c>
      <c r="M16" s="620">
        <f t="shared" si="5"/>
        <v>1.0264636372682898</v>
      </c>
      <c r="N16" s="621"/>
      <c r="O16" s="618">
        <v>7</v>
      </c>
      <c r="P16" s="618"/>
      <c r="Q16" s="621"/>
      <c r="R16" s="623">
        <f t="shared" si="6"/>
        <v>44214138.620611936</v>
      </c>
      <c r="S16" s="618"/>
      <c r="T16" s="621">
        <f t="shared" si="7"/>
        <v>-7</v>
      </c>
      <c r="U16" s="583"/>
      <c r="V16" s="621"/>
      <c r="W16" s="621">
        <v>43074237.620611936</v>
      </c>
      <c r="X16" s="622">
        <v>1</v>
      </c>
    </row>
    <row r="17" spans="1:24" s="622" customFormat="1" ht="17.25" customHeight="1">
      <c r="A17" s="615">
        <v>8</v>
      </c>
      <c r="B17" s="616" t="s">
        <v>32</v>
      </c>
      <c r="C17" s="615">
        <v>1</v>
      </c>
      <c r="D17" s="617">
        <v>31290597.678381544</v>
      </c>
      <c r="E17" s="646">
        <v>19100288</v>
      </c>
      <c r="F17" s="646">
        <v>6538659</v>
      </c>
      <c r="G17" s="646">
        <v>6616134</v>
      </c>
      <c r="H17" s="618">
        <f t="shared" si="0"/>
        <v>77475</v>
      </c>
      <c r="I17" s="618">
        <f t="shared" si="1"/>
        <v>742558</v>
      </c>
      <c r="J17" s="618">
        <f t="shared" si="2"/>
        <v>0</v>
      </c>
      <c r="K17" s="618">
        <f t="shared" si="3"/>
        <v>820033</v>
      </c>
      <c r="L17" s="619">
        <f t="shared" si="4"/>
        <v>32110630.678381544</v>
      </c>
      <c r="M17" s="620">
        <f t="shared" si="5"/>
        <v>1.0262070097998337</v>
      </c>
      <c r="N17" s="621"/>
      <c r="O17" s="618">
        <v>8</v>
      </c>
      <c r="P17" s="618"/>
      <c r="Q17" s="621"/>
      <c r="R17" s="623">
        <f t="shared" si="6"/>
        <v>32110630.678381544</v>
      </c>
      <c r="S17" s="618"/>
      <c r="T17" s="621">
        <f t="shared" si="7"/>
        <v>-8</v>
      </c>
      <c r="U17" s="583"/>
      <c r="V17" s="621"/>
      <c r="W17" s="621">
        <v>31290597.678381544</v>
      </c>
      <c r="X17" s="622">
        <v>1</v>
      </c>
    </row>
    <row r="18" spans="1:24" s="622" customFormat="1" ht="17.25" customHeight="1">
      <c r="A18" s="615">
        <v>9</v>
      </c>
      <c r="B18" s="616" t="s">
        <v>34</v>
      </c>
      <c r="C18" s="615">
        <v>1</v>
      </c>
      <c r="D18" s="617">
        <v>130365652.89</v>
      </c>
      <c r="E18" s="646">
        <v>79537677</v>
      </c>
      <c r="F18" s="646">
        <v>15338760</v>
      </c>
      <c r="G18" s="646">
        <v>15741510</v>
      </c>
      <c r="H18" s="618">
        <f t="shared" si="0"/>
        <v>402750</v>
      </c>
      <c r="I18" s="618">
        <f t="shared" si="1"/>
        <v>3450807</v>
      </c>
      <c r="J18" s="618">
        <f t="shared" si="2"/>
        <v>0</v>
      </c>
      <c r="K18" s="618">
        <f t="shared" si="3"/>
        <v>3853557</v>
      </c>
      <c r="L18" s="619">
        <f t="shared" si="4"/>
        <v>134219209.88999999</v>
      </c>
      <c r="M18" s="620">
        <f t="shared" si="5"/>
        <v>1.0295596034275343</v>
      </c>
      <c r="N18" s="621"/>
      <c r="O18" s="618">
        <v>9</v>
      </c>
      <c r="P18" s="618"/>
      <c r="Q18" s="621"/>
      <c r="R18" s="623">
        <f t="shared" si="6"/>
        <v>134219209.88999999</v>
      </c>
      <c r="S18" s="618"/>
      <c r="T18" s="621">
        <f t="shared" si="7"/>
        <v>-9</v>
      </c>
      <c r="U18" s="583"/>
      <c r="V18" s="621"/>
      <c r="W18" s="621">
        <v>130365652.89</v>
      </c>
      <c r="X18" s="622">
        <v>1</v>
      </c>
    </row>
    <row r="19" spans="1:24" s="622" customFormat="1" ht="17.25" customHeight="1">
      <c r="A19" s="615">
        <v>10</v>
      </c>
      <c r="B19" s="616" t="s">
        <v>36</v>
      </c>
      <c r="C19" s="615">
        <v>1</v>
      </c>
      <c r="D19" s="617">
        <v>125986119.65581538</v>
      </c>
      <c r="E19" s="646">
        <v>86091393</v>
      </c>
      <c r="F19" s="646">
        <v>20246693</v>
      </c>
      <c r="G19" s="646">
        <v>20705918</v>
      </c>
      <c r="H19" s="618">
        <f t="shared" si="0"/>
        <v>459225</v>
      </c>
      <c r="I19" s="618">
        <f t="shared" si="1"/>
        <v>3172183</v>
      </c>
      <c r="J19" s="618">
        <f t="shared" si="2"/>
        <v>0</v>
      </c>
      <c r="K19" s="618">
        <f t="shared" si="3"/>
        <v>3631408</v>
      </c>
      <c r="L19" s="619">
        <f t="shared" si="4"/>
        <v>129617527.65581538</v>
      </c>
      <c r="M19" s="620">
        <f t="shared" si="5"/>
        <v>1.0288238736927586</v>
      </c>
      <c r="N19" s="621"/>
      <c r="O19" s="618">
        <v>10</v>
      </c>
      <c r="P19" s="618"/>
      <c r="Q19" s="621"/>
      <c r="R19" s="623">
        <f t="shared" si="6"/>
        <v>129617527.65581538</v>
      </c>
      <c r="S19" s="618"/>
      <c r="T19" s="621">
        <f t="shared" si="7"/>
        <v>-10</v>
      </c>
      <c r="U19" s="583"/>
      <c r="V19" s="621"/>
      <c r="W19" s="621">
        <v>125986119.65581538</v>
      </c>
      <c r="X19" s="622">
        <v>1</v>
      </c>
    </row>
    <row r="20" spans="1:24" s="622" customFormat="1" ht="17.25" customHeight="1">
      <c r="A20" s="615">
        <v>11</v>
      </c>
      <c r="B20" s="616" t="s">
        <v>38</v>
      </c>
      <c r="C20" s="615">
        <v>0</v>
      </c>
      <c r="D20" s="617">
        <v>0</v>
      </c>
      <c r="E20" s="646">
        <v>0</v>
      </c>
      <c r="F20" s="646">
        <v>0</v>
      </c>
      <c r="G20" s="646">
        <v>0</v>
      </c>
      <c r="H20" s="618">
        <f t="shared" si="0"/>
        <v>0</v>
      </c>
      <c r="I20" s="618">
        <f t="shared" si="1"/>
        <v>0</v>
      </c>
      <c r="J20" s="618">
        <f t="shared" si="2"/>
        <v>0</v>
      </c>
      <c r="K20" s="618">
        <f t="shared" si="3"/>
        <v>0</v>
      </c>
      <c r="L20" s="619">
        <f t="shared" si="4"/>
        <v>0</v>
      </c>
      <c r="M20" s="620">
        <f t="shared" si="5"/>
        <v>0</v>
      </c>
      <c r="N20" s="621"/>
      <c r="O20" s="618">
        <v>11</v>
      </c>
      <c r="P20" s="618"/>
      <c r="Q20" s="621"/>
      <c r="R20" s="623">
        <f t="shared" si="6"/>
        <v>0</v>
      </c>
      <c r="S20" s="618"/>
      <c r="T20" s="621">
        <f t="shared" si="7"/>
        <v>-11</v>
      </c>
      <c r="U20" s="583"/>
      <c r="V20" s="621"/>
      <c r="W20" s="621">
        <v>0</v>
      </c>
      <c r="X20" s="622" t="s">
        <v>761</v>
      </c>
    </row>
    <row r="21" spans="1:24" s="622" customFormat="1" ht="17.25" customHeight="1">
      <c r="A21" s="615">
        <v>12</v>
      </c>
      <c r="B21" s="616" t="s">
        <v>40</v>
      </c>
      <c r="C21" s="615">
        <v>0</v>
      </c>
      <c r="D21" s="617">
        <v>0</v>
      </c>
      <c r="E21" s="646">
        <v>0</v>
      </c>
      <c r="F21" s="646">
        <v>0</v>
      </c>
      <c r="G21" s="646">
        <v>0</v>
      </c>
      <c r="H21" s="618">
        <f t="shared" si="0"/>
        <v>0</v>
      </c>
      <c r="I21" s="618">
        <f t="shared" si="1"/>
        <v>0</v>
      </c>
      <c r="J21" s="618">
        <f t="shared" si="2"/>
        <v>0</v>
      </c>
      <c r="K21" s="618">
        <f t="shared" si="3"/>
        <v>0</v>
      </c>
      <c r="L21" s="619">
        <f t="shared" si="4"/>
        <v>0</v>
      </c>
      <c r="M21" s="620">
        <f t="shared" si="5"/>
        <v>0</v>
      </c>
      <c r="N21" s="621"/>
      <c r="O21" s="618">
        <v>12</v>
      </c>
      <c r="P21" s="618"/>
      <c r="Q21" s="621"/>
      <c r="R21" s="623">
        <f t="shared" si="6"/>
        <v>0</v>
      </c>
      <c r="S21" s="618"/>
      <c r="T21" s="621">
        <f t="shared" si="7"/>
        <v>-12</v>
      </c>
      <c r="U21" s="583"/>
      <c r="V21" s="621"/>
      <c r="W21" s="621">
        <v>0</v>
      </c>
      <c r="X21" s="622" t="s">
        <v>761</v>
      </c>
    </row>
    <row r="22" spans="1:24" s="622" customFormat="1" ht="17.25" customHeight="1">
      <c r="A22" s="615">
        <v>13</v>
      </c>
      <c r="B22" s="616" t="s">
        <v>42</v>
      </c>
      <c r="C22" s="615">
        <v>0</v>
      </c>
      <c r="D22" s="617">
        <v>275866</v>
      </c>
      <c r="E22" s="646">
        <v>345882</v>
      </c>
      <c r="F22" s="646">
        <v>93683</v>
      </c>
      <c r="G22" s="646">
        <v>93683</v>
      </c>
      <c r="H22" s="618">
        <f t="shared" si="0"/>
        <v>0</v>
      </c>
      <c r="I22" s="618">
        <f t="shared" si="1"/>
        <v>5465</v>
      </c>
      <c r="J22" s="618">
        <f t="shared" si="2"/>
        <v>70016</v>
      </c>
      <c r="K22" s="618">
        <f t="shared" si="3"/>
        <v>70016</v>
      </c>
      <c r="L22" s="619">
        <f t="shared" si="4"/>
        <v>345882</v>
      </c>
      <c r="M22" s="620">
        <f t="shared" si="5"/>
        <v>1.2538043832875381</v>
      </c>
      <c r="N22" s="621"/>
      <c r="O22" s="618">
        <v>13</v>
      </c>
      <c r="P22" s="618"/>
      <c r="Q22" s="621"/>
      <c r="R22" s="623">
        <f t="shared" si="6"/>
        <v>345882</v>
      </c>
      <c r="S22" s="618"/>
      <c r="T22" s="621">
        <f t="shared" si="7"/>
        <v>-13</v>
      </c>
      <c r="U22" s="583"/>
      <c r="V22" s="621"/>
      <c r="W22" s="621">
        <v>0</v>
      </c>
      <c r="X22" s="622" t="s">
        <v>761</v>
      </c>
    </row>
    <row r="23" spans="1:24" s="622" customFormat="1" ht="17.25" customHeight="1">
      <c r="A23" s="615">
        <v>14</v>
      </c>
      <c r="B23" s="616" t="s">
        <v>44</v>
      </c>
      <c r="C23" s="615">
        <v>1</v>
      </c>
      <c r="D23" s="617">
        <v>50417954.911916368</v>
      </c>
      <c r="E23" s="646">
        <v>41975663</v>
      </c>
      <c r="F23" s="646">
        <v>11996178</v>
      </c>
      <c r="G23" s="646">
        <v>12207528</v>
      </c>
      <c r="H23" s="618">
        <f t="shared" si="0"/>
        <v>211350</v>
      </c>
      <c r="I23" s="618">
        <f t="shared" si="1"/>
        <v>1152653</v>
      </c>
      <c r="J23" s="618">
        <f t="shared" si="2"/>
        <v>0</v>
      </c>
      <c r="K23" s="618">
        <f t="shared" si="3"/>
        <v>1364003</v>
      </c>
      <c r="L23" s="619">
        <f t="shared" si="4"/>
        <v>51781957.911916368</v>
      </c>
      <c r="M23" s="620">
        <f t="shared" si="5"/>
        <v>1.0270539136778358</v>
      </c>
      <c r="N23" s="621"/>
      <c r="O23" s="618">
        <v>14</v>
      </c>
      <c r="P23" s="618"/>
      <c r="Q23" s="621"/>
      <c r="R23" s="623">
        <f t="shared" si="6"/>
        <v>51781957.911916368</v>
      </c>
      <c r="S23" s="618"/>
      <c r="T23" s="621">
        <f t="shared" si="7"/>
        <v>-14</v>
      </c>
      <c r="U23" s="583"/>
      <c r="V23" s="621"/>
      <c r="W23" s="621">
        <v>50417954.911916368</v>
      </c>
      <c r="X23" s="622">
        <v>1</v>
      </c>
    </row>
    <row r="24" spans="1:24" s="622" customFormat="1" ht="17.25" customHeight="1">
      <c r="A24" s="615">
        <v>15</v>
      </c>
      <c r="B24" s="616" t="s">
        <v>46</v>
      </c>
      <c r="C24" s="615">
        <v>0</v>
      </c>
      <c r="D24" s="617">
        <v>0</v>
      </c>
      <c r="E24" s="646">
        <v>0</v>
      </c>
      <c r="F24" s="646">
        <v>0</v>
      </c>
      <c r="G24" s="646">
        <v>0</v>
      </c>
      <c r="H24" s="618">
        <f t="shared" si="0"/>
        <v>0</v>
      </c>
      <c r="I24" s="618">
        <f t="shared" si="1"/>
        <v>0</v>
      </c>
      <c r="J24" s="618">
        <f t="shared" si="2"/>
        <v>0</v>
      </c>
      <c r="K24" s="618">
        <f t="shared" si="3"/>
        <v>0</v>
      </c>
      <c r="L24" s="619">
        <f t="shared" si="4"/>
        <v>0</v>
      </c>
      <c r="M24" s="620">
        <f t="shared" si="5"/>
        <v>0</v>
      </c>
      <c r="N24" s="621"/>
      <c r="O24" s="618">
        <v>15</v>
      </c>
      <c r="P24" s="618"/>
      <c r="Q24" s="621"/>
      <c r="R24" s="623">
        <f t="shared" si="6"/>
        <v>0</v>
      </c>
      <c r="S24" s="618"/>
      <c r="T24" s="621">
        <f t="shared" si="7"/>
        <v>-15</v>
      </c>
      <c r="U24" s="583"/>
      <c r="V24" s="621"/>
      <c r="W24" s="621">
        <v>0</v>
      </c>
      <c r="X24" s="622" t="s">
        <v>761</v>
      </c>
    </row>
    <row r="25" spans="1:24" s="622" customFormat="1" ht="17.25" customHeight="1">
      <c r="A25" s="615">
        <v>16</v>
      </c>
      <c r="B25" s="616" t="s">
        <v>48</v>
      </c>
      <c r="C25" s="615">
        <v>1</v>
      </c>
      <c r="D25" s="617">
        <v>111700152.40999998</v>
      </c>
      <c r="E25" s="646">
        <v>113893945</v>
      </c>
      <c r="F25" s="646">
        <v>61796457</v>
      </c>
      <c r="G25" s="646">
        <v>63236287</v>
      </c>
      <c r="H25" s="618">
        <f t="shared" si="0"/>
        <v>1439830</v>
      </c>
      <c r="I25" s="618">
        <f t="shared" si="1"/>
        <v>1497111</v>
      </c>
      <c r="J25" s="618">
        <f t="shared" si="2"/>
        <v>2193792.5900000185</v>
      </c>
      <c r="K25" s="618">
        <f t="shared" si="3"/>
        <v>2936941</v>
      </c>
      <c r="L25" s="619">
        <f t="shared" si="4"/>
        <v>114637093.40999998</v>
      </c>
      <c r="M25" s="620">
        <f t="shared" si="5"/>
        <v>1.0262930796121015</v>
      </c>
      <c r="N25" s="621"/>
      <c r="O25" s="618">
        <v>16</v>
      </c>
      <c r="P25" s="618"/>
      <c r="Q25" s="621"/>
      <c r="R25" s="623">
        <f t="shared" si="6"/>
        <v>114637093.40999998</v>
      </c>
      <c r="S25" s="618"/>
      <c r="T25" s="621">
        <f t="shared" si="7"/>
        <v>-16</v>
      </c>
      <c r="U25" s="583"/>
      <c r="V25" s="621"/>
      <c r="W25" s="621">
        <v>111700152.40999998</v>
      </c>
      <c r="X25" s="622">
        <v>1</v>
      </c>
    </row>
    <row r="26" spans="1:24" s="622" customFormat="1" ht="17.25" customHeight="1">
      <c r="A26" s="615">
        <v>17</v>
      </c>
      <c r="B26" s="616" t="s">
        <v>50</v>
      </c>
      <c r="C26" s="615">
        <v>1</v>
      </c>
      <c r="D26" s="617">
        <v>41280200.150000006</v>
      </c>
      <c r="E26" s="646">
        <v>35734816</v>
      </c>
      <c r="F26" s="646">
        <v>15740489</v>
      </c>
      <c r="G26" s="646">
        <v>15916439</v>
      </c>
      <c r="H26" s="618">
        <f t="shared" si="0"/>
        <v>175950</v>
      </c>
      <c r="I26" s="618">
        <f t="shared" si="1"/>
        <v>766191</v>
      </c>
      <c r="J26" s="618">
        <f t="shared" si="2"/>
        <v>0</v>
      </c>
      <c r="K26" s="618">
        <f t="shared" si="3"/>
        <v>942141</v>
      </c>
      <c r="L26" s="619">
        <f t="shared" si="4"/>
        <v>42222341.150000006</v>
      </c>
      <c r="M26" s="620">
        <f t="shared" si="5"/>
        <v>1.0228230724797007</v>
      </c>
      <c r="N26" s="621"/>
      <c r="O26" s="618">
        <v>17</v>
      </c>
      <c r="P26" s="618"/>
      <c r="Q26" s="621"/>
      <c r="R26" s="623">
        <f t="shared" si="6"/>
        <v>42222341.150000006</v>
      </c>
      <c r="S26" s="618"/>
      <c r="T26" s="621">
        <f t="shared" si="7"/>
        <v>-17</v>
      </c>
      <c r="U26" s="583"/>
      <c r="V26" s="621"/>
      <c r="W26" s="621">
        <v>41280200.150000006</v>
      </c>
      <c r="X26" s="622">
        <v>1</v>
      </c>
    </row>
    <row r="27" spans="1:24" s="622" customFormat="1" ht="17.25" customHeight="1">
      <c r="A27" s="615">
        <v>18</v>
      </c>
      <c r="B27" s="616" t="s">
        <v>52</v>
      </c>
      <c r="C27" s="615">
        <v>1</v>
      </c>
      <c r="D27" s="617">
        <v>16320138.860745192</v>
      </c>
      <c r="E27" s="646">
        <v>10420292</v>
      </c>
      <c r="F27" s="646">
        <v>4399731</v>
      </c>
      <c r="G27" s="646">
        <v>4441131</v>
      </c>
      <c r="H27" s="618">
        <f t="shared" si="0"/>
        <v>41400</v>
      </c>
      <c r="I27" s="618">
        <f t="shared" si="1"/>
        <v>357612</v>
      </c>
      <c r="J27" s="618">
        <f t="shared" si="2"/>
        <v>0</v>
      </c>
      <c r="K27" s="618">
        <f t="shared" si="3"/>
        <v>399012</v>
      </c>
      <c r="L27" s="619">
        <f t="shared" si="4"/>
        <v>16719150.860745192</v>
      </c>
      <c r="M27" s="620">
        <f t="shared" si="5"/>
        <v>1.0244490566780498</v>
      </c>
      <c r="N27" s="621"/>
      <c r="O27" s="618">
        <v>18</v>
      </c>
      <c r="P27" s="618"/>
      <c r="Q27" s="621"/>
      <c r="R27" s="623">
        <f t="shared" si="6"/>
        <v>16719150.860745192</v>
      </c>
      <c r="S27" s="618"/>
      <c r="T27" s="621">
        <f t="shared" si="7"/>
        <v>-18</v>
      </c>
      <c r="U27" s="583"/>
      <c r="V27" s="621"/>
      <c r="W27" s="621">
        <v>16320138.860745192</v>
      </c>
      <c r="X27" s="622">
        <v>1</v>
      </c>
    </row>
    <row r="28" spans="1:24" s="622" customFormat="1" ht="17.25" customHeight="1">
      <c r="A28" s="615">
        <v>19</v>
      </c>
      <c r="B28" s="616" t="s">
        <v>54</v>
      </c>
      <c r="C28" s="615">
        <v>0</v>
      </c>
      <c r="D28" s="617">
        <v>0</v>
      </c>
      <c r="E28" s="646">
        <v>0</v>
      </c>
      <c r="F28" s="646">
        <v>0</v>
      </c>
      <c r="G28" s="646">
        <v>0</v>
      </c>
      <c r="H28" s="618">
        <f t="shared" si="0"/>
        <v>0</v>
      </c>
      <c r="I28" s="618">
        <f t="shared" si="1"/>
        <v>0</v>
      </c>
      <c r="J28" s="618">
        <f t="shared" si="2"/>
        <v>0</v>
      </c>
      <c r="K28" s="618">
        <f t="shared" si="3"/>
        <v>0</v>
      </c>
      <c r="L28" s="619">
        <f t="shared" si="4"/>
        <v>0</v>
      </c>
      <c r="M28" s="620">
        <f t="shared" si="5"/>
        <v>0</v>
      </c>
      <c r="N28" s="621"/>
      <c r="O28" s="618">
        <v>19</v>
      </c>
      <c r="P28" s="618"/>
      <c r="Q28" s="621"/>
      <c r="R28" s="623">
        <f t="shared" si="6"/>
        <v>0</v>
      </c>
      <c r="S28" s="618" t="s">
        <v>55</v>
      </c>
      <c r="T28" s="621">
        <f t="shared" si="7"/>
        <v>-19</v>
      </c>
      <c r="U28" s="583"/>
      <c r="V28" s="621"/>
      <c r="W28" s="621">
        <v>0</v>
      </c>
      <c r="X28" s="622" t="s">
        <v>761</v>
      </c>
    </row>
    <row r="29" spans="1:24" s="622" customFormat="1" ht="17.25" customHeight="1">
      <c r="A29" s="615">
        <v>20</v>
      </c>
      <c r="B29" s="616" t="s">
        <v>57</v>
      </c>
      <c r="C29" s="615">
        <v>1</v>
      </c>
      <c r="D29" s="617">
        <v>114089989.30843005</v>
      </c>
      <c r="E29" s="646">
        <v>98313702</v>
      </c>
      <c r="F29" s="646">
        <v>26088377</v>
      </c>
      <c r="G29" s="646">
        <v>26466227</v>
      </c>
      <c r="H29" s="618">
        <f t="shared" si="0"/>
        <v>377850</v>
      </c>
      <c r="I29" s="618">
        <f t="shared" si="1"/>
        <v>2640048</v>
      </c>
      <c r="J29" s="618">
        <f t="shared" si="2"/>
        <v>0</v>
      </c>
      <c r="K29" s="618">
        <f t="shared" si="3"/>
        <v>3017898</v>
      </c>
      <c r="L29" s="619">
        <f t="shared" si="4"/>
        <v>117107887.30843005</v>
      </c>
      <c r="M29" s="620">
        <f t="shared" si="5"/>
        <v>1.0264519088685462</v>
      </c>
      <c r="N29" s="621"/>
      <c r="O29" s="618">
        <v>20</v>
      </c>
      <c r="P29" s="618"/>
      <c r="Q29" s="621"/>
      <c r="R29" s="623">
        <f t="shared" si="6"/>
        <v>117107887.30843005</v>
      </c>
      <c r="S29" s="618"/>
      <c r="T29" s="621">
        <f t="shared" si="7"/>
        <v>-20</v>
      </c>
      <c r="U29" s="583"/>
      <c r="V29" s="621"/>
      <c r="W29" s="621">
        <v>114089989.30843005</v>
      </c>
      <c r="X29" s="622">
        <v>1</v>
      </c>
    </row>
    <row r="30" spans="1:24" s="622" customFormat="1" ht="17.25" customHeight="1">
      <c r="A30" s="615">
        <v>21</v>
      </c>
      <c r="B30" s="616" t="s">
        <v>59</v>
      </c>
      <c r="C30" s="615">
        <v>0</v>
      </c>
      <c r="D30" s="617">
        <v>0</v>
      </c>
      <c r="E30" s="646">
        <v>0</v>
      </c>
      <c r="F30" s="646">
        <v>0</v>
      </c>
      <c r="G30" s="646">
        <v>0</v>
      </c>
      <c r="H30" s="618">
        <f t="shared" si="0"/>
        <v>0</v>
      </c>
      <c r="I30" s="618">
        <f t="shared" si="1"/>
        <v>0</v>
      </c>
      <c r="J30" s="618">
        <f t="shared" si="2"/>
        <v>0</v>
      </c>
      <c r="K30" s="618">
        <f t="shared" si="3"/>
        <v>0</v>
      </c>
      <c r="L30" s="619">
        <f t="shared" si="4"/>
        <v>0</v>
      </c>
      <c r="M30" s="620">
        <f t="shared" si="5"/>
        <v>0</v>
      </c>
      <c r="N30" s="621"/>
      <c r="O30" s="618">
        <v>21</v>
      </c>
      <c r="P30" s="618"/>
      <c r="Q30" s="621"/>
      <c r="R30" s="623">
        <f t="shared" si="6"/>
        <v>0</v>
      </c>
      <c r="S30" s="618"/>
      <c r="T30" s="621">
        <f t="shared" si="7"/>
        <v>-21</v>
      </c>
      <c r="U30" s="583"/>
      <c r="V30" s="621"/>
      <c r="W30" s="621">
        <v>0</v>
      </c>
      <c r="X30" s="622" t="s">
        <v>761</v>
      </c>
    </row>
    <row r="31" spans="1:24" s="622" customFormat="1" ht="17.25" customHeight="1">
      <c r="A31" s="615">
        <v>22</v>
      </c>
      <c r="B31" s="616" t="s">
        <v>61</v>
      </c>
      <c r="C31" s="615">
        <v>0</v>
      </c>
      <c r="D31" s="617">
        <v>364414</v>
      </c>
      <c r="E31" s="646">
        <v>357459</v>
      </c>
      <c r="F31" s="646">
        <v>76923</v>
      </c>
      <c r="G31" s="646">
        <v>76923</v>
      </c>
      <c r="H31" s="618">
        <f t="shared" si="0"/>
        <v>0</v>
      </c>
      <c r="I31" s="618">
        <f t="shared" si="1"/>
        <v>8625</v>
      </c>
      <c r="J31" s="618">
        <f t="shared" si="2"/>
        <v>0</v>
      </c>
      <c r="K31" s="618">
        <f t="shared" si="3"/>
        <v>8625</v>
      </c>
      <c r="L31" s="619">
        <f t="shared" si="4"/>
        <v>373039</v>
      </c>
      <c r="M31" s="620">
        <f t="shared" si="5"/>
        <v>1.0236681356918231</v>
      </c>
      <c r="N31" s="621"/>
      <c r="O31" s="618">
        <v>22</v>
      </c>
      <c r="P31" s="618"/>
      <c r="Q31" s="621"/>
      <c r="R31" s="623">
        <f t="shared" si="6"/>
        <v>373039</v>
      </c>
      <c r="S31" s="618"/>
      <c r="T31" s="621">
        <f t="shared" si="7"/>
        <v>-22</v>
      </c>
      <c r="U31" s="583"/>
      <c r="V31" s="621"/>
      <c r="W31" s="621">
        <v>25689.94</v>
      </c>
      <c r="X31" s="622" t="s">
        <v>761</v>
      </c>
    </row>
    <row r="32" spans="1:24" s="622" customFormat="1" ht="17.25" customHeight="1">
      <c r="A32" s="615">
        <v>23</v>
      </c>
      <c r="B32" s="616" t="s">
        <v>63</v>
      </c>
      <c r="C32" s="615">
        <v>1</v>
      </c>
      <c r="D32" s="617">
        <v>61180578.720236316</v>
      </c>
      <c r="E32" s="646">
        <v>35801019</v>
      </c>
      <c r="F32" s="646">
        <v>6667909</v>
      </c>
      <c r="G32" s="646">
        <v>6849109</v>
      </c>
      <c r="H32" s="618">
        <f t="shared" si="0"/>
        <v>181200</v>
      </c>
      <c r="I32" s="618">
        <f t="shared" si="1"/>
        <v>1635380</v>
      </c>
      <c r="J32" s="618">
        <f t="shared" si="2"/>
        <v>0</v>
      </c>
      <c r="K32" s="618">
        <f t="shared" si="3"/>
        <v>1816580</v>
      </c>
      <c r="L32" s="619">
        <f t="shared" si="4"/>
        <v>62997158.720236316</v>
      </c>
      <c r="M32" s="620">
        <f t="shared" si="5"/>
        <v>1.0296921022651122</v>
      </c>
      <c r="N32" s="621"/>
      <c r="O32" s="618">
        <v>23</v>
      </c>
      <c r="P32" s="618"/>
      <c r="Q32" s="621"/>
      <c r="R32" s="623">
        <f t="shared" si="6"/>
        <v>62997158.720236316</v>
      </c>
      <c r="S32" s="618"/>
      <c r="T32" s="621">
        <f t="shared" si="7"/>
        <v>-23</v>
      </c>
      <c r="U32" s="583"/>
      <c r="V32" s="621"/>
      <c r="W32" s="621">
        <v>61180578.720236316</v>
      </c>
      <c r="X32" s="622">
        <v>1</v>
      </c>
    </row>
    <row r="33" spans="1:24" s="622" customFormat="1" ht="17.25" customHeight="1">
      <c r="A33" s="615">
        <v>24</v>
      </c>
      <c r="B33" s="616" t="s">
        <v>65</v>
      </c>
      <c r="C33" s="615">
        <v>1</v>
      </c>
      <c r="D33" s="617">
        <v>36292386.647350319</v>
      </c>
      <c r="E33" s="646">
        <v>30707808</v>
      </c>
      <c r="F33" s="646">
        <v>14735480</v>
      </c>
      <c r="G33" s="646">
        <v>14884130</v>
      </c>
      <c r="H33" s="618">
        <f t="shared" si="0"/>
        <v>148650</v>
      </c>
      <c r="I33" s="618">
        <f t="shared" si="1"/>
        <v>646707</v>
      </c>
      <c r="J33" s="618">
        <f t="shared" si="2"/>
        <v>0</v>
      </c>
      <c r="K33" s="618">
        <f t="shared" si="3"/>
        <v>795357</v>
      </c>
      <c r="L33" s="619">
        <f t="shared" si="4"/>
        <v>37087743.647350319</v>
      </c>
      <c r="M33" s="620">
        <f t="shared" si="5"/>
        <v>1.0219152575367503</v>
      </c>
      <c r="N33" s="621"/>
      <c r="O33" s="618">
        <v>24</v>
      </c>
      <c r="P33" s="618"/>
      <c r="Q33" s="621"/>
      <c r="R33" s="623">
        <f t="shared" si="6"/>
        <v>37087743.647350319</v>
      </c>
      <c r="S33" s="618"/>
      <c r="T33" s="621">
        <f t="shared" si="7"/>
        <v>-24</v>
      </c>
      <c r="U33" s="583"/>
      <c r="V33" s="621"/>
      <c r="W33" s="621">
        <v>36292386.647350319</v>
      </c>
      <c r="X33" s="622">
        <v>1</v>
      </c>
    </row>
    <row r="34" spans="1:24" s="622" customFormat="1" ht="17.25" customHeight="1">
      <c r="A34" s="615">
        <v>25</v>
      </c>
      <c r="B34" s="616" t="s">
        <v>67</v>
      </c>
      <c r="C34" s="615">
        <v>1</v>
      </c>
      <c r="D34" s="617">
        <v>45173717.200000003</v>
      </c>
      <c r="E34" s="646">
        <v>34592550</v>
      </c>
      <c r="F34" s="646">
        <v>10531532</v>
      </c>
      <c r="G34" s="646">
        <v>10969463</v>
      </c>
      <c r="H34" s="618">
        <f t="shared" si="0"/>
        <v>437931</v>
      </c>
      <c r="I34" s="618">
        <f t="shared" si="1"/>
        <v>1039266</v>
      </c>
      <c r="J34" s="618">
        <f t="shared" si="2"/>
        <v>0</v>
      </c>
      <c r="K34" s="618">
        <f t="shared" si="3"/>
        <v>1477197</v>
      </c>
      <c r="L34" s="619">
        <f t="shared" si="4"/>
        <v>46650914.200000003</v>
      </c>
      <c r="M34" s="620">
        <f t="shared" si="5"/>
        <v>1.0327003640957844</v>
      </c>
      <c r="N34" s="621"/>
      <c r="O34" s="618">
        <v>25</v>
      </c>
      <c r="P34" s="618"/>
      <c r="Q34" s="621"/>
      <c r="R34" s="623">
        <f t="shared" si="6"/>
        <v>46650914.200000003</v>
      </c>
      <c r="S34" s="618"/>
      <c r="T34" s="621">
        <f t="shared" si="7"/>
        <v>-25</v>
      </c>
      <c r="U34" s="583"/>
      <c r="V34" s="621"/>
      <c r="W34" s="621">
        <v>4029457.1756210872</v>
      </c>
      <c r="X34" s="622">
        <v>0</v>
      </c>
    </row>
    <row r="35" spans="1:24" s="622" customFormat="1" ht="17.25" customHeight="1">
      <c r="A35" s="615">
        <v>26</v>
      </c>
      <c r="B35" s="616" t="s">
        <v>69</v>
      </c>
      <c r="C35" s="615">
        <v>1</v>
      </c>
      <c r="D35" s="617">
        <v>89582641.900000006</v>
      </c>
      <c r="E35" s="646">
        <v>64688255</v>
      </c>
      <c r="F35" s="646">
        <v>12935419</v>
      </c>
      <c r="G35" s="646">
        <v>13275169</v>
      </c>
      <c r="H35" s="618">
        <f t="shared" si="0"/>
        <v>339750</v>
      </c>
      <c r="I35" s="618">
        <f t="shared" si="1"/>
        <v>2299417</v>
      </c>
      <c r="J35" s="618">
        <f t="shared" si="2"/>
        <v>0</v>
      </c>
      <c r="K35" s="618">
        <f t="shared" si="3"/>
        <v>2639167</v>
      </c>
      <c r="L35" s="619">
        <f t="shared" si="4"/>
        <v>92221808.900000006</v>
      </c>
      <c r="M35" s="620">
        <f t="shared" si="5"/>
        <v>1.0294606962244546</v>
      </c>
      <c r="N35" s="621"/>
      <c r="O35" s="618">
        <v>26</v>
      </c>
      <c r="P35" s="618"/>
      <c r="Q35" s="621"/>
      <c r="R35" s="623">
        <f t="shared" si="6"/>
        <v>92221808.900000006</v>
      </c>
      <c r="S35" s="618"/>
      <c r="T35" s="621">
        <f t="shared" si="7"/>
        <v>-26</v>
      </c>
      <c r="U35" s="583"/>
      <c r="V35" s="621"/>
      <c r="W35" s="621">
        <v>89582641.900000006</v>
      </c>
      <c r="X35" s="622">
        <v>1</v>
      </c>
    </row>
    <row r="36" spans="1:24" s="622" customFormat="1" ht="17.25" customHeight="1">
      <c r="A36" s="615">
        <v>27</v>
      </c>
      <c r="B36" s="616" t="s">
        <v>71</v>
      </c>
      <c r="C36" s="615">
        <v>1</v>
      </c>
      <c r="D36" s="617">
        <v>10983735.060000001</v>
      </c>
      <c r="E36" s="646">
        <v>9902508</v>
      </c>
      <c r="F36" s="646">
        <v>4318848</v>
      </c>
      <c r="G36" s="646">
        <v>4363773</v>
      </c>
      <c r="H36" s="618">
        <f t="shared" si="0"/>
        <v>44925</v>
      </c>
      <c r="I36" s="618">
        <f t="shared" si="1"/>
        <v>199947</v>
      </c>
      <c r="J36" s="618">
        <f t="shared" si="2"/>
        <v>0</v>
      </c>
      <c r="K36" s="618">
        <f t="shared" si="3"/>
        <v>244872</v>
      </c>
      <c r="L36" s="619">
        <f t="shared" si="4"/>
        <v>11228607.060000001</v>
      </c>
      <c r="M36" s="620">
        <f t="shared" si="5"/>
        <v>1.0222940555887734</v>
      </c>
      <c r="N36" s="621"/>
      <c r="O36" s="618">
        <v>27</v>
      </c>
      <c r="P36" s="618"/>
      <c r="Q36" s="621"/>
      <c r="R36" s="623">
        <f t="shared" si="6"/>
        <v>11228607.060000001</v>
      </c>
      <c r="S36" s="618" t="s">
        <v>55</v>
      </c>
      <c r="T36" s="621">
        <f t="shared" si="7"/>
        <v>-27</v>
      </c>
      <c r="U36" s="583"/>
      <c r="V36" s="621"/>
      <c r="W36" s="621">
        <v>10983735.060000001</v>
      </c>
      <c r="X36" s="622">
        <v>1</v>
      </c>
    </row>
    <row r="37" spans="1:24" s="622" customFormat="1" ht="17.25" customHeight="1">
      <c r="A37" s="615">
        <v>28</v>
      </c>
      <c r="B37" s="616" t="s">
        <v>73</v>
      </c>
      <c r="C37" s="615">
        <v>0</v>
      </c>
      <c r="D37" s="617">
        <v>0</v>
      </c>
      <c r="E37" s="646">
        <v>0</v>
      </c>
      <c r="F37" s="646">
        <v>0</v>
      </c>
      <c r="G37" s="646">
        <v>0</v>
      </c>
      <c r="H37" s="618">
        <f t="shared" si="0"/>
        <v>0</v>
      </c>
      <c r="I37" s="618">
        <f t="shared" si="1"/>
        <v>0</v>
      </c>
      <c r="J37" s="618">
        <f t="shared" si="2"/>
        <v>0</v>
      </c>
      <c r="K37" s="618">
        <f t="shared" si="3"/>
        <v>0</v>
      </c>
      <c r="L37" s="619">
        <f t="shared" si="4"/>
        <v>0</v>
      </c>
      <c r="M37" s="620">
        <f t="shared" si="5"/>
        <v>0</v>
      </c>
      <c r="N37" s="621"/>
      <c r="O37" s="618">
        <v>28</v>
      </c>
      <c r="P37" s="618"/>
      <c r="Q37" s="621"/>
      <c r="R37" s="623">
        <f t="shared" si="6"/>
        <v>0</v>
      </c>
      <c r="S37" s="618" t="s">
        <v>74</v>
      </c>
      <c r="T37" s="621">
        <f t="shared" si="7"/>
        <v>-28</v>
      </c>
      <c r="U37" s="583"/>
      <c r="V37" s="621"/>
      <c r="W37" s="621">
        <v>0</v>
      </c>
      <c r="X37" s="622" t="s">
        <v>761</v>
      </c>
    </row>
    <row r="38" spans="1:24" s="622" customFormat="1" ht="17.25" customHeight="1">
      <c r="A38" s="615">
        <v>29</v>
      </c>
      <c r="B38" s="616" t="s">
        <v>76</v>
      </c>
      <c r="C38" s="615">
        <v>0</v>
      </c>
      <c r="D38" s="617">
        <v>0</v>
      </c>
      <c r="E38" s="646">
        <v>0</v>
      </c>
      <c r="F38" s="646">
        <v>0</v>
      </c>
      <c r="G38" s="646">
        <v>0</v>
      </c>
      <c r="H38" s="618">
        <f t="shared" si="0"/>
        <v>0</v>
      </c>
      <c r="I38" s="618">
        <f t="shared" si="1"/>
        <v>0</v>
      </c>
      <c r="J38" s="618">
        <f t="shared" si="2"/>
        <v>0</v>
      </c>
      <c r="K38" s="618">
        <f t="shared" si="3"/>
        <v>0</v>
      </c>
      <c r="L38" s="619">
        <f t="shared" si="4"/>
        <v>0</v>
      </c>
      <c r="M38" s="620">
        <f t="shared" si="5"/>
        <v>0</v>
      </c>
      <c r="N38" s="621"/>
      <c r="O38" s="618">
        <v>29</v>
      </c>
      <c r="P38" s="618"/>
      <c r="Q38" s="621"/>
      <c r="R38" s="623">
        <f t="shared" si="6"/>
        <v>0</v>
      </c>
      <c r="S38" s="618"/>
      <c r="T38" s="621">
        <f t="shared" si="7"/>
        <v>-29</v>
      </c>
      <c r="U38" s="583"/>
      <c r="V38" s="621"/>
      <c r="W38" s="621">
        <v>0</v>
      </c>
      <c r="X38" s="622" t="s">
        <v>761</v>
      </c>
    </row>
    <row r="39" spans="1:24" s="622" customFormat="1" ht="17.25" customHeight="1">
      <c r="A39" s="615">
        <v>30</v>
      </c>
      <c r="B39" s="616" t="s">
        <v>78</v>
      </c>
      <c r="C39" s="615">
        <v>1</v>
      </c>
      <c r="D39" s="617">
        <v>89870837.935121447</v>
      </c>
      <c r="E39" s="646">
        <v>69957904</v>
      </c>
      <c r="F39" s="646">
        <v>15674495</v>
      </c>
      <c r="G39" s="646">
        <v>16008995</v>
      </c>
      <c r="H39" s="618">
        <f t="shared" si="0"/>
        <v>334500</v>
      </c>
      <c r="I39" s="618">
        <f t="shared" si="1"/>
        <v>2225890</v>
      </c>
      <c r="J39" s="618">
        <f t="shared" si="2"/>
        <v>0</v>
      </c>
      <c r="K39" s="618">
        <f t="shared" si="3"/>
        <v>2560390</v>
      </c>
      <c r="L39" s="619">
        <f t="shared" si="4"/>
        <v>92431227.935121447</v>
      </c>
      <c r="M39" s="620">
        <f t="shared" si="5"/>
        <v>1.0284896642651575</v>
      </c>
      <c r="N39" s="621"/>
      <c r="O39" s="618">
        <v>30</v>
      </c>
      <c r="P39" s="618"/>
      <c r="Q39" s="621"/>
      <c r="R39" s="623">
        <f t="shared" si="6"/>
        <v>92431227.935121447</v>
      </c>
      <c r="S39" s="618"/>
      <c r="T39" s="621">
        <f t="shared" si="7"/>
        <v>-30</v>
      </c>
      <c r="U39" s="583"/>
      <c r="V39" s="621"/>
      <c r="W39" s="621">
        <v>89870837.935121447</v>
      </c>
      <c r="X39" s="622">
        <v>1</v>
      </c>
    </row>
    <row r="40" spans="1:24" s="622" customFormat="1" ht="17.25" customHeight="1">
      <c r="A40" s="615">
        <v>31</v>
      </c>
      <c r="B40" s="616" t="s">
        <v>80</v>
      </c>
      <c r="C40" s="615">
        <v>1</v>
      </c>
      <c r="D40" s="617">
        <v>97906990.170000002</v>
      </c>
      <c r="E40" s="646">
        <v>79476463</v>
      </c>
      <c r="F40" s="646">
        <v>21331984</v>
      </c>
      <c r="G40" s="646">
        <v>21705709</v>
      </c>
      <c r="H40" s="618">
        <f t="shared" si="0"/>
        <v>373725</v>
      </c>
      <c r="I40" s="618">
        <f t="shared" si="1"/>
        <v>2297250</v>
      </c>
      <c r="J40" s="618">
        <f t="shared" si="2"/>
        <v>0</v>
      </c>
      <c r="K40" s="618">
        <f t="shared" si="3"/>
        <v>2670975</v>
      </c>
      <c r="L40" s="619">
        <f t="shared" si="4"/>
        <v>100577965.17</v>
      </c>
      <c r="M40" s="620">
        <f t="shared" si="5"/>
        <v>1.0272807385393246</v>
      </c>
      <c r="N40" s="621"/>
      <c r="O40" s="618">
        <v>31</v>
      </c>
      <c r="P40" s="618"/>
      <c r="Q40" s="621"/>
      <c r="R40" s="623">
        <f t="shared" si="6"/>
        <v>100577965.17</v>
      </c>
      <c r="S40" s="618"/>
      <c r="T40" s="621">
        <f t="shared" si="7"/>
        <v>-31</v>
      </c>
      <c r="U40" s="583"/>
      <c r="V40" s="621"/>
      <c r="W40" s="621">
        <v>97906990.170000002</v>
      </c>
      <c r="X40" s="622">
        <v>1</v>
      </c>
    </row>
    <row r="41" spans="1:24" s="622" customFormat="1" ht="17.25" customHeight="1">
      <c r="A41" s="615">
        <v>32</v>
      </c>
      <c r="B41" s="616" t="s">
        <v>82</v>
      </c>
      <c r="C41" s="615">
        <v>0</v>
      </c>
      <c r="D41" s="617">
        <v>402554</v>
      </c>
      <c r="E41" s="646">
        <v>246403.63999999998</v>
      </c>
      <c r="F41" s="646">
        <v>234189</v>
      </c>
      <c r="G41" s="646">
        <v>162422.63999999998</v>
      </c>
      <c r="H41" s="618">
        <f t="shared" si="0"/>
        <v>-71766.360000000015</v>
      </c>
      <c r="I41" s="618">
        <f t="shared" si="1"/>
        <v>5051</v>
      </c>
      <c r="J41" s="618">
        <f t="shared" si="2"/>
        <v>0</v>
      </c>
      <c r="K41" s="618">
        <f t="shared" si="3"/>
        <v>0</v>
      </c>
      <c r="L41" s="619">
        <f t="shared" si="4"/>
        <v>402554</v>
      </c>
      <c r="M41" s="620">
        <f t="shared" si="5"/>
        <v>1</v>
      </c>
      <c r="N41" s="621"/>
      <c r="O41" s="618">
        <v>32</v>
      </c>
      <c r="P41" s="618"/>
      <c r="Q41" s="621"/>
      <c r="R41" s="623">
        <f t="shared" si="6"/>
        <v>402554</v>
      </c>
      <c r="S41" s="618"/>
      <c r="T41" s="621">
        <f t="shared" si="7"/>
        <v>-32</v>
      </c>
      <c r="U41" s="583"/>
      <c r="V41" s="621"/>
      <c r="W41" s="621">
        <v>0</v>
      </c>
      <c r="X41" s="622" t="s">
        <v>761</v>
      </c>
    </row>
    <row r="42" spans="1:24" s="622" customFormat="1" ht="17.25" customHeight="1">
      <c r="A42" s="615">
        <v>33</v>
      </c>
      <c r="B42" s="616" t="s">
        <v>84</v>
      </c>
      <c r="C42" s="615">
        <v>0</v>
      </c>
      <c r="D42" s="617">
        <v>312467</v>
      </c>
      <c r="E42" s="646">
        <v>232692</v>
      </c>
      <c r="F42" s="646">
        <v>77586</v>
      </c>
      <c r="G42" s="646">
        <v>77586</v>
      </c>
      <c r="H42" s="618">
        <f t="shared" si="0"/>
        <v>0</v>
      </c>
      <c r="I42" s="618">
        <f t="shared" si="1"/>
        <v>7046</v>
      </c>
      <c r="J42" s="618">
        <f t="shared" si="2"/>
        <v>0</v>
      </c>
      <c r="K42" s="618">
        <f t="shared" si="3"/>
        <v>7046</v>
      </c>
      <c r="L42" s="619">
        <f t="shared" si="4"/>
        <v>319513</v>
      </c>
      <c r="M42" s="620">
        <f t="shared" si="5"/>
        <v>1.0225495812357785</v>
      </c>
      <c r="N42" s="621"/>
      <c r="O42" s="618">
        <v>33</v>
      </c>
      <c r="P42" s="618"/>
      <c r="Q42" s="621"/>
      <c r="R42" s="623">
        <f t="shared" si="6"/>
        <v>319513</v>
      </c>
      <c r="S42" s="618"/>
      <c r="T42" s="621">
        <f t="shared" si="7"/>
        <v>-33</v>
      </c>
      <c r="U42" s="583"/>
      <c r="V42" s="621"/>
      <c r="W42" s="621">
        <v>0</v>
      </c>
      <c r="X42" s="622" t="s">
        <v>761</v>
      </c>
    </row>
    <row r="43" spans="1:24" s="622" customFormat="1" ht="17.25" customHeight="1">
      <c r="A43" s="615">
        <v>34</v>
      </c>
      <c r="B43" s="616" t="s">
        <v>86</v>
      </c>
      <c r="C43" s="615">
        <v>0</v>
      </c>
      <c r="D43" s="617">
        <v>17899</v>
      </c>
      <c r="E43" s="646">
        <v>18620</v>
      </c>
      <c r="F43" s="646">
        <v>3474</v>
      </c>
      <c r="G43" s="646">
        <v>3547</v>
      </c>
      <c r="H43" s="618">
        <f t="shared" si="0"/>
        <v>73</v>
      </c>
      <c r="I43" s="618">
        <f t="shared" si="1"/>
        <v>433</v>
      </c>
      <c r="J43" s="618">
        <f t="shared" si="2"/>
        <v>721</v>
      </c>
      <c r="K43" s="618">
        <f t="shared" si="3"/>
        <v>721</v>
      </c>
      <c r="L43" s="619">
        <f t="shared" si="4"/>
        <v>18620</v>
      </c>
      <c r="M43" s="620">
        <f t="shared" si="5"/>
        <v>1.040281579976535</v>
      </c>
      <c r="N43" s="621"/>
      <c r="O43" s="618">
        <v>34</v>
      </c>
      <c r="P43" s="618"/>
      <c r="Q43" s="621"/>
      <c r="R43" s="623">
        <f t="shared" si="6"/>
        <v>18620</v>
      </c>
      <c r="S43" s="618"/>
      <c r="T43" s="621">
        <f t="shared" si="7"/>
        <v>-34</v>
      </c>
      <c r="U43" s="583"/>
      <c r="V43" s="621"/>
      <c r="W43" s="621">
        <v>0</v>
      </c>
      <c r="X43" s="622" t="s">
        <v>761</v>
      </c>
    </row>
    <row r="44" spans="1:24" s="622" customFormat="1" ht="17.25" customHeight="1">
      <c r="A44" s="615">
        <v>35</v>
      </c>
      <c r="B44" s="616" t="s">
        <v>88</v>
      </c>
      <c r="C44" s="615">
        <v>1</v>
      </c>
      <c r="D44" s="617">
        <v>1679466571.199404</v>
      </c>
      <c r="E44" s="646">
        <v>1287836331</v>
      </c>
      <c r="F44" s="646">
        <v>245309561</v>
      </c>
      <c r="G44" s="646">
        <v>249507686</v>
      </c>
      <c r="H44" s="618">
        <f t="shared" si="0"/>
        <v>4198125</v>
      </c>
      <c r="I44" s="618">
        <f t="shared" si="1"/>
        <v>43024710</v>
      </c>
      <c r="J44" s="618">
        <f t="shared" si="2"/>
        <v>0</v>
      </c>
      <c r="K44" s="618">
        <f t="shared" si="3"/>
        <v>47222835</v>
      </c>
      <c r="L44" s="619">
        <f t="shared" si="4"/>
        <v>1726689406.199404</v>
      </c>
      <c r="M44" s="620">
        <f t="shared" si="5"/>
        <v>1.0281177582274088</v>
      </c>
      <c r="N44" s="621"/>
      <c r="O44" s="618">
        <v>35</v>
      </c>
      <c r="P44" s="618"/>
      <c r="Q44" s="621"/>
      <c r="R44" s="623">
        <f t="shared" si="6"/>
        <v>1726689406.199404</v>
      </c>
      <c r="S44" s="618"/>
      <c r="T44" s="621">
        <f t="shared" si="7"/>
        <v>-35</v>
      </c>
      <c r="U44" s="583"/>
      <c r="V44" s="621"/>
      <c r="W44" s="621">
        <v>1679466571.199404</v>
      </c>
      <c r="X44" s="622">
        <v>1</v>
      </c>
    </row>
    <row r="45" spans="1:24" s="622" customFormat="1" ht="17.25" customHeight="1">
      <c r="A45" s="615">
        <v>36</v>
      </c>
      <c r="B45" s="616" t="s">
        <v>90</v>
      </c>
      <c r="C45" s="615">
        <v>1</v>
      </c>
      <c r="D45" s="617">
        <v>37565295.149999999</v>
      </c>
      <c r="E45" s="646">
        <v>26197538</v>
      </c>
      <c r="F45" s="646">
        <v>5892775</v>
      </c>
      <c r="G45" s="646">
        <v>6011650</v>
      </c>
      <c r="H45" s="618">
        <f t="shared" si="0"/>
        <v>118875</v>
      </c>
      <c r="I45" s="618">
        <f t="shared" si="1"/>
        <v>950176</v>
      </c>
      <c r="J45" s="618">
        <f t="shared" si="2"/>
        <v>0</v>
      </c>
      <c r="K45" s="618">
        <f t="shared" si="3"/>
        <v>1069051</v>
      </c>
      <c r="L45" s="619">
        <f t="shared" si="4"/>
        <v>38634346.149999999</v>
      </c>
      <c r="M45" s="620">
        <f t="shared" si="5"/>
        <v>1.0284584746567604</v>
      </c>
      <c r="N45" s="621"/>
      <c r="O45" s="618">
        <v>36</v>
      </c>
      <c r="P45" s="618"/>
      <c r="Q45" s="621"/>
      <c r="R45" s="623">
        <f t="shared" si="6"/>
        <v>38634346.149999999</v>
      </c>
      <c r="S45" s="618"/>
      <c r="T45" s="621">
        <f t="shared" si="7"/>
        <v>-36</v>
      </c>
      <c r="U45" s="583"/>
      <c r="V45" s="621"/>
      <c r="W45" s="621">
        <v>37565295.149999999</v>
      </c>
      <c r="X45" s="622">
        <v>1</v>
      </c>
    </row>
    <row r="46" spans="1:24" s="622" customFormat="1" ht="17.25" customHeight="1">
      <c r="A46" s="615">
        <v>37</v>
      </c>
      <c r="B46" s="616" t="s">
        <v>92</v>
      </c>
      <c r="C46" s="615">
        <v>0</v>
      </c>
      <c r="D46" s="617">
        <v>202591</v>
      </c>
      <c r="E46" s="646">
        <v>78318</v>
      </c>
      <c r="F46" s="646">
        <v>32909</v>
      </c>
      <c r="G46" s="646">
        <v>32909</v>
      </c>
      <c r="H46" s="618">
        <f t="shared" si="0"/>
        <v>0</v>
      </c>
      <c r="I46" s="618">
        <f t="shared" si="1"/>
        <v>5090</v>
      </c>
      <c r="J46" s="618">
        <f t="shared" si="2"/>
        <v>0</v>
      </c>
      <c r="K46" s="618">
        <f t="shared" si="3"/>
        <v>5090</v>
      </c>
      <c r="L46" s="619">
        <f t="shared" si="4"/>
        <v>207681</v>
      </c>
      <c r="M46" s="620">
        <f t="shared" si="5"/>
        <v>1.0251245119477173</v>
      </c>
      <c r="N46" s="621"/>
      <c r="O46" s="618">
        <v>37</v>
      </c>
      <c r="P46" s="618"/>
      <c r="Q46" s="621"/>
      <c r="R46" s="623">
        <f t="shared" si="6"/>
        <v>207681</v>
      </c>
      <c r="S46" s="618" t="s">
        <v>20</v>
      </c>
      <c r="T46" s="621">
        <f t="shared" si="7"/>
        <v>-37</v>
      </c>
      <c r="U46" s="583"/>
      <c r="V46" s="621"/>
      <c r="W46" s="621">
        <v>159277</v>
      </c>
      <c r="X46" s="622" t="s">
        <v>761</v>
      </c>
    </row>
    <row r="47" spans="1:24" s="622" customFormat="1" ht="17.25" customHeight="1">
      <c r="A47" s="615">
        <v>38</v>
      </c>
      <c r="B47" s="616" t="s">
        <v>94</v>
      </c>
      <c r="C47" s="615">
        <v>1</v>
      </c>
      <c r="D47" s="617">
        <v>17267074.309494097</v>
      </c>
      <c r="E47" s="646">
        <v>9783092</v>
      </c>
      <c r="F47" s="646">
        <v>2044923</v>
      </c>
      <c r="G47" s="646">
        <v>2099523</v>
      </c>
      <c r="H47" s="618">
        <f t="shared" si="0"/>
        <v>54600</v>
      </c>
      <c r="I47" s="618">
        <f t="shared" si="1"/>
        <v>456665</v>
      </c>
      <c r="J47" s="618">
        <f t="shared" si="2"/>
        <v>0</v>
      </c>
      <c r="K47" s="618">
        <f t="shared" si="3"/>
        <v>511265</v>
      </c>
      <c r="L47" s="619">
        <f t="shared" si="4"/>
        <v>17778339.309494097</v>
      </c>
      <c r="M47" s="620">
        <f t="shared" si="5"/>
        <v>1.0296092430504504</v>
      </c>
      <c r="N47" s="621"/>
      <c r="O47" s="618">
        <v>38</v>
      </c>
      <c r="P47" s="618"/>
      <c r="Q47" s="621"/>
      <c r="R47" s="623">
        <f t="shared" si="6"/>
        <v>17778339.309494097</v>
      </c>
      <c r="S47" s="618"/>
      <c r="T47" s="621">
        <f t="shared" si="7"/>
        <v>-38</v>
      </c>
      <c r="U47" s="583"/>
      <c r="V47" s="621"/>
      <c r="W47" s="621">
        <v>17267074.309494097</v>
      </c>
      <c r="X47" s="622">
        <v>1</v>
      </c>
    </row>
    <row r="48" spans="1:24" s="622" customFormat="1" ht="17.25" customHeight="1">
      <c r="A48" s="615">
        <v>39</v>
      </c>
      <c r="B48" s="616" t="s">
        <v>96</v>
      </c>
      <c r="C48" s="615">
        <v>0</v>
      </c>
      <c r="D48" s="617">
        <v>340677</v>
      </c>
      <c r="E48" s="646">
        <v>98189.88</v>
      </c>
      <c r="F48" s="646">
        <v>113472</v>
      </c>
      <c r="G48" s="646">
        <v>54140.88</v>
      </c>
      <c r="H48" s="618">
        <f t="shared" si="0"/>
        <v>-59331.12</v>
      </c>
      <c r="I48" s="618">
        <f t="shared" si="1"/>
        <v>6816</v>
      </c>
      <c r="J48" s="618">
        <f t="shared" si="2"/>
        <v>0</v>
      </c>
      <c r="K48" s="618">
        <f t="shared" si="3"/>
        <v>0</v>
      </c>
      <c r="L48" s="619">
        <f t="shared" si="4"/>
        <v>340677</v>
      </c>
      <c r="M48" s="620">
        <f t="shared" si="5"/>
        <v>1</v>
      </c>
      <c r="N48" s="621"/>
      <c r="O48" s="618">
        <v>39</v>
      </c>
      <c r="P48" s="618"/>
      <c r="Q48" s="621"/>
      <c r="R48" s="623">
        <f t="shared" si="6"/>
        <v>340677</v>
      </c>
      <c r="S48" s="618" t="s">
        <v>74</v>
      </c>
      <c r="T48" s="621">
        <f t="shared" si="7"/>
        <v>-39</v>
      </c>
      <c r="U48" s="583"/>
      <c r="V48" s="621"/>
      <c r="W48" s="621">
        <v>0</v>
      </c>
      <c r="X48" s="622" t="s">
        <v>761</v>
      </c>
    </row>
    <row r="49" spans="1:24" s="622" customFormat="1" ht="17.25" customHeight="1">
      <c r="A49" s="615">
        <v>40</v>
      </c>
      <c r="B49" s="616" t="s">
        <v>98</v>
      </c>
      <c r="C49" s="615">
        <v>1</v>
      </c>
      <c r="D49" s="617">
        <v>103138216.46736057</v>
      </c>
      <c r="E49" s="646">
        <v>82464061</v>
      </c>
      <c r="F49" s="646">
        <v>21959550</v>
      </c>
      <c r="G49" s="646">
        <v>22332300</v>
      </c>
      <c r="H49" s="618">
        <f t="shared" si="0"/>
        <v>372750</v>
      </c>
      <c r="I49" s="618">
        <f t="shared" si="1"/>
        <v>2435360</v>
      </c>
      <c r="J49" s="618">
        <f t="shared" si="2"/>
        <v>0</v>
      </c>
      <c r="K49" s="618">
        <f t="shared" si="3"/>
        <v>2808110</v>
      </c>
      <c r="L49" s="619">
        <f t="shared" si="4"/>
        <v>105946326.46736057</v>
      </c>
      <c r="M49" s="620">
        <f t="shared" si="5"/>
        <v>1.0272266682145765</v>
      </c>
      <c r="N49" s="621"/>
      <c r="O49" s="618">
        <v>40</v>
      </c>
      <c r="P49" s="618"/>
      <c r="Q49" s="621"/>
      <c r="R49" s="623">
        <f t="shared" si="6"/>
        <v>105946326.46736057</v>
      </c>
      <c r="S49" s="618"/>
      <c r="T49" s="621">
        <f t="shared" si="7"/>
        <v>-40</v>
      </c>
      <c r="U49" s="583"/>
      <c r="V49" s="621"/>
      <c r="W49" s="621">
        <v>103138216.46736057</v>
      </c>
      <c r="X49" s="622">
        <v>1</v>
      </c>
    </row>
    <row r="50" spans="1:24" s="622" customFormat="1" ht="17.25" customHeight="1">
      <c r="A50" s="615">
        <v>41</v>
      </c>
      <c r="B50" s="616" t="s">
        <v>100</v>
      </c>
      <c r="C50" s="615">
        <v>1</v>
      </c>
      <c r="D50" s="617">
        <v>12260880.199999999</v>
      </c>
      <c r="E50" s="646">
        <v>6418110</v>
      </c>
      <c r="F50" s="646">
        <v>1484085</v>
      </c>
      <c r="G50" s="646">
        <v>1513635</v>
      </c>
      <c r="H50" s="618">
        <f t="shared" si="0"/>
        <v>29550</v>
      </c>
      <c r="I50" s="618">
        <f t="shared" si="1"/>
        <v>323304</v>
      </c>
      <c r="J50" s="618">
        <f t="shared" si="2"/>
        <v>0</v>
      </c>
      <c r="K50" s="618">
        <f>MAX(H50+I50,J50)</f>
        <v>352854</v>
      </c>
      <c r="L50" s="619">
        <f>D50+K50</f>
        <v>12613734.199999999</v>
      </c>
      <c r="M50" s="620">
        <f t="shared" si="5"/>
        <v>1.0287788473783472</v>
      </c>
      <c r="N50" s="621"/>
      <c r="O50" s="618">
        <v>41</v>
      </c>
      <c r="P50" s="618"/>
      <c r="Q50" s="621"/>
      <c r="R50" s="623">
        <f t="shared" si="6"/>
        <v>12613734.199999999</v>
      </c>
      <c r="S50" s="618"/>
      <c r="T50" s="621">
        <f t="shared" si="7"/>
        <v>-41</v>
      </c>
      <c r="U50" s="583"/>
      <c r="V50" s="621"/>
      <c r="W50" s="621">
        <v>87253.57</v>
      </c>
      <c r="X50" s="622">
        <v>0</v>
      </c>
    </row>
    <row r="51" spans="1:24" s="622" customFormat="1" ht="17.25" customHeight="1">
      <c r="A51" s="615">
        <v>42</v>
      </c>
      <c r="B51" s="616" t="s">
        <v>102</v>
      </c>
      <c r="C51" s="615">
        <v>0</v>
      </c>
      <c r="D51" s="617">
        <v>2801192</v>
      </c>
      <c r="E51" s="646">
        <v>448041</v>
      </c>
      <c r="F51" s="646">
        <v>190196</v>
      </c>
      <c r="G51" s="646">
        <v>190196</v>
      </c>
      <c r="H51" s="618">
        <f t="shared" si="0"/>
        <v>0</v>
      </c>
      <c r="I51" s="618">
        <f t="shared" si="1"/>
        <v>78330</v>
      </c>
      <c r="J51" s="618">
        <f t="shared" si="2"/>
        <v>0</v>
      </c>
      <c r="K51" s="618">
        <f t="shared" si="3"/>
        <v>78330</v>
      </c>
      <c r="L51" s="619">
        <f t="shared" si="4"/>
        <v>2879522</v>
      </c>
      <c r="M51" s="620">
        <f t="shared" si="5"/>
        <v>1.0279630957106831</v>
      </c>
      <c r="N51" s="621"/>
      <c r="O51" s="618">
        <v>42</v>
      </c>
      <c r="P51" s="618"/>
      <c r="Q51" s="621"/>
      <c r="R51" s="623">
        <f t="shared" si="6"/>
        <v>2879522</v>
      </c>
      <c r="S51" s="618"/>
      <c r="T51" s="621">
        <f t="shared" si="7"/>
        <v>-42</v>
      </c>
      <c r="U51" s="583"/>
      <c r="V51" s="621"/>
      <c r="W51" s="621">
        <v>3838404</v>
      </c>
      <c r="X51" s="622" t="s">
        <v>761</v>
      </c>
    </row>
    <row r="52" spans="1:24" s="622" customFormat="1" ht="17.25" customHeight="1">
      <c r="A52" s="615">
        <v>43</v>
      </c>
      <c r="B52" s="616" t="s">
        <v>104</v>
      </c>
      <c r="C52" s="615">
        <v>1</v>
      </c>
      <c r="D52" s="617">
        <v>5137515.2208431615</v>
      </c>
      <c r="E52" s="646">
        <v>3827960</v>
      </c>
      <c r="F52" s="646">
        <v>1791067</v>
      </c>
      <c r="G52" s="646">
        <v>1809967</v>
      </c>
      <c r="H52" s="618">
        <f t="shared" si="0"/>
        <v>18900</v>
      </c>
      <c r="I52" s="618">
        <f t="shared" si="1"/>
        <v>100393</v>
      </c>
      <c r="J52" s="618">
        <f t="shared" si="2"/>
        <v>0</v>
      </c>
      <c r="K52" s="618">
        <f t="shared" si="3"/>
        <v>119293</v>
      </c>
      <c r="L52" s="619">
        <f t="shared" si="4"/>
        <v>5256808.2208431615</v>
      </c>
      <c r="M52" s="620">
        <f t="shared" si="5"/>
        <v>1.023219979868093</v>
      </c>
      <c r="N52" s="621"/>
      <c r="O52" s="618">
        <v>43</v>
      </c>
      <c r="P52" s="618"/>
      <c r="Q52" s="621"/>
      <c r="R52" s="623">
        <f t="shared" si="6"/>
        <v>5256808.2208431615</v>
      </c>
      <c r="S52" s="618"/>
      <c r="T52" s="621">
        <f t="shared" si="7"/>
        <v>-43</v>
      </c>
      <c r="U52" s="583"/>
      <c r="V52" s="621"/>
      <c r="W52" s="621">
        <v>5137515.2208431615</v>
      </c>
      <c r="X52" s="622">
        <v>1</v>
      </c>
    </row>
    <row r="53" spans="1:24" s="622" customFormat="1" ht="17.25" customHeight="1">
      <c r="A53" s="615">
        <v>44</v>
      </c>
      <c r="B53" s="616" t="s">
        <v>106</v>
      </c>
      <c r="C53" s="615">
        <v>1</v>
      </c>
      <c r="D53" s="617">
        <v>344720845</v>
      </c>
      <c r="E53" s="646">
        <v>352935379</v>
      </c>
      <c r="F53" s="646">
        <v>282074317</v>
      </c>
      <c r="G53" s="646">
        <v>288045293</v>
      </c>
      <c r="H53" s="618">
        <f t="shared" si="0"/>
        <v>5970976</v>
      </c>
      <c r="I53" s="618">
        <f t="shared" si="1"/>
        <v>1879396</v>
      </c>
      <c r="J53" s="618">
        <f t="shared" si="2"/>
        <v>8214534</v>
      </c>
      <c r="K53" s="618">
        <f t="shared" si="3"/>
        <v>8214534</v>
      </c>
      <c r="L53" s="619">
        <f t="shared" si="4"/>
        <v>352935379</v>
      </c>
      <c r="M53" s="620">
        <f t="shared" si="5"/>
        <v>1.0238295250175544</v>
      </c>
      <c r="N53" s="621"/>
      <c r="O53" s="618">
        <v>44</v>
      </c>
      <c r="P53" s="618"/>
      <c r="Q53" s="621"/>
      <c r="R53" s="623">
        <f t="shared" si="6"/>
        <v>352935379</v>
      </c>
      <c r="S53" s="618"/>
      <c r="T53" s="621">
        <f t="shared" si="7"/>
        <v>-44</v>
      </c>
      <c r="U53" s="583"/>
      <c r="V53" s="621"/>
      <c r="W53" s="621">
        <v>31425131.418196231</v>
      </c>
      <c r="X53" s="622">
        <v>0</v>
      </c>
    </row>
    <row r="54" spans="1:24" s="622" customFormat="1" ht="17.25" customHeight="1">
      <c r="A54" s="615">
        <v>45</v>
      </c>
      <c r="B54" s="616" t="s">
        <v>108</v>
      </c>
      <c r="C54" s="615">
        <v>1</v>
      </c>
      <c r="D54" s="617">
        <v>4488266.82</v>
      </c>
      <c r="E54" s="646">
        <v>3504916</v>
      </c>
      <c r="F54" s="646">
        <v>1968286</v>
      </c>
      <c r="G54" s="646">
        <v>1984261</v>
      </c>
      <c r="H54" s="618">
        <f t="shared" si="0"/>
        <v>15975</v>
      </c>
      <c r="I54" s="618">
        <f t="shared" si="1"/>
        <v>75599</v>
      </c>
      <c r="J54" s="618">
        <f t="shared" si="2"/>
        <v>0</v>
      </c>
      <c r="K54" s="618">
        <f t="shared" si="3"/>
        <v>91574</v>
      </c>
      <c r="L54" s="619">
        <f t="shared" si="4"/>
        <v>4579840.82</v>
      </c>
      <c r="M54" s="620">
        <f t="shared" si="5"/>
        <v>1.0204029759531987</v>
      </c>
      <c r="N54" s="621"/>
      <c r="O54" s="618">
        <v>45</v>
      </c>
      <c r="P54" s="618"/>
      <c r="Q54" s="621"/>
      <c r="R54" s="623">
        <f t="shared" si="6"/>
        <v>4579840.82</v>
      </c>
      <c r="S54" s="618"/>
      <c r="T54" s="621">
        <f t="shared" si="7"/>
        <v>-45</v>
      </c>
      <c r="U54" s="583"/>
      <c r="V54" s="621"/>
      <c r="W54" s="621">
        <v>4488266.82</v>
      </c>
      <c r="X54" s="622">
        <v>1</v>
      </c>
    </row>
    <row r="55" spans="1:24" s="622" customFormat="1" ht="17.25" customHeight="1">
      <c r="A55" s="615">
        <v>46</v>
      </c>
      <c r="B55" s="616" t="s">
        <v>110</v>
      </c>
      <c r="C55" s="615">
        <v>1</v>
      </c>
      <c r="D55" s="617">
        <v>192927424.3089132</v>
      </c>
      <c r="E55" s="646">
        <v>99933587</v>
      </c>
      <c r="F55" s="646">
        <v>17784893</v>
      </c>
      <c r="G55" s="646">
        <v>18296543</v>
      </c>
      <c r="H55" s="618">
        <f t="shared" si="0"/>
        <v>511650</v>
      </c>
      <c r="I55" s="618">
        <f t="shared" si="1"/>
        <v>5254276</v>
      </c>
      <c r="J55" s="618">
        <f t="shared" si="2"/>
        <v>0</v>
      </c>
      <c r="K55" s="618">
        <f t="shared" si="3"/>
        <v>5765926</v>
      </c>
      <c r="L55" s="619">
        <f t="shared" si="4"/>
        <v>198693350.3089132</v>
      </c>
      <c r="M55" s="620">
        <f t="shared" si="5"/>
        <v>1.029886502764727</v>
      </c>
      <c r="N55" s="621"/>
      <c r="O55" s="618">
        <v>46</v>
      </c>
      <c r="P55" s="618"/>
      <c r="Q55" s="621"/>
      <c r="R55" s="623">
        <f t="shared" si="6"/>
        <v>198693350.3089132</v>
      </c>
      <c r="S55" s="618"/>
      <c r="T55" s="621">
        <f t="shared" si="7"/>
        <v>-46</v>
      </c>
      <c r="U55" s="583"/>
      <c r="V55" s="621"/>
      <c r="W55" s="621">
        <v>192927424.3089132</v>
      </c>
      <c r="X55" s="622">
        <v>1</v>
      </c>
    </row>
    <row r="56" spans="1:24" s="622" customFormat="1" ht="17.25" customHeight="1">
      <c r="A56" s="615">
        <v>47</v>
      </c>
      <c r="B56" s="616" t="s">
        <v>112</v>
      </c>
      <c r="C56" s="615">
        <v>0</v>
      </c>
      <c r="D56" s="617">
        <v>40806</v>
      </c>
      <c r="E56" s="646">
        <v>18047</v>
      </c>
      <c r="F56" s="646">
        <v>0</v>
      </c>
      <c r="G56" s="646">
        <v>7687</v>
      </c>
      <c r="H56" s="618">
        <f t="shared" si="0"/>
        <v>7687</v>
      </c>
      <c r="I56" s="618">
        <f t="shared" si="1"/>
        <v>1224</v>
      </c>
      <c r="J56" s="618">
        <f t="shared" si="2"/>
        <v>0</v>
      </c>
      <c r="K56" s="618">
        <f t="shared" si="3"/>
        <v>8911</v>
      </c>
      <c r="L56" s="619">
        <f t="shared" si="4"/>
        <v>49717</v>
      </c>
      <c r="M56" s="620">
        <f t="shared" si="5"/>
        <v>1.2183747488114494</v>
      </c>
      <c r="N56" s="621"/>
      <c r="O56" s="618">
        <v>47</v>
      </c>
      <c r="P56" s="618"/>
      <c r="Q56" s="621"/>
      <c r="R56" s="623">
        <f t="shared" si="6"/>
        <v>49717</v>
      </c>
      <c r="S56" s="618"/>
      <c r="T56" s="621">
        <f t="shared" si="7"/>
        <v>-47</v>
      </c>
      <c r="U56" s="583"/>
      <c r="V56" s="621"/>
      <c r="W56" s="621">
        <v>0</v>
      </c>
      <c r="X56" s="622" t="s">
        <v>761</v>
      </c>
    </row>
    <row r="57" spans="1:24" s="622" customFormat="1" ht="17.25" customHeight="1">
      <c r="A57" s="615">
        <v>48</v>
      </c>
      <c r="B57" s="616" t="s">
        <v>114</v>
      </c>
      <c r="C57" s="615">
        <v>1</v>
      </c>
      <c r="D57" s="617">
        <v>97424436.289881915</v>
      </c>
      <c r="E57" s="646">
        <v>53748119</v>
      </c>
      <c r="F57" s="646">
        <v>10503556</v>
      </c>
      <c r="G57" s="646">
        <v>10764331</v>
      </c>
      <c r="H57" s="618">
        <f t="shared" si="0"/>
        <v>260775</v>
      </c>
      <c r="I57" s="618">
        <f t="shared" si="1"/>
        <v>2607626</v>
      </c>
      <c r="J57" s="618">
        <f t="shared" si="2"/>
        <v>0</v>
      </c>
      <c r="K57" s="618">
        <f t="shared" si="3"/>
        <v>2868401</v>
      </c>
      <c r="L57" s="619">
        <f t="shared" si="4"/>
        <v>100292837.28988191</v>
      </c>
      <c r="M57" s="620">
        <f t="shared" si="5"/>
        <v>1.0294423155959067</v>
      </c>
      <c r="N57" s="621"/>
      <c r="O57" s="618">
        <v>48</v>
      </c>
      <c r="P57" s="618"/>
      <c r="Q57" s="621"/>
      <c r="R57" s="623">
        <f t="shared" si="6"/>
        <v>100292837.28988191</v>
      </c>
      <c r="S57" s="618"/>
      <c r="T57" s="621">
        <f t="shared" si="7"/>
        <v>-48</v>
      </c>
      <c r="U57" s="583"/>
      <c r="V57" s="621"/>
      <c r="W57" s="621">
        <v>97424436.289881915</v>
      </c>
      <c r="X57" s="622">
        <v>1</v>
      </c>
    </row>
    <row r="58" spans="1:24" s="622" customFormat="1" ht="17.25" customHeight="1">
      <c r="A58" s="615">
        <v>49</v>
      </c>
      <c r="B58" s="616" t="s">
        <v>116</v>
      </c>
      <c r="C58" s="615">
        <v>1</v>
      </c>
      <c r="D58" s="617">
        <v>299094537.29705173</v>
      </c>
      <c r="E58" s="646">
        <v>130870089</v>
      </c>
      <c r="F58" s="646">
        <v>22664367</v>
      </c>
      <c r="G58" s="646">
        <v>23219142</v>
      </c>
      <c r="H58" s="618">
        <f t="shared" si="0"/>
        <v>554775</v>
      </c>
      <c r="I58" s="618">
        <f t="shared" si="1"/>
        <v>8292905</v>
      </c>
      <c r="J58" s="618">
        <f t="shared" si="2"/>
        <v>0</v>
      </c>
      <c r="K58" s="618">
        <f t="shared" si="3"/>
        <v>8847680</v>
      </c>
      <c r="L58" s="619">
        <f t="shared" si="4"/>
        <v>307942217.29705173</v>
      </c>
      <c r="M58" s="620">
        <f t="shared" si="5"/>
        <v>1.0295815499673027</v>
      </c>
      <c r="N58" s="621"/>
      <c r="O58" s="618">
        <v>49</v>
      </c>
      <c r="P58" s="618"/>
      <c r="Q58" s="621"/>
      <c r="R58" s="623">
        <f t="shared" si="6"/>
        <v>307942217.29705173</v>
      </c>
      <c r="S58" s="618"/>
      <c r="T58" s="621">
        <f t="shared" si="7"/>
        <v>-49</v>
      </c>
      <c r="U58" s="583"/>
      <c r="V58" s="621"/>
      <c r="W58" s="621">
        <v>299094537.29705173</v>
      </c>
      <c r="X58" s="622">
        <v>1</v>
      </c>
    </row>
    <row r="59" spans="1:24" s="622" customFormat="1" ht="17.25" customHeight="1">
      <c r="A59" s="615">
        <v>50</v>
      </c>
      <c r="B59" s="616" t="s">
        <v>118</v>
      </c>
      <c r="C59" s="615">
        <v>1</v>
      </c>
      <c r="D59" s="617">
        <v>69306833.610000014</v>
      </c>
      <c r="E59" s="646">
        <v>49716925</v>
      </c>
      <c r="F59" s="646">
        <v>9502600</v>
      </c>
      <c r="G59" s="646">
        <v>9751900</v>
      </c>
      <c r="H59" s="618">
        <f t="shared" si="0"/>
        <v>249300</v>
      </c>
      <c r="I59" s="618">
        <f t="shared" si="1"/>
        <v>1794127</v>
      </c>
      <c r="J59" s="618">
        <f t="shared" si="2"/>
        <v>0</v>
      </c>
      <c r="K59" s="618">
        <f t="shared" si="3"/>
        <v>2043427</v>
      </c>
      <c r="L59" s="619">
        <f t="shared" si="4"/>
        <v>71350260.610000014</v>
      </c>
      <c r="M59" s="620">
        <f t="shared" si="5"/>
        <v>1.0294837737285571</v>
      </c>
      <c r="N59" s="621"/>
      <c r="O59" s="618">
        <v>50</v>
      </c>
      <c r="P59" s="618"/>
      <c r="Q59" s="621"/>
      <c r="R59" s="623">
        <f t="shared" si="6"/>
        <v>71350260.610000014</v>
      </c>
      <c r="S59" s="618"/>
      <c r="T59" s="621">
        <f t="shared" si="7"/>
        <v>-50</v>
      </c>
      <c r="U59" s="583"/>
      <c r="V59" s="621"/>
      <c r="W59" s="621">
        <v>460182.4</v>
      </c>
      <c r="X59" s="622">
        <v>0</v>
      </c>
    </row>
    <row r="60" spans="1:24" s="622" customFormat="1" ht="17.25" customHeight="1">
      <c r="A60" s="615">
        <v>51</v>
      </c>
      <c r="B60" s="616" t="s">
        <v>120</v>
      </c>
      <c r="C60" s="615">
        <v>1</v>
      </c>
      <c r="D60" s="617">
        <v>14582934</v>
      </c>
      <c r="E60" s="646">
        <v>7677188</v>
      </c>
      <c r="F60" s="646">
        <v>1533774</v>
      </c>
      <c r="G60" s="646">
        <v>1576599</v>
      </c>
      <c r="H60" s="618">
        <f t="shared" si="0"/>
        <v>42825</v>
      </c>
      <c r="I60" s="618">
        <f t="shared" si="1"/>
        <v>391475</v>
      </c>
      <c r="J60" s="618">
        <f t="shared" si="2"/>
        <v>0</v>
      </c>
      <c r="K60" s="618">
        <f t="shared" si="3"/>
        <v>434300</v>
      </c>
      <c r="L60" s="619">
        <f t="shared" si="4"/>
        <v>15017234</v>
      </c>
      <c r="M60" s="620">
        <f t="shared" si="5"/>
        <v>1.0297813869280352</v>
      </c>
      <c r="N60" s="621"/>
      <c r="O60" s="618">
        <v>51</v>
      </c>
      <c r="P60" s="618"/>
      <c r="Q60" s="621"/>
      <c r="R60" s="623">
        <f t="shared" si="6"/>
        <v>15017234</v>
      </c>
      <c r="S60" s="618"/>
      <c r="T60" s="621">
        <f t="shared" si="7"/>
        <v>-51</v>
      </c>
      <c r="U60" s="583"/>
      <c r="V60" s="621"/>
      <c r="W60" s="621">
        <v>0</v>
      </c>
      <c r="X60" s="622">
        <v>0</v>
      </c>
    </row>
    <row r="61" spans="1:24" s="622" customFormat="1" ht="17.25" customHeight="1">
      <c r="A61" s="615">
        <v>52</v>
      </c>
      <c r="B61" s="616" t="s">
        <v>122</v>
      </c>
      <c r="C61" s="615">
        <v>1</v>
      </c>
      <c r="D61" s="617">
        <v>34237111.745988742</v>
      </c>
      <c r="E61" s="646">
        <v>23777106</v>
      </c>
      <c r="F61" s="646">
        <v>10839443</v>
      </c>
      <c r="G61" s="646">
        <v>10946243</v>
      </c>
      <c r="H61" s="618">
        <f t="shared" si="0"/>
        <v>106800</v>
      </c>
      <c r="I61" s="618">
        <f t="shared" si="1"/>
        <v>701930</v>
      </c>
      <c r="J61" s="618">
        <f t="shared" si="2"/>
        <v>0</v>
      </c>
      <c r="K61" s="618">
        <f t="shared" si="3"/>
        <v>808730</v>
      </c>
      <c r="L61" s="619">
        <f t="shared" si="4"/>
        <v>35045841.745988742</v>
      </c>
      <c r="M61" s="620">
        <f t="shared" si="5"/>
        <v>1.0236214434792312</v>
      </c>
      <c r="N61" s="621"/>
      <c r="O61" s="618">
        <v>52</v>
      </c>
      <c r="P61" s="618"/>
      <c r="Q61" s="621"/>
      <c r="R61" s="623">
        <f t="shared" si="6"/>
        <v>35045841.745988742</v>
      </c>
      <c r="S61" s="618"/>
      <c r="T61" s="621">
        <f t="shared" si="7"/>
        <v>-52</v>
      </c>
      <c r="U61" s="583"/>
      <c r="V61" s="621"/>
      <c r="W61" s="621">
        <v>34237111.745988742</v>
      </c>
      <c r="X61" s="622">
        <v>1</v>
      </c>
    </row>
    <row r="62" spans="1:24" s="622" customFormat="1" ht="17.25" customHeight="1">
      <c r="A62" s="615">
        <v>53</v>
      </c>
      <c r="B62" s="616" t="s">
        <v>124</v>
      </c>
      <c r="C62" s="615">
        <v>0</v>
      </c>
      <c r="D62" s="617">
        <v>240366</v>
      </c>
      <c r="E62" s="646">
        <v>303950</v>
      </c>
      <c r="F62" s="646">
        <v>106868</v>
      </c>
      <c r="G62" s="646">
        <v>120548</v>
      </c>
      <c r="H62" s="618">
        <f t="shared" si="0"/>
        <v>13680</v>
      </c>
      <c r="I62" s="618">
        <f t="shared" si="1"/>
        <v>4005</v>
      </c>
      <c r="J62" s="618">
        <f t="shared" si="2"/>
        <v>63584</v>
      </c>
      <c r="K62" s="618">
        <f t="shared" si="3"/>
        <v>63584</v>
      </c>
      <c r="L62" s="619">
        <f t="shared" si="4"/>
        <v>303950</v>
      </c>
      <c r="M62" s="620">
        <f t="shared" si="5"/>
        <v>1.2645299251974074</v>
      </c>
      <c r="N62" s="621"/>
      <c r="O62" s="618">
        <v>53</v>
      </c>
      <c r="P62" s="618"/>
      <c r="Q62" s="621"/>
      <c r="R62" s="623">
        <f t="shared" si="6"/>
        <v>303950</v>
      </c>
      <c r="S62" s="618"/>
      <c r="T62" s="621">
        <f t="shared" si="7"/>
        <v>-53</v>
      </c>
      <c r="U62" s="583"/>
      <c r="V62" s="621"/>
      <c r="W62" s="621">
        <v>272000</v>
      </c>
      <c r="X62" s="622" t="s">
        <v>761</v>
      </c>
    </row>
    <row r="63" spans="1:24" s="622" customFormat="1" ht="17.25" customHeight="1">
      <c r="A63" s="615">
        <v>54</v>
      </c>
      <c r="B63" s="616" t="s">
        <v>126</v>
      </c>
      <c r="C63" s="615">
        <v>0</v>
      </c>
      <c r="D63" s="617">
        <v>0</v>
      </c>
      <c r="E63" s="646">
        <v>0</v>
      </c>
      <c r="F63" s="646">
        <v>0</v>
      </c>
      <c r="G63" s="646">
        <v>0</v>
      </c>
      <c r="H63" s="618">
        <f t="shared" si="0"/>
        <v>0</v>
      </c>
      <c r="I63" s="618">
        <f t="shared" si="1"/>
        <v>0</v>
      </c>
      <c r="J63" s="618">
        <f t="shared" si="2"/>
        <v>0</v>
      </c>
      <c r="K63" s="618">
        <f t="shared" si="3"/>
        <v>0</v>
      </c>
      <c r="L63" s="619">
        <f t="shared" si="4"/>
        <v>0</v>
      </c>
      <c r="M63" s="620">
        <f t="shared" si="5"/>
        <v>0</v>
      </c>
      <c r="N63" s="621"/>
      <c r="O63" s="618">
        <v>54</v>
      </c>
      <c r="P63" s="618"/>
      <c r="Q63" s="621"/>
      <c r="R63" s="623">
        <f t="shared" si="6"/>
        <v>0</v>
      </c>
      <c r="S63" s="618"/>
      <c r="T63" s="621">
        <f t="shared" si="7"/>
        <v>-54</v>
      </c>
      <c r="U63" s="583"/>
      <c r="V63" s="621"/>
      <c r="W63" s="621">
        <v>0</v>
      </c>
      <c r="X63" s="622" t="s">
        <v>761</v>
      </c>
    </row>
    <row r="64" spans="1:24" s="622" customFormat="1" ht="17.25" customHeight="1">
      <c r="A64" s="615">
        <v>55</v>
      </c>
      <c r="B64" s="616" t="s">
        <v>128</v>
      </c>
      <c r="C64" s="615">
        <v>0</v>
      </c>
      <c r="D64" s="617">
        <v>0</v>
      </c>
      <c r="E64" s="646">
        <v>0</v>
      </c>
      <c r="F64" s="646">
        <v>0</v>
      </c>
      <c r="G64" s="646">
        <v>0</v>
      </c>
      <c r="H64" s="618">
        <f t="shared" si="0"/>
        <v>0</v>
      </c>
      <c r="I64" s="618">
        <f t="shared" si="1"/>
        <v>0</v>
      </c>
      <c r="J64" s="618">
        <f t="shared" si="2"/>
        <v>0</v>
      </c>
      <c r="K64" s="618">
        <f t="shared" si="3"/>
        <v>0</v>
      </c>
      <c r="L64" s="619">
        <f t="shared" si="4"/>
        <v>0</v>
      </c>
      <c r="M64" s="620">
        <f t="shared" si="5"/>
        <v>0</v>
      </c>
      <c r="N64" s="621"/>
      <c r="O64" s="618">
        <v>55</v>
      </c>
      <c r="P64" s="618"/>
      <c r="Q64" s="621"/>
      <c r="R64" s="623">
        <f t="shared" si="6"/>
        <v>0</v>
      </c>
      <c r="S64" s="618" t="s">
        <v>129</v>
      </c>
      <c r="T64" s="621">
        <f t="shared" si="7"/>
        <v>-55</v>
      </c>
      <c r="U64" s="583"/>
      <c r="V64" s="621"/>
      <c r="W64" s="621">
        <v>0</v>
      </c>
      <c r="X64" s="622" t="s">
        <v>761</v>
      </c>
    </row>
    <row r="65" spans="1:24" s="622" customFormat="1" ht="17.25" customHeight="1">
      <c r="A65" s="615">
        <v>56</v>
      </c>
      <c r="B65" s="616" t="s">
        <v>131</v>
      </c>
      <c r="C65" s="615">
        <v>1</v>
      </c>
      <c r="D65" s="617">
        <v>92168286.219999999</v>
      </c>
      <c r="E65" s="646">
        <v>73761755</v>
      </c>
      <c r="F65" s="646">
        <v>15450424</v>
      </c>
      <c r="G65" s="646">
        <v>15838549</v>
      </c>
      <c r="H65" s="618">
        <f t="shared" si="0"/>
        <v>388125</v>
      </c>
      <c r="I65" s="618">
        <f t="shared" si="1"/>
        <v>2301536</v>
      </c>
      <c r="J65" s="618">
        <f t="shared" si="2"/>
        <v>0</v>
      </c>
      <c r="K65" s="618">
        <f t="shared" si="3"/>
        <v>2689661</v>
      </c>
      <c r="L65" s="619">
        <f t="shared" si="4"/>
        <v>94857947.219999999</v>
      </c>
      <c r="M65" s="620">
        <f t="shared" si="5"/>
        <v>1.0291820658743718</v>
      </c>
      <c r="N65" s="621"/>
      <c r="O65" s="618">
        <v>56</v>
      </c>
      <c r="P65" s="618"/>
      <c r="Q65" s="621"/>
      <c r="R65" s="623">
        <f t="shared" si="6"/>
        <v>94857947.219999999</v>
      </c>
      <c r="S65" s="618"/>
      <c r="T65" s="621">
        <f t="shared" si="7"/>
        <v>-56</v>
      </c>
      <c r="U65" s="583"/>
      <c r="V65" s="621"/>
      <c r="W65" s="621">
        <v>92168286.219999999</v>
      </c>
      <c r="X65" s="622">
        <v>1</v>
      </c>
    </row>
    <row r="66" spans="1:24" s="622" customFormat="1" ht="17.25" customHeight="1">
      <c r="A66" s="615">
        <v>57</v>
      </c>
      <c r="B66" s="616" t="s">
        <v>133</v>
      </c>
      <c r="C66" s="615">
        <v>1</v>
      </c>
      <c r="D66" s="617">
        <v>164618884.87517864</v>
      </c>
      <c r="E66" s="646">
        <v>158213129</v>
      </c>
      <c r="F66" s="646">
        <v>130754505</v>
      </c>
      <c r="G66" s="646">
        <v>131358092</v>
      </c>
      <c r="H66" s="618">
        <f t="shared" si="0"/>
        <v>603587</v>
      </c>
      <c r="I66" s="618">
        <f t="shared" si="1"/>
        <v>1015931</v>
      </c>
      <c r="J66" s="618">
        <f t="shared" si="2"/>
        <v>0</v>
      </c>
      <c r="K66" s="618">
        <f t="shared" si="3"/>
        <v>1619518</v>
      </c>
      <c r="L66" s="619">
        <f t="shared" si="4"/>
        <v>166238402.87517864</v>
      </c>
      <c r="M66" s="620">
        <f t="shared" si="5"/>
        <v>1.0098379842703222</v>
      </c>
      <c r="N66" s="621"/>
      <c r="O66" s="618">
        <v>57</v>
      </c>
      <c r="P66" s="618"/>
      <c r="Q66" s="621"/>
      <c r="R66" s="623">
        <f t="shared" si="6"/>
        <v>166238402.87517864</v>
      </c>
      <c r="S66" s="618"/>
      <c r="T66" s="621">
        <f t="shared" si="7"/>
        <v>-57</v>
      </c>
      <c r="U66" s="583"/>
      <c r="V66" s="621"/>
      <c r="W66" s="621">
        <v>164618884.87517864</v>
      </c>
      <c r="X66" s="622">
        <v>1</v>
      </c>
    </row>
    <row r="67" spans="1:24" s="622" customFormat="1" ht="17.25" customHeight="1">
      <c r="A67" s="615">
        <v>58</v>
      </c>
      <c r="B67" s="616" t="s">
        <v>135</v>
      </c>
      <c r="C67" s="615">
        <v>0</v>
      </c>
      <c r="D67" s="617">
        <v>597825</v>
      </c>
      <c r="E67" s="646">
        <v>0</v>
      </c>
      <c r="F67" s="646">
        <v>16351</v>
      </c>
      <c r="G67" s="646">
        <v>0</v>
      </c>
      <c r="H67" s="618">
        <f t="shared" si="0"/>
        <v>-16351</v>
      </c>
      <c r="I67" s="618">
        <f t="shared" si="1"/>
        <v>17444</v>
      </c>
      <c r="J67" s="618">
        <f t="shared" si="2"/>
        <v>0</v>
      </c>
      <c r="K67" s="618">
        <f t="shared" si="3"/>
        <v>1093</v>
      </c>
      <c r="L67" s="619">
        <f t="shared" si="4"/>
        <v>598918</v>
      </c>
      <c r="M67" s="620">
        <f t="shared" si="5"/>
        <v>1.0018282942332621</v>
      </c>
      <c r="N67" s="621"/>
      <c r="O67" s="618">
        <v>58</v>
      </c>
      <c r="P67" s="618"/>
      <c r="Q67" s="621"/>
      <c r="R67" s="623">
        <f t="shared" si="6"/>
        <v>598918</v>
      </c>
      <c r="S67" s="618"/>
      <c r="T67" s="621">
        <f t="shared" si="7"/>
        <v>-58</v>
      </c>
      <c r="U67" s="583"/>
      <c r="V67" s="621"/>
      <c r="W67" s="621">
        <v>586213</v>
      </c>
      <c r="X67" s="622" t="s">
        <v>761</v>
      </c>
    </row>
    <row r="68" spans="1:24" s="622" customFormat="1" ht="17.25" customHeight="1">
      <c r="A68" s="615">
        <v>59</v>
      </c>
      <c r="B68" s="616" t="s">
        <v>137</v>
      </c>
      <c r="C68" s="615">
        <v>0</v>
      </c>
      <c r="D68" s="617">
        <v>181114</v>
      </c>
      <c r="E68" s="646">
        <v>231762</v>
      </c>
      <c r="F68" s="646">
        <v>79282</v>
      </c>
      <c r="G68" s="646">
        <v>115734</v>
      </c>
      <c r="H68" s="618">
        <f t="shared" si="0"/>
        <v>36452</v>
      </c>
      <c r="I68" s="618">
        <f t="shared" si="1"/>
        <v>3055</v>
      </c>
      <c r="J68" s="618">
        <f t="shared" si="2"/>
        <v>50648</v>
      </c>
      <c r="K68" s="618">
        <f t="shared" si="3"/>
        <v>50648</v>
      </c>
      <c r="L68" s="619">
        <f t="shared" si="4"/>
        <v>231762</v>
      </c>
      <c r="M68" s="620">
        <f t="shared" si="5"/>
        <v>1.2796470731141711</v>
      </c>
      <c r="N68" s="621"/>
      <c r="O68" s="618">
        <v>59</v>
      </c>
      <c r="P68" s="618"/>
      <c r="Q68" s="621"/>
      <c r="R68" s="623">
        <f t="shared" si="6"/>
        <v>231762</v>
      </c>
      <c r="S68" s="618"/>
      <c r="T68" s="621">
        <f t="shared" si="7"/>
        <v>-59</v>
      </c>
      <c r="U68" s="583"/>
      <c r="V68" s="621"/>
      <c r="W68" s="621">
        <v>0</v>
      </c>
      <c r="X68" s="622" t="s">
        <v>761</v>
      </c>
    </row>
    <row r="69" spans="1:24" s="622" customFormat="1" ht="17.25" customHeight="1">
      <c r="A69" s="615">
        <v>60</v>
      </c>
      <c r="B69" s="616" t="s">
        <v>139</v>
      </c>
      <c r="C69" s="615">
        <v>0</v>
      </c>
      <c r="D69" s="617">
        <v>416224</v>
      </c>
      <c r="E69" s="646">
        <v>194680.76</v>
      </c>
      <c r="F69" s="646">
        <v>133594</v>
      </c>
      <c r="G69" s="646">
        <v>108281.76</v>
      </c>
      <c r="H69" s="618">
        <f t="shared" si="0"/>
        <v>-25312.240000000005</v>
      </c>
      <c r="I69" s="618">
        <f t="shared" si="1"/>
        <v>8479</v>
      </c>
      <c r="J69" s="618">
        <f t="shared" si="2"/>
        <v>0</v>
      </c>
      <c r="K69" s="618">
        <f t="shared" si="3"/>
        <v>0</v>
      </c>
      <c r="L69" s="619">
        <f t="shared" si="4"/>
        <v>416224</v>
      </c>
      <c r="M69" s="620">
        <f t="shared" si="5"/>
        <v>1</v>
      </c>
      <c r="N69" s="621"/>
      <c r="O69" s="618">
        <v>60</v>
      </c>
      <c r="P69" s="618"/>
      <c r="Q69" s="621"/>
      <c r="R69" s="623">
        <f t="shared" si="6"/>
        <v>416224</v>
      </c>
      <c r="S69" s="618"/>
      <c r="T69" s="621">
        <f t="shared" si="7"/>
        <v>-60</v>
      </c>
      <c r="U69" s="583"/>
      <c r="V69" s="621"/>
      <c r="W69" s="621">
        <v>0</v>
      </c>
      <c r="X69" s="622" t="s">
        <v>761</v>
      </c>
    </row>
    <row r="70" spans="1:24" s="622" customFormat="1" ht="17.25" customHeight="1">
      <c r="A70" s="615">
        <v>61</v>
      </c>
      <c r="B70" s="616" t="s">
        <v>141</v>
      </c>
      <c r="C70" s="615">
        <v>1</v>
      </c>
      <c r="D70" s="617">
        <v>152008494.52347183</v>
      </c>
      <c r="E70" s="646">
        <v>139097650</v>
      </c>
      <c r="F70" s="646">
        <v>100241158</v>
      </c>
      <c r="G70" s="646">
        <v>100770433</v>
      </c>
      <c r="H70" s="618">
        <f t="shared" si="0"/>
        <v>529275</v>
      </c>
      <c r="I70" s="618">
        <f t="shared" si="1"/>
        <v>1553020</v>
      </c>
      <c r="J70" s="618">
        <f t="shared" si="2"/>
        <v>0</v>
      </c>
      <c r="K70" s="618">
        <f t="shared" si="3"/>
        <v>2082295</v>
      </c>
      <c r="L70" s="619">
        <f t="shared" si="4"/>
        <v>154090789.52347183</v>
      </c>
      <c r="M70" s="620">
        <f t="shared" si="5"/>
        <v>1.0136985436671007</v>
      </c>
      <c r="N70" s="621"/>
      <c r="O70" s="618">
        <v>61</v>
      </c>
      <c r="P70" s="618"/>
      <c r="Q70" s="621"/>
      <c r="R70" s="623">
        <f t="shared" si="6"/>
        <v>154090789.52347183</v>
      </c>
      <c r="S70" s="618"/>
      <c r="T70" s="621">
        <f t="shared" si="7"/>
        <v>-61</v>
      </c>
      <c r="U70" s="583"/>
      <c r="V70" s="621"/>
      <c r="W70" s="621">
        <v>152008494.52347183</v>
      </c>
      <c r="X70" s="622">
        <v>1</v>
      </c>
    </row>
    <row r="71" spans="1:24" s="622" customFormat="1" ht="17.25" customHeight="1">
      <c r="A71" s="615">
        <v>62</v>
      </c>
      <c r="B71" s="616" t="s">
        <v>143</v>
      </c>
      <c r="C71" s="615">
        <v>0</v>
      </c>
      <c r="D71" s="617">
        <v>0</v>
      </c>
      <c r="E71" s="646">
        <v>0</v>
      </c>
      <c r="F71" s="646">
        <v>0</v>
      </c>
      <c r="G71" s="646">
        <v>0</v>
      </c>
      <c r="H71" s="618">
        <f t="shared" si="0"/>
        <v>0</v>
      </c>
      <c r="I71" s="618">
        <f t="shared" si="1"/>
        <v>0</v>
      </c>
      <c r="J71" s="618">
        <f t="shared" si="2"/>
        <v>0</v>
      </c>
      <c r="K71" s="618">
        <f t="shared" si="3"/>
        <v>0</v>
      </c>
      <c r="L71" s="619">
        <f t="shared" si="4"/>
        <v>0</v>
      </c>
      <c r="M71" s="620">
        <f t="shared" si="5"/>
        <v>0</v>
      </c>
      <c r="N71" s="621"/>
      <c r="O71" s="618">
        <v>62</v>
      </c>
      <c r="P71" s="618"/>
      <c r="Q71" s="621"/>
      <c r="R71" s="623">
        <f t="shared" si="6"/>
        <v>0</v>
      </c>
      <c r="S71" s="618"/>
      <c r="T71" s="621">
        <f t="shared" si="7"/>
        <v>-62</v>
      </c>
      <c r="U71" s="583"/>
      <c r="V71" s="621"/>
      <c r="W71" s="621">
        <v>0</v>
      </c>
      <c r="X71" s="622" t="s">
        <v>761</v>
      </c>
    </row>
    <row r="72" spans="1:24" s="622" customFormat="1" ht="17.25" customHeight="1">
      <c r="A72" s="615">
        <v>63</v>
      </c>
      <c r="B72" s="616" t="s">
        <v>145</v>
      </c>
      <c r="C72" s="615">
        <v>1</v>
      </c>
      <c r="D72" s="617">
        <v>3206793.59</v>
      </c>
      <c r="E72" s="646">
        <v>3072228</v>
      </c>
      <c r="F72" s="646">
        <v>2204261</v>
      </c>
      <c r="G72" s="646">
        <v>2218961</v>
      </c>
      <c r="H72" s="618">
        <f t="shared" si="0"/>
        <v>14700</v>
      </c>
      <c r="I72" s="618">
        <f t="shared" si="1"/>
        <v>30076</v>
      </c>
      <c r="J72" s="618">
        <f t="shared" si="2"/>
        <v>0</v>
      </c>
      <c r="K72" s="618">
        <f t="shared" si="3"/>
        <v>44776</v>
      </c>
      <c r="L72" s="619">
        <f t="shared" si="4"/>
        <v>3251569.59</v>
      </c>
      <c r="M72" s="620">
        <f t="shared" si="5"/>
        <v>1.0139628568984385</v>
      </c>
      <c r="N72" s="621"/>
      <c r="O72" s="618">
        <v>63</v>
      </c>
      <c r="P72" s="618"/>
      <c r="Q72" s="621"/>
      <c r="R72" s="623">
        <f t="shared" si="6"/>
        <v>3251569.59</v>
      </c>
      <c r="S72" s="618"/>
      <c r="T72" s="621">
        <f t="shared" si="7"/>
        <v>-63</v>
      </c>
      <c r="U72" s="583"/>
      <c r="V72" s="621"/>
      <c r="W72" s="621">
        <v>3206793.59</v>
      </c>
      <c r="X72" s="622">
        <v>1</v>
      </c>
    </row>
    <row r="73" spans="1:24" s="622" customFormat="1" ht="17.25" customHeight="1">
      <c r="A73" s="615">
        <v>64</v>
      </c>
      <c r="B73" s="616" t="s">
        <v>147</v>
      </c>
      <c r="C73" s="615">
        <v>1</v>
      </c>
      <c r="D73" s="617">
        <v>40941640.551585212</v>
      </c>
      <c r="E73" s="646">
        <v>38523372</v>
      </c>
      <c r="F73" s="646">
        <v>21848135</v>
      </c>
      <c r="G73" s="646">
        <v>22953624</v>
      </c>
      <c r="H73" s="618">
        <f t="shared" si="0"/>
        <v>1105489</v>
      </c>
      <c r="I73" s="618">
        <f t="shared" si="1"/>
        <v>572805</v>
      </c>
      <c r="J73" s="618">
        <f t="shared" si="2"/>
        <v>0</v>
      </c>
      <c r="K73" s="618">
        <f t="shared" si="3"/>
        <v>1678294</v>
      </c>
      <c r="L73" s="619">
        <f t="shared" si="4"/>
        <v>42619934.551585212</v>
      </c>
      <c r="M73" s="620">
        <f t="shared" si="5"/>
        <v>1.0409923485573422</v>
      </c>
      <c r="N73" s="621"/>
      <c r="O73" s="618">
        <v>64</v>
      </c>
      <c r="P73" s="618"/>
      <c r="Q73" s="621"/>
      <c r="R73" s="623">
        <f t="shared" si="6"/>
        <v>42619934.551585212</v>
      </c>
      <c r="S73" s="618"/>
      <c r="T73" s="621">
        <f t="shared" si="7"/>
        <v>-64</v>
      </c>
      <c r="U73" s="583"/>
      <c r="V73" s="621"/>
      <c r="W73" s="621">
        <v>40941640.551585212</v>
      </c>
      <c r="X73" s="622">
        <v>1</v>
      </c>
    </row>
    <row r="74" spans="1:24" s="622" customFormat="1" ht="17.25" customHeight="1">
      <c r="A74" s="615">
        <v>65</v>
      </c>
      <c r="B74" s="616" t="s">
        <v>149</v>
      </c>
      <c r="C74" s="615">
        <v>1</v>
      </c>
      <c r="D74" s="617">
        <v>32121469.082460001</v>
      </c>
      <c r="E74" s="646">
        <v>19029841</v>
      </c>
      <c r="F74" s="646">
        <v>3333035</v>
      </c>
      <c r="G74" s="646">
        <v>3437735</v>
      </c>
      <c r="H74" s="618">
        <f t="shared" si="0"/>
        <v>104700</v>
      </c>
      <c r="I74" s="618">
        <f t="shared" si="1"/>
        <v>863653</v>
      </c>
      <c r="J74" s="618">
        <f t="shared" si="2"/>
        <v>0</v>
      </c>
      <c r="K74" s="618">
        <f t="shared" si="3"/>
        <v>968353</v>
      </c>
      <c r="L74" s="619">
        <f t="shared" si="4"/>
        <v>33089822.082460001</v>
      </c>
      <c r="M74" s="620">
        <f t="shared" si="5"/>
        <v>1.0301465975143949</v>
      </c>
      <c r="N74" s="621"/>
      <c r="O74" s="618">
        <v>65</v>
      </c>
      <c r="P74" s="618"/>
      <c r="Q74" s="621"/>
      <c r="R74" s="623">
        <f t="shared" si="6"/>
        <v>33089822.082460001</v>
      </c>
      <c r="S74" s="618"/>
      <c r="T74" s="621">
        <f t="shared" si="7"/>
        <v>-65</v>
      </c>
      <c r="U74" s="583"/>
      <c r="V74" s="621"/>
      <c r="W74" s="621">
        <v>32121469.082460001</v>
      </c>
      <c r="X74" s="622">
        <v>1</v>
      </c>
    </row>
    <row r="75" spans="1:24" s="622" customFormat="1" ht="17.25" customHeight="1">
      <c r="A75" s="615">
        <v>66</v>
      </c>
      <c r="B75" s="616" t="s">
        <v>151</v>
      </c>
      <c r="C75" s="615">
        <v>0</v>
      </c>
      <c r="D75" s="617">
        <v>222789</v>
      </c>
      <c r="E75" s="646">
        <v>18047</v>
      </c>
      <c r="F75" s="646">
        <v>0</v>
      </c>
      <c r="G75" s="646">
        <v>8762</v>
      </c>
      <c r="H75" s="618">
        <f t="shared" ref="H75:H138" si="8">G75-F75</f>
        <v>8762</v>
      </c>
      <c r="I75" s="618">
        <f t="shared" ref="I75:I138" si="9">ROUND((D75-F75)*0.03,0)</f>
        <v>6684</v>
      </c>
      <c r="J75" s="618">
        <f t="shared" ref="J75:J138" si="10">MAX(0,E75-D75)</f>
        <v>0</v>
      </c>
      <c r="K75" s="618">
        <f t="shared" ref="K75:K138" si="11">MAX(H75+I75,J75)</f>
        <v>15446</v>
      </c>
      <c r="L75" s="619">
        <f t="shared" ref="L75:L138" si="12">D75+K75</f>
        <v>238235</v>
      </c>
      <c r="M75" s="620">
        <f t="shared" ref="M75:M138" si="13">IF(D75&gt;0,L75/D75,0)</f>
        <v>1.0693301733927618</v>
      </c>
      <c r="N75" s="621"/>
      <c r="O75" s="618">
        <v>66</v>
      </c>
      <c r="P75" s="618"/>
      <c r="Q75" s="621"/>
      <c r="R75" s="623">
        <f t="shared" ref="R75:R138" si="14">IF(Q75=1,P75,L75)</f>
        <v>238235</v>
      </c>
      <c r="S75" s="618"/>
      <c r="T75" s="621">
        <f t="shared" ref="T75:T138" si="15">U75-A75</f>
        <v>-66</v>
      </c>
      <c r="U75" s="583"/>
      <c r="V75" s="621"/>
      <c r="W75" s="621">
        <v>378894</v>
      </c>
      <c r="X75" s="622" t="s">
        <v>761</v>
      </c>
    </row>
    <row r="76" spans="1:24" s="622" customFormat="1" ht="17.25" customHeight="1">
      <c r="A76" s="615">
        <v>67</v>
      </c>
      <c r="B76" s="616" t="s">
        <v>153</v>
      </c>
      <c r="C76" s="615">
        <v>1</v>
      </c>
      <c r="D76" s="617">
        <v>52595437.170000002</v>
      </c>
      <c r="E76" s="646">
        <v>24951879</v>
      </c>
      <c r="F76" s="646">
        <v>4524105</v>
      </c>
      <c r="G76" s="646">
        <v>4661880</v>
      </c>
      <c r="H76" s="618">
        <f t="shared" si="8"/>
        <v>137775</v>
      </c>
      <c r="I76" s="618">
        <f t="shared" si="9"/>
        <v>1442140</v>
      </c>
      <c r="J76" s="618">
        <f t="shared" si="10"/>
        <v>0</v>
      </c>
      <c r="K76" s="618">
        <f t="shared" si="11"/>
        <v>1579915</v>
      </c>
      <c r="L76" s="619">
        <f t="shared" si="12"/>
        <v>54175352.170000002</v>
      </c>
      <c r="M76" s="620">
        <f t="shared" si="13"/>
        <v>1.0300390126028114</v>
      </c>
      <c r="N76" s="621"/>
      <c r="O76" s="618">
        <v>67</v>
      </c>
      <c r="P76" s="618"/>
      <c r="Q76" s="621"/>
      <c r="R76" s="623">
        <f t="shared" si="14"/>
        <v>54175352.170000002</v>
      </c>
      <c r="S76" s="618"/>
      <c r="T76" s="621">
        <f t="shared" si="15"/>
        <v>-67</v>
      </c>
      <c r="U76" s="583"/>
      <c r="V76" s="621"/>
      <c r="W76" s="621">
        <v>52595437.170000002</v>
      </c>
      <c r="X76" s="622">
        <v>1</v>
      </c>
    </row>
    <row r="77" spans="1:24" s="622" customFormat="1" ht="17.25" customHeight="1">
      <c r="A77" s="615">
        <v>68</v>
      </c>
      <c r="B77" s="616" t="s">
        <v>155</v>
      </c>
      <c r="C77" s="615">
        <v>1</v>
      </c>
      <c r="D77" s="617">
        <v>3004035.65</v>
      </c>
      <c r="E77" s="646">
        <v>1599605</v>
      </c>
      <c r="F77" s="646">
        <v>656966</v>
      </c>
      <c r="G77" s="646">
        <v>662816</v>
      </c>
      <c r="H77" s="618">
        <f t="shared" si="8"/>
        <v>5850</v>
      </c>
      <c r="I77" s="618">
        <f t="shared" si="9"/>
        <v>70412</v>
      </c>
      <c r="J77" s="618">
        <f t="shared" si="10"/>
        <v>0</v>
      </c>
      <c r="K77" s="618">
        <f t="shared" si="11"/>
        <v>76262</v>
      </c>
      <c r="L77" s="619">
        <f t="shared" si="12"/>
        <v>3080297.65</v>
      </c>
      <c r="M77" s="620">
        <f t="shared" si="13"/>
        <v>1.0253865163018288</v>
      </c>
      <c r="N77" s="621"/>
      <c r="O77" s="618">
        <v>68</v>
      </c>
      <c r="P77" s="618"/>
      <c r="Q77" s="621"/>
      <c r="R77" s="623">
        <f t="shared" si="14"/>
        <v>3080297.65</v>
      </c>
      <c r="S77" s="618"/>
      <c r="T77" s="621">
        <f t="shared" si="15"/>
        <v>-68</v>
      </c>
      <c r="U77" s="583"/>
      <c r="V77" s="621"/>
      <c r="W77" s="621">
        <v>3004035.65</v>
      </c>
      <c r="X77" s="622">
        <v>1</v>
      </c>
    </row>
    <row r="78" spans="1:24" s="622" customFormat="1" ht="17.25" customHeight="1">
      <c r="A78" s="615">
        <v>69</v>
      </c>
      <c r="B78" s="616" t="s">
        <v>156</v>
      </c>
      <c r="C78" s="615">
        <v>0</v>
      </c>
      <c r="D78" s="617">
        <v>131446.12</v>
      </c>
      <c r="E78" s="646">
        <v>150160.12</v>
      </c>
      <c r="F78" s="646">
        <v>59811.12</v>
      </c>
      <c r="G78" s="646">
        <v>59811.12</v>
      </c>
      <c r="H78" s="618">
        <f t="shared" si="8"/>
        <v>0</v>
      </c>
      <c r="I78" s="618">
        <f t="shared" si="9"/>
        <v>2149</v>
      </c>
      <c r="J78" s="618">
        <f t="shared" si="10"/>
        <v>18714</v>
      </c>
      <c r="K78" s="618">
        <f t="shared" si="11"/>
        <v>18714</v>
      </c>
      <c r="L78" s="619">
        <f t="shared" si="12"/>
        <v>150160.12</v>
      </c>
      <c r="M78" s="620">
        <f t="shared" si="13"/>
        <v>1.1423701209286361</v>
      </c>
      <c r="N78" s="621"/>
      <c r="O78" s="618">
        <v>69</v>
      </c>
      <c r="P78" s="618"/>
      <c r="Q78" s="621"/>
      <c r="R78" s="623">
        <f t="shared" si="14"/>
        <v>150160.12</v>
      </c>
      <c r="S78" s="618"/>
      <c r="T78" s="621">
        <f t="shared" si="15"/>
        <v>-69</v>
      </c>
      <c r="U78" s="583"/>
      <c r="V78" s="621"/>
      <c r="W78" s="621">
        <v>0</v>
      </c>
      <c r="X78" s="622" t="s">
        <v>761</v>
      </c>
    </row>
    <row r="79" spans="1:24" s="622" customFormat="1" ht="17.25" customHeight="1">
      <c r="A79" s="615">
        <v>70</v>
      </c>
      <c r="B79" s="616" t="s">
        <v>157</v>
      </c>
      <c r="C79" s="615">
        <v>0</v>
      </c>
      <c r="D79" s="617">
        <v>483326</v>
      </c>
      <c r="E79" s="646">
        <v>643994</v>
      </c>
      <c r="F79" s="646">
        <v>261687</v>
      </c>
      <c r="G79" s="646">
        <v>337874</v>
      </c>
      <c r="H79" s="618">
        <f t="shared" si="8"/>
        <v>76187</v>
      </c>
      <c r="I79" s="618">
        <f t="shared" si="9"/>
        <v>6649</v>
      </c>
      <c r="J79" s="618">
        <f t="shared" si="10"/>
        <v>160668</v>
      </c>
      <c r="K79" s="618">
        <f t="shared" si="11"/>
        <v>160668</v>
      </c>
      <c r="L79" s="619">
        <f t="shared" si="12"/>
        <v>643994</v>
      </c>
      <c r="M79" s="620">
        <f t="shared" si="13"/>
        <v>1.3324215953621366</v>
      </c>
      <c r="N79" s="621"/>
      <c r="O79" s="618">
        <v>70</v>
      </c>
      <c r="P79" s="618"/>
      <c r="Q79" s="621"/>
      <c r="R79" s="623">
        <f t="shared" si="14"/>
        <v>643994</v>
      </c>
      <c r="S79" s="618"/>
      <c r="T79" s="621">
        <f t="shared" si="15"/>
        <v>-70</v>
      </c>
      <c r="U79" s="583"/>
      <c r="V79" s="621"/>
      <c r="W79" s="621">
        <v>625020</v>
      </c>
      <c r="X79" s="622" t="s">
        <v>761</v>
      </c>
    </row>
    <row r="80" spans="1:24" s="622" customFormat="1" ht="17.25" customHeight="1">
      <c r="A80" s="615">
        <v>71</v>
      </c>
      <c r="B80" s="616" t="s">
        <v>158</v>
      </c>
      <c r="C80" s="615">
        <v>1</v>
      </c>
      <c r="D80" s="617">
        <v>67407608.974931508</v>
      </c>
      <c r="E80" s="646">
        <v>48190118</v>
      </c>
      <c r="F80" s="646">
        <v>10137350</v>
      </c>
      <c r="G80" s="646">
        <v>10377125</v>
      </c>
      <c r="H80" s="618">
        <f t="shared" si="8"/>
        <v>239775</v>
      </c>
      <c r="I80" s="618">
        <f t="shared" si="9"/>
        <v>1718108</v>
      </c>
      <c r="J80" s="618">
        <f t="shared" si="10"/>
        <v>0</v>
      </c>
      <c r="K80" s="618">
        <f t="shared" si="11"/>
        <v>1957883</v>
      </c>
      <c r="L80" s="619">
        <f t="shared" si="12"/>
        <v>69365491.974931508</v>
      </c>
      <c r="M80" s="620">
        <f t="shared" si="13"/>
        <v>1.0290454301787819</v>
      </c>
      <c r="N80" s="621"/>
      <c r="O80" s="618">
        <v>71</v>
      </c>
      <c r="P80" s="618"/>
      <c r="Q80" s="621"/>
      <c r="R80" s="623">
        <f t="shared" si="14"/>
        <v>69365491.974931508</v>
      </c>
      <c r="S80" s="618"/>
      <c r="T80" s="621">
        <f t="shared" si="15"/>
        <v>-71</v>
      </c>
      <c r="U80" s="583"/>
      <c r="V80" s="621"/>
      <c r="W80" s="621">
        <v>67407608.974931508</v>
      </c>
      <c r="X80" s="622">
        <v>1</v>
      </c>
    </row>
    <row r="81" spans="1:24" s="622" customFormat="1" ht="17.25" customHeight="1">
      <c r="A81" s="615">
        <v>72</v>
      </c>
      <c r="B81" s="616" t="s">
        <v>159</v>
      </c>
      <c r="C81" s="615">
        <v>1</v>
      </c>
      <c r="D81" s="617">
        <v>60889124.469751097</v>
      </c>
      <c r="E81" s="646">
        <v>50292859</v>
      </c>
      <c r="F81" s="646">
        <v>11271317</v>
      </c>
      <c r="G81" s="646">
        <v>11509892</v>
      </c>
      <c r="H81" s="618">
        <f t="shared" si="8"/>
        <v>238575</v>
      </c>
      <c r="I81" s="618">
        <f t="shared" si="9"/>
        <v>1488534</v>
      </c>
      <c r="J81" s="618">
        <f t="shared" si="10"/>
        <v>0</v>
      </c>
      <c r="K81" s="618">
        <f t="shared" si="11"/>
        <v>1727109</v>
      </c>
      <c r="L81" s="619">
        <f t="shared" si="12"/>
        <v>62616233.469751097</v>
      </c>
      <c r="M81" s="620">
        <f t="shared" si="13"/>
        <v>1.0283648190878161</v>
      </c>
      <c r="N81" s="621"/>
      <c r="O81" s="618">
        <v>72</v>
      </c>
      <c r="P81" s="618"/>
      <c r="Q81" s="621"/>
      <c r="R81" s="623">
        <f t="shared" si="14"/>
        <v>62616233.469751097</v>
      </c>
      <c r="S81" s="618"/>
      <c r="T81" s="621">
        <f t="shared" si="15"/>
        <v>-72</v>
      </c>
      <c r="U81" s="583"/>
      <c r="V81" s="621"/>
      <c r="W81" s="621">
        <v>60889124.469751097</v>
      </c>
      <c r="X81" s="622">
        <v>1</v>
      </c>
    </row>
    <row r="82" spans="1:24" s="622" customFormat="1" ht="17.25" customHeight="1">
      <c r="A82" s="615">
        <v>73</v>
      </c>
      <c r="B82" s="616" t="s">
        <v>160</v>
      </c>
      <c r="C82" s="615">
        <v>1</v>
      </c>
      <c r="D82" s="617">
        <v>71430040.439999998</v>
      </c>
      <c r="E82" s="646">
        <v>42244814</v>
      </c>
      <c r="F82" s="646">
        <v>10145563</v>
      </c>
      <c r="G82" s="646">
        <v>10338013</v>
      </c>
      <c r="H82" s="618">
        <f t="shared" si="8"/>
        <v>192450</v>
      </c>
      <c r="I82" s="618">
        <f t="shared" si="9"/>
        <v>1838534</v>
      </c>
      <c r="J82" s="618">
        <f t="shared" si="10"/>
        <v>0</v>
      </c>
      <c r="K82" s="618">
        <f t="shared" si="11"/>
        <v>2030984</v>
      </c>
      <c r="L82" s="619">
        <f t="shared" si="12"/>
        <v>73461024.439999998</v>
      </c>
      <c r="M82" s="620">
        <f t="shared" si="13"/>
        <v>1.0284331912384397</v>
      </c>
      <c r="N82" s="621"/>
      <c r="O82" s="618">
        <v>73</v>
      </c>
      <c r="P82" s="618"/>
      <c r="Q82" s="621"/>
      <c r="R82" s="623">
        <f t="shared" si="14"/>
        <v>73461024.439999998</v>
      </c>
      <c r="S82" s="618"/>
      <c r="T82" s="621">
        <f t="shared" si="15"/>
        <v>-73</v>
      </c>
      <c r="U82" s="583"/>
      <c r="V82" s="621"/>
      <c r="W82" s="621">
        <v>71430040.439999998</v>
      </c>
      <c r="X82" s="622">
        <v>1</v>
      </c>
    </row>
    <row r="83" spans="1:24" s="622" customFormat="1" ht="17.25" customHeight="1">
      <c r="A83" s="615">
        <v>74</v>
      </c>
      <c r="B83" s="616" t="s">
        <v>161</v>
      </c>
      <c r="C83" s="615">
        <v>1</v>
      </c>
      <c r="D83" s="617">
        <v>7057742.1073867595</v>
      </c>
      <c r="E83" s="646">
        <v>4214200</v>
      </c>
      <c r="F83" s="646">
        <v>1225219</v>
      </c>
      <c r="G83" s="646">
        <v>1244269</v>
      </c>
      <c r="H83" s="618">
        <f t="shared" si="8"/>
        <v>19050</v>
      </c>
      <c r="I83" s="618">
        <f t="shared" si="9"/>
        <v>174976</v>
      </c>
      <c r="J83" s="618">
        <f t="shared" si="10"/>
        <v>0</v>
      </c>
      <c r="K83" s="618">
        <f t="shared" si="11"/>
        <v>194026</v>
      </c>
      <c r="L83" s="619">
        <f t="shared" si="12"/>
        <v>7251768.1073867595</v>
      </c>
      <c r="M83" s="620">
        <f t="shared" si="13"/>
        <v>1.0274912283628115</v>
      </c>
      <c r="N83" s="621"/>
      <c r="O83" s="618">
        <v>74</v>
      </c>
      <c r="P83" s="618"/>
      <c r="Q83" s="621"/>
      <c r="R83" s="623">
        <f t="shared" si="14"/>
        <v>7251768.1073867595</v>
      </c>
      <c r="S83" s="618"/>
      <c r="T83" s="621">
        <f t="shared" si="15"/>
        <v>-74</v>
      </c>
      <c r="U83" s="583"/>
      <c r="V83" s="621"/>
      <c r="W83" s="621">
        <v>7057742.1073867595</v>
      </c>
      <c r="X83" s="622">
        <v>1</v>
      </c>
    </row>
    <row r="84" spans="1:24" s="622" customFormat="1" ht="17.25" customHeight="1">
      <c r="A84" s="615">
        <v>75</v>
      </c>
      <c r="B84" s="616" t="s">
        <v>162</v>
      </c>
      <c r="C84" s="615">
        <v>0</v>
      </c>
      <c r="D84" s="617">
        <v>0</v>
      </c>
      <c r="E84" s="646">
        <v>0</v>
      </c>
      <c r="F84" s="646">
        <v>0</v>
      </c>
      <c r="G84" s="646">
        <v>0</v>
      </c>
      <c r="H84" s="618">
        <f t="shared" si="8"/>
        <v>0</v>
      </c>
      <c r="I84" s="618">
        <f t="shared" si="9"/>
        <v>0</v>
      </c>
      <c r="J84" s="618">
        <f t="shared" si="10"/>
        <v>0</v>
      </c>
      <c r="K84" s="618">
        <f t="shared" si="11"/>
        <v>0</v>
      </c>
      <c r="L84" s="619">
        <f t="shared" si="12"/>
        <v>0</v>
      </c>
      <c r="M84" s="620">
        <f t="shared" si="13"/>
        <v>0</v>
      </c>
      <c r="N84" s="621"/>
      <c r="O84" s="618">
        <v>75</v>
      </c>
      <c r="P84" s="618"/>
      <c r="Q84" s="621"/>
      <c r="R84" s="623">
        <f t="shared" si="14"/>
        <v>0</v>
      </c>
      <c r="S84" s="618"/>
      <c r="T84" s="621">
        <f t="shared" si="15"/>
        <v>-75</v>
      </c>
      <c r="U84" s="583"/>
      <c r="V84" s="621"/>
      <c r="W84" s="621">
        <v>0</v>
      </c>
      <c r="X84" s="622" t="s">
        <v>761</v>
      </c>
    </row>
    <row r="85" spans="1:24" s="622" customFormat="1" ht="17.25" customHeight="1">
      <c r="A85" s="615">
        <v>76</v>
      </c>
      <c r="B85" s="616" t="s">
        <v>163</v>
      </c>
      <c r="C85" s="615">
        <v>0</v>
      </c>
      <c r="D85" s="617">
        <v>34776</v>
      </c>
      <c r="E85" s="646">
        <v>0</v>
      </c>
      <c r="F85" s="646">
        <v>8253</v>
      </c>
      <c r="G85" s="646">
        <v>0</v>
      </c>
      <c r="H85" s="618">
        <f t="shared" si="8"/>
        <v>-8253</v>
      </c>
      <c r="I85" s="618">
        <f t="shared" si="9"/>
        <v>796</v>
      </c>
      <c r="J85" s="618">
        <f t="shared" si="10"/>
        <v>0</v>
      </c>
      <c r="K85" s="618">
        <f t="shared" si="11"/>
        <v>0</v>
      </c>
      <c r="L85" s="619">
        <f t="shared" si="12"/>
        <v>34776</v>
      </c>
      <c r="M85" s="620">
        <f t="shared" si="13"/>
        <v>1</v>
      </c>
      <c r="N85" s="621"/>
      <c r="O85" s="618">
        <v>76</v>
      </c>
      <c r="P85" s="618"/>
      <c r="Q85" s="621"/>
      <c r="R85" s="623">
        <f t="shared" si="14"/>
        <v>34776</v>
      </c>
      <c r="S85" s="618"/>
      <c r="T85" s="621">
        <f t="shared" si="15"/>
        <v>-76</v>
      </c>
      <c r="U85" s="583"/>
      <c r="V85" s="621"/>
      <c r="W85" s="621">
        <v>0</v>
      </c>
      <c r="X85" s="622" t="s">
        <v>761</v>
      </c>
    </row>
    <row r="86" spans="1:24" s="622" customFormat="1" ht="17.25" customHeight="1">
      <c r="A86" s="615">
        <v>77</v>
      </c>
      <c r="B86" s="616" t="s">
        <v>165</v>
      </c>
      <c r="C86" s="615">
        <v>1</v>
      </c>
      <c r="D86" s="617">
        <v>19826007</v>
      </c>
      <c r="E86" s="646">
        <v>19132591</v>
      </c>
      <c r="F86" s="646">
        <v>9195163</v>
      </c>
      <c r="G86" s="646">
        <v>9271813</v>
      </c>
      <c r="H86" s="618">
        <f t="shared" si="8"/>
        <v>76650</v>
      </c>
      <c r="I86" s="618">
        <f t="shared" si="9"/>
        <v>318925</v>
      </c>
      <c r="J86" s="618">
        <f t="shared" si="10"/>
        <v>0</v>
      </c>
      <c r="K86" s="618">
        <f t="shared" si="11"/>
        <v>395575</v>
      </c>
      <c r="L86" s="619">
        <f t="shared" si="12"/>
        <v>20221582</v>
      </c>
      <c r="M86" s="620">
        <f t="shared" si="13"/>
        <v>1.0199523282726572</v>
      </c>
      <c r="N86" s="621"/>
      <c r="O86" s="618">
        <v>77</v>
      </c>
      <c r="P86" s="618"/>
      <c r="Q86" s="621"/>
      <c r="R86" s="623">
        <f t="shared" si="14"/>
        <v>20221582</v>
      </c>
      <c r="S86" s="618"/>
      <c r="T86" s="621">
        <f t="shared" si="15"/>
        <v>-77</v>
      </c>
      <c r="U86" s="583"/>
      <c r="V86" s="621"/>
      <c r="W86" s="621">
        <v>19826007</v>
      </c>
      <c r="X86" s="622">
        <v>1</v>
      </c>
    </row>
    <row r="87" spans="1:24" s="622" customFormat="1" ht="17.25" customHeight="1">
      <c r="A87" s="615">
        <v>78</v>
      </c>
      <c r="B87" s="616" t="s">
        <v>166</v>
      </c>
      <c r="C87" s="615">
        <v>1</v>
      </c>
      <c r="D87" s="617">
        <v>13928581</v>
      </c>
      <c r="E87" s="646">
        <v>6162989</v>
      </c>
      <c r="F87" s="646">
        <v>1154911</v>
      </c>
      <c r="G87" s="646">
        <v>1188961</v>
      </c>
      <c r="H87" s="618">
        <f t="shared" si="8"/>
        <v>34050</v>
      </c>
      <c r="I87" s="618">
        <f t="shared" si="9"/>
        <v>383210</v>
      </c>
      <c r="J87" s="618">
        <f t="shared" si="10"/>
        <v>0</v>
      </c>
      <c r="K87" s="618">
        <f t="shared" si="11"/>
        <v>417260</v>
      </c>
      <c r="L87" s="619">
        <f t="shared" si="12"/>
        <v>14345841</v>
      </c>
      <c r="M87" s="620">
        <f t="shared" si="13"/>
        <v>1.0299571076192184</v>
      </c>
      <c r="N87" s="621"/>
      <c r="O87" s="618">
        <v>78</v>
      </c>
      <c r="P87" s="618"/>
      <c r="Q87" s="621"/>
      <c r="R87" s="623">
        <f t="shared" si="14"/>
        <v>14345841</v>
      </c>
      <c r="S87" s="618"/>
      <c r="T87" s="621">
        <f t="shared" si="15"/>
        <v>-78</v>
      </c>
      <c r="U87" s="583"/>
      <c r="V87" s="621"/>
      <c r="W87" s="621">
        <v>0</v>
      </c>
      <c r="X87" s="622">
        <v>0</v>
      </c>
    </row>
    <row r="88" spans="1:24" s="622" customFormat="1" ht="17.25" customHeight="1">
      <c r="A88" s="615">
        <v>79</v>
      </c>
      <c r="B88" s="616" t="s">
        <v>167</v>
      </c>
      <c r="C88" s="615">
        <v>1</v>
      </c>
      <c r="D88" s="617">
        <v>58912134.960000001</v>
      </c>
      <c r="E88" s="646">
        <v>59067262</v>
      </c>
      <c r="F88" s="646">
        <v>28136689</v>
      </c>
      <c r="G88" s="646">
        <v>28416439</v>
      </c>
      <c r="H88" s="618">
        <f t="shared" si="8"/>
        <v>279750</v>
      </c>
      <c r="I88" s="618">
        <f t="shared" si="9"/>
        <v>923263</v>
      </c>
      <c r="J88" s="618">
        <f t="shared" si="10"/>
        <v>155127.03999999911</v>
      </c>
      <c r="K88" s="618">
        <f t="shared" si="11"/>
        <v>1203013</v>
      </c>
      <c r="L88" s="619">
        <f t="shared" si="12"/>
        <v>60115147.960000001</v>
      </c>
      <c r="M88" s="620">
        <f t="shared" si="13"/>
        <v>1.0204204617744175</v>
      </c>
      <c r="N88" s="621"/>
      <c r="O88" s="618">
        <v>79</v>
      </c>
      <c r="P88" s="618"/>
      <c r="Q88" s="621"/>
      <c r="R88" s="623">
        <f t="shared" si="14"/>
        <v>60115147.960000001</v>
      </c>
      <c r="S88" s="618"/>
      <c r="T88" s="621">
        <f t="shared" si="15"/>
        <v>-79</v>
      </c>
      <c r="U88" s="583"/>
      <c r="V88" s="621"/>
      <c r="W88" s="621">
        <v>58912134.960000001</v>
      </c>
      <c r="X88" s="622">
        <v>1</v>
      </c>
    </row>
    <row r="89" spans="1:24" s="622" customFormat="1" ht="17.25" customHeight="1">
      <c r="A89" s="615">
        <v>80</v>
      </c>
      <c r="B89" s="616" t="s">
        <v>168</v>
      </c>
      <c r="C89" s="615">
        <v>0</v>
      </c>
      <c r="D89" s="617">
        <v>17354</v>
      </c>
      <c r="E89" s="646">
        <v>18047</v>
      </c>
      <c r="F89" s="646">
        <v>10983</v>
      </c>
      <c r="G89" s="646">
        <v>11042</v>
      </c>
      <c r="H89" s="618">
        <f t="shared" si="8"/>
        <v>59</v>
      </c>
      <c r="I89" s="618">
        <f t="shared" si="9"/>
        <v>191</v>
      </c>
      <c r="J89" s="618">
        <f t="shared" si="10"/>
        <v>693</v>
      </c>
      <c r="K89" s="618">
        <f t="shared" si="11"/>
        <v>693</v>
      </c>
      <c r="L89" s="619">
        <f t="shared" si="12"/>
        <v>18047</v>
      </c>
      <c r="M89" s="620">
        <f t="shared" si="13"/>
        <v>1.039933156620952</v>
      </c>
      <c r="N89" s="621"/>
      <c r="O89" s="618">
        <v>80</v>
      </c>
      <c r="P89" s="618"/>
      <c r="Q89" s="621"/>
      <c r="R89" s="623">
        <f t="shared" si="14"/>
        <v>18047</v>
      </c>
      <c r="S89" s="618"/>
      <c r="T89" s="621">
        <f t="shared" si="15"/>
        <v>-80</v>
      </c>
      <c r="U89" s="583"/>
      <c r="V89" s="621"/>
      <c r="W89" s="621">
        <v>0</v>
      </c>
      <c r="X89" s="622" t="s">
        <v>761</v>
      </c>
    </row>
    <row r="90" spans="1:24" s="622" customFormat="1" ht="17.25" customHeight="1">
      <c r="A90" s="615">
        <v>81</v>
      </c>
      <c r="B90" s="616" t="s">
        <v>169</v>
      </c>
      <c r="C90" s="615">
        <v>0</v>
      </c>
      <c r="D90" s="617">
        <v>0</v>
      </c>
      <c r="E90" s="646">
        <v>0</v>
      </c>
      <c r="F90" s="646">
        <v>0</v>
      </c>
      <c r="G90" s="646">
        <v>0</v>
      </c>
      <c r="H90" s="618">
        <f t="shared" si="8"/>
        <v>0</v>
      </c>
      <c r="I90" s="618">
        <f t="shared" si="9"/>
        <v>0</v>
      </c>
      <c r="J90" s="618">
        <f t="shared" si="10"/>
        <v>0</v>
      </c>
      <c r="K90" s="618">
        <f t="shared" si="11"/>
        <v>0</v>
      </c>
      <c r="L90" s="619">
        <f t="shared" si="12"/>
        <v>0</v>
      </c>
      <c r="M90" s="620">
        <f t="shared" si="13"/>
        <v>0</v>
      </c>
      <c r="N90" s="621"/>
      <c r="O90" s="618">
        <v>81</v>
      </c>
      <c r="P90" s="618"/>
      <c r="Q90" s="621"/>
      <c r="R90" s="623">
        <f t="shared" si="14"/>
        <v>0</v>
      </c>
      <c r="S90" s="618"/>
      <c r="T90" s="621">
        <f t="shared" si="15"/>
        <v>-81</v>
      </c>
      <c r="U90" s="583"/>
      <c r="V90" s="621"/>
      <c r="W90" s="621">
        <v>0</v>
      </c>
      <c r="X90" s="622" t="s">
        <v>761</v>
      </c>
    </row>
    <row r="91" spans="1:24" s="622" customFormat="1" ht="17.25" customHeight="1">
      <c r="A91" s="615">
        <v>82</v>
      </c>
      <c r="B91" s="616" t="s">
        <v>170</v>
      </c>
      <c r="C91" s="615">
        <v>1</v>
      </c>
      <c r="D91" s="617">
        <v>52056222.792998955</v>
      </c>
      <c r="E91" s="646">
        <v>36548661</v>
      </c>
      <c r="F91" s="646">
        <v>7351890</v>
      </c>
      <c r="G91" s="646">
        <v>7544790</v>
      </c>
      <c r="H91" s="618">
        <f t="shared" si="8"/>
        <v>192900</v>
      </c>
      <c r="I91" s="618">
        <f t="shared" si="9"/>
        <v>1341130</v>
      </c>
      <c r="J91" s="618">
        <f t="shared" si="10"/>
        <v>0</v>
      </c>
      <c r="K91" s="618">
        <f t="shared" si="11"/>
        <v>1534030</v>
      </c>
      <c r="L91" s="619">
        <f t="shared" si="12"/>
        <v>53590252.792998955</v>
      </c>
      <c r="M91" s="620">
        <f t="shared" si="13"/>
        <v>1.0294687151255684</v>
      </c>
      <c r="N91" s="621"/>
      <c r="O91" s="618">
        <v>82</v>
      </c>
      <c r="P91" s="618"/>
      <c r="Q91" s="621"/>
      <c r="R91" s="623">
        <f t="shared" si="14"/>
        <v>53590252.792998955</v>
      </c>
      <c r="S91" s="618"/>
      <c r="T91" s="621">
        <f t="shared" si="15"/>
        <v>-82</v>
      </c>
      <c r="U91" s="583"/>
      <c r="V91" s="621"/>
      <c r="W91" s="621">
        <v>52056222.792998955</v>
      </c>
      <c r="X91" s="622">
        <v>1</v>
      </c>
    </row>
    <row r="92" spans="1:24" s="622" customFormat="1" ht="17.25" customHeight="1">
      <c r="A92" s="615">
        <v>83</v>
      </c>
      <c r="B92" s="616" t="s">
        <v>171</v>
      </c>
      <c r="C92" s="615">
        <v>1</v>
      </c>
      <c r="D92" s="617">
        <v>33740765.93</v>
      </c>
      <c r="E92" s="646">
        <v>29809165</v>
      </c>
      <c r="F92" s="646">
        <v>13370869</v>
      </c>
      <c r="G92" s="646">
        <v>13514719</v>
      </c>
      <c r="H92" s="618">
        <f t="shared" si="8"/>
        <v>143850</v>
      </c>
      <c r="I92" s="618">
        <f t="shared" si="9"/>
        <v>611097</v>
      </c>
      <c r="J92" s="618">
        <f t="shared" si="10"/>
        <v>0</v>
      </c>
      <c r="K92" s="618">
        <f t="shared" si="11"/>
        <v>754947</v>
      </c>
      <c r="L92" s="619">
        <f t="shared" si="12"/>
        <v>34495712.93</v>
      </c>
      <c r="M92" s="620">
        <f t="shared" si="13"/>
        <v>1.0223749218250187</v>
      </c>
      <c r="N92" s="621"/>
      <c r="O92" s="618">
        <v>83</v>
      </c>
      <c r="P92" s="618"/>
      <c r="Q92" s="621"/>
      <c r="R92" s="623">
        <f t="shared" si="14"/>
        <v>34495712.93</v>
      </c>
      <c r="S92" s="618"/>
      <c r="T92" s="621">
        <f t="shared" si="15"/>
        <v>-83</v>
      </c>
      <c r="U92" s="583"/>
      <c r="V92" s="621"/>
      <c r="W92" s="621">
        <v>33740765.93</v>
      </c>
      <c r="X92" s="622">
        <v>1</v>
      </c>
    </row>
    <row r="93" spans="1:24" s="622" customFormat="1" ht="17.25" customHeight="1">
      <c r="A93" s="615">
        <v>84</v>
      </c>
      <c r="B93" s="616" t="s">
        <v>172</v>
      </c>
      <c r="C93" s="615">
        <v>0</v>
      </c>
      <c r="D93" s="617">
        <v>448617</v>
      </c>
      <c r="E93" s="646">
        <v>433417</v>
      </c>
      <c r="F93" s="646">
        <v>221080</v>
      </c>
      <c r="G93" s="646">
        <v>221080</v>
      </c>
      <c r="H93" s="618">
        <f t="shared" si="8"/>
        <v>0</v>
      </c>
      <c r="I93" s="618">
        <f t="shared" si="9"/>
        <v>6826</v>
      </c>
      <c r="J93" s="618">
        <f t="shared" si="10"/>
        <v>0</v>
      </c>
      <c r="K93" s="618">
        <f t="shared" si="11"/>
        <v>6826</v>
      </c>
      <c r="L93" s="619">
        <f t="shared" si="12"/>
        <v>455443</v>
      </c>
      <c r="M93" s="620">
        <f t="shared" si="13"/>
        <v>1.0152156516583188</v>
      </c>
      <c r="N93" s="621"/>
      <c r="O93" s="618">
        <v>84</v>
      </c>
      <c r="P93" s="618"/>
      <c r="Q93" s="621"/>
      <c r="R93" s="623">
        <f t="shared" si="14"/>
        <v>455443</v>
      </c>
      <c r="S93" s="618"/>
      <c r="T93" s="621">
        <f t="shared" si="15"/>
        <v>-84</v>
      </c>
      <c r="U93" s="583"/>
      <c r="V93" s="621"/>
      <c r="W93" s="621">
        <v>95405.102226027404</v>
      </c>
      <c r="X93" s="622" t="s">
        <v>761</v>
      </c>
    </row>
    <row r="94" spans="1:24" s="622" customFormat="1" ht="17.25" customHeight="1">
      <c r="A94" s="615">
        <v>85</v>
      </c>
      <c r="B94" s="616" t="s">
        <v>173</v>
      </c>
      <c r="C94" s="615">
        <v>1</v>
      </c>
      <c r="D94" s="617">
        <v>5674916.4000000004</v>
      </c>
      <c r="E94" s="646">
        <v>3093387</v>
      </c>
      <c r="F94" s="646">
        <v>556679</v>
      </c>
      <c r="G94" s="646">
        <v>571454</v>
      </c>
      <c r="H94" s="618">
        <f t="shared" si="8"/>
        <v>14775</v>
      </c>
      <c r="I94" s="618">
        <f t="shared" si="9"/>
        <v>153547</v>
      </c>
      <c r="J94" s="618">
        <f t="shared" si="10"/>
        <v>0</v>
      </c>
      <c r="K94" s="618">
        <f t="shared" si="11"/>
        <v>168322</v>
      </c>
      <c r="L94" s="619">
        <f t="shared" si="12"/>
        <v>5843238.4000000004</v>
      </c>
      <c r="M94" s="620">
        <f t="shared" si="13"/>
        <v>1.0296607012572025</v>
      </c>
      <c r="N94" s="621"/>
      <c r="O94" s="618">
        <v>85</v>
      </c>
      <c r="P94" s="618"/>
      <c r="Q94" s="621"/>
      <c r="R94" s="623">
        <f t="shared" si="14"/>
        <v>5843238.4000000004</v>
      </c>
      <c r="S94" s="618"/>
      <c r="T94" s="621">
        <f t="shared" si="15"/>
        <v>-85</v>
      </c>
      <c r="U94" s="583"/>
      <c r="V94" s="621"/>
      <c r="W94" s="621">
        <v>130427.07999999999</v>
      </c>
      <c r="X94" s="622">
        <v>0</v>
      </c>
    </row>
    <row r="95" spans="1:24" s="622" customFormat="1" ht="17.25" customHeight="1">
      <c r="A95" s="615">
        <v>86</v>
      </c>
      <c r="B95" s="616" t="s">
        <v>174</v>
      </c>
      <c r="C95" s="615">
        <v>1</v>
      </c>
      <c r="D95" s="617">
        <v>27767804.899999999</v>
      </c>
      <c r="E95" s="646">
        <v>25777843</v>
      </c>
      <c r="F95" s="646">
        <v>9063542</v>
      </c>
      <c r="G95" s="646">
        <v>9178517</v>
      </c>
      <c r="H95" s="618">
        <f t="shared" si="8"/>
        <v>114975</v>
      </c>
      <c r="I95" s="618">
        <f t="shared" si="9"/>
        <v>561128</v>
      </c>
      <c r="J95" s="618">
        <f t="shared" si="10"/>
        <v>0</v>
      </c>
      <c r="K95" s="618">
        <f t="shared" si="11"/>
        <v>676103</v>
      </c>
      <c r="L95" s="619">
        <f t="shared" si="12"/>
        <v>28443907.899999999</v>
      </c>
      <c r="M95" s="620">
        <f t="shared" si="13"/>
        <v>1.0243484496680542</v>
      </c>
      <c r="N95" s="621"/>
      <c r="O95" s="618">
        <v>86</v>
      </c>
      <c r="P95" s="618"/>
      <c r="Q95" s="621"/>
      <c r="R95" s="623">
        <f t="shared" si="14"/>
        <v>28443907.899999999</v>
      </c>
      <c r="S95" s="618"/>
      <c r="T95" s="621">
        <f t="shared" si="15"/>
        <v>-86</v>
      </c>
      <c r="U95" s="583"/>
      <c r="V95" s="621"/>
      <c r="W95" s="621">
        <v>2930078.2636562097</v>
      </c>
      <c r="X95" s="622">
        <v>0</v>
      </c>
    </row>
    <row r="96" spans="1:24" s="622" customFormat="1" ht="17.25" customHeight="1">
      <c r="A96" s="615">
        <v>87</v>
      </c>
      <c r="B96" s="616" t="s">
        <v>175</v>
      </c>
      <c r="C96" s="615">
        <v>1</v>
      </c>
      <c r="D96" s="617">
        <v>46730653.222307175</v>
      </c>
      <c r="E96" s="646">
        <v>37800183</v>
      </c>
      <c r="F96" s="646">
        <v>15669936</v>
      </c>
      <c r="G96" s="646">
        <v>15846561</v>
      </c>
      <c r="H96" s="618">
        <f t="shared" si="8"/>
        <v>176625</v>
      </c>
      <c r="I96" s="618">
        <f t="shared" si="9"/>
        <v>931822</v>
      </c>
      <c r="J96" s="618">
        <f t="shared" si="10"/>
        <v>0</v>
      </c>
      <c r="K96" s="618">
        <f t="shared" si="11"/>
        <v>1108447</v>
      </c>
      <c r="L96" s="619">
        <f t="shared" si="12"/>
        <v>47839100.222307175</v>
      </c>
      <c r="M96" s="620">
        <f t="shared" si="13"/>
        <v>1.0237199123822835</v>
      </c>
      <c r="N96" s="621"/>
      <c r="O96" s="618">
        <v>87</v>
      </c>
      <c r="P96" s="618"/>
      <c r="Q96" s="621"/>
      <c r="R96" s="623">
        <f t="shared" si="14"/>
        <v>47839100.222307175</v>
      </c>
      <c r="S96" s="618"/>
      <c r="T96" s="621">
        <f t="shared" si="15"/>
        <v>-87</v>
      </c>
      <c r="U96" s="583"/>
      <c r="V96" s="621"/>
      <c r="W96" s="621">
        <v>46730653.222307175</v>
      </c>
      <c r="X96" s="622">
        <v>1</v>
      </c>
    </row>
    <row r="97" spans="1:24" s="622" customFormat="1" ht="17.25" customHeight="1">
      <c r="A97" s="615">
        <v>88</v>
      </c>
      <c r="B97" s="616" t="s">
        <v>176</v>
      </c>
      <c r="C97" s="615">
        <v>1</v>
      </c>
      <c r="D97" s="617">
        <v>59653890.619999997</v>
      </c>
      <c r="E97" s="646">
        <v>49866018</v>
      </c>
      <c r="F97" s="646">
        <v>11511787</v>
      </c>
      <c r="G97" s="646">
        <v>11758237</v>
      </c>
      <c r="H97" s="618">
        <f t="shared" si="8"/>
        <v>246450</v>
      </c>
      <c r="I97" s="618">
        <f t="shared" si="9"/>
        <v>1444263</v>
      </c>
      <c r="J97" s="618">
        <f t="shared" si="10"/>
        <v>0</v>
      </c>
      <c r="K97" s="618">
        <f t="shared" si="11"/>
        <v>1690713</v>
      </c>
      <c r="L97" s="619">
        <f t="shared" si="12"/>
        <v>61344603.619999997</v>
      </c>
      <c r="M97" s="620">
        <f t="shared" si="13"/>
        <v>1.02834204076931</v>
      </c>
      <c r="N97" s="621"/>
      <c r="O97" s="618">
        <v>88</v>
      </c>
      <c r="P97" s="618"/>
      <c r="Q97" s="621"/>
      <c r="R97" s="623">
        <f t="shared" si="14"/>
        <v>61344603.619999997</v>
      </c>
      <c r="S97" s="618"/>
      <c r="T97" s="621">
        <f t="shared" si="15"/>
        <v>-88</v>
      </c>
      <c r="U97" s="583"/>
      <c r="V97" s="621"/>
      <c r="W97" s="621">
        <v>59653890.619999997</v>
      </c>
      <c r="X97" s="622">
        <v>1</v>
      </c>
    </row>
    <row r="98" spans="1:24" s="622" customFormat="1" ht="17.25" customHeight="1">
      <c r="A98" s="615">
        <v>89</v>
      </c>
      <c r="B98" s="616" t="s">
        <v>177</v>
      </c>
      <c r="C98" s="615">
        <v>1</v>
      </c>
      <c r="D98" s="617">
        <v>15970837.944597928</v>
      </c>
      <c r="E98" s="646">
        <v>6660372</v>
      </c>
      <c r="F98" s="646">
        <v>1269737</v>
      </c>
      <c r="G98" s="646">
        <v>1298537</v>
      </c>
      <c r="H98" s="618">
        <f t="shared" si="8"/>
        <v>28800</v>
      </c>
      <c r="I98" s="618">
        <f t="shared" si="9"/>
        <v>441033</v>
      </c>
      <c r="J98" s="618">
        <f t="shared" si="10"/>
        <v>0</v>
      </c>
      <c r="K98" s="618">
        <f t="shared" si="11"/>
        <v>469833</v>
      </c>
      <c r="L98" s="619">
        <f t="shared" si="12"/>
        <v>16440670.944597928</v>
      </c>
      <c r="M98" s="620">
        <f t="shared" si="13"/>
        <v>1.0294181809138523</v>
      </c>
      <c r="N98" s="621"/>
      <c r="O98" s="618">
        <v>89</v>
      </c>
      <c r="P98" s="618"/>
      <c r="Q98" s="621"/>
      <c r="R98" s="623">
        <f t="shared" si="14"/>
        <v>16440670.944597928</v>
      </c>
      <c r="S98" s="618"/>
      <c r="T98" s="621">
        <f t="shared" si="15"/>
        <v>-89</v>
      </c>
      <c r="U98" s="583"/>
      <c r="V98" s="621"/>
      <c r="W98" s="621">
        <v>15970837.944597928</v>
      </c>
      <c r="X98" s="622">
        <v>1</v>
      </c>
    </row>
    <row r="99" spans="1:24" s="622" customFormat="1" ht="17.25" customHeight="1">
      <c r="A99" s="615">
        <v>90</v>
      </c>
      <c r="B99" s="616" t="s">
        <v>178</v>
      </c>
      <c r="C99" s="615">
        <v>0</v>
      </c>
      <c r="D99" s="617">
        <v>0</v>
      </c>
      <c r="E99" s="646">
        <v>0</v>
      </c>
      <c r="F99" s="646">
        <v>0</v>
      </c>
      <c r="G99" s="646">
        <v>0</v>
      </c>
      <c r="H99" s="618">
        <f t="shared" si="8"/>
        <v>0</v>
      </c>
      <c r="I99" s="618">
        <f t="shared" si="9"/>
        <v>0</v>
      </c>
      <c r="J99" s="618">
        <f t="shared" si="10"/>
        <v>0</v>
      </c>
      <c r="K99" s="618">
        <f t="shared" si="11"/>
        <v>0</v>
      </c>
      <c r="L99" s="619">
        <f t="shared" si="12"/>
        <v>0</v>
      </c>
      <c r="M99" s="620">
        <f t="shared" si="13"/>
        <v>0</v>
      </c>
      <c r="N99" s="621"/>
      <c r="O99" s="618">
        <v>90</v>
      </c>
      <c r="P99" s="618"/>
      <c r="Q99" s="621"/>
      <c r="R99" s="623">
        <f t="shared" si="14"/>
        <v>0</v>
      </c>
      <c r="S99" s="618"/>
      <c r="T99" s="621">
        <f t="shared" si="15"/>
        <v>-90</v>
      </c>
      <c r="U99" s="583"/>
      <c r="V99" s="621"/>
      <c r="W99" s="621">
        <v>0</v>
      </c>
      <c r="X99" s="622" t="s">
        <v>761</v>
      </c>
    </row>
    <row r="100" spans="1:24" s="622" customFormat="1" ht="17.25" customHeight="1">
      <c r="A100" s="615">
        <v>91</v>
      </c>
      <c r="B100" s="616" t="s">
        <v>179</v>
      </c>
      <c r="C100" s="615">
        <v>1</v>
      </c>
      <c r="D100" s="617">
        <v>5766562.6593739688</v>
      </c>
      <c r="E100" s="646">
        <v>2661171</v>
      </c>
      <c r="F100" s="646">
        <v>603466</v>
      </c>
      <c r="G100" s="646">
        <v>615841</v>
      </c>
      <c r="H100" s="618">
        <f t="shared" si="8"/>
        <v>12375</v>
      </c>
      <c r="I100" s="618">
        <f t="shared" si="9"/>
        <v>154893</v>
      </c>
      <c r="J100" s="618">
        <f t="shared" si="10"/>
        <v>0</v>
      </c>
      <c r="K100" s="618">
        <f t="shared" si="11"/>
        <v>167268</v>
      </c>
      <c r="L100" s="619">
        <f t="shared" si="12"/>
        <v>5933830.6593739688</v>
      </c>
      <c r="M100" s="620">
        <f t="shared" si="13"/>
        <v>1.0290065347210082</v>
      </c>
      <c r="N100" s="621"/>
      <c r="O100" s="618">
        <v>91</v>
      </c>
      <c r="P100" s="618"/>
      <c r="Q100" s="621"/>
      <c r="R100" s="623">
        <f t="shared" si="14"/>
        <v>5933830.6593739688</v>
      </c>
      <c r="S100" s="618"/>
      <c r="T100" s="621">
        <f t="shared" si="15"/>
        <v>-91</v>
      </c>
      <c r="U100" s="583"/>
      <c r="V100" s="621"/>
      <c r="W100" s="621">
        <v>5766562.6593739688</v>
      </c>
      <c r="X100" s="622">
        <v>1</v>
      </c>
    </row>
    <row r="101" spans="1:24" s="622" customFormat="1" ht="17.25" customHeight="1">
      <c r="A101" s="615">
        <v>92</v>
      </c>
      <c r="B101" s="616" t="s">
        <v>180</v>
      </c>
      <c r="C101" s="615">
        <v>0</v>
      </c>
      <c r="D101" s="617">
        <v>0</v>
      </c>
      <c r="E101" s="646">
        <v>0</v>
      </c>
      <c r="F101" s="646">
        <v>0</v>
      </c>
      <c r="G101" s="646">
        <v>0</v>
      </c>
      <c r="H101" s="618">
        <f t="shared" si="8"/>
        <v>0</v>
      </c>
      <c r="I101" s="618">
        <f t="shared" si="9"/>
        <v>0</v>
      </c>
      <c r="J101" s="618">
        <f t="shared" si="10"/>
        <v>0</v>
      </c>
      <c r="K101" s="618">
        <f t="shared" si="11"/>
        <v>0</v>
      </c>
      <c r="L101" s="619">
        <f t="shared" si="12"/>
        <v>0</v>
      </c>
      <c r="M101" s="620">
        <f t="shared" si="13"/>
        <v>0</v>
      </c>
      <c r="N101" s="621"/>
      <c r="O101" s="618">
        <v>92</v>
      </c>
      <c r="P101" s="618"/>
      <c r="Q101" s="621"/>
      <c r="R101" s="623">
        <f t="shared" si="14"/>
        <v>0</v>
      </c>
      <c r="S101" s="618"/>
      <c r="T101" s="621">
        <f t="shared" si="15"/>
        <v>-92</v>
      </c>
      <c r="U101" s="583"/>
      <c r="V101" s="621"/>
      <c r="W101" s="621">
        <v>0</v>
      </c>
      <c r="X101" s="622" t="s">
        <v>761</v>
      </c>
    </row>
    <row r="102" spans="1:24" s="622" customFormat="1" ht="17.25" customHeight="1">
      <c r="A102" s="615">
        <v>93</v>
      </c>
      <c r="B102" s="616" t="s">
        <v>181</v>
      </c>
      <c r="C102" s="615">
        <v>1</v>
      </c>
      <c r="D102" s="617">
        <v>173457122.11352935</v>
      </c>
      <c r="E102" s="646">
        <v>175285889</v>
      </c>
      <c r="F102" s="646">
        <v>126865323</v>
      </c>
      <c r="G102" s="646">
        <v>127440573</v>
      </c>
      <c r="H102" s="618">
        <f t="shared" si="8"/>
        <v>575250</v>
      </c>
      <c r="I102" s="618">
        <f t="shared" si="9"/>
        <v>1397754</v>
      </c>
      <c r="J102" s="618">
        <f t="shared" si="10"/>
        <v>1828766.8864706457</v>
      </c>
      <c r="K102" s="618">
        <f t="shared" si="11"/>
        <v>1973004</v>
      </c>
      <c r="L102" s="619">
        <f t="shared" si="12"/>
        <v>175430126.11352935</v>
      </c>
      <c r="M102" s="620">
        <f t="shared" si="13"/>
        <v>1.0113745920372681</v>
      </c>
      <c r="N102" s="621"/>
      <c r="O102" s="618">
        <v>93</v>
      </c>
      <c r="P102" s="618"/>
      <c r="Q102" s="621"/>
      <c r="R102" s="623">
        <f t="shared" si="14"/>
        <v>175430126.11352935</v>
      </c>
      <c r="S102" s="618"/>
      <c r="T102" s="621">
        <f t="shared" si="15"/>
        <v>-93</v>
      </c>
      <c r="U102" s="583"/>
      <c r="V102" s="621"/>
      <c r="W102" s="621">
        <v>173457122.11352935</v>
      </c>
      <c r="X102" s="622">
        <v>1</v>
      </c>
    </row>
    <row r="103" spans="1:24" s="622" customFormat="1" ht="17.25" customHeight="1">
      <c r="A103" s="615">
        <v>94</v>
      </c>
      <c r="B103" s="616" t="s">
        <v>182</v>
      </c>
      <c r="C103" s="615">
        <v>1</v>
      </c>
      <c r="D103" s="617">
        <v>26612788.332066346</v>
      </c>
      <c r="E103" s="646">
        <v>26508294</v>
      </c>
      <c r="F103" s="646">
        <v>10036083</v>
      </c>
      <c r="G103" s="646">
        <v>10152933</v>
      </c>
      <c r="H103" s="618">
        <f t="shared" si="8"/>
        <v>116850</v>
      </c>
      <c r="I103" s="618">
        <f t="shared" si="9"/>
        <v>497301</v>
      </c>
      <c r="J103" s="618">
        <f t="shared" si="10"/>
        <v>0</v>
      </c>
      <c r="K103" s="618">
        <f t="shared" si="11"/>
        <v>614151</v>
      </c>
      <c r="L103" s="619">
        <f t="shared" si="12"/>
        <v>27226939.332066346</v>
      </c>
      <c r="M103" s="620">
        <f t="shared" si="13"/>
        <v>1.0230772887206259</v>
      </c>
      <c r="N103" s="621"/>
      <c r="O103" s="618">
        <v>94</v>
      </c>
      <c r="P103" s="618"/>
      <c r="Q103" s="621"/>
      <c r="R103" s="623">
        <f t="shared" si="14"/>
        <v>27226939.332066346</v>
      </c>
      <c r="S103" s="618"/>
      <c r="T103" s="621">
        <f t="shared" si="15"/>
        <v>-94</v>
      </c>
      <c r="U103" s="583"/>
      <c r="V103" s="621"/>
      <c r="W103" s="621">
        <v>26612788.332066346</v>
      </c>
      <c r="X103" s="622">
        <v>1</v>
      </c>
    </row>
    <row r="104" spans="1:24" s="622" customFormat="1" ht="17.25" customHeight="1">
      <c r="A104" s="615">
        <v>95</v>
      </c>
      <c r="B104" s="616" t="s">
        <v>183</v>
      </c>
      <c r="C104" s="615">
        <v>1</v>
      </c>
      <c r="D104" s="617">
        <v>275705360.91398716</v>
      </c>
      <c r="E104" s="646">
        <v>297572150</v>
      </c>
      <c r="F104" s="646">
        <v>230788276</v>
      </c>
      <c r="G104" s="646">
        <v>250564429</v>
      </c>
      <c r="H104" s="618">
        <f t="shared" si="8"/>
        <v>19776153</v>
      </c>
      <c r="I104" s="618">
        <f t="shared" si="9"/>
        <v>1347513</v>
      </c>
      <c r="J104" s="618">
        <f t="shared" si="10"/>
        <v>21866789.08601284</v>
      </c>
      <c r="K104" s="618">
        <f t="shared" si="11"/>
        <v>21866789.08601284</v>
      </c>
      <c r="L104" s="619">
        <f t="shared" si="12"/>
        <v>297572150</v>
      </c>
      <c r="M104" s="620">
        <f t="shared" si="13"/>
        <v>1.079312165035611</v>
      </c>
      <c r="N104" s="621"/>
      <c r="O104" s="618">
        <v>95</v>
      </c>
      <c r="P104" s="618"/>
      <c r="Q104" s="621"/>
      <c r="R104" s="623">
        <f t="shared" si="14"/>
        <v>297572150</v>
      </c>
      <c r="S104" s="618"/>
      <c r="T104" s="621">
        <f t="shared" si="15"/>
        <v>-95</v>
      </c>
      <c r="U104" s="583"/>
      <c r="V104" s="621"/>
      <c r="W104" s="621">
        <v>275705360.91398716</v>
      </c>
      <c r="X104" s="622">
        <v>1</v>
      </c>
    </row>
    <row r="105" spans="1:24" s="622" customFormat="1" ht="17.25" customHeight="1">
      <c r="A105" s="615">
        <v>96</v>
      </c>
      <c r="B105" s="616" t="s">
        <v>184</v>
      </c>
      <c r="C105" s="615">
        <v>1</v>
      </c>
      <c r="D105" s="617">
        <v>76762783.026947618</v>
      </c>
      <c r="E105" s="646">
        <v>46015818</v>
      </c>
      <c r="F105" s="646">
        <v>10042889</v>
      </c>
      <c r="G105" s="646">
        <v>10246964</v>
      </c>
      <c r="H105" s="618">
        <f t="shared" si="8"/>
        <v>204075</v>
      </c>
      <c r="I105" s="618">
        <f t="shared" si="9"/>
        <v>2001597</v>
      </c>
      <c r="J105" s="618">
        <f t="shared" si="10"/>
        <v>0</v>
      </c>
      <c r="K105" s="618">
        <f t="shared" si="11"/>
        <v>2205672</v>
      </c>
      <c r="L105" s="619">
        <f t="shared" si="12"/>
        <v>78968455.026947618</v>
      </c>
      <c r="M105" s="620">
        <f t="shared" si="13"/>
        <v>1.0287336116933865</v>
      </c>
      <c r="N105" s="621"/>
      <c r="O105" s="618">
        <v>96</v>
      </c>
      <c r="P105" s="618"/>
      <c r="Q105" s="621"/>
      <c r="R105" s="623">
        <f t="shared" si="14"/>
        <v>78968455.026947618</v>
      </c>
      <c r="S105" s="618"/>
      <c r="T105" s="621">
        <f t="shared" si="15"/>
        <v>-96</v>
      </c>
      <c r="U105" s="583"/>
      <c r="V105" s="621"/>
      <c r="W105" s="621">
        <v>76762783.026947618</v>
      </c>
      <c r="X105" s="622">
        <v>1</v>
      </c>
    </row>
    <row r="106" spans="1:24" s="622" customFormat="1" ht="17.25" customHeight="1">
      <c r="A106" s="615">
        <v>97</v>
      </c>
      <c r="B106" s="616" t="s">
        <v>185</v>
      </c>
      <c r="C106" s="615">
        <v>1</v>
      </c>
      <c r="D106" s="617">
        <v>111423877.93023711</v>
      </c>
      <c r="E106" s="646">
        <v>118652852</v>
      </c>
      <c r="F106" s="646">
        <v>86211388</v>
      </c>
      <c r="G106" s="646">
        <v>92793651</v>
      </c>
      <c r="H106" s="618">
        <f t="shared" si="8"/>
        <v>6582263</v>
      </c>
      <c r="I106" s="618">
        <f t="shared" si="9"/>
        <v>756375</v>
      </c>
      <c r="J106" s="618">
        <f t="shared" si="10"/>
        <v>7228974.0697628856</v>
      </c>
      <c r="K106" s="618">
        <f t="shared" si="11"/>
        <v>7338638</v>
      </c>
      <c r="L106" s="619">
        <f t="shared" si="12"/>
        <v>118762515.93023711</v>
      </c>
      <c r="M106" s="620">
        <f t="shared" si="13"/>
        <v>1.0658623459918954</v>
      </c>
      <c r="N106" s="621"/>
      <c r="O106" s="618">
        <v>97</v>
      </c>
      <c r="P106" s="618"/>
      <c r="Q106" s="621"/>
      <c r="R106" s="623">
        <f t="shared" si="14"/>
        <v>118762515.93023711</v>
      </c>
      <c r="S106" s="618"/>
      <c r="T106" s="621">
        <f t="shared" si="15"/>
        <v>-97</v>
      </c>
      <c r="U106" s="583"/>
      <c r="V106" s="621"/>
      <c r="W106" s="621">
        <v>111423877.93023711</v>
      </c>
      <c r="X106" s="622">
        <v>1</v>
      </c>
    </row>
    <row r="107" spans="1:24" s="622" customFormat="1" ht="17.25" customHeight="1">
      <c r="A107" s="615">
        <v>98</v>
      </c>
      <c r="B107" s="616" t="s">
        <v>186</v>
      </c>
      <c r="C107" s="615">
        <v>1</v>
      </c>
      <c r="D107" s="617">
        <v>1622794.5661187563</v>
      </c>
      <c r="E107" s="646">
        <v>1078692</v>
      </c>
      <c r="F107" s="646">
        <v>572487</v>
      </c>
      <c r="G107" s="646">
        <v>575862</v>
      </c>
      <c r="H107" s="618">
        <f t="shared" si="8"/>
        <v>3375</v>
      </c>
      <c r="I107" s="618">
        <f t="shared" si="9"/>
        <v>31509</v>
      </c>
      <c r="J107" s="618">
        <f t="shared" si="10"/>
        <v>0</v>
      </c>
      <c r="K107" s="618">
        <f t="shared" si="11"/>
        <v>34884</v>
      </c>
      <c r="L107" s="619">
        <f t="shared" si="12"/>
        <v>1657678.5661187563</v>
      </c>
      <c r="M107" s="620">
        <f t="shared" si="13"/>
        <v>1.021496251422281</v>
      </c>
      <c r="N107" s="621"/>
      <c r="O107" s="618">
        <v>98</v>
      </c>
      <c r="P107" s="618"/>
      <c r="Q107" s="621"/>
      <c r="R107" s="623">
        <f t="shared" si="14"/>
        <v>1657678.5661187563</v>
      </c>
      <c r="S107" s="618"/>
      <c r="T107" s="621">
        <f t="shared" si="15"/>
        <v>-98</v>
      </c>
      <c r="U107" s="583"/>
      <c r="V107" s="621"/>
      <c r="W107" s="621">
        <v>1622794.5661187563</v>
      </c>
      <c r="X107" s="622">
        <v>1</v>
      </c>
    </row>
    <row r="108" spans="1:24" s="622" customFormat="1" ht="17.25" customHeight="1">
      <c r="A108" s="615">
        <v>99</v>
      </c>
      <c r="B108" s="616" t="s">
        <v>187</v>
      </c>
      <c r="C108" s="615">
        <v>1</v>
      </c>
      <c r="D108" s="617">
        <v>54732995.004789785</v>
      </c>
      <c r="E108" s="646">
        <v>41262769</v>
      </c>
      <c r="F108" s="646">
        <v>10082632</v>
      </c>
      <c r="G108" s="646">
        <v>10271482</v>
      </c>
      <c r="H108" s="618">
        <f t="shared" si="8"/>
        <v>188850</v>
      </c>
      <c r="I108" s="618">
        <f t="shared" si="9"/>
        <v>1339511</v>
      </c>
      <c r="J108" s="618">
        <f t="shared" si="10"/>
        <v>0</v>
      </c>
      <c r="K108" s="618">
        <f t="shared" si="11"/>
        <v>1528361</v>
      </c>
      <c r="L108" s="619">
        <f t="shared" si="12"/>
        <v>56261356.004789785</v>
      </c>
      <c r="M108" s="620">
        <f t="shared" si="13"/>
        <v>1.0279239424019506</v>
      </c>
      <c r="N108" s="621"/>
      <c r="O108" s="618">
        <v>99</v>
      </c>
      <c r="P108" s="618"/>
      <c r="Q108" s="621"/>
      <c r="R108" s="623">
        <f t="shared" si="14"/>
        <v>56261356.004789785</v>
      </c>
      <c r="S108" s="618"/>
      <c r="T108" s="621">
        <f t="shared" si="15"/>
        <v>-99</v>
      </c>
      <c r="U108" s="583"/>
      <c r="V108" s="621"/>
      <c r="W108" s="621">
        <v>54732995.004789785</v>
      </c>
      <c r="X108" s="622">
        <v>1</v>
      </c>
    </row>
    <row r="109" spans="1:24" s="622" customFormat="1" ht="17.25" customHeight="1">
      <c r="A109" s="615">
        <v>100</v>
      </c>
      <c r="B109" s="616" t="s">
        <v>188</v>
      </c>
      <c r="C109" s="615">
        <v>1</v>
      </c>
      <c r="D109" s="617">
        <v>226112669.15431672</v>
      </c>
      <c r="E109" s="646">
        <v>178275784</v>
      </c>
      <c r="F109" s="646">
        <v>92499182</v>
      </c>
      <c r="G109" s="646">
        <v>93170282</v>
      </c>
      <c r="H109" s="618">
        <f t="shared" si="8"/>
        <v>671100</v>
      </c>
      <c r="I109" s="618">
        <f t="shared" si="9"/>
        <v>4008405</v>
      </c>
      <c r="J109" s="618">
        <f t="shared" si="10"/>
        <v>0</v>
      </c>
      <c r="K109" s="618">
        <f t="shared" si="11"/>
        <v>4679505</v>
      </c>
      <c r="L109" s="619">
        <f t="shared" si="12"/>
        <v>230792174.15431672</v>
      </c>
      <c r="M109" s="620">
        <f t="shared" si="13"/>
        <v>1.0206954569043025</v>
      </c>
      <c r="N109" s="621"/>
      <c r="O109" s="618">
        <v>100</v>
      </c>
      <c r="P109" s="618"/>
      <c r="Q109" s="621"/>
      <c r="R109" s="623">
        <f t="shared" si="14"/>
        <v>230792174.15431672</v>
      </c>
      <c r="S109" s="618"/>
      <c r="T109" s="621">
        <f t="shared" si="15"/>
        <v>-100</v>
      </c>
      <c r="U109" s="583"/>
      <c r="V109" s="621"/>
      <c r="W109" s="621">
        <v>226112669.15431672</v>
      </c>
      <c r="X109" s="622">
        <v>1</v>
      </c>
    </row>
    <row r="110" spans="1:24" s="622" customFormat="1" ht="17.25" customHeight="1">
      <c r="A110" s="615">
        <v>101</v>
      </c>
      <c r="B110" s="616" t="s">
        <v>189</v>
      </c>
      <c r="C110" s="615">
        <v>1</v>
      </c>
      <c r="D110" s="617">
        <v>94267558.145777836</v>
      </c>
      <c r="E110" s="646">
        <v>85318195</v>
      </c>
      <c r="F110" s="646">
        <v>30460643</v>
      </c>
      <c r="G110" s="646">
        <v>30815693</v>
      </c>
      <c r="H110" s="618">
        <f t="shared" si="8"/>
        <v>355050</v>
      </c>
      <c r="I110" s="618">
        <f t="shared" si="9"/>
        <v>1914207</v>
      </c>
      <c r="J110" s="618">
        <f t="shared" si="10"/>
        <v>0</v>
      </c>
      <c r="K110" s="618">
        <f t="shared" si="11"/>
        <v>2269257</v>
      </c>
      <c r="L110" s="619">
        <f t="shared" si="12"/>
        <v>96536815.145777836</v>
      </c>
      <c r="M110" s="620">
        <f t="shared" si="13"/>
        <v>1.024072512799056</v>
      </c>
      <c r="N110" s="621"/>
      <c r="O110" s="618">
        <v>101</v>
      </c>
      <c r="P110" s="618"/>
      <c r="Q110" s="621"/>
      <c r="R110" s="623">
        <f t="shared" si="14"/>
        <v>96536815.145777836</v>
      </c>
      <c r="S110" s="618"/>
      <c r="T110" s="621">
        <f t="shared" si="15"/>
        <v>-101</v>
      </c>
      <c r="U110" s="583"/>
      <c r="V110" s="621"/>
      <c r="W110" s="621">
        <v>94267558.145777836</v>
      </c>
      <c r="X110" s="622">
        <v>1</v>
      </c>
    </row>
    <row r="111" spans="1:24" s="622" customFormat="1" ht="17.25" customHeight="1">
      <c r="A111" s="615">
        <v>102</v>
      </c>
      <c r="B111" s="616" t="s">
        <v>190</v>
      </c>
      <c r="C111" s="615">
        <v>0</v>
      </c>
      <c r="D111" s="617">
        <v>1018508</v>
      </c>
      <c r="E111" s="646">
        <v>30080.330000000016</v>
      </c>
      <c r="F111" s="646">
        <v>16860.330000000016</v>
      </c>
      <c r="G111" s="646">
        <v>16860.330000000016</v>
      </c>
      <c r="H111" s="618">
        <f t="shared" si="8"/>
        <v>0</v>
      </c>
      <c r="I111" s="618">
        <f t="shared" si="9"/>
        <v>30049</v>
      </c>
      <c r="J111" s="618">
        <f t="shared" si="10"/>
        <v>0</v>
      </c>
      <c r="K111" s="618">
        <f t="shared" si="11"/>
        <v>30049</v>
      </c>
      <c r="L111" s="619">
        <f t="shared" si="12"/>
        <v>1048557</v>
      </c>
      <c r="M111" s="620">
        <f t="shared" si="13"/>
        <v>1.0295029592305607</v>
      </c>
      <c r="N111" s="621"/>
      <c r="O111" s="618">
        <v>102</v>
      </c>
      <c r="P111" s="618"/>
      <c r="Q111" s="621"/>
      <c r="R111" s="623">
        <f t="shared" si="14"/>
        <v>1048557</v>
      </c>
      <c r="S111" s="618" t="s">
        <v>55</v>
      </c>
      <c r="T111" s="621">
        <f t="shared" si="15"/>
        <v>-102</v>
      </c>
      <c r="U111" s="583"/>
      <c r="V111" s="621"/>
      <c r="W111" s="621">
        <v>2016906</v>
      </c>
      <c r="X111" s="622" t="s">
        <v>761</v>
      </c>
    </row>
    <row r="112" spans="1:24" s="622" customFormat="1" ht="17.25" customHeight="1">
      <c r="A112" s="615">
        <v>103</v>
      </c>
      <c r="B112" s="616" t="s">
        <v>191</v>
      </c>
      <c r="C112" s="615">
        <v>1</v>
      </c>
      <c r="D112" s="617">
        <v>45258504.285832807</v>
      </c>
      <c r="E112" s="646">
        <v>46507130</v>
      </c>
      <c r="F112" s="646">
        <v>32375957</v>
      </c>
      <c r="G112" s="646">
        <v>33024761</v>
      </c>
      <c r="H112" s="618">
        <f t="shared" si="8"/>
        <v>648804</v>
      </c>
      <c r="I112" s="618">
        <f t="shared" si="9"/>
        <v>386476</v>
      </c>
      <c r="J112" s="618">
        <f t="shared" si="10"/>
        <v>1248625.7141671926</v>
      </c>
      <c r="K112" s="618">
        <f t="shared" si="11"/>
        <v>1248625.7141671926</v>
      </c>
      <c r="L112" s="619">
        <f t="shared" si="12"/>
        <v>46507130</v>
      </c>
      <c r="M112" s="620">
        <f t="shared" si="13"/>
        <v>1.0275887534038117</v>
      </c>
      <c r="N112" s="621"/>
      <c r="O112" s="618">
        <v>103</v>
      </c>
      <c r="P112" s="618"/>
      <c r="Q112" s="621"/>
      <c r="R112" s="623">
        <f t="shared" si="14"/>
        <v>46507130</v>
      </c>
      <c r="S112" s="618"/>
      <c r="T112" s="621">
        <f t="shared" si="15"/>
        <v>-103</v>
      </c>
      <c r="U112" s="583"/>
      <c r="V112" s="621"/>
      <c r="W112" s="621">
        <v>45258504.285832807</v>
      </c>
      <c r="X112" s="622">
        <v>1</v>
      </c>
    </row>
    <row r="113" spans="1:24" s="622" customFormat="1" ht="17.25" customHeight="1">
      <c r="A113" s="615">
        <v>104</v>
      </c>
      <c r="B113" s="616" t="s">
        <v>192</v>
      </c>
      <c r="C113" s="615">
        <v>0</v>
      </c>
      <c r="D113" s="617">
        <v>0</v>
      </c>
      <c r="E113" s="646">
        <v>0</v>
      </c>
      <c r="F113" s="646">
        <v>0</v>
      </c>
      <c r="G113" s="646">
        <v>0</v>
      </c>
      <c r="H113" s="618">
        <f t="shared" si="8"/>
        <v>0</v>
      </c>
      <c r="I113" s="618">
        <f t="shared" si="9"/>
        <v>0</v>
      </c>
      <c r="J113" s="618">
        <f t="shared" si="10"/>
        <v>0</v>
      </c>
      <c r="K113" s="618">
        <f t="shared" si="11"/>
        <v>0</v>
      </c>
      <c r="L113" s="619">
        <f t="shared" si="12"/>
        <v>0</v>
      </c>
      <c r="M113" s="620">
        <f t="shared" si="13"/>
        <v>0</v>
      </c>
      <c r="N113" s="621"/>
      <c r="O113" s="618">
        <v>104</v>
      </c>
      <c r="P113" s="618"/>
      <c r="Q113" s="621"/>
      <c r="R113" s="623">
        <f t="shared" si="14"/>
        <v>0</v>
      </c>
      <c r="S113" s="618"/>
      <c r="T113" s="621">
        <f t="shared" si="15"/>
        <v>-104</v>
      </c>
      <c r="U113" s="583"/>
      <c r="V113" s="621"/>
      <c r="W113" s="621">
        <v>0</v>
      </c>
      <c r="X113" s="622" t="s">
        <v>761</v>
      </c>
    </row>
    <row r="114" spans="1:24" s="622" customFormat="1" ht="17.25" customHeight="1">
      <c r="A114" s="615">
        <v>105</v>
      </c>
      <c r="B114" s="616" t="s">
        <v>193</v>
      </c>
      <c r="C114" s="615">
        <v>1</v>
      </c>
      <c r="D114" s="617">
        <v>24911831.93</v>
      </c>
      <c r="E114" s="646">
        <v>18518842</v>
      </c>
      <c r="F114" s="646">
        <v>6011432</v>
      </c>
      <c r="G114" s="646">
        <v>6094982</v>
      </c>
      <c r="H114" s="618">
        <f t="shared" si="8"/>
        <v>83550</v>
      </c>
      <c r="I114" s="618">
        <f t="shared" si="9"/>
        <v>567012</v>
      </c>
      <c r="J114" s="618">
        <f t="shared" si="10"/>
        <v>0</v>
      </c>
      <c r="K114" s="618">
        <f t="shared" si="11"/>
        <v>650562</v>
      </c>
      <c r="L114" s="619">
        <f t="shared" si="12"/>
        <v>25562393.93</v>
      </c>
      <c r="M114" s="620">
        <f t="shared" si="13"/>
        <v>1.0261145788807511</v>
      </c>
      <c r="N114" s="621"/>
      <c r="O114" s="618">
        <v>105</v>
      </c>
      <c r="P114" s="618"/>
      <c r="Q114" s="621"/>
      <c r="R114" s="623">
        <f t="shared" si="14"/>
        <v>25562393.93</v>
      </c>
      <c r="S114" s="618"/>
      <c r="T114" s="621">
        <f t="shared" si="15"/>
        <v>-105</v>
      </c>
      <c r="U114" s="583"/>
      <c r="V114" s="621"/>
      <c r="W114" s="621">
        <v>24911831.93</v>
      </c>
      <c r="X114" s="622">
        <v>1</v>
      </c>
    </row>
    <row r="115" spans="1:24" s="622" customFormat="1" ht="17.25" customHeight="1">
      <c r="A115" s="615">
        <v>106</v>
      </c>
      <c r="B115" s="616" t="s">
        <v>194</v>
      </c>
      <c r="C115" s="615">
        <v>0</v>
      </c>
      <c r="D115" s="617">
        <v>241408</v>
      </c>
      <c r="E115" s="646">
        <v>0</v>
      </c>
      <c r="F115" s="646">
        <v>0</v>
      </c>
      <c r="G115" s="646">
        <v>0</v>
      </c>
      <c r="H115" s="618">
        <f t="shared" si="8"/>
        <v>0</v>
      </c>
      <c r="I115" s="618">
        <f t="shared" si="9"/>
        <v>7242</v>
      </c>
      <c r="J115" s="618">
        <f t="shared" si="10"/>
        <v>0</v>
      </c>
      <c r="K115" s="618">
        <f t="shared" si="11"/>
        <v>7242</v>
      </c>
      <c r="L115" s="619">
        <f t="shared" si="12"/>
        <v>248650</v>
      </c>
      <c r="M115" s="620">
        <f t="shared" si="13"/>
        <v>1.0299990058324495</v>
      </c>
      <c r="N115" s="621"/>
      <c r="O115" s="618">
        <v>106</v>
      </c>
      <c r="P115" s="618"/>
      <c r="Q115" s="621"/>
      <c r="R115" s="623">
        <f t="shared" si="14"/>
        <v>248650</v>
      </c>
      <c r="S115" s="618"/>
      <c r="T115" s="621">
        <f t="shared" si="15"/>
        <v>-106</v>
      </c>
      <c r="U115" s="583"/>
      <c r="V115" s="621"/>
      <c r="W115" s="621">
        <v>0</v>
      </c>
      <c r="X115" s="622" t="s">
        <v>761</v>
      </c>
    </row>
    <row r="116" spans="1:24" s="622" customFormat="1" ht="17.25" customHeight="1">
      <c r="A116" s="615">
        <v>107</v>
      </c>
      <c r="B116" s="616" t="s">
        <v>195</v>
      </c>
      <c r="C116" s="615">
        <v>1</v>
      </c>
      <c r="D116" s="617">
        <v>67410100.370999992</v>
      </c>
      <c r="E116" s="646">
        <v>53880974</v>
      </c>
      <c r="F116" s="646">
        <v>12161741</v>
      </c>
      <c r="G116" s="646">
        <v>12383141</v>
      </c>
      <c r="H116" s="618">
        <f t="shared" si="8"/>
        <v>221400</v>
      </c>
      <c r="I116" s="618">
        <f t="shared" si="9"/>
        <v>1657451</v>
      </c>
      <c r="J116" s="618">
        <f t="shared" si="10"/>
        <v>0</v>
      </c>
      <c r="K116" s="618">
        <f t="shared" si="11"/>
        <v>1878851</v>
      </c>
      <c r="L116" s="619">
        <f t="shared" si="12"/>
        <v>69288951.370999992</v>
      </c>
      <c r="M116" s="620">
        <f t="shared" si="13"/>
        <v>1.0278719507857057</v>
      </c>
      <c r="N116" s="621"/>
      <c r="O116" s="618">
        <v>107</v>
      </c>
      <c r="P116" s="618"/>
      <c r="Q116" s="621"/>
      <c r="R116" s="623">
        <f t="shared" si="14"/>
        <v>69288951.370999992</v>
      </c>
      <c r="S116" s="618"/>
      <c r="T116" s="621">
        <f t="shared" si="15"/>
        <v>-107</v>
      </c>
      <c r="U116" s="583"/>
      <c r="V116" s="621"/>
      <c r="W116" s="621">
        <v>67410100.370999992</v>
      </c>
      <c r="X116" s="622">
        <v>1</v>
      </c>
    </row>
    <row r="117" spans="1:24" s="622" customFormat="1" ht="17.25" customHeight="1">
      <c r="A117" s="615">
        <v>108</v>
      </c>
      <c r="B117" s="616" t="s">
        <v>196</v>
      </c>
      <c r="C117" s="615">
        <v>0</v>
      </c>
      <c r="D117" s="617">
        <v>252231</v>
      </c>
      <c r="E117" s="646">
        <v>303950</v>
      </c>
      <c r="F117" s="646">
        <v>96381</v>
      </c>
      <c r="G117" s="646">
        <v>111488</v>
      </c>
      <c r="H117" s="618">
        <f t="shared" si="8"/>
        <v>15107</v>
      </c>
      <c r="I117" s="618">
        <f t="shared" si="9"/>
        <v>4676</v>
      </c>
      <c r="J117" s="618">
        <f t="shared" si="10"/>
        <v>51719</v>
      </c>
      <c r="K117" s="618">
        <f t="shared" si="11"/>
        <v>51719</v>
      </c>
      <c r="L117" s="619">
        <f t="shared" si="12"/>
        <v>303950</v>
      </c>
      <c r="M117" s="620">
        <f t="shared" si="13"/>
        <v>1.2050461679967965</v>
      </c>
      <c r="N117" s="621"/>
      <c r="O117" s="618">
        <v>108</v>
      </c>
      <c r="P117" s="618"/>
      <c r="Q117" s="621"/>
      <c r="R117" s="623">
        <f t="shared" si="14"/>
        <v>303950</v>
      </c>
      <c r="S117" s="618"/>
      <c r="T117" s="621">
        <f t="shared" si="15"/>
        <v>-108</v>
      </c>
      <c r="U117" s="583"/>
      <c r="V117" s="621"/>
      <c r="W117" s="621">
        <v>0</v>
      </c>
      <c r="X117" s="622" t="s">
        <v>761</v>
      </c>
    </row>
    <row r="118" spans="1:24" s="622" customFormat="1" ht="17.25" customHeight="1">
      <c r="A118" s="615">
        <v>109</v>
      </c>
      <c r="B118" s="616" t="s">
        <v>197</v>
      </c>
      <c r="C118" s="615">
        <v>0</v>
      </c>
      <c r="D118" s="617">
        <v>0</v>
      </c>
      <c r="E118" s="646">
        <v>0</v>
      </c>
      <c r="F118" s="646">
        <v>0</v>
      </c>
      <c r="G118" s="646">
        <v>0</v>
      </c>
      <c r="H118" s="618">
        <f t="shared" si="8"/>
        <v>0</v>
      </c>
      <c r="I118" s="618">
        <f t="shared" si="9"/>
        <v>0</v>
      </c>
      <c r="J118" s="618">
        <f t="shared" si="10"/>
        <v>0</v>
      </c>
      <c r="K118" s="618">
        <f t="shared" si="11"/>
        <v>0</v>
      </c>
      <c r="L118" s="619">
        <f t="shared" si="12"/>
        <v>0</v>
      </c>
      <c r="M118" s="620">
        <f t="shared" si="13"/>
        <v>0</v>
      </c>
      <c r="N118" s="621"/>
      <c r="O118" s="618">
        <v>109</v>
      </c>
      <c r="P118" s="618"/>
      <c r="Q118" s="621"/>
      <c r="R118" s="623">
        <f t="shared" si="14"/>
        <v>0</v>
      </c>
      <c r="S118" s="618"/>
      <c r="T118" s="621">
        <f t="shared" si="15"/>
        <v>-109</v>
      </c>
      <c r="U118" s="583"/>
      <c r="V118" s="621"/>
      <c r="W118" s="621">
        <v>0</v>
      </c>
      <c r="X118" s="622">
        <v>0</v>
      </c>
    </row>
    <row r="119" spans="1:24" s="622" customFormat="1" ht="17.25" customHeight="1">
      <c r="A119" s="615">
        <v>110</v>
      </c>
      <c r="B119" s="616" t="s">
        <v>198</v>
      </c>
      <c r="C119" s="615">
        <v>1</v>
      </c>
      <c r="D119" s="617">
        <v>53094009.571420297</v>
      </c>
      <c r="E119" s="646">
        <v>43242015</v>
      </c>
      <c r="F119" s="646">
        <v>13539728</v>
      </c>
      <c r="G119" s="646">
        <v>13762553</v>
      </c>
      <c r="H119" s="618">
        <f t="shared" si="8"/>
        <v>222825</v>
      </c>
      <c r="I119" s="618">
        <f t="shared" si="9"/>
        <v>1186628</v>
      </c>
      <c r="J119" s="618">
        <f t="shared" si="10"/>
        <v>0</v>
      </c>
      <c r="K119" s="618">
        <f t="shared" si="11"/>
        <v>1409453</v>
      </c>
      <c r="L119" s="619">
        <f t="shared" si="12"/>
        <v>54503462.571420297</v>
      </c>
      <c r="M119" s="620">
        <f t="shared" si="13"/>
        <v>1.0265463658024179</v>
      </c>
      <c r="N119" s="621"/>
      <c r="O119" s="618">
        <v>110</v>
      </c>
      <c r="P119" s="618"/>
      <c r="Q119" s="621"/>
      <c r="R119" s="623">
        <f t="shared" si="14"/>
        <v>54503462.571420297</v>
      </c>
      <c r="S119" s="618"/>
      <c r="T119" s="621">
        <f t="shared" si="15"/>
        <v>-110</v>
      </c>
      <c r="U119" s="583"/>
      <c r="V119" s="621"/>
      <c r="W119" s="621">
        <v>53094009.571420297</v>
      </c>
      <c r="X119" s="622">
        <v>1</v>
      </c>
    </row>
    <row r="120" spans="1:24" s="622" customFormat="1" ht="17.25" customHeight="1">
      <c r="A120" s="615">
        <v>111</v>
      </c>
      <c r="B120" s="616" t="s">
        <v>199</v>
      </c>
      <c r="C120" s="615">
        <v>1</v>
      </c>
      <c r="D120" s="617">
        <v>13826298.189999999</v>
      </c>
      <c r="E120" s="646">
        <v>11621558</v>
      </c>
      <c r="F120" s="646">
        <v>4929700</v>
      </c>
      <c r="G120" s="646">
        <v>4976650</v>
      </c>
      <c r="H120" s="618">
        <f t="shared" si="8"/>
        <v>46950</v>
      </c>
      <c r="I120" s="618">
        <f t="shared" si="9"/>
        <v>266898</v>
      </c>
      <c r="J120" s="618">
        <f t="shared" si="10"/>
        <v>0</v>
      </c>
      <c r="K120" s="618">
        <f t="shared" si="11"/>
        <v>313848</v>
      </c>
      <c r="L120" s="619">
        <f t="shared" si="12"/>
        <v>14140146.189999999</v>
      </c>
      <c r="M120" s="620">
        <f t="shared" si="13"/>
        <v>1.0226993513149452</v>
      </c>
      <c r="N120" s="621"/>
      <c r="O120" s="618">
        <v>111</v>
      </c>
      <c r="P120" s="618"/>
      <c r="Q120" s="621"/>
      <c r="R120" s="623">
        <f t="shared" si="14"/>
        <v>14140146.189999999</v>
      </c>
      <c r="S120" s="618"/>
      <c r="T120" s="621">
        <f t="shared" si="15"/>
        <v>-111</v>
      </c>
      <c r="U120" s="583"/>
      <c r="V120" s="621"/>
      <c r="W120" s="621">
        <v>704638.73</v>
      </c>
      <c r="X120" s="622">
        <v>0</v>
      </c>
    </row>
    <row r="121" spans="1:24" s="622" customFormat="1" ht="17.25" customHeight="1">
      <c r="A121" s="615">
        <v>112</v>
      </c>
      <c r="B121" s="616" t="s">
        <v>200</v>
      </c>
      <c r="C121" s="615">
        <v>0</v>
      </c>
      <c r="D121" s="617">
        <v>465972</v>
      </c>
      <c r="E121" s="646">
        <v>435461</v>
      </c>
      <c r="F121" s="646">
        <v>139520</v>
      </c>
      <c r="G121" s="646">
        <v>139520</v>
      </c>
      <c r="H121" s="618">
        <f t="shared" si="8"/>
        <v>0</v>
      </c>
      <c r="I121" s="618">
        <f t="shared" si="9"/>
        <v>9794</v>
      </c>
      <c r="J121" s="618">
        <f t="shared" si="10"/>
        <v>0</v>
      </c>
      <c r="K121" s="618">
        <f t="shared" si="11"/>
        <v>9794</v>
      </c>
      <c r="L121" s="619">
        <f t="shared" si="12"/>
        <v>475766</v>
      </c>
      <c r="M121" s="620">
        <f t="shared" si="13"/>
        <v>1.0210184302919489</v>
      </c>
      <c r="N121" s="621"/>
      <c r="O121" s="618">
        <v>112</v>
      </c>
      <c r="P121" s="618"/>
      <c r="Q121" s="621"/>
      <c r="R121" s="623">
        <f t="shared" si="14"/>
        <v>475766</v>
      </c>
      <c r="S121" s="618" t="s">
        <v>129</v>
      </c>
      <c r="T121" s="621">
        <f t="shared" si="15"/>
        <v>-112</v>
      </c>
      <c r="U121" s="583"/>
      <c r="V121" s="621"/>
      <c r="W121" s="621">
        <v>0</v>
      </c>
      <c r="X121" s="622" t="s">
        <v>761</v>
      </c>
    </row>
    <row r="122" spans="1:24" s="622" customFormat="1" ht="17.25" customHeight="1">
      <c r="A122" s="615">
        <v>113</v>
      </c>
      <c r="B122" s="616" t="s">
        <v>201</v>
      </c>
      <c r="C122" s="615">
        <v>0</v>
      </c>
      <c r="D122" s="617">
        <v>0</v>
      </c>
      <c r="E122" s="646">
        <v>0</v>
      </c>
      <c r="F122" s="646">
        <v>0</v>
      </c>
      <c r="G122" s="646">
        <v>0</v>
      </c>
      <c r="H122" s="618">
        <f t="shared" si="8"/>
        <v>0</v>
      </c>
      <c r="I122" s="618">
        <f t="shared" si="9"/>
        <v>0</v>
      </c>
      <c r="J122" s="618">
        <f t="shared" si="10"/>
        <v>0</v>
      </c>
      <c r="K122" s="618">
        <f t="shared" si="11"/>
        <v>0</v>
      </c>
      <c r="L122" s="619">
        <f t="shared" si="12"/>
        <v>0</v>
      </c>
      <c r="M122" s="620">
        <f t="shared" si="13"/>
        <v>0</v>
      </c>
      <c r="N122" s="621"/>
      <c r="O122" s="618">
        <v>113</v>
      </c>
      <c r="P122" s="618"/>
      <c r="Q122" s="621"/>
      <c r="R122" s="623">
        <f t="shared" si="14"/>
        <v>0</v>
      </c>
      <c r="S122" s="618"/>
      <c r="T122" s="621">
        <f t="shared" si="15"/>
        <v>-113</v>
      </c>
      <c r="U122" s="583"/>
      <c r="V122" s="621"/>
      <c r="W122" s="621">
        <v>0</v>
      </c>
      <c r="X122" s="622" t="s">
        <v>761</v>
      </c>
    </row>
    <row r="123" spans="1:24" s="622" customFormat="1" ht="17.25" customHeight="1">
      <c r="A123" s="615">
        <v>114</v>
      </c>
      <c r="B123" s="616" t="s">
        <v>202</v>
      </c>
      <c r="C123" s="615">
        <v>1</v>
      </c>
      <c r="D123" s="617">
        <v>35605413.200000003</v>
      </c>
      <c r="E123" s="646">
        <v>29472903</v>
      </c>
      <c r="F123" s="646">
        <v>16748064</v>
      </c>
      <c r="G123" s="646">
        <v>16870389</v>
      </c>
      <c r="H123" s="618">
        <f t="shared" si="8"/>
        <v>122325</v>
      </c>
      <c r="I123" s="618">
        <f t="shared" si="9"/>
        <v>565720</v>
      </c>
      <c r="J123" s="618">
        <f t="shared" si="10"/>
        <v>0</v>
      </c>
      <c r="K123" s="618">
        <f t="shared" si="11"/>
        <v>688045</v>
      </c>
      <c r="L123" s="619">
        <f t="shared" si="12"/>
        <v>36293458.200000003</v>
      </c>
      <c r="M123" s="620">
        <f t="shared" si="13"/>
        <v>1.0193241683823515</v>
      </c>
      <c r="N123" s="621"/>
      <c r="O123" s="618">
        <v>114</v>
      </c>
      <c r="P123" s="618"/>
      <c r="Q123" s="621"/>
      <c r="R123" s="623">
        <f t="shared" si="14"/>
        <v>36293458.200000003</v>
      </c>
      <c r="S123" s="618"/>
      <c r="T123" s="621">
        <f t="shared" si="15"/>
        <v>-114</v>
      </c>
      <c r="U123" s="583"/>
      <c r="V123" s="621"/>
      <c r="W123" s="621">
        <v>4607027.8202000652</v>
      </c>
      <c r="X123" s="622">
        <v>0</v>
      </c>
    </row>
    <row r="124" spans="1:24" s="622" customFormat="1" ht="17.25" customHeight="1">
      <c r="A124" s="615">
        <v>115</v>
      </c>
      <c r="B124" s="616" t="s">
        <v>203</v>
      </c>
      <c r="C124" s="615">
        <v>0</v>
      </c>
      <c r="D124" s="617">
        <v>0</v>
      </c>
      <c r="E124" s="646">
        <v>0</v>
      </c>
      <c r="F124" s="646">
        <v>0</v>
      </c>
      <c r="G124" s="646">
        <v>0</v>
      </c>
      <c r="H124" s="618">
        <f t="shared" si="8"/>
        <v>0</v>
      </c>
      <c r="I124" s="618">
        <f t="shared" si="9"/>
        <v>0</v>
      </c>
      <c r="J124" s="618">
        <f t="shared" si="10"/>
        <v>0</v>
      </c>
      <c r="K124" s="618">
        <f t="shared" si="11"/>
        <v>0</v>
      </c>
      <c r="L124" s="619">
        <f t="shared" si="12"/>
        <v>0</v>
      </c>
      <c r="M124" s="620">
        <f t="shared" si="13"/>
        <v>0</v>
      </c>
      <c r="N124" s="621"/>
      <c r="O124" s="618">
        <v>115</v>
      </c>
      <c r="P124" s="618"/>
      <c r="Q124" s="621"/>
      <c r="R124" s="623">
        <f t="shared" si="14"/>
        <v>0</v>
      </c>
      <c r="S124" s="618"/>
      <c r="T124" s="621">
        <f t="shared" si="15"/>
        <v>-115</v>
      </c>
      <c r="U124" s="583"/>
      <c r="V124" s="621"/>
      <c r="W124" s="621">
        <v>0</v>
      </c>
      <c r="X124" s="622" t="s">
        <v>761</v>
      </c>
    </row>
    <row r="125" spans="1:24" s="622" customFormat="1" ht="17.25" customHeight="1">
      <c r="A125" s="615">
        <v>116</v>
      </c>
      <c r="B125" s="616" t="s">
        <v>204</v>
      </c>
      <c r="C125" s="615">
        <v>0</v>
      </c>
      <c r="D125" s="617">
        <v>191742</v>
      </c>
      <c r="E125" s="646">
        <v>159835</v>
      </c>
      <c r="F125" s="646">
        <v>65470</v>
      </c>
      <c r="G125" s="646">
        <v>65470</v>
      </c>
      <c r="H125" s="618">
        <f t="shared" si="8"/>
        <v>0</v>
      </c>
      <c r="I125" s="618">
        <f t="shared" si="9"/>
        <v>3788</v>
      </c>
      <c r="J125" s="618">
        <f t="shared" si="10"/>
        <v>0</v>
      </c>
      <c r="K125" s="618">
        <f t="shared" si="11"/>
        <v>3788</v>
      </c>
      <c r="L125" s="619">
        <f t="shared" si="12"/>
        <v>195530</v>
      </c>
      <c r="M125" s="620">
        <f t="shared" si="13"/>
        <v>1.0197557134065567</v>
      </c>
      <c r="N125" s="621"/>
      <c r="O125" s="618">
        <v>116</v>
      </c>
      <c r="P125" s="618"/>
      <c r="Q125" s="621"/>
      <c r="R125" s="623">
        <f t="shared" si="14"/>
        <v>195530</v>
      </c>
      <c r="S125" s="618"/>
      <c r="T125" s="621">
        <f t="shared" si="15"/>
        <v>-116</v>
      </c>
      <c r="U125" s="583"/>
      <c r="V125" s="621"/>
      <c r="W125" s="621">
        <v>255535</v>
      </c>
      <c r="X125" s="622" t="s">
        <v>761</v>
      </c>
    </row>
    <row r="126" spans="1:24" s="622" customFormat="1" ht="17.25" customHeight="1">
      <c r="A126" s="615">
        <v>117</v>
      </c>
      <c r="B126" s="616" t="s">
        <v>205</v>
      </c>
      <c r="C126" s="615">
        <v>1</v>
      </c>
      <c r="D126" s="617">
        <v>8720914.1240798905</v>
      </c>
      <c r="E126" s="646">
        <v>6883783</v>
      </c>
      <c r="F126" s="646">
        <v>1462046</v>
      </c>
      <c r="G126" s="646">
        <v>1493171</v>
      </c>
      <c r="H126" s="618">
        <f t="shared" si="8"/>
        <v>31125</v>
      </c>
      <c r="I126" s="618">
        <f t="shared" si="9"/>
        <v>217766</v>
      </c>
      <c r="J126" s="618">
        <f t="shared" si="10"/>
        <v>0</v>
      </c>
      <c r="K126" s="618">
        <f t="shared" si="11"/>
        <v>248891</v>
      </c>
      <c r="L126" s="619">
        <f t="shared" si="12"/>
        <v>8969805.1240798905</v>
      </c>
      <c r="M126" s="620">
        <f t="shared" si="13"/>
        <v>1.0285395540489009</v>
      </c>
      <c r="N126" s="621"/>
      <c r="O126" s="618">
        <v>117</v>
      </c>
      <c r="P126" s="618"/>
      <c r="Q126" s="621"/>
      <c r="R126" s="623">
        <f t="shared" si="14"/>
        <v>8969805.1240798905</v>
      </c>
      <c r="S126" s="618"/>
      <c r="T126" s="621">
        <f t="shared" si="15"/>
        <v>-117</v>
      </c>
      <c r="U126" s="583"/>
      <c r="V126" s="621"/>
      <c r="W126" s="621">
        <v>8720914.1240798905</v>
      </c>
      <c r="X126" s="622">
        <v>1</v>
      </c>
    </row>
    <row r="127" spans="1:24" s="622" customFormat="1" ht="17.25" customHeight="1">
      <c r="A127" s="615">
        <v>118</v>
      </c>
      <c r="B127" s="616" t="s">
        <v>206</v>
      </c>
      <c r="C127" s="615">
        <v>1</v>
      </c>
      <c r="D127" s="617">
        <v>8193644.7999999998</v>
      </c>
      <c r="E127" s="646">
        <v>8095877</v>
      </c>
      <c r="F127" s="646">
        <v>3649183</v>
      </c>
      <c r="G127" s="646">
        <v>3689533</v>
      </c>
      <c r="H127" s="618">
        <f t="shared" si="8"/>
        <v>40350</v>
      </c>
      <c r="I127" s="618">
        <f t="shared" si="9"/>
        <v>136334</v>
      </c>
      <c r="J127" s="618">
        <f t="shared" si="10"/>
        <v>0</v>
      </c>
      <c r="K127" s="618">
        <f t="shared" si="11"/>
        <v>176684</v>
      </c>
      <c r="L127" s="619">
        <f t="shared" si="12"/>
        <v>8370328.7999999998</v>
      </c>
      <c r="M127" s="620">
        <f t="shared" si="13"/>
        <v>1.0215635415389255</v>
      </c>
      <c r="N127" s="621"/>
      <c r="O127" s="618">
        <v>118</v>
      </c>
      <c r="P127" s="618"/>
      <c r="Q127" s="621"/>
      <c r="R127" s="623">
        <f t="shared" si="14"/>
        <v>8370328.7999999998</v>
      </c>
      <c r="S127" s="618"/>
      <c r="T127" s="621">
        <f t="shared" si="15"/>
        <v>-118</v>
      </c>
      <c r="U127" s="583"/>
      <c r="V127" s="621"/>
      <c r="W127" s="621">
        <v>52625</v>
      </c>
      <c r="X127" s="622">
        <v>0</v>
      </c>
    </row>
    <row r="128" spans="1:24" s="622" customFormat="1" ht="17.25" customHeight="1">
      <c r="A128" s="615">
        <v>119</v>
      </c>
      <c r="B128" s="616" t="s">
        <v>207</v>
      </c>
      <c r="C128" s="615">
        <v>0</v>
      </c>
      <c r="D128" s="617">
        <v>0</v>
      </c>
      <c r="E128" s="646">
        <v>0</v>
      </c>
      <c r="F128" s="646">
        <v>0</v>
      </c>
      <c r="G128" s="646">
        <v>0</v>
      </c>
      <c r="H128" s="618">
        <f t="shared" si="8"/>
        <v>0</v>
      </c>
      <c r="I128" s="618">
        <f t="shared" si="9"/>
        <v>0</v>
      </c>
      <c r="J128" s="618">
        <f t="shared" si="10"/>
        <v>0</v>
      </c>
      <c r="K128" s="618">
        <f t="shared" si="11"/>
        <v>0</v>
      </c>
      <c r="L128" s="619">
        <f t="shared" si="12"/>
        <v>0</v>
      </c>
      <c r="M128" s="620">
        <f t="shared" si="13"/>
        <v>0</v>
      </c>
      <c r="N128" s="621"/>
      <c r="O128" s="618">
        <v>119</v>
      </c>
      <c r="P128" s="618"/>
      <c r="Q128" s="621"/>
      <c r="R128" s="623">
        <f t="shared" si="14"/>
        <v>0</v>
      </c>
      <c r="S128" s="618"/>
      <c r="T128" s="621">
        <f t="shared" si="15"/>
        <v>-119</v>
      </c>
      <c r="U128" s="583"/>
      <c r="V128" s="621"/>
      <c r="W128" s="621">
        <v>0</v>
      </c>
      <c r="X128" s="622" t="s">
        <v>761</v>
      </c>
    </row>
    <row r="129" spans="1:24" s="622" customFormat="1" ht="17.25" customHeight="1">
      <c r="A129" s="615">
        <v>120</v>
      </c>
      <c r="B129" s="616" t="s">
        <v>208</v>
      </c>
      <c r="C129" s="615">
        <v>0</v>
      </c>
      <c r="D129" s="617">
        <v>0</v>
      </c>
      <c r="E129" s="646">
        <v>0</v>
      </c>
      <c r="F129" s="646">
        <v>0</v>
      </c>
      <c r="G129" s="646">
        <v>0</v>
      </c>
      <c r="H129" s="618">
        <f t="shared" si="8"/>
        <v>0</v>
      </c>
      <c r="I129" s="618">
        <f t="shared" si="9"/>
        <v>0</v>
      </c>
      <c r="J129" s="618">
        <f t="shared" si="10"/>
        <v>0</v>
      </c>
      <c r="K129" s="618">
        <f t="shared" si="11"/>
        <v>0</v>
      </c>
      <c r="L129" s="619">
        <f t="shared" si="12"/>
        <v>0</v>
      </c>
      <c r="M129" s="620">
        <f t="shared" si="13"/>
        <v>0</v>
      </c>
      <c r="N129" s="621"/>
      <c r="O129" s="618">
        <v>120</v>
      </c>
      <c r="P129" s="618"/>
      <c r="Q129" s="621"/>
      <c r="R129" s="623">
        <f t="shared" si="14"/>
        <v>0</v>
      </c>
      <c r="S129" s="618"/>
      <c r="T129" s="621">
        <f t="shared" si="15"/>
        <v>-120</v>
      </c>
      <c r="U129" s="583"/>
      <c r="V129" s="621"/>
      <c r="W129" s="621">
        <v>0</v>
      </c>
      <c r="X129" s="622" t="s">
        <v>761</v>
      </c>
    </row>
    <row r="130" spans="1:24" s="622" customFormat="1" ht="17.25" customHeight="1">
      <c r="A130" s="615">
        <v>121</v>
      </c>
      <c r="B130" s="616" t="s">
        <v>209</v>
      </c>
      <c r="C130" s="615">
        <v>1</v>
      </c>
      <c r="D130" s="617">
        <v>1986793.94</v>
      </c>
      <c r="E130" s="646">
        <v>1363548</v>
      </c>
      <c r="F130" s="646">
        <v>463156</v>
      </c>
      <c r="G130" s="646">
        <v>469081</v>
      </c>
      <c r="H130" s="618">
        <f t="shared" si="8"/>
        <v>5925</v>
      </c>
      <c r="I130" s="618">
        <f t="shared" si="9"/>
        <v>45709</v>
      </c>
      <c r="J130" s="618">
        <f t="shared" si="10"/>
        <v>0</v>
      </c>
      <c r="K130" s="618">
        <f t="shared" si="11"/>
        <v>51634</v>
      </c>
      <c r="L130" s="619">
        <f t="shared" si="12"/>
        <v>2038427.94</v>
      </c>
      <c r="M130" s="620">
        <f t="shared" si="13"/>
        <v>1.0259886035287584</v>
      </c>
      <c r="N130" s="621"/>
      <c r="O130" s="618">
        <v>121</v>
      </c>
      <c r="P130" s="618"/>
      <c r="Q130" s="621"/>
      <c r="R130" s="623">
        <f t="shared" si="14"/>
        <v>2038427.94</v>
      </c>
      <c r="S130" s="618"/>
      <c r="T130" s="621">
        <f t="shared" si="15"/>
        <v>-121</v>
      </c>
      <c r="U130" s="583"/>
      <c r="V130" s="621"/>
      <c r="W130" s="621">
        <v>1986793.94</v>
      </c>
      <c r="X130" s="622">
        <v>1</v>
      </c>
    </row>
    <row r="131" spans="1:24" s="622" customFormat="1" ht="17.25" customHeight="1">
      <c r="A131" s="615">
        <v>122</v>
      </c>
      <c r="B131" s="616" t="s">
        <v>210</v>
      </c>
      <c r="C131" s="615">
        <v>1</v>
      </c>
      <c r="D131" s="617">
        <v>44906037.060000002</v>
      </c>
      <c r="E131" s="646">
        <v>34993399</v>
      </c>
      <c r="F131" s="646">
        <v>8088931</v>
      </c>
      <c r="G131" s="646">
        <v>8266381</v>
      </c>
      <c r="H131" s="618">
        <f t="shared" si="8"/>
        <v>177450</v>
      </c>
      <c r="I131" s="618">
        <f t="shared" si="9"/>
        <v>1104513</v>
      </c>
      <c r="J131" s="618">
        <f t="shared" si="10"/>
        <v>0</v>
      </c>
      <c r="K131" s="618">
        <f t="shared" si="11"/>
        <v>1281963</v>
      </c>
      <c r="L131" s="619">
        <f t="shared" si="12"/>
        <v>46188000.060000002</v>
      </c>
      <c r="M131" s="620">
        <f t="shared" si="13"/>
        <v>1.0285476760794354</v>
      </c>
      <c r="N131" s="621"/>
      <c r="O131" s="618">
        <v>122</v>
      </c>
      <c r="P131" s="618"/>
      <c r="Q131" s="621"/>
      <c r="R131" s="623">
        <f t="shared" si="14"/>
        <v>46188000.060000002</v>
      </c>
      <c r="S131" s="618"/>
      <c r="T131" s="621">
        <f t="shared" si="15"/>
        <v>-122</v>
      </c>
      <c r="U131" s="583"/>
      <c r="V131" s="621"/>
      <c r="W131" s="621">
        <v>44906037.060000002</v>
      </c>
      <c r="X131" s="622">
        <v>1</v>
      </c>
    </row>
    <row r="132" spans="1:24" s="622" customFormat="1" ht="17.25" customHeight="1">
      <c r="A132" s="615">
        <v>123</v>
      </c>
      <c r="B132" s="616" t="s">
        <v>211</v>
      </c>
      <c r="C132" s="615">
        <v>0</v>
      </c>
      <c r="D132" s="617">
        <v>103547</v>
      </c>
      <c r="E132" s="646">
        <v>98352</v>
      </c>
      <c r="F132" s="646">
        <v>40519</v>
      </c>
      <c r="G132" s="646">
        <v>40519</v>
      </c>
      <c r="H132" s="618">
        <f t="shared" si="8"/>
        <v>0</v>
      </c>
      <c r="I132" s="618">
        <f t="shared" si="9"/>
        <v>1891</v>
      </c>
      <c r="J132" s="618">
        <f t="shared" si="10"/>
        <v>0</v>
      </c>
      <c r="K132" s="618">
        <f t="shared" si="11"/>
        <v>1891</v>
      </c>
      <c r="L132" s="619">
        <f t="shared" si="12"/>
        <v>105438</v>
      </c>
      <c r="M132" s="620">
        <f t="shared" si="13"/>
        <v>1.0182622384038167</v>
      </c>
      <c r="N132" s="621"/>
      <c r="O132" s="618">
        <v>123</v>
      </c>
      <c r="P132" s="618"/>
      <c r="Q132" s="621"/>
      <c r="R132" s="623">
        <f t="shared" si="14"/>
        <v>105438</v>
      </c>
      <c r="S132" s="618"/>
      <c r="T132" s="621">
        <f t="shared" si="15"/>
        <v>-123</v>
      </c>
      <c r="U132" s="583"/>
      <c r="V132" s="621"/>
      <c r="W132" s="621">
        <v>0</v>
      </c>
      <c r="X132" s="622" t="s">
        <v>761</v>
      </c>
    </row>
    <row r="133" spans="1:24" s="622" customFormat="1" ht="17.25" customHeight="1">
      <c r="A133" s="615">
        <v>124</v>
      </c>
      <c r="B133" s="616" t="s">
        <v>212</v>
      </c>
      <c r="C133" s="615">
        <v>0</v>
      </c>
      <c r="D133" s="617">
        <v>0</v>
      </c>
      <c r="E133" s="646">
        <v>18047</v>
      </c>
      <c r="F133" s="646">
        <v>0</v>
      </c>
      <c r="G133" s="646">
        <v>10510</v>
      </c>
      <c r="H133" s="618">
        <f t="shared" si="8"/>
        <v>10510</v>
      </c>
      <c r="I133" s="618">
        <f t="shared" si="9"/>
        <v>0</v>
      </c>
      <c r="J133" s="618">
        <f t="shared" si="10"/>
        <v>18047</v>
      </c>
      <c r="K133" s="618">
        <f t="shared" si="11"/>
        <v>18047</v>
      </c>
      <c r="L133" s="619">
        <f t="shared" si="12"/>
        <v>18047</v>
      </c>
      <c r="M133" s="620">
        <f t="shared" si="13"/>
        <v>0</v>
      </c>
      <c r="N133" s="621"/>
      <c r="O133" s="618">
        <v>124</v>
      </c>
      <c r="P133" s="618"/>
      <c r="Q133" s="621"/>
      <c r="R133" s="623">
        <f t="shared" si="14"/>
        <v>18047</v>
      </c>
      <c r="S133" s="618"/>
      <c r="T133" s="621">
        <f t="shared" si="15"/>
        <v>-124</v>
      </c>
      <c r="U133" s="583"/>
      <c r="V133" s="621"/>
      <c r="W133" s="621">
        <v>0</v>
      </c>
      <c r="X133" s="622" t="s">
        <v>761</v>
      </c>
    </row>
    <row r="134" spans="1:24" s="622" customFormat="1" ht="17.25" customHeight="1">
      <c r="A134" s="615">
        <v>125</v>
      </c>
      <c r="B134" s="616" t="s">
        <v>213</v>
      </c>
      <c r="C134" s="615">
        <v>1</v>
      </c>
      <c r="D134" s="617">
        <v>18153549.67592296</v>
      </c>
      <c r="E134" s="646">
        <v>11872723</v>
      </c>
      <c r="F134" s="646">
        <v>2418691</v>
      </c>
      <c r="G134" s="646">
        <v>2482816</v>
      </c>
      <c r="H134" s="618">
        <f t="shared" si="8"/>
        <v>64125</v>
      </c>
      <c r="I134" s="618">
        <f t="shared" si="9"/>
        <v>472046</v>
      </c>
      <c r="J134" s="618">
        <f t="shared" si="10"/>
        <v>0</v>
      </c>
      <c r="K134" s="618">
        <f t="shared" si="11"/>
        <v>536171</v>
      </c>
      <c r="L134" s="619">
        <f t="shared" si="12"/>
        <v>18689720.67592296</v>
      </c>
      <c r="M134" s="620">
        <f t="shared" si="13"/>
        <v>1.0295353255738806</v>
      </c>
      <c r="N134" s="621"/>
      <c r="O134" s="618">
        <v>125</v>
      </c>
      <c r="P134" s="618"/>
      <c r="Q134" s="621"/>
      <c r="R134" s="623">
        <f t="shared" si="14"/>
        <v>18689720.67592296</v>
      </c>
      <c r="S134" s="618"/>
      <c r="T134" s="621">
        <f t="shared" si="15"/>
        <v>-125</v>
      </c>
      <c r="U134" s="583"/>
      <c r="V134" s="621"/>
      <c r="W134" s="621">
        <v>18153549.67592296</v>
      </c>
      <c r="X134" s="622">
        <v>1</v>
      </c>
    </row>
    <row r="135" spans="1:24" s="622" customFormat="1" ht="17.25" customHeight="1">
      <c r="A135" s="615">
        <v>126</v>
      </c>
      <c r="B135" s="616" t="s">
        <v>214</v>
      </c>
      <c r="C135" s="615">
        <v>0</v>
      </c>
      <c r="D135" s="617">
        <v>0</v>
      </c>
      <c r="E135" s="646">
        <v>0</v>
      </c>
      <c r="F135" s="646">
        <v>0</v>
      </c>
      <c r="G135" s="646">
        <v>0</v>
      </c>
      <c r="H135" s="618">
        <f t="shared" si="8"/>
        <v>0</v>
      </c>
      <c r="I135" s="618">
        <f t="shared" si="9"/>
        <v>0</v>
      </c>
      <c r="J135" s="618">
        <f t="shared" si="10"/>
        <v>0</v>
      </c>
      <c r="K135" s="618">
        <f t="shared" si="11"/>
        <v>0</v>
      </c>
      <c r="L135" s="619">
        <f t="shared" si="12"/>
        <v>0</v>
      </c>
      <c r="M135" s="620">
        <f t="shared" si="13"/>
        <v>0</v>
      </c>
      <c r="N135" s="621"/>
      <c r="O135" s="618">
        <v>126</v>
      </c>
      <c r="P135" s="618"/>
      <c r="Q135" s="621"/>
      <c r="R135" s="623">
        <f t="shared" si="14"/>
        <v>0</v>
      </c>
      <c r="S135" s="618" t="s">
        <v>129</v>
      </c>
      <c r="T135" s="621">
        <f t="shared" si="15"/>
        <v>-126</v>
      </c>
      <c r="U135" s="583"/>
      <c r="V135" s="621"/>
      <c r="W135" s="621">
        <v>0</v>
      </c>
      <c r="X135" s="622" t="s">
        <v>761</v>
      </c>
    </row>
    <row r="136" spans="1:24" s="622" customFormat="1" ht="17.25" customHeight="1">
      <c r="A136" s="615">
        <v>127</v>
      </c>
      <c r="B136" s="616" t="s">
        <v>215</v>
      </c>
      <c r="C136" s="615">
        <v>1</v>
      </c>
      <c r="D136" s="617">
        <v>8374462.7961928835</v>
      </c>
      <c r="E136" s="646">
        <v>4346359</v>
      </c>
      <c r="F136" s="646">
        <v>969096</v>
      </c>
      <c r="G136" s="646">
        <v>989421</v>
      </c>
      <c r="H136" s="618">
        <f t="shared" si="8"/>
        <v>20325</v>
      </c>
      <c r="I136" s="618">
        <f t="shared" si="9"/>
        <v>222161</v>
      </c>
      <c r="J136" s="618">
        <f t="shared" si="10"/>
        <v>0</v>
      </c>
      <c r="K136" s="618">
        <f t="shared" si="11"/>
        <v>242486</v>
      </c>
      <c r="L136" s="619">
        <f t="shared" si="12"/>
        <v>8616948.7961928844</v>
      </c>
      <c r="M136" s="620">
        <f t="shared" si="13"/>
        <v>1.0289554095470144</v>
      </c>
      <c r="N136" s="621"/>
      <c r="O136" s="618">
        <v>127</v>
      </c>
      <c r="P136" s="618"/>
      <c r="Q136" s="621"/>
      <c r="R136" s="623">
        <f t="shared" si="14"/>
        <v>8616948.7961928844</v>
      </c>
      <c r="S136" s="618"/>
      <c r="T136" s="621">
        <f t="shared" si="15"/>
        <v>-127</v>
      </c>
      <c r="U136" s="583"/>
      <c r="V136" s="621"/>
      <c r="W136" s="621">
        <v>8374462.7961928835</v>
      </c>
      <c r="X136" s="622">
        <v>1</v>
      </c>
    </row>
    <row r="137" spans="1:24" s="622" customFormat="1" ht="17.25" customHeight="1">
      <c r="A137" s="615">
        <v>128</v>
      </c>
      <c r="B137" s="616" t="s">
        <v>216</v>
      </c>
      <c r="C137" s="615">
        <v>1</v>
      </c>
      <c r="D137" s="617">
        <v>158572310.31626195</v>
      </c>
      <c r="E137" s="646">
        <v>154920387</v>
      </c>
      <c r="F137" s="646">
        <v>94219635</v>
      </c>
      <c r="G137" s="646">
        <v>96391393</v>
      </c>
      <c r="H137" s="618">
        <f t="shared" si="8"/>
        <v>2171758</v>
      </c>
      <c r="I137" s="618">
        <f t="shared" si="9"/>
        <v>1930580</v>
      </c>
      <c r="J137" s="618">
        <f t="shared" si="10"/>
        <v>0</v>
      </c>
      <c r="K137" s="618">
        <f t="shared" si="11"/>
        <v>4102338</v>
      </c>
      <c r="L137" s="619">
        <f t="shared" si="12"/>
        <v>162674648.31626195</v>
      </c>
      <c r="M137" s="620">
        <f t="shared" si="13"/>
        <v>1.0258704561459573</v>
      </c>
      <c r="N137" s="621"/>
      <c r="O137" s="618">
        <v>128</v>
      </c>
      <c r="P137" s="618"/>
      <c r="Q137" s="621"/>
      <c r="R137" s="623">
        <f t="shared" si="14"/>
        <v>162674648.31626195</v>
      </c>
      <c r="S137" s="618"/>
      <c r="T137" s="621">
        <f t="shared" si="15"/>
        <v>-128</v>
      </c>
      <c r="U137" s="583"/>
      <c r="V137" s="621"/>
      <c r="W137" s="621">
        <v>158572310.31626195</v>
      </c>
      <c r="X137" s="622">
        <v>1</v>
      </c>
    </row>
    <row r="138" spans="1:24" s="622" customFormat="1" ht="17.25" customHeight="1">
      <c r="A138" s="615">
        <v>129</v>
      </c>
      <c r="B138" s="616" t="s">
        <v>217</v>
      </c>
      <c r="C138" s="615">
        <v>0</v>
      </c>
      <c r="D138" s="617">
        <v>108588</v>
      </c>
      <c r="E138" s="646">
        <v>108282</v>
      </c>
      <c r="F138" s="646">
        <v>13300</v>
      </c>
      <c r="G138" s="646">
        <v>32255</v>
      </c>
      <c r="H138" s="618">
        <f t="shared" si="8"/>
        <v>18955</v>
      </c>
      <c r="I138" s="618">
        <f t="shared" si="9"/>
        <v>2859</v>
      </c>
      <c r="J138" s="618">
        <f t="shared" si="10"/>
        <v>0</v>
      </c>
      <c r="K138" s="618">
        <f t="shared" si="11"/>
        <v>21814</v>
      </c>
      <c r="L138" s="619">
        <f t="shared" si="12"/>
        <v>130402</v>
      </c>
      <c r="M138" s="620">
        <f t="shared" si="13"/>
        <v>1.2008877592367482</v>
      </c>
      <c r="N138" s="621"/>
      <c r="O138" s="618">
        <v>129</v>
      </c>
      <c r="P138" s="618"/>
      <c r="Q138" s="621"/>
      <c r="R138" s="623">
        <f t="shared" si="14"/>
        <v>130402</v>
      </c>
      <c r="S138" s="618"/>
      <c r="T138" s="621">
        <f t="shared" si="15"/>
        <v>-129</v>
      </c>
      <c r="U138" s="583"/>
      <c r="V138" s="621"/>
      <c r="W138" s="621">
        <v>130000</v>
      </c>
      <c r="X138" s="622" t="s">
        <v>761</v>
      </c>
    </row>
    <row r="139" spans="1:24" s="622" customFormat="1" ht="17.25" customHeight="1">
      <c r="A139" s="615">
        <v>130</v>
      </c>
      <c r="B139" s="616" t="s">
        <v>218</v>
      </c>
      <c r="C139" s="615">
        <v>0</v>
      </c>
      <c r="D139" s="617">
        <v>82247.360000000001</v>
      </c>
      <c r="E139" s="646">
        <v>0</v>
      </c>
      <c r="F139" s="646">
        <v>0</v>
      </c>
      <c r="G139" s="646">
        <v>0</v>
      </c>
      <c r="H139" s="618">
        <f t="shared" ref="H139:H202" si="16">G139-F139</f>
        <v>0</v>
      </c>
      <c r="I139" s="618">
        <f t="shared" ref="I139:I202" si="17">ROUND((D139-F139)*0.03,0)</f>
        <v>2467</v>
      </c>
      <c r="J139" s="618">
        <f t="shared" ref="J139:J202" si="18">MAX(0,E139-D139)</f>
        <v>0</v>
      </c>
      <c r="K139" s="618">
        <f t="shared" ref="K139:K202" si="19">MAX(H139+I139,J139)</f>
        <v>2467</v>
      </c>
      <c r="L139" s="619">
        <f t="shared" ref="L139:L202" si="20">D139+K139</f>
        <v>84714.36</v>
      </c>
      <c r="M139" s="620">
        <f t="shared" ref="M139:M202" si="21">IF(D139&gt;0,L139/D139,0)</f>
        <v>1.0299948837263591</v>
      </c>
      <c r="N139" s="621"/>
      <c r="O139" s="618">
        <v>130</v>
      </c>
      <c r="P139" s="618"/>
      <c r="Q139" s="621"/>
      <c r="R139" s="623">
        <f t="shared" ref="R139:R202" si="22">IF(Q139=1,P139,L139)</f>
        <v>84714.36</v>
      </c>
      <c r="S139" s="618"/>
      <c r="T139" s="621">
        <f t="shared" ref="T139:T202" si="23">U139-A139</f>
        <v>-130</v>
      </c>
      <c r="U139" s="583"/>
      <c r="V139" s="621"/>
      <c r="W139" s="621">
        <v>0</v>
      </c>
      <c r="X139" s="622" t="s">
        <v>761</v>
      </c>
    </row>
    <row r="140" spans="1:24" s="622" customFormat="1" ht="17.25" customHeight="1">
      <c r="A140" s="615">
        <v>131</v>
      </c>
      <c r="B140" s="616" t="s">
        <v>219</v>
      </c>
      <c r="C140" s="615">
        <v>1</v>
      </c>
      <c r="D140" s="617">
        <v>78334908.992275059</v>
      </c>
      <c r="E140" s="646">
        <v>49387084</v>
      </c>
      <c r="F140" s="646">
        <v>9439417</v>
      </c>
      <c r="G140" s="646">
        <v>9700492</v>
      </c>
      <c r="H140" s="618">
        <f t="shared" si="16"/>
        <v>261075</v>
      </c>
      <c r="I140" s="618">
        <f t="shared" si="17"/>
        <v>2066865</v>
      </c>
      <c r="J140" s="618">
        <f t="shared" si="18"/>
        <v>0</v>
      </c>
      <c r="K140" s="618">
        <f t="shared" si="19"/>
        <v>2327940</v>
      </c>
      <c r="L140" s="619">
        <f t="shared" si="20"/>
        <v>80662848.992275059</v>
      </c>
      <c r="M140" s="620">
        <f t="shared" si="21"/>
        <v>1.029717785211566</v>
      </c>
      <c r="N140" s="621"/>
      <c r="O140" s="618">
        <v>131</v>
      </c>
      <c r="P140" s="618"/>
      <c r="Q140" s="621"/>
      <c r="R140" s="623">
        <f t="shared" si="22"/>
        <v>80662848.992275059</v>
      </c>
      <c r="S140" s="618"/>
      <c r="T140" s="621">
        <f t="shared" si="23"/>
        <v>-131</v>
      </c>
      <c r="U140" s="583"/>
      <c r="V140" s="621"/>
      <c r="W140" s="621">
        <v>78334908.992275059</v>
      </c>
      <c r="X140" s="622">
        <v>1</v>
      </c>
    </row>
    <row r="141" spans="1:24" s="622" customFormat="1" ht="17.25" customHeight="1">
      <c r="A141" s="615">
        <v>132</v>
      </c>
      <c r="B141" s="616" t="s">
        <v>220</v>
      </c>
      <c r="C141" s="615">
        <v>0</v>
      </c>
      <c r="D141" s="617">
        <v>230613</v>
      </c>
      <c r="E141" s="646">
        <v>195120</v>
      </c>
      <c r="F141" s="646">
        <v>104923</v>
      </c>
      <c r="G141" s="646">
        <v>104923</v>
      </c>
      <c r="H141" s="618">
        <f t="shared" si="16"/>
        <v>0</v>
      </c>
      <c r="I141" s="618">
        <f t="shared" si="17"/>
        <v>3771</v>
      </c>
      <c r="J141" s="618">
        <f t="shared" si="18"/>
        <v>0</v>
      </c>
      <c r="K141" s="618">
        <f t="shared" si="19"/>
        <v>3771</v>
      </c>
      <c r="L141" s="619">
        <f t="shared" si="20"/>
        <v>234384</v>
      </c>
      <c r="M141" s="620">
        <f t="shared" si="21"/>
        <v>1.016352070351628</v>
      </c>
      <c r="N141" s="621"/>
      <c r="O141" s="618">
        <v>132</v>
      </c>
      <c r="P141" s="618"/>
      <c r="Q141" s="621"/>
      <c r="R141" s="623">
        <f t="shared" si="22"/>
        <v>234384</v>
      </c>
      <c r="S141" s="618"/>
      <c r="T141" s="621">
        <f t="shared" si="23"/>
        <v>-132</v>
      </c>
      <c r="U141" s="583"/>
      <c r="V141" s="621"/>
      <c r="W141" s="621">
        <v>0</v>
      </c>
      <c r="X141" s="622" t="s">
        <v>761</v>
      </c>
    </row>
    <row r="142" spans="1:24" s="622" customFormat="1" ht="17.25" customHeight="1">
      <c r="A142" s="615">
        <v>133</v>
      </c>
      <c r="B142" s="616" t="s">
        <v>221</v>
      </c>
      <c r="C142" s="615">
        <v>1</v>
      </c>
      <c r="D142" s="617">
        <v>22943762.68</v>
      </c>
      <c r="E142" s="646">
        <v>24189421</v>
      </c>
      <c r="F142" s="646">
        <v>12796989</v>
      </c>
      <c r="G142" s="646">
        <v>13157748</v>
      </c>
      <c r="H142" s="618">
        <f t="shared" si="16"/>
        <v>360759</v>
      </c>
      <c r="I142" s="618">
        <f t="shared" si="17"/>
        <v>304403</v>
      </c>
      <c r="J142" s="618">
        <f t="shared" si="18"/>
        <v>1245658.3200000003</v>
      </c>
      <c r="K142" s="618">
        <f t="shared" si="19"/>
        <v>1245658.3200000003</v>
      </c>
      <c r="L142" s="619">
        <f t="shared" si="20"/>
        <v>24189421</v>
      </c>
      <c r="M142" s="620">
        <f t="shared" si="21"/>
        <v>1.0542918063341824</v>
      </c>
      <c r="N142" s="621"/>
      <c r="O142" s="618">
        <v>133</v>
      </c>
      <c r="P142" s="618"/>
      <c r="Q142" s="621"/>
      <c r="R142" s="623">
        <f t="shared" si="22"/>
        <v>24189421</v>
      </c>
      <c r="S142" s="618"/>
      <c r="T142" s="621">
        <f t="shared" si="23"/>
        <v>-133</v>
      </c>
      <c r="U142" s="583"/>
      <c r="V142" s="621"/>
      <c r="W142" s="621">
        <v>22943762.68</v>
      </c>
      <c r="X142" s="622">
        <v>1</v>
      </c>
    </row>
    <row r="143" spans="1:24" s="622" customFormat="1" ht="17.25" customHeight="1">
      <c r="A143" s="615">
        <v>134</v>
      </c>
      <c r="B143" s="616" t="s">
        <v>222</v>
      </c>
      <c r="C143" s="615">
        <v>0</v>
      </c>
      <c r="D143" s="617">
        <v>74086</v>
      </c>
      <c r="E143" s="646">
        <v>25600</v>
      </c>
      <c r="F143" s="646">
        <v>14521</v>
      </c>
      <c r="G143" s="646">
        <v>14521</v>
      </c>
      <c r="H143" s="618">
        <f t="shared" si="16"/>
        <v>0</v>
      </c>
      <c r="I143" s="618">
        <f t="shared" si="17"/>
        <v>1787</v>
      </c>
      <c r="J143" s="618">
        <f t="shared" si="18"/>
        <v>0</v>
      </c>
      <c r="K143" s="618">
        <f t="shared" si="19"/>
        <v>1787</v>
      </c>
      <c r="L143" s="619">
        <f t="shared" si="20"/>
        <v>75873</v>
      </c>
      <c r="M143" s="620">
        <f t="shared" si="21"/>
        <v>1.0241206165807304</v>
      </c>
      <c r="N143" s="621"/>
      <c r="O143" s="618">
        <v>134</v>
      </c>
      <c r="P143" s="618"/>
      <c r="Q143" s="621"/>
      <c r="R143" s="623">
        <f t="shared" si="22"/>
        <v>75873</v>
      </c>
      <c r="S143" s="618"/>
      <c r="T143" s="621">
        <f t="shared" si="23"/>
        <v>-134</v>
      </c>
      <c r="U143" s="583"/>
      <c r="V143" s="621"/>
      <c r="W143" s="621">
        <v>29300</v>
      </c>
      <c r="X143" s="622" t="s">
        <v>761</v>
      </c>
    </row>
    <row r="144" spans="1:24" s="622" customFormat="1" ht="17.25" customHeight="1">
      <c r="A144" s="615">
        <v>135</v>
      </c>
      <c r="B144" s="616" t="s">
        <v>223</v>
      </c>
      <c r="C144" s="615">
        <v>1</v>
      </c>
      <c r="D144" s="617">
        <v>4056965.2</v>
      </c>
      <c r="E144" s="646">
        <v>2628338</v>
      </c>
      <c r="F144" s="646">
        <v>1052634</v>
      </c>
      <c r="G144" s="646">
        <v>1064934</v>
      </c>
      <c r="H144" s="618">
        <f t="shared" si="16"/>
        <v>12300</v>
      </c>
      <c r="I144" s="618">
        <f t="shared" si="17"/>
        <v>90130</v>
      </c>
      <c r="J144" s="618">
        <f t="shared" si="18"/>
        <v>0</v>
      </c>
      <c r="K144" s="618">
        <f t="shared" si="19"/>
        <v>102430</v>
      </c>
      <c r="L144" s="619">
        <f t="shared" si="20"/>
        <v>4159395.2</v>
      </c>
      <c r="M144" s="620">
        <f t="shared" si="21"/>
        <v>1.0252479365610532</v>
      </c>
      <c r="N144" s="621"/>
      <c r="O144" s="618">
        <v>135</v>
      </c>
      <c r="P144" s="618"/>
      <c r="Q144" s="621"/>
      <c r="R144" s="623">
        <f t="shared" si="22"/>
        <v>4159395.2</v>
      </c>
      <c r="S144" s="618"/>
      <c r="T144" s="621">
        <f t="shared" si="23"/>
        <v>-135</v>
      </c>
      <c r="U144" s="583"/>
      <c r="V144" s="621"/>
      <c r="W144" s="621">
        <v>4056965.2</v>
      </c>
      <c r="X144" s="622">
        <v>1</v>
      </c>
    </row>
    <row r="145" spans="1:24" s="622" customFormat="1" ht="17.25" customHeight="1">
      <c r="A145" s="615">
        <v>136</v>
      </c>
      <c r="B145" s="616" t="s">
        <v>224</v>
      </c>
      <c r="C145" s="615">
        <v>1</v>
      </c>
      <c r="D145" s="617">
        <v>46985564.901260436</v>
      </c>
      <c r="E145" s="646">
        <v>37667732</v>
      </c>
      <c r="F145" s="646">
        <v>9575140</v>
      </c>
      <c r="G145" s="646">
        <v>9765490</v>
      </c>
      <c r="H145" s="618">
        <f t="shared" si="16"/>
        <v>190350</v>
      </c>
      <c r="I145" s="618">
        <f t="shared" si="17"/>
        <v>1122313</v>
      </c>
      <c r="J145" s="618">
        <f t="shared" si="18"/>
        <v>0</v>
      </c>
      <c r="K145" s="618">
        <f t="shared" si="19"/>
        <v>1312663</v>
      </c>
      <c r="L145" s="619">
        <f t="shared" si="20"/>
        <v>48298227.901260436</v>
      </c>
      <c r="M145" s="620">
        <f t="shared" si="21"/>
        <v>1.027937580462394</v>
      </c>
      <c r="N145" s="621"/>
      <c r="O145" s="618">
        <v>136</v>
      </c>
      <c r="P145" s="618"/>
      <c r="Q145" s="621"/>
      <c r="R145" s="623">
        <f t="shared" si="22"/>
        <v>48298227.901260436</v>
      </c>
      <c r="S145" s="618"/>
      <c r="T145" s="621">
        <f t="shared" si="23"/>
        <v>-136</v>
      </c>
      <c r="U145" s="583"/>
      <c r="V145" s="621"/>
      <c r="W145" s="621">
        <v>46985564.901260436</v>
      </c>
      <c r="X145" s="622">
        <v>1</v>
      </c>
    </row>
    <row r="146" spans="1:24" s="622" customFormat="1" ht="17.25" customHeight="1">
      <c r="A146" s="615">
        <v>137</v>
      </c>
      <c r="B146" s="616" t="s">
        <v>225</v>
      </c>
      <c r="C146" s="615">
        <v>1</v>
      </c>
      <c r="D146" s="617">
        <v>124931826.43818802</v>
      </c>
      <c r="E146" s="646">
        <v>125376815</v>
      </c>
      <c r="F146" s="646">
        <v>106764120</v>
      </c>
      <c r="G146" s="646">
        <v>110604056</v>
      </c>
      <c r="H146" s="618">
        <f t="shared" si="16"/>
        <v>3839936</v>
      </c>
      <c r="I146" s="618">
        <f t="shared" si="17"/>
        <v>545031</v>
      </c>
      <c r="J146" s="618">
        <f t="shared" si="18"/>
        <v>444988.56181198359</v>
      </c>
      <c r="K146" s="618">
        <f t="shared" si="19"/>
        <v>4384967</v>
      </c>
      <c r="L146" s="619">
        <f t="shared" si="20"/>
        <v>129316793.43818802</v>
      </c>
      <c r="M146" s="620">
        <f t="shared" si="21"/>
        <v>1.035098878524517</v>
      </c>
      <c r="N146" s="621"/>
      <c r="O146" s="618">
        <v>137</v>
      </c>
      <c r="P146" s="618"/>
      <c r="Q146" s="621"/>
      <c r="R146" s="623">
        <f t="shared" si="22"/>
        <v>129316793.43818802</v>
      </c>
      <c r="S146" s="618"/>
      <c r="T146" s="621">
        <f t="shared" si="23"/>
        <v>-137</v>
      </c>
      <c r="U146" s="583"/>
      <c r="V146" s="621"/>
      <c r="W146" s="621">
        <v>124931826.43818802</v>
      </c>
      <c r="X146" s="622">
        <v>1</v>
      </c>
    </row>
    <row r="147" spans="1:24" s="622" customFormat="1" ht="17.25" customHeight="1">
      <c r="A147" s="615">
        <v>138</v>
      </c>
      <c r="B147" s="616" t="s">
        <v>226</v>
      </c>
      <c r="C147" s="615">
        <v>1</v>
      </c>
      <c r="D147" s="617">
        <v>19462611.614853136</v>
      </c>
      <c r="E147" s="646">
        <v>14136653</v>
      </c>
      <c r="F147" s="646">
        <v>6443660</v>
      </c>
      <c r="G147" s="646">
        <v>6510035</v>
      </c>
      <c r="H147" s="618">
        <f t="shared" si="16"/>
        <v>66375</v>
      </c>
      <c r="I147" s="618">
        <f t="shared" si="17"/>
        <v>390569</v>
      </c>
      <c r="J147" s="618">
        <f t="shared" si="18"/>
        <v>0</v>
      </c>
      <c r="K147" s="618">
        <f t="shared" si="19"/>
        <v>456944</v>
      </c>
      <c r="L147" s="619">
        <f t="shared" si="20"/>
        <v>19919555.614853136</v>
      </c>
      <c r="M147" s="620">
        <f t="shared" si="21"/>
        <v>1.0234780413359981</v>
      </c>
      <c r="N147" s="621"/>
      <c r="O147" s="618">
        <v>138</v>
      </c>
      <c r="P147" s="618"/>
      <c r="Q147" s="621"/>
      <c r="R147" s="623">
        <f t="shared" si="22"/>
        <v>19919555.614853136</v>
      </c>
      <c r="S147" s="618"/>
      <c r="T147" s="621">
        <f t="shared" si="23"/>
        <v>-138</v>
      </c>
      <c r="U147" s="583"/>
      <c r="V147" s="621"/>
      <c r="W147" s="621">
        <v>19462611.614853136</v>
      </c>
      <c r="X147" s="622">
        <v>1</v>
      </c>
    </row>
    <row r="148" spans="1:24" s="622" customFormat="1" ht="17.25" customHeight="1">
      <c r="A148" s="615">
        <v>139</v>
      </c>
      <c r="B148" s="616" t="s">
        <v>227</v>
      </c>
      <c r="C148" s="615">
        <v>1</v>
      </c>
      <c r="D148" s="617">
        <v>73502063.884041145</v>
      </c>
      <c r="E148" s="646">
        <v>58279336</v>
      </c>
      <c r="F148" s="646">
        <v>10864019</v>
      </c>
      <c r="G148" s="646">
        <v>11181119</v>
      </c>
      <c r="H148" s="618">
        <f t="shared" si="16"/>
        <v>317100</v>
      </c>
      <c r="I148" s="618">
        <f t="shared" si="17"/>
        <v>1879141</v>
      </c>
      <c r="J148" s="618">
        <f t="shared" si="18"/>
        <v>0</v>
      </c>
      <c r="K148" s="618">
        <f t="shared" si="19"/>
        <v>2196241</v>
      </c>
      <c r="L148" s="619">
        <f t="shared" si="20"/>
        <v>75698304.884041145</v>
      </c>
      <c r="M148" s="620">
        <f t="shared" si="21"/>
        <v>1.0298799909001854</v>
      </c>
      <c r="N148" s="621"/>
      <c r="O148" s="618">
        <v>139</v>
      </c>
      <c r="P148" s="618"/>
      <c r="Q148" s="621"/>
      <c r="R148" s="623">
        <f t="shared" si="22"/>
        <v>75698304.884041145</v>
      </c>
      <c r="S148" s="618"/>
      <c r="T148" s="621">
        <f t="shared" si="23"/>
        <v>-139</v>
      </c>
      <c r="U148" s="583"/>
      <c r="V148" s="621"/>
      <c r="W148" s="621">
        <v>73502063.884041145</v>
      </c>
      <c r="X148" s="622">
        <v>1</v>
      </c>
    </row>
    <row r="149" spans="1:24" s="622" customFormat="1" ht="17.25" customHeight="1">
      <c r="A149" s="615">
        <v>140</v>
      </c>
      <c r="B149" s="616" t="s">
        <v>228</v>
      </c>
      <c r="C149" s="615">
        <v>0</v>
      </c>
      <c r="D149" s="617">
        <v>0</v>
      </c>
      <c r="E149" s="646">
        <v>0</v>
      </c>
      <c r="F149" s="646">
        <v>0</v>
      </c>
      <c r="G149" s="646">
        <v>0</v>
      </c>
      <c r="H149" s="618">
        <f t="shared" si="16"/>
        <v>0</v>
      </c>
      <c r="I149" s="618">
        <f t="shared" si="17"/>
        <v>0</v>
      </c>
      <c r="J149" s="618">
        <f t="shared" si="18"/>
        <v>0</v>
      </c>
      <c r="K149" s="618">
        <f t="shared" si="19"/>
        <v>0</v>
      </c>
      <c r="L149" s="619">
        <f t="shared" si="20"/>
        <v>0</v>
      </c>
      <c r="M149" s="620">
        <f t="shared" si="21"/>
        <v>0</v>
      </c>
      <c r="N149" s="621"/>
      <c r="O149" s="618">
        <v>140</v>
      </c>
      <c r="P149" s="618"/>
      <c r="Q149" s="621"/>
      <c r="R149" s="623">
        <f t="shared" si="22"/>
        <v>0</v>
      </c>
      <c r="S149" s="618"/>
      <c r="T149" s="621">
        <f t="shared" si="23"/>
        <v>-140</v>
      </c>
      <c r="U149" s="583"/>
      <c r="V149" s="621"/>
      <c r="W149" s="621">
        <v>0</v>
      </c>
      <c r="X149" s="622" t="s">
        <v>761</v>
      </c>
    </row>
    <row r="150" spans="1:24" s="622" customFormat="1" ht="17.25" customHeight="1">
      <c r="A150" s="615">
        <v>141</v>
      </c>
      <c r="B150" s="616" t="s">
        <v>229</v>
      </c>
      <c r="C150" s="615">
        <v>1</v>
      </c>
      <c r="D150" s="617">
        <v>57591083.549999997</v>
      </c>
      <c r="E150" s="646">
        <v>38789362</v>
      </c>
      <c r="F150" s="646">
        <v>13867740</v>
      </c>
      <c r="G150" s="646">
        <v>14043690</v>
      </c>
      <c r="H150" s="618">
        <f t="shared" si="16"/>
        <v>175950</v>
      </c>
      <c r="I150" s="618">
        <f t="shared" si="17"/>
        <v>1311700</v>
      </c>
      <c r="J150" s="618">
        <f t="shared" si="18"/>
        <v>0</v>
      </c>
      <c r="K150" s="618">
        <f t="shared" si="19"/>
        <v>1487650</v>
      </c>
      <c r="L150" s="619">
        <f t="shared" si="20"/>
        <v>59078733.549999997</v>
      </c>
      <c r="M150" s="620">
        <f t="shared" si="21"/>
        <v>1.0258312556093589</v>
      </c>
      <c r="N150" s="621"/>
      <c r="O150" s="618">
        <v>141</v>
      </c>
      <c r="P150" s="618"/>
      <c r="Q150" s="621"/>
      <c r="R150" s="623">
        <f t="shared" si="22"/>
        <v>59078733.549999997</v>
      </c>
      <c r="S150" s="618"/>
      <c r="T150" s="621">
        <f t="shared" si="23"/>
        <v>-141</v>
      </c>
      <c r="U150" s="583"/>
      <c r="V150" s="621"/>
      <c r="W150" s="621">
        <v>4525351.3999479972</v>
      </c>
      <c r="X150" s="622">
        <v>0</v>
      </c>
    </row>
    <row r="151" spans="1:24" s="622" customFormat="1" ht="17.25" customHeight="1">
      <c r="A151" s="615">
        <v>142</v>
      </c>
      <c r="B151" s="616" t="s">
        <v>230</v>
      </c>
      <c r="C151" s="615">
        <v>1</v>
      </c>
      <c r="D151" s="617">
        <v>22310949.798886918</v>
      </c>
      <c r="E151" s="646">
        <v>12794833</v>
      </c>
      <c r="F151" s="646">
        <v>4180024</v>
      </c>
      <c r="G151" s="646">
        <v>4230649</v>
      </c>
      <c r="H151" s="618">
        <f t="shared" si="16"/>
        <v>50625</v>
      </c>
      <c r="I151" s="618">
        <f t="shared" si="17"/>
        <v>543928</v>
      </c>
      <c r="J151" s="618">
        <f t="shared" si="18"/>
        <v>0</v>
      </c>
      <c r="K151" s="618">
        <f t="shared" si="19"/>
        <v>594553</v>
      </c>
      <c r="L151" s="619">
        <f t="shared" si="20"/>
        <v>22905502.798886918</v>
      </c>
      <c r="M151" s="620">
        <f t="shared" si="21"/>
        <v>1.0266484845046651</v>
      </c>
      <c r="N151" s="621"/>
      <c r="O151" s="618">
        <v>142</v>
      </c>
      <c r="P151" s="618"/>
      <c r="Q151" s="621"/>
      <c r="R151" s="623">
        <f t="shared" si="22"/>
        <v>22905502.798886918</v>
      </c>
      <c r="S151" s="618"/>
      <c r="T151" s="621">
        <f t="shared" si="23"/>
        <v>-142</v>
      </c>
      <c r="U151" s="583"/>
      <c r="V151" s="621"/>
      <c r="W151" s="621">
        <v>22310949.798886918</v>
      </c>
      <c r="X151" s="622">
        <v>1</v>
      </c>
    </row>
    <row r="152" spans="1:24" s="622" customFormat="1" ht="17.25" customHeight="1">
      <c r="A152" s="615">
        <v>143</v>
      </c>
      <c r="B152" s="616" t="s">
        <v>231</v>
      </c>
      <c r="C152" s="615">
        <v>0</v>
      </c>
      <c r="D152" s="617">
        <v>741046</v>
      </c>
      <c r="E152" s="646">
        <v>713661</v>
      </c>
      <c r="F152" s="646">
        <v>436448</v>
      </c>
      <c r="G152" s="646">
        <v>436448</v>
      </c>
      <c r="H152" s="618">
        <f t="shared" si="16"/>
        <v>0</v>
      </c>
      <c r="I152" s="618">
        <f t="shared" si="17"/>
        <v>9138</v>
      </c>
      <c r="J152" s="618">
        <f t="shared" si="18"/>
        <v>0</v>
      </c>
      <c r="K152" s="618">
        <f t="shared" si="19"/>
        <v>9138</v>
      </c>
      <c r="L152" s="619">
        <f t="shared" si="20"/>
        <v>750184</v>
      </c>
      <c r="M152" s="620">
        <f t="shared" si="21"/>
        <v>1.0123312183049364</v>
      </c>
      <c r="N152" s="621"/>
      <c r="O152" s="618">
        <v>143</v>
      </c>
      <c r="P152" s="618"/>
      <c r="Q152" s="621"/>
      <c r="R152" s="623">
        <f t="shared" si="22"/>
        <v>750184</v>
      </c>
      <c r="S152" s="618"/>
      <c r="T152" s="621">
        <f t="shared" si="23"/>
        <v>-143</v>
      </c>
      <c r="U152" s="583"/>
      <c r="V152" s="621"/>
      <c r="W152" s="621">
        <v>905132</v>
      </c>
      <c r="X152" s="622" t="s">
        <v>761</v>
      </c>
    </row>
    <row r="153" spans="1:24" s="622" customFormat="1" ht="17.25" customHeight="1">
      <c r="A153" s="615">
        <v>144</v>
      </c>
      <c r="B153" s="616" t="s">
        <v>232</v>
      </c>
      <c r="C153" s="615">
        <v>1</v>
      </c>
      <c r="D153" s="617">
        <v>39623054</v>
      </c>
      <c r="E153" s="646">
        <v>22581649</v>
      </c>
      <c r="F153" s="646">
        <v>4538746</v>
      </c>
      <c r="G153" s="646">
        <v>4650196</v>
      </c>
      <c r="H153" s="618">
        <f t="shared" si="16"/>
        <v>111450</v>
      </c>
      <c r="I153" s="618">
        <f t="shared" si="17"/>
        <v>1052529</v>
      </c>
      <c r="J153" s="618">
        <f t="shared" si="18"/>
        <v>0</v>
      </c>
      <c r="K153" s="618">
        <f t="shared" si="19"/>
        <v>1163979</v>
      </c>
      <c r="L153" s="619">
        <f t="shared" si="20"/>
        <v>40787033</v>
      </c>
      <c r="M153" s="620">
        <f t="shared" si="21"/>
        <v>1.029376307035798</v>
      </c>
      <c r="N153" s="621"/>
      <c r="O153" s="618">
        <v>144</v>
      </c>
      <c r="P153" s="618"/>
      <c r="Q153" s="621"/>
      <c r="R153" s="623">
        <f t="shared" si="22"/>
        <v>40787033</v>
      </c>
      <c r="S153" s="618"/>
      <c r="T153" s="621">
        <f t="shared" si="23"/>
        <v>-144</v>
      </c>
      <c r="U153" s="583"/>
      <c r="V153" s="621"/>
      <c r="W153" s="621">
        <v>137264.04999999999</v>
      </c>
      <c r="X153" s="622">
        <v>0</v>
      </c>
    </row>
    <row r="154" spans="1:24" s="622" customFormat="1" ht="17.25" customHeight="1">
      <c r="A154" s="615">
        <v>145</v>
      </c>
      <c r="B154" s="616" t="s">
        <v>233</v>
      </c>
      <c r="C154" s="615">
        <v>1</v>
      </c>
      <c r="D154" s="617">
        <v>16961740.199999999</v>
      </c>
      <c r="E154" s="646">
        <v>17107032</v>
      </c>
      <c r="F154" s="646">
        <v>6045617</v>
      </c>
      <c r="G154" s="646">
        <v>6131042</v>
      </c>
      <c r="H154" s="618">
        <f t="shared" si="16"/>
        <v>85425</v>
      </c>
      <c r="I154" s="618">
        <f t="shared" si="17"/>
        <v>327484</v>
      </c>
      <c r="J154" s="618">
        <f t="shared" si="18"/>
        <v>145291.80000000075</v>
      </c>
      <c r="K154" s="618">
        <f t="shared" si="19"/>
        <v>412909</v>
      </c>
      <c r="L154" s="619">
        <f t="shared" si="20"/>
        <v>17374649.199999999</v>
      </c>
      <c r="M154" s="620">
        <f t="shared" si="21"/>
        <v>1.0243435517306179</v>
      </c>
      <c r="N154" s="621"/>
      <c r="O154" s="618">
        <v>145</v>
      </c>
      <c r="P154" s="618"/>
      <c r="Q154" s="621"/>
      <c r="R154" s="623">
        <f t="shared" si="22"/>
        <v>17374649.199999999</v>
      </c>
      <c r="S154" s="618"/>
      <c r="T154" s="621">
        <f t="shared" si="23"/>
        <v>-145</v>
      </c>
      <c r="U154" s="583"/>
      <c r="V154" s="621"/>
      <c r="W154" s="621">
        <v>236595.93</v>
      </c>
      <c r="X154" s="622">
        <v>0</v>
      </c>
    </row>
    <row r="155" spans="1:24" s="622" customFormat="1" ht="17.25" customHeight="1">
      <c r="A155" s="615">
        <v>146</v>
      </c>
      <c r="B155" s="616" t="s">
        <v>234</v>
      </c>
      <c r="C155" s="615">
        <v>0</v>
      </c>
      <c r="D155" s="617">
        <v>2983235</v>
      </c>
      <c r="E155" s="646">
        <v>484420</v>
      </c>
      <c r="F155" s="646">
        <v>101399</v>
      </c>
      <c r="G155" s="646">
        <v>119483</v>
      </c>
      <c r="H155" s="618">
        <f t="shared" si="16"/>
        <v>18084</v>
      </c>
      <c r="I155" s="618">
        <f t="shared" si="17"/>
        <v>86455</v>
      </c>
      <c r="J155" s="618">
        <f t="shared" si="18"/>
        <v>0</v>
      </c>
      <c r="K155" s="618">
        <f t="shared" si="19"/>
        <v>104539</v>
      </c>
      <c r="L155" s="619">
        <f t="shared" si="20"/>
        <v>3087774</v>
      </c>
      <c r="M155" s="620">
        <f t="shared" si="21"/>
        <v>1.0350421606075284</v>
      </c>
      <c r="N155" s="621"/>
      <c r="O155" s="618">
        <v>146</v>
      </c>
      <c r="P155" s="618"/>
      <c r="Q155" s="621"/>
      <c r="R155" s="623">
        <f t="shared" si="22"/>
        <v>3087774</v>
      </c>
      <c r="S155" s="618" t="s">
        <v>55</v>
      </c>
      <c r="T155" s="621">
        <f t="shared" si="23"/>
        <v>-146</v>
      </c>
      <c r="U155" s="583"/>
      <c r="V155" s="621"/>
      <c r="W155" s="621">
        <v>3193975</v>
      </c>
      <c r="X155" s="622" t="s">
        <v>761</v>
      </c>
    </row>
    <row r="156" spans="1:24" s="622" customFormat="1" ht="17.25" customHeight="1">
      <c r="A156" s="615">
        <v>147</v>
      </c>
      <c r="B156" s="616" t="s">
        <v>235</v>
      </c>
      <c r="C156" s="615">
        <v>0</v>
      </c>
      <c r="D156" s="617">
        <v>58233</v>
      </c>
      <c r="E156" s="646">
        <v>0</v>
      </c>
      <c r="F156" s="646">
        <v>11693</v>
      </c>
      <c r="G156" s="646">
        <v>0</v>
      </c>
      <c r="H156" s="618">
        <f t="shared" si="16"/>
        <v>-11693</v>
      </c>
      <c r="I156" s="618">
        <f t="shared" si="17"/>
        <v>1396</v>
      </c>
      <c r="J156" s="618">
        <f t="shared" si="18"/>
        <v>0</v>
      </c>
      <c r="K156" s="618">
        <f t="shared" si="19"/>
        <v>0</v>
      </c>
      <c r="L156" s="619">
        <f t="shared" si="20"/>
        <v>58233</v>
      </c>
      <c r="M156" s="620">
        <f t="shared" si="21"/>
        <v>1</v>
      </c>
      <c r="N156" s="621"/>
      <c r="O156" s="618">
        <v>147</v>
      </c>
      <c r="P156" s="618"/>
      <c r="Q156" s="621"/>
      <c r="R156" s="623">
        <f t="shared" si="22"/>
        <v>58233</v>
      </c>
      <c r="S156" s="618"/>
      <c r="T156" s="621">
        <f t="shared" si="23"/>
        <v>-147</v>
      </c>
      <c r="U156" s="583"/>
      <c r="V156" s="621"/>
      <c r="W156" s="621">
        <v>0</v>
      </c>
      <c r="X156" s="622" t="s">
        <v>761</v>
      </c>
    </row>
    <row r="157" spans="1:24" s="622" customFormat="1" ht="17.25" customHeight="1">
      <c r="A157" s="615">
        <v>148</v>
      </c>
      <c r="B157" s="616" t="s">
        <v>236</v>
      </c>
      <c r="C157" s="615">
        <v>0</v>
      </c>
      <c r="D157" s="617">
        <v>0</v>
      </c>
      <c r="E157" s="646">
        <v>18047</v>
      </c>
      <c r="F157" s="646">
        <v>0</v>
      </c>
      <c r="G157" s="646">
        <v>7203</v>
      </c>
      <c r="H157" s="618">
        <f t="shared" si="16"/>
        <v>7203</v>
      </c>
      <c r="I157" s="618">
        <f t="shared" si="17"/>
        <v>0</v>
      </c>
      <c r="J157" s="618">
        <f t="shared" si="18"/>
        <v>18047</v>
      </c>
      <c r="K157" s="618">
        <f t="shared" si="19"/>
        <v>18047</v>
      </c>
      <c r="L157" s="619">
        <f t="shared" si="20"/>
        <v>18047</v>
      </c>
      <c r="M157" s="620">
        <f t="shared" si="21"/>
        <v>0</v>
      </c>
      <c r="N157" s="621"/>
      <c r="O157" s="618">
        <v>148</v>
      </c>
      <c r="P157" s="618"/>
      <c r="Q157" s="621"/>
      <c r="R157" s="623">
        <f t="shared" si="22"/>
        <v>18047</v>
      </c>
      <c r="S157" s="618" t="s">
        <v>237</v>
      </c>
      <c r="T157" s="621">
        <f t="shared" si="23"/>
        <v>-148</v>
      </c>
      <c r="U157" s="583"/>
      <c r="V157" s="621"/>
      <c r="W157" s="621">
        <v>0</v>
      </c>
      <c r="X157" s="622" t="s">
        <v>761</v>
      </c>
    </row>
    <row r="158" spans="1:24" s="622" customFormat="1" ht="17.25" customHeight="1">
      <c r="A158" s="615">
        <v>149</v>
      </c>
      <c r="B158" s="616" t="s">
        <v>238</v>
      </c>
      <c r="C158" s="615">
        <v>1</v>
      </c>
      <c r="D158" s="617">
        <v>341822368.57776105</v>
      </c>
      <c r="E158" s="646">
        <v>349301507</v>
      </c>
      <c r="F158" s="646">
        <v>317611710</v>
      </c>
      <c r="G158" s="646">
        <v>332200280</v>
      </c>
      <c r="H158" s="618">
        <f t="shared" si="16"/>
        <v>14588570</v>
      </c>
      <c r="I158" s="618">
        <f t="shared" si="17"/>
        <v>726320</v>
      </c>
      <c r="J158" s="618">
        <f t="shared" si="18"/>
        <v>7479138.422238946</v>
      </c>
      <c r="K158" s="618">
        <f t="shared" si="19"/>
        <v>15314890</v>
      </c>
      <c r="L158" s="619">
        <f t="shared" si="20"/>
        <v>357137258.57776105</v>
      </c>
      <c r="M158" s="620">
        <f t="shared" si="21"/>
        <v>1.0448036506906249</v>
      </c>
      <c r="N158" s="621"/>
      <c r="O158" s="618">
        <v>149</v>
      </c>
      <c r="P158" s="618"/>
      <c r="Q158" s="621"/>
      <c r="R158" s="623">
        <f t="shared" si="22"/>
        <v>357137258.57776105</v>
      </c>
      <c r="S158" s="618"/>
      <c r="T158" s="621">
        <f t="shared" si="23"/>
        <v>-149</v>
      </c>
      <c r="U158" s="583"/>
      <c r="V158" s="621"/>
      <c r="W158" s="621">
        <v>341822368.57776105</v>
      </c>
      <c r="X158" s="622">
        <v>1</v>
      </c>
    </row>
    <row r="159" spans="1:24" s="622" customFormat="1" ht="17.25" customHeight="1">
      <c r="A159" s="615">
        <v>150</v>
      </c>
      <c r="B159" s="616" t="s">
        <v>239</v>
      </c>
      <c r="C159" s="615">
        <v>1</v>
      </c>
      <c r="D159" s="617">
        <v>16467118.128954509</v>
      </c>
      <c r="E159" s="646">
        <v>9907607</v>
      </c>
      <c r="F159" s="646">
        <v>2307885</v>
      </c>
      <c r="G159" s="646">
        <v>2347710</v>
      </c>
      <c r="H159" s="618">
        <f t="shared" si="16"/>
        <v>39825</v>
      </c>
      <c r="I159" s="618">
        <f t="shared" si="17"/>
        <v>424777</v>
      </c>
      <c r="J159" s="618">
        <f t="shared" si="18"/>
        <v>0</v>
      </c>
      <c r="K159" s="618">
        <f t="shared" si="19"/>
        <v>464602</v>
      </c>
      <c r="L159" s="619">
        <f t="shared" si="20"/>
        <v>16931720.128954507</v>
      </c>
      <c r="M159" s="620">
        <f t="shared" si="21"/>
        <v>1.0282139228225415</v>
      </c>
      <c r="N159" s="621"/>
      <c r="O159" s="618">
        <v>150</v>
      </c>
      <c r="P159" s="618"/>
      <c r="Q159" s="621"/>
      <c r="R159" s="623">
        <f t="shared" si="22"/>
        <v>16931720.128954507</v>
      </c>
      <c r="S159" s="618"/>
      <c r="T159" s="621">
        <f t="shared" si="23"/>
        <v>-150</v>
      </c>
      <c r="U159" s="583"/>
      <c r="V159" s="621"/>
      <c r="W159" s="621">
        <v>16467118.128954509</v>
      </c>
      <c r="X159" s="622">
        <v>1</v>
      </c>
    </row>
    <row r="160" spans="1:24" s="622" customFormat="1" ht="17.25" customHeight="1">
      <c r="A160" s="615">
        <v>151</v>
      </c>
      <c r="B160" s="616" t="s">
        <v>240</v>
      </c>
      <c r="C160" s="615">
        <v>1</v>
      </c>
      <c r="D160" s="617">
        <v>26975587.870000001</v>
      </c>
      <c r="E160" s="646">
        <v>23848957</v>
      </c>
      <c r="F160" s="646">
        <v>11448367</v>
      </c>
      <c r="G160" s="646">
        <v>11550067</v>
      </c>
      <c r="H160" s="618">
        <f t="shared" si="16"/>
        <v>101700</v>
      </c>
      <c r="I160" s="618">
        <f t="shared" si="17"/>
        <v>465817</v>
      </c>
      <c r="J160" s="618">
        <f t="shared" si="18"/>
        <v>0</v>
      </c>
      <c r="K160" s="618">
        <f t="shared" si="19"/>
        <v>567517</v>
      </c>
      <c r="L160" s="619">
        <f t="shared" si="20"/>
        <v>27543104.870000001</v>
      </c>
      <c r="M160" s="620">
        <f t="shared" si="21"/>
        <v>1.021038169871773</v>
      </c>
      <c r="N160" s="621"/>
      <c r="O160" s="618">
        <v>151</v>
      </c>
      <c r="P160" s="618"/>
      <c r="Q160" s="621"/>
      <c r="R160" s="623">
        <f t="shared" si="22"/>
        <v>27543104.870000001</v>
      </c>
      <c r="S160" s="618"/>
      <c r="T160" s="621">
        <f t="shared" si="23"/>
        <v>-151</v>
      </c>
      <c r="U160" s="583"/>
      <c r="V160" s="621"/>
      <c r="W160" s="621">
        <v>26975587.870000001</v>
      </c>
      <c r="X160" s="622">
        <v>1</v>
      </c>
    </row>
    <row r="161" spans="1:24" s="622" customFormat="1" ht="17.25" customHeight="1">
      <c r="A161" s="615">
        <v>152</v>
      </c>
      <c r="B161" s="616" t="s">
        <v>241</v>
      </c>
      <c r="C161" s="615">
        <v>1</v>
      </c>
      <c r="D161" s="617">
        <v>18049687</v>
      </c>
      <c r="E161" s="646">
        <v>7121207</v>
      </c>
      <c r="F161" s="646">
        <v>1461523</v>
      </c>
      <c r="G161" s="646">
        <v>1495423</v>
      </c>
      <c r="H161" s="618">
        <f t="shared" si="16"/>
        <v>33900</v>
      </c>
      <c r="I161" s="618">
        <f t="shared" si="17"/>
        <v>497645</v>
      </c>
      <c r="J161" s="618">
        <f t="shared" si="18"/>
        <v>0</v>
      </c>
      <c r="K161" s="618">
        <f t="shared" si="19"/>
        <v>531545</v>
      </c>
      <c r="L161" s="619">
        <f t="shared" si="20"/>
        <v>18581232</v>
      </c>
      <c r="M161" s="620">
        <f t="shared" si="21"/>
        <v>1.02944898712094</v>
      </c>
      <c r="N161" s="621"/>
      <c r="O161" s="618">
        <v>152</v>
      </c>
      <c r="P161" s="618"/>
      <c r="Q161" s="621"/>
      <c r="R161" s="623">
        <f t="shared" si="22"/>
        <v>18581232</v>
      </c>
      <c r="S161" s="618"/>
      <c r="T161" s="621">
        <f t="shared" si="23"/>
        <v>-152</v>
      </c>
      <c r="U161" s="583"/>
      <c r="V161" s="621"/>
      <c r="W161" s="621">
        <v>192154.87</v>
      </c>
      <c r="X161" s="622">
        <v>0</v>
      </c>
    </row>
    <row r="162" spans="1:24" s="622" customFormat="1" ht="17.25" customHeight="1">
      <c r="A162" s="615">
        <v>153</v>
      </c>
      <c r="B162" s="616" t="s">
        <v>242</v>
      </c>
      <c r="C162" s="615">
        <v>1</v>
      </c>
      <c r="D162" s="617">
        <v>111318708.43000001</v>
      </c>
      <c r="E162" s="646">
        <v>116573692</v>
      </c>
      <c r="F162" s="646">
        <v>72723191</v>
      </c>
      <c r="G162" s="646">
        <v>76165373</v>
      </c>
      <c r="H162" s="618">
        <f t="shared" si="16"/>
        <v>3442182</v>
      </c>
      <c r="I162" s="618">
        <f t="shared" si="17"/>
        <v>1157866</v>
      </c>
      <c r="J162" s="618">
        <f t="shared" si="18"/>
        <v>5254983.5699999928</v>
      </c>
      <c r="K162" s="618">
        <f t="shared" si="19"/>
        <v>5254983.5699999928</v>
      </c>
      <c r="L162" s="619">
        <f t="shared" si="20"/>
        <v>116573692</v>
      </c>
      <c r="M162" s="620">
        <f t="shared" si="21"/>
        <v>1.0472066523598274</v>
      </c>
      <c r="N162" s="621"/>
      <c r="O162" s="618">
        <v>153</v>
      </c>
      <c r="P162" s="618"/>
      <c r="Q162" s="621"/>
      <c r="R162" s="623">
        <f t="shared" si="22"/>
        <v>116573692</v>
      </c>
      <c r="S162" s="618"/>
      <c r="T162" s="621">
        <f t="shared" si="23"/>
        <v>-153</v>
      </c>
      <c r="U162" s="583"/>
      <c r="V162" s="621"/>
      <c r="W162" s="621">
        <v>111318708.43000001</v>
      </c>
      <c r="X162" s="622">
        <v>1</v>
      </c>
    </row>
    <row r="163" spans="1:24" s="622" customFormat="1" ht="17.25" customHeight="1">
      <c r="A163" s="615">
        <v>154</v>
      </c>
      <c r="B163" s="616" t="s">
        <v>243</v>
      </c>
      <c r="C163" s="615">
        <v>1</v>
      </c>
      <c r="D163" s="617">
        <v>2904227</v>
      </c>
      <c r="E163" s="646">
        <v>1517853</v>
      </c>
      <c r="F163" s="646">
        <v>422288</v>
      </c>
      <c r="G163" s="646">
        <v>429413</v>
      </c>
      <c r="H163" s="618">
        <f t="shared" si="16"/>
        <v>7125</v>
      </c>
      <c r="I163" s="618">
        <f t="shared" si="17"/>
        <v>74458</v>
      </c>
      <c r="J163" s="618">
        <f t="shared" si="18"/>
        <v>0</v>
      </c>
      <c r="K163" s="618">
        <f t="shared" si="19"/>
        <v>81583</v>
      </c>
      <c r="L163" s="619">
        <f t="shared" si="20"/>
        <v>2985810</v>
      </c>
      <c r="M163" s="620">
        <f t="shared" si="21"/>
        <v>1.0280911237310306</v>
      </c>
      <c r="N163" s="621"/>
      <c r="O163" s="618">
        <v>154</v>
      </c>
      <c r="P163" s="618"/>
      <c r="Q163" s="621"/>
      <c r="R163" s="623">
        <f t="shared" si="22"/>
        <v>2985810</v>
      </c>
      <c r="S163" s="618"/>
      <c r="T163" s="621">
        <f t="shared" si="23"/>
        <v>-154</v>
      </c>
      <c r="U163" s="583"/>
      <c r="V163" s="621"/>
      <c r="W163" s="621">
        <v>2904227</v>
      </c>
      <c r="X163" s="622">
        <v>1</v>
      </c>
    </row>
    <row r="164" spans="1:24" s="622" customFormat="1" ht="17.25" customHeight="1">
      <c r="A164" s="615">
        <v>155</v>
      </c>
      <c r="B164" s="616" t="s">
        <v>244</v>
      </c>
      <c r="C164" s="615">
        <v>1</v>
      </c>
      <c r="D164" s="617">
        <v>185286483.40225095</v>
      </c>
      <c r="E164" s="646">
        <v>98956366</v>
      </c>
      <c r="F164" s="646">
        <v>19344035</v>
      </c>
      <c r="G164" s="646">
        <v>19838585</v>
      </c>
      <c r="H164" s="618">
        <f t="shared" si="16"/>
        <v>494550</v>
      </c>
      <c r="I164" s="618">
        <f t="shared" si="17"/>
        <v>4978273</v>
      </c>
      <c r="J164" s="618">
        <f t="shared" si="18"/>
        <v>0</v>
      </c>
      <c r="K164" s="618">
        <f t="shared" si="19"/>
        <v>5472823</v>
      </c>
      <c r="L164" s="619">
        <f t="shared" si="20"/>
        <v>190759306.40225095</v>
      </c>
      <c r="M164" s="620">
        <f t="shared" si="21"/>
        <v>1.0295370871069893</v>
      </c>
      <c r="N164" s="621"/>
      <c r="O164" s="618">
        <v>155</v>
      </c>
      <c r="P164" s="618"/>
      <c r="Q164" s="621"/>
      <c r="R164" s="623">
        <f t="shared" si="22"/>
        <v>190759306.40225095</v>
      </c>
      <c r="S164" s="618"/>
      <c r="T164" s="621">
        <f t="shared" si="23"/>
        <v>-155</v>
      </c>
      <c r="U164" s="583"/>
      <c r="V164" s="621"/>
      <c r="W164" s="621">
        <v>185286483.40225095</v>
      </c>
      <c r="X164" s="622">
        <v>1</v>
      </c>
    </row>
    <row r="165" spans="1:24" s="622" customFormat="1" ht="17.25" customHeight="1">
      <c r="A165" s="615">
        <v>156</v>
      </c>
      <c r="B165" s="616" t="s">
        <v>245</v>
      </c>
      <c r="C165" s="615">
        <v>0</v>
      </c>
      <c r="D165" s="617">
        <v>0</v>
      </c>
      <c r="E165" s="646">
        <v>0</v>
      </c>
      <c r="F165" s="646">
        <v>0</v>
      </c>
      <c r="G165" s="646">
        <v>0</v>
      </c>
      <c r="H165" s="618">
        <f t="shared" si="16"/>
        <v>0</v>
      </c>
      <c r="I165" s="618">
        <f t="shared" si="17"/>
        <v>0</v>
      </c>
      <c r="J165" s="618">
        <f t="shared" si="18"/>
        <v>0</v>
      </c>
      <c r="K165" s="618">
        <f t="shared" si="19"/>
        <v>0</v>
      </c>
      <c r="L165" s="619">
        <f t="shared" si="20"/>
        <v>0</v>
      </c>
      <c r="M165" s="620">
        <f t="shared" si="21"/>
        <v>0</v>
      </c>
      <c r="N165" s="621"/>
      <c r="O165" s="618">
        <v>156</v>
      </c>
      <c r="P165" s="618"/>
      <c r="Q165" s="621"/>
      <c r="R165" s="623">
        <f t="shared" si="22"/>
        <v>0</v>
      </c>
      <c r="S165" s="618"/>
      <c r="T165" s="621">
        <f t="shared" si="23"/>
        <v>-156</v>
      </c>
      <c r="U165" s="583"/>
      <c r="V165" s="621"/>
      <c r="W165" s="621">
        <v>0</v>
      </c>
      <c r="X165" s="622" t="s">
        <v>761</v>
      </c>
    </row>
    <row r="166" spans="1:24" s="622" customFormat="1" ht="17.25" customHeight="1">
      <c r="A166" s="615">
        <v>157</v>
      </c>
      <c r="B166" s="616" t="s">
        <v>246</v>
      </c>
      <c r="C166" s="615">
        <v>1</v>
      </c>
      <c r="D166" s="617">
        <v>15843103.392757</v>
      </c>
      <c r="E166" s="646">
        <v>7825771</v>
      </c>
      <c r="F166" s="646">
        <v>1446538</v>
      </c>
      <c r="G166" s="646">
        <v>1488313</v>
      </c>
      <c r="H166" s="618">
        <f t="shared" si="16"/>
        <v>41775</v>
      </c>
      <c r="I166" s="618">
        <f t="shared" si="17"/>
        <v>431897</v>
      </c>
      <c r="J166" s="618">
        <f t="shared" si="18"/>
        <v>0</v>
      </c>
      <c r="K166" s="618">
        <f t="shared" si="19"/>
        <v>473672</v>
      </c>
      <c r="L166" s="619">
        <f t="shared" si="20"/>
        <v>16316775.392757</v>
      </c>
      <c r="M166" s="620">
        <f t="shared" si="21"/>
        <v>1.0298976777628397</v>
      </c>
      <c r="N166" s="621"/>
      <c r="O166" s="618">
        <v>157</v>
      </c>
      <c r="P166" s="618"/>
      <c r="Q166" s="621"/>
      <c r="R166" s="623">
        <f t="shared" si="22"/>
        <v>16316775.392757</v>
      </c>
      <c r="S166" s="618"/>
      <c r="T166" s="621">
        <f t="shared" si="23"/>
        <v>-157</v>
      </c>
      <c r="U166" s="583"/>
      <c r="V166" s="621"/>
      <c r="W166" s="621">
        <v>-9088.6038309983815</v>
      </c>
      <c r="X166" s="622">
        <v>0</v>
      </c>
    </row>
    <row r="167" spans="1:24" s="622" customFormat="1" ht="17.25" customHeight="1">
      <c r="A167" s="615">
        <v>158</v>
      </c>
      <c r="B167" s="616" t="s">
        <v>247</v>
      </c>
      <c r="C167" s="615">
        <v>1</v>
      </c>
      <c r="D167" s="617">
        <v>30328330.299221542</v>
      </c>
      <c r="E167" s="646">
        <v>22853694</v>
      </c>
      <c r="F167" s="646">
        <v>5259250</v>
      </c>
      <c r="G167" s="646">
        <v>5377675</v>
      </c>
      <c r="H167" s="618">
        <f t="shared" si="16"/>
        <v>118425</v>
      </c>
      <c r="I167" s="618">
        <f t="shared" si="17"/>
        <v>752072</v>
      </c>
      <c r="J167" s="618">
        <f t="shared" si="18"/>
        <v>0</v>
      </c>
      <c r="K167" s="618">
        <f t="shared" si="19"/>
        <v>870497</v>
      </c>
      <c r="L167" s="619">
        <f t="shared" si="20"/>
        <v>31198827.299221542</v>
      </c>
      <c r="M167" s="620">
        <f t="shared" si="21"/>
        <v>1.0287024373386735</v>
      </c>
      <c r="N167" s="621"/>
      <c r="O167" s="618">
        <v>158</v>
      </c>
      <c r="P167" s="618"/>
      <c r="Q167" s="621"/>
      <c r="R167" s="623">
        <f t="shared" si="22"/>
        <v>31198827.299221542</v>
      </c>
      <c r="S167" s="618"/>
      <c r="T167" s="621">
        <f t="shared" si="23"/>
        <v>-158</v>
      </c>
      <c r="U167" s="583"/>
      <c r="V167" s="621"/>
      <c r="W167" s="621">
        <v>30328330.299221542</v>
      </c>
      <c r="X167" s="622">
        <v>1</v>
      </c>
    </row>
    <row r="168" spans="1:24" s="622" customFormat="1" ht="17.25" customHeight="1">
      <c r="A168" s="615">
        <v>159</v>
      </c>
      <c r="B168" s="616" t="s">
        <v>248</v>
      </c>
      <c r="C168" s="615">
        <v>1</v>
      </c>
      <c r="D168" s="617">
        <v>50936388.274407774</v>
      </c>
      <c r="E168" s="646">
        <v>37516220</v>
      </c>
      <c r="F168" s="646">
        <v>7791911</v>
      </c>
      <c r="G168" s="646">
        <v>7992761</v>
      </c>
      <c r="H168" s="618">
        <f t="shared" si="16"/>
        <v>200850</v>
      </c>
      <c r="I168" s="618">
        <f t="shared" si="17"/>
        <v>1294334</v>
      </c>
      <c r="J168" s="618">
        <f t="shared" si="18"/>
        <v>0</v>
      </c>
      <c r="K168" s="618">
        <f t="shared" si="19"/>
        <v>1495184</v>
      </c>
      <c r="L168" s="619">
        <f t="shared" si="20"/>
        <v>52431572.274407774</v>
      </c>
      <c r="M168" s="620">
        <f t="shared" si="21"/>
        <v>1.0293539461797929</v>
      </c>
      <c r="N168" s="621"/>
      <c r="O168" s="618">
        <v>159</v>
      </c>
      <c r="P168" s="618"/>
      <c r="Q168" s="621"/>
      <c r="R168" s="623">
        <f t="shared" si="22"/>
        <v>52431572.274407774</v>
      </c>
      <c r="S168" s="618"/>
      <c r="T168" s="621">
        <f t="shared" si="23"/>
        <v>-159</v>
      </c>
      <c r="U168" s="583"/>
      <c r="V168" s="621"/>
      <c r="W168" s="621">
        <v>50936388.274407774</v>
      </c>
      <c r="X168" s="622">
        <v>1</v>
      </c>
    </row>
    <row r="169" spans="1:24" s="622" customFormat="1" ht="17.25" customHeight="1">
      <c r="A169" s="615">
        <v>160</v>
      </c>
      <c r="B169" s="616" t="s">
        <v>249</v>
      </c>
      <c r="C169" s="615">
        <v>1</v>
      </c>
      <c r="D169" s="617">
        <v>338563409.61968219</v>
      </c>
      <c r="E169" s="646">
        <v>348992067</v>
      </c>
      <c r="F169" s="646">
        <v>261489114</v>
      </c>
      <c r="G169" s="646">
        <v>275928233</v>
      </c>
      <c r="H169" s="618">
        <f t="shared" si="16"/>
        <v>14439119</v>
      </c>
      <c r="I169" s="618">
        <f t="shared" si="17"/>
        <v>2312229</v>
      </c>
      <c r="J169" s="618">
        <f t="shared" si="18"/>
        <v>10428657.380317807</v>
      </c>
      <c r="K169" s="618">
        <f t="shared" si="19"/>
        <v>16751348</v>
      </c>
      <c r="L169" s="619">
        <f t="shared" si="20"/>
        <v>355314757.61968219</v>
      </c>
      <c r="M169" s="620">
        <f t="shared" si="21"/>
        <v>1.0494777271377826</v>
      </c>
      <c r="N169" s="621"/>
      <c r="O169" s="618">
        <v>160</v>
      </c>
      <c r="P169" s="618"/>
      <c r="Q169" s="621"/>
      <c r="R169" s="623">
        <f t="shared" si="22"/>
        <v>355314757.61968219</v>
      </c>
      <c r="S169" s="618"/>
      <c r="T169" s="621">
        <f t="shared" si="23"/>
        <v>-160</v>
      </c>
      <c r="U169" s="583"/>
      <c r="V169" s="621"/>
      <c r="W169" s="621">
        <v>338563409.61968219</v>
      </c>
      <c r="X169" s="622">
        <v>1</v>
      </c>
    </row>
    <row r="170" spans="1:24" s="622" customFormat="1" ht="17.25" customHeight="1">
      <c r="A170" s="615">
        <v>161</v>
      </c>
      <c r="B170" s="616" t="s">
        <v>250</v>
      </c>
      <c r="C170" s="615">
        <v>1</v>
      </c>
      <c r="D170" s="617">
        <v>47045582.675955459</v>
      </c>
      <c r="E170" s="646">
        <v>36638224</v>
      </c>
      <c r="F170" s="646">
        <v>15020153</v>
      </c>
      <c r="G170" s="646">
        <v>15184103</v>
      </c>
      <c r="H170" s="618">
        <f t="shared" si="16"/>
        <v>163950</v>
      </c>
      <c r="I170" s="618">
        <f t="shared" si="17"/>
        <v>960763</v>
      </c>
      <c r="J170" s="618">
        <f t="shared" si="18"/>
        <v>0</v>
      </c>
      <c r="K170" s="618">
        <f t="shared" si="19"/>
        <v>1124713</v>
      </c>
      <c r="L170" s="619">
        <f t="shared" si="20"/>
        <v>48170295.675955459</v>
      </c>
      <c r="M170" s="620">
        <f t="shared" si="21"/>
        <v>1.0239068778836664</v>
      </c>
      <c r="N170" s="621"/>
      <c r="O170" s="618">
        <v>161</v>
      </c>
      <c r="P170" s="618"/>
      <c r="Q170" s="621"/>
      <c r="R170" s="623">
        <f t="shared" si="22"/>
        <v>48170295.675955459</v>
      </c>
      <c r="S170" s="618"/>
      <c r="T170" s="621">
        <f t="shared" si="23"/>
        <v>-161</v>
      </c>
      <c r="U170" s="583"/>
      <c r="V170" s="621"/>
      <c r="W170" s="621">
        <v>47045582.675955459</v>
      </c>
      <c r="X170" s="622">
        <v>1</v>
      </c>
    </row>
    <row r="171" spans="1:24" s="622" customFormat="1" ht="17.25" customHeight="1">
      <c r="A171" s="615">
        <v>162</v>
      </c>
      <c r="B171" s="616" t="s">
        <v>251</v>
      </c>
      <c r="C171" s="615">
        <v>1</v>
      </c>
      <c r="D171" s="617">
        <v>27074509.810547944</v>
      </c>
      <c r="E171" s="646">
        <v>23483616</v>
      </c>
      <c r="F171" s="646">
        <v>9229410</v>
      </c>
      <c r="G171" s="646">
        <v>9349335</v>
      </c>
      <c r="H171" s="618">
        <f t="shared" si="16"/>
        <v>119925</v>
      </c>
      <c r="I171" s="618">
        <f t="shared" si="17"/>
        <v>535353</v>
      </c>
      <c r="J171" s="618">
        <f t="shared" si="18"/>
        <v>0</v>
      </c>
      <c r="K171" s="618">
        <f t="shared" si="19"/>
        <v>655278</v>
      </c>
      <c r="L171" s="619">
        <f t="shared" si="20"/>
        <v>27729787.810547944</v>
      </c>
      <c r="M171" s="620">
        <f t="shared" si="21"/>
        <v>1.0242027650578076</v>
      </c>
      <c r="N171" s="621"/>
      <c r="O171" s="618">
        <v>162</v>
      </c>
      <c r="P171" s="618"/>
      <c r="Q171" s="621"/>
      <c r="R171" s="623">
        <f t="shared" si="22"/>
        <v>27729787.810547944</v>
      </c>
      <c r="S171" s="618"/>
      <c r="T171" s="621">
        <f t="shared" si="23"/>
        <v>-162</v>
      </c>
      <c r="U171" s="583"/>
      <c r="V171" s="621"/>
      <c r="W171" s="621">
        <v>27074509.810547944</v>
      </c>
      <c r="X171" s="622">
        <v>1</v>
      </c>
    </row>
    <row r="172" spans="1:24" s="622" customFormat="1" ht="17.25" customHeight="1">
      <c r="A172" s="615">
        <v>163</v>
      </c>
      <c r="B172" s="616" t="s">
        <v>252</v>
      </c>
      <c r="C172" s="615">
        <v>1</v>
      </c>
      <c r="D172" s="617">
        <v>384684153.29897988</v>
      </c>
      <c r="E172" s="646">
        <v>398807328</v>
      </c>
      <c r="F172" s="646">
        <v>317126307</v>
      </c>
      <c r="G172" s="646">
        <v>327362161</v>
      </c>
      <c r="H172" s="618">
        <f t="shared" si="16"/>
        <v>10235854</v>
      </c>
      <c r="I172" s="618">
        <f t="shared" si="17"/>
        <v>2026735</v>
      </c>
      <c r="J172" s="618">
        <f t="shared" si="18"/>
        <v>14123174.701020122</v>
      </c>
      <c r="K172" s="618">
        <f t="shared" si="19"/>
        <v>14123174.701020122</v>
      </c>
      <c r="L172" s="619">
        <f t="shared" si="20"/>
        <v>398807328</v>
      </c>
      <c r="M172" s="620">
        <f t="shared" si="21"/>
        <v>1.036713689867135</v>
      </c>
      <c r="N172" s="621"/>
      <c r="O172" s="618">
        <v>163</v>
      </c>
      <c r="P172" s="618"/>
      <c r="Q172" s="621"/>
      <c r="R172" s="623">
        <f t="shared" si="22"/>
        <v>398807328</v>
      </c>
      <c r="S172" s="618"/>
      <c r="T172" s="621">
        <f t="shared" si="23"/>
        <v>-163</v>
      </c>
      <c r="U172" s="583"/>
      <c r="V172" s="621"/>
      <c r="W172" s="621">
        <v>384684153.29897988</v>
      </c>
      <c r="X172" s="622">
        <v>1</v>
      </c>
    </row>
    <row r="173" spans="1:24" s="622" customFormat="1" ht="17.25" customHeight="1">
      <c r="A173" s="615">
        <v>164</v>
      </c>
      <c r="B173" s="616" t="s">
        <v>253</v>
      </c>
      <c r="C173" s="615">
        <v>1</v>
      </c>
      <c r="D173" s="617">
        <v>45145315.650829345</v>
      </c>
      <c r="E173" s="646">
        <v>30734848</v>
      </c>
      <c r="F173" s="646">
        <v>6502690</v>
      </c>
      <c r="G173" s="646">
        <v>6665740</v>
      </c>
      <c r="H173" s="618">
        <f t="shared" si="16"/>
        <v>163050</v>
      </c>
      <c r="I173" s="618">
        <f t="shared" si="17"/>
        <v>1159279</v>
      </c>
      <c r="J173" s="618">
        <f t="shared" si="18"/>
        <v>0</v>
      </c>
      <c r="K173" s="618">
        <f t="shared" si="19"/>
        <v>1322329</v>
      </c>
      <c r="L173" s="619">
        <f t="shared" si="20"/>
        <v>46467644.650829345</v>
      </c>
      <c r="M173" s="620">
        <f t="shared" si="21"/>
        <v>1.0292905029223272</v>
      </c>
      <c r="N173" s="621"/>
      <c r="O173" s="618">
        <v>164</v>
      </c>
      <c r="P173" s="618"/>
      <c r="Q173" s="621"/>
      <c r="R173" s="623">
        <f t="shared" si="22"/>
        <v>46467644.650829345</v>
      </c>
      <c r="S173" s="618"/>
      <c r="T173" s="621">
        <f t="shared" si="23"/>
        <v>-164</v>
      </c>
      <c r="U173" s="583"/>
      <c r="V173" s="621"/>
      <c r="W173" s="621">
        <v>45145315.650829345</v>
      </c>
      <c r="X173" s="622">
        <v>1</v>
      </c>
    </row>
    <row r="174" spans="1:24" s="622" customFormat="1" ht="17.25" customHeight="1">
      <c r="A174" s="615">
        <v>165</v>
      </c>
      <c r="B174" s="616" t="s">
        <v>254</v>
      </c>
      <c r="C174" s="615">
        <v>1</v>
      </c>
      <c r="D174" s="617">
        <v>128253528.35861862</v>
      </c>
      <c r="E174" s="646">
        <v>134376621</v>
      </c>
      <c r="F174" s="646">
        <v>69770045</v>
      </c>
      <c r="G174" s="646">
        <v>70271045</v>
      </c>
      <c r="H174" s="618">
        <f t="shared" si="16"/>
        <v>501000</v>
      </c>
      <c r="I174" s="618">
        <f t="shared" si="17"/>
        <v>1754505</v>
      </c>
      <c r="J174" s="618">
        <f t="shared" si="18"/>
        <v>6123092.6413813829</v>
      </c>
      <c r="K174" s="618">
        <f t="shared" si="19"/>
        <v>6123092.6413813829</v>
      </c>
      <c r="L174" s="619">
        <f t="shared" si="20"/>
        <v>134376621</v>
      </c>
      <c r="M174" s="620">
        <f t="shared" si="21"/>
        <v>1.0477420989484216</v>
      </c>
      <c r="N174" s="621"/>
      <c r="O174" s="618">
        <v>165</v>
      </c>
      <c r="P174" s="618"/>
      <c r="Q174" s="621"/>
      <c r="R174" s="623">
        <f t="shared" si="22"/>
        <v>134376621</v>
      </c>
      <c r="S174" s="618"/>
      <c r="T174" s="621">
        <f t="shared" si="23"/>
        <v>-165</v>
      </c>
      <c r="U174" s="583"/>
      <c r="V174" s="621"/>
      <c r="W174" s="621">
        <v>128253528.35861862</v>
      </c>
      <c r="X174" s="622">
        <v>1</v>
      </c>
    </row>
    <row r="175" spans="1:24" s="622" customFormat="1" ht="17.25" customHeight="1">
      <c r="A175" s="615">
        <v>166</v>
      </c>
      <c r="B175" s="616" t="s">
        <v>255</v>
      </c>
      <c r="C175" s="615">
        <v>0</v>
      </c>
      <c r="D175" s="617">
        <v>0</v>
      </c>
      <c r="E175" s="646">
        <v>0</v>
      </c>
      <c r="F175" s="646">
        <v>0</v>
      </c>
      <c r="G175" s="646">
        <v>0</v>
      </c>
      <c r="H175" s="618">
        <f t="shared" si="16"/>
        <v>0</v>
      </c>
      <c r="I175" s="618">
        <f t="shared" si="17"/>
        <v>0</v>
      </c>
      <c r="J175" s="618">
        <f t="shared" si="18"/>
        <v>0</v>
      </c>
      <c r="K175" s="618">
        <f t="shared" si="19"/>
        <v>0</v>
      </c>
      <c r="L175" s="619">
        <f t="shared" si="20"/>
        <v>0</v>
      </c>
      <c r="M175" s="620">
        <f t="shared" si="21"/>
        <v>0</v>
      </c>
      <c r="N175" s="621"/>
      <c r="O175" s="618">
        <v>166</v>
      </c>
      <c r="P175" s="618"/>
      <c r="Q175" s="621"/>
      <c r="R175" s="623">
        <f t="shared" si="22"/>
        <v>0</v>
      </c>
      <c r="S175" s="618"/>
      <c r="T175" s="621">
        <f t="shared" si="23"/>
        <v>-166</v>
      </c>
      <c r="U175" s="583"/>
      <c r="V175" s="621"/>
      <c r="W175" s="621">
        <v>0</v>
      </c>
      <c r="X175" s="622" t="s">
        <v>761</v>
      </c>
    </row>
    <row r="176" spans="1:24" s="622" customFormat="1" ht="17.25" customHeight="1">
      <c r="A176" s="615">
        <v>167</v>
      </c>
      <c r="B176" s="616" t="s">
        <v>256</v>
      </c>
      <c r="C176" s="615">
        <v>1</v>
      </c>
      <c r="D176" s="617">
        <v>73699866.495909095</v>
      </c>
      <c r="E176" s="646">
        <v>58672241</v>
      </c>
      <c r="F176" s="646">
        <v>20336797</v>
      </c>
      <c r="G176" s="646">
        <v>20579572</v>
      </c>
      <c r="H176" s="618">
        <f t="shared" si="16"/>
        <v>242775</v>
      </c>
      <c r="I176" s="618">
        <f t="shared" si="17"/>
        <v>1600892</v>
      </c>
      <c r="J176" s="618">
        <f t="shared" si="18"/>
        <v>0</v>
      </c>
      <c r="K176" s="618">
        <f t="shared" si="19"/>
        <v>1843667</v>
      </c>
      <c r="L176" s="619">
        <f t="shared" si="20"/>
        <v>75543533.495909095</v>
      </c>
      <c r="M176" s="620">
        <f t="shared" si="21"/>
        <v>1.0250158797791356</v>
      </c>
      <c r="N176" s="621"/>
      <c r="O176" s="618">
        <v>167</v>
      </c>
      <c r="P176" s="618"/>
      <c r="Q176" s="621"/>
      <c r="R176" s="623">
        <f t="shared" si="22"/>
        <v>75543533.495909095</v>
      </c>
      <c r="S176" s="618"/>
      <c r="T176" s="621">
        <f t="shared" si="23"/>
        <v>-167</v>
      </c>
      <c r="U176" s="583"/>
      <c r="V176" s="621"/>
      <c r="W176" s="621">
        <v>73699866.495909095</v>
      </c>
      <c r="X176" s="622">
        <v>1</v>
      </c>
    </row>
    <row r="177" spans="1:24" s="622" customFormat="1" ht="17.25" customHeight="1">
      <c r="A177" s="615">
        <v>168</v>
      </c>
      <c r="B177" s="616" t="s">
        <v>257</v>
      </c>
      <c r="C177" s="615">
        <v>1</v>
      </c>
      <c r="D177" s="617">
        <v>59669999.870529011</v>
      </c>
      <c r="E177" s="646">
        <v>34411771</v>
      </c>
      <c r="F177" s="646">
        <v>7006279</v>
      </c>
      <c r="G177" s="646">
        <v>7186354</v>
      </c>
      <c r="H177" s="618">
        <f t="shared" si="16"/>
        <v>180075</v>
      </c>
      <c r="I177" s="618">
        <f t="shared" si="17"/>
        <v>1579912</v>
      </c>
      <c r="J177" s="618">
        <f t="shared" si="18"/>
        <v>0</v>
      </c>
      <c r="K177" s="618">
        <f t="shared" si="19"/>
        <v>1759987</v>
      </c>
      <c r="L177" s="619">
        <f t="shared" si="20"/>
        <v>61429986.870529011</v>
      </c>
      <c r="M177" s="620">
        <f t="shared" si="21"/>
        <v>1.0294953411063983</v>
      </c>
      <c r="N177" s="621"/>
      <c r="O177" s="618">
        <v>168</v>
      </c>
      <c r="P177" s="618"/>
      <c r="Q177" s="621"/>
      <c r="R177" s="623">
        <f t="shared" si="22"/>
        <v>61429986.870529011</v>
      </c>
      <c r="S177" s="618"/>
      <c r="T177" s="621">
        <f t="shared" si="23"/>
        <v>-168</v>
      </c>
      <c r="U177" s="583"/>
      <c r="V177" s="621"/>
      <c r="W177" s="621">
        <v>59669999.870529011</v>
      </c>
      <c r="X177" s="622">
        <v>1</v>
      </c>
    </row>
    <row r="178" spans="1:24" s="622" customFormat="1" ht="17.25" customHeight="1">
      <c r="A178" s="615">
        <v>169</v>
      </c>
      <c r="B178" s="616" t="s">
        <v>258</v>
      </c>
      <c r="C178" s="615">
        <v>1</v>
      </c>
      <c r="D178" s="617">
        <v>8335982.5999999996</v>
      </c>
      <c r="E178" s="646">
        <v>5339313</v>
      </c>
      <c r="F178" s="646">
        <v>1250902</v>
      </c>
      <c r="G178" s="646">
        <v>1276702</v>
      </c>
      <c r="H178" s="618">
        <f t="shared" si="16"/>
        <v>25800</v>
      </c>
      <c r="I178" s="618">
        <f t="shared" si="17"/>
        <v>212552</v>
      </c>
      <c r="J178" s="618">
        <f t="shared" si="18"/>
        <v>0</v>
      </c>
      <c r="K178" s="618">
        <f t="shared" si="19"/>
        <v>238352</v>
      </c>
      <c r="L178" s="619">
        <f t="shared" si="20"/>
        <v>8574334.5999999996</v>
      </c>
      <c r="M178" s="620">
        <f t="shared" si="21"/>
        <v>1.0285931498945307</v>
      </c>
      <c r="N178" s="621"/>
      <c r="O178" s="618">
        <v>169</v>
      </c>
      <c r="P178" s="618"/>
      <c r="Q178" s="621"/>
      <c r="R178" s="623">
        <f t="shared" si="22"/>
        <v>8574334.5999999996</v>
      </c>
      <c r="S178" s="618"/>
      <c r="T178" s="621">
        <f t="shared" si="23"/>
        <v>-169</v>
      </c>
      <c r="U178" s="583"/>
      <c r="V178" s="621"/>
      <c r="W178" s="621">
        <v>20000</v>
      </c>
      <c r="X178" s="622">
        <v>0</v>
      </c>
    </row>
    <row r="179" spans="1:24" s="622" customFormat="1" ht="17.25" customHeight="1">
      <c r="A179" s="615">
        <v>170</v>
      </c>
      <c r="B179" s="616" t="s">
        <v>259</v>
      </c>
      <c r="C179" s="615">
        <v>1</v>
      </c>
      <c r="D179" s="617">
        <v>109242646.83209994</v>
      </c>
      <c r="E179" s="646">
        <v>99372513</v>
      </c>
      <c r="F179" s="646">
        <v>51900943</v>
      </c>
      <c r="G179" s="646">
        <v>52279018</v>
      </c>
      <c r="H179" s="618">
        <f t="shared" si="16"/>
        <v>378075</v>
      </c>
      <c r="I179" s="618">
        <f t="shared" si="17"/>
        <v>1720251</v>
      </c>
      <c r="J179" s="618">
        <f t="shared" si="18"/>
        <v>0</v>
      </c>
      <c r="K179" s="618">
        <f t="shared" si="19"/>
        <v>2098326</v>
      </c>
      <c r="L179" s="619">
        <f t="shared" si="20"/>
        <v>111340972.83209994</v>
      </c>
      <c r="M179" s="620">
        <f t="shared" si="21"/>
        <v>1.019207938116192</v>
      </c>
      <c r="N179" s="621"/>
      <c r="O179" s="618">
        <v>170</v>
      </c>
      <c r="P179" s="618"/>
      <c r="Q179" s="621"/>
      <c r="R179" s="623">
        <f t="shared" si="22"/>
        <v>111340972.83209994</v>
      </c>
      <c r="S179" s="618"/>
      <c r="T179" s="621">
        <f t="shared" si="23"/>
        <v>-170</v>
      </c>
      <c r="U179" s="583"/>
      <c r="V179" s="621"/>
      <c r="W179" s="621">
        <v>109242646.83209994</v>
      </c>
      <c r="X179" s="622">
        <v>1</v>
      </c>
    </row>
    <row r="180" spans="1:24" s="622" customFormat="1" ht="17.25" customHeight="1">
      <c r="A180" s="615">
        <v>171</v>
      </c>
      <c r="B180" s="616" t="s">
        <v>260</v>
      </c>
      <c r="C180" s="615">
        <v>1</v>
      </c>
      <c r="D180" s="617">
        <v>66494028.600000001</v>
      </c>
      <c r="E180" s="646">
        <v>59674036</v>
      </c>
      <c r="F180" s="646">
        <v>16133973</v>
      </c>
      <c r="G180" s="646">
        <v>16399848</v>
      </c>
      <c r="H180" s="618">
        <f t="shared" si="16"/>
        <v>265875</v>
      </c>
      <c r="I180" s="618">
        <f t="shared" si="17"/>
        <v>1510802</v>
      </c>
      <c r="J180" s="618">
        <f t="shared" si="18"/>
        <v>0</v>
      </c>
      <c r="K180" s="618">
        <f t="shared" si="19"/>
        <v>1776677</v>
      </c>
      <c r="L180" s="619">
        <f t="shared" si="20"/>
        <v>68270705.599999994</v>
      </c>
      <c r="M180" s="620">
        <f t="shared" si="21"/>
        <v>1.0267193466452114</v>
      </c>
      <c r="N180" s="621"/>
      <c r="O180" s="618">
        <v>171</v>
      </c>
      <c r="P180" s="618"/>
      <c r="Q180" s="621"/>
      <c r="R180" s="623">
        <f t="shared" si="22"/>
        <v>68270705.599999994</v>
      </c>
      <c r="S180" s="618"/>
      <c r="T180" s="621">
        <f t="shared" si="23"/>
        <v>-171</v>
      </c>
      <c r="U180" s="583"/>
      <c r="V180" s="621"/>
      <c r="W180" s="621">
        <v>700273.49</v>
      </c>
      <c r="X180" s="622">
        <v>0</v>
      </c>
    </row>
    <row r="181" spans="1:24" s="622" customFormat="1" ht="17.25" customHeight="1">
      <c r="A181" s="615">
        <v>172</v>
      </c>
      <c r="B181" s="616" t="s">
        <v>261</v>
      </c>
      <c r="C181" s="615">
        <v>1</v>
      </c>
      <c r="D181" s="617">
        <v>37679867.269999996</v>
      </c>
      <c r="E181" s="646">
        <v>23526245</v>
      </c>
      <c r="F181" s="646">
        <v>5216280</v>
      </c>
      <c r="G181" s="646">
        <v>5318805</v>
      </c>
      <c r="H181" s="618">
        <f t="shared" si="16"/>
        <v>102525</v>
      </c>
      <c r="I181" s="618">
        <f t="shared" si="17"/>
        <v>973908</v>
      </c>
      <c r="J181" s="618">
        <f t="shared" si="18"/>
        <v>0</v>
      </c>
      <c r="K181" s="618">
        <f t="shared" si="19"/>
        <v>1076433</v>
      </c>
      <c r="L181" s="619">
        <f t="shared" si="20"/>
        <v>38756300.269999996</v>
      </c>
      <c r="M181" s="620">
        <f t="shared" si="21"/>
        <v>1.0285678554090087</v>
      </c>
      <c r="N181" s="621"/>
      <c r="O181" s="618">
        <v>172</v>
      </c>
      <c r="P181" s="618"/>
      <c r="Q181" s="621"/>
      <c r="R181" s="623">
        <f t="shared" si="22"/>
        <v>38756300.269999996</v>
      </c>
      <c r="S181" s="618"/>
      <c r="T181" s="621">
        <f t="shared" si="23"/>
        <v>-172</v>
      </c>
      <c r="U181" s="583"/>
      <c r="V181" s="621"/>
      <c r="W181" s="621">
        <v>1791042.1200430319</v>
      </c>
      <c r="X181" s="622">
        <v>0</v>
      </c>
    </row>
    <row r="182" spans="1:24" s="622" customFormat="1" ht="17.25" customHeight="1">
      <c r="A182" s="615">
        <v>173</v>
      </c>
      <c r="B182" s="616" t="s">
        <v>262</v>
      </c>
      <c r="C182" s="615">
        <v>1</v>
      </c>
      <c r="D182" s="617">
        <v>9845249.1999999993</v>
      </c>
      <c r="E182" s="646">
        <v>4974562</v>
      </c>
      <c r="F182" s="646">
        <v>1099653</v>
      </c>
      <c r="G182" s="646">
        <v>1125528</v>
      </c>
      <c r="H182" s="618">
        <f t="shared" si="16"/>
        <v>25875</v>
      </c>
      <c r="I182" s="618">
        <f t="shared" si="17"/>
        <v>262368</v>
      </c>
      <c r="J182" s="618">
        <f t="shared" si="18"/>
        <v>0</v>
      </c>
      <c r="K182" s="618">
        <f t="shared" si="19"/>
        <v>288243</v>
      </c>
      <c r="L182" s="619">
        <f t="shared" si="20"/>
        <v>10133492.199999999</v>
      </c>
      <c r="M182" s="620">
        <f t="shared" si="21"/>
        <v>1.0292773696373272</v>
      </c>
      <c r="N182" s="621"/>
      <c r="O182" s="618">
        <v>173</v>
      </c>
      <c r="P182" s="618"/>
      <c r="Q182" s="621"/>
      <c r="R182" s="623">
        <f t="shared" si="22"/>
        <v>10133492.199999999</v>
      </c>
      <c r="S182" s="618"/>
      <c r="T182" s="621">
        <f t="shared" si="23"/>
        <v>-173</v>
      </c>
      <c r="U182" s="583"/>
      <c r="V182" s="621"/>
      <c r="W182" s="621">
        <v>4347.8474162593047</v>
      </c>
      <c r="X182" s="622">
        <v>0</v>
      </c>
    </row>
    <row r="183" spans="1:24" s="622" customFormat="1" ht="17.25" customHeight="1">
      <c r="A183" s="615">
        <v>174</v>
      </c>
      <c r="B183" s="616" t="s">
        <v>263</v>
      </c>
      <c r="C183" s="615">
        <v>1</v>
      </c>
      <c r="D183" s="617">
        <v>31011607.931543402</v>
      </c>
      <c r="E183" s="646">
        <v>20464712</v>
      </c>
      <c r="F183" s="646">
        <v>5983800</v>
      </c>
      <c r="G183" s="646">
        <v>6078675</v>
      </c>
      <c r="H183" s="618">
        <f t="shared" si="16"/>
        <v>94875</v>
      </c>
      <c r="I183" s="618">
        <f t="shared" si="17"/>
        <v>750834</v>
      </c>
      <c r="J183" s="618">
        <f t="shared" si="18"/>
        <v>0</v>
      </c>
      <c r="K183" s="618">
        <f t="shared" si="19"/>
        <v>845709</v>
      </c>
      <c r="L183" s="619">
        <f t="shared" si="20"/>
        <v>31857316.931543402</v>
      </c>
      <c r="M183" s="620">
        <f t="shared" si="21"/>
        <v>1.0272707239775138</v>
      </c>
      <c r="N183" s="621"/>
      <c r="O183" s="618">
        <v>174</v>
      </c>
      <c r="P183" s="618"/>
      <c r="Q183" s="621"/>
      <c r="R183" s="623">
        <f t="shared" si="22"/>
        <v>31857316.931543402</v>
      </c>
      <c r="S183" s="618"/>
      <c r="T183" s="621">
        <f t="shared" si="23"/>
        <v>-174</v>
      </c>
      <c r="U183" s="583"/>
      <c r="V183" s="621"/>
      <c r="W183" s="621">
        <v>31011607.931543402</v>
      </c>
      <c r="X183" s="622">
        <v>1</v>
      </c>
    </row>
    <row r="184" spans="1:24" s="622" customFormat="1" ht="17.25" customHeight="1">
      <c r="A184" s="615">
        <v>175</v>
      </c>
      <c r="B184" s="616" t="s">
        <v>264</v>
      </c>
      <c r="C184" s="615">
        <v>1</v>
      </c>
      <c r="D184" s="617">
        <v>49826205.83338394</v>
      </c>
      <c r="E184" s="646">
        <v>33741120</v>
      </c>
      <c r="F184" s="646">
        <v>7255778</v>
      </c>
      <c r="G184" s="646">
        <v>7431278</v>
      </c>
      <c r="H184" s="618">
        <f t="shared" si="16"/>
        <v>175500</v>
      </c>
      <c r="I184" s="618">
        <f t="shared" si="17"/>
        <v>1277113</v>
      </c>
      <c r="J184" s="618">
        <f t="shared" si="18"/>
        <v>0</v>
      </c>
      <c r="K184" s="618">
        <f t="shared" si="19"/>
        <v>1452613</v>
      </c>
      <c r="L184" s="619">
        <f t="shared" si="20"/>
        <v>51278818.83338394</v>
      </c>
      <c r="M184" s="620">
        <f t="shared" si="21"/>
        <v>1.029153594493176</v>
      </c>
      <c r="N184" s="621"/>
      <c r="O184" s="618">
        <v>175</v>
      </c>
      <c r="P184" s="618"/>
      <c r="Q184" s="621"/>
      <c r="R184" s="623">
        <f t="shared" si="22"/>
        <v>51278818.83338394</v>
      </c>
      <c r="S184" s="618"/>
      <c r="T184" s="621">
        <f t="shared" si="23"/>
        <v>-175</v>
      </c>
      <c r="U184" s="583"/>
      <c r="V184" s="621"/>
      <c r="W184" s="621">
        <v>49826205.83338394</v>
      </c>
      <c r="X184" s="622">
        <v>1</v>
      </c>
    </row>
    <row r="185" spans="1:24" s="622" customFormat="1" ht="17.25" customHeight="1">
      <c r="A185" s="615">
        <v>176</v>
      </c>
      <c r="B185" s="616" t="s">
        <v>265</v>
      </c>
      <c r="C185" s="615">
        <v>1</v>
      </c>
      <c r="D185" s="617">
        <v>102270313</v>
      </c>
      <c r="E185" s="646">
        <v>83050956</v>
      </c>
      <c r="F185" s="646">
        <v>18554446</v>
      </c>
      <c r="G185" s="646">
        <v>18890896</v>
      </c>
      <c r="H185" s="618">
        <f t="shared" si="16"/>
        <v>336450</v>
      </c>
      <c r="I185" s="618">
        <f t="shared" si="17"/>
        <v>2511476</v>
      </c>
      <c r="J185" s="618">
        <f t="shared" si="18"/>
        <v>0</v>
      </c>
      <c r="K185" s="618">
        <f t="shared" si="19"/>
        <v>2847926</v>
      </c>
      <c r="L185" s="619">
        <f t="shared" si="20"/>
        <v>105118239</v>
      </c>
      <c r="M185" s="620">
        <f t="shared" si="21"/>
        <v>1.0278470449190862</v>
      </c>
      <c r="N185" s="621"/>
      <c r="O185" s="618">
        <v>176</v>
      </c>
      <c r="P185" s="618"/>
      <c r="Q185" s="621"/>
      <c r="R185" s="623">
        <f t="shared" si="22"/>
        <v>105118239</v>
      </c>
      <c r="S185" s="618"/>
      <c r="T185" s="621">
        <f t="shared" si="23"/>
        <v>-176</v>
      </c>
      <c r="U185" s="583"/>
      <c r="V185" s="621"/>
      <c r="W185" s="621">
        <v>7490954.3088368727</v>
      </c>
      <c r="X185" s="622">
        <v>0</v>
      </c>
    </row>
    <row r="186" spans="1:24" s="622" customFormat="1" ht="17.25" customHeight="1">
      <c r="A186" s="615">
        <v>177</v>
      </c>
      <c r="B186" s="616" t="s">
        <v>266</v>
      </c>
      <c r="C186" s="615">
        <v>1</v>
      </c>
      <c r="D186" s="617">
        <v>41044910.398584887</v>
      </c>
      <c r="E186" s="646">
        <v>34348825</v>
      </c>
      <c r="F186" s="646">
        <v>11364627</v>
      </c>
      <c r="G186" s="646">
        <v>11523702</v>
      </c>
      <c r="H186" s="618">
        <f t="shared" si="16"/>
        <v>159075</v>
      </c>
      <c r="I186" s="618">
        <f t="shared" si="17"/>
        <v>890409</v>
      </c>
      <c r="J186" s="618">
        <f t="shared" si="18"/>
        <v>0</v>
      </c>
      <c r="K186" s="618">
        <f t="shared" si="19"/>
        <v>1049484</v>
      </c>
      <c r="L186" s="619">
        <f t="shared" si="20"/>
        <v>42094394.398584887</v>
      </c>
      <c r="M186" s="620">
        <f t="shared" si="21"/>
        <v>1.0255691628951926</v>
      </c>
      <c r="N186" s="621"/>
      <c r="O186" s="618">
        <v>177</v>
      </c>
      <c r="P186" s="618"/>
      <c r="Q186" s="621"/>
      <c r="R186" s="623">
        <f t="shared" si="22"/>
        <v>42094394.398584887</v>
      </c>
      <c r="S186" s="618"/>
      <c r="T186" s="621">
        <f t="shared" si="23"/>
        <v>-177</v>
      </c>
      <c r="U186" s="583"/>
      <c r="V186" s="621"/>
      <c r="W186" s="621">
        <v>41044910.398584887</v>
      </c>
      <c r="X186" s="622">
        <v>1</v>
      </c>
    </row>
    <row r="187" spans="1:24" s="622" customFormat="1" ht="17.25" customHeight="1">
      <c r="A187" s="615">
        <v>178</v>
      </c>
      <c r="B187" s="616" t="s">
        <v>267</v>
      </c>
      <c r="C187" s="615">
        <v>1</v>
      </c>
      <c r="D187" s="617">
        <v>62114687.45156721</v>
      </c>
      <c r="E187" s="646">
        <v>58761933</v>
      </c>
      <c r="F187" s="646">
        <v>13285756</v>
      </c>
      <c r="G187" s="646">
        <v>13578856</v>
      </c>
      <c r="H187" s="618">
        <f t="shared" si="16"/>
        <v>293100</v>
      </c>
      <c r="I187" s="618">
        <f t="shared" si="17"/>
        <v>1464868</v>
      </c>
      <c r="J187" s="618">
        <f t="shared" si="18"/>
        <v>0</v>
      </c>
      <c r="K187" s="618">
        <f t="shared" si="19"/>
        <v>1757968</v>
      </c>
      <c r="L187" s="619">
        <f t="shared" si="20"/>
        <v>63872655.45156721</v>
      </c>
      <c r="M187" s="620">
        <f t="shared" si="21"/>
        <v>1.028301969664916</v>
      </c>
      <c r="N187" s="621"/>
      <c r="O187" s="618">
        <v>178</v>
      </c>
      <c r="P187" s="618"/>
      <c r="Q187" s="621"/>
      <c r="R187" s="623">
        <f t="shared" si="22"/>
        <v>63872655.45156721</v>
      </c>
      <c r="S187" s="618"/>
      <c r="T187" s="621">
        <f t="shared" si="23"/>
        <v>-178</v>
      </c>
      <c r="U187" s="583"/>
      <c r="V187" s="621"/>
      <c r="W187" s="621">
        <v>62114687.45156721</v>
      </c>
      <c r="X187" s="622">
        <v>1</v>
      </c>
    </row>
    <row r="188" spans="1:24" s="622" customFormat="1" ht="17.25" customHeight="1">
      <c r="A188" s="615">
        <v>179</v>
      </c>
      <c r="B188" s="616" t="s">
        <v>268</v>
      </c>
      <c r="C188" s="615">
        <v>0</v>
      </c>
      <c r="D188" s="617">
        <v>177635</v>
      </c>
      <c r="E188" s="646">
        <v>127384</v>
      </c>
      <c r="F188" s="646">
        <v>38052</v>
      </c>
      <c r="G188" s="646">
        <v>38052</v>
      </c>
      <c r="H188" s="618">
        <f t="shared" si="16"/>
        <v>0</v>
      </c>
      <c r="I188" s="618">
        <f t="shared" si="17"/>
        <v>4187</v>
      </c>
      <c r="J188" s="618">
        <f t="shared" si="18"/>
        <v>0</v>
      </c>
      <c r="K188" s="618">
        <f t="shared" si="19"/>
        <v>4187</v>
      </c>
      <c r="L188" s="619">
        <f t="shared" si="20"/>
        <v>181822</v>
      </c>
      <c r="M188" s="620">
        <f t="shared" si="21"/>
        <v>1.023570805303009</v>
      </c>
      <c r="N188" s="621"/>
      <c r="O188" s="618">
        <v>179</v>
      </c>
      <c r="P188" s="618"/>
      <c r="Q188" s="621"/>
      <c r="R188" s="623">
        <f t="shared" si="22"/>
        <v>181822</v>
      </c>
      <c r="S188" s="618"/>
      <c r="T188" s="621">
        <f t="shared" si="23"/>
        <v>-179</v>
      </c>
      <c r="U188" s="583"/>
      <c r="V188" s="621"/>
      <c r="W188" s="621">
        <v>0</v>
      </c>
      <c r="X188" s="622" t="s">
        <v>761</v>
      </c>
    </row>
    <row r="189" spans="1:24" s="622" customFormat="1" ht="17.25" customHeight="1">
      <c r="A189" s="615">
        <v>180</v>
      </c>
      <c r="B189" s="616" t="s">
        <v>269</v>
      </c>
      <c r="C189" s="615">
        <v>0</v>
      </c>
      <c r="D189" s="617">
        <v>158369</v>
      </c>
      <c r="E189" s="646">
        <v>63474.92</v>
      </c>
      <c r="F189" s="646">
        <v>56805</v>
      </c>
      <c r="G189" s="646">
        <v>36093.919999999998</v>
      </c>
      <c r="H189" s="618">
        <f t="shared" si="16"/>
        <v>-20711.080000000002</v>
      </c>
      <c r="I189" s="618">
        <f t="shared" si="17"/>
        <v>3047</v>
      </c>
      <c r="J189" s="618">
        <f t="shared" si="18"/>
        <v>0</v>
      </c>
      <c r="K189" s="618">
        <f t="shared" si="19"/>
        <v>0</v>
      </c>
      <c r="L189" s="619">
        <f t="shared" si="20"/>
        <v>158369</v>
      </c>
      <c r="M189" s="620">
        <f t="shared" si="21"/>
        <v>1</v>
      </c>
      <c r="N189" s="621"/>
      <c r="O189" s="618">
        <v>180</v>
      </c>
      <c r="P189" s="618"/>
      <c r="Q189" s="621"/>
      <c r="R189" s="623">
        <f t="shared" si="22"/>
        <v>158369</v>
      </c>
      <c r="S189" s="618"/>
      <c r="T189" s="621">
        <f t="shared" si="23"/>
        <v>-180</v>
      </c>
      <c r="U189" s="583"/>
      <c r="V189" s="621"/>
      <c r="W189" s="621">
        <v>0</v>
      </c>
      <c r="X189" s="622" t="s">
        <v>761</v>
      </c>
    </row>
    <row r="190" spans="1:24" s="622" customFormat="1" ht="17.25" customHeight="1">
      <c r="A190" s="615">
        <v>181</v>
      </c>
      <c r="B190" s="616" t="s">
        <v>270</v>
      </c>
      <c r="C190" s="615">
        <v>1</v>
      </c>
      <c r="D190" s="617">
        <v>122141557.83</v>
      </c>
      <c r="E190" s="646">
        <v>124723584</v>
      </c>
      <c r="F190" s="646">
        <v>71034365</v>
      </c>
      <c r="G190" s="646">
        <v>72675660</v>
      </c>
      <c r="H190" s="618">
        <f t="shared" si="16"/>
        <v>1641295</v>
      </c>
      <c r="I190" s="618">
        <f t="shared" si="17"/>
        <v>1533216</v>
      </c>
      <c r="J190" s="618">
        <f t="shared" si="18"/>
        <v>2582026.1700000018</v>
      </c>
      <c r="K190" s="618">
        <f t="shared" si="19"/>
        <v>3174511</v>
      </c>
      <c r="L190" s="619">
        <f t="shared" si="20"/>
        <v>125316068.83</v>
      </c>
      <c r="M190" s="620">
        <f t="shared" si="21"/>
        <v>1.0259904250150336</v>
      </c>
      <c r="N190" s="621"/>
      <c r="O190" s="618">
        <v>181</v>
      </c>
      <c r="P190" s="618"/>
      <c r="Q190" s="621"/>
      <c r="R190" s="623">
        <f t="shared" si="22"/>
        <v>125316068.83</v>
      </c>
      <c r="S190" s="618"/>
      <c r="T190" s="621">
        <f t="shared" si="23"/>
        <v>-181</v>
      </c>
      <c r="U190" s="583"/>
      <c r="V190" s="621"/>
      <c r="W190" s="621">
        <v>122141557.83</v>
      </c>
      <c r="X190" s="622">
        <v>1</v>
      </c>
    </row>
    <row r="191" spans="1:24" s="622" customFormat="1" ht="17.25" customHeight="1">
      <c r="A191" s="615">
        <v>182</v>
      </c>
      <c r="B191" s="616" t="s">
        <v>271</v>
      </c>
      <c r="C191" s="615">
        <v>1</v>
      </c>
      <c r="D191" s="617">
        <v>55729467.237158008</v>
      </c>
      <c r="E191" s="646">
        <v>49655650</v>
      </c>
      <c r="F191" s="646">
        <v>23101805</v>
      </c>
      <c r="G191" s="646">
        <v>23328455</v>
      </c>
      <c r="H191" s="618">
        <f t="shared" si="16"/>
        <v>226650</v>
      </c>
      <c r="I191" s="618">
        <f t="shared" si="17"/>
        <v>978830</v>
      </c>
      <c r="J191" s="618">
        <f t="shared" si="18"/>
        <v>0</v>
      </c>
      <c r="K191" s="618">
        <f t="shared" si="19"/>
        <v>1205480</v>
      </c>
      <c r="L191" s="619">
        <f t="shared" si="20"/>
        <v>56934947.237158008</v>
      </c>
      <c r="M191" s="620">
        <f t="shared" si="21"/>
        <v>1.0216309263261041</v>
      </c>
      <c r="N191" s="621"/>
      <c r="O191" s="618">
        <v>182</v>
      </c>
      <c r="P191" s="618"/>
      <c r="Q191" s="621"/>
      <c r="R191" s="623">
        <f t="shared" si="22"/>
        <v>56934947.237158008</v>
      </c>
      <c r="S191" s="618"/>
      <c r="T191" s="621">
        <f t="shared" si="23"/>
        <v>-182</v>
      </c>
      <c r="U191" s="583"/>
      <c r="V191" s="621"/>
      <c r="W191" s="621">
        <v>55729467.237158008</v>
      </c>
      <c r="X191" s="622">
        <v>1</v>
      </c>
    </row>
    <row r="192" spans="1:24" s="622" customFormat="1" ht="17.25" customHeight="1">
      <c r="A192" s="615">
        <v>183</v>
      </c>
      <c r="B192" s="616" t="s">
        <v>272</v>
      </c>
      <c r="C192" s="615">
        <v>0</v>
      </c>
      <c r="D192" s="617">
        <v>55249</v>
      </c>
      <c r="E192" s="646">
        <v>57956</v>
      </c>
      <c r="F192" s="646">
        <v>13290</v>
      </c>
      <c r="G192" s="646">
        <v>13290</v>
      </c>
      <c r="H192" s="618">
        <f t="shared" si="16"/>
        <v>0</v>
      </c>
      <c r="I192" s="618">
        <f t="shared" si="17"/>
        <v>1259</v>
      </c>
      <c r="J192" s="618">
        <f t="shared" si="18"/>
        <v>2707</v>
      </c>
      <c r="K192" s="618">
        <f t="shared" si="19"/>
        <v>2707</v>
      </c>
      <c r="L192" s="619">
        <f t="shared" si="20"/>
        <v>57956</v>
      </c>
      <c r="M192" s="620">
        <f t="shared" si="21"/>
        <v>1.0489963619251028</v>
      </c>
      <c r="N192" s="621"/>
      <c r="O192" s="618">
        <v>183</v>
      </c>
      <c r="P192" s="618"/>
      <c r="Q192" s="621"/>
      <c r="R192" s="623">
        <f t="shared" si="22"/>
        <v>57956</v>
      </c>
      <c r="S192" s="618"/>
      <c r="T192" s="621">
        <f t="shared" si="23"/>
        <v>-183</v>
      </c>
      <c r="U192" s="583"/>
      <c r="V192" s="621"/>
      <c r="W192" s="621">
        <v>51422</v>
      </c>
      <c r="X192" s="622" t="s">
        <v>761</v>
      </c>
    </row>
    <row r="193" spans="1:24" s="622" customFormat="1" ht="17.25" customHeight="1">
      <c r="A193" s="615">
        <v>184</v>
      </c>
      <c r="B193" s="616" t="s">
        <v>273</v>
      </c>
      <c r="C193" s="615">
        <v>1</v>
      </c>
      <c r="D193" s="617">
        <v>17039069.827808417</v>
      </c>
      <c r="E193" s="646">
        <v>9268696</v>
      </c>
      <c r="F193" s="646">
        <v>1943879</v>
      </c>
      <c r="G193" s="646">
        <v>1992104</v>
      </c>
      <c r="H193" s="618">
        <f t="shared" si="16"/>
        <v>48225</v>
      </c>
      <c r="I193" s="618">
        <f t="shared" si="17"/>
        <v>452856</v>
      </c>
      <c r="J193" s="618">
        <f t="shared" si="18"/>
        <v>0</v>
      </c>
      <c r="K193" s="618">
        <f t="shared" si="19"/>
        <v>501081</v>
      </c>
      <c r="L193" s="619">
        <f t="shared" si="20"/>
        <v>17540150.827808417</v>
      </c>
      <c r="M193" s="620">
        <f t="shared" si="21"/>
        <v>1.0294077672703834</v>
      </c>
      <c r="N193" s="621"/>
      <c r="O193" s="618">
        <v>184</v>
      </c>
      <c r="P193" s="618"/>
      <c r="Q193" s="621"/>
      <c r="R193" s="623">
        <f t="shared" si="22"/>
        <v>17540150.827808417</v>
      </c>
      <c r="S193" s="618"/>
      <c r="T193" s="621">
        <f t="shared" si="23"/>
        <v>-184</v>
      </c>
      <c r="U193" s="583"/>
      <c r="V193" s="621"/>
      <c r="W193" s="621">
        <v>17039069.827808417</v>
      </c>
      <c r="X193" s="622">
        <v>1</v>
      </c>
    </row>
    <row r="194" spans="1:24" s="622" customFormat="1" ht="17.25" customHeight="1">
      <c r="A194" s="615">
        <v>185</v>
      </c>
      <c r="B194" s="616" t="s">
        <v>274</v>
      </c>
      <c r="C194" s="615">
        <v>1</v>
      </c>
      <c r="D194" s="617">
        <v>99742143.967469573</v>
      </c>
      <c r="E194" s="646">
        <v>88458992</v>
      </c>
      <c r="F194" s="646">
        <v>54536658</v>
      </c>
      <c r="G194" s="646">
        <v>54880533</v>
      </c>
      <c r="H194" s="618">
        <f t="shared" si="16"/>
        <v>343875</v>
      </c>
      <c r="I194" s="618">
        <f t="shared" si="17"/>
        <v>1356165</v>
      </c>
      <c r="J194" s="618">
        <f t="shared" si="18"/>
        <v>0</v>
      </c>
      <c r="K194" s="618">
        <f t="shared" si="19"/>
        <v>1700040</v>
      </c>
      <c r="L194" s="619">
        <f t="shared" si="20"/>
        <v>101442183.96746957</v>
      </c>
      <c r="M194" s="620">
        <f t="shared" si="21"/>
        <v>1.0170443498843824</v>
      </c>
      <c r="N194" s="621"/>
      <c r="O194" s="618">
        <v>185</v>
      </c>
      <c r="P194" s="618"/>
      <c r="Q194" s="621"/>
      <c r="R194" s="623">
        <f t="shared" si="22"/>
        <v>101442183.96746957</v>
      </c>
      <c r="S194" s="618"/>
      <c r="T194" s="621">
        <f t="shared" si="23"/>
        <v>-185</v>
      </c>
      <c r="U194" s="583"/>
      <c r="V194" s="621"/>
      <c r="W194" s="621">
        <v>99742143.967469573</v>
      </c>
      <c r="X194" s="622">
        <v>1</v>
      </c>
    </row>
    <row r="195" spans="1:24" s="622" customFormat="1" ht="17.25" customHeight="1">
      <c r="A195" s="615">
        <v>186</v>
      </c>
      <c r="B195" s="616" t="s">
        <v>275</v>
      </c>
      <c r="C195" s="615">
        <v>1</v>
      </c>
      <c r="D195" s="617">
        <v>32700435.556286953</v>
      </c>
      <c r="E195" s="646">
        <v>25739650</v>
      </c>
      <c r="F195" s="646">
        <v>9261393</v>
      </c>
      <c r="G195" s="646">
        <v>9379443</v>
      </c>
      <c r="H195" s="618">
        <f t="shared" si="16"/>
        <v>118050</v>
      </c>
      <c r="I195" s="618">
        <f t="shared" si="17"/>
        <v>703171</v>
      </c>
      <c r="J195" s="618">
        <f t="shared" si="18"/>
        <v>0</v>
      </c>
      <c r="K195" s="618">
        <f t="shared" si="19"/>
        <v>821221</v>
      </c>
      <c r="L195" s="619">
        <f t="shared" si="20"/>
        <v>33521656.556286953</v>
      </c>
      <c r="M195" s="620">
        <f t="shared" si="21"/>
        <v>1.0251134575435987</v>
      </c>
      <c r="N195" s="621"/>
      <c r="O195" s="618">
        <v>186</v>
      </c>
      <c r="P195" s="618"/>
      <c r="Q195" s="621"/>
      <c r="R195" s="623">
        <f t="shared" si="22"/>
        <v>33521656.556286953</v>
      </c>
      <c r="S195" s="618"/>
      <c r="T195" s="621">
        <f t="shared" si="23"/>
        <v>-186</v>
      </c>
      <c r="U195" s="583"/>
      <c r="V195" s="621"/>
      <c r="W195" s="621">
        <v>32700435.556286953</v>
      </c>
      <c r="X195" s="622">
        <v>1</v>
      </c>
    </row>
    <row r="196" spans="1:24" s="622" customFormat="1" ht="17.25" customHeight="1">
      <c r="A196" s="615">
        <v>187</v>
      </c>
      <c r="B196" s="616" t="s">
        <v>276</v>
      </c>
      <c r="C196" s="615">
        <v>1</v>
      </c>
      <c r="D196" s="617">
        <v>24958487.77</v>
      </c>
      <c r="E196" s="646">
        <v>18257466</v>
      </c>
      <c r="F196" s="646">
        <v>5267116</v>
      </c>
      <c r="G196" s="646">
        <v>5348941</v>
      </c>
      <c r="H196" s="618">
        <f t="shared" si="16"/>
        <v>81825</v>
      </c>
      <c r="I196" s="618">
        <f t="shared" si="17"/>
        <v>590741</v>
      </c>
      <c r="J196" s="618">
        <f t="shared" si="18"/>
        <v>0</v>
      </c>
      <c r="K196" s="618">
        <f t="shared" si="19"/>
        <v>672566</v>
      </c>
      <c r="L196" s="619">
        <f t="shared" si="20"/>
        <v>25631053.77</v>
      </c>
      <c r="M196" s="620">
        <f t="shared" si="21"/>
        <v>1.0269473858431608</v>
      </c>
      <c r="N196" s="621"/>
      <c r="O196" s="618">
        <v>187</v>
      </c>
      <c r="P196" s="618"/>
      <c r="Q196" s="621"/>
      <c r="R196" s="623">
        <f t="shared" si="22"/>
        <v>25631053.77</v>
      </c>
      <c r="S196" s="618"/>
      <c r="T196" s="621">
        <f t="shared" si="23"/>
        <v>-187</v>
      </c>
      <c r="U196" s="583"/>
      <c r="V196" s="621"/>
      <c r="W196" s="621">
        <v>24958487.77</v>
      </c>
      <c r="X196" s="622">
        <v>1</v>
      </c>
    </row>
    <row r="197" spans="1:24" s="622" customFormat="1" ht="17.25" customHeight="1">
      <c r="A197" s="615">
        <v>188</v>
      </c>
      <c r="B197" s="616" t="s">
        <v>277</v>
      </c>
      <c r="C197" s="615">
        <v>0</v>
      </c>
      <c r="D197" s="617">
        <v>158733</v>
      </c>
      <c r="E197" s="646">
        <v>120815</v>
      </c>
      <c r="F197" s="646">
        <v>73662</v>
      </c>
      <c r="G197" s="646">
        <v>73662</v>
      </c>
      <c r="H197" s="618">
        <f t="shared" si="16"/>
        <v>0</v>
      </c>
      <c r="I197" s="618">
        <f t="shared" si="17"/>
        <v>2552</v>
      </c>
      <c r="J197" s="618">
        <f t="shared" si="18"/>
        <v>0</v>
      </c>
      <c r="K197" s="618">
        <f t="shared" si="19"/>
        <v>2552</v>
      </c>
      <c r="L197" s="619">
        <f t="shared" si="20"/>
        <v>161285</v>
      </c>
      <c r="M197" s="620">
        <f t="shared" si="21"/>
        <v>1.0160773122161113</v>
      </c>
      <c r="N197" s="621"/>
      <c r="O197" s="618">
        <v>188</v>
      </c>
      <c r="P197" s="618"/>
      <c r="Q197" s="621"/>
      <c r="R197" s="623">
        <f t="shared" si="22"/>
        <v>161285</v>
      </c>
      <c r="S197" s="618"/>
      <c r="T197" s="621">
        <f t="shared" si="23"/>
        <v>-188</v>
      </c>
      <c r="U197" s="583"/>
      <c r="V197" s="621"/>
      <c r="W197" s="621">
        <v>0</v>
      </c>
      <c r="X197" s="622" t="s">
        <v>761</v>
      </c>
    </row>
    <row r="198" spans="1:24" s="622" customFormat="1" ht="17.25" customHeight="1">
      <c r="A198" s="615">
        <v>189</v>
      </c>
      <c r="B198" s="616" t="s">
        <v>278</v>
      </c>
      <c r="C198" s="615">
        <v>1</v>
      </c>
      <c r="D198" s="617">
        <v>87153090.949033558</v>
      </c>
      <c r="E198" s="646">
        <v>61992500</v>
      </c>
      <c r="F198" s="646">
        <v>12776644</v>
      </c>
      <c r="G198" s="646">
        <v>13103194</v>
      </c>
      <c r="H198" s="618">
        <f t="shared" si="16"/>
        <v>326550</v>
      </c>
      <c r="I198" s="618">
        <f t="shared" si="17"/>
        <v>2231293</v>
      </c>
      <c r="J198" s="618">
        <f t="shared" si="18"/>
        <v>0</v>
      </c>
      <c r="K198" s="618">
        <f t="shared" si="19"/>
        <v>2557843</v>
      </c>
      <c r="L198" s="619">
        <f t="shared" si="20"/>
        <v>89710933.949033558</v>
      </c>
      <c r="M198" s="620">
        <f t="shared" si="21"/>
        <v>1.0293488500768815</v>
      </c>
      <c r="N198" s="621"/>
      <c r="O198" s="618">
        <v>189</v>
      </c>
      <c r="P198" s="618"/>
      <c r="Q198" s="621"/>
      <c r="R198" s="623">
        <f t="shared" si="22"/>
        <v>89710933.949033558</v>
      </c>
      <c r="S198" s="618"/>
      <c r="T198" s="621">
        <f t="shared" si="23"/>
        <v>-189</v>
      </c>
      <c r="U198" s="583"/>
      <c r="V198" s="621"/>
      <c r="W198" s="621">
        <v>87153090.949033558</v>
      </c>
      <c r="X198" s="622">
        <v>1</v>
      </c>
    </row>
    <row r="199" spans="1:24" s="622" customFormat="1" ht="17.25" customHeight="1">
      <c r="A199" s="615">
        <v>190</v>
      </c>
      <c r="B199" s="616" t="s">
        <v>279</v>
      </c>
      <c r="C199" s="615">
        <v>0</v>
      </c>
      <c r="D199" s="617">
        <v>312153.73</v>
      </c>
      <c r="E199" s="646">
        <v>260753</v>
      </c>
      <c r="F199" s="646">
        <v>141132</v>
      </c>
      <c r="G199" s="646">
        <v>170066</v>
      </c>
      <c r="H199" s="618">
        <f t="shared" si="16"/>
        <v>28934</v>
      </c>
      <c r="I199" s="618">
        <f t="shared" si="17"/>
        <v>5131</v>
      </c>
      <c r="J199" s="618">
        <f t="shared" si="18"/>
        <v>0</v>
      </c>
      <c r="K199" s="618">
        <f t="shared" si="19"/>
        <v>34065</v>
      </c>
      <c r="L199" s="619">
        <f t="shared" si="20"/>
        <v>346218.73</v>
      </c>
      <c r="M199" s="620">
        <f t="shared" si="21"/>
        <v>1.1091289218296383</v>
      </c>
      <c r="N199" s="621"/>
      <c r="O199" s="618">
        <v>190</v>
      </c>
      <c r="P199" s="618"/>
      <c r="Q199" s="621"/>
      <c r="R199" s="623">
        <f t="shared" si="22"/>
        <v>346218.73</v>
      </c>
      <c r="S199" s="618"/>
      <c r="T199" s="621">
        <f t="shared" si="23"/>
        <v>-190</v>
      </c>
      <c r="U199" s="583"/>
      <c r="V199" s="621"/>
      <c r="W199" s="621">
        <v>288951.67999999999</v>
      </c>
      <c r="X199" s="622" t="s">
        <v>761</v>
      </c>
    </row>
    <row r="200" spans="1:24" s="622" customFormat="1" ht="17.25" customHeight="1">
      <c r="A200" s="615">
        <v>191</v>
      </c>
      <c r="B200" s="616" t="s">
        <v>280</v>
      </c>
      <c r="C200" s="615">
        <v>1</v>
      </c>
      <c r="D200" s="617">
        <v>15755774.309999999</v>
      </c>
      <c r="E200" s="646">
        <v>14945742</v>
      </c>
      <c r="F200" s="646">
        <v>7867879</v>
      </c>
      <c r="G200" s="646">
        <v>7926304</v>
      </c>
      <c r="H200" s="618">
        <f t="shared" si="16"/>
        <v>58425</v>
      </c>
      <c r="I200" s="618">
        <f t="shared" si="17"/>
        <v>236637</v>
      </c>
      <c r="J200" s="618">
        <f t="shared" si="18"/>
        <v>0</v>
      </c>
      <c r="K200" s="618">
        <f t="shared" si="19"/>
        <v>295062</v>
      </c>
      <c r="L200" s="619">
        <f t="shared" si="20"/>
        <v>16050836.309999999</v>
      </c>
      <c r="M200" s="620">
        <f t="shared" si="21"/>
        <v>1.0187272294077434</v>
      </c>
      <c r="N200" s="621"/>
      <c r="O200" s="618">
        <v>191</v>
      </c>
      <c r="P200" s="618"/>
      <c r="Q200" s="621"/>
      <c r="R200" s="623">
        <f t="shared" si="22"/>
        <v>16050836.309999999</v>
      </c>
      <c r="S200" s="618"/>
      <c r="T200" s="621">
        <f t="shared" si="23"/>
        <v>-191</v>
      </c>
      <c r="U200" s="583"/>
      <c r="V200" s="621"/>
      <c r="W200" s="621">
        <v>15755774.309999999</v>
      </c>
      <c r="X200" s="622">
        <v>1</v>
      </c>
    </row>
    <row r="201" spans="1:24" s="622" customFormat="1" ht="17.25" customHeight="1">
      <c r="A201" s="615">
        <v>192</v>
      </c>
      <c r="B201" s="616" t="s">
        <v>281</v>
      </c>
      <c r="C201" s="615">
        <v>0</v>
      </c>
      <c r="D201" s="617">
        <v>23850</v>
      </c>
      <c r="E201" s="646">
        <v>0</v>
      </c>
      <c r="F201" s="646">
        <v>9046</v>
      </c>
      <c r="G201" s="646">
        <v>0</v>
      </c>
      <c r="H201" s="618">
        <f t="shared" si="16"/>
        <v>-9046</v>
      </c>
      <c r="I201" s="618">
        <f t="shared" si="17"/>
        <v>444</v>
      </c>
      <c r="J201" s="618">
        <f t="shared" si="18"/>
        <v>0</v>
      </c>
      <c r="K201" s="618">
        <f t="shared" si="19"/>
        <v>0</v>
      </c>
      <c r="L201" s="619">
        <f t="shared" si="20"/>
        <v>23850</v>
      </c>
      <c r="M201" s="620">
        <f t="shared" si="21"/>
        <v>1</v>
      </c>
      <c r="N201" s="621"/>
      <c r="O201" s="618">
        <v>192</v>
      </c>
      <c r="P201" s="618"/>
      <c r="Q201" s="621"/>
      <c r="R201" s="623">
        <f t="shared" si="22"/>
        <v>23850</v>
      </c>
      <c r="S201" s="618"/>
      <c r="T201" s="621">
        <f t="shared" si="23"/>
        <v>-192</v>
      </c>
      <c r="U201" s="583"/>
      <c r="V201" s="621"/>
      <c r="W201" s="621">
        <v>23000</v>
      </c>
      <c r="X201" s="622" t="s">
        <v>761</v>
      </c>
    </row>
    <row r="202" spans="1:24" s="622" customFormat="1" ht="17.25" customHeight="1">
      <c r="A202" s="615">
        <v>193</v>
      </c>
      <c r="B202" s="616" t="s">
        <v>282</v>
      </c>
      <c r="C202" s="615">
        <v>0</v>
      </c>
      <c r="D202" s="617">
        <v>0</v>
      </c>
      <c r="E202" s="646">
        <v>0</v>
      </c>
      <c r="F202" s="646">
        <v>0</v>
      </c>
      <c r="G202" s="646">
        <v>0</v>
      </c>
      <c r="H202" s="618">
        <f t="shared" si="16"/>
        <v>0</v>
      </c>
      <c r="I202" s="618">
        <f t="shared" si="17"/>
        <v>0</v>
      </c>
      <c r="J202" s="618">
        <f t="shared" si="18"/>
        <v>0</v>
      </c>
      <c r="K202" s="618">
        <f t="shared" si="19"/>
        <v>0</v>
      </c>
      <c r="L202" s="619">
        <f t="shared" si="20"/>
        <v>0</v>
      </c>
      <c r="M202" s="620">
        <f t="shared" si="21"/>
        <v>0</v>
      </c>
      <c r="N202" s="621"/>
      <c r="O202" s="618">
        <v>193</v>
      </c>
      <c r="P202" s="618"/>
      <c r="Q202" s="621"/>
      <c r="R202" s="623">
        <f t="shared" si="22"/>
        <v>0</v>
      </c>
      <c r="S202" s="618"/>
      <c r="T202" s="621">
        <f t="shared" si="23"/>
        <v>-193</v>
      </c>
      <c r="U202" s="583"/>
      <c r="V202" s="621"/>
      <c r="W202" s="621">
        <v>0</v>
      </c>
      <c r="X202" s="622" t="s">
        <v>761</v>
      </c>
    </row>
    <row r="203" spans="1:24" s="622" customFormat="1" ht="17.25" customHeight="1">
      <c r="A203" s="615">
        <v>194</v>
      </c>
      <c r="B203" s="616" t="s">
        <v>283</v>
      </c>
      <c r="C203" s="615">
        <v>0</v>
      </c>
      <c r="D203" s="617">
        <v>126130</v>
      </c>
      <c r="E203" s="646">
        <v>126329</v>
      </c>
      <c r="F203" s="646">
        <v>31236</v>
      </c>
      <c r="G203" s="646">
        <v>32169</v>
      </c>
      <c r="H203" s="618">
        <f t="shared" ref="H203:H266" si="24">G203-F203</f>
        <v>933</v>
      </c>
      <c r="I203" s="618">
        <f t="shared" ref="I203:I266" si="25">ROUND((D203-F203)*0.03,0)</f>
        <v>2847</v>
      </c>
      <c r="J203" s="618">
        <f t="shared" ref="J203:J266" si="26">MAX(0,E203-D203)</f>
        <v>199</v>
      </c>
      <c r="K203" s="618">
        <f t="shared" ref="K203:K266" si="27">MAX(H203+I203,J203)</f>
        <v>3780</v>
      </c>
      <c r="L203" s="619">
        <f t="shared" ref="L203:L266" si="28">D203+K203</f>
        <v>129910</v>
      </c>
      <c r="M203" s="620">
        <f t="shared" ref="M203:M266" si="29">IF(D203&gt;0,L203/D203,0)</f>
        <v>1.0299690795211289</v>
      </c>
      <c r="N203" s="621"/>
      <c r="O203" s="618">
        <v>194</v>
      </c>
      <c r="P203" s="618"/>
      <c r="Q203" s="621"/>
      <c r="R203" s="623">
        <f t="shared" ref="R203:R266" si="30">IF(Q203=1,P203,L203)</f>
        <v>129910</v>
      </c>
      <c r="S203" s="618"/>
      <c r="T203" s="621">
        <f t="shared" ref="T203:T266" si="31">U203-A203</f>
        <v>-194</v>
      </c>
      <c r="U203" s="583"/>
      <c r="V203" s="621"/>
      <c r="W203" s="621">
        <v>6388.16</v>
      </c>
      <c r="X203" s="622" t="s">
        <v>761</v>
      </c>
    </row>
    <row r="204" spans="1:24" s="622" customFormat="1" ht="17.25" customHeight="1">
      <c r="A204" s="615">
        <v>195</v>
      </c>
      <c r="B204" s="616" t="s">
        <v>284</v>
      </c>
      <c r="C204" s="615">
        <v>0</v>
      </c>
      <c r="D204" s="617">
        <v>213976</v>
      </c>
      <c r="E204" s="646">
        <v>58927</v>
      </c>
      <c r="F204" s="646">
        <v>13818</v>
      </c>
      <c r="G204" s="646">
        <v>13818</v>
      </c>
      <c r="H204" s="618">
        <f t="shared" si="24"/>
        <v>0</v>
      </c>
      <c r="I204" s="618">
        <f t="shared" si="25"/>
        <v>6005</v>
      </c>
      <c r="J204" s="618">
        <f t="shared" si="26"/>
        <v>0</v>
      </c>
      <c r="K204" s="618">
        <f t="shared" si="27"/>
        <v>6005</v>
      </c>
      <c r="L204" s="619">
        <f t="shared" si="28"/>
        <v>219981</v>
      </c>
      <c r="M204" s="620">
        <f t="shared" si="29"/>
        <v>1.0280638950162635</v>
      </c>
      <c r="N204" s="621"/>
      <c r="O204" s="618">
        <v>195</v>
      </c>
      <c r="P204" s="618"/>
      <c r="Q204" s="621"/>
      <c r="R204" s="623">
        <f t="shared" si="30"/>
        <v>219981</v>
      </c>
      <c r="S204" s="618"/>
      <c r="T204" s="621">
        <f t="shared" si="31"/>
        <v>-195</v>
      </c>
      <c r="U204" s="583"/>
      <c r="V204" s="621"/>
      <c r="W204" s="621">
        <v>156650</v>
      </c>
      <c r="X204" s="622" t="s">
        <v>761</v>
      </c>
    </row>
    <row r="205" spans="1:24" s="622" customFormat="1" ht="17.25" customHeight="1">
      <c r="A205" s="615">
        <v>196</v>
      </c>
      <c r="B205" s="616" t="s">
        <v>285</v>
      </c>
      <c r="C205" s="615">
        <v>1</v>
      </c>
      <c r="D205" s="617">
        <v>5647938.0043102475</v>
      </c>
      <c r="E205" s="646">
        <v>3458102</v>
      </c>
      <c r="F205" s="646">
        <v>622905</v>
      </c>
      <c r="G205" s="646">
        <v>641805</v>
      </c>
      <c r="H205" s="618">
        <f t="shared" si="24"/>
        <v>18900</v>
      </c>
      <c r="I205" s="618">
        <f t="shared" si="25"/>
        <v>150751</v>
      </c>
      <c r="J205" s="618">
        <f t="shared" si="26"/>
        <v>0</v>
      </c>
      <c r="K205" s="618">
        <f t="shared" si="27"/>
        <v>169651</v>
      </c>
      <c r="L205" s="619">
        <f t="shared" si="28"/>
        <v>5817589.0043102475</v>
      </c>
      <c r="M205" s="620">
        <f t="shared" si="29"/>
        <v>1.0300376880678452</v>
      </c>
      <c r="N205" s="621"/>
      <c r="O205" s="618">
        <v>196</v>
      </c>
      <c r="P205" s="618"/>
      <c r="Q205" s="621"/>
      <c r="R205" s="623">
        <f t="shared" si="30"/>
        <v>5817589.0043102475</v>
      </c>
      <c r="S205" s="618"/>
      <c r="T205" s="621">
        <f t="shared" si="31"/>
        <v>-196</v>
      </c>
      <c r="U205" s="583"/>
      <c r="V205" s="621"/>
      <c r="W205" s="621">
        <v>5647938.0043102475</v>
      </c>
      <c r="X205" s="622">
        <v>1</v>
      </c>
    </row>
    <row r="206" spans="1:24" s="622" customFormat="1" ht="17.25" customHeight="1">
      <c r="A206" s="615">
        <v>197</v>
      </c>
      <c r="B206" s="616" t="s">
        <v>286</v>
      </c>
      <c r="C206" s="615">
        <v>1</v>
      </c>
      <c r="D206" s="617">
        <v>53596656.268019125</v>
      </c>
      <c r="E206" s="646">
        <v>27435233</v>
      </c>
      <c r="F206" s="646">
        <v>4838877</v>
      </c>
      <c r="G206" s="646">
        <v>4960902</v>
      </c>
      <c r="H206" s="618">
        <f t="shared" si="24"/>
        <v>122025</v>
      </c>
      <c r="I206" s="618">
        <f t="shared" si="25"/>
        <v>1462733</v>
      </c>
      <c r="J206" s="618">
        <f t="shared" si="26"/>
        <v>0</v>
      </c>
      <c r="K206" s="618">
        <f t="shared" si="27"/>
        <v>1584758</v>
      </c>
      <c r="L206" s="619">
        <f t="shared" si="28"/>
        <v>55181414.268019125</v>
      </c>
      <c r="M206" s="620">
        <f t="shared" si="29"/>
        <v>1.0295682251533593</v>
      </c>
      <c r="N206" s="621"/>
      <c r="O206" s="618">
        <v>197</v>
      </c>
      <c r="P206" s="618"/>
      <c r="Q206" s="621"/>
      <c r="R206" s="623">
        <f t="shared" si="30"/>
        <v>55181414.268019125</v>
      </c>
      <c r="S206" s="618"/>
      <c r="T206" s="621">
        <f t="shared" si="31"/>
        <v>-197</v>
      </c>
      <c r="U206" s="583"/>
      <c r="V206" s="621"/>
      <c r="W206" s="621">
        <v>53596656.268019125</v>
      </c>
      <c r="X206" s="622">
        <v>1</v>
      </c>
    </row>
    <row r="207" spans="1:24" s="622" customFormat="1" ht="17.25" customHeight="1">
      <c r="A207" s="615">
        <v>198</v>
      </c>
      <c r="B207" s="616" t="s">
        <v>287</v>
      </c>
      <c r="C207" s="615">
        <v>1</v>
      </c>
      <c r="D207" s="617">
        <v>111111891.85222436</v>
      </c>
      <c r="E207" s="646">
        <v>74383897</v>
      </c>
      <c r="F207" s="646">
        <v>14509257</v>
      </c>
      <c r="G207" s="646">
        <v>14900607</v>
      </c>
      <c r="H207" s="618">
        <f t="shared" si="24"/>
        <v>391350</v>
      </c>
      <c r="I207" s="618">
        <f t="shared" si="25"/>
        <v>2898079</v>
      </c>
      <c r="J207" s="618">
        <f t="shared" si="26"/>
        <v>0</v>
      </c>
      <c r="K207" s="618">
        <f t="shared" si="27"/>
        <v>3289429</v>
      </c>
      <c r="L207" s="619">
        <f t="shared" si="28"/>
        <v>114401320.85222436</v>
      </c>
      <c r="M207" s="620">
        <f t="shared" si="29"/>
        <v>1.0296046529778724</v>
      </c>
      <c r="N207" s="621"/>
      <c r="O207" s="618">
        <v>198</v>
      </c>
      <c r="P207" s="618"/>
      <c r="Q207" s="621"/>
      <c r="R207" s="623">
        <f t="shared" si="30"/>
        <v>114401320.85222436</v>
      </c>
      <c r="S207" s="618"/>
      <c r="T207" s="621">
        <f t="shared" si="31"/>
        <v>-198</v>
      </c>
      <c r="U207" s="583"/>
      <c r="V207" s="621"/>
      <c r="W207" s="621">
        <v>111111891.85222436</v>
      </c>
      <c r="X207" s="622">
        <v>1</v>
      </c>
    </row>
    <row r="208" spans="1:24" s="622" customFormat="1" ht="17.25" customHeight="1">
      <c r="A208" s="615">
        <v>199</v>
      </c>
      <c r="B208" s="616" t="s">
        <v>288</v>
      </c>
      <c r="C208" s="615">
        <v>1</v>
      </c>
      <c r="D208" s="617">
        <v>146093563.53999999</v>
      </c>
      <c r="E208" s="646">
        <v>78663042</v>
      </c>
      <c r="F208" s="646">
        <v>14721434</v>
      </c>
      <c r="G208" s="646">
        <v>15131309</v>
      </c>
      <c r="H208" s="618">
        <f t="shared" si="24"/>
        <v>409875</v>
      </c>
      <c r="I208" s="618">
        <f t="shared" si="25"/>
        <v>3941164</v>
      </c>
      <c r="J208" s="618">
        <f t="shared" si="26"/>
        <v>0</v>
      </c>
      <c r="K208" s="618">
        <f t="shared" si="27"/>
        <v>4351039</v>
      </c>
      <c r="L208" s="619">
        <f t="shared" si="28"/>
        <v>150444602.53999999</v>
      </c>
      <c r="M208" s="620">
        <f t="shared" si="29"/>
        <v>1.0297825509527578</v>
      </c>
      <c r="N208" s="621"/>
      <c r="O208" s="618">
        <v>199</v>
      </c>
      <c r="P208" s="618"/>
      <c r="Q208" s="621"/>
      <c r="R208" s="623">
        <f t="shared" si="30"/>
        <v>150444602.53999999</v>
      </c>
      <c r="S208" s="618"/>
      <c r="T208" s="621">
        <f t="shared" si="31"/>
        <v>-199</v>
      </c>
      <c r="U208" s="583"/>
      <c r="V208" s="621"/>
      <c r="W208" s="621">
        <v>146093563.53999999</v>
      </c>
      <c r="X208" s="622">
        <v>1</v>
      </c>
    </row>
    <row r="209" spans="1:24" s="622" customFormat="1" ht="17.25" customHeight="1">
      <c r="A209" s="615">
        <v>200</v>
      </c>
      <c r="B209" s="616" t="s">
        <v>289</v>
      </c>
      <c r="C209" s="615">
        <v>0</v>
      </c>
      <c r="D209" s="617">
        <v>344458</v>
      </c>
      <c r="E209" s="646">
        <v>235973.46000000002</v>
      </c>
      <c r="F209" s="646">
        <v>123072.46</v>
      </c>
      <c r="G209" s="646">
        <v>123072.46</v>
      </c>
      <c r="H209" s="618">
        <f t="shared" si="24"/>
        <v>0</v>
      </c>
      <c r="I209" s="618">
        <f t="shared" si="25"/>
        <v>6642</v>
      </c>
      <c r="J209" s="618">
        <f t="shared" si="26"/>
        <v>0</v>
      </c>
      <c r="K209" s="618">
        <f t="shared" si="27"/>
        <v>6642</v>
      </c>
      <c r="L209" s="619">
        <f t="shared" si="28"/>
        <v>351100</v>
      </c>
      <c r="M209" s="620">
        <f t="shared" si="29"/>
        <v>1.0192824669480749</v>
      </c>
      <c r="N209" s="621"/>
      <c r="O209" s="618">
        <v>200</v>
      </c>
      <c r="P209" s="618"/>
      <c r="Q209" s="621"/>
      <c r="R209" s="623">
        <f t="shared" si="30"/>
        <v>351100</v>
      </c>
      <c r="S209" s="618"/>
      <c r="T209" s="621">
        <f t="shared" si="31"/>
        <v>-200</v>
      </c>
      <c r="U209" s="583"/>
      <c r="V209" s="621"/>
      <c r="W209" s="621">
        <v>10000</v>
      </c>
      <c r="X209" s="622" t="s">
        <v>761</v>
      </c>
    </row>
    <row r="210" spans="1:24" s="622" customFormat="1" ht="17.25" customHeight="1">
      <c r="A210" s="615">
        <v>201</v>
      </c>
      <c r="B210" s="616" t="s">
        <v>290</v>
      </c>
      <c r="C210" s="615">
        <v>1</v>
      </c>
      <c r="D210" s="617">
        <v>294691190.99990714</v>
      </c>
      <c r="E210" s="646">
        <v>314496325</v>
      </c>
      <c r="F210" s="646">
        <v>254298042</v>
      </c>
      <c r="G210" s="646">
        <v>271258009</v>
      </c>
      <c r="H210" s="618">
        <f t="shared" si="24"/>
        <v>16959967</v>
      </c>
      <c r="I210" s="618">
        <f t="shared" si="25"/>
        <v>1211794</v>
      </c>
      <c r="J210" s="618">
        <f t="shared" si="26"/>
        <v>19805134.000092864</v>
      </c>
      <c r="K210" s="618">
        <f t="shared" si="27"/>
        <v>19805134.000092864</v>
      </c>
      <c r="L210" s="619">
        <f t="shared" si="28"/>
        <v>314496325</v>
      </c>
      <c r="M210" s="620">
        <f t="shared" si="29"/>
        <v>1.0672063998007293</v>
      </c>
      <c r="N210" s="621"/>
      <c r="O210" s="618">
        <v>201</v>
      </c>
      <c r="P210" s="618"/>
      <c r="Q210" s="621"/>
      <c r="R210" s="623">
        <f t="shared" si="30"/>
        <v>314496325</v>
      </c>
      <c r="S210" s="618"/>
      <c r="T210" s="621">
        <f t="shared" si="31"/>
        <v>-201</v>
      </c>
      <c r="U210" s="583"/>
      <c r="V210" s="621"/>
      <c r="W210" s="621">
        <v>294691190.99990714</v>
      </c>
      <c r="X210" s="622">
        <v>1</v>
      </c>
    </row>
    <row r="211" spans="1:24" s="622" customFormat="1" ht="17.25" customHeight="1">
      <c r="A211" s="615">
        <v>202</v>
      </c>
      <c r="B211" s="616" t="s">
        <v>291</v>
      </c>
      <c r="C211" s="615">
        <v>0</v>
      </c>
      <c r="D211" s="617">
        <v>27975.33</v>
      </c>
      <c r="E211" s="646">
        <v>0</v>
      </c>
      <c r="F211" s="646">
        <v>0</v>
      </c>
      <c r="G211" s="646">
        <v>0</v>
      </c>
      <c r="H211" s="618">
        <f t="shared" si="24"/>
        <v>0</v>
      </c>
      <c r="I211" s="618">
        <f t="shared" si="25"/>
        <v>839</v>
      </c>
      <c r="J211" s="618">
        <f t="shared" si="26"/>
        <v>0</v>
      </c>
      <c r="K211" s="618">
        <f t="shared" si="27"/>
        <v>839</v>
      </c>
      <c r="L211" s="619">
        <f t="shared" si="28"/>
        <v>28814.33</v>
      </c>
      <c r="M211" s="620">
        <f t="shared" si="29"/>
        <v>1.0299907096717</v>
      </c>
      <c r="N211" s="621"/>
      <c r="O211" s="618">
        <v>202</v>
      </c>
      <c r="P211" s="618"/>
      <c r="Q211" s="621"/>
      <c r="R211" s="623">
        <f t="shared" si="30"/>
        <v>28814.33</v>
      </c>
      <c r="S211" s="618"/>
      <c r="T211" s="621">
        <f t="shared" si="31"/>
        <v>-202</v>
      </c>
      <c r="U211" s="583"/>
      <c r="V211" s="621"/>
      <c r="W211" s="621">
        <v>0</v>
      </c>
      <c r="X211" s="622" t="s">
        <v>761</v>
      </c>
    </row>
    <row r="212" spans="1:24" s="622" customFormat="1" ht="17.25" customHeight="1">
      <c r="A212" s="615">
        <v>203</v>
      </c>
      <c r="B212" s="616" t="s">
        <v>292</v>
      </c>
      <c r="C212" s="615">
        <v>0</v>
      </c>
      <c r="D212" s="617">
        <v>61141</v>
      </c>
      <c r="E212" s="646">
        <v>62846</v>
      </c>
      <c r="F212" s="646">
        <v>16934</v>
      </c>
      <c r="G212" s="646">
        <v>16934</v>
      </c>
      <c r="H212" s="618">
        <f t="shared" si="24"/>
        <v>0</v>
      </c>
      <c r="I212" s="618">
        <f t="shared" si="25"/>
        <v>1326</v>
      </c>
      <c r="J212" s="618">
        <f t="shared" si="26"/>
        <v>1705</v>
      </c>
      <c r="K212" s="618">
        <f t="shared" si="27"/>
        <v>1705</v>
      </c>
      <c r="L212" s="619">
        <f t="shared" si="28"/>
        <v>62846</v>
      </c>
      <c r="M212" s="620">
        <f t="shared" si="29"/>
        <v>1.0278863610343305</v>
      </c>
      <c r="N212" s="621"/>
      <c r="O212" s="618">
        <v>203</v>
      </c>
      <c r="P212" s="618"/>
      <c r="Q212" s="621"/>
      <c r="R212" s="623">
        <f t="shared" si="30"/>
        <v>62846</v>
      </c>
      <c r="S212" s="618"/>
      <c r="T212" s="621">
        <f t="shared" si="31"/>
        <v>-203</v>
      </c>
      <c r="U212" s="583"/>
      <c r="V212" s="621"/>
      <c r="W212" s="621">
        <v>0</v>
      </c>
      <c r="X212" s="622" t="s">
        <v>761</v>
      </c>
    </row>
    <row r="213" spans="1:24" s="622" customFormat="1" ht="17.25" customHeight="1">
      <c r="A213" s="615">
        <v>204</v>
      </c>
      <c r="B213" s="616" t="s">
        <v>293</v>
      </c>
      <c r="C213" s="615">
        <v>1</v>
      </c>
      <c r="D213" s="617">
        <v>49218942.713181637</v>
      </c>
      <c r="E213" s="646">
        <v>28813566</v>
      </c>
      <c r="F213" s="646">
        <v>6192935</v>
      </c>
      <c r="G213" s="646">
        <v>6341810</v>
      </c>
      <c r="H213" s="618">
        <f t="shared" si="24"/>
        <v>148875</v>
      </c>
      <c r="I213" s="618">
        <f t="shared" si="25"/>
        <v>1290780</v>
      </c>
      <c r="J213" s="618">
        <f t="shared" si="26"/>
        <v>0</v>
      </c>
      <c r="K213" s="618">
        <f t="shared" si="27"/>
        <v>1439655</v>
      </c>
      <c r="L213" s="619">
        <f t="shared" si="28"/>
        <v>50658597.713181637</v>
      </c>
      <c r="M213" s="620">
        <f t="shared" si="29"/>
        <v>1.029250018806569</v>
      </c>
      <c r="N213" s="621"/>
      <c r="O213" s="618">
        <v>204</v>
      </c>
      <c r="P213" s="618"/>
      <c r="Q213" s="621"/>
      <c r="R213" s="623">
        <f t="shared" si="30"/>
        <v>50658597.713181637</v>
      </c>
      <c r="S213" s="618"/>
      <c r="T213" s="621">
        <f t="shared" si="31"/>
        <v>-204</v>
      </c>
      <c r="U213" s="583"/>
      <c r="V213" s="621"/>
      <c r="W213" s="621">
        <v>49218942.713181637</v>
      </c>
      <c r="X213" s="622">
        <v>1</v>
      </c>
    </row>
    <row r="214" spans="1:24" s="622" customFormat="1" ht="17.25" customHeight="1">
      <c r="A214" s="615">
        <v>205</v>
      </c>
      <c r="B214" s="616" t="s">
        <v>294</v>
      </c>
      <c r="C214" s="615">
        <v>0</v>
      </c>
      <c r="D214" s="617">
        <v>0</v>
      </c>
      <c r="E214" s="646">
        <v>0</v>
      </c>
      <c r="F214" s="646">
        <v>0</v>
      </c>
      <c r="G214" s="646">
        <v>0</v>
      </c>
      <c r="H214" s="618">
        <f t="shared" si="24"/>
        <v>0</v>
      </c>
      <c r="I214" s="618">
        <f t="shared" si="25"/>
        <v>0</v>
      </c>
      <c r="J214" s="618">
        <f t="shared" si="26"/>
        <v>0</v>
      </c>
      <c r="K214" s="618">
        <f t="shared" si="27"/>
        <v>0</v>
      </c>
      <c r="L214" s="619">
        <f t="shared" si="28"/>
        <v>0</v>
      </c>
      <c r="M214" s="620">
        <f t="shared" si="29"/>
        <v>0</v>
      </c>
      <c r="N214" s="621"/>
      <c r="O214" s="618">
        <v>205</v>
      </c>
      <c r="P214" s="618"/>
      <c r="Q214" s="621"/>
      <c r="R214" s="623">
        <f t="shared" si="30"/>
        <v>0</v>
      </c>
      <c r="S214" s="618"/>
      <c r="T214" s="621">
        <f t="shared" si="31"/>
        <v>-205</v>
      </c>
      <c r="U214" s="583"/>
      <c r="V214" s="621"/>
      <c r="W214" s="621">
        <v>0</v>
      </c>
      <c r="X214" s="622" t="s">
        <v>761</v>
      </c>
    </row>
    <row r="215" spans="1:24" s="622" customFormat="1" ht="17.25" customHeight="1">
      <c r="A215" s="615">
        <v>206</v>
      </c>
      <c r="B215" s="616" t="s">
        <v>295</v>
      </c>
      <c r="C215" s="615">
        <v>0</v>
      </c>
      <c r="D215" s="617">
        <v>0</v>
      </c>
      <c r="E215" s="646">
        <v>0</v>
      </c>
      <c r="F215" s="646">
        <v>0</v>
      </c>
      <c r="G215" s="646">
        <v>0</v>
      </c>
      <c r="H215" s="618">
        <f t="shared" si="24"/>
        <v>0</v>
      </c>
      <c r="I215" s="618">
        <f t="shared" si="25"/>
        <v>0</v>
      </c>
      <c r="J215" s="618">
        <f t="shared" si="26"/>
        <v>0</v>
      </c>
      <c r="K215" s="618">
        <f t="shared" si="27"/>
        <v>0</v>
      </c>
      <c r="L215" s="619">
        <f t="shared" si="28"/>
        <v>0</v>
      </c>
      <c r="M215" s="620">
        <f t="shared" si="29"/>
        <v>0</v>
      </c>
      <c r="N215" s="621"/>
      <c r="O215" s="618">
        <v>206</v>
      </c>
      <c r="P215" s="618"/>
      <c r="Q215" s="621"/>
      <c r="R215" s="623">
        <f t="shared" si="30"/>
        <v>0</v>
      </c>
      <c r="S215" s="618"/>
      <c r="T215" s="621">
        <f t="shared" si="31"/>
        <v>-206</v>
      </c>
      <c r="U215" s="583"/>
      <c r="V215" s="621"/>
      <c r="W215" s="621">
        <v>0</v>
      </c>
      <c r="X215" s="622" t="s">
        <v>761</v>
      </c>
    </row>
    <row r="216" spans="1:24" s="622" customFormat="1" ht="17.25" customHeight="1">
      <c r="A216" s="615">
        <v>207</v>
      </c>
      <c r="B216" s="616" t="s">
        <v>296</v>
      </c>
      <c r="C216" s="615">
        <v>1</v>
      </c>
      <c r="D216" s="617">
        <v>309247935.83975661</v>
      </c>
      <c r="E216" s="646">
        <v>170779678</v>
      </c>
      <c r="F216" s="646">
        <v>30401034</v>
      </c>
      <c r="G216" s="646">
        <v>31261059</v>
      </c>
      <c r="H216" s="618">
        <f t="shared" si="24"/>
        <v>860025</v>
      </c>
      <c r="I216" s="618">
        <f t="shared" si="25"/>
        <v>8365407</v>
      </c>
      <c r="J216" s="618">
        <f t="shared" si="26"/>
        <v>0</v>
      </c>
      <c r="K216" s="618">
        <f t="shared" si="27"/>
        <v>9225432</v>
      </c>
      <c r="L216" s="619">
        <f t="shared" si="28"/>
        <v>318473367.83975661</v>
      </c>
      <c r="M216" s="620">
        <f t="shared" si="29"/>
        <v>1.0298318304856215</v>
      </c>
      <c r="N216" s="621"/>
      <c r="O216" s="618">
        <v>207</v>
      </c>
      <c r="P216" s="618"/>
      <c r="Q216" s="621"/>
      <c r="R216" s="623">
        <f t="shared" si="30"/>
        <v>318473367.83975661</v>
      </c>
      <c r="S216" s="618"/>
      <c r="T216" s="621">
        <f t="shared" si="31"/>
        <v>-207</v>
      </c>
      <c r="U216" s="583"/>
      <c r="V216" s="621"/>
      <c r="W216" s="621">
        <v>309247935.83975661</v>
      </c>
      <c r="X216" s="622">
        <v>1</v>
      </c>
    </row>
    <row r="217" spans="1:24" s="622" customFormat="1" ht="17.25" customHeight="1">
      <c r="A217" s="615">
        <v>208</v>
      </c>
      <c r="B217" s="616" t="s">
        <v>297</v>
      </c>
      <c r="C217" s="615">
        <v>1</v>
      </c>
      <c r="D217" s="617">
        <v>19191645</v>
      </c>
      <c r="E217" s="646">
        <v>14710606</v>
      </c>
      <c r="F217" s="646">
        <v>3873979</v>
      </c>
      <c r="G217" s="646">
        <v>3949279</v>
      </c>
      <c r="H217" s="618">
        <f t="shared" si="24"/>
        <v>75300</v>
      </c>
      <c r="I217" s="618">
        <f t="shared" si="25"/>
        <v>459530</v>
      </c>
      <c r="J217" s="618">
        <f t="shared" si="26"/>
        <v>0</v>
      </c>
      <c r="K217" s="618">
        <f t="shared" si="27"/>
        <v>534830</v>
      </c>
      <c r="L217" s="619">
        <f t="shared" si="28"/>
        <v>19726475</v>
      </c>
      <c r="M217" s="620">
        <f t="shared" si="29"/>
        <v>1.0278678560383958</v>
      </c>
      <c r="N217" s="621"/>
      <c r="O217" s="618">
        <v>208</v>
      </c>
      <c r="P217" s="618"/>
      <c r="Q217" s="621"/>
      <c r="R217" s="623">
        <f t="shared" si="30"/>
        <v>19726475</v>
      </c>
      <c r="S217" s="618"/>
      <c r="T217" s="621">
        <f t="shared" si="31"/>
        <v>-208</v>
      </c>
      <c r="U217" s="583"/>
      <c r="V217" s="621"/>
      <c r="W217" s="621">
        <v>19191645</v>
      </c>
      <c r="X217" s="622">
        <v>1</v>
      </c>
    </row>
    <row r="218" spans="1:24" s="622" customFormat="1" ht="17.25" customHeight="1">
      <c r="A218" s="615">
        <v>209</v>
      </c>
      <c r="B218" s="616" t="s">
        <v>298</v>
      </c>
      <c r="C218" s="615">
        <v>1</v>
      </c>
      <c r="D218" s="617">
        <v>27972799.357185256</v>
      </c>
      <c r="E218" s="646">
        <v>23125177</v>
      </c>
      <c r="F218" s="646">
        <v>16707282</v>
      </c>
      <c r="G218" s="646">
        <v>16796682</v>
      </c>
      <c r="H218" s="618">
        <f t="shared" si="24"/>
        <v>89400</v>
      </c>
      <c r="I218" s="618">
        <f t="shared" si="25"/>
        <v>337966</v>
      </c>
      <c r="J218" s="618">
        <f t="shared" si="26"/>
        <v>0</v>
      </c>
      <c r="K218" s="618">
        <f t="shared" si="27"/>
        <v>427366</v>
      </c>
      <c r="L218" s="619">
        <f t="shared" si="28"/>
        <v>28400165.357185256</v>
      </c>
      <c r="M218" s="620">
        <f t="shared" si="29"/>
        <v>1.0152779131806922</v>
      </c>
      <c r="N218" s="621"/>
      <c r="O218" s="618">
        <v>209</v>
      </c>
      <c r="P218" s="618"/>
      <c r="Q218" s="621"/>
      <c r="R218" s="623">
        <f t="shared" si="30"/>
        <v>28400165.357185256</v>
      </c>
      <c r="S218" s="618"/>
      <c r="T218" s="621">
        <f t="shared" si="31"/>
        <v>-209</v>
      </c>
      <c r="U218" s="583"/>
      <c r="V218" s="621"/>
      <c r="W218" s="621">
        <v>27972799.357185256</v>
      </c>
      <c r="X218" s="622">
        <v>1</v>
      </c>
    </row>
    <row r="219" spans="1:24" s="622" customFormat="1" ht="17.25" customHeight="1">
      <c r="A219" s="615">
        <v>210</v>
      </c>
      <c r="B219" s="616" t="s">
        <v>299</v>
      </c>
      <c r="C219" s="615">
        <v>1</v>
      </c>
      <c r="D219" s="617">
        <v>56583016.951994747</v>
      </c>
      <c r="E219" s="646">
        <v>39624998</v>
      </c>
      <c r="F219" s="646">
        <v>8619389</v>
      </c>
      <c r="G219" s="646">
        <v>8806814</v>
      </c>
      <c r="H219" s="618">
        <f t="shared" si="24"/>
        <v>187425</v>
      </c>
      <c r="I219" s="618">
        <f t="shared" si="25"/>
        <v>1438909</v>
      </c>
      <c r="J219" s="618">
        <f t="shared" si="26"/>
        <v>0</v>
      </c>
      <c r="K219" s="618">
        <f t="shared" si="27"/>
        <v>1626334</v>
      </c>
      <c r="L219" s="619">
        <f t="shared" si="28"/>
        <v>58209350.951994747</v>
      </c>
      <c r="M219" s="620">
        <f t="shared" si="29"/>
        <v>1.0287424405344061</v>
      </c>
      <c r="N219" s="621"/>
      <c r="O219" s="618">
        <v>210</v>
      </c>
      <c r="P219" s="618"/>
      <c r="Q219" s="621"/>
      <c r="R219" s="623">
        <f t="shared" si="30"/>
        <v>58209350.951994747</v>
      </c>
      <c r="S219" s="618"/>
      <c r="T219" s="621">
        <f t="shared" si="31"/>
        <v>-210</v>
      </c>
      <c r="U219" s="583"/>
      <c r="V219" s="621"/>
      <c r="W219" s="621">
        <v>56583016.951994747</v>
      </c>
      <c r="X219" s="622">
        <v>1</v>
      </c>
    </row>
    <row r="220" spans="1:24" s="622" customFormat="1" ht="17.25" customHeight="1">
      <c r="A220" s="615">
        <v>211</v>
      </c>
      <c r="B220" s="616" t="s">
        <v>300</v>
      </c>
      <c r="C220" s="615">
        <v>1</v>
      </c>
      <c r="D220" s="617">
        <v>82325594.099999994</v>
      </c>
      <c r="E220" s="646">
        <v>64746410</v>
      </c>
      <c r="F220" s="646">
        <v>13071489</v>
      </c>
      <c r="G220" s="646">
        <v>13401714</v>
      </c>
      <c r="H220" s="618">
        <f t="shared" si="24"/>
        <v>330225</v>
      </c>
      <c r="I220" s="618">
        <f t="shared" si="25"/>
        <v>2077623</v>
      </c>
      <c r="J220" s="618">
        <f t="shared" si="26"/>
        <v>0</v>
      </c>
      <c r="K220" s="618">
        <f t="shared" si="27"/>
        <v>2407848</v>
      </c>
      <c r="L220" s="619">
        <f t="shared" si="28"/>
        <v>84733442.099999994</v>
      </c>
      <c r="M220" s="620">
        <f t="shared" si="29"/>
        <v>1.0292478666728504</v>
      </c>
      <c r="N220" s="621"/>
      <c r="O220" s="618">
        <v>211</v>
      </c>
      <c r="P220" s="618"/>
      <c r="Q220" s="621"/>
      <c r="R220" s="623">
        <f t="shared" si="30"/>
        <v>84733442.099999994</v>
      </c>
      <c r="S220" s="618"/>
      <c r="T220" s="621">
        <f t="shared" si="31"/>
        <v>-211</v>
      </c>
      <c r="U220" s="583"/>
      <c r="V220" s="621"/>
      <c r="W220" s="621">
        <v>82325594.099999994</v>
      </c>
      <c r="X220" s="622">
        <v>1</v>
      </c>
    </row>
    <row r="221" spans="1:24" s="622" customFormat="1" ht="17.25" customHeight="1">
      <c r="A221" s="615">
        <v>212</v>
      </c>
      <c r="B221" s="616" t="s">
        <v>301</v>
      </c>
      <c r="C221" s="615">
        <v>1</v>
      </c>
      <c r="D221" s="617">
        <v>64727461.023145542</v>
      </c>
      <c r="E221" s="646">
        <v>61092398</v>
      </c>
      <c r="F221" s="646">
        <v>22282527</v>
      </c>
      <c r="G221" s="646">
        <v>22561452</v>
      </c>
      <c r="H221" s="618">
        <f t="shared" si="24"/>
        <v>278925</v>
      </c>
      <c r="I221" s="618">
        <f t="shared" si="25"/>
        <v>1273348</v>
      </c>
      <c r="J221" s="618">
        <f t="shared" si="26"/>
        <v>0</v>
      </c>
      <c r="K221" s="618">
        <f t="shared" si="27"/>
        <v>1552273</v>
      </c>
      <c r="L221" s="619">
        <f t="shared" si="28"/>
        <v>66279734.023145542</v>
      </c>
      <c r="M221" s="620">
        <f t="shared" si="29"/>
        <v>1.0239816760222518</v>
      </c>
      <c r="N221" s="621"/>
      <c r="O221" s="618">
        <v>212</v>
      </c>
      <c r="P221" s="618"/>
      <c r="Q221" s="621"/>
      <c r="R221" s="623">
        <f t="shared" si="30"/>
        <v>66279734.023145542</v>
      </c>
      <c r="S221" s="618"/>
      <c r="T221" s="621">
        <f t="shared" si="31"/>
        <v>-212</v>
      </c>
      <c r="U221" s="583"/>
      <c r="V221" s="621"/>
      <c r="W221" s="621">
        <v>64727461.023145542</v>
      </c>
      <c r="X221" s="622">
        <v>1</v>
      </c>
    </row>
    <row r="222" spans="1:24" s="622" customFormat="1" ht="17.25" customHeight="1">
      <c r="A222" s="615">
        <v>213</v>
      </c>
      <c r="B222" s="616" t="s">
        <v>302</v>
      </c>
      <c r="C222" s="615">
        <v>1</v>
      </c>
      <c r="D222" s="617">
        <v>35655372.563861571</v>
      </c>
      <c r="E222" s="646">
        <v>23006076</v>
      </c>
      <c r="F222" s="646">
        <v>4644408</v>
      </c>
      <c r="G222" s="646">
        <v>4766133</v>
      </c>
      <c r="H222" s="618">
        <f t="shared" si="24"/>
        <v>121725</v>
      </c>
      <c r="I222" s="618">
        <f t="shared" si="25"/>
        <v>930329</v>
      </c>
      <c r="J222" s="618">
        <f t="shared" si="26"/>
        <v>0</v>
      </c>
      <c r="K222" s="618">
        <f t="shared" si="27"/>
        <v>1052054</v>
      </c>
      <c r="L222" s="619">
        <f t="shared" si="28"/>
        <v>36707426.563861571</v>
      </c>
      <c r="M222" s="620">
        <f t="shared" si="29"/>
        <v>1.0295061844639455</v>
      </c>
      <c r="N222" s="621"/>
      <c r="O222" s="618">
        <v>213</v>
      </c>
      <c r="P222" s="618"/>
      <c r="Q222" s="621"/>
      <c r="R222" s="623">
        <f t="shared" si="30"/>
        <v>36707426.563861571</v>
      </c>
      <c r="S222" s="618"/>
      <c r="T222" s="621">
        <f t="shared" si="31"/>
        <v>-213</v>
      </c>
      <c r="U222" s="583"/>
      <c r="V222" s="621"/>
      <c r="W222" s="621">
        <v>35655372.563861571</v>
      </c>
      <c r="X222" s="622">
        <v>1</v>
      </c>
    </row>
    <row r="223" spans="1:24" s="622" customFormat="1" ht="17.25" customHeight="1">
      <c r="A223" s="615">
        <v>214</v>
      </c>
      <c r="B223" s="616" t="s">
        <v>303</v>
      </c>
      <c r="C223" s="615">
        <v>1</v>
      </c>
      <c r="D223" s="617">
        <v>32478648</v>
      </c>
      <c r="E223" s="646">
        <v>33872044</v>
      </c>
      <c r="F223" s="646">
        <v>16390353</v>
      </c>
      <c r="G223" s="646">
        <v>16531803</v>
      </c>
      <c r="H223" s="618">
        <f t="shared" si="24"/>
        <v>141450</v>
      </c>
      <c r="I223" s="618">
        <f t="shared" si="25"/>
        <v>482649</v>
      </c>
      <c r="J223" s="618">
        <f t="shared" si="26"/>
        <v>1393396</v>
      </c>
      <c r="K223" s="618">
        <f t="shared" si="27"/>
        <v>1393396</v>
      </c>
      <c r="L223" s="619">
        <f t="shared" si="28"/>
        <v>33872044</v>
      </c>
      <c r="M223" s="620">
        <f t="shared" si="29"/>
        <v>1.0429019089710878</v>
      </c>
      <c r="N223" s="621"/>
      <c r="O223" s="618">
        <v>214</v>
      </c>
      <c r="P223" s="618"/>
      <c r="Q223" s="621"/>
      <c r="R223" s="623">
        <f t="shared" si="30"/>
        <v>33872044</v>
      </c>
      <c r="S223" s="618"/>
      <c r="T223" s="621">
        <f t="shared" si="31"/>
        <v>-214</v>
      </c>
      <c r="U223" s="583"/>
      <c r="V223" s="621"/>
      <c r="W223" s="621">
        <v>1382808.4822963611</v>
      </c>
      <c r="X223" s="622">
        <v>0</v>
      </c>
    </row>
    <row r="224" spans="1:24" s="622" customFormat="1" ht="17.25" customHeight="1">
      <c r="A224" s="615">
        <v>215</v>
      </c>
      <c r="B224" s="616" t="s">
        <v>304</v>
      </c>
      <c r="C224" s="615">
        <v>1</v>
      </c>
      <c r="D224" s="617">
        <v>3337211.5620263619</v>
      </c>
      <c r="E224" s="646">
        <v>11285079</v>
      </c>
      <c r="F224" s="646">
        <v>5046966</v>
      </c>
      <c r="G224" s="646">
        <v>7205105</v>
      </c>
      <c r="H224" s="618">
        <f t="shared" si="24"/>
        <v>2158139</v>
      </c>
      <c r="I224" s="618">
        <f t="shared" si="25"/>
        <v>-51293</v>
      </c>
      <c r="J224" s="618">
        <f t="shared" si="26"/>
        <v>7947867.4379736381</v>
      </c>
      <c r="K224" s="618">
        <f t="shared" si="27"/>
        <v>7947867.4379736381</v>
      </c>
      <c r="L224" s="619">
        <f t="shared" si="28"/>
        <v>11285079</v>
      </c>
      <c r="M224" s="620">
        <f t="shared" si="29"/>
        <v>3.381589326973228</v>
      </c>
      <c r="N224" s="621"/>
      <c r="O224" s="618">
        <v>215</v>
      </c>
      <c r="P224" s="618"/>
      <c r="Q224" s="621"/>
      <c r="R224" s="623">
        <f t="shared" si="30"/>
        <v>11285079</v>
      </c>
      <c r="S224" s="618"/>
      <c r="T224" s="621">
        <f t="shared" si="31"/>
        <v>-215</v>
      </c>
      <c r="U224" s="583"/>
      <c r="V224" s="621"/>
      <c r="W224" s="621">
        <v>3337211.5620263619</v>
      </c>
      <c r="X224" s="622">
        <v>1</v>
      </c>
    </row>
    <row r="225" spans="1:24" s="622" customFormat="1" ht="17.25" customHeight="1">
      <c r="A225" s="615">
        <v>216</v>
      </c>
      <c r="B225" s="616" t="s">
        <v>305</v>
      </c>
      <c r="C225" s="615">
        <v>0</v>
      </c>
      <c r="D225" s="617">
        <v>722593</v>
      </c>
      <c r="E225" s="646">
        <v>0</v>
      </c>
      <c r="F225" s="646">
        <v>0</v>
      </c>
      <c r="G225" s="646">
        <v>0</v>
      </c>
      <c r="H225" s="618">
        <f t="shared" si="24"/>
        <v>0</v>
      </c>
      <c r="I225" s="618">
        <f t="shared" si="25"/>
        <v>21678</v>
      </c>
      <c r="J225" s="618">
        <f t="shared" si="26"/>
        <v>0</v>
      </c>
      <c r="K225" s="618">
        <f t="shared" si="27"/>
        <v>21678</v>
      </c>
      <c r="L225" s="619">
        <f t="shared" si="28"/>
        <v>744271</v>
      </c>
      <c r="M225" s="620">
        <f t="shared" si="29"/>
        <v>1.030000290620031</v>
      </c>
      <c r="N225" s="621"/>
      <c r="O225" s="618">
        <v>216</v>
      </c>
      <c r="P225" s="618"/>
      <c r="Q225" s="621"/>
      <c r="R225" s="623">
        <f t="shared" si="30"/>
        <v>744271</v>
      </c>
      <c r="S225" s="618"/>
      <c r="T225" s="621">
        <f t="shared" si="31"/>
        <v>-216</v>
      </c>
      <c r="U225" s="583"/>
      <c r="V225" s="621"/>
      <c r="W225" s="621">
        <v>912638</v>
      </c>
      <c r="X225" s="622" t="s">
        <v>761</v>
      </c>
    </row>
    <row r="226" spans="1:24" s="622" customFormat="1" ht="17.25" customHeight="1">
      <c r="A226" s="615">
        <v>217</v>
      </c>
      <c r="B226" s="616" t="s">
        <v>306</v>
      </c>
      <c r="C226" s="615">
        <v>1</v>
      </c>
      <c r="D226" s="617">
        <v>50061990.311188757</v>
      </c>
      <c r="E226" s="646">
        <v>34187175</v>
      </c>
      <c r="F226" s="646">
        <v>8066587</v>
      </c>
      <c r="G226" s="646">
        <v>8236987</v>
      </c>
      <c r="H226" s="618">
        <f t="shared" si="24"/>
        <v>170400</v>
      </c>
      <c r="I226" s="618">
        <f t="shared" si="25"/>
        <v>1259862</v>
      </c>
      <c r="J226" s="618">
        <f t="shared" si="26"/>
        <v>0</v>
      </c>
      <c r="K226" s="618">
        <f t="shared" si="27"/>
        <v>1430262</v>
      </c>
      <c r="L226" s="619">
        <f t="shared" si="28"/>
        <v>51492252.311188757</v>
      </c>
      <c r="M226" s="620">
        <f t="shared" si="29"/>
        <v>1.0285698189606405</v>
      </c>
      <c r="N226" s="621"/>
      <c r="O226" s="618">
        <v>217</v>
      </c>
      <c r="P226" s="618"/>
      <c r="Q226" s="621"/>
      <c r="R226" s="623">
        <f t="shared" si="30"/>
        <v>51492252.311188757</v>
      </c>
      <c r="S226" s="618"/>
      <c r="T226" s="621">
        <f t="shared" si="31"/>
        <v>-217</v>
      </c>
      <c r="U226" s="583"/>
      <c r="V226" s="621"/>
      <c r="W226" s="621">
        <v>50061990.311188757</v>
      </c>
      <c r="X226" s="622">
        <v>1</v>
      </c>
    </row>
    <row r="227" spans="1:24" s="622" customFormat="1" ht="17.25" customHeight="1">
      <c r="A227" s="615">
        <v>218</v>
      </c>
      <c r="B227" s="616" t="s">
        <v>307</v>
      </c>
      <c r="C227" s="615">
        <v>1</v>
      </c>
      <c r="D227" s="617">
        <v>44444518.149999991</v>
      </c>
      <c r="E227" s="646">
        <v>38687949</v>
      </c>
      <c r="F227" s="646">
        <v>13707982</v>
      </c>
      <c r="G227" s="646">
        <v>13865782</v>
      </c>
      <c r="H227" s="618">
        <f t="shared" si="24"/>
        <v>157800</v>
      </c>
      <c r="I227" s="618">
        <f t="shared" si="25"/>
        <v>922096</v>
      </c>
      <c r="J227" s="618">
        <f t="shared" si="26"/>
        <v>0</v>
      </c>
      <c r="K227" s="618">
        <f t="shared" si="27"/>
        <v>1079896</v>
      </c>
      <c r="L227" s="619">
        <f t="shared" si="28"/>
        <v>45524414.149999991</v>
      </c>
      <c r="M227" s="620">
        <f t="shared" si="29"/>
        <v>1.024297619705435</v>
      </c>
      <c r="N227" s="621"/>
      <c r="O227" s="618">
        <v>218</v>
      </c>
      <c r="P227" s="618"/>
      <c r="Q227" s="621"/>
      <c r="R227" s="623">
        <f t="shared" si="30"/>
        <v>45524414.149999991</v>
      </c>
      <c r="S227" s="618"/>
      <c r="T227" s="621">
        <f t="shared" si="31"/>
        <v>-218</v>
      </c>
      <c r="U227" s="583"/>
      <c r="V227" s="621"/>
      <c r="W227" s="621">
        <v>44444518.149999991</v>
      </c>
      <c r="X227" s="622">
        <v>1</v>
      </c>
    </row>
    <row r="228" spans="1:24" s="622" customFormat="1" ht="17.25" customHeight="1">
      <c r="A228" s="615">
        <v>219</v>
      </c>
      <c r="B228" s="616" t="s">
        <v>308</v>
      </c>
      <c r="C228" s="615">
        <v>1</v>
      </c>
      <c r="D228" s="617">
        <v>40880670.299999997</v>
      </c>
      <c r="E228" s="646">
        <v>29251585</v>
      </c>
      <c r="F228" s="646">
        <v>5549338</v>
      </c>
      <c r="G228" s="646">
        <v>5705563</v>
      </c>
      <c r="H228" s="618">
        <f t="shared" si="24"/>
        <v>156225</v>
      </c>
      <c r="I228" s="618">
        <f t="shared" si="25"/>
        <v>1059940</v>
      </c>
      <c r="J228" s="618">
        <f t="shared" si="26"/>
        <v>0</v>
      </c>
      <c r="K228" s="618">
        <f t="shared" si="27"/>
        <v>1216165</v>
      </c>
      <c r="L228" s="619">
        <f t="shared" si="28"/>
        <v>42096835.299999997</v>
      </c>
      <c r="M228" s="620">
        <f t="shared" si="29"/>
        <v>1.0297491452824834</v>
      </c>
      <c r="N228" s="621"/>
      <c r="O228" s="618">
        <v>219</v>
      </c>
      <c r="P228" s="618"/>
      <c r="Q228" s="621"/>
      <c r="R228" s="623">
        <f t="shared" si="30"/>
        <v>42096835.299999997</v>
      </c>
      <c r="S228" s="618"/>
      <c r="T228" s="621">
        <f t="shared" si="31"/>
        <v>-219</v>
      </c>
      <c r="U228" s="583"/>
      <c r="V228" s="621"/>
      <c r="W228" s="621">
        <v>40880670.299999997</v>
      </c>
      <c r="X228" s="622">
        <v>1</v>
      </c>
    </row>
    <row r="229" spans="1:24" s="622" customFormat="1" ht="17.25" customHeight="1">
      <c r="A229" s="615">
        <v>220</v>
      </c>
      <c r="B229" s="616" t="s">
        <v>309</v>
      </c>
      <c r="C229" s="615">
        <v>1</v>
      </c>
      <c r="D229" s="617">
        <v>83830708.92342189</v>
      </c>
      <c r="E229" s="646">
        <v>62302397</v>
      </c>
      <c r="F229" s="646">
        <v>18520131</v>
      </c>
      <c r="G229" s="646">
        <v>18785631</v>
      </c>
      <c r="H229" s="618">
        <f t="shared" si="24"/>
        <v>265500</v>
      </c>
      <c r="I229" s="618">
        <f t="shared" si="25"/>
        <v>1959317</v>
      </c>
      <c r="J229" s="618">
        <f t="shared" si="26"/>
        <v>0</v>
      </c>
      <c r="K229" s="618">
        <f t="shared" si="27"/>
        <v>2224817</v>
      </c>
      <c r="L229" s="619">
        <f t="shared" si="28"/>
        <v>86055525.92342189</v>
      </c>
      <c r="M229" s="620">
        <f t="shared" si="29"/>
        <v>1.0265394033829816</v>
      </c>
      <c r="N229" s="621"/>
      <c r="O229" s="618">
        <v>220</v>
      </c>
      <c r="P229" s="618"/>
      <c r="Q229" s="621"/>
      <c r="R229" s="623">
        <f t="shared" si="30"/>
        <v>86055525.92342189</v>
      </c>
      <c r="S229" s="618"/>
      <c r="T229" s="621">
        <f t="shared" si="31"/>
        <v>-220</v>
      </c>
      <c r="U229" s="583"/>
      <c r="V229" s="621"/>
      <c r="W229" s="621">
        <v>83830708.92342189</v>
      </c>
      <c r="X229" s="622">
        <v>1</v>
      </c>
    </row>
    <row r="230" spans="1:24" s="622" customFormat="1" ht="17.25" customHeight="1">
      <c r="A230" s="615">
        <v>221</v>
      </c>
      <c r="B230" s="616" t="s">
        <v>310</v>
      </c>
      <c r="C230" s="615">
        <v>1</v>
      </c>
      <c r="D230" s="617">
        <v>14627041.18</v>
      </c>
      <c r="E230" s="646">
        <v>7196899</v>
      </c>
      <c r="F230" s="646">
        <v>2053849</v>
      </c>
      <c r="G230" s="646">
        <v>2082574</v>
      </c>
      <c r="H230" s="618">
        <f t="shared" si="24"/>
        <v>28725</v>
      </c>
      <c r="I230" s="618">
        <f t="shared" si="25"/>
        <v>377196</v>
      </c>
      <c r="J230" s="618">
        <f>MAX(0,E230-D230)</f>
        <v>0</v>
      </c>
      <c r="K230" s="618">
        <f t="shared" si="27"/>
        <v>405921</v>
      </c>
      <c r="L230" s="619">
        <f>D230+K230</f>
        <v>15032962.18</v>
      </c>
      <c r="M230" s="620">
        <f>IF(D230&gt;0,L230/D230,0)</f>
        <v>1.0277514088464472</v>
      </c>
      <c r="N230" s="621"/>
      <c r="O230" s="618">
        <v>221</v>
      </c>
      <c r="P230" s="618"/>
      <c r="Q230" s="621"/>
      <c r="R230" s="623">
        <f t="shared" si="30"/>
        <v>15032962.18</v>
      </c>
      <c r="S230" s="618"/>
      <c r="T230" s="621">
        <f t="shared" si="31"/>
        <v>-221</v>
      </c>
      <c r="U230" s="583"/>
      <c r="V230" s="621"/>
      <c r="W230" s="621">
        <v>14627041.18</v>
      </c>
      <c r="X230" s="622">
        <v>1</v>
      </c>
    </row>
    <row r="231" spans="1:24" s="622" customFormat="1" ht="17.25" customHeight="1">
      <c r="A231" s="615">
        <v>222</v>
      </c>
      <c r="B231" s="616" t="s">
        <v>311</v>
      </c>
      <c r="C231" s="615">
        <v>0</v>
      </c>
      <c r="D231" s="617">
        <v>0</v>
      </c>
      <c r="E231" s="646">
        <v>0</v>
      </c>
      <c r="F231" s="646">
        <v>0</v>
      </c>
      <c r="G231" s="646">
        <v>0</v>
      </c>
      <c r="H231" s="618">
        <f t="shared" si="24"/>
        <v>0</v>
      </c>
      <c r="I231" s="618">
        <f t="shared" si="25"/>
        <v>0</v>
      </c>
      <c r="J231" s="618">
        <f t="shared" si="26"/>
        <v>0</v>
      </c>
      <c r="K231" s="618">
        <f t="shared" si="27"/>
        <v>0</v>
      </c>
      <c r="L231" s="619">
        <f t="shared" si="28"/>
        <v>0</v>
      </c>
      <c r="M231" s="620">
        <f t="shared" si="29"/>
        <v>0</v>
      </c>
      <c r="N231" s="621"/>
      <c r="O231" s="618">
        <v>222</v>
      </c>
      <c r="P231" s="618"/>
      <c r="Q231" s="621"/>
      <c r="R231" s="623">
        <f t="shared" si="30"/>
        <v>0</v>
      </c>
      <c r="S231" s="618"/>
      <c r="T231" s="621">
        <f t="shared" si="31"/>
        <v>-222</v>
      </c>
      <c r="U231" s="583"/>
      <c r="V231" s="621"/>
      <c r="W231" s="621">
        <v>0</v>
      </c>
      <c r="X231" s="622" t="s">
        <v>761</v>
      </c>
    </row>
    <row r="232" spans="1:24" s="622" customFormat="1" ht="17.25" customHeight="1">
      <c r="A232" s="615">
        <v>223</v>
      </c>
      <c r="B232" s="616" t="s">
        <v>312</v>
      </c>
      <c r="C232" s="615">
        <v>1</v>
      </c>
      <c r="D232" s="617">
        <v>10548689.51</v>
      </c>
      <c r="E232" s="646">
        <v>9593653</v>
      </c>
      <c r="F232" s="646">
        <v>7047875</v>
      </c>
      <c r="G232" s="646">
        <v>7087100</v>
      </c>
      <c r="H232" s="618">
        <f t="shared" si="24"/>
        <v>39225</v>
      </c>
      <c r="I232" s="618">
        <f t="shared" si="25"/>
        <v>105024</v>
      </c>
      <c r="J232" s="618">
        <f t="shared" si="26"/>
        <v>0</v>
      </c>
      <c r="K232" s="618">
        <f t="shared" si="27"/>
        <v>144249</v>
      </c>
      <c r="L232" s="619">
        <f t="shared" si="28"/>
        <v>10692938.51</v>
      </c>
      <c r="M232" s="620">
        <f t="shared" si="29"/>
        <v>1.0136745896126012</v>
      </c>
      <c r="N232" s="621"/>
      <c r="O232" s="618">
        <v>223</v>
      </c>
      <c r="P232" s="618"/>
      <c r="Q232" s="621"/>
      <c r="R232" s="623">
        <f t="shared" si="30"/>
        <v>10692938.51</v>
      </c>
      <c r="S232" s="618"/>
      <c r="T232" s="621">
        <f t="shared" si="31"/>
        <v>-223</v>
      </c>
      <c r="U232" s="583"/>
      <c r="V232" s="621"/>
      <c r="W232" s="621">
        <v>10548689.51</v>
      </c>
      <c r="X232" s="622">
        <v>1</v>
      </c>
    </row>
    <row r="233" spans="1:24" s="622" customFormat="1" ht="17.25" customHeight="1">
      <c r="A233" s="615">
        <v>224</v>
      </c>
      <c r="B233" s="616" t="s">
        <v>313</v>
      </c>
      <c r="C233" s="615">
        <v>1</v>
      </c>
      <c r="D233" s="617">
        <v>6296558.4000000004</v>
      </c>
      <c r="E233" s="646">
        <v>2437081</v>
      </c>
      <c r="F233" s="646">
        <v>492134</v>
      </c>
      <c r="G233" s="646">
        <v>503684</v>
      </c>
      <c r="H233" s="618">
        <f t="shared" si="24"/>
        <v>11550</v>
      </c>
      <c r="I233" s="618">
        <f t="shared" si="25"/>
        <v>174133</v>
      </c>
      <c r="J233" s="618">
        <f t="shared" si="26"/>
        <v>0</v>
      </c>
      <c r="K233" s="618">
        <f t="shared" si="27"/>
        <v>185683</v>
      </c>
      <c r="L233" s="619">
        <f t="shared" si="28"/>
        <v>6482241.4000000004</v>
      </c>
      <c r="M233" s="620">
        <f t="shared" si="29"/>
        <v>1.0294896018116817</v>
      </c>
      <c r="N233" s="621"/>
      <c r="O233" s="618">
        <v>224</v>
      </c>
      <c r="P233" s="618"/>
      <c r="Q233" s="621"/>
      <c r="R233" s="623">
        <f t="shared" si="30"/>
        <v>6482241.4000000004</v>
      </c>
      <c r="S233" s="618"/>
      <c r="T233" s="621">
        <f t="shared" si="31"/>
        <v>-224</v>
      </c>
      <c r="U233" s="583"/>
      <c r="V233" s="621"/>
      <c r="W233" s="621">
        <v>10374</v>
      </c>
      <c r="X233" s="622">
        <v>0</v>
      </c>
    </row>
    <row r="234" spans="1:24" s="622" customFormat="1" ht="17.25" customHeight="1">
      <c r="A234" s="615">
        <v>225</v>
      </c>
      <c r="B234" s="616" t="s">
        <v>314</v>
      </c>
      <c r="C234" s="615">
        <v>0</v>
      </c>
      <c r="D234" s="617">
        <v>0</v>
      </c>
      <c r="E234" s="646">
        <v>0</v>
      </c>
      <c r="F234" s="646">
        <v>0</v>
      </c>
      <c r="G234" s="646">
        <v>0</v>
      </c>
      <c r="H234" s="618">
        <f t="shared" si="24"/>
        <v>0</v>
      </c>
      <c r="I234" s="618">
        <f t="shared" si="25"/>
        <v>0</v>
      </c>
      <c r="J234" s="618">
        <f t="shared" si="26"/>
        <v>0</v>
      </c>
      <c r="K234" s="618">
        <f t="shared" si="27"/>
        <v>0</v>
      </c>
      <c r="L234" s="619">
        <f t="shared" si="28"/>
        <v>0</v>
      </c>
      <c r="M234" s="620">
        <f t="shared" si="29"/>
        <v>0</v>
      </c>
      <c r="N234" s="621"/>
      <c r="O234" s="618">
        <v>225</v>
      </c>
      <c r="P234" s="618"/>
      <c r="Q234" s="621"/>
      <c r="R234" s="623">
        <f t="shared" si="30"/>
        <v>0</v>
      </c>
      <c r="S234" s="618"/>
      <c r="T234" s="621">
        <f t="shared" si="31"/>
        <v>-225</v>
      </c>
      <c r="U234" s="583"/>
      <c r="V234" s="621"/>
      <c r="W234" s="621">
        <v>0</v>
      </c>
      <c r="X234" s="622" t="s">
        <v>761</v>
      </c>
    </row>
    <row r="235" spans="1:24" s="622" customFormat="1" ht="17.25" customHeight="1">
      <c r="A235" s="615">
        <v>226</v>
      </c>
      <c r="B235" s="616" t="s">
        <v>315</v>
      </c>
      <c r="C235" s="615">
        <v>1</v>
      </c>
      <c r="D235" s="617">
        <v>26328907.210898973</v>
      </c>
      <c r="E235" s="646">
        <v>25477976</v>
      </c>
      <c r="F235" s="646">
        <v>12453663</v>
      </c>
      <c r="G235" s="646">
        <v>12562938</v>
      </c>
      <c r="H235" s="618">
        <f t="shared" si="24"/>
        <v>109275</v>
      </c>
      <c r="I235" s="618">
        <f t="shared" si="25"/>
        <v>416257</v>
      </c>
      <c r="J235" s="618">
        <f t="shared" si="26"/>
        <v>0</v>
      </c>
      <c r="K235" s="618">
        <f t="shared" si="27"/>
        <v>525532</v>
      </c>
      <c r="L235" s="619">
        <f t="shared" si="28"/>
        <v>26854439.210898973</v>
      </c>
      <c r="M235" s="620">
        <f t="shared" si="29"/>
        <v>1.0199602663259209</v>
      </c>
      <c r="N235" s="621"/>
      <c r="O235" s="618">
        <v>226</v>
      </c>
      <c r="P235" s="618"/>
      <c r="Q235" s="621"/>
      <c r="R235" s="623">
        <f t="shared" si="30"/>
        <v>26854439.210898973</v>
      </c>
      <c r="S235" s="618"/>
      <c r="T235" s="621">
        <f t="shared" si="31"/>
        <v>-226</v>
      </c>
      <c r="U235" s="583"/>
      <c r="V235" s="621"/>
      <c r="W235" s="621">
        <v>26328907.210898973</v>
      </c>
      <c r="X235" s="622">
        <v>1</v>
      </c>
    </row>
    <row r="236" spans="1:24" s="622" customFormat="1" ht="17.25" customHeight="1">
      <c r="A236" s="615">
        <v>227</v>
      </c>
      <c r="B236" s="616" t="s">
        <v>316</v>
      </c>
      <c r="C236" s="615">
        <v>1</v>
      </c>
      <c r="D236" s="617">
        <v>24138409.600000001</v>
      </c>
      <c r="E236" s="646">
        <v>20705702</v>
      </c>
      <c r="F236" s="646">
        <v>12171699</v>
      </c>
      <c r="G236" s="646">
        <v>12259974</v>
      </c>
      <c r="H236" s="618">
        <f t="shared" si="24"/>
        <v>88275</v>
      </c>
      <c r="I236" s="618">
        <f t="shared" si="25"/>
        <v>359001</v>
      </c>
      <c r="J236" s="618">
        <f t="shared" si="26"/>
        <v>0</v>
      </c>
      <c r="K236" s="618">
        <f t="shared" si="27"/>
        <v>447276</v>
      </c>
      <c r="L236" s="619">
        <f t="shared" si="28"/>
        <v>24585685.600000001</v>
      </c>
      <c r="M236" s="620">
        <f t="shared" si="29"/>
        <v>1.0185296383403819</v>
      </c>
      <c r="N236" s="621"/>
      <c r="O236" s="618">
        <v>227</v>
      </c>
      <c r="P236" s="618"/>
      <c r="Q236" s="621"/>
      <c r="R236" s="623">
        <f t="shared" si="30"/>
        <v>24585685.600000001</v>
      </c>
      <c r="S236" s="618"/>
      <c r="T236" s="621">
        <f t="shared" si="31"/>
        <v>-227</v>
      </c>
      <c r="U236" s="583"/>
      <c r="V236" s="621"/>
      <c r="W236" s="621">
        <v>1624390.87</v>
      </c>
      <c r="X236" s="622">
        <v>0</v>
      </c>
    </row>
    <row r="237" spans="1:24" s="622" customFormat="1" ht="17.25" customHeight="1">
      <c r="A237" s="615">
        <v>228</v>
      </c>
      <c r="B237" s="616" t="s">
        <v>317</v>
      </c>
      <c r="C237" s="615">
        <v>0</v>
      </c>
      <c r="D237" s="617">
        <v>5517</v>
      </c>
      <c r="E237" s="646">
        <v>0</v>
      </c>
      <c r="F237" s="646">
        <v>0</v>
      </c>
      <c r="G237" s="646">
        <v>0</v>
      </c>
      <c r="H237" s="618">
        <f t="shared" si="24"/>
        <v>0</v>
      </c>
      <c r="I237" s="618">
        <f t="shared" si="25"/>
        <v>166</v>
      </c>
      <c r="J237" s="618">
        <f t="shared" si="26"/>
        <v>0</v>
      </c>
      <c r="K237" s="618">
        <f t="shared" si="27"/>
        <v>166</v>
      </c>
      <c r="L237" s="619">
        <f t="shared" si="28"/>
        <v>5683</v>
      </c>
      <c r="M237" s="620">
        <f t="shared" si="29"/>
        <v>1.0300888163857169</v>
      </c>
      <c r="N237" s="621"/>
      <c r="O237" s="618">
        <v>228</v>
      </c>
      <c r="P237" s="618"/>
      <c r="Q237" s="621"/>
      <c r="R237" s="623">
        <f t="shared" si="30"/>
        <v>5683</v>
      </c>
      <c r="S237" s="618"/>
      <c r="T237" s="621">
        <f t="shared" si="31"/>
        <v>-228</v>
      </c>
      <c r="U237" s="583"/>
      <c r="V237" s="621"/>
      <c r="W237" s="621">
        <v>0</v>
      </c>
      <c r="X237" s="622" t="s">
        <v>761</v>
      </c>
    </row>
    <row r="238" spans="1:24" s="622" customFormat="1" ht="17.25" customHeight="1">
      <c r="A238" s="615">
        <v>229</v>
      </c>
      <c r="B238" s="616" t="s">
        <v>318</v>
      </c>
      <c r="C238" s="615">
        <v>1</v>
      </c>
      <c r="D238" s="617">
        <v>108847447.40000001</v>
      </c>
      <c r="E238" s="646">
        <v>101226795</v>
      </c>
      <c r="F238" s="646">
        <v>38124801</v>
      </c>
      <c r="G238" s="646">
        <v>38555751</v>
      </c>
      <c r="H238" s="618">
        <f t="shared" si="24"/>
        <v>430950</v>
      </c>
      <c r="I238" s="618">
        <f t="shared" si="25"/>
        <v>2121679</v>
      </c>
      <c r="J238" s="618">
        <f t="shared" si="26"/>
        <v>0</v>
      </c>
      <c r="K238" s="618">
        <f t="shared" si="27"/>
        <v>2552629</v>
      </c>
      <c r="L238" s="619">
        <f t="shared" si="28"/>
        <v>111400076.40000001</v>
      </c>
      <c r="M238" s="620">
        <f t="shared" si="29"/>
        <v>1.0234514364918401</v>
      </c>
      <c r="N238" s="621"/>
      <c r="O238" s="618">
        <v>229</v>
      </c>
      <c r="P238" s="618"/>
      <c r="Q238" s="621"/>
      <c r="R238" s="623">
        <f t="shared" si="30"/>
        <v>111400076.40000001</v>
      </c>
      <c r="S238" s="618"/>
      <c r="T238" s="621">
        <f t="shared" si="31"/>
        <v>-229</v>
      </c>
      <c r="U238" s="583"/>
      <c r="V238" s="621"/>
      <c r="W238" s="621">
        <v>2993898.7793714623</v>
      </c>
      <c r="X238" s="622">
        <v>0</v>
      </c>
    </row>
    <row r="239" spans="1:24" s="622" customFormat="1" ht="17.25" customHeight="1">
      <c r="A239" s="615">
        <v>230</v>
      </c>
      <c r="B239" s="616" t="s">
        <v>319</v>
      </c>
      <c r="C239" s="615">
        <v>1</v>
      </c>
      <c r="D239" s="617">
        <v>2944842.7497055577</v>
      </c>
      <c r="E239" s="646">
        <v>1100952</v>
      </c>
      <c r="F239" s="646">
        <v>292599</v>
      </c>
      <c r="G239" s="646">
        <v>358426</v>
      </c>
      <c r="H239" s="618">
        <f t="shared" si="24"/>
        <v>65827</v>
      </c>
      <c r="I239" s="618">
        <f t="shared" si="25"/>
        <v>79567</v>
      </c>
      <c r="J239" s="618">
        <f t="shared" si="26"/>
        <v>0</v>
      </c>
      <c r="K239" s="618">
        <f t="shared" si="27"/>
        <v>145394</v>
      </c>
      <c r="L239" s="619">
        <f t="shared" si="28"/>
        <v>3090236.7497055577</v>
      </c>
      <c r="M239" s="620">
        <f t="shared" si="29"/>
        <v>1.0493724155609114</v>
      </c>
      <c r="N239" s="621"/>
      <c r="O239" s="618">
        <v>230</v>
      </c>
      <c r="P239" s="618"/>
      <c r="Q239" s="621"/>
      <c r="R239" s="623">
        <f t="shared" si="30"/>
        <v>3090236.7497055577</v>
      </c>
      <c r="S239" s="618"/>
      <c r="T239" s="621">
        <f t="shared" si="31"/>
        <v>-230</v>
      </c>
      <c r="U239" s="583"/>
      <c r="V239" s="621"/>
      <c r="W239" s="621">
        <v>2944842.7497055577</v>
      </c>
      <c r="X239" s="622">
        <v>1</v>
      </c>
    </row>
    <row r="240" spans="1:24" s="622" customFormat="1" ht="17.25" customHeight="1">
      <c r="A240" s="615">
        <v>231</v>
      </c>
      <c r="B240" s="616" t="s">
        <v>320</v>
      </c>
      <c r="C240" s="615">
        <v>1</v>
      </c>
      <c r="D240" s="617">
        <v>46585405.097413972</v>
      </c>
      <c r="E240" s="646">
        <v>42523172</v>
      </c>
      <c r="F240" s="646">
        <v>14632674</v>
      </c>
      <c r="G240" s="646">
        <v>14811699</v>
      </c>
      <c r="H240" s="618">
        <f t="shared" si="24"/>
        <v>179025</v>
      </c>
      <c r="I240" s="618">
        <f t="shared" si="25"/>
        <v>958582</v>
      </c>
      <c r="J240" s="618">
        <f t="shared" si="26"/>
        <v>0</v>
      </c>
      <c r="K240" s="618">
        <f t="shared" si="27"/>
        <v>1137607</v>
      </c>
      <c r="L240" s="619">
        <f t="shared" si="28"/>
        <v>47723012.097413972</v>
      </c>
      <c r="M240" s="620">
        <f t="shared" si="29"/>
        <v>1.0244198155542743</v>
      </c>
      <c r="N240" s="621"/>
      <c r="O240" s="618">
        <v>231</v>
      </c>
      <c r="P240" s="618"/>
      <c r="Q240" s="621"/>
      <c r="R240" s="623">
        <f t="shared" si="30"/>
        <v>47723012.097413972</v>
      </c>
      <c r="S240" s="618"/>
      <c r="T240" s="621">
        <f t="shared" si="31"/>
        <v>-231</v>
      </c>
      <c r="U240" s="583"/>
      <c r="V240" s="621"/>
      <c r="W240" s="621">
        <v>46585405.097413972</v>
      </c>
      <c r="X240" s="622">
        <v>1</v>
      </c>
    </row>
    <row r="241" spans="1:24" s="622" customFormat="1" ht="17.25" customHeight="1">
      <c r="A241" s="615">
        <v>232</v>
      </c>
      <c r="B241" s="616" t="s">
        <v>321</v>
      </c>
      <c r="C241" s="615">
        <v>0</v>
      </c>
      <c r="D241" s="617">
        <v>0</v>
      </c>
      <c r="E241" s="646">
        <v>0</v>
      </c>
      <c r="F241" s="646">
        <v>0</v>
      </c>
      <c r="G241" s="646">
        <v>0</v>
      </c>
      <c r="H241" s="618">
        <f t="shared" si="24"/>
        <v>0</v>
      </c>
      <c r="I241" s="618">
        <f t="shared" si="25"/>
        <v>0</v>
      </c>
      <c r="J241" s="618">
        <f t="shared" si="26"/>
        <v>0</v>
      </c>
      <c r="K241" s="618">
        <f t="shared" si="27"/>
        <v>0</v>
      </c>
      <c r="L241" s="619">
        <f t="shared" si="28"/>
        <v>0</v>
      </c>
      <c r="M241" s="620">
        <f t="shared" si="29"/>
        <v>0</v>
      </c>
      <c r="N241" s="621"/>
      <c r="O241" s="618">
        <v>232</v>
      </c>
      <c r="P241" s="618"/>
      <c r="Q241" s="621"/>
      <c r="R241" s="623">
        <f t="shared" si="30"/>
        <v>0</v>
      </c>
      <c r="S241" s="618"/>
      <c r="T241" s="621">
        <f t="shared" si="31"/>
        <v>-232</v>
      </c>
      <c r="U241" s="583"/>
      <c r="V241" s="621"/>
      <c r="W241" s="621">
        <v>0</v>
      </c>
      <c r="X241" s="622" t="s">
        <v>761</v>
      </c>
    </row>
    <row r="242" spans="1:24" s="622" customFormat="1" ht="17.25" customHeight="1">
      <c r="A242" s="615">
        <v>233</v>
      </c>
      <c r="B242" s="616" t="s">
        <v>322</v>
      </c>
      <c r="C242" s="615">
        <v>0</v>
      </c>
      <c r="D242" s="617">
        <v>186144</v>
      </c>
      <c r="E242" s="646">
        <v>154768</v>
      </c>
      <c r="F242" s="646">
        <v>91030</v>
      </c>
      <c r="G242" s="646">
        <v>91030</v>
      </c>
      <c r="H242" s="618">
        <f t="shared" si="24"/>
        <v>0</v>
      </c>
      <c r="I242" s="618">
        <f t="shared" si="25"/>
        <v>2853</v>
      </c>
      <c r="J242" s="618">
        <f t="shared" si="26"/>
        <v>0</v>
      </c>
      <c r="K242" s="618">
        <f t="shared" si="27"/>
        <v>2853</v>
      </c>
      <c r="L242" s="619">
        <f t="shared" si="28"/>
        <v>188997</v>
      </c>
      <c r="M242" s="620">
        <f t="shared" si="29"/>
        <v>1.0153268437338834</v>
      </c>
      <c r="N242" s="621"/>
      <c r="O242" s="618">
        <v>233</v>
      </c>
      <c r="P242" s="618"/>
      <c r="Q242" s="621"/>
      <c r="R242" s="623">
        <f t="shared" si="30"/>
        <v>188997</v>
      </c>
      <c r="S242" s="618"/>
      <c r="T242" s="621">
        <f t="shared" si="31"/>
        <v>-233</v>
      </c>
      <c r="U242" s="583"/>
      <c r="V242" s="621"/>
      <c r="W242" s="621">
        <v>0</v>
      </c>
      <c r="X242" s="622" t="s">
        <v>761</v>
      </c>
    </row>
    <row r="243" spans="1:24" s="622" customFormat="1" ht="17.25" customHeight="1">
      <c r="A243" s="615">
        <v>234</v>
      </c>
      <c r="B243" s="616" t="s">
        <v>323</v>
      </c>
      <c r="C243" s="615">
        <v>1</v>
      </c>
      <c r="D243" s="617">
        <v>2307317.7999999998</v>
      </c>
      <c r="E243" s="646">
        <v>1442417</v>
      </c>
      <c r="F243" s="646">
        <v>714028</v>
      </c>
      <c r="G243" s="646">
        <v>720253</v>
      </c>
      <c r="H243" s="618">
        <f t="shared" si="24"/>
        <v>6225</v>
      </c>
      <c r="I243" s="618">
        <f t="shared" si="25"/>
        <v>47799</v>
      </c>
      <c r="J243" s="618">
        <f t="shared" si="26"/>
        <v>0</v>
      </c>
      <c r="K243" s="618">
        <f t="shared" si="27"/>
        <v>54024</v>
      </c>
      <c r="L243" s="619">
        <f t="shared" si="28"/>
        <v>2361341.7999999998</v>
      </c>
      <c r="M243" s="620">
        <f t="shared" si="29"/>
        <v>1.0234141998124402</v>
      </c>
      <c r="N243" s="621"/>
      <c r="O243" s="618">
        <v>234</v>
      </c>
      <c r="P243" s="618"/>
      <c r="Q243" s="621"/>
      <c r="R243" s="623">
        <f t="shared" si="30"/>
        <v>2361341.7999999998</v>
      </c>
      <c r="S243" s="618"/>
      <c r="T243" s="621">
        <f t="shared" si="31"/>
        <v>-234</v>
      </c>
      <c r="U243" s="583"/>
      <c r="V243" s="621"/>
      <c r="W243" s="621">
        <v>2307317.7999999998</v>
      </c>
      <c r="X243" s="622">
        <v>1</v>
      </c>
    </row>
    <row r="244" spans="1:24" s="622" customFormat="1" ht="17.25" customHeight="1">
      <c r="A244" s="615">
        <v>235</v>
      </c>
      <c r="B244" s="616" t="s">
        <v>324</v>
      </c>
      <c r="C244" s="615">
        <v>0</v>
      </c>
      <c r="D244" s="617">
        <v>0</v>
      </c>
      <c r="E244" s="646">
        <v>0</v>
      </c>
      <c r="F244" s="646">
        <v>0</v>
      </c>
      <c r="G244" s="646">
        <v>0</v>
      </c>
      <c r="H244" s="618">
        <f t="shared" si="24"/>
        <v>0</v>
      </c>
      <c r="I244" s="618">
        <f t="shared" si="25"/>
        <v>0</v>
      </c>
      <c r="J244" s="618">
        <f t="shared" si="26"/>
        <v>0</v>
      </c>
      <c r="K244" s="618">
        <f t="shared" si="27"/>
        <v>0</v>
      </c>
      <c r="L244" s="619">
        <f t="shared" si="28"/>
        <v>0</v>
      </c>
      <c r="M244" s="620">
        <f t="shared" si="29"/>
        <v>0</v>
      </c>
      <c r="N244" s="621"/>
      <c r="O244" s="618">
        <v>235</v>
      </c>
      <c r="P244" s="618"/>
      <c r="Q244" s="621"/>
      <c r="R244" s="623">
        <f t="shared" si="30"/>
        <v>0</v>
      </c>
      <c r="S244" s="618"/>
      <c r="T244" s="621">
        <f t="shared" si="31"/>
        <v>-235</v>
      </c>
      <c r="U244" s="583"/>
      <c r="V244" s="621"/>
      <c r="W244" s="621">
        <v>0</v>
      </c>
      <c r="X244" s="622" t="s">
        <v>761</v>
      </c>
    </row>
    <row r="245" spans="1:24" s="622" customFormat="1" ht="17.25" customHeight="1">
      <c r="A245" s="615">
        <v>236</v>
      </c>
      <c r="B245" s="616" t="s">
        <v>325</v>
      </c>
      <c r="C245" s="615">
        <v>1</v>
      </c>
      <c r="D245" s="617">
        <v>119378119.63</v>
      </c>
      <c r="E245" s="646">
        <v>106347062</v>
      </c>
      <c r="F245" s="646">
        <v>68450361</v>
      </c>
      <c r="G245" s="646">
        <v>68855061</v>
      </c>
      <c r="H245" s="618">
        <f t="shared" si="24"/>
        <v>404700</v>
      </c>
      <c r="I245" s="618">
        <f t="shared" si="25"/>
        <v>1527833</v>
      </c>
      <c r="J245" s="618">
        <f t="shared" si="26"/>
        <v>0</v>
      </c>
      <c r="K245" s="618">
        <f t="shared" si="27"/>
        <v>1932533</v>
      </c>
      <c r="L245" s="619">
        <f t="shared" si="28"/>
        <v>121310652.63</v>
      </c>
      <c r="M245" s="620">
        <f t="shared" si="29"/>
        <v>1.0161883350649992</v>
      </c>
      <c r="N245" s="621"/>
      <c r="O245" s="618">
        <v>236</v>
      </c>
      <c r="P245" s="618"/>
      <c r="Q245" s="621"/>
      <c r="R245" s="623">
        <f t="shared" si="30"/>
        <v>121310652.63</v>
      </c>
      <c r="S245" s="618"/>
      <c r="T245" s="621">
        <f t="shared" si="31"/>
        <v>-236</v>
      </c>
      <c r="U245" s="583"/>
      <c r="V245" s="621"/>
      <c r="W245" s="621">
        <v>119378119.63</v>
      </c>
      <c r="X245" s="622">
        <v>1</v>
      </c>
    </row>
    <row r="246" spans="1:24" s="622" customFormat="1" ht="17.25" customHeight="1">
      <c r="A246" s="615">
        <v>237</v>
      </c>
      <c r="B246" s="616" t="s">
        <v>326</v>
      </c>
      <c r="C246" s="615">
        <v>0</v>
      </c>
      <c r="D246" s="617">
        <v>177400</v>
      </c>
      <c r="E246" s="646">
        <v>213715</v>
      </c>
      <c r="F246" s="646">
        <v>53056</v>
      </c>
      <c r="G246" s="646">
        <v>83792</v>
      </c>
      <c r="H246" s="618">
        <f t="shared" si="24"/>
        <v>30736</v>
      </c>
      <c r="I246" s="618">
        <f t="shared" si="25"/>
        <v>3730</v>
      </c>
      <c r="J246" s="618">
        <f t="shared" si="26"/>
        <v>36315</v>
      </c>
      <c r="K246" s="618">
        <f t="shared" si="27"/>
        <v>36315</v>
      </c>
      <c r="L246" s="619">
        <f t="shared" si="28"/>
        <v>213715</v>
      </c>
      <c r="M246" s="620">
        <f t="shared" si="29"/>
        <v>1.2047068771138669</v>
      </c>
      <c r="N246" s="621"/>
      <c r="O246" s="618">
        <v>237</v>
      </c>
      <c r="P246" s="618"/>
      <c r="Q246" s="621"/>
      <c r="R246" s="623">
        <f t="shared" si="30"/>
        <v>213715</v>
      </c>
      <c r="S246" s="618"/>
      <c r="T246" s="621">
        <f t="shared" si="31"/>
        <v>-237</v>
      </c>
      <c r="U246" s="583"/>
      <c r="V246" s="621"/>
      <c r="W246" s="621">
        <v>0</v>
      </c>
      <c r="X246" s="622" t="s">
        <v>761</v>
      </c>
    </row>
    <row r="247" spans="1:24" s="622" customFormat="1" ht="17.25" customHeight="1">
      <c r="A247" s="615">
        <v>238</v>
      </c>
      <c r="B247" s="616" t="s">
        <v>327</v>
      </c>
      <c r="C247" s="615">
        <v>1</v>
      </c>
      <c r="D247" s="617">
        <v>12946880.093904337</v>
      </c>
      <c r="E247" s="646">
        <v>10704859</v>
      </c>
      <c r="F247" s="646">
        <v>3190373</v>
      </c>
      <c r="G247" s="646">
        <v>3237923</v>
      </c>
      <c r="H247" s="618">
        <f t="shared" si="24"/>
        <v>47550</v>
      </c>
      <c r="I247" s="618">
        <f t="shared" si="25"/>
        <v>292695</v>
      </c>
      <c r="J247" s="618">
        <f t="shared" si="26"/>
        <v>0</v>
      </c>
      <c r="K247" s="618">
        <f t="shared" si="27"/>
        <v>340245</v>
      </c>
      <c r="L247" s="619">
        <f t="shared" si="28"/>
        <v>13287125.093904337</v>
      </c>
      <c r="M247" s="620">
        <f t="shared" si="29"/>
        <v>1.0262800765537479</v>
      </c>
      <c r="N247" s="621"/>
      <c r="O247" s="618">
        <v>238</v>
      </c>
      <c r="P247" s="618"/>
      <c r="Q247" s="621"/>
      <c r="R247" s="623">
        <f t="shared" si="30"/>
        <v>13287125.093904337</v>
      </c>
      <c r="S247" s="618"/>
      <c r="T247" s="621">
        <f t="shared" si="31"/>
        <v>-238</v>
      </c>
      <c r="U247" s="583"/>
      <c r="V247" s="621"/>
      <c r="W247" s="621">
        <v>12946880.093904337</v>
      </c>
      <c r="X247" s="622">
        <v>1</v>
      </c>
    </row>
    <row r="248" spans="1:24" s="622" customFormat="1" ht="17.25" customHeight="1">
      <c r="A248" s="615">
        <v>239</v>
      </c>
      <c r="B248" s="616" t="s">
        <v>328</v>
      </c>
      <c r="C248" s="615">
        <v>1</v>
      </c>
      <c r="D248" s="617">
        <v>161512089.32905769</v>
      </c>
      <c r="E248" s="646">
        <v>126956711</v>
      </c>
      <c r="F248" s="646">
        <v>30162897</v>
      </c>
      <c r="G248" s="646">
        <v>30706422</v>
      </c>
      <c r="H248" s="618">
        <f t="shared" si="24"/>
        <v>543525</v>
      </c>
      <c r="I248" s="618">
        <f t="shared" si="25"/>
        <v>3940476</v>
      </c>
      <c r="J248" s="618">
        <f t="shared" si="26"/>
        <v>0</v>
      </c>
      <c r="K248" s="618">
        <f t="shared" si="27"/>
        <v>4484001</v>
      </c>
      <c r="L248" s="619">
        <f t="shared" si="28"/>
        <v>165996090.32905769</v>
      </c>
      <c r="M248" s="620">
        <f t="shared" si="29"/>
        <v>1.0277626338599612</v>
      </c>
      <c r="N248" s="621"/>
      <c r="O248" s="618">
        <v>239</v>
      </c>
      <c r="P248" s="618"/>
      <c r="Q248" s="621"/>
      <c r="R248" s="623">
        <f t="shared" si="30"/>
        <v>165996090.32905769</v>
      </c>
      <c r="S248" s="618"/>
      <c r="T248" s="621">
        <f t="shared" si="31"/>
        <v>-239</v>
      </c>
      <c r="U248" s="583"/>
      <c r="V248" s="621"/>
      <c r="W248" s="621">
        <v>161512089.32905769</v>
      </c>
      <c r="X248" s="622">
        <v>1</v>
      </c>
    </row>
    <row r="249" spans="1:24" s="622" customFormat="1" ht="17.25" customHeight="1">
      <c r="A249" s="615">
        <v>240</v>
      </c>
      <c r="B249" s="616" t="s">
        <v>329</v>
      </c>
      <c r="C249" s="615">
        <v>1</v>
      </c>
      <c r="D249" s="617">
        <v>4501359.2</v>
      </c>
      <c r="E249" s="646">
        <v>3857181</v>
      </c>
      <c r="F249" s="646">
        <v>1145742</v>
      </c>
      <c r="G249" s="646">
        <v>1239955</v>
      </c>
      <c r="H249" s="618">
        <f t="shared" si="24"/>
        <v>94213</v>
      </c>
      <c r="I249" s="618">
        <f t="shared" si="25"/>
        <v>100669</v>
      </c>
      <c r="J249" s="618">
        <f t="shared" si="26"/>
        <v>0</v>
      </c>
      <c r="K249" s="618">
        <f t="shared" si="27"/>
        <v>194882</v>
      </c>
      <c r="L249" s="619">
        <f t="shared" si="28"/>
        <v>4696241.2</v>
      </c>
      <c r="M249" s="620">
        <f t="shared" si="29"/>
        <v>1.0432940343885464</v>
      </c>
      <c r="N249" s="621"/>
      <c r="O249" s="618">
        <v>240</v>
      </c>
      <c r="P249" s="618"/>
      <c r="Q249" s="621"/>
      <c r="R249" s="623">
        <f t="shared" si="30"/>
        <v>4696241.2</v>
      </c>
      <c r="S249" s="618"/>
      <c r="T249" s="621">
        <f t="shared" si="31"/>
        <v>-240</v>
      </c>
      <c r="U249" s="583"/>
      <c r="V249" s="621"/>
      <c r="W249" s="621">
        <v>34120.910000000003</v>
      </c>
      <c r="X249" s="622">
        <v>0</v>
      </c>
    </row>
    <row r="250" spans="1:24" s="622" customFormat="1" ht="17.25" customHeight="1">
      <c r="A250" s="615">
        <v>241</v>
      </c>
      <c r="B250" s="616" t="s">
        <v>330</v>
      </c>
      <c r="C250" s="615">
        <v>0</v>
      </c>
      <c r="D250" s="617">
        <v>30900</v>
      </c>
      <c r="E250" s="646">
        <v>0</v>
      </c>
      <c r="F250" s="646">
        <v>0</v>
      </c>
      <c r="G250" s="646">
        <v>0</v>
      </c>
      <c r="H250" s="618">
        <f t="shared" si="24"/>
        <v>0</v>
      </c>
      <c r="I250" s="618">
        <f t="shared" si="25"/>
        <v>927</v>
      </c>
      <c r="J250" s="618">
        <f t="shared" si="26"/>
        <v>0</v>
      </c>
      <c r="K250" s="618">
        <f t="shared" si="27"/>
        <v>927</v>
      </c>
      <c r="L250" s="619">
        <f t="shared" si="28"/>
        <v>31827</v>
      </c>
      <c r="M250" s="620">
        <f t="shared" si="29"/>
        <v>1.03</v>
      </c>
      <c r="N250" s="621"/>
      <c r="O250" s="618">
        <v>241</v>
      </c>
      <c r="P250" s="618"/>
      <c r="Q250" s="621"/>
      <c r="R250" s="623">
        <f t="shared" si="30"/>
        <v>31827</v>
      </c>
      <c r="S250" s="618"/>
      <c r="T250" s="621">
        <f t="shared" si="31"/>
        <v>-241</v>
      </c>
      <c r="U250" s="583"/>
      <c r="V250" s="621"/>
      <c r="W250" s="621">
        <v>0</v>
      </c>
      <c r="X250" s="622" t="s">
        <v>761</v>
      </c>
    </row>
    <row r="251" spans="1:24" s="622" customFormat="1" ht="17.25" customHeight="1">
      <c r="A251" s="615">
        <v>242</v>
      </c>
      <c r="B251" s="616" t="s">
        <v>331</v>
      </c>
      <c r="C251" s="615">
        <v>1</v>
      </c>
      <c r="D251" s="617">
        <v>8843828.7028298657</v>
      </c>
      <c r="E251" s="646">
        <v>1566398</v>
      </c>
      <c r="F251" s="646">
        <v>328599</v>
      </c>
      <c r="G251" s="646">
        <v>334524</v>
      </c>
      <c r="H251" s="618">
        <f t="shared" si="24"/>
        <v>5925</v>
      </c>
      <c r="I251" s="618">
        <f t="shared" si="25"/>
        <v>255457</v>
      </c>
      <c r="J251" s="618">
        <f t="shared" si="26"/>
        <v>0</v>
      </c>
      <c r="K251" s="618">
        <f t="shared" si="27"/>
        <v>261382</v>
      </c>
      <c r="L251" s="619">
        <f t="shared" si="28"/>
        <v>9105210.7028298657</v>
      </c>
      <c r="M251" s="620">
        <f t="shared" si="29"/>
        <v>1.0295552988171699</v>
      </c>
      <c r="N251" s="621"/>
      <c r="O251" s="618">
        <v>242</v>
      </c>
      <c r="P251" s="618"/>
      <c r="Q251" s="621"/>
      <c r="R251" s="623">
        <f t="shared" si="30"/>
        <v>9105210.7028298657</v>
      </c>
      <c r="S251" s="618"/>
      <c r="T251" s="621">
        <f t="shared" si="31"/>
        <v>-242</v>
      </c>
      <c r="U251" s="583"/>
      <c r="V251" s="621"/>
      <c r="W251" s="621">
        <v>8843828.7028298657</v>
      </c>
      <c r="X251" s="622">
        <v>1</v>
      </c>
    </row>
    <row r="252" spans="1:24" s="622" customFormat="1" ht="17.25" customHeight="1">
      <c r="A252" s="615">
        <v>243</v>
      </c>
      <c r="B252" s="616" t="s">
        <v>332</v>
      </c>
      <c r="C252" s="615">
        <v>1</v>
      </c>
      <c r="D252" s="617">
        <v>203079669.60500002</v>
      </c>
      <c r="E252" s="646">
        <v>191696872</v>
      </c>
      <c r="F252" s="646">
        <v>47604553</v>
      </c>
      <c r="G252" s="646">
        <v>48330103</v>
      </c>
      <c r="H252" s="618">
        <f t="shared" si="24"/>
        <v>725550</v>
      </c>
      <c r="I252" s="618">
        <f t="shared" si="25"/>
        <v>4664253</v>
      </c>
      <c r="J252" s="618">
        <f t="shared" si="26"/>
        <v>0</v>
      </c>
      <c r="K252" s="618">
        <f t="shared" si="27"/>
        <v>5389803</v>
      </c>
      <c r="L252" s="619">
        <f t="shared" si="28"/>
        <v>208469472.60500002</v>
      </c>
      <c r="M252" s="620">
        <f t="shared" si="29"/>
        <v>1.0265403376442528</v>
      </c>
      <c r="N252" s="621"/>
      <c r="O252" s="618">
        <v>243</v>
      </c>
      <c r="P252" s="618"/>
      <c r="Q252" s="621"/>
      <c r="R252" s="623">
        <f t="shared" si="30"/>
        <v>208469472.60500002</v>
      </c>
      <c r="S252" s="618"/>
      <c r="T252" s="621">
        <f t="shared" si="31"/>
        <v>-243</v>
      </c>
      <c r="U252" s="583"/>
      <c r="V252" s="621"/>
      <c r="W252" s="621">
        <v>203079669.60500002</v>
      </c>
      <c r="X252" s="622">
        <v>1</v>
      </c>
    </row>
    <row r="253" spans="1:24" s="622" customFormat="1" ht="17.25" customHeight="1">
      <c r="A253" s="615">
        <v>244</v>
      </c>
      <c r="B253" s="616" t="s">
        <v>333</v>
      </c>
      <c r="C253" s="615">
        <v>1</v>
      </c>
      <c r="D253" s="617">
        <v>73561872.111061811</v>
      </c>
      <c r="E253" s="646">
        <v>63464836</v>
      </c>
      <c r="F253" s="646">
        <v>30617365</v>
      </c>
      <c r="G253" s="646">
        <v>32012704</v>
      </c>
      <c r="H253" s="618">
        <f t="shared" si="24"/>
        <v>1395339</v>
      </c>
      <c r="I253" s="618">
        <f t="shared" si="25"/>
        <v>1288335</v>
      </c>
      <c r="J253" s="618">
        <f t="shared" si="26"/>
        <v>0</v>
      </c>
      <c r="K253" s="618">
        <f t="shared" si="27"/>
        <v>2683674</v>
      </c>
      <c r="L253" s="619">
        <f t="shared" si="28"/>
        <v>76245546.111061811</v>
      </c>
      <c r="M253" s="620">
        <f t="shared" si="29"/>
        <v>1.0364818610916842</v>
      </c>
      <c r="N253" s="621"/>
      <c r="O253" s="618">
        <v>244</v>
      </c>
      <c r="P253" s="618"/>
      <c r="Q253" s="621"/>
      <c r="R253" s="623">
        <f t="shared" si="30"/>
        <v>76245546.111061811</v>
      </c>
      <c r="S253" s="618"/>
      <c r="T253" s="621">
        <f t="shared" si="31"/>
        <v>-244</v>
      </c>
      <c r="U253" s="583"/>
      <c r="V253" s="621"/>
      <c r="W253" s="621">
        <v>6268786.6488888888</v>
      </c>
      <c r="X253" s="622">
        <v>0</v>
      </c>
    </row>
    <row r="254" spans="1:24" s="622" customFormat="1" ht="17.25" customHeight="1">
      <c r="A254" s="615">
        <v>245</v>
      </c>
      <c r="B254" s="616" t="s">
        <v>334</v>
      </c>
      <c r="C254" s="615">
        <v>0</v>
      </c>
      <c r="D254" s="617">
        <v>0</v>
      </c>
      <c r="E254" s="646">
        <v>0</v>
      </c>
      <c r="F254" s="646">
        <v>0</v>
      </c>
      <c r="G254" s="646">
        <v>0</v>
      </c>
      <c r="H254" s="618">
        <f t="shared" si="24"/>
        <v>0</v>
      </c>
      <c r="I254" s="618">
        <f t="shared" si="25"/>
        <v>0</v>
      </c>
      <c r="J254" s="618">
        <f t="shared" si="26"/>
        <v>0</v>
      </c>
      <c r="K254" s="618">
        <f t="shared" si="27"/>
        <v>0</v>
      </c>
      <c r="L254" s="619">
        <f t="shared" si="28"/>
        <v>0</v>
      </c>
      <c r="M254" s="620">
        <f t="shared" si="29"/>
        <v>0</v>
      </c>
      <c r="N254" s="621"/>
      <c r="O254" s="618">
        <v>245</v>
      </c>
      <c r="P254" s="618"/>
      <c r="Q254" s="621"/>
      <c r="R254" s="623">
        <f t="shared" si="30"/>
        <v>0</v>
      </c>
      <c r="S254" s="618"/>
      <c r="T254" s="621">
        <f t="shared" si="31"/>
        <v>-245</v>
      </c>
      <c r="U254" s="583"/>
      <c r="V254" s="621"/>
      <c r="W254" s="621">
        <v>0</v>
      </c>
      <c r="X254" s="622" t="s">
        <v>761</v>
      </c>
    </row>
    <row r="255" spans="1:24" s="622" customFormat="1" ht="17.25" customHeight="1">
      <c r="A255" s="615">
        <v>246</v>
      </c>
      <c r="B255" s="616" t="s">
        <v>335</v>
      </c>
      <c r="C255" s="615">
        <v>1</v>
      </c>
      <c r="D255" s="617">
        <v>71160580.557884157</v>
      </c>
      <c r="E255" s="646">
        <v>54779272</v>
      </c>
      <c r="F255" s="646">
        <v>12326033</v>
      </c>
      <c r="G255" s="646">
        <v>12609758</v>
      </c>
      <c r="H255" s="618">
        <f t="shared" si="24"/>
        <v>283725</v>
      </c>
      <c r="I255" s="618">
        <f t="shared" si="25"/>
        <v>1765036</v>
      </c>
      <c r="J255" s="618">
        <f t="shared" si="26"/>
        <v>0</v>
      </c>
      <c r="K255" s="618">
        <f t="shared" si="27"/>
        <v>2048761</v>
      </c>
      <c r="L255" s="619">
        <f t="shared" si="28"/>
        <v>73209341.557884157</v>
      </c>
      <c r="M255" s="620">
        <f t="shared" si="29"/>
        <v>1.028790672925068</v>
      </c>
      <c r="N255" s="621"/>
      <c r="O255" s="618">
        <v>246</v>
      </c>
      <c r="P255" s="618"/>
      <c r="Q255" s="621"/>
      <c r="R255" s="623">
        <f t="shared" si="30"/>
        <v>73209341.557884157</v>
      </c>
      <c r="S255" s="618"/>
      <c r="T255" s="621">
        <f t="shared" si="31"/>
        <v>-246</v>
      </c>
      <c r="U255" s="583"/>
      <c r="V255" s="621"/>
      <c r="W255" s="621">
        <v>71160580.557884157</v>
      </c>
      <c r="X255" s="622">
        <v>1</v>
      </c>
    </row>
    <row r="256" spans="1:24" s="622" customFormat="1" ht="17.25" customHeight="1">
      <c r="A256" s="615">
        <v>247</v>
      </c>
      <c r="B256" s="616" t="s">
        <v>336</v>
      </c>
      <c r="C256" s="615">
        <v>0</v>
      </c>
      <c r="D256" s="617">
        <v>1812950</v>
      </c>
      <c r="E256" s="646">
        <v>0</v>
      </c>
      <c r="F256" s="646">
        <v>0</v>
      </c>
      <c r="G256" s="646">
        <v>0</v>
      </c>
      <c r="H256" s="618">
        <f t="shared" si="24"/>
        <v>0</v>
      </c>
      <c r="I256" s="618">
        <f t="shared" si="25"/>
        <v>54389</v>
      </c>
      <c r="J256" s="618">
        <f t="shared" si="26"/>
        <v>0</v>
      </c>
      <c r="K256" s="618">
        <f t="shared" si="27"/>
        <v>54389</v>
      </c>
      <c r="L256" s="619">
        <f t="shared" si="28"/>
        <v>1867339</v>
      </c>
      <c r="M256" s="620">
        <f t="shared" si="29"/>
        <v>1.030000275793596</v>
      </c>
      <c r="N256" s="621"/>
      <c r="O256" s="618">
        <v>247</v>
      </c>
      <c r="P256" s="618"/>
      <c r="Q256" s="621"/>
      <c r="R256" s="623">
        <f t="shared" si="30"/>
        <v>1867339</v>
      </c>
      <c r="S256" s="618"/>
      <c r="T256" s="621">
        <f t="shared" si="31"/>
        <v>-247</v>
      </c>
      <c r="U256" s="583"/>
      <c r="V256" s="621"/>
      <c r="W256" s="621">
        <v>0</v>
      </c>
      <c r="X256" s="622" t="s">
        <v>761</v>
      </c>
    </row>
    <row r="257" spans="1:24" s="622" customFormat="1" ht="17.25" customHeight="1">
      <c r="A257" s="615">
        <v>248</v>
      </c>
      <c r="B257" s="616" t="s">
        <v>337</v>
      </c>
      <c r="C257" s="615">
        <v>1</v>
      </c>
      <c r="D257" s="617">
        <v>166250691.04230201</v>
      </c>
      <c r="E257" s="646">
        <v>163598076</v>
      </c>
      <c r="F257" s="646">
        <v>107214598</v>
      </c>
      <c r="G257" s="646">
        <v>107787523</v>
      </c>
      <c r="H257" s="618">
        <f t="shared" si="24"/>
        <v>572925</v>
      </c>
      <c r="I257" s="618">
        <f t="shared" si="25"/>
        <v>1771083</v>
      </c>
      <c r="J257" s="618">
        <f t="shared" si="26"/>
        <v>0</v>
      </c>
      <c r="K257" s="618">
        <f t="shared" si="27"/>
        <v>2344008</v>
      </c>
      <c r="L257" s="619">
        <f t="shared" si="28"/>
        <v>168594699.04230201</v>
      </c>
      <c r="M257" s="620">
        <f t="shared" si="29"/>
        <v>1.0140992376350699</v>
      </c>
      <c r="N257" s="621"/>
      <c r="O257" s="618">
        <v>248</v>
      </c>
      <c r="P257" s="618"/>
      <c r="Q257" s="621"/>
      <c r="R257" s="623">
        <f t="shared" si="30"/>
        <v>168594699.04230201</v>
      </c>
      <c r="S257" s="618"/>
      <c r="T257" s="621">
        <f t="shared" si="31"/>
        <v>-248</v>
      </c>
      <c r="U257" s="583"/>
      <c r="V257" s="621"/>
      <c r="W257" s="621">
        <v>166250691.04230201</v>
      </c>
      <c r="X257" s="622">
        <v>1</v>
      </c>
    </row>
    <row r="258" spans="1:24" s="622" customFormat="1" ht="17.25" customHeight="1">
      <c r="A258" s="615">
        <v>249</v>
      </c>
      <c r="B258" s="616" t="s">
        <v>338</v>
      </c>
      <c r="C258" s="615">
        <v>1</v>
      </c>
      <c r="D258" s="617">
        <v>5491620.79</v>
      </c>
      <c r="E258" s="646">
        <v>2110013</v>
      </c>
      <c r="F258" s="646">
        <v>553593</v>
      </c>
      <c r="G258" s="646">
        <v>562818</v>
      </c>
      <c r="H258" s="618">
        <f t="shared" si="24"/>
        <v>9225</v>
      </c>
      <c r="I258" s="618">
        <f t="shared" si="25"/>
        <v>148141</v>
      </c>
      <c r="J258" s="618">
        <f t="shared" si="26"/>
        <v>0</v>
      </c>
      <c r="K258" s="618">
        <f t="shared" si="27"/>
        <v>157366</v>
      </c>
      <c r="L258" s="619">
        <f t="shared" si="28"/>
        <v>5648986.79</v>
      </c>
      <c r="M258" s="620">
        <f t="shared" si="29"/>
        <v>1.0286556566845542</v>
      </c>
      <c r="N258" s="621"/>
      <c r="O258" s="618">
        <v>249</v>
      </c>
      <c r="P258" s="618"/>
      <c r="Q258" s="621"/>
      <c r="R258" s="623">
        <f t="shared" si="30"/>
        <v>5648986.79</v>
      </c>
      <c r="S258" s="618"/>
      <c r="T258" s="621">
        <f t="shared" si="31"/>
        <v>-249</v>
      </c>
      <c r="U258" s="583"/>
      <c r="V258" s="621"/>
      <c r="W258" s="621">
        <v>5491620.79</v>
      </c>
      <c r="X258" s="622">
        <v>1</v>
      </c>
    </row>
    <row r="259" spans="1:24" s="622" customFormat="1" ht="17.25" customHeight="1">
      <c r="A259" s="615">
        <v>250</v>
      </c>
      <c r="B259" s="616" t="s">
        <v>339</v>
      </c>
      <c r="C259" s="615">
        <v>1</v>
      </c>
      <c r="D259" s="617">
        <v>8163605.7999999998</v>
      </c>
      <c r="E259" s="646">
        <v>7057205</v>
      </c>
      <c r="F259" s="646">
        <v>2537232</v>
      </c>
      <c r="G259" s="646">
        <v>2571132</v>
      </c>
      <c r="H259" s="618">
        <f t="shared" si="24"/>
        <v>33900</v>
      </c>
      <c r="I259" s="618">
        <f t="shared" si="25"/>
        <v>168791</v>
      </c>
      <c r="J259" s="618">
        <f t="shared" si="26"/>
        <v>0</v>
      </c>
      <c r="K259" s="618">
        <f t="shared" si="27"/>
        <v>202691</v>
      </c>
      <c r="L259" s="619">
        <f t="shared" si="28"/>
        <v>8366296.7999999998</v>
      </c>
      <c r="M259" s="620">
        <f t="shared" si="29"/>
        <v>1.024828611886184</v>
      </c>
      <c r="N259" s="621"/>
      <c r="O259" s="618">
        <v>250</v>
      </c>
      <c r="P259" s="618"/>
      <c r="Q259" s="621"/>
      <c r="R259" s="623">
        <f t="shared" si="30"/>
        <v>8366296.7999999998</v>
      </c>
      <c r="S259" s="618"/>
      <c r="T259" s="621">
        <f t="shared" si="31"/>
        <v>-250</v>
      </c>
      <c r="U259" s="583"/>
      <c r="V259" s="621"/>
      <c r="W259" s="621">
        <v>49422.467862529193</v>
      </c>
      <c r="X259" s="622">
        <v>0</v>
      </c>
    </row>
    <row r="260" spans="1:24" s="622" customFormat="1" ht="17.25" customHeight="1">
      <c r="A260" s="615">
        <v>251</v>
      </c>
      <c r="B260" s="616" t="s">
        <v>340</v>
      </c>
      <c r="C260" s="615">
        <v>1</v>
      </c>
      <c r="D260" s="617">
        <v>44284827.977615476</v>
      </c>
      <c r="E260" s="646">
        <v>39159183</v>
      </c>
      <c r="F260" s="646">
        <v>19893378</v>
      </c>
      <c r="G260" s="646">
        <v>20180245</v>
      </c>
      <c r="H260" s="618">
        <f t="shared" si="24"/>
        <v>286867</v>
      </c>
      <c r="I260" s="618">
        <f t="shared" si="25"/>
        <v>731743</v>
      </c>
      <c r="J260" s="618">
        <f t="shared" si="26"/>
        <v>0</v>
      </c>
      <c r="K260" s="618">
        <f t="shared" si="27"/>
        <v>1018610</v>
      </c>
      <c r="L260" s="619">
        <f t="shared" si="28"/>
        <v>45303437.977615476</v>
      </c>
      <c r="M260" s="620">
        <f t="shared" si="29"/>
        <v>1.0230013313027855</v>
      </c>
      <c r="N260" s="621"/>
      <c r="O260" s="618">
        <v>251</v>
      </c>
      <c r="P260" s="618"/>
      <c r="Q260" s="621"/>
      <c r="R260" s="623">
        <f t="shared" si="30"/>
        <v>45303437.977615476</v>
      </c>
      <c r="S260" s="618"/>
      <c r="T260" s="621">
        <f t="shared" si="31"/>
        <v>-251</v>
      </c>
      <c r="U260" s="583"/>
      <c r="V260" s="621"/>
      <c r="W260" s="621">
        <v>44284827.977615476</v>
      </c>
      <c r="X260" s="622">
        <v>1</v>
      </c>
    </row>
    <row r="261" spans="1:24" s="622" customFormat="1" ht="17.25" customHeight="1">
      <c r="A261" s="615">
        <v>252</v>
      </c>
      <c r="B261" s="616" t="s">
        <v>341</v>
      </c>
      <c r="C261" s="615">
        <v>1</v>
      </c>
      <c r="D261" s="617">
        <v>19604925.25</v>
      </c>
      <c r="E261" s="646">
        <v>8154276</v>
      </c>
      <c r="F261" s="646">
        <v>1726466</v>
      </c>
      <c r="G261" s="646">
        <v>1765166</v>
      </c>
      <c r="H261" s="618">
        <f t="shared" si="24"/>
        <v>38700</v>
      </c>
      <c r="I261" s="618">
        <f t="shared" si="25"/>
        <v>536354</v>
      </c>
      <c r="J261" s="618">
        <f t="shared" si="26"/>
        <v>0</v>
      </c>
      <c r="K261" s="618">
        <f t="shared" si="27"/>
        <v>575054</v>
      </c>
      <c r="L261" s="619">
        <f t="shared" si="28"/>
        <v>20179979.25</v>
      </c>
      <c r="M261" s="620">
        <f t="shared" si="29"/>
        <v>1.0293321189786224</v>
      </c>
      <c r="N261" s="621"/>
      <c r="O261" s="618">
        <v>252</v>
      </c>
      <c r="P261" s="618"/>
      <c r="Q261" s="621"/>
      <c r="R261" s="623">
        <f t="shared" si="30"/>
        <v>20179979.25</v>
      </c>
      <c r="S261" s="618"/>
      <c r="T261" s="621">
        <f t="shared" si="31"/>
        <v>-252</v>
      </c>
      <c r="U261" s="583"/>
      <c r="V261" s="621"/>
      <c r="W261" s="621">
        <v>19604925.25</v>
      </c>
      <c r="X261" s="622">
        <v>1</v>
      </c>
    </row>
    <row r="262" spans="1:24" s="622" customFormat="1" ht="17.25" customHeight="1">
      <c r="A262" s="615">
        <v>253</v>
      </c>
      <c r="B262" s="616" t="s">
        <v>342</v>
      </c>
      <c r="C262" s="615">
        <v>1</v>
      </c>
      <c r="D262" s="617">
        <v>2156313.46</v>
      </c>
      <c r="E262" s="646">
        <v>778712</v>
      </c>
      <c r="F262" s="646">
        <v>156995</v>
      </c>
      <c r="G262" s="646">
        <v>159845</v>
      </c>
      <c r="H262" s="618">
        <f t="shared" si="24"/>
        <v>2850</v>
      </c>
      <c r="I262" s="618">
        <f t="shared" si="25"/>
        <v>59980</v>
      </c>
      <c r="J262" s="618">
        <f t="shared" si="26"/>
        <v>0</v>
      </c>
      <c r="K262" s="618">
        <f t="shared" si="27"/>
        <v>62830</v>
      </c>
      <c r="L262" s="619">
        <f t="shared" si="28"/>
        <v>2219143.46</v>
      </c>
      <c r="M262" s="620">
        <f t="shared" si="29"/>
        <v>1.0291376931812131</v>
      </c>
      <c r="N262" s="621"/>
      <c r="O262" s="618">
        <v>253</v>
      </c>
      <c r="P262" s="618"/>
      <c r="Q262" s="621"/>
      <c r="R262" s="623">
        <f t="shared" si="30"/>
        <v>2219143.46</v>
      </c>
      <c r="S262" s="618"/>
      <c r="T262" s="621">
        <f t="shared" si="31"/>
        <v>-253</v>
      </c>
      <c r="U262" s="583"/>
      <c r="V262" s="621"/>
      <c r="W262" s="621">
        <v>2156313.46</v>
      </c>
      <c r="X262" s="622">
        <v>1</v>
      </c>
    </row>
    <row r="263" spans="1:24" s="622" customFormat="1" ht="17.25" customHeight="1">
      <c r="A263" s="615">
        <v>254</v>
      </c>
      <c r="B263" s="616" t="s">
        <v>343</v>
      </c>
      <c r="C263" s="615">
        <v>0</v>
      </c>
      <c r="D263" s="617">
        <v>108200</v>
      </c>
      <c r="E263" s="646">
        <v>33683.337289999996</v>
      </c>
      <c r="F263" s="646">
        <v>34649</v>
      </c>
      <c r="G263" s="646">
        <v>18508.337289999996</v>
      </c>
      <c r="H263" s="618">
        <f t="shared" si="24"/>
        <v>-16140.662710000004</v>
      </c>
      <c r="I263" s="618">
        <f t="shared" si="25"/>
        <v>2207</v>
      </c>
      <c r="J263" s="618">
        <f t="shared" si="26"/>
        <v>0</v>
      </c>
      <c r="K263" s="618">
        <f t="shared" si="27"/>
        <v>0</v>
      </c>
      <c r="L263" s="619">
        <f t="shared" si="28"/>
        <v>108200</v>
      </c>
      <c r="M263" s="620">
        <f t="shared" si="29"/>
        <v>1</v>
      </c>
      <c r="N263" s="621"/>
      <c r="O263" s="618">
        <v>254</v>
      </c>
      <c r="P263" s="618"/>
      <c r="Q263" s="621"/>
      <c r="R263" s="623">
        <f t="shared" si="30"/>
        <v>108200</v>
      </c>
      <c r="S263" s="618"/>
      <c r="T263" s="621">
        <f t="shared" si="31"/>
        <v>-254</v>
      </c>
      <c r="U263" s="583"/>
      <c r="V263" s="621"/>
      <c r="W263" s="621">
        <v>0</v>
      </c>
      <c r="X263" s="622" t="s">
        <v>761</v>
      </c>
    </row>
    <row r="264" spans="1:24" s="622" customFormat="1" ht="17.25" customHeight="1">
      <c r="A264" s="615">
        <v>255</v>
      </c>
      <c r="B264" s="616" t="s">
        <v>344</v>
      </c>
      <c r="C264" s="615">
        <v>0</v>
      </c>
      <c r="D264" s="617">
        <v>0</v>
      </c>
      <c r="E264" s="646">
        <v>0</v>
      </c>
      <c r="F264" s="646">
        <v>0</v>
      </c>
      <c r="G264" s="646">
        <v>0</v>
      </c>
      <c r="H264" s="618">
        <f t="shared" si="24"/>
        <v>0</v>
      </c>
      <c r="I264" s="618">
        <f t="shared" si="25"/>
        <v>0</v>
      </c>
      <c r="J264" s="618">
        <f t="shared" si="26"/>
        <v>0</v>
      </c>
      <c r="K264" s="618">
        <f t="shared" si="27"/>
        <v>0</v>
      </c>
      <c r="L264" s="619">
        <f t="shared" si="28"/>
        <v>0</v>
      </c>
      <c r="M264" s="620">
        <f t="shared" si="29"/>
        <v>0</v>
      </c>
      <c r="N264" s="621"/>
      <c r="O264" s="618">
        <v>255</v>
      </c>
      <c r="P264" s="618"/>
      <c r="Q264" s="621"/>
      <c r="R264" s="623">
        <f t="shared" si="30"/>
        <v>0</v>
      </c>
      <c r="S264" s="618"/>
      <c r="T264" s="621">
        <f t="shared" si="31"/>
        <v>-255</v>
      </c>
      <c r="U264" s="583"/>
      <c r="V264" s="621"/>
      <c r="W264" s="621">
        <v>0</v>
      </c>
      <c r="X264" s="622" t="s">
        <v>761</v>
      </c>
    </row>
    <row r="265" spans="1:24" s="622" customFormat="1" ht="17.25" customHeight="1">
      <c r="A265" s="615">
        <v>256</v>
      </c>
      <c r="B265" s="616" t="s">
        <v>345</v>
      </c>
      <c r="C265" s="615">
        <v>0</v>
      </c>
      <c r="D265" s="617">
        <v>448617</v>
      </c>
      <c r="E265" s="646">
        <v>428769</v>
      </c>
      <c r="F265" s="646">
        <v>255579</v>
      </c>
      <c r="G265" s="646">
        <v>255579</v>
      </c>
      <c r="H265" s="618">
        <f t="shared" si="24"/>
        <v>0</v>
      </c>
      <c r="I265" s="618">
        <f t="shared" si="25"/>
        <v>5791</v>
      </c>
      <c r="J265" s="618">
        <f t="shared" si="26"/>
        <v>0</v>
      </c>
      <c r="K265" s="618">
        <f t="shared" si="27"/>
        <v>5791</v>
      </c>
      <c r="L265" s="619">
        <f t="shared" si="28"/>
        <v>454408</v>
      </c>
      <c r="M265" s="620">
        <f t="shared" si="29"/>
        <v>1.0129085612003113</v>
      </c>
      <c r="N265" s="621"/>
      <c r="O265" s="618">
        <v>256</v>
      </c>
      <c r="P265" s="618"/>
      <c r="Q265" s="621"/>
      <c r="R265" s="623">
        <f t="shared" si="30"/>
        <v>454408</v>
      </c>
      <c r="S265" s="618"/>
      <c r="T265" s="621">
        <f t="shared" si="31"/>
        <v>-256</v>
      </c>
      <c r="U265" s="583"/>
      <c r="V265" s="621"/>
      <c r="W265" s="621">
        <v>15732.23</v>
      </c>
      <c r="X265" s="622" t="s">
        <v>761</v>
      </c>
    </row>
    <row r="266" spans="1:24" s="622" customFormat="1" ht="17.25" customHeight="1">
      <c r="A266" s="615">
        <v>257</v>
      </c>
      <c r="B266" s="616" t="s">
        <v>346</v>
      </c>
      <c r="C266" s="615">
        <v>0</v>
      </c>
      <c r="D266" s="617">
        <v>0</v>
      </c>
      <c r="E266" s="646">
        <v>0</v>
      </c>
      <c r="F266" s="646">
        <v>0</v>
      </c>
      <c r="G266" s="646">
        <v>0</v>
      </c>
      <c r="H266" s="618">
        <f t="shared" si="24"/>
        <v>0</v>
      </c>
      <c r="I266" s="618">
        <f t="shared" si="25"/>
        <v>0</v>
      </c>
      <c r="J266" s="618">
        <f t="shared" si="26"/>
        <v>0</v>
      </c>
      <c r="K266" s="618">
        <f t="shared" si="27"/>
        <v>0</v>
      </c>
      <c r="L266" s="619">
        <f t="shared" si="28"/>
        <v>0</v>
      </c>
      <c r="M266" s="620">
        <f t="shared" si="29"/>
        <v>0</v>
      </c>
      <c r="N266" s="621"/>
      <c r="O266" s="618">
        <v>257</v>
      </c>
      <c r="P266" s="618"/>
      <c r="Q266" s="621"/>
      <c r="R266" s="623">
        <f t="shared" si="30"/>
        <v>0</v>
      </c>
      <c r="S266" s="618"/>
      <c r="T266" s="621">
        <f t="shared" si="31"/>
        <v>-257</v>
      </c>
      <c r="U266" s="583"/>
      <c r="V266" s="621"/>
      <c r="W266" s="621">
        <v>0</v>
      </c>
      <c r="X266" s="622" t="s">
        <v>761</v>
      </c>
    </row>
    <row r="267" spans="1:24" s="622" customFormat="1" ht="17.25" customHeight="1">
      <c r="A267" s="615">
        <v>258</v>
      </c>
      <c r="B267" s="616" t="s">
        <v>347</v>
      </c>
      <c r="C267" s="615">
        <v>1</v>
      </c>
      <c r="D267" s="617">
        <v>97967051.994622916</v>
      </c>
      <c r="E267" s="646">
        <v>84299912</v>
      </c>
      <c r="F267" s="646">
        <v>31038303</v>
      </c>
      <c r="G267" s="646">
        <v>32903559</v>
      </c>
      <c r="H267" s="618">
        <f t="shared" ref="H267:H330" si="32">G267-F267</f>
        <v>1865256</v>
      </c>
      <c r="I267" s="618">
        <f t="shared" ref="I267:I330" si="33">ROUND((D267-F267)*0.03,0)</f>
        <v>2007862</v>
      </c>
      <c r="J267" s="618">
        <f t="shared" ref="J267:J330" si="34">MAX(0,E267-D267)</f>
        <v>0</v>
      </c>
      <c r="K267" s="618">
        <f t="shared" ref="K267:K330" si="35">MAX(H267+I267,J267)</f>
        <v>3873118</v>
      </c>
      <c r="L267" s="619">
        <f t="shared" ref="L267:L330" si="36">D267+K267</f>
        <v>101840169.99462292</v>
      </c>
      <c r="M267" s="620">
        <f t="shared" ref="M267:M330" si="37">IF(D267&gt;0,L267/D267,0)</f>
        <v>1.0395349040431734</v>
      </c>
      <c r="N267" s="621"/>
      <c r="O267" s="618">
        <v>258</v>
      </c>
      <c r="P267" s="618"/>
      <c r="Q267" s="621"/>
      <c r="R267" s="623">
        <f t="shared" ref="R267:R330" si="38">IF(Q267=1,P267,L267)</f>
        <v>101840169.99462292</v>
      </c>
      <c r="S267" s="618"/>
      <c r="T267" s="621">
        <f t="shared" ref="T267:T330" si="39">U267-A267</f>
        <v>-258</v>
      </c>
      <c r="U267" s="583"/>
      <c r="V267" s="621"/>
      <c r="W267" s="621">
        <v>97967051.994622916</v>
      </c>
      <c r="X267" s="622">
        <v>1</v>
      </c>
    </row>
    <row r="268" spans="1:24" s="622" customFormat="1" ht="17.25" customHeight="1">
      <c r="A268" s="615">
        <v>259</v>
      </c>
      <c r="B268" s="616" t="s">
        <v>348</v>
      </c>
      <c r="C268" s="615">
        <v>0</v>
      </c>
      <c r="D268" s="617">
        <v>57395</v>
      </c>
      <c r="E268" s="646">
        <v>90235</v>
      </c>
      <c r="F268" s="646">
        <v>14443</v>
      </c>
      <c r="G268" s="646">
        <v>15791</v>
      </c>
      <c r="H268" s="618">
        <f t="shared" si="32"/>
        <v>1348</v>
      </c>
      <c r="I268" s="618">
        <f t="shared" si="33"/>
        <v>1289</v>
      </c>
      <c r="J268" s="618">
        <f t="shared" si="34"/>
        <v>32840</v>
      </c>
      <c r="K268" s="618">
        <f t="shared" si="35"/>
        <v>32840</v>
      </c>
      <c r="L268" s="619">
        <f t="shared" si="36"/>
        <v>90235</v>
      </c>
      <c r="M268" s="620">
        <f t="shared" si="37"/>
        <v>1.5721752765920376</v>
      </c>
      <c r="N268" s="621"/>
      <c r="O268" s="618">
        <v>259</v>
      </c>
      <c r="P268" s="618"/>
      <c r="Q268" s="621"/>
      <c r="R268" s="623">
        <f t="shared" si="38"/>
        <v>90235</v>
      </c>
      <c r="S268" s="618"/>
      <c r="T268" s="621">
        <f t="shared" si="39"/>
        <v>-259</v>
      </c>
      <c r="U268" s="583"/>
      <c r="V268" s="621"/>
      <c r="W268" s="621">
        <v>80144</v>
      </c>
      <c r="X268" s="622" t="s">
        <v>761</v>
      </c>
    </row>
    <row r="269" spans="1:24" s="622" customFormat="1" ht="17.25" customHeight="1">
      <c r="A269" s="615">
        <v>260</v>
      </c>
      <c r="B269" s="616" t="s">
        <v>349</v>
      </c>
      <c r="C269" s="615">
        <v>0</v>
      </c>
      <c r="D269" s="617">
        <v>0</v>
      </c>
      <c r="E269" s="646">
        <v>0</v>
      </c>
      <c r="F269" s="646">
        <v>0</v>
      </c>
      <c r="G269" s="646">
        <v>0</v>
      </c>
      <c r="H269" s="618">
        <f t="shared" si="32"/>
        <v>0</v>
      </c>
      <c r="I269" s="618">
        <f t="shared" si="33"/>
        <v>0</v>
      </c>
      <c r="J269" s="618">
        <f t="shared" si="34"/>
        <v>0</v>
      </c>
      <c r="K269" s="618">
        <f t="shared" si="35"/>
        <v>0</v>
      </c>
      <c r="L269" s="619">
        <f t="shared" si="36"/>
        <v>0</v>
      </c>
      <c r="M269" s="620">
        <f t="shared" si="37"/>
        <v>0</v>
      </c>
      <c r="N269" s="621"/>
      <c r="O269" s="618">
        <v>260</v>
      </c>
      <c r="P269" s="618"/>
      <c r="Q269" s="621"/>
      <c r="R269" s="623">
        <f t="shared" si="38"/>
        <v>0</v>
      </c>
      <c r="S269" s="618"/>
      <c r="T269" s="621">
        <f t="shared" si="39"/>
        <v>-260</v>
      </c>
      <c r="U269" s="583"/>
      <c r="V269" s="621"/>
      <c r="W269" s="621">
        <v>0</v>
      </c>
      <c r="X269" s="622" t="s">
        <v>761</v>
      </c>
    </row>
    <row r="270" spans="1:24" s="622" customFormat="1" ht="17.25" customHeight="1">
      <c r="A270" s="615">
        <v>261</v>
      </c>
      <c r="B270" s="616" t="s">
        <v>350</v>
      </c>
      <c r="C270" s="615">
        <v>1</v>
      </c>
      <c r="D270" s="617">
        <v>57261044.629999995</v>
      </c>
      <c r="E270" s="646">
        <v>33268773</v>
      </c>
      <c r="F270" s="646">
        <v>8063976</v>
      </c>
      <c r="G270" s="646">
        <v>8223276</v>
      </c>
      <c r="H270" s="618">
        <f t="shared" si="32"/>
        <v>159300</v>
      </c>
      <c r="I270" s="618">
        <f t="shared" si="33"/>
        <v>1475912</v>
      </c>
      <c r="J270" s="618">
        <f t="shared" si="34"/>
        <v>0</v>
      </c>
      <c r="K270" s="618">
        <f t="shared" si="35"/>
        <v>1635212</v>
      </c>
      <c r="L270" s="619">
        <f t="shared" si="36"/>
        <v>58896256.629999995</v>
      </c>
      <c r="M270" s="620">
        <f t="shared" si="37"/>
        <v>1.0285571457972194</v>
      </c>
      <c r="N270" s="621"/>
      <c r="O270" s="618">
        <v>261</v>
      </c>
      <c r="P270" s="618"/>
      <c r="Q270" s="621"/>
      <c r="R270" s="623">
        <f t="shared" si="38"/>
        <v>58896256.629999995</v>
      </c>
      <c r="S270" s="618"/>
      <c r="T270" s="621">
        <f t="shared" si="39"/>
        <v>-261</v>
      </c>
      <c r="U270" s="583"/>
      <c r="V270" s="621"/>
      <c r="W270" s="621">
        <v>57261044.629999995</v>
      </c>
      <c r="X270" s="622">
        <v>1</v>
      </c>
    </row>
    <row r="271" spans="1:24" s="622" customFormat="1" ht="17.25" customHeight="1">
      <c r="A271" s="615">
        <v>262</v>
      </c>
      <c r="B271" s="616" t="s">
        <v>351</v>
      </c>
      <c r="C271" s="615">
        <v>1</v>
      </c>
      <c r="D271" s="617">
        <v>51402166.335181437</v>
      </c>
      <c r="E271" s="646">
        <v>53256778</v>
      </c>
      <c r="F271" s="646">
        <v>16170602</v>
      </c>
      <c r="G271" s="646">
        <v>16391327</v>
      </c>
      <c r="H271" s="618">
        <f t="shared" si="32"/>
        <v>220725</v>
      </c>
      <c r="I271" s="618">
        <f t="shared" si="33"/>
        <v>1056947</v>
      </c>
      <c r="J271" s="618">
        <f t="shared" si="34"/>
        <v>1854611.6648185626</v>
      </c>
      <c r="K271" s="618">
        <f t="shared" si="35"/>
        <v>1854611.6648185626</v>
      </c>
      <c r="L271" s="619">
        <f t="shared" si="36"/>
        <v>53256778</v>
      </c>
      <c r="M271" s="620">
        <f t="shared" si="37"/>
        <v>1.0360804183373338</v>
      </c>
      <c r="N271" s="621"/>
      <c r="O271" s="618">
        <v>262</v>
      </c>
      <c r="P271" s="618"/>
      <c r="Q271" s="621"/>
      <c r="R271" s="623">
        <f t="shared" si="38"/>
        <v>53256778</v>
      </c>
      <c r="S271" s="618"/>
      <c r="T271" s="621">
        <f t="shared" si="39"/>
        <v>-262</v>
      </c>
      <c r="U271" s="583"/>
      <c r="V271" s="621"/>
      <c r="W271" s="621">
        <v>51402166.335181437</v>
      </c>
      <c r="X271" s="622">
        <v>1</v>
      </c>
    </row>
    <row r="272" spans="1:24" s="622" customFormat="1" ht="17.25" customHeight="1">
      <c r="A272" s="615">
        <v>263</v>
      </c>
      <c r="B272" s="616" t="s">
        <v>352</v>
      </c>
      <c r="C272" s="615">
        <v>1</v>
      </c>
      <c r="D272" s="617">
        <v>1107534.2927154766</v>
      </c>
      <c r="E272" s="646">
        <v>937905</v>
      </c>
      <c r="F272" s="646">
        <v>531339</v>
      </c>
      <c r="G272" s="646">
        <v>534114</v>
      </c>
      <c r="H272" s="618">
        <f t="shared" si="32"/>
        <v>2775</v>
      </c>
      <c r="I272" s="618">
        <f t="shared" si="33"/>
        <v>17286</v>
      </c>
      <c r="J272" s="618">
        <f t="shared" si="34"/>
        <v>0</v>
      </c>
      <c r="K272" s="618">
        <f t="shared" si="35"/>
        <v>20061</v>
      </c>
      <c r="L272" s="619">
        <f t="shared" si="36"/>
        <v>1127595.2927154766</v>
      </c>
      <c r="M272" s="620">
        <f t="shared" si="37"/>
        <v>1.0181132088928948</v>
      </c>
      <c r="N272" s="621"/>
      <c r="O272" s="618">
        <v>263</v>
      </c>
      <c r="P272" s="618"/>
      <c r="Q272" s="621"/>
      <c r="R272" s="623">
        <f t="shared" si="38"/>
        <v>1127595.2927154766</v>
      </c>
      <c r="S272" s="618"/>
      <c r="T272" s="621">
        <f t="shared" si="39"/>
        <v>-263</v>
      </c>
      <c r="U272" s="583"/>
      <c r="V272" s="621"/>
      <c r="W272" s="621">
        <v>1107534.2927154766</v>
      </c>
      <c r="X272" s="622">
        <v>1</v>
      </c>
    </row>
    <row r="273" spans="1:24" s="622" customFormat="1" ht="17.25" customHeight="1">
      <c r="A273" s="615">
        <v>264</v>
      </c>
      <c r="B273" s="616" t="s">
        <v>353</v>
      </c>
      <c r="C273" s="615">
        <v>1</v>
      </c>
      <c r="D273" s="617">
        <v>58638215.329999998</v>
      </c>
      <c r="E273" s="646">
        <v>37965461</v>
      </c>
      <c r="F273" s="646">
        <v>7234435</v>
      </c>
      <c r="G273" s="646">
        <v>7436710</v>
      </c>
      <c r="H273" s="618">
        <f t="shared" si="32"/>
        <v>202275</v>
      </c>
      <c r="I273" s="618">
        <f t="shared" si="33"/>
        <v>1542113</v>
      </c>
      <c r="J273" s="618">
        <f t="shared" si="34"/>
        <v>0</v>
      </c>
      <c r="K273" s="618">
        <f t="shared" si="35"/>
        <v>1744388</v>
      </c>
      <c r="L273" s="619">
        <f t="shared" si="36"/>
        <v>60382603.329999998</v>
      </c>
      <c r="M273" s="620">
        <f t="shared" si="37"/>
        <v>1.0297483132831218</v>
      </c>
      <c r="N273" s="621"/>
      <c r="O273" s="618">
        <v>264</v>
      </c>
      <c r="P273" s="618"/>
      <c r="Q273" s="621"/>
      <c r="R273" s="623">
        <f t="shared" si="38"/>
        <v>60382603.329999998</v>
      </c>
      <c r="S273" s="618"/>
      <c r="T273" s="621">
        <f t="shared" si="39"/>
        <v>-264</v>
      </c>
      <c r="U273" s="583"/>
      <c r="V273" s="621"/>
      <c r="W273" s="621">
        <v>58638215.329999998</v>
      </c>
      <c r="X273" s="622">
        <v>1</v>
      </c>
    </row>
    <row r="274" spans="1:24" s="622" customFormat="1" ht="17.25" customHeight="1">
      <c r="A274" s="615">
        <v>265</v>
      </c>
      <c r="B274" s="616" t="s">
        <v>354</v>
      </c>
      <c r="C274" s="615">
        <v>1</v>
      </c>
      <c r="D274" s="617">
        <v>38471766.960000001</v>
      </c>
      <c r="E274" s="646">
        <v>29801742</v>
      </c>
      <c r="F274" s="646">
        <v>8276778</v>
      </c>
      <c r="G274" s="646">
        <v>8428128</v>
      </c>
      <c r="H274" s="618">
        <f t="shared" si="32"/>
        <v>151350</v>
      </c>
      <c r="I274" s="618">
        <f t="shared" si="33"/>
        <v>905850</v>
      </c>
      <c r="J274" s="618">
        <f t="shared" si="34"/>
        <v>0</v>
      </c>
      <c r="K274" s="618">
        <f t="shared" si="35"/>
        <v>1057200</v>
      </c>
      <c r="L274" s="619">
        <f t="shared" si="36"/>
        <v>39528966.960000001</v>
      </c>
      <c r="M274" s="620">
        <f t="shared" si="37"/>
        <v>1.0274798919711485</v>
      </c>
      <c r="N274" s="621"/>
      <c r="O274" s="618">
        <v>265</v>
      </c>
      <c r="P274" s="618"/>
      <c r="Q274" s="621"/>
      <c r="R274" s="623">
        <f t="shared" si="38"/>
        <v>39528966.960000001</v>
      </c>
      <c r="S274" s="618"/>
      <c r="T274" s="621">
        <f t="shared" si="39"/>
        <v>-265</v>
      </c>
      <c r="U274" s="583"/>
      <c r="V274" s="621"/>
      <c r="W274" s="621">
        <v>38471766.960000001</v>
      </c>
      <c r="X274" s="622">
        <v>1</v>
      </c>
    </row>
    <row r="275" spans="1:24" s="622" customFormat="1" ht="17.25" customHeight="1">
      <c r="A275" s="615">
        <v>266</v>
      </c>
      <c r="B275" s="616" t="s">
        <v>355</v>
      </c>
      <c r="C275" s="615">
        <v>1</v>
      </c>
      <c r="D275" s="617">
        <v>72861285.885420814</v>
      </c>
      <c r="E275" s="646">
        <v>49962364</v>
      </c>
      <c r="F275" s="646">
        <v>11377366</v>
      </c>
      <c r="G275" s="646">
        <v>11628466</v>
      </c>
      <c r="H275" s="618">
        <f t="shared" si="32"/>
        <v>251100</v>
      </c>
      <c r="I275" s="618">
        <f t="shared" si="33"/>
        <v>1844518</v>
      </c>
      <c r="J275" s="618">
        <f t="shared" si="34"/>
        <v>0</v>
      </c>
      <c r="K275" s="618">
        <f t="shared" si="35"/>
        <v>2095618</v>
      </c>
      <c r="L275" s="619">
        <f t="shared" si="36"/>
        <v>74956903.885420814</v>
      </c>
      <c r="M275" s="620">
        <f t="shared" si="37"/>
        <v>1.0287617487741776</v>
      </c>
      <c r="N275" s="621"/>
      <c r="O275" s="618">
        <v>266</v>
      </c>
      <c r="P275" s="618"/>
      <c r="Q275" s="621"/>
      <c r="R275" s="623">
        <f t="shared" si="38"/>
        <v>74956903.885420814</v>
      </c>
      <c r="S275" s="618"/>
      <c r="T275" s="621">
        <f t="shared" si="39"/>
        <v>-266</v>
      </c>
      <c r="U275" s="583"/>
      <c r="V275" s="621"/>
      <c r="W275" s="621">
        <v>72861285.885420814</v>
      </c>
      <c r="X275" s="622">
        <v>1</v>
      </c>
    </row>
    <row r="276" spans="1:24" s="622" customFormat="1" ht="17.25" customHeight="1">
      <c r="A276" s="615">
        <v>267</v>
      </c>
      <c r="B276" s="616" t="s">
        <v>356</v>
      </c>
      <c r="C276" s="615">
        <v>0</v>
      </c>
      <c r="D276" s="617">
        <v>86771</v>
      </c>
      <c r="E276" s="646">
        <v>90235</v>
      </c>
      <c r="F276" s="646">
        <v>15185</v>
      </c>
      <c r="G276" s="646">
        <v>17912</v>
      </c>
      <c r="H276" s="618">
        <f t="shared" si="32"/>
        <v>2727</v>
      </c>
      <c r="I276" s="618">
        <f t="shared" si="33"/>
        <v>2148</v>
      </c>
      <c r="J276" s="618">
        <f t="shared" si="34"/>
        <v>3464</v>
      </c>
      <c r="K276" s="618">
        <f t="shared" si="35"/>
        <v>4875</v>
      </c>
      <c r="L276" s="619">
        <f t="shared" si="36"/>
        <v>91646</v>
      </c>
      <c r="M276" s="620">
        <f t="shared" si="37"/>
        <v>1.0561823650758895</v>
      </c>
      <c r="N276" s="621"/>
      <c r="O276" s="618">
        <v>267</v>
      </c>
      <c r="P276" s="618"/>
      <c r="Q276" s="621"/>
      <c r="R276" s="623">
        <f t="shared" si="38"/>
        <v>91646</v>
      </c>
      <c r="S276" s="618"/>
      <c r="T276" s="621">
        <f t="shared" si="39"/>
        <v>-267</v>
      </c>
      <c r="U276" s="583"/>
      <c r="V276" s="621"/>
      <c r="W276" s="621">
        <v>0</v>
      </c>
      <c r="X276" s="622" t="s">
        <v>761</v>
      </c>
    </row>
    <row r="277" spans="1:24" s="622" customFormat="1" ht="17.25" customHeight="1">
      <c r="A277" s="615">
        <v>268</v>
      </c>
      <c r="B277" s="616" t="s">
        <v>357</v>
      </c>
      <c r="C277" s="615">
        <v>0</v>
      </c>
      <c r="D277" s="617">
        <v>0</v>
      </c>
      <c r="E277" s="646">
        <v>0</v>
      </c>
      <c r="F277" s="646">
        <v>0</v>
      </c>
      <c r="G277" s="646">
        <v>0</v>
      </c>
      <c r="H277" s="618">
        <f t="shared" si="32"/>
        <v>0</v>
      </c>
      <c r="I277" s="618">
        <f t="shared" si="33"/>
        <v>0</v>
      </c>
      <c r="J277" s="618">
        <f t="shared" si="34"/>
        <v>0</v>
      </c>
      <c r="K277" s="618">
        <f t="shared" si="35"/>
        <v>0</v>
      </c>
      <c r="L277" s="619">
        <f t="shared" si="36"/>
        <v>0</v>
      </c>
      <c r="M277" s="620">
        <f t="shared" si="37"/>
        <v>0</v>
      </c>
      <c r="N277" s="621"/>
      <c r="O277" s="618">
        <v>268</v>
      </c>
      <c r="P277" s="618"/>
      <c r="Q277" s="621"/>
      <c r="R277" s="623">
        <f t="shared" si="38"/>
        <v>0</v>
      </c>
      <c r="S277" s="618"/>
      <c r="T277" s="621">
        <f t="shared" si="39"/>
        <v>-268</v>
      </c>
      <c r="U277" s="583"/>
      <c r="V277" s="621"/>
      <c r="W277" s="621">
        <v>0</v>
      </c>
      <c r="X277" s="622" t="s">
        <v>761</v>
      </c>
    </row>
    <row r="278" spans="1:24" s="622" customFormat="1" ht="17.25" customHeight="1">
      <c r="A278" s="615">
        <v>269</v>
      </c>
      <c r="B278" s="616" t="s">
        <v>358</v>
      </c>
      <c r="C278" s="615">
        <v>1</v>
      </c>
      <c r="D278" s="617">
        <v>9744730.1999999993</v>
      </c>
      <c r="E278" s="646">
        <v>5273763</v>
      </c>
      <c r="F278" s="646">
        <v>948465</v>
      </c>
      <c r="G278" s="646">
        <v>977940</v>
      </c>
      <c r="H278" s="618">
        <f t="shared" si="32"/>
        <v>29475</v>
      </c>
      <c r="I278" s="618">
        <f t="shared" si="33"/>
        <v>263888</v>
      </c>
      <c r="J278" s="618">
        <f t="shared" si="34"/>
        <v>0</v>
      </c>
      <c r="K278" s="618">
        <f t="shared" si="35"/>
        <v>293363</v>
      </c>
      <c r="L278" s="619">
        <f t="shared" si="36"/>
        <v>10038093.199999999</v>
      </c>
      <c r="M278" s="620">
        <f t="shared" si="37"/>
        <v>1.030104784224811</v>
      </c>
      <c r="N278" s="621"/>
      <c r="O278" s="618">
        <v>269</v>
      </c>
      <c r="P278" s="618"/>
      <c r="Q278" s="621"/>
      <c r="R278" s="623">
        <f t="shared" si="38"/>
        <v>10038093.199999999</v>
      </c>
      <c r="S278" s="618"/>
      <c r="T278" s="621">
        <f t="shared" si="39"/>
        <v>-269</v>
      </c>
      <c r="U278" s="583"/>
      <c r="V278" s="621"/>
      <c r="W278" s="621">
        <v>5000</v>
      </c>
      <c r="X278" s="622">
        <v>0</v>
      </c>
    </row>
    <row r="279" spans="1:24" s="622" customFormat="1" ht="17.25" customHeight="1">
      <c r="A279" s="615">
        <v>270</v>
      </c>
      <c r="B279" s="616" t="s">
        <v>359</v>
      </c>
      <c r="C279" s="615">
        <v>0</v>
      </c>
      <c r="D279" s="617">
        <v>0</v>
      </c>
      <c r="E279" s="646">
        <v>0</v>
      </c>
      <c r="F279" s="646">
        <v>0</v>
      </c>
      <c r="G279" s="646">
        <v>0</v>
      </c>
      <c r="H279" s="618">
        <f t="shared" si="32"/>
        <v>0</v>
      </c>
      <c r="I279" s="618">
        <f t="shared" si="33"/>
        <v>0</v>
      </c>
      <c r="J279" s="618">
        <f t="shared" si="34"/>
        <v>0</v>
      </c>
      <c r="K279" s="618">
        <f t="shared" si="35"/>
        <v>0</v>
      </c>
      <c r="L279" s="619">
        <f t="shared" si="36"/>
        <v>0</v>
      </c>
      <c r="M279" s="620">
        <f t="shared" si="37"/>
        <v>0</v>
      </c>
      <c r="N279" s="621"/>
      <c r="O279" s="618">
        <v>270</v>
      </c>
      <c r="P279" s="618"/>
      <c r="Q279" s="621"/>
      <c r="R279" s="623">
        <f t="shared" si="38"/>
        <v>0</v>
      </c>
      <c r="S279" s="618" t="s">
        <v>55</v>
      </c>
      <c r="T279" s="621">
        <f t="shared" si="39"/>
        <v>-270</v>
      </c>
      <c r="U279" s="583"/>
      <c r="V279" s="621"/>
      <c r="W279" s="621">
        <v>0</v>
      </c>
      <c r="X279" s="622" t="s">
        <v>761</v>
      </c>
    </row>
    <row r="280" spans="1:24" s="622" customFormat="1" ht="17.25" customHeight="1">
      <c r="A280" s="615">
        <v>271</v>
      </c>
      <c r="B280" s="616" t="s">
        <v>360</v>
      </c>
      <c r="C280" s="615">
        <v>1</v>
      </c>
      <c r="D280" s="617">
        <v>109500291.632376</v>
      </c>
      <c r="E280" s="646">
        <v>90493398</v>
      </c>
      <c r="F280" s="646">
        <v>22487010</v>
      </c>
      <c r="G280" s="646">
        <v>22924785</v>
      </c>
      <c r="H280" s="618">
        <f t="shared" si="32"/>
        <v>437775</v>
      </c>
      <c r="I280" s="618">
        <f t="shared" si="33"/>
        <v>2610398</v>
      </c>
      <c r="J280" s="618">
        <f t="shared" si="34"/>
        <v>0</v>
      </c>
      <c r="K280" s="618">
        <f t="shared" si="35"/>
        <v>3048173</v>
      </c>
      <c r="L280" s="619">
        <f t="shared" si="36"/>
        <v>112548464.632376</v>
      </c>
      <c r="M280" s="620">
        <f t="shared" si="37"/>
        <v>1.0278371222081635</v>
      </c>
      <c r="N280" s="621"/>
      <c r="O280" s="618">
        <v>271</v>
      </c>
      <c r="P280" s="618"/>
      <c r="Q280" s="621"/>
      <c r="R280" s="623">
        <f t="shared" si="38"/>
        <v>112548464.632376</v>
      </c>
      <c r="S280" s="618"/>
      <c r="T280" s="621">
        <f t="shared" si="39"/>
        <v>-271</v>
      </c>
      <c r="U280" s="583"/>
      <c r="V280" s="621"/>
      <c r="W280" s="621">
        <v>109500291.632376</v>
      </c>
      <c r="X280" s="622">
        <v>1</v>
      </c>
    </row>
    <row r="281" spans="1:24" s="622" customFormat="1" ht="17.25" customHeight="1">
      <c r="A281" s="615">
        <v>272</v>
      </c>
      <c r="B281" s="616" t="s">
        <v>361</v>
      </c>
      <c r="C281" s="615">
        <v>1</v>
      </c>
      <c r="D281" s="617">
        <v>3050969.2549820505</v>
      </c>
      <c r="E281" s="646">
        <v>1641550</v>
      </c>
      <c r="F281" s="646">
        <v>672182</v>
      </c>
      <c r="G281" s="646">
        <v>679757</v>
      </c>
      <c r="H281" s="618">
        <f t="shared" si="32"/>
        <v>7575</v>
      </c>
      <c r="I281" s="618">
        <f t="shared" si="33"/>
        <v>71364</v>
      </c>
      <c r="J281" s="618">
        <f t="shared" si="34"/>
        <v>0</v>
      </c>
      <c r="K281" s="618">
        <f t="shared" si="35"/>
        <v>78939</v>
      </c>
      <c r="L281" s="619">
        <f t="shared" si="36"/>
        <v>3129908.2549820505</v>
      </c>
      <c r="M281" s="620">
        <f t="shared" si="37"/>
        <v>1.025873417069378</v>
      </c>
      <c r="N281" s="621"/>
      <c r="O281" s="618">
        <v>272</v>
      </c>
      <c r="P281" s="618"/>
      <c r="Q281" s="621"/>
      <c r="R281" s="623">
        <f t="shared" si="38"/>
        <v>3129908.2549820505</v>
      </c>
      <c r="S281" s="618"/>
      <c r="T281" s="621">
        <f t="shared" si="39"/>
        <v>-272</v>
      </c>
      <c r="U281" s="583"/>
      <c r="V281" s="621"/>
      <c r="W281" s="621">
        <v>3050969.2549820505</v>
      </c>
      <c r="X281" s="622">
        <v>1</v>
      </c>
    </row>
    <row r="282" spans="1:24" s="622" customFormat="1" ht="17.25" customHeight="1">
      <c r="A282" s="615">
        <v>273</v>
      </c>
      <c r="B282" s="616" t="s">
        <v>362</v>
      </c>
      <c r="C282" s="615">
        <v>1</v>
      </c>
      <c r="D282" s="617">
        <v>32538345.714169785</v>
      </c>
      <c r="E282" s="646">
        <v>23400401</v>
      </c>
      <c r="F282" s="646">
        <v>11039877</v>
      </c>
      <c r="G282" s="646">
        <v>11152527</v>
      </c>
      <c r="H282" s="618">
        <f t="shared" si="32"/>
        <v>112650</v>
      </c>
      <c r="I282" s="618">
        <f t="shared" si="33"/>
        <v>644954</v>
      </c>
      <c r="J282" s="618">
        <f t="shared" si="34"/>
        <v>0</v>
      </c>
      <c r="K282" s="618">
        <f t="shared" si="35"/>
        <v>757604</v>
      </c>
      <c r="L282" s="619">
        <f t="shared" si="36"/>
        <v>33295949.714169785</v>
      </c>
      <c r="M282" s="620">
        <f t="shared" si="37"/>
        <v>1.0232834209414057</v>
      </c>
      <c r="N282" s="621"/>
      <c r="O282" s="618">
        <v>273</v>
      </c>
      <c r="P282" s="618"/>
      <c r="Q282" s="621"/>
      <c r="R282" s="623">
        <f t="shared" si="38"/>
        <v>33295949.714169785</v>
      </c>
      <c r="S282" s="618" t="s">
        <v>55</v>
      </c>
      <c r="T282" s="621">
        <f t="shared" si="39"/>
        <v>-273</v>
      </c>
      <c r="U282" s="583"/>
      <c r="V282" s="621"/>
      <c r="W282" s="621">
        <v>32538345.714169785</v>
      </c>
      <c r="X282" s="622">
        <v>1</v>
      </c>
    </row>
    <row r="283" spans="1:24" s="622" customFormat="1" ht="17.25" customHeight="1">
      <c r="A283" s="615">
        <v>274</v>
      </c>
      <c r="B283" s="616" t="s">
        <v>363</v>
      </c>
      <c r="C283" s="615">
        <v>1</v>
      </c>
      <c r="D283" s="617">
        <v>148551389.53743428</v>
      </c>
      <c r="E283" s="646">
        <v>104361452</v>
      </c>
      <c r="F283" s="646">
        <v>22553482</v>
      </c>
      <c r="G283" s="646">
        <v>22934482</v>
      </c>
      <c r="H283" s="618">
        <f t="shared" si="32"/>
        <v>381000</v>
      </c>
      <c r="I283" s="618">
        <f t="shared" si="33"/>
        <v>3779937</v>
      </c>
      <c r="J283" s="618">
        <f t="shared" si="34"/>
        <v>0</v>
      </c>
      <c r="K283" s="618">
        <f t="shared" si="35"/>
        <v>4160937</v>
      </c>
      <c r="L283" s="619">
        <f t="shared" si="36"/>
        <v>152712326.53743428</v>
      </c>
      <c r="M283" s="620">
        <f t="shared" si="37"/>
        <v>1.0280100846781475</v>
      </c>
      <c r="N283" s="621"/>
      <c r="O283" s="618">
        <v>274</v>
      </c>
      <c r="P283" s="618"/>
      <c r="Q283" s="621"/>
      <c r="R283" s="623">
        <f t="shared" si="38"/>
        <v>152712326.53743428</v>
      </c>
      <c r="S283" s="618"/>
      <c r="T283" s="621">
        <f t="shared" si="39"/>
        <v>-274</v>
      </c>
      <c r="U283" s="583"/>
      <c r="V283" s="621"/>
      <c r="W283" s="621">
        <v>148551389.53743428</v>
      </c>
      <c r="X283" s="622">
        <v>1</v>
      </c>
    </row>
    <row r="284" spans="1:24" s="622" customFormat="1" ht="17.25" customHeight="1">
      <c r="A284" s="615">
        <v>275</v>
      </c>
      <c r="B284" s="616" t="s">
        <v>364</v>
      </c>
      <c r="C284" s="615">
        <v>1</v>
      </c>
      <c r="D284" s="617">
        <v>9474101.0631939992</v>
      </c>
      <c r="E284" s="646">
        <v>7783389</v>
      </c>
      <c r="F284" s="646">
        <v>2742798</v>
      </c>
      <c r="G284" s="646">
        <v>2778723</v>
      </c>
      <c r="H284" s="618">
        <f t="shared" si="32"/>
        <v>35925</v>
      </c>
      <c r="I284" s="618">
        <f t="shared" si="33"/>
        <v>201939</v>
      </c>
      <c r="J284" s="618">
        <f t="shared" si="34"/>
        <v>0</v>
      </c>
      <c r="K284" s="618">
        <f t="shared" si="35"/>
        <v>237864</v>
      </c>
      <c r="L284" s="619">
        <f t="shared" si="36"/>
        <v>9711965.0631939992</v>
      </c>
      <c r="M284" s="620">
        <f t="shared" si="37"/>
        <v>1.0251067619411491</v>
      </c>
      <c r="N284" s="621"/>
      <c r="O284" s="618">
        <v>275</v>
      </c>
      <c r="P284" s="618"/>
      <c r="Q284" s="621"/>
      <c r="R284" s="623">
        <f t="shared" si="38"/>
        <v>9711965.0631939992</v>
      </c>
      <c r="S284" s="618"/>
      <c r="T284" s="621">
        <f t="shared" si="39"/>
        <v>-275</v>
      </c>
      <c r="U284" s="583"/>
      <c r="V284" s="621"/>
      <c r="W284" s="621">
        <v>298962.69917028723</v>
      </c>
      <c r="X284" s="622">
        <v>0</v>
      </c>
    </row>
    <row r="285" spans="1:24" s="622" customFormat="1" ht="17.25" customHeight="1">
      <c r="A285" s="615">
        <v>276</v>
      </c>
      <c r="B285" s="616" t="s">
        <v>365</v>
      </c>
      <c r="C285" s="615">
        <v>1</v>
      </c>
      <c r="D285" s="617">
        <v>30106984.047545251</v>
      </c>
      <c r="E285" s="646">
        <v>16816316</v>
      </c>
      <c r="F285" s="646">
        <v>3473063</v>
      </c>
      <c r="G285" s="646">
        <v>3566138</v>
      </c>
      <c r="H285" s="618">
        <f t="shared" si="32"/>
        <v>93075</v>
      </c>
      <c r="I285" s="618">
        <f t="shared" si="33"/>
        <v>799018</v>
      </c>
      <c r="J285" s="618">
        <f t="shared" si="34"/>
        <v>0</v>
      </c>
      <c r="K285" s="618">
        <f t="shared" si="35"/>
        <v>892093</v>
      </c>
      <c r="L285" s="619">
        <f t="shared" si="36"/>
        <v>30999077.047545251</v>
      </c>
      <c r="M285" s="620">
        <f t="shared" si="37"/>
        <v>1.029630766023963</v>
      </c>
      <c r="N285" s="621"/>
      <c r="O285" s="618">
        <v>276</v>
      </c>
      <c r="P285" s="618"/>
      <c r="Q285" s="621"/>
      <c r="R285" s="623">
        <f t="shared" si="38"/>
        <v>30999077.047545251</v>
      </c>
      <c r="S285" s="618"/>
      <c r="T285" s="621">
        <f t="shared" si="39"/>
        <v>-276</v>
      </c>
      <c r="U285" s="583"/>
      <c r="V285" s="621"/>
      <c r="W285" s="621">
        <v>30106984.047545251</v>
      </c>
      <c r="X285" s="622">
        <v>1</v>
      </c>
    </row>
    <row r="286" spans="1:24" s="622" customFormat="1" ht="17.25" customHeight="1">
      <c r="A286" s="615">
        <v>277</v>
      </c>
      <c r="B286" s="616" t="s">
        <v>366</v>
      </c>
      <c r="C286" s="615">
        <v>1</v>
      </c>
      <c r="D286" s="617">
        <v>44431184.899999999</v>
      </c>
      <c r="E286" s="646">
        <v>47023003</v>
      </c>
      <c r="F286" s="646">
        <v>34297908</v>
      </c>
      <c r="G286" s="646">
        <v>36410691</v>
      </c>
      <c r="H286" s="618">
        <f t="shared" si="32"/>
        <v>2112783</v>
      </c>
      <c r="I286" s="618">
        <f t="shared" si="33"/>
        <v>303998</v>
      </c>
      <c r="J286" s="618">
        <f t="shared" si="34"/>
        <v>2591818.1000000015</v>
      </c>
      <c r="K286" s="618">
        <f t="shared" si="35"/>
        <v>2591818.1000000015</v>
      </c>
      <c r="L286" s="619">
        <f t="shared" si="36"/>
        <v>47023003</v>
      </c>
      <c r="M286" s="620">
        <f t="shared" si="37"/>
        <v>1.0583333103952399</v>
      </c>
      <c r="N286" s="621"/>
      <c r="O286" s="618">
        <v>277</v>
      </c>
      <c r="P286" s="618"/>
      <c r="Q286" s="621"/>
      <c r="R286" s="623">
        <f t="shared" si="38"/>
        <v>47023003</v>
      </c>
      <c r="S286" s="618"/>
      <c r="T286" s="621">
        <f t="shared" si="39"/>
        <v>-277</v>
      </c>
      <c r="U286" s="583"/>
      <c r="V286" s="621"/>
      <c r="W286" s="621">
        <v>4339500.1556976605</v>
      </c>
      <c r="X286" s="622">
        <v>0</v>
      </c>
    </row>
    <row r="287" spans="1:24" s="622" customFormat="1" ht="17.25" customHeight="1">
      <c r="A287" s="615">
        <v>278</v>
      </c>
      <c r="B287" s="616" t="s">
        <v>367</v>
      </c>
      <c r="C287" s="615">
        <v>1</v>
      </c>
      <c r="D287" s="617">
        <v>33204036.302000001</v>
      </c>
      <c r="E287" s="646">
        <v>28762529</v>
      </c>
      <c r="F287" s="646">
        <v>11136899</v>
      </c>
      <c r="G287" s="646">
        <v>11268224</v>
      </c>
      <c r="H287" s="618">
        <f t="shared" si="32"/>
        <v>131325</v>
      </c>
      <c r="I287" s="618">
        <f t="shared" si="33"/>
        <v>662014</v>
      </c>
      <c r="J287" s="618">
        <f t="shared" si="34"/>
        <v>0</v>
      </c>
      <c r="K287" s="618">
        <f t="shared" si="35"/>
        <v>793339</v>
      </c>
      <c r="L287" s="619">
        <f t="shared" si="36"/>
        <v>33997375.302000001</v>
      </c>
      <c r="M287" s="620">
        <f t="shared" si="37"/>
        <v>1.0238928482303886</v>
      </c>
      <c r="N287" s="621"/>
      <c r="O287" s="618">
        <v>278</v>
      </c>
      <c r="P287" s="618"/>
      <c r="Q287" s="621"/>
      <c r="R287" s="623">
        <f t="shared" si="38"/>
        <v>33997375.302000001</v>
      </c>
      <c r="S287" s="618"/>
      <c r="T287" s="621">
        <f t="shared" si="39"/>
        <v>-278</v>
      </c>
      <c r="U287" s="583"/>
      <c r="V287" s="621"/>
      <c r="W287" s="621">
        <v>3053528.0567503059</v>
      </c>
      <c r="X287" s="622">
        <v>0</v>
      </c>
    </row>
    <row r="288" spans="1:24" s="622" customFormat="1" ht="17.25" customHeight="1">
      <c r="A288" s="615">
        <v>279</v>
      </c>
      <c r="B288" s="616" t="s">
        <v>368</v>
      </c>
      <c r="C288" s="615">
        <v>0</v>
      </c>
      <c r="D288" s="617">
        <v>671629</v>
      </c>
      <c r="E288" s="646">
        <v>678686</v>
      </c>
      <c r="F288" s="646">
        <v>220059</v>
      </c>
      <c r="G288" s="646">
        <v>220059</v>
      </c>
      <c r="H288" s="618">
        <f t="shared" si="32"/>
        <v>0</v>
      </c>
      <c r="I288" s="618">
        <f t="shared" si="33"/>
        <v>13547</v>
      </c>
      <c r="J288" s="618">
        <f t="shared" si="34"/>
        <v>7057</v>
      </c>
      <c r="K288" s="618">
        <f t="shared" si="35"/>
        <v>13547</v>
      </c>
      <c r="L288" s="619">
        <f t="shared" si="36"/>
        <v>685176</v>
      </c>
      <c r="M288" s="620">
        <f t="shared" si="37"/>
        <v>1.0201703619111147</v>
      </c>
      <c r="N288" s="621"/>
      <c r="O288" s="618">
        <v>279</v>
      </c>
      <c r="P288" s="618"/>
      <c r="Q288" s="621"/>
      <c r="R288" s="623">
        <f t="shared" si="38"/>
        <v>685176</v>
      </c>
      <c r="S288" s="618"/>
      <c r="T288" s="621">
        <f t="shared" si="39"/>
        <v>-279</v>
      </c>
      <c r="U288" s="583"/>
      <c r="V288" s="621"/>
      <c r="W288" s="621">
        <v>0</v>
      </c>
      <c r="X288" s="622" t="s">
        <v>761</v>
      </c>
    </row>
    <row r="289" spans="1:24" s="622" customFormat="1" ht="17.25" customHeight="1">
      <c r="A289" s="615">
        <v>280</v>
      </c>
      <c r="B289" s="616" t="s">
        <v>369</v>
      </c>
      <c r="C289" s="615">
        <v>0</v>
      </c>
      <c r="D289" s="617">
        <v>1484194.58</v>
      </c>
      <c r="E289" s="646">
        <v>51247.58</v>
      </c>
      <c r="F289" s="646">
        <v>34708.58</v>
      </c>
      <c r="G289" s="646">
        <v>34708.58</v>
      </c>
      <c r="H289" s="618">
        <f t="shared" si="32"/>
        <v>0</v>
      </c>
      <c r="I289" s="618">
        <f t="shared" si="33"/>
        <v>43485</v>
      </c>
      <c r="J289" s="618">
        <f t="shared" si="34"/>
        <v>0</v>
      </c>
      <c r="K289" s="618">
        <f t="shared" si="35"/>
        <v>43485</v>
      </c>
      <c r="L289" s="619">
        <f t="shared" si="36"/>
        <v>1527679.58</v>
      </c>
      <c r="M289" s="620">
        <f t="shared" si="37"/>
        <v>1.0292987190399254</v>
      </c>
      <c r="N289" s="621"/>
      <c r="O289" s="618">
        <v>280</v>
      </c>
      <c r="P289" s="618"/>
      <c r="Q289" s="621"/>
      <c r="R289" s="623">
        <f t="shared" si="38"/>
        <v>1527679.58</v>
      </c>
      <c r="S289" s="618"/>
      <c r="T289" s="621">
        <f t="shared" si="39"/>
        <v>-280</v>
      </c>
      <c r="U289" s="583"/>
      <c r="V289" s="621"/>
      <c r="W289" s="621">
        <v>1391069</v>
      </c>
      <c r="X289" s="622" t="s">
        <v>761</v>
      </c>
    </row>
    <row r="290" spans="1:24" s="622" customFormat="1" ht="17.25" customHeight="1">
      <c r="A290" s="615">
        <v>281</v>
      </c>
      <c r="B290" s="616" t="s">
        <v>370</v>
      </c>
      <c r="C290" s="615">
        <v>1</v>
      </c>
      <c r="D290" s="617">
        <v>600237748.75270057</v>
      </c>
      <c r="E290" s="646">
        <v>640504628</v>
      </c>
      <c r="F290" s="646">
        <v>545839651</v>
      </c>
      <c r="G290" s="646">
        <v>583174874</v>
      </c>
      <c r="H290" s="618">
        <f t="shared" si="32"/>
        <v>37335223</v>
      </c>
      <c r="I290" s="618">
        <f t="shared" si="33"/>
        <v>1631943</v>
      </c>
      <c r="J290" s="618">
        <f t="shared" si="34"/>
        <v>40266879.247299433</v>
      </c>
      <c r="K290" s="618">
        <f t="shared" si="35"/>
        <v>40266879.247299433</v>
      </c>
      <c r="L290" s="619">
        <f t="shared" si="36"/>
        <v>640504628</v>
      </c>
      <c r="M290" s="620">
        <f t="shared" si="37"/>
        <v>1.0670848831666691</v>
      </c>
      <c r="N290" s="621"/>
      <c r="O290" s="618">
        <v>281</v>
      </c>
      <c r="P290" s="618"/>
      <c r="Q290" s="621"/>
      <c r="R290" s="623">
        <f t="shared" si="38"/>
        <v>640504628</v>
      </c>
      <c r="S290" s="618"/>
      <c r="T290" s="621">
        <f t="shared" si="39"/>
        <v>-281</v>
      </c>
      <c r="U290" s="583"/>
      <c r="V290" s="621"/>
      <c r="W290" s="621">
        <v>600237748.75270057</v>
      </c>
      <c r="X290" s="622">
        <v>1</v>
      </c>
    </row>
    <row r="291" spans="1:24" s="622" customFormat="1" ht="17.25" customHeight="1">
      <c r="A291" s="615">
        <v>282</v>
      </c>
      <c r="B291" s="616" t="s">
        <v>371</v>
      </c>
      <c r="C291" s="615">
        <v>0</v>
      </c>
      <c r="D291" s="617">
        <v>15008719</v>
      </c>
      <c r="E291" s="646">
        <v>0</v>
      </c>
      <c r="F291" s="646">
        <v>0</v>
      </c>
      <c r="G291" s="646">
        <v>0</v>
      </c>
      <c r="H291" s="618">
        <f t="shared" si="32"/>
        <v>0</v>
      </c>
      <c r="I291" s="618">
        <f t="shared" si="33"/>
        <v>450262</v>
      </c>
      <c r="J291" s="618">
        <f t="shared" si="34"/>
        <v>0</v>
      </c>
      <c r="K291" s="618">
        <f t="shared" si="35"/>
        <v>450262</v>
      </c>
      <c r="L291" s="619">
        <f t="shared" si="36"/>
        <v>15458981</v>
      </c>
      <c r="M291" s="620">
        <f t="shared" si="37"/>
        <v>1.0300000286500133</v>
      </c>
      <c r="N291" s="621"/>
      <c r="O291" s="618">
        <v>282</v>
      </c>
      <c r="P291" s="618"/>
      <c r="Q291" s="621"/>
      <c r="R291" s="623">
        <f t="shared" si="38"/>
        <v>15458981</v>
      </c>
      <c r="S291" s="618"/>
      <c r="T291" s="621">
        <f t="shared" si="39"/>
        <v>-282</v>
      </c>
      <c r="U291" s="583"/>
      <c r="V291" s="621"/>
      <c r="W291" s="621">
        <v>0</v>
      </c>
      <c r="X291" s="622" t="s">
        <v>761</v>
      </c>
    </row>
    <row r="292" spans="1:24" s="622" customFormat="1" ht="17.25" customHeight="1">
      <c r="A292" s="615">
        <v>283</v>
      </c>
      <c r="B292" s="616" t="s">
        <v>372</v>
      </c>
      <c r="C292" s="615">
        <v>0</v>
      </c>
      <c r="D292" s="617">
        <v>0</v>
      </c>
      <c r="E292" s="646">
        <v>0</v>
      </c>
      <c r="F292" s="646">
        <v>0</v>
      </c>
      <c r="G292" s="646">
        <v>0</v>
      </c>
      <c r="H292" s="618">
        <f t="shared" si="32"/>
        <v>0</v>
      </c>
      <c r="I292" s="618">
        <f t="shared" si="33"/>
        <v>0</v>
      </c>
      <c r="J292" s="618">
        <f t="shared" si="34"/>
        <v>0</v>
      </c>
      <c r="K292" s="618">
        <f t="shared" si="35"/>
        <v>0</v>
      </c>
      <c r="L292" s="619">
        <f t="shared" si="36"/>
        <v>0</v>
      </c>
      <c r="M292" s="620">
        <f t="shared" si="37"/>
        <v>0</v>
      </c>
      <c r="N292" s="621"/>
      <c r="O292" s="618">
        <v>283</v>
      </c>
      <c r="P292" s="618"/>
      <c r="Q292" s="621"/>
      <c r="R292" s="623">
        <f t="shared" si="38"/>
        <v>0</v>
      </c>
      <c r="S292" s="618"/>
      <c r="T292" s="621">
        <f t="shared" si="39"/>
        <v>-283</v>
      </c>
      <c r="U292" s="583"/>
      <c r="V292" s="621"/>
      <c r="W292" s="621">
        <v>0</v>
      </c>
      <c r="X292" s="622" t="s">
        <v>761</v>
      </c>
    </row>
    <row r="293" spans="1:24" s="622" customFormat="1" ht="17.25" customHeight="1">
      <c r="A293" s="615">
        <v>284</v>
      </c>
      <c r="B293" s="616" t="s">
        <v>373</v>
      </c>
      <c r="C293" s="615">
        <v>1</v>
      </c>
      <c r="D293" s="617">
        <v>54364967.001236483</v>
      </c>
      <c r="E293" s="646">
        <v>36841890</v>
      </c>
      <c r="F293" s="646">
        <v>7891703</v>
      </c>
      <c r="G293" s="646">
        <v>8079053</v>
      </c>
      <c r="H293" s="618">
        <f t="shared" si="32"/>
        <v>187350</v>
      </c>
      <c r="I293" s="618">
        <f t="shared" si="33"/>
        <v>1394198</v>
      </c>
      <c r="J293" s="618">
        <f t="shared" si="34"/>
        <v>0</v>
      </c>
      <c r="K293" s="618">
        <f t="shared" si="35"/>
        <v>1581548</v>
      </c>
      <c r="L293" s="619">
        <f t="shared" si="36"/>
        <v>55946515.001236483</v>
      </c>
      <c r="M293" s="620">
        <f t="shared" si="37"/>
        <v>1.0290913080102491</v>
      </c>
      <c r="N293" s="621"/>
      <c r="O293" s="618">
        <v>284</v>
      </c>
      <c r="P293" s="618"/>
      <c r="Q293" s="621"/>
      <c r="R293" s="623">
        <f t="shared" si="38"/>
        <v>55946515.001236483</v>
      </c>
      <c r="S293" s="618"/>
      <c r="T293" s="621">
        <f t="shared" si="39"/>
        <v>-284</v>
      </c>
      <c r="U293" s="583"/>
      <c r="V293" s="621"/>
      <c r="W293" s="621">
        <v>54364967.001236483</v>
      </c>
      <c r="X293" s="622">
        <v>1</v>
      </c>
    </row>
    <row r="294" spans="1:24" s="622" customFormat="1" ht="17.25" customHeight="1">
      <c r="A294" s="615">
        <v>285</v>
      </c>
      <c r="B294" s="616" t="s">
        <v>374</v>
      </c>
      <c r="C294" s="615">
        <v>1</v>
      </c>
      <c r="D294" s="617">
        <v>81112589.560000002</v>
      </c>
      <c r="E294" s="646">
        <v>67820758</v>
      </c>
      <c r="F294" s="646">
        <v>31413964</v>
      </c>
      <c r="G294" s="646">
        <v>31688164</v>
      </c>
      <c r="H294" s="618">
        <f t="shared" si="32"/>
        <v>274200</v>
      </c>
      <c r="I294" s="618">
        <f t="shared" si="33"/>
        <v>1490959</v>
      </c>
      <c r="J294" s="618">
        <f t="shared" si="34"/>
        <v>0</v>
      </c>
      <c r="K294" s="618">
        <f t="shared" si="35"/>
        <v>1765159</v>
      </c>
      <c r="L294" s="619">
        <f t="shared" si="36"/>
        <v>82877748.560000002</v>
      </c>
      <c r="M294" s="620">
        <f t="shared" si="37"/>
        <v>1.0217618375837241</v>
      </c>
      <c r="N294" s="621"/>
      <c r="O294" s="618">
        <v>285</v>
      </c>
      <c r="P294" s="618"/>
      <c r="Q294" s="621"/>
      <c r="R294" s="623">
        <f t="shared" si="38"/>
        <v>82877748.560000002</v>
      </c>
      <c r="S294" s="618"/>
      <c r="T294" s="621">
        <f t="shared" si="39"/>
        <v>-285</v>
      </c>
      <c r="U294" s="583"/>
      <c r="V294" s="621"/>
      <c r="W294" s="621">
        <v>81112589.560000002</v>
      </c>
      <c r="X294" s="622">
        <v>1</v>
      </c>
    </row>
    <row r="295" spans="1:24" s="622" customFormat="1" ht="17.25" customHeight="1">
      <c r="A295" s="615">
        <v>286</v>
      </c>
      <c r="B295" s="616" t="s">
        <v>375</v>
      </c>
      <c r="C295" s="615">
        <v>0</v>
      </c>
      <c r="D295" s="617">
        <v>0</v>
      </c>
      <c r="E295" s="646">
        <v>0</v>
      </c>
      <c r="F295" s="646">
        <v>0</v>
      </c>
      <c r="G295" s="646">
        <v>0</v>
      </c>
      <c r="H295" s="618">
        <f t="shared" si="32"/>
        <v>0</v>
      </c>
      <c r="I295" s="618">
        <f t="shared" si="33"/>
        <v>0</v>
      </c>
      <c r="J295" s="618">
        <f t="shared" si="34"/>
        <v>0</v>
      </c>
      <c r="K295" s="618">
        <f t="shared" si="35"/>
        <v>0</v>
      </c>
      <c r="L295" s="619">
        <f t="shared" si="36"/>
        <v>0</v>
      </c>
      <c r="M295" s="620">
        <f t="shared" si="37"/>
        <v>0</v>
      </c>
      <c r="N295" s="621"/>
      <c r="O295" s="618">
        <v>286</v>
      </c>
      <c r="P295" s="618"/>
      <c r="Q295" s="621"/>
      <c r="R295" s="623">
        <f t="shared" si="38"/>
        <v>0</v>
      </c>
      <c r="S295" s="618"/>
      <c r="T295" s="621">
        <f t="shared" si="39"/>
        <v>-286</v>
      </c>
      <c r="U295" s="583"/>
      <c r="V295" s="621"/>
      <c r="W295" s="621">
        <v>0</v>
      </c>
      <c r="X295" s="622" t="s">
        <v>761</v>
      </c>
    </row>
    <row r="296" spans="1:24" s="622" customFormat="1" ht="17.25" customHeight="1">
      <c r="A296" s="615">
        <v>287</v>
      </c>
      <c r="B296" s="616" t="s">
        <v>376</v>
      </c>
      <c r="C296" s="615">
        <v>1</v>
      </c>
      <c r="D296" s="617">
        <v>16193344.550000001</v>
      </c>
      <c r="E296" s="646">
        <v>12055491</v>
      </c>
      <c r="F296" s="646">
        <v>5304154</v>
      </c>
      <c r="G296" s="646">
        <v>5363629</v>
      </c>
      <c r="H296" s="618">
        <f t="shared" si="32"/>
        <v>59475</v>
      </c>
      <c r="I296" s="618">
        <f t="shared" si="33"/>
        <v>326676</v>
      </c>
      <c r="J296" s="618">
        <f t="shared" si="34"/>
        <v>0</v>
      </c>
      <c r="K296" s="618">
        <f t="shared" si="35"/>
        <v>386151</v>
      </c>
      <c r="L296" s="619">
        <f t="shared" si="36"/>
        <v>16579495.550000001</v>
      </c>
      <c r="M296" s="620">
        <f t="shared" si="37"/>
        <v>1.0238462782538644</v>
      </c>
      <c r="N296" s="621"/>
      <c r="O296" s="618">
        <v>287</v>
      </c>
      <c r="P296" s="618"/>
      <c r="Q296" s="621"/>
      <c r="R296" s="623">
        <f t="shared" si="38"/>
        <v>16579495.550000001</v>
      </c>
      <c r="S296" s="618"/>
      <c r="T296" s="621">
        <f t="shared" si="39"/>
        <v>-287</v>
      </c>
      <c r="U296" s="583"/>
      <c r="V296" s="621"/>
      <c r="W296" s="621">
        <v>16193344.550000001</v>
      </c>
      <c r="X296" s="622">
        <v>1</v>
      </c>
    </row>
    <row r="297" spans="1:24" s="622" customFormat="1" ht="17.25" customHeight="1">
      <c r="A297" s="615">
        <v>288</v>
      </c>
      <c r="B297" s="616" t="s">
        <v>377</v>
      </c>
      <c r="C297" s="615">
        <v>1</v>
      </c>
      <c r="D297" s="617">
        <v>55068904</v>
      </c>
      <c r="E297" s="646">
        <v>32965363</v>
      </c>
      <c r="F297" s="646">
        <v>6192244</v>
      </c>
      <c r="G297" s="646">
        <v>6380269</v>
      </c>
      <c r="H297" s="618">
        <f t="shared" si="32"/>
        <v>188025</v>
      </c>
      <c r="I297" s="618">
        <f t="shared" si="33"/>
        <v>1466300</v>
      </c>
      <c r="J297" s="618">
        <f t="shared" si="34"/>
        <v>0</v>
      </c>
      <c r="K297" s="618">
        <f t="shared" si="35"/>
        <v>1654325</v>
      </c>
      <c r="L297" s="619">
        <f t="shared" si="36"/>
        <v>56723229</v>
      </c>
      <c r="M297" s="620">
        <f t="shared" si="37"/>
        <v>1.0300410009975867</v>
      </c>
      <c r="N297" s="621"/>
      <c r="O297" s="618">
        <v>288</v>
      </c>
      <c r="P297" s="618"/>
      <c r="Q297" s="621"/>
      <c r="R297" s="623">
        <f t="shared" si="38"/>
        <v>56723229</v>
      </c>
      <c r="S297" s="618"/>
      <c r="T297" s="621">
        <f t="shared" si="39"/>
        <v>-288</v>
      </c>
      <c r="U297" s="583"/>
      <c r="V297" s="621"/>
      <c r="W297" s="621">
        <v>82906.841246920871</v>
      </c>
      <c r="X297" s="622">
        <v>0</v>
      </c>
    </row>
    <row r="298" spans="1:24" s="622" customFormat="1" ht="17.25" customHeight="1">
      <c r="A298" s="615">
        <v>289</v>
      </c>
      <c r="B298" s="616" t="s">
        <v>378</v>
      </c>
      <c r="C298" s="615">
        <v>1</v>
      </c>
      <c r="D298" s="617">
        <v>4849626.9914479023</v>
      </c>
      <c r="E298" s="646">
        <v>2725231</v>
      </c>
      <c r="F298" s="646">
        <v>931556</v>
      </c>
      <c r="G298" s="646">
        <v>942431</v>
      </c>
      <c r="H298" s="618">
        <f t="shared" si="32"/>
        <v>10875</v>
      </c>
      <c r="I298" s="618">
        <f t="shared" si="33"/>
        <v>117542</v>
      </c>
      <c r="J298" s="618">
        <f t="shared" si="34"/>
        <v>0</v>
      </c>
      <c r="K298" s="618">
        <f t="shared" si="35"/>
        <v>128417</v>
      </c>
      <c r="L298" s="619">
        <f t="shared" si="36"/>
        <v>4978043.9914479023</v>
      </c>
      <c r="M298" s="620">
        <f t="shared" si="37"/>
        <v>1.0264797684907432</v>
      </c>
      <c r="N298" s="621"/>
      <c r="O298" s="618">
        <v>289</v>
      </c>
      <c r="P298" s="618"/>
      <c r="Q298" s="621"/>
      <c r="R298" s="623">
        <f t="shared" si="38"/>
        <v>4978043.9914479023</v>
      </c>
      <c r="S298" s="618"/>
      <c r="T298" s="621">
        <f t="shared" si="39"/>
        <v>-289</v>
      </c>
      <c r="U298" s="583"/>
      <c r="V298" s="621"/>
      <c r="W298" s="621">
        <v>4849626.9914479023</v>
      </c>
      <c r="X298" s="622">
        <v>1</v>
      </c>
    </row>
    <row r="299" spans="1:24" s="622" customFormat="1" ht="17.25" customHeight="1">
      <c r="A299" s="615">
        <v>290</v>
      </c>
      <c r="B299" s="616" t="s">
        <v>379</v>
      </c>
      <c r="C299" s="615">
        <v>1</v>
      </c>
      <c r="D299" s="617">
        <v>24325529.741535585</v>
      </c>
      <c r="E299" s="646">
        <v>20359255</v>
      </c>
      <c r="F299" s="646">
        <v>5997981</v>
      </c>
      <c r="G299" s="646">
        <v>6091356</v>
      </c>
      <c r="H299" s="618">
        <f t="shared" si="32"/>
        <v>93375</v>
      </c>
      <c r="I299" s="618">
        <f t="shared" si="33"/>
        <v>549826</v>
      </c>
      <c r="J299" s="618">
        <f t="shared" si="34"/>
        <v>0</v>
      </c>
      <c r="K299" s="618">
        <f t="shared" si="35"/>
        <v>643201</v>
      </c>
      <c r="L299" s="619">
        <f t="shared" si="36"/>
        <v>24968730.741535585</v>
      </c>
      <c r="M299" s="620">
        <f t="shared" si="37"/>
        <v>1.0264413974468043</v>
      </c>
      <c r="N299" s="621"/>
      <c r="O299" s="618">
        <v>290</v>
      </c>
      <c r="P299" s="618"/>
      <c r="Q299" s="621"/>
      <c r="R299" s="623">
        <f t="shared" si="38"/>
        <v>24968730.741535585</v>
      </c>
      <c r="S299" s="618"/>
      <c r="T299" s="621">
        <f t="shared" si="39"/>
        <v>-290</v>
      </c>
      <c r="U299" s="583"/>
      <c r="V299" s="621"/>
      <c r="W299" s="621">
        <v>24325529.741535585</v>
      </c>
      <c r="X299" s="622">
        <v>1</v>
      </c>
    </row>
    <row r="300" spans="1:24" s="622" customFormat="1" ht="17.25" customHeight="1">
      <c r="A300" s="615">
        <v>291</v>
      </c>
      <c r="B300" s="616" t="s">
        <v>380</v>
      </c>
      <c r="C300" s="615">
        <v>1</v>
      </c>
      <c r="D300" s="617">
        <v>40823145.236303851</v>
      </c>
      <c r="E300" s="646">
        <v>28972097</v>
      </c>
      <c r="F300" s="646">
        <v>5783630</v>
      </c>
      <c r="G300" s="646">
        <v>5953534</v>
      </c>
      <c r="H300" s="618">
        <f t="shared" si="32"/>
        <v>169904</v>
      </c>
      <c r="I300" s="618">
        <f t="shared" si="33"/>
        <v>1051185</v>
      </c>
      <c r="J300" s="618">
        <f t="shared" si="34"/>
        <v>0</v>
      </c>
      <c r="K300" s="618">
        <f t="shared" si="35"/>
        <v>1221089</v>
      </c>
      <c r="L300" s="619">
        <f t="shared" si="36"/>
        <v>42044234.236303851</v>
      </c>
      <c r="M300" s="620">
        <f t="shared" si="37"/>
        <v>1.0299116835053193</v>
      </c>
      <c r="N300" s="621"/>
      <c r="O300" s="618">
        <v>291</v>
      </c>
      <c r="P300" s="618"/>
      <c r="Q300" s="621"/>
      <c r="R300" s="623">
        <f t="shared" si="38"/>
        <v>42044234.236303851</v>
      </c>
      <c r="S300" s="618"/>
      <c r="T300" s="621">
        <f t="shared" si="39"/>
        <v>-291</v>
      </c>
      <c r="U300" s="583"/>
      <c r="V300" s="621"/>
      <c r="W300" s="621">
        <v>40823145.236303851</v>
      </c>
      <c r="X300" s="622">
        <v>1</v>
      </c>
    </row>
    <row r="301" spans="1:24" s="622" customFormat="1" ht="17.25" customHeight="1">
      <c r="A301" s="615">
        <v>292</v>
      </c>
      <c r="B301" s="616" t="s">
        <v>381</v>
      </c>
      <c r="C301" s="615">
        <v>1</v>
      </c>
      <c r="D301" s="617">
        <v>37018322.06358932</v>
      </c>
      <c r="E301" s="646">
        <v>30613780</v>
      </c>
      <c r="F301" s="646">
        <v>11323738</v>
      </c>
      <c r="G301" s="646">
        <v>11470813</v>
      </c>
      <c r="H301" s="618">
        <f t="shared" si="32"/>
        <v>147075</v>
      </c>
      <c r="I301" s="618">
        <f t="shared" si="33"/>
        <v>770838</v>
      </c>
      <c r="J301" s="618">
        <f t="shared" si="34"/>
        <v>0</v>
      </c>
      <c r="K301" s="618">
        <f t="shared" si="35"/>
        <v>917913</v>
      </c>
      <c r="L301" s="619">
        <f t="shared" si="36"/>
        <v>37936235.06358932</v>
      </c>
      <c r="M301" s="620">
        <f t="shared" si="37"/>
        <v>1.0247961806162695</v>
      </c>
      <c r="N301" s="621"/>
      <c r="O301" s="618">
        <v>292</v>
      </c>
      <c r="P301" s="618"/>
      <c r="Q301" s="621"/>
      <c r="R301" s="623">
        <f t="shared" si="38"/>
        <v>37936235.06358932</v>
      </c>
      <c r="S301" s="618"/>
      <c r="T301" s="621">
        <f t="shared" si="39"/>
        <v>-292</v>
      </c>
      <c r="U301" s="583"/>
      <c r="V301" s="621"/>
      <c r="W301" s="621">
        <v>37018322.06358932</v>
      </c>
      <c r="X301" s="622">
        <v>1</v>
      </c>
    </row>
    <row r="302" spans="1:24" s="622" customFormat="1" ht="17.25" customHeight="1">
      <c r="A302" s="615">
        <v>293</v>
      </c>
      <c r="B302" s="616" t="s">
        <v>382</v>
      </c>
      <c r="C302" s="615">
        <v>1</v>
      </c>
      <c r="D302" s="617">
        <v>156722988.26604533</v>
      </c>
      <c r="E302" s="646">
        <v>160533556</v>
      </c>
      <c r="F302" s="646">
        <v>105442130</v>
      </c>
      <c r="G302" s="646">
        <v>109631915</v>
      </c>
      <c r="H302" s="618">
        <f t="shared" si="32"/>
        <v>4189785</v>
      </c>
      <c r="I302" s="618">
        <f t="shared" si="33"/>
        <v>1538426</v>
      </c>
      <c r="J302" s="618">
        <f t="shared" si="34"/>
        <v>3810567.733954668</v>
      </c>
      <c r="K302" s="618">
        <f t="shared" si="35"/>
        <v>5728211</v>
      </c>
      <c r="L302" s="619">
        <f t="shared" si="36"/>
        <v>162451199.26604533</v>
      </c>
      <c r="M302" s="620">
        <f t="shared" si="37"/>
        <v>1.0365499092594896</v>
      </c>
      <c r="N302" s="621"/>
      <c r="O302" s="618">
        <v>293</v>
      </c>
      <c r="P302" s="618"/>
      <c r="Q302" s="621"/>
      <c r="R302" s="623">
        <f t="shared" si="38"/>
        <v>162451199.26604533</v>
      </c>
      <c r="S302" s="618"/>
      <c r="T302" s="621">
        <f t="shared" si="39"/>
        <v>-293</v>
      </c>
      <c r="U302" s="583"/>
      <c r="V302" s="621"/>
      <c r="W302" s="621">
        <v>156722988.26604533</v>
      </c>
      <c r="X302" s="622">
        <v>1</v>
      </c>
    </row>
    <row r="303" spans="1:24" s="622" customFormat="1" ht="17.25" customHeight="1">
      <c r="A303" s="615">
        <v>294</v>
      </c>
      <c r="B303" s="616" t="s">
        <v>383</v>
      </c>
      <c r="C303" s="615">
        <v>0</v>
      </c>
      <c r="D303" s="617">
        <v>17449</v>
      </c>
      <c r="E303" s="646">
        <v>18068</v>
      </c>
      <c r="F303" s="646">
        <v>11493</v>
      </c>
      <c r="G303" s="646">
        <v>11493</v>
      </c>
      <c r="H303" s="618">
        <f t="shared" si="32"/>
        <v>0</v>
      </c>
      <c r="I303" s="618">
        <f t="shared" si="33"/>
        <v>179</v>
      </c>
      <c r="J303" s="618">
        <f t="shared" si="34"/>
        <v>619</v>
      </c>
      <c r="K303" s="618">
        <f t="shared" si="35"/>
        <v>619</v>
      </c>
      <c r="L303" s="619">
        <f t="shared" si="36"/>
        <v>18068</v>
      </c>
      <c r="M303" s="620">
        <f t="shared" si="37"/>
        <v>1.0354748123101611</v>
      </c>
      <c r="N303" s="621"/>
      <c r="O303" s="618">
        <v>294</v>
      </c>
      <c r="P303" s="618"/>
      <c r="Q303" s="621"/>
      <c r="R303" s="623">
        <f t="shared" si="38"/>
        <v>18068</v>
      </c>
      <c r="S303" s="618"/>
      <c r="T303" s="621">
        <f t="shared" si="39"/>
        <v>-294</v>
      </c>
      <c r="U303" s="583"/>
      <c r="V303" s="621"/>
      <c r="W303" s="621">
        <v>45643</v>
      </c>
      <c r="X303" s="622" t="s">
        <v>761</v>
      </c>
    </row>
    <row r="304" spans="1:24" s="622" customFormat="1" ht="17.25" customHeight="1">
      <c r="A304" s="615">
        <v>295</v>
      </c>
      <c r="B304" s="616" t="s">
        <v>384</v>
      </c>
      <c r="C304" s="615">
        <v>1</v>
      </c>
      <c r="D304" s="617">
        <v>69118297.182908639</v>
      </c>
      <c r="E304" s="646">
        <v>52573387</v>
      </c>
      <c r="F304" s="646">
        <v>14642447</v>
      </c>
      <c r="G304" s="646">
        <v>14891147</v>
      </c>
      <c r="H304" s="618">
        <f t="shared" si="32"/>
        <v>248700</v>
      </c>
      <c r="I304" s="618">
        <f t="shared" si="33"/>
        <v>1634276</v>
      </c>
      <c r="J304" s="618">
        <f t="shared" si="34"/>
        <v>0</v>
      </c>
      <c r="K304" s="618">
        <f t="shared" si="35"/>
        <v>1882976</v>
      </c>
      <c r="L304" s="619">
        <f t="shared" si="36"/>
        <v>71001273.182908639</v>
      </c>
      <c r="M304" s="620">
        <f t="shared" si="37"/>
        <v>1.0272428007741141</v>
      </c>
      <c r="N304" s="621"/>
      <c r="O304" s="618">
        <v>295</v>
      </c>
      <c r="P304" s="618"/>
      <c r="Q304" s="621"/>
      <c r="R304" s="623">
        <f t="shared" si="38"/>
        <v>71001273.182908639</v>
      </c>
      <c r="S304" s="618"/>
      <c r="T304" s="621">
        <f t="shared" si="39"/>
        <v>-295</v>
      </c>
      <c r="U304" s="583"/>
      <c r="V304" s="621"/>
      <c r="W304" s="621">
        <v>69118297.182908639</v>
      </c>
      <c r="X304" s="622">
        <v>1</v>
      </c>
    </row>
    <row r="305" spans="1:24" s="622" customFormat="1" ht="17.25" customHeight="1">
      <c r="A305" s="615">
        <v>296</v>
      </c>
      <c r="B305" s="616" t="s">
        <v>385</v>
      </c>
      <c r="C305" s="615">
        <v>1</v>
      </c>
      <c r="D305" s="617">
        <v>13833985.245051302</v>
      </c>
      <c r="E305" s="646">
        <v>6525154</v>
      </c>
      <c r="F305" s="646">
        <v>1736199</v>
      </c>
      <c r="G305" s="646">
        <v>1763499</v>
      </c>
      <c r="H305" s="618">
        <f t="shared" si="32"/>
        <v>27300</v>
      </c>
      <c r="I305" s="618">
        <f t="shared" si="33"/>
        <v>362934</v>
      </c>
      <c r="J305" s="618">
        <f t="shared" si="34"/>
        <v>0</v>
      </c>
      <c r="K305" s="618">
        <f t="shared" si="35"/>
        <v>390234</v>
      </c>
      <c r="L305" s="619">
        <f t="shared" si="36"/>
        <v>14224219.245051302</v>
      </c>
      <c r="M305" s="620">
        <f t="shared" si="37"/>
        <v>1.0282083573957543</v>
      </c>
      <c r="N305" s="621"/>
      <c r="O305" s="618">
        <v>296</v>
      </c>
      <c r="P305" s="618"/>
      <c r="Q305" s="621"/>
      <c r="R305" s="623">
        <f t="shared" si="38"/>
        <v>14224219.245051302</v>
      </c>
      <c r="S305" s="618"/>
      <c r="T305" s="621">
        <f t="shared" si="39"/>
        <v>-296</v>
      </c>
      <c r="U305" s="583"/>
      <c r="V305" s="621"/>
      <c r="W305" s="621">
        <v>13833985.245051302</v>
      </c>
      <c r="X305" s="622">
        <v>1</v>
      </c>
    </row>
    <row r="306" spans="1:24" s="622" customFormat="1" ht="17.25" customHeight="1">
      <c r="A306" s="615">
        <v>297</v>
      </c>
      <c r="B306" s="616" t="s">
        <v>386</v>
      </c>
      <c r="C306" s="615">
        <v>0</v>
      </c>
      <c r="D306" s="617">
        <v>0</v>
      </c>
      <c r="E306" s="646">
        <v>0</v>
      </c>
      <c r="F306" s="646">
        <v>0</v>
      </c>
      <c r="G306" s="646">
        <v>0</v>
      </c>
      <c r="H306" s="618">
        <f t="shared" si="32"/>
        <v>0</v>
      </c>
      <c r="I306" s="618">
        <f t="shared" si="33"/>
        <v>0</v>
      </c>
      <c r="J306" s="618">
        <f t="shared" si="34"/>
        <v>0</v>
      </c>
      <c r="K306" s="618">
        <f t="shared" si="35"/>
        <v>0</v>
      </c>
      <c r="L306" s="619">
        <f t="shared" si="36"/>
        <v>0</v>
      </c>
      <c r="M306" s="620">
        <f t="shared" si="37"/>
        <v>0</v>
      </c>
      <c r="N306" s="621"/>
      <c r="O306" s="618">
        <v>297</v>
      </c>
      <c r="P306" s="618"/>
      <c r="Q306" s="621"/>
      <c r="R306" s="623">
        <f t="shared" si="38"/>
        <v>0</v>
      </c>
      <c r="S306" s="618"/>
      <c r="T306" s="621">
        <f t="shared" si="39"/>
        <v>-297</v>
      </c>
      <c r="U306" s="583"/>
      <c r="V306" s="621"/>
      <c r="W306" s="621">
        <v>0</v>
      </c>
      <c r="X306" s="622" t="s">
        <v>761</v>
      </c>
    </row>
    <row r="307" spans="1:24" s="622" customFormat="1" ht="17.25" customHeight="1">
      <c r="A307" s="615">
        <v>298</v>
      </c>
      <c r="B307" s="616" t="s">
        <v>387</v>
      </c>
      <c r="C307" s="615">
        <v>1</v>
      </c>
      <c r="D307" s="617">
        <v>14575928</v>
      </c>
      <c r="E307" s="646">
        <v>7325624</v>
      </c>
      <c r="F307" s="646">
        <v>1635187</v>
      </c>
      <c r="G307" s="646">
        <v>1675237</v>
      </c>
      <c r="H307" s="618">
        <f t="shared" si="32"/>
        <v>40050</v>
      </c>
      <c r="I307" s="618">
        <f t="shared" si="33"/>
        <v>388222</v>
      </c>
      <c r="J307" s="618">
        <f t="shared" si="34"/>
        <v>0</v>
      </c>
      <c r="K307" s="618">
        <f t="shared" si="35"/>
        <v>428272</v>
      </c>
      <c r="L307" s="619">
        <f t="shared" si="36"/>
        <v>15004200</v>
      </c>
      <c r="M307" s="620">
        <f t="shared" si="37"/>
        <v>1.0293821429414305</v>
      </c>
      <c r="N307" s="621"/>
      <c r="O307" s="618">
        <v>298</v>
      </c>
      <c r="P307" s="618"/>
      <c r="Q307" s="621"/>
      <c r="R307" s="623">
        <f t="shared" si="38"/>
        <v>15004200</v>
      </c>
      <c r="S307" s="618"/>
      <c r="T307" s="621">
        <f t="shared" si="39"/>
        <v>-298</v>
      </c>
      <c r="U307" s="583"/>
      <c r="V307" s="621"/>
      <c r="W307" s="621">
        <v>14575928</v>
      </c>
      <c r="X307" s="622">
        <v>1</v>
      </c>
    </row>
    <row r="308" spans="1:24" s="622" customFormat="1" ht="17.25" customHeight="1">
      <c r="A308" s="615">
        <v>299</v>
      </c>
      <c r="B308" s="616" t="s">
        <v>388</v>
      </c>
      <c r="C308" s="615">
        <v>0</v>
      </c>
      <c r="D308" s="617">
        <v>0</v>
      </c>
      <c r="E308" s="646">
        <v>0</v>
      </c>
      <c r="F308" s="646">
        <v>0</v>
      </c>
      <c r="G308" s="646">
        <v>0</v>
      </c>
      <c r="H308" s="618">
        <f t="shared" si="32"/>
        <v>0</v>
      </c>
      <c r="I308" s="618">
        <f t="shared" si="33"/>
        <v>0</v>
      </c>
      <c r="J308" s="618">
        <f t="shared" si="34"/>
        <v>0</v>
      </c>
      <c r="K308" s="618">
        <f t="shared" si="35"/>
        <v>0</v>
      </c>
      <c r="L308" s="619">
        <f t="shared" si="36"/>
        <v>0</v>
      </c>
      <c r="M308" s="620">
        <f t="shared" si="37"/>
        <v>0</v>
      </c>
      <c r="N308" s="621"/>
      <c r="O308" s="618">
        <v>299</v>
      </c>
      <c r="P308" s="618"/>
      <c r="Q308" s="621"/>
      <c r="R308" s="623">
        <f t="shared" si="38"/>
        <v>0</v>
      </c>
      <c r="S308" s="618"/>
      <c r="T308" s="621">
        <f t="shared" si="39"/>
        <v>-299</v>
      </c>
      <c r="U308" s="583"/>
      <c r="V308" s="621"/>
      <c r="W308" s="621">
        <v>0</v>
      </c>
      <c r="X308" s="622" t="s">
        <v>761</v>
      </c>
    </row>
    <row r="309" spans="1:24" s="622" customFormat="1" ht="17.25" customHeight="1">
      <c r="A309" s="615">
        <v>300</v>
      </c>
      <c r="B309" s="616" t="s">
        <v>389</v>
      </c>
      <c r="C309" s="615">
        <v>1</v>
      </c>
      <c r="D309" s="617">
        <v>7328234.3399999999</v>
      </c>
      <c r="E309" s="646">
        <v>2136114</v>
      </c>
      <c r="F309" s="646">
        <v>470826</v>
      </c>
      <c r="G309" s="646">
        <v>481326</v>
      </c>
      <c r="H309" s="618">
        <f t="shared" si="32"/>
        <v>10500</v>
      </c>
      <c r="I309" s="618">
        <f t="shared" si="33"/>
        <v>205722</v>
      </c>
      <c r="J309" s="618">
        <f t="shared" si="34"/>
        <v>0</v>
      </c>
      <c r="K309" s="618">
        <f t="shared" si="35"/>
        <v>216222</v>
      </c>
      <c r="L309" s="619">
        <f t="shared" si="36"/>
        <v>7544456.3399999999</v>
      </c>
      <c r="M309" s="620">
        <f t="shared" si="37"/>
        <v>1.0295053337500122</v>
      </c>
      <c r="N309" s="621"/>
      <c r="O309" s="618">
        <v>300</v>
      </c>
      <c r="P309" s="618"/>
      <c r="Q309" s="621"/>
      <c r="R309" s="623">
        <f t="shared" si="38"/>
        <v>7544456.3399999999</v>
      </c>
      <c r="S309" s="618"/>
      <c r="T309" s="621">
        <f t="shared" si="39"/>
        <v>-300</v>
      </c>
      <c r="U309" s="583"/>
      <c r="V309" s="621"/>
      <c r="W309" s="621">
        <v>7328234.3399999999</v>
      </c>
      <c r="X309" s="622">
        <v>1</v>
      </c>
    </row>
    <row r="310" spans="1:24" s="622" customFormat="1" ht="17.25" customHeight="1">
      <c r="A310" s="615">
        <v>301</v>
      </c>
      <c r="B310" s="616" t="s">
        <v>390</v>
      </c>
      <c r="C310" s="615">
        <v>1</v>
      </c>
      <c r="D310" s="617">
        <v>29434379.935890816</v>
      </c>
      <c r="E310" s="646">
        <v>24565950</v>
      </c>
      <c r="F310" s="646">
        <v>8055660</v>
      </c>
      <c r="G310" s="646">
        <v>8174235</v>
      </c>
      <c r="H310" s="618">
        <f t="shared" si="32"/>
        <v>118575</v>
      </c>
      <c r="I310" s="618">
        <f t="shared" si="33"/>
        <v>641362</v>
      </c>
      <c r="J310" s="618">
        <f t="shared" si="34"/>
        <v>0</v>
      </c>
      <c r="K310" s="618">
        <f t="shared" si="35"/>
        <v>759937</v>
      </c>
      <c r="L310" s="619">
        <f t="shared" si="36"/>
        <v>30194316.935890816</v>
      </c>
      <c r="M310" s="620">
        <f t="shared" si="37"/>
        <v>1.0258180060750446</v>
      </c>
      <c r="N310" s="621"/>
      <c r="O310" s="618">
        <v>301</v>
      </c>
      <c r="P310" s="618"/>
      <c r="Q310" s="621"/>
      <c r="R310" s="623">
        <f t="shared" si="38"/>
        <v>30194316.935890816</v>
      </c>
      <c r="S310" s="618"/>
      <c r="T310" s="621">
        <f t="shared" si="39"/>
        <v>-301</v>
      </c>
      <c r="U310" s="583"/>
      <c r="V310" s="621"/>
      <c r="W310" s="621">
        <v>29434379.935890816</v>
      </c>
      <c r="X310" s="622">
        <v>1</v>
      </c>
    </row>
    <row r="311" spans="1:24" s="622" customFormat="1" ht="17.25" customHeight="1">
      <c r="A311" s="615">
        <v>302</v>
      </c>
      <c r="B311" s="616" t="s">
        <v>391</v>
      </c>
      <c r="C311" s="615">
        <v>0</v>
      </c>
      <c r="D311" s="617">
        <v>415290</v>
      </c>
      <c r="E311" s="646">
        <v>413637</v>
      </c>
      <c r="F311" s="646">
        <v>72676</v>
      </c>
      <c r="G311" s="646">
        <v>72676</v>
      </c>
      <c r="H311" s="618">
        <f t="shared" si="32"/>
        <v>0</v>
      </c>
      <c r="I311" s="618">
        <f t="shared" si="33"/>
        <v>10278</v>
      </c>
      <c r="J311" s="618">
        <f t="shared" si="34"/>
        <v>0</v>
      </c>
      <c r="K311" s="618">
        <f t="shared" si="35"/>
        <v>10278</v>
      </c>
      <c r="L311" s="619">
        <f t="shared" si="36"/>
        <v>425568</v>
      </c>
      <c r="M311" s="620">
        <f t="shared" si="37"/>
        <v>1.0247489705988586</v>
      </c>
      <c r="N311" s="621"/>
      <c r="O311" s="618">
        <v>302</v>
      </c>
      <c r="P311" s="618"/>
      <c r="Q311" s="621"/>
      <c r="R311" s="623">
        <f t="shared" si="38"/>
        <v>425568</v>
      </c>
      <c r="S311" s="618"/>
      <c r="T311" s="621">
        <f t="shared" si="39"/>
        <v>-302</v>
      </c>
      <c r="U311" s="583"/>
      <c r="V311" s="621"/>
      <c r="W311" s="621">
        <v>368070.31363013701</v>
      </c>
      <c r="X311" s="622" t="s">
        <v>761</v>
      </c>
    </row>
    <row r="312" spans="1:24" s="622" customFormat="1" ht="17.25" customHeight="1">
      <c r="A312" s="615">
        <v>303</v>
      </c>
      <c r="B312" s="616" t="s">
        <v>392</v>
      </c>
      <c r="C312" s="615">
        <v>0</v>
      </c>
      <c r="D312" s="617">
        <v>165100</v>
      </c>
      <c r="E312" s="646">
        <v>156138</v>
      </c>
      <c r="F312" s="646">
        <v>39979</v>
      </c>
      <c r="G312" s="646">
        <v>39979</v>
      </c>
      <c r="H312" s="618">
        <f t="shared" si="32"/>
        <v>0</v>
      </c>
      <c r="I312" s="618">
        <f t="shared" si="33"/>
        <v>3754</v>
      </c>
      <c r="J312" s="618">
        <f t="shared" si="34"/>
        <v>0</v>
      </c>
      <c r="K312" s="618">
        <f t="shared" si="35"/>
        <v>3754</v>
      </c>
      <c r="L312" s="619">
        <f t="shared" si="36"/>
        <v>168854</v>
      </c>
      <c r="M312" s="620">
        <f t="shared" si="37"/>
        <v>1.0227377347062387</v>
      </c>
      <c r="N312" s="621"/>
      <c r="O312" s="618">
        <v>303</v>
      </c>
      <c r="P312" s="618"/>
      <c r="Q312" s="621"/>
      <c r="R312" s="623">
        <f t="shared" si="38"/>
        <v>168854</v>
      </c>
      <c r="S312" s="618"/>
      <c r="T312" s="621">
        <f t="shared" si="39"/>
        <v>-303</v>
      </c>
      <c r="U312" s="583"/>
      <c r="V312" s="621"/>
      <c r="W312" s="621">
        <v>0</v>
      </c>
      <c r="X312" s="622" t="s">
        <v>761</v>
      </c>
    </row>
    <row r="313" spans="1:24" s="622" customFormat="1" ht="17.25" customHeight="1">
      <c r="A313" s="615">
        <v>304</v>
      </c>
      <c r="B313" s="616" t="s">
        <v>393</v>
      </c>
      <c r="C313" s="615">
        <v>1</v>
      </c>
      <c r="D313" s="617">
        <v>31654595</v>
      </c>
      <c r="E313" s="646">
        <v>29045089</v>
      </c>
      <c r="F313" s="646">
        <v>10102020</v>
      </c>
      <c r="G313" s="646">
        <v>10223445</v>
      </c>
      <c r="H313" s="618">
        <f t="shared" si="32"/>
        <v>121425</v>
      </c>
      <c r="I313" s="618">
        <f t="shared" si="33"/>
        <v>646577</v>
      </c>
      <c r="J313" s="618">
        <f t="shared" si="34"/>
        <v>0</v>
      </c>
      <c r="K313" s="618">
        <f t="shared" si="35"/>
        <v>768002</v>
      </c>
      <c r="L313" s="619">
        <f t="shared" si="36"/>
        <v>32422597</v>
      </c>
      <c r="M313" s="620">
        <f t="shared" si="37"/>
        <v>1.0242619436451486</v>
      </c>
      <c r="N313" s="621"/>
      <c r="O313" s="618">
        <v>304</v>
      </c>
      <c r="P313" s="618"/>
      <c r="Q313" s="621"/>
      <c r="R313" s="623">
        <f t="shared" si="38"/>
        <v>32422597</v>
      </c>
      <c r="S313" s="618"/>
      <c r="T313" s="621">
        <f t="shared" si="39"/>
        <v>-304</v>
      </c>
      <c r="U313" s="583"/>
      <c r="V313" s="621"/>
      <c r="W313" s="621">
        <v>973181.12000000023</v>
      </c>
      <c r="X313" s="622">
        <v>0</v>
      </c>
    </row>
    <row r="314" spans="1:24" s="622" customFormat="1" ht="17.25" customHeight="1">
      <c r="A314" s="615">
        <v>305</v>
      </c>
      <c r="B314" s="616" t="s">
        <v>394</v>
      </c>
      <c r="C314" s="615">
        <v>1</v>
      </c>
      <c r="D314" s="617">
        <v>70296275.291917458</v>
      </c>
      <c r="E314" s="646">
        <v>49396290</v>
      </c>
      <c r="F314" s="646">
        <v>9402623</v>
      </c>
      <c r="G314" s="646">
        <v>9658748</v>
      </c>
      <c r="H314" s="618">
        <f t="shared" si="32"/>
        <v>256125</v>
      </c>
      <c r="I314" s="618">
        <f t="shared" si="33"/>
        <v>1826810</v>
      </c>
      <c r="J314" s="618">
        <f t="shared" si="34"/>
        <v>0</v>
      </c>
      <c r="K314" s="618">
        <f t="shared" si="35"/>
        <v>2082935</v>
      </c>
      <c r="L314" s="619">
        <f t="shared" si="36"/>
        <v>72379210.291917458</v>
      </c>
      <c r="M314" s="620">
        <f t="shared" si="37"/>
        <v>1.0296308017935552</v>
      </c>
      <c r="N314" s="621"/>
      <c r="O314" s="618">
        <v>305</v>
      </c>
      <c r="P314" s="618"/>
      <c r="Q314" s="621"/>
      <c r="R314" s="623">
        <f t="shared" si="38"/>
        <v>72379210.291917458</v>
      </c>
      <c r="S314" s="618"/>
      <c r="T314" s="621">
        <f t="shared" si="39"/>
        <v>-305</v>
      </c>
      <c r="U314" s="583"/>
      <c r="V314" s="621"/>
      <c r="W314" s="621">
        <v>70296275.291917458</v>
      </c>
      <c r="X314" s="622">
        <v>1</v>
      </c>
    </row>
    <row r="315" spans="1:24" s="622" customFormat="1" ht="17.25" customHeight="1">
      <c r="A315" s="615">
        <v>306</v>
      </c>
      <c r="B315" s="616" t="s">
        <v>395</v>
      </c>
      <c r="C315" s="615">
        <v>1</v>
      </c>
      <c r="D315" s="617">
        <v>2812179.16</v>
      </c>
      <c r="E315" s="646">
        <v>1951479</v>
      </c>
      <c r="F315" s="646">
        <v>1203868</v>
      </c>
      <c r="G315" s="646">
        <v>1212268</v>
      </c>
      <c r="H315" s="618">
        <f t="shared" si="32"/>
        <v>8400</v>
      </c>
      <c r="I315" s="618">
        <f t="shared" si="33"/>
        <v>48249</v>
      </c>
      <c r="J315" s="618">
        <f t="shared" si="34"/>
        <v>0</v>
      </c>
      <c r="K315" s="618">
        <f t="shared" si="35"/>
        <v>56649</v>
      </c>
      <c r="L315" s="619">
        <f t="shared" si="36"/>
        <v>2868828.1600000001</v>
      </c>
      <c r="M315" s="620">
        <f t="shared" si="37"/>
        <v>1.0201441646413452</v>
      </c>
      <c r="N315" s="621"/>
      <c r="O315" s="618">
        <v>306</v>
      </c>
      <c r="P315" s="618"/>
      <c r="Q315" s="621"/>
      <c r="R315" s="623">
        <f t="shared" si="38"/>
        <v>2868828.1600000001</v>
      </c>
      <c r="S315" s="618"/>
      <c r="T315" s="621">
        <f t="shared" si="39"/>
        <v>-306</v>
      </c>
      <c r="U315" s="583"/>
      <c r="V315" s="621"/>
      <c r="W315" s="621">
        <v>2812179.16</v>
      </c>
      <c r="X315" s="622">
        <v>1</v>
      </c>
    </row>
    <row r="316" spans="1:24" s="622" customFormat="1" ht="17.25" customHeight="1">
      <c r="A316" s="615">
        <v>307</v>
      </c>
      <c r="B316" s="616" t="s">
        <v>396</v>
      </c>
      <c r="C316" s="615">
        <v>1</v>
      </c>
      <c r="D316" s="617">
        <v>69247194.293397844</v>
      </c>
      <c r="E316" s="646">
        <v>52357220</v>
      </c>
      <c r="F316" s="646">
        <v>10801800</v>
      </c>
      <c r="G316" s="646">
        <v>11071650</v>
      </c>
      <c r="H316" s="618">
        <f t="shared" si="32"/>
        <v>269850</v>
      </c>
      <c r="I316" s="618">
        <f t="shared" si="33"/>
        <v>1753362</v>
      </c>
      <c r="J316" s="618">
        <f t="shared" si="34"/>
        <v>0</v>
      </c>
      <c r="K316" s="618">
        <f t="shared" si="35"/>
        <v>2023212</v>
      </c>
      <c r="L316" s="619">
        <f t="shared" si="36"/>
        <v>71270406.293397844</v>
      </c>
      <c r="M316" s="620">
        <f t="shared" si="37"/>
        <v>1.0292172415163525</v>
      </c>
      <c r="N316" s="621"/>
      <c r="O316" s="618">
        <v>307</v>
      </c>
      <c r="P316" s="618"/>
      <c r="Q316" s="621"/>
      <c r="R316" s="623">
        <f t="shared" si="38"/>
        <v>71270406.293397844</v>
      </c>
      <c r="S316" s="618"/>
      <c r="T316" s="621">
        <f t="shared" si="39"/>
        <v>-307</v>
      </c>
      <c r="U316" s="583"/>
      <c r="V316" s="621"/>
      <c r="W316" s="621">
        <v>69247194.293397844</v>
      </c>
      <c r="X316" s="622">
        <v>1</v>
      </c>
    </row>
    <row r="317" spans="1:24" s="622" customFormat="1" ht="17.25" customHeight="1">
      <c r="A317" s="615">
        <v>308</v>
      </c>
      <c r="B317" s="616" t="s">
        <v>397</v>
      </c>
      <c r="C317" s="615">
        <v>1</v>
      </c>
      <c r="D317" s="617">
        <v>159447552.21501952</v>
      </c>
      <c r="E317" s="646">
        <v>116871563</v>
      </c>
      <c r="F317" s="646">
        <v>26380926</v>
      </c>
      <c r="G317" s="646">
        <v>26814126</v>
      </c>
      <c r="H317" s="618">
        <f t="shared" si="32"/>
        <v>433200</v>
      </c>
      <c r="I317" s="618">
        <f t="shared" si="33"/>
        <v>3991999</v>
      </c>
      <c r="J317" s="618">
        <f t="shared" si="34"/>
        <v>0</v>
      </c>
      <c r="K317" s="618">
        <f t="shared" si="35"/>
        <v>4425199</v>
      </c>
      <c r="L317" s="619">
        <f t="shared" si="36"/>
        <v>163872751.21501952</v>
      </c>
      <c r="M317" s="620">
        <f t="shared" si="37"/>
        <v>1.0277533203773019</v>
      </c>
      <c r="N317" s="621"/>
      <c r="O317" s="618">
        <v>308</v>
      </c>
      <c r="P317" s="618"/>
      <c r="Q317" s="621"/>
      <c r="R317" s="623">
        <f t="shared" si="38"/>
        <v>163872751.21501952</v>
      </c>
      <c r="S317" s="618"/>
      <c r="T317" s="621">
        <f t="shared" si="39"/>
        <v>-308</v>
      </c>
      <c r="U317" s="583"/>
      <c r="V317" s="621"/>
      <c r="W317" s="621">
        <v>159447552.21501952</v>
      </c>
      <c r="X317" s="622">
        <v>1</v>
      </c>
    </row>
    <row r="318" spans="1:24" s="622" customFormat="1" ht="17.25" customHeight="1">
      <c r="A318" s="615">
        <v>309</v>
      </c>
      <c r="B318" s="616" t="s">
        <v>398</v>
      </c>
      <c r="C318" s="615">
        <v>1</v>
      </c>
      <c r="D318" s="617">
        <v>21252179</v>
      </c>
      <c r="E318" s="646">
        <v>21603888</v>
      </c>
      <c r="F318" s="646">
        <v>14743900</v>
      </c>
      <c r="G318" s="646">
        <v>14833300</v>
      </c>
      <c r="H318" s="618">
        <f t="shared" si="32"/>
        <v>89400</v>
      </c>
      <c r="I318" s="618">
        <f t="shared" si="33"/>
        <v>195248</v>
      </c>
      <c r="J318" s="618">
        <f t="shared" si="34"/>
        <v>351709</v>
      </c>
      <c r="K318" s="618">
        <f t="shared" si="35"/>
        <v>351709</v>
      </c>
      <c r="L318" s="619">
        <f t="shared" si="36"/>
        <v>21603888</v>
      </c>
      <c r="M318" s="620">
        <f t="shared" si="37"/>
        <v>1.0165493147784987</v>
      </c>
      <c r="N318" s="621"/>
      <c r="O318" s="618">
        <v>309</v>
      </c>
      <c r="P318" s="618"/>
      <c r="Q318" s="621"/>
      <c r="R318" s="623">
        <f t="shared" si="38"/>
        <v>21603888</v>
      </c>
      <c r="S318" s="618"/>
      <c r="T318" s="621">
        <f t="shared" si="39"/>
        <v>-309</v>
      </c>
      <c r="U318" s="583"/>
      <c r="V318" s="621"/>
      <c r="W318" s="621">
        <v>1388317.08</v>
      </c>
      <c r="X318" s="622">
        <v>0</v>
      </c>
    </row>
    <row r="319" spans="1:24" s="622" customFormat="1" ht="17.25" customHeight="1">
      <c r="A319" s="615">
        <v>310</v>
      </c>
      <c r="B319" s="616" t="s">
        <v>399</v>
      </c>
      <c r="C319" s="615">
        <v>1</v>
      </c>
      <c r="D319" s="617">
        <v>48078122.219999999</v>
      </c>
      <c r="E319" s="646">
        <v>42942721</v>
      </c>
      <c r="F319" s="646">
        <v>16793832</v>
      </c>
      <c r="G319" s="646">
        <v>16963182</v>
      </c>
      <c r="H319" s="618">
        <f t="shared" si="32"/>
        <v>169350</v>
      </c>
      <c r="I319" s="618">
        <f t="shared" si="33"/>
        <v>938529</v>
      </c>
      <c r="J319" s="618">
        <f t="shared" si="34"/>
        <v>0</v>
      </c>
      <c r="K319" s="618">
        <f t="shared" si="35"/>
        <v>1107879</v>
      </c>
      <c r="L319" s="619">
        <f t="shared" si="36"/>
        <v>49186001.219999999</v>
      </c>
      <c r="M319" s="620">
        <f t="shared" si="37"/>
        <v>1.023043308449745</v>
      </c>
      <c r="N319" s="621"/>
      <c r="O319" s="618">
        <v>310</v>
      </c>
      <c r="P319" s="618"/>
      <c r="Q319" s="621"/>
      <c r="R319" s="623">
        <f t="shared" si="38"/>
        <v>49186001.219999999</v>
      </c>
      <c r="S319" s="618"/>
      <c r="T319" s="621">
        <f t="shared" si="39"/>
        <v>-310</v>
      </c>
      <c r="U319" s="583"/>
      <c r="V319" s="621"/>
      <c r="W319" s="621">
        <v>4246095.0998042943</v>
      </c>
      <c r="X319" s="622">
        <v>0</v>
      </c>
    </row>
    <row r="320" spans="1:24" s="622" customFormat="1" ht="17.25" customHeight="1">
      <c r="A320" s="615">
        <v>311</v>
      </c>
      <c r="B320" s="616" t="s">
        <v>400</v>
      </c>
      <c r="C320" s="615">
        <v>0</v>
      </c>
      <c r="D320" s="617">
        <v>20732</v>
      </c>
      <c r="E320" s="646">
        <v>18047</v>
      </c>
      <c r="F320" s="646">
        <v>11789</v>
      </c>
      <c r="G320" s="646">
        <v>12224</v>
      </c>
      <c r="H320" s="618">
        <f t="shared" si="32"/>
        <v>435</v>
      </c>
      <c r="I320" s="618">
        <f t="shared" si="33"/>
        <v>268</v>
      </c>
      <c r="J320" s="618">
        <f t="shared" si="34"/>
        <v>0</v>
      </c>
      <c r="K320" s="618">
        <f t="shared" si="35"/>
        <v>703</v>
      </c>
      <c r="L320" s="619">
        <f t="shared" si="36"/>
        <v>21435</v>
      </c>
      <c r="M320" s="620">
        <f t="shared" si="37"/>
        <v>1.033908933050357</v>
      </c>
      <c r="N320" s="621"/>
      <c r="O320" s="618">
        <v>311</v>
      </c>
      <c r="P320" s="618"/>
      <c r="Q320" s="621"/>
      <c r="R320" s="623">
        <f t="shared" si="38"/>
        <v>21435</v>
      </c>
      <c r="S320" s="618"/>
      <c r="T320" s="621">
        <f t="shared" si="39"/>
        <v>-311</v>
      </c>
      <c r="U320" s="583"/>
      <c r="V320" s="621"/>
      <c r="W320" s="621">
        <v>0</v>
      </c>
      <c r="X320" s="622" t="s">
        <v>761</v>
      </c>
    </row>
    <row r="321" spans="1:24" s="622" customFormat="1" ht="17.25" customHeight="1">
      <c r="A321" s="615">
        <v>312</v>
      </c>
      <c r="B321" s="616" t="s">
        <v>401</v>
      </c>
      <c r="C321" s="615">
        <v>0</v>
      </c>
      <c r="D321" s="617">
        <v>1594693.4504341064</v>
      </c>
      <c r="E321" s="646">
        <v>963890</v>
      </c>
      <c r="F321" s="646">
        <v>392384</v>
      </c>
      <c r="G321" s="646">
        <v>396734</v>
      </c>
      <c r="H321" s="618">
        <f t="shared" si="32"/>
        <v>4350</v>
      </c>
      <c r="I321" s="618">
        <f t="shared" si="33"/>
        <v>36069</v>
      </c>
      <c r="J321" s="618">
        <f t="shared" si="34"/>
        <v>0</v>
      </c>
      <c r="K321" s="618">
        <f t="shared" si="35"/>
        <v>40419</v>
      </c>
      <c r="L321" s="619">
        <f t="shared" si="36"/>
        <v>1635112.4504341064</v>
      </c>
      <c r="M321" s="620">
        <f t="shared" si="37"/>
        <v>1.0253459371699289</v>
      </c>
      <c r="N321" s="621"/>
      <c r="O321" s="618">
        <v>312</v>
      </c>
      <c r="P321" s="618"/>
      <c r="Q321" s="621"/>
      <c r="R321" s="623">
        <f t="shared" si="38"/>
        <v>1635112.4504341064</v>
      </c>
      <c r="S321" s="618"/>
      <c r="T321" s="621">
        <f t="shared" si="39"/>
        <v>-312</v>
      </c>
      <c r="U321" s="583"/>
      <c r="V321" s="621"/>
      <c r="W321" s="621">
        <v>1594693.4504341064</v>
      </c>
      <c r="X321" s="622">
        <v>1</v>
      </c>
    </row>
    <row r="322" spans="1:24" s="622" customFormat="1" ht="17.25" customHeight="1">
      <c r="A322" s="615">
        <v>313</v>
      </c>
      <c r="B322" s="616" t="s">
        <v>403</v>
      </c>
      <c r="C322" s="615">
        <v>0</v>
      </c>
      <c r="D322" s="617">
        <v>141841</v>
      </c>
      <c r="E322" s="646">
        <v>96788</v>
      </c>
      <c r="F322" s="646">
        <v>37233</v>
      </c>
      <c r="G322" s="646">
        <v>37233</v>
      </c>
      <c r="H322" s="618">
        <f t="shared" si="32"/>
        <v>0</v>
      </c>
      <c r="I322" s="618">
        <f t="shared" si="33"/>
        <v>3138</v>
      </c>
      <c r="J322" s="618">
        <f t="shared" si="34"/>
        <v>0</v>
      </c>
      <c r="K322" s="618">
        <f t="shared" si="35"/>
        <v>3138</v>
      </c>
      <c r="L322" s="619">
        <f t="shared" si="36"/>
        <v>144979</v>
      </c>
      <c r="M322" s="620">
        <f t="shared" si="37"/>
        <v>1.0221233634844651</v>
      </c>
      <c r="N322" s="621"/>
      <c r="O322" s="618">
        <v>313</v>
      </c>
      <c r="P322" s="618"/>
      <c r="Q322" s="621"/>
      <c r="R322" s="623">
        <f t="shared" si="38"/>
        <v>144979</v>
      </c>
      <c r="S322" s="618"/>
      <c r="T322" s="621">
        <f t="shared" si="39"/>
        <v>-313</v>
      </c>
      <c r="U322" s="583"/>
      <c r="V322" s="621"/>
      <c r="W322" s="621">
        <v>0</v>
      </c>
      <c r="X322" s="622" t="s">
        <v>761</v>
      </c>
    </row>
    <row r="323" spans="1:24" s="622" customFormat="1" ht="17.25" customHeight="1">
      <c r="A323" s="615">
        <v>314</v>
      </c>
      <c r="B323" s="616" t="s">
        <v>404</v>
      </c>
      <c r="C323" s="615">
        <v>1</v>
      </c>
      <c r="D323" s="617">
        <v>71442870.564444214</v>
      </c>
      <c r="E323" s="646">
        <v>47293471</v>
      </c>
      <c r="F323" s="646">
        <v>8513866</v>
      </c>
      <c r="G323" s="646">
        <v>8725066</v>
      </c>
      <c r="H323" s="618">
        <f t="shared" si="32"/>
        <v>211200</v>
      </c>
      <c r="I323" s="618">
        <f t="shared" si="33"/>
        <v>1887870</v>
      </c>
      <c r="J323" s="618">
        <f t="shared" si="34"/>
        <v>0</v>
      </c>
      <c r="K323" s="618">
        <f t="shared" si="35"/>
        <v>2099070</v>
      </c>
      <c r="L323" s="619">
        <f t="shared" si="36"/>
        <v>73541940.564444214</v>
      </c>
      <c r="M323" s="620">
        <f t="shared" si="37"/>
        <v>1.0293810982595746</v>
      </c>
      <c r="N323" s="621"/>
      <c r="O323" s="618">
        <v>314</v>
      </c>
      <c r="P323" s="618"/>
      <c r="Q323" s="621"/>
      <c r="R323" s="623">
        <f t="shared" si="38"/>
        <v>73541940.564444214</v>
      </c>
      <c r="S323" s="618"/>
      <c r="T323" s="621">
        <f t="shared" si="39"/>
        <v>-314</v>
      </c>
      <c r="U323" s="583"/>
      <c r="V323" s="621"/>
      <c r="W323" s="621">
        <v>71442870.564444214</v>
      </c>
      <c r="X323" s="622">
        <v>1</v>
      </c>
    </row>
    <row r="324" spans="1:24" s="622" customFormat="1" ht="17.25" customHeight="1">
      <c r="A324" s="615">
        <v>315</v>
      </c>
      <c r="B324" s="616" t="s">
        <v>405</v>
      </c>
      <c r="C324" s="615">
        <v>1</v>
      </c>
      <c r="D324" s="617">
        <v>62213802.93</v>
      </c>
      <c r="E324" s="646">
        <v>38458684</v>
      </c>
      <c r="F324" s="646">
        <v>7949860</v>
      </c>
      <c r="G324" s="646">
        <v>8150560</v>
      </c>
      <c r="H324" s="618">
        <f t="shared" si="32"/>
        <v>200700</v>
      </c>
      <c r="I324" s="618">
        <f t="shared" si="33"/>
        <v>1627918</v>
      </c>
      <c r="J324" s="618">
        <f t="shared" si="34"/>
        <v>0</v>
      </c>
      <c r="K324" s="618">
        <f t="shared" si="35"/>
        <v>1828618</v>
      </c>
      <c r="L324" s="619">
        <f t="shared" si="36"/>
        <v>64042420.93</v>
      </c>
      <c r="M324" s="620">
        <f t="shared" si="37"/>
        <v>1.0293924806695625</v>
      </c>
      <c r="N324" s="621"/>
      <c r="O324" s="618">
        <v>315</v>
      </c>
      <c r="P324" s="618"/>
      <c r="Q324" s="621"/>
      <c r="R324" s="623">
        <f t="shared" si="38"/>
        <v>64042420.93</v>
      </c>
      <c r="S324" s="618"/>
      <c r="T324" s="621">
        <f t="shared" si="39"/>
        <v>-315</v>
      </c>
      <c r="U324" s="583"/>
      <c r="V324" s="621"/>
      <c r="W324" s="621">
        <v>62213802.93</v>
      </c>
      <c r="X324" s="622">
        <v>1</v>
      </c>
    </row>
    <row r="325" spans="1:24" s="622" customFormat="1" ht="17.25" customHeight="1">
      <c r="A325" s="615">
        <v>316</v>
      </c>
      <c r="B325" s="616" t="s">
        <v>406</v>
      </c>
      <c r="C325" s="615">
        <v>1</v>
      </c>
      <c r="D325" s="617">
        <v>36860462.947012722</v>
      </c>
      <c r="E325" s="646">
        <v>39242118</v>
      </c>
      <c r="F325" s="646">
        <v>21361821</v>
      </c>
      <c r="G325" s="646">
        <v>24263828</v>
      </c>
      <c r="H325" s="618">
        <f t="shared" si="32"/>
        <v>2902007</v>
      </c>
      <c r="I325" s="618">
        <f t="shared" si="33"/>
        <v>464959</v>
      </c>
      <c r="J325" s="618">
        <f t="shared" si="34"/>
        <v>2381655.0529872775</v>
      </c>
      <c r="K325" s="618">
        <f t="shared" si="35"/>
        <v>3366966</v>
      </c>
      <c r="L325" s="619">
        <f t="shared" si="36"/>
        <v>40227428.947012722</v>
      </c>
      <c r="M325" s="620">
        <f t="shared" si="37"/>
        <v>1.0913435624734298</v>
      </c>
      <c r="N325" s="621"/>
      <c r="O325" s="618">
        <v>316</v>
      </c>
      <c r="P325" s="618"/>
      <c r="Q325" s="621"/>
      <c r="R325" s="623">
        <f t="shared" si="38"/>
        <v>40227428.947012722</v>
      </c>
      <c r="S325" s="618"/>
      <c r="T325" s="621">
        <f t="shared" si="39"/>
        <v>-316</v>
      </c>
      <c r="U325" s="583"/>
      <c r="V325" s="621"/>
      <c r="W325" s="621">
        <v>36860462.947012722</v>
      </c>
      <c r="X325" s="622">
        <v>1</v>
      </c>
    </row>
    <row r="326" spans="1:24" s="622" customFormat="1" ht="17.25" customHeight="1">
      <c r="A326" s="615">
        <v>317</v>
      </c>
      <c r="B326" s="616" t="s">
        <v>407</v>
      </c>
      <c r="C326" s="615">
        <v>1</v>
      </c>
      <c r="D326" s="617">
        <v>116200693</v>
      </c>
      <c r="E326" s="646">
        <v>56529634</v>
      </c>
      <c r="F326" s="646">
        <v>10942336</v>
      </c>
      <c r="G326" s="646">
        <v>11235961</v>
      </c>
      <c r="H326" s="618">
        <f t="shared" si="32"/>
        <v>293625</v>
      </c>
      <c r="I326" s="618">
        <f t="shared" si="33"/>
        <v>3157751</v>
      </c>
      <c r="J326" s="618">
        <f t="shared" si="34"/>
        <v>0</v>
      </c>
      <c r="K326" s="618">
        <f t="shared" si="35"/>
        <v>3451376</v>
      </c>
      <c r="L326" s="619">
        <f t="shared" si="36"/>
        <v>119652069</v>
      </c>
      <c r="M326" s="620">
        <f t="shared" si="37"/>
        <v>1.029701853843505</v>
      </c>
      <c r="N326" s="621"/>
      <c r="O326" s="618">
        <v>317</v>
      </c>
      <c r="P326" s="618"/>
      <c r="Q326" s="621"/>
      <c r="R326" s="623">
        <f t="shared" si="38"/>
        <v>119652069</v>
      </c>
      <c r="S326" s="618"/>
      <c r="T326" s="621">
        <f t="shared" si="39"/>
        <v>-317</v>
      </c>
      <c r="U326" s="583"/>
      <c r="V326" s="621"/>
      <c r="W326" s="621">
        <v>30040.64847433125</v>
      </c>
      <c r="X326" s="622">
        <v>0</v>
      </c>
    </row>
    <row r="327" spans="1:24" s="622" customFormat="1" ht="17.25" customHeight="1">
      <c r="A327" s="615">
        <v>318</v>
      </c>
      <c r="B327" s="616" t="s">
        <v>408</v>
      </c>
      <c r="C327" s="615">
        <v>1</v>
      </c>
      <c r="D327" s="617">
        <v>3956834</v>
      </c>
      <c r="E327" s="646">
        <v>1527323</v>
      </c>
      <c r="F327" s="646">
        <v>327563</v>
      </c>
      <c r="G327" s="646">
        <v>334538</v>
      </c>
      <c r="H327" s="618">
        <f t="shared" si="32"/>
        <v>6975</v>
      </c>
      <c r="I327" s="618">
        <f t="shared" si="33"/>
        <v>108878</v>
      </c>
      <c r="J327" s="618">
        <f t="shared" si="34"/>
        <v>0</v>
      </c>
      <c r="K327" s="618">
        <f t="shared" si="35"/>
        <v>115853</v>
      </c>
      <c r="L327" s="619">
        <f t="shared" si="36"/>
        <v>4072687</v>
      </c>
      <c r="M327" s="620">
        <f t="shared" si="37"/>
        <v>1.0292792166666582</v>
      </c>
      <c r="N327" s="621"/>
      <c r="O327" s="618">
        <v>318</v>
      </c>
      <c r="P327" s="618"/>
      <c r="Q327" s="621"/>
      <c r="R327" s="623">
        <f t="shared" si="38"/>
        <v>4072687</v>
      </c>
      <c r="S327" s="618"/>
      <c r="T327" s="621">
        <f t="shared" si="39"/>
        <v>-318</v>
      </c>
      <c r="U327" s="583"/>
      <c r="V327" s="621"/>
      <c r="W327" s="621">
        <v>134102.49</v>
      </c>
      <c r="X327" s="622">
        <v>0</v>
      </c>
    </row>
    <row r="328" spans="1:24" s="622" customFormat="1" ht="17.25" customHeight="1">
      <c r="A328" s="615">
        <v>319</v>
      </c>
      <c r="B328" s="616" t="s">
        <v>409</v>
      </c>
      <c r="C328" s="615">
        <v>0</v>
      </c>
      <c r="D328" s="617">
        <v>0</v>
      </c>
      <c r="E328" s="646">
        <v>0</v>
      </c>
      <c r="F328" s="646">
        <v>0</v>
      </c>
      <c r="G328" s="646">
        <v>0</v>
      </c>
      <c r="H328" s="618">
        <f t="shared" si="32"/>
        <v>0</v>
      </c>
      <c r="I328" s="618">
        <f t="shared" si="33"/>
        <v>0</v>
      </c>
      <c r="J328" s="618">
        <f t="shared" si="34"/>
        <v>0</v>
      </c>
      <c r="K328" s="618">
        <f t="shared" si="35"/>
        <v>0</v>
      </c>
      <c r="L328" s="619">
        <f t="shared" si="36"/>
        <v>0</v>
      </c>
      <c r="M328" s="620">
        <f t="shared" si="37"/>
        <v>0</v>
      </c>
      <c r="N328" s="621"/>
      <c r="O328" s="618">
        <v>319</v>
      </c>
      <c r="P328" s="618"/>
      <c r="Q328" s="621"/>
      <c r="R328" s="623">
        <f t="shared" si="38"/>
        <v>0</v>
      </c>
      <c r="S328" s="618"/>
      <c r="T328" s="621">
        <f t="shared" si="39"/>
        <v>-319</v>
      </c>
      <c r="U328" s="583"/>
      <c r="V328" s="621"/>
      <c r="W328" s="621">
        <v>0</v>
      </c>
      <c r="X328" s="622" t="s">
        <v>761</v>
      </c>
    </row>
    <row r="329" spans="1:24" s="622" customFormat="1" ht="17.25" customHeight="1">
      <c r="A329" s="615">
        <v>320</v>
      </c>
      <c r="B329" s="616" t="s">
        <v>410</v>
      </c>
      <c r="C329" s="615">
        <v>0</v>
      </c>
      <c r="D329" s="617">
        <v>0</v>
      </c>
      <c r="E329" s="646">
        <v>0</v>
      </c>
      <c r="F329" s="646">
        <v>0</v>
      </c>
      <c r="G329" s="646">
        <v>0</v>
      </c>
      <c r="H329" s="618">
        <f t="shared" si="32"/>
        <v>0</v>
      </c>
      <c r="I329" s="618">
        <f t="shared" si="33"/>
        <v>0</v>
      </c>
      <c r="J329" s="618">
        <f t="shared" si="34"/>
        <v>0</v>
      </c>
      <c r="K329" s="618">
        <f t="shared" si="35"/>
        <v>0</v>
      </c>
      <c r="L329" s="619">
        <f t="shared" si="36"/>
        <v>0</v>
      </c>
      <c r="M329" s="620">
        <f t="shared" si="37"/>
        <v>0</v>
      </c>
      <c r="N329" s="621"/>
      <c r="O329" s="618">
        <v>320</v>
      </c>
      <c r="P329" s="618"/>
      <c r="Q329" s="621"/>
      <c r="R329" s="623">
        <f t="shared" si="38"/>
        <v>0</v>
      </c>
      <c r="S329" s="618"/>
      <c r="T329" s="621">
        <f t="shared" si="39"/>
        <v>-320</v>
      </c>
      <c r="U329" s="583"/>
      <c r="V329" s="621"/>
      <c r="W329" s="621">
        <v>0</v>
      </c>
      <c r="X329" s="622" t="s">
        <v>761</v>
      </c>
    </row>
    <row r="330" spans="1:24" s="622" customFormat="1" ht="17.25" customHeight="1">
      <c r="A330" s="615">
        <v>321</v>
      </c>
      <c r="B330" s="616" t="s">
        <v>411</v>
      </c>
      <c r="C330" s="615">
        <v>1</v>
      </c>
      <c r="D330" s="617">
        <v>80128378.459999993</v>
      </c>
      <c r="E330" s="646">
        <v>55355952</v>
      </c>
      <c r="F330" s="646">
        <v>12875256</v>
      </c>
      <c r="G330" s="646">
        <v>13146006</v>
      </c>
      <c r="H330" s="618">
        <f t="shared" si="32"/>
        <v>270750</v>
      </c>
      <c r="I330" s="618">
        <f t="shared" si="33"/>
        <v>2017594</v>
      </c>
      <c r="J330" s="618">
        <f t="shared" si="34"/>
        <v>0</v>
      </c>
      <c r="K330" s="618">
        <f t="shared" si="35"/>
        <v>2288344</v>
      </c>
      <c r="L330" s="619">
        <f t="shared" si="36"/>
        <v>82416722.459999993</v>
      </c>
      <c r="M330" s="620">
        <f t="shared" si="37"/>
        <v>1.028558471342863</v>
      </c>
      <c r="N330" s="621"/>
      <c r="O330" s="618">
        <v>321</v>
      </c>
      <c r="P330" s="618"/>
      <c r="Q330" s="621"/>
      <c r="R330" s="623">
        <f t="shared" si="38"/>
        <v>82416722.459999993</v>
      </c>
      <c r="S330" s="618"/>
      <c r="T330" s="621">
        <f t="shared" si="39"/>
        <v>-321</v>
      </c>
      <c r="U330" s="583"/>
      <c r="V330" s="621"/>
      <c r="W330" s="621">
        <v>402587.75335054635</v>
      </c>
      <c r="X330" s="622">
        <v>0</v>
      </c>
    </row>
    <row r="331" spans="1:24" s="622" customFormat="1" ht="17.25" customHeight="1">
      <c r="A331" s="615">
        <v>322</v>
      </c>
      <c r="B331" s="616" t="s">
        <v>412</v>
      </c>
      <c r="C331" s="615">
        <v>1</v>
      </c>
      <c r="D331" s="617">
        <v>17678024.247317839</v>
      </c>
      <c r="E331" s="646">
        <v>13387709</v>
      </c>
      <c r="F331" s="646">
        <v>3370195</v>
      </c>
      <c r="G331" s="646">
        <v>3432670</v>
      </c>
      <c r="H331" s="618">
        <f t="shared" ref="H331:H394" si="40">G331-F331</f>
        <v>62475</v>
      </c>
      <c r="I331" s="618">
        <f t="shared" ref="I331:I394" si="41">ROUND((D331-F331)*0.03,0)</f>
        <v>429235</v>
      </c>
      <c r="J331" s="618">
        <f t="shared" ref="J331:J394" si="42">MAX(0,E331-D331)</f>
        <v>0</v>
      </c>
      <c r="K331" s="618">
        <f t="shared" ref="K331:K394" si="43">MAX(H331+I331,J331)</f>
        <v>491710</v>
      </c>
      <c r="L331" s="619">
        <f t="shared" ref="L331:L394" si="44">D331+K331</f>
        <v>18169734.247317839</v>
      </c>
      <c r="M331" s="620">
        <f t="shared" ref="M331:M394" si="45">IF(D331&gt;0,L331/D331,0)</f>
        <v>1.0278147599030816</v>
      </c>
      <c r="N331" s="621"/>
      <c r="O331" s="618">
        <v>322</v>
      </c>
      <c r="P331" s="618"/>
      <c r="Q331" s="621"/>
      <c r="R331" s="623">
        <f t="shared" ref="R331:R394" si="46">IF(Q331=1,P331,L331)</f>
        <v>18169734.247317839</v>
      </c>
      <c r="S331" s="618"/>
      <c r="T331" s="621">
        <f t="shared" ref="T331:T394" si="47">U331-A331</f>
        <v>-322</v>
      </c>
      <c r="U331" s="583"/>
      <c r="V331" s="621"/>
      <c r="W331" s="621">
        <v>17678024.247317839</v>
      </c>
      <c r="X331" s="622">
        <v>1</v>
      </c>
    </row>
    <row r="332" spans="1:24" s="622" customFormat="1" ht="17.25" customHeight="1">
      <c r="A332" s="615">
        <v>323</v>
      </c>
      <c r="B332" s="616" t="s">
        <v>413</v>
      </c>
      <c r="C332" s="615">
        <v>1</v>
      </c>
      <c r="D332" s="617">
        <v>22699339.606673654</v>
      </c>
      <c r="E332" s="646">
        <v>17419632</v>
      </c>
      <c r="F332" s="646">
        <v>7102423</v>
      </c>
      <c r="G332" s="646">
        <v>7188748</v>
      </c>
      <c r="H332" s="618">
        <f t="shared" si="40"/>
        <v>86325</v>
      </c>
      <c r="I332" s="618">
        <f t="shared" si="41"/>
        <v>467907</v>
      </c>
      <c r="J332" s="618">
        <f t="shared" si="42"/>
        <v>0</v>
      </c>
      <c r="K332" s="618">
        <f t="shared" si="43"/>
        <v>554232</v>
      </c>
      <c r="L332" s="619">
        <f t="shared" si="44"/>
        <v>23253571.606673654</v>
      </c>
      <c r="M332" s="620">
        <f t="shared" si="45"/>
        <v>1.0244162169298112</v>
      </c>
      <c r="N332" s="621"/>
      <c r="O332" s="618">
        <v>323</v>
      </c>
      <c r="P332" s="618"/>
      <c r="Q332" s="621"/>
      <c r="R332" s="623">
        <f t="shared" si="46"/>
        <v>23253571.606673654</v>
      </c>
      <c r="S332" s="618"/>
      <c r="T332" s="621">
        <f t="shared" si="47"/>
        <v>-323</v>
      </c>
      <c r="U332" s="583"/>
      <c r="V332" s="621"/>
      <c r="W332" s="621">
        <v>22699339.606673654</v>
      </c>
      <c r="X332" s="622">
        <v>1</v>
      </c>
    </row>
    <row r="333" spans="1:24" s="622" customFormat="1" ht="17.25" customHeight="1">
      <c r="A333" s="615">
        <v>324</v>
      </c>
      <c r="B333" s="616" t="s">
        <v>414</v>
      </c>
      <c r="C333" s="615">
        <v>0</v>
      </c>
      <c r="D333" s="617">
        <v>620166</v>
      </c>
      <c r="E333" s="646">
        <v>554236</v>
      </c>
      <c r="F333" s="646">
        <v>328719</v>
      </c>
      <c r="G333" s="646">
        <v>328719</v>
      </c>
      <c r="H333" s="618">
        <f t="shared" si="40"/>
        <v>0</v>
      </c>
      <c r="I333" s="618">
        <f t="shared" si="41"/>
        <v>8743</v>
      </c>
      <c r="J333" s="618">
        <f t="shared" si="42"/>
        <v>0</v>
      </c>
      <c r="K333" s="618">
        <f t="shared" si="43"/>
        <v>8743</v>
      </c>
      <c r="L333" s="619">
        <f t="shared" si="44"/>
        <v>628909</v>
      </c>
      <c r="M333" s="620">
        <f t="shared" si="45"/>
        <v>1.0140978383207078</v>
      </c>
      <c r="N333" s="621"/>
      <c r="O333" s="618">
        <v>324</v>
      </c>
      <c r="P333" s="618"/>
      <c r="Q333" s="621"/>
      <c r="R333" s="623">
        <f t="shared" si="46"/>
        <v>628909</v>
      </c>
      <c r="S333" s="618"/>
      <c r="T333" s="621">
        <f t="shared" si="47"/>
        <v>-324</v>
      </c>
      <c r="U333" s="583"/>
      <c r="V333" s="621"/>
      <c r="W333" s="621">
        <v>89114.76</v>
      </c>
      <c r="X333" s="622" t="s">
        <v>761</v>
      </c>
    </row>
    <row r="334" spans="1:24" s="622" customFormat="1" ht="17.25" customHeight="1">
      <c r="A334" s="615">
        <v>325</v>
      </c>
      <c r="B334" s="616" t="s">
        <v>415</v>
      </c>
      <c r="C334" s="615">
        <v>1</v>
      </c>
      <c r="D334" s="617">
        <v>86981989.046057582</v>
      </c>
      <c r="E334" s="646">
        <v>83297544</v>
      </c>
      <c r="F334" s="646">
        <v>45142610</v>
      </c>
      <c r="G334" s="646">
        <v>46291244</v>
      </c>
      <c r="H334" s="618">
        <f t="shared" si="40"/>
        <v>1148634</v>
      </c>
      <c r="I334" s="618">
        <f t="shared" si="41"/>
        <v>1255181</v>
      </c>
      <c r="J334" s="618">
        <f t="shared" si="42"/>
        <v>0</v>
      </c>
      <c r="K334" s="618">
        <f t="shared" si="43"/>
        <v>2403815</v>
      </c>
      <c r="L334" s="619">
        <f t="shared" si="44"/>
        <v>89385804.046057582</v>
      </c>
      <c r="M334" s="620">
        <f t="shared" si="45"/>
        <v>1.0276357786981298</v>
      </c>
      <c r="N334" s="621"/>
      <c r="O334" s="618">
        <v>325</v>
      </c>
      <c r="P334" s="618"/>
      <c r="Q334" s="621"/>
      <c r="R334" s="623">
        <f t="shared" si="46"/>
        <v>89385804.046057582</v>
      </c>
      <c r="S334" s="618"/>
      <c r="T334" s="621">
        <f t="shared" si="47"/>
        <v>-325</v>
      </c>
      <c r="U334" s="583"/>
      <c r="V334" s="621"/>
      <c r="W334" s="621">
        <v>86981989.046057582</v>
      </c>
      <c r="X334" s="622">
        <v>1</v>
      </c>
    </row>
    <row r="335" spans="1:24" s="622" customFormat="1" ht="17.25" customHeight="1">
      <c r="A335" s="615">
        <v>326</v>
      </c>
      <c r="B335" s="616" t="s">
        <v>416</v>
      </c>
      <c r="C335" s="615">
        <v>1</v>
      </c>
      <c r="D335" s="617">
        <v>80604073.357731104</v>
      </c>
      <c r="E335" s="646">
        <v>66806520</v>
      </c>
      <c r="F335" s="646">
        <v>18982269</v>
      </c>
      <c r="G335" s="646">
        <v>19315344</v>
      </c>
      <c r="H335" s="618">
        <f t="shared" si="40"/>
        <v>333075</v>
      </c>
      <c r="I335" s="618">
        <f t="shared" si="41"/>
        <v>1848654</v>
      </c>
      <c r="J335" s="618">
        <f t="shared" si="42"/>
        <v>0</v>
      </c>
      <c r="K335" s="618">
        <f t="shared" si="43"/>
        <v>2181729</v>
      </c>
      <c r="L335" s="619">
        <f t="shared" si="44"/>
        <v>82785802.357731104</v>
      </c>
      <c r="M335" s="620">
        <f t="shared" si="45"/>
        <v>1.0270672300929162</v>
      </c>
      <c r="N335" s="621"/>
      <c r="O335" s="618">
        <v>326</v>
      </c>
      <c r="P335" s="618"/>
      <c r="Q335" s="621"/>
      <c r="R335" s="623">
        <f t="shared" si="46"/>
        <v>82785802.357731104</v>
      </c>
      <c r="S335" s="618"/>
      <c r="T335" s="621">
        <f t="shared" si="47"/>
        <v>-326</v>
      </c>
      <c r="U335" s="583"/>
      <c r="V335" s="621"/>
      <c r="W335" s="621">
        <v>80604073.357731104</v>
      </c>
      <c r="X335" s="622">
        <v>1</v>
      </c>
    </row>
    <row r="336" spans="1:24" s="622" customFormat="1" ht="17.25" customHeight="1">
      <c r="A336" s="615">
        <v>327</v>
      </c>
      <c r="B336" s="616" t="s">
        <v>417</v>
      </c>
      <c r="C336" s="615">
        <v>1</v>
      </c>
      <c r="D336" s="617">
        <v>3601813.9398919996</v>
      </c>
      <c r="E336" s="646">
        <v>1549812</v>
      </c>
      <c r="F336" s="646">
        <v>514848</v>
      </c>
      <c r="G336" s="646">
        <v>520848</v>
      </c>
      <c r="H336" s="618">
        <f t="shared" si="40"/>
        <v>6000</v>
      </c>
      <c r="I336" s="618">
        <f t="shared" si="41"/>
        <v>92609</v>
      </c>
      <c r="J336" s="618">
        <f t="shared" si="42"/>
        <v>0</v>
      </c>
      <c r="K336" s="618">
        <f t="shared" si="43"/>
        <v>98609</v>
      </c>
      <c r="L336" s="619">
        <f t="shared" si="44"/>
        <v>3700422.9398919996</v>
      </c>
      <c r="M336" s="620">
        <f t="shared" si="45"/>
        <v>1.0273775940805419</v>
      </c>
      <c r="N336" s="621"/>
      <c r="O336" s="618">
        <v>327</v>
      </c>
      <c r="P336" s="618"/>
      <c r="Q336" s="621"/>
      <c r="R336" s="623">
        <f t="shared" si="46"/>
        <v>3700422.9398919996</v>
      </c>
      <c r="S336" s="618"/>
      <c r="T336" s="621">
        <f t="shared" si="47"/>
        <v>-327</v>
      </c>
      <c r="U336" s="583"/>
      <c r="V336" s="621"/>
      <c r="W336" s="621">
        <v>76597.683736446139</v>
      </c>
      <c r="X336" s="622">
        <v>0</v>
      </c>
    </row>
    <row r="337" spans="1:24" s="622" customFormat="1" ht="17.25" customHeight="1">
      <c r="A337" s="615">
        <v>328</v>
      </c>
      <c r="B337" s="616" t="s">
        <v>418</v>
      </c>
      <c r="C337" s="615">
        <v>0</v>
      </c>
      <c r="D337" s="617">
        <v>0</v>
      </c>
      <c r="E337" s="646">
        <v>0</v>
      </c>
      <c r="F337" s="646">
        <v>0</v>
      </c>
      <c r="G337" s="646">
        <v>0</v>
      </c>
      <c r="H337" s="618">
        <f t="shared" si="40"/>
        <v>0</v>
      </c>
      <c r="I337" s="618">
        <f t="shared" si="41"/>
        <v>0</v>
      </c>
      <c r="J337" s="618">
        <f t="shared" si="42"/>
        <v>0</v>
      </c>
      <c r="K337" s="618">
        <f t="shared" si="43"/>
        <v>0</v>
      </c>
      <c r="L337" s="619">
        <f t="shared" si="44"/>
        <v>0</v>
      </c>
      <c r="M337" s="620">
        <f t="shared" si="45"/>
        <v>0</v>
      </c>
      <c r="N337" s="621"/>
      <c r="O337" s="618">
        <v>328</v>
      </c>
      <c r="P337" s="618"/>
      <c r="Q337" s="621"/>
      <c r="R337" s="623">
        <f t="shared" si="46"/>
        <v>0</v>
      </c>
      <c r="S337" s="618"/>
      <c r="T337" s="621">
        <f t="shared" si="47"/>
        <v>-328</v>
      </c>
      <c r="U337" s="583"/>
      <c r="V337" s="621"/>
      <c r="W337" s="621">
        <v>0</v>
      </c>
      <c r="X337" s="622" t="s">
        <v>761</v>
      </c>
    </row>
    <row r="338" spans="1:24" s="622" customFormat="1" ht="17.25" customHeight="1">
      <c r="A338" s="615">
        <v>329</v>
      </c>
      <c r="B338" s="616" t="s">
        <v>419</v>
      </c>
      <c r="C338" s="615">
        <v>0</v>
      </c>
      <c r="D338" s="617">
        <v>69070</v>
      </c>
      <c r="E338" s="646">
        <v>56109</v>
      </c>
      <c r="F338" s="646">
        <v>13151</v>
      </c>
      <c r="G338" s="646">
        <v>13151</v>
      </c>
      <c r="H338" s="618">
        <f t="shared" si="40"/>
        <v>0</v>
      </c>
      <c r="I338" s="618">
        <f t="shared" si="41"/>
        <v>1678</v>
      </c>
      <c r="J338" s="618">
        <f t="shared" si="42"/>
        <v>0</v>
      </c>
      <c r="K338" s="618">
        <f t="shared" si="43"/>
        <v>1678</v>
      </c>
      <c r="L338" s="619">
        <f t="shared" si="44"/>
        <v>70748</v>
      </c>
      <c r="M338" s="620">
        <f t="shared" si="45"/>
        <v>1.0242941942956421</v>
      </c>
      <c r="N338" s="621"/>
      <c r="O338" s="618">
        <v>329</v>
      </c>
      <c r="P338" s="618"/>
      <c r="Q338" s="621"/>
      <c r="R338" s="623">
        <f t="shared" si="46"/>
        <v>70748</v>
      </c>
      <c r="S338" s="618"/>
      <c r="T338" s="621">
        <f t="shared" si="47"/>
        <v>-329</v>
      </c>
      <c r="U338" s="583"/>
      <c r="V338" s="621"/>
      <c r="W338" s="621">
        <v>0</v>
      </c>
      <c r="X338" s="622" t="s">
        <v>761</v>
      </c>
    </row>
    <row r="339" spans="1:24" s="622" customFormat="1" ht="17.25" customHeight="1">
      <c r="A339" s="615">
        <v>330</v>
      </c>
      <c r="B339" s="616" t="s">
        <v>420</v>
      </c>
      <c r="C339" s="615">
        <v>1</v>
      </c>
      <c r="D339" s="617">
        <v>60602568.859999999</v>
      </c>
      <c r="E339" s="646">
        <v>29044437</v>
      </c>
      <c r="F339" s="646">
        <v>4962659</v>
      </c>
      <c r="G339" s="646">
        <v>5116784</v>
      </c>
      <c r="H339" s="618">
        <f t="shared" si="40"/>
        <v>154125</v>
      </c>
      <c r="I339" s="618">
        <f t="shared" si="41"/>
        <v>1669197</v>
      </c>
      <c r="J339" s="618">
        <f t="shared" si="42"/>
        <v>0</v>
      </c>
      <c r="K339" s="618">
        <f t="shared" si="43"/>
        <v>1823322</v>
      </c>
      <c r="L339" s="619">
        <f t="shared" si="44"/>
        <v>62425890.859999999</v>
      </c>
      <c r="M339" s="620">
        <f t="shared" si="45"/>
        <v>1.030086546400568</v>
      </c>
      <c r="N339" s="621"/>
      <c r="O339" s="618">
        <v>330</v>
      </c>
      <c r="P339" s="618"/>
      <c r="Q339" s="621"/>
      <c r="R339" s="623">
        <f t="shared" si="46"/>
        <v>62425890.859999999</v>
      </c>
      <c r="S339" s="618"/>
      <c r="T339" s="621">
        <f t="shared" si="47"/>
        <v>-330</v>
      </c>
      <c r="U339" s="583"/>
      <c r="V339" s="621"/>
      <c r="W339" s="621">
        <v>0</v>
      </c>
      <c r="X339" s="622">
        <v>0</v>
      </c>
    </row>
    <row r="340" spans="1:24" s="622" customFormat="1" ht="17.25" customHeight="1">
      <c r="A340" s="615">
        <v>331</v>
      </c>
      <c r="B340" s="616" t="s">
        <v>421</v>
      </c>
      <c r="C340" s="615">
        <v>1</v>
      </c>
      <c r="D340" s="617">
        <v>27363236.629999999</v>
      </c>
      <c r="E340" s="646">
        <v>24816110</v>
      </c>
      <c r="F340" s="646">
        <v>5829452</v>
      </c>
      <c r="G340" s="646">
        <v>5945702</v>
      </c>
      <c r="H340" s="618">
        <f t="shared" si="40"/>
        <v>116250</v>
      </c>
      <c r="I340" s="618">
        <f t="shared" si="41"/>
        <v>646014</v>
      </c>
      <c r="J340" s="618">
        <f t="shared" si="42"/>
        <v>0</v>
      </c>
      <c r="K340" s="618">
        <f t="shared" si="43"/>
        <v>762264</v>
      </c>
      <c r="L340" s="619">
        <f t="shared" si="44"/>
        <v>28125500.629999999</v>
      </c>
      <c r="M340" s="620">
        <f t="shared" si="45"/>
        <v>1.0278572308644323</v>
      </c>
      <c r="N340" s="621"/>
      <c r="O340" s="618">
        <v>331</v>
      </c>
      <c r="P340" s="618"/>
      <c r="Q340" s="621"/>
      <c r="R340" s="623">
        <f t="shared" si="46"/>
        <v>28125500.629999999</v>
      </c>
      <c r="S340" s="618"/>
      <c r="T340" s="621">
        <f t="shared" si="47"/>
        <v>-331</v>
      </c>
      <c r="U340" s="583"/>
      <c r="V340" s="621"/>
      <c r="W340" s="621">
        <v>27363236.629999999</v>
      </c>
      <c r="X340" s="622">
        <v>1</v>
      </c>
    </row>
    <row r="341" spans="1:24" s="622" customFormat="1" ht="17.25" customHeight="1">
      <c r="A341" s="615">
        <v>332</v>
      </c>
      <c r="B341" s="616" t="s">
        <v>422</v>
      </c>
      <c r="C341" s="615">
        <v>1</v>
      </c>
      <c r="D341" s="617">
        <v>74855473.327921882</v>
      </c>
      <c r="E341" s="646">
        <v>74030620</v>
      </c>
      <c r="F341" s="646">
        <v>47140802</v>
      </c>
      <c r="G341" s="646">
        <v>47436677</v>
      </c>
      <c r="H341" s="618">
        <f t="shared" si="40"/>
        <v>295875</v>
      </c>
      <c r="I341" s="618">
        <f t="shared" si="41"/>
        <v>831440</v>
      </c>
      <c r="J341" s="618">
        <f t="shared" si="42"/>
        <v>0</v>
      </c>
      <c r="K341" s="618">
        <f t="shared" si="43"/>
        <v>1127315</v>
      </c>
      <c r="L341" s="619">
        <f t="shared" si="44"/>
        <v>75982788.327921882</v>
      </c>
      <c r="M341" s="620">
        <f t="shared" si="45"/>
        <v>1.0150598874054477</v>
      </c>
      <c r="N341" s="621"/>
      <c r="O341" s="618">
        <v>332</v>
      </c>
      <c r="P341" s="618"/>
      <c r="Q341" s="621"/>
      <c r="R341" s="623">
        <f t="shared" si="46"/>
        <v>75982788.327921882</v>
      </c>
      <c r="S341" s="618"/>
      <c r="T341" s="621">
        <f t="shared" si="47"/>
        <v>-332</v>
      </c>
      <c r="U341" s="583"/>
      <c r="V341" s="621"/>
      <c r="W341" s="621">
        <v>74855473.327921882</v>
      </c>
      <c r="X341" s="622">
        <v>1</v>
      </c>
    </row>
    <row r="342" spans="1:24" s="622" customFormat="1" ht="17.25" customHeight="1">
      <c r="A342" s="615">
        <v>333</v>
      </c>
      <c r="B342" s="616" t="s">
        <v>423</v>
      </c>
      <c r="C342" s="615">
        <v>0</v>
      </c>
      <c r="D342" s="617">
        <v>0</v>
      </c>
      <c r="E342" s="646">
        <v>0</v>
      </c>
      <c r="F342" s="646">
        <v>0</v>
      </c>
      <c r="G342" s="646">
        <v>0</v>
      </c>
      <c r="H342" s="618">
        <f t="shared" si="40"/>
        <v>0</v>
      </c>
      <c r="I342" s="618">
        <f t="shared" si="41"/>
        <v>0</v>
      </c>
      <c r="J342" s="618">
        <f t="shared" si="42"/>
        <v>0</v>
      </c>
      <c r="K342" s="618">
        <f t="shared" si="43"/>
        <v>0</v>
      </c>
      <c r="L342" s="619">
        <f t="shared" si="44"/>
        <v>0</v>
      </c>
      <c r="M342" s="620">
        <f t="shared" si="45"/>
        <v>0</v>
      </c>
      <c r="N342" s="621"/>
      <c r="O342" s="618">
        <v>333</v>
      </c>
      <c r="P342" s="618"/>
      <c r="Q342" s="621"/>
      <c r="R342" s="623">
        <f t="shared" si="46"/>
        <v>0</v>
      </c>
      <c r="S342" s="618"/>
      <c r="T342" s="621">
        <f t="shared" si="47"/>
        <v>-333</v>
      </c>
      <c r="U342" s="583"/>
      <c r="V342" s="621"/>
      <c r="W342" s="621">
        <v>0</v>
      </c>
      <c r="X342" s="622" t="s">
        <v>761</v>
      </c>
    </row>
    <row r="343" spans="1:24" s="622" customFormat="1" ht="17.25" customHeight="1">
      <c r="A343" s="615">
        <v>334</v>
      </c>
      <c r="B343" s="616" t="s">
        <v>424</v>
      </c>
      <c r="C343" s="615">
        <v>0</v>
      </c>
      <c r="D343" s="617">
        <v>0</v>
      </c>
      <c r="E343" s="646">
        <v>0</v>
      </c>
      <c r="F343" s="646">
        <v>0</v>
      </c>
      <c r="G343" s="646">
        <v>0</v>
      </c>
      <c r="H343" s="618">
        <f t="shared" si="40"/>
        <v>0</v>
      </c>
      <c r="I343" s="618">
        <f t="shared" si="41"/>
        <v>0</v>
      </c>
      <c r="J343" s="618">
        <f t="shared" si="42"/>
        <v>0</v>
      </c>
      <c r="K343" s="618">
        <f t="shared" si="43"/>
        <v>0</v>
      </c>
      <c r="L343" s="619">
        <f t="shared" si="44"/>
        <v>0</v>
      </c>
      <c r="M343" s="620">
        <f t="shared" si="45"/>
        <v>0</v>
      </c>
      <c r="N343" s="621"/>
      <c r="O343" s="618">
        <v>334</v>
      </c>
      <c r="P343" s="618"/>
      <c r="Q343" s="621"/>
      <c r="R343" s="623">
        <f t="shared" si="46"/>
        <v>0</v>
      </c>
      <c r="S343" s="618"/>
      <c r="T343" s="621">
        <f t="shared" si="47"/>
        <v>-334</v>
      </c>
      <c r="U343" s="583"/>
      <c r="V343" s="621"/>
      <c r="W343" s="621">
        <v>0</v>
      </c>
      <c r="X343" s="622" t="s">
        <v>761</v>
      </c>
    </row>
    <row r="344" spans="1:24" s="622" customFormat="1" ht="17.25" customHeight="1">
      <c r="A344" s="615">
        <v>335</v>
      </c>
      <c r="B344" s="616" t="s">
        <v>425</v>
      </c>
      <c r="C344" s="615">
        <v>1</v>
      </c>
      <c r="D344" s="617">
        <v>69718391.760000005</v>
      </c>
      <c r="E344" s="646">
        <v>40093712</v>
      </c>
      <c r="F344" s="646">
        <v>7796626</v>
      </c>
      <c r="G344" s="646">
        <v>8009326</v>
      </c>
      <c r="H344" s="618">
        <f t="shared" si="40"/>
        <v>212700</v>
      </c>
      <c r="I344" s="618">
        <f t="shared" si="41"/>
        <v>1857653</v>
      </c>
      <c r="J344" s="618">
        <f t="shared" si="42"/>
        <v>0</v>
      </c>
      <c r="K344" s="618">
        <f t="shared" si="43"/>
        <v>2070353</v>
      </c>
      <c r="L344" s="619">
        <f t="shared" si="44"/>
        <v>71788744.760000005</v>
      </c>
      <c r="M344" s="620">
        <f t="shared" si="45"/>
        <v>1.0296959374382448</v>
      </c>
      <c r="N344" s="621"/>
      <c r="O344" s="618">
        <v>335</v>
      </c>
      <c r="P344" s="618"/>
      <c r="Q344" s="621"/>
      <c r="R344" s="623">
        <f t="shared" si="46"/>
        <v>71788744.760000005</v>
      </c>
      <c r="S344" s="618"/>
      <c r="T344" s="621">
        <f t="shared" si="47"/>
        <v>-335</v>
      </c>
      <c r="U344" s="583"/>
      <c r="V344" s="621"/>
      <c r="W344" s="621">
        <v>69718391.760000005</v>
      </c>
      <c r="X344" s="622">
        <v>1</v>
      </c>
    </row>
    <row r="345" spans="1:24" s="622" customFormat="1" ht="17.25" customHeight="1">
      <c r="A345" s="615">
        <v>336</v>
      </c>
      <c r="B345" s="616" t="s">
        <v>426</v>
      </c>
      <c r="C345" s="615">
        <v>1</v>
      </c>
      <c r="D345" s="617">
        <v>118346074.03</v>
      </c>
      <c r="E345" s="646">
        <v>108804733</v>
      </c>
      <c r="F345" s="646">
        <v>30801983</v>
      </c>
      <c r="G345" s="646">
        <v>31244258</v>
      </c>
      <c r="H345" s="618">
        <f t="shared" si="40"/>
        <v>442275</v>
      </c>
      <c r="I345" s="618">
        <f t="shared" si="41"/>
        <v>2626323</v>
      </c>
      <c r="J345" s="618">
        <f t="shared" si="42"/>
        <v>0</v>
      </c>
      <c r="K345" s="618">
        <f t="shared" si="43"/>
        <v>3068598</v>
      </c>
      <c r="L345" s="619">
        <f t="shared" si="44"/>
        <v>121414672.03</v>
      </c>
      <c r="M345" s="620">
        <f t="shared" si="45"/>
        <v>1.0259290223621793</v>
      </c>
      <c r="N345" s="621"/>
      <c r="O345" s="618">
        <v>336</v>
      </c>
      <c r="P345" s="618"/>
      <c r="Q345" s="621"/>
      <c r="R345" s="623">
        <f t="shared" si="46"/>
        <v>121414672.03</v>
      </c>
      <c r="S345" s="618" t="s">
        <v>129</v>
      </c>
      <c r="T345" s="621">
        <f t="shared" si="47"/>
        <v>-336</v>
      </c>
      <c r="U345" s="583"/>
      <c r="V345" s="621"/>
      <c r="W345" s="621">
        <v>118346074.03</v>
      </c>
      <c r="X345" s="622">
        <v>1</v>
      </c>
    </row>
    <row r="346" spans="1:24" s="622" customFormat="1" ht="17.25" customHeight="1">
      <c r="A346" s="615">
        <v>337</v>
      </c>
      <c r="B346" s="616" t="s">
        <v>427</v>
      </c>
      <c r="C346" s="615">
        <v>1</v>
      </c>
      <c r="D346" s="617">
        <v>2676030.0751427361</v>
      </c>
      <c r="E346" s="646">
        <v>1443404</v>
      </c>
      <c r="F346" s="646">
        <v>351983</v>
      </c>
      <c r="G346" s="646">
        <v>361363</v>
      </c>
      <c r="H346" s="618">
        <f t="shared" si="40"/>
        <v>9380</v>
      </c>
      <c r="I346" s="618">
        <f t="shared" si="41"/>
        <v>69721</v>
      </c>
      <c r="J346" s="618">
        <f t="shared" si="42"/>
        <v>0</v>
      </c>
      <c r="K346" s="618">
        <f t="shared" si="43"/>
        <v>79101</v>
      </c>
      <c r="L346" s="619">
        <f t="shared" si="44"/>
        <v>2755131.0751427361</v>
      </c>
      <c r="M346" s="620">
        <f t="shared" si="45"/>
        <v>1.0295590848304577</v>
      </c>
      <c r="N346" s="621"/>
      <c r="O346" s="618">
        <v>337</v>
      </c>
      <c r="P346" s="618"/>
      <c r="Q346" s="621"/>
      <c r="R346" s="623">
        <f t="shared" si="46"/>
        <v>2755131.0751427361</v>
      </c>
      <c r="S346" s="618"/>
      <c r="T346" s="621">
        <f t="shared" si="47"/>
        <v>-337</v>
      </c>
      <c r="U346" s="583"/>
      <c r="V346" s="621"/>
      <c r="W346" s="621">
        <v>2676030.0751427361</v>
      </c>
      <c r="X346" s="622">
        <v>1</v>
      </c>
    </row>
    <row r="347" spans="1:24" s="622" customFormat="1" ht="17.25" customHeight="1">
      <c r="A347" s="615">
        <v>338</v>
      </c>
      <c r="B347" s="616" t="s">
        <v>428</v>
      </c>
      <c r="C347" s="615">
        <v>0</v>
      </c>
      <c r="D347" s="617">
        <v>423564</v>
      </c>
      <c r="E347" s="646">
        <v>304333</v>
      </c>
      <c r="F347" s="646">
        <v>174351</v>
      </c>
      <c r="G347" s="646">
        <v>174351</v>
      </c>
      <c r="H347" s="618">
        <f t="shared" si="40"/>
        <v>0</v>
      </c>
      <c r="I347" s="618">
        <f t="shared" si="41"/>
        <v>7476</v>
      </c>
      <c r="J347" s="618">
        <f t="shared" si="42"/>
        <v>0</v>
      </c>
      <c r="K347" s="618">
        <f t="shared" si="43"/>
        <v>7476</v>
      </c>
      <c r="L347" s="619">
        <f t="shared" si="44"/>
        <v>431040</v>
      </c>
      <c r="M347" s="620">
        <f t="shared" si="45"/>
        <v>1.017650225231606</v>
      </c>
      <c r="N347" s="621"/>
      <c r="O347" s="618">
        <v>338</v>
      </c>
      <c r="P347" s="618"/>
      <c r="Q347" s="621"/>
      <c r="R347" s="623">
        <f t="shared" si="46"/>
        <v>431040</v>
      </c>
      <c r="S347" s="618"/>
      <c r="T347" s="621">
        <f t="shared" si="47"/>
        <v>-338</v>
      </c>
      <c r="U347" s="583"/>
      <c r="V347" s="621"/>
      <c r="W347" s="621">
        <v>515000</v>
      </c>
      <c r="X347" s="622" t="s">
        <v>761</v>
      </c>
    </row>
    <row r="348" spans="1:24" s="622" customFormat="1" ht="17.25" customHeight="1">
      <c r="A348" s="615">
        <v>339</v>
      </c>
      <c r="B348" s="616" t="s">
        <v>429</v>
      </c>
      <c r="C348" s="615">
        <v>0</v>
      </c>
      <c r="D348" s="617">
        <v>0</v>
      </c>
      <c r="E348" s="646">
        <v>0</v>
      </c>
      <c r="F348" s="646">
        <v>0</v>
      </c>
      <c r="G348" s="646">
        <v>0</v>
      </c>
      <c r="H348" s="618">
        <f t="shared" si="40"/>
        <v>0</v>
      </c>
      <c r="I348" s="618">
        <f t="shared" si="41"/>
        <v>0</v>
      </c>
      <c r="J348" s="618">
        <f t="shared" si="42"/>
        <v>0</v>
      </c>
      <c r="K348" s="618">
        <f t="shared" si="43"/>
        <v>0</v>
      </c>
      <c r="L348" s="619">
        <f t="shared" si="44"/>
        <v>0</v>
      </c>
      <c r="M348" s="620">
        <f t="shared" si="45"/>
        <v>0</v>
      </c>
      <c r="N348" s="621"/>
      <c r="O348" s="618">
        <v>339</v>
      </c>
      <c r="P348" s="618"/>
      <c r="Q348" s="621"/>
      <c r="R348" s="623">
        <f t="shared" si="46"/>
        <v>0</v>
      </c>
      <c r="S348" s="618"/>
      <c r="T348" s="621">
        <f t="shared" si="47"/>
        <v>-339</v>
      </c>
      <c r="U348" s="583"/>
      <c r="V348" s="621"/>
      <c r="W348" s="621">
        <v>0</v>
      </c>
      <c r="X348" s="622" t="s">
        <v>761</v>
      </c>
    </row>
    <row r="349" spans="1:24" s="622" customFormat="1" ht="17.25" customHeight="1">
      <c r="A349" s="615">
        <v>340</v>
      </c>
      <c r="B349" s="616" t="s">
        <v>430</v>
      </c>
      <c r="C349" s="615">
        <v>1</v>
      </c>
      <c r="D349" s="617">
        <v>3683695.5700000003</v>
      </c>
      <c r="E349" s="646">
        <v>2220906</v>
      </c>
      <c r="F349" s="646">
        <v>875431</v>
      </c>
      <c r="G349" s="646">
        <v>883606</v>
      </c>
      <c r="H349" s="618">
        <f t="shared" si="40"/>
        <v>8175</v>
      </c>
      <c r="I349" s="618">
        <f t="shared" si="41"/>
        <v>84248</v>
      </c>
      <c r="J349" s="618">
        <f t="shared" si="42"/>
        <v>0</v>
      </c>
      <c r="K349" s="618">
        <f t="shared" si="43"/>
        <v>92423</v>
      </c>
      <c r="L349" s="619">
        <f t="shared" si="44"/>
        <v>3776118.5700000003</v>
      </c>
      <c r="M349" s="620">
        <f t="shared" si="45"/>
        <v>1.0250897497482399</v>
      </c>
      <c r="N349" s="621"/>
      <c r="O349" s="618">
        <v>340</v>
      </c>
      <c r="P349" s="618"/>
      <c r="Q349" s="621"/>
      <c r="R349" s="623">
        <f t="shared" si="46"/>
        <v>3776118.5700000003</v>
      </c>
      <c r="S349" s="618"/>
      <c r="T349" s="621">
        <f t="shared" si="47"/>
        <v>-340</v>
      </c>
      <c r="U349" s="583"/>
      <c r="V349" s="621"/>
      <c r="W349" s="621">
        <v>138297</v>
      </c>
      <c r="X349" s="622">
        <v>0</v>
      </c>
    </row>
    <row r="350" spans="1:24" s="622" customFormat="1" ht="17.25" customHeight="1">
      <c r="A350" s="615">
        <v>341</v>
      </c>
      <c r="B350" s="616" t="s">
        <v>431</v>
      </c>
      <c r="C350" s="615">
        <v>0</v>
      </c>
      <c r="D350" s="617">
        <v>0</v>
      </c>
      <c r="E350" s="646">
        <v>0</v>
      </c>
      <c r="F350" s="646">
        <v>0</v>
      </c>
      <c r="G350" s="646">
        <v>0</v>
      </c>
      <c r="H350" s="618">
        <f t="shared" si="40"/>
        <v>0</v>
      </c>
      <c r="I350" s="618">
        <f t="shared" si="41"/>
        <v>0</v>
      </c>
      <c r="J350" s="618">
        <f t="shared" si="42"/>
        <v>0</v>
      </c>
      <c r="K350" s="618">
        <f t="shared" si="43"/>
        <v>0</v>
      </c>
      <c r="L350" s="619">
        <f t="shared" si="44"/>
        <v>0</v>
      </c>
      <c r="M350" s="620">
        <f t="shared" si="45"/>
        <v>0</v>
      </c>
      <c r="N350" s="621"/>
      <c r="O350" s="618">
        <v>341</v>
      </c>
      <c r="P350" s="618"/>
      <c r="Q350" s="621"/>
      <c r="R350" s="623">
        <f t="shared" si="46"/>
        <v>0</v>
      </c>
      <c r="S350" s="618" t="s">
        <v>237</v>
      </c>
      <c r="T350" s="621">
        <f t="shared" si="47"/>
        <v>-341</v>
      </c>
      <c r="U350" s="583"/>
      <c r="V350" s="621"/>
      <c r="W350" s="621">
        <v>0</v>
      </c>
      <c r="X350" s="622" t="s">
        <v>761</v>
      </c>
    </row>
    <row r="351" spans="1:24" s="622" customFormat="1" ht="17.25" customHeight="1">
      <c r="A351" s="615">
        <v>342</v>
      </c>
      <c r="B351" s="616" t="s">
        <v>432</v>
      </c>
      <c r="C351" s="615">
        <v>1</v>
      </c>
      <c r="D351" s="617">
        <v>70804336.918452248</v>
      </c>
      <c r="E351" s="646">
        <v>45946877</v>
      </c>
      <c r="F351" s="646">
        <v>12602570</v>
      </c>
      <c r="G351" s="646">
        <v>12812945</v>
      </c>
      <c r="H351" s="618">
        <f t="shared" si="40"/>
        <v>210375</v>
      </c>
      <c r="I351" s="618">
        <f t="shared" si="41"/>
        <v>1746053</v>
      </c>
      <c r="J351" s="618">
        <f t="shared" si="42"/>
        <v>0</v>
      </c>
      <c r="K351" s="618">
        <f t="shared" si="43"/>
        <v>1956428</v>
      </c>
      <c r="L351" s="619">
        <f t="shared" si="44"/>
        <v>72760764.918452248</v>
      </c>
      <c r="M351" s="620">
        <f t="shared" si="45"/>
        <v>1.0276314712508823</v>
      </c>
      <c r="N351" s="621"/>
      <c r="O351" s="618">
        <v>342</v>
      </c>
      <c r="P351" s="618"/>
      <c r="Q351" s="621"/>
      <c r="R351" s="623">
        <f t="shared" si="46"/>
        <v>72760764.918452248</v>
      </c>
      <c r="S351" s="618"/>
      <c r="T351" s="621">
        <f t="shared" si="47"/>
        <v>-342</v>
      </c>
      <c r="U351" s="583"/>
      <c r="V351" s="621"/>
      <c r="W351" s="621">
        <v>70804336.918452248</v>
      </c>
      <c r="X351" s="622">
        <v>1</v>
      </c>
    </row>
    <row r="352" spans="1:24" s="622" customFormat="1" ht="17.25" customHeight="1">
      <c r="A352" s="615">
        <v>343</v>
      </c>
      <c r="B352" s="616" t="s">
        <v>433</v>
      </c>
      <c r="C352" s="615">
        <v>1</v>
      </c>
      <c r="D352" s="617">
        <v>22188620.305</v>
      </c>
      <c r="E352" s="646">
        <v>21696573</v>
      </c>
      <c r="F352" s="646">
        <v>14394811</v>
      </c>
      <c r="G352" s="646">
        <v>14486386</v>
      </c>
      <c r="H352" s="618">
        <f t="shared" si="40"/>
        <v>91575</v>
      </c>
      <c r="I352" s="618">
        <f t="shared" si="41"/>
        <v>233814</v>
      </c>
      <c r="J352" s="618">
        <f t="shared" si="42"/>
        <v>0</v>
      </c>
      <c r="K352" s="618">
        <f t="shared" si="43"/>
        <v>325389</v>
      </c>
      <c r="L352" s="619">
        <f t="shared" si="44"/>
        <v>22514009.305</v>
      </c>
      <c r="M352" s="620">
        <f t="shared" si="45"/>
        <v>1.0146646792602367</v>
      </c>
      <c r="N352" s="621"/>
      <c r="O352" s="618">
        <v>343</v>
      </c>
      <c r="P352" s="618"/>
      <c r="Q352" s="621"/>
      <c r="R352" s="623">
        <f t="shared" si="46"/>
        <v>22514009.305</v>
      </c>
      <c r="S352" s="618"/>
      <c r="T352" s="621">
        <f t="shared" si="47"/>
        <v>-343</v>
      </c>
      <c r="U352" s="583"/>
      <c r="V352" s="621"/>
      <c r="W352" s="621">
        <v>22188620.305</v>
      </c>
      <c r="X352" s="622">
        <v>1</v>
      </c>
    </row>
    <row r="353" spans="1:88" s="622" customFormat="1" ht="17.25" customHeight="1">
      <c r="A353" s="615">
        <v>344</v>
      </c>
      <c r="B353" s="616" t="s">
        <v>434</v>
      </c>
      <c r="C353" s="615">
        <v>1</v>
      </c>
      <c r="D353" s="617">
        <v>87634255.00999999</v>
      </c>
      <c r="E353" s="646">
        <v>60671020</v>
      </c>
      <c r="F353" s="646">
        <v>11388803</v>
      </c>
      <c r="G353" s="646">
        <v>11714828</v>
      </c>
      <c r="H353" s="618">
        <f t="shared" si="40"/>
        <v>326025</v>
      </c>
      <c r="I353" s="618">
        <f t="shared" si="41"/>
        <v>2287364</v>
      </c>
      <c r="J353" s="618">
        <f t="shared" si="42"/>
        <v>0</v>
      </c>
      <c r="K353" s="618">
        <f t="shared" si="43"/>
        <v>2613389</v>
      </c>
      <c r="L353" s="619">
        <f t="shared" si="44"/>
        <v>90247644.00999999</v>
      </c>
      <c r="M353" s="620">
        <f t="shared" si="45"/>
        <v>1.0298215463770621</v>
      </c>
      <c r="N353" s="621"/>
      <c r="O353" s="618">
        <v>344</v>
      </c>
      <c r="P353" s="618"/>
      <c r="Q353" s="621"/>
      <c r="R353" s="623">
        <f t="shared" si="46"/>
        <v>90247644.00999999</v>
      </c>
      <c r="S353" s="618"/>
      <c r="T353" s="621">
        <f t="shared" si="47"/>
        <v>-344</v>
      </c>
      <c r="U353" s="583"/>
      <c r="V353" s="621"/>
      <c r="W353" s="621">
        <v>87634255.00999999</v>
      </c>
      <c r="X353" s="622">
        <v>1</v>
      </c>
    </row>
    <row r="354" spans="1:88" s="622" customFormat="1" ht="17.25" customHeight="1">
      <c r="A354" s="615">
        <v>345</v>
      </c>
      <c r="B354" s="616" t="s">
        <v>435</v>
      </c>
      <c r="C354" s="615">
        <v>0</v>
      </c>
      <c r="D354" s="617">
        <v>121480</v>
      </c>
      <c r="E354" s="646">
        <v>101617</v>
      </c>
      <c r="F354" s="646">
        <v>28984</v>
      </c>
      <c r="G354" s="646">
        <v>28984</v>
      </c>
      <c r="H354" s="618">
        <f t="shared" si="40"/>
        <v>0</v>
      </c>
      <c r="I354" s="618">
        <f t="shared" si="41"/>
        <v>2775</v>
      </c>
      <c r="J354" s="618">
        <f t="shared" si="42"/>
        <v>0</v>
      </c>
      <c r="K354" s="618">
        <f t="shared" si="43"/>
        <v>2775</v>
      </c>
      <c r="L354" s="619">
        <f t="shared" si="44"/>
        <v>124255</v>
      </c>
      <c r="M354" s="620">
        <f t="shared" si="45"/>
        <v>1.0228432663812974</v>
      </c>
      <c r="N354" s="621"/>
      <c r="O354" s="618">
        <v>345</v>
      </c>
      <c r="P354" s="618"/>
      <c r="Q354" s="621"/>
      <c r="R354" s="623">
        <f t="shared" si="46"/>
        <v>124255</v>
      </c>
      <c r="S354" s="618"/>
      <c r="T354" s="621">
        <f t="shared" si="47"/>
        <v>-345</v>
      </c>
      <c r="U354" s="583"/>
      <c r="V354" s="621"/>
      <c r="W354" s="621">
        <v>125394</v>
      </c>
      <c r="X354" s="622" t="s">
        <v>761</v>
      </c>
    </row>
    <row r="355" spans="1:88" s="622" customFormat="1" ht="17.25" customHeight="1">
      <c r="A355" s="615">
        <v>346</v>
      </c>
      <c r="B355" s="616" t="s">
        <v>436</v>
      </c>
      <c r="C355" s="615">
        <v>1</v>
      </c>
      <c r="D355" s="617">
        <v>37198922.760000005</v>
      </c>
      <c r="E355" s="646">
        <v>33207129</v>
      </c>
      <c r="F355" s="646">
        <v>10448196</v>
      </c>
      <c r="G355" s="646">
        <v>10598121</v>
      </c>
      <c r="H355" s="618">
        <f t="shared" si="40"/>
        <v>149925</v>
      </c>
      <c r="I355" s="618">
        <f t="shared" si="41"/>
        <v>802522</v>
      </c>
      <c r="J355" s="618">
        <f t="shared" si="42"/>
        <v>0</v>
      </c>
      <c r="K355" s="618">
        <f t="shared" si="43"/>
        <v>952447</v>
      </c>
      <c r="L355" s="619">
        <f t="shared" si="44"/>
        <v>38151369.760000005</v>
      </c>
      <c r="M355" s="620">
        <f t="shared" si="45"/>
        <v>1.0256041554252793</v>
      </c>
      <c r="N355" s="621"/>
      <c r="O355" s="618">
        <v>346</v>
      </c>
      <c r="P355" s="618"/>
      <c r="Q355" s="621"/>
      <c r="R355" s="623">
        <f t="shared" si="46"/>
        <v>38151369.760000005</v>
      </c>
      <c r="S355" s="618"/>
      <c r="T355" s="621">
        <f t="shared" si="47"/>
        <v>-346</v>
      </c>
      <c r="U355" s="583"/>
      <c r="V355" s="621"/>
      <c r="W355" s="621">
        <v>37198922.760000005</v>
      </c>
      <c r="X355" s="622">
        <v>1</v>
      </c>
    </row>
    <row r="356" spans="1:88" s="622" customFormat="1" ht="17.25" customHeight="1">
      <c r="A356" s="615">
        <v>347</v>
      </c>
      <c r="B356" s="616" t="s">
        <v>437</v>
      </c>
      <c r="C356" s="615">
        <v>1</v>
      </c>
      <c r="D356" s="617">
        <v>113031924.88646773</v>
      </c>
      <c r="E356" s="646">
        <v>78077329</v>
      </c>
      <c r="F356" s="646">
        <v>15419389</v>
      </c>
      <c r="G356" s="646">
        <v>15750589</v>
      </c>
      <c r="H356" s="618">
        <f t="shared" si="40"/>
        <v>331200</v>
      </c>
      <c r="I356" s="618">
        <f t="shared" si="41"/>
        <v>2928376</v>
      </c>
      <c r="J356" s="618">
        <f t="shared" si="42"/>
        <v>0</v>
      </c>
      <c r="K356" s="618">
        <f t="shared" si="43"/>
        <v>3259576</v>
      </c>
      <c r="L356" s="619">
        <f t="shared" si="44"/>
        <v>116291500.88646773</v>
      </c>
      <c r="M356" s="620">
        <f t="shared" si="45"/>
        <v>1.0288376580623042</v>
      </c>
      <c r="N356" s="621"/>
      <c r="O356" s="618">
        <v>347</v>
      </c>
      <c r="P356" s="618"/>
      <c r="Q356" s="621"/>
      <c r="R356" s="623">
        <f t="shared" si="46"/>
        <v>116291500.88646773</v>
      </c>
      <c r="S356" s="618"/>
      <c r="T356" s="621">
        <f t="shared" si="47"/>
        <v>-347</v>
      </c>
      <c r="U356" s="583"/>
      <c r="V356" s="621"/>
      <c r="W356" s="621">
        <v>113031924.88646773</v>
      </c>
      <c r="X356" s="622">
        <v>1</v>
      </c>
    </row>
    <row r="357" spans="1:88" s="622" customFormat="1" ht="17.25" customHeight="1">
      <c r="A357" s="615">
        <v>348</v>
      </c>
      <c r="B357" s="616" t="s">
        <v>438</v>
      </c>
      <c r="C357" s="615">
        <v>1</v>
      </c>
      <c r="D357" s="617">
        <v>550676893.7999115</v>
      </c>
      <c r="E357" s="646">
        <v>581293882</v>
      </c>
      <c r="F357" s="646">
        <v>411779259</v>
      </c>
      <c r="G357" s="646">
        <v>437802915</v>
      </c>
      <c r="H357" s="618">
        <f t="shared" si="40"/>
        <v>26023656</v>
      </c>
      <c r="I357" s="618">
        <f t="shared" si="41"/>
        <v>4166929</v>
      </c>
      <c r="J357" s="618">
        <f t="shared" si="42"/>
        <v>30616988.200088501</v>
      </c>
      <c r="K357" s="618">
        <f t="shared" si="43"/>
        <v>30616988.200088501</v>
      </c>
      <c r="L357" s="619">
        <f t="shared" si="44"/>
        <v>581293882</v>
      </c>
      <c r="M357" s="620">
        <f t="shared" si="45"/>
        <v>1.0555988249094999</v>
      </c>
      <c r="N357" s="621"/>
      <c r="O357" s="618">
        <v>348</v>
      </c>
      <c r="P357" s="618"/>
      <c r="Q357" s="621"/>
      <c r="R357" s="623">
        <f t="shared" si="46"/>
        <v>581293882</v>
      </c>
      <c r="S357" s="618"/>
      <c r="T357" s="621">
        <f t="shared" si="47"/>
        <v>-348</v>
      </c>
      <c r="U357" s="583"/>
      <c r="V357" s="621"/>
      <c r="W357" s="621">
        <v>552004675.80865443</v>
      </c>
      <c r="X357" s="622">
        <v>0</v>
      </c>
    </row>
    <row r="358" spans="1:88" s="622" customFormat="1" ht="17.25" customHeight="1">
      <c r="A358" s="615">
        <v>349</v>
      </c>
      <c r="B358" s="616" t="s">
        <v>439</v>
      </c>
      <c r="C358" s="617">
        <v>1</v>
      </c>
      <c r="D358" s="617">
        <v>2744816.0835757609</v>
      </c>
      <c r="E358" s="646">
        <v>1857932</v>
      </c>
      <c r="F358" s="646">
        <v>495642</v>
      </c>
      <c r="G358" s="646">
        <v>504417</v>
      </c>
      <c r="H358" s="618">
        <f t="shared" si="40"/>
        <v>8775</v>
      </c>
      <c r="I358" s="618">
        <f t="shared" si="41"/>
        <v>67475</v>
      </c>
      <c r="J358" s="618">
        <f t="shared" si="42"/>
        <v>0</v>
      </c>
      <c r="K358" s="618">
        <f t="shared" si="43"/>
        <v>76250</v>
      </c>
      <c r="L358" s="619">
        <f t="shared" si="44"/>
        <v>2821066.0835757609</v>
      </c>
      <c r="M358" s="620">
        <f t="shared" si="45"/>
        <v>1.0277796390280061</v>
      </c>
      <c r="N358" s="621"/>
      <c r="O358" s="618">
        <v>349</v>
      </c>
      <c r="P358" s="618"/>
      <c r="Q358" s="621"/>
      <c r="R358" s="623">
        <f t="shared" si="46"/>
        <v>2821066.0835757609</v>
      </c>
      <c r="S358" s="618" t="s">
        <v>440</v>
      </c>
      <c r="T358" s="621">
        <f t="shared" si="47"/>
        <v>-349</v>
      </c>
      <c r="U358" s="583"/>
      <c r="V358" s="621"/>
      <c r="W358" s="621">
        <v>2744816.0835757609</v>
      </c>
      <c r="X358" s="622">
        <v>1</v>
      </c>
    </row>
    <row r="359" spans="1:88" s="622" customFormat="1" ht="17.25" customHeight="1">
      <c r="A359" s="615">
        <v>350</v>
      </c>
      <c r="B359" s="616" t="s">
        <v>441</v>
      </c>
      <c r="C359" s="615">
        <v>1</v>
      </c>
      <c r="D359" s="617">
        <v>18386025</v>
      </c>
      <c r="E359" s="646">
        <v>14978824</v>
      </c>
      <c r="F359" s="646">
        <v>4163597</v>
      </c>
      <c r="G359" s="646">
        <v>4235972</v>
      </c>
      <c r="H359" s="618">
        <f t="shared" si="40"/>
        <v>72375</v>
      </c>
      <c r="I359" s="618">
        <f>ROUND((D359-F359)*0.03,0)</f>
        <v>426673</v>
      </c>
      <c r="J359" s="618">
        <f t="shared" si="42"/>
        <v>0</v>
      </c>
      <c r="K359" s="618">
        <f t="shared" si="43"/>
        <v>499048</v>
      </c>
      <c r="L359" s="619">
        <f t="shared" si="44"/>
        <v>18885073</v>
      </c>
      <c r="M359" s="620">
        <f t="shared" si="45"/>
        <v>1.0271427891564382</v>
      </c>
      <c r="N359" s="621"/>
      <c r="O359" s="618">
        <v>350</v>
      </c>
      <c r="P359" s="618"/>
      <c r="Q359" s="621"/>
      <c r="R359" s="623">
        <f t="shared" si="46"/>
        <v>18885073</v>
      </c>
      <c r="S359" s="618"/>
      <c r="T359" s="621">
        <f t="shared" si="47"/>
        <v>-350</v>
      </c>
      <c r="U359" s="583"/>
      <c r="V359" s="621"/>
      <c r="W359" s="621">
        <v>18386025</v>
      </c>
      <c r="X359" s="622">
        <v>1</v>
      </c>
    </row>
    <row r="360" spans="1:88" s="622" customFormat="1" ht="17.25" customHeight="1">
      <c r="A360" s="615">
        <v>351</v>
      </c>
      <c r="B360" s="616" t="s">
        <v>442</v>
      </c>
      <c r="C360" s="615">
        <v>0</v>
      </c>
      <c r="D360" s="617">
        <v>0</v>
      </c>
      <c r="E360" s="646">
        <v>0</v>
      </c>
      <c r="F360" s="646">
        <v>0</v>
      </c>
      <c r="G360" s="646">
        <v>0</v>
      </c>
      <c r="H360" s="618">
        <f t="shared" si="40"/>
        <v>0</v>
      </c>
      <c r="I360" s="618">
        <f t="shared" si="41"/>
        <v>0</v>
      </c>
      <c r="J360" s="618">
        <f t="shared" si="42"/>
        <v>0</v>
      </c>
      <c r="K360" s="618">
        <f t="shared" si="43"/>
        <v>0</v>
      </c>
      <c r="L360" s="619">
        <f t="shared" si="44"/>
        <v>0</v>
      </c>
      <c r="M360" s="620">
        <f t="shared" si="45"/>
        <v>0</v>
      </c>
      <c r="N360" s="621"/>
      <c r="O360" s="618">
        <v>351</v>
      </c>
      <c r="P360" s="618"/>
      <c r="Q360" s="621"/>
      <c r="R360" s="623">
        <f t="shared" si="46"/>
        <v>0</v>
      </c>
      <c r="S360" s="618"/>
      <c r="T360" s="621">
        <f t="shared" si="47"/>
        <v>-351</v>
      </c>
      <c r="U360" s="583"/>
      <c r="V360" s="621"/>
      <c r="W360" s="621">
        <v>0</v>
      </c>
      <c r="X360" s="622" t="s">
        <v>761</v>
      </c>
    </row>
    <row r="361" spans="1:88" s="622" customFormat="1" ht="17.25" customHeight="1">
      <c r="A361" s="615">
        <v>352</v>
      </c>
      <c r="B361" s="616" t="s">
        <v>443</v>
      </c>
      <c r="C361" s="615">
        <v>0</v>
      </c>
      <c r="D361" s="617">
        <v>10000000</v>
      </c>
      <c r="E361" s="646">
        <v>0</v>
      </c>
      <c r="F361" s="646">
        <v>0</v>
      </c>
      <c r="G361" s="646">
        <v>0</v>
      </c>
      <c r="H361" s="618">
        <f t="shared" si="40"/>
        <v>0</v>
      </c>
      <c r="I361" s="618">
        <f t="shared" si="41"/>
        <v>300000</v>
      </c>
      <c r="J361" s="618">
        <f t="shared" si="42"/>
        <v>0</v>
      </c>
      <c r="K361" s="618">
        <f t="shared" si="43"/>
        <v>300000</v>
      </c>
      <c r="L361" s="619">
        <v>10000000</v>
      </c>
      <c r="M361" s="620">
        <f t="shared" si="45"/>
        <v>1</v>
      </c>
      <c r="N361" s="621"/>
      <c r="O361" s="618">
        <v>352</v>
      </c>
      <c r="P361" s="618"/>
      <c r="Q361" s="621"/>
      <c r="R361" s="623">
        <f t="shared" si="46"/>
        <v>10000000</v>
      </c>
      <c r="S361" s="618"/>
      <c r="T361" s="621">
        <f t="shared" si="47"/>
        <v>-352</v>
      </c>
      <c r="U361" s="583"/>
      <c r="V361" s="624"/>
      <c r="W361" s="624">
        <v>4703827</v>
      </c>
      <c r="X361" s="616">
        <v>1</v>
      </c>
      <c r="Y361" s="616"/>
      <c r="Z361" s="616"/>
      <c r="AA361" s="616"/>
      <c r="AB361" s="616"/>
      <c r="AC361" s="616"/>
      <c r="AD361" s="616"/>
      <c r="AE361" s="616"/>
      <c r="AF361" s="616"/>
      <c r="AG361" s="616"/>
      <c r="AH361" s="616"/>
      <c r="AI361" s="616"/>
      <c r="AJ361" s="616"/>
      <c r="AK361" s="616"/>
      <c r="AL361" s="616"/>
      <c r="AM361" s="616"/>
      <c r="AN361" s="616"/>
      <c r="AO361" s="616"/>
      <c r="AP361" s="616"/>
      <c r="AQ361" s="616"/>
      <c r="AR361" s="616"/>
      <c r="AS361" s="616"/>
      <c r="AT361" s="616"/>
      <c r="AU361" s="616"/>
      <c r="AV361" s="616"/>
      <c r="AW361" s="616"/>
      <c r="AX361" s="616"/>
      <c r="AY361" s="616"/>
      <c r="AZ361" s="616"/>
      <c r="BA361" s="616"/>
      <c r="BB361" s="616"/>
      <c r="BC361" s="616"/>
      <c r="BD361" s="616"/>
      <c r="BE361" s="616"/>
      <c r="BF361" s="616"/>
      <c r="BG361" s="616"/>
      <c r="BH361" s="616"/>
      <c r="BI361" s="616"/>
      <c r="BJ361" s="616"/>
      <c r="BK361" s="616"/>
      <c r="BL361" s="616"/>
      <c r="BM361" s="616"/>
      <c r="BN361" s="616"/>
      <c r="BO361" s="616"/>
      <c r="BP361" s="616"/>
      <c r="BQ361" s="616"/>
      <c r="BR361" s="616"/>
      <c r="BS361" s="616"/>
      <c r="BT361" s="616"/>
      <c r="BV361" s="616"/>
      <c r="BW361" s="616"/>
      <c r="BX361" s="616"/>
      <c r="BY361" s="616"/>
      <c r="BZ361" s="616"/>
      <c r="CA361" s="616"/>
      <c r="CB361" s="616"/>
      <c r="CC361" s="616"/>
      <c r="CD361" s="616"/>
      <c r="CE361" s="616"/>
      <c r="CF361" s="616"/>
      <c r="CG361" s="616"/>
      <c r="CH361" s="616"/>
      <c r="CI361" s="616"/>
      <c r="CJ361" s="616"/>
    </row>
    <row r="362" spans="1:88" s="622" customFormat="1" ht="17.25" customHeight="1">
      <c r="A362" s="615">
        <v>406</v>
      </c>
      <c r="B362" s="616" t="s">
        <v>444</v>
      </c>
      <c r="C362" s="615">
        <v>1</v>
      </c>
      <c r="D362" s="617">
        <v>4703827</v>
      </c>
      <c r="E362" s="646">
        <v>4318710</v>
      </c>
      <c r="F362" s="646">
        <v>963771</v>
      </c>
      <c r="G362" s="646">
        <v>973221</v>
      </c>
      <c r="H362" s="618">
        <f t="shared" si="40"/>
        <v>9450</v>
      </c>
      <c r="I362" s="618">
        <f t="shared" si="41"/>
        <v>112202</v>
      </c>
      <c r="J362" s="618">
        <f t="shared" si="42"/>
        <v>0</v>
      </c>
      <c r="K362" s="618">
        <f t="shared" si="43"/>
        <v>121652</v>
      </c>
      <c r="L362" s="619">
        <f t="shared" si="44"/>
        <v>4825479</v>
      </c>
      <c r="M362" s="620">
        <f t="shared" si="45"/>
        <v>1.0258623457027649</v>
      </c>
      <c r="N362" s="621"/>
      <c r="O362" s="618">
        <v>406</v>
      </c>
      <c r="P362" s="618"/>
      <c r="Q362" s="621"/>
      <c r="R362" s="623">
        <f t="shared" si="46"/>
        <v>4825479</v>
      </c>
      <c r="S362" s="618"/>
      <c r="T362" s="621">
        <f t="shared" si="47"/>
        <v>-406</v>
      </c>
      <c r="U362" s="583"/>
      <c r="V362" s="621"/>
      <c r="W362" s="621">
        <v>103608501.36</v>
      </c>
      <c r="X362" s="622">
        <v>1</v>
      </c>
      <c r="AJ362" s="616"/>
      <c r="AK362" s="616"/>
      <c r="AL362" s="616"/>
      <c r="AM362" s="616"/>
      <c r="AN362" s="616"/>
      <c r="AO362" s="616"/>
      <c r="AP362" s="616"/>
      <c r="AQ362" s="616"/>
      <c r="AR362" s="616"/>
      <c r="AS362" s="616"/>
      <c r="AT362" s="616"/>
      <c r="AU362" s="616"/>
      <c r="AV362" s="616"/>
      <c r="AW362" s="616"/>
      <c r="AX362" s="616"/>
      <c r="BV362" s="616"/>
      <c r="BW362" s="616"/>
      <c r="BX362" s="616"/>
      <c r="BY362" s="616"/>
      <c r="BZ362" s="616"/>
      <c r="CA362" s="616"/>
      <c r="CB362" s="616"/>
    </row>
    <row r="363" spans="1:88" s="622" customFormat="1" ht="17.25" customHeight="1">
      <c r="A363" s="615">
        <v>600</v>
      </c>
      <c r="B363" s="616" t="s">
        <v>445</v>
      </c>
      <c r="C363" s="615">
        <v>1</v>
      </c>
      <c r="D363" s="617">
        <v>103608501.36</v>
      </c>
      <c r="E363" s="646">
        <v>74605538</v>
      </c>
      <c r="F363" s="646">
        <v>17200971</v>
      </c>
      <c r="G363" s="646">
        <v>17566746</v>
      </c>
      <c r="H363" s="618">
        <f t="shared" si="40"/>
        <v>365775</v>
      </c>
      <c r="I363" s="618">
        <f t="shared" si="41"/>
        <v>2592226</v>
      </c>
      <c r="J363" s="618">
        <f t="shared" si="42"/>
        <v>0</v>
      </c>
      <c r="K363" s="618">
        <f t="shared" si="43"/>
        <v>2958001</v>
      </c>
      <c r="L363" s="619">
        <f t="shared" si="44"/>
        <v>106566502.36</v>
      </c>
      <c r="M363" s="620">
        <f t="shared" si="45"/>
        <v>1.0285497904242633</v>
      </c>
      <c r="N363" s="621"/>
      <c r="O363" s="618">
        <v>600</v>
      </c>
      <c r="P363" s="618"/>
      <c r="Q363" s="621"/>
      <c r="R363" s="623">
        <f t="shared" si="46"/>
        <v>106566502.36</v>
      </c>
      <c r="S363" s="618" t="s">
        <v>20</v>
      </c>
      <c r="T363" s="621">
        <f t="shared" si="47"/>
        <v>-600</v>
      </c>
      <c r="U363" s="583"/>
      <c r="V363" s="625"/>
      <c r="W363" s="625">
        <v>21411060.649999999</v>
      </c>
      <c r="X363" s="622">
        <v>1</v>
      </c>
      <c r="AJ363" s="616"/>
      <c r="AK363" s="616"/>
      <c r="AL363" s="616"/>
      <c r="AM363" s="616"/>
      <c r="AN363" s="616"/>
      <c r="AO363" s="616"/>
      <c r="AP363" s="616"/>
      <c r="AQ363" s="616"/>
      <c r="AR363" s="616"/>
      <c r="AS363" s="616"/>
      <c r="AT363" s="616"/>
      <c r="AU363" s="616"/>
      <c r="AV363" s="616"/>
      <c r="AW363" s="616"/>
      <c r="AX363" s="616"/>
      <c r="BV363" s="616"/>
      <c r="BW363" s="616"/>
      <c r="BX363" s="616"/>
      <c r="BY363" s="616"/>
      <c r="BZ363" s="616"/>
      <c r="CA363" s="616"/>
      <c r="CB363" s="616"/>
    </row>
    <row r="364" spans="1:88" s="622" customFormat="1" ht="17.25" customHeight="1">
      <c r="A364" s="615">
        <v>603</v>
      </c>
      <c r="B364" s="616" t="s">
        <v>446</v>
      </c>
      <c r="C364" s="615">
        <v>1</v>
      </c>
      <c r="D364" s="617">
        <v>21411060.649999999</v>
      </c>
      <c r="E364" s="646">
        <v>19737213</v>
      </c>
      <c r="F364" s="646">
        <v>12259184</v>
      </c>
      <c r="G364" s="646">
        <v>12639048</v>
      </c>
      <c r="H364" s="618">
        <f t="shared" si="40"/>
        <v>379864</v>
      </c>
      <c r="I364" s="618">
        <f t="shared" si="41"/>
        <v>274556</v>
      </c>
      <c r="J364" s="618">
        <f t="shared" si="42"/>
        <v>0</v>
      </c>
      <c r="K364" s="618">
        <f t="shared" si="43"/>
        <v>654420</v>
      </c>
      <c r="L364" s="619">
        <f t="shared" si="44"/>
        <v>22065480.649999999</v>
      </c>
      <c r="M364" s="620">
        <f t="shared" si="45"/>
        <v>1.0305645764447451</v>
      </c>
      <c r="N364" s="621"/>
      <c r="O364" s="618">
        <v>603</v>
      </c>
      <c r="P364" s="618"/>
      <c r="Q364" s="621"/>
      <c r="R364" s="623">
        <f t="shared" si="46"/>
        <v>22065480.649999999</v>
      </c>
      <c r="S364" s="618" t="s">
        <v>447</v>
      </c>
      <c r="T364" s="621">
        <f t="shared" si="47"/>
        <v>-603</v>
      </c>
      <c r="U364" s="583"/>
      <c r="V364" s="621"/>
      <c r="W364" s="621">
        <v>34809708.258801371</v>
      </c>
      <c r="X364" s="622">
        <v>1</v>
      </c>
    </row>
    <row r="365" spans="1:88" s="622" customFormat="1" ht="17.25" customHeight="1">
      <c r="A365" s="615">
        <v>605</v>
      </c>
      <c r="B365" s="616" t="s">
        <v>448</v>
      </c>
      <c r="C365" s="615">
        <v>1</v>
      </c>
      <c r="D365" s="617">
        <v>34809708.258801371</v>
      </c>
      <c r="E365" s="646">
        <v>25769172.999999106</v>
      </c>
      <c r="F365" s="646">
        <v>10072810.999999108</v>
      </c>
      <c r="G365" s="646">
        <v>10168360.999999108</v>
      </c>
      <c r="H365" s="618">
        <f t="shared" si="40"/>
        <v>95550</v>
      </c>
      <c r="I365" s="618">
        <f t="shared" si="41"/>
        <v>742107</v>
      </c>
      <c r="J365" s="618">
        <f t="shared" si="42"/>
        <v>0</v>
      </c>
      <c r="K365" s="618">
        <f t="shared" si="43"/>
        <v>837657</v>
      </c>
      <c r="L365" s="619">
        <f t="shared" si="44"/>
        <v>35647365.258801371</v>
      </c>
      <c r="M365" s="620">
        <f t="shared" si="45"/>
        <v>1.02406389027372</v>
      </c>
      <c r="N365" s="621"/>
      <c r="O365" s="618">
        <v>605</v>
      </c>
      <c r="P365" s="618"/>
      <c r="Q365" s="621"/>
      <c r="R365" s="623">
        <f t="shared" si="46"/>
        <v>35647365.258801371</v>
      </c>
      <c r="S365" s="618"/>
      <c r="T365" s="621">
        <f t="shared" si="47"/>
        <v>-605</v>
      </c>
      <c r="U365" s="583"/>
      <c r="V365" s="621"/>
      <c r="W365" s="621">
        <v>35758770.914741784</v>
      </c>
      <c r="X365" s="622">
        <v>1</v>
      </c>
    </row>
    <row r="366" spans="1:88" s="622" customFormat="1" ht="17.25" customHeight="1">
      <c r="A366" s="615">
        <v>610</v>
      </c>
      <c r="B366" s="616" t="s">
        <v>449</v>
      </c>
      <c r="C366" s="615">
        <v>1</v>
      </c>
      <c r="D366" s="617">
        <v>35758770.914741784</v>
      </c>
      <c r="E366" s="646">
        <v>32977139</v>
      </c>
      <c r="F366" s="646">
        <v>16262637</v>
      </c>
      <c r="G366" s="646">
        <v>16426437</v>
      </c>
      <c r="H366" s="618">
        <f t="shared" si="40"/>
        <v>163800</v>
      </c>
      <c r="I366" s="618">
        <f t="shared" si="41"/>
        <v>584884</v>
      </c>
      <c r="J366" s="618">
        <f t="shared" si="42"/>
        <v>0</v>
      </c>
      <c r="K366" s="618">
        <f t="shared" si="43"/>
        <v>748684</v>
      </c>
      <c r="L366" s="619">
        <f t="shared" si="44"/>
        <v>36507454.914741784</v>
      </c>
      <c r="M366" s="620">
        <f t="shared" si="45"/>
        <v>1.0209370730829943</v>
      </c>
      <c r="N366" s="621"/>
      <c r="O366" s="618">
        <v>610</v>
      </c>
      <c r="P366" s="618"/>
      <c r="Q366" s="621"/>
      <c r="R366" s="623">
        <f t="shared" si="46"/>
        <v>36507454.914741784</v>
      </c>
      <c r="S366" s="618"/>
      <c r="T366" s="621">
        <f t="shared" si="47"/>
        <v>-610</v>
      </c>
      <c r="U366" s="583"/>
      <c r="V366" s="621"/>
      <c r="W366" s="615">
        <v>31899037.949999999</v>
      </c>
      <c r="X366" s="622">
        <v>1</v>
      </c>
    </row>
    <row r="367" spans="1:88" s="622" customFormat="1" ht="17.25" customHeight="1">
      <c r="A367" s="615">
        <v>615</v>
      </c>
      <c r="B367" s="616" t="s">
        <v>450</v>
      </c>
      <c r="C367" s="615">
        <v>1</v>
      </c>
      <c r="D367" s="617">
        <v>31899037.949999999</v>
      </c>
      <c r="E367" s="646">
        <v>31581407</v>
      </c>
      <c r="F367" s="646">
        <v>25520562</v>
      </c>
      <c r="G367" s="646">
        <v>26297619</v>
      </c>
      <c r="H367" s="618">
        <f t="shared" si="40"/>
        <v>777057</v>
      </c>
      <c r="I367" s="618">
        <f t="shared" si="41"/>
        <v>191354</v>
      </c>
      <c r="J367" s="618">
        <f t="shared" si="42"/>
        <v>0</v>
      </c>
      <c r="K367" s="618">
        <f t="shared" si="43"/>
        <v>968411</v>
      </c>
      <c r="L367" s="619">
        <f t="shared" si="44"/>
        <v>32867448.949999999</v>
      </c>
      <c r="M367" s="620">
        <f t="shared" si="45"/>
        <v>1.0303586271635505</v>
      </c>
      <c r="N367" s="621"/>
      <c r="O367" s="618">
        <v>615</v>
      </c>
      <c r="P367" s="618"/>
      <c r="Q367" s="621"/>
      <c r="R367" s="623">
        <f t="shared" si="46"/>
        <v>32867448.949999999</v>
      </c>
      <c r="S367" s="618"/>
      <c r="T367" s="621">
        <f>U367-A367</f>
        <v>-615</v>
      </c>
      <c r="U367" s="583"/>
      <c r="V367" s="621"/>
      <c r="W367" s="621">
        <v>30622007.390000001</v>
      </c>
      <c r="X367" s="622">
        <v>1</v>
      </c>
    </row>
    <row r="368" spans="1:88" s="622" customFormat="1" ht="17.25" customHeight="1">
      <c r="A368" s="615">
        <v>616</v>
      </c>
      <c r="B368" s="616" t="s">
        <v>451</v>
      </c>
      <c r="C368" s="615">
        <v>1</v>
      </c>
      <c r="D368" s="617">
        <v>30622007.390000001</v>
      </c>
      <c r="E368" s="646">
        <v>27070885</v>
      </c>
      <c r="F368" s="646">
        <v>8993333</v>
      </c>
      <c r="G368" s="646">
        <v>9120383</v>
      </c>
      <c r="H368" s="618">
        <f t="shared" si="40"/>
        <v>127050</v>
      </c>
      <c r="I368" s="618">
        <f t="shared" si="41"/>
        <v>648860</v>
      </c>
      <c r="J368" s="618">
        <f t="shared" si="42"/>
        <v>0</v>
      </c>
      <c r="K368" s="618">
        <f t="shared" si="43"/>
        <v>775910</v>
      </c>
      <c r="L368" s="619">
        <f t="shared" si="44"/>
        <v>31397917.390000001</v>
      </c>
      <c r="M368" s="620">
        <f t="shared" si="45"/>
        <v>1.0253383127408355</v>
      </c>
      <c r="N368" s="621"/>
      <c r="O368" s="618">
        <v>616</v>
      </c>
      <c r="P368" s="618"/>
      <c r="Q368" s="621"/>
      <c r="R368" s="623">
        <f t="shared" si="46"/>
        <v>31397917.390000001</v>
      </c>
      <c r="S368" s="618" t="s">
        <v>55</v>
      </c>
      <c r="T368" s="621">
        <f t="shared" si="47"/>
        <v>-616</v>
      </c>
      <c r="U368" s="583"/>
      <c r="V368" s="621"/>
      <c r="W368" s="621">
        <v>31401386.35636986</v>
      </c>
      <c r="X368" s="622">
        <v>1</v>
      </c>
    </row>
    <row r="369" spans="1:24" s="622" customFormat="1" ht="17.25" customHeight="1">
      <c r="A369" s="615">
        <v>618</v>
      </c>
      <c r="B369" s="616" t="s">
        <v>452</v>
      </c>
      <c r="C369" s="615">
        <v>1</v>
      </c>
      <c r="D369" s="617">
        <v>31401386.35636986</v>
      </c>
      <c r="E369" s="646">
        <v>16325239.99999864</v>
      </c>
      <c r="F369" s="646">
        <v>3534167.9999986412</v>
      </c>
      <c r="G369" s="646">
        <v>3600317.9999986412</v>
      </c>
      <c r="H369" s="618">
        <f t="shared" si="40"/>
        <v>66150</v>
      </c>
      <c r="I369" s="618">
        <f t="shared" si="41"/>
        <v>836017</v>
      </c>
      <c r="J369" s="618">
        <f t="shared" si="42"/>
        <v>0</v>
      </c>
      <c r="K369" s="618">
        <f t="shared" si="43"/>
        <v>902167</v>
      </c>
      <c r="L369" s="619">
        <f t="shared" si="44"/>
        <v>32303553.35636986</v>
      </c>
      <c r="M369" s="620">
        <f t="shared" si="45"/>
        <v>1.028730164641823</v>
      </c>
      <c r="N369" s="621"/>
      <c r="O369" s="618">
        <v>618</v>
      </c>
      <c r="P369" s="618"/>
      <c r="Q369" s="621"/>
      <c r="R369" s="623">
        <f t="shared" si="46"/>
        <v>32303553.35636986</v>
      </c>
      <c r="S369" s="618"/>
      <c r="T369" s="621">
        <f t="shared" si="47"/>
        <v>-618</v>
      </c>
      <c r="U369" s="583"/>
      <c r="V369" s="621"/>
      <c r="W369" s="621">
        <v>23115813.57</v>
      </c>
      <c r="X369" s="622">
        <v>1</v>
      </c>
    </row>
    <row r="370" spans="1:24" s="622" customFormat="1" ht="17.25" customHeight="1">
      <c r="A370" s="615">
        <v>620</v>
      </c>
      <c r="B370" s="616" t="s">
        <v>453</v>
      </c>
      <c r="C370" s="615">
        <v>1</v>
      </c>
      <c r="D370" s="617">
        <v>23115813.57</v>
      </c>
      <c r="E370" s="646">
        <v>14794228</v>
      </c>
      <c r="F370" s="646">
        <v>3149921</v>
      </c>
      <c r="G370" s="646">
        <v>3229646</v>
      </c>
      <c r="H370" s="618">
        <f t="shared" si="40"/>
        <v>79725</v>
      </c>
      <c r="I370" s="618">
        <f t="shared" si="41"/>
        <v>598977</v>
      </c>
      <c r="J370" s="618">
        <f t="shared" si="42"/>
        <v>0</v>
      </c>
      <c r="K370" s="618">
        <f t="shared" si="43"/>
        <v>678702</v>
      </c>
      <c r="L370" s="619">
        <f t="shared" si="44"/>
        <v>23794515.57</v>
      </c>
      <c r="M370" s="620">
        <f t="shared" si="45"/>
        <v>1.0293609393389827</v>
      </c>
      <c r="N370" s="621"/>
      <c r="O370" s="618">
        <v>620</v>
      </c>
      <c r="P370" s="618"/>
      <c r="Q370" s="621"/>
      <c r="R370" s="623">
        <f t="shared" si="46"/>
        <v>23794515.57</v>
      </c>
      <c r="S370" s="618" t="s">
        <v>74</v>
      </c>
      <c r="T370" s="621">
        <f t="shared" si="47"/>
        <v>-620</v>
      </c>
      <c r="U370" s="583"/>
      <c r="V370" s="621"/>
      <c r="W370" s="621">
        <v>28935436.800000001</v>
      </c>
      <c r="X370" s="622">
        <v>1</v>
      </c>
    </row>
    <row r="371" spans="1:24" s="622" customFormat="1" ht="17.25" customHeight="1">
      <c r="A371" s="615">
        <v>622</v>
      </c>
      <c r="B371" s="616" t="s">
        <v>454</v>
      </c>
      <c r="C371" s="615">
        <v>1</v>
      </c>
      <c r="D371" s="617">
        <v>28935436.800000001</v>
      </c>
      <c r="E371" s="646">
        <v>24707927</v>
      </c>
      <c r="F371" s="646">
        <v>12080008</v>
      </c>
      <c r="G371" s="646">
        <v>12197233</v>
      </c>
      <c r="H371" s="618">
        <f t="shared" si="40"/>
        <v>117225</v>
      </c>
      <c r="I371" s="618">
        <f t="shared" si="41"/>
        <v>505663</v>
      </c>
      <c r="J371" s="618">
        <f t="shared" si="42"/>
        <v>0</v>
      </c>
      <c r="K371" s="618">
        <f t="shared" si="43"/>
        <v>622888</v>
      </c>
      <c r="L371" s="619">
        <f t="shared" si="44"/>
        <v>29558324.800000001</v>
      </c>
      <c r="M371" s="620">
        <f t="shared" si="45"/>
        <v>1.0215268220868883</v>
      </c>
      <c r="N371" s="621"/>
      <c r="O371" s="618">
        <v>622</v>
      </c>
      <c r="P371" s="618"/>
      <c r="Q371" s="621"/>
      <c r="R371" s="623">
        <f t="shared" si="46"/>
        <v>29558324.800000001</v>
      </c>
      <c r="S371" s="618"/>
      <c r="T371" s="621">
        <f t="shared" si="47"/>
        <v>-622</v>
      </c>
      <c r="U371" s="583"/>
      <c r="V371" s="621"/>
      <c r="W371" s="621">
        <v>87387475.698802888</v>
      </c>
      <c r="X371" s="622">
        <v>1</v>
      </c>
    </row>
    <row r="372" spans="1:24" s="622" customFormat="1" ht="17.25" customHeight="1">
      <c r="A372" s="615">
        <v>625</v>
      </c>
      <c r="B372" s="616" t="s">
        <v>455</v>
      </c>
      <c r="C372" s="615">
        <v>1</v>
      </c>
      <c r="D372" s="617">
        <v>87387475.698802888</v>
      </c>
      <c r="E372" s="646">
        <v>84223476</v>
      </c>
      <c r="F372" s="646">
        <v>34209990</v>
      </c>
      <c r="G372" s="646">
        <v>34629615</v>
      </c>
      <c r="H372" s="618">
        <f t="shared" si="40"/>
        <v>419625</v>
      </c>
      <c r="I372" s="618">
        <f t="shared" si="41"/>
        <v>1595325</v>
      </c>
      <c r="J372" s="618">
        <f t="shared" si="42"/>
        <v>0</v>
      </c>
      <c r="K372" s="618">
        <f t="shared" si="43"/>
        <v>2014950</v>
      </c>
      <c r="L372" s="619">
        <f t="shared" si="44"/>
        <v>89402425.698802888</v>
      </c>
      <c r="M372" s="620">
        <f t="shared" si="45"/>
        <v>1.02305765195627</v>
      </c>
      <c r="N372" s="621"/>
      <c r="O372" s="618">
        <v>625</v>
      </c>
      <c r="P372" s="618"/>
      <c r="Q372" s="621"/>
      <c r="R372" s="623">
        <f t="shared" si="46"/>
        <v>89402425.698802888</v>
      </c>
      <c r="S372" s="618"/>
      <c r="T372" s="621">
        <f t="shared" si="47"/>
        <v>-625</v>
      </c>
      <c r="U372" s="583"/>
      <c r="V372" s="621"/>
      <c r="W372" s="621">
        <v>93269.09</v>
      </c>
      <c r="X372" s="622">
        <v>0</v>
      </c>
    </row>
    <row r="373" spans="1:24" s="622" customFormat="1" ht="17.25" customHeight="1">
      <c r="A373" s="615">
        <v>632</v>
      </c>
      <c r="B373" s="616" t="s">
        <v>456</v>
      </c>
      <c r="C373" s="615">
        <v>1</v>
      </c>
      <c r="D373" s="617">
        <v>3023512</v>
      </c>
      <c r="E373" s="646">
        <v>1988305</v>
      </c>
      <c r="F373" s="646">
        <v>796622</v>
      </c>
      <c r="G373" s="646">
        <v>805097</v>
      </c>
      <c r="H373" s="618">
        <f t="shared" si="40"/>
        <v>8475</v>
      </c>
      <c r="I373" s="618">
        <f t="shared" si="41"/>
        <v>66807</v>
      </c>
      <c r="J373" s="618">
        <f t="shared" si="42"/>
        <v>0</v>
      </c>
      <c r="K373" s="618">
        <f t="shared" si="43"/>
        <v>75282</v>
      </c>
      <c r="L373" s="619">
        <f t="shared" si="44"/>
        <v>3098794</v>
      </c>
      <c r="M373" s="620">
        <f t="shared" si="45"/>
        <v>1.0248988593397348</v>
      </c>
      <c r="N373" s="621"/>
      <c r="O373" s="618">
        <v>632</v>
      </c>
      <c r="P373" s="618"/>
      <c r="Q373" s="621"/>
      <c r="R373" s="623">
        <f t="shared" si="46"/>
        <v>3098794</v>
      </c>
      <c r="S373" s="618"/>
      <c r="T373" s="621">
        <f t="shared" si="47"/>
        <v>-632</v>
      </c>
      <c r="U373" s="583"/>
      <c r="V373" s="621"/>
      <c r="W373" s="621">
        <v>31272224.719999999</v>
      </c>
      <c r="X373" s="622">
        <v>1</v>
      </c>
    </row>
    <row r="374" spans="1:24" s="622" customFormat="1" ht="17.25" customHeight="1">
      <c r="A374" s="615">
        <v>635</v>
      </c>
      <c r="B374" s="616" t="s">
        <v>457</v>
      </c>
      <c r="C374" s="615">
        <v>1</v>
      </c>
      <c r="D374" s="617">
        <v>31272224.719999999</v>
      </c>
      <c r="E374" s="646">
        <v>23773507.00000108</v>
      </c>
      <c r="F374" s="646">
        <v>10080937</v>
      </c>
      <c r="G374" s="646">
        <v>10188937.00000108</v>
      </c>
      <c r="H374" s="618">
        <f t="shared" si="40"/>
        <v>108000.00000108033</v>
      </c>
      <c r="I374" s="618">
        <f t="shared" si="41"/>
        <v>635739</v>
      </c>
      <c r="J374" s="618">
        <f t="shared" si="42"/>
        <v>0</v>
      </c>
      <c r="K374" s="618">
        <f t="shared" si="43"/>
        <v>743739.00000108033</v>
      </c>
      <c r="L374" s="619">
        <f t="shared" si="44"/>
        <v>32015963.720001079</v>
      </c>
      <c r="M374" s="620">
        <f t="shared" si="45"/>
        <v>1.023782733932755</v>
      </c>
      <c r="N374" s="621"/>
      <c r="O374" s="618">
        <v>635</v>
      </c>
      <c r="P374" s="618"/>
      <c r="Q374" s="621"/>
      <c r="R374" s="623">
        <f t="shared" si="46"/>
        <v>32015963.720001079</v>
      </c>
      <c r="S374" s="618"/>
      <c r="T374" s="621">
        <f t="shared" si="47"/>
        <v>-635</v>
      </c>
      <c r="U374" s="583"/>
      <c r="V374" s="621"/>
      <c r="W374" s="621">
        <v>34563084.149999999</v>
      </c>
      <c r="X374" s="622">
        <v>1</v>
      </c>
    </row>
    <row r="375" spans="1:24" s="622" customFormat="1" ht="17.25" customHeight="1">
      <c r="A375" s="615">
        <v>640</v>
      </c>
      <c r="B375" s="616" t="s">
        <v>458</v>
      </c>
      <c r="C375" s="615">
        <v>1</v>
      </c>
      <c r="D375" s="617">
        <v>34563084.149999999</v>
      </c>
      <c r="E375" s="646">
        <v>18377122</v>
      </c>
      <c r="F375" s="646">
        <v>3610473</v>
      </c>
      <c r="G375" s="646">
        <v>3699123</v>
      </c>
      <c r="H375" s="618">
        <f t="shared" si="40"/>
        <v>88650</v>
      </c>
      <c r="I375" s="618">
        <f t="shared" si="41"/>
        <v>928578</v>
      </c>
      <c r="J375" s="618">
        <f t="shared" si="42"/>
        <v>0</v>
      </c>
      <c r="K375" s="618">
        <f t="shared" si="43"/>
        <v>1017228</v>
      </c>
      <c r="L375" s="619">
        <f t="shared" si="44"/>
        <v>35580312.149999999</v>
      </c>
      <c r="M375" s="620">
        <f t="shared" si="45"/>
        <v>1.0294310541150016</v>
      </c>
      <c r="N375" s="621"/>
      <c r="O375" s="618">
        <v>640</v>
      </c>
      <c r="P375" s="618"/>
      <c r="Q375" s="621"/>
      <c r="R375" s="623">
        <f t="shared" si="46"/>
        <v>35580312.149999999</v>
      </c>
      <c r="S375" s="618"/>
      <c r="T375" s="621">
        <f t="shared" si="47"/>
        <v>-640</v>
      </c>
      <c r="U375" s="583"/>
      <c r="V375" s="621"/>
      <c r="W375" s="621">
        <v>73400924.060000002</v>
      </c>
      <c r="X375" s="622">
        <v>1</v>
      </c>
    </row>
    <row r="376" spans="1:24" s="622" customFormat="1" ht="17.25" customHeight="1">
      <c r="A376" s="615">
        <v>645</v>
      </c>
      <c r="B376" s="616" t="s">
        <v>459</v>
      </c>
      <c r="C376" s="615">
        <v>1</v>
      </c>
      <c r="D376" s="617">
        <v>73400924.060000002</v>
      </c>
      <c r="E376" s="646">
        <v>58808886</v>
      </c>
      <c r="F376" s="646">
        <v>13956285</v>
      </c>
      <c r="G376" s="646">
        <v>14199435</v>
      </c>
      <c r="H376" s="618">
        <f t="shared" si="40"/>
        <v>243150</v>
      </c>
      <c r="I376" s="618">
        <f t="shared" si="41"/>
        <v>1783339</v>
      </c>
      <c r="J376" s="618">
        <f t="shared" si="42"/>
        <v>0</v>
      </c>
      <c r="K376" s="618">
        <f t="shared" si="43"/>
        <v>2026489</v>
      </c>
      <c r="L376" s="619">
        <f t="shared" si="44"/>
        <v>75427413.060000002</v>
      </c>
      <c r="M376" s="620">
        <f t="shared" si="45"/>
        <v>1.0276084943882109</v>
      </c>
      <c r="N376" s="621"/>
      <c r="O376" s="618">
        <v>645</v>
      </c>
      <c r="P376" s="618"/>
      <c r="Q376" s="621"/>
      <c r="R376" s="623">
        <f t="shared" si="46"/>
        <v>75427413.060000002</v>
      </c>
      <c r="S376" s="618"/>
      <c r="T376" s="621">
        <f t="shared" si="47"/>
        <v>-645</v>
      </c>
      <c r="U376" s="583"/>
      <c r="V376" s="621"/>
      <c r="W376" s="621">
        <v>48462990.969999999</v>
      </c>
      <c r="X376" s="622">
        <v>1</v>
      </c>
    </row>
    <row r="377" spans="1:24" s="622" customFormat="1" ht="17.25" customHeight="1">
      <c r="A377" s="615">
        <v>650</v>
      </c>
      <c r="B377" s="616" t="s">
        <v>460</v>
      </c>
      <c r="C377" s="615">
        <v>1</v>
      </c>
      <c r="D377" s="617">
        <v>48462990.969999999</v>
      </c>
      <c r="E377" s="646">
        <v>40164397</v>
      </c>
      <c r="F377" s="646">
        <v>14005428</v>
      </c>
      <c r="G377" s="646">
        <v>14195778</v>
      </c>
      <c r="H377" s="618">
        <f t="shared" si="40"/>
        <v>190350</v>
      </c>
      <c r="I377" s="618">
        <f t="shared" si="41"/>
        <v>1033727</v>
      </c>
      <c r="J377" s="618">
        <f t="shared" si="42"/>
        <v>0</v>
      </c>
      <c r="K377" s="618">
        <f t="shared" si="43"/>
        <v>1224077</v>
      </c>
      <c r="L377" s="619">
        <f t="shared" si="44"/>
        <v>49687067.969999999</v>
      </c>
      <c r="M377" s="620">
        <f t="shared" si="45"/>
        <v>1.0252579747039909</v>
      </c>
      <c r="N377" s="621"/>
      <c r="O377" s="618">
        <v>650</v>
      </c>
      <c r="P377" s="618"/>
      <c r="Q377" s="621"/>
      <c r="R377" s="623">
        <f t="shared" si="46"/>
        <v>49687067.969999999</v>
      </c>
      <c r="S377" s="618"/>
      <c r="T377" s="621">
        <f t="shared" si="47"/>
        <v>-650</v>
      </c>
      <c r="U377" s="583"/>
      <c r="V377" s="621"/>
      <c r="W377" s="621">
        <v>27384362.130000003</v>
      </c>
      <c r="X377" s="622">
        <v>1</v>
      </c>
    </row>
    <row r="378" spans="1:24" s="622" customFormat="1" ht="17.25" customHeight="1">
      <c r="A378" s="615">
        <v>655</v>
      </c>
      <c r="B378" s="616" t="s">
        <v>461</v>
      </c>
      <c r="C378" s="615">
        <v>1</v>
      </c>
      <c r="D378" s="617">
        <v>27384362.130000003</v>
      </c>
      <c r="E378" s="646">
        <v>16056075</v>
      </c>
      <c r="F378" s="646">
        <v>2942852</v>
      </c>
      <c r="G378" s="646">
        <v>3026477</v>
      </c>
      <c r="H378" s="618">
        <f t="shared" si="40"/>
        <v>83625</v>
      </c>
      <c r="I378" s="618">
        <f t="shared" si="41"/>
        <v>733245</v>
      </c>
      <c r="J378" s="618">
        <f t="shared" si="42"/>
        <v>0</v>
      </c>
      <c r="K378" s="618">
        <f t="shared" si="43"/>
        <v>816870</v>
      </c>
      <c r="L378" s="619">
        <f t="shared" si="44"/>
        <v>28201232.130000003</v>
      </c>
      <c r="M378" s="620">
        <f t="shared" si="45"/>
        <v>1.0298297983397287</v>
      </c>
      <c r="N378" s="621"/>
      <c r="O378" s="618">
        <v>655</v>
      </c>
      <c r="P378" s="618"/>
      <c r="Q378" s="621"/>
      <c r="R378" s="623">
        <f t="shared" si="46"/>
        <v>28201232.130000003</v>
      </c>
      <c r="S378" s="618"/>
      <c r="T378" s="621">
        <f t="shared" si="47"/>
        <v>-655</v>
      </c>
      <c r="U378" s="583"/>
      <c r="V378" s="621"/>
      <c r="W378" s="621">
        <v>56719206.210000001</v>
      </c>
      <c r="X378" s="622">
        <v>1</v>
      </c>
    </row>
    <row r="379" spans="1:24" s="622" customFormat="1" ht="17.25" customHeight="1">
      <c r="A379" s="615">
        <v>658</v>
      </c>
      <c r="B379" s="616" t="s">
        <v>462</v>
      </c>
      <c r="C379" s="615">
        <v>1</v>
      </c>
      <c r="D379" s="617">
        <v>56719206.210000001</v>
      </c>
      <c r="E379" s="646">
        <v>52294563</v>
      </c>
      <c r="F379" s="646">
        <v>25823037</v>
      </c>
      <c r="G379" s="646">
        <v>26066862</v>
      </c>
      <c r="H379" s="618">
        <f t="shared" si="40"/>
        <v>243825</v>
      </c>
      <c r="I379" s="618">
        <f t="shared" si="41"/>
        <v>926885</v>
      </c>
      <c r="J379" s="618">
        <f t="shared" si="42"/>
        <v>0</v>
      </c>
      <c r="K379" s="618">
        <f t="shared" si="43"/>
        <v>1170710</v>
      </c>
      <c r="L379" s="619">
        <f t="shared" si="44"/>
        <v>57889916.210000001</v>
      </c>
      <c r="M379" s="620">
        <f t="shared" si="45"/>
        <v>1.0206404510610658</v>
      </c>
      <c r="N379" s="621"/>
      <c r="O379" s="618">
        <v>658</v>
      </c>
      <c r="P379" s="618"/>
      <c r="Q379" s="621"/>
      <c r="R379" s="623">
        <f t="shared" si="46"/>
        <v>57889916.210000001</v>
      </c>
      <c r="S379" s="618"/>
      <c r="T379" s="621">
        <f t="shared" si="47"/>
        <v>-658</v>
      </c>
      <c r="U379" s="583"/>
      <c r="V379" s="621"/>
      <c r="W379" s="621">
        <v>41546889.960000008</v>
      </c>
      <c r="X379" s="622">
        <v>0</v>
      </c>
    </row>
    <row r="380" spans="1:24" s="622" customFormat="1" ht="17.25" customHeight="1">
      <c r="A380" s="615">
        <v>660</v>
      </c>
      <c r="B380" s="616" t="s">
        <v>463</v>
      </c>
      <c r="C380" s="615">
        <v>1</v>
      </c>
      <c r="D380" s="617">
        <v>34316081.755519144</v>
      </c>
      <c r="E380" s="646">
        <v>18574951.999999631</v>
      </c>
      <c r="F380" s="646">
        <v>4000728.9999996317</v>
      </c>
      <c r="G380" s="646">
        <v>4082928.9999996317</v>
      </c>
      <c r="H380" s="618">
        <f t="shared" si="40"/>
        <v>82200</v>
      </c>
      <c r="I380" s="618">
        <f t="shared" si="41"/>
        <v>909461</v>
      </c>
      <c r="J380" s="618">
        <f t="shared" si="42"/>
        <v>0</v>
      </c>
      <c r="K380" s="618">
        <f t="shared" si="43"/>
        <v>991661</v>
      </c>
      <c r="L380" s="619">
        <f t="shared" si="44"/>
        <v>35307742.755519144</v>
      </c>
      <c r="M380" s="620">
        <f t="shared" si="45"/>
        <v>1.0288978504907691</v>
      </c>
      <c r="N380" s="621"/>
      <c r="O380" s="618">
        <v>660</v>
      </c>
      <c r="P380" s="618"/>
      <c r="Q380" s="621"/>
      <c r="R380" s="623">
        <f t="shared" si="46"/>
        <v>35307742.755519144</v>
      </c>
      <c r="S380" s="618"/>
      <c r="T380" s="621">
        <f t="shared" si="47"/>
        <v>-660</v>
      </c>
      <c r="U380" s="583"/>
      <c r="V380" s="621"/>
      <c r="W380" s="621">
        <v>5433516.426</v>
      </c>
      <c r="X380" s="622">
        <v>1</v>
      </c>
    </row>
    <row r="381" spans="1:24" s="622" customFormat="1" ht="17.25" customHeight="1">
      <c r="A381" s="615">
        <v>662</v>
      </c>
      <c r="B381" s="616" t="s">
        <v>464</v>
      </c>
      <c r="C381" s="615">
        <v>1</v>
      </c>
      <c r="D381" s="617">
        <v>5433516.426</v>
      </c>
      <c r="E381" s="646">
        <v>3265823</v>
      </c>
      <c r="F381" s="646">
        <v>768194</v>
      </c>
      <c r="G381" s="646">
        <v>782894</v>
      </c>
      <c r="H381" s="618">
        <f t="shared" si="40"/>
        <v>14700</v>
      </c>
      <c r="I381" s="618">
        <f t="shared" si="41"/>
        <v>139960</v>
      </c>
      <c r="J381" s="618">
        <f t="shared" si="42"/>
        <v>0</v>
      </c>
      <c r="K381" s="618">
        <f t="shared" si="43"/>
        <v>154660</v>
      </c>
      <c r="L381" s="619">
        <f t="shared" si="44"/>
        <v>5588176.426</v>
      </c>
      <c r="M381" s="620">
        <f t="shared" si="45"/>
        <v>1.0284640714915176</v>
      </c>
      <c r="N381" s="621"/>
      <c r="O381" s="618">
        <v>662</v>
      </c>
      <c r="P381" s="618"/>
      <c r="Q381" s="621"/>
      <c r="R381" s="623">
        <f t="shared" si="46"/>
        <v>5588176.426</v>
      </c>
      <c r="S381" s="618"/>
      <c r="T381" s="621">
        <f t="shared" si="47"/>
        <v>-662</v>
      </c>
      <c r="U381" s="583"/>
      <c r="V381" s="621"/>
      <c r="W381" s="621">
        <v>42469855.829999998</v>
      </c>
      <c r="X381" s="622">
        <v>1</v>
      </c>
    </row>
    <row r="382" spans="1:24" s="622" customFormat="1" ht="17.25" customHeight="1">
      <c r="A382" s="615">
        <v>665</v>
      </c>
      <c r="B382" s="616" t="s">
        <v>465</v>
      </c>
      <c r="C382" s="615">
        <v>1</v>
      </c>
      <c r="D382" s="617">
        <v>42469855.829999998</v>
      </c>
      <c r="E382" s="646">
        <v>39861636</v>
      </c>
      <c r="F382" s="646">
        <v>12333339</v>
      </c>
      <c r="G382" s="646">
        <v>12528864</v>
      </c>
      <c r="H382" s="618">
        <f t="shared" si="40"/>
        <v>195525</v>
      </c>
      <c r="I382" s="618">
        <f t="shared" si="41"/>
        <v>904096</v>
      </c>
      <c r="J382" s="618">
        <f t="shared" si="42"/>
        <v>0</v>
      </c>
      <c r="K382" s="618">
        <f t="shared" si="43"/>
        <v>1099621</v>
      </c>
      <c r="L382" s="619">
        <f t="shared" si="44"/>
        <v>43569476.829999998</v>
      </c>
      <c r="M382" s="620">
        <f t="shared" si="45"/>
        <v>1.0258917996896812</v>
      </c>
      <c r="N382" s="621"/>
      <c r="O382" s="618">
        <v>665</v>
      </c>
      <c r="P382" s="618"/>
      <c r="Q382" s="621"/>
      <c r="R382" s="623">
        <f t="shared" si="46"/>
        <v>43569476.829999998</v>
      </c>
      <c r="S382" s="618" t="s">
        <v>55</v>
      </c>
      <c r="T382" s="621">
        <f t="shared" si="47"/>
        <v>-665</v>
      </c>
      <c r="U382" s="583"/>
      <c r="V382" s="621"/>
      <c r="W382" s="621">
        <v>12058431.470000001</v>
      </c>
      <c r="X382" s="622">
        <v>1</v>
      </c>
    </row>
    <row r="383" spans="1:24" s="622" customFormat="1" ht="17.25" customHeight="1">
      <c r="A383" s="615">
        <v>670</v>
      </c>
      <c r="B383" s="616" t="s">
        <v>466</v>
      </c>
      <c r="C383" s="615">
        <v>1</v>
      </c>
      <c r="D383" s="617">
        <v>12058431.470000001</v>
      </c>
      <c r="E383" s="646">
        <v>8852796.0000007078</v>
      </c>
      <c r="F383" s="646">
        <v>3053027.0000007078</v>
      </c>
      <c r="G383" s="646">
        <v>3088277.0000007078</v>
      </c>
      <c r="H383" s="618">
        <f t="shared" si="40"/>
        <v>35250</v>
      </c>
      <c r="I383" s="618">
        <f t="shared" si="41"/>
        <v>270162</v>
      </c>
      <c r="J383" s="618">
        <f t="shared" si="42"/>
        <v>0</v>
      </c>
      <c r="K383" s="618">
        <f t="shared" si="43"/>
        <v>305412</v>
      </c>
      <c r="L383" s="619">
        <f t="shared" si="44"/>
        <v>12363843.470000001</v>
      </c>
      <c r="M383" s="620">
        <f t="shared" si="45"/>
        <v>1.0253276722399451</v>
      </c>
      <c r="N383" s="621"/>
      <c r="O383" s="618">
        <v>670</v>
      </c>
      <c r="P383" s="618"/>
      <c r="Q383" s="621"/>
      <c r="R383" s="623">
        <f t="shared" si="46"/>
        <v>12363843.470000001</v>
      </c>
      <c r="S383" s="618"/>
      <c r="T383" s="621">
        <f t="shared" si="47"/>
        <v>-670</v>
      </c>
      <c r="U383" s="583"/>
      <c r="V383" s="621"/>
      <c r="W383" s="621">
        <v>15261122.02</v>
      </c>
      <c r="X383" s="622">
        <v>1</v>
      </c>
    </row>
    <row r="384" spans="1:24" s="622" customFormat="1" ht="17.25" customHeight="1">
      <c r="A384" s="615">
        <v>672</v>
      </c>
      <c r="B384" s="616" t="s">
        <v>467</v>
      </c>
      <c r="C384" s="615">
        <v>1</v>
      </c>
      <c r="D384" s="617">
        <v>15261122.02</v>
      </c>
      <c r="E384" s="646">
        <v>12782703.000001119</v>
      </c>
      <c r="F384" s="646">
        <v>6340830.0000011194</v>
      </c>
      <c r="G384" s="646">
        <v>6397530.0000011194</v>
      </c>
      <c r="H384" s="618">
        <f t="shared" si="40"/>
        <v>56700</v>
      </c>
      <c r="I384" s="618">
        <f t="shared" si="41"/>
        <v>267609</v>
      </c>
      <c r="J384" s="618">
        <f t="shared" si="42"/>
        <v>0</v>
      </c>
      <c r="K384" s="618">
        <f t="shared" si="43"/>
        <v>324309</v>
      </c>
      <c r="L384" s="619">
        <f t="shared" si="44"/>
        <v>15585431.02</v>
      </c>
      <c r="M384" s="620">
        <f t="shared" si="45"/>
        <v>1.021250665552309</v>
      </c>
      <c r="N384" s="621"/>
      <c r="O384" s="618">
        <v>672</v>
      </c>
      <c r="P384" s="618"/>
      <c r="Q384" s="621"/>
      <c r="R384" s="623">
        <f t="shared" si="46"/>
        <v>15585431.02</v>
      </c>
      <c r="S384" s="618" t="s">
        <v>440</v>
      </c>
      <c r="T384" s="621">
        <f t="shared" si="47"/>
        <v>-672</v>
      </c>
      <c r="U384" s="583"/>
      <c r="V384" s="621"/>
      <c r="W384" s="621">
        <v>47951782.060000002</v>
      </c>
      <c r="X384" s="622">
        <v>1</v>
      </c>
    </row>
    <row r="385" spans="1:24" s="622" customFormat="1" ht="17.25" customHeight="1">
      <c r="A385" s="615">
        <v>673</v>
      </c>
      <c r="B385" s="616" t="s">
        <v>468</v>
      </c>
      <c r="C385" s="615">
        <v>1</v>
      </c>
      <c r="D385" s="617">
        <v>47951782.060000002</v>
      </c>
      <c r="E385" s="646">
        <v>36279947</v>
      </c>
      <c r="F385" s="646">
        <v>11831303</v>
      </c>
      <c r="G385" s="646">
        <v>11996603</v>
      </c>
      <c r="H385" s="618">
        <f t="shared" si="40"/>
        <v>165300</v>
      </c>
      <c r="I385" s="618">
        <f t="shared" si="41"/>
        <v>1083614</v>
      </c>
      <c r="J385" s="618">
        <f t="shared" si="42"/>
        <v>0</v>
      </c>
      <c r="K385" s="618">
        <f t="shared" si="43"/>
        <v>1248914</v>
      </c>
      <c r="L385" s="619">
        <f t="shared" si="44"/>
        <v>49200696.060000002</v>
      </c>
      <c r="M385" s="620">
        <f t="shared" si="45"/>
        <v>1.0260452051278779</v>
      </c>
      <c r="N385" s="621"/>
      <c r="O385" s="618">
        <v>673</v>
      </c>
      <c r="P385" s="618"/>
      <c r="Q385" s="621"/>
      <c r="R385" s="623">
        <f t="shared" si="46"/>
        <v>49200696.060000002</v>
      </c>
      <c r="S385" s="618"/>
      <c r="T385" s="621">
        <f t="shared" si="47"/>
        <v>-673</v>
      </c>
      <c r="U385" s="583"/>
      <c r="V385" s="621"/>
      <c r="W385" s="621">
        <v>23988258.859999999</v>
      </c>
      <c r="X385" s="622">
        <v>1</v>
      </c>
    </row>
    <row r="386" spans="1:24" s="622" customFormat="1" ht="17.25" customHeight="1">
      <c r="A386" s="615">
        <v>674</v>
      </c>
      <c r="B386" s="616" t="s">
        <v>469</v>
      </c>
      <c r="C386" s="615">
        <v>1</v>
      </c>
      <c r="D386" s="617">
        <v>23988258.859999999</v>
      </c>
      <c r="E386" s="646">
        <v>15983197</v>
      </c>
      <c r="F386" s="646">
        <v>8069823</v>
      </c>
      <c r="G386" s="646">
        <v>8135223</v>
      </c>
      <c r="H386" s="618">
        <f t="shared" si="40"/>
        <v>65400</v>
      </c>
      <c r="I386" s="618">
        <f t="shared" si="41"/>
        <v>477553</v>
      </c>
      <c r="J386" s="618">
        <f t="shared" si="42"/>
        <v>0</v>
      </c>
      <c r="K386" s="618">
        <f t="shared" si="43"/>
        <v>542953</v>
      </c>
      <c r="L386" s="619">
        <f t="shared" si="44"/>
        <v>24531211.859999999</v>
      </c>
      <c r="M386" s="620">
        <f t="shared" si="45"/>
        <v>1.022634114596177</v>
      </c>
      <c r="N386" s="621"/>
      <c r="O386" s="618">
        <v>674</v>
      </c>
      <c r="P386" s="618"/>
      <c r="Q386" s="621"/>
      <c r="R386" s="623">
        <f t="shared" si="46"/>
        <v>24531211.859999999</v>
      </c>
      <c r="S386" s="618"/>
      <c r="T386" s="621">
        <f t="shared" si="47"/>
        <v>-674</v>
      </c>
      <c r="U386" s="583"/>
      <c r="V386" s="621"/>
      <c r="W386" s="621">
        <v>41305203.670000002</v>
      </c>
      <c r="X386" s="622">
        <v>1</v>
      </c>
    </row>
    <row r="387" spans="1:24" s="622" customFormat="1" ht="17.25" customHeight="1">
      <c r="A387" s="615">
        <v>675</v>
      </c>
      <c r="B387" s="616" t="s">
        <v>470</v>
      </c>
      <c r="C387" s="615">
        <v>1</v>
      </c>
      <c r="D387" s="617">
        <v>41305203.670000002</v>
      </c>
      <c r="E387" s="646">
        <v>22942766</v>
      </c>
      <c r="F387" s="646">
        <v>4436892</v>
      </c>
      <c r="G387" s="646">
        <v>4780705</v>
      </c>
      <c r="H387" s="618">
        <f t="shared" si="40"/>
        <v>343813</v>
      </c>
      <c r="I387" s="618">
        <f t="shared" si="41"/>
        <v>1106049</v>
      </c>
      <c r="J387" s="618">
        <f t="shared" si="42"/>
        <v>0</v>
      </c>
      <c r="K387" s="618">
        <f t="shared" si="43"/>
        <v>1449862</v>
      </c>
      <c r="L387" s="619">
        <f t="shared" si="44"/>
        <v>42755065.670000002</v>
      </c>
      <c r="M387" s="620">
        <f t="shared" si="45"/>
        <v>1.0351011947933582</v>
      </c>
      <c r="N387" s="621"/>
      <c r="O387" s="618">
        <v>675</v>
      </c>
      <c r="P387" s="618"/>
      <c r="Q387" s="621"/>
      <c r="R387" s="623">
        <f t="shared" si="46"/>
        <v>42755065.670000002</v>
      </c>
      <c r="S387" s="618"/>
      <c r="T387" s="621">
        <f t="shared" si="47"/>
        <v>-675</v>
      </c>
      <c r="U387" s="583"/>
      <c r="V387" s="621"/>
      <c r="W387" s="621">
        <v>51634548.751198627</v>
      </c>
      <c r="X387" s="622">
        <v>1</v>
      </c>
    </row>
    <row r="388" spans="1:24" s="622" customFormat="1" ht="17.25" customHeight="1">
      <c r="A388" s="615">
        <v>680</v>
      </c>
      <c r="B388" s="616" t="s">
        <v>471</v>
      </c>
      <c r="C388" s="615">
        <v>1</v>
      </c>
      <c r="D388" s="617">
        <v>51634548.751198627</v>
      </c>
      <c r="E388" s="646">
        <v>40581352</v>
      </c>
      <c r="F388" s="646">
        <v>13043530</v>
      </c>
      <c r="G388" s="646">
        <v>13247755</v>
      </c>
      <c r="H388" s="618">
        <f t="shared" si="40"/>
        <v>204225</v>
      </c>
      <c r="I388" s="618">
        <f t="shared" si="41"/>
        <v>1157731</v>
      </c>
      <c r="J388" s="618">
        <f t="shared" si="42"/>
        <v>0</v>
      </c>
      <c r="K388" s="618">
        <f t="shared" si="43"/>
        <v>1361956</v>
      </c>
      <c r="L388" s="619">
        <f t="shared" si="44"/>
        <v>52996504.751198627</v>
      </c>
      <c r="M388" s="620">
        <f t="shared" si="45"/>
        <v>1.0263768355285254</v>
      </c>
      <c r="N388" s="621"/>
      <c r="O388" s="618">
        <v>680</v>
      </c>
      <c r="P388" s="618"/>
      <c r="Q388" s="621"/>
      <c r="R388" s="623">
        <f t="shared" si="46"/>
        <v>52996504.751198627</v>
      </c>
      <c r="S388" s="618"/>
      <c r="T388" s="621">
        <f t="shared" si="47"/>
        <v>-680</v>
      </c>
      <c r="U388" s="583"/>
      <c r="V388" s="621"/>
      <c r="W388" s="621">
        <v>554348.37</v>
      </c>
      <c r="X388" s="622">
        <v>0</v>
      </c>
    </row>
    <row r="389" spans="1:24" s="622" customFormat="1" ht="17.25" customHeight="1">
      <c r="A389" s="615">
        <v>683</v>
      </c>
      <c r="B389" s="616" t="s">
        <v>472</v>
      </c>
      <c r="C389" s="615">
        <v>1</v>
      </c>
      <c r="D389" s="617">
        <v>15998790</v>
      </c>
      <c r="E389" s="646">
        <v>10026008.000000278</v>
      </c>
      <c r="F389" s="646">
        <v>3510417.000000712</v>
      </c>
      <c r="G389" s="646">
        <v>3553842.0000002775</v>
      </c>
      <c r="H389" s="618">
        <f t="shared" si="40"/>
        <v>43424.999999565538</v>
      </c>
      <c r="I389" s="618">
        <f t="shared" si="41"/>
        <v>374651</v>
      </c>
      <c r="J389" s="618">
        <f t="shared" si="42"/>
        <v>0</v>
      </c>
      <c r="K389" s="618">
        <f t="shared" si="43"/>
        <v>418075.99999956554</v>
      </c>
      <c r="L389" s="619">
        <f t="shared" si="44"/>
        <v>16416865.999999566</v>
      </c>
      <c r="M389" s="620">
        <f t="shared" si="45"/>
        <v>1.0261317262117677</v>
      </c>
      <c r="N389" s="621"/>
      <c r="O389" s="618">
        <v>683</v>
      </c>
      <c r="P389" s="618"/>
      <c r="Q389" s="621"/>
      <c r="R389" s="623">
        <f t="shared" si="46"/>
        <v>16416865.999999566</v>
      </c>
      <c r="S389" s="618"/>
      <c r="T389" s="621">
        <f t="shared" si="47"/>
        <v>-683</v>
      </c>
      <c r="U389" s="583"/>
      <c r="V389" s="621"/>
      <c r="W389" s="621">
        <v>2344040.4000000004</v>
      </c>
      <c r="X389" s="622">
        <v>1</v>
      </c>
    </row>
    <row r="390" spans="1:24" s="622" customFormat="1" ht="17.25" customHeight="1">
      <c r="A390" s="615">
        <v>685</v>
      </c>
      <c r="B390" s="616" t="s">
        <v>473</v>
      </c>
      <c r="C390" s="615">
        <v>1</v>
      </c>
      <c r="D390" s="617">
        <v>2344040.4000000004</v>
      </c>
      <c r="E390" s="646">
        <v>1484079</v>
      </c>
      <c r="F390" s="646">
        <v>669970</v>
      </c>
      <c r="G390" s="646">
        <v>675895</v>
      </c>
      <c r="H390" s="618">
        <f t="shared" si="40"/>
        <v>5925</v>
      </c>
      <c r="I390" s="618">
        <f t="shared" si="41"/>
        <v>50222</v>
      </c>
      <c r="J390" s="618">
        <f t="shared" si="42"/>
        <v>0</v>
      </c>
      <c r="K390" s="618">
        <f t="shared" si="43"/>
        <v>56147</v>
      </c>
      <c r="L390" s="619">
        <f t="shared" si="44"/>
        <v>2400187.4000000004</v>
      </c>
      <c r="M390" s="620">
        <f t="shared" si="45"/>
        <v>1.0239530854502337</v>
      </c>
      <c r="N390" s="621"/>
      <c r="O390" s="618">
        <v>685</v>
      </c>
      <c r="P390" s="618"/>
      <c r="Q390" s="621"/>
      <c r="R390" s="623">
        <f t="shared" si="46"/>
        <v>2400187.4000000004</v>
      </c>
      <c r="S390" s="618"/>
      <c r="T390" s="621">
        <f t="shared" si="47"/>
        <v>-685</v>
      </c>
      <c r="U390" s="583"/>
      <c r="V390" s="621"/>
      <c r="W390" s="621">
        <v>38664406.434090912</v>
      </c>
      <c r="X390" s="622">
        <v>1</v>
      </c>
    </row>
    <row r="391" spans="1:24" s="622" customFormat="1" ht="17.25" customHeight="1">
      <c r="A391" s="615">
        <v>690</v>
      </c>
      <c r="B391" s="616" t="s">
        <v>474</v>
      </c>
      <c r="C391" s="615">
        <v>1</v>
      </c>
      <c r="D391" s="617">
        <v>38664406.434090912</v>
      </c>
      <c r="E391" s="646">
        <v>30439528.999999076</v>
      </c>
      <c r="F391" s="646">
        <v>8379177.9999976857</v>
      </c>
      <c r="G391" s="646">
        <v>8518302.9999990761</v>
      </c>
      <c r="H391" s="618">
        <f t="shared" si="40"/>
        <v>139125.00000139046</v>
      </c>
      <c r="I391" s="618">
        <f t="shared" si="41"/>
        <v>908557</v>
      </c>
      <c r="J391" s="618">
        <f t="shared" si="42"/>
        <v>0</v>
      </c>
      <c r="K391" s="618">
        <f t="shared" si="43"/>
        <v>1047682.0000013905</v>
      </c>
      <c r="L391" s="619">
        <f t="shared" si="44"/>
        <v>39712088.434092306</v>
      </c>
      <c r="M391" s="620">
        <f t="shared" si="45"/>
        <v>1.0270968080626641</v>
      </c>
      <c r="N391" s="621"/>
      <c r="O391" s="618">
        <v>690</v>
      </c>
      <c r="P391" s="618"/>
      <c r="Q391" s="621"/>
      <c r="R391" s="623">
        <f t="shared" si="46"/>
        <v>39712088.434092306</v>
      </c>
      <c r="S391" s="618"/>
      <c r="T391" s="621">
        <f t="shared" si="47"/>
        <v>-690</v>
      </c>
      <c r="U391" s="583"/>
      <c r="V391" s="621"/>
      <c r="W391" s="621">
        <v>36841694.460000001</v>
      </c>
      <c r="X391" s="622">
        <v>1</v>
      </c>
    </row>
    <row r="392" spans="1:24" s="622" customFormat="1" ht="17.25" customHeight="1">
      <c r="A392" s="615">
        <v>695</v>
      </c>
      <c r="B392" s="616" t="s">
        <v>475</v>
      </c>
      <c r="C392" s="615">
        <v>1</v>
      </c>
      <c r="D392" s="617">
        <v>36841694.460000001</v>
      </c>
      <c r="E392" s="646">
        <v>21138692</v>
      </c>
      <c r="F392" s="646">
        <v>4225817</v>
      </c>
      <c r="G392" s="646">
        <v>4331342</v>
      </c>
      <c r="H392" s="618">
        <f t="shared" si="40"/>
        <v>105525</v>
      </c>
      <c r="I392" s="618">
        <f t="shared" si="41"/>
        <v>978476</v>
      </c>
      <c r="J392" s="618">
        <f t="shared" si="42"/>
        <v>0</v>
      </c>
      <c r="K392" s="618">
        <f t="shared" si="43"/>
        <v>1084001</v>
      </c>
      <c r="L392" s="619">
        <f t="shared" si="44"/>
        <v>37925695.460000001</v>
      </c>
      <c r="M392" s="620">
        <f t="shared" si="45"/>
        <v>1.0294232123654607</v>
      </c>
      <c r="N392" s="621"/>
      <c r="O392" s="618">
        <v>695</v>
      </c>
      <c r="P392" s="618"/>
      <c r="Q392" s="621"/>
      <c r="R392" s="623">
        <f t="shared" si="46"/>
        <v>37925695.460000001</v>
      </c>
      <c r="S392" s="618"/>
      <c r="T392" s="621">
        <f t="shared" si="47"/>
        <v>-695</v>
      </c>
      <c r="U392" s="583"/>
      <c r="V392" s="621"/>
      <c r="W392" s="621">
        <v>30777815.969999999</v>
      </c>
      <c r="X392" s="622">
        <v>1</v>
      </c>
    </row>
    <row r="393" spans="1:24" s="622" customFormat="1" ht="17.25" customHeight="1">
      <c r="A393" s="615">
        <v>698</v>
      </c>
      <c r="B393" s="616" t="s">
        <v>476</v>
      </c>
      <c r="C393" s="615">
        <v>1</v>
      </c>
      <c r="D393" s="617">
        <v>30777815.969999999</v>
      </c>
      <c r="E393" s="646">
        <v>15905836</v>
      </c>
      <c r="F393" s="646">
        <v>3514666</v>
      </c>
      <c r="G393" s="646">
        <v>3594166</v>
      </c>
      <c r="H393" s="618">
        <f t="shared" si="40"/>
        <v>79500</v>
      </c>
      <c r="I393" s="618">
        <f t="shared" si="41"/>
        <v>817894</v>
      </c>
      <c r="J393" s="618">
        <f t="shared" si="42"/>
        <v>0</v>
      </c>
      <c r="K393" s="618">
        <f t="shared" si="43"/>
        <v>897394</v>
      </c>
      <c r="L393" s="619">
        <f t="shared" si="44"/>
        <v>31675209.969999999</v>
      </c>
      <c r="M393" s="620">
        <f t="shared" si="45"/>
        <v>1.0291571695949679</v>
      </c>
      <c r="N393" s="621"/>
      <c r="O393" s="618">
        <v>698</v>
      </c>
      <c r="P393" s="618"/>
      <c r="Q393" s="621"/>
      <c r="R393" s="623">
        <f t="shared" si="46"/>
        <v>31675209.969999999</v>
      </c>
      <c r="S393" s="618"/>
      <c r="T393" s="621">
        <f t="shared" si="47"/>
        <v>-698</v>
      </c>
      <c r="U393" s="583"/>
      <c r="V393" s="621"/>
      <c r="W393" s="621">
        <v>27255506.099999998</v>
      </c>
      <c r="X393" s="622">
        <v>1</v>
      </c>
    </row>
    <row r="394" spans="1:24" s="622" customFormat="1" ht="17.25" customHeight="1">
      <c r="A394" s="615">
        <v>700</v>
      </c>
      <c r="B394" s="616" t="s">
        <v>477</v>
      </c>
      <c r="C394" s="615">
        <v>1</v>
      </c>
      <c r="D394" s="617">
        <v>27255506.099999998</v>
      </c>
      <c r="E394" s="646">
        <v>15864917</v>
      </c>
      <c r="F394" s="646">
        <v>3749388</v>
      </c>
      <c r="G394" s="646">
        <v>3805563</v>
      </c>
      <c r="H394" s="618">
        <f t="shared" si="40"/>
        <v>56175</v>
      </c>
      <c r="I394" s="618">
        <f t="shared" si="41"/>
        <v>705184</v>
      </c>
      <c r="J394" s="618">
        <f t="shared" si="42"/>
        <v>0</v>
      </c>
      <c r="K394" s="618">
        <f t="shared" si="43"/>
        <v>761359</v>
      </c>
      <c r="L394" s="619">
        <f t="shared" si="44"/>
        <v>28016865.099999998</v>
      </c>
      <c r="M394" s="620">
        <f t="shared" si="45"/>
        <v>1.0279341354809772</v>
      </c>
      <c r="N394" s="621"/>
      <c r="O394" s="618">
        <v>700</v>
      </c>
      <c r="P394" s="618"/>
      <c r="Q394" s="621"/>
      <c r="R394" s="623">
        <f t="shared" si="46"/>
        <v>28016865.099999998</v>
      </c>
      <c r="S394" s="618"/>
      <c r="T394" s="621">
        <f t="shared" si="47"/>
        <v>-700</v>
      </c>
      <c r="U394" s="583"/>
      <c r="V394" s="621"/>
      <c r="W394" s="621">
        <v>41660279.969999999</v>
      </c>
      <c r="X394" s="622">
        <v>1</v>
      </c>
    </row>
    <row r="395" spans="1:24" s="622" customFormat="1" ht="17.25" customHeight="1">
      <c r="A395" s="615">
        <v>705</v>
      </c>
      <c r="B395" s="616" t="s">
        <v>478</v>
      </c>
      <c r="C395" s="615">
        <v>1</v>
      </c>
      <c r="D395" s="617">
        <v>41660279.969999999</v>
      </c>
      <c r="E395" s="646">
        <v>23603333.000002269</v>
      </c>
      <c r="F395" s="646">
        <v>5842553.0000022696</v>
      </c>
      <c r="G395" s="646">
        <v>5956478.0000022696</v>
      </c>
      <c r="H395" s="618">
        <f t="shared" ref="H395:H448" si="48">G395-F395</f>
        <v>113925</v>
      </c>
      <c r="I395" s="618">
        <f t="shared" ref="I395:I448" si="49">ROUND((D395-F395)*0.03,0)</f>
        <v>1074532</v>
      </c>
      <c r="J395" s="618">
        <f t="shared" ref="J395:J448" si="50">MAX(0,E395-D395)</f>
        <v>0</v>
      </c>
      <c r="K395" s="618">
        <f t="shared" ref="K395:K448" si="51">MAX(H395+I395,J395)</f>
        <v>1188457</v>
      </c>
      <c r="L395" s="619">
        <f t="shared" ref="L395:L448" si="52">D395+K395</f>
        <v>42848736.969999999</v>
      </c>
      <c r="M395" s="620">
        <f t="shared" ref="M395:M450" si="53">IF(D395&gt;0,L395/D395,0)</f>
        <v>1.0285273406913209</v>
      </c>
      <c r="N395" s="621"/>
      <c r="O395" s="618">
        <v>705</v>
      </c>
      <c r="P395" s="618"/>
      <c r="Q395" s="621"/>
      <c r="R395" s="623">
        <f t="shared" ref="R395:R448" si="54">IF(Q395=1,P395,L395)</f>
        <v>42848736.969999999</v>
      </c>
      <c r="S395" s="618"/>
      <c r="T395" s="621">
        <f t="shared" ref="T395:T448" si="55">U395-A395</f>
        <v>-705</v>
      </c>
      <c r="U395" s="583"/>
      <c r="V395" s="621"/>
      <c r="W395" s="621">
        <v>38898704.829999998</v>
      </c>
      <c r="X395" s="622">
        <v>1</v>
      </c>
    </row>
    <row r="396" spans="1:24" s="622" customFormat="1" ht="17.25" customHeight="1">
      <c r="A396" s="615">
        <v>710</v>
      </c>
      <c r="B396" s="616" t="s">
        <v>479</v>
      </c>
      <c r="C396" s="615">
        <v>1</v>
      </c>
      <c r="D396" s="617">
        <v>38898704.829999998</v>
      </c>
      <c r="E396" s="646">
        <v>34677569</v>
      </c>
      <c r="F396" s="646">
        <v>13252594</v>
      </c>
      <c r="G396" s="646">
        <v>13395319</v>
      </c>
      <c r="H396" s="618">
        <f t="shared" si="48"/>
        <v>142725</v>
      </c>
      <c r="I396" s="618">
        <f t="shared" si="49"/>
        <v>769383</v>
      </c>
      <c r="J396" s="618">
        <f t="shared" si="50"/>
        <v>0</v>
      </c>
      <c r="K396" s="618">
        <f t="shared" si="51"/>
        <v>912108</v>
      </c>
      <c r="L396" s="619">
        <f t="shared" si="52"/>
        <v>39810812.829999998</v>
      </c>
      <c r="M396" s="620">
        <f t="shared" si="53"/>
        <v>1.0234482871341399</v>
      </c>
      <c r="N396" s="621"/>
      <c r="O396" s="618">
        <v>710</v>
      </c>
      <c r="P396" s="618"/>
      <c r="Q396" s="621"/>
      <c r="R396" s="623">
        <f t="shared" si="54"/>
        <v>39810812.829999998</v>
      </c>
      <c r="S396" s="618"/>
      <c r="T396" s="621">
        <f t="shared" si="55"/>
        <v>-710</v>
      </c>
      <c r="U396" s="583"/>
      <c r="V396" s="621"/>
      <c r="W396" s="621">
        <v>45180039.490000002</v>
      </c>
      <c r="X396" s="622">
        <v>1</v>
      </c>
    </row>
    <row r="397" spans="1:24" s="622" customFormat="1" ht="17.25" customHeight="1">
      <c r="A397" s="615">
        <v>712</v>
      </c>
      <c r="B397" s="616" t="s">
        <v>480</v>
      </c>
      <c r="C397" s="615">
        <v>1</v>
      </c>
      <c r="D397" s="617">
        <v>45180039.490000002</v>
      </c>
      <c r="E397" s="646">
        <v>24816279</v>
      </c>
      <c r="F397" s="646">
        <v>4624715</v>
      </c>
      <c r="G397" s="646">
        <v>4738265</v>
      </c>
      <c r="H397" s="618">
        <f t="shared" si="48"/>
        <v>113550</v>
      </c>
      <c r="I397" s="618">
        <f t="shared" si="49"/>
        <v>1216660</v>
      </c>
      <c r="J397" s="618">
        <f t="shared" si="50"/>
        <v>0</v>
      </c>
      <c r="K397" s="618">
        <f t="shared" si="51"/>
        <v>1330210</v>
      </c>
      <c r="L397" s="619">
        <f t="shared" si="52"/>
        <v>46510249.490000002</v>
      </c>
      <c r="M397" s="620">
        <f t="shared" si="53"/>
        <v>1.0294424266781446</v>
      </c>
      <c r="N397" s="621"/>
      <c r="O397" s="618">
        <v>712</v>
      </c>
      <c r="P397" s="618"/>
      <c r="Q397" s="621"/>
      <c r="R397" s="623">
        <f t="shared" si="54"/>
        <v>46510249.490000002</v>
      </c>
      <c r="S397" s="618" t="s">
        <v>129</v>
      </c>
      <c r="T397" s="621">
        <f t="shared" si="55"/>
        <v>-712</v>
      </c>
      <c r="U397" s="583"/>
      <c r="V397" s="621"/>
      <c r="W397" s="621">
        <v>24899902.48</v>
      </c>
      <c r="X397" s="622">
        <v>1</v>
      </c>
    </row>
    <row r="398" spans="1:24" s="622" customFormat="1" ht="17.25" customHeight="1">
      <c r="A398" s="615">
        <v>715</v>
      </c>
      <c r="B398" s="616" t="s">
        <v>481</v>
      </c>
      <c r="C398" s="615">
        <v>1</v>
      </c>
      <c r="D398" s="617">
        <v>24899902.48</v>
      </c>
      <c r="E398" s="646">
        <v>16419817</v>
      </c>
      <c r="F398" s="646">
        <v>5133546</v>
      </c>
      <c r="G398" s="646">
        <v>5212671</v>
      </c>
      <c r="H398" s="618">
        <f t="shared" si="48"/>
        <v>79125</v>
      </c>
      <c r="I398" s="618">
        <f t="shared" si="49"/>
        <v>592991</v>
      </c>
      <c r="J398" s="618">
        <f t="shared" si="50"/>
        <v>0</v>
      </c>
      <c r="K398" s="618">
        <f t="shared" si="51"/>
        <v>672116</v>
      </c>
      <c r="L398" s="619">
        <f t="shared" si="52"/>
        <v>25572018.48</v>
      </c>
      <c r="M398" s="620">
        <f t="shared" si="53"/>
        <v>1.0269927161578185</v>
      </c>
      <c r="N398" s="621"/>
      <c r="O398" s="618">
        <v>715</v>
      </c>
      <c r="P398" s="618"/>
      <c r="Q398" s="621"/>
      <c r="R398" s="623">
        <f t="shared" si="54"/>
        <v>25572018.48</v>
      </c>
      <c r="S398" s="618" t="s">
        <v>237</v>
      </c>
      <c r="T398" s="621">
        <f t="shared" si="55"/>
        <v>-715</v>
      </c>
      <c r="U398" s="583"/>
      <c r="V398" s="621"/>
      <c r="W398" s="621">
        <v>19490104.405462731</v>
      </c>
      <c r="X398" s="622">
        <v>1</v>
      </c>
    </row>
    <row r="399" spans="1:24" s="622" customFormat="1" ht="17.25" customHeight="1">
      <c r="A399" s="615">
        <v>717</v>
      </c>
      <c r="B399" s="616" t="s">
        <v>482</v>
      </c>
      <c r="C399" s="615">
        <v>1</v>
      </c>
      <c r="D399" s="617">
        <v>19490104.405462731</v>
      </c>
      <c r="E399" s="646">
        <v>14013458.000001447</v>
      </c>
      <c r="F399" s="646">
        <v>6372134.0000008959</v>
      </c>
      <c r="G399" s="646">
        <v>6427259.0000014473</v>
      </c>
      <c r="H399" s="618">
        <f t="shared" si="48"/>
        <v>55125.000000551343</v>
      </c>
      <c r="I399" s="618">
        <f t="shared" si="49"/>
        <v>393539</v>
      </c>
      <c r="J399" s="618">
        <f t="shared" si="50"/>
        <v>0</v>
      </c>
      <c r="K399" s="618">
        <f t="shared" si="51"/>
        <v>448664.00000055134</v>
      </c>
      <c r="L399" s="619">
        <f t="shared" si="52"/>
        <v>19938768.405463282</v>
      </c>
      <c r="M399" s="620">
        <f t="shared" si="53"/>
        <v>1.0230200921794343</v>
      </c>
      <c r="N399" s="621"/>
      <c r="O399" s="618">
        <v>717</v>
      </c>
      <c r="P399" s="618"/>
      <c r="Q399" s="621"/>
      <c r="R399" s="623">
        <f t="shared" si="54"/>
        <v>19938768.405463282</v>
      </c>
      <c r="S399" s="618"/>
      <c r="T399" s="621">
        <f t="shared" si="55"/>
        <v>-717</v>
      </c>
      <c r="U399" s="583"/>
      <c r="V399" s="621"/>
      <c r="W399" s="621">
        <v>23245991.719999999</v>
      </c>
      <c r="X399" s="622">
        <v>1</v>
      </c>
    </row>
    <row r="400" spans="1:24" s="622" customFormat="1" ht="17.25" customHeight="1">
      <c r="A400" s="615">
        <v>720</v>
      </c>
      <c r="B400" s="616" t="s">
        <v>483</v>
      </c>
      <c r="C400" s="615">
        <v>1</v>
      </c>
      <c r="D400" s="617">
        <v>23245991.719999999</v>
      </c>
      <c r="E400" s="646">
        <v>21066115</v>
      </c>
      <c r="F400" s="646">
        <v>13040917</v>
      </c>
      <c r="G400" s="646">
        <v>13137592</v>
      </c>
      <c r="H400" s="618">
        <f t="shared" si="48"/>
        <v>96675</v>
      </c>
      <c r="I400" s="618">
        <f t="shared" si="49"/>
        <v>306152</v>
      </c>
      <c r="J400" s="618">
        <f t="shared" si="50"/>
        <v>0</v>
      </c>
      <c r="K400" s="618">
        <f t="shared" si="51"/>
        <v>402827</v>
      </c>
      <c r="L400" s="619">
        <f t="shared" si="52"/>
        <v>23648818.719999999</v>
      </c>
      <c r="M400" s="620">
        <f t="shared" si="53"/>
        <v>1.0173288799571163</v>
      </c>
      <c r="N400" s="621"/>
      <c r="O400" s="618">
        <v>720</v>
      </c>
      <c r="P400" s="618"/>
      <c r="Q400" s="621"/>
      <c r="R400" s="623">
        <f t="shared" si="54"/>
        <v>23648818.719999999</v>
      </c>
      <c r="S400" s="618"/>
      <c r="T400" s="621">
        <f t="shared" si="55"/>
        <v>-720</v>
      </c>
      <c r="U400" s="583"/>
      <c r="V400" s="621"/>
      <c r="W400" s="621">
        <v>53299532.28932862</v>
      </c>
      <c r="X400" s="622">
        <v>1</v>
      </c>
    </row>
    <row r="401" spans="1:24" s="622" customFormat="1" ht="17.25" customHeight="1">
      <c r="A401" s="615">
        <v>725</v>
      </c>
      <c r="B401" s="616" t="s">
        <v>484</v>
      </c>
      <c r="C401" s="615">
        <v>1</v>
      </c>
      <c r="D401" s="617">
        <v>53299532.28932862</v>
      </c>
      <c r="E401" s="646">
        <v>43193525</v>
      </c>
      <c r="F401" s="646">
        <v>10547898</v>
      </c>
      <c r="G401" s="646">
        <v>10771923</v>
      </c>
      <c r="H401" s="618">
        <f t="shared" si="48"/>
        <v>224025</v>
      </c>
      <c r="I401" s="618">
        <f t="shared" si="49"/>
        <v>1282549</v>
      </c>
      <c r="J401" s="618">
        <f t="shared" si="50"/>
        <v>0</v>
      </c>
      <c r="K401" s="618">
        <f t="shared" si="51"/>
        <v>1506574</v>
      </c>
      <c r="L401" s="619">
        <f t="shared" si="52"/>
        <v>54806106.28932862</v>
      </c>
      <c r="M401" s="620">
        <f t="shared" si="53"/>
        <v>1.0282661767428236</v>
      </c>
      <c r="N401" s="621"/>
      <c r="O401" s="618">
        <v>725</v>
      </c>
      <c r="P401" s="618"/>
      <c r="Q401" s="621"/>
      <c r="R401" s="623">
        <f t="shared" si="54"/>
        <v>54806106.28932862</v>
      </c>
      <c r="S401" s="618"/>
      <c r="T401" s="621">
        <f t="shared" si="55"/>
        <v>-725</v>
      </c>
      <c r="U401" s="583"/>
      <c r="V401" s="621"/>
      <c r="W401" s="621">
        <v>3754386.6</v>
      </c>
      <c r="X401" s="622">
        <v>1</v>
      </c>
    </row>
    <row r="402" spans="1:24" s="622" customFormat="1" ht="17.25" customHeight="1">
      <c r="A402" s="615">
        <v>728</v>
      </c>
      <c r="B402" s="616" t="s">
        <v>485</v>
      </c>
      <c r="C402" s="615">
        <v>1</v>
      </c>
      <c r="D402" s="617">
        <v>3754386.6</v>
      </c>
      <c r="E402" s="646">
        <v>1737039</v>
      </c>
      <c r="F402" s="646">
        <v>938840</v>
      </c>
      <c r="G402" s="646">
        <v>945815</v>
      </c>
      <c r="H402" s="618">
        <f t="shared" si="48"/>
        <v>6975</v>
      </c>
      <c r="I402" s="618">
        <f t="shared" si="49"/>
        <v>84466</v>
      </c>
      <c r="J402" s="618">
        <f t="shared" si="50"/>
        <v>0</v>
      </c>
      <c r="K402" s="618">
        <f t="shared" si="51"/>
        <v>91441</v>
      </c>
      <c r="L402" s="619">
        <f t="shared" si="52"/>
        <v>3845827.6</v>
      </c>
      <c r="M402" s="620">
        <f t="shared" si="53"/>
        <v>1.024355776253836</v>
      </c>
      <c r="N402" s="621"/>
      <c r="O402" s="618">
        <v>728</v>
      </c>
      <c r="P402" s="618"/>
      <c r="Q402" s="621"/>
      <c r="R402" s="623">
        <f t="shared" si="54"/>
        <v>3845827.6</v>
      </c>
      <c r="S402" s="618"/>
      <c r="T402" s="621">
        <f t="shared" si="55"/>
        <v>-728</v>
      </c>
      <c r="U402" s="583"/>
      <c r="V402" s="621"/>
      <c r="W402" s="621">
        <v>27129911.420000002</v>
      </c>
      <c r="X402" s="622">
        <v>1</v>
      </c>
    </row>
    <row r="403" spans="1:24" s="622" customFormat="1" ht="17.25" customHeight="1">
      <c r="A403" s="615">
        <v>730</v>
      </c>
      <c r="B403" s="616" t="s">
        <v>486</v>
      </c>
      <c r="C403" s="615">
        <v>1</v>
      </c>
      <c r="D403" s="617">
        <v>27129911.420000002</v>
      </c>
      <c r="E403" s="646">
        <v>18678750</v>
      </c>
      <c r="F403" s="646">
        <v>3673616</v>
      </c>
      <c r="G403" s="646">
        <v>3766166</v>
      </c>
      <c r="H403" s="618">
        <f t="shared" si="48"/>
        <v>92550</v>
      </c>
      <c r="I403" s="618">
        <f t="shared" si="49"/>
        <v>703689</v>
      </c>
      <c r="J403" s="618">
        <f t="shared" si="50"/>
        <v>0</v>
      </c>
      <c r="K403" s="618">
        <f t="shared" si="51"/>
        <v>796239</v>
      </c>
      <c r="L403" s="619">
        <f t="shared" si="52"/>
        <v>27926150.420000002</v>
      </c>
      <c r="M403" s="620">
        <f t="shared" si="53"/>
        <v>1.0293491190469946</v>
      </c>
      <c r="N403" s="621"/>
      <c r="O403" s="618">
        <v>730</v>
      </c>
      <c r="P403" s="618"/>
      <c r="Q403" s="621"/>
      <c r="R403" s="623">
        <f t="shared" si="54"/>
        <v>27926150.420000002</v>
      </c>
      <c r="S403" s="618"/>
      <c r="T403" s="621">
        <f t="shared" si="55"/>
        <v>-730</v>
      </c>
      <c r="U403" s="583"/>
      <c r="V403" s="621"/>
      <c r="W403" s="621">
        <v>58090101.070996568</v>
      </c>
      <c r="X403" s="622">
        <v>1</v>
      </c>
    </row>
    <row r="404" spans="1:24" s="622" customFormat="1" ht="17.25" customHeight="1">
      <c r="A404" s="615">
        <v>735</v>
      </c>
      <c r="B404" s="616" t="s">
        <v>487</v>
      </c>
      <c r="C404" s="615">
        <v>1</v>
      </c>
      <c r="D404" s="617">
        <v>58090101.070996568</v>
      </c>
      <c r="E404" s="646">
        <v>46359174.000000894</v>
      </c>
      <c r="F404" s="646">
        <v>21623879.000000898</v>
      </c>
      <c r="G404" s="646">
        <v>21839054.000000898</v>
      </c>
      <c r="H404" s="618">
        <f t="shared" si="48"/>
        <v>215175</v>
      </c>
      <c r="I404" s="618">
        <f t="shared" si="49"/>
        <v>1093987</v>
      </c>
      <c r="J404" s="618">
        <f t="shared" si="50"/>
        <v>0</v>
      </c>
      <c r="K404" s="618">
        <f t="shared" si="51"/>
        <v>1309162</v>
      </c>
      <c r="L404" s="619">
        <f t="shared" si="52"/>
        <v>59399263.070996568</v>
      </c>
      <c r="M404" s="620">
        <f t="shared" si="53"/>
        <v>1.0225367485313885</v>
      </c>
      <c r="N404" s="621"/>
      <c r="O404" s="618">
        <v>735</v>
      </c>
      <c r="P404" s="618"/>
      <c r="Q404" s="621"/>
      <c r="R404" s="623">
        <f t="shared" si="54"/>
        <v>59399263.070996568</v>
      </c>
      <c r="S404" s="618"/>
      <c r="T404" s="621">
        <f t="shared" si="55"/>
        <v>-735</v>
      </c>
      <c r="U404" s="583"/>
      <c r="V404" s="621"/>
      <c r="W404" s="621">
        <v>574470.23</v>
      </c>
      <c r="X404" s="622">
        <v>0</v>
      </c>
    </row>
    <row r="405" spans="1:24" s="622" customFormat="1" ht="17.25" customHeight="1">
      <c r="A405" s="615">
        <v>740</v>
      </c>
      <c r="B405" s="616" t="s">
        <v>488</v>
      </c>
      <c r="C405" s="615">
        <v>1</v>
      </c>
      <c r="D405" s="617">
        <v>21058277.999998562</v>
      </c>
      <c r="E405" s="646">
        <v>15081942.999998562</v>
      </c>
      <c r="F405" s="646">
        <v>3710720.999998563</v>
      </c>
      <c r="G405" s="646">
        <v>3781445.999998563</v>
      </c>
      <c r="H405" s="618">
        <f t="shared" si="48"/>
        <v>70725</v>
      </c>
      <c r="I405" s="618">
        <f t="shared" si="49"/>
        <v>520427</v>
      </c>
      <c r="J405" s="618">
        <f t="shared" si="50"/>
        <v>0</v>
      </c>
      <c r="K405" s="618">
        <f t="shared" si="51"/>
        <v>591152</v>
      </c>
      <c r="L405" s="619">
        <f t="shared" si="52"/>
        <v>21649429.999998562</v>
      </c>
      <c r="M405" s="620">
        <f t="shared" si="53"/>
        <v>1.0280721908980421</v>
      </c>
      <c r="N405" s="621"/>
      <c r="O405" s="618">
        <v>740</v>
      </c>
      <c r="P405" s="618"/>
      <c r="Q405" s="621"/>
      <c r="R405" s="623">
        <f t="shared" si="54"/>
        <v>21649429.999998562</v>
      </c>
      <c r="S405" s="618"/>
      <c r="T405" s="621">
        <f t="shared" si="55"/>
        <v>-740</v>
      </c>
      <c r="U405" s="583"/>
      <c r="V405" s="621"/>
      <c r="W405" s="621">
        <v>43420192.490000002</v>
      </c>
      <c r="X405" s="622">
        <v>1</v>
      </c>
    </row>
    <row r="406" spans="1:24" s="622" customFormat="1" ht="17.25" customHeight="1">
      <c r="A406" s="615">
        <v>745</v>
      </c>
      <c r="B406" s="616" t="s">
        <v>489</v>
      </c>
      <c r="C406" s="615">
        <v>1</v>
      </c>
      <c r="D406" s="617">
        <v>43420192.490000002</v>
      </c>
      <c r="E406" s="646">
        <v>38184501.000001729</v>
      </c>
      <c r="F406" s="646">
        <v>14101990</v>
      </c>
      <c r="G406" s="646">
        <v>14274940.00000173</v>
      </c>
      <c r="H406" s="618">
        <f t="shared" si="48"/>
        <v>172950.0000017304</v>
      </c>
      <c r="I406" s="618">
        <f t="shared" si="49"/>
        <v>879546</v>
      </c>
      <c r="J406" s="618">
        <f t="shared" si="50"/>
        <v>0</v>
      </c>
      <c r="K406" s="618">
        <f t="shared" si="51"/>
        <v>1052496.0000017304</v>
      </c>
      <c r="L406" s="619">
        <f t="shared" si="52"/>
        <v>44472688.490001731</v>
      </c>
      <c r="M406" s="620">
        <f t="shared" si="53"/>
        <v>1.0242397819918492</v>
      </c>
      <c r="N406" s="621"/>
      <c r="O406" s="618">
        <v>745</v>
      </c>
      <c r="P406" s="618"/>
      <c r="Q406" s="621"/>
      <c r="R406" s="623">
        <f t="shared" si="54"/>
        <v>44472688.490001731</v>
      </c>
      <c r="S406" s="618"/>
      <c r="T406" s="621">
        <f t="shared" si="55"/>
        <v>-745</v>
      </c>
      <c r="U406" s="583"/>
      <c r="V406" s="621"/>
      <c r="W406" s="621">
        <v>20135552.908827588</v>
      </c>
      <c r="X406" s="622">
        <v>0</v>
      </c>
    </row>
    <row r="407" spans="1:24" s="622" customFormat="1" ht="17.25" customHeight="1">
      <c r="A407" s="615">
        <v>750</v>
      </c>
      <c r="B407" s="616" t="s">
        <v>490</v>
      </c>
      <c r="C407" s="615">
        <v>1</v>
      </c>
      <c r="D407" s="617">
        <v>13461609</v>
      </c>
      <c r="E407" s="646">
        <v>9391876.0000003912</v>
      </c>
      <c r="F407" s="646">
        <v>4151899</v>
      </c>
      <c r="G407" s="646">
        <v>4190899.0000003902</v>
      </c>
      <c r="H407" s="618">
        <f t="shared" si="48"/>
        <v>39000.000000390224</v>
      </c>
      <c r="I407" s="618">
        <f t="shared" si="49"/>
        <v>279291</v>
      </c>
      <c r="J407" s="618">
        <f t="shared" si="50"/>
        <v>0</v>
      </c>
      <c r="K407" s="618">
        <f t="shared" si="51"/>
        <v>318291.00000039022</v>
      </c>
      <c r="L407" s="619">
        <f t="shared" si="52"/>
        <v>13779900.000000391</v>
      </c>
      <c r="M407" s="620">
        <f t="shared" si="53"/>
        <v>1.0236443503893473</v>
      </c>
      <c r="N407" s="621"/>
      <c r="O407" s="618">
        <v>750</v>
      </c>
      <c r="P407" s="618"/>
      <c r="Q407" s="621"/>
      <c r="R407" s="623">
        <f t="shared" si="54"/>
        <v>13779900.000000391</v>
      </c>
      <c r="S407" s="618"/>
      <c r="T407" s="621">
        <f t="shared" si="55"/>
        <v>-750</v>
      </c>
      <c r="U407" s="583"/>
      <c r="V407" s="621"/>
      <c r="W407" s="621">
        <v>37074194.079999998</v>
      </c>
      <c r="X407" s="622">
        <v>1</v>
      </c>
    </row>
    <row r="408" spans="1:24" s="622" customFormat="1" ht="17.25" customHeight="1">
      <c r="A408" s="615">
        <v>753</v>
      </c>
      <c r="B408" s="616" t="s">
        <v>491</v>
      </c>
      <c r="C408" s="615">
        <v>1</v>
      </c>
      <c r="D408" s="617">
        <v>37074194.079999998</v>
      </c>
      <c r="E408" s="646">
        <v>31614651.000001181</v>
      </c>
      <c r="F408" s="646">
        <v>17421662.000001181</v>
      </c>
      <c r="G408" s="646">
        <v>17563637.000001181</v>
      </c>
      <c r="H408" s="618">
        <f t="shared" si="48"/>
        <v>141975</v>
      </c>
      <c r="I408" s="618">
        <f t="shared" si="49"/>
        <v>589576</v>
      </c>
      <c r="J408" s="618">
        <f t="shared" si="50"/>
        <v>0</v>
      </c>
      <c r="K408" s="618">
        <f t="shared" si="51"/>
        <v>731551</v>
      </c>
      <c r="L408" s="619">
        <f t="shared" si="52"/>
        <v>37805745.079999998</v>
      </c>
      <c r="M408" s="620">
        <f t="shared" si="53"/>
        <v>1.0197320809839165</v>
      </c>
      <c r="N408" s="621"/>
      <c r="O408" s="618">
        <v>753</v>
      </c>
      <c r="P408" s="618"/>
      <c r="Q408" s="621"/>
      <c r="R408" s="623">
        <f t="shared" si="54"/>
        <v>37805745.079999998</v>
      </c>
      <c r="S408" s="618"/>
      <c r="T408" s="621">
        <f t="shared" si="55"/>
        <v>-753</v>
      </c>
      <c r="U408" s="583"/>
      <c r="V408" s="621"/>
      <c r="W408" s="621">
        <v>14179394.560000001</v>
      </c>
      <c r="X408" s="622">
        <v>1</v>
      </c>
    </row>
    <row r="409" spans="1:24" s="622" customFormat="1" ht="17.25" customHeight="1">
      <c r="A409" s="615">
        <v>755</v>
      </c>
      <c r="B409" s="616" t="s">
        <v>492</v>
      </c>
      <c r="C409" s="615">
        <v>1</v>
      </c>
      <c r="D409" s="617">
        <v>14179394.560000001</v>
      </c>
      <c r="E409" s="646">
        <v>10856394</v>
      </c>
      <c r="F409" s="646">
        <v>6511146</v>
      </c>
      <c r="G409" s="646">
        <v>7290972</v>
      </c>
      <c r="H409" s="618">
        <f t="shared" si="48"/>
        <v>779826</v>
      </c>
      <c r="I409" s="618">
        <f t="shared" si="49"/>
        <v>230047</v>
      </c>
      <c r="J409" s="618">
        <f t="shared" si="50"/>
        <v>0</v>
      </c>
      <c r="K409" s="618">
        <f t="shared" si="51"/>
        <v>1009873</v>
      </c>
      <c r="L409" s="619">
        <f t="shared" si="52"/>
        <v>15189267.560000001</v>
      </c>
      <c r="M409" s="620">
        <f t="shared" si="53"/>
        <v>1.0712211650311816</v>
      </c>
      <c r="N409" s="621"/>
      <c r="O409" s="618">
        <v>755</v>
      </c>
      <c r="P409" s="618"/>
      <c r="Q409" s="621"/>
      <c r="R409" s="623">
        <f t="shared" si="54"/>
        <v>15189267.560000001</v>
      </c>
      <c r="S409" s="618"/>
      <c r="T409" s="621">
        <f t="shared" si="55"/>
        <v>-755</v>
      </c>
      <c r="U409" s="583"/>
      <c r="V409" s="621"/>
      <c r="W409" s="621">
        <v>1969080</v>
      </c>
      <c r="X409" s="622">
        <v>0</v>
      </c>
    </row>
    <row r="410" spans="1:24" s="622" customFormat="1" ht="17.25" customHeight="1">
      <c r="A410" s="615">
        <v>760</v>
      </c>
      <c r="B410" s="616" t="s">
        <v>493</v>
      </c>
      <c r="C410" s="615">
        <v>1</v>
      </c>
      <c r="D410" s="617">
        <v>38319098</v>
      </c>
      <c r="E410" s="646">
        <v>29003171.000001274</v>
      </c>
      <c r="F410" s="646">
        <v>10796658</v>
      </c>
      <c r="G410" s="646">
        <v>10923933.000001272</v>
      </c>
      <c r="H410" s="618">
        <f t="shared" si="48"/>
        <v>127275.00000127219</v>
      </c>
      <c r="I410" s="618">
        <f t="shared" si="49"/>
        <v>825673</v>
      </c>
      <c r="J410" s="618">
        <f t="shared" si="50"/>
        <v>0</v>
      </c>
      <c r="K410" s="618">
        <f t="shared" si="51"/>
        <v>952948.00000127219</v>
      </c>
      <c r="L410" s="619">
        <f t="shared" si="52"/>
        <v>39272046.000001274</v>
      </c>
      <c r="M410" s="620">
        <f t="shared" si="53"/>
        <v>1.0248687482153487</v>
      </c>
      <c r="N410" s="621"/>
      <c r="O410" s="618">
        <v>760</v>
      </c>
      <c r="P410" s="618"/>
      <c r="Q410" s="621"/>
      <c r="R410" s="623">
        <f t="shared" si="54"/>
        <v>39272046.000001274</v>
      </c>
      <c r="S410" s="618"/>
      <c r="T410" s="621">
        <f t="shared" si="55"/>
        <v>-760</v>
      </c>
      <c r="U410" s="583"/>
      <c r="V410" s="621"/>
      <c r="W410" s="621">
        <v>18434740.780000001</v>
      </c>
      <c r="X410" s="622">
        <v>1</v>
      </c>
    </row>
    <row r="411" spans="1:24" s="622" customFormat="1" ht="17.25" customHeight="1">
      <c r="A411" s="615">
        <v>763</v>
      </c>
      <c r="B411" s="616" t="s">
        <v>494</v>
      </c>
      <c r="C411" s="615">
        <v>1</v>
      </c>
      <c r="D411" s="617">
        <v>18434740.780000001</v>
      </c>
      <c r="E411" s="646">
        <v>15598720</v>
      </c>
      <c r="F411" s="646">
        <v>7204101</v>
      </c>
      <c r="G411" s="646">
        <v>7271001</v>
      </c>
      <c r="H411" s="618">
        <f t="shared" si="48"/>
        <v>66900</v>
      </c>
      <c r="I411" s="618">
        <f t="shared" si="49"/>
        <v>336919</v>
      </c>
      <c r="J411" s="618">
        <f t="shared" si="50"/>
        <v>0</v>
      </c>
      <c r="K411" s="618">
        <f t="shared" si="51"/>
        <v>403819</v>
      </c>
      <c r="L411" s="619">
        <f t="shared" si="52"/>
        <v>18838559.780000001</v>
      </c>
      <c r="M411" s="620">
        <f t="shared" si="53"/>
        <v>1.0219053256467867</v>
      </c>
      <c r="N411" s="621"/>
      <c r="O411" s="618">
        <v>763</v>
      </c>
      <c r="P411" s="618"/>
      <c r="Q411" s="621"/>
      <c r="R411" s="623">
        <f t="shared" si="54"/>
        <v>18838559.780000001</v>
      </c>
      <c r="S411" s="618" t="s">
        <v>55</v>
      </c>
      <c r="T411" s="621">
        <f t="shared" si="55"/>
        <v>-763</v>
      </c>
      <c r="U411" s="583"/>
      <c r="V411" s="621"/>
      <c r="W411" s="621">
        <v>17695548.57</v>
      </c>
      <c r="X411" s="622">
        <v>1</v>
      </c>
    </row>
    <row r="412" spans="1:24" s="622" customFormat="1" ht="17.25" customHeight="1">
      <c r="A412" s="615">
        <v>765</v>
      </c>
      <c r="B412" s="616" t="s">
        <v>495</v>
      </c>
      <c r="C412" s="615">
        <v>1</v>
      </c>
      <c r="D412" s="617">
        <v>17695548.57</v>
      </c>
      <c r="E412" s="646">
        <v>10076963.999999352</v>
      </c>
      <c r="F412" s="646">
        <v>2243594.9999993518</v>
      </c>
      <c r="G412" s="646">
        <v>2288969.9999993518</v>
      </c>
      <c r="H412" s="618">
        <f t="shared" si="48"/>
        <v>45375</v>
      </c>
      <c r="I412" s="618">
        <f t="shared" si="49"/>
        <v>463559</v>
      </c>
      <c r="J412" s="618">
        <f t="shared" si="50"/>
        <v>0</v>
      </c>
      <c r="K412" s="618">
        <f t="shared" si="51"/>
        <v>508934</v>
      </c>
      <c r="L412" s="619">
        <f t="shared" si="52"/>
        <v>18204482.57</v>
      </c>
      <c r="M412" s="620">
        <f t="shared" si="53"/>
        <v>1.0287605664208013</v>
      </c>
      <c r="N412" s="621"/>
      <c r="O412" s="618">
        <v>765</v>
      </c>
      <c r="P412" s="618"/>
      <c r="Q412" s="621"/>
      <c r="R412" s="623">
        <f t="shared" si="54"/>
        <v>18204482.57</v>
      </c>
      <c r="S412" s="618"/>
      <c r="T412" s="621">
        <f t="shared" si="55"/>
        <v>-765</v>
      </c>
      <c r="U412" s="583"/>
      <c r="V412" s="621"/>
      <c r="W412" s="621">
        <v>24694882.309999999</v>
      </c>
      <c r="X412" s="622">
        <v>1</v>
      </c>
    </row>
    <row r="413" spans="1:24" s="622" customFormat="1" ht="17.25" customHeight="1">
      <c r="A413" s="615">
        <v>766</v>
      </c>
      <c r="B413" s="616" t="s">
        <v>496</v>
      </c>
      <c r="C413" s="615">
        <v>1</v>
      </c>
      <c r="D413" s="617">
        <v>24694882.309999999</v>
      </c>
      <c r="E413" s="646">
        <v>23138607.999999885</v>
      </c>
      <c r="F413" s="646">
        <v>10169546.000000769</v>
      </c>
      <c r="G413" s="646">
        <v>10258045.999999885</v>
      </c>
      <c r="H413" s="618">
        <f t="shared" si="48"/>
        <v>88499.999999115244</v>
      </c>
      <c r="I413" s="618">
        <f t="shared" si="49"/>
        <v>435760</v>
      </c>
      <c r="J413" s="618">
        <f t="shared" si="50"/>
        <v>0</v>
      </c>
      <c r="K413" s="618">
        <f t="shared" si="51"/>
        <v>524259.99999911524</v>
      </c>
      <c r="L413" s="619">
        <f t="shared" si="52"/>
        <v>25219142.309999116</v>
      </c>
      <c r="M413" s="620">
        <f t="shared" si="53"/>
        <v>1.0212294998379814</v>
      </c>
      <c r="N413" s="621"/>
      <c r="O413" s="618">
        <v>766</v>
      </c>
      <c r="P413" s="618"/>
      <c r="Q413" s="621"/>
      <c r="R413" s="623">
        <f t="shared" si="54"/>
        <v>25219142.309999116</v>
      </c>
      <c r="S413" s="618" t="s">
        <v>129</v>
      </c>
      <c r="T413" s="621">
        <f t="shared" si="55"/>
        <v>-766</v>
      </c>
      <c r="U413" s="583"/>
      <c r="V413" s="621"/>
      <c r="W413" s="621">
        <v>2230988.9377739723</v>
      </c>
      <c r="X413" s="622">
        <v>0</v>
      </c>
    </row>
    <row r="414" spans="1:24" s="622" customFormat="1" ht="17.25" customHeight="1">
      <c r="A414" s="615">
        <v>767</v>
      </c>
      <c r="B414" s="616" t="s">
        <v>497</v>
      </c>
      <c r="C414" s="615">
        <v>1</v>
      </c>
      <c r="D414" s="617">
        <v>26512058</v>
      </c>
      <c r="E414" s="646">
        <v>26531921</v>
      </c>
      <c r="F414" s="646">
        <v>14306180</v>
      </c>
      <c r="G414" s="646">
        <v>14419280</v>
      </c>
      <c r="H414" s="618">
        <f t="shared" si="48"/>
        <v>113100</v>
      </c>
      <c r="I414" s="618">
        <f t="shared" si="49"/>
        <v>366176</v>
      </c>
      <c r="J414" s="618">
        <f t="shared" si="50"/>
        <v>19863</v>
      </c>
      <c r="K414" s="618">
        <f t="shared" si="51"/>
        <v>479276</v>
      </c>
      <c r="L414" s="619">
        <f t="shared" si="52"/>
        <v>26991334</v>
      </c>
      <c r="M414" s="620">
        <f t="shared" si="53"/>
        <v>1.0180776611155573</v>
      </c>
      <c r="N414" s="621"/>
      <c r="O414" s="618">
        <v>767</v>
      </c>
      <c r="P414" s="618"/>
      <c r="Q414" s="621"/>
      <c r="R414" s="623">
        <f t="shared" si="54"/>
        <v>26991334</v>
      </c>
      <c r="S414" s="618"/>
      <c r="T414" s="621">
        <f t="shared" si="55"/>
        <v>-767</v>
      </c>
      <c r="U414" s="583"/>
      <c r="V414" s="621"/>
      <c r="W414" s="621">
        <v>28394562.690000001</v>
      </c>
      <c r="X414" s="622">
        <v>1</v>
      </c>
    </row>
    <row r="415" spans="1:24" s="622" customFormat="1" ht="17.25" customHeight="1">
      <c r="A415" s="615">
        <v>770</v>
      </c>
      <c r="B415" s="616" t="s">
        <v>498</v>
      </c>
      <c r="C415" s="615">
        <v>1</v>
      </c>
      <c r="D415" s="617">
        <v>28394562.690000001</v>
      </c>
      <c r="E415" s="646">
        <v>26004535</v>
      </c>
      <c r="F415" s="646">
        <v>11688349</v>
      </c>
      <c r="G415" s="646">
        <v>11797849</v>
      </c>
      <c r="H415" s="618">
        <f t="shared" si="48"/>
        <v>109500</v>
      </c>
      <c r="I415" s="618">
        <f t="shared" si="49"/>
        <v>501186</v>
      </c>
      <c r="J415" s="618">
        <f t="shared" si="50"/>
        <v>0</v>
      </c>
      <c r="K415" s="618">
        <f t="shared" si="51"/>
        <v>610686</v>
      </c>
      <c r="L415" s="619">
        <f t="shared" si="52"/>
        <v>29005248.690000001</v>
      </c>
      <c r="M415" s="620">
        <f t="shared" si="53"/>
        <v>1.0215071458105278</v>
      </c>
      <c r="N415" s="621"/>
      <c r="O415" s="618">
        <v>770</v>
      </c>
      <c r="P415" s="618"/>
      <c r="Q415" s="621"/>
      <c r="R415" s="623">
        <f t="shared" si="54"/>
        <v>29005248.690000001</v>
      </c>
      <c r="S415" s="618"/>
      <c r="T415" s="621">
        <f t="shared" si="55"/>
        <v>-770</v>
      </c>
      <c r="U415" s="583"/>
      <c r="V415" s="621"/>
      <c r="W415" s="621">
        <v>51318620.380000003</v>
      </c>
      <c r="X415" s="622">
        <v>1</v>
      </c>
    </row>
    <row r="416" spans="1:24" s="622" customFormat="1" ht="17.25" customHeight="1">
      <c r="A416" s="615">
        <v>773</v>
      </c>
      <c r="B416" s="616" t="s">
        <v>499</v>
      </c>
      <c r="C416" s="615">
        <v>1</v>
      </c>
      <c r="D416" s="617">
        <v>51318620.380000003</v>
      </c>
      <c r="E416" s="646">
        <v>35164598.999997109</v>
      </c>
      <c r="F416" s="646">
        <v>9645084.9999986663</v>
      </c>
      <c r="G416" s="646">
        <v>9800859.9999971092</v>
      </c>
      <c r="H416" s="618">
        <f t="shared" si="48"/>
        <v>155774.99999844283</v>
      </c>
      <c r="I416" s="618">
        <f t="shared" si="49"/>
        <v>1250206</v>
      </c>
      <c r="J416" s="618">
        <f t="shared" si="50"/>
        <v>0</v>
      </c>
      <c r="K416" s="618">
        <f t="shared" si="51"/>
        <v>1405980.9999984428</v>
      </c>
      <c r="L416" s="619">
        <f t="shared" si="52"/>
        <v>52724601.379998446</v>
      </c>
      <c r="M416" s="620">
        <f t="shared" si="53"/>
        <v>1.0273970927041207</v>
      </c>
      <c r="N416" s="621"/>
      <c r="O416" s="618">
        <v>773</v>
      </c>
      <c r="P416" s="618"/>
      <c r="Q416" s="621"/>
      <c r="R416" s="623">
        <f t="shared" si="54"/>
        <v>52724601.379998446</v>
      </c>
      <c r="S416" s="618"/>
      <c r="T416" s="621">
        <f t="shared" si="55"/>
        <v>-773</v>
      </c>
      <c r="U416" s="583"/>
      <c r="V416" s="621"/>
      <c r="W416" s="621">
        <v>17515001.783240002</v>
      </c>
      <c r="X416" s="622">
        <v>1</v>
      </c>
    </row>
    <row r="417" spans="1:28" s="622" customFormat="1" ht="17.25" customHeight="1">
      <c r="A417" s="615">
        <v>774</v>
      </c>
      <c r="B417" s="616" t="s">
        <v>500</v>
      </c>
      <c r="C417" s="615">
        <v>1</v>
      </c>
      <c r="D417" s="617">
        <v>17515001.783240002</v>
      </c>
      <c r="E417" s="646">
        <v>5798069</v>
      </c>
      <c r="F417" s="646">
        <v>1064412</v>
      </c>
      <c r="G417" s="646">
        <v>1093737</v>
      </c>
      <c r="H417" s="618">
        <f t="shared" si="48"/>
        <v>29325</v>
      </c>
      <c r="I417" s="618">
        <f t="shared" si="49"/>
        <v>493518</v>
      </c>
      <c r="J417" s="618">
        <f t="shared" si="50"/>
        <v>0</v>
      </c>
      <c r="K417" s="618">
        <f t="shared" si="51"/>
        <v>522843</v>
      </c>
      <c r="L417" s="619">
        <f t="shared" si="52"/>
        <v>18037844.783240002</v>
      </c>
      <c r="M417" s="620">
        <f t="shared" si="53"/>
        <v>1.0298511531126595</v>
      </c>
      <c r="N417" s="621"/>
      <c r="O417" s="618">
        <v>774</v>
      </c>
      <c r="P417" s="618"/>
      <c r="Q417" s="621"/>
      <c r="R417" s="623">
        <f t="shared" si="54"/>
        <v>18037844.783240002</v>
      </c>
      <c r="S417" s="618"/>
      <c r="T417" s="621">
        <f t="shared" si="55"/>
        <v>-774</v>
      </c>
      <c r="U417" s="583"/>
      <c r="V417" s="621"/>
      <c r="W417" s="621">
        <v>117462907.93000001</v>
      </c>
      <c r="X417" s="622">
        <v>1</v>
      </c>
    </row>
    <row r="418" spans="1:28" s="622" customFormat="1" ht="17.25" customHeight="1">
      <c r="A418" s="615">
        <v>775</v>
      </c>
      <c r="B418" s="616" t="s">
        <v>501</v>
      </c>
      <c r="C418" s="615">
        <v>1</v>
      </c>
      <c r="D418" s="617">
        <v>117462907.93000001</v>
      </c>
      <c r="E418" s="646">
        <v>93747181.000010028</v>
      </c>
      <c r="F418" s="646">
        <v>37561713.000010028</v>
      </c>
      <c r="G418" s="646">
        <v>38052138.000010028</v>
      </c>
      <c r="H418" s="618">
        <f t="shared" si="48"/>
        <v>490425</v>
      </c>
      <c r="I418" s="618">
        <f t="shared" si="49"/>
        <v>2397036</v>
      </c>
      <c r="J418" s="618">
        <f t="shared" si="50"/>
        <v>0</v>
      </c>
      <c r="K418" s="618">
        <f t="shared" si="51"/>
        <v>2887461</v>
      </c>
      <c r="L418" s="619">
        <f t="shared" si="52"/>
        <v>120350368.93000001</v>
      </c>
      <c r="M418" s="620">
        <f t="shared" si="53"/>
        <v>1.0245818961141395</v>
      </c>
      <c r="N418" s="621"/>
      <c r="O418" s="618">
        <v>775</v>
      </c>
      <c r="P418" s="618"/>
      <c r="Q418" s="621"/>
      <c r="R418" s="623">
        <f t="shared" si="54"/>
        <v>120350368.93000001</v>
      </c>
      <c r="S418" s="618"/>
      <c r="T418" s="621">
        <f t="shared" si="55"/>
        <v>-775</v>
      </c>
      <c r="U418" s="583"/>
      <c r="V418" s="621"/>
      <c r="W418" s="621">
        <v>949344.48523489945</v>
      </c>
      <c r="X418" s="622">
        <v>0</v>
      </c>
    </row>
    <row r="419" spans="1:28" s="622" customFormat="1" ht="17.25" customHeight="1">
      <c r="A419" s="615">
        <v>778</v>
      </c>
      <c r="B419" s="616" t="s">
        <v>502</v>
      </c>
      <c r="C419" s="615">
        <v>1</v>
      </c>
      <c r="D419" s="617">
        <v>19083151.879999999</v>
      </c>
      <c r="E419" s="646">
        <v>18288333</v>
      </c>
      <c r="F419" s="646">
        <v>10600015</v>
      </c>
      <c r="G419" s="646">
        <v>10676590</v>
      </c>
      <c r="H419" s="618">
        <f t="shared" si="48"/>
        <v>76575</v>
      </c>
      <c r="I419" s="618">
        <f t="shared" si="49"/>
        <v>254494</v>
      </c>
      <c r="J419" s="618">
        <f t="shared" si="50"/>
        <v>0</v>
      </c>
      <c r="K419" s="618">
        <f t="shared" si="51"/>
        <v>331069</v>
      </c>
      <c r="L419" s="619">
        <f t="shared" si="52"/>
        <v>19414220.879999999</v>
      </c>
      <c r="M419" s="620">
        <f t="shared" si="53"/>
        <v>1.0173487588466439</v>
      </c>
      <c r="N419" s="621"/>
      <c r="O419" s="618">
        <v>778</v>
      </c>
      <c r="P419" s="618"/>
      <c r="Q419" s="621"/>
      <c r="R419" s="623">
        <f t="shared" si="54"/>
        <v>19414220.879999999</v>
      </c>
      <c r="S419" s="618"/>
      <c r="T419" s="621">
        <f t="shared" si="55"/>
        <v>-778</v>
      </c>
      <c r="U419" s="583"/>
      <c r="V419" s="621"/>
      <c r="W419" s="621">
        <v>1781357.6400000001</v>
      </c>
      <c r="X419" s="622">
        <v>0</v>
      </c>
    </row>
    <row r="420" spans="1:28" s="622" customFormat="1" ht="17.25" customHeight="1">
      <c r="A420" s="615">
        <v>780</v>
      </c>
      <c r="B420" s="616" t="s">
        <v>503</v>
      </c>
      <c r="C420" s="615">
        <v>1</v>
      </c>
      <c r="D420" s="617">
        <v>60072097</v>
      </c>
      <c r="E420" s="646">
        <v>54522312</v>
      </c>
      <c r="F420" s="646">
        <v>26188146</v>
      </c>
      <c r="G420" s="646">
        <v>26443071</v>
      </c>
      <c r="H420" s="618">
        <f t="shared" si="48"/>
        <v>254925</v>
      </c>
      <c r="I420" s="618">
        <f t="shared" si="49"/>
        <v>1016519</v>
      </c>
      <c r="J420" s="618">
        <f t="shared" si="50"/>
        <v>0</v>
      </c>
      <c r="K420" s="618">
        <f t="shared" si="51"/>
        <v>1271444</v>
      </c>
      <c r="L420" s="619">
        <f t="shared" si="52"/>
        <v>61343541</v>
      </c>
      <c r="M420" s="620">
        <f t="shared" si="53"/>
        <v>1.0211653007551909</v>
      </c>
      <c r="N420" s="621"/>
      <c r="O420" s="618">
        <v>780</v>
      </c>
      <c r="P420" s="618"/>
      <c r="Q420" s="621"/>
      <c r="R420" s="623">
        <f t="shared" si="54"/>
        <v>61343541</v>
      </c>
      <c r="S420" s="618"/>
      <c r="T420" s="621">
        <f t="shared" si="55"/>
        <v>-780</v>
      </c>
      <c r="U420" s="583"/>
      <c r="V420" s="621"/>
      <c r="W420" s="621">
        <v>26519850</v>
      </c>
      <c r="X420" s="622">
        <v>1</v>
      </c>
    </row>
    <row r="421" spans="1:28" s="622" customFormat="1" ht="17.25" customHeight="1">
      <c r="A421" s="615">
        <v>801</v>
      </c>
      <c r="B421" s="616" t="s">
        <v>504</v>
      </c>
      <c r="C421" s="615">
        <v>1</v>
      </c>
      <c r="D421" s="617">
        <v>26519850</v>
      </c>
      <c r="E421" s="646">
        <v>28502828</v>
      </c>
      <c r="F421" s="646">
        <v>11083668</v>
      </c>
      <c r="G421" s="646">
        <v>11624804</v>
      </c>
      <c r="H421" s="618">
        <f t="shared" si="48"/>
        <v>541136</v>
      </c>
      <c r="I421" s="618">
        <f t="shared" si="49"/>
        <v>463085</v>
      </c>
      <c r="J421" s="618">
        <f t="shared" si="50"/>
        <v>1982978</v>
      </c>
      <c r="K421" s="618">
        <f t="shared" si="51"/>
        <v>1982978</v>
      </c>
      <c r="L421" s="619">
        <f t="shared" si="52"/>
        <v>28502828</v>
      </c>
      <c r="M421" s="620">
        <f t="shared" si="53"/>
        <v>1.0747733490196967</v>
      </c>
      <c r="N421" s="621"/>
      <c r="O421" s="618">
        <v>801</v>
      </c>
      <c r="P421" s="618"/>
      <c r="Q421" s="621"/>
      <c r="R421" s="623">
        <f t="shared" si="54"/>
        <v>28502828</v>
      </c>
      <c r="S421" s="618"/>
      <c r="T421" s="621">
        <f t="shared" si="55"/>
        <v>-801</v>
      </c>
      <c r="U421" s="583"/>
      <c r="V421" s="621"/>
      <c r="W421" s="621">
        <v>29236115.309999999</v>
      </c>
      <c r="X421" s="622">
        <v>1</v>
      </c>
    </row>
    <row r="422" spans="1:28" s="622" customFormat="1" ht="17.25" customHeight="1">
      <c r="A422" s="615">
        <v>805</v>
      </c>
      <c r="B422" s="616" t="s">
        <v>505</v>
      </c>
      <c r="C422" s="615">
        <v>1</v>
      </c>
      <c r="D422" s="617">
        <v>29236115.309999999</v>
      </c>
      <c r="E422" s="646">
        <v>26396157.999998115</v>
      </c>
      <c r="F422" s="646">
        <v>9595821.999998115</v>
      </c>
      <c r="G422" s="646">
        <v>9689571.999998115</v>
      </c>
      <c r="H422" s="618">
        <f t="shared" si="48"/>
        <v>93750</v>
      </c>
      <c r="I422" s="618">
        <f t="shared" si="49"/>
        <v>589209</v>
      </c>
      <c r="J422" s="618">
        <f t="shared" si="50"/>
        <v>0</v>
      </c>
      <c r="K422" s="618">
        <f t="shared" si="51"/>
        <v>682959</v>
      </c>
      <c r="L422" s="619">
        <f t="shared" si="52"/>
        <v>29919074.309999999</v>
      </c>
      <c r="M422" s="620">
        <f t="shared" si="53"/>
        <v>1.0233601144597484</v>
      </c>
      <c r="N422" s="621"/>
      <c r="O422" s="618">
        <v>805</v>
      </c>
      <c r="P422" s="618"/>
      <c r="Q422" s="621"/>
      <c r="R422" s="623">
        <f t="shared" si="54"/>
        <v>29919074.309999999</v>
      </c>
      <c r="S422" s="618"/>
      <c r="T422" s="621">
        <f t="shared" si="55"/>
        <v>-805</v>
      </c>
      <c r="U422" s="583"/>
      <c r="W422" s="621">
        <v>24054079.859999999</v>
      </c>
      <c r="X422" s="622">
        <v>1</v>
      </c>
    </row>
    <row r="423" spans="1:28" s="622" customFormat="1" ht="17.25" customHeight="1">
      <c r="A423" s="615">
        <v>806</v>
      </c>
      <c r="B423" s="616" t="s">
        <v>506</v>
      </c>
      <c r="C423" s="615">
        <v>1</v>
      </c>
      <c r="D423" s="617">
        <v>24054079.859999999</v>
      </c>
      <c r="E423" s="646">
        <v>22191876</v>
      </c>
      <c r="F423" s="646">
        <v>7641944</v>
      </c>
      <c r="G423" s="646">
        <v>7949527</v>
      </c>
      <c r="H423" s="618">
        <f t="shared" si="48"/>
        <v>307583</v>
      </c>
      <c r="I423" s="618">
        <f t="shared" si="49"/>
        <v>492364</v>
      </c>
      <c r="J423" s="618">
        <f t="shared" si="50"/>
        <v>0</v>
      </c>
      <c r="K423" s="618">
        <f t="shared" si="51"/>
        <v>799947</v>
      </c>
      <c r="L423" s="619">
        <f t="shared" si="52"/>
        <v>24854026.859999999</v>
      </c>
      <c r="M423" s="620">
        <f t="shared" si="53"/>
        <v>1.0332561879172211</v>
      </c>
      <c r="N423" s="621"/>
      <c r="O423" s="618">
        <v>806</v>
      </c>
      <c r="P423" s="618"/>
      <c r="Q423" s="621"/>
      <c r="R423" s="623">
        <f t="shared" si="54"/>
        <v>24854026.859999999</v>
      </c>
      <c r="S423" s="618"/>
      <c r="T423" s="621">
        <f t="shared" si="55"/>
        <v>-806</v>
      </c>
      <c r="U423" s="583"/>
      <c r="V423" s="621"/>
      <c r="W423" s="622">
        <v>29406425.640000001</v>
      </c>
      <c r="X423" s="622">
        <v>1</v>
      </c>
    </row>
    <row r="424" spans="1:28" s="622" customFormat="1" ht="17.25" customHeight="1">
      <c r="A424" s="615">
        <v>810</v>
      </c>
      <c r="B424" s="616" t="s">
        <v>507</v>
      </c>
      <c r="C424" s="615">
        <v>1</v>
      </c>
      <c r="D424" s="617">
        <v>29406425.640000001</v>
      </c>
      <c r="E424" s="646">
        <v>29929215.00000244</v>
      </c>
      <c r="F424" s="646">
        <v>14666169.000001416</v>
      </c>
      <c r="G424" s="646">
        <v>14768619.00000244</v>
      </c>
      <c r="H424" s="618">
        <f t="shared" si="48"/>
        <v>102450.00000102445</v>
      </c>
      <c r="I424" s="618">
        <f t="shared" si="49"/>
        <v>442208</v>
      </c>
      <c r="J424" s="618">
        <f t="shared" si="50"/>
        <v>522789.36000243947</v>
      </c>
      <c r="K424" s="618">
        <f t="shared" si="51"/>
        <v>544658.00000102445</v>
      </c>
      <c r="L424" s="619">
        <f t="shared" si="52"/>
        <v>29951083.640001025</v>
      </c>
      <c r="M424" s="620">
        <f t="shared" si="53"/>
        <v>1.0185217342178492</v>
      </c>
      <c r="N424" s="621"/>
      <c r="O424" s="618">
        <v>810</v>
      </c>
      <c r="P424" s="618"/>
      <c r="Q424" s="621"/>
      <c r="R424" s="623">
        <f t="shared" si="54"/>
        <v>29951083.640001025</v>
      </c>
      <c r="S424" s="618"/>
      <c r="T424" s="621">
        <f t="shared" si="55"/>
        <v>-810</v>
      </c>
      <c r="U424" s="583"/>
      <c r="V424" s="621"/>
      <c r="W424" s="621">
        <v>16687772.059999999</v>
      </c>
      <c r="X424" s="622">
        <v>1</v>
      </c>
    </row>
    <row r="425" spans="1:28" s="622" customFormat="1" ht="17.25" customHeight="1">
      <c r="A425" s="615">
        <v>815</v>
      </c>
      <c r="B425" s="616" t="s">
        <v>508</v>
      </c>
      <c r="C425" s="615">
        <v>1</v>
      </c>
      <c r="D425" s="617">
        <v>16687772.059999999</v>
      </c>
      <c r="E425" s="646">
        <v>16240843.000002254</v>
      </c>
      <c r="F425" s="646">
        <v>3579390.0000017215</v>
      </c>
      <c r="G425" s="646">
        <v>3632640.0000022543</v>
      </c>
      <c r="H425" s="618">
        <f t="shared" si="48"/>
        <v>53250.000000532717</v>
      </c>
      <c r="I425" s="618">
        <f t="shared" si="49"/>
        <v>393251</v>
      </c>
      <c r="J425" s="618">
        <f t="shared" si="50"/>
        <v>0</v>
      </c>
      <c r="K425" s="618">
        <f t="shared" si="51"/>
        <v>446501.00000053272</v>
      </c>
      <c r="L425" s="619">
        <f t="shared" si="52"/>
        <v>17134273.060000531</v>
      </c>
      <c r="M425" s="620">
        <f t="shared" si="53"/>
        <v>1.0267561780203589</v>
      </c>
      <c r="N425" s="621"/>
      <c r="O425" s="618">
        <v>815</v>
      </c>
      <c r="P425" s="618"/>
      <c r="Q425" s="621"/>
      <c r="R425" s="623">
        <f t="shared" si="54"/>
        <v>17134273.060000531</v>
      </c>
      <c r="S425" s="618"/>
      <c r="T425" s="621">
        <f t="shared" si="55"/>
        <v>-815</v>
      </c>
      <c r="U425" s="583"/>
      <c r="V425" s="621"/>
      <c r="W425" s="621">
        <v>31133829.960000001</v>
      </c>
      <c r="X425" s="622">
        <v>1</v>
      </c>
    </row>
    <row r="426" spans="1:28" s="622" customFormat="1" ht="17.25" customHeight="1">
      <c r="A426" s="615">
        <v>817</v>
      </c>
      <c r="B426" s="616" t="s">
        <v>509</v>
      </c>
      <c r="C426" s="615">
        <v>1</v>
      </c>
      <c r="D426" s="617">
        <v>31133829.960000001</v>
      </c>
      <c r="E426" s="646">
        <v>34241093</v>
      </c>
      <c r="F426" s="646">
        <v>8666224</v>
      </c>
      <c r="G426" s="646">
        <v>9370492</v>
      </c>
      <c r="H426" s="618">
        <f t="shared" si="48"/>
        <v>704268</v>
      </c>
      <c r="I426" s="618">
        <f t="shared" si="49"/>
        <v>674028</v>
      </c>
      <c r="J426" s="618">
        <f t="shared" si="50"/>
        <v>3107263.0399999991</v>
      </c>
      <c r="K426" s="618">
        <f t="shared" si="51"/>
        <v>3107263.0399999991</v>
      </c>
      <c r="L426" s="619">
        <f t="shared" si="52"/>
        <v>34241093</v>
      </c>
      <c r="M426" s="620">
        <f t="shared" si="53"/>
        <v>1.0998034306730697</v>
      </c>
      <c r="N426" s="621"/>
      <c r="O426" s="618">
        <v>817</v>
      </c>
      <c r="P426" s="618"/>
      <c r="Q426" s="621"/>
      <c r="R426" s="623">
        <f t="shared" si="54"/>
        <v>34241093</v>
      </c>
      <c r="S426" s="618" t="s">
        <v>20</v>
      </c>
      <c r="T426" s="621">
        <f t="shared" si="55"/>
        <v>-817</v>
      </c>
      <c r="U426" s="583"/>
      <c r="V426" s="621"/>
      <c r="W426" s="621">
        <v>14397204.4</v>
      </c>
      <c r="X426" s="622">
        <v>1</v>
      </c>
    </row>
    <row r="427" spans="1:28" s="622" customFormat="1" ht="17.25" customHeight="1">
      <c r="A427" s="615">
        <v>818</v>
      </c>
      <c r="B427" s="616" t="s">
        <v>510</v>
      </c>
      <c r="C427" s="615">
        <v>1</v>
      </c>
      <c r="D427" s="617">
        <v>14397204.4</v>
      </c>
      <c r="E427" s="646">
        <v>13553326.000000868</v>
      </c>
      <c r="F427" s="646">
        <v>6198918</v>
      </c>
      <c r="G427" s="646">
        <v>6242343.0000008689</v>
      </c>
      <c r="H427" s="618">
        <f t="shared" si="48"/>
        <v>43425.000000868924</v>
      </c>
      <c r="I427" s="618">
        <f t="shared" si="49"/>
        <v>245949</v>
      </c>
      <c r="J427" s="618">
        <f t="shared" si="50"/>
        <v>0</v>
      </c>
      <c r="K427" s="618">
        <f t="shared" si="51"/>
        <v>289374.00000086892</v>
      </c>
      <c r="L427" s="619">
        <f t="shared" si="52"/>
        <v>14686578.40000087</v>
      </c>
      <c r="M427" s="620">
        <f t="shared" si="53"/>
        <v>1.020099318726132</v>
      </c>
      <c r="N427" s="621"/>
      <c r="O427" s="618">
        <v>818</v>
      </c>
      <c r="P427" s="618"/>
      <c r="Q427" s="621"/>
      <c r="R427" s="623">
        <f t="shared" si="54"/>
        <v>14686578.40000087</v>
      </c>
      <c r="S427" s="618"/>
      <c r="T427" s="621">
        <f t="shared" si="55"/>
        <v>-818</v>
      </c>
      <c r="U427" s="583"/>
      <c r="V427" s="621"/>
      <c r="W427" s="621">
        <v>35109151.829999998</v>
      </c>
      <c r="X427" s="622">
        <v>1</v>
      </c>
      <c r="AA427" s="622">
        <v>37989282.200000003</v>
      </c>
      <c r="AB427" s="622">
        <v>1</v>
      </c>
    </row>
    <row r="428" spans="1:28" s="622" customFormat="1" ht="17.25" customHeight="1">
      <c r="A428" s="615">
        <v>821</v>
      </c>
      <c r="B428" s="616" t="s">
        <v>511</v>
      </c>
      <c r="C428" s="615">
        <v>1</v>
      </c>
      <c r="D428" s="617">
        <v>35109151.829999998</v>
      </c>
      <c r="E428" s="646">
        <v>35254142</v>
      </c>
      <c r="F428" s="646">
        <v>23833067</v>
      </c>
      <c r="G428" s="646">
        <v>24826870</v>
      </c>
      <c r="H428" s="618">
        <f t="shared" si="48"/>
        <v>993803</v>
      </c>
      <c r="I428" s="618">
        <f t="shared" si="49"/>
        <v>338283</v>
      </c>
      <c r="J428" s="618">
        <f t="shared" si="50"/>
        <v>144990.17000000179</v>
      </c>
      <c r="K428" s="618">
        <f t="shared" si="51"/>
        <v>1332086</v>
      </c>
      <c r="L428" s="619">
        <f t="shared" si="52"/>
        <v>36441237.829999998</v>
      </c>
      <c r="M428" s="620">
        <f t="shared" si="53"/>
        <v>1.0379412754386668</v>
      </c>
      <c r="N428" s="621"/>
      <c r="O428" s="618">
        <v>821</v>
      </c>
      <c r="P428" s="618"/>
      <c r="Q428" s="621"/>
      <c r="R428" s="623">
        <f t="shared" si="54"/>
        <v>36441237.829999998</v>
      </c>
      <c r="S428" s="618"/>
      <c r="T428" s="621">
        <f t="shared" si="55"/>
        <v>-821</v>
      </c>
      <c r="U428" s="583"/>
      <c r="V428" s="621"/>
      <c r="W428" s="621">
        <v>50255642.539999999</v>
      </c>
      <c r="X428" s="622">
        <v>1</v>
      </c>
      <c r="AA428" s="622">
        <v>0</v>
      </c>
      <c r="AB428" s="622" t="s">
        <v>761</v>
      </c>
    </row>
    <row r="429" spans="1:28" s="622" customFormat="1" ht="17.25" customHeight="1">
      <c r="A429" s="615">
        <v>823</v>
      </c>
      <c r="B429" s="616" t="s">
        <v>512</v>
      </c>
      <c r="C429" s="615">
        <v>1</v>
      </c>
      <c r="D429" s="617">
        <v>50255642.539999999</v>
      </c>
      <c r="E429" s="646">
        <v>52379801</v>
      </c>
      <c r="F429" s="646">
        <v>41447422</v>
      </c>
      <c r="G429" s="646">
        <v>42618631</v>
      </c>
      <c r="H429" s="618">
        <f t="shared" si="48"/>
        <v>1171209</v>
      </c>
      <c r="I429" s="618">
        <f t="shared" si="49"/>
        <v>264247</v>
      </c>
      <c r="J429" s="618">
        <f t="shared" si="50"/>
        <v>2124158.4600000009</v>
      </c>
      <c r="K429" s="618">
        <f t="shared" si="51"/>
        <v>2124158.4600000009</v>
      </c>
      <c r="L429" s="619">
        <f t="shared" si="52"/>
        <v>52379801</v>
      </c>
      <c r="M429" s="620">
        <f t="shared" si="53"/>
        <v>1.0422670640079732</v>
      </c>
      <c r="N429" s="621"/>
      <c r="O429" s="618">
        <v>823</v>
      </c>
      <c r="P429" s="618"/>
      <c r="Q429" s="621"/>
      <c r="R429" s="623">
        <f t="shared" si="54"/>
        <v>52379801</v>
      </c>
      <c r="S429" s="618"/>
      <c r="T429" s="621">
        <f t="shared" si="55"/>
        <v>-823</v>
      </c>
      <c r="U429" s="583"/>
      <c r="V429" s="621"/>
      <c r="W429" s="621">
        <v>51573526.970000006</v>
      </c>
      <c r="X429" s="622">
        <v>1</v>
      </c>
      <c r="AA429" s="622">
        <v>17885214.800000001</v>
      </c>
      <c r="AB429" s="622">
        <v>1</v>
      </c>
    </row>
    <row r="430" spans="1:28" s="622" customFormat="1" ht="17.25" customHeight="1">
      <c r="A430" s="615">
        <v>825</v>
      </c>
      <c r="B430" s="616" t="s">
        <v>513</v>
      </c>
      <c r="C430" s="615">
        <v>1</v>
      </c>
      <c r="D430" s="617">
        <v>51573526.970000006</v>
      </c>
      <c r="E430" s="646">
        <v>54548152</v>
      </c>
      <c r="F430" s="646">
        <v>36903254</v>
      </c>
      <c r="G430" s="646">
        <v>39928267</v>
      </c>
      <c r="H430" s="618">
        <f t="shared" si="48"/>
        <v>3025013</v>
      </c>
      <c r="I430" s="618">
        <f t="shared" si="49"/>
        <v>440108</v>
      </c>
      <c r="J430" s="618">
        <f t="shared" si="50"/>
        <v>2974625.0299999937</v>
      </c>
      <c r="K430" s="618">
        <f t="shared" si="51"/>
        <v>3465121</v>
      </c>
      <c r="L430" s="619">
        <f t="shared" si="52"/>
        <v>55038647.970000006</v>
      </c>
      <c r="M430" s="620">
        <f t="shared" si="53"/>
        <v>1.0671879780883637</v>
      </c>
      <c r="N430" s="621"/>
      <c r="O430" s="618">
        <v>825</v>
      </c>
      <c r="P430" s="618"/>
      <c r="Q430" s="621"/>
      <c r="R430" s="623">
        <f t="shared" si="54"/>
        <v>55038647.970000006</v>
      </c>
      <c r="S430" s="618"/>
      <c r="T430" s="621">
        <f t="shared" si="55"/>
        <v>-825</v>
      </c>
      <c r="U430" s="583"/>
      <c r="V430" s="621"/>
      <c r="W430" s="621">
        <v>55468222.100000001</v>
      </c>
      <c r="X430" s="622">
        <v>1</v>
      </c>
      <c r="AA430" s="622">
        <v>0</v>
      </c>
      <c r="AB430" s="622" t="s">
        <v>761</v>
      </c>
    </row>
    <row r="431" spans="1:28" s="622" customFormat="1" ht="17.25" customHeight="1">
      <c r="A431" s="615">
        <v>828</v>
      </c>
      <c r="B431" s="616" t="s">
        <v>514</v>
      </c>
      <c r="C431" s="615">
        <v>1</v>
      </c>
      <c r="D431" s="617">
        <v>55468222.100000001</v>
      </c>
      <c r="E431" s="646">
        <v>56165233</v>
      </c>
      <c r="F431" s="646">
        <v>38330600</v>
      </c>
      <c r="G431" s="646">
        <v>38743193</v>
      </c>
      <c r="H431" s="618">
        <f t="shared" si="48"/>
        <v>412593</v>
      </c>
      <c r="I431" s="618">
        <f t="shared" si="49"/>
        <v>514129</v>
      </c>
      <c r="J431" s="618">
        <f t="shared" si="50"/>
        <v>697010.89999999851</v>
      </c>
      <c r="K431" s="618">
        <f t="shared" si="51"/>
        <v>926722</v>
      </c>
      <c r="L431" s="619">
        <f t="shared" si="52"/>
        <v>56394944.100000001</v>
      </c>
      <c r="M431" s="620">
        <f t="shared" si="53"/>
        <v>1.016707259849239</v>
      </c>
      <c r="N431" s="621"/>
      <c r="O431" s="618">
        <v>828</v>
      </c>
      <c r="P431" s="618"/>
      <c r="Q431" s="621"/>
      <c r="R431" s="623">
        <f t="shared" si="54"/>
        <v>56394944.100000001</v>
      </c>
      <c r="S431" s="618"/>
      <c r="T431" s="621">
        <f t="shared" si="55"/>
        <v>-828</v>
      </c>
      <c r="U431" s="583"/>
      <c r="V431" s="621"/>
      <c r="W431" s="621">
        <v>24717335.740000002</v>
      </c>
      <c r="X431" s="622">
        <v>1</v>
      </c>
      <c r="AA431" s="622">
        <v>75425343.599999994</v>
      </c>
      <c r="AB431" s="622">
        <v>1</v>
      </c>
    </row>
    <row r="432" spans="1:28" s="622" customFormat="1" ht="17.25" customHeight="1">
      <c r="A432" s="615">
        <v>829</v>
      </c>
      <c r="B432" s="616" t="s">
        <v>515</v>
      </c>
      <c r="C432" s="615">
        <v>1</v>
      </c>
      <c r="D432" s="617">
        <v>24717335.740000002</v>
      </c>
      <c r="E432" s="646">
        <v>22918391</v>
      </c>
      <c r="F432" s="646">
        <v>9913729</v>
      </c>
      <c r="G432" s="646">
        <v>9981529</v>
      </c>
      <c r="H432" s="618">
        <f t="shared" si="48"/>
        <v>67800</v>
      </c>
      <c r="I432" s="618">
        <f t="shared" si="49"/>
        <v>444108</v>
      </c>
      <c r="J432" s="618">
        <f t="shared" si="50"/>
        <v>0</v>
      </c>
      <c r="K432" s="618">
        <f t="shared" si="51"/>
        <v>511908</v>
      </c>
      <c r="L432" s="619">
        <f t="shared" si="52"/>
        <v>25229243.740000002</v>
      </c>
      <c r="M432" s="620">
        <f t="shared" si="53"/>
        <v>1.0207104845516008</v>
      </c>
      <c r="N432" s="621"/>
      <c r="O432" s="618">
        <v>829</v>
      </c>
      <c r="P432" s="618"/>
      <c r="Q432" s="621"/>
      <c r="R432" s="623">
        <f t="shared" si="54"/>
        <v>25229243.740000002</v>
      </c>
      <c r="S432" s="618"/>
      <c r="T432" s="621">
        <f t="shared" si="55"/>
        <v>-829</v>
      </c>
      <c r="U432" s="583"/>
      <c r="V432" s="621"/>
      <c r="W432" s="621">
        <v>18221506</v>
      </c>
      <c r="X432" s="622">
        <v>1</v>
      </c>
      <c r="AA432" s="622">
        <v>0</v>
      </c>
      <c r="AB432" s="622" t="s">
        <v>761</v>
      </c>
    </row>
    <row r="433" spans="1:28" s="622" customFormat="1" ht="17.25" customHeight="1">
      <c r="A433" s="615">
        <v>830</v>
      </c>
      <c r="B433" s="616" t="s">
        <v>516</v>
      </c>
      <c r="C433" s="615">
        <v>1</v>
      </c>
      <c r="D433" s="617">
        <v>18221506</v>
      </c>
      <c r="E433" s="646">
        <v>14261990.000002585</v>
      </c>
      <c r="F433" s="646">
        <v>3142029.0000025854</v>
      </c>
      <c r="G433" s="646">
        <v>3188454.0000025854</v>
      </c>
      <c r="H433" s="618">
        <f t="shared" si="48"/>
        <v>46425</v>
      </c>
      <c r="I433" s="618">
        <f t="shared" si="49"/>
        <v>452384</v>
      </c>
      <c r="J433" s="618">
        <f t="shared" si="50"/>
        <v>0</v>
      </c>
      <c r="K433" s="618">
        <f t="shared" si="51"/>
        <v>498809</v>
      </c>
      <c r="L433" s="619">
        <f t="shared" si="52"/>
        <v>18720315</v>
      </c>
      <c r="M433" s="620">
        <f t="shared" si="53"/>
        <v>1.0273747405949871</v>
      </c>
      <c r="N433" s="621"/>
      <c r="O433" s="618">
        <v>830</v>
      </c>
      <c r="P433" s="618"/>
      <c r="Q433" s="621"/>
      <c r="R433" s="623">
        <f t="shared" si="54"/>
        <v>18720315</v>
      </c>
      <c r="S433" s="618"/>
      <c r="T433" s="621">
        <f t="shared" si="55"/>
        <v>-830</v>
      </c>
      <c r="U433" s="583"/>
      <c r="V433" s="621"/>
      <c r="W433" s="621">
        <v>31499823.719452053</v>
      </c>
      <c r="X433" s="622">
        <v>1</v>
      </c>
      <c r="AA433" s="622">
        <v>41863586.049999997</v>
      </c>
      <c r="AB433" s="622">
        <v>1</v>
      </c>
    </row>
    <row r="434" spans="1:28" s="622" customFormat="1" ht="17.25" customHeight="1">
      <c r="A434" s="615">
        <v>832</v>
      </c>
      <c r="B434" s="616" t="s">
        <v>517</v>
      </c>
      <c r="C434" s="615">
        <v>1</v>
      </c>
      <c r="D434" s="617">
        <v>31499823.719452053</v>
      </c>
      <c r="E434" s="646">
        <v>31820181.999998901</v>
      </c>
      <c r="F434" s="646">
        <v>18762805</v>
      </c>
      <c r="G434" s="646">
        <v>18872754.999998901</v>
      </c>
      <c r="H434" s="618">
        <f t="shared" si="48"/>
        <v>109949.99999890104</v>
      </c>
      <c r="I434" s="618">
        <f t="shared" si="49"/>
        <v>382111</v>
      </c>
      <c r="J434" s="618">
        <f t="shared" si="50"/>
        <v>320358.28054684773</v>
      </c>
      <c r="K434" s="618">
        <f t="shared" si="51"/>
        <v>492060.99999890104</v>
      </c>
      <c r="L434" s="619">
        <f t="shared" si="52"/>
        <v>31991884.719450954</v>
      </c>
      <c r="M434" s="620">
        <f t="shared" si="53"/>
        <v>1.0156210715457128</v>
      </c>
      <c r="N434" s="621"/>
      <c r="O434" s="618">
        <v>832</v>
      </c>
      <c r="P434" s="618"/>
      <c r="Q434" s="621"/>
      <c r="R434" s="623">
        <f t="shared" si="54"/>
        <v>31991884.719450954</v>
      </c>
      <c r="S434" s="618"/>
      <c r="T434" s="621">
        <f t="shared" si="55"/>
        <v>-832</v>
      </c>
      <c r="U434" s="583"/>
      <c r="V434" s="621"/>
      <c r="W434" s="621">
        <v>11500559</v>
      </c>
      <c r="X434" s="622">
        <v>1</v>
      </c>
      <c r="AA434" s="622">
        <v>31049279</v>
      </c>
      <c r="AB434" s="622">
        <v>1</v>
      </c>
    </row>
    <row r="435" spans="1:28" s="622" customFormat="1" ht="17.25" customHeight="1">
      <c r="A435" s="615">
        <v>851</v>
      </c>
      <c r="B435" s="616" t="s">
        <v>518</v>
      </c>
      <c r="C435" s="615">
        <v>1</v>
      </c>
      <c r="D435" s="617">
        <v>11500559</v>
      </c>
      <c r="E435" s="646">
        <v>11370712.000000704</v>
      </c>
      <c r="F435" s="646">
        <v>7106152</v>
      </c>
      <c r="G435" s="646">
        <v>7141402.000000705</v>
      </c>
      <c r="H435" s="618">
        <f t="shared" si="48"/>
        <v>35250.000000705011</v>
      </c>
      <c r="I435" s="618">
        <f t="shared" si="49"/>
        <v>131832</v>
      </c>
      <c r="J435" s="618">
        <f t="shared" si="50"/>
        <v>0</v>
      </c>
      <c r="K435" s="618">
        <f t="shared" si="51"/>
        <v>167082.00000070501</v>
      </c>
      <c r="L435" s="619">
        <f t="shared" si="52"/>
        <v>11667641.000000704</v>
      </c>
      <c r="M435" s="620">
        <f t="shared" si="53"/>
        <v>1.014528163370207</v>
      </c>
      <c r="N435" s="621"/>
      <c r="O435" s="618">
        <v>851</v>
      </c>
      <c r="P435" s="618"/>
      <c r="Q435" s="621"/>
      <c r="R435" s="623">
        <f t="shared" si="54"/>
        <v>11667641.000000704</v>
      </c>
      <c r="S435" s="618"/>
      <c r="T435" s="621">
        <f t="shared" si="55"/>
        <v>-851</v>
      </c>
      <c r="U435" s="583"/>
      <c r="V435" s="621"/>
      <c r="W435" s="621">
        <v>17074285</v>
      </c>
      <c r="X435" s="622">
        <v>1</v>
      </c>
      <c r="AA435" s="622">
        <v>129119303.49000001</v>
      </c>
      <c r="AB435" s="622">
        <v>1</v>
      </c>
    </row>
    <row r="436" spans="1:28" s="622" customFormat="1" ht="17.25" customHeight="1">
      <c r="A436" s="615">
        <v>852</v>
      </c>
      <c r="B436" s="616" t="s">
        <v>519</v>
      </c>
      <c r="C436" s="615">
        <v>1</v>
      </c>
      <c r="D436" s="617">
        <v>17074285</v>
      </c>
      <c r="E436" s="646">
        <v>17146070.000001147</v>
      </c>
      <c r="F436" s="646">
        <v>5001664.0000011465</v>
      </c>
      <c r="G436" s="646">
        <v>5059414.0000011465</v>
      </c>
      <c r="H436" s="618">
        <f t="shared" si="48"/>
        <v>57750</v>
      </c>
      <c r="I436" s="618">
        <f t="shared" si="49"/>
        <v>362179</v>
      </c>
      <c r="J436" s="618">
        <f t="shared" si="50"/>
        <v>71785.000001147389</v>
      </c>
      <c r="K436" s="618">
        <f t="shared" si="51"/>
        <v>419929</v>
      </c>
      <c r="L436" s="619">
        <f t="shared" si="52"/>
        <v>17494214</v>
      </c>
      <c r="M436" s="620">
        <f t="shared" si="53"/>
        <v>1.0245942363033065</v>
      </c>
      <c r="N436" s="621"/>
      <c r="O436" s="618">
        <v>852</v>
      </c>
      <c r="P436" s="618"/>
      <c r="Q436" s="621"/>
      <c r="R436" s="623">
        <f t="shared" si="54"/>
        <v>17494214</v>
      </c>
      <c r="S436" s="618"/>
      <c r="T436" s="621">
        <f t="shared" si="55"/>
        <v>-852</v>
      </c>
      <c r="U436" s="583"/>
      <c r="V436" s="621"/>
      <c r="W436" s="621">
        <v>34526131.932850346</v>
      </c>
      <c r="X436" s="622">
        <v>1</v>
      </c>
      <c r="AA436" s="622">
        <v>120634825.07737532</v>
      </c>
      <c r="AB436" s="622">
        <v>1</v>
      </c>
    </row>
    <row r="437" spans="1:28" s="622" customFormat="1" ht="17.25" customHeight="1">
      <c r="A437" s="615">
        <v>853</v>
      </c>
      <c r="B437" s="616" t="s">
        <v>520</v>
      </c>
      <c r="C437" s="615">
        <v>1</v>
      </c>
      <c r="D437" s="617">
        <v>34526131.932850346</v>
      </c>
      <c r="E437" s="646">
        <v>36620934</v>
      </c>
      <c r="F437" s="646">
        <v>16193577</v>
      </c>
      <c r="G437" s="646">
        <v>16744727</v>
      </c>
      <c r="H437" s="618">
        <f t="shared" si="48"/>
        <v>551150</v>
      </c>
      <c r="I437" s="618">
        <f t="shared" si="49"/>
        <v>549977</v>
      </c>
      <c r="J437" s="618">
        <f t="shared" si="50"/>
        <v>2094802.067149654</v>
      </c>
      <c r="K437" s="618">
        <f t="shared" si="51"/>
        <v>2094802.067149654</v>
      </c>
      <c r="L437" s="619">
        <f t="shared" si="52"/>
        <v>36620934</v>
      </c>
      <c r="M437" s="620">
        <f t="shared" si="53"/>
        <v>1.0606729439377636</v>
      </c>
      <c r="N437" s="621"/>
      <c r="O437" s="618">
        <v>853</v>
      </c>
      <c r="P437" s="618"/>
      <c r="Q437" s="621"/>
      <c r="R437" s="623">
        <f t="shared" si="54"/>
        <v>36620934</v>
      </c>
      <c r="S437" s="618"/>
      <c r="T437" s="621">
        <f t="shared" si="55"/>
        <v>-853</v>
      </c>
      <c r="U437" s="583"/>
      <c r="V437" s="621"/>
      <c r="W437" s="621">
        <v>13942523</v>
      </c>
      <c r="X437" s="622">
        <v>1</v>
      </c>
      <c r="AA437" s="622">
        <v>0</v>
      </c>
      <c r="AB437" s="622" t="s">
        <v>761</v>
      </c>
    </row>
    <row r="438" spans="1:28" s="622" customFormat="1" ht="17.25" customHeight="1">
      <c r="A438" s="615">
        <v>855</v>
      </c>
      <c r="B438" s="616" t="s">
        <v>521</v>
      </c>
      <c r="C438" s="615">
        <v>1</v>
      </c>
      <c r="D438" s="617">
        <v>13942523</v>
      </c>
      <c r="E438" s="646">
        <v>12198889.999999842</v>
      </c>
      <c r="F438" s="646">
        <v>4312664.9999994244</v>
      </c>
      <c r="G438" s="646">
        <v>4354364.9999998417</v>
      </c>
      <c r="H438" s="618">
        <f t="shared" si="48"/>
        <v>41700.000000417233</v>
      </c>
      <c r="I438" s="618">
        <f t="shared" si="49"/>
        <v>288896</v>
      </c>
      <c r="J438" s="618">
        <f t="shared" si="50"/>
        <v>0</v>
      </c>
      <c r="K438" s="618">
        <f t="shared" si="51"/>
        <v>330596.00000041723</v>
      </c>
      <c r="L438" s="619">
        <f t="shared" si="52"/>
        <v>14273119.000000417</v>
      </c>
      <c r="M438" s="620">
        <f t="shared" si="53"/>
        <v>1.0237113469348709</v>
      </c>
      <c r="N438" s="621"/>
      <c r="O438" s="618">
        <v>855</v>
      </c>
      <c r="P438" s="618"/>
      <c r="Q438" s="621"/>
      <c r="R438" s="623">
        <f t="shared" si="54"/>
        <v>14273119.000000417</v>
      </c>
      <c r="S438" s="618"/>
      <c r="T438" s="621">
        <f t="shared" si="55"/>
        <v>-855</v>
      </c>
      <c r="U438" s="583"/>
      <c r="V438" s="621"/>
      <c r="W438" s="621">
        <v>15384675.439999999</v>
      </c>
      <c r="X438" s="622">
        <v>1</v>
      </c>
      <c r="AA438" s="622">
        <v>0</v>
      </c>
      <c r="AB438" s="622" t="s">
        <v>761</v>
      </c>
    </row>
    <row r="439" spans="1:28" s="622" customFormat="1" ht="17.25" customHeight="1">
      <c r="A439" s="615">
        <v>860</v>
      </c>
      <c r="B439" s="616" t="s">
        <v>522</v>
      </c>
      <c r="C439" s="615">
        <v>1</v>
      </c>
      <c r="D439" s="617">
        <v>15384675.439999999</v>
      </c>
      <c r="E439" s="646">
        <v>14844488</v>
      </c>
      <c r="F439" s="646">
        <v>7831316</v>
      </c>
      <c r="G439" s="646">
        <v>7989440</v>
      </c>
      <c r="H439" s="618">
        <f t="shared" si="48"/>
        <v>158124</v>
      </c>
      <c r="I439" s="618">
        <f t="shared" si="49"/>
        <v>226601</v>
      </c>
      <c r="J439" s="618">
        <f t="shared" si="50"/>
        <v>0</v>
      </c>
      <c r="K439" s="618">
        <f t="shared" si="51"/>
        <v>384725</v>
      </c>
      <c r="L439" s="619">
        <f t="shared" si="52"/>
        <v>15769400.439999999</v>
      </c>
      <c r="M439" s="620">
        <f t="shared" si="53"/>
        <v>1.025007027382568</v>
      </c>
      <c r="N439" s="621"/>
      <c r="O439" s="618">
        <v>860</v>
      </c>
      <c r="P439" s="618"/>
      <c r="Q439" s="621"/>
      <c r="R439" s="623">
        <f t="shared" si="54"/>
        <v>15769400.439999999</v>
      </c>
      <c r="S439" s="618"/>
      <c r="T439" s="621">
        <f t="shared" si="55"/>
        <v>-860</v>
      </c>
      <c r="U439" s="583"/>
      <c r="V439" s="621"/>
      <c r="W439" s="621">
        <v>37371107</v>
      </c>
      <c r="X439" s="622">
        <v>1</v>
      </c>
      <c r="AA439" s="622">
        <v>275866</v>
      </c>
      <c r="AB439" s="622" t="s">
        <v>761</v>
      </c>
    </row>
    <row r="440" spans="1:28" s="622" customFormat="1" ht="17.25" customHeight="1">
      <c r="A440" s="615">
        <v>871</v>
      </c>
      <c r="B440" s="616" t="s">
        <v>523</v>
      </c>
      <c r="C440" s="615">
        <v>1</v>
      </c>
      <c r="D440" s="617">
        <v>37371107</v>
      </c>
      <c r="E440" s="646">
        <v>29376955.000003286</v>
      </c>
      <c r="F440" s="646">
        <v>6995373.0000032838</v>
      </c>
      <c r="G440" s="646">
        <v>7092348.0000032838</v>
      </c>
      <c r="H440" s="618">
        <f t="shared" si="48"/>
        <v>96975</v>
      </c>
      <c r="I440" s="618">
        <f t="shared" si="49"/>
        <v>911272</v>
      </c>
      <c r="J440" s="618">
        <f t="shared" si="50"/>
        <v>0</v>
      </c>
      <c r="K440" s="618">
        <f t="shared" si="51"/>
        <v>1008247</v>
      </c>
      <c r="L440" s="619">
        <f t="shared" si="52"/>
        <v>38379354</v>
      </c>
      <c r="M440" s="620">
        <f t="shared" si="53"/>
        <v>1.0269793185414604</v>
      </c>
      <c r="N440" s="621"/>
      <c r="O440" s="618">
        <v>871</v>
      </c>
      <c r="P440" s="618"/>
      <c r="Q440" s="621"/>
      <c r="R440" s="623">
        <f t="shared" si="54"/>
        <v>38379354</v>
      </c>
      <c r="S440" s="618"/>
      <c r="T440" s="621">
        <f t="shared" si="55"/>
        <v>-871</v>
      </c>
      <c r="U440" s="583"/>
      <c r="V440" s="621"/>
      <c r="W440" s="621">
        <v>38842804</v>
      </c>
      <c r="X440" s="622">
        <v>1</v>
      </c>
      <c r="AA440" s="622">
        <v>49024746</v>
      </c>
      <c r="AB440" s="622">
        <v>1</v>
      </c>
    </row>
    <row r="441" spans="1:28" s="622" customFormat="1" ht="17.25" customHeight="1">
      <c r="A441" s="615">
        <v>872</v>
      </c>
      <c r="B441" s="616" t="s">
        <v>524</v>
      </c>
      <c r="C441" s="615">
        <v>1</v>
      </c>
      <c r="D441" s="617">
        <v>38842804</v>
      </c>
      <c r="E441" s="646">
        <v>40984465</v>
      </c>
      <c r="F441" s="646">
        <v>24546392</v>
      </c>
      <c r="G441" s="646">
        <v>26209530</v>
      </c>
      <c r="H441" s="618">
        <f t="shared" si="48"/>
        <v>1663138</v>
      </c>
      <c r="I441" s="618">
        <f t="shared" si="49"/>
        <v>428892</v>
      </c>
      <c r="J441" s="618">
        <f t="shared" si="50"/>
        <v>2141661</v>
      </c>
      <c r="K441" s="618">
        <f t="shared" si="51"/>
        <v>2141661</v>
      </c>
      <c r="L441" s="619">
        <f t="shared" si="52"/>
        <v>40984465</v>
      </c>
      <c r="M441" s="620">
        <f t="shared" si="53"/>
        <v>1.0551366219596299</v>
      </c>
      <c r="N441" s="621"/>
      <c r="O441" s="618">
        <v>872</v>
      </c>
      <c r="P441" s="618"/>
      <c r="Q441" s="621"/>
      <c r="R441" s="623">
        <f t="shared" si="54"/>
        <v>40984465</v>
      </c>
      <c r="S441" s="618"/>
      <c r="T441" s="621">
        <f t="shared" si="55"/>
        <v>-872</v>
      </c>
      <c r="U441" s="583"/>
      <c r="V441" s="621"/>
      <c r="W441" s="621">
        <v>15446442</v>
      </c>
      <c r="X441" s="622">
        <v>1</v>
      </c>
      <c r="AA441" s="622">
        <v>0</v>
      </c>
      <c r="AB441" s="622" t="s">
        <v>761</v>
      </c>
    </row>
    <row r="442" spans="1:28" s="622" customFormat="1" ht="17.25" customHeight="1">
      <c r="A442" s="615">
        <v>873</v>
      </c>
      <c r="B442" s="616" t="s">
        <v>111</v>
      </c>
      <c r="C442" s="615">
        <v>1</v>
      </c>
      <c r="D442" s="617">
        <v>15446442</v>
      </c>
      <c r="E442" s="646">
        <v>15657372</v>
      </c>
      <c r="F442" s="646">
        <v>5963097</v>
      </c>
      <c r="G442" s="646">
        <v>6014697</v>
      </c>
      <c r="H442" s="618">
        <f t="shared" si="48"/>
        <v>51600</v>
      </c>
      <c r="I442" s="618">
        <f t="shared" si="49"/>
        <v>284500</v>
      </c>
      <c r="J442" s="618">
        <f t="shared" si="50"/>
        <v>210930</v>
      </c>
      <c r="K442" s="618">
        <f t="shared" si="51"/>
        <v>336100</v>
      </c>
      <c r="L442" s="619">
        <f t="shared" si="52"/>
        <v>15782542</v>
      </c>
      <c r="M442" s="620">
        <f t="shared" si="53"/>
        <v>1.021759056227965</v>
      </c>
      <c r="N442" s="621"/>
      <c r="O442" s="618">
        <v>873</v>
      </c>
      <c r="P442" s="618"/>
      <c r="Q442" s="621"/>
      <c r="R442" s="623">
        <f t="shared" si="54"/>
        <v>15782542</v>
      </c>
      <c r="S442" s="618"/>
      <c r="T442" s="621">
        <f t="shared" si="55"/>
        <v>-873</v>
      </c>
      <c r="U442" s="583"/>
      <c r="V442" s="621"/>
      <c r="W442" s="621">
        <v>28431809.729999997</v>
      </c>
      <c r="X442" s="622">
        <v>1</v>
      </c>
      <c r="AA442" s="622">
        <v>111711145.23999999</v>
      </c>
      <c r="AB442" s="622">
        <v>1</v>
      </c>
    </row>
    <row r="443" spans="1:28" s="622" customFormat="1" ht="17.25" customHeight="1">
      <c r="A443" s="615">
        <v>876</v>
      </c>
      <c r="B443" s="616" t="s">
        <v>525</v>
      </c>
      <c r="C443" s="615">
        <v>1</v>
      </c>
      <c r="D443" s="617">
        <v>28431809.729999997</v>
      </c>
      <c r="E443" s="646">
        <v>27361416</v>
      </c>
      <c r="F443" s="646">
        <v>14644386.999998147</v>
      </c>
      <c r="G443" s="646">
        <v>14980184</v>
      </c>
      <c r="H443" s="618">
        <f t="shared" si="48"/>
        <v>335797.00000185333</v>
      </c>
      <c r="I443" s="618">
        <f t="shared" si="49"/>
        <v>413623</v>
      </c>
      <c r="J443" s="618">
        <f t="shared" si="50"/>
        <v>0</v>
      </c>
      <c r="K443" s="618">
        <f t="shared" si="51"/>
        <v>749420.00000185333</v>
      </c>
      <c r="L443" s="619">
        <f t="shared" si="52"/>
        <v>29181229.730001852</v>
      </c>
      <c r="M443" s="620">
        <f t="shared" si="53"/>
        <v>1.0263585050377957</v>
      </c>
      <c r="N443" s="621"/>
      <c r="O443" s="618">
        <v>876</v>
      </c>
      <c r="P443" s="618"/>
      <c r="Q443" s="621"/>
      <c r="R443" s="623">
        <f t="shared" si="54"/>
        <v>29181229.730001852</v>
      </c>
      <c r="S443" s="618"/>
      <c r="T443" s="621">
        <f t="shared" si="55"/>
        <v>-876</v>
      </c>
      <c r="U443" s="583"/>
      <c r="V443" s="621"/>
      <c r="W443" s="621">
        <v>22171098</v>
      </c>
      <c r="X443" s="622">
        <v>1</v>
      </c>
      <c r="AA443" s="622">
        <v>41170589.879999995</v>
      </c>
      <c r="AB443" s="622">
        <v>1</v>
      </c>
    </row>
    <row r="444" spans="1:28" s="622" customFormat="1" ht="17.25" customHeight="1">
      <c r="A444" s="615">
        <v>878</v>
      </c>
      <c r="B444" s="616" t="s">
        <v>526</v>
      </c>
      <c r="C444" s="615">
        <v>1</v>
      </c>
      <c r="D444" s="617">
        <v>22171098</v>
      </c>
      <c r="E444" s="646">
        <v>23021435.000001542</v>
      </c>
      <c r="F444" s="646">
        <v>6100766.0000015404</v>
      </c>
      <c r="G444" s="646">
        <v>6174341.0000015404</v>
      </c>
      <c r="H444" s="618">
        <f t="shared" si="48"/>
        <v>73575</v>
      </c>
      <c r="I444" s="618">
        <f t="shared" si="49"/>
        <v>482110</v>
      </c>
      <c r="J444" s="618">
        <f t="shared" si="50"/>
        <v>850337.00000154227</v>
      </c>
      <c r="K444" s="618">
        <f t="shared" si="51"/>
        <v>850337.00000154227</v>
      </c>
      <c r="L444" s="619">
        <f t="shared" si="52"/>
        <v>23021435.000001542</v>
      </c>
      <c r="M444" s="620">
        <f t="shared" si="53"/>
        <v>1.0383534004496098</v>
      </c>
      <c r="N444" s="621"/>
      <c r="O444" s="618">
        <v>878</v>
      </c>
      <c r="P444" s="618"/>
      <c r="Q444" s="621"/>
      <c r="R444" s="623">
        <f t="shared" si="54"/>
        <v>23021435.000001542</v>
      </c>
      <c r="S444" s="618"/>
      <c r="T444" s="621">
        <f t="shared" si="55"/>
        <v>-878</v>
      </c>
      <c r="U444" s="583"/>
      <c r="V444" s="621"/>
      <c r="W444" s="621">
        <v>19613674.917266857</v>
      </c>
      <c r="X444" s="622">
        <v>1</v>
      </c>
      <c r="AA444" s="622">
        <v>14825271.6</v>
      </c>
      <c r="AB444" s="622">
        <v>1</v>
      </c>
    </row>
    <row r="445" spans="1:28" s="622" customFormat="1" ht="17.25" customHeight="1">
      <c r="A445" s="615">
        <v>879</v>
      </c>
      <c r="B445" s="616" t="s">
        <v>527</v>
      </c>
      <c r="C445" s="615">
        <v>1</v>
      </c>
      <c r="D445" s="617">
        <v>19613674.917266857</v>
      </c>
      <c r="E445" s="646">
        <v>20578083.999999329</v>
      </c>
      <c r="F445" s="646">
        <v>4720060</v>
      </c>
      <c r="G445" s="646">
        <v>4786959.9999993313</v>
      </c>
      <c r="H445" s="618">
        <f t="shared" si="48"/>
        <v>66899.99999933131</v>
      </c>
      <c r="I445" s="618">
        <f t="shared" si="49"/>
        <v>446808</v>
      </c>
      <c r="J445" s="618">
        <f t="shared" si="50"/>
        <v>964409.08273247257</v>
      </c>
      <c r="K445" s="618">
        <f t="shared" si="51"/>
        <v>964409.08273247257</v>
      </c>
      <c r="L445" s="619">
        <f t="shared" si="52"/>
        <v>20578083.999999329</v>
      </c>
      <c r="M445" s="620">
        <f t="shared" si="53"/>
        <v>1.0491702389684994</v>
      </c>
      <c r="N445" s="621"/>
      <c r="O445" s="618">
        <v>879</v>
      </c>
      <c r="P445" s="618"/>
      <c r="Q445" s="621"/>
      <c r="R445" s="623">
        <f t="shared" si="54"/>
        <v>20578083.999999329</v>
      </c>
      <c r="S445" s="618"/>
      <c r="T445" s="621">
        <f t="shared" si="55"/>
        <v>-879</v>
      </c>
      <c r="U445" s="583"/>
      <c r="V445" s="621"/>
      <c r="W445" s="621">
        <v>29680087</v>
      </c>
      <c r="X445" s="622">
        <v>1</v>
      </c>
      <c r="AA445" s="622">
        <v>0</v>
      </c>
      <c r="AB445" s="622" t="s">
        <v>761</v>
      </c>
    </row>
    <row r="446" spans="1:28" s="622" customFormat="1" ht="17.25" customHeight="1">
      <c r="A446" s="615">
        <v>885</v>
      </c>
      <c r="B446" s="616" t="s">
        <v>528</v>
      </c>
      <c r="C446" s="615">
        <v>1</v>
      </c>
      <c r="D446" s="617">
        <v>29680087</v>
      </c>
      <c r="E446" s="646">
        <v>28990326</v>
      </c>
      <c r="F446" s="646">
        <v>13953373</v>
      </c>
      <c r="G446" s="646">
        <v>14231091</v>
      </c>
      <c r="H446" s="618">
        <f t="shared" si="48"/>
        <v>277718</v>
      </c>
      <c r="I446" s="618">
        <f t="shared" si="49"/>
        <v>471801</v>
      </c>
      <c r="J446" s="618">
        <f t="shared" si="50"/>
        <v>0</v>
      </c>
      <c r="K446" s="618">
        <f t="shared" si="51"/>
        <v>749519</v>
      </c>
      <c r="L446" s="619">
        <f t="shared" si="52"/>
        <v>30429606</v>
      </c>
      <c r="M446" s="620">
        <f t="shared" si="53"/>
        <v>1.0252532615554664</v>
      </c>
      <c r="N446" s="621"/>
      <c r="O446" s="618">
        <v>885</v>
      </c>
      <c r="P446" s="618"/>
      <c r="Q446" s="621"/>
      <c r="R446" s="623">
        <f t="shared" si="54"/>
        <v>30429606</v>
      </c>
      <c r="S446" s="618"/>
      <c r="T446" s="621">
        <f t="shared" si="55"/>
        <v>-885</v>
      </c>
      <c r="U446" s="583"/>
      <c r="V446" s="621"/>
      <c r="W446" s="621">
        <v>12677116.419896921</v>
      </c>
      <c r="X446" s="622">
        <v>1</v>
      </c>
      <c r="AA446" s="622">
        <v>110985895.35800001</v>
      </c>
      <c r="AB446" s="622">
        <v>1</v>
      </c>
    </row>
    <row r="447" spans="1:28" s="622" customFormat="1" ht="17.25" customHeight="1">
      <c r="A447" s="615">
        <v>910</v>
      </c>
      <c r="B447" s="616" t="s">
        <v>529</v>
      </c>
      <c r="C447" s="615">
        <v>1</v>
      </c>
      <c r="D447" s="617">
        <v>12677116.419896921</v>
      </c>
      <c r="E447" s="646">
        <v>11465528</v>
      </c>
      <c r="F447" s="646">
        <v>5240855</v>
      </c>
      <c r="G447" s="646">
        <v>5345883</v>
      </c>
      <c r="H447" s="618">
        <f t="shared" si="48"/>
        <v>105028</v>
      </c>
      <c r="I447" s="618">
        <f t="shared" si="49"/>
        <v>223088</v>
      </c>
      <c r="J447" s="618">
        <f t="shared" si="50"/>
        <v>0</v>
      </c>
      <c r="K447" s="618">
        <f t="shared" si="51"/>
        <v>328116</v>
      </c>
      <c r="L447" s="619">
        <f t="shared" si="52"/>
        <v>13005232.419896921</v>
      </c>
      <c r="M447" s="620">
        <f t="shared" si="53"/>
        <v>1.0258825421438125</v>
      </c>
      <c r="N447" s="621"/>
      <c r="O447" s="618">
        <v>910</v>
      </c>
      <c r="P447" s="618"/>
      <c r="Q447" s="621"/>
      <c r="R447" s="623">
        <f t="shared" si="54"/>
        <v>13005232.419896921</v>
      </c>
      <c r="S447" s="618"/>
      <c r="T447" s="621">
        <f t="shared" si="55"/>
        <v>-910</v>
      </c>
      <c r="U447" s="583"/>
      <c r="V447" s="621"/>
      <c r="W447" s="621">
        <v>7089589.0199999996</v>
      </c>
      <c r="X447" s="622">
        <v>1</v>
      </c>
      <c r="AA447" s="622">
        <v>0</v>
      </c>
      <c r="AB447" s="622" t="s">
        <v>761</v>
      </c>
    </row>
    <row r="448" spans="1:28" s="622" customFormat="1" ht="17.25" customHeight="1">
      <c r="A448" s="615">
        <v>915</v>
      </c>
      <c r="B448" s="616" t="s">
        <v>530</v>
      </c>
      <c r="C448" s="615">
        <v>1</v>
      </c>
      <c r="D448" s="617">
        <v>7089589.0199999996</v>
      </c>
      <c r="E448" s="646">
        <v>6287735.9999994058</v>
      </c>
      <c r="F448" s="646">
        <v>1531455.0000000154</v>
      </c>
      <c r="G448" s="646">
        <v>1551779.9999994056</v>
      </c>
      <c r="H448" s="618">
        <f t="shared" si="48"/>
        <v>20324.999999390217</v>
      </c>
      <c r="I448" s="618">
        <f t="shared" si="49"/>
        <v>166744</v>
      </c>
      <c r="J448" s="618">
        <f t="shared" si="50"/>
        <v>0</v>
      </c>
      <c r="K448" s="618">
        <f t="shared" si="51"/>
        <v>187068.99999939022</v>
      </c>
      <c r="L448" s="619">
        <f t="shared" si="52"/>
        <v>7276658.0199993895</v>
      </c>
      <c r="M448" s="620">
        <f t="shared" si="53"/>
        <v>1.0263864378416945</v>
      </c>
      <c r="N448" s="621"/>
      <c r="O448" s="618">
        <v>915</v>
      </c>
      <c r="P448" s="618"/>
      <c r="Q448" s="621"/>
      <c r="R448" s="623">
        <f t="shared" si="54"/>
        <v>7276658.0199993895</v>
      </c>
      <c r="S448" s="618"/>
      <c r="T448" s="621">
        <f t="shared" si="55"/>
        <v>-915</v>
      </c>
      <c r="U448" s="583"/>
      <c r="V448" s="621"/>
      <c r="W448" s="621"/>
      <c r="AA448" s="622">
        <v>364414</v>
      </c>
      <c r="AB448" s="622" t="s">
        <v>761</v>
      </c>
    </row>
    <row r="449" spans="1:28" s="624" customFormat="1" ht="5.65" customHeight="1">
      <c r="A449" s="626"/>
      <c r="B449" s="627"/>
      <c r="C449" s="626"/>
      <c r="D449" s="628"/>
      <c r="E449" s="628"/>
      <c r="F449" s="628"/>
      <c r="G449" s="628"/>
      <c r="H449" s="629"/>
      <c r="I449" s="629"/>
      <c r="J449" s="629"/>
      <c r="K449" s="629"/>
      <c r="L449" s="630"/>
      <c r="M449" s="631"/>
      <c r="N449" s="625"/>
      <c r="O449" s="629"/>
      <c r="P449" s="629"/>
      <c r="Q449" s="629"/>
      <c r="R449" s="632"/>
      <c r="S449" s="629"/>
      <c r="T449" s="625"/>
      <c r="U449" s="621"/>
      <c r="V449" s="621"/>
      <c r="W449" s="621"/>
      <c r="AA449" s="624">
        <v>58866371</v>
      </c>
      <c r="AB449" s="624">
        <v>1</v>
      </c>
    </row>
    <row r="450" spans="1:28" s="622" customFormat="1" ht="17.25" customHeight="1">
      <c r="A450" s="633">
        <v>999</v>
      </c>
      <c r="B450" s="634" t="s">
        <v>765</v>
      </c>
      <c r="C450" s="635" t="s">
        <v>608</v>
      </c>
      <c r="D450" s="636">
        <f t="shared" ref="D450:L450" si="56">SUM(D10:D448)</f>
        <v>19854618037.89172</v>
      </c>
      <c r="E450" s="636">
        <f t="shared" si="56"/>
        <v>16342684899.027315</v>
      </c>
      <c r="F450" s="636">
        <f t="shared" si="56"/>
        <v>7361555994.4900179</v>
      </c>
      <c r="G450" s="636">
        <f t="shared" si="56"/>
        <v>7605849490.0273132</v>
      </c>
      <c r="H450" s="636">
        <f t="shared" si="56"/>
        <v>244293495.53729653</v>
      </c>
      <c r="I450" s="636">
        <f t="shared" si="56"/>
        <v>374791861</v>
      </c>
      <c r="J450" s="636">
        <f t="shared" si="56"/>
        <v>220368017.78083286</v>
      </c>
      <c r="K450" s="636">
        <f t="shared" si="56"/>
        <v>643844473.33274555</v>
      </c>
      <c r="L450" s="637">
        <f t="shared" si="56"/>
        <v>20498162511.224461</v>
      </c>
      <c r="M450" s="638">
        <f t="shared" si="53"/>
        <v>1.0324128357495754</v>
      </c>
      <c r="N450" s="590"/>
      <c r="O450" s="636" t="s">
        <v>574</v>
      </c>
      <c r="P450" s="636">
        <f>SUM(P10:P448)</f>
        <v>0</v>
      </c>
      <c r="Q450" s="636" t="s">
        <v>574</v>
      </c>
      <c r="R450" s="639">
        <f>SUM(R10:R448)</f>
        <v>20498162511.224461</v>
      </c>
      <c r="S450" s="640">
        <f>SUM(S10:S448)</f>
        <v>0</v>
      </c>
      <c r="T450" s="621"/>
      <c r="U450" s="621"/>
      <c r="V450" s="621"/>
      <c r="W450" s="621"/>
      <c r="AA450" s="622">
        <v>34911297.309311293</v>
      </c>
      <c r="AB450" s="622">
        <v>1</v>
      </c>
    </row>
    <row r="451" spans="1:28">
      <c r="V451" s="642"/>
      <c r="W451" s="625"/>
      <c r="AA451" s="641">
        <v>45173717.200000003</v>
      </c>
      <c r="AB451" s="641">
        <v>1</v>
      </c>
    </row>
    <row r="452" spans="1:28" ht="15.6" customHeight="1">
      <c r="D452" s="643"/>
      <c r="E452" s="644"/>
      <c r="L452" s="645"/>
      <c r="V452" s="642"/>
      <c r="W452" s="625"/>
      <c r="AA452" s="641">
        <v>88243252.599999994</v>
      </c>
      <c r="AB452" s="641">
        <v>1</v>
      </c>
    </row>
    <row r="453" spans="1:28">
      <c r="AA453" s="641">
        <v>9906168</v>
      </c>
      <c r="AB453" s="641">
        <v>1</v>
      </c>
    </row>
    <row r="454" spans="1:28">
      <c r="D454" s="645"/>
      <c r="E454" s="645"/>
      <c r="F454" s="645"/>
      <c r="G454" s="645"/>
      <c r="H454" s="645"/>
      <c r="I454" s="645"/>
      <c r="J454" s="645"/>
      <c r="K454" s="645"/>
      <c r="L454" s="645"/>
      <c r="AA454" s="641">
        <v>0</v>
      </c>
      <c r="AB454" s="641" t="s">
        <v>761</v>
      </c>
    </row>
    <row r="455" spans="1:28">
      <c r="AA455" s="641">
        <v>0</v>
      </c>
      <c r="AB455" s="641" t="s">
        <v>761</v>
      </c>
    </row>
    <row r="456" spans="1:28">
      <c r="AA456" s="641">
        <v>85406667.799999997</v>
      </c>
      <c r="AB456" s="641">
        <v>1</v>
      </c>
    </row>
    <row r="457" spans="1:28">
      <c r="AA457" s="641">
        <v>97880407</v>
      </c>
      <c r="AB457" s="641">
        <v>1</v>
      </c>
    </row>
    <row r="458" spans="1:28">
      <c r="AA458" s="641">
        <v>402554</v>
      </c>
      <c r="AB458" s="641" t="s">
        <v>761</v>
      </c>
    </row>
    <row r="459" spans="1:28">
      <c r="AA459" s="641">
        <v>312467</v>
      </c>
      <c r="AB459" s="641" t="s">
        <v>761</v>
      </c>
    </row>
    <row r="460" spans="1:28">
      <c r="AA460" s="641">
        <v>17899</v>
      </c>
      <c r="AB460" s="641" t="s">
        <v>761</v>
      </c>
    </row>
    <row r="461" spans="1:28">
      <c r="AA461" s="641">
        <v>1651609917.943737</v>
      </c>
      <c r="AB461" s="641">
        <v>1</v>
      </c>
    </row>
    <row r="462" spans="1:28">
      <c r="AA462" s="641">
        <v>36922575.18</v>
      </c>
      <c r="AB462" s="641">
        <v>1</v>
      </c>
    </row>
    <row r="463" spans="1:28">
      <c r="AA463" s="641">
        <v>202591</v>
      </c>
      <c r="AB463" s="641" t="s">
        <v>761</v>
      </c>
    </row>
    <row r="464" spans="1:28">
      <c r="AA464" s="641">
        <v>16565701.879999999</v>
      </c>
      <c r="AB464" s="641">
        <v>1</v>
      </c>
    </row>
    <row r="465" spans="27:28">
      <c r="AA465" s="641">
        <v>340677</v>
      </c>
      <c r="AB465" s="641" t="s">
        <v>761</v>
      </c>
    </row>
    <row r="466" spans="27:28">
      <c r="AA466" s="641">
        <v>101709976.736</v>
      </c>
      <c r="AB466" s="641">
        <v>1</v>
      </c>
    </row>
    <row r="467" spans="27:28">
      <c r="AA467" s="641">
        <v>12260880.199999999</v>
      </c>
      <c r="AB467" s="641">
        <v>1</v>
      </c>
    </row>
    <row r="468" spans="27:28">
      <c r="AA468" s="641">
        <v>2801192</v>
      </c>
      <c r="AB468" s="641" t="s">
        <v>761</v>
      </c>
    </row>
    <row r="469" spans="27:28">
      <c r="AA469" s="641">
        <v>5162185.4000000004</v>
      </c>
      <c r="AB469" s="641">
        <v>1</v>
      </c>
    </row>
    <row r="470" spans="27:28">
      <c r="AA470" s="641">
        <v>344720845</v>
      </c>
      <c r="AB470" s="641">
        <v>1</v>
      </c>
    </row>
    <row r="471" spans="27:28">
      <c r="AA471" s="641">
        <v>4592193.12</v>
      </c>
      <c r="AB471" s="641">
        <v>1</v>
      </c>
    </row>
    <row r="472" spans="27:28">
      <c r="AA472" s="641">
        <v>190170679.80000001</v>
      </c>
      <c r="AB472" s="641">
        <v>1</v>
      </c>
    </row>
    <row r="473" spans="27:28">
      <c r="AA473" s="641">
        <v>40806</v>
      </c>
      <c r="AB473" s="641" t="s">
        <v>761</v>
      </c>
    </row>
    <row r="474" spans="27:28">
      <c r="AA474" s="641">
        <v>94962718</v>
      </c>
      <c r="AB474" s="641">
        <v>1</v>
      </c>
    </row>
    <row r="475" spans="27:28">
      <c r="AA475" s="641">
        <v>298048330.79393691</v>
      </c>
      <c r="AB475" s="641">
        <v>1</v>
      </c>
    </row>
    <row r="476" spans="27:28">
      <c r="AA476" s="641">
        <v>69306833.610000014</v>
      </c>
      <c r="AB476" s="641">
        <v>1</v>
      </c>
    </row>
    <row r="477" spans="27:28">
      <c r="AA477" s="641">
        <v>14582934</v>
      </c>
      <c r="AB477" s="641">
        <v>1</v>
      </c>
    </row>
    <row r="478" spans="27:28">
      <c r="AA478" s="641">
        <v>33311225.059999999</v>
      </c>
      <c r="AB478" s="641">
        <v>1</v>
      </c>
    </row>
    <row r="479" spans="27:28">
      <c r="AA479" s="641">
        <v>240366</v>
      </c>
      <c r="AB479" s="641" t="s">
        <v>761</v>
      </c>
    </row>
    <row r="480" spans="27:28">
      <c r="AA480" s="641">
        <v>0</v>
      </c>
      <c r="AB480" s="641" t="s">
        <v>761</v>
      </c>
    </row>
    <row r="481" spans="27:28">
      <c r="AA481" s="641">
        <v>0</v>
      </c>
      <c r="AB481" s="641" t="s">
        <v>761</v>
      </c>
    </row>
    <row r="482" spans="27:28">
      <c r="AA482" s="641">
        <v>91310575</v>
      </c>
      <c r="AB482" s="641">
        <v>1</v>
      </c>
    </row>
    <row r="483" spans="27:28">
      <c r="AA483" s="641">
        <v>159055064</v>
      </c>
      <c r="AB483" s="641">
        <v>1</v>
      </c>
    </row>
    <row r="484" spans="27:28">
      <c r="AA484" s="641">
        <v>597825</v>
      </c>
      <c r="AB484" s="641" t="s">
        <v>761</v>
      </c>
    </row>
    <row r="485" spans="27:28">
      <c r="AA485" s="641">
        <v>181114</v>
      </c>
      <c r="AB485" s="641" t="s">
        <v>761</v>
      </c>
    </row>
    <row r="486" spans="27:28">
      <c r="AA486" s="641">
        <v>416224</v>
      </c>
      <c r="AB486" s="641" t="s">
        <v>761</v>
      </c>
    </row>
    <row r="487" spans="27:28">
      <c r="AA487" s="641">
        <v>148320424.74000001</v>
      </c>
      <c r="AB487" s="641">
        <v>1</v>
      </c>
    </row>
    <row r="488" spans="27:28">
      <c r="AA488" s="641">
        <v>0</v>
      </c>
      <c r="AB488" s="641" t="s">
        <v>761</v>
      </c>
    </row>
    <row r="489" spans="27:28">
      <c r="AA489" s="641">
        <v>3530052.6</v>
      </c>
      <c r="AB489" s="641">
        <v>1</v>
      </c>
    </row>
    <row r="490" spans="27:28">
      <c r="AA490" s="641">
        <v>40016567.600000001</v>
      </c>
      <c r="AB490" s="641">
        <v>1</v>
      </c>
    </row>
    <row r="491" spans="27:28">
      <c r="AA491" s="641">
        <v>32007958.259999998</v>
      </c>
      <c r="AB491" s="641">
        <v>1</v>
      </c>
    </row>
    <row r="492" spans="27:28">
      <c r="AA492" s="641">
        <v>222789</v>
      </c>
      <c r="AB492" s="641" t="s">
        <v>761</v>
      </c>
    </row>
    <row r="493" spans="27:28">
      <c r="AA493" s="641">
        <v>51619490.799999997</v>
      </c>
      <c r="AB493" s="641">
        <v>1</v>
      </c>
    </row>
    <row r="494" spans="27:28">
      <c r="AA494" s="641">
        <v>2816651.8</v>
      </c>
      <c r="AB494" s="641">
        <v>1</v>
      </c>
    </row>
    <row r="495" spans="27:28">
      <c r="AA495" s="641">
        <v>131446.12</v>
      </c>
      <c r="AB495" s="641" t="s">
        <v>761</v>
      </c>
    </row>
    <row r="496" spans="27:28">
      <c r="AA496" s="641">
        <v>483326</v>
      </c>
      <c r="AB496" s="641" t="s">
        <v>761</v>
      </c>
    </row>
    <row r="497" spans="27:28">
      <c r="AA497" s="641">
        <v>66636272</v>
      </c>
      <c r="AB497" s="641">
        <v>1</v>
      </c>
    </row>
    <row r="498" spans="27:28">
      <c r="AA498" s="641">
        <v>59678854.040000007</v>
      </c>
      <c r="AB498" s="641">
        <v>1</v>
      </c>
    </row>
    <row r="499" spans="27:28">
      <c r="AA499" s="641">
        <v>69907526.199999988</v>
      </c>
      <c r="AB499" s="641">
        <v>1</v>
      </c>
    </row>
    <row r="500" spans="27:28">
      <c r="AA500" s="641">
        <v>6972531.4000000004</v>
      </c>
      <c r="AB500" s="641">
        <v>1</v>
      </c>
    </row>
    <row r="501" spans="27:28">
      <c r="AA501" s="641">
        <v>0</v>
      </c>
      <c r="AB501" s="641" t="s">
        <v>761</v>
      </c>
    </row>
    <row r="502" spans="27:28">
      <c r="AA502" s="641">
        <v>34776</v>
      </c>
      <c r="AB502" s="641" t="s">
        <v>761</v>
      </c>
    </row>
    <row r="503" spans="27:28">
      <c r="AA503" s="641">
        <v>19664446.960000001</v>
      </c>
      <c r="AB503" s="641">
        <v>1</v>
      </c>
    </row>
    <row r="504" spans="27:28">
      <c r="AA504" s="641">
        <v>13928581</v>
      </c>
      <c r="AB504" s="641">
        <v>1</v>
      </c>
    </row>
    <row r="505" spans="27:28">
      <c r="AA505" s="641">
        <v>56980571.600000001</v>
      </c>
      <c r="AB505" s="641">
        <v>1</v>
      </c>
    </row>
    <row r="506" spans="27:28">
      <c r="AA506" s="641">
        <v>17354</v>
      </c>
      <c r="AB506" s="641" t="s">
        <v>761</v>
      </c>
    </row>
    <row r="507" spans="27:28">
      <c r="AA507" s="641">
        <v>0</v>
      </c>
      <c r="AB507" s="641" t="s">
        <v>761</v>
      </c>
    </row>
    <row r="508" spans="27:28">
      <c r="AA508" s="641">
        <v>52220607.399999999</v>
      </c>
      <c r="AB508" s="641">
        <v>1</v>
      </c>
    </row>
    <row r="509" spans="27:28">
      <c r="AA509" s="641">
        <v>31787495.908366241</v>
      </c>
      <c r="AB509" s="641">
        <v>1</v>
      </c>
    </row>
    <row r="510" spans="27:28">
      <c r="AA510" s="641">
        <v>448617</v>
      </c>
      <c r="AB510" s="641" t="s">
        <v>761</v>
      </c>
    </row>
    <row r="511" spans="27:28">
      <c r="AA511" s="641">
        <v>5674916.4000000004</v>
      </c>
      <c r="AB511" s="641">
        <v>1</v>
      </c>
    </row>
    <row r="512" spans="27:28">
      <c r="AA512" s="641">
        <v>27767804.899999999</v>
      </c>
      <c r="AB512" s="641">
        <v>1</v>
      </c>
    </row>
    <row r="513" spans="27:28">
      <c r="AA513" s="641">
        <v>47043556</v>
      </c>
      <c r="AB513" s="641">
        <v>1</v>
      </c>
    </row>
    <row r="514" spans="27:28">
      <c r="AA514" s="641">
        <v>59561806.399999999</v>
      </c>
      <c r="AB514" s="641">
        <v>1</v>
      </c>
    </row>
    <row r="515" spans="27:28">
      <c r="AA515" s="641">
        <v>14821467.799999999</v>
      </c>
      <c r="AB515" s="641">
        <v>1</v>
      </c>
    </row>
    <row r="516" spans="27:28">
      <c r="AA516" s="641">
        <v>0</v>
      </c>
      <c r="AB516" s="641" t="s">
        <v>761</v>
      </c>
    </row>
    <row r="517" spans="27:28">
      <c r="AA517" s="641">
        <v>6220290.7999999998</v>
      </c>
      <c r="AB517" s="641">
        <v>1</v>
      </c>
    </row>
    <row r="518" spans="27:28">
      <c r="AA518" s="641">
        <v>0</v>
      </c>
      <c r="AB518" s="641" t="s">
        <v>761</v>
      </c>
    </row>
    <row r="519" spans="27:28">
      <c r="AA519" s="641">
        <v>173650437</v>
      </c>
      <c r="AB519" s="641">
        <v>1</v>
      </c>
    </row>
    <row r="520" spans="27:28">
      <c r="AA520" s="641">
        <v>27159948.800000001</v>
      </c>
      <c r="AB520" s="641">
        <v>1</v>
      </c>
    </row>
    <row r="521" spans="27:28">
      <c r="AA521" s="641">
        <v>276640207.39999998</v>
      </c>
      <c r="AB521" s="641">
        <v>1</v>
      </c>
    </row>
    <row r="522" spans="27:28">
      <c r="AA522" s="641">
        <v>72896035.799999997</v>
      </c>
      <c r="AB522" s="641">
        <v>1</v>
      </c>
    </row>
    <row r="523" spans="27:28">
      <c r="AA523" s="641">
        <v>110806194.8</v>
      </c>
      <c r="AB523" s="641">
        <v>1</v>
      </c>
    </row>
    <row r="524" spans="27:28">
      <c r="AA524" s="641">
        <v>1652277.8</v>
      </c>
      <c r="AB524" s="641">
        <v>1</v>
      </c>
    </row>
    <row r="525" spans="27:28">
      <c r="AA525" s="641">
        <v>53918486</v>
      </c>
      <c r="AB525" s="641">
        <v>1</v>
      </c>
    </row>
    <row r="526" spans="27:28">
      <c r="AA526" s="641">
        <v>224104993</v>
      </c>
      <c r="AB526" s="641">
        <v>1</v>
      </c>
    </row>
    <row r="527" spans="27:28">
      <c r="AA527" s="641">
        <v>101075550.8</v>
      </c>
      <c r="AB527" s="641">
        <v>1</v>
      </c>
    </row>
    <row r="528" spans="27:28">
      <c r="AA528" s="641">
        <v>1018508</v>
      </c>
      <c r="AB528" s="641" t="s">
        <v>761</v>
      </c>
    </row>
    <row r="529" spans="27:28">
      <c r="AA529" s="641">
        <v>45038410</v>
      </c>
      <c r="AB529" s="641">
        <v>1</v>
      </c>
    </row>
    <row r="530" spans="27:28">
      <c r="AA530" s="641">
        <v>0</v>
      </c>
      <c r="AB530" s="641" t="s">
        <v>761</v>
      </c>
    </row>
    <row r="531" spans="27:28">
      <c r="AA531" s="641">
        <v>22315920.800000001</v>
      </c>
      <c r="AB531" s="641">
        <v>1</v>
      </c>
    </row>
    <row r="532" spans="27:28">
      <c r="AA532" s="641">
        <v>241408</v>
      </c>
      <c r="AB532" s="641" t="s">
        <v>761</v>
      </c>
    </row>
    <row r="533" spans="27:28">
      <c r="AA533" s="641">
        <v>69695127.319999993</v>
      </c>
      <c r="AB533" s="641">
        <v>1</v>
      </c>
    </row>
    <row r="534" spans="27:28">
      <c r="AA534" s="641">
        <v>252231</v>
      </c>
      <c r="AB534" s="641" t="s">
        <v>761</v>
      </c>
    </row>
    <row r="535" spans="27:28">
      <c r="AA535" s="641">
        <v>0</v>
      </c>
      <c r="AB535" s="641">
        <v>0</v>
      </c>
    </row>
    <row r="536" spans="27:28">
      <c r="AA536" s="641">
        <v>51010590.120000005</v>
      </c>
      <c r="AB536" s="641">
        <v>1</v>
      </c>
    </row>
    <row r="537" spans="27:28">
      <c r="AA537" s="641">
        <v>13826298.189999999</v>
      </c>
      <c r="AB537" s="641">
        <v>1</v>
      </c>
    </row>
    <row r="538" spans="27:28">
      <c r="AA538" s="641">
        <v>465972</v>
      </c>
      <c r="AB538" s="641" t="s">
        <v>761</v>
      </c>
    </row>
    <row r="539" spans="27:28">
      <c r="AA539" s="641">
        <v>0</v>
      </c>
      <c r="AB539" s="641" t="s">
        <v>761</v>
      </c>
    </row>
    <row r="540" spans="27:28">
      <c r="AA540" s="641">
        <v>35605413.200000003</v>
      </c>
      <c r="AB540" s="641">
        <v>1</v>
      </c>
    </row>
    <row r="541" spans="27:28">
      <c r="AA541" s="641">
        <v>0</v>
      </c>
      <c r="AB541" s="641" t="s">
        <v>761</v>
      </c>
    </row>
    <row r="542" spans="27:28">
      <c r="AA542" s="641">
        <v>191742</v>
      </c>
      <c r="AB542" s="641" t="s">
        <v>761</v>
      </c>
    </row>
    <row r="543" spans="27:28">
      <c r="AA543" s="641">
        <v>10380361.68</v>
      </c>
      <c r="AB543" s="641">
        <v>1</v>
      </c>
    </row>
    <row r="544" spans="27:28">
      <c r="AA544" s="641">
        <v>8193644.7999999998</v>
      </c>
      <c r="AB544" s="641">
        <v>1</v>
      </c>
    </row>
    <row r="545" spans="27:28">
      <c r="AA545" s="641">
        <v>0</v>
      </c>
      <c r="AB545" s="641" t="s">
        <v>761</v>
      </c>
    </row>
    <row r="546" spans="27:28">
      <c r="AA546" s="641">
        <v>0</v>
      </c>
      <c r="AB546" s="641" t="s">
        <v>761</v>
      </c>
    </row>
    <row r="547" spans="27:28">
      <c r="AA547" s="641">
        <v>2689190.4</v>
      </c>
      <c r="AB547" s="641">
        <v>1</v>
      </c>
    </row>
    <row r="548" spans="27:28">
      <c r="AA548" s="641">
        <v>43100117</v>
      </c>
      <c r="AB548" s="641">
        <v>1</v>
      </c>
    </row>
    <row r="549" spans="27:28">
      <c r="AA549" s="641">
        <v>103547</v>
      </c>
      <c r="AB549" s="641" t="s">
        <v>761</v>
      </c>
    </row>
    <row r="550" spans="27:28">
      <c r="AA550" s="641">
        <v>0</v>
      </c>
      <c r="AB550" s="641" t="s">
        <v>761</v>
      </c>
    </row>
    <row r="551" spans="27:28">
      <c r="AA551" s="641">
        <v>19599617.399999999</v>
      </c>
      <c r="AB551" s="641">
        <v>1</v>
      </c>
    </row>
    <row r="552" spans="27:28">
      <c r="AA552" s="641">
        <v>0</v>
      </c>
      <c r="AB552" s="641" t="s">
        <v>761</v>
      </c>
    </row>
    <row r="553" spans="27:28">
      <c r="AA553" s="641">
        <v>8888991.8000000007</v>
      </c>
      <c r="AB553" s="641">
        <v>1</v>
      </c>
    </row>
    <row r="554" spans="27:28">
      <c r="AA554" s="641">
        <v>157589070.16</v>
      </c>
      <c r="AB554" s="641">
        <v>1</v>
      </c>
    </row>
    <row r="555" spans="27:28">
      <c r="AA555" s="641">
        <v>108588</v>
      </c>
      <c r="AB555" s="641" t="s">
        <v>761</v>
      </c>
    </row>
    <row r="556" spans="27:28">
      <c r="AA556" s="641">
        <v>82247.360000000001</v>
      </c>
      <c r="AB556" s="641" t="s">
        <v>761</v>
      </c>
    </row>
    <row r="557" spans="27:28">
      <c r="AA557" s="641">
        <v>83321732.400000006</v>
      </c>
      <c r="AB557" s="641">
        <v>1</v>
      </c>
    </row>
    <row r="558" spans="27:28">
      <c r="AA558" s="641">
        <v>230613</v>
      </c>
      <c r="AB558" s="641" t="s">
        <v>761</v>
      </c>
    </row>
    <row r="559" spans="27:28">
      <c r="AA559" s="641">
        <v>23522804</v>
      </c>
      <c r="AB559" s="641">
        <v>1</v>
      </c>
    </row>
    <row r="560" spans="27:28">
      <c r="AA560" s="641">
        <v>74086</v>
      </c>
      <c r="AB560" s="641" t="s">
        <v>761</v>
      </c>
    </row>
    <row r="561" spans="27:28">
      <c r="AA561" s="641">
        <v>3828159.2060000002</v>
      </c>
      <c r="AB561" s="641">
        <v>1</v>
      </c>
    </row>
    <row r="562" spans="27:28">
      <c r="AA562" s="641">
        <v>47755788.229999997</v>
      </c>
      <c r="AB562" s="641">
        <v>1</v>
      </c>
    </row>
    <row r="563" spans="27:28">
      <c r="AA563" s="641">
        <v>122678463.2</v>
      </c>
      <c r="AB563" s="641">
        <v>1</v>
      </c>
    </row>
    <row r="564" spans="27:28">
      <c r="AA564" s="641">
        <v>19215088.199999999</v>
      </c>
      <c r="AB564" s="641">
        <v>1</v>
      </c>
    </row>
    <row r="565" spans="27:28">
      <c r="AA565" s="641">
        <v>72326995.140000001</v>
      </c>
      <c r="AB565" s="641">
        <v>1</v>
      </c>
    </row>
    <row r="566" spans="27:28">
      <c r="AA566" s="641">
        <v>0</v>
      </c>
      <c r="AB566" s="641" t="s">
        <v>761</v>
      </c>
    </row>
    <row r="567" spans="27:28">
      <c r="AA567" s="641">
        <v>57591083.549999997</v>
      </c>
      <c r="AB567" s="641">
        <v>1</v>
      </c>
    </row>
    <row r="568" spans="27:28">
      <c r="AA568" s="641">
        <v>22284681.600000001</v>
      </c>
      <c r="AB568" s="641">
        <v>1</v>
      </c>
    </row>
    <row r="569" spans="27:28">
      <c r="AA569" s="641">
        <v>741046</v>
      </c>
      <c r="AB569" s="641" t="s">
        <v>761</v>
      </c>
    </row>
    <row r="570" spans="27:28">
      <c r="AA570" s="641">
        <v>39623054</v>
      </c>
      <c r="AB570" s="641">
        <v>1</v>
      </c>
    </row>
    <row r="571" spans="27:28">
      <c r="AA571" s="641">
        <v>16961740.199999999</v>
      </c>
      <c r="AB571" s="641">
        <v>1</v>
      </c>
    </row>
    <row r="572" spans="27:28">
      <c r="AA572" s="641">
        <v>2983235</v>
      </c>
      <c r="AB572" s="641" t="s">
        <v>761</v>
      </c>
    </row>
    <row r="573" spans="27:28">
      <c r="AA573" s="641">
        <v>58233</v>
      </c>
      <c r="AB573" s="641" t="s">
        <v>761</v>
      </c>
    </row>
    <row r="574" spans="27:28">
      <c r="AA574" s="641">
        <v>0</v>
      </c>
      <c r="AB574" s="641" t="s">
        <v>761</v>
      </c>
    </row>
    <row r="575" spans="27:28">
      <c r="AA575" s="641">
        <v>335572585.36000001</v>
      </c>
      <c r="AB575" s="641">
        <v>1</v>
      </c>
    </row>
    <row r="576" spans="27:28">
      <c r="AA576" s="641">
        <v>14381860.6</v>
      </c>
      <c r="AB576" s="641">
        <v>1</v>
      </c>
    </row>
    <row r="577" spans="27:28">
      <c r="AA577" s="641">
        <v>24702372.199999999</v>
      </c>
      <c r="AB577" s="641">
        <v>1</v>
      </c>
    </row>
    <row r="578" spans="27:28">
      <c r="AA578" s="641">
        <v>18049687</v>
      </c>
      <c r="AB578" s="641">
        <v>1</v>
      </c>
    </row>
    <row r="579" spans="27:28">
      <c r="AA579" s="641">
        <v>111313888</v>
      </c>
      <c r="AB579" s="641">
        <v>1</v>
      </c>
    </row>
    <row r="580" spans="27:28">
      <c r="AA580" s="641">
        <v>3220639</v>
      </c>
      <c r="AB580" s="641">
        <v>1</v>
      </c>
    </row>
    <row r="581" spans="27:28">
      <c r="AA581" s="641">
        <v>182465444.59999999</v>
      </c>
      <c r="AB581" s="641">
        <v>1</v>
      </c>
    </row>
    <row r="582" spans="27:28">
      <c r="AA582" s="641">
        <v>0</v>
      </c>
      <c r="AB582" s="641" t="s">
        <v>761</v>
      </c>
    </row>
    <row r="583" spans="27:28">
      <c r="AA583" s="641">
        <v>15843103.392757</v>
      </c>
      <c r="AB583" s="641">
        <v>1</v>
      </c>
    </row>
    <row r="584" spans="27:28">
      <c r="AA584" s="641">
        <v>32219224</v>
      </c>
      <c r="AB584" s="641">
        <v>1</v>
      </c>
    </row>
    <row r="585" spans="27:28">
      <c r="AA585" s="641">
        <v>50920892.200000003</v>
      </c>
      <c r="AB585" s="641">
        <v>1</v>
      </c>
    </row>
    <row r="586" spans="27:28">
      <c r="AA586" s="641">
        <v>334373809.54000002</v>
      </c>
      <c r="AB586" s="641">
        <v>1</v>
      </c>
    </row>
    <row r="587" spans="27:28">
      <c r="AA587" s="641">
        <v>47121326.399999999</v>
      </c>
      <c r="AB587" s="641">
        <v>1</v>
      </c>
    </row>
    <row r="588" spans="27:28">
      <c r="AA588" s="641">
        <v>24937194</v>
      </c>
      <c r="AB588" s="641">
        <v>1</v>
      </c>
    </row>
    <row r="589" spans="27:28">
      <c r="AA589" s="641">
        <v>385258203</v>
      </c>
      <c r="AB589" s="641">
        <v>1</v>
      </c>
    </row>
    <row r="590" spans="27:28">
      <c r="AA590" s="641">
        <v>42139627.799999997</v>
      </c>
      <c r="AB590" s="641">
        <v>1</v>
      </c>
    </row>
    <row r="591" spans="27:28">
      <c r="AA591" s="641">
        <v>130437793</v>
      </c>
      <c r="AB591" s="641">
        <v>1</v>
      </c>
    </row>
    <row r="592" spans="27:28">
      <c r="AA592" s="641">
        <v>0</v>
      </c>
      <c r="AB592" s="641" t="s">
        <v>761</v>
      </c>
    </row>
    <row r="593" spans="27:28">
      <c r="AA593" s="641">
        <v>73105049.549999997</v>
      </c>
      <c r="AB593" s="641">
        <v>1</v>
      </c>
    </row>
    <row r="594" spans="27:28">
      <c r="AA594" s="641">
        <v>59461478.710000001</v>
      </c>
      <c r="AB594" s="641">
        <v>1</v>
      </c>
    </row>
    <row r="595" spans="27:28">
      <c r="AA595" s="641">
        <v>8335982.5999999996</v>
      </c>
      <c r="AB595" s="641">
        <v>1</v>
      </c>
    </row>
    <row r="596" spans="27:28">
      <c r="AA596" s="641">
        <v>103109245.81999999</v>
      </c>
      <c r="AB596" s="641">
        <v>1</v>
      </c>
    </row>
    <row r="597" spans="27:28">
      <c r="AA597" s="641">
        <v>66494028.600000001</v>
      </c>
      <c r="AB597" s="641">
        <v>1</v>
      </c>
    </row>
    <row r="598" spans="27:28">
      <c r="AA598" s="641">
        <v>37679867.269999996</v>
      </c>
      <c r="AB598" s="641">
        <v>1</v>
      </c>
    </row>
    <row r="599" spans="27:28">
      <c r="AA599" s="641">
        <v>9845249.1999999993</v>
      </c>
      <c r="AB599" s="641">
        <v>1</v>
      </c>
    </row>
    <row r="600" spans="27:28">
      <c r="AA600" s="641">
        <v>30202777.399999999</v>
      </c>
      <c r="AB600" s="641">
        <v>1</v>
      </c>
    </row>
    <row r="601" spans="27:28">
      <c r="AA601" s="641">
        <v>49575227</v>
      </c>
      <c r="AB601" s="641">
        <v>1</v>
      </c>
    </row>
    <row r="602" spans="27:28">
      <c r="AA602" s="641">
        <v>102270313</v>
      </c>
      <c r="AB602" s="641">
        <v>1</v>
      </c>
    </row>
    <row r="603" spans="27:28">
      <c r="AA603" s="641">
        <v>38982827.600000001</v>
      </c>
      <c r="AB603" s="641">
        <v>1</v>
      </c>
    </row>
    <row r="604" spans="27:28">
      <c r="AA604" s="641">
        <v>61180995.380000003</v>
      </c>
      <c r="AB604" s="641">
        <v>1</v>
      </c>
    </row>
    <row r="605" spans="27:28">
      <c r="AA605" s="641">
        <v>177635</v>
      </c>
      <c r="AB605" s="641" t="s">
        <v>761</v>
      </c>
    </row>
    <row r="606" spans="27:28">
      <c r="AA606" s="641">
        <v>158369</v>
      </c>
      <c r="AB606" s="641" t="s">
        <v>761</v>
      </c>
    </row>
    <row r="607" spans="27:28">
      <c r="AA607" s="641">
        <v>120570223</v>
      </c>
      <c r="AB607" s="641">
        <v>1</v>
      </c>
    </row>
    <row r="608" spans="27:28">
      <c r="AA608" s="641">
        <v>55458034.600000001</v>
      </c>
      <c r="AB608" s="641">
        <v>1</v>
      </c>
    </row>
    <row r="609" spans="27:28">
      <c r="AA609" s="641">
        <v>55249</v>
      </c>
      <c r="AB609" s="641" t="s">
        <v>761</v>
      </c>
    </row>
    <row r="610" spans="27:28">
      <c r="AA610" s="641">
        <v>16161948.6</v>
      </c>
      <c r="AB610" s="641">
        <v>1</v>
      </c>
    </row>
    <row r="611" spans="27:28">
      <c r="AA611" s="641">
        <v>99381504.400000006</v>
      </c>
      <c r="AB611" s="641">
        <v>1</v>
      </c>
    </row>
    <row r="612" spans="27:28">
      <c r="AA612" s="641">
        <v>32409365</v>
      </c>
      <c r="AB612" s="641">
        <v>1</v>
      </c>
    </row>
    <row r="613" spans="27:28">
      <c r="AA613" s="641">
        <v>24448389.789999999</v>
      </c>
      <c r="AB613" s="641">
        <v>1</v>
      </c>
    </row>
    <row r="614" spans="27:28">
      <c r="AA614" s="641">
        <v>158733</v>
      </c>
      <c r="AB614" s="641" t="s">
        <v>761</v>
      </c>
    </row>
    <row r="615" spans="27:28">
      <c r="AA615" s="641">
        <v>82155078.799999997</v>
      </c>
      <c r="AB615" s="641">
        <v>1</v>
      </c>
    </row>
    <row r="616" spans="27:28">
      <c r="AA616" s="641">
        <v>312153.73</v>
      </c>
      <c r="AB616" s="641" t="s">
        <v>761</v>
      </c>
    </row>
    <row r="617" spans="27:28">
      <c r="AA617" s="641">
        <v>15264679.199999999</v>
      </c>
      <c r="AB617" s="641">
        <v>1</v>
      </c>
    </row>
    <row r="618" spans="27:28">
      <c r="AA618" s="641">
        <v>23850</v>
      </c>
      <c r="AB618" s="641" t="s">
        <v>761</v>
      </c>
    </row>
    <row r="619" spans="27:28">
      <c r="AA619" s="641">
        <v>0</v>
      </c>
      <c r="AB619" s="641" t="s">
        <v>761</v>
      </c>
    </row>
    <row r="620" spans="27:28">
      <c r="AA620" s="641">
        <v>126130</v>
      </c>
      <c r="AB620" s="641" t="s">
        <v>761</v>
      </c>
    </row>
    <row r="621" spans="27:28">
      <c r="AA621" s="641">
        <v>213976</v>
      </c>
      <c r="AB621" s="641" t="s">
        <v>761</v>
      </c>
    </row>
    <row r="622" spans="27:28">
      <c r="AA622" s="641">
        <v>5277470.5999999996</v>
      </c>
      <c r="AB622" s="641">
        <v>1</v>
      </c>
    </row>
    <row r="623" spans="27:28">
      <c r="AA623" s="641">
        <v>51813481.399999999</v>
      </c>
      <c r="AB623" s="641">
        <v>1</v>
      </c>
    </row>
    <row r="624" spans="27:28">
      <c r="AA624" s="641">
        <v>105620436</v>
      </c>
      <c r="AB624" s="641">
        <v>1</v>
      </c>
    </row>
    <row r="625" spans="27:28">
      <c r="AA625" s="641">
        <v>139128210.80000001</v>
      </c>
      <c r="AB625" s="641">
        <v>1</v>
      </c>
    </row>
    <row r="626" spans="27:28">
      <c r="AA626" s="641">
        <v>344458</v>
      </c>
      <c r="AB626" s="641" t="s">
        <v>761</v>
      </c>
    </row>
    <row r="627" spans="27:28">
      <c r="AA627" s="641">
        <v>295054095</v>
      </c>
      <c r="AB627" s="641">
        <v>1</v>
      </c>
    </row>
    <row r="628" spans="27:28">
      <c r="AA628" s="641">
        <v>27975.33</v>
      </c>
      <c r="AB628" s="641" t="s">
        <v>761</v>
      </c>
    </row>
    <row r="629" spans="27:28">
      <c r="AA629" s="641">
        <v>61141</v>
      </c>
      <c r="AB629" s="641" t="s">
        <v>761</v>
      </c>
    </row>
    <row r="630" spans="27:28">
      <c r="AA630" s="641">
        <v>47295750.310581222</v>
      </c>
      <c r="AB630" s="641">
        <v>1</v>
      </c>
    </row>
    <row r="631" spans="27:28">
      <c r="AA631" s="641">
        <v>0</v>
      </c>
      <c r="AB631" s="641" t="s">
        <v>761</v>
      </c>
    </row>
    <row r="632" spans="27:28">
      <c r="AA632" s="641">
        <v>0</v>
      </c>
      <c r="AB632" s="641" t="s">
        <v>761</v>
      </c>
    </row>
    <row r="633" spans="27:28">
      <c r="AA633" s="641">
        <v>305623373.74866652</v>
      </c>
      <c r="AB633" s="641">
        <v>1</v>
      </c>
    </row>
    <row r="634" spans="27:28">
      <c r="AA634" s="641">
        <v>19116613.800000001</v>
      </c>
      <c r="AB634" s="641">
        <v>1</v>
      </c>
    </row>
    <row r="635" spans="27:28">
      <c r="AA635" s="641">
        <v>26946968.420000002</v>
      </c>
      <c r="AB635" s="641">
        <v>1</v>
      </c>
    </row>
    <row r="636" spans="27:28">
      <c r="AA636" s="641">
        <v>53901890.200000003</v>
      </c>
      <c r="AB636" s="641">
        <v>1</v>
      </c>
    </row>
    <row r="637" spans="27:28">
      <c r="AA637" s="641">
        <v>79804832.200000003</v>
      </c>
      <c r="AB637" s="641">
        <v>1</v>
      </c>
    </row>
    <row r="638" spans="27:28">
      <c r="AA638" s="641">
        <v>65299745</v>
      </c>
      <c r="AB638" s="641">
        <v>1</v>
      </c>
    </row>
    <row r="639" spans="27:28">
      <c r="AA639" s="641">
        <v>36919780.799999997</v>
      </c>
      <c r="AB639" s="641">
        <v>1</v>
      </c>
    </row>
    <row r="640" spans="27:28">
      <c r="AA640" s="641">
        <v>32478648</v>
      </c>
      <c r="AB640" s="641">
        <v>1</v>
      </c>
    </row>
    <row r="641" spans="27:28">
      <c r="AA641" s="641">
        <v>9803090.1500000004</v>
      </c>
      <c r="AB641" s="641">
        <v>1</v>
      </c>
    </row>
    <row r="642" spans="27:28">
      <c r="AA642" s="641">
        <v>722593</v>
      </c>
      <c r="AB642" s="641" t="s">
        <v>761</v>
      </c>
    </row>
    <row r="643" spans="27:28">
      <c r="AA643" s="641">
        <v>49244801.200000003</v>
      </c>
      <c r="AB643" s="641">
        <v>1</v>
      </c>
    </row>
    <row r="644" spans="27:28">
      <c r="AA644" s="641">
        <v>43261566.169999994</v>
      </c>
      <c r="AB644" s="641">
        <v>1</v>
      </c>
    </row>
    <row r="645" spans="27:28">
      <c r="AA645" s="641">
        <v>41534098.399999999</v>
      </c>
      <c r="AB645" s="641">
        <v>1</v>
      </c>
    </row>
    <row r="646" spans="27:28">
      <c r="AA646" s="641">
        <v>82109191</v>
      </c>
      <c r="AB646" s="641">
        <v>1</v>
      </c>
    </row>
    <row r="647" spans="27:28">
      <c r="AA647" s="641">
        <v>13938270</v>
      </c>
      <c r="AB647" s="641">
        <v>1</v>
      </c>
    </row>
    <row r="648" spans="27:28">
      <c r="AA648" s="641">
        <v>0</v>
      </c>
      <c r="AB648" s="641" t="s">
        <v>761</v>
      </c>
    </row>
    <row r="649" spans="27:28">
      <c r="AA649" s="641">
        <v>10261468</v>
      </c>
      <c r="AB649" s="641">
        <v>1</v>
      </c>
    </row>
    <row r="650" spans="27:28">
      <c r="AA650" s="641">
        <v>6296558.4000000004</v>
      </c>
      <c r="AB650" s="641">
        <v>1</v>
      </c>
    </row>
    <row r="651" spans="27:28">
      <c r="AA651" s="641">
        <v>0</v>
      </c>
      <c r="AB651" s="641" t="s">
        <v>761</v>
      </c>
    </row>
    <row r="652" spans="27:28">
      <c r="AA652" s="641">
        <v>26302311.595600002</v>
      </c>
      <c r="AB652" s="641">
        <v>1</v>
      </c>
    </row>
    <row r="653" spans="27:28">
      <c r="AA653" s="641">
        <v>24138409.600000001</v>
      </c>
      <c r="AB653" s="641">
        <v>1</v>
      </c>
    </row>
    <row r="654" spans="27:28">
      <c r="AA654" s="641">
        <v>5517</v>
      </c>
      <c r="AB654" s="641" t="s">
        <v>761</v>
      </c>
    </row>
    <row r="655" spans="27:28">
      <c r="AA655" s="641">
        <v>108847447.40000001</v>
      </c>
      <c r="AB655" s="641">
        <v>1</v>
      </c>
    </row>
    <row r="656" spans="27:28">
      <c r="AA656" s="641">
        <v>3013837</v>
      </c>
      <c r="AB656" s="641">
        <v>1</v>
      </c>
    </row>
    <row r="657" spans="27:28">
      <c r="AA657" s="641">
        <v>46612451</v>
      </c>
      <c r="AB657" s="641">
        <v>1</v>
      </c>
    </row>
    <row r="658" spans="27:28">
      <c r="AA658" s="641">
        <v>0</v>
      </c>
      <c r="AB658" s="641" t="s">
        <v>761</v>
      </c>
    </row>
    <row r="659" spans="27:28">
      <c r="AA659" s="641">
        <v>186144</v>
      </c>
      <c r="AB659" s="641" t="s">
        <v>761</v>
      </c>
    </row>
    <row r="660" spans="27:28">
      <c r="AA660" s="641">
        <v>2672089.2000000002</v>
      </c>
      <c r="AB660" s="641">
        <v>1</v>
      </c>
    </row>
    <row r="661" spans="27:28">
      <c r="AA661" s="641">
        <v>0</v>
      </c>
      <c r="AB661" s="641" t="s">
        <v>761</v>
      </c>
    </row>
    <row r="662" spans="27:28">
      <c r="AA662" s="641">
        <v>119950046.2</v>
      </c>
      <c r="AB662" s="641">
        <v>1</v>
      </c>
    </row>
    <row r="663" spans="27:28">
      <c r="AA663" s="641">
        <v>177400</v>
      </c>
      <c r="AB663" s="641" t="s">
        <v>761</v>
      </c>
    </row>
    <row r="664" spans="27:28">
      <c r="AA664" s="641">
        <v>12578678</v>
      </c>
      <c r="AB664" s="641">
        <v>1</v>
      </c>
    </row>
    <row r="665" spans="27:28">
      <c r="AA665" s="641">
        <v>155917833</v>
      </c>
      <c r="AB665" s="641">
        <v>1</v>
      </c>
    </row>
    <row r="666" spans="27:28">
      <c r="AA666" s="641">
        <v>4501359.2</v>
      </c>
      <c r="AB666" s="641">
        <v>1</v>
      </c>
    </row>
    <row r="667" spans="27:28">
      <c r="AA667" s="641">
        <v>30900</v>
      </c>
      <c r="AB667" s="641" t="s">
        <v>761</v>
      </c>
    </row>
    <row r="668" spans="27:28">
      <c r="AA668" s="641">
        <v>8576322.5999999996</v>
      </c>
      <c r="AB668" s="641">
        <v>1</v>
      </c>
    </row>
    <row r="669" spans="27:28">
      <c r="AA669" s="641">
        <v>199860454.03</v>
      </c>
      <c r="AB669" s="641">
        <v>1</v>
      </c>
    </row>
    <row r="670" spans="27:28">
      <c r="AA670" s="641">
        <v>73561872.111061811</v>
      </c>
      <c r="AB670" s="641">
        <v>1</v>
      </c>
    </row>
    <row r="671" spans="27:28">
      <c r="AA671" s="641">
        <v>0</v>
      </c>
      <c r="AB671" s="641" t="s">
        <v>761</v>
      </c>
    </row>
    <row r="672" spans="27:28">
      <c r="AA672" s="641">
        <v>69120769.400000006</v>
      </c>
      <c r="AB672" s="641">
        <v>1</v>
      </c>
    </row>
    <row r="673" spans="27:28">
      <c r="AA673" s="641">
        <v>1812950</v>
      </c>
      <c r="AB673" s="641" t="s">
        <v>761</v>
      </c>
    </row>
    <row r="674" spans="27:28">
      <c r="AA674" s="641">
        <v>165583184.82921153</v>
      </c>
      <c r="AB674" s="641">
        <v>1</v>
      </c>
    </row>
    <row r="675" spans="27:28">
      <c r="AA675" s="641">
        <v>5030710.5999999996</v>
      </c>
      <c r="AB675" s="641">
        <v>1</v>
      </c>
    </row>
    <row r="676" spans="27:28">
      <c r="AA676" s="641">
        <v>8163605.7999999998</v>
      </c>
      <c r="AB676" s="641">
        <v>1</v>
      </c>
    </row>
    <row r="677" spans="27:28">
      <c r="AA677" s="641">
        <v>42609562.200000003</v>
      </c>
      <c r="AB677" s="641">
        <v>1</v>
      </c>
    </row>
    <row r="678" spans="27:28">
      <c r="AA678" s="641">
        <v>19666974</v>
      </c>
      <c r="AB678" s="641">
        <v>1</v>
      </c>
    </row>
    <row r="679" spans="27:28">
      <c r="AA679" s="641">
        <v>2167853.09</v>
      </c>
      <c r="AB679" s="641">
        <v>1</v>
      </c>
    </row>
    <row r="680" spans="27:28">
      <c r="AA680" s="641">
        <v>108200</v>
      </c>
      <c r="AB680" s="641" t="s">
        <v>761</v>
      </c>
    </row>
    <row r="681" spans="27:28">
      <c r="AA681" s="641">
        <v>0</v>
      </c>
      <c r="AB681" s="641" t="s">
        <v>761</v>
      </c>
    </row>
    <row r="682" spans="27:28">
      <c r="AA682" s="641">
        <v>448617</v>
      </c>
      <c r="AB682" s="641" t="s">
        <v>761</v>
      </c>
    </row>
    <row r="683" spans="27:28">
      <c r="AA683" s="641">
        <v>0</v>
      </c>
      <c r="AB683" s="641" t="s">
        <v>761</v>
      </c>
    </row>
    <row r="684" spans="27:28">
      <c r="AA684" s="641">
        <v>96130077.025839746</v>
      </c>
      <c r="AB684" s="641">
        <v>1</v>
      </c>
    </row>
    <row r="685" spans="27:28">
      <c r="AA685" s="641">
        <v>57395</v>
      </c>
      <c r="AB685" s="641" t="s">
        <v>761</v>
      </c>
    </row>
    <row r="686" spans="27:28">
      <c r="AA686" s="641">
        <v>0</v>
      </c>
      <c r="AB686" s="641" t="s">
        <v>761</v>
      </c>
    </row>
    <row r="687" spans="27:28">
      <c r="AA687" s="641">
        <v>57264031.399999999</v>
      </c>
      <c r="AB687" s="641">
        <v>1</v>
      </c>
    </row>
    <row r="688" spans="27:28">
      <c r="AA688" s="641">
        <v>52931377.568713725</v>
      </c>
      <c r="AB688" s="641">
        <v>1</v>
      </c>
    </row>
    <row r="689" spans="27:28">
      <c r="AA689" s="641">
        <v>1131572.8</v>
      </c>
      <c r="AB689" s="641">
        <v>1</v>
      </c>
    </row>
    <row r="690" spans="27:28">
      <c r="AA690" s="641">
        <v>57136090.390000001</v>
      </c>
      <c r="AB690" s="641">
        <v>1</v>
      </c>
    </row>
    <row r="691" spans="27:28">
      <c r="AA691" s="641">
        <v>38603261</v>
      </c>
      <c r="AB691" s="641">
        <v>1</v>
      </c>
    </row>
    <row r="692" spans="27:28">
      <c r="AA692" s="641">
        <v>72228770.879999995</v>
      </c>
      <c r="AB692" s="641">
        <v>1</v>
      </c>
    </row>
    <row r="693" spans="27:28">
      <c r="AA693" s="641">
        <v>86771</v>
      </c>
      <c r="AB693" s="641" t="s">
        <v>761</v>
      </c>
    </row>
    <row r="694" spans="27:28">
      <c r="AA694" s="641">
        <v>0</v>
      </c>
      <c r="AB694" s="641" t="s">
        <v>761</v>
      </c>
    </row>
    <row r="695" spans="27:28">
      <c r="AA695" s="641">
        <v>9744730.1999999993</v>
      </c>
      <c r="AB695" s="641">
        <v>1</v>
      </c>
    </row>
    <row r="696" spans="27:28">
      <c r="AA696" s="641">
        <v>0</v>
      </c>
      <c r="AB696" s="641" t="s">
        <v>761</v>
      </c>
    </row>
    <row r="697" spans="27:28">
      <c r="AA697" s="641">
        <v>106019662</v>
      </c>
      <c r="AB697" s="641">
        <v>1</v>
      </c>
    </row>
    <row r="698" spans="27:28">
      <c r="AA698" s="641">
        <v>3241336.6</v>
      </c>
      <c r="AB698" s="641">
        <v>1</v>
      </c>
    </row>
    <row r="699" spans="27:28">
      <c r="AA699" s="641">
        <v>31523522</v>
      </c>
      <c r="AB699" s="641">
        <v>1</v>
      </c>
    </row>
    <row r="700" spans="27:28">
      <c r="AA700" s="641">
        <v>142835920.48606366</v>
      </c>
      <c r="AB700" s="641">
        <v>1</v>
      </c>
    </row>
    <row r="701" spans="27:28">
      <c r="AA701" s="641">
        <v>9474101.0631939992</v>
      </c>
      <c r="AB701" s="641">
        <v>1</v>
      </c>
    </row>
    <row r="702" spans="27:28">
      <c r="AA702" s="641">
        <v>30271695.09</v>
      </c>
      <c r="AB702" s="641">
        <v>1</v>
      </c>
    </row>
    <row r="703" spans="27:28">
      <c r="AA703" s="641">
        <v>44431184.899999999</v>
      </c>
      <c r="AB703" s="641">
        <v>1</v>
      </c>
    </row>
    <row r="704" spans="27:28">
      <c r="AA704" s="641">
        <v>33204036.302000001</v>
      </c>
      <c r="AB704" s="641">
        <v>1</v>
      </c>
    </row>
    <row r="705" spans="27:28">
      <c r="AA705" s="641">
        <v>671629</v>
      </c>
      <c r="AB705" s="641" t="s">
        <v>761</v>
      </c>
    </row>
    <row r="706" spans="27:28">
      <c r="AA706" s="641">
        <v>1484194.58</v>
      </c>
      <c r="AB706" s="641" t="s">
        <v>761</v>
      </c>
    </row>
    <row r="707" spans="27:28">
      <c r="AA707" s="641">
        <v>600170350</v>
      </c>
      <c r="AB707" s="641">
        <v>1</v>
      </c>
    </row>
    <row r="708" spans="27:28">
      <c r="AA708" s="641">
        <v>15008719</v>
      </c>
      <c r="AB708" s="641" t="s">
        <v>761</v>
      </c>
    </row>
    <row r="709" spans="27:28">
      <c r="AA709" s="641">
        <v>0</v>
      </c>
      <c r="AB709" s="641" t="s">
        <v>761</v>
      </c>
    </row>
    <row r="710" spans="27:28">
      <c r="AA710" s="641">
        <v>50931788.259999998</v>
      </c>
      <c r="AB710" s="641">
        <v>1</v>
      </c>
    </row>
    <row r="711" spans="27:28">
      <c r="AA711" s="641">
        <v>77567088</v>
      </c>
      <c r="AB711" s="641">
        <v>1</v>
      </c>
    </row>
    <row r="712" spans="27:28">
      <c r="AA712" s="641">
        <v>0</v>
      </c>
      <c r="AB712" s="641" t="s">
        <v>761</v>
      </c>
    </row>
    <row r="713" spans="27:28">
      <c r="AA713" s="641">
        <v>16042657.6</v>
      </c>
      <c r="AB713" s="641">
        <v>1</v>
      </c>
    </row>
    <row r="714" spans="27:28">
      <c r="AA714" s="641">
        <v>55068904</v>
      </c>
      <c r="AB714" s="641">
        <v>1</v>
      </c>
    </row>
    <row r="715" spans="27:28">
      <c r="AA715" s="641">
        <v>4574607.1499999994</v>
      </c>
      <c r="AB715" s="641">
        <v>1</v>
      </c>
    </row>
    <row r="716" spans="27:28">
      <c r="AA716" s="641">
        <v>23561255.129999999</v>
      </c>
      <c r="AB716" s="641">
        <v>1</v>
      </c>
    </row>
    <row r="717" spans="27:28">
      <c r="AA717" s="641">
        <v>40029298.399999999</v>
      </c>
      <c r="AB717" s="641">
        <v>1</v>
      </c>
    </row>
    <row r="718" spans="27:28">
      <c r="AA718" s="641">
        <v>36046562.097999997</v>
      </c>
      <c r="AB718" s="641">
        <v>1</v>
      </c>
    </row>
    <row r="719" spans="27:28">
      <c r="AA719" s="641">
        <v>154212759.34999999</v>
      </c>
      <c r="AB719" s="641">
        <v>1</v>
      </c>
    </row>
    <row r="720" spans="27:28">
      <c r="AA720" s="641">
        <v>17449</v>
      </c>
      <c r="AB720" s="641" t="s">
        <v>761</v>
      </c>
    </row>
    <row r="721" spans="27:28">
      <c r="AA721" s="641">
        <v>68226594.933924228</v>
      </c>
      <c r="AB721" s="641">
        <v>1</v>
      </c>
    </row>
    <row r="722" spans="27:28">
      <c r="AA722" s="641">
        <v>13805140.722863186</v>
      </c>
      <c r="AB722" s="641">
        <v>1</v>
      </c>
    </row>
    <row r="723" spans="27:28">
      <c r="AA723" s="641">
        <v>0</v>
      </c>
      <c r="AB723" s="641" t="s">
        <v>761</v>
      </c>
    </row>
    <row r="724" spans="27:28">
      <c r="AA724" s="641">
        <v>13809091.83</v>
      </c>
      <c r="AB724" s="641">
        <v>1</v>
      </c>
    </row>
    <row r="725" spans="27:28">
      <c r="AA725" s="641">
        <v>0</v>
      </c>
      <c r="AB725" s="641" t="s">
        <v>761</v>
      </c>
    </row>
    <row r="726" spans="27:28">
      <c r="AA726" s="641">
        <v>7291783.6899999995</v>
      </c>
      <c r="AB726" s="641">
        <v>1</v>
      </c>
    </row>
    <row r="727" spans="27:28">
      <c r="AA727" s="641">
        <v>29423586.399999999</v>
      </c>
      <c r="AB727" s="641">
        <v>1</v>
      </c>
    </row>
    <row r="728" spans="27:28">
      <c r="AA728" s="641">
        <v>415290</v>
      </c>
      <c r="AB728" s="641" t="s">
        <v>761</v>
      </c>
    </row>
    <row r="729" spans="27:28">
      <c r="AA729" s="641">
        <v>165100</v>
      </c>
      <c r="AB729" s="641" t="s">
        <v>761</v>
      </c>
    </row>
    <row r="730" spans="27:28">
      <c r="AA730" s="641">
        <v>31654595</v>
      </c>
      <c r="AB730" s="641">
        <v>1</v>
      </c>
    </row>
    <row r="731" spans="27:28">
      <c r="AA731" s="641">
        <v>68258808</v>
      </c>
      <c r="AB731" s="641">
        <v>1</v>
      </c>
    </row>
    <row r="732" spans="27:28">
      <c r="AA732" s="641">
        <v>2363573.3339999998</v>
      </c>
      <c r="AB732" s="641">
        <v>1</v>
      </c>
    </row>
    <row r="733" spans="27:28">
      <c r="AA733" s="641">
        <v>69750462</v>
      </c>
      <c r="AB733" s="641">
        <v>1</v>
      </c>
    </row>
    <row r="734" spans="27:28">
      <c r="AA734" s="641">
        <v>153470633</v>
      </c>
      <c r="AB734" s="641">
        <v>1</v>
      </c>
    </row>
    <row r="735" spans="27:28">
      <c r="AA735" s="641">
        <v>21252179</v>
      </c>
      <c r="AB735" s="641">
        <v>1</v>
      </c>
    </row>
    <row r="736" spans="27:28">
      <c r="AA736" s="641">
        <v>48078122.219999999</v>
      </c>
      <c r="AB736" s="641">
        <v>1</v>
      </c>
    </row>
    <row r="737" spans="27:28">
      <c r="AA737" s="641">
        <v>20732</v>
      </c>
      <c r="AB737" s="641" t="s">
        <v>761</v>
      </c>
    </row>
    <row r="738" spans="27:28">
      <c r="AA738" s="641">
        <v>1194921.8</v>
      </c>
      <c r="AB738" s="641">
        <v>1</v>
      </c>
    </row>
    <row r="739" spans="27:28">
      <c r="AA739" s="641">
        <v>141841</v>
      </c>
      <c r="AB739" s="641" t="s">
        <v>761</v>
      </c>
    </row>
    <row r="740" spans="27:28">
      <c r="AA740" s="641">
        <v>70762800.859999999</v>
      </c>
      <c r="AB740" s="641">
        <v>1</v>
      </c>
    </row>
    <row r="741" spans="27:28">
      <c r="AA741" s="641">
        <v>61803707.060000002</v>
      </c>
      <c r="AB741" s="641">
        <v>1</v>
      </c>
    </row>
    <row r="742" spans="27:28">
      <c r="AA742" s="641">
        <v>36798199.200000003</v>
      </c>
      <c r="AB742" s="641">
        <v>1</v>
      </c>
    </row>
    <row r="743" spans="27:28">
      <c r="AA743" s="641">
        <v>116200693</v>
      </c>
      <c r="AB743" s="641">
        <v>1</v>
      </c>
    </row>
    <row r="744" spans="27:28">
      <c r="AA744" s="641">
        <v>3956834</v>
      </c>
      <c r="AB744" s="641">
        <v>1</v>
      </c>
    </row>
    <row r="745" spans="27:28">
      <c r="AA745" s="641">
        <v>0</v>
      </c>
      <c r="AB745" s="641" t="s">
        <v>761</v>
      </c>
    </row>
    <row r="746" spans="27:28">
      <c r="AA746" s="641">
        <v>0</v>
      </c>
      <c r="AB746" s="641" t="s">
        <v>761</v>
      </c>
    </row>
    <row r="747" spans="27:28">
      <c r="AA747" s="641">
        <v>80128378.459999993</v>
      </c>
      <c r="AB747" s="641">
        <v>1</v>
      </c>
    </row>
    <row r="748" spans="27:28">
      <c r="AA748" s="641">
        <v>17224881.579999998</v>
      </c>
      <c r="AB748" s="641">
        <v>1</v>
      </c>
    </row>
    <row r="749" spans="27:28">
      <c r="AA749" s="641">
        <v>21627600</v>
      </c>
      <c r="AB749" s="641">
        <v>1</v>
      </c>
    </row>
    <row r="750" spans="27:28">
      <c r="AA750" s="641">
        <v>620166</v>
      </c>
      <c r="AB750" s="641" t="s">
        <v>761</v>
      </c>
    </row>
    <row r="751" spans="27:28">
      <c r="AA751" s="641">
        <v>85573325.400000006</v>
      </c>
      <c r="AB751" s="641">
        <v>1</v>
      </c>
    </row>
    <row r="752" spans="27:28">
      <c r="AA752" s="641">
        <v>80795603.200000003</v>
      </c>
      <c r="AB752" s="641">
        <v>1</v>
      </c>
    </row>
    <row r="753" spans="27:28">
      <c r="AA753" s="641">
        <v>3601813.9398919996</v>
      </c>
      <c r="AB753" s="641">
        <v>1</v>
      </c>
    </row>
    <row r="754" spans="27:28">
      <c r="AA754" s="641">
        <v>0</v>
      </c>
      <c r="AB754" s="641" t="s">
        <v>761</v>
      </c>
    </row>
    <row r="755" spans="27:28">
      <c r="AA755" s="641">
        <v>69070</v>
      </c>
      <c r="AB755" s="641" t="s">
        <v>761</v>
      </c>
    </row>
    <row r="756" spans="27:28">
      <c r="AA756" s="641">
        <v>60602568.859999999</v>
      </c>
      <c r="AB756" s="641">
        <v>1</v>
      </c>
    </row>
    <row r="757" spans="27:28">
      <c r="AA757" s="641">
        <v>26974993.199999999</v>
      </c>
      <c r="AB757" s="641">
        <v>1</v>
      </c>
    </row>
    <row r="758" spans="27:28">
      <c r="AA758" s="641">
        <v>75534987.409999996</v>
      </c>
      <c r="AB758" s="641">
        <v>1</v>
      </c>
    </row>
    <row r="759" spans="27:28">
      <c r="AA759" s="641">
        <v>0</v>
      </c>
      <c r="AB759" s="641" t="s">
        <v>761</v>
      </c>
    </row>
    <row r="760" spans="27:28">
      <c r="AA760" s="641">
        <v>0</v>
      </c>
      <c r="AB760" s="641" t="s">
        <v>761</v>
      </c>
    </row>
    <row r="761" spans="27:28">
      <c r="AA761" s="641">
        <v>68948168.799999997</v>
      </c>
      <c r="AB761" s="641">
        <v>1</v>
      </c>
    </row>
    <row r="762" spans="27:28">
      <c r="AA762" s="641">
        <v>119072867.59999999</v>
      </c>
      <c r="AB762" s="641">
        <v>1</v>
      </c>
    </row>
    <row r="763" spans="27:28">
      <c r="AA763" s="641">
        <v>2540438.79</v>
      </c>
      <c r="AB763" s="641">
        <v>1</v>
      </c>
    </row>
    <row r="764" spans="27:28">
      <c r="AA764" s="641">
        <v>423564</v>
      </c>
      <c r="AB764" s="641" t="s">
        <v>761</v>
      </c>
    </row>
    <row r="765" spans="27:28">
      <c r="AA765" s="641">
        <v>0</v>
      </c>
      <c r="AB765" s="641" t="s">
        <v>761</v>
      </c>
    </row>
    <row r="766" spans="27:28">
      <c r="AA766" s="641">
        <v>3683695.5700000003</v>
      </c>
      <c r="AB766" s="641">
        <v>1</v>
      </c>
    </row>
    <row r="767" spans="27:28">
      <c r="AA767" s="641">
        <v>0</v>
      </c>
      <c r="AB767" s="641" t="s">
        <v>761</v>
      </c>
    </row>
    <row r="768" spans="27:28">
      <c r="AA768" s="641">
        <v>69541573.799999997</v>
      </c>
      <c r="AB768" s="641">
        <v>1</v>
      </c>
    </row>
    <row r="769" spans="27:28">
      <c r="AA769" s="641">
        <v>21554613.5</v>
      </c>
      <c r="AB769" s="641">
        <v>1</v>
      </c>
    </row>
    <row r="770" spans="27:28">
      <c r="AA770" s="641">
        <v>84105853.599999994</v>
      </c>
      <c r="AB770" s="641">
        <v>1</v>
      </c>
    </row>
    <row r="771" spans="27:28">
      <c r="AA771" s="641">
        <v>121480</v>
      </c>
      <c r="AB771" s="641" t="s">
        <v>761</v>
      </c>
    </row>
    <row r="772" spans="27:28">
      <c r="AA772" s="641">
        <v>34208256.200000003</v>
      </c>
      <c r="AB772" s="641">
        <v>1</v>
      </c>
    </row>
    <row r="773" spans="27:28">
      <c r="AA773" s="641">
        <v>110202874</v>
      </c>
      <c r="AB773" s="641">
        <v>1</v>
      </c>
    </row>
    <row r="774" spans="27:28">
      <c r="AA774" s="641">
        <v>550676893.7999115</v>
      </c>
      <c r="AB774" s="641">
        <v>1</v>
      </c>
    </row>
    <row r="775" spans="27:28">
      <c r="AA775" s="641">
        <v>2016221</v>
      </c>
      <c r="AB775" s="641">
        <v>1</v>
      </c>
    </row>
    <row r="776" spans="27:28">
      <c r="AA776" s="641">
        <v>18519403</v>
      </c>
      <c r="AB776" s="641">
        <v>1</v>
      </c>
    </row>
    <row r="777" spans="27:28">
      <c r="AA777" s="641">
        <v>0</v>
      </c>
      <c r="AB777" s="641" t="s">
        <v>761</v>
      </c>
    </row>
    <row r="778" spans="27:28">
      <c r="AA778" s="641">
        <v>0</v>
      </c>
      <c r="AB778" s="641">
        <v>0</v>
      </c>
    </row>
    <row r="779" spans="27:28">
      <c r="AA779" s="641">
        <v>4540275</v>
      </c>
      <c r="AB779" s="641">
        <v>1</v>
      </c>
    </row>
    <row r="780" spans="27:28">
      <c r="AA780" s="641">
        <v>105370003</v>
      </c>
      <c r="AB780" s="641">
        <v>1</v>
      </c>
    </row>
    <row r="781" spans="27:28">
      <c r="AA781" s="641">
        <v>21039467</v>
      </c>
      <c r="AB781" s="641">
        <v>1</v>
      </c>
    </row>
    <row r="782" spans="27:28">
      <c r="AA782" s="641">
        <v>34981491</v>
      </c>
      <c r="AB782" s="641">
        <v>1</v>
      </c>
    </row>
    <row r="783" spans="27:28">
      <c r="AA783" s="641">
        <v>35569374</v>
      </c>
      <c r="AB783" s="641">
        <v>1</v>
      </c>
    </row>
    <row r="784" spans="27:28">
      <c r="AA784" s="641">
        <v>32036121</v>
      </c>
      <c r="AB784" s="641">
        <v>1</v>
      </c>
    </row>
    <row r="785" spans="27:28">
      <c r="AA785" s="641">
        <v>30475827.879999999</v>
      </c>
      <c r="AB785" s="641">
        <v>1</v>
      </c>
    </row>
    <row r="786" spans="27:28">
      <c r="AA786" s="641">
        <v>30298118.99999864</v>
      </c>
      <c r="AB786" s="641">
        <v>1</v>
      </c>
    </row>
    <row r="787" spans="27:28">
      <c r="AA787" s="641">
        <v>23905153.800000001</v>
      </c>
      <c r="AB787" s="641">
        <v>1</v>
      </c>
    </row>
    <row r="788" spans="27:28">
      <c r="AA788" s="641">
        <v>26825841</v>
      </c>
      <c r="AB788" s="641">
        <v>1</v>
      </c>
    </row>
    <row r="789" spans="27:28">
      <c r="AA789" s="641">
        <v>84692621.995085627</v>
      </c>
      <c r="AB789" s="641">
        <v>1</v>
      </c>
    </row>
    <row r="790" spans="27:28">
      <c r="AA790" s="641">
        <v>3023512</v>
      </c>
      <c r="AB790" s="641">
        <v>1</v>
      </c>
    </row>
    <row r="791" spans="27:28">
      <c r="AA791" s="641">
        <v>29839006</v>
      </c>
      <c r="AB791" s="641">
        <v>1</v>
      </c>
    </row>
    <row r="792" spans="27:28">
      <c r="AA792" s="641">
        <v>33932446</v>
      </c>
      <c r="AB792" s="641">
        <v>1</v>
      </c>
    </row>
    <row r="793" spans="27:28">
      <c r="AA793" s="641">
        <v>73735272</v>
      </c>
      <c r="AB793" s="641">
        <v>1</v>
      </c>
    </row>
    <row r="794" spans="27:28">
      <c r="AA794" s="641">
        <v>47869874</v>
      </c>
      <c r="AB794" s="641">
        <v>1</v>
      </c>
    </row>
    <row r="795" spans="27:28">
      <c r="AA795" s="641">
        <v>27404342</v>
      </c>
      <c r="AB795" s="641">
        <v>1</v>
      </c>
    </row>
    <row r="796" spans="27:28">
      <c r="AA796" s="641">
        <v>55946889</v>
      </c>
      <c r="AB796" s="641">
        <v>1</v>
      </c>
    </row>
    <row r="797" spans="27:28">
      <c r="AA797" s="641">
        <v>34316081.755519144</v>
      </c>
      <c r="AB797" s="641">
        <v>1</v>
      </c>
    </row>
    <row r="798" spans="27:28">
      <c r="AA798" s="641">
        <v>4363339.4000000004</v>
      </c>
      <c r="AB798" s="641">
        <v>1</v>
      </c>
    </row>
    <row r="799" spans="27:28">
      <c r="AA799" s="641">
        <v>41174557</v>
      </c>
      <c r="AB799" s="641">
        <v>1</v>
      </c>
    </row>
    <row r="800" spans="27:28">
      <c r="AA800" s="641">
        <v>12782648.000000708</v>
      </c>
      <c r="AB800" s="641">
        <v>1</v>
      </c>
    </row>
    <row r="801" spans="27:28">
      <c r="AA801" s="641">
        <v>15112193.600001119</v>
      </c>
      <c r="AB801" s="641">
        <v>1</v>
      </c>
    </row>
    <row r="802" spans="27:28">
      <c r="AA802" s="641">
        <v>46421891</v>
      </c>
      <c r="AB802" s="641">
        <v>1</v>
      </c>
    </row>
    <row r="803" spans="27:28">
      <c r="AA803" s="641">
        <v>22650011.5</v>
      </c>
      <c r="AB803" s="641">
        <v>1</v>
      </c>
    </row>
    <row r="804" spans="27:28">
      <c r="AA804" s="641">
        <v>39653440.839999996</v>
      </c>
      <c r="AB804" s="641">
        <v>1</v>
      </c>
    </row>
    <row r="805" spans="27:28">
      <c r="AA805" s="641">
        <v>50140980</v>
      </c>
      <c r="AB805" s="641">
        <v>1</v>
      </c>
    </row>
    <row r="806" spans="27:28">
      <c r="AA806" s="641">
        <v>15998790</v>
      </c>
      <c r="AB806" s="641">
        <v>0</v>
      </c>
    </row>
    <row r="807" spans="27:28">
      <c r="AA807" s="641">
        <v>2184699.9164600736</v>
      </c>
      <c r="AB807" s="641">
        <v>1</v>
      </c>
    </row>
    <row r="808" spans="27:28">
      <c r="AA808" s="641">
        <v>38799705.590000004</v>
      </c>
      <c r="AB808" s="641">
        <v>1</v>
      </c>
    </row>
    <row r="809" spans="27:28">
      <c r="AA809" s="641">
        <v>36982866</v>
      </c>
      <c r="AB809" s="641">
        <v>1</v>
      </c>
    </row>
    <row r="810" spans="27:28">
      <c r="AA810" s="641">
        <v>30267959</v>
      </c>
      <c r="AB810" s="641">
        <v>1</v>
      </c>
    </row>
    <row r="811" spans="27:28">
      <c r="AA811" s="641">
        <v>25996860.199999999</v>
      </c>
      <c r="AB811" s="641">
        <v>1</v>
      </c>
    </row>
    <row r="812" spans="27:28">
      <c r="AA812" s="641">
        <v>39752799.000002272</v>
      </c>
      <c r="AB812" s="641">
        <v>1</v>
      </c>
    </row>
    <row r="813" spans="27:28">
      <c r="AA813" s="641">
        <v>38417658</v>
      </c>
      <c r="AB813" s="641">
        <v>1</v>
      </c>
    </row>
    <row r="814" spans="27:28">
      <c r="AA814" s="641">
        <v>43359926.329999998</v>
      </c>
      <c r="AB814" s="641">
        <v>1</v>
      </c>
    </row>
    <row r="815" spans="27:28">
      <c r="AA815" s="641">
        <v>23688151</v>
      </c>
      <c r="AB815" s="641">
        <v>1</v>
      </c>
    </row>
    <row r="816" spans="27:28">
      <c r="AA816" s="641">
        <v>19763446.02</v>
      </c>
      <c r="AB816" s="641">
        <v>1</v>
      </c>
    </row>
    <row r="817" spans="27:28">
      <c r="AA817" s="641">
        <v>23396272</v>
      </c>
      <c r="AB817" s="641">
        <v>1</v>
      </c>
    </row>
    <row r="818" spans="27:28">
      <c r="AA818" s="641">
        <v>54065013.999999993</v>
      </c>
      <c r="AB818" s="641">
        <v>1</v>
      </c>
    </row>
    <row r="819" spans="27:28">
      <c r="AA819" s="641">
        <v>3660450.2</v>
      </c>
      <c r="AB819" s="641">
        <v>1</v>
      </c>
    </row>
    <row r="820" spans="27:28">
      <c r="AA820" s="641">
        <v>26771893</v>
      </c>
      <c r="AB820" s="641">
        <v>1</v>
      </c>
    </row>
    <row r="821" spans="27:28">
      <c r="AA821" s="641">
        <v>58286864.539999999</v>
      </c>
      <c r="AB821" s="641">
        <v>1</v>
      </c>
    </row>
    <row r="822" spans="27:28">
      <c r="AA822" s="641">
        <v>21058277.999998562</v>
      </c>
      <c r="AB822" s="641">
        <v>1</v>
      </c>
    </row>
    <row r="823" spans="27:28">
      <c r="AA823" s="641">
        <v>43449378.600000001</v>
      </c>
      <c r="AB823" s="641">
        <v>1</v>
      </c>
    </row>
    <row r="824" spans="27:28">
      <c r="AA824" s="641">
        <v>13461609</v>
      </c>
      <c r="AB824" s="641">
        <v>1</v>
      </c>
    </row>
    <row r="825" spans="27:28">
      <c r="AA825" s="641">
        <v>36563363.299999997</v>
      </c>
      <c r="AB825" s="641">
        <v>1</v>
      </c>
    </row>
    <row r="826" spans="27:28">
      <c r="AA826" s="641">
        <v>13508369</v>
      </c>
      <c r="AB826" s="641">
        <v>1</v>
      </c>
    </row>
    <row r="827" spans="27:28">
      <c r="AA827" s="641">
        <v>38319098</v>
      </c>
      <c r="AB827" s="641">
        <v>1</v>
      </c>
    </row>
    <row r="828" spans="27:28">
      <c r="AA828" s="641">
        <v>18628031</v>
      </c>
      <c r="AB828" s="641">
        <v>1</v>
      </c>
    </row>
    <row r="829" spans="27:28">
      <c r="AA829" s="641">
        <v>17250224</v>
      </c>
      <c r="AB829" s="641">
        <v>1</v>
      </c>
    </row>
    <row r="830" spans="27:28">
      <c r="AA830" s="641">
        <v>24479729</v>
      </c>
      <c r="AB830" s="641">
        <v>1</v>
      </c>
    </row>
    <row r="831" spans="27:28">
      <c r="AA831" s="641">
        <v>26512058</v>
      </c>
      <c r="AB831" s="641">
        <v>1</v>
      </c>
    </row>
    <row r="832" spans="27:28">
      <c r="AA832" s="641">
        <v>28021546.600000001</v>
      </c>
      <c r="AB832" s="641">
        <v>1</v>
      </c>
    </row>
    <row r="833" spans="27:28">
      <c r="AA833" s="641">
        <v>50295941</v>
      </c>
      <c r="AB833" s="641">
        <v>1</v>
      </c>
    </row>
    <row r="834" spans="27:28">
      <c r="AA834" s="641">
        <v>16444864.036</v>
      </c>
      <c r="AB834" s="641">
        <v>1</v>
      </c>
    </row>
    <row r="835" spans="27:28">
      <c r="AA835" s="641">
        <v>113819986.00001003</v>
      </c>
      <c r="AB835" s="641">
        <v>1</v>
      </c>
    </row>
    <row r="836" spans="27:28">
      <c r="AA836" s="641">
        <v>19083151.879999999</v>
      </c>
      <c r="AB836" s="641">
        <v>1</v>
      </c>
    </row>
    <row r="837" spans="27:28">
      <c r="AA837" s="641">
        <v>60072097</v>
      </c>
      <c r="AB837" s="641">
        <v>1</v>
      </c>
    </row>
    <row r="838" spans="27:28">
      <c r="AA838" s="641">
        <v>25966110</v>
      </c>
      <c r="AB838" s="641">
        <v>1</v>
      </c>
    </row>
    <row r="839" spans="27:28">
      <c r="AA839" s="641">
        <v>27881197.999998115</v>
      </c>
      <c r="AB839" s="641">
        <v>1</v>
      </c>
    </row>
    <row r="840" spans="27:28">
      <c r="AA840" s="641">
        <v>23410617</v>
      </c>
      <c r="AB840" s="641">
        <v>1</v>
      </c>
    </row>
    <row r="841" spans="27:28">
      <c r="AA841" s="641">
        <v>28839784.000001416</v>
      </c>
      <c r="AB841" s="641">
        <v>1</v>
      </c>
    </row>
    <row r="842" spans="27:28">
      <c r="AA842" s="641">
        <v>16548323.000001028</v>
      </c>
      <c r="AB842" s="641">
        <v>1</v>
      </c>
    </row>
    <row r="843" spans="27:28">
      <c r="AA843" s="641">
        <v>31042516</v>
      </c>
      <c r="AB843" s="641">
        <v>1</v>
      </c>
    </row>
    <row r="844" spans="27:28">
      <c r="AA844" s="641">
        <v>13445759.999998812</v>
      </c>
      <c r="AB844" s="641">
        <v>1</v>
      </c>
    </row>
    <row r="845" spans="27:28">
      <c r="AA845" s="641">
        <v>34949860</v>
      </c>
      <c r="AB845" s="641">
        <v>1</v>
      </c>
    </row>
    <row r="846" spans="27:28">
      <c r="AA846" s="641">
        <v>50261021</v>
      </c>
      <c r="AB846" s="641">
        <v>1</v>
      </c>
    </row>
    <row r="847" spans="27:28">
      <c r="AA847" s="641">
        <v>51222920</v>
      </c>
      <c r="AB847" s="641">
        <v>1</v>
      </c>
    </row>
    <row r="848" spans="27:28">
      <c r="AA848" s="641">
        <v>55200722</v>
      </c>
      <c r="AB848" s="641">
        <v>1</v>
      </c>
    </row>
    <row r="849" spans="27:28">
      <c r="AA849" s="641">
        <v>24888823.799999997</v>
      </c>
      <c r="AB849" s="641">
        <v>1</v>
      </c>
    </row>
    <row r="850" spans="27:28">
      <c r="AA850" s="641">
        <v>17783795.000001904</v>
      </c>
      <c r="AB850" s="641">
        <v>1</v>
      </c>
    </row>
    <row r="851" spans="27:28">
      <c r="AA851" s="641">
        <v>30990414</v>
      </c>
      <c r="AB851" s="641">
        <v>1</v>
      </c>
    </row>
    <row r="852" spans="27:28">
      <c r="AA852" s="641">
        <v>11388275</v>
      </c>
      <c r="AB852" s="641">
        <v>1</v>
      </c>
    </row>
    <row r="853" spans="27:28">
      <c r="AA853" s="641">
        <v>16636712.730001148</v>
      </c>
      <c r="AB853" s="641">
        <v>1</v>
      </c>
    </row>
    <row r="854" spans="27:28">
      <c r="AA854" s="641">
        <v>34145598</v>
      </c>
      <c r="AB854" s="641">
        <v>1</v>
      </c>
    </row>
    <row r="855" spans="27:28">
      <c r="AA855" s="641">
        <v>13212180</v>
      </c>
      <c r="AB855" s="641">
        <v>1</v>
      </c>
    </row>
    <row r="856" spans="27:28">
      <c r="AA856" s="641">
        <v>15217344.07</v>
      </c>
      <c r="AB856" s="641">
        <v>1</v>
      </c>
    </row>
    <row r="857" spans="27:28">
      <c r="AA857" s="641">
        <v>39114877.640001923</v>
      </c>
      <c r="AB857" s="641">
        <v>1</v>
      </c>
    </row>
    <row r="858" spans="27:28">
      <c r="AA858" s="641">
        <v>38999192</v>
      </c>
      <c r="AB858" s="641">
        <v>1</v>
      </c>
    </row>
    <row r="859" spans="27:28">
      <c r="AA859" s="641">
        <v>15099355</v>
      </c>
      <c r="AB859" s="641">
        <v>1</v>
      </c>
    </row>
    <row r="860" spans="27:28">
      <c r="AA860" s="641">
        <v>26736491.999998145</v>
      </c>
      <c r="AB860" s="641">
        <v>1</v>
      </c>
    </row>
    <row r="861" spans="27:28">
      <c r="AA861" s="641">
        <v>22245823.000001542</v>
      </c>
      <c r="AB861" s="641">
        <v>1</v>
      </c>
    </row>
    <row r="862" spans="27:28">
      <c r="AA862" s="641">
        <v>19383684</v>
      </c>
      <c r="AB862" s="641">
        <v>1</v>
      </c>
    </row>
    <row r="863" spans="27:28">
      <c r="AA863" s="641">
        <v>29555607</v>
      </c>
      <c r="AB863" s="641">
        <v>1</v>
      </c>
    </row>
    <row r="864" spans="27:28">
      <c r="AA864" s="641">
        <v>12490941.82</v>
      </c>
      <c r="AB864" s="641">
        <v>1</v>
      </c>
    </row>
    <row r="865" spans="27:28">
      <c r="AA865" s="641">
        <v>6757929.1500007892</v>
      </c>
      <c r="AB865" s="641">
        <v>1</v>
      </c>
    </row>
  </sheetData>
  <autoFilter ref="A9:T448" xr:uid="{9A2BB48D-96AD-45E5-9654-24902C2D714B}"/>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I448"/>
  <sheetViews>
    <sheetView showGridLines="0" workbookViewId="0">
      <pane ySplit="9" topLeftCell="A442" activePane="bottomLeft" state="frozen"/>
      <selection activeCell="C8" sqref="C8"/>
      <selection pane="bottomLeft" activeCell="A6" sqref="A6:H448"/>
    </sheetView>
  </sheetViews>
  <sheetFormatPr defaultColWidth="9.33203125" defaultRowHeight="12"/>
  <cols>
    <col min="1" max="1" width="10.1640625" style="294" customWidth="1"/>
    <col min="2" max="2" width="37.33203125" style="295" customWidth="1"/>
    <col min="3" max="3" width="7.33203125" style="294" customWidth="1"/>
    <col min="4" max="5" width="11.1640625" style="76" customWidth="1"/>
    <col min="6" max="6" width="11.33203125" style="294" customWidth="1"/>
    <col min="7" max="7" width="49.1640625" style="297" customWidth="1"/>
    <col min="8" max="8" width="14.6640625" style="294" customWidth="1"/>
    <col min="9" max="9" width="32.33203125" style="298" customWidth="1"/>
    <col min="10" max="11" width="9.33203125" style="298"/>
    <col min="12" max="12" width="26" style="298" customWidth="1"/>
    <col min="13" max="16384" width="9.33203125" style="298"/>
  </cols>
  <sheetData>
    <row r="1" spans="1:8" ht="14.45" customHeight="1">
      <c r="C1" s="676">
        <f>SUM(C10:C500)</f>
        <v>319</v>
      </c>
      <c r="D1" s="76" t="s">
        <v>2</v>
      </c>
      <c r="F1" s="296">
        <f>COUNTIF(H10:H98,"=open")</f>
        <v>67</v>
      </c>
      <c r="H1" s="294">
        <f>COUNTA(H10:H98)</f>
        <v>67</v>
      </c>
    </row>
    <row r="2" spans="1:8" ht="14.45" customHeight="1">
      <c r="C2" s="676">
        <f>COUNTIF(C10:C500,"0")</f>
        <v>120</v>
      </c>
      <c r="D2" s="76" t="s">
        <v>3</v>
      </c>
    </row>
    <row r="3" spans="1:8" ht="14.45" customHeight="1">
      <c r="C3" s="676">
        <f>SUM(C1:C2)</f>
        <v>439</v>
      </c>
      <c r="D3" s="76" t="s">
        <v>4</v>
      </c>
    </row>
    <row r="4" spans="1:8" ht="14.45" customHeight="1"/>
    <row r="5" spans="1:8" ht="14.45" customHeight="1">
      <c r="G5" s="294"/>
    </row>
    <row r="6" spans="1:8" ht="14.45" customHeight="1">
      <c r="A6" s="147">
        <v>45604</v>
      </c>
      <c r="B6" s="299" t="s">
        <v>5</v>
      </c>
      <c r="C6" s="299"/>
      <c r="D6" s="299"/>
      <c r="E6" s="295"/>
      <c r="F6" s="300">
        <v>45604</v>
      </c>
      <c r="G6" s="301" t="s">
        <v>6</v>
      </c>
      <c r="H6" s="301"/>
    </row>
    <row r="7" spans="1:8">
      <c r="A7" s="302"/>
      <c r="B7" s="302"/>
      <c r="C7" s="302"/>
      <c r="D7" s="302"/>
      <c r="E7" s="295"/>
      <c r="F7" s="303"/>
      <c r="G7" s="303"/>
      <c r="H7" s="303"/>
    </row>
    <row r="8" spans="1:8">
      <c r="A8" s="304"/>
      <c r="B8" s="305"/>
      <c r="C8" s="306"/>
      <c r="D8" s="306"/>
      <c r="E8" s="295"/>
      <c r="F8" s="307"/>
      <c r="G8" s="308"/>
      <c r="H8" s="309" t="s">
        <v>7</v>
      </c>
    </row>
    <row r="9" spans="1:8">
      <c r="A9" s="306" t="s">
        <v>8</v>
      </c>
      <c r="B9" s="306" t="s">
        <v>9</v>
      </c>
      <c r="C9" s="306" t="s">
        <v>10</v>
      </c>
      <c r="D9" s="306" t="s">
        <v>11</v>
      </c>
      <c r="E9" s="295" t="s">
        <v>12</v>
      </c>
      <c r="F9" s="309" t="s">
        <v>13</v>
      </c>
      <c r="G9" s="309" t="s">
        <v>14</v>
      </c>
      <c r="H9" s="309" t="s">
        <v>15</v>
      </c>
    </row>
    <row r="10" spans="1:8">
      <c r="A10" s="294">
        <v>1</v>
      </c>
      <c r="B10" s="295" t="s">
        <v>16</v>
      </c>
      <c r="C10" s="294">
        <v>1</v>
      </c>
      <c r="F10" s="310">
        <v>409</v>
      </c>
      <c r="G10" s="311" t="s">
        <v>17</v>
      </c>
      <c r="H10" s="312" t="s">
        <v>18</v>
      </c>
    </row>
    <row r="11" spans="1:8">
      <c r="A11" s="294">
        <v>2</v>
      </c>
      <c r="B11" s="295" t="s">
        <v>19</v>
      </c>
      <c r="C11" s="294">
        <v>0</v>
      </c>
      <c r="D11" s="76" t="s">
        <v>20</v>
      </c>
      <c r="F11" s="310">
        <v>410</v>
      </c>
      <c r="G11" s="311" t="s">
        <v>21</v>
      </c>
      <c r="H11" s="312" t="s">
        <v>18</v>
      </c>
    </row>
    <row r="12" spans="1:8">
      <c r="A12" s="294">
        <v>3</v>
      </c>
      <c r="B12" s="295" t="s">
        <v>22</v>
      </c>
      <c r="C12" s="294">
        <v>1</v>
      </c>
      <c r="F12" s="310">
        <v>412</v>
      </c>
      <c r="G12" s="76" t="s">
        <v>23</v>
      </c>
      <c r="H12" s="310" t="s">
        <v>18</v>
      </c>
    </row>
    <row r="13" spans="1:8">
      <c r="A13" s="294">
        <v>4</v>
      </c>
      <c r="B13" s="295" t="s">
        <v>24</v>
      </c>
      <c r="C13" s="294">
        <v>0</v>
      </c>
      <c r="F13" s="310">
        <v>413</v>
      </c>
      <c r="G13" s="76" t="s">
        <v>25</v>
      </c>
      <c r="H13" s="312" t="s">
        <v>18</v>
      </c>
    </row>
    <row r="14" spans="1:8">
      <c r="A14" s="294">
        <v>5</v>
      </c>
      <c r="B14" s="295" t="s">
        <v>26</v>
      </c>
      <c r="C14" s="294">
        <v>1</v>
      </c>
      <c r="F14" s="310">
        <v>414</v>
      </c>
      <c r="G14" s="76" t="s">
        <v>27</v>
      </c>
      <c r="H14" s="310" t="s">
        <v>18</v>
      </c>
    </row>
    <row r="15" spans="1:8">
      <c r="A15" s="294">
        <v>6</v>
      </c>
      <c r="B15" s="295" t="s">
        <v>28</v>
      </c>
      <c r="C15" s="294">
        <v>0</v>
      </c>
      <c r="F15" s="310">
        <v>416</v>
      </c>
      <c r="G15" s="76" t="s">
        <v>29</v>
      </c>
      <c r="H15" s="310" t="s">
        <v>18</v>
      </c>
    </row>
    <row r="16" spans="1:8">
      <c r="A16" s="294">
        <v>7</v>
      </c>
      <c r="B16" s="295" t="s">
        <v>30</v>
      </c>
      <c r="C16" s="294">
        <v>1</v>
      </c>
      <c r="F16" s="294">
        <v>417</v>
      </c>
      <c r="G16" s="297" t="s">
        <v>31</v>
      </c>
      <c r="H16" s="294" t="s">
        <v>18</v>
      </c>
    </row>
    <row r="17" spans="1:8">
      <c r="A17" s="294">
        <v>8</v>
      </c>
      <c r="B17" s="295" t="s">
        <v>32</v>
      </c>
      <c r="C17" s="294">
        <v>1</v>
      </c>
      <c r="F17" s="310">
        <v>418</v>
      </c>
      <c r="G17" s="76" t="s">
        <v>33</v>
      </c>
      <c r="H17" s="312" t="s">
        <v>18</v>
      </c>
    </row>
    <row r="18" spans="1:8">
      <c r="A18" s="294">
        <v>9</v>
      </c>
      <c r="B18" s="295" t="s">
        <v>34</v>
      </c>
      <c r="C18" s="294">
        <v>1</v>
      </c>
      <c r="F18" s="310">
        <v>420</v>
      </c>
      <c r="G18" s="76" t="s">
        <v>35</v>
      </c>
      <c r="H18" s="312" t="s">
        <v>18</v>
      </c>
    </row>
    <row r="19" spans="1:8">
      <c r="A19" s="294">
        <v>10</v>
      </c>
      <c r="B19" s="295" t="s">
        <v>36</v>
      </c>
      <c r="C19" s="294">
        <v>1</v>
      </c>
      <c r="F19" s="310">
        <v>428</v>
      </c>
      <c r="G19" s="311" t="s">
        <v>37</v>
      </c>
      <c r="H19" s="312" t="s">
        <v>18</v>
      </c>
    </row>
    <row r="20" spans="1:8">
      <c r="A20" s="294">
        <v>11</v>
      </c>
      <c r="B20" s="295" t="s">
        <v>38</v>
      </c>
      <c r="C20" s="294">
        <v>0</v>
      </c>
      <c r="F20" s="310">
        <v>429</v>
      </c>
      <c r="G20" s="311" t="s">
        <v>39</v>
      </c>
      <c r="H20" s="312" t="s">
        <v>18</v>
      </c>
    </row>
    <row r="21" spans="1:8">
      <c r="A21" s="294">
        <v>12</v>
      </c>
      <c r="B21" s="295" t="s">
        <v>40</v>
      </c>
      <c r="C21" s="294">
        <v>0</v>
      </c>
      <c r="F21" s="310">
        <v>430</v>
      </c>
      <c r="G21" s="311" t="s">
        <v>41</v>
      </c>
      <c r="H21" s="312" t="s">
        <v>18</v>
      </c>
    </row>
    <row r="22" spans="1:8">
      <c r="A22" s="294">
        <v>13</v>
      </c>
      <c r="B22" s="295" t="s">
        <v>42</v>
      </c>
      <c r="C22" s="294">
        <v>0</v>
      </c>
      <c r="F22" s="310">
        <v>432</v>
      </c>
      <c r="G22" s="311" t="s">
        <v>43</v>
      </c>
      <c r="H22" s="312" t="s">
        <v>18</v>
      </c>
    </row>
    <row r="23" spans="1:8">
      <c r="A23" s="294">
        <v>14</v>
      </c>
      <c r="B23" s="295" t="s">
        <v>44</v>
      </c>
      <c r="C23" s="294">
        <v>1</v>
      </c>
      <c r="F23" s="310">
        <v>435</v>
      </c>
      <c r="G23" s="311" t="s">
        <v>45</v>
      </c>
      <c r="H23" s="312" t="s">
        <v>18</v>
      </c>
    </row>
    <row r="24" spans="1:8">
      <c r="A24" s="294">
        <v>15</v>
      </c>
      <c r="B24" s="295" t="s">
        <v>46</v>
      </c>
      <c r="C24" s="294">
        <v>0</v>
      </c>
      <c r="F24" s="310">
        <v>436</v>
      </c>
      <c r="G24" s="311" t="s">
        <v>47</v>
      </c>
      <c r="H24" s="312" t="s">
        <v>18</v>
      </c>
    </row>
    <row r="25" spans="1:8">
      <c r="A25" s="294">
        <v>16</v>
      </c>
      <c r="B25" s="295" t="s">
        <v>48</v>
      </c>
      <c r="C25" s="294">
        <v>1</v>
      </c>
      <c r="F25" s="310">
        <v>438</v>
      </c>
      <c r="G25" s="76" t="s">
        <v>49</v>
      </c>
      <c r="H25" s="312" t="s">
        <v>18</v>
      </c>
    </row>
    <row r="26" spans="1:8">
      <c r="A26" s="294">
        <v>17</v>
      </c>
      <c r="B26" s="295" t="s">
        <v>50</v>
      </c>
      <c r="C26" s="294">
        <v>1</v>
      </c>
      <c r="F26" s="310">
        <v>439</v>
      </c>
      <c r="G26" s="76" t="s">
        <v>51</v>
      </c>
      <c r="H26" s="312" t="s">
        <v>18</v>
      </c>
    </row>
    <row r="27" spans="1:8">
      <c r="A27" s="294">
        <v>18</v>
      </c>
      <c r="B27" s="295" t="s">
        <v>52</v>
      </c>
      <c r="C27" s="294">
        <v>1</v>
      </c>
      <c r="F27" s="310">
        <v>440</v>
      </c>
      <c r="G27" s="311" t="s">
        <v>53</v>
      </c>
      <c r="H27" s="312" t="s">
        <v>18</v>
      </c>
    </row>
    <row r="28" spans="1:8">
      <c r="A28" s="294">
        <v>19</v>
      </c>
      <c r="B28" s="295" t="s">
        <v>54</v>
      </c>
      <c r="C28" s="294">
        <v>0</v>
      </c>
      <c r="D28" s="76" t="s">
        <v>55</v>
      </c>
      <c r="F28" s="310">
        <v>441</v>
      </c>
      <c r="G28" s="76" t="s">
        <v>56</v>
      </c>
      <c r="H28" s="312" t="s">
        <v>18</v>
      </c>
    </row>
    <row r="29" spans="1:8">
      <c r="A29" s="294">
        <v>20</v>
      </c>
      <c r="B29" s="295" t="s">
        <v>57</v>
      </c>
      <c r="C29" s="294">
        <v>1</v>
      </c>
      <c r="F29" s="310">
        <v>444</v>
      </c>
      <c r="G29" s="311" t="s">
        <v>58</v>
      </c>
      <c r="H29" s="312" t="s">
        <v>18</v>
      </c>
    </row>
    <row r="30" spans="1:8">
      <c r="A30" s="294">
        <v>21</v>
      </c>
      <c r="B30" s="295" t="s">
        <v>59</v>
      </c>
      <c r="C30" s="294">
        <v>0</v>
      </c>
      <c r="F30" s="310">
        <v>445</v>
      </c>
      <c r="G30" s="311" t="s">
        <v>60</v>
      </c>
      <c r="H30" s="312" t="s">
        <v>18</v>
      </c>
    </row>
    <row r="31" spans="1:8">
      <c r="A31" s="294">
        <v>22</v>
      </c>
      <c r="B31" s="295" t="s">
        <v>61</v>
      </c>
      <c r="C31" s="294">
        <v>0</v>
      </c>
      <c r="F31" s="310">
        <v>446</v>
      </c>
      <c r="G31" s="311" t="s">
        <v>62</v>
      </c>
      <c r="H31" s="312" t="s">
        <v>18</v>
      </c>
    </row>
    <row r="32" spans="1:8">
      <c r="A32" s="294">
        <v>23</v>
      </c>
      <c r="B32" s="295" t="s">
        <v>63</v>
      </c>
      <c r="C32" s="294">
        <v>1</v>
      </c>
      <c r="F32" s="310">
        <v>447</v>
      </c>
      <c r="G32" s="76" t="s">
        <v>64</v>
      </c>
      <c r="H32" s="312" t="s">
        <v>18</v>
      </c>
    </row>
    <row r="33" spans="1:8">
      <c r="A33" s="294">
        <v>24</v>
      </c>
      <c r="B33" s="295" t="s">
        <v>65</v>
      </c>
      <c r="C33" s="294">
        <v>1</v>
      </c>
      <c r="F33" s="310">
        <v>449</v>
      </c>
      <c r="G33" s="311" t="s">
        <v>66</v>
      </c>
      <c r="H33" s="312" t="s">
        <v>18</v>
      </c>
    </row>
    <row r="34" spans="1:8">
      <c r="A34" s="294">
        <v>25</v>
      </c>
      <c r="B34" s="295" t="s">
        <v>67</v>
      </c>
      <c r="C34" s="294">
        <v>1</v>
      </c>
      <c r="F34" s="310">
        <v>450</v>
      </c>
      <c r="G34" s="76" t="s">
        <v>68</v>
      </c>
      <c r="H34" s="312" t="s">
        <v>18</v>
      </c>
    </row>
    <row r="35" spans="1:8">
      <c r="A35" s="294">
        <v>26</v>
      </c>
      <c r="B35" s="295" t="s">
        <v>69</v>
      </c>
      <c r="C35" s="294">
        <v>1</v>
      </c>
      <c r="F35" s="310">
        <v>453</v>
      </c>
      <c r="G35" s="311" t="s">
        <v>70</v>
      </c>
      <c r="H35" s="312" t="s">
        <v>18</v>
      </c>
    </row>
    <row r="36" spans="1:8">
      <c r="A36" s="294">
        <v>27</v>
      </c>
      <c r="B36" s="295" t="s">
        <v>71</v>
      </c>
      <c r="C36" s="294">
        <v>1</v>
      </c>
      <c r="D36" s="76" t="s">
        <v>55</v>
      </c>
      <c r="F36" s="310">
        <v>454</v>
      </c>
      <c r="G36" s="311" t="s">
        <v>72</v>
      </c>
      <c r="H36" s="312" t="s">
        <v>18</v>
      </c>
    </row>
    <row r="37" spans="1:8">
      <c r="A37" s="294">
        <v>28</v>
      </c>
      <c r="B37" s="295" t="s">
        <v>73</v>
      </c>
      <c r="C37" s="294">
        <v>0</v>
      </c>
      <c r="D37" s="76" t="s">
        <v>74</v>
      </c>
      <c r="F37" s="310">
        <v>455</v>
      </c>
      <c r="G37" s="76" t="s">
        <v>75</v>
      </c>
      <c r="H37" s="312" t="s">
        <v>18</v>
      </c>
    </row>
    <row r="38" spans="1:8">
      <c r="A38" s="294">
        <v>29</v>
      </c>
      <c r="B38" s="295" t="s">
        <v>76</v>
      </c>
      <c r="C38" s="294">
        <v>0</v>
      </c>
      <c r="F38" s="310">
        <v>456</v>
      </c>
      <c r="G38" s="311" t="s">
        <v>77</v>
      </c>
      <c r="H38" s="312" t="s">
        <v>18</v>
      </c>
    </row>
    <row r="39" spans="1:8">
      <c r="A39" s="294">
        <v>30</v>
      </c>
      <c r="B39" s="295" t="s">
        <v>78</v>
      </c>
      <c r="C39" s="294">
        <v>1</v>
      </c>
      <c r="F39" s="310">
        <v>458</v>
      </c>
      <c r="G39" s="311" t="s">
        <v>79</v>
      </c>
      <c r="H39" s="312" t="s">
        <v>18</v>
      </c>
    </row>
    <row r="40" spans="1:8">
      <c r="A40" s="294">
        <v>31</v>
      </c>
      <c r="B40" s="295" t="s">
        <v>80</v>
      </c>
      <c r="C40" s="294">
        <v>1</v>
      </c>
      <c r="F40" s="310">
        <v>463</v>
      </c>
      <c r="G40" s="76" t="s">
        <v>81</v>
      </c>
      <c r="H40" s="312" t="s">
        <v>18</v>
      </c>
    </row>
    <row r="41" spans="1:8">
      <c r="A41" s="294">
        <v>32</v>
      </c>
      <c r="B41" s="295" t="s">
        <v>82</v>
      </c>
      <c r="C41" s="294">
        <v>0</v>
      </c>
      <c r="F41" s="310">
        <v>464</v>
      </c>
      <c r="G41" s="76" t="s">
        <v>83</v>
      </c>
      <c r="H41" s="312" t="s">
        <v>18</v>
      </c>
    </row>
    <row r="42" spans="1:8">
      <c r="A42" s="294">
        <v>33</v>
      </c>
      <c r="B42" s="295" t="s">
        <v>84</v>
      </c>
      <c r="C42" s="294">
        <v>0</v>
      </c>
      <c r="F42" s="310">
        <v>466</v>
      </c>
      <c r="G42" s="311" t="s">
        <v>85</v>
      </c>
      <c r="H42" s="312" t="s">
        <v>18</v>
      </c>
    </row>
    <row r="43" spans="1:8">
      <c r="A43" s="294">
        <v>34</v>
      </c>
      <c r="B43" s="295" t="s">
        <v>86</v>
      </c>
      <c r="C43" s="294">
        <v>0</v>
      </c>
      <c r="F43" s="310">
        <v>469</v>
      </c>
      <c r="G43" s="311" t="s">
        <v>87</v>
      </c>
      <c r="H43" s="312" t="s">
        <v>18</v>
      </c>
    </row>
    <row r="44" spans="1:8">
      <c r="A44" s="294">
        <v>35</v>
      </c>
      <c r="B44" s="295" t="s">
        <v>88</v>
      </c>
      <c r="C44" s="294">
        <v>1</v>
      </c>
      <c r="F44" s="310">
        <v>470</v>
      </c>
      <c r="G44" s="311" t="s">
        <v>89</v>
      </c>
      <c r="H44" s="312" t="s">
        <v>18</v>
      </c>
    </row>
    <row r="45" spans="1:8">
      <c r="A45" s="294">
        <v>36</v>
      </c>
      <c r="B45" s="295" t="s">
        <v>90</v>
      </c>
      <c r="C45" s="294">
        <v>1</v>
      </c>
      <c r="F45" s="310">
        <v>474</v>
      </c>
      <c r="G45" s="311" t="s">
        <v>91</v>
      </c>
      <c r="H45" s="312" t="s">
        <v>18</v>
      </c>
    </row>
    <row r="46" spans="1:8">
      <c r="A46" s="294">
        <v>37</v>
      </c>
      <c r="B46" s="295" t="s">
        <v>92</v>
      </c>
      <c r="C46" s="294">
        <v>0</v>
      </c>
      <c r="D46" s="76" t="s">
        <v>20</v>
      </c>
      <c r="F46" s="310">
        <v>478</v>
      </c>
      <c r="G46" s="311" t="s">
        <v>93</v>
      </c>
      <c r="H46" s="312" t="s">
        <v>18</v>
      </c>
    </row>
    <row r="47" spans="1:8">
      <c r="A47" s="294">
        <v>38</v>
      </c>
      <c r="B47" s="295" t="s">
        <v>94</v>
      </c>
      <c r="C47" s="294">
        <v>1</v>
      </c>
      <c r="F47" s="310">
        <v>479</v>
      </c>
      <c r="G47" s="311" t="s">
        <v>95</v>
      </c>
      <c r="H47" s="312" t="s">
        <v>18</v>
      </c>
    </row>
    <row r="48" spans="1:8">
      <c r="A48" s="294">
        <v>39</v>
      </c>
      <c r="B48" s="295" t="s">
        <v>96</v>
      </c>
      <c r="C48" s="294">
        <v>0</v>
      </c>
      <c r="D48" s="76" t="s">
        <v>74</v>
      </c>
      <c r="F48" s="310">
        <v>481</v>
      </c>
      <c r="G48" s="76" t="s">
        <v>97</v>
      </c>
      <c r="H48" s="312" t="s">
        <v>18</v>
      </c>
    </row>
    <row r="49" spans="1:8">
      <c r="A49" s="294">
        <v>40</v>
      </c>
      <c r="B49" s="295" t="s">
        <v>98</v>
      </c>
      <c r="C49" s="294">
        <v>1</v>
      </c>
      <c r="F49" s="310">
        <v>482</v>
      </c>
      <c r="G49" s="76" t="s">
        <v>99</v>
      </c>
      <c r="H49" s="312" t="s">
        <v>18</v>
      </c>
    </row>
    <row r="50" spans="1:8">
      <c r="A50" s="294">
        <v>41</v>
      </c>
      <c r="B50" s="295" t="s">
        <v>100</v>
      </c>
      <c r="C50" s="294">
        <v>1</v>
      </c>
      <c r="F50" s="310">
        <v>483</v>
      </c>
      <c r="G50" s="76" t="s">
        <v>101</v>
      </c>
      <c r="H50" s="312" t="s">
        <v>18</v>
      </c>
    </row>
    <row r="51" spans="1:8">
      <c r="A51" s="294">
        <v>42</v>
      </c>
      <c r="B51" s="295" t="s">
        <v>102</v>
      </c>
      <c r="C51" s="294">
        <v>0</v>
      </c>
      <c r="F51" s="310">
        <v>484</v>
      </c>
      <c r="G51" s="311" t="s">
        <v>103</v>
      </c>
      <c r="H51" s="312" t="s">
        <v>18</v>
      </c>
    </row>
    <row r="52" spans="1:8">
      <c r="A52" s="294">
        <v>43</v>
      </c>
      <c r="B52" s="295" t="s">
        <v>104</v>
      </c>
      <c r="C52" s="294">
        <v>1</v>
      </c>
      <c r="F52" s="310">
        <v>485</v>
      </c>
      <c r="G52" s="311" t="s">
        <v>105</v>
      </c>
      <c r="H52" s="312" t="s">
        <v>18</v>
      </c>
    </row>
    <row r="53" spans="1:8">
      <c r="A53" s="294">
        <v>44</v>
      </c>
      <c r="B53" s="295" t="s">
        <v>106</v>
      </c>
      <c r="C53" s="294">
        <v>1</v>
      </c>
      <c r="F53" s="310">
        <v>486</v>
      </c>
      <c r="G53" s="311" t="s">
        <v>107</v>
      </c>
      <c r="H53" s="312" t="s">
        <v>18</v>
      </c>
    </row>
    <row r="54" spans="1:8">
      <c r="A54" s="294">
        <v>45</v>
      </c>
      <c r="B54" s="295" t="s">
        <v>108</v>
      </c>
      <c r="C54" s="294">
        <v>1</v>
      </c>
      <c r="F54" s="310">
        <v>487</v>
      </c>
      <c r="G54" s="311" t="s">
        <v>109</v>
      </c>
      <c r="H54" s="312" t="s">
        <v>18</v>
      </c>
    </row>
    <row r="55" spans="1:8">
      <c r="A55" s="294">
        <v>46</v>
      </c>
      <c r="B55" s="295" t="s">
        <v>110</v>
      </c>
      <c r="C55" s="294">
        <v>1</v>
      </c>
      <c r="F55" s="310">
        <v>488</v>
      </c>
      <c r="G55" s="311" t="s">
        <v>111</v>
      </c>
      <c r="H55" s="312" t="s">
        <v>18</v>
      </c>
    </row>
    <row r="56" spans="1:8">
      <c r="A56" s="294">
        <v>47</v>
      </c>
      <c r="B56" s="295" t="s">
        <v>112</v>
      </c>
      <c r="C56" s="294">
        <v>0</v>
      </c>
      <c r="F56" s="310">
        <v>489</v>
      </c>
      <c r="G56" s="311" t="s">
        <v>113</v>
      </c>
      <c r="H56" s="312" t="s">
        <v>18</v>
      </c>
    </row>
    <row r="57" spans="1:8">
      <c r="A57" s="294">
        <v>48</v>
      </c>
      <c r="B57" s="295" t="s">
        <v>114</v>
      </c>
      <c r="C57" s="294">
        <v>1</v>
      </c>
      <c r="F57" s="310">
        <v>491</v>
      </c>
      <c r="G57" s="76" t="s">
        <v>115</v>
      </c>
      <c r="H57" s="312" t="s">
        <v>18</v>
      </c>
    </row>
    <row r="58" spans="1:8">
      <c r="A58" s="294">
        <v>49</v>
      </c>
      <c r="B58" s="295" t="s">
        <v>116</v>
      </c>
      <c r="C58" s="294">
        <v>1</v>
      </c>
      <c r="F58" s="310">
        <v>492</v>
      </c>
      <c r="G58" s="76" t="s">
        <v>117</v>
      </c>
      <c r="H58" s="312" t="s">
        <v>18</v>
      </c>
    </row>
    <row r="59" spans="1:8">
      <c r="A59" s="294">
        <v>50</v>
      </c>
      <c r="B59" s="295" t="s">
        <v>118</v>
      </c>
      <c r="C59" s="294">
        <v>1</v>
      </c>
      <c r="F59" s="310">
        <v>493</v>
      </c>
      <c r="G59" s="311" t="s">
        <v>119</v>
      </c>
      <c r="H59" s="312" t="s">
        <v>18</v>
      </c>
    </row>
    <row r="60" spans="1:8">
      <c r="A60" s="294">
        <v>51</v>
      </c>
      <c r="B60" s="295" t="s">
        <v>120</v>
      </c>
      <c r="C60" s="294">
        <v>1</v>
      </c>
      <c r="F60" s="310">
        <v>494</v>
      </c>
      <c r="G60" s="76" t="s">
        <v>121</v>
      </c>
      <c r="H60" s="312" t="s">
        <v>18</v>
      </c>
    </row>
    <row r="61" spans="1:8">
      <c r="A61" s="294">
        <v>52</v>
      </c>
      <c r="B61" s="295" t="s">
        <v>122</v>
      </c>
      <c r="C61" s="294">
        <v>1</v>
      </c>
      <c r="F61" s="310">
        <v>496</v>
      </c>
      <c r="G61" s="311" t="s">
        <v>123</v>
      </c>
      <c r="H61" s="312" t="s">
        <v>18</v>
      </c>
    </row>
    <row r="62" spans="1:8">
      <c r="A62" s="294">
        <v>53</v>
      </c>
      <c r="B62" s="295" t="s">
        <v>124</v>
      </c>
      <c r="C62" s="294">
        <v>0</v>
      </c>
      <c r="F62" s="310">
        <v>497</v>
      </c>
      <c r="G62" s="311" t="s">
        <v>125</v>
      </c>
      <c r="H62" s="312" t="s">
        <v>18</v>
      </c>
    </row>
    <row r="63" spans="1:8">
      <c r="A63" s="294">
        <v>54</v>
      </c>
      <c r="B63" s="295" t="s">
        <v>126</v>
      </c>
      <c r="C63" s="294">
        <v>0</v>
      </c>
      <c r="F63" s="310">
        <v>498</v>
      </c>
      <c r="G63" s="76" t="s">
        <v>127</v>
      </c>
      <c r="H63" s="312" t="s">
        <v>18</v>
      </c>
    </row>
    <row r="64" spans="1:8">
      <c r="A64" s="294">
        <v>55</v>
      </c>
      <c r="B64" s="295" t="s">
        <v>128</v>
      </c>
      <c r="C64" s="294">
        <v>0</v>
      </c>
      <c r="D64" s="76" t="s">
        <v>129</v>
      </c>
      <c r="F64" s="310">
        <v>499</v>
      </c>
      <c r="G64" s="311" t="s">
        <v>130</v>
      </c>
      <c r="H64" s="312" t="s">
        <v>18</v>
      </c>
    </row>
    <row r="65" spans="1:9">
      <c r="A65" s="294">
        <v>56</v>
      </c>
      <c r="B65" s="295" t="s">
        <v>131</v>
      </c>
      <c r="C65" s="294">
        <v>1</v>
      </c>
      <c r="F65" s="310">
        <v>3502</v>
      </c>
      <c r="G65" s="76" t="s">
        <v>132</v>
      </c>
      <c r="H65" s="312" t="s">
        <v>18</v>
      </c>
    </row>
    <row r="66" spans="1:9" ht="15">
      <c r="A66" s="294">
        <v>57</v>
      </c>
      <c r="B66" s="295" t="s">
        <v>133</v>
      </c>
      <c r="C66" s="294">
        <v>1</v>
      </c>
      <c r="F66" s="310">
        <v>3503</v>
      </c>
      <c r="G66" s="76" t="s">
        <v>134</v>
      </c>
      <c r="H66" s="312" t="s">
        <v>18</v>
      </c>
      <c r="I66" s="491"/>
    </row>
    <row r="67" spans="1:9">
      <c r="A67" s="294">
        <v>58</v>
      </c>
      <c r="B67" s="295" t="s">
        <v>135</v>
      </c>
      <c r="C67" s="294">
        <v>0</v>
      </c>
      <c r="F67" s="310">
        <v>3506</v>
      </c>
      <c r="G67" s="311" t="s">
        <v>136</v>
      </c>
      <c r="H67" s="312" t="s">
        <v>18</v>
      </c>
    </row>
    <row r="68" spans="1:9">
      <c r="A68" s="294">
        <v>59</v>
      </c>
      <c r="B68" s="295" t="s">
        <v>137</v>
      </c>
      <c r="C68" s="294">
        <v>0</v>
      </c>
      <c r="F68" s="310">
        <v>3508</v>
      </c>
      <c r="G68" s="311" t="s">
        <v>138</v>
      </c>
      <c r="H68" s="312" t="s">
        <v>18</v>
      </c>
    </row>
    <row r="69" spans="1:9">
      <c r="A69" s="294">
        <v>60</v>
      </c>
      <c r="B69" s="295" t="s">
        <v>139</v>
      </c>
      <c r="C69" s="294">
        <v>0</v>
      </c>
      <c r="F69" s="310">
        <v>3509</v>
      </c>
      <c r="G69" s="311" t="s">
        <v>140</v>
      </c>
      <c r="H69" s="312" t="s">
        <v>18</v>
      </c>
    </row>
    <row r="70" spans="1:9">
      <c r="A70" s="294">
        <v>61</v>
      </c>
      <c r="B70" s="295" t="s">
        <v>141</v>
      </c>
      <c r="C70" s="294">
        <v>1</v>
      </c>
      <c r="F70" s="310">
        <v>3510</v>
      </c>
      <c r="G70" s="311" t="s">
        <v>142</v>
      </c>
      <c r="H70" s="312" t="s">
        <v>18</v>
      </c>
    </row>
    <row r="71" spans="1:9">
      <c r="A71" s="294">
        <v>62</v>
      </c>
      <c r="B71" s="295" t="s">
        <v>143</v>
      </c>
      <c r="C71" s="294">
        <v>0</v>
      </c>
      <c r="F71" s="310">
        <v>3513</v>
      </c>
      <c r="G71" s="76" t="s">
        <v>144</v>
      </c>
      <c r="H71" s="312" t="s">
        <v>18</v>
      </c>
    </row>
    <row r="72" spans="1:9">
      <c r="A72" s="294">
        <v>63</v>
      </c>
      <c r="B72" s="295" t="s">
        <v>145</v>
      </c>
      <c r="C72" s="294">
        <v>1</v>
      </c>
      <c r="F72" s="310">
        <v>3514</v>
      </c>
      <c r="G72" s="311" t="s">
        <v>146</v>
      </c>
      <c r="H72" s="312" t="s">
        <v>18</v>
      </c>
    </row>
    <row r="73" spans="1:9">
      <c r="A73" s="294">
        <v>64</v>
      </c>
      <c r="B73" s="295" t="s">
        <v>147</v>
      </c>
      <c r="C73" s="294">
        <v>1</v>
      </c>
      <c r="F73" s="310">
        <v>3515</v>
      </c>
      <c r="G73" s="311" t="s">
        <v>148</v>
      </c>
      <c r="H73" s="312" t="s">
        <v>18</v>
      </c>
    </row>
    <row r="74" spans="1:9">
      <c r="A74" s="294">
        <v>65</v>
      </c>
      <c r="B74" s="295" t="s">
        <v>149</v>
      </c>
      <c r="C74" s="294">
        <v>1</v>
      </c>
      <c r="F74" s="310">
        <v>3517</v>
      </c>
      <c r="G74" s="311" t="s">
        <v>150</v>
      </c>
      <c r="H74" s="312" t="s">
        <v>18</v>
      </c>
    </row>
    <row r="75" spans="1:9">
      <c r="A75" s="294">
        <v>66</v>
      </c>
      <c r="B75" s="295" t="s">
        <v>151</v>
      </c>
      <c r="C75" s="294">
        <v>0</v>
      </c>
      <c r="F75" s="312">
        <v>3518</v>
      </c>
      <c r="G75" s="311" t="s">
        <v>152</v>
      </c>
      <c r="H75" s="312" t="s">
        <v>18</v>
      </c>
    </row>
    <row r="76" spans="1:9">
      <c r="A76" s="294">
        <v>67</v>
      </c>
      <c r="B76" s="295" t="s">
        <v>153</v>
      </c>
      <c r="C76" s="294">
        <v>1</v>
      </c>
      <c r="F76" s="312">
        <v>3519</v>
      </c>
      <c r="G76" s="311" t="s">
        <v>154</v>
      </c>
      <c r="H76" s="312" t="s">
        <v>18</v>
      </c>
    </row>
    <row r="77" spans="1:9">
      <c r="A77" s="294">
        <v>68</v>
      </c>
      <c r="B77" s="295" t="s">
        <v>155</v>
      </c>
      <c r="C77" s="294">
        <v>1</v>
      </c>
      <c r="F77" s="312"/>
      <c r="G77" s="311"/>
      <c r="H77" s="312"/>
    </row>
    <row r="78" spans="1:9">
      <c r="A78" s="294">
        <v>69</v>
      </c>
      <c r="B78" s="295" t="s">
        <v>156</v>
      </c>
      <c r="C78" s="294">
        <v>0</v>
      </c>
    </row>
    <row r="79" spans="1:9">
      <c r="A79" s="294">
        <v>70</v>
      </c>
      <c r="B79" s="295" t="s">
        <v>157</v>
      </c>
      <c r="C79" s="294">
        <v>0</v>
      </c>
    </row>
    <row r="80" spans="1:9">
      <c r="A80" s="294">
        <v>71</v>
      </c>
      <c r="B80" s="295" t="s">
        <v>158</v>
      </c>
      <c r="C80" s="294">
        <v>1</v>
      </c>
      <c r="F80" s="312"/>
      <c r="G80" s="311"/>
      <c r="H80" s="312"/>
    </row>
    <row r="81" spans="1:9">
      <c r="A81" s="294">
        <v>72</v>
      </c>
      <c r="B81" s="295" t="s">
        <v>159</v>
      </c>
      <c r="C81" s="294">
        <v>1</v>
      </c>
      <c r="F81" s="312"/>
      <c r="G81" s="311"/>
      <c r="H81" s="312"/>
    </row>
    <row r="82" spans="1:9">
      <c r="A82" s="294">
        <v>73</v>
      </c>
      <c r="B82" s="295" t="s">
        <v>160</v>
      </c>
      <c r="C82" s="294">
        <v>1</v>
      </c>
      <c r="F82" s="310"/>
      <c r="G82" s="311"/>
      <c r="H82" s="312"/>
    </row>
    <row r="83" spans="1:9">
      <c r="A83" s="294">
        <v>74</v>
      </c>
      <c r="B83" s="295" t="s">
        <v>161</v>
      </c>
      <c r="C83" s="294">
        <v>1</v>
      </c>
      <c r="F83" s="310"/>
      <c r="G83" s="311"/>
      <c r="H83" s="312"/>
    </row>
    <row r="84" spans="1:9">
      <c r="A84" s="294">
        <v>75</v>
      </c>
      <c r="B84" s="295" t="s">
        <v>162</v>
      </c>
      <c r="C84" s="294">
        <v>0</v>
      </c>
      <c r="F84" s="310"/>
      <c r="G84" s="311"/>
      <c r="H84" s="312"/>
    </row>
    <row r="85" spans="1:9" ht="15">
      <c r="A85" s="294">
        <v>76</v>
      </c>
      <c r="B85" s="295" t="s">
        <v>163</v>
      </c>
      <c r="C85" s="294">
        <v>0</v>
      </c>
      <c r="F85" s="310"/>
      <c r="G85" s="76"/>
      <c r="H85" s="312"/>
      <c r="I85" s="491" t="s">
        <v>164</v>
      </c>
    </row>
    <row r="86" spans="1:9">
      <c r="A86" s="294">
        <v>77</v>
      </c>
      <c r="B86" s="295" t="s">
        <v>165</v>
      </c>
      <c r="C86" s="294">
        <v>1</v>
      </c>
      <c r="F86" s="310"/>
      <c r="G86" s="311"/>
      <c r="H86" s="312"/>
    </row>
    <row r="87" spans="1:9">
      <c r="A87" s="294">
        <v>78</v>
      </c>
      <c r="B87" s="295" t="s">
        <v>166</v>
      </c>
      <c r="C87" s="294">
        <v>1</v>
      </c>
      <c r="F87" s="310"/>
      <c r="G87" s="311"/>
      <c r="H87" s="310"/>
    </row>
    <row r="88" spans="1:9">
      <c r="A88" s="294">
        <v>79</v>
      </c>
      <c r="B88" s="295" t="s">
        <v>167</v>
      </c>
      <c r="C88" s="294">
        <v>1</v>
      </c>
      <c r="F88" s="312"/>
      <c r="G88" s="311"/>
      <c r="H88" s="312"/>
    </row>
    <row r="89" spans="1:9">
      <c r="A89" s="294">
        <v>80</v>
      </c>
      <c r="B89" s="295" t="s">
        <v>168</v>
      </c>
      <c r="C89" s="294">
        <v>0</v>
      </c>
      <c r="F89" s="312"/>
      <c r="G89" s="311"/>
      <c r="H89" s="312"/>
    </row>
    <row r="90" spans="1:9">
      <c r="A90" s="294">
        <v>81</v>
      </c>
      <c r="B90" s="295" t="s">
        <v>169</v>
      </c>
      <c r="C90" s="294">
        <v>0</v>
      </c>
      <c r="F90" s="296"/>
      <c r="G90" s="313"/>
      <c r="H90" s="296"/>
    </row>
    <row r="91" spans="1:9">
      <c r="A91" s="294">
        <v>82</v>
      </c>
      <c r="B91" s="295" t="s">
        <v>170</v>
      </c>
      <c r="C91" s="294">
        <v>1</v>
      </c>
    </row>
    <row r="92" spans="1:9">
      <c r="A92" s="294">
        <v>83</v>
      </c>
      <c r="B92" s="295" t="s">
        <v>171</v>
      </c>
      <c r="C92" s="294">
        <v>1</v>
      </c>
      <c r="F92" s="310"/>
      <c r="G92" s="311"/>
      <c r="H92" s="312"/>
    </row>
    <row r="93" spans="1:9">
      <c r="A93" s="294">
        <v>84</v>
      </c>
      <c r="B93" s="295" t="s">
        <v>172</v>
      </c>
      <c r="C93" s="294">
        <v>0</v>
      </c>
      <c r="F93" s="314"/>
      <c r="G93" s="315"/>
      <c r="H93" s="314"/>
    </row>
    <row r="94" spans="1:9">
      <c r="A94" s="294">
        <v>85</v>
      </c>
      <c r="B94" s="295" t="s">
        <v>173</v>
      </c>
      <c r="C94" s="294">
        <v>1</v>
      </c>
    </row>
    <row r="95" spans="1:9">
      <c r="A95" s="294">
        <v>86</v>
      </c>
      <c r="B95" s="295" t="s">
        <v>174</v>
      </c>
      <c r="C95" s="294">
        <v>1</v>
      </c>
    </row>
    <row r="96" spans="1:9">
      <c r="A96" s="294">
        <v>87</v>
      </c>
      <c r="B96" s="295" t="s">
        <v>175</v>
      </c>
      <c r="C96" s="294">
        <v>1</v>
      </c>
    </row>
    <row r="97" spans="1:4">
      <c r="A97" s="294">
        <v>88</v>
      </c>
      <c r="B97" s="295" t="s">
        <v>176</v>
      </c>
      <c r="C97" s="294">
        <v>1</v>
      </c>
    </row>
    <row r="98" spans="1:4">
      <c r="A98" s="294">
        <v>89</v>
      </c>
      <c r="B98" s="295" t="s">
        <v>177</v>
      </c>
      <c r="C98" s="294">
        <v>1</v>
      </c>
    </row>
    <row r="99" spans="1:4">
      <c r="A99" s="294">
        <v>90</v>
      </c>
      <c r="B99" s="295" t="s">
        <v>178</v>
      </c>
      <c r="C99" s="294">
        <v>0</v>
      </c>
    </row>
    <row r="100" spans="1:4">
      <c r="A100" s="294">
        <v>91</v>
      </c>
      <c r="B100" s="295" t="s">
        <v>179</v>
      </c>
      <c r="C100" s="294">
        <v>1</v>
      </c>
    </row>
    <row r="101" spans="1:4">
      <c r="A101" s="294">
        <v>92</v>
      </c>
      <c r="B101" s="295" t="s">
        <v>180</v>
      </c>
      <c r="C101" s="294">
        <v>0</v>
      </c>
    </row>
    <row r="102" spans="1:4">
      <c r="A102" s="294">
        <v>93</v>
      </c>
      <c r="B102" s="295" t="s">
        <v>181</v>
      </c>
      <c r="C102" s="294">
        <v>1</v>
      </c>
    </row>
    <row r="103" spans="1:4">
      <c r="A103" s="294">
        <v>94</v>
      </c>
      <c r="B103" s="295" t="s">
        <v>182</v>
      </c>
      <c r="C103" s="294">
        <v>1</v>
      </c>
    </row>
    <row r="104" spans="1:4">
      <c r="A104" s="294">
        <v>95</v>
      </c>
      <c r="B104" s="295" t="s">
        <v>183</v>
      </c>
      <c r="C104" s="294">
        <v>1</v>
      </c>
    </row>
    <row r="105" spans="1:4">
      <c r="A105" s="294">
        <v>96</v>
      </c>
      <c r="B105" s="295" t="s">
        <v>184</v>
      </c>
      <c r="C105" s="294">
        <v>1</v>
      </c>
    </row>
    <row r="106" spans="1:4">
      <c r="A106" s="294">
        <v>97</v>
      </c>
      <c r="B106" s="295" t="s">
        <v>185</v>
      </c>
      <c r="C106" s="294">
        <v>1</v>
      </c>
    </row>
    <row r="107" spans="1:4">
      <c r="A107" s="294">
        <v>98</v>
      </c>
      <c r="B107" s="295" t="s">
        <v>186</v>
      </c>
      <c r="C107" s="294">
        <v>1</v>
      </c>
    </row>
    <row r="108" spans="1:4">
      <c r="A108" s="294">
        <v>99</v>
      </c>
      <c r="B108" s="295" t="s">
        <v>187</v>
      </c>
      <c r="C108" s="294">
        <v>1</v>
      </c>
    </row>
    <row r="109" spans="1:4">
      <c r="A109" s="294">
        <v>100</v>
      </c>
      <c r="B109" s="295" t="s">
        <v>188</v>
      </c>
      <c r="C109" s="294">
        <v>1</v>
      </c>
    </row>
    <row r="110" spans="1:4">
      <c r="A110" s="294">
        <v>101</v>
      </c>
      <c r="B110" s="295" t="s">
        <v>189</v>
      </c>
      <c r="C110" s="294">
        <v>1</v>
      </c>
    </row>
    <row r="111" spans="1:4">
      <c r="A111" s="294">
        <v>102</v>
      </c>
      <c r="B111" s="295" t="s">
        <v>190</v>
      </c>
      <c r="C111" s="294">
        <v>0</v>
      </c>
      <c r="D111" s="76" t="s">
        <v>55</v>
      </c>
    </row>
    <row r="112" spans="1:4">
      <c r="A112" s="294">
        <v>103</v>
      </c>
      <c r="B112" s="295" t="s">
        <v>191</v>
      </c>
      <c r="C112" s="294">
        <v>1</v>
      </c>
    </row>
    <row r="113" spans="1:4">
      <c r="A113" s="294">
        <v>104</v>
      </c>
      <c r="B113" s="295" t="s">
        <v>192</v>
      </c>
      <c r="C113" s="294">
        <v>0</v>
      </c>
    </row>
    <row r="114" spans="1:4">
      <c r="A114" s="294">
        <v>105</v>
      </c>
      <c r="B114" s="295" t="s">
        <v>193</v>
      </c>
      <c r="C114" s="294">
        <v>1</v>
      </c>
    </row>
    <row r="115" spans="1:4">
      <c r="A115" s="294">
        <v>106</v>
      </c>
      <c r="B115" s="295" t="s">
        <v>194</v>
      </c>
      <c r="C115" s="294">
        <v>0</v>
      </c>
    </row>
    <row r="116" spans="1:4">
      <c r="A116" s="294">
        <v>107</v>
      </c>
      <c r="B116" s="295" t="s">
        <v>195</v>
      </c>
      <c r="C116" s="294">
        <v>1</v>
      </c>
    </row>
    <row r="117" spans="1:4">
      <c r="A117" s="294">
        <v>108</v>
      </c>
      <c r="B117" s="295" t="s">
        <v>196</v>
      </c>
      <c r="C117" s="294">
        <v>0</v>
      </c>
    </row>
    <row r="118" spans="1:4">
      <c r="A118" s="294">
        <v>109</v>
      </c>
      <c r="B118" s="295" t="s">
        <v>197</v>
      </c>
      <c r="C118" s="294">
        <v>0</v>
      </c>
    </row>
    <row r="119" spans="1:4">
      <c r="A119" s="294">
        <v>110</v>
      </c>
      <c r="B119" s="295" t="s">
        <v>198</v>
      </c>
      <c r="C119" s="294">
        <v>1</v>
      </c>
    </row>
    <row r="120" spans="1:4">
      <c r="A120" s="294">
        <v>111</v>
      </c>
      <c r="B120" s="295" t="s">
        <v>199</v>
      </c>
      <c r="C120" s="294">
        <v>1</v>
      </c>
    </row>
    <row r="121" spans="1:4">
      <c r="A121" s="294">
        <v>112</v>
      </c>
      <c r="B121" s="295" t="s">
        <v>200</v>
      </c>
      <c r="C121" s="294">
        <v>0</v>
      </c>
      <c r="D121" s="76" t="s">
        <v>129</v>
      </c>
    </row>
    <row r="122" spans="1:4">
      <c r="A122" s="294">
        <v>113</v>
      </c>
      <c r="B122" s="295" t="s">
        <v>201</v>
      </c>
      <c r="C122" s="294">
        <v>0</v>
      </c>
    </row>
    <row r="123" spans="1:4">
      <c r="A123" s="294">
        <v>114</v>
      </c>
      <c r="B123" s="295" t="s">
        <v>202</v>
      </c>
      <c r="C123" s="294">
        <v>1</v>
      </c>
    </row>
    <row r="124" spans="1:4">
      <c r="A124" s="294">
        <v>115</v>
      </c>
      <c r="B124" s="295" t="s">
        <v>203</v>
      </c>
      <c r="C124" s="294">
        <v>0</v>
      </c>
    </row>
    <row r="125" spans="1:4">
      <c r="A125" s="294">
        <v>116</v>
      </c>
      <c r="B125" s="295" t="s">
        <v>204</v>
      </c>
      <c r="C125" s="294">
        <v>0</v>
      </c>
    </row>
    <row r="126" spans="1:4">
      <c r="A126" s="294">
        <v>117</v>
      </c>
      <c r="B126" s="295" t="s">
        <v>205</v>
      </c>
      <c r="C126" s="294">
        <v>1</v>
      </c>
    </row>
    <row r="127" spans="1:4">
      <c r="A127" s="294">
        <v>118</v>
      </c>
      <c r="B127" s="295" t="s">
        <v>206</v>
      </c>
      <c r="C127" s="294">
        <v>1</v>
      </c>
    </row>
    <row r="128" spans="1:4">
      <c r="A128" s="294">
        <v>119</v>
      </c>
      <c r="B128" s="295" t="s">
        <v>207</v>
      </c>
      <c r="C128" s="294">
        <v>0</v>
      </c>
    </row>
    <row r="129" spans="1:4">
      <c r="A129" s="294">
        <v>120</v>
      </c>
      <c r="B129" s="295" t="s">
        <v>208</v>
      </c>
      <c r="C129" s="294">
        <v>0</v>
      </c>
    </row>
    <row r="130" spans="1:4">
      <c r="A130" s="294">
        <v>121</v>
      </c>
      <c r="B130" s="295" t="s">
        <v>209</v>
      </c>
      <c r="C130" s="294">
        <v>1</v>
      </c>
    </row>
    <row r="131" spans="1:4">
      <c r="A131" s="294">
        <v>122</v>
      </c>
      <c r="B131" s="295" t="s">
        <v>210</v>
      </c>
      <c r="C131" s="294">
        <v>1</v>
      </c>
    </row>
    <row r="132" spans="1:4">
      <c r="A132" s="294">
        <v>123</v>
      </c>
      <c r="B132" s="295" t="s">
        <v>211</v>
      </c>
      <c r="C132" s="294">
        <v>0</v>
      </c>
    </row>
    <row r="133" spans="1:4">
      <c r="A133" s="294">
        <v>124</v>
      </c>
      <c r="B133" s="295" t="s">
        <v>212</v>
      </c>
      <c r="C133" s="294">
        <v>0</v>
      </c>
    </row>
    <row r="134" spans="1:4">
      <c r="A134" s="294">
        <v>125</v>
      </c>
      <c r="B134" s="295" t="s">
        <v>213</v>
      </c>
      <c r="C134" s="294">
        <v>1</v>
      </c>
    </row>
    <row r="135" spans="1:4">
      <c r="A135" s="294">
        <v>126</v>
      </c>
      <c r="B135" s="295" t="s">
        <v>214</v>
      </c>
      <c r="C135" s="294">
        <v>0</v>
      </c>
      <c r="D135" s="76" t="s">
        <v>129</v>
      </c>
    </row>
    <row r="136" spans="1:4">
      <c r="A136" s="294">
        <v>127</v>
      </c>
      <c r="B136" s="295" t="s">
        <v>215</v>
      </c>
      <c r="C136" s="294">
        <v>1</v>
      </c>
    </row>
    <row r="137" spans="1:4">
      <c r="A137" s="294">
        <v>128</v>
      </c>
      <c r="B137" s="295" t="s">
        <v>216</v>
      </c>
      <c r="C137" s="294">
        <v>1</v>
      </c>
    </row>
    <row r="138" spans="1:4">
      <c r="A138" s="294">
        <v>129</v>
      </c>
      <c r="B138" s="295" t="s">
        <v>217</v>
      </c>
      <c r="C138" s="294">
        <v>0</v>
      </c>
    </row>
    <row r="139" spans="1:4">
      <c r="A139" s="294">
        <v>130</v>
      </c>
      <c r="B139" s="295" t="s">
        <v>218</v>
      </c>
      <c r="C139" s="294">
        <v>0</v>
      </c>
    </row>
    <row r="140" spans="1:4">
      <c r="A140" s="294">
        <v>131</v>
      </c>
      <c r="B140" s="295" t="s">
        <v>219</v>
      </c>
      <c r="C140" s="294">
        <v>1</v>
      </c>
    </row>
    <row r="141" spans="1:4">
      <c r="A141" s="294">
        <v>132</v>
      </c>
      <c r="B141" s="295" t="s">
        <v>220</v>
      </c>
      <c r="C141" s="294">
        <v>0</v>
      </c>
    </row>
    <row r="142" spans="1:4">
      <c r="A142" s="294">
        <v>133</v>
      </c>
      <c r="B142" s="295" t="s">
        <v>221</v>
      </c>
      <c r="C142" s="294">
        <v>1</v>
      </c>
    </row>
    <row r="143" spans="1:4">
      <c r="A143" s="294">
        <v>134</v>
      </c>
      <c r="B143" s="295" t="s">
        <v>222</v>
      </c>
      <c r="C143" s="294">
        <v>0</v>
      </c>
    </row>
    <row r="144" spans="1:4">
      <c r="A144" s="294">
        <v>135</v>
      </c>
      <c r="B144" s="295" t="s">
        <v>223</v>
      </c>
      <c r="C144" s="294">
        <v>1</v>
      </c>
    </row>
    <row r="145" spans="1:4">
      <c r="A145" s="294">
        <v>136</v>
      </c>
      <c r="B145" s="295" t="s">
        <v>224</v>
      </c>
      <c r="C145" s="294">
        <v>1</v>
      </c>
    </row>
    <row r="146" spans="1:4">
      <c r="A146" s="294">
        <v>137</v>
      </c>
      <c r="B146" s="295" t="s">
        <v>225</v>
      </c>
      <c r="C146" s="294">
        <v>1</v>
      </c>
    </row>
    <row r="147" spans="1:4">
      <c r="A147" s="294">
        <v>138</v>
      </c>
      <c r="B147" s="295" t="s">
        <v>226</v>
      </c>
      <c r="C147" s="294">
        <v>1</v>
      </c>
    </row>
    <row r="148" spans="1:4">
      <c r="A148" s="294">
        <v>139</v>
      </c>
      <c r="B148" s="295" t="s">
        <v>227</v>
      </c>
      <c r="C148" s="294">
        <v>1</v>
      </c>
    </row>
    <row r="149" spans="1:4">
      <c r="A149" s="294">
        <v>140</v>
      </c>
      <c r="B149" s="295" t="s">
        <v>228</v>
      </c>
      <c r="C149" s="294">
        <v>0</v>
      </c>
    </row>
    <row r="150" spans="1:4">
      <c r="A150" s="294">
        <v>141</v>
      </c>
      <c r="B150" s="295" t="s">
        <v>229</v>
      </c>
      <c r="C150" s="294">
        <v>1</v>
      </c>
    </row>
    <row r="151" spans="1:4">
      <c r="A151" s="294">
        <v>142</v>
      </c>
      <c r="B151" s="295" t="s">
        <v>230</v>
      </c>
      <c r="C151" s="294">
        <v>1</v>
      </c>
    </row>
    <row r="152" spans="1:4">
      <c r="A152" s="294">
        <v>143</v>
      </c>
      <c r="B152" s="295" t="s">
        <v>231</v>
      </c>
      <c r="C152" s="294">
        <v>0</v>
      </c>
    </row>
    <row r="153" spans="1:4">
      <c r="A153" s="294">
        <v>144</v>
      </c>
      <c r="B153" s="295" t="s">
        <v>232</v>
      </c>
      <c r="C153" s="294">
        <v>1</v>
      </c>
    </row>
    <row r="154" spans="1:4">
      <c r="A154" s="294">
        <v>145</v>
      </c>
      <c r="B154" s="295" t="s">
        <v>233</v>
      </c>
      <c r="C154" s="294">
        <v>1</v>
      </c>
    </row>
    <row r="155" spans="1:4">
      <c r="A155" s="294">
        <v>146</v>
      </c>
      <c r="B155" s="295" t="s">
        <v>234</v>
      </c>
      <c r="C155" s="294">
        <v>0</v>
      </c>
      <c r="D155" s="76" t="s">
        <v>55</v>
      </c>
    </row>
    <row r="156" spans="1:4">
      <c r="A156" s="294">
        <v>147</v>
      </c>
      <c r="B156" s="295" t="s">
        <v>235</v>
      </c>
      <c r="C156" s="294">
        <v>0</v>
      </c>
    </row>
    <row r="157" spans="1:4">
      <c r="A157" s="294">
        <v>148</v>
      </c>
      <c r="B157" s="295" t="s">
        <v>236</v>
      </c>
      <c r="C157" s="294">
        <v>0</v>
      </c>
      <c r="D157" s="76" t="s">
        <v>237</v>
      </c>
    </row>
    <row r="158" spans="1:4">
      <c r="A158" s="294">
        <v>149</v>
      </c>
      <c r="B158" s="295" t="s">
        <v>238</v>
      </c>
      <c r="C158" s="294">
        <v>1</v>
      </c>
    </row>
    <row r="159" spans="1:4">
      <c r="A159" s="294">
        <v>150</v>
      </c>
      <c r="B159" s="295" t="s">
        <v>239</v>
      </c>
      <c r="C159" s="294">
        <v>1</v>
      </c>
    </row>
    <row r="160" spans="1:4">
      <c r="A160" s="294">
        <v>151</v>
      </c>
      <c r="B160" s="295" t="s">
        <v>240</v>
      </c>
      <c r="C160" s="294">
        <v>1</v>
      </c>
    </row>
    <row r="161" spans="1:3">
      <c r="A161" s="294">
        <v>152</v>
      </c>
      <c r="B161" s="295" t="s">
        <v>241</v>
      </c>
      <c r="C161" s="294">
        <v>1</v>
      </c>
    </row>
    <row r="162" spans="1:3">
      <c r="A162" s="294">
        <v>153</v>
      </c>
      <c r="B162" s="295" t="s">
        <v>242</v>
      </c>
      <c r="C162" s="294">
        <v>1</v>
      </c>
    </row>
    <row r="163" spans="1:3">
      <c r="A163" s="294">
        <v>154</v>
      </c>
      <c r="B163" s="295" t="s">
        <v>243</v>
      </c>
      <c r="C163" s="294">
        <v>1</v>
      </c>
    </row>
    <row r="164" spans="1:3">
      <c r="A164" s="294">
        <v>155</v>
      </c>
      <c r="B164" s="295" t="s">
        <v>244</v>
      </c>
      <c r="C164" s="294">
        <v>1</v>
      </c>
    </row>
    <row r="165" spans="1:3">
      <c r="A165" s="294">
        <v>156</v>
      </c>
      <c r="B165" s="295" t="s">
        <v>245</v>
      </c>
      <c r="C165" s="294">
        <v>0</v>
      </c>
    </row>
    <row r="166" spans="1:3">
      <c r="A166" s="294">
        <v>157</v>
      </c>
      <c r="B166" s="295" t="s">
        <v>246</v>
      </c>
      <c r="C166" s="294">
        <v>1</v>
      </c>
    </row>
    <row r="167" spans="1:3">
      <c r="A167" s="294">
        <v>158</v>
      </c>
      <c r="B167" s="295" t="s">
        <v>247</v>
      </c>
      <c r="C167" s="294">
        <v>1</v>
      </c>
    </row>
    <row r="168" spans="1:3">
      <c r="A168" s="294">
        <v>159</v>
      </c>
      <c r="B168" s="295" t="s">
        <v>248</v>
      </c>
      <c r="C168" s="294">
        <v>1</v>
      </c>
    </row>
    <row r="169" spans="1:3">
      <c r="A169" s="294">
        <v>160</v>
      </c>
      <c r="B169" s="295" t="s">
        <v>249</v>
      </c>
      <c r="C169" s="294">
        <v>1</v>
      </c>
    </row>
    <row r="170" spans="1:3">
      <c r="A170" s="294">
        <v>161</v>
      </c>
      <c r="B170" s="295" t="s">
        <v>250</v>
      </c>
      <c r="C170" s="294">
        <v>1</v>
      </c>
    </row>
    <row r="171" spans="1:3">
      <c r="A171" s="294">
        <v>162</v>
      </c>
      <c r="B171" s="295" t="s">
        <v>251</v>
      </c>
      <c r="C171" s="294">
        <v>1</v>
      </c>
    </row>
    <row r="172" spans="1:3">
      <c r="A172" s="294">
        <v>163</v>
      </c>
      <c r="B172" s="295" t="s">
        <v>252</v>
      </c>
      <c r="C172" s="294">
        <v>1</v>
      </c>
    </row>
    <row r="173" spans="1:3">
      <c r="A173" s="294">
        <v>164</v>
      </c>
      <c r="B173" s="295" t="s">
        <v>253</v>
      </c>
      <c r="C173" s="294">
        <v>1</v>
      </c>
    </row>
    <row r="174" spans="1:3">
      <c r="A174" s="294">
        <v>165</v>
      </c>
      <c r="B174" s="295" t="s">
        <v>254</v>
      </c>
      <c r="C174" s="294">
        <v>1</v>
      </c>
    </row>
    <row r="175" spans="1:3">
      <c r="A175" s="294">
        <v>166</v>
      </c>
      <c r="B175" s="295" t="s">
        <v>255</v>
      </c>
      <c r="C175" s="294">
        <v>0</v>
      </c>
    </row>
    <row r="176" spans="1:3">
      <c r="A176" s="294">
        <v>167</v>
      </c>
      <c r="B176" s="295" t="s">
        <v>256</v>
      </c>
      <c r="C176" s="294">
        <v>1</v>
      </c>
    </row>
    <row r="177" spans="1:3">
      <c r="A177" s="294">
        <v>168</v>
      </c>
      <c r="B177" s="295" t="s">
        <v>257</v>
      </c>
      <c r="C177" s="294">
        <v>1</v>
      </c>
    </row>
    <row r="178" spans="1:3">
      <c r="A178" s="294">
        <v>169</v>
      </c>
      <c r="B178" s="295" t="s">
        <v>258</v>
      </c>
      <c r="C178" s="294">
        <v>1</v>
      </c>
    </row>
    <row r="179" spans="1:3">
      <c r="A179" s="294">
        <v>170</v>
      </c>
      <c r="B179" s="295" t="s">
        <v>259</v>
      </c>
      <c r="C179" s="294">
        <v>1</v>
      </c>
    </row>
    <row r="180" spans="1:3">
      <c r="A180" s="294">
        <v>171</v>
      </c>
      <c r="B180" s="295" t="s">
        <v>260</v>
      </c>
      <c r="C180" s="294">
        <v>1</v>
      </c>
    </row>
    <row r="181" spans="1:3">
      <c r="A181" s="294">
        <v>172</v>
      </c>
      <c r="B181" s="295" t="s">
        <v>261</v>
      </c>
      <c r="C181" s="294">
        <v>1</v>
      </c>
    </row>
    <row r="182" spans="1:3">
      <c r="A182" s="294">
        <v>173</v>
      </c>
      <c r="B182" s="295" t="s">
        <v>262</v>
      </c>
      <c r="C182" s="294">
        <v>1</v>
      </c>
    </row>
    <row r="183" spans="1:3">
      <c r="A183" s="294">
        <v>174</v>
      </c>
      <c r="B183" s="295" t="s">
        <v>263</v>
      </c>
      <c r="C183" s="294">
        <v>1</v>
      </c>
    </row>
    <row r="184" spans="1:3">
      <c r="A184" s="294">
        <v>175</v>
      </c>
      <c r="B184" s="295" t="s">
        <v>264</v>
      </c>
      <c r="C184" s="294">
        <v>1</v>
      </c>
    </row>
    <row r="185" spans="1:3">
      <c r="A185" s="294">
        <v>176</v>
      </c>
      <c r="B185" s="295" t="s">
        <v>265</v>
      </c>
      <c r="C185" s="294">
        <v>1</v>
      </c>
    </row>
    <row r="186" spans="1:3">
      <c r="A186" s="294">
        <v>177</v>
      </c>
      <c r="B186" s="295" t="s">
        <v>266</v>
      </c>
      <c r="C186" s="294">
        <v>1</v>
      </c>
    </row>
    <row r="187" spans="1:3">
      <c r="A187" s="294">
        <v>178</v>
      </c>
      <c r="B187" s="295" t="s">
        <v>267</v>
      </c>
      <c r="C187" s="294">
        <v>1</v>
      </c>
    </row>
    <row r="188" spans="1:3">
      <c r="A188" s="294">
        <v>179</v>
      </c>
      <c r="B188" s="295" t="s">
        <v>268</v>
      </c>
      <c r="C188" s="294">
        <v>0</v>
      </c>
    </row>
    <row r="189" spans="1:3">
      <c r="A189" s="294">
        <v>180</v>
      </c>
      <c r="B189" s="295" t="s">
        <v>269</v>
      </c>
      <c r="C189" s="294">
        <v>0</v>
      </c>
    </row>
    <row r="190" spans="1:3">
      <c r="A190" s="294">
        <v>181</v>
      </c>
      <c r="B190" s="295" t="s">
        <v>270</v>
      </c>
      <c r="C190" s="294">
        <v>1</v>
      </c>
    </row>
    <row r="191" spans="1:3">
      <c r="A191" s="294">
        <v>182</v>
      </c>
      <c r="B191" s="295" t="s">
        <v>271</v>
      </c>
      <c r="C191" s="294">
        <v>1</v>
      </c>
    </row>
    <row r="192" spans="1:3">
      <c r="A192" s="294">
        <v>183</v>
      </c>
      <c r="B192" s="295" t="s">
        <v>272</v>
      </c>
      <c r="C192" s="294">
        <v>0</v>
      </c>
    </row>
    <row r="193" spans="1:3">
      <c r="A193" s="294">
        <v>184</v>
      </c>
      <c r="B193" s="295" t="s">
        <v>273</v>
      </c>
      <c r="C193" s="294">
        <v>1</v>
      </c>
    </row>
    <row r="194" spans="1:3">
      <c r="A194" s="294">
        <v>185</v>
      </c>
      <c r="B194" s="295" t="s">
        <v>274</v>
      </c>
      <c r="C194" s="294">
        <v>1</v>
      </c>
    </row>
    <row r="195" spans="1:3">
      <c r="A195" s="294">
        <v>186</v>
      </c>
      <c r="B195" s="295" t="s">
        <v>275</v>
      </c>
      <c r="C195" s="294">
        <v>1</v>
      </c>
    </row>
    <row r="196" spans="1:3">
      <c r="A196" s="294">
        <v>187</v>
      </c>
      <c r="B196" s="295" t="s">
        <v>276</v>
      </c>
      <c r="C196" s="294">
        <v>1</v>
      </c>
    </row>
    <row r="197" spans="1:3">
      <c r="A197" s="294">
        <v>188</v>
      </c>
      <c r="B197" s="295" t="s">
        <v>277</v>
      </c>
      <c r="C197" s="294">
        <v>0</v>
      </c>
    </row>
    <row r="198" spans="1:3">
      <c r="A198" s="294">
        <v>189</v>
      </c>
      <c r="B198" s="295" t="s">
        <v>278</v>
      </c>
      <c r="C198" s="294">
        <v>1</v>
      </c>
    </row>
    <row r="199" spans="1:3">
      <c r="A199" s="294">
        <v>190</v>
      </c>
      <c r="B199" s="295" t="s">
        <v>279</v>
      </c>
      <c r="C199" s="294">
        <v>0</v>
      </c>
    </row>
    <row r="200" spans="1:3">
      <c r="A200" s="294">
        <v>191</v>
      </c>
      <c r="B200" s="295" t="s">
        <v>280</v>
      </c>
      <c r="C200" s="294">
        <v>1</v>
      </c>
    </row>
    <row r="201" spans="1:3">
      <c r="A201" s="294">
        <v>192</v>
      </c>
      <c r="B201" s="295" t="s">
        <v>281</v>
      </c>
      <c r="C201" s="294">
        <v>0</v>
      </c>
    </row>
    <row r="202" spans="1:3">
      <c r="A202" s="294">
        <v>193</v>
      </c>
      <c r="B202" s="295" t="s">
        <v>282</v>
      </c>
      <c r="C202" s="294">
        <v>0</v>
      </c>
    </row>
    <row r="203" spans="1:3">
      <c r="A203" s="294">
        <v>194</v>
      </c>
      <c r="B203" s="295" t="s">
        <v>283</v>
      </c>
      <c r="C203" s="294">
        <v>0</v>
      </c>
    </row>
    <row r="204" spans="1:3">
      <c r="A204" s="294">
        <v>195</v>
      </c>
      <c r="B204" s="295" t="s">
        <v>284</v>
      </c>
      <c r="C204" s="294">
        <v>0</v>
      </c>
    </row>
    <row r="205" spans="1:3">
      <c r="A205" s="294">
        <v>196</v>
      </c>
      <c r="B205" s="295" t="s">
        <v>285</v>
      </c>
      <c r="C205" s="294">
        <v>1</v>
      </c>
    </row>
    <row r="206" spans="1:3">
      <c r="A206" s="294">
        <v>197</v>
      </c>
      <c r="B206" s="295" t="s">
        <v>286</v>
      </c>
      <c r="C206" s="294">
        <v>1</v>
      </c>
    </row>
    <row r="207" spans="1:3">
      <c r="A207" s="294">
        <v>198</v>
      </c>
      <c r="B207" s="295" t="s">
        <v>287</v>
      </c>
      <c r="C207" s="294">
        <v>1</v>
      </c>
    </row>
    <row r="208" spans="1:3">
      <c r="A208" s="294">
        <v>199</v>
      </c>
      <c r="B208" s="295" t="s">
        <v>288</v>
      </c>
      <c r="C208" s="294">
        <v>1</v>
      </c>
    </row>
    <row r="209" spans="1:3">
      <c r="A209" s="294">
        <v>200</v>
      </c>
      <c r="B209" s="295" t="s">
        <v>289</v>
      </c>
      <c r="C209" s="294">
        <v>0</v>
      </c>
    </row>
    <row r="210" spans="1:3">
      <c r="A210" s="294">
        <v>201</v>
      </c>
      <c r="B210" s="295" t="s">
        <v>290</v>
      </c>
      <c r="C210" s="294">
        <v>1</v>
      </c>
    </row>
    <row r="211" spans="1:3">
      <c r="A211" s="294">
        <v>202</v>
      </c>
      <c r="B211" s="295" t="s">
        <v>291</v>
      </c>
      <c r="C211" s="294">
        <v>0</v>
      </c>
    </row>
    <row r="212" spans="1:3">
      <c r="A212" s="294">
        <v>203</v>
      </c>
      <c r="B212" s="295" t="s">
        <v>292</v>
      </c>
      <c r="C212" s="294">
        <v>0</v>
      </c>
    </row>
    <row r="213" spans="1:3">
      <c r="A213" s="294">
        <v>204</v>
      </c>
      <c r="B213" s="295" t="s">
        <v>293</v>
      </c>
      <c r="C213" s="294">
        <v>1</v>
      </c>
    </row>
    <row r="214" spans="1:3">
      <c r="A214" s="294">
        <v>205</v>
      </c>
      <c r="B214" s="295" t="s">
        <v>294</v>
      </c>
      <c r="C214" s="294">
        <v>0</v>
      </c>
    </row>
    <row r="215" spans="1:3">
      <c r="A215" s="294">
        <v>206</v>
      </c>
      <c r="B215" s="295" t="s">
        <v>295</v>
      </c>
      <c r="C215" s="294">
        <v>0</v>
      </c>
    </row>
    <row r="216" spans="1:3">
      <c r="A216" s="294">
        <v>207</v>
      </c>
      <c r="B216" s="295" t="s">
        <v>296</v>
      </c>
      <c r="C216" s="294">
        <v>1</v>
      </c>
    </row>
    <row r="217" spans="1:3">
      <c r="A217" s="294">
        <v>208</v>
      </c>
      <c r="B217" s="295" t="s">
        <v>297</v>
      </c>
      <c r="C217" s="294">
        <v>1</v>
      </c>
    </row>
    <row r="218" spans="1:3">
      <c r="A218" s="294">
        <v>209</v>
      </c>
      <c r="B218" s="295" t="s">
        <v>298</v>
      </c>
      <c r="C218" s="294">
        <v>1</v>
      </c>
    </row>
    <row r="219" spans="1:3">
      <c r="A219" s="294">
        <v>210</v>
      </c>
      <c r="B219" s="295" t="s">
        <v>299</v>
      </c>
      <c r="C219" s="294">
        <v>1</v>
      </c>
    </row>
    <row r="220" spans="1:3">
      <c r="A220" s="294">
        <v>211</v>
      </c>
      <c r="B220" s="295" t="s">
        <v>300</v>
      </c>
      <c r="C220" s="294">
        <v>1</v>
      </c>
    </row>
    <row r="221" spans="1:3">
      <c r="A221" s="294">
        <v>212</v>
      </c>
      <c r="B221" s="295" t="s">
        <v>301</v>
      </c>
      <c r="C221" s="294">
        <v>1</v>
      </c>
    </row>
    <row r="222" spans="1:3">
      <c r="A222" s="294">
        <v>213</v>
      </c>
      <c r="B222" s="295" t="s">
        <v>302</v>
      </c>
      <c r="C222" s="294">
        <v>1</v>
      </c>
    </row>
    <row r="223" spans="1:3">
      <c r="A223" s="294">
        <v>214</v>
      </c>
      <c r="B223" s="295" t="s">
        <v>303</v>
      </c>
      <c r="C223" s="294">
        <v>1</v>
      </c>
    </row>
    <row r="224" spans="1:3">
      <c r="A224" s="294">
        <v>215</v>
      </c>
      <c r="B224" s="295" t="s">
        <v>304</v>
      </c>
      <c r="C224" s="294">
        <v>1</v>
      </c>
    </row>
    <row r="225" spans="1:3">
      <c r="A225" s="294">
        <v>216</v>
      </c>
      <c r="B225" s="295" t="s">
        <v>305</v>
      </c>
      <c r="C225" s="294">
        <v>0</v>
      </c>
    </row>
    <row r="226" spans="1:3">
      <c r="A226" s="294">
        <v>217</v>
      </c>
      <c r="B226" s="295" t="s">
        <v>306</v>
      </c>
      <c r="C226" s="294">
        <v>1</v>
      </c>
    </row>
    <row r="227" spans="1:3">
      <c r="A227" s="294">
        <v>218</v>
      </c>
      <c r="B227" s="295" t="s">
        <v>307</v>
      </c>
      <c r="C227" s="294">
        <v>1</v>
      </c>
    </row>
    <row r="228" spans="1:3">
      <c r="A228" s="294">
        <v>219</v>
      </c>
      <c r="B228" s="295" t="s">
        <v>308</v>
      </c>
      <c r="C228" s="294">
        <v>1</v>
      </c>
    </row>
    <row r="229" spans="1:3">
      <c r="A229" s="294">
        <v>220</v>
      </c>
      <c r="B229" s="295" t="s">
        <v>309</v>
      </c>
      <c r="C229" s="294">
        <v>1</v>
      </c>
    </row>
    <row r="230" spans="1:3">
      <c r="A230" s="294">
        <v>221</v>
      </c>
      <c r="B230" s="295" t="s">
        <v>310</v>
      </c>
      <c r="C230" s="294">
        <v>1</v>
      </c>
    </row>
    <row r="231" spans="1:3">
      <c r="A231" s="294">
        <v>222</v>
      </c>
      <c r="B231" s="295" t="s">
        <v>311</v>
      </c>
      <c r="C231" s="294">
        <v>0</v>
      </c>
    </row>
    <row r="232" spans="1:3">
      <c r="A232" s="294">
        <v>223</v>
      </c>
      <c r="B232" s="295" t="s">
        <v>312</v>
      </c>
      <c r="C232" s="294">
        <v>1</v>
      </c>
    </row>
    <row r="233" spans="1:3">
      <c r="A233" s="294">
        <v>224</v>
      </c>
      <c r="B233" s="295" t="s">
        <v>313</v>
      </c>
      <c r="C233" s="294">
        <v>1</v>
      </c>
    </row>
    <row r="234" spans="1:3">
      <c r="A234" s="294">
        <v>225</v>
      </c>
      <c r="B234" s="295" t="s">
        <v>314</v>
      </c>
      <c r="C234" s="294">
        <v>0</v>
      </c>
    </row>
    <row r="235" spans="1:3">
      <c r="A235" s="294">
        <v>226</v>
      </c>
      <c r="B235" s="295" t="s">
        <v>315</v>
      </c>
      <c r="C235" s="294">
        <v>1</v>
      </c>
    </row>
    <row r="236" spans="1:3">
      <c r="A236" s="294">
        <v>227</v>
      </c>
      <c r="B236" s="295" t="s">
        <v>316</v>
      </c>
      <c r="C236" s="294">
        <v>1</v>
      </c>
    </row>
    <row r="237" spans="1:3">
      <c r="A237" s="294">
        <v>228</v>
      </c>
      <c r="B237" s="295" t="s">
        <v>317</v>
      </c>
      <c r="C237" s="294">
        <v>0</v>
      </c>
    </row>
    <row r="238" spans="1:3">
      <c r="A238" s="294">
        <v>229</v>
      </c>
      <c r="B238" s="295" t="s">
        <v>318</v>
      </c>
      <c r="C238" s="294">
        <v>1</v>
      </c>
    </row>
    <row r="239" spans="1:3">
      <c r="A239" s="294">
        <v>230</v>
      </c>
      <c r="B239" s="295" t="s">
        <v>319</v>
      </c>
      <c r="C239" s="294">
        <v>1</v>
      </c>
    </row>
    <row r="240" spans="1:3">
      <c r="A240" s="294">
        <v>231</v>
      </c>
      <c r="B240" s="295" t="s">
        <v>320</v>
      </c>
      <c r="C240" s="294">
        <v>1</v>
      </c>
    </row>
    <row r="241" spans="1:3">
      <c r="A241" s="294">
        <v>232</v>
      </c>
      <c r="B241" s="295" t="s">
        <v>321</v>
      </c>
      <c r="C241" s="294">
        <v>0</v>
      </c>
    </row>
    <row r="242" spans="1:3">
      <c r="A242" s="294">
        <v>233</v>
      </c>
      <c r="B242" s="295" t="s">
        <v>322</v>
      </c>
      <c r="C242" s="294">
        <v>0</v>
      </c>
    </row>
    <row r="243" spans="1:3">
      <c r="A243" s="294">
        <v>234</v>
      </c>
      <c r="B243" s="295" t="s">
        <v>323</v>
      </c>
      <c r="C243" s="294">
        <v>1</v>
      </c>
    </row>
    <row r="244" spans="1:3">
      <c r="A244" s="294">
        <v>235</v>
      </c>
      <c r="B244" s="295" t="s">
        <v>324</v>
      </c>
      <c r="C244" s="294">
        <v>0</v>
      </c>
    </row>
    <row r="245" spans="1:3">
      <c r="A245" s="294">
        <v>236</v>
      </c>
      <c r="B245" s="295" t="s">
        <v>325</v>
      </c>
      <c r="C245" s="294">
        <v>1</v>
      </c>
    </row>
    <row r="246" spans="1:3">
      <c r="A246" s="294">
        <v>237</v>
      </c>
      <c r="B246" s="295" t="s">
        <v>326</v>
      </c>
      <c r="C246" s="294">
        <v>0</v>
      </c>
    </row>
    <row r="247" spans="1:3">
      <c r="A247" s="294">
        <v>238</v>
      </c>
      <c r="B247" s="295" t="s">
        <v>327</v>
      </c>
      <c r="C247" s="294">
        <v>1</v>
      </c>
    </row>
    <row r="248" spans="1:3">
      <c r="A248" s="294">
        <v>239</v>
      </c>
      <c r="B248" s="295" t="s">
        <v>328</v>
      </c>
      <c r="C248" s="294">
        <v>1</v>
      </c>
    </row>
    <row r="249" spans="1:3">
      <c r="A249" s="294">
        <v>240</v>
      </c>
      <c r="B249" s="295" t="s">
        <v>329</v>
      </c>
      <c r="C249" s="294">
        <v>1</v>
      </c>
    </row>
    <row r="250" spans="1:3">
      <c r="A250" s="294">
        <v>241</v>
      </c>
      <c r="B250" s="295" t="s">
        <v>330</v>
      </c>
      <c r="C250" s="294">
        <v>0</v>
      </c>
    </row>
    <row r="251" spans="1:3">
      <c r="A251" s="294">
        <v>242</v>
      </c>
      <c r="B251" s="295" t="s">
        <v>331</v>
      </c>
      <c r="C251" s="294">
        <v>1</v>
      </c>
    </row>
    <row r="252" spans="1:3">
      <c r="A252" s="294">
        <v>243</v>
      </c>
      <c r="B252" s="295" t="s">
        <v>332</v>
      </c>
      <c r="C252" s="294">
        <v>1</v>
      </c>
    </row>
    <row r="253" spans="1:3">
      <c r="A253" s="294">
        <v>244</v>
      </c>
      <c r="B253" s="295" t="s">
        <v>333</v>
      </c>
      <c r="C253" s="294">
        <v>1</v>
      </c>
    </row>
    <row r="254" spans="1:3">
      <c r="A254" s="294">
        <v>245</v>
      </c>
      <c r="B254" s="295" t="s">
        <v>334</v>
      </c>
      <c r="C254" s="294">
        <v>0</v>
      </c>
    </row>
    <row r="255" spans="1:3">
      <c r="A255" s="294">
        <v>246</v>
      </c>
      <c r="B255" s="295" t="s">
        <v>335</v>
      </c>
      <c r="C255" s="294">
        <v>1</v>
      </c>
    </row>
    <row r="256" spans="1:3">
      <c r="A256" s="294">
        <v>247</v>
      </c>
      <c r="B256" s="295" t="s">
        <v>336</v>
      </c>
      <c r="C256" s="294">
        <v>0</v>
      </c>
    </row>
    <row r="257" spans="1:3">
      <c r="A257" s="294">
        <v>248</v>
      </c>
      <c r="B257" s="295" t="s">
        <v>337</v>
      </c>
      <c r="C257" s="294">
        <v>1</v>
      </c>
    </row>
    <row r="258" spans="1:3">
      <c r="A258" s="294">
        <v>249</v>
      </c>
      <c r="B258" s="295" t="s">
        <v>338</v>
      </c>
      <c r="C258" s="294">
        <v>1</v>
      </c>
    </row>
    <row r="259" spans="1:3">
      <c r="A259" s="294">
        <v>250</v>
      </c>
      <c r="B259" s="295" t="s">
        <v>339</v>
      </c>
      <c r="C259" s="294">
        <v>1</v>
      </c>
    </row>
    <row r="260" spans="1:3">
      <c r="A260" s="294">
        <v>251</v>
      </c>
      <c r="B260" s="295" t="s">
        <v>340</v>
      </c>
      <c r="C260" s="294">
        <v>1</v>
      </c>
    </row>
    <row r="261" spans="1:3">
      <c r="A261" s="294">
        <v>252</v>
      </c>
      <c r="B261" s="295" t="s">
        <v>341</v>
      </c>
      <c r="C261" s="294">
        <v>1</v>
      </c>
    </row>
    <row r="262" spans="1:3">
      <c r="A262" s="294">
        <v>253</v>
      </c>
      <c r="B262" s="295" t="s">
        <v>342</v>
      </c>
      <c r="C262" s="294">
        <v>1</v>
      </c>
    </row>
    <row r="263" spans="1:3">
      <c r="A263" s="294">
        <v>254</v>
      </c>
      <c r="B263" s="295" t="s">
        <v>343</v>
      </c>
      <c r="C263" s="294">
        <v>0</v>
      </c>
    </row>
    <row r="264" spans="1:3">
      <c r="A264" s="294">
        <v>255</v>
      </c>
      <c r="B264" s="295" t="s">
        <v>344</v>
      </c>
      <c r="C264" s="294">
        <v>0</v>
      </c>
    </row>
    <row r="265" spans="1:3">
      <c r="A265" s="294">
        <v>256</v>
      </c>
      <c r="B265" s="295" t="s">
        <v>345</v>
      </c>
      <c r="C265" s="294">
        <v>0</v>
      </c>
    </row>
    <row r="266" spans="1:3">
      <c r="A266" s="294">
        <v>257</v>
      </c>
      <c r="B266" s="295" t="s">
        <v>346</v>
      </c>
      <c r="C266" s="294">
        <v>0</v>
      </c>
    </row>
    <row r="267" spans="1:3">
      <c r="A267" s="294">
        <v>258</v>
      </c>
      <c r="B267" s="295" t="s">
        <v>347</v>
      </c>
      <c r="C267" s="294">
        <v>1</v>
      </c>
    </row>
    <row r="268" spans="1:3">
      <c r="A268" s="294">
        <v>259</v>
      </c>
      <c r="B268" s="295" t="s">
        <v>348</v>
      </c>
      <c r="C268" s="294">
        <v>0</v>
      </c>
    </row>
    <row r="269" spans="1:3">
      <c r="A269" s="294">
        <v>260</v>
      </c>
      <c r="B269" s="295" t="s">
        <v>349</v>
      </c>
      <c r="C269" s="294">
        <v>0</v>
      </c>
    </row>
    <row r="270" spans="1:3">
      <c r="A270" s="294">
        <v>261</v>
      </c>
      <c r="B270" s="295" t="s">
        <v>350</v>
      </c>
      <c r="C270" s="294">
        <v>1</v>
      </c>
    </row>
    <row r="271" spans="1:3">
      <c r="A271" s="294">
        <v>262</v>
      </c>
      <c r="B271" s="295" t="s">
        <v>351</v>
      </c>
      <c r="C271" s="294">
        <v>1</v>
      </c>
    </row>
    <row r="272" spans="1:3">
      <c r="A272" s="294">
        <v>263</v>
      </c>
      <c r="B272" s="295" t="s">
        <v>352</v>
      </c>
      <c r="C272" s="294">
        <v>1</v>
      </c>
    </row>
    <row r="273" spans="1:4">
      <c r="A273" s="294">
        <v>264</v>
      </c>
      <c r="B273" s="295" t="s">
        <v>353</v>
      </c>
      <c r="C273" s="294">
        <v>1</v>
      </c>
    </row>
    <row r="274" spans="1:4">
      <c r="A274" s="294">
        <v>265</v>
      </c>
      <c r="B274" s="295" t="s">
        <v>354</v>
      </c>
      <c r="C274" s="294">
        <v>1</v>
      </c>
    </row>
    <row r="275" spans="1:4">
      <c r="A275" s="294">
        <v>266</v>
      </c>
      <c r="B275" s="295" t="s">
        <v>355</v>
      </c>
      <c r="C275" s="294">
        <v>1</v>
      </c>
    </row>
    <row r="276" spans="1:4">
      <c r="A276" s="294">
        <v>267</v>
      </c>
      <c r="B276" s="295" t="s">
        <v>356</v>
      </c>
      <c r="C276" s="294">
        <v>0</v>
      </c>
    </row>
    <row r="277" spans="1:4">
      <c r="A277" s="294">
        <v>268</v>
      </c>
      <c r="B277" s="295" t="s">
        <v>357</v>
      </c>
      <c r="C277" s="294">
        <v>0</v>
      </c>
    </row>
    <row r="278" spans="1:4">
      <c r="A278" s="294">
        <v>269</v>
      </c>
      <c r="B278" s="295" t="s">
        <v>358</v>
      </c>
      <c r="C278" s="294">
        <v>1</v>
      </c>
    </row>
    <row r="279" spans="1:4">
      <c r="A279" s="294">
        <v>270</v>
      </c>
      <c r="B279" s="295" t="s">
        <v>359</v>
      </c>
      <c r="C279" s="294">
        <v>0</v>
      </c>
      <c r="D279" s="76" t="s">
        <v>55</v>
      </c>
    </row>
    <row r="280" spans="1:4">
      <c r="A280" s="294">
        <v>271</v>
      </c>
      <c r="B280" s="295" t="s">
        <v>360</v>
      </c>
      <c r="C280" s="294">
        <v>1</v>
      </c>
    </row>
    <row r="281" spans="1:4">
      <c r="A281" s="294">
        <v>272</v>
      </c>
      <c r="B281" s="295" t="s">
        <v>361</v>
      </c>
      <c r="C281" s="294">
        <v>1</v>
      </c>
    </row>
    <row r="282" spans="1:4">
      <c r="A282" s="294">
        <v>273</v>
      </c>
      <c r="B282" s="295" t="s">
        <v>362</v>
      </c>
      <c r="C282" s="294">
        <v>1</v>
      </c>
      <c r="D282" s="76" t="s">
        <v>55</v>
      </c>
    </row>
    <row r="283" spans="1:4">
      <c r="A283" s="294">
        <v>274</v>
      </c>
      <c r="B283" s="295" t="s">
        <v>363</v>
      </c>
      <c r="C283" s="294">
        <v>1</v>
      </c>
    </row>
    <row r="284" spans="1:4">
      <c r="A284" s="294">
        <v>275</v>
      </c>
      <c r="B284" s="295" t="s">
        <v>364</v>
      </c>
      <c r="C284" s="294">
        <v>1</v>
      </c>
    </row>
    <row r="285" spans="1:4">
      <c r="A285" s="294">
        <v>276</v>
      </c>
      <c r="B285" s="295" t="s">
        <v>365</v>
      </c>
      <c r="C285" s="294">
        <v>1</v>
      </c>
    </row>
    <row r="286" spans="1:4">
      <c r="A286" s="294">
        <v>277</v>
      </c>
      <c r="B286" s="295" t="s">
        <v>366</v>
      </c>
      <c r="C286" s="294">
        <v>1</v>
      </c>
    </row>
    <row r="287" spans="1:4">
      <c r="A287" s="294">
        <v>278</v>
      </c>
      <c r="B287" s="295" t="s">
        <v>367</v>
      </c>
      <c r="C287" s="294">
        <v>1</v>
      </c>
    </row>
    <row r="288" spans="1:4">
      <c r="A288" s="294">
        <v>279</v>
      </c>
      <c r="B288" s="295" t="s">
        <v>368</v>
      </c>
      <c r="C288" s="294">
        <v>0</v>
      </c>
    </row>
    <row r="289" spans="1:3">
      <c r="A289" s="294">
        <v>280</v>
      </c>
      <c r="B289" s="295" t="s">
        <v>369</v>
      </c>
      <c r="C289" s="294">
        <v>0</v>
      </c>
    </row>
    <row r="290" spans="1:3">
      <c r="A290" s="294">
        <v>281</v>
      </c>
      <c r="B290" s="295" t="s">
        <v>370</v>
      </c>
      <c r="C290" s="294">
        <v>1</v>
      </c>
    </row>
    <row r="291" spans="1:3">
      <c r="A291" s="294">
        <v>282</v>
      </c>
      <c r="B291" s="295" t="s">
        <v>371</v>
      </c>
      <c r="C291" s="294">
        <v>0</v>
      </c>
    </row>
    <row r="292" spans="1:3">
      <c r="A292" s="294">
        <v>283</v>
      </c>
      <c r="B292" s="295" t="s">
        <v>372</v>
      </c>
      <c r="C292" s="294">
        <v>0</v>
      </c>
    </row>
    <row r="293" spans="1:3">
      <c r="A293" s="294">
        <v>284</v>
      </c>
      <c r="B293" s="295" t="s">
        <v>373</v>
      </c>
      <c r="C293" s="294">
        <v>1</v>
      </c>
    </row>
    <row r="294" spans="1:3">
      <c r="A294" s="294">
        <v>285</v>
      </c>
      <c r="B294" s="295" t="s">
        <v>374</v>
      </c>
      <c r="C294" s="294">
        <v>1</v>
      </c>
    </row>
    <row r="295" spans="1:3">
      <c r="A295" s="294">
        <v>286</v>
      </c>
      <c r="B295" s="295" t="s">
        <v>375</v>
      </c>
      <c r="C295" s="294">
        <v>0</v>
      </c>
    </row>
    <row r="296" spans="1:3">
      <c r="A296" s="294">
        <v>287</v>
      </c>
      <c r="B296" s="295" t="s">
        <v>376</v>
      </c>
      <c r="C296" s="294">
        <v>1</v>
      </c>
    </row>
    <row r="297" spans="1:3">
      <c r="A297" s="294">
        <v>288</v>
      </c>
      <c r="B297" s="295" t="s">
        <v>377</v>
      </c>
      <c r="C297" s="294">
        <v>1</v>
      </c>
    </row>
    <row r="298" spans="1:3">
      <c r="A298" s="294">
        <v>289</v>
      </c>
      <c r="B298" s="295" t="s">
        <v>378</v>
      </c>
      <c r="C298" s="294">
        <v>1</v>
      </c>
    </row>
    <row r="299" spans="1:3">
      <c r="A299" s="294">
        <v>290</v>
      </c>
      <c r="B299" s="295" t="s">
        <v>379</v>
      </c>
      <c r="C299" s="294">
        <v>1</v>
      </c>
    </row>
    <row r="300" spans="1:3">
      <c r="A300" s="294">
        <v>291</v>
      </c>
      <c r="B300" s="295" t="s">
        <v>380</v>
      </c>
      <c r="C300" s="294">
        <v>1</v>
      </c>
    </row>
    <row r="301" spans="1:3">
      <c r="A301" s="294">
        <v>292</v>
      </c>
      <c r="B301" s="295" t="s">
        <v>381</v>
      </c>
      <c r="C301" s="294">
        <v>1</v>
      </c>
    </row>
    <row r="302" spans="1:3">
      <c r="A302" s="294">
        <v>293</v>
      </c>
      <c r="B302" s="295" t="s">
        <v>382</v>
      </c>
      <c r="C302" s="294">
        <v>1</v>
      </c>
    </row>
    <row r="303" spans="1:3">
      <c r="A303" s="294">
        <v>294</v>
      </c>
      <c r="B303" s="295" t="s">
        <v>383</v>
      </c>
      <c r="C303" s="294">
        <v>0</v>
      </c>
    </row>
    <row r="304" spans="1:3">
      <c r="A304" s="294">
        <v>295</v>
      </c>
      <c r="B304" s="295" t="s">
        <v>384</v>
      </c>
      <c r="C304" s="294">
        <v>1</v>
      </c>
    </row>
    <row r="305" spans="1:3">
      <c r="A305" s="294">
        <v>296</v>
      </c>
      <c r="B305" s="295" t="s">
        <v>385</v>
      </c>
      <c r="C305" s="294">
        <v>1</v>
      </c>
    </row>
    <row r="306" spans="1:3">
      <c r="A306" s="294">
        <v>297</v>
      </c>
      <c r="B306" s="295" t="s">
        <v>386</v>
      </c>
      <c r="C306" s="294">
        <v>0</v>
      </c>
    </row>
    <row r="307" spans="1:3">
      <c r="A307" s="294">
        <v>298</v>
      </c>
      <c r="B307" s="295" t="s">
        <v>387</v>
      </c>
      <c r="C307" s="294">
        <v>1</v>
      </c>
    </row>
    <row r="308" spans="1:3">
      <c r="A308" s="294">
        <v>299</v>
      </c>
      <c r="B308" s="295" t="s">
        <v>388</v>
      </c>
      <c r="C308" s="294">
        <v>0</v>
      </c>
    </row>
    <row r="309" spans="1:3">
      <c r="A309" s="294">
        <v>300</v>
      </c>
      <c r="B309" s="295" t="s">
        <v>389</v>
      </c>
      <c r="C309" s="294">
        <v>1</v>
      </c>
    </row>
    <row r="310" spans="1:3">
      <c r="A310" s="294">
        <v>301</v>
      </c>
      <c r="B310" s="295" t="s">
        <v>390</v>
      </c>
      <c r="C310" s="294">
        <v>1</v>
      </c>
    </row>
    <row r="311" spans="1:3">
      <c r="A311" s="294">
        <v>302</v>
      </c>
      <c r="B311" s="295" t="s">
        <v>391</v>
      </c>
      <c r="C311" s="294">
        <v>0</v>
      </c>
    </row>
    <row r="312" spans="1:3">
      <c r="A312" s="294">
        <v>303</v>
      </c>
      <c r="B312" s="295" t="s">
        <v>392</v>
      </c>
      <c r="C312" s="294">
        <v>0</v>
      </c>
    </row>
    <row r="313" spans="1:3">
      <c r="A313" s="294">
        <v>304</v>
      </c>
      <c r="B313" s="295" t="s">
        <v>393</v>
      </c>
      <c r="C313" s="294">
        <v>1</v>
      </c>
    </row>
    <row r="314" spans="1:3">
      <c r="A314" s="294">
        <v>305</v>
      </c>
      <c r="B314" s="295" t="s">
        <v>394</v>
      </c>
      <c r="C314" s="294">
        <v>1</v>
      </c>
    </row>
    <row r="315" spans="1:3">
      <c r="A315" s="294">
        <v>306</v>
      </c>
      <c r="B315" s="295" t="s">
        <v>395</v>
      </c>
      <c r="C315" s="294">
        <v>1</v>
      </c>
    </row>
    <row r="316" spans="1:3">
      <c r="A316" s="294">
        <v>307</v>
      </c>
      <c r="B316" s="295" t="s">
        <v>396</v>
      </c>
      <c r="C316" s="294">
        <v>1</v>
      </c>
    </row>
    <row r="317" spans="1:3">
      <c r="A317" s="294">
        <v>308</v>
      </c>
      <c r="B317" s="295" t="s">
        <v>397</v>
      </c>
      <c r="C317" s="294">
        <v>1</v>
      </c>
    </row>
    <row r="318" spans="1:3">
      <c r="A318" s="294">
        <v>309</v>
      </c>
      <c r="B318" s="295" t="s">
        <v>398</v>
      </c>
      <c r="C318" s="294">
        <v>1</v>
      </c>
    </row>
    <row r="319" spans="1:3">
      <c r="A319" s="294">
        <v>310</v>
      </c>
      <c r="B319" s="295" t="s">
        <v>399</v>
      </c>
      <c r="C319" s="294">
        <v>1</v>
      </c>
    </row>
    <row r="320" spans="1:3">
      <c r="A320" s="294">
        <v>311</v>
      </c>
      <c r="B320" s="295" t="s">
        <v>400</v>
      </c>
      <c r="C320" s="294">
        <v>0</v>
      </c>
    </row>
    <row r="321" spans="1:4">
      <c r="A321" s="294">
        <v>312</v>
      </c>
      <c r="B321" s="295" t="s">
        <v>401</v>
      </c>
      <c r="C321" s="294">
        <v>1</v>
      </c>
      <c r="D321" s="76" t="s">
        <v>402</v>
      </c>
    </row>
    <row r="322" spans="1:4">
      <c r="A322" s="294">
        <v>313</v>
      </c>
      <c r="B322" s="295" t="s">
        <v>403</v>
      </c>
      <c r="C322" s="294">
        <v>0</v>
      </c>
    </row>
    <row r="323" spans="1:4">
      <c r="A323" s="294">
        <v>314</v>
      </c>
      <c r="B323" s="295" t="s">
        <v>404</v>
      </c>
      <c r="C323" s="294">
        <v>1</v>
      </c>
    </row>
    <row r="324" spans="1:4">
      <c r="A324" s="294">
        <v>315</v>
      </c>
      <c r="B324" s="295" t="s">
        <v>405</v>
      </c>
      <c r="C324" s="294">
        <v>1</v>
      </c>
    </row>
    <row r="325" spans="1:4">
      <c r="A325" s="294">
        <v>316</v>
      </c>
      <c r="B325" s="295" t="s">
        <v>406</v>
      </c>
      <c r="C325" s="294">
        <v>1</v>
      </c>
    </row>
    <row r="326" spans="1:4">
      <c r="A326" s="294">
        <v>317</v>
      </c>
      <c r="B326" s="295" t="s">
        <v>407</v>
      </c>
      <c r="C326" s="294">
        <v>1</v>
      </c>
    </row>
    <row r="327" spans="1:4">
      <c r="A327" s="294">
        <v>318</v>
      </c>
      <c r="B327" s="295" t="s">
        <v>408</v>
      </c>
      <c r="C327" s="294">
        <v>1</v>
      </c>
    </row>
    <row r="328" spans="1:4">
      <c r="A328" s="294">
        <v>319</v>
      </c>
      <c r="B328" s="295" t="s">
        <v>409</v>
      </c>
      <c r="C328" s="294">
        <v>0</v>
      </c>
    </row>
    <row r="329" spans="1:4">
      <c r="A329" s="294">
        <v>320</v>
      </c>
      <c r="B329" s="295" t="s">
        <v>410</v>
      </c>
      <c r="C329" s="294">
        <v>0</v>
      </c>
    </row>
    <row r="330" spans="1:4">
      <c r="A330" s="294">
        <v>321</v>
      </c>
      <c r="B330" s="295" t="s">
        <v>411</v>
      </c>
      <c r="C330" s="294">
        <v>1</v>
      </c>
    </row>
    <row r="331" spans="1:4">
      <c r="A331" s="294">
        <v>322</v>
      </c>
      <c r="B331" s="295" t="s">
        <v>412</v>
      </c>
      <c r="C331" s="294">
        <v>1</v>
      </c>
    </row>
    <row r="332" spans="1:4">
      <c r="A332" s="294">
        <v>323</v>
      </c>
      <c r="B332" s="295" t="s">
        <v>413</v>
      </c>
      <c r="C332" s="294">
        <v>1</v>
      </c>
    </row>
    <row r="333" spans="1:4">
      <c r="A333" s="294">
        <v>324</v>
      </c>
      <c r="B333" s="295" t="s">
        <v>414</v>
      </c>
      <c r="C333" s="294">
        <v>0</v>
      </c>
    </row>
    <row r="334" spans="1:4">
      <c r="A334" s="294">
        <v>325</v>
      </c>
      <c r="B334" s="295" t="s">
        <v>415</v>
      </c>
      <c r="C334" s="294">
        <v>1</v>
      </c>
    </row>
    <row r="335" spans="1:4">
      <c r="A335" s="294">
        <v>326</v>
      </c>
      <c r="B335" s="295" t="s">
        <v>416</v>
      </c>
      <c r="C335" s="294">
        <v>1</v>
      </c>
    </row>
    <row r="336" spans="1:4">
      <c r="A336" s="294">
        <v>327</v>
      </c>
      <c r="B336" s="295" t="s">
        <v>417</v>
      </c>
      <c r="C336" s="294">
        <v>1</v>
      </c>
    </row>
    <row r="337" spans="1:4">
      <c r="A337" s="294">
        <v>328</v>
      </c>
      <c r="B337" s="295" t="s">
        <v>418</v>
      </c>
      <c r="C337" s="294">
        <v>0</v>
      </c>
    </row>
    <row r="338" spans="1:4">
      <c r="A338" s="294">
        <v>329</v>
      </c>
      <c r="B338" s="295" t="s">
        <v>419</v>
      </c>
      <c r="C338" s="294">
        <v>0</v>
      </c>
    </row>
    <row r="339" spans="1:4">
      <c r="A339" s="294">
        <v>330</v>
      </c>
      <c r="B339" s="295" t="s">
        <v>420</v>
      </c>
      <c r="C339" s="294">
        <v>1</v>
      </c>
    </row>
    <row r="340" spans="1:4">
      <c r="A340" s="294">
        <v>331</v>
      </c>
      <c r="B340" s="295" t="s">
        <v>421</v>
      </c>
      <c r="C340" s="294">
        <v>1</v>
      </c>
    </row>
    <row r="341" spans="1:4">
      <c r="A341" s="294">
        <v>332</v>
      </c>
      <c r="B341" s="295" t="s">
        <v>422</v>
      </c>
      <c r="C341" s="294">
        <v>1</v>
      </c>
    </row>
    <row r="342" spans="1:4">
      <c r="A342" s="294">
        <v>333</v>
      </c>
      <c r="B342" s="295" t="s">
        <v>423</v>
      </c>
      <c r="C342" s="294">
        <v>0</v>
      </c>
    </row>
    <row r="343" spans="1:4">
      <c r="A343" s="294">
        <v>334</v>
      </c>
      <c r="B343" s="295" t="s">
        <v>424</v>
      </c>
      <c r="C343" s="294">
        <v>0</v>
      </c>
    </row>
    <row r="344" spans="1:4">
      <c r="A344" s="294">
        <v>335</v>
      </c>
      <c r="B344" s="295" t="s">
        <v>425</v>
      </c>
      <c r="C344" s="294">
        <v>1</v>
      </c>
    </row>
    <row r="345" spans="1:4">
      <c r="A345" s="294">
        <v>336</v>
      </c>
      <c r="B345" s="295" t="s">
        <v>426</v>
      </c>
      <c r="C345" s="294">
        <v>1</v>
      </c>
      <c r="D345" s="76" t="s">
        <v>129</v>
      </c>
    </row>
    <row r="346" spans="1:4">
      <c r="A346" s="294">
        <v>337</v>
      </c>
      <c r="B346" s="295" t="s">
        <v>427</v>
      </c>
      <c r="C346" s="294">
        <v>1</v>
      </c>
    </row>
    <row r="347" spans="1:4">
      <c r="A347" s="294">
        <v>338</v>
      </c>
      <c r="B347" s="295" t="s">
        <v>428</v>
      </c>
      <c r="C347" s="294">
        <v>0</v>
      </c>
    </row>
    <row r="348" spans="1:4">
      <c r="A348" s="294">
        <v>339</v>
      </c>
      <c r="B348" s="295" t="s">
        <v>429</v>
      </c>
      <c r="C348" s="294">
        <v>0</v>
      </c>
    </row>
    <row r="349" spans="1:4">
      <c r="A349" s="294">
        <v>340</v>
      </c>
      <c r="B349" s="295" t="s">
        <v>430</v>
      </c>
      <c r="C349" s="294">
        <v>1</v>
      </c>
    </row>
    <row r="350" spans="1:4">
      <c r="A350" s="294">
        <v>341</v>
      </c>
      <c r="B350" s="295" t="s">
        <v>431</v>
      </c>
      <c r="C350" s="294">
        <v>0</v>
      </c>
      <c r="D350" s="76" t="s">
        <v>237</v>
      </c>
    </row>
    <row r="351" spans="1:4">
      <c r="A351" s="294">
        <v>342</v>
      </c>
      <c r="B351" s="295" t="s">
        <v>432</v>
      </c>
      <c r="C351" s="294">
        <v>1</v>
      </c>
    </row>
    <row r="352" spans="1:4">
      <c r="A352" s="294">
        <v>343</v>
      </c>
      <c r="B352" s="295" t="s">
        <v>433</v>
      </c>
      <c r="C352" s="294">
        <v>1</v>
      </c>
    </row>
    <row r="353" spans="1:4">
      <c r="A353" s="294">
        <v>344</v>
      </c>
      <c r="B353" s="295" t="s">
        <v>434</v>
      </c>
      <c r="C353" s="294">
        <v>1</v>
      </c>
    </row>
    <row r="354" spans="1:4">
      <c r="A354" s="294">
        <v>345</v>
      </c>
      <c r="B354" s="295" t="s">
        <v>435</v>
      </c>
      <c r="C354" s="294">
        <v>0</v>
      </c>
    </row>
    <row r="355" spans="1:4">
      <c r="A355" s="294">
        <v>346</v>
      </c>
      <c r="B355" s="295" t="s">
        <v>436</v>
      </c>
      <c r="C355" s="294">
        <v>1</v>
      </c>
    </row>
    <row r="356" spans="1:4">
      <c r="A356" s="294">
        <v>347</v>
      </c>
      <c r="B356" s="295" t="s">
        <v>437</v>
      </c>
      <c r="C356" s="294">
        <v>1</v>
      </c>
    </row>
    <row r="357" spans="1:4">
      <c r="A357" s="294">
        <v>348</v>
      </c>
      <c r="B357" s="295" t="s">
        <v>438</v>
      </c>
      <c r="C357" s="294">
        <v>1</v>
      </c>
    </row>
    <row r="358" spans="1:4">
      <c r="A358" s="294">
        <v>349</v>
      </c>
      <c r="B358" s="295" t="s">
        <v>439</v>
      </c>
      <c r="C358" s="294">
        <v>1</v>
      </c>
      <c r="D358" s="76" t="s">
        <v>440</v>
      </c>
    </row>
    <row r="359" spans="1:4">
      <c r="A359" s="294">
        <v>350</v>
      </c>
      <c r="B359" s="295" t="s">
        <v>441</v>
      </c>
      <c r="C359" s="294">
        <v>1</v>
      </c>
    </row>
    <row r="360" spans="1:4">
      <c r="A360" s="294">
        <v>351</v>
      </c>
      <c r="B360" s="295" t="s">
        <v>442</v>
      </c>
      <c r="C360" s="294">
        <v>0</v>
      </c>
    </row>
    <row r="361" spans="1:4">
      <c r="A361" s="294">
        <v>352</v>
      </c>
      <c r="B361" s="295" t="s">
        <v>443</v>
      </c>
      <c r="C361" s="294">
        <v>0</v>
      </c>
    </row>
    <row r="362" spans="1:4">
      <c r="A362" s="294">
        <v>406</v>
      </c>
      <c r="B362" s="295" t="s">
        <v>444</v>
      </c>
      <c r="C362" s="294">
        <v>1</v>
      </c>
    </row>
    <row r="363" spans="1:4">
      <c r="A363" s="294">
        <v>600</v>
      </c>
      <c r="B363" s="295" t="s">
        <v>445</v>
      </c>
      <c r="C363" s="294">
        <v>1</v>
      </c>
      <c r="D363" s="76" t="s">
        <v>20</v>
      </c>
    </row>
    <row r="364" spans="1:4">
      <c r="A364" s="294">
        <v>603</v>
      </c>
      <c r="B364" s="295" t="s">
        <v>446</v>
      </c>
      <c r="C364" s="294">
        <v>1</v>
      </c>
      <c r="D364" s="76" t="s">
        <v>447</v>
      </c>
    </row>
    <row r="365" spans="1:4">
      <c r="A365" s="294">
        <v>605</v>
      </c>
      <c r="B365" s="295" t="s">
        <v>448</v>
      </c>
      <c r="C365" s="294">
        <v>1</v>
      </c>
    </row>
    <row r="366" spans="1:4">
      <c r="A366" s="294">
        <v>610</v>
      </c>
      <c r="B366" s="295" t="s">
        <v>449</v>
      </c>
      <c r="C366" s="294">
        <v>1</v>
      </c>
    </row>
    <row r="367" spans="1:4">
      <c r="A367" s="294">
        <v>615</v>
      </c>
      <c r="B367" s="295" t="s">
        <v>450</v>
      </c>
      <c r="C367" s="294">
        <v>1</v>
      </c>
    </row>
    <row r="368" spans="1:4">
      <c r="A368" s="294">
        <v>616</v>
      </c>
      <c r="B368" s="295" t="s">
        <v>451</v>
      </c>
      <c r="C368" s="294">
        <v>1</v>
      </c>
      <c r="D368" s="76" t="s">
        <v>55</v>
      </c>
    </row>
    <row r="369" spans="1:4">
      <c r="A369" s="294">
        <v>618</v>
      </c>
      <c r="B369" s="295" t="s">
        <v>452</v>
      </c>
      <c r="C369" s="294">
        <v>1</v>
      </c>
    </row>
    <row r="370" spans="1:4">
      <c r="A370" s="294">
        <v>620</v>
      </c>
      <c r="B370" s="295" t="s">
        <v>453</v>
      </c>
      <c r="C370" s="294">
        <v>1</v>
      </c>
      <c r="D370" s="76" t="s">
        <v>74</v>
      </c>
    </row>
    <row r="371" spans="1:4">
      <c r="A371" s="294">
        <v>622</v>
      </c>
      <c r="B371" s="295" t="s">
        <v>454</v>
      </c>
      <c r="C371" s="294">
        <v>1</v>
      </c>
    </row>
    <row r="372" spans="1:4">
      <c r="A372" s="294">
        <v>625</v>
      </c>
      <c r="B372" s="295" t="s">
        <v>455</v>
      </c>
      <c r="C372" s="294">
        <v>1</v>
      </c>
    </row>
    <row r="373" spans="1:4">
      <c r="A373" s="294">
        <v>632</v>
      </c>
      <c r="B373" s="295" t="s">
        <v>456</v>
      </c>
      <c r="C373" s="294">
        <v>1</v>
      </c>
    </row>
    <row r="374" spans="1:4">
      <c r="A374" s="294">
        <v>635</v>
      </c>
      <c r="B374" s="295" t="s">
        <v>457</v>
      </c>
      <c r="C374" s="294">
        <v>1</v>
      </c>
    </row>
    <row r="375" spans="1:4">
      <c r="A375" s="294">
        <v>640</v>
      </c>
      <c r="B375" s="295" t="s">
        <v>458</v>
      </c>
      <c r="C375" s="294">
        <v>1</v>
      </c>
    </row>
    <row r="376" spans="1:4">
      <c r="A376" s="294">
        <v>645</v>
      </c>
      <c r="B376" s="295" t="s">
        <v>459</v>
      </c>
      <c r="C376" s="294">
        <v>1</v>
      </c>
    </row>
    <row r="377" spans="1:4">
      <c r="A377" s="294">
        <v>650</v>
      </c>
      <c r="B377" s="295" t="s">
        <v>460</v>
      </c>
      <c r="C377" s="294">
        <v>1</v>
      </c>
    </row>
    <row r="378" spans="1:4">
      <c r="A378" s="294">
        <v>655</v>
      </c>
      <c r="B378" s="295" t="s">
        <v>461</v>
      </c>
      <c r="C378" s="294">
        <v>1</v>
      </c>
    </row>
    <row r="379" spans="1:4">
      <c r="A379" s="294">
        <v>658</v>
      </c>
      <c r="B379" s="295" t="s">
        <v>462</v>
      </c>
      <c r="C379" s="294">
        <v>1</v>
      </c>
    </row>
    <row r="380" spans="1:4">
      <c r="A380" s="294">
        <v>660</v>
      </c>
      <c r="B380" s="295" t="s">
        <v>463</v>
      </c>
      <c r="C380" s="294">
        <v>1</v>
      </c>
    </row>
    <row r="381" spans="1:4">
      <c r="A381" s="294">
        <v>662</v>
      </c>
      <c r="B381" s="295" t="s">
        <v>464</v>
      </c>
      <c r="C381" s="294">
        <v>1</v>
      </c>
    </row>
    <row r="382" spans="1:4">
      <c r="A382" s="294">
        <v>665</v>
      </c>
      <c r="B382" s="295" t="s">
        <v>465</v>
      </c>
      <c r="C382" s="294">
        <v>1</v>
      </c>
      <c r="D382" s="76" t="s">
        <v>55</v>
      </c>
    </row>
    <row r="383" spans="1:4">
      <c r="A383" s="294">
        <v>670</v>
      </c>
      <c r="B383" s="295" t="s">
        <v>466</v>
      </c>
      <c r="C383" s="294">
        <v>1</v>
      </c>
    </row>
    <row r="384" spans="1:4">
      <c r="A384" s="294">
        <v>672</v>
      </c>
      <c r="B384" s="295" t="s">
        <v>467</v>
      </c>
      <c r="C384" s="294">
        <v>1</v>
      </c>
      <c r="D384" s="76" t="s">
        <v>440</v>
      </c>
    </row>
    <row r="385" spans="1:4">
      <c r="A385" s="294">
        <v>673</v>
      </c>
      <c r="B385" s="295" t="s">
        <v>468</v>
      </c>
      <c r="C385" s="294">
        <v>1</v>
      </c>
    </row>
    <row r="386" spans="1:4">
      <c r="A386" s="294">
        <v>674</v>
      </c>
      <c r="B386" s="295" t="s">
        <v>469</v>
      </c>
      <c r="C386" s="294">
        <v>1</v>
      </c>
    </row>
    <row r="387" spans="1:4">
      <c r="A387" s="294">
        <v>675</v>
      </c>
      <c r="B387" s="295" t="s">
        <v>470</v>
      </c>
      <c r="C387" s="294">
        <v>1</v>
      </c>
    </row>
    <row r="388" spans="1:4">
      <c r="A388" s="294">
        <v>680</v>
      </c>
      <c r="B388" s="295" t="s">
        <v>471</v>
      </c>
      <c r="C388" s="294">
        <v>1</v>
      </c>
    </row>
    <row r="389" spans="1:4">
      <c r="A389" s="294">
        <v>683</v>
      </c>
      <c r="B389" s="295" t="s">
        <v>472</v>
      </c>
      <c r="C389" s="294">
        <v>1</v>
      </c>
    </row>
    <row r="390" spans="1:4">
      <c r="A390" s="294">
        <v>685</v>
      </c>
      <c r="B390" s="295" t="s">
        <v>473</v>
      </c>
      <c r="C390" s="294">
        <v>1</v>
      </c>
    </row>
    <row r="391" spans="1:4">
      <c r="A391" s="294">
        <v>690</v>
      </c>
      <c r="B391" s="295" t="s">
        <v>474</v>
      </c>
      <c r="C391" s="294">
        <v>1</v>
      </c>
    </row>
    <row r="392" spans="1:4">
      <c r="A392" s="294">
        <v>695</v>
      </c>
      <c r="B392" s="295" t="s">
        <v>475</v>
      </c>
      <c r="C392" s="294">
        <v>1</v>
      </c>
    </row>
    <row r="393" spans="1:4">
      <c r="A393" s="294">
        <v>698</v>
      </c>
      <c r="B393" s="295" t="s">
        <v>476</v>
      </c>
      <c r="C393" s="294">
        <v>1</v>
      </c>
    </row>
    <row r="394" spans="1:4">
      <c r="A394" s="294">
        <v>700</v>
      </c>
      <c r="B394" s="295" t="s">
        <v>477</v>
      </c>
      <c r="C394" s="294">
        <v>1</v>
      </c>
    </row>
    <row r="395" spans="1:4">
      <c r="A395" s="294">
        <v>705</v>
      </c>
      <c r="B395" s="295" t="s">
        <v>478</v>
      </c>
      <c r="C395" s="294">
        <v>1</v>
      </c>
    </row>
    <row r="396" spans="1:4">
      <c r="A396" s="294">
        <v>710</v>
      </c>
      <c r="B396" s="295" t="s">
        <v>479</v>
      </c>
      <c r="C396" s="294">
        <v>1</v>
      </c>
    </row>
    <row r="397" spans="1:4">
      <c r="A397" s="294">
        <v>712</v>
      </c>
      <c r="B397" s="295" t="s">
        <v>480</v>
      </c>
      <c r="C397" s="294">
        <v>1</v>
      </c>
      <c r="D397" s="76" t="s">
        <v>129</v>
      </c>
    </row>
    <row r="398" spans="1:4">
      <c r="A398" s="294">
        <v>715</v>
      </c>
      <c r="B398" s="295" t="s">
        <v>481</v>
      </c>
      <c r="C398" s="294">
        <v>1</v>
      </c>
      <c r="D398" s="76" t="s">
        <v>237</v>
      </c>
    </row>
    <row r="399" spans="1:4">
      <c r="A399" s="294">
        <v>717</v>
      </c>
      <c r="B399" s="295" t="s">
        <v>482</v>
      </c>
      <c r="C399" s="294">
        <v>1</v>
      </c>
    </row>
    <row r="400" spans="1:4">
      <c r="A400" s="294">
        <v>720</v>
      </c>
      <c r="B400" s="295" t="s">
        <v>483</v>
      </c>
      <c r="C400" s="294">
        <v>1</v>
      </c>
    </row>
    <row r="401" spans="1:4">
      <c r="A401" s="294">
        <v>725</v>
      </c>
      <c r="B401" s="295" t="s">
        <v>484</v>
      </c>
      <c r="C401" s="294">
        <v>1</v>
      </c>
    </row>
    <row r="402" spans="1:4">
      <c r="A402" s="294">
        <v>728</v>
      </c>
      <c r="B402" s="295" t="s">
        <v>485</v>
      </c>
      <c r="C402" s="294">
        <v>1</v>
      </c>
    </row>
    <row r="403" spans="1:4">
      <c r="A403" s="294">
        <v>730</v>
      </c>
      <c r="B403" s="295" t="s">
        <v>486</v>
      </c>
      <c r="C403" s="294">
        <v>1</v>
      </c>
    </row>
    <row r="404" spans="1:4">
      <c r="A404" s="294">
        <v>735</v>
      </c>
      <c r="B404" s="295" t="s">
        <v>487</v>
      </c>
      <c r="C404" s="294">
        <v>1</v>
      </c>
    </row>
    <row r="405" spans="1:4">
      <c r="A405" s="294">
        <v>740</v>
      </c>
      <c r="B405" s="295" t="s">
        <v>488</v>
      </c>
      <c r="C405" s="294">
        <v>1</v>
      </c>
    </row>
    <row r="406" spans="1:4">
      <c r="A406" s="294">
        <v>745</v>
      </c>
      <c r="B406" s="295" t="s">
        <v>489</v>
      </c>
      <c r="C406" s="294">
        <v>1</v>
      </c>
    </row>
    <row r="407" spans="1:4">
      <c r="A407" s="294">
        <v>750</v>
      </c>
      <c r="B407" s="295" t="s">
        <v>490</v>
      </c>
      <c r="C407" s="294">
        <v>1</v>
      </c>
    </row>
    <row r="408" spans="1:4">
      <c r="A408" s="294">
        <v>753</v>
      </c>
      <c r="B408" s="295" t="s">
        <v>491</v>
      </c>
      <c r="C408" s="294">
        <v>1</v>
      </c>
    </row>
    <row r="409" spans="1:4">
      <c r="A409" s="294">
        <v>755</v>
      </c>
      <c r="B409" s="295" t="s">
        <v>492</v>
      </c>
      <c r="C409" s="294">
        <v>1</v>
      </c>
    </row>
    <row r="410" spans="1:4">
      <c r="A410" s="294">
        <v>760</v>
      </c>
      <c r="B410" s="295" t="s">
        <v>493</v>
      </c>
      <c r="C410" s="294">
        <v>1</v>
      </c>
    </row>
    <row r="411" spans="1:4">
      <c r="A411" s="294">
        <v>763</v>
      </c>
      <c r="B411" s="295" t="s">
        <v>494</v>
      </c>
      <c r="C411" s="294">
        <v>1</v>
      </c>
      <c r="D411" s="76" t="s">
        <v>55</v>
      </c>
    </row>
    <row r="412" spans="1:4">
      <c r="A412" s="294">
        <v>765</v>
      </c>
      <c r="B412" s="295" t="s">
        <v>495</v>
      </c>
      <c r="C412" s="294">
        <v>1</v>
      </c>
    </row>
    <row r="413" spans="1:4">
      <c r="A413" s="294">
        <v>766</v>
      </c>
      <c r="B413" s="295" t="s">
        <v>496</v>
      </c>
      <c r="C413" s="294">
        <v>1</v>
      </c>
      <c r="D413" s="76" t="s">
        <v>129</v>
      </c>
    </row>
    <row r="414" spans="1:4">
      <c r="A414" s="294">
        <v>767</v>
      </c>
      <c r="B414" s="295" t="s">
        <v>497</v>
      </c>
      <c r="C414" s="294">
        <v>1</v>
      </c>
    </row>
    <row r="415" spans="1:4">
      <c r="A415" s="294">
        <v>770</v>
      </c>
      <c r="B415" s="295" t="s">
        <v>498</v>
      </c>
      <c r="C415" s="294">
        <v>1</v>
      </c>
    </row>
    <row r="416" spans="1:4">
      <c r="A416" s="294">
        <v>773</v>
      </c>
      <c r="B416" s="295" t="s">
        <v>499</v>
      </c>
      <c r="C416" s="294">
        <v>1</v>
      </c>
    </row>
    <row r="417" spans="1:4">
      <c r="A417" s="294">
        <v>774</v>
      </c>
      <c r="B417" s="295" t="s">
        <v>500</v>
      </c>
      <c r="C417" s="294">
        <v>1</v>
      </c>
    </row>
    <row r="418" spans="1:4">
      <c r="A418" s="294">
        <v>775</v>
      </c>
      <c r="B418" s="295" t="s">
        <v>501</v>
      </c>
      <c r="C418" s="294">
        <v>1</v>
      </c>
    </row>
    <row r="419" spans="1:4">
      <c r="A419" s="294">
        <v>778</v>
      </c>
      <c r="B419" s="295" t="s">
        <v>502</v>
      </c>
      <c r="C419" s="294">
        <v>1</v>
      </c>
    </row>
    <row r="420" spans="1:4">
      <c r="A420" s="294">
        <v>780</v>
      </c>
      <c r="B420" s="295" t="s">
        <v>503</v>
      </c>
      <c r="C420" s="294">
        <v>1</v>
      </c>
    </row>
    <row r="421" spans="1:4">
      <c r="A421" s="294">
        <v>801</v>
      </c>
      <c r="B421" s="295" t="s">
        <v>504</v>
      </c>
      <c r="C421" s="294">
        <v>1</v>
      </c>
    </row>
    <row r="422" spans="1:4">
      <c r="A422" s="294">
        <v>805</v>
      </c>
      <c r="B422" s="295" t="s">
        <v>505</v>
      </c>
      <c r="C422" s="294">
        <v>1</v>
      </c>
    </row>
    <row r="423" spans="1:4">
      <c r="A423" s="294">
        <v>806</v>
      </c>
      <c r="B423" s="295" t="s">
        <v>506</v>
      </c>
      <c r="C423" s="294">
        <v>1</v>
      </c>
    </row>
    <row r="424" spans="1:4">
      <c r="A424" s="294">
        <v>810</v>
      </c>
      <c r="B424" s="295" t="s">
        <v>507</v>
      </c>
      <c r="C424" s="294">
        <v>1</v>
      </c>
    </row>
    <row r="425" spans="1:4">
      <c r="A425" s="294">
        <v>815</v>
      </c>
      <c r="B425" s="295" t="s">
        <v>508</v>
      </c>
      <c r="C425" s="294">
        <v>1</v>
      </c>
    </row>
    <row r="426" spans="1:4">
      <c r="A426" s="294">
        <v>817</v>
      </c>
      <c r="B426" s="295" t="s">
        <v>509</v>
      </c>
      <c r="C426" s="294">
        <v>1</v>
      </c>
      <c r="D426" s="76" t="s">
        <v>20</v>
      </c>
    </row>
    <row r="427" spans="1:4">
      <c r="A427" s="294">
        <v>818</v>
      </c>
      <c r="B427" s="295" t="s">
        <v>510</v>
      </c>
      <c r="C427" s="294">
        <v>1</v>
      </c>
    </row>
    <row r="428" spans="1:4">
      <c r="A428" s="294">
        <v>821</v>
      </c>
      <c r="B428" s="295" t="s">
        <v>511</v>
      </c>
      <c r="C428" s="294">
        <v>1</v>
      </c>
    </row>
    <row r="429" spans="1:4">
      <c r="A429" s="294">
        <v>823</v>
      </c>
      <c r="B429" s="295" t="s">
        <v>512</v>
      </c>
      <c r="C429" s="294">
        <v>1</v>
      </c>
    </row>
    <row r="430" spans="1:4">
      <c r="A430" s="294">
        <v>825</v>
      </c>
      <c r="B430" s="295" t="s">
        <v>513</v>
      </c>
      <c r="C430" s="294">
        <v>1</v>
      </c>
    </row>
    <row r="431" spans="1:4">
      <c r="A431" s="294">
        <v>828</v>
      </c>
      <c r="B431" s="295" t="s">
        <v>514</v>
      </c>
      <c r="C431" s="294">
        <v>1</v>
      </c>
    </row>
    <row r="432" spans="1:4">
      <c r="A432" s="294">
        <v>829</v>
      </c>
      <c r="B432" s="295" t="s">
        <v>515</v>
      </c>
      <c r="C432" s="294">
        <v>1</v>
      </c>
    </row>
    <row r="433" spans="1:3">
      <c r="A433" s="294">
        <v>830</v>
      </c>
      <c r="B433" s="295" t="s">
        <v>516</v>
      </c>
      <c r="C433" s="294">
        <v>1</v>
      </c>
    </row>
    <row r="434" spans="1:3">
      <c r="A434" s="294">
        <v>832</v>
      </c>
      <c r="B434" s="295" t="s">
        <v>517</v>
      </c>
      <c r="C434" s="294">
        <v>1</v>
      </c>
    </row>
    <row r="435" spans="1:3">
      <c r="A435" s="294">
        <v>851</v>
      </c>
      <c r="B435" s="295" t="s">
        <v>518</v>
      </c>
      <c r="C435" s="294">
        <v>1</v>
      </c>
    </row>
    <row r="436" spans="1:3">
      <c r="A436" s="294">
        <v>852</v>
      </c>
      <c r="B436" s="295" t="s">
        <v>519</v>
      </c>
      <c r="C436" s="294">
        <v>1</v>
      </c>
    </row>
    <row r="437" spans="1:3">
      <c r="A437" s="294">
        <v>853</v>
      </c>
      <c r="B437" s="295" t="s">
        <v>520</v>
      </c>
      <c r="C437" s="294">
        <v>1</v>
      </c>
    </row>
    <row r="438" spans="1:3">
      <c r="A438" s="294">
        <v>855</v>
      </c>
      <c r="B438" s="295" t="s">
        <v>521</v>
      </c>
      <c r="C438" s="294">
        <v>1</v>
      </c>
    </row>
    <row r="439" spans="1:3">
      <c r="A439" s="294">
        <v>860</v>
      </c>
      <c r="B439" s="295" t="s">
        <v>522</v>
      </c>
      <c r="C439" s="294">
        <v>1</v>
      </c>
    </row>
    <row r="440" spans="1:3">
      <c r="A440" s="294">
        <v>871</v>
      </c>
      <c r="B440" s="295" t="s">
        <v>523</v>
      </c>
      <c r="C440" s="294">
        <v>1</v>
      </c>
    </row>
    <row r="441" spans="1:3">
      <c r="A441" s="294">
        <v>872</v>
      </c>
      <c r="B441" s="295" t="s">
        <v>524</v>
      </c>
      <c r="C441" s="294">
        <v>1</v>
      </c>
    </row>
    <row r="442" spans="1:3">
      <c r="A442" s="294">
        <v>873</v>
      </c>
      <c r="B442" s="295" t="s">
        <v>111</v>
      </c>
      <c r="C442" s="294">
        <v>1</v>
      </c>
    </row>
    <row r="443" spans="1:3">
      <c r="A443" s="294">
        <v>876</v>
      </c>
      <c r="B443" s="295" t="s">
        <v>525</v>
      </c>
      <c r="C443" s="294">
        <v>1</v>
      </c>
    </row>
    <row r="444" spans="1:3">
      <c r="A444" s="294">
        <v>878</v>
      </c>
      <c r="B444" s="295" t="s">
        <v>526</v>
      </c>
      <c r="C444" s="294">
        <v>1</v>
      </c>
    </row>
    <row r="445" spans="1:3">
      <c r="A445" s="294">
        <v>879</v>
      </c>
      <c r="B445" s="295" t="s">
        <v>527</v>
      </c>
      <c r="C445" s="294">
        <v>1</v>
      </c>
    </row>
    <row r="446" spans="1:3">
      <c r="A446" s="294">
        <v>885</v>
      </c>
      <c r="B446" s="295" t="s">
        <v>528</v>
      </c>
      <c r="C446" s="294">
        <v>1</v>
      </c>
    </row>
    <row r="447" spans="1:3">
      <c r="A447" s="294">
        <v>910</v>
      </c>
      <c r="B447" s="295" t="s">
        <v>529</v>
      </c>
      <c r="C447" s="294">
        <v>1</v>
      </c>
    </row>
    <row r="448" spans="1:3">
      <c r="A448" s="294">
        <v>915</v>
      </c>
      <c r="B448" s="295" t="s">
        <v>530</v>
      </c>
      <c r="C448" s="294">
        <v>1</v>
      </c>
    </row>
  </sheetData>
  <sortState xmlns:xlrd2="http://schemas.microsoft.com/office/spreadsheetml/2017/richdata2" ref="A10:D449">
    <sortCondition ref="A10"/>
  </sortState>
  <phoneticPr fontId="0" type="noConversion"/>
  <pageMargins left="0.75" right="0.75" top="1" bottom="1" header="0.5" footer="0.5"/>
  <pageSetup orientation="portrait"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pageSetUpPr autoPageBreaks="0"/>
  </sheetPr>
  <dimension ref="A1:S1075"/>
  <sheetViews>
    <sheetView showGridLines="0" tabSelected="1" zoomScaleNormal="100" workbookViewId="0">
      <pane ySplit="7" topLeftCell="A8" activePane="bottomLeft" state="frozen"/>
      <selection activeCell="C8" sqref="C8"/>
      <selection pane="bottomLeft"/>
    </sheetView>
  </sheetViews>
  <sheetFormatPr defaultColWidth="9.33203125" defaultRowHeight="15"/>
  <cols>
    <col min="1" max="1" width="7.1640625" style="17" customWidth="1"/>
    <col min="2" max="2" width="9.1640625" style="17" customWidth="1"/>
    <col min="3" max="3" width="102.1640625" style="16" customWidth="1"/>
    <col min="4" max="4" width="15.33203125" style="16" customWidth="1"/>
    <col min="5" max="5" width="10" style="17" bestFit="1" customWidth="1"/>
    <col min="6" max="6" width="11.5" style="17" customWidth="1"/>
    <col min="7" max="7" width="8.5" style="17" customWidth="1"/>
    <col min="8" max="8" width="10.6640625" style="16" customWidth="1"/>
    <col min="9" max="9" width="9" style="16" customWidth="1"/>
    <col min="10" max="10" width="11.5" style="16" customWidth="1"/>
    <col min="11" max="11" width="14.33203125" style="18" customWidth="1"/>
    <col min="12" max="12" width="15.33203125" style="18" customWidth="1"/>
    <col min="13" max="13" width="13.33203125" style="18" customWidth="1"/>
    <col min="14" max="14" width="13.5" style="18" customWidth="1"/>
    <col min="15" max="15" width="3.33203125" style="16" hidden="1" customWidth="1"/>
    <col min="16" max="20" width="3.33203125" style="16" customWidth="1"/>
    <col min="21" max="21" width="9.33203125" style="16"/>
    <col min="22" max="22" width="20.6640625" style="16" customWidth="1"/>
    <col min="23" max="16384" width="9.33203125" style="16"/>
  </cols>
  <sheetData>
    <row r="1" spans="1:19" ht="45" customHeight="1">
      <c r="A1" s="713" t="s">
        <v>531</v>
      </c>
      <c r="B1" s="12"/>
      <c r="C1" s="12"/>
      <c r="D1" s="805" t="s">
        <v>532</v>
      </c>
      <c r="E1" s="13"/>
      <c r="F1" s="13"/>
      <c r="G1" s="13"/>
      <c r="H1" s="13"/>
      <c r="I1" s="14"/>
      <c r="J1" s="91">
        <f>IFERROR(MATCH('fnd budget'!$B$3, CHA_DisplayNF, 0), "")</f>
        <v>6</v>
      </c>
      <c r="K1" s="24">
        <f>SUM(K8:K1061)</f>
        <v>137870.41696306429</v>
      </c>
      <c r="L1" s="24">
        <f>SUM(L8:L1061)</f>
        <v>18017248</v>
      </c>
      <c r="M1" s="24">
        <f>SUM(M8:M1061)</f>
        <v>5211372</v>
      </c>
      <c r="N1" s="15"/>
    </row>
    <row r="2" spans="1:19">
      <c r="C2" s="16" t="s">
        <v>533</v>
      </c>
      <c r="D2" s="806"/>
      <c r="H2" s="17"/>
    </row>
    <row r="3" spans="1:19">
      <c r="D3" s="806"/>
      <c r="H3" s="17"/>
    </row>
    <row r="4" spans="1:19">
      <c r="D4" s="812"/>
      <c r="H4" s="17"/>
    </row>
    <row r="5" spans="1:19">
      <c r="D5" s="807"/>
      <c r="H5" s="17"/>
    </row>
    <row r="6" spans="1:19" ht="54" customHeight="1">
      <c r="A6" s="396"/>
      <c r="D6" s="807"/>
      <c r="E6" s="17" t="s">
        <v>534</v>
      </c>
      <c r="H6" s="718" t="s">
        <v>535</v>
      </c>
      <c r="I6" s="16" t="s">
        <v>536</v>
      </c>
      <c r="J6" s="16" t="s">
        <v>536</v>
      </c>
      <c r="K6" s="18" t="s">
        <v>536</v>
      </c>
      <c r="L6" s="18" t="s">
        <v>536</v>
      </c>
      <c r="M6" s="18" t="s">
        <v>534</v>
      </c>
      <c r="N6" s="18" t="s">
        <v>537</v>
      </c>
    </row>
    <row r="7" spans="1:19" ht="41.45" customHeight="1">
      <c r="A7" s="809" t="s">
        <v>538</v>
      </c>
      <c r="B7" s="803" t="s">
        <v>539</v>
      </c>
      <c r="C7" s="810" t="s">
        <v>540</v>
      </c>
      <c r="D7" s="811" t="s">
        <v>541</v>
      </c>
      <c r="E7" s="811" t="s">
        <v>542</v>
      </c>
      <c r="F7" s="811" t="s">
        <v>543</v>
      </c>
      <c r="G7" s="811" t="s">
        <v>544</v>
      </c>
      <c r="H7" s="811" t="s">
        <v>545</v>
      </c>
      <c r="I7" s="811" t="s">
        <v>546</v>
      </c>
      <c r="J7" s="804" t="s">
        <v>547</v>
      </c>
      <c r="K7" s="811" t="s">
        <v>548</v>
      </c>
      <c r="L7" s="811" t="s">
        <v>549</v>
      </c>
      <c r="M7" s="811" t="s">
        <v>550</v>
      </c>
      <c r="N7" s="809" t="s">
        <v>551</v>
      </c>
      <c r="O7" s="808" t="s">
        <v>552</v>
      </c>
    </row>
    <row r="8" spans="1:19">
      <c r="A8" s="19">
        <f t="shared" ref="A8:A71" si="0">IF(VALUE(MID(D8,1,1))=4,VALUE(MID(D8,1,3)),VALUE(MID(D8,1,4)))</f>
        <v>409</v>
      </c>
      <c r="B8" s="19">
        <v>1</v>
      </c>
      <c r="C8" s="20" t="str">
        <f t="shared" ref="C8:C71" si="1">IF(
H8=1,
A8 &amp; " - " &amp; VLOOKUP(A8,codeCHA,2,FALSE) &amp; " - " &amp; VLOOKUP(G8,code436,2,FALSE),
IF(
OR(A8=450,A8=466),
A8 &amp; " - " &amp; VLOOKUP(A8,codeCHA,2,FALSE) &amp; VLOOKUP(F8,code436,2,FALSE) &amp; " District - " &amp; VLOOKUP(G8,code436,2,FALSE),
A8 &amp; " - " &amp; VLOOKUP(A8,codeCHA,2,FALSE) &amp; "-"&amp; VLOOKUP(F8,code436,2,FALSE) &amp; " Site - " &amp; VLOOKUP(G8,code436,2,FALSE)
)
)</f>
        <v>409 - ALMA DEL MAR - ACUSHNET</v>
      </c>
      <c r="D8" s="21">
        <v>409201003</v>
      </c>
      <c r="E8" s="19">
        <f t="shared" ref="E8:E71" si="2">A8</f>
        <v>409</v>
      </c>
      <c r="F8" s="17">
        <f t="shared" ref="F8:F71" si="3">IF(VALUE(MID(D8,1,1))=4,VALUE(MID(D8,4,3)),VALUE(MID(D8,5,3)))</f>
        <v>201</v>
      </c>
      <c r="G8" s="17">
        <f t="shared" ref="G8:G71" si="4">IF(VALUE(MID(D8,1,1))=4,VALUE(MID(D8,7,3)),VALUE(MID(D8,8,3)))</f>
        <v>3</v>
      </c>
      <c r="H8" s="17">
        <f>IF(OR(A8=410,A8=466,A8=487,A8=499),2,1)</f>
        <v>1</v>
      </c>
      <c r="I8" s="22">
        <f t="shared" ref="I8:I71" si="5">VLOOKUP(F8,distinfo,4)</f>
        <v>1</v>
      </c>
      <c r="J8" s="19">
        <f t="shared" ref="J8:J71" si="6">VLOOKUP(D8,enro_chafnd,16)</f>
        <v>6</v>
      </c>
      <c r="K8" s="23">
        <f t="shared" ref="K8:K71" si="7">VLOOKUP(G8,distinfo,6)</f>
        <v>112.64593316016797</v>
      </c>
      <c r="L8" s="24">
        <f t="shared" ref="L8:L71" si="8">IF(VLOOKUP(D8,rate_chafnd,40,FALSE)&gt;0,VLOOKUP(D8,rate_chafnd,40),VLOOKUP(G8,distinfo,7))</f>
        <v>11663</v>
      </c>
      <c r="M8" s="485">
        <f>ROUND((L8*K8/100)-L8,0)</f>
        <v>1475</v>
      </c>
      <c r="N8" s="24">
        <v>1288</v>
      </c>
      <c r="O8" s="25" t="str">
        <f>IFERROR(TRIM(MID($C8, FIND(" - ", $C8)+3, 9999)) &amp;
" (" &amp; TRIM(LEFT($C8, FIND(" - ", $C8)-1)) &amp; ")",
"")</f>
        <v>ALMA DEL MAR - ACUSHNET (409)</v>
      </c>
      <c r="P8" s="129"/>
      <c r="Q8" s="124"/>
      <c r="R8" s="25"/>
      <c r="S8" s="25"/>
    </row>
    <row r="9" spans="1:19">
      <c r="A9" s="19">
        <f t="shared" si="0"/>
        <v>409</v>
      </c>
      <c r="B9" s="19">
        <v>2</v>
      </c>
      <c r="C9" s="20" t="str">
        <f t="shared" si="1"/>
        <v>409 - ALMA DEL MAR - BOURNE</v>
      </c>
      <c r="D9" s="21">
        <v>409201036</v>
      </c>
      <c r="E9" s="19">
        <f t="shared" si="2"/>
        <v>409</v>
      </c>
      <c r="F9" s="17">
        <f t="shared" si="3"/>
        <v>201</v>
      </c>
      <c r="G9" s="17">
        <f t="shared" si="4"/>
        <v>36</v>
      </c>
      <c r="H9" s="17">
        <f t="shared" ref="H9:H72" si="9">IF(OR(A9=410,A9=466,A9=487,A9=499),2,1)</f>
        <v>1</v>
      </c>
      <c r="I9" s="22">
        <f t="shared" si="5"/>
        <v>1</v>
      </c>
      <c r="J9" s="19">
        <f t="shared" si="6"/>
        <v>7</v>
      </c>
      <c r="K9" s="23">
        <f t="shared" si="7"/>
        <v>151.53429766986329</v>
      </c>
      <c r="L9" s="24">
        <f t="shared" si="8"/>
        <v>18678</v>
      </c>
      <c r="M9" s="24">
        <f t="shared" ref="M9:M71" si="10">ROUND((L9*K9/100)-L9,0)</f>
        <v>9626</v>
      </c>
      <c r="N9" s="24">
        <v>1288</v>
      </c>
      <c r="O9" s="25" t="str">
        <f t="shared" ref="O9:O72" si="11">IFERROR(TRIM(MID($C9, FIND(" - ", $C9)+3, 9999)) &amp;
" (" &amp; TRIM(LEFT($C9, FIND(" - ", $C9)-1)) &amp; ")",
"")</f>
        <v>ALMA DEL MAR - BOURNE (409)</v>
      </c>
      <c r="P9" s="129"/>
      <c r="Q9" s="124"/>
      <c r="R9" s="25"/>
      <c r="S9" s="25"/>
    </row>
    <row r="10" spans="1:19">
      <c r="A10" s="19">
        <f t="shared" si="0"/>
        <v>409</v>
      </c>
      <c r="B10" s="19">
        <v>3</v>
      </c>
      <c r="C10" s="20" t="str">
        <f t="shared" si="1"/>
        <v>409 - ALMA DEL MAR - FALL RIVER</v>
      </c>
      <c r="D10" s="21">
        <v>409201095</v>
      </c>
      <c r="E10" s="19">
        <f t="shared" si="2"/>
        <v>409</v>
      </c>
      <c r="F10" s="17">
        <f t="shared" si="3"/>
        <v>201</v>
      </c>
      <c r="G10" s="17">
        <f t="shared" si="4"/>
        <v>95</v>
      </c>
      <c r="H10" s="17">
        <f t="shared" si="9"/>
        <v>1</v>
      </c>
      <c r="I10" s="22">
        <f t="shared" si="5"/>
        <v>1</v>
      </c>
      <c r="J10" s="19">
        <f t="shared" si="6"/>
        <v>12</v>
      </c>
      <c r="K10" s="23">
        <f t="shared" si="7"/>
        <v>100.58789250230713</v>
      </c>
      <c r="L10" s="24">
        <f t="shared" si="8"/>
        <v>24079</v>
      </c>
      <c r="M10" s="24">
        <f t="shared" si="10"/>
        <v>142</v>
      </c>
      <c r="N10" s="24">
        <v>1288</v>
      </c>
      <c r="O10" s="25" t="str">
        <f t="shared" si="11"/>
        <v>ALMA DEL MAR - FALL RIVER (409)</v>
      </c>
      <c r="P10" s="129"/>
      <c r="Q10" s="124"/>
      <c r="R10" s="25"/>
      <c r="S10" s="25"/>
    </row>
    <row r="11" spans="1:19">
      <c r="A11" s="19">
        <f t="shared" si="0"/>
        <v>409</v>
      </c>
      <c r="B11" s="19">
        <v>4</v>
      </c>
      <c r="C11" s="20" t="str">
        <f t="shared" si="1"/>
        <v>409 - ALMA DEL MAR - NEW BEDFORD</v>
      </c>
      <c r="D11" s="21">
        <v>409201201</v>
      </c>
      <c r="E11" s="19">
        <f t="shared" si="2"/>
        <v>409</v>
      </c>
      <c r="F11" s="17">
        <f t="shared" si="3"/>
        <v>201</v>
      </c>
      <c r="G11" s="17">
        <f t="shared" si="4"/>
        <v>201</v>
      </c>
      <c r="H11" s="17">
        <f t="shared" si="9"/>
        <v>1</v>
      </c>
      <c r="I11" s="22">
        <f t="shared" si="5"/>
        <v>1</v>
      </c>
      <c r="J11" s="19">
        <f t="shared" si="6"/>
        <v>12</v>
      </c>
      <c r="K11" s="23">
        <f t="shared" si="7"/>
        <v>100</v>
      </c>
      <c r="L11" s="24">
        <f t="shared" si="8"/>
        <v>21454</v>
      </c>
      <c r="M11" s="24">
        <f t="shared" si="10"/>
        <v>0</v>
      </c>
      <c r="N11" s="24">
        <v>1288</v>
      </c>
      <c r="O11" s="25" t="str">
        <f t="shared" si="11"/>
        <v>ALMA DEL MAR - NEW BEDFORD (409)</v>
      </c>
      <c r="P11" s="129"/>
      <c r="Q11" s="124"/>
      <c r="R11" s="25"/>
      <c r="S11" s="25"/>
    </row>
    <row r="12" spans="1:19">
      <c r="A12" s="19">
        <f t="shared" si="0"/>
        <v>409</v>
      </c>
      <c r="B12" s="19">
        <v>5</v>
      </c>
      <c r="C12" s="20" t="str">
        <f t="shared" si="1"/>
        <v>409 - ALMA DEL MAR - WESTPORT</v>
      </c>
      <c r="D12" s="21">
        <v>409201331</v>
      </c>
      <c r="E12" s="19">
        <f t="shared" si="2"/>
        <v>409</v>
      </c>
      <c r="F12" s="17">
        <f t="shared" si="3"/>
        <v>201</v>
      </c>
      <c r="G12" s="17">
        <f t="shared" si="4"/>
        <v>331</v>
      </c>
      <c r="H12" s="17">
        <f t="shared" si="9"/>
        <v>1</v>
      </c>
      <c r="I12" s="22">
        <f t="shared" si="5"/>
        <v>1</v>
      </c>
      <c r="J12" s="19">
        <f t="shared" si="6"/>
        <v>7</v>
      </c>
      <c r="K12" s="23">
        <f t="shared" si="7"/>
        <v>119.08546732385578</v>
      </c>
      <c r="L12" s="24">
        <f t="shared" si="8"/>
        <v>18309</v>
      </c>
      <c r="M12" s="24">
        <f t="shared" si="10"/>
        <v>3494</v>
      </c>
      <c r="N12" s="24">
        <v>1288</v>
      </c>
      <c r="O12" s="25" t="str">
        <f t="shared" si="11"/>
        <v>ALMA DEL MAR - WESTPORT (409)</v>
      </c>
      <c r="P12" s="129"/>
      <c r="Q12" s="124"/>
      <c r="R12" s="25"/>
      <c r="S12" s="25"/>
    </row>
    <row r="13" spans="1:19">
      <c r="A13" s="19">
        <f t="shared" si="0"/>
        <v>410</v>
      </c>
      <c r="B13" s="19">
        <v>6</v>
      </c>
      <c r="C13" s="20" t="str">
        <f t="shared" si="1"/>
        <v>410 - EXCEL ACADEMY-BOSTON Site - BOSTON</v>
      </c>
      <c r="D13" s="21">
        <v>410035035</v>
      </c>
      <c r="E13" s="19">
        <f t="shared" si="2"/>
        <v>410</v>
      </c>
      <c r="F13" s="17">
        <f t="shared" si="3"/>
        <v>35</v>
      </c>
      <c r="G13" s="17">
        <f t="shared" si="4"/>
        <v>35</v>
      </c>
      <c r="H13" s="17">
        <f t="shared" si="9"/>
        <v>2</v>
      </c>
      <c r="I13" s="22">
        <f t="shared" si="5"/>
        <v>1.0860000000000001</v>
      </c>
      <c r="J13" s="19">
        <f t="shared" si="6"/>
        <v>11</v>
      </c>
      <c r="K13" s="23">
        <f t="shared" si="7"/>
        <v>135.47260985262034</v>
      </c>
      <c r="L13" s="24">
        <f t="shared" si="8"/>
        <v>21798</v>
      </c>
      <c r="M13" s="24">
        <f t="shared" si="10"/>
        <v>7732</v>
      </c>
      <c r="N13" s="24">
        <v>1288</v>
      </c>
      <c r="O13" s="25" t="str">
        <f t="shared" si="11"/>
        <v>EXCEL ACADEMY-BOSTON Site - BOSTON (410)</v>
      </c>
      <c r="P13" s="129"/>
      <c r="Q13" s="124"/>
      <c r="R13" s="25"/>
      <c r="S13" s="25"/>
    </row>
    <row r="14" spans="1:19">
      <c r="A14" s="19">
        <f t="shared" si="0"/>
        <v>410</v>
      </c>
      <c r="B14" s="19">
        <v>7</v>
      </c>
      <c r="C14" s="20" t="str">
        <f t="shared" si="1"/>
        <v>410 - EXCEL ACADEMY-BOSTON Site - CHELSEA</v>
      </c>
      <c r="D14" s="21">
        <v>410035057</v>
      </c>
      <c r="E14" s="19">
        <f t="shared" si="2"/>
        <v>410</v>
      </c>
      <c r="F14" s="17">
        <f t="shared" si="3"/>
        <v>35</v>
      </c>
      <c r="G14" s="17">
        <f t="shared" si="4"/>
        <v>57</v>
      </c>
      <c r="H14" s="17">
        <f t="shared" si="9"/>
        <v>2</v>
      </c>
      <c r="I14" s="22">
        <f t="shared" si="5"/>
        <v>1.0860000000000001</v>
      </c>
      <c r="J14" s="19">
        <f t="shared" si="6"/>
        <v>12</v>
      </c>
      <c r="K14" s="23">
        <f t="shared" si="7"/>
        <v>105.01314606207856</v>
      </c>
      <c r="L14" s="24">
        <f t="shared" si="8"/>
        <v>22293</v>
      </c>
      <c r="M14" s="24">
        <f t="shared" si="10"/>
        <v>1118</v>
      </c>
      <c r="N14" s="24">
        <v>1288</v>
      </c>
      <c r="O14" s="25" t="str">
        <f t="shared" si="11"/>
        <v>EXCEL ACADEMY-BOSTON Site - CHELSEA (410)</v>
      </c>
      <c r="P14" s="129"/>
      <c r="Q14" s="124"/>
      <c r="R14" s="25"/>
      <c r="S14" s="25"/>
    </row>
    <row r="15" spans="1:19">
      <c r="A15" s="19">
        <f t="shared" si="0"/>
        <v>410</v>
      </c>
      <c r="B15" s="19">
        <v>8</v>
      </c>
      <c r="C15" s="20" t="str">
        <f t="shared" si="1"/>
        <v>410 - EXCEL ACADEMY-BOSTON Site - EVERETT</v>
      </c>
      <c r="D15" s="21">
        <v>410035093</v>
      </c>
      <c r="E15" s="19">
        <f t="shared" si="2"/>
        <v>410</v>
      </c>
      <c r="F15" s="17">
        <f t="shared" si="3"/>
        <v>35</v>
      </c>
      <c r="G15" s="17">
        <f t="shared" si="4"/>
        <v>93</v>
      </c>
      <c r="H15" s="17">
        <f t="shared" si="9"/>
        <v>2</v>
      </c>
      <c r="I15" s="22">
        <f t="shared" si="5"/>
        <v>1.0860000000000001</v>
      </c>
      <c r="J15" s="19">
        <f t="shared" si="6"/>
        <v>11</v>
      </c>
      <c r="K15" s="23">
        <f t="shared" si="7"/>
        <v>100.40533474721023</v>
      </c>
      <c r="L15" s="24">
        <f t="shared" si="8"/>
        <v>21587</v>
      </c>
      <c r="M15" s="24">
        <f t="shared" si="10"/>
        <v>87</v>
      </c>
      <c r="N15" s="24">
        <v>1288</v>
      </c>
      <c r="O15" s="25" t="str">
        <f t="shared" si="11"/>
        <v>EXCEL ACADEMY-BOSTON Site - EVERETT (410)</v>
      </c>
      <c r="P15" s="129"/>
      <c r="Q15" s="124"/>
      <c r="R15" s="25"/>
      <c r="S15" s="25"/>
    </row>
    <row r="16" spans="1:19">
      <c r="A16" s="19">
        <f t="shared" si="0"/>
        <v>410</v>
      </c>
      <c r="B16" s="19">
        <v>9</v>
      </c>
      <c r="C16" s="20" t="str">
        <f t="shared" si="1"/>
        <v>410 - EXCEL ACADEMY-BOSTON Site - LYNN</v>
      </c>
      <c r="D16" s="21">
        <v>410035163</v>
      </c>
      <c r="E16" s="19">
        <f t="shared" si="2"/>
        <v>410</v>
      </c>
      <c r="F16" s="17">
        <f t="shared" si="3"/>
        <v>35</v>
      </c>
      <c r="G16" s="17">
        <f t="shared" si="4"/>
        <v>163</v>
      </c>
      <c r="H16" s="17">
        <f t="shared" si="9"/>
        <v>2</v>
      </c>
      <c r="I16" s="22">
        <f t="shared" si="5"/>
        <v>1.0860000000000001</v>
      </c>
      <c r="J16" s="19">
        <f t="shared" si="6"/>
        <v>11</v>
      </c>
      <c r="K16" s="23">
        <f t="shared" si="7"/>
        <v>100.01346280490802</v>
      </c>
      <c r="L16" s="24">
        <f t="shared" si="8"/>
        <v>21457</v>
      </c>
      <c r="M16" s="24">
        <f t="shared" si="10"/>
        <v>3</v>
      </c>
      <c r="N16" s="24">
        <v>1288</v>
      </c>
      <c r="O16" s="25" t="str">
        <f t="shared" si="11"/>
        <v>EXCEL ACADEMY-BOSTON Site - LYNN (410)</v>
      </c>
      <c r="P16" s="129"/>
      <c r="Q16" s="124"/>
      <c r="R16" s="25"/>
      <c r="S16" s="25"/>
    </row>
    <row r="17" spans="1:19">
      <c r="A17" s="19">
        <f t="shared" si="0"/>
        <v>410</v>
      </c>
      <c r="B17" s="19">
        <v>10</v>
      </c>
      <c r="C17" s="20" t="str">
        <f t="shared" si="1"/>
        <v>410 - EXCEL ACADEMY-BOSTON Site - MALDEN</v>
      </c>
      <c r="D17" s="21">
        <v>410035165</v>
      </c>
      <c r="E17" s="19">
        <f t="shared" si="2"/>
        <v>410</v>
      </c>
      <c r="F17" s="17">
        <f t="shared" si="3"/>
        <v>35</v>
      </c>
      <c r="G17" s="17">
        <f t="shared" si="4"/>
        <v>165</v>
      </c>
      <c r="H17" s="17">
        <f t="shared" si="9"/>
        <v>2</v>
      </c>
      <c r="I17" s="22">
        <f t="shared" si="5"/>
        <v>1.0860000000000001</v>
      </c>
      <c r="J17" s="19">
        <f t="shared" si="6"/>
        <v>10</v>
      </c>
      <c r="K17" s="23">
        <f t="shared" si="7"/>
        <v>100</v>
      </c>
      <c r="L17" s="24">
        <f t="shared" si="8"/>
        <v>18876</v>
      </c>
      <c r="M17" s="24">
        <f t="shared" si="10"/>
        <v>0</v>
      </c>
      <c r="N17" s="24">
        <v>1288</v>
      </c>
      <c r="O17" s="25" t="str">
        <f t="shared" si="11"/>
        <v>EXCEL ACADEMY-BOSTON Site - MALDEN (410)</v>
      </c>
      <c r="P17" s="129"/>
      <c r="Q17" s="124"/>
      <c r="R17" s="25"/>
      <c r="S17" s="25"/>
    </row>
    <row r="18" spans="1:19">
      <c r="A18" s="19">
        <f t="shared" si="0"/>
        <v>410</v>
      </c>
      <c r="B18" s="19">
        <v>11</v>
      </c>
      <c r="C18" s="20" t="str">
        <f t="shared" si="1"/>
        <v>410 - EXCEL ACADEMY-BOSTON Site - MEDFORD</v>
      </c>
      <c r="D18" s="21">
        <v>410035176</v>
      </c>
      <c r="E18" s="19">
        <f t="shared" si="2"/>
        <v>410</v>
      </c>
      <c r="F18" s="17">
        <f t="shared" si="3"/>
        <v>35</v>
      </c>
      <c r="G18" s="17">
        <f t="shared" si="4"/>
        <v>176</v>
      </c>
      <c r="H18" s="17">
        <f t="shared" si="9"/>
        <v>2</v>
      </c>
      <c r="I18" s="22">
        <f t="shared" si="5"/>
        <v>1.0860000000000001</v>
      </c>
      <c r="J18" s="19">
        <f t="shared" si="6"/>
        <v>8</v>
      </c>
      <c r="K18" s="23">
        <f t="shared" si="7"/>
        <v>132.29061594509275</v>
      </c>
      <c r="L18" s="24">
        <f t="shared" si="8"/>
        <v>18390</v>
      </c>
      <c r="M18" s="24">
        <f t="shared" si="10"/>
        <v>5938</v>
      </c>
      <c r="N18" s="24">
        <v>1288</v>
      </c>
      <c r="O18" s="25" t="str">
        <f t="shared" si="11"/>
        <v>EXCEL ACADEMY-BOSTON Site - MEDFORD (410)</v>
      </c>
      <c r="P18" s="129"/>
      <c r="Q18" s="124"/>
      <c r="R18" s="25"/>
      <c r="S18" s="25"/>
    </row>
    <row r="19" spans="1:19">
      <c r="A19" s="19">
        <f t="shared" si="0"/>
        <v>410</v>
      </c>
      <c r="B19" s="19">
        <v>12</v>
      </c>
      <c r="C19" s="20" t="str">
        <f t="shared" si="1"/>
        <v>410 - EXCEL ACADEMY-BOSTON Site - PEABODY</v>
      </c>
      <c r="D19" s="21">
        <v>410035229</v>
      </c>
      <c r="E19" s="19">
        <f t="shared" si="2"/>
        <v>410</v>
      </c>
      <c r="F19" s="17">
        <f t="shared" si="3"/>
        <v>35</v>
      </c>
      <c r="G19" s="17">
        <f t="shared" si="4"/>
        <v>229</v>
      </c>
      <c r="H19" s="17">
        <f t="shared" si="9"/>
        <v>2</v>
      </c>
      <c r="I19" s="22">
        <f t="shared" si="5"/>
        <v>1.0860000000000001</v>
      </c>
      <c r="J19" s="19">
        <f t="shared" si="6"/>
        <v>9</v>
      </c>
      <c r="K19" s="23">
        <f t="shared" si="7"/>
        <v>109.89855856388218</v>
      </c>
      <c r="L19" s="24">
        <f t="shared" si="8"/>
        <v>14470</v>
      </c>
      <c r="M19" s="24">
        <f t="shared" si="10"/>
        <v>1432</v>
      </c>
      <c r="N19" s="24">
        <v>1288</v>
      </c>
      <c r="O19" s="25" t="str">
        <f t="shared" si="11"/>
        <v>EXCEL ACADEMY-BOSTON Site - PEABODY (410)</v>
      </c>
      <c r="P19" s="129"/>
      <c r="Q19" s="124"/>
      <c r="R19" s="25"/>
      <c r="S19" s="25"/>
    </row>
    <row r="20" spans="1:19">
      <c r="A20" s="19">
        <f t="shared" si="0"/>
        <v>410</v>
      </c>
      <c r="B20" s="19">
        <v>13</v>
      </c>
      <c r="C20" s="20" t="str">
        <f t="shared" si="1"/>
        <v>410 - EXCEL ACADEMY-BOSTON Site - RANDOLPH</v>
      </c>
      <c r="D20" s="21">
        <v>410035244</v>
      </c>
      <c r="E20" s="19">
        <f t="shared" si="2"/>
        <v>410</v>
      </c>
      <c r="F20" s="17">
        <f t="shared" si="3"/>
        <v>35</v>
      </c>
      <c r="G20" s="17">
        <f t="shared" si="4"/>
        <v>244</v>
      </c>
      <c r="H20" s="17">
        <f t="shared" si="9"/>
        <v>2</v>
      </c>
      <c r="I20" s="22">
        <f t="shared" si="5"/>
        <v>1.0860000000000001</v>
      </c>
      <c r="J20" s="19">
        <f t="shared" si="6"/>
        <v>10</v>
      </c>
      <c r="K20" s="23">
        <f t="shared" si="7"/>
        <v>124.17352811526767</v>
      </c>
      <c r="L20" s="24">
        <f t="shared" si="8"/>
        <v>13438</v>
      </c>
      <c r="M20" s="24">
        <f t="shared" si="10"/>
        <v>3248</v>
      </c>
      <c r="N20" s="24">
        <v>1288</v>
      </c>
      <c r="O20" s="25" t="str">
        <f t="shared" si="11"/>
        <v>EXCEL ACADEMY-BOSTON Site - RANDOLPH (410)</v>
      </c>
      <c r="P20" s="129"/>
      <c r="Q20" s="124"/>
      <c r="R20" s="25"/>
      <c r="S20" s="25"/>
    </row>
    <row r="21" spans="1:19">
      <c r="A21" s="19">
        <f t="shared" si="0"/>
        <v>410</v>
      </c>
      <c r="B21" s="19">
        <v>14</v>
      </c>
      <c r="C21" s="20" t="str">
        <f t="shared" si="1"/>
        <v>410 - EXCEL ACADEMY-BOSTON Site - REVERE</v>
      </c>
      <c r="D21" s="21">
        <v>410035248</v>
      </c>
      <c r="E21" s="19">
        <f t="shared" si="2"/>
        <v>410</v>
      </c>
      <c r="F21" s="17">
        <f t="shared" si="3"/>
        <v>35</v>
      </c>
      <c r="G21" s="17">
        <f t="shared" si="4"/>
        <v>248</v>
      </c>
      <c r="H21" s="17">
        <f t="shared" si="9"/>
        <v>2</v>
      </c>
      <c r="I21" s="22">
        <f t="shared" si="5"/>
        <v>1.0860000000000001</v>
      </c>
      <c r="J21" s="19">
        <f t="shared" si="6"/>
        <v>11</v>
      </c>
      <c r="K21" s="23">
        <f t="shared" si="7"/>
        <v>103.75895547042401</v>
      </c>
      <c r="L21" s="24">
        <f t="shared" si="8"/>
        <v>20327</v>
      </c>
      <c r="M21" s="24">
        <f t="shared" si="10"/>
        <v>764</v>
      </c>
      <c r="N21" s="24">
        <v>1288</v>
      </c>
      <c r="O21" s="25" t="str">
        <f t="shared" si="11"/>
        <v>EXCEL ACADEMY-BOSTON Site - REVERE (410)</v>
      </c>
      <c r="P21" s="129"/>
      <c r="Q21" s="124"/>
      <c r="R21" s="25"/>
      <c r="S21" s="25"/>
    </row>
    <row r="22" spans="1:19">
      <c r="A22" s="19">
        <f t="shared" si="0"/>
        <v>410</v>
      </c>
      <c r="B22" s="19">
        <v>15</v>
      </c>
      <c r="C22" s="20" t="str">
        <f t="shared" si="1"/>
        <v>410 - EXCEL ACADEMY-BOSTON Site - SAUGUS</v>
      </c>
      <c r="D22" s="21">
        <v>410035262</v>
      </c>
      <c r="E22" s="19">
        <f t="shared" si="2"/>
        <v>410</v>
      </c>
      <c r="F22" s="17">
        <f t="shared" si="3"/>
        <v>35</v>
      </c>
      <c r="G22" s="17">
        <f t="shared" si="4"/>
        <v>262</v>
      </c>
      <c r="H22" s="17">
        <f t="shared" si="9"/>
        <v>2</v>
      </c>
      <c r="I22" s="22">
        <f t="shared" si="5"/>
        <v>1.0860000000000001</v>
      </c>
      <c r="J22" s="19">
        <f t="shared" si="6"/>
        <v>9</v>
      </c>
      <c r="K22" s="23">
        <f t="shared" si="7"/>
        <v>101.04969328352608</v>
      </c>
      <c r="L22" s="24">
        <f t="shared" si="8"/>
        <v>20354</v>
      </c>
      <c r="M22" s="24">
        <f t="shared" si="10"/>
        <v>214</v>
      </c>
      <c r="N22" s="24">
        <v>1288</v>
      </c>
      <c r="O22" s="25" t="str">
        <f t="shared" si="11"/>
        <v>EXCEL ACADEMY-BOSTON Site - SAUGUS (410)</v>
      </c>
      <c r="P22" s="129"/>
      <c r="Q22" s="124"/>
      <c r="R22" s="25"/>
      <c r="S22" s="25"/>
    </row>
    <row r="23" spans="1:19">
      <c r="A23" s="19">
        <f t="shared" si="0"/>
        <v>410</v>
      </c>
      <c r="B23" s="19">
        <v>16</v>
      </c>
      <c r="C23" s="20" t="str">
        <f t="shared" si="1"/>
        <v>410 - EXCEL ACADEMY-BOSTON Site - WINTHROP</v>
      </c>
      <c r="D23" s="21">
        <v>410035346</v>
      </c>
      <c r="E23" s="19">
        <f t="shared" si="2"/>
        <v>410</v>
      </c>
      <c r="F23" s="17">
        <f t="shared" si="3"/>
        <v>35</v>
      </c>
      <c r="G23" s="17">
        <f t="shared" si="4"/>
        <v>346</v>
      </c>
      <c r="H23" s="17">
        <f t="shared" si="9"/>
        <v>2</v>
      </c>
      <c r="I23" s="22">
        <f t="shared" si="5"/>
        <v>1.0860000000000001</v>
      </c>
      <c r="J23" s="19">
        <f t="shared" si="6"/>
        <v>7</v>
      </c>
      <c r="K23" s="23">
        <f t="shared" si="7"/>
        <v>115.68542521542442</v>
      </c>
      <c r="L23" s="24">
        <f t="shared" si="8"/>
        <v>17566</v>
      </c>
      <c r="M23" s="24">
        <f t="shared" si="10"/>
        <v>2755</v>
      </c>
      <c r="N23" s="24">
        <v>1288</v>
      </c>
      <c r="O23" s="25" t="str">
        <f t="shared" si="11"/>
        <v>EXCEL ACADEMY-BOSTON Site - WINTHROP (410)</v>
      </c>
      <c r="P23" s="129"/>
      <c r="Q23" s="124"/>
      <c r="R23" s="25"/>
      <c r="S23" s="25"/>
    </row>
    <row r="24" spans="1:19">
      <c r="A24" s="19">
        <f t="shared" si="0"/>
        <v>410</v>
      </c>
      <c r="B24" s="19">
        <v>17</v>
      </c>
      <c r="C24" s="20" t="str">
        <f t="shared" si="1"/>
        <v>410 - EXCEL ACADEMY-CHELSEA Site - BOSTON</v>
      </c>
      <c r="D24" s="21">
        <v>410057035</v>
      </c>
      <c r="E24" s="19">
        <f t="shared" si="2"/>
        <v>410</v>
      </c>
      <c r="F24" s="17">
        <f t="shared" si="3"/>
        <v>57</v>
      </c>
      <c r="G24" s="17">
        <f t="shared" si="4"/>
        <v>35</v>
      </c>
      <c r="H24" s="17">
        <f t="shared" si="9"/>
        <v>2</v>
      </c>
      <c r="I24" s="22">
        <f t="shared" si="5"/>
        <v>1.04</v>
      </c>
      <c r="J24" s="19">
        <f t="shared" si="6"/>
        <v>11</v>
      </c>
      <c r="K24" s="23">
        <f t="shared" si="7"/>
        <v>135.47260985262034</v>
      </c>
      <c r="L24" s="24">
        <f t="shared" si="8"/>
        <v>22039</v>
      </c>
      <c r="M24" s="24">
        <f t="shared" si="10"/>
        <v>7818</v>
      </c>
      <c r="N24" s="24">
        <v>1288</v>
      </c>
      <c r="O24" s="25" t="str">
        <f t="shared" si="11"/>
        <v>EXCEL ACADEMY-CHELSEA Site - BOSTON (410)</v>
      </c>
      <c r="P24" s="129"/>
      <c r="Q24" s="124"/>
      <c r="R24" s="25"/>
      <c r="S24" s="25"/>
    </row>
    <row r="25" spans="1:19">
      <c r="A25" s="19">
        <f t="shared" si="0"/>
        <v>410</v>
      </c>
      <c r="B25" s="19">
        <v>18</v>
      </c>
      <c r="C25" s="20" t="str">
        <f t="shared" si="1"/>
        <v>410 - EXCEL ACADEMY-CHELSEA Site - CHELSEA</v>
      </c>
      <c r="D25" s="21">
        <v>410057057</v>
      </c>
      <c r="E25" s="19">
        <f t="shared" si="2"/>
        <v>410</v>
      </c>
      <c r="F25" s="17">
        <f t="shared" si="3"/>
        <v>57</v>
      </c>
      <c r="G25" s="17">
        <f t="shared" si="4"/>
        <v>57</v>
      </c>
      <c r="H25" s="17">
        <f t="shared" si="9"/>
        <v>2</v>
      </c>
      <c r="I25" s="22">
        <f t="shared" si="5"/>
        <v>1.04</v>
      </c>
      <c r="J25" s="19">
        <f t="shared" si="6"/>
        <v>12</v>
      </c>
      <c r="K25" s="23">
        <f t="shared" si="7"/>
        <v>105.01314606207856</v>
      </c>
      <c r="L25" s="24">
        <f t="shared" si="8"/>
        <v>21145</v>
      </c>
      <c r="M25" s="24">
        <f t="shared" si="10"/>
        <v>1060</v>
      </c>
      <c r="N25" s="24">
        <v>1288</v>
      </c>
      <c r="O25" s="25" t="str">
        <f t="shared" si="11"/>
        <v>EXCEL ACADEMY-CHELSEA Site - CHELSEA (410)</v>
      </c>
      <c r="P25" s="129"/>
      <c r="Q25" s="124"/>
      <c r="R25" s="25"/>
      <c r="S25" s="25"/>
    </row>
    <row r="26" spans="1:19">
      <c r="A26" s="19">
        <f t="shared" si="0"/>
        <v>410</v>
      </c>
      <c r="B26" s="19">
        <v>19</v>
      </c>
      <c r="C26" s="20" t="str">
        <f t="shared" si="1"/>
        <v>410 - EXCEL ACADEMY-CHELSEA Site - EVERETT</v>
      </c>
      <c r="D26" s="21">
        <v>410057093</v>
      </c>
      <c r="E26" s="19">
        <f t="shared" si="2"/>
        <v>410</v>
      </c>
      <c r="F26" s="17">
        <f t="shared" si="3"/>
        <v>57</v>
      </c>
      <c r="G26" s="17">
        <f t="shared" si="4"/>
        <v>93</v>
      </c>
      <c r="H26" s="17">
        <f t="shared" si="9"/>
        <v>2</v>
      </c>
      <c r="I26" s="22">
        <f t="shared" si="5"/>
        <v>1.04</v>
      </c>
      <c r="J26" s="19">
        <f t="shared" si="6"/>
        <v>11</v>
      </c>
      <c r="K26" s="23">
        <f t="shared" si="7"/>
        <v>100.40533474721023</v>
      </c>
      <c r="L26" s="24">
        <f t="shared" si="8"/>
        <v>16345</v>
      </c>
      <c r="M26" s="24">
        <f t="shared" si="10"/>
        <v>66</v>
      </c>
      <c r="N26" s="24">
        <v>1288</v>
      </c>
      <c r="O26" s="25" t="str">
        <f t="shared" si="11"/>
        <v>EXCEL ACADEMY-CHELSEA Site - EVERETT (410)</v>
      </c>
      <c r="P26" s="129"/>
      <c r="Q26" s="124"/>
      <c r="R26" s="25"/>
      <c r="S26" s="25"/>
    </row>
    <row r="27" spans="1:19">
      <c r="A27" s="19">
        <f t="shared" si="0"/>
        <v>410</v>
      </c>
      <c r="B27" s="19">
        <v>20</v>
      </c>
      <c r="C27" s="20" t="str">
        <f t="shared" si="1"/>
        <v>410 - EXCEL ACADEMY-CHELSEA Site - LYNN</v>
      </c>
      <c r="D27" s="21">
        <v>410057163</v>
      </c>
      <c r="E27" s="19">
        <f t="shared" si="2"/>
        <v>410</v>
      </c>
      <c r="F27" s="17">
        <f t="shared" si="3"/>
        <v>57</v>
      </c>
      <c r="G27" s="17">
        <f t="shared" si="4"/>
        <v>163</v>
      </c>
      <c r="H27" s="17">
        <f t="shared" si="9"/>
        <v>2</v>
      </c>
      <c r="I27" s="22">
        <f t="shared" si="5"/>
        <v>1.04</v>
      </c>
      <c r="J27" s="19">
        <f t="shared" si="6"/>
        <v>11</v>
      </c>
      <c r="K27" s="23">
        <f t="shared" si="7"/>
        <v>100.01346280490802</v>
      </c>
      <c r="L27" s="24">
        <f t="shared" si="8"/>
        <v>19597</v>
      </c>
      <c r="M27" s="24">
        <f t="shared" si="10"/>
        <v>3</v>
      </c>
      <c r="N27" s="24">
        <v>1288</v>
      </c>
      <c r="O27" s="25" t="str">
        <f t="shared" si="11"/>
        <v>EXCEL ACADEMY-CHELSEA Site - LYNN (410)</v>
      </c>
      <c r="P27" s="129"/>
      <c r="Q27" s="124"/>
      <c r="R27" s="25"/>
      <c r="S27" s="25"/>
    </row>
    <row r="28" spans="1:19">
      <c r="A28" s="19">
        <f t="shared" si="0"/>
        <v>410</v>
      </c>
      <c r="B28" s="19">
        <v>21</v>
      </c>
      <c r="C28" s="20" t="str">
        <f t="shared" si="1"/>
        <v>410 - EXCEL ACADEMY-CHELSEA Site - REVERE</v>
      </c>
      <c r="D28" s="21">
        <v>410057248</v>
      </c>
      <c r="E28" s="19">
        <f t="shared" si="2"/>
        <v>410</v>
      </c>
      <c r="F28" s="17">
        <f t="shared" si="3"/>
        <v>57</v>
      </c>
      <c r="G28" s="17">
        <f t="shared" si="4"/>
        <v>248</v>
      </c>
      <c r="H28" s="17">
        <f t="shared" si="9"/>
        <v>2</v>
      </c>
      <c r="I28" s="22">
        <f t="shared" si="5"/>
        <v>1.04</v>
      </c>
      <c r="J28" s="19">
        <f t="shared" si="6"/>
        <v>11</v>
      </c>
      <c r="K28" s="23">
        <f t="shared" si="7"/>
        <v>103.75895547042401</v>
      </c>
      <c r="L28" s="24">
        <f t="shared" si="8"/>
        <v>17456</v>
      </c>
      <c r="M28" s="24">
        <f t="shared" si="10"/>
        <v>656</v>
      </c>
      <c r="N28" s="24">
        <v>1288</v>
      </c>
      <c r="O28" s="25" t="str">
        <f t="shared" si="11"/>
        <v>EXCEL ACADEMY-CHELSEA Site - REVERE (410)</v>
      </c>
      <c r="P28" s="129"/>
      <c r="Q28" s="124"/>
      <c r="R28" s="25"/>
      <c r="S28" s="25"/>
    </row>
    <row r="29" spans="1:19">
      <c r="A29" s="19">
        <f t="shared" si="0"/>
        <v>410</v>
      </c>
      <c r="B29" s="19">
        <v>22</v>
      </c>
      <c r="C29" s="20" t="str">
        <f t="shared" si="1"/>
        <v>410 - EXCEL ACADEMY-CHELSEA Site - WEYMOUTH</v>
      </c>
      <c r="D29" s="21">
        <v>410057336</v>
      </c>
      <c r="E29" s="19">
        <f t="shared" si="2"/>
        <v>410</v>
      </c>
      <c r="F29" s="17">
        <f t="shared" si="3"/>
        <v>57</v>
      </c>
      <c r="G29" s="17">
        <f t="shared" si="4"/>
        <v>336</v>
      </c>
      <c r="H29" s="17">
        <f t="shared" si="9"/>
        <v>2</v>
      </c>
      <c r="I29" s="22">
        <f t="shared" si="5"/>
        <v>1.04</v>
      </c>
      <c r="J29" s="19">
        <f t="shared" si="6"/>
        <v>8</v>
      </c>
      <c r="K29" s="23">
        <f t="shared" si="7"/>
        <v>121.91405901318653</v>
      </c>
      <c r="L29" s="24">
        <f t="shared" si="8"/>
        <v>15438</v>
      </c>
      <c r="M29" s="24">
        <f t="shared" si="10"/>
        <v>3383</v>
      </c>
      <c r="N29" s="24">
        <v>1288</v>
      </c>
      <c r="O29" s="25" t="str">
        <f t="shared" si="11"/>
        <v>EXCEL ACADEMY-CHELSEA Site - WEYMOUTH (410)</v>
      </c>
      <c r="P29" s="129"/>
      <c r="Q29" s="124"/>
      <c r="R29" s="25"/>
      <c r="S29" s="25"/>
    </row>
    <row r="30" spans="1:19">
      <c r="A30" s="19">
        <f t="shared" si="0"/>
        <v>412</v>
      </c>
      <c r="B30" s="19">
        <v>23</v>
      </c>
      <c r="C30" s="20" t="str">
        <f t="shared" si="1"/>
        <v>412 - ACADEMY OF THE PACIFIC RIM - AVON</v>
      </c>
      <c r="D30" s="21">
        <v>412035018</v>
      </c>
      <c r="E30" s="19">
        <f t="shared" si="2"/>
        <v>412</v>
      </c>
      <c r="F30" s="17">
        <f t="shared" si="3"/>
        <v>35</v>
      </c>
      <c r="G30" s="17">
        <f t="shared" si="4"/>
        <v>18</v>
      </c>
      <c r="H30" s="17">
        <f t="shared" si="9"/>
        <v>1</v>
      </c>
      <c r="I30" s="22">
        <f t="shared" si="5"/>
        <v>1.0860000000000001</v>
      </c>
      <c r="J30" s="19">
        <f t="shared" si="6"/>
        <v>9</v>
      </c>
      <c r="K30" s="23">
        <f t="shared" si="7"/>
        <v>153.54910940736173</v>
      </c>
      <c r="L30" s="24">
        <f t="shared" si="8"/>
        <v>14470</v>
      </c>
      <c r="M30" s="24">
        <f t="shared" si="10"/>
        <v>7749</v>
      </c>
      <c r="N30" s="24">
        <v>1288</v>
      </c>
      <c r="O30" s="25" t="str">
        <f t="shared" si="11"/>
        <v>ACADEMY OF THE PACIFIC RIM - AVON (412)</v>
      </c>
      <c r="P30" s="129"/>
      <c r="Q30" s="124"/>
      <c r="R30" s="25"/>
      <c r="S30" s="25"/>
    </row>
    <row r="31" spans="1:19">
      <c r="A31" s="19">
        <f t="shared" si="0"/>
        <v>412</v>
      </c>
      <c r="B31" s="19">
        <v>24</v>
      </c>
      <c r="C31" s="20" t="str">
        <f t="shared" si="1"/>
        <v>412 - ACADEMY OF THE PACIFIC RIM - BOSTON</v>
      </c>
      <c r="D31" s="21">
        <v>412035035</v>
      </c>
      <c r="E31" s="19">
        <f t="shared" si="2"/>
        <v>412</v>
      </c>
      <c r="F31" s="17">
        <f t="shared" si="3"/>
        <v>35</v>
      </c>
      <c r="G31" s="17">
        <f t="shared" si="4"/>
        <v>35</v>
      </c>
      <c r="H31" s="17">
        <f t="shared" si="9"/>
        <v>1</v>
      </c>
      <c r="I31" s="22">
        <f t="shared" si="5"/>
        <v>1.0860000000000001</v>
      </c>
      <c r="J31" s="19">
        <f t="shared" si="6"/>
        <v>11</v>
      </c>
      <c r="K31" s="23">
        <f t="shared" si="7"/>
        <v>135.47260985262034</v>
      </c>
      <c r="L31" s="24">
        <f t="shared" si="8"/>
        <v>21811</v>
      </c>
      <c r="M31" s="24">
        <f t="shared" si="10"/>
        <v>7737</v>
      </c>
      <c r="N31" s="24">
        <v>1288</v>
      </c>
      <c r="O31" s="25" t="str">
        <f t="shared" si="11"/>
        <v>ACADEMY OF THE PACIFIC RIM - BOSTON (412)</v>
      </c>
      <c r="P31" s="129"/>
      <c r="Q31" s="124"/>
      <c r="R31" s="25"/>
      <c r="S31" s="25"/>
    </row>
    <row r="32" spans="1:19">
      <c r="A32" s="19">
        <f t="shared" si="0"/>
        <v>412</v>
      </c>
      <c r="B32" s="19">
        <v>25</v>
      </c>
      <c r="C32" s="20" t="str">
        <f t="shared" si="1"/>
        <v>412 - ACADEMY OF THE PACIFIC RIM - BROCKTON</v>
      </c>
      <c r="D32" s="21">
        <v>412035044</v>
      </c>
      <c r="E32" s="19">
        <f t="shared" si="2"/>
        <v>412</v>
      </c>
      <c r="F32" s="17">
        <f t="shared" si="3"/>
        <v>35</v>
      </c>
      <c r="G32" s="17">
        <f t="shared" si="4"/>
        <v>44</v>
      </c>
      <c r="H32" s="17">
        <f t="shared" si="9"/>
        <v>1</v>
      </c>
      <c r="I32" s="22">
        <f t="shared" si="5"/>
        <v>1.0860000000000001</v>
      </c>
      <c r="J32" s="19">
        <f t="shared" si="6"/>
        <v>11</v>
      </c>
      <c r="K32" s="23">
        <f t="shared" si="7"/>
        <v>100</v>
      </c>
      <c r="L32" s="24">
        <f t="shared" si="8"/>
        <v>21329</v>
      </c>
      <c r="M32" s="24">
        <f t="shared" si="10"/>
        <v>0</v>
      </c>
      <c r="N32" s="24">
        <v>1288</v>
      </c>
      <c r="O32" s="25" t="str">
        <f t="shared" si="11"/>
        <v>ACADEMY OF THE PACIFIC RIM - BROCKTON (412)</v>
      </c>
      <c r="P32" s="129"/>
      <c r="Q32" s="124"/>
      <c r="R32" s="25"/>
      <c r="S32" s="25"/>
    </row>
    <row r="33" spans="1:19">
      <c r="A33" s="19">
        <f t="shared" si="0"/>
        <v>412</v>
      </c>
      <c r="B33" s="19">
        <v>26</v>
      </c>
      <c r="C33" s="20" t="str">
        <f t="shared" si="1"/>
        <v>412 - ACADEMY OF THE PACIFIC RIM - BROOKLINE</v>
      </c>
      <c r="D33" s="21">
        <v>412035046</v>
      </c>
      <c r="E33" s="19">
        <f t="shared" si="2"/>
        <v>412</v>
      </c>
      <c r="F33" s="17">
        <f t="shared" si="3"/>
        <v>35</v>
      </c>
      <c r="G33" s="17">
        <f t="shared" si="4"/>
        <v>46</v>
      </c>
      <c r="H33" s="17">
        <f t="shared" si="9"/>
        <v>1</v>
      </c>
      <c r="I33" s="22">
        <f t="shared" si="5"/>
        <v>1.0860000000000001</v>
      </c>
      <c r="J33" s="19">
        <f t="shared" si="6"/>
        <v>3</v>
      </c>
      <c r="K33" s="23">
        <f t="shared" si="7"/>
        <v>199.36369503759951</v>
      </c>
      <c r="L33" s="24">
        <f t="shared" si="8"/>
        <v>19659</v>
      </c>
      <c r="M33" s="24">
        <f t="shared" si="10"/>
        <v>19534</v>
      </c>
      <c r="N33" s="24">
        <v>1288</v>
      </c>
      <c r="O33" s="25" t="str">
        <f t="shared" si="11"/>
        <v>ACADEMY OF THE PACIFIC RIM - BROOKLINE (412)</v>
      </c>
      <c r="P33" s="129"/>
      <c r="Q33" s="124"/>
      <c r="R33" s="25"/>
      <c r="S33" s="25"/>
    </row>
    <row r="34" spans="1:19">
      <c r="A34" s="19">
        <f t="shared" si="0"/>
        <v>412</v>
      </c>
      <c r="B34" s="19">
        <v>27</v>
      </c>
      <c r="C34" s="20" t="str">
        <f t="shared" si="1"/>
        <v>412 - ACADEMY OF THE PACIFIC RIM - DEDHAM</v>
      </c>
      <c r="D34" s="21">
        <v>412035073</v>
      </c>
      <c r="E34" s="19">
        <f t="shared" si="2"/>
        <v>412</v>
      </c>
      <c r="F34" s="17">
        <f t="shared" si="3"/>
        <v>35</v>
      </c>
      <c r="G34" s="17">
        <f t="shared" si="4"/>
        <v>73</v>
      </c>
      <c r="H34" s="17">
        <f t="shared" si="9"/>
        <v>1</v>
      </c>
      <c r="I34" s="22">
        <f t="shared" si="5"/>
        <v>1.0860000000000001</v>
      </c>
      <c r="J34" s="19">
        <f t="shared" si="6"/>
        <v>5</v>
      </c>
      <c r="K34" s="23">
        <f t="shared" si="7"/>
        <v>172.0765404782972</v>
      </c>
      <c r="L34" s="24">
        <f t="shared" si="8"/>
        <v>23578</v>
      </c>
      <c r="M34" s="24">
        <f t="shared" si="10"/>
        <v>16994</v>
      </c>
      <c r="N34" s="24">
        <v>1288</v>
      </c>
      <c r="O34" s="25" t="str">
        <f t="shared" si="11"/>
        <v>ACADEMY OF THE PACIFIC RIM - DEDHAM (412)</v>
      </c>
      <c r="P34" s="129"/>
      <c r="Q34" s="124"/>
      <c r="R34" s="25"/>
      <c r="S34" s="25"/>
    </row>
    <row r="35" spans="1:19">
      <c r="A35" s="19">
        <f t="shared" si="0"/>
        <v>412</v>
      </c>
      <c r="B35" s="19">
        <v>28</v>
      </c>
      <c r="C35" s="20" t="str">
        <f t="shared" si="1"/>
        <v>412 - ACADEMY OF THE PACIFIC RIM - EASTON</v>
      </c>
      <c r="D35" s="21">
        <v>412035088</v>
      </c>
      <c r="E35" s="19">
        <f t="shared" si="2"/>
        <v>412</v>
      </c>
      <c r="F35" s="17">
        <f t="shared" si="3"/>
        <v>35</v>
      </c>
      <c r="G35" s="17">
        <f t="shared" si="4"/>
        <v>88</v>
      </c>
      <c r="H35" s="17">
        <f t="shared" si="9"/>
        <v>1</v>
      </c>
      <c r="I35" s="22">
        <f t="shared" si="5"/>
        <v>1.0860000000000001</v>
      </c>
      <c r="J35" s="19">
        <f t="shared" si="6"/>
        <v>4</v>
      </c>
      <c r="K35" s="23">
        <f t="shared" si="7"/>
        <v>129.48168183107578</v>
      </c>
      <c r="L35" s="24">
        <f t="shared" si="8"/>
        <v>17884</v>
      </c>
      <c r="M35" s="24">
        <f t="shared" si="10"/>
        <v>5273</v>
      </c>
      <c r="N35" s="24">
        <v>1288</v>
      </c>
      <c r="O35" s="25" t="str">
        <f t="shared" si="11"/>
        <v>ACADEMY OF THE PACIFIC RIM - EASTON (412)</v>
      </c>
      <c r="P35" s="129"/>
      <c r="Q35" s="124"/>
      <c r="R35" s="25"/>
      <c r="S35" s="25"/>
    </row>
    <row r="36" spans="1:19">
      <c r="A36" s="19">
        <f t="shared" si="0"/>
        <v>412</v>
      </c>
      <c r="B36" s="19">
        <v>29</v>
      </c>
      <c r="C36" s="20" t="str">
        <f t="shared" si="1"/>
        <v>412 - ACADEMY OF THE PACIFIC RIM - FRAMINGHAM</v>
      </c>
      <c r="D36" s="21">
        <v>412035100</v>
      </c>
      <c r="E36" s="19">
        <f t="shared" si="2"/>
        <v>412</v>
      </c>
      <c r="F36" s="17">
        <f t="shared" si="3"/>
        <v>35</v>
      </c>
      <c r="G36" s="17">
        <f t="shared" si="4"/>
        <v>100</v>
      </c>
      <c r="H36" s="17">
        <f t="shared" si="9"/>
        <v>1</v>
      </c>
      <c r="I36" s="22">
        <f t="shared" si="5"/>
        <v>1.0860000000000001</v>
      </c>
      <c r="J36" s="19">
        <f t="shared" si="6"/>
        <v>10</v>
      </c>
      <c r="K36" s="23">
        <f t="shared" si="7"/>
        <v>127.0063919760279</v>
      </c>
      <c r="L36" s="24">
        <f t="shared" si="8"/>
        <v>23695</v>
      </c>
      <c r="M36" s="24">
        <f t="shared" si="10"/>
        <v>6399</v>
      </c>
      <c r="N36" s="24">
        <v>1288</v>
      </c>
      <c r="O36" s="25" t="str">
        <f t="shared" si="11"/>
        <v>ACADEMY OF THE PACIFIC RIM - FRAMINGHAM (412)</v>
      </c>
      <c r="P36" s="129"/>
      <c r="Q36" s="124"/>
      <c r="R36" s="25"/>
      <c r="S36" s="25"/>
    </row>
    <row r="37" spans="1:19">
      <c r="A37" s="19">
        <f t="shared" si="0"/>
        <v>412</v>
      </c>
      <c r="B37" s="19">
        <v>30</v>
      </c>
      <c r="C37" s="20" t="str">
        <f t="shared" si="1"/>
        <v>412 - ACADEMY OF THE PACIFIC RIM - MILTON</v>
      </c>
      <c r="D37" s="21">
        <v>412035189</v>
      </c>
      <c r="E37" s="19">
        <f t="shared" si="2"/>
        <v>412</v>
      </c>
      <c r="F37" s="17">
        <f t="shared" si="3"/>
        <v>35</v>
      </c>
      <c r="G37" s="17">
        <f t="shared" si="4"/>
        <v>189</v>
      </c>
      <c r="H37" s="17">
        <f t="shared" si="9"/>
        <v>1</v>
      </c>
      <c r="I37" s="22">
        <f t="shared" si="5"/>
        <v>1.0860000000000001</v>
      </c>
      <c r="J37" s="19">
        <f t="shared" si="6"/>
        <v>3</v>
      </c>
      <c r="K37" s="23">
        <f t="shared" si="7"/>
        <v>145.43244450780821</v>
      </c>
      <c r="L37" s="24">
        <f t="shared" si="8"/>
        <v>19178</v>
      </c>
      <c r="M37" s="24">
        <f t="shared" si="10"/>
        <v>8713</v>
      </c>
      <c r="N37" s="24">
        <v>1288</v>
      </c>
      <c r="O37" s="25" t="str">
        <f t="shared" si="11"/>
        <v>ACADEMY OF THE PACIFIC RIM - MILTON (412)</v>
      </c>
      <c r="P37" s="129"/>
      <c r="Q37" s="124"/>
      <c r="R37" s="25"/>
      <c r="S37" s="25"/>
    </row>
    <row r="38" spans="1:19">
      <c r="A38" s="19">
        <f t="shared" si="0"/>
        <v>412</v>
      </c>
      <c r="B38" s="19">
        <v>31</v>
      </c>
      <c r="C38" s="20" t="str">
        <f t="shared" si="1"/>
        <v>412 - ACADEMY OF THE PACIFIC RIM - NEEDHAM</v>
      </c>
      <c r="D38" s="21">
        <v>412035199</v>
      </c>
      <c r="E38" s="19">
        <f t="shared" si="2"/>
        <v>412</v>
      </c>
      <c r="F38" s="17">
        <f t="shared" si="3"/>
        <v>35</v>
      </c>
      <c r="G38" s="17">
        <f t="shared" si="4"/>
        <v>199</v>
      </c>
      <c r="H38" s="17">
        <f t="shared" si="9"/>
        <v>1</v>
      </c>
      <c r="I38" s="22">
        <f t="shared" si="5"/>
        <v>1.0860000000000001</v>
      </c>
      <c r="J38" s="19">
        <f t="shared" si="6"/>
        <v>2</v>
      </c>
      <c r="K38" s="23">
        <f t="shared" si="7"/>
        <v>190.70257983875337</v>
      </c>
      <c r="L38" s="24">
        <f t="shared" si="8"/>
        <v>17307</v>
      </c>
      <c r="M38" s="24">
        <f t="shared" si="10"/>
        <v>15698</v>
      </c>
      <c r="N38" s="24">
        <v>1288</v>
      </c>
      <c r="O38" s="25" t="str">
        <f t="shared" si="11"/>
        <v>ACADEMY OF THE PACIFIC RIM - NEEDHAM (412)</v>
      </c>
      <c r="P38" s="129"/>
      <c r="Q38" s="124"/>
      <c r="R38" s="25"/>
      <c r="S38" s="25"/>
    </row>
    <row r="39" spans="1:19">
      <c r="A39" s="19">
        <f t="shared" si="0"/>
        <v>412</v>
      </c>
      <c r="B39" s="19">
        <v>32</v>
      </c>
      <c r="C39" s="20" t="str">
        <f t="shared" si="1"/>
        <v>412 - ACADEMY OF THE PACIFIC RIM - NORWOOD</v>
      </c>
      <c r="D39" s="21">
        <v>412035220</v>
      </c>
      <c r="E39" s="19">
        <f t="shared" si="2"/>
        <v>412</v>
      </c>
      <c r="F39" s="17">
        <f t="shared" si="3"/>
        <v>35</v>
      </c>
      <c r="G39" s="17">
        <f t="shared" si="4"/>
        <v>220</v>
      </c>
      <c r="H39" s="17">
        <f t="shared" si="9"/>
        <v>1</v>
      </c>
      <c r="I39" s="22">
        <f t="shared" si="5"/>
        <v>1.0860000000000001</v>
      </c>
      <c r="J39" s="19">
        <f t="shared" si="6"/>
        <v>8</v>
      </c>
      <c r="K39" s="23">
        <f t="shared" si="7"/>
        <v>135.65970389049588</v>
      </c>
      <c r="L39" s="24">
        <f t="shared" si="8"/>
        <v>23751</v>
      </c>
      <c r="M39" s="24">
        <f t="shared" si="10"/>
        <v>8470</v>
      </c>
      <c r="N39" s="24">
        <v>1288</v>
      </c>
      <c r="O39" s="25" t="str">
        <f t="shared" si="11"/>
        <v>ACADEMY OF THE PACIFIC RIM - NORWOOD (412)</v>
      </c>
      <c r="P39" s="129"/>
      <c r="Q39" s="124"/>
      <c r="R39" s="25"/>
      <c r="S39" s="25"/>
    </row>
    <row r="40" spans="1:19">
      <c r="A40" s="19">
        <f t="shared" si="0"/>
        <v>412</v>
      </c>
      <c r="B40" s="19">
        <v>33</v>
      </c>
      <c r="C40" s="20" t="str">
        <f t="shared" si="1"/>
        <v>412 - ACADEMY OF THE PACIFIC RIM - PLAINVILLE</v>
      </c>
      <c r="D40" s="21">
        <v>412035238</v>
      </c>
      <c r="E40" s="19">
        <f t="shared" si="2"/>
        <v>412</v>
      </c>
      <c r="F40" s="17">
        <f t="shared" si="3"/>
        <v>35</v>
      </c>
      <c r="G40" s="17">
        <f t="shared" si="4"/>
        <v>238</v>
      </c>
      <c r="H40" s="17">
        <f t="shared" si="9"/>
        <v>1</v>
      </c>
      <c r="I40" s="22">
        <f t="shared" si="5"/>
        <v>1.0860000000000001</v>
      </c>
      <c r="J40" s="19">
        <f t="shared" si="6"/>
        <v>6</v>
      </c>
      <c r="K40" s="23">
        <f t="shared" si="7"/>
        <v>137.5567051710772</v>
      </c>
      <c r="L40" s="24">
        <f t="shared" si="8"/>
        <v>19279</v>
      </c>
      <c r="M40" s="24">
        <f t="shared" si="10"/>
        <v>7241</v>
      </c>
      <c r="N40" s="24">
        <v>1288</v>
      </c>
      <c r="O40" s="25" t="str">
        <f t="shared" si="11"/>
        <v>ACADEMY OF THE PACIFIC RIM - PLAINVILLE (412)</v>
      </c>
      <c r="P40" s="129"/>
      <c r="Q40" s="124"/>
      <c r="R40" s="25"/>
      <c r="S40" s="25"/>
    </row>
    <row r="41" spans="1:19">
      <c r="A41" s="19">
        <f t="shared" si="0"/>
        <v>412</v>
      </c>
      <c r="B41" s="19">
        <v>34</v>
      </c>
      <c r="C41" s="20" t="str">
        <f t="shared" si="1"/>
        <v>412 - ACADEMY OF THE PACIFIC RIM - RANDOLPH</v>
      </c>
      <c r="D41" s="21">
        <v>412035244</v>
      </c>
      <c r="E41" s="19">
        <f t="shared" si="2"/>
        <v>412</v>
      </c>
      <c r="F41" s="17">
        <f t="shared" si="3"/>
        <v>35</v>
      </c>
      <c r="G41" s="17">
        <f t="shared" si="4"/>
        <v>244</v>
      </c>
      <c r="H41" s="17">
        <f t="shared" si="9"/>
        <v>1</v>
      </c>
      <c r="I41" s="22">
        <f t="shared" si="5"/>
        <v>1.0860000000000001</v>
      </c>
      <c r="J41" s="19">
        <f t="shared" si="6"/>
        <v>10</v>
      </c>
      <c r="K41" s="23">
        <f t="shared" si="7"/>
        <v>124.17352811526767</v>
      </c>
      <c r="L41" s="24">
        <f t="shared" si="8"/>
        <v>20006</v>
      </c>
      <c r="M41" s="24">
        <f t="shared" si="10"/>
        <v>4836</v>
      </c>
      <c r="N41" s="24">
        <v>1288</v>
      </c>
      <c r="O41" s="25" t="str">
        <f t="shared" si="11"/>
        <v>ACADEMY OF THE PACIFIC RIM - RANDOLPH (412)</v>
      </c>
      <c r="P41" s="129"/>
      <c r="Q41" s="124"/>
      <c r="R41" s="25"/>
      <c r="S41" s="25"/>
    </row>
    <row r="42" spans="1:19">
      <c r="A42" s="19">
        <f t="shared" si="0"/>
        <v>412</v>
      </c>
      <c r="B42" s="19">
        <v>35</v>
      </c>
      <c r="C42" s="20" t="str">
        <f t="shared" si="1"/>
        <v>412 - ACADEMY OF THE PACIFIC RIM - SOMERVILLE</v>
      </c>
      <c r="D42" s="21">
        <v>412035274</v>
      </c>
      <c r="E42" s="19">
        <f t="shared" si="2"/>
        <v>412</v>
      </c>
      <c r="F42" s="17">
        <f t="shared" si="3"/>
        <v>35</v>
      </c>
      <c r="G42" s="17">
        <f t="shared" si="4"/>
        <v>274</v>
      </c>
      <c r="H42" s="17">
        <f t="shared" si="9"/>
        <v>1</v>
      </c>
      <c r="I42" s="22">
        <f t="shared" si="5"/>
        <v>1.0860000000000001</v>
      </c>
      <c r="J42" s="19">
        <f t="shared" si="6"/>
        <v>9</v>
      </c>
      <c r="K42" s="23">
        <f t="shared" si="7"/>
        <v>151.42701710383452</v>
      </c>
      <c r="L42" s="24">
        <f t="shared" si="8"/>
        <v>23003</v>
      </c>
      <c r="M42" s="24">
        <f t="shared" si="10"/>
        <v>11830</v>
      </c>
      <c r="N42" s="24">
        <v>1288</v>
      </c>
      <c r="O42" s="25" t="str">
        <f t="shared" si="11"/>
        <v>ACADEMY OF THE PACIFIC RIM - SOMERVILLE (412)</v>
      </c>
      <c r="P42" s="129"/>
      <c r="Q42" s="124"/>
      <c r="R42" s="25"/>
      <c r="S42" s="25"/>
    </row>
    <row r="43" spans="1:19">
      <c r="A43" s="19">
        <f t="shared" si="0"/>
        <v>412</v>
      </c>
      <c r="B43" s="19">
        <v>36</v>
      </c>
      <c r="C43" s="20" t="str">
        <f t="shared" si="1"/>
        <v>412 - ACADEMY OF THE PACIFIC RIM - STOUGHTON</v>
      </c>
      <c r="D43" s="21">
        <v>412035285</v>
      </c>
      <c r="E43" s="19">
        <f t="shared" si="2"/>
        <v>412</v>
      </c>
      <c r="F43" s="17">
        <f t="shared" si="3"/>
        <v>35</v>
      </c>
      <c r="G43" s="17">
        <f t="shared" si="4"/>
        <v>285</v>
      </c>
      <c r="H43" s="17">
        <f t="shared" si="9"/>
        <v>1</v>
      </c>
      <c r="I43" s="22">
        <f t="shared" si="5"/>
        <v>1.0860000000000001</v>
      </c>
      <c r="J43" s="19">
        <f t="shared" si="6"/>
        <v>9</v>
      </c>
      <c r="K43" s="23">
        <f t="shared" si="7"/>
        <v>122.04461952772063</v>
      </c>
      <c r="L43" s="24">
        <f t="shared" si="8"/>
        <v>18594</v>
      </c>
      <c r="M43" s="24">
        <f t="shared" si="10"/>
        <v>4099</v>
      </c>
      <c r="N43" s="24">
        <v>1288</v>
      </c>
      <c r="O43" s="25" t="str">
        <f t="shared" si="11"/>
        <v>ACADEMY OF THE PACIFIC RIM - STOUGHTON (412)</v>
      </c>
      <c r="P43" s="129"/>
      <c r="Q43" s="124"/>
      <c r="R43" s="25"/>
      <c r="S43" s="25"/>
    </row>
    <row r="44" spans="1:19">
      <c r="A44" s="19">
        <f t="shared" si="0"/>
        <v>412</v>
      </c>
      <c r="B44" s="19">
        <v>37</v>
      </c>
      <c r="C44" s="20" t="str">
        <f t="shared" si="1"/>
        <v>412 - ACADEMY OF THE PACIFIC RIM - TAUNTON</v>
      </c>
      <c r="D44" s="21">
        <v>412035293</v>
      </c>
      <c r="E44" s="19">
        <f t="shared" si="2"/>
        <v>412</v>
      </c>
      <c r="F44" s="17">
        <f t="shared" si="3"/>
        <v>35</v>
      </c>
      <c r="G44" s="17">
        <f t="shared" si="4"/>
        <v>293</v>
      </c>
      <c r="H44" s="17">
        <f t="shared" si="9"/>
        <v>1</v>
      </c>
      <c r="I44" s="22">
        <f t="shared" si="5"/>
        <v>1.0860000000000001</v>
      </c>
      <c r="J44" s="19">
        <f t="shared" si="6"/>
        <v>10</v>
      </c>
      <c r="K44" s="23">
        <f t="shared" si="7"/>
        <v>101.88440828185294</v>
      </c>
      <c r="L44" s="24">
        <f t="shared" si="8"/>
        <v>13094</v>
      </c>
      <c r="M44" s="24">
        <f t="shared" si="10"/>
        <v>247</v>
      </c>
      <c r="N44" s="24">
        <v>1288</v>
      </c>
      <c r="O44" s="25" t="str">
        <f t="shared" si="11"/>
        <v>ACADEMY OF THE PACIFIC RIM - TAUNTON (412)</v>
      </c>
      <c r="P44" s="129"/>
      <c r="Q44" s="124"/>
      <c r="R44" s="25"/>
      <c r="S44" s="25"/>
    </row>
    <row r="45" spans="1:19">
      <c r="A45" s="19">
        <f t="shared" si="0"/>
        <v>412</v>
      </c>
      <c r="B45" s="19">
        <v>38</v>
      </c>
      <c r="C45" s="20" t="str">
        <f t="shared" si="1"/>
        <v>412 - ACADEMY OF THE PACIFIC RIM - WALTHAM</v>
      </c>
      <c r="D45" s="21">
        <v>412035308</v>
      </c>
      <c r="E45" s="19">
        <f t="shared" si="2"/>
        <v>412</v>
      </c>
      <c r="F45" s="17">
        <f t="shared" si="3"/>
        <v>35</v>
      </c>
      <c r="G45" s="17">
        <f t="shared" si="4"/>
        <v>308</v>
      </c>
      <c r="H45" s="17">
        <f t="shared" si="9"/>
        <v>1</v>
      </c>
      <c r="I45" s="22">
        <f t="shared" si="5"/>
        <v>1.0860000000000001</v>
      </c>
      <c r="J45" s="19">
        <f t="shared" si="6"/>
        <v>9</v>
      </c>
      <c r="K45" s="23">
        <f t="shared" si="7"/>
        <v>138.6812314043263</v>
      </c>
      <c r="L45" s="24">
        <f t="shared" si="8"/>
        <v>20939</v>
      </c>
      <c r="M45" s="24">
        <f t="shared" si="10"/>
        <v>8099</v>
      </c>
      <c r="N45" s="24">
        <v>1288</v>
      </c>
      <c r="O45" s="25" t="str">
        <f t="shared" si="11"/>
        <v>ACADEMY OF THE PACIFIC RIM - WALTHAM (412)</v>
      </c>
      <c r="P45" s="129"/>
      <c r="Q45" s="124"/>
      <c r="R45" s="25"/>
      <c r="S45" s="25"/>
    </row>
    <row r="46" spans="1:19">
      <c r="A46" s="19">
        <f t="shared" si="0"/>
        <v>413</v>
      </c>
      <c r="B46" s="19">
        <v>39</v>
      </c>
      <c r="C46" s="20" t="str">
        <f t="shared" si="1"/>
        <v>413 - FOUR RIVERS - ERVING</v>
      </c>
      <c r="D46" s="21">
        <v>413114091</v>
      </c>
      <c r="E46" s="19">
        <f t="shared" si="2"/>
        <v>413</v>
      </c>
      <c r="F46" s="17">
        <f t="shared" si="3"/>
        <v>114</v>
      </c>
      <c r="G46" s="17">
        <f t="shared" si="4"/>
        <v>91</v>
      </c>
      <c r="H46" s="17">
        <f t="shared" si="9"/>
        <v>1</v>
      </c>
      <c r="I46" s="22">
        <f t="shared" si="5"/>
        <v>1</v>
      </c>
      <c r="J46" s="19">
        <f t="shared" si="6"/>
        <v>8</v>
      </c>
      <c r="K46" s="23">
        <f t="shared" si="7"/>
        <v>223.03953747957544</v>
      </c>
      <c r="L46" s="24">
        <f t="shared" si="8"/>
        <v>14728</v>
      </c>
      <c r="M46" s="24">
        <f t="shared" si="10"/>
        <v>18121</v>
      </c>
      <c r="N46" s="24">
        <v>1288</v>
      </c>
      <c r="O46" s="25" t="str">
        <f t="shared" si="11"/>
        <v>FOUR RIVERS - ERVING (413)</v>
      </c>
      <c r="P46" s="129"/>
      <c r="Q46" s="124"/>
      <c r="R46" s="25"/>
      <c r="S46" s="25"/>
    </row>
    <row r="47" spans="1:19">
      <c r="A47" s="19">
        <f t="shared" si="0"/>
        <v>413</v>
      </c>
      <c r="B47" s="19">
        <v>40</v>
      </c>
      <c r="C47" s="20" t="str">
        <f t="shared" si="1"/>
        <v>413 - FOUR RIVERS - GREENFIELD</v>
      </c>
      <c r="D47" s="21">
        <v>413114114</v>
      </c>
      <c r="E47" s="19">
        <f t="shared" si="2"/>
        <v>413</v>
      </c>
      <c r="F47" s="17">
        <f t="shared" si="3"/>
        <v>114</v>
      </c>
      <c r="G47" s="17">
        <f t="shared" si="4"/>
        <v>114</v>
      </c>
      <c r="H47" s="17">
        <f t="shared" si="9"/>
        <v>1</v>
      </c>
      <c r="I47" s="22">
        <f t="shared" si="5"/>
        <v>1</v>
      </c>
      <c r="J47" s="19">
        <f t="shared" si="6"/>
        <v>10</v>
      </c>
      <c r="K47" s="23">
        <f t="shared" si="7"/>
        <v>122.16020478373875</v>
      </c>
      <c r="L47" s="24">
        <f t="shared" si="8"/>
        <v>16279</v>
      </c>
      <c r="M47" s="24">
        <f t="shared" si="10"/>
        <v>3607</v>
      </c>
      <c r="N47" s="24">
        <v>1288</v>
      </c>
      <c r="O47" s="25" t="str">
        <f t="shared" si="11"/>
        <v>FOUR RIVERS - GREENFIELD (413)</v>
      </c>
      <c r="P47" s="129"/>
      <c r="Q47" s="124"/>
      <c r="R47" s="25"/>
      <c r="S47" s="25"/>
    </row>
    <row r="48" spans="1:19">
      <c r="A48" s="19">
        <f t="shared" si="0"/>
        <v>413</v>
      </c>
      <c r="B48" s="19">
        <v>41</v>
      </c>
      <c r="C48" s="20" t="str">
        <f t="shared" si="1"/>
        <v>413 - FOUR RIVERS - NORTHAMPTON</v>
      </c>
      <c r="D48" s="21">
        <v>413114210</v>
      </c>
      <c r="E48" s="19">
        <f t="shared" si="2"/>
        <v>413</v>
      </c>
      <c r="F48" s="17">
        <f t="shared" si="3"/>
        <v>114</v>
      </c>
      <c r="G48" s="17">
        <f t="shared" si="4"/>
        <v>210</v>
      </c>
      <c r="H48" s="17">
        <f t="shared" si="9"/>
        <v>1</v>
      </c>
      <c r="I48" s="22">
        <f t="shared" si="5"/>
        <v>1</v>
      </c>
      <c r="J48" s="19">
        <f t="shared" si="6"/>
        <v>6</v>
      </c>
      <c r="K48" s="23">
        <f t="shared" si="7"/>
        <v>147.6077904051765</v>
      </c>
      <c r="L48" s="24">
        <f t="shared" si="8"/>
        <v>14299</v>
      </c>
      <c r="M48" s="24">
        <f t="shared" si="10"/>
        <v>6807</v>
      </c>
      <c r="N48" s="24">
        <v>1288</v>
      </c>
      <c r="O48" s="25" t="str">
        <f t="shared" si="11"/>
        <v>FOUR RIVERS - NORTHAMPTON (413)</v>
      </c>
      <c r="P48" s="129"/>
      <c r="Q48" s="124"/>
      <c r="R48" s="25"/>
      <c r="S48" s="25"/>
    </row>
    <row r="49" spans="1:19">
      <c r="A49" s="19">
        <f t="shared" si="0"/>
        <v>413</v>
      </c>
      <c r="B49" s="19">
        <v>42</v>
      </c>
      <c r="C49" s="20" t="str">
        <f t="shared" si="1"/>
        <v>413 - FOUR RIVERS - WARWICK</v>
      </c>
      <c r="D49" s="21">
        <v>413114312</v>
      </c>
      <c r="E49" s="19">
        <f t="shared" si="2"/>
        <v>413</v>
      </c>
      <c r="F49" s="17">
        <f t="shared" si="3"/>
        <v>114</v>
      </c>
      <c r="G49" s="17">
        <f t="shared" si="4"/>
        <v>312</v>
      </c>
      <c r="H49" s="17">
        <f t="shared" si="9"/>
        <v>1</v>
      </c>
      <c r="I49" s="22">
        <f t="shared" si="5"/>
        <v>1</v>
      </c>
      <c r="J49" s="19">
        <f t="shared" si="6"/>
        <v>8</v>
      </c>
      <c r="K49" s="23">
        <f t="shared" si="7"/>
        <v>265.95602876331418</v>
      </c>
      <c r="L49" s="24">
        <f t="shared" si="8"/>
        <v>15722</v>
      </c>
      <c r="M49" s="24">
        <f t="shared" si="10"/>
        <v>26092</v>
      </c>
      <c r="N49" s="24">
        <v>1288</v>
      </c>
      <c r="O49" s="25" t="str">
        <f t="shared" si="11"/>
        <v>FOUR RIVERS - WARWICK (413)</v>
      </c>
      <c r="P49" s="129"/>
      <c r="Q49" s="124"/>
      <c r="R49" s="25"/>
      <c r="S49" s="25"/>
    </row>
    <row r="50" spans="1:19">
      <c r="A50" s="19">
        <f t="shared" si="0"/>
        <v>413</v>
      </c>
      <c r="B50" s="19">
        <v>43</v>
      </c>
      <c r="C50" s="20" t="str">
        <f t="shared" si="1"/>
        <v>413 - FOUR RIVERS - AMHERST PELHAM</v>
      </c>
      <c r="D50" s="21">
        <v>413114605</v>
      </c>
      <c r="E50" s="19">
        <f t="shared" si="2"/>
        <v>413</v>
      </c>
      <c r="F50" s="17">
        <f t="shared" si="3"/>
        <v>114</v>
      </c>
      <c r="G50" s="17">
        <f t="shared" si="4"/>
        <v>605</v>
      </c>
      <c r="H50" s="17">
        <f t="shared" si="9"/>
        <v>1</v>
      </c>
      <c r="I50" s="22">
        <f t="shared" si="5"/>
        <v>1</v>
      </c>
      <c r="J50" s="19">
        <f t="shared" si="6"/>
        <v>6</v>
      </c>
      <c r="K50" s="23">
        <f t="shared" si="7"/>
        <v>177.06316954154133</v>
      </c>
      <c r="L50" s="24">
        <f t="shared" si="8"/>
        <v>14007</v>
      </c>
      <c r="M50" s="24">
        <f t="shared" si="10"/>
        <v>10794</v>
      </c>
      <c r="N50" s="24">
        <v>1288</v>
      </c>
      <c r="O50" s="25" t="str">
        <f t="shared" si="11"/>
        <v>FOUR RIVERS - AMHERST PELHAM (413)</v>
      </c>
      <c r="P50" s="129"/>
      <c r="Q50" s="124"/>
      <c r="R50" s="25"/>
      <c r="S50" s="25"/>
    </row>
    <row r="51" spans="1:19">
      <c r="A51" s="19">
        <f t="shared" si="0"/>
        <v>413</v>
      </c>
      <c r="B51" s="19">
        <v>44</v>
      </c>
      <c r="C51" s="20" t="str">
        <f t="shared" si="1"/>
        <v>413 - FOUR RIVERS - FRONTIER</v>
      </c>
      <c r="D51" s="21">
        <v>413114670</v>
      </c>
      <c r="E51" s="19">
        <f t="shared" si="2"/>
        <v>413</v>
      </c>
      <c r="F51" s="17">
        <f t="shared" si="3"/>
        <v>114</v>
      </c>
      <c r="G51" s="17">
        <f t="shared" si="4"/>
        <v>670</v>
      </c>
      <c r="H51" s="17">
        <f t="shared" si="9"/>
        <v>1</v>
      </c>
      <c r="I51" s="22">
        <f t="shared" si="5"/>
        <v>1</v>
      </c>
      <c r="J51" s="19">
        <f t="shared" si="6"/>
        <v>5</v>
      </c>
      <c r="K51" s="23">
        <f t="shared" si="7"/>
        <v>169.91272176752759</v>
      </c>
      <c r="L51" s="24">
        <f t="shared" si="8"/>
        <v>14144</v>
      </c>
      <c r="M51" s="24">
        <f t="shared" si="10"/>
        <v>9888</v>
      </c>
      <c r="N51" s="24">
        <v>1288</v>
      </c>
      <c r="O51" s="25" t="str">
        <f t="shared" si="11"/>
        <v>FOUR RIVERS - FRONTIER (413)</v>
      </c>
      <c r="P51" s="129"/>
      <c r="Q51" s="124"/>
      <c r="R51" s="25"/>
      <c r="S51" s="25"/>
    </row>
    <row r="52" spans="1:19">
      <c r="A52" s="19">
        <f t="shared" si="0"/>
        <v>413</v>
      </c>
      <c r="B52" s="19">
        <v>45</v>
      </c>
      <c r="C52" s="20" t="str">
        <f t="shared" si="1"/>
        <v>413 - FOUR RIVERS - GILL MONTAGUE</v>
      </c>
      <c r="D52" s="21">
        <v>413114674</v>
      </c>
      <c r="E52" s="19">
        <f t="shared" si="2"/>
        <v>413</v>
      </c>
      <c r="F52" s="17">
        <f t="shared" si="3"/>
        <v>114</v>
      </c>
      <c r="G52" s="17">
        <f t="shared" si="4"/>
        <v>674</v>
      </c>
      <c r="H52" s="17">
        <f t="shared" si="9"/>
        <v>1</v>
      </c>
      <c r="I52" s="22">
        <f t="shared" si="5"/>
        <v>1</v>
      </c>
      <c r="J52" s="19">
        <f t="shared" si="6"/>
        <v>10</v>
      </c>
      <c r="K52" s="23">
        <f t="shared" si="7"/>
        <v>148.90068855891079</v>
      </c>
      <c r="L52" s="24">
        <f t="shared" si="8"/>
        <v>17094</v>
      </c>
      <c r="M52" s="24">
        <f t="shared" si="10"/>
        <v>8359</v>
      </c>
      <c r="N52" s="24">
        <v>1288</v>
      </c>
      <c r="O52" s="25" t="str">
        <f t="shared" si="11"/>
        <v>FOUR RIVERS - GILL MONTAGUE (413)</v>
      </c>
      <c r="P52" s="129"/>
      <c r="Q52" s="124"/>
      <c r="R52" s="25"/>
      <c r="S52" s="25"/>
    </row>
    <row r="53" spans="1:19">
      <c r="A53" s="19">
        <f t="shared" si="0"/>
        <v>413</v>
      </c>
      <c r="B53" s="19">
        <v>46</v>
      </c>
      <c r="C53" s="20" t="str">
        <f t="shared" si="1"/>
        <v>413 - FOUR RIVERS - MOHAWK TRAIL</v>
      </c>
      <c r="D53" s="21">
        <v>413114717</v>
      </c>
      <c r="E53" s="19">
        <f t="shared" si="2"/>
        <v>413</v>
      </c>
      <c r="F53" s="17">
        <f t="shared" si="3"/>
        <v>114</v>
      </c>
      <c r="G53" s="17">
        <f t="shared" si="4"/>
        <v>717</v>
      </c>
      <c r="H53" s="17">
        <f t="shared" si="9"/>
        <v>1</v>
      </c>
      <c r="I53" s="22">
        <f t="shared" si="5"/>
        <v>1</v>
      </c>
      <c r="J53" s="19">
        <f t="shared" si="6"/>
        <v>9</v>
      </c>
      <c r="K53" s="23">
        <f t="shared" si="7"/>
        <v>155.65438695467682</v>
      </c>
      <c r="L53" s="24">
        <f t="shared" si="8"/>
        <v>16368</v>
      </c>
      <c r="M53" s="24">
        <f t="shared" si="10"/>
        <v>9110</v>
      </c>
      <c r="N53" s="24">
        <v>1288</v>
      </c>
      <c r="O53" s="25" t="str">
        <f t="shared" si="11"/>
        <v>FOUR RIVERS - MOHAWK TRAIL (413)</v>
      </c>
      <c r="P53" s="129"/>
      <c r="Q53" s="124"/>
      <c r="R53" s="25"/>
      <c r="S53" s="25"/>
    </row>
    <row r="54" spans="1:19">
      <c r="A54" s="19">
        <f t="shared" si="0"/>
        <v>413</v>
      </c>
      <c r="B54" s="19">
        <v>47</v>
      </c>
      <c r="C54" s="20" t="str">
        <f t="shared" si="1"/>
        <v>413 - FOUR RIVERS - PIONEER</v>
      </c>
      <c r="D54" s="21">
        <v>413114750</v>
      </c>
      <c r="E54" s="19">
        <f t="shared" si="2"/>
        <v>413</v>
      </c>
      <c r="F54" s="17">
        <f t="shared" si="3"/>
        <v>114</v>
      </c>
      <c r="G54" s="17">
        <f t="shared" si="4"/>
        <v>750</v>
      </c>
      <c r="H54" s="17">
        <f t="shared" si="9"/>
        <v>1</v>
      </c>
      <c r="I54" s="22">
        <f t="shared" si="5"/>
        <v>1</v>
      </c>
      <c r="J54" s="19">
        <f t="shared" si="6"/>
        <v>6</v>
      </c>
      <c r="K54" s="23">
        <f t="shared" si="7"/>
        <v>163.23185420634161</v>
      </c>
      <c r="L54" s="24">
        <f t="shared" si="8"/>
        <v>14739</v>
      </c>
      <c r="M54" s="24">
        <f t="shared" si="10"/>
        <v>9320</v>
      </c>
      <c r="N54" s="24">
        <v>1288</v>
      </c>
      <c r="O54" s="25" t="str">
        <f t="shared" si="11"/>
        <v>FOUR RIVERS - PIONEER (413)</v>
      </c>
      <c r="P54" s="129"/>
      <c r="Q54" s="124"/>
      <c r="R54" s="25"/>
      <c r="S54" s="25"/>
    </row>
    <row r="55" spans="1:19">
      <c r="A55" s="19">
        <f t="shared" si="0"/>
        <v>413</v>
      </c>
      <c r="B55" s="19">
        <v>48</v>
      </c>
      <c r="C55" s="20" t="str">
        <f t="shared" si="1"/>
        <v>413 - FOUR RIVERS - RALPH C MAHAR</v>
      </c>
      <c r="D55" s="21">
        <v>413114755</v>
      </c>
      <c r="E55" s="19">
        <f t="shared" si="2"/>
        <v>413</v>
      </c>
      <c r="F55" s="17">
        <f t="shared" si="3"/>
        <v>114</v>
      </c>
      <c r="G55" s="17">
        <f t="shared" si="4"/>
        <v>755</v>
      </c>
      <c r="H55" s="17">
        <f t="shared" si="9"/>
        <v>1</v>
      </c>
      <c r="I55" s="22">
        <f t="shared" si="5"/>
        <v>1</v>
      </c>
      <c r="J55" s="19">
        <f t="shared" si="6"/>
        <v>10</v>
      </c>
      <c r="K55" s="23">
        <f t="shared" si="7"/>
        <v>140.57298953921867</v>
      </c>
      <c r="L55" s="24">
        <f t="shared" si="8"/>
        <v>14802</v>
      </c>
      <c r="M55" s="24">
        <f t="shared" si="10"/>
        <v>6006</v>
      </c>
      <c r="N55" s="24">
        <v>1288</v>
      </c>
      <c r="O55" s="25" t="str">
        <f t="shared" si="11"/>
        <v>FOUR RIVERS - RALPH C MAHAR (413)</v>
      </c>
      <c r="P55" s="129"/>
      <c r="Q55" s="124"/>
      <c r="R55" s="25"/>
      <c r="S55" s="25"/>
    </row>
    <row r="56" spans="1:19">
      <c r="A56" s="19">
        <f t="shared" si="0"/>
        <v>414</v>
      </c>
      <c r="B56" s="19">
        <v>49</v>
      </c>
      <c r="C56" s="20" t="str">
        <f t="shared" si="1"/>
        <v>414 - BERKSHIRE ARTS AND TECHNOLOGY - CLARKSBURG</v>
      </c>
      <c r="D56" s="21">
        <v>414603063</v>
      </c>
      <c r="E56" s="19">
        <f t="shared" si="2"/>
        <v>414</v>
      </c>
      <c r="F56" s="17">
        <f t="shared" si="3"/>
        <v>603</v>
      </c>
      <c r="G56" s="17">
        <f t="shared" si="4"/>
        <v>63</v>
      </c>
      <c r="H56" s="17">
        <f t="shared" si="9"/>
        <v>1</v>
      </c>
      <c r="I56" s="22">
        <f t="shared" si="5"/>
        <v>1</v>
      </c>
      <c r="J56" s="19">
        <f t="shared" si="6"/>
        <v>7</v>
      </c>
      <c r="K56" s="23">
        <f t="shared" si="7"/>
        <v>106.22838887048812</v>
      </c>
      <c r="L56" s="24">
        <f t="shared" si="8"/>
        <v>20215</v>
      </c>
      <c r="M56" s="24">
        <f t="shared" si="10"/>
        <v>1259</v>
      </c>
      <c r="N56" s="24">
        <v>1288</v>
      </c>
      <c r="O56" s="25" t="str">
        <f t="shared" si="11"/>
        <v>BERKSHIRE ARTS AND TECHNOLOGY - CLARKSBURG (414)</v>
      </c>
      <c r="P56" s="129"/>
      <c r="Q56" s="124"/>
      <c r="R56" s="25"/>
      <c r="S56" s="25"/>
    </row>
    <row r="57" spans="1:19">
      <c r="A57" s="19">
        <f t="shared" si="0"/>
        <v>414</v>
      </c>
      <c r="B57" s="19">
        <v>50</v>
      </c>
      <c r="C57" s="20" t="str">
        <f t="shared" si="1"/>
        <v>414 - BERKSHIRE ARTS AND TECHNOLOGY - FLORIDA</v>
      </c>
      <c r="D57" s="21">
        <v>414603098</v>
      </c>
      <c r="E57" s="19">
        <f t="shared" si="2"/>
        <v>414</v>
      </c>
      <c r="F57" s="17">
        <f t="shared" si="3"/>
        <v>603</v>
      </c>
      <c r="G57" s="17">
        <f t="shared" si="4"/>
        <v>98</v>
      </c>
      <c r="H57" s="17">
        <f t="shared" si="9"/>
        <v>1</v>
      </c>
      <c r="I57" s="22">
        <f t="shared" si="5"/>
        <v>1</v>
      </c>
      <c r="J57" s="19">
        <f t="shared" si="6"/>
        <v>8</v>
      </c>
      <c r="K57" s="23">
        <f t="shared" si="7"/>
        <v>205.85449555864307</v>
      </c>
      <c r="L57" s="24">
        <f t="shared" si="8"/>
        <v>17606</v>
      </c>
      <c r="M57" s="24">
        <f t="shared" si="10"/>
        <v>18637</v>
      </c>
      <c r="N57" s="24">
        <v>1288</v>
      </c>
      <c r="O57" s="25" t="str">
        <f t="shared" si="11"/>
        <v>BERKSHIRE ARTS AND TECHNOLOGY - FLORIDA (414)</v>
      </c>
      <c r="P57" s="129"/>
      <c r="Q57" s="124"/>
      <c r="R57" s="25"/>
      <c r="S57" s="25"/>
    </row>
    <row r="58" spans="1:19">
      <c r="A58" s="19">
        <f t="shared" si="0"/>
        <v>414</v>
      </c>
      <c r="B58" s="19">
        <v>51</v>
      </c>
      <c r="C58" s="20" t="str">
        <f t="shared" si="1"/>
        <v>414 - BERKSHIRE ARTS AND TECHNOLOGY - LEE</v>
      </c>
      <c r="D58" s="21">
        <v>414603150</v>
      </c>
      <c r="E58" s="19">
        <f t="shared" si="2"/>
        <v>414</v>
      </c>
      <c r="F58" s="17">
        <f t="shared" si="3"/>
        <v>603</v>
      </c>
      <c r="G58" s="17">
        <f t="shared" si="4"/>
        <v>150</v>
      </c>
      <c r="H58" s="17">
        <f t="shared" si="9"/>
        <v>1</v>
      </c>
      <c r="I58" s="22">
        <f t="shared" si="5"/>
        <v>1</v>
      </c>
      <c r="J58" s="19">
        <f t="shared" si="6"/>
        <v>8</v>
      </c>
      <c r="K58" s="23">
        <f t="shared" si="7"/>
        <v>180.25206574749666</v>
      </c>
      <c r="L58" s="24">
        <f t="shared" si="8"/>
        <v>16260</v>
      </c>
      <c r="M58" s="24">
        <f t="shared" si="10"/>
        <v>13049</v>
      </c>
      <c r="N58" s="24">
        <v>1288</v>
      </c>
      <c r="O58" s="25" t="str">
        <f t="shared" si="11"/>
        <v>BERKSHIRE ARTS AND TECHNOLOGY - LEE (414)</v>
      </c>
      <c r="P58" s="129"/>
      <c r="Q58" s="124"/>
      <c r="R58" s="25"/>
      <c r="S58" s="25"/>
    </row>
    <row r="59" spans="1:19">
      <c r="A59" s="19">
        <f t="shared" si="0"/>
        <v>414</v>
      </c>
      <c r="B59" s="19">
        <v>52</v>
      </c>
      <c r="C59" s="20" t="str">
        <f t="shared" si="1"/>
        <v>414 - BERKSHIRE ARTS AND TECHNOLOGY - NORTH ADAMS</v>
      </c>
      <c r="D59" s="21">
        <v>414603209</v>
      </c>
      <c r="E59" s="19">
        <f t="shared" si="2"/>
        <v>414</v>
      </c>
      <c r="F59" s="17">
        <f t="shared" si="3"/>
        <v>603</v>
      </c>
      <c r="G59" s="17">
        <f t="shared" si="4"/>
        <v>209</v>
      </c>
      <c r="H59" s="17">
        <f t="shared" si="9"/>
        <v>1</v>
      </c>
      <c r="I59" s="22">
        <f t="shared" si="5"/>
        <v>1</v>
      </c>
      <c r="J59" s="19">
        <f t="shared" si="6"/>
        <v>11</v>
      </c>
      <c r="K59" s="23">
        <f t="shared" si="7"/>
        <v>120.49292829448548</v>
      </c>
      <c r="L59" s="24">
        <f t="shared" si="8"/>
        <v>19511</v>
      </c>
      <c r="M59" s="24">
        <f t="shared" si="10"/>
        <v>3998</v>
      </c>
      <c r="N59" s="24">
        <v>1288</v>
      </c>
      <c r="O59" s="25" t="str">
        <f t="shared" si="11"/>
        <v>BERKSHIRE ARTS AND TECHNOLOGY - NORTH ADAMS (414)</v>
      </c>
      <c r="P59" s="129"/>
      <c r="Q59" s="124"/>
      <c r="R59" s="25"/>
      <c r="S59" s="25"/>
    </row>
    <row r="60" spans="1:19">
      <c r="A60" s="19">
        <f t="shared" si="0"/>
        <v>414</v>
      </c>
      <c r="B60" s="19">
        <v>53</v>
      </c>
      <c r="C60" s="20" t="str">
        <f t="shared" si="1"/>
        <v>414 - BERKSHIRE ARTS AND TECHNOLOGY - PITTSFIELD</v>
      </c>
      <c r="D60" s="21">
        <v>414603236</v>
      </c>
      <c r="E60" s="19">
        <f t="shared" si="2"/>
        <v>414</v>
      </c>
      <c r="F60" s="17">
        <f t="shared" si="3"/>
        <v>603</v>
      </c>
      <c r="G60" s="17">
        <f t="shared" si="4"/>
        <v>236</v>
      </c>
      <c r="H60" s="17">
        <f t="shared" si="9"/>
        <v>1</v>
      </c>
      <c r="I60" s="22">
        <f t="shared" si="5"/>
        <v>1</v>
      </c>
      <c r="J60" s="19">
        <f t="shared" si="6"/>
        <v>10</v>
      </c>
      <c r="K60" s="23">
        <f t="shared" si="7"/>
        <v>113.24692783509514</v>
      </c>
      <c r="L60" s="24">
        <f t="shared" si="8"/>
        <v>18024</v>
      </c>
      <c r="M60" s="24">
        <f t="shared" si="10"/>
        <v>2388</v>
      </c>
      <c r="N60" s="24">
        <v>1288</v>
      </c>
      <c r="O60" s="25" t="str">
        <f t="shared" si="11"/>
        <v>BERKSHIRE ARTS AND TECHNOLOGY - PITTSFIELD (414)</v>
      </c>
      <c r="P60" s="129"/>
      <c r="Q60" s="124"/>
      <c r="R60" s="25"/>
      <c r="S60" s="25"/>
    </row>
    <row r="61" spans="1:19">
      <c r="A61" s="19">
        <f t="shared" si="0"/>
        <v>414</v>
      </c>
      <c r="B61" s="19">
        <v>54</v>
      </c>
      <c r="C61" s="20" t="str">
        <f t="shared" si="1"/>
        <v>414 - BERKSHIRE ARTS AND TECHNOLOGY - HOOSAC VALLEY</v>
      </c>
      <c r="D61" s="21">
        <v>414603603</v>
      </c>
      <c r="E61" s="19">
        <f t="shared" si="2"/>
        <v>414</v>
      </c>
      <c r="F61" s="17">
        <f t="shared" si="3"/>
        <v>603</v>
      </c>
      <c r="G61" s="17">
        <f t="shared" si="4"/>
        <v>603</v>
      </c>
      <c r="H61" s="17">
        <f t="shared" si="9"/>
        <v>1</v>
      </c>
      <c r="I61" s="22">
        <f t="shared" si="5"/>
        <v>1</v>
      </c>
      <c r="J61" s="19">
        <f t="shared" si="6"/>
        <v>10</v>
      </c>
      <c r="K61" s="23">
        <f t="shared" si="7"/>
        <v>111.27731130561025</v>
      </c>
      <c r="L61" s="24">
        <f t="shared" si="8"/>
        <v>17909</v>
      </c>
      <c r="M61" s="24">
        <f t="shared" si="10"/>
        <v>2020</v>
      </c>
      <c r="N61" s="24">
        <v>1288</v>
      </c>
      <c r="O61" s="25" t="str">
        <f t="shared" si="11"/>
        <v>BERKSHIRE ARTS AND TECHNOLOGY - HOOSAC VALLEY (414)</v>
      </c>
      <c r="P61" s="129"/>
      <c r="Q61" s="124"/>
      <c r="R61" s="25"/>
      <c r="S61" s="25"/>
    </row>
    <row r="62" spans="1:19">
      <c r="A62" s="19">
        <f t="shared" si="0"/>
        <v>414</v>
      </c>
      <c r="B62" s="19">
        <v>55</v>
      </c>
      <c r="C62" s="20" t="str">
        <f t="shared" si="1"/>
        <v>414 - BERKSHIRE ARTS AND TECHNOLOGY - CENTRAL BERKSHIRE</v>
      </c>
      <c r="D62" s="21">
        <v>414603635</v>
      </c>
      <c r="E62" s="19">
        <f t="shared" si="2"/>
        <v>414</v>
      </c>
      <c r="F62" s="17">
        <f t="shared" si="3"/>
        <v>603</v>
      </c>
      <c r="G62" s="17">
        <f t="shared" si="4"/>
        <v>635</v>
      </c>
      <c r="H62" s="17">
        <f t="shared" si="9"/>
        <v>1</v>
      </c>
      <c r="I62" s="22">
        <f t="shared" si="5"/>
        <v>1</v>
      </c>
      <c r="J62" s="19">
        <f t="shared" si="6"/>
        <v>8</v>
      </c>
      <c r="K62" s="23">
        <f t="shared" si="7"/>
        <v>131.43310348186367</v>
      </c>
      <c r="L62" s="24">
        <f t="shared" si="8"/>
        <v>14024</v>
      </c>
      <c r="M62" s="24">
        <f t="shared" si="10"/>
        <v>4408</v>
      </c>
      <c r="N62" s="24">
        <v>1288</v>
      </c>
      <c r="O62" s="25" t="str">
        <f t="shared" si="11"/>
        <v>BERKSHIRE ARTS AND TECHNOLOGY - CENTRAL BERKSHIRE (414)</v>
      </c>
      <c r="P62" s="129"/>
      <c r="Q62" s="124"/>
      <c r="R62" s="25"/>
      <c r="S62" s="25"/>
    </row>
    <row r="63" spans="1:19">
      <c r="A63" s="19">
        <f t="shared" si="0"/>
        <v>414</v>
      </c>
      <c r="B63" s="19">
        <v>56</v>
      </c>
      <c r="C63" s="20" t="str">
        <f t="shared" si="1"/>
        <v>414 - BERKSHIRE ARTS AND TECHNOLOGY - MOUNT GREYLOCK</v>
      </c>
      <c r="D63" s="21">
        <v>414603715</v>
      </c>
      <c r="E63" s="19">
        <f t="shared" si="2"/>
        <v>414</v>
      </c>
      <c r="F63" s="17">
        <f t="shared" si="3"/>
        <v>603</v>
      </c>
      <c r="G63" s="17">
        <f t="shared" si="4"/>
        <v>715</v>
      </c>
      <c r="H63" s="17">
        <f t="shared" si="9"/>
        <v>1</v>
      </c>
      <c r="I63" s="22">
        <f t="shared" si="5"/>
        <v>1</v>
      </c>
      <c r="J63" s="19">
        <f t="shared" si="6"/>
        <v>5</v>
      </c>
      <c r="K63" s="23">
        <f t="shared" si="7"/>
        <v>164.84057660100873</v>
      </c>
      <c r="L63" s="24">
        <f t="shared" si="8"/>
        <v>14864</v>
      </c>
      <c r="M63" s="24">
        <f t="shared" si="10"/>
        <v>9638</v>
      </c>
      <c r="N63" s="24">
        <v>1288</v>
      </c>
      <c r="O63" s="25" t="str">
        <f t="shared" si="11"/>
        <v>BERKSHIRE ARTS AND TECHNOLOGY - MOUNT GREYLOCK (414)</v>
      </c>
      <c r="P63" s="129"/>
      <c r="Q63" s="124"/>
      <c r="R63" s="25"/>
      <c r="S63" s="25"/>
    </row>
    <row r="64" spans="1:19">
      <c r="A64" s="19">
        <f t="shared" si="0"/>
        <v>414</v>
      </c>
      <c r="B64" s="19">
        <v>57</v>
      </c>
      <c r="C64" s="20" t="str">
        <f t="shared" si="1"/>
        <v>414 - BERKSHIRE ARTS AND TECHNOLOGY - SOUTHWICK TOLLAND GRANVILLE</v>
      </c>
      <c r="D64" s="21">
        <v>414603766</v>
      </c>
      <c r="E64" s="19">
        <f t="shared" si="2"/>
        <v>414</v>
      </c>
      <c r="F64" s="17">
        <f t="shared" si="3"/>
        <v>603</v>
      </c>
      <c r="G64" s="17">
        <f t="shared" si="4"/>
        <v>766</v>
      </c>
      <c r="H64" s="17">
        <f t="shared" si="9"/>
        <v>1</v>
      </c>
      <c r="I64" s="22">
        <f t="shared" si="5"/>
        <v>1</v>
      </c>
      <c r="J64" s="19">
        <f t="shared" si="6"/>
        <v>7</v>
      </c>
      <c r="K64" s="23">
        <f t="shared" si="7"/>
        <v>134.05008104676133</v>
      </c>
      <c r="L64" s="24">
        <f t="shared" si="8"/>
        <v>12616</v>
      </c>
      <c r="M64" s="24">
        <f t="shared" si="10"/>
        <v>4296</v>
      </c>
      <c r="N64" s="24">
        <v>1288</v>
      </c>
      <c r="O64" s="25" t="str">
        <f t="shared" si="11"/>
        <v>BERKSHIRE ARTS AND TECHNOLOGY - SOUTHWICK TOLLAND GRANVILLE (414)</v>
      </c>
      <c r="P64" s="129"/>
      <c r="Q64" s="124"/>
      <c r="R64" s="25"/>
      <c r="S64" s="25"/>
    </row>
    <row r="65" spans="1:19">
      <c r="A65" s="19">
        <f t="shared" si="0"/>
        <v>416</v>
      </c>
      <c r="B65" s="19">
        <v>58</v>
      </c>
      <c r="C65" s="20" t="str">
        <f t="shared" si="1"/>
        <v>416 - BOSTON PREPARATORY - AVON</v>
      </c>
      <c r="D65" s="21">
        <v>416035018</v>
      </c>
      <c r="E65" s="19">
        <f t="shared" si="2"/>
        <v>416</v>
      </c>
      <c r="F65" s="17">
        <f t="shared" si="3"/>
        <v>35</v>
      </c>
      <c r="G65" s="17">
        <f t="shared" si="4"/>
        <v>18</v>
      </c>
      <c r="H65" s="17">
        <f t="shared" si="9"/>
        <v>1</v>
      </c>
      <c r="I65" s="22">
        <f t="shared" si="5"/>
        <v>1.0860000000000001</v>
      </c>
      <c r="J65" s="19">
        <f t="shared" si="6"/>
        <v>9</v>
      </c>
      <c r="K65" s="23">
        <f t="shared" si="7"/>
        <v>153.54910940736173</v>
      </c>
      <c r="L65" s="24">
        <f t="shared" si="8"/>
        <v>23003</v>
      </c>
      <c r="M65" s="24">
        <f t="shared" si="10"/>
        <v>12318</v>
      </c>
      <c r="N65" s="24">
        <v>1288</v>
      </c>
      <c r="O65" s="25" t="str">
        <f t="shared" si="11"/>
        <v>BOSTON PREPARATORY - AVON (416)</v>
      </c>
      <c r="P65" s="129"/>
      <c r="Q65" s="124"/>
      <c r="R65" s="25"/>
      <c r="S65" s="25"/>
    </row>
    <row r="66" spans="1:19">
      <c r="A66" s="19">
        <f t="shared" si="0"/>
        <v>416</v>
      </c>
      <c r="B66" s="19">
        <v>59</v>
      </c>
      <c r="C66" s="20" t="str">
        <f t="shared" si="1"/>
        <v>416 - BOSTON PREPARATORY - BEVERLY</v>
      </c>
      <c r="D66" s="21">
        <v>416035030</v>
      </c>
      <c r="E66" s="19">
        <f t="shared" si="2"/>
        <v>416</v>
      </c>
      <c r="F66" s="17">
        <f t="shared" si="3"/>
        <v>35</v>
      </c>
      <c r="G66" s="17">
        <f t="shared" si="4"/>
        <v>30</v>
      </c>
      <c r="H66" s="17">
        <f t="shared" si="9"/>
        <v>1</v>
      </c>
      <c r="I66" s="22">
        <f t="shared" si="5"/>
        <v>1.0860000000000001</v>
      </c>
      <c r="J66" s="19">
        <f t="shared" si="6"/>
        <v>6</v>
      </c>
      <c r="K66" s="23">
        <f t="shared" si="7"/>
        <v>136.03656800116997</v>
      </c>
      <c r="L66" s="24">
        <f t="shared" si="8"/>
        <v>20927</v>
      </c>
      <c r="M66" s="24">
        <f t="shared" si="10"/>
        <v>7541</v>
      </c>
      <c r="N66" s="24">
        <v>1288</v>
      </c>
      <c r="O66" s="25" t="str">
        <f t="shared" si="11"/>
        <v>BOSTON PREPARATORY - BEVERLY (416)</v>
      </c>
      <c r="P66" s="129"/>
      <c r="Q66" s="124"/>
      <c r="R66" s="25"/>
      <c r="S66" s="25"/>
    </row>
    <row r="67" spans="1:19">
      <c r="A67" s="19">
        <f t="shared" si="0"/>
        <v>416</v>
      </c>
      <c r="B67" s="19">
        <v>60</v>
      </c>
      <c r="C67" s="20" t="str">
        <f t="shared" si="1"/>
        <v>416 - BOSTON PREPARATORY - BOSTON</v>
      </c>
      <c r="D67" s="21">
        <v>416035035</v>
      </c>
      <c r="E67" s="19">
        <f t="shared" si="2"/>
        <v>416</v>
      </c>
      <c r="F67" s="17">
        <f t="shared" si="3"/>
        <v>35</v>
      </c>
      <c r="G67" s="17">
        <f t="shared" si="4"/>
        <v>35</v>
      </c>
      <c r="H67" s="17">
        <f t="shared" si="9"/>
        <v>1</v>
      </c>
      <c r="I67" s="22">
        <f t="shared" si="5"/>
        <v>1.0860000000000001</v>
      </c>
      <c r="J67" s="19">
        <f t="shared" si="6"/>
        <v>11</v>
      </c>
      <c r="K67" s="23">
        <f t="shared" si="7"/>
        <v>135.47260985262034</v>
      </c>
      <c r="L67" s="24">
        <f t="shared" si="8"/>
        <v>21615</v>
      </c>
      <c r="M67" s="24">
        <f t="shared" si="10"/>
        <v>7667</v>
      </c>
      <c r="N67" s="24">
        <v>1288</v>
      </c>
      <c r="O67" s="25" t="str">
        <f t="shared" si="11"/>
        <v>BOSTON PREPARATORY - BOSTON (416)</v>
      </c>
      <c r="P67" s="129"/>
      <c r="Q67" s="124"/>
      <c r="R67" s="25"/>
      <c r="S67" s="25"/>
    </row>
    <row r="68" spans="1:19">
      <c r="A68" s="19">
        <f t="shared" si="0"/>
        <v>416</v>
      </c>
      <c r="B68" s="19">
        <v>61</v>
      </c>
      <c r="C68" s="20" t="str">
        <f t="shared" si="1"/>
        <v>416 - BOSTON PREPARATORY - BROCKTON</v>
      </c>
      <c r="D68" s="21">
        <v>416035044</v>
      </c>
      <c r="E68" s="19">
        <f t="shared" si="2"/>
        <v>416</v>
      </c>
      <c r="F68" s="17">
        <f t="shared" si="3"/>
        <v>35</v>
      </c>
      <c r="G68" s="17">
        <f t="shared" si="4"/>
        <v>44</v>
      </c>
      <c r="H68" s="17">
        <f t="shared" si="9"/>
        <v>1</v>
      </c>
      <c r="I68" s="22">
        <f t="shared" si="5"/>
        <v>1.0860000000000001</v>
      </c>
      <c r="J68" s="19">
        <f t="shared" si="6"/>
        <v>11</v>
      </c>
      <c r="K68" s="23">
        <f t="shared" si="7"/>
        <v>100</v>
      </c>
      <c r="L68" s="24">
        <f t="shared" si="8"/>
        <v>21293</v>
      </c>
      <c r="M68" s="24">
        <f t="shared" si="10"/>
        <v>0</v>
      </c>
      <c r="N68" s="24">
        <v>1288</v>
      </c>
      <c r="O68" s="25" t="str">
        <f t="shared" si="11"/>
        <v>BOSTON PREPARATORY - BROCKTON (416)</v>
      </c>
      <c r="P68" s="129"/>
      <c r="Q68" s="124"/>
      <c r="R68" s="25"/>
      <c r="S68" s="25"/>
    </row>
    <row r="69" spans="1:19">
      <c r="A69" s="19">
        <f t="shared" si="0"/>
        <v>416</v>
      </c>
      <c r="B69" s="19">
        <v>62</v>
      </c>
      <c r="C69" s="20" t="str">
        <f t="shared" si="1"/>
        <v>416 - BOSTON PREPARATORY - BROOKLINE</v>
      </c>
      <c r="D69" s="21">
        <v>416035046</v>
      </c>
      <c r="E69" s="19">
        <f t="shared" si="2"/>
        <v>416</v>
      </c>
      <c r="F69" s="17">
        <f t="shared" si="3"/>
        <v>35</v>
      </c>
      <c r="G69" s="17">
        <f t="shared" si="4"/>
        <v>46</v>
      </c>
      <c r="H69" s="17">
        <f t="shared" si="9"/>
        <v>1</v>
      </c>
      <c r="I69" s="22">
        <f t="shared" si="5"/>
        <v>1.0860000000000001</v>
      </c>
      <c r="J69" s="19">
        <f t="shared" si="6"/>
        <v>3</v>
      </c>
      <c r="K69" s="23">
        <f t="shared" si="7"/>
        <v>199.36369503759951</v>
      </c>
      <c r="L69" s="24">
        <f t="shared" si="8"/>
        <v>17596</v>
      </c>
      <c r="M69" s="24">
        <f t="shared" si="10"/>
        <v>17484</v>
      </c>
      <c r="N69" s="24">
        <v>1288</v>
      </c>
      <c r="O69" s="25" t="str">
        <f t="shared" si="11"/>
        <v>BOSTON PREPARATORY - BROOKLINE (416)</v>
      </c>
      <c r="P69" s="129"/>
      <c r="Q69" s="124"/>
      <c r="R69" s="25"/>
      <c r="S69" s="25"/>
    </row>
    <row r="70" spans="1:19">
      <c r="A70" s="19">
        <f t="shared" si="0"/>
        <v>416</v>
      </c>
      <c r="B70" s="19">
        <v>63</v>
      </c>
      <c r="C70" s="20" t="str">
        <f t="shared" si="1"/>
        <v>416 - BOSTON PREPARATORY - CAMBRIDGE</v>
      </c>
      <c r="D70" s="21">
        <v>416035049</v>
      </c>
      <c r="E70" s="19">
        <f t="shared" si="2"/>
        <v>416</v>
      </c>
      <c r="F70" s="17">
        <f t="shared" si="3"/>
        <v>35</v>
      </c>
      <c r="G70" s="17">
        <f t="shared" si="4"/>
        <v>49</v>
      </c>
      <c r="H70" s="17">
        <f t="shared" si="9"/>
        <v>1</v>
      </c>
      <c r="I70" s="22">
        <f t="shared" si="5"/>
        <v>1.0860000000000001</v>
      </c>
      <c r="J70" s="19">
        <f t="shared" si="6"/>
        <v>7</v>
      </c>
      <c r="K70" s="23">
        <f t="shared" si="7"/>
        <v>224.30682825570392</v>
      </c>
      <c r="L70" s="24">
        <f t="shared" si="8"/>
        <v>19556</v>
      </c>
      <c r="M70" s="24">
        <f t="shared" si="10"/>
        <v>24309</v>
      </c>
      <c r="N70" s="24">
        <v>1288</v>
      </c>
      <c r="O70" s="25" t="str">
        <f t="shared" si="11"/>
        <v>BOSTON PREPARATORY - CAMBRIDGE (416)</v>
      </c>
      <c r="P70" s="129"/>
      <c r="Q70" s="124"/>
      <c r="R70" s="25"/>
      <c r="S70" s="25"/>
    </row>
    <row r="71" spans="1:19">
      <c r="A71" s="19">
        <f t="shared" si="0"/>
        <v>416</v>
      </c>
      <c r="B71" s="19">
        <v>64</v>
      </c>
      <c r="C71" s="20" t="str">
        <f t="shared" si="1"/>
        <v>416 - BOSTON PREPARATORY - CANTON</v>
      </c>
      <c r="D71" s="21">
        <v>416035050</v>
      </c>
      <c r="E71" s="19">
        <f t="shared" si="2"/>
        <v>416</v>
      </c>
      <c r="F71" s="17">
        <f t="shared" si="3"/>
        <v>35</v>
      </c>
      <c r="G71" s="17">
        <f t="shared" si="4"/>
        <v>50</v>
      </c>
      <c r="H71" s="17">
        <f t="shared" si="9"/>
        <v>1</v>
      </c>
      <c r="I71" s="22">
        <f t="shared" si="5"/>
        <v>1.0860000000000001</v>
      </c>
      <c r="J71" s="19">
        <f t="shared" si="6"/>
        <v>5</v>
      </c>
      <c r="K71" s="23">
        <f t="shared" si="7"/>
        <v>143.68108828905861</v>
      </c>
      <c r="L71" s="24">
        <f t="shared" si="8"/>
        <v>19204</v>
      </c>
      <c r="M71" s="24">
        <f t="shared" si="10"/>
        <v>8389</v>
      </c>
      <c r="N71" s="24">
        <v>1288</v>
      </c>
      <c r="O71" s="25" t="str">
        <f t="shared" si="11"/>
        <v>BOSTON PREPARATORY - CANTON (416)</v>
      </c>
      <c r="P71" s="129"/>
      <c r="Q71" s="124"/>
      <c r="R71" s="25"/>
      <c r="S71" s="25"/>
    </row>
    <row r="72" spans="1:19">
      <c r="A72" s="19">
        <f t="shared" ref="A72:A135" si="12">IF(VALUE(MID(D72,1,1))=4,VALUE(MID(D72,1,3)),VALUE(MID(D72,1,4)))</f>
        <v>416</v>
      </c>
      <c r="B72" s="19">
        <v>65</v>
      </c>
      <c r="C72" s="20" t="str">
        <f t="shared" ref="C72:C135" si="13">IF(
H72=1,
A72 &amp; " - " &amp; VLOOKUP(A72,codeCHA,2,FALSE) &amp; " - " &amp; VLOOKUP(G72,code436,2,FALSE),
IF(
OR(A72=450,A72=466),
A72 &amp; " - " &amp; VLOOKUP(A72,codeCHA,2,FALSE) &amp; VLOOKUP(F72,code436,2,FALSE) &amp; " District - " &amp; VLOOKUP(G72,code436,2,FALSE),
A72 &amp; " - " &amp; VLOOKUP(A72,codeCHA,2,FALSE) &amp; "-"&amp; VLOOKUP(F72,code436,2,FALSE) &amp; " Site - " &amp; VLOOKUP(G72,code436,2,FALSE)
)
)</f>
        <v>416 - BOSTON PREPARATORY - HOLBROOK</v>
      </c>
      <c r="D72" s="21">
        <v>416035133</v>
      </c>
      <c r="E72" s="19">
        <f t="shared" ref="E72:E135" si="14">A72</f>
        <v>416</v>
      </c>
      <c r="F72" s="17">
        <f t="shared" ref="F72:F135" si="15">IF(VALUE(MID(D72,1,1))=4,VALUE(MID(D72,4,3)),VALUE(MID(D72,5,3)))</f>
        <v>35</v>
      </c>
      <c r="G72" s="17">
        <f t="shared" ref="G72:G135" si="16">IF(VALUE(MID(D72,1,1))=4,VALUE(MID(D72,7,3)),VALUE(MID(D72,8,3)))</f>
        <v>133</v>
      </c>
      <c r="H72" s="17">
        <f t="shared" si="9"/>
        <v>1</v>
      </c>
      <c r="I72" s="22">
        <f t="shared" ref="I72:I135" si="17">VLOOKUP(F72,distinfo,4)</f>
        <v>1.0860000000000001</v>
      </c>
      <c r="J72" s="19">
        <f t="shared" ref="J72:J135" si="18">VLOOKUP(D72,enro_chafnd,16)</f>
        <v>9</v>
      </c>
      <c r="K72" s="23">
        <f t="shared" ref="K72:K135" si="19">VLOOKUP(G72,distinfo,6)</f>
        <v>100</v>
      </c>
      <c r="L72" s="24">
        <f t="shared" ref="L72:L135" si="20">IF(VLOOKUP(D72,rate_chafnd,40,FALSE)&gt;0,VLOOKUP(D72,rate_chafnd,40),VLOOKUP(G72,distinfo,7))</f>
        <v>19838</v>
      </c>
      <c r="M72" s="24">
        <f t="shared" ref="M72:M135" si="21">ROUND((L72*K72/100)-L72,0)</f>
        <v>0</v>
      </c>
      <c r="N72" s="24">
        <v>1288</v>
      </c>
      <c r="O72" s="25" t="str">
        <f t="shared" si="11"/>
        <v>BOSTON PREPARATORY - HOLBROOK (416)</v>
      </c>
      <c r="P72" s="129"/>
      <c r="Q72" s="124"/>
      <c r="R72" s="25"/>
      <c r="S72" s="25"/>
    </row>
    <row r="73" spans="1:19">
      <c r="A73" s="19">
        <f t="shared" si="12"/>
        <v>416</v>
      </c>
      <c r="B73" s="19">
        <v>66</v>
      </c>
      <c r="C73" s="20" t="str">
        <f t="shared" si="13"/>
        <v>416 - BOSTON PREPARATORY - QUINCY</v>
      </c>
      <c r="D73" s="21">
        <v>416035243</v>
      </c>
      <c r="E73" s="19">
        <f t="shared" si="14"/>
        <v>416</v>
      </c>
      <c r="F73" s="17">
        <f t="shared" si="15"/>
        <v>35</v>
      </c>
      <c r="G73" s="17">
        <f t="shared" si="16"/>
        <v>243</v>
      </c>
      <c r="H73" s="17">
        <f t="shared" ref="H73:H136" si="22">IF(OR(A73=410,A73=466,A73=487,A73=499),2,1)</f>
        <v>1</v>
      </c>
      <c r="I73" s="22">
        <f t="shared" si="17"/>
        <v>1.0860000000000001</v>
      </c>
      <c r="J73" s="19">
        <f t="shared" si="18"/>
        <v>9</v>
      </c>
      <c r="K73" s="23">
        <f t="shared" si="19"/>
        <v>113.02199405799442</v>
      </c>
      <c r="L73" s="24">
        <f t="shared" si="20"/>
        <v>14470</v>
      </c>
      <c r="M73" s="24">
        <f t="shared" si="21"/>
        <v>1884</v>
      </c>
      <c r="N73" s="24">
        <v>1288</v>
      </c>
      <c r="O73" s="25" t="str">
        <f t="shared" ref="O73:O136" si="23">IFERROR(TRIM(MID($C73, FIND(" - ", $C73)+3, 9999)) &amp;
" (" &amp; TRIM(LEFT($C73, FIND(" - ", $C73)-1)) &amp; ")",
"")</f>
        <v>BOSTON PREPARATORY - QUINCY (416)</v>
      </c>
      <c r="P73" s="129"/>
      <c r="Q73" s="124"/>
      <c r="R73" s="25"/>
      <c r="S73" s="25"/>
    </row>
    <row r="74" spans="1:19">
      <c r="A74" s="19">
        <f t="shared" si="12"/>
        <v>416</v>
      </c>
      <c r="B74" s="19">
        <v>67</v>
      </c>
      <c r="C74" s="20" t="str">
        <f t="shared" si="13"/>
        <v>416 - BOSTON PREPARATORY - RANDOLPH</v>
      </c>
      <c r="D74" s="21">
        <v>416035244</v>
      </c>
      <c r="E74" s="19">
        <f t="shared" si="14"/>
        <v>416</v>
      </c>
      <c r="F74" s="17">
        <f t="shared" si="15"/>
        <v>35</v>
      </c>
      <c r="G74" s="17">
        <f t="shared" si="16"/>
        <v>244</v>
      </c>
      <c r="H74" s="17">
        <f t="shared" si="22"/>
        <v>1</v>
      </c>
      <c r="I74" s="22">
        <f t="shared" si="17"/>
        <v>1.0860000000000001</v>
      </c>
      <c r="J74" s="19">
        <f t="shared" si="18"/>
        <v>10</v>
      </c>
      <c r="K74" s="23">
        <f t="shared" si="19"/>
        <v>124.17352811526767</v>
      </c>
      <c r="L74" s="24">
        <f t="shared" si="20"/>
        <v>20602</v>
      </c>
      <c r="M74" s="24">
        <f t="shared" si="21"/>
        <v>4980</v>
      </c>
      <c r="N74" s="24">
        <v>1288</v>
      </c>
      <c r="O74" s="25" t="str">
        <f t="shared" si="23"/>
        <v>BOSTON PREPARATORY - RANDOLPH (416)</v>
      </c>
      <c r="P74" s="129"/>
      <c r="Q74" s="124"/>
      <c r="R74" s="25"/>
      <c r="S74" s="25"/>
    </row>
    <row r="75" spans="1:19">
      <c r="A75" s="19">
        <f t="shared" si="12"/>
        <v>416</v>
      </c>
      <c r="B75" s="19">
        <v>68</v>
      </c>
      <c r="C75" s="20" t="str">
        <f t="shared" si="13"/>
        <v>416 - BOSTON PREPARATORY - STOUGHTON</v>
      </c>
      <c r="D75" s="21">
        <v>416035285</v>
      </c>
      <c r="E75" s="19">
        <f t="shared" si="14"/>
        <v>416</v>
      </c>
      <c r="F75" s="17">
        <f t="shared" si="15"/>
        <v>35</v>
      </c>
      <c r="G75" s="17">
        <f t="shared" si="16"/>
        <v>285</v>
      </c>
      <c r="H75" s="17">
        <f t="shared" si="22"/>
        <v>1</v>
      </c>
      <c r="I75" s="22">
        <f t="shared" si="17"/>
        <v>1.0860000000000001</v>
      </c>
      <c r="J75" s="19">
        <f t="shared" si="18"/>
        <v>9</v>
      </c>
      <c r="K75" s="23">
        <f t="shared" si="19"/>
        <v>122.04461952772063</v>
      </c>
      <c r="L75" s="24">
        <f t="shared" si="20"/>
        <v>14470</v>
      </c>
      <c r="M75" s="24">
        <f t="shared" si="21"/>
        <v>3190</v>
      </c>
      <c r="N75" s="24">
        <v>1288</v>
      </c>
      <c r="O75" s="25" t="str">
        <f t="shared" si="23"/>
        <v>BOSTON PREPARATORY - STOUGHTON (416)</v>
      </c>
      <c r="P75" s="129"/>
      <c r="Q75" s="124"/>
      <c r="R75" s="25"/>
      <c r="S75" s="25"/>
    </row>
    <row r="76" spans="1:19">
      <c r="A76" s="19">
        <f t="shared" si="12"/>
        <v>417</v>
      </c>
      <c r="B76" s="19">
        <v>69</v>
      </c>
      <c r="C76" s="20" t="str">
        <f t="shared" si="13"/>
        <v>417 - BRIDGE BOSTON - BOSTON</v>
      </c>
      <c r="D76" s="21">
        <v>417035035</v>
      </c>
      <c r="E76" s="19">
        <f t="shared" si="14"/>
        <v>417</v>
      </c>
      <c r="F76" s="17">
        <f t="shared" si="15"/>
        <v>35</v>
      </c>
      <c r="G76" s="17">
        <f t="shared" si="16"/>
        <v>35</v>
      </c>
      <c r="H76" s="17">
        <f t="shared" si="22"/>
        <v>1</v>
      </c>
      <c r="I76" s="22">
        <f t="shared" si="17"/>
        <v>1.0860000000000001</v>
      </c>
      <c r="J76" s="19">
        <f t="shared" si="18"/>
        <v>11</v>
      </c>
      <c r="K76" s="23">
        <f t="shared" si="19"/>
        <v>135.47260985262034</v>
      </c>
      <c r="L76" s="24">
        <f t="shared" si="20"/>
        <v>21841</v>
      </c>
      <c r="M76" s="24">
        <f t="shared" si="21"/>
        <v>7748</v>
      </c>
      <c r="N76" s="24">
        <v>1288</v>
      </c>
      <c r="O76" s="25" t="str">
        <f t="shared" si="23"/>
        <v>BRIDGE BOSTON - BOSTON (417)</v>
      </c>
      <c r="P76" s="129"/>
      <c r="Q76" s="124"/>
      <c r="R76" s="25"/>
      <c r="S76" s="25"/>
    </row>
    <row r="77" spans="1:19">
      <c r="A77" s="19">
        <f t="shared" si="12"/>
        <v>417</v>
      </c>
      <c r="B77" s="19">
        <v>70</v>
      </c>
      <c r="C77" s="20" t="str">
        <f t="shared" si="13"/>
        <v>417 - BRIDGE BOSTON - BRAINTREE</v>
      </c>
      <c r="D77" s="21">
        <v>417035040</v>
      </c>
      <c r="E77" s="19">
        <f t="shared" si="14"/>
        <v>417</v>
      </c>
      <c r="F77" s="17">
        <f t="shared" si="15"/>
        <v>35</v>
      </c>
      <c r="G77" s="17">
        <f t="shared" si="16"/>
        <v>40</v>
      </c>
      <c r="H77" s="17">
        <f t="shared" si="22"/>
        <v>1</v>
      </c>
      <c r="I77" s="22">
        <f t="shared" si="17"/>
        <v>1.0860000000000001</v>
      </c>
      <c r="J77" s="19">
        <f t="shared" si="18"/>
        <v>6</v>
      </c>
      <c r="K77" s="23">
        <f t="shared" si="19"/>
        <v>133.26704522329297</v>
      </c>
      <c r="L77" s="24">
        <f t="shared" si="20"/>
        <v>19279</v>
      </c>
      <c r="M77" s="24">
        <f t="shared" si="21"/>
        <v>6414</v>
      </c>
      <c r="N77" s="24">
        <v>1288</v>
      </c>
      <c r="O77" s="25" t="str">
        <f t="shared" si="23"/>
        <v>BRIDGE BOSTON - BRAINTREE (417)</v>
      </c>
      <c r="P77" s="129"/>
      <c r="Q77" s="124"/>
      <c r="R77" s="25"/>
      <c r="S77" s="25"/>
    </row>
    <row r="78" spans="1:19">
      <c r="A78" s="19">
        <f t="shared" si="12"/>
        <v>417</v>
      </c>
      <c r="B78" s="19">
        <v>71</v>
      </c>
      <c r="C78" s="20" t="str">
        <f t="shared" si="13"/>
        <v>417 - BRIDGE BOSTON - BROCKTON</v>
      </c>
      <c r="D78" s="21">
        <v>417035044</v>
      </c>
      <c r="E78" s="19">
        <f t="shared" si="14"/>
        <v>417</v>
      </c>
      <c r="F78" s="17">
        <f t="shared" si="15"/>
        <v>35</v>
      </c>
      <c r="G78" s="17">
        <f t="shared" si="16"/>
        <v>44</v>
      </c>
      <c r="H78" s="17">
        <f t="shared" si="22"/>
        <v>1</v>
      </c>
      <c r="I78" s="22">
        <f t="shared" si="17"/>
        <v>1.0860000000000001</v>
      </c>
      <c r="J78" s="19">
        <f t="shared" si="18"/>
        <v>11</v>
      </c>
      <c r="K78" s="23">
        <f t="shared" si="19"/>
        <v>100</v>
      </c>
      <c r="L78" s="24">
        <f t="shared" si="20"/>
        <v>12407</v>
      </c>
      <c r="M78" s="24">
        <f t="shared" si="21"/>
        <v>0</v>
      </c>
      <c r="N78" s="24">
        <v>1288</v>
      </c>
      <c r="O78" s="25" t="str">
        <f t="shared" si="23"/>
        <v>BRIDGE BOSTON - BROCKTON (417)</v>
      </c>
      <c r="P78" s="129"/>
      <c r="Q78" s="124"/>
      <c r="R78" s="25"/>
      <c r="S78" s="25"/>
    </row>
    <row r="79" spans="1:19">
      <c r="A79" s="19">
        <f t="shared" si="12"/>
        <v>417</v>
      </c>
      <c r="B79" s="19">
        <v>72</v>
      </c>
      <c r="C79" s="20" t="str">
        <f t="shared" si="13"/>
        <v>417 - BRIDGE BOSTON - HOLBROOK</v>
      </c>
      <c r="D79" s="21">
        <v>417035133</v>
      </c>
      <c r="E79" s="19">
        <f t="shared" si="14"/>
        <v>417</v>
      </c>
      <c r="F79" s="17">
        <f t="shared" si="15"/>
        <v>35</v>
      </c>
      <c r="G79" s="17">
        <f t="shared" si="16"/>
        <v>133</v>
      </c>
      <c r="H79" s="17">
        <f t="shared" si="22"/>
        <v>1</v>
      </c>
      <c r="I79" s="22">
        <f t="shared" si="17"/>
        <v>1.0860000000000001</v>
      </c>
      <c r="J79" s="19">
        <f t="shared" si="18"/>
        <v>9</v>
      </c>
      <c r="K79" s="23">
        <f t="shared" si="19"/>
        <v>100</v>
      </c>
      <c r="L79" s="24">
        <f t="shared" si="20"/>
        <v>12614</v>
      </c>
      <c r="M79" s="24">
        <f t="shared" si="21"/>
        <v>0</v>
      </c>
      <c r="N79" s="24">
        <v>1288</v>
      </c>
      <c r="O79" s="25" t="str">
        <f t="shared" si="23"/>
        <v>BRIDGE BOSTON - HOLBROOK (417)</v>
      </c>
      <c r="P79" s="129"/>
      <c r="Q79" s="124"/>
      <c r="R79" s="25"/>
      <c r="S79" s="25"/>
    </row>
    <row r="80" spans="1:19">
      <c r="A80" s="19">
        <f t="shared" si="12"/>
        <v>417</v>
      </c>
      <c r="B80" s="19">
        <v>73</v>
      </c>
      <c r="C80" s="20" t="str">
        <f t="shared" si="13"/>
        <v>417 - BRIDGE BOSTON - RANDOLPH</v>
      </c>
      <c r="D80" s="21">
        <v>417035244</v>
      </c>
      <c r="E80" s="19">
        <f t="shared" si="14"/>
        <v>417</v>
      </c>
      <c r="F80" s="17">
        <f t="shared" si="15"/>
        <v>35</v>
      </c>
      <c r="G80" s="17">
        <f t="shared" si="16"/>
        <v>244</v>
      </c>
      <c r="H80" s="17">
        <f t="shared" si="22"/>
        <v>1</v>
      </c>
      <c r="I80" s="22">
        <f t="shared" si="17"/>
        <v>1.0860000000000001</v>
      </c>
      <c r="J80" s="19">
        <f t="shared" si="18"/>
        <v>10</v>
      </c>
      <c r="K80" s="23">
        <f t="shared" si="19"/>
        <v>124.17352811526767</v>
      </c>
      <c r="L80" s="24">
        <f t="shared" si="20"/>
        <v>24002</v>
      </c>
      <c r="M80" s="24">
        <f t="shared" si="21"/>
        <v>5802</v>
      </c>
      <c r="N80" s="24">
        <v>1288</v>
      </c>
      <c r="O80" s="25" t="str">
        <f t="shared" si="23"/>
        <v>BRIDGE BOSTON - RANDOLPH (417)</v>
      </c>
      <c r="P80" s="129"/>
      <c r="Q80" s="124"/>
      <c r="R80" s="25"/>
      <c r="S80" s="25"/>
    </row>
    <row r="81" spans="1:19">
      <c r="A81" s="19">
        <f t="shared" si="12"/>
        <v>417</v>
      </c>
      <c r="B81" s="19">
        <v>74</v>
      </c>
      <c r="C81" s="20" t="str">
        <f t="shared" si="13"/>
        <v>417 - BRIDGE BOSTON - STOUGHTON</v>
      </c>
      <c r="D81" s="21">
        <v>417035285</v>
      </c>
      <c r="E81" s="19">
        <f t="shared" si="14"/>
        <v>417</v>
      </c>
      <c r="F81" s="17">
        <f t="shared" si="15"/>
        <v>35</v>
      </c>
      <c r="G81" s="17">
        <f t="shared" si="16"/>
        <v>285</v>
      </c>
      <c r="H81" s="17">
        <f t="shared" si="22"/>
        <v>1</v>
      </c>
      <c r="I81" s="22">
        <f t="shared" si="17"/>
        <v>1.0860000000000001</v>
      </c>
      <c r="J81" s="19">
        <f t="shared" si="18"/>
        <v>9</v>
      </c>
      <c r="K81" s="23">
        <f t="shared" si="19"/>
        <v>122.04461952772063</v>
      </c>
      <c r="L81" s="24">
        <f t="shared" si="20"/>
        <v>12407</v>
      </c>
      <c r="M81" s="24">
        <f t="shared" si="21"/>
        <v>2735</v>
      </c>
      <c r="N81" s="24">
        <v>1288</v>
      </c>
      <c r="O81" s="25" t="str">
        <f t="shared" si="23"/>
        <v>BRIDGE BOSTON - STOUGHTON (417)</v>
      </c>
      <c r="P81" s="129"/>
      <c r="Q81" s="124"/>
      <c r="R81" s="25"/>
      <c r="S81" s="25"/>
    </row>
    <row r="82" spans="1:19">
      <c r="A82" s="19">
        <f t="shared" si="12"/>
        <v>418</v>
      </c>
      <c r="B82" s="19">
        <v>75</v>
      </c>
      <c r="C82" s="20" t="str">
        <f t="shared" si="13"/>
        <v>418 - CHRISTA MCAULIFFE - ASHLAND</v>
      </c>
      <c r="D82" s="21">
        <v>418100014</v>
      </c>
      <c r="E82" s="19">
        <f t="shared" si="14"/>
        <v>418</v>
      </c>
      <c r="F82" s="17">
        <f t="shared" si="15"/>
        <v>100</v>
      </c>
      <c r="G82" s="17">
        <f t="shared" si="16"/>
        <v>14</v>
      </c>
      <c r="H82" s="17">
        <f t="shared" si="22"/>
        <v>1</v>
      </c>
      <c r="I82" s="22">
        <f t="shared" si="17"/>
        <v>1.0149999999999999</v>
      </c>
      <c r="J82" s="19">
        <f t="shared" si="18"/>
        <v>5</v>
      </c>
      <c r="K82" s="23">
        <f t="shared" si="19"/>
        <v>126.42217247398706</v>
      </c>
      <c r="L82" s="24">
        <f t="shared" si="20"/>
        <v>11792</v>
      </c>
      <c r="M82" s="24">
        <f t="shared" si="21"/>
        <v>3116</v>
      </c>
      <c r="N82" s="24">
        <v>1288</v>
      </c>
      <c r="O82" s="25" t="str">
        <f t="shared" si="23"/>
        <v>CHRISTA MCAULIFFE - ASHLAND (418)</v>
      </c>
      <c r="P82" s="129"/>
      <c r="Q82" s="124"/>
      <c r="R82" s="25"/>
      <c r="S82" s="25"/>
    </row>
    <row r="83" spans="1:19">
      <c r="A83" s="19">
        <f t="shared" si="12"/>
        <v>418</v>
      </c>
      <c r="B83" s="19">
        <v>76</v>
      </c>
      <c r="C83" s="20" t="str">
        <f t="shared" si="13"/>
        <v>418 - CHRISTA MCAULIFFE - FRAMINGHAM</v>
      </c>
      <c r="D83" s="21">
        <v>418100100</v>
      </c>
      <c r="E83" s="19">
        <f t="shared" si="14"/>
        <v>418</v>
      </c>
      <c r="F83" s="17">
        <f t="shared" si="15"/>
        <v>100</v>
      </c>
      <c r="G83" s="17">
        <f t="shared" si="16"/>
        <v>100</v>
      </c>
      <c r="H83" s="17">
        <f t="shared" si="22"/>
        <v>1</v>
      </c>
      <c r="I83" s="22">
        <f t="shared" si="17"/>
        <v>1.0149999999999999</v>
      </c>
      <c r="J83" s="19">
        <f t="shared" si="18"/>
        <v>10</v>
      </c>
      <c r="K83" s="23">
        <f t="shared" si="19"/>
        <v>127.0063919760279</v>
      </c>
      <c r="L83" s="24">
        <f t="shared" si="20"/>
        <v>17151</v>
      </c>
      <c r="M83" s="24">
        <f t="shared" si="21"/>
        <v>4632</v>
      </c>
      <c r="N83" s="24">
        <v>1288</v>
      </c>
      <c r="O83" s="25" t="str">
        <f t="shared" si="23"/>
        <v>CHRISTA MCAULIFFE - FRAMINGHAM (418)</v>
      </c>
      <c r="P83" s="129"/>
      <c r="Q83" s="124"/>
      <c r="R83" s="25"/>
      <c r="S83" s="25"/>
    </row>
    <row r="84" spans="1:19">
      <c r="A84" s="19">
        <f t="shared" si="12"/>
        <v>418</v>
      </c>
      <c r="B84" s="19">
        <v>77</v>
      </c>
      <c r="C84" s="20" t="str">
        <f t="shared" si="13"/>
        <v>418 - CHRISTA MCAULIFFE - HOLLISTON</v>
      </c>
      <c r="D84" s="21">
        <v>418100136</v>
      </c>
      <c r="E84" s="19">
        <f t="shared" si="14"/>
        <v>418</v>
      </c>
      <c r="F84" s="17">
        <f t="shared" si="15"/>
        <v>100</v>
      </c>
      <c r="G84" s="17">
        <f t="shared" si="16"/>
        <v>136</v>
      </c>
      <c r="H84" s="17">
        <f t="shared" si="22"/>
        <v>1</v>
      </c>
      <c r="I84" s="22">
        <f t="shared" si="17"/>
        <v>1.0149999999999999</v>
      </c>
      <c r="J84" s="19">
        <f t="shared" si="18"/>
        <v>3</v>
      </c>
      <c r="K84" s="23">
        <f t="shared" si="19"/>
        <v>136.54884823428895</v>
      </c>
      <c r="L84" s="24">
        <f t="shared" si="20"/>
        <v>14236</v>
      </c>
      <c r="M84" s="24">
        <f t="shared" si="21"/>
        <v>5203</v>
      </c>
      <c r="N84" s="24">
        <v>1288</v>
      </c>
      <c r="O84" s="25" t="str">
        <f t="shared" si="23"/>
        <v>CHRISTA MCAULIFFE - HOLLISTON (418)</v>
      </c>
      <c r="P84" s="129"/>
      <c r="Q84" s="124"/>
      <c r="R84" s="25"/>
      <c r="S84" s="25"/>
    </row>
    <row r="85" spans="1:19">
      <c r="A85" s="19">
        <f t="shared" si="12"/>
        <v>418</v>
      </c>
      <c r="B85" s="19">
        <v>78</v>
      </c>
      <c r="C85" s="20" t="str">
        <f t="shared" si="13"/>
        <v>418 - CHRISTA MCAULIFFE - MARLBOROUGH</v>
      </c>
      <c r="D85" s="21">
        <v>418100170</v>
      </c>
      <c r="E85" s="19">
        <f t="shared" si="14"/>
        <v>418</v>
      </c>
      <c r="F85" s="17">
        <f t="shared" si="15"/>
        <v>100</v>
      </c>
      <c r="G85" s="17">
        <f t="shared" si="16"/>
        <v>170</v>
      </c>
      <c r="H85" s="17">
        <f t="shared" si="22"/>
        <v>1</v>
      </c>
      <c r="I85" s="22">
        <f t="shared" si="17"/>
        <v>1.0149999999999999</v>
      </c>
      <c r="J85" s="19">
        <f t="shared" si="18"/>
        <v>10</v>
      </c>
      <c r="K85" s="23">
        <f t="shared" si="19"/>
        <v>111.21986583481136</v>
      </c>
      <c r="L85" s="24">
        <f t="shared" si="20"/>
        <v>14952</v>
      </c>
      <c r="M85" s="24">
        <f t="shared" si="21"/>
        <v>1678</v>
      </c>
      <c r="N85" s="24">
        <v>1288</v>
      </c>
      <c r="O85" s="25" t="str">
        <f t="shared" si="23"/>
        <v>CHRISTA MCAULIFFE - MARLBOROUGH (418)</v>
      </c>
      <c r="P85" s="129"/>
      <c r="Q85" s="124"/>
      <c r="R85" s="25"/>
      <c r="S85" s="25"/>
    </row>
    <row r="86" spans="1:19">
      <c r="A86" s="19">
        <f t="shared" si="12"/>
        <v>418</v>
      </c>
      <c r="B86" s="19">
        <v>79</v>
      </c>
      <c r="C86" s="20" t="str">
        <f t="shared" si="13"/>
        <v>418 - CHRISTA MCAULIFFE - NATICK</v>
      </c>
      <c r="D86" s="21">
        <v>418100198</v>
      </c>
      <c r="E86" s="19">
        <f t="shared" si="14"/>
        <v>418</v>
      </c>
      <c r="F86" s="17">
        <f t="shared" si="15"/>
        <v>100</v>
      </c>
      <c r="G86" s="17">
        <f t="shared" si="16"/>
        <v>198</v>
      </c>
      <c r="H86" s="17">
        <f t="shared" si="22"/>
        <v>1</v>
      </c>
      <c r="I86" s="22">
        <f t="shared" si="17"/>
        <v>1.0149999999999999</v>
      </c>
      <c r="J86" s="19">
        <f t="shared" si="18"/>
        <v>3</v>
      </c>
      <c r="K86" s="23">
        <f t="shared" si="19"/>
        <v>153.91555955173789</v>
      </c>
      <c r="L86" s="24">
        <f t="shared" si="20"/>
        <v>12281</v>
      </c>
      <c r="M86" s="24">
        <f t="shared" si="21"/>
        <v>6621</v>
      </c>
      <c r="N86" s="24">
        <v>1288</v>
      </c>
      <c r="O86" s="25" t="str">
        <f t="shared" si="23"/>
        <v>CHRISTA MCAULIFFE - NATICK (418)</v>
      </c>
      <c r="P86" s="129"/>
      <c r="Q86" s="124"/>
      <c r="R86" s="25"/>
      <c r="S86" s="25"/>
    </row>
    <row r="87" spans="1:19">
      <c r="A87" s="19">
        <f t="shared" si="12"/>
        <v>418</v>
      </c>
      <c r="B87" s="19">
        <v>80</v>
      </c>
      <c r="C87" s="20" t="str">
        <f t="shared" si="13"/>
        <v>418 - CHRISTA MCAULIFFE - NORTHBRIDGE</v>
      </c>
      <c r="D87" s="21">
        <v>418100214</v>
      </c>
      <c r="E87" s="19">
        <f t="shared" si="14"/>
        <v>418</v>
      </c>
      <c r="F87" s="17">
        <f t="shared" si="15"/>
        <v>100</v>
      </c>
      <c r="G87" s="17">
        <f t="shared" si="16"/>
        <v>214</v>
      </c>
      <c r="H87" s="17">
        <f t="shared" si="22"/>
        <v>1</v>
      </c>
      <c r="I87" s="22">
        <f t="shared" si="17"/>
        <v>1.0149999999999999</v>
      </c>
      <c r="J87" s="19">
        <f t="shared" si="18"/>
        <v>8</v>
      </c>
      <c r="K87" s="23">
        <f t="shared" si="19"/>
        <v>111.64219909984192</v>
      </c>
      <c r="L87" s="24">
        <f t="shared" si="20"/>
        <v>11792</v>
      </c>
      <c r="M87" s="24">
        <f t="shared" si="21"/>
        <v>1373</v>
      </c>
      <c r="N87" s="24">
        <v>1288</v>
      </c>
      <c r="O87" s="25" t="str">
        <f t="shared" si="23"/>
        <v>CHRISTA MCAULIFFE - NORTHBRIDGE (418)</v>
      </c>
      <c r="P87" s="129"/>
      <c r="Q87" s="124"/>
      <c r="R87" s="25"/>
      <c r="S87" s="25"/>
    </row>
    <row r="88" spans="1:19">
      <c r="A88" s="19">
        <f t="shared" si="12"/>
        <v>418</v>
      </c>
      <c r="B88" s="19">
        <v>81</v>
      </c>
      <c r="C88" s="20" t="str">
        <f t="shared" si="13"/>
        <v>418 - CHRISTA MCAULIFFE - SOUTHBOROUGH</v>
      </c>
      <c r="D88" s="21">
        <v>418100276</v>
      </c>
      <c r="E88" s="19">
        <f t="shared" si="14"/>
        <v>418</v>
      </c>
      <c r="F88" s="17">
        <f t="shared" si="15"/>
        <v>100</v>
      </c>
      <c r="G88" s="17">
        <f t="shared" si="16"/>
        <v>276</v>
      </c>
      <c r="H88" s="17">
        <f t="shared" si="22"/>
        <v>1</v>
      </c>
      <c r="I88" s="22">
        <f t="shared" si="17"/>
        <v>1.0149999999999999</v>
      </c>
      <c r="J88" s="19">
        <f t="shared" si="18"/>
        <v>2</v>
      </c>
      <c r="K88" s="23">
        <f t="shared" si="19"/>
        <v>190.3803927828593</v>
      </c>
      <c r="L88" s="24">
        <f t="shared" si="20"/>
        <v>19769</v>
      </c>
      <c r="M88" s="24">
        <f t="shared" si="21"/>
        <v>17867</v>
      </c>
      <c r="N88" s="24">
        <v>1288</v>
      </c>
      <c r="O88" s="25" t="str">
        <f t="shared" si="23"/>
        <v>CHRISTA MCAULIFFE - SOUTHBOROUGH (418)</v>
      </c>
      <c r="P88" s="129"/>
      <c r="Q88" s="124"/>
      <c r="R88" s="25"/>
      <c r="S88" s="25"/>
    </row>
    <row r="89" spans="1:19">
      <c r="A89" s="19">
        <f t="shared" si="12"/>
        <v>418</v>
      </c>
      <c r="B89" s="19">
        <v>82</v>
      </c>
      <c r="C89" s="20" t="str">
        <f t="shared" si="13"/>
        <v>418 - CHRISTA MCAULIFFE - WALTHAM</v>
      </c>
      <c r="D89" s="21">
        <v>418100308</v>
      </c>
      <c r="E89" s="19">
        <f t="shared" si="14"/>
        <v>418</v>
      </c>
      <c r="F89" s="17">
        <f t="shared" si="15"/>
        <v>100</v>
      </c>
      <c r="G89" s="17">
        <f t="shared" si="16"/>
        <v>308</v>
      </c>
      <c r="H89" s="17">
        <f t="shared" si="22"/>
        <v>1</v>
      </c>
      <c r="I89" s="22">
        <f t="shared" si="17"/>
        <v>1.0149999999999999</v>
      </c>
      <c r="J89" s="19">
        <f t="shared" si="18"/>
        <v>9</v>
      </c>
      <c r="K89" s="23">
        <f t="shared" si="19"/>
        <v>138.6812314043263</v>
      </c>
      <c r="L89" s="24">
        <f t="shared" si="20"/>
        <v>15153</v>
      </c>
      <c r="M89" s="24">
        <f t="shared" si="21"/>
        <v>5861</v>
      </c>
      <c r="N89" s="24">
        <v>1288</v>
      </c>
      <c r="O89" s="25" t="str">
        <f t="shared" si="23"/>
        <v>CHRISTA MCAULIFFE - WALTHAM (418)</v>
      </c>
      <c r="P89" s="129"/>
      <c r="Q89" s="124"/>
      <c r="R89" s="25"/>
      <c r="S89" s="25"/>
    </row>
    <row r="90" spans="1:19">
      <c r="A90" s="19">
        <f t="shared" si="12"/>
        <v>418</v>
      </c>
      <c r="B90" s="19">
        <v>83</v>
      </c>
      <c r="C90" s="20" t="str">
        <f t="shared" si="13"/>
        <v>418 - CHRISTA MCAULIFFE - DOVER SHERBORN</v>
      </c>
      <c r="D90" s="21">
        <v>418100655</v>
      </c>
      <c r="E90" s="19">
        <f t="shared" si="14"/>
        <v>418</v>
      </c>
      <c r="F90" s="17">
        <f t="shared" si="15"/>
        <v>100</v>
      </c>
      <c r="G90" s="17">
        <f t="shared" si="16"/>
        <v>655</v>
      </c>
      <c r="H90" s="17">
        <f t="shared" si="22"/>
        <v>1</v>
      </c>
      <c r="I90" s="22">
        <f t="shared" si="17"/>
        <v>1.0149999999999999</v>
      </c>
      <c r="J90" s="19">
        <f t="shared" si="18"/>
        <v>2</v>
      </c>
      <c r="K90" s="23">
        <f t="shared" si="19"/>
        <v>177.4274520555428</v>
      </c>
      <c r="L90" s="24">
        <f t="shared" si="20"/>
        <v>11792</v>
      </c>
      <c r="M90" s="24">
        <f t="shared" si="21"/>
        <v>9130</v>
      </c>
      <c r="N90" s="24">
        <v>1288</v>
      </c>
      <c r="O90" s="25" t="str">
        <f t="shared" si="23"/>
        <v>CHRISTA MCAULIFFE - DOVER SHERBORN (418)</v>
      </c>
      <c r="P90" s="129"/>
      <c r="Q90" s="124"/>
      <c r="R90" s="25"/>
      <c r="S90" s="25"/>
    </row>
    <row r="91" spans="1:19">
      <c r="A91" s="19">
        <f t="shared" si="12"/>
        <v>420</v>
      </c>
      <c r="B91" s="19">
        <v>84</v>
      </c>
      <c r="C91" s="20" t="str">
        <f t="shared" si="13"/>
        <v>420 - BENJAMIN BANNEKER - ARLINGTON</v>
      </c>
      <c r="D91" s="21">
        <v>420049010</v>
      </c>
      <c r="E91" s="19">
        <f t="shared" si="14"/>
        <v>420</v>
      </c>
      <c r="F91" s="17">
        <f t="shared" si="15"/>
        <v>49</v>
      </c>
      <c r="G91" s="17">
        <f t="shared" si="16"/>
        <v>10</v>
      </c>
      <c r="H91" s="17">
        <f t="shared" si="22"/>
        <v>1</v>
      </c>
      <c r="I91" s="22">
        <f t="shared" si="17"/>
        <v>1.1120000000000001</v>
      </c>
      <c r="J91" s="19">
        <f t="shared" si="18"/>
        <v>3</v>
      </c>
      <c r="K91" s="23">
        <f t="shared" si="19"/>
        <v>151.4219975265986</v>
      </c>
      <c r="L91" s="24">
        <f t="shared" si="20"/>
        <v>14229</v>
      </c>
      <c r="M91" s="24">
        <f t="shared" si="21"/>
        <v>7317</v>
      </c>
      <c r="N91" s="24">
        <v>1288</v>
      </c>
      <c r="O91" s="25" t="str">
        <f t="shared" si="23"/>
        <v>BENJAMIN BANNEKER - ARLINGTON (420)</v>
      </c>
      <c r="P91" s="129"/>
      <c r="Q91" s="124"/>
      <c r="R91" s="25"/>
      <c r="S91" s="25"/>
    </row>
    <row r="92" spans="1:19">
      <c r="A92" s="19">
        <f t="shared" si="12"/>
        <v>420</v>
      </c>
      <c r="B92" s="19">
        <v>85</v>
      </c>
      <c r="C92" s="20" t="str">
        <f t="shared" si="13"/>
        <v>420 - BENJAMIN BANNEKER - ATTLEBORO</v>
      </c>
      <c r="D92" s="21">
        <v>420049016</v>
      </c>
      <c r="E92" s="19">
        <f t="shared" si="14"/>
        <v>420</v>
      </c>
      <c r="F92" s="17">
        <f t="shared" si="15"/>
        <v>49</v>
      </c>
      <c r="G92" s="17">
        <f t="shared" si="16"/>
        <v>16</v>
      </c>
      <c r="H92" s="17">
        <f t="shared" si="22"/>
        <v>1</v>
      </c>
      <c r="I92" s="22">
        <f t="shared" si="17"/>
        <v>1.1120000000000001</v>
      </c>
      <c r="J92" s="19">
        <f t="shared" si="18"/>
        <v>8</v>
      </c>
      <c r="K92" s="23">
        <f t="shared" si="19"/>
        <v>101.42627349033111</v>
      </c>
      <c r="L92" s="24">
        <f t="shared" si="20"/>
        <v>21069</v>
      </c>
      <c r="M92" s="24">
        <f t="shared" si="21"/>
        <v>301</v>
      </c>
      <c r="N92" s="24">
        <v>1288</v>
      </c>
      <c r="O92" s="25" t="str">
        <f t="shared" si="23"/>
        <v>BENJAMIN BANNEKER - ATTLEBORO (420)</v>
      </c>
      <c r="P92" s="129"/>
      <c r="Q92" s="124"/>
      <c r="R92" s="25"/>
      <c r="S92" s="25"/>
    </row>
    <row r="93" spans="1:19">
      <c r="A93" s="19">
        <f t="shared" si="12"/>
        <v>420</v>
      </c>
      <c r="B93" s="19">
        <v>86</v>
      </c>
      <c r="C93" s="20" t="str">
        <f t="shared" si="13"/>
        <v>420 - BENJAMIN BANNEKER - BELMONT</v>
      </c>
      <c r="D93" s="21">
        <v>420049026</v>
      </c>
      <c r="E93" s="19">
        <f t="shared" si="14"/>
        <v>420</v>
      </c>
      <c r="F93" s="17">
        <f t="shared" si="15"/>
        <v>49</v>
      </c>
      <c r="G93" s="17">
        <f t="shared" si="16"/>
        <v>26</v>
      </c>
      <c r="H93" s="17">
        <f t="shared" si="22"/>
        <v>1</v>
      </c>
      <c r="I93" s="22">
        <f t="shared" si="17"/>
        <v>1.1120000000000001</v>
      </c>
      <c r="J93" s="19">
        <f t="shared" si="18"/>
        <v>3</v>
      </c>
      <c r="K93" s="23">
        <f t="shared" si="19"/>
        <v>139.01839021033487</v>
      </c>
      <c r="L93" s="24">
        <f t="shared" si="20"/>
        <v>14022</v>
      </c>
      <c r="M93" s="24">
        <f t="shared" si="21"/>
        <v>5471</v>
      </c>
      <c r="N93" s="24">
        <v>1288</v>
      </c>
      <c r="O93" s="25" t="str">
        <f t="shared" si="23"/>
        <v>BENJAMIN BANNEKER - BELMONT (420)</v>
      </c>
      <c r="P93" s="129"/>
      <c r="Q93" s="124"/>
      <c r="R93" s="25"/>
      <c r="S93" s="25"/>
    </row>
    <row r="94" spans="1:19">
      <c r="A94" s="19">
        <f t="shared" si="12"/>
        <v>420</v>
      </c>
      <c r="B94" s="19">
        <v>87</v>
      </c>
      <c r="C94" s="20" t="str">
        <f t="shared" si="13"/>
        <v>420 - BENJAMIN BANNEKER - BOSTON</v>
      </c>
      <c r="D94" s="21">
        <v>420049035</v>
      </c>
      <c r="E94" s="19">
        <f t="shared" si="14"/>
        <v>420</v>
      </c>
      <c r="F94" s="17">
        <f t="shared" si="15"/>
        <v>49</v>
      </c>
      <c r="G94" s="17">
        <f t="shared" si="16"/>
        <v>35</v>
      </c>
      <c r="H94" s="17">
        <f t="shared" si="22"/>
        <v>1</v>
      </c>
      <c r="I94" s="22">
        <f t="shared" si="17"/>
        <v>1.1120000000000001</v>
      </c>
      <c r="J94" s="19">
        <f t="shared" si="18"/>
        <v>11</v>
      </c>
      <c r="K94" s="23">
        <f t="shared" si="19"/>
        <v>135.47260985262034</v>
      </c>
      <c r="L94" s="24">
        <f t="shared" si="20"/>
        <v>19362</v>
      </c>
      <c r="M94" s="24">
        <f t="shared" si="21"/>
        <v>6868</v>
      </c>
      <c r="N94" s="24">
        <v>1288</v>
      </c>
      <c r="O94" s="25" t="str">
        <f t="shared" si="23"/>
        <v>BENJAMIN BANNEKER - BOSTON (420)</v>
      </c>
      <c r="P94" s="129"/>
      <c r="Q94" s="124"/>
      <c r="R94" s="25"/>
      <c r="S94" s="25"/>
    </row>
    <row r="95" spans="1:19">
      <c r="A95" s="19">
        <f t="shared" si="12"/>
        <v>420</v>
      </c>
      <c r="B95" s="19">
        <v>88</v>
      </c>
      <c r="C95" s="20" t="str">
        <f t="shared" si="13"/>
        <v>420 - BENJAMIN BANNEKER - BROCKTON</v>
      </c>
      <c r="D95" s="21">
        <v>420049044</v>
      </c>
      <c r="E95" s="19">
        <f t="shared" si="14"/>
        <v>420</v>
      </c>
      <c r="F95" s="17">
        <f t="shared" si="15"/>
        <v>49</v>
      </c>
      <c r="G95" s="17">
        <f t="shared" si="16"/>
        <v>44</v>
      </c>
      <c r="H95" s="17">
        <f t="shared" si="22"/>
        <v>1</v>
      </c>
      <c r="I95" s="22">
        <f t="shared" si="17"/>
        <v>1.1120000000000001</v>
      </c>
      <c r="J95" s="19">
        <f t="shared" si="18"/>
        <v>11</v>
      </c>
      <c r="K95" s="23">
        <f t="shared" si="19"/>
        <v>100</v>
      </c>
      <c r="L95" s="24">
        <f t="shared" si="20"/>
        <v>18217</v>
      </c>
      <c r="M95" s="24">
        <f t="shared" si="21"/>
        <v>0</v>
      </c>
      <c r="N95" s="24">
        <v>1288</v>
      </c>
      <c r="O95" s="25" t="str">
        <f t="shared" si="23"/>
        <v>BENJAMIN BANNEKER - BROCKTON (420)</v>
      </c>
      <c r="P95" s="129"/>
      <c r="Q95" s="124"/>
      <c r="R95" s="25"/>
      <c r="S95" s="25"/>
    </row>
    <row r="96" spans="1:19">
      <c r="A96" s="19">
        <f t="shared" si="12"/>
        <v>420</v>
      </c>
      <c r="B96" s="19">
        <v>89</v>
      </c>
      <c r="C96" s="20" t="str">
        <f t="shared" si="13"/>
        <v>420 - BENJAMIN BANNEKER - CAMBRIDGE</v>
      </c>
      <c r="D96" s="21">
        <v>420049049</v>
      </c>
      <c r="E96" s="19">
        <f t="shared" si="14"/>
        <v>420</v>
      </c>
      <c r="F96" s="17">
        <f t="shared" si="15"/>
        <v>49</v>
      </c>
      <c r="G96" s="17">
        <f t="shared" si="16"/>
        <v>49</v>
      </c>
      <c r="H96" s="17">
        <f t="shared" si="22"/>
        <v>1</v>
      </c>
      <c r="I96" s="22">
        <f t="shared" si="17"/>
        <v>1.1120000000000001</v>
      </c>
      <c r="J96" s="19">
        <f t="shared" si="18"/>
        <v>7</v>
      </c>
      <c r="K96" s="23">
        <f t="shared" si="19"/>
        <v>224.30682825570392</v>
      </c>
      <c r="L96" s="24">
        <f t="shared" si="20"/>
        <v>18413</v>
      </c>
      <c r="M96" s="24">
        <f t="shared" si="21"/>
        <v>22889</v>
      </c>
      <c r="N96" s="24">
        <v>1288</v>
      </c>
      <c r="O96" s="25" t="str">
        <f t="shared" si="23"/>
        <v>BENJAMIN BANNEKER - CAMBRIDGE (420)</v>
      </c>
      <c r="P96" s="129"/>
      <c r="Q96" s="124"/>
      <c r="R96" s="25"/>
      <c r="S96" s="25"/>
    </row>
    <row r="97" spans="1:19">
      <c r="A97" s="19">
        <f t="shared" si="12"/>
        <v>420</v>
      </c>
      <c r="B97" s="19">
        <v>90</v>
      </c>
      <c r="C97" s="20" t="str">
        <f t="shared" si="13"/>
        <v>420 - BENJAMIN BANNEKER - CANTON</v>
      </c>
      <c r="D97" s="21">
        <v>420049050</v>
      </c>
      <c r="E97" s="19">
        <f t="shared" si="14"/>
        <v>420</v>
      </c>
      <c r="F97" s="17">
        <f t="shared" si="15"/>
        <v>49</v>
      </c>
      <c r="G97" s="17">
        <f t="shared" si="16"/>
        <v>50</v>
      </c>
      <c r="H97" s="17">
        <f t="shared" si="22"/>
        <v>1</v>
      </c>
      <c r="I97" s="22">
        <f t="shared" si="17"/>
        <v>1.1120000000000001</v>
      </c>
      <c r="J97" s="19">
        <f t="shared" si="18"/>
        <v>5</v>
      </c>
      <c r="K97" s="23">
        <f t="shared" si="19"/>
        <v>143.68108828905861</v>
      </c>
      <c r="L97" s="24">
        <f t="shared" si="20"/>
        <v>12998</v>
      </c>
      <c r="M97" s="24">
        <f t="shared" si="21"/>
        <v>5678</v>
      </c>
      <c r="N97" s="24">
        <v>1288</v>
      </c>
      <c r="O97" s="25" t="str">
        <f t="shared" si="23"/>
        <v>BENJAMIN BANNEKER - CANTON (420)</v>
      </c>
      <c r="P97" s="129"/>
      <c r="Q97" s="124"/>
      <c r="R97" s="25"/>
      <c r="S97" s="25"/>
    </row>
    <row r="98" spans="1:19">
      <c r="A98" s="19">
        <f t="shared" si="12"/>
        <v>420</v>
      </c>
      <c r="B98" s="19">
        <v>91</v>
      </c>
      <c r="C98" s="20" t="str">
        <f t="shared" si="13"/>
        <v>420 - BENJAMIN BANNEKER - CHELMSFORD</v>
      </c>
      <c r="D98" s="21">
        <v>420049056</v>
      </c>
      <c r="E98" s="19">
        <f t="shared" si="14"/>
        <v>420</v>
      </c>
      <c r="F98" s="17">
        <f t="shared" si="15"/>
        <v>49</v>
      </c>
      <c r="G98" s="17">
        <f t="shared" si="16"/>
        <v>56</v>
      </c>
      <c r="H98" s="17">
        <f t="shared" si="22"/>
        <v>1</v>
      </c>
      <c r="I98" s="22">
        <f t="shared" si="17"/>
        <v>1.1120000000000001</v>
      </c>
      <c r="J98" s="19">
        <f t="shared" si="18"/>
        <v>4</v>
      </c>
      <c r="K98" s="23">
        <f t="shared" si="19"/>
        <v>131.80375185873373</v>
      </c>
      <c r="L98" s="24">
        <f t="shared" si="20"/>
        <v>12998</v>
      </c>
      <c r="M98" s="24">
        <f t="shared" si="21"/>
        <v>4134</v>
      </c>
      <c r="N98" s="24">
        <v>1288</v>
      </c>
      <c r="O98" s="25" t="str">
        <f t="shared" si="23"/>
        <v>BENJAMIN BANNEKER - CHELMSFORD (420)</v>
      </c>
      <c r="P98" s="129"/>
      <c r="Q98" s="124"/>
      <c r="R98" s="25"/>
      <c r="S98" s="25"/>
    </row>
    <row r="99" spans="1:19">
      <c r="A99" s="19">
        <f t="shared" si="12"/>
        <v>420</v>
      </c>
      <c r="B99" s="19">
        <v>92</v>
      </c>
      <c r="C99" s="20" t="str">
        <f t="shared" si="13"/>
        <v>420 - BENJAMIN BANNEKER - CHELSEA</v>
      </c>
      <c r="D99" s="21">
        <v>420049057</v>
      </c>
      <c r="E99" s="19">
        <f t="shared" si="14"/>
        <v>420</v>
      </c>
      <c r="F99" s="17">
        <f t="shared" si="15"/>
        <v>49</v>
      </c>
      <c r="G99" s="17">
        <f t="shared" si="16"/>
        <v>57</v>
      </c>
      <c r="H99" s="17">
        <f t="shared" si="22"/>
        <v>1</v>
      </c>
      <c r="I99" s="22">
        <f t="shared" si="17"/>
        <v>1.1120000000000001</v>
      </c>
      <c r="J99" s="19">
        <f t="shared" si="18"/>
        <v>12</v>
      </c>
      <c r="K99" s="23">
        <f t="shared" si="19"/>
        <v>105.01314606207856</v>
      </c>
      <c r="L99" s="24">
        <f t="shared" si="20"/>
        <v>18338</v>
      </c>
      <c r="M99" s="24">
        <f t="shared" si="21"/>
        <v>919</v>
      </c>
      <c r="N99" s="24">
        <v>1288</v>
      </c>
      <c r="O99" s="25" t="str">
        <f t="shared" si="23"/>
        <v>BENJAMIN BANNEKER - CHELSEA (420)</v>
      </c>
      <c r="P99" s="129"/>
      <c r="Q99" s="124"/>
      <c r="R99" s="25"/>
      <c r="S99" s="25"/>
    </row>
    <row r="100" spans="1:19">
      <c r="A100" s="19">
        <f t="shared" si="12"/>
        <v>420</v>
      </c>
      <c r="B100" s="19">
        <v>93</v>
      </c>
      <c r="C100" s="20" t="str">
        <f t="shared" si="13"/>
        <v>420 - BENJAMIN BANNEKER - EASTON</v>
      </c>
      <c r="D100" s="21">
        <v>420049088</v>
      </c>
      <c r="E100" s="19">
        <f t="shared" si="14"/>
        <v>420</v>
      </c>
      <c r="F100" s="17">
        <f t="shared" si="15"/>
        <v>49</v>
      </c>
      <c r="G100" s="17">
        <f t="shared" si="16"/>
        <v>88</v>
      </c>
      <c r="H100" s="17">
        <f t="shared" si="22"/>
        <v>1</v>
      </c>
      <c r="I100" s="22">
        <f t="shared" si="17"/>
        <v>1.1120000000000001</v>
      </c>
      <c r="J100" s="19">
        <f t="shared" si="18"/>
        <v>4</v>
      </c>
      <c r="K100" s="23">
        <f t="shared" si="19"/>
        <v>129.48168183107578</v>
      </c>
      <c r="L100" s="24">
        <f t="shared" si="20"/>
        <v>18654</v>
      </c>
      <c r="M100" s="24">
        <f t="shared" si="21"/>
        <v>5500</v>
      </c>
      <c r="N100" s="24">
        <v>1288</v>
      </c>
      <c r="O100" s="25" t="str">
        <f t="shared" si="23"/>
        <v>BENJAMIN BANNEKER - EASTON (420)</v>
      </c>
      <c r="P100" s="129"/>
      <c r="Q100" s="124"/>
      <c r="R100" s="25"/>
      <c r="S100" s="25"/>
    </row>
    <row r="101" spans="1:19">
      <c r="A101" s="19">
        <f t="shared" si="12"/>
        <v>420</v>
      </c>
      <c r="B101" s="19">
        <v>94</v>
      </c>
      <c r="C101" s="20" t="str">
        <f t="shared" si="13"/>
        <v>420 - BENJAMIN BANNEKER - EVERETT</v>
      </c>
      <c r="D101" s="21">
        <v>420049093</v>
      </c>
      <c r="E101" s="19">
        <f t="shared" si="14"/>
        <v>420</v>
      </c>
      <c r="F101" s="17">
        <f t="shared" si="15"/>
        <v>49</v>
      </c>
      <c r="G101" s="17">
        <f t="shared" si="16"/>
        <v>93</v>
      </c>
      <c r="H101" s="17">
        <f t="shared" si="22"/>
        <v>1</v>
      </c>
      <c r="I101" s="22">
        <f t="shared" si="17"/>
        <v>1.1120000000000001</v>
      </c>
      <c r="J101" s="19">
        <f t="shared" si="18"/>
        <v>11</v>
      </c>
      <c r="K101" s="23">
        <f t="shared" si="19"/>
        <v>100.40533474721023</v>
      </c>
      <c r="L101" s="24">
        <f t="shared" si="20"/>
        <v>18744</v>
      </c>
      <c r="M101" s="24">
        <f t="shared" si="21"/>
        <v>76</v>
      </c>
      <c r="N101" s="24">
        <v>1288</v>
      </c>
      <c r="O101" s="25" t="str">
        <f t="shared" si="23"/>
        <v>BENJAMIN BANNEKER - EVERETT (420)</v>
      </c>
      <c r="P101" s="129"/>
      <c r="Q101" s="124"/>
      <c r="R101" s="25"/>
      <c r="S101" s="25"/>
    </row>
    <row r="102" spans="1:19">
      <c r="A102" s="19">
        <f t="shared" si="12"/>
        <v>420</v>
      </c>
      <c r="B102" s="19">
        <v>95</v>
      </c>
      <c r="C102" s="20" t="str">
        <f t="shared" si="13"/>
        <v>420 - BENJAMIN BANNEKER - FITCHBURG</v>
      </c>
      <c r="D102" s="21">
        <v>420049097</v>
      </c>
      <c r="E102" s="19">
        <f t="shared" si="14"/>
        <v>420</v>
      </c>
      <c r="F102" s="17">
        <f t="shared" si="15"/>
        <v>49</v>
      </c>
      <c r="G102" s="17">
        <f t="shared" si="16"/>
        <v>97</v>
      </c>
      <c r="H102" s="17">
        <f t="shared" si="22"/>
        <v>1</v>
      </c>
      <c r="I102" s="22">
        <f t="shared" si="17"/>
        <v>1.1120000000000001</v>
      </c>
      <c r="J102" s="19">
        <f t="shared" si="18"/>
        <v>11</v>
      </c>
      <c r="K102" s="23">
        <f t="shared" si="19"/>
        <v>100.72245271080756</v>
      </c>
      <c r="L102" s="24">
        <f t="shared" si="20"/>
        <v>23659</v>
      </c>
      <c r="M102" s="24">
        <f t="shared" si="21"/>
        <v>171</v>
      </c>
      <c r="N102" s="24">
        <v>1288</v>
      </c>
      <c r="O102" s="25" t="str">
        <f t="shared" si="23"/>
        <v>BENJAMIN BANNEKER - FITCHBURG (420)</v>
      </c>
      <c r="P102" s="129"/>
      <c r="Q102" s="124"/>
      <c r="R102" s="25"/>
      <c r="S102" s="25"/>
    </row>
    <row r="103" spans="1:19">
      <c r="A103" s="19">
        <f t="shared" si="12"/>
        <v>420</v>
      </c>
      <c r="B103" s="19">
        <v>96</v>
      </c>
      <c r="C103" s="20" t="str">
        <f t="shared" si="13"/>
        <v>420 - BENJAMIN BANNEKER - FRAMINGHAM</v>
      </c>
      <c r="D103" s="21">
        <v>420049100</v>
      </c>
      <c r="E103" s="19">
        <f t="shared" si="14"/>
        <v>420</v>
      </c>
      <c r="F103" s="17">
        <f t="shared" si="15"/>
        <v>49</v>
      </c>
      <c r="G103" s="17">
        <f t="shared" si="16"/>
        <v>100</v>
      </c>
      <c r="H103" s="17">
        <f t="shared" si="22"/>
        <v>1</v>
      </c>
      <c r="I103" s="22">
        <f t="shared" si="17"/>
        <v>1.1120000000000001</v>
      </c>
      <c r="J103" s="19">
        <f t="shared" si="18"/>
        <v>10</v>
      </c>
      <c r="K103" s="23">
        <f t="shared" si="19"/>
        <v>127.0063919760279</v>
      </c>
      <c r="L103" s="24">
        <f t="shared" si="20"/>
        <v>22482</v>
      </c>
      <c r="M103" s="24">
        <f t="shared" si="21"/>
        <v>6072</v>
      </c>
      <c r="N103" s="24">
        <v>1288</v>
      </c>
      <c r="O103" s="25" t="str">
        <f t="shared" si="23"/>
        <v>BENJAMIN BANNEKER - FRAMINGHAM (420)</v>
      </c>
      <c r="P103" s="129"/>
      <c r="Q103" s="124"/>
      <c r="R103" s="25"/>
      <c r="S103" s="25"/>
    </row>
    <row r="104" spans="1:19">
      <c r="A104" s="19">
        <f t="shared" si="12"/>
        <v>420</v>
      </c>
      <c r="B104" s="19">
        <v>97</v>
      </c>
      <c r="C104" s="20" t="str">
        <f t="shared" si="13"/>
        <v>420 - BENJAMIN BANNEKER - LAWRENCE</v>
      </c>
      <c r="D104" s="21">
        <v>420049149</v>
      </c>
      <c r="E104" s="19">
        <f t="shared" si="14"/>
        <v>420</v>
      </c>
      <c r="F104" s="17">
        <f t="shared" si="15"/>
        <v>49</v>
      </c>
      <c r="G104" s="17">
        <f t="shared" si="16"/>
        <v>149</v>
      </c>
      <c r="H104" s="17">
        <f t="shared" si="22"/>
        <v>1</v>
      </c>
      <c r="I104" s="22">
        <f t="shared" si="17"/>
        <v>1.1120000000000001</v>
      </c>
      <c r="J104" s="19">
        <f t="shared" si="18"/>
        <v>12</v>
      </c>
      <c r="K104" s="23">
        <f t="shared" si="19"/>
        <v>102.28056940332941</v>
      </c>
      <c r="L104" s="24">
        <f t="shared" si="20"/>
        <v>13061</v>
      </c>
      <c r="M104" s="24">
        <f t="shared" si="21"/>
        <v>298</v>
      </c>
      <c r="N104" s="24">
        <v>1288</v>
      </c>
      <c r="O104" s="25" t="str">
        <f t="shared" si="23"/>
        <v>BENJAMIN BANNEKER - LAWRENCE (420)</v>
      </c>
      <c r="P104" s="129"/>
      <c r="Q104" s="124"/>
      <c r="R104" s="25"/>
      <c r="S104" s="25"/>
    </row>
    <row r="105" spans="1:19">
      <c r="A105" s="19">
        <f t="shared" si="12"/>
        <v>420</v>
      </c>
      <c r="B105" s="19">
        <v>98</v>
      </c>
      <c r="C105" s="20" t="str">
        <f t="shared" si="13"/>
        <v>420 - BENJAMIN BANNEKER - LEOMINSTER</v>
      </c>
      <c r="D105" s="21">
        <v>420049153</v>
      </c>
      <c r="E105" s="19">
        <f t="shared" si="14"/>
        <v>420</v>
      </c>
      <c r="F105" s="17">
        <f t="shared" si="15"/>
        <v>49</v>
      </c>
      <c r="G105" s="17">
        <f t="shared" si="16"/>
        <v>153</v>
      </c>
      <c r="H105" s="17">
        <f t="shared" si="22"/>
        <v>1</v>
      </c>
      <c r="I105" s="22">
        <f t="shared" si="17"/>
        <v>1.1120000000000001</v>
      </c>
      <c r="J105" s="19">
        <f t="shared" si="18"/>
        <v>10</v>
      </c>
      <c r="K105" s="23">
        <f t="shared" si="19"/>
        <v>100.00390327444435</v>
      </c>
      <c r="L105" s="24">
        <f t="shared" si="20"/>
        <v>19341</v>
      </c>
      <c r="M105" s="24">
        <f t="shared" si="21"/>
        <v>1</v>
      </c>
      <c r="N105" s="24">
        <v>1288</v>
      </c>
      <c r="O105" s="25" t="str">
        <f t="shared" si="23"/>
        <v>BENJAMIN BANNEKER - LEOMINSTER (420)</v>
      </c>
      <c r="P105" s="129"/>
      <c r="Q105" s="124"/>
      <c r="R105" s="25"/>
      <c r="S105" s="25"/>
    </row>
    <row r="106" spans="1:19">
      <c r="A106" s="19">
        <f t="shared" si="12"/>
        <v>420</v>
      </c>
      <c r="B106" s="19">
        <v>99</v>
      </c>
      <c r="C106" s="20" t="str">
        <f t="shared" si="13"/>
        <v>420 - BENJAMIN BANNEKER - LEXINGTON</v>
      </c>
      <c r="D106" s="21">
        <v>420049155</v>
      </c>
      <c r="E106" s="19">
        <f t="shared" si="14"/>
        <v>420</v>
      </c>
      <c r="F106" s="17">
        <f t="shared" si="15"/>
        <v>49</v>
      </c>
      <c r="G106" s="17">
        <f t="shared" si="16"/>
        <v>155</v>
      </c>
      <c r="H106" s="17">
        <f t="shared" si="22"/>
        <v>1</v>
      </c>
      <c r="I106" s="22">
        <f t="shared" si="17"/>
        <v>1.1120000000000001</v>
      </c>
      <c r="J106" s="19">
        <f t="shared" si="18"/>
        <v>3</v>
      </c>
      <c r="K106" s="23">
        <f t="shared" si="19"/>
        <v>189.0494797721484</v>
      </c>
      <c r="L106" s="24">
        <f t="shared" si="20"/>
        <v>15679</v>
      </c>
      <c r="M106" s="24">
        <f t="shared" si="21"/>
        <v>13962</v>
      </c>
      <c r="N106" s="24">
        <v>1288</v>
      </c>
      <c r="O106" s="25" t="str">
        <f t="shared" si="23"/>
        <v>BENJAMIN BANNEKER - LEXINGTON (420)</v>
      </c>
      <c r="P106" s="129"/>
      <c r="Q106" s="124"/>
      <c r="R106" s="25"/>
      <c r="S106" s="25"/>
    </row>
    <row r="107" spans="1:19">
      <c r="A107" s="19">
        <f t="shared" si="12"/>
        <v>420</v>
      </c>
      <c r="B107" s="19">
        <v>100</v>
      </c>
      <c r="C107" s="20" t="str">
        <f t="shared" si="13"/>
        <v>420 - BENJAMIN BANNEKER - MALDEN</v>
      </c>
      <c r="D107" s="21">
        <v>420049165</v>
      </c>
      <c r="E107" s="19">
        <f t="shared" si="14"/>
        <v>420</v>
      </c>
      <c r="F107" s="17">
        <f t="shared" si="15"/>
        <v>49</v>
      </c>
      <c r="G107" s="17">
        <f t="shared" si="16"/>
        <v>165</v>
      </c>
      <c r="H107" s="17">
        <f t="shared" si="22"/>
        <v>1</v>
      </c>
      <c r="I107" s="22">
        <f t="shared" si="17"/>
        <v>1.1120000000000001</v>
      </c>
      <c r="J107" s="19">
        <f t="shared" si="18"/>
        <v>10</v>
      </c>
      <c r="K107" s="23">
        <f t="shared" si="19"/>
        <v>100</v>
      </c>
      <c r="L107" s="24">
        <f t="shared" si="20"/>
        <v>15293</v>
      </c>
      <c r="M107" s="24">
        <f t="shared" si="21"/>
        <v>0</v>
      </c>
      <c r="N107" s="24">
        <v>1288</v>
      </c>
      <c r="O107" s="25" t="str">
        <f t="shared" si="23"/>
        <v>BENJAMIN BANNEKER - MALDEN (420)</v>
      </c>
      <c r="P107" s="129"/>
      <c r="Q107" s="124"/>
      <c r="R107" s="25"/>
      <c r="S107" s="25"/>
    </row>
    <row r="108" spans="1:19">
      <c r="A108" s="19">
        <f t="shared" si="12"/>
        <v>420</v>
      </c>
      <c r="B108" s="19">
        <v>101</v>
      </c>
      <c r="C108" s="20" t="str">
        <f t="shared" si="13"/>
        <v>420 - BENJAMIN BANNEKER - MAYNARD</v>
      </c>
      <c r="D108" s="21">
        <v>420049174</v>
      </c>
      <c r="E108" s="19">
        <f t="shared" si="14"/>
        <v>420</v>
      </c>
      <c r="F108" s="17">
        <f t="shared" si="15"/>
        <v>49</v>
      </c>
      <c r="G108" s="17">
        <f t="shared" si="16"/>
        <v>174</v>
      </c>
      <c r="H108" s="17">
        <f t="shared" si="22"/>
        <v>1</v>
      </c>
      <c r="I108" s="22">
        <f t="shared" si="17"/>
        <v>1.1120000000000001</v>
      </c>
      <c r="J108" s="19">
        <f t="shared" si="18"/>
        <v>5</v>
      </c>
      <c r="K108" s="23">
        <f t="shared" si="19"/>
        <v>160.84696617230298</v>
      </c>
      <c r="L108" s="24">
        <f t="shared" si="20"/>
        <v>12846</v>
      </c>
      <c r="M108" s="24">
        <f t="shared" si="21"/>
        <v>7816</v>
      </c>
      <c r="N108" s="24">
        <v>1288</v>
      </c>
      <c r="O108" s="25" t="str">
        <f t="shared" si="23"/>
        <v>BENJAMIN BANNEKER - MAYNARD (420)</v>
      </c>
      <c r="P108" s="129"/>
      <c r="Q108" s="124"/>
      <c r="R108" s="25"/>
      <c r="S108" s="25"/>
    </row>
    <row r="109" spans="1:19">
      <c r="A109" s="19">
        <f t="shared" si="12"/>
        <v>420</v>
      </c>
      <c r="B109" s="19">
        <v>102</v>
      </c>
      <c r="C109" s="20" t="str">
        <f t="shared" si="13"/>
        <v>420 - BENJAMIN BANNEKER - MEDFORD</v>
      </c>
      <c r="D109" s="21">
        <v>420049176</v>
      </c>
      <c r="E109" s="19">
        <f t="shared" si="14"/>
        <v>420</v>
      </c>
      <c r="F109" s="17">
        <f t="shared" si="15"/>
        <v>49</v>
      </c>
      <c r="G109" s="17">
        <f t="shared" si="16"/>
        <v>176</v>
      </c>
      <c r="H109" s="17">
        <f t="shared" si="22"/>
        <v>1</v>
      </c>
      <c r="I109" s="22">
        <f t="shared" si="17"/>
        <v>1.1120000000000001</v>
      </c>
      <c r="J109" s="19">
        <f t="shared" si="18"/>
        <v>8</v>
      </c>
      <c r="K109" s="23">
        <f t="shared" si="19"/>
        <v>132.29061594509275</v>
      </c>
      <c r="L109" s="24">
        <f t="shared" si="20"/>
        <v>13934</v>
      </c>
      <c r="M109" s="24">
        <f t="shared" si="21"/>
        <v>4499</v>
      </c>
      <c r="N109" s="24">
        <v>1288</v>
      </c>
      <c r="O109" s="25" t="str">
        <f t="shared" si="23"/>
        <v>BENJAMIN BANNEKER - MEDFORD (420)</v>
      </c>
      <c r="P109" s="129"/>
      <c r="Q109" s="124"/>
      <c r="R109" s="25"/>
      <c r="S109" s="25"/>
    </row>
    <row r="110" spans="1:19">
      <c r="A110" s="19">
        <f t="shared" si="12"/>
        <v>420</v>
      </c>
      <c r="B110" s="19">
        <v>103</v>
      </c>
      <c r="C110" s="20" t="str">
        <f t="shared" si="13"/>
        <v>420 - BENJAMIN BANNEKER - METHUEN</v>
      </c>
      <c r="D110" s="21">
        <v>420049181</v>
      </c>
      <c r="E110" s="19">
        <f t="shared" si="14"/>
        <v>420</v>
      </c>
      <c r="F110" s="17">
        <f t="shared" si="15"/>
        <v>49</v>
      </c>
      <c r="G110" s="17">
        <f t="shared" si="16"/>
        <v>181</v>
      </c>
      <c r="H110" s="17">
        <f t="shared" si="22"/>
        <v>1</v>
      </c>
      <c r="I110" s="22">
        <f t="shared" si="17"/>
        <v>1.1120000000000001</v>
      </c>
      <c r="J110" s="19">
        <f t="shared" si="18"/>
        <v>10</v>
      </c>
      <c r="K110" s="23">
        <f t="shared" si="19"/>
        <v>101.12183640562671</v>
      </c>
      <c r="L110" s="24">
        <f t="shared" si="20"/>
        <v>19321</v>
      </c>
      <c r="M110" s="24">
        <f t="shared" si="21"/>
        <v>217</v>
      </c>
      <c r="N110" s="24">
        <v>1288</v>
      </c>
      <c r="O110" s="25" t="str">
        <f t="shared" si="23"/>
        <v>BENJAMIN BANNEKER - METHUEN (420)</v>
      </c>
      <c r="P110" s="129"/>
      <c r="Q110" s="124"/>
      <c r="R110" s="25"/>
      <c r="S110" s="25"/>
    </row>
    <row r="111" spans="1:19">
      <c r="A111" s="19">
        <f t="shared" si="12"/>
        <v>420</v>
      </c>
      <c r="B111" s="19">
        <v>104</v>
      </c>
      <c r="C111" s="20" t="str">
        <f t="shared" si="13"/>
        <v>420 - BENJAMIN BANNEKER - MIDDLETON</v>
      </c>
      <c r="D111" s="21">
        <v>420049184</v>
      </c>
      <c r="E111" s="19">
        <f t="shared" si="14"/>
        <v>420</v>
      </c>
      <c r="F111" s="17">
        <f t="shared" si="15"/>
        <v>49</v>
      </c>
      <c r="G111" s="17">
        <f t="shared" si="16"/>
        <v>184</v>
      </c>
      <c r="H111" s="17">
        <f t="shared" si="22"/>
        <v>1</v>
      </c>
      <c r="I111" s="22">
        <f t="shared" si="17"/>
        <v>1.1120000000000001</v>
      </c>
      <c r="J111" s="19">
        <f t="shared" si="18"/>
        <v>3</v>
      </c>
      <c r="K111" s="23">
        <f t="shared" si="19"/>
        <v>184.29637564341635</v>
      </c>
      <c r="L111" s="24">
        <f t="shared" si="20"/>
        <v>13061</v>
      </c>
      <c r="M111" s="24">
        <f t="shared" si="21"/>
        <v>11010</v>
      </c>
      <c r="N111" s="24">
        <v>1288</v>
      </c>
      <c r="O111" s="25" t="str">
        <f t="shared" si="23"/>
        <v>BENJAMIN BANNEKER - MIDDLETON (420)</v>
      </c>
      <c r="P111" s="129"/>
      <c r="Q111" s="124"/>
      <c r="R111" s="25"/>
      <c r="S111" s="25"/>
    </row>
    <row r="112" spans="1:19">
      <c r="A112" s="19">
        <f t="shared" si="12"/>
        <v>420</v>
      </c>
      <c r="B112" s="19">
        <v>105</v>
      </c>
      <c r="C112" s="20" t="str">
        <f t="shared" si="13"/>
        <v>420 - BENJAMIN BANNEKER - NEEDHAM</v>
      </c>
      <c r="D112" s="21">
        <v>420049199</v>
      </c>
      <c r="E112" s="19">
        <f t="shared" si="14"/>
        <v>420</v>
      </c>
      <c r="F112" s="17">
        <f t="shared" si="15"/>
        <v>49</v>
      </c>
      <c r="G112" s="17">
        <f t="shared" si="16"/>
        <v>199</v>
      </c>
      <c r="H112" s="17">
        <f t="shared" si="22"/>
        <v>1</v>
      </c>
      <c r="I112" s="22">
        <f t="shared" si="17"/>
        <v>1.1120000000000001</v>
      </c>
      <c r="J112" s="19">
        <f t="shared" si="18"/>
        <v>2</v>
      </c>
      <c r="K112" s="23">
        <f t="shared" si="19"/>
        <v>190.70257983875337</v>
      </c>
      <c r="L112" s="24">
        <f t="shared" si="20"/>
        <v>18066</v>
      </c>
      <c r="M112" s="24">
        <f t="shared" si="21"/>
        <v>16386</v>
      </c>
      <c r="N112" s="24">
        <v>1288</v>
      </c>
      <c r="O112" s="25" t="str">
        <f t="shared" si="23"/>
        <v>BENJAMIN BANNEKER - NEEDHAM (420)</v>
      </c>
      <c r="P112" s="129"/>
      <c r="Q112" s="124"/>
      <c r="R112" s="25"/>
      <c r="S112" s="25"/>
    </row>
    <row r="113" spans="1:19">
      <c r="A113" s="19">
        <f t="shared" si="12"/>
        <v>420</v>
      </c>
      <c r="B113" s="19">
        <v>106</v>
      </c>
      <c r="C113" s="20" t="str">
        <f t="shared" si="13"/>
        <v>420 - BENJAMIN BANNEKER - NORWOOD</v>
      </c>
      <c r="D113" s="21">
        <v>420049220</v>
      </c>
      <c r="E113" s="19">
        <f t="shared" si="14"/>
        <v>420</v>
      </c>
      <c r="F113" s="17">
        <f t="shared" si="15"/>
        <v>49</v>
      </c>
      <c r="G113" s="17">
        <f t="shared" si="16"/>
        <v>220</v>
      </c>
      <c r="H113" s="17">
        <f t="shared" si="22"/>
        <v>1</v>
      </c>
      <c r="I113" s="22">
        <f t="shared" si="17"/>
        <v>1.1120000000000001</v>
      </c>
      <c r="J113" s="19">
        <f t="shared" si="18"/>
        <v>8</v>
      </c>
      <c r="K113" s="23">
        <f t="shared" si="19"/>
        <v>135.65970389049588</v>
      </c>
      <c r="L113" s="24">
        <f t="shared" si="20"/>
        <v>13061</v>
      </c>
      <c r="M113" s="24">
        <f t="shared" si="21"/>
        <v>4658</v>
      </c>
      <c r="N113" s="24">
        <v>1288</v>
      </c>
      <c r="O113" s="25" t="str">
        <f t="shared" si="23"/>
        <v>BENJAMIN BANNEKER - NORWOOD (420)</v>
      </c>
      <c r="P113" s="129"/>
      <c r="Q113" s="124"/>
      <c r="R113" s="25"/>
      <c r="S113" s="25"/>
    </row>
    <row r="114" spans="1:19">
      <c r="A114" s="19">
        <f t="shared" si="12"/>
        <v>420</v>
      </c>
      <c r="B114" s="19">
        <v>107</v>
      </c>
      <c r="C114" s="20" t="str">
        <f t="shared" si="13"/>
        <v>420 - BENJAMIN BANNEKER - PEABODY</v>
      </c>
      <c r="D114" s="21">
        <v>420049229</v>
      </c>
      <c r="E114" s="19">
        <f t="shared" si="14"/>
        <v>420</v>
      </c>
      <c r="F114" s="17">
        <f t="shared" si="15"/>
        <v>49</v>
      </c>
      <c r="G114" s="17">
        <f t="shared" si="16"/>
        <v>229</v>
      </c>
      <c r="H114" s="17">
        <f t="shared" si="22"/>
        <v>1</v>
      </c>
      <c r="I114" s="22">
        <f t="shared" si="17"/>
        <v>1.1120000000000001</v>
      </c>
      <c r="J114" s="19">
        <f t="shared" si="18"/>
        <v>9</v>
      </c>
      <c r="K114" s="23">
        <f t="shared" si="19"/>
        <v>109.89855856388218</v>
      </c>
      <c r="L114" s="24">
        <f t="shared" si="20"/>
        <v>21775</v>
      </c>
      <c r="M114" s="24">
        <f t="shared" si="21"/>
        <v>2155</v>
      </c>
      <c r="N114" s="24">
        <v>1288</v>
      </c>
      <c r="O114" s="25" t="str">
        <f t="shared" si="23"/>
        <v>BENJAMIN BANNEKER - PEABODY (420)</v>
      </c>
      <c r="P114" s="129"/>
      <c r="Q114" s="124"/>
      <c r="R114" s="25"/>
      <c r="S114" s="25"/>
    </row>
    <row r="115" spans="1:19">
      <c r="A115" s="19">
        <f t="shared" si="12"/>
        <v>420</v>
      </c>
      <c r="B115" s="19">
        <v>108</v>
      </c>
      <c r="C115" s="20" t="str">
        <f t="shared" si="13"/>
        <v>420 - BENJAMIN BANNEKER - QUINCY</v>
      </c>
      <c r="D115" s="21">
        <v>420049243</v>
      </c>
      <c r="E115" s="19">
        <f t="shared" si="14"/>
        <v>420</v>
      </c>
      <c r="F115" s="17">
        <f t="shared" si="15"/>
        <v>49</v>
      </c>
      <c r="G115" s="17">
        <f t="shared" si="16"/>
        <v>243</v>
      </c>
      <c r="H115" s="17">
        <f t="shared" si="22"/>
        <v>1</v>
      </c>
      <c r="I115" s="22">
        <f t="shared" si="17"/>
        <v>1.1120000000000001</v>
      </c>
      <c r="J115" s="19">
        <f t="shared" si="18"/>
        <v>9</v>
      </c>
      <c r="K115" s="23">
        <f t="shared" si="19"/>
        <v>113.02199405799442</v>
      </c>
      <c r="L115" s="24">
        <f t="shared" si="20"/>
        <v>13061</v>
      </c>
      <c r="M115" s="24">
        <f t="shared" si="21"/>
        <v>1701</v>
      </c>
      <c r="N115" s="24">
        <v>1288</v>
      </c>
      <c r="O115" s="25" t="str">
        <f t="shared" si="23"/>
        <v>BENJAMIN BANNEKER - QUINCY (420)</v>
      </c>
      <c r="P115" s="129"/>
      <c r="Q115" s="124"/>
      <c r="R115" s="25"/>
      <c r="S115" s="25"/>
    </row>
    <row r="116" spans="1:19">
      <c r="A116" s="19">
        <f t="shared" si="12"/>
        <v>420</v>
      </c>
      <c r="B116" s="19">
        <v>109</v>
      </c>
      <c r="C116" s="20" t="str">
        <f t="shared" si="13"/>
        <v>420 - BENJAMIN BANNEKER - REVERE</v>
      </c>
      <c r="D116" s="21">
        <v>420049248</v>
      </c>
      <c r="E116" s="19">
        <f t="shared" si="14"/>
        <v>420</v>
      </c>
      <c r="F116" s="17">
        <f t="shared" si="15"/>
        <v>49</v>
      </c>
      <c r="G116" s="17">
        <f t="shared" si="16"/>
        <v>248</v>
      </c>
      <c r="H116" s="17">
        <f t="shared" si="22"/>
        <v>1</v>
      </c>
      <c r="I116" s="22">
        <f t="shared" si="17"/>
        <v>1.1120000000000001</v>
      </c>
      <c r="J116" s="19">
        <f t="shared" si="18"/>
        <v>11</v>
      </c>
      <c r="K116" s="23">
        <f t="shared" si="19"/>
        <v>103.75895547042401</v>
      </c>
      <c r="L116" s="24">
        <f t="shared" si="20"/>
        <v>12846</v>
      </c>
      <c r="M116" s="24">
        <f t="shared" si="21"/>
        <v>483</v>
      </c>
      <c r="N116" s="24">
        <v>1288</v>
      </c>
      <c r="O116" s="25" t="str">
        <f t="shared" si="23"/>
        <v>BENJAMIN BANNEKER - REVERE (420)</v>
      </c>
      <c r="P116" s="129"/>
      <c r="Q116" s="124"/>
      <c r="R116" s="25"/>
      <c r="S116" s="25"/>
    </row>
    <row r="117" spans="1:19">
      <c r="A117" s="19">
        <f t="shared" si="12"/>
        <v>420</v>
      </c>
      <c r="B117" s="19">
        <v>110</v>
      </c>
      <c r="C117" s="20" t="str">
        <f t="shared" si="13"/>
        <v>420 - BENJAMIN BANNEKER - SAUGUS</v>
      </c>
      <c r="D117" s="21">
        <v>420049262</v>
      </c>
      <c r="E117" s="19">
        <f t="shared" si="14"/>
        <v>420</v>
      </c>
      <c r="F117" s="17">
        <f t="shared" si="15"/>
        <v>49</v>
      </c>
      <c r="G117" s="17">
        <f t="shared" si="16"/>
        <v>262</v>
      </c>
      <c r="H117" s="17">
        <f t="shared" si="22"/>
        <v>1</v>
      </c>
      <c r="I117" s="22">
        <f t="shared" si="17"/>
        <v>1.1120000000000001</v>
      </c>
      <c r="J117" s="19">
        <f t="shared" si="18"/>
        <v>9</v>
      </c>
      <c r="K117" s="23">
        <f t="shared" si="19"/>
        <v>101.04969328352608</v>
      </c>
      <c r="L117" s="24">
        <f t="shared" si="20"/>
        <v>12954</v>
      </c>
      <c r="M117" s="24">
        <f t="shared" si="21"/>
        <v>136</v>
      </c>
      <c r="N117" s="24">
        <v>1288</v>
      </c>
      <c r="O117" s="25" t="str">
        <f t="shared" si="23"/>
        <v>BENJAMIN BANNEKER - SAUGUS (420)</v>
      </c>
      <c r="P117" s="129"/>
      <c r="Q117" s="124"/>
      <c r="R117" s="25"/>
      <c r="S117" s="25"/>
    </row>
    <row r="118" spans="1:19">
      <c r="A118" s="19">
        <f t="shared" si="12"/>
        <v>420</v>
      </c>
      <c r="B118" s="19">
        <v>111</v>
      </c>
      <c r="C118" s="20" t="str">
        <f t="shared" si="13"/>
        <v>420 - BENJAMIN BANNEKER - SOMERVILLE</v>
      </c>
      <c r="D118" s="21">
        <v>420049274</v>
      </c>
      <c r="E118" s="19">
        <f t="shared" si="14"/>
        <v>420</v>
      </c>
      <c r="F118" s="17">
        <f t="shared" si="15"/>
        <v>49</v>
      </c>
      <c r="G118" s="17">
        <f t="shared" si="16"/>
        <v>274</v>
      </c>
      <c r="H118" s="17">
        <f t="shared" si="22"/>
        <v>1</v>
      </c>
      <c r="I118" s="22">
        <f t="shared" si="17"/>
        <v>1.1120000000000001</v>
      </c>
      <c r="J118" s="19">
        <f t="shared" si="18"/>
        <v>9</v>
      </c>
      <c r="K118" s="23">
        <f t="shared" si="19"/>
        <v>151.42701710383452</v>
      </c>
      <c r="L118" s="24">
        <f t="shared" si="20"/>
        <v>20671</v>
      </c>
      <c r="M118" s="24">
        <f t="shared" si="21"/>
        <v>10630</v>
      </c>
      <c r="N118" s="24">
        <v>1288</v>
      </c>
      <c r="O118" s="25" t="str">
        <f t="shared" si="23"/>
        <v>BENJAMIN BANNEKER - SOMERVILLE (420)</v>
      </c>
      <c r="P118" s="129"/>
      <c r="Q118" s="124"/>
      <c r="R118" s="25"/>
      <c r="S118" s="25"/>
    </row>
    <row r="119" spans="1:19">
      <c r="A119" s="19">
        <f t="shared" si="12"/>
        <v>420</v>
      </c>
      <c r="B119" s="19">
        <v>112</v>
      </c>
      <c r="C119" s="20" t="str">
        <f t="shared" si="13"/>
        <v>420 - BENJAMIN BANNEKER - STONEHAM</v>
      </c>
      <c r="D119" s="21">
        <v>420049284</v>
      </c>
      <c r="E119" s="19">
        <f t="shared" si="14"/>
        <v>420</v>
      </c>
      <c r="F119" s="17">
        <f t="shared" si="15"/>
        <v>49</v>
      </c>
      <c r="G119" s="17">
        <f t="shared" si="16"/>
        <v>284</v>
      </c>
      <c r="H119" s="17">
        <f t="shared" si="22"/>
        <v>1</v>
      </c>
      <c r="I119" s="22">
        <f t="shared" si="17"/>
        <v>1.1120000000000001</v>
      </c>
      <c r="J119" s="19">
        <f t="shared" si="18"/>
        <v>5</v>
      </c>
      <c r="K119" s="23">
        <f t="shared" si="19"/>
        <v>148.29621290057923</v>
      </c>
      <c r="L119" s="24">
        <f t="shared" si="20"/>
        <v>18949</v>
      </c>
      <c r="M119" s="24">
        <f t="shared" si="21"/>
        <v>9152</v>
      </c>
      <c r="N119" s="24">
        <v>1288</v>
      </c>
      <c r="O119" s="25" t="str">
        <f t="shared" si="23"/>
        <v>BENJAMIN BANNEKER - STONEHAM (420)</v>
      </c>
      <c r="P119" s="129"/>
      <c r="Q119" s="124"/>
      <c r="R119" s="25"/>
      <c r="S119" s="25"/>
    </row>
    <row r="120" spans="1:19">
      <c r="A120" s="19">
        <f t="shared" si="12"/>
        <v>420</v>
      </c>
      <c r="B120" s="19">
        <v>113</v>
      </c>
      <c r="C120" s="20" t="str">
        <f t="shared" si="13"/>
        <v>420 - BENJAMIN BANNEKER - WILMINGTON</v>
      </c>
      <c r="D120" s="21">
        <v>420049342</v>
      </c>
      <c r="E120" s="19">
        <f t="shared" si="14"/>
        <v>420</v>
      </c>
      <c r="F120" s="17">
        <f t="shared" si="15"/>
        <v>49</v>
      </c>
      <c r="G120" s="17">
        <f t="shared" si="16"/>
        <v>342</v>
      </c>
      <c r="H120" s="17">
        <f t="shared" si="22"/>
        <v>1</v>
      </c>
      <c r="I120" s="22">
        <f t="shared" si="17"/>
        <v>1.1120000000000001</v>
      </c>
      <c r="J120" s="19">
        <f t="shared" si="18"/>
        <v>3</v>
      </c>
      <c r="K120" s="23">
        <f t="shared" si="19"/>
        <v>180.3921330971846</v>
      </c>
      <c r="L120" s="24">
        <f t="shared" si="20"/>
        <v>13061</v>
      </c>
      <c r="M120" s="24">
        <f t="shared" si="21"/>
        <v>10500</v>
      </c>
      <c r="N120" s="24">
        <v>1288</v>
      </c>
      <c r="O120" s="25" t="str">
        <f t="shared" si="23"/>
        <v>BENJAMIN BANNEKER - WILMINGTON (420)</v>
      </c>
      <c r="P120" s="129"/>
      <c r="Q120" s="124"/>
      <c r="R120" s="25"/>
      <c r="S120" s="25"/>
    </row>
    <row r="121" spans="1:19">
      <c r="A121" s="19">
        <f t="shared" si="12"/>
        <v>420</v>
      </c>
      <c r="B121" s="19">
        <v>114</v>
      </c>
      <c r="C121" s="20" t="str">
        <f t="shared" si="13"/>
        <v>420 - BENJAMIN BANNEKER - WOBURN</v>
      </c>
      <c r="D121" s="21">
        <v>420049347</v>
      </c>
      <c r="E121" s="19">
        <f t="shared" si="14"/>
        <v>420</v>
      </c>
      <c r="F121" s="17">
        <f t="shared" si="15"/>
        <v>49</v>
      </c>
      <c r="G121" s="17">
        <f t="shared" si="16"/>
        <v>347</v>
      </c>
      <c r="H121" s="17">
        <f t="shared" si="22"/>
        <v>1</v>
      </c>
      <c r="I121" s="22">
        <f t="shared" si="17"/>
        <v>1.1120000000000001</v>
      </c>
      <c r="J121" s="19">
        <f t="shared" si="18"/>
        <v>8</v>
      </c>
      <c r="K121" s="23">
        <f t="shared" si="19"/>
        <v>145.7862848902007</v>
      </c>
      <c r="L121" s="24">
        <f t="shared" si="20"/>
        <v>12998</v>
      </c>
      <c r="M121" s="24">
        <f t="shared" si="21"/>
        <v>5951</v>
      </c>
      <c r="N121" s="24">
        <v>1288</v>
      </c>
      <c r="O121" s="25" t="str">
        <f t="shared" si="23"/>
        <v>BENJAMIN BANNEKER - WOBURN (420)</v>
      </c>
      <c r="P121" s="129"/>
      <c r="Q121" s="124"/>
      <c r="R121" s="25"/>
      <c r="S121" s="25"/>
    </row>
    <row r="122" spans="1:19">
      <c r="A122" s="19">
        <f t="shared" si="12"/>
        <v>420</v>
      </c>
      <c r="B122" s="19">
        <v>115</v>
      </c>
      <c r="C122" s="20" t="str">
        <f t="shared" si="13"/>
        <v>420 - BENJAMIN BANNEKER - AYER SHIRLEY</v>
      </c>
      <c r="D122" s="21">
        <v>420049616</v>
      </c>
      <c r="E122" s="19">
        <f t="shared" si="14"/>
        <v>420</v>
      </c>
      <c r="F122" s="17">
        <f t="shared" si="15"/>
        <v>49</v>
      </c>
      <c r="G122" s="17">
        <f t="shared" si="16"/>
        <v>616</v>
      </c>
      <c r="H122" s="17">
        <f t="shared" si="22"/>
        <v>1</v>
      </c>
      <c r="I122" s="22">
        <f t="shared" si="17"/>
        <v>1.1120000000000001</v>
      </c>
      <c r="J122" s="19">
        <f t="shared" si="18"/>
        <v>6</v>
      </c>
      <c r="K122" s="23">
        <f t="shared" si="19"/>
        <v>116.76495319903806</v>
      </c>
      <c r="L122" s="24">
        <f t="shared" si="20"/>
        <v>12829</v>
      </c>
      <c r="M122" s="24">
        <f t="shared" si="21"/>
        <v>2151</v>
      </c>
      <c r="N122" s="24">
        <v>1288</v>
      </c>
      <c r="O122" s="25" t="str">
        <f t="shared" si="23"/>
        <v>BENJAMIN BANNEKER - AYER SHIRLEY (420)</v>
      </c>
      <c r="P122" s="129"/>
      <c r="Q122" s="124"/>
      <c r="R122" s="25"/>
      <c r="S122" s="25"/>
    </row>
    <row r="123" spans="1:19">
      <c r="A123" s="19">
        <f t="shared" si="12"/>
        <v>420</v>
      </c>
      <c r="B123" s="19">
        <v>116</v>
      </c>
      <c r="C123" s="20" t="str">
        <f t="shared" si="13"/>
        <v>420 - BENJAMIN BANNEKER - BRIDGEWATER RAYNHAM</v>
      </c>
      <c r="D123" s="21">
        <v>420049625</v>
      </c>
      <c r="E123" s="19">
        <f t="shared" si="14"/>
        <v>420</v>
      </c>
      <c r="F123" s="17">
        <f t="shared" si="15"/>
        <v>49</v>
      </c>
      <c r="G123" s="17">
        <f t="shared" si="16"/>
        <v>625</v>
      </c>
      <c r="H123" s="17">
        <f t="shared" si="22"/>
        <v>1</v>
      </c>
      <c r="I123" s="22">
        <f t="shared" si="17"/>
        <v>1.1120000000000001</v>
      </c>
      <c r="J123" s="19">
        <f t="shared" si="18"/>
        <v>6</v>
      </c>
      <c r="K123" s="23">
        <f t="shared" si="19"/>
        <v>106.82761610603377</v>
      </c>
      <c r="L123" s="24">
        <f t="shared" si="20"/>
        <v>17436</v>
      </c>
      <c r="M123" s="24">
        <f t="shared" si="21"/>
        <v>1190</v>
      </c>
      <c r="N123" s="24">
        <v>1288</v>
      </c>
      <c r="O123" s="25" t="str">
        <f t="shared" si="23"/>
        <v>BENJAMIN BANNEKER - BRIDGEWATER RAYNHAM (420)</v>
      </c>
      <c r="P123" s="129"/>
      <c r="Q123" s="124"/>
      <c r="R123" s="25"/>
      <c r="S123" s="25"/>
    </row>
    <row r="124" spans="1:19">
      <c r="A124" s="19">
        <f t="shared" si="12"/>
        <v>428</v>
      </c>
      <c r="B124" s="19">
        <v>117</v>
      </c>
      <c r="C124" s="20" t="str">
        <f t="shared" si="13"/>
        <v>428 - BROOKE - ATTLEBORO</v>
      </c>
      <c r="D124" s="21">
        <v>428035016</v>
      </c>
      <c r="E124" s="19">
        <f t="shared" si="14"/>
        <v>428</v>
      </c>
      <c r="F124" s="17">
        <f t="shared" si="15"/>
        <v>35</v>
      </c>
      <c r="G124" s="17">
        <f t="shared" si="16"/>
        <v>16</v>
      </c>
      <c r="H124" s="17">
        <f t="shared" si="22"/>
        <v>1</v>
      </c>
      <c r="I124" s="22">
        <f t="shared" si="17"/>
        <v>1.0860000000000001</v>
      </c>
      <c r="J124" s="19">
        <f t="shared" si="18"/>
        <v>8</v>
      </c>
      <c r="K124" s="23">
        <f t="shared" si="19"/>
        <v>101.42627349033111</v>
      </c>
      <c r="L124" s="24">
        <f t="shared" si="20"/>
        <v>13438</v>
      </c>
      <c r="M124" s="24">
        <f t="shared" si="21"/>
        <v>192</v>
      </c>
      <c r="N124" s="24">
        <v>1288</v>
      </c>
      <c r="O124" s="25" t="str">
        <f t="shared" si="23"/>
        <v>BROOKE - ATTLEBORO (428)</v>
      </c>
      <c r="P124" s="129"/>
      <c r="Q124" s="124"/>
      <c r="R124" s="25"/>
      <c r="S124" s="25"/>
    </row>
    <row r="125" spans="1:19">
      <c r="A125" s="19">
        <f t="shared" si="12"/>
        <v>428</v>
      </c>
      <c r="B125" s="19">
        <v>118</v>
      </c>
      <c r="C125" s="20" t="str">
        <f t="shared" si="13"/>
        <v>428 - BROOKE - BOSTON</v>
      </c>
      <c r="D125" s="21">
        <v>428035035</v>
      </c>
      <c r="E125" s="19">
        <f t="shared" si="14"/>
        <v>428</v>
      </c>
      <c r="F125" s="17">
        <f t="shared" si="15"/>
        <v>35</v>
      </c>
      <c r="G125" s="17">
        <f t="shared" si="16"/>
        <v>35</v>
      </c>
      <c r="H125" s="17">
        <f t="shared" si="22"/>
        <v>1</v>
      </c>
      <c r="I125" s="22">
        <f t="shared" si="17"/>
        <v>1.0860000000000001</v>
      </c>
      <c r="J125" s="19">
        <f t="shared" si="18"/>
        <v>11</v>
      </c>
      <c r="K125" s="23">
        <f t="shared" si="19"/>
        <v>135.47260985262034</v>
      </c>
      <c r="L125" s="24">
        <f t="shared" si="20"/>
        <v>20589</v>
      </c>
      <c r="M125" s="24">
        <f t="shared" si="21"/>
        <v>7303</v>
      </c>
      <c r="N125" s="24">
        <v>1288</v>
      </c>
      <c r="O125" s="25" t="str">
        <f t="shared" si="23"/>
        <v>BROOKE - BOSTON (428)</v>
      </c>
      <c r="P125" s="129"/>
      <c r="Q125" s="124"/>
      <c r="R125" s="25"/>
      <c r="S125" s="25"/>
    </row>
    <row r="126" spans="1:19">
      <c r="A126" s="19">
        <f t="shared" si="12"/>
        <v>428</v>
      </c>
      <c r="B126" s="19">
        <v>119</v>
      </c>
      <c r="C126" s="20" t="str">
        <f t="shared" si="13"/>
        <v>428 - BROOKE - BROCKTON</v>
      </c>
      <c r="D126" s="21">
        <v>428035044</v>
      </c>
      <c r="E126" s="19">
        <f t="shared" si="14"/>
        <v>428</v>
      </c>
      <c r="F126" s="17">
        <f t="shared" si="15"/>
        <v>35</v>
      </c>
      <c r="G126" s="17">
        <f t="shared" si="16"/>
        <v>44</v>
      </c>
      <c r="H126" s="17">
        <f t="shared" si="22"/>
        <v>1</v>
      </c>
      <c r="I126" s="22">
        <f t="shared" si="17"/>
        <v>1.0860000000000001</v>
      </c>
      <c r="J126" s="19">
        <f t="shared" si="18"/>
        <v>11</v>
      </c>
      <c r="K126" s="23">
        <f t="shared" si="19"/>
        <v>100</v>
      </c>
      <c r="L126" s="24">
        <f t="shared" si="20"/>
        <v>18667</v>
      </c>
      <c r="M126" s="24">
        <f t="shared" si="21"/>
        <v>0</v>
      </c>
      <c r="N126" s="24">
        <v>1288</v>
      </c>
      <c r="O126" s="25" t="str">
        <f t="shared" si="23"/>
        <v>BROOKE - BROCKTON (428)</v>
      </c>
      <c r="P126" s="129"/>
      <c r="Q126" s="124"/>
      <c r="R126" s="25"/>
      <c r="S126" s="25"/>
    </row>
    <row r="127" spans="1:19">
      <c r="A127" s="19">
        <f t="shared" si="12"/>
        <v>428</v>
      </c>
      <c r="B127" s="19">
        <v>120</v>
      </c>
      <c r="C127" s="20" t="str">
        <f t="shared" si="13"/>
        <v>428 - BROOKE - CHELSEA</v>
      </c>
      <c r="D127" s="21">
        <v>428035057</v>
      </c>
      <c r="E127" s="19">
        <f t="shared" si="14"/>
        <v>428</v>
      </c>
      <c r="F127" s="17">
        <f t="shared" si="15"/>
        <v>35</v>
      </c>
      <c r="G127" s="17">
        <f t="shared" si="16"/>
        <v>57</v>
      </c>
      <c r="H127" s="17">
        <f t="shared" si="22"/>
        <v>1</v>
      </c>
      <c r="I127" s="22">
        <f t="shared" si="17"/>
        <v>1.0860000000000001</v>
      </c>
      <c r="J127" s="19">
        <f t="shared" si="18"/>
        <v>12</v>
      </c>
      <c r="K127" s="23">
        <f t="shared" si="19"/>
        <v>105.01314606207856</v>
      </c>
      <c r="L127" s="24">
        <f t="shared" si="20"/>
        <v>21612</v>
      </c>
      <c r="M127" s="24">
        <f t="shared" si="21"/>
        <v>1083</v>
      </c>
      <c r="N127" s="24">
        <v>1288</v>
      </c>
      <c r="O127" s="25" t="str">
        <f t="shared" si="23"/>
        <v>BROOKE - CHELSEA (428)</v>
      </c>
      <c r="P127" s="129"/>
      <c r="Q127" s="124"/>
      <c r="R127" s="25"/>
      <c r="S127" s="25"/>
    </row>
    <row r="128" spans="1:19">
      <c r="A128" s="19">
        <f t="shared" si="12"/>
        <v>428</v>
      </c>
      <c r="B128" s="19">
        <v>121</v>
      </c>
      <c r="C128" s="20" t="str">
        <f t="shared" si="13"/>
        <v>428 - BROOKE - DEDHAM</v>
      </c>
      <c r="D128" s="21">
        <v>428035073</v>
      </c>
      <c r="E128" s="19">
        <f t="shared" si="14"/>
        <v>428</v>
      </c>
      <c r="F128" s="17">
        <f t="shared" si="15"/>
        <v>35</v>
      </c>
      <c r="G128" s="17">
        <f t="shared" si="16"/>
        <v>73</v>
      </c>
      <c r="H128" s="17">
        <f t="shared" si="22"/>
        <v>1</v>
      </c>
      <c r="I128" s="22">
        <f t="shared" si="17"/>
        <v>1.0860000000000001</v>
      </c>
      <c r="J128" s="19">
        <f t="shared" si="18"/>
        <v>5</v>
      </c>
      <c r="K128" s="23">
        <f t="shared" si="19"/>
        <v>172.0765404782972</v>
      </c>
      <c r="L128" s="24">
        <f t="shared" si="20"/>
        <v>18434</v>
      </c>
      <c r="M128" s="24">
        <f t="shared" si="21"/>
        <v>13287</v>
      </c>
      <c r="N128" s="24">
        <v>1288</v>
      </c>
      <c r="O128" s="25" t="str">
        <f t="shared" si="23"/>
        <v>BROOKE - DEDHAM (428)</v>
      </c>
      <c r="P128" s="129"/>
      <c r="Q128" s="124"/>
      <c r="R128" s="25"/>
      <c r="S128" s="25"/>
    </row>
    <row r="129" spans="1:19">
      <c r="A129" s="19">
        <f t="shared" si="12"/>
        <v>428</v>
      </c>
      <c r="B129" s="19">
        <v>122</v>
      </c>
      <c r="C129" s="20" t="str">
        <f t="shared" si="13"/>
        <v>428 - BROOKE - EVERETT</v>
      </c>
      <c r="D129" s="21">
        <v>428035093</v>
      </c>
      <c r="E129" s="19">
        <f t="shared" si="14"/>
        <v>428</v>
      </c>
      <c r="F129" s="17">
        <f t="shared" si="15"/>
        <v>35</v>
      </c>
      <c r="G129" s="17">
        <f t="shared" si="16"/>
        <v>93</v>
      </c>
      <c r="H129" s="17">
        <f t="shared" si="22"/>
        <v>1</v>
      </c>
      <c r="I129" s="22">
        <f t="shared" si="17"/>
        <v>1.0860000000000001</v>
      </c>
      <c r="J129" s="19">
        <f t="shared" si="18"/>
        <v>11</v>
      </c>
      <c r="K129" s="23">
        <f t="shared" si="19"/>
        <v>100.40533474721023</v>
      </c>
      <c r="L129" s="24">
        <f t="shared" si="20"/>
        <v>23435</v>
      </c>
      <c r="M129" s="24">
        <f t="shared" si="21"/>
        <v>95</v>
      </c>
      <c r="N129" s="24">
        <v>1288</v>
      </c>
      <c r="O129" s="25" t="str">
        <f t="shared" si="23"/>
        <v>BROOKE - EVERETT (428)</v>
      </c>
      <c r="P129" s="129"/>
      <c r="Q129" s="124"/>
      <c r="R129" s="25"/>
      <c r="S129" s="25"/>
    </row>
    <row r="130" spans="1:19">
      <c r="A130" s="19">
        <f t="shared" si="12"/>
        <v>428</v>
      </c>
      <c r="B130" s="19">
        <v>123</v>
      </c>
      <c r="C130" s="20" t="str">
        <f t="shared" si="13"/>
        <v>428 - BROOKE - HAVERHILL</v>
      </c>
      <c r="D130" s="21">
        <v>428035128</v>
      </c>
      <c r="E130" s="19">
        <f t="shared" si="14"/>
        <v>428</v>
      </c>
      <c r="F130" s="17">
        <f t="shared" si="15"/>
        <v>35</v>
      </c>
      <c r="G130" s="17">
        <f t="shared" si="16"/>
        <v>128</v>
      </c>
      <c r="H130" s="17">
        <f t="shared" si="22"/>
        <v>1</v>
      </c>
      <c r="I130" s="22">
        <f t="shared" si="17"/>
        <v>1.0860000000000001</v>
      </c>
      <c r="J130" s="19">
        <f t="shared" si="18"/>
        <v>10</v>
      </c>
      <c r="K130" s="23">
        <f t="shared" si="19"/>
        <v>105.45296695844748</v>
      </c>
      <c r="L130" s="24">
        <f t="shared" si="20"/>
        <v>12407</v>
      </c>
      <c r="M130" s="24">
        <f t="shared" si="21"/>
        <v>677</v>
      </c>
      <c r="N130" s="24">
        <v>1288</v>
      </c>
      <c r="O130" s="25" t="str">
        <f t="shared" si="23"/>
        <v>BROOKE - HAVERHILL (428)</v>
      </c>
      <c r="P130" s="129"/>
      <c r="Q130" s="124"/>
      <c r="R130" s="25"/>
      <c r="S130" s="25"/>
    </row>
    <row r="131" spans="1:19">
      <c r="A131" s="19">
        <f t="shared" si="12"/>
        <v>428</v>
      </c>
      <c r="B131" s="19">
        <v>124</v>
      </c>
      <c r="C131" s="20" t="str">
        <f t="shared" si="13"/>
        <v>428 - BROOKE - LAWRENCE</v>
      </c>
      <c r="D131" s="21">
        <v>428035149</v>
      </c>
      <c r="E131" s="19">
        <f t="shared" si="14"/>
        <v>428</v>
      </c>
      <c r="F131" s="17">
        <f t="shared" si="15"/>
        <v>35</v>
      </c>
      <c r="G131" s="17">
        <f t="shared" si="16"/>
        <v>149</v>
      </c>
      <c r="H131" s="17">
        <f t="shared" si="22"/>
        <v>1</v>
      </c>
      <c r="I131" s="22">
        <f t="shared" si="17"/>
        <v>1.0860000000000001</v>
      </c>
      <c r="J131" s="19">
        <f t="shared" si="18"/>
        <v>12</v>
      </c>
      <c r="K131" s="23">
        <f t="shared" si="19"/>
        <v>102.28056940332941</v>
      </c>
      <c r="L131" s="24">
        <f t="shared" si="20"/>
        <v>26001</v>
      </c>
      <c r="M131" s="24">
        <f t="shared" si="21"/>
        <v>593</v>
      </c>
      <c r="N131" s="24">
        <v>1288</v>
      </c>
      <c r="O131" s="25" t="str">
        <f t="shared" si="23"/>
        <v>BROOKE - LAWRENCE (428)</v>
      </c>
      <c r="P131" s="129"/>
      <c r="Q131" s="124"/>
      <c r="R131" s="25"/>
      <c r="S131" s="25"/>
    </row>
    <row r="132" spans="1:19">
      <c r="A132" s="19">
        <f t="shared" si="12"/>
        <v>428</v>
      </c>
      <c r="B132" s="19">
        <v>125</v>
      </c>
      <c r="C132" s="20" t="str">
        <f t="shared" si="13"/>
        <v>428 - BROOKE - LYNN</v>
      </c>
      <c r="D132" s="21">
        <v>428035163</v>
      </c>
      <c r="E132" s="19">
        <f t="shared" si="14"/>
        <v>428</v>
      </c>
      <c r="F132" s="17">
        <f t="shared" si="15"/>
        <v>35</v>
      </c>
      <c r="G132" s="17">
        <f t="shared" si="16"/>
        <v>163</v>
      </c>
      <c r="H132" s="17">
        <f t="shared" si="22"/>
        <v>1</v>
      </c>
      <c r="I132" s="22">
        <f t="shared" si="17"/>
        <v>1.0860000000000001</v>
      </c>
      <c r="J132" s="19">
        <f t="shared" si="18"/>
        <v>11</v>
      </c>
      <c r="K132" s="23">
        <f t="shared" si="19"/>
        <v>100.01346280490802</v>
      </c>
      <c r="L132" s="24">
        <f t="shared" si="20"/>
        <v>21897</v>
      </c>
      <c r="M132" s="24">
        <f t="shared" si="21"/>
        <v>3</v>
      </c>
      <c r="N132" s="24">
        <v>1288</v>
      </c>
      <c r="O132" s="25" t="str">
        <f t="shared" si="23"/>
        <v>BROOKE - LYNN (428)</v>
      </c>
      <c r="P132" s="129"/>
      <c r="Q132" s="124"/>
      <c r="R132" s="25"/>
      <c r="S132" s="25"/>
    </row>
    <row r="133" spans="1:19">
      <c r="A133" s="19">
        <f t="shared" si="12"/>
        <v>428</v>
      </c>
      <c r="B133" s="19">
        <v>126</v>
      </c>
      <c r="C133" s="20" t="str">
        <f t="shared" si="13"/>
        <v>428 - BROOKE - MALDEN</v>
      </c>
      <c r="D133" s="21">
        <v>428035165</v>
      </c>
      <c r="E133" s="19">
        <f t="shared" si="14"/>
        <v>428</v>
      </c>
      <c r="F133" s="17">
        <f t="shared" si="15"/>
        <v>35</v>
      </c>
      <c r="G133" s="17">
        <f t="shared" si="16"/>
        <v>165</v>
      </c>
      <c r="H133" s="17">
        <f t="shared" si="22"/>
        <v>1</v>
      </c>
      <c r="I133" s="22">
        <f t="shared" si="17"/>
        <v>1.0860000000000001</v>
      </c>
      <c r="J133" s="19">
        <f t="shared" si="18"/>
        <v>10</v>
      </c>
      <c r="K133" s="23">
        <f t="shared" si="19"/>
        <v>100</v>
      </c>
      <c r="L133" s="24">
        <f t="shared" si="20"/>
        <v>22251</v>
      </c>
      <c r="M133" s="24">
        <f t="shared" si="21"/>
        <v>0</v>
      </c>
      <c r="N133" s="24">
        <v>1288</v>
      </c>
      <c r="O133" s="25" t="str">
        <f t="shared" si="23"/>
        <v>BROOKE - MALDEN (428)</v>
      </c>
      <c r="P133" s="129"/>
      <c r="Q133" s="124"/>
      <c r="R133" s="25"/>
      <c r="S133" s="25"/>
    </row>
    <row r="134" spans="1:19">
      <c r="A134" s="19">
        <f t="shared" si="12"/>
        <v>428</v>
      </c>
      <c r="B134" s="19">
        <v>127</v>
      </c>
      <c r="C134" s="20" t="str">
        <f t="shared" si="13"/>
        <v>428 - BROOKE - MILTON</v>
      </c>
      <c r="D134" s="21">
        <v>428035189</v>
      </c>
      <c r="E134" s="19">
        <f t="shared" si="14"/>
        <v>428</v>
      </c>
      <c r="F134" s="17">
        <f t="shared" si="15"/>
        <v>35</v>
      </c>
      <c r="G134" s="17">
        <f t="shared" si="16"/>
        <v>189</v>
      </c>
      <c r="H134" s="17">
        <f t="shared" si="22"/>
        <v>1</v>
      </c>
      <c r="I134" s="22">
        <f t="shared" si="17"/>
        <v>1.0860000000000001</v>
      </c>
      <c r="J134" s="19">
        <f t="shared" si="18"/>
        <v>3</v>
      </c>
      <c r="K134" s="23">
        <f t="shared" si="19"/>
        <v>145.43244450780821</v>
      </c>
      <c r="L134" s="24">
        <f t="shared" si="20"/>
        <v>17803</v>
      </c>
      <c r="M134" s="24">
        <f t="shared" si="21"/>
        <v>8088</v>
      </c>
      <c r="N134" s="24">
        <v>1288</v>
      </c>
      <c r="O134" s="25" t="str">
        <f t="shared" si="23"/>
        <v>BROOKE - MILTON (428)</v>
      </c>
      <c r="P134" s="129"/>
      <c r="Q134" s="124"/>
      <c r="R134" s="25"/>
      <c r="S134" s="25"/>
    </row>
    <row r="135" spans="1:19">
      <c r="A135" s="19">
        <f t="shared" si="12"/>
        <v>428</v>
      </c>
      <c r="B135" s="19">
        <v>128</v>
      </c>
      <c r="C135" s="20" t="str">
        <f t="shared" si="13"/>
        <v>428 - BROOKE - NORWOOD</v>
      </c>
      <c r="D135" s="21">
        <v>428035220</v>
      </c>
      <c r="E135" s="19">
        <f t="shared" si="14"/>
        <v>428</v>
      </c>
      <c r="F135" s="17">
        <f t="shared" si="15"/>
        <v>35</v>
      </c>
      <c r="G135" s="17">
        <f t="shared" si="16"/>
        <v>220</v>
      </c>
      <c r="H135" s="17">
        <f t="shared" si="22"/>
        <v>1</v>
      </c>
      <c r="I135" s="22">
        <f t="shared" si="17"/>
        <v>1.0860000000000001</v>
      </c>
      <c r="J135" s="19">
        <f t="shared" si="18"/>
        <v>8</v>
      </c>
      <c r="K135" s="23">
        <f t="shared" si="19"/>
        <v>135.65970389049588</v>
      </c>
      <c r="L135" s="24">
        <f t="shared" si="20"/>
        <v>16240</v>
      </c>
      <c r="M135" s="24">
        <f t="shared" si="21"/>
        <v>5791</v>
      </c>
      <c r="N135" s="24">
        <v>1288</v>
      </c>
      <c r="O135" s="25" t="str">
        <f t="shared" si="23"/>
        <v>BROOKE - NORWOOD (428)</v>
      </c>
      <c r="P135" s="129"/>
      <c r="Q135" s="124"/>
      <c r="R135" s="25"/>
      <c r="S135" s="25"/>
    </row>
    <row r="136" spans="1:19">
      <c r="A136" s="19">
        <f t="shared" ref="A136:A199" si="24">IF(VALUE(MID(D136,1,1))=4,VALUE(MID(D136,1,3)),VALUE(MID(D136,1,4)))</f>
        <v>428</v>
      </c>
      <c r="B136" s="19">
        <v>129</v>
      </c>
      <c r="C136" s="20" t="str">
        <f t="shared" ref="C136:C199" si="25">IF(
H136=1,
A136 &amp; " - " &amp; VLOOKUP(A136,codeCHA,2,FALSE) &amp; " - " &amp; VLOOKUP(G136,code436,2,FALSE),
IF(
OR(A136=450,A136=466),
A136 &amp; " - " &amp; VLOOKUP(A136,codeCHA,2,FALSE) &amp; VLOOKUP(F136,code436,2,FALSE) &amp; " District - " &amp; VLOOKUP(G136,code436,2,FALSE),
A136 &amp; " - " &amp; VLOOKUP(A136,codeCHA,2,FALSE) &amp; "-"&amp; VLOOKUP(F136,code436,2,FALSE) &amp; " Site - " &amp; VLOOKUP(G136,code436,2,FALSE)
)
)</f>
        <v>428 - BROOKE - QUINCY</v>
      </c>
      <c r="D136" s="21">
        <v>428035243</v>
      </c>
      <c r="E136" s="19">
        <f t="shared" ref="E136:E199" si="26">A136</f>
        <v>428</v>
      </c>
      <c r="F136" s="17">
        <f t="shared" ref="F136:F199" si="27">IF(VALUE(MID(D136,1,1))=4,VALUE(MID(D136,4,3)),VALUE(MID(D136,5,3)))</f>
        <v>35</v>
      </c>
      <c r="G136" s="17">
        <f t="shared" ref="G136:G199" si="28">IF(VALUE(MID(D136,1,1))=4,VALUE(MID(D136,7,3)),VALUE(MID(D136,8,3)))</f>
        <v>243</v>
      </c>
      <c r="H136" s="17">
        <f t="shared" si="22"/>
        <v>1</v>
      </c>
      <c r="I136" s="22">
        <f t="shared" ref="I136:I199" si="29">VLOOKUP(F136,distinfo,4)</f>
        <v>1.0860000000000001</v>
      </c>
      <c r="J136" s="19">
        <f t="shared" ref="J136:J199" si="30">VLOOKUP(D136,enro_chafnd,16)</f>
        <v>9</v>
      </c>
      <c r="K136" s="23">
        <f t="shared" ref="K136:K199" si="31">VLOOKUP(G136,distinfo,6)</f>
        <v>113.02199405799442</v>
      </c>
      <c r="L136" s="24">
        <f t="shared" ref="L136:L199" si="32">IF(VLOOKUP(D136,rate_chafnd,40,FALSE)&gt;0,VLOOKUP(D136,rate_chafnd,40),VLOOKUP(G136,distinfo,7))</f>
        <v>19060</v>
      </c>
      <c r="M136" s="24">
        <f t="shared" ref="M136:M199" si="33">ROUND((L136*K136/100)-L136,0)</f>
        <v>2482</v>
      </c>
      <c r="N136" s="24">
        <v>1288</v>
      </c>
      <c r="O136" s="25" t="str">
        <f t="shared" si="23"/>
        <v>BROOKE - QUINCY (428)</v>
      </c>
      <c r="P136" s="129"/>
      <c r="Q136" s="124"/>
      <c r="R136" s="25"/>
      <c r="S136" s="25"/>
    </row>
    <row r="137" spans="1:19">
      <c r="A137" s="19">
        <f t="shared" si="24"/>
        <v>428</v>
      </c>
      <c r="B137" s="19">
        <v>130</v>
      </c>
      <c r="C137" s="20" t="str">
        <f t="shared" si="25"/>
        <v>428 - BROOKE - RANDOLPH</v>
      </c>
      <c r="D137" s="21">
        <v>428035244</v>
      </c>
      <c r="E137" s="19">
        <f t="shared" si="26"/>
        <v>428</v>
      </c>
      <c r="F137" s="17">
        <f t="shared" si="27"/>
        <v>35</v>
      </c>
      <c r="G137" s="17">
        <f t="shared" si="28"/>
        <v>244</v>
      </c>
      <c r="H137" s="17">
        <f t="shared" ref="H137:H200" si="34">IF(OR(A137=410,A137=466,A137=487,A137=499),2,1)</f>
        <v>1</v>
      </c>
      <c r="I137" s="22">
        <f t="shared" si="29"/>
        <v>1.0860000000000001</v>
      </c>
      <c r="J137" s="19">
        <f t="shared" si="30"/>
        <v>10</v>
      </c>
      <c r="K137" s="23">
        <f t="shared" si="31"/>
        <v>124.17352811526767</v>
      </c>
      <c r="L137" s="24">
        <f t="shared" si="32"/>
        <v>16395</v>
      </c>
      <c r="M137" s="24">
        <f t="shared" si="33"/>
        <v>3963</v>
      </c>
      <c r="N137" s="24">
        <v>1288</v>
      </c>
      <c r="O137" s="25" t="str">
        <f t="shared" ref="O137:O200" si="35">IFERROR(TRIM(MID($C137, FIND(" - ", $C137)+3, 9999)) &amp;
" (" &amp; TRIM(LEFT($C137, FIND(" - ", $C137)-1)) &amp; ")",
"")</f>
        <v>BROOKE - RANDOLPH (428)</v>
      </c>
      <c r="P137" s="129"/>
      <c r="Q137" s="124"/>
      <c r="R137" s="25"/>
      <c r="S137" s="25"/>
    </row>
    <row r="138" spans="1:19">
      <c r="A138" s="19">
        <f t="shared" si="24"/>
        <v>428</v>
      </c>
      <c r="B138" s="19">
        <v>131</v>
      </c>
      <c r="C138" s="20" t="str">
        <f t="shared" si="25"/>
        <v>428 - BROOKE - REVERE</v>
      </c>
      <c r="D138" s="21">
        <v>428035248</v>
      </c>
      <c r="E138" s="19">
        <f t="shared" si="26"/>
        <v>428</v>
      </c>
      <c r="F138" s="17">
        <f t="shared" si="27"/>
        <v>35</v>
      </c>
      <c r="G138" s="17">
        <f t="shared" si="28"/>
        <v>248</v>
      </c>
      <c r="H138" s="17">
        <f t="shared" si="34"/>
        <v>1</v>
      </c>
      <c r="I138" s="22">
        <f t="shared" si="29"/>
        <v>1.0860000000000001</v>
      </c>
      <c r="J138" s="19">
        <f t="shared" si="30"/>
        <v>11</v>
      </c>
      <c r="K138" s="23">
        <f t="shared" si="31"/>
        <v>103.75895547042401</v>
      </c>
      <c r="L138" s="24">
        <f t="shared" si="32"/>
        <v>17806</v>
      </c>
      <c r="M138" s="24">
        <f t="shared" si="33"/>
        <v>669</v>
      </c>
      <c r="N138" s="24">
        <v>1288</v>
      </c>
      <c r="O138" s="25" t="str">
        <f t="shared" si="35"/>
        <v>BROOKE - REVERE (428)</v>
      </c>
      <c r="P138" s="129"/>
      <c r="Q138" s="124"/>
      <c r="R138" s="25"/>
      <c r="S138" s="25"/>
    </row>
    <row r="139" spans="1:19">
      <c r="A139" s="19">
        <f t="shared" si="24"/>
        <v>428</v>
      </c>
      <c r="B139" s="19">
        <v>132</v>
      </c>
      <c r="C139" s="20" t="str">
        <f t="shared" si="25"/>
        <v>428 - BROOKE - ROCKLAND</v>
      </c>
      <c r="D139" s="21">
        <v>428035251</v>
      </c>
      <c r="E139" s="19">
        <f t="shared" si="26"/>
        <v>428</v>
      </c>
      <c r="F139" s="17">
        <f t="shared" si="27"/>
        <v>35</v>
      </c>
      <c r="G139" s="17">
        <f t="shared" si="28"/>
        <v>251</v>
      </c>
      <c r="H139" s="17">
        <f t="shared" si="34"/>
        <v>1</v>
      </c>
      <c r="I139" s="22">
        <f t="shared" si="29"/>
        <v>1.0860000000000001</v>
      </c>
      <c r="J139" s="19">
        <f t="shared" si="30"/>
        <v>9</v>
      </c>
      <c r="K139" s="23">
        <f t="shared" si="31"/>
        <v>115.7326133873878</v>
      </c>
      <c r="L139" s="24">
        <f t="shared" si="32"/>
        <v>23003</v>
      </c>
      <c r="M139" s="24">
        <f t="shared" si="33"/>
        <v>3619</v>
      </c>
      <c r="N139" s="24">
        <v>1288</v>
      </c>
      <c r="O139" s="25" t="str">
        <f t="shared" si="35"/>
        <v>BROOKE - ROCKLAND (428)</v>
      </c>
      <c r="P139" s="129"/>
      <c r="Q139" s="124"/>
      <c r="R139" s="25"/>
      <c r="S139" s="25"/>
    </row>
    <row r="140" spans="1:19">
      <c r="A140" s="19">
        <f t="shared" si="24"/>
        <v>428</v>
      </c>
      <c r="B140" s="19">
        <v>133</v>
      </c>
      <c r="C140" s="20" t="str">
        <f t="shared" si="25"/>
        <v>428 - BROOKE - SALEM</v>
      </c>
      <c r="D140" s="21">
        <v>428035258</v>
      </c>
      <c r="E140" s="19">
        <f t="shared" si="26"/>
        <v>428</v>
      </c>
      <c r="F140" s="17">
        <f t="shared" si="27"/>
        <v>35</v>
      </c>
      <c r="G140" s="17">
        <f t="shared" si="28"/>
        <v>258</v>
      </c>
      <c r="H140" s="17">
        <f t="shared" si="34"/>
        <v>1</v>
      </c>
      <c r="I140" s="22">
        <f t="shared" si="29"/>
        <v>1.0860000000000001</v>
      </c>
      <c r="J140" s="19">
        <f t="shared" si="30"/>
        <v>10</v>
      </c>
      <c r="K140" s="23">
        <f t="shared" si="31"/>
        <v>121.79437004804771</v>
      </c>
      <c r="L140" s="24">
        <f t="shared" si="32"/>
        <v>13438</v>
      </c>
      <c r="M140" s="24">
        <f t="shared" si="33"/>
        <v>2929</v>
      </c>
      <c r="N140" s="24">
        <v>1288</v>
      </c>
      <c r="O140" s="25" t="str">
        <f t="shared" si="35"/>
        <v>BROOKE - SALEM (428)</v>
      </c>
      <c r="P140" s="129"/>
      <c r="Q140" s="124"/>
      <c r="R140" s="25"/>
      <c r="S140" s="25"/>
    </row>
    <row r="141" spans="1:19">
      <c r="A141" s="19">
        <f t="shared" si="24"/>
        <v>428</v>
      </c>
      <c r="B141" s="19">
        <v>134</v>
      </c>
      <c r="C141" s="20" t="str">
        <f t="shared" si="25"/>
        <v>428 - BROOKE - SAUGUS</v>
      </c>
      <c r="D141" s="21">
        <v>428035262</v>
      </c>
      <c r="E141" s="19">
        <f t="shared" si="26"/>
        <v>428</v>
      </c>
      <c r="F141" s="17">
        <f t="shared" si="27"/>
        <v>35</v>
      </c>
      <c r="G141" s="17">
        <f t="shared" si="28"/>
        <v>262</v>
      </c>
      <c r="H141" s="17">
        <f t="shared" si="34"/>
        <v>1</v>
      </c>
      <c r="I141" s="22">
        <f t="shared" si="29"/>
        <v>1.0860000000000001</v>
      </c>
      <c r="J141" s="19">
        <f t="shared" si="30"/>
        <v>9</v>
      </c>
      <c r="K141" s="23">
        <f t="shared" si="31"/>
        <v>101.04969328352608</v>
      </c>
      <c r="L141" s="24">
        <f t="shared" si="32"/>
        <v>22453</v>
      </c>
      <c r="M141" s="24">
        <f t="shared" si="33"/>
        <v>236</v>
      </c>
      <c r="N141" s="24">
        <v>1288</v>
      </c>
      <c r="O141" s="25" t="str">
        <f t="shared" si="35"/>
        <v>BROOKE - SAUGUS (428)</v>
      </c>
      <c r="P141" s="129"/>
      <c r="Q141" s="124"/>
      <c r="R141" s="25"/>
      <c r="S141" s="25"/>
    </row>
    <row r="142" spans="1:19">
      <c r="A142" s="19">
        <f t="shared" si="24"/>
        <v>428</v>
      </c>
      <c r="B142" s="19">
        <v>135</v>
      </c>
      <c r="C142" s="20" t="str">
        <f t="shared" si="25"/>
        <v>428 - BROOKE - SOUTHBOROUGH</v>
      </c>
      <c r="D142" s="21">
        <v>428035276</v>
      </c>
      <c r="E142" s="19">
        <f t="shared" si="26"/>
        <v>428</v>
      </c>
      <c r="F142" s="17">
        <f t="shared" si="27"/>
        <v>35</v>
      </c>
      <c r="G142" s="17">
        <f t="shared" si="28"/>
        <v>276</v>
      </c>
      <c r="H142" s="17">
        <f t="shared" si="34"/>
        <v>1</v>
      </c>
      <c r="I142" s="22">
        <f t="shared" si="29"/>
        <v>1.0860000000000001</v>
      </c>
      <c r="J142" s="19">
        <f t="shared" si="30"/>
        <v>2</v>
      </c>
      <c r="K142" s="23">
        <f t="shared" si="31"/>
        <v>190.3803927828593</v>
      </c>
      <c r="L142" s="24">
        <f t="shared" si="32"/>
        <v>17307</v>
      </c>
      <c r="M142" s="24">
        <f t="shared" si="33"/>
        <v>15642</v>
      </c>
      <c r="N142" s="24">
        <v>1288</v>
      </c>
      <c r="O142" s="25" t="str">
        <f t="shared" si="35"/>
        <v>BROOKE - SOUTHBOROUGH (428)</v>
      </c>
      <c r="P142" s="129"/>
      <c r="Q142" s="124"/>
      <c r="R142" s="25"/>
      <c r="S142" s="25"/>
    </row>
    <row r="143" spans="1:19">
      <c r="A143" s="19">
        <f t="shared" si="24"/>
        <v>428</v>
      </c>
      <c r="B143" s="19">
        <v>136</v>
      </c>
      <c r="C143" s="20" t="str">
        <f t="shared" si="25"/>
        <v>428 - BROOKE - STOUGHTON</v>
      </c>
      <c r="D143" s="21">
        <v>428035285</v>
      </c>
      <c r="E143" s="19">
        <f t="shared" si="26"/>
        <v>428</v>
      </c>
      <c r="F143" s="17">
        <f t="shared" si="27"/>
        <v>35</v>
      </c>
      <c r="G143" s="17">
        <f t="shared" si="28"/>
        <v>285</v>
      </c>
      <c r="H143" s="17">
        <f t="shared" si="34"/>
        <v>1</v>
      </c>
      <c r="I143" s="22">
        <f t="shared" si="29"/>
        <v>1.0860000000000001</v>
      </c>
      <c r="J143" s="19">
        <f t="shared" si="30"/>
        <v>9</v>
      </c>
      <c r="K143" s="23">
        <f t="shared" si="31"/>
        <v>122.04461952772063</v>
      </c>
      <c r="L143" s="24">
        <f t="shared" si="32"/>
        <v>18121</v>
      </c>
      <c r="M143" s="24">
        <f t="shared" si="33"/>
        <v>3995</v>
      </c>
      <c r="N143" s="24">
        <v>1288</v>
      </c>
      <c r="O143" s="25" t="str">
        <f t="shared" si="35"/>
        <v>BROOKE - STOUGHTON (428)</v>
      </c>
      <c r="P143" s="129"/>
      <c r="Q143" s="124"/>
      <c r="R143" s="25"/>
      <c r="S143" s="25"/>
    </row>
    <row r="144" spans="1:19">
      <c r="A144" s="19">
        <f t="shared" si="24"/>
        <v>428</v>
      </c>
      <c r="B144" s="19">
        <v>137</v>
      </c>
      <c r="C144" s="20" t="str">
        <f t="shared" si="25"/>
        <v>428 - BROOKE - TAUNTON</v>
      </c>
      <c r="D144" s="21">
        <v>428035293</v>
      </c>
      <c r="E144" s="19">
        <f t="shared" si="26"/>
        <v>428</v>
      </c>
      <c r="F144" s="17">
        <f t="shared" si="27"/>
        <v>35</v>
      </c>
      <c r="G144" s="17">
        <f t="shared" si="28"/>
        <v>293</v>
      </c>
      <c r="H144" s="17">
        <f t="shared" si="34"/>
        <v>1</v>
      </c>
      <c r="I144" s="22">
        <f t="shared" si="29"/>
        <v>1.0860000000000001</v>
      </c>
      <c r="J144" s="19">
        <f t="shared" si="30"/>
        <v>10</v>
      </c>
      <c r="K144" s="23">
        <f t="shared" si="31"/>
        <v>101.88440828185294</v>
      </c>
      <c r="L144" s="24">
        <f t="shared" si="32"/>
        <v>17639</v>
      </c>
      <c r="M144" s="24">
        <f t="shared" si="33"/>
        <v>332</v>
      </c>
      <c r="N144" s="24">
        <v>1288</v>
      </c>
      <c r="O144" s="25" t="str">
        <f t="shared" si="35"/>
        <v>BROOKE - TAUNTON (428)</v>
      </c>
      <c r="P144" s="129"/>
      <c r="Q144" s="124"/>
      <c r="R144" s="25"/>
      <c r="S144" s="25"/>
    </row>
    <row r="145" spans="1:19">
      <c r="A145" s="19">
        <f t="shared" si="24"/>
        <v>428</v>
      </c>
      <c r="B145" s="19">
        <v>138</v>
      </c>
      <c r="C145" s="20" t="str">
        <f t="shared" si="25"/>
        <v>428 - BROOKE - WEYMOUTH</v>
      </c>
      <c r="D145" s="21">
        <v>428035336</v>
      </c>
      <c r="E145" s="19">
        <f t="shared" si="26"/>
        <v>428</v>
      </c>
      <c r="F145" s="17">
        <f t="shared" si="27"/>
        <v>35</v>
      </c>
      <c r="G145" s="17">
        <f t="shared" si="28"/>
        <v>336</v>
      </c>
      <c r="H145" s="17">
        <f t="shared" si="34"/>
        <v>1</v>
      </c>
      <c r="I145" s="22">
        <f t="shared" si="29"/>
        <v>1.0860000000000001</v>
      </c>
      <c r="J145" s="19">
        <f t="shared" si="30"/>
        <v>8</v>
      </c>
      <c r="K145" s="23">
        <f t="shared" si="31"/>
        <v>121.91405901318653</v>
      </c>
      <c r="L145" s="24">
        <f t="shared" si="32"/>
        <v>12684</v>
      </c>
      <c r="M145" s="24">
        <f t="shared" si="33"/>
        <v>2780</v>
      </c>
      <c r="N145" s="24">
        <v>1288</v>
      </c>
      <c r="O145" s="25" t="str">
        <f t="shared" si="35"/>
        <v>BROOKE - WEYMOUTH (428)</v>
      </c>
      <c r="P145" s="129"/>
      <c r="Q145" s="124"/>
      <c r="R145" s="25"/>
      <c r="S145" s="25"/>
    </row>
    <row r="146" spans="1:19">
      <c r="A146" s="19">
        <f t="shared" si="24"/>
        <v>428</v>
      </c>
      <c r="B146" s="19">
        <v>139</v>
      </c>
      <c r="C146" s="20" t="str">
        <f t="shared" si="25"/>
        <v>428 - BROOKE - WINTHROP</v>
      </c>
      <c r="D146" s="21">
        <v>428035346</v>
      </c>
      <c r="E146" s="19">
        <f t="shared" si="26"/>
        <v>428</v>
      </c>
      <c r="F146" s="17">
        <f t="shared" si="27"/>
        <v>35</v>
      </c>
      <c r="G146" s="17">
        <f t="shared" si="28"/>
        <v>346</v>
      </c>
      <c r="H146" s="17">
        <f t="shared" si="34"/>
        <v>1</v>
      </c>
      <c r="I146" s="22">
        <f t="shared" si="29"/>
        <v>1.0860000000000001</v>
      </c>
      <c r="J146" s="19">
        <f t="shared" si="30"/>
        <v>7</v>
      </c>
      <c r="K146" s="23">
        <f t="shared" si="31"/>
        <v>115.68542521542442</v>
      </c>
      <c r="L146" s="24">
        <f t="shared" si="32"/>
        <v>14644</v>
      </c>
      <c r="M146" s="24">
        <f t="shared" si="33"/>
        <v>2297</v>
      </c>
      <c r="N146" s="24">
        <v>1288</v>
      </c>
      <c r="O146" s="25" t="str">
        <f t="shared" si="35"/>
        <v>BROOKE - WINTHROP (428)</v>
      </c>
      <c r="P146" s="129"/>
      <c r="Q146" s="124"/>
      <c r="R146" s="25"/>
      <c r="S146" s="25"/>
    </row>
    <row r="147" spans="1:19">
      <c r="A147" s="19">
        <f t="shared" si="24"/>
        <v>428</v>
      </c>
      <c r="B147" s="19">
        <v>140</v>
      </c>
      <c r="C147" s="20" t="str">
        <f t="shared" si="25"/>
        <v>428 - BROOKE - NORTHBORO SOUTHBORO</v>
      </c>
      <c r="D147" s="21">
        <v>428035730</v>
      </c>
      <c r="E147" s="19">
        <f t="shared" si="26"/>
        <v>428</v>
      </c>
      <c r="F147" s="17">
        <f t="shared" si="27"/>
        <v>35</v>
      </c>
      <c r="G147" s="17">
        <f t="shared" si="28"/>
        <v>730</v>
      </c>
      <c r="H147" s="17">
        <f t="shared" si="34"/>
        <v>1</v>
      </c>
      <c r="I147" s="22">
        <f t="shared" si="29"/>
        <v>1.0860000000000001</v>
      </c>
      <c r="J147" s="19">
        <f t="shared" si="30"/>
        <v>3</v>
      </c>
      <c r="K147" s="23">
        <f t="shared" si="31"/>
        <v>153.40991926959705</v>
      </c>
      <c r="L147" s="24">
        <f t="shared" si="32"/>
        <v>19659</v>
      </c>
      <c r="M147" s="24">
        <f t="shared" si="33"/>
        <v>10500</v>
      </c>
      <c r="N147" s="24">
        <v>1288</v>
      </c>
      <c r="O147" s="25" t="str">
        <f t="shared" si="35"/>
        <v>BROOKE - NORTHBORO SOUTHBORO (428)</v>
      </c>
      <c r="P147" s="129"/>
      <c r="Q147" s="124"/>
      <c r="R147" s="25"/>
      <c r="S147" s="25"/>
    </row>
    <row r="148" spans="1:19">
      <c r="A148" s="19">
        <f t="shared" si="24"/>
        <v>429</v>
      </c>
      <c r="B148" s="19">
        <v>141</v>
      </c>
      <c r="C148" s="20" t="str">
        <f t="shared" si="25"/>
        <v>429 - KIPP ACADEMY LYNN - BOSTON</v>
      </c>
      <c r="D148" s="21">
        <v>429163035</v>
      </c>
      <c r="E148" s="19">
        <f t="shared" si="26"/>
        <v>429</v>
      </c>
      <c r="F148" s="17">
        <f t="shared" si="27"/>
        <v>163</v>
      </c>
      <c r="G148" s="17">
        <f t="shared" si="28"/>
        <v>35</v>
      </c>
      <c r="H148" s="17">
        <f t="shared" si="34"/>
        <v>1</v>
      </c>
      <c r="I148" s="22">
        <f t="shared" si="29"/>
        <v>1</v>
      </c>
      <c r="J148" s="19">
        <f t="shared" si="30"/>
        <v>11</v>
      </c>
      <c r="K148" s="23">
        <f t="shared" si="31"/>
        <v>135.47260985262034</v>
      </c>
      <c r="L148" s="24">
        <f t="shared" si="32"/>
        <v>23216</v>
      </c>
      <c r="M148" s="24">
        <f t="shared" si="33"/>
        <v>8235</v>
      </c>
      <c r="N148" s="24">
        <v>1288</v>
      </c>
      <c r="O148" s="25" t="str">
        <f t="shared" si="35"/>
        <v>KIPP ACADEMY LYNN - BOSTON (429)</v>
      </c>
      <c r="P148" s="129"/>
      <c r="Q148" s="124"/>
      <c r="R148" s="25"/>
      <c r="S148" s="25"/>
    </row>
    <row r="149" spans="1:19">
      <c r="A149" s="19">
        <f t="shared" si="24"/>
        <v>429</v>
      </c>
      <c r="B149" s="19">
        <v>142</v>
      </c>
      <c r="C149" s="20" t="str">
        <f t="shared" si="25"/>
        <v>429 - KIPP ACADEMY LYNN - CAMBRIDGE</v>
      </c>
      <c r="D149" s="21">
        <v>429163049</v>
      </c>
      <c r="E149" s="19">
        <f t="shared" si="26"/>
        <v>429</v>
      </c>
      <c r="F149" s="17">
        <f t="shared" si="27"/>
        <v>163</v>
      </c>
      <c r="G149" s="17">
        <f t="shared" si="28"/>
        <v>49</v>
      </c>
      <c r="H149" s="17">
        <f t="shared" si="34"/>
        <v>1</v>
      </c>
      <c r="I149" s="22">
        <f t="shared" si="29"/>
        <v>1</v>
      </c>
      <c r="J149" s="19">
        <f t="shared" si="30"/>
        <v>7</v>
      </c>
      <c r="K149" s="23">
        <f t="shared" si="31"/>
        <v>224.30682825570392</v>
      </c>
      <c r="L149" s="24">
        <f t="shared" si="32"/>
        <v>18678</v>
      </c>
      <c r="M149" s="24">
        <f t="shared" si="33"/>
        <v>23218</v>
      </c>
      <c r="N149" s="24">
        <v>1288</v>
      </c>
      <c r="O149" s="25" t="str">
        <f t="shared" si="35"/>
        <v>KIPP ACADEMY LYNN - CAMBRIDGE (429)</v>
      </c>
      <c r="P149" s="129"/>
      <c r="Q149" s="124"/>
      <c r="R149" s="25"/>
      <c r="S149" s="25"/>
    </row>
    <row r="150" spans="1:19">
      <c r="A150" s="19">
        <f t="shared" si="24"/>
        <v>429</v>
      </c>
      <c r="B150" s="19">
        <v>143</v>
      </c>
      <c r="C150" s="20" t="str">
        <f t="shared" si="25"/>
        <v>429 - KIPP ACADEMY LYNN - DANVERS</v>
      </c>
      <c r="D150" s="21">
        <v>429163071</v>
      </c>
      <c r="E150" s="19">
        <f t="shared" si="26"/>
        <v>429</v>
      </c>
      <c r="F150" s="17">
        <f t="shared" si="27"/>
        <v>163</v>
      </c>
      <c r="G150" s="17">
        <f t="shared" si="28"/>
        <v>71</v>
      </c>
      <c r="H150" s="17">
        <f t="shared" si="34"/>
        <v>1</v>
      </c>
      <c r="I150" s="22">
        <f t="shared" si="29"/>
        <v>1</v>
      </c>
      <c r="J150" s="19">
        <f t="shared" si="30"/>
        <v>5</v>
      </c>
      <c r="K150" s="23">
        <f t="shared" si="31"/>
        <v>142.37946411092057</v>
      </c>
      <c r="L150" s="24">
        <f t="shared" si="32"/>
        <v>18928</v>
      </c>
      <c r="M150" s="24">
        <f t="shared" si="33"/>
        <v>8022</v>
      </c>
      <c r="N150" s="24">
        <v>1288</v>
      </c>
      <c r="O150" s="25" t="str">
        <f t="shared" si="35"/>
        <v>KIPP ACADEMY LYNN - DANVERS (429)</v>
      </c>
      <c r="P150" s="129"/>
      <c r="Q150" s="124"/>
      <c r="R150" s="25"/>
      <c r="S150" s="25"/>
    </row>
    <row r="151" spans="1:19">
      <c r="A151" s="19">
        <f t="shared" si="24"/>
        <v>429</v>
      </c>
      <c r="B151" s="19">
        <v>144</v>
      </c>
      <c r="C151" s="20" t="str">
        <f t="shared" si="25"/>
        <v>429 - KIPP ACADEMY LYNN - EVERETT</v>
      </c>
      <c r="D151" s="21">
        <v>429163093</v>
      </c>
      <c r="E151" s="19">
        <f t="shared" si="26"/>
        <v>429</v>
      </c>
      <c r="F151" s="17">
        <f t="shared" si="27"/>
        <v>163</v>
      </c>
      <c r="G151" s="17">
        <f t="shared" si="28"/>
        <v>93</v>
      </c>
      <c r="H151" s="17">
        <f t="shared" si="34"/>
        <v>1</v>
      </c>
      <c r="I151" s="22">
        <f t="shared" si="29"/>
        <v>1</v>
      </c>
      <c r="J151" s="19">
        <f t="shared" si="30"/>
        <v>11</v>
      </c>
      <c r="K151" s="23">
        <f t="shared" si="31"/>
        <v>100.40533474721023</v>
      </c>
      <c r="L151" s="24">
        <f t="shared" si="32"/>
        <v>21680</v>
      </c>
      <c r="M151" s="24">
        <f t="shared" si="33"/>
        <v>88</v>
      </c>
      <c r="N151" s="24">
        <v>1288</v>
      </c>
      <c r="O151" s="25" t="str">
        <f t="shared" si="35"/>
        <v>KIPP ACADEMY LYNN - EVERETT (429)</v>
      </c>
      <c r="P151" s="129"/>
      <c r="Q151" s="124"/>
      <c r="R151" s="25"/>
      <c r="S151" s="25"/>
    </row>
    <row r="152" spans="1:19">
      <c r="A152" s="19">
        <f t="shared" si="24"/>
        <v>429</v>
      </c>
      <c r="B152" s="19">
        <v>145</v>
      </c>
      <c r="C152" s="20" t="str">
        <f t="shared" si="25"/>
        <v>429 - KIPP ACADEMY LYNN - LOWELL</v>
      </c>
      <c r="D152" s="21">
        <v>429163160</v>
      </c>
      <c r="E152" s="19">
        <f t="shared" si="26"/>
        <v>429</v>
      </c>
      <c r="F152" s="17">
        <f t="shared" si="27"/>
        <v>163</v>
      </c>
      <c r="G152" s="17">
        <f t="shared" si="28"/>
        <v>160</v>
      </c>
      <c r="H152" s="17">
        <f t="shared" si="34"/>
        <v>1</v>
      </c>
      <c r="I152" s="22">
        <f t="shared" si="29"/>
        <v>1</v>
      </c>
      <c r="J152" s="19">
        <f t="shared" si="30"/>
        <v>11</v>
      </c>
      <c r="K152" s="23">
        <f t="shared" si="31"/>
        <v>102.28202864275838</v>
      </c>
      <c r="L152" s="24">
        <f t="shared" si="32"/>
        <v>23216</v>
      </c>
      <c r="M152" s="24">
        <f t="shared" si="33"/>
        <v>530</v>
      </c>
      <c r="N152" s="24">
        <v>1288</v>
      </c>
      <c r="O152" s="25" t="str">
        <f t="shared" si="35"/>
        <v>KIPP ACADEMY LYNN - LOWELL (429)</v>
      </c>
      <c r="P152" s="129"/>
      <c r="Q152" s="124"/>
      <c r="R152" s="25"/>
      <c r="S152" s="25"/>
    </row>
    <row r="153" spans="1:19">
      <c r="A153" s="19">
        <f t="shared" si="24"/>
        <v>429</v>
      </c>
      <c r="B153" s="19">
        <v>146</v>
      </c>
      <c r="C153" s="20" t="str">
        <f t="shared" si="25"/>
        <v>429 - KIPP ACADEMY LYNN - LYNN</v>
      </c>
      <c r="D153" s="21">
        <v>429163163</v>
      </c>
      <c r="E153" s="19">
        <f t="shared" si="26"/>
        <v>429</v>
      </c>
      <c r="F153" s="17">
        <f t="shared" si="27"/>
        <v>163</v>
      </c>
      <c r="G153" s="17">
        <f t="shared" si="28"/>
        <v>163</v>
      </c>
      <c r="H153" s="17">
        <f t="shared" si="34"/>
        <v>1</v>
      </c>
      <c r="I153" s="22">
        <f t="shared" si="29"/>
        <v>1</v>
      </c>
      <c r="J153" s="19">
        <f t="shared" si="30"/>
        <v>11</v>
      </c>
      <c r="K153" s="23">
        <f t="shared" si="31"/>
        <v>100.01346280490802</v>
      </c>
      <c r="L153" s="24">
        <f t="shared" si="32"/>
        <v>19950</v>
      </c>
      <c r="M153" s="24">
        <f t="shared" si="33"/>
        <v>3</v>
      </c>
      <c r="N153" s="24">
        <v>1288</v>
      </c>
      <c r="O153" s="25" t="str">
        <f t="shared" si="35"/>
        <v>KIPP ACADEMY LYNN - LYNN (429)</v>
      </c>
      <c r="P153" s="129"/>
      <c r="Q153" s="124"/>
      <c r="R153" s="25"/>
      <c r="S153" s="25"/>
    </row>
    <row r="154" spans="1:19">
      <c r="A154" s="19">
        <f t="shared" si="24"/>
        <v>429</v>
      </c>
      <c r="B154" s="19">
        <v>147</v>
      </c>
      <c r="C154" s="20" t="str">
        <f t="shared" si="25"/>
        <v>429 - KIPP ACADEMY LYNN - MALDEN</v>
      </c>
      <c r="D154" s="21">
        <v>429163165</v>
      </c>
      <c r="E154" s="19">
        <f t="shared" si="26"/>
        <v>429</v>
      </c>
      <c r="F154" s="17">
        <f t="shared" si="27"/>
        <v>163</v>
      </c>
      <c r="G154" s="17">
        <f t="shared" si="28"/>
        <v>165</v>
      </c>
      <c r="H154" s="17">
        <f t="shared" si="34"/>
        <v>1</v>
      </c>
      <c r="I154" s="22">
        <f t="shared" si="29"/>
        <v>1</v>
      </c>
      <c r="J154" s="19">
        <f t="shared" si="30"/>
        <v>10</v>
      </c>
      <c r="K154" s="23">
        <f t="shared" si="31"/>
        <v>100</v>
      </c>
      <c r="L154" s="24">
        <f t="shared" si="32"/>
        <v>20767</v>
      </c>
      <c r="M154" s="24">
        <f t="shared" si="33"/>
        <v>0</v>
      </c>
      <c r="N154" s="24">
        <v>1288</v>
      </c>
      <c r="O154" s="25" t="str">
        <f t="shared" si="35"/>
        <v>KIPP ACADEMY LYNN - MALDEN (429)</v>
      </c>
      <c r="P154" s="129"/>
      <c r="Q154" s="124"/>
      <c r="R154" s="25"/>
      <c r="S154" s="25"/>
    </row>
    <row r="155" spans="1:19">
      <c r="A155" s="19">
        <f t="shared" si="24"/>
        <v>429</v>
      </c>
      <c r="B155" s="19">
        <v>148</v>
      </c>
      <c r="C155" s="20" t="str">
        <f t="shared" si="25"/>
        <v>429 - KIPP ACADEMY LYNN - MARBLEHEAD</v>
      </c>
      <c r="D155" s="21">
        <v>429163168</v>
      </c>
      <c r="E155" s="19">
        <f t="shared" si="26"/>
        <v>429</v>
      </c>
      <c r="F155" s="17">
        <f t="shared" si="27"/>
        <v>163</v>
      </c>
      <c r="G155" s="17">
        <f t="shared" si="28"/>
        <v>168</v>
      </c>
      <c r="H155" s="17">
        <f t="shared" si="34"/>
        <v>1</v>
      </c>
      <c r="I155" s="22">
        <f t="shared" si="29"/>
        <v>1</v>
      </c>
      <c r="J155" s="19">
        <f t="shared" si="30"/>
        <v>3</v>
      </c>
      <c r="K155" s="23">
        <f t="shared" si="31"/>
        <v>171.82301041279283</v>
      </c>
      <c r="L155" s="24">
        <f t="shared" si="32"/>
        <v>17624</v>
      </c>
      <c r="M155" s="24">
        <f t="shared" si="33"/>
        <v>12658</v>
      </c>
      <c r="N155" s="24">
        <v>1288</v>
      </c>
      <c r="O155" s="25" t="str">
        <f t="shared" si="35"/>
        <v>KIPP ACADEMY LYNN - MARBLEHEAD (429)</v>
      </c>
      <c r="P155" s="129"/>
      <c r="Q155" s="124"/>
      <c r="R155" s="25"/>
      <c r="S155" s="25"/>
    </row>
    <row r="156" spans="1:19">
      <c r="A156" s="19">
        <f t="shared" si="24"/>
        <v>429</v>
      </c>
      <c r="B156" s="19">
        <v>149</v>
      </c>
      <c r="C156" s="20" t="str">
        <f t="shared" si="25"/>
        <v>429 - KIPP ACADEMY LYNN - PEABODY</v>
      </c>
      <c r="D156" s="21">
        <v>429163229</v>
      </c>
      <c r="E156" s="19">
        <f t="shared" si="26"/>
        <v>429</v>
      </c>
      <c r="F156" s="17">
        <f t="shared" si="27"/>
        <v>163</v>
      </c>
      <c r="G156" s="17">
        <f t="shared" si="28"/>
        <v>229</v>
      </c>
      <c r="H156" s="17">
        <f t="shared" si="34"/>
        <v>1</v>
      </c>
      <c r="I156" s="22">
        <f t="shared" si="29"/>
        <v>1</v>
      </c>
      <c r="J156" s="19">
        <f t="shared" si="30"/>
        <v>9</v>
      </c>
      <c r="K156" s="23">
        <f t="shared" si="31"/>
        <v>109.89855856388218</v>
      </c>
      <c r="L156" s="24">
        <f t="shared" si="32"/>
        <v>20610</v>
      </c>
      <c r="M156" s="24">
        <f t="shared" si="33"/>
        <v>2040</v>
      </c>
      <c r="N156" s="24">
        <v>1288</v>
      </c>
      <c r="O156" s="25" t="str">
        <f t="shared" si="35"/>
        <v>KIPP ACADEMY LYNN - PEABODY (429)</v>
      </c>
      <c r="P156" s="129"/>
      <c r="Q156" s="124"/>
      <c r="R156" s="25"/>
      <c r="S156" s="25"/>
    </row>
    <row r="157" spans="1:19">
      <c r="A157" s="19">
        <f t="shared" si="24"/>
        <v>429</v>
      </c>
      <c r="B157" s="19">
        <v>150</v>
      </c>
      <c r="C157" s="20" t="str">
        <f t="shared" si="25"/>
        <v>429 - KIPP ACADEMY LYNN - REVERE</v>
      </c>
      <c r="D157" s="21">
        <v>429163248</v>
      </c>
      <c r="E157" s="19">
        <f t="shared" si="26"/>
        <v>429</v>
      </c>
      <c r="F157" s="17">
        <f t="shared" si="27"/>
        <v>163</v>
      </c>
      <c r="G157" s="17">
        <f t="shared" si="28"/>
        <v>248</v>
      </c>
      <c r="H157" s="17">
        <f t="shared" si="34"/>
        <v>1</v>
      </c>
      <c r="I157" s="22">
        <f t="shared" si="29"/>
        <v>1</v>
      </c>
      <c r="J157" s="19">
        <f t="shared" si="30"/>
        <v>11</v>
      </c>
      <c r="K157" s="23">
        <f t="shared" si="31"/>
        <v>103.75895547042401</v>
      </c>
      <c r="L157" s="24">
        <f t="shared" si="32"/>
        <v>16500</v>
      </c>
      <c r="M157" s="24">
        <f t="shared" si="33"/>
        <v>620</v>
      </c>
      <c r="N157" s="24">
        <v>1288</v>
      </c>
      <c r="O157" s="25" t="str">
        <f t="shared" si="35"/>
        <v>KIPP ACADEMY LYNN - REVERE (429)</v>
      </c>
      <c r="P157" s="129"/>
      <c r="Q157" s="124"/>
      <c r="R157" s="25"/>
      <c r="S157" s="25"/>
    </row>
    <row r="158" spans="1:19">
      <c r="A158" s="19">
        <f t="shared" si="24"/>
        <v>429</v>
      </c>
      <c r="B158" s="19">
        <v>151</v>
      </c>
      <c r="C158" s="20" t="str">
        <f t="shared" si="25"/>
        <v>429 - KIPP ACADEMY LYNN - SALEM</v>
      </c>
      <c r="D158" s="21">
        <v>429163258</v>
      </c>
      <c r="E158" s="19">
        <f t="shared" si="26"/>
        <v>429</v>
      </c>
      <c r="F158" s="17">
        <f t="shared" si="27"/>
        <v>163</v>
      </c>
      <c r="G158" s="17">
        <f t="shared" si="28"/>
        <v>258</v>
      </c>
      <c r="H158" s="17">
        <f t="shared" si="34"/>
        <v>1</v>
      </c>
      <c r="I158" s="22">
        <f t="shared" si="29"/>
        <v>1</v>
      </c>
      <c r="J158" s="19">
        <f t="shared" si="30"/>
        <v>10</v>
      </c>
      <c r="K158" s="23">
        <f t="shared" si="31"/>
        <v>121.79437004804771</v>
      </c>
      <c r="L158" s="24">
        <f t="shared" si="32"/>
        <v>17162</v>
      </c>
      <c r="M158" s="24">
        <f t="shared" si="33"/>
        <v>3740</v>
      </c>
      <c r="N158" s="24">
        <v>1288</v>
      </c>
      <c r="O158" s="25" t="str">
        <f t="shared" si="35"/>
        <v>KIPP ACADEMY LYNN - SALEM (429)</v>
      </c>
      <c r="P158" s="129"/>
      <c r="Q158" s="124"/>
      <c r="R158" s="25"/>
      <c r="S158" s="25"/>
    </row>
    <row r="159" spans="1:19">
      <c r="A159" s="19">
        <f t="shared" si="24"/>
        <v>429</v>
      </c>
      <c r="B159" s="19">
        <v>152</v>
      </c>
      <c r="C159" s="20" t="str">
        <f t="shared" si="25"/>
        <v>429 - KIPP ACADEMY LYNN - SAUGUS</v>
      </c>
      <c r="D159" s="21">
        <v>429163262</v>
      </c>
      <c r="E159" s="19">
        <f t="shared" si="26"/>
        <v>429</v>
      </c>
      <c r="F159" s="17">
        <f t="shared" si="27"/>
        <v>163</v>
      </c>
      <c r="G159" s="17">
        <f t="shared" si="28"/>
        <v>262</v>
      </c>
      <c r="H159" s="17">
        <f t="shared" si="34"/>
        <v>1</v>
      </c>
      <c r="I159" s="22">
        <f t="shared" si="29"/>
        <v>1</v>
      </c>
      <c r="J159" s="19">
        <f t="shared" si="30"/>
        <v>9</v>
      </c>
      <c r="K159" s="23">
        <f t="shared" si="31"/>
        <v>101.04969328352608</v>
      </c>
      <c r="L159" s="24">
        <f t="shared" si="32"/>
        <v>20245</v>
      </c>
      <c r="M159" s="24">
        <f t="shared" si="33"/>
        <v>213</v>
      </c>
      <c r="N159" s="24">
        <v>1288</v>
      </c>
      <c r="O159" s="25" t="str">
        <f t="shared" si="35"/>
        <v>KIPP ACADEMY LYNN - SAUGUS (429)</v>
      </c>
      <c r="P159" s="129"/>
      <c r="Q159" s="124"/>
      <c r="R159" s="25"/>
      <c r="S159" s="25"/>
    </row>
    <row r="160" spans="1:19">
      <c r="A160" s="19">
        <f t="shared" si="24"/>
        <v>429</v>
      </c>
      <c r="B160" s="19">
        <v>153</v>
      </c>
      <c r="C160" s="20" t="str">
        <f t="shared" si="25"/>
        <v>429 - KIPP ACADEMY LYNN - SWAMPSCOTT</v>
      </c>
      <c r="D160" s="21">
        <v>429163291</v>
      </c>
      <c r="E160" s="19">
        <f t="shared" si="26"/>
        <v>429</v>
      </c>
      <c r="F160" s="17">
        <f t="shared" si="27"/>
        <v>163</v>
      </c>
      <c r="G160" s="17">
        <f t="shared" si="28"/>
        <v>291</v>
      </c>
      <c r="H160" s="17">
        <f t="shared" si="34"/>
        <v>1</v>
      </c>
      <c r="I160" s="22">
        <f t="shared" si="29"/>
        <v>1</v>
      </c>
      <c r="J160" s="19">
        <f t="shared" si="30"/>
        <v>4</v>
      </c>
      <c r="K160" s="23">
        <f t="shared" si="31"/>
        <v>140.31179259982801</v>
      </c>
      <c r="L160" s="24">
        <f t="shared" si="32"/>
        <v>18660</v>
      </c>
      <c r="M160" s="24">
        <f t="shared" si="33"/>
        <v>7522</v>
      </c>
      <c r="N160" s="24">
        <v>1288</v>
      </c>
      <c r="O160" s="25" t="str">
        <f t="shared" si="35"/>
        <v>KIPP ACADEMY LYNN - SWAMPSCOTT (429)</v>
      </c>
      <c r="P160" s="129"/>
      <c r="Q160" s="124"/>
      <c r="R160" s="25"/>
      <c r="S160" s="25"/>
    </row>
    <row r="161" spans="1:19">
      <c r="A161" s="19">
        <f t="shared" si="24"/>
        <v>429</v>
      </c>
      <c r="B161" s="19">
        <v>154</v>
      </c>
      <c r="C161" s="20" t="str">
        <f t="shared" si="25"/>
        <v>429 - KIPP ACADEMY LYNN - WAKEFIELD</v>
      </c>
      <c r="D161" s="21">
        <v>429163305</v>
      </c>
      <c r="E161" s="19">
        <f t="shared" si="26"/>
        <v>429</v>
      </c>
      <c r="F161" s="17">
        <f t="shared" si="27"/>
        <v>163</v>
      </c>
      <c r="G161" s="17">
        <f t="shared" si="28"/>
        <v>305</v>
      </c>
      <c r="H161" s="17">
        <f t="shared" si="34"/>
        <v>1</v>
      </c>
      <c r="I161" s="22">
        <f t="shared" si="29"/>
        <v>1</v>
      </c>
      <c r="J161" s="19">
        <f t="shared" si="30"/>
        <v>4</v>
      </c>
      <c r="K161" s="23">
        <f t="shared" si="31"/>
        <v>145.18671932694059</v>
      </c>
      <c r="L161" s="24">
        <f t="shared" si="32"/>
        <v>22644</v>
      </c>
      <c r="M161" s="24">
        <f t="shared" si="33"/>
        <v>10232</v>
      </c>
      <c r="N161" s="24">
        <v>1288</v>
      </c>
      <c r="O161" s="25" t="str">
        <f t="shared" si="35"/>
        <v>KIPP ACADEMY LYNN - WAKEFIELD (429)</v>
      </c>
      <c r="P161" s="129"/>
      <c r="Q161" s="124"/>
      <c r="R161" s="25"/>
      <c r="S161" s="25"/>
    </row>
    <row r="162" spans="1:19">
      <c r="A162" s="19">
        <f t="shared" si="24"/>
        <v>429</v>
      </c>
      <c r="B162" s="19">
        <v>155</v>
      </c>
      <c r="C162" s="20" t="str">
        <f t="shared" si="25"/>
        <v>429 - KIPP ACADEMY LYNN - WOBURN</v>
      </c>
      <c r="D162" s="21">
        <v>429163347</v>
      </c>
      <c r="E162" s="19">
        <f t="shared" si="26"/>
        <v>429</v>
      </c>
      <c r="F162" s="17">
        <f t="shared" si="27"/>
        <v>163</v>
      </c>
      <c r="G162" s="17">
        <f t="shared" si="28"/>
        <v>347</v>
      </c>
      <c r="H162" s="17">
        <f t="shared" si="34"/>
        <v>1</v>
      </c>
      <c r="I162" s="22">
        <f t="shared" si="29"/>
        <v>1</v>
      </c>
      <c r="J162" s="19">
        <f t="shared" si="30"/>
        <v>8</v>
      </c>
      <c r="K162" s="23">
        <f t="shared" si="31"/>
        <v>145.7862848902007</v>
      </c>
      <c r="L162" s="24">
        <f t="shared" si="32"/>
        <v>19905</v>
      </c>
      <c r="M162" s="24">
        <f t="shared" si="33"/>
        <v>9114</v>
      </c>
      <c r="N162" s="24">
        <v>1288</v>
      </c>
      <c r="O162" s="25" t="str">
        <f t="shared" si="35"/>
        <v>KIPP ACADEMY LYNN - WOBURN (429)</v>
      </c>
      <c r="P162" s="129"/>
      <c r="Q162" s="124"/>
      <c r="R162" s="25"/>
      <c r="S162" s="25"/>
    </row>
    <row r="163" spans="1:19">
      <c r="A163" s="19">
        <f t="shared" si="24"/>
        <v>430</v>
      </c>
      <c r="B163" s="19">
        <v>156</v>
      </c>
      <c r="C163" s="20" t="str">
        <f t="shared" si="25"/>
        <v>430 - ADVANCED MATH AND SCIENCE ACADEMY - CLINTON</v>
      </c>
      <c r="D163" s="21">
        <v>430170064</v>
      </c>
      <c r="E163" s="19">
        <f t="shared" si="26"/>
        <v>430</v>
      </c>
      <c r="F163" s="17">
        <f t="shared" si="27"/>
        <v>170</v>
      </c>
      <c r="G163" s="17">
        <f t="shared" si="28"/>
        <v>64</v>
      </c>
      <c r="H163" s="17">
        <f t="shared" si="34"/>
        <v>1</v>
      </c>
      <c r="I163" s="22">
        <f t="shared" si="29"/>
        <v>1.0189999999999999</v>
      </c>
      <c r="J163" s="19">
        <f t="shared" si="30"/>
        <v>10</v>
      </c>
      <c r="K163" s="23">
        <f t="shared" si="31"/>
        <v>110.93426706479931</v>
      </c>
      <c r="L163" s="24">
        <f t="shared" si="32"/>
        <v>15445</v>
      </c>
      <c r="M163" s="24">
        <f t="shared" si="33"/>
        <v>1689</v>
      </c>
      <c r="N163" s="24">
        <v>1288</v>
      </c>
      <c r="O163" s="25" t="str">
        <f t="shared" si="35"/>
        <v>ADVANCED MATH AND SCIENCE ACADEMY - CLINTON (430)</v>
      </c>
      <c r="P163" s="129"/>
      <c r="Q163" s="124"/>
      <c r="R163" s="25"/>
      <c r="S163" s="25"/>
    </row>
    <row r="164" spans="1:19">
      <c r="A164" s="19">
        <f t="shared" si="24"/>
        <v>430</v>
      </c>
      <c r="B164" s="19">
        <v>157</v>
      </c>
      <c r="C164" s="20" t="str">
        <f t="shared" si="25"/>
        <v>430 - ADVANCED MATH AND SCIENCE ACADEMY - FRAMINGHAM</v>
      </c>
      <c r="D164" s="21">
        <v>430170100</v>
      </c>
      <c r="E164" s="19">
        <f t="shared" si="26"/>
        <v>430</v>
      </c>
      <c r="F164" s="17">
        <f t="shared" si="27"/>
        <v>170</v>
      </c>
      <c r="G164" s="17">
        <f t="shared" si="28"/>
        <v>100</v>
      </c>
      <c r="H164" s="17">
        <f t="shared" si="34"/>
        <v>1</v>
      </c>
      <c r="I164" s="22">
        <f t="shared" si="29"/>
        <v>1.0189999999999999</v>
      </c>
      <c r="J164" s="19">
        <f t="shared" si="30"/>
        <v>10</v>
      </c>
      <c r="K164" s="23">
        <f t="shared" si="31"/>
        <v>127.0063919760279</v>
      </c>
      <c r="L164" s="24">
        <f t="shared" si="32"/>
        <v>13768</v>
      </c>
      <c r="M164" s="24">
        <f t="shared" si="33"/>
        <v>3718</v>
      </c>
      <c r="N164" s="24">
        <v>1288</v>
      </c>
      <c r="O164" s="25" t="str">
        <f t="shared" si="35"/>
        <v>ADVANCED MATH AND SCIENCE ACADEMY - FRAMINGHAM (430)</v>
      </c>
      <c r="P164" s="129"/>
      <c r="Q164" s="124"/>
      <c r="R164" s="25"/>
      <c r="S164" s="25"/>
    </row>
    <row r="165" spans="1:19">
      <c r="A165" s="19">
        <f t="shared" si="24"/>
        <v>430</v>
      </c>
      <c r="B165" s="19">
        <v>158</v>
      </c>
      <c r="C165" s="20" t="str">
        <f t="shared" si="25"/>
        <v>430 - ADVANCED MATH AND SCIENCE ACADEMY - FRANKLIN</v>
      </c>
      <c r="D165" s="21">
        <v>430170101</v>
      </c>
      <c r="E165" s="19">
        <f t="shared" si="26"/>
        <v>430</v>
      </c>
      <c r="F165" s="17">
        <f t="shared" si="27"/>
        <v>170</v>
      </c>
      <c r="G165" s="17">
        <f t="shared" si="28"/>
        <v>101</v>
      </c>
      <c r="H165" s="17">
        <f t="shared" si="34"/>
        <v>1</v>
      </c>
      <c r="I165" s="22">
        <f t="shared" si="29"/>
        <v>1.0189999999999999</v>
      </c>
      <c r="J165" s="19">
        <f t="shared" si="30"/>
        <v>4</v>
      </c>
      <c r="K165" s="23">
        <f t="shared" si="31"/>
        <v>135.41870854392633</v>
      </c>
      <c r="L165" s="24">
        <f t="shared" si="32"/>
        <v>13768</v>
      </c>
      <c r="M165" s="24">
        <f t="shared" si="33"/>
        <v>4876</v>
      </c>
      <c r="N165" s="24">
        <v>1288</v>
      </c>
      <c r="O165" s="25" t="str">
        <f t="shared" si="35"/>
        <v>ADVANCED MATH AND SCIENCE ACADEMY - FRANKLIN (430)</v>
      </c>
      <c r="P165" s="129"/>
      <c r="Q165" s="124"/>
      <c r="R165" s="25"/>
      <c r="S165" s="25"/>
    </row>
    <row r="166" spans="1:19">
      <c r="A166" s="19">
        <f t="shared" si="24"/>
        <v>430</v>
      </c>
      <c r="B166" s="19">
        <v>159</v>
      </c>
      <c r="C166" s="20" t="str">
        <f t="shared" si="25"/>
        <v>430 - ADVANCED MATH AND SCIENCE ACADEMY - GRAFTON</v>
      </c>
      <c r="D166" s="21">
        <v>430170110</v>
      </c>
      <c r="E166" s="19">
        <f t="shared" si="26"/>
        <v>430</v>
      </c>
      <c r="F166" s="17">
        <f t="shared" si="27"/>
        <v>170</v>
      </c>
      <c r="G166" s="17">
        <f t="shared" si="28"/>
        <v>110</v>
      </c>
      <c r="H166" s="17">
        <f t="shared" si="34"/>
        <v>1</v>
      </c>
      <c r="I166" s="22">
        <f t="shared" si="29"/>
        <v>1.0189999999999999</v>
      </c>
      <c r="J166" s="19">
        <f t="shared" si="30"/>
        <v>4</v>
      </c>
      <c r="K166" s="23">
        <f t="shared" si="31"/>
        <v>132.72359067086248</v>
      </c>
      <c r="L166" s="24">
        <f t="shared" si="32"/>
        <v>13282</v>
      </c>
      <c r="M166" s="24">
        <f t="shared" si="33"/>
        <v>4346</v>
      </c>
      <c r="N166" s="24">
        <v>1288</v>
      </c>
      <c r="O166" s="25" t="str">
        <f t="shared" si="35"/>
        <v>ADVANCED MATH AND SCIENCE ACADEMY - GRAFTON (430)</v>
      </c>
      <c r="P166" s="129"/>
      <c r="Q166" s="124"/>
      <c r="R166" s="25"/>
      <c r="S166" s="25"/>
    </row>
    <row r="167" spans="1:19">
      <c r="A167" s="19">
        <f t="shared" si="24"/>
        <v>430</v>
      </c>
      <c r="B167" s="19">
        <v>160</v>
      </c>
      <c r="C167" s="20" t="str">
        <f t="shared" si="25"/>
        <v>430 - ADVANCED MATH AND SCIENCE ACADEMY - HOLLISTON</v>
      </c>
      <c r="D167" s="21">
        <v>430170136</v>
      </c>
      <c r="E167" s="19">
        <f t="shared" si="26"/>
        <v>430</v>
      </c>
      <c r="F167" s="17">
        <f t="shared" si="27"/>
        <v>170</v>
      </c>
      <c r="G167" s="17">
        <f t="shared" si="28"/>
        <v>136</v>
      </c>
      <c r="H167" s="17">
        <f t="shared" si="34"/>
        <v>1</v>
      </c>
      <c r="I167" s="22">
        <f t="shared" si="29"/>
        <v>1.0189999999999999</v>
      </c>
      <c r="J167" s="19">
        <f t="shared" si="30"/>
        <v>3</v>
      </c>
      <c r="K167" s="23">
        <f t="shared" si="31"/>
        <v>136.54884823428895</v>
      </c>
      <c r="L167" s="24">
        <f t="shared" si="32"/>
        <v>13768</v>
      </c>
      <c r="M167" s="24">
        <f t="shared" si="33"/>
        <v>5032</v>
      </c>
      <c r="N167" s="24">
        <v>1288</v>
      </c>
      <c r="O167" s="25" t="str">
        <f t="shared" si="35"/>
        <v>ADVANCED MATH AND SCIENCE ACADEMY - HOLLISTON (430)</v>
      </c>
      <c r="P167" s="129"/>
      <c r="Q167" s="124"/>
      <c r="R167" s="25"/>
      <c r="S167" s="25"/>
    </row>
    <row r="168" spans="1:19">
      <c r="A168" s="19">
        <f t="shared" si="24"/>
        <v>430</v>
      </c>
      <c r="B168" s="19">
        <v>161</v>
      </c>
      <c r="C168" s="20" t="str">
        <f t="shared" si="25"/>
        <v>430 - ADVANCED MATH AND SCIENCE ACADEMY - HOPKINTON</v>
      </c>
      <c r="D168" s="21">
        <v>430170139</v>
      </c>
      <c r="E168" s="19">
        <f t="shared" si="26"/>
        <v>430</v>
      </c>
      <c r="F168" s="17">
        <f t="shared" si="27"/>
        <v>170</v>
      </c>
      <c r="G168" s="17">
        <f t="shared" si="28"/>
        <v>139</v>
      </c>
      <c r="H168" s="17">
        <f t="shared" si="34"/>
        <v>1</v>
      </c>
      <c r="I168" s="22">
        <f t="shared" si="29"/>
        <v>1.0189999999999999</v>
      </c>
      <c r="J168" s="19">
        <f t="shared" si="30"/>
        <v>2</v>
      </c>
      <c r="K168" s="23">
        <f t="shared" si="31"/>
        <v>131.57815876326521</v>
      </c>
      <c r="L168" s="24">
        <f t="shared" si="32"/>
        <v>13768</v>
      </c>
      <c r="M168" s="24">
        <f t="shared" si="33"/>
        <v>4348</v>
      </c>
      <c r="N168" s="24">
        <v>1288</v>
      </c>
      <c r="O168" s="25" t="str">
        <f t="shared" si="35"/>
        <v>ADVANCED MATH AND SCIENCE ACADEMY - HOPKINTON (430)</v>
      </c>
      <c r="P168" s="129"/>
      <c r="Q168" s="124"/>
      <c r="R168" s="25"/>
      <c r="S168" s="25"/>
    </row>
    <row r="169" spans="1:19">
      <c r="A169" s="19">
        <f t="shared" si="24"/>
        <v>430</v>
      </c>
      <c r="B169" s="19">
        <v>162</v>
      </c>
      <c r="C169" s="20" t="str">
        <f t="shared" si="25"/>
        <v>430 - ADVANCED MATH AND SCIENCE ACADEMY - HUDSON</v>
      </c>
      <c r="D169" s="21">
        <v>430170141</v>
      </c>
      <c r="E169" s="19">
        <f t="shared" si="26"/>
        <v>430</v>
      </c>
      <c r="F169" s="17">
        <f t="shared" si="27"/>
        <v>170</v>
      </c>
      <c r="G169" s="17">
        <f t="shared" si="28"/>
        <v>141</v>
      </c>
      <c r="H169" s="17">
        <f t="shared" si="34"/>
        <v>1</v>
      </c>
      <c r="I169" s="22">
        <f t="shared" si="29"/>
        <v>1.0189999999999999</v>
      </c>
      <c r="J169" s="19">
        <f t="shared" si="30"/>
        <v>7</v>
      </c>
      <c r="K169" s="23">
        <f t="shared" si="31"/>
        <v>152.9245627053642</v>
      </c>
      <c r="L169" s="24">
        <f t="shared" si="32"/>
        <v>13930</v>
      </c>
      <c r="M169" s="24">
        <f t="shared" si="33"/>
        <v>7372</v>
      </c>
      <c r="N169" s="24">
        <v>1288</v>
      </c>
      <c r="O169" s="25" t="str">
        <f t="shared" si="35"/>
        <v>ADVANCED MATH AND SCIENCE ACADEMY - HUDSON (430)</v>
      </c>
      <c r="P169" s="129"/>
      <c r="Q169" s="124"/>
      <c r="R169" s="25"/>
      <c r="S169" s="25"/>
    </row>
    <row r="170" spans="1:19">
      <c r="A170" s="19">
        <f t="shared" si="24"/>
        <v>430</v>
      </c>
      <c r="B170" s="19">
        <v>163</v>
      </c>
      <c r="C170" s="20" t="str">
        <f t="shared" si="25"/>
        <v>430 - ADVANCED MATH AND SCIENCE ACADEMY - LEOMINSTER</v>
      </c>
      <c r="D170" s="21">
        <v>430170153</v>
      </c>
      <c r="E170" s="19">
        <f t="shared" si="26"/>
        <v>430</v>
      </c>
      <c r="F170" s="17">
        <f t="shared" si="27"/>
        <v>170</v>
      </c>
      <c r="G170" s="17">
        <f t="shared" si="28"/>
        <v>153</v>
      </c>
      <c r="H170" s="17">
        <f t="shared" si="34"/>
        <v>1</v>
      </c>
      <c r="I170" s="22">
        <f t="shared" si="29"/>
        <v>1.0189999999999999</v>
      </c>
      <c r="J170" s="19">
        <f t="shared" si="30"/>
        <v>10</v>
      </c>
      <c r="K170" s="23">
        <f t="shared" si="31"/>
        <v>100.00390327444435</v>
      </c>
      <c r="L170" s="24">
        <f t="shared" si="32"/>
        <v>18934</v>
      </c>
      <c r="M170" s="24">
        <f t="shared" si="33"/>
        <v>1</v>
      </c>
      <c r="N170" s="24">
        <v>1288</v>
      </c>
      <c r="O170" s="25" t="str">
        <f t="shared" si="35"/>
        <v>ADVANCED MATH AND SCIENCE ACADEMY - LEOMINSTER (430)</v>
      </c>
      <c r="P170" s="129"/>
      <c r="Q170" s="124"/>
      <c r="R170" s="25"/>
      <c r="S170" s="25"/>
    </row>
    <row r="171" spans="1:19">
      <c r="A171" s="19">
        <f t="shared" si="24"/>
        <v>430</v>
      </c>
      <c r="B171" s="19">
        <v>164</v>
      </c>
      <c r="C171" s="20" t="str">
        <f t="shared" si="25"/>
        <v>430 - ADVANCED MATH AND SCIENCE ACADEMY - MARLBOROUGH</v>
      </c>
      <c r="D171" s="21">
        <v>430170170</v>
      </c>
      <c r="E171" s="19">
        <f t="shared" si="26"/>
        <v>430</v>
      </c>
      <c r="F171" s="17">
        <f t="shared" si="27"/>
        <v>170</v>
      </c>
      <c r="G171" s="17">
        <f t="shared" si="28"/>
        <v>170</v>
      </c>
      <c r="H171" s="17">
        <f t="shared" si="34"/>
        <v>1</v>
      </c>
      <c r="I171" s="22">
        <f t="shared" si="29"/>
        <v>1.0189999999999999</v>
      </c>
      <c r="J171" s="19">
        <f t="shared" si="30"/>
        <v>10</v>
      </c>
      <c r="K171" s="23">
        <f t="shared" si="31"/>
        <v>111.21986583481136</v>
      </c>
      <c r="L171" s="24">
        <f t="shared" si="32"/>
        <v>15236</v>
      </c>
      <c r="M171" s="24">
        <f t="shared" si="33"/>
        <v>1709</v>
      </c>
      <c r="N171" s="24">
        <v>1288</v>
      </c>
      <c r="O171" s="25" t="str">
        <f t="shared" si="35"/>
        <v>ADVANCED MATH AND SCIENCE ACADEMY - MARLBOROUGH (430)</v>
      </c>
      <c r="P171" s="129"/>
      <c r="Q171" s="124"/>
      <c r="R171" s="25"/>
      <c r="S171" s="25"/>
    </row>
    <row r="172" spans="1:19">
      <c r="A172" s="19">
        <f t="shared" si="24"/>
        <v>430</v>
      </c>
      <c r="B172" s="19">
        <v>165</v>
      </c>
      <c r="C172" s="20" t="str">
        <f t="shared" si="25"/>
        <v>430 - ADVANCED MATH AND SCIENCE ACADEMY - MAYNARD</v>
      </c>
      <c r="D172" s="21">
        <v>430170174</v>
      </c>
      <c r="E172" s="19">
        <f t="shared" si="26"/>
        <v>430</v>
      </c>
      <c r="F172" s="17">
        <f t="shared" si="27"/>
        <v>170</v>
      </c>
      <c r="G172" s="17">
        <f t="shared" si="28"/>
        <v>174</v>
      </c>
      <c r="H172" s="17">
        <f t="shared" si="34"/>
        <v>1</v>
      </c>
      <c r="I172" s="22">
        <f t="shared" si="29"/>
        <v>1.0189999999999999</v>
      </c>
      <c r="J172" s="19">
        <f t="shared" si="30"/>
        <v>5</v>
      </c>
      <c r="K172" s="23">
        <f t="shared" si="31"/>
        <v>160.84696617230298</v>
      </c>
      <c r="L172" s="24">
        <f t="shared" si="32"/>
        <v>13296</v>
      </c>
      <c r="M172" s="24">
        <f t="shared" si="33"/>
        <v>8090</v>
      </c>
      <c r="N172" s="24">
        <v>1288</v>
      </c>
      <c r="O172" s="25" t="str">
        <f t="shared" si="35"/>
        <v>ADVANCED MATH AND SCIENCE ACADEMY - MAYNARD (430)</v>
      </c>
      <c r="P172" s="129"/>
      <c r="Q172" s="124"/>
      <c r="R172" s="25"/>
      <c r="S172" s="25"/>
    </row>
    <row r="173" spans="1:19">
      <c r="A173" s="19">
        <f t="shared" si="24"/>
        <v>430</v>
      </c>
      <c r="B173" s="19">
        <v>166</v>
      </c>
      <c r="C173" s="20" t="str">
        <f t="shared" si="25"/>
        <v>430 - ADVANCED MATH AND SCIENCE ACADEMY - MILFORD</v>
      </c>
      <c r="D173" s="21">
        <v>430170185</v>
      </c>
      <c r="E173" s="19">
        <f t="shared" si="26"/>
        <v>430</v>
      </c>
      <c r="F173" s="17">
        <f t="shared" si="27"/>
        <v>170</v>
      </c>
      <c r="G173" s="17">
        <f t="shared" si="28"/>
        <v>185</v>
      </c>
      <c r="H173" s="17">
        <f t="shared" si="34"/>
        <v>1</v>
      </c>
      <c r="I173" s="22">
        <f t="shared" si="29"/>
        <v>1.0189999999999999</v>
      </c>
      <c r="J173" s="19">
        <f t="shared" si="30"/>
        <v>10</v>
      </c>
      <c r="K173" s="23">
        <f t="shared" si="31"/>
        <v>114.26832718933797</v>
      </c>
      <c r="L173" s="24">
        <f t="shared" si="32"/>
        <v>21840</v>
      </c>
      <c r="M173" s="24">
        <f t="shared" si="33"/>
        <v>3116</v>
      </c>
      <c r="N173" s="24">
        <v>1288</v>
      </c>
      <c r="O173" s="25" t="str">
        <f t="shared" si="35"/>
        <v>ADVANCED MATH AND SCIENCE ACADEMY - MILFORD (430)</v>
      </c>
      <c r="P173" s="129"/>
      <c r="Q173" s="124"/>
      <c r="R173" s="25"/>
      <c r="S173" s="25"/>
    </row>
    <row r="174" spans="1:19">
      <c r="A174" s="19">
        <f t="shared" si="24"/>
        <v>430</v>
      </c>
      <c r="B174" s="19">
        <v>167</v>
      </c>
      <c r="C174" s="20" t="str">
        <f t="shared" si="25"/>
        <v>430 - ADVANCED MATH AND SCIENCE ACADEMY - MILLBURY</v>
      </c>
      <c r="D174" s="21">
        <v>430170186</v>
      </c>
      <c r="E174" s="19">
        <f t="shared" si="26"/>
        <v>430</v>
      </c>
      <c r="F174" s="17">
        <f t="shared" si="27"/>
        <v>170</v>
      </c>
      <c r="G174" s="17">
        <f t="shared" si="28"/>
        <v>186</v>
      </c>
      <c r="H174" s="17">
        <f t="shared" si="34"/>
        <v>1</v>
      </c>
      <c r="I174" s="22">
        <f t="shared" si="29"/>
        <v>1.0189999999999999</v>
      </c>
      <c r="J174" s="19">
        <f t="shared" si="30"/>
        <v>7</v>
      </c>
      <c r="K174" s="23">
        <f t="shared" si="31"/>
        <v>136.81000965823361</v>
      </c>
      <c r="L174" s="24">
        <f t="shared" si="32"/>
        <v>13768</v>
      </c>
      <c r="M174" s="24">
        <f t="shared" si="33"/>
        <v>5068</v>
      </c>
      <c r="N174" s="24">
        <v>1288</v>
      </c>
      <c r="O174" s="25" t="str">
        <f t="shared" si="35"/>
        <v>ADVANCED MATH AND SCIENCE ACADEMY - MILLBURY (430)</v>
      </c>
      <c r="P174" s="129"/>
      <c r="Q174" s="124"/>
      <c r="R174" s="25"/>
      <c r="S174" s="25"/>
    </row>
    <row r="175" spans="1:19">
      <c r="A175" s="19">
        <f t="shared" si="24"/>
        <v>430</v>
      </c>
      <c r="B175" s="19">
        <v>168</v>
      </c>
      <c r="C175" s="20" t="str">
        <f t="shared" si="25"/>
        <v>430 - ADVANCED MATH AND SCIENCE ACADEMY - NATICK</v>
      </c>
      <c r="D175" s="21">
        <v>430170198</v>
      </c>
      <c r="E175" s="19">
        <f t="shared" si="26"/>
        <v>430</v>
      </c>
      <c r="F175" s="17">
        <f t="shared" si="27"/>
        <v>170</v>
      </c>
      <c r="G175" s="17">
        <f t="shared" si="28"/>
        <v>198</v>
      </c>
      <c r="H175" s="17">
        <f t="shared" si="34"/>
        <v>1</v>
      </c>
      <c r="I175" s="22">
        <f t="shared" si="29"/>
        <v>1.0189999999999999</v>
      </c>
      <c r="J175" s="19">
        <f t="shared" si="30"/>
        <v>3</v>
      </c>
      <c r="K175" s="23">
        <f t="shared" si="31"/>
        <v>153.91555955173789</v>
      </c>
      <c r="L175" s="24">
        <f t="shared" si="32"/>
        <v>13768</v>
      </c>
      <c r="M175" s="24">
        <f t="shared" si="33"/>
        <v>7423</v>
      </c>
      <c r="N175" s="24">
        <v>1288</v>
      </c>
      <c r="O175" s="25" t="str">
        <f t="shared" si="35"/>
        <v>ADVANCED MATH AND SCIENCE ACADEMY - NATICK (430)</v>
      </c>
      <c r="P175" s="129"/>
      <c r="Q175" s="124"/>
      <c r="R175" s="25"/>
      <c r="S175" s="25"/>
    </row>
    <row r="176" spans="1:19">
      <c r="A176" s="19">
        <f t="shared" si="24"/>
        <v>430</v>
      </c>
      <c r="B176" s="19">
        <v>169</v>
      </c>
      <c r="C176" s="20" t="str">
        <f t="shared" si="25"/>
        <v>430 - ADVANCED MATH AND SCIENCE ACADEMY - NORTHBOROUGH</v>
      </c>
      <c r="D176" s="21">
        <v>430170213</v>
      </c>
      <c r="E176" s="19">
        <f t="shared" si="26"/>
        <v>430</v>
      </c>
      <c r="F176" s="17">
        <f t="shared" si="27"/>
        <v>170</v>
      </c>
      <c r="G176" s="17">
        <f t="shared" si="28"/>
        <v>213</v>
      </c>
      <c r="H176" s="17">
        <f t="shared" si="34"/>
        <v>1</v>
      </c>
      <c r="I176" s="22">
        <f t="shared" si="29"/>
        <v>1.0189999999999999</v>
      </c>
      <c r="J176" s="19">
        <f t="shared" si="30"/>
        <v>4</v>
      </c>
      <c r="K176" s="23">
        <f t="shared" si="31"/>
        <v>171.50201266441078</v>
      </c>
      <c r="L176" s="24">
        <f t="shared" si="32"/>
        <v>14415</v>
      </c>
      <c r="M176" s="24">
        <f t="shared" si="33"/>
        <v>10307</v>
      </c>
      <c r="N176" s="24">
        <v>1288</v>
      </c>
      <c r="O176" s="25" t="str">
        <f t="shared" si="35"/>
        <v>ADVANCED MATH AND SCIENCE ACADEMY - NORTHBOROUGH (430)</v>
      </c>
      <c r="P176" s="129"/>
      <c r="Q176" s="124"/>
      <c r="R176" s="25"/>
      <c r="S176" s="25"/>
    </row>
    <row r="177" spans="1:19">
      <c r="A177" s="19">
        <f t="shared" si="24"/>
        <v>430</v>
      </c>
      <c r="B177" s="19">
        <v>170</v>
      </c>
      <c r="C177" s="20" t="str">
        <f t="shared" si="25"/>
        <v>430 - ADVANCED MATH AND SCIENCE ACADEMY - SHREWSBURY</v>
      </c>
      <c r="D177" s="21">
        <v>430170271</v>
      </c>
      <c r="E177" s="19">
        <f t="shared" si="26"/>
        <v>430</v>
      </c>
      <c r="F177" s="17">
        <f t="shared" si="27"/>
        <v>170</v>
      </c>
      <c r="G177" s="17">
        <f t="shared" si="28"/>
        <v>271</v>
      </c>
      <c r="H177" s="17">
        <f t="shared" si="34"/>
        <v>1</v>
      </c>
      <c r="I177" s="22">
        <f t="shared" si="29"/>
        <v>1.0189999999999999</v>
      </c>
      <c r="J177" s="19">
        <f t="shared" si="30"/>
        <v>4</v>
      </c>
      <c r="K177" s="23">
        <f t="shared" si="31"/>
        <v>134.77867653365246</v>
      </c>
      <c r="L177" s="24">
        <f t="shared" si="32"/>
        <v>14127</v>
      </c>
      <c r="M177" s="24">
        <f t="shared" si="33"/>
        <v>4913</v>
      </c>
      <c r="N177" s="24">
        <v>1288</v>
      </c>
      <c r="O177" s="25" t="str">
        <f t="shared" si="35"/>
        <v>ADVANCED MATH AND SCIENCE ACADEMY - SHREWSBURY (430)</v>
      </c>
      <c r="P177" s="129"/>
      <c r="Q177" s="124"/>
      <c r="R177" s="25"/>
      <c r="S177" s="25"/>
    </row>
    <row r="178" spans="1:19">
      <c r="A178" s="19">
        <f t="shared" si="24"/>
        <v>430</v>
      </c>
      <c r="B178" s="19">
        <v>171</v>
      </c>
      <c r="C178" s="20" t="str">
        <f t="shared" si="25"/>
        <v>430 - ADVANCED MATH AND SCIENCE ACADEMY - UXBRIDGE</v>
      </c>
      <c r="D178" s="21">
        <v>430170304</v>
      </c>
      <c r="E178" s="19">
        <f t="shared" si="26"/>
        <v>430</v>
      </c>
      <c r="F178" s="17">
        <f t="shared" si="27"/>
        <v>170</v>
      </c>
      <c r="G178" s="17">
        <f t="shared" si="28"/>
        <v>304</v>
      </c>
      <c r="H178" s="17">
        <f t="shared" si="34"/>
        <v>1</v>
      </c>
      <c r="I178" s="22">
        <f t="shared" si="29"/>
        <v>1.0189999999999999</v>
      </c>
      <c r="J178" s="19">
        <f t="shared" si="30"/>
        <v>6</v>
      </c>
      <c r="K178" s="23">
        <f t="shared" si="31"/>
        <v>134.81022204929531</v>
      </c>
      <c r="L178" s="24">
        <f t="shared" si="32"/>
        <v>17930</v>
      </c>
      <c r="M178" s="24">
        <f t="shared" si="33"/>
        <v>6241</v>
      </c>
      <c r="N178" s="24">
        <v>1288</v>
      </c>
      <c r="O178" s="25" t="str">
        <f t="shared" si="35"/>
        <v>ADVANCED MATH AND SCIENCE ACADEMY - UXBRIDGE (430)</v>
      </c>
      <c r="P178" s="129"/>
      <c r="Q178" s="124"/>
      <c r="R178" s="25"/>
      <c r="S178" s="25"/>
    </row>
    <row r="179" spans="1:19">
      <c r="A179" s="19">
        <f t="shared" si="24"/>
        <v>430</v>
      </c>
      <c r="B179" s="19">
        <v>172</v>
      </c>
      <c r="C179" s="20" t="str">
        <f t="shared" si="25"/>
        <v>430 - ADVANCED MATH AND SCIENCE ACADEMY - WESTBOROUGH</v>
      </c>
      <c r="D179" s="21">
        <v>430170321</v>
      </c>
      <c r="E179" s="19">
        <f t="shared" si="26"/>
        <v>430</v>
      </c>
      <c r="F179" s="17">
        <f t="shared" si="27"/>
        <v>170</v>
      </c>
      <c r="G179" s="17">
        <f t="shared" si="28"/>
        <v>321</v>
      </c>
      <c r="H179" s="17">
        <f t="shared" si="34"/>
        <v>1</v>
      </c>
      <c r="I179" s="22">
        <f t="shared" si="29"/>
        <v>1.0189999999999999</v>
      </c>
      <c r="J179" s="19">
        <f t="shared" si="30"/>
        <v>4</v>
      </c>
      <c r="K179" s="23">
        <f t="shared" si="31"/>
        <v>153.23225432946225</v>
      </c>
      <c r="L179" s="24">
        <f t="shared" si="32"/>
        <v>12474</v>
      </c>
      <c r="M179" s="24">
        <f t="shared" si="33"/>
        <v>6640</v>
      </c>
      <c r="N179" s="24">
        <v>1288</v>
      </c>
      <c r="O179" s="25" t="str">
        <f t="shared" si="35"/>
        <v>ADVANCED MATH AND SCIENCE ACADEMY - WESTBOROUGH (430)</v>
      </c>
      <c r="P179" s="129"/>
      <c r="Q179" s="124"/>
      <c r="R179" s="25"/>
      <c r="S179" s="25"/>
    </row>
    <row r="180" spans="1:19">
      <c r="A180" s="19">
        <f t="shared" si="24"/>
        <v>430</v>
      </c>
      <c r="B180" s="19">
        <v>173</v>
      </c>
      <c r="C180" s="20" t="str">
        <f t="shared" si="25"/>
        <v>430 - ADVANCED MATH AND SCIENCE ACADEMY - WORCESTER</v>
      </c>
      <c r="D180" s="21">
        <v>430170348</v>
      </c>
      <c r="E180" s="19">
        <f t="shared" si="26"/>
        <v>430</v>
      </c>
      <c r="F180" s="17">
        <f t="shared" si="27"/>
        <v>170</v>
      </c>
      <c r="G180" s="17">
        <f t="shared" si="28"/>
        <v>348</v>
      </c>
      <c r="H180" s="17">
        <f t="shared" si="34"/>
        <v>1</v>
      </c>
      <c r="I180" s="22">
        <f t="shared" si="29"/>
        <v>1.0189999999999999</v>
      </c>
      <c r="J180" s="19">
        <f t="shared" si="30"/>
        <v>11</v>
      </c>
      <c r="K180" s="23">
        <f t="shared" si="31"/>
        <v>101.3039956931588</v>
      </c>
      <c r="L180" s="24">
        <f t="shared" si="32"/>
        <v>23577</v>
      </c>
      <c r="M180" s="24">
        <f t="shared" si="33"/>
        <v>307</v>
      </c>
      <c r="N180" s="24">
        <v>1288</v>
      </c>
      <c r="O180" s="25" t="str">
        <f t="shared" si="35"/>
        <v>ADVANCED MATH AND SCIENCE ACADEMY - WORCESTER (430)</v>
      </c>
      <c r="P180" s="129"/>
      <c r="Q180" s="124"/>
      <c r="R180" s="25"/>
      <c r="S180" s="25"/>
    </row>
    <row r="181" spans="1:19">
      <c r="A181" s="19">
        <f t="shared" si="24"/>
        <v>430</v>
      </c>
      <c r="B181" s="19">
        <v>174</v>
      </c>
      <c r="C181" s="20" t="str">
        <f t="shared" si="25"/>
        <v>430 - ADVANCED MATH AND SCIENCE ACADEMY - ACTON BOXBOROUGH</v>
      </c>
      <c r="D181" s="21">
        <v>430170600</v>
      </c>
      <c r="E181" s="19">
        <f t="shared" si="26"/>
        <v>430</v>
      </c>
      <c r="F181" s="17">
        <f t="shared" si="27"/>
        <v>170</v>
      </c>
      <c r="G181" s="17">
        <f t="shared" si="28"/>
        <v>600</v>
      </c>
      <c r="H181" s="17">
        <f t="shared" si="34"/>
        <v>1</v>
      </c>
      <c r="I181" s="22">
        <f t="shared" si="29"/>
        <v>1.0189999999999999</v>
      </c>
      <c r="J181" s="19">
        <f t="shared" si="30"/>
        <v>3</v>
      </c>
      <c r="K181" s="23">
        <f t="shared" si="31"/>
        <v>149.14184478126987</v>
      </c>
      <c r="L181" s="24">
        <f t="shared" si="32"/>
        <v>13768</v>
      </c>
      <c r="M181" s="24">
        <f t="shared" si="33"/>
        <v>6766</v>
      </c>
      <c r="N181" s="24">
        <v>1288</v>
      </c>
      <c r="O181" s="25" t="str">
        <f t="shared" si="35"/>
        <v>ADVANCED MATH AND SCIENCE ACADEMY - ACTON BOXBOROUGH (430)</v>
      </c>
      <c r="P181" s="129"/>
      <c r="Q181" s="124"/>
      <c r="R181" s="25"/>
      <c r="S181" s="25"/>
    </row>
    <row r="182" spans="1:19">
      <c r="A182" s="19">
        <f t="shared" si="24"/>
        <v>430</v>
      </c>
      <c r="B182" s="19">
        <v>175</v>
      </c>
      <c r="C182" s="20" t="str">
        <f t="shared" si="25"/>
        <v>430 - ADVANCED MATH AND SCIENCE ACADEMY - AYER SHIRLEY</v>
      </c>
      <c r="D182" s="21">
        <v>430170616</v>
      </c>
      <c r="E182" s="19">
        <f t="shared" si="26"/>
        <v>430</v>
      </c>
      <c r="F182" s="17">
        <f t="shared" si="27"/>
        <v>170</v>
      </c>
      <c r="G182" s="17">
        <f t="shared" si="28"/>
        <v>616</v>
      </c>
      <c r="H182" s="17">
        <f t="shared" si="34"/>
        <v>1</v>
      </c>
      <c r="I182" s="22">
        <f t="shared" si="29"/>
        <v>1.0189999999999999</v>
      </c>
      <c r="J182" s="19">
        <f t="shared" si="30"/>
        <v>6</v>
      </c>
      <c r="K182" s="23">
        <f t="shared" si="31"/>
        <v>116.76495319903806</v>
      </c>
      <c r="L182" s="24">
        <f t="shared" si="32"/>
        <v>12797</v>
      </c>
      <c r="M182" s="24">
        <f t="shared" si="33"/>
        <v>2145</v>
      </c>
      <c r="N182" s="24">
        <v>1288</v>
      </c>
      <c r="O182" s="25" t="str">
        <f t="shared" si="35"/>
        <v>ADVANCED MATH AND SCIENCE ACADEMY - AYER SHIRLEY (430)</v>
      </c>
      <c r="P182" s="129"/>
      <c r="Q182" s="124"/>
      <c r="R182" s="25"/>
      <c r="S182" s="25"/>
    </row>
    <row r="183" spans="1:19">
      <c r="A183" s="19">
        <f t="shared" si="24"/>
        <v>430</v>
      </c>
      <c r="B183" s="19">
        <v>176</v>
      </c>
      <c r="C183" s="20" t="str">
        <f t="shared" si="25"/>
        <v>430 - ADVANCED MATH AND SCIENCE ACADEMY - BERLIN BOYLSTON</v>
      </c>
      <c r="D183" s="21">
        <v>430170620</v>
      </c>
      <c r="E183" s="19">
        <f t="shared" si="26"/>
        <v>430</v>
      </c>
      <c r="F183" s="17">
        <f t="shared" si="27"/>
        <v>170</v>
      </c>
      <c r="G183" s="17">
        <f t="shared" si="28"/>
        <v>620</v>
      </c>
      <c r="H183" s="17">
        <f t="shared" si="34"/>
        <v>1</v>
      </c>
      <c r="I183" s="22">
        <f t="shared" si="29"/>
        <v>1.0189999999999999</v>
      </c>
      <c r="J183" s="19">
        <f t="shared" si="30"/>
        <v>3</v>
      </c>
      <c r="K183" s="23">
        <f t="shared" si="31"/>
        <v>161.12139399625684</v>
      </c>
      <c r="L183" s="24">
        <f t="shared" si="32"/>
        <v>13938</v>
      </c>
      <c r="M183" s="24">
        <f t="shared" si="33"/>
        <v>8519</v>
      </c>
      <c r="N183" s="24">
        <v>1288</v>
      </c>
      <c r="O183" s="25" t="str">
        <f t="shared" si="35"/>
        <v>ADVANCED MATH AND SCIENCE ACADEMY - BERLIN BOYLSTON (430)</v>
      </c>
      <c r="P183" s="129"/>
      <c r="Q183" s="124"/>
      <c r="R183" s="25"/>
      <c r="S183" s="25"/>
    </row>
    <row r="184" spans="1:19">
      <c r="A184" s="19">
        <f t="shared" si="24"/>
        <v>430</v>
      </c>
      <c r="B184" s="19">
        <v>177</v>
      </c>
      <c r="C184" s="20" t="str">
        <f t="shared" si="25"/>
        <v>430 - ADVANCED MATH AND SCIENCE ACADEMY - DUDLEY CHARLTON</v>
      </c>
      <c r="D184" s="21">
        <v>430170658</v>
      </c>
      <c r="E184" s="19">
        <f t="shared" si="26"/>
        <v>430</v>
      </c>
      <c r="F184" s="17">
        <f t="shared" si="27"/>
        <v>170</v>
      </c>
      <c r="G184" s="17">
        <f t="shared" si="28"/>
        <v>658</v>
      </c>
      <c r="H184" s="17">
        <f t="shared" si="34"/>
        <v>1</v>
      </c>
      <c r="I184" s="22">
        <f t="shared" si="29"/>
        <v>1.0189999999999999</v>
      </c>
      <c r="J184" s="19">
        <f t="shared" si="30"/>
        <v>7</v>
      </c>
      <c r="K184" s="23">
        <f t="shared" si="31"/>
        <v>115.56822666376834</v>
      </c>
      <c r="L184" s="24">
        <f t="shared" si="32"/>
        <v>13768</v>
      </c>
      <c r="M184" s="24">
        <f t="shared" si="33"/>
        <v>2143</v>
      </c>
      <c r="N184" s="24">
        <v>1288</v>
      </c>
      <c r="O184" s="25" t="str">
        <f t="shared" si="35"/>
        <v>ADVANCED MATH AND SCIENCE ACADEMY - DUDLEY CHARLTON (430)</v>
      </c>
      <c r="P184" s="129"/>
      <c r="Q184" s="124"/>
      <c r="R184" s="25"/>
      <c r="S184" s="25"/>
    </row>
    <row r="185" spans="1:19">
      <c r="A185" s="19">
        <f t="shared" si="24"/>
        <v>430</v>
      </c>
      <c r="B185" s="19">
        <v>178</v>
      </c>
      <c r="C185" s="20" t="str">
        <f t="shared" si="25"/>
        <v>430 - ADVANCED MATH AND SCIENCE ACADEMY - GROTON DUNSTABLE</v>
      </c>
      <c r="D185" s="21">
        <v>430170673</v>
      </c>
      <c r="E185" s="19">
        <f t="shared" si="26"/>
        <v>430</v>
      </c>
      <c r="F185" s="17">
        <f t="shared" si="27"/>
        <v>170</v>
      </c>
      <c r="G185" s="17">
        <f t="shared" si="28"/>
        <v>673</v>
      </c>
      <c r="H185" s="17">
        <f t="shared" si="34"/>
        <v>1</v>
      </c>
      <c r="I185" s="22">
        <f t="shared" si="29"/>
        <v>1.0189999999999999</v>
      </c>
      <c r="J185" s="19">
        <f t="shared" si="30"/>
        <v>3</v>
      </c>
      <c r="K185" s="23">
        <f t="shared" si="31"/>
        <v>160.96731579401242</v>
      </c>
      <c r="L185" s="24">
        <f t="shared" si="32"/>
        <v>13768</v>
      </c>
      <c r="M185" s="24">
        <f t="shared" si="33"/>
        <v>8394</v>
      </c>
      <c r="N185" s="24">
        <v>1288</v>
      </c>
      <c r="O185" s="25" t="str">
        <f t="shared" si="35"/>
        <v>ADVANCED MATH AND SCIENCE ACADEMY - GROTON DUNSTABLE (430)</v>
      </c>
      <c r="P185" s="129"/>
      <c r="Q185" s="124"/>
      <c r="R185" s="25"/>
      <c r="S185" s="25"/>
    </row>
    <row r="186" spans="1:19">
      <c r="A186" s="19">
        <f t="shared" si="24"/>
        <v>430</v>
      </c>
      <c r="B186" s="19">
        <v>179</v>
      </c>
      <c r="C186" s="20" t="str">
        <f t="shared" si="25"/>
        <v>430 - ADVANCED MATH AND SCIENCE ACADEMY - KING PHILIP</v>
      </c>
      <c r="D186" s="21">
        <v>430170690</v>
      </c>
      <c r="E186" s="19">
        <f t="shared" si="26"/>
        <v>430</v>
      </c>
      <c r="F186" s="17">
        <f t="shared" si="27"/>
        <v>170</v>
      </c>
      <c r="G186" s="17">
        <f t="shared" si="28"/>
        <v>690</v>
      </c>
      <c r="H186" s="17">
        <f t="shared" si="34"/>
        <v>1</v>
      </c>
      <c r="I186" s="22">
        <f t="shared" si="29"/>
        <v>1.0189999999999999</v>
      </c>
      <c r="J186" s="19">
        <f t="shared" si="30"/>
        <v>4</v>
      </c>
      <c r="K186" s="23">
        <f t="shared" si="31"/>
        <v>139.66383448740385</v>
      </c>
      <c r="L186" s="24">
        <f t="shared" si="32"/>
        <v>13768</v>
      </c>
      <c r="M186" s="24">
        <f t="shared" si="33"/>
        <v>5461</v>
      </c>
      <c r="N186" s="24">
        <v>1288</v>
      </c>
      <c r="O186" s="25" t="str">
        <f t="shared" si="35"/>
        <v>ADVANCED MATH AND SCIENCE ACADEMY - KING PHILIP (430)</v>
      </c>
      <c r="P186" s="129"/>
      <c r="Q186" s="124"/>
      <c r="R186" s="25"/>
      <c r="S186" s="25"/>
    </row>
    <row r="187" spans="1:19">
      <c r="A187" s="19">
        <f t="shared" si="24"/>
        <v>430</v>
      </c>
      <c r="B187" s="19">
        <v>180</v>
      </c>
      <c r="C187" s="20" t="str">
        <f t="shared" si="25"/>
        <v>430 - ADVANCED MATH AND SCIENCE ACADEMY - MENDON UPTON</v>
      </c>
      <c r="D187" s="21">
        <v>430170710</v>
      </c>
      <c r="E187" s="19">
        <f t="shared" si="26"/>
        <v>430</v>
      </c>
      <c r="F187" s="17">
        <f t="shared" si="27"/>
        <v>170</v>
      </c>
      <c r="G187" s="17">
        <f t="shared" si="28"/>
        <v>710</v>
      </c>
      <c r="H187" s="17">
        <f t="shared" si="34"/>
        <v>1</v>
      </c>
      <c r="I187" s="22">
        <f t="shared" si="29"/>
        <v>1.0189999999999999</v>
      </c>
      <c r="J187" s="19">
        <f t="shared" si="30"/>
        <v>3</v>
      </c>
      <c r="K187" s="23">
        <f t="shared" si="31"/>
        <v>150.80421071179572</v>
      </c>
      <c r="L187" s="24">
        <f t="shared" si="32"/>
        <v>13768</v>
      </c>
      <c r="M187" s="24">
        <f t="shared" si="33"/>
        <v>6995</v>
      </c>
      <c r="N187" s="24">
        <v>1288</v>
      </c>
      <c r="O187" s="25" t="str">
        <f t="shared" si="35"/>
        <v>ADVANCED MATH AND SCIENCE ACADEMY - MENDON UPTON (430)</v>
      </c>
      <c r="P187" s="129"/>
      <c r="Q187" s="124"/>
      <c r="R187" s="25"/>
      <c r="S187" s="25"/>
    </row>
    <row r="188" spans="1:19">
      <c r="A188" s="19">
        <f t="shared" si="24"/>
        <v>430</v>
      </c>
      <c r="B188" s="19">
        <v>181</v>
      </c>
      <c r="C188" s="20" t="str">
        <f t="shared" si="25"/>
        <v>430 - ADVANCED MATH AND SCIENCE ACADEMY - NASHOBA</v>
      </c>
      <c r="D188" s="21">
        <v>430170725</v>
      </c>
      <c r="E188" s="19">
        <f t="shared" si="26"/>
        <v>430</v>
      </c>
      <c r="F188" s="17">
        <f t="shared" si="27"/>
        <v>170</v>
      </c>
      <c r="G188" s="17">
        <f t="shared" si="28"/>
        <v>725</v>
      </c>
      <c r="H188" s="17">
        <f t="shared" si="34"/>
        <v>1</v>
      </c>
      <c r="I188" s="22">
        <f t="shared" si="29"/>
        <v>1.0189999999999999</v>
      </c>
      <c r="J188" s="19">
        <f t="shared" si="30"/>
        <v>3</v>
      </c>
      <c r="K188" s="23">
        <f t="shared" si="31"/>
        <v>129.96842014270399</v>
      </c>
      <c r="L188" s="24">
        <f t="shared" si="32"/>
        <v>13121</v>
      </c>
      <c r="M188" s="24">
        <f t="shared" si="33"/>
        <v>3932</v>
      </c>
      <c r="N188" s="24">
        <v>1288</v>
      </c>
      <c r="O188" s="25" t="str">
        <f t="shared" si="35"/>
        <v>ADVANCED MATH AND SCIENCE ACADEMY - NASHOBA (430)</v>
      </c>
      <c r="P188" s="129"/>
      <c r="Q188" s="124"/>
      <c r="R188" s="25"/>
      <c r="S188" s="25"/>
    </row>
    <row r="189" spans="1:19">
      <c r="A189" s="19">
        <f t="shared" si="24"/>
        <v>430</v>
      </c>
      <c r="B189" s="19">
        <v>182</v>
      </c>
      <c r="C189" s="20" t="str">
        <f t="shared" si="25"/>
        <v>430 - ADVANCED MATH AND SCIENCE ACADEMY - NORTHBORO SOUTHBORO</v>
      </c>
      <c r="D189" s="21">
        <v>430170730</v>
      </c>
      <c r="E189" s="19">
        <f t="shared" si="26"/>
        <v>430</v>
      </c>
      <c r="F189" s="17">
        <f t="shared" si="27"/>
        <v>170</v>
      </c>
      <c r="G189" s="17">
        <f t="shared" si="28"/>
        <v>730</v>
      </c>
      <c r="H189" s="17">
        <f t="shared" si="34"/>
        <v>1</v>
      </c>
      <c r="I189" s="22">
        <f t="shared" si="29"/>
        <v>1.0189999999999999</v>
      </c>
      <c r="J189" s="19">
        <f t="shared" si="30"/>
        <v>3</v>
      </c>
      <c r="K189" s="23">
        <f t="shared" si="31"/>
        <v>153.40991926959705</v>
      </c>
      <c r="L189" s="24">
        <f t="shared" si="32"/>
        <v>17037</v>
      </c>
      <c r="M189" s="24">
        <f t="shared" si="33"/>
        <v>9099</v>
      </c>
      <c r="N189" s="24">
        <v>1288</v>
      </c>
      <c r="O189" s="25" t="str">
        <f t="shared" si="35"/>
        <v>ADVANCED MATH AND SCIENCE ACADEMY - NORTHBORO SOUTHBORO (430)</v>
      </c>
      <c r="P189" s="129"/>
      <c r="Q189" s="124"/>
      <c r="R189" s="25"/>
      <c r="S189" s="25"/>
    </row>
    <row r="190" spans="1:19">
      <c r="A190" s="19">
        <f t="shared" si="24"/>
        <v>430</v>
      </c>
      <c r="B190" s="19">
        <v>183</v>
      </c>
      <c r="C190" s="20" t="str">
        <f t="shared" si="25"/>
        <v>430 - ADVANCED MATH AND SCIENCE ACADEMY - NORTH MIDDLESEX</v>
      </c>
      <c r="D190" s="21">
        <v>430170735</v>
      </c>
      <c r="E190" s="19">
        <f t="shared" si="26"/>
        <v>430</v>
      </c>
      <c r="F190" s="17">
        <f t="shared" si="27"/>
        <v>170</v>
      </c>
      <c r="G190" s="17">
        <f t="shared" si="28"/>
        <v>735</v>
      </c>
      <c r="H190" s="17">
        <f t="shared" si="34"/>
        <v>1</v>
      </c>
      <c r="I190" s="22">
        <f t="shared" si="29"/>
        <v>1.0189999999999999</v>
      </c>
      <c r="J190" s="19">
        <f t="shared" si="30"/>
        <v>6</v>
      </c>
      <c r="K190" s="23">
        <f t="shared" si="31"/>
        <v>132.71935974047037</v>
      </c>
      <c r="L190" s="24">
        <f t="shared" si="32"/>
        <v>12797</v>
      </c>
      <c r="M190" s="24">
        <f t="shared" si="33"/>
        <v>4187</v>
      </c>
      <c r="N190" s="24">
        <v>1288</v>
      </c>
      <c r="O190" s="25" t="str">
        <f t="shared" si="35"/>
        <v>ADVANCED MATH AND SCIENCE ACADEMY - NORTH MIDDLESEX (430)</v>
      </c>
      <c r="P190" s="129"/>
      <c r="Q190" s="124"/>
      <c r="R190" s="25"/>
      <c r="S190" s="25"/>
    </row>
    <row r="191" spans="1:19">
      <c r="A191" s="19">
        <f t="shared" si="24"/>
        <v>430</v>
      </c>
      <c r="B191" s="19">
        <v>184</v>
      </c>
      <c r="C191" s="20" t="str">
        <f t="shared" si="25"/>
        <v>430 - ADVANCED MATH AND SCIENCE ACADEMY - WACHUSETT</v>
      </c>
      <c r="D191" s="21">
        <v>430170775</v>
      </c>
      <c r="E191" s="19">
        <f t="shared" si="26"/>
        <v>430</v>
      </c>
      <c r="F191" s="17">
        <f t="shared" si="27"/>
        <v>170</v>
      </c>
      <c r="G191" s="17">
        <f t="shared" si="28"/>
        <v>775</v>
      </c>
      <c r="H191" s="17">
        <f t="shared" si="34"/>
        <v>1</v>
      </c>
      <c r="I191" s="22">
        <f t="shared" si="29"/>
        <v>1.0189999999999999</v>
      </c>
      <c r="J191" s="19">
        <f t="shared" si="30"/>
        <v>4</v>
      </c>
      <c r="K191" s="23">
        <f t="shared" si="31"/>
        <v>131.23398275463018</v>
      </c>
      <c r="L191" s="24">
        <f t="shared" si="32"/>
        <v>14027</v>
      </c>
      <c r="M191" s="24">
        <f t="shared" si="33"/>
        <v>4381</v>
      </c>
      <c r="N191" s="24">
        <v>1288</v>
      </c>
      <c r="O191" s="25" t="str">
        <f t="shared" si="35"/>
        <v>ADVANCED MATH AND SCIENCE ACADEMY - WACHUSETT (430)</v>
      </c>
      <c r="P191" s="129"/>
      <c r="Q191" s="124"/>
      <c r="R191" s="25"/>
      <c r="S191" s="25"/>
    </row>
    <row r="192" spans="1:19">
      <c r="A192" s="19">
        <f t="shared" si="24"/>
        <v>430</v>
      </c>
      <c r="B192" s="19">
        <v>185</v>
      </c>
      <c r="C192" s="20" t="str">
        <f t="shared" si="25"/>
        <v>430 - ADVANCED MATH AND SCIENCE ACADEMY - QUABOAG</v>
      </c>
      <c r="D192" s="21">
        <v>430170778</v>
      </c>
      <c r="E192" s="19">
        <f t="shared" si="26"/>
        <v>430</v>
      </c>
      <c r="F192" s="17">
        <f t="shared" si="27"/>
        <v>170</v>
      </c>
      <c r="G192" s="17">
        <f t="shared" si="28"/>
        <v>778</v>
      </c>
      <c r="H192" s="17">
        <f t="shared" si="34"/>
        <v>1</v>
      </c>
      <c r="I192" s="22">
        <f t="shared" si="29"/>
        <v>1.0189999999999999</v>
      </c>
      <c r="J192" s="19">
        <f t="shared" si="30"/>
        <v>9</v>
      </c>
      <c r="K192" s="23">
        <f t="shared" si="31"/>
        <v>117.31760595184161</v>
      </c>
      <c r="L192" s="24">
        <f t="shared" si="32"/>
        <v>21833</v>
      </c>
      <c r="M192" s="24">
        <f t="shared" si="33"/>
        <v>3781</v>
      </c>
      <c r="N192" s="24">
        <v>1288</v>
      </c>
      <c r="O192" s="25" t="str">
        <f t="shared" si="35"/>
        <v>ADVANCED MATH AND SCIENCE ACADEMY - QUABOAG (430)</v>
      </c>
      <c r="P192" s="129"/>
      <c r="Q192" s="124"/>
      <c r="R192" s="25"/>
      <c r="S192" s="25"/>
    </row>
    <row r="193" spans="1:19">
      <c r="A193" s="19">
        <f t="shared" si="24"/>
        <v>432</v>
      </c>
      <c r="B193" s="19">
        <v>186</v>
      </c>
      <c r="C193" s="20" t="str">
        <f t="shared" si="25"/>
        <v>432 - CAPE COD LIGHTHOUSE - BARNSTABLE</v>
      </c>
      <c r="D193" s="21">
        <v>432712020</v>
      </c>
      <c r="E193" s="19">
        <f t="shared" si="26"/>
        <v>432</v>
      </c>
      <c r="F193" s="17">
        <f t="shared" si="27"/>
        <v>712</v>
      </c>
      <c r="G193" s="17">
        <f t="shared" si="28"/>
        <v>20</v>
      </c>
      <c r="H193" s="17">
        <f t="shared" si="34"/>
        <v>1</v>
      </c>
      <c r="I193" s="22">
        <f t="shared" si="29"/>
        <v>1</v>
      </c>
      <c r="J193" s="19">
        <f t="shared" si="30"/>
        <v>10</v>
      </c>
      <c r="K193" s="23">
        <f t="shared" si="31"/>
        <v>123.11169698066804</v>
      </c>
      <c r="L193" s="24">
        <f t="shared" si="32"/>
        <v>14023</v>
      </c>
      <c r="M193" s="24">
        <f t="shared" si="33"/>
        <v>3241</v>
      </c>
      <c r="N193" s="24">
        <v>1288</v>
      </c>
      <c r="O193" s="25" t="str">
        <f t="shared" si="35"/>
        <v>CAPE COD LIGHTHOUSE - BARNSTABLE (432)</v>
      </c>
      <c r="P193" s="129"/>
      <c r="Q193" s="124"/>
      <c r="R193" s="25"/>
      <c r="S193" s="25"/>
    </row>
    <row r="194" spans="1:19">
      <c r="A194" s="19">
        <f t="shared" si="24"/>
        <v>432</v>
      </c>
      <c r="B194" s="19">
        <v>187</v>
      </c>
      <c r="C194" s="20" t="str">
        <f t="shared" si="25"/>
        <v>432 - CAPE COD LIGHTHOUSE - BOURNE</v>
      </c>
      <c r="D194" s="21">
        <v>432712036</v>
      </c>
      <c r="E194" s="19">
        <f t="shared" si="26"/>
        <v>432</v>
      </c>
      <c r="F194" s="17">
        <f t="shared" si="27"/>
        <v>712</v>
      </c>
      <c r="G194" s="17">
        <f t="shared" si="28"/>
        <v>36</v>
      </c>
      <c r="H194" s="17">
        <f t="shared" si="34"/>
        <v>1</v>
      </c>
      <c r="I194" s="22">
        <f t="shared" si="29"/>
        <v>1</v>
      </c>
      <c r="J194" s="19">
        <f t="shared" si="30"/>
        <v>7</v>
      </c>
      <c r="K194" s="23">
        <f t="shared" si="31"/>
        <v>151.53429766986329</v>
      </c>
      <c r="L194" s="24">
        <f t="shared" si="32"/>
        <v>11663</v>
      </c>
      <c r="M194" s="24">
        <f t="shared" si="33"/>
        <v>6010</v>
      </c>
      <c r="N194" s="24">
        <v>1288</v>
      </c>
      <c r="O194" s="25" t="str">
        <f t="shared" si="35"/>
        <v>CAPE COD LIGHTHOUSE - BOURNE (432)</v>
      </c>
      <c r="P194" s="129"/>
      <c r="Q194" s="124"/>
      <c r="R194" s="25"/>
      <c r="S194" s="25"/>
    </row>
    <row r="195" spans="1:19">
      <c r="A195" s="19">
        <f t="shared" si="24"/>
        <v>432</v>
      </c>
      <c r="B195" s="19">
        <v>188</v>
      </c>
      <c r="C195" s="20" t="str">
        <f t="shared" si="25"/>
        <v>432 - CAPE COD LIGHTHOUSE - MASHPEE</v>
      </c>
      <c r="D195" s="21">
        <v>432712172</v>
      </c>
      <c r="E195" s="19">
        <f t="shared" si="26"/>
        <v>432</v>
      </c>
      <c r="F195" s="17">
        <f t="shared" si="27"/>
        <v>712</v>
      </c>
      <c r="G195" s="17">
        <f t="shared" si="28"/>
        <v>172</v>
      </c>
      <c r="H195" s="17">
        <f t="shared" si="34"/>
        <v>1</v>
      </c>
      <c r="I195" s="22">
        <f t="shared" si="29"/>
        <v>1</v>
      </c>
      <c r="J195" s="19">
        <f t="shared" si="30"/>
        <v>8</v>
      </c>
      <c r="K195" s="23">
        <f t="shared" si="31"/>
        <v>165.85312311121146</v>
      </c>
      <c r="L195" s="24">
        <f t="shared" si="32"/>
        <v>11663</v>
      </c>
      <c r="M195" s="24">
        <f t="shared" si="33"/>
        <v>7680</v>
      </c>
      <c r="N195" s="24">
        <v>1288</v>
      </c>
      <c r="O195" s="25" t="str">
        <f t="shared" si="35"/>
        <v>CAPE COD LIGHTHOUSE - MASHPEE (432)</v>
      </c>
      <c r="P195" s="129"/>
      <c r="Q195" s="124"/>
      <c r="R195" s="25"/>
      <c r="S195" s="25"/>
    </row>
    <row r="196" spans="1:19">
      <c r="A196" s="19">
        <f t="shared" si="24"/>
        <v>432</v>
      </c>
      <c r="B196" s="19">
        <v>189</v>
      </c>
      <c r="C196" s="20" t="str">
        <f t="shared" si="25"/>
        <v>432 - CAPE COD LIGHTHOUSE - SANDWICH</v>
      </c>
      <c r="D196" s="21">
        <v>432712261</v>
      </c>
      <c r="E196" s="19">
        <f t="shared" si="26"/>
        <v>432</v>
      </c>
      <c r="F196" s="17">
        <f t="shared" si="27"/>
        <v>712</v>
      </c>
      <c r="G196" s="17">
        <f t="shared" si="28"/>
        <v>261</v>
      </c>
      <c r="H196" s="17">
        <f t="shared" si="34"/>
        <v>1</v>
      </c>
      <c r="I196" s="22">
        <f t="shared" si="29"/>
        <v>1</v>
      </c>
      <c r="J196" s="19">
        <f t="shared" si="30"/>
        <v>5</v>
      </c>
      <c r="K196" s="23">
        <f t="shared" si="31"/>
        <v>188.34300501385189</v>
      </c>
      <c r="L196" s="24">
        <f t="shared" si="32"/>
        <v>12377</v>
      </c>
      <c r="M196" s="24">
        <f t="shared" si="33"/>
        <v>10934</v>
      </c>
      <c r="N196" s="24">
        <v>1288</v>
      </c>
      <c r="O196" s="25" t="str">
        <f t="shared" si="35"/>
        <v>CAPE COD LIGHTHOUSE - SANDWICH (432)</v>
      </c>
      <c r="P196" s="129"/>
      <c r="Q196" s="124"/>
      <c r="R196" s="25"/>
      <c r="S196" s="25"/>
    </row>
    <row r="197" spans="1:19">
      <c r="A197" s="19">
        <f t="shared" si="24"/>
        <v>432</v>
      </c>
      <c r="B197" s="19">
        <v>190</v>
      </c>
      <c r="C197" s="20" t="str">
        <f t="shared" si="25"/>
        <v>432 - CAPE COD LIGHTHOUSE - DENNIS YARMOUTH</v>
      </c>
      <c r="D197" s="21">
        <v>432712645</v>
      </c>
      <c r="E197" s="19">
        <f t="shared" si="26"/>
        <v>432</v>
      </c>
      <c r="F197" s="17">
        <f t="shared" si="27"/>
        <v>712</v>
      </c>
      <c r="G197" s="17">
        <f t="shared" si="28"/>
        <v>645</v>
      </c>
      <c r="H197" s="17">
        <f t="shared" si="34"/>
        <v>1</v>
      </c>
      <c r="I197" s="22">
        <f t="shared" si="29"/>
        <v>1</v>
      </c>
      <c r="J197" s="19">
        <f t="shared" si="30"/>
        <v>10</v>
      </c>
      <c r="K197" s="23">
        <f t="shared" si="31"/>
        <v>125.97523134120566</v>
      </c>
      <c r="L197" s="24">
        <f t="shared" si="32"/>
        <v>13829</v>
      </c>
      <c r="M197" s="24">
        <f t="shared" si="33"/>
        <v>3592</v>
      </c>
      <c r="N197" s="24">
        <v>1288</v>
      </c>
      <c r="O197" s="25" t="str">
        <f t="shared" si="35"/>
        <v>CAPE COD LIGHTHOUSE - DENNIS YARMOUTH (432)</v>
      </c>
      <c r="P197" s="129"/>
      <c r="Q197" s="124"/>
      <c r="R197" s="25"/>
      <c r="S197" s="25"/>
    </row>
    <row r="198" spans="1:19">
      <c r="A198" s="19">
        <f t="shared" si="24"/>
        <v>432</v>
      </c>
      <c r="B198" s="19">
        <v>191</v>
      </c>
      <c r="C198" s="20" t="str">
        <f t="shared" si="25"/>
        <v>432 - CAPE COD LIGHTHOUSE - NAUSET</v>
      </c>
      <c r="D198" s="21">
        <v>432712660</v>
      </c>
      <c r="E198" s="19">
        <f t="shared" si="26"/>
        <v>432</v>
      </c>
      <c r="F198" s="17">
        <f t="shared" si="27"/>
        <v>712</v>
      </c>
      <c r="G198" s="17">
        <f t="shared" si="28"/>
        <v>660</v>
      </c>
      <c r="H198" s="17">
        <f t="shared" si="34"/>
        <v>1</v>
      </c>
      <c r="I198" s="22">
        <f t="shared" si="29"/>
        <v>1</v>
      </c>
      <c r="J198" s="19">
        <f t="shared" si="30"/>
        <v>7</v>
      </c>
      <c r="K198" s="23">
        <f t="shared" si="31"/>
        <v>183.7344464728701</v>
      </c>
      <c r="L198" s="24">
        <f t="shared" si="32"/>
        <v>13562</v>
      </c>
      <c r="M198" s="24">
        <f t="shared" si="33"/>
        <v>11356</v>
      </c>
      <c r="N198" s="24">
        <v>1288</v>
      </c>
      <c r="O198" s="25" t="str">
        <f t="shared" si="35"/>
        <v>CAPE COD LIGHTHOUSE - NAUSET (432)</v>
      </c>
      <c r="P198" s="129"/>
      <c r="Q198" s="124"/>
      <c r="R198" s="25"/>
      <c r="S198" s="25"/>
    </row>
    <row r="199" spans="1:19">
      <c r="A199" s="19">
        <f t="shared" si="24"/>
        <v>432</v>
      </c>
      <c r="B199" s="19">
        <v>192</v>
      </c>
      <c r="C199" s="20" t="str">
        <f t="shared" si="25"/>
        <v>432 - CAPE COD LIGHTHOUSE - MONOMOY</v>
      </c>
      <c r="D199" s="21">
        <v>432712712</v>
      </c>
      <c r="E199" s="19">
        <f t="shared" si="26"/>
        <v>432</v>
      </c>
      <c r="F199" s="17">
        <f t="shared" si="27"/>
        <v>712</v>
      </c>
      <c r="G199" s="17">
        <f t="shared" si="28"/>
        <v>712</v>
      </c>
      <c r="H199" s="17">
        <f t="shared" si="34"/>
        <v>1</v>
      </c>
      <c r="I199" s="22">
        <f t="shared" si="29"/>
        <v>1</v>
      </c>
      <c r="J199" s="19">
        <f t="shared" si="30"/>
        <v>7</v>
      </c>
      <c r="K199" s="23">
        <f t="shared" si="31"/>
        <v>174.07042572679831</v>
      </c>
      <c r="L199" s="24">
        <f t="shared" si="32"/>
        <v>14155</v>
      </c>
      <c r="M199" s="24">
        <f t="shared" si="33"/>
        <v>10485</v>
      </c>
      <c r="N199" s="24">
        <v>1288</v>
      </c>
      <c r="O199" s="25" t="str">
        <f t="shared" si="35"/>
        <v>CAPE COD LIGHTHOUSE - MONOMOY (432)</v>
      </c>
      <c r="P199" s="129"/>
      <c r="Q199" s="124"/>
      <c r="R199" s="25"/>
      <c r="S199" s="25"/>
    </row>
    <row r="200" spans="1:19">
      <c r="A200" s="19">
        <f t="shared" ref="A200:A263" si="36">IF(VALUE(MID(D200,1,1))=4,VALUE(MID(D200,1,3)),VALUE(MID(D200,1,4)))</f>
        <v>435</v>
      </c>
      <c r="B200" s="19">
        <v>193</v>
      </c>
      <c r="C200" s="20" t="str">
        <f t="shared" ref="C200:C263" si="37">IF(
H200=1,
A200 &amp; " - " &amp; VLOOKUP(A200,codeCHA,2,FALSE) &amp; " - " &amp; VLOOKUP(G200,code436,2,FALSE),
IF(
OR(A200=450,A200=466),
A200 &amp; " - " &amp; VLOOKUP(A200,codeCHA,2,FALSE) &amp; VLOOKUP(F200,code436,2,FALSE) &amp; " District - " &amp; VLOOKUP(G200,code436,2,FALSE),
A200 &amp; " - " &amp; VLOOKUP(A200,codeCHA,2,FALSE) &amp; "-"&amp; VLOOKUP(F200,code436,2,FALSE) &amp; " Site - " &amp; VLOOKUP(G200,code436,2,FALSE)
)
)</f>
        <v>435 - INNOVATION ACADEMY - ANDOVER</v>
      </c>
      <c r="D200" s="21">
        <v>435301009</v>
      </c>
      <c r="E200" s="19">
        <f t="shared" ref="E200:E263" si="38">A200</f>
        <v>435</v>
      </c>
      <c r="F200" s="17">
        <f t="shared" ref="F200:F263" si="39">IF(VALUE(MID(D200,1,1))=4,VALUE(MID(D200,4,3)),VALUE(MID(D200,5,3)))</f>
        <v>301</v>
      </c>
      <c r="G200" s="17">
        <f t="shared" ref="G200:G263" si="40">IF(VALUE(MID(D200,1,1))=4,VALUE(MID(D200,7,3)),VALUE(MID(D200,8,3)))</f>
        <v>9</v>
      </c>
      <c r="H200" s="17">
        <f t="shared" si="34"/>
        <v>1</v>
      </c>
      <c r="I200" s="22">
        <f t="shared" ref="I200:I263" si="41">VLOOKUP(F200,distinfo,4)</f>
        <v>1</v>
      </c>
      <c r="J200" s="19">
        <f t="shared" ref="J200:J263" si="42">VLOOKUP(D200,enro_chafnd,16)</f>
        <v>3</v>
      </c>
      <c r="K200" s="23">
        <f t="shared" ref="K200:K263" si="43">VLOOKUP(G200,distinfo,6)</f>
        <v>167.44356045240903</v>
      </c>
      <c r="L200" s="24">
        <f t="shared" ref="L200:L263" si="44">IF(VLOOKUP(D200,rate_chafnd,40,FALSE)&gt;0,VLOOKUP(D200,rate_chafnd,40),VLOOKUP(G200,distinfo,7))</f>
        <v>12298</v>
      </c>
      <c r="M200" s="24">
        <f t="shared" ref="M200:M263" si="45">ROUND((L200*K200/100)-L200,0)</f>
        <v>8294</v>
      </c>
      <c r="N200" s="24">
        <v>1288</v>
      </c>
      <c r="O200" s="25" t="str">
        <f t="shared" si="35"/>
        <v>INNOVATION ACADEMY - ANDOVER (435)</v>
      </c>
      <c r="P200" s="129"/>
      <c r="Q200" s="124"/>
      <c r="R200" s="25"/>
      <c r="S200" s="25"/>
    </row>
    <row r="201" spans="1:19">
      <c r="A201" s="19">
        <f t="shared" si="36"/>
        <v>435</v>
      </c>
      <c r="B201" s="19">
        <v>194</v>
      </c>
      <c r="C201" s="20" t="str">
        <f t="shared" si="37"/>
        <v>435 - INNOVATION ACADEMY - BILLERICA</v>
      </c>
      <c r="D201" s="21">
        <v>435301031</v>
      </c>
      <c r="E201" s="19">
        <f t="shared" si="38"/>
        <v>435</v>
      </c>
      <c r="F201" s="17">
        <f t="shared" si="39"/>
        <v>301</v>
      </c>
      <c r="G201" s="17">
        <f t="shared" si="40"/>
        <v>31</v>
      </c>
      <c r="H201" s="17">
        <f t="shared" ref="H201:H264" si="46">IF(OR(A201=410,A201=466,A201=487,A201=499),2,1)</f>
        <v>1</v>
      </c>
      <c r="I201" s="22">
        <f t="shared" si="41"/>
        <v>1</v>
      </c>
      <c r="J201" s="19">
        <f t="shared" si="42"/>
        <v>5</v>
      </c>
      <c r="K201" s="23">
        <f t="shared" si="43"/>
        <v>138.8489981449959</v>
      </c>
      <c r="L201" s="24">
        <f t="shared" si="44"/>
        <v>13930</v>
      </c>
      <c r="M201" s="24">
        <f t="shared" si="45"/>
        <v>5412</v>
      </c>
      <c r="N201" s="24">
        <v>1288</v>
      </c>
      <c r="O201" s="25" t="str">
        <f t="shared" ref="O201:O264" si="47">IFERROR(TRIM(MID($C201, FIND(" - ", $C201)+3, 9999)) &amp;
" (" &amp; TRIM(LEFT($C201, FIND(" - ", $C201)-1)) &amp; ")",
"")</f>
        <v>INNOVATION ACADEMY - BILLERICA (435)</v>
      </c>
      <c r="P201" s="129"/>
      <c r="Q201" s="124"/>
      <c r="R201" s="25"/>
      <c r="S201" s="25"/>
    </row>
    <row r="202" spans="1:19">
      <c r="A202" s="19">
        <f t="shared" si="36"/>
        <v>435</v>
      </c>
      <c r="B202" s="19">
        <v>195</v>
      </c>
      <c r="C202" s="20" t="str">
        <f t="shared" si="37"/>
        <v>435 - INNOVATION ACADEMY - CHELMSFORD</v>
      </c>
      <c r="D202" s="21">
        <v>435301056</v>
      </c>
      <c r="E202" s="19">
        <f t="shared" si="38"/>
        <v>435</v>
      </c>
      <c r="F202" s="17">
        <f t="shared" si="39"/>
        <v>301</v>
      </c>
      <c r="G202" s="17">
        <f t="shared" si="40"/>
        <v>56</v>
      </c>
      <c r="H202" s="17">
        <f t="shared" si="46"/>
        <v>1</v>
      </c>
      <c r="I202" s="22">
        <f t="shared" si="41"/>
        <v>1</v>
      </c>
      <c r="J202" s="19">
        <f t="shared" si="42"/>
        <v>4</v>
      </c>
      <c r="K202" s="23">
        <f t="shared" si="43"/>
        <v>131.80375185873373</v>
      </c>
      <c r="L202" s="24">
        <f t="shared" si="44"/>
        <v>13447</v>
      </c>
      <c r="M202" s="24">
        <f t="shared" si="45"/>
        <v>4277</v>
      </c>
      <c r="N202" s="24">
        <v>1288</v>
      </c>
      <c r="O202" s="25" t="str">
        <f t="shared" si="47"/>
        <v>INNOVATION ACADEMY - CHELMSFORD (435)</v>
      </c>
      <c r="P202" s="129"/>
      <c r="Q202" s="124"/>
      <c r="R202" s="25"/>
      <c r="S202" s="25"/>
    </row>
    <row r="203" spans="1:19">
      <c r="A203" s="19">
        <f t="shared" si="36"/>
        <v>435</v>
      </c>
      <c r="B203" s="19">
        <v>196</v>
      </c>
      <c r="C203" s="20" t="str">
        <f t="shared" si="37"/>
        <v>435 - INNOVATION ACADEMY - DRACUT</v>
      </c>
      <c r="D203" s="21">
        <v>435301079</v>
      </c>
      <c r="E203" s="19">
        <f t="shared" si="38"/>
        <v>435</v>
      </c>
      <c r="F203" s="17">
        <f t="shared" si="39"/>
        <v>301</v>
      </c>
      <c r="G203" s="17">
        <f t="shared" si="40"/>
        <v>79</v>
      </c>
      <c r="H203" s="17">
        <f t="shared" si="46"/>
        <v>1</v>
      </c>
      <c r="I203" s="22">
        <f t="shared" si="41"/>
        <v>1</v>
      </c>
      <c r="J203" s="19">
        <f t="shared" si="42"/>
        <v>7</v>
      </c>
      <c r="K203" s="23">
        <f t="shared" si="43"/>
        <v>104.99071628969131</v>
      </c>
      <c r="L203" s="24">
        <f t="shared" si="44"/>
        <v>14634</v>
      </c>
      <c r="M203" s="24">
        <f t="shared" si="45"/>
        <v>730</v>
      </c>
      <c r="N203" s="24">
        <v>1288</v>
      </c>
      <c r="O203" s="25" t="str">
        <f t="shared" si="47"/>
        <v>INNOVATION ACADEMY - DRACUT (435)</v>
      </c>
      <c r="P203" s="129"/>
      <c r="Q203" s="124"/>
      <c r="R203" s="25"/>
      <c r="S203" s="25"/>
    </row>
    <row r="204" spans="1:19">
      <c r="A204" s="19">
        <f t="shared" si="36"/>
        <v>435</v>
      </c>
      <c r="B204" s="19">
        <v>197</v>
      </c>
      <c r="C204" s="20" t="str">
        <f t="shared" si="37"/>
        <v>435 - INNOVATION ACADEMY - HAVERHILL</v>
      </c>
      <c r="D204" s="21">
        <v>435301128</v>
      </c>
      <c r="E204" s="19">
        <f t="shared" si="38"/>
        <v>435</v>
      </c>
      <c r="F204" s="17">
        <f t="shared" si="39"/>
        <v>301</v>
      </c>
      <c r="G204" s="17">
        <f t="shared" si="40"/>
        <v>128</v>
      </c>
      <c r="H204" s="17">
        <f t="shared" si="46"/>
        <v>1</v>
      </c>
      <c r="I204" s="22">
        <f t="shared" si="41"/>
        <v>1</v>
      </c>
      <c r="J204" s="19">
        <f t="shared" si="42"/>
        <v>10</v>
      </c>
      <c r="K204" s="23">
        <f t="shared" si="43"/>
        <v>105.45296695844748</v>
      </c>
      <c r="L204" s="24">
        <f t="shared" si="44"/>
        <v>22144</v>
      </c>
      <c r="M204" s="24">
        <f t="shared" si="45"/>
        <v>1208</v>
      </c>
      <c r="N204" s="24">
        <v>1288</v>
      </c>
      <c r="O204" s="25" t="str">
        <f t="shared" si="47"/>
        <v>INNOVATION ACADEMY - HAVERHILL (435)</v>
      </c>
      <c r="P204" s="129"/>
      <c r="Q204" s="124"/>
      <c r="R204" s="25"/>
      <c r="S204" s="25"/>
    </row>
    <row r="205" spans="1:19">
      <c r="A205" s="19">
        <f t="shared" si="36"/>
        <v>435</v>
      </c>
      <c r="B205" s="19">
        <v>198</v>
      </c>
      <c r="C205" s="20" t="str">
        <f t="shared" si="37"/>
        <v>435 - INNOVATION ACADEMY - LAWRENCE</v>
      </c>
      <c r="D205" s="21">
        <v>435301149</v>
      </c>
      <c r="E205" s="19">
        <f t="shared" si="38"/>
        <v>435</v>
      </c>
      <c r="F205" s="17">
        <f t="shared" si="39"/>
        <v>301</v>
      </c>
      <c r="G205" s="17">
        <f t="shared" si="40"/>
        <v>149</v>
      </c>
      <c r="H205" s="17">
        <f t="shared" si="46"/>
        <v>1</v>
      </c>
      <c r="I205" s="22">
        <f t="shared" si="41"/>
        <v>1</v>
      </c>
      <c r="J205" s="19">
        <f t="shared" si="42"/>
        <v>12</v>
      </c>
      <c r="K205" s="23">
        <f t="shared" si="43"/>
        <v>102.28056940332941</v>
      </c>
      <c r="L205" s="24">
        <f t="shared" si="44"/>
        <v>22941</v>
      </c>
      <c r="M205" s="24">
        <f t="shared" si="45"/>
        <v>523</v>
      </c>
      <c r="N205" s="24">
        <v>1288</v>
      </c>
      <c r="O205" s="25" t="str">
        <f t="shared" si="47"/>
        <v>INNOVATION ACADEMY - LAWRENCE (435)</v>
      </c>
      <c r="P205" s="129"/>
      <c r="Q205" s="124"/>
      <c r="R205" s="25"/>
      <c r="S205" s="25"/>
    </row>
    <row r="206" spans="1:19">
      <c r="A206" s="19">
        <f t="shared" si="36"/>
        <v>435</v>
      </c>
      <c r="B206" s="19">
        <v>199</v>
      </c>
      <c r="C206" s="20" t="str">
        <f t="shared" si="37"/>
        <v>435 - INNOVATION ACADEMY - LOWELL</v>
      </c>
      <c r="D206" s="21">
        <v>435301160</v>
      </c>
      <c r="E206" s="19">
        <f t="shared" si="38"/>
        <v>435</v>
      </c>
      <c r="F206" s="17">
        <f t="shared" si="39"/>
        <v>301</v>
      </c>
      <c r="G206" s="17">
        <f t="shared" si="40"/>
        <v>160</v>
      </c>
      <c r="H206" s="17">
        <f t="shared" si="46"/>
        <v>1</v>
      </c>
      <c r="I206" s="22">
        <f t="shared" si="41"/>
        <v>1</v>
      </c>
      <c r="J206" s="19">
        <f t="shared" si="42"/>
        <v>11</v>
      </c>
      <c r="K206" s="23">
        <f t="shared" si="43"/>
        <v>102.28202864275838</v>
      </c>
      <c r="L206" s="24">
        <f t="shared" si="44"/>
        <v>17730</v>
      </c>
      <c r="M206" s="24">
        <f t="shared" si="45"/>
        <v>405</v>
      </c>
      <c r="N206" s="24">
        <v>1288</v>
      </c>
      <c r="O206" s="25" t="str">
        <f t="shared" si="47"/>
        <v>INNOVATION ACADEMY - LOWELL (435)</v>
      </c>
      <c r="P206" s="129"/>
      <c r="Q206" s="124"/>
      <c r="R206" s="25"/>
      <c r="S206" s="25"/>
    </row>
    <row r="207" spans="1:19">
      <c r="A207" s="19">
        <f t="shared" si="36"/>
        <v>435</v>
      </c>
      <c r="B207" s="19">
        <v>200</v>
      </c>
      <c r="C207" s="20" t="str">
        <f t="shared" si="37"/>
        <v>435 - INNOVATION ACADEMY - NORTH ANDOVER</v>
      </c>
      <c r="D207" s="21">
        <v>435301211</v>
      </c>
      <c r="E207" s="19">
        <f t="shared" si="38"/>
        <v>435</v>
      </c>
      <c r="F207" s="17">
        <f t="shared" si="39"/>
        <v>301</v>
      </c>
      <c r="G207" s="17">
        <f t="shared" si="40"/>
        <v>211</v>
      </c>
      <c r="H207" s="17">
        <f t="shared" si="46"/>
        <v>1</v>
      </c>
      <c r="I207" s="22">
        <f t="shared" si="41"/>
        <v>1</v>
      </c>
      <c r="J207" s="19">
        <f t="shared" si="42"/>
        <v>5</v>
      </c>
      <c r="K207" s="23">
        <f t="shared" si="43"/>
        <v>130.61433277837685</v>
      </c>
      <c r="L207" s="24">
        <f t="shared" si="44"/>
        <v>18928</v>
      </c>
      <c r="M207" s="24">
        <f t="shared" si="45"/>
        <v>5795</v>
      </c>
      <c r="N207" s="24">
        <v>1288</v>
      </c>
      <c r="O207" s="25" t="str">
        <f t="shared" si="47"/>
        <v>INNOVATION ACADEMY - NORTH ANDOVER (435)</v>
      </c>
      <c r="P207" s="129"/>
      <c r="Q207" s="124"/>
      <c r="R207" s="25"/>
      <c r="S207" s="25"/>
    </row>
    <row r="208" spans="1:19">
      <c r="A208" s="19">
        <f t="shared" si="36"/>
        <v>435</v>
      </c>
      <c r="B208" s="19">
        <v>201</v>
      </c>
      <c r="C208" s="20" t="str">
        <f t="shared" si="37"/>
        <v>435 - INNOVATION ACADEMY - TEWKSBURY</v>
      </c>
      <c r="D208" s="21">
        <v>435301295</v>
      </c>
      <c r="E208" s="19">
        <f t="shared" si="38"/>
        <v>435</v>
      </c>
      <c r="F208" s="17">
        <f t="shared" si="39"/>
        <v>301</v>
      </c>
      <c r="G208" s="17">
        <f t="shared" si="40"/>
        <v>295</v>
      </c>
      <c r="H208" s="17">
        <f t="shared" si="46"/>
        <v>1</v>
      </c>
      <c r="I208" s="22">
        <f t="shared" si="41"/>
        <v>1</v>
      </c>
      <c r="J208" s="19">
        <f t="shared" si="42"/>
        <v>4</v>
      </c>
      <c r="K208" s="23">
        <f t="shared" si="43"/>
        <v>148.92872399358831</v>
      </c>
      <c r="L208" s="24">
        <f t="shared" si="44"/>
        <v>13409</v>
      </c>
      <c r="M208" s="24">
        <f t="shared" si="45"/>
        <v>6561</v>
      </c>
      <c r="N208" s="24">
        <v>1288</v>
      </c>
      <c r="O208" s="25" t="str">
        <f t="shared" si="47"/>
        <v>INNOVATION ACADEMY - TEWKSBURY (435)</v>
      </c>
      <c r="P208" s="129"/>
      <c r="Q208" s="124"/>
      <c r="R208" s="25"/>
      <c r="S208" s="25"/>
    </row>
    <row r="209" spans="1:19">
      <c r="A209" s="19">
        <f t="shared" si="36"/>
        <v>435</v>
      </c>
      <c r="B209" s="19">
        <v>202</v>
      </c>
      <c r="C209" s="20" t="str">
        <f t="shared" si="37"/>
        <v>435 - INNOVATION ACADEMY - TYNGSBOROUGH</v>
      </c>
      <c r="D209" s="21">
        <v>435301301</v>
      </c>
      <c r="E209" s="19">
        <f t="shared" si="38"/>
        <v>435</v>
      </c>
      <c r="F209" s="17">
        <f t="shared" si="39"/>
        <v>301</v>
      </c>
      <c r="G209" s="17">
        <f t="shared" si="40"/>
        <v>301</v>
      </c>
      <c r="H209" s="17">
        <f t="shared" si="46"/>
        <v>1</v>
      </c>
      <c r="I209" s="22">
        <f t="shared" si="41"/>
        <v>1</v>
      </c>
      <c r="J209" s="19">
        <f t="shared" si="42"/>
        <v>5</v>
      </c>
      <c r="K209" s="23">
        <f t="shared" si="43"/>
        <v>131.78601009448232</v>
      </c>
      <c r="L209" s="24">
        <f t="shared" si="44"/>
        <v>14193</v>
      </c>
      <c r="M209" s="24">
        <f t="shared" si="45"/>
        <v>4511</v>
      </c>
      <c r="N209" s="24">
        <v>1288</v>
      </c>
      <c r="O209" s="25" t="str">
        <f t="shared" si="47"/>
        <v>INNOVATION ACADEMY - TYNGSBOROUGH (435)</v>
      </c>
      <c r="P209" s="129"/>
      <c r="Q209" s="124"/>
      <c r="R209" s="25"/>
      <c r="S209" s="25"/>
    </row>
    <row r="210" spans="1:19">
      <c r="A210" s="19">
        <f t="shared" si="36"/>
        <v>435</v>
      </c>
      <c r="B210" s="19">
        <v>203</v>
      </c>
      <c r="C210" s="20" t="str">
        <f t="shared" si="37"/>
        <v>435 - INNOVATION ACADEMY - WESTFORD</v>
      </c>
      <c r="D210" s="21">
        <v>435301326</v>
      </c>
      <c r="E210" s="19">
        <f t="shared" si="38"/>
        <v>435</v>
      </c>
      <c r="F210" s="17">
        <f t="shared" si="39"/>
        <v>301</v>
      </c>
      <c r="G210" s="17">
        <f t="shared" si="40"/>
        <v>326</v>
      </c>
      <c r="H210" s="17">
        <f t="shared" si="46"/>
        <v>1</v>
      </c>
      <c r="I210" s="22">
        <f t="shared" si="41"/>
        <v>1</v>
      </c>
      <c r="J210" s="19">
        <f t="shared" si="42"/>
        <v>2</v>
      </c>
      <c r="K210" s="23">
        <f t="shared" si="43"/>
        <v>135.90339435877971</v>
      </c>
      <c r="L210" s="24">
        <f t="shared" si="44"/>
        <v>13336</v>
      </c>
      <c r="M210" s="24">
        <f t="shared" si="45"/>
        <v>4788</v>
      </c>
      <c r="N210" s="24">
        <v>1288</v>
      </c>
      <c r="O210" s="25" t="str">
        <f t="shared" si="47"/>
        <v>INNOVATION ACADEMY - WESTFORD (435)</v>
      </c>
      <c r="P210" s="129"/>
      <c r="Q210" s="124"/>
      <c r="R210" s="25"/>
      <c r="S210" s="25"/>
    </row>
    <row r="211" spans="1:19">
      <c r="A211" s="19">
        <f t="shared" si="36"/>
        <v>435</v>
      </c>
      <c r="B211" s="19">
        <v>204</v>
      </c>
      <c r="C211" s="20" t="str">
        <f t="shared" si="37"/>
        <v>435 - INNOVATION ACADEMY - GROTON DUNSTABLE</v>
      </c>
      <c r="D211" s="21">
        <v>435301673</v>
      </c>
      <c r="E211" s="19">
        <f t="shared" si="38"/>
        <v>435</v>
      </c>
      <c r="F211" s="17">
        <f t="shared" si="39"/>
        <v>301</v>
      </c>
      <c r="G211" s="17">
        <f t="shared" si="40"/>
        <v>673</v>
      </c>
      <c r="H211" s="17">
        <f t="shared" si="46"/>
        <v>1</v>
      </c>
      <c r="I211" s="22">
        <f t="shared" si="41"/>
        <v>1</v>
      </c>
      <c r="J211" s="19">
        <f t="shared" si="42"/>
        <v>3</v>
      </c>
      <c r="K211" s="23">
        <f t="shared" si="43"/>
        <v>160.96731579401242</v>
      </c>
      <c r="L211" s="24">
        <f t="shared" si="44"/>
        <v>14320</v>
      </c>
      <c r="M211" s="24">
        <f t="shared" si="45"/>
        <v>8731</v>
      </c>
      <c r="N211" s="24">
        <v>1288</v>
      </c>
      <c r="O211" s="25" t="str">
        <f t="shared" si="47"/>
        <v>INNOVATION ACADEMY - GROTON DUNSTABLE (435)</v>
      </c>
      <c r="P211" s="129"/>
      <c r="Q211" s="124"/>
      <c r="R211" s="25"/>
      <c r="S211" s="25"/>
    </row>
    <row r="212" spans="1:19">
      <c r="A212" s="19">
        <f t="shared" si="36"/>
        <v>435</v>
      </c>
      <c r="B212" s="19">
        <v>205</v>
      </c>
      <c r="C212" s="20" t="str">
        <f t="shared" si="37"/>
        <v>435 - INNOVATION ACADEMY - NORTH MIDDLESEX</v>
      </c>
      <c r="D212" s="21">
        <v>435301735</v>
      </c>
      <c r="E212" s="19">
        <f t="shared" si="38"/>
        <v>435</v>
      </c>
      <c r="F212" s="17">
        <f t="shared" si="39"/>
        <v>301</v>
      </c>
      <c r="G212" s="17">
        <f t="shared" si="40"/>
        <v>735</v>
      </c>
      <c r="H212" s="17">
        <f t="shared" si="46"/>
        <v>1</v>
      </c>
      <c r="I212" s="22">
        <f t="shared" si="41"/>
        <v>1</v>
      </c>
      <c r="J212" s="19">
        <f t="shared" si="42"/>
        <v>6</v>
      </c>
      <c r="K212" s="23">
        <f t="shared" si="43"/>
        <v>132.71935974047037</v>
      </c>
      <c r="L212" s="24">
        <f t="shared" si="44"/>
        <v>14593</v>
      </c>
      <c r="M212" s="24">
        <f t="shared" si="45"/>
        <v>4775</v>
      </c>
      <c r="N212" s="24">
        <v>1288</v>
      </c>
      <c r="O212" s="25" t="str">
        <f t="shared" si="47"/>
        <v>INNOVATION ACADEMY - NORTH MIDDLESEX (435)</v>
      </c>
      <c r="P212" s="129"/>
      <c r="Q212" s="124"/>
      <c r="R212" s="25"/>
      <c r="S212" s="25"/>
    </row>
    <row r="213" spans="1:19">
      <c r="A213" s="19">
        <f t="shared" si="36"/>
        <v>436</v>
      </c>
      <c r="B213" s="19">
        <v>206</v>
      </c>
      <c r="C213" s="20" t="str">
        <f t="shared" si="37"/>
        <v>436 - COMMUNITY CS OF CAMBRIDGE - ARLINGTON</v>
      </c>
      <c r="D213" s="21">
        <v>436049010</v>
      </c>
      <c r="E213" s="19">
        <f t="shared" si="38"/>
        <v>436</v>
      </c>
      <c r="F213" s="17">
        <f t="shared" si="39"/>
        <v>49</v>
      </c>
      <c r="G213" s="17">
        <f t="shared" si="40"/>
        <v>10</v>
      </c>
      <c r="H213" s="17">
        <f t="shared" si="46"/>
        <v>1</v>
      </c>
      <c r="I213" s="22">
        <f t="shared" si="41"/>
        <v>1.1120000000000001</v>
      </c>
      <c r="J213" s="19">
        <f t="shared" si="42"/>
        <v>3</v>
      </c>
      <c r="K213" s="23">
        <f t="shared" si="43"/>
        <v>151.4219975265986</v>
      </c>
      <c r="L213" s="24">
        <f t="shared" si="44"/>
        <v>17931</v>
      </c>
      <c r="M213" s="24">
        <f t="shared" si="45"/>
        <v>9220</v>
      </c>
      <c r="N213" s="24">
        <v>1288</v>
      </c>
      <c r="O213" s="25" t="str">
        <f t="shared" si="47"/>
        <v>COMMUNITY CS OF CAMBRIDGE - ARLINGTON (436)</v>
      </c>
      <c r="P213" s="129"/>
      <c r="Q213" s="124"/>
      <c r="R213" s="25"/>
      <c r="S213" s="25"/>
    </row>
    <row r="214" spans="1:19">
      <c r="A214" s="19">
        <f t="shared" si="36"/>
        <v>436</v>
      </c>
      <c r="B214" s="19">
        <v>207</v>
      </c>
      <c r="C214" s="20" t="str">
        <f t="shared" si="37"/>
        <v>436 - COMMUNITY CS OF CAMBRIDGE - BELMONT</v>
      </c>
      <c r="D214" s="21">
        <v>436049026</v>
      </c>
      <c r="E214" s="19">
        <f t="shared" si="38"/>
        <v>436</v>
      </c>
      <c r="F214" s="17">
        <f t="shared" si="39"/>
        <v>49</v>
      </c>
      <c r="G214" s="17">
        <f t="shared" si="40"/>
        <v>26</v>
      </c>
      <c r="H214" s="17">
        <f t="shared" si="46"/>
        <v>1</v>
      </c>
      <c r="I214" s="22">
        <f t="shared" si="41"/>
        <v>1.1120000000000001</v>
      </c>
      <c r="J214" s="19">
        <f t="shared" si="42"/>
        <v>3</v>
      </c>
      <c r="K214" s="23">
        <f t="shared" si="43"/>
        <v>139.01839021033487</v>
      </c>
      <c r="L214" s="24">
        <f t="shared" si="44"/>
        <v>20042</v>
      </c>
      <c r="M214" s="24">
        <f t="shared" si="45"/>
        <v>7820</v>
      </c>
      <c r="N214" s="24">
        <v>1288</v>
      </c>
      <c r="O214" s="25" t="str">
        <f t="shared" si="47"/>
        <v>COMMUNITY CS OF CAMBRIDGE - BELMONT (436)</v>
      </c>
      <c r="P214" s="129"/>
      <c r="Q214" s="124"/>
      <c r="R214" s="25"/>
      <c r="S214" s="25"/>
    </row>
    <row r="215" spans="1:19">
      <c r="A215" s="19">
        <f t="shared" si="36"/>
        <v>436</v>
      </c>
      <c r="B215" s="19">
        <v>208</v>
      </c>
      <c r="C215" s="20" t="str">
        <f t="shared" si="37"/>
        <v>436 - COMMUNITY CS OF CAMBRIDGE - BEVERLY</v>
      </c>
      <c r="D215" s="21">
        <v>436049030</v>
      </c>
      <c r="E215" s="19">
        <f t="shared" si="38"/>
        <v>436</v>
      </c>
      <c r="F215" s="17">
        <f t="shared" si="39"/>
        <v>49</v>
      </c>
      <c r="G215" s="17">
        <f t="shared" si="40"/>
        <v>30</v>
      </c>
      <c r="H215" s="17">
        <f t="shared" si="46"/>
        <v>1</v>
      </c>
      <c r="I215" s="22">
        <f t="shared" si="41"/>
        <v>1.1120000000000001</v>
      </c>
      <c r="J215" s="19">
        <f t="shared" si="42"/>
        <v>6</v>
      </c>
      <c r="K215" s="23">
        <f t="shared" si="43"/>
        <v>136.03656800116997</v>
      </c>
      <c r="L215" s="24">
        <f t="shared" si="44"/>
        <v>19226</v>
      </c>
      <c r="M215" s="24">
        <f t="shared" si="45"/>
        <v>6928</v>
      </c>
      <c r="N215" s="24">
        <v>1288</v>
      </c>
      <c r="O215" s="25" t="str">
        <f t="shared" si="47"/>
        <v>COMMUNITY CS OF CAMBRIDGE - BEVERLY (436)</v>
      </c>
      <c r="P215" s="129"/>
      <c r="Q215" s="124"/>
      <c r="R215" s="25"/>
      <c r="S215" s="25"/>
    </row>
    <row r="216" spans="1:19">
      <c r="A216" s="19">
        <f t="shared" si="36"/>
        <v>436</v>
      </c>
      <c r="B216" s="19">
        <v>209</v>
      </c>
      <c r="C216" s="20" t="str">
        <f t="shared" si="37"/>
        <v>436 - COMMUNITY CS OF CAMBRIDGE - BOSTON</v>
      </c>
      <c r="D216" s="21">
        <v>436049035</v>
      </c>
      <c r="E216" s="19">
        <f t="shared" si="38"/>
        <v>436</v>
      </c>
      <c r="F216" s="17">
        <f t="shared" si="39"/>
        <v>49</v>
      </c>
      <c r="G216" s="17">
        <f t="shared" si="40"/>
        <v>35</v>
      </c>
      <c r="H216" s="17">
        <f t="shared" si="46"/>
        <v>1</v>
      </c>
      <c r="I216" s="22">
        <f t="shared" si="41"/>
        <v>1.1120000000000001</v>
      </c>
      <c r="J216" s="19">
        <f t="shared" si="42"/>
        <v>11</v>
      </c>
      <c r="K216" s="23">
        <f t="shared" si="43"/>
        <v>135.47260985262034</v>
      </c>
      <c r="L216" s="24">
        <f t="shared" si="44"/>
        <v>20223</v>
      </c>
      <c r="M216" s="24">
        <f t="shared" si="45"/>
        <v>7174</v>
      </c>
      <c r="N216" s="24">
        <v>1288</v>
      </c>
      <c r="O216" s="25" t="str">
        <f t="shared" si="47"/>
        <v>COMMUNITY CS OF CAMBRIDGE - BOSTON (436)</v>
      </c>
      <c r="P216" s="129"/>
      <c r="Q216" s="124"/>
      <c r="R216" s="25"/>
      <c r="S216" s="25"/>
    </row>
    <row r="217" spans="1:19">
      <c r="A217" s="19">
        <f t="shared" si="36"/>
        <v>436</v>
      </c>
      <c r="B217" s="19">
        <v>210</v>
      </c>
      <c r="C217" s="20" t="str">
        <f t="shared" si="37"/>
        <v>436 - COMMUNITY CS OF CAMBRIDGE - BRAINTREE</v>
      </c>
      <c r="D217" s="21">
        <v>436049040</v>
      </c>
      <c r="E217" s="19">
        <f t="shared" si="38"/>
        <v>436</v>
      </c>
      <c r="F217" s="17">
        <f t="shared" si="39"/>
        <v>49</v>
      </c>
      <c r="G217" s="17">
        <f t="shared" si="40"/>
        <v>40</v>
      </c>
      <c r="H217" s="17">
        <f t="shared" si="46"/>
        <v>1</v>
      </c>
      <c r="I217" s="22">
        <f t="shared" si="41"/>
        <v>1.1120000000000001</v>
      </c>
      <c r="J217" s="19">
        <f t="shared" si="42"/>
        <v>6</v>
      </c>
      <c r="K217" s="23">
        <f t="shared" si="43"/>
        <v>133.26704522329297</v>
      </c>
      <c r="L217" s="24">
        <f t="shared" si="44"/>
        <v>19226</v>
      </c>
      <c r="M217" s="24">
        <f t="shared" si="45"/>
        <v>6396</v>
      </c>
      <c r="N217" s="24">
        <v>1288</v>
      </c>
      <c r="O217" s="25" t="str">
        <f t="shared" si="47"/>
        <v>COMMUNITY CS OF CAMBRIDGE - BRAINTREE (436)</v>
      </c>
      <c r="P217" s="129"/>
      <c r="Q217" s="124"/>
      <c r="R217" s="25"/>
      <c r="S217" s="25"/>
    </row>
    <row r="218" spans="1:19">
      <c r="A218" s="19">
        <f t="shared" si="36"/>
        <v>436</v>
      </c>
      <c r="B218" s="19">
        <v>211</v>
      </c>
      <c r="C218" s="20" t="str">
        <f t="shared" si="37"/>
        <v>436 - COMMUNITY CS OF CAMBRIDGE - BROCKTON</v>
      </c>
      <c r="D218" s="21">
        <v>436049044</v>
      </c>
      <c r="E218" s="19">
        <f t="shared" si="38"/>
        <v>436</v>
      </c>
      <c r="F218" s="17">
        <f t="shared" si="39"/>
        <v>49</v>
      </c>
      <c r="G218" s="17">
        <f t="shared" si="40"/>
        <v>44</v>
      </c>
      <c r="H218" s="17">
        <f t="shared" si="46"/>
        <v>1</v>
      </c>
      <c r="I218" s="22">
        <f t="shared" si="41"/>
        <v>1.1120000000000001</v>
      </c>
      <c r="J218" s="19">
        <f t="shared" si="42"/>
        <v>11</v>
      </c>
      <c r="K218" s="23">
        <f t="shared" si="43"/>
        <v>100</v>
      </c>
      <c r="L218" s="24">
        <f t="shared" si="44"/>
        <v>13687</v>
      </c>
      <c r="M218" s="24">
        <f t="shared" si="45"/>
        <v>0</v>
      </c>
      <c r="N218" s="24">
        <v>1288</v>
      </c>
      <c r="O218" s="25" t="str">
        <f t="shared" si="47"/>
        <v>COMMUNITY CS OF CAMBRIDGE - BROCKTON (436)</v>
      </c>
      <c r="P218" s="129"/>
      <c r="Q218" s="124"/>
      <c r="R218" s="25"/>
      <c r="S218" s="25"/>
    </row>
    <row r="219" spans="1:19">
      <c r="A219" s="19">
        <f t="shared" si="36"/>
        <v>436</v>
      </c>
      <c r="B219" s="19">
        <v>212</v>
      </c>
      <c r="C219" s="20" t="str">
        <f t="shared" si="37"/>
        <v>436 - COMMUNITY CS OF CAMBRIDGE - CAMBRIDGE</v>
      </c>
      <c r="D219" s="21">
        <v>436049049</v>
      </c>
      <c r="E219" s="19">
        <f t="shared" si="38"/>
        <v>436</v>
      </c>
      <c r="F219" s="17">
        <f t="shared" si="39"/>
        <v>49</v>
      </c>
      <c r="G219" s="17">
        <f t="shared" si="40"/>
        <v>49</v>
      </c>
      <c r="H219" s="17">
        <f t="shared" si="46"/>
        <v>1</v>
      </c>
      <c r="I219" s="22">
        <f t="shared" si="41"/>
        <v>1.1120000000000001</v>
      </c>
      <c r="J219" s="19">
        <f t="shared" si="42"/>
        <v>7</v>
      </c>
      <c r="K219" s="23">
        <f t="shared" si="43"/>
        <v>224.30682825570392</v>
      </c>
      <c r="L219" s="24">
        <f t="shared" si="44"/>
        <v>18558</v>
      </c>
      <c r="M219" s="24">
        <f t="shared" si="45"/>
        <v>23069</v>
      </c>
      <c r="N219" s="24">
        <v>1288</v>
      </c>
      <c r="O219" s="25" t="str">
        <f t="shared" si="47"/>
        <v>COMMUNITY CS OF CAMBRIDGE - CAMBRIDGE (436)</v>
      </c>
      <c r="P219" s="129"/>
      <c r="Q219" s="124"/>
      <c r="R219" s="25"/>
      <c r="S219" s="25"/>
    </row>
    <row r="220" spans="1:19">
      <c r="A220" s="19">
        <f t="shared" si="36"/>
        <v>436</v>
      </c>
      <c r="B220" s="19">
        <v>213</v>
      </c>
      <c r="C220" s="20" t="str">
        <f t="shared" si="37"/>
        <v>436 - COMMUNITY CS OF CAMBRIDGE - CHELSEA</v>
      </c>
      <c r="D220" s="21">
        <v>436049057</v>
      </c>
      <c r="E220" s="19">
        <f t="shared" si="38"/>
        <v>436</v>
      </c>
      <c r="F220" s="17">
        <f t="shared" si="39"/>
        <v>49</v>
      </c>
      <c r="G220" s="17">
        <f t="shared" si="40"/>
        <v>57</v>
      </c>
      <c r="H220" s="17">
        <f t="shared" si="46"/>
        <v>1</v>
      </c>
      <c r="I220" s="22">
        <f t="shared" si="41"/>
        <v>1.1120000000000001</v>
      </c>
      <c r="J220" s="19">
        <f t="shared" si="42"/>
        <v>12</v>
      </c>
      <c r="K220" s="23">
        <f t="shared" si="43"/>
        <v>105.01314606207856</v>
      </c>
      <c r="L220" s="24">
        <f t="shared" si="44"/>
        <v>18885</v>
      </c>
      <c r="M220" s="24">
        <f t="shared" si="45"/>
        <v>947</v>
      </c>
      <c r="N220" s="24">
        <v>1288</v>
      </c>
      <c r="O220" s="25" t="str">
        <f t="shared" si="47"/>
        <v>COMMUNITY CS OF CAMBRIDGE - CHELSEA (436)</v>
      </c>
      <c r="P220" s="129"/>
      <c r="Q220" s="124"/>
      <c r="R220" s="25"/>
      <c r="S220" s="25"/>
    </row>
    <row r="221" spans="1:19">
      <c r="A221" s="19">
        <f t="shared" si="36"/>
        <v>436</v>
      </c>
      <c r="B221" s="19">
        <v>214</v>
      </c>
      <c r="C221" s="20" t="str">
        <f t="shared" si="37"/>
        <v>436 - COMMUNITY CS OF CAMBRIDGE - EVERETT</v>
      </c>
      <c r="D221" s="21">
        <v>436049093</v>
      </c>
      <c r="E221" s="19">
        <f t="shared" si="38"/>
        <v>436</v>
      </c>
      <c r="F221" s="17">
        <f t="shared" si="39"/>
        <v>49</v>
      </c>
      <c r="G221" s="17">
        <f t="shared" si="40"/>
        <v>93</v>
      </c>
      <c r="H221" s="17">
        <f t="shared" si="46"/>
        <v>1</v>
      </c>
      <c r="I221" s="22">
        <f t="shared" si="41"/>
        <v>1.1120000000000001</v>
      </c>
      <c r="J221" s="19">
        <f t="shared" si="42"/>
        <v>11</v>
      </c>
      <c r="K221" s="23">
        <f t="shared" si="43"/>
        <v>100.40533474721023</v>
      </c>
      <c r="L221" s="24">
        <f t="shared" si="44"/>
        <v>21663</v>
      </c>
      <c r="M221" s="24">
        <f t="shared" si="45"/>
        <v>88</v>
      </c>
      <c r="N221" s="24">
        <v>1288</v>
      </c>
      <c r="O221" s="25" t="str">
        <f t="shared" si="47"/>
        <v>COMMUNITY CS OF CAMBRIDGE - EVERETT (436)</v>
      </c>
      <c r="P221" s="129"/>
      <c r="Q221" s="124"/>
      <c r="R221" s="25"/>
      <c r="S221" s="25"/>
    </row>
    <row r="222" spans="1:19">
      <c r="A222" s="19">
        <f t="shared" si="36"/>
        <v>436</v>
      </c>
      <c r="B222" s="19">
        <v>215</v>
      </c>
      <c r="C222" s="20" t="str">
        <f t="shared" si="37"/>
        <v>436 - COMMUNITY CS OF CAMBRIDGE - HOLBROOK</v>
      </c>
      <c r="D222" s="21">
        <v>436049133</v>
      </c>
      <c r="E222" s="19">
        <f t="shared" si="38"/>
        <v>436</v>
      </c>
      <c r="F222" s="17">
        <f t="shared" si="39"/>
        <v>49</v>
      </c>
      <c r="G222" s="17">
        <f t="shared" si="40"/>
        <v>133</v>
      </c>
      <c r="H222" s="17">
        <f t="shared" si="46"/>
        <v>1</v>
      </c>
      <c r="I222" s="22">
        <f t="shared" si="41"/>
        <v>1.1120000000000001</v>
      </c>
      <c r="J222" s="19">
        <f t="shared" si="42"/>
        <v>9</v>
      </c>
      <c r="K222" s="23">
        <f t="shared" si="43"/>
        <v>100</v>
      </c>
      <c r="L222" s="24">
        <f t="shared" si="44"/>
        <v>21346</v>
      </c>
      <c r="M222" s="24">
        <f t="shared" si="45"/>
        <v>0</v>
      </c>
      <c r="N222" s="24">
        <v>1288</v>
      </c>
      <c r="O222" s="25" t="str">
        <f t="shared" si="47"/>
        <v>COMMUNITY CS OF CAMBRIDGE - HOLBROOK (436)</v>
      </c>
      <c r="P222" s="129"/>
      <c r="Q222" s="124"/>
      <c r="R222" s="25"/>
      <c r="S222" s="25"/>
    </row>
    <row r="223" spans="1:19">
      <c r="A223" s="19">
        <f t="shared" si="36"/>
        <v>436</v>
      </c>
      <c r="B223" s="19">
        <v>216</v>
      </c>
      <c r="C223" s="20" t="str">
        <f t="shared" si="37"/>
        <v>436 - COMMUNITY CS OF CAMBRIDGE - LEXINGTON</v>
      </c>
      <c r="D223" s="21">
        <v>436049155</v>
      </c>
      <c r="E223" s="19">
        <f t="shared" si="38"/>
        <v>436</v>
      </c>
      <c r="F223" s="17">
        <f t="shared" si="39"/>
        <v>49</v>
      </c>
      <c r="G223" s="17">
        <f t="shared" si="40"/>
        <v>155</v>
      </c>
      <c r="H223" s="17">
        <f t="shared" si="46"/>
        <v>1</v>
      </c>
      <c r="I223" s="22">
        <f t="shared" si="41"/>
        <v>1.1120000000000001</v>
      </c>
      <c r="J223" s="19">
        <f t="shared" si="42"/>
        <v>3</v>
      </c>
      <c r="K223" s="23">
        <f t="shared" si="43"/>
        <v>189.0494797721484</v>
      </c>
      <c r="L223" s="24">
        <f t="shared" si="44"/>
        <v>14743</v>
      </c>
      <c r="M223" s="24">
        <f t="shared" si="45"/>
        <v>13129</v>
      </c>
      <c r="N223" s="24">
        <v>1288</v>
      </c>
      <c r="O223" s="25" t="str">
        <f t="shared" si="47"/>
        <v>COMMUNITY CS OF CAMBRIDGE - LEXINGTON (436)</v>
      </c>
      <c r="P223" s="129"/>
      <c r="Q223" s="124"/>
      <c r="R223" s="25"/>
      <c r="S223" s="25"/>
    </row>
    <row r="224" spans="1:19">
      <c r="A224" s="19">
        <f t="shared" si="36"/>
        <v>436</v>
      </c>
      <c r="B224" s="19">
        <v>217</v>
      </c>
      <c r="C224" s="20" t="str">
        <f t="shared" si="37"/>
        <v>436 - COMMUNITY CS OF CAMBRIDGE - MALDEN</v>
      </c>
      <c r="D224" s="21">
        <v>436049165</v>
      </c>
      <c r="E224" s="19">
        <f t="shared" si="38"/>
        <v>436</v>
      </c>
      <c r="F224" s="17">
        <f t="shared" si="39"/>
        <v>49</v>
      </c>
      <c r="G224" s="17">
        <f t="shared" si="40"/>
        <v>165</v>
      </c>
      <c r="H224" s="17">
        <f t="shared" si="46"/>
        <v>1</v>
      </c>
      <c r="I224" s="22">
        <f t="shared" si="41"/>
        <v>1.1120000000000001</v>
      </c>
      <c r="J224" s="19">
        <f t="shared" si="42"/>
        <v>10</v>
      </c>
      <c r="K224" s="23">
        <f t="shared" si="43"/>
        <v>100</v>
      </c>
      <c r="L224" s="24">
        <f t="shared" si="44"/>
        <v>19551</v>
      </c>
      <c r="M224" s="24">
        <f t="shared" si="45"/>
        <v>0</v>
      </c>
      <c r="N224" s="24">
        <v>1288</v>
      </c>
      <c r="O224" s="25" t="str">
        <f t="shared" si="47"/>
        <v>COMMUNITY CS OF CAMBRIDGE - MALDEN (436)</v>
      </c>
      <c r="P224" s="129"/>
      <c r="Q224" s="124"/>
      <c r="R224" s="25"/>
      <c r="S224" s="25"/>
    </row>
    <row r="225" spans="1:19">
      <c r="A225" s="19">
        <f t="shared" si="36"/>
        <v>436</v>
      </c>
      <c r="B225" s="19">
        <v>218</v>
      </c>
      <c r="C225" s="20" t="str">
        <f t="shared" si="37"/>
        <v>436 - COMMUNITY CS OF CAMBRIDGE - MEDFORD</v>
      </c>
      <c r="D225" s="21">
        <v>436049176</v>
      </c>
      <c r="E225" s="19">
        <f t="shared" si="38"/>
        <v>436</v>
      </c>
      <c r="F225" s="17">
        <f t="shared" si="39"/>
        <v>49</v>
      </c>
      <c r="G225" s="17">
        <f t="shared" si="40"/>
        <v>176</v>
      </c>
      <c r="H225" s="17">
        <f t="shared" si="46"/>
        <v>1</v>
      </c>
      <c r="I225" s="22">
        <f t="shared" si="41"/>
        <v>1.1120000000000001</v>
      </c>
      <c r="J225" s="19">
        <f t="shared" si="42"/>
        <v>8</v>
      </c>
      <c r="K225" s="23">
        <f t="shared" si="43"/>
        <v>132.29061594509275</v>
      </c>
      <c r="L225" s="24">
        <f t="shared" si="44"/>
        <v>19409</v>
      </c>
      <c r="M225" s="24">
        <f t="shared" si="45"/>
        <v>6267</v>
      </c>
      <c r="N225" s="24">
        <v>1288</v>
      </c>
      <c r="O225" s="25" t="str">
        <f t="shared" si="47"/>
        <v>COMMUNITY CS OF CAMBRIDGE - MEDFORD (436)</v>
      </c>
      <c r="P225" s="129"/>
      <c r="Q225" s="124"/>
      <c r="R225" s="25"/>
      <c r="S225" s="25"/>
    </row>
    <row r="226" spans="1:19">
      <c r="A226" s="19">
        <f t="shared" si="36"/>
        <v>436</v>
      </c>
      <c r="B226" s="19">
        <v>219</v>
      </c>
      <c r="C226" s="20" t="str">
        <f t="shared" si="37"/>
        <v>436 - COMMUNITY CS OF CAMBRIDGE - NEWTON</v>
      </c>
      <c r="D226" s="21">
        <v>436049207</v>
      </c>
      <c r="E226" s="19">
        <f t="shared" si="38"/>
        <v>436</v>
      </c>
      <c r="F226" s="17">
        <f t="shared" si="39"/>
        <v>49</v>
      </c>
      <c r="G226" s="17">
        <f t="shared" si="40"/>
        <v>207</v>
      </c>
      <c r="H226" s="17">
        <f t="shared" si="46"/>
        <v>1</v>
      </c>
      <c r="I226" s="22">
        <f t="shared" si="41"/>
        <v>1.1120000000000001</v>
      </c>
      <c r="J226" s="19">
        <f t="shared" si="42"/>
        <v>3</v>
      </c>
      <c r="K226" s="23">
        <f t="shared" si="43"/>
        <v>183.88306106542453</v>
      </c>
      <c r="L226" s="24">
        <f t="shared" si="44"/>
        <v>12632</v>
      </c>
      <c r="M226" s="24">
        <f t="shared" si="45"/>
        <v>10596</v>
      </c>
      <c r="N226" s="24">
        <v>1288</v>
      </c>
      <c r="O226" s="25" t="str">
        <f t="shared" si="47"/>
        <v>COMMUNITY CS OF CAMBRIDGE - NEWTON (436)</v>
      </c>
      <c r="P226" s="129"/>
      <c r="Q226" s="124"/>
      <c r="R226" s="25"/>
      <c r="S226" s="25"/>
    </row>
    <row r="227" spans="1:19">
      <c r="A227" s="19">
        <f t="shared" si="36"/>
        <v>436</v>
      </c>
      <c r="B227" s="19">
        <v>220</v>
      </c>
      <c r="C227" s="20" t="str">
        <f t="shared" si="37"/>
        <v>436 - COMMUNITY CS OF CAMBRIDGE - NORWOOD</v>
      </c>
      <c r="D227" s="21">
        <v>436049220</v>
      </c>
      <c r="E227" s="19">
        <f t="shared" si="38"/>
        <v>436</v>
      </c>
      <c r="F227" s="17">
        <f t="shared" si="39"/>
        <v>49</v>
      </c>
      <c r="G227" s="17">
        <f t="shared" si="40"/>
        <v>220</v>
      </c>
      <c r="H227" s="17">
        <f t="shared" si="46"/>
        <v>1</v>
      </c>
      <c r="I227" s="22">
        <f t="shared" si="41"/>
        <v>1.1120000000000001</v>
      </c>
      <c r="J227" s="19">
        <f t="shared" si="42"/>
        <v>8</v>
      </c>
      <c r="K227" s="23">
        <f t="shared" si="43"/>
        <v>135.65970389049588</v>
      </c>
      <c r="L227" s="24">
        <f t="shared" si="44"/>
        <v>24267</v>
      </c>
      <c r="M227" s="24">
        <f t="shared" si="45"/>
        <v>8654</v>
      </c>
      <c r="N227" s="24">
        <v>1288</v>
      </c>
      <c r="O227" s="25" t="str">
        <f t="shared" si="47"/>
        <v>COMMUNITY CS OF CAMBRIDGE - NORWOOD (436)</v>
      </c>
      <c r="P227" s="129"/>
      <c r="Q227" s="124"/>
      <c r="R227" s="25"/>
      <c r="S227" s="25"/>
    </row>
    <row r="228" spans="1:19">
      <c r="A228" s="19">
        <f t="shared" si="36"/>
        <v>436</v>
      </c>
      <c r="B228" s="19">
        <v>221</v>
      </c>
      <c r="C228" s="20" t="str">
        <f t="shared" si="37"/>
        <v>436 - COMMUNITY CS OF CAMBRIDGE - PEABODY</v>
      </c>
      <c r="D228" s="21">
        <v>436049229</v>
      </c>
      <c r="E228" s="19">
        <f t="shared" si="38"/>
        <v>436</v>
      </c>
      <c r="F228" s="17">
        <f t="shared" si="39"/>
        <v>49</v>
      </c>
      <c r="G228" s="17">
        <f t="shared" si="40"/>
        <v>229</v>
      </c>
      <c r="H228" s="17">
        <f t="shared" si="46"/>
        <v>1</v>
      </c>
      <c r="I228" s="22">
        <f t="shared" si="41"/>
        <v>1.1120000000000001</v>
      </c>
      <c r="J228" s="19">
        <f t="shared" si="42"/>
        <v>9</v>
      </c>
      <c r="K228" s="23">
        <f t="shared" si="43"/>
        <v>109.89855856388218</v>
      </c>
      <c r="L228" s="24">
        <f t="shared" si="44"/>
        <v>23457</v>
      </c>
      <c r="M228" s="24">
        <f t="shared" si="45"/>
        <v>2322</v>
      </c>
      <c r="N228" s="24">
        <v>1288</v>
      </c>
      <c r="O228" s="25" t="str">
        <f t="shared" si="47"/>
        <v>COMMUNITY CS OF CAMBRIDGE - PEABODY (436)</v>
      </c>
      <c r="P228" s="129"/>
      <c r="Q228" s="124"/>
      <c r="R228" s="25"/>
      <c r="S228" s="25"/>
    </row>
    <row r="229" spans="1:19">
      <c r="A229" s="19">
        <f t="shared" si="36"/>
        <v>436</v>
      </c>
      <c r="B229" s="19">
        <v>222</v>
      </c>
      <c r="C229" s="20" t="str">
        <f t="shared" si="37"/>
        <v>436 - COMMUNITY CS OF CAMBRIDGE - QUINCY</v>
      </c>
      <c r="D229" s="21">
        <v>436049243</v>
      </c>
      <c r="E229" s="19">
        <f t="shared" si="38"/>
        <v>436</v>
      </c>
      <c r="F229" s="17">
        <f t="shared" si="39"/>
        <v>49</v>
      </c>
      <c r="G229" s="17">
        <f t="shared" si="40"/>
        <v>243</v>
      </c>
      <c r="H229" s="17">
        <f t="shared" si="46"/>
        <v>1</v>
      </c>
      <c r="I229" s="22">
        <f t="shared" si="41"/>
        <v>1.1120000000000001</v>
      </c>
      <c r="J229" s="19">
        <f t="shared" si="42"/>
        <v>9</v>
      </c>
      <c r="K229" s="23">
        <f t="shared" si="43"/>
        <v>113.02199405799442</v>
      </c>
      <c r="L229" s="24">
        <f t="shared" si="44"/>
        <v>14743</v>
      </c>
      <c r="M229" s="24">
        <f t="shared" si="45"/>
        <v>1920</v>
      </c>
      <c r="N229" s="24">
        <v>1288</v>
      </c>
      <c r="O229" s="25" t="str">
        <f t="shared" si="47"/>
        <v>COMMUNITY CS OF CAMBRIDGE - QUINCY (436)</v>
      </c>
      <c r="P229" s="129"/>
      <c r="Q229" s="124"/>
      <c r="R229" s="25"/>
      <c r="S229" s="25"/>
    </row>
    <row r="230" spans="1:19">
      <c r="A230" s="19">
        <f t="shared" si="36"/>
        <v>436</v>
      </c>
      <c r="B230" s="19">
        <v>223</v>
      </c>
      <c r="C230" s="20" t="str">
        <f t="shared" si="37"/>
        <v>436 - COMMUNITY CS OF CAMBRIDGE - RANDOLPH</v>
      </c>
      <c r="D230" s="21">
        <v>436049244</v>
      </c>
      <c r="E230" s="19">
        <f t="shared" si="38"/>
        <v>436</v>
      </c>
      <c r="F230" s="17">
        <f t="shared" si="39"/>
        <v>49</v>
      </c>
      <c r="G230" s="17">
        <f t="shared" si="40"/>
        <v>244</v>
      </c>
      <c r="H230" s="17">
        <f t="shared" si="46"/>
        <v>1</v>
      </c>
      <c r="I230" s="22">
        <f t="shared" si="41"/>
        <v>1.1120000000000001</v>
      </c>
      <c r="J230" s="19">
        <f t="shared" si="42"/>
        <v>10</v>
      </c>
      <c r="K230" s="23">
        <f t="shared" si="43"/>
        <v>124.17352811526767</v>
      </c>
      <c r="L230" s="24">
        <f t="shared" si="44"/>
        <v>14743</v>
      </c>
      <c r="M230" s="24">
        <f t="shared" si="45"/>
        <v>3564</v>
      </c>
      <c r="N230" s="24">
        <v>1288</v>
      </c>
      <c r="O230" s="25" t="str">
        <f t="shared" si="47"/>
        <v>COMMUNITY CS OF CAMBRIDGE - RANDOLPH (436)</v>
      </c>
      <c r="P230" s="129"/>
      <c r="Q230" s="124"/>
      <c r="R230" s="25"/>
      <c r="S230" s="25"/>
    </row>
    <row r="231" spans="1:19">
      <c r="A231" s="19">
        <f t="shared" si="36"/>
        <v>436</v>
      </c>
      <c r="B231" s="19">
        <v>224</v>
      </c>
      <c r="C231" s="20" t="str">
        <f t="shared" si="37"/>
        <v>436 - COMMUNITY CS OF CAMBRIDGE - REVERE</v>
      </c>
      <c r="D231" s="21">
        <v>436049248</v>
      </c>
      <c r="E231" s="19">
        <f t="shared" si="38"/>
        <v>436</v>
      </c>
      <c r="F231" s="17">
        <f t="shared" si="39"/>
        <v>49</v>
      </c>
      <c r="G231" s="17">
        <f t="shared" si="40"/>
        <v>248</v>
      </c>
      <c r="H231" s="17">
        <f t="shared" si="46"/>
        <v>1</v>
      </c>
      <c r="I231" s="22">
        <f t="shared" si="41"/>
        <v>1.1120000000000001</v>
      </c>
      <c r="J231" s="19">
        <f t="shared" si="42"/>
        <v>11</v>
      </c>
      <c r="K231" s="23">
        <f t="shared" si="43"/>
        <v>103.75895547042401</v>
      </c>
      <c r="L231" s="24">
        <f t="shared" si="44"/>
        <v>24097</v>
      </c>
      <c r="M231" s="24">
        <f t="shared" si="45"/>
        <v>906</v>
      </c>
      <c r="N231" s="24">
        <v>1288</v>
      </c>
      <c r="O231" s="25" t="str">
        <f t="shared" si="47"/>
        <v>COMMUNITY CS OF CAMBRIDGE - REVERE (436)</v>
      </c>
      <c r="P231" s="129"/>
      <c r="Q231" s="124"/>
      <c r="R231" s="25"/>
      <c r="S231" s="25"/>
    </row>
    <row r="232" spans="1:19">
      <c r="A232" s="19">
        <f t="shared" si="36"/>
        <v>436</v>
      </c>
      <c r="B232" s="19">
        <v>225</v>
      </c>
      <c r="C232" s="20" t="str">
        <f t="shared" si="37"/>
        <v>436 - COMMUNITY CS OF CAMBRIDGE - SOMERVILLE</v>
      </c>
      <c r="D232" s="21">
        <v>436049274</v>
      </c>
      <c r="E232" s="19">
        <f t="shared" si="38"/>
        <v>436</v>
      </c>
      <c r="F232" s="17">
        <f t="shared" si="39"/>
        <v>49</v>
      </c>
      <c r="G232" s="17">
        <f t="shared" si="40"/>
        <v>274</v>
      </c>
      <c r="H232" s="17">
        <f t="shared" si="46"/>
        <v>1</v>
      </c>
      <c r="I232" s="22">
        <f t="shared" si="41"/>
        <v>1.1120000000000001</v>
      </c>
      <c r="J232" s="19">
        <f t="shared" si="42"/>
        <v>9</v>
      </c>
      <c r="K232" s="23">
        <f t="shared" si="43"/>
        <v>151.42701710383452</v>
      </c>
      <c r="L232" s="24">
        <f t="shared" si="44"/>
        <v>20382</v>
      </c>
      <c r="M232" s="24">
        <f t="shared" si="45"/>
        <v>10482</v>
      </c>
      <c r="N232" s="24">
        <v>1288</v>
      </c>
      <c r="O232" s="25" t="str">
        <f t="shared" si="47"/>
        <v>COMMUNITY CS OF CAMBRIDGE - SOMERVILLE (436)</v>
      </c>
      <c r="P232" s="129"/>
      <c r="Q232" s="124"/>
      <c r="R232" s="25"/>
      <c r="S232" s="25"/>
    </row>
    <row r="233" spans="1:19">
      <c r="A233" s="19">
        <f t="shared" si="36"/>
        <v>436</v>
      </c>
      <c r="B233" s="19">
        <v>226</v>
      </c>
      <c r="C233" s="20" t="str">
        <f t="shared" si="37"/>
        <v>436 - COMMUNITY CS OF CAMBRIDGE - STOUGHTON</v>
      </c>
      <c r="D233" s="21">
        <v>436049285</v>
      </c>
      <c r="E233" s="19">
        <f t="shared" si="38"/>
        <v>436</v>
      </c>
      <c r="F233" s="17">
        <f t="shared" si="39"/>
        <v>49</v>
      </c>
      <c r="G233" s="17">
        <f t="shared" si="40"/>
        <v>285</v>
      </c>
      <c r="H233" s="17">
        <f t="shared" si="46"/>
        <v>1</v>
      </c>
      <c r="I233" s="22">
        <f t="shared" si="41"/>
        <v>1.1120000000000001</v>
      </c>
      <c r="J233" s="19">
        <f t="shared" si="42"/>
        <v>9</v>
      </c>
      <c r="K233" s="23">
        <f t="shared" si="43"/>
        <v>122.04461952772063</v>
      </c>
      <c r="L233" s="24">
        <f t="shared" si="44"/>
        <v>14743</v>
      </c>
      <c r="M233" s="24">
        <f t="shared" si="45"/>
        <v>3250</v>
      </c>
      <c r="N233" s="24">
        <v>1288</v>
      </c>
      <c r="O233" s="25" t="str">
        <f t="shared" si="47"/>
        <v>COMMUNITY CS OF CAMBRIDGE - STOUGHTON (436)</v>
      </c>
      <c r="P233" s="129"/>
      <c r="Q233" s="124"/>
      <c r="R233" s="25"/>
      <c r="S233" s="25"/>
    </row>
    <row r="234" spans="1:19">
      <c r="A234" s="19">
        <f t="shared" si="36"/>
        <v>436</v>
      </c>
      <c r="B234" s="19">
        <v>227</v>
      </c>
      <c r="C234" s="20" t="str">
        <f t="shared" si="37"/>
        <v>436 - COMMUNITY CS OF CAMBRIDGE - WALTHAM</v>
      </c>
      <c r="D234" s="21">
        <v>436049308</v>
      </c>
      <c r="E234" s="19">
        <f t="shared" si="38"/>
        <v>436</v>
      </c>
      <c r="F234" s="17">
        <f t="shared" si="39"/>
        <v>49</v>
      </c>
      <c r="G234" s="17">
        <f t="shared" si="40"/>
        <v>308</v>
      </c>
      <c r="H234" s="17">
        <f t="shared" si="46"/>
        <v>1</v>
      </c>
      <c r="I234" s="22">
        <f t="shared" si="41"/>
        <v>1.1120000000000001</v>
      </c>
      <c r="J234" s="19">
        <f t="shared" si="42"/>
        <v>9</v>
      </c>
      <c r="K234" s="23">
        <f t="shared" si="43"/>
        <v>138.6812314043263</v>
      </c>
      <c r="L234" s="24">
        <f t="shared" si="44"/>
        <v>14743</v>
      </c>
      <c r="M234" s="24">
        <f t="shared" si="45"/>
        <v>5703</v>
      </c>
      <c r="N234" s="24">
        <v>1288</v>
      </c>
      <c r="O234" s="25" t="str">
        <f t="shared" si="47"/>
        <v>COMMUNITY CS OF CAMBRIDGE - WALTHAM (436)</v>
      </c>
      <c r="P234" s="129"/>
      <c r="Q234" s="124"/>
      <c r="R234" s="25"/>
      <c r="S234" s="25"/>
    </row>
    <row r="235" spans="1:19">
      <c r="A235" s="19">
        <f t="shared" si="36"/>
        <v>436</v>
      </c>
      <c r="B235" s="19">
        <v>228</v>
      </c>
      <c r="C235" s="20" t="str">
        <f t="shared" si="37"/>
        <v>436 - COMMUNITY CS OF CAMBRIDGE - WILMINGTON</v>
      </c>
      <c r="D235" s="21">
        <v>436049342</v>
      </c>
      <c r="E235" s="19">
        <f t="shared" si="38"/>
        <v>436</v>
      </c>
      <c r="F235" s="17">
        <f t="shared" si="39"/>
        <v>49</v>
      </c>
      <c r="G235" s="17">
        <f t="shared" si="40"/>
        <v>342</v>
      </c>
      <c r="H235" s="17">
        <f t="shared" si="46"/>
        <v>1</v>
      </c>
      <c r="I235" s="22">
        <f t="shared" si="41"/>
        <v>1.1120000000000001</v>
      </c>
      <c r="J235" s="19">
        <f t="shared" si="42"/>
        <v>3</v>
      </c>
      <c r="K235" s="23">
        <f t="shared" si="43"/>
        <v>180.3921330971846</v>
      </c>
      <c r="L235" s="24">
        <f t="shared" si="44"/>
        <v>20042</v>
      </c>
      <c r="M235" s="24">
        <f t="shared" si="45"/>
        <v>16112</v>
      </c>
      <c r="N235" s="24">
        <v>1288</v>
      </c>
      <c r="O235" s="25" t="str">
        <f t="shared" si="47"/>
        <v>COMMUNITY CS OF CAMBRIDGE - WILMINGTON (436)</v>
      </c>
      <c r="P235" s="129"/>
      <c r="Q235" s="124"/>
      <c r="R235" s="25"/>
      <c r="S235" s="25"/>
    </row>
    <row r="236" spans="1:19">
      <c r="A236" s="19">
        <f t="shared" si="36"/>
        <v>438</v>
      </c>
      <c r="B236" s="19">
        <v>229</v>
      </c>
      <c r="C236" s="20" t="str">
        <f t="shared" si="37"/>
        <v>438 - CODMAN ACADEMY - BOSTON</v>
      </c>
      <c r="D236" s="21">
        <v>438035035</v>
      </c>
      <c r="E236" s="19">
        <f t="shared" si="38"/>
        <v>438</v>
      </c>
      <c r="F236" s="17">
        <f t="shared" si="39"/>
        <v>35</v>
      </c>
      <c r="G236" s="17">
        <f t="shared" si="40"/>
        <v>35</v>
      </c>
      <c r="H236" s="17">
        <f t="shared" si="46"/>
        <v>1</v>
      </c>
      <c r="I236" s="22">
        <f t="shared" si="41"/>
        <v>1.0860000000000001</v>
      </c>
      <c r="J236" s="19">
        <f t="shared" si="42"/>
        <v>11</v>
      </c>
      <c r="K236" s="23">
        <f t="shared" si="43"/>
        <v>135.47260985262034</v>
      </c>
      <c r="L236" s="24">
        <f t="shared" si="44"/>
        <v>22427</v>
      </c>
      <c r="M236" s="24">
        <f t="shared" si="45"/>
        <v>7955</v>
      </c>
      <c r="N236" s="24">
        <v>1288</v>
      </c>
      <c r="O236" s="25" t="str">
        <f t="shared" si="47"/>
        <v>CODMAN ACADEMY - BOSTON (438)</v>
      </c>
      <c r="P236" s="129"/>
      <c r="Q236" s="124"/>
      <c r="R236" s="25"/>
      <c r="S236" s="25"/>
    </row>
    <row r="237" spans="1:19">
      <c r="A237" s="19">
        <f t="shared" si="36"/>
        <v>438</v>
      </c>
      <c r="B237" s="19">
        <v>230</v>
      </c>
      <c r="C237" s="20" t="str">
        <f t="shared" si="37"/>
        <v>438 - CODMAN ACADEMY - BROCKTON</v>
      </c>
      <c r="D237" s="21">
        <v>438035044</v>
      </c>
      <c r="E237" s="19">
        <f t="shared" si="38"/>
        <v>438</v>
      </c>
      <c r="F237" s="17">
        <f t="shared" si="39"/>
        <v>35</v>
      </c>
      <c r="G237" s="17">
        <f t="shared" si="40"/>
        <v>44</v>
      </c>
      <c r="H237" s="17">
        <f t="shared" si="46"/>
        <v>1</v>
      </c>
      <c r="I237" s="22">
        <f t="shared" si="41"/>
        <v>1.0860000000000001</v>
      </c>
      <c r="J237" s="19">
        <f t="shared" si="42"/>
        <v>11</v>
      </c>
      <c r="K237" s="23">
        <f t="shared" si="43"/>
        <v>100</v>
      </c>
      <c r="L237" s="24">
        <f t="shared" si="44"/>
        <v>19958</v>
      </c>
      <c r="M237" s="24">
        <f t="shared" si="45"/>
        <v>0</v>
      </c>
      <c r="N237" s="24">
        <v>1288</v>
      </c>
      <c r="O237" s="25" t="str">
        <f t="shared" si="47"/>
        <v>CODMAN ACADEMY - BROCKTON (438)</v>
      </c>
      <c r="P237" s="129"/>
      <c r="Q237" s="124"/>
      <c r="R237" s="25"/>
      <c r="S237" s="25"/>
    </row>
    <row r="238" spans="1:19">
      <c r="A238" s="19">
        <f t="shared" si="36"/>
        <v>438</v>
      </c>
      <c r="B238" s="19">
        <v>231</v>
      </c>
      <c r="C238" s="20" t="str">
        <f t="shared" si="37"/>
        <v>438 - CODMAN ACADEMY - CHELSEA</v>
      </c>
      <c r="D238" s="21">
        <v>438035057</v>
      </c>
      <c r="E238" s="19">
        <f t="shared" si="38"/>
        <v>438</v>
      </c>
      <c r="F238" s="17">
        <f t="shared" si="39"/>
        <v>35</v>
      </c>
      <c r="G238" s="17">
        <f t="shared" si="40"/>
        <v>57</v>
      </c>
      <c r="H238" s="17">
        <f t="shared" si="46"/>
        <v>1</v>
      </c>
      <c r="I238" s="22">
        <f t="shared" si="41"/>
        <v>1.0860000000000001</v>
      </c>
      <c r="J238" s="19">
        <f t="shared" si="42"/>
        <v>12</v>
      </c>
      <c r="K238" s="23">
        <f t="shared" si="43"/>
        <v>105.01314606207856</v>
      </c>
      <c r="L238" s="24">
        <f t="shared" si="44"/>
        <v>26001</v>
      </c>
      <c r="M238" s="24">
        <f t="shared" si="45"/>
        <v>1303</v>
      </c>
      <c r="N238" s="24">
        <v>1288</v>
      </c>
      <c r="O238" s="25" t="str">
        <f t="shared" si="47"/>
        <v>CODMAN ACADEMY - CHELSEA (438)</v>
      </c>
      <c r="P238" s="129"/>
      <c r="Q238" s="124"/>
      <c r="R238" s="25"/>
      <c r="S238" s="25"/>
    </row>
    <row r="239" spans="1:19">
      <c r="A239" s="19">
        <f t="shared" si="36"/>
        <v>438</v>
      </c>
      <c r="B239" s="19">
        <v>232</v>
      </c>
      <c r="C239" s="20" t="str">
        <f t="shared" si="37"/>
        <v>438 - CODMAN ACADEMY - QUINCY</v>
      </c>
      <c r="D239" s="21">
        <v>438035243</v>
      </c>
      <c r="E239" s="19">
        <f t="shared" si="38"/>
        <v>438</v>
      </c>
      <c r="F239" s="17">
        <f t="shared" si="39"/>
        <v>35</v>
      </c>
      <c r="G239" s="17">
        <f t="shared" si="40"/>
        <v>243</v>
      </c>
      <c r="H239" s="17">
        <f t="shared" si="46"/>
        <v>1</v>
      </c>
      <c r="I239" s="22">
        <f t="shared" si="41"/>
        <v>1.0860000000000001</v>
      </c>
      <c r="J239" s="19">
        <f t="shared" si="42"/>
        <v>9</v>
      </c>
      <c r="K239" s="23">
        <f t="shared" si="43"/>
        <v>113.02199405799442</v>
      </c>
      <c r="L239" s="24">
        <f t="shared" si="44"/>
        <v>21355</v>
      </c>
      <c r="M239" s="24">
        <f t="shared" si="45"/>
        <v>2781</v>
      </c>
      <c r="N239" s="24">
        <v>1288</v>
      </c>
      <c r="O239" s="25" t="str">
        <f t="shared" si="47"/>
        <v>CODMAN ACADEMY - QUINCY (438)</v>
      </c>
      <c r="P239" s="129"/>
      <c r="Q239" s="124"/>
      <c r="R239" s="25"/>
      <c r="S239" s="25"/>
    </row>
    <row r="240" spans="1:19">
      <c r="A240" s="19">
        <f t="shared" si="36"/>
        <v>438</v>
      </c>
      <c r="B240" s="19">
        <v>233</v>
      </c>
      <c r="C240" s="20" t="str">
        <f t="shared" si="37"/>
        <v>438 - CODMAN ACADEMY - RANDOLPH</v>
      </c>
      <c r="D240" s="21">
        <v>438035244</v>
      </c>
      <c r="E240" s="19">
        <f t="shared" si="38"/>
        <v>438</v>
      </c>
      <c r="F240" s="17">
        <f t="shared" si="39"/>
        <v>35</v>
      </c>
      <c r="G240" s="17">
        <f t="shared" si="40"/>
        <v>244</v>
      </c>
      <c r="H240" s="17">
        <f t="shared" si="46"/>
        <v>1</v>
      </c>
      <c r="I240" s="22">
        <f t="shared" si="41"/>
        <v>1.0860000000000001</v>
      </c>
      <c r="J240" s="19">
        <f t="shared" si="42"/>
        <v>10</v>
      </c>
      <c r="K240" s="23">
        <f t="shared" si="43"/>
        <v>124.17352811526767</v>
      </c>
      <c r="L240" s="24">
        <f t="shared" si="44"/>
        <v>22457</v>
      </c>
      <c r="M240" s="24">
        <f t="shared" si="45"/>
        <v>5429</v>
      </c>
      <c r="N240" s="24">
        <v>1288</v>
      </c>
      <c r="O240" s="25" t="str">
        <f t="shared" si="47"/>
        <v>CODMAN ACADEMY - RANDOLPH (438)</v>
      </c>
      <c r="P240" s="129"/>
      <c r="Q240" s="124"/>
      <c r="R240" s="25"/>
      <c r="S240" s="25"/>
    </row>
    <row r="241" spans="1:19">
      <c r="A241" s="19">
        <f t="shared" si="36"/>
        <v>439</v>
      </c>
      <c r="B241" s="19">
        <v>234</v>
      </c>
      <c r="C241" s="20" t="str">
        <f t="shared" si="37"/>
        <v>439 - CONSERVATORY LAB - BOSTON</v>
      </c>
      <c r="D241" s="21">
        <v>439035035</v>
      </c>
      <c r="E241" s="19">
        <f t="shared" si="38"/>
        <v>439</v>
      </c>
      <c r="F241" s="17">
        <f t="shared" si="39"/>
        <v>35</v>
      </c>
      <c r="G241" s="17">
        <f t="shared" si="40"/>
        <v>35</v>
      </c>
      <c r="H241" s="17">
        <f t="shared" si="46"/>
        <v>1</v>
      </c>
      <c r="I241" s="22">
        <f t="shared" si="41"/>
        <v>1.0860000000000001</v>
      </c>
      <c r="J241" s="19">
        <f t="shared" si="42"/>
        <v>11</v>
      </c>
      <c r="K241" s="23">
        <f t="shared" si="43"/>
        <v>135.47260985262034</v>
      </c>
      <c r="L241" s="24">
        <f t="shared" si="44"/>
        <v>21187</v>
      </c>
      <c r="M241" s="24">
        <f t="shared" si="45"/>
        <v>7516</v>
      </c>
      <c r="N241" s="24">
        <v>1288</v>
      </c>
      <c r="O241" s="25" t="str">
        <f t="shared" si="47"/>
        <v>CONSERVATORY LAB - BOSTON (439)</v>
      </c>
      <c r="P241" s="129"/>
      <c r="Q241" s="124"/>
      <c r="R241" s="25"/>
      <c r="S241" s="25"/>
    </row>
    <row r="242" spans="1:19">
      <c r="A242" s="19">
        <f t="shared" si="36"/>
        <v>439</v>
      </c>
      <c r="B242" s="19">
        <v>235</v>
      </c>
      <c r="C242" s="20" t="str">
        <f t="shared" si="37"/>
        <v>439 - CONSERVATORY LAB - BROCKTON</v>
      </c>
      <c r="D242" s="21">
        <v>439035044</v>
      </c>
      <c r="E242" s="19">
        <f t="shared" si="38"/>
        <v>439</v>
      </c>
      <c r="F242" s="17">
        <f t="shared" si="39"/>
        <v>35</v>
      </c>
      <c r="G242" s="17">
        <f t="shared" si="40"/>
        <v>44</v>
      </c>
      <c r="H242" s="17">
        <f t="shared" si="46"/>
        <v>1</v>
      </c>
      <c r="I242" s="22">
        <f t="shared" si="41"/>
        <v>1.0860000000000001</v>
      </c>
      <c r="J242" s="19">
        <f t="shared" si="42"/>
        <v>11</v>
      </c>
      <c r="K242" s="23">
        <f t="shared" si="43"/>
        <v>100</v>
      </c>
      <c r="L242" s="24">
        <f t="shared" si="44"/>
        <v>13524</v>
      </c>
      <c r="M242" s="24">
        <f t="shared" si="45"/>
        <v>0</v>
      </c>
      <c r="N242" s="24">
        <v>1288</v>
      </c>
      <c r="O242" s="25" t="str">
        <f t="shared" si="47"/>
        <v>CONSERVATORY LAB - BROCKTON (439)</v>
      </c>
      <c r="P242" s="129"/>
      <c r="Q242" s="124"/>
      <c r="R242" s="25"/>
      <c r="S242" s="25"/>
    </row>
    <row r="243" spans="1:19">
      <c r="A243" s="19">
        <f t="shared" si="36"/>
        <v>439</v>
      </c>
      <c r="B243" s="19">
        <v>236</v>
      </c>
      <c r="C243" s="20" t="str">
        <f t="shared" si="37"/>
        <v>439 - CONSERVATORY LAB - DEDHAM</v>
      </c>
      <c r="D243" s="21">
        <v>439035073</v>
      </c>
      <c r="E243" s="19">
        <f t="shared" si="38"/>
        <v>439</v>
      </c>
      <c r="F243" s="17">
        <f t="shared" si="39"/>
        <v>35</v>
      </c>
      <c r="G243" s="17">
        <f t="shared" si="40"/>
        <v>73</v>
      </c>
      <c r="H243" s="17">
        <f t="shared" si="46"/>
        <v>1</v>
      </c>
      <c r="I243" s="22">
        <f t="shared" si="41"/>
        <v>1.0860000000000001</v>
      </c>
      <c r="J243" s="19">
        <f t="shared" si="42"/>
        <v>5</v>
      </c>
      <c r="K243" s="23">
        <f t="shared" si="43"/>
        <v>172.0765404782972</v>
      </c>
      <c r="L243" s="24">
        <f t="shared" si="44"/>
        <v>18172</v>
      </c>
      <c r="M243" s="24">
        <f t="shared" si="45"/>
        <v>13098</v>
      </c>
      <c r="N243" s="24">
        <v>1288</v>
      </c>
      <c r="O243" s="25" t="str">
        <f t="shared" si="47"/>
        <v>CONSERVATORY LAB - DEDHAM (439)</v>
      </c>
      <c r="P243" s="129"/>
      <c r="Q243" s="124"/>
      <c r="R243" s="25"/>
      <c r="S243" s="25"/>
    </row>
    <row r="244" spans="1:19">
      <c r="A244" s="19">
        <f t="shared" si="36"/>
        <v>439</v>
      </c>
      <c r="B244" s="19">
        <v>237</v>
      </c>
      <c r="C244" s="20" t="str">
        <f t="shared" si="37"/>
        <v>439 - CONSERVATORY LAB - EASTON</v>
      </c>
      <c r="D244" s="21">
        <v>439035088</v>
      </c>
      <c r="E244" s="19">
        <f t="shared" si="38"/>
        <v>439</v>
      </c>
      <c r="F244" s="17">
        <f t="shared" si="39"/>
        <v>35</v>
      </c>
      <c r="G244" s="17">
        <f t="shared" si="40"/>
        <v>88</v>
      </c>
      <c r="H244" s="17">
        <f t="shared" si="46"/>
        <v>1</v>
      </c>
      <c r="I244" s="22">
        <f t="shared" si="41"/>
        <v>1.0860000000000001</v>
      </c>
      <c r="J244" s="19">
        <f t="shared" si="42"/>
        <v>4</v>
      </c>
      <c r="K244" s="23">
        <f t="shared" si="43"/>
        <v>129.48168183107578</v>
      </c>
      <c r="L244" s="24">
        <f t="shared" si="44"/>
        <v>16197</v>
      </c>
      <c r="M244" s="24">
        <f t="shared" si="45"/>
        <v>4775</v>
      </c>
      <c r="N244" s="24">
        <v>1288</v>
      </c>
      <c r="O244" s="25" t="str">
        <f t="shared" si="47"/>
        <v>CONSERVATORY LAB - EASTON (439)</v>
      </c>
      <c r="P244" s="129"/>
      <c r="Q244" s="124"/>
      <c r="R244" s="25"/>
      <c r="S244" s="25"/>
    </row>
    <row r="245" spans="1:19">
      <c r="A245" s="19">
        <f t="shared" si="36"/>
        <v>439</v>
      </c>
      <c r="B245" s="19">
        <v>238</v>
      </c>
      <c r="C245" s="20" t="str">
        <f t="shared" si="37"/>
        <v>439 - CONSERVATORY LAB - QUINCY</v>
      </c>
      <c r="D245" s="21">
        <v>439035243</v>
      </c>
      <c r="E245" s="19">
        <f t="shared" si="38"/>
        <v>439</v>
      </c>
      <c r="F245" s="17">
        <f t="shared" si="39"/>
        <v>35</v>
      </c>
      <c r="G245" s="17">
        <f t="shared" si="40"/>
        <v>243</v>
      </c>
      <c r="H245" s="17">
        <f t="shared" si="46"/>
        <v>1</v>
      </c>
      <c r="I245" s="22">
        <f t="shared" si="41"/>
        <v>1.0860000000000001</v>
      </c>
      <c r="J245" s="19">
        <f t="shared" si="42"/>
        <v>9</v>
      </c>
      <c r="K245" s="23">
        <f t="shared" si="43"/>
        <v>113.02199405799442</v>
      </c>
      <c r="L245" s="24">
        <f t="shared" si="44"/>
        <v>12822</v>
      </c>
      <c r="M245" s="24">
        <f t="shared" si="45"/>
        <v>1670</v>
      </c>
      <c r="N245" s="24">
        <v>1288</v>
      </c>
      <c r="O245" s="25" t="str">
        <f t="shared" si="47"/>
        <v>CONSERVATORY LAB - QUINCY (439)</v>
      </c>
      <c r="P245" s="129"/>
      <c r="Q245" s="124"/>
      <c r="R245" s="25"/>
      <c r="S245" s="25"/>
    </row>
    <row r="246" spans="1:19">
      <c r="A246" s="19">
        <f t="shared" si="36"/>
        <v>439</v>
      </c>
      <c r="B246" s="19">
        <v>239</v>
      </c>
      <c r="C246" s="20" t="str">
        <f t="shared" si="37"/>
        <v>439 - CONSERVATORY LAB - RANDOLPH</v>
      </c>
      <c r="D246" s="21">
        <v>439035244</v>
      </c>
      <c r="E246" s="19">
        <f t="shared" si="38"/>
        <v>439</v>
      </c>
      <c r="F246" s="17">
        <f t="shared" si="39"/>
        <v>35</v>
      </c>
      <c r="G246" s="17">
        <f t="shared" si="40"/>
        <v>244</v>
      </c>
      <c r="H246" s="17">
        <f t="shared" si="46"/>
        <v>1</v>
      </c>
      <c r="I246" s="22">
        <f t="shared" si="41"/>
        <v>1.0860000000000001</v>
      </c>
      <c r="J246" s="19">
        <f t="shared" si="42"/>
        <v>10</v>
      </c>
      <c r="K246" s="23">
        <f t="shared" si="43"/>
        <v>124.17352811526767</v>
      </c>
      <c r="L246" s="24">
        <f t="shared" si="44"/>
        <v>17838</v>
      </c>
      <c r="M246" s="24">
        <f t="shared" si="45"/>
        <v>4312</v>
      </c>
      <c r="N246" s="24">
        <v>1288</v>
      </c>
      <c r="O246" s="25" t="str">
        <f t="shared" si="47"/>
        <v>CONSERVATORY LAB - RANDOLPH (439)</v>
      </c>
      <c r="P246" s="129"/>
      <c r="Q246" s="124"/>
      <c r="R246" s="25"/>
      <c r="S246" s="25"/>
    </row>
    <row r="247" spans="1:19">
      <c r="A247" s="19">
        <f t="shared" si="36"/>
        <v>439</v>
      </c>
      <c r="B247" s="19">
        <v>240</v>
      </c>
      <c r="C247" s="20" t="str">
        <f t="shared" si="37"/>
        <v>439 - CONSERVATORY LAB - STOUGHTON</v>
      </c>
      <c r="D247" s="21">
        <v>439035285</v>
      </c>
      <c r="E247" s="19">
        <f t="shared" si="38"/>
        <v>439</v>
      </c>
      <c r="F247" s="17">
        <f t="shared" si="39"/>
        <v>35</v>
      </c>
      <c r="G247" s="17">
        <f t="shared" si="40"/>
        <v>285</v>
      </c>
      <c r="H247" s="17">
        <f t="shared" si="46"/>
        <v>1</v>
      </c>
      <c r="I247" s="22">
        <f t="shared" si="41"/>
        <v>1.0860000000000001</v>
      </c>
      <c r="J247" s="19">
        <f t="shared" si="42"/>
        <v>9</v>
      </c>
      <c r="K247" s="23">
        <f t="shared" si="43"/>
        <v>122.04461952772063</v>
      </c>
      <c r="L247" s="24">
        <f t="shared" si="44"/>
        <v>12407</v>
      </c>
      <c r="M247" s="24">
        <f t="shared" si="45"/>
        <v>2735</v>
      </c>
      <c r="N247" s="24">
        <v>1288</v>
      </c>
      <c r="O247" s="25" t="str">
        <f t="shared" si="47"/>
        <v>CONSERVATORY LAB - STOUGHTON (439)</v>
      </c>
      <c r="P247" s="129"/>
      <c r="Q247" s="124"/>
      <c r="R247" s="25"/>
      <c r="S247" s="25"/>
    </row>
    <row r="248" spans="1:19">
      <c r="A248" s="19">
        <f t="shared" si="36"/>
        <v>440</v>
      </c>
      <c r="B248" s="19">
        <v>241</v>
      </c>
      <c r="C248" s="20" t="str">
        <f t="shared" si="37"/>
        <v>440 - COMMUNITY DAY - ANDOVER</v>
      </c>
      <c r="D248" s="21">
        <v>440149009</v>
      </c>
      <c r="E248" s="19">
        <f t="shared" si="38"/>
        <v>440</v>
      </c>
      <c r="F248" s="17">
        <f t="shared" si="39"/>
        <v>149</v>
      </c>
      <c r="G248" s="17">
        <f t="shared" si="40"/>
        <v>9</v>
      </c>
      <c r="H248" s="17">
        <f t="shared" si="46"/>
        <v>1</v>
      </c>
      <c r="I248" s="22">
        <f t="shared" si="41"/>
        <v>1</v>
      </c>
      <c r="J248" s="19">
        <f t="shared" si="42"/>
        <v>3</v>
      </c>
      <c r="K248" s="23">
        <f t="shared" si="43"/>
        <v>167.44356045240903</v>
      </c>
      <c r="L248" s="24">
        <f t="shared" si="44"/>
        <v>12032</v>
      </c>
      <c r="M248" s="24">
        <f t="shared" si="45"/>
        <v>8115</v>
      </c>
      <c r="N248" s="24">
        <v>1288</v>
      </c>
      <c r="O248" s="25" t="str">
        <f t="shared" si="47"/>
        <v>COMMUNITY DAY - ANDOVER (440)</v>
      </c>
      <c r="P248" s="129"/>
      <c r="Q248" s="124"/>
      <c r="R248" s="25"/>
      <c r="S248" s="25"/>
    </row>
    <row r="249" spans="1:19">
      <c r="A249" s="19">
        <f t="shared" si="36"/>
        <v>440</v>
      </c>
      <c r="B249" s="19">
        <v>242</v>
      </c>
      <c r="C249" s="20" t="str">
        <f t="shared" si="37"/>
        <v>440 - COMMUNITY DAY - DRACUT</v>
      </c>
      <c r="D249" s="21">
        <v>440149079</v>
      </c>
      <c r="E249" s="19">
        <f t="shared" si="38"/>
        <v>440</v>
      </c>
      <c r="F249" s="17">
        <f t="shared" si="39"/>
        <v>149</v>
      </c>
      <c r="G249" s="17">
        <f t="shared" si="40"/>
        <v>79</v>
      </c>
      <c r="H249" s="17">
        <f t="shared" si="46"/>
        <v>1</v>
      </c>
      <c r="I249" s="22">
        <f t="shared" si="41"/>
        <v>1</v>
      </c>
      <c r="J249" s="19">
        <f t="shared" si="42"/>
        <v>7</v>
      </c>
      <c r="K249" s="23">
        <f t="shared" si="43"/>
        <v>104.99071628969131</v>
      </c>
      <c r="L249" s="24">
        <f t="shared" si="44"/>
        <v>16718</v>
      </c>
      <c r="M249" s="24">
        <f t="shared" si="45"/>
        <v>834</v>
      </c>
      <c r="N249" s="24">
        <v>1288</v>
      </c>
      <c r="O249" s="25" t="str">
        <f t="shared" si="47"/>
        <v>COMMUNITY DAY - DRACUT (440)</v>
      </c>
      <c r="P249" s="129"/>
      <c r="Q249" s="124"/>
      <c r="R249" s="25"/>
      <c r="S249" s="25"/>
    </row>
    <row r="250" spans="1:19">
      <c r="A250" s="19">
        <f t="shared" si="36"/>
        <v>440</v>
      </c>
      <c r="B250" s="19">
        <v>243</v>
      </c>
      <c r="C250" s="20" t="str">
        <f t="shared" si="37"/>
        <v>440 - COMMUNITY DAY - HAVERHILL</v>
      </c>
      <c r="D250" s="21">
        <v>440149128</v>
      </c>
      <c r="E250" s="19">
        <f t="shared" si="38"/>
        <v>440</v>
      </c>
      <c r="F250" s="17">
        <f t="shared" si="39"/>
        <v>149</v>
      </c>
      <c r="G250" s="17">
        <f t="shared" si="40"/>
        <v>128</v>
      </c>
      <c r="H250" s="17">
        <f t="shared" si="46"/>
        <v>1</v>
      </c>
      <c r="I250" s="22">
        <f t="shared" si="41"/>
        <v>1</v>
      </c>
      <c r="J250" s="19">
        <f t="shared" si="42"/>
        <v>10</v>
      </c>
      <c r="K250" s="23">
        <f t="shared" si="43"/>
        <v>105.45296695844748</v>
      </c>
      <c r="L250" s="24">
        <f t="shared" si="44"/>
        <v>18619</v>
      </c>
      <c r="M250" s="24">
        <f t="shared" si="45"/>
        <v>1015</v>
      </c>
      <c r="N250" s="24">
        <v>1288</v>
      </c>
      <c r="O250" s="25" t="str">
        <f t="shared" si="47"/>
        <v>COMMUNITY DAY - HAVERHILL (440)</v>
      </c>
      <c r="P250" s="129"/>
      <c r="Q250" s="124"/>
      <c r="R250" s="25"/>
      <c r="S250" s="25"/>
    </row>
    <row r="251" spans="1:19">
      <c r="A251" s="19">
        <f t="shared" si="36"/>
        <v>440</v>
      </c>
      <c r="B251" s="19">
        <v>244</v>
      </c>
      <c r="C251" s="20" t="str">
        <f t="shared" si="37"/>
        <v>440 - COMMUNITY DAY - LAWRENCE</v>
      </c>
      <c r="D251" s="21">
        <v>440149149</v>
      </c>
      <c r="E251" s="19">
        <f t="shared" si="38"/>
        <v>440</v>
      </c>
      <c r="F251" s="17">
        <f t="shared" si="39"/>
        <v>149</v>
      </c>
      <c r="G251" s="17">
        <f t="shared" si="40"/>
        <v>149</v>
      </c>
      <c r="H251" s="17">
        <f t="shared" si="46"/>
        <v>1</v>
      </c>
      <c r="I251" s="22">
        <f t="shared" si="41"/>
        <v>1</v>
      </c>
      <c r="J251" s="19">
        <f t="shared" si="42"/>
        <v>12</v>
      </c>
      <c r="K251" s="23">
        <f t="shared" si="43"/>
        <v>102.28056940332941</v>
      </c>
      <c r="L251" s="24">
        <f t="shared" si="44"/>
        <v>21231</v>
      </c>
      <c r="M251" s="24">
        <f t="shared" si="45"/>
        <v>484</v>
      </c>
      <c r="N251" s="24">
        <v>1288</v>
      </c>
      <c r="O251" s="25" t="str">
        <f t="shared" si="47"/>
        <v>COMMUNITY DAY - LAWRENCE (440)</v>
      </c>
      <c r="P251" s="129"/>
      <c r="Q251" s="124"/>
      <c r="R251" s="25"/>
      <c r="S251" s="25"/>
    </row>
    <row r="252" spans="1:19">
      <c r="A252" s="19">
        <f t="shared" si="36"/>
        <v>440</v>
      </c>
      <c r="B252" s="19">
        <v>245</v>
      </c>
      <c r="C252" s="20" t="str">
        <f t="shared" si="37"/>
        <v>440 - COMMUNITY DAY - LEICESTER</v>
      </c>
      <c r="D252" s="21">
        <v>440149151</v>
      </c>
      <c r="E252" s="19">
        <f t="shared" si="38"/>
        <v>440</v>
      </c>
      <c r="F252" s="17">
        <f t="shared" si="39"/>
        <v>149</v>
      </c>
      <c r="G252" s="17">
        <f t="shared" si="40"/>
        <v>151</v>
      </c>
      <c r="H252" s="17">
        <f t="shared" si="46"/>
        <v>1</v>
      </c>
      <c r="I252" s="22">
        <f t="shared" si="41"/>
        <v>1</v>
      </c>
      <c r="J252" s="19">
        <f t="shared" si="42"/>
        <v>8</v>
      </c>
      <c r="K252" s="23">
        <f t="shared" si="43"/>
        <v>122.46606836914238</v>
      </c>
      <c r="L252" s="24">
        <f t="shared" si="44"/>
        <v>19137</v>
      </c>
      <c r="M252" s="24">
        <f t="shared" si="45"/>
        <v>4299</v>
      </c>
      <c r="N252" s="24">
        <v>1288</v>
      </c>
      <c r="O252" s="25" t="str">
        <f t="shared" si="47"/>
        <v>COMMUNITY DAY - LEICESTER (440)</v>
      </c>
      <c r="P252" s="129"/>
      <c r="Q252" s="124"/>
      <c r="R252" s="25"/>
      <c r="S252" s="25"/>
    </row>
    <row r="253" spans="1:19">
      <c r="A253" s="19">
        <f t="shared" si="36"/>
        <v>440</v>
      </c>
      <c r="B253" s="19">
        <v>246</v>
      </c>
      <c r="C253" s="20" t="str">
        <f t="shared" si="37"/>
        <v>440 - COMMUNITY DAY - LOWELL</v>
      </c>
      <c r="D253" s="21">
        <v>440149160</v>
      </c>
      <c r="E253" s="19">
        <f t="shared" si="38"/>
        <v>440</v>
      </c>
      <c r="F253" s="17">
        <f t="shared" si="39"/>
        <v>149</v>
      </c>
      <c r="G253" s="17">
        <f t="shared" si="40"/>
        <v>160</v>
      </c>
      <c r="H253" s="17">
        <f t="shared" si="46"/>
        <v>1</v>
      </c>
      <c r="I253" s="22">
        <f t="shared" si="41"/>
        <v>1</v>
      </c>
      <c r="J253" s="19">
        <f t="shared" si="42"/>
        <v>11</v>
      </c>
      <c r="K253" s="23">
        <f t="shared" si="43"/>
        <v>102.28202864275838</v>
      </c>
      <c r="L253" s="24">
        <f t="shared" si="44"/>
        <v>19443</v>
      </c>
      <c r="M253" s="24">
        <f t="shared" si="45"/>
        <v>444</v>
      </c>
      <c r="N253" s="24">
        <v>1288</v>
      </c>
      <c r="O253" s="25" t="str">
        <f t="shared" si="47"/>
        <v>COMMUNITY DAY - LOWELL (440)</v>
      </c>
      <c r="P253" s="129"/>
      <c r="Q253" s="124"/>
      <c r="R253" s="25"/>
      <c r="S253" s="25"/>
    </row>
    <row r="254" spans="1:19">
      <c r="A254" s="19">
        <f t="shared" si="36"/>
        <v>440</v>
      </c>
      <c r="B254" s="19">
        <v>247</v>
      </c>
      <c r="C254" s="20" t="str">
        <f t="shared" si="37"/>
        <v>440 - COMMUNITY DAY - METHUEN</v>
      </c>
      <c r="D254" s="21">
        <v>440149181</v>
      </c>
      <c r="E254" s="19">
        <f t="shared" si="38"/>
        <v>440</v>
      </c>
      <c r="F254" s="17">
        <f t="shared" si="39"/>
        <v>149</v>
      </c>
      <c r="G254" s="17">
        <f t="shared" si="40"/>
        <v>181</v>
      </c>
      <c r="H254" s="17">
        <f t="shared" si="46"/>
        <v>1</v>
      </c>
      <c r="I254" s="22">
        <f t="shared" si="41"/>
        <v>1</v>
      </c>
      <c r="J254" s="19">
        <f t="shared" si="42"/>
        <v>10</v>
      </c>
      <c r="K254" s="23">
        <f t="shared" si="43"/>
        <v>101.12183640562671</v>
      </c>
      <c r="L254" s="24">
        <f t="shared" si="44"/>
        <v>16463</v>
      </c>
      <c r="M254" s="24">
        <f t="shared" si="45"/>
        <v>185</v>
      </c>
      <c r="N254" s="24">
        <v>1288</v>
      </c>
      <c r="O254" s="25" t="str">
        <f t="shared" si="47"/>
        <v>COMMUNITY DAY - METHUEN (440)</v>
      </c>
      <c r="P254" s="129"/>
      <c r="Q254" s="124"/>
      <c r="R254" s="25"/>
      <c r="S254" s="25"/>
    </row>
    <row r="255" spans="1:19">
      <c r="A255" s="19">
        <f t="shared" si="36"/>
        <v>440</v>
      </c>
      <c r="B255" s="19">
        <v>248</v>
      </c>
      <c r="C255" s="20" t="str">
        <f t="shared" si="37"/>
        <v>440 - COMMUNITY DAY - NORTH ANDOVER</v>
      </c>
      <c r="D255" s="21">
        <v>440149211</v>
      </c>
      <c r="E255" s="19">
        <f t="shared" si="38"/>
        <v>440</v>
      </c>
      <c r="F255" s="17">
        <f t="shared" si="39"/>
        <v>149</v>
      </c>
      <c r="G255" s="17">
        <f t="shared" si="40"/>
        <v>211</v>
      </c>
      <c r="H255" s="17">
        <f t="shared" si="46"/>
        <v>1</v>
      </c>
      <c r="I255" s="22">
        <f t="shared" si="41"/>
        <v>1</v>
      </c>
      <c r="J255" s="19">
        <f t="shared" si="42"/>
        <v>5</v>
      </c>
      <c r="K255" s="23">
        <f t="shared" si="43"/>
        <v>130.61433277837685</v>
      </c>
      <c r="L255" s="24">
        <f t="shared" si="44"/>
        <v>12032</v>
      </c>
      <c r="M255" s="24">
        <f t="shared" si="45"/>
        <v>3684</v>
      </c>
      <c r="N255" s="24">
        <v>1288</v>
      </c>
      <c r="O255" s="25" t="str">
        <f t="shared" si="47"/>
        <v>COMMUNITY DAY - NORTH ANDOVER (440)</v>
      </c>
      <c r="P255" s="129"/>
      <c r="Q255" s="124"/>
      <c r="R255" s="25"/>
      <c r="S255" s="25"/>
    </row>
    <row r="256" spans="1:19">
      <c r="A256" s="19">
        <f t="shared" si="36"/>
        <v>440</v>
      </c>
      <c r="B256" s="19">
        <v>249</v>
      </c>
      <c r="C256" s="20" t="str">
        <f t="shared" si="37"/>
        <v>440 - COMMUNITY DAY - PENTUCKET</v>
      </c>
      <c r="D256" s="21">
        <v>440149745</v>
      </c>
      <c r="E256" s="19">
        <f t="shared" si="38"/>
        <v>440</v>
      </c>
      <c r="F256" s="17">
        <f t="shared" si="39"/>
        <v>149</v>
      </c>
      <c r="G256" s="17">
        <f t="shared" si="40"/>
        <v>745</v>
      </c>
      <c r="H256" s="17">
        <f t="shared" si="46"/>
        <v>1</v>
      </c>
      <c r="I256" s="22">
        <f t="shared" si="41"/>
        <v>1</v>
      </c>
      <c r="J256" s="19">
        <f t="shared" si="42"/>
        <v>3</v>
      </c>
      <c r="K256" s="23">
        <f t="shared" si="43"/>
        <v>140.68795255719181</v>
      </c>
      <c r="L256" s="24">
        <f t="shared" si="44"/>
        <v>11663</v>
      </c>
      <c r="M256" s="24">
        <f t="shared" si="45"/>
        <v>4745</v>
      </c>
      <c r="N256" s="24">
        <v>1288</v>
      </c>
      <c r="O256" s="25" t="str">
        <f t="shared" si="47"/>
        <v>COMMUNITY DAY - PENTUCKET (440)</v>
      </c>
      <c r="P256" s="129"/>
      <c r="Q256" s="124"/>
      <c r="R256" s="25"/>
      <c r="S256" s="25"/>
    </row>
    <row r="257" spans="1:19">
      <c r="A257" s="19">
        <f t="shared" si="36"/>
        <v>441</v>
      </c>
      <c r="B257" s="19">
        <v>250</v>
      </c>
      <c r="C257" s="20" t="str">
        <f t="shared" si="37"/>
        <v>441 - SPRINGFIELD INTERNATIONAL - CHICOPEE</v>
      </c>
      <c r="D257" s="21">
        <v>441281061</v>
      </c>
      <c r="E257" s="19">
        <f t="shared" si="38"/>
        <v>441</v>
      </c>
      <c r="F257" s="17">
        <f t="shared" si="39"/>
        <v>281</v>
      </c>
      <c r="G257" s="17">
        <f t="shared" si="40"/>
        <v>61</v>
      </c>
      <c r="H257" s="17">
        <f t="shared" si="46"/>
        <v>1</v>
      </c>
      <c r="I257" s="22">
        <f t="shared" si="41"/>
        <v>1</v>
      </c>
      <c r="J257" s="19">
        <f t="shared" si="42"/>
        <v>10</v>
      </c>
      <c r="K257" s="23">
        <f t="shared" si="43"/>
        <v>110.40502928837481</v>
      </c>
      <c r="L257" s="24">
        <f t="shared" si="44"/>
        <v>20447</v>
      </c>
      <c r="M257" s="24">
        <f t="shared" si="45"/>
        <v>2128</v>
      </c>
      <c r="N257" s="24">
        <v>1288</v>
      </c>
      <c r="O257" s="25" t="str">
        <f t="shared" si="47"/>
        <v>SPRINGFIELD INTERNATIONAL - CHICOPEE (441)</v>
      </c>
      <c r="P257" s="129"/>
      <c r="Q257" s="124"/>
      <c r="R257" s="25"/>
      <c r="S257" s="25"/>
    </row>
    <row r="258" spans="1:19">
      <c r="A258" s="19">
        <f t="shared" si="36"/>
        <v>441</v>
      </c>
      <c r="B258" s="19">
        <v>251</v>
      </c>
      <c r="C258" s="20" t="str">
        <f t="shared" si="37"/>
        <v>441 - SPRINGFIELD INTERNATIONAL - EAST LONGMEADOW</v>
      </c>
      <c r="D258" s="21">
        <v>441281087</v>
      </c>
      <c r="E258" s="19">
        <f t="shared" si="38"/>
        <v>441</v>
      </c>
      <c r="F258" s="17">
        <f t="shared" si="39"/>
        <v>281</v>
      </c>
      <c r="G258" s="17">
        <f t="shared" si="40"/>
        <v>87</v>
      </c>
      <c r="H258" s="17">
        <f t="shared" si="46"/>
        <v>1</v>
      </c>
      <c r="I258" s="22">
        <f t="shared" si="41"/>
        <v>1</v>
      </c>
      <c r="J258" s="19">
        <f t="shared" si="42"/>
        <v>5</v>
      </c>
      <c r="K258" s="23">
        <f t="shared" si="43"/>
        <v>131.09126401824184</v>
      </c>
      <c r="L258" s="24">
        <f t="shared" si="44"/>
        <v>14048</v>
      </c>
      <c r="M258" s="24">
        <f t="shared" si="45"/>
        <v>4368</v>
      </c>
      <c r="N258" s="24">
        <v>1288</v>
      </c>
      <c r="O258" s="25" t="str">
        <f t="shared" si="47"/>
        <v>SPRINGFIELD INTERNATIONAL - EAST LONGMEADOW (441)</v>
      </c>
      <c r="P258" s="129"/>
      <c r="Q258" s="124"/>
      <c r="R258" s="25"/>
      <c r="S258" s="25"/>
    </row>
    <row r="259" spans="1:19">
      <c r="A259" s="19">
        <f t="shared" si="36"/>
        <v>441</v>
      </c>
      <c r="B259" s="19">
        <v>252</v>
      </c>
      <c r="C259" s="20" t="str">
        <f t="shared" si="37"/>
        <v>441 - SPRINGFIELD INTERNATIONAL - HOLYOKE</v>
      </c>
      <c r="D259" s="21">
        <v>441281137</v>
      </c>
      <c r="E259" s="19">
        <f t="shared" si="38"/>
        <v>441</v>
      </c>
      <c r="F259" s="17">
        <f t="shared" si="39"/>
        <v>281</v>
      </c>
      <c r="G259" s="17">
        <f t="shared" si="40"/>
        <v>137</v>
      </c>
      <c r="H259" s="17">
        <f t="shared" si="46"/>
        <v>1</v>
      </c>
      <c r="I259" s="22">
        <f t="shared" si="41"/>
        <v>1</v>
      </c>
      <c r="J259" s="19">
        <f t="shared" si="42"/>
        <v>12</v>
      </c>
      <c r="K259" s="23">
        <f t="shared" si="43"/>
        <v>103.07431558534392</v>
      </c>
      <c r="L259" s="24">
        <f t="shared" si="44"/>
        <v>26117</v>
      </c>
      <c r="M259" s="24">
        <f t="shared" si="45"/>
        <v>803</v>
      </c>
      <c r="N259" s="24">
        <v>1288</v>
      </c>
      <c r="O259" s="25" t="str">
        <f t="shared" si="47"/>
        <v>SPRINGFIELD INTERNATIONAL - HOLYOKE (441)</v>
      </c>
      <c r="P259" s="129"/>
      <c r="Q259" s="124"/>
      <c r="R259" s="25"/>
      <c r="S259" s="25"/>
    </row>
    <row r="260" spans="1:19">
      <c r="A260" s="19">
        <f t="shared" si="36"/>
        <v>441</v>
      </c>
      <c r="B260" s="19">
        <v>253</v>
      </c>
      <c r="C260" s="20" t="str">
        <f t="shared" si="37"/>
        <v>441 - SPRINGFIELD INTERNATIONAL - LUDLOW</v>
      </c>
      <c r="D260" s="21">
        <v>441281161</v>
      </c>
      <c r="E260" s="19">
        <f t="shared" si="38"/>
        <v>441</v>
      </c>
      <c r="F260" s="17">
        <f t="shared" si="39"/>
        <v>281</v>
      </c>
      <c r="G260" s="17">
        <f t="shared" si="40"/>
        <v>161</v>
      </c>
      <c r="H260" s="17">
        <f t="shared" si="46"/>
        <v>1</v>
      </c>
      <c r="I260" s="22">
        <f t="shared" si="41"/>
        <v>1</v>
      </c>
      <c r="J260" s="19">
        <f t="shared" si="42"/>
        <v>7</v>
      </c>
      <c r="K260" s="23">
        <f t="shared" si="43"/>
        <v>135.22369192543653</v>
      </c>
      <c r="L260" s="24">
        <f t="shared" si="44"/>
        <v>14283</v>
      </c>
      <c r="M260" s="24">
        <f t="shared" si="45"/>
        <v>5031</v>
      </c>
      <c r="N260" s="24">
        <v>1288</v>
      </c>
      <c r="O260" s="25" t="str">
        <f t="shared" si="47"/>
        <v>SPRINGFIELD INTERNATIONAL - LUDLOW (441)</v>
      </c>
      <c r="P260" s="129"/>
      <c r="Q260" s="124"/>
      <c r="R260" s="25"/>
      <c r="S260" s="25"/>
    </row>
    <row r="261" spans="1:19">
      <c r="A261" s="19">
        <f t="shared" si="36"/>
        <v>441</v>
      </c>
      <c r="B261" s="19">
        <v>254</v>
      </c>
      <c r="C261" s="20" t="str">
        <f t="shared" si="37"/>
        <v>441 - SPRINGFIELD INTERNATIONAL - MONSON</v>
      </c>
      <c r="D261" s="21">
        <v>441281191</v>
      </c>
      <c r="E261" s="19">
        <f t="shared" si="38"/>
        <v>441</v>
      </c>
      <c r="F261" s="17">
        <f t="shared" si="39"/>
        <v>281</v>
      </c>
      <c r="G261" s="17">
        <f t="shared" si="40"/>
        <v>191</v>
      </c>
      <c r="H261" s="17">
        <f t="shared" si="46"/>
        <v>1</v>
      </c>
      <c r="I261" s="22">
        <f t="shared" si="41"/>
        <v>1</v>
      </c>
      <c r="J261" s="19">
        <f t="shared" si="42"/>
        <v>7</v>
      </c>
      <c r="K261" s="23">
        <f t="shared" si="43"/>
        <v>131.2754099544525</v>
      </c>
      <c r="L261" s="24">
        <f t="shared" si="44"/>
        <v>18678</v>
      </c>
      <c r="M261" s="24">
        <f t="shared" si="45"/>
        <v>5842</v>
      </c>
      <c r="N261" s="24">
        <v>1288</v>
      </c>
      <c r="O261" s="25" t="str">
        <f t="shared" si="47"/>
        <v>SPRINGFIELD INTERNATIONAL - MONSON (441)</v>
      </c>
      <c r="P261" s="129"/>
      <c r="Q261" s="124"/>
      <c r="R261" s="25"/>
      <c r="S261" s="25"/>
    </row>
    <row r="262" spans="1:19">
      <c r="A262" s="19">
        <f t="shared" si="36"/>
        <v>441</v>
      </c>
      <c r="B262" s="19">
        <v>255</v>
      </c>
      <c r="C262" s="20" t="str">
        <f t="shared" si="37"/>
        <v>441 - SPRINGFIELD INTERNATIONAL - NORTHAMPTON</v>
      </c>
      <c r="D262" s="21">
        <v>441281210</v>
      </c>
      <c r="E262" s="19">
        <f t="shared" si="38"/>
        <v>441</v>
      </c>
      <c r="F262" s="17">
        <f t="shared" si="39"/>
        <v>281</v>
      </c>
      <c r="G262" s="17">
        <f t="shared" si="40"/>
        <v>210</v>
      </c>
      <c r="H262" s="17">
        <f t="shared" si="46"/>
        <v>1</v>
      </c>
      <c r="I262" s="22">
        <f t="shared" si="41"/>
        <v>1</v>
      </c>
      <c r="J262" s="19">
        <f t="shared" si="42"/>
        <v>6</v>
      </c>
      <c r="K262" s="23">
        <f t="shared" si="43"/>
        <v>147.6077904051765</v>
      </c>
      <c r="L262" s="24">
        <f t="shared" si="44"/>
        <v>19572</v>
      </c>
      <c r="M262" s="24">
        <f t="shared" si="45"/>
        <v>9318</v>
      </c>
      <c r="N262" s="24">
        <v>1288</v>
      </c>
      <c r="O262" s="25" t="str">
        <f t="shared" si="47"/>
        <v>SPRINGFIELD INTERNATIONAL - NORTHAMPTON (441)</v>
      </c>
      <c r="P262" s="129"/>
      <c r="Q262" s="124"/>
      <c r="R262" s="25"/>
      <c r="S262" s="25"/>
    </row>
    <row r="263" spans="1:19">
      <c r="A263" s="19">
        <f t="shared" si="36"/>
        <v>441</v>
      </c>
      <c r="B263" s="19">
        <v>256</v>
      </c>
      <c r="C263" s="20" t="str">
        <f t="shared" si="37"/>
        <v>441 - SPRINGFIELD INTERNATIONAL - PALMER</v>
      </c>
      <c r="D263" s="21">
        <v>441281227</v>
      </c>
      <c r="E263" s="19">
        <f t="shared" si="38"/>
        <v>441</v>
      </c>
      <c r="F263" s="17">
        <f t="shared" si="39"/>
        <v>281</v>
      </c>
      <c r="G263" s="17">
        <f t="shared" si="40"/>
        <v>227</v>
      </c>
      <c r="H263" s="17">
        <f t="shared" si="46"/>
        <v>1</v>
      </c>
      <c r="I263" s="22">
        <f t="shared" si="41"/>
        <v>1</v>
      </c>
      <c r="J263" s="19">
        <f t="shared" si="42"/>
        <v>10</v>
      </c>
      <c r="K263" s="23">
        <f t="shared" si="43"/>
        <v>120.11143498441699</v>
      </c>
      <c r="L263" s="24">
        <f t="shared" si="44"/>
        <v>12032</v>
      </c>
      <c r="M263" s="24">
        <f t="shared" si="45"/>
        <v>2420</v>
      </c>
      <c r="N263" s="24">
        <v>1288</v>
      </c>
      <c r="O263" s="25" t="str">
        <f t="shared" si="47"/>
        <v>SPRINGFIELD INTERNATIONAL - PALMER (441)</v>
      </c>
      <c r="P263" s="129"/>
      <c r="Q263" s="124"/>
      <c r="R263" s="25"/>
      <c r="S263" s="25"/>
    </row>
    <row r="264" spans="1:19">
      <c r="A264" s="19">
        <f t="shared" ref="A264:A327" si="48">IF(VALUE(MID(D264,1,1))=4,VALUE(MID(D264,1,3)),VALUE(MID(D264,1,4)))</f>
        <v>441</v>
      </c>
      <c r="B264" s="19">
        <v>257</v>
      </c>
      <c r="C264" s="20" t="str">
        <f t="shared" ref="C264:C327" si="49">IF(
H264=1,
A264 &amp; " - " &amp; VLOOKUP(A264,codeCHA,2,FALSE) &amp; " - " &amp; VLOOKUP(G264,code436,2,FALSE),
IF(
OR(A264=450,A264=466),
A264 &amp; " - " &amp; VLOOKUP(A264,codeCHA,2,FALSE) &amp; VLOOKUP(F264,code436,2,FALSE) &amp; " District - " &amp; VLOOKUP(G264,code436,2,FALSE),
A264 &amp; " - " &amp; VLOOKUP(A264,codeCHA,2,FALSE) &amp; "-"&amp; VLOOKUP(F264,code436,2,FALSE) &amp; " Site - " &amp; VLOOKUP(G264,code436,2,FALSE)
)
)</f>
        <v>441 - SPRINGFIELD INTERNATIONAL - SPRINGFIELD</v>
      </c>
      <c r="D264" s="21">
        <v>441281281</v>
      </c>
      <c r="E264" s="19">
        <f t="shared" ref="E264:E327" si="50">A264</f>
        <v>441</v>
      </c>
      <c r="F264" s="17">
        <f t="shared" ref="F264:F327" si="51">IF(VALUE(MID(D264,1,1))=4,VALUE(MID(D264,4,3)),VALUE(MID(D264,5,3)))</f>
        <v>281</v>
      </c>
      <c r="G264" s="17">
        <f t="shared" ref="G264:G327" si="52">IF(VALUE(MID(D264,1,1))=4,VALUE(MID(D264,7,3)),VALUE(MID(D264,8,3)))</f>
        <v>281</v>
      </c>
      <c r="H264" s="17">
        <f t="shared" si="46"/>
        <v>1</v>
      </c>
      <c r="I264" s="22">
        <f t="shared" ref="I264:I327" si="53">VLOOKUP(F264,distinfo,4)</f>
        <v>1</v>
      </c>
      <c r="J264" s="19">
        <f t="shared" ref="J264:J327" si="54">VLOOKUP(D264,enro_chafnd,16)</f>
        <v>12</v>
      </c>
      <c r="K264" s="23">
        <f t="shared" ref="K264:K327" si="55">VLOOKUP(G264,distinfo,6)</f>
        <v>100.01046051748537</v>
      </c>
      <c r="L264" s="24">
        <f t="shared" ref="L264:L327" si="56">IF(VLOOKUP(D264,rate_chafnd,40,FALSE)&gt;0,VLOOKUP(D264,rate_chafnd,40),VLOOKUP(G264,distinfo,7))</f>
        <v>20204</v>
      </c>
      <c r="M264" s="24">
        <f t="shared" ref="M264:M327" si="57">ROUND((L264*K264/100)-L264,0)</f>
        <v>2</v>
      </c>
      <c r="N264" s="24">
        <v>1288</v>
      </c>
      <c r="O264" s="25" t="str">
        <f t="shared" si="47"/>
        <v>SPRINGFIELD INTERNATIONAL - SPRINGFIELD (441)</v>
      </c>
      <c r="P264" s="129"/>
      <c r="Q264" s="124"/>
      <c r="R264" s="25"/>
      <c r="S264" s="25"/>
    </row>
    <row r="265" spans="1:19">
      <c r="A265" s="19">
        <f t="shared" si="48"/>
        <v>441</v>
      </c>
      <c r="B265" s="19">
        <v>258</v>
      </c>
      <c r="C265" s="20" t="str">
        <f t="shared" si="49"/>
        <v>441 - SPRINGFIELD INTERNATIONAL - HAMPDEN WILBRAHAM</v>
      </c>
      <c r="D265" s="21">
        <v>441281680</v>
      </c>
      <c r="E265" s="19">
        <f t="shared" si="50"/>
        <v>441</v>
      </c>
      <c r="F265" s="17">
        <f t="shared" si="51"/>
        <v>281</v>
      </c>
      <c r="G265" s="17">
        <f t="shared" si="52"/>
        <v>680</v>
      </c>
      <c r="H265" s="17">
        <f t="shared" ref="H265:H328" si="58">IF(OR(A265=410,A265=466,A265=487,A265=499),2,1)</f>
        <v>1</v>
      </c>
      <c r="I265" s="22">
        <f t="shared" si="53"/>
        <v>1</v>
      </c>
      <c r="J265" s="19">
        <f t="shared" si="54"/>
        <v>5</v>
      </c>
      <c r="K265" s="23">
        <f t="shared" si="55"/>
        <v>132.48005498707258</v>
      </c>
      <c r="L265" s="24">
        <f t="shared" si="56"/>
        <v>13571</v>
      </c>
      <c r="M265" s="24">
        <f t="shared" si="57"/>
        <v>4408</v>
      </c>
      <c r="N265" s="24">
        <v>1288</v>
      </c>
      <c r="O265" s="25" t="str">
        <f t="shared" ref="O265:O328" si="59">IFERROR(TRIM(MID($C265, FIND(" - ", $C265)+3, 9999)) &amp;
" (" &amp; TRIM(LEFT($C265, FIND(" - ", $C265)-1)) &amp; ")",
"")</f>
        <v>SPRINGFIELD INTERNATIONAL - HAMPDEN WILBRAHAM (441)</v>
      </c>
      <c r="P265" s="129"/>
      <c r="Q265" s="124"/>
      <c r="R265" s="25"/>
      <c r="S265" s="25"/>
    </row>
    <row r="266" spans="1:19">
      <c r="A266" s="19">
        <f t="shared" si="48"/>
        <v>444</v>
      </c>
      <c r="B266" s="19">
        <v>259</v>
      </c>
      <c r="C266" s="20" t="str">
        <f t="shared" si="49"/>
        <v>444 - NEIGHBORHOOD HOUSE - ATTLEBORO</v>
      </c>
      <c r="D266" s="21">
        <v>444035016</v>
      </c>
      <c r="E266" s="19">
        <f t="shared" si="50"/>
        <v>444</v>
      </c>
      <c r="F266" s="17">
        <f t="shared" si="51"/>
        <v>35</v>
      </c>
      <c r="G266" s="17">
        <f t="shared" si="52"/>
        <v>16</v>
      </c>
      <c r="H266" s="17">
        <f t="shared" si="58"/>
        <v>1</v>
      </c>
      <c r="I266" s="22">
        <f t="shared" si="53"/>
        <v>1.0860000000000001</v>
      </c>
      <c r="J266" s="19">
        <f t="shared" si="54"/>
        <v>8</v>
      </c>
      <c r="K266" s="23">
        <f t="shared" si="55"/>
        <v>101.42627349033111</v>
      </c>
      <c r="L266" s="24">
        <f t="shared" si="56"/>
        <v>12761</v>
      </c>
      <c r="M266" s="24">
        <f t="shared" si="57"/>
        <v>182</v>
      </c>
      <c r="N266" s="24">
        <v>1288</v>
      </c>
      <c r="O266" s="25" t="str">
        <f t="shared" si="59"/>
        <v>NEIGHBORHOOD HOUSE - ATTLEBORO (444)</v>
      </c>
      <c r="P266" s="129"/>
      <c r="Q266" s="124"/>
      <c r="R266" s="25"/>
      <c r="S266" s="25"/>
    </row>
    <row r="267" spans="1:19">
      <c r="A267" s="19">
        <f t="shared" si="48"/>
        <v>444</v>
      </c>
      <c r="B267" s="19">
        <v>260</v>
      </c>
      <c r="C267" s="20" t="str">
        <f t="shared" si="49"/>
        <v>444 - NEIGHBORHOOD HOUSE - BOSTON</v>
      </c>
      <c r="D267" s="21">
        <v>444035035</v>
      </c>
      <c r="E267" s="19">
        <f t="shared" si="50"/>
        <v>444</v>
      </c>
      <c r="F267" s="17">
        <f t="shared" si="51"/>
        <v>35</v>
      </c>
      <c r="G267" s="17">
        <f t="shared" si="52"/>
        <v>35</v>
      </c>
      <c r="H267" s="17">
        <f t="shared" si="58"/>
        <v>1</v>
      </c>
      <c r="I267" s="22">
        <f t="shared" si="53"/>
        <v>1.0860000000000001</v>
      </c>
      <c r="J267" s="19">
        <f t="shared" si="54"/>
        <v>11</v>
      </c>
      <c r="K267" s="23">
        <f t="shared" si="55"/>
        <v>135.47260985262034</v>
      </c>
      <c r="L267" s="24">
        <f t="shared" si="56"/>
        <v>20986</v>
      </c>
      <c r="M267" s="24">
        <f t="shared" si="57"/>
        <v>7444</v>
      </c>
      <c r="N267" s="24">
        <v>1288</v>
      </c>
      <c r="O267" s="25" t="str">
        <f t="shared" si="59"/>
        <v>NEIGHBORHOOD HOUSE - BOSTON (444)</v>
      </c>
      <c r="P267" s="129"/>
      <c r="Q267" s="124"/>
      <c r="R267" s="25"/>
      <c r="S267" s="25"/>
    </row>
    <row r="268" spans="1:19">
      <c r="A268" s="19">
        <f t="shared" si="48"/>
        <v>444</v>
      </c>
      <c r="B268" s="19">
        <v>261</v>
      </c>
      <c r="C268" s="20" t="str">
        <f t="shared" si="49"/>
        <v>444 - NEIGHBORHOOD HOUSE - BRAINTREE</v>
      </c>
      <c r="D268" s="21">
        <v>444035040</v>
      </c>
      <c r="E268" s="19">
        <f t="shared" si="50"/>
        <v>444</v>
      </c>
      <c r="F268" s="17">
        <f t="shared" si="51"/>
        <v>35</v>
      </c>
      <c r="G268" s="17">
        <f t="shared" si="52"/>
        <v>40</v>
      </c>
      <c r="H268" s="17">
        <f t="shared" si="58"/>
        <v>1</v>
      </c>
      <c r="I268" s="22">
        <f t="shared" si="53"/>
        <v>1.0860000000000001</v>
      </c>
      <c r="J268" s="19">
        <f t="shared" si="54"/>
        <v>6</v>
      </c>
      <c r="K268" s="23">
        <f t="shared" si="55"/>
        <v>133.26704522329297</v>
      </c>
      <c r="L268" s="24">
        <f t="shared" si="56"/>
        <v>19896</v>
      </c>
      <c r="M268" s="24">
        <f t="shared" si="57"/>
        <v>6619</v>
      </c>
      <c r="N268" s="24">
        <v>1288</v>
      </c>
      <c r="O268" s="25" t="str">
        <f t="shared" si="59"/>
        <v>NEIGHBORHOOD HOUSE - BRAINTREE (444)</v>
      </c>
      <c r="P268" s="129"/>
      <c r="Q268" s="124"/>
      <c r="R268" s="25"/>
      <c r="S268" s="25"/>
    </row>
    <row r="269" spans="1:19">
      <c r="A269" s="19">
        <f t="shared" si="48"/>
        <v>444</v>
      </c>
      <c r="B269" s="19">
        <v>262</v>
      </c>
      <c r="C269" s="20" t="str">
        <f t="shared" si="49"/>
        <v>444 - NEIGHBORHOOD HOUSE - BROCKTON</v>
      </c>
      <c r="D269" s="21">
        <v>444035044</v>
      </c>
      <c r="E269" s="19">
        <f t="shared" si="50"/>
        <v>444</v>
      </c>
      <c r="F269" s="17">
        <f t="shared" si="51"/>
        <v>35</v>
      </c>
      <c r="G269" s="17">
        <f t="shared" si="52"/>
        <v>44</v>
      </c>
      <c r="H269" s="17">
        <f t="shared" si="58"/>
        <v>1</v>
      </c>
      <c r="I269" s="22">
        <f t="shared" si="53"/>
        <v>1.0860000000000001</v>
      </c>
      <c r="J269" s="19">
        <f t="shared" si="54"/>
        <v>11</v>
      </c>
      <c r="K269" s="23">
        <f t="shared" si="55"/>
        <v>100</v>
      </c>
      <c r="L269" s="24">
        <f t="shared" si="56"/>
        <v>14386</v>
      </c>
      <c r="M269" s="24">
        <f t="shared" si="57"/>
        <v>0</v>
      </c>
      <c r="N269" s="24">
        <v>1288</v>
      </c>
      <c r="O269" s="25" t="str">
        <f t="shared" si="59"/>
        <v>NEIGHBORHOOD HOUSE - BROCKTON (444)</v>
      </c>
      <c r="P269" s="129"/>
      <c r="Q269" s="124"/>
      <c r="R269" s="25"/>
      <c r="S269" s="25"/>
    </row>
    <row r="270" spans="1:19">
      <c r="A270" s="19">
        <f t="shared" si="48"/>
        <v>444</v>
      </c>
      <c r="B270" s="19">
        <v>263</v>
      </c>
      <c r="C270" s="20" t="str">
        <f t="shared" si="49"/>
        <v>444 - NEIGHBORHOOD HOUSE - BROOKLINE</v>
      </c>
      <c r="D270" s="21">
        <v>444035046</v>
      </c>
      <c r="E270" s="19">
        <f t="shared" si="50"/>
        <v>444</v>
      </c>
      <c r="F270" s="17">
        <f t="shared" si="51"/>
        <v>35</v>
      </c>
      <c r="G270" s="17">
        <f t="shared" si="52"/>
        <v>46</v>
      </c>
      <c r="H270" s="17">
        <f t="shared" si="58"/>
        <v>1</v>
      </c>
      <c r="I270" s="22">
        <f t="shared" si="53"/>
        <v>1.0860000000000001</v>
      </c>
      <c r="J270" s="19">
        <f t="shared" si="54"/>
        <v>3</v>
      </c>
      <c r="K270" s="23">
        <f t="shared" si="55"/>
        <v>199.36369503759951</v>
      </c>
      <c r="L270" s="24">
        <f t="shared" si="56"/>
        <v>19659</v>
      </c>
      <c r="M270" s="24">
        <f t="shared" si="57"/>
        <v>19534</v>
      </c>
      <c r="N270" s="24">
        <v>1288</v>
      </c>
      <c r="O270" s="25" t="str">
        <f t="shared" si="59"/>
        <v>NEIGHBORHOOD HOUSE - BROOKLINE (444)</v>
      </c>
      <c r="P270" s="129"/>
      <c r="Q270" s="124"/>
      <c r="R270" s="25"/>
      <c r="S270" s="25"/>
    </row>
    <row r="271" spans="1:19">
      <c r="A271" s="19">
        <f t="shared" si="48"/>
        <v>444</v>
      </c>
      <c r="B271" s="19">
        <v>264</v>
      </c>
      <c r="C271" s="20" t="str">
        <f t="shared" si="49"/>
        <v>444 - NEIGHBORHOOD HOUSE - CHELSEA</v>
      </c>
      <c r="D271" s="21">
        <v>444035057</v>
      </c>
      <c r="E271" s="19">
        <f t="shared" si="50"/>
        <v>444</v>
      </c>
      <c r="F271" s="17">
        <f t="shared" si="51"/>
        <v>35</v>
      </c>
      <c r="G271" s="17">
        <f t="shared" si="52"/>
        <v>57</v>
      </c>
      <c r="H271" s="17">
        <f t="shared" si="58"/>
        <v>1</v>
      </c>
      <c r="I271" s="22">
        <f t="shared" si="53"/>
        <v>1.0860000000000001</v>
      </c>
      <c r="J271" s="19">
        <f t="shared" si="54"/>
        <v>12</v>
      </c>
      <c r="K271" s="23">
        <f t="shared" si="55"/>
        <v>105.01314606207856</v>
      </c>
      <c r="L271" s="24">
        <f t="shared" si="56"/>
        <v>24353</v>
      </c>
      <c r="M271" s="24">
        <f t="shared" si="57"/>
        <v>1221</v>
      </c>
      <c r="N271" s="24">
        <v>1288</v>
      </c>
      <c r="O271" s="25" t="str">
        <f t="shared" si="59"/>
        <v>NEIGHBORHOOD HOUSE - CHELSEA (444)</v>
      </c>
      <c r="P271" s="129"/>
      <c r="Q271" s="124"/>
      <c r="R271" s="25"/>
      <c r="S271" s="25"/>
    </row>
    <row r="272" spans="1:19">
      <c r="A272" s="19">
        <f t="shared" si="48"/>
        <v>444</v>
      </c>
      <c r="B272" s="19">
        <v>265</v>
      </c>
      <c r="C272" s="20" t="str">
        <f t="shared" si="49"/>
        <v>444 - NEIGHBORHOOD HOUSE - FRAMINGHAM</v>
      </c>
      <c r="D272" s="21">
        <v>444035100</v>
      </c>
      <c r="E272" s="19">
        <f t="shared" si="50"/>
        <v>444</v>
      </c>
      <c r="F272" s="17">
        <f t="shared" si="51"/>
        <v>35</v>
      </c>
      <c r="G272" s="17">
        <f t="shared" si="52"/>
        <v>100</v>
      </c>
      <c r="H272" s="17">
        <f t="shared" si="58"/>
        <v>1</v>
      </c>
      <c r="I272" s="22">
        <f t="shared" si="53"/>
        <v>1.0860000000000001</v>
      </c>
      <c r="J272" s="19">
        <f t="shared" si="54"/>
        <v>10</v>
      </c>
      <c r="K272" s="23">
        <f t="shared" si="55"/>
        <v>127.0063919760279</v>
      </c>
      <c r="L272" s="24">
        <f t="shared" si="56"/>
        <v>23695</v>
      </c>
      <c r="M272" s="24">
        <f t="shared" si="57"/>
        <v>6399</v>
      </c>
      <c r="N272" s="24">
        <v>1288</v>
      </c>
      <c r="O272" s="25" t="str">
        <f t="shared" si="59"/>
        <v>NEIGHBORHOOD HOUSE - FRAMINGHAM (444)</v>
      </c>
      <c r="P272" s="129"/>
      <c r="Q272" s="124"/>
      <c r="R272" s="25"/>
      <c r="S272" s="25"/>
    </row>
    <row r="273" spans="1:19">
      <c r="A273" s="19">
        <f t="shared" si="48"/>
        <v>444</v>
      </c>
      <c r="B273" s="19">
        <v>266</v>
      </c>
      <c r="C273" s="20" t="str">
        <f t="shared" si="49"/>
        <v>444 - NEIGHBORHOOD HOUSE - FRANKLIN</v>
      </c>
      <c r="D273" s="21">
        <v>444035101</v>
      </c>
      <c r="E273" s="19">
        <f t="shared" si="50"/>
        <v>444</v>
      </c>
      <c r="F273" s="17">
        <f t="shared" si="51"/>
        <v>35</v>
      </c>
      <c r="G273" s="17">
        <f t="shared" si="52"/>
        <v>101</v>
      </c>
      <c r="H273" s="17">
        <f t="shared" si="58"/>
        <v>1</v>
      </c>
      <c r="I273" s="22">
        <f t="shared" si="53"/>
        <v>1.0860000000000001</v>
      </c>
      <c r="J273" s="19">
        <f t="shared" si="54"/>
        <v>4</v>
      </c>
      <c r="K273" s="23">
        <f t="shared" si="55"/>
        <v>135.41870854392633</v>
      </c>
      <c r="L273" s="24">
        <f t="shared" si="56"/>
        <v>18299</v>
      </c>
      <c r="M273" s="24">
        <f t="shared" si="57"/>
        <v>6481</v>
      </c>
      <c r="N273" s="24">
        <v>1288</v>
      </c>
      <c r="O273" s="25" t="str">
        <f t="shared" si="59"/>
        <v>NEIGHBORHOOD HOUSE - FRANKLIN (444)</v>
      </c>
      <c r="P273" s="129"/>
      <c r="Q273" s="124"/>
      <c r="R273" s="25"/>
      <c r="S273" s="25"/>
    </row>
    <row r="274" spans="1:19">
      <c r="A274" s="19">
        <f t="shared" si="48"/>
        <v>444</v>
      </c>
      <c r="B274" s="19">
        <v>267</v>
      </c>
      <c r="C274" s="20" t="str">
        <f t="shared" si="49"/>
        <v>444 - NEIGHBORHOOD HOUSE - LYNN</v>
      </c>
      <c r="D274" s="21">
        <v>444035163</v>
      </c>
      <c r="E274" s="19">
        <f t="shared" si="50"/>
        <v>444</v>
      </c>
      <c r="F274" s="17">
        <f t="shared" si="51"/>
        <v>35</v>
      </c>
      <c r="G274" s="17">
        <f t="shared" si="52"/>
        <v>163</v>
      </c>
      <c r="H274" s="17">
        <f t="shared" si="58"/>
        <v>1</v>
      </c>
      <c r="I274" s="22">
        <f t="shared" si="53"/>
        <v>1.0860000000000001</v>
      </c>
      <c r="J274" s="19">
        <f t="shared" si="54"/>
        <v>11</v>
      </c>
      <c r="K274" s="23">
        <f t="shared" si="55"/>
        <v>100.01346280490802</v>
      </c>
      <c r="L274" s="24">
        <f t="shared" si="56"/>
        <v>14470</v>
      </c>
      <c r="M274" s="24">
        <f t="shared" si="57"/>
        <v>2</v>
      </c>
      <c r="N274" s="24">
        <v>1288</v>
      </c>
      <c r="O274" s="25" t="str">
        <f t="shared" si="59"/>
        <v>NEIGHBORHOOD HOUSE - LYNN (444)</v>
      </c>
      <c r="P274" s="129"/>
      <c r="Q274" s="124"/>
      <c r="R274" s="25"/>
      <c r="S274" s="25"/>
    </row>
    <row r="275" spans="1:19">
      <c r="A275" s="19">
        <f t="shared" si="48"/>
        <v>444</v>
      </c>
      <c r="B275" s="19">
        <v>268</v>
      </c>
      <c r="C275" s="20" t="str">
        <f t="shared" si="49"/>
        <v>444 - NEIGHBORHOOD HOUSE - MARSHFIELD</v>
      </c>
      <c r="D275" s="21">
        <v>444035171</v>
      </c>
      <c r="E275" s="19">
        <f t="shared" si="50"/>
        <v>444</v>
      </c>
      <c r="F275" s="17">
        <f t="shared" si="51"/>
        <v>35</v>
      </c>
      <c r="G275" s="17">
        <f t="shared" si="52"/>
        <v>171</v>
      </c>
      <c r="H275" s="17">
        <f t="shared" si="58"/>
        <v>1</v>
      </c>
      <c r="I275" s="22">
        <f t="shared" si="53"/>
        <v>1.0860000000000001</v>
      </c>
      <c r="J275" s="19">
        <f t="shared" si="54"/>
        <v>4</v>
      </c>
      <c r="K275" s="23">
        <f t="shared" si="55"/>
        <v>129.17792288151338</v>
      </c>
      <c r="L275" s="24">
        <f t="shared" si="56"/>
        <v>19947</v>
      </c>
      <c r="M275" s="24">
        <f t="shared" si="57"/>
        <v>5820</v>
      </c>
      <c r="N275" s="24">
        <v>1288</v>
      </c>
      <c r="O275" s="25" t="str">
        <f t="shared" si="59"/>
        <v>NEIGHBORHOOD HOUSE - MARSHFIELD (444)</v>
      </c>
      <c r="P275" s="129"/>
      <c r="Q275" s="124"/>
      <c r="R275" s="25"/>
      <c r="S275" s="25"/>
    </row>
    <row r="276" spans="1:19">
      <c r="A276" s="19">
        <f t="shared" si="48"/>
        <v>444</v>
      </c>
      <c r="B276" s="19">
        <v>269</v>
      </c>
      <c r="C276" s="20" t="str">
        <f t="shared" si="49"/>
        <v>444 - NEIGHBORHOOD HOUSE - MILTON</v>
      </c>
      <c r="D276" s="21">
        <v>444035189</v>
      </c>
      <c r="E276" s="19">
        <f t="shared" si="50"/>
        <v>444</v>
      </c>
      <c r="F276" s="17">
        <f t="shared" si="51"/>
        <v>35</v>
      </c>
      <c r="G276" s="17">
        <f t="shared" si="52"/>
        <v>189</v>
      </c>
      <c r="H276" s="17">
        <f t="shared" si="58"/>
        <v>1</v>
      </c>
      <c r="I276" s="22">
        <f t="shared" si="53"/>
        <v>1.0860000000000001</v>
      </c>
      <c r="J276" s="19">
        <f t="shared" si="54"/>
        <v>3</v>
      </c>
      <c r="K276" s="23">
        <f t="shared" si="55"/>
        <v>145.43244450780821</v>
      </c>
      <c r="L276" s="24">
        <f t="shared" si="56"/>
        <v>18422</v>
      </c>
      <c r="M276" s="24">
        <f t="shared" si="57"/>
        <v>8370</v>
      </c>
      <c r="N276" s="24">
        <v>1288</v>
      </c>
      <c r="O276" s="25" t="str">
        <f t="shared" si="59"/>
        <v>NEIGHBORHOOD HOUSE - MILTON (444)</v>
      </c>
      <c r="P276" s="129"/>
      <c r="Q276" s="124"/>
      <c r="R276" s="25"/>
      <c r="S276" s="25"/>
    </row>
    <row r="277" spans="1:19">
      <c r="A277" s="19">
        <f t="shared" si="48"/>
        <v>444</v>
      </c>
      <c r="B277" s="19">
        <v>270</v>
      </c>
      <c r="C277" s="20" t="str">
        <f t="shared" si="49"/>
        <v>444 - NEIGHBORHOOD HOUSE - NORWOOD</v>
      </c>
      <c r="D277" s="21">
        <v>444035220</v>
      </c>
      <c r="E277" s="19">
        <f t="shared" si="50"/>
        <v>444</v>
      </c>
      <c r="F277" s="17">
        <f t="shared" si="51"/>
        <v>35</v>
      </c>
      <c r="G277" s="17">
        <f t="shared" si="52"/>
        <v>220</v>
      </c>
      <c r="H277" s="17">
        <f t="shared" si="58"/>
        <v>1</v>
      </c>
      <c r="I277" s="22">
        <f t="shared" si="53"/>
        <v>1.0860000000000001</v>
      </c>
      <c r="J277" s="19">
        <f t="shared" si="54"/>
        <v>8</v>
      </c>
      <c r="K277" s="23">
        <f t="shared" si="55"/>
        <v>135.65970389049588</v>
      </c>
      <c r="L277" s="24">
        <f t="shared" si="56"/>
        <v>12407</v>
      </c>
      <c r="M277" s="24">
        <f t="shared" si="57"/>
        <v>4424</v>
      </c>
      <c r="N277" s="24">
        <v>1288</v>
      </c>
      <c r="O277" s="25" t="str">
        <f t="shared" si="59"/>
        <v>NEIGHBORHOOD HOUSE - NORWOOD (444)</v>
      </c>
      <c r="P277" s="129"/>
      <c r="Q277" s="124"/>
      <c r="R277" s="25"/>
      <c r="S277" s="25"/>
    </row>
    <row r="278" spans="1:19">
      <c r="A278" s="19">
        <f t="shared" si="48"/>
        <v>444</v>
      </c>
      <c r="B278" s="19">
        <v>271</v>
      </c>
      <c r="C278" s="20" t="str">
        <f t="shared" si="49"/>
        <v>444 - NEIGHBORHOOD HOUSE - QUINCY</v>
      </c>
      <c r="D278" s="21">
        <v>444035243</v>
      </c>
      <c r="E278" s="19">
        <f t="shared" si="50"/>
        <v>444</v>
      </c>
      <c r="F278" s="17">
        <f t="shared" si="51"/>
        <v>35</v>
      </c>
      <c r="G278" s="17">
        <f t="shared" si="52"/>
        <v>243</v>
      </c>
      <c r="H278" s="17">
        <f t="shared" si="58"/>
        <v>1</v>
      </c>
      <c r="I278" s="22">
        <f t="shared" si="53"/>
        <v>1.0860000000000001</v>
      </c>
      <c r="J278" s="19">
        <f t="shared" si="54"/>
        <v>9</v>
      </c>
      <c r="K278" s="23">
        <f t="shared" si="55"/>
        <v>113.02199405799442</v>
      </c>
      <c r="L278" s="24">
        <f t="shared" si="56"/>
        <v>21971</v>
      </c>
      <c r="M278" s="24">
        <f t="shared" si="57"/>
        <v>2861</v>
      </c>
      <c r="N278" s="24">
        <v>1288</v>
      </c>
      <c r="O278" s="25" t="str">
        <f t="shared" si="59"/>
        <v>NEIGHBORHOOD HOUSE - QUINCY (444)</v>
      </c>
      <c r="P278" s="129"/>
      <c r="Q278" s="124"/>
      <c r="R278" s="25"/>
      <c r="S278" s="25"/>
    </row>
    <row r="279" spans="1:19">
      <c r="A279" s="19">
        <f t="shared" si="48"/>
        <v>444</v>
      </c>
      <c r="B279" s="19">
        <v>272</v>
      </c>
      <c r="C279" s="20" t="str">
        <f t="shared" si="49"/>
        <v>444 - NEIGHBORHOOD HOUSE - RANDOLPH</v>
      </c>
      <c r="D279" s="21">
        <v>444035244</v>
      </c>
      <c r="E279" s="19">
        <f t="shared" si="50"/>
        <v>444</v>
      </c>
      <c r="F279" s="17">
        <f t="shared" si="51"/>
        <v>35</v>
      </c>
      <c r="G279" s="17">
        <f t="shared" si="52"/>
        <v>244</v>
      </c>
      <c r="H279" s="17">
        <f t="shared" si="58"/>
        <v>1</v>
      </c>
      <c r="I279" s="22">
        <f t="shared" si="53"/>
        <v>1.0860000000000001</v>
      </c>
      <c r="J279" s="19">
        <f t="shared" si="54"/>
        <v>10</v>
      </c>
      <c r="K279" s="23">
        <f t="shared" si="55"/>
        <v>124.17352811526767</v>
      </c>
      <c r="L279" s="24">
        <f t="shared" si="56"/>
        <v>18570</v>
      </c>
      <c r="M279" s="24">
        <f t="shared" si="57"/>
        <v>4489</v>
      </c>
      <c r="N279" s="24">
        <v>1288</v>
      </c>
      <c r="O279" s="25" t="str">
        <f t="shared" si="59"/>
        <v>NEIGHBORHOOD HOUSE - RANDOLPH (444)</v>
      </c>
      <c r="P279" s="129"/>
      <c r="Q279" s="124"/>
      <c r="R279" s="25"/>
      <c r="S279" s="25"/>
    </row>
    <row r="280" spans="1:19">
      <c r="A280" s="19">
        <f t="shared" si="48"/>
        <v>444</v>
      </c>
      <c r="B280" s="19">
        <v>273</v>
      </c>
      <c r="C280" s="20" t="str">
        <f t="shared" si="49"/>
        <v>444 - NEIGHBORHOOD HOUSE - STOUGHTON</v>
      </c>
      <c r="D280" s="21">
        <v>444035285</v>
      </c>
      <c r="E280" s="19">
        <f t="shared" si="50"/>
        <v>444</v>
      </c>
      <c r="F280" s="17">
        <f t="shared" si="51"/>
        <v>35</v>
      </c>
      <c r="G280" s="17">
        <f t="shared" si="52"/>
        <v>285</v>
      </c>
      <c r="H280" s="17">
        <f t="shared" si="58"/>
        <v>1</v>
      </c>
      <c r="I280" s="22">
        <f t="shared" si="53"/>
        <v>1.0860000000000001</v>
      </c>
      <c r="J280" s="19">
        <f t="shared" si="54"/>
        <v>9</v>
      </c>
      <c r="K280" s="23">
        <f t="shared" si="55"/>
        <v>122.04461952772063</v>
      </c>
      <c r="L280" s="24">
        <f t="shared" si="56"/>
        <v>12614</v>
      </c>
      <c r="M280" s="24">
        <f t="shared" si="57"/>
        <v>2781</v>
      </c>
      <c r="N280" s="24">
        <v>1288</v>
      </c>
      <c r="O280" s="25" t="str">
        <f t="shared" si="59"/>
        <v>NEIGHBORHOOD HOUSE - STOUGHTON (444)</v>
      </c>
      <c r="P280" s="129"/>
      <c r="Q280" s="124"/>
      <c r="R280" s="25"/>
      <c r="S280" s="25"/>
    </row>
    <row r="281" spans="1:19">
      <c r="A281" s="19">
        <f t="shared" si="48"/>
        <v>444</v>
      </c>
      <c r="B281" s="19">
        <v>274</v>
      </c>
      <c r="C281" s="20" t="str">
        <f t="shared" si="49"/>
        <v>444 - NEIGHBORHOOD HOUSE - TAUNTON</v>
      </c>
      <c r="D281" s="21">
        <v>444035293</v>
      </c>
      <c r="E281" s="19">
        <f t="shared" si="50"/>
        <v>444</v>
      </c>
      <c r="F281" s="17">
        <f t="shared" si="51"/>
        <v>35</v>
      </c>
      <c r="G281" s="17">
        <f t="shared" si="52"/>
        <v>293</v>
      </c>
      <c r="H281" s="17">
        <f t="shared" si="58"/>
        <v>1</v>
      </c>
      <c r="I281" s="22">
        <f t="shared" si="53"/>
        <v>1.0860000000000001</v>
      </c>
      <c r="J281" s="19">
        <f t="shared" si="54"/>
        <v>10</v>
      </c>
      <c r="K281" s="23">
        <f t="shared" si="55"/>
        <v>101.88440828185294</v>
      </c>
      <c r="L281" s="24">
        <f t="shared" si="56"/>
        <v>22047</v>
      </c>
      <c r="M281" s="24">
        <f t="shared" si="57"/>
        <v>415</v>
      </c>
      <c r="N281" s="24">
        <v>1288</v>
      </c>
      <c r="O281" s="25" t="str">
        <f t="shared" si="59"/>
        <v>NEIGHBORHOOD HOUSE - TAUNTON (444)</v>
      </c>
      <c r="P281" s="129"/>
      <c r="Q281" s="124"/>
      <c r="R281" s="25"/>
      <c r="S281" s="25"/>
    </row>
    <row r="282" spans="1:19">
      <c r="A282" s="19">
        <f t="shared" si="48"/>
        <v>444</v>
      </c>
      <c r="B282" s="19">
        <v>275</v>
      </c>
      <c r="C282" s="20" t="str">
        <f t="shared" si="49"/>
        <v>444 - NEIGHBORHOOD HOUSE - WEYMOUTH</v>
      </c>
      <c r="D282" s="21">
        <v>444035336</v>
      </c>
      <c r="E282" s="19">
        <f t="shared" si="50"/>
        <v>444</v>
      </c>
      <c r="F282" s="17">
        <f t="shared" si="51"/>
        <v>35</v>
      </c>
      <c r="G282" s="17">
        <f t="shared" si="52"/>
        <v>336</v>
      </c>
      <c r="H282" s="17">
        <f t="shared" si="58"/>
        <v>1</v>
      </c>
      <c r="I282" s="22">
        <f t="shared" si="53"/>
        <v>1.0860000000000001</v>
      </c>
      <c r="J282" s="19">
        <f t="shared" si="54"/>
        <v>8</v>
      </c>
      <c r="K282" s="23">
        <f t="shared" si="55"/>
        <v>121.91405901318653</v>
      </c>
      <c r="L282" s="24">
        <f t="shared" si="56"/>
        <v>13600</v>
      </c>
      <c r="M282" s="24">
        <f t="shared" si="57"/>
        <v>2980</v>
      </c>
      <c r="N282" s="24">
        <v>1288</v>
      </c>
      <c r="O282" s="25" t="str">
        <f t="shared" si="59"/>
        <v>NEIGHBORHOOD HOUSE - WEYMOUTH (444)</v>
      </c>
      <c r="P282" s="129"/>
      <c r="Q282" s="124"/>
      <c r="R282" s="25"/>
      <c r="S282" s="25"/>
    </row>
    <row r="283" spans="1:19">
      <c r="A283" s="19">
        <f t="shared" si="48"/>
        <v>445</v>
      </c>
      <c r="B283" s="19">
        <v>276</v>
      </c>
      <c r="C283" s="20" t="str">
        <f t="shared" si="49"/>
        <v>445 - ABBY KELLEY FOSTER - AUBURN</v>
      </c>
      <c r="D283" s="21">
        <v>445348017</v>
      </c>
      <c r="E283" s="19">
        <f t="shared" si="50"/>
        <v>445</v>
      </c>
      <c r="F283" s="17">
        <f t="shared" si="51"/>
        <v>348</v>
      </c>
      <c r="G283" s="17">
        <f t="shared" si="52"/>
        <v>17</v>
      </c>
      <c r="H283" s="17">
        <f t="shared" si="58"/>
        <v>1</v>
      </c>
      <c r="I283" s="22">
        <f t="shared" si="53"/>
        <v>1</v>
      </c>
      <c r="J283" s="19">
        <f t="shared" si="54"/>
        <v>6</v>
      </c>
      <c r="K283" s="23">
        <f t="shared" si="55"/>
        <v>119.29125229365738</v>
      </c>
      <c r="L283" s="24">
        <f t="shared" si="56"/>
        <v>17227</v>
      </c>
      <c r="M283" s="24">
        <f t="shared" si="57"/>
        <v>3323</v>
      </c>
      <c r="N283" s="24">
        <v>1288</v>
      </c>
      <c r="O283" s="25" t="str">
        <f t="shared" si="59"/>
        <v>ABBY KELLEY FOSTER - AUBURN (445)</v>
      </c>
      <c r="P283" s="129"/>
      <c r="Q283" s="124"/>
      <c r="R283" s="25"/>
      <c r="S283" s="25"/>
    </row>
    <row r="284" spans="1:19">
      <c r="A284" s="19">
        <f t="shared" si="48"/>
        <v>445</v>
      </c>
      <c r="B284" s="19">
        <v>277</v>
      </c>
      <c r="C284" s="20" t="str">
        <f t="shared" si="49"/>
        <v>445 - ABBY KELLEY FOSTER - GRAFTON</v>
      </c>
      <c r="D284" s="21">
        <v>445348110</v>
      </c>
      <c r="E284" s="19">
        <f t="shared" si="50"/>
        <v>445</v>
      </c>
      <c r="F284" s="17">
        <f t="shared" si="51"/>
        <v>348</v>
      </c>
      <c r="G284" s="17">
        <f t="shared" si="52"/>
        <v>110</v>
      </c>
      <c r="H284" s="17">
        <f t="shared" si="58"/>
        <v>1</v>
      </c>
      <c r="I284" s="22">
        <f t="shared" si="53"/>
        <v>1</v>
      </c>
      <c r="J284" s="19">
        <f t="shared" si="54"/>
        <v>4</v>
      </c>
      <c r="K284" s="23">
        <f t="shared" si="55"/>
        <v>132.72359067086248</v>
      </c>
      <c r="L284" s="24">
        <f t="shared" si="56"/>
        <v>14772</v>
      </c>
      <c r="M284" s="24">
        <f t="shared" si="57"/>
        <v>4834</v>
      </c>
      <c r="N284" s="24">
        <v>1288</v>
      </c>
      <c r="O284" s="25" t="str">
        <f t="shared" si="59"/>
        <v>ABBY KELLEY FOSTER - GRAFTON (445)</v>
      </c>
      <c r="P284" s="129"/>
      <c r="Q284" s="124"/>
      <c r="R284" s="25"/>
      <c r="S284" s="25"/>
    </row>
    <row r="285" spans="1:19">
      <c r="A285" s="19">
        <f t="shared" si="48"/>
        <v>445</v>
      </c>
      <c r="B285" s="19">
        <v>278</v>
      </c>
      <c r="C285" s="20" t="str">
        <f t="shared" si="49"/>
        <v>445 - ABBY KELLEY FOSTER - HUDSON</v>
      </c>
      <c r="D285" s="21">
        <v>445348141</v>
      </c>
      <c r="E285" s="19">
        <f t="shared" si="50"/>
        <v>445</v>
      </c>
      <c r="F285" s="17">
        <f t="shared" si="51"/>
        <v>348</v>
      </c>
      <c r="G285" s="17">
        <f t="shared" si="52"/>
        <v>141</v>
      </c>
      <c r="H285" s="17">
        <f t="shared" si="58"/>
        <v>1</v>
      </c>
      <c r="I285" s="22">
        <f t="shared" si="53"/>
        <v>1</v>
      </c>
      <c r="J285" s="19">
        <f t="shared" si="54"/>
        <v>7</v>
      </c>
      <c r="K285" s="23">
        <f t="shared" si="55"/>
        <v>152.9245627053642</v>
      </c>
      <c r="L285" s="24">
        <f t="shared" si="56"/>
        <v>13568</v>
      </c>
      <c r="M285" s="24">
        <f t="shared" si="57"/>
        <v>7181</v>
      </c>
      <c r="N285" s="24">
        <v>1288</v>
      </c>
      <c r="O285" s="25" t="str">
        <f t="shared" si="59"/>
        <v>ABBY KELLEY FOSTER - HUDSON (445)</v>
      </c>
      <c r="P285" s="129"/>
      <c r="Q285" s="124"/>
      <c r="R285" s="25"/>
      <c r="S285" s="25"/>
    </row>
    <row r="286" spans="1:19">
      <c r="A286" s="19">
        <f t="shared" si="48"/>
        <v>445</v>
      </c>
      <c r="B286" s="19">
        <v>279</v>
      </c>
      <c r="C286" s="20" t="str">
        <f t="shared" si="49"/>
        <v>445 - ABBY KELLEY FOSTER - LEICESTER</v>
      </c>
      <c r="D286" s="21">
        <v>445348151</v>
      </c>
      <c r="E286" s="19">
        <f t="shared" si="50"/>
        <v>445</v>
      </c>
      <c r="F286" s="17">
        <f t="shared" si="51"/>
        <v>348</v>
      </c>
      <c r="G286" s="17">
        <f t="shared" si="52"/>
        <v>151</v>
      </c>
      <c r="H286" s="17">
        <f t="shared" si="58"/>
        <v>1</v>
      </c>
      <c r="I286" s="22">
        <f t="shared" si="53"/>
        <v>1</v>
      </c>
      <c r="J286" s="19">
        <f t="shared" si="54"/>
        <v>8</v>
      </c>
      <c r="K286" s="23">
        <f t="shared" si="55"/>
        <v>122.46606836914238</v>
      </c>
      <c r="L286" s="24">
        <f t="shared" si="56"/>
        <v>15804</v>
      </c>
      <c r="M286" s="24">
        <f t="shared" si="57"/>
        <v>3551</v>
      </c>
      <c r="N286" s="24">
        <v>1288</v>
      </c>
      <c r="O286" s="25" t="str">
        <f t="shared" si="59"/>
        <v>ABBY KELLEY FOSTER - LEICESTER (445)</v>
      </c>
      <c r="P286" s="129"/>
      <c r="Q286" s="124"/>
      <c r="R286" s="25"/>
      <c r="S286" s="25"/>
    </row>
    <row r="287" spans="1:19">
      <c r="A287" s="19">
        <f t="shared" si="48"/>
        <v>445</v>
      </c>
      <c r="B287" s="19">
        <v>280</v>
      </c>
      <c r="C287" s="20" t="str">
        <f t="shared" si="49"/>
        <v>445 - ABBY KELLEY FOSTER - LEOMINSTER</v>
      </c>
      <c r="D287" s="21">
        <v>445348153</v>
      </c>
      <c r="E287" s="19">
        <f t="shared" si="50"/>
        <v>445</v>
      </c>
      <c r="F287" s="17">
        <f t="shared" si="51"/>
        <v>348</v>
      </c>
      <c r="G287" s="17">
        <f t="shared" si="52"/>
        <v>153</v>
      </c>
      <c r="H287" s="17">
        <f t="shared" si="58"/>
        <v>1</v>
      </c>
      <c r="I287" s="22">
        <f t="shared" si="53"/>
        <v>1</v>
      </c>
      <c r="J287" s="19">
        <f t="shared" si="54"/>
        <v>10</v>
      </c>
      <c r="K287" s="23">
        <f t="shared" si="55"/>
        <v>100.00390327444435</v>
      </c>
      <c r="L287" s="24">
        <f t="shared" si="56"/>
        <v>17608</v>
      </c>
      <c r="M287" s="24">
        <f t="shared" si="57"/>
        <v>1</v>
      </c>
      <c r="N287" s="24">
        <v>1288</v>
      </c>
      <c r="O287" s="25" t="str">
        <f t="shared" si="59"/>
        <v>ABBY KELLEY FOSTER - LEOMINSTER (445)</v>
      </c>
      <c r="P287" s="129"/>
      <c r="Q287" s="124"/>
      <c r="R287" s="25"/>
      <c r="S287" s="25"/>
    </row>
    <row r="288" spans="1:19">
      <c r="A288" s="19">
        <f t="shared" si="48"/>
        <v>445</v>
      </c>
      <c r="B288" s="19">
        <v>281</v>
      </c>
      <c r="C288" s="20" t="str">
        <f t="shared" si="49"/>
        <v>445 - ABBY KELLEY FOSTER - MILLBURY</v>
      </c>
      <c r="D288" s="21">
        <v>445348186</v>
      </c>
      <c r="E288" s="19">
        <f t="shared" si="50"/>
        <v>445</v>
      </c>
      <c r="F288" s="17">
        <f t="shared" si="51"/>
        <v>348</v>
      </c>
      <c r="G288" s="17">
        <f t="shared" si="52"/>
        <v>186</v>
      </c>
      <c r="H288" s="17">
        <f t="shared" si="58"/>
        <v>1</v>
      </c>
      <c r="I288" s="22">
        <f t="shared" si="53"/>
        <v>1</v>
      </c>
      <c r="J288" s="19">
        <f t="shared" si="54"/>
        <v>7</v>
      </c>
      <c r="K288" s="23">
        <f t="shared" si="55"/>
        <v>136.81000965823361</v>
      </c>
      <c r="L288" s="24">
        <f t="shared" si="56"/>
        <v>16478</v>
      </c>
      <c r="M288" s="24">
        <f t="shared" si="57"/>
        <v>6066</v>
      </c>
      <c r="N288" s="24">
        <v>1288</v>
      </c>
      <c r="O288" s="25" t="str">
        <f t="shared" si="59"/>
        <v>ABBY KELLEY FOSTER - MILLBURY (445)</v>
      </c>
      <c r="P288" s="129"/>
      <c r="Q288" s="124"/>
      <c r="R288" s="25"/>
      <c r="S288" s="25"/>
    </row>
    <row r="289" spans="1:19">
      <c r="A289" s="19">
        <f t="shared" si="48"/>
        <v>445</v>
      </c>
      <c r="B289" s="19">
        <v>282</v>
      </c>
      <c r="C289" s="20" t="str">
        <f t="shared" si="49"/>
        <v>445 - ABBY KELLEY FOSTER - OXFORD</v>
      </c>
      <c r="D289" s="21">
        <v>445348226</v>
      </c>
      <c r="E289" s="19">
        <f t="shared" si="50"/>
        <v>445</v>
      </c>
      <c r="F289" s="17">
        <f t="shared" si="51"/>
        <v>348</v>
      </c>
      <c r="G289" s="17">
        <f t="shared" si="52"/>
        <v>226</v>
      </c>
      <c r="H289" s="17">
        <f t="shared" si="58"/>
        <v>1</v>
      </c>
      <c r="I289" s="22">
        <f t="shared" si="53"/>
        <v>1</v>
      </c>
      <c r="J289" s="19">
        <f t="shared" si="54"/>
        <v>8</v>
      </c>
      <c r="K289" s="23">
        <f t="shared" si="55"/>
        <v>108.4650583282276</v>
      </c>
      <c r="L289" s="24">
        <f t="shared" si="56"/>
        <v>16580</v>
      </c>
      <c r="M289" s="24">
        <f t="shared" si="57"/>
        <v>1404</v>
      </c>
      <c r="N289" s="24">
        <v>1288</v>
      </c>
      <c r="O289" s="25" t="str">
        <f t="shared" si="59"/>
        <v>ABBY KELLEY FOSTER - OXFORD (445)</v>
      </c>
      <c r="P289" s="129"/>
      <c r="Q289" s="124"/>
      <c r="R289" s="25"/>
      <c r="S289" s="25"/>
    </row>
    <row r="290" spans="1:19">
      <c r="A290" s="19">
        <f t="shared" si="48"/>
        <v>445</v>
      </c>
      <c r="B290" s="19">
        <v>283</v>
      </c>
      <c r="C290" s="20" t="str">
        <f t="shared" si="49"/>
        <v>445 - ABBY KELLEY FOSTER - PALMER</v>
      </c>
      <c r="D290" s="21">
        <v>445348227</v>
      </c>
      <c r="E290" s="19">
        <f t="shared" si="50"/>
        <v>445</v>
      </c>
      <c r="F290" s="17">
        <f t="shared" si="51"/>
        <v>348</v>
      </c>
      <c r="G290" s="17">
        <f t="shared" si="52"/>
        <v>227</v>
      </c>
      <c r="H290" s="17">
        <f t="shared" si="58"/>
        <v>1</v>
      </c>
      <c r="I290" s="22">
        <f t="shared" si="53"/>
        <v>1</v>
      </c>
      <c r="J290" s="19">
        <f t="shared" si="54"/>
        <v>10</v>
      </c>
      <c r="K290" s="23">
        <f t="shared" si="55"/>
        <v>120.11143498441699</v>
      </c>
      <c r="L290" s="24">
        <f t="shared" si="56"/>
        <v>23703</v>
      </c>
      <c r="M290" s="24">
        <f t="shared" si="57"/>
        <v>4767</v>
      </c>
      <c r="N290" s="24">
        <v>1288</v>
      </c>
      <c r="O290" s="25" t="str">
        <f t="shared" si="59"/>
        <v>ABBY KELLEY FOSTER - PALMER (445)</v>
      </c>
      <c r="P290" s="129"/>
      <c r="Q290" s="124"/>
      <c r="R290" s="25"/>
      <c r="S290" s="25"/>
    </row>
    <row r="291" spans="1:19">
      <c r="A291" s="19">
        <f t="shared" si="48"/>
        <v>445</v>
      </c>
      <c r="B291" s="19">
        <v>284</v>
      </c>
      <c r="C291" s="20" t="str">
        <f t="shared" si="49"/>
        <v>445 - ABBY KELLEY FOSTER - SHREWSBURY</v>
      </c>
      <c r="D291" s="21">
        <v>445348271</v>
      </c>
      <c r="E291" s="19">
        <f t="shared" si="50"/>
        <v>445</v>
      </c>
      <c r="F291" s="17">
        <f t="shared" si="51"/>
        <v>348</v>
      </c>
      <c r="G291" s="17">
        <f t="shared" si="52"/>
        <v>271</v>
      </c>
      <c r="H291" s="17">
        <f t="shared" si="58"/>
        <v>1</v>
      </c>
      <c r="I291" s="22">
        <f t="shared" si="53"/>
        <v>1</v>
      </c>
      <c r="J291" s="19">
        <f t="shared" si="54"/>
        <v>4</v>
      </c>
      <c r="K291" s="23">
        <f t="shared" si="55"/>
        <v>134.77867653365246</v>
      </c>
      <c r="L291" s="24">
        <f t="shared" si="56"/>
        <v>18543</v>
      </c>
      <c r="M291" s="24">
        <f t="shared" si="57"/>
        <v>6449</v>
      </c>
      <c r="N291" s="24">
        <v>1288</v>
      </c>
      <c r="O291" s="25" t="str">
        <f t="shared" si="59"/>
        <v>ABBY KELLEY FOSTER - SHREWSBURY (445)</v>
      </c>
      <c r="P291" s="129"/>
      <c r="Q291" s="124"/>
      <c r="R291" s="25"/>
      <c r="S291" s="25"/>
    </row>
    <row r="292" spans="1:19">
      <c r="A292" s="19">
        <f t="shared" si="48"/>
        <v>445</v>
      </c>
      <c r="B292" s="19">
        <v>285</v>
      </c>
      <c r="C292" s="20" t="str">
        <f t="shared" si="49"/>
        <v>445 - ABBY KELLEY FOSTER - WEBSTER</v>
      </c>
      <c r="D292" s="21">
        <v>445348316</v>
      </c>
      <c r="E292" s="19">
        <f t="shared" si="50"/>
        <v>445</v>
      </c>
      <c r="F292" s="17">
        <f t="shared" si="51"/>
        <v>348</v>
      </c>
      <c r="G292" s="17">
        <f t="shared" si="52"/>
        <v>316</v>
      </c>
      <c r="H292" s="17">
        <f t="shared" si="58"/>
        <v>1</v>
      </c>
      <c r="I292" s="22">
        <f t="shared" si="53"/>
        <v>1</v>
      </c>
      <c r="J292" s="19">
        <f t="shared" si="54"/>
        <v>11</v>
      </c>
      <c r="K292" s="23">
        <f t="shared" si="55"/>
        <v>103.01212852494021</v>
      </c>
      <c r="L292" s="24">
        <f t="shared" si="56"/>
        <v>20805</v>
      </c>
      <c r="M292" s="24">
        <f t="shared" si="57"/>
        <v>627</v>
      </c>
      <c r="N292" s="24">
        <v>1288</v>
      </c>
      <c r="O292" s="25" t="str">
        <f t="shared" si="59"/>
        <v>ABBY KELLEY FOSTER - WEBSTER (445)</v>
      </c>
      <c r="P292" s="129"/>
      <c r="Q292" s="124"/>
      <c r="R292" s="25"/>
      <c r="S292" s="25"/>
    </row>
    <row r="293" spans="1:19">
      <c r="A293" s="19">
        <f t="shared" si="48"/>
        <v>445</v>
      </c>
      <c r="B293" s="19">
        <v>286</v>
      </c>
      <c r="C293" s="20" t="str">
        <f t="shared" si="49"/>
        <v>445 - ABBY KELLEY FOSTER - WEST BOYLSTON</v>
      </c>
      <c r="D293" s="21">
        <v>445348322</v>
      </c>
      <c r="E293" s="19">
        <f t="shared" si="50"/>
        <v>445</v>
      </c>
      <c r="F293" s="17">
        <f t="shared" si="51"/>
        <v>348</v>
      </c>
      <c r="G293" s="17">
        <f t="shared" si="52"/>
        <v>322</v>
      </c>
      <c r="H293" s="17">
        <f t="shared" si="58"/>
        <v>1</v>
      </c>
      <c r="I293" s="22">
        <f t="shared" si="53"/>
        <v>1</v>
      </c>
      <c r="J293" s="19">
        <f t="shared" si="54"/>
        <v>6</v>
      </c>
      <c r="K293" s="23">
        <f t="shared" si="55"/>
        <v>141.7370825253152</v>
      </c>
      <c r="L293" s="24">
        <f t="shared" si="56"/>
        <v>18424</v>
      </c>
      <c r="M293" s="24">
        <f t="shared" si="57"/>
        <v>7690</v>
      </c>
      <c r="N293" s="24">
        <v>1288</v>
      </c>
      <c r="O293" s="25" t="str">
        <f t="shared" si="59"/>
        <v>ABBY KELLEY FOSTER - WEST BOYLSTON (445)</v>
      </c>
      <c r="P293" s="129"/>
      <c r="Q293" s="124"/>
      <c r="R293" s="25"/>
      <c r="S293" s="25"/>
    </row>
    <row r="294" spans="1:19">
      <c r="A294" s="19">
        <f t="shared" si="48"/>
        <v>445</v>
      </c>
      <c r="B294" s="19">
        <v>287</v>
      </c>
      <c r="C294" s="20" t="str">
        <f t="shared" si="49"/>
        <v>445 - ABBY KELLEY FOSTER - WORCESTER</v>
      </c>
      <c r="D294" s="21">
        <v>445348348</v>
      </c>
      <c r="E294" s="19">
        <f t="shared" si="50"/>
        <v>445</v>
      </c>
      <c r="F294" s="17">
        <f t="shared" si="51"/>
        <v>348</v>
      </c>
      <c r="G294" s="17">
        <f t="shared" si="52"/>
        <v>348</v>
      </c>
      <c r="H294" s="17">
        <f t="shared" si="58"/>
        <v>1</v>
      </c>
      <c r="I294" s="22">
        <f t="shared" si="53"/>
        <v>1</v>
      </c>
      <c r="J294" s="19">
        <f t="shared" si="54"/>
        <v>11</v>
      </c>
      <c r="K294" s="23">
        <f t="shared" si="55"/>
        <v>101.3039956931588</v>
      </c>
      <c r="L294" s="24">
        <f t="shared" si="56"/>
        <v>19355</v>
      </c>
      <c r="M294" s="24">
        <f t="shared" si="57"/>
        <v>252</v>
      </c>
      <c r="N294" s="24">
        <v>1288</v>
      </c>
      <c r="O294" s="25" t="str">
        <f t="shared" si="59"/>
        <v>ABBY KELLEY FOSTER - WORCESTER (445)</v>
      </c>
      <c r="P294" s="129"/>
      <c r="Q294" s="124"/>
      <c r="R294" s="25"/>
      <c r="S294" s="25"/>
    </row>
    <row r="295" spans="1:19">
      <c r="A295" s="19">
        <f t="shared" si="48"/>
        <v>445</v>
      </c>
      <c r="B295" s="19">
        <v>288</v>
      </c>
      <c r="C295" s="20" t="str">
        <f t="shared" si="49"/>
        <v>445 - ABBY KELLEY FOSTER - BERLIN BOYLSTON</v>
      </c>
      <c r="D295" s="21">
        <v>445348620</v>
      </c>
      <c r="E295" s="19">
        <f t="shared" si="50"/>
        <v>445</v>
      </c>
      <c r="F295" s="17">
        <f t="shared" si="51"/>
        <v>348</v>
      </c>
      <c r="G295" s="17">
        <f t="shared" si="52"/>
        <v>620</v>
      </c>
      <c r="H295" s="17">
        <f t="shared" si="58"/>
        <v>1</v>
      </c>
      <c r="I295" s="22">
        <f t="shared" si="53"/>
        <v>1</v>
      </c>
      <c r="J295" s="19">
        <f t="shared" si="54"/>
        <v>3</v>
      </c>
      <c r="K295" s="23">
        <f t="shared" si="55"/>
        <v>161.12139399625684</v>
      </c>
      <c r="L295" s="24">
        <f t="shared" si="56"/>
        <v>11663</v>
      </c>
      <c r="M295" s="24">
        <f t="shared" si="57"/>
        <v>7129</v>
      </c>
      <c r="N295" s="24">
        <v>1288</v>
      </c>
      <c r="O295" s="25" t="str">
        <f t="shared" si="59"/>
        <v>ABBY KELLEY FOSTER - BERLIN BOYLSTON (445)</v>
      </c>
      <c r="P295" s="129"/>
      <c r="Q295" s="124"/>
      <c r="R295" s="25"/>
      <c r="S295" s="25"/>
    </row>
    <row r="296" spans="1:19">
      <c r="A296" s="19">
        <f t="shared" si="48"/>
        <v>445</v>
      </c>
      <c r="B296" s="19">
        <v>289</v>
      </c>
      <c r="C296" s="20" t="str">
        <f t="shared" si="49"/>
        <v>445 - ABBY KELLEY FOSTER - DUDLEY CHARLTON</v>
      </c>
      <c r="D296" s="21">
        <v>445348658</v>
      </c>
      <c r="E296" s="19">
        <f t="shared" si="50"/>
        <v>445</v>
      </c>
      <c r="F296" s="17">
        <f t="shared" si="51"/>
        <v>348</v>
      </c>
      <c r="G296" s="17">
        <f t="shared" si="52"/>
        <v>658</v>
      </c>
      <c r="H296" s="17">
        <f t="shared" si="58"/>
        <v>1</v>
      </c>
      <c r="I296" s="22">
        <f t="shared" si="53"/>
        <v>1</v>
      </c>
      <c r="J296" s="19">
        <f t="shared" si="54"/>
        <v>7</v>
      </c>
      <c r="K296" s="23">
        <f t="shared" si="55"/>
        <v>115.56822666376834</v>
      </c>
      <c r="L296" s="24">
        <f t="shared" si="56"/>
        <v>14846</v>
      </c>
      <c r="M296" s="24">
        <f t="shared" si="57"/>
        <v>2311</v>
      </c>
      <c r="N296" s="24">
        <v>1288</v>
      </c>
      <c r="O296" s="25" t="str">
        <f t="shared" si="59"/>
        <v>ABBY KELLEY FOSTER - DUDLEY CHARLTON (445)</v>
      </c>
      <c r="P296" s="129"/>
      <c r="Q296" s="124"/>
      <c r="R296" s="25"/>
      <c r="S296" s="25"/>
    </row>
    <row r="297" spans="1:19">
      <c r="A297" s="19">
        <f t="shared" si="48"/>
        <v>445</v>
      </c>
      <c r="B297" s="19">
        <v>290</v>
      </c>
      <c r="C297" s="20" t="str">
        <f t="shared" si="49"/>
        <v>445 - ABBY KELLEY FOSTER - QUABBIN</v>
      </c>
      <c r="D297" s="21">
        <v>445348753</v>
      </c>
      <c r="E297" s="19">
        <f t="shared" si="50"/>
        <v>445</v>
      </c>
      <c r="F297" s="17">
        <f t="shared" si="51"/>
        <v>348</v>
      </c>
      <c r="G297" s="17">
        <f t="shared" si="52"/>
        <v>753</v>
      </c>
      <c r="H297" s="17">
        <f t="shared" si="58"/>
        <v>1</v>
      </c>
      <c r="I297" s="22">
        <f t="shared" si="53"/>
        <v>1</v>
      </c>
      <c r="J297" s="19">
        <f t="shared" si="54"/>
        <v>7</v>
      </c>
      <c r="K297" s="23">
        <f t="shared" si="55"/>
        <v>130.24038533556862</v>
      </c>
      <c r="L297" s="24">
        <f t="shared" si="56"/>
        <v>13568</v>
      </c>
      <c r="M297" s="24">
        <f t="shared" si="57"/>
        <v>4103</v>
      </c>
      <c r="N297" s="24">
        <v>1288</v>
      </c>
      <c r="O297" s="25" t="str">
        <f t="shared" si="59"/>
        <v>ABBY KELLEY FOSTER - QUABBIN (445)</v>
      </c>
      <c r="P297" s="129"/>
      <c r="Q297" s="124"/>
      <c r="R297" s="25"/>
      <c r="S297" s="25"/>
    </row>
    <row r="298" spans="1:19">
      <c r="A298" s="19">
        <f t="shared" si="48"/>
        <v>445</v>
      </c>
      <c r="B298" s="19">
        <v>291</v>
      </c>
      <c r="C298" s="20" t="str">
        <f t="shared" si="49"/>
        <v>445 - ABBY KELLEY FOSTER - SPENCER EAST BROOKFIELD</v>
      </c>
      <c r="D298" s="21">
        <v>445348767</v>
      </c>
      <c r="E298" s="19">
        <f t="shared" si="50"/>
        <v>445</v>
      </c>
      <c r="F298" s="17">
        <f t="shared" si="51"/>
        <v>348</v>
      </c>
      <c r="G298" s="17">
        <f t="shared" si="52"/>
        <v>767</v>
      </c>
      <c r="H298" s="17">
        <f t="shared" si="58"/>
        <v>1</v>
      </c>
      <c r="I298" s="22">
        <f t="shared" si="53"/>
        <v>1</v>
      </c>
      <c r="J298" s="19">
        <f t="shared" si="54"/>
        <v>9</v>
      </c>
      <c r="K298" s="23">
        <f t="shared" si="55"/>
        <v>107.07830606137362</v>
      </c>
      <c r="L298" s="24">
        <f t="shared" si="56"/>
        <v>19965</v>
      </c>
      <c r="M298" s="24">
        <f t="shared" si="57"/>
        <v>1413</v>
      </c>
      <c r="N298" s="24">
        <v>1288</v>
      </c>
      <c r="O298" s="25" t="str">
        <f t="shared" si="59"/>
        <v>ABBY KELLEY FOSTER - SPENCER EAST BROOKFIELD (445)</v>
      </c>
      <c r="P298" s="129"/>
      <c r="Q298" s="124"/>
      <c r="R298" s="25"/>
      <c r="S298" s="25"/>
    </row>
    <row r="299" spans="1:19">
      <c r="A299" s="19">
        <f t="shared" si="48"/>
        <v>445</v>
      </c>
      <c r="B299" s="19">
        <v>292</v>
      </c>
      <c r="C299" s="20" t="str">
        <f t="shared" si="49"/>
        <v>445 - ABBY KELLEY FOSTER - WACHUSETT</v>
      </c>
      <c r="D299" s="21">
        <v>445348775</v>
      </c>
      <c r="E299" s="19">
        <f t="shared" si="50"/>
        <v>445</v>
      </c>
      <c r="F299" s="17">
        <f t="shared" si="51"/>
        <v>348</v>
      </c>
      <c r="G299" s="17">
        <f t="shared" si="52"/>
        <v>775</v>
      </c>
      <c r="H299" s="17">
        <f t="shared" si="58"/>
        <v>1</v>
      </c>
      <c r="I299" s="22">
        <f t="shared" si="53"/>
        <v>1</v>
      </c>
      <c r="J299" s="19">
        <f t="shared" si="54"/>
        <v>4</v>
      </c>
      <c r="K299" s="23">
        <f t="shared" si="55"/>
        <v>131.23398275463018</v>
      </c>
      <c r="L299" s="24">
        <f t="shared" si="56"/>
        <v>14801</v>
      </c>
      <c r="M299" s="24">
        <f t="shared" si="57"/>
        <v>4623</v>
      </c>
      <c r="N299" s="24">
        <v>1288</v>
      </c>
      <c r="O299" s="25" t="str">
        <f t="shared" si="59"/>
        <v>ABBY KELLEY FOSTER - WACHUSETT (445)</v>
      </c>
      <c r="P299" s="129"/>
      <c r="Q299" s="124"/>
      <c r="R299" s="25"/>
      <c r="S299" s="25"/>
    </row>
    <row r="300" spans="1:19">
      <c r="A300" s="19">
        <f t="shared" si="48"/>
        <v>446</v>
      </c>
      <c r="B300" s="19">
        <v>293</v>
      </c>
      <c r="C300" s="20" t="str">
        <f t="shared" si="49"/>
        <v>446 - FOXBOROUGH REGIONAL - ABINGTON</v>
      </c>
      <c r="D300" s="21">
        <v>446099001</v>
      </c>
      <c r="E300" s="19">
        <f t="shared" si="50"/>
        <v>446</v>
      </c>
      <c r="F300" s="17">
        <f t="shared" si="51"/>
        <v>99</v>
      </c>
      <c r="G300" s="17">
        <f t="shared" si="52"/>
        <v>1</v>
      </c>
      <c r="H300" s="17">
        <f t="shared" si="58"/>
        <v>1</v>
      </c>
      <c r="I300" s="22">
        <f t="shared" si="53"/>
        <v>1.06</v>
      </c>
      <c r="J300" s="19">
        <f t="shared" si="54"/>
        <v>6</v>
      </c>
      <c r="K300" s="23">
        <f t="shared" si="55"/>
        <v>114.4873383037762</v>
      </c>
      <c r="L300" s="24">
        <f t="shared" si="56"/>
        <v>16520</v>
      </c>
      <c r="M300" s="24">
        <f t="shared" si="57"/>
        <v>2393</v>
      </c>
      <c r="N300" s="24">
        <v>1288</v>
      </c>
      <c r="O300" s="25" t="str">
        <f t="shared" si="59"/>
        <v>FOXBOROUGH REGIONAL - ABINGTON (446)</v>
      </c>
      <c r="P300" s="129"/>
      <c r="Q300" s="124"/>
      <c r="R300" s="25"/>
      <c r="S300" s="25"/>
    </row>
    <row r="301" spans="1:19">
      <c r="A301" s="19">
        <f t="shared" si="48"/>
        <v>446</v>
      </c>
      <c r="B301" s="19">
        <v>294</v>
      </c>
      <c r="C301" s="20" t="str">
        <f t="shared" si="49"/>
        <v>446 - FOXBOROUGH REGIONAL - ATTLEBORO</v>
      </c>
      <c r="D301" s="21">
        <v>446099016</v>
      </c>
      <c r="E301" s="19">
        <f t="shared" si="50"/>
        <v>446</v>
      </c>
      <c r="F301" s="17">
        <f t="shared" si="51"/>
        <v>99</v>
      </c>
      <c r="G301" s="17">
        <f t="shared" si="52"/>
        <v>16</v>
      </c>
      <c r="H301" s="17">
        <f t="shared" si="58"/>
        <v>1</v>
      </c>
      <c r="I301" s="22">
        <f t="shared" si="53"/>
        <v>1.06</v>
      </c>
      <c r="J301" s="19">
        <f t="shared" si="54"/>
        <v>8</v>
      </c>
      <c r="K301" s="23">
        <f t="shared" si="55"/>
        <v>101.42627349033111</v>
      </c>
      <c r="L301" s="24">
        <f t="shared" si="56"/>
        <v>16543</v>
      </c>
      <c r="M301" s="24">
        <f t="shared" si="57"/>
        <v>236</v>
      </c>
      <c r="N301" s="24">
        <v>1288</v>
      </c>
      <c r="O301" s="25" t="str">
        <f t="shared" si="59"/>
        <v>FOXBOROUGH REGIONAL - ATTLEBORO (446)</v>
      </c>
      <c r="P301" s="129"/>
      <c r="Q301" s="124"/>
      <c r="R301" s="25"/>
      <c r="S301" s="25"/>
    </row>
    <row r="302" spans="1:19">
      <c r="A302" s="19">
        <f t="shared" si="48"/>
        <v>446</v>
      </c>
      <c r="B302" s="19">
        <v>295</v>
      </c>
      <c r="C302" s="20" t="str">
        <f t="shared" si="49"/>
        <v>446 - FOXBOROUGH REGIONAL - AVON</v>
      </c>
      <c r="D302" s="21">
        <v>446099018</v>
      </c>
      <c r="E302" s="19">
        <f t="shared" si="50"/>
        <v>446</v>
      </c>
      <c r="F302" s="17">
        <f t="shared" si="51"/>
        <v>99</v>
      </c>
      <c r="G302" s="17">
        <f t="shared" si="52"/>
        <v>18</v>
      </c>
      <c r="H302" s="17">
        <f t="shared" si="58"/>
        <v>1</v>
      </c>
      <c r="I302" s="22">
        <f t="shared" si="53"/>
        <v>1.06</v>
      </c>
      <c r="J302" s="19">
        <f t="shared" si="54"/>
        <v>9</v>
      </c>
      <c r="K302" s="23">
        <f t="shared" si="55"/>
        <v>153.54910940736173</v>
      </c>
      <c r="L302" s="24">
        <f t="shared" si="56"/>
        <v>16321</v>
      </c>
      <c r="M302" s="24">
        <f t="shared" si="57"/>
        <v>8740</v>
      </c>
      <c r="N302" s="24">
        <v>1288</v>
      </c>
      <c r="O302" s="25" t="str">
        <f t="shared" si="59"/>
        <v>FOXBOROUGH REGIONAL - AVON (446)</v>
      </c>
      <c r="P302" s="129"/>
      <c r="Q302" s="124"/>
      <c r="R302" s="25"/>
      <c r="S302" s="25"/>
    </row>
    <row r="303" spans="1:19">
      <c r="A303" s="19">
        <f t="shared" si="48"/>
        <v>446</v>
      </c>
      <c r="B303" s="19">
        <v>296</v>
      </c>
      <c r="C303" s="20" t="str">
        <f t="shared" si="49"/>
        <v>446 - FOXBOROUGH REGIONAL - BELLINGHAM</v>
      </c>
      <c r="D303" s="21">
        <v>446099025</v>
      </c>
      <c r="E303" s="19">
        <f t="shared" si="50"/>
        <v>446</v>
      </c>
      <c r="F303" s="17">
        <f t="shared" si="51"/>
        <v>99</v>
      </c>
      <c r="G303" s="17">
        <f t="shared" si="52"/>
        <v>25</v>
      </c>
      <c r="H303" s="17">
        <f t="shared" si="58"/>
        <v>1</v>
      </c>
      <c r="I303" s="22">
        <f t="shared" si="53"/>
        <v>1.06</v>
      </c>
      <c r="J303" s="19">
        <f t="shared" si="54"/>
        <v>7</v>
      </c>
      <c r="K303" s="23">
        <f t="shared" si="55"/>
        <v>142.01071565466933</v>
      </c>
      <c r="L303" s="24">
        <f t="shared" si="56"/>
        <v>15320</v>
      </c>
      <c r="M303" s="24">
        <f t="shared" si="57"/>
        <v>6436</v>
      </c>
      <c r="N303" s="24">
        <v>1288</v>
      </c>
      <c r="O303" s="25" t="str">
        <f t="shared" si="59"/>
        <v>FOXBOROUGH REGIONAL - BELLINGHAM (446)</v>
      </c>
      <c r="P303" s="129"/>
      <c r="Q303" s="124"/>
      <c r="R303" s="25"/>
      <c r="S303" s="25"/>
    </row>
    <row r="304" spans="1:19">
      <c r="A304" s="19">
        <f t="shared" si="48"/>
        <v>446</v>
      </c>
      <c r="B304" s="19">
        <v>297</v>
      </c>
      <c r="C304" s="20" t="str">
        <f t="shared" si="49"/>
        <v>446 - FOXBOROUGH REGIONAL - BRAINTREE</v>
      </c>
      <c r="D304" s="21">
        <v>446099040</v>
      </c>
      <c r="E304" s="19">
        <f t="shared" si="50"/>
        <v>446</v>
      </c>
      <c r="F304" s="17">
        <f t="shared" si="51"/>
        <v>99</v>
      </c>
      <c r="G304" s="17">
        <f t="shared" si="52"/>
        <v>40</v>
      </c>
      <c r="H304" s="17">
        <f t="shared" si="58"/>
        <v>1</v>
      </c>
      <c r="I304" s="22">
        <f t="shared" si="53"/>
        <v>1.06</v>
      </c>
      <c r="J304" s="19">
        <f t="shared" si="54"/>
        <v>6</v>
      </c>
      <c r="K304" s="23">
        <f t="shared" si="55"/>
        <v>133.26704522329297</v>
      </c>
      <c r="L304" s="24">
        <f t="shared" si="56"/>
        <v>18873</v>
      </c>
      <c r="M304" s="24">
        <f t="shared" si="57"/>
        <v>6278</v>
      </c>
      <c r="N304" s="24">
        <v>1288</v>
      </c>
      <c r="O304" s="25" t="str">
        <f t="shared" si="59"/>
        <v>FOXBOROUGH REGIONAL - BRAINTREE (446)</v>
      </c>
      <c r="P304" s="129"/>
      <c r="Q304" s="124"/>
      <c r="R304" s="25"/>
      <c r="S304" s="25"/>
    </row>
    <row r="305" spans="1:19">
      <c r="A305" s="19">
        <f t="shared" si="48"/>
        <v>446</v>
      </c>
      <c r="B305" s="19">
        <v>298</v>
      </c>
      <c r="C305" s="20" t="str">
        <f t="shared" si="49"/>
        <v>446 - FOXBOROUGH REGIONAL - BROCKTON</v>
      </c>
      <c r="D305" s="21">
        <v>446099044</v>
      </c>
      <c r="E305" s="19">
        <f t="shared" si="50"/>
        <v>446</v>
      </c>
      <c r="F305" s="17">
        <f t="shared" si="51"/>
        <v>99</v>
      </c>
      <c r="G305" s="17">
        <f t="shared" si="52"/>
        <v>44</v>
      </c>
      <c r="H305" s="17">
        <f t="shared" si="58"/>
        <v>1</v>
      </c>
      <c r="I305" s="22">
        <f t="shared" si="53"/>
        <v>1.06</v>
      </c>
      <c r="J305" s="19">
        <f t="shared" si="54"/>
        <v>11</v>
      </c>
      <c r="K305" s="23">
        <f t="shared" si="55"/>
        <v>100</v>
      </c>
      <c r="L305" s="24">
        <f t="shared" si="56"/>
        <v>19415</v>
      </c>
      <c r="M305" s="24">
        <f t="shared" si="57"/>
        <v>0</v>
      </c>
      <c r="N305" s="24">
        <v>1288</v>
      </c>
      <c r="O305" s="25" t="str">
        <f t="shared" si="59"/>
        <v>FOXBOROUGH REGIONAL - BROCKTON (446)</v>
      </c>
      <c r="P305" s="129"/>
      <c r="Q305" s="124"/>
      <c r="R305" s="25"/>
      <c r="S305" s="25"/>
    </row>
    <row r="306" spans="1:19">
      <c r="A306" s="19">
        <f t="shared" si="48"/>
        <v>446</v>
      </c>
      <c r="B306" s="19">
        <v>299</v>
      </c>
      <c r="C306" s="20" t="str">
        <f t="shared" si="49"/>
        <v>446 - FOXBOROUGH REGIONAL - CANTON</v>
      </c>
      <c r="D306" s="21">
        <v>446099050</v>
      </c>
      <c r="E306" s="19">
        <f t="shared" si="50"/>
        <v>446</v>
      </c>
      <c r="F306" s="17">
        <f t="shared" si="51"/>
        <v>99</v>
      </c>
      <c r="G306" s="17">
        <f t="shared" si="52"/>
        <v>50</v>
      </c>
      <c r="H306" s="17">
        <f t="shared" si="58"/>
        <v>1</v>
      </c>
      <c r="I306" s="22">
        <f t="shared" si="53"/>
        <v>1.06</v>
      </c>
      <c r="J306" s="19">
        <f t="shared" si="54"/>
        <v>5</v>
      </c>
      <c r="K306" s="23">
        <f t="shared" si="55"/>
        <v>143.68108828905861</v>
      </c>
      <c r="L306" s="24">
        <f t="shared" si="56"/>
        <v>16852</v>
      </c>
      <c r="M306" s="24">
        <f t="shared" si="57"/>
        <v>7361</v>
      </c>
      <c r="N306" s="24">
        <v>1288</v>
      </c>
      <c r="O306" s="25" t="str">
        <f t="shared" si="59"/>
        <v>FOXBOROUGH REGIONAL - CANTON (446)</v>
      </c>
      <c r="P306" s="129"/>
      <c r="Q306" s="124"/>
      <c r="R306" s="25"/>
      <c r="S306" s="25"/>
    </row>
    <row r="307" spans="1:19">
      <c r="A307" s="19">
        <f t="shared" si="48"/>
        <v>446</v>
      </c>
      <c r="B307" s="19">
        <v>300</v>
      </c>
      <c r="C307" s="20" t="str">
        <f t="shared" si="49"/>
        <v>446 - FOXBOROUGH REGIONAL - CHELSEA</v>
      </c>
      <c r="D307" s="21">
        <v>446099057</v>
      </c>
      <c r="E307" s="19">
        <f t="shared" si="50"/>
        <v>446</v>
      </c>
      <c r="F307" s="17">
        <f t="shared" si="51"/>
        <v>99</v>
      </c>
      <c r="G307" s="17">
        <f t="shared" si="52"/>
        <v>57</v>
      </c>
      <c r="H307" s="17">
        <f t="shared" si="58"/>
        <v>1</v>
      </c>
      <c r="I307" s="22">
        <f t="shared" si="53"/>
        <v>1.06</v>
      </c>
      <c r="J307" s="19">
        <f t="shared" si="54"/>
        <v>12</v>
      </c>
      <c r="K307" s="23">
        <f t="shared" si="55"/>
        <v>105.01314606207856</v>
      </c>
      <c r="L307" s="24">
        <f t="shared" si="56"/>
        <v>12583</v>
      </c>
      <c r="M307" s="24">
        <f t="shared" si="57"/>
        <v>631</v>
      </c>
      <c r="N307" s="24">
        <v>1288</v>
      </c>
      <c r="O307" s="25" t="str">
        <f t="shared" si="59"/>
        <v>FOXBOROUGH REGIONAL - CHELSEA (446)</v>
      </c>
      <c r="P307" s="129"/>
      <c r="Q307" s="124"/>
      <c r="R307" s="25"/>
      <c r="S307" s="25"/>
    </row>
    <row r="308" spans="1:19">
      <c r="A308" s="19">
        <f t="shared" si="48"/>
        <v>446</v>
      </c>
      <c r="B308" s="19">
        <v>301</v>
      </c>
      <c r="C308" s="20" t="str">
        <f t="shared" si="49"/>
        <v>446 - FOXBOROUGH REGIONAL - DEDHAM</v>
      </c>
      <c r="D308" s="21">
        <v>446099073</v>
      </c>
      <c r="E308" s="19">
        <f t="shared" si="50"/>
        <v>446</v>
      </c>
      <c r="F308" s="17">
        <f t="shared" si="51"/>
        <v>99</v>
      </c>
      <c r="G308" s="17">
        <f t="shared" si="52"/>
        <v>73</v>
      </c>
      <c r="H308" s="17">
        <f t="shared" si="58"/>
        <v>1</v>
      </c>
      <c r="I308" s="22">
        <f t="shared" si="53"/>
        <v>1.06</v>
      </c>
      <c r="J308" s="19">
        <f t="shared" si="54"/>
        <v>5</v>
      </c>
      <c r="K308" s="23">
        <f t="shared" si="55"/>
        <v>172.0765404782972</v>
      </c>
      <c r="L308" s="24">
        <f t="shared" si="56"/>
        <v>14197</v>
      </c>
      <c r="M308" s="24">
        <f t="shared" si="57"/>
        <v>10233</v>
      </c>
      <c r="N308" s="24">
        <v>1288</v>
      </c>
      <c r="O308" s="25" t="str">
        <f t="shared" si="59"/>
        <v>FOXBOROUGH REGIONAL - DEDHAM (446)</v>
      </c>
      <c r="P308" s="129"/>
      <c r="Q308" s="124"/>
      <c r="R308" s="25"/>
      <c r="S308" s="25"/>
    </row>
    <row r="309" spans="1:19">
      <c r="A309" s="19">
        <f t="shared" si="48"/>
        <v>446</v>
      </c>
      <c r="B309" s="19">
        <v>302</v>
      </c>
      <c r="C309" s="20" t="str">
        <f t="shared" si="49"/>
        <v>446 - FOXBOROUGH REGIONAL - DOVER</v>
      </c>
      <c r="D309" s="21">
        <v>446099078</v>
      </c>
      <c r="E309" s="19">
        <f t="shared" si="50"/>
        <v>446</v>
      </c>
      <c r="F309" s="17">
        <f t="shared" si="51"/>
        <v>99</v>
      </c>
      <c r="G309" s="17">
        <f t="shared" si="52"/>
        <v>78</v>
      </c>
      <c r="H309" s="17">
        <f t="shared" si="58"/>
        <v>1</v>
      </c>
      <c r="I309" s="22">
        <f t="shared" si="53"/>
        <v>1.06</v>
      </c>
      <c r="J309" s="19">
        <f t="shared" si="54"/>
        <v>1</v>
      </c>
      <c r="K309" s="23">
        <f t="shared" si="55"/>
        <v>203.73308798879197</v>
      </c>
      <c r="L309" s="24">
        <f t="shared" si="56"/>
        <v>17097</v>
      </c>
      <c r="M309" s="24">
        <f t="shared" si="57"/>
        <v>17735</v>
      </c>
      <c r="N309" s="24">
        <v>1288</v>
      </c>
      <c r="O309" s="25" t="str">
        <f t="shared" si="59"/>
        <v>FOXBOROUGH REGIONAL - DOVER (446)</v>
      </c>
      <c r="P309" s="129"/>
      <c r="Q309" s="124"/>
      <c r="R309" s="25"/>
      <c r="S309" s="25"/>
    </row>
    <row r="310" spans="1:19">
      <c r="A310" s="19">
        <f t="shared" si="48"/>
        <v>446</v>
      </c>
      <c r="B310" s="19">
        <v>303</v>
      </c>
      <c r="C310" s="20" t="str">
        <f t="shared" si="49"/>
        <v>446 - FOXBOROUGH REGIONAL - EAST BRIDGEWATER</v>
      </c>
      <c r="D310" s="21">
        <v>446099083</v>
      </c>
      <c r="E310" s="19">
        <f t="shared" si="50"/>
        <v>446</v>
      </c>
      <c r="F310" s="17">
        <f t="shared" si="51"/>
        <v>99</v>
      </c>
      <c r="G310" s="17">
        <f t="shared" si="52"/>
        <v>83</v>
      </c>
      <c r="H310" s="17">
        <f t="shared" si="58"/>
        <v>1</v>
      </c>
      <c r="I310" s="22">
        <f t="shared" si="53"/>
        <v>1.06</v>
      </c>
      <c r="J310" s="19">
        <f t="shared" si="54"/>
        <v>6</v>
      </c>
      <c r="K310" s="23">
        <f t="shared" si="55"/>
        <v>119.80168105052418</v>
      </c>
      <c r="L310" s="24">
        <f t="shared" si="56"/>
        <v>18769</v>
      </c>
      <c r="M310" s="24">
        <f t="shared" si="57"/>
        <v>3717</v>
      </c>
      <c r="N310" s="24">
        <v>1288</v>
      </c>
      <c r="O310" s="25" t="str">
        <f t="shared" si="59"/>
        <v>FOXBOROUGH REGIONAL - EAST BRIDGEWATER (446)</v>
      </c>
      <c r="P310" s="129"/>
      <c r="Q310" s="124"/>
      <c r="R310" s="25"/>
      <c r="S310" s="25"/>
    </row>
    <row r="311" spans="1:19">
      <c r="A311" s="19">
        <f t="shared" si="48"/>
        <v>446</v>
      </c>
      <c r="B311" s="19">
        <v>304</v>
      </c>
      <c r="C311" s="20" t="str">
        <f t="shared" si="49"/>
        <v>446 - FOXBOROUGH REGIONAL - EASTON</v>
      </c>
      <c r="D311" s="21">
        <v>446099088</v>
      </c>
      <c r="E311" s="19">
        <f t="shared" si="50"/>
        <v>446</v>
      </c>
      <c r="F311" s="17">
        <f t="shared" si="51"/>
        <v>99</v>
      </c>
      <c r="G311" s="17">
        <f t="shared" si="52"/>
        <v>88</v>
      </c>
      <c r="H311" s="17">
        <f t="shared" si="58"/>
        <v>1</v>
      </c>
      <c r="I311" s="22">
        <f t="shared" si="53"/>
        <v>1.06</v>
      </c>
      <c r="J311" s="19">
        <f t="shared" si="54"/>
        <v>4</v>
      </c>
      <c r="K311" s="23">
        <f t="shared" si="55"/>
        <v>129.48168183107578</v>
      </c>
      <c r="L311" s="24">
        <f t="shared" si="56"/>
        <v>16492</v>
      </c>
      <c r="M311" s="24">
        <f t="shared" si="57"/>
        <v>4862</v>
      </c>
      <c r="N311" s="24">
        <v>1288</v>
      </c>
      <c r="O311" s="25" t="str">
        <f t="shared" si="59"/>
        <v>FOXBOROUGH REGIONAL - EASTON (446)</v>
      </c>
      <c r="P311" s="129"/>
      <c r="Q311" s="124"/>
      <c r="R311" s="25"/>
      <c r="S311" s="25"/>
    </row>
    <row r="312" spans="1:19">
      <c r="A312" s="19">
        <f t="shared" si="48"/>
        <v>446</v>
      </c>
      <c r="B312" s="19">
        <v>305</v>
      </c>
      <c r="C312" s="20" t="str">
        <f t="shared" si="49"/>
        <v>446 - FOXBOROUGH REGIONAL - FALL RIVER</v>
      </c>
      <c r="D312" s="21">
        <v>446099095</v>
      </c>
      <c r="E312" s="19">
        <f t="shared" si="50"/>
        <v>446</v>
      </c>
      <c r="F312" s="17">
        <f t="shared" si="51"/>
        <v>99</v>
      </c>
      <c r="G312" s="17">
        <f t="shared" si="52"/>
        <v>95</v>
      </c>
      <c r="H312" s="17">
        <f t="shared" si="58"/>
        <v>1</v>
      </c>
      <c r="I312" s="22">
        <f t="shared" si="53"/>
        <v>1.06</v>
      </c>
      <c r="J312" s="19">
        <f t="shared" si="54"/>
        <v>12</v>
      </c>
      <c r="K312" s="23">
        <f t="shared" si="55"/>
        <v>100.58789250230713</v>
      </c>
      <c r="L312" s="24">
        <f t="shared" si="56"/>
        <v>19003</v>
      </c>
      <c r="M312" s="24">
        <f t="shared" si="57"/>
        <v>112</v>
      </c>
      <c r="N312" s="24">
        <v>1288</v>
      </c>
      <c r="O312" s="25" t="str">
        <f t="shared" si="59"/>
        <v>FOXBOROUGH REGIONAL - FALL RIVER (446)</v>
      </c>
      <c r="P312" s="129"/>
      <c r="Q312" s="124"/>
      <c r="R312" s="25"/>
      <c r="S312" s="25"/>
    </row>
    <row r="313" spans="1:19">
      <c r="A313" s="19">
        <f t="shared" si="48"/>
        <v>446</v>
      </c>
      <c r="B313" s="19">
        <v>306</v>
      </c>
      <c r="C313" s="20" t="str">
        <f t="shared" si="49"/>
        <v>446 - FOXBOROUGH REGIONAL - FOXBOROUGH</v>
      </c>
      <c r="D313" s="21">
        <v>446099099</v>
      </c>
      <c r="E313" s="19">
        <f t="shared" si="50"/>
        <v>446</v>
      </c>
      <c r="F313" s="17">
        <f t="shared" si="51"/>
        <v>99</v>
      </c>
      <c r="G313" s="17">
        <f t="shared" si="52"/>
        <v>99</v>
      </c>
      <c r="H313" s="17">
        <f t="shared" si="58"/>
        <v>1</v>
      </c>
      <c r="I313" s="22">
        <f t="shared" si="53"/>
        <v>1.06</v>
      </c>
      <c r="J313" s="19">
        <f t="shared" si="54"/>
        <v>5</v>
      </c>
      <c r="K313" s="23">
        <f t="shared" si="55"/>
        <v>144.63668839161195</v>
      </c>
      <c r="L313" s="24">
        <f t="shared" si="56"/>
        <v>16035</v>
      </c>
      <c r="M313" s="24">
        <f t="shared" si="57"/>
        <v>7157</v>
      </c>
      <c r="N313" s="24">
        <v>1288</v>
      </c>
      <c r="O313" s="25" t="str">
        <f t="shared" si="59"/>
        <v>FOXBOROUGH REGIONAL - FOXBOROUGH (446)</v>
      </c>
      <c r="P313" s="129"/>
      <c r="Q313" s="124"/>
      <c r="R313" s="25"/>
      <c r="S313" s="25"/>
    </row>
    <row r="314" spans="1:19">
      <c r="A314" s="19">
        <f t="shared" si="48"/>
        <v>446</v>
      </c>
      <c r="B314" s="19">
        <v>307</v>
      </c>
      <c r="C314" s="20" t="str">
        <f t="shared" si="49"/>
        <v>446 - FOXBOROUGH REGIONAL - FRANKLIN</v>
      </c>
      <c r="D314" s="21">
        <v>446099101</v>
      </c>
      <c r="E314" s="19">
        <f t="shared" si="50"/>
        <v>446</v>
      </c>
      <c r="F314" s="17">
        <f t="shared" si="51"/>
        <v>99</v>
      </c>
      <c r="G314" s="17">
        <f t="shared" si="52"/>
        <v>101</v>
      </c>
      <c r="H314" s="17">
        <f t="shared" si="58"/>
        <v>1</v>
      </c>
      <c r="I314" s="22">
        <f t="shared" si="53"/>
        <v>1.06</v>
      </c>
      <c r="J314" s="19">
        <f t="shared" si="54"/>
        <v>4</v>
      </c>
      <c r="K314" s="23">
        <f t="shared" si="55"/>
        <v>135.41870854392633</v>
      </c>
      <c r="L314" s="24">
        <f t="shared" si="56"/>
        <v>17743</v>
      </c>
      <c r="M314" s="24">
        <f t="shared" si="57"/>
        <v>6284</v>
      </c>
      <c r="N314" s="24">
        <v>1288</v>
      </c>
      <c r="O314" s="25" t="str">
        <f t="shared" si="59"/>
        <v>FOXBOROUGH REGIONAL - FRANKLIN (446)</v>
      </c>
      <c r="P314" s="129"/>
      <c r="Q314" s="124"/>
      <c r="R314" s="25"/>
      <c r="S314" s="25"/>
    </row>
    <row r="315" spans="1:19">
      <c r="A315" s="19">
        <f t="shared" si="48"/>
        <v>446</v>
      </c>
      <c r="B315" s="19">
        <v>308</v>
      </c>
      <c r="C315" s="20" t="str">
        <f t="shared" si="49"/>
        <v>446 - FOXBOROUGH REGIONAL - HOLBROOK</v>
      </c>
      <c r="D315" s="21">
        <v>446099133</v>
      </c>
      <c r="E315" s="19">
        <f t="shared" si="50"/>
        <v>446</v>
      </c>
      <c r="F315" s="17">
        <f t="shared" si="51"/>
        <v>99</v>
      </c>
      <c r="G315" s="17">
        <f t="shared" si="52"/>
        <v>133</v>
      </c>
      <c r="H315" s="17">
        <f t="shared" si="58"/>
        <v>1</v>
      </c>
      <c r="I315" s="22">
        <f t="shared" si="53"/>
        <v>1.06</v>
      </c>
      <c r="J315" s="19">
        <f t="shared" si="54"/>
        <v>9</v>
      </c>
      <c r="K315" s="23">
        <f t="shared" si="55"/>
        <v>100</v>
      </c>
      <c r="L315" s="24">
        <f t="shared" si="56"/>
        <v>15569</v>
      </c>
      <c r="M315" s="24">
        <f t="shared" si="57"/>
        <v>0</v>
      </c>
      <c r="N315" s="24">
        <v>1288</v>
      </c>
      <c r="O315" s="25" t="str">
        <f t="shared" si="59"/>
        <v>FOXBOROUGH REGIONAL - HOLBROOK (446)</v>
      </c>
      <c r="P315" s="129"/>
      <c r="Q315" s="124"/>
      <c r="R315" s="25"/>
      <c r="S315" s="25"/>
    </row>
    <row r="316" spans="1:19">
      <c r="A316" s="19">
        <f t="shared" si="48"/>
        <v>446</v>
      </c>
      <c r="B316" s="19">
        <v>309</v>
      </c>
      <c r="C316" s="20" t="str">
        <f t="shared" si="49"/>
        <v>446 - FOXBOROUGH REGIONAL - HOLLISTON</v>
      </c>
      <c r="D316" s="21">
        <v>446099136</v>
      </c>
      <c r="E316" s="19">
        <f t="shared" si="50"/>
        <v>446</v>
      </c>
      <c r="F316" s="17">
        <f t="shared" si="51"/>
        <v>99</v>
      </c>
      <c r="G316" s="17">
        <f t="shared" si="52"/>
        <v>136</v>
      </c>
      <c r="H316" s="17">
        <f t="shared" si="58"/>
        <v>1</v>
      </c>
      <c r="I316" s="22">
        <f t="shared" si="53"/>
        <v>1.06</v>
      </c>
      <c r="J316" s="19">
        <f t="shared" si="54"/>
        <v>3</v>
      </c>
      <c r="K316" s="23">
        <f t="shared" si="55"/>
        <v>136.54884823428895</v>
      </c>
      <c r="L316" s="24">
        <f t="shared" si="56"/>
        <v>14197</v>
      </c>
      <c r="M316" s="24">
        <f t="shared" si="57"/>
        <v>5189</v>
      </c>
      <c r="N316" s="24">
        <v>1288</v>
      </c>
      <c r="O316" s="25" t="str">
        <f t="shared" si="59"/>
        <v>FOXBOROUGH REGIONAL - HOLLISTON (446)</v>
      </c>
      <c r="P316" s="129"/>
      <c r="Q316" s="124"/>
      <c r="R316" s="25"/>
      <c r="S316" s="25"/>
    </row>
    <row r="317" spans="1:19">
      <c r="A317" s="19">
        <f t="shared" si="48"/>
        <v>446</v>
      </c>
      <c r="B317" s="19">
        <v>310</v>
      </c>
      <c r="C317" s="20" t="str">
        <f t="shared" si="49"/>
        <v>446 - FOXBOROUGH REGIONAL - HOPKINTON</v>
      </c>
      <c r="D317" s="21">
        <v>446099139</v>
      </c>
      <c r="E317" s="19">
        <f t="shared" si="50"/>
        <v>446</v>
      </c>
      <c r="F317" s="17">
        <f t="shared" si="51"/>
        <v>99</v>
      </c>
      <c r="G317" s="17">
        <f t="shared" si="52"/>
        <v>139</v>
      </c>
      <c r="H317" s="17">
        <f t="shared" si="58"/>
        <v>1</v>
      </c>
      <c r="I317" s="22">
        <f t="shared" si="53"/>
        <v>1.06</v>
      </c>
      <c r="J317" s="19">
        <f t="shared" si="54"/>
        <v>2</v>
      </c>
      <c r="K317" s="23">
        <f t="shared" si="55"/>
        <v>131.57815876326521</v>
      </c>
      <c r="L317" s="24">
        <f t="shared" si="56"/>
        <v>17380</v>
      </c>
      <c r="M317" s="24">
        <f t="shared" si="57"/>
        <v>5488</v>
      </c>
      <c r="N317" s="24">
        <v>1288</v>
      </c>
      <c r="O317" s="25" t="str">
        <f t="shared" si="59"/>
        <v>FOXBOROUGH REGIONAL - HOPKINTON (446)</v>
      </c>
      <c r="P317" s="129"/>
      <c r="Q317" s="124"/>
      <c r="R317" s="25"/>
      <c r="S317" s="25"/>
    </row>
    <row r="318" spans="1:19">
      <c r="A318" s="19">
        <f t="shared" si="48"/>
        <v>446</v>
      </c>
      <c r="B318" s="19">
        <v>311</v>
      </c>
      <c r="C318" s="20" t="str">
        <f t="shared" si="49"/>
        <v>446 - FOXBOROUGH REGIONAL - MANSFIELD</v>
      </c>
      <c r="D318" s="21">
        <v>446099167</v>
      </c>
      <c r="E318" s="19">
        <f t="shared" si="50"/>
        <v>446</v>
      </c>
      <c r="F318" s="17">
        <f t="shared" si="51"/>
        <v>99</v>
      </c>
      <c r="G318" s="17">
        <f t="shared" si="52"/>
        <v>167</v>
      </c>
      <c r="H318" s="17">
        <f t="shared" si="58"/>
        <v>1</v>
      </c>
      <c r="I318" s="22">
        <f t="shared" si="53"/>
        <v>1.06</v>
      </c>
      <c r="J318" s="19">
        <f t="shared" si="54"/>
        <v>4</v>
      </c>
      <c r="K318" s="23">
        <f t="shared" si="55"/>
        <v>155.62908762439676</v>
      </c>
      <c r="L318" s="24">
        <f t="shared" si="56"/>
        <v>17176</v>
      </c>
      <c r="M318" s="24">
        <f t="shared" si="57"/>
        <v>9555</v>
      </c>
      <c r="N318" s="24">
        <v>1288</v>
      </c>
      <c r="O318" s="25" t="str">
        <f t="shared" si="59"/>
        <v>FOXBOROUGH REGIONAL - MANSFIELD (446)</v>
      </c>
      <c r="P318" s="129"/>
      <c r="Q318" s="124"/>
      <c r="R318" s="25"/>
      <c r="S318" s="25"/>
    </row>
    <row r="319" spans="1:19">
      <c r="A319" s="19">
        <f t="shared" si="48"/>
        <v>446</v>
      </c>
      <c r="B319" s="19">
        <v>312</v>
      </c>
      <c r="C319" s="20" t="str">
        <f t="shared" si="49"/>
        <v>446 - FOXBOROUGH REGIONAL - MIDDLEBOROUGH</v>
      </c>
      <c r="D319" s="21">
        <v>446099182</v>
      </c>
      <c r="E319" s="19">
        <f t="shared" si="50"/>
        <v>446</v>
      </c>
      <c r="F319" s="17">
        <f t="shared" si="51"/>
        <v>99</v>
      </c>
      <c r="G319" s="17">
        <f t="shared" si="52"/>
        <v>182</v>
      </c>
      <c r="H319" s="17">
        <f t="shared" si="58"/>
        <v>1</v>
      </c>
      <c r="I319" s="22">
        <f t="shared" si="53"/>
        <v>1.06</v>
      </c>
      <c r="J319" s="19">
        <f t="shared" si="54"/>
        <v>8</v>
      </c>
      <c r="K319" s="23">
        <f t="shared" si="55"/>
        <v>120.65510980246452</v>
      </c>
      <c r="L319" s="24">
        <f t="shared" si="56"/>
        <v>14197</v>
      </c>
      <c r="M319" s="24">
        <f t="shared" si="57"/>
        <v>2932</v>
      </c>
      <c r="N319" s="24">
        <v>1288</v>
      </c>
      <c r="O319" s="25" t="str">
        <f t="shared" si="59"/>
        <v>FOXBOROUGH REGIONAL - MIDDLEBOROUGH (446)</v>
      </c>
      <c r="P319" s="129"/>
      <c r="Q319" s="124"/>
      <c r="R319" s="25"/>
      <c r="S319" s="25"/>
    </row>
    <row r="320" spans="1:19">
      <c r="A320" s="19">
        <f t="shared" si="48"/>
        <v>446</v>
      </c>
      <c r="B320" s="19">
        <v>313</v>
      </c>
      <c r="C320" s="20" t="str">
        <f t="shared" si="49"/>
        <v>446 - FOXBOROUGH REGIONAL - MILFORD</v>
      </c>
      <c r="D320" s="21">
        <v>446099185</v>
      </c>
      <c r="E320" s="19">
        <f t="shared" si="50"/>
        <v>446</v>
      </c>
      <c r="F320" s="17">
        <f t="shared" si="51"/>
        <v>99</v>
      </c>
      <c r="G320" s="17">
        <f t="shared" si="52"/>
        <v>185</v>
      </c>
      <c r="H320" s="17">
        <f t="shared" si="58"/>
        <v>1</v>
      </c>
      <c r="I320" s="22">
        <f t="shared" si="53"/>
        <v>1.06</v>
      </c>
      <c r="J320" s="19">
        <f t="shared" si="54"/>
        <v>10</v>
      </c>
      <c r="K320" s="23">
        <f t="shared" si="55"/>
        <v>114.26832718933797</v>
      </c>
      <c r="L320" s="24">
        <f t="shared" si="56"/>
        <v>21210</v>
      </c>
      <c r="M320" s="24">
        <f t="shared" si="57"/>
        <v>3026</v>
      </c>
      <c r="N320" s="24">
        <v>1288</v>
      </c>
      <c r="O320" s="25" t="str">
        <f t="shared" si="59"/>
        <v>FOXBOROUGH REGIONAL - MILFORD (446)</v>
      </c>
      <c r="P320" s="129"/>
      <c r="Q320" s="124"/>
      <c r="R320" s="25"/>
      <c r="S320" s="25"/>
    </row>
    <row r="321" spans="1:19">
      <c r="A321" s="19">
        <f t="shared" si="48"/>
        <v>446</v>
      </c>
      <c r="B321" s="19">
        <v>314</v>
      </c>
      <c r="C321" s="20" t="str">
        <f t="shared" si="49"/>
        <v>446 - FOXBOROUGH REGIONAL - MILLIS</v>
      </c>
      <c r="D321" s="21">
        <v>446099187</v>
      </c>
      <c r="E321" s="19">
        <f t="shared" si="50"/>
        <v>446</v>
      </c>
      <c r="F321" s="17">
        <f t="shared" si="51"/>
        <v>99</v>
      </c>
      <c r="G321" s="17">
        <f t="shared" si="52"/>
        <v>187</v>
      </c>
      <c r="H321" s="17">
        <f t="shared" si="58"/>
        <v>1</v>
      </c>
      <c r="I321" s="22">
        <f t="shared" si="53"/>
        <v>1.06</v>
      </c>
      <c r="J321" s="19">
        <f t="shared" si="54"/>
        <v>4</v>
      </c>
      <c r="K321" s="23">
        <f t="shared" si="55"/>
        <v>161.99837960532065</v>
      </c>
      <c r="L321" s="24">
        <f t="shared" si="56"/>
        <v>17944</v>
      </c>
      <c r="M321" s="24">
        <f t="shared" si="57"/>
        <v>11125</v>
      </c>
      <c r="N321" s="24">
        <v>1288</v>
      </c>
      <c r="O321" s="25" t="str">
        <f t="shared" si="59"/>
        <v>FOXBOROUGH REGIONAL - MILLIS (446)</v>
      </c>
      <c r="P321" s="129"/>
      <c r="Q321" s="124"/>
      <c r="R321" s="25"/>
      <c r="S321" s="25"/>
    </row>
    <row r="322" spans="1:19">
      <c r="A322" s="19">
        <f t="shared" si="48"/>
        <v>446</v>
      </c>
      <c r="B322" s="19">
        <v>315</v>
      </c>
      <c r="C322" s="20" t="str">
        <f t="shared" si="49"/>
        <v>446 - FOXBOROUGH REGIONAL - MILTON</v>
      </c>
      <c r="D322" s="21">
        <v>446099189</v>
      </c>
      <c r="E322" s="19">
        <f t="shared" si="50"/>
        <v>446</v>
      </c>
      <c r="F322" s="17">
        <f t="shared" si="51"/>
        <v>99</v>
      </c>
      <c r="G322" s="17">
        <f t="shared" si="52"/>
        <v>189</v>
      </c>
      <c r="H322" s="17">
        <f t="shared" si="58"/>
        <v>1</v>
      </c>
      <c r="I322" s="22">
        <f t="shared" si="53"/>
        <v>1.06</v>
      </c>
      <c r="J322" s="19">
        <f t="shared" si="54"/>
        <v>3</v>
      </c>
      <c r="K322" s="23">
        <f t="shared" si="55"/>
        <v>145.43244450780821</v>
      </c>
      <c r="L322" s="24">
        <f t="shared" si="56"/>
        <v>17602</v>
      </c>
      <c r="M322" s="24">
        <f t="shared" si="57"/>
        <v>7997</v>
      </c>
      <c r="N322" s="24">
        <v>1288</v>
      </c>
      <c r="O322" s="25" t="str">
        <f t="shared" si="59"/>
        <v>FOXBOROUGH REGIONAL - MILTON (446)</v>
      </c>
      <c r="P322" s="129"/>
      <c r="Q322" s="124"/>
      <c r="R322" s="25"/>
      <c r="S322" s="25"/>
    </row>
    <row r="323" spans="1:19">
      <c r="A323" s="19">
        <f t="shared" si="48"/>
        <v>446</v>
      </c>
      <c r="B323" s="19">
        <v>316</v>
      </c>
      <c r="C323" s="20" t="str">
        <f t="shared" si="49"/>
        <v>446 - FOXBOROUGH REGIONAL - NORFOLK</v>
      </c>
      <c r="D323" s="21">
        <v>446099208</v>
      </c>
      <c r="E323" s="19">
        <f t="shared" si="50"/>
        <v>446</v>
      </c>
      <c r="F323" s="17">
        <f t="shared" si="51"/>
        <v>99</v>
      </c>
      <c r="G323" s="17">
        <f t="shared" si="52"/>
        <v>208</v>
      </c>
      <c r="H323" s="17">
        <f t="shared" si="58"/>
        <v>1</v>
      </c>
      <c r="I323" s="22">
        <f t="shared" si="53"/>
        <v>1.06</v>
      </c>
      <c r="J323" s="19">
        <f t="shared" si="54"/>
        <v>2</v>
      </c>
      <c r="K323" s="23">
        <f t="shared" si="55"/>
        <v>145.05463337788157</v>
      </c>
      <c r="L323" s="24">
        <f t="shared" si="56"/>
        <v>18463</v>
      </c>
      <c r="M323" s="24">
        <f t="shared" si="57"/>
        <v>8318</v>
      </c>
      <c r="N323" s="24">
        <v>1288</v>
      </c>
      <c r="O323" s="25" t="str">
        <f t="shared" si="59"/>
        <v>FOXBOROUGH REGIONAL - NORFOLK (446)</v>
      </c>
      <c r="P323" s="129"/>
      <c r="Q323" s="124"/>
      <c r="R323" s="25"/>
      <c r="S323" s="25"/>
    </row>
    <row r="324" spans="1:19">
      <c r="A324" s="19">
        <f t="shared" si="48"/>
        <v>446</v>
      </c>
      <c r="B324" s="19">
        <v>317</v>
      </c>
      <c r="C324" s="20" t="str">
        <f t="shared" si="49"/>
        <v>446 - FOXBOROUGH REGIONAL - NORTH ATTLEBOROUGH</v>
      </c>
      <c r="D324" s="21">
        <v>446099212</v>
      </c>
      <c r="E324" s="19">
        <f t="shared" si="50"/>
        <v>446</v>
      </c>
      <c r="F324" s="17">
        <f t="shared" si="51"/>
        <v>99</v>
      </c>
      <c r="G324" s="17">
        <f t="shared" si="52"/>
        <v>212</v>
      </c>
      <c r="H324" s="17">
        <f t="shared" si="58"/>
        <v>1</v>
      </c>
      <c r="I324" s="22">
        <f t="shared" si="53"/>
        <v>1.06</v>
      </c>
      <c r="J324" s="19">
        <f t="shared" si="54"/>
        <v>5</v>
      </c>
      <c r="K324" s="23">
        <f t="shared" si="55"/>
        <v>120.67854249912888</v>
      </c>
      <c r="L324" s="24">
        <f t="shared" si="56"/>
        <v>15553</v>
      </c>
      <c r="M324" s="24">
        <f t="shared" si="57"/>
        <v>3216</v>
      </c>
      <c r="N324" s="24">
        <v>1288</v>
      </c>
      <c r="O324" s="25" t="str">
        <f t="shared" si="59"/>
        <v>FOXBOROUGH REGIONAL - NORTH ATTLEBOROUGH (446)</v>
      </c>
      <c r="P324" s="129"/>
      <c r="Q324" s="124"/>
      <c r="R324" s="25"/>
      <c r="S324" s="25"/>
    </row>
    <row r="325" spans="1:19">
      <c r="A325" s="19">
        <f t="shared" si="48"/>
        <v>446</v>
      </c>
      <c r="B325" s="19">
        <v>318</v>
      </c>
      <c r="C325" s="20" t="str">
        <f t="shared" si="49"/>
        <v>446 - FOXBOROUGH REGIONAL - NORTON</v>
      </c>
      <c r="D325" s="21">
        <v>446099218</v>
      </c>
      <c r="E325" s="19">
        <f t="shared" si="50"/>
        <v>446</v>
      </c>
      <c r="F325" s="17">
        <f t="shared" si="51"/>
        <v>99</v>
      </c>
      <c r="G325" s="17">
        <f t="shared" si="52"/>
        <v>218</v>
      </c>
      <c r="H325" s="17">
        <f t="shared" si="58"/>
        <v>1</v>
      </c>
      <c r="I325" s="22">
        <f t="shared" si="53"/>
        <v>1.06</v>
      </c>
      <c r="J325" s="19">
        <f t="shared" si="54"/>
        <v>5</v>
      </c>
      <c r="K325" s="23">
        <f t="shared" si="55"/>
        <v>143.93034945465882</v>
      </c>
      <c r="L325" s="24">
        <f t="shared" si="56"/>
        <v>14382</v>
      </c>
      <c r="M325" s="24">
        <f t="shared" si="57"/>
        <v>6318</v>
      </c>
      <c r="N325" s="24">
        <v>1288</v>
      </c>
      <c r="O325" s="25" t="str">
        <f t="shared" si="59"/>
        <v>FOXBOROUGH REGIONAL - NORTON (446)</v>
      </c>
      <c r="P325" s="129"/>
      <c r="Q325" s="124"/>
      <c r="R325" s="25"/>
      <c r="S325" s="25"/>
    </row>
    <row r="326" spans="1:19">
      <c r="A326" s="19">
        <f t="shared" si="48"/>
        <v>446</v>
      </c>
      <c r="B326" s="19">
        <v>319</v>
      </c>
      <c r="C326" s="20" t="str">
        <f t="shared" si="49"/>
        <v>446 - FOXBOROUGH REGIONAL - NORWOOD</v>
      </c>
      <c r="D326" s="21">
        <v>446099220</v>
      </c>
      <c r="E326" s="19">
        <f t="shared" si="50"/>
        <v>446</v>
      </c>
      <c r="F326" s="17">
        <f t="shared" si="51"/>
        <v>99</v>
      </c>
      <c r="G326" s="17">
        <f t="shared" si="52"/>
        <v>220</v>
      </c>
      <c r="H326" s="17">
        <f t="shared" si="58"/>
        <v>1</v>
      </c>
      <c r="I326" s="22">
        <f t="shared" si="53"/>
        <v>1.06</v>
      </c>
      <c r="J326" s="19">
        <f t="shared" si="54"/>
        <v>8</v>
      </c>
      <c r="K326" s="23">
        <f t="shared" si="55"/>
        <v>135.65970389049588</v>
      </c>
      <c r="L326" s="24">
        <f t="shared" si="56"/>
        <v>18907</v>
      </c>
      <c r="M326" s="24">
        <f t="shared" si="57"/>
        <v>6742</v>
      </c>
      <c r="N326" s="24">
        <v>1288</v>
      </c>
      <c r="O326" s="25" t="str">
        <f t="shared" si="59"/>
        <v>FOXBOROUGH REGIONAL - NORWOOD (446)</v>
      </c>
      <c r="P326" s="129"/>
      <c r="Q326" s="124"/>
      <c r="R326" s="25"/>
      <c r="S326" s="25"/>
    </row>
    <row r="327" spans="1:19">
      <c r="A327" s="19">
        <f t="shared" si="48"/>
        <v>446</v>
      </c>
      <c r="B327" s="19">
        <v>320</v>
      </c>
      <c r="C327" s="20" t="str">
        <f t="shared" si="49"/>
        <v>446 - FOXBOROUGH REGIONAL - PLAINVILLE</v>
      </c>
      <c r="D327" s="21">
        <v>446099238</v>
      </c>
      <c r="E327" s="19">
        <f t="shared" si="50"/>
        <v>446</v>
      </c>
      <c r="F327" s="17">
        <f t="shared" si="51"/>
        <v>99</v>
      </c>
      <c r="G327" s="17">
        <f t="shared" si="52"/>
        <v>238</v>
      </c>
      <c r="H327" s="17">
        <f t="shared" si="58"/>
        <v>1</v>
      </c>
      <c r="I327" s="22">
        <f t="shared" si="53"/>
        <v>1.06</v>
      </c>
      <c r="J327" s="19">
        <f t="shared" si="54"/>
        <v>6</v>
      </c>
      <c r="K327" s="23">
        <f t="shared" si="55"/>
        <v>137.5567051710772</v>
      </c>
      <c r="L327" s="24">
        <f t="shared" si="56"/>
        <v>15111</v>
      </c>
      <c r="M327" s="24">
        <f t="shared" si="57"/>
        <v>5675</v>
      </c>
      <c r="N327" s="24">
        <v>1288</v>
      </c>
      <c r="O327" s="25" t="str">
        <f t="shared" si="59"/>
        <v>FOXBOROUGH REGIONAL - PLAINVILLE (446)</v>
      </c>
      <c r="P327" s="129"/>
      <c r="Q327" s="124"/>
      <c r="R327" s="25"/>
      <c r="S327" s="25"/>
    </row>
    <row r="328" spans="1:19">
      <c r="A328" s="19">
        <f t="shared" ref="A328:A391" si="60">IF(VALUE(MID(D328,1,1))=4,VALUE(MID(D328,1,3)),VALUE(MID(D328,1,4)))</f>
        <v>446</v>
      </c>
      <c r="B328" s="19">
        <v>321</v>
      </c>
      <c r="C328" s="20" t="str">
        <f t="shared" ref="C328:C391" si="61">IF(
H328=1,
A328 &amp; " - " &amp; VLOOKUP(A328,codeCHA,2,FALSE) &amp; " - " &amp; VLOOKUP(G328,code436,2,FALSE),
IF(
OR(A328=450,A328=466),
A328 &amp; " - " &amp; VLOOKUP(A328,codeCHA,2,FALSE) &amp; VLOOKUP(F328,code436,2,FALSE) &amp; " District - " &amp; VLOOKUP(G328,code436,2,FALSE),
A328 &amp; " - " &amp; VLOOKUP(A328,codeCHA,2,FALSE) &amp; "-"&amp; VLOOKUP(F328,code436,2,FALSE) &amp; " Site - " &amp; VLOOKUP(G328,code436,2,FALSE)
)
)</f>
        <v>446 - FOXBOROUGH REGIONAL - RANDOLPH</v>
      </c>
      <c r="D328" s="21">
        <v>446099244</v>
      </c>
      <c r="E328" s="19">
        <f t="shared" ref="E328:E391" si="62">A328</f>
        <v>446</v>
      </c>
      <c r="F328" s="17">
        <f t="shared" ref="F328:F391" si="63">IF(VALUE(MID(D328,1,1))=4,VALUE(MID(D328,4,3)),VALUE(MID(D328,5,3)))</f>
        <v>99</v>
      </c>
      <c r="G328" s="17">
        <f t="shared" ref="G328:G391" si="64">IF(VALUE(MID(D328,1,1))=4,VALUE(MID(D328,7,3)),VALUE(MID(D328,8,3)))</f>
        <v>244</v>
      </c>
      <c r="H328" s="17">
        <f t="shared" si="58"/>
        <v>1</v>
      </c>
      <c r="I328" s="22">
        <f t="shared" ref="I328:I391" si="65">VLOOKUP(F328,distinfo,4)</f>
        <v>1.06</v>
      </c>
      <c r="J328" s="19">
        <f t="shared" ref="J328:J391" si="66">VLOOKUP(D328,enro_chafnd,16)</f>
        <v>10</v>
      </c>
      <c r="K328" s="23">
        <f t="shared" ref="K328:K391" si="67">VLOOKUP(G328,distinfo,6)</f>
        <v>124.17352811526767</v>
      </c>
      <c r="L328" s="24">
        <f t="shared" ref="L328:L391" si="68">IF(VLOOKUP(D328,rate_chafnd,40,FALSE)&gt;0,VLOOKUP(D328,rate_chafnd,40),VLOOKUP(G328,distinfo,7))</f>
        <v>15753</v>
      </c>
      <c r="M328" s="24">
        <f t="shared" ref="M328:M391" si="69">ROUND((L328*K328/100)-L328,0)</f>
        <v>3808</v>
      </c>
      <c r="N328" s="24">
        <v>1288</v>
      </c>
      <c r="O328" s="25" t="str">
        <f t="shared" si="59"/>
        <v>FOXBOROUGH REGIONAL - RANDOLPH (446)</v>
      </c>
      <c r="P328" s="129"/>
      <c r="Q328" s="124"/>
      <c r="R328" s="25"/>
      <c r="S328" s="25"/>
    </row>
    <row r="329" spans="1:19">
      <c r="A329" s="19">
        <f t="shared" si="60"/>
        <v>446</v>
      </c>
      <c r="B329" s="19">
        <v>322</v>
      </c>
      <c r="C329" s="20" t="str">
        <f t="shared" si="61"/>
        <v>446 - FOXBOROUGH REGIONAL - SEEKONK</v>
      </c>
      <c r="D329" s="21">
        <v>446099265</v>
      </c>
      <c r="E329" s="19">
        <f t="shared" si="62"/>
        <v>446</v>
      </c>
      <c r="F329" s="17">
        <f t="shared" si="63"/>
        <v>99</v>
      </c>
      <c r="G329" s="17">
        <f t="shared" si="64"/>
        <v>265</v>
      </c>
      <c r="H329" s="17">
        <f t="shared" ref="H329:H392" si="70">IF(OR(A329=410,A329=466,A329=487,A329=499),2,1)</f>
        <v>1</v>
      </c>
      <c r="I329" s="22">
        <f t="shared" si="65"/>
        <v>1.06</v>
      </c>
      <c r="J329" s="19">
        <f t="shared" si="66"/>
        <v>4</v>
      </c>
      <c r="K329" s="23">
        <f t="shared" si="67"/>
        <v>138.4296564373937</v>
      </c>
      <c r="L329" s="24">
        <f t="shared" si="68"/>
        <v>12583</v>
      </c>
      <c r="M329" s="24">
        <f t="shared" si="69"/>
        <v>4836</v>
      </c>
      <c r="N329" s="24">
        <v>1288</v>
      </c>
      <c r="O329" s="25" t="str">
        <f t="shared" ref="O329:O392" si="71">IFERROR(TRIM(MID($C329, FIND(" - ", $C329)+3, 9999)) &amp;
" (" &amp; TRIM(LEFT($C329, FIND(" - ", $C329)-1)) &amp; ")",
"")</f>
        <v>FOXBOROUGH REGIONAL - SEEKONK (446)</v>
      </c>
      <c r="P329" s="129"/>
      <c r="Q329" s="124"/>
      <c r="R329" s="25"/>
      <c r="S329" s="25"/>
    </row>
    <row r="330" spans="1:19">
      <c r="A330" s="19">
        <f t="shared" si="60"/>
        <v>446</v>
      </c>
      <c r="B330" s="19">
        <v>323</v>
      </c>
      <c r="C330" s="20" t="str">
        <f t="shared" si="61"/>
        <v>446 - FOXBOROUGH REGIONAL - SHARON</v>
      </c>
      <c r="D330" s="21">
        <v>446099266</v>
      </c>
      <c r="E330" s="19">
        <f t="shared" si="62"/>
        <v>446</v>
      </c>
      <c r="F330" s="17">
        <f t="shared" si="63"/>
        <v>99</v>
      </c>
      <c r="G330" s="17">
        <f t="shared" si="64"/>
        <v>266</v>
      </c>
      <c r="H330" s="17">
        <f t="shared" si="70"/>
        <v>1</v>
      </c>
      <c r="I330" s="22">
        <f t="shared" si="65"/>
        <v>1.06</v>
      </c>
      <c r="J330" s="19">
        <f t="shared" si="66"/>
        <v>3</v>
      </c>
      <c r="K330" s="23">
        <f t="shared" si="67"/>
        <v>154.54445849366405</v>
      </c>
      <c r="L330" s="24">
        <f t="shared" si="68"/>
        <v>17585</v>
      </c>
      <c r="M330" s="24">
        <f t="shared" si="69"/>
        <v>9592</v>
      </c>
      <c r="N330" s="24">
        <v>1288</v>
      </c>
      <c r="O330" s="25" t="str">
        <f t="shared" si="71"/>
        <v>FOXBOROUGH REGIONAL - SHARON (446)</v>
      </c>
      <c r="P330" s="129"/>
      <c r="Q330" s="124"/>
      <c r="R330" s="25"/>
      <c r="S330" s="25"/>
    </row>
    <row r="331" spans="1:19">
      <c r="A331" s="19">
        <f t="shared" si="60"/>
        <v>446</v>
      </c>
      <c r="B331" s="19">
        <v>324</v>
      </c>
      <c r="C331" s="20" t="str">
        <f t="shared" si="61"/>
        <v>446 - FOXBOROUGH REGIONAL - STOUGHTON</v>
      </c>
      <c r="D331" s="21">
        <v>446099285</v>
      </c>
      <c r="E331" s="19">
        <f t="shared" si="62"/>
        <v>446</v>
      </c>
      <c r="F331" s="17">
        <f t="shared" si="63"/>
        <v>99</v>
      </c>
      <c r="G331" s="17">
        <f t="shared" si="64"/>
        <v>285</v>
      </c>
      <c r="H331" s="17">
        <f t="shared" si="70"/>
        <v>1</v>
      </c>
      <c r="I331" s="22">
        <f t="shared" si="65"/>
        <v>1.06</v>
      </c>
      <c r="J331" s="19">
        <f t="shared" si="66"/>
        <v>9</v>
      </c>
      <c r="K331" s="23">
        <f t="shared" si="67"/>
        <v>122.04461952772063</v>
      </c>
      <c r="L331" s="24">
        <f t="shared" si="68"/>
        <v>17401</v>
      </c>
      <c r="M331" s="24">
        <f t="shared" si="69"/>
        <v>3836</v>
      </c>
      <c r="N331" s="24">
        <v>1288</v>
      </c>
      <c r="O331" s="25" t="str">
        <f t="shared" si="71"/>
        <v>FOXBOROUGH REGIONAL - STOUGHTON (446)</v>
      </c>
      <c r="P331" s="129"/>
      <c r="Q331" s="124"/>
      <c r="R331" s="25"/>
      <c r="S331" s="25"/>
    </row>
    <row r="332" spans="1:19">
      <c r="A332" s="19">
        <f t="shared" si="60"/>
        <v>446</v>
      </c>
      <c r="B332" s="19">
        <v>325</v>
      </c>
      <c r="C332" s="20" t="str">
        <f t="shared" si="61"/>
        <v>446 - FOXBOROUGH REGIONAL - TAUNTON</v>
      </c>
      <c r="D332" s="21">
        <v>446099293</v>
      </c>
      <c r="E332" s="19">
        <f t="shared" si="62"/>
        <v>446</v>
      </c>
      <c r="F332" s="17">
        <f t="shared" si="63"/>
        <v>99</v>
      </c>
      <c r="G332" s="17">
        <f t="shared" si="64"/>
        <v>293</v>
      </c>
      <c r="H332" s="17">
        <f t="shared" si="70"/>
        <v>1</v>
      </c>
      <c r="I332" s="22">
        <f t="shared" si="65"/>
        <v>1.06</v>
      </c>
      <c r="J332" s="19">
        <f t="shared" si="66"/>
        <v>10</v>
      </c>
      <c r="K332" s="23">
        <f t="shared" si="67"/>
        <v>101.88440828185294</v>
      </c>
      <c r="L332" s="24">
        <f t="shared" si="68"/>
        <v>18388</v>
      </c>
      <c r="M332" s="24">
        <f t="shared" si="69"/>
        <v>347</v>
      </c>
      <c r="N332" s="24">
        <v>1288</v>
      </c>
      <c r="O332" s="25" t="str">
        <f t="shared" si="71"/>
        <v>FOXBOROUGH REGIONAL - TAUNTON (446)</v>
      </c>
      <c r="P332" s="129"/>
      <c r="Q332" s="124"/>
      <c r="R332" s="25"/>
      <c r="S332" s="25"/>
    </row>
    <row r="333" spans="1:19">
      <c r="A333" s="19">
        <f t="shared" si="60"/>
        <v>446</v>
      </c>
      <c r="B333" s="19">
        <v>326</v>
      </c>
      <c r="C333" s="20" t="str">
        <f t="shared" si="61"/>
        <v>446 - FOXBOROUGH REGIONAL - WALPOLE</v>
      </c>
      <c r="D333" s="21">
        <v>446099307</v>
      </c>
      <c r="E333" s="19">
        <f t="shared" si="62"/>
        <v>446</v>
      </c>
      <c r="F333" s="17">
        <f t="shared" si="63"/>
        <v>99</v>
      </c>
      <c r="G333" s="17">
        <f t="shared" si="64"/>
        <v>307</v>
      </c>
      <c r="H333" s="17">
        <f t="shared" si="70"/>
        <v>1</v>
      </c>
      <c r="I333" s="22">
        <f t="shared" si="65"/>
        <v>1.06</v>
      </c>
      <c r="J333" s="19">
        <f t="shared" si="66"/>
        <v>3</v>
      </c>
      <c r="K333" s="23">
        <f t="shared" si="67"/>
        <v>139.09045871666822</v>
      </c>
      <c r="L333" s="24">
        <f t="shared" si="68"/>
        <v>15437</v>
      </c>
      <c r="M333" s="24">
        <f t="shared" si="69"/>
        <v>6034</v>
      </c>
      <c r="N333" s="24">
        <v>1288</v>
      </c>
      <c r="O333" s="25" t="str">
        <f t="shared" si="71"/>
        <v>FOXBOROUGH REGIONAL - WALPOLE (446)</v>
      </c>
      <c r="P333" s="129"/>
      <c r="Q333" s="124"/>
      <c r="R333" s="25"/>
      <c r="S333" s="25"/>
    </row>
    <row r="334" spans="1:19">
      <c r="A334" s="19">
        <f t="shared" si="60"/>
        <v>446</v>
      </c>
      <c r="B334" s="19">
        <v>327</v>
      </c>
      <c r="C334" s="20" t="str">
        <f t="shared" si="61"/>
        <v>446 - FOXBOROUGH REGIONAL - WEST BRIDGEWATER</v>
      </c>
      <c r="D334" s="21">
        <v>446099323</v>
      </c>
      <c r="E334" s="19">
        <f t="shared" si="62"/>
        <v>446</v>
      </c>
      <c r="F334" s="17">
        <f t="shared" si="63"/>
        <v>99</v>
      </c>
      <c r="G334" s="17">
        <f t="shared" si="64"/>
        <v>323</v>
      </c>
      <c r="H334" s="17">
        <f t="shared" si="70"/>
        <v>1</v>
      </c>
      <c r="I334" s="22">
        <f t="shared" si="65"/>
        <v>1.06</v>
      </c>
      <c r="J334" s="19">
        <f t="shared" si="66"/>
        <v>5</v>
      </c>
      <c r="K334" s="23">
        <f t="shared" si="67"/>
        <v>137.77103742647321</v>
      </c>
      <c r="L334" s="24">
        <f t="shared" si="68"/>
        <v>13592</v>
      </c>
      <c r="M334" s="24">
        <f t="shared" si="69"/>
        <v>5134</v>
      </c>
      <c r="N334" s="24">
        <v>1288</v>
      </c>
      <c r="O334" s="25" t="str">
        <f t="shared" si="71"/>
        <v>FOXBOROUGH REGIONAL - WEST BRIDGEWATER (446)</v>
      </c>
      <c r="P334" s="129"/>
      <c r="Q334" s="124"/>
      <c r="R334" s="25"/>
      <c r="S334" s="25"/>
    </row>
    <row r="335" spans="1:19">
      <c r="A335" s="19">
        <f t="shared" si="60"/>
        <v>446</v>
      </c>
      <c r="B335" s="19">
        <v>328</v>
      </c>
      <c r="C335" s="20" t="str">
        <f t="shared" si="61"/>
        <v>446 - FOXBOROUGH REGIONAL - WEYMOUTH</v>
      </c>
      <c r="D335" s="21">
        <v>446099336</v>
      </c>
      <c r="E335" s="19">
        <f t="shared" si="62"/>
        <v>446</v>
      </c>
      <c r="F335" s="17">
        <f t="shared" si="63"/>
        <v>99</v>
      </c>
      <c r="G335" s="17">
        <f t="shared" si="64"/>
        <v>336</v>
      </c>
      <c r="H335" s="17">
        <f t="shared" si="70"/>
        <v>1</v>
      </c>
      <c r="I335" s="22">
        <f t="shared" si="65"/>
        <v>1.06</v>
      </c>
      <c r="J335" s="19">
        <f t="shared" si="66"/>
        <v>8</v>
      </c>
      <c r="K335" s="23">
        <f t="shared" si="67"/>
        <v>121.91405901318653</v>
      </c>
      <c r="L335" s="24">
        <f t="shared" si="68"/>
        <v>20257</v>
      </c>
      <c r="M335" s="24">
        <f t="shared" si="69"/>
        <v>4439</v>
      </c>
      <c r="N335" s="24">
        <v>1288</v>
      </c>
      <c r="O335" s="25" t="str">
        <f t="shared" si="71"/>
        <v>FOXBOROUGH REGIONAL - WEYMOUTH (446)</v>
      </c>
      <c r="P335" s="129"/>
      <c r="Q335" s="124"/>
      <c r="R335" s="25"/>
      <c r="S335" s="25"/>
    </row>
    <row r="336" spans="1:19">
      <c r="A336" s="19">
        <f t="shared" si="60"/>
        <v>446</v>
      </c>
      <c r="B336" s="19">
        <v>329</v>
      </c>
      <c r="C336" s="20" t="str">
        <f t="shared" si="61"/>
        <v>446 - FOXBOROUGH REGIONAL - WRENTHAM</v>
      </c>
      <c r="D336" s="21">
        <v>446099350</v>
      </c>
      <c r="E336" s="19">
        <f t="shared" si="62"/>
        <v>446</v>
      </c>
      <c r="F336" s="17">
        <f t="shared" si="63"/>
        <v>99</v>
      </c>
      <c r="G336" s="17">
        <f t="shared" si="64"/>
        <v>350</v>
      </c>
      <c r="H336" s="17">
        <f t="shared" si="70"/>
        <v>1</v>
      </c>
      <c r="I336" s="22">
        <f t="shared" si="65"/>
        <v>1.06</v>
      </c>
      <c r="J336" s="19">
        <f t="shared" si="66"/>
        <v>3</v>
      </c>
      <c r="K336" s="23">
        <f t="shared" si="67"/>
        <v>150.72971891063213</v>
      </c>
      <c r="L336" s="24">
        <f t="shared" si="68"/>
        <v>15969</v>
      </c>
      <c r="M336" s="24">
        <f t="shared" si="69"/>
        <v>8101</v>
      </c>
      <c r="N336" s="24">
        <v>1288</v>
      </c>
      <c r="O336" s="25" t="str">
        <f t="shared" si="71"/>
        <v>FOXBOROUGH REGIONAL - WRENTHAM (446)</v>
      </c>
      <c r="P336" s="129"/>
      <c r="Q336" s="124"/>
      <c r="R336" s="25"/>
      <c r="S336" s="25"/>
    </row>
    <row r="337" spans="1:19">
      <c r="A337" s="19">
        <f t="shared" si="60"/>
        <v>446</v>
      </c>
      <c r="B337" s="19">
        <v>330</v>
      </c>
      <c r="C337" s="20" t="str">
        <f t="shared" si="61"/>
        <v>446 - FOXBOROUGH REGIONAL - BRIDGEWATER RAYNHAM</v>
      </c>
      <c r="D337" s="21">
        <v>446099625</v>
      </c>
      <c r="E337" s="19">
        <f t="shared" si="62"/>
        <v>446</v>
      </c>
      <c r="F337" s="17">
        <f t="shared" si="63"/>
        <v>99</v>
      </c>
      <c r="G337" s="17">
        <f t="shared" si="64"/>
        <v>625</v>
      </c>
      <c r="H337" s="17">
        <f t="shared" si="70"/>
        <v>1</v>
      </c>
      <c r="I337" s="22">
        <f t="shared" si="65"/>
        <v>1.06</v>
      </c>
      <c r="J337" s="19">
        <f t="shared" si="66"/>
        <v>6</v>
      </c>
      <c r="K337" s="23">
        <f t="shared" si="67"/>
        <v>106.82761610603377</v>
      </c>
      <c r="L337" s="24">
        <f t="shared" si="68"/>
        <v>15939</v>
      </c>
      <c r="M337" s="24">
        <f t="shared" si="69"/>
        <v>1088</v>
      </c>
      <c r="N337" s="24">
        <v>1288</v>
      </c>
      <c r="O337" s="25" t="str">
        <f t="shared" si="71"/>
        <v>FOXBOROUGH REGIONAL - BRIDGEWATER RAYNHAM (446)</v>
      </c>
      <c r="P337" s="129"/>
      <c r="Q337" s="124"/>
      <c r="R337" s="25"/>
      <c r="S337" s="25"/>
    </row>
    <row r="338" spans="1:19">
      <c r="A338" s="19">
        <f t="shared" si="60"/>
        <v>446</v>
      </c>
      <c r="B338" s="19">
        <v>331</v>
      </c>
      <c r="C338" s="20" t="str">
        <f t="shared" si="61"/>
        <v>446 - FOXBOROUGH REGIONAL - FREETOWN LAKEVILLE</v>
      </c>
      <c r="D338" s="21">
        <v>446099665</v>
      </c>
      <c r="E338" s="19">
        <f t="shared" si="62"/>
        <v>446</v>
      </c>
      <c r="F338" s="17">
        <f t="shared" si="63"/>
        <v>99</v>
      </c>
      <c r="G338" s="17">
        <f t="shared" si="64"/>
        <v>665</v>
      </c>
      <c r="H338" s="17">
        <f t="shared" si="70"/>
        <v>1</v>
      </c>
      <c r="I338" s="22">
        <f t="shared" si="65"/>
        <v>1.06</v>
      </c>
      <c r="J338" s="19">
        <f t="shared" si="66"/>
        <v>5</v>
      </c>
      <c r="K338" s="23">
        <f t="shared" si="67"/>
        <v>119.05614272278928</v>
      </c>
      <c r="L338" s="24">
        <f t="shared" si="68"/>
        <v>18025</v>
      </c>
      <c r="M338" s="24">
        <f t="shared" si="69"/>
        <v>3435</v>
      </c>
      <c r="N338" s="24">
        <v>1288</v>
      </c>
      <c r="O338" s="25" t="str">
        <f t="shared" si="71"/>
        <v>FOXBOROUGH REGIONAL - FREETOWN LAKEVILLE (446)</v>
      </c>
      <c r="P338" s="129"/>
      <c r="Q338" s="124"/>
      <c r="R338" s="25"/>
      <c r="S338" s="25"/>
    </row>
    <row r="339" spans="1:19">
      <c r="A339" s="19">
        <f t="shared" si="60"/>
        <v>446</v>
      </c>
      <c r="B339" s="19">
        <v>332</v>
      </c>
      <c r="C339" s="20" t="str">
        <f t="shared" si="61"/>
        <v>446 - FOXBOROUGH REGIONAL - KING PHILIP</v>
      </c>
      <c r="D339" s="21">
        <v>446099690</v>
      </c>
      <c r="E339" s="19">
        <f t="shared" si="62"/>
        <v>446</v>
      </c>
      <c r="F339" s="17">
        <f t="shared" si="63"/>
        <v>99</v>
      </c>
      <c r="G339" s="17">
        <f t="shared" si="64"/>
        <v>690</v>
      </c>
      <c r="H339" s="17">
        <f t="shared" si="70"/>
        <v>1</v>
      </c>
      <c r="I339" s="22">
        <f t="shared" si="65"/>
        <v>1.06</v>
      </c>
      <c r="J339" s="19">
        <f t="shared" si="66"/>
        <v>4</v>
      </c>
      <c r="K339" s="23">
        <f t="shared" si="67"/>
        <v>139.66383448740385</v>
      </c>
      <c r="L339" s="24">
        <f t="shared" si="68"/>
        <v>14665</v>
      </c>
      <c r="M339" s="24">
        <f t="shared" si="69"/>
        <v>5817</v>
      </c>
      <c r="N339" s="24">
        <v>1288</v>
      </c>
      <c r="O339" s="25" t="str">
        <f t="shared" si="71"/>
        <v>FOXBOROUGH REGIONAL - KING PHILIP (446)</v>
      </c>
      <c r="P339" s="129"/>
      <c r="Q339" s="124"/>
      <c r="R339" s="25"/>
      <c r="S339" s="25"/>
    </row>
    <row r="340" spans="1:19">
      <c r="A340" s="19">
        <f t="shared" si="60"/>
        <v>446</v>
      </c>
      <c r="B340" s="19">
        <v>333</v>
      </c>
      <c r="C340" s="20" t="str">
        <f t="shared" si="61"/>
        <v>446 - FOXBOROUGH REGIONAL - WHITMAN HANSON</v>
      </c>
      <c r="D340" s="21">
        <v>446099780</v>
      </c>
      <c r="E340" s="19">
        <f t="shared" si="62"/>
        <v>446</v>
      </c>
      <c r="F340" s="17">
        <f t="shared" si="63"/>
        <v>99</v>
      </c>
      <c r="G340" s="17">
        <f t="shared" si="64"/>
        <v>780</v>
      </c>
      <c r="H340" s="17">
        <f t="shared" si="70"/>
        <v>1</v>
      </c>
      <c r="I340" s="22">
        <f t="shared" si="65"/>
        <v>1.06</v>
      </c>
      <c r="J340" s="19">
        <f t="shared" si="66"/>
        <v>6</v>
      </c>
      <c r="K340" s="23">
        <f t="shared" si="67"/>
        <v>118.30149843937234</v>
      </c>
      <c r="L340" s="24">
        <f t="shared" si="68"/>
        <v>20161</v>
      </c>
      <c r="M340" s="24">
        <f t="shared" si="69"/>
        <v>3690</v>
      </c>
      <c r="N340" s="24">
        <v>1288</v>
      </c>
      <c r="O340" s="25" t="str">
        <f t="shared" si="71"/>
        <v>FOXBOROUGH REGIONAL - WHITMAN HANSON (446)</v>
      </c>
      <c r="P340" s="129"/>
      <c r="Q340" s="124"/>
      <c r="R340" s="25"/>
      <c r="S340" s="25"/>
    </row>
    <row r="341" spans="1:19">
      <c r="A341" s="19">
        <f t="shared" si="60"/>
        <v>447</v>
      </c>
      <c r="B341" s="19">
        <v>334</v>
      </c>
      <c r="C341" s="20" t="str">
        <f t="shared" si="61"/>
        <v>447 - BENJAMIN FRANKLIN CLASSICAL - BELLINGHAM</v>
      </c>
      <c r="D341" s="21">
        <v>447101025</v>
      </c>
      <c r="E341" s="19">
        <f t="shared" si="62"/>
        <v>447</v>
      </c>
      <c r="F341" s="17">
        <f t="shared" si="63"/>
        <v>101</v>
      </c>
      <c r="G341" s="17">
        <f t="shared" si="64"/>
        <v>25</v>
      </c>
      <c r="H341" s="17">
        <f t="shared" si="70"/>
        <v>1</v>
      </c>
      <c r="I341" s="22">
        <f t="shared" si="65"/>
        <v>1.05</v>
      </c>
      <c r="J341" s="19">
        <f t="shared" si="66"/>
        <v>7</v>
      </c>
      <c r="K341" s="23">
        <f t="shared" si="67"/>
        <v>142.01071565466933</v>
      </c>
      <c r="L341" s="24">
        <f t="shared" si="68"/>
        <v>14310</v>
      </c>
      <c r="M341" s="24">
        <f t="shared" si="69"/>
        <v>6012</v>
      </c>
      <c r="N341" s="24">
        <v>1288</v>
      </c>
      <c r="O341" s="25" t="str">
        <f t="shared" si="71"/>
        <v>BENJAMIN FRANKLIN CLASSICAL - BELLINGHAM (447)</v>
      </c>
      <c r="P341" s="129"/>
      <c r="Q341" s="124"/>
      <c r="R341" s="25"/>
      <c r="S341" s="25"/>
    </row>
    <row r="342" spans="1:19">
      <c r="A342" s="19">
        <f t="shared" si="60"/>
        <v>447</v>
      </c>
      <c r="B342" s="19">
        <v>335</v>
      </c>
      <c r="C342" s="20" t="str">
        <f t="shared" si="61"/>
        <v>447 - BENJAMIN FRANKLIN CLASSICAL - FOXBOROUGH</v>
      </c>
      <c r="D342" s="21">
        <v>447101099</v>
      </c>
      <c r="E342" s="19">
        <f t="shared" si="62"/>
        <v>447</v>
      </c>
      <c r="F342" s="17">
        <f t="shared" si="63"/>
        <v>101</v>
      </c>
      <c r="G342" s="17">
        <f t="shared" si="64"/>
        <v>99</v>
      </c>
      <c r="H342" s="17">
        <f t="shared" si="70"/>
        <v>1</v>
      </c>
      <c r="I342" s="22">
        <f t="shared" si="65"/>
        <v>1.05</v>
      </c>
      <c r="J342" s="19">
        <f t="shared" si="66"/>
        <v>5</v>
      </c>
      <c r="K342" s="23">
        <f t="shared" si="67"/>
        <v>144.63668839161195</v>
      </c>
      <c r="L342" s="24">
        <f t="shared" si="68"/>
        <v>17691</v>
      </c>
      <c r="M342" s="24">
        <f t="shared" si="69"/>
        <v>7897</v>
      </c>
      <c r="N342" s="24">
        <v>1288</v>
      </c>
      <c r="O342" s="25" t="str">
        <f t="shared" si="71"/>
        <v>BENJAMIN FRANKLIN CLASSICAL - FOXBOROUGH (447)</v>
      </c>
      <c r="P342" s="129"/>
      <c r="Q342" s="124"/>
      <c r="R342" s="25"/>
      <c r="S342" s="25"/>
    </row>
    <row r="343" spans="1:19">
      <c r="A343" s="19">
        <f t="shared" si="60"/>
        <v>447</v>
      </c>
      <c r="B343" s="19">
        <v>336</v>
      </c>
      <c r="C343" s="20" t="str">
        <f t="shared" si="61"/>
        <v>447 - BENJAMIN FRANKLIN CLASSICAL - FRANKLIN</v>
      </c>
      <c r="D343" s="21">
        <v>447101101</v>
      </c>
      <c r="E343" s="19">
        <f t="shared" si="62"/>
        <v>447</v>
      </c>
      <c r="F343" s="17">
        <f t="shared" si="63"/>
        <v>101</v>
      </c>
      <c r="G343" s="17">
        <f t="shared" si="64"/>
        <v>101</v>
      </c>
      <c r="H343" s="17">
        <f t="shared" si="70"/>
        <v>1</v>
      </c>
      <c r="I343" s="22">
        <f t="shared" si="65"/>
        <v>1.05</v>
      </c>
      <c r="J343" s="19">
        <f t="shared" si="66"/>
        <v>4</v>
      </c>
      <c r="K343" s="23">
        <f t="shared" si="67"/>
        <v>135.41870854392633</v>
      </c>
      <c r="L343" s="24">
        <f t="shared" si="68"/>
        <v>13126</v>
      </c>
      <c r="M343" s="24">
        <f t="shared" si="69"/>
        <v>4649</v>
      </c>
      <c r="N343" s="24">
        <v>1288</v>
      </c>
      <c r="O343" s="25" t="str">
        <f t="shared" si="71"/>
        <v>BENJAMIN FRANKLIN CLASSICAL - FRANKLIN (447)</v>
      </c>
      <c r="P343" s="129"/>
      <c r="Q343" s="124"/>
      <c r="R343" s="25"/>
      <c r="S343" s="25"/>
    </row>
    <row r="344" spans="1:19">
      <c r="A344" s="19">
        <f t="shared" si="60"/>
        <v>447</v>
      </c>
      <c r="B344" s="19">
        <v>337</v>
      </c>
      <c r="C344" s="20" t="str">
        <f t="shared" si="61"/>
        <v>447 - BENJAMIN FRANKLIN CLASSICAL - HOLLISTON</v>
      </c>
      <c r="D344" s="21">
        <v>447101136</v>
      </c>
      <c r="E344" s="19">
        <f t="shared" si="62"/>
        <v>447</v>
      </c>
      <c r="F344" s="17">
        <f t="shared" si="63"/>
        <v>101</v>
      </c>
      <c r="G344" s="17">
        <f t="shared" si="64"/>
        <v>136</v>
      </c>
      <c r="H344" s="17">
        <f t="shared" si="70"/>
        <v>1</v>
      </c>
      <c r="I344" s="22">
        <f t="shared" si="65"/>
        <v>1.05</v>
      </c>
      <c r="J344" s="19">
        <f t="shared" si="66"/>
        <v>3</v>
      </c>
      <c r="K344" s="23">
        <f t="shared" si="67"/>
        <v>136.54884823428895</v>
      </c>
      <c r="L344" s="24">
        <f t="shared" si="68"/>
        <v>16203</v>
      </c>
      <c r="M344" s="24">
        <f t="shared" si="69"/>
        <v>5922</v>
      </c>
      <c r="N344" s="24">
        <v>1288</v>
      </c>
      <c r="O344" s="25" t="str">
        <f t="shared" si="71"/>
        <v>BENJAMIN FRANKLIN CLASSICAL - HOLLISTON (447)</v>
      </c>
      <c r="P344" s="129"/>
      <c r="Q344" s="124"/>
      <c r="R344" s="25"/>
      <c r="S344" s="25"/>
    </row>
    <row r="345" spans="1:19">
      <c r="A345" s="19">
        <f t="shared" si="60"/>
        <v>447</v>
      </c>
      <c r="B345" s="19">
        <v>338</v>
      </c>
      <c r="C345" s="20" t="str">
        <f t="shared" si="61"/>
        <v>447 - BENJAMIN FRANKLIN CLASSICAL - HOPEDALE</v>
      </c>
      <c r="D345" s="21">
        <v>447101138</v>
      </c>
      <c r="E345" s="19">
        <f t="shared" si="62"/>
        <v>447</v>
      </c>
      <c r="F345" s="17">
        <f t="shared" si="63"/>
        <v>101</v>
      </c>
      <c r="G345" s="17">
        <f t="shared" si="64"/>
        <v>138</v>
      </c>
      <c r="H345" s="17">
        <f t="shared" si="70"/>
        <v>1</v>
      </c>
      <c r="I345" s="22">
        <f t="shared" si="65"/>
        <v>1.05</v>
      </c>
      <c r="J345" s="19">
        <f t="shared" si="66"/>
        <v>5</v>
      </c>
      <c r="K345" s="23">
        <f t="shared" si="67"/>
        <v>154.96683307676093</v>
      </c>
      <c r="L345" s="24">
        <f t="shared" si="68"/>
        <v>14030</v>
      </c>
      <c r="M345" s="24">
        <f t="shared" si="69"/>
        <v>7712</v>
      </c>
      <c r="N345" s="24">
        <v>1288</v>
      </c>
      <c r="O345" s="25" t="str">
        <f t="shared" si="71"/>
        <v>BENJAMIN FRANKLIN CLASSICAL - HOPEDALE (447)</v>
      </c>
      <c r="P345" s="129"/>
      <c r="Q345" s="124"/>
      <c r="R345" s="25"/>
      <c r="S345" s="25"/>
    </row>
    <row r="346" spans="1:19">
      <c r="A346" s="19">
        <f t="shared" si="60"/>
        <v>447</v>
      </c>
      <c r="B346" s="19">
        <v>339</v>
      </c>
      <c r="C346" s="20" t="str">
        <f t="shared" si="61"/>
        <v>447 - BENJAMIN FRANKLIN CLASSICAL - MANSFIELD</v>
      </c>
      <c r="D346" s="21">
        <v>447101167</v>
      </c>
      <c r="E346" s="19">
        <f t="shared" si="62"/>
        <v>447</v>
      </c>
      <c r="F346" s="17">
        <f t="shared" si="63"/>
        <v>101</v>
      </c>
      <c r="G346" s="17">
        <f t="shared" si="64"/>
        <v>167</v>
      </c>
      <c r="H346" s="17">
        <f t="shared" si="70"/>
        <v>1</v>
      </c>
      <c r="I346" s="22">
        <f t="shared" si="65"/>
        <v>1.05</v>
      </c>
      <c r="J346" s="19">
        <f t="shared" si="66"/>
        <v>4</v>
      </c>
      <c r="K346" s="23">
        <f t="shared" si="67"/>
        <v>155.62908762439676</v>
      </c>
      <c r="L346" s="24">
        <f t="shared" si="68"/>
        <v>12095</v>
      </c>
      <c r="M346" s="24">
        <f t="shared" si="69"/>
        <v>6728</v>
      </c>
      <c r="N346" s="24">
        <v>1288</v>
      </c>
      <c r="O346" s="25" t="str">
        <f t="shared" si="71"/>
        <v>BENJAMIN FRANKLIN CLASSICAL - MANSFIELD (447)</v>
      </c>
      <c r="P346" s="129"/>
      <c r="Q346" s="124"/>
      <c r="R346" s="25"/>
      <c r="S346" s="25"/>
    </row>
    <row r="347" spans="1:19">
      <c r="A347" s="19">
        <f t="shared" si="60"/>
        <v>447</v>
      </c>
      <c r="B347" s="19">
        <v>340</v>
      </c>
      <c r="C347" s="20" t="str">
        <f t="shared" si="61"/>
        <v>447 - BENJAMIN FRANKLIN CLASSICAL - MEDWAY</v>
      </c>
      <c r="D347" s="21">
        <v>447101177</v>
      </c>
      <c r="E347" s="19">
        <f t="shared" si="62"/>
        <v>447</v>
      </c>
      <c r="F347" s="17">
        <f t="shared" si="63"/>
        <v>101</v>
      </c>
      <c r="G347" s="17">
        <f t="shared" si="64"/>
        <v>177</v>
      </c>
      <c r="H347" s="17">
        <f t="shared" si="70"/>
        <v>1</v>
      </c>
      <c r="I347" s="22">
        <f t="shared" si="65"/>
        <v>1.05</v>
      </c>
      <c r="J347" s="19">
        <f t="shared" si="66"/>
        <v>4</v>
      </c>
      <c r="K347" s="23">
        <f t="shared" si="67"/>
        <v>137.95127062461938</v>
      </c>
      <c r="L347" s="24">
        <f t="shared" si="68"/>
        <v>13261</v>
      </c>
      <c r="M347" s="24">
        <f t="shared" si="69"/>
        <v>5033</v>
      </c>
      <c r="N347" s="24">
        <v>1288</v>
      </c>
      <c r="O347" s="25" t="str">
        <f t="shared" si="71"/>
        <v>BENJAMIN FRANKLIN CLASSICAL - MEDWAY (447)</v>
      </c>
      <c r="P347" s="129"/>
      <c r="Q347" s="124"/>
      <c r="R347" s="25"/>
      <c r="S347" s="25"/>
    </row>
    <row r="348" spans="1:19">
      <c r="A348" s="19">
        <f t="shared" si="60"/>
        <v>447</v>
      </c>
      <c r="B348" s="19">
        <v>341</v>
      </c>
      <c r="C348" s="20" t="str">
        <f t="shared" si="61"/>
        <v>447 - BENJAMIN FRANKLIN CLASSICAL - MILFORD</v>
      </c>
      <c r="D348" s="21">
        <v>447101185</v>
      </c>
      <c r="E348" s="19">
        <f t="shared" si="62"/>
        <v>447</v>
      </c>
      <c r="F348" s="17">
        <f t="shared" si="63"/>
        <v>101</v>
      </c>
      <c r="G348" s="17">
        <f t="shared" si="64"/>
        <v>185</v>
      </c>
      <c r="H348" s="17">
        <f t="shared" si="70"/>
        <v>1</v>
      </c>
      <c r="I348" s="22">
        <f t="shared" si="65"/>
        <v>1.05</v>
      </c>
      <c r="J348" s="19">
        <f t="shared" si="66"/>
        <v>10</v>
      </c>
      <c r="K348" s="23">
        <f t="shared" si="67"/>
        <v>114.26832718933797</v>
      </c>
      <c r="L348" s="24">
        <f t="shared" si="68"/>
        <v>15967</v>
      </c>
      <c r="M348" s="24">
        <f t="shared" si="69"/>
        <v>2278</v>
      </c>
      <c r="N348" s="24">
        <v>1288</v>
      </c>
      <c r="O348" s="25" t="str">
        <f t="shared" si="71"/>
        <v>BENJAMIN FRANKLIN CLASSICAL - MILFORD (447)</v>
      </c>
      <c r="P348" s="129"/>
      <c r="Q348" s="124"/>
      <c r="R348" s="25"/>
      <c r="S348" s="25"/>
    </row>
    <row r="349" spans="1:19">
      <c r="A349" s="19">
        <f t="shared" si="60"/>
        <v>447</v>
      </c>
      <c r="B349" s="19">
        <v>342</v>
      </c>
      <c r="C349" s="20" t="str">
        <f t="shared" si="61"/>
        <v>447 - BENJAMIN FRANKLIN CLASSICAL - NORFOLK</v>
      </c>
      <c r="D349" s="21">
        <v>447101208</v>
      </c>
      <c r="E349" s="19">
        <f t="shared" si="62"/>
        <v>447</v>
      </c>
      <c r="F349" s="17">
        <f t="shared" si="63"/>
        <v>101</v>
      </c>
      <c r="G349" s="17">
        <f t="shared" si="64"/>
        <v>208</v>
      </c>
      <c r="H349" s="17">
        <f t="shared" si="70"/>
        <v>1</v>
      </c>
      <c r="I349" s="22">
        <f t="shared" si="65"/>
        <v>1.05</v>
      </c>
      <c r="J349" s="19">
        <f t="shared" si="66"/>
        <v>2</v>
      </c>
      <c r="K349" s="23">
        <f t="shared" si="67"/>
        <v>145.05463337788157</v>
      </c>
      <c r="L349" s="24">
        <f t="shared" si="68"/>
        <v>12448</v>
      </c>
      <c r="M349" s="24">
        <f t="shared" si="69"/>
        <v>5608</v>
      </c>
      <c r="N349" s="24">
        <v>1288</v>
      </c>
      <c r="O349" s="25" t="str">
        <f t="shared" si="71"/>
        <v>BENJAMIN FRANKLIN CLASSICAL - NORFOLK (447)</v>
      </c>
      <c r="P349" s="129"/>
      <c r="Q349" s="124"/>
      <c r="R349" s="25"/>
      <c r="S349" s="25"/>
    </row>
    <row r="350" spans="1:19">
      <c r="A350" s="19">
        <f t="shared" si="60"/>
        <v>447</v>
      </c>
      <c r="B350" s="19">
        <v>343</v>
      </c>
      <c r="C350" s="20" t="str">
        <f t="shared" si="61"/>
        <v>447 - BENJAMIN FRANKLIN CLASSICAL - NORTH ATTLEBOROUGH</v>
      </c>
      <c r="D350" s="21">
        <v>447101212</v>
      </c>
      <c r="E350" s="19">
        <f t="shared" si="62"/>
        <v>447</v>
      </c>
      <c r="F350" s="17">
        <f t="shared" si="63"/>
        <v>101</v>
      </c>
      <c r="G350" s="17">
        <f t="shared" si="64"/>
        <v>212</v>
      </c>
      <c r="H350" s="17">
        <f t="shared" si="70"/>
        <v>1</v>
      </c>
      <c r="I350" s="22">
        <f t="shared" si="65"/>
        <v>1.05</v>
      </c>
      <c r="J350" s="19">
        <f t="shared" si="66"/>
        <v>5</v>
      </c>
      <c r="K350" s="23">
        <f t="shared" si="67"/>
        <v>120.67854249912888</v>
      </c>
      <c r="L350" s="24">
        <f t="shared" si="68"/>
        <v>14357</v>
      </c>
      <c r="M350" s="24">
        <f t="shared" si="69"/>
        <v>2969</v>
      </c>
      <c r="N350" s="24">
        <v>1288</v>
      </c>
      <c r="O350" s="25" t="str">
        <f t="shared" si="71"/>
        <v>BENJAMIN FRANKLIN CLASSICAL - NORTH ATTLEBOROUGH (447)</v>
      </c>
      <c r="P350" s="129"/>
      <c r="Q350" s="124"/>
      <c r="R350" s="25"/>
      <c r="S350" s="25"/>
    </row>
    <row r="351" spans="1:19">
      <c r="A351" s="19">
        <f t="shared" si="60"/>
        <v>447</v>
      </c>
      <c r="B351" s="19">
        <v>344</v>
      </c>
      <c r="C351" s="20" t="str">
        <f t="shared" si="61"/>
        <v>447 - BENJAMIN FRANKLIN CLASSICAL - NORTHBRIDGE</v>
      </c>
      <c r="D351" s="21">
        <v>447101214</v>
      </c>
      <c r="E351" s="19">
        <f t="shared" si="62"/>
        <v>447</v>
      </c>
      <c r="F351" s="17">
        <f t="shared" si="63"/>
        <v>101</v>
      </c>
      <c r="G351" s="17">
        <f t="shared" si="64"/>
        <v>214</v>
      </c>
      <c r="H351" s="17">
        <f t="shared" si="70"/>
        <v>1</v>
      </c>
      <c r="I351" s="22">
        <f t="shared" si="65"/>
        <v>1.05</v>
      </c>
      <c r="J351" s="19">
        <f t="shared" si="66"/>
        <v>8</v>
      </c>
      <c r="K351" s="23">
        <f t="shared" si="67"/>
        <v>111.64219909984192</v>
      </c>
      <c r="L351" s="24">
        <f t="shared" si="68"/>
        <v>12491</v>
      </c>
      <c r="M351" s="24">
        <f t="shared" si="69"/>
        <v>1454</v>
      </c>
      <c r="N351" s="24">
        <v>1288</v>
      </c>
      <c r="O351" s="25" t="str">
        <f t="shared" si="71"/>
        <v>BENJAMIN FRANKLIN CLASSICAL - NORTHBRIDGE (447)</v>
      </c>
      <c r="P351" s="129"/>
      <c r="Q351" s="124"/>
      <c r="R351" s="25"/>
      <c r="S351" s="25"/>
    </row>
    <row r="352" spans="1:19">
      <c r="A352" s="19">
        <f t="shared" si="60"/>
        <v>447</v>
      </c>
      <c r="B352" s="19">
        <v>345</v>
      </c>
      <c r="C352" s="20" t="str">
        <f t="shared" si="61"/>
        <v>447 - BENJAMIN FRANKLIN CLASSICAL - NORTON</v>
      </c>
      <c r="D352" s="21">
        <v>447101218</v>
      </c>
      <c r="E352" s="19">
        <f t="shared" si="62"/>
        <v>447</v>
      </c>
      <c r="F352" s="17">
        <f t="shared" si="63"/>
        <v>101</v>
      </c>
      <c r="G352" s="17">
        <f t="shared" si="64"/>
        <v>218</v>
      </c>
      <c r="H352" s="17">
        <f t="shared" si="70"/>
        <v>1</v>
      </c>
      <c r="I352" s="22">
        <f t="shared" si="65"/>
        <v>1.05</v>
      </c>
      <c r="J352" s="19">
        <f t="shared" si="66"/>
        <v>5</v>
      </c>
      <c r="K352" s="23">
        <f t="shared" si="67"/>
        <v>143.93034945465882</v>
      </c>
      <c r="L352" s="24">
        <f t="shared" si="68"/>
        <v>12095</v>
      </c>
      <c r="M352" s="24">
        <f t="shared" si="69"/>
        <v>5313</v>
      </c>
      <c r="N352" s="24">
        <v>1288</v>
      </c>
      <c r="O352" s="25" t="str">
        <f t="shared" si="71"/>
        <v>BENJAMIN FRANKLIN CLASSICAL - NORTON (447)</v>
      </c>
      <c r="P352" s="129"/>
      <c r="Q352" s="124"/>
      <c r="R352" s="25"/>
      <c r="S352" s="25"/>
    </row>
    <row r="353" spans="1:19">
      <c r="A353" s="19">
        <f t="shared" si="60"/>
        <v>447</v>
      </c>
      <c r="B353" s="19">
        <v>346</v>
      </c>
      <c r="C353" s="20" t="str">
        <f t="shared" si="61"/>
        <v>447 - BENJAMIN FRANKLIN CLASSICAL - PLAINVILLE</v>
      </c>
      <c r="D353" s="21">
        <v>447101238</v>
      </c>
      <c r="E353" s="19">
        <f t="shared" si="62"/>
        <v>447</v>
      </c>
      <c r="F353" s="17">
        <f t="shared" si="63"/>
        <v>101</v>
      </c>
      <c r="G353" s="17">
        <f t="shared" si="64"/>
        <v>238</v>
      </c>
      <c r="H353" s="17">
        <f t="shared" si="70"/>
        <v>1</v>
      </c>
      <c r="I353" s="22">
        <f t="shared" si="65"/>
        <v>1.05</v>
      </c>
      <c r="J353" s="19">
        <f t="shared" si="66"/>
        <v>6</v>
      </c>
      <c r="K353" s="23">
        <f t="shared" si="67"/>
        <v>137.5567051710772</v>
      </c>
      <c r="L353" s="24">
        <f t="shared" si="68"/>
        <v>12458</v>
      </c>
      <c r="M353" s="24">
        <f t="shared" si="69"/>
        <v>4679</v>
      </c>
      <c r="N353" s="24">
        <v>1288</v>
      </c>
      <c r="O353" s="25" t="str">
        <f t="shared" si="71"/>
        <v>BENJAMIN FRANKLIN CLASSICAL - PLAINVILLE (447)</v>
      </c>
      <c r="P353" s="129"/>
      <c r="Q353" s="124"/>
      <c r="R353" s="25"/>
      <c r="S353" s="25"/>
    </row>
    <row r="354" spans="1:19">
      <c r="A354" s="19">
        <f t="shared" si="60"/>
        <v>447</v>
      </c>
      <c r="B354" s="19">
        <v>347</v>
      </c>
      <c r="C354" s="20" t="str">
        <f t="shared" si="61"/>
        <v>447 - BENJAMIN FRANKLIN CLASSICAL - SUTTON</v>
      </c>
      <c r="D354" s="21">
        <v>447101290</v>
      </c>
      <c r="E354" s="19">
        <f t="shared" si="62"/>
        <v>447</v>
      </c>
      <c r="F354" s="17">
        <f t="shared" si="63"/>
        <v>101</v>
      </c>
      <c r="G354" s="17">
        <f t="shared" si="64"/>
        <v>290</v>
      </c>
      <c r="H354" s="17">
        <f t="shared" si="70"/>
        <v>1</v>
      </c>
      <c r="I354" s="22">
        <f t="shared" si="65"/>
        <v>1.05</v>
      </c>
      <c r="J354" s="19">
        <f t="shared" si="66"/>
        <v>4</v>
      </c>
      <c r="K354" s="23">
        <f t="shared" si="67"/>
        <v>140.27431140698457</v>
      </c>
      <c r="L354" s="24">
        <f t="shared" si="68"/>
        <v>12491</v>
      </c>
      <c r="M354" s="24">
        <f t="shared" si="69"/>
        <v>5031</v>
      </c>
      <c r="N354" s="24">
        <v>1288</v>
      </c>
      <c r="O354" s="25" t="str">
        <f t="shared" si="71"/>
        <v>BENJAMIN FRANKLIN CLASSICAL - SUTTON (447)</v>
      </c>
      <c r="P354" s="129"/>
      <c r="Q354" s="124"/>
      <c r="R354" s="25"/>
      <c r="S354" s="25"/>
    </row>
    <row r="355" spans="1:19">
      <c r="A355" s="19">
        <f t="shared" si="60"/>
        <v>447</v>
      </c>
      <c r="B355" s="19">
        <v>348</v>
      </c>
      <c r="C355" s="20" t="str">
        <f t="shared" si="61"/>
        <v>447 - BENJAMIN FRANKLIN CLASSICAL - WALPOLE</v>
      </c>
      <c r="D355" s="21">
        <v>447101307</v>
      </c>
      <c r="E355" s="19">
        <f t="shared" si="62"/>
        <v>447</v>
      </c>
      <c r="F355" s="17">
        <f t="shared" si="63"/>
        <v>101</v>
      </c>
      <c r="G355" s="17">
        <f t="shared" si="64"/>
        <v>307</v>
      </c>
      <c r="H355" s="17">
        <f t="shared" si="70"/>
        <v>1</v>
      </c>
      <c r="I355" s="22">
        <f t="shared" si="65"/>
        <v>1.05</v>
      </c>
      <c r="J355" s="19">
        <f t="shared" si="66"/>
        <v>3</v>
      </c>
      <c r="K355" s="23">
        <f t="shared" si="67"/>
        <v>139.09045871666822</v>
      </c>
      <c r="L355" s="24">
        <f t="shared" si="68"/>
        <v>12479</v>
      </c>
      <c r="M355" s="24">
        <f t="shared" si="69"/>
        <v>4878</v>
      </c>
      <c r="N355" s="24">
        <v>1288</v>
      </c>
      <c r="O355" s="25" t="str">
        <f t="shared" si="71"/>
        <v>BENJAMIN FRANKLIN CLASSICAL - WALPOLE (447)</v>
      </c>
      <c r="P355" s="129"/>
      <c r="Q355" s="124"/>
      <c r="R355" s="25"/>
      <c r="S355" s="25"/>
    </row>
    <row r="356" spans="1:19">
      <c r="A356" s="19">
        <f t="shared" si="60"/>
        <v>447</v>
      </c>
      <c r="B356" s="19">
        <v>349</v>
      </c>
      <c r="C356" s="20" t="str">
        <f t="shared" si="61"/>
        <v>447 - BENJAMIN FRANKLIN CLASSICAL - WRENTHAM</v>
      </c>
      <c r="D356" s="21">
        <v>447101350</v>
      </c>
      <c r="E356" s="19">
        <f t="shared" si="62"/>
        <v>447</v>
      </c>
      <c r="F356" s="17">
        <f t="shared" si="63"/>
        <v>101</v>
      </c>
      <c r="G356" s="17">
        <f t="shared" si="64"/>
        <v>350</v>
      </c>
      <c r="H356" s="17">
        <f t="shared" si="70"/>
        <v>1</v>
      </c>
      <c r="I356" s="22">
        <f t="shared" si="65"/>
        <v>1.05</v>
      </c>
      <c r="J356" s="19">
        <f t="shared" si="66"/>
        <v>3</v>
      </c>
      <c r="K356" s="23">
        <f t="shared" si="67"/>
        <v>150.72971891063213</v>
      </c>
      <c r="L356" s="24">
        <f t="shared" si="68"/>
        <v>13267</v>
      </c>
      <c r="M356" s="24">
        <f t="shared" si="69"/>
        <v>6730</v>
      </c>
      <c r="N356" s="24">
        <v>1288</v>
      </c>
      <c r="O356" s="25" t="str">
        <f t="shared" si="71"/>
        <v>BENJAMIN FRANKLIN CLASSICAL - WRENTHAM (447)</v>
      </c>
      <c r="P356" s="129"/>
      <c r="Q356" s="124"/>
      <c r="R356" s="25"/>
      <c r="S356" s="25"/>
    </row>
    <row r="357" spans="1:19">
      <c r="A357" s="19">
        <f t="shared" si="60"/>
        <v>447</v>
      </c>
      <c r="B357" s="19">
        <v>350</v>
      </c>
      <c r="C357" s="20" t="str">
        <f t="shared" si="61"/>
        <v>447 - BENJAMIN FRANKLIN CLASSICAL - BLACKSTONE MILLVILLE</v>
      </c>
      <c r="D357" s="21">
        <v>447101622</v>
      </c>
      <c r="E357" s="19">
        <f t="shared" si="62"/>
        <v>447</v>
      </c>
      <c r="F357" s="17">
        <f t="shared" si="63"/>
        <v>101</v>
      </c>
      <c r="G357" s="17">
        <f t="shared" si="64"/>
        <v>622</v>
      </c>
      <c r="H357" s="17">
        <f t="shared" si="70"/>
        <v>1</v>
      </c>
      <c r="I357" s="22">
        <f t="shared" si="65"/>
        <v>1.05</v>
      </c>
      <c r="J357" s="19">
        <f t="shared" si="66"/>
        <v>7</v>
      </c>
      <c r="K357" s="23">
        <f t="shared" si="67"/>
        <v>119.20025250176289</v>
      </c>
      <c r="L357" s="24">
        <f t="shared" si="68"/>
        <v>13657</v>
      </c>
      <c r="M357" s="24">
        <f t="shared" si="69"/>
        <v>2622</v>
      </c>
      <c r="N357" s="24">
        <v>1288</v>
      </c>
      <c r="O357" s="25" t="str">
        <f t="shared" si="71"/>
        <v>BENJAMIN FRANKLIN CLASSICAL - BLACKSTONE MILLVILLE (447)</v>
      </c>
      <c r="P357" s="129"/>
      <c r="Q357" s="124"/>
      <c r="R357" s="25"/>
      <c r="S357" s="25"/>
    </row>
    <row r="358" spans="1:19">
      <c r="A358" s="19">
        <f t="shared" si="60"/>
        <v>447</v>
      </c>
      <c r="B358" s="19">
        <v>351</v>
      </c>
      <c r="C358" s="20" t="str">
        <f t="shared" si="61"/>
        <v>447 - BENJAMIN FRANKLIN CLASSICAL - KING PHILIP</v>
      </c>
      <c r="D358" s="21">
        <v>447101690</v>
      </c>
      <c r="E358" s="19">
        <f t="shared" si="62"/>
        <v>447</v>
      </c>
      <c r="F358" s="17">
        <f t="shared" si="63"/>
        <v>101</v>
      </c>
      <c r="G358" s="17">
        <f t="shared" si="64"/>
        <v>690</v>
      </c>
      <c r="H358" s="17">
        <f t="shared" si="70"/>
        <v>1</v>
      </c>
      <c r="I358" s="22">
        <f t="shared" si="65"/>
        <v>1.05</v>
      </c>
      <c r="J358" s="19">
        <f t="shared" si="66"/>
        <v>4</v>
      </c>
      <c r="K358" s="23">
        <f t="shared" si="67"/>
        <v>139.66383448740385</v>
      </c>
      <c r="L358" s="24">
        <f t="shared" si="68"/>
        <v>13731</v>
      </c>
      <c r="M358" s="24">
        <f t="shared" si="69"/>
        <v>5446</v>
      </c>
      <c r="N358" s="24">
        <v>1288</v>
      </c>
      <c r="O358" s="25" t="str">
        <f t="shared" si="71"/>
        <v>BENJAMIN FRANKLIN CLASSICAL - KING PHILIP (447)</v>
      </c>
      <c r="P358" s="129"/>
      <c r="Q358" s="124"/>
      <c r="R358" s="25"/>
      <c r="S358" s="25"/>
    </row>
    <row r="359" spans="1:19">
      <c r="A359" s="19">
        <f t="shared" si="60"/>
        <v>447</v>
      </c>
      <c r="B359" s="19">
        <v>352</v>
      </c>
      <c r="C359" s="20" t="str">
        <f t="shared" si="61"/>
        <v>447 - BENJAMIN FRANKLIN CLASSICAL - MENDON UPTON</v>
      </c>
      <c r="D359" s="21">
        <v>447101710</v>
      </c>
      <c r="E359" s="19">
        <f t="shared" si="62"/>
        <v>447</v>
      </c>
      <c r="F359" s="17">
        <f t="shared" si="63"/>
        <v>101</v>
      </c>
      <c r="G359" s="17">
        <f t="shared" si="64"/>
        <v>710</v>
      </c>
      <c r="H359" s="17">
        <f t="shared" si="70"/>
        <v>1</v>
      </c>
      <c r="I359" s="22">
        <f t="shared" si="65"/>
        <v>1.05</v>
      </c>
      <c r="J359" s="19">
        <f t="shared" si="66"/>
        <v>3</v>
      </c>
      <c r="K359" s="23">
        <f t="shared" si="67"/>
        <v>150.80421071179572</v>
      </c>
      <c r="L359" s="24">
        <f t="shared" si="68"/>
        <v>12700</v>
      </c>
      <c r="M359" s="24">
        <f t="shared" si="69"/>
        <v>6452</v>
      </c>
      <c r="N359" s="24">
        <v>1288</v>
      </c>
      <c r="O359" s="25" t="str">
        <f t="shared" si="71"/>
        <v>BENJAMIN FRANKLIN CLASSICAL - MENDON UPTON (447)</v>
      </c>
      <c r="P359" s="129"/>
      <c r="Q359" s="124"/>
      <c r="R359" s="25"/>
      <c r="S359" s="25"/>
    </row>
    <row r="360" spans="1:19">
      <c r="A360" s="19">
        <f t="shared" si="60"/>
        <v>449</v>
      </c>
      <c r="B360" s="19">
        <v>353</v>
      </c>
      <c r="C360" s="20" t="str">
        <f t="shared" si="61"/>
        <v>449 - BOSTON COLLEGIATE - ABINGTON</v>
      </c>
      <c r="D360" s="21">
        <v>449035001</v>
      </c>
      <c r="E360" s="19">
        <f t="shared" si="62"/>
        <v>449</v>
      </c>
      <c r="F360" s="17">
        <f t="shared" si="63"/>
        <v>35</v>
      </c>
      <c r="G360" s="17">
        <f t="shared" si="64"/>
        <v>1</v>
      </c>
      <c r="H360" s="17">
        <f t="shared" si="70"/>
        <v>1</v>
      </c>
      <c r="I360" s="22">
        <f t="shared" si="65"/>
        <v>1.0860000000000001</v>
      </c>
      <c r="J360" s="19">
        <f t="shared" si="66"/>
        <v>6</v>
      </c>
      <c r="K360" s="23">
        <f t="shared" si="67"/>
        <v>114.4873383037762</v>
      </c>
      <c r="L360" s="24">
        <f t="shared" si="68"/>
        <v>14470</v>
      </c>
      <c r="M360" s="24">
        <f t="shared" si="69"/>
        <v>2096</v>
      </c>
      <c r="N360" s="24">
        <v>1288</v>
      </c>
      <c r="O360" s="25" t="str">
        <f t="shared" si="71"/>
        <v>BOSTON COLLEGIATE - ABINGTON (449)</v>
      </c>
      <c r="P360" s="129"/>
      <c r="Q360" s="124"/>
      <c r="R360" s="25"/>
      <c r="S360" s="25"/>
    </row>
    <row r="361" spans="1:19">
      <c r="A361" s="19">
        <f t="shared" si="60"/>
        <v>449</v>
      </c>
      <c r="B361" s="19">
        <v>354</v>
      </c>
      <c r="C361" s="20" t="str">
        <f t="shared" si="61"/>
        <v>449 - BOSTON COLLEGIATE - BOSTON</v>
      </c>
      <c r="D361" s="21">
        <v>449035035</v>
      </c>
      <c r="E361" s="19">
        <f t="shared" si="62"/>
        <v>449</v>
      </c>
      <c r="F361" s="17">
        <f t="shared" si="63"/>
        <v>35</v>
      </c>
      <c r="G361" s="17">
        <f t="shared" si="64"/>
        <v>35</v>
      </c>
      <c r="H361" s="17">
        <f t="shared" si="70"/>
        <v>1</v>
      </c>
      <c r="I361" s="22">
        <f t="shared" si="65"/>
        <v>1.0860000000000001</v>
      </c>
      <c r="J361" s="19">
        <f t="shared" si="66"/>
        <v>11</v>
      </c>
      <c r="K361" s="23">
        <f t="shared" si="67"/>
        <v>135.47260985262034</v>
      </c>
      <c r="L361" s="24">
        <f t="shared" si="68"/>
        <v>18442</v>
      </c>
      <c r="M361" s="24">
        <f t="shared" si="69"/>
        <v>6542</v>
      </c>
      <c r="N361" s="24">
        <v>1288</v>
      </c>
      <c r="O361" s="25" t="str">
        <f t="shared" si="71"/>
        <v>BOSTON COLLEGIATE - BOSTON (449)</v>
      </c>
      <c r="P361" s="129"/>
      <c r="Q361" s="124"/>
      <c r="R361" s="25"/>
      <c r="S361" s="25"/>
    </row>
    <row r="362" spans="1:19">
      <c r="A362" s="19">
        <f t="shared" si="60"/>
        <v>449</v>
      </c>
      <c r="B362" s="19">
        <v>355</v>
      </c>
      <c r="C362" s="20" t="str">
        <f t="shared" si="61"/>
        <v>449 - BOSTON COLLEGIATE - CHELSEA</v>
      </c>
      <c r="D362" s="21">
        <v>449035057</v>
      </c>
      <c r="E362" s="19">
        <f t="shared" si="62"/>
        <v>449</v>
      </c>
      <c r="F362" s="17">
        <f t="shared" si="63"/>
        <v>35</v>
      </c>
      <c r="G362" s="17">
        <f t="shared" si="64"/>
        <v>57</v>
      </c>
      <c r="H362" s="17">
        <f t="shared" si="70"/>
        <v>1</v>
      </c>
      <c r="I362" s="22">
        <f t="shared" si="65"/>
        <v>1.0860000000000001</v>
      </c>
      <c r="J362" s="19">
        <f t="shared" si="66"/>
        <v>12</v>
      </c>
      <c r="K362" s="23">
        <f t="shared" si="67"/>
        <v>105.01314606207856</v>
      </c>
      <c r="L362" s="24">
        <f t="shared" si="68"/>
        <v>26001</v>
      </c>
      <c r="M362" s="24">
        <f t="shared" si="69"/>
        <v>1303</v>
      </c>
      <c r="N362" s="24">
        <v>1288</v>
      </c>
      <c r="O362" s="25" t="str">
        <f t="shared" si="71"/>
        <v>BOSTON COLLEGIATE - CHELSEA (449)</v>
      </c>
      <c r="P362" s="129"/>
      <c r="Q362" s="124"/>
      <c r="R362" s="25"/>
      <c r="S362" s="25"/>
    </row>
    <row r="363" spans="1:19">
      <c r="A363" s="19">
        <f t="shared" si="60"/>
        <v>449</v>
      </c>
      <c r="B363" s="19">
        <v>356</v>
      </c>
      <c r="C363" s="20" t="str">
        <f t="shared" si="61"/>
        <v>449 - BOSTON COLLEGIATE - LYNN</v>
      </c>
      <c r="D363" s="21">
        <v>449035163</v>
      </c>
      <c r="E363" s="19">
        <f t="shared" si="62"/>
        <v>449</v>
      </c>
      <c r="F363" s="17">
        <f t="shared" si="63"/>
        <v>35</v>
      </c>
      <c r="G363" s="17">
        <f t="shared" si="64"/>
        <v>163</v>
      </c>
      <c r="H363" s="17">
        <f t="shared" si="70"/>
        <v>1</v>
      </c>
      <c r="I363" s="22">
        <f t="shared" si="65"/>
        <v>1.0860000000000001</v>
      </c>
      <c r="J363" s="19">
        <f t="shared" si="66"/>
        <v>11</v>
      </c>
      <c r="K363" s="23">
        <f t="shared" si="67"/>
        <v>100.01346280490802</v>
      </c>
      <c r="L363" s="24">
        <f t="shared" si="68"/>
        <v>24848</v>
      </c>
      <c r="M363" s="24">
        <f t="shared" si="69"/>
        <v>3</v>
      </c>
      <c r="N363" s="24">
        <v>1288</v>
      </c>
      <c r="O363" s="25" t="str">
        <f t="shared" si="71"/>
        <v>BOSTON COLLEGIATE - LYNN (449)</v>
      </c>
      <c r="P363" s="129"/>
      <c r="Q363" s="124"/>
      <c r="R363" s="25"/>
      <c r="S363" s="25"/>
    </row>
    <row r="364" spans="1:19">
      <c r="A364" s="19">
        <f t="shared" si="60"/>
        <v>449</v>
      </c>
      <c r="B364" s="19">
        <v>357</v>
      </c>
      <c r="C364" s="20" t="str">
        <f t="shared" si="61"/>
        <v>449 - BOSTON COLLEGIATE - QUINCY</v>
      </c>
      <c r="D364" s="21">
        <v>449035243</v>
      </c>
      <c r="E364" s="19">
        <f t="shared" si="62"/>
        <v>449</v>
      </c>
      <c r="F364" s="17">
        <f t="shared" si="63"/>
        <v>35</v>
      </c>
      <c r="G364" s="17">
        <f t="shared" si="64"/>
        <v>243</v>
      </c>
      <c r="H364" s="17">
        <f t="shared" si="70"/>
        <v>1</v>
      </c>
      <c r="I364" s="22">
        <f t="shared" si="65"/>
        <v>1.0860000000000001</v>
      </c>
      <c r="J364" s="19">
        <f t="shared" si="66"/>
        <v>9</v>
      </c>
      <c r="K364" s="23">
        <f t="shared" si="67"/>
        <v>113.02199405799442</v>
      </c>
      <c r="L364" s="24">
        <f t="shared" si="68"/>
        <v>12614</v>
      </c>
      <c r="M364" s="24">
        <f t="shared" si="69"/>
        <v>1643</v>
      </c>
      <c r="N364" s="24">
        <v>1288</v>
      </c>
      <c r="O364" s="25" t="str">
        <f t="shared" si="71"/>
        <v>BOSTON COLLEGIATE - QUINCY (449)</v>
      </c>
      <c r="P364" s="129"/>
      <c r="Q364" s="124"/>
      <c r="R364" s="25"/>
      <c r="S364" s="25"/>
    </row>
    <row r="365" spans="1:19">
      <c r="A365" s="19">
        <f t="shared" si="60"/>
        <v>449</v>
      </c>
      <c r="B365" s="19">
        <v>358</v>
      </c>
      <c r="C365" s="20" t="str">
        <f t="shared" si="61"/>
        <v>449 - BOSTON COLLEGIATE - RANDOLPH</v>
      </c>
      <c r="D365" s="21">
        <v>449035244</v>
      </c>
      <c r="E365" s="19">
        <f t="shared" si="62"/>
        <v>449</v>
      </c>
      <c r="F365" s="17">
        <f t="shared" si="63"/>
        <v>35</v>
      </c>
      <c r="G365" s="17">
        <f t="shared" si="64"/>
        <v>244</v>
      </c>
      <c r="H365" s="17">
        <f t="shared" si="70"/>
        <v>1</v>
      </c>
      <c r="I365" s="22">
        <f t="shared" si="65"/>
        <v>1.0860000000000001</v>
      </c>
      <c r="J365" s="19">
        <f t="shared" si="66"/>
        <v>10</v>
      </c>
      <c r="K365" s="23">
        <f t="shared" si="67"/>
        <v>124.17352811526767</v>
      </c>
      <c r="L365" s="24">
        <f t="shared" si="68"/>
        <v>16161</v>
      </c>
      <c r="M365" s="24">
        <f t="shared" si="69"/>
        <v>3907</v>
      </c>
      <c r="N365" s="24">
        <v>1288</v>
      </c>
      <c r="O365" s="25" t="str">
        <f t="shared" si="71"/>
        <v>BOSTON COLLEGIATE - RANDOLPH (449)</v>
      </c>
      <c r="P365" s="129"/>
      <c r="Q365" s="124"/>
      <c r="R365" s="25"/>
      <c r="S365" s="25"/>
    </row>
    <row r="366" spans="1:19">
      <c r="A366" s="19">
        <f t="shared" si="60"/>
        <v>449</v>
      </c>
      <c r="B366" s="19">
        <v>359</v>
      </c>
      <c r="C366" s="20" t="str">
        <f t="shared" si="61"/>
        <v>449 - BOSTON COLLEGIATE - STOUGHTON</v>
      </c>
      <c r="D366" s="21">
        <v>449035285</v>
      </c>
      <c r="E366" s="19">
        <f t="shared" si="62"/>
        <v>449</v>
      </c>
      <c r="F366" s="17">
        <f t="shared" si="63"/>
        <v>35</v>
      </c>
      <c r="G366" s="17">
        <f t="shared" si="64"/>
        <v>285</v>
      </c>
      <c r="H366" s="17">
        <f t="shared" si="70"/>
        <v>1</v>
      </c>
      <c r="I366" s="22">
        <f t="shared" si="65"/>
        <v>1.0860000000000001</v>
      </c>
      <c r="J366" s="19">
        <f t="shared" si="66"/>
        <v>9</v>
      </c>
      <c r="K366" s="23">
        <f t="shared" si="67"/>
        <v>122.04461952772063</v>
      </c>
      <c r="L366" s="24">
        <f t="shared" si="68"/>
        <v>14470</v>
      </c>
      <c r="M366" s="24">
        <f t="shared" si="69"/>
        <v>3190</v>
      </c>
      <c r="N366" s="24">
        <v>1288</v>
      </c>
      <c r="O366" s="25" t="str">
        <f t="shared" si="71"/>
        <v>BOSTON COLLEGIATE - STOUGHTON (449)</v>
      </c>
      <c r="P366" s="129"/>
      <c r="Q366" s="124"/>
      <c r="R366" s="25"/>
      <c r="S366" s="25"/>
    </row>
    <row r="367" spans="1:19">
      <c r="A367" s="19">
        <f t="shared" si="60"/>
        <v>450</v>
      </c>
      <c r="B367" s="19">
        <v>360</v>
      </c>
      <c r="C367" s="20" t="str">
        <f t="shared" si="61"/>
        <v>450 - HILLTOWN COOPERATIVE - AMHERST</v>
      </c>
      <c r="D367" s="21">
        <v>450086008</v>
      </c>
      <c r="E367" s="19">
        <f t="shared" si="62"/>
        <v>450</v>
      </c>
      <c r="F367" s="17">
        <f t="shared" si="63"/>
        <v>86</v>
      </c>
      <c r="G367" s="17">
        <f t="shared" si="64"/>
        <v>8</v>
      </c>
      <c r="H367" s="17">
        <f t="shared" si="70"/>
        <v>1</v>
      </c>
      <c r="I367" s="22">
        <f t="shared" si="65"/>
        <v>1</v>
      </c>
      <c r="J367" s="19">
        <f t="shared" si="66"/>
        <v>7</v>
      </c>
      <c r="K367" s="23">
        <f t="shared" si="67"/>
        <v>200.70137455278081</v>
      </c>
      <c r="L367" s="24">
        <f t="shared" si="68"/>
        <v>11663</v>
      </c>
      <c r="M367" s="24">
        <f t="shared" si="69"/>
        <v>11745</v>
      </c>
      <c r="N367" s="24">
        <v>1288</v>
      </c>
      <c r="O367" s="25" t="str">
        <f t="shared" si="71"/>
        <v>HILLTOWN COOPERATIVE - AMHERST (450)</v>
      </c>
      <c r="P367" s="129"/>
      <c r="Q367" s="124"/>
      <c r="R367" s="25"/>
      <c r="S367" s="25"/>
    </row>
    <row r="368" spans="1:19">
      <c r="A368" s="19">
        <f t="shared" si="60"/>
        <v>450</v>
      </c>
      <c r="B368" s="19">
        <v>361</v>
      </c>
      <c r="C368" s="20" t="str">
        <f t="shared" si="61"/>
        <v>450 - HILLTOWN COOPERATIVE - DEERFIELD</v>
      </c>
      <c r="D368" s="21">
        <v>450086074</v>
      </c>
      <c r="E368" s="19">
        <f t="shared" si="62"/>
        <v>450</v>
      </c>
      <c r="F368" s="17">
        <f t="shared" si="63"/>
        <v>86</v>
      </c>
      <c r="G368" s="17">
        <f t="shared" si="64"/>
        <v>74</v>
      </c>
      <c r="H368" s="17">
        <f t="shared" si="70"/>
        <v>1</v>
      </c>
      <c r="I368" s="22">
        <f t="shared" si="65"/>
        <v>1</v>
      </c>
      <c r="J368" s="19">
        <f t="shared" si="66"/>
        <v>5</v>
      </c>
      <c r="K368" s="23">
        <f t="shared" si="67"/>
        <v>199.71555343271655</v>
      </c>
      <c r="L368" s="24">
        <f t="shared" si="68"/>
        <v>12032</v>
      </c>
      <c r="M368" s="24">
        <f t="shared" si="69"/>
        <v>11998</v>
      </c>
      <c r="N368" s="24">
        <v>1288</v>
      </c>
      <c r="O368" s="25" t="str">
        <f t="shared" si="71"/>
        <v>HILLTOWN COOPERATIVE - DEERFIELD (450)</v>
      </c>
      <c r="P368" s="129"/>
      <c r="Q368" s="124"/>
      <c r="R368" s="25"/>
      <c r="S368" s="25"/>
    </row>
    <row r="369" spans="1:19">
      <c r="A369" s="19">
        <f t="shared" si="60"/>
        <v>450</v>
      </c>
      <c r="B369" s="19">
        <v>362</v>
      </c>
      <c r="C369" s="20" t="str">
        <f t="shared" si="61"/>
        <v>450 - HILLTOWN COOPERATIVE - EASTHAMPTON</v>
      </c>
      <c r="D369" s="21">
        <v>450086086</v>
      </c>
      <c r="E369" s="19">
        <f t="shared" si="62"/>
        <v>450</v>
      </c>
      <c r="F369" s="17">
        <f t="shared" si="63"/>
        <v>86</v>
      </c>
      <c r="G369" s="17">
        <f t="shared" si="64"/>
        <v>86</v>
      </c>
      <c r="H369" s="17">
        <f t="shared" si="70"/>
        <v>1</v>
      </c>
      <c r="I369" s="22">
        <f t="shared" si="65"/>
        <v>1</v>
      </c>
      <c r="J369" s="19">
        <f t="shared" si="66"/>
        <v>7</v>
      </c>
      <c r="K369" s="23">
        <f t="shared" si="67"/>
        <v>115.45248310009183</v>
      </c>
      <c r="L369" s="24">
        <f t="shared" si="68"/>
        <v>13457</v>
      </c>
      <c r="M369" s="24">
        <f t="shared" si="69"/>
        <v>2079</v>
      </c>
      <c r="N369" s="24">
        <v>1288</v>
      </c>
      <c r="O369" s="25" t="str">
        <f t="shared" si="71"/>
        <v>HILLTOWN COOPERATIVE - EASTHAMPTON (450)</v>
      </c>
      <c r="P369" s="129"/>
      <c r="Q369" s="124"/>
      <c r="R369" s="25"/>
      <c r="S369" s="25"/>
    </row>
    <row r="370" spans="1:19">
      <c r="A370" s="19">
        <f t="shared" si="60"/>
        <v>450</v>
      </c>
      <c r="B370" s="19">
        <v>363</v>
      </c>
      <c r="C370" s="20" t="str">
        <f t="shared" si="61"/>
        <v>450 - HILLTOWN COOPERATIVE - GREENFIELD</v>
      </c>
      <c r="D370" s="21">
        <v>450086114</v>
      </c>
      <c r="E370" s="19">
        <f t="shared" si="62"/>
        <v>450</v>
      </c>
      <c r="F370" s="17">
        <f t="shared" si="63"/>
        <v>86</v>
      </c>
      <c r="G370" s="17">
        <f t="shared" si="64"/>
        <v>114</v>
      </c>
      <c r="H370" s="17">
        <f t="shared" si="70"/>
        <v>1</v>
      </c>
      <c r="I370" s="22">
        <f t="shared" si="65"/>
        <v>1</v>
      </c>
      <c r="J370" s="19">
        <f t="shared" si="66"/>
        <v>10</v>
      </c>
      <c r="K370" s="23">
        <f t="shared" si="67"/>
        <v>122.16020478373875</v>
      </c>
      <c r="L370" s="24">
        <f t="shared" si="68"/>
        <v>11847</v>
      </c>
      <c r="M370" s="24">
        <f t="shared" si="69"/>
        <v>2625</v>
      </c>
      <c r="N370" s="24">
        <v>1288</v>
      </c>
      <c r="O370" s="25" t="str">
        <f t="shared" si="71"/>
        <v>HILLTOWN COOPERATIVE - GREENFIELD (450)</v>
      </c>
      <c r="P370" s="129"/>
      <c r="Q370" s="124"/>
      <c r="R370" s="25"/>
      <c r="S370" s="25"/>
    </row>
    <row r="371" spans="1:19">
      <c r="A371" s="19">
        <f t="shared" si="60"/>
        <v>450</v>
      </c>
      <c r="B371" s="19">
        <v>364</v>
      </c>
      <c r="C371" s="20" t="str">
        <f t="shared" si="61"/>
        <v>450 - HILLTOWN COOPERATIVE - HADLEY</v>
      </c>
      <c r="D371" s="21">
        <v>450086117</v>
      </c>
      <c r="E371" s="19">
        <f t="shared" si="62"/>
        <v>450</v>
      </c>
      <c r="F371" s="17">
        <f t="shared" si="63"/>
        <v>86</v>
      </c>
      <c r="G371" s="17">
        <f t="shared" si="64"/>
        <v>117</v>
      </c>
      <c r="H371" s="17">
        <f t="shared" si="70"/>
        <v>1</v>
      </c>
      <c r="I371" s="22">
        <f t="shared" si="65"/>
        <v>1</v>
      </c>
      <c r="J371" s="19">
        <f t="shared" si="66"/>
        <v>6</v>
      </c>
      <c r="K371" s="23">
        <f t="shared" si="67"/>
        <v>131.12493937757824</v>
      </c>
      <c r="L371" s="24">
        <f t="shared" si="68"/>
        <v>18035</v>
      </c>
      <c r="M371" s="24">
        <f t="shared" si="69"/>
        <v>5613</v>
      </c>
      <c r="N371" s="24">
        <v>1288</v>
      </c>
      <c r="O371" s="25" t="str">
        <f t="shared" si="71"/>
        <v>HILLTOWN COOPERATIVE - HADLEY (450)</v>
      </c>
      <c r="P371" s="129"/>
      <c r="Q371" s="124"/>
      <c r="R371" s="25"/>
      <c r="S371" s="25"/>
    </row>
    <row r="372" spans="1:19">
      <c r="A372" s="19">
        <f t="shared" si="60"/>
        <v>450</v>
      </c>
      <c r="B372" s="19">
        <v>365</v>
      </c>
      <c r="C372" s="20" t="str">
        <f t="shared" si="61"/>
        <v>450 - HILLTOWN COOPERATIVE - HATFIELD</v>
      </c>
      <c r="D372" s="21">
        <v>450086127</v>
      </c>
      <c r="E372" s="19">
        <f t="shared" si="62"/>
        <v>450</v>
      </c>
      <c r="F372" s="17">
        <f t="shared" si="63"/>
        <v>86</v>
      </c>
      <c r="G372" s="17">
        <f t="shared" si="64"/>
        <v>127</v>
      </c>
      <c r="H372" s="17">
        <f t="shared" si="70"/>
        <v>1</v>
      </c>
      <c r="I372" s="22">
        <f t="shared" si="65"/>
        <v>1</v>
      </c>
      <c r="J372" s="19">
        <f t="shared" si="66"/>
        <v>5</v>
      </c>
      <c r="K372" s="23">
        <f t="shared" si="67"/>
        <v>202.82592717134688</v>
      </c>
      <c r="L372" s="24">
        <f t="shared" si="68"/>
        <v>11833</v>
      </c>
      <c r="M372" s="24">
        <f t="shared" si="69"/>
        <v>12167</v>
      </c>
      <c r="N372" s="24">
        <v>1288</v>
      </c>
      <c r="O372" s="25" t="str">
        <f t="shared" si="71"/>
        <v>HILLTOWN COOPERATIVE - HATFIELD (450)</v>
      </c>
      <c r="P372" s="129"/>
      <c r="Q372" s="124"/>
      <c r="R372" s="25"/>
      <c r="S372" s="25"/>
    </row>
    <row r="373" spans="1:19">
      <c r="A373" s="19">
        <f t="shared" si="60"/>
        <v>450</v>
      </c>
      <c r="B373" s="19">
        <v>366</v>
      </c>
      <c r="C373" s="20" t="str">
        <f t="shared" si="61"/>
        <v>450 - HILLTOWN COOPERATIVE - HOLYOKE</v>
      </c>
      <c r="D373" s="21">
        <v>450086137</v>
      </c>
      <c r="E373" s="19">
        <f t="shared" si="62"/>
        <v>450</v>
      </c>
      <c r="F373" s="17">
        <f t="shared" si="63"/>
        <v>86</v>
      </c>
      <c r="G373" s="17">
        <f t="shared" si="64"/>
        <v>137</v>
      </c>
      <c r="H373" s="17">
        <f t="shared" si="70"/>
        <v>1</v>
      </c>
      <c r="I373" s="22">
        <f t="shared" si="65"/>
        <v>1</v>
      </c>
      <c r="J373" s="19">
        <f t="shared" si="66"/>
        <v>12</v>
      </c>
      <c r="K373" s="23">
        <f t="shared" si="67"/>
        <v>103.07431558534392</v>
      </c>
      <c r="L373" s="24">
        <f t="shared" si="68"/>
        <v>22645</v>
      </c>
      <c r="M373" s="24">
        <f t="shared" si="69"/>
        <v>696</v>
      </c>
      <c r="N373" s="24">
        <v>1288</v>
      </c>
      <c r="O373" s="25" t="str">
        <f t="shared" si="71"/>
        <v>HILLTOWN COOPERATIVE - HOLYOKE (450)</v>
      </c>
      <c r="P373" s="129"/>
      <c r="Q373" s="124"/>
      <c r="R373" s="25"/>
      <c r="S373" s="25"/>
    </row>
    <row r="374" spans="1:19">
      <c r="A374" s="19">
        <f t="shared" si="60"/>
        <v>450</v>
      </c>
      <c r="B374" s="19">
        <v>367</v>
      </c>
      <c r="C374" s="20" t="str">
        <f t="shared" si="61"/>
        <v>450 - HILLTOWN COOPERATIVE - NORTHAMPTON</v>
      </c>
      <c r="D374" s="21">
        <v>450086210</v>
      </c>
      <c r="E374" s="19">
        <f t="shared" si="62"/>
        <v>450</v>
      </c>
      <c r="F374" s="17">
        <f t="shared" si="63"/>
        <v>86</v>
      </c>
      <c r="G374" s="17">
        <f t="shared" si="64"/>
        <v>210</v>
      </c>
      <c r="H374" s="17">
        <f t="shared" si="70"/>
        <v>1</v>
      </c>
      <c r="I374" s="22">
        <f t="shared" si="65"/>
        <v>1</v>
      </c>
      <c r="J374" s="19">
        <f t="shared" si="66"/>
        <v>6</v>
      </c>
      <c r="K374" s="23">
        <f t="shared" si="67"/>
        <v>147.6077904051765</v>
      </c>
      <c r="L374" s="24">
        <f t="shared" si="68"/>
        <v>12765</v>
      </c>
      <c r="M374" s="24">
        <f t="shared" si="69"/>
        <v>6077</v>
      </c>
      <c r="N374" s="24">
        <v>1288</v>
      </c>
      <c r="O374" s="25" t="str">
        <f t="shared" si="71"/>
        <v>HILLTOWN COOPERATIVE - NORTHAMPTON (450)</v>
      </c>
      <c r="P374" s="129"/>
      <c r="Q374" s="124"/>
      <c r="R374" s="25"/>
      <c r="S374" s="25"/>
    </row>
    <row r="375" spans="1:19">
      <c r="A375" s="19">
        <f t="shared" si="60"/>
        <v>450</v>
      </c>
      <c r="B375" s="19">
        <v>368</v>
      </c>
      <c r="C375" s="20" t="str">
        <f t="shared" si="61"/>
        <v>450 - HILLTOWN COOPERATIVE - SOUTHAMPTON</v>
      </c>
      <c r="D375" s="21">
        <v>450086275</v>
      </c>
      <c r="E375" s="19">
        <f t="shared" si="62"/>
        <v>450</v>
      </c>
      <c r="F375" s="17">
        <f t="shared" si="63"/>
        <v>86</v>
      </c>
      <c r="G375" s="17">
        <f t="shared" si="64"/>
        <v>275</v>
      </c>
      <c r="H375" s="17">
        <f t="shared" si="70"/>
        <v>1</v>
      </c>
      <c r="I375" s="22">
        <f t="shared" si="65"/>
        <v>1</v>
      </c>
      <c r="J375" s="19">
        <f t="shared" si="66"/>
        <v>3</v>
      </c>
      <c r="K375" s="23">
        <f t="shared" si="67"/>
        <v>148.48075986322235</v>
      </c>
      <c r="L375" s="24">
        <f t="shared" si="68"/>
        <v>13685</v>
      </c>
      <c r="M375" s="24">
        <f t="shared" si="69"/>
        <v>6635</v>
      </c>
      <c r="N375" s="24">
        <v>1288</v>
      </c>
      <c r="O375" s="25" t="str">
        <f t="shared" si="71"/>
        <v>HILLTOWN COOPERATIVE - SOUTHAMPTON (450)</v>
      </c>
      <c r="P375" s="129"/>
      <c r="Q375" s="124"/>
      <c r="R375" s="25"/>
      <c r="S375" s="25"/>
    </row>
    <row r="376" spans="1:19">
      <c r="A376" s="19">
        <f t="shared" si="60"/>
        <v>450</v>
      </c>
      <c r="B376" s="19">
        <v>369</v>
      </c>
      <c r="C376" s="20" t="str">
        <f t="shared" si="61"/>
        <v>450 - HILLTOWN COOPERATIVE - SOUTH HADLEY</v>
      </c>
      <c r="D376" s="21">
        <v>450086278</v>
      </c>
      <c r="E376" s="19">
        <f t="shared" si="62"/>
        <v>450</v>
      </c>
      <c r="F376" s="17">
        <f t="shared" si="63"/>
        <v>86</v>
      </c>
      <c r="G376" s="17">
        <f t="shared" si="64"/>
        <v>278</v>
      </c>
      <c r="H376" s="17">
        <f t="shared" si="70"/>
        <v>1</v>
      </c>
      <c r="I376" s="22">
        <f t="shared" si="65"/>
        <v>1</v>
      </c>
      <c r="J376" s="19">
        <f t="shared" si="66"/>
        <v>6</v>
      </c>
      <c r="K376" s="23">
        <f t="shared" si="67"/>
        <v>122.66742833414756</v>
      </c>
      <c r="L376" s="24">
        <f t="shared" si="68"/>
        <v>13387</v>
      </c>
      <c r="M376" s="24">
        <f t="shared" si="69"/>
        <v>3034</v>
      </c>
      <c r="N376" s="24">
        <v>1288</v>
      </c>
      <c r="O376" s="25" t="str">
        <f t="shared" si="71"/>
        <v>HILLTOWN COOPERATIVE - SOUTH HADLEY (450)</v>
      </c>
      <c r="P376" s="129"/>
      <c r="Q376" s="124"/>
      <c r="R376" s="25"/>
      <c r="S376" s="25"/>
    </row>
    <row r="377" spans="1:19">
      <c r="A377" s="19">
        <f t="shared" si="60"/>
        <v>450</v>
      </c>
      <c r="B377" s="19">
        <v>370</v>
      </c>
      <c r="C377" s="20" t="str">
        <f t="shared" si="61"/>
        <v>450 - HILLTOWN COOPERATIVE - SPRINGFIELD</v>
      </c>
      <c r="D377" s="21">
        <v>450086281</v>
      </c>
      <c r="E377" s="19">
        <f t="shared" si="62"/>
        <v>450</v>
      </c>
      <c r="F377" s="17">
        <f t="shared" si="63"/>
        <v>86</v>
      </c>
      <c r="G377" s="17">
        <f t="shared" si="64"/>
        <v>281</v>
      </c>
      <c r="H377" s="17">
        <f t="shared" si="70"/>
        <v>1</v>
      </c>
      <c r="I377" s="22">
        <f t="shared" si="65"/>
        <v>1</v>
      </c>
      <c r="J377" s="19">
        <f t="shared" si="66"/>
        <v>12</v>
      </c>
      <c r="K377" s="23">
        <f t="shared" si="67"/>
        <v>100.01046051748537</v>
      </c>
      <c r="L377" s="24">
        <f t="shared" si="68"/>
        <v>11663</v>
      </c>
      <c r="M377" s="24">
        <f t="shared" si="69"/>
        <v>1</v>
      </c>
      <c r="N377" s="24">
        <v>1288</v>
      </c>
      <c r="O377" s="25" t="str">
        <f t="shared" si="71"/>
        <v>HILLTOWN COOPERATIVE - SPRINGFIELD (450)</v>
      </c>
      <c r="P377" s="129"/>
      <c r="Q377" s="124"/>
      <c r="R377" s="25"/>
      <c r="S377" s="25"/>
    </row>
    <row r="378" spans="1:19">
      <c r="A378" s="19">
        <f t="shared" si="60"/>
        <v>450</v>
      </c>
      <c r="B378" s="19">
        <v>371</v>
      </c>
      <c r="C378" s="20" t="str">
        <f t="shared" si="61"/>
        <v>450 - HILLTOWN COOPERATIVE - WESTHAMPTON</v>
      </c>
      <c r="D378" s="21">
        <v>450086327</v>
      </c>
      <c r="E378" s="19">
        <f t="shared" si="62"/>
        <v>450</v>
      </c>
      <c r="F378" s="17">
        <f t="shared" si="63"/>
        <v>86</v>
      </c>
      <c r="G378" s="17">
        <f t="shared" si="64"/>
        <v>327</v>
      </c>
      <c r="H378" s="17">
        <f t="shared" si="70"/>
        <v>1</v>
      </c>
      <c r="I378" s="22">
        <f t="shared" si="65"/>
        <v>1</v>
      </c>
      <c r="J378" s="19">
        <f t="shared" si="66"/>
        <v>5</v>
      </c>
      <c r="K378" s="23">
        <f t="shared" si="67"/>
        <v>256.43000458519714</v>
      </c>
      <c r="L378" s="24">
        <f t="shared" si="68"/>
        <v>12032</v>
      </c>
      <c r="M378" s="24">
        <f t="shared" si="69"/>
        <v>18822</v>
      </c>
      <c r="N378" s="24">
        <v>1288</v>
      </c>
      <c r="O378" s="25" t="str">
        <f t="shared" si="71"/>
        <v>HILLTOWN COOPERATIVE - WESTHAMPTON (450)</v>
      </c>
      <c r="P378" s="129"/>
      <c r="Q378" s="124"/>
      <c r="R378" s="25"/>
      <c r="S378" s="25"/>
    </row>
    <row r="379" spans="1:19">
      <c r="A379" s="19">
        <f t="shared" si="60"/>
        <v>450</v>
      </c>
      <c r="B379" s="19">
        <v>372</v>
      </c>
      <c r="C379" s="20" t="str">
        <f t="shared" si="61"/>
        <v>450 - HILLTOWN COOPERATIVE - WILLIAMSBURG</v>
      </c>
      <c r="D379" s="21">
        <v>450086340</v>
      </c>
      <c r="E379" s="19">
        <f t="shared" si="62"/>
        <v>450</v>
      </c>
      <c r="F379" s="17">
        <f t="shared" si="63"/>
        <v>86</v>
      </c>
      <c r="G379" s="17">
        <f t="shared" si="64"/>
        <v>340</v>
      </c>
      <c r="H379" s="17">
        <f t="shared" si="70"/>
        <v>1</v>
      </c>
      <c r="I379" s="22">
        <f t="shared" si="65"/>
        <v>1</v>
      </c>
      <c r="J379" s="19">
        <f t="shared" si="66"/>
        <v>7</v>
      </c>
      <c r="K379" s="23">
        <f t="shared" si="67"/>
        <v>176.41977385917761</v>
      </c>
      <c r="L379" s="24">
        <f t="shared" si="68"/>
        <v>15078</v>
      </c>
      <c r="M379" s="24">
        <f t="shared" si="69"/>
        <v>11523</v>
      </c>
      <c r="N379" s="24">
        <v>1288</v>
      </c>
      <c r="O379" s="25" t="str">
        <f t="shared" si="71"/>
        <v>HILLTOWN COOPERATIVE - WILLIAMSBURG (450)</v>
      </c>
      <c r="P379" s="129"/>
      <c r="Q379" s="124"/>
      <c r="R379" s="25"/>
      <c r="S379" s="25"/>
    </row>
    <row r="380" spans="1:19">
      <c r="A380" s="19">
        <f t="shared" si="60"/>
        <v>450</v>
      </c>
      <c r="B380" s="19">
        <v>373</v>
      </c>
      <c r="C380" s="20" t="str">
        <f t="shared" si="61"/>
        <v>450 - HILLTOWN COOPERATIVE - WORTHINGTON</v>
      </c>
      <c r="D380" s="21">
        <v>450086349</v>
      </c>
      <c r="E380" s="19">
        <f t="shared" si="62"/>
        <v>450</v>
      </c>
      <c r="F380" s="17">
        <f t="shared" si="63"/>
        <v>86</v>
      </c>
      <c r="G380" s="17">
        <f t="shared" si="64"/>
        <v>349</v>
      </c>
      <c r="H380" s="17">
        <f t="shared" si="70"/>
        <v>1</v>
      </c>
      <c r="I380" s="22">
        <f t="shared" si="65"/>
        <v>1</v>
      </c>
      <c r="J380" s="19">
        <f t="shared" si="66"/>
        <v>7</v>
      </c>
      <c r="K380" s="23">
        <f t="shared" si="67"/>
        <v>152.42364033153362</v>
      </c>
      <c r="L380" s="24">
        <f t="shared" si="68"/>
        <v>14124</v>
      </c>
      <c r="M380" s="24">
        <f t="shared" si="69"/>
        <v>7404</v>
      </c>
      <c r="N380" s="24">
        <v>1288</v>
      </c>
      <c r="O380" s="25" t="str">
        <f t="shared" si="71"/>
        <v>HILLTOWN COOPERATIVE - WORTHINGTON (450)</v>
      </c>
      <c r="P380" s="129"/>
      <c r="Q380" s="124"/>
      <c r="R380" s="25"/>
      <c r="S380" s="25"/>
    </row>
    <row r="381" spans="1:19">
      <c r="A381" s="19">
        <f t="shared" si="60"/>
        <v>450</v>
      </c>
      <c r="B381" s="19">
        <v>374</v>
      </c>
      <c r="C381" s="20" t="str">
        <f t="shared" si="61"/>
        <v>450 - HILLTOWN COOPERATIVE - AMHERST PELHAM</v>
      </c>
      <c r="D381" s="21">
        <v>450086605</v>
      </c>
      <c r="E381" s="19">
        <f t="shared" si="62"/>
        <v>450</v>
      </c>
      <c r="F381" s="17">
        <f t="shared" si="63"/>
        <v>86</v>
      </c>
      <c r="G381" s="17">
        <f t="shared" si="64"/>
        <v>605</v>
      </c>
      <c r="H381" s="17">
        <f t="shared" si="70"/>
        <v>1</v>
      </c>
      <c r="I381" s="22">
        <f t="shared" si="65"/>
        <v>1</v>
      </c>
      <c r="J381" s="19">
        <f t="shared" si="66"/>
        <v>6</v>
      </c>
      <c r="K381" s="23">
        <f t="shared" si="67"/>
        <v>177.06316954154133</v>
      </c>
      <c r="L381" s="24">
        <f t="shared" si="68"/>
        <v>11663</v>
      </c>
      <c r="M381" s="24">
        <f t="shared" si="69"/>
        <v>8988</v>
      </c>
      <c r="N381" s="24">
        <v>1288</v>
      </c>
      <c r="O381" s="25" t="str">
        <f t="shared" si="71"/>
        <v>HILLTOWN COOPERATIVE - AMHERST PELHAM (450)</v>
      </c>
      <c r="P381" s="129"/>
      <c r="Q381" s="124"/>
      <c r="R381" s="25"/>
      <c r="S381" s="25"/>
    </row>
    <row r="382" spans="1:19">
      <c r="A382" s="19">
        <f t="shared" si="60"/>
        <v>450</v>
      </c>
      <c r="B382" s="19">
        <v>375</v>
      </c>
      <c r="C382" s="20" t="str">
        <f t="shared" si="61"/>
        <v>450 - HILLTOWN COOPERATIVE - CHESTERFIELD GOSHEN</v>
      </c>
      <c r="D382" s="21">
        <v>450086632</v>
      </c>
      <c r="E382" s="19">
        <f t="shared" si="62"/>
        <v>450</v>
      </c>
      <c r="F382" s="17">
        <f t="shared" si="63"/>
        <v>86</v>
      </c>
      <c r="G382" s="17">
        <f t="shared" si="64"/>
        <v>632</v>
      </c>
      <c r="H382" s="17">
        <f t="shared" si="70"/>
        <v>1</v>
      </c>
      <c r="I382" s="22">
        <f t="shared" si="65"/>
        <v>1</v>
      </c>
      <c r="J382" s="19">
        <f t="shared" si="66"/>
        <v>6</v>
      </c>
      <c r="K382" s="23">
        <f t="shared" si="67"/>
        <v>185.52683615446517</v>
      </c>
      <c r="L382" s="24">
        <f t="shared" si="68"/>
        <v>17979</v>
      </c>
      <c r="M382" s="24">
        <f t="shared" si="69"/>
        <v>15377</v>
      </c>
      <c r="N382" s="24">
        <v>1288</v>
      </c>
      <c r="O382" s="25" t="str">
        <f t="shared" si="71"/>
        <v>HILLTOWN COOPERATIVE - CHESTERFIELD GOSHEN (450)</v>
      </c>
      <c r="P382" s="129"/>
      <c r="Q382" s="124"/>
      <c r="R382" s="25"/>
      <c r="S382" s="25"/>
    </row>
    <row r="383" spans="1:19">
      <c r="A383" s="19">
        <f t="shared" si="60"/>
        <v>450</v>
      </c>
      <c r="B383" s="19">
        <v>376</v>
      </c>
      <c r="C383" s="20" t="str">
        <f t="shared" si="61"/>
        <v>450 - HILLTOWN COOPERATIVE - FRONTIER</v>
      </c>
      <c r="D383" s="21">
        <v>450086670</v>
      </c>
      <c r="E383" s="19">
        <f t="shared" si="62"/>
        <v>450</v>
      </c>
      <c r="F383" s="17">
        <f t="shared" si="63"/>
        <v>86</v>
      </c>
      <c r="G383" s="17">
        <f t="shared" si="64"/>
        <v>670</v>
      </c>
      <c r="H383" s="17">
        <f t="shared" si="70"/>
        <v>1</v>
      </c>
      <c r="I383" s="22">
        <f t="shared" si="65"/>
        <v>1</v>
      </c>
      <c r="J383" s="19">
        <f t="shared" si="66"/>
        <v>5</v>
      </c>
      <c r="K383" s="23">
        <f t="shared" si="67"/>
        <v>169.91272176752759</v>
      </c>
      <c r="L383" s="24">
        <f t="shared" si="68"/>
        <v>17022</v>
      </c>
      <c r="M383" s="24">
        <f t="shared" si="69"/>
        <v>11901</v>
      </c>
      <c r="N383" s="24">
        <v>1288</v>
      </c>
      <c r="O383" s="25" t="str">
        <f t="shared" si="71"/>
        <v>HILLTOWN COOPERATIVE - FRONTIER (450)</v>
      </c>
      <c r="P383" s="129"/>
      <c r="Q383" s="124"/>
      <c r="R383" s="25"/>
      <c r="S383" s="25"/>
    </row>
    <row r="384" spans="1:19">
      <c r="A384" s="19">
        <f t="shared" si="60"/>
        <v>450</v>
      </c>
      <c r="B384" s="19">
        <v>377</v>
      </c>
      <c r="C384" s="20" t="str">
        <f t="shared" si="61"/>
        <v>450 - HILLTOWN COOPERATIVE - GATEWAY</v>
      </c>
      <c r="D384" s="21">
        <v>450086672</v>
      </c>
      <c r="E384" s="19">
        <f t="shared" si="62"/>
        <v>450</v>
      </c>
      <c r="F384" s="17">
        <f t="shared" si="63"/>
        <v>86</v>
      </c>
      <c r="G384" s="17">
        <f t="shared" si="64"/>
        <v>672</v>
      </c>
      <c r="H384" s="17">
        <f t="shared" si="70"/>
        <v>1</v>
      </c>
      <c r="I384" s="22">
        <f t="shared" si="65"/>
        <v>1</v>
      </c>
      <c r="J384" s="19">
        <f t="shared" si="66"/>
        <v>9</v>
      </c>
      <c r="K384" s="23">
        <f t="shared" si="67"/>
        <v>126.78709153747832</v>
      </c>
      <c r="L384" s="24">
        <f t="shared" si="68"/>
        <v>11847</v>
      </c>
      <c r="M384" s="24">
        <f t="shared" si="69"/>
        <v>3173</v>
      </c>
      <c r="N384" s="24">
        <v>1288</v>
      </c>
      <c r="O384" s="25" t="str">
        <f t="shared" si="71"/>
        <v>HILLTOWN COOPERATIVE - GATEWAY (450)</v>
      </c>
      <c r="P384" s="129"/>
      <c r="Q384" s="124"/>
      <c r="R384" s="25"/>
      <c r="S384" s="25"/>
    </row>
    <row r="385" spans="1:19">
      <c r="A385" s="19">
        <f t="shared" si="60"/>
        <v>450</v>
      </c>
      <c r="B385" s="19">
        <v>378</v>
      </c>
      <c r="C385" s="20" t="str">
        <f t="shared" si="61"/>
        <v>450 - HILLTOWN COOPERATIVE - GILL MONTAGUE</v>
      </c>
      <c r="D385" s="21">
        <v>450086674</v>
      </c>
      <c r="E385" s="19">
        <f t="shared" si="62"/>
        <v>450</v>
      </c>
      <c r="F385" s="17">
        <f t="shared" si="63"/>
        <v>86</v>
      </c>
      <c r="G385" s="17">
        <f t="shared" si="64"/>
        <v>674</v>
      </c>
      <c r="H385" s="17">
        <f t="shared" si="70"/>
        <v>1</v>
      </c>
      <c r="I385" s="22">
        <f t="shared" si="65"/>
        <v>1</v>
      </c>
      <c r="J385" s="19">
        <f t="shared" si="66"/>
        <v>10</v>
      </c>
      <c r="K385" s="23">
        <f t="shared" si="67"/>
        <v>148.90068855891079</v>
      </c>
      <c r="L385" s="24">
        <f t="shared" si="68"/>
        <v>12032</v>
      </c>
      <c r="M385" s="24">
        <f t="shared" si="69"/>
        <v>5884</v>
      </c>
      <c r="N385" s="24">
        <v>1288</v>
      </c>
      <c r="O385" s="25" t="str">
        <f t="shared" si="71"/>
        <v>HILLTOWN COOPERATIVE - GILL MONTAGUE (450)</v>
      </c>
      <c r="P385" s="129"/>
      <c r="Q385" s="124"/>
      <c r="R385" s="25"/>
      <c r="S385" s="25"/>
    </row>
    <row r="386" spans="1:19">
      <c r="A386" s="19">
        <f t="shared" si="60"/>
        <v>450</v>
      </c>
      <c r="B386" s="19">
        <v>379</v>
      </c>
      <c r="C386" s="20" t="str">
        <f t="shared" si="61"/>
        <v>450 - HILLTOWN COOPERATIVE - HAMPSHIRE</v>
      </c>
      <c r="D386" s="21">
        <v>450086683</v>
      </c>
      <c r="E386" s="19">
        <f t="shared" si="62"/>
        <v>450</v>
      </c>
      <c r="F386" s="17">
        <f t="shared" si="63"/>
        <v>86</v>
      </c>
      <c r="G386" s="17">
        <f t="shared" si="64"/>
        <v>683</v>
      </c>
      <c r="H386" s="17">
        <f t="shared" si="70"/>
        <v>1</v>
      </c>
      <c r="I386" s="22">
        <f t="shared" si="65"/>
        <v>1</v>
      </c>
      <c r="J386" s="19">
        <f t="shared" si="66"/>
        <v>4</v>
      </c>
      <c r="K386" s="23">
        <f t="shared" si="67"/>
        <v>182.29875719438201</v>
      </c>
      <c r="L386" s="24">
        <f t="shared" si="68"/>
        <v>16754</v>
      </c>
      <c r="M386" s="24">
        <f t="shared" si="69"/>
        <v>13788</v>
      </c>
      <c r="N386" s="24">
        <v>1288</v>
      </c>
      <c r="O386" s="25" t="str">
        <f t="shared" si="71"/>
        <v>HILLTOWN COOPERATIVE - HAMPSHIRE (450)</v>
      </c>
      <c r="P386" s="129"/>
      <c r="Q386" s="124"/>
      <c r="R386" s="25"/>
      <c r="S386" s="25"/>
    </row>
    <row r="387" spans="1:19">
      <c r="A387" s="19">
        <f t="shared" si="60"/>
        <v>453</v>
      </c>
      <c r="B387" s="19">
        <v>380</v>
      </c>
      <c r="C387" s="20" t="str">
        <f t="shared" si="61"/>
        <v>453 - HOLYOKE COMMUNITY - AGAWAM</v>
      </c>
      <c r="D387" s="21">
        <v>453137005</v>
      </c>
      <c r="E387" s="19">
        <f t="shared" si="62"/>
        <v>453</v>
      </c>
      <c r="F387" s="17">
        <f t="shared" si="63"/>
        <v>137</v>
      </c>
      <c r="G387" s="17">
        <f t="shared" si="64"/>
        <v>5</v>
      </c>
      <c r="H387" s="17">
        <f t="shared" si="70"/>
        <v>1</v>
      </c>
      <c r="I387" s="22">
        <f t="shared" si="65"/>
        <v>1</v>
      </c>
      <c r="J387" s="19">
        <f t="shared" si="66"/>
        <v>8</v>
      </c>
      <c r="K387" s="23">
        <f t="shared" si="67"/>
        <v>134.11010522573022</v>
      </c>
      <c r="L387" s="24">
        <f t="shared" si="68"/>
        <v>14339</v>
      </c>
      <c r="M387" s="24">
        <f t="shared" si="69"/>
        <v>4891</v>
      </c>
      <c r="N387" s="24">
        <v>1288</v>
      </c>
      <c r="O387" s="25" t="str">
        <f t="shared" si="71"/>
        <v>HOLYOKE COMMUNITY - AGAWAM (453)</v>
      </c>
      <c r="P387" s="129"/>
      <c r="Q387" s="124"/>
      <c r="R387" s="25"/>
      <c r="S387" s="25"/>
    </row>
    <row r="388" spans="1:19">
      <c r="A388" s="19">
        <f t="shared" si="60"/>
        <v>453</v>
      </c>
      <c r="B388" s="19">
        <v>381</v>
      </c>
      <c r="C388" s="20" t="str">
        <f t="shared" si="61"/>
        <v>453 - HOLYOKE COMMUNITY - CHICOPEE</v>
      </c>
      <c r="D388" s="21">
        <v>453137061</v>
      </c>
      <c r="E388" s="19">
        <f t="shared" si="62"/>
        <v>453</v>
      </c>
      <c r="F388" s="17">
        <f t="shared" si="63"/>
        <v>137</v>
      </c>
      <c r="G388" s="17">
        <f t="shared" si="64"/>
        <v>61</v>
      </c>
      <c r="H388" s="17">
        <f t="shared" si="70"/>
        <v>1</v>
      </c>
      <c r="I388" s="22">
        <f t="shared" si="65"/>
        <v>1</v>
      </c>
      <c r="J388" s="19">
        <f t="shared" si="66"/>
        <v>10</v>
      </c>
      <c r="K388" s="23">
        <f t="shared" si="67"/>
        <v>110.40502928837481</v>
      </c>
      <c r="L388" s="24">
        <f t="shared" si="68"/>
        <v>18627</v>
      </c>
      <c r="M388" s="24">
        <f t="shared" si="69"/>
        <v>1938</v>
      </c>
      <c r="N388" s="24">
        <v>1288</v>
      </c>
      <c r="O388" s="25" t="str">
        <f t="shared" si="71"/>
        <v>HOLYOKE COMMUNITY - CHICOPEE (453)</v>
      </c>
      <c r="P388" s="129"/>
      <c r="Q388" s="124"/>
      <c r="R388" s="25"/>
      <c r="S388" s="25"/>
    </row>
    <row r="389" spans="1:19">
      <c r="A389" s="19">
        <f t="shared" si="60"/>
        <v>453</v>
      </c>
      <c r="B389" s="19">
        <v>382</v>
      </c>
      <c r="C389" s="20" t="str">
        <f t="shared" si="61"/>
        <v>453 - HOLYOKE COMMUNITY - HATFIELD</v>
      </c>
      <c r="D389" s="21">
        <v>453137127</v>
      </c>
      <c r="E389" s="19">
        <f t="shared" si="62"/>
        <v>453</v>
      </c>
      <c r="F389" s="17">
        <f t="shared" si="63"/>
        <v>137</v>
      </c>
      <c r="G389" s="17">
        <f t="shared" si="64"/>
        <v>127</v>
      </c>
      <c r="H389" s="17">
        <f t="shared" si="70"/>
        <v>1</v>
      </c>
      <c r="I389" s="22">
        <f t="shared" si="65"/>
        <v>1</v>
      </c>
      <c r="J389" s="19">
        <f t="shared" si="66"/>
        <v>5</v>
      </c>
      <c r="K389" s="23">
        <f t="shared" si="67"/>
        <v>202.82592717134688</v>
      </c>
      <c r="L389" s="24">
        <f t="shared" si="68"/>
        <v>20487</v>
      </c>
      <c r="M389" s="24">
        <f t="shared" si="69"/>
        <v>21066</v>
      </c>
      <c r="N389" s="24">
        <v>1288</v>
      </c>
      <c r="O389" s="25" t="str">
        <f t="shared" si="71"/>
        <v>HOLYOKE COMMUNITY - HATFIELD (453)</v>
      </c>
      <c r="P389" s="129"/>
      <c r="Q389" s="124"/>
      <c r="R389" s="25"/>
      <c r="S389" s="25"/>
    </row>
    <row r="390" spans="1:19">
      <c r="A390" s="19">
        <f t="shared" si="60"/>
        <v>453</v>
      </c>
      <c r="B390" s="19">
        <v>383</v>
      </c>
      <c r="C390" s="20" t="str">
        <f t="shared" si="61"/>
        <v>453 - HOLYOKE COMMUNITY - HOLYOKE</v>
      </c>
      <c r="D390" s="21">
        <v>453137137</v>
      </c>
      <c r="E390" s="19">
        <f t="shared" si="62"/>
        <v>453</v>
      </c>
      <c r="F390" s="17">
        <f t="shared" si="63"/>
        <v>137</v>
      </c>
      <c r="G390" s="17">
        <f t="shared" si="64"/>
        <v>137</v>
      </c>
      <c r="H390" s="17">
        <f t="shared" si="70"/>
        <v>1</v>
      </c>
      <c r="I390" s="22">
        <f t="shared" si="65"/>
        <v>1</v>
      </c>
      <c r="J390" s="19">
        <f t="shared" si="66"/>
        <v>12</v>
      </c>
      <c r="K390" s="23">
        <f t="shared" si="67"/>
        <v>103.07431558534392</v>
      </c>
      <c r="L390" s="24">
        <f t="shared" si="68"/>
        <v>21687</v>
      </c>
      <c r="M390" s="24">
        <f t="shared" si="69"/>
        <v>667</v>
      </c>
      <c r="N390" s="24">
        <v>1288</v>
      </c>
      <c r="O390" s="25" t="str">
        <f t="shared" si="71"/>
        <v>HOLYOKE COMMUNITY - HOLYOKE (453)</v>
      </c>
      <c r="P390" s="129"/>
      <c r="Q390" s="124"/>
      <c r="R390" s="25"/>
      <c r="S390" s="25"/>
    </row>
    <row r="391" spans="1:19">
      <c r="A391" s="19">
        <f t="shared" si="60"/>
        <v>453</v>
      </c>
      <c r="B391" s="19">
        <v>384</v>
      </c>
      <c r="C391" s="20" t="str">
        <f t="shared" si="61"/>
        <v>453 - HOLYOKE COMMUNITY - LUDLOW</v>
      </c>
      <c r="D391" s="21">
        <v>453137161</v>
      </c>
      <c r="E391" s="19">
        <f t="shared" si="62"/>
        <v>453</v>
      </c>
      <c r="F391" s="17">
        <f t="shared" si="63"/>
        <v>137</v>
      </c>
      <c r="G391" s="17">
        <f t="shared" si="64"/>
        <v>161</v>
      </c>
      <c r="H391" s="17">
        <f t="shared" si="70"/>
        <v>1</v>
      </c>
      <c r="I391" s="22">
        <f t="shared" si="65"/>
        <v>1</v>
      </c>
      <c r="J391" s="19">
        <f t="shared" si="66"/>
        <v>7</v>
      </c>
      <c r="K391" s="23">
        <f t="shared" si="67"/>
        <v>135.22369192543653</v>
      </c>
      <c r="L391" s="24">
        <f t="shared" si="68"/>
        <v>18309</v>
      </c>
      <c r="M391" s="24">
        <f t="shared" si="69"/>
        <v>6449</v>
      </c>
      <c r="N391" s="24">
        <v>1288</v>
      </c>
      <c r="O391" s="25" t="str">
        <f t="shared" si="71"/>
        <v>HOLYOKE COMMUNITY - LUDLOW (453)</v>
      </c>
      <c r="P391" s="129"/>
      <c r="Q391" s="124"/>
      <c r="R391" s="25"/>
      <c r="S391" s="25"/>
    </row>
    <row r="392" spans="1:19">
      <c r="A392" s="19">
        <f t="shared" ref="A392:A455" si="72">IF(VALUE(MID(D392,1,1))=4,VALUE(MID(D392,1,3)),VALUE(MID(D392,1,4)))</f>
        <v>453</v>
      </c>
      <c r="B392" s="19">
        <v>385</v>
      </c>
      <c r="C392" s="20" t="str">
        <f t="shared" ref="C392:C455" si="73">IF(
H392=1,
A392 &amp; " - " &amp; VLOOKUP(A392,codeCHA,2,FALSE) &amp; " - " &amp; VLOOKUP(G392,code436,2,FALSE),
IF(
OR(A392=450,A392=466),
A392 &amp; " - " &amp; VLOOKUP(A392,codeCHA,2,FALSE) &amp; VLOOKUP(F392,code436,2,FALSE) &amp; " District - " &amp; VLOOKUP(G392,code436,2,FALSE),
A392 &amp; " - " &amp; VLOOKUP(A392,codeCHA,2,FALSE) &amp; "-"&amp; VLOOKUP(F392,code436,2,FALSE) &amp; " Site - " &amp; VLOOKUP(G392,code436,2,FALSE)
)
)</f>
        <v>453 - HOLYOKE COMMUNITY - ROWE</v>
      </c>
      <c r="D392" s="21">
        <v>453137253</v>
      </c>
      <c r="E392" s="19">
        <f t="shared" ref="E392:E455" si="74">A392</f>
        <v>453</v>
      </c>
      <c r="F392" s="17">
        <f t="shared" ref="F392:F455" si="75">IF(VALUE(MID(D392,1,1))=4,VALUE(MID(D392,4,3)),VALUE(MID(D392,5,3)))</f>
        <v>137</v>
      </c>
      <c r="G392" s="17">
        <f t="shared" ref="G392:G455" si="76">IF(VALUE(MID(D392,1,1))=4,VALUE(MID(D392,7,3)),VALUE(MID(D392,8,3)))</f>
        <v>253</v>
      </c>
      <c r="H392" s="17">
        <f t="shared" si="70"/>
        <v>1</v>
      </c>
      <c r="I392" s="22">
        <f t="shared" ref="I392:I455" si="77">VLOOKUP(F392,distinfo,4)</f>
        <v>1</v>
      </c>
      <c r="J392" s="19">
        <f t="shared" ref="J392:J455" si="78">VLOOKUP(D392,enro_chafnd,16)</f>
        <v>9</v>
      </c>
      <c r="K392" s="23">
        <f t="shared" ref="K392:K455" si="79">VLOOKUP(G392,distinfo,6)</f>
        <v>304.82754243672571</v>
      </c>
      <c r="L392" s="24">
        <f t="shared" ref="L392:L455" si="80">IF(VLOOKUP(D392,rate_chafnd,40,FALSE)&gt;0,VLOOKUP(D392,rate_chafnd,40),VLOOKUP(G392,distinfo,7))</f>
        <v>19965</v>
      </c>
      <c r="M392" s="24">
        <f t="shared" ref="M392:M455" si="81">ROUND((L392*K392/100)-L392,0)</f>
        <v>40894</v>
      </c>
      <c r="N392" s="24">
        <v>1288</v>
      </c>
      <c r="O392" s="25" t="str">
        <f t="shared" si="71"/>
        <v>HOLYOKE COMMUNITY - ROWE (453)</v>
      </c>
      <c r="P392" s="129"/>
      <c r="Q392" s="124"/>
      <c r="R392" s="25"/>
      <c r="S392" s="25"/>
    </row>
    <row r="393" spans="1:19">
      <c r="A393" s="19">
        <f t="shared" si="72"/>
        <v>453</v>
      </c>
      <c r="B393" s="19">
        <v>386</v>
      </c>
      <c r="C393" s="20" t="str">
        <f t="shared" si="73"/>
        <v>453 - HOLYOKE COMMUNITY - SOUTH HADLEY</v>
      </c>
      <c r="D393" s="21">
        <v>453137278</v>
      </c>
      <c r="E393" s="19">
        <f t="shared" si="74"/>
        <v>453</v>
      </c>
      <c r="F393" s="17">
        <f t="shared" si="75"/>
        <v>137</v>
      </c>
      <c r="G393" s="17">
        <f t="shared" si="76"/>
        <v>278</v>
      </c>
      <c r="H393" s="17">
        <f t="shared" ref="H393:H456" si="82">IF(OR(A393=410,A393=466,A393=487,A393=499),2,1)</f>
        <v>1</v>
      </c>
      <c r="I393" s="22">
        <f t="shared" si="77"/>
        <v>1</v>
      </c>
      <c r="J393" s="19">
        <f t="shared" si="78"/>
        <v>6</v>
      </c>
      <c r="K393" s="23">
        <f t="shared" si="79"/>
        <v>122.66742833414756</v>
      </c>
      <c r="L393" s="24">
        <f t="shared" si="80"/>
        <v>15623</v>
      </c>
      <c r="M393" s="24">
        <f t="shared" si="81"/>
        <v>3541</v>
      </c>
      <c r="N393" s="24">
        <v>1288</v>
      </c>
      <c r="O393" s="25" t="str">
        <f t="shared" ref="O393:O456" si="83">IFERROR(TRIM(MID($C393, FIND(" - ", $C393)+3, 9999)) &amp;
" (" &amp; TRIM(LEFT($C393, FIND(" - ", $C393)-1)) &amp; ")",
"")</f>
        <v>HOLYOKE COMMUNITY - SOUTH HADLEY (453)</v>
      </c>
      <c r="P393" s="129"/>
      <c r="Q393" s="124"/>
      <c r="R393" s="25"/>
      <c r="S393" s="25"/>
    </row>
    <row r="394" spans="1:19">
      <c r="A394" s="19">
        <f t="shared" si="72"/>
        <v>453</v>
      </c>
      <c r="B394" s="19">
        <v>387</v>
      </c>
      <c r="C394" s="20" t="str">
        <f t="shared" si="73"/>
        <v>453 - HOLYOKE COMMUNITY - SPRINGFIELD</v>
      </c>
      <c r="D394" s="21">
        <v>453137281</v>
      </c>
      <c r="E394" s="19">
        <f t="shared" si="74"/>
        <v>453</v>
      </c>
      <c r="F394" s="17">
        <f t="shared" si="75"/>
        <v>137</v>
      </c>
      <c r="G394" s="17">
        <f t="shared" si="76"/>
        <v>281</v>
      </c>
      <c r="H394" s="17">
        <f t="shared" si="82"/>
        <v>1</v>
      </c>
      <c r="I394" s="22">
        <f t="shared" si="77"/>
        <v>1</v>
      </c>
      <c r="J394" s="19">
        <f t="shared" si="78"/>
        <v>12</v>
      </c>
      <c r="K394" s="23">
        <f t="shared" si="79"/>
        <v>100.01046051748537</v>
      </c>
      <c r="L394" s="24">
        <f t="shared" si="80"/>
        <v>21715</v>
      </c>
      <c r="M394" s="24">
        <f t="shared" si="81"/>
        <v>2</v>
      </c>
      <c r="N394" s="24">
        <v>1288</v>
      </c>
      <c r="O394" s="25" t="str">
        <f t="shared" si="83"/>
        <v>HOLYOKE COMMUNITY - SPRINGFIELD (453)</v>
      </c>
      <c r="P394" s="129"/>
      <c r="Q394" s="124"/>
      <c r="R394" s="25"/>
      <c r="S394" s="25"/>
    </row>
    <row r="395" spans="1:19">
      <c r="A395" s="19">
        <f t="shared" si="72"/>
        <v>453</v>
      </c>
      <c r="B395" s="19">
        <v>388</v>
      </c>
      <c r="C395" s="20" t="str">
        <f t="shared" si="73"/>
        <v>453 - HOLYOKE COMMUNITY - WESTFIELD</v>
      </c>
      <c r="D395" s="21">
        <v>453137325</v>
      </c>
      <c r="E395" s="19">
        <f t="shared" si="74"/>
        <v>453</v>
      </c>
      <c r="F395" s="17">
        <f t="shared" si="75"/>
        <v>137</v>
      </c>
      <c r="G395" s="17">
        <f t="shared" si="76"/>
        <v>325</v>
      </c>
      <c r="H395" s="17">
        <f t="shared" si="82"/>
        <v>1</v>
      </c>
      <c r="I395" s="22">
        <f t="shared" si="77"/>
        <v>1</v>
      </c>
      <c r="J395" s="19">
        <f t="shared" si="78"/>
        <v>9</v>
      </c>
      <c r="K395" s="23">
        <f t="shared" si="79"/>
        <v>106.75824342348001</v>
      </c>
      <c r="L395" s="24">
        <f t="shared" si="80"/>
        <v>11976</v>
      </c>
      <c r="M395" s="24">
        <f t="shared" si="81"/>
        <v>809</v>
      </c>
      <c r="N395" s="24">
        <v>1288</v>
      </c>
      <c r="O395" s="25" t="str">
        <f t="shared" si="83"/>
        <v>HOLYOKE COMMUNITY - WESTFIELD (453)</v>
      </c>
      <c r="P395" s="129"/>
      <c r="Q395" s="124"/>
      <c r="R395" s="25"/>
      <c r="S395" s="25"/>
    </row>
    <row r="396" spans="1:19">
      <c r="A396" s="19">
        <f t="shared" si="72"/>
        <v>453</v>
      </c>
      <c r="B396" s="19">
        <v>389</v>
      </c>
      <c r="C396" s="20" t="str">
        <f t="shared" si="73"/>
        <v>453 - HOLYOKE COMMUNITY - WEST SPRINGFIELD</v>
      </c>
      <c r="D396" s="21">
        <v>453137332</v>
      </c>
      <c r="E396" s="19">
        <f t="shared" si="74"/>
        <v>453</v>
      </c>
      <c r="F396" s="17">
        <f t="shared" si="75"/>
        <v>137</v>
      </c>
      <c r="G396" s="17">
        <f t="shared" si="76"/>
        <v>332</v>
      </c>
      <c r="H396" s="17">
        <f t="shared" si="82"/>
        <v>1</v>
      </c>
      <c r="I396" s="22">
        <f t="shared" si="77"/>
        <v>1</v>
      </c>
      <c r="J396" s="19">
        <f t="shared" si="78"/>
        <v>10</v>
      </c>
      <c r="K396" s="23">
        <f t="shared" si="79"/>
        <v>102.95471696833263</v>
      </c>
      <c r="L396" s="24">
        <f t="shared" si="80"/>
        <v>18404</v>
      </c>
      <c r="M396" s="24">
        <f t="shared" si="81"/>
        <v>544</v>
      </c>
      <c r="N396" s="24">
        <v>1288</v>
      </c>
      <c r="O396" s="25" t="str">
        <f t="shared" si="83"/>
        <v>HOLYOKE COMMUNITY - WEST SPRINGFIELD (453)</v>
      </c>
      <c r="P396" s="129"/>
      <c r="Q396" s="124"/>
      <c r="R396" s="25"/>
      <c r="S396" s="25"/>
    </row>
    <row r="397" spans="1:19">
      <c r="A397" s="19">
        <f t="shared" si="72"/>
        <v>453</v>
      </c>
      <c r="B397" s="19">
        <v>390</v>
      </c>
      <c r="C397" s="20" t="str">
        <f t="shared" si="73"/>
        <v>453 - HOLYOKE COMMUNITY - GATEWAY</v>
      </c>
      <c r="D397" s="21">
        <v>453137672</v>
      </c>
      <c r="E397" s="19">
        <f t="shared" si="74"/>
        <v>453</v>
      </c>
      <c r="F397" s="17">
        <f t="shared" si="75"/>
        <v>137</v>
      </c>
      <c r="G397" s="17">
        <f t="shared" si="76"/>
        <v>672</v>
      </c>
      <c r="H397" s="17">
        <f t="shared" si="82"/>
        <v>1</v>
      </c>
      <c r="I397" s="22">
        <f t="shared" si="77"/>
        <v>1</v>
      </c>
      <c r="J397" s="19">
        <f t="shared" si="78"/>
        <v>9</v>
      </c>
      <c r="K397" s="23">
        <f t="shared" si="79"/>
        <v>126.78709153747832</v>
      </c>
      <c r="L397" s="24">
        <f t="shared" si="80"/>
        <v>11976</v>
      </c>
      <c r="M397" s="24">
        <f t="shared" si="81"/>
        <v>3208</v>
      </c>
      <c r="N397" s="24">
        <v>1288</v>
      </c>
      <c r="O397" s="25" t="str">
        <f t="shared" si="83"/>
        <v>HOLYOKE COMMUNITY - GATEWAY (453)</v>
      </c>
      <c r="P397" s="129"/>
      <c r="Q397" s="124"/>
      <c r="R397" s="25"/>
      <c r="S397" s="25"/>
    </row>
    <row r="398" spans="1:19">
      <c r="A398" s="19">
        <f t="shared" si="72"/>
        <v>454</v>
      </c>
      <c r="B398" s="19">
        <v>391</v>
      </c>
      <c r="C398" s="20" t="str">
        <f t="shared" si="73"/>
        <v>454 - LAWRENCE FAMILY DEVELOPMENT - ANDOVER</v>
      </c>
      <c r="D398" s="21">
        <v>454149009</v>
      </c>
      <c r="E398" s="19">
        <f t="shared" si="74"/>
        <v>454</v>
      </c>
      <c r="F398" s="17">
        <f t="shared" si="75"/>
        <v>149</v>
      </c>
      <c r="G398" s="17">
        <f t="shared" si="76"/>
        <v>9</v>
      </c>
      <c r="H398" s="17">
        <f t="shared" si="82"/>
        <v>1</v>
      </c>
      <c r="I398" s="22">
        <f t="shared" si="77"/>
        <v>1</v>
      </c>
      <c r="J398" s="19">
        <f t="shared" si="78"/>
        <v>3</v>
      </c>
      <c r="K398" s="23">
        <f t="shared" si="79"/>
        <v>167.44356045240903</v>
      </c>
      <c r="L398" s="24">
        <f t="shared" si="80"/>
        <v>19951</v>
      </c>
      <c r="M398" s="24">
        <f t="shared" si="81"/>
        <v>13456</v>
      </c>
      <c r="N398" s="24">
        <v>1288</v>
      </c>
      <c r="O398" s="25" t="str">
        <f t="shared" si="83"/>
        <v>LAWRENCE FAMILY DEVELOPMENT - ANDOVER (454)</v>
      </c>
      <c r="P398" s="129"/>
      <c r="Q398" s="124"/>
      <c r="R398" s="25"/>
      <c r="S398" s="25"/>
    </row>
    <row r="399" spans="1:19">
      <c r="A399" s="19">
        <f t="shared" si="72"/>
        <v>454</v>
      </c>
      <c r="B399" s="19">
        <v>392</v>
      </c>
      <c r="C399" s="20" t="str">
        <f t="shared" si="73"/>
        <v>454 - LAWRENCE FAMILY DEVELOPMENT - CHELMSFORD</v>
      </c>
      <c r="D399" s="21">
        <v>454149056</v>
      </c>
      <c r="E399" s="19">
        <f t="shared" si="74"/>
        <v>454</v>
      </c>
      <c r="F399" s="17">
        <f t="shared" si="75"/>
        <v>149</v>
      </c>
      <c r="G399" s="17">
        <f t="shared" si="76"/>
        <v>56</v>
      </c>
      <c r="H399" s="17">
        <f t="shared" si="82"/>
        <v>1</v>
      </c>
      <c r="I399" s="22">
        <f t="shared" si="77"/>
        <v>1</v>
      </c>
      <c r="J399" s="19">
        <f t="shared" si="78"/>
        <v>4</v>
      </c>
      <c r="K399" s="23">
        <f t="shared" si="79"/>
        <v>131.80375185873373</v>
      </c>
      <c r="L399" s="24">
        <f t="shared" si="80"/>
        <v>12032</v>
      </c>
      <c r="M399" s="24">
        <f t="shared" si="81"/>
        <v>3827</v>
      </c>
      <c r="N399" s="24">
        <v>1288</v>
      </c>
      <c r="O399" s="25" t="str">
        <f t="shared" si="83"/>
        <v>LAWRENCE FAMILY DEVELOPMENT - CHELMSFORD (454)</v>
      </c>
      <c r="P399" s="129"/>
      <c r="Q399" s="124"/>
      <c r="R399" s="25"/>
      <c r="S399" s="25"/>
    </row>
    <row r="400" spans="1:19">
      <c r="A400" s="19">
        <f t="shared" si="72"/>
        <v>454</v>
      </c>
      <c r="B400" s="19">
        <v>393</v>
      </c>
      <c r="C400" s="20" t="str">
        <f t="shared" si="73"/>
        <v>454 - LAWRENCE FAMILY DEVELOPMENT - GARDNER</v>
      </c>
      <c r="D400" s="21">
        <v>454149103</v>
      </c>
      <c r="E400" s="19">
        <f t="shared" si="74"/>
        <v>454</v>
      </c>
      <c r="F400" s="17">
        <f t="shared" si="75"/>
        <v>149</v>
      </c>
      <c r="G400" s="17">
        <f t="shared" si="76"/>
        <v>103</v>
      </c>
      <c r="H400" s="17">
        <f t="shared" si="82"/>
        <v>1</v>
      </c>
      <c r="I400" s="22">
        <f t="shared" si="77"/>
        <v>1</v>
      </c>
      <c r="J400" s="19">
        <f t="shared" si="78"/>
        <v>10</v>
      </c>
      <c r="K400" s="23">
        <f t="shared" si="79"/>
        <v>100.45448067880962</v>
      </c>
      <c r="L400" s="24">
        <f t="shared" si="80"/>
        <v>11810</v>
      </c>
      <c r="M400" s="24">
        <f t="shared" si="81"/>
        <v>54</v>
      </c>
      <c r="N400" s="24">
        <v>1288</v>
      </c>
      <c r="O400" s="25" t="str">
        <f t="shared" si="83"/>
        <v>LAWRENCE FAMILY DEVELOPMENT - GARDNER (454)</v>
      </c>
      <c r="P400" s="129"/>
      <c r="Q400" s="124"/>
      <c r="R400" s="25"/>
      <c r="S400" s="25"/>
    </row>
    <row r="401" spans="1:19">
      <c r="A401" s="19">
        <f t="shared" si="72"/>
        <v>454</v>
      </c>
      <c r="B401" s="19">
        <v>394</v>
      </c>
      <c r="C401" s="20" t="str">
        <f t="shared" si="73"/>
        <v>454 - LAWRENCE FAMILY DEVELOPMENT - HAVERHILL</v>
      </c>
      <c r="D401" s="21">
        <v>454149128</v>
      </c>
      <c r="E401" s="19">
        <f t="shared" si="74"/>
        <v>454</v>
      </c>
      <c r="F401" s="17">
        <f t="shared" si="75"/>
        <v>149</v>
      </c>
      <c r="G401" s="17">
        <f t="shared" si="76"/>
        <v>128</v>
      </c>
      <c r="H401" s="17">
        <f t="shared" si="82"/>
        <v>1</v>
      </c>
      <c r="I401" s="22">
        <f t="shared" si="77"/>
        <v>1</v>
      </c>
      <c r="J401" s="19">
        <f t="shared" si="78"/>
        <v>10</v>
      </c>
      <c r="K401" s="23">
        <f t="shared" si="79"/>
        <v>105.45296695844748</v>
      </c>
      <c r="L401" s="24">
        <f t="shared" si="80"/>
        <v>19347</v>
      </c>
      <c r="M401" s="24">
        <f t="shared" si="81"/>
        <v>1055</v>
      </c>
      <c r="N401" s="24">
        <v>1288</v>
      </c>
      <c r="O401" s="25" t="str">
        <f t="shared" si="83"/>
        <v>LAWRENCE FAMILY DEVELOPMENT - HAVERHILL (454)</v>
      </c>
      <c r="P401" s="129"/>
      <c r="Q401" s="124"/>
      <c r="R401" s="25"/>
      <c r="S401" s="25"/>
    </row>
    <row r="402" spans="1:19">
      <c r="A402" s="19">
        <f t="shared" si="72"/>
        <v>454</v>
      </c>
      <c r="B402" s="19">
        <v>395</v>
      </c>
      <c r="C402" s="20" t="str">
        <f t="shared" si="73"/>
        <v>454 - LAWRENCE FAMILY DEVELOPMENT - LAWRENCE</v>
      </c>
      <c r="D402" s="21">
        <v>454149149</v>
      </c>
      <c r="E402" s="19">
        <f t="shared" si="74"/>
        <v>454</v>
      </c>
      <c r="F402" s="17">
        <f t="shared" si="75"/>
        <v>149</v>
      </c>
      <c r="G402" s="17">
        <f t="shared" si="76"/>
        <v>149</v>
      </c>
      <c r="H402" s="17">
        <f t="shared" si="82"/>
        <v>1</v>
      </c>
      <c r="I402" s="22">
        <f t="shared" si="77"/>
        <v>1</v>
      </c>
      <c r="J402" s="19">
        <f t="shared" si="78"/>
        <v>12</v>
      </c>
      <c r="K402" s="23">
        <f t="shared" si="79"/>
        <v>102.28056940332941</v>
      </c>
      <c r="L402" s="24">
        <f t="shared" si="80"/>
        <v>21595</v>
      </c>
      <c r="M402" s="24">
        <f t="shared" si="81"/>
        <v>492</v>
      </c>
      <c r="N402" s="24">
        <v>1288</v>
      </c>
      <c r="O402" s="25" t="str">
        <f t="shared" si="83"/>
        <v>LAWRENCE FAMILY DEVELOPMENT - LAWRENCE (454)</v>
      </c>
      <c r="P402" s="129"/>
      <c r="Q402" s="124"/>
      <c r="R402" s="25"/>
      <c r="S402" s="25"/>
    </row>
    <row r="403" spans="1:19">
      <c r="A403" s="19">
        <f t="shared" si="72"/>
        <v>454</v>
      </c>
      <c r="B403" s="19">
        <v>396</v>
      </c>
      <c r="C403" s="20" t="str">
        <f t="shared" si="73"/>
        <v>454 - LAWRENCE FAMILY DEVELOPMENT - METHUEN</v>
      </c>
      <c r="D403" s="21">
        <v>454149181</v>
      </c>
      <c r="E403" s="19">
        <f t="shared" si="74"/>
        <v>454</v>
      </c>
      <c r="F403" s="17">
        <f t="shared" si="75"/>
        <v>149</v>
      </c>
      <c r="G403" s="17">
        <f t="shared" si="76"/>
        <v>181</v>
      </c>
      <c r="H403" s="17">
        <f t="shared" si="82"/>
        <v>1</v>
      </c>
      <c r="I403" s="22">
        <f t="shared" si="77"/>
        <v>1</v>
      </c>
      <c r="J403" s="19">
        <f t="shared" si="78"/>
        <v>10</v>
      </c>
      <c r="K403" s="23">
        <f t="shared" si="79"/>
        <v>101.12183640562671</v>
      </c>
      <c r="L403" s="24">
        <f t="shared" si="80"/>
        <v>18646</v>
      </c>
      <c r="M403" s="24">
        <f t="shared" si="81"/>
        <v>209</v>
      </c>
      <c r="N403" s="24">
        <v>1288</v>
      </c>
      <c r="O403" s="25" t="str">
        <f t="shared" si="83"/>
        <v>LAWRENCE FAMILY DEVELOPMENT - METHUEN (454)</v>
      </c>
      <c r="P403" s="129"/>
      <c r="Q403" s="124"/>
      <c r="R403" s="25"/>
      <c r="S403" s="25"/>
    </row>
    <row r="404" spans="1:19">
      <c r="A404" s="19">
        <f t="shared" si="72"/>
        <v>454</v>
      </c>
      <c r="B404" s="19">
        <v>397</v>
      </c>
      <c r="C404" s="20" t="str">
        <f t="shared" si="73"/>
        <v>454 - LAWRENCE FAMILY DEVELOPMENT - NORTH ANDOVER</v>
      </c>
      <c r="D404" s="21">
        <v>454149211</v>
      </c>
      <c r="E404" s="19">
        <f t="shared" si="74"/>
        <v>454</v>
      </c>
      <c r="F404" s="17">
        <f t="shared" si="75"/>
        <v>149</v>
      </c>
      <c r="G404" s="17">
        <f t="shared" si="76"/>
        <v>211</v>
      </c>
      <c r="H404" s="17">
        <f t="shared" si="82"/>
        <v>1</v>
      </c>
      <c r="I404" s="22">
        <f t="shared" si="77"/>
        <v>1</v>
      </c>
      <c r="J404" s="19">
        <f t="shared" si="78"/>
        <v>5</v>
      </c>
      <c r="K404" s="23">
        <f t="shared" si="79"/>
        <v>130.61433277837685</v>
      </c>
      <c r="L404" s="24">
        <f t="shared" si="80"/>
        <v>11663</v>
      </c>
      <c r="M404" s="24">
        <f t="shared" si="81"/>
        <v>3571</v>
      </c>
      <c r="N404" s="24">
        <v>1288</v>
      </c>
      <c r="O404" s="25" t="str">
        <f t="shared" si="83"/>
        <v>LAWRENCE FAMILY DEVELOPMENT - NORTH ANDOVER (454)</v>
      </c>
      <c r="P404" s="129"/>
      <c r="Q404" s="124"/>
      <c r="R404" s="25"/>
      <c r="S404" s="25"/>
    </row>
    <row r="405" spans="1:19">
      <c r="A405" s="19">
        <f t="shared" si="72"/>
        <v>455</v>
      </c>
      <c r="B405" s="19">
        <v>398</v>
      </c>
      <c r="C405" s="20" t="str">
        <f t="shared" si="73"/>
        <v>455 - HILL VIEW MONTESSORI - HAVERHILL</v>
      </c>
      <c r="D405" s="21">
        <v>455128128</v>
      </c>
      <c r="E405" s="19">
        <f t="shared" si="74"/>
        <v>455</v>
      </c>
      <c r="F405" s="17">
        <f t="shared" si="75"/>
        <v>128</v>
      </c>
      <c r="G405" s="17">
        <f t="shared" si="76"/>
        <v>128</v>
      </c>
      <c r="H405" s="17">
        <f t="shared" si="82"/>
        <v>1</v>
      </c>
      <c r="I405" s="22">
        <f t="shared" si="77"/>
        <v>1</v>
      </c>
      <c r="J405" s="19">
        <f t="shared" si="78"/>
        <v>10</v>
      </c>
      <c r="K405" s="23">
        <f t="shared" si="79"/>
        <v>105.45296695844748</v>
      </c>
      <c r="L405" s="24">
        <f t="shared" si="80"/>
        <v>15981</v>
      </c>
      <c r="M405" s="24">
        <f t="shared" si="81"/>
        <v>871</v>
      </c>
      <c r="N405" s="24">
        <v>1288</v>
      </c>
      <c r="O405" s="25" t="str">
        <f t="shared" si="83"/>
        <v>HILL VIEW MONTESSORI - HAVERHILL (455)</v>
      </c>
      <c r="P405" s="129"/>
      <c r="Q405" s="124"/>
      <c r="R405" s="25"/>
      <c r="S405" s="25"/>
    </row>
    <row r="406" spans="1:19">
      <c r="A406" s="19">
        <f t="shared" si="72"/>
        <v>455</v>
      </c>
      <c r="B406" s="19">
        <v>399</v>
      </c>
      <c r="C406" s="20" t="str">
        <f t="shared" si="73"/>
        <v>455 - HILL VIEW MONTESSORI - LAWRENCE</v>
      </c>
      <c r="D406" s="21">
        <v>455128149</v>
      </c>
      <c r="E406" s="19">
        <f t="shared" si="74"/>
        <v>455</v>
      </c>
      <c r="F406" s="17">
        <f t="shared" si="75"/>
        <v>128</v>
      </c>
      <c r="G406" s="17">
        <f t="shared" si="76"/>
        <v>149</v>
      </c>
      <c r="H406" s="17">
        <f t="shared" si="82"/>
        <v>1</v>
      </c>
      <c r="I406" s="22">
        <f t="shared" si="77"/>
        <v>1</v>
      </c>
      <c r="J406" s="19">
        <f t="shared" si="78"/>
        <v>12</v>
      </c>
      <c r="K406" s="23">
        <f t="shared" si="79"/>
        <v>102.28056940332941</v>
      </c>
      <c r="L406" s="24">
        <f t="shared" si="80"/>
        <v>11847</v>
      </c>
      <c r="M406" s="24">
        <f t="shared" si="81"/>
        <v>270</v>
      </c>
      <c r="N406" s="24">
        <v>1288</v>
      </c>
      <c r="O406" s="25" t="str">
        <f t="shared" si="83"/>
        <v>HILL VIEW MONTESSORI - LAWRENCE (455)</v>
      </c>
      <c r="P406" s="129"/>
      <c r="Q406" s="124"/>
      <c r="R406" s="25"/>
      <c r="S406" s="25"/>
    </row>
    <row r="407" spans="1:19">
      <c r="A407" s="19">
        <f t="shared" si="72"/>
        <v>455</v>
      </c>
      <c r="B407" s="19">
        <v>400</v>
      </c>
      <c r="C407" s="20" t="str">
        <f t="shared" si="73"/>
        <v>455 - HILL VIEW MONTESSORI - METHUEN</v>
      </c>
      <c r="D407" s="21">
        <v>455128181</v>
      </c>
      <c r="E407" s="19">
        <f t="shared" si="74"/>
        <v>455</v>
      </c>
      <c r="F407" s="17">
        <f t="shared" si="75"/>
        <v>128</v>
      </c>
      <c r="G407" s="17">
        <f t="shared" si="76"/>
        <v>181</v>
      </c>
      <c r="H407" s="17">
        <f t="shared" si="82"/>
        <v>1</v>
      </c>
      <c r="I407" s="22">
        <f t="shared" si="77"/>
        <v>1</v>
      </c>
      <c r="J407" s="19">
        <f t="shared" si="78"/>
        <v>10</v>
      </c>
      <c r="K407" s="23">
        <f t="shared" si="79"/>
        <v>101.12183640562671</v>
      </c>
      <c r="L407" s="24">
        <f t="shared" si="80"/>
        <v>20423</v>
      </c>
      <c r="M407" s="24">
        <f t="shared" si="81"/>
        <v>229</v>
      </c>
      <c r="N407" s="24">
        <v>1288</v>
      </c>
      <c r="O407" s="25" t="str">
        <f t="shared" si="83"/>
        <v>HILL VIEW MONTESSORI - METHUEN (455)</v>
      </c>
      <c r="P407" s="129"/>
      <c r="Q407" s="124"/>
      <c r="R407" s="25"/>
      <c r="S407" s="25"/>
    </row>
    <row r="408" spans="1:19">
      <c r="A408" s="19">
        <f t="shared" si="72"/>
        <v>455</v>
      </c>
      <c r="B408" s="19">
        <v>401</v>
      </c>
      <c r="C408" s="20" t="str">
        <f t="shared" si="73"/>
        <v>455 - HILL VIEW MONTESSORI - NEWBURYPORT</v>
      </c>
      <c r="D408" s="21">
        <v>455128204</v>
      </c>
      <c r="E408" s="19">
        <f t="shared" si="74"/>
        <v>455</v>
      </c>
      <c r="F408" s="17">
        <f t="shared" si="75"/>
        <v>128</v>
      </c>
      <c r="G408" s="17">
        <f t="shared" si="76"/>
        <v>204</v>
      </c>
      <c r="H408" s="17">
        <f t="shared" si="82"/>
        <v>1</v>
      </c>
      <c r="I408" s="22">
        <f t="shared" si="77"/>
        <v>1</v>
      </c>
      <c r="J408" s="19">
        <f t="shared" si="78"/>
        <v>3</v>
      </c>
      <c r="K408" s="23">
        <f t="shared" si="79"/>
        <v>180.20524936274808</v>
      </c>
      <c r="L408" s="24">
        <f t="shared" si="80"/>
        <v>16487</v>
      </c>
      <c r="M408" s="24">
        <f t="shared" si="81"/>
        <v>13223</v>
      </c>
      <c r="N408" s="24">
        <v>1288</v>
      </c>
      <c r="O408" s="25" t="str">
        <f t="shared" si="83"/>
        <v>HILL VIEW MONTESSORI - NEWBURYPORT (455)</v>
      </c>
      <c r="P408" s="129"/>
      <c r="Q408" s="124"/>
      <c r="R408" s="25"/>
      <c r="S408" s="25"/>
    </row>
    <row r="409" spans="1:19">
      <c r="A409" s="19">
        <f t="shared" si="72"/>
        <v>455</v>
      </c>
      <c r="B409" s="19">
        <v>402</v>
      </c>
      <c r="C409" s="20" t="str">
        <f t="shared" si="73"/>
        <v>455 - HILL VIEW MONTESSORI - PENTUCKET</v>
      </c>
      <c r="D409" s="21">
        <v>455128745</v>
      </c>
      <c r="E409" s="19">
        <f t="shared" si="74"/>
        <v>455</v>
      </c>
      <c r="F409" s="17">
        <f t="shared" si="75"/>
        <v>128</v>
      </c>
      <c r="G409" s="17">
        <f t="shared" si="76"/>
        <v>745</v>
      </c>
      <c r="H409" s="17">
        <f t="shared" si="82"/>
        <v>1</v>
      </c>
      <c r="I409" s="22">
        <f t="shared" si="77"/>
        <v>1</v>
      </c>
      <c r="J409" s="19">
        <f t="shared" si="78"/>
        <v>3</v>
      </c>
      <c r="K409" s="23">
        <f t="shared" si="79"/>
        <v>140.68795255719181</v>
      </c>
      <c r="L409" s="24">
        <f t="shared" si="80"/>
        <v>11899</v>
      </c>
      <c r="M409" s="24">
        <f t="shared" si="81"/>
        <v>4841</v>
      </c>
      <c r="N409" s="24">
        <v>1288</v>
      </c>
      <c r="O409" s="25" t="str">
        <f t="shared" si="83"/>
        <v>HILL VIEW MONTESSORI - PENTUCKET (455)</v>
      </c>
      <c r="P409" s="129"/>
      <c r="Q409" s="124"/>
      <c r="R409" s="25"/>
      <c r="S409" s="25"/>
    </row>
    <row r="410" spans="1:19">
      <c r="A410" s="19">
        <f t="shared" si="72"/>
        <v>455</v>
      </c>
      <c r="B410" s="19">
        <v>403</v>
      </c>
      <c r="C410" s="20" t="str">
        <f t="shared" si="73"/>
        <v>455 - HILL VIEW MONTESSORI - TRITON</v>
      </c>
      <c r="D410" s="21">
        <v>455128773</v>
      </c>
      <c r="E410" s="19">
        <f t="shared" si="74"/>
        <v>455</v>
      </c>
      <c r="F410" s="17">
        <f t="shared" si="75"/>
        <v>128</v>
      </c>
      <c r="G410" s="17">
        <f t="shared" si="76"/>
        <v>773</v>
      </c>
      <c r="H410" s="17">
        <f t="shared" si="82"/>
        <v>1</v>
      </c>
      <c r="I410" s="22">
        <f t="shared" si="77"/>
        <v>1</v>
      </c>
      <c r="J410" s="19">
        <f t="shared" si="78"/>
        <v>5</v>
      </c>
      <c r="K410" s="23">
        <f t="shared" si="79"/>
        <v>164.90574707087015</v>
      </c>
      <c r="L410" s="24">
        <f t="shared" si="80"/>
        <v>13572</v>
      </c>
      <c r="M410" s="24">
        <f t="shared" si="81"/>
        <v>8809</v>
      </c>
      <c r="N410" s="24">
        <v>1288</v>
      </c>
      <c r="O410" s="25" t="str">
        <f t="shared" si="83"/>
        <v>HILL VIEW MONTESSORI - TRITON (455)</v>
      </c>
      <c r="P410" s="129"/>
      <c r="Q410" s="124"/>
      <c r="R410" s="25"/>
      <c r="S410" s="25"/>
    </row>
    <row r="411" spans="1:19">
      <c r="A411" s="19">
        <f t="shared" si="72"/>
        <v>456</v>
      </c>
      <c r="B411" s="19">
        <v>404</v>
      </c>
      <c r="C411" s="20" t="str">
        <f t="shared" si="73"/>
        <v>456 - LOWELL COMMUNITY - AMESBURY</v>
      </c>
      <c r="D411" s="21">
        <v>456160007</v>
      </c>
      <c r="E411" s="19">
        <f t="shared" si="74"/>
        <v>456</v>
      </c>
      <c r="F411" s="17">
        <f t="shared" si="75"/>
        <v>160</v>
      </c>
      <c r="G411" s="17">
        <f t="shared" si="76"/>
        <v>7</v>
      </c>
      <c r="H411" s="17">
        <f t="shared" si="82"/>
        <v>1</v>
      </c>
      <c r="I411" s="22">
        <f t="shared" si="77"/>
        <v>1</v>
      </c>
      <c r="J411" s="19">
        <f t="shared" si="78"/>
        <v>6</v>
      </c>
      <c r="K411" s="23">
        <f t="shared" si="79"/>
        <v>146.11132654604984</v>
      </c>
      <c r="L411" s="24">
        <f t="shared" si="80"/>
        <v>20986</v>
      </c>
      <c r="M411" s="24">
        <f t="shared" si="81"/>
        <v>9677</v>
      </c>
      <c r="N411" s="24">
        <v>1288</v>
      </c>
      <c r="O411" s="25" t="str">
        <f t="shared" si="83"/>
        <v>LOWELL COMMUNITY - AMESBURY (456)</v>
      </c>
      <c r="P411" s="129"/>
      <c r="Q411" s="124"/>
      <c r="R411" s="25"/>
      <c r="S411" s="25"/>
    </row>
    <row r="412" spans="1:19">
      <c r="A412" s="19">
        <f t="shared" si="72"/>
        <v>456</v>
      </c>
      <c r="B412" s="19">
        <v>405</v>
      </c>
      <c r="C412" s="20" t="str">
        <f t="shared" si="73"/>
        <v>456 - LOWELL COMMUNITY - ANDOVER</v>
      </c>
      <c r="D412" s="21">
        <v>456160009</v>
      </c>
      <c r="E412" s="19">
        <f t="shared" si="74"/>
        <v>456</v>
      </c>
      <c r="F412" s="17">
        <f t="shared" si="75"/>
        <v>160</v>
      </c>
      <c r="G412" s="17">
        <f t="shared" si="76"/>
        <v>9</v>
      </c>
      <c r="H412" s="17">
        <f t="shared" si="82"/>
        <v>1</v>
      </c>
      <c r="I412" s="22">
        <f t="shared" si="77"/>
        <v>1</v>
      </c>
      <c r="J412" s="19">
        <f t="shared" si="78"/>
        <v>3</v>
      </c>
      <c r="K412" s="23">
        <f t="shared" si="79"/>
        <v>167.44356045240903</v>
      </c>
      <c r="L412" s="24">
        <f t="shared" si="80"/>
        <v>12032</v>
      </c>
      <c r="M412" s="24">
        <f t="shared" si="81"/>
        <v>8115</v>
      </c>
      <c r="N412" s="24">
        <v>1288</v>
      </c>
      <c r="O412" s="25" t="str">
        <f t="shared" si="83"/>
        <v>LOWELL COMMUNITY - ANDOVER (456)</v>
      </c>
      <c r="P412" s="129"/>
      <c r="Q412" s="124"/>
      <c r="R412" s="25"/>
      <c r="S412" s="25"/>
    </row>
    <row r="413" spans="1:19">
      <c r="A413" s="19">
        <f t="shared" si="72"/>
        <v>456</v>
      </c>
      <c r="B413" s="19">
        <v>406</v>
      </c>
      <c r="C413" s="20" t="str">
        <f t="shared" si="73"/>
        <v>456 - LOWELL COMMUNITY - BILLERICA</v>
      </c>
      <c r="D413" s="21">
        <v>456160031</v>
      </c>
      <c r="E413" s="19">
        <f t="shared" si="74"/>
        <v>456</v>
      </c>
      <c r="F413" s="17">
        <f t="shared" si="75"/>
        <v>160</v>
      </c>
      <c r="G413" s="17">
        <f t="shared" si="76"/>
        <v>31</v>
      </c>
      <c r="H413" s="17">
        <f t="shared" si="82"/>
        <v>1</v>
      </c>
      <c r="I413" s="22">
        <f t="shared" si="77"/>
        <v>1</v>
      </c>
      <c r="J413" s="19">
        <f t="shared" si="78"/>
        <v>5</v>
      </c>
      <c r="K413" s="23">
        <f t="shared" si="79"/>
        <v>138.8489981449959</v>
      </c>
      <c r="L413" s="24">
        <f t="shared" si="80"/>
        <v>16391</v>
      </c>
      <c r="M413" s="24">
        <f t="shared" si="81"/>
        <v>6368</v>
      </c>
      <c r="N413" s="24">
        <v>1288</v>
      </c>
      <c r="O413" s="25" t="str">
        <f t="shared" si="83"/>
        <v>LOWELL COMMUNITY - BILLERICA (456)</v>
      </c>
      <c r="P413" s="129"/>
      <c r="Q413" s="124"/>
      <c r="R413" s="25"/>
      <c r="S413" s="25"/>
    </row>
    <row r="414" spans="1:19">
      <c r="A414" s="19">
        <f t="shared" si="72"/>
        <v>456</v>
      </c>
      <c r="B414" s="19">
        <v>407</v>
      </c>
      <c r="C414" s="20" t="str">
        <f t="shared" si="73"/>
        <v>456 - LOWELL COMMUNITY - CHELMSFORD</v>
      </c>
      <c r="D414" s="21">
        <v>456160056</v>
      </c>
      <c r="E414" s="19">
        <f t="shared" si="74"/>
        <v>456</v>
      </c>
      <c r="F414" s="17">
        <f t="shared" si="75"/>
        <v>160</v>
      </c>
      <c r="G414" s="17">
        <f t="shared" si="76"/>
        <v>56</v>
      </c>
      <c r="H414" s="17">
        <f t="shared" si="82"/>
        <v>1</v>
      </c>
      <c r="I414" s="22">
        <f t="shared" si="77"/>
        <v>1</v>
      </c>
      <c r="J414" s="19">
        <f t="shared" si="78"/>
        <v>4</v>
      </c>
      <c r="K414" s="23">
        <f t="shared" si="79"/>
        <v>131.80375185873373</v>
      </c>
      <c r="L414" s="24">
        <f t="shared" si="80"/>
        <v>17805</v>
      </c>
      <c r="M414" s="24">
        <f t="shared" si="81"/>
        <v>5663</v>
      </c>
      <c r="N414" s="24">
        <v>1288</v>
      </c>
      <c r="O414" s="25" t="str">
        <f t="shared" si="83"/>
        <v>LOWELL COMMUNITY - CHELMSFORD (456)</v>
      </c>
      <c r="P414" s="129"/>
      <c r="Q414" s="124"/>
      <c r="R414" s="25"/>
      <c r="S414" s="25"/>
    </row>
    <row r="415" spans="1:19">
      <c r="A415" s="19">
        <f t="shared" si="72"/>
        <v>456</v>
      </c>
      <c r="B415" s="19">
        <v>408</v>
      </c>
      <c r="C415" s="20" t="str">
        <f t="shared" si="73"/>
        <v>456 - LOWELL COMMUNITY - DRACUT</v>
      </c>
      <c r="D415" s="21">
        <v>456160079</v>
      </c>
      <c r="E415" s="19">
        <f t="shared" si="74"/>
        <v>456</v>
      </c>
      <c r="F415" s="17">
        <f t="shared" si="75"/>
        <v>160</v>
      </c>
      <c r="G415" s="17">
        <f t="shared" si="76"/>
        <v>79</v>
      </c>
      <c r="H415" s="17">
        <f t="shared" si="82"/>
        <v>1</v>
      </c>
      <c r="I415" s="22">
        <f t="shared" si="77"/>
        <v>1</v>
      </c>
      <c r="J415" s="19">
        <f t="shared" si="78"/>
        <v>7</v>
      </c>
      <c r="K415" s="23">
        <f t="shared" si="79"/>
        <v>104.99071628969131</v>
      </c>
      <c r="L415" s="24">
        <f t="shared" si="80"/>
        <v>17217</v>
      </c>
      <c r="M415" s="24">
        <f t="shared" si="81"/>
        <v>859</v>
      </c>
      <c r="N415" s="24">
        <v>1288</v>
      </c>
      <c r="O415" s="25" t="str">
        <f t="shared" si="83"/>
        <v>LOWELL COMMUNITY - DRACUT (456)</v>
      </c>
      <c r="P415" s="129"/>
      <c r="Q415" s="124"/>
      <c r="R415" s="25"/>
      <c r="S415" s="25"/>
    </row>
    <row r="416" spans="1:19">
      <c r="A416" s="19">
        <f t="shared" si="72"/>
        <v>456</v>
      </c>
      <c r="B416" s="19">
        <v>409</v>
      </c>
      <c r="C416" s="20" t="str">
        <f t="shared" si="73"/>
        <v>456 - LOWELL COMMUNITY - LAWRENCE</v>
      </c>
      <c r="D416" s="21">
        <v>456160149</v>
      </c>
      <c r="E416" s="19">
        <f t="shared" si="74"/>
        <v>456</v>
      </c>
      <c r="F416" s="17">
        <f t="shared" si="75"/>
        <v>160</v>
      </c>
      <c r="G416" s="17">
        <f t="shared" si="76"/>
        <v>149</v>
      </c>
      <c r="H416" s="17">
        <f t="shared" si="82"/>
        <v>1</v>
      </c>
      <c r="I416" s="22">
        <f t="shared" si="77"/>
        <v>1</v>
      </c>
      <c r="J416" s="19">
        <f t="shared" si="78"/>
        <v>12</v>
      </c>
      <c r="K416" s="23">
        <f t="shared" si="79"/>
        <v>102.28056940332941</v>
      </c>
      <c r="L416" s="24">
        <f t="shared" si="80"/>
        <v>20072</v>
      </c>
      <c r="M416" s="24">
        <f t="shared" si="81"/>
        <v>458</v>
      </c>
      <c r="N416" s="24">
        <v>1288</v>
      </c>
      <c r="O416" s="25" t="str">
        <f t="shared" si="83"/>
        <v>LOWELL COMMUNITY - LAWRENCE (456)</v>
      </c>
      <c r="P416" s="129"/>
      <c r="Q416" s="124"/>
      <c r="R416" s="25"/>
      <c r="S416" s="25"/>
    </row>
    <row r="417" spans="1:19">
      <c r="A417" s="19">
        <f t="shared" si="72"/>
        <v>456</v>
      </c>
      <c r="B417" s="19">
        <v>410</v>
      </c>
      <c r="C417" s="20" t="str">
        <f t="shared" si="73"/>
        <v>456 - LOWELL COMMUNITY - LOWELL</v>
      </c>
      <c r="D417" s="21">
        <v>456160160</v>
      </c>
      <c r="E417" s="19">
        <f t="shared" si="74"/>
        <v>456</v>
      </c>
      <c r="F417" s="17">
        <f t="shared" si="75"/>
        <v>160</v>
      </c>
      <c r="G417" s="17">
        <f t="shared" si="76"/>
        <v>160</v>
      </c>
      <c r="H417" s="17">
        <f t="shared" si="82"/>
        <v>1</v>
      </c>
      <c r="I417" s="22">
        <f t="shared" si="77"/>
        <v>1</v>
      </c>
      <c r="J417" s="19">
        <f t="shared" si="78"/>
        <v>11</v>
      </c>
      <c r="K417" s="23">
        <f t="shared" si="79"/>
        <v>102.28202864275838</v>
      </c>
      <c r="L417" s="24">
        <f t="shared" si="80"/>
        <v>19590</v>
      </c>
      <c r="M417" s="24">
        <f t="shared" si="81"/>
        <v>447</v>
      </c>
      <c r="N417" s="24">
        <v>1288</v>
      </c>
      <c r="O417" s="25" t="str">
        <f t="shared" si="83"/>
        <v>LOWELL COMMUNITY - LOWELL (456)</v>
      </c>
      <c r="P417" s="129"/>
      <c r="Q417" s="124"/>
      <c r="R417" s="25"/>
      <c r="S417" s="25"/>
    </row>
    <row r="418" spans="1:19">
      <c r="A418" s="19">
        <f t="shared" si="72"/>
        <v>456</v>
      </c>
      <c r="B418" s="19">
        <v>411</v>
      </c>
      <c r="C418" s="20" t="str">
        <f t="shared" si="73"/>
        <v>456 - LOWELL COMMUNITY - MARLBOROUGH</v>
      </c>
      <c r="D418" s="21">
        <v>456160170</v>
      </c>
      <c r="E418" s="19">
        <f t="shared" si="74"/>
        <v>456</v>
      </c>
      <c r="F418" s="17">
        <f t="shared" si="75"/>
        <v>160</v>
      </c>
      <c r="G418" s="17">
        <f t="shared" si="76"/>
        <v>170</v>
      </c>
      <c r="H418" s="17">
        <f t="shared" si="82"/>
        <v>1</v>
      </c>
      <c r="I418" s="22">
        <f t="shared" si="77"/>
        <v>1</v>
      </c>
      <c r="J418" s="19">
        <f t="shared" si="78"/>
        <v>10</v>
      </c>
      <c r="K418" s="23">
        <f t="shared" si="79"/>
        <v>111.21986583481136</v>
      </c>
      <c r="L418" s="24">
        <f t="shared" si="80"/>
        <v>14982</v>
      </c>
      <c r="M418" s="24">
        <f t="shared" si="81"/>
        <v>1681</v>
      </c>
      <c r="N418" s="24">
        <v>1288</v>
      </c>
      <c r="O418" s="25" t="str">
        <f t="shared" si="83"/>
        <v>LOWELL COMMUNITY - MARLBOROUGH (456)</v>
      </c>
      <c r="P418" s="129"/>
      <c r="Q418" s="124"/>
      <c r="R418" s="25"/>
      <c r="S418" s="25"/>
    </row>
    <row r="419" spans="1:19">
      <c r="A419" s="19">
        <f t="shared" si="72"/>
        <v>456</v>
      </c>
      <c r="B419" s="19">
        <v>412</v>
      </c>
      <c r="C419" s="20" t="str">
        <f t="shared" si="73"/>
        <v>456 - LOWELL COMMUNITY - METHUEN</v>
      </c>
      <c r="D419" s="21">
        <v>456160181</v>
      </c>
      <c r="E419" s="19">
        <f t="shared" si="74"/>
        <v>456</v>
      </c>
      <c r="F419" s="17">
        <f t="shared" si="75"/>
        <v>160</v>
      </c>
      <c r="G419" s="17">
        <f t="shared" si="76"/>
        <v>181</v>
      </c>
      <c r="H419" s="17">
        <f t="shared" si="82"/>
        <v>1</v>
      </c>
      <c r="I419" s="22">
        <f t="shared" si="77"/>
        <v>1</v>
      </c>
      <c r="J419" s="19">
        <f t="shared" si="78"/>
        <v>10</v>
      </c>
      <c r="K419" s="23">
        <f t="shared" si="79"/>
        <v>101.12183640562671</v>
      </c>
      <c r="L419" s="24">
        <f t="shared" si="80"/>
        <v>21468</v>
      </c>
      <c r="M419" s="24">
        <f t="shared" si="81"/>
        <v>241</v>
      </c>
      <c r="N419" s="24">
        <v>1288</v>
      </c>
      <c r="O419" s="25" t="str">
        <f t="shared" si="83"/>
        <v>LOWELL COMMUNITY - METHUEN (456)</v>
      </c>
      <c r="P419" s="129"/>
      <c r="Q419" s="124"/>
      <c r="R419" s="25"/>
      <c r="S419" s="25"/>
    </row>
    <row r="420" spans="1:19">
      <c r="A420" s="19">
        <f t="shared" si="72"/>
        <v>456</v>
      </c>
      <c r="B420" s="19">
        <v>413</v>
      </c>
      <c r="C420" s="20" t="str">
        <f t="shared" si="73"/>
        <v>456 - LOWELL COMMUNITY - TEWKSBURY</v>
      </c>
      <c r="D420" s="21">
        <v>456160295</v>
      </c>
      <c r="E420" s="19">
        <f t="shared" si="74"/>
        <v>456</v>
      </c>
      <c r="F420" s="17">
        <f t="shared" si="75"/>
        <v>160</v>
      </c>
      <c r="G420" s="17">
        <f t="shared" si="76"/>
        <v>295</v>
      </c>
      <c r="H420" s="17">
        <f t="shared" si="82"/>
        <v>1</v>
      </c>
      <c r="I420" s="22">
        <f t="shared" si="77"/>
        <v>1</v>
      </c>
      <c r="J420" s="19">
        <f t="shared" si="78"/>
        <v>4</v>
      </c>
      <c r="K420" s="23">
        <f t="shared" si="79"/>
        <v>148.92872399358831</v>
      </c>
      <c r="L420" s="24">
        <f t="shared" si="80"/>
        <v>14863</v>
      </c>
      <c r="M420" s="24">
        <f t="shared" si="81"/>
        <v>7272</v>
      </c>
      <c r="N420" s="24">
        <v>1288</v>
      </c>
      <c r="O420" s="25" t="str">
        <f t="shared" si="83"/>
        <v>LOWELL COMMUNITY - TEWKSBURY (456)</v>
      </c>
      <c r="P420" s="129"/>
      <c r="Q420" s="124"/>
      <c r="R420" s="25"/>
      <c r="S420" s="25"/>
    </row>
    <row r="421" spans="1:19">
      <c r="A421" s="19">
        <f t="shared" si="72"/>
        <v>456</v>
      </c>
      <c r="B421" s="19">
        <v>414</v>
      </c>
      <c r="C421" s="20" t="str">
        <f t="shared" si="73"/>
        <v>456 - LOWELL COMMUNITY - TYNGSBOROUGH</v>
      </c>
      <c r="D421" s="21">
        <v>456160301</v>
      </c>
      <c r="E421" s="19">
        <f t="shared" si="74"/>
        <v>456</v>
      </c>
      <c r="F421" s="17">
        <f t="shared" si="75"/>
        <v>160</v>
      </c>
      <c r="G421" s="17">
        <f t="shared" si="76"/>
        <v>301</v>
      </c>
      <c r="H421" s="17">
        <f t="shared" si="82"/>
        <v>1</v>
      </c>
      <c r="I421" s="22">
        <f t="shared" si="77"/>
        <v>1</v>
      </c>
      <c r="J421" s="19">
        <f t="shared" si="78"/>
        <v>5</v>
      </c>
      <c r="K421" s="23">
        <f t="shared" si="79"/>
        <v>131.78601009448232</v>
      </c>
      <c r="L421" s="24">
        <f t="shared" si="80"/>
        <v>18867</v>
      </c>
      <c r="M421" s="24">
        <f t="shared" si="81"/>
        <v>5997</v>
      </c>
      <c r="N421" s="24">
        <v>1288</v>
      </c>
      <c r="O421" s="25" t="str">
        <f t="shared" si="83"/>
        <v>LOWELL COMMUNITY - TYNGSBOROUGH (456)</v>
      </c>
      <c r="P421" s="129"/>
      <c r="Q421" s="124"/>
      <c r="R421" s="25"/>
      <c r="S421" s="25"/>
    </row>
    <row r="422" spans="1:19">
      <c r="A422" s="19">
        <f t="shared" si="72"/>
        <v>456</v>
      </c>
      <c r="B422" s="19">
        <v>415</v>
      </c>
      <c r="C422" s="20" t="str">
        <f t="shared" si="73"/>
        <v>456 - LOWELL COMMUNITY - AYER SHIRLEY</v>
      </c>
      <c r="D422" s="21">
        <v>456160616</v>
      </c>
      <c r="E422" s="19">
        <f t="shared" si="74"/>
        <v>456</v>
      </c>
      <c r="F422" s="17">
        <f t="shared" si="75"/>
        <v>160</v>
      </c>
      <c r="G422" s="17">
        <f t="shared" si="76"/>
        <v>616</v>
      </c>
      <c r="H422" s="17">
        <f t="shared" si="82"/>
        <v>1</v>
      </c>
      <c r="I422" s="22">
        <f t="shared" si="77"/>
        <v>1</v>
      </c>
      <c r="J422" s="19">
        <f t="shared" si="78"/>
        <v>6</v>
      </c>
      <c r="K422" s="23">
        <f t="shared" si="79"/>
        <v>116.76495319903806</v>
      </c>
      <c r="L422" s="24">
        <f t="shared" si="80"/>
        <v>18007</v>
      </c>
      <c r="M422" s="24">
        <f t="shared" si="81"/>
        <v>3019</v>
      </c>
      <c r="N422" s="24">
        <v>1288</v>
      </c>
      <c r="O422" s="25" t="str">
        <f t="shared" si="83"/>
        <v>LOWELL COMMUNITY - AYER SHIRLEY (456)</v>
      </c>
      <c r="P422" s="129"/>
      <c r="Q422" s="124"/>
      <c r="R422" s="25"/>
      <c r="S422" s="25"/>
    </row>
    <row r="423" spans="1:19">
      <c r="A423" s="19">
        <f t="shared" si="72"/>
        <v>456</v>
      </c>
      <c r="B423" s="19">
        <v>416</v>
      </c>
      <c r="C423" s="20" t="str">
        <f t="shared" si="73"/>
        <v>456 - LOWELL COMMUNITY - NORTH MIDDLESEX</v>
      </c>
      <c r="D423" s="21">
        <v>456160735</v>
      </c>
      <c r="E423" s="19">
        <f t="shared" si="74"/>
        <v>456</v>
      </c>
      <c r="F423" s="17">
        <f t="shared" si="75"/>
        <v>160</v>
      </c>
      <c r="G423" s="17">
        <f t="shared" si="76"/>
        <v>735</v>
      </c>
      <c r="H423" s="17">
        <f t="shared" si="82"/>
        <v>1</v>
      </c>
      <c r="I423" s="22">
        <f t="shared" si="77"/>
        <v>1</v>
      </c>
      <c r="J423" s="19">
        <f t="shared" si="78"/>
        <v>6</v>
      </c>
      <c r="K423" s="23">
        <f t="shared" si="79"/>
        <v>132.71935974047037</v>
      </c>
      <c r="L423" s="24">
        <f t="shared" si="80"/>
        <v>17666</v>
      </c>
      <c r="M423" s="24">
        <f t="shared" si="81"/>
        <v>5780</v>
      </c>
      <c r="N423" s="24">
        <v>1288</v>
      </c>
      <c r="O423" s="25" t="str">
        <f t="shared" si="83"/>
        <v>LOWELL COMMUNITY - NORTH MIDDLESEX (456)</v>
      </c>
      <c r="P423" s="129"/>
      <c r="Q423" s="124"/>
      <c r="R423" s="25"/>
      <c r="S423" s="25"/>
    </row>
    <row r="424" spans="1:19">
      <c r="A424" s="19">
        <f t="shared" si="72"/>
        <v>458</v>
      </c>
      <c r="B424" s="19">
        <v>417</v>
      </c>
      <c r="C424" s="20" t="str">
        <f t="shared" si="73"/>
        <v>458 - LOWELL MIDDLESEX ACADEMY - BILLERICA</v>
      </c>
      <c r="D424" s="21">
        <v>458160031</v>
      </c>
      <c r="E424" s="19">
        <f t="shared" si="74"/>
        <v>458</v>
      </c>
      <c r="F424" s="17">
        <f t="shared" si="75"/>
        <v>160</v>
      </c>
      <c r="G424" s="17">
        <f t="shared" si="76"/>
        <v>31</v>
      </c>
      <c r="H424" s="17">
        <f t="shared" si="82"/>
        <v>1</v>
      </c>
      <c r="I424" s="22">
        <f t="shared" si="77"/>
        <v>1</v>
      </c>
      <c r="J424" s="19">
        <f t="shared" si="78"/>
        <v>5</v>
      </c>
      <c r="K424" s="23">
        <f t="shared" si="79"/>
        <v>138.8489981449959</v>
      </c>
      <c r="L424" s="24">
        <f t="shared" si="80"/>
        <v>18928</v>
      </c>
      <c r="M424" s="24">
        <f t="shared" si="81"/>
        <v>7353</v>
      </c>
      <c r="N424" s="24">
        <v>1288</v>
      </c>
      <c r="O424" s="25" t="str">
        <f t="shared" si="83"/>
        <v>LOWELL MIDDLESEX ACADEMY - BILLERICA (458)</v>
      </c>
      <c r="P424" s="129"/>
      <c r="Q424" s="124"/>
      <c r="R424" s="25"/>
      <c r="S424" s="25"/>
    </row>
    <row r="425" spans="1:19">
      <c r="A425" s="19">
        <f t="shared" si="72"/>
        <v>458</v>
      </c>
      <c r="B425" s="19">
        <v>418</v>
      </c>
      <c r="C425" s="20" t="str">
        <f t="shared" si="73"/>
        <v>458 - LOWELL MIDDLESEX ACADEMY - CHELMSFORD</v>
      </c>
      <c r="D425" s="21">
        <v>458160056</v>
      </c>
      <c r="E425" s="19">
        <f t="shared" si="74"/>
        <v>458</v>
      </c>
      <c r="F425" s="17">
        <f t="shared" si="75"/>
        <v>160</v>
      </c>
      <c r="G425" s="17">
        <f t="shared" si="76"/>
        <v>56</v>
      </c>
      <c r="H425" s="17">
        <f t="shared" si="82"/>
        <v>1</v>
      </c>
      <c r="I425" s="22">
        <f t="shared" si="77"/>
        <v>1</v>
      </c>
      <c r="J425" s="19">
        <f t="shared" si="78"/>
        <v>4</v>
      </c>
      <c r="K425" s="23">
        <f t="shared" si="79"/>
        <v>131.80375185873373</v>
      </c>
      <c r="L425" s="24">
        <f t="shared" si="80"/>
        <v>16114</v>
      </c>
      <c r="M425" s="24">
        <f t="shared" si="81"/>
        <v>5125</v>
      </c>
      <c r="N425" s="24">
        <v>1288</v>
      </c>
      <c r="O425" s="25" t="str">
        <f t="shared" si="83"/>
        <v>LOWELL MIDDLESEX ACADEMY - CHELMSFORD (458)</v>
      </c>
      <c r="P425" s="129"/>
      <c r="Q425" s="124"/>
      <c r="R425" s="25"/>
      <c r="S425" s="25"/>
    </row>
    <row r="426" spans="1:19">
      <c r="A426" s="19">
        <f t="shared" si="72"/>
        <v>458</v>
      </c>
      <c r="B426" s="19">
        <v>419</v>
      </c>
      <c r="C426" s="20" t="str">
        <f t="shared" si="73"/>
        <v>458 - LOWELL MIDDLESEX ACADEMY - DRACUT</v>
      </c>
      <c r="D426" s="21">
        <v>458160079</v>
      </c>
      <c r="E426" s="19">
        <f t="shared" si="74"/>
        <v>458</v>
      </c>
      <c r="F426" s="17">
        <f t="shared" si="75"/>
        <v>160</v>
      </c>
      <c r="G426" s="17">
        <f t="shared" si="76"/>
        <v>79</v>
      </c>
      <c r="H426" s="17">
        <f t="shared" si="82"/>
        <v>1</v>
      </c>
      <c r="I426" s="22">
        <f t="shared" si="77"/>
        <v>1</v>
      </c>
      <c r="J426" s="19">
        <f t="shared" si="78"/>
        <v>7</v>
      </c>
      <c r="K426" s="23">
        <f t="shared" si="79"/>
        <v>104.99071628969131</v>
      </c>
      <c r="L426" s="24">
        <f t="shared" si="80"/>
        <v>18791</v>
      </c>
      <c r="M426" s="24">
        <f t="shared" si="81"/>
        <v>938</v>
      </c>
      <c r="N426" s="24">
        <v>1288</v>
      </c>
      <c r="O426" s="25" t="str">
        <f t="shared" si="83"/>
        <v>LOWELL MIDDLESEX ACADEMY - DRACUT (458)</v>
      </c>
      <c r="P426" s="129"/>
      <c r="Q426" s="124"/>
      <c r="R426" s="25"/>
      <c r="S426" s="25"/>
    </row>
    <row r="427" spans="1:19">
      <c r="A427" s="19">
        <f t="shared" si="72"/>
        <v>458</v>
      </c>
      <c r="B427" s="19">
        <v>420</v>
      </c>
      <c r="C427" s="20" t="str">
        <f t="shared" si="73"/>
        <v>458 - LOWELL MIDDLESEX ACADEMY - LAWRENCE</v>
      </c>
      <c r="D427" s="21">
        <v>458160149</v>
      </c>
      <c r="E427" s="19">
        <f t="shared" si="74"/>
        <v>458</v>
      </c>
      <c r="F427" s="17">
        <f t="shared" si="75"/>
        <v>160</v>
      </c>
      <c r="G427" s="17">
        <f t="shared" si="76"/>
        <v>149</v>
      </c>
      <c r="H427" s="17">
        <f t="shared" si="82"/>
        <v>1</v>
      </c>
      <c r="I427" s="22">
        <f t="shared" si="77"/>
        <v>1</v>
      </c>
      <c r="J427" s="19">
        <f t="shared" si="78"/>
        <v>12</v>
      </c>
      <c r="K427" s="23">
        <f t="shared" si="79"/>
        <v>102.28056940332941</v>
      </c>
      <c r="L427" s="24">
        <f t="shared" si="80"/>
        <v>24288</v>
      </c>
      <c r="M427" s="24">
        <f t="shared" si="81"/>
        <v>554</v>
      </c>
      <c r="N427" s="24">
        <v>1288</v>
      </c>
      <c r="O427" s="25" t="str">
        <f t="shared" si="83"/>
        <v>LOWELL MIDDLESEX ACADEMY - LAWRENCE (458)</v>
      </c>
      <c r="P427" s="129"/>
      <c r="Q427" s="124"/>
      <c r="R427" s="25"/>
      <c r="S427" s="25"/>
    </row>
    <row r="428" spans="1:19">
      <c r="A428" s="19">
        <f t="shared" si="72"/>
        <v>458</v>
      </c>
      <c r="B428" s="19">
        <v>421</v>
      </c>
      <c r="C428" s="20" t="str">
        <f t="shared" si="73"/>
        <v>458 - LOWELL MIDDLESEX ACADEMY - LEICESTER</v>
      </c>
      <c r="D428" s="21">
        <v>458160151</v>
      </c>
      <c r="E428" s="19">
        <f t="shared" si="74"/>
        <v>458</v>
      </c>
      <c r="F428" s="17">
        <f t="shared" si="75"/>
        <v>160</v>
      </c>
      <c r="G428" s="17">
        <f t="shared" si="76"/>
        <v>151</v>
      </c>
      <c r="H428" s="17">
        <f t="shared" si="82"/>
        <v>1</v>
      </c>
      <c r="I428" s="22">
        <f t="shared" si="77"/>
        <v>1</v>
      </c>
      <c r="J428" s="19">
        <f t="shared" si="78"/>
        <v>8</v>
      </c>
      <c r="K428" s="23">
        <f t="shared" si="79"/>
        <v>122.46606836914238</v>
      </c>
      <c r="L428" s="24">
        <f t="shared" si="80"/>
        <v>20858</v>
      </c>
      <c r="M428" s="24">
        <f t="shared" si="81"/>
        <v>4686</v>
      </c>
      <c r="N428" s="24">
        <v>1288</v>
      </c>
      <c r="O428" s="25" t="str">
        <f t="shared" si="83"/>
        <v>LOWELL MIDDLESEX ACADEMY - LEICESTER (458)</v>
      </c>
      <c r="P428" s="129"/>
      <c r="Q428" s="124"/>
      <c r="R428" s="25"/>
      <c r="S428" s="25"/>
    </row>
    <row r="429" spans="1:19">
      <c r="A429" s="19">
        <f t="shared" si="72"/>
        <v>458</v>
      </c>
      <c r="B429" s="19">
        <v>422</v>
      </c>
      <c r="C429" s="20" t="str">
        <f t="shared" si="73"/>
        <v>458 - LOWELL MIDDLESEX ACADEMY - LOWELL</v>
      </c>
      <c r="D429" s="21">
        <v>458160160</v>
      </c>
      <c r="E429" s="19">
        <f t="shared" si="74"/>
        <v>458</v>
      </c>
      <c r="F429" s="17">
        <f t="shared" si="75"/>
        <v>160</v>
      </c>
      <c r="G429" s="17">
        <f t="shared" si="76"/>
        <v>160</v>
      </c>
      <c r="H429" s="17">
        <f t="shared" si="82"/>
        <v>1</v>
      </c>
      <c r="I429" s="22">
        <f t="shared" si="77"/>
        <v>1</v>
      </c>
      <c r="J429" s="19">
        <f t="shared" si="78"/>
        <v>11</v>
      </c>
      <c r="K429" s="23">
        <f t="shared" si="79"/>
        <v>102.28202864275838</v>
      </c>
      <c r="L429" s="24">
        <f t="shared" si="80"/>
        <v>22678</v>
      </c>
      <c r="M429" s="24">
        <f t="shared" si="81"/>
        <v>518</v>
      </c>
      <c r="N429" s="24">
        <v>1288</v>
      </c>
      <c r="O429" s="25" t="str">
        <f t="shared" si="83"/>
        <v>LOWELL MIDDLESEX ACADEMY - LOWELL (458)</v>
      </c>
      <c r="P429" s="129"/>
      <c r="Q429" s="124"/>
      <c r="R429" s="25"/>
      <c r="S429" s="25"/>
    </row>
    <row r="430" spans="1:19">
      <c r="A430" s="19">
        <f t="shared" si="72"/>
        <v>458</v>
      </c>
      <c r="B430" s="19">
        <v>423</v>
      </c>
      <c r="C430" s="20" t="str">
        <f t="shared" si="73"/>
        <v>458 - LOWELL MIDDLESEX ACADEMY - MEDFORD</v>
      </c>
      <c r="D430" s="21">
        <v>458160176</v>
      </c>
      <c r="E430" s="19">
        <f t="shared" si="74"/>
        <v>458</v>
      </c>
      <c r="F430" s="17">
        <f t="shared" si="75"/>
        <v>160</v>
      </c>
      <c r="G430" s="17">
        <f t="shared" si="76"/>
        <v>176</v>
      </c>
      <c r="H430" s="17">
        <f t="shared" si="82"/>
        <v>1</v>
      </c>
      <c r="I430" s="22">
        <f t="shared" si="77"/>
        <v>1</v>
      </c>
      <c r="J430" s="19">
        <f t="shared" si="78"/>
        <v>8</v>
      </c>
      <c r="K430" s="23">
        <f t="shared" si="79"/>
        <v>132.29061594509275</v>
      </c>
      <c r="L430" s="24">
        <f t="shared" si="80"/>
        <v>13568</v>
      </c>
      <c r="M430" s="24">
        <f t="shared" si="81"/>
        <v>4381</v>
      </c>
      <c r="N430" s="24">
        <v>1288</v>
      </c>
      <c r="O430" s="25" t="str">
        <f t="shared" si="83"/>
        <v>LOWELL MIDDLESEX ACADEMY - MEDFORD (458)</v>
      </c>
      <c r="P430" s="129"/>
      <c r="Q430" s="124"/>
      <c r="R430" s="25"/>
      <c r="S430" s="25"/>
    </row>
    <row r="431" spans="1:19">
      <c r="A431" s="19">
        <f t="shared" si="72"/>
        <v>458</v>
      </c>
      <c r="B431" s="19">
        <v>424</v>
      </c>
      <c r="C431" s="20" t="str">
        <f t="shared" si="73"/>
        <v>458 - LOWELL MIDDLESEX ACADEMY - WESTFORD</v>
      </c>
      <c r="D431" s="21">
        <v>458160326</v>
      </c>
      <c r="E431" s="19">
        <f t="shared" si="74"/>
        <v>458</v>
      </c>
      <c r="F431" s="17">
        <f t="shared" si="75"/>
        <v>160</v>
      </c>
      <c r="G431" s="17">
        <f t="shared" si="76"/>
        <v>326</v>
      </c>
      <c r="H431" s="17">
        <f t="shared" si="82"/>
        <v>1</v>
      </c>
      <c r="I431" s="22">
        <f t="shared" si="77"/>
        <v>1</v>
      </c>
      <c r="J431" s="19">
        <f t="shared" si="78"/>
        <v>2</v>
      </c>
      <c r="K431" s="23">
        <f t="shared" si="79"/>
        <v>135.90339435877971</v>
      </c>
      <c r="L431" s="24">
        <f t="shared" si="80"/>
        <v>18124</v>
      </c>
      <c r="M431" s="24">
        <f t="shared" si="81"/>
        <v>6507</v>
      </c>
      <c r="N431" s="24">
        <v>1288</v>
      </c>
      <c r="O431" s="25" t="str">
        <f t="shared" si="83"/>
        <v>LOWELL MIDDLESEX ACADEMY - WESTFORD (458)</v>
      </c>
      <c r="P431" s="129"/>
      <c r="Q431" s="124"/>
      <c r="R431" s="25"/>
      <c r="S431" s="25"/>
    </row>
    <row r="432" spans="1:19">
      <c r="A432" s="19">
        <f t="shared" si="72"/>
        <v>463</v>
      </c>
      <c r="B432" s="19">
        <v>425</v>
      </c>
      <c r="C432" s="20" t="str">
        <f t="shared" si="73"/>
        <v>463 - KIPP ACADEMY BOSTON - AVON</v>
      </c>
      <c r="D432" s="21">
        <v>463035018</v>
      </c>
      <c r="E432" s="19">
        <f t="shared" si="74"/>
        <v>463</v>
      </c>
      <c r="F432" s="17">
        <f t="shared" si="75"/>
        <v>35</v>
      </c>
      <c r="G432" s="17">
        <f t="shared" si="76"/>
        <v>18</v>
      </c>
      <c r="H432" s="17">
        <f t="shared" si="82"/>
        <v>1</v>
      </c>
      <c r="I432" s="22">
        <f t="shared" si="77"/>
        <v>1.0860000000000001</v>
      </c>
      <c r="J432" s="19">
        <f t="shared" si="78"/>
        <v>9</v>
      </c>
      <c r="K432" s="23">
        <f t="shared" si="79"/>
        <v>153.54910940736173</v>
      </c>
      <c r="L432" s="24">
        <f t="shared" si="80"/>
        <v>12822</v>
      </c>
      <c r="M432" s="24">
        <f t="shared" si="81"/>
        <v>6866</v>
      </c>
      <c r="N432" s="24">
        <v>1288</v>
      </c>
      <c r="O432" s="25" t="str">
        <f t="shared" si="83"/>
        <v>KIPP ACADEMY BOSTON - AVON (463)</v>
      </c>
      <c r="P432" s="129"/>
      <c r="Q432" s="124"/>
      <c r="R432" s="25"/>
      <c r="S432" s="25"/>
    </row>
    <row r="433" spans="1:19">
      <c r="A433" s="19">
        <f t="shared" si="72"/>
        <v>463</v>
      </c>
      <c r="B433" s="19">
        <v>426</v>
      </c>
      <c r="C433" s="20" t="str">
        <f t="shared" si="73"/>
        <v>463 - KIPP ACADEMY BOSTON - BOSTON</v>
      </c>
      <c r="D433" s="21">
        <v>463035035</v>
      </c>
      <c r="E433" s="19">
        <f t="shared" si="74"/>
        <v>463</v>
      </c>
      <c r="F433" s="17">
        <f t="shared" si="75"/>
        <v>35</v>
      </c>
      <c r="G433" s="17">
        <f t="shared" si="76"/>
        <v>35</v>
      </c>
      <c r="H433" s="17">
        <f t="shared" si="82"/>
        <v>1</v>
      </c>
      <c r="I433" s="22">
        <f t="shared" si="77"/>
        <v>1.0860000000000001</v>
      </c>
      <c r="J433" s="19">
        <f t="shared" si="78"/>
        <v>11</v>
      </c>
      <c r="K433" s="23">
        <f t="shared" si="79"/>
        <v>135.47260985262034</v>
      </c>
      <c r="L433" s="24">
        <f t="shared" si="80"/>
        <v>21776</v>
      </c>
      <c r="M433" s="24">
        <f t="shared" si="81"/>
        <v>7725</v>
      </c>
      <c r="N433" s="24">
        <v>1288</v>
      </c>
      <c r="O433" s="25" t="str">
        <f t="shared" si="83"/>
        <v>KIPP ACADEMY BOSTON - BOSTON (463)</v>
      </c>
      <c r="P433" s="129"/>
      <c r="Q433" s="124"/>
      <c r="R433" s="25"/>
      <c r="S433" s="25"/>
    </row>
    <row r="434" spans="1:19">
      <c r="A434" s="19">
        <f t="shared" si="72"/>
        <v>463</v>
      </c>
      <c r="B434" s="19">
        <v>427</v>
      </c>
      <c r="C434" s="20" t="str">
        <f t="shared" si="73"/>
        <v>463 - KIPP ACADEMY BOSTON - BRAINTREE</v>
      </c>
      <c r="D434" s="21">
        <v>463035040</v>
      </c>
      <c r="E434" s="19">
        <f t="shared" si="74"/>
        <v>463</v>
      </c>
      <c r="F434" s="17">
        <f t="shared" si="75"/>
        <v>35</v>
      </c>
      <c r="G434" s="17">
        <f t="shared" si="76"/>
        <v>40</v>
      </c>
      <c r="H434" s="17">
        <f t="shared" si="82"/>
        <v>1</v>
      </c>
      <c r="I434" s="22">
        <f t="shared" si="77"/>
        <v>1.0860000000000001</v>
      </c>
      <c r="J434" s="19">
        <f t="shared" si="78"/>
        <v>6</v>
      </c>
      <c r="K434" s="23">
        <f t="shared" si="79"/>
        <v>133.26704522329297</v>
      </c>
      <c r="L434" s="24">
        <f t="shared" si="80"/>
        <v>19279</v>
      </c>
      <c r="M434" s="24">
        <f t="shared" si="81"/>
        <v>6414</v>
      </c>
      <c r="N434" s="24">
        <v>1288</v>
      </c>
      <c r="O434" s="25" t="str">
        <f t="shared" si="83"/>
        <v>KIPP ACADEMY BOSTON - BRAINTREE (463)</v>
      </c>
      <c r="P434" s="129"/>
      <c r="Q434" s="124"/>
      <c r="R434" s="25"/>
      <c r="S434" s="25"/>
    </row>
    <row r="435" spans="1:19">
      <c r="A435" s="19">
        <f t="shared" si="72"/>
        <v>463</v>
      </c>
      <c r="B435" s="19">
        <v>428</v>
      </c>
      <c r="C435" s="20" t="str">
        <f t="shared" si="73"/>
        <v>463 - KIPP ACADEMY BOSTON - BROCKTON</v>
      </c>
      <c r="D435" s="21">
        <v>463035044</v>
      </c>
      <c r="E435" s="19">
        <f t="shared" si="74"/>
        <v>463</v>
      </c>
      <c r="F435" s="17">
        <f t="shared" si="75"/>
        <v>35</v>
      </c>
      <c r="G435" s="17">
        <f t="shared" si="76"/>
        <v>44</v>
      </c>
      <c r="H435" s="17">
        <f t="shared" si="82"/>
        <v>1</v>
      </c>
      <c r="I435" s="22">
        <f t="shared" si="77"/>
        <v>1.0860000000000001</v>
      </c>
      <c r="J435" s="19">
        <f t="shared" si="78"/>
        <v>11</v>
      </c>
      <c r="K435" s="23">
        <f t="shared" si="79"/>
        <v>100</v>
      </c>
      <c r="L435" s="24">
        <f t="shared" si="80"/>
        <v>18966</v>
      </c>
      <c r="M435" s="24">
        <f t="shared" si="81"/>
        <v>0</v>
      </c>
      <c r="N435" s="24">
        <v>1288</v>
      </c>
      <c r="O435" s="25" t="str">
        <f t="shared" si="83"/>
        <v>KIPP ACADEMY BOSTON - BROCKTON (463)</v>
      </c>
      <c r="P435" s="129"/>
      <c r="Q435" s="124"/>
      <c r="R435" s="25"/>
      <c r="S435" s="25"/>
    </row>
    <row r="436" spans="1:19">
      <c r="A436" s="19">
        <f t="shared" si="72"/>
        <v>463</v>
      </c>
      <c r="B436" s="19">
        <v>429</v>
      </c>
      <c r="C436" s="20" t="str">
        <f t="shared" si="73"/>
        <v>463 - KIPP ACADEMY BOSTON - BROOKLINE</v>
      </c>
      <c r="D436" s="21">
        <v>463035046</v>
      </c>
      <c r="E436" s="19">
        <f t="shared" si="74"/>
        <v>463</v>
      </c>
      <c r="F436" s="17">
        <f t="shared" si="75"/>
        <v>35</v>
      </c>
      <c r="G436" s="17">
        <f t="shared" si="76"/>
        <v>46</v>
      </c>
      <c r="H436" s="17">
        <f t="shared" si="82"/>
        <v>1</v>
      </c>
      <c r="I436" s="22">
        <f t="shared" si="77"/>
        <v>1.0860000000000001</v>
      </c>
      <c r="J436" s="19">
        <f t="shared" si="78"/>
        <v>3</v>
      </c>
      <c r="K436" s="23">
        <f t="shared" si="79"/>
        <v>199.36369503759951</v>
      </c>
      <c r="L436" s="24">
        <f t="shared" si="80"/>
        <v>18011</v>
      </c>
      <c r="M436" s="24">
        <f t="shared" si="81"/>
        <v>17896</v>
      </c>
      <c r="N436" s="24">
        <v>1288</v>
      </c>
      <c r="O436" s="25" t="str">
        <f t="shared" si="83"/>
        <v>KIPP ACADEMY BOSTON - BROOKLINE (463)</v>
      </c>
      <c r="P436" s="129"/>
      <c r="Q436" s="124"/>
      <c r="R436" s="25"/>
      <c r="S436" s="25"/>
    </row>
    <row r="437" spans="1:19">
      <c r="A437" s="19">
        <f t="shared" si="72"/>
        <v>463</v>
      </c>
      <c r="B437" s="19">
        <v>430</v>
      </c>
      <c r="C437" s="20" t="str">
        <f t="shared" si="73"/>
        <v>463 - KIPP ACADEMY BOSTON - EVERETT</v>
      </c>
      <c r="D437" s="21">
        <v>463035093</v>
      </c>
      <c r="E437" s="19">
        <f t="shared" si="74"/>
        <v>463</v>
      </c>
      <c r="F437" s="17">
        <f t="shared" si="75"/>
        <v>35</v>
      </c>
      <c r="G437" s="17">
        <f t="shared" si="76"/>
        <v>93</v>
      </c>
      <c r="H437" s="17">
        <f t="shared" si="82"/>
        <v>1</v>
      </c>
      <c r="I437" s="22">
        <f t="shared" si="77"/>
        <v>1.0860000000000001</v>
      </c>
      <c r="J437" s="19">
        <f t="shared" si="78"/>
        <v>11</v>
      </c>
      <c r="K437" s="23">
        <f t="shared" si="79"/>
        <v>100.40533474721023</v>
      </c>
      <c r="L437" s="24">
        <f t="shared" si="80"/>
        <v>22784</v>
      </c>
      <c r="M437" s="24">
        <f t="shared" si="81"/>
        <v>92</v>
      </c>
      <c r="N437" s="24">
        <v>1288</v>
      </c>
      <c r="O437" s="25" t="str">
        <f t="shared" si="83"/>
        <v>KIPP ACADEMY BOSTON - EVERETT (463)</v>
      </c>
      <c r="P437" s="129"/>
      <c r="Q437" s="124"/>
      <c r="R437" s="25"/>
      <c r="S437" s="25"/>
    </row>
    <row r="438" spans="1:19">
      <c r="A438" s="19">
        <f t="shared" si="72"/>
        <v>463</v>
      </c>
      <c r="B438" s="19">
        <v>431</v>
      </c>
      <c r="C438" s="20" t="str">
        <f t="shared" si="73"/>
        <v>463 - KIPP ACADEMY BOSTON - NEWTON</v>
      </c>
      <c r="D438" s="21">
        <v>463035207</v>
      </c>
      <c r="E438" s="19">
        <f t="shared" si="74"/>
        <v>463</v>
      </c>
      <c r="F438" s="17">
        <f t="shared" si="75"/>
        <v>35</v>
      </c>
      <c r="G438" s="17">
        <f t="shared" si="76"/>
        <v>207</v>
      </c>
      <c r="H438" s="17">
        <f t="shared" si="82"/>
        <v>1</v>
      </c>
      <c r="I438" s="22">
        <f t="shared" si="77"/>
        <v>1.0860000000000001</v>
      </c>
      <c r="J438" s="19">
        <f t="shared" si="78"/>
        <v>3</v>
      </c>
      <c r="K438" s="23">
        <f t="shared" si="79"/>
        <v>183.88306106542453</v>
      </c>
      <c r="L438" s="24">
        <f t="shared" si="80"/>
        <v>17596</v>
      </c>
      <c r="M438" s="24">
        <f t="shared" si="81"/>
        <v>14760</v>
      </c>
      <c r="N438" s="24">
        <v>1288</v>
      </c>
      <c r="O438" s="25" t="str">
        <f t="shared" si="83"/>
        <v>KIPP ACADEMY BOSTON - NEWTON (463)</v>
      </c>
      <c r="P438" s="129"/>
      <c r="Q438" s="124"/>
      <c r="R438" s="25"/>
      <c r="S438" s="25"/>
    </row>
    <row r="439" spans="1:19">
      <c r="A439" s="19">
        <f t="shared" si="72"/>
        <v>463</v>
      </c>
      <c r="B439" s="19">
        <v>432</v>
      </c>
      <c r="C439" s="20" t="str">
        <f t="shared" si="73"/>
        <v>463 - KIPP ACADEMY BOSTON - NORWOOD</v>
      </c>
      <c r="D439" s="21">
        <v>463035220</v>
      </c>
      <c r="E439" s="19">
        <f t="shared" si="74"/>
        <v>463</v>
      </c>
      <c r="F439" s="17">
        <f t="shared" si="75"/>
        <v>35</v>
      </c>
      <c r="G439" s="17">
        <f t="shared" si="76"/>
        <v>220</v>
      </c>
      <c r="H439" s="17">
        <f t="shared" si="82"/>
        <v>1</v>
      </c>
      <c r="I439" s="22">
        <f t="shared" si="77"/>
        <v>1.0860000000000001</v>
      </c>
      <c r="J439" s="19">
        <f t="shared" si="78"/>
        <v>8</v>
      </c>
      <c r="K439" s="23">
        <f t="shared" si="79"/>
        <v>135.65970389049588</v>
      </c>
      <c r="L439" s="24">
        <f t="shared" si="80"/>
        <v>20248</v>
      </c>
      <c r="M439" s="24">
        <f t="shared" si="81"/>
        <v>7220</v>
      </c>
      <c r="N439" s="24">
        <v>1288</v>
      </c>
      <c r="O439" s="25" t="str">
        <f t="shared" si="83"/>
        <v>KIPP ACADEMY BOSTON - NORWOOD (463)</v>
      </c>
      <c r="P439" s="129"/>
      <c r="Q439" s="124"/>
      <c r="R439" s="25"/>
      <c r="S439" s="25"/>
    </row>
    <row r="440" spans="1:19">
      <c r="A440" s="19">
        <f t="shared" si="72"/>
        <v>463</v>
      </c>
      <c r="B440" s="19">
        <v>433</v>
      </c>
      <c r="C440" s="20" t="str">
        <f t="shared" si="73"/>
        <v>463 - KIPP ACADEMY BOSTON - QUINCY</v>
      </c>
      <c r="D440" s="21">
        <v>463035243</v>
      </c>
      <c r="E440" s="19">
        <f t="shared" si="74"/>
        <v>463</v>
      </c>
      <c r="F440" s="17">
        <f t="shared" si="75"/>
        <v>35</v>
      </c>
      <c r="G440" s="17">
        <f t="shared" si="76"/>
        <v>243</v>
      </c>
      <c r="H440" s="17">
        <f t="shared" si="82"/>
        <v>1</v>
      </c>
      <c r="I440" s="22">
        <f t="shared" si="77"/>
        <v>1.0860000000000001</v>
      </c>
      <c r="J440" s="19">
        <f t="shared" si="78"/>
        <v>9</v>
      </c>
      <c r="K440" s="23">
        <f t="shared" si="79"/>
        <v>113.02199405799442</v>
      </c>
      <c r="L440" s="24">
        <f t="shared" si="80"/>
        <v>21355</v>
      </c>
      <c r="M440" s="24">
        <f t="shared" si="81"/>
        <v>2781</v>
      </c>
      <c r="N440" s="24">
        <v>1288</v>
      </c>
      <c r="O440" s="25" t="str">
        <f t="shared" si="83"/>
        <v>KIPP ACADEMY BOSTON - QUINCY (463)</v>
      </c>
      <c r="P440" s="129"/>
      <c r="Q440" s="124"/>
      <c r="R440" s="25"/>
      <c r="S440" s="25"/>
    </row>
    <row r="441" spans="1:19">
      <c r="A441" s="19">
        <f t="shared" si="72"/>
        <v>463</v>
      </c>
      <c r="B441" s="19">
        <v>434</v>
      </c>
      <c r="C441" s="20" t="str">
        <f t="shared" si="73"/>
        <v>463 - KIPP ACADEMY BOSTON - RANDOLPH</v>
      </c>
      <c r="D441" s="21">
        <v>463035244</v>
      </c>
      <c r="E441" s="19">
        <f t="shared" si="74"/>
        <v>463</v>
      </c>
      <c r="F441" s="17">
        <f t="shared" si="75"/>
        <v>35</v>
      </c>
      <c r="G441" s="17">
        <f t="shared" si="76"/>
        <v>244</v>
      </c>
      <c r="H441" s="17">
        <f t="shared" si="82"/>
        <v>1</v>
      </c>
      <c r="I441" s="22">
        <f t="shared" si="77"/>
        <v>1.0860000000000001</v>
      </c>
      <c r="J441" s="19">
        <f t="shared" si="78"/>
        <v>10</v>
      </c>
      <c r="K441" s="23">
        <f t="shared" si="79"/>
        <v>124.17352811526767</v>
      </c>
      <c r="L441" s="24">
        <f t="shared" si="80"/>
        <v>16429</v>
      </c>
      <c r="M441" s="24">
        <f t="shared" si="81"/>
        <v>3971</v>
      </c>
      <c r="N441" s="24">
        <v>1288</v>
      </c>
      <c r="O441" s="25" t="str">
        <f t="shared" si="83"/>
        <v>KIPP ACADEMY BOSTON - RANDOLPH (463)</v>
      </c>
      <c r="P441" s="129"/>
      <c r="Q441" s="124"/>
      <c r="R441" s="25"/>
      <c r="S441" s="25"/>
    </row>
    <row r="442" spans="1:19">
      <c r="A442" s="19">
        <f t="shared" si="72"/>
        <v>463</v>
      </c>
      <c r="B442" s="19">
        <v>435</v>
      </c>
      <c r="C442" s="20" t="str">
        <f t="shared" si="73"/>
        <v>463 - KIPP ACADEMY BOSTON - ROCKLAND</v>
      </c>
      <c r="D442" s="21">
        <v>463035251</v>
      </c>
      <c r="E442" s="19">
        <f t="shared" si="74"/>
        <v>463</v>
      </c>
      <c r="F442" s="17">
        <f t="shared" si="75"/>
        <v>35</v>
      </c>
      <c r="G442" s="17">
        <f t="shared" si="76"/>
        <v>251</v>
      </c>
      <c r="H442" s="17">
        <f t="shared" si="82"/>
        <v>1</v>
      </c>
      <c r="I442" s="22">
        <f t="shared" si="77"/>
        <v>1.0860000000000001</v>
      </c>
      <c r="J442" s="19">
        <f t="shared" si="78"/>
        <v>9</v>
      </c>
      <c r="K442" s="23">
        <f t="shared" si="79"/>
        <v>115.7326133873878</v>
      </c>
      <c r="L442" s="24">
        <f t="shared" si="80"/>
        <v>12407</v>
      </c>
      <c r="M442" s="24">
        <f t="shared" si="81"/>
        <v>1952</v>
      </c>
      <c r="N442" s="24">
        <v>1288</v>
      </c>
      <c r="O442" s="25" t="str">
        <f t="shared" si="83"/>
        <v>KIPP ACADEMY BOSTON - ROCKLAND (463)</v>
      </c>
      <c r="P442" s="129"/>
      <c r="Q442" s="124"/>
      <c r="R442" s="25"/>
      <c r="S442" s="25"/>
    </row>
    <row r="443" spans="1:19">
      <c r="A443" s="19">
        <f t="shared" si="72"/>
        <v>464</v>
      </c>
      <c r="B443" s="19">
        <v>436</v>
      </c>
      <c r="C443" s="20" t="str">
        <f t="shared" si="73"/>
        <v>464 - MARBLEHEAD COMMUNITY - BEVERLY</v>
      </c>
      <c r="D443" s="21">
        <v>464168030</v>
      </c>
      <c r="E443" s="19">
        <f t="shared" si="74"/>
        <v>464</v>
      </c>
      <c r="F443" s="17">
        <f t="shared" si="75"/>
        <v>168</v>
      </c>
      <c r="G443" s="17">
        <f t="shared" si="76"/>
        <v>30</v>
      </c>
      <c r="H443" s="17">
        <f t="shared" si="82"/>
        <v>1</v>
      </c>
      <c r="I443" s="22">
        <f t="shared" si="77"/>
        <v>1</v>
      </c>
      <c r="J443" s="19">
        <f t="shared" si="78"/>
        <v>6</v>
      </c>
      <c r="K443" s="23">
        <f t="shared" si="79"/>
        <v>136.03656800116997</v>
      </c>
      <c r="L443" s="24">
        <f t="shared" si="80"/>
        <v>14081</v>
      </c>
      <c r="M443" s="24">
        <f t="shared" si="81"/>
        <v>5074</v>
      </c>
      <c r="N443" s="24">
        <v>1288</v>
      </c>
      <c r="O443" s="25" t="str">
        <f t="shared" si="83"/>
        <v>MARBLEHEAD COMMUNITY - BEVERLY (464)</v>
      </c>
      <c r="P443" s="129"/>
      <c r="Q443" s="124"/>
      <c r="R443" s="25"/>
      <c r="S443" s="25"/>
    </row>
    <row r="444" spans="1:19">
      <c r="A444" s="19">
        <f t="shared" si="72"/>
        <v>464</v>
      </c>
      <c r="B444" s="19">
        <v>437</v>
      </c>
      <c r="C444" s="20" t="str">
        <f t="shared" si="73"/>
        <v>464 - MARBLEHEAD COMMUNITY - BOSTON</v>
      </c>
      <c r="D444" s="21">
        <v>464168035</v>
      </c>
      <c r="E444" s="19">
        <f t="shared" si="74"/>
        <v>464</v>
      </c>
      <c r="F444" s="17">
        <f t="shared" si="75"/>
        <v>168</v>
      </c>
      <c r="G444" s="17">
        <f t="shared" si="76"/>
        <v>35</v>
      </c>
      <c r="H444" s="17">
        <f t="shared" si="82"/>
        <v>1</v>
      </c>
      <c r="I444" s="22">
        <f t="shared" si="77"/>
        <v>1</v>
      </c>
      <c r="J444" s="19">
        <f t="shared" si="78"/>
        <v>11</v>
      </c>
      <c r="K444" s="23">
        <f t="shared" si="79"/>
        <v>135.47260985262034</v>
      </c>
      <c r="L444" s="24">
        <f t="shared" si="80"/>
        <v>11663</v>
      </c>
      <c r="M444" s="24">
        <f t="shared" si="81"/>
        <v>4137</v>
      </c>
      <c r="N444" s="24">
        <v>1288</v>
      </c>
      <c r="O444" s="25" t="str">
        <f t="shared" si="83"/>
        <v>MARBLEHEAD COMMUNITY - BOSTON (464)</v>
      </c>
      <c r="P444" s="129"/>
      <c r="Q444" s="124"/>
      <c r="R444" s="25"/>
      <c r="S444" s="25"/>
    </row>
    <row r="445" spans="1:19">
      <c r="A445" s="19">
        <f t="shared" si="72"/>
        <v>464</v>
      </c>
      <c r="B445" s="19">
        <v>438</v>
      </c>
      <c r="C445" s="20" t="str">
        <f t="shared" si="73"/>
        <v>464 - MARBLEHEAD COMMUNITY - DANVERS</v>
      </c>
      <c r="D445" s="21">
        <v>464168071</v>
      </c>
      <c r="E445" s="19">
        <f t="shared" si="74"/>
        <v>464</v>
      </c>
      <c r="F445" s="17">
        <f t="shared" si="75"/>
        <v>168</v>
      </c>
      <c r="G445" s="17">
        <f t="shared" si="76"/>
        <v>71</v>
      </c>
      <c r="H445" s="17">
        <f t="shared" si="82"/>
        <v>1</v>
      </c>
      <c r="I445" s="22">
        <f t="shared" si="77"/>
        <v>1</v>
      </c>
      <c r="J445" s="19">
        <f t="shared" si="78"/>
        <v>5</v>
      </c>
      <c r="K445" s="23">
        <f t="shared" si="79"/>
        <v>142.37946411092057</v>
      </c>
      <c r="L445" s="24">
        <f t="shared" si="80"/>
        <v>11786</v>
      </c>
      <c r="M445" s="24">
        <f t="shared" si="81"/>
        <v>4995</v>
      </c>
      <c r="N445" s="24">
        <v>1288</v>
      </c>
      <c r="O445" s="25" t="str">
        <f t="shared" si="83"/>
        <v>MARBLEHEAD COMMUNITY - DANVERS (464)</v>
      </c>
      <c r="P445" s="129"/>
      <c r="Q445" s="124"/>
      <c r="R445" s="25"/>
      <c r="S445" s="25"/>
    </row>
    <row r="446" spans="1:19">
      <c r="A446" s="19">
        <f t="shared" si="72"/>
        <v>464</v>
      </c>
      <c r="B446" s="19">
        <v>439</v>
      </c>
      <c r="C446" s="20" t="str">
        <f t="shared" si="73"/>
        <v>464 - MARBLEHEAD COMMUNITY - LYNN</v>
      </c>
      <c r="D446" s="21">
        <v>464168163</v>
      </c>
      <c r="E446" s="19">
        <f t="shared" si="74"/>
        <v>464</v>
      </c>
      <c r="F446" s="17">
        <f t="shared" si="75"/>
        <v>168</v>
      </c>
      <c r="G446" s="17">
        <f t="shared" si="76"/>
        <v>163</v>
      </c>
      <c r="H446" s="17">
        <f t="shared" si="82"/>
        <v>1</v>
      </c>
      <c r="I446" s="22">
        <f t="shared" si="77"/>
        <v>1</v>
      </c>
      <c r="J446" s="19">
        <f t="shared" si="78"/>
        <v>11</v>
      </c>
      <c r="K446" s="23">
        <f t="shared" si="79"/>
        <v>100.01346280490802</v>
      </c>
      <c r="L446" s="24">
        <f t="shared" si="80"/>
        <v>17781</v>
      </c>
      <c r="M446" s="24">
        <f t="shared" si="81"/>
        <v>2</v>
      </c>
      <c r="N446" s="24">
        <v>1288</v>
      </c>
      <c r="O446" s="25" t="str">
        <f t="shared" si="83"/>
        <v>MARBLEHEAD COMMUNITY - LYNN (464)</v>
      </c>
      <c r="P446" s="129"/>
      <c r="Q446" s="124"/>
      <c r="R446" s="25"/>
      <c r="S446" s="25"/>
    </row>
    <row r="447" spans="1:19">
      <c r="A447" s="19">
        <f t="shared" si="72"/>
        <v>464</v>
      </c>
      <c r="B447" s="19">
        <v>440</v>
      </c>
      <c r="C447" s="20" t="str">
        <f t="shared" si="73"/>
        <v>464 - MARBLEHEAD COMMUNITY - MARBLEHEAD</v>
      </c>
      <c r="D447" s="21">
        <v>464168168</v>
      </c>
      <c r="E447" s="19">
        <f t="shared" si="74"/>
        <v>464</v>
      </c>
      <c r="F447" s="17">
        <f t="shared" si="75"/>
        <v>168</v>
      </c>
      <c r="G447" s="17">
        <f t="shared" si="76"/>
        <v>168</v>
      </c>
      <c r="H447" s="17">
        <f t="shared" si="82"/>
        <v>1</v>
      </c>
      <c r="I447" s="22">
        <f t="shared" si="77"/>
        <v>1</v>
      </c>
      <c r="J447" s="19">
        <f t="shared" si="78"/>
        <v>3</v>
      </c>
      <c r="K447" s="23">
        <f t="shared" si="79"/>
        <v>171.82301041279283</v>
      </c>
      <c r="L447" s="24">
        <f t="shared" si="80"/>
        <v>13312</v>
      </c>
      <c r="M447" s="24">
        <f t="shared" si="81"/>
        <v>9561</v>
      </c>
      <c r="N447" s="24">
        <v>1288</v>
      </c>
      <c r="O447" s="25" t="str">
        <f t="shared" si="83"/>
        <v>MARBLEHEAD COMMUNITY - MARBLEHEAD (464)</v>
      </c>
      <c r="P447" s="129"/>
      <c r="Q447" s="124"/>
      <c r="R447" s="25"/>
      <c r="S447" s="25"/>
    </row>
    <row r="448" spans="1:19">
      <c r="A448" s="19">
        <f t="shared" si="72"/>
        <v>464</v>
      </c>
      <c r="B448" s="19">
        <v>441</v>
      </c>
      <c r="C448" s="20" t="str">
        <f t="shared" si="73"/>
        <v>464 - MARBLEHEAD COMMUNITY - NAHANT</v>
      </c>
      <c r="D448" s="21">
        <v>464168196</v>
      </c>
      <c r="E448" s="19">
        <f t="shared" si="74"/>
        <v>464</v>
      </c>
      <c r="F448" s="17">
        <f t="shared" si="75"/>
        <v>168</v>
      </c>
      <c r="G448" s="17">
        <f t="shared" si="76"/>
        <v>196</v>
      </c>
      <c r="H448" s="17">
        <f t="shared" si="82"/>
        <v>1</v>
      </c>
      <c r="I448" s="22">
        <f t="shared" si="77"/>
        <v>1</v>
      </c>
      <c r="J448" s="19">
        <f t="shared" si="78"/>
        <v>4</v>
      </c>
      <c r="K448" s="23">
        <f t="shared" si="79"/>
        <v>166.98590193410598</v>
      </c>
      <c r="L448" s="24">
        <f t="shared" si="80"/>
        <v>12226</v>
      </c>
      <c r="M448" s="24">
        <f t="shared" si="81"/>
        <v>8190</v>
      </c>
      <c r="N448" s="24">
        <v>1288</v>
      </c>
      <c r="O448" s="25" t="str">
        <f t="shared" si="83"/>
        <v>MARBLEHEAD COMMUNITY - NAHANT (464)</v>
      </c>
      <c r="P448" s="129"/>
      <c r="Q448" s="124"/>
      <c r="R448" s="25"/>
      <c r="S448" s="25"/>
    </row>
    <row r="449" spans="1:19">
      <c r="A449" s="19">
        <f t="shared" si="72"/>
        <v>464</v>
      </c>
      <c r="B449" s="19">
        <v>442</v>
      </c>
      <c r="C449" s="20" t="str">
        <f t="shared" si="73"/>
        <v>464 - MARBLEHEAD COMMUNITY - PEABODY</v>
      </c>
      <c r="D449" s="21">
        <v>464168229</v>
      </c>
      <c r="E449" s="19">
        <f t="shared" si="74"/>
        <v>464</v>
      </c>
      <c r="F449" s="17">
        <f t="shared" si="75"/>
        <v>168</v>
      </c>
      <c r="G449" s="17">
        <f t="shared" si="76"/>
        <v>229</v>
      </c>
      <c r="H449" s="17">
        <f t="shared" si="82"/>
        <v>1</v>
      </c>
      <c r="I449" s="22">
        <f t="shared" si="77"/>
        <v>1</v>
      </c>
      <c r="J449" s="19">
        <f t="shared" si="78"/>
        <v>9</v>
      </c>
      <c r="K449" s="23">
        <f t="shared" si="79"/>
        <v>109.89855856388218</v>
      </c>
      <c r="L449" s="24">
        <f t="shared" si="80"/>
        <v>16020</v>
      </c>
      <c r="M449" s="24">
        <f t="shared" si="81"/>
        <v>1586</v>
      </c>
      <c r="N449" s="24">
        <v>1288</v>
      </c>
      <c r="O449" s="25" t="str">
        <f t="shared" si="83"/>
        <v>MARBLEHEAD COMMUNITY - PEABODY (464)</v>
      </c>
      <c r="P449" s="129"/>
      <c r="Q449" s="124"/>
      <c r="R449" s="25"/>
      <c r="S449" s="25"/>
    </row>
    <row r="450" spans="1:19">
      <c r="A450" s="19">
        <f t="shared" si="72"/>
        <v>464</v>
      </c>
      <c r="B450" s="19">
        <v>443</v>
      </c>
      <c r="C450" s="20" t="str">
        <f t="shared" si="73"/>
        <v>464 - MARBLEHEAD COMMUNITY - SALEM</v>
      </c>
      <c r="D450" s="21">
        <v>464168258</v>
      </c>
      <c r="E450" s="19">
        <f t="shared" si="74"/>
        <v>464</v>
      </c>
      <c r="F450" s="17">
        <f t="shared" si="75"/>
        <v>168</v>
      </c>
      <c r="G450" s="17">
        <f t="shared" si="76"/>
        <v>258</v>
      </c>
      <c r="H450" s="17">
        <f t="shared" si="82"/>
        <v>1</v>
      </c>
      <c r="I450" s="22">
        <f t="shared" si="77"/>
        <v>1</v>
      </c>
      <c r="J450" s="19">
        <f t="shared" si="78"/>
        <v>10</v>
      </c>
      <c r="K450" s="23">
        <f t="shared" si="79"/>
        <v>121.79437004804771</v>
      </c>
      <c r="L450" s="24">
        <f t="shared" si="80"/>
        <v>17131</v>
      </c>
      <c r="M450" s="24">
        <f t="shared" si="81"/>
        <v>3734</v>
      </c>
      <c r="N450" s="24">
        <v>1288</v>
      </c>
      <c r="O450" s="25" t="str">
        <f t="shared" si="83"/>
        <v>MARBLEHEAD COMMUNITY - SALEM (464)</v>
      </c>
      <c r="P450" s="129"/>
      <c r="Q450" s="124"/>
      <c r="R450" s="25"/>
      <c r="S450" s="25"/>
    </row>
    <row r="451" spans="1:19">
      <c r="A451" s="19">
        <f t="shared" si="72"/>
        <v>464</v>
      </c>
      <c r="B451" s="19">
        <v>444</v>
      </c>
      <c r="C451" s="20" t="str">
        <f t="shared" si="73"/>
        <v>464 - MARBLEHEAD COMMUNITY - SAUGUS</v>
      </c>
      <c r="D451" s="21">
        <v>464168262</v>
      </c>
      <c r="E451" s="19">
        <f t="shared" si="74"/>
        <v>464</v>
      </c>
      <c r="F451" s="17">
        <f t="shared" si="75"/>
        <v>168</v>
      </c>
      <c r="G451" s="17">
        <f t="shared" si="76"/>
        <v>262</v>
      </c>
      <c r="H451" s="17">
        <f t="shared" si="82"/>
        <v>1</v>
      </c>
      <c r="I451" s="22">
        <f t="shared" si="77"/>
        <v>1</v>
      </c>
      <c r="J451" s="19">
        <f t="shared" si="78"/>
        <v>9</v>
      </c>
      <c r="K451" s="23">
        <f t="shared" si="79"/>
        <v>101.04969328352608</v>
      </c>
      <c r="L451" s="24">
        <f t="shared" si="80"/>
        <v>11663</v>
      </c>
      <c r="M451" s="24">
        <f t="shared" si="81"/>
        <v>122</v>
      </c>
      <c r="N451" s="24">
        <v>1288</v>
      </c>
      <c r="O451" s="25" t="str">
        <f t="shared" si="83"/>
        <v>MARBLEHEAD COMMUNITY - SAUGUS (464)</v>
      </c>
      <c r="P451" s="129"/>
      <c r="Q451" s="124"/>
      <c r="R451" s="25"/>
      <c r="S451" s="25"/>
    </row>
    <row r="452" spans="1:19">
      <c r="A452" s="19">
        <f t="shared" si="72"/>
        <v>464</v>
      </c>
      <c r="B452" s="19">
        <v>445</v>
      </c>
      <c r="C452" s="20" t="str">
        <f t="shared" si="73"/>
        <v>464 - MARBLEHEAD COMMUNITY - SWAMPSCOTT</v>
      </c>
      <c r="D452" s="21">
        <v>464168291</v>
      </c>
      <c r="E452" s="19">
        <f t="shared" si="74"/>
        <v>464</v>
      </c>
      <c r="F452" s="17">
        <f t="shared" si="75"/>
        <v>168</v>
      </c>
      <c r="G452" s="17">
        <f t="shared" si="76"/>
        <v>291</v>
      </c>
      <c r="H452" s="17">
        <f t="shared" si="82"/>
        <v>1</v>
      </c>
      <c r="I452" s="22">
        <f t="shared" si="77"/>
        <v>1</v>
      </c>
      <c r="J452" s="19">
        <f t="shared" si="78"/>
        <v>4</v>
      </c>
      <c r="K452" s="23">
        <f t="shared" si="79"/>
        <v>140.31179259982801</v>
      </c>
      <c r="L452" s="24">
        <f t="shared" si="80"/>
        <v>12341</v>
      </c>
      <c r="M452" s="24">
        <f t="shared" si="81"/>
        <v>4975</v>
      </c>
      <c r="N452" s="24">
        <v>1288</v>
      </c>
      <c r="O452" s="25" t="str">
        <f t="shared" si="83"/>
        <v>MARBLEHEAD COMMUNITY - SWAMPSCOTT (464)</v>
      </c>
      <c r="P452" s="129"/>
      <c r="Q452" s="124"/>
      <c r="R452" s="25"/>
      <c r="S452" s="25"/>
    </row>
    <row r="453" spans="1:19">
      <c r="A453" s="19">
        <f t="shared" si="72"/>
        <v>466</v>
      </c>
      <c r="B453" s="19">
        <v>446</v>
      </c>
      <c r="C453" s="20" t="str">
        <f t="shared" si="73"/>
        <v>466 - MARTHA'S VINEYARDMARTHAS VINEYARD District - FALMOUTH</v>
      </c>
      <c r="D453" s="21">
        <v>466700096</v>
      </c>
      <c r="E453" s="19">
        <f t="shared" si="74"/>
        <v>466</v>
      </c>
      <c r="F453" s="17">
        <f t="shared" si="75"/>
        <v>700</v>
      </c>
      <c r="G453" s="17">
        <f t="shared" si="76"/>
        <v>96</v>
      </c>
      <c r="H453" s="17">
        <f t="shared" si="82"/>
        <v>2</v>
      </c>
      <c r="I453" s="22">
        <f t="shared" si="77"/>
        <v>1</v>
      </c>
      <c r="J453" s="19">
        <f t="shared" si="78"/>
        <v>7</v>
      </c>
      <c r="K453" s="23">
        <f t="shared" si="79"/>
        <v>171.27625259068279</v>
      </c>
      <c r="L453" s="24">
        <f t="shared" si="80"/>
        <v>13568</v>
      </c>
      <c r="M453" s="24">
        <f t="shared" si="81"/>
        <v>9671</v>
      </c>
      <c r="N453" s="24">
        <v>1288</v>
      </c>
      <c r="O453" s="25" t="str">
        <f t="shared" si="83"/>
        <v>MARTHA'S VINEYARDMARTHAS VINEYARD District - FALMOUTH (466)</v>
      </c>
      <c r="P453" s="129"/>
      <c r="Q453" s="124"/>
      <c r="R453" s="25"/>
      <c r="S453" s="25"/>
    </row>
    <row r="454" spans="1:19">
      <c r="A454" s="19">
        <f t="shared" si="72"/>
        <v>466</v>
      </c>
      <c r="B454" s="19">
        <v>447</v>
      </c>
      <c r="C454" s="20" t="str">
        <f t="shared" si="73"/>
        <v>466 - MARTHA'S VINEYARDMARTHAS VINEYARD District - MARTHAS VINEYARD</v>
      </c>
      <c r="D454" s="21">
        <v>466700700</v>
      </c>
      <c r="E454" s="19">
        <f t="shared" si="74"/>
        <v>466</v>
      </c>
      <c r="F454" s="17">
        <f t="shared" si="75"/>
        <v>700</v>
      </c>
      <c r="G454" s="17">
        <f t="shared" si="76"/>
        <v>700</v>
      </c>
      <c r="H454" s="17">
        <f t="shared" si="82"/>
        <v>2</v>
      </c>
      <c r="I454" s="22">
        <f t="shared" si="77"/>
        <v>1</v>
      </c>
      <c r="J454" s="19">
        <f t="shared" si="78"/>
        <v>7</v>
      </c>
      <c r="K454" s="23">
        <f t="shared" si="79"/>
        <v>173.31102990325465</v>
      </c>
      <c r="L454" s="24">
        <f t="shared" si="80"/>
        <v>17521</v>
      </c>
      <c r="M454" s="24">
        <f t="shared" si="81"/>
        <v>12845</v>
      </c>
      <c r="N454" s="24">
        <v>1288</v>
      </c>
      <c r="O454" s="25" t="str">
        <f t="shared" si="83"/>
        <v>MARTHA'S VINEYARDMARTHAS VINEYARD District - MARTHAS VINEYARD (466)</v>
      </c>
      <c r="P454" s="129"/>
      <c r="Q454" s="124"/>
      <c r="R454" s="25"/>
      <c r="S454" s="25"/>
    </row>
    <row r="455" spans="1:19">
      <c r="A455" s="19">
        <f t="shared" si="72"/>
        <v>466</v>
      </c>
      <c r="B455" s="19">
        <v>448</v>
      </c>
      <c r="C455" s="20" t="str">
        <f t="shared" si="73"/>
        <v>466 - MARTHA'S VINEYARDUPISLAND District - EDGARTOWN</v>
      </c>
      <c r="D455" s="21">
        <v>466774089</v>
      </c>
      <c r="E455" s="19">
        <f t="shared" si="74"/>
        <v>466</v>
      </c>
      <c r="F455" s="17">
        <f t="shared" si="75"/>
        <v>774</v>
      </c>
      <c r="G455" s="17">
        <f t="shared" si="76"/>
        <v>89</v>
      </c>
      <c r="H455" s="17">
        <f t="shared" si="82"/>
        <v>2</v>
      </c>
      <c r="I455" s="22">
        <f t="shared" si="77"/>
        <v>1</v>
      </c>
      <c r="J455" s="19">
        <f t="shared" si="78"/>
        <v>9</v>
      </c>
      <c r="K455" s="23">
        <f t="shared" si="79"/>
        <v>247.26125748965126</v>
      </c>
      <c r="L455" s="24">
        <f t="shared" si="80"/>
        <v>14673</v>
      </c>
      <c r="M455" s="24">
        <f t="shared" si="81"/>
        <v>21608</v>
      </c>
      <c r="N455" s="24">
        <v>1288</v>
      </c>
      <c r="O455" s="25" t="str">
        <f t="shared" si="83"/>
        <v>MARTHA'S VINEYARDUPISLAND District - EDGARTOWN (466)</v>
      </c>
      <c r="P455" s="129"/>
      <c r="Q455" s="124"/>
      <c r="R455" s="25"/>
      <c r="S455" s="25"/>
    </row>
    <row r="456" spans="1:19">
      <c r="A456" s="19">
        <f t="shared" ref="A456:A519" si="84">IF(VALUE(MID(D456,1,1))=4,VALUE(MID(D456,1,3)),VALUE(MID(D456,1,4)))</f>
        <v>466</v>
      </c>
      <c r="B456" s="19">
        <v>449</v>
      </c>
      <c r="C456" s="20" t="str">
        <f t="shared" ref="C456:C519" si="85">IF(
H456=1,
A456 &amp; " - " &amp; VLOOKUP(A456,codeCHA,2,FALSE) &amp; " - " &amp; VLOOKUP(G456,code436,2,FALSE),
IF(
OR(A456=450,A456=466),
A456 &amp; " - " &amp; VLOOKUP(A456,codeCHA,2,FALSE) &amp; VLOOKUP(F456,code436,2,FALSE) &amp; " District - " &amp; VLOOKUP(G456,code436,2,FALSE),
A456 &amp; " - " &amp; VLOOKUP(A456,codeCHA,2,FALSE) &amp; "-"&amp; VLOOKUP(F456,code436,2,FALSE) &amp; " Site - " &amp; VLOOKUP(G456,code436,2,FALSE)
)
)</f>
        <v>466 - MARTHA'S VINEYARDUPISLAND District - FALMOUTH</v>
      </c>
      <c r="D456" s="21">
        <v>466774096</v>
      </c>
      <c r="E456" s="19">
        <f t="shared" ref="E456:E519" si="86">A456</f>
        <v>466</v>
      </c>
      <c r="F456" s="17">
        <f t="shared" ref="F456:F519" si="87">IF(VALUE(MID(D456,1,1))=4,VALUE(MID(D456,4,3)),VALUE(MID(D456,5,3)))</f>
        <v>774</v>
      </c>
      <c r="G456" s="17">
        <f t="shared" ref="G456:G519" si="88">IF(VALUE(MID(D456,1,1))=4,VALUE(MID(D456,7,3)),VALUE(MID(D456,8,3)))</f>
        <v>96</v>
      </c>
      <c r="H456" s="17">
        <f t="shared" si="82"/>
        <v>2</v>
      </c>
      <c r="I456" s="22">
        <f t="shared" ref="I456:I519" si="89">VLOOKUP(F456,distinfo,4)</f>
        <v>1</v>
      </c>
      <c r="J456" s="19">
        <f t="shared" ref="J456:J519" si="90">VLOOKUP(D456,enro_chafnd,16)</f>
        <v>7</v>
      </c>
      <c r="K456" s="23">
        <f t="shared" ref="K456:K519" si="91">VLOOKUP(G456,distinfo,6)</f>
        <v>171.27625259068279</v>
      </c>
      <c r="L456" s="24">
        <f t="shared" ref="L456:L519" si="92">IF(VLOOKUP(D456,rate_chafnd,40,FALSE)&gt;0,VLOOKUP(D456,rate_chafnd,40),VLOOKUP(G456,distinfo,7))</f>
        <v>16292</v>
      </c>
      <c r="M456" s="24">
        <f t="shared" ref="M456:M519" si="93">ROUND((L456*K456/100)-L456,0)</f>
        <v>11612</v>
      </c>
      <c r="N456" s="24">
        <v>1288</v>
      </c>
      <c r="O456" s="25" t="str">
        <f t="shared" si="83"/>
        <v>MARTHA'S VINEYARDUPISLAND District - FALMOUTH (466)</v>
      </c>
      <c r="P456" s="129"/>
      <c r="Q456" s="124"/>
      <c r="R456" s="25"/>
      <c r="S456" s="25"/>
    </row>
    <row r="457" spans="1:19">
      <c r="A457" s="19">
        <f t="shared" si="84"/>
        <v>466</v>
      </c>
      <c r="B457" s="19">
        <v>450</v>
      </c>
      <c r="C457" s="20" t="str">
        <f t="shared" si="85"/>
        <v>466 - MARTHA'S VINEYARDUPISLAND District - OAK BLUFFS</v>
      </c>
      <c r="D457" s="21">
        <v>466774221</v>
      </c>
      <c r="E457" s="19">
        <f t="shared" si="86"/>
        <v>466</v>
      </c>
      <c r="F457" s="17">
        <f t="shared" si="87"/>
        <v>774</v>
      </c>
      <c r="G457" s="17">
        <f t="shared" si="88"/>
        <v>221</v>
      </c>
      <c r="H457" s="17">
        <f t="shared" ref="H457:H520" si="94">IF(OR(A457=410,A457=466,A457=487,A457=499),2,1)</f>
        <v>2</v>
      </c>
      <c r="I457" s="22">
        <f t="shared" si="89"/>
        <v>1</v>
      </c>
      <c r="J457" s="19">
        <f t="shared" si="90"/>
        <v>8</v>
      </c>
      <c r="K457" s="23">
        <f t="shared" si="91"/>
        <v>240.02912855126354</v>
      </c>
      <c r="L457" s="24">
        <f t="shared" si="92"/>
        <v>14020</v>
      </c>
      <c r="M457" s="24">
        <f t="shared" si="93"/>
        <v>19632</v>
      </c>
      <c r="N457" s="24">
        <v>1288</v>
      </c>
      <c r="O457" s="25" t="str">
        <f t="shared" ref="O457:O520" si="95">IFERROR(TRIM(MID($C457, FIND(" - ", $C457)+3, 9999)) &amp;
" (" &amp; TRIM(LEFT($C457, FIND(" - ", $C457)-1)) &amp; ")",
"")</f>
        <v>MARTHA'S VINEYARDUPISLAND District - OAK BLUFFS (466)</v>
      </c>
      <c r="P457" s="129"/>
      <c r="Q457" s="124"/>
      <c r="R457" s="25"/>
      <c r="S457" s="25"/>
    </row>
    <row r="458" spans="1:19">
      <c r="A458" s="19">
        <f t="shared" si="84"/>
        <v>466</v>
      </c>
      <c r="B458" s="19">
        <v>451</v>
      </c>
      <c r="C458" s="20" t="str">
        <f t="shared" si="85"/>
        <v>466 - MARTHA'S VINEYARDUPISLAND District - TISBURY</v>
      </c>
      <c r="D458" s="21">
        <v>466774296</v>
      </c>
      <c r="E458" s="19">
        <f t="shared" si="86"/>
        <v>466</v>
      </c>
      <c r="F458" s="17">
        <f t="shared" si="87"/>
        <v>774</v>
      </c>
      <c r="G458" s="17">
        <f t="shared" si="88"/>
        <v>296</v>
      </c>
      <c r="H458" s="17">
        <f t="shared" si="94"/>
        <v>2</v>
      </c>
      <c r="I458" s="22">
        <f t="shared" si="89"/>
        <v>1</v>
      </c>
      <c r="J458" s="19">
        <f t="shared" si="90"/>
        <v>8</v>
      </c>
      <c r="K458" s="23">
        <f t="shared" si="91"/>
        <v>221.56328377080663</v>
      </c>
      <c r="L458" s="24">
        <f t="shared" si="92"/>
        <v>13979</v>
      </c>
      <c r="M458" s="24">
        <f t="shared" si="93"/>
        <v>16993</v>
      </c>
      <c r="N458" s="24">
        <v>1288</v>
      </c>
      <c r="O458" s="25" t="str">
        <f t="shared" si="95"/>
        <v>MARTHA'S VINEYARDUPISLAND District - TISBURY (466)</v>
      </c>
      <c r="P458" s="129"/>
      <c r="Q458" s="124"/>
      <c r="R458" s="25"/>
      <c r="S458" s="25"/>
    </row>
    <row r="459" spans="1:19">
      <c r="A459" s="19">
        <f t="shared" si="84"/>
        <v>466</v>
      </c>
      <c r="B459" s="19">
        <v>452</v>
      </c>
      <c r="C459" s="20" t="str">
        <f t="shared" si="85"/>
        <v>466 - MARTHA'S VINEYARDUPISLAND District - UPISLAND</v>
      </c>
      <c r="D459" s="21">
        <v>466774774</v>
      </c>
      <c r="E459" s="19">
        <f t="shared" si="86"/>
        <v>466</v>
      </c>
      <c r="F459" s="17">
        <f t="shared" si="87"/>
        <v>774</v>
      </c>
      <c r="G459" s="17">
        <f t="shared" si="88"/>
        <v>774</v>
      </c>
      <c r="H459" s="17">
        <f t="shared" si="94"/>
        <v>2</v>
      </c>
      <c r="I459" s="22">
        <f t="shared" si="89"/>
        <v>1</v>
      </c>
      <c r="J459" s="19">
        <f t="shared" si="90"/>
        <v>6</v>
      </c>
      <c r="K459" s="23">
        <f t="shared" si="91"/>
        <v>325.64031555062468</v>
      </c>
      <c r="L459" s="24">
        <f t="shared" si="92"/>
        <v>14897</v>
      </c>
      <c r="M459" s="24">
        <f t="shared" si="93"/>
        <v>33614</v>
      </c>
      <c r="N459" s="24">
        <v>1288</v>
      </c>
      <c r="O459" s="25" t="str">
        <f t="shared" si="95"/>
        <v>MARTHA'S VINEYARDUPISLAND District - UPISLAND (466)</v>
      </c>
      <c r="P459" s="129"/>
      <c r="Q459" s="124"/>
      <c r="R459" s="25"/>
      <c r="S459" s="25"/>
    </row>
    <row r="460" spans="1:19">
      <c r="A460" s="19">
        <f t="shared" si="84"/>
        <v>469</v>
      </c>
      <c r="B460" s="19">
        <v>453</v>
      </c>
      <c r="C460" s="20" t="str">
        <f t="shared" si="85"/>
        <v>469 - MATCH - AVON</v>
      </c>
      <c r="D460" s="21">
        <v>469035018</v>
      </c>
      <c r="E460" s="19">
        <f t="shared" si="86"/>
        <v>469</v>
      </c>
      <c r="F460" s="17">
        <f t="shared" si="87"/>
        <v>35</v>
      </c>
      <c r="G460" s="17">
        <f t="shared" si="88"/>
        <v>18</v>
      </c>
      <c r="H460" s="17">
        <f t="shared" si="94"/>
        <v>1</v>
      </c>
      <c r="I460" s="22">
        <f t="shared" si="89"/>
        <v>1.0860000000000001</v>
      </c>
      <c r="J460" s="19">
        <f t="shared" si="90"/>
        <v>9</v>
      </c>
      <c r="K460" s="23">
        <f t="shared" si="91"/>
        <v>153.54910940736173</v>
      </c>
      <c r="L460" s="24">
        <f t="shared" si="92"/>
        <v>13646</v>
      </c>
      <c r="M460" s="24">
        <f t="shared" si="93"/>
        <v>7307</v>
      </c>
      <c r="N460" s="24">
        <v>1288</v>
      </c>
      <c r="O460" s="25" t="str">
        <f t="shared" si="95"/>
        <v>MATCH - AVON (469)</v>
      </c>
      <c r="P460" s="129"/>
      <c r="Q460" s="124"/>
      <c r="R460" s="25"/>
      <c r="S460" s="25"/>
    </row>
    <row r="461" spans="1:19">
      <c r="A461" s="19">
        <f t="shared" si="84"/>
        <v>469</v>
      </c>
      <c r="B461" s="19">
        <v>454</v>
      </c>
      <c r="C461" s="20" t="str">
        <f t="shared" si="85"/>
        <v>469 - MATCH - BOSTON</v>
      </c>
      <c r="D461" s="21">
        <v>469035035</v>
      </c>
      <c r="E461" s="19">
        <f t="shared" si="86"/>
        <v>469</v>
      </c>
      <c r="F461" s="17">
        <f t="shared" si="87"/>
        <v>35</v>
      </c>
      <c r="G461" s="17">
        <f t="shared" si="88"/>
        <v>35</v>
      </c>
      <c r="H461" s="17">
        <f t="shared" si="94"/>
        <v>1</v>
      </c>
      <c r="I461" s="22">
        <f t="shared" si="89"/>
        <v>1.0860000000000001</v>
      </c>
      <c r="J461" s="19">
        <f t="shared" si="90"/>
        <v>11</v>
      </c>
      <c r="K461" s="23">
        <f t="shared" si="91"/>
        <v>135.47260985262034</v>
      </c>
      <c r="L461" s="24">
        <f t="shared" si="92"/>
        <v>21921</v>
      </c>
      <c r="M461" s="24">
        <f t="shared" si="93"/>
        <v>7776</v>
      </c>
      <c r="N461" s="24">
        <v>1288</v>
      </c>
      <c r="O461" s="25" t="str">
        <f t="shared" si="95"/>
        <v>MATCH - BOSTON (469)</v>
      </c>
      <c r="P461" s="129"/>
      <c r="Q461" s="124"/>
      <c r="R461" s="25"/>
      <c r="S461" s="25"/>
    </row>
    <row r="462" spans="1:19">
      <c r="A462" s="19">
        <f t="shared" si="84"/>
        <v>469</v>
      </c>
      <c r="B462" s="19">
        <v>455</v>
      </c>
      <c r="C462" s="20" t="str">
        <f t="shared" si="85"/>
        <v>469 - MATCH - BROCKTON</v>
      </c>
      <c r="D462" s="21">
        <v>469035044</v>
      </c>
      <c r="E462" s="19">
        <f t="shared" si="86"/>
        <v>469</v>
      </c>
      <c r="F462" s="17">
        <f t="shared" si="87"/>
        <v>35</v>
      </c>
      <c r="G462" s="17">
        <f t="shared" si="88"/>
        <v>44</v>
      </c>
      <c r="H462" s="17">
        <f t="shared" si="94"/>
        <v>1</v>
      </c>
      <c r="I462" s="22">
        <f t="shared" si="89"/>
        <v>1.0860000000000001</v>
      </c>
      <c r="J462" s="19">
        <f t="shared" si="90"/>
        <v>11</v>
      </c>
      <c r="K462" s="23">
        <f t="shared" si="91"/>
        <v>100</v>
      </c>
      <c r="L462" s="24">
        <f t="shared" si="92"/>
        <v>16848</v>
      </c>
      <c r="M462" s="24">
        <f t="shared" si="93"/>
        <v>0</v>
      </c>
      <c r="N462" s="24">
        <v>1288</v>
      </c>
      <c r="O462" s="25" t="str">
        <f t="shared" si="95"/>
        <v>MATCH - BROCKTON (469)</v>
      </c>
      <c r="P462" s="129"/>
      <c r="Q462" s="124"/>
      <c r="R462" s="25"/>
      <c r="S462" s="25"/>
    </row>
    <row r="463" spans="1:19">
      <c r="A463" s="19">
        <f t="shared" si="84"/>
        <v>469</v>
      </c>
      <c r="B463" s="19">
        <v>456</v>
      </c>
      <c r="C463" s="20" t="str">
        <f t="shared" si="85"/>
        <v>469 - MATCH - BURLINGTON</v>
      </c>
      <c r="D463" s="21">
        <v>469035048</v>
      </c>
      <c r="E463" s="19">
        <f t="shared" si="86"/>
        <v>469</v>
      </c>
      <c r="F463" s="17">
        <f t="shared" si="87"/>
        <v>35</v>
      </c>
      <c r="G463" s="17">
        <f t="shared" si="88"/>
        <v>48</v>
      </c>
      <c r="H463" s="17">
        <f t="shared" si="94"/>
        <v>1</v>
      </c>
      <c r="I463" s="22">
        <f t="shared" si="89"/>
        <v>1.0860000000000001</v>
      </c>
      <c r="J463" s="19">
        <f t="shared" si="90"/>
        <v>4</v>
      </c>
      <c r="K463" s="23">
        <f t="shared" si="91"/>
        <v>181.56822494820398</v>
      </c>
      <c r="L463" s="24">
        <f t="shared" si="92"/>
        <v>19947</v>
      </c>
      <c r="M463" s="24">
        <f t="shared" si="93"/>
        <v>16270</v>
      </c>
      <c r="N463" s="24">
        <v>1288</v>
      </c>
      <c r="O463" s="25" t="str">
        <f t="shared" si="95"/>
        <v>MATCH - BURLINGTON (469)</v>
      </c>
      <c r="P463" s="129"/>
      <c r="Q463" s="124"/>
      <c r="R463" s="25"/>
      <c r="S463" s="25"/>
    </row>
    <row r="464" spans="1:19">
      <c r="A464" s="19">
        <f t="shared" si="84"/>
        <v>469</v>
      </c>
      <c r="B464" s="19">
        <v>457</v>
      </c>
      <c r="C464" s="20" t="str">
        <f t="shared" si="85"/>
        <v>469 - MATCH - CANTON</v>
      </c>
      <c r="D464" s="21">
        <v>469035050</v>
      </c>
      <c r="E464" s="19">
        <f t="shared" si="86"/>
        <v>469</v>
      </c>
      <c r="F464" s="17">
        <f t="shared" si="87"/>
        <v>35</v>
      </c>
      <c r="G464" s="17">
        <f t="shared" si="88"/>
        <v>50</v>
      </c>
      <c r="H464" s="17">
        <f t="shared" si="94"/>
        <v>1</v>
      </c>
      <c r="I464" s="22">
        <f t="shared" si="89"/>
        <v>1.0860000000000001</v>
      </c>
      <c r="J464" s="19">
        <f t="shared" si="90"/>
        <v>5</v>
      </c>
      <c r="K464" s="23">
        <f t="shared" si="91"/>
        <v>143.68108828905861</v>
      </c>
      <c r="L464" s="24">
        <f t="shared" si="92"/>
        <v>12127</v>
      </c>
      <c r="M464" s="24">
        <f t="shared" si="93"/>
        <v>5297</v>
      </c>
      <c r="N464" s="24">
        <v>1288</v>
      </c>
      <c r="O464" s="25" t="str">
        <f t="shared" si="95"/>
        <v>MATCH - CANTON (469)</v>
      </c>
      <c r="P464" s="129"/>
      <c r="Q464" s="124"/>
      <c r="R464" s="25"/>
      <c r="S464" s="25"/>
    </row>
    <row r="465" spans="1:19">
      <c r="A465" s="19">
        <f t="shared" si="84"/>
        <v>469</v>
      </c>
      <c r="B465" s="19">
        <v>458</v>
      </c>
      <c r="C465" s="20" t="str">
        <f t="shared" si="85"/>
        <v>469 - MATCH - DEDHAM</v>
      </c>
      <c r="D465" s="21">
        <v>469035073</v>
      </c>
      <c r="E465" s="19">
        <f t="shared" si="86"/>
        <v>469</v>
      </c>
      <c r="F465" s="17">
        <f t="shared" si="87"/>
        <v>35</v>
      </c>
      <c r="G465" s="17">
        <f t="shared" si="88"/>
        <v>73</v>
      </c>
      <c r="H465" s="17">
        <f t="shared" si="94"/>
        <v>1</v>
      </c>
      <c r="I465" s="22">
        <f t="shared" si="89"/>
        <v>1.0860000000000001</v>
      </c>
      <c r="J465" s="19">
        <f t="shared" si="90"/>
        <v>5</v>
      </c>
      <c r="K465" s="23">
        <f t="shared" si="91"/>
        <v>172.0765404782972</v>
      </c>
      <c r="L465" s="24">
        <f t="shared" si="92"/>
        <v>19163</v>
      </c>
      <c r="M465" s="24">
        <f t="shared" si="93"/>
        <v>13812</v>
      </c>
      <c r="N465" s="24">
        <v>1288</v>
      </c>
      <c r="O465" s="25" t="str">
        <f t="shared" si="95"/>
        <v>MATCH - DEDHAM (469)</v>
      </c>
      <c r="P465" s="129"/>
      <c r="Q465" s="124"/>
      <c r="R465" s="25"/>
      <c r="S465" s="25"/>
    </row>
    <row r="466" spans="1:19">
      <c r="A466" s="19">
        <f t="shared" si="84"/>
        <v>469</v>
      </c>
      <c r="B466" s="19">
        <v>459</v>
      </c>
      <c r="C466" s="20" t="str">
        <f t="shared" si="85"/>
        <v>469 - MATCH - EVERETT</v>
      </c>
      <c r="D466" s="21">
        <v>469035093</v>
      </c>
      <c r="E466" s="19">
        <f t="shared" si="86"/>
        <v>469</v>
      </c>
      <c r="F466" s="17">
        <f t="shared" si="87"/>
        <v>35</v>
      </c>
      <c r="G466" s="17">
        <f t="shared" si="88"/>
        <v>93</v>
      </c>
      <c r="H466" s="17">
        <f t="shared" si="94"/>
        <v>1</v>
      </c>
      <c r="I466" s="22">
        <f t="shared" si="89"/>
        <v>1.0860000000000001</v>
      </c>
      <c r="J466" s="19">
        <f t="shared" si="90"/>
        <v>11</v>
      </c>
      <c r="K466" s="23">
        <f t="shared" si="91"/>
        <v>100.40533474721023</v>
      </c>
      <c r="L466" s="24">
        <f t="shared" si="92"/>
        <v>24848</v>
      </c>
      <c r="M466" s="24">
        <f t="shared" si="93"/>
        <v>101</v>
      </c>
      <c r="N466" s="24">
        <v>1288</v>
      </c>
      <c r="O466" s="25" t="str">
        <f t="shared" si="95"/>
        <v>MATCH - EVERETT (469)</v>
      </c>
      <c r="P466" s="129"/>
      <c r="Q466" s="124"/>
      <c r="R466" s="25"/>
      <c r="S466" s="25"/>
    </row>
    <row r="467" spans="1:19">
      <c r="A467" s="19">
        <f t="shared" si="84"/>
        <v>469</v>
      </c>
      <c r="B467" s="19">
        <v>460</v>
      </c>
      <c r="C467" s="20" t="str">
        <f t="shared" si="85"/>
        <v>469 - MATCH - FALL RIVER</v>
      </c>
      <c r="D467" s="21">
        <v>469035095</v>
      </c>
      <c r="E467" s="19">
        <f t="shared" si="86"/>
        <v>469</v>
      </c>
      <c r="F467" s="17">
        <f t="shared" si="87"/>
        <v>35</v>
      </c>
      <c r="G467" s="17">
        <f t="shared" si="88"/>
        <v>95</v>
      </c>
      <c r="H467" s="17">
        <f t="shared" si="94"/>
        <v>1</v>
      </c>
      <c r="I467" s="22">
        <f t="shared" si="89"/>
        <v>1.0860000000000001</v>
      </c>
      <c r="J467" s="19">
        <f t="shared" si="90"/>
        <v>12</v>
      </c>
      <c r="K467" s="23">
        <f t="shared" si="91"/>
        <v>100.58789250230713</v>
      </c>
      <c r="L467" s="24">
        <f t="shared" si="92"/>
        <v>24353</v>
      </c>
      <c r="M467" s="24">
        <f t="shared" si="93"/>
        <v>143</v>
      </c>
      <c r="N467" s="24">
        <v>1288</v>
      </c>
      <c r="O467" s="25" t="str">
        <f t="shared" si="95"/>
        <v>MATCH - FALL RIVER (469)</v>
      </c>
      <c r="P467" s="129"/>
      <c r="Q467" s="124"/>
      <c r="R467" s="25"/>
      <c r="S467" s="25"/>
    </row>
    <row r="468" spans="1:19">
      <c r="A468" s="19">
        <f t="shared" si="84"/>
        <v>469</v>
      </c>
      <c r="B468" s="19">
        <v>461</v>
      </c>
      <c r="C468" s="20" t="str">
        <f t="shared" si="85"/>
        <v>469 - MATCH - HOLBROOK</v>
      </c>
      <c r="D468" s="21">
        <v>469035133</v>
      </c>
      <c r="E468" s="19">
        <f t="shared" si="86"/>
        <v>469</v>
      </c>
      <c r="F468" s="17">
        <f t="shared" si="87"/>
        <v>35</v>
      </c>
      <c r="G468" s="17">
        <f t="shared" si="88"/>
        <v>133</v>
      </c>
      <c r="H468" s="17">
        <f t="shared" si="94"/>
        <v>1</v>
      </c>
      <c r="I468" s="22">
        <f t="shared" si="89"/>
        <v>1.0860000000000001</v>
      </c>
      <c r="J468" s="19">
        <f t="shared" si="90"/>
        <v>9</v>
      </c>
      <c r="K468" s="23">
        <f t="shared" si="91"/>
        <v>100</v>
      </c>
      <c r="L468" s="24">
        <f t="shared" si="92"/>
        <v>14470</v>
      </c>
      <c r="M468" s="24">
        <f t="shared" si="93"/>
        <v>0</v>
      </c>
      <c r="N468" s="24">
        <v>1288</v>
      </c>
      <c r="O468" s="25" t="str">
        <f t="shared" si="95"/>
        <v>MATCH - HOLBROOK (469)</v>
      </c>
      <c r="P468" s="129"/>
      <c r="Q468" s="124"/>
      <c r="R468" s="25"/>
      <c r="S468" s="25"/>
    </row>
    <row r="469" spans="1:19">
      <c r="A469" s="19">
        <f t="shared" si="84"/>
        <v>469</v>
      </c>
      <c r="B469" s="19">
        <v>462</v>
      </c>
      <c r="C469" s="20" t="str">
        <f t="shared" si="85"/>
        <v>469 - MATCH - LYNN</v>
      </c>
      <c r="D469" s="21">
        <v>469035163</v>
      </c>
      <c r="E469" s="19">
        <f t="shared" si="86"/>
        <v>469</v>
      </c>
      <c r="F469" s="17">
        <f t="shared" si="87"/>
        <v>35</v>
      </c>
      <c r="G469" s="17">
        <f t="shared" si="88"/>
        <v>163</v>
      </c>
      <c r="H469" s="17">
        <f t="shared" si="94"/>
        <v>1</v>
      </c>
      <c r="I469" s="22">
        <f t="shared" si="89"/>
        <v>1.0860000000000001</v>
      </c>
      <c r="J469" s="19">
        <f t="shared" si="90"/>
        <v>11</v>
      </c>
      <c r="K469" s="23">
        <f t="shared" si="91"/>
        <v>100.01346280490802</v>
      </c>
      <c r="L469" s="24">
        <f t="shared" si="92"/>
        <v>14470</v>
      </c>
      <c r="M469" s="24">
        <f t="shared" si="93"/>
        <v>2</v>
      </c>
      <c r="N469" s="24">
        <v>1288</v>
      </c>
      <c r="O469" s="25" t="str">
        <f t="shared" si="95"/>
        <v>MATCH - LYNN (469)</v>
      </c>
      <c r="P469" s="129"/>
      <c r="Q469" s="124"/>
      <c r="R469" s="25"/>
      <c r="S469" s="25"/>
    </row>
    <row r="470" spans="1:19">
      <c r="A470" s="19">
        <f t="shared" si="84"/>
        <v>469</v>
      </c>
      <c r="B470" s="19">
        <v>463</v>
      </c>
      <c r="C470" s="20" t="str">
        <f t="shared" si="85"/>
        <v>469 - MATCH - MALDEN</v>
      </c>
      <c r="D470" s="21">
        <v>469035165</v>
      </c>
      <c r="E470" s="19">
        <f t="shared" si="86"/>
        <v>469</v>
      </c>
      <c r="F470" s="17">
        <f t="shared" si="87"/>
        <v>35</v>
      </c>
      <c r="G470" s="17">
        <f t="shared" si="88"/>
        <v>165</v>
      </c>
      <c r="H470" s="17">
        <f t="shared" si="94"/>
        <v>1</v>
      </c>
      <c r="I470" s="22">
        <f t="shared" si="89"/>
        <v>1.0860000000000001</v>
      </c>
      <c r="J470" s="19">
        <f t="shared" si="90"/>
        <v>10</v>
      </c>
      <c r="K470" s="23">
        <f t="shared" si="91"/>
        <v>100</v>
      </c>
      <c r="L470" s="24">
        <f t="shared" si="92"/>
        <v>23695</v>
      </c>
      <c r="M470" s="24">
        <f t="shared" si="93"/>
        <v>0</v>
      </c>
      <c r="N470" s="24">
        <v>1288</v>
      </c>
      <c r="O470" s="25" t="str">
        <f t="shared" si="95"/>
        <v>MATCH - MALDEN (469)</v>
      </c>
      <c r="P470" s="129"/>
      <c r="Q470" s="124"/>
      <c r="R470" s="25"/>
      <c r="S470" s="25"/>
    </row>
    <row r="471" spans="1:19">
      <c r="A471" s="19">
        <f t="shared" si="84"/>
        <v>469</v>
      </c>
      <c r="B471" s="19">
        <v>464</v>
      </c>
      <c r="C471" s="20" t="str">
        <f t="shared" si="85"/>
        <v>469 - MATCH - MEDWAY</v>
      </c>
      <c r="D471" s="21">
        <v>469035177</v>
      </c>
      <c r="E471" s="19">
        <f t="shared" si="86"/>
        <v>469</v>
      </c>
      <c r="F471" s="17">
        <f t="shared" si="87"/>
        <v>35</v>
      </c>
      <c r="G471" s="17">
        <f t="shared" si="88"/>
        <v>177</v>
      </c>
      <c r="H471" s="17">
        <f t="shared" si="94"/>
        <v>1</v>
      </c>
      <c r="I471" s="22">
        <f t="shared" si="89"/>
        <v>1.0860000000000001</v>
      </c>
      <c r="J471" s="19">
        <f t="shared" si="90"/>
        <v>4</v>
      </c>
      <c r="K471" s="23">
        <f t="shared" si="91"/>
        <v>137.95127062461938</v>
      </c>
      <c r="L471" s="24">
        <f t="shared" si="92"/>
        <v>18238</v>
      </c>
      <c r="M471" s="24">
        <f t="shared" si="93"/>
        <v>6922</v>
      </c>
      <c r="N471" s="24">
        <v>1288</v>
      </c>
      <c r="O471" s="25" t="str">
        <f t="shared" si="95"/>
        <v>MATCH - MEDWAY (469)</v>
      </c>
      <c r="P471" s="129"/>
      <c r="Q471" s="124"/>
      <c r="R471" s="25"/>
      <c r="S471" s="25"/>
    </row>
    <row r="472" spans="1:19">
      <c r="A472" s="19">
        <f t="shared" si="84"/>
        <v>469</v>
      </c>
      <c r="B472" s="19">
        <v>465</v>
      </c>
      <c r="C472" s="20" t="str">
        <f t="shared" si="85"/>
        <v>469 - MATCH - MILTON</v>
      </c>
      <c r="D472" s="21">
        <v>469035189</v>
      </c>
      <c r="E472" s="19">
        <f t="shared" si="86"/>
        <v>469</v>
      </c>
      <c r="F472" s="17">
        <f t="shared" si="87"/>
        <v>35</v>
      </c>
      <c r="G472" s="17">
        <f t="shared" si="88"/>
        <v>189</v>
      </c>
      <c r="H472" s="17">
        <f t="shared" si="94"/>
        <v>1</v>
      </c>
      <c r="I472" s="22">
        <f t="shared" si="89"/>
        <v>1.0860000000000001</v>
      </c>
      <c r="J472" s="19">
        <f t="shared" si="90"/>
        <v>3</v>
      </c>
      <c r="K472" s="23">
        <f t="shared" si="91"/>
        <v>145.43244450780821</v>
      </c>
      <c r="L472" s="24">
        <f t="shared" si="92"/>
        <v>17596</v>
      </c>
      <c r="M472" s="24">
        <f t="shared" si="93"/>
        <v>7994</v>
      </c>
      <c r="N472" s="24">
        <v>1288</v>
      </c>
      <c r="O472" s="25" t="str">
        <f t="shared" si="95"/>
        <v>MATCH - MILTON (469)</v>
      </c>
      <c r="P472" s="129"/>
      <c r="Q472" s="124"/>
      <c r="R472" s="25"/>
      <c r="S472" s="25"/>
    </row>
    <row r="473" spans="1:19">
      <c r="A473" s="19">
        <f t="shared" si="84"/>
        <v>469</v>
      </c>
      <c r="B473" s="19">
        <v>466</v>
      </c>
      <c r="C473" s="20" t="str">
        <f t="shared" si="85"/>
        <v>469 - MATCH - NEWTON</v>
      </c>
      <c r="D473" s="21">
        <v>469035207</v>
      </c>
      <c r="E473" s="19">
        <f t="shared" si="86"/>
        <v>469</v>
      </c>
      <c r="F473" s="17">
        <f t="shared" si="87"/>
        <v>35</v>
      </c>
      <c r="G473" s="17">
        <f t="shared" si="88"/>
        <v>207</v>
      </c>
      <c r="H473" s="17">
        <f t="shared" si="94"/>
        <v>1</v>
      </c>
      <c r="I473" s="22">
        <f t="shared" si="89"/>
        <v>1.0860000000000001</v>
      </c>
      <c r="J473" s="19">
        <f t="shared" si="90"/>
        <v>3</v>
      </c>
      <c r="K473" s="23">
        <f t="shared" si="91"/>
        <v>183.88306106542453</v>
      </c>
      <c r="L473" s="24">
        <f t="shared" si="92"/>
        <v>17749</v>
      </c>
      <c r="M473" s="24">
        <f t="shared" si="93"/>
        <v>14888</v>
      </c>
      <c r="N473" s="24">
        <v>1288</v>
      </c>
      <c r="O473" s="25" t="str">
        <f t="shared" si="95"/>
        <v>MATCH - NEWTON (469)</v>
      </c>
      <c r="P473" s="129"/>
      <c r="Q473" s="124"/>
      <c r="R473" s="25"/>
      <c r="S473" s="25"/>
    </row>
    <row r="474" spans="1:19">
      <c r="A474" s="19">
        <f t="shared" si="84"/>
        <v>469</v>
      </c>
      <c r="B474" s="19">
        <v>467</v>
      </c>
      <c r="C474" s="20" t="str">
        <f t="shared" si="85"/>
        <v>469 - MATCH - NORWOOD</v>
      </c>
      <c r="D474" s="21">
        <v>469035220</v>
      </c>
      <c r="E474" s="19">
        <f t="shared" si="86"/>
        <v>469</v>
      </c>
      <c r="F474" s="17">
        <f t="shared" si="87"/>
        <v>35</v>
      </c>
      <c r="G474" s="17">
        <f t="shared" si="88"/>
        <v>220</v>
      </c>
      <c r="H474" s="17">
        <f t="shared" si="94"/>
        <v>1</v>
      </c>
      <c r="I474" s="22">
        <f t="shared" si="89"/>
        <v>1.0860000000000001</v>
      </c>
      <c r="J474" s="19">
        <f t="shared" si="90"/>
        <v>8</v>
      </c>
      <c r="K474" s="23">
        <f t="shared" si="91"/>
        <v>135.65970389049588</v>
      </c>
      <c r="L474" s="24">
        <f t="shared" si="92"/>
        <v>21727</v>
      </c>
      <c r="M474" s="24">
        <f t="shared" si="93"/>
        <v>7748</v>
      </c>
      <c r="N474" s="24">
        <v>1288</v>
      </c>
      <c r="O474" s="25" t="str">
        <f t="shared" si="95"/>
        <v>MATCH - NORWOOD (469)</v>
      </c>
      <c r="P474" s="129"/>
      <c r="Q474" s="124"/>
      <c r="R474" s="25"/>
      <c r="S474" s="25"/>
    </row>
    <row r="475" spans="1:19">
      <c r="A475" s="19">
        <f t="shared" si="84"/>
        <v>469</v>
      </c>
      <c r="B475" s="19">
        <v>468</v>
      </c>
      <c r="C475" s="20" t="str">
        <f t="shared" si="85"/>
        <v>469 - MATCH - QUINCY</v>
      </c>
      <c r="D475" s="21">
        <v>469035243</v>
      </c>
      <c r="E475" s="19">
        <f t="shared" si="86"/>
        <v>469</v>
      </c>
      <c r="F475" s="17">
        <f t="shared" si="87"/>
        <v>35</v>
      </c>
      <c r="G475" s="17">
        <f t="shared" si="88"/>
        <v>243</v>
      </c>
      <c r="H475" s="17">
        <f t="shared" si="94"/>
        <v>1</v>
      </c>
      <c r="I475" s="22">
        <f t="shared" si="89"/>
        <v>1.0860000000000001</v>
      </c>
      <c r="J475" s="19">
        <f t="shared" si="90"/>
        <v>9</v>
      </c>
      <c r="K475" s="23">
        <f t="shared" si="91"/>
        <v>113.02199405799442</v>
      </c>
      <c r="L475" s="24">
        <f t="shared" si="92"/>
        <v>20755</v>
      </c>
      <c r="M475" s="24">
        <f t="shared" si="93"/>
        <v>2703</v>
      </c>
      <c r="N475" s="24">
        <v>1288</v>
      </c>
      <c r="O475" s="25" t="str">
        <f t="shared" si="95"/>
        <v>MATCH - QUINCY (469)</v>
      </c>
      <c r="P475" s="129"/>
      <c r="Q475" s="124"/>
      <c r="R475" s="25"/>
      <c r="S475" s="25"/>
    </row>
    <row r="476" spans="1:19">
      <c r="A476" s="19">
        <f t="shared" si="84"/>
        <v>469</v>
      </c>
      <c r="B476" s="19">
        <v>469</v>
      </c>
      <c r="C476" s="20" t="str">
        <f t="shared" si="85"/>
        <v>469 - MATCH - RANDOLPH</v>
      </c>
      <c r="D476" s="21">
        <v>469035244</v>
      </c>
      <c r="E476" s="19">
        <f t="shared" si="86"/>
        <v>469</v>
      </c>
      <c r="F476" s="17">
        <f t="shared" si="87"/>
        <v>35</v>
      </c>
      <c r="G476" s="17">
        <f t="shared" si="88"/>
        <v>244</v>
      </c>
      <c r="H476" s="17">
        <f t="shared" si="94"/>
        <v>1</v>
      </c>
      <c r="I476" s="22">
        <f t="shared" si="89"/>
        <v>1.0860000000000001</v>
      </c>
      <c r="J476" s="19">
        <f t="shared" si="90"/>
        <v>10</v>
      </c>
      <c r="K476" s="23">
        <f t="shared" si="91"/>
        <v>124.17352811526767</v>
      </c>
      <c r="L476" s="24">
        <f t="shared" si="92"/>
        <v>18710</v>
      </c>
      <c r="M476" s="24">
        <f t="shared" si="93"/>
        <v>4523</v>
      </c>
      <c r="N476" s="24">
        <v>1288</v>
      </c>
      <c r="O476" s="25" t="str">
        <f t="shared" si="95"/>
        <v>MATCH - RANDOLPH (469)</v>
      </c>
      <c r="P476" s="129"/>
      <c r="Q476" s="124"/>
      <c r="R476" s="25"/>
      <c r="S476" s="25"/>
    </row>
    <row r="477" spans="1:19">
      <c r="A477" s="19">
        <f t="shared" si="84"/>
        <v>469</v>
      </c>
      <c r="B477" s="19">
        <v>470</v>
      </c>
      <c r="C477" s="20" t="str">
        <f t="shared" si="85"/>
        <v>469 - MATCH - REVERE</v>
      </c>
      <c r="D477" s="21">
        <v>469035248</v>
      </c>
      <c r="E477" s="19">
        <f t="shared" si="86"/>
        <v>469</v>
      </c>
      <c r="F477" s="17">
        <f t="shared" si="87"/>
        <v>35</v>
      </c>
      <c r="G477" s="17">
        <f t="shared" si="88"/>
        <v>248</v>
      </c>
      <c r="H477" s="17">
        <f t="shared" si="94"/>
        <v>1</v>
      </c>
      <c r="I477" s="22">
        <f t="shared" si="89"/>
        <v>1.0860000000000001</v>
      </c>
      <c r="J477" s="19">
        <f t="shared" si="90"/>
        <v>11</v>
      </c>
      <c r="K477" s="23">
        <f t="shared" si="91"/>
        <v>103.75895547042401</v>
      </c>
      <c r="L477" s="24">
        <f t="shared" si="92"/>
        <v>24848</v>
      </c>
      <c r="M477" s="24">
        <f t="shared" si="93"/>
        <v>934</v>
      </c>
      <c r="N477" s="24">
        <v>1288</v>
      </c>
      <c r="O477" s="25" t="str">
        <f t="shared" si="95"/>
        <v>MATCH - REVERE (469)</v>
      </c>
      <c r="P477" s="129"/>
      <c r="Q477" s="124"/>
      <c r="R477" s="25"/>
      <c r="S477" s="25"/>
    </row>
    <row r="478" spans="1:19">
      <c r="A478" s="19">
        <f t="shared" si="84"/>
        <v>469</v>
      </c>
      <c r="B478" s="19">
        <v>471</v>
      </c>
      <c r="C478" s="20" t="str">
        <f t="shared" si="85"/>
        <v>469 - MATCH - SOMERVILLE</v>
      </c>
      <c r="D478" s="21">
        <v>469035274</v>
      </c>
      <c r="E478" s="19">
        <f t="shared" si="86"/>
        <v>469</v>
      </c>
      <c r="F478" s="17">
        <f t="shared" si="87"/>
        <v>35</v>
      </c>
      <c r="G478" s="17">
        <f t="shared" si="88"/>
        <v>274</v>
      </c>
      <c r="H478" s="17">
        <f t="shared" si="94"/>
        <v>1</v>
      </c>
      <c r="I478" s="22">
        <f t="shared" si="89"/>
        <v>1.0860000000000001</v>
      </c>
      <c r="J478" s="19">
        <f t="shared" si="90"/>
        <v>9</v>
      </c>
      <c r="K478" s="23">
        <f t="shared" si="91"/>
        <v>151.42701710383452</v>
      </c>
      <c r="L478" s="24">
        <f t="shared" si="92"/>
        <v>14470</v>
      </c>
      <c r="M478" s="24">
        <f t="shared" si="93"/>
        <v>7441</v>
      </c>
      <c r="N478" s="24">
        <v>1288</v>
      </c>
      <c r="O478" s="25" t="str">
        <f t="shared" si="95"/>
        <v>MATCH - SOMERVILLE (469)</v>
      </c>
      <c r="P478" s="129"/>
      <c r="Q478" s="124"/>
      <c r="R478" s="25"/>
      <c r="S478" s="25"/>
    </row>
    <row r="479" spans="1:19">
      <c r="A479" s="19">
        <f t="shared" si="84"/>
        <v>469</v>
      </c>
      <c r="B479" s="19">
        <v>472</v>
      </c>
      <c r="C479" s="20" t="str">
        <f t="shared" si="85"/>
        <v>469 - MATCH - WALTHAM</v>
      </c>
      <c r="D479" s="21">
        <v>469035308</v>
      </c>
      <c r="E479" s="19">
        <f t="shared" si="86"/>
        <v>469</v>
      </c>
      <c r="F479" s="17">
        <f t="shared" si="87"/>
        <v>35</v>
      </c>
      <c r="G479" s="17">
        <f t="shared" si="88"/>
        <v>308</v>
      </c>
      <c r="H479" s="17">
        <f t="shared" si="94"/>
        <v>1</v>
      </c>
      <c r="I479" s="22">
        <f t="shared" si="89"/>
        <v>1.0860000000000001</v>
      </c>
      <c r="J479" s="19">
        <f t="shared" si="90"/>
        <v>9</v>
      </c>
      <c r="K479" s="23">
        <f t="shared" si="91"/>
        <v>138.6812314043263</v>
      </c>
      <c r="L479" s="24">
        <f t="shared" si="92"/>
        <v>25136</v>
      </c>
      <c r="M479" s="24">
        <f t="shared" si="93"/>
        <v>9723</v>
      </c>
      <c r="N479" s="24">
        <v>1288</v>
      </c>
      <c r="O479" s="25" t="str">
        <f t="shared" si="95"/>
        <v>MATCH - WALTHAM (469)</v>
      </c>
      <c r="P479" s="129"/>
      <c r="Q479" s="124"/>
      <c r="R479" s="25"/>
      <c r="S479" s="25"/>
    </row>
    <row r="480" spans="1:19">
      <c r="A480" s="19">
        <f t="shared" si="84"/>
        <v>469</v>
      </c>
      <c r="B480" s="19">
        <v>473</v>
      </c>
      <c r="C480" s="20" t="str">
        <f t="shared" si="85"/>
        <v>469 - MATCH - WEYMOUTH</v>
      </c>
      <c r="D480" s="21">
        <v>469035336</v>
      </c>
      <c r="E480" s="19">
        <f t="shared" si="86"/>
        <v>469</v>
      </c>
      <c r="F480" s="17">
        <f t="shared" si="87"/>
        <v>35</v>
      </c>
      <c r="G480" s="17">
        <f t="shared" si="88"/>
        <v>336</v>
      </c>
      <c r="H480" s="17">
        <f t="shared" si="94"/>
        <v>1</v>
      </c>
      <c r="I480" s="22">
        <f t="shared" si="89"/>
        <v>1.0860000000000001</v>
      </c>
      <c r="J480" s="19">
        <f t="shared" si="90"/>
        <v>8</v>
      </c>
      <c r="K480" s="23">
        <f t="shared" si="91"/>
        <v>121.91405901318653</v>
      </c>
      <c r="L480" s="24">
        <f t="shared" si="92"/>
        <v>20602</v>
      </c>
      <c r="M480" s="24">
        <f t="shared" si="93"/>
        <v>4515</v>
      </c>
      <c r="N480" s="24">
        <v>1288</v>
      </c>
      <c r="O480" s="25" t="str">
        <f t="shared" si="95"/>
        <v>MATCH - WEYMOUTH (469)</v>
      </c>
      <c r="P480" s="129"/>
      <c r="Q480" s="124"/>
      <c r="R480" s="25"/>
      <c r="S480" s="25"/>
    </row>
    <row r="481" spans="1:19">
      <c r="A481" s="19">
        <f t="shared" si="84"/>
        <v>470</v>
      </c>
      <c r="B481" s="19">
        <v>474</v>
      </c>
      <c r="C481" s="20" t="str">
        <f t="shared" si="85"/>
        <v>470 - MYSTIC VALLEY REGIONAL - ARLINGTON</v>
      </c>
      <c r="D481" s="21">
        <v>470165010</v>
      </c>
      <c r="E481" s="19">
        <f t="shared" si="86"/>
        <v>470</v>
      </c>
      <c r="F481" s="17">
        <f t="shared" si="87"/>
        <v>165</v>
      </c>
      <c r="G481" s="17">
        <f t="shared" si="88"/>
        <v>10</v>
      </c>
      <c r="H481" s="17">
        <f t="shared" si="94"/>
        <v>1</v>
      </c>
      <c r="I481" s="22">
        <f t="shared" si="89"/>
        <v>1.038</v>
      </c>
      <c r="J481" s="19">
        <f t="shared" si="90"/>
        <v>3</v>
      </c>
      <c r="K481" s="23">
        <f t="shared" si="91"/>
        <v>151.4219975265986</v>
      </c>
      <c r="L481" s="24">
        <f t="shared" si="92"/>
        <v>12381</v>
      </c>
      <c r="M481" s="24">
        <f t="shared" si="93"/>
        <v>6367</v>
      </c>
      <c r="N481" s="24">
        <v>1288</v>
      </c>
      <c r="O481" s="25" t="str">
        <f t="shared" si="95"/>
        <v>MYSTIC VALLEY REGIONAL - ARLINGTON (470)</v>
      </c>
      <c r="P481" s="129"/>
      <c r="Q481" s="124"/>
      <c r="R481" s="25"/>
      <c r="S481" s="25"/>
    </row>
    <row r="482" spans="1:19">
      <c r="A482" s="19">
        <f t="shared" si="84"/>
        <v>470</v>
      </c>
      <c r="B482" s="19">
        <v>475</v>
      </c>
      <c r="C482" s="20" t="str">
        <f t="shared" si="85"/>
        <v>470 - MYSTIC VALLEY REGIONAL - BILLERICA</v>
      </c>
      <c r="D482" s="21">
        <v>470165031</v>
      </c>
      <c r="E482" s="19">
        <f t="shared" si="86"/>
        <v>470</v>
      </c>
      <c r="F482" s="17">
        <f t="shared" si="87"/>
        <v>165</v>
      </c>
      <c r="G482" s="17">
        <f t="shared" si="88"/>
        <v>31</v>
      </c>
      <c r="H482" s="17">
        <f t="shared" si="94"/>
        <v>1</v>
      </c>
      <c r="I482" s="22">
        <f t="shared" si="89"/>
        <v>1.038</v>
      </c>
      <c r="J482" s="19">
        <f t="shared" si="90"/>
        <v>5</v>
      </c>
      <c r="K482" s="23">
        <f t="shared" si="91"/>
        <v>138.8489981449959</v>
      </c>
      <c r="L482" s="24">
        <f t="shared" si="92"/>
        <v>13967</v>
      </c>
      <c r="M482" s="24">
        <f t="shared" si="93"/>
        <v>5426</v>
      </c>
      <c r="N482" s="24">
        <v>1288</v>
      </c>
      <c r="O482" s="25" t="str">
        <f t="shared" si="95"/>
        <v>MYSTIC VALLEY REGIONAL - BILLERICA (470)</v>
      </c>
      <c r="P482" s="129"/>
      <c r="Q482" s="124"/>
      <c r="R482" s="25"/>
      <c r="S482" s="25"/>
    </row>
    <row r="483" spans="1:19">
      <c r="A483" s="19">
        <f t="shared" si="84"/>
        <v>470</v>
      </c>
      <c r="B483" s="19">
        <v>476</v>
      </c>
      <c r="C483" s="20" t="str">
        <f t="shared" si="85"/>
        <v>470 - MYSTIC VALLEY REGIONAL - BOSTON</v>
      </c>
      <c r="D483" s="21">
        <v>470165035</v>
      </c>
      <c r="E483" s="19">
        <f t="shared" si="86"/>
        <v>470</v>
      </c>
      <c r="F483" s="17">
        <f t="shared" si="87"/>
        <v>165</v>
      </c>
      <c r="G483" s="17">
        <f t="shared" si="88"/>
        <v>35</v>
      </c>
      <c r="H483" s="17">
        <f t="shared" si="94"/>
        <v>1</v>
      </c>
      <c r="I483" s="22">
        <f t="shared" si="89"/>
        <v>1.038</v>
      </c>
      <c r="J483" s="19">
        <f t="shared" si="90"/>
        <v>11</v>
      </c>
      <c r="K483" s="23">
        <f t="shared" si="91"/>
        <v>135.47260985262034</v>
      </c>
      <c r="L483" s="24">
        <f t="shared" si="92"/>
        <v>17665</v>
      </c>
      <c r="M483" s="24">
        <f t="shared" si="93"/>
        <v>6266</v>
      </c>
      <c r="N483" s="24">
        <v>1288</v>
      </c>
      <c r="O483" s="25" t="str">
        <f t="shared" si="95"/>
        <v>MYSTIC VALLEY REGIONAL - BOSTON (470)</v>
      </c>
      <c r="P483" s="129"/>
      <c r="Q483" s="124"/>
      <c r="R483" s="25"/>
      <c r="S483" s="25"/>
    </row>
    <row r="484" spans="1:19">
      <c r="A484" s="19">
        <f t="shared" si="84"/>
        <v>470</v>
      </c>
      <c r="B484" s="19">
        <v>477</v>
      </c>
      <c r="C484" s="20" t="str">
        <f t="shared" si="85"/>
        <v>470 - MYSTIC VALLEY REGIONAL - CHELSEA</v>
      </c>
      <c r="D484" s="21">
        <v>470165057</v>
      </c>
      <c r="E484" s="19">
        <f t="shared" si="86"/>
        <v>470</v>
      </c>
      <c r="F484" s="17">
        <f t="shared" si="87"/>
        <v>165</v>
      </c>
      <c r="G484" s="17">
        <f t="shared" si="88"/>
        <v>57</v>
      </c>
      <c r="H484" s="17">
        <f t="shared" si="94"/>
        <v>1</v>
      </c>
      <c r="I484" s="22">
        <f t="shared" si="89"/>
        <v>1.038</v>
      </c>
      <c r="J484" s="19">
        <f t="shared" si="90"/>
        <v>12</v>
      </c>
      <c r="K484" s="23">
        <f t="shared" si="91"/>
        <v>105.01314606207856</v>
      </c>
      <c r="L484" s="24">
        <f t="shared" si="92"/>
        <v>15924</v>
      </c>
      <c r="M484" s="24">
        <f t="shared" si="93"/>
        <v>798</v>
      </c>
      <c r="N484" s="24">
        <v>1288</v>
      </c>
      <c r="O484" s="25" t="str">
        <f t="shared" si="95"/>
        <v>MYSTIC VALLEY REGIONAL - CHELSEA (470)</v>
      </c>
      <c r="P484" s="129"/>
      <c r="Q484" s="124"/>
      <c r="R484" s="25"/>
      <c r="S484" s="25"/>
    </row>
    <row r="485" spans="1:19">
      <c r="A485" s="19">
        <f t="shared" si="84"/>
        <v>470</v>
      </c>
      <c r="B485" s="19">
        <v>478</v>
      </c>
      <c r="C485" s="20" t="str">
        <f t="shared" si="85"/>
        <v>470 - MYSTIC VALLEY REGIONAL - DANVERS</v>
      </c>
      <c r="D485" s="21">
        <v>470165071</v>
      </c>
      <c r="E485" s="19">
        <f t="shared" si="86"/>
        <v>470</v>
      </c>
      <c r="F485" s="17">
        <f t="shared" si="87"/>
        <v>165</v>
      </c>
      <c r="G485" s="17">
        <f t="shared" si="88"/>
        <v>71</v>
      </c>
      <c r="H485" s="17">
        <f t="shared" si="94"/>
        <v>1</v>
      </c>
      <c r="I485" s="22">
        <f t="shared" si="89"/>
        <v>1.038</v>
      </c>
      <c r="J485" s="19">
        <f t="shared" si="90"/>
        <v>5</v>
      </c>
      <c r="K485" s="23">
        <f t="shared" si="91"/>
        <v>142.37946411092057</v>
      </c>
      <c r="L485" s="24">
        <f t="shared" si="92"/>
        <v>12979</v>
      </c>
      <c r="M485" s="24">
        <f t="shared" si="93"/>
        <v>5500</v>
      </c>
      <c r="N485" s="24">
        <v>1288</v>
      </c>
      <c r="O485" s="25" t="str">
        <f t="shared" si="95"/>
        <v>MYSTIC VALLEY REGIONAL - DANVERS (470)</v>
      </c>
      <c r="P485" s="129"/>
      <c r="Q485" s="124"/>
      <c r="R485" s="25"/>
      <c r="S485" s="25"/>
    </row>
    <row r="486" spans="1:19">
      <c r="A486" s="19">
        <f t="shared" si="84"/>
        <v>470</v>
      </c>
      <c r="B486" s="19">
        <v>479</v>
      </c>
      <c r="C486" s="20" t="str">
        <f t="shared" si="85"/>
        <v>470 - MYSTIC VALLEY REGIONAL - EVERETT</v>
      </c>
      <c r="D486" s="21">
        <v>470165093</v>
      </c>
      <c r="E486" s="19">
        <f t="shared" si="86"/>
        <v>470</v>
      </c>
      <c r="F486" s="17">
        <f t="shared" si="87"/>
        <v>165</v>
      </c>
      <c r="G486" s="17">
        <f t="shared" si="88"/>
        <v>93</v>
      </c>
      <c r="H486" s="17">
        <f t="shared" si="94"/>
        <v>1</v>
      </c>
      <c r="I486" s="22">
        <f t="shared" si="89"/>
        <v>1.038</v>
      </c>
      <c r="J486" s="19">
        <f t="shared" si="90"/>
        <v>11</v>
      </c>
      <c r="K486" s="23">
        <f t="shared" si="91"/>
        <v>100.40533474721023</v>
      </c>
      <c r="L486" s="24">
        <f t="shared" si="92"/>
        <v>18452</v>
      </c>
      <c r="M486" s="24">
        <f t="shared" si="93"/>
        <v>75</v>
      </c>
      <c r="N486" s="24">
        <v>1288</v>
      </c>
      <c r="O486" s="25" t="str">
        <f t="shared" si="95"/>
        <v>MYSTIC VALLEY REGIONAL - EVERETT (470)</v>
      </c>
      <c r="P486" s="129"/>
      <c r="Q486" s="124"/>
      <c r="R486" s="25"/>
      <c r="S486" s="25"/>
    </row>
    <row r="487" spans="1:19">
      <c r="A487" s="19">
        <f t="shared" si="84"/>
        <v>470</v>
      </c>
      <c r="B487" s="19">
        <v>480</v>
      </c>
      <c r="C487" s="20" t="str">
        <f t="shared" si="85"/>
        <v>470 - MYSTIC VALLEY REGIONAL - HAVERHILL</v>
      </c>
      <c r="D487" s="21">
        <v>470165128</v>
      </c>
      <c r="E487" s="19">
        <f t="shared" si="86"/>
        <v>470</v>
      </c>
      <c r="F487" s="17">
        <f t="shared" si="87"/>
        <v>165</v>
      </c>
      <c r="G487" s="17">
        <f t="shared" si="88"/>
        <v>128</v>
      </c>
      <c r="H487" s="17">
        <f t="shared" si="94"/>
        <v>1</v>
      </c>
      <c r="I487" s="22">
        <f t="shared" si="89"/>
        <v>1.038</v>
      </c>
      <c r="J487" s="19">
        <f t="shared" si="90"/>
        <v>10</v>
      </c>
      <c r="K487" s="23">
        <f t="shared" si="91"/>
        <v>105.45296695844748</v>
      </c>
      <c r="L487" s="24">
        <f t="shared" si="92"/>
        <v>15350</v>
      </c>
      <c r="M487" s="24">
        <f t="shared" si="93"/>
        <v>837</v>
      </c>
      <c r="N487" s="24">
        <v>1288</v>
      </c>
      <c r="O487" s="25" t="str">
        <f t="shared" si="95"/>
        <v>MYSTIC VALLEY REGIONAL - HAVERHILL (470)</v>
      </c>
      <c r="P487" s="129"/>
      <c r="Q487" s="124"/>
      <c r="R487" s="25"/>
      <c r="S487" s="25"/>
    </row>
    <row r="488" spans="1:19">
      <c r="A488" s="19">
        <f t="shared" si="84"/>
        <v>470</v>
      </c>
      <c r="B488" s="19">
        <v>481</v>
      </c>
      <c r="C488" s="20" t="str">
        <f t="shared" si="85"/>
        <v>470 - MYSTIC VALLEY REGIONAL - LYNN</v>
      </c>
      <c r="D488" s="21">
        <v>470165163</v>
      </c>
      <c r="E488" s="19">
        <f t="shared" si="86"/>
        <v>470</v>
      </c>
      <c r="F488" s="17">
        <f t="shared" si="87"/>
        <v>165</v>
      </c>
      <c r="G488" s="17">
        <f t="shared" si="88"/>
        <v>163</v>
      </c>
      <c r="H488" s="17">
        <f t="shared" si="94"/>
        <v>1</v>
      </c>
      <c r="I488" s="22">
        <f t="shared" si="89"/>
        <v>1.038</v>
      </c>
      <c r="J488" s="19">
        <f t="shared" si="90"/>
        <v>11</v>
      </c>
      <c r="K488" s="23">
        <f t="shared" si="91"/>
        <v>100.01346280490802</v>
      </c>
      <c r="L488" s="24">
        <f t="shared" si="92"/>
        <v>16750</v>
      </c>
      <c r="M488" s="24">
        <f t="shared" si="93"/>
        <v>2</v>
      </c>
      <c r="N488" s="24">
        <v>1288</v>
      </c>
      <c r="O488" s="25" t="str">
        <f t="shared" si="95"/>
        <v>MYSTIC VALLEY REGIONAL - LYNN (470)</v>
      </c>
      <c r="P488" s="129"/>
      <c r="Q488" s="124"/>
      <c r="R488" s="25"/>
      <c r="S488" s="25"/>
    </row>
    <row r="489" spans="1:19">
      <c r="A489" s="19">
        <f t="shared" si="84"/>
        <v>470</v>
      </c>
      <c r="B489" s="19">
        <v>482</v>
      </c>
      <c r="C489" s="20" t="str">
        <f t="shared" si="85"/>
        <v>470 - MYSTIC VALLEY REGIONAL - LYNNFIELD</v>
      </c>
      <c r="D489" s="21">
        <v>470165164</v>
      </c>
      <c r="E489" s="19">
        <f t="shared" si="86"/>
        <v>470</v>
      </c>
      <c r="F489" s="17">
        <f t="shared" si="87"/>
        <v>165</v>
      </c>
      <c r="G489" s="17">
        <f t="shared" si="88"/>
        <v>164</v>
      </c>
      <c r="H489" s="17">
        <f t="shared" si="94"/>
        <v>1</v>
      </c>
      <c r="I489" s="22">
        <f t="shared" si="89"/>
        <v>1.038</v>
      </c>
      <c r="J489" s="19">
        <f t="shared" si="90"/>
        <v>3</v>
      </c>
      <c r="K489" s="23">
        <f t="shared" si="91"/>
        <v>152.07582709375447</v>
      </c>
      <c r="L489" s="24">
        <f t="shared" si="92"/>
        <v>17964</v>
      </c>
      <c r="M489" s="24">
        <f t="shared" si="93"/>
        <v>9355</v>
      </c>
      <c r="N489" s="24">
        <v>1288</v>
      </c>
      <c r="O489" s="25" t="str">
        <f t="shared" si="95"/>
        <v>MYSTIC VALLEY REGIONAL - LYNNFIELD (470)</v>
      </c>
      <c r="P489" s="129"/>
      <c r="Q489" s="124"/>
      <c r="R489" s="25"/>
      <c r="S489" s="25"/>
    </row>
    <row r="490" spans="1:19">
      <c r="A490" s="19">
        <f t="shared" si="84"/>
        <v>470</v>
      </c>
      <c r="B490" s="19">
        <v>483</v>
      </c>
      <c r="C490" s="20" t="str">
        <f t="shared" si="85"/>
        <v>470 - MYSTIC VALLEY REGIONAL - MALDEN</v>
      </c>
      <c r="D490" s="21">
        <v>470165165</v>
      </c>
      <c r="E490" s="19">
        <f t="shared" si="86"/>
        <v>470</v>
      </c>
      <c r="F490" s="17">
        <f t="shared" si="87"/>
        <v>165</v>
      </c>
      <c r="G490" s="17">
        <f t="shared" si="88"/>
        <v>165</v>
      </c>
      <c r="H490" s="17">
        <f t="shared" si="94"/>
        <v>1</v>
      </c>
      <c r="I490" s="22">
        <f t="shared" si="89"/>
        <v>1.038</v>
      </c>
      <c r="J490" s="19">
        <f t="shared" si="90"/>
        <v>10</v>
      </c>
      <c r="K490" s="23">
        <f t="shared" si="91"/>
        <v>100</v>
      </c>
      <c r="L490" s="24">
        <f t="shared" si="92"/>
        <v>16951</v>
      </c>
      <c r="M490" s="24">
        <f t="shared" si="93"/>
        <v>0</v>
      </c>
      <c r="N490" s="24">
        <v>1288</v>
      </c>
      <c r="O490" s="25" t="str">
        <f t="shared" si="95"/>
        <v>MYSTIC VALLEY REGIONAL - MALDEN (470)</v>
      </c>
      <c r="P490" s="129"/>
      <c r="Q490" s="124"/>
      <c r="R490" s="25"/>
      <c r="S490" s="25"/>
    </row>
    <row r="491" spans="1:19">
      <c r="A491" s="19">
        <f t="shared" si="84"/>
        <v>470</v>
      </c>
      <c r="B491" s="19">
        <v>484</v>
      </c>
      <c r="C491" s="20" t="str">
        <f t="shared" si="85"/>
        <v>470 - MYSTIC VALLEY REGIONAL - MEDFORD</v>
      </c>
      <c r="D491" s="21">
        <v>470165176</v>
      </c>
      <c r="E491" s="19">
        <f t="shared" si="86"/>
        <v>470</v>
      </c>
      <c r="F491" s="17">
        <f t="shared" si="87"/>
        <v>165</v>
      </c>
      <c r="G491" s="17">
        <f t="shared" si="88"/>
        <v>176</v>
      </c>
      <c r="H491" s="17">
        <f t="shared" si="94"/>
        <v>1</v>
      </c>
      <c r="I491" s="22">
        <f t="shared" si="89"/>
        <v>1.038</v>
      </c>
      <c r="J491" s="19">
        <f t="shared" si="90"/>
        <v>8</v>
      </c>
      <c r="K491" s="23">
        <f t="shared" si="91"/>
        <v>132.29061594509275</v>
      </c>
      <c r="L491" s="24">
        <f t="shared" si="92"/>
        <v>14995</v>
      </c>
      <c r="M491" s="24">
        <f t="shared" si="93"/>
        <v>4842</v>
      </c>
      <c r="N491" s="24">
        <v>1288</v>
      </c>
      <c r="O491" s="25" t="str">
        <f t="shared" si="95"/>
        <v>MYSTIC VALLEY REGIONAL - MEDFORD (470)</v>
      </c>
      <c r="P491" s="129"/>
      <c r="Q491" s="124"/>
      <c r="R491" s="25"/>
      <c r="S491" s="25"/>
    </row>
    <row r="492" spans="1:19">
      <c r="A492" s="19">
        <f t="shared" si="84"/>
        <v>470</v>
      </c>
      <c r="B492" s="19">
        <v>485</v>
      </c>
      <c r="C492" s="20" t="str">
        <f t="shared" si="85"/>
        <v>470 - MYSTIC VALLEY REGIONAL - MELROSE</v>
      </c>
      <c r="D492" s="21">
        <v>470165178</v>
      </c>
      <c r="E492" s="19">
        <f t="shared" si="86"/>
        <v>470</v>
      </c>
      <c r="F492" s="17">
        <f t="shared" si="87"/>
        <v>165</v>
      </c>
      <c r="G492" s="17">
        <f t="shared" si="88"/>
        <v>178</v>
      </c>
      <c r="H492" s="17">
        <f t="shared" si="94"/>
        <v>1</v>
      </c>
      <c r="I492" s="22">
        <f t="shared" si="89"/>
        <v>1.038</v>
      </c>
      <c r="J492" s="19">
        <f t="shared" si="90"/>
        <v>4</v>
      </c>
      <c r="K492" s="23">
        <f t="shared" si="91"/>
        <v>113.06120803359674</v>
      </c>
      <c r="L492" s="24">
        <f t="shared" si="92"/>
        <v>13781</v>
      </c>
      <c r="M492" s="24">
        <f t="shared" si="93"/>
        <v>1800</v>
      </c>
      <c r="N492" s="24">
        <v>1288</v>
      </c>
      <c r="O492" s="25" t="str">
        <f t="shared" si="95"/>
        <v>MYSTIC VALLEY REGIONAL - MELROSE (470)</v>
      </c>
      <c r="P492" s="129"/>
      <c r="Q492" s="124"/>
      <c r="R492" s="25"/>
      <c r="S492" s="25"/>
    </row>
    <row r="493" spans="1:19">
      <c r="A493" s="19">
        <f t="shared" si="84"/>
        <v>470</v>
      </c>
      <c r="B493" s="19">
        <v>486</v>
      </c>
      <c r="C493" s="20" t="str">
        <f t="shared" si="85"/>
        <v>470 - MYSTIC VALLEY REGIONAL - METHUEN</v>
      </c>
      <c r="D493" s="21">
        <v>470165181</v>
      </c>
      <c r="E493" s="19">
        <f t="shared" si="86"/>
        <v>470</v>
      </c>
      <c r="F493" s="17">
        <f t="shared" si="87"/>
        <v>165</v>
      </c>
      <c r="G493" s="17">
        <f t="shared" si="88"/>
        <v>181</v>
      </c>
      <c r="H493" s="17">
        <f t="shared" si="94"/>
        <v>1</v>
      </c>
      <c r="I493" s="22">
        <f t="shared" si="89"/>
        <v>1.038</v>
      </c>
      <c r="J493" s="19">
        <f t="shared" si="90"/>
        <v>10</v>
      </c>
      <c r="K493" s="23">
        <f t="shared" si="91"/>
        <v>101.12183640562671</v>
      </c>
      <c r="L493" s="24">
        <f t="shared" si="92"/>
        <v>17651</v>
      </c>
      <c r="M493" s="24">
        <f t="shared" si="93"/>
        <v>198</v>
      </c>
      <c r="N493" s="24">
        <v>1288</v>
      </c>
      <c r="O493" s="25" t="str">
        <f t="shared" si="95"/>
        <v>MYSTIC VALLEY REGIONAL - METHUEN (470)</v>
      </c>
      <c r="P493" s="129"/>
      <c r="Q493" s="124"/>
      <c r="R493" s="25"/>
      <c r="S493" s="25"/>
    </row>
    <row r="494" spans="1:19">
      <c r="A494" s="19">
        <f t="shared" si="84"/>
        <v>470</v>
      </c>
      <c r="B494" s="19">
        <v>487</v>
      </c>
      <c r="C494" s="20" t="str">
        <f t="shared" si="85"/>
        <v>470 - MYSTIC VALLEY REGIONAL - NORTH READING</v>
      </c>
      <c r="D494" s="21">
        <v>470165217</v>
      </c>
      <c r="E494" s="19">
        <f t="shared" si="86"/>
        <v>470</v>
      </c>
      <c r="F494" s="17">
        <f t="shared" si="87"/>
        <v>165</v>
      </c>
      <c r="G494" s="17">
        <f t="shared" si="88"/>
        <v>217</v>
      </c>
      <c r="H494" s="17">
        <f t="shared" si="94"/>
        <v>1</v>
      </c>
      <c r="I494" s="22">
        <f t="shared" si="89"/>
        <v>1.038</v>
      </c>
      <c r="J494" s="19">
        <f t="shared" si="90"/>
        <v>3</v>
      </c>
      <c r="K494" s="23">
        <f t="shared" si="91"/>
        <v>157.56698870905225</v>
      </c>
      <c r="L494" s="24">
        <f t="shared" si="92"/>
        <v>12381</v>
      </c>
      <c r="M494" s="24">
        <f t="shared" si="93"/>
        <v>7127</v>
      </c>
      <c r="N494" s="24">
        <v>1288</v>
      </c>
      <c r="O494" s="25" t="str">
        <f t="shared" si="95"/>
        <v>MYSTIC VALLEY REGIONAL - NORTH READING (470)</v>
      </c>
      <c r="P494" s="129"/>
      <c r="Q494" s="124"/>
      <c r="R494" s="25"/>
      <c r="S494" s="25"/>
    </row>
    <row r="495" spans="1:19">
      <c r="A495" s="19">
        <f t="shared" si="84"/>
        <v>470</v>
      </c>
      <c r="B495" s="19">
        <v>488</v>
      </c>
      <c r="C495" s="20" t="str">
        <f t="shared" si="85"/>
        <v>470 - MYSTIC VALLEY REGIONAL - PEABODY</v>
      </c>
      <c r="D495" s="21">
        <v>470165229</v>
      </c>
      <c r="E495" s="19">
        <f t="shared" si="86"/>
        <v>470</v>
      </c>
      <c r="F495" s="17">
        <f t="shared" si="87"/>
        <v>165</v>
      </c>
      <c r="G495" s="17">
        <f t="shared" si="88"/>
        <v>229</v>
      </c>
      <c r="H495" s="17">
        <f t="shared" si="94"/>
        <v>1</v>
      </c>
      <c r="I495" s="22">
        <f t="shared" si="89"/>
        <v>1.038</v>
      </c>
      <c r="J495" s="19">
        <f t="shared" si="90"/>
        <v>9</v>
      </c>
      <c r="K495" s="23">
        <f t="shared" si="91"/>
        <v>109.89855856388218</v>
      </c>
      <c r="L495" s="24">
        <f t="shared" si="92"/>
        <v>13268</v>
      </c>
      <c r="M495" s="24">
        <f t="shared" si="93"/>
        <v>1313</v>
      </c>
      <c r="N495" s="24">
        <v>1288</v>
      </c>
      <c r="O495" s="25" t="str">
        <f t="shared" si="95"/>
        <v>MYSTIC VALLEY REGIONAL - PEABODY (470)</v>
      </c>
      <c r="P495" s="129"/>
      <c r="Q495" s="124"/>
      <c r="R495" s="25"/>
      <c r="S495" s="25"/>
    </row>
    <row r="496" spans="1:19">
      <c r="A496" s="19">
        <f t="shared" si="84"/>
        <v>470</v>
      </c>
      <c r="B496" s="19">
        <v>489</v>
      </c>
      <c r="C496" s="20" t="str">
        <f t="shared" si="85"/>
        <v>470 - MYSTIC VALLEY REGIONAL - READING</v>
      </c>
      <c r="D496" s="21">
        <v>470165246</v>
      </c>
      <c r="E496" s="19">
        <f t="shared" si="86"/>
        <v>470</v>
      </c>
      <c r="F496" s="17">
        <f t="shared" si="87"/>
        <v>165</v>
      </c>
      <c r="G496" s="17">
        <f t="shared" si="88"/>
        <v>246</v>
      </c>
      <c r="H496" s="17">
        <f t="shared" si="94"/>
        <v>1</v>
      </c>
      <c r="I496" s="22">
        <f t="shared" si="89"/>
        <v>1.038</v>
      </c>
      <c r="J496" s="19">
        <f t="shared" si="90"/>
        <v>3</v>
      </c>
      <c r="K496" s="23">
        <f t="shared" si="91"/>
        <v>141.12702341927442</v>
      </c>
      <c r="L496" s="24">
        <f t="shared" si="92"/>
        <v>11991</v>
      </c>
      <c r="M496" s="24">
        <f t="shared" si="93"/>
        <v>4932</v>
      </c>
      <c r="N496" s="24">
        <v>1288</v>
      </c>
      <c r="O496" s="25" t="str">
        <f t="shared" si="95"/>
        <v>MYSTIC VALLEY REGIONAL - READING (470)</v>
      </c>
      <c r="P496" s="129"/>
      <c r="Q496" s="124"/>
      <c r="R496" s="25"/>
      <c r="S496" s="25"/>
    </row>
    <row r="497" spans="1:19">
      <c r="A497" s="19">
        <f t="shared" si="84"/>
        <v>470</v>
      </c>
      <c r="B497" s="19">
        <v>490</v>
      </c>
      <c r="C497" s="20" t="str">
        <f t="shared" si="85"/>
        <v>470 - MYSTIC VALLEY REGIONAL - REVERE</v>
      </c>
      <c r="D497" s="21">
        <v>470165248</v>
      </c>
      <c r="E497" s="19">
        <f t="shared" si="86"/>
        <v>470</v>
      </c>
      <c r="F497" s="17">
        <f t="shared" si="87"/>
        <v>165</v>
      </c>
      <c r="G497" s="17">
        <f t="shared" si="88"/>
        <v>248</v>
      </c>
      <c r="H497" s="17">
        <f t="shared" si="94"/>
        <v>1</v>
      </c>
      <c r="I497" s="22">
        <f t="shared" si="89"/>
        <v>1.038</v>
      </c>
      <c r="J497" s="19">
        <f t="shared" si="90"/>
        <v>11</v>
      </c>
      <c r="K497" s="23">
        <f t="shared" si="91"/>
        <v>103.75895547042401</v>
      </c>
      <c r="L497" s="24">
        <f t="shared" si="92"/>
        <v>17685</v>
      </c>
      <c r="M497" s="24">
        <f t="shared" si="93"/>
        <v>665</v>
      </c>
      <c r="N497" s="24">
        <v>1288</v>
      </c>
      <c r="O497" s="25" t="str">
        <f t="shared" si="95"/>
        <v>MYSTIC VALLEY REGIONAL - REVERE (470)</v>
      </c>
      <c r="P497" s="129"/>
      <c r="Q497" s="124"/>
      <c r="R497" s="25"/>
      <c r="S497" s="25"/>
    </row>
    <row r="498" spans="1:19">
      <c r="A498" s="19">
        <f t="shared" si="84"/>
        <v>470</v>
      </c>
      <c r="B498" s="19">
        <v>491</v>
      </c>
      <c r="C498" s="20" t="str">
        <f t="shared" si="85"/>
        <v>470 - MYSTIC VALLEY REGIONAL - SAUGUS</v>
      </c>
      <c r="D498" s="21">
        <v>470165262</v>
      </c>
      <c r="E498" s="19">
        <f t="shared" si="86"/>
        <v>470</v>
      </c>
      <c r="F498" s="17">
        <f t="shared" si="87"/>
        <v>165</v>
      </c>
      <c r="G498" s="17">
        <f t="shared" si="88"/>
        <v>262</v>
      </c>
      <c r="H498" s="17">
        <f t="shared" si="94"/>
        <v>1</v>
      </c>
      <c r="I498" s="22">
        <f t="shared" si="89"/>
        <v>1.038</v>
      </c>
      <c r="J498" s="19">
        <f t="shared" si="90"/>
        <v>9</v>
      </c>
      <c r="K498" s="23">
        <f t="shared" si="91"/>
        <v>101.04969328352608</v>
      </c>
      <c r="L498" s="24">
        <f t="shared" si="92"/>
        <v>14680</v>
      </c>
      <c r="M498" s="24">
        <f t="shared" si="93"/>
        <v>154</v>
      </c>
      <c r="N498" s="24">
        <v>1288</v>
      </c>
      <c r="O498" s="25" t="str">
        <f t="shared" si="95"/>
        <v>MYSTIC VALLEY REGIONAL - SAUGUS (470)</v>
      </c>
      <c r="P498" s="129"/>
      <c r="Q498" s="124"/>
      <c r="R498" s="25"/>
      <c r="S498" s="25"/>
    </row>
    <row r="499" spans="1:19">
      <c r="A499" s="19">
        <f t="shared" si="84"/>
        <v>470</v>
      </c>
      <c r="B499" s="19">
        <v>492</v>
      </c>
      <c r="C499" s="20" t="str">
        <f t="shared" si="85"/>
        <v>470 - MYSTIC VALLEY REGIONAL - SOMERVILLE</v>
      </c>
      <c r="D499" s="21">
        <v>470165274</v>
      </c>
      <c r="E499" s="19">
        <f t="shared" si="86"/>
        <v>470</v>
      </c>
      <c r="F499" s="17">
        <f t="shared" si="87"/>
        <v>165</v>
      </c>
      <c r="G499" s="17">
        <f t="shared" si="88"/>
        <v>274</v>
      </c>
      <c r="H499" s="17">
        <f t="shared" si="94"/>
        <v>1</v>
      </c>
      <c r="I499" s="22">
        <f t="shared" si="89"/>
        <v>1.038</v>
      </c>
      <c r="J499" s="19">
        <f t="shared" si="90"/>
        <v>9</v>
      </c>
      <c r="K499" s="23">
        <f t="shared" si="91"/>
        <v>151.42701710383452</v>
      </c>
      <c r="L499" s="24">
        <f t="shared" si="92"/>
        <v>12232</v>
      </c>
      <c r="M499" s="24">
        <f t="shared" si="93"/>
        <v>6291</v>
      </c>
      <c r="N499" s="24">
        <v>1288</v>
      </c>
      <c r="O499" s="25" t="str">
        <f t="shared" si="95"/>
        <v>MYSTIC VALLEY REGIONAL - SOMERVILLE (470)</v>
      </c>
      <c r="P499" s="129"/>
      <c r="Q499" s="124"/>
      <c r="R499" s="25"/>
      <c r="S499" s="25"/>
    </row>
    <row r="500" spans="1:19">
      <c r="A500" s="19">
        <f t="shared" si="84"/>
        <v>470</v>
      </c>
      <c r="B500" s="19">
        <v>493</v>
      </c>
      <c r="C500" s="20" t="str">
        <f t="shared" si="85"/>
        <v>470 - MYSTIC VALLEY REGIONAL - STONEHAM</v>
      </c>
      <c r="D500" s="21">
        <v>470165284</v>
      </c>
      <c r="E500" s="19">
        <f t="shared" si="86"/>
        <v>470</v>
      </c>
      <c r="F500" s="17">
        <f t="shared" si="87"/>
        <v>165</v>
      </c>
      <c r="G500" s="17">
        <f t="shared" si="88"/>
        <v>284</v>
      </c>
      <c r="H500" s="17">
        <f t="shared" si="94"/>
        <v>1</v>
      </c>
      <c r="I500" s="22">
        <f t="shared" si="89"/>
        <v>1.038</v>
      </c>
      <c r="J500" s="19">
        <f t="shared" si="90"/>
        <v>5</v>
      </c>
      <c r="K500" s="23">
        <f t="shared" si="91"/>
        <v>148.29621290057923</v>
      </c>
      <c r="L500" s="24">
        <f t="shared" si="92"/>
        <v>13570</v>
      </c>
      <c r="M500" s="24">
        <f t="shared" si="93"/>
        <v>6554</v>
      </c>
      <c r="N500" s="24">
        <v>1288</v>
      </c>
      <c r="O500" s="25" t="str">
        <f t="shared" si="95"/>
        <v>MYSTIC VALLEY REGIONAL - STONEHAM (470)</v>
      </c>
      <c r="P500" s="129"/>
      <c r="Q500" s="124"/>
      <c r="R500" s="25"/>
      <c r="S500" s="25"/>
    </row>
    <row r="501" spans="1:19">
      <c r="A501" s="19">
        <f t="shared" si="84"/>
        <v>470</v>
      </c>
      <c r="B501" s="19">
        <v>494</v>
      </c>
      <c r="C501" s="20" t="str">
        <f t="shared" si="85"/>
        <v>470 - MYSTIC VALLEY REGIONAL - TEWKSBURY</v>
      </c>
      <c r="D501" s="21">
        <v>470165295</v>
      </c>
      <c r="E501" s="19">
        <f t="shared" si="86"/>
        <v>470</v>
      </c>
      <c r="F501" s="17">
        <f t="shared" si="87"/>
        <v>165</v>
      </c>
      <c r="G501" s="17">
        <f t="shared" si="88"/>
        <v>295</v>
      </c>
      <c r="H501" s="17">
        <f t="shared" si="94"/>
        <v>1</v>
      </c>
      <c r="I501" s="22">
        <f t="shared" si="89"/>
        <v>1.038</v>
      </c>
      <c r="J501" s="19">
        <f t="shared" si="90"/>
        <v>4</v>
      </c>
      <c r="K501" s="23">
        <f t="shared" si="91"/>
        <v>148.92872399358831</v>
      </c>
      <c r="L501" s="24">
        <f t="shared" si="92"/>
        <v>17643</v>
      </c>
      <c r="M501" s="24">
        <f t="shared" si="93"/>
        <v>8632</v>
      </c>
      <c r="N501" s="24">
        <v>1288</v>
      </c>
      <c r="O501" s="25" t="str">
        <f t="shared" si="95"/>
        <v>MYSTIC VALLEY REGIONAL - TEWKSBURY (470)</v>
      </c>
      <c r="P501" s="129"/>
      <c r="Q501" s="124"/>
      <c r="R501" s="25"/>
      <c r="S501" s="25"/>
    </row>
    <row r="502" spans="1:19">
      <c r="A502" s="19">
        <f t="shared" si="84"/>
        <v>470</v>
      </c>
      <c r="B502" s="19">
        <v>495</v>
      </c>
      <c r="C502" s="20" t="str">
        <f t="shared" si="85"/>
        <v>470 - MYSTIC VALLEY REGIONAL - WAKEFIELD</v>
      </c>
      <c r="D502" s="21">
        <v>470165305</v>
      </c>
      <c r="E502" s="19">
        <f t="shared" si="86"/>
        <v>470</v>
      </c>
      <c r="F502" s="17">
        <f t="shared" si="87"/>
        <v>165</v>
      </c>
      <c r="G502" s="17">
        <f t="shared" si="88"/>
        <v>305</v>
      </c>
      <c r="H502" s="17">
        <f t="shared" si="94"/>
        <v>1</v>
      </c>
      <c r="I502" s="22">
        <f t="shared" si="89"/>
        <v>1.038</v>
      </c>
      <c r="J502" s="19">
        <f t="shared" si="90"/>
        <v>4</v>
      </c>
      <c r="K502" s="23">
        <f t="shared" si="91"/>
        <v>145.18671932694059</v>
      </c>
      <c r="L502" s="24">
        <f t="shared" si="92"/>
        <v>13649</v>
      </c>
      <c r="M502" s="24">
        <f t="shared" si="93"/>
        <v>6168</v>
      </c>
      <c r="N502" s="24">
        <v>1288</v>
      </c>
      <c r="O502" s="25" t="str">
        <f t="shared" si="95"/>
        <v>MYSTIC VALLEY REGIONAL - WAKEFIELD (470)</v>
      </c>
      <c r="P502" s="129"/>
      <c r="Q502" s="124"/>
      <c r="R502" s="25"/>
      <c r="S502" s="25"/>
    </row>
    <row r="503" spans="1:19">
      <c r="A503" s="19">
        <f t="shared" si="84"/>
        <v>470</v>
      </c>
      <c r="B503" s="19">
        <v>496</v>
      </c>
      <c r="C503" s="20" t="str">
        <f t="shared" si="85"/>
        <v>470 - MYSTIC VALLEY REGIONAL - WILMINGTON</v>
      </c>
      <c r="D503" s="21">
        <v>470165342</v>
      </c>
      <c r="E503" s="19">
        <f t="shared" si="86"/>
        <v>470</v>
      </c>
      <c r="F503" s="17">
        <f t="shared" si="87"/>
        <v>165</v>
      </c>
      <c r="G503" s="17">
        <f t="shared" si="88"/>
        <v>342</v>
      </c>
      <c r="H503" s="17">
        <f t="shared" si="94"/>
        <v>1</v>
      </c>
      <c r="I503" s="22">
        <f t="shared" si="89"/>
        <v>1.038</v>
      </c>
      <c r="J503" s="19">
        <f t="shared" si="90"/>
        <v>3</v>
      </c>
      <c r="K503" s="23">
        <f t="shared" si="91"/>
        <v>180.3921330971846</v>
      </c>
      <c r="L503" s="24">
        <f t="shared" si="92"/>
        <v>13967</v>
      </c>
      <c r="M503" s="24">
        <f t="shared" si="93"/>
        <v>11228</v>
      </c>
      <c r="N503" s="24">
        <v>1288</v>
      </c>
      <c r="O503" s="25" t="str">
        <f t="shared" si="95"/>
        <v>MYSTIC VALLEY REGIONAL - WILMINGTON (470)</v>
      </c>
      <c r="P503" s="129"/>
      <c r="Q503" s="124"/>
      <c r="R503" s="25"/>
      <c r="S503" s="25"/>
    </row>
    <row r="504" spans="1:19">
      <c r="A504" s="19">
        <f t="shared" si="84"/>
        <v>470</v>
      </c>
      <c r="B504" s="19">
        <v>497</v>
      </c>
      <c r="C504" s="20" t="str">
        <f t="shared" si="85"/>
        <v>470 - MYSTIC VALLEY REGIONAL - WINTHROP</v>
      </c>
      <c r="D504" s="21">
        <v>470165346</v>
      </c>
      <c r="E504" s="19">
        <f t="shared" si="86"/>
        <v>470</v>
      </c>
      <c r="F504" s="17">
        <f t="shared" si="87"/>
        <v>165</v>
      </c>
      <c r="G504" s="17">
        <f t="shared" si="88"/>
        <v>346</v>
      </c>
      <c r="H504" s="17">
        <f t="shared" si="94"/>
        <v>1</v>
      </c>
      <c r="I504" s="22">
        <f t="shared" si="89"/>
        <v>1.038</v>
      </c>
      <c r="J504" s="19">
        <f t="shared" si="90"/>
        <v>7</v>
      </c>
      <c r="K504" s="23">
        <f t="shared" si="91"/>
        <v>115.68542521542442</v>
      </c>
      <c r="L504" s="24">
        <f t="shared" si="92"/>
        <v>14845</v>
      </c>
      <c r="M504" s="24">
        <f t="shared" si="93"/>
        <v>2329</v>
      </c>
      <c r="N504" s="24">
        <v>1288</v>
      </c>
      <c r="O504" s="25" t="str">
        <f t="shared" si="95"/>
        <v>MYSTIC VALLEY REGIONAL - WINTHROP (470)</v>
      </c>
      <c r="P504" s="129"/>
      <c r="Q504" s="124"/>
      <c r="R504" s="25"/>
      <c r="S504" s="25"/>
    </row>
    <row r="505" spans="1:19">
      <c r="A505" s="19">
        <f t="shared" si="84"/>
        <v>470</v>
      </c>
      <c r="B505" s="19">
        <v>498</v>
      </c>
      <c r="C505" s="20" t="str">
        <f t="shared" si="85"/>
        <v>470 - MYSTIC VALLEY REGIONAL - WOBURN</v>
      </c>
      <c r="D505" s="21">
        <v>470165347</v>
      </c>
      <c r="E505" s="19">
        <f t="shared" si="86"/>
        <v>470</v>
      </c>
      <c r="F505" s="17">
        <f t="shared" si="87"/>
        <v>165</v>
      </c>
      <c r="G505" s="17">
        <f t="shared" si="88"/>
        <v>347</v>
      </c>
      <c r="H505" s="17">
        <f t="shared" si="94"/>
        <v>1</v>
      </c>
      <c r="I505" s="22">
        <f t="shared" si="89"/>
        <v>1.038</v>
      </c>
      <c r="J505" s="19">
        <f t="shared" si="90"/>
        <v>8</v>
      </c>
      <c r="K505" s="23">
        <f t="shared" si="91"/>
        <v>145.7862848902007</v>
      </c>
      <c r="L505" s="24">
        <f t="shared" si="92"/>
        <v>16739</v>
      </c>
      <c r="M505" s="24">
        <f t="shared" si="93"/>
        <v>7664</v>
      </c>
      <c r="N505" s="24">
        <v>1288</v>
      </c>
      <c r="O505" s="25" t="str">
        <f t="shared" si="95"/>
        <v>MYSTIC VALLEY REGIONAL - WOBURN (470)</v>
      </c>
      <c r="P505" s="129"/>
      <c r="Q505" s="124"/>
      <c r="R505" s="25"/>
      <c r="S505" s="25"/>
    </row>
    <row r="506" spans="1:19">
      <c r="A506" s="19">
        <f t="shared" si="84"/>
        <v>470</v>
      </c>
      <c r="B506" s="19">
        <v>499</v>
      </c>
      <c r="C506" s="20" t="str">
        <f t="shared" si="85"/>
        <v>470 - MYSTIC VALLEY REGIONAL - MASCONOMET</v>
      </c>
      <c r="D506" s="21">
        <v>470165705</v>
      </c>
      <c r="E506" s="19">
        <f t="shared" si="86"/>
        <v>470</v>
      </c>
      <c r="F506" s="17">
        <f t="shared" si="87"/>
        <v>165</v>
      </c>
      <c r="G506" s="17">
        <f t="shared" si="88"/>
        <v>705</v>
      </c>
      <c r="H506" s="17">
        <f t="shared" si="94"/>
        <v>1</v>
      </c>
      <c r="I506" s="22">
        <f t="shared" si="89"/>
        <v>1.038</v>
      </c>
      <c r="J506" s="19">
        <f t="shared" si="90"/>
        <v>2</v>
      </c>
      <c r="K506" s="23">
        <f t="shared" si="91"/>
        <v>186.17094515019502</v>
      </c>
      <c r="L506" s="24">
        <f t="shared" si="92"/>
        <v>12979</v>
      </c>
      <c r="M506" s="24">
        <f t="shared" si="93"/>
        <v>11184</v>
      </c>
      <c r="N506" s="24">
        <v>1288</v>
      </c>
      <c r="O506" s="25" t="str">
        <f t="shared" si="95"/>
        <v>MYSTIC VALLEY REGIONAL - MASCONOMET (470)</v>
      </c>
      <c r="P506" s="129"/>
      <c r="Q506" s="124"/>
      <c r="R506" s="25"/>
      <c r="S506" s="25"/>
    </row>
    <row r="507" spans="1:19">
      <c r="A507" s="19">
        <f t="shared" si="84"/>
        <v>474</v>
      </c>
      <c r="B507" s="19">
        <v>500</v>
      </c>
      <c r="C507" s="20" t="str">
        <f t="shared" si="85"/>
        <v>474 - SIZER SCHOOL, A NORTH CENTRAL CHARTER ESSENTIAL SCHOOL - CLINTON</v>
      </c>
      <c r="D507" s="21">
        <v>474097064</v>
      </c>
      <c r="E507" s="19">
        <f t="shared" si="86"/>
        <v>474</v>
      </c>
      <c r="F507" s="17">
        <f t="shared" si="87"/>
        <v>97</v>
      </c>
      <c r="G507" s="17">
        <f t="shared" si="88"/>
        <v>64</v>
      </c>
      <c r="H507" s="17">
        <f t="shared" si="94"/>
        <v>1</v>
      </c>
      <c r="I507" s="22">
        <f t="shared" si="89"/>
        <v>1</v>
      </c>
      <c r="J507" s="19">
        <f t="shared" si="90"/>
        <v>10</v>
      </c>
      <c r="K507" s="23">
        <f t="shared" si="91"/>
        <v>110.93426706479931</v>
      </c>
      <c r="L507" s="24">
        <f t="shared" si="92"/>
        <v>12806</v>
      </c>
      <c r="M507" s="24">
        <f t="shared" si="93"/>
        <v>1400</v>
      </c>
      <c r="N507" s="24">
        <v>1288</v>
      </c>
      <c r="O507" s="25" t="str">
        <f t="shared" si="95"/>
        <v>SIZER SCHOOL, A NORTH CENTRAL CHARTER ESSENTIAL SCHOOL - CLINTON (474)</v>
      </c>
      <c r="P507" s="129"/>
      <c r="Q507" s="124"/>
      <c r="R507" s="25"/>
      <c r="S507" s="25"/>
    </row>
    <row r="508" spans="1:19">
      <c r="A508" s="19">
        <f t="shared" si="84"/>
        <v>474</v>
      </c>
      <c r="B508" s="19">
        <v>501</v>
      </c>
      <c r="C508" s="20" t="str">
        <f t="shared" si="85"/>
        <v>474 - SIZER SCHOOL, A NORTH CENTRAL CHARTER ESSENTIAL SCHOOL - ERVING</v>
      </c>
      <c r="D508" s="21">
        <v>474097091</v>
      </c>
      <c r="E508" s="19">
        <f t="shared" si="86"/>
        <v>474</v>
      </c>
      <c r="F508" s="17">
        <f t="shared" si="87"/>
        <v>97</v>
      </c>
      <c r="G508" s="17">
        <f t="shared" si="88"/>
        <v>91</v>
      </c>
      <c r="H508" s="17">
        <f t="shared" si="94"/>
        <v>1</v>
      </c>
      <c r="I508" s="22">
        <f t="shared" si="89"/>
        <v>1</v>
      </c>
      <c r="J508" s="19">
        <f t="shared" si="90"/>
        <v>8</v>
      </c>
      <c r="K508" s="23">
        <f t="shared" si="91"/>
        <v>223.03953747957544</v>
      </c>
      <c r="L508" s="24">
        <f t="shared" si="92"/>
        <v>13568</v>
      </c>
      <c r="M508" s="24">
        <f t="shared" si="93"/>
        <v>16694</v>
      </c>
      <c r="N508" s="24">
        <v>1288</v>
      </c>
      <c r="O508" s="25" t="str">
        <f t="shared" si="95"/>
        <v>SIZER SCHOOL, A NORTH CENTRAL CHARTER ESSENTIAL SCHOOL - ERVING (474)</v>
      </c>
      <c r="P508" s="129"/>
      <c r="Q508" s="124"/>
      <c r="R508" s="25"/>
      <c r="S508" s="25"/>
    </row>
    <row r="509" spans="1:19">
      <c r="A509" s="19">
        <f t="shared" si="84"/>
        <v>474</v>
      </c>
      <c r="B509" s="19">
        <v>502</v>
      </c>
      <c r="C509" s="20" t="str">
        <f t="shared" si="85"/>
        <v>474 - SIZER SCHOOL, A NORTH CENTRAL CHARTER ESSENTIAL SCHOOL - FITCHBURG</v>
      </c>
      <c r="D509" s="21">
        <v>474097097</v>
      </c>
      <c r="E509" s="19">
        <f t="shared" si="86"/>
        <v>474</v>
      </c>
      <c r="F509" s="17">
        <f t="shared" si="87"/>
        <v>97</v>
      </c>
      <c r="G509" s="17">
        <f t="shared" si="88"/>
        <v>97</v>
      </c>
      <c r="H509" s="17">
        <f t="shared" si="94"/>
        <v>1</v>
      </c>
      <c r="I509" s="22">
        <f t="shared" si="89"/>
        <v>1</v>
      </c>
      <c r="J509" s="19">
        <f t="shared" si="90"/>
        <v>11</v>
      </c>
      <c r="K509" s="23">
        <f t="shared" si="91"/>
        <v>100.72245271080756</v>
      </c>
      <c r="L509" s="24">
        <f t="shared" si="92"/>
        <v>19509</v>
      </c>
      <c r="M509" s="24">
        <f t="shared" si="93"/>
        <v>141</v>
      </c>
      <c r="N509" s="24">
        <v>1288</v>
      </c>
      <c r="O509" s="25" t="str">
        <f t="shared" si="95"/>
        <v>SIZER SCHOOL, A NORTH CENTRAL CHARTER ESSENTIAL SCHOOL - FITCHBURG (474)</v>
      </c>
      <c r="P509" s="129"/>
      <c r="Q509" s="124"/>
      <c r="R509" s="25"/>
      <c r="S509" s="25"/>
    </row>
    <row r="510" spans="1:19">
      <c r="A510" s="19">
        <f t="shared" si="84"/>
        <v>474</v>
      </c>
      <c r="B510" s="19">
        <v>503</v>
      </c>
      <c r="C510" s="20" t="str">
        <f t="shared" si="85"/>
        <v>474 - SIZER SCHOOL, A NORTH CENTRAL CHARTER ESSENTIAL SCHOOL - GARDNER</v>
      </c>
      <c r="D510" s="21">
        <v>474097103</v>
      </c>
      <c r="E510" s="19">
        <f t="shared" si="86"/>
        <v>474</v>
      </c>
      <c r="F510" s="17">
        <f t="shared" si="87"/>
        <v>97</v>
      </c>
      <c r="G510" s="17">
        <f t="shared" si="88"/>
        <v>103</v>
      </c>
      <c r="H510" s="17">
        <f t="shared" si="94"/>
        <v>1</v>
      </c>
      <c r="I510" s="22">
        <f t="shared" si="89"/>
        <v>1</v>
      </c>
      <c r="J510" s="19">
        <f t="shared" si="90"/>
        <v>10</v>
      </c>
      <c r="K510" s="23">
        <f t="shared" si="91"/>
        <v>100.45448067880962</v>
      </c>
      <c r="L510" s="24">
        <f t="shared" si="92"/>
        <v>19392</v>
      </c>
      <c r="M510" s="24">
        <f t="shared" si="93"/>
        <v>88</v>
      </c>
      <c r="N510" s="24">
        <v>1288</v>
      </c>
      <c r="O510" s="25" t="str">
        <f t="shared" si="95"/>
        <v>SIZER SCHOOL, A NORTH CENTRAL CHARTER ESSENTIAL SCHOOL - GARDNER (474)</v>
      </c>
      <c r="P510" s="129"/>
      <c r="Q510" s="124"/>
      <c r="R510" s="25"/>
      <c r="S510" s="25"/>
    </row>
    <row r="511" spans="1:19">
      <c r="A511" s="19">
        <f t="shared" si="84"/>
        <v>474</v>
      </c>
      <c r="B511" s="19">
        <v>504</v>
      </c>
      <c r="C511" s="20" t="str">
        <f t="shared" si="85"/>
        <v>474 - SIZER SCHOOL, A NORTH CENTRAL CHARTER ESSENTIAL SCHOOL - LEOMINSTER</v>
      </c>
      <c r="D511" s="21">
        <v>474097153</v>
      </c>
      <c r="E511" s="19">
        <f t="shared" si="86"/>
        <v>474</v>
      </c>
      <c r="F511" s="17">
        <f t="shared" si="87"/>
        <v>97</v>
      </c>
      <c r="G511" s="17">
        <f t="shared" si="88"/>
        <v>153</v>
      </c>
      <c r="H511" s="17">
        <f t="shared" si="94"/>
        <v>1</v>
      </c>
      <c r="I511" s="22">
        <f t="shared" si="89"/>
        <v>1</v>
      </c>
      <c r="J511" s="19">
        <f t="shared" si="90"/>
        <v>10</v>
      </c>
      <c r="K511" s="23">
        <f t="shared" si="91"/>
        <v>100.00390327444435</v>
      </c>
      <c r="L511" s="24">
        <f t="shared" si="92"/>
        <v>17326</v>
      </c>
      <c r="M511" s="24">
        <f t="shared" si="93"/>
        <v>1</v>
      </c>
      <c r="N511" s="24">
        <v>1288</v>
      </c>
      <c r="O511" s="25" t="str">
        <f t="shared" si="95"/>
        <v>SIZER SCHOOL, A NORTH CENTRAL CHARTER ESSENTIAL SCHOOL - LEOMINSTER (474)</v>
      </c>
      <c r="P511" s="129"/>
      <c r="Q511" s="124"/>
      <c r="R511" s="25"/>
      <c r="S511" s="25"/>
    </row>
    <row r="512" spans="1:19">
      <c r="A512" s="19">
        <f t="shared" si="84"/>
        <v>474</v>
      </c>
      <c r="B512" s="19">
        <v>505</v>
      </c>
      <c r="C512" s="20" t="str">
        <f t="shared" si="85"/>
        <v>474 - SIZER SCHOOL, A NORTH CENTRAL CHARTER ESSENTIAL SCHOOL - LUNENBURG</v>
      </c>
      <c r="D512" s="21">
        <v>474097162</v>
      </c>
      <c r="E512" s="19">
        <f t="shared" si="86"/>
        <v>474</v>
      </c>
      <c r="F512" s="17">
        <f t="shared" si="87"/>
        <v>97</v>
      </c>
      <c r="G512" s="17">
        <f t="shared" si="88"/>
        <v>162</v>
      </c>
      <c r="H512" s="17">
        <f t="shared" si="94"/>
        <v>1</v>
      </c>
      <c r="I512" s="22">
        <f t="shared" si="89"/>
        <v>1</v>
      </c>
      <c r="J512" s="19">
        <f t="shared" si="90"/>
        <v>5</v>
      </c>
      <c r="K512" s="23">
        <f t="shared" si="91"/>
        <v>120.41280766793795</v>
      </c>
      <c r="L512" s="24">
        <f t="shared" si="92"/>
        <v>16359</v>
      </c>
      <c r="M512" s="24">
        <f t="shared" si="93"/>
        <v>3339</v>
      </c>
      <c r="N512" s="24">
        <v>1288</v>
      </c>
      <c r="O512" s="25" t="str">
        <f t="shared" si="95"/>
        <v>SIZER SCHOOL, A NORTH CENTRAL CHARTER ESSENTIAL SCHOOL - LUNENBURG (474)</v>
      </c>
      <c r="P512" s="129"/>
      <c r="Q512" s="124"/>
      <c r="R512" s="25"/>
      <c r="S512" s="25"/>
    </row>
    <row r="513" spans="1:19">
      <c r="A513" s="19">
        <f t="shared" si="84"/>
        <v>474</v>
      </c>
      <c r="B513" s="19">
        <v>506</v>
      </c>
      <c r="C513" s="20" t="str">
        <f t="shared" si="85"/>
        <v>474 - SIZER SCHOOL, A NORTH CENTRAL CHARTER ESSENTIAL SCHOOL - WINCHENDON</v>
      </c>
      <c r="D513" s="21">
        <v>474097343</v>
      </c>
      <c r="E513" s="19">
        <f t="shared" si="86"/>
        <v>474</v>
      </c>
      <c r="F513" s="17">
        <f t="shared" si="87"/>
        <v>97</v>
      </c>
      <c r="G513" s="17">
        <f t="shared" si="88"/>
        <v>343</v>
      </c>
      <c r="H513" s="17">
        <f t="shared" si="94"/>
        <v>1</v>
      </c>
      <c r="I513" s="22">
        <f t="shared" si="89"/>
        <v>1</v>
      </c>
      <c r="J513" s="19">
        <f t="shared" si="90"/>
        <v>10</v>
      </c>
      <c r="K513" s="23">
        <f t="shared" si="91"/>
        <v>103.94681587884239</v>
      </c>
      <c r="L513" s="24">
        <f t="shared" si="92"/>
        <v>16268</v>
      </c>
      <c r="M513" s="24">
        <f t="shared" si="93"/>
        <v>642</v>
      </c>
      <c r="N513" s="24">
        <v>1288</v>
      </c>
      <c r="O513" s="25" t="str">
        <f t="shared" si="95"/>
        <v>SIZER SCHOOL, A NORTH CENTRAL CHARTER ESSENTIAL SCHOOL - WINCHENDON (474)</v>
      </c>
      <c r="P513" s="129"/>
      <c r="Q513" s="124"/>
      <c r="R513" s="25"/>
      <c r="S513" s="25"/>
    </row>
    <row r="514" spans="1:19">
      <c r="A514" s="19">
        <f t="shared" si="84"/>
        <v>474</v>
      </c>
      <c r="B514" s="19">
        <v>507</v>
      </c>
      <c r="C514" s="20" t="str">
        <f t="shared" si="85"/>
        <v>474 - SIZER SCHOOL, A NORTH CENTRAL CHARTER ESSENTIAL SCHOOL - WORCESTER</v>
      </c>
      <c r="D514" s="21">
        <v>474097348</v>
      </c>
      <c r="E514" s="19">
        <f t="shared" si="86"/>
        <v>474</v>
      </c>
      <c r="F514" s="17">
        <f t="shared" si="87"/>
        <v>97</v>
      </c>
      <c r="G514" s="17">
        <f t="shared" si="88"/>
        <v>348</v>
      </c>
      <c r="H514" s="17">
        <f t="shared" si="94"/>
        <v>1</v>
      </c>
      <c r="I514" s="22">
        <f t="shared" si="89"/>
        <v>1</v>
      </c>
      <c r="J514" s="19">
        <f t="shared" si="90"/>
        <v>11</v>
      </c>
      <c r="K514" s="23">
        <f t="shared" si="91"/>
        <v>101.3039956931588</v>
      </c>
      <c r="L514" s="24">
        <f t="shared" si="92"/>
        <v>23216</v>
      </c>
      <c r="M514" s="24">
        <f t="shared" si="93"/>
        <v>303</v>
      </c>
      <c r="N514" s="24">
        <v>1288</v>
      </c>
      <c r="O514" s="25" t="str">
        <f t="shared" si="95"/>
        <v>SIZER SCHOOL, A NORTH CENTRAL CHARTER ESSENTIAL SCHOOL - WORCESTER (474)</v>
      </c>
      <c r="P514" s="129"/>
      <c r="Q514" s="124"/>
      <c r="R514" s="25"/>
      <c r="S514" s="25"/>
    </row>
    <row r="515" spans="1:19">
      <c r="A515" s="19">
        <f t="shared" si="84"/>
        <v>474</v>
      </c>
      <c r="B515" s="19">
        <v>508</v>
      </c>
      <c r="C515" s="20" t="str">
        <f t="shared" si="85"/>
        <v>474 - SIZER SCHOOL, A NORTH CENTRAL CHARTER ESSENTIAL SCHOOL - ASHBURNHAM WESTMINSTER</v>
      </c>
      <c r="D515" s="21">
        <v>474097610</v>
      </c>
      <c r="E515" s="19">
        <f t="shared" si="86"/>
        <v>474</v>
      </c>
      <c r="F515" s="17">
        <f t="shared" si="87"/>
        <v>97</v>
      </c>
      <c r="G515" s="17">
        <f t="shared" si="88"/>
        <v>610</v>
      </c>
      <c r="H515" s="17">
        <f t="shared" si="94"/>
        <v>1</v>
      </c>
      <c r="I515" s="22">
        <f t="shared" si="89"/>
        <v>1</v>
      </c>
      <c r="J515" s="19">
        <f t="shared" si="90"/>
        <v>5</v>
      </c>
      <c r="K515" s="23">
        <f t="shared" si="91"/>
        <v>116.29721507224662</v>
      </c>
      <c r="L515" s="24">
        <f t="shared" si="92"/>
        <v>15613</v>
      </c>
      <c r="M515" s="24">
        <f t="shared" si="93"/>
        <v>2544</v>
      </c>
      <c r="N515" s="24">
        <v>1288</v>
      </c>
      <c r="O515" s="25" t="str">
        <f t="shared" si="95"/>
        <v>SIZER SCHOOL, A NORTH CENTRAL CHARTER ESSENTIAL SCHOOL - ASHBURNHAM WESTMINSTER (474)</v>
      </c>
      <c r="P515" s="129"/>
      <c r="Q515" s="124"/>
      <c r="R515" s="25"/>
      <c r="S515" s="25"/>
    </row>
    <row r="516" spans="1:19">
      <c r="A516" s="19">
        <f t="shared" si="84"/>
        <v>474</v>
      </c>
      <c r="B516" s="19">
        <v>509</v>
      </c>
      <c r="C516" s="20" t="str">
        <f t="shared" si="85"/>
        <v>474 - SIZER SCHOOL, A NORTH CENTRAL CHARTER ESSENTIAL SCHOOL - ATHOL ROYALSTON</v>
      </c>
      <c r="D516" s="21">
        <v>474097615</v>
      </c>
      <c r="E516" s="19">
        <f t="shared" si="86"/>
        <v>474</v>
      </c>
      <c r="F516" s="17">
        <f t="shared" si="87"/>
        <v>97</v>
      </c>
      <c r="G516" s="17">
        <f t="shared" si="88"/>
        <v>615</v>
      </c>
      <c r="H516" s="17">
        <f t="shared" si="94"/>
        <v>1</v>
      </c>
      <c r="I516" s="22">
        <f t="shared" si="89"/>
        <v>1</v>
      </c>
      <c r="J516" s="19">
        <f t="shared" si="90"/>
        <v>10</v>
      </c>
      <c r="K516" s="23">
        <f t="shared" si="91"/>
        <v>104.21120643762292</v>
      </c>
      <c r="L516" s="24">
        <f t="shared" si="92"/>
        <v>21509</v>
      </c>
      <c r="M516" s="24">
        <f t="shared" si="93"/>
        <v>906</v>
      </c>
      <c r="N516" s="24">
        <v>1288</v>
      </c>
      <c r="O516" s="25" t="str">
        <f t="shared" si="95"/>
        <v>SIZER SCHOOL, A NORTH CENTRAL CHARTER ESSENTIAL SCHOOL - ATHOL ROYALSTON (474)</v>
      </c>
      <c r="P516" s="129"/>
      <c r="Q516" s="124"/>
      <c r="R516" s="25"/>
      <c r="S516" s="25"/>
    </row>
    <row r="517" spans="1:19">
      <c r="A517" s="19">
        <f t="shared" si="84"/>
        <v>474</v>
      </c>
      <c r="B517" s="19">
        <v>510</v>
      </c>
      <c r="C517" s="20" t="str">
        <f t="shared" si="85"/>
        <v>474 - SIZER SCHOOL, A NORTH CENTRAL CHARTER ESSENTIAL SCHOOL - AYER SHIRLEY</v>
      </c>
      <c r="D517" s="21">
        <v>474097616</v>
      </c>
      <c r="E517" s="19">
        <f t="shared" si="86"/>
        <v>474</v>
      </c>
      <c r="F517" s="17">
        <f t="shared" si="87"/>
        <v>97</v>
      </c>
      <c r="G517" s="17">
        <f t="shared" si="88"/>
        <v>616</v>
      </c>
      <c r="H517" s="17">
        <f t="shared" si="94"/>
        <v>1</v>
      </c>
      <c r="I517" s="22">
        <f t="shared" si="89"/>
        <v>1</v>
      </c>
      <c r="J517" s="19">
        <f t="shared" si="90"/>
        <v>6</v>
      </c>
      <c r="K517" s="23">
        <f t="shared" si="91"/>
        <v>116.76495319903806</v>
      </c>
      <c r="L517" s="24">
        <f t="shared" si="92"/>
        <v>19572</v>
      </c>
      <c r="M517" s="24">
        <f t="shared" si="93"/>
        <v>3281</v>
      </c>
      <c r="N517" s="24">
        <v>1288</v>
      </c>
      <c r="O517" s="25" t="str">
        <f t="shared" si="95"/>
        <v>SIZER SCHOOL, A NORTH CENTRAL CHARTER ESSENTIAL SCHOOL - AYER SHIRLEY (474)</v>
      </c>
      <c r="P517" s="129"/>
      <c r="Q517" s="124"/>
      <c r="R517" s="25"/>
      <c r="S517" s="25"/>
    </row>
    <row r="518" spans="1:19">
      <c r="A518" s="19">
        <f t="shared" si="84"/>
        <v>474</v>
      </c>
      <c r="B518" s="19">
        <v>511</v>
      </c>
      <c r="C518" s="20" t="str">
        <f t="shared" si="85"/>
        <v>474 - SIZER SCHOOL, A NORTH CENTRAL CHARTER ESSENTIAL SCHOOL - BERLIN BOYLSTON</v>
      </c>
      <c r="D518" s="21">
        <v>474097620</v>
      </c>
      <c r="E518" s="19">
        <f t="shared" si="86"/>
        <v>474</v>
      </c>
      <c r="F518" s="17">
        <f t="shared" si="87"/>
        <v>97</v>
      </c>
      <c r="G518" s="17">
        <f t="shared" si="88"/>
        <v>620</v>
      </c>
      <c r="H518" s="17">
        <f t="shared" si="94"/>
        <v>1</v>
      </c>
      <c r="I518" s="22">
        <f t="shared" si="89"/>
        <v>1</v>
      </c>
      <c r="J518" s="19">
        <f t="shared" si="90"/>
        <v>3</v>
      </c>
      <c r="K518" s="23">
        <f t="shared" si="91"/>
        <v>161.12139399625684</v>
      </c>
      <c r="L518" s="24">
        <f t="shared" si="92"/>
        <v>15980</v>
      </c>
      <c r="M518" s="24">
        <f t="shared" si="93"/>
        <v>9767</v>
      </c>
      <c r="N518" s="24">
        <v>1288</v>
      </c>
      <c r="O518" s="25" t="str">
        <f t="shared" si="95"/>
        <v>SIZER SCHOOL, A NORTH CENTRAL CHARTER ESSENTIAL SCHOOL - BERLIN BOYLSTON (474)</v>
      </c>
      <c r="P518" s="129"/>
      <c r="Q518" s="124"/>
      <c r="R518" s="25"/>
      <c r="S518" s="25"/>
    </row>
    <row r="519" spans="1:19">
      <c r="A519" s="19">
        <f t="shared" si="84"/>
        <v>474</v>
      </c>
      <c r="B519" s="19">
        <v>512</v>
      </c>
      <c r="C519" s="20" t="str">
        <f t="shared" si="85"/>
        <v>474 - SIZER SCHOOL, A NORTH CENTRAL CHARTER ESSENTIAL SCHOOL - NARRAGANSETT</v>
      </c>
      <c r="D519" s="21">
        <v>474097720</v>
      </c>
      <c r="E519" s="19">
        <f t="shared" si="86"/>
        <v>474</v>
      </c>
      <c r="F519" s="17">
        <f t="shared" si="87"/>
        <v>97</v>
      </c>
      <c r="G519" s="17">
        <f t="shared" si="88"/>
        <v>720</v>
      </c>
      <c r="H519" s="17">
        <f t="shared" si="94"/>
        <v>1</v>
      </c>
      <c r="I519" s="22">
        <f t="shared" si="89"/>
        <v>1</v>
      </c>
      <c r="J519" s="19">
        <f t="shared" si="90"/>
        <v>7</v>
      </c>
      <c r="K519" s="23">
        <f t="shared" si="91"/>
        <v>112.06100366343183</v>
      </c>
      <c r="L519" s="24">
        <f t="shared" si="92"/>
        <v>17364</v>
      </c>
      <c r="M519" s="24">
        <f t="shared" si="93"/>
        <v>2094</v>
      </c>
      <c r="N519" s="24">
        <v>1288</v>
      </c>
      <c r="O519" s="25" t="str">
        <f t="shared" si="95"/>
        <v>SIZER SCHOOL, A NORTH CENTRAL CHARTER ESSENTIAL SCHOOL - NARRAGANSETT (474)</v>
      </c>
      <c r="P519" s="129"/>
      <c r="Q519" s="124"/>
      <c r="R519" s="25"/>
      <c r="S519" s="25"/>
    </row>
    <row r="520" spans="1:19">
      <c r="A520" s="19">
        <f t="shared" ref="A520:A583" si="96">IF(VALUE(MID(D520,1,1))=4,VALUE(MID(D520,1,3)),VALUE(MID(D520,1,4)))</f>
        <v>474</v>
      </c>
      <c r="B520" s="19">
        <v>513</v>
      </c>
      <c r="C520" s="20" t="str">
        <f t="shared" ref="C520:C583" si="97">IF(
H520=1,
A520 &amp; " - " &amp; VLOOKUP(A520,codeCHA,2,FALSE) &amp; " - " &amp; VLOOKUP(G520,code436,2,FALSE),
IF(
OR(A520=450,A520=466),
A520 &amp; " - " &amp; VLOOKUP(A520,codeCHA,2,FALSE) &amp; VLOOKUP(F520,code436,2,FALSE) &amp; " District - " &amp; VLOOKUP(G520,code436,2,FALSE),
A520 &amp; " - " &amp; VLOOKUP(A520,codeCHA,2,FALSE) &amp; "-"&amp; VLOOKUP(F520,code436,2,FALSE) &amp; " Site - " &amp; VLOOKUP(G520,code436,2,FALSE)
)
)</f>
        <v>474 - SIZER SCHOOL, A NORTH CENTRAL CHARTER ESSENTIAL SCHOOL - NASHOBA</v>
      </c>
      <c r="D520" s="21">
        <v>474097725</v>
      </c>
      <c r="E520" s="19">
        <f t="shared" ref="E520:E583" si="98">A520</f>
        <v>474</v>
      </c>
      <c r="F520" s="17">
        <f t="shared" ref="F520:F583" si="99">IF(VALUE(MID(D520,1,1))=4,VALUE(MID(D520,4,3)),VALUE(MID(D520,5,3)))</f>
        <v>97</v>
      </c>
      <c r="G520" s="17">
        <f t="shared" ref="G520:G583" si="100">IF(VALUE(MID(D520,1,1))=4,VALUE(MID(D520,7,3)),VALUE(MID(D520,8,3)))</f>
        <v>725</v>
      </c>
      <c r="H520" s="17">
        <f t="shared" si="94"/>
        <v>1</v>
      </c>
      <c r="I520" s="22">
        <f t="shared" ref="I520:I583" si="101">VLOOKUP(F520,distinfo,4)</f>
        <v>1</v>
      </c>
      <c r="J520" s="19">
        <f t="shared" ref="J520:J583" si="102">VLOOKUP(D520,enro_chafnd,16)</f>
        <v>3</v>
      </c>
      <c r="K520" s="23">
        <f t="shared" ref="K520:K583" si="103">VLOOKUP(G520,distinfo,6)</f>
        <v>129.96842014270399</v>
      </c>
      <c r="L520" s="24">
        <f t="shared" ref="L520:L583" si="104">IF(VLOOKUP(D520,rate_chafnd,40,FALSE)&gt;0,VLOOKUP(D520,rate_chafnd,40),VLOOKUP(G520,distinfo,7))</f>
        <v>12616</v>
      </c>
      <c r="M520" s="24">
        <f t="shared" ref="M520:M583" si="105">ROUND((L520*K520/100)-L520,0)</f>
        <v>3781</v>
      </c>
      <c r="N520" s="24">
        <v>1288</v>
      </c>
      <c r="O520" s="25" t="str">
        <f t="shared" si="95"/>
        <v>SIZER SCHOOL, A NORTH CENTRAL CHARTER ESSENTIAL SCHOOL - NASHOBA (474)</v>
      </c>
      <c r="P520" s="129"/>
      <c r="Q520" s="124"/>
      <c r="R520" s="25"/>
      <c r="S520" s="25"/>
    </row>
    <row r="521" spans="1:19">
      <c r="A521" s="19">
        <f t="shared" si="96"/>
        <v>474</v>
      </c>
      <c r="B521" s="19">
        <v>514</v>
      </c>
      <c r="C521" s="20" t="str">
        <f t="shared" si="97"/>
        <v>474 - SIZER SCHOOL, A NORTH CENTRAL CHARTER ESSENTIAL SCHOOL - NORTH MIDDLESEX</v>
      </c>
      <c r="D521" s="21">
        <v>474097735</v>
      </c>
      <c r="E521" s="19">
        <f t="shared" si="98"/>
        <v>474</v>
      </c>
      <c r="F521" s="17">
        <f t="shared" si="99"/>
        <v>97</v>
      </c>
      <c r="G521" s="17">
        <f t="shared" si="100"/>
        <v>735</v>
      </c>
      <c r="H521" s="17">
        <f t="shared" ref="H521:H584" si="106">IF(OR(A521=410,A521=466,A521=487,A521=499),2,1)</f>
        <v>1</v>
      </c>
      <c r="I521" s="22">
        <f t="shared" si="101"/>
        <v>1</v>
      </c>
      <c r="J521" s="19">
        <f t="shared" si="102"/>
        <v>6</v>
      </c>
      <c r="K521" s="23">
        <f t="shared" si="103"/>
        <v>132.71935974047037</v>
      </c>
      <c r="L521" s="24">
        <f t="shared" si="104"/>
        <v>18936</v>
      </c>
      <c r="M521" s="24">
        <f t="shared" si="105"/>
        <v>6196</v>
      </c>
      <c r="N521" s="24">
        <v>1288</v>
      </c>
      <c r="O521" s="25" t="str">
        <f t="shared" ref="O521:O584" si="107">IFERROR(TRIM(MID($C521, FIND(" - ", $C521)+3, 9999)) &amp;
" (" &amp; TRIM(LEFT($C521, FIND(" - ", $C521)-1)) &amp; ")",
"")</f>
        <v>SIZER SCHOOL, A NORTH CENTRAL CHARTER ESSENTIAL SCHOOL - NORTH MIDDLESEX (474)</v>
      </c>
      <c r="P521" s="129"/>
      <c r="Q521" s="124"/>
      <c r="R521" s="25"/>
      <c r="S521" s="25"/>
    </row>
    <row r="522" spans="1:19">
      <c r="A522" s="19">
        <f t="shared" si="96"/>
        <v>474</v>
      </c>
      <c r="B522" s="19">
        <v>515</v>
      </c>
      <c r="C522" s="20" t="str">
        <f t="shared" si="97"/>
        <v>474 - SIZER SCHOOL, A NORTH CENTRAL CHARTER ESSENTIAL SCHOOL - QUABBIN</v>
      </c>
      <c r="D522" s="21">
        <v>474097753</v>
      </c>
      <c r="E522" s="19">
        <f t="shared" si="98"/>
        <v>474</v>
      </c>
      <c r="F522" s="17">
        <f t="shared" si="99"/>
        <v>97</v>
      </c>
      <c r="G522" s="17">
        <f t="shared" si="100"/>
        <v>753</v>
      </c>
      <c r="H522" s="17">
        <f t="shared" si="106"/>
        <v>1</v>
      </c>
      <c r="I522" s="22">
        <f t="shared" si="101"/>
        <v>1</v>
      </c>
      <c r="J522" s="19">
        <f t="shared" si="102"/>
        <v>7</v>
      </c>
      <c r="K522" s="23">
        <f t="shared" si="103"/>
        <v>130.24038533556862</v>
      </c>
      <c r="L522" s="24">
        <f t="shared" si="104"/>
        <v>12139</v>
      </c>
      <c r="M522" s="24">
        <f t="shared" si="105"/>
        <v>3671</v>
      </c>
      <c r="N522" s="24">
        <v>1288</v>
      </c>
      <c r="O522" s="25" t="str">
        <f t="shared" si="107"/>
        <v>SIZER SCHOOL, A NORTH CENTRAL CHARTER ESSENTIAL SCHOOL - QUABBIN (474)</v>
      </c>
      <c r="P522" s="129"/>
      <c r="Q522" s="124"/>
      <c r="R522" s="25"/>
      <c r="S522" s="25"/>
    </row>
    <row r="523" spans="1:19">
      <c r="A523" s="19">
        <f t="shared" si="96"/>
        <v>474</v>
      </c>
      <c r="B523" s="19">
        <v>516</v>
      </c>
      <c r="C523" s="20" t="str">
        <f t="shared" si="97"/>
        <v>474 - SIZER SCHOOL, A NORTH CENTRAL CHARTER ESSENTIAL SCHOOL - RALPH C MAHAR</v>
      </c>
      <c r="D523" s="21">
        <v>474097755</v>
      </c>
      <c r="E523" s="19">
        <f t="shared" si="98"/>
        <v>474</v>
      </c>
      <c r="F523" s="17">
        <f t="shared" si="99"/>
        <v>97</v>
      </c>
      <c r="G523" s="17">
        <f t="shared" si="100"/>
        <v>755</v>
      </c>
      <c r="H523" s="17">
        <f t="shared" si="106"/>
        <v>1</v>
      </c>
      <c r="I523" s="22">
        <f t="shared" si="101"/>
        <v>1</v>
      </c>
      <c r="J523" s="19">
        <f t="shared" si="102"/>
        <v>10</v>
      </c>
      <c r="K523" s="23">
        <f t="shared" si="103"/>
        <v>140.57298953921867</v>
      </c>
      <c r="L523" s="24">
        <f t="shared" si="104"/>
        <v>11663</v>
      </c>
      <c r="M523" s="24">
        <f t="shared" si="105"/>
        <v>4732</v>
      </c>
      <c r="N523" s="24">
        <v>1288</v>
      </c>
      <c r="O523" s="25" t="str">
        <f t="shared" si="107"/>
        <v>SIZER SCHOOL, A NORTH CENTRAL CHARTER ESSENTIAL SCHOOL - RALPH C MAHAR (474)</v>
      </c>
      <c r="P523" s="129"/>
      <c r="Q523" s="124"/>
      <c r="R523" s="25"/>
      <c r="S523" s="25"/>
    </row>
    <row r="524" spans="1:19">
      <c r="A524" s="19">
        <f t="shared" si="96"/>
        <v>474</v>
      </c>
      <c r="B524" s="19">
        <v>517</v>
      </c>
      <c r="C524" s="20" t="str">
        <f t="shared" si="97"/>
        <v>474 - SIZER SCHOOL, A NORTH CENTRAL CHARTER ESSENTIAL SCHOOL - WACHUSETT</v>
      </c>
      <c r="D524" s="21">
        <v>474097775</v>
      </c>
      <c r="E524" s="19">
        <f t="shared" si="98"/>
        <v>474</v>
      </c>
      <c r="F524" s="17">
        <f t="shared" si="99"/>
        <v>97</v>
      </c>
      <c r="G524" s="17">
        <f t="shared" si="100"/>
        <v>775</v>
      </c>
      <c r="H524" s="17">
        <f t="shared" si="106"/>
        <v>1</v>
      </c>
      <c r="I524" s="22">
        <f t="shared" si="101"/>
        <v>1</v>
      </c>
      <c r="J524" s="19">
        <f t="shared" si="102"/>
        <v>4</v>
      </c>
      <c r="K524" s="23">
        <f t="shared" si="103"/>
        <v>131.23398275463018</v>
      </c>
      <c r="L524" s="24">
        <f t="shared" si="104"/>
        <v>13568</v>
      </c>
      <c r="M524" s="24">
        <f t="shared" si="105"/>
        <v>4238</v>
      </c>
      <c r="N524" s="24">
        <v>1288</v>
      </c>
      <c r="O524" s="25" t="str">
        <f t="shared" si="107"/>
        <v>SIZER SCHOOL, A NORTH CENTRAL CHARTER ESSENTIAL SCHOOL - WACHUSETT (474)</v>
      </c>
      <c r="P524" s="129"/>
      <c r="Q524" s="124"/>
      <c r="R524" s="25"/>
      <c r="S524" s="25"/>
    </row>
    <row r="525" spans="1:19">
      <c r="A525" s="19">
        <f t="shared" si="96"/>
        <v>478</v>
      </c>
      <c r="B525" s="19">
        <v>518</v>
      </c>
      <c r="C525" s="20" t="str">
        <f t="shared" si="97"/>
        <v>478 - FRANCIS W. PARKER CHARTER ESSENTIAL - CHELMSFORD</v>
      </c>
      <c r="D525" s="21">
        <v>478352056</v>
      </c>
      <c r="E525" s="19">
        <f t="shared" si="98"/>
        <v>478</v>
      </c>
      <c r="F525" s="17">
        <f t="shared" si="99"/>
        <v>352</v>
      </c>
      <c r="G525" s="17">
        <f t="shared" si="100"/>
        <v>56</v>
      </c>
      <c r="H525" s="17">
        <f t="shared" si="106"/>
        <v>1</v>
      </c>
      <c r="I525" s="22">
        <f t="shared" si="101"/>
        <v>1</v>
      </c>
      <c r="J525" s="19">
        <f t="shared" si="102"/>
        <v>4</v>
      </c>
      <c r="K525" s="23">
        <f t="shared" si="103"/>
        <v>131.80375185873373</v>
      </c>
      <c r="L525" s="24">
        <f t="shared" si="104"/>
        <v>12806</v>
      </c>
      <c r="M525" s="24">
        <f t="shared" si="105"/>
        <v>4073</v>
      </c>
      <c r="N525" s="24">
        <v>1288</v>
      </c>
      <c r="O525" s="25" t="str">
        <f t="shared" si="107"/>
        <v>FRANCIS W. PARKER CHARTER ESSENTIAL - CHELMSFORD (478)</v>
      </c>
      <c r="P525" s="129"/>
      <c r="Q525" s="124"/>
      <c r="R525" s="25"/>
      <c r="S525" s="25"/>
    </row>
    <row r="526" spans="1:19">
      <c r="A526" s="19">
        <f t="shared" si="96"/>
        <v>478</v>
      </c>
      <c r="B526" s="19">
        <v>519</v>
      </c>
      <c r="C526" s="20" t="str">
        <f t="shared" si="97"/>
        <v>478 - FRANCIS W. PARKER CHARTER ESSENTIAL - FITCHBURG</v>
      </c>
      <c r="D526" s="21">
        <v>478352097</v>
      </c>
      <c r="E526" s="19">
        <f t="shared" si="98"/>
        <v>478</v>
      </c>
      <c r="F526" s="17">
        <f t="shared" si="99"/>
        <v>352</v>
      </c>
      <c r="G526" s="17">
        <f t="shared" si="100"/>
        <v>97</v>
      </c>
      <c r="H526" s="17">
        <f t="shared" si="106"/>
        <v>1</v>
      </c>
      <c r="I526" s="22">
        <f t="shared" si="101"/>
        <v>1</v>
      </c>
      <c r="J526" s="19">
        <f t="shared" si="102"/>
        <v>11</v>
      </c>
      <c r="K526" s="23">
        <f t="shared" si="103"/>
        <v>100.72245271080756</v>
      </c>
      <c r="L526" s="24">
        <f t="shared" si="104"/>
        <v>17821</v>
      </c>
      <c r="M526" s="24">
        <f t="shared" si="105"/>
        <v>129</v>
      </c>
      <c r="N526" s="24">
        <v>1288</v>
      </c>
      <c r="O526" s="25" t="str">
        <f t="shared" si="107"/>
        <v>FRANCIS W. PARKER CHARTER ESSENTIAL - FITCHBURG (478)</v>
      </c>
      <c r="P526" s="129"/>
      <c r="Q526" s="124"/>
      <c r="R526" s="25"/>
      <c r="S526" s="25"/>
    </row>
    <row r="527" spans="1:19">
      <c r="A527" s="19">
        <f t="shared" si="96"/>
        <v>478</v>
      </c>
      <c r="B527" s="19">
        <v>520</v>
      </c>
      <c r="C527" s="20" t="str">
        <f t="shared" si="97"/>
        <v>478 - FRANCIS W. PARKER CHARTER ESSENTIAL - FRAMINGHAM</v>
      </c>
      <c r="D527" s="21">
        <v>478352100</v>
      </c>
      <c r="E527" s="19">
        <f t="shared" si="98"/>
        <v>478</v>
      </c>
      <c r="F527" s="17">
        <f t="shared" si="99"/>
        <v>352</v>
      </c>
      <c r="G527" s="17">
        <f t="shared" si="100"/>
        <v>100</v>
      </c>
      <c r="H527" s="17">
        <f t="shared" si="106"/>
        <v>1</v>
      </c>
      <c r="I527" s="22">
        <f t="shared" si="101"/>
        <v>1</v>
      </c>
      <c r="J527" s="19">
        <f t="shared" si="102"/>
        <v>10</v>
      </c>
      <c r="K527" s="23">
        <f t="shared" si="103"/>
        <v>127.0063919760279</v>
      </c>
      <c r="L527" s="24">
        <f t="shared" si="104"/>
        <v>13568</v>
      </c>
      <c r="M527" s="24">
        <f t="shared" si="105"/>
        <v>3664</v>
      </c>
      <c r="N527" s="24">
        <v>1288</v>
      </c>
      <c r="O527" s="25" t="str">
        <f t="shared" si="107"/>
        <v>FRANCIS W. PARKER CHARTER ESSENTIAL - FRAMINGHAM (478)</v>
      </c>
      <c r="P527" s="129"/>
      <c r="Q527" s="124"/>
      <c r="R527" s="25"/>
      <c r="S527" s="25"/>
    </row>
    <row r="528" spans="1:19">
      <c r="A528" s="19">
        <f t="shared" si="96"/>
        <v>478</v>
      </c>
      <c r="B528" s="19">
        <v>521</v>
      </c>
      <c r="C528" s="20" t="str">
        <f t="shared" si="97"/>
        <v>478 - FRANCIS W. PARKER CHARTER ESSENTIAL - GARDNER</v>
      </c>
      <c r="D528" s="21">
        <v>478352103</v>
      </c>
      <c r="E528" s="19">
        <f t="shared" si="98"/>
        <v>478</v>
      </c>
      <c r="F528" s="17">
        <f t="shared" si="99"/>
        <v>352</v>
      </c>
      <c r="G528" s="17">
        <f t="shared" si="100"/>
        <v>103</v>
      </c>
      <c r="H528" s="17">
        <f t="shared" si="106"/>
        <v>1</v>
      </c>
      <c r="I528" s="22">
        <f t="shared" si="101"/>
        <v>1</v>
      </c>
      <c r="J528" s="19">
        <f t="shared" si="102"/>
        <v>10</v>
      </c>
      <c r="K528" s="23">
        <f t="shared" si="103"/>
        <v>100.45448067880962</v>
      </c>
      <c r="L528" s="24">
        <f t="shared" si="104"/>
        <v>15156</v>
      </c>
      <c r="M528" s="24">
        <f t="shared" si="105"/>
        <v>69</v>
      </c>
      <c r="N528" s="24">
        <v>1288</v>
      </c>
      <c r="O528" s="25" t="str">
        <f t="shared" si="107"/>
        <v>FRANCIS W. PARKER CHARTER ESSENTIAL - GARDNER (478)</v>
      </c>
      <c r="P528" s="129"/>
      <c r="Q528" s="124"/>
      <c r="R528" s="25"/>
      <c r="S528" s="25"/>
    </row>
    <row r="529" spans="1:19">
      <c r="A529" s="19">
        <f t="shared" si="96"/>
        <v>478</v>
      </c>
      <c r="B529" s="19">
        <v>522</v>
      </c>
      <c r="C529" s="20" t="str">
        <f t="shared" si="97"/>
        <v>478 - FRANCIS W. PARKER CHARTER ESSENTIAL - HARVARD</v>
      </c>
      <c r="D529" s="21">
        <v>478352125</v>
      </c>
      <c r="E529" s="19">
        <f t="shared" si="98"/>
        <v>478</v>
      </c>
      <c r="F529" s="17">
        <f t="shared" si="99"/>
        <v>352</v>
      </c>
      <c r="G529" s="17">
        <f t="shared" si="100"/>
        <v>125</v>
      </c>
      <c r="H529" s="17">
        <f t="shared" si="106"/>
        <v>1</v>
      </c>
      <c r="I529" s="22">
        <f t="shared" si="101"/>
        <v>1</v>
      </c>
      <c r="J529" s="19">
        <f t="shared" si="102"/>
        <v>2</v>
      </c>
      <c r="K529" s="23">
        <f t="shared" si="103"/>
        <v>155.84581329764325</v>
      </c>
      <c r="L529" s="24">
        <f t="shared" si="104"/>
        <v>13458</v>
      </c>
      <c r="M529" s="24">
        <f t="shared" si="105"/>
        <v>7516</v>
      </c>
      <c r="N529" s="24">
        <v>1288</v>
      </c>
      <c r="O529" s="25" t="str">
        <f t="shared" si="107"/>
        <v>FRANCIS W. PARKER CHARTER ESSENTIAL - HARVARD (478)</v>
      </c>
      <c r="P529" s="129"/>
      <c r="Q529" s="124"/>
      <c r="R529" s="25"/>
      <c r="S529" s="25"/>
    </row>
    <row r="530" spans="1:19">
      <c r="A530" s="19">
        <f t="shared" si="96"/>
        <v>478</v>
      </c>
      <c r="B530" s="19">
        <v>523</v>
      </c>
      <c r="C530" s="20" t="str">
        <f t="shared" si="97"/>
        <v>478 - FRANCIS W. PARKER CHARTER ESSENTIAL - HUDSON</v>
      </c>
      <c r="D530" s="21">
        <v>478352141</v>
      </c>
      <c r="E530" s="19">
        <f t="shared" si="98"/>
        <v>478</v>
      </c>
      <c r="F530" s="17">
        <f t="shared" si="99"/>
        <v>352</v>
      </c>
      <c r="G530" s="17">
        <f t="shared" si="100"/>
        <v>141</v>
      </c>
      <c r="H530" s="17">
        <f t="shared" si="106"/>
        <v>1</v>
      </c>
      <c r="I530" s="22">
        <f t="shared" si="101"/>
        <v>1</v>
      </c>
      <c r="J530" s="19">
        <f t="shared" si="102"/>
        <v>7</v>
      </c>
      <c r="K530" s="23">
        <f t="shared" si="103"/>
        <v>152.9245627053642</v>
      </c>
      <c r="L530" s="24">
        <f t="shared" si="104"/>
        <v>14359</v>
      </c>
      <c r="M530" s="24">
        <f t="shared" si="105"/>
        <v>7599</v>
      </c>
      <c r="N530" s="24">
        <v>1288</v>
      </c>
      <c r="O530" s="25" t="str">
        <f t="shared" si="107"/>
        <v>FRANCIS W. PARKER CHARTER ESSENTIAL - HUDSON (478)</v>
      </c>
      <c r="P530" s="129"/>
      <c r="Q530" s="124"/>
      <c r="R530" s="25"/>
      <c r="S530" s="25"/>
    </row>
    <row r="531" spans="1:19">
      <c r="A531" s="19">
        <f t="shared" si="96"/>
        <v>478</v>
      </c>
      <c r="B531" s="19">
        <v>524</v>
      </c>
      <c r="C531" s="20" t="str">
        <f t="shared" si="97"/>
        <v>478 - FRANCIS W. PARKER CHARTER ESSENTIAL - LEOMINSTER</v>
      </c>
      <c r="D531" s="21">
        <v>478352153</v>
      </c>
      <c r="E531" s="19">
        <f t="shared" si="98"/>
        <v>478</v>
      </c>
      <c r="F531" s="17">
        <f t="shared" si="99"/>
        <v>352</v>
      </c>
      <c r="G531" s="17">
        <f t="shared" si="100"/>
        <v>153</v>
      </c>
      <c r="H531" s="17">
        <f t="shared" si="106"/>
        <v>1</v>
      </c>
      <c r="I531" s="22">
        <f t="shared" si="101"/>
        <v>1</v>
      </c>
      <c r="J531" s="19">
        <f t="shared" si="102"/>
        <v>10</v>
      </c>
      <c r="K531" s="23">
        <f t="shared" si="103"/>
        <v>100.00390327444435</v>
      </c>
      <c r="L531" s="24">
        <f t="shared" si="104"/>
        <v>15784</v>
      </c>
      <c r="M531" s="24">
        <f t="shared" si="105"/>
        <v>1</v>
      </c>
      <c r="N531" s="24">
        <v>1288</v>
      </c>
      <c r="O531" s="25" t="str">
        <f t="shared" si="107"/>
        <v>FRANCIS W. PARKER CHARTER ESSENTIAL - LEOMINSTER (478)</v>
      </c>
      <c r="P531" s="129"/>
      <c r="Q531" s="124"/>
      <c r="R531" s="25"/>
      <c r="S531" s="25"/>
    </row>
    <row r="532" spans="1:19">
      <c r="A532" s="19">
        <f t="shared" si="96"/>
        <v>478</v>
      </c>
      <c r="B532" s="19">
        <v>525</v>
      </c>
      <c r="C532" s="20" t="str">
        <f t="shared" si="97"/>
        <v>478 - FRANCIS W. PARKER CHARTER ESSENTIAL - LITTLETON</v>
      </c>
      <c r="D532" s="21">
        <v>478352158</v>
      </c>
      <c r="E532" s="19">
        <f t="shared" si="98"/>
        <v>478</v>
      </c>
      <c r="F532" s="17">
        <f t="shared" si="99"/>
        <v>352</v>
      </c>
      <c r="G532" s="17">
        <f t="shared" si="100"/>
        <v>158</v>
      </c>
      <c r="H532" s="17">
        <f t="shared" si="106"/>
        <v>1</v>
      </c>
      <c r="I532" s="22">
        <f t="shared" si="101"/>
        <v>1</v>
      </c>
      <c r="J532" s="19">
        <f t="shared" si="102"/>
        <v>2</v>
      </c>
      <c r="K532" s="23">
        <f t="shared" si="103"/>
        <v>143.19868808552778</v>
      </c>
      <c r="L532" s="24">
        <f t="shared" si="104"/>
        <v>13675</v>
      </c>
      <c r="M532" s="24">
        <f t="shared" si="105"/>
        <v>5907</v>
      </c>
      <c r="N532" s="24">
        <v>1288</v>
      </c>
      <c r="O532" s="25" t="str">
        <f t="shared" si="107"/>
        <v>FRANCIS W. PARKER CHARTER ESSENTIAL - LITTLETON (478)</v>
      </c>
      <c r="P532" s="129"/>
      <c r="Q532" s="124"/>
      <c r="R532" s="25"/>
      <c r="S532" s="25"/>
    </row>
    <row r="533" spans="1:19">
      <c r="A533" s="19">
        <f t="shared" si="96"/>
        <v>478</v>
      </c>
      <c r="B533" s="19">
        <v>526</v>
      </c>
      <c r="C533" s="20" t="str">
        <f t="shared" si="97"/>
        <v>478 - FRANCIS W. PARKER CHARTER ESSENTIAL - LOWELL</v>
      </c>
      <c r="D533" s="21">
        <v>478352160</v>
      </c>
      <c r="E533" s="19">
        <f t="shared" si="98"/>
        <v>478</v>
      </c>
      <c r="F533" s="17">
        <f t="shared" si="99"/>
        <v>352</v>
      </c>
      <c r="G533" s="17">
        <f t="shared" si="100"/>
        <v>160</v>
      </c>
      <c r="H533" s="17">
        <f t="shared" si="106"/>
        <v>1</v>
      </c>
      <c r="I533" s="22">
        <f t="shared" si="101"/>
        <v>1</v>
      </c>
      <c r="J533" s="19">
        <f t="shared" si="102"/>
        <v>11</v>
      </c>
      <c r="K533" s="23">
        <f t="shared" si="103"/>
        <v>102.28202864275838</v>
      </c>
      <c r="L533" s="24">
        <f t="shared" si="104"/>
        <v>16149</v>
      </c>
      <c r="M533" s="24">
        <f t="shared" si="105"/>
        <v>369</v>
      </c>
      <c r="N533" s="24">
        <v>1288</v>
      </c>
      <c r="O533" s="25" t="str">
        <f t="shared" si="107"/>
        <v>FRANCIS W. PARKER CHARTER ESSENTIAL - LOWELL (478)</v>
      </c>
      <c r="P533" s="129"/>
      <c r="Q533" s="124"/>
      <c r="R533" s="25"/>
      <c r="S533" s="25"/>
    </row>
    <row r="534" spans="1:19">
      <c r="A534" s="19">
        <f t="shared" si="96"/>
        <v>478</v>
      </c>
      <c r="B534" s="19">
        <v>527</v>
      </c>
      <c r="C534" s="20" t="str">
        <f t="shared" si="97"/>
        <v>478 - FRANCIS W. PARKER CHARTER ESSENTIAL - LUNENBURG</v>
      </c>
      <c r="D534" s="21">
        <v>478352162</v>
      </c>
      <c r="E534" s="19">
        <f t="shared" si="98"/>
        <v>478</v>
      </c>
      <c r="F534" s="17">
        <f t="shared" si="99"/>
        <v>352</v>
      </c>
      <c r="G534" s="17">
        <f t="shared" si="100"/>
        <v>162</v>
      </c>
      <c r="H534" s="17">
        <f t="shared" si="106"/>
        <v>1</v>
      </c>
      <c r="I534" s="22">
        <f t="shared" si="101"/>
        <v>1</v>
      </c>
      <c r="J534" s="19">
        <f t="shared" si="102"/>
        <v>5</v>
      </c>
      <c r="K534" s="23">
        <f t="shared" si="103"/>
        <v>120.41280766793795</v>
      </c>
      <c r="L534" s="24">
        <f t="shared" si="104"/>
        <v>12909</v>
      </c>
      <c r="M534" s="24">
        <f t="shared" si="105"/>
        <v>2635</v>
      </c>
      <c r="N534" s="24">
        <v>1288</v>
      </c>
      <c r="O534" s="25" t="str">
        <f t="shared" si="107"/>
        <v>FRANCIS W. PARKER CHARTER ESSENTIAL - LUNENBURG (478)</v>
      </c>
      <c r="P534" s="129"/>
      <c r="Q534" s="124"/>
      <c r="R534" s="25"/>
      <c r="S534" s="25"/>
    </row>
    <row r="535" spans="1:19">
      <c r="A535" s="19">
        <f t="shared" si="96"/>
        <v>478</v>
      </c>
      <c r="B535" s="19">
        <v>528</v>
      </c>
      <c r="C535" s="20" t="str">
        <f t="shared" si="97"/>
        <v>478 - FRANCIS W. PARKER CHARTER ESSENTIAL - MARLBOROUGH</v>
      </c>
      <c r="D535" s="21">
        <v>478352170</v>
      </c>
      <c r="E535" s="19">
        <f t="shared" si="98"/>
        <v>478</v>
      </c>
      <c r="F535" s="17">
        <f t="shared" si="99"/>
        <v>352</v>
      </c>
      <c r="G535" s="17">
        <f t="shared" si="100"/>
        <v>170</v>
      </c>
      <c r="H535" s="17">
        <f t="shared" si="106"/>
        <v>1</v>
      </c>
      <c r="I535" s="22">
        <f t="shared" si="101"/>
        <v>1</v>
      </c>
      <c r="J535" s="19">
        <f t="shared" si="102"/>
        <v>10</v>
      </c>
      <c r="K535" s="23">
        <f t="shared" si="103"/>
        <v>111.21986583481136</v>
      </c>
      <c r="L535" s="24">
        <f t="shared" si="104"/>
        <v>13568</v>
      </c>
      <c r="M535" s="24">
        <f t="shared" si="105"/>
        <v>1522</v>
      </c>
      <c r="N535" s="24">
        <v>1288</v>
      </c>
      <c r="O535" s="25" t="str">
        <f t="shared" si="107"/>
        <v>FRANCIS W. PARKER CHARTER ESSENTIAL - MARLBOROUGH (478)</v>
      </c>
      <c r="P535" s="129"/>
      <c r="Q535" s="124"/>
      <c r="R535" s="25"/>
      <c r="S535" s="25"/>
    </row>
    <row r="536" spans="1:19">
      <c r="A536" s="19">
        <f t="shared" si="96"/>
        <v>478</v>
      </c>
      <c r="B536" s="19">
        <v>529</v>
      </c>
      <c r="C536" s="20" t="str">
        <f t="shared" si="97"/>
        <v>478 - FRANCIS W. PARKER CHARTER ESSENTIAL - MAYNARD</v>
      </c>
      <c r="D536" s="21">
        <v>478352174</v>
      </c>
      <c r="E536" s="19">
        <f t="shared" si="98"/>
        <v>478</v>
      </c>
      <c r="F536" s="17">
        <f t="shared" si="99"/>
        <v>352</v>
      </c>
      <c r="G536" s="17">
        <f t="shared" si="100"/>
        <v>174</v>
      </c>
      <c r="H536" s="17">
        <f t="shared" si="106"/>
        <v>1</v>
      </c>
      <c r="I536" s="22">
        <f t="shared" si="101"/>
        <v>1</v>
      </c>
      <c r="J536" s="19">
        <f t="shared" si="102"/>
        <v>5</v>
      </c>
      <c r="K536" s="23">
        <f t="shared" si="103"/>
        <v>160.84696617230298</v>
      </c>
      <c r="L536" s="24">
        <f t="shared" si="104"/>
        <v>13517</v>
      </c>
      <c r="M536" s="24">
        <f t="shared" si="105"/>
        <v>8225</v>
      </c>
      <c r="N536" s="24">
        <v>1288</v>
      </c>
      <c r="O536" s="25" t="str">
        <f t="shared" si="107"/>
        <v>FRANCIS W. PARKER CHARTER ESSENTIAL - MAYNARD (478)</v>
      </c>
      <c r="P536" s="129"/>
      <c r="Q536" s="124"/>
      <c r="R536" s="25"/>
      <c r="S536" s="25"/>
    </row>
    <row r="537" spans="1:19">
      <c r="A537" s="19">
        <f t="shared" si="96"/>
        <v>478</v>
      </c>
      <c r="B537" s="19">
        <v>530</v>
      </c>
      <c r="C537" s="20" t="str">
        <f t="shared" si="97"/>
        <v>478 - FRANCIS W. PARKER CHARTER ESSENTIAL - SHREWSBURY</v>
      </c>
      <c r="D537" s="21">
        <v>478352271</v>
      </c>
      <c r="E537" s="19">
        <f t="shared" si="98"/>
        <v>478</v>
      </c>
      <c r="F537" s="17">
        <f t="shared" si="99"/>
        <v>352</v>
      </c>
      <c r="G537" s="17">
        <f t="shared" si="100"/>
        <v>271</v>
      </c>
      <c r="H537" s="17">
        <f t="shared" si="106"/>
        <v>1</v>
      </c>
      <c r="I537" s="22">
        <f t="shared" si="101"/>
        <v>1</v>
      </c>
      <c r="J537" s="19">
        <f t="shared" si="102"/>
        <v>4</v>
      </c>
      <c r="K537" s="23">
        <f t="shared" si="103"/>
        <v>134.77867653365246</v>
      </c>
      <c r="L537" s="24">
        <f t="shared" si="104"/>
        <v>13568</v>
      </c>
      <c r="M537" s="24">
        <f t="shared" si="105"/>
        <v>4719</v>
      </c>
      <c r="N537" s="24">
        <v>1288</v>
      </c>
      <c r="O537" s="25" t="str">
        <f t="shared" si="107"/>
        <v>FRANCIS W. PARKER CHARTER ESSENTIAL - SHREWSBURY (478)</v>
      </c>
      <c r="P537" s="129"/>
      <c r="Q537" s="124"/>
      <c r="R537" s="25"/>
      <c r="S537" s="25"/>
    </row>
    <row r="538" spans="1:19">
      <c r="A538" s="19">
        <f t="shared" si="96"/>
        <v>478</v>
      </c>
      <c r="B538" s="19">
        <v>531</v>
      </c>
      <c r="C538" s="20" t="str">
        <f t="shared" si="97"/>
        <v>478 - FRANCIS W. PARKER CHARTER ESSENTIAL - SUDBURY</v>
      </c>
      <c r="D538" s="21">
        <v>478352288</v>
      </c>
      <c r="E538" s="19">
        <f t="shared" si="98"/>
        <v>478</v>
      </c>
      <c r="F538" s="17">
        <f t="shared" si="99"/>
        <v>352</v>
      </c>
      <c r="G538" s="17">
        <f t="shared" si="100"/>
        <v>288</v>
      </c>
      <c r="H538" s="17">
        <f t="shared" si="106"/>
        <v>1</v>
      </c>
      <c r="I538" s="22">
        <f t="shared" si="101"/>
        <v>1</v>
      </c>
      <c r="J538" s="19">
        <f t="shared" si="102"/>
        <v>2</v>
      </c>
      <c r="K538" s="23">
        <f t="shared" si="103"/>
        <v>176.67100954739709</v>
      </c>
      <c r="L538" s="24">
        <f t="shared" si="104"/>
        <v>11663</v>
      </c>
      <c r="M538" s="24">
        <f t="shared" si="105"/>
        <v>8942</v>
      </c>
      <c r="N538" s="24">
        <v>1288</v>
      </c>
      <c r="O538" s="25" t="str">
        <f t="shared" si="107"/>
        <v>FRANCIS W. PARKER CHARTER ESSENTIAL - SUDBURY (478)</v>
      </c>
      <c r="P538" s="129"/>
      <c r="Q538" s="124"/>
      <c r="R538" s="25"/>
      <c r="S538" s="25"/>
    </row>
    <row r="539" spans="1:19">
      <c r="A539" s="19">
        <f t="shared" si="96"/>
        <v>478</v>
      </c>
      <c r="B539" s="19">
        <v>532</v>
      </c>
      <c r="C539" s="20" t="str">
        <f t="shared" si="97"/>
        <v>478 - FRANCIS W. PARKER CHARTER ESSENTIAL - TYNGSBOROUGH</v>
      </c>
      <c r="D539" s="21">
        <v>478352301</v>
      </c>
      <c r="E539" s="19">
        <f t="shared" si="98"/>
        <v>478</v>
      </c>
      <c r="F539" s="17">
        <f t="shared" si="99"/>
        <v>352</v>
      </c>
      <c r="G539" s="17">
        <f t="shared" si="100"/>
        <v>301</v>
      </c>
      <c r="H539" s="17">
        <f t="shared" si="106"/>
        <v>1</v>
      </c>
      <c r="I539" s="22">
        <f t="shared" si="101"/>
        <v>1</v>
      </c>
      <c r="J539" s="19">
        <f t="shared" si="102"/>
        <v>5</v>
      </c>
      <c r="K539" s="23">
        <f t="shared" si="103"/>
        <v>131.78601009448232</v>
      </c>
      <c r="L539" s="24">
        <f t="shared" si="104"/>
        <v>13568</v>
      </c>
      <c r="M539" s="24">
        <f t="shared" si="105"/>
        <v>4313</v>
      </c>
      <c r="N539" s="24">
        <v>1288</v>
      </c>
      <c r="O539" s="25" t="str">
        <f t="shared" si="107"/>
        <v>FRANCIS W. PARKER CHARTER ESSENTIAL - TYNGSBOROUGH (478)</v>
      </c>
      <c r="P539" s="129"/>
      <c r="Q539" s="124"/>
      <c r="R539" s="25"/>
      <c r="S539" s="25"/>
    </row>
    <row r="540" spans="1:19">
      <c r="A540" s="19">
        <f t="shared" si="96"/>
        <v>478</v>
      </c>
      <c r="B540" s="19">
        <v>533</v>
      </c>
      <c r="C540" s="20" t="str">
        <f t="shared" si="97"/>
        <v>478 - FRANCIS W. PARKER CHARTER ESSENTIAL - WESTBOROUGH</v>
      </c>
      <c r="D540" s="21">
        <v>478352321</v>
      </c>
      <c r="E540" s="19">
        <f t="shared" si="98"/>
        <v>478</v>
      </c>
      <c r="F540" s="17">
        <f t="shared" si="99"/>
        <v>352</v>
      </c>
      <c r="G540" s="17">
        <f t="shared" si="100"/>
        <v>321</v>
      </c>
      <c r="H540" s="17">
        <f t="shared" si="106"/>
        <v>1</v>
      </c>
      <c r="I540" s="22">
        <f t="shared" si="101"/>
        <v>1</v>
      </c>
      <c r="J540" s="19">
        <f t="shared" si="102"/>
        <v>4</v>
      </c>
      <c r="K540" s="23">
        <f t="shared" si="103"/>
        <v>153.23225432946225</v>
      </c>
      <c r="L540" s="24">
        <f t="shared" si="104"/>
        <v>13568</v>
      </c>
      <c r="M540" s="24">
        <f t="shared" si="105"/>
        <v>7223</v>
      </c>
      <c r="N540" s="24">
        <v>1288</v>
      </c>
      <c r="O540" s="25" t="str">
        <f t="shared" si="107"/>
        <v>FRANCIS W. PARKER CHARTER ESSENTIAL - WESTBOROUGH (478)</v>
      </c>
      <c r="P540" s="129"/>
      <c r="Q540" s="124"/>
      <c r="R540" s="25"/>
      <c r="S540" s="25"/>
    </row>
    <row r="541" spans="1:19">
      <c r="A541" s="19">
        <f t="shared" si="96"/>
        <v>478</v>
      </c>
      <c r="B541" s="19">
        <v>534</v>
      </c>
      <c r="C541" s="20" t="str">
        <f t="shared" si="97"/>
        <v>478 - FRANCIS W. PARKER CHARTER ESSENTIAL - WEST BOYLSTON</v>
      </c>
      <c r="D541" s="21">
        <v>478352322</v>
      </c>
      <c r="E541" s="19">
        <f t="shared" si="98"/>
        <v>478</v>
      </c>
      <c r="F541" s="17">
        <f t="shared" si="99"/>
        <v>352</v>
      </c>
      <c r="G541" s="17">
        <f t="shared" si="100"/>
        <v>322</v>
      </c>
      <c r="H541" s="17">
        <f t="shared" si="106"/>
        <v>1</v>
      </c>
      <c r="I541" s="22">
        <f t="shared" si="101"/>
        <v>1</v>
      </c>
      <c r="J541" s="19">
        <f t="shared" si="102"/>
        <v>6</v>
      </c>
      <c r="K541" s="23">
        <f t="shared" si="103"/>
        <v>141.7370825253152</v>
      </c>
      <c r="L541" s="24">
        <f t="shared" si="104"/>
        <v>15570</v>
      </c>
      <c r="M541" s="24">
        <f t="shared" si="105"/>
        <v>6498</v>
      </c>
      <c r="N541" s="24">
        <v>1288</v>
      </c>
      <c r="O541" s="25" t="str">
        <f t="shared" si="107"/>
        <v>FRANCIS W. PARKER CHARTER ESSENTIAL - WEST BOYLSTON (478)</v>
      </c>
      <c r="P541" s="129"/>
      <c r="Q541" s="124"/>
      <c r="R541" s="25"/>
      <c r="S541" s="25"/>
    </row>
    <row r="542" spans="1:19">
      <c r="A542" s="19">
        <f t="shared" si="96"/>
        <v>478</v>
      </c>
      <c r="B542" s="19">
        <v>535</v>
      </c>
      <c r="C542" s="20" t="str">
        <f t="shared" si="97"/>
        <v>478 - FRANCIS W. PARKER CHARTER ESSENTIAL - WESTFORD</v>
      </c>
      <c r="D542" s="21">
        <v>478352326</v>
      </c>
      <c r="E542" s="19">
        <f t="shared" si="98"/>
        <v>478</v>
      </c>
      <c r="F542" s="17">
        <f t="shared" si="99"/>
        <v>352</v>
      </c>
      <c r="G542" s="17">
        <f t="shared" si="100"/>
        <v>326</v>
      </c>
      <c r="H542" s="17">
        <f t="shared" si="106"/>
        <v>1</v>
      </c>
      <c r="I542" s="22">
        <f t="shared" si="101"/>
        <v>1</v>
      </c>
      <c r="J542" s="19">
        <f t="shared" si="102"/>
        <v>2</v>
      </c>
      <c r="K542" s="23">
        <f t="shared" si="103"/>
        <v>135.90339435877971</v>
      </c>
      <c r="L542" s="24">
        <f t="shared" si="104"/>
        <v>12425</v>
      </c>
      <c r="M542" s="24">
        <f t="shared" si="105"/>
        <v>4461</v>
      </c>
      <c r="N542" s="24">
        <v>1288</v>
      </c>
      <c r="O542" s="25" t="str">
        <f t="shared" si="107"/>
        <v>FRANCIS W. PARKER CHARTER ESSENTIAL - WESTFORD (478)</v>
      </c>
      <c r="P542" s="129"/>
      <c r="Q542" s="124"/>
      <c r="R542" s="25"/>
      <c r="S542" s="25"/>
    </row>
    <row r="543" spans="1:19">
      <c r="A543" s="19">
        <f t="shared" si="96"/>
        <v>478</v>
      </c>
      <c r="B543" s="19">
        <v>536</v>
      </c>
      <c r="C543" s="20" t="str">
        <f t="shared" si="97"/>
        <v>478 - FRANCIS W. PARKER CHARTER ESSENTIAL - WINCHENDON</v>
      </c>
      <c r="D543" s="21">
        <v>478352343</v>
      </c>
      <c r="E543" s="19">
        <f t="shared" si="98"/>
        <v>478</v>
      </c>
      <c r="F543" s="17">
        <f t="shared" si="99"/>
        <v>352</v>
      </c>
      <c r="G543" s="17">
        <f t="shared" si="100"/>
        <v>343</v>
      </c>
      <c r="H543" s="17">
        <f t="shared" si="106"/>
        <v>1</v>
      </c>
      <c r="I543" s="22">
        <f t="shared" si="101"/>
        <v>1</v>
      </c>
      <c r="J543" s="19">
        <f t="shared" si="102"/>
        <v>10</v>
      </c>
      <c r="K543" s="23">
        <f t="shared" si="103"/>
        <v>103.94681587884239</v>
      </c>
      <c r="L543" s="24">
        <f t="shared" si="104"/>
        <v>22144</v>
      </c>
      <c r="M543" s="24">
        <f t="shared" si="105"/>
        <v>874</v>
      </c>
      <c r="N543" s="24">
        <v>1288</v>
      </c>
      <c r="O543" s="25" t="str">
        <f t="shared" si="107"/>
        <v>FRANCIS W. PARKER CHARTER ESSENTIAL - WINCHENDON (478)</v>
      </c>
      <c r="P543" s="129"/>
      <c r="Q543" s="124"/>
      <c r="R543" s="25"/>
      <c r="S543" s="25"/>
    </row>
    <row r="544" spans="1:19">
      <c r="A544" s="19">
        <f t="shared" si="96"/>
        <v>478</v>
      </c>
      <c r="B544" s="19">
        <v>537</v>
      </c>
      <c r="C544" s="20" t="str">
        <f t="shared" si="97"/>
        <v>478 - FRANCIS W. PARKER CHARTER ESSENTIAL - WORCESTER</v>
      </c>
      <c r="D544" s="21">
        <v>478352348</v>
      </c>
      <c r="E544" s="19">
        <f t="shared" si="98"/>
        <v>478</v>
      </c>
      <c r="F544" s="17">
        <f t="shared" si="99"/>
        <v>352</v>
      </c>
      <c r="G544" s="17">
        <f t="shared" si="100"/>
        <v>348</v>
      </c>
      <c r="H544" s="17">
        <f t="shared" si="106"/>
        <v>1</v>
      </c>
      <c r="I544" s="22">
        <f t="shared" si="101"/>
        <v>1</v>
      </c>
      <c r="J544" s="19">
        <f t="shared" si="102"/>
        <v>11</v>
      </c>
      <c r="K544" s="23">
        <f t="shared" si="103"/>
        <v>101.3039956931588</v>
      </c>
      <c r="L544" s="24">
        <f t="shared" si="104"/>
        <v>12044</v>
      </c>
      <c r="M544" s="24">
        <f t="shared" si="105"/>
        <v>157</v>
      </c>
      <c r="N544" s="24">
        <v>1288</v>
      </c>
      <c r="O544" s="25" t="str">
        <f t="shared" si="107"/>
        <v>FRANCIS W. PARKER CHARTER ESSENTIAL - WORCESTER (478)</v>
      </c>
      <c r="P544" s="129"/>
      <c r="Q544" s="124"/>
      <c r="R544" s="25"/>
      <c r="S544" s="25"/>
    </row>
    <row r="545" spans="1:19">
      <c r="A545" s="19">
        <f t="shared" si="96"/>
        <v>478</v>
      </c>
      <c r="B545" s="19">
        <v>538</v>
      </c>
      <c r="C545" s="20" t="str">
        <f t="shared" si="97"/>
        <v>478 - FRANCIS W. PARKER CHARTER ESSENTIAL - DEVENS</v>
      </c>
      <c r="D545" s="21">
        <v>478352352</v>
      </c>
      <c r="E545" s="19">
        <f t="shared" si="98"/>
        <v>478</v>
      </c>
      <c r="F545" s="17">
        <f t="shared" si="99"/>
        <v>352</v>
      </c>
      <c r="G545" s="17">
        <f t="shared" si="100"/>
        <v>352</v>
      </c>
      <c r="H545" s="17">
        <f t="shared" si="106"/>
        <v>1</v>
      </c>
      <c r="I545" s="22">
        <f t="shared" si="101"/>
        <v>1</v>
      </c>
      <c r="J545" s="19">
        <f t="shared" si="102"/>
        <v>2</v>
      </c>
      <c r="K545" s="23">
        <f t="shared" si="103"/>
        <v>155.84581329764325</v>
      </c>
      <c r="L545" s="24">
        <f t="shared" si="104"/>
        <v>15921</v>
      </c>
      <c r="M545" s="24">
        <f t="shared" si="105"/>
        <v>8891</v>
      </c>
      <c r="N545" s="24">
        <v>1288</v>
      </c>
      <c r="O545" s="25" t="str">
        <f t="shared" si="107"/>
        <v>FRANCIS W. PARKER CHARTER ESSENTIAL - DEVENS (478)</v>
      </c>
      <c r="P545" s="129"/>
      <c r="Q545" s="124"/>
      <c r="R545" s="25"/>
      <c r="S545" s="25"/>
    </row>
    <row r="546" spans="1:19">
      <c r="A546" s="19">
        <f t="shared" si="96"/>
        <v>478</v>
      </c>
      <c r="B546" s="19">
        <v>539</v>
      </c>
      <c r="C546" s="20" t="str">
        <f t="shared" si="97"/>
        <v>478 - FRANCIS W. PARKER CHARTER ESSENTIAL - ACTON BOXBOROUGH</v>
      </c>
      <c r="D546" s="21">
        <v>478352600</v>
      </c>
      <c r="E546" s="19">
        <f t="shared" si="98"/>
        <v>478</v>
      </c>
      <c r="F546" s="17">
        <f t="shared" si="99"/>
        <v>352</v>
      </c>
      <c r="G546" s="17">
        <f t="shared" si="100"/>
        <v>600</v>
      </c>
      <c r="H546" s="17">
        <f t="shared" si="106"/>
        <v>1</v>
      </c>
      <c r="I546" s="22">
        <f t="shared" si="101"/>
        <v>1</v>
      </c>
      <c r="J546" s="19">
        <f t="shared" si="102"/>
        <v>3</v>
      </c>
      <c r="K546" s="23">
        <f t="shared" si="103"/>
        <v>149.14184478126987</v>
      </c>
      <c r="L546" s="24">
        <f t="shared" si="104"/>
        <v>13178</v>
      </c>
      <c r="M546" s="24">
        <f t="shared" si="105"/>
        <v>6476</v>
      </c>
      <c r="N546" s="24">
        <v>1288</v>
      </c>
      <c r="O546" s="25" t="str">
        <f t="shared" si="107"/>
        <v>FRANCIS W. PARKER CHARTER ESSENTIAL - ACTON BOXBOROUGH (478)</v>
      </c>
      <c r="P546" s="129"/>
      <c r="Q546" s="124"/>
      <c r="R546" s="25"/>
      <c r="S546" s="25"/>
    </row>
    <row r="547" spans="1:19">
      <c r="A547" s="19">
        <f t="shared" si="96"/>
        <v>478</v>
      </c>
      <c r="B547" s="19">
        <v>540</v>
      </c>
      <c r="C547" s="20" t="str">
        <f t="shared" si="97"/>
        <v>478 - FRANCIS W. PARKER CHARTER ESSENTIAL - ASHBURNHAM WESTMINSTER</v>
      </c>
      <c r="D547" s="21">
        <v>478352610</v>
      </c>
      <c r="E547" s="19">
        <f t="shared" si="98"/>
        <v>478</v>
      </c>
      <c r="F547" s="17">
        <f t="shared" si="99"/>
        <v>352</v>
      </c>
      <c r="G547" s="17">
        <f t="shared" si="100"/>
        <v>610</v>
      </c>
      <c r="H547" s="17">
        <f t="shared" si="106"/>
        <v>1</v>
      </c>
      <c r="I547" s="22">
        <f t="shared" si="101"/>
        <v>1</v>
      </c>
      <c r="J547" s="19">
        <f t="shared" si="102"/>
        <v>5</v>
      </c>
      <c r="K547" s="23">
        <f t="shared" si="103"/>
        <v>116.29721507224662</v>
      </c>
      <c r="L547" s="24">
        <f t="shared" si="104"/>
        <v>13152</v>
      </c>
      <c r="M547" s="24">
        <f t="shared" si="105"/>
        <v>2143</v>
      </c>
      <c r="N547" s="24">
        <v>1288</v>
      </c>
      <c r="O547" s="25" t="str">
        <f t="shared" si="107"/>
        <v>FRANCIS W. PARKER CHARTER ESSENTIAL - ASHBURNHAM WESTMINSTER (478)</v>
      </c>
      <c r="P547" s="129"/>
      <c r="Q547" s="124"/>
      <c r="R547" s="25"/>
      <c r="S547" s="25"/>
    </row>
    <row r="548" spans="1:19">
      <c r="A548" s="19">
        <f t="shared" si="96"/>
        <v>478</v>
      </c>
      <c r="B548" s="19">
        <v>541</v>
      </c>
      <c r="C548" s="20" t="str">
        <f t="shared" si="97"/>
        <v>478 - FRANCIS W. PARKER CHARTER ESSENTIAL - AYER SHIRLEY</v>
      </c>
      <c r="D548" s="21">
        <v>478352616</v>
      </c>
      <c r="E548" s="19">
        <f t="shared" si="98"/>
        <v>478</v>
      </c>
      <c r="F548" s="17">
        <f t="shared" si="99"/>
        <v>352</v>
      </c>
      <c r="G548" s="17">
        <f t="shared" si="100"/>
        <v>616</v>
      </c>
      <c r="H548" s="17">
        <f t="shared" si="106"/>
        <v>1</v>
      </c>
      <c r="I548" s="22">
        <f t="shared" si="101"/>
        <v>1</v>
      </c>
      <c r="J548" s="19">
        <f t="shared" si="102"/>
        <v>6</v>
      </c>
      <c r="K548" s="23">
        <f t="shared" si="103"/>
        <v>116.76495319903806</v>
      </c>
      <c r="L548" s="24">
        <f t="shared" si="104"/>
        <v>13717</v>
      </c>
      <c r="M548" s="24">
        <f t="shared" si="105"/>
        <v>2300</v>
      </c>
      <c r="N548" s="24">
        <v>1288</v>
      </c>
      <c r="O548" s="25" t="str">
        <f t="shared" si="107"/>
        <v>FRANCIS W. PARKER CHARTER ESSENTIAL - AYER SHIRLEY (478)</v>
      </c>
      <c r="P548" s="129"/>
      <c r="Q548" s="124"/>
      <c r="R548" s="25"/>
      <c r="S548" s="25"/>
    </row>
    <row r="549" spans="1:19">
      <c r="A549" s="19">
        <f t="shared" si="96"/>
        <v>478</v>
      </c>
      <c r="B549" s="19">
        <v>542</v>
      </c>
      <c r="C549" s="20" t="str">
        <f t="shared" si="97"/>
        <v>478 - FRANCIS W. PARKER CHARTER ESSENTIAL - CONCORD CARLISLE</v>
      </c>
      <c r="D549" s="21">
        <v>478352640</v>
      </c>
      <c r="E549" s="19">
        <f t="shared" si="98"/>
        <v>478</v>
      </c>
      <c r="F549" s="17">
        <f t="shared" si="99"/>
        <v>352</v>
      </c>
      <c r="G549" s="17">
        <f t="shared" si="100"/>
        <v>640</v>
      </c>
      <c r="H549" s="17">
        <f t="shared" si="106"/>
        <v>1</v>
      </c>
      <c r="I549" s="22">
        <f t="shared" si="101"/>
        <v>1</v>
      </c>
      <c r="J549" s="19">
        <f t="shared" si="102"/>
        <v>2</v>
      </c>
      <c r="K549" s="23">
        <f t="shared" si="103"/>
        <v>186.39323958338923</v>
      </c>
      <c r="L549" s="24">
        <f t="shared" si="104"/>
        <v>13568</v>
      </c>
      <c r="M549" s="24">
        <f t="shared" si="105"/>
        <v>11722</v>
      </c>
      <c r="N549" s="24">
        <v>1288</v>
      </c>
      <c r="O549" s="25" t="str">
        <f t="shared" si="107"/>
        <v>FRANCIS W. PARKER CHARTER ESSENTIAL - CONCORD CARLISLE (478)</v>
      </c>
      <c r="P549" s="129"/>
      <c r="Q549" s="124"/>
      <c r="R549" s="25"/>
      <c r="S549" s="25"/>
    </row>
    <row r="550" spans="1:19">
      <c r="A550" s="19">
        <f t="shared" si="96"/>
        <v>478</v>
      </c>
      <c r="B550" s="19">
        <v>543</v>
      </c>
      <c r="C550" s="20" t="str">
        <f t="shared" si="97"/>
        <v>478 - FRANCIS W. PARKER CHARTER ESSENTIAL - GROTON DUNSTABLE</v>
      </c>
      <c r="D550" s="21">
        <v>478352673</v>
      </c>
      <c r="E550" s="19">
        <f t="shared" si="98"/>
        <v>478</v>
      </c>
      <c r="F550" s="17">
        <f t="shared" si="99"/>
        <v>352</v>
      </c>
      <c r="G550" s="17">
        <f t="shared" si="100"/>
        <v>673</v>
      </c>
      <c r="H550" s="17">
        <f t="shared" si="106"/>
        <v>1</v>
      </c>
      <c r="I550" s="22">
        <f t="shared" si="101"/>
        <v>1</v>
      </c>
      <c r="J550" s="19">
        <f t="shared" si="102"/>
        <v>3</v>
      </c>
      <c r="K550" s="23">
        <f t="shared" si="103"/>
        <v>160.96731579401242</v>
      </c>
      <c r="L550" s="24">
        <f t="shared" si="104"/>
        <v>13504</v>
      </c>
      <c r="M550" s="24">
        <f t="shared" si="105"/>
        <v>8233</v>
      </c>
      <c r="N550" s="24">
        <v>1288</v>
      </c>
      <c r="O550" s="25" t="str">
        <f t="shared" si="107"/>
        <v>FRANCIS W. PARKER CHARTER ESSENTIAL - GROTON DUNSTABLE (478)</v>
      </c>
      <c r="P550" s="129"/>
      <c r="Q550" s="124"/>
      <c r="R550" s="25"/>
      <c r="S550" s="25"/>
    </row>
    <row r="551" spans="1:19">
      <c r="A551" s="19">
        <f t="shared" si="96"/>
        <v>478</v>
      </c>
      <c r="B551" s="19">
        <v>544</v>
      </c>
      <c r="C551" s="20" t="str">
        <f t="shared" si="97"/>
        <v>478 - FRANCIS W. PARKER CHARTER ESSENTIAL - LINCOLN SUDBURY</v>
      </c>
      <c r="D551" s="21">
        <v>478352695</v>
      </c>
      <c r="E551" s="19">
        <f t="shared" si="98"/>
        <v>478</v>
      </c>
      <c r="F551" s="17">
        <f t="shared" si="99"/>
        <v>352</v>
      </c>
      <c r="G551" s="17">
        <f t="shared" si="100"/>
        <v>695</v>
      </c>
      <c r="H551" s="17">
        <f t="shared" si="106"/>
        <v>1</v>
      </c>
      <c r="I551" s="22">
        <f t="shared" si="101"/>
        <v>1</v>
      </c>
      <c r="J551" s="19">
        <f t="shared" si="102"/>
        <v>2</v>
      </c>
      <c r="K551" s="23">
        <f t="shared" si="103"/>
        <v>168.55970761814177</v>
      </c>
      <c r="L551" s="24">
        <f t="shared" si="104"/>
        <v>13568</v>
      </c>
      <c r="M551" s="24">
        <f t="shared" si="105"/>
        <v>9302</v>
      </c>
      <c r="N551" s="24">
        <v>1288</v>
      </c>
      <c r="O551" s="25" t="str">
        <f t="shared" si="107"/>
        <v>FRANCIS W. PARKER CHARTER ESSENTIAL - LINCOLN SUDBURY (478)</v>
      </c>
      <c r="P551" s="129"/>
      <c r="Q551" s="124"/>
      <c r="R551" s="25"/>
      <c r="S551" s="25"/>
    </row>
    <row r="552" spans="1:19">
      <c r="A552" s="19">
        <f t="shared" si="96"/>
        <v>478</v>
      </c>
      <c r="B552" s="19">
        <v>545</v>
      </c>
      <c r="C552" s="20" t="str">
        <f t="shared" si="97"/>
        <v>478 - FRANCIS W. PARKER CHARTER ESSENTIAL - NARRAGANSETT</v>
      </c>
      <c r="D552" s="21">
        <v>478352720</v>
      </c>
      <c r="E552" s="19">
        <f t="shared" si="98"/>
        <v>478</v>
      </c>
      <c r="F552" s="17">
        <f t="shared" si="99"/>
        <v>352</v>
      </c>
      <c r="G552" s="17">
        <f t="shared" si="100"/>
        <v>720</v>
      </c>
      <c r="H552" s="17">
        <f t="shared" si="106"/>
        <v>1</v>
      </c>
      <c r="I552" s="22">
        <f t="shared" si="101"/>
        <v>1</v>
      </c>
      <c r="J552" s="19">
        <f t="shared" si="102"/>
        <v>7</v>
      </c>
      <c r="K552" s="23">
        <f t="shared" si="103"/>
        <v>112.06100366343183</v>
      </c>
      <c r="L552" s="24">
        <f t="shared" si="104"/>
        <v>13568</v>
      </c>
      <c r="M552" s="24">
        <f t="shared" si="105"/>
        <v>1636</v>
      </c>
      <c r="N552" s="24">
        <v>1288</v>
      </c>
      <c r="O552" s="25" t="str">
        <f t="shared" si="107"/>
        <v>FRANCIS W. PARKER CHARTER ESSENTIAL - NARRAGANSETT (478)</v>
      </c>
      <c r="P552" s="129"/>
      <c r="Q552" s="124"/>
      <c r="R552" s="25"/>
      <c r="S552" s="25"/>
    </row>
    <row r="553" spans="1:19">
      <c r="A553" s="19">
        <f t="shared" si="96"/>
        <v>478</v>
      </c>
      <c r="B553" s="19">
        <v>546</v>
      </c>
      <c r="C553" s="20" t="str">
        <f t="shared" si="97"/>
        <v>478 - FRANCIS W. PARKER CHARTER ESSENTIAL - NASHOBA</v>
      </c>
      <c r="D553" s="21">
        <v>478352725</v>
      </c>
      <c r="E553" s="19">
        <f t="shared" si="98"/>
        <v>478</v>
      </c>
      <c r="F553" s="17">
        <f t="shared" si="99"/>
        <v>352</v>
      </c>
      <c r="G553" s="17">
        <f t="shared" si="100"/>
        <v>725</v>
      </c>
      <c r="H553" s="17">
        <f t="shared" si="106"/>
        <v>1</v>
      </c>
      <c r="I553" s="22">
        <f t="shared" si="101"/>
        <v>1</v>
      </c>
      <c r="J553" s="19">
        <f t="shared" si="102"/>
        <v>3</v>
      </c>
      <c r="K553" s="23">
        <f t="shared" si="103"/>
        <v>129.96842014270399</v>
      </c>
      <c r="L553" s="24">
        <f t="shared" si="104"/>
        <v>13098</v>
      </c>
      <c r="M553" s="24">
        <f t="shared" si="105"/>
        <v>3925</v>
      </c>
      <c r="N553" s="24">
        <v>1288</v>
      </c>
      <c r="O553" s="25" t="str">
        <f t="shared" si="107"/>
        <v>FRANCIS W. PARKER CHARTER ESSENTIAL - NASHOBA (478)</v>
      </c>
      <c r="P553" s="129"/>
      <c r="Q553" s="124"/>
      <c r="R553" s="25"/>
      <c r="S553" s="25"/>
    </row>
    <row r="554" spans="1:19">
      <c r="A554" s="19">
        <f t="shared" si="96"/>
        <v>478</v>
      </c>
      <c r="B554" s="19">
        <v>547</v>
      </c>
      <c r="C554" s="20" t="str">
        <f t="shared" si="97"/>
        <v>478 - FRANCIS W. PARKER CHARTER ESSENTIAL - NORTH MIDDLESEX</v>
      </c>
      <c r="D554" s="21">
        <v>478352735</v>
      </c>
      <c r="E554" s="19">
        <f t="shared" si="98"/>
        <v>478</v>
      </c>
      <c r="F554" s="17">
        <f t="shared" si="99"/>
        <v>352</v>
      </c>
      <c r="G554" s="17">
        <f t="shared" si="100"/>
        <v>735</v>
      </c>
      <c r="H554" s="17">
        <f t="shared" si="106"/>
        <v>1</v>
      </c>
      <c r="I554" s="22">
        <f t="shared" si="101"/>
        <v>1</v>
      </c>
      <c r="J554" s="19">
        <f t="shared" si="102"/>
        <v>6</v>
      </c>
      <c r="K554" s="23">
        <f t="shared" si="103"/>
        <v>132.71935974047037</v>
      </c>
      <c r="L554" s="24">
        <f t="shared" si="104"/>
        <v>13383</v>
      </c>
      <c r="M554" s="24">
        <f t="shared" si="105"/>
        <v>4379</v>
      </c>
      <c r="N554" s="24">
        <v>1288</v>
      </c>
      <c r="O554" s="25" t="str">
        <f t="shared" si="107"/>
        <v>FRANCIS W. PARKER CHARTER ESSENTIAL - NORTH MIDDLESEX (478)</v>
      </c>
      <c r="P554" s="129"/>
      <c r="Q554" s="124"/>
      <c r="R554" s="25"/>
      <c r="S554" s="25"/>
    </row>
    <row r="555" spans="1:19">
      <c r="A555" s="19">
        <f t="shared" si="96"/>
        <v>478</v>
      </c>
      <c r="B555" s="19">
        <v>548</v>
      </c>
      <c r="C555" s="20" t="str">
        <f t="shared" si="97"/>
        <v>478 - FRANCIS W. PARKER CHARTER ESSENTIAL - QUABBIN</v>
      </c>
      <c r="D555" s="21">
        <v>478352753</v>
      </c>
      <c r="E555" s="19">
        <f t="shared" si="98"/>
        <v>478</v>
      </c>
      <c r="F555" s="17">
        <f t="shared" si="99"/>
        <v>352</v>
      </c>
      <c r="G555" s="17">
        <f t="shared" si="100"/>
        <v>753</v>
      </c>
      <c r="H555" s="17">
        <f t="shared" si="106"/>
        <v>1</v>
      </c>
      <c r="I555" s="22">
        <f t="shared" si="101"/>
        <v>1</v>
      </c>
      <c r="J555" s="19">
        <f t="shared" si="102"/>
        <v>7</v>
      </c>
      <c r="K555" s="23">
        <f t="shared" si="103"/>
        <v>130.24038533556862</v>
      </c>
      <c r="L555" s="24">
        <f t="shared" si="104"/>
        <v>13568</v>
      </c>
      <c r="M555" s="24">
        <f t="shared" si="105"/>
        <v>4103</v>
      </c>
      <c r="N555" s="24">
        <v>1288</v>
      </c>
      <c r="O555" s="25" t="str">
        <f t="shared" si="107"/>
        <v>FRANCIS W. PARKER CHARTER ESSENTIAL - QUABBIN (478)</v>
      </c>
      <c r="P555" s="129"/>
      <c r="Q555" s="124"/>
      <c r="R555" s="25"/>
      <c r="S555" s="25"/>
    </row>
    <row r="556" spans="1:19">
      <c r="A556" s="19">
        <f t="shared" si="96"/>
        <v>478</v>
      </c>
      <c r="B556" s="19">
        <v>549</v>
      </c>
      <c r="C556" s="20" t="str">
        <f t="shared" si="97"/>
        <v>478 - FRANCIS W. PARKER CHARTER ESSENTIAL - WACHUSETT</v>
      </c>
      <c r="D556" s="21">
        <v>478352775</v>
      </c>
      <c r="E556" s="19">
        <f t="shared" si="98"/>
        <v>478</v>
      </c>
      <c r="F556" s="17">
        <f t="shared" si="99"/>
        <v>352</v>
      </c>
      <c r="G556" s="17">
        <f t="shared" si="100"/>
        <v>775</v>
      </c>
      <c r="H556" s="17">
        <f t="shared" si="106"/>
        <v>1</v>
      </c>
      <c r="I556" s="22">
        <f t="shared" si="101"/>
        <v>1</v>
      </c>
      <c r="J556" s="19">
        <f t="shared" si="102"/>
        <v>4</v>
      </c>
      <c r="K556" s="23">
        <f t="shared" si="103"/>
        <v>131.23398275463018</v>
      </c>
      <c r="L556" s="24">
        <f t="shared" si="104"/>
        <v>13081</v>
      </c>
      <c r="M556" s="24">
        <f t="shared" si="105"/>
        <v>4086</v>
      </c>
      <c r="N556" s="24">
        <v>1288</v>
      </c>
      <c r="O556" s="25" t="str">
        <f t="shared" si="107"/>
        <v>FRANCIS W. PARKER CHARTER ESSENTIAL - WACHUSETT (478)</v>
      </c>
      <c r="P556" s="129"/>
      <c r="Q556" s="124"/>
      <c r="R556" s="25"/>
      <c r="S556" s="25"/>
    </row>
    <row r="557" spans="1:19">
      <c r="A557" s="19">
        <f t="shared" si="96"/>
        <v>479</v>
      </c>
      <c r="B557" s="19">
        <v>550</v>
      </c>
      <c r="C557" s="20" t="str">
        <f t="shared" si="97"/>
        <v>479 - PIONEER VALLEY PERFORMING ARTS - AGAWAM</v>
      </c>
      <c r="D557" s="21">
        <v>479278005</v>
      </c>
      <c r="E557" s="19">
        <f t="shared" si="98"/>
        <v>479</v>
      </c>
      <c r="F557" s="17">
        <f t="shared" si="99"/>
        <v>278</v>
      </c>
      <c r="G557" s="17">
        <f t="shared" si="100"/>
        <v>5</v>
      </c>
      <c r="H557" s="17">
        <f t="shared" si="106"/>
        <v>1</v>
      </c>
      <c r="I557" s="22">
        <f t="shared" si="101"/>
        <v>1</v>
      </c>
      <c r="J557" s="19">
        <f t="shared" si="102"/>
        <v>8</v>
      </c>
      <c r="K557" s="23">
        <f t="shared" si="103"/>
        <v>134.11010522573022</v>
      </c>
      <c r="L557" s="24">
        <f t="shared" si="104"/>
        <v>14802</v>
      </c>
      <c r="M557" s="24">
        <f t="shared" si="105"/>
        <v>5049</v>
      </c>
      <c r="N557" s="24">
        <v>1288</v>
      </c>
      <c r="O557" s="25" t="str">
        <f t="shared" si="107"/>
        <v>PIONEER VALLEY PERFORMING ARTS - AGAWAM (479)</v>
      </c>
      <c r="P557" s="129"/>
      <c r="Q557" s="124"/>
      <c r="R557" s="25"/>
      <c r="S557" s="25"/>
    </row>
    <row r="558" spans="1:19">
      <c r="A558" s="19">
        <f t="shared" si="96"/>
        <v>479</v>
      </c>
      <c r="B558" s="19">
        <v>551</v>
      </c>
      <c r="C558" s="20" t="str">
        <f t="shared" si="97"/>
        <v>479 - PIONEER VALLEY PERFORMING ARTS - BELCHERTOWN</v>
      </c>
      <c r="D558" s="21">
        <v>479278024</v>
      </c>
      <c r="E558" s="19">
        <f t="shared" si="98"/>
        <v>479</v>
      </c>
      <c r="F558" s="17">
        <f t="shared" si="99"/>
        <v>278</v>
      </c>
      <c r="G558" s="17">
        <f t="shared" si="100"/>
        <v>24</v>
      </c>
      <c r="H558" s="17">
        <f t="shared" si="106"/>
        <v>1</v>
      </c>
      <c r="I558" s="22">
        <f t="shared" si="101"/>
        <v>1</v>
      </c>
      <c r="J558" s="19">
        <f t="shared" si="102"/>
        <v>5</v>
      </c>
      <c r="K558" s="23">
        <f t="shared" si="103"/>
        <v>128.9603049298386</v>
      </c>
      <c r="L558" s="24">
        <f t="shared" si="104"/>
        <v>14119</v>
      </c>
      <c r="M558" s="24">
        <f t="shared" si="105"/>
        <v>4089</v>
      </c>
      <c r="N558" s="24">
        <v>1288</v>
      </c>
      <c r="O558" s="25" t="str">
        <f t="shared" si="107"/>
        <v>PIONEER VALLEY PERFORMING ARTS - BELCHERTOWN (479)</v>
      </c>
      <c r="P558" s="129"/>
      <c r="Q558" s="124"/>
      <c r="R558" s="25"/>
      <c r="S558" s="25"/>
    </row>
    <row r="559" spans="1:19">
      <c r="A559" s="19">
        <f t="shared" si="96"/>
        <v>479</v>
      </c>
      <c r="B559" s="19">
        <v>552</v>
      </c>
      <c r="C559" s="20" t="str">
        <f t="shared" si="97"/>
        <v>479 - PIONEER VALLEY PERFORMING ARTS - CHICOPEE</v>
      </c>
      <c r="D559" s="21">
        <v>479278061</v>
      </c>
      <c r="E559" s="19">
        <f t="shared" si="98"/>
        <v>479</v>
      </c>
      <c r="F559" s="17">
        <f t="shared" si="99"/>
        <v>278</v>
      </c>
      <c r="G559" s="17">
        <f t="shared" si="100"/>
        <v>61</v>
      </c>
      <c r="H559" s="17">
        <f t="shared" si="106"/>
        <v>1</v>
      </c>
      <c r="I559" s="22">
        <f t="shared" si="101"/>
        <v>1</v>
      </c>
      <c r="J559" s="19">
        <f t="shared" si="102"/>
        <v>10</v>
      </c>
      <c r="K559" s="23">
        <f t="shared" si="103"/>
        <v>110.40502928837481</v>
      </c>
      <c r="L559" s="24">
        <f t="shared" si="104"/>
        <v>18333</v>
      </c>
      <c r="M559" s="24">
        <f t="shared" si="105"/>
        <v>1908</v>
      </c>
      <c r="N559" s="24">
        <v>1288</v>
      </c>
      <c r="O559" s="25" t="str">
        <f t="shared" si="107"/>
        <v>PIONEER VALLEY PERFORMING ARTS - CHICOPEE (479)</v>
      </c>
      <c r="P559" s="129"/>
      <c r="Q559" s="124"/>
      <c r="R559" s="25"/>
      <c r="S559" s="25"/>
    </row>
    <row r="560" spans="1:19">
      <c r="A560" s="19">
        <f t="shared" si="96"/>
        <v>479</v>
      </c>
      <c r="B560" s="19">
        <v>553</v>
      </c>
      <c r="C560" s="20" t="str">
        <f t="shared" si="97"/>
        <v>479 - PIONEER VALLEY PERFORMING ARTS - EASTHAMPTON</v>
      </c>
      <c r="D560" s="21">
        <v>479278086</v>
      </c>
      <c r="E560" s="19">
        <f t="shared" si="98"/>
        <v>479</v>
      </c>
      <c r="F560" s="17">
        <f t="shared" si="99"/>
        <v>278</v>
      </c>
      <c r="G560" s="17">
        <f t="shared" si="100"/>
        <v>86</v>
      </c>
      <c r="H560" s="17">
        <f t="shared" si="106"/>
        <v>1</v>
      </c>
      <c r="I560" s="22">
        <f t="shared" si="101"/>
        <v>1</v>
      </c>
      <c r="J560" s="19">
        <f t="shared" si="102"/>
        <v>7</v>
      </c>
      <c r="K560" s="23">
        <f t="shared" si="103"/>
        <v>115.45248310009183</v>
      </c>
      <c r="L560" s="24">
        <f t="shared" si="104"/>
        <v>14061</v>
      </c>
      <c r="M560" s="24">
        <f t="shared" si="105"/>
        <v>2173</v>
      </c>
      <c r="N560" s="24">
        <v>1288</v>
      </c>
      <c r="O560" s="25" t="str">
        <f t="shared" si="107"/>
        <v>PIONEER VALLEY PERFORMING ARTS - EASTHAMPTON (479)</v>
      </c>
      <c r="P560" s="129"/>
      <c r="Q560" s="124"/>
      <c r="R560" s="25"/>
      <c r="S560" s="25"/>
    </row>
    <row r="561" spans="1:19">
      <c r="A561" s="19">
        <f t="shared" si="96"/>
        <v>479</v>
      </c>
      <c r="B561" s="19">
        <v>554</v>
      </c>
      <c r="C561" s="20" t="str">
        <f t="shared" si="97"/>
        <v>479 - PIONEER VALLEY PERFORMING ARTS - EAST LONGMEADOW</v>
      </c>
      <c r="D561" s="21">
        <v>479278087</v>
      </c>
      <c r="E561" s="19">
        <f t="shared" si="98"/>
        <v>479</v>
      </c>
      <c r="F561" s="17">
        <f t="shared" si="99"/>
        <v>278</v>
      </c>
      <c r="G561" s="17">
        <f t="shared" si="100"/>
        <v>87</v>
      </c>
      <c r="H561" s="17">
        <f t="shared" si="106"/>
        <v>1</v>
      </c>
      <c r="I561" s="22">
        <f t="shared" si="101"/>
        <v>1</v>
      </c>
      <c r="J561" s="19">
        <f t="shared" si="102"/>
        <v>5</v>
      </c>
      <c r="K561" s="23">
        <f t="shared" si="103"/>
        <v>131.09126401824184</v>
      </c>
      <c r="L561" s="24">
        <f t="shared" si="104"/>
        <v>14555</v>
      </c>
      <c r="M561" s="24">
        <f t="shared" si="105"/>
        <v>4525</v>
      </c>
      <c r="N561" s="24">
        <v>1288</v>
      </c>
      <c r="O561" s="25" t="str">
        <f t="shared" si="107"/>
        <v>PIONEER VALLEY PERFORMING ARTS - EAST LONGMEADOW (479)</v>
      </c>
      <c r="P561" s="129"/>
      <c r="Q561" s="124"/>
      <c r="R561" s="25"/>
      <c r="S561" s="25"/>
    </row>
    <row r="562" spans="1:19">
      <c r="A562" s="19">
        <f t="shared" si="96"/>
        <v>479</v>
      </c>
      <c r="B562" s="19">
        <v>555</v>
      </c>
      <c r="C562" s="20" t="str">
        <f t="shared" si="97"/>
        <v>479 - PIONEER VALLEY PERFORMING ARTS - GRANBY</v>
      </c>
      <c r="D562" s="21">
        <v>479278111</v>
      </c>
      <c r="E562" s="19">
        <f t="shared" si="98"/>
        <v>479</v>
      </c>
      <c r="F562" s="17">
        <f t="shared" si="99"/>
        <v>278</v>
      </c>
      <c r="G562" s="17">
        <f t="shared" si="100"/>
        <v>111</v>
      </c>
      <c r="H562" s="17">
        <f t="shared" si="106"/>
        <v>1</v>
      </c>
      <c r="I562" s="22">
        <f t="shared" si="101"/>
        <v>1</v>
      </c>
      <c r="J562" s="19">
        <f t="shared" si="102"/>
        <v>6</v>
      </c>
      <c r="K562" s="23">
        <f t="shared" si="103"/>
        <v>132.80111209704992</v>
      </c>
      <c r="L562" s="24">
        <f t="shared" si="104"/>
        <v>17990</v>
      </c>
      <c r="M562" s="24">
        <f t="shared" si="105"/>
        <v>5901</v>
      </c>
      <c r="N562" s="24">
        <v>1288</v>
      </c>
      <c r="O562" s="25" t="str">
        <f t="shared" si="107"/>
        <v>PIONEER VALLEY PERFORMING ARTS - GRANBY (479)</v>
      </c>
      <c r="P562" s="129"/>
      <c r="Q562" s="124"/>
      <c r="R562" s="25"/>
      <c r="S562" s="25"/>
    </row>
    <row r="563" spans="1:19">
      <c r="A563" s="19">
        <f t="shared" si="96"/>
        <v>479</v>
      </c>
      <c r="B563" s="19">
        <v>556</v>
      </c>
      <c r="C563" s="20" t="str">
        <f t="shared" si="97"/>
        <v>479 - PIONEER VALLEY PERFORMING ARTS - HADLEY</v>
      </c>
      <c r="D563" s="21">
        <v>479278117</v>
      </c>
      <c r="E563" s="19">
        <f t="shared" si="98"/>
        <v>479</v>
      </c>
      <c r="F563" s="17">
        <f t="shared" si="99"/>
        <v>278</v>
      </c>
      <c r="G563" s="17">
        <f t="shared" si="100"/>
        <v>117</v>
      </c>
      <c r="H563" s="17">
        <f t="shared" si="106"/>
        <v>1</v>
      </c>
      <c r="I563" s="22">
        <f t="shared" si="101"/>
        <v>1</v>
      </c>
      <c r="J563" s="19">
        <f t="shared" si="102"/>
        <v>6</v>
      </c>
      <c r="K563" s="23">
        <f t="shared" si="103"/>
        <v>131.12493937757824</v>
      </c>
      <c r="L563" s="24">
        <f t="shared" si="104"/>
        <v>15970</v>
      </c>
      <c r="M563" s="24">
        <f t="shared" si="105"/>
        <v>4971</v>
      </c>
      <c r="N563" s="24">
        <v>1288</v>
      </c>
      <c r="O563" s="25" t="str">
        <f t="shared" si="107"/>
        <v>PIONEER VALLEY PERFORMING ARTS - HADLEY (479)</v>
      </c>
      <c r="P563" s="129"/>
      <c r="Q563" s="124"/>
      <c r="R563" s="25"/>
      <c r="S563" s="25"/>
    </row>
    <row r="564" spans="1:19">
      <c r="A564" s="19">
        <f t="shared" si="96"/>
        <v>479</v>
      </c>
      <c r="B564" s="19">
        <v>557</v>
      </c>
      <c r="C564" s="20" t="str">
        <f t="shared" si="97"/>
        <v>479 - PIONEER VALLEY PERFORMING ARTS - HATFIELD</v>
      </c>
      <c r="D564" s="21">
        <v>479278127</v>
      </c>
      <c r="E564" s="19">
        <f t="shared" si="98"/>
        <v>479</v>
      </c>
      <c r="F564" s="17">
        <f t="shared" si="99"/>
        <v>278</v>
      </c>
      <c r="G564" s="17">
        <f t="shared" si="100"/>
        <v>127</v>
      </c>
      <c r="H564" s="17">
        <f t="shared" si="106"/>
        <v>1</v>
      </c>
      <c r="I564" s="22">
        <f t="shared" si="101"/>
        <v>1</v>
      </c>
      <c r="J564" s="19">
        <f t="shared" si="102"/>
        <v>5</v>
      </c>
      <c r="K564" s="23">
        <f t="shared" si="103"/>
        <v>202.82592717134688</v>
      </c>
      <c r="L564" s="24">
        <f t="shared" si="104"/>
        <v>15866</v>
      </c>
      <c r="M564" s="24">
        <f t="shared" si="105"/>
        <v>16314</v>
      </c>
      <c r="N564" s="24">
        <v>1288</v>
      </c>
      <c r="O564" s="25" t="str">
        <f t="shared" si="107"/>
        <v>PIONEER VALLEY PERFORMING ARTS - HATFIELD (479)</v>
      </c>
      <c r="P564" s="129"/>
      <c r="Q564" s="124"/>
      <c r="R564" s="25"/>
      <c r="S564" s="25"/>
    </row>
    <row r="565" spans="1:19">
      <c r="A565" s="19">
        <f t="shared" si="96"/>
        <v>479</v>
      </c>
      <c r="B565" s="19">
        <v>558</v>
      </c>
      <c r="C565" s="20" t="str">
        <f t="shared" si="97"/>
        <v>479 - PIONEER VALLEY PERFORMING ARTS - HOLYOKE</v>
      </c>
      <c r="D565" s="21">
        <v>479278137</v>
      </c>
      <c r="E565" s="19">
        <f t="shared" si="98"/>
        <v>479</v>
      </c>
      <c r="F565" s="17">
        <f t="shared" si="99"/>
        <v>278</v>
      </c>
      <c r="G565" s="17">
        <f t="shared" si="100"/>
        <v>137</v>
      </c>
      <c r="H565" s="17">
        <f t="shared" si="106"/>
        <v>1</v>
      </c>
      <c r="I565" s="22">
        <f t="shared" si="101"/>
        <v>1</v>
      </c>
      <c r="J565" s="19">
        <f t="shared" si="102"/>
        <v>12</v>
      </c>
      <c r="K565" s="23">
        <f t="shared" si="103"/>
        <v>103.07431558534392</v>
      </c>
      <c r="L565" s="24">
        <f t="shared" si="104"/>
        <v>18820</v>
      </c>
      <c r="M565" s="24">
        <f t="shared" si="105"/>
        <v>579</v>
      </c>
      <c r="N565" s="24">
        <v>1288</v>
      </c>
      <c r="O565" s="25" t="str">
        <f t="shared" si="107"/>
        <v>PIONEER VALLEY PERFORMING ARTS - HOLYOKE (479)</v>
      </c>
      <c r="P565" s="129"/>
      <c r="Q565" s="124"/>
      <c r="R565" s="25"/>
      <c r="S565" s="25"/>
    </row>
    <row r="566" spans="1:19">
      <c r="A566" s="19">
        <f t="shared" si="96"/>
        <v>479</v>
      </c>
      <c r="B566" s="19">
        <v>559</v>
      </c>
      <c r="C566" s="20" t="str">
        <f t="shared" si="97"/>
        <v>479 - PIONEER VALLEY PERFORMING ARTS - LUDLOW</v>
      </c>
      <c r="D566" s="21">
        <v>479278161</v>
      </c>
      <c r="E566" s="19">
        <f t="shared" si="98"/>
        <v>479</v>
      </c>
      <c r="F566" s="17">
        <f t="shared" si="99"/>
        <v>278</v>
      </c>
      <c r="G566" s="17">
        <f t="shared" si="100"/>
        <v>161</v>
      </c>
      <c r="H566" s="17">
        <f t="shared" si="106"/>
        <v>1</v>
      </c>
      <c r="I566" s="22">
        <f t="shared" si="101"/>
        <v>1</v>
      </c>
      <c r="J566" s="19">
        <f t="shared" si="102"/>
        <v>7</v>
      </c>
      <c r="K566" s="23">
        <f t="shared" si="103"/>
        <v>135.22369192543653</v>
      </c>
      <c r="L566" s="24">
        <f t="shared" si="104"/>
        <v>15538</v>
      </c>
      <c r="M566" s="24">
        <f t="shared" si="105"/>
        <v>5473</v>
      </c>
      <c r="N566" s="24">
        <v>1288</v>
      </c>
      <c r="O566" s="25" t="str">
        <f t="shared" si="107"/>
        <v>PIONEER VALLEY PERFORMING ARTS - LUDLOW (479)</v>
      </c>
      <c r="P566" s="129"/>
      <c r="Q566" s="124"/>
      <c r="R566" s="25"/>
      <c r="S566" s="25"/>
    </row>
    <row r="567" spans="1:19">
      <c r="A567" s="19">
        <f t="shared" si="96"/>
        <v>479</v>
      </c>
      <c r="B567" s="19">
        <v>560</v>
      </c>
      <c r="C567" s="20" t="str">
        <f t="shared" si="97"/>
        <v>479 - PIONEER VALLEY PERFORMING ARTS - MONSON</v>
      </c>
      <c r="D567" s="21">
        <v>479278191</v>
      </c>
      <c r="E567" s="19">
        <f t="shared" si="98"/>
        <v>479</v>
      </c>
      <c r="F567" s="17">
        <f t="shared" si="99"/>
        <v>278</v>
      </c>
      <c r="G567" s="17">
        <f t="shared" si="100"/>
        <v>191</v>
      </c>
      <c r="H567" s="17">
        <f t="shared" si="106"/>
        <v>1</v>
      </c>
      <c r="I567" s="22">
        <f t="shared" si="101"/>
        <v>1</v>
      </c>
      <c r="J567" s="19">
        <f t="shared" si="102"/>
        <v>7</v>
      </c>
      <c r="K567" s="23">
        <f t="shared" si="103"/>
        <v>131.2754099544525</v>
      </c>
      <c r="L567" s="24">
        <f t="shared" si="104"/>
        <v>13568</v>
      </c>
      <c r="M567" s="24">
        <f t="shared" si="105"/>
        <v>4243</v>
      </c>
      <c r="N567" s="24">
        <v>1288</v>
      </c>
      <c r="O567" s="25" t="str">
        <f t="shared" si="107"/>
        <v>PIONEER VALLEY PERFORMING ARTS - MONSON (479)</v>
      </c>
      <c r="P567" s="129"/>
      <c r="Q567" s="124"/>
      <c r="R567" s="25"/>
      <c r="S567" s="25"/>
    </row>
    <row r="568" spans="1:19">
      <c r="A568" s="19">
        <f t="shared" si="96"/>
        <v>479</v>
      </c>
      <c r="B568" s="19">
        <v>561</v>
      </c>
      <c r="C568" s="20" t="str">
        <f t="shared" si="97"/>
        <v>479 - PIONEER VALLEY PERFORMING ARTS - NORTHAMPTON</v>
      </c>
      <c r="D568" s="21">
        <v>479278210</v>
      </c>
      <c r="E568" s="19">
        <f t="shared" si="98"/>
        <v>479</v>
      </c>
      <c r="F568" s="17">
        <f t="shared" si="99"/>
        <v>278</v>
      </c>
      <c r="G568" s="17">
        <f t="shared" si="100"/>
        <v>210</v>
      </c>
      <c r="H568" s="17">
        <f t="shared" si="106"/>
        <v>1</v>
      </c>
      <c r="I568" s="22">
        <f t="shared" si="101"/>
        <v>1</v>
      </c>
      <c r="J568" s="19">
        <f t="shared" si="102"/>
        <v>6</v>
      </c>
      <c r="K568" s="23">
        <f t="shared" si="103"/>
        <v>147.6077904051765</v>
      </c>
      <c r="L568" s="24">
        <f t="shared" si="104"/>
        <v>13950</v>
      </c>
      <c r="M568" s="24">
        <f t="shared" si="105"/>
        <v>6641</v>
      </c>
      <c r="N568" s="24">
        <v>1288</v>
      </c>
      <c r="O568" s="25" t="str">
        <f t="shared" si="107"/>
        <v>PIONEER VALLEY PERFORMING ARTS - NORTHAMPTON (479)</v>
      </c>
      <c r="P568" s="129"/>
      <c r="Q568" s="124"/>
      <c r="R568" s="25"/>
      <c r="S568" s="25"/>
    </row>
    <row r="569" spans="1:19">
      <c r="A569" s="19">
        <f t="shared" si="96"/>
        <v>479</v>
      </c>
      <c r="B569" s="19">
        <v>562</v>
      </c>
      <c r="C569" s="20" t="str">
        <f t="shared" si="97"/>
        <v>479 - PIONEER VALLEY PERFORMING ARTS - PALMER</v>
      </c>
      <c r="D569" s="21">
        <v>479278227</v>
      </c>
      <c r="E569" s="19">
        <f t="shared" si="98"/>
        <v>479</v>
      </c>
      <c r="F569" s="17">
        <f t="shared" si="99"/>
        <v>278</v>
      </c>
      <c r="G569" s="17">
        <f t="shared" si="100"/>
        <v>227</v>
      </c>
      <c r="H569" s="17">
        <f t="shared" si="106"/>
        <v>1</v>
      </c>
      <c r="I569" s="22">
        <f t="shared" si="101"/>
        <v>1</v>
      </c>
      <c r="J569" s="19">
        <f t="shared" si="102"/>
        <v>10</v>
      </c>
      <c r="K569" s="23">
        <f t="shared" si="103"/>
        <v>120.11143498441699</v>
      </c>
      <c r="L569" s="24">
        <f t="shared" si="104"/>
        <v>16903</v>
      </c>
      <c r="M569" s="24">
        <f t="shared" si="105"/>
        <v>3399</v>
      </c>
      <c r="N569" s="24">
        <v>1288</v>
      </c>
      <c r="O569" s="25" t="str">
        <f t="shared" si="107"/>
        <v>PIONEER VALLEY PERFORMING ARTS - PALMER (479)</v>
      </c>
      <c r="P569" s="129"/>
      <c r="Q569" s="124"/>
      <c r="R569" s="25"/>
      <c r="S569" s="25"/>
    </row>
    <row r="570" spans="1:19">
      <c r="A570" s="19">
        <f t="shared" si="96"/>
        <v>479</v>
      </c>
      <c r="B570" s="19">
        <v>563</v>
      </c>
      <c r="C570" s="20" t="str">
        <f t="shared" si="97"/>
        <v>479 - PIONEER VALLEY PERFORMING ARTS - SOUTH HADLEY</v>
      </c>
      <c r="D570" s="21">
        <v>479278278</v>
      </c>
      <c r="E570" s="19">
        <f t="shared" si="98"/>
        <v>479</v>
      </c>
      <c r="F570" s="17">
        <f t="shared" si="99"/>
        <v>278</v>
      </c>
      <c r="G570" s="17">
        <f t="shared" si="100"/>
        <v>278</v>
      </c>
      <c r="H570" s="17">
        <f t="shared" si="106"/>
        <v>1</v>
      </c>
      <c r="I570" s="22">
        <f t="shared" si="101"/>
        <v>1</v>
      </c>
      <c r="J570" s="19">
        <f t="shared" si="102"/>
        <v>6</v>
      </c>
      <c r="K570" s="23">
        <f t="shared" si="103"/>
        <v>122.66742833414756</v>
      </c>
      <c r="L570" s="24">
        <f t="shared" si="104"/>
        <v>14233</v>
      </c>
      <c r="M570" s="24">
        <f t="shared" si="105"/>
        <v>3226</v>
      </c>
      <c r="N570" s="24">
        <v>1288</v>
      </c>
      <c r="O570" s="25" t="str">
        <f t="shared" si="107"/>
        <v>PIONEER VALLEY PERFORMING ARTS - SOUTH HADLEY (479)</v>
      </c>
      <c r="P570" s="129"/>
      <c r="Q570" s="124"/>
      <c r="R570" s="25"/>
      <c r="S570" s="25"/>
    </row>
    <row r="571" spans="1:19">
      <c r="A571" s="19">
        <f t="shared" si="96"/>
        <v>479</v>
      </c>
      <c r="B571" s="19">
        <v>564</v>
      </c>
      <c r="C571" s="20" t="str">
        <f t="shared" si="97"/>
        <v>479 - PIONEER VALLEY PERFORMING ARTS - SPRINGFIELD</v>
      </c>
      <c r="D571" s="21">
        <v>479278281</v>
      </c>
      <c r="E571" s="19">
        <f t="shared" si="98"/>
        <v>479</v>
      </c>
      <c r="F571" s="17">
        <f t="shared" si="99"/>
        <v>278</v>
      </c>
      <c r="G571" s="17">
        <f t="shared" si="100"/>
        <v>281</v>
      </c>
      <c r="H571" s="17">
        <f t="shared" si="106"/>
        <v>1</v>
      </c>
      <c r="I571" s="22">
        <f t="shared" si="101"/>
        <v>1</v>
      </c>
      <c r="J571" s="19">
        <f t="shared" si="102"/>
        <v>12</v>
      </c>
      <c r="K571" s="23">
        <f t="shared" si="103"/>
        <v>100.01046051748537</v>
      </c>
      <c r="L571" s="24">
        <f t="shared" si="104"/>
        <v>19540</v>
      </c>
      <c r="M571" s="24">
        <f t="shared" si="105"/>
        <v>2</v>
      </c>
      <c r="N571" s="24">
        <v>1288</v>
      </c>
      <c r="O571" s="25" t="str">
        <f t="shared" si="107"/>
        <v>PIONEER VALLEY PERFORMING ARTS - SPRINGFIELD (479)</v>
      </c>
      <c r="P571" s="129"/>
      <c r="Q571" s="124"/>
      <c r="R571" s="25"/>
      <c r="S571" s="25"/>
    </row>
    <row r="572" spans="1:19">
      <c r="A572" s="19">
        <f t="shared" si="96"/>
        <v>479</v>
      </c>
      <c r="B572" s="19">
        <v>565</v>
      </c>
      <c r="C572" s="20" t="str">
        <f t="shared" si="97"/>
        <v>479 - PIONEER VALLEY PERFORMING ARTS - WARE</v>
      </c>
      <c r="D572" s="21">
        <v>479278309</v>
      </c>
      <c r="E572" s="19">
        <f t="shared" si="98"/>
        <v>479</v>
      </c>
      <c r="F572" s="17">
        <f t="shared" si="99"/>
        <v>278</v>
      </c>
      <c r="G572" s="17">
        <f t="shared" si="100"/>
        <v>309</v>
      </c>
      <c r="H572" s="17">
        <f t="shared" si="106"/>
        <v>1</v>
      </c>
      <c r="I572" s="22">
        <f t="shared" si="101"/>
        <v>1</v>
      </c>
      <c r="J572" s="19">
        <f t="shared" si="102"/>
        <v>10</v>
      </c>
      <c r="K572" s="23">
        <f t="shared" si="103"/>
        <v>100</v>
      </c>
      <c r="L572" s="24">
        <f t="shared" si="104"/>
        <v>11663</v>
      </c>
      <c r="M572" s="24">
        <f t="shared" si="105"/>
        <v>0</v>
      </c>
      <c r="N572" s="24">
        <v>1288</v>
      </c>
      <c r="O572" s="25" t="str">
        <f t="shared" si="107"/>
        <v>PIONEER VALLEY PERFORMING ARTS - WARE (479)</v>
      </c>
      <c r="P572" s="129"/>
      <c r="Q572" s="124"/>
      <c r="R572" s="25"/>
      <c r="S572" s="25"/>
    </row>
    <row r="573" spans="1:19">
      <c r="A573" s="19">
        <f t="shared" si="96"/>
        <v>479</v>
      </c>
      <c r="B573" s="19">
        <v>566</v>
      </c>
      <c r="C573" s="20" t="str">
        <f t="shared" si="97"/>
        <v>479 - PIONEER VALLEY PERFORMING ARTS - WARWICK</v>
      </c>
      <c r="D573" s="21">
        <v>479278312</v>
      </c>
      <c r="E573" s="19">
        <f t="shared" si="98"/>
        <v>479</v>
      </c>
      <c r="F573" s="17">
        <f t="shared" si="99"/>
        <v>278</v>
      </c>
      <c r="G573" s="17">
        <f t="shared" si="100"/>
        <v>312</v>
      </c>
      <c r="H573" s="17">
        <f t="shared" si="106"/>
        <v>1</v>
      </c>
      <c r="I573" s="22">
        <f t="shared" si="101"/>
        <v>1</v>
      </c>
      <c r="J573" s="19">
        <f t="shared" si="102"/>
        <v>8</v>
      </c>
      <c r="K573" s="23">
        <f t="shared" si="103"/>
        <v>265.95602876331418</v>
      </c>
      <c r="L573" s="24">
        <f t="shared" si="104"/>
        <v>11663</v>
      </c>
      <c r="M573" s="24">
        <f t="shared" si="105"/>
        <v>19355</v>
      </c>
      <c r="N573" s="24">
        <v>1288</v>
      </c>
      <c r="O573" s="25" t="str">
        <f t="shared" si="107"/>
        <v>PIONEER VALLEY PERFORMING ARTS - WARWICK (479)</v>
      </c>
      <c r="P573" s="129"/>
      <c r="Q573" s="124"/>
      <c r="R573" s="25"/>
      <c r="S573" s="25"/>
    </row>
    <row r="574" spans="1:19">
      <c r="A574" s="19">
        <f t="shared" si="96"/>
        <v>479</v>
      </c>
      <c r="B574" s="19">
        <v>567</v>
      </c>
      <c r="C574" s="20" t="str">
        <f t="shared" si="97"/>
        <v>479 - PIONEER VALLEY PERFORMING ARTS - WESTFIELD</v>
      </c>
      <c r="D574" s="21">
        <v>479278325</v>
      </c>
      <c r="E574" s="19">
        <f t="shared" si="98"/>
        <v>479</v>
      </c>
      <c r="F574" s="17">
        <f t="shared" si="99"/>
        <v>278</v>
      </c>
      <c r="G574" s="17">
        <f t="shared" si="100"/>
        <v>325</v>
      </c>
      <c r="H574" s="17">
        <f t="shared" si="106"/>
        <v>1</v>
      </c>
      <c r="I574" s="22">
        <f t="shared" si="101"/>
        <v>1</v>
      </c>
      <c r="J574" s="19">
        <f t="shared" si="102"/>
        <v>9</v>
      </c>
      <c r="K574" s="23">
        <f t="shared" si="103"/>
        <v>106.75824342348001</v>
      </c>
      <c r="L574" s="24">
        <f t="shared" si="104"/>
        <v>16307</v>
      </c>
      <c r="M574" s="24">
        <f t="shared" si="105"/>
        <v>1102</v>
      </c>
      <c r="N574" s="24">
        <v>1288</v>
      </c>
      <c r="O574" s="25" t="str">
        <f t="shared" si="107"/>
        <v>PIONEER VALLEY PERFORMING ARTS - WESTFIELD (479)</v>
      </c>
      <c r="P574" s="129"/>
      <c r="Q574" s="124"/>
      <c r="R574" s="25"/>
      <c r="S574" s="25"/>
    </row>
    <row r="575" spans="1:19">
      <c r="A575" s="19">
        <f t="shared" si="96"/>
        <v>479</v>
      </c>
      <c r="B575" s="19">
        <v>568</v>
      </c>
      <c r="C575" s="20" t="str">
        <f t="shared" si="97"/>
        <v>479 - PIONEER VALLEY PERFORMING ARTS - WEST SPRINGFIELD</v>
      </c>
      <c r="D575" s="21">
        <v>479278332</v>
      </c>
      <c r="E575" s="19">
        <f t="shared" si="98"/>
        <v>479</v>
      </c>
      <c r="F575" s="17">
        <f t="shared" si="99"/>
        <v>278</v>
      </c>
      <c r="G575" s="17">
        <f t="shared" si="100"/>
        <v>332</v>
      </c>
      <c r="H575" s="17">
        <f t="shared" si="106"/>
        <v>1</v>
      </c>
      <c r="I575" s="22">
        <f t="shared" si="101"/>
        <v>1</v>
      </c>
      <c r="J575" s="19">
        <f t="shared" si="102"/>
        <v>10</v>
      </c>
      <c r="K575" s="23">
        <f t="shared" si="103"/>
        <v>102.95471696833263</v>
      </c>
      <c r="L575" s="24">
        <f t="shared" si="104"/>
        <v>15474</v>
      </c>
      <c r="M575" s="24">
        <f t="shared" si="105"/>
        <v>457</v>
      </c>
      <c r="N575" s="24">
        <v>1288</v>
      </c>
      <c r="O575" s="25" t="str">
        <f t="shared" si="107"/>
        <v>PIONEER VALLEY PERFORMING ARTS - WEST SPRINGFIELD (479)</v>
      </c>
      <c r="P575" s="129"/>
      <c r="Q575" s="124"/>
      <c r="R575" s="25"/>
      <c r="S575" s="25"/>
    </row>
    <row r="576" spans="1:19">
      <c r="A576" s="19">
        <f t="shared" si="96"/>
        <v>479</v>
      </c>
      <c r="B576" s="19">
        <v>569</v>
      </c>
      <c r="C576" s="20" t="str">
        <f t="shared" si="97"/>
        <v>479 - PIONEER VALLEY PERFORMING ARTS - AMHERST PELHAM</v>
      </c>
      <c r="D576" s="21">
        <v>479278605</v>
      </c>
      <c r="E576" s="19">
        <f t="shared" si="98"/>
        <v>479</v>
      </c>
      <c r="F576" s="17">
        <f t="shared" si="99"/>
        <v>278</v>
      </c>
      <c r="G576" s="17">
        <f t="shared" si="100"/>
        <v>605</v>
      </c>
      <c r="H576" s="17">
        <f t="shared" si="106"/>
        <v>1</v>
      </c>
      <c r="I576" s="22">
        <f t="shared" si="101"/>
        <v>1</v>
      </c>
      <c r="J576" s="19">
        <f t="shared" si="102"/>
        <v>6</v>
      </c>
      <c r="K576" s="23">
        <f t="shared" si="103"/>
        <v>177.06316954154133</v>
      </c>
      <c r="L576" s="24">
        <f t="shared" si="104"/>
        <v>14743</v>
      </c>
      <c r="M576" s="24">
        <f t="shared" si="105"/>
        <v>11361</v>
      </c>
      <c r="N576" s="24">
        <v>1288</v>
      </c>
      <c r="O576" s="25" t="str">
        <f t="shared" si="107"/>
        <v>PIONEER VALLEY PERFORMING ARTS - AMHERST PELHAM (479)</v>
      </c>
      <c r="P576" s="129"/>
      <c r="Q576" s="124"/>
      <c r="R576" s="25"/>
      <c r="S576" s="25"/>
    </row>
    <row r="577" spans="1:19">
      <c r="A577" s="19">
        <f t="shared" si="96"/>
        <v>479</v>
      </c>
      <c r="B577" s="19">
        <v>570</v>
      </c>
      <c r="C577" s="20" t="str">
        <f t="shared" si="97"/>
        <v>479 - PIONEER VALLEY PERFORMING ARTS - FRONTIER</v>
      </c>
      <c r="D577" s="21">
        <v>479278670</v>
      </c>
      <c r="E577" s="19">
        <f t="shared" si="98"/>
        <v>479</v>
      </c>
      <c r="F577" s="17">
        <f t="shared" si="99"/>
        <v>278</v>
      </c>
      <c r="G577" s="17">
        <f t="shared" si="100"/>
        <v>670</v>
      </c>
      <c r="H577" s="17">
        <f t="shared" si="106"/>
        <v>1</v>
      </c>
      <c r="I577" s="22">
        <f t="shared" si="101"/>
        <v>1</v>
      </c>
      <c r="J577" s="19">
        <f t="shared" si="102"/>
        <v>5</v>
      </c>
      <c r="K577" s="23">
        <f t="shared" si="103"/>
        <v>169.91272176752759</v>
      </c>
      <c r="L577" s="24">
        <f t="shared" si="104"/>
        <v>15295</v>
      </c>
      <c r="M577" s="24">
        <f t="shared" si="105"/>
        <v>10693</v>
      </c>
      <c r="N577" s="24">
        <v>1288</v>
      </c>
      <c r="O577" s="25" t="str">
        <f t="shared" si="107"/>
        <v>PIONEER VALLEY PERFORMING ARTS - FRONTIER (479)</v>
      </c>
      <c r="P577" s="129"/>
      <c r="Q577" s="124"/>
      <c r="R577" s="25"/>
      <c r="S577" s="25"/>
    </row>
    <row r="578" spans="1:19">
      <c r="A578" s="19">
        <f t="shared" si="96"/>
        <v>479</v>
      </c>
      <c r="B578" s="19">
        <v>571</v>
      </c>
      <c r="C578" s="20" t="str">
        <f t="shared" si="97"/>
        <v>479 - PIONEER VALLEY PERFORMING ARTS - GATEWAY</v>
      </c>
      <c r="D578" s="21">
        <v>479278672</v>
      </c>
      <c r="E578" s="19">
        <f t="shared" si="98"/>
        <v>479</v>
      </c>
      <c r="F578" s="17">
        <f t="shared" si="99"/>
        <v>278</v>
      </c>
      <c r="G578" s="17">
        <f t="shared" si="100"/>
        <v>672</v>
      </c>
      <c r="H578" s="17">
        <f t="shared" si="106"/>
        <v>1</v>
      </c>
      <c r="I578" s="22">
        <f t="shared" si="101"/>
        <v>1</v>
      </c>
      <c r="J578" s="19">
        <f t="shared" si="102"/>
        <v>9</v>
      </c>
      <c r="K578" s="23">
        <f t="shared" si="103"/>
        <v>126.78709153747832</v>
      </c>
      <c r="L578" s="24">
        <f t="shared" si="104"/>
        <v>18222</v>
      </c>
      <c r="M578" s="24">
        <f t="shared" si="105"/>
        <v>4881</v>
      </c>
      <c r="N578" s="24">
        <v>1288</v>
      </c>
      <c r="O578" s="25" t="str">
        <f t="shared" si="107"/>
        <v>PIONEER VALLEY PERFORMING ARTS - GATEWAY (479)</v>
      </c>
      <c r="P578" s="129"/>
      <c r="Q578" s="124"/>
      <c r="R578" s="25"/>
      <c r="S578" s="25"/>
    </row>
    <row r="579" spans="1:19">
      <c r="A579" s="19">
        <f t="shared" si="96"/>
        <v>479</v>
      </c>
      <c r="B579" s="19">
        <v>572</v>
      </c>
      <c r="C579" s="20" t="str">
        <f t="shared" si="97"/>
        <v>479 - PIONEER VALLEY PERFORMING ARTS - GILL MONTAGUE</v>
      </c>
      <c r="D579" s="21">
        <v>479278674</v>
      </c>
      <c r="E579" s="19">
        <f t="shared" si="98"/>
        <v>479</v>
      </c>
      <c r="F579" s="17">
        <f t="shared" si="99"/>
        <v>278</v>
      </c>
      <c r="G579" s="17">
        <f t="shared" si="100"/>
        <v>674</v>
      </c>
      <c r="H579" s="17">
        <f t="shared" si="106"/>
        <v>1</v>
      </c>
      <c r="I579" s="22">
        <f t="shared" si="101"/>
        <v>1</v>
      </c>
      <c r="J579" s="19">
        <f t="shared" si="102"/>
        <v>10</v>
      </c>
      <c r="K579" s="23">
        <f t="shared" si="103"/>
        <v>148.90068855891079</v>
      </c>
      <c r="L579" s="24">
        <f t="shared" si="104"/>
        <v>16903</v>
      </c>
      <c r="M579" s="24">
        <f t="shared" si="105"/>
        <v>8266</v>
      </c>
      <c r="N579" s="24">
        <v>1288</v>
      </c>
      <c r="O579" s="25" t="str">
        <f t="shared" si="107"/>
        <v>PIONEER VALLEY PERFORMING ARTS - GILL MONTAGUE (479)</v>
      </c>
      <c r="P579" s="129"/>
      <c r="Q579" s="124"/>
      <c r="R579" s="25"/>
      <c r="S579" s="25"/>
    </row>
    <row r="580" spans="1:19">
      <c r="A580" s="19">
        <f t="shared" si="96"/>
        <v>479</v>
      </c>
      <c r="B580" s="19">
        <v>573</v>
      </c>
      <c r="C580" s="20" t="str">
        <f t="shared" si="97"/>
        <v>479 - PIONEER VALLEY PERFORMING ARTS - HAMPDEN WILBRAHAM</v>
      </c>
      <c r="D580" s="21">
        <v>479278680</v>
      </c>
      <c r="E580" s="19">
        <f t="shared" si="98"/>
        <v>479</v>
      </c>
      <c r="F580" s="17">
        <f t="shared" si="99"/>
        <v>278</v>
      </c>
      <c r="G580" s="17">
        <f t="shared" si="100"/>
        <v>680</v>
      </c>
      <c r="H580" s="17">
        <f t="shared" si="106"/>
        <v>1</v>
      </c>
      <c r="I580" s="22">
        <f t="shared" si="101"/>
        <v>1</v>
      </c>
      <c r="J580" s="19">
        <f t="shared" si="102"/>
        <v>5</v>
      </c>
      <c r="K580" s="23">
        <f t="shared" si="103"/>
        <v>132.48005498707258</v>
      </c>
      <c r="L580" s="24">
        <f t="shared" si="104"/>
        <v>13524</v>
      </c>
      <c r="M580" s="24">
        <f t="shared" si="105"/>
        <v>4393</v>
      </c>
      <c r="N580" s="24">
        <v>1288</v>
      </c>
      <c r="O580" s="25" t="str">
        <f t="shared" si="107"/>
        <v>PIONEER VALLEY PERFORMING ARTS - HAMPDEN WILBRAHAM (479)</v>
      </c>
      <c r="P580" s="129"/>
      <c r="Q580" s="124"/>
      <c r="R580" s="25"/>
      <c r="S580" s="25"/>
    </row>
    <row r="581" spans="1:19">
      <c r="A581" s="19">
        <f t="shared" si="96"/>
        <v>479</v>
      </c>
      <c r="B581" s="19">
        <v>574</v>
      </c>
      <c r="C581" s="20" t="str">
        <f t="shared" si="97"/>
        <v>479 - PIONEER VALLEY PERFORMING ARTS - HAMPSHIRE</v>
      </c>
      <c r="D581" s="21">
        <v>479278683</v>
      </c>
      <c r="E581" s="19">
        <f t="shared" si="98"/>
        <v>479</v>
      </c>
      <c r="F581" s="17">
        <f t="shared" si="99"/>
        <v>278</v>
      </c>
      <c r="G581" s="17">
        <f t="shared" si="100"/>
        <v>683</v>
      </c>
      <c r="H581" s="17">
        <f t="shared" si="106"/>
        <v>1</v>
      </c>
      <c r="I581" s="22">
        <f t="shared" si="101"/>
        <v>1</v>
      </c>
      <c r="J581" s="19">
        <f t="shared" si="102"/>
        <v>4</v>
      </c>
      <c r="K581" s="23">
        <f t="shared" si="103"/>
        <v>182.29875719438201</v>
      </c>
      <c r="L581" s="24">
        <f t="shared" si="104"/>
        <v>12616</v>
      </c>
      <c r="M581" s="24">
        <f t="shared" si="105"/>
        <v>10383</v>
      </c>
      <c r="N581" s="24">
        <v>1288</v>
      </c>
      <c r="O581" s="25" t="str">
        <f t="shared" si="107"/>
        <v>PIONEER VALLEY PERFORMING ARTS - HAMPSHIRE (479)</v>
      </c>
      <c r="P581" s="129"/>
      <c r="Q581" s="124"/>
      <c r="R581" s="25"/>
      <c r="S581" s="25"/>
    </row>
    <row r="582" spans="1:19">
      <c r="A582" s="19">
        <f t="shared" si="96"/>
        <v>479</v>
      </c>
      <c r="B582" s="19">
        <v>575</v>
      </c>
      <c r="C582" s="20" t="str">
        <f t="shared" si="97"/>
        <v>479 - PIONEER VALLEY PERFORMING ARTS - RALPH C MAHAR</v>
      </c>
      <c r="D582" s="21">
        <v>479278755</v>
      </c>
      <c r="E582" s="19">
        <f t="shared" si="98"/>
        <v>479</v>
      </c>
      <c r="F582" s="17">
        <f t="shared" si="99"/>
        <v>278</v>
      </c>
      <c r="G582" s="17">
        <f t="shared" si="100"/>
        <v>755</v>
      </c>
      <c r="H582" s="17">
        <f t="shared" si="106"/>
        <v>1</v>
      </c>
      <c r="I582" s="22">
        <f t="shared" si="101"/>
        <v>1</v>
      </c>
      <c r="J582" s="19">
        <f t="shared" si="102"/>
        <v>10</v>
      </c>
      <c r="K582" s="23">
        <f t="shared" si="103"/>
        <v>140.57298953921867</v>
      </c>
      <c r="L582" s="24">
        <f t="shared" si="104"/>
        <v>16903</v>
      </c>
      <c r="M582" s="24">
        <f t="shared" si="105"/>
        <v>6858</v>
      </c>
      <c r="N582" s="24">
        <v>1288</v>
      </c>
      <c r="O582" s="25" t="str">
        <f t="shared" si="107"/>
        <v>PIONEER VALLEY PERFORMING ARTS - RALPH C MAHAR (479)</v>
      </c>
      <c r="P582" s="129"/>
      <c r="Q582" s="124"/>
      <c r="R582" s="25"/>
      <c r="S582" s="25"/>
    </row>
    <row r="583" spans="1:19">
      <c r="A583" s="19">
        <f t="shared" si="96"/>
        <v>479</v>
      </c>
      <c r="B583" s="19">
        <v>576</v>
      </c>
      <c r="C583" s="20" t="str">
        <f t="shared" si="97"/>
        <v>479 - PIONEER VALLEY PERFORMING ARTS - SOUTHWICK TOLLAND GRANVILLE</v>
      </c>
      <c r="D583" s="21">
        <v>479278766</v>
      </c>
      <c r="E583" s="19">
        <f t="shared" si="98"/>
        <v>479</v>
      </c>
      <c r="F583" s="17">
        <f t="shared" si="99"/>
        <v>278</v>
      </c>
      <c r="G583" s="17">
        <f t="shared" si="100"/>
        <v>766</v>
      </c>
      <c r="H583" s="17">
        <f t="shared" si="106"/>
        <v>1</v>
      </c>
      <c r="I583" s="22">
        <f t="shared" si="101"/>
        <v>1</v>
      </c>
      <c r="J583" s="19">
        <f t="shared" si="102"/>
        <v>7</v>
      </c>
      <c r="K583" s="23">
        <f t="shared" si="103"/>
        <v>134.05008104676133</v>
      </c>
      <c r="L583" s="24">
        <f t="shared" si="104"/>
        <v>16729</v>
      </c>
      <c r="M583" s="24">
        <f t="shared" si="105"/>
        <v>5696</v>
      </c>
      <c r="N583" s="24">
        <v>1288</v>
      </c>
      <c r="O583" s="25" t="str">
        <f t="shared" si="107"/>
        <v>PIONEER VALLEY PERFORMING ARTS - SOUTHWICK TOLLAND GRANVILLE (479)</v>
      </c>
      <c r="P583" s="129"/>
      <c r="Q583" s="124"/>
      <c r="R583" s="25"/>
      <c r="S583" s="25"/>
    </row>
    <row r="584" spans="1:19">
      <c r="A584" s="19">
        <f t="shared" ref="A584:A647" si="108">IF(VALUE(MID(D584,1,1))=4,VALUE(MID(D584,1,3)),VALUE(MID(D584,1,4)))</f>
        <v>479</v>
      </c>
      <c r="B584" s="19">
        <v>577</v>
      </c>
      <c r="C584" s="20" t="str">
        <f t="shared" ref="C584:C647" si="109">IF(
H584=1,
A584 &amp; " - " &amp; VLOOKUP(A584,codeCHA,2,FALSE) &amp; " - " &amp; VLOOKUP(G584,code436,2,FALSE),
IF(
OR(A584=450,A584=466),
A584 &amp; " - " &amp; VLOOKUP(A584,codeCHA,2,FALSE) &amp; VLOOKUP(F584,code436,2,FALSE) &amp; " District - " &amp; VLOOKUP(G584,code436,2,FALSE),
A584 &amp; " - " &amp; VLOOKUP(A584,codeCHA,2,FALSE) &amp; "-"&amp; VLOOKUP(F584,code436,2,FALSE) &amp; " Site - " &amp; VLOOKUP(G584,code436,2,FALSE)
)
)</f>
        <v>479 - PIONEER VALLEY PERFORMING ARTS - TANTASQUA</v>
      </c>
      <c r="D584" s="21">
        <v>479278770</v>
      </c>
      <c r="E584" s="19">
        <f t="shared" ref="E584:E647" si="110">A584</f>
        <v>479</v>
      </c>
      <c r="F584" s="17">
        <f t="shared" ref="F584:F647" si="111">IF(VALUE(MID(D584,1,1))=4,VALUE(MID(D584,4,3)),VALUE(MID(D584,5,3)))</f>
        <v>278</v>
      </c>
      <c r="G584" s="17">
        <f t="shared" ref="G584:G647" si="112">IF(VALUE(MID(D584,1,1))=4,VALUE(MID(D584,7,3)),VALUE(MID(D584,8,3)))</f>
        <v>770</v>
      </c>
      <c r="H584" s="17">
        <f t="shared" si="106"/>
        <v>1</v>
      </c>
      <c r="I584" s="22">
        <f t="shared" ref="I584:I647" si="113">VLOOKUP(F584,distinfo,4)</f>
        <v>1</v>
      </c>
      <c r="J584" s="19">
        <f t="shared" ref="J584:J647" si="114">VLOOKUP(D584,enro_chafnd,16)</f>
        <v>6</v>
      </c>
      <c r="K584" s="23">
        <f t="shared" ref="K584:K647" si="115">VLOOKUP(G584,distinfo,6)</f>
        <v>114.30308427113711</v>
      </c>
      <c r="L584" s="24">
        <f t="shared" ref="L584:L647" si="116">IF(VLOOKUP(D584,rate_chafnd,40,FALSE)&gt;0,VLOOKUP(D584,rate_chafnd,40),VLOOKUP(G584,distinfo,7))</f>
        <v>13568</v>
      </c>
      <c r="M584" s="24">
        <f t="shared" ref="M584:M647" si="117">ROUND((L584*K584/100)-L584,0)</f>
        <v>1941</v>
      </c>
      <c r="N584" s="24">
        <v>1288</v>
      </c>
      <c r="O584" s="25" t="str">
        <f t="shared" si="107"/>
        <v>PIONEER VALLEY PERFORMING ARTS - TANTASQUA (479)</v>
      </c>
      <c r="P584" s="129"/>
      <c r="Q584" s="124"/>
      <c r="R584" s="25"/>
      <c r="S584" s="25"/>
    </row>
    <row r="585" spans="1:19">
      <c r="A585" s="19">
        <f t="shared" si="108"/>
        <v>481</v>
      </c>
      <c r="B585" s="19">
        <v>578</v>
      </c>
      <c r="C585" s="20" t="str">
        <f t="shared" si="109"/>
        <v>481 - BOSTON RENAISSANCE - ABINGTON</v>
      </c>
      <c r="D585" s="21">
        <v>481035001</v>
      </c>
      <c r="E585" s="19">
        <f t="shared" si="110"/>
        <v>481</v>
      </c>
      <c r="F585" s="17">
        <f t="shared" si="111"/>
        <v>35</v>
      </c>
      <c r="G585" s="17">
        <f t="shared" si="112"/>
        <v>1</v>
      </c>
      <c r="H585" s="17">
        <f t="shared" ref="H585:H648" si="118">IF(OR(A585=410,A585=466,A585=487,A585=499),2,1)</f>
        <v>1</v>
      </c>
      <c r="I585" s="22">
        <f t="shared" si="113"/>
        <v>1.0860000000000001</v>
      </c>
      <c r="J585" s="19">
        <f t="shared" si="114"/>
        <v>6</v>
      </c>
      <c r="K585" s="23">
        <f t="shared" si="115"/>
        <v>114.4873383037762</v>
      </c>
      <c r="L585" s="24">
        <f t="shared" si="116"/>
        <v>12822</v>
      </c>
      <c r="M585" s="24">
        <f t="shared" si="117"/>
        <v>1858</v>
      </c>
      <c r="N585" s="24">
        <v>1288</v>
      </c>
      <c r="O585" s="25" t="str">
        <f t="shared" ref="O585:O648" si="119">IFERROR(TRIM(MID($C585, FIND(" - ", $C585)+3, 9999)) &amp;
" (" &amp; TRIM(LEFT($C585, FIND(" - ", $C585)-1)) &amp; ")",
"")</f>
        <v>BOSTON RENAISSANCE - ABINGTON (481)</v>
      </c>
      <c r="P585" s="129"/>
      <c r="Q585" s="124"/>
      <c r="R585" s="25"/>
      <c r="S585" s="25"/>
    </row>
    <row r="586" spans="1:19">
      <c r="A586" s="19">
        <f t="shared" si="108"/>
        <v>481</v>
      </c>
      <c r="B586" s="19">
        <v>579</v>
      </c>
      <c r="C586" s="20" t="str">
        <f t="shared" si="109"/>
        <v>481 - BOSTON RENAISSANCE - AVON</v>
      </c>
      <c r="D586" s="21">
        <v>481035018</v>
      </c>
      <c r="E586" s="19">
        <f t="shared" si="110"/>
        <v>481</v>
      </c>
      <c r="F586" s="17">
        <f t="shared" si="111"/>
        <v>35</v>
      </c>
      <c r="G586" s="17">
        <f t="shared" si="112"/>
        <v>18</v>
      </c>
      <c r="H586" s="17">
        <f t="shared" si="118"/>
        <v>1</v>
      </c>
      <c r="I586" s="22">
        <f t="shared" si="113"/>
        <v>1.0860000000000001</v>
      </c>
      <c r="J586" s="19">
        <f t="shared" si="114"/>
        <v>9</v>
      </c>
      <c r="K586" s="23">
        <f t="shared" si="115"/>
        <v>153.54910940736173</v>
      </c>
      <c r="L586" s="24">
        <f t="shared" si="116"/>
        <v>12822</v>
      </c>
      <c r="M586" s="24">
        <f t="shared" si="117"/>
        <v>6866</v>
      </c>
      <c r="N586" s="24">
        <v>1288</v>
      </c>
      <c r="O586" s="25" t="str">
        <f t="shared" si="119"/>
        <v>BOSTON RENAISSANCE - AVON (481)</v>
      </c>
      <c r="P586" s="129"/>
      <c r="Q586" s="124"/>
      <c r="R586" s="25"/>
      <c r="S586" s="25"/>
    </row>
    <row r="587" spans="1:19">
      <c r="A587" s="19">
        <f t="shared" si="108"/>
        <v>481</v>
      </c>
      <c r="B587" s="19">
        <v>580</v>
      </c>
      <c r="C587" s="20" t="str">
        <f t="shared" si="109"/>
        <v>481 - BOSTON RENAISSANCE - BELLINGHAM</v>
      </c>
      <c r="D587" s="21">
        <v>481035025</v>
      </c>
      <c r="E587" s="19">
        <f t="shared" si="110"/>
        <v>481</v>
      </c>
      <c r="F587" s="17">
        <f t="shared" si="111"/>
        <v>35</v>
      </c>
      <c r="G587" s="17">
        <f t="shared" si="112"/>
        <v>25</v>
      </c>
      <c r="H587" s="17">
        <f t="shared" si="118"/>
        <v>1</v>
      </c>
      <c r="I587" s="22">
        <f t="shared" si="113"/>
        <v>1.0860000000000001</v>
      </c>
      <c r="J587" s="19">
        <f t="shared" si="114"/>
        <v>7</v>
      </c>
      <c r="K587" s="23">
        <f t="shared" si="115"/>
        <v>142.01071565466933</v>
      </c>
      <c r="L587" s="24">
        <f t="shared" si="116"/>
        <v>9245</v>
      </c>
      <c r="M587" s="24">
        <f t="shared" si="117"/>
        <v>3884</v>
      </c>
      <c r="N587" s="24">
        <v>1288</v>
      </c>
      <c r="O587" s="25" t="str">
        <f t="shared" si="119"/>
        <v>BOSTON RENAISSANCE - BELLINGHAM (481)</v>
      </c>
      <c r="P587" s="129"/>
      <c r="Q587" s="124"/>
      <c r="R587" s="25"/>
      <c r="S587" s="25"/>
    </row>
    <row r="588" spans="1:19">
      <c r="A588" s="19">
        <f t="shared" si="108"/>
        <v>481</v>
      </c>
      <c r="B588" s="19">
        <v>581</v>
      </c>
      <c r="C588" s="20" t="str">
        <f t="shared" si="109"/>
        <v>481 - BOSTON RENAISSANCE - BEVERLY</v>
      </c>
      <c r="D588" s="21">
        <v>481035030</v>
      </c>
      <c r="E588" s="19">
        <f t="shared" si="110"/>
        <v>481</v>
      </c>
      <c r="F588" s="17">
        <f t="shared" si="111"/>
        <v>35</v>
      </c>
      <c r="G588" s="17">
        <f t="shared" si="112"/>
        <v>30</v>
      </c>
      <c r="H588" s="17">
        <f t="shared" si="118"/>
        <v>1</v>
      </c>
      <c r="I588" s="22">
        <f t="shared" si="113"/>
        <v>1.0860000000000001</v>
      </c>
      <c r="J588" s="19">
        <f t="shared" si="114"/>
        <v>6</v>
      </c>
      <c r="K588" s="23">
        <f t="shared" si="115"/>
        <v>136.03656800116997</v>
      </c>
      <c r="L588" s="24">
        <f t="shared" si="116"/>
        <v>20729</v>
      </c>
      <c r="M588" s="24">
        <f t="shared" si="117"/>
        <v>7470</v>
      </c>
      <c r="N588" s="24">
        <v>1288</v>
      </c>
      <c r="O588" s="25" t="str">
        <f t="shared" si="119"/>
        <v>BOSTON RENAISSANCE - BEVERLY (481)</v>
      </c>
      <c r="P588" s="129"/>
      <c r="Q588" s="124"/>
      <c r="R588" s="25"/>
      <c r="S588" s="25"/>
    </row>
    <row r="589" spans="1:19">
      <c r="A589" s="19">
        <f t="shared" si="108"/>
        <v>481</v>
      </c>
      <c r="B589" s="19">
        <v>582</v>
      </c>
      <c r="C589" s="20" t="str">
        <f t="shared" si="109"/>
        <v>481 - BOSTON RENAISSANCE - BOSTON</v>
      </c>
      <c r="D589" s="21">
        <v>481035035</v>
      </c>
      <c r="E589" s="19">
        <f t="shared" si="110"/>
        <v>481</v>
      </c>
      <c r="F589" s="17">
        <f t="shared" si="111"/>
        <v>35</v>
      </c>
      <c r="G589" s="17">
        <f t="shared" si="112"/>
        <v>35</v>
      </c>
      <c r="H589" s="17">
        <f t="shared" si="118"/>
        <v>1</v>
      </c>
      <c r="I589" s="22">
        <f t="shared" si="113"/>
        <v>1.0860000000000001</v>
      </c>
      <c r="J589" s="19">
        <f t="shared" si="114"/>
        <v>11</v>
      </c>
      <c r="K589" s="23">
        <f t="shared" si="115"/>
        <v>135.47260985262034</v>
      </c>
      <c r="L589" s="24">
        <f t="shared" si="116"/>
        <v>21211</v>
      </c>
      <c r="M589" s="24">
        <f t="shared" si="117"/>
        <v>7524</v>
      </c>
      <c r="N589" s="24">
        <v>1288</v>
      </c>
      <c r="O589" s="25" t="str">
        <f t="shared" si="119"/>
        <v>BOSTON RENAISSANCE - BOSTON (481)</v>
      </c>
      <c r="P589" s="129"/>
      <c r="Q589" s="124"/>
      <c r="R589" s="25"/>
      <c r="S589" s="25"/>
    </row>
    <row r="590" spans="1:19">
      <c r="A590" s="19">
        <f t="shared" si="108"/>
        <v>481</v>
      </c>
      <c r="B590" s="19">
        <v>583</v>
      </c>
      <c r="C590" s="20" t="str">
        <f t="shared" si="109"/>
        <v>481 - BOSTON RENAISSANCE - BRAINTREE</v>
      </c>
      <c r="D590" s="21">
        <v>481035040</v>
      </c>
      <c r="E590" s="19">
        <f t="shared" si="110"/>
        <v>481</v>
      </c>
      <c r="F590" s="17">
        <f t="shared" si="111"/>
        <v>35</v>
      </c>
      <c r="G590" s="17">
        <f t="shared" si="112"/>
        <v>40</v>
      </c>
      <c r="H590" s="17">
        <f t="shared" si="118"/>
        <v>1</v>
      </c>
      <c r="I590" s="22">
        <f t="shared" si="113"/>
        <v>1.0860000000000001</v>
      </c>
      <c r="J590" s="19">
        <f t="shared" si="114"/>
        <v>6</v>
      </c>
      <c r="K590" s="23">
        <f t="shared" si="115"/>
        <v>133.26704522329297</v>
      </c>
      <c r="L590" s="24">
        <f t="shared" si="116"/>
        <v>15702</v>
      </c>
      <c r="M590" s="24">
        <f t="shared" si="117"/>
        <v>5224</v>
      </c>
      <c r="N590" s="24">
        <v>1288</v>
      </c>
      <c r="O590" s="25" t="str">
        <f t="shared" si="119"/>
        <v>BOSTON RENAISSANCE - BRAINTREE (481)</v>
      </c>
      <c r="P590" s="129"/>
      <c r="Q590" s="124"/>
      <c r="R590" s="25"/>
      <c r="S590" s="25"/>
    </row>
    <row r="591" spans="1:19">
      <c r="A591" s="19">
        <f t="shared" si="108"/>
        <v>481</v>
      </c>
      <c r="B591" s="19">
        <v>584</v>
      </c>
      <c r="C591" s="20" t="str">
        <f t="shared" si="109"/>
        <v>481 - BOSTON RENAISSANCE - BROCKTON</v>
      </c>
      <c r="D591" s="21">
        <v>481035044</v>
      </c>
      <c r="E591" s="19">
        <f t="shared" si="110"/>
        <v>481</v>
      </c>
      <c r="F591" s="17">
        <f t="shared" si="111"/>
        <v>35</v>
      </c>
      <c r="G591" s="17">
        <f t="shared" si="112"/>
        <v>44</v>
      </c>
      <c r="H591" s="17">
        <f t="shared" si="118"/>
        <v>1</v>
      </c>
      <c r="I591" s="22">
        <f t="shared" si="113"/>
        <v>1.0860000000000001</v>
      </c>
      <c r="J591" s="19">
        <f t="shared" si="114"/>
        <v>11</v>
      </c>
      <c r="K591" s="23">
        <f t="shared" si="115"/>
        <v>100</v>
      </c>
      <c r="L591" s="24">
        <f t="shared" si="116"/>
        <v>19195</v>
      </c>
      <c r="M591" s="24">
        <f t="shared" si="117"/>
        <v>0</v>
      </c>
      <c r="N591" s="24">
        <v>1288</v>
      </c>
      <c r="O591" s="25" t="str">
        <f t="shared" si="119"/>
        <v>BOSTON RENAISSANCE - BROCKTON (481)</v>
      </c>
      <c r="P591" s="129"/>
      <c r="Q591" s="124"/>
      <c r="R591" s="25"/>
      <c r="S591" s="25"/>
    </row>
    <row r="592" spans="1:19">
      <c r="A592" s="19">
        <f t="shared" si="108"/>
        <v>481</v>
      </c>
      <c r="B592" s="19">
        <v>585</v>
      </c>
      <c r="C592" s="20" t="str">
        <f t="shared" si="109"/>
        <v>481 - BOSTON RENAISSANCE - DEDHAM</v>
      </c>
      <c r="D592" s="21">
        <v>481035073</v>
      </c>
      <c r="E592" s="19">
        <f t="shared" si="110"/>
        <v>481</v>
      </c>
      <c r="F592" s="17">
        <f t="shared" si="111"/>
        <v>35</v>
      </c>
      <c r="G592" s="17">
        <f t="shared" si="112"/>
        <v>73</v>
      </c>
      <c r="H592" s="17">
        <f t="shared" si="118"/>
        <v>1</v>
      </c>
      <c r="I592" s="22">
        <f t="shared" si="113"/>
        <v>1.0860000000000001</v>
      </c>
      <c r="J592" s="19">
        <f t="shared" si="114"/>
        <v>5</v>
      </c>
      <c r="K592" s="23">
        <f t="shared" si="115"/>
        <v>172.0765404782972</v>
      </c>
      <c r="L592" s="24">
        <f t="shared" si="116"/>
        <v>15674</v>
      </c>
      <c r="M592" s="24">
        <f t="shared" si="117"/>
        <v>11297</v>
      </c>
      <c r="N592" s="24">
        <v>1288</v>
      </c>
      <c r="O592" s="25" t="str">
        <f t="shared" si="119"/>
        <v>BOSTON RENAISSANCE - DEDHAM (481)</v>
      </c>
      <c r="P592" s="129"/>
      <c r="Q592" s="124"/>
      <c r="R592" s="25"/>
      <c r="S592" s="25"/>
    </row>
    <row r="593" spans="1:19">
      <c r="A593" s="19">
        <f t="shared" si="108"/>
        <v>481</v>
      </c>
      <c r="B593" s="19">
        <v>586</v>
      </c>
      <c r="C593" s="20" t="str">
        <f t="shared" si="109"/>
        <v>481 - BOSTON RENAISSANCE - EASTON</v>
      </c>
      <c r="D593" s="21">
        <v>481035088</v>
      </c>
      <c r="E593" s="19">
        <f t="shared" si="110"/>
        <v>481</v>
      </c>
      <c r="F593" s="17">
        <f t="shared" si="111"/>
        <v>35</v>
      </c>
      <c r="G593" s="17">
        <f t="shared" si="112"/>
        <v>88</v>
      </c>
      <c r="H593" s="17">
        <f t="shared" si="118"/>
        <v>1</v>
      </c>
      <c r="I593" s="22">
        <f t="shared" si="113"/>
        <v>1.0860000000000001</v>
      </c>
      <c r="J593" s="19">
        <f t="shared" si="114"/>
        <v>4</v>
      </c>
      <c r="K593" s="23">
        <f t="shared" si="115"/>
        <v>129.48168183107578</v>
      </c>
      <c r="L593" s="24">
        <f t="shared" si="116"/>
        <v>18238</v>
      </c>
      <c r="M593" s="24">
        <f t="shared" si="117"/>
        <v>5377</v>
      </c>
      <c r="N593" s="24">
        <v>1288</v>
      </c>
      <c r="O593" s="25" t="str">
        <f t="shared" si="119"/>
        <v>BOSTON RENAISSANCE - EASTON (481)</v>
      </c>
      <c r="P593" s="129"/>
      <c r="Q593" s="124"/>
      <c r="R593" s="25"/>
      <c r="S593" s="25"/>
    </row>
    <row r="594" spans="1:19">
      <c r="A594" s="19">
        <f t="shared" si="108"/>
        <v>481</v>
      </c>
      <c r="B594" s="19">
        <v>587</v>
      </c>
      <c r="C594" s="20" t="str">
        <f t="shared" si="109"/>
        <v>481 - BOSTON RENAISSANCE - HOLBROOK</v>
      </c>
      <c r="D594" s="21">
        <v>481035133</v>
      </c>
      <c r="E594" s="19">
        <f t="shared" si="110"/>
        <v>481</v>
      </c>
      <c r="F594" s="17">
        <f t="shared" si="111"/>
        <v>35</v>
      </c>
      <c r="G594" s="17">
        <f t="shared" si="112"/>
        <v>133</v>
      </c>
      <c r="H594" s="17">
        <f t="shared" si="118"/>
        <v>1</v>
      </c>
      <c r="I594" s="22">
        <f t="shared" si="113"/>
        <v>1.0860000000000001</v>
      </c>
      <c r="J594" s="19">
        <f t="shared" si="114"/>
        <v>9</v>
      </c>
      <c r="K594" s="23">
        <f t="shared" si="115"/>
        <v>100</v>
      </c>
      <c r="L594" s="24">
        <f t="shared" si="116"/>
        <v>5667</v>
      </c>
      <c r="M594" s="24">
        <f t="shared" si="117"/>
        <v>0</v>
      </c>
      <c r="N594" s="24">
        <v>1288</v>
      </c>
      <c r="O594" s="25" t="str">
        <f t="shared" si="119"/>
        <v>BOSTON RENAISSANCE - HOLBROOK (481)</v>
      </c>
      <c r="P594" s="129"/>
      <c r="Q594" s="124"/>
      <c r="R594" s="25"/>
      <c r="S594" s="25"/>
    </row>
    <row r="595" spans="1:19">
      <c r="A595" s="19">
        <f t="shared" si="108"/>
        <v>481</v>
      </c>
      <c r="B595" s="19">
        <v>588</v>
      </c>
      <c r="C595" s="20" t="str">
        <f t="shared" si="109"/>
        <v>481 - BOSTON RENAISSANCE - MEDFIELD</v>
      </c>
      <c r="D595" s="21">
        <v>481035175</v>
      </c>
      <c r="E595" s="19">
        <f t="shared" si="110"/>
        <v>481</v>
      </c>
      <c r="F595" s="17">
        <f t="shared" si="111"/>
        <v>35</v>
      </c>
      <c r="G595" s="17">
        <f t="shared" si="112"/>
        <v>175</v>
      </c>
      <c r="H595" s="17">
        <f t="shared" si="118"/>
        <v>1</v>
      </c>
      <c r="I595" s="22">
        <f t="shared" si="113"/>
        <v>1.0860000000000001</v>
      </c>
      <c r="J595" s="19">
        <f t="shared" si="114"/>
        <v>2</v>
      </c>
      <c r="K595" s="23">
        <f t="shared" si="115"/>
        <v>158.27530225454106</v>
      </c>
      <c r="L595" s="24">
        <f t="shared" si="116"/>
        <v>17662</v>
      </c>
      <c r="M595" s="24">
        <f t="shared" si="117"/>
        <v>10293</v>
      </c>
      <c r="N595" s="24">
        <v>1288</v>
      </c>
      <c r="O595" s="25" t="str">
        <f t="shared" si="119"/>
        <v>BOSTON RENAISSANCE - MEDFIELD (481)</v>
      </c>
      <c r="P595" s="129"/>
      <c r="Q595" s="124"/>
      <c r="R595" s="25"/>
      <c r="S595" s="25"/>
    </row>
    <row r="596" spans="1:19">
      <c r="A596" s="19">
        <f t="shared" si="108"/>
        <v>481</v>
      </c>
      <c r="B596" s="19">
        <v>589</v>
      </c>
      <c r="C596" s="20" t="str">
        <f t="shared" si="109"/>
        <v>481 - BOSTON RENAISSANCE - MILTON</v>
      </c>
      <c r="D596" s="21">
        <v>481035189</v>
      </c>
      <c r="E596" s="19">
        <f t="shared" si="110"/>
        <v>481</v>
      </c>
      <c r="F596" s="17">
        <f t="shared" si="111"/>
        <v>35</v>
      </c>
      <c r="G596" s="17">
        <f t="shared" si="112"/>
        <v>189</v>
      </c>
      <c r="H596" s="17">
        <f t="shared" si="118"/>
        <v>1</v>
      </c>
      <c r="I596" s="22">
        <f t="shared" si="113"/>
        <v>1.0860000000000001</v>
      </c>
      <c r="J596" s="19">
        <f t="shared" si="114"/>
        <v>3</v>
      </c>
      <c r="K596" s="23">
        <f t="shared" si="115"/>
        <v>145.43244450780821</v>
      </c>
      <c r="L596" s="24">
        <f t="shared" si="116"/>
        <v>16595</v>
      </c>
      <c r="M596" s="24">
        <f t="shared" si="117"/>
        <v>7540</v>
      </c>
      <c r="N596" s="24">
        <v>1288</v>
      </c>
      <c r="O596" s="25" t="str">
        <f t="shared" si="119"/>
        <v>BOSTON RENAISSANCE - MILTON (481)</v>
      </c>
      <c r="P596" s="129"/>
      <c r="Q596" s="124"/>
      <c r="R596" s="25"/>
      <c r="S596" s="25"/>
    </row>
    <row r="597" spans="1:19">
      <c r="A597" s="19">
        <f t="shared" si="108"/>
        <v>481</v>
      </c>
      <c r="B597" s="19">
        <v>590</v>
      </c>
      <c r="C597" s="20" t="str">
        <f t="shared" si="109"/>
        <v>481 - BOSTON RENAISSANCE - NEEDHAM</v>
      </c>
      <c r="D597" s="21">
        <v>481035199</v>
      </c>
      <c r="E597" s="19">
        <f t="shared" si="110"/>
        <v>481</v>
      </c>
      <c r="F597" s="17">
        <f t="shared" si="111"/>
        <v>35</v>
      </c>
      <c r="G597" s="17">
        <f t="shared" si="112"/>
        <v>199</v>
      </c>
      <c r="H597" s="17">
        <f t="shared" si="118"/>
        <v>1</v>
      </c>
      <c r="I597" s="22">
        <f t="shared" si="113"/>
        <v>1.0860000000000001</v>
      </c>
      <c r="J597" s="19">
        <f t="shared" si="114"/>
        <v>2</v>
      </c>
      <c r="K597" s="23">
        <f t="shared" si="115"/>
        <v>190.70257983875337</v>
      </c>
      <c r="L597" s="24">
        <f t="shared" si="116"/>
        <v>10568</v>
      </c>
      <c r="M597" s="24">
        <f t="shared" si="117"/>
        <v>9585</v>
      </c>
      <c r="N597" s="24">
        <v>1288</v>
      </c>
      <c r="O597" s="25" t="str">
        <f t="shared" si="119"/>
        <v>BOSTON RENAISSANCE - NEEDHAM (481)</v>
      </c>
      <c r="P597" s="129"/>
      <c r="Q597" s="124"/>
      <c r="R597" s="25"/>
      <c r="S597" s="25"/>
    </row>
    <row r="598" spans="1:19">
      <c r="A598" s="19">
        <f t="shared" si="108"/>
        <v>481</v>
      </c>
      <c r="B598" s="19">
        <v>591</v>
      </c>
      <c r="C598" s="20" t="str">
        <f t="shared" si="109"/>
        <v>481 - BOSTON RENAISSANCE - NORWOOD</v>
      </c>
      <c r="D598" s="21">
        <v>481035220</v>
      </c>
      <c r="E598" s="19">
        <f t="shared" si="110"/>
        <v>481</v>
      </c>
      <c r="F598" s="17">
        <f t="shared" si="111"/>
        <v>35</v>
      </c>
      <c r="G598" s="17">
        <f t="shared" si="112"/>
        <v>220</v>
      </c>
      <c r="H598" s="17">
        <f t="shared" si="118"/>
        <v>1</v>
      </c>
      <c r="I598" s="22">
        <f t="shared" si="113"/>
        <v>1.0860000000000001</v>
      </c>
      <c r="J598" s="19">
        <f t="shared" si="114"/>
        <v>8</v>
      </c>
      <c r="K598" s="23">
        <f t="shared" si="115"/>
        <v>135.65970389049588</v>
      </c>
      <c r="L598" s="24">
        <f t="shared" si="116"/>
        <v>18190</v>
      </c>
      <c r="M598" s="24">
        <f t="shared" si="117"/>
        <v>6487</v>
      </c>
      <c r="N598" s="24">
        <v>1288</v>
      </c>
      <c r="O598" s="25" t="str">
        <f t="shared" si="119"/>
        <v>BOSTON RENAISSANCE - NORWOOD (481)</v>
      </c>
      <c r="P598" s="129"/>
      <c r="Q598" s="124"/>
      <c r="R598" s="25"/>
      <c r="S598" s="25"/>
    </row>
    <row r="599" spans="1:19">
      <c r="A599" s="19">
        <f t="shared" si="108"/>
        <v>481</v>
      </c>
      <c r="B599" s="19">
        <v>592</v>
      </c>
      <c r="C599" s="20" t="str">
        <f t="shared" si="109"/>
        <v>481 - BOSTON RENAISSANCE - QUINCY</v>
      </c>
      <c r="D599" s="21">
        <v>481035243</v>
      </c>
      <c r="E599" s="19">
        <f t="shared" si="110"/>
        <v>481</v>
      </c>
      <c r="F599" s="17">
        <f t="shared" si="111"/>
        <v>35</v>
      </c>
      <c r="G599" s="17">
        <f t="shared" si="112"/>
        <v>243</v>
      </c>
      <c r="H599" s="17">
        <f t="shared" si="118"/>
        <v>1</v>
      </c>
      <c r="I599" s="22">
        <f t="shared" si="113"/>
        <v>1.0860000000000001</v>
      </c>
      <c r="J599" s="19">
        <f t="shared" si="114"/>
        <v>9</v>
      </c>
      <c r="K599" s="23">
        <f t="shared" si="115"/>
        <v>113.02199405799442</v>
      </c>
      <c r="L599" s="24">
        <f t="shared" si="116"/>
        <v>21781</v>
      </c>
      <c r="M599" s="24">
        <f t="shared" si="117"/>
        <v>2836</v>
      </c>
      <c r="N599" s="24">
        <v>1288</v>
      </c>
      <c r="O599" s="25" t="str">
        <f t="shared" si="119"/>
        <v>BOSTON RENAISSANCE - QUINCY (481)</v>
      </c>
      <c r="P599" s="129"/>
      <c r="Q599" s="124"/>
      <c r="R599" s="25"/>
      <c r="S599" s="25"/>
    </row>
    <row r="600" spans="1:19">
      <c r="A600" s="19">
        <f t="shared" si="108"/>
        <v>481</v>
      </c>
      <c r="B600" s="19">
        <v>593</v>
      </c>
      <c r="C600" s="20" t="str">
        <f t="shared" si="109"/>
        <v>481 - BOSTON RENAISSANCE - RANDOLPH</v>
      </c>
      <c r="D600" s="21">
        <v>481035244</v>
      </c>
      <c r="E600" s="19">
        <f t="shared" si="110"/>
        <v>481</v>
      </c>
      <c r="F600" s="17">
        <f t="shared" si="111"/>
        <v>35</v>
      </c>
      <c r="G600" s="17">
        <f t="shared" si="112"/>
        <v>244</v>
      </c>
      <c r="H600" s="17">
        <f t="shared" si="118"/>
        <v>1</v>
      </c>
      <c r="I600" s="22">
        <f t="shared" si="113"/>
        <v>1.0860000000000001</v>
      </c>
      <c r="J600" s="19">
        <f t="shared" si="114"/>
        <v>10</v>
      </c>
      <c r="K600" s="23">
        <f t="shared" si="115"/>
        <v>124.17352811526767</v>
      </c>
      <c r="L600" s="24">
        <f t="shared" si="116"/>
        <v>21286</v>
      </c>
      <c r="M600" s="24">
        <f t="shared" si="117"/>
        <v>5146</v>
      </c>
      <c r="N600" s="24">
        <v>1288</v>
      </c>
      <c r="O600" s="25" t="str">
        <f t="shared" si="119"/>
        <v>BOSTON RENAISSANCE - RANDOLPH (481)</v>
      </c>
      <c r="P600" s="129"/>
      <c r="Q600" s="124"/>
      <c r="R600" s="25"/>
      <c r="S600" s="25"/>
    </row>
    <row r="601" spans="1:19">
      <c r="A601" s="19">
        <f t="shared" si="108"/>
        <v>481</v>
      </c>
      <c r="B601" s="19">
        <v>594</v>
      </c>
      <c r="C601" s="20" t="str">
        <f t="shared" si="109"/>
        <v>481 - BOSTON RENAISSANCE - STOUGHTON</v>
      </c>
      <c r="D601" s="21">
        <v>481035285</v>
      </c>
      <c r="E601" s="19">
        <f t="shared" si="110"/>
        <v>481</v>
      </c>
      <c r="F601" s="17">
        <f t="shared" si="111"/>
        <v>35</v>
      </c>
      <c r="G601" s="17">
        <f t="shared" si="112"/>
        <v>285</v>
      </c>
      <c r="H601" s="17">
        <f t="shared" si="118"/>
        <v>1</v>
      </c>
      <c r="I601" s="22">
        <f t="shared" si="113"/>
        <v>1.0860000000000001</v>
      </c>
      <c r="J601" s="19">
        <f t="shared" si="114"/>
        <v>9</v>
      </c>
      <c r="K601" s="23">
        <f t="shared" si="115"/>
        <v>122.04461952772063</v>
      </c>
      <c r="L601" s="24">
        <f t="shared" si="116"/>
        <v>21147</v>
      </c>
      <c r="M601" s="24">
        <f t="shared" si="117"/>
        <v>4662</v>
      </c>
      <c r="N601" s="24">
        <v>1288</v>
      </c>
      <c r="O601" s="25" t="str">
        <f t="shared" si="119"/>
        <v>BOSTON RENAISSANCE - STOUGHTON (481)</v>
      </c>
      <c r="P601" s="129"/>
      <c r="Q601" s="124"/>
      <c r="R601" s="25"/>
      <c r="S601" s="25"/>
    </row>
    <row r="602" spans="1:19">
      <c r="A602" s="19">
        <f t="shared" si="108"/>
        <v>481</v>
      </c>
      <c r="B602" s="19">
        <v>595</v>
      </c>
      <c r="C602" s="20" t="str">
        <f t="shared" si="109"/>
        <v>481 - BOSTON RENAISSANCE - WEYMOUTH</v>
      </c>
      <c r="D602" s="21">
        <v>481035336</v>
      </c>
      <c r="E602" s="19">
        <f t="shared" si="110"/>
        <v>481</v>
      </c>
      <c r="F602" s="17">
        <f t="shared" si="111"/>
        <v>35</v>
      </c>
      <c r="G602" s="17">
        <f t="shared" si="112"/>
        <v>336</v>
      </c>
      <c r="H602" s="17">
        <f t="shared" si="118"/>
        <v>1</v>
      </c>
      <c r="I602" s="22">
        <f t="shared" si="113"/>
        <v>1.0860000000000001</v>
      </c>
      <c r="J602" s="19">
        <f t="shared" si="114"/>
        <v>8</v>
      </c>
      <c r="K602" s="23">
        <f t="shared" si="115"/>
        <v>121.91405901318653</v>
      </c>
      <c r="L602" s="24">
        <f t="shared" si="116"/>
        <v>20248</v>
      </c>
      <c r="M602" s="24">
        <f t="shared" si="117"/>
        <v>4437</v>
      </c>
      <c r="N602" s="24">
        <v>1288</v>
      </c>
      <c r="O602" s="25" t="str">
        <f t="shared" si="119"/>
        <v>BOSTON RENAISSANCE - WEYMOUTH (481)</v>
      </c>
      <c r="P602" s="129"/>
      <c r="Q602" s="124"/>
      <c r="R602" s="25"/>
      <c r="S602" s="25"/>
    </row>
    <row r="603" spans="1:19">
      <c r="A603" s="19">
        <f t="shared" si="108"/>
        <v>481</v>
      </c>
      <c r="B603" s="19">
        <v>596</v>
      </c>
      <c r="C603" s="20" t="str">
        <f t="shared" si="109"/>
        <v>481 - BOSTON RENAISSANCE - WOBURN</v>
      </c>
      <c r="D603" s="21">
        <v>481035347</v>
      </c>
      <c r="E603" s="19">
        <f t="shared" si="110"/>
        <v>481</v>
      </c>
      <c r="F603" s="17">
        <f t="shared" si="111"/>
        <v>35</v>
      </c>
      <c r="G603" s="17">
        <f t="shared" si="112"/>
        <v>347</v>
      </c>
      <c r="H603" s="17">
        <f t="shared" si="118"/>
        <v>1</v>
      </c>
      <c r="I603" s="22">
        <f t="shared" si="113"/>
        <v>1.0860000000000001</v>
      </c>
      <c r="J603" s="19">
        <f t="shared" si="114"/>
        <v>8</v>
      </c>
      <c r="K603" s="23">
        <f t="shared" si="115"/>
        <v>145.7862848902007</v>
      </c>
      <c r="L603" s="24">
        <f t="shared" si="116"/>
        <v>23917</v>
      </c>
      <c r="M603" s="24">
        <f t="shared" si="117"/>
        <v>10951</v>
      </c>
      <c r="N603" s="24">
        <v>1288</v>
      </c>
      <c r="O603" s="25" t="str">
        <f t="shared" si="119"/>
        <v>BOSTON RENAISSANCE - WOBURN (481)</v>
      </c>
      <c r="P603" s="129"/>
      <c r="Q603" s="124"/>
      <c r="R603" s="25"/>
      <c r="S603" s="25"/>
    </row>
    <row r="604" spans="1:19">
      <c r="A604" s="19">
        <f t="shared" si="108"/>
        <v>482</v>
      </c>
      <c r="B604" s="19">
        <v>597</v>
      </c>
      <c r="C604" s="20" t="str">
        <f t="shared" si="109"/>
        <v>482 - RIVER VALLEY - AMESBURY</v>
      </c>
      <c r="D604" s="21">
        <v>482204007</v>
      </c>
      <c r="E604" s="19">
        <f t="shared" si="110"/>
        <v>482</v>
      </c>
      <c r="F604" s="17">
        <f t="shared" si="111"/>
        <v>204</v>
      </c>
      <c r="G604" s="17">
        <f t="shared" si="112"/>
        <v>7</v>
      </c>
      <c r="H604" s="17">
        <f t="shared" si="118"/>
        <v>1</v>
      </c>
      <c r="I604" s="22">
        <f t="shared" si="113"/>
        <v>1</v>
      </c>
      <c r="J604" s="19">
        <f t="shared" si="114"/>
        <v>6</v>
      </c>
      <c r="K604" s="23">
        <f t="shared" si="115"/>
        <v>146.11132654604984</v>
      </c>
      <c r="L604" s="24">
        <f t="shared" si="116"/>
        <v>12645</v>
      </c>
      <c r="M604" s="24">
        <f t="shared" si="117"/>
        <v>5831</v>
      </c>
      <c r="N604" s="24">
        <v>1288</v>
      </c>
      <c r="O604" s="25" t="str">
        <f t="shared" si="119"/>
        <v>RIVER VALLEY - AMESBURY (482)</v>
      </c>
      <c r="P604" s="129"/>
      <c r="Q604" s="124"/>
      <c r="R604" s="25"/>
      <c r="S604" s="25"/>
    </row>
    <row r="605" spans="1:19">
      <c r="A605" s="19">
        <f t="shared" si="108"/>
        <v>482</v>
      </c>
      <c r="B605" s="19">
        <v>598</v>
      </c>
      <c r="C605" s="20" t="str">
        <f t="shared" si="109"/>
        <v>482 - RIVER VALLEY - BOXFORD</v>
      </c>
      <c r="D605" s="21">
        <v>482204038</v>
      </c>
      <c r="E605" s="19">
        <f t="shared" si="110"/>
        <v>482</v>
      </c>
      <c r="F605" s="17">
        <f t="shared" si="111"/>
        <v>204</v>
      </c>
      <c r="G605" s="17">
        <f t="shared" si="112"/>
        <v>38</v>
      </c>
      <c r="H605" s="17">
        <f t="shared" si="118"/>
        <v>1</v>
      </c>
      <c r="I605" s="22">
        <f t="shared" si="113"/>
        <v>1</v>
      </c>
      <c r="J605" s="19">
        <f t="shared" si="114"/>
        <v>2</v>
      </c>
      <c r="K605" s="23">
        <f t="shared" si="115"/>
        <v>177.23778369883613</v>
      </c>
      <c r="L605" s="24">
        <f t="shared" si="116"/>
        <v>12032</v>
      </c>
      <c r="M605" s="24">
        <f t="shared" si="117"/>
        <v>9293</v>
      </c>
      <c r="N605" s="24">
        <v>1288</v>
      </c>
      <c r="O605" s="25" t="str">
        <f t="shared" si="119"/>
        <v>RIVER VALLEY - BOXFORD (482)</v>
      </c>
      <c r="P605" s="129"/>
      <c r="Q605" s="124"/>
      <c r="R605" s="25"/>
      <c r="S605" s="25"/>
    </row>
    <row r="606" spans="1:19">
      <c r="A606" s="19">
        <f t="shared" si="108"/>
        <v>482</v>
      </c>
      <c r="B606" s="19">
        <v>599</v>
      </c>
      <c r="C606" s="20" t="str">
        <f t="shared" si="109"/>
        <v>482 - RIVER VALLEY - GEORGETOWN</v>
      </c>
      <c r="D606" s="21">
        <v>482204105</v>
      </c>
      <c r="E606" s="19">
        <f t="shared" si="110"/>
        <v>482</v>
      </c>
      <c r="F606" s="17">
        <f t="shared" si="111"/>
        <v>204</v>
      </c>
      <c r="G606" s="17">
        <f t="shared" si="112"/>
        <v>105</v>
      </c>
      <c r="H606" s="17">
        <f t="shared" si="118"/>
        <v>1</v>
      </c>
      <c r="I606" s="22">
        <f t="shared" si="113"/>
        <v>1</v>
      </c>
      <c r="J606" s="19">
        <f t="shared" si="114"/>
        <v>3</v>
      </c>
      <c r="K606" s="23">
        <f t="shared" si="115"/>
        <v>158.15403238044297</v>
      </c>
      <c r="L606" s="24">
        <f t="shared" si="116"/>
        <v>11786</v>
      </c>
      <c r="M606" s="24">
        <f t="shared" si="117"/>
        <v>6854</v>
      </c>
      <c r="N606" s="24">
        <v>1288</v>
      </c>
      <c r="O606" s="25" t="str">
        <f t="shared" si="119"/>
        <v>RIVER VALLEY - GEORGETOWN (482)</v>
      </c>
      <c r="P606" s="129"/>
      <c r="Q606" s="124"/>
      <c r="R606" s="25"/>
      <c r="S606" s="25"/>
    </row>
    <row r="607" spans="1:19">
      <c r="A607" s="19">
        <f t="shared" si="108"/>
        <v>482</v>
      </c>
      <c r="B607" s="19">
        <v>600</v>
      </c>
      <c r="C607" s="20" t="str">
        <f t="shared" si="109"/>
        <v>482 - RIVER VALLEY - NEWBURYPORT</v>
      </c>
      <c r="D607" s="21">
        <v>482204204</v>
      </c>
      <c r="E607" s="19">
        <f t="shared" si="110"/>
        <v>482</v>
      </c>
      <c r="F607" s="17">
        <f t="shared" si="111"/>
        <v>204</v>
      </c>
      <c r="G607" s="17">
        <f t="shared" si="112"/>
        <v>204</v>
      </c>
      <c r="H607" s="17">
        <f t="shared" si="118"/>
        <v>1</v>
      </c>
      <c r="I607" s="22">
        <f t="shared" si="113"/>
        <v>1</v>
      </c>
      <c r="J607" s="19">
        <f t="shared" si="114"/>
        <v>3</v>
      </c>
      <c r="K607" s="23">
        <f t="shared" si="115"/>
        <v>180.20524936274808</v>
      </c>
      <c r="L607" s="24">
        <f t="shared" si="116"/>
        <v>12348</v>
      </c>
      <c r="M607" s="24">
        <f t="shared" si="117"/>
        <v>9904</v>
      </c>
      <c r="N607" s="24">
        <v>1288</v>
      </c>
      <c r="O607" s="25" t="str">
        <f t="shared" si="119"/>
        <v>RIVER VALLEY - NEWBURYPORT (482)</v>
      </c>
      <c r="P607" s="129"/>
      <c r="Q607" s="124"/>
      <c r="R607" s="25"/>
      <c r="S607" s="25"/>
    </row>
    <row r="608" spans="1:19">
      <c r="A608" s="19">
        <f t="shared" si="108"/>
        <v>482</v>
      </c>
      <c r="B608" s="19">
        <v>601</v>
      </c>
      <c r="C608" s="20" t="str">
        <f t="shared" si="109"/>
        <v>482 - RIVER VALLEY - MASCONOMET</v>
      </c>
      <c r="D608" s="21">
        <v>482204705</v>
      </c>
      <c r="E608" s="19">
        <f t="shared" si="110"/>
        <v>482</v>
      </c>
      <c r="F608" s="17">
        <f t="shared" si="111"/>
        <v>204</v>
      </c>
      <c r="G608" s="17">
        <f t="shared" si="112"/>
        <v>705</v>
      </c>
      <c r="H608" s="17">
        <f t="shared" si="118"/>
        <v>1</v>
      </c>
      <c r="I608" s="22">
        <f t="shared" si="113"/>
        <v>1</v>
      </c>
      <c r="J608" s="19">
        <f t="shared" si="114"/>
        <v>2</v>
      </c>
      <c r="K608" s="23">
        <f t="shared" si="115"/>
        <v>186.17094515019502</v>
      </c>
      <c r="L608" s="24">
        <f t="shared" si="116"/>
        <v>11663</v>
      </c>
      <c r="M608" s="24">
        <f t="shared" si="117"/>
        <v>10050</v>
      </c>
      <c r="N608" s="24">
        <v>1288</v>
      </c>
      <c r="O608" s="25" t="str">
        <f t="shared" si="119"/>
        <v>RIVER VALLEY - MASCONOMET (482)</v>
      </c>
      <c r="P608" s="129"/>
      <c r="Q608" s="124"/>
      <c r="R608" s="25"/>
      <c r="S608" s="25"/>
    </row>
    <row r="609" spans="1:19">
      <c r="A609" s="19">
        <f t="shared" si="108"/>
        <v>482</v>
      </c>
      <c r="B609" s="19">
        <v>602</v>
      </c>
      <c r="C609" s="20" t="str">
        <f t="shared" si="109"/>
        <v>482 - RIVER VALLEY - PENTUCKET</v>
      </c>
      <c r="D609" s="21">
        <v>482204745</v>
      </c>
      <c r="E609" s="19">
        <f t="shared" si="110"/>
        <v>482</v>
      </c>
      <c r="F609" s="17">
        <f t="shared" si="111"/>
        <v>204</v>
      </c>
      <c r="G609" s="17">
        <f t="shared" si="112"/>
        <v>745</v>
      </c>
      <c r="H609" s="17">
        <f t="shared" si="118"/>
        <v>1</v>
      </c>
      <c r="I609" s="22">
        <f t="shared" si="113"/>
        <v>1</v>
      </c>
      <c r="J609" s="19">
        <f t="shared" si="114"/>
        <v>3</v>
      </c>
      <c r="K609" s="23">
        <f t="shared" si="115"/>
        <v>140.68795255719181</v>
      </c>
      <c r="L609" s="24">
        <f t="shared" si="116"/>
        <v>12509</v>
      </c>
      <c r="M609" s="24">
        <f t="shared" si="117"/>
        <v>5090</v>
      </c>
      <c r="N609" s="24">
        <v>1288</v>
      </c>
      <c r="O609" s="25" t="str">
        <f t="shared" si="119"/>
        <v>RIVER VALLEY - PENTUCKET (482)</v>
      </c>
      <c r="P609" s="129"/>
      <c r="Q609" s="124"/>
      <c r="R609" s="25"/>
      <c r="S609" s="25"/>
    </row>
    <row r="610" spans="1:19">
      <c r="A610" s="19">
        <f t="shared" si="108"/>
        <v>482</v>
      </c>
      <c r="B610" s="19">
        <v>603</v>
      </c>
      <c r="C610" s="20" t="str">
        <f t="shared" si="109"/>
        <v>482 - RIVER VALLEY - TRITON</v>
      </c>
      <c r="D610" s="21">
        <v>482204773</v>
      </c>
      <c r="E610" s="19">
        <f t="shared" si="110"/>
        <v>482</v>
      </c>
      <c r="F610" s="17">
        <f t="shared" si="111"/>
        <v>204</v>
      </c>
      <c r="G610" s="17">
        <f t="shared" si="112"/>
        <v>773</v>
      </c>
      <c r="H610" s="17">
        <f t="shared" si="118"/>
        <v>1</v>
      </c>
      <c r="I610" s="22">
        <f t="shared" si="113"/>
        <v>1</v>
      </c>
      <c r="J610" s="19">
        <f t="shared" si="114"/>
        <v>5</v>
      </c>
      <c r="K610" s="23">
        <f t="shared" si="115"/>
        <v>164.90574707087015</v>
      </c>
      <c r="L610" s="24">
        <f t="shared" si="116"/>
        <v>12503</v>
      </c>
      <c r="M610" s="24">
        <f t="shared" si="117"/>
        <v>8115</v>
      </c>
      <c r="N610" s="24">
        <v>1288</v>
      </c>
      <c r="O610" s="25" t="str">
        <f t="shared" si="119"/>
        <v>RIVER VALLEY - TRITON (482)</v>
      </c>
      <c r="P610" s="129"/>
      <c r="Q610" s="124"/>
      <c r="R610" s="25"/>
      <c r="S610" s="25"/>
    </row>
    <row r="611" spans="1:19">
      <c r="A611" s="19">
        <f t="shared" si="108"/>
        <v>483</v>
      </c>
      <c r="B611" s="19">
        <v>604</v>
      </c>
      <c r="C611" s="20" t="str">
        <f t="shared" si="109"/>
        <v>483 - RISING TIDE - BARNSTABLE</v>
      </c>
      <c r="D611" s="21">
        <v>483239020</v>
      </c>
      <c r="E611" s="19">
        <f t="shared" si="110"/>
        <v>483</v>
      </c>
      <c r="F611" s="17">
        <f t="shared" si="111"/>
        <v>239</v>
      </c>
      <c r="G611" s="17">
        <f t="shared" si="112"/>
        <v>20</v>
      </c>
      <c r="H611" s="17">
        <f t="shared" si="118"/>
        <v>1</v>
      </c>
      <c r="I611" s="22">
        <f t="shared" si="113"/>
        <v>1.0369999999999999</v>
      </c>
      <c r="J611" s="19">
        <f t="shared" si="114"/>
        <v>10</v>
      </c>
      <c r="K611" s="23">
        <f t="shared" si="115"/>
        <v>123.11169698066804</v>
      </c>
      <c r="L611" s="24">
        <f t="shared" si="116"/>
        <v>16371</v>
      </c>
      <c r="M611" s="24">
        <f t="shared" si="117"/>
        <v>3784</v>
      </c>
      <c r="N611" s="24">
        <v>1288</v>
      </c>
      <c r="O611" s="25" t="str">
        <f t="shared" si="119"/>
        <v>RISING TIDE - BARNSTABLE (483)</v>
      </c>
      <c r="P611" s="129"/>
      <c r="Q611" s="124"/>
      <c r="R611" s="25"/>
      <c r="S611" s="25"/>
    </row>
    <row r="612" spans="1:19">
      <c r="A612" s="19">
        <f t="shared" si="108"/>
        <v>483</v>
      </c>
      <c r="B612" s="19">
        <v>605</v>
      </c>
      <c r="C612" s="20" t="str">
        <f t="shared" si="109"/>
        <v>483 - RISING TIDE - BOURNE</v>
      </c>
      <c r="D612" s="21">
        <v>483239036</v>
      </c>
      <c r="E612" s="19">
        <f t="shared" si="110"/>
        <v>483</v>
      </c>
      <c r="F612" s="17">
        <f t="shared" si="111"/>
        <v>239</v>
      </c>
      <c r="G612" s="17">
        <f t="shared" si="112"/>
        <v>36</v>
      </c>
      <c r="H612" s="17">
        <f t="shared" si="118"/>
        <v>1</v>
      </c>
      <c r="I612" s="22">
        <f t="shared" si="113"/>
        <v>1.0369999999999999</v>
      </c>
      <c r="J612" s="19">
        <f t="shared" si="114"/>
        <v>7</v>
      </c>
      <c r="K612" s="23">
        <f t="shared" si="115"/>
        <v>151.53429766986329</v>
      </c>
      <c r="L612" s="24">
        <f t="shared" si="116"/>
        <v>13669</v>
      </c>
      <c r="M612" s="24">
        <f t="shared" si="117"/>
        <v>7044</v>
      </c>
      <c r="N612" s="24">
        <v>1288</v>
      </c>
      <c r="O612" s="25" t="str">
        <f t="shared" si="119"/>
        <v>RISING TIDE - BOURNE (483)</v>
      </c>
      <c r="P612" s="129"/>
      <c r="Q612" s="124"/>
      <c r="R612" s="25"/>
      <c r="S612" s="25"/>
    </row>
    <row r="613" spans="1:19">
      <c r="A613" s="19">
        <f t="shared" si="108"/>
        <v>483</v>
      </c>
      <c r="B613" s="19">
        <v>606</v>
      </c>
      <c r="C613" s="20" t="str">
        <f t="shared" si="109"/>
        <v>483 - RISING TIDE - BROCKTON</v>
      </c>
      <c r="D613" s="21">
        <v>483239044</v>
      </c>
      <c r="E613" s="19">
        <f t="shared" si="110"/>
        <v>483</v>
      </c>
      <c r="F613" s="17">
        <f t="shared" si="111"/>
        <v>239</v>
      </c>
      <c r="G613" s="17">
        <f t="shared" si="112"/>
        <v>44</v>
      </c>
      <c r="H613" s="17">
        <f t="shared" si="118"/>
        <v>1</v>
      </c>
      <c r="I613" s="22">
        <f t="shared" si="113"/>
        <v>1.0369999999999999</v>
      </c>
      <c r="J613" s="19">
        <f t="shared" si="114"/>
        <v>11</v>
      </c>
      <c r="K613" s="23">
        <f t="shared" si="115"/>
        <v>100</v>
      </c>
      <c r="L613" s="24">
        <f t="shared" si="116"/>
        <v>23918</v>
      </c>
      <c r="M613" s="24">
        <f t="shared" si="117"/>
        <v>0</v>
      </c>
      <c r="N613" s="24">
        <v>1288</v>
      </c>
      <c r="O613" s="25" t="str">
        <f t="shared" si="119"/>
        <v>RISING TIDE - BROCKTON (483)</v>
      </c>
      <c r="P613" s="129"/>
      <c r="Q613" s="124"/>
      <c r="R613" s="25"/>
      <c r="S613" s="25"/>
    </row>
    <row r="614" spans="1:19">
      <c r="A614" s="19">
        <f t="shared" si="108"/>
        <v>483</v>
      </c>
      <c r="B614" s="19">
        <v>607</v>
      </c>
      <c r="C614" s="20" t="str">
        <f t="shared" si="109"/>
        <v>483 - RISING TIDE - CARVER</v>
      </c>
      <c r="D614" s="21">
        <v>483239052</v>
      </c>
      <c r="E614" s="19">
        <f t="shared" si="110"/>
        <v>483</v>
      </c>
      <c r="F614" s="17">
        <f t="shared" si="111"/>
        <v>239</v>
      </c>
      <c r="G614" s="17">
        <f t="shared" si="112"/>
        <v>52</v>
      </c>
      <c r="H614" s="17">
        <f t="shared" si="118"/>
        <v>1</v>
      </c>
      <c r="I614" s="22">
        <f t="shared" si="113"/>
        <v>1.0369999999999999</v>
      </c>
      <c r="J614" s="19">
        <f t="shared" si="114"/>
        <v>6</v>
      </c>
      <c r="K614" s="23">
        <f t="shared" si="115"/>
        <v>153.1361730140064</v>
      </c>
      <c r="L614" s="24">
        <f t="shared" si="116"/>
        <v>14589</v>
      </c>
      <c r="M614" s="24">
        <f t="shared" si="117"/>
        <v>7752</v>
      </c>
      <c r="N614" s="24">
        <v>1288</v>
      </c>
      <c r="O614" s="25" t="str">
        <f t="shared" si="119"/>
        <v>RISING TIDE - CARVER (483)</v>
      </c>
      <c r="P614" s="129"/>
      <c r="Q614" s="124"/>
      <c r="R614" s="25"/>
      <c r="S614" s="25"/>
    </row>
    <row r="615" spans="1:19">
      <c r="A615" s="19">
        <f t="shared" si="108"/>
        <v>483</v>
      </c>
      <c r="B615" s="19">
        <v>608</v>
      </c>
      <c r="C615" s="20" t="str">
        <f t="shared" si="109"/>
        <v>483 - RISING TIDE - CHELSEA</v>
      </c>
      <c r="D615" s="21">
        <v>483239057</v>
      </c>
      <c r="E615" s="19">
        <f t="shared" si="110"/>
        <v>483</v>
      </c>
      <c r="F615" s="17">
        <f t="shared" si="111"/>
        <v>239</v>
      </c>
      <c r="G615" s="17">
        <f t="shared" si="112"/>
        <v>57</v>
      </c>
      <c r="H615" s="17">
        <f t="shared" si="118"/>
        <v>1</v>
      </c>
      <c r="I615" s="22">
        <f t="shared" si="113"/>
        <v>1.0369999999999999</v>
      </c>
      <c r="J615" s="19">
        <f t="shared" si="114"/>
        <v>12</v>
      </c>
      <c r="K615" s="23">
        <f t="shared" si="115"/>
        <v>105.01314606207856</v>
      </c>
      <c r="L615" s="24">
        <f t="shared" si="116"/>
        <v>23051</v>
      </c>
      <c r="M615" s="24">
        <f t="shared" si="117"/>
        <v>1156</v>
      </c>
      <c r="N615" s="24">
        <v>1288</v>
      </c>
      <c r="O615" s="25" t="str">
        <f t="shared" si="119"/>
        <v>RISING TIDE - CHELSEA (483)</v>
      </c>
      <c r="P615" s="129"/>
      <c r="Q615" s="124"/>
      <c r="R615" s="25"/>
      <c r="S615" s="25"/>
    </row>
    <row r="616" spans="1:19">
      <c r="A616" s="19">
        <f t="shared" si="108"/>
        <v>483</v>
      </c>
      <c r="B616" s="19">
        <v>609</v>
      </c>
      <c r="C616" s="20" t="str">
        <f t="shared" si="109"/>
        <v>483 - RISING TIDE - DUXBURY</v>
      </c>
      <c r="D616" s="21">
        <v>483239082</v>
      </c>
      <c r="E616" s="19">
        <f t="shared" si="110"/>
        <v>483</v>
      </c>
      <c r="F616" s="17">
        <f t="shared" si="111"/>
        <v>239</v>
      </c>
      <c r="G616" s="17">
        <f t="shared" si="112"/>
        <v>82</v>
      </c>
      <c r="H616" s="17">
        <f t="shared" si="118"/>
        <v>1</v>
      </c>
      <c r="I616" s="22">
        <f t="shared" si="113"/>
        <v>1.0369999999999999</v>
      </c>
      <c r="J616" s="19">
        <f t="shared" si="114"/>
        <v>2</v>
      </c>
      <c r="K616" s="23">
        <f t="shared" si="115"/>
        <v>146.80856168283151</v>
      </c>
      <c r="L616" s="24">
        <f t="shared" si="116"/>
        <v>13754</v>
      </c>
      <c r="M616" s="24">
        <f t="shared" si="117"/>
        <v>6438</v>
      </c>
      <c r="N616" s="24">
        <v>1288</v>
      </c>
      <c r="O616" s="25" t="str">
        <f t="shared" si="119"/>
        <v>RISING TIDE - DUXBURY (483)</v>
      </c>
      <c r="P616" s="129"/>
      <c r="Q616" s="124"/>
      <c r="R616" s="25"/>
      <c r="S616" s="25"/>
    </row>
    <row r="617" spans="1:19">
      <c r="A617" s="19">
        <f t="shared" si="108"/>
        <v>483</v>
      </c>
      <c r="B617" s="19">
        <v>610</v>
      </c>
      <c r="C617" s="20" t="str">
        <f t="shared" si="109"/>
        <v>483 - RISING TIDE - EAST BRIDGEWATER</v>
      </c>
      <c r="D617" s="21">
        <v>483239083</v>
      </c>
      <c r="E617" s="19">
        <f t="shared" si="110"/>
        <v>483</v>
      </c>
      <c r="F617" s="17">
        <f t="shared" si="111"/>
        <v>239</v>
      </c>
      <c r="G617" s="17">
        <f t="shared" si="112"/>
        <v>83</v>
      </c>
      <c r="H617" s="17">
        <f t="shared" si="118"/>
        <v>1</v>
      </c>
      <c r="I617" s="22">
        <f t="shared" si="113"/>
        <v>1.0369999999999999</v>
      </c>
      <c r="J617" s="19">
        <f t="shared" si="114"/>
        <v>6</v>
      </c>
      <c r="K617" s="23">
        <f t="shared" si="115"/>
        <v>119.80168105052418</v>
      </c>
      <c r="L617" s="24">
        <f t="shared" si="116"/>
        <v>18089</v>
      </c>
      <c r="M617" s="24">
        <f t="shared" si="117"/>
        <v>3582</v>
      </c>
      <c r="N617" s="24">
        <v>1288</v>
      </c>
      <c r="O617" s="25" t="str">
        <f t="shared" si="119"/>
        <v>RISING TIDE - EAST BRIDGEWATER (483)</v>
      </c>
      <c r="P617" s="129"/>
      <c r="Q617" s="124"/>
      <c r="R617" s="25"/>
      <c r="S617" s="25"/>
    </row>
    <row r="618" spans="1:19">
      <c r="A618" s="19">
        <f t="shared" si="108"/>
        <v>483</v>
      </c>
      <c r="B618" s="19">
        <v>611</v>
      </c>
      <c r="C618" s="20" t="str">
        <f t="shared" si="109"/>
        <v>483 - RISING TIDE - FALL RIVER</v>
      </c>
      <c r="D618" s="21">
        <v>483239095</v>
      </c>
      <c r="E618" s="19">
        <f t="shared" si="110"/>
        <v>483</v>
      </c>
      <c r="F618" s="17">
        <f t="shared" si="111"/>
        <v>239</v>
      </c>
      <c r="G618" s="17">
        <f t="shared" si="112"/>
        <v>95</v>
      </c>
      <c r="H618" s="17">
        <f t="shared" si="118"/>
        <v>1</v>
      </c>
      <c r="I618" s="22">
        <f t="shared" si="113"/>
        <v>1.0369999999999999</v>
      </c>
      <c r="J618" s="19">
        <f t="shared" si="114"/>
        <v>12</v>
      </c>
      <c r="K618" s="23">
        <f t="shared" si="115"/>
        <v>100.58789250230713</v>
      </c>
      <c r="L618" s="24">
        <f t="shared" si="116"/>
        <v>25025</v>
      </c>
      <c r="M618" s="24">
        <f t="shared" si="117"/>
        <v>147</v>
      </c>
      <c r="N618" s="24">
        <v>1288</v>
      </c>
      <c r="O618" s="25" t="str">
        <f t="shared" si="119"/>
        <v>RISING TIDE - FALL RIVER (483)</v>
      </c>
      <c r="P618" s="129"/>
      <c r="Q618" s="124"/>
      <c r="R618" s="25"/>
      <c r="S618" s="25"/>
    </row>
    <row r="619" spans="1:19">
      <c r="A619" s="19">
        <f t="shared" si="108"/>
        <v>483</v>
      </c>
      <c r="B619" s="19">
        <v>612</v>
      </c>
      <c r="C619" s="20" t="str">
        <f t="shared" si="109"/>
        <v>483 - RISING TIDE - FALMOUTH</v>
      </c>
      <c r="D619" s="21">
        <v>483239096</v>
      </c>
      <c r="E619" s="19">
        <f t="shared" si="110"/>
        <v>483</v>
      </c>
      <c r="F619" s="17">
        <f t="shared" si="111"/>
        <v>239</v>
      </c>
      <c r="G619" s="17">
        <f t="shared" si="112"/>
        <v>96</v>
      </c>
      <c r="H619" s="17">
        <f t="shared" si="118"/>
        <v>1</v>
      </c>
      <c r="I619" s="22">
        <f t="shared" si="113"/>
        <v>1.0369999999999999</v>
      </c>
      <c r="J619" s="19">
        <f t="shared" si="114"/>
        <v>7</v>
      </c>
      <c r="K619" s="23">
        <f t="shared" si="115"/>
        <v>171.27625259068279</v>
      </c>
      <c r="L619" s="24">
        <f t="shared" si="116"/>
        <v>16814</v>
      </c>
      <c r="M619" s="24">
        <f t="shared" si="117"/>
        <v>11984</v>
      </c>
      <c r="N619" s="24">
        <v>1288</v>
      </c>
      <c r="O619" s="25" t="str">
        <f t="shared" si="119"/>
        <v>RISING TIDE - FALMOUTH (483)</v>
      </c>
      <c r="P619" s="129"/>
      <c r="Q619" s="124"/>
      <c r="R619" s="25"/>
      <c r="S619" s="25"/>
    </row>
    <row r="620" spans="1:19">
      <c r="A620" s="19">
        <f t="shared" si="108"/>
        <v>483</v>
      </c>
      <c r="B620" s="19">
        <v>613</v>
      </c>
      <c r="C620" s="20" t="str">
        <f t="shared" si="109"/>
        <v>483 - RISING TIDE - HALIFAX</v>
      </c>
      <c r="D620" s="21">
        <v>483239118</v>
      </c>
      <c r="E620" s="19">
        <f t="shared" si="110"/>
        <v>483</v>
      </c>
      <c r="F620" s="17">
        <f t="shared" si="111"/>
        <v>239</v>
      </c>
      <c r="G620" s="17">
        <f t="shared" si="112"/>
        <v>118</v>
      </c>
      <c r="H620" s="17">
        <f t="shared" si="118"/>
        <v>1</v>
      </c>
      <c r="I620" s="22">
        <f t="shared" si="113"/>
        <v>1.0369999999999999</v>
      </c>
      <c r="J620" s="19">
        <f t="shared" si="114"/>
        <v>5</v>
      </c>
      <c r="K620" s="23">
        <f t="shared" si="115"/>
        <v>106.09184182040445</v>
      </c>
      <c r="L620" s="24">
        <f t="shared" si="116"/>
        <v>11983</v>
      </c>
      <c r="M620" s="24">
        <f t="shared" si="117"/>
        <v>730</v>
      </c>
      <c r="N620" s="24">
        <v>1288</v>
      </c>
      <c r="O620" s="25" t="str">
        <f t="shared" si="119"/>
        <v>RISING TIDE - HALIFAX (483)</v>
      </c>
      <c r="P620" s="129"/>
      <c r="Q620" s="124"/>
      <c r="R620" s="25"/>
      <c r="S620" s="25"/>
    </row>
    <row r="621" spans="1:19">
      <c r="A621" s="19">
        <f t="shared" si="108"/>
        <v>483</v>
      </c>
      <c r="B621" s="19">
        <v>614</v>
      </c>
      <c r="C621" s="20" t="str">
        <f t="shared" si="109"/>
        <v>483 - RISING TIDE - HANOVER</v>
      </c>
      <c r="D621" s="21">
        <v>483239122</v>
      </c>
      <c r="E621" s="19">
        <f t="shared" si="110"/>
        <v>483</v>
      </c>
      <c r="F621" s="17">
        <f t="shared" si="111"/>
        <v>239</v>
      </c>
      <c r="G621" s="17">
        <f t="shared" si="112"/>
        <v>122</v>
      </c>
      <c r="H621" s="17">
        <f t="shared" si="118"/>
        <v>1</v>
      </c>
      <c r="I621" s="22">
        <f t="shared" si="113"/>
        <v>1.0369999999999999</v>
      </c>
      <c r="J621" s="19">
        <f t="shared" si="114"/>
        <v>2</v>
      </c>
      <c r="K621" s="23">
        <f t="shared" si="115"/>
        <v>135.8381113023417</v>
      </c>
      <c r="L621" s="24">
        <f t="shared" si="116"/>
        <v>13956</v>
      </c>
      <c r="M621" s="24">
        <f t="shared" si="117"/>
        <v>5002</v>
      </c>
      <c r="N621" s="24">
        <v>1288</v>
      </c>
      <c r="O621" s="25" t="str">
        <f t="shared" si="119"/>
        <v>RISING TIDE - HANOVER (483)</v>
      </c>
      <c r="P621" s="129"/>
      <c r="Q621" s="124"/>
      <c r="R621" s="25"/>
      <c r="S621" s="25"/>
    </row>
    <row r="622" spans="1:19">
      <c r="A622" s="19">
        <f t="shared" si="108"/>
        <v>483</v>
      </c>
      <c r="B622" s="19">
        <v>615</v>
      </c>
      <c r="C622" s="20" t="str">
        <f t="shared" si="109"/>
        <v>483 - RISING TIDE - HINGHAM</v>
      </c>
      <c r="D622" s="21">
        <v>483239131</v>
      </c>
      <c r="E622" s="19">
        <f t="shared" si="110"/>
        <v>483</v>
      </c>
      <c r="F622" s="17">
        <f t="shared" si="111"/>
        <v>239</v>
      </c>
      <c r="G622" s="17">
        <f t="shared" si="112"/>
        <v>131</v>
      </c>
      <c r="H622" s="17">
        <f t="shared" si="118"/>
        <v>1</v>
      </c>
      <c r="I622" s="22">
        <f t="shared" si="113"/>
        <v>1.0369999999999999</v>
      </c>
      <c r="J622" s="19">
        <f t="shared" si="114"/>
        <v>2</v>
      </c>
      <c r="K622" s="23">
        <f t="shared" si="115"/>
        <v>164.33471938562485</v>
      </c>
      <c r="L622" s="24">
        <f t="shared" si="116"/>
        <v>13956</v>
      </c>
      <c r="M622" s="24">
        <f t="shared" si="117"/>
        <v>8979</v>
      </c>
      <c r="N622" s="24">
        <v>1288</v>
      </c>
      <c r="O622" s="25" t="str">
        <f t="shared" si="119"/>
        <v>RISING TIDE - HINGHAM (483)</v>
      </c>
      <c r="P622" s="129"/>
      <c r="Q622" s="124"/>
      <c r="R622" s="25"/>
      <c r="S622" s="25"/>
    </row>
    <row r="623" spans="1:19">
      <c r="A623" s="19">
        <f t="shared" si="108"/>
        <v>483</v>
      </c>
      <c r="B623" s="19">
        <v>616</v>
      </c>
      <c r="C623" s="20" t="str">
        <f t="shared" si="109"/>
        <v>483 - RISING TIDE - KINGSTON</v>
      </c>
      <c r="D623" s="21">
        <v>483239145</v>
      </c>
      <c r="E623" s="19">
        <f t="shared" si="110"/>
        <v>483</v>
      </c>
      <c r="F623" s="17">
        <f t="shared" si="111"/>
        <v>239</v>
      </c>
      <c r="G623" s="17">
        <f t="shared" si="112"/>
        <v>145</v>
      </c>
      <c r="H623" s="17">
        <f t="shared" si="118"/>
        <v>1</v>
      </c>
      <c r="I623" s="22">
        <f t="shared" si="113"/>
        <v>1.0369999999999999</v>
      </c>
      <c r="J623" s="19">
        <f t="shared" si="114"/>
        <v>4</v>
      </c>
      <c r="K623" s="23">
        <f t="shared" si="115"/>
        <v>108.41392569255535</v>
      </c>
      <c r="L623" s="24">
        <f t="shared" si="116"/>
        <v>14036</v>
      </c>
      <c r="M623" s="24">
        <f t="shared" si="117"/>
        <v>1181</v>
      </c>
      <c r="N623" s="24">
        <v>1288</v>
      </c>
      <c r="O623" s="25" t="str">
        <f t="shared" si="119"/>
        <v>RISING TIDE - KINGSTON (483)</v>
      </c>
      <c r="P623" s="129"/>
      <c r="Q623" s="124"/>
      <c r="R623" s="25"/>
      <c r="S623" s="25"/>
    </row>
    <row r="624" spans="1:19">
      <c r="A624" s="19">
        <f t="shared" si="108"/>
        <v>483</v>
      </c>
      <c r="B624" s="19">
        <v>617</v>
      </c>
      <c r="C624" s="20" t="str">
        <f t="shared" si="109"/>
        <v>483 - RISING TIDE - MARSHFIELD</v>
      </c>
      <c r="D624" s="21">
        <v>483239171</v>
      </c>
      <c r="E624" s="19">
        <f t="shared" si="110"/>
        <v>483</v>
      </c>
      <c r="F624" s="17">
        <f t="shared" si="111"/>
        <v>239</v>
      </c>
      <c r="G624" s="17">
        <f t="shared" si="112"/>
        <v>171</v>
      </c>
      <c r="H624" s="17">
        <f t="shared" si="118"/>
        <v>1</v>
      </c>
      <c r="I624" s="22">
        <f t="shared" si="113"/>
        <v>1.0369999999999999</v>
      </c>
      <c r="J624" s="19">
        <f t="shared" si="114"/>
        <v>4</v>
      </c>
      <c r="K624" s="23">
        <f t="shared" si="115"/>
        <v>129.17792288151338</v>
      </c>
      <c r="L624" s="24">
        <f t="shared" si="116"/>
        <v>14969</v>
      </c>
      <c r="M624" s="24">
        <f t="shared" si="117"/>
        <v>4368</v>
      </c>
      <c r="N624" s="24">
        <v>1288</v>
      </c>
      <c r="O624" s="25" t="str">
        <f t="shared" si="119"/>
        <v>RISING TIDE - MARSHFIELD (483)</v>
      </c>
      <c r="P624" s="129"/>
      <c r="Q624" s="124"/>
      <c r="R624" s="25"/>
      <c r="S624" s="25"/>
    </row>
    <row r="625" spans="1:19">
      <c r="A625" s="19">
        <f t="shared" si="108"/>
        <v>483</v>
      </c>
      <c r="B625" s="19">
        <v>618</v>
      </c>
      <c r="C625" s="20" t="str">
        <f t="shared" si="109"/>
        <v>483 - RISING TIDE - MASHPEE</v>
      </c>
      <c r="D625" s="21">
        <v>483239172</v>
      </c>
      <c r="E625" s="19">
        <f t="shared" si="110"/>
        <v>483</v>
      </c>
      <c r="F625" s="17">
        <f t="shared" si="111"/>
        <v>239</v>
      </c>
      <c r="G625" s="17">
        <f t="shared" si="112"/>
        <v>172</v>
      </c>
      <c r="H625" s="17">
        <f t="shared" si="118"/>
        <v>1</v>
      </c>
      <c r="I625" s="22">
        <f t="shared" si="113"/>
        <v>1.0369999999999999</v>
      </c>
      <c r="J625" s="19">
        <f t="shared" si="114"/>
        <v>8</v>
      </c>
      <c r="K625" s="23">
        <f t="shared" si="115"/>
        <v>165.85312311121146</v>
      </c>
      <c r="L625" s="24">
        <f t="shared" si="116"/>
        <v>16574</v>
      </c>
      <c r="M625" s="24">
        <f t="shared" si="117"/>
        <v>10914</v>
      </c>
      <c r="N625" s="24">
        <v>1288</v>
      </c>
      <c r="O625" s="25" t="str">
        <f t="shared" si="119"/>
        <v>RISING TIDE - MASHPEE (483)</v>
      </c>
      <c r="P625" s="129"/>
      <c r="Q625" s="124"/>
      <c r="R625" s="25"/>
      <c r="S625" s="25"/>
    </row>
    <row r="626" spans="1:19">
      <c r="A626" s="19">
        <f t="shared" si="108"/>
        <v>483</v>
      </c>
      <c r="B626" s="19">
        <v>619</v>
      </c>
      <c r="C626" s="20" t="str">
        <f t="shared" si="109"/>
        <v>483 - RISING TIDE - MIDDLEBOROUGH</v>
      </c>
      <c r="D626" s="21">
        <v>483239182</v>
      </c>
      <c r="E626" s="19">
        <f t="shared" si="110"/>
        <v>483</v>
      </c>
      <c r="F626" s="17">
        <f t="shared" si="111"/>
        <v>239</v>
      </c>
      <c r="G626" s="17">
        <f t="shared" si="112"/>
        <v>182</v>
      </c>
      <c r="H626" s="17">
        <f t="shared" si="118"/>
        <v>1</v>
      </c>
      <c r="I626" s="22">
        <f t="shared" si="113"/>
        <v>1.0369999999999999</v>
      </c>
      <c r="J626" s="19">
        <f t="shared" si="114"/>
        <v>8</v>
      </c>
      <c r="K626" s="23">
        <f t="shared" si="115"/>
        <v>120.65510980246452</v>
      </c>
      <c r="L626" s="24">
        <f t="shared" si="116"/>
        <v>14775</v>
      </c>
      <c r="M626" s="24">
        <f t="shared" si="117"/>
        <v>3052</v>
      </c>
      <c r="N626" s="24">
        <v>1288</v>
      </c>
      <c r="O626" s="25" t="str">
        <f t="shared" si="119"/>
        <v>RISING TIDE - MIDDLEBOROUGH (483)</v>
      </c>
      <c r="P626" s="129"/>
      <c r="Q626" s="124"/>
      <c r="R626" s="25"/>
      <c r="S626" s="25"/>
    </row>
    <row r="627" spans="1:19">
      <c r="A627" s="19">
        <f t="shared" si="108"/>
        <v>483</v>
      </c>
      <c r="B627" s="19">
        <v>620</v>
      </c>
      <c r="C627" s="20" t="str">
        <f t="shared" si="109"/>
        <v>483 - RISING TIDE - PEMBROKE</v>
      </c>
      <c r="D627" s="21">
        <v>483239231</v>
      </c>
      <c r="E627" s="19">
        <f t="shared" si="110"/>
        <v>483</v>
      </c>
      <c r="F627" s="17">
        <f t="shared" si="111"/>
        <v>239</v>
      </c>
      <c r="G627" s="17">
        <f t="shared" si="112"/>
        <v>231</v>
      </c>
      <c r="H627" s="17">
        <f t="shared" si="118"/>
        <v>1</v>
      </c>
      <c r="I627" s="22">
        <f t="shared" si="113"/>
        <v>1.0369999999999999</v>
      </c>
      <c r="J627" s="19">
        <f t="shared" si="114"/>
        <v>4</v>
      </c>
      <c r="K627" s="23">
        <f t="shared" si="115"/>
        <v>136.35822202547695</v>
      </c>
      <c r="L627" s="24">
        <f t="shared" si="116"/>
        <v>13940</v>
      </c>
      <c r="M627" s="24">
        <f t="shared" si="117"/>
        <v>5068</v>
      </c>
      <c r="N627" s="24">
        <v>1288</v>
      </c>
      <c r="O627" s="25" t="str">
        <f t="shared" si="119"/>
        <v>RISING TIDE - PEMBROKE (483)</v>
      </c>
      <c r="P627" s="129"/>
      <c r="Q627" s="124"/>
      <c r="R627" s="25"/>
      <c r="S627" s="25"/>
    </row>
    <row r="628" spans="1:19">
      <c r="A628" s="19">
        <f t="shared" si="108"/>
        <v>483</v>
      </c>
      <c r="B628" s="19">
        <v>621</v>
      </c>
      <c r="C628" s="20" t="str">
        <f t="shared" si="109"/>
        <v>483 - RISING TIDE - PLYMOUTH</v>
      </c>
      <c r="D628" s="21">
        <v>483239239</v>
      </c>
      <c r="E628" s="19">
        <f t="shared" si="110"/>
        <v>483</v>
      </c>
      <c r="F628" s="17">
        <f t="shared" si="111"/>
        <v>239</v>
      </c>
      <c r="G628" s="17">
        <f t="shared" si="112"/>
        <v>239</v>
      </c>
      <c r="H628" s="17">
        <f t="shared" si="118"/>
        <v>1</v>
      </c>
      <c r="I628" s="22">
        <f t="shared" si="113"/>
        <v>1.0369999999999999</v>
      </c>
      <c r="J628" s="19">
        <f t="shared" si="114"/>
        <v>6</v>
      </c>
      <c r="K628" s="23">
        <f t="shared" si="115"/>
        <v>135.72176461952569</v>
      </c>
      <c r="L628" s="24">
        <f t="shared" si="116"/>
        <v>14345</v>
      </c>
      <c r="M628" s="24">
        <f t="shared" si="117"/>
        <v>5124</v>
      </c>
      <c r="N628" s="24">
        <v>1288</v>
      </c>
      <c r="O628" s="25" t="str">
        <f t="shared" si="119"/>
        <v>RISING TIDE - PLYMOUTH (483)</v>
      </c>
      <c r="P628" s="129"/>
      <c r="Q628" s="124"/>
      <c r="R628" s="25"/>
      <c r="S628" s="25"/>
    </row>
    <row r="629" spans="1:19">
      <c r="A629" s="19">
        <f t="shared" si="108"/>
        <v>483</v>
      </c>
      <c r="B629" s="19">
        <v>622</v>
      </c>
      <c r="C629" s="20" t="str">
        <f t="shared" si="109"/>
        <v>483 - RISING TIDE - PLYMPTON</v>
      </c>
      <c r="D629" s="21">
        <v>483239240</v>
      </c>
      <c r="E629" s="19">
        <f t="shared" si="110"/>
        <v>483</v>
      </c>
      <c r="F629" s="17">
        <f t="shared" si="111"/>
        <v>239</v>
      </c>
      <c r="G629" s="17">
        <f t="shared" si="112"/>
        <v>240</v>
      </c>
      <c r="H629" s="17">
        <f t="shared" si="118"/>
        <v>1</v>
      </c>
      <c r="I629" s="22">
        <f t="shared" si="113"/>
        <v>1.0369999999999999</v>
      </c>
      <c r="J629" s="19">
        <f t="shared" si="114"/>
        <v>5</v>
      </c>
      <c r="K629" s="23">
        <f t="shared" si="115"/>
        <v>125.90848948350362</v>
      </c>
      <c r="L629" s="24">
        <f t="shared" si="116"/>
        <v>12177</v>
      </c>
      <c r="M629" s="24">
        <f t="shared" si="117"/>
        <v>3155</v>
      </c>
      <c r="N629" s="24">
        <v>1288</v>
      </c>
      <c r="O629" s="25" t="str">
        <f t="shared" si="119"/>
        <v>RISING TIDE - PLYMPTON (483)</v>
      </c>
      <c r="P629" s="129"/>
      <c r="Q629" s="124"/>
      <c r="R629" s="25"/>
      <c r="S629" s="25"/>
    </row>
    <row r="630" spans="1:19">
      <c r="A630" s="19">
        <f t="shared" si="108"/>
        <v>483</v>
      </c>
      <c r="B630" s="19">
        <v>623</v>
      </c>
      <c r="C630" s="20" t="str">
        <f t="shared" si="109"/>
        <v>483 - RISING TIDE - ROCHESTER</v>
      </c>
      <c r="D630" s="21">
        <v>483239250</v>
      </c>
      <c r="E630" s="19">
        <f t="shared" si="110"/>
        <v>483</v>
      </c>
      <c r="F630" s="17">
        <f t="shared" si="111"/>
        <v>239</v>
      </c>
      <c r="G630" s="17">
        <f t="shared" si="112"/>
        <v>250</v>
      </c>
      <c r="H630" s="17">
        <f t="shared" si="118"/>
        <v>1</v>
      </c>
      <c r="I630" s="22">
        <f t="shared" si="113"/>
        <v>1.0369999999999999</v>
      </c>
      <c r="J630" s="19">
        <f t="shared" si="114"/>
        <v>4</v>
      </c>
      <c r="K630" s="23">
        <f t="shared" si="115"/>
        <v>124.28382913241582</v>
      </c>
      <c r="L630" s="24">
        <f t="shared" si="116"/>
        <v>17629</v>
      </c>
      <c r="M630" s="24">
        <f t="shared" si="117"/>
        <v>4281</v>
      </c>
      <c r="N630" s="24">
        <v>1288</v>
      </c>
      <c r="O630" s="25" t="str">
        <f t="shared" si="119"/>
        <v>RISING TIDE - ROCHESTER (483)</v>
      </c>
      <c r="P630" s="129"/>
      <c r="Q630" s="124"/>
      <c r="R630" s="25"/>
      <c r="S630" s="25"/>
    </row>
    <row r="631" spans="1:19">
      <c r="A631" s="19">
        <f t="shared" si="108"/>
        <v>483</v>
      </c>
      <c r="B631" s="19">
        <v>624</v>
      </c>
      <c r="C631" s="20" t="str">
        <f t="shared" si="109"/>
        <v>483 - RISING TIDE - ROCKLAND</v>
      </c>
      <c r="D631" s="21">
        <v>483239251</v>
      </c>
      <c r="E631" s="19">
        <f t="shared" si="110"/>
        <v>483</v>
      </c>
      <c r="F631" s="17">
        <f t="shared" si="111"/>
        <v>239</v>
      </c>
      <c r="G631" s="17">
        <f t="shared" si="112"/>
        <v>251</v>
      </c>
      <c r="H631" s="17">
        <f t="shared" si="118"/>
        <v>1</v>
      </c>
      <c r="I631" s="22">
        <f t="shared" si="113"/>
        <v>1.0369999999999999</v>
      </c>
      <c r="J631" s="19">
        <f t="shared" si="114"/>
        <v>9</v>
      </c>
      <c r="K631" s="23">
        <f t="shared" si="115"/>
        <v>115.7326133873878</v>
      </c>
      <c r="L631" s="24">
        <f t="shared" si="116"/>
        <v>22147</v>
      </c>
      <c r="M631" s="24">
        <f t="shared" si="117"/>
        <v>3484</v>
      </c>
      <c r="N631" s="24">
        <v>1288</v>
      </c>
      <c r="O631" s="25" t="str">
        <f t="shared" si="119"/>
        <v>RISING TIDE - ROCKLAND (483)</v>
      </c>
      <c r="P631" s="129"/>
      <c r="Q631" s="124"/>
      <c r="R631" s="25"/>
      <c r="S631" s="25"/>
    </row>
    <row r="632" spans="1:19">
      <c r="A632" s="19">
        <f t="shared" si="108"/>
        <v>483</v>
      </c>
      <c r="B632" s="19">
        <v>625</v>
      </c>
      <c r="C632" s="20" t="str">
        <f t="shared" si="109"/>
        <v>483 - RISING TIDE - SANDWICH</v>
      </c>
      <c r="D632" s="21">
        <v>483239261</v>
      </c>
      <c r="E632" s="19">
        <f t="shared" si="110"/>
        <v>483</v>
      </c>
      <c r="F632" s="17">
        <f t="shared" si="111"/>
        <v>239</v>
      </c>
      <c r="G632" s="17">
        <f t="shared" si="112"/>
        <v>261</v>
      </c>
      <c r="H632" s="17">
        <f t="shared" si="118"/>
        <v>1</v>
      </c>
      <c r="I632" s="22">
        <f t="shared" si="113"/>
        <v>1.0369999999999999</v>
      </c>
      <c r="J632" s="19">
        <f t="shared" si="114"/>
        <v>5</v>
      </c>
      <c r="K632" s="23">
        <f t="shared" si="115"/>
        <v>188.34300501385189</v>
      </c>
      <c r="L632" s="24">
        <f t="shared" si="116"/>
        <v>13059</v>
      </c>
      <c r="M632" s="24">
        <f t="shared" si="117"/>
        <v>11537</v>
      </c>
      <c r="N632" s="24">
        <v>1288</v>
      </c>
      <c r="O632" s="25" t="str">
        <f t="shared" si="119"/>
        <v>RISING TIDE - SANDWICH (483)</v>
      </c>
      <c r="P632" s="129"/>
      <c r="Q632" s="124"/>
      <c r="R632" s="25"/>
      <c r="S632" s="25"/>
    </row>
    <row r="633" spans="1:19">
      <c r="A633" s="19">
        <f t="shared" si="108"/>
        <v>483</v>
      </c>
      <c r="B633" s="19">
        <v>626</v>
      </c>
      <c r="C633" s="20" t="str">
        <f t="shared" si="109"/>
        <v>483 - RISING TIDE - TAUNTON</v>
      </c>
      <c r="D633" s="21">
        <v>483239293</v>
      </c>
      <c r="E633" s="19">
        <f t="shared" si="110"/>
        <v>483</v>
      </c>
      <c r="F633" s="17">
        <f t="shared" si="111"/>
        <v>239</v>
      </c>
      <c r="G633" s="17">
        <f t="shared" si="112"/>
        <v>293</v>
      </c>
      <c r="H633" s="17">
        <f t="shared" si="118"/>
        <v>1</v>
      </c>
      <c r="I633" s="22">
        <f t="shared" si="113"/>
        <v>1.0369999999999999</v>
      </c>
      <c r="J633" s="19">
        <f t="shared" si="114"/>
        <v>10</v>
      </c>
      <c r="K633" s="23">
        <f t="shared" si="115"/>
        <v>101.88440828185294</v>
      </c>
      <c r="L633" s="24">
        <f t="shared" si="116"/>
        <v>22811</v>
      </c>
      <c r="M633" s="24">
        <f t="shared" si="117"/>
        <v>430</v>
      </c>
      <c r="N633" s="24">
        <v>1288</v>
      </c>
      <c r="O633" s="25" t="str">
        <f t="shared" si="119"/>
        <v>RISING TIDE - TAUNTON (483)</v>
      </c>
      <c r="P633" s="129"/>
      <c r="Q633" s="124"/>
      <c r="R633" s="25"/>
      <c r="S633" s="25"/>
    </row>
    <row r="634" spans="1:19">
      <c r="A634" s="19">
        <f t="shared" si="108"/>
        <v>483</v>
      </c>
      <c r="B634" s="19">
        <v>627</v>
      </c>
      <c r="C634" s="20" t="str">
        <f t="shared" si="109"/>
        <v>483 - RISING TIDE - WAREHAM</v>
      </c>
      <c r="D634" s="21">
        <v>483239310</v>
      </c>
      <c r="E634" s="19">
        <f t="shared" si="110"/>
        <v>483</v>
      </c>
      <c r="F634" s="17">
        <f t="shared" si="111"/>
        <v>239</v>
      </c>
      <c r="G634" s="17">
        <f t="shared" si="112"/>
        <v>310</v>
      </c>
      <c r="H634" s="17">
        <f t="shared" si="118"/>
        <v>1</v>
      </c>
      <c r="I634" s="22">
        <f t="shared" si="113"/>
        <v>1.0369999999999999</v>
      </c>
      <c r="J634" s="19">
        <f t="shared" si="114"/>
        <v>10</v>
      </c>
      <c r="K634" s="23">
        <f t="shared" si="115"/>
        <v>122.133023074626</v>
      </c>
      <c r="L634" s="24">
        <f t="shared" si="116"/>
        <v>16861</v>
      </c>
      <c r="M634" s="24">
        <f t="shared" si="117"/>
        <v>3732</v>
      </c>
      <c r="N634" s="24">
        <v>1288</v>
      </c>
      <c r="O634" s="25" t="str">
        <f t="shared" si="119"/>
        <v>RISING TIDE - WAREHAM (483)</v>
      </c>
      <c r="P634" s="129"/>
      <c r="Q634" s="124"/>
      <c r="R634" s="25"/>
      <c r="S634" s="25"/>
    </row>
    <row r="635" spans="1:19">
      <c r="A635" s="19">
        <f t="shared" si="108"/>
        <v>483</v>
      </c>
      <c r="B635" s="19">
        <v>628</v>
      </c>
      <c r="C635" s="20" t="str">
        <f t="shared" si="109"/>
        <v>483 - RISING TIDE - BRIDGEWATER RAYNHAM</v>
      </c>
      <c r="D635" s="21">
        <v>483239625</v>
      </c>
      <c r="E635" s="19">
        <f t="shared" si="110"/>
        <v>483</v>
      </c>
      <c r="F635" s="17">
        <f t="shared" si="111"/>
        <v>239</v>
      </c>
      <c r="G635" s="17">
        <f t="shared" si="112"/>
        <v>625</v>
      </c>
      <c r="H635" s="17">
        <f t="shared" si="118"/>
        <v>1</v>
      </c>
      <c r="I635" s="22">
        <f t="shared" si="113"/>
        <v>1.0369999999999999</v>
      </c>
      <c r="J635" s="19">
        <f t="shared" si="114"/>
        <v>6</v>
      </c>
      <c r="K635" s="23">
        <f t="shared" si="115"/>
        <v>106.82761610603377</v>
      </c>
      <c r="L635" s="24">
        <f t="shared" si="116"/>
        <v>18181</v>
      </c>
      <c r="M635" s="24">
        <f t="shared" si="117"/>
        <v>1241</v>
      </c>
      <c r="N635" s="24">
        <v>1288</v>
      </c>
      <c r="O635" s="25" t="str">
        <f t="shared" si="119"/>
        <v>RISING TIDE - BRIDGEWATER RAYNHAM (483)</v>
      </c>
      <c r="P635" s="129"/>
      <c r="Q635" s="124"/>
      <c r="R635" s="25"/>
      <c r="S635" s="25"/>
    </row>
    <row r="636" spans="1:19">
      <c r="A636" s="19">
        <f t="shared" si="108"/>
        <v>483</v>
      </c>
      <c r="B636" s="19">
        <v>629</v>
      </c>
      <c r="C636" s="20" t="str">
        <f t="shared" si="109"/>
        <v>483 - RISING TIDE - FREETOWN LAKEVILLE</v>
      </c>
      <c r="D636" s="21">
        <v>483239665</v>
      </c>
      <c r="E636" s="19">
        <f t="shared" si="110"/>
        <v>483</v>
      </c>
      <c r="F636" s="17">
        <f t="shared" si="111"/>
        <v>239</v>
      </c>
      <c r="G636" s="17">
        <f t="shared" si="112"/>
        <v>665</v>
      </c>
      <c r="H636" s="17">
        <f t="shared" si="118"/>
        <v>1</v>
      </c>
      <c r="I636" s="22">
        <f t="shared" si="113"/>
        <v>1.0369999999999999</v>
      </c>
      <c r="J636" s="19">
        <f t="shared" si="114"/>
        <v>5</v>
      </c>
      <c r="K636" s="23">
        <f t="shared" si="115"/>
        <v>119.05614272278928</v>
      </c>
      <c r="L636" s="24">
        <f t="shared" si="116"/>
        <v>16279</v>
      </c>
      <c r="M636" s="24">
        <f t="shared" si="117"/>
        <v>3102</v>
      </c>
      <c r="N636" s="24">
        <v>1288</v>
      </c>
      <c r="O636" s="25" t="str">
        <f t="shared" si="119"/>
        <v>RISING TIDE - FREETOWN LAKEVILLE (483)</v>
      </c>
      <c r="P636" s="129"/>
      <c r="Q636" s="124"/>
      <c r="R636" s="25"/>
      <c r="S636" s="25"/>
    </row>
    <row r="637" spans="1:19">
      <c r="A637" s="19">
        <f t="shared" si="108"/>
        <v>483</v>
      </c>
      <c r="B637" s="19">
        <v>630</v>
      </c>
      <c r="C637" s="20" t="str">
        <f t="shared" si="109"/>
        <v>483 - RISING TIDE - OLD ROCHESTER</v>
      </c>
      <c r="D637" s="21">
        <v>483239740</v>
      </c>
      <c r="E637" s="19">
        <f t="shared" si="110"/>
        <v>483</v>
      </c>
      <c r="F637" s="17">
        <f t="shared" si="111"/>
        <v>239</v>
      </c>
      <c r="G637" s="17">
        <f t="shared" si="112"/>
        <v>740</v>
      </c>
      <c r="H637" s="17">
        <f t="shared" si="118"/>
        <v>1</v>
      </c>
      <c r="I637" s="22">
        <f t="shared" si="113"/>
        <v>1.0369999999999999</v>
      </c>
      <c r="J637" s="19">
        <f t="shared" si="114"/>
        <v>5</v>
      </c>
      <c r="K637" s="23">
        <f t="shared" si="115"/>
        <v>152.57162250612274</v>
      </c>
      <c r="L637" s="24">
        <f t="shared" si="116"/>
        <v>17603</v>
      </c>
      <c r="M637" s="24">
        <f t="shared" si="117"/>
        <v>9254</v>
      </c>
      <c r="N637" s="24">
        <v>1288</v>
      </c>
      <c r="O637" s="25" t="str">
        <f t="shared" si="119"/>
        <v>RISING TIDE - OLD ROCHESTER (483)</v>
      </c>
      <c r="P637" s="129"/>
      <c r="Q637" s="124"/>
      <c r="R637" s="25"/>
      <c r="S637" s="25"/>
    </row>
    <row r="638" spans="1:19">
      <c r="A638" s="19">
        <f t="shared" si="108"/>
        <v>483</v>
      </c>
      <c r="B638" s="19">
        <v>631</v>
      </c>
      <c r="C638" s="20" t="str">
        <f t="shared" si="109"/>
        <v>483 - RISING TIDE - SILVER LAKE</v>
      </c>
      <c r="D638" s="21">
        <v>483239760</v>
      </c>
      <c r="E638" s="19">
        <f t="shared" si="110"/>
        <v>483</v>
      </c>
      <c r="F638" s="17">
        <f t="shared" si="111"/>
        <v>239</v>
      </c>
      <c r="G638" s="17">
        <f t="shared" si="112"/>
        <v>760</v>
      </c>
      <c r="H638" s="17">
        <f t="shared" si="118"/>
        <v>1</v>
      </c>
      <c r="I638" s="22">
        <f t="shared" si="113"/>
        <v>1.0369999999999999</v>
      </c>
      <c r="J638" s="19">
        <f t="shared" si="114"/>
        <v>5</v>
      </c>
      <c r="K638" s="23">
        <f t="shared" si="115"/>
        <v>131.98061331550198</v>
      </c>
      <c r="L638" s="24">
        <f t="shared" si="116"/>
        <v>15169</v>
      </c>
      <c r="M638" s="24">
        <f t="shared" si="117"/>
        <v>4851</v>
      </c>
      <c r="N638" s="24">
        <v>1288</v>
      </c>
      <c r="O638" s="25" t="str">
        <f t="shared" si="119"/>
        <v>RISING TIDE - SILVER LAKE (483)</v>
      </c>
      <c r="P638" s="129"/>
      <c r="Q638" s="124"/>
      <c r="R638" s="25"/>
      <c r="S638" s="25"/>
    </row>
    <row r="639" spans="1:19">
      <c r="A639" s="19">
        <f t="shared" si="108"/>
        <v>483</v>
      </c>
      <c r="B639" s="19">
        <v>632</v>
      </c>
      <c r="C639" s="20" t="str">
        <f t="shared" si="109"/>
        <v>483 - RISING TIDE - WHITMAN HANSON</v>
      </c>
      <c r="D639" s="21">
        <v>483239780</v>
      </c>
      <c r="E639" s="19">
        <f t="shared" si="110"/>
        <v>483</v>
      </c>
      <c r="F639" s="17">
        <f t="shared" si="111"/>
        <v>239</v>
      </c>
      <c r="G639" s="17">
        <f t="shared" si="112"/>
        <v>780</v>
      </c>
      <c r="H639" s="17">
        <f t="shared" si="118"/>
        <v>1</v>
      </c>
      <c r="I639" s="22">
        <f t="shared" si="113"/>
        <v>1.0369999999999999</v>
      </c>
      <c r="J639" s="19">
        <f t="shared" si="114"/>
        <v>6</v>
      </c>
      <c r="K639" s="23">
        <f t="shared" si="115"/>
        <v>118.30149843937234</v>
      </c>
      <c r="L639" s="24">
        <f t="shared" si="116"/>
        <v>20155</v>
      </c>
      <c r="M639" s="24">
        <f t="shared" si="117"/>
        <v>3689</v>
      </c>
      <c r="N639" s="24">
        <v>1288</v>
      </c>
      <c r="O639" s="25" t="str">
        <f t="shared" si="119"/>
        <v>RISING TIDE - WHITMAN HANSON (483)</v>
      </c>
      <c r="P639" s="129"/>
      <c r="Q639" s="124"/>
      <c r="R639" s="25"/>
      <c r="S639" s="25"/>
    </row>
    <row r="640" spans="1:19">
      <c r="A640" s="19">
        <f t="shared" si="108"/>
        <v>484</v>
      </c>
      <c r="B640" s="19">
        <v>633</v>
      </c>
      <c r="C640" s="20" t="str">
        <f t="shared" si="109"/>
        <v>484 - ROXBURY PREPARATORY - BOSTON</v>
      </c>
      <c r="D640" s="21">
        <v>484035035</v>
      </c>
      <c r="E640" s="19">
        <f t="shared" si="110"/>
        <v>484</v>
      </c>
      <c r="F640" s="17">
        <f t="shared" si="111"/>
        <v>35</v>
      </c>
      <c r="G640" s="17">
        <f t="shared" si="112"/>
        <v>35</v>
      </c>
      <c r="H640" s="17">
        <f t="shared" si="118"/>
        <v>1</v>
      </c>
      <c r="I640" s="22">
        <f t="shared" si="113"/>
        <v>1.0860000000000001</v>
      </c>
      <c r="J640" s="19">
        <f t="shared" si="114"/>
        <v>11</v>
      </c>
      <c r="K640" s="23">
        <f t="shared" si="115"/>
        <v>135.47260985262034</v>
      </c>
      <c r="L640" s="24">
        <f t="shared" si="116"/>
        <v>23098</v>
      </c>
      <c r="M640" s="24">
        <f t="shared" si="117"/>
        <v>8193</v>
      </c>
      <c r="N640" s="24">
        <v>1288</v>
      </c>
      <c r="O640" s="25" t="str">
        <f t="shared" si="119"/>
        <v>ROXBURY PREPARATORY - BOSTON (484)</v>
      </c>
      <c r="P640" s="129"/>
      <c r="Q640" s="124"/>
      <c r="R640" s="25"/>
      <c r="S640" s="25"/>
    </row>
    <row r="641" spans="1:19">
      <c r="A641" s="19">
        <f t="shared" si="108"/>
        <v>484</v>
      </c>
      <c r="B641" s="19">
        <v>634</v>
      </c>
      <c r="C641" s="20" t="str">
        <f t="shared" si="109"/>
        <v>484 - ROXBURY PREPARATORY - BROCKTON</v>
      </c>
      <c r="D641" s="21">
        <v>484035044</v>
      </c>
      <c r="E641" s="19">
        <f t="shared" si="110"/>
        <v>484</v>
      </c>
      <c r="F641" s="17">
        <f t="shared" si="111"/>
        <v>35</v>
      </c>
      <c r="G641" s="17">
        <f t="shared" si="112"/>
        <v>44</v>
      </c>
      <c r="H641" s="17">
        <f t="shared" si="118"/>
        <v>1</v>
      </c>
      <c r="I641" s="22">
        <f t="shared" si="113"/>
        <v>1.0860000000000001</v>
      </c>
      <c r="J641" s="19">
        <f t="shared" si="114"/>
        <v>11</v>
      </c>
      <c r="K641" s="23">
        <f t="shared" si="115"/>
        <v>100</v>
      </c>
      <c r="L641" s="24">
        <f t="shared" si="116"/>
        <v>23625</v>
      </c>
      <c r="M641" s="24">
        <f t="shared" si="117"/>
        <v>0</v>
      </c>
      <c r="N641" s="24">
        <v>1288</v>
      </c>
      <c r="O641" s="25" t="str">
        <f t="shared" si="119"/>
        <v>ROXBURY PREPARATORY - BROCKTON (484)</v>
      </c>
      <c r="P641" s="129"/>
      <c r="Q641" s="124"/>
      <c r="R641" s="25"/>
      <c r="S641" s="25"/>
    </row>
    <row r="642" spans="1:19">
      <c r="A642" s="19">
        <f t="shared" si="108"/>
        <v>484</v>
      </c>
      <c r="B642" s="19">
        <v>635</v>
      </c>
      <c r="C642" s="20" t="str">
        <f t="shared" si="109"/>
        <v>484 - ROXBURY PREPARATORY - BROOKLINE</v>
      </c>
      <c r="D642" s="21">
        <v>484035046</v>
      </c>
      <c r="E642" s="19">
        <f t="shared" si="110"/>
        <v>484</v>
      </c>
      <c r="F642" s="17">
        <f t="shared" si="111"/>
        <v>35</v>
      </c>
      <c r="G642" s="17">
        <f t="shared" si="112"/>
        <v>46</v>
      </c>
      <c r="H642" s="17">
        <f t="shared" si="118"/>
        <v>1</v>
      </c>
      <c r="I642" s="22">
        <f t="shared" si="113"/>
        <v>1.0860000000000001</v>
      </c>
      <c r="J642" s="19">
        <f t="shared" si="114"/>
        <v>3</v>
      </c>
      <c r="K642" s="23">
        <f t="shared" si="115"/>
        <v>199.36369503759951</v>
      </c>
      <c r="L642" s="24">
        <f t="shared" si="116"/>
        <v>19659</v>
      </c>
      <c r="M642" s="24">
        <f t="shared" si="117"/>
        <v>19534</v>
      </c>
      <c r="N642" s="24">
        <v>1288</v>
      </c>
      <c r="O642" s="25" t="str">
        <f t="shared" si="119"/>
        <v>ROXBURY PREPARATORY - BROOKLINE (484)</v>
      </c>
      <c r="P642" s="129"/>
      <c r="Q642" s="124"/>
      <c r="R642" s="25"/>
      <c r="S642" s="25"/>
    </row>
    <row r="643" spans="1:19">
      <c r="A643" s="19">
        <f t="shared" si="108"/>
        <v>484</v>
      </c>
      <c r="B643" s="19">
        <v>636</v>
      </c>
      <c r="C643" s="20" t="str">
        <f t="shared" si="109"/>
        <v>484 - ROXBURY PREPARATORY - LYNN</v>
      </c>
      <c r="D643" s="21">
        <v>484035163</v>
      </c>
      <c r="E643" s="19">
        <f t="shared" si="110"/>
        <v>484</v>
      </c>
      <c r="F643" s="17">
        <f t="shared" si="111"/>
        <v>35</v>
      </c>
      <c r="G643" s="17">
        <f t="shared" si="112"/>
        <v>163</v>
      </c>
      <c r="H643" s="17">
        <f t="shared" si="118"/>
        <v>1</v>
      </c>
      <c r="I643" s="22">
        <f t="shared" si="113"/>
        <v>1.0860000000000001</v>
      </c>
      <c r="J643" s="19">
        <f t="shared" si="114"/>
        <v>11</v>
      </c>
      <c r="K643" s="23">
        <f t="shared" si="115"/>
        <v>100.01346280490802</v>
      </c>
      <c r="L643" s="24">
        <f t="shared" si="116"/>
        <v>24770</v>
      </c>
      <c r="M643" s="24">
        <f t="shared" si="117"/>
        <v>3</v>
      </c>
      <c r="N643" s="24">
        <v>1288</v>
      </c>
      <c r="O643" s="25" t="str">
        <f t="shared" si="119"/>
        <v>ROXBURY PREPARATORY - LYNN (484)</v>
      </c>
      <c r="P643" s="129"/>
      <c r="Q643" s="124"/>
      <c r="R643" s="25"/>
      <c r="S643" s="25"/>
    </row>
    <row r="644" spans="1:19">
      <c r="A644" s="19">
        <f t="shared" si="108"/>
        <v>484</v>
      </c>
      <c r="B644" s="19">
        <v>637</v>
      </c>
      <c r="C644" s="20" t="str">
        <f t="shared" si="109"/>
        <v>484 - ROXBURY PREPARATORY - MALDEN</v>
      </c>
      <c r="D644" s="21">
        <v>484035165</v>
      </c>
      <c r="E644" s="19">
        <f t="shared" si="110"/>
        <v>484</v>
      </c>
      <c r="F644" s="17">
        <f t="shared" si="111"/>
        <v>35</v>
      </c>
      <c r="G644" s="17">
        <f t="shared" si="112"/>
        <v>165</v>
      </c>
      <c r="H644" s="17">
        <f t="shared" si="118"/>
        <v>1</v>
      </c>
      <c r="I644" s="22">
        <f t="shared" si="113"/>
        <v>1.0860000000000001</v>
      </c>
      <c r="J644" s="19">
        <f t="shared" si="114"/>
        <v>10</v>
      </c>
      <c r="K644" s="23">
        <f t="shared" si="115"/>
        <v>100</v>
      </c>
      <c r="L644" s="24">
        <f t="shared" si="116"/>
        <v>19082</v>
      </c>
      <c r="M644" s="24">
        <f t="shared" si="117"/>
        <v>0</v>
      </c>
      <c r="N644" s="24">
        <v>1288</v>
      </c>
      <c r="O644" s="25" t="str">
        <f t="shared" si="119"/>
        <v>ROXBURY PREPARATORY - MALDEN (484)</v>
      </c>
      <c r="P644" s="129"/>
      <c r="Q644" s="124"/>
      <c r="R644" s="25"/>
      <c r="S644" s="25"/>
    </row>
    <row r="645" spans="1:19">
      <c r="A645" s="19">
        <f t="shared" si="108"/>
        <v>484</v>
      </c>
      <c r="B645" s="19">
        <v>638</v>
      </c>
      <c r="C645" s="20" t="str">
        <f t="shared" si="109"/>
        <v>484 - ROXBURY PREPARATORY - NATICK</v>
      </c>
      <c r="D645" s="21">
        <v>484035198</v>
      </c>
      <c r="E645" s="19">
        <f t="shared" si="110"/>
        <v>484</v>
      </c>
      <c r="F645" s="17">
        <f t="shared" si="111"/>
        <v>35</v>
      </c>
      <c r="G645" s="17">
        <f t="shared" si="112"/>
        <v>198</v>
      </c>
      <c r="H645" s="17">
        <f t="shared" si="118"/>
        <v>1</v>
      </c>
      <c r="I645" s="22">
        <f t="shared" si="113"/>
        <v>1.0860000000000001</v>
      </c>
      <c r="J645" s="19">
        <f t="shared" si="114"/>
        <v>3</v>
      </c>
      <c r="K645" s="23">
        <f t="shared" si="115"/>
        <v>153.91555955173789</v>
      </c>
      <c r="L645" s="24">
        <f t="shared" si="116"/>
        <v>19659</v>
      </c>
      <c r="M645" s="24">
        <f t="shared" si="117"/>
        <v>10599</v>
      </c>
      <c r="N645" s="24">
        <v>1288</v>
      </c>
      <c r="O645" s="25" t="str">
        <f t="shared" si="119"/>
        <v>ROXBURY PREPARATORY - NATICK (484)</v>
      </c>
      <c r="P645" s="129"/>
      <c r="Q645" s="124"/>
      <c r="R645" s="25"/>
      <c r="S645" s="25"/>
    </row>
    <row r="646" spans="1:19">
      <c r="A646" s="19">
        <f t="shared" si="108"/>
        <v>484</v>
      </c>
      <c r="B646" s="19">
        <v>639</v>
      </c>
      <c r="C646" s="20" t="str">
        <f t="shared" si="109"/>
        <v>484 - ROXBURY PREPARATORY - NORWOOD</v>
      </c>
      <c r="D646" s="21">
        <v>484035220</v>
      </c>
      <c r="E646" s="19">
        <f t="shared" si="110"/>
        <v>484</v>
      </c>
      <c r="F646" s="17">
        <f t="shared" si="111"/>
        <v>35</v>
      </c>
      <c r="G646" s="17">
        <f t="shared" si="112"/>
        <v>220</v>
      </c>
      <c r="H646" s="17">
        <f t="shared" si="118"/>
        <v>1</v>
      </c>
      <c r="I646" s="22">
        <f t="shared" si="113"/>
        <v>1.0860000000000001</v>
      </c>
      <c r="J646" s="19">
        <f t="shared" si="114"/>
        <v>8</v>
      </c>
      <c r="K646" s="23">
        <f t="shared" si="115"/>
        <v>135.65970389049588</v>
      </c>
      <c r="L646" s="24">
        <f t="shared" si="116"/>
        <v>26578</v>
      </c>
      <c r="M646" s="24">
        <f t="shared" si="117"/>
        <v>9478</v>
      </c>
      <c r="N646" s="24">
        <v>1288</v>
      </c>
      <c r="O646" s="25" t="str">
        <f t="shared" si="119"/>
        <v>ROXBURY PREPARATORY - NORWOOD (484)</v>
      </c>
      <c r="P646" s="129"/>
      <c r="Q646" s="124"/>
      <c r="R646" s="25"/>
      <c r="S646" s="25"/>
    </row>
    <row r="647" spans="1:19">
      <c r="A647" s="19">
        <f t="shared" si="108"/>
        <v>484</v>
      </c>
      <c r="B647" s="19">
        <v>640</v>
      </c>
      <c r="C647" s="20" t="str">
        <f t="shared" si="109"/>
        <v>484 - ROXBURY PREPARATORY - QUINCY</v>
      </c>
      <c r="D647" s="21">
        <v>484035243</v>
      </c>
      <c r="E647" s="19">
        <f t="shared" si="110"/>
        <v>484</v>
      </c>
      <c r="F647" s="17">
        <f t="shared" si="111"/>
        <v>35</v>
      </c>
      <c r="G647" s="17">
        <f t="shared" si="112"/>
        <v>243</v>
      </c>
      <c r="H647" s="17">
        <f t="shared" si="118"/>
        <v>1</v>
      </c>
      <c r="I647" s="22">
        <f t="shared" si="113"/>
        <v>1.0860000000000001</v>
      </c>
      <c r="J647" s="19">
        <f t="shared" si="114"/>
        <v>9</v>
      </c>
      <c r="K647" s="23">
        <f t="shared" si="115"/>
        <v>113.02199405799442</v>
      </c>
      <c r="L647" s="24">
        <f t="shared" si="116"/>
        <v>12407</v>
      </c>
      <c r="M647" s="24">
        <f t="shared" si="117"/>
        <v>1616</v>
      </c>
      <c r="N647" s="24">
        <v>1288</v>
      </c>
      <c r="O647" s="25" t="str">
        <f t="shared" si="119"/>
        <v>ROXBURY PREPARATORY - QUINCY (484)</v>
      </c>
      <c r="P647" s="129"/>
      <c r="Q647" s="124"/>
      <c r="R647" s="25"/>
      <c r="S647" s="25"/>
    </row>
    <row r="648" spans="1:19">
      <c r="A648" s="19">
        <f t="shared" ref="A648:A711" si="120">IF(VALUE(MID(D648,1,1))=4,VALUE(MID(D648,1,3)),VALUE(MID(D648,1,4)))</f>
        <v>484</v>
      </c>
      <c r="B648" s="19">
        <v>641</v>
      </c>
      <c r="C648" s="20" t="str">
        <f t="shared" ref="C648:C711" si="121">IF(
H648=1,
A648 &amp; " - " &amp; VLOOKUP(A648,codeCHA,2,FALSE) &amp; " - " &amp; VLOOKUP(G648,code436,2,FALSE),
IF(
OR(A648=450,A648=466),
A648 &amp; " - " &amp; VLOOKUP(A648,codeCHA,2,FALSE) &amp; VLOOKUP(F648,code436,2,FALSE) &amp; " District - " &amp; VLOOKUP(G648,code436,2,FALSE),
A648 &amp; " - " &amp; VLOOKUP(A648,codeCHA,2,FALSE) &amp; "-"&amp; VLOOKUP(F648,code436,2,FALSE) &amp; " Site - " &amp; VLOOKUP(G648,code436,2,FALSE)
)
)</f>
        <v>484 - ROXBURY PREPARATORY - RANDOLPH</v>
      </c>
      <c r="D648" s="21">
        <v>484035244</v>
      </c>
      <c r="E648" s="19">
        <f t="shared" ref="E648:E711" si="122">A648</f>
        <v>484</v>
      </c>
      <c r="F648" s="17">
        <f t="shared" ref="F648:F711" si="123">IF(VALUE(MID(D648,1,1))=4,VALUE(MID(D648,4,3)),VALUE(MID(D648,5,3)))</f>
        <v>35</v>
      </c>
      <c r="G648" s="17">
        <f t="shared" ref="G648:G711" si="124">IF(VALUE(MID(D648,1,1))=4,VALUE(MID(D648,7,3)),VALUE(MID(D648,8,3)))</f>
        <v>244</v>
      </c>
      <c r="H648" s="17">
        <f t="shared" si="118"/>
        <v>1</v>
      </c>
      <c r="I648" s="22">
        <f t="shared" ref="I648:I711" si="125">VLOOKUP(F648,distinfo,4)</f>
        <v>1.0860000000000001</v>
      </c>
      <c r="J648" s="19">
        <f t="shared" ref="J648:J711" si="126">VLOOKUP(D648,enro_chafnd,16)</f>
        <v>10</v>
      </c>
      <c r="K648" s="23">
        <f t="shared" ref="K648:K711" si="127">VLOOKUP(G648,distinfo,6)</f>
        <v>124.17352811526767</v>
      </c>
      <c r="L648" s="24">
        <f t="shared" ref="L648:L711" si="128">IF(VLOOKUP(D648,rate_chafnd,40,FALSE)&gt;0,VLOOKUP(D648,rate_chafnd,40),VLOOKUP(G648,distinfo,7))</f>
        <v>23695</v>
      </c>
      <c r="M648" s="24">
        <f t="shared" ref="M648:M711" si="129">ROUND((L648*K648/100)-L648,0)</f>
        <v>5728</v>
      </c>
      <c r="N648" s="24">
        <v>1288</v>
      </c>
      <c r="O648" s="25" t="str">
        <f t="shared" si="119"/>
        <v>ROXBURY PREPARATORY - RANDOLPH (484)</v>
      </c>
      <c r="P648" s="129"/>
      <c r="Q648" s="124"/>
      <c r="R648" s="25"/>
      <c r="S648" s="25"/>
    </row>
    <row r="649" spans="1:19">
      <c r="A649" s="19">
        <f t="shared" si="120"/>
        <v>484</v>
      </c>
      <c r="B649" s="19">
        <v>642</v>
      </c>
      <c r="C649" s="20" t="str">
        <f t="shared" si="121"/>
        <v>484 - ROXBURY PREPARATORY - SAUGUS</v>
      </c>
      <c r="D649" s="21">
        <v>484035262</v>
      </c>
      <c r="E649" s="19">
        <f t="shared" si="122"/>
        <v>484</v>
      </c>
      <c r="F649" s="17">
        <f t="shared" si="123"/>
        <v>35</v>
      </c>
      <c r="G649" s="17">
        <f t="shared" si="124"/>
        <v>262</v>
      </c>
      <c r="H649" s="17">
        <f t="shared" ref="H649:H712" si="130">IF(OR(A649=410,A649=466,A649=487,A649=499),2,1)</f>
        <v>1</v>
      </c>
      <c r="I649" s="22">
        <f t="shared" si="125"/>
        <v>1.0860000000000001</v>
      </c>
      <c r="J649" s="19">
        <f t="shared" si="126"/>
        <v>9</v>
      </c>
      <c r="K649" s="23">
        <f t="shared" si="127"/>
        <v>101.04969328352608</v>
      </c>
      <c r="L649" s="24">
        <f t="shared" si="128"/>
        <v>24495</v>
      </c>
      <c r="M649" s="24">
        <f t="shared" si="129"/>
        <v>257</v>
      </c>
      <c r="N649" s="24">
        <v>1288</v>
      </c>
      <c r="O649" s="25" t="str">
        <f t="shared" ref="O649:O712" si="131">IFERROR(TRIM(MID($C649, FIND(" - ", $C649)+3, 9999)) &amp;
" (" &amp; TRIM(LEFT($C649, FIND(" - ", $C649)-1)) &amp; ")",
"")</f>
        <v>ROXBURY PREPARATORY - SAUGUS (484)</v>
      </c>
      <c r="P649" s="129"/>
      <c r="Q649" s="124"/>
      <c r="R649" s="25"/>
      <c r="S649" s="25"/>
    </row>
    <row r="650" spans="1:19">
      <c r="A650" s="19">
        <f t="shared" si="120"/>
        <v>484</v>
      </c>
      <c r="B650" s="19">
        <v>643</v>
      </c>
      <c r="C650" s="20" t="str">
        <f t="shared" si="121"/>
        <v>484 - ROXBURY PREPARATORY - STOUGHTON</v>
      </c>
      <c r="D650" s="21">
        <v>484035285</v>
      </c>
      <c r="E650" s="19">
        <f t="shared" si="122"/>
        <v>484</v>
      </c>
      <c r="F650" s="17">
        <f t="shared" si="123"/>
        <v>35</v>
      </c>
      <c r="G650" s="17">
        <f t="shared" si="124"/>
        <v>285</v>
      </c>
      <c r="H650" s="17">
        <f t="shared" si="130"/>
        <v>1</v>
      </c>
      <c r="I650" s="22">
        <f t="shared" si="125"/>
        <v>1.0860000000000001</v>
      </c>
      <c r="J650" s="19">
        <f t="shared" si="126"/>
        <v>9</v>
      </c>
      <c r="K650" s="23">
        <f t="shared" si="127"/>
        <v>122.04461952772063</v>
      </c>
      <c r="L650" s="24">
        <f t="shared" si="128"/>
        <v>18737</v>
      </c>
      <c r="M650" s="24">
        <f t="shared" si="129"/>
        <v>4131</v>
      </c>
      <c r="N650" s="24">
        <v>1288</v>
      </c>
      <c r="O650" s="25" t="str">
        <f t="shared" si="131"/>
        <v>ROXBURY PREPARATORY - STOUGHTON (484)</v>
      </c>
      <c r="P650" s="129"/>
      <c r="Q650" s="124"/>
      <c r="R650" s="25"/>
      <c r="S650" s="25"/>
    </row>
    <row r="651" spans="1:19">
      <c r="A651" s="19">
        <f t="shared" si="120"/>
        <v>484</v>
      </c>
      <c r="B651" s="19">
        <v>644</v>
      </c>
      <c r="C651" s="20" t="str">
        <f t="shared" si="121"/>
        <v>484 - ROXBURY PREPARATORY - WALTHAM</v>
      </c>
      <c r="D651" s="21">
        <v>484035308</v>
      </c>
      <c r="E651" s="19">
        <f t="shared" si="122"/>
        <v>484</v>
      </c>
      <c r="F651" s="17">
        <f t="shared" si="123"/>
        <v>35</v>
      </c>
      <c r="G651" s="17">
        <f t="shared" si="124"/>
        <v>308</v>
      </c>
      <c r="H651" s="17">
        <f t="shared" si="130"/>
        <v>1</v>
      </c>
      <c r="I651" s="22">
        <f t="shared" si="125"/>
        <v>1.0860000000000001</v>
      </c>
      <c r="J651" s="19">
        <f t="shared" si="126"/>
        <v>9</v>
      </c>
      <c r="K651" s="23">
        <f t="shared" si="127"/>
        <v>138.6812314043263</v>
      </c>
      <c r="L651" s="24">
        <f t="shared" si="128"/>
        <v>23003</v>
      </c>
      <c r="M651" s="24">
        <f t="shared" si="129"/>
        <v>8898</v>
      </c>
      <c r="N651" s="24">
        <v>1288</v>
      </c>
      <c r="O651" s="25" t="str">
        <f t="shared" si="131"/>
        <v>ROXBURY PREPARATORY - WALTHAM (484)</v>
      </c>
      <c r="P651" s="129"/>
      <c r="Q651" s="124"/>
      <c r="R651" s="25"/>
      <c r="S651" s="25"/>
    </row>
    <row r="652" spans="1:19">
      <c r="A652" s="19">
        <f t="shared" si="120"/>
        <v>484</v>
      </c>
      <c r="B652" s="19">
        <v>645</v>
      </c>
      <c r="C652" s="20" t="str">
        <f t="shared" si="121"/>
        <v>484 - ROXBURY PREPARATORY - WEYMOUTH</v>
      </c>
      <c r="D652" s="21">
        <v>484035336</v>
      </c>
      <c r="E652" s="19">
        <f t="shared" si="122"/>
        <v>484</v>
      </c>
      <c r="F652" s="17">
        <f t="shared" si="123"/>
        <v>35</v>
      </c>
      <c r="G652" s="17">
        <f t="shared" si="124"/>
        <v>336</v>
      </c>
      <c r="H652" s="17">
        <f t="shared" si="130"/>
        <v>1</v>
      </c>
      <c r="I652" s="22">
        <f t="shared" si="125"/>
        <v>1.0860000000000001</v>
      </c>
      <c r="J652" s="19">
        <f t="shared" si="126"/>
        <v>8</v>
      </c>
      <c r="K652" s="23">
        <f t="shared" si="127"/>
        <v>121.91405901318653</v>
      </c>
      <c r="L652" s="24">
        <f t="shared" si="128"/>
        <v>20248</v>
      </c>
      <c r="M652" s="24">
        <f t="shared" si="129"/>
        <v>4437</v>
      </c>
      <c r="N652" s="24">
        <v>1288</v>
      </c>
      <c r="O652" s="25" t="str">
        <f t="shared" si="131"/>
        <v>ROXBURY PREPARATORY - WEYMOUTH (484)</v>
      </c>
      <c r="P652" s="129"/>
      <c r="Q652" s="124"/>
      <c r="R652" s="25"/>
      <c r="S652" s="25"/>
    </row>
    <row r="653" spans="1:19">
      <c r="A653" s="19">
        <f t="shared" si="120"/>
        <v>484</v>
      </c>
      <c r="B653" s="19">
        <v>646</v>
      </c>
      <c r="C653" s="20" t="str">
        <f t="shared" si="121"/>
        <v>484 - ROXBURY PREPARATORY - KING PHILIP</v>
      </c>
      <c r="D653" s="21">
        <v>484035690</v>
      </c>
      <c r="E653" s="19">
        <f t="shared" si="122"/>
        <v>484</v>
      </c>
      <c r="F653" s="17">
        <f t="shared" si="123"/>
        <v>35</v>
      </c>
      <c r="G653" s="17">
        <f t="shared" si="124"/>
        <v>690</v>
      </c>
      <c r="H653" s="17">
        <f t="shared" si="130"/>
        <v>1</v>
      </c>
      <c r="I653" s="22">
        <f t="shared" si="125"/>
        <v>1.0860000000000001</v>
      </c>
      <c r="J653" s="19">
        <f t="shared" si="126"/>
        <v>4</v>
      </c>
      <c r="K653" s="23">
        <f t="shared" si="127"/>
        <v>139.66383448740385</v>
      </c>
      <c r="L653" s="24">
        <f t="shared" si="128"/>
        <v>14470</v>
      </c>
      <c r="M653" s="24">
        <f t="shared" si="129"/>
        <v>5739</v>
      </c>
      <c r="N653" s="24">
        <v>1288</v>
      </c>
      <c r="O653" s="25" t="str">
        <f t="shared" si="131"/>
        <v>ROXBURY PREPARATORY - KING PHILIP (484)</v>
      </c>
      <c r="P653" s="129"/>
      <c r="Q653" s="124"/>
      <c r="R653" s="25"/>
      <c r="S653" s="25"/>
    </row>
    <row r="654" spans="1:19">
      <c r="A654" s="19">
        <f t="shared" si="120"/>
        <v>485</v>
      </c>
      <c r="B654" s="19">
        <v>647</v>
      </c>
      <c r="C654" s="20" t="str">
        <f t="shared" si="121"/>
        <v>485 - SALEM ACADEMY - BEVERLY</v>
      </c>
      <c r="D654" s="21">
        <v>485258030</v>
      </c>
      <c r="E654" s="19">
        <f t="shared" si="122"/>
        <v>485</v>
      </c>
      <c r="F654" s="17">
        <f t="shared" si="123"/>
        <v>258</v>
      </c>
      <c r="G654" s="17">
        <f t="shared" si="124"/>
        <v>30</v>
      </c>
      <c r="H654" s="17">
        <f t="shared" si="130"/>
        <v>1</v>
      </c>
      <c r="I654" s="22">
        <f t="shared" si="125"/>
        <v>1</v>
      </c>
      <c r="J654" s="19">
        <f t="shared" si="126"/>
        <v>6</v>
      </c>
      <c r="K654" s="23">
        <f t="shared" si="127"/>
        <v>136.03656800116997</v>
      </c>
      <c r="L654" s="24">
        <f t="shared" si="128"/>
        <v>17118</v>
      </c>
      <c r="M654" s="24">
        <f t="shared" si="129"/>
        <v>6169</v>
      </c>
      <c r="N654" s="24">
        <v>1288</v>
      </c>
      <c r="O654" s="25" t="str">
        <f t="shared" si="131"/>
        <v>SALEM ACADEMY - BEVERLY (485)</v>
      </c>
      <c r="P654" s="129"/>
      <c r="Q654" s="124"/>
      <c r="R654" s="25"/>
      <c r="S654" s="25"/>
    </row>
    <row r="655" spans="1:19">
      <c r="A655" s="19">
        <f t="shared" si="120"/>
        <v>485</v>
      </c>
      <c r="B655" s="19">
        <v>648</v>
      </c>
      <c r="C655" s="20" t="str">
        <f t="shared" si="121"/>
        <v>485 - SALEM ACADEMY - DRACUT</v>
      </c>
      <c r="D655" s="21">
        <v>485258079</v>
      </c>
      <c r="E655" s="19">
        <f t="shared" si="122"/>
        <v>485</v>
      </c>
      <c r="F655" s="17">
        <f t="shared" si="123"/>
        <v>258</v>
      </c>
      <c r="G655" s="17">
        <f t="shared" si="124"/>
        <v>79</v>
      </c>
      <c r="H655" s="17">
        <f t="shared" si="130"/>
        <v>1</v>
      </c>
      <c r="I655" s="22">
        <f t="shared" si="125"/>
        <v>1</v>
      </c>
      <c r="J655" s="19">
        <f t="shared" si="126"/>
        <v>7</v>
      </c>
      <c r="K655" s="23">
        <f t="shared" si="127"/>
        <v>104.99071628969131</v>
      </c>
      <c r="L655" s="24">
        <f t="shared" si="128"/>
        <v>13568</v>
      </c>
      <c r="M655" s="24">
        <f t="shared" si="129"/>
        <v>677</v>
      </c>
      <c r="N655" s="24">
        <v>1288</v>
      </c>
      <c r="O655" s="25" t="str">
        <f t="shared" si="131"/>
        <v>SALEM ACADEMY - DRACUT (485)</v>
      </c>
      <c r="P655" s="129"/>
      <c r="Q655" s="124"/>
      <c r="R655" s="25"/>
      <c r="S655" s="25"/>
    </row>
    <row r="656" spans="1:19">
      <c r="A656" s="19">
        <f t="shared" si="120"/>
        <v>485</v>
      </c>
      <c r="B656" s="19">
        <v>649</v>
      </c>
      <c r="C656" s="20" t="str">
        <f t="shared" si="121"/>
        <v>485 - SALEM ACADEMY - GLOUCESTER</v>
      </c>
      <c r="D656" s="21">
        <v>485258107</v>
      </c>
      <c r="E656" s="19">
        <f t="shared" si="122"/>
        <v>485</v>
      </c>
      <c r="F656" s="17">
        <f t="shared" si="123"/>
        <v>258</v>
      </c>
      <c r="G656" s="17">
        <f t="shared" si="124"/>
        <v>107</v>
      </c>
      <c r="H656" s="17">
        <f t="shared" si="130"/>
        <v>1</v>
      </c>
      <c r="I656" s="22">
        <f t="shared" si="125"/>
        <v>1</v>
      </c>
      <c r="J656" s="19">
        <f t="shared" si="126"/>
        <v>9</v>
      </c>
      <c r="K656" s="23">
        <f t="shared" si="127"/>
        <v>128.93708445007522</v>
      </c>
      <c r="L656" s="24">
        <f t="shared" si="128"/>
        <v>13568</v>
      </c>
      <c r="M656" s="24">
        <f t="shared" si="129"/>
        <v>3926</v>
      </c>
      <c r="N656" s="24">
        <v>1288</v>
      </c>
      <c r="O656" s="25" t="str">
        <f t="shared" si="131"/>
        <v>SALEM ACADEMY - GLOUCESTER (485)</v>
      </c>
      <c r="P656" s="129"/>
      <c r="Q656" s="124"/>
      <c r="R656" s="25"/>
      <c r="S656" s="25"/>
    </row>
    <row r="657" spans="1:19">
      <c r="A657" s="19">
        <f t="shared" si="120"/>
        <v>485</v>
      </c>
      <c r="B657" s="19">
        <v>650</v>
      </c>
      <c r="C657" s="20" t="str">
        <f t="shared" si="121"/>
        <v>485 - SALEM ACADEMY - HAVERHILL</v>
      </c>
      <c r="D657" s="21">
        <v>485258128</v>
      </c>
      <c r="E657" s="19">
        <f t="shared" si="122"/>
        <v>485</v>
      </c>
      <c r="F657" s="17">
        <f t="shared" si="123"/>
        <v>258</v>
      </c>
      <c r="G657" s="17">
        <f t="shared" si="124"/>
        <v>128</v>
      </c>
      <c r="H657" s="17">
        <f t="shared" si="130"/>
        <v>1</v>
      </c>
      <c r="I657" s="22">
        <f t="shared" si="125"/>
        <v>1</v>
      </c>
      <c r="J657" s="19">
        <f t="shared" si="126"/>
        <v>10</v>
      </c>
      <c r="K657" s="23">
        <f t="shared" si="127"/>
        <v>105.45296695844748</v>
      </c>
      <c r="L657" s="24">
        <f t="shared" si="128"/>
        <v>22144</v>
      </c>
      <c r="M657" s="24">
        <f t="shared" si="129"/>
        <v>1208</v>
      </c>
      <c r="N657" s="24">
        <v>1288</v>
      </c>
      <c r="O657" s="25" t="str">
        <f t="shared" si="131"/>
        <v>SALEM ACADEMY - HAVERHILL (485)</v>
      </c>
      <c r="P657" s="129"/>
      <c r="Q657" s="124"/>
      <c r="R657" s="25"/>
      <c r="S657" s="25"/>
    </row>
    <row r="658" spans="1:19">
      <c r="A658" s="19">
        <f t="shared" si="120"/>
        <v>485</v>
      </c>
      <c r="B658" s="19">
        <v>651</v>
      </c>
      <c r="C658" s="20" t="str">
        <f t="shared" si="121"/>
        <v>485 - SALEM ACADEMY - LAWRENCE</v>
      </c>
      <c r="D658" s="21">
        <v>485258149</v>
      </c>
      <c r="E658" s="19">
        <f t="shared" si="122"/>
        <v>485</v>
      </c>
      <c r="F658" s="17">
        <f t="shared" si="123"/>
        <v>258</v>
      </c>
      <c r="G658" s="17">
        <f t="shared" si="124"/>
        <v>149</v>
      </c>
      <c r="H658" s="17">
        <f t="shared" si="130"/>
        <v>1</v>
      </c>
      <c r="I658" s="22">
        <f t="shared" si="125"/>
        <v>1</v>
      </c>
      <c r="J658" s="19">
        <f t="shared" si="126"/>
        <v>12</v>
      </c>
      <c r="K658" s="23">
        <f t="shared" si="127"/>
        <v>102.28056940332941</v>
      </c>
      <c r="L658" s="24">
        <f t="shared" si="128"/>
        <v>24288</v>
      </c>
      <c r="M658" s="24">
        <f t="shared" si="129"/>
        <v>554</v>
      </c>
      <c r="N658" s="24">
        <v>1288</v>
      </c>
      <c r="O658" s="25" t="str">
        <f t="shared" si="131"/>
        <v>SALEM ACADEMY - LAWRENCE (485)</v>
      </c>
      <c r="P658" s="129"/>
      <c r="Q658" s="124"/>
      <c r="R658" s="25"/>
      <c r="S658" s="25"/>
    </row>
    <row r="659" spans="1:19">
      <c r="A659" s="19">
        <f t="shared" si="120"/>
        <v>485</v>
      </c>
      <c r="B659" s="19">
        <v>652</v>
      </c>
      <c r="C659" s="20" t="str">
        <f t="shared" si="121"/>
        <v>485 - SALEM ACADEMY - LYNN</v>
      </c>
      <c r="D659" s="21">
        <v>485258163</v>
      </c>
      <c r="E659" s="19">
        <f t="shared" si="122"/>
        <v>485</v>
      </c>
      <c r="F659" s="17">
        <f t="shared" si="123"/>
        <v>258</v>
      </c>
      <c r="G659" s="17">
        <f t="shared" si="124"/>
        <v>163</v>
      </c>
      <c r="H659" s="17">
        <f t="shared" si="130"/>
        <v>1</v>
      </c>
      <c r="I659" s="22">
        <f t="shared" si="125"/>
        <v>1</v>
      </c>
      <c r="J659" s="19">
        <f t="shared" si="126"/>
        <v>11</v>
      </c>
      <c r="K659" s="23">
        <f t="shared" si="127"/>
        <v>100.01346280490802</v>
      </c>
      <c r="L659" s="24">
        <f t="shared" si="128"/>
        <v>21025</v>
      </c>
      <c r="M659" s="24">
        <f t="shared" si="129"/>
        <v>3</v>
      </c>
      <c r="N659" s="24">
        <v>1288</v>
      </c>
      <c r="O659" s="25" t="str">
        <f t="shared" si="131"/>
        <v>SALEM ACADEMY - LYNN (485)</v>
      </c>
      <c r="P659" s="129"/>
      <c r="Q659" s="124"/>
      <c r="R659" s="25"/>
      <c r="S659" s="25"/>
    </row>
    <row r="660" spans="1:19">
      <c r="A660" s="19">
        <f t="shared" si="120"/>
        <v>485</v>
      </c>
      <c r="B660" s="19">
        <v>653</v>
      </c>
      <c r="C660" s="20" t="str">
        <f t="shared" si="121"/>
        <v>485 - SALEM ACADEMY - MARBLEHEAD</v>
      </c>
      <c r="D660" s="21">
        <v>485258168</v>
      </c>
      <c r="E660" s="19">
        <f t="shared" si="122"/>
        <v>485</v>
      </c>
      <c r="F660" s="17">
        <f t="shared" si="123"/>
        <v>258</v>
      </c>
      <c r="G660" s="17">
        <f t="shared" si="124"/>
        <v>168</v>
      </c>
      <c r="H660" s="17">
        <f t="shared" si="130"/>
        <v>1</v>
      </c>
      <c r="I660" s="22">
        <f t="shared" si="125"/>
        <v>1</v>
      </c>
      <c r="J660" s="19">
        <f t="shared" si="126"/>
        <v>3</v>
      </c>
      <c r="K660" s="23">
        <f t="shared" si="127"/>
        <v>171.82301041279283</v>
      </c>
      <c r="L660" s="24">
        <f t="shared" si="128"/>
        <v>19431</v>
      </c>
      <c r="M660" s="24">
        <f t="shared" si="129"/>
        <v>13956</v>
      </c>
      <c r="N660" s="24">
        <v>1288</v>
      </c>
      <c r="O660" s="25" t="str">
        <f t="shared" si="131"/>
        <v>SALEM ACADEMY - MARBLEHEAD (485)</v>
      </c>
      <c r="P660" s="129"/>
      <c r="Q660" s="124"/>
      <c r="R660" s="25"/>
      <c r="S660" s="25"/>
    </row>
    <row r="661" spans="1:19">
      <c r="A661" s="19">
        <f t="shared" si="120"/>
        <v>485</v>
      </c>
      <c r="B661" s="19">
        <v>654</v>
      </c>
      <c r="C661" s="20" t="str">
        <f t="shared" si="121"/>
        <v>485 - SALEM ACADEMY - PEABODY</v>
      </c>
      <c r="D661" s="21">
        <v>485258229</v>
      </c>
      <c r="E661" s="19">
        <f t="shared" si="122"/>
        <v>485</v>
      </c>
      <c r="F661" s="17">
        <f t="shared" si="123"/>
        <v>258</v>
      </c>
      <c r="G661" s="17">
        <f t="shared" si="124"/>
        <v>229</v>
      </c>
      <c r="H661" s="17">
        <f t="shared" si="130"/>
        <v>1</v>
      </c>
      <c r="I661" s="22">
        <f t="shared" si="125"/>
        <v>1</v>
      </c>
      <c r="J661" s="19">
        <f t="shared" si="126"/>
        <v>9</v>
      </c>
      <c r="K661" s="23">
        <f t="shared" si="127"/>
        <v>109.89855856388218</v>
      </c>
      <c r="L661" s="24">
        <f t="shared" si="128"/>
        <v>20232</v>
      </c>
      <c r="M661" s="24">
        <f t="shared" si="129"/>
        <v>2003</v>
      </c>
      <c r="N661" s="24">
        <v>1288</v>
      </c>
      <c r="O661" s="25" t="str">
        <f t="shared" si="131"/>
        <v>SALEM ACADEMY - PEABODY (485)</v>
      </c>
      <c r="P661" s="129"/>
      <c r="Q661" s="124"/>
      <c r="R661" s="25"/>
      <c r="S661" s="25"/>
    </row>
    <row r="662" spans="1:19">
      <c r="A662" s="19">
        <f t="shared" si="120"/>
        <v>485</v>
      </c>
      <c r="B662" s="19">
        <v>655</v>
      </c>
      <c r="C662" s="20" t="str">
        <f t="shared" si="121"/>
        <v>485 - SALEM ACADEMY - SALEM</v>
      </c>
      <c r="D662" s="21">
        <v>485258258</v>
      </c>
      <c r="E662" s="19">
        <f t="shared" si="122"/>
        <v>485</v>
      </c>
      <c r="F662" s="17">
        <f t="shared" si="123"/>
        <v>258</v>
      </c>
      <c r="G662" s="17">
        <f t="shared" si="124"/>
        <v>258</v>
      </c>
      <c r="H662" s="17">
        <f t="shared" si="130"/>
        <v>1</v>
      </c>
      <c r="I662" s="22">
        <f t="shared" si="125"/>
        <v>1</v>
      </c>
      <c r="J662" s="19">
        <f t="shared" si="126"/>
        <v>10</v>
      </c>
      <c r="K662" s="23">
        <f t="shared" si="127"/>
        <v>121.79437004804771</v>
      </c>
      <c r="L662" s="24">
        <f t="shared" si="128"/>
        <v>18199</v>
      </c>
      <c r="M662" s="24">
        <f t="shared" si="129"/>
        <v>3966</v>
      </c>
      <c r="N662" s="24">
        <v>1288</v>
      </c>
      <c r="O662" s="25" t="str">
        <f t="shared" si="131"/>
        <v>SALEM ACADEMY - SALEM (485)</v>
      </c>
      <c r="P662" s="129"/>
      <c r="Q662" s="124"/>
      <c r="R662" s="25"/>
      <c r="S662" s="25"/>
    </row>
    <row r="663" spans="1:19">
      <c r="A663" s="19">
        <f t="shared" si="120"/>
        <v>485</v>
      </c>
      <c r="B663" s="19">
        <v>656</v>
      </c>
      <c r="C663" s="20" t="str">
        <f t="shared" si="121"/>
        <v>485 - SALEM ACADEMY - SWAMPSCOTT</v>
      </c>
      <c r="D663" s="21">
        <v>485258291</v>
      </c>
      <c r="E663" s="19">
        <f t="shared" si="122"/>
        <v>485</v>
      </c>
      <c r="F663" s="17">
        <f t="shared" si="123"/>
        <v>258</v>
      </c>
      <c r="G663" s="17">
        <f t="shared" si="124"/>
        <v>291</v>
      </c>
      <c r="H663" s="17">
        <f t="shared" si="130"/>
        <v>1</v>
      </c>
      <c r="I663" s="22">
        <f t="shared" si="125"/>
        <v>1</v>
      </c>
      <c r="J663" s="19">
        <f t="shared" si="126"/>
        <v>4</v>
      </c>
      <c r="K663" s="23">
        <f t="shared" si="127"/>
        <v>140.31179259982801</v>
      </c>
      <c r="L663" s="24">
        <f t="shared" si="128"/>
        <v>18660</v>
      </c>
      <c r="M663" s="24">
        <f t="shared" si="129"/>
        <v>7522</v>
      </c>
      <c r="N663" s="24">
        <v>1288</v>
      </c>
      <c r="O663" s="25" t="str">
        <f t="shared" si="131"/>
        <v>SALEM ACADEMY - SWAMPSCOTT (485)</v>
      </c>
      <c r="P663" s="129"/>
      <c r="Q663" s="124"/>
      <c r="R663" s="25"/>
      <c r="S663" s="25"/>
    </row>
    <row r="664" spans="1:19">
      <c r="A664" s="19">
        <f t="shared" si="120"/>
        <v>485</v>
      </c>
      <c r="B664" s="19">
        <v>657</v>
      </c>
      <c r="C664" s="20" t="str">
        <f t="shared" si="121"/>
        <v>485 - SALEM ACADEMY - TEWKSBURY</v>
      </c>
      <c r="D664" s="21">
        <v>485258295</v>
      </c>
      <c r="E664" s="19">
        <f t="shared" si="122"/>
        <v>485</v>
      </c>
      <c r="F664" s="17">
        <f t="shared" si="123"/>
        <v>258</v>
      </c>
      <c r="G664" s="17">
        <f t="shared" si="124"/>
        <v>295</v>
      </c>
      <c r="H664" s="17">
        <f t="shared" si="130"/>
        <v>1</v>
      </c>
      <c r="I664" s="22">
        <f t="shared" si="125"/>
        <v>1</v>
      </c>
      <c r="J664" s="19">
        <f t="shared" si="126"/>
        <v>4</v>
      </c>
      <c r="K664" s="23">
        <f t="shared" si="127"/>
        <v>148.92872399358831</v>
      </c>
      <c r="L664" s="24">
        <f t="shared" si="128"/>
        <v>18660</v>
      </c>
      <c r="M664" s="24">
        <f t="shared" si="129"/>
        <v>9130</v>
      </c>
      <c r="N664" s="24">
        <v>1288</v>
      </c>
      <c r="O664" s="25" t="str">
        <f t="shared" si="131"/>
        <v>SALEM ACADEMY - TEWKSBURY (485)</v>
      </c>
      <c r="P664" s="129"/>
      <c r="Q664" s="124"/>
      <c r="R664" s="25"/>
      <c r="S664" s="25"/>
    </row>
    <row r="665" spans="1:19">
      <c r="A665" s="19">
        <f t="shared" si="120"/>
        <v>486</v>
      </c>
      <c r="B665" s="19">
        <v>658</v>
      </c>
      <c r="C665" s="20" t="str">
        <f t="shared" si="121"/>
        <v>486 - LEARNING FIRST - GRAFTON</v>
      </c>
      <c r="D665" s="21">
        <v>486348110</v>
      </c>
      <c r="E665" s="19">
        <f t="shared" si="122"/>
        <v>486</v>
      </c>
      <c r="F665" s="17">
        <f t="shared" si="123"/>
        <v>348</v>
      </c>
      <c r="G665" s="17">
        <f t="shared" si="124"/>
        <v>110</v>
      </c>
      <c r="H665" s="17">
        <f t="shared" si="130"/>
        <v>1</v>
      </c>
      <c r="I665" s="22">
        <f t="shared" si="125"/>
        <v>1</v>
      </c>
      <c r="J665" s="19">
        <f t="shared" si="126"/>
        <v>4</v>
      </c>
      <c r="K665" s="23">
        <f t="shared" si="127"/>
        <v>132.72359067086248</v>
      </c>
      <c r="L665" s="24">
        <f t="shared" si="128"/>
        <v>17068</v>
      </c>
      <c r="M665" s="24">
        <f t="shared" si="129"/>
        <v>5585</v>
      </c>
      <c r="N665" s="24">
        <v>1288</v>
      </c>
      <c r="O665" s="25" t="str">
        <f t="shared" si="131"/>
        <v>LEARNING FIRST - GRAFTON (486)</v>
      </c>
      <c r="P665" s="129"/>
      <c r="Q665" s="124"/>
      <c r="R665" s="25"/>
      <c r="S665" s="25"/>
    </row>
    <row r="666" spans="1:19">
      <c r="A666" s="19">
        <f t="shared" si="120"/>
        <v>486</v>
      </c>
      <c r="B666" s="19">
        <v>659</v>
      </c>
      <c r="C666" s="20" t="str">
        <f t="shared" si="121"/>
        <v>486 - LEARNING FIRST - LEICESTER</v>
      </c>
      <c r="D666" s="21">
        <v>486348151</v>
      </c>
      <c r="E666" s="19">
        <f t="shared" si="122"/>
        <v>486</v>
      </c>
      <c r="F666" s="17">
        <f t="shared" si="123"/>
        <v>348</v>
      </c>
      <c r="G666" s="17">
        <f t="shared" si="124"/>
        <v>151</v>
      </c>
      <c r="H666" s="17">
        <f t="shared" si="130"/>
        <v>1</v>
      </c>
      <c r="I666" s="22">
        <f t="shared" si="125"/>
        <v>1</v>
      </c>
      <c r="J666" s="19">
        <f t="shared" si="126"/>
        <v>8</v>
      </c>
      <c r="K666" s="23">
        <f t="shared" si="127"/>
        <v>122.46606836914238</v>
      </c>
      <c r="L666" s="24">
        <f t="shared" si="128"/>
        <v>16792</v>
      </c>
      <c r="M666" s="24">
        <f t="shared" si="129"/>
        <v>3773</v>
      </c>
      <c r="N666" s="24">
        <v>1288</v>
      </c>
      <c r="O666" s="25" t="str">
        <f t="shared" si="131"/>
        <v>LEARNING FIRST - LEICESTER (486)</v>
      </c>
      <c r="P666" s="129"/>
      <c r="Q666" s="124"/>
      <c r="R666" s="25"/>
      <c r="S666" s="25"/>
    </row>
    <row r="667" spans="1:19">
      <c r="A667" s="19">
        <f t="shared" si="120"/>
        <v>486</v>
      </c>
      <c r="B667" s="19">
        <v>660</v>
      </c>
      <c r="C667" s="20" t="str">
        <f t="shared" si="121"/>
        <v>486 - LEARNING FIRST - LEOMINSTER</v>
      </c>
      <c r="D667" s="21">
        <v>486348153</v>
      </c>
      <c r="E667" s="19">
        <f t="shared" si="122"/>
        <v>486</v>
      </c>
      <c r="F667" s="17">
        <f t="shared" si="123"/>
        <v>348</v>
      </c>
      <c r="G667" s="17">
        <f t="shared" si="124"/>
        <v>153</v>
      </c>
      <c r="H667" s="17">
        <f t="shared" si="130"/>
        <v>1</v>
      </c>
      <c r="I667" s="22">
        <f t="shared" si="125"/>
        <v>1</v>
      </c>
      <c r="J667" s="19">
        <f t="shared" si="126"/>
        <v>10</v>
      </c>
      <c r="K667" s="23">
        <f t="shared" si="127"/>
        <v>100.00390327444435</v>
      </c>
      <c r="L667" s="24">
        <f t="shared" si="128"/>
        <v>11663</v>
      </c>
      <c r="M667" s="24">
        <f t="shared" si="129"/>
        <v>0</v>
      </c>
      <c r="N667" s="24">
        <v>1288</v>
      </c>
      <c r="O667" s="25" t="str">
        <f t="shared" si="131"/>
        <v>LEARNING FIRST - LEOMINSTER (486)</v>
      </c>
      <c r="P667" s="129"/>
      <c r="Q667" s="124"/>
      <c r="R667" s="25"/>
      <c r="S667" s="25"/>
    </row>
    <row r="668" spans="1:19">
      <c r="A668" s="19">
        <f t="shared" si="120"/>
        <v>486</v>
      </c>
      <c r="B668" s="19">
        <v>661</v>
      </c>
      <c r="C668" s="20" t="str">
        <f t="shared" si="121"/>
        <v>486 - LEARNING FIRST - OXFORD</v>
      </c>
      <c r="D668" s="21">
        <v>486348226</v>
      </c>
      <c r="E668" s="19">
        <f t="shared" si="122"/>
        <v>486</v>
      </c>
      <c r="F668" s="17">
        <f t="shared" si="123"/>
        <v>348</v>
      </c>
      <c r="G668" s="17">
        <f t="shared" si="124"/>
        <v>226</v>
      </c>
      <c r="H668" s="17">
        <f t="shared" si="130"/>
        <v>1</v>
      </c>
      <c r="I668" s="22">
        <f t="shared" si="125"/>
        <v>1</v>
      </c>
      <c r="J668" s="19">
        <f t="shared" si="126"/>
        <v>8</v>
      </c>
      <c r="K668" s="23">
        <f t="shared" si="127"/>
        <v>108.4650583282276</v>
      </c>
      <c r="L668" s="24">
        <f t="shared" si="128"/>
        <v>11909</v>
      </c>
      <c r="M668" s="24">
        <f t="shared" si="129"/>
        <v>1008</v>
      </c>
      <c r="N668" s="24">
        <v>1288</v>
      </c>
      <c r="O668" s="25" t="str">
        <f t="shared" si="131"/>
        <v>LEARNING FIRST - OXFORD (486)</v>
      </c>
      <c r="P668" s="129"/>
      <c r="Q668" s="124"/>
      <c r="R668" s="25"/>
      <c r="S668" s="25"/>
    </row>
    <row r="669" spans="1:19">
      <c r="A669" s="19">
        <f t="shared" si="120"/>
        <v>486</v>
      </c>
      <c r="B669" s="19">
        <v>662</v>
      </c>
      <c r="C669" s="20" t="str">
        <f t="shared" si="121"/>
        <v>486 - LEARNING FIRST - SHREWSBURY</v>
      </c>
      <c r="D669" s="21">
        <v>486348271</v>
      </c>
      <c r="E669" s="19">
        <f t="shared" si="122"/>
        <v>486</v>
      </c>
      <c r="F669" s="17">
        <f t="shared" si="123"/>
        <v>348</v>
      </c>
      <c r="G669" s="17">
        <f t="shared" si="124"/>
        <v>271</v>
      </c>
      <c r="H669" s="17">
        <f t="shared" si="130"/>
        <v>1</v>
      </c>
      <c r="I669" s="22">
        <f t="shared" si="125"/>
        <v>1</v>
      </c>
      <c r="J669" s="19">
        <f t="shared" si="126"/>
        <v>4</v>
      </c>
      <c r="K669" s="23">
        <f t="shared" si="127"/>
        <v>134.77867653365246</v>
      </c>
      <c r="L669" s="24">
        <f t="shared" si="128"/>
        <v>15180</v>
      </c>
      <c r="M669" s="24">
        <f t="shared" si="129"/>
        <v>5279</v>
      </c>
      <c r="N669" s="24">
        <v>1288</v>
      </c>
      <c r="O669" s="25" t="str">
        <f t="shared" si="131"/>
        <v>LEARNING FIRST - SHREWSBURY (486)</v>
      </c>
      <c r="P669" s="129"/>
      <c r="Q669" s="124"/>
      <c r="R669" s="25"/>
      <c r="S669" s="25"/>
    </row>
    <row r="670" spans="1:19">
      <c r="A670" s="19">
        <f t="shared" si="120"/>
        <v>486</v>
      </c>
      <c r="B670" s="19">
        <v>663</v>
      </c>
      <c r="C670" s="20" t="str">
        <f t="shared" si="121"/>
        <v>486 - LEARNING FIRST - SOUTHBRIDGE</v>
      </c>
      <c r="D670" s="21">
        <v>486348277</v>
      </c>
      <c r="E670" s="19">
        <f t="shared" si="122"/>
        <v>486</v>
      </c>
      <c r="F670" s="17">
        <f t="shared" si="123"/>
        <v>348</v>
      </c>
      <c r="G670" s="17">
        <f t="shared" si="124"/>
        <v>277</v>
      </c>
      <c r="H670" s="17">
        <f t="shared" si="130"/>
        <v>1</v>
      </c>
      <c r="I670" s="22">
        <f t="shared" si="125"/>
        <v>1</v>
      </c>
      <c r="J670" s="19">
        <f t="shared" si="126"/>
        <v>12</v>
      </c>
      <c r="K670" s="23">
        <f t="shared" si="127"/>
        <v>100.28996584176406</v>
      </c>
      <c r="L670" s="24">
        <f t="shared" si="128"/>
        <v>23112</v>
      </c>
      <c r="M670" s="24">
        <f t="shared" si="129"/>
        <v>67</v>
      </c>
      <c r="N670" s="24">
        <v>1288</v>
      </c>
      <c r="O670" s="25" t="str">
        <f t="shared" si="131"/>
        <v>LEARNING FIRST - SOUTHBRIDGE (486)</v>
      </c>
      <c r="P670" s="129"/>
      <c r="Q670" s="124"/>
      <c r="R670" s="25"/>
      <c r="S670" s="25"/>
    </row>
    <row r="671" spans="1:19">
      <c r="A671" s="19">
        <f t="shared" si="120"/>
        <v>486</v>
      </c>
      <c r="B671" s="19">
        <v>664</v>
      </c>
      <c r="C671" s="20" t="str">
        <f t="shared" si="121"/>
        <v>486 - LEARNING FIRST - WEBSTER</v>
      </c>
      <c r="D671" s="21">
        <v>486348316</v>
      </c>
      <c r="E671" s="19">
        <f t="shared" si="122"/>
        <v>486</v>
      </c>
      <c r="F671" s="17">
        <f t="shared" si="123"/>
        <v>348</v>
      </c>
      <c r="G671" s="17">
        <f t="shared" si="124"/>
        <v>316</v>
      </c>
      <c r="H671" s="17">
        <f t="shared" si="130"/>
        <v>1</v>
      </c>
      <c r="I671" s="22">
        <f t="shared" si="125"/>
        <v>1</v>
      </c>
      <c r="J671" s="19">
        <f t="shared" si="126"/>
        <v>11</v>
      </c>
      <c r="K671" s="23">
        <f t="shared" si="127"/>
        <v>103.01212852494021</v>
      </c>
      <c r="L671" s="24">
        <f t="shared" si="128"/>
        <v>20284</v>
      </c>
      <c r="M671" s="24">
        <f t="shared" si="129"/>
        <v>611</v>
      </c>
      <c r="N671" s="24">
        <v>1288</v>
      </c>
      <c r="O671" s="25" t="str">
        <f t="shared" si="131"/>
        <v>LEARNING FIRST - WEBSTER (486)</v>
      </c>
      <c r="P671" s="129"/>
      <c r="Q671" s="124"/>
      <c r="R671" s="25"/>
      <c r="S671" s="25"/>
    </row>
    <row r="672" spans="1:19">
      <c r="A672" s="19">
        <f t="shared" si="120"/>
        <v>486</v>
      </c>
      <c r="B672" s="19">
        <v>665</v>
      </c>
      <c r="C672" s="20" t="str">
        <f t="shared" si="121"/>
        <v>486 - LEARNING FIRST - WEST BOYLSTON</v>
      </c>
      <c r="D672" s="21">
        <v>486348322</v>
      </c>
      <c r="E672" s="19">
        <f t="shared" si="122"/>
        <v>486</v>
      </c>
      <c r="F672" s="17">
        <f t="shared" si="123"/>
        <v>348</v>
      </c>
      <c r="G672" s="17">
        <f t="shared" si="124"/>
        <v>322</v>
      </c>
      <c r="H672" s="17">
        <f t="shared" si="130"/>
        <v>1</v>
      </c>
      <c r="I672" s="22">
        <f t="shared" si="125"/>
        <v>1</v>
      </c>
      <c r="J672" s="19">
        <f t="shared" si="126"/>
        <v>6</v>
      </c>
      <c r="K672" s="23">
        <f t="shared" si="127"/>
        <v>141.7370825253152</v>
      </c>
      <c r="L672" s="24">
        <f t="shared" si="128"/>
        <v>18035</v>
      </c>
      <c r="M672" s="24">
        <f t="shared" si="129"/>
        <v>7527</v>
      </c>
      <c r="N672" s="24">
        <v>1288</v>
      </c>
      <c r="O672" s="25" t="str">
        <f t="shared" si="131"/>
        <v>LEARNING FIRST - WEST BOYLSTON (486)</v>
      </c>
      <c r="P672" s="129"/>
      <c r="Q672" s="124"/>
      <c r="R672" s="25"/>
      <c r="S672" s="25"/>
    </row>
    <row r="673" spans="1:19">
      <c r="A673" s="19">
        <f t="shared" si="120"/>
        <v>486</v>
      </c>
      <c r="B673" s="19">
        <v>666</v>
      </c>
      <c r="C673" s="20" t="str">
        <f t="shared" si="121"/>
        <v>486 - LEARNING FIRST - WORCESTER</v>
      </c>
      <c r="D673" s="21">
        <v>486348348</v>
      </c>
      <c r="E673" s="19">
        <f t="shared" si="122"/>
        <v>486</v>
      </c>
      <c r="F673" s="17">
        <f t="shared" si="123"/>
        <v>348</v>
      </c>
      <c r="G673" s="17">
        <f t="shared" si="124"/>
        <v>348</v>
      </c>
      <c r="H673" s="17">
        <f t="shared" si="130"/>
        <v>1</v>
      </c>
      <c r="I673" s="22">
        <f t="shared" si="125"/>
        <v>1</v>
      </c>
      <c r="J673" s="19">
        <f t="shared" si="126"/>
        <v>11</v>
      </c>
      <c r="K673" s="23">
        <f t="shared" si="127"/>
        <v>101.3039956931588</v>
      </c>
      <c r="L673" s="24">
        <f t="shared" si="128"/>
        <v>20817</v>
      </c>
      <c r="M673" s="24">
        <f t="shared" si="129"/>
        <v>271</v>
      </c>
      <c r="N673" s="24">
        <v>1288</v>
      </c>
      <c r="O673" s="25" t="str">
        <f t="shared" si="131"/>
        <v>LEARNING FIRST - WORCESTER (486)</v>
      </c>
      <c r="P673" s="129"/>
      <c r="Q673" s="124"/>
      <c r="R673" s="25"/>
      <c r="S673" s="25"/>
    </row>
    <row r="674" spans="1:19">
      <c r="A674" s="19">
        <f t="shared" si="120"/>
        <v>486</v>
      </c>
      <c r="B674" s="19">
        <v>667</v>
      </c>
      <c r="C674" s="20" t="str">
        <f t="shared" si="121"/>
        <v>486 - LEARNING FIRST - MENDON UPTON</v>
      </c>
      <c r="D674" s="21">
        <v>486348710</v>
      </c>
      <c r="E674" s="19">
        <f t="shared" si="122"/>
        <v>486</v>
      </c>
      <c r="F674" s="17">
        <f t="shared" si="123"/>
        <v>348</v>
      </c>
      <c r="G674" s="17">
        <f t="shared" si="124"/>
        <v>710</v>
      </c>
      <c r="H674" s="17">
        <f t="shared" si="130"/>
        <v>1</v>
      </c>
      <c r="I674" s="22">
        <f t="shared" si="125"/>
        <v>1</v>
      </c>
      <c r="J674" s="19">
        <f t="shared" si="126"/>
        <v>3</v>
      </c>
      <c r="K674" s="23">
        <f t="shared" si="127"/>
        <v>150.80421071179572</v>
      </c>
      <c r="L674" s="24">
        <f t="shared" si="128"/>
        <v>16856</v>
      </c>
      <c r="M674" s="24">
        <f t="shared" si="129"/>
        <v>8564</v>
      </c>
      <c r="N674" s="24">
        <v>1288</v>
      </c>
      <c r="O674" s="25" t="str">
        <f t="shared" si="131"/>
        <v>LEARNING FIRST - MENDON UPTON (486)</v>
      </c>
      <c r="P674" s="129"/>
      <c r="Q674" s="124"/>
      <c r="R674" s="25"/>
      <c r="S674" s="25"/>
    </row>
    <row r="675" spans="1:19">
      <c r="A675" s="19">
        <f t="shared" si="120"/>
        <v>486</v>
      </c>
      <c r="B675" s="19">
        <v>668</v>
      </c>
      <c r="C675" s="20" t="str">
        <f t="shared" si="121"/>
        <v>486 - LEARNING FIRST - QUABBIN</v>
      </c>
      <c r="D675" s="21">
        <v>486348753</v>
      </c>
      <c r="E675" s="19">
        <f t="shared" si="122"/>
        <v>486</v>
      </c>
      <c r="F675" s="17">
        <f t="shared" si="123"/>
        <v>348</v>
      </c>
      <c r="G675" s="17">
        <f t="shared" si="124"/>
        <v>753</v>
      </c>
      <c r="H675" s="17">
        <f t="shared" si="130"/>
        <v>1</v>
      </c>
      <c r="I675" s="22">
        <f t="shared" si="125"/>
        <v>1</v>
      </c>
      <c r="J675" s="19">
        <f t="shared" si="126"/>
        <v>7</v>
      </c>
      <c r="K675" s="23">
        <f t="shared" si="127"/>
        <v>130.24038533556862</v>
      </c>
      <c r="L675" s="24">
        <f t="shared" si="128"/>
        <v>15142</v>
      </c>
      <c r="M675" s="24">
        <f t="shared" si="129"/>
        <v>4579</v>
      </c>
      <c r="N675" s="24">
        <v>1288</v>
      </c>
      <c r="O675" s="25" t="str">
        <f t="shared" si="131"/>
        <v>LEARNING FIRST - QUABBIN (486)</v>
      </c>
      <c r="P675" s="129"/>
      <c r="Q675" s="124"/>
      <c r="R675" s="25"/>
      <c r="S675" s="25"/>
    </row>
    <row r="676" spans="1:19">
      <c r="A676" s="19">
        <f t="shared" si="120"/>
        <v>486</v>
      </c>
      <c r="B676" s="19">
        <v>669</v>
      </c>
      <c r="C676" s="20" t="str">
        <f t="shared" si="121"/>
        <v>486 - LEARNING FIRST - SPENCER EAST BROOKFIELD</v>
      </c>
      <c r="D676" s="21">
        <v>486348767</v>
      </c>
      <c r="E676" s="19">
        <f t="shared" si="122"/>
        <v>486</v>
      </c>
      <c r="F676" s="17">
        <f t="shared" si="123"/>
        <v>348</v>
      </c>
      <c r="G676" s="17">
        <f t="shared" si="124"/>
        <v>767</v>
      </c>
      <c r="H676" s="17">
        <f t="shared" si="130"/>
        <v>1</v>
      </c>
      <c r="I676" s="22">
        <f t="shared" si="125"/>
        <v>1</v>
      </c>
      <c r="J676" s="19">
        <f t="shared" si="126"/>
        <v>9</v>
      </c>
      <c r="K676" s="23">
        <f t="shared" si="127"/>
        <v>107.07830606137362</v>
      </c>
      <c r="L676" s="24">
        <f t="shared" si="128"/>
        <v>19771</v>
      </c>
      <c r="M676" s="24">
        <f t="shared" si="129"/>
        <v>1399</v>
      </c>
      <c r="N676" s="24">
        <v>1288</v>
      </c>
      <c r="O676" s="25" t="str">
        <f t="shared" si="131"/>
        <v>LEARNING FIRST - SPENCER EAST BROOKFIELD (486)</v>
      </c>
      <c r="P676" s="129"/>
      <c r="Q676" s="124"/>
      <c r="R676" s="25"/>
      <c r="S676" s="25"/>
    </row>
    <row r="677" spans="1:19">
      <c r="A677" s="19">
        <f t="shared" si="120"/>
        <v>487</v>
      </c>
      <c r="B677" s="19">
        <v>670</v>
      </c>
      <c r="C677" s="20" t="str">
        <f t="shared" si="121"/>
        <v>487 - PROSPECT HILL ACADEMY-CAMBRIDGE Site - ARLINGTON</v>
      </c>
      <c r="D677" s="21">
        <v>487049010</v>
      </c>
      <c r="E677" s="19">
        <f t="shared" si="122"/>
        <v>487</v>
      </c>
      <c r="F677" s="17">
        <f t="shared" si="123"/>
        <v>49</v>
      </c>
      <c r="G677" s="17">
        <f t="shared" si="124"/>
        <v>10</v>
      </c>
      <c r="H677" s="17">
        <f t="shared" si="130"/>
        <v>2</v>
      </c>
      <c r="I677" s="22">
        <f t="shared" si="125"/>
        <v>1.1120000000000001</v>
      </c>
      <c r="J677" s="19">
        <f t="shared" si="126"/>
        <v>3</v>
      </c>
      <c r="K677" s="23">
        <f t="shared" si="127"/>
        <v>151.4219975265986</v>
      </c>
      <c r="L677" s="24">
        <f t="shared" si="128"/>
        <v>21163</v>
      </c>
      <c r="M677" s="24">
        <f t="shared" si="129"/>
        <v>10882</v>
      </c>
      <c r="N677" s="24">
        <v>1288</v>
      </c>
      <c r="O677" s="25" t="str">
        <f t="shared" si="131"/>
        <v>PROSPECT HILL ACADEMY-CAMBRIDGE Site - ARLINGTON (487)</v>
      </c>
      <c r="P677" s="129"/>
      <c r="Q677" s="124"/>
      <c r="R677" s="25"/>
      <c r="S677" s="25"/>
    </row>
    <row r="678" spans="1:19">
      <c r="A678" s="19">
        <f t="shared" si="120"/>
        <v>487</v>
      </c>
      <c r="B678" s="19">
        <v>671</v>
      </c>
      <c r="C678" s="20" t="str">
        <f t="shared" si="121"/>
        <v>487 - PROSPECT HILL ACADEMY-CAMBRIDGE Site - BILLERICA</v>
      </c>
      <c r="D678" s="21">
        <v>487049031</v>
      </c>
      <c r="E678" s="19">
        <f t="shared" si="122"/>
        <v>487</v>
      </c>
      <c r="F678" s="17">
        <f t="shared" si="123"/>
        <v>49</v>
      </c>
      <c r="G678" s="17">
        <f t="shared" si="124"/>
        <v>31</v>
      </c>
      <c r="H678" s="17">
        <f t="shared" si="130"/>
        <v>2</v>
      </c>
      <c r="I678" s="22">
        <f t="shared" si="125"/>
        <v>1.1120000000000001</v>
      </c>
      <c r="J678" s="19">
        <f t="shared" si="126"/>
        <v>5</v>
      </c>
      <c r="K678" s="23">
        <f t="shared" si="127"/>
        <v>138.8489981449959</v>
      </c>
      <c r="L678" s="24">
        <f t="shared" si="128"/>
        <v>21389</v>
      </c>
      <c r="M678" s="24">
        <f t="shared" si="129"/>
        <v>8309</v>
      </c>
      <c r="N678" s="24">
        <v>1288</v>
      </c>
      <c r="O678" s="25" t="str">
        <f t="shared" si="131"/>
        <v>PROSPECT HILL ACADEMY-CAMBRIDGE Site - BILLERICA (487)</v>
      </c>
      <c r="P678" s="129"/>
      <c r="Q678" s="124"/>
      <c r="R678" s="25"/>
      <c r="S678" s="25"/>
    </row>
    <row r="679" spans="1:19">
      <c r="A679" s="19">
        <f t="shared" si="120"/>
        <v>487</v>
      </c>
      <c r="B679" s="19">
        <v>672</v>
      </c>
      <c r="C679" s="20" t="str">
        <f t="shared" si="121"/>
        <v>487 - PROSPECT HILL ACADEMY-CAMBRIDGE Site - BOSTON</v>
      </c>
      <c r="D679" s="21">
        <v>487049035</v>
      </c>
      <c r="E679" s="19">
        <f t="shared" si="122"/>
        <v>487</v>
      </c>
      <c r="F679" s="17">
        <f t="shared" si="123"/>
        <v>49</v>
      </c>
      <c r="G679" s="17">
        <f t="shared" si="124"/>
        <v>35</v>
      </c>
      <c r="H679" s="17">
        <f t="shared" si="130"/>
        <v>2</v>
      </c>
      <c r="I679" s="22">
        <f t="shared" si="125"/>
        <v>1.1120000000000001</v>
      </c>
      <c r="J679" s="19">
        <f t="shared" si="126"/>
        <v>11</v>
      </c>
      <c r="K679" s="23">
        <f t="shared" si="127"/>
        <v>135.47260985262034</v>
      </c>
      <c r="L679" s="24">
        <f t="shared" si="128"/>
        <v>21353</v>
      </c>
      <c r="M679" s="24">
        <f t="shared" si="129"/>
        <v>7574</v>
      </c>
      <c r="N679" s="24">
        <v>1288</v>
      </c>
      <c r="O679" s="25" t="str">
        <f t="shared" si="131"/>
        <v>PROSPECT HILL ACADEMY-CAMBRIDGE Site - BOSTON (487)</v>
      </c>
      <c r="P679" s="129"/>
      <c r="Q679" s="124"/>
      <c r="R679" s="25"/>
      <c r="S679" s="25"/>
    </row>
    <row r="680" spans="1:19">
      <c r="A680" s="19">
        <f t="shared" si="120"/>
        <v>487</v>
      </c>
      <c r="B680" s="19">
        <v>673</v>
      </c>
      <c r="C680" s="20" t="str">
        <f t="shared" si="121"/>
        <v>487 - PROSPECT HILL ACADEMY-CAMBRIDGE Site - BROCKTON</v>
      </c>
      <c r="D680" s="21">
        <v>487049044</v>
      </c>
      <c r="E680" s="19">
        <f t="shared" si="122"/>
        <v>487</v>
      </c>
      <c r="F680" s="17">
        <f t="shared" si="123"/>
        <v>49</v>
      </c>
      <c r="G680" s="17">
        <f t="shared" si="124"/>
        <v>44</v>
      </c>
      <c r="H680" s="17">
        <f t="shared" si="130"/>
        <v>2</v>
      </c>
      <c r="I680" s="22">
        <f t="shared" si="125"/>
        <v>1.1120000000000001</v>
      </c>
      <c r="J680" s="19">
        <f t="shared" si="126"/>
        <v>11</v>
      </c>
      <c r="K680" s="23">
        <f t="shared" si="127"/>
        <v>100</v>
      </c>
      <c r="L680" s="24">
        <f t="shared" si="128"/>
        <v>14743</v>
      </c>
      <c r="M680" s="24">
        <f t="shared" si="129"/>
        <v>0</v>
      </c>
      <c r="N680" s="24">
        <v>1288</v>
      </c>
      <c r="O680" s="25" t="str">
        <f t="shared" si="131"/>
        <v>PROSPECT HILL ACADEMY-CAMBRIDGE Site - BROCKTON (487)</v>
      </c>
      <c r="P680" s="129"/>
      <c r="Q680" s="124"/>
      <c r="R680" s="25"/>
      <c r="S680" s="25"/>
    </row>
    <row r="681" spans="1:19">
      <c r="A681" s="19">
        <f t="shared" si="120"/>
        <v>487</v>
      </c>
      <c r="B681" s="19">
        <v>674</v>
      </c>
      <c r="C681" s="20" t="str">
        <f t="shared" si="121"/>
        <v>487 - PROSPECT HILL ACADEMY-CAMBRIDGE Site - CAMBRIDGE</v>
      </c>
      <c r="D681" s="21">
        <v>487049049</v>
      </c>
      <c r="E681" s="19">
        <f t="shared" si="122"/>
        <v>487</v>
      </c>
      <c r="F681" s="17">
        <f t="shared" si="123"/>
        <v>49</v>
      </c>
      <c r="G681" s="17">
        <f t="shared" si="124"/>
        <v>49</v>
      </c>
      <c r="H681" s="17">
        <f t="shared" si="130"/>
        <v>2</v>
      </c>
      <c r="I681" s="22">
        <f t="shared" si="125"/>
        <v>1.1120000000000001</v>
      </c>
      <c r="J681" s="19">
        <f t="shared" si="126"/>
        <v>7</v>
      </c>
      <c r="K681" s="23">
        <f t="shared" si="127"/>
        <v>224.30682825570392</v>
      </c>
      <c r="L681" s="24">
        <f t="shared" si="128"/>
        <v>19746</v>
      </c>
      <c r="M681" s="24">
        <f t="shared" si="129"/>
        <v>24546</v>
      </c>
      <c r="N681" s="24">
        <v>1288</v>
      </c>
      <c r="O681" s="25" t="str">
        <f t="shared" si="131"/>
        <v>PROSPECT HILL ACADEMY-CAMBRIDGE Site - CAMBRIDGE (487)</v>
      </c>
      <c r="P681" s="129"/>
      <c r="Q681" s="124"/>
      <c r="R681" s="25"/>
      <c r="S681" s="25"/>
    </row>
    <row r="682" spans="1:19">
      <c r="A682" s="19">
        <f t="shared" si="120"/>
        <v>487</v>
      </c>
      <c r="B682" s="19">
        <v>675</v>
      </c>
      <c r="C682" s="20" t="str">
        <f t="shared" si="121"/>
        <v>487 - PROSPECT HILL ACADEMY-CAMBRIDGE Site - CHELSEA</v>
      </c>
      <c r="D682" s="21">
        <v>487049057</v>
      </c>
      <c r="E682" s="19">
        <f t="shared" si="122"/>
        <v>487</v>
      </c>
      <c r="F682" s="17">
        <f t="shared" si="123"/>
        <v>49</v>
      </c>
      <c r="G682" s="17">
        <f t="shared" si="124"/>
        <v>57</v>
      </c>
      <c r="H682" s="17">
        <f t="shared" si="130"/>
        <v>2</v>
      </c>
      <c r="I682" s="22">
        <f t="shared" si="125"/>
        <v>1.1120000000000001</v>
      </c>
      <c r="J682" s="19">
        <f t="shared" si="126"/>
        <v>12</v>
      </c>
      <c r="K682" s="23">
        <f t="shared" si="127"/>
        <v>105.01314606207856</v>
      </c>
      <c r="L682" s="24">
        <f t="shared" si="128"/>
        <v>17111</v>
      </c>
      <c r="M682" s="24">
        <f t="shared" si="129"/>
        <v>858</v>
      </c>
      <c r="N682" s="24">
        <v>1288</v>
      </c>
      <c r="O682" s="25" t="str">
        <f t="shared" si="131"/>
        <v>PROSPECT HILL ACADEMY-CAMBRIDGE Site - CHELSEA (487)</v>
      </c>
      <c r="P682" s="129"/>
      <c r="Q682" s="124"/>
      <c r="R682" s="25"/>
      <c r="S682" s="25"/>
    </row>
    <row r="683" spans="1:19">
      <c r="A683" s="19">
        <f t="shared" si="120"/>
        <v>487</v>
      </c>
      <c r="B683" s="19">
        <v>676</v>
      </c>
      <c r="C683" s="20" t="str">
        <f t="shared" si="121"/>
        <v>487 - PROSPECT HILL ACADEMY-CAMBRIDGE Site - DRACUT</v>
      </c>
      <c r="D683" s="21">
        <v>487049079</v>
      </c>
      <c r="E683" s="19">
        <f t="shared" si="122"/>
        <v>487</v>
      </c>
      <c r="F683" s="17">
        <f t="shared" si="123"/>
        <v>49</v>
      </c>
      <c r="G683" s="17">
        <f t="shared" si="124"/>
        <v>79</v>
      </c>
      <c r="H683" s="17">
        <f t="shared" si="130"/>
        <v>2</v>
      </c>
      <c r="I683" s="22">
        <f t="shared" si="125"/>
        <v>1.1120000000000001</v>
      </c>
      <c r="J683" s="19">
        <f t="shared" si="126"/>
        <v>7</v>
      </c>
      <c r="K683" s="23">
        <f t="shared" si="127"/>
        <v>104.99071628969131</v>
      </c>
      <c r="L683" s="24">
        <f t="shared" si="128"/>
        <v>14743</v>
      </c>
      <c r="M683" s="24">
        <f t="shared" si="129"/>
        <v>736</v>
      </c>
      <c r="N683" s="24">
        <v>1288</v>
      </c>
      <c r="O683" s="25" t="str">
        <f t="shared" si="131"/>
        <v>PROSPECT HILL ACADEMY-CAMBRIDGE Site - DRACUT (487)</v>
      </c>
      <c r="P683" s="129"/>
      <c r="Q683" s="124"/>
      <c r="R683" s="25"/>
      <c r="S683" s="25"/>
    </row>
    <row r="684" spans="1:19">
      <c r="A684" s="19">
        <f t="shared" si="120"/>
        <v>487</v>
      </c>
      <c r="B684" s="19">
        <v>677</v>
      </c>
      <c r="C684" s="20" t="str">
        <f t="shared" si="121"/>
        <v>487 - PROSPECT HILL ACADEMY-CAMBRIDGE Site - EVERETT</v>
      </c>
      <c r="D684" s="21">
        <v>487049093</v>
      </c>
      <c r="E684" s="19">
        <f t="shared" si="122"/>
        <v>487</v>
      </c>
      <c r="F684" s="17">
        <f t="shared" si="123"/>
        <v>49</v>
      </c>
      <c r="G684" s="17">
        <f t="shared" si="124"/>
        <v>93</v>
      </c>
      <c r="H684" s="17">
        <f t="shared" si="130"/>
        <v>2</v>
      </c>
      <c r="I684" s="22">
        <f t="shared" si="125"/>
        <v>1.1120000000000001</v>
      </c>
      <c r="J684" s="19">
        <f t="shared" si="126"/>
        <v>11</v>
      </c>
      <c r="K684" s="23">
        <f t="shared" si="127"/>
        <v>100.40533474721023</v>
      </c>
      <c r="L684" s="24">
        <f t="shared" si="128"/>
        <v>20436</v>
      </c>
      <c r="M684" s="24">
        <f t="shared" si="129"/>
        <v>83</v>
      </c>
      <c r="N684" s="24">
        <v>1288</v>
      </c>
      <c r="O684" s="25" t="str">
        <f t="shared" si="131"/>
        <v>PROSPECT HILL ACADEMY-CAMBRIDGE Site - EVERETT (487)</v>
      </c>
      <c r="P684" s="129"/>
      <c r="Q684" s="124"/>
      <c r="R684" s="25"/>
      <c r="S684" s="25"/>
    </row>
    <row r="685" spans="1:19">
      <c r="A685" s="19">
        <f t="shared" si="120"/>
        <v>487</v>
      </c>
      <c r="B685" s="19">
        <v>678</v>
      </c>
      <c r="C685" s="20" t="str">
        <f t="shared" si="121"/>
        <v>487 - PROSPECT HILL ACADEMY-CAMBRIDGE Site - FALL RIVER</v>
      </c>
      <c r="D685" s="21">
        <v>487049095</v>
      </c>
      <c r="E685" s="19">
        <f t="shared" si="122"/>
        <v>487</v>
      </c>
      <c r="F685" s="17">
        <f t="shared" si="123"/>
        <v>49</v>
      </c>
      <c r="G685" s="17">
        <f t="shared" si="124"/>
        <v>95</v>
      </c>
      <c r="H685" s="17">
        <f t="shared" si="130"/>
        <v>2</v>
      </c>
      <c r="I685" s="22">
        <f t="shared" si="125"/>
        <v>1.1120000000000001</v>
      </c>
      <c r="J685" s="19">
        <f t="shared" si="126"/>
        <v>12</v>
      </c>
      <c r="K685" s="23">
        <f t="shared" si="127"/>
        <v>100.58789250230713</v>
      </c>
      <c r="L685" s="24">
        <f t="shared" si="128"/>
        <v>26518</v>
      </c>
      <c r="M685" s="24">
        <f t="shared" si="129"/>
        <v>156</v>
      </c>
      <c r="N685" s="24">
        <v>1288</v>
      </c>
      <c r="O685" s="25" t="str">
        <f t="shared" si="131"/>
        <v>PROSPECT HILL ACADEMY-CAMBRIDGE Site - FALL RIVER (487)</v>
      </c>
      <c r="P685" s="129"/>
      <c r="Q685" s="124"/>
      <c r="R685" s="25"/>
      <c r="S685" s="25"/>
    </row>
    <row r="686" spans="1:19">
      <c r="A686" s="19">
        <f t="shared" si="120"/>
        <v>487</v>
      </c>
      <c r="B686" s="19">
        <v>679</v>
      </c>
      <c r="C686" s="20" t="str">
        <f t="shared" si="121"/>
        <v>487 - PROSPECT HILL ACADEMY-CAMBRIDGE Site - FITCHBURG</v>
      </c>
      <c r="D686" s="21">
        <v>487049097</v>
      </c>
      <c r="E686" s="19">
        <f t="shared" si="122"/>
        <v>487</v>
      </c>
      <c r="F686" s="17">
        <f t="shared" si="123"/>
        <v>49</v>
      </c>
      <c r="G686" s="17">
        <f t="shared" si="124"/>
        <v>97</v>
      </c>
      <c r="H686" s="17">
        <f t="shared" si="130"/>
        <v>2</v>
      </c>
      <c r="I686" s="22">
        <f t="shared" si="125"/>
        <v>1.1120000000000001</v>
      </c>
      <c r="J686" s="19">
        <f t="shared" si="126"/>
        <v>11</v>
      </c>
      <c r="K686" s="23">
        <f t="shared" si="127"/>
        <v>100.72245271080756</v>
      </c>
      <c r="L686" s="24">
        <f t="shared" si="128"/>
        <v>20042</v>
      </c>
      <c r="M686" s="24">
        <f t="shared" si="129"/>
        <v>145</v>
      </c>
      <c r="N686" s="24">
        <v>1288</v>
      </c>
      <c r="O686" s="25" t="str">
        <f t="shared" si="131"/>
        <v>PROSPECT HILL ACADEMY-CAMBRIDGE Site - FITCHBURG (487)</v>
      </c>
      <c r="P686" s="129"/>
      <c r="Q686" s="124"/>
      <c r="R686" s="25"/>
      <c r="S686" s="25"/>
    </row>
    <row r="687" spans="1:19">
      <c r="A687" s="19">
        <f t="shared" si="120"/>
        <v>487</v>
      </c>
      <c r="B687" s="19">
        <v>680</v>
      </c>
      <c r="C687" s="20" t="str">
        <f t="shared" si="121"/>
        <v>487 - PROSPECT HILL ACADEMY-CAMBRIDGE Site - FRAMINGHAM</v>
      </c>
      <c r="D687" s="21">
        <v>487049100</v>
      </c>
      <c r="E687" s="19">
        <f t="shared" si="122"/>
        <v>487</v>
      </c>
      <c r="F687" s="17">
        <f t="shared" si="123"/>
        <v>49</v>
      </c>
      <c r="G687" s="17">
        <f t="shared" si="124"/>
        <v>100</v>
      </c>
      <c r="H687" s="17">
        <f t="shared" si="130"/>
        <v>2</v>
      </c>
      <c r="I687" s="22">
        <f t="shared" si="125"/>
        <v>1.1120000000000001</v>
      </c>
      <c r="J687" s="19">
        <f t="shared" si="126"/>
        <v>10</v>
      </c>
      <c r="K687" s="23">
        <f t="shared" si="127"/>
        <v>127.0063919760279</v>
      </c>
      <c r="L687" s="24">
        <f t="shared" si="128"/>
        <v>24163</v>
      </c>
      <c r="M687" s="24">
        <f t="shared" si="129"/>
        <v>6526</v>
      </c>
      <c r="N687" s="24">
        <v>1288</v>
      </c>
      <c r="O687" s="25" t="str">
        <f t="shared" si="131"/>
        <v>PROSPECT HILL ACADEMY-CAMBRIDGE Site - FRAMINGHAM (487)</v>
      </c>
      <c r="P687" s="129"/>
      <c r="Q687" s="124"/>
      <c r="R687" s="25"/>
      <c r="S687" s="25"/>
    </row>
    <row r="688" spans="1:19">
      <c r="A688" s="19">
        <f t="shared" si="120"/>
        <v>487</v>
      </c>
      <c r="B688" s="19">
        <v>681</v>
      </c>
      <c r="C688" s="20" t="str">
        <f t="shared" si="121"/>
        <v>487 - PROSPECT HILL ACADEMY-CAMBRIDGE Site - HAVERHILL</v>
      </c>
      <c r="D688" s="21">
        <v>487049128</v>
      </c>
      <c r="E688" s="19">
        <f t="shared" si="122"/>
        <v>487</v>
      </c>
      <c r="F688" s="17">
        <f t="shared" si="123"/>
        <v>49</v>
      </c>
      <c r="G688" s="17">
        <f t="shared" si="124"/>
        <v>128</v>
      </c>
      <c r="H688" s="17">
        <f t="shared" si="130"/>
        <v>2</v>
      </c>
      <c r="I688" s="22">
        <f t="shared" si="125"/>
        <v>1.1120000000000001</v>
      </c>
      <c r="J688" s="19">
        <f t="shared" si="126"/>
        <v>10</v>
      </c>
      <c r="K688" s="23">
        <f t="shared" si="127"/>
        <v>105.45296695844748</v>
      </c>
      <c r="L688" s="24">
        <f t="shared" si="128"/>
        <v>12632</v>
      </c>
      <c r="M688" s="24">
        <f t="shared" si="129"/>
        <v>689</v>
      </c>
      <c r="N688" s="24">
        <v>1288</v>
      </c>
      <c r="O688" s="25" t="str">
        <f t="shared" si="131"/>
        <v>PROSPECT HILL ACADEMY-CAMBRIDGE Site - HAVERHILL (487)</v>
      </c>
      <c r="P688" s="129"/>
      <c r="Q688" s="124"/>
      <c r="R688" s="25"/>
      <c r="S688" s="25"/>
    </row>
    <row r="689" spans="1:19">
      <c r="A689" s="19">
        <f t="shared" si="120"/>
        <v>487</v>
      </c>
      <c r="B689" s="19">
        <v>682</v>
      </c>
      <c r="C689" s="20" t="str">
        <f t="shared" si="121"/>
        <v>487 - PROSPECT HILL ACADEMY-CAMBRIDGE Site - LAWRENCE</v>
      </c>
      <c r="D689" s="21">
        <v>487049149</v>
      </c>
      <c r="E689" s="19">
        <f t="shared" si="122"/>
        <v>487</v>
      </c>
      <c r="F689" s="17">
        <f t="shared" si="123"/>
        <v>49</v>
      </c>
      <c r="G689" s="17">
        <f t="shared" si="124"/>
        <v>149</v>
      </c>
      <c r="H689" s="17">
        <f t="shared" si="130"/>
        <v>2</v>
      </c>
      <c r="I689" s="22">
        <f t="shared" si="125"/>
        <v>1.1120000000000001</v>
      </c>
      <c r="J689" s="19">
        <f t="shared" si="126"/>
        <v>12</v>
      </c>
      <c r="K689" s="23">
        <f t="shared" si="127"/>
        <v>102.28056940332941</v>
      </c>
      <c r="L689" s="24">
        <f t="shared" si="128"/>
        <v>14743</v>
      </c>
      <c r="M689" s="24">
        <f t="shared" si="129"/>
        <v>336</v>
      </c>
      <c r="N689" s="24">
        <v>1288</v>
      </c>
      <c r="O689" s="25" t="str">
        <f t="shared" si="131"/>
        <v>PROSPECT HILL ACADEMY-CAMBRIDGE Site - LAWRENCE (487)</v>
      </c>
      <c r="P689" s="129"/>
      <c r="Q689" s="124"/>
      <c r="R689" s="25"/>
      <c r="S689" s="25"/>
    </row>
    <row r="690" spans="1:19">
      <c r="A690" s="19">
        <f t="shared" si="120"/>
        <v>487</v>
      </c>
      <c r="B690" s="19">
        <v>683</v>
      </c>
      <c r="C690" s="20" t="str">
        <f t="shared" si="121"/>
        <v>487 - PROSPECT HILL ACADEMY-CAMBRIDGE Site - LOWELL</v>
      </c>
      <c r="D690" s="21">
        <v>487049160</v>
      </c>
      <c r="E690" s="19">
        <f t="shared" si="122"/>
        <v>487</v>
      </c>
      <c r="F690" s="17">
        <f t="shared" si="123"/>
        <v>49</v>
      </c>
      <c r="G690" s="17">
        <f t="shared" si="124"/>
        <v>160</v>
      </c>
      <c r="H690" s="17">
        <f t="shared" si="130"/>
        <v>2</v>
      </c>
      <c r="I690" s="22">
        <f t="shared" si="125"/>
        <v>1.1120000000000001</v>
      </c>
      <c r="J690" s="19">
        <f t="shared" si="126"/>
        <v>11</v>
      </c>
      <c r="K690" s="23">
        <f t="shared" si="127"/>
        <v>102.28202864275838</v>
      </c>
      <c r="L690" s="24">
        <f t="shared" si="128"/>
        <v>23230</v>
      </c>
      <c r="M690" s="24">
        <f t="shared" si="129"/>
        <v>530</v>
      </c>
      <c r="N690" s="24">
        <v>1288</v>
      </c>
      <c r="O690" s="25" t="str">
        <f t="shared" si="131"/>
        <v>PROSPECT HILL ACADEMY-CAMBRIDGE Site - LOWELL (487)</v>
      </c>
      <c r="P690" s="129"/>
      <c r="Q690" s="124"/>
      <c r="R690" s="25"/>
      <c r="S690" s="25"/>
    </row>
    <row r="691" spans="1:19">
      <c r="A691" s="19">
        <f t="shared" si="120"/>
        <v>487</v>
      </c>
      <c r="B691" s="19">
        <v>684</v>
      </c>
      <c r="C691" s="20" t="str">
        <f t="shared" si="121"/>
        <v>487 - PROSPECT HILL ACADEMY-CAMBRIDGE Site - LYNN</v>
      </c>
      <c r="D691" s="21">
        <v>487049163</v>
      </c>
      <c r="E691" s="19">
        <f t="shared" si="122"/>
        <v>487</v>
      </c>
      <c r="F691" s="17">
        <f t="shared" si="123"/>
        <v>49</v>
      </c>
      <c r="G691" s="17">
        <f t="shared" si="124"/>
        <v>163</v>
      </c>
      <c r="H691" s="17">
        <f t="shared" si="130"/>
        <v>2</v>
      </c>
      <c r="I691" s="22">
        <f t="shared" si="125"/>
        <v>1.1120000000000001</v>
      </c>
      <c r="J691" s="19">
        <f t="shared" si="126"/>
        <v>11</v>
      </c>
      <c r="K691" s="23">
        <f t="shared" si="127"/>
        <v>100.01346280490802</v>
      </c>
      <c r="L691" s="24">
        <f t="shared" si="128"/>
        <v>19749</v>
      </c>
      <c r="M691" s="24">
        <f t="shared" si="129"/>
        <v>3</v>
      </c>
      <c r="N691" s="24">
        <v>1288</v>
      </c>
      <c r="O691" s="25" t="str">
        <f t="shared" si="131"/>
        <v>PROSPECT HILL ACADEMY-CAMBRIDGE Site - LYNN (487)</v>
      </c>
      <c r="P691" s="129"/>
      <c r="Q691" s="124"/>
      <c r="R691" s="25"/>
      <c r="S691" s="25"/>
    </row>
    <row r="692" spans="1:19">
      <c r="A692" s="19">
        <f t="shared" si="120"/>
        <v>487</v>
      </c>
      <c r="B692" s="19">
        <v>685</v>
      </c>
      <c r="C692" s="20" t="str">
        <f t="shared" si="121"/>
        <v>487 - PROSPECT HILL ACADEMY-CAMBRIDGE Site - MALDEN</v>
      </c>
      <c r="D692" s="21">
        <v>487049165</v>
      </c>
      <c r="E692" s="19">
        <f t="shared" si="122"/>
        <v>487</v>
      </c>
      <c r="F692" s="17">
        <f t="shared" si="123"/>
        <v>49</v>
      </c>
      <c r="G692" s="17">
        <f t="shared" si="124"/>
        <v>165</v>
      </c>
      <c r="H692" s="17">
        <f t="shared" si="130"/>
        <v>2</v>
      </c>
      <c r="I692" s="22">
        <f t="shared" si="125"/>
        <v>1.1120000000000001</v>
      </c>
      <c r="J692" s="19">
        <f t="shared" si="126"/>
        <v>10</v>
      </c>
      <c r="K692" s="23">
        <f t="shared" si="127"/>
        <v>100</v>
      </c>
      <c r="L692" s="24">
        <f t="shared" si="128"/>
        <v>19385</v>
      </c>
      <c r="M692" s="24">
        <f t="shared" si="129"/>
        <v>0</v>
      </c>
      <c r="N692" s="24">
        <v>1288</v>
      </c>
      <c r="O692" s="25" t="str">
        <f t="shared" si="131"/>
        <v>PROSPECT HILL ACADEMY-CAMBRIDGE Site - MALDEN (487)</v>
      </c>
      <c r="P692" s="129"/>
      <c r="Q692" s="124"/>
      <c r="R692" s="25"/>
      <c r="S692" s="25"/>
    </row>
    <row r="693" spans="1:19">
      <c r="A693" s="19">
        <f t="shared" si="120"/>
        <v>487</v>
      </c>
      <c r="B693" s="19">
        <v>686</v>
      </c>
      <c r="C693" s="20" t="str">
        <f t="shared" si="121"/>
        <v>487 - PROSPECT HILL ACADEMY-CAMBRIDGE Site - MEDFORD</v>
      </c>
      <c r="D693" s="21">
        <v>487049176</v>
      </c>
      <c r="E693" s="19">
        <f t="shared" si="122"/>
        <v>487</v>
      </c>
      <c r="F693" s="17">
        <f t="shared" si="123"/>
        <v>49</v>
      </c>
      <c r="G693" s="17">
        <f t="shared" si="124"/>
        <v>176</v>
      </c>
      <c r="H693" s="17">
        <f t="shared" si="130"/>
        <v>2</v>
      </c>
      <c r="I693" s="22">
        <f t="shared" si="125"/>
        <v>1.1120000000000001</v>
      </c>
      <c r="J693" s="19">
        <f t="shared" si="126"/>
        <v>8</v>
      </c>
      <c r="K693" s="23">
        <f t="shared" si="127"/>
        <v>132.29061594509275</v>
      </c>
      <c r="L693" s="24">
        <f t="shared" si="128"/>
        <v>19859</v>
      </c>
      <c r="M693" s="24">
        <f t="shared" si="129"/>
        <v>6413</v>
      </c>
      <c r="N693" s="24">
        <v>1288</v>
      </c>
      <c r="O693" s="25" t="str">
        <f t="shared" si="131"/>
        <v>PROSPECT HILL ACADEMY-CAMBRIDGE Site - MEDFORD (487)</v>
      </c>
      <c r="P693" s="129"/>
      <c r="Q693" s="124"/>
      <c r="R693" s="25"/>
      <c r="S693" s="25"/>
    </row>
    <row r="694" spans="1:19">
      <c r="A694" s="19">
        <f t="shared" si="120"/>
        <v>487</v>
      </c>
      <c r="B694" s="19">
        <v>687</v>
      </c>
      <c r="C694" s="20" t="str">
        <f t="shared" si="121"/>
        <v>487 - PROSPECT HILL ACADEMY-CAMBRIDGE Site - MELROSE</v>
      </c>
      <c r="D694" s="21">
        <v>487049178</v>
      </c>
      <c r="E694" s="19">
        <f t="shared" si="122"/>
        <v>487</v>
      </c>
      <c r="F694" s="17">
        <f t="shared" si="123"/>
        <v>49</v>
      </c>
      <c r="G694" s="17">
        <f t="shared" si="124"/>
        <v>178</v>
      </c>
      <c r="H694" s="17">
        <f t="shared" si="130"/>
        <v>2</v>
      </c>
      <c r="I694" s="22">
        <f t="shared" si="125"/>
        <v>1.1120000000000001</v>
      </c>
      <c r="J694" s="19">
        <f t="shared" si="126"/>
        <v>4</v>
      </c>
      <c r="K694" s="23">
        <f t="shared" si="127"/>
        <v>113.06120803359674</v>
      </c>
      <c r="L694" s="24">
        <f t="shared" si="128"/>
        <v>20336</v>
      </c>
      <c r="M694" s="24">
        <f t="shared" si="129"/>
        <v>2656</v>
      </c>
      <c r="N694" s="24">
        <v>1288</v>
      </c>
      <c r="O694" s="25" t="str">
        <f t="shared" si="131"/>
        <v>PROSPECT HILL ACADEMY-CAMBRIDGE Site - MELROSE (487)</v>
      </c>
      <c r="P694" s="129"/>
      <c r="Q694" s="124"/>
      <c r="R694" s="25"/>
      <c r="S694" s="25"/>
    </row>
    <row r="695" spans="1:19">
      <c r="A695" s="19">
        <f t="shared" si="120"/>
        <v>487</v>
      </c>
      <c r="B695" s="19">
        <v>688</v>
      </c>
      <c r="C695" s="20" t="str">
        <f t="shared" si="121"/>
        <v>487 - PROSPECT HILL ACADEMY-CAMBRIDGE Site - METHUEN</v>
      </c>
      <c r="D695" s="21">
        <v>487049181</v>
      </c>
      <c r="E695" s="19">
        <f t="shared" si="122"/>
        <v>487</v>
      </c>
      <c r="F695" s="17">
        <f t="shared" si="123"/>
        <v>49</v>
      </c>
      <c r="G695" s="17">
        <f t="shared" si="124"/>
        <v>181</v>
      </c>
      <c r="H695" s="17">
        <f t="shared" si="130"/>
        <v>2</v>
      </c>
      <c r="I695" s="22">
        <f t="shared" si="125"/>
        <v>1.1120000000000001</v>
      </c>
      <c r="J695" s="19">
        <f t="shared" si="126"/>
        <v>10</v>
      </c>
      <c r="K695" s="23">
        <f t="shared" si="127"/>
        <v>101.12183640562671</v>
      </c>
      <c r="L695" s="24">
        <f t="shared" si="128"/>
        <v>14039</v>
      </c>
      <c r="M695" s="24">
        <f t="shared" si="129"/>
        <v>157</v>
      </c>
      <c r="N695" s="24">
        <v>1288</v>
      </c>
      <c r="O695" s="25" t="str">
        <f t="shared" si="131"/>
        <v>PROSPECT HILL ACADEMY-CAMBRIDGE Site - METHUEN (487)</v>
      </c>
      <c r="P695" s="129"/>
      <c r="Q695" s="124"/>
      <c r="R695" s="25"/>
      <c r="S695" s="25"/>
    </row>
    <row r="696" spans="1:19">
      <c r="A696" s="19">
        <f t="shared" si="120"/>
        <v>487</v>
      </c>
      <c r="B696" s="19">
        <v>689</v>
      </c>
      <c r="C696" s="20" t="str">
        <f t="shared" si="121"/>
        <v>487 - PROSPECT HILL ACADEMY-CAMBRIDGE Site - MIDDLEBOROUGH</v>
      </c>
      <c r="D696" s="21">
        <v>487049182</v>
      </c>
      <c r="E696" s="19">
        <f t="shared" si="122"/>
        <v>487</v>
      </c>
      <c r="F696" s="17">
        <f t="shared" si="123"/>
        <v>49</v>
      </c>
      <c r="G696" s="17">
        <f t="shared" si="124"/>
        <v>182</v>
      </c>
      <c r="H696" s="17">
        <f t="shared" si="130"/>
        <v>2</v>
      </c>
      <c r="I696" s="22">
        <f t="shared" si="125"/>
        <v>1.1120000000000001</v>
      </c>
      <c r="J696" s="19">
        <f t="shared" si="126"/>
        <v>8</v>
      </c>
      <c r="K696" s="23">
        <f t="shared" si="127"/>
        <v>120.65510980246452</v>
      </c>
      <c r="L696" s="24">
        <f t="shared" si="128"/>
        <v>14743</v>
      </c>
      <c r="M696" s="24">
        <f t="shared" si="129"/>
        <v>3045</v>
      </c>
      <c r="N696" s="24">
        <v>1288</v>
      </c>
      <c r="O696" s="25" t="str">
        <f t="shared" si="131"/>
        <v>PROSPECT HILL ACADEMY-CAMBRIDGE Site - MIDDLEBOROUGH (487)</v>
      </c>
      <c r="P696" s="129"/>
      <c r="Q696" s="124"/>
      <c r="R696" s="25"/>
      <c r="S696" s="25"/>
    </row>
    <row r="697" spans="1:19">
      <c r="A697" s="19">
        <f t="shared" si="120"/>
        <v>487</v>
      </c>
      <c r="B697" s="19">
        <v>690</v>
      </c>
      <c r="C697" s="20" t="str">
        <f t="shared" si="121"/>
        <v>487 - PROSPECT HILL ACADEMY-CAMBRIDGE Site - RANDOLPH</v>
      </c>
      <c r="D697" s="21">
        <v>487049244</v>
      </c>
      <c r="E697" s="19">
        <f t="shared" si="122"/>
        <v>487</v>
      </c>
      <c r="F697" s="17">
        <f t="shared" si="123"/>
        <v>49</v>
      </c>
      <c r="G697" s="17">
        <f t="shared" si="124"/>
        <v>244</v>
      </c>
      <c r="H697" s="17">
        <f t="shared" si="130"/>
        <v>2</v>
      </c>
      <c r="I697" s="22">
        <f t="shared" si="125"/>
        <v>1.1120000000000001</v>
      </c>
      <c r="J697" s="19">
        <f t="shared" si="126"/>
        <v>10</v>
      </c>
      <c r="K697" s="23">
        <f t="shared" si="127"/>
        <v>124.17352811526767</v>
      </c>
      <c r="L697" s="24">
        <f t="shared" si="128"/>
        <v>19453</v>
      </c>
      <c r="M697" s="24">
        <f t="shared" si="129"/>
        <v>4702</v>
      </c>
      <c r="N697" s="24">
        <v>1288</v>
      </c>
      <c r="O697" s="25" t="str">
        <f t="shared" si="131"/>
        <v>PROSPECT HILL ACADEMY-CAMBRIDGE Site - RANDOLPH (487)</v>
      </c>
      <c r="P697" s="129"/>
      <c r="Q697" s="124"/>
      <c r="R697" s="25"/>
      <c r="S697" s="25"/>
    </row>
    <row r="698" spans="1:19">
      <c r="A698" s="19">
        <f t="shared" si="120"/>
        <v>487</v>
      </c>
      <c r="B698" s="19">
        <v>691</v>
      </c>
      <c r="C698" s="20" t="str">
        <f t="shared" si="121"/>
        <v>487 - PROSPECT HILL ACADEMY-CAMBRIDGE Site - REVERE</v>
      </c>
      <c r="D698" s="21">
        <v>487049248</v>
      </c>
      <c r="E698" s="19">
        <f t="shared" si="122"/>
        <v>487</v>
      </c>
      <c r="F698" s="17">
        <f t="shared" si="123"/>
        <v>49</v>
      </c>
      <c r="G698" s="17">
        <f t="shared" si="124"/>
        <v>248</v>
      </c>
      <c r="H698" s="17">
        <f t="shared" si="130"/>
        <v>2</v>
      </c>
      <c r="I698" s="22">
        <f t="shared" si="125"/>
        <v>1.1120000000000001</v>
      </c>
      <c r="J698" s="19">
        <f t="shared" si="126"/>
        <v>11</v>
      </c>
      <c r="K698" s="23">
        <f t="shared" si="127"/>
        <v>103.75895547042401</v>
      </c>
      <c r="L698" s="24">
        <f t="shared" si="128"/>
        <v>17553</v>
      </c>
      <c r="M698" s="24">
        <f t="shared" si="129"/>
        <v>660</v>
      </c>
      <c r="N698" s="24">
        <v>1288</v>
      </c>
      <c r="O698" s="25" t="str">
        <f t="shared" si="131"/>
        <v>PROSPECT HILL ACADEMY-CAMBRIDGE Site - REVERE (487)</v>
      </c>
      <c r="P698" s="129"/>
      <c r="Q698" s="124"/>
      <c r="R698" s="25"/>
      <c r="S698" s="25"/>
    </row>
    <row r="699" spans="1:19">
      <c r="A699" s="19">
        <f t="shared" si="120"/>
        <v>487</v>
      </c>
      <c r="B699" s="19">
        <v>692</v>
      </c>
      <c r="C699" s="20" t="str">
        <f t="shared" si="121"/>
        <v>487 - PROSPECT HILL ACADEMY-CAMBRIDGE Site - SAUGUS</v>
      </c>
      <c r="D699" s="21">
        <v>487049262</v>
      </c>
      <c r="E699" s="19">
        <f t="shared" si="122"/>
        <v>487</v>
      </c>
      <c r="F699" s="17">
        <f t="shared" si="123"/>
        <v>49</v>
      </c>
      <c r="G699" s="17">
        <f t="shared" si="124"/>
        <v>262</v>
      </c>
      <c r="H699" s="17">
        <f t="shared" si="130"/>
        <v>2</v>
      </c>
      <c r="I699" s="22">
        <f t="shared" si="125"/>
        <v>1.1120000000000001</v>
      </c>
      <c r="J699" s="19">
        <f t="shared" si="126"/>
        <v>9</v>
      </c>
      <c r="K699" s="23">
        <f t="shared" si="127"/>
        <v>101.04969328352608</v>
      </c>
      <c r="L699" s="24">
        <f t="shared" si="128"/>
        <v>19761</v>
      </c>
      <c r="M699" s="24">
        <f t="shared" si="129"/>
        <v>207</v>
      </c>
      <c r="N699" s="24">
        <v>1288</v>
      </c>
      <c r="O699" s="25" t="str">
        <f t="shared" si="131"/>
        <v>PROSPECT HILL ACADEMY-CAMBRIDGE Site - SAUGUS (487)</v>
      </c>
      <c r="P699" s="129"/>
      <c r="Q699" s="124"/>
      <c r="R699" s="25"/>
      <c r="S699" s="25"/>
    </row>
    <row r="700" spans="1:19">
      <c r="A700" s="19">
        <f t="shared" si="120"/>
        <v>487</v>
      </c>
      <c r="B700" s="19">
        <v>693</v>
      </c>
      <c r="C700" s="20" t="str">
        <f t="shared" si="121"/>
        <v>487 - PROSPECT HILL ACADEMY-CAMBRIDGE Site - SOMERVILLE</v>
      </c>
      <c r="D700" s="21">
        <v>487049274</v>
      </c>
      <c r="E700" s="19">
        <f t="shared" si="122"/>
        <v>487</v>
      </c>
      <c r="F700" s="17">
        <f t="shared" si="123"/>
        <v>49</v>
      </c>
      <c r="G700" s="17">
        <f t="shared" si="124"/>
        <v>274</v>
      </c>
      <c r="H700" s="17">
        <f t="shared" si="130"/>
        <v>2</v>
      </c>
      <c r="I700" s="22">
        <f t="shared" si="125"/>
        <v>1.1120000000000001</v>
      </c>
      <c r="J700" s="19">
        <f t="shared" si="126"/>
        <v>9</v>
      </c>
      <c r="K700" s="23">
        <f t="shared" si="127"/>
        <v>151.42701710383452</v>
      </c>
      <c r="L700" s="24">
        <f t="shared" si="128"/>
        <v>19921</v>
      </c>
      <c r="M700" s="24">
        <f t="shared" si="129"/>
        <v>10245</v>
      </c>
      <c r="N700" s="24">
        <v>1288</v>
      </c>
      <c r="O700" s="25" t="str">
        <f t="shared" si="131"/>
        <v>PROSPECT HILL ACADEMY-CAMBRIDGE Site - SOMERVILLE (487)</v>
      </c>
      <c r="P700" s="129"/>
      <c r="Q700" s="124"/>
      <c r="R700" s="25"/>
      <c r="S700" s="25"/>
    </row>
    <row r="701" spans="1:19">
      <c r="A701" s="19">
        <f t="shared" si="120"/>
        <v>487</v>
      </c>
      <c r="B701" s="19">
        <v>694</v>
      </c>
      <c r="C701" s="20" t="str">
        <f t="shared" si="121"/>
        <v>487 - PROSPECT HILL ACADEMY-CAMBRIDGE Site - STONEHAM</v>
      </c>
      <c r="D701" s="21">
        <v>487049284</v>
      </c>
      <c r="E701" s="19">
        <f t="shared" si="122"/>
        <v>487</v>
      </c>
      <c r="F701" s="17">
        <f t="shared" si="123"/>
        <v>49</v>
      </c>
      <c r="G701" s="17">
        <f t="shared" si="124"/>
        <v>284</v>
      </c>
      <c r="H701" s="17">
        <f t="shared" si="130"/>
        <v>2</v>
      </c>
      <c r="I701" s="22">
        <f t="shared" si="125"/>
        <v>1.1120000000000001</v>
      </c>
      <c r="J701" s="19">
        <f t="shared" si="126"/>
        <v>5</v>
      </c>
      <c r="K701" s="23">
        <f t="shared" si="127"/>
        <v>148.29621290057923</v>
      </c>
      <c r="L701" s="24">
        <f t="shared" si="128"/>
        <v>20630</v>
      </c>
      <c r="M701" s="24">
        <f t="shared" si="129"/>
        <v>9964</v>
      </c>
      <c r="N701" s="24">
        <v>1288</v>
      </c>
      <c r="O701" s="25" t="str">
        <f t="shared" si="131"/>
        <v>PROSPECT HILL ACADEMY-CAMBRIDGE Site - STONEHAM (487)</v>
      </c>
      <c r="P701" s="129"/>
      <c r="Q701" s="124"/>
      <c r="R701" s="25"/>
      <c r="S701" s="25"/>
    </row>
    <row r="702" spans="1:19">
      <c r="A702" s="19">
        <f t="shared" si="120"/>
        <v>487</v>
      </c>
      <c r="B702" s="19">
        <v>695</v>
      </c>
      <c r="C702" s="20" t="str">
        <f t="shared" si="121"/>
        <v>487 - PROSPECT HILL ACADEMY-CAMBRIDGE Site - STOUGHTON</v>
      </c>
      <c r="D702" s="21">
        <v>487049285</v>
      </c>
      <c r="E702" s="19">
        <f t="shared" si="122"/>
        <v>487</v>
      </c>
      <c r="F702" s="17">
        <f t="shared" si="123"/>
        <v>49</v>
      </c>
      <c r="G702" s="17">
        <f t="shared" si="124"/>
        <v>285</v>
      </c>
      <c r="H702" s="17">
        <f t="shared" si="130"/>
        <v>2</v>
      </c>
      <c r="I702" s="22">
        <f t="shared" si="125"/>
        <v>1.1120000000000001</v>
      </c>
      <c r="J702" s="19">
        <f t="shared" si="126"/>
        <v>9</v>
      </c>
      <c r="K702" s="23">
        <f t="shared" si="127"/>
        <v>122.04461952772063</v>
      </c>
      <c r="L702" s="24">
        <f t="shared" si="128"/>
        <v>14743</v>
      </c>
      <c r="M702" s="24">
        <f t="shared" si="129"/>
        <v>3250</v>
      </c>
      <c r="N702" s="24">
        <v>1288</v>
      </c>
      <c r="O702" s="25" t="str">
        <f t="shared" si="131"/>
        <v>PROSPECT HILL ACADEMY-CAMBRIDGE Site - STOUGHTON (487)</v>
      </c>
      <c r="P702" s="129"/>
      <c r="Q702" s="124"/>
      <c r="R702" s="25"/>
      <c r="S702" s="25"/>
    </row>
    <row r="703" spans="1:19">
      <c r="A703" s="19">
        <f t="shared" si="120"/>
        <v>487</v>
      </c>
      <c r="B703" s="19">
        <v>696</v>
      </c>
      <c r="C703" s="20" t="str">
        <f t="shared" si="121"/>
        <v>487 - PROSPECT HILL ACADEMY-CAMBRIDGE Site - TEWKSBURY</v>
      </c>
      <c r="D703" s="21">
        <v>487049295</v>
      </c>
      <c r="E703" s="19">
        <f t="shared" si="122"/>
        <v>487</v>
      </c>
      <c r="F703" s="17">
        <f t="shared" si="123"/>
        <v>49</v>
      </c>
      <c r="G703" s="17">
        <f t="shared" si="124"/>
        <v>295</v>
      </c>
      <c r="H703" s="17">
        <f t="shared" si="130"/>
        <v>2</v>
      </c>
      <c r="I703" s="22">
        <f t="shared" si="125"/>
        <v>1.1120000000000001</v>
      </c>
      <c r="J703" s="19">
        <f t="shared" si="126"/>
        <v>4</v>
      </c>
      <c r="K703" s="23">
        <f t="shared" si="127"/>
        <v>148.92872399358831</v>
      </c>
      <c r="L703" s="24">
        <f t="shared" si="128"/>
        <v>19281</v>
      </c>
      <c r="M703" s="24">
        <f t="shared" si="129"/>
        <v>9434</v>
      </c>
      <c r="N703" s="24">
        <v>1288</v>
      </c>
      <c r="O703" s="25" t="str">
        <f t="shared" si="131"/>
        <v>PROSPECT HILL ACADEMY-CAMBRIDGE Site - TEWKSBURY (487)</v>
      </c>
      <c r="P703" s="129"/>
      <c r="Q703" s="124"/>
      <c r="R703" s="25"/>
      <c r="S703" s="25"/>
    </row>
    <row r="704" spans="1:19">
      <c r="A704" s="19">
        <f t="shared" si="120"/>
        <v>487</v>
      </c>
      <c r="B704" s="19">
        <v>697</v>
      </c>
      <c r="C704" s="20" t="str">
        <f t="shared" si="121"/>
        <v>487 - PROSPECT HILL ACADEMY-CAMBRIDGE Site - WALTHAM</v>
      </c>
      <c r="D704" s="21">
        <v>487049308</v>
      </c>
      <c r="E704" s="19">
        <f t="shared" si="122"/>
        <v>487</v>
      </c>
      <c r="F704" s="17">
        <f t="shared" si="123"/>
        <v>49</v>
      </c>
      <c r="G704" s="17">
        <f t="shared" si="124"/>
        <v>308</v>
      </c>
      <c r="H704" s="17">
        <f t="shared" si="130"/>
        <v>2</v>
      </c>
      <c r="I704" s="22">
        <f t="shared" si="125"/>
        <v>1.1120000000000001</v>
      </c>
      <c r="J704" s="19">
        <f t="shared" si="126"/>
        <v>9</v>
      </c>
      <c r="K704" s="23">
        <f t="shared" si="127"/>
        <v>138.6812314043263</v>
      </c>
      <c r="L704" s="24">
        <f t="shared" si="128"/>
        <v>12632</v>
      </c>
      <c r="M704" s="24">
        <f t="shared" si="129"/>
        <v>4886</v>
      </c>
      <c r="N704" s="24">
        <v>1288</v>
      </c>
      <c r="O704" s="25" t="str">
        <f t="shared" si="131"/>
        <v>PROSPECT HILL ACADEMY-CAMBRIDGE Site - WALTHAM (487)</v>
      </c>
      <c r="P704" s="129"/>
      <c r="Q704" s="124"/>
      <c r="R704" s="25"/>
      <c r="S704" s="25"/>
    </row>
    <row r="705" spans="1:19">
      <c r="A705" s="19">
        <f t="shared" si="120"/>
        <v>487</v>
      </c>
      <c r="B705" s="19">
        <v>698</v>
      </c>
      <c r="C705" s="20" t="str">
        <f t="shared" si="121"/>
        <v>487 - PROSPECT HILL ACADEMY-CAMBRIDGE Site - WOBURN</v>
      </c>
      <c r="D705" s="21">
        <v>487049347</v>
      </c>
      <c r="E705" s="19">
        <f t="shared" si="122"/>
        <v>487</v>
      </c>
      <c r="F705" s="17">
        <f t="shared" si="123"/>
        <v>49</v>
      </c>
      <c r="G705" s="17">
        <f t="shared" si="124"/>
        <v>347</v>
      </c>
      <c r="H705" s="17">
        <f t="shared" si="130"/>
        <v>2</v>
      </c>
      <c r="I705" s="22">
        <f t="shared" si="125"/>
        <v>1.1120000000000001</v>
      </c>
      <c r="J705" s="19">
        <f t="shared" si="126"/>
        <v>8</v>
      </c>
      <c r="K705" s="23">
        <f t="shared" si="127"/>
        <v>145.7862848902007</v>
      </c>
      <c r="L705" s="24">
        <f t="shared" si="128"/>
        <v>17177</v>
      </c>
      <c r="M705" s="24">
        <f t="shared" si="129"/>
        <v>7865</v>
      </c>
      <c r="N705" s="24">
        <v>1288</v>
      </c>
      <c r="O705" s="25" t="str">
        <f t="shared" si="131"/>
        <v>PROSPECT HILL ACADEMY-CAMBRIDGE Site - WOBURN (487)</v>
      </c>
      <c r="P705" s="129"/>
      <c r="Q705" s="124"/>
      <c r="R705" s="25"/>
      <c r="S705" s="25"/>
    </row>
    <row r="706" spans="1:19">
      <c r="A706" s="19">
        <f t="shared" si="120"/>
        <v>487</v>
      </c>
      <c r="B706" s="19">
        <v>699</v>
      </c>
      <c r="C706" s="20" t="str">
        <f t="shared" si="121"/>
        <v>487 - PROSPECT HILL ACADEMY-SOMERVILLE Site - ARLINGTON</v>
      </c>
      <c r="D706" s="21">
        <v>487274010</v>
      </c>
      <c r="E706" s="19">
        <f t="shared" si="122"/>
        <v>487</v>
      </c>
      <c r="F706" s="17">
        <f t="shared" si="123"/>
        <v>274</v>
      </c>
      <c r="G706" s="17">
        <f t="shared" si="124"/>
        <v>10</v>
      </c>
      <c r="H706" s="17">
        <f t="shared" si="130"/>
        <v>2</v>
      </c>
      <c r="I706" s="22">
        <f t="shared" si="125"/>
        <v>1.0680000000000001</v>
      </c>
      <c r="J706" s="19">
        <f t="shared" si="126"/>
        <v>3</v>
      </c>
      <c r="K706" s="23">
        <f t="shared" si="127"/>
        <v>151.4219975265986</v>
      </c>
      <c r="L706" s="24">
        <f t="shared" si="128"/>
        <v>18592</v>
      </c>
      <c r="M706" s="24">
        <f t="shared" si="129"/>
        <v>9560</v>
      </c>
      <c r="N706" s="24">
        <v>1288</v>
      </c>
      <c r="O706" s="25" t="str">
        <f t="shared" si="131"/>
        <v>PROSPECT HILL ACADEMY-SOMERVILLE Site - ARLINGTON (487)</v>
      </c>
      <c r="P706" s="129"/>
      <c r="Q706" s="124"/>
      <c r="R706" s="25"/>
      <c r="S706" s="25"/>
    </row>
    <row r="707" spans="1:19">
      <c r="A707" s="19">
        <f t="shared" si="120"/>
        <v>487</v>
      </c>
      <c r="B707" s="19">
        <v>700</v>
      </c>
      <c r="C707" s="20" t="str">
        <f t="shared" si="121"/>
        <v>487 - PROSPECT HILL ACADEMY-SOMERVILLE Site - BILLERICA</v>
      </c>
      <c r="D707" s="21">
        <v>487274031</v>
      </c>
      <c r="E707" s="19">
        <f t="shared" si="122"/>
        <v>487</v>
      </c>
      <c r="F707" s="17">
        <f t="shared" si="123"/>
        <v>274</v>
      </c>
      <c r="G707" s="17">
        <f t="shared" si="124"/>
        <v>31</v>
      </c>
      <c r="H707" s="17">
        <f t="shared" si="130"/>
        <v>2</v>
      </c>
      <c r="I707" s="22">
        <f t="shared" si="125"/>
        <v>1.0680000000000001</v>
      </c>
      <c r="J707" s="19">
        <f t="shared" si="126"/>
        <v>5</v>
      </c>
      <c r="K707" s="23">
        <f t="shared" si="127"/>
        <v>138.8489981449959</v>
      </c>
      <c r="L707" s="24">
        <f t="shared" si="128"/>
        <v>15365</v>
      </c>
      <c r="M707" s="24">
        <f t="shared" si="129"/>
        <v>5969</v>
      </c>
      <c r="N707" s="24">
        <v>1288</v>
      </c>
      <c r="O707" s="25" t="str">
        <f t="shared" si="131"/>
        <v>PROSPECT HILL ACADEMY-SOMERVILLE Site - BILLERICA (487)</v>
      </c>
      <c r="P707" s="129"/>
      <c r="Q707" s="124"/>
      <c r="R707" s="25"/>
      <c r="S707" s="25"/>
    </row>
    <row r="708" spans="1:19">
      <c r="A708" s="19">
        <f t="shared" si="120"/>
        <v>487</v>
      </c>
      <c r="B708" s="19">
        <v>701</v>
      </c>
      <c r="C708" s="20" t="str">
        <f t="shared" si="121"/>
        <v>487 - PROSPECT HILL ACADEMY-SOMERVILLE Site - BOSTON</v>
      </c>
      <c r="D708" s="21">
        <v>487274035</v>
      </c>
      <c r="E708" s="19">
        <f t="shared" si="122"/>
        <v>487</v>
      </c>
      <c r="F708" s="17">
        <f t="shared" si="123"/>
        <v>274</v>
      </c>
      <c r="G708" s="17">
        <f t="shared" si="124"/>
        <v>35</v>
      </c>
      <c r="H708" s="17">
        <f t="shared" si="130"/>
        <v>2</v>
      </c>
      <c r="I708" s="22">
        <f t="shared" si="125"/>
        <v>1.0680000000000001</v>
      </c>
      <c r="J708" s="19">
        <f t="shared" si="126"/>
        <v>11</v>
      </c>
      <c r="K708" s="23">
        <f t="shared" si="127"/>
        <v>135.47260985262034</v>
      </c>
      <c r="L708" s="24">
        <f t="shared" si="128"/>
        <v>17424</v>
      </c>
      <c r="M708" s="24">
        <f t="shared" si="129"/>
        <v>6181</v>
      </c>
      <c r="N708" s="24">
        <v>1288</v>
      </c>
      <c r="O708" s="25" t="str">
        <f t="shared" si="131"/>
        <v>PROSPECT HILL ACADEMY-SOMERVILLE Site - BOSTON (487)</v>
      </c>
      <c r="P708" s="129"/>
      <c r="Q708" s="124"/>
      <c r="R708" s="25"/>
      <c r="S708" s="25"/>
    </row>
    <row r="709" spans="1:19">
      <c r="A709" s="19">
        <f t="shared" si="120"/>
        <v>487</v>
      </c>
      <c r="B709" s="19">
        <v>702</v>
      </c>
      <c r="C709" s="20" t="str">
        <f t="shared" si="121"/>
        <v>487 - PROSPECT HILL ACADEMY-SOMERVILLE Site - BROCKTON</v>
      </c>
      <c r="D709" s="21">
        <v>487274044</v>
      </c>
      <c r="E709" s="19">
        <f t="shared" si="122"/>
        <v>487</v>
      </c>
      <c r="F709" s="17">
        <f t="shared" si="123"/>
        <v>274</v>
      </c>
      <c r="G709" s="17">
        <f t="shared" si="124"/>
        <v>44</v>
      </c>
      <c r="H709" s="17">
        <f t="shared" si="130"/>
        <v>2</v>
      </c>
      <c r="I709" s="22">
        <f t="shared" si="125"/>
        <v>1.0680000000000001</v>
      </c>
      <c r="J709" s="19">
        <f t="shared" si="126"/>
        <v>11</v>
      </c>
      <c r="K709" s="23">
        <f t="shared" si="127"/>
        <v>100</v>
      </c>
      <c r="L709" s="24">
        <f t="shared" si="128"/>
        <v>12657</v>
      </c>
      <c r="M709" s="24">
        <f t="shared" si="129"/>
        <v>0</v>
      </c>
      <c r="N709" s="24">
        <v>1288</v>
      </c>
      <c r="O709" s="25" t="str">
        <f t="shared" si="131"/>
        <v>PROSPECT HILL ACADEMY-SOMERVILLE Site - BROCKTON (487)</v>
      </c>
      <c r="P709" s="129"/>
      <c r="Q709" s="124"/>
      <c r="R709" s="25"/>
      <c r="S709" s="25"/>
    </row>
    <row r="710" spans="1:19">
      <c r="A710" s="19">
        <f t="shared" si="120"/>
        <v>487</v>
      </c>
      <c r="B710" s="19">
        <v>703</v>
      </c>
      <c r="C710" s="20" t="str">
        <f t="shared" si="121"/>
        <v>487 - PROSPECT HILL ACADEMY-SOMERVILLE Site - BURLINGTON</v>
      </c>
      <c r="D710" s="21">
        <v>487274048</v>
      </c>
      <c r="E710" s="19">
        <f t="shared" si="122"/>
        <v>487</v>
      </c>
      <c r="F710" s="17">
        <f t="shared" si="123"/>
        <v>274</v>
      </c>
      <c r="G710" s="17">
        <f t="shared" si="124"/>
        <v>48</v>
      </c>
      <c r="H710" s="17">
        <f t="shared" si="130"/>
        <v>2</v>
      </c>
      <c r="I710" s="22">
        <f t="shared" si="125"/>
        <v>1.0680000000000001</v>
      </c>
      <c r="J710" s="19">
        <f t="shared" si="126"/>
        <v>4</v>
      </c>
      <c r="K710" s="23">
        <f t="shared" si="127"/>
        <v>181.56822494820398</v>
      </c>
      <c r="L710" s="24">
        <f t="shared" si="128"/>
        <v>18856</v>
      </c>
      <c r="M710" s="24">
        <f t="shared" si="129"/>
        <v>15381</v>
      </c>
      <c r="N710" s="24">
        <v>1288</v>
      </c>
      <c r="O710" s="25" t="str">
        <f t="shared" si="131"/>
        <v>PROSPECT HILL ACADEMY-SOMERVILLE Site - BURLINGTON (487)</v>
      </c>
      <c r="P710" s="129"/>
      <c r="Q710" s="124"/>
      <c r="R710" s="25"/>
      <c r="S710" s="25"/>
    </row>
    <row r="711" spans="1:19">
      <c r="A711" s="19">
        <f t="shared" si="120"/>
        <v>487</v>
      </c>
      <c r="B711" s="19">
        <v>704</v>
      </c>
      <c r="C711" s="20" t="str">
        <f t="shared" si="121"/>
        <v>487 - PROSPECT HILL ACADEMY-SOMERVILLE Site - CAMBRIDGE</v>
      </c>
      <c r="D711" s="21">
        <v>487274049</v>
      </c>
      <c r="E711" s="19">
        <f t="shared" si="122"/>
        <v>487</v>
      </c>
      <c r="F711" s="17">
        <f t="shared" si="123"/>
        <v>274</v>
      </c>
      <c r="G711" s="17">
        <f t="shared" si="124"/>
        <v>49</v>
      </c>
      <c r="H711" s="17">
        <f t="shared" si="130"/>
        <v>2</v>
      </c>
      <c r="I711" s="22">
        <f t="shared" si="125"/>
        <v>1.0680000000000001</v>
      </c>
      <c r="J711" s="19">
        <f t="shared" si="126"/>
        <v>7</v>
      </c>
      <c r="K711" s="23">
        <f t="shared" si="127"/>
        <v>224.30682825570392</v>
      </c>
      <c r="L711" s="24">
        <f t="shared" si="128"/>
        <v>19111</v>
      </c>
      <c r="M711" s="24">
        <f t="shared" si="129"/>
        <v>23756</v>
      </c>
      <c r="N711" s="24">
        <v>1288</v>
      </c>
      <c r="O711" s="25" t="str">
        <f t="shared" si="131"/>
        <v>PROSPECT HILL ACADEMY-SOMERVILLE Site - CAMBRIDGE (487)</v>
      </c>
      <c r="P711" s="129"/>
      <c r="Q711" s="124"/>
      <c r="R711" s="25"/>
      <c r="S711" s="25"/>
    </row>
    <row r="712" spans="1:19">
      <c r="A712" s="19">
        <f t="shared" ref="A712:A775" si="132">IF(VALUE(MID(D712,1,1))=4,VALUE(MID(D712,1,3)),VALUE(MID(D712,1,4)))</f>
        <v>487</v>
      </c>
      <c r="B712" s="19">
        <v>705</v>
      </c>
      <c r="C712" s="20" t="str">
        <f t="shared" ref="C712:C775" si="133">IF(
H712=1,
A712 &amp; " - " &amp; VLOOKUP(A712,codeCHA,2,FALSE) &amp; " - " &amp; VLOOKUP(G712,code436,2,FALSE),
IF(
OR(A712=450,A712=466),
A712 &amp; " - " &amp; VLOOKUP(A712,codeCHA,2,FALSE) &amp; VLOOKUP(F712,code436,2,FALSE) &amp; " District - " &amp; VLOOKUP(G712,code436,2,FALSE),
A712 &amp; " - " &amp; VLOOKUP(A712,codeCHA,2,FALSE) &amp; "-"&amp; VLOOKUP(F712,code436,2,FALSE) &amp; " Site - " &amp; VLOOKUP(G712,code436,2,FALSE)
)
)</f>
        <v>487 - PROSPECT HILL ACADEMY-SOMERVILLE Site - CHELMSFORD</v>
      </c>
      <c r="D712" s="21">
        <v>487274056</v>
      </c>
      <c r="E712" s="19">
        <f t="shared" ref="E712:E775" si="134">A712</f>
        <v>487</v>
      </c>
      <c r="F712" s="17">
        <f t="shared" ref="F712:F775" si="135">IF(VALUE(MID(D712,1,1))=4,VALUE(MID(D712,4,3)),VALUE(MID(D712,5,3)))</f>
        <v>274</v>
      </c>
      <c r="G712" s="17">
        <f t="shared" ref="G712:G775" si="136">IF(VALUE(MID(D712,1,1))=4,VALUE(MID(D712,7,3)),VALUE(MID(D712,8,3)))</f>
        <v>56</v>
      </c>
      <c r="H712" s="17">
        <f t="shared" si="130"/>
        <v>2</v>
      </c>
      <c r="I712" s="22">
        <f t="shared" ref="I712:I775" si="137">VLOOKUP(F712,distinfo,4)</f>
        <v>1.0680000000000001</v>
      </c>
      <c r="J712" s="19">
        <f t="shared" ref="J712:J775" si="138">VLOOKUP(D712,enro_chafnd,16)</f>
        <v>4</v>
      </c>
      <c r="K712" s="23">
        <f t="shared" ref="K712:K775" si="139">VLOOKUP(G712,distinfo,6)</f>
        <v>131.80375185873373</v>
      </c>
      <c r="L712" s="24">
        <f t="shared" ref="L712:L775" si="140">IF(VLOOKUP(D712,rate_chafnd,40,FALSE)&gt;0,VLOOKUP(D712,rate_chafnd,40),VLOOKUP(G712,distinfo,7))</f>
        <v>21323</v>
      </c>
      <c r="M712" s="24">
        <f t="shared" ref="M712:M775" si="141">ROUND((L712*K712/100)-L712,0)</f>
        <v>6782</v>
      </c>
      <c r="N712" s="24">
        <v>1288</v>
      </c>
      <c r="O712" s="25" t="str">
        <f t="shared" si="131"/>
        <v>PROSPECT HILL ACADEMY-SOMERVILLE Site - CHELMSFORD (487)</v>
      </c>
      <c r="P712" s="129"/>
      <c r="Q712" s="124"/>
      <c r="R712" s="25"/>
      <c r="S712" s="25"/>
    </row>
    <row r="713" spans="1:19">
      <c r="A713" s="19">
        <f t="shared" si="132"/>
        <v>487</v>
      </c>
      <c r="B713" s="19">
        <v>706</v>
      </c>
      <c r="C713" s="20" t="str">
        <f t="shared" si="133"/>
        <v>487 - PROSPECT HILL ACADEMY-SOMERVILLE Site - CHELSEA</v>
      </c>
      <c r="D713" s="21">
        <v>487274057</v>
      </c>
      <c r="E713" s="19">
        <f t="shared" si="134"/>
        <v>487</v>
      </c>
      <c r="F713" s="17">
        <f t="shared" si="135"/>
        <v>274</v>
      </c>
      <c r="G713" s="17">
        <f t="shared" si="136"/>
        <v>57</v>
      </c>
      <c r="H713" s="17">
        <f t="shared" ref="H713:H776" si="142">IF(OR(A713=410,A713=466,A713=487,A713=499),2,1)</f>
        <v>2</v>
      </c>
      <c r="I713" s="22">
        <f t="shared" si="137"/>
        <v>1.0680000000000001</v>
      </c>
      <c r="J713" s="19">
        <f t="shared" si="138"/>
        <v>12</v>
      </c>
      <c r="K713" s="23">
        <f t="shared" si="139"/>
        <v>105.01314606207856</v>
      </c>
      <c r="L713" s="24">
        <f t="shared" si="140"/>
        <v>20995</v>
      </c>
      <c r="M713" s="24">
        <f t="shared" si="141"/>
        <v>1053</v>
      </c>
      <c r="N713" s="24">
        <v>1288</v>
      </c>
      <c r="O713" s="25" t="str">
        <f t="shared" ref="O713:O776" si="143">IFERROR(TRIM(MID($C713, FIND(" - ", $C713)+3, 9999)) &amp;
" (" &amp; TRIM(LEFT($C713, FIND(" - ", $C713)-1)) &amp; ")",
"")</f>
        <v>PROSPECT HILL ACADEMY-SOMERVILLE Site - CHELSEA (487)</v>
      </c>
      <c r="P713" s="129"/>
      <c r="Q713" s="124"/>
      <c r="R713" s="25"/>
      <c r="S713" s="25"/>
    </row>
    <row r="714" spans="1:19">
      <c r="A714" s="19">
        <f t="shared" si="132"/>
        <v>487</v>
      </c>
      <c r="B714" s="19">
        <v>707</v>
      </c>
      <c r="C714" s="20" t="str">
        <f t="shared" si="133"/>
        <v>487 - PROSPECT HILL ACADEMY-SOMERVILLE Site - EVERETT</v>
      </c>
      <c r="D714" s="21">
        <v>487274093</v>
      </c>
      <c r="E714" s="19">
        <f t="shared" si="134"/>
        <v>487</v>
      </c>
      <c r="F714" s="17">
        <f t="shared" si="135"/>
        <v>274</v>
      </c>
      <c r="G714" s="17">
        <f t="shared" si="136"/>
        <v>93</v>
      </c>
      <c r="H714" s="17">
        <f t="shared" si="142"/>
        <v>2</v>
      </c>
      <c r="I714" s="22">
        <f t="shared" si="137"/>
        <v>1.0680000000000001</v>
      </c>
      <c r="J714" s="19">
        <f t="shared" si="138"/>
        <v>11</v>
      </c>
      <c r="K714" s="23">
        <f t="shared" si="139"/>
        <v>100.40533474721023</v>
      </c>
      <c r="L714" s="24">
        <f t="shared" si="140"/>
        <v>21014</v>
      </c>
      <c r="M714" s="24">
        <f t="shared" si="141"/>
        <v>85</v>
      </c>
      <c r="N714" s="24">
        <v>1288</v>
      </c>
      <c r="O714" s="25" t="str">
        <f t="shared" si="143"/>
        <v>PROSPECT HILL ACADEMY-SOMERVILLE Site - EVERETT (487)</v>
      </c>
      <c r="P714" s="129"/>
      <c r="Q714" s="124"/>
      <c r="R714" s="25"/>
      <c r="S714" s="25"/>
    </row>
    <row r="715" spans="1:19">
      <c r="A715" s="19">
        <f t="shared" si="132"/>
        <v>487</v>
      </c>
      <c r="B715" s="19">
        <v>708</v>
      </c>
      <c r="C715" s="20" t="str">
        <f t="shared" si="133"/>
        <v>487 - PROSPECT HILL ACADEMY-SOMERVILLE Site - FALL RIVER</v>
      </c>
      <c r="D715" s="21">
        <v>487274095</v>
      </c>
      <c r="E715" s="19">
        <f t="shared" si="134"/>
        <v>487</v>
      </c>
      <c r="F715" s="17">
        <f t="shared" si="135"/>
        <v>274</v>
      </c>
      <c r="G715" s="17">
        <f t="shared" si="136"/>
        <v>95</v>
      </c>
      <c r="H715" s="17">
        <f t="shared" si="142"/>
        <v>2</v>
      </c>
      <c r="I715" s="22">
        <f t="shared" si="137"/>
        <v>1.0680000000000001</v>
      </c>
      <c r="J715" s="19">
        <f t="shared" si="138"/>
        <v>12</v>
      </c>
      <c r="K715" s="23">
        <f t="shared" si="139"/>
        <v>100.58789250230713</v>
      </c>
      <c r="L715" s="24">
        <f t="shared" si="140"/>
        <v>12657</v>
      </c>
      <c r="M715" s="24">
        <f t="shared" si="141"/>
        <v>74</v>
      </c>
      <c r="N715" s="24">
        <v>1288</v>
      </c>
      <c r="O715" s="25" t="str">
        <f t="shared" si="143"/>
        <v>PROSPECT HILL ACADEMY-SOMERVILLE Site - FALL RIVER (487)</v>
      </c>
      <c r="P715" s="129"/>
      <c r="Q715" s="124"/>
      <c r="R715" s="25"/>
      <c r="S715" s="25"/>
    </row>
    <row r="716" spans="1:19">
      <c r="A716" s="19">
        <f t="shared" si="132"/>
        <v>487</v>
      </c>
      <c r="B716" s="19">
        <v>709</v>
      </c>
      <c r="C716" s="20" t="str">
        <f t="shared" si="133"/>
        <v>487 - PROSPECT HILL ACADEMY-SOMERVILLE Site - FITCHBURG</v>
      </c>
      <c r="D716" s="21">
        <v>487274097</v>
      </c>
      <c r="E716" s="19">
        <f t="shared" si="134"/>
        <v>487</v>
      </c>
      <c r="F716" s="17">
        <f t="shared" si="135"/>
        <v>274</v>
      </c>
      <c r="G716" s="17">
        <f t="shared" si="136"/>
        <v>97</v>
      </c>
      <c r="H716" s="17">
        <f t="shared" si="142"/>
        <v>2</v>
      </c>
      <c r="I716" s="22">
        <f t="shared" si="137"/>
        <v>1.0680000000000001</v>
      </c>
      <c r="J716" s="19">
        <f t="shared" si="138"/>
        <v>11</v>
      </c>
      <c r="K716" s="23">
        <f t="shared" si="139"/>
        <v>100.72245271080756</v>
      </c>
      <c r="L716" s="24">
        <f t="shared" si="140"/>
        <v>15929</v>
      </c>
      <c r="M716" s="24">
        <f t="shared" si="141"/>
        <v>115</v>
      </c>
      <c r="N716" s="24">
        <v>1288</v>
      </c>
      <c r="O716" s="25" t="str">
        <f t="shared" si="143"/>
        <v>PROSPECT HILL ACADEMY-SOMERVILLE Site - FITCHBURG (487)</v>
      </c>
      <c r="P716" s="129"/>
      <c r="Q716" s="124"/>
      <c r="R716" s="25"/>
      <c r="S716" s="25"/>
    </row>
    <row r="717" spans="1:19">
      <c r="A717" s="19">
        <f t="shared" si="132"/>
        <v>487</v>
      </c>
      <c r="B717" s="19">
        <v>710</v>
      </c>
      <c r="C717" s="20" t="str">
        <f t="shared" si="133"/>
        <v>487 - PROSPECT HILL ACADEMY-SOMERVILLE Site - FRAMINGHAM</v>
      </c>
      <c r="D717" s="21">
        <v>487274100</v>
      </c>
      <c r="E717" s="19">
        <f t="shared" si="134"/>
        <v>487</v>
      </c>
      <c r="F717" s="17">
        <f t="shared" si="135"/>
        <v>274</v>
      </c>
      <c r="G717" s="17">
        <f t="shared" si="136"/>
        <v>100</v>
      </c>
      <c r="H717" s="17">
        <f t="shared" si="142"/>
        <v>2</v>
      </c>
      <c r="I717" s="22">
        <f t="shared" si="137"/>
        <v>1.0680000000000001</v>
      </c>
      <c r="J717" s="19">
        <f t="shared" si="138"/>
        <v>10</v>
      </c>
      <c r="K717" s="23">
        <f t="shared" si="139"/>
        <v>127.0063919760279</v>
      </c>
      <c r="L717" s="24">
        <f t="shared" si="140"/>
        <v>12657</v>
      </c>
      <c r="M717" s="24">
        <f t="shared" si="141"/>
        <v>3418</v>
      </c>
      <c r="N717" s="24">
        <v>1288</v>
      </c>
      <c r="O717" s="25" t="str">
        <f t="shared" si="143"/>
        <v>PROSPECT HILL ACADEMY-SOMERVILLE Site - FRAMINGHAM (487)</v>
      </c>
      <c r="P717" s="129"/>
      <c r="Q717" s="124"/>
      <c r="R717" s="25"/>
      <c r="S717" s="25"/>
    </row>
    <row r="718" spans="1:19">
      <c r="A718" s="19">
        <f t="shared" si="132"/>
        <v>487</v>
      </c>
      <c r="B718" s="19">
        <v>711</v>
      </c>
      <c r="C718" s="20" t="str">
        <f t="shared" si="133"/>
        <v>487 - PROSPECT HILL ACADEMY-SOMERVILLE Site - HAVERHILL</v>
      </c>
      <c r="D718" s="21">
        <v>487274128</v>
      </c>
      <c r="E718" s="19">
        <f t="shared" si="134"/>
        <v>487</v>
      </c>
      <c r="F718" s="17">
        <f t="shared" si="135"/>
        <v>274</v>
      </c>
      <c r="G718" s="17">
        <f t="shared" si="136"/>
        <v>128</v>
      </c>
      <c r="H718" s="17">
        <f t="shared" si="142"/>
        <v>2</v>
      </c>
      <c r="I718" s="22">
        <f t="shared" si="137"/>
        <v>1.0680000000000001</v>
      </c>
      <c r="J718" s="19">
        <f t="shared" si="138"/>
        <v>10</v>
      </c>
      <c r="K718" s="23">
        <f t="shared" si="139"/>
        <v>105.45296695844748</v>
      </c>
      <c r="L718" s="24">
        <f t="shared" si="140"/>
        <v>12657</v>
      </c>
      <c r="M718" s="24">
        <f t="shared" si="141"/>
        <v>690</v>
      </c>
      <c r="N718" s="24">
        <v>1288</v>
      </c>
      <c r="O718" s="25" t="str">
        <f t="shared" si="143"/>
        <v>PROSPECT HILL ACADEMY-SOMERVILLE Site - HAVERHILL (487)</v>
      </c>
      <c r="P718" s="129"/>
      <c r="Q718" s="124"/>
      <c r="R718" s="25"/>
      <c r="S718" s="25"/>
    </row>
    <row r="719" spans="1:19">
      <c r="A719" s="19">
        <f t="shared" si="132"/>
        <v>487</v>
      </c>
      <c r="B719" s="19">
        <v>712</v>
      </c>
      <c r="C719" s="20" t="str">
        <f t="shared" si="133"/>
        <v>487 - PROSPECT HILL ACADEMY-SOMERVILLE Site - LAWRENCE</v>
      </c>
      <c r="D719" s="21">
        <v>487274149</v>
      </c>
      <c r="E719" s="19">
        <f t="shared" si="134"/>
        <v>487</v>
      </c>
      <c r="F719" s="17">
        <f t="shared" si="135"/>
        <v>274</v>
      </c>
      <c r="G719" s="17">
        <f t="shared" si="136"/>
        <v>149</v>
      </c>
      <c r="H719" s="17">
        <f t="shared" si="142"/>
        <v>2</v>
      </c>
      <c r="I719" s="22">
        <f t="shared" si="137"/>
        <v>1.0680000000000001</v>
      </c>
      <c r="J719" s="19">
        <f t="shared" si="138"/>
        <v>12</v>
      </c>
      <c r="K719" s="23">
        <f t="shared" si="139"/>
        <v>102.28056940332941</v>
      </c>
      <c r="L719" s="24">
        <f t="shared" si="140"/>
        <v>21969</v>
      </c>
      <c r="M719" s="24">
        <f t="shared" si="141"/>
        <v>501</v>
      </c>
      <c r="N719" s="24">
        <v>1288</v>
      </c>
      <c r="O719" s="25" t="str">
        <f t="shared" si="143"/>
        <v>PROSPECT HILL ACADEMY-SOMERVILLE Site - LAWRENCE (487)</v>
      </c>
      <c r="P719" s="129"/>
      <c r="Q719" s="124"/>
      <c r="R719" s="25"/>
      <c r="S719" s="25"/>
    </row>
    <row r="720" spans="1:19">
      <c r="A720" s="19">
        <f t="shared" si="132"/>
        <v>487</v>
      </c>
      <c r="B720" s="19">
        <v>713</v>
      </c>
      <c r="C720" s="20" t="str">
        <f t="shared" si="133"/>
        <v>487 - PROSPECT HILL ACADEMY-SOMERVILLE Site - LOWELL</v>
      </c>
      <c r="D720" s="21">
        <v>487274160</v>
      </c>
      <c r="E720" s="19">
        <f t="shared" si="134"/>
        <v>487</v>
      </c>
      <c r="F720" s="17">
        <f t="shared" si="135"/>
        <v>274</v>
      </c>
      <c r="G720" s="17">
        <f t="shared" si="136"/>
        <v>160</v>
      </c>
      <c r="H720" s="17">
        <f t="shared" si="142"/>
        <v>2</v>
      </c>
      <c r="I720" s="22">
        <f t="shared" si="137"/>
        <v>1.0680000000000001</v>
      </c>
      <c r="J720" s="19">
        <f t="shared" si="138"/>
        <v>11</v>
      </c>
      <c r="K720" s="23">
        <f t="shared" si="139"/>
        <v>102.28202864275838</v>
      </c>
      <c r="L720" s="24">
        <f t="shared" si="140"/>
        <v>22776</v>
      </c>
      <c r="M720" s="24">
        <f t="shared" si="141"/>
        <v>520</v>
      </c>
      <c r="N720" s="24">
        <v>1288</v>
      </c>
      <c r="O720" s="25" t="str">
        <f t="shared" si="143"/>
        <v>PROSPECT HILL ACADEMY-SOMERVILLE Site - LOWELL (487)</v>
      </c>
      <c r="P720" s="129"/>
      <c r="Q720" s="124"/>
      <c r="R720" s="25"/>
      <c r="S720" s="25"/>
    </row>
    <row r="721" spans="1:19">
      <c r="A721" s="19">
        <f t="shared" si="132"/>
        <v>487</v>
      </c>
      <c r="B721" s="19">
        <v>714</v>
      </c>
      <c r="C721" s="20" t="str">
        <f t="shared" si="133"/>
        <v>487 - PROSPECT HILL ACADEMY-SOMERVILLE Site - LYNN</v>
      </c>
      <c r="D721" s="21">
        <v>487274163</v>
      </c>
      <c r="E721" s="19">
        <f t="shared" si="134"/>
        <v>487</v>
      </c>
      <c r="F721" s="17">
        <f t="shared" si="135"/>
        <v>274</v>
      </c>
      <c r="G721" s="17">
        <f t="shared" si="136"/>
        <v>163</v>
      </c>
      <c r="H721" s="17">
        <f t="shared" si="142"/>
        <v>2</v>
      </c>
      <c r="I721" s="22">
        <f t="shared" si="137"/>
        <v>1.0680000000000001</v>
      </c>
      <c r="J721" s="19">
        <f t="shared" si="138"/>
        <v>11</v>
      </c>
      <c r="K721" s="23">
        <f t="shared" si="139"/>
        <v>100.01346280490802</v>
      </c>
      <c r="L721" s="24">
        <f t="shared" si="140"/>
        <v>17997</v>
      </c>
      <c r="M721" s="24">
        <f t="shared" si="141"/>
        <v>2</v>
      </c>
      <c r="N721" s="24">
        <v>1288</v>
      </c>
      <c r="O721" s="25" t="str">
        <f t="shared" si="143"/>
        <v>PROSPECT HILL ACADEMY-SOMERVILLE Site - LYNN (487)</v>
      </c>
      <c r="P721" s="129"/>
      <c r="Q721" s="124"/>
      <c r="R721" s="25"/>
      <c r="S721" s="25"/>
    </row>
    <row r="722" spans="1:19">
      <c r="A722" s="19">
        <f t="shared" si="132"/>
        <v>487</v>
      </c>
      <c r="B722" s="19">
        <v>715</v>
      </c>
      <c r="C722" s="20" t="str">
        <f t="shared" si="133"/>
        <v>487 - PROSPECT HILL ACADEMY-SOMERVILLE Site - LYNNFIELD</v>
      </c>
      <c r="D722" s="21">
        <v>487274164</v>
      </c>
      <c r="E722" s="19">
        <f t="shared" si="134"/>
        <v>487</v>
      </c>
      <c r="F722" s="17">
        <f t="shared" si="135"/>
        <v>274</v>
      </c>
      <c r="G722" s="17">
        <f t="shared" si="136"/>
        <v>164</v>
      </c>
      <c r="H722" s="17">
        <f t="shared" si="142"/>
        <v>2</v>
      </c>
      <c r="I722" s="22">
        <f t="shared" si="137"/>
        <v>1.0680000000000001</v>
      </c>
      <c r="J722" s="19">
        <f t="shared" si="138"/>
        <v>3</v>
      </c>
      <c r="K722" s="23">
        <f t="shared" si="139"/>
        <v>152.07582709375447</v>
      </c>
      <c r="L722" s="24">
        <f t="shared" si="140"/>
        <v>18859</v>
      </c>
      <c r="M722" s="24">
        <f t="shared" si="141"/>
        <v>9821</v>
      </c>
      <c r="N722" s="24">
        <v>1288</v>
      </c>
      <c r="O722" s="25" t="str">
        <f t="shared" si="143"/>
        <v>PROSPECT HILL ACADEMY-SOMERVILLE Site - LYNNFIELD (487)</v>
      </c>
      <c r="P722" s="129"/>
      <c r="Q722" s="124"/>
      <c r="R722" s="25"/>
      <c r="S722" s="25"/>
    </row>
    <row r="723" spans="1:19">
      <c r="A723" s="19">
        <f t="shared" si="132"/>
        <v>487</v>
      </c>
      <c r="B723" s="19">
        <v>716</v>
      </c>
      <c r="C723" s="20" t="str">
        <f t="shared" si="133"/>
        <v>487 - PROSPECT HILL ACADEMY-SOMERVILLE Site - MALDEN</v>
      </c>
      <c r="D723" s="21">
        <v>487274165</v>
      </c>
      <c r="E723" s="19">
        <f t="shared" si="134"/>
        <v>487</v>
      </c>
      <c r="F723" s="17">
        <f t="shared" si="135"/>
        <v>274</v>
      </c>
      <c r="G723" s="17">
        <f t="shared" si="136"/>
        <v>165</v>
      </c>
      <c r="H723" s="17">
        <f t="shared" si="142"/>
        <v>2</v>
      </c>
      <c r="I723" s="22">
        <f t="shared" si="137"/>
        <v>1.0680000000000001</v>
      </c>
      <c r="J723" s="19">
        <f t="shared" si="138"/>
        <v>10</v>
      </c>
      <c r="K723" s="23">
        <f t="shared" si="139"/>
        <v>100</v>
      </c>
      <c r="L723" s="24">
        <f t="shared" si="140"/>
        <v>19309</v>
      </c>
      <c r="M723" s="24">
        <f t="shared" si="141"/>
        <v>0</v>
      </c>
      <c r="N723" s="24">
        <v>1288</v>
      </c>
      <c r="O723" s="25" t="str">
        <f t="shared" si="143"/>
        <v>PROSPECT HILL ACADEMY-SOMERVILLE Site - MALDEN (487)</v>
      </c>
      <c r="P723" s="129"/>
      <c r="Q723" s="124"/>
      <c r="R723" s="25"/>
      <c r="S723" s="25"/>
    </row>
    <row r="724" spans="1:19">
      <c r="A724" s="19">
        <f t="shared" si="132"/>
        <v>487</v>
      </c>
      <c r="B724" s="19">
        <v>717</v>
      </c>
      <c r="C724" s="20" t="str">
        <f t="shared" si="133"/>
        <v>487 - PROSPECT HILL ACADEMY-SOMERVILLE Site - MEDFORD</v>
      </c>
      <c r="D724" s="21">
        <v>487274176</v>
      </c>
      <c r="E724" s="19">
        <f t="shared" si="134"/>
        <v>487</v>
      </c>
      <c r="F724" s="17">
        <f t="shared" si="135"/>
        <v>274</v>
      </c>
      <c r="G724" s="17">
        <f t="shared" si="136"/>
        <v>176</v>
      </c>
      <c r="H724" s="17">
        <f t="shared" si="142"/>
        <v>2</v>
      </c>
      <c r="I724" s="22">
        <f t="shared" si="137"/>
        <v>1.0680000000000001</v>
      </c>
      <c r="J724" s="19">
        <f t="shared" si="138"/>
        <v>8</v>
      </c>
      <c r="K724" s="23">
        <f t="shared" si="139"/>
        <v>132.29061594509275</v>
      </c>
      <c r="L724" s="24">
        <f t="shared" si="140"/>
        <v>19683</v>
      </c>
      <c r="M724" s="24">
        <f t="shared" si="141"/>
        <v>6356</v>
      </c>
      <c r="N724" s="24">
        <v>1288</v>
      </c>
      <c r="O724" s="25" t="str">
        <f t="shared" si="143"/>
        <v>PROSPECT HILL ACADEMY-SOMERVILLE Site - MEDFORD (487)</v>
      </c>
      <c r="P724" s="129"/>
      <c r="Q724" s="124"/>
      <c r="R724" s="25"/>
      <c r="S724" s="25"/>
    </row>
    <row r="725" spans="1:19">
      <c r="A725" s="19">
        <f t="shared" si="132"/>
        <v>487</v>
      </c>
      <c r="B725" s="19">
        <v>718</v>
      </c>
      <c r="C725" s="20" t="str">
        <f t="shared" si="133"/>
        <v>487 - PROSPECT HILL ACADEMY-SOMERVILLE Site - MELROSE</v>
      </c>
      <c r="D725" s="21">
        <v>487274178</v>
      </c>
      <c r="E725" s="19">
        <f t="shared" si="134"/>
        <v>487</v>
      </c>
      <c r="F725" s="17">
        <f t="shared" si="135"/>
        <v>274</v>
      </c>
      <c r="G725" s="17">
        <f t="shared" si="136"/>
        <v>178</v>
      </c>
      <c r="H725" s="17">
        <f t="shared" si="142"/>
        <v>2</v>
      </c>
      <c r="I725" s="22">
        <f t="shared" si="137"/>
        <v>1.0680000000000001</v>
      </c>
      <c r="J725" s="19">
        <f t="shared" si="138"/>
        <v>4</v>
      </c>
      <c r="K725" s="23">
        <f t="shared" si="139"/>
        <v>113.06120803359674</v>
      </c>
      <c r="L725" s="24">
        <f t="shared" si="140"/>
        <v>16157</v>
      </c>
      <c r="M725" s="24">
        <f t="shared" si="141"/>
        <v>2110</v>
      </c>
      <c r="N725" s="24">
        <v>1288</v>
      </c>
      <c r="O725" s="25" t="str">
        <f t="shared" si="143"/>
        <v>PROSPECT HILL ACADEMY-SOMERVILLE Site - MELROSE (487)</v>
      </c>
      <c r="P725" s="129"/>
      <c r="Q725" s="124"/>
      <c r="R725" s="25"/>
      <c r="S725" s="25"/>
    </row>
    <row r="726" spans="1:19">
      <c r="A726" s="19">
        <f t="shared" si="132"/>
        <v>487</v>
      </c>
      <c r="B726" s="19">
        <v>719</v>
      </c>
      <c r="C726" s="20" t="str">
        <f t="shared" si="133"/>
        <v>487 - PROSPECT HILL ACADEMY-SOMERVILLE Site - METHUEN</v>
      </c>
      <c r="D726" s="21">
        <v>487274181</v>
      </c>
      <c r="E726" s="19">
        <f t="shared" si="134"/>
        <v>487</v>
      </c>
      <c r="F726" s="17">
        <f t="shared" si="135"/>
        <v>274</v>
      </c>
      <c r="G726" s="17">
        <f t="shared" si="136"/>
        <v>181</v>
      </c>
      <c r="H726" s="17">
        <f t="shared" si="142"/>
        <v>2</v>
      </c>
      <c r="I726" s="22">
        <f t="shared" si="137"/>
        <v>1.0680000000000001</v>
      </c>
      <c r="J726" s="19">
        <f t="shared" si="138"/>
        <v>10</v>
      </c>
      <c r="K726" s="23">
        <f t="shared" si="139"/>
        <v>101.12183640562671</v>
      </c>
      <c r="L726" s="24">
        <f t="shared" si="140"/>
        <v>20876</v>
      </c>
      <c r="M726" s="24">
        <f t="shared" si="141"/>
        <v>234</v>
      </c>
      <c r="N726" s="24">
        <v>1288</v>
      </c>
      <c r="O726" s="25" t="str">
        <f t="shared" si="143"/>
        <v>PROSPECT HILL ACADEMY-SOMERVILLE Site - METHUEN (487)</v>
      </c>
      <c r="P726" s="129"/>
      <c r="Q726" s="124"/>
      <c r="R726" s="25"/>
      <c r="S726" s="25"/>
    </row>
    <row r="727" spans="1:19">
      <c r="A727" s="19">
        <f t="shared" si="132"/>
        <v>487</v>
      </c>
      <c r="B727" s="19">
        <v>720</v>
      </c>
      <c r="C727" s="20" t="str">
        <f t="shared" si="133"/>
        <v>487 - PROSPECT HILL ACADEMY-SOMERVILLE Site - MILTON</v>
      </c>
      <c r="D727" s="21">
        <v>487274189</v>
      </c>
      <c r="E727" s="19">
        <f t="shared" si="134"/>
        <v>487</v>
      </c>
      <c r="F727" s="17">
        <f t="shared" si="135"/>
        <v>274</v>
      </c>
      <c r="G727" s="17">
        <f t="shared" si="136"/>
        <v>189</v>
      </c>
      <c r="H727" s="17">
        <f t="shared" si="142"/>
        <v>2</v>
      </c>
      <c r="I727" s="22">
        <f t="shared" si="137"/>
        <v>1.0680000000000001</v>
      </c>
      <c r="J727" s="19">
        <f t="shared" si="138"/>
        <v>3</v>
      </c>
      <c r="K727" s="23">
        <f t="shared" si="139"/>
        <v>145.43244450780821</v>
      </c>
      <c r="L727" s="24">
        <f t="shared" si="140"/>
        <v>17769</v>
      </c>
      <c r="M727" s="24">
        <f t="shared" si="141"/>
        <v>8073</v>
      </c>
      <c r="N727" s="24">
        <v>1288</v>
      </c>
      <c r="O727" s="25" t="str">
        <f t="shared" si="143"/>
        <v>PROSPECT HILL ACADEMY-SOMERVILLE Site - MILTON (487)</v>
      </c>
      <c r="P727" s="129"/>
      <c r="Q727" s="124"/>
      <c r="R727" s="25"/>
      <c r="S727" s="25"/>
    </row>
    <row r="728" spans="1:19">
      <c r="A728" s="19">
        <f t="shared" si="132"/>
        <v>487</v>
      </c>
      <c r="B728" s="19">
        <v>721</v>
      </c>
      <c r="C728" s="20" t="str">
        <f t="shared" si="133"/>
        <v>487 - PROSPECT HILL ACADEMY-SOMERVILLE Site - NEW BEDFORD</v>
      </c>
      <c r="D728" s="21">
        <v>487274201</v>
      </c>
      <c r="E728" s="19">
        <f t="shared" si="134"/>
        <v>487</v>
      </c>
      <c r="F728" s="17">
        <f t="shared" si="135"/>
        <v>274</v>
      </c>
      <c r="G728" s="17">
        <f t="shared" si="136"/>
        <v>201</v>
      </c>
      <c r="H728" s="17">
        <f t="shared" si="142"/>
        <v>2</v>
      </c>
      <c r="I728" s="22">
        <f t="shared" si="137"/>
        <v>1.0680000000000001</v>
      </c>
      <c r="J728" s="19">
        <f t="shared" si="138"/>
        <v>12</v>
      </c>
      <c r="K728" s="23">
        <f t="shared" si="139"/>
        <v>100</v>
      </c>
      <c r="L728" s="24">
        <f t="shared" si="140"/>
        <v>14004</v>
      </c>
      <c r="M728" s="24">
        <f t="shared" si="141"/>
        <v>0</v>
      </c>
      <c r="N728" s="24">
        <v>1288</v>
      </c>
      <c r="O728" s="25" t="str">
        <f t="shared" si="143"/>
        <v>PROSPECT HILL ACADEMY-SOMERVILLE Site - NEW BEDFORD (487)</v>
      </c>
      <c r="P728" s="129"/>
      <c r="Q728" s="124"/>
      <c r="R728" s="25"/>
      <c r="S728" s="25"/>
    </row>
    <row r="729" spans="1:19">
      <c r="A729" s="19">
        <f t="shared" si="132"/>
        <v>487</v>
      </c>
      <c r="B729" s="19">
        <v>722</v>
      </c>
      <c r="C729" s="20" t="str">
        <f t="shared" si="133"/>
        <v>487 - PROSPECT HILL ACADEMY-SOMERVILLE Site - PEABODY</v>
      </c>
      <c r="D729" s="21">
        <v>487274229</v>
      </c>
      <c r="E729" s="19">
        <f t="shared" si="134"/>
        <v>487</v>
      </c>
      <c r="F729" s="17">
        <f t="shared" si="135"/>
        <v>274</v>
      </c>
      <c r="G729" s="17">
        <f t="shared" si="136"/>
        <v>229</v>
      </c>
      <c r="H729" s="17">
        <f t="shared" si="142"/>
        <v>2</v>
      </c>
      <c r="I729" s="22">
        <f t="shared" si="137"/>
        <v>1.0680000000000001</v>
      </c>
      <c r="J729" s="19">
        <f t="shared" si="138"/>
        <v>9</v>
      </c>
      <c r="K729" s="23">
        <f t="shared" si="139"/>
        <v>109.89855856388218</v>
      </c>
      <c r="L729" s="24">
        <f t="shared" si="140"/>
        <v>21034</v>
      </c>
      <c r="M729" s="24">
        <f t="shared" si="141"/>
        <v>2082</v>
      </c>
      <c r="N729" s="24">
        <v>1288</v>
      </c>
      <c r="O729" s="25" t="str">
        <f t="shared" si="143"/>
        <v>PROSPECT HILL ACADEMY-SOMERVILLE Site - PEABODY (487)</v>
      </c>
      <c r="P729" s="129"/>
      <c r="Q729" s="124"/>
      <c r="R729" s="25"/>
      <c r="S729" s="25"/>
    </row>
    <row r="730" spans="1:19">
      <c r="A730" s="19">
        <f t="shared" si="132"/>
        <v>487</v>
      </c>
      <c r="B730" s="19">
        <v>723</v>
      </c>
      <c r="C730" s="20" t="str">
        <f t="shared" si="133"/>
        <v>487 - PROSPECT HILL ACADEMY-SOMERVILLE Site - QUINCY</v>
      </c>
      <c r="D730" s="21">
        <v>487274243</v>
      </c>
      <c r="E730" s="19">
        <f t="shared" si="134"/>
        <v>487</v>
      </c>
      <c r="F730" s="17">
        <f t="shared" si="135"/>
        <v>274</v>
      </c>
      <c r="G730" s="17">
        <f t="shared" si="136"/>
        <v>243</v>
      </c>
      <c r="H730" s="17">
        <f t="shared" si="142"/>
        <v>2</v>
      </c>
      <c r="I730" s="22">
        <f t="shared" si="137"/>
        <v>1.0680000000000001</v>
      </c>
      <c r="J730" s="19">
        <f t="shared" si="138"/>
        <v>9</v>
      </c>
      <c r="K730" s="23">
        <f t="shared" si="139"/>
        <v>113.02199405799442</v>
      </c>
      <c r="L730" s="24">
        <f t="shared" si="140"/>
        <v>21064</v>
      </c>
      <c r="M730" s="24">
        <f t="shared" si="141"/>
        <v>2743</v>
      </c>
      <c r="N730" s="24">
        <v>1288</v>
      </c>
      <c r="O730" s="25" t="str">
        <f t="shared" si="143"/>
        <v>PROSPECT HILL ACADEMY-SOMERVILLE Site - QUINCY (487)</v>
      </c>
      <c r="P730" s="129"/>
      <c r="Q730" s="124"/>
      <c r="R730" s="25"/>
      <c r="S730" s="25"/>
    </row>
    <row r="731" spans="1:19">
      <c r="A731" s="19">
        <f t="shared" si="132"/>
        <v>487</v>
      </c>
      <c r="B731" s="19">
        <v>724</v>
      </c>
      <c r="C731" s="20" t="str">
        <f t="shared" si="133"/>
        <v>487 - PROSPECT HILL ACADEMY-SOMERVILLE Site - REVERE</v>
      </c>
      <c r="D731" s="21">
        <v>487274248</v>
      </c>
      <c r="E731" s="19">
        <f t="shared" si="134"/>
        <v>487</v>
      </c>
      <c r="F731" s="17">
        <f t="shared" si="135"/>
        <v>274</v>
      </c>
      <c r="G731" s="17">
        <f t="shared" si="136"/>
        <v>248</v>
      </c>
      <c r="H731" s="17">
        <f t="shared" si="142"/>
        <v>2</v>
      </c>
      <c r="I731" s="22">
        <f t="shared" si="137"/>
        <v>1.0680000000000001</v>
      </c>
      <c r="J731" s="19">
        <f t="shared" si="138"/>
        <v>11</v>
      </c>
      <c r="K731" s="23">
        <f t="shared" si="139"/>
        <v>103.75895547042401</v>
      </c>
      <c r="L731" s="24">
        <f t="shared" si="140"/>
        <v>19872</v>
      </c>
      <c r="M731" s="24">
        <f t="shared" si="141"/>
        <v>747</v>
      </c>
      <c r="N731" s="24">
        <v>1288</v>
      </c>
      <c r="O731" s="25" t="str">
        <f t="shared" si="143"/>
        <v>PROSPECT HILL ACADEMY-SOMERVILLE Site - REVERE (487)</v>
      </c>
      <c r="P731" s="129"/>
      <c r="Q731" s="124"/>
      <c r="R731" s="25"/>
      <c r="S731" s="25"/>
    </row>
    <row r="732" spans="1:19">
      <c r="A732" s="19">
        <f t="shared" si="132"/>
        <v>487</v>
      </c>
      <c r="B732" s="19">
        <v>725</v>
      </c>
      <c r="C732" s="20" t="str">
        <f t="shared" si="133"/>
        <v>487 - PROSPECT HILL ACADEMY-SOMERVILLE Site - SAUGUS</v>
      </c>
      <c r="D732" s="21">
        <v>487274262</v>
      </c>
      <c r="E732" s="19">
        <f t="shared" si="134"/>
        <v>487</v>
      </c>
      <c r="F732" s="17">
        <f t="shared" si="135"/>
        <v>274</v>
      </c>
      <c r="G732" s="17">
        <f t="shared" si="136"/>
        <v>262</v>
      </c>
      <c r="H732" s="17">
        <f t="shared" si="142"/>
        <v>2</v>
      </c>
      <c r="I732" s="22">
        <f t="shared" si="137"/>
        <v>1.0680000000000001</v>
      </c>
      <c r="J732" s="19">
        <f t="shared" si="138"/>
        <v>9</v>
      </c>
      <c r="K732" s="23">
        <f t="shared" si="139"/>
        <v>101.04969328352608</v>
      </c>
      <c r="L732" s="24">
        <f t="shared" si="140"/>
        <v>17684</v>
      </c>
      <c r="M732" s="24">
        <f t="shared" si="141"/>
        <v>186</v>
      </c>
      <c r="N732" s="24">
        <v>1288</v>
      </c>
      <c r="O732" s="25" t="str">
        <f t="shared" si="143"/>
        <v>PROSPECT HILL ACADEMY-SOMERVILLE Site - SAUGUS (487)</v>
      </c>
      <c r="P732" s="129"/>
      <c r="Q732" s="124"/>
      <c r="R732" s="25"/>
      <c r="S732" s="25"/>
    </row>
    <row r="733" spans="1:19">
      <c r="A733" s="19">
        <f t="shared" si="132"/>
        <v>487</v>
      </c>
      <c r="B733" s="19">
        <v>726</v>
      </c>
      <c r="C733" s="20" t="str">
        <f t="shared" si="133"/>
        <v>487 - PROSPECT HILL ACADEMY-SOMERVILLE Site - SOMERVILLE</v>
      </c>
      <c r="D733" s="21">
        <v>487274274</v>
      </c>
      <c r="E733" s="19">
        <f t="shared" si="134"/>
        <v>487</v>
      </c>
      <c r="F733" s="17">
        <f t="shared" si="135"/>
        <v>274</v>
      </c>
      <c r="G733" s="17">
        <f t="shared" si="136"/>
        <v>274</v>
      </c>
      <c r="H733" s="17">
        <f t="shared" si="142"/>
        <v>2</v>
      </c>
      <c r="I733" s="22">
        <f t="shared" si="137"/>
        <v>1.0680000000000001</v>
      </c>
      <c r="J733" s="19">
        <f t="shared" si="138"/>
        <v>9</v>
      </c>
      <c r="K733" s="23">
        <f t="shared" si="139"/>
        <v>151.42701710383452</v>
      </c>
      <c r="L733" s="24">
        <f t="shared" si="140"/>
        <v>19650</v>
      </c>
      <c r="M733" s="24">
        <f t="shared" si="141"/>
        <v>10105</v>
      </c>
      <c r="N733" s="24">
        <v>1288</v>
      </c>
      <c r="O733" s="25" t="str">
        <f t="shared" si="143"/>
        <v>PROSPECT HILL ACADEMY-SOMERVILLE Site - SOMERVILLE (487)</v>
      </c>
      <c r="P733" s="129"/>
      <c r="Q733" s="124"/>
      <c r="R733" s="25"/>
      <c r="S733" s="25"/>
    </row>
    <row r="734" spans="1:19">
      <c r="A734" s="19">
        <f t="shared" si="132"/>
        <v>487</v>
      </c>
      <c r="B734" s="19">
        <v>727</v>
      </c>
      <c r="C734" s="20" t="str">
        <f t="shared" si="133"/>
        <v>487 - PROSPECT HILL ACADEMY-SOMERVILLE Site - STONEHAM</v>
      </c>
      <c r="D734" s="21">
        <v>487274284</v>
      </c>
      <c r="E734" s="19">
        <f t="shared" si="134"/>
        <v>487</v>
      </c>
      <c r="F734" s="17">
        <f t="shared" si="135"/>
        <v>274</v>
      </c>
      <c r="G734" s="17">
        <f t="shared" si="136"/>
        <v>284</v>
      </c>
      <c r="H734" s="17">
        <f t="shared" si="142"/>
        <v>2</v>
      </c>
      <c r="I734" s="22">
        <f t="shared" si="137"/>
        <v>1.0680000000000001</v>
      </c>
      <c r="J734" s="19">
        <f t="shared" si="138"/>
        <v>5</v>
      </c>
      <c r="K734" s="23">
        <f t="shared" si="139"/>
        <v>148.29621290057923</v>
      </c>
      <c r="L734" s="24">
        <f t="shared" si="140"/>
        <v>16915</v>
      </c>
      <c r="M734" s="24">
        <f t="shared" si="141"/>
        <v>8169</v>
      </c>
      <c r="N734" s="24">
        <v>1288</v>
      </c>
      <c r="O734" s="25" t="str">
        <f t="shared" si="143"/>
        <v>PROSPECT HILL ACADEMY-SOMERVILLE Site - STONEHAM (487)</v>
      </c>
      <c r="P734" s="129"/>
      <c r="Q734" s="124"/>
      <c r="R734" s="25"/>
      <c r="S734" s="25"/>
    </row>
    <row r="735" spans="1:19">
      <c r="A735" s="19">
        <f t="shared" si="132"/>
        <v>487</v>
      </c>
      <c r="B735" s="19">
        <v>728</v>
      </c>
      <c r="C735" s="20" t="str">
        <f t="shared" si="133"/>
        <v>487 - PROSPECT HILL ACADEMY-SOMERVILLE Site - TEWKSBURY</v>
      </c>
      <c r="D735" s="21">
        <v>487274295</v>
      </c>
      <c r="E735" s="19">
        <f t="shared" si="134"/>
        <v>487</v>
      </c>
      <c r="F735" s="17">
        <f t="shared" si="135"/>
        <v>274</v>
      </c>
      <c r="G735" s="17">
        <f t="shared" si="136"/>
        <v>295</v>
      </c>
      <c r="H735" s="17">
        <f t="shared" si="142"/>
        <v>2</v>
      </c>
      <c r="I735" s="22">
        <f t="shared" si="137"/>
        <v>1.0680000000000001</v>
      </c>
      <c r="J735" s="19">
        <f t="shared" si="138"/>
        <v>4</v>
      </c>
      <c r="K735" s="23">
        <f t="shared" si="139"/>
        <v>148.92872399358831</v>
      </c>
      <c r="L735" s="24">
        <f t="shared" si="140"/>
        <v>12657</v>
      </c>
      <c r="M735" s="24">
        <f t="shared" si="141"/>
        <v>6193</v>
      </c>
      <c r="N735" s="24">
        <v>1288</v>
      </c>
      <c r="O735" s="25" t="str">
        <f t="shared" si="143"/>
        <v>PROSPECT HILL ACADEMY-SOMERVILLE Site - TEWKSBURY (487)</v>
      </c>
      <c r="P735" s="129"/>
      <c r="Q735" s="124"/>
      <c r="R735" s="25"/>
      <c r="S735" s="25"/>
    </row>
    <row r="736" spans="1:19">
      <c r="A736" s="19">
        <f t="shared" si="132"/>
        <v>487</v>
      </c>
      <c r="B736" s="19">
        <v>729</v>
      </c>
      <c r="C736" s="20" t="str">
        <f t="shared" si="133"/>
        <v>487 - PROSPECT HILL ACADEMY-SOMERVILLE Site - WAKEFIELD</v>
      </c>
      <c r="D736" s="21">
        <v>487274305</v>
      </c>
      <c r="E736" s="19">
        <f t="shared" si="134"/>
        <v>487</v>
      </c>
      <c r="F736" s="17">
        <f t="shared" si="135"/>
        <v>274</v>
      </c>
      <c r="G736" s="17">
        <f t="shared" si="136"/>
        <v>305</v>
      </c>
      <c r="H736" s="17">
        <f t="shared" si="142"/>
        <v>2</v>
      </c>
      <c r="I736" s="22">
        <f t="shared" si="137"/>
        <v>1.0680000000000001</v>
      </c>
      <c r="J736" s="19">
        <f t="shared" si="138"/>
        <v>4</v>
      </c>
      <c r="K736" s="23">
        <f t="shared" si="139"/>
        <v>145.18671932694059</v>
      </c>
      <c r="L736" s="24">
        <f t="shared" si="140"/>
        <v>12657</v>
      </c>
      <c r="M736" s="24">
        <f t="shared" si="141"/>
        <v>5719</v>
      </c>
      <c r="N736" s="24">
        <v>1288</v>
      </c>
      <c r="O736" s="25" t="str">
        <f t="shared" si="143"/>
        <v>PROSPECT HILL ACADEMY-SOMERVILLE Site - WAKEFIELD (487)</v>
      </c>
      <c r="P736" s="129"/>
      <c r="Q736" s="124"/>
      <c r="R736" s="25"/>
      <c r="S736" s="25"/>
    </row>
    <row r="737" spans="1:19">
      <c r="A737" s="19">
        <f t="shared" si="132"/>
        <v>487</v>
      </c>
      <c r="B737" s="19">
        <v>730</v>
      </c>
      <c r="C737" s="20" t="str">
        <f t="shared" si="133"/>
        <v>487 - PROSPECT HILL ACADEMY-SOMERVILLE Site - WALTHAM</v>
      </c>
      <c r="D737" s="21">
        <v>487274308</v>
      </c>
      <c r="E737" s="19">
        <f t="shared" si="134"/>
        <v>487</v>
      </c>
      <c r="F737" s="17">
        <f t="shared" si="135"/>
        <v>274</v>
      </c>
      <c r="G737" s="17">
        <f t="shared" si="136"/>
        <v>308</v>
      </c>
      <c r="H737" s="17">
        <f t="shared" si="142"/>
        <v>2</v>
      </c>
      <c r="I737" s="22">
        <f t="shared" si="137"/>
        <v>1.0680000000000001</v>
      </c>
      <c r="J737" s="19">
        <f t="shared" si="138"/>
        <v>9</v>
      </c>
      <c r="K737" s="23">
        <f t="shared" si="139"/>
        <v>138.6812314043263</v>
      </c>
      <c r="L737" s="24">
        <f t="shared" si="140"/>
        <v>16627</v>
      </c>
      <c r="M737" s="24">
        <f t="shared" si="141"/>
        <v>6432</v>
      </c>
      <c r="N737" s="24">
        <v>1288</v>
      </c>
      <c r="O737" s="25" t="str">
        <f t="shared" si="143"/>
        <v>PROSPECT HILL ACADEMY-SOMERVILLE Site - WALTHAM (487)</v>
      </c>
      <c r="P737" s="129"/>
      <c r="Q737" s="124"/>
      <c r="R737" s="25"/>
      <c r="S737" s="25"/>
    </row>
    <row r="738" spans="1:19">
      <c r="A738" s="19">
        <f t="shared" si="132"/>
        <v>487</v>
      </c>
      <c r="B738" s="19">
        <v>731</v>
      </c>
      <c r="C738" s="20" t="str">
        <f t="shared" si="133"/>
        <v>487 - PROSPECT HILL ACADEMY-SOMERVILLE Site - WATERTOWN</v>
      </c>
      <c r="D738" s="21">
        <v>487274314</v>
      </c>
      <c r="E738" s="19">
        <f t="shared" si="134"/>
        <v>487</v>
      </c>
      <c r="F738" s="17">
        <f t="shared" si="135"/>
        <v>274</v>
      </c>
      <c r="G738" s="17">
        <f t="shared" si="136"/>
        <v>314</v>
      </c>
      <c r="H738" s="17">
        <f t="shared" si="142"/>
        <v>2</v>
      </c>
      <c r="I738" s="22">
        <f t="shared" si="137"/>
        <v>1.0680000000000001</v>
      </c>
      <c r="J738" s="19">
        <f t="shared" si="138"/>
        <v>7</v>
      </c>
      <c r="K738" s="23">
        <f t="shared" si="139"/>
        <v>152.36771013303746</v>
      </c>
      <c r="L738" s="24">
        <f t="shared" si="140"/>
        <v>18742</v>
      </c>
      <c r="M738" s="24">
        <f t="shared" si="141"/>
        <v>9815</v>
      </c>
      <c r="N738" s="24">
        <v>1288</v>
      </c>
      <c r="O738" s="25" t="str">
        <f t="shared" si="143"/>
        <v>PROSPECT HILL ACADEMY-SOMERVILLE Site - WATERTOWN (487)</v>
      </c>
      <c r="P738" s="129"/>
      <c r="Q738" s="124"/>
      <c r="R738" s="25"/>
      <c r="S738" s="25"/>
    </row>
    <row r="739" spans="1:19">
      <c r="A739" s="19">
        <f t="shared" si="132"/>
        <v>487</v>
      </c>
      <c r="B739" s="19">
        <v>732</v>
      </c>
      <c r="C739" s="20" t="str">
        <f t="shared" si="133"/>
        <v>487 - PROSPECT HILL ACADEMY-SOMERVILLE Site - WEYMOUTH</v>
      </c>
      <c r="D739" s="21">
        <v>487274336</v>
      </c>
      <c r="E739" s="19">
        <f t="shared" si="134"/>
        <v>487</v>
      </c>
      <c r="F739" s="17">
        <f t="shared" si="135"/>
        <v>274</v>
      </c>
      <c r="G739" s="17">
        <f t="shared" si="136"/>
        <v>336</v>
      </c>
      <c r="H739" s="17">
        <f t="shared" si="142"/>
        <v>2</v>
      </c>
      <c r="I739" s="22">
        <f t="shared" si="137"/>
        <v>1.0680000000000001</v>
      </c>
      <c r="J739" s="19">
        <f t="shared" si="138"/>
        <v>8</v>
      </c>
      <c r="K739" s="23">
        <f t="shared" si="139"/>
        <v>121.91405901318653</v>
      </c>
      <c r="L739" s="24">
        <f t="shared" si="140"/>
        <v>20352</v>
      </c>
      <c r="M739" s="24">
        <f t="shared" si="141"/>
        <v>4460</v>
      </c>
      <c r="N739" s="24">
        <v>1288</v>
      </c>
      <c r="O739" s="25" t="str">
        <f t="shared" si="143"/>
        <v>PROSPECT HILL ACADEMY-SOMERVILLE Site - WEYMOUTH (487)</v>
      </c>
      <c r="P739" s="129"/>
      <c r="Q739" s="124"/>
      <c r="R739" s="25"/>
      <c r="S739" s="25"/>
    </row>
    <row r="740" spans="1:19">
      <c r="A740" s="19">
        <f t="shared" si="132"/>
        <v>487</v>
      </c>
      <c r="B740" s="19">
        <v>733</v>
      </c>
      <c r="C740" s="20" t="str">
        <f t="shared" si="133"/>
        <v>487 - PROSPECT HILL ACADEMY-SOMERVILLE Site - WILMINGTON</v>
      </c>
      <c r="D740" s="21">
        <v>487274342</v>
      </c>
      <c r="E740" s="19">
        <f t="shared" si="134"/>
        <v>487</v>
      </c>
      <c r="F740" s="17">
        <f t="shared" si="135"/>
        <v>274</v>
      </c>
      <c r="G740" s="17">
        <f t="shared" si="136"/>
        <v>342</v>
      </c>
      <c r="H740" s="17">
        <f t="shared" si="142"/>
        <v>2</v>
      </c>
      <c r="I740" s="22">
        <f t="shared" si="137"/>
        <v>1.0680000000000001</v>
      </c>
      <c r="J740" s="19">
        <f t="shared" si="138"/>
        <v>3</v>
      </c>
      <c r="K740" s="23">
        <f t="shared" si="139"/>
        <v>180.3921330971846</v>
      </c>
      <c r="L740" s="24">
        <f t="shared" si="140"/>
        <v>18370</v>
      </c>
      <c r="M740" s="24">
        <f t="shared" si="141"/>
        <v>14768</v>
      </c>
      <c r="N740" s="24">
        <v>1288</v>
      </c>
      <c r="O740" s="25" t="str">
        <f t="shared" si="143"/>
        <v>PROSPECT HILL ACADEMY-SOMERVILLE Site - WILMINGTON (487)</v>
      </c>
      <c r="P740" s="129"/>
      <c r="Q740" s="124"/>
      <c r="R740" s="25"/>
      <c r="S740" s="25"/>
    </row>
    <row r="741" spans="1:19">
      <c r="A741" s="19">
        <f t="shared" si="132"/>
        <v>487</v>
      </c>
      <c r="B741" s="19">
        <v>734</v>
      </c>
      <c r="C741" s="20" t="str">
        <f t="shared" si="133"/>
        <v>487 - PROSPECT HILL ACADEMY-SOMERVILLE Site - WINCHESTER</v>
      </c>
      <c r="D741" s="21">
        <v>487274344</v>
      </c>
      <c r="E741" s="19">
        <f t="shared" si="134"/>
        <v>487</v>
      </c>
      <c r="F741" s="17">
        <f t="shared" si="135"/>
        <v>274</v>
      </c>
      <c r="G741" s="17">
        <f t="shared" si="136"/>
        <v>344</v>
      </c>
      <c r="H741" s="17">
        <f t="shared" si="142"/>
        <v>2</v>
      </c>
      <c r="I741" s="22">
        <f t="shared" si="137"/>
        <v>1.0680000000000001</v>
      </c>
      <c r="J741" s="19">
        <f t="shared" si="138"/>
        <v>2</v>
      </c>
      <c r="K741" s="23">
        <f t="shared" si="139"/>
        <v>147.52769617192914</v>
      </c>
      <c r="L741" s="24">
        <f t="shared" si="140"/>
        <v>8865</v>
      </c>
      <c r="M741" s="24">
        <f t="shared" si="141"/>
        <v>4213</v>
      </c>
      <c r="N741" s="24">
        <v>1288</v>
      </c>
      <c r="O741" s="25" t="str">
        <f t="shared" si="143"/>
        <v>PROSPECT HILL ACADEMY-SOMERVILLE Site - WINCHESTER (487)</v>
      </c>
      <c r="P741" s="129"/>
      <c r="Q741" s="124"/>
      <c r="R741" s="25"/>
      <c r="S741" s="25"/>
    </row>
    <row r="742" spans="1:19">
      <c r="A742" s="19">
        <f t="shared" si="132"/>
        <v>487</v>
      </c>
      <c r="B742" s="19">
        <v>735</v>
      </c>
      <c r="C742" s="20" t="str">
        <f t="shared" si="133"/>
        <v>487 - PROSPECT HILL ACADEMY-SOMERVILLE Site - WINTHROP</v>
      </c>
      <c r="D742" s="21">
        <v>487274346</v>
      </c>
      <c r="E742" s="19">
        <f t="shared" si="134"/>
        <v>487</v>
      </c>
      <c r="F742" s="17">
        <f t="shared" si="135"/>
        <v>274</v>
      </c>
      <c r="G742" s="17">
        <f t="shared" si="136"/>
        <v>346</v>
      </c>
      <c r="H742" s="17">
        <f t="shared" si="142"/>
        <v>2</v>
      </c>
      <c r="I742" s="22">
        <f t="shared" si="137"/>
        <v>1.0680000000000001</v>
      </c>
      <c r="J742" s="19">
        <f t="shared" si="138"/>
        <v>7</v>
      </c>
      <c r="K742" s="23">
        <f t="shared" si="139"/>
        <v>115.68542521542442</v>
      </c>
      <c r="L742" s="24">
        <f t="shared" si="140"/>
        <v>14496</v>
      </c>
      <c r="M742" s="24">
        <f t="shared" si="141"/>
        <v>2274</v>
      </c>
      <c r="N742" s="24">
        <v>1288</v>
      </c>
      <c r="O742" s="25" t="str">
        <f t="shared" si="143"/>
        <v>PROSPECT HILL ACADEMY-SOMERVILLE Site - WINTHROP (487)</v>
      </c>
      <c r="P742" s="129"/>
      <c r="Q742" s="124"/>
      <c r="R742" s="25"/>
      <c r="S742" s="25"/>
    </row>
    <row r="743" spans="1:19">
      <c r="A743" s="19">
        <f t="shared" si="132"/>
        <v>487</v>
      </c>
      <c r="B743" s="19">
        <v>736</v>
      </c>
      <c r="C743" s="20" t="str">
        <f t="shared" si="133"/>
        <v>487 - PROSPECT HILL ACADEMY-SOMERVILLE Site - WOBURN</v>
      </c>
      <c r="D743" s="21">
        <v>487274347</v>
      </c>
      <c r="E743" s="19">
        <f t="shared" si="134"/>
        <v>487</v>
      </c>
      <c r="F743" s="17">
        <f t="shared" si="135"/>
        <v>274</v>
      </c>
      <c r="G743" s="17">
        <f t="shared" si="136"/>
        <v>347</v>
      </c>
      <c r="H743" s="17">
        <f t="shared" si="142"/>
        <v>2</v>
      </c>
      <c r="I743" s="22">
        <f t="shared" si="137"/>
        <v>1.0680000000000001</v>
      </c>
      <c r="J743" s="19">
        <f t="shared" si="138"/>
        <v>8</v>
      </c>
      <c r="K743" s="23">
        <f t="shared" si="139"/>
        <v>145.7862848902007</v>
      </c>
      <c r="L743" s="24">
        <f t="shared" si="140"/>
        <v>18620</v>
      </c>
      <c r="M743" s="24">
        <f t="shared" si="141"/>
        <v>8525</v>
      </c>
      <c r="N743" s="24">
        <v>1288</v>
      </c>
      <c r="O743" s="25" t="str">
        <f t="shared" si="143"/>
        <v>PROSPECT HILL ACADEMY-SOMERVILLE Site - WOBURN (487)</v>
      </c>
      <c r="P743" s="129"/>
      <c r="Q743" s="124"/>
      <c r="R743" s="25"/>
      <c r="S743" s="25"/>
    </row>
    <row r="744" spans="1:19">
      <c r="A744" s="19">
        <f t="shared" si="132"/>
        <v>487</v>
      </c>
      <c r="B744" s="19">
        <v>737</v>
      </c>
      <c r="C744" s="20" t="str">
        <f t="shared" si="133"/>
        <v>487 - PROSPECT HILL ACADEMY-SOMERVILLE Site - FREETOWN LAKEVILLE</v>
      </c>
      <c r="D744" s="21">
        <v>487274665</v>
      </c>
      <c r="E744" s="19">
        <f t="shared" si="134"/>
        <v>487</v>
      </c>
      <c r="F744" s="17">
        <f t="shared" si="135"/>
        <v>274</v>
      </c>
      <c r="G744" s="17">
        <f t="shared" si="136"/>
        <v>665</v>
      </c>
      <c r="H744" s="17">
        <f t="shared" si="142"/>
        <v>2</v>
      </c>
      <c r="I744" s="22">
        <f t="shared" si="137"/>
        <v>1.0680000000000001</v>
      </c>
      <c r="J744" s="19">
        <f t="shared" si="138"/>
        <v>5</v>
      </c>
      <c r="K744" s="23">
        <f t="shared" si="139"/>
        <v>119.05614272278928</v>
      </c>
      <c r="L744" s="24">
        <f t="shared" si="140"/>
        <v>12627</v>
      </c>
      <c r="M744" s="24">
        <f t="shared" si="141"/>
        <v>2406</v>
      </c>
      <c r="N744" s="24">
        <v>1288</v>
      </c>
      <c r="O744" s="25" t="str">
        <f t="shared" si="143"/>
        <v>PROSPECT HILL ACADEMY-SOMERVILLE Site - FREETOWN LAKEVILLE (487)</v>
      </c>
      <c r="P744" s="129"/>
      <c r="Q744" s="124"/>
      <c r="R744" s="25"/>
      <c r="S744" s="25"/>
    </row>
    <row r="745" spans="1:19">
      <c r="A745" s="19">
        <f t="shared" si="132"/>
        <v>488</v>
      </c>
      <c r="B745" s="19">
        <v>738</v>
      </c>
      <c r="C745" s="20" t="str">
        <f t="shared" si="133"/>
        <v>488 - SOUTH SHORE - ABINGTON</v>
      </c>
      <c r="D745" s="21">
        <v>488219001</v>
      </c>
      <c r="E745" s="19">
        <f t="shared" si="134"/>
        <v>488</v>
      </c>
      <c r="F745" s="17">
        <f t="shared" si="135"/>
        <v>219</v>
      </c>
      <c r="G745" s="17">
        <f t="shared" si="136"/>
        <v>1</v>
      </c>
      <c r="H745" s="17">
        <f t="shared" si="142"/>
        <v>1</v>
      </c>
      <c r="I745" s="22">
        <f t="shared" si="137"/>
        <v>1.0589999999999999</v>
      </c>
      <c r="J745" s="19">
        <f t="shared" si="138"/>
        <v>6</v>
      </c>
      <c r="K745" s="23">
        <f t="shared" si="139"/>
        <v>114.4873383037762</v>
      </c>
      <c r="L745" s="24">
        <f t="shared" si="140"/>
        <v>15816</v>
      </c>
      <c r="M745" s="24">
        <f t="shared" si="141"/>
        <v>2291</v>
      </c>
      <c r="N745" s="24">
        <v>1288</v>
      </c>
      <c r="O745" s="25" t="str">
        <f t="shared" si="143"/>
        <v>SOUTH SHORE - ABINGTON (488)</v>
      </c>
      <c r="P745" s="129"/>
      <c r="Q745" s="124"/>
      <c r="R745" s="25"/>
      <c r="S745" s="25"/>
    </row>
    <row r="746" spans="1:19">
      <c r="A746" s="19">
        <f t="shared" si="132"/>
        <v>488</v>
      </c>
      <c r="B746" s="19">
        <v>739</v>
      </c>
      <c r="C746" s="20" t="str">
        <f t="shared" si="133"/>
        <v>488 - SOUTH SHORE - ATTLEBORO</v>
      </c>
      <c r="D746" s="21">
        <v>488219016</v>
      </c>
      <c r="E746" s="19">
        <f t="shared" si="134"/>
        <v>488</v>
      </c>
      <c r="F746" s="17">
        <f t="shared" si="135"/>
        <v>219</v>
      </c>
      <c r="G746" s="17">
        <f t="shared" si="136"/>
        <v>16</v>
      </c>
      <c r="H746" s="17">
        <f t="shared" si="142"/>
        <v>1</v>
      </c>
      <c r="I746" s="22">
        <f t="shared" si="137"/>
        <v>1.0589999999999999</v>
      </c>
      <c r="J746" s="19">
        <f t="shared" si="138"/>
        <v>8</v>
      </c>
      <c r="K746" s="23">
        <f t="shared" si="139"/>
        <v>101.42627349033111</v>
      </c>
      <c r="L746" s="24">
        <f t="shared" si="140"/>
        <v>20848</v>
      </c>
      <c r="M746" s="24">
        <f t="shared" si="141"/>
        <v>297</v>
      </c>
      <c r="N746" s="24">
        <v>1288</v>
      </c>
      <c r="O746" s="25" t="str">
        <f t="shared" si="143"/>
        <v>SOUTH SHORE - ATTLEBORO (488)</v>
      </c>
      <c r="P746" s="129"/>
      <c r="Q746" s="124"/>
      <c r="R746" s="25"/>
      <c r="S746" s="25"/>
    </row>
    <row r="747" spans="1:19">
      <c r="A747" s="19">
        <f t="shared" si="132"/>
        <v>488</v>
      </c>
      <c r="B747" s="19">
        <v>740</v>
      </c>
      <c r="C747" s="20" t="str">
        <f t="shared" si="133"/>
        <v>488 - SOUTH SHORE - AVON</v>
      </c>
      <c r="D747" s="21">
        <v>488219018</v>
      </c>
      <c r="E747" s="19">
        <f t="shared" si="134"/>
        <v>488</v>
      </c>
      <c r="F747" s="17">
        <f t="shared" si="135"/>
        <v>219</v>
      </c>
      <c r="G747" s="17">
        <f t="shared" si="136"/>
        <v>18</v>
      </c>
      <c r="H747" s="17">
        <f t="shared" si="142"/>
        <v>1</v>
      </c>
      <c r="I747" s="22">
        <f t="shared" si="137"/>
        <v>1.0589999999999999</v>
      </c>
      <c r="J747" s="19">
        <f t="shared" si="138"/>
        <v>9</v>
      </c>
      <c r="K747" s="23">
        <f t="shared" si="139"/>
        <v>153.54910940736173</v>
      </c>
      <c r="L747" s="24">
        <f t="shared" si="140"/>
        <v>12877</v>
      </c>
      <c r="M747" s="24">
        <f t="shared" si="141"/>
        <v>6896</v>
      </c>
      <c r="N747" s="24">
        <v>1288</v>
      </c>
      <c r="O747" s="25" t="str">
        <f t="shared" si="143"/>
        <v>SOUTH SHORE - AVON (488)</v>
      </c>
      <c r="P747" s="129"/>
      <c r="Q747" s="124"/>
      <c r="R747" s="25"/>
      <c r="S747" s="25"/>
    </row>
    <row r="748" spans="1:19">
      <c r="A748" s="19">
        <f t="shared" si="132"/>
        <v>488</v>
      </c>
      <c r="B748" s="19">
        <v>741</v>
      </c>
      <c r="C748" s="20" t="str">
        <f t="shared" si="133"/>
        <v>488 - SOUTH SHORE - BOSTON</v>
      </c>
      <c r="D748" s="21">
        <v>488219035</v>
      </c>
      <c r="E748" s="19">
        <f t="shared" si="134"/>
        <v>488</v>
      </c>
      <c r="F748" s="17">
        <f t="shared" si="135"/>
        <v>219</v>
      </c>
      <c r="G748" s="17">
        <f t="shared" si="136"/>
        <v>35</v>
      </c>
      <c r="H748" s="17">
        <f t="shared" si="142"/>
        <v>1</v>
      </c>
      <c r="I748" s="22">
        <f t="shared" si="137"/>
        <v>1.0589999999999999</v>
      </c>
      <c r="J748" s="19">
        <f t="shared" si="138"/>
        <v>11</v>
      </c>
      <c r="K748" s="23">
        <f t="shared" si="139"/>
        <v>135.47260985262034</v>
      </c>
      <c r="L748" s="24">
        <f t="shared" si="140"/>
        <v>22722</v>
      </c>
      <c r="M748" s="24">
        <f t="shared" si="141"/>
        <v>8060</v>
      </c>
      <c r="N748" s="24">
        <v>1288</v>
      </c>
      <c r="O748" s="25" t="str">
        <f t="shared" si="143"/>
        <v>SOUTH SHORE - BOSTON (488)</v>
      </c>
      <c r="P748" s="129"/>
      <c r="Q748" s="124"/>
      <c r="R748" s="25"/>
      <c r="S748" s="25"/>
    </row>
    <row r="749" spans="1:19">
      <c r="A749" s="19">
        <f t="shared" si="132"/>
        <v>488</v>
      </c>
      <c r="B749" s="19">
        <v>742</v>
      </c>
      <c r="C749" s="20" t="str">
        <f t="shared" si="133"/>
        <v>488 - SOUTH SHORE - BRAINTREE</v>
      </c>
      <c r="D749" s="21">
        <v>488219040</v>
      </c>
      <c r="E749" s="19">
        <f t="shared" si="134"/>
        <v>488</v>
      </c>
      <c r="F749" s="17">
        <f t="shared" si="135"/>
        <v>219</v>
      </c>
      <c r="G749" s="17">
        <f t="shared" si="136"/>
        <v>40</v>
      </c>
      <c r="H749" s="17">
        <f t="shared" si="142"/>
        <v>1</v>
      </c>
      <c r="I749" s="22">
        <f t="shared" si="137"/>
        <v>1.0589999999999999</v>
      </c>
      <c r="J749" s="19">
        <f t="shared" si="138"/>
        <v>6</v>
      </c>
      <c r="K749" s="23">
        <f t="shared" si="139"/>
        <v>133.26704522329297</v>
      </c>
      <c r="L749" s="24">
        <f t="shared" si="140"/>
        <v>15977</v>
      </c>
      <c r="M749" s="24">
        <f t="shared" si="141"/>
        <v>5315</v>
      </c>
      <c r="N749" s="24">
        <v>1288</v>
      </c>
      <c r="O749" s="25" t="str">
        <f t="shared" si="143"/>
        <v>SOUTH SHORE - BRAINTREE (488)</v>
      </c>
      <c r="P749" s="129"/>
      <c r="Q749" s="124"/>
      <c r="R749" s="25"/>
      <c r="S749" s="25"/>
    </row>
    <row r="750" spans="1:19">
      <c r="A750" s="19">
        <f t="shared" si="132"/>
        <v>488</v>
      </c>
      <c r="B750" s="19">
        <v>743</v>
      </c>
      <c r="C750" s="20" t="str">
        <f t="shared" si="133"/>
        <v>488 - SOUTH SHORE - BROCKTON</v>
      </c>
      <c r="D750" s="21">
        <v>488219044</v>
      </c>
      <c r="E750" s="19">
        <f t="shared" si="134"/>
        <v>488</v>
      </c>
      <c r="F750" s="17">
        <f t="shared" si="135"/>
        <v>219</v>
      </c>
      <c r="G750" s="17">
        <f t="shared" si="136"/>
        <v>44</v>
      </c>
      <c r="H750" s="17">
        <f t="shared" si="142"/>
        <v>1</v>
      </c>
      <c r="I750" s="22">
        <f t="shared" si="137"/>
        <v>1.0589999999999999</v>
      </c>
      <c r="J750" s="19">
        <f t="shared" si="138"/>
        <v>11</v>
      </c>
      <c r="K750" s="23">
        <f t="shared" si="139"/>
        <v>100</v>
      </c>
      <c r="L750" s="24">
        <f t="shared" si="140"/>
        <v>20562</v>
      </c>
      <c r="M750" s="24">
        <f t="shared" si="141"/>
        <v>0</v>
      </c>
      <c r="N750" s="24">
        <v>1288</v>
      </c>
      <c r="O750" s="25" t="str">
        <f t="shared" si="143"/>
        <v>SOUTH SHORE - BROCKTON (488)</v>
      </c>
      <c r="P750" s="129"/>
      <c r="Q750" s="124"/>
      <c r="R750" s="25"/>
      <c r="S750" s="25"/>
    </row>
    <row r="751" spans="1:19">
      <c r="A751" s="19">
        <f t="shared" si="132"/>
        <v>488</v>
      </c>
      <c r="B751" s="19">
        <v>744</v>
      </c>
      <c r="C751" s="20" t="str">
        <f t="shared" si="133"/>
        <v>488 - SOUTH SHORE - CANTON</v>
      </c>
      <c r="D751" s="21">
        <v>488219050</v>
      </c>
      <c r="E751" s="19">
        <f t="shared" si="134"/>
        <v>488</v>
      </c>
      <c r="F751" s="17">
        <f t="shared" si="135"/>
        <v>219</v>
      </c>
      <c r="G751" s="17">
        <f t="shared" si="136"/>
        <v>50</v>
      </c>
      <c r="H751" s="17">
        <f t="shared" si="142"/>
        <v>1</v>
      </c>
      <c r="I751" s="22">
        <f t="shared" si="137"/>
        <v>1.0589999999999999</v>
      </c>
      <c r="J751" s="19">
        <f t="shared" si="138"/>
        <v>5</v>
      </c>
      <c r="K751" s="23">
        <f t="shared" si="139"/>
        <v>143.68108828905861</v>
      </c>
      <c r="L751" s="24">
        <f t="shared" si="140"/>
        <v>18212</v>
      </c>
      <c r="M751" s="24">
        <f t="shared" si="141"/>
        <v>7955</v>
      </c>
      <c r="N751" s="24">
        <v>1288</v>
      </c>
      <c r="O751" s="25" t="str">
        <f t="shared" si="143"/>
        <v>SOUTH SHORE - CANTON (488)</v>
      </c>
      <c r="P751" s="129"/>
      <c r="Q751" s="124"/>
      <c r="R751" s="25"/>
      <c r="S751" s="25"/>
    </row>
    <row r="752" spans="1:19">
      <c r="A752" s="19">
        <f t="shared" si="132"/>
        <v>488</v>
      </c>
      <c r="B752" s="19">
        <v>745</v>
      </c>
      <c r="C752" s="20" t="str">
        <f t="shared" si="133"/>
        <v>488 - SOUTH SHORE - CARVER</v>
      </c>
      <c r="D752" s="21">
        <v>488219052</v>
      </c>
      <c r="E752" s="19">
        <f t="shared" si="134"/>
        <v>488</v>
      </c>
      <c r="F752" s="17">
        <f t="shared" si="135"/>
        <v>219</v>
      </c>
      <c r="G752" s="17">
        <f t="shared" si="136"/>
        <v>52</v>
      </c>
      <c r="H752" s="17">
        <f t="shared" si="142"/>
        <v>1</v>
      </c>
      <c r="I752" s="22">
        <f t="shared" si="137"/>
        <v>1.0589999999999999</v>
      </c>
      <c r="J752" s="19">
        <f t="shared" si="138"/>
        <v>6</v>
      </c>
      <c r="K752" s="23">
        <f t="shared" si="139"/>
        <v>153.1361730140064</v>
      </c>
      <c r="L752" s="24">
        <f t="shared" si="140"/>
        <v>18488</v>
      </c>
      <c r="M752" s="24">
        <f t="shared" si="141"/>
        <v>9824</v>
      </c>
      <c r="N752" s="24">
        <v>1288</v>
      </c>
      <c r="O752" s="25" t="str">
        <f t="shared" si="143"/>
        <v>SOUTH SHORE - CARVER (488)</v>
      </c>
      <c r="P752" s="129"/>
      <c r="Q752" s="124"/>
      <c r="R752" s="25"/>
      <c r="S752" s="25"/>
    </row>
    <row r="753" spans="1:19">
      <c r="A753" s="19">
        <f t="shared" si="132"/>
        <v>488</v>
      </c>
      <c r="B753" s="19">
        <v>746</v>
      </c>
      <c r="C753" s="20" t="str">
        <f t="shared" si="133"/>
        <v>488 - SOUTH SHORE - COHASSET</v>
      </c>
      <c r="D753" s="21">
        <v>488219065</v>
      </c>
      <c r="E753" s="19">
        <f t="shared" si="134"/>
        <v>488</v>
      </c>
      <c r="F753" s="17">
        <f t="shared" si="135"/>
        <v>219</v>
      </c>
      <c r="G753" s="17">
        <f t="shared" si="136"/>
        <v>65</v>
      </c>
      <c r="H753" s="17">
        <f t="shared" si="142"/>
        <v>1</v>
      </c>
      <c r="I753" s="22">
        <f t="shared" si="137"/>
        <v>1.0589999999999999</v>
      </c>
      <c r="J753" s="19">
        <f t="shared" si="138"/>
        <v>2</v>
      </c>
      <c r="K753" s="23">
        <f t="shared" si="139"/>
        <v>170.95108763694208</v>
      </c>
      <c r="L753" s="24">
        <f t="shared" si="140"/>
        <v>16975</v>
      </c>
      <c r="M753" s="24">
        <f t="shared" si="141"/>
        <v>12044</v>
      </c>
      <c r="N753" s="24">
        <v>1288</v>
      </c>
      <c r="O753" s="25" t="str">
        <f t="shared" si="143"/>
        <v>SOUTH SHORE - COHASSET (488)</v>
      </c>
      <c r="P753" s="129"/>
      <c r="Q753" s="124"/>
      <c r="R753" s="25"/>
      <c r="S753" s="25"/>
    </row>
    <row r="754" spans="1:19">
      <c r="A754" s="19">
        <f t="shared" si="132"/>
        <v>488</v>
      </c>
      <c r="B754" s="19">
        <v>747</v>
      </c>
      <c r="C754" s="20" t="str">
        <f t="shared" si="133"/>
        <v>488 - SOUTH SHORE - DUXBURY</v>
      </c>
      <c r="D754" s="21">
        <v>488219082</v>
      </c>
      <c r="E754" s="19">
        <f t="shared" si="134"/>
        <v>488</v>
      </c>
      <c r="F754" s="17">
        <f t="shared" si="135"/>
        <v>219</v>
      </c>
      <c r="G754" s="17">
        <f t="shared" si="136"/>
        <v>82</v>
      </c>
      <c r="H754" s="17">
        <f t="shared" si="142"/>
        <v>1</v>
      </c>
      <c r="I754" s="22">
        <f t="shared" si="137"/>
        <v>1.0589999999999999</v>
      </c>
      <c r="J754" s="19">
        <f t="shared" si="138"/>
        <v>2</v>
      </c>
      <c r="K754" s="23">
        <f t="shared" si="139"/>
        <v>146.80856168283151</v>
      </c>
      <c r="L754" s="24">
        <f t="shared" si="140"/>
        <v>17166</v>
      </c>
      <c r="M754" s="24">
        <f t="shared" si="141"/>
        <v>8035</v>
      </c>
      <c r="N754" s="24">
        <v>1288</v>
      </c>
      <c r="O754" s="25" t="str">
        <f t="shared" si="143"/>
        <v>SOUTH SHORE - DUXBURY (488)</v>
      </c>
      <c r="P754" s="129"/>
      <c r="Q754" s="124"/>
      <c r="R754" s="25"/>
      <c r="S754" s="25"/>
    </row>
    <row r="755" spans="1:19">
      <c r="A755" s="19">
        <f t="shared" si="132"/>
        <v>488</v>
      </c>
      <c r="B755" s="19">
        <v>748</v>
      </c>
      <c r="C755" s="20" t="str">
        <f t="shared" si="133"/>
        <v>488 - SOUTH SHORE - EAST BRIDGEWATER</v>
      </c>
      <c r="D755" s="21">
        <v>488219083</v>
      </c>
      <c r="E755" s="19">
        <f t="shared" si="134"/>
        <v>488</v>
      </c>
      <c r="F755" s="17">
        <f t="shared" si="135"/>
        <v>219</v>
      </c>
      <c r="G755" s="17">
        <f t="shared" si="136"/>
        <v>83</v>
      </c>
      <c r="H755" s="17">
        <f t="shared" si="142"/>
        <v>1</v>
      </c>
      <c r="I755" s="22">
        <f t="shared" si="137"/>
        <v>1.0589999999999999</v>
      </c>
      <c r="J755" s="19">
        <f t="shared" si="138"/>
        <v>6</v>
      </c>
      <c r="K755" s="23">
        <f t="shared" si="139"/>
        <v>119.80168105052418</v>
      </c>
      <c r="L755" s="24">
        <f t="shared" si="140"/>
        <v>14959</v>
      </c>
      <c r="M755" s="24">
        <f t="shared" si="141"/>
        <v>2962</v>
      </c>
      <c r="N755" s="24">
        <v>1288</v>
      </c>
      <c r="O755" s="25" t="str">
        <f t="shared" si="143"/>
        <v>SOUTH SHORE - EAST BRIDGEWATER (488)</v>
      </c>
      <c r="P755" s="129"/>
      <c r="Q755" s="124"/>
      <c r="R755" s="25"/>
      <c r="S755" s="25"/>
    </row>
    <row r="756" spans="1:19">
      <c r="A756" s="19">
        <f t="shared" si="132"/>
        <v>488</v>
      </c>
      <c r="B756" s="19">
        <v>749</v>
      </c>
      <c r="C756" s="20" t="str">
        <f t="shared" si="133"/>
        <v>488 - SOUTH SHORE - EASTON</v>
      </c>
      <c r="D756" s="21">
        <v>488219088</v>
      </c>
      <c r="E756" s="19">
        <f t="shared" si="134"/>
        <v>488</v>
      </c>
      <c r="F756" s="17">
        <f t="shared" si="135"/>
        <v>219</v>
      </c>
      <c r="G756" s="17">
        <f t="shared" si="136"/>
        <v>88</v>
      </c>
      <c r="H756" s="17">
        <f t="shared" si="142"/>
        <v>1</v>
      </c>
      <c r="I756" s="22">
        <f t="shared" si="137"/>
        <v>1.0589999999999999</v>
      </c>
      <c r="J756" s="19">
        <f t="shared" si="138"/>
        <v>4</v>
      </c>
      <c r="K756" s="23">
        <f t="shared" si="139"/>
        <v>129.48168183107578</v>
      </c>
      <c r="L756" s="24">
        <f t="shared" si="140"/>
        <v>12514</v>
      </c>
      <c r="M756" s="24">
        <f t="shared" si="141"/>
        <v>3689</v>
      </c>
      <c r="N756" s="24">
        <v>1288</v>
      </c>
      <c r="O756" s="25" t="str">
        <f t="shared" si="143"/>
        <v>SOUTH SHORE - EASTON (488)</v>
      </c>
      <c r="P756" s="129"/>
      <c r="Q756" s="124"/>
      <c r="R756" s="25"/>
      <c r="S756" s="25"/>
    </row>
    <row r="757" spans="1:19">
      <c r="A757" s="19">
        <f t="shared" si="132"/>
        <v>488</v>
      </c>
      <c r="B757" s="19">
        <v>750</v>
      </c>
      <c r="C757" s="20" t="str">
        <f t="shared" si="133"/>
        <v>488 - SOUTH SHORE - HANOVER</v>
      </c>
      <c r="D757" s="21">
        <v>488219122</v>
      </c>
      <c r="E757" s="19">
        <f t="shared" si="134"/>
        <v>488</v>
      </c>
      <c r="F757" s="17">
        <f t="shared" si="135"/>
        <v>219</v>
      </c>
      <c r="G757" s="17">
        <f t="shared" si="136"/>
        <v>122</v>
      </c>
      <c r="H757" s="17">
        <f t="shared" si="142"/>
        <v>1</v>
      </c>
      <c r="I757" s="22">
        <f t="shared" si="137"/>
        <v>1.0589999999999999</v>
      </c>
      <c r="J757" s="19">
        <f t="shared" si="138"/>
        <v>2</v>
      </c>
      <c r="K757" s="23">
        <f t="shared" si="139"/>
        <v>135.8381113023417</v>
      </c>
      <c r="L757" s="24">
        <f t="shared" si="140"/>
        <v>13788</v>
      </c>
      <c r="M757" s="24">
        <f t="shared" si="141"/>
        <v>4941</v>
      </c>
      <c r="N757" s="24">
        <v>1288</v>
      </c>
      <c r="O757" s="25" t="str">
        <f t="shared" si="143"/>
        <v>SOUTH SHORE - HANOVER (488)</v>
      </c>
      <c r="P757" s="129"/>
      <c r="Q757" s="124"/>
      <c r="R757" s="25"/>
      <c r="S757" s="25"/>
    </row>
    <row r="758" spans="1:19">
      <c r="A758" s="19">
        <f t="shared" si="132"/>
        <v>488</v>
      </c>
      <c r="B758" s="19">
        <v>751</v>
      </c>
      <c r="C758" s="20" t="str">
        <f t="shared" si="133"/>
        <v>488 - SOUTH SHORE - HINGHAM</v>
      </c>
      <c r="D758" s="21">
        <v>488219131</v>
      </c>
      <c r="E758" s="19">
        <f t="shared" si="134"/>
        <v>488</v>
      </c>
      <c r="F758" s="17">
        <f t="shared" si="135"/>
        <v>219</v>
      </c>
      <c r="G758" s="17">
        <f t="shared" si="136"/>
        <v>131</v>
      </c>
      <c r="H758" s="17">
        <f t="shared" si="142"/>
        <v>1</v>
      </c>
      <c r="I758" s="22">
        <f t="shared" si="137"/>
        <v>1.0589999999999999</v>
      </c>
      <c r="J758" s="19">
        <f t="shared" si="138"/>
        <v>2</v>
      </c>
      <c r="K758" s="23">
        <f t="shared" si="139"/>
        <v>164.33471938562485</v>
      </c>
      <c r="L758" s="24">
        <f t="shared" si="140"/>
        <v>13684</v>
      </c>
      <c r="M758" s="24">
        <f t="shared" si="141"/>
        <v>8804</v>
      </c>
      <c r="N758" s="24">
        <v>1288</v>
      </c>
      <c r="O758" s="25" t="str">
        <f t="shared" si="143"/>
        <v>SOUTH SHORE - HINGHAM (488)</v>
      </c>
      <c r="P758" s="129"/>
      <c r="Q758" s="124"/>
      <c r="R758" s="25"/>
      <c r="S758" s="25"/>
    </row>
    <row r="759" spans="1:19">
      <c r="A759" s="19">
        <f t="shared" si="132"/>
        <v>488</v>
      </c>
      <c r="B759" s="19">
        <v>752</v>
      </c>
      <c r="C759" s="20" t="str">
        <f t="shared" si="133"/>
        <v>488 - SOUTH SHORE - HOLBROOK</v>
      </c>
      <c r="D759" s="21">
        <v>488219133</v>
      </c>
      <c r="E759" s="19">
        <f t="shared" si="134"/>
        <v>488</v>
      </c>
      <c r="F759" s="17">
        <f t="shared" si="135"/>
        <v>219</v>
      </c>
      <c r="G759" s="17">
        <f t="shared" si="136"/>
        <v>133</v>
      </c>
      <c r="H759" s="17">
        <f t="shared" si="142"/>
        <v>1</v>
      </c>
      <c r="I759" s="22">
        <f t="shared" si="137"/>
        <v>1.0589999999999999</v>
      </c>
      <c r="J759" s="19">
        <f t="shared" si="138"/>
        <v>9</v>
      </c>
      <c r="K759" s="23">
        <f t="shared" si="139"/>
        <v>100</v>
      </c>
      <c r="L759" s="24">
        <f t="shared" si="140"/>
        <v>16120</v>
      </c>
      <c r="M759" s="24">
        <f t="shared" si="141"/>
        <v>0</v>
      </c>
      <c r="N759" s="24">
        <v>1288</v>
      </c>
      <c r="O759" s="25" t="str">
        <f t="shared" si="143"/>
        <v>SOUTH SHORE - HOLBROOK (488)</v>
      </c>
      <c r="P759" s="129"/>
      <c r="Q759" s="124"/>
      <c r="R759" s="25"/>
      <c r="S759" s="25"/>
    </row>
    <row r="760" spans="1:19">
      <c r="A760" s="19">
        <f t="shared" si="132"/>
        <v>488</v>
      </c>
      <c r="B760" s="19">
        <v>753</v>
      </c>
      <c r="C760" s="20" t="str">
        <f t="shared" si="133"/>
        <v>488 - SOUTH SHORE - HULL</v>
      </c>
      <c r="D760" s="21">
        <v>488219142</v>
      </c>
      <c r="E760" s="19">
        <f t="shared" si="134"/>
        <v>488</v>
      </c>
      <c r="F760" s="17">
        <f t="shared" si="135"/>
        <v>219</v>
      </c>
      <c r="G760" s="17">
        <f t="shared" si="136"/>
        <v>142</v>
      </c>
      <c r="H760" s="17">
        <f t="shared" si="142"/>
        <v>1</v>
      </c>
      <c r="I760" s="22">
        <f t="shared" si="137"/>
        <v>1.0589999999999999</v>
      </c>
      <c r="J760" s="19">
        <f t="shared" si="138"/>
        <v>6</v>
      </c>
      <c r="K760" s="23">
        <f t="shared" si="139"/>
        <v>205.96834874394639</v>
      </c>
      <c r="L760" s="24">
        <f t="shared" si="140"/>
        <v>13663</v>
      </c>
      <c r="M760" s="24">
        <f t="shared" si="141"/>
        <v>14478</v>
      </c>
      <c r="N760" s="24">
        <v>1288</v>
      </c>
      <c r="O760" s="25" t="str">
        <f t="shared" si="143"/>
        <v>SOUTH SHORE - HULL (488)</v>
      </c>
      <c r="P760" s="129"/>
      <c r="Q760" s="124"/>
      <c r="R760" s="25"/>
      <c r="S760" s="25"/>
    </row>
    <row r="761" spans="1:19">
      <c r="A761" s="19">
        <f t="shared" si="132"/>
        <v>488</v>
      </c>
      <c r="B761" s="19">
        <v>754</v>
      </c>
      <c r="C761" s="20" t="str">
        <f t="shared" si="133"/>
        <v>488 - SOUTH SHORE - KINGSTON</v>
      </c>
      <c r="D761" s="21">
        <v>488219145</v>
      </c>
      <c r="E761" s="19">
        <f t="shared" si="134"/>
        <v>488</v>
      </c>
      <c r="F761" s="17">
        <f t="shared" si="135"/>
        <v>219</v>
      </c>
      <c r="G761" s="17">
        <f t="shared" si="136"/>
        <v>145</v>
      </c>
      <c r="H761" s="17">
        <f t="shared" si="142"/>
        <v>1</v>
      </c>
      <c r="I761" s="22">
        <f t="shared" si="137"/>
        <v>1.0589999999999999</v>
      </c>
      <c r="J761" s="19">
        <f t="shared" si="138"/>
        <v>4</v>
      </c>
      <c r="K761" s="23">
        <f t="shared" si="139"/>
        <v>108.41392569255535</v>
      </c>
      <c r="L761" s="24">
        <f t="shared" si="140"/>
        <v>15252</v>
      </c>
      <c r="M761" s="24">
        <f t="shared" si="141"/>
        <v>1283</v>
      </c>
      <c r="N761" s="24">
        <v>1288</v>
      </c>
      <c r="O761" s="25" t="str">
        <f t="shared" si="143"/>
        <v>SOUTH SHORE - KINGSTON (488)</v>
      </c>
      <c r="P761" s="129"/>
      <c r="Q761" s="124"/>
      <c r="R761" s="25"/>
      <c r="S761" s="25"/>
    </row>
    <row r="762" spans="1:19">
      <c r="A762" s="19">
        <f t="shared" si="132"/>
        <v>488</v>
      </c>
      <c r="B762" s="19">
        <v>755</v>
      </c>
      <c r="C762" s="20" t="str">
        <f t="shared" si="133"/>
        <v>488 - SOUTH SHORE - MARSHFIELD</v>
      </c>
      <c r="D762" s="21">
        <v>488219171</v>
      </c>
      <c r="E762" s="19">
        <f t="shared" si="134"/>
        <v>488</v>
      </c>
      <c r="F762" s="17">
        <f t="shared" si="135"/>
        <v>219</v>
      </c>
      <c r="G762" s="17">
        <f t="shared" si="136"/>
        <v>171</v>
      </c>
      <c r="H762" s="17">
        <f t="shared" si="142"/>
        <v>1</v>
      </c>
      <c r="I762" s="22">
        <f t="shared" si="137"/>
        <v>1.0589999999999999</v>
      </c>
      <c r="J762" s="19">
        <f t="shared" si="138"/>
        <v>4</v>
      </c>
      <c r="K762" s="23">
        <f t="shared" si="139"/>
        <v>129.17792288151338</v>
      </c>
      <c r="L762" s="24">
        <f t="shared" si="140"/>
        <v>15646</v>
      </c>
      <c r="M762" s="24">
        <f t="shared" si="141"/>
        <v>4565</v>
      </c>
      <c r="N762" s="24">
        <v>1288</v>
      </c>
      <c r="O762" s="25" t="str">
        <f t="shared" si="143"/>
        <v>SOUTH SHORE - MARSHFIELD (488)</v>
      </c>
      <c r="P762" s="129"/>
      <c r="Q762" s="124"/>
      <c r="R762" s="25"/>
      <c r="S762" s="25"/>
    </row>
    <row r="763" spans="1:19">
      <c r="A763" s="19">
        <f t="shared" si="132"/>
        <v>488</v>
      </c>
      <c r="B763" s="19">
        <v>756</v>
      </c>
      <c r="C763" s="20" t="str">
        <f t="shared" si="133"/>
        <v>488 - SOUTH SHORE - NORWELL</v>
      </c>
      <c r="D763" s="21">
        <v>488219219</v>
      </c>
      <c r="E763" s="19">
        <f t="shared" si="134"/>
        <v>488</v>
      </c>
      <c r="F763" s="17">
        <f t="shared" si="135"/>
        <v>219</v>
      </c>
      <c r="G763" s="17">
        <f t="shared" si="136"/>
        <v>219</v>
      </c>
      <c r="H763" s="17">
        <f t="shared" si="142"/>
        <v>1</v>
      </c>
      <c r="I763" s="22">
        <f t="shared" si="137"/>
        <v>1.0589999999999999</v>
      </c>
      <c r="J763" s="19">
        <f t="shared" si="138"/>
        <v>2</v>
      </c>
      <c r="K763" s="23">
        <f t="shared" si="139"/>
        <v>143.78065875445228</v>
      </c>
      <c r="L763" s="24">
        <f t="shared" si="140"/>
        <v>14060</v>
      </c>
      <c r="M763" s="24">
        <f t="shared" si="141"/>
        <v>6156</v>
      </c>
      <c r="N763" s="24">
        <v>1288</v>
      </c>
      <c r="O763" s="25" t="str">
        <f t="shared" si="143"/>
        <v>SOUTH SHORE - NORWELL (488)</v>
      </c>
      <c r="P763" s="129"/>
      <c r="Q763" s="124"/>
      <c r="R763" s="25"/>
      <c r="S763" s="25"/>
    </row>
    <row r="764" spans="1:19">
      <c r="A764" s="19">
        <f t="shared" si="132"/>
        <v>488</v>
      </c>
      <c r="B764" s="19">
        <v>757</v>
      </c>
      <c r="C764" s="20" t="str">
        <f t="shared" si="133"/>
        <v>488 - SOUTH SHORE - PEMBROKE</v>
      </c>
      <c r="D764" s="21">
        <v>488219231</v>
      </c>
      <c r="E764" s="19">
        <f t="shared" si="134"/>
        <v>488</v>
      </c>
      <c r="F764" s="17">
        <f t="shared" si="135"/>
        <v>219</v>
      </c>
      <c r="G764" s="17">
        <f t="shared" si="136"/>
        <v>231</v>
      </c>
      <c r="H764" s="17">
        <f t="shared" si="142"/>
        <v>1</v>
      </c>
      <c r="I764" s="22">
        <f t="shared" si="137"/>
        <v>1.0589999999999999</v>
      </c>
      <c r="J764" s="19">
        <f t="shared" si="138"/>
        <v>4</v>
      </c>
      <c r="K764" s="23">
        <f t="shared" si="139"/>
        <v>136.35822202547695</v>
      </c>
      <c r="L764" s="24">
        <f t="shared" si="140"/>
        <v>14724</v>
      </c>
      <c r="M764" s="24">
        <f t="shared" si="141"/>
        <v>5353</v>
      </c>
      <c r="N764" s="24">
        <v>1288</v>
      </c>
      <c r="O764" s="25" t="str">
        <f t="shared" si="143"/>
        <v>SOUTH SHORE - PEMBROKE (488)</v>
      </c>
      <c r="P764" s="129"/>
      <c r="Q764" s="124"/>
      <c r="R764" s="25"/>
      <c r="S764" s="25"/>
    </row>
    <row r="765" spans="1:19">
      <c r="A765" s="19">
        <f t="shared" si="132"/>
        <v>488</v>
      </c>
      <c r="B765" s="19">
        <v>758</v>
      </c>
      <c r="C765" s="20" t="str">
        <f t="shared" si="133"/>
        <v>488 - SOUTH SHORE - PLYMOUTH</v>
      </c>
      <c r="D765" s="21">
        <v>488219239</v>
      </c>
      <c r="E765" s="19">
        <f t="shared" si="134"/>
        <v>488</v>
      </c>
      <c r="F765" s="17">
        <f t="shared" si="135"/>
        <v>219</v>
      </c>
      <c r="G765" s="17">
        <f t="shared" si="136"/>
        <v>239</v>
      </c>
      <c r="H765" s="17">
        <f t="shared" si="142"/>
        <v>1</v>
      </c>
      <c r="I765" s="22">
        <f t="shared" si="137"/>
        <v>1.0589999999999999</v>
      </c>
      <c r="J765" s="19">
        <f t="shared" si="138"/>
        <v>6</v>
      </c>
      <c r="K765" s="23">
        <f t="shared" si="139"/>
        <v>135.72176461952569</v>
      </c>
      <c r="L765" s="24">
        <f t="shared" si="140"/>
        <v>17548</v>
      </c>
      <c r="M765" s="24">
        <f t="shared" si="141"/>
        <v>6268</v>
      </c>
      <c r="N765" s="24">
        <v>1288</v>
      </c>
      <c r="O765" s="25" t="str">
        <f t="shared" si="143"/>
        <v>SOUTH SHORE - PLYMOUTH (488)</v>
      </c>
      <c r="P765" s="129"/>
      <c r="Q765" s="124"/>
      <c r="R765" s="25"/>
      <c r="S765" s="25"/>
    </row>
    <row r="766" spans="1:19">
      <c r="A766" s="19">
        <f t="shared" si="132"/>
        <v>488</v>
      </c>
      <c r="B766" s="19">
        <v>759</v>
      </c>
      <c r="C766" s="20" t="str">
        <f t="shared" si="133"/>
        <v>488 - SOUTH SHORE - QUINCY</v>
      </c>
      <c r="D766" s="21">
        <v>488219243</v>
      </c>
      <c r="E766" s="19">
        <f t="shared" si="134"/>
        <v>488</v>
      </c>
      <c r="F766" s="17">
        <f t="shared" si="135"/>
        <v>219</v>
      </c>
      <c r="G766" s="17">
        <f t="shared" si="136"/>
        <v>243</v>
      </c>
      <c r="H766" s="17">
        <f t="shared" si="142"/>
        <v>1</v>
      </c>
      <c r="I766" s="22">
        <f t="shared" si="137"/>
        <v>1.0589999999999999</v>
      </c>
      <c r="J766" s="19">
        <f t="shared" si="138"/>
        <v>9</v>
      </c>
      <c r="K766" s="23">
        <f t="shared" si="139"/>
        <v>113.02199405799442</v>
      </c>
      <c r="L766" s="24">
        <f t="shared" si="140"/>
        <v>15697</v>
      </c>
      <c r="M766" s="24">
        <f t="shared" si="141"/>
        <v>2044</v>
      </c>
      <c r="N766" s="24">
        <v>1288</v>
      </c>
      <c r="O766" s="25" t="str">
        <f t="shared" si="143"/>
        <v>SOUTH SHORE - QUINCY (488)</v>
      </c>
      <c r="P766" s="129"/>
      <c r="Q766" s="124"/>
      <c r="R766" s="25"/>
      <c r="S766" s="25"/>
    </row>
    <row r="767" spans="1:19">
      <c r="A767" s="19">
        <f t="shared" si="132"/>
        <v>488</v>
      </c>
      <c r="B767" s="19">
        <v>760</v>
      </c>
      <c r="C767" s="20" t="str">
        <f t="shared" si="133"/>
        <v>488 - SOUTH SHORE - RANDOLPH</v>
      </c>
      <c r="D767" s="21">
        <v>488219244</v>
      </c>
      <c r="E767" s="19">
        <f t="shared" si="134"/>
        <v>488</v>
      </c>
      <c r="F767" s="17">
        <f t="shared" si="135"/>
        <v>219</v>
      </c>
      <c r="G767" s="17">
        <f t="shared" si="136"/>
        <v>244</v>
      </c>
      <c r="H767" s="17">
        <f t="shared" si="142"/>
        <v>1</v>
      </c>
      <c r="I767" s="22">
        <f t="shared" si="137"/>
        <v>1.0589999999999999</v>
      </c>
      <c r="J767" s="19">
        <f t="shared" si="138"/>
        <v>10</v>
      </c>
      <c r="K767" s="23">
        <f t="shared" si="139"/>
        <v>124.17352811526767</v>
      </c>
      <c r="L767" s="24">
        <f t="shared" si="140"/>
        <v>17515</v>
      </c>
      <c r="M767" s="24">
        <f t="shared" si="141"/>
        <v>4234</v>
      </c>
      <c r="N767" s="24">
        <v>1288</v>
      </c>
      <c r="O767" s="25" t="str">
        <f t="shared" si="143"/>
        <v>SOUTH SHORE - RANDOLPH (488)</v>
      </c>
      <c r="P767" s="129"/>
      <c r="Q767" s="124"/>
      <c r="R767" s="25"/>
      <c r="S767" s="25"/>
    </row>
    <row r="768" spans="1:19">
      <c r="A768" s="19">
        <f t="shared" si="132"/>
        <v>488</v>
      </c>
      <c r="B768" s="19">
        <v>761</v>
      </c>
      <c r="C768" s="20" t="str">
        <f t="shared" si="133"/>
        <v>488 - SOUTH SHORE - ROCKLAND</v>
      </c>
      <c r="D768" s="21">
        <v>488219251</v>
      </c>
      <c r="E768" s="19">
        <f t="shared" si="134"/>
        <v>488</v>
      </c>
      <c r="F768" s="17">
        <f t="shared" si="135"/>
        <v>219</v>
      </c>
      <c r="G768" s="17">
        <f t="shared" si="136"/>
        <v>251</v>
      </c>
      <c r="H768" s="17">
        <f t="shared" si="142"/>
        <v>1</v>
      </c>
      <c r="I768" s="22">
        <f t="shared" si="137"/>
        <v>1.0589999999999999</v>
      </c>
      <c r="J768" s="19">
        <f t="shared" si="138"/>
        <v>9</v>
      </c>
      <c r="K768" s="23">
        <f t="shared" si="139"/>
        <v>115.7326133873878</v>
      </c>
      <c r="L768" s="24">
        <f t="shared" si="140"/>
        <v>16440</v>
      </c>
      <c r="M768" s="24">
        <f t="shared" si="141"/>
        <v>2586</v>
      </c>
      <c r="N768" s="24">
        <v>1288</v>
      </c>
      <c r="O768" s="25" t="str">
        <f t="shared" si="143"/>
        <v>SOUTH SHORE - ROCKLAND (488)</v>
      </c>
      <c r="P768" s="129"/>
      <c r="Q768" s="124"/>
      <c r="R768" s="25"/>
      <c r="S768" s="25"/>
    </row>
    <row r="769" spans="1:19">
      <c r="A769" s="19">
        <f t="shared" si="132"/>
        <v>488</v>
      </c>
      <c r="B769" s="19">
        <v>762</v>
      </c>
      <c r="C769" s="20" t="str">
        <f t="shared" si="133"/>
        <v>488 - SOUTH SHORE - SCITUATE</v>
      </c>
      <c r="D769" s="21">
        <v>488219264</v>
      </c>
      <c r="E769" s="19">
        <f t="shared" si="134"/>
        <v>488</v>
      </c>
      <c r="F769" s="17">
        <f t="shared" si="135"/>
        <v>219</v>
      </c>
      <c r="G769" s="17">
        <f t="shared" si="136"/>
        <v>264</v>
      </c>
      <c r="H769" s="17">
        <f t="shared" si="142"/>
        <v>1</v>
      </c>
      <c r="I769" s="22">
        <f t="shared" si="137"/>
        <v>1.0589999999999999</v>
      </c>
      <c r="J769" s="19">
        <f t="shared" si="138"/>
        <v>2</v>
      </c>
      <c r="K769" s="23">
        <f t="shared" si="139"/>
        <v>160.89134232935783</v>
      </c>
      <c r="L769" s="24">
        <f t="shared" si="140"/>
        <v>13496</v>
      </c>
      <c r="M769" s="24">
        <f t="shared" si="141"/>
        <v>8218</v>
      </c>
      <c r="N769" s="24">
        <v>1288</v>
      </c>
      <c r="O769" s="25" t="str">
        <f t="shared" si="143"/>
        <v>SOUTH SHORE - SCITUATE (488)</v>
      </c>
      <c r="P769" s="129"/>
      <c r="Q769" s="124"/>
      <c r="R769" s="25"/>
      <c r="S769" s="25"/>
    </row>
    <row r="770" spans="1:19">
      <c r="A770" s="19">
        <f t="shared" si="132"/>
        <v>488</v>
      </c>
      <c r="B770" s="19">
        <v>763</v>
      </c>
      <c r="C770" s="20" t="str">
        <f t="shared" si="133"/>
        <v>488 - SOUTH SHORE - STOUGHTON</v>
      </c>
      <c r="D770" s="21">
        <v>488219285</v>
      </c>
      <c r="E770" s="19">
        <f t="shared" si="134"/>
        <v>488</v>
      </c>
      <c r="F770" s="17">
        <f t="shared" si="135"/>
        <v>219</v>
      </c>
      <c r="G770" s="17">
        <f t="shared" si="136"/>
        <v>285</v>
      </c>
      <c r="H770" s="17">
        <f t="shared" si="142"/>
        <v>1</v>
      </c>
      <c r="I770" s="22">
        <f t="shared" si="137"/>
        <v>1.0589999999999999</v>
      </c>
      <c r="J770" s="19">
        <f t="shared" si="138"/>
        <v>9</v>
      </c>
      <c r="K770" s="23">
        <f t="shared" si="139"/>
        <v>122.04461952772063</v>
      </c>
      <c r="L770" s="24">
        <f t="shared" si="140"/>
        <v>13244</v>
      </c>
      <c r="M770" s="24">
        <f t="shared" si="141"/>
        <v>2920</v>
      </c>
      <c r="N770" s="24">
        <v>1288</v>
      </c>
      <c r="O770" s="25" t="str">
        <f t="shared" si="143"/>
        <v>SOUTH SHORE - STOUGHTON (488)</v>
      </c>
      <c r="P770" s="129"/>
      <c r="Q770" s="124"/>
      <c r="R770" s="25"/>
      <c r="S770" s="25"/>
    </row>
    <row r="771" spans="1:19">
      <c r="A771" s="19">
        <f t="shared" si="132"/>
        <v>488</v>
      </c>
      <c r="B771" s="19">
        <v>764</v>
      </c>
      <c r="C771" s="20" t="str">
        <f t="shared" si="133"/>
        <v>488 - SOUTH SHORE - TAUNTON</v>
      </c>
      <c r="D771" s="21">
        <v>488219293</v>
      </c>
      <c r="E771" s="19">
        <f t="shared" si="134"/>
        <v>488</v>
      </c>
      <c r="F771" s="17">
        <f t="shared" si="135"/>
        <v>219</v>
      </c>
      <c r="G771" s="17">
        <f t="shared" si="136"/>
        <v>293</v>
      </c>
      <c r="H771" s="17">
        <f t="shared" si="142"/>
        <v>1</v>
      </c>
      <c r="I771" s="22">
        <f t="shared" si="137"/>
        <v>1.0589999999999999</v>
      </c>
      <c r="J771" s="19">
        <f t="shared" si="138"/>
        <v>10</v>
      </c>
      <c r="K771" s="23">
        <f t="shared" si="139"/>
        <v>101.88440828185294</v>
      </c>
      <c r="L771" s="24">
        <f t="shared" si="140"/>
        <v>21697</v>
      </c>
      <c r="M771" s="24">
        <f t="shared" si="141"/>
        <v>409</v>
      </c>
      <c r="N771" s="24">
        <v>1288</v>
      </c>
      <c r="O771" s="25" t="str">
        <f t="shared" si="143"/>
        <v>SOUTH SHORE - TAUNTON (488)</v>
      </c>
      <c r="P771" s="129"/>
      <c r="Q771" s="124"/>
      <c r="R771" s="25"/>
      <c r="S771" s="25"/>
    </row>
    <row r="772" spans="1:19">
      <c r="A772" s="19">
        <f t="shared" si="132"/>
        <v>488</v>
      </c>
      <c r="B772" s="19">
        <v>765</v>
      </c>
      <c r="C772" s="20" t="str">
        <f t="shared" si="133"/>
        <v>488 - SOUTH SHORE - WEYMOUTH</v>
      </c>
      <c r="D772" s="21">
        <v>488219336</v>
      </c>
      <c r="E772" s="19">
        <f t="shared" si="134"/>
        <v>488</v>
      </c>
      <c r="F772" s="17">
        <f t="shared" si="135"/>
        <v>219</v>
      </c>
      <c r="G772" s="17">
        <f t="shared" si="136"/>
        <v>336</v>
      </c>
      <c r="H772" s="17">
        <f t="shared" si="142"/>
        <v>1</v>
      </c>
      <c r="I772" s="22">
        <f t="shared" si="137"/>
        <v>1.0589999999999999</v>
      </c>
      <c r="J772" s="19">
        <f t="shared" si="138"/>
        <v>8</v>
      </c>
      <c r="K772" s="23">
        <f t="shared" si="139"/>
        <v>121.91405901318653</v>
      </c>
      <c r="L772" s="24">
        <f t="shared" si="140"/>
        <v>15213</v>
      </c>
      <c r="M772" s="24">
        <f t="shared" si="141"/>
        <v>3334</v>
      </c>
      <c r="N772" s="24">
        <v>1288</v>
      </c>
      <c r="O772" s="25" t="str">
        <f t="shared" si="143"/>
        <v>SOUTH SHORE - WEYMOUTH (488)</v>
      </c>
      <c r="P772" s="129"/>
      <c r="Q772" s="124"/>
      <c r="R772" s="25"/>
      <c r="S772" s="25"/>
    </row>
    <row r="773" spans="1:19">
      <c r="A773" s="19">
        <f t="shared" si="132"/>
        <v>488</v>
      </c>
      <c r="B773" s="19">
        <v>766</v>
      </c>
      <c r="C773" s="20" t="str">
        <f t="shared" si="133"/>
        <v>488 - SOUTH SHORE - BRIDGEWATER RAYNHAM</v>
      </c>
      <c r="D773" s="21">
        <v>488219625</v>
      </c>
      <c r="E773" s="19">
        <f t="shared" si="134"/>
        <v>488</v>
      </c>
      <c r="F773" s="17">
        <f t="shared" si="135"/>
        <v>219</v>
      </c>
      <c r="G773" s="17">
        <f t="shared" si="136"/>
        <v>625</v>
      </c>
      <c r="H773" s="17">
        <f t="shared" si="142"/>
        <v>1</v>
      </c>
      <c r="I773" s="22">
        <f t="shared" si="137"/>
        <v>1.0589999999999999</v>
      </c>
      <c r="J773" s="19">
        <f t="shared" si="138"/>
        <v>6</v>
      </c>
      <c r="K773" s="23">
        <f t="shared" si="139"/>
        <v>106.82761610603377</v>
      </c>
      <c r="L773" s="24">
        <f t="shared" si="140"/>
        <v>14113</v>
      </c>
      <c r="M773" s="24">
        <f t="shared" si="141"/>
        <v>964</v>
      </c>
      <c r="N773" s="24">
        <v>1288</v>
      </c>
      <c r="O773" s="25" t="str">
        <f t="shared" si="143"/>
        <v>SOUTH SHORE - BRIDGEWATER RAYNHAM (488)</v>
      </c>
      <c r="P773" s="129"/>
      <c r="Q773" s="124"/>
      <c r="R773" s="25"/>
      <c r="S773" s="25"/>
    </row>
    <row r="774" spans="1:19">
      <c r="A774" s="19">
        <f t="shared" si="132"/>
        <v>488</v>
      </c>
      <c r="B774" s="19">
        <v>767</v>
      </c>
      <c r="C774" s="20" t="str">
        <f t="shared" si="133"/>
        <v>488 - SOUTH SHORE - SILVER LAKE</v>
      </c>
      <c r="D774" s="21">
        <v>488219760</v>
      </c>
      <c r="E774" s="19">
        <f t="shared" si="134"/>
        <v>488</v>
      </c>
      <c r="F774" s="17">
        <f t="shared" si="135"/>
        <v>219</v>
      </c>
      <c r="G774" s="17">
        <f t="shared" si="136"/>
        <v>760</v>
      </c>
      <c r="H774" s="17">
        <f t="shared" si="142"/>
        <v>1</v>
      </c>
      <c r="I774" s="22">
        <f t="shared" si="137"/>
        <v>1.0589999999999999</v>
      </c>
      <c r="J774" s="19">
        <f t="shared" si="138"/>
        <v>5</v>
      </c>
      <c r="K774" s="23">
        <f t="shared" si="139"/>
        <v>131.98061331550198</v>
      </c>
      <c r="L774" s="24">
        <f t="shared" si="140"/>
        <v>17274</v>
      </c>
      <c r="M774" s="24">
        <f t="shared" si="141"/>
        <v>5524</v>
      </c>
      <c r="N774" s="24">
        <v>1288</v>
      </c>
      <c r="O774" s="25" t="str">
        <f t="shared" si="143"/>
        <v>SOUTH SHORE - SILVER LAKE (488)</v>
      </c>
      <c r="P774" s="129"/>
      <c r="Q774" s="124"/>
      <c r="R774" s="25"/>
      <c r="S774" s="25"/>
    </row>
    <row r="775" spans="1:19">
      <c r="A775" s="19">
        <f t="shared" si="132"/>
        <v>488</v>
      </c>
      <c r="B775" s="19">
        <v>768</v>
      </c>
      <c r="C775" s="20" t="str">
        <f t="shared" si="133"/>
        <v>488 - SOUTH SHORE - WHITMAN HANSON</v>
      </c>
      <c r="D775" s="21">
        <v>488219780</v>
      </c>
      <c r="E775" s="19">
        <f t="shared" si="134"/>
        <v>488</v>
      </c>
      <c r="F775" s="17">
        <f t="shared" si="135"/>
        <v>219</v>
      </c>
      <c r="G775" s="17">
        <f t="shared" si="136"/>
        <v>780</v>
      </c>
      <c r="H775" s="17">
        <f t="shared" si="142"/>
        <v>1</v>
      </c>
      <c r="I775" s="22">
        <f t="shared" si="137"/>
        <v>1.0589999999999999</v>
      </c>
      <c r="J775" s="19">
        <f t="shared" si="138"/>
        <v>6</v>
      </c>
      <c r="K775" s="23">
        <f t="shared" si="139"/>
        <v>118.30149843937234</v>
      </c>
      <c r="L775" s="24">
        <f t="shared" si="140"/>
        <v>14868</v>
      </c>
      <c r="M775" s="24">
        <f t="shared" si="141"/>
        <v>2721</v>
      </c>
      <c r="N775" s="24">
        <v>1288</v>
      </c>
      <c r="O775" s="25" t="str">
        <f t="shared" si="143"/>
        <v>SOUTH SHORE - WHITMAN HANSON (488)</v>
      </c>
      <c r="P775" s="129"/>
      <c r="Q775" s="124"/>
      <c r="R775" s="25"/>
      <c r="S775" s="25"/>
    </row>
    <row r="776" spans="1:19">
      <c r="A776" s="19">
        <f t="shared" ref="A776:A839" si="144">IF(VALUE(MID(D776,1,1))=4,VALUE(MID(D776,1,3)),VALUE(MID(D776,1,4)))</f>
        <v>489</v>
      </c>
      <c r="B776" s="19">
        <v>769</v>
      </c>
      <c r="C776" s="20" t="str">
        <f t="shared" ref="C776:C839" si="145">IF(
H776=1,
A776 &amp; " - " &amp; VLOOKUP(A776,codeCHA,2,FALSE) &amp; " - " &amp; VLOOKUP(G776,code436,2,FALSE),
IF(
OR(A776=450,A776=466),
A776 &amp; " - " &amp; VLOOKUP(A776,codeCHA,2,FALSE) &amp; VLOOKUP(F776,code436,2,FALSE) &amp; " District - " &amp; VLOOKUP(G776,code436,2,FALSE),
A776 &amp; " - " &amp; VLOOKUP(A776,codeCHA,2,FALSE) &amp; "-"&amp; VLOOKUP(F776,code436,2,FALSE) &amp; " Site - " &amp; VLOOKUP(G776,code436,2,FALSE)
)
)</f>
        <v>489 - STURGIS - BARNSTABLE</v>
      </c>
      <c r="D776" s="21">
        <v>489020020</v>
      </c>
      <c r="E776" s="19">
        <f t="shared" ref="E776:E839" si="146">A776</f>
        <v>489</v>
      </c>
      <c r="F776" s="17">
        <f t="shared" ref="F776:F839" si="147">IF(VALUE(MID(D776,1,1))=4,VALUE(MID(D776,4,3)),VALUE(MID(D776,5,3)))</f>
        <v>20</v>
      </c>
      <c r="G776" s="17">
        <f t="shared" ref="G776:G839" si="148">IF(VALUE(MID(D776,1,1))=4,VALUE(MID(D776,7,3)),VALUE(MID(D776,8,3)))</f>
        <v>20</v>
      </c>
      <c r="H776" s="17">
        <f t="shared" si="142"/>
        <v>1</v>
      </c>
      <c r="I776" s="22">
        <f t="shared" ref="I776:I839" si="149">VLOOKUP(F776,distinfo,4)</f>
        <v>1</v>
      </c>
      <c r="J776" s="19">
        <f t="shared" ref="J776:J839" si="150">VLOOKUP(D776,enro_chafnd,16)</f>
        <v>10</v>
      </c>
      <c r="K776" s="23">
        <f t="shared" ref="K776:K839" si="151">VLOOKUP(G776,distinfo,6)</f>
        <v>123.11169698066804</v>
      </c>
      <c r="L776" s="24">
        <f t="shared" ref="L776:L839" si="152">IF(VLOOKUP(D776,rate_chafnd,40,FALSE)&gt;0,VLOOKUP(D776,rate_chafnd,40),VLOOKUP(G776,distinfo,7))</f>
        <v>16455</v>
      </c>
      <c r="M776" s="24">
        <f t="shared" ref="M776:M839" si="153">ROUND((L776*K776/100)-L776,0)</f>
        <v>3803</v>
      </c>
      <c r="N776" s="24">
        <v>1288</v>
      </c>
      <c r="O776" s="25" t="str">
        <f t="shared" si="143"/>
        <v>STURGIS - BARNSTABLE (489)</v>
      </c>
      <c r="P776" s="129"/>
      <c r="Q776" s="124"/>
      <c r="R776" s="25"/>
      <c r="S776" s="25"/>
    </row>
    <row r="777" spans="1:19">
      <c r="A777" s="19">
        <f t="shared" si="144"/>
        <v>489</v>
      </c>
      <c r="B777" s="19">
        <v>770</v>
      </c>
      <c r="C777" s="20" t="str">
        <f t="shared" si="145"/>
        <v>489 - STURGIS - BOURNE</v>
      </c>
      <c r="D777" s="21">
        <v>489020036</v>
      </c>
      <c r="E777" s="19">
        <f t="shared" si="146"/>
        <v>489</v>
      </c>
      <c r="F777" s="17">
        <f t="shared" si="147"/>
        <v>20</v>
      </c>
      <c r="G777" s="17">
        <f t="shared" si="148"/>
        <v>36</v>
      </c>
      <c r="H777" s="17">
        <f t="shared" ref="H777:H840" si="154">IF(OR(A777=410,A777=466,A777=487,A777=499),2,1)</f>
        <v>1</v>
      </c>
      <c r="I777" s="22">
        <f t="shared" si="149"/>
        <v>1</v>
      </c>
      <c r="J777" s="19">
        <f t="shared" si="150"/>
        <v>7</v>
      </c>
      <c r="K777" s="23">
        <f t="shared" si="151"/>
        <v>151.53429766986329</v>
      </c>
      <c r="L777" s="24">
        <f t="shared" si="152"/>
        <v>14644</v>
      </c>
      <c r="M777" s="24">
        <f t="shared" si="153"/>
        <v>7547</v>
      </c>
      <c r="N777" s="24">
        <v>1288</v>
      </c>
      <c r="O777" s="25" t="str">
        <f t="shared" ref="O777:O840" si="155">IFERROR(TRIM(MID($C777, FIND(" - ", $C777)+3, 9999)) &amp;
" (" &amp; TRIM(LEFT($C777, FIND(" - ", $C777)-1)) &amp; ")",
"")</f>
        <v>STURGIS - BOURNE (489)</v>
      </c>
      <c r="P777" s="129"/>
      <c r="Q777" s="124"/>
      <c r="R777" s="25"/>
      <c r="S777" s="25"/>
    </row>
    <row r="778" spans="1:19">
      <c r="A778" s="19">
        <f t="shared" si="144"/>
        <v>489</v>
      </c>
      <c r="B778" s="19">
        <v>771</v>
      </c>
      <c r="C778" s="20" t="str">
        <f t="shared" si="145"/>
        <v>489 - STURGIS - DUXBURY</v>
      </c>
      <c r="D778" s="21">
        <v>489020082</v>
      </c>
      <c r="E778" s="19">
        <f t="shared" si="146"/>
        <v>489</v>
      </c>
      <c r="F778" s="17">
        <f t="shared" si="147"/>
        <v>20</v>
      </c>
      <c r="G778" s="17">
        <f t="shared" si="148"/>
        <v>82</v>
      </c>
      <c r="H778" s="17">
        <f t="shared" si="154"/>
        <v>1</v>
      </c>
      <c r="I778" s="22">
        <f t="shared" si="149"/>
        <v>1</v>
      </c>
      <c r="J778" s="19">
        <f t="shared" si="150"/>
        <v>2</v>
      </c>
      <c r="K778" s="23">
        <f t="shared" si="151"/>
        <v>146.80856168283151</v>
      </c>
      <c r="L778" s="24">
        <f t="shared" si="152"/>
        <v>13568</v>
      </c>
      <c r="M778" s="24">
        <f t="shared" si="153"/>
        <v>6351</v>
      </c>
      <c r="N778" s="24">
        <v>1288</v>
      </c>
      <c r="O778" s="25" t="str">
        <f t="shared" si="155"/>
        <v>STURGIS - DUXBURY (489)</v>
      </c>
      <c r="P778" s="129"/>
      <c r="Q778" s="124"/>
      <c r="R778" s="25"/>
      <c r="S778" s="25"/>
    </row>
    <row r="779" spans="1:19">
      <c r="A779" s="19">
        <f t="shared" si="144"/>
        <v>489</v>
      </c>
      <c r="B779" s="19">
        <v>772</v>
      </c>
      <c r="C779" s="20" t="str">
        <f t="shared" si="145"/>
        <v>489 - STURGIS - FALMOUTH</v>
      </c>
      <c r="D779" s="21">
        <v>489020096</v>
      </c>
      <c r="E779" s="19">
        <f t="shared" si="146"/>
        <v>489</v>
      </c>
      <c r="F779" s="17">
        <f t="shared" si="147"/>
        <v>20</v>
      </c>
      <c r="G779" s="17">
        <f t="shared" si="148"/>
        <v>96</v>
      </c>
      <c r="H779" s="17">
        <f t="shared" si="154"/>
        <v>1</v>
      </c>
      <c r="I779" s="22">
        <f t="shared" si="149"/>
        <v>1</v>
      </c>
      <c r="J779" s="19">
        <f t="shared" si="150"/>
        <v>7</v>
      </c>
      <c r="K779" s="23">
        <f t="shared" si="151"/>
        <v>171.27625259068279</v>
      </c>
      <c r="L779" s="24">
        <f t="shared" si="152"/>
        <v>14351</v>
      </c>
      <c r="M779" s="24">
        <f t="shared" si="153"/>
        <v>10229</v>
      </c>
      <c r="N779" s="24">
        <v>1288</v>
      </c>
      <c r="O779" s="25" t="str">
        <f t="shared" si="155"/>
        <v>STURGIS - FALMOUTH (489)</v>
      </c>
      <c r="P779" s="129"/>
      <c r="Q779" s="124"/>
      <c r="R779" s="25"/>
      <c r="S779" s="25"/>
    </row>
    <row r="780" spans="1:19">
      <c r="A780" s="19">
        <f t="shared" si="144"/>
        <v>489</v>
      </c>
      <c r="B780" s="19">
        <v>773</v>
      </c>
      <c r="C780" s="20" t="str">
        <f t="shared" si="145"/>
        <v>489 - STURGIS - HANOVER</v>
      </c>
      <c r="D780" s="21">
        <v>489020122</v>
      </c>
      <c r="E780" s="19">
        <f t="shared" si="146"/>
        <v>489</v>
      </c>
      <c r="F780" s="17">
        <f t="shared" si="147"/>
        <v>20</v>
      </c>
      <c r="G780" s="17">
        <f t="shared" si="148"/>
        <v>122</v>
      </c>
      <c r="H780" s="17">
        <f t="shared" si="154"/>
        <v>1</v>
      </c>
      <c r="I780" s="22">
        <f t="shared" si="149"/>
        <v>1</v>
      </c>
      <c r="J780" s="19">
        <f t="shared" si="150"/>
        <v>2</v>
      </c>
      <c r="K780" s="23">
        <f t="shared" si="151"/>
        <v>135.8381113023417</v>
      </c>
      <c r="L780" s="24">
        <f t="shared" si="152"/>
        <v>13568</v>
      </c>
      <c r="M780" s="24">
        <f t="shared" si="153"/>
        <v>4863</v>
      </c>
      <c r="N780" s="24">
        <v>1288</v>
      </c>
      <c r="O780" s="25" t="str">
        <f t="shared" si="155"/>
        <v>STURGIS - HANOVER (489)</v>
      </c>
      <c r="P780" s="129"/>
      <c r="Q780" s="124"/>
      <c r="R780" s="25"/>
      <c r="S780" s="25"/>
    </row>
    <row r="781" spans="1:19">
      <c r="A781" s="19">
        <f t="shared" si="144"/>
        <v>489</v>
      </c>
      <c r="B781" s="19">
        <v>774</v>
      </c>
      <c r="C781" s="20" t="str">
        <f t="shared" si="145"/>
        <v>489 - STURGIS - MASHPEE</v>
      </c>
      <c r="D781" s="21">
        <v>489020172</v>
      </c>
      <c r="E781" s="19">
        <f t="shared" si="146"/>
        <v>489</v>
      </c>
      <c r="F781" s="17">
        <f t="shared" si="147"/>
        <v>20</v>
      </c>
      <c r="G781" s="17">
        <f t="shared" si="148"/>
        <v>172</v>
      </c>
      <c r="H781" s="17">
        <f t="shared" si="154"/>
        <v>1</v>
      </c>
      <c r="I781" s="22">
        <f t="shared" si="149"/>
        <v>1</v>
      </c>
      <c r="J781" s="19">
        <f t="shared" si="150"/>
        <v>8</v>
      </c>
      <c r="K781" s="23">
        <f t="shared" si="151"/>
        <v>165.85312311121146</v>
      </c>
      <c r="L781" s="24">
        <f t="shared" si="152"/>
        <v>15188</v>
      </c>
      <c r="M781" s="24">
        <f t="shared" si="153"/>
        <v>10002</v>
      </c>
      <c r="N781" s="24">
        <v>1288</v>
      </c>
      <c r="O781" s="25" t="str">
        <f t="shared" si="155"/>
        <v>STURGIS - MASHPEE (489)</v>
      </c>
      <c r="P781" s="129"/>
      <c r="Q781" s="124"/>
      <c r="R781" s="25"/>
      <c r="S781" s="25"/>
    </row>
    <row r="782" spans="1:19">
      <c r="A782" s="19">
        <f t="shared" si="144"/>
        <v>489</v>
      </c>
      <c r="B782" s="19">
        <v>775</v>
      </c>
      <c r="C782" s="20" t="str">
        <f t="shared" si="145"/>
        <v>489 - STURGIS - NANTUCKET</v>
      </c>
      <c r="D782" s="21">
        <v>489020197</v>
      </c>
      <c r="E782" s="19">
        <f t="shared" si="146"/>
        <v>489</v>
      </c>
      <c r="F782" s="17">
        <f t="shared" si="147"/>
        <v>20</v>
      </c>
      <c r="G782" s="17">
        <f t="shared" si="148"/>
        <v>197</v>
      </c>
      <c r="H782" s="17">
        <f t="shared" si="154"/>
        <v>1</v>
      </c>
      <c r="I782" s="22">
        <f t="shared" si="149"/>
        <v>1</v>
      </c>
      <c r="J782" s="19">
        <f t="shared" si="150"/>
        <v>8</v>
      </c>
      <c r="K782" s="23">
        <f t="shared" si="151"/>
        <v>192.43025451647188</v>
      </c>
      <c r="L782" s="24">
        <f t="shared" si="152"/>
        <v>17213</v>
      </c>
      <c r="M782" s="24">
        <f t="shared" si="153"/>
        <v>15910</v>
      </c>
      <c r="N782" s="24">
        <v>1288</v>
      </c>
      <c r="O782" s="25" t="str">
        <f t="shared" si="155"/>
        <v>STURGIS - NANTUCKET (489)</v>
      </c>
      <c r="P782" s="129"/>
      <c r="Q782" s="124"/>
      <c r="R782" s="25"/>
      <c r="S782" s="25"/>
    </row>
    <row r="783" spans="1:19">
      <c r="A783" s="19">
        <f t="shared" si="144"/>
        <v>489</v>
      </c>
      <c r="B783" s="19">
        <v>776</v>
      </c>
      <c r="C783" s="20" t="str">
        <f t="shared" si="145"/>
        <v>489 - STURGIS - PEMBROKE</v>
      </c>
      <c r="D783" s="21">
        <v>489020231</v>
      </c>
      <c r="E783" s="19">
        <f t="shared" si="146"/>
        <v>489</v>
      </c>
      <c r="F783" s="17">
        <f t="shared" si="147"/>
        <v>20</v>
      </c>
      <c r="G783" s="17">
        <f t="shared" si="148"/>
        <v>231</v>
      </c>
      <c r="H783" s="17">
        <f t="shared" si="154"/>
        <v>1</v>
      </c>
      <c r="I783" s="22">
        <f t="shared" si="149"/>
        <v>1</v>
      </c>
      <c r="J783" s="19">
        <f t="shared" si="150"/>
        <v>4</v>
      </c>
      <c r="K783" s="23">
        <f t="shared" si="151"/>
        <v>136.35822202547695</v>
      </c>
      <c r="L783" s="24">
        <f t="shared" si="152"/>
        <v>18660</v>
      </c>
      <c r="M783" s="24">
        <f t="shared" si="153"/>
        <v>6784</v>
      </c>
      <c r="N783" s="24">
        <v>1288</v>
      </c>
      <c r="O783" s="25" t="str">
        <f t="shared" si="155"/>
        <v>STURGIS - PEMBROKE (489)</v>
      </c>
      <c r="P783" s="129"/>
      <c r="Q783" s="124"/>
      <c r="R783" s="25"/>
      <c r="S783" s="25"/>
    </row>
    <row r="784" spans="1:19">
      <c r="A784" s="19">
        <f t="shared" si="144"/>
        <v>489</v>
      </c>
      <c r="B784" s="19">
        <v>777</v>
      </c>
      <c r="C784" s="20" t="str">
        <f t="shared" si="145"/>
        <v>489 - STURGIS - PLYMOUTH</v>
      </c>
      <c r="D784" s="21">
        <v>489020239</v>
      </c>
      <c r="E784" s="19">
        <f t="shared" si="146"/>
        <v>489</v>
      </c>
      <c r="F784" s="17">
        <f t="shared" si="147"/>
        <v>20</v>
      </c>
      <c r="G784" s="17">
        <f t="shared" si="148"/>
        <v>239</v>
      </c>
      <c r="H784" s="17">
        <f t="shared" si="154"/>
        <v>1</v>
      </c>
      <c r="I784" s="22">
        <f t="shared" si="149"/>
        <v>1</v>
      </c>
      <c r="J784" s="19">
        <f t="shared" si="150"/>
        <v>6</v>
      </c>
      <c r="K784" s="23">
        <f t="shared" si="151"/>
        <v>135.72176461952569</v>
      </c>
      <c r="L784" s="24">
        <f t="shared" si="152"/>
        <v>15179</v>
      </c>
      <c r="M784" s="24">
        <f t="shared" si="153"/>
        <v>5422</v>
      </c>
      <c r="N784" s="24">
        <v>1288</v>
      </c>
      <c r="O784" s="25" t="str">
        <f t="shared" si="155"/>
        <v>STURGIS - PLYMOUTH (489)</v>
      </c>
      <c r="P784" s="129"/>
      <c r="Q784" s="124"/>
      <c r="R784" s="25"/>
      <c r="S784" s="25"/>
    </row>
    <row r="785" spans="1:19">
      <c r="A785" s="19">
        <f t="shared" si="144"/>
        <v>489</v>
      </c>
      <c r="B785" s="19">
        <v>778</v>
      </c>
      <c r="C785" s="20" t="str">
        <f t="shared" si="145"/>
        <v>489 - STURGIS - SANDWICH</v>
      </c>
      <c r="D785" s="21">
        <v>489020261</v>
      </c>
      <c r="E785" s="19">
        <f t="shared" si="146"/>
        <v>489</v>
      </c>
      <c r="F785" s="17">
        <f t="shared" si="147"/>
        <v>20</v>
      </c>
      <c r="G785" s="17">
        <f t="shared" si="148"/>
        <v>261</v>
      </c>
      <c r="H785" s="17">
        <f t="shared" si="154"/>
        <v>1</v>
      </c>
      <c r="I785" s="22">
        <f t="shared" si="149"/>
        <v>1</v>
      </c>
      <c r="J785" s="19">
        <f t="shared" si="150"/>
        <v>5</v>
      </c>
      <c r="K785" s="23">
        <f t="shared" si="151"/>
        <v>188.34300501385189</v>
      </c>
      <c r="L785" s="24">
        <f t="shared" si="152"/>
        <v>14599</v>
      </c>
      <c r="M785" s="24">
        <f t="shared" si="153"/>
        <v>12897</v>
      </c>
      <c r="N785" s="24">
        <v>1288</v>
      </c>
      <c r="O785" s="25" t="str">
        <f t="shared" si="155"/>
        <v>STURGIS - SANDWICH (489)</v>
      </c>
      <c r="P785" s="129"/>
      <c r="Q785" s="124"/>
      <c r="R785" s="25"/>
      <c r="S785" s="25"/>
    </row>
    <row r="786" spans="1:19">
      <c r="A786" s="19">
        <f t="shared" si="144"/>
        <v>489</v>
      </c>
      <c r="B786" s="19">
        <v>779</v>
      </c>
      <c r="C786" s="20" t="str">
        <f t="shared" si="145"/>
        <v>489 - STURGIS - WAREHAM</v>
      </c>
      <c r="D786" s="21">
        <v>489020310</v>
      </c>
      <c r="E786" s="19">
        <f t="shared" si="146"/>
        <v>489</v>
      </c>
      <c r="F786" s="17">
        <f t="shared" si="147"/>
        <v>20</v>
      </c>
      <c r="G786" s="17">
        <f t="shared" si="148"/>
        <v>310</v>
      </c>
      <c r="H786" s="17">
        <f t="shared" si="154"/>
        <v>1</v>
      </c>
      <c r="I786" s="22">
        <f t="shared" si="149"/>
        <v>1</v>
      </c>
      <c r="J786" s="19">
        <f t="shared" si="150"/>
        <v>10</v>
      </c>
      <c r="K786" s="23">
        <f t="shared" si="151"/>
        <v>122.133023074626</v>
      </c>
      <c r="L786" s="24">
        <f t="shared" si="152"/>
        <v>14104</v>
      </c>
      <c r="M786" s="24">
        <f t="shared" si="153"/>
        <v>3122</v>
      </c>
      <c r="N786" s="24">
        <v>1288</v>
      </c>
      <c r="O786" s="25" t="str">
        <f t="shared" si="155"/>
        <v>STURGIS - WAREHAM (489)</v>
      </c>
      <c r="P786" s="129"/>
      <c r="Q786" s="124"/>
      <c r="R786" s="25"/>
      <c r="S786" s="25"/>
    </row>
    <row r="787" spans="1:19">
      <c r="A787" s="19">
        <f t="shared" si="144"/>
        <v>489</v>
      </c>
      <c r="B787" s="19">
        <v>780</v>
      </c>
      <c r="C787" s="20" t="str">
        <f t="shared" si="145"/>
        <v>489 - STURGIS - DENNIS YARMOUTH</v>
      </c>
      <c r="D787" s="21">
        <v>489020645</v>
      </c>
      <c r="E787" s="19">
        <f t="shared" si="146"/>
        <v>489</v>
      </c>
      <c r="F787" s="17">
        <f t="shared" si="147"/>
        <v>20</v>
      </c>
      <c r="G787" s="17">
        <f t="shared" si="148"/>
        <v>645</v>
      </c>
      <c r="H787" s="17">
        <f t="shared" si="154"/>
        <v>1</v>
      </c>
      <c r="I787" s="22">
        <f t="shared" si="149"/>
        <v>1</v>
      </c>
      <c r="J787" s="19">
        <f t="shared" si="150"/>
        <v>10</v>
      </c>
      <c r="K787" s="23">
        <f t="shared" si="151"/>
        <v>125.97523134120566</v>
      </c>
      <c r="L787" s="24">
        <f t="shared" si="152"/>
        <v>17127</v>
      </c>
      <c r="M787" s="24">
        <f t="shared" si="153"/>
        <v>4449</v>
      </c>
      <c r="N787" s="24">
        <v>1288</v>
      </c>
      <c r="O787" s="25" t="str">
        <f t="shared" si="155"/>
        <v>STURGIS - DENNIS YARMOUTH (489)</v>
      </c>
      <c r="P787" s="129"/>
      <c r="Q787" s="124"/>
      <c r="R787" s="25"/>
      <c r="S787" s="25"/>
    </row>
    <row r="788" spans="1:19">
      <c r="A788" s="19">
        <f t="shared" si="144"/>
        <v>489</v>
      </c>
      <c r="B788" s="19">
        <v>781</v>
      </c>
      <c r="C788" s="20" t="str">
        <f t="shared" si="145"/>
        <v>489 - STURGIS - NAUSET</v>
      </c>
      <c r="D788" s="21">
        <v>489020660</v>
      </c>
      <c r="E788" s="19">
        <f t="shared" si="146"/>
        <v>489</v>
      </c>
      <c r="F788" s="17">
        <f t="shared" si="147"/>
        <v>20</v>
      </c>
      <c r="G788" s="17">
        <f t="shared" si="148"/>
        <v>660</v>
      </c>
      <c r="H788" s="17">
        <f t="shared" si="154"/>
        <v>1</v>
      </c>
      <c r="I788" s="22">
        <f t="shared" si="149"/>
        <v>1</v>
      </c>
      <c r="J788" s="19">
        <f t="shared" si="150"/>
        <v>7</v>
      </c>
      <c r="K788" s="23">
        <f t="shared" si="151"/>
        <v>183.7344464728701</v>
      </c>
      <c r="L788" s="24">
        <f t="shared" si="152"/>
        <v>14993</v>
      </c>
      <c r="M788" s="24">
        <f t="shared" si="153"/>
        <v>12554</v>
      </c>
      <c r="N788" s="24">
        <v>1288</v>
      </c>
      <c r="O788" s="25" t="str">
        <f t="shared" si="155"/>
        <v>STURGIS - NAUSET (489)</v>
      </c>
      <c r="P788" s="129"/>
      <c r="Q788" s="124"/>
      <c r="R788" s="25"/>
      <c r="S788" s="25"/>
    </row>
    <row r="789" spans="1:19">
      <c r="A789" s="19">
        <f t="shared" si="144"/>
        <v>489</v>
      </c>
      <c r="B789" s="19">
        <v>782</v>
      </c>
      <c r="C789" s="20" t="str">
        <f t="shared" si="145"/>
        <v>489 - STURGIS - MONOMOY</v>
      </c>
      <c r="D789" s="21">
        <v>489020712</v>
      </c>
      <c r="E789" s="19">
        <f t="shared" si="146"/>
        <v>489</v>
      </c>
      <c r="F789" s="17">
        <f t="shared" si="147"/>
        <v>20</v>
      </c>
      <c r="G789" s="17">
        <f t="shared" si="148"/>
        <v>712</v>
      </c>
      <c r="H789" s="17">
        <f t="shared" si="154"/>
        <v>1</v>
      </c>
      <c r="I789" s="22">
        <f t="shared" si="149"/>
        <v>1</v>
      </c>
      <c r="J789" s="19">
        <f t="shared" si="150"/>
        <v>7</v>
      </c>
      <c r="K789" s="23">
        <f t="shared" si="151"/>
        <v>174.07042572679831</v>
      </c>
      <c r="L789" s="24">
        <f t="shared" si="152"/>
        <v>15132</v>
      </c>
      <c r="M789" s="24">
        <f t="shared" si="153"/>
        <v>11208</v>
      </c>
      <c r="N789" s="24">
        <v>1288</v>
      </c>
      <c r="O789" s="25" t="str">
        <f t="shared" si="155"/>
        <v>STURGIS - MONOMOY (489)</v>
      </c>
      <c r="P789" s="129"/>
      <c r="Q789" s="124"/>
      <c r="R789" s="25"/>
      <c r="S789" s="25"/>
    </row>
    <row r="790" spans="1:19">
      <c r="A790" s="19">
        <f t="shared" si="144"/>
        <v>489</v>
      </c>
      <c r="B790" s="19">
        <v>783</v>
      </c>
      <c r="C790" s="20" t="str">
        <f t="shared" si="145"/>
        <v>489 - STURGIS - OLD ROCHESTER</v>
      </c>
      <c r="D790" s="21">
        <v>489020740</v>
      </c>
      <c r="E790" s="19">
        <f t="shared" si="146"/>
        <v>489</v>
      </c>
      <c r="F790" s="17">
        <f t="shared" si="147"/>
        <v>20</v>
      </c>
      <c r="G790" s="17">
        <f t="shared" si="148"/>
        <v>740</v>
      </c>
      <c r="H790" s="17">
        <f t="shared" si="154"/>
        <v>1</v>
      </c>
      <c r="I790" s="22">
        <f t="shared" si="149"/>
        <v>1</v>
      </c>
      <c r="J790" s="19">
        <f t="shared" si="150"/>
        <v>5</v>
      </c>
      <c r="K790" s="23">
        <f t="shared" si="151"/>
        <v>152.57162250612274</v>
      </c>
      <c r="L790" s="24">
        <f t="shared" si="152"/>
        <v>13568</v>
      </c>
      <c r="M790" s="24">
        <f t="shared" si="153"/>
        <v>7133</v>
      </c>
      <c r="N790" s="24">
        <v>1288</v>
      </c>
      <c r="O790" s="25" t="str">
        <f t="shared" si="155"/>
        <v>STURGIS - OLD ROCHESTER (489)</v>
      </c>
      <c r="P790" s="129"/>
      <c r="Q790" s="124"/>
      <c r="R790" s="25"/>
      <c r="S790" s="25"/>
    </row>
    <row r="791" spans="1:19">
      <c r="A791" s="19">
        <f t="shared" si="144"/>
        <v>489</v>
      </c>
      <c r="B791" s="19">
        <v>784</v>
      </c>
      <c r="C791" s="20" t="str">
        <f t="shared" si="145"/>
        <v>489 - STURGIS - SILVER LAKE</v>
      </c>
      <c r="D791" s="21">
        <v>489020760</v>
      </c>
      <c r="E791" s="19">
        <f t="shared" si="146"/>
        <v>489</v>
      </c>
      <c r="F791" s="17">
        <f t="shared" si="147"/>
        <v>20</v>
      </c>
      <c r="G791" s="17">
        <f t="shared" si="148"/>
        <v>760</v>
      </c>
      <c r="H791" s="17">
        <f t="shared" si="154"/>
        <v>1</v>
      </c>
      <c r="I791" s="22">
        <f t="shared" si="149"/>
        <v>1</v>
      </c>
      <c r="J791" s="19">
        <f t="shared" si="150"/>
        <v>5</v>
      </c>
      <c r="K791" s="23">
        <f t="shared" si="151"/>
        <v>131.98061331550198</v>
      </c>
      <c r="L791" s="24">
        <f t="shared" si="152"/>
        <v>13568</v>
      </c>
      <c r="M791" s="24">
        <f t="shared" si="153"/>
        <v>4339</v>
      </c>
      <c r="N791" s="24">
        <v>1288</v>
      </c>
      <c r="O791" s="25" t="str">
        <f t="shared" si="155"/>
        <v>STURGIS - SILVER LAKE (489)</v>
      </c>
      <c r="P791" s="129"/>
      <c r="Q791" s="124"/>
      <c r="R791" s="25"/>
      <c r="S791" s="25"/>
    </row>
    <row r="792" spans="1:19">
      <c r="A792" s="19">
        <f t="shared" si="144"/>
        <v>491</v>
      </c>
      <c r="B792" s="19">
        <v>785</v>
      </c>
      <c r="C792" s="20" t="str">
        <f t="shared" si="145"/>
        <v>491 - ATLANTIS - DARTMOUTH</v>
      </c>
      <c r="D792" s="21">
        <v>491095072</v>
      </c>
      <c r="E792" s="19">
        <f t="shared" si="146"/>
        <v>491</v>
      </c>
      <c r="F792" s="17">
        <f t="shared" si="147"/>
        <v>95</v>
      </c>
      <c r="G792" s="17">
        <f t="shared" si="148"/>
        <v>72</v>
      </c>
      <c r="H792" s="17">
        <f t="shared" si="154"/>
        <v>1</v>
      </c>
      <c r="I792" s="22">
        <f t="shared" si="149"/>
        <v>1</v>
      </c>
      <c r="J792" s="19">
        <f t="shared" si="150"/>
        <v>6</v>
      </c>
      <c r="K792" s="23">
        <f t="shared" si="151"/>
        <v>131.97323230915757</v>
      </c>
      <c r="L792" s="24">
        <f t="shared" si="152"/>
        <v>17040</v>
      </c>
      <c r="M792" s="24">
        <f t="shared" si="153"/>
        <v>5448</v>
      </c>
      <c r="N792" s="24">
        <v>1288</v>
      </c>
      <c r="O792" s="25" t="str">
        <f t="shared" si="155"/>
        <v>ATLANTIS - DARTMOUTH (491)</v>
      </c>
      <c r="P792" s="129"/>
      <c r="Q792" s="124"/>
      <c r="R792" s="25"/>
      <c r="S792" s="25"/>
    </row>
    <row r="793" spans="1:19">
      <c r="A793" s="19">
        <f t="shared" si="144"/>
        <v>491</v>
      </c>
      <c r="B793" s="19">
        <v>786</v>
      </c>
      <c r="C793" s="20" t="str">
        <f t="shared" si="145"/>
        <v>491 - ATLANTIS - FALL RIVER</v>
      </c>
      <c r="D793" s="21">
        <v>491095095</v>
      </c>
      <c r="E793" s="19">
        <f t="shared" si="146"/>
        <v>491</v>
      </c>
      <c r="F793" s="17">
        <f t="shared" si="147"/>
        <v>95</v>
      </c>
      <c r="G793" s="17">
        <f t="shared" si="148"/>
        <v>95</v>
      </c>
      <c r="H793" s="17">
        <f t="shared" si="154"/>
        <v>1</v>
      </c>
      <c r="I793" s="22">
        <f t="shared" si="149"/>
        <v>1</v>
      </c>
      <c r="J793" s="19">
        <f t="shared" si="150"/>
        <v>12</v>
      </c>
      <c r="K793" s="23">
        <f t="shared" si="151"/>
        <v>100.58789250230713</v>
      </c>
      <c r="L793" s="24">
        <f t="shared" si="152"/>
        <v>20012</v>
      </c>
      <c r="M793" s="24">
        <f t="shared" si="153"/>
        <v>118</v>
      </c>
      <c r="N793" s="24">
        <v>1288</v>
      </c>
      <c r="O793" s="25" t="str">
        <f t="shared" si="155"/>
        <v>ATLANTIS - FALL RIVER (491)</v>
      </c>
      <c r="P793" s="129"/>
      <c r="Q793" s="124"/>
      <c r="R793" s="25"/>
      <c r="S793" s="25"/>
    </row>
    <row r="794" spans="1:19">
      <c r="A794" s="19">
        <f t="shared" si="144"/>
        <v>491</v>
      </c>
      <c r="B794" s="19">
        <v>787</v>
      </c>
      <c r="C794" s="20" t="str">
        <f t="shared" si="145"/>
        <v>491 - ATLANTIS - NEW BEDFORD</v>
      </c>
      <c r="D794" s="21">
        <v>491095201</v>
      </c>
      <c r="E794" s="19">
        <f t="shared" si="146"/>
        <v>491</v>
      </c>
      <c r="F794" s="17">
        <f t="shared" si="147"/>
        <v>95</v>
      </c>
      <c r="G794" s="17">
        <f t="shared" si="148"/>
        <v>201</v>
      </c>
      <c r="H794" s="17">
        <f t="shared" si="154"/>
        <v>1</v>
      </c>
      <c r="I794" s="22">
        <f t="shared" si="149"/>
        <v>1</v>
      </c>
      <c r="J794" s="19">
        <f t="shared" si="150"/>
        <v>12</v>
      </c>
      <c r="K794" s="23">
        <f t="shared" si="151"/>
        <v>100</v>
      </c>
      <c r="L794" s="24">
        <f t="shared" si="152"/>
        <v>22117</v>
      </c>
      <c r="M794" s="24">
        <f t="shared" si="153"/>
        <v>0</v>
      </c>
      <c r="N794" s="24">
        <v>1288</v>
      </c>
      <c r="O794" s="25" t="str">
        <f t="shared" si="155"/>
        <v>ATLANTIS - NEW BEDFORD (491)</v>
      </c>
      <c r="P794" s="129"/>
      <c r="Q794" s="124"/>
      <c r="R794" s="25"/>
      <c r="S794" s="25"/>
    </row>
    <row r="795" spans="1:19">
      <c r="A795" s="19">
        <f t="shared" si="144"/>
        <v>491</v>
      </c>
      <c r="B795" s="19">
        <v>788</v>
      </c>
      <c r="C795" s="20" t="str">
        <f t="shared" si="145"/>
        <v>491 - ATLANTIS - RANDOLPH</v>
      </c>
      <c r="D795" s="21">
        <v>491095244</v>
      </c>
      <c r="E795" s="19">
        <f t="shared" si="146"/>
        <v>491</v>
      </c>
      <c r="F795" s="17">
        <f t="shared" si="147"/>
        <v>95</v>
      </c>
      <c r="G795" s="17">
        <f t="shared" si="148"/>
        <v>244</v>
      </c>
      <c r="H795" s="17">
        <f t="shared" si="154"/>
        <v>1</v>
      </c>
      <c r="I795" s="22">
        <f t="shared" si="149"/>
        <v>1</v>
      </c>
      <c r="J795" s="19">
        <f t="shared" si="150"/>
        <v>10</v>
      </c>
      <c r="K795" s="23">
        <f t="shared" si="151"/>
        <v>124.17352811526767</v>
      </c>
      <c r="L795" s="24">
        <f t="shared" si="152"/>
        <v>22144</v>
      </c>
      <c r="M795" s="24">
        <f t="shared" si="153"/>
        <v>5353</v>
      </c>
      <c r="N795" s="24">
        <v>1288</v>
      </c>
      <c r="O795" s="25" t="str">
        <f t="shared" si="155"/>
        <v>ATLANTIS - RANDOLPH (491)</v>
      </c>
      <c r="P795" s="129"/>
      <c r="Q795" s="124"/>
      <c r="R795" s="25"/>
      <c r="S795" s="25"/>
    </row>
    <row r="796" spans="1:19">
      <c r="A796" s="19">
        <f t="shared" si="144"/>
        <v>491</v>
      </c>
      <c r="B796" s="19">
        <v>789</v>
      </c>
      <c r="C796" s="20" t="str">
        <f t="shared" si="145"/>
        <v>491 - ATLANTIS - SEEKONK</v>
      </c>
      <c r="D796" s="21">
        <v>491095265</v>
      </c>
      <c r="E796" s="19">
        <f t="shared" si="146"/>
        <v>491</v>
      </c>
      <c r="F796" s="17">
        <f t="shared" si="147"/>
        <v>95</v>
      </c>
      <c r="G796" s="17">
        <f t="shared" si="148"/>
        <v>265</v>
      </c>
      <c r="H796" s="17">
        <f t="shared" si="154"/>
        <v>1</v>
      </c>
      <c r="I796" s="22">
        <f t="shared" si="149"/>
        <v>1</v>
      </c>
      <c r="J796" s="19">
        <f t="shared" si="150"/>
        <v>4</v>
      </c>
      <c r="K796" s="23">
        <f t="shared" si="151"/>
        <v>138.4296564373937</v>
      </c>
      <c r="L796" s="24">
        <f t="shared" si="152"/>
        <v>15161</v>
      </c>
      <c r="M796" s="24">
        <f t="shared" si="153"/>
        <v>5826</v>
      </c>
      <c r="N796" s="24">
        <v>1288</v>
      </c>
      <c r="O796" s="25" t="str">
        <f t="shared" si="155"/>
        <v>ATLANTIS - SEEKONK (491)</v>
      </c>
      <c r="P796" s="129"/>
      <c r="Q796" s="124"/>
      <c r="R796" s="25"/>
      <c r="S796" s="25"/>
    </row>
    <row r="797" spans="1:19">
      <c r="A797" s="19">
        <f t="shared" si="144"/>
        <v>491</v>
      </c>
      <c r="B797" s="19">
        <v>790</v>
      </c>
      <c r="C797" s="20" t="str">
        <f t="shared" si="145"/>
        <v>491 - ATLANTIS - SOMERSET</v>
      </c>
      <c r="D797" s="21">
        <v>491095273</v>
      </c>
      <c r="E797" s="19">
        <f t="shared" si="146"/>
        <v>491</v>
      </c>
      <c r="F797" s="17">
        <f t="shared" si="147"/>
        <v>95</v>
      </c>
      <c r="G797" s="17">
        <f t="shared" si="148"/>
        <v>273</v>
      </c>
      <c r="H797" s="17">
        <f t="shared" si="154"/>
        <v>1</v>
      </c>
      <c r="I797" s="22">
        <f t="shared" si="149"/>
        <v>1</v>
      </c>
      <c r="J797" s="19">
        <f t="shared" si="150"/>
        <v>6</v>
      </c>
      <c r="K797" s="23">
        <f t="shared" si="151"/>
        <v>141.91127875759335</v>
      </c>
      <c r="L797" s="24">
        <f t="shared" si="152"/>
        <v>15146</v>
      </c>
      <c r="M797" s="24">
        <f t="shared" si="153"/>
        <v>6348</v>
      </c>
      <c r="N797" s="24">
        <v>1288</v>
      </c>
      <c r="O797" s="25" t="str">
        <f t="shared" si="155"/>
        <v>ATLANTIS - SOMERSET (491)</v>
      </c>
      <c r="P797" s="129"/>
      <c r="Q797" s="124"/>
      <c r="R797" s="25"/>
      <c r="S797" s="25"/>
    </row>
    <row r="798" spans="1:19">
      <c r="A798" s="19">
        <f t="shared" si="144"/>
        <v>491</v>
      </c>
      <c r="B798" s="19">
        <v>791</v>
      </c>
      <c r="C798" s="20" t="str">
        <f t="shared" si="145"/>
        <v>491 - ATLANTIS - SWANSEA</v>
      </c>
      <c r="D798" s="21">
        <v>491095292</v>
      </c>
      <c r="E798" s="19">
        <f t="shared" si="146"/>
        <v>491</v>
      </c>
      <c r="F798" s="17">
        <f t="shared" si="147"/>
        <v>95</v>
      </c>
      <c r="G798" s="17">
        <f t="shared" si="148"/>
        <v>292</v>
      </c>
      <c r="H798" s="17">
        <f t="shared" si="154"/>
        <v>1</v>
      </c>
      <c r="I798" s="22">
        <f t="shared" si="149"/>
        <v>1</v>
      </c>
      <c r="J798" s="19">
        <f t="shared" si="150"/>
        <v>5</v>
      </c>
      <c r="K798" s="23">
        <f t="shared" si="151"/>
        <v>128.49306335002296</v>
      </c>
      <c r="L798" s="24">
        <f t="shared" si="152"/>
        <v>16494</v>
      </c>
      <c r="M798" s="24">
        <f t="shared" si="153"/>
        <v>4700</v>
      </c>
      <c r="N798" s="24">
        <v>1288</v>
      </c>
      <c r="O798" s="25" t="str">
        <f t="shared" si="155"/>
        <v>ATLANTIS - SWANSEA (491)</v>
      </c>
      <c r="P798" s="129"/>
      <c r="Q798" s="124"/>
      <c r="R798" s="25"/>
      <c r="S798" s="25"/>
    </row>
    <row r="799" spans="1:19">
      <c r="A799" s="19">
        <f t="shared" si="144"/>
        <v>491</v>
      </c>
      <c r="B799" s="19">
        <v>792</v>
      </c>
      <c r="C799" s="20" t="str">
        <f t="shared" si="145"/>
        <v>491 - ATLANTIS - TAUNTON</v>
      </c>
      <c r="D799" s="21">
        <v>491095293</v>
      </c>
      <c r="E799" s="19">
        <f t="shared" si="146"/>
        <v>491</v>
      </c>
      <c r="F799" s="17">
        <f t="shared" si="147"/>
        <v>95</v>
      </c>
      <c r="G799" s="17">
        <f t="shared" si="148"/>
        <v>293</v>
      </c>
      <c r="H799" s="17">
        <f t="shared" si="154"/>
        <v>1</v>
      </c>
      <c r="I799" s="22">
        <f t="shared" si="149"/>
        <v>1</v>
      </c>
      <c r="J799" s="19">
        <f t="shared" si="150"/>
        <v>10</v>
      </c>
      <c r="K799" s="23">
        <f t="shared" si="151"/>
        <v>101.88440828185294</v>
      </c>
      <c r="L799" s="24">
        <f t="shared" si="152"/>
        <v>20238</v>
      </c>
      <c r="M799" s="24">
        <f t="shared" si="153"/>
        <v>381</v>
      </c>
      <c r="N799" s="24">
        <v>1288</v>
      </c>
      <c r="O799" s="25" t="str">
        <f t="shared" si="155"/>
        <v>ATLANTIS - TAUNTON (491)</v>
      </c>
      <c r="P799" s="129"/>
      <c r="Q799" s="124"/>
      <c r="R799" s="25"/>
      <c r="S799" s="25"/>
    </row>
    <row r="800" spans="1:19">
      <c r="A800" s="19">
        <f t="shared" si="144"/>
        <v>491</v>
      </c>
      <c r="B800" s="19">
        <v>793</v>
      </c>
      <c r="C800" s="20" t="str">
        <f t="shared" si="145"/>
        <v>491 - ATLANTIS - WESTPORT</v>
      </c>
      <c r="D800" s="21">
        <v>491095331</v>
      </c>
      <c r="E800" s="19">
        <f t="shared" si="146"/>
        <v>491</v>
      </c>
      <c r="F800" s="17">
        <f t="shared" si="147"/>
        <v>95</v>
      </c>
      <c r="G800" s="17">
        <f t="shared" si="148"/>
        <v>331</v>
      </c>
      <c r="H800" s="17">
        <f t="shared" si="154"/>
        <v>1</v>
      </c>
      <c r="I800" s="22">
        <f t="shared" si="149"/>
        <v>1</v>
      </c>
      <c r="J800" s="19">
        <f t="shared" si="150"/>
        <v>7</v>
      </c>
      <c r="K800" s="23">
        <f t="shared" si="151"/>
        <v>119.08546732385578</v>
      </c>
      <c r="L800" s="24">
        <f t="shared" si="152"/>
        <v>15533</v>
      </c>
      <c r="M800" s="24">
        <f t="shared" si="153"/>
        <v>2965</v>
      </c>
      <c r="N800" s="24">
        <v>1288</v>
      </c>
      <c r="O800" s="25" t="str">
        <f t="shared" si="155"/>
        <v>ATLANTIS - WESTPORT (491)</v>
      </c>
      <c r="P800" s="129"/>
      <c r="Q800" s="124"/>
      <c r="R800" s="25"/>
      <c r="S800" s="25"/>
    </row>
    <row r="801" spans="1:19">
      <c r="A801" s="19">
        <f t="shared" si="144"/>
        <v>491</v>
      </c>
      <c r="B801" s="19">
        <v>794</v>
      </c>
      <c r="C801" s="20" t="str">
        <f t="shared" si="145"/>
        <v>491 - ATLANTIS - FREETOWN LAKEVILLE</v>
      </c>
      <c r="D801" s="21">
        <v>491095665</v>
      </c>
      <c r="E801" s="19">
        <f t="shared" si="146"/>
        <v>491</v>
      </c>
      <c r="F801" s="17">
        <f t="shared" si="147"/>
        <v>95</v>
      </c>
      <c r="G801" s="17">
        <f t="shared" si="148"/>
        <v>665</v>
      </c>
      <c r="H801" s="17">
        <f t="shared" si="154"/>
        <v>1</v>
      </c>
      <c r="I801" s="22">
        <f t="shared" si="149"/>
        <v>1</v>
      </c>
      <c r="J801" s="19">
        <f t="shared" si="150"/>
        <v>5</v>
      </c>
      <c r="K801" s="23">
        <f t="shared" si="151"/>
        <v>119.05614272278928</v>
      </c>
      <c r="L801" s="24">
        <f t="shared" si="152"/>
        <v>12800</v>
      </c>
      <c r="M801" s="24">
        <f t="shared" si="153"/>
        <v>2439</v>
      </c>
      <c r="N801" s="24">
        <v>1288</v>
      </c>
      <c r="O801" s="25" t="str">
        <f t="shared" si="155"/>
        <v>ATLANTIS - FREETOWN LAKEVILLE (491)</v>
      </c>
      <c r="P801" s="129"/>
      <c r="Q801" s="124"/>
      <c r="R801" s="25"/>
      <c r="S801" s="25"/>
    </row>
    <row r="802" spans="1:19">
      <c r="A802" s="19">
        <f t="shared" si="144"/>
        <v>491</v>
      </c>
      <c r="B802" s="19">
        <v>795</v>
      </c>
      <c r="C802" s="20" t="str">
        <f t="shared" si="145"/>
        <v>491 - ATLANTIS - SOMERSET BERKLEY</v>
      </c>
      <c r="D802" s="21">
        <v>491095763</v>
      </c>
      <c r="E802" s="19">
        <f t="shared" si="146"/>
        <v>491</v>
      </c>
      <c r="F802" s="17">
        <f t="shared" si="147"/>
        <v>95</v>
      </c>
      <c r="G802" s="17">
        <f t="shared" si="148"/>
        <v>763</v>
      </c>
      <c r="H802" s="17">
        <f t="shared" si="154"/>
        <v>1</v>
      </c>
      <c r="I802" s="22">
        <f t="shared" si="149"/>
        <v>1</v>
      </c>
      <c r="J802" s="19">
        <f t="shared" si="150"/>
        <v>6</v>
      </c>
      <c r="K802" s="23">
        <f t="shared" si="151"/>
        <v>129.9700639808209</v>
      </c>
      <c r="L802" s="24">
        <f t="shared" si="152"/>
        <v>16570</v>
      </c>
      <c r="M802" s="24">
        <f t="shared" si="153"/>
        <v>4966</v>
      </c>
      <c r="N802" s="24">
        <v>1288</v>
      </c>
      <c r="O802" s="25" t="str">
        <f t="shared" si="155"/>
        <v>ATLANTIS - SOMERSET BERKLEY (491)</v>
      </c>
      <c r="P802" s="129"/>
      <c r="Q802" s="124"/>
      <c r="R802" s="25"/>
      <c r="S802" s="25"/>
    </row>
    <row r="803" spans="1:19">
      <c r="A803" s="19">
        <f t="shared" si="144"/>
        <v>492</v>
      </c>
      <c r="B803" s="19">
        <v>796</v>
      </c>
      <c r="C803" s="20" t="str">
        <f t="shared" si="145"/>
        <v>492 - MARTIN LUTHER KING JR CS OF EXCELLENCE - CHICOPEE</v>
      </c>
      <c r="D803" s="21">
        <v>492281061</v>
      </c>
      <c r="E803" s="19">
        <f t="shared" si="146"/>
        <v>492</v>
      </c>
      <c r="F803" s="17">
        <f t="shared" si="147"/>
        <v>281</v>
      </c>
      <c r="G803" s="17">
        <f t="shared" si="148"/>
        <v>61</v>
      </c>
      <c r="H803" s="17">
        <f t="shared" si="154"/>
        <v>1</v>
      </c>
      <c r="I803" s="22">
        <f t="shared" si="149"/>
        <v>1</v>
      </c>
      <c r="J803" s="19">
        <f t="shared" si="150"/>
        <v>10</v>
      </c>
      <c r="K803" s="23">
        <f t="shared" si="151"/>
        <v>110.40502928837481</v>
      </c>
      <c r="L803" s="24">
        <f t="shared" si="152"/>
        <v>18436</v>
      </c>
      <c r="M803" s="24">
        <f t="shared" si="153"/>
        <v>1918</v>
      </c>
      <c r="N803" s="24">
        <v>1288</v>
      </c>
      <c r="O803" s="25" t="str">
        <f t="shared" si="155"/>
        <v>MARTIN LUTHER KING JR CS OF EXCELLENCE - CHICOPEE (492)</v>
      </c>
      <c r="P803" s="129"/>
      <c r="Q803" s="124"/>
      <c r="R803" s="25"/>
      <c r="S803" s="25"/>
    </row>
    <row r="804" spans="1:19">
      <c r="A804" s="19">
        <f t="shared" si="144"/>
        <v>492</v>
      </c>
      <c r="B804" s="19">
        <v>797</v>
      </c>
      <c r="C804" s="20" t="str">
        <f t="shared" si="145"/>
        <v>492 - MARTIN LUTHER KING JR CS OF EXCELLENCE - EASTHAMPTON</v>
      </c>
      <c r="D804" s="21">
        <v>492281086</v>
      </c>
      <c r="E804" s="19">
        <f t="shared" si="146"/>
        <v>492</v>
      </c>
      <c r="F804" s="17">
        <f t="shared" si="147"/>
        <v>281</v>
      </c>
      <c r="G804" s="17">
        <f t="shared" si="148"/>
        <v>86</v>
      </c>
      <c r="H804" s="17">
        <f t="shared" si="154"/>
        <v>1</v>
      </c>
      <c r="I804" s="22">
        <f t="shared" si="149"/>
        <v>1</v>
      </c>
      <c r="J804" s="19">
        <f t="shared" si="150"/>
        <v>7</v>
      </c>
      <c r="K804" s="23">
        <f t="shared" si="151"/>
        <v>115.45248310009183</v>
      </c>
      <c r="L804" s="24">
        <f t="shared" si="152"/>
        <v>12032</v>
      </c>
      <c r="M804" s="24">
        <f t="shared" si="153"/>
        <v>1859</v>
      </c>
      <c r="N804" s="24">
        <v>1288</v>
      </c>
      <c r="O804" s="25" t="str">
        <f t="shared" si="155"/>
        <v>MARTIN LUTHER KING JR CS OF EXCELLENCE - EASTHAMPTON (492)</v>
      </c>
      <c r="P804" s="129"/>
      <c r="Q804" s="124"/>
      <c r="R804" s="25"/>
      <c r="S804" s="25"/>
    </row>
    <row r="805" spans="1:19">
      <c r="A805" s="19">
        <f t="shared" si="144"/>
        <v>492</v>
      </c>
      <c r="B805" s="19">
        <v>798</v>
      </c>
      <c r="C805" s="20" t="str">
        <f t="shared" si="145"/>
        <v>492 - MARTIN LUTHER KING JR CS OF EXCELLENCE - EAST LONGMEADOW</v>
      </c>
      <c r="D805" s="21">
        <v>492281087</v>
      </c>
      <c r="E805" s="19">
        <f t="shared" si="146"/>
        <v>492</v>
      </c>
      <c r="F805" s="17">
        <f t="shared" si="147"/>
        <v>281</v>
      </c>
      <c r="G805" s="17">
        <f t="shared" si="148"/>
        <v>87</v>
      </c>
      <c r="H805" s="17">
        <f t="shared" si="154"/>
        <v>1</v>
      </c>
      <c r="I805" s="22">
        <f t="shared" si="149"/>
        <v>1</v>
      </c>
      <c r="J805" s="19">
        <f t="shared" si="150"/>
        <v>5</v>
      </c>
      <c r="K805" s="23">
        <f t="shared" si="151"/>
        <v>131.09126401824184</v>
      </c>
      <c r="L805" s="24">
        <f t="shared" si="152"/>
        <v>18138</v>
      </c>
      <c r="M805" s="24">
        <f t="shared" si="153"/>
        <v>5639</v>
      </c>
      <c r="N805" s="24">
        <v>1288</v>
      </c>
      <c r="O805" s="25" t="str">
        <f t="shared" si="155"/>
        <v>MARTIN LUTHER KING JR CS OF EXCELLENCE - EAST LONGMEADOW (492)</v>
      </c>
      <c r="P805" s="129"/>
      <c r="Q805" s="124"/>
      <c r="R805" s="25"/>
      <c r="S805" s="25"/>
    </row>
    <row r="806" spans="1:19">
      <c r="A806" s="19">
        <f t="shared" si="144"/>
        <v>492</v>
      </c>
      <c r="B806" s="19">
        <v>799</v>
      </c>
      <c r="C806" s="20" t="str">
        <f t="shared" si="145"/>
        <v>492 - MARTIN LUTHER KING JR CS OF EXCELLENCE - HOLYOKE</v>
      </c>
      <c r="D806" s="21">
        <v>492281137</v>
      </c>
      <c r="E806" s="19">
        <f t="shared" si="146"/>
        <v>492</v>
      </c>
      <c r="F806" s="17">
        <f t="shared" si="147"/>
        <v>281</v>
      </c>
      <c r="G806" s="17">
        <f t="shared" si="148"/>
        <v>137</v>
      </c>
      <c r="H806" s="17">
        <f t="shared" si="154"/>
        <v>1</v>
      </c>
      <c r="I806" s="22">
        <f t="shared" si="149"/>
        <v>1</v>
      </c>
      <c r="J806" s="19">
        <f t="shared" si="150"/>
        <v>12</v>
      </c>
      <c r="K806" s="23">
        <f t="shared" si="151"/>
        <v>103.07431558534392</v>
      </c>
      <c r="L806" s="24">
        <f t="shared" si="152"/>
        <v>22752</v>
      </c>
      <c r="M806" s="24">
        <f t="shared" si="153"/>
        <v>699</v>
      </c>
      <c r="N806" s="24">
        <v>1288</v>
      </c>
      <c r="O806" s="25" t="str">
        <f t="shared" si="155"/>
        <v>MARTIN LUTHER KING JR CS OF EXCELLENCE - HOLYOKE (492)</v>
      </c>
      <c r="P806" s="129"/>
      <c r="Q806" s="124"/>
      <c r="R806" s="25"/>
      <c r="S806" s="25"/>
    </row>
    <row r="807" spans="1:19">
      <c r="A807" s="19">
        <f t="shared" si="144"/>
        <v>492</v>
      </c>
      <c r="B807" s="19">
        <v>800</v>
      </c>
      <c r="C807" s="20" t="str">
        <f t="shared" si="145"/>
        <v>492 - MARTIN LUTHER KING JR CS OF EXCELLENCE - SPRINGFIELD</v>
      </c>
      <c r="D807" s="21">
        <v>492281281</v>
      </c>
      <c r="E807" s="19">
        <f t="shared" si="146"/>
        <v>492</v>
      </c>
      <c r="F807" s="17">
        <f t="shared" si="147"/>
        <v>281</v>
      </c>
      <c r="G807" s="17">
        <f t="shared" si="148"/>
        <v>281</v>
      </c>
      <c r="H807" s="17">
        <f t="shared" si="154"/>
        <v>1</v>
      </c>
      <c r="I807" s="22">
        <f t="shared" si="149"/>
        <v>1</v>
      </c>
      <c r="J807" s="19">
        <f t="shared" si="150"/>
        <v>12</v>
      </c>
      <c r="K807" s="23">
        <f t="shared" si="151"/>
        <v>100.01046051748537</v>
      </c>
      <c r="L807" s="24">
        <f t="shared" si="152"/>
        <v>21949</v>
      </c>
      <c r="M807" s="24">
        <f t="shared" si="153"/>
        <v>2</v>
      </c>
      <c r="N807" s="24">
        <v>1288</v>
      </c>
      <c r="O807" s="25" t="str">
        <f t="shared" si="155"/>
        <v>MARTIN LUTHER KING JR CS OF EXCELLENCE - SPRINGFIELD (492)</v>
      </c>
      <c r="P807" s="129"/>
      <c r="Q807" s="124"/>
      <c r="R807" s="25"/>
      <c r="S807" s="25"/>
    </row>
    <row r="808" spans="1:19">
      <c r="A808" s="19">
        <f t="shared" si="144"/>
        <v>492</v>
      </c>
      <c r="B808" s="19">
        <v>801</v>
      </c>
      <c r="C808" s="20" t="str">
        <f t="shared" si="145"/>
        <v>492 - MARTIN LUTHER KING JR CS OF EXCELLENCE - WESTFIELD</v>
      </c>
      <c r="D808" s="21">
        <v>492281325</v>
      </c>
      <c r="E808" s="19">
        <f t="shared" si="146"/>
        <v>492</v>
      </c>
      <c r="F808" s="17">
        <f t="shared" si="147"/>
        <v>281</v>
      </c>
      <c r="G808" s="17">
        <f t="shared" si="148"/>
        <v>325</v>
      </c>
      <c r="H808" s="17">
        <f t="shared" si="154"/>
        <v>1</v>
      </c>
      <c r="I808" s="22">
        <f t="shared" si="149"/>
        <v>1</v>
      </c>
      <c r="J808" s="19">
        <f t="shared" si="150"/>
        <v>9</v>
      </c>
      <c r="K808" s="23">
        <f t="shared" si="151"/>
        <v>106.75824342348001</v>
      </c>
      <c r="L808" s="24">
        <f t="shared" si="152"/>
        <v>19965</v>
      </c>
      <c r="M808" s="24">
        <f t="shared" si="153"/>
        <v>1349</v>
      </c>
      <c r="N808" s="24">
        <v>1288</v>
      </c>
      <c r="O808" s="25" t="str">
        <f t="shared" si="155"/>
        <v>MARTIN LUTHER KING JR CS OF EXCELLENCE - WESTFIELD (492)</v>
      </c>
      <c r="P808" s="129"/>
      <c r="Q808" s="124"/>
      <c r="R808" s="25"/>
      <c r="S808" s="25"/>
    </row>
    <row r="809" spans="1:19">
      <c r="A809" s="19">
        <f t="shared" si="144"/>
        <v>492</v>
      </c>
      <c r="B809" s="19">
        <v>802</v>
      </c>
      <c r="C809" s="20" t="str">
        <f t="shared" si="145"/>
        <v>492 - MARTIN LUTHER KING JR CS OF EXCELLENCE - WEST SPRINGFIELD</v>
      </c>
      <c r="D809" s="21">
        <v>492281332</v>
      </c>
      <c r="E809" s="19">
        <f t="shared" si="146"/>
        <v>492</v>
      </c>
      <c r="F809" s="17">
        <f t="shared" si="147"/>
        <v>281</v>
      </c>
      <c r="G809" s="17">
        <f t="shared" si="148"/>
        <v>332</v>
      </c>
      <c r="H809" s="17">
        <f t="shared" si="154"/>
        <v>1</v>
      </c>
      <c r="I809" s="22">
        <f t="shared" si="149"/>
        <v>1</v>
      </c>
      <c r="J809" s="19">
        <f t="shared" si="150"/>
        <v>10</v>
      </c>
      <c r="K809" s="23">
        <f t="shared" si="151"/>
        <v>102.95471696833263</v>
      </c>
      <c r="L809" s="24">
        <f t="shared" si="152"/>
        <v>22155</v>
      </c>
      <c r="M809" s="24">
        <f t="shared" si="153"/>
        <v>655</v>
      </c>
      <c r="N809" s="24">
        <v>1288</v>
      </c>
      <c r="O809" s="25" t="str">
        <f t="shared" si="155"/>
        <v>MARTIN LUTHER KING JR CS OF EXCELLENCE - WEST SPRINGFIELD (492)</v>
      </c>
      <c r="P809" s="129"/>
      <c r="Q809" s="124"/>
      <c r="R809" s="25"/>
      <c r="S809" s="25"/>
    </row>
    <row r="810" spans="1:19">
      <c r="A810" s="19">
        <f t="shared" si="144"/>
        <v>493</v>
      </c>
      <c r="B810" s="19">
        <v>803</v>
      </c>
      <c r="C810" s="20" t="str">
        <f t="shared" si="145"/>
        <v>493 - PHOENIX ACADEMY CHELSEA - BEVERLY</v>
      </c>
      <c r="D810" s="21">
        <v>493057030</v>
      </c>
      <c r="E810" s="19">
        <f t="shared" si="146"/>
        <v>493</v>
      </c>
      <c r="F810" s="17">
        <f t="shared" si="147"/>
        <v>57</v>
      </c>
      <c r="G810" s="17">
        <f t="shared" si="148"/>
        <v>30</v>
      </c>
      <c r="H810" s="17">
        <f t="shared" si="154"/>
        <v>1</v>
      </c>
      <c r="I810" s="22">
        <f t="shared" si="149"/>
        <v>1.04</v>
      </c>
      <c r="J810" s="19">
        <f t="shared" si="150"/>
        <v>6</v>
      </c>
      <c r="K810" s="23">
        <f t="shared" si="151"/>
        <v>136.03656800116997</v>
      </c>
      <c r="L810" s="24">
        <f t="shared" si="152"/>
        <v>20202</v>
      </c>
      <c r="M810" s="24">
        <f t="shared" si="153"/>
        <v>7280</v>
      </c>
      <c r="N810" s="24">
        <v>1288</v>
      </c>
      <c r="O810" s="25" t="str">
        <f t="shared" si="155"/>
        <v>PHOENIX ACADEMY CHELSEA - BEVERLY (493)</v>
      </c>
      <c r="P810" s="129"/>
      <c r="Q810" s="124"/>
      <c r="R810" s="25"/>
      <c r="S810" s="25"/>
    </row>
    <row r="811" spans="1:19">
      <c r="A811" s="19">
        <f t="shared" si="144"/>
        <v>493</v>
      </c>
      <c r="B811" s="19">
        <v>804</v>
      </c>
      <c r="C811" s="20" t="str">
        <f t="shared" si="145"/>
        <v>493 - PHOENIX ACADEMY CHELSEA - BOSTON</v>
      </c>
      <c r="D811" s="21">
        <v>493057035</v>
      </c>
      <c r="E811" s="19">
        <f t="shared" si="146"/>
        <v>493</v>
      </c>
      <c r="F811" s="17">
        <f t="shared" si="147"/>
        <v>57</v>
      </c>
      <c r="G811" s="17">
        <f t="shared" si="148"/>
        <v>35</v>
      </c>
      <c r="H811" s="17">
        <f t="shared" si="154"/>
        <v>1</v>
      </c>
      <c r="I811" s="22">
        <f t="shared" si="149"/>
        <v>1.04</v>
      </c>
      <c r="J811" s="19">
        <f t="shared" si="150"/>
        <v>11</v>
      </c>
      <c r="K811" s="23">
        <f t="shared" si="151"/>
        <v>135.47260985262034</v>
      </c>
      <c r="L811" s="24">
        <f t="shared" si="152"/>
        <v>21709</v>
      </c>
      <c r="M811" s="24">
        <f t="shared" si="153"/>
        <v>7701</v>
      </c>
      <c r="N811" s="24">
        <v>1288</v>
      </c>
      <c r="O811" s="25" t="str">
        <f t="shared" si="155"/>
        <v>PHOENIX ACADEMY CHELSEA - BOSTON (493)</v>
      </c>
      <c r="P811" s="129"/>
      <c r="Q811" s="124"/>
      <c r="R811" s="25"/>
      <c r="S811" s="25"/>
    </row>
    <row r="812" spans="1:19">
      <c r="A812" s="19">
        <f t="shared" si="144"/>
        <v>493</v>
      </c>
      <c r="B812" s="19">
        <v>805</v>
      </c>
      <c r="C812" s="20" t="str">
        <f t="shared" si="145"/>
        <v>493 - PHOENIX ACADEMY CHELSEA - BROCKTON</v>
      </c>
      <c r="D812" s="21">
        <v>493057044</v>
      </c>
      <c r="E812" s="19">
        <f t="shared" si="146"/>
        <v>493</v>
      </c>
      <c r="F812" s="17">
        <f t="shared" si="147"/>
        <v>57</v>
      </c>
      <c r="G812" s="17">
        <f t="shared" si="148"/>
        <v>44</v>
      </c>
      <c r="H812" s="17">
        <f t="shared" si="154"/>
        <v>1</v>
      </c>
      <c r="I812" s="22">
        <f t="shared" si="149"/>
        <v>1.04</v>
      </c>
      <c r="J812" s="19">
        <f t="shared" si="150"/>
        <v>11</v>
      </c>
      <c r="K812" s="23">
        <f t="shared" si="151"/>
        <v>100</v>
      </c>
      <c r="L812" s="24">
        <f t="shared" si="152"/>
        <v>18103</v>
      </c>
      <c r="M812" s="24">
        <f t="shared" si="153"/>
        <v>0</v>
      </c>
      <c r="N812" s="24">
        <v>1288</v>
      </c>
      <c r="O812" s="25" t="str">
        <f t="shared" si="155"/>
        <v>PHOENIX ACADEMY CHELSEA - BROCKTON (493)</v>
      </c>
      <c r="P812" s="129"/>
      <c r="Q812" s="124"/>
      <c r="R812" s="25"/>
      <c r="S812" s="25"/>
    </row>
    <row r="813" spans="1:19">
      <c r="A813" s="19">
        <f t="shared" si="144"/>
        <v>493</v>
      </c>
      <c r="B813" s="19">
        <v>806</v>
      </c>
      <c r="C813" s="20" t="str">
        <f t="shared" si="145"/>
        <v>493 - PHOENIX ACADEMY CHELSEA - CHELSEA</v>
      </c>
      <c r="D813" s="21">
        <v>493057057</v>
      </c>
      <c r="E813" s="19">
        <f t="shared" si="146"/>
        <v>493</v>
      </c>
      <c r="F813" s="17">
        <f t="shared" si="147"/>
        <v>57</v>
      </c>
      <c r="G813" s="17">
        <f t="shared" si="148"/>
        <v>57</v>
      </c>
      <c r="H813" s="17">
        <f t="shared" si="154"/>
        <v>1</v>
      </c>
      <c r="I813" s="22">
        <f t="shared" si="149"/>
        <v>1.04</v>
      </c>
      <c r="J813" s="19">
        <f t="shared" si="150"/>
        <v>12</v>
      </c>
      <c r="K813" s="23">
        <f t="shared" si="151"/>
        <v>105.01314606207856</v>
      </c>
      <c r="L813" s="24">
        <f t="shared" si="152"/>
        <v>25540</v>
      </c>
      <c r="M813" s="24">
        <f t="shared" si="153"/>
        <v>1280</v>
      </c>
      <c r="N813" s="24">
        <v>1288</v>
      </c>
      <c r="O813" s="25" t="str">
        <f t="shared" si="155"/>
        <v>PHOENIX ACADEMY CHELSEA - CHELSEA (493)</v>
      </c>
      <c r="P813" s="129"/>
      <c r="Q813" s="124"/>
      <c r="R813" s="25"/>
      <c r="S813" s="25"/>
    </row>
    <row r="814" spans="1:19">
      <c r="A814" s="19">
        <f t="shared" si="144"/>
        <v>493</v>
      </c>
      <c r="B814" s="19">
        <v>807</v>
      </c>
      <c r="C814" s="20" t="str">
        <f t="shared" si="145"/>
        <v>493 - PHOENIX ACADEMY CHELSEA - EVERETT</v>
      </c>
      <c r="D814" s="21">
        <v>493057093</v>
      </c>
      <c r="E814" s="19">
        <f t="shared" si="146"/>
        <v>493</v>
      </c>
      <c r="F814" s="17">
        <f t="shared" si="147"/>
        <v>57</v>
      </c>
      <c r="G814" s="17">
        <f t="shared" si="148"/>
        <v>93</v>
      </c>
      <c r="H814" s="17">
        <f t="shared" si="154"/>
        <v>1</v>
      </c>
      <c r="I814" s="22">
        <f t="shared" si="149"/>
        <v>1.04</v>
      </c>
      <c r="J814" s="19">
        <f t="shared" si="150"/>
        <v>11</v>
      </c>
      <c r="K814" s="23">
        <f t="shared" si="151"/>
        <v>100.40533474721023</v>
      </c>
      <c r="L814" s="24">
        <f t="shared" si="152"/>
        <v>24088</v>
      </c>
      <c r="M814" s="24">
        <f t="shared" si="153"/>
        <v>98</v>
      </c>
      <c r="N814" s="24">
        <v>1288</v>
      </c>
      <c r="O814" s="25" t="str">
        <f t="shared" si="155"/>
        <v>PHOENIX ACADEMY CHELSEA - EVERETT (493)</v>
      </c>
      <c r="P814" s="129"/>
      <c r="Q814" s="124"/>
      <c r="R814" s="25"/>
      <c r="S814" s="25"/>
    </row>
    <row r="815" spans="1:19">
      <c r="A815" s="19">
        <f t="shared" si="144"/>
        <v>493</v>
      </c>
      <c r="B815" s="19">
        <v>808</v>
      </c>
      <c r="C815" s="20" t="str">
        <f t="shared" si="145"/>
        <v>493 - PHOENIX ACADEMY CHELSEA - LYNN</v>
      </c>
      <c r="D815" s="21">
        <v>493057163</v>
      </c>
      <c r="E815" s="19">
        <f t="shared" si="146"/>
        <v>493</v>
      </c>
      <c r="F815" s="17">
        <f t="shared" si="147"/>
        <v>57</v>
      </c>
      <c r="G815" s="17">
        <f t="shared" si="148"/>
        <v>163</v>
      </c>
      <c r="H815" s="17">
        <f t="shared" si="154"/>
        <v>1</v>
      </c>
      <c r="I815" s="22">
        <f t="shared" si="149"/>
        <v>1.04</v>
      </c>
      <c r="J815" s="19">
        <f t="shared" si="150"/>
        <v>11</v>
      </c>
      <c r="K815" s="23">
        <f t="shared" si="151"/>
        <v>100.01346280490802</v>
      </c>
      <c r="L815" s="24">
        <f t="shared" si="152"/>
        <v>21478</v>
      </c>
      <c r="M815" s="24">
        <f t="shared" si="153"/>
        <v>3</v>
      </c>
      <c r="N815" s="24">
        <v>1288</v>
      </c>
      <c r="O815" s="25" t="str">
        <f t="shared" si="155"/>
        <v>PHOENIX ACADEMY CHELSEA - LYNN (493)</v>
      </c>
      <c r="P815" s="129"/>
      <c r="Q815" s="124"/>
      <c r="R815" s="25"/>
      <c r="S815" s="25"/>
    </row>
    <row r="816" spans="1:19">
      <c r="A816" s="19">
        <f t="shared" si="144"/>
        <v>493</v>
      </c>
      <c r="B816" s="19">
        <v>809</v>
      </c>
      <c r="C816" s="20" t="str">
        <f t="shared" si="145"/>
        <v>493 - PHOENIX ACADEMY CHELSEA - MEDFORD</v>
      </c>
      <c r="D816" s="21">
        <v>493057176</v>
      </c>
      <c r="E816" s="19">
        <f t="shared" si="146"/>
        <v>493</v>
      </c>
      <c r="F816" s="17">
        <f t="shared" si="147"/>
        <v>57</v>
      </c>
      <c r="G816" s="17">
        <f t="shared" si="148"/>
        <v>176</v>
      </c>
      <c r="H816" s="17">
        <f t="shared" si="154"/>
        <v>1</v>
      </c>
      <c r="I816" s="22">
        <f t="shared" si="149"/>
        <v>1.04</v>
      </c>
      <c r="J816" s="19">
        <f t="shared" si="150"/>
        <v>8</v>
      </c>
      <c r="K816" s="23">
        <f t="shared" si="151"/>
        <v>132.29061594509275</v>
      </c>
      <c r="L816" s="24">
        <f t="shared" si="152"/>
        <v>13988</v>
      </c>
      <c r="M816" s="24">
        <f t="shared" si="153"/>
        <v>4517</v>
      </c>
      <c r="N816" s="24">
        <v>1288</v>
      </c>
      <c r="O816" s="25" t="str">
        <f t="shared" si="155"/>
        <v>PHOENIX ACADEMY CHELSEA - MEDFORD (493)</v>
      </c>
      <c r="P816" s="129"/>
      <c r="Q816" s="124"/>
      <c r="R816" s="25"/>
      <c r="S816" s="25"/>
    </row>
    <row r="817" spans="1:19">
      <c r="A817" s="19">
        <f t="shared" si="144"/>
        <v>493</v>
      </c>
      <c r="B817" s="19">
        <v>810</v>
      </c>
      <c r="C817" s="20" t="str">
        <f t="shared" si="145"/>
        <v>493 - PHOENIX ACADEMY CHELSEA - NEWTON</v>
      </c>
      <c r="D817" s="21">
        <v>493057207</v>
      </c>
      <c r="E817" s="19">
        <f t="shared" si="146"/>
        <v>493</v>
      </c>
      <c r="F817" s="17">
        <f t="shared" si="147"/>
        <v>57</v>
      </c>
      <c r="G817" s="17">
        <f t="shared" si="148"/>
        <v>207</v>
      </c>
      <c r="H817" s="17">
        <f t="shared" si="154"/>
        <v>1</v>
      </c>
      <c r="I817" s="22">
        <f t="shared" si="149"/>
        <v>1.04</v>
      </c>
      <c r="J817" s="19">
        <f t="shared" si="150"/>
        <v>3</v>
      </c>
      <c r="K817" s="23">
        <f t="shared" si="151"/>
        <v>183.88306106542453</v>
      </c>
      <c r="L817" s="24">
        <f t="shared" si="152"/>
        <v>13988</v>
      </c>
      <c r="M817" s="24">
        <f t="shared" si="153"/>
        <v>11734</v>
      </c>
      <c r="N817" s="24">
        <v>1288</v>
      </c>
      <c r="O817" s="25" t="str">
        <f t="shared" si="155"/>
        <v>PHOENIX ACADEMY CHELSEA - NEWTON (493)</v>
      </c>
      <c r="P817" s="129"/>
      <c r="Q817" s="124"/>
      <c r="R817" s="25"/>
      <c r="S817" s="25"/>
    </row>
    <row r="818" spans="1:19">
      <c r="A818" s="19">
        <f t="shared" si="144"/>
        <v>493</v>
      </c>
      <c r="B818" s="19">
        <v>811</v>
      </c>
      <c r="C818" s="20" t="str">
        <f t="shared" si="145"/>
        <v>493 - PHOENIX ACADEMY CHELSEA - REVERE</v>
      </c>
      <c r="D818" s="21">
        <v>493057248</v>
      </c>
      <c r="E818" s="19">
        <f t="shared" si="146"/>
        <v>493</v>
      </c>
      <c r="F818" s="17">
        <f t="shared" si="147"/>
        <v>57</v>
      </c>
      <c r="G818" s="17">
        <f t="shared" si="148"/>
        <v>248</v>
      </c>
      <c r="H818" s="17">
        <f t="shared" si="154"/>
        <v>1</v>
      </c>
      <c r="I818" s="22">
        <f t="shared" si="149"/>
        <v>1.04</v>
      </c>
      <c r="J818" s="19">
        <f t="shared" si="150"/>
        <v>11</v>
      </c>
      <c r="K818" s="23">
        <f t="shared" si="151"/>
        <v>103.75895547042401</v>
      </c>
      <c r="L818" s="24">
        <f t="shared" si="152"/>
        <v>23667</v>
      </c>
      <c r="M818" s="24">
        <f t="shared" si="153"/>
        <v>890</v>
      </c>
      <c r="N818" s="24">
        <v>1288</v>
      </c>
      <c r="O818" s="25" t="str">
        <f t="shared" si="155"/>
        <v>PHOENIX ACADEMY CHELSEA - REVERE (493)</v>
      </c>
      <c r="P818" s="129"/>
      <c r="Q818" s="124"/>
      <c r="R818" s="25"/>
      <c r="S818" s="25"/>
    </row>
    <row r="819" spans="1:19">
      <c r="A819" s="19">
        <f t="shared" si="144"/>
        <v>493</v>
      </c>
      <c r="B819" s="19">
        <v>812</v>
      </c>
      <c r="C819" s="20" t="str">
        <f t="shared" si="145"/>
        <v>493 - PHOENIX ACADEMY CHELSEA - SAUGUS</v>
      </c>
      <c r="D819" s="21">
        <v>493057262</v>
      </c>
      <c r="E819" s="19">
        <f t="shared" si="146"/>
        <v>493</v>
      </c>
      <c r="F819" s="17">
        <f t="shared" si="147"/>
        <v>57</v>
      </c>
      <c r="G819" s="17">
        <f t="shared" si="148"/>
        <v>262</v>
      </c>
      <c r="H819" s="17">
        <f t="shared" si="154"/>
        <v>1</v>
      </c>
      <c r="I819" s="22">
        <f t="shared" si="149"/>
        <v>1.04</v>
      </c>
      <c r="J819" s="19">
        <f t="shared" si="150"/>
        <v>9</v>
      </c>
      <c r="K819" s="23">
        <f t="shared" si="151"/>
        <v>101.04969328352608</v>
      </c>
      <c r="L819" s="24">
        <f t="shared" si="152"/>
        <v>22200</v>
      </c>
      <c r="M819" s="24">
        <f t="shared" si="153"/>
        <v>233</v>
      </c>
      <c r="N819" s="24">
        <v>1288</v>
      </c>
      <c r="O819" s="25" t="str">
        <f t="shared" si="155"/>
        <v>PHOENIX ACADEMY CHELSEA - SAUGUS (493)</v>
      </c>
      <c r="P819" s="129"/>
      <c r="Q819" s="124"/>
      <c r="R819" s="25"/>
      <c r="S819" s="25"/>
    </row>
    <row r="820" spans="1:19">
      <c r="A820" s="19">
        <f t="shared" si="144"/>
        <v>493</v>
      </c>
      <c r="B820" s="19">
        <v>813</v>
      </c>
      <c r="C820" s="20" t="str">
        <f t="shared" si="145"/>
        <v>493 - PHOENIX ACADEMY CHELSEA - WINTHROP</v>
      </c>
      <c r="D820" s="21">
        <v>493057346</v>
      </c>
      <c r="E820" s="19">
        <f t="shared" si="146"/>
        <v>493</v>
      </c>
      <c r="F820" s="17">
        <f t="shared" si="147"/>
        <v>57</v>
      </c>
      <c r="G820" s="17">
        <f t="shared" si="148"/>
        <v>346</v>
      </c>
      <c r="H820" s="17">
        <f t="shared" si="154"/>
        <v>1</v>
      </c>
      <c r="I820" s="22">
        <f t="shared" si="149"/>
        <v>1.04</v>
      </c>
      <c r="J820" s="19">
        <f t="shared" si="150"/>
        <v>7</v>
      </c>
      <c r="K820" s="23">
        <f t="shared" si="151"/>
        <v>115.68542521542442</v>
      </c>
      <c r="L820" s="24">
        <f t="shared" si="152"/>
        <v>21206</v>
      </c>
      <c r="M820" s="24">
        <f t="shared" si="153"/>
        <v>3326</v>
      </c>
      <c r="N820" s="24">
        <v>1288</v>
      </c>
      <c r="O820" s="25" t="str">
        <f t="shared" si="155"/>
        <v>PHOENIX ACADEMY CHELSEA - WINTHROP (493)</v>
      </c>
      <c r="P820" s="129"/>
      <c r="Q820" s="124"/>
      <c r="R820" s="25"/>
      <c r="S820" s="25"/>
    </row>
    <row r="821" spans="1:19">
      <c r="A821" s="19">
        <f t="shared" si="144"/>
        <v>494</v>
      </c>
      <c r="B821" s="19">
        <v>814</v>
      </c>
      <c r="C821" s="20" t="str">
        <f t="shared" si="145"/>
        <v>494 - PIONEER CS OF SCIENCE - BOSTON</v>
      </c>
      <c r="D821" s="21">
        <v>494093035</v>
      </c>
      <c r="E821" s="19">
        <f t="shared" si="146"/>
        <v>494</v>
      </c>
      <c r="F821" s="17">
        <f t="shared" si="147"/>
        <v>93</v>
      </c>
      <c r="G821" s="17">
        <f t="shared" si="148"/>
        <v>35</v>
      </c>
      <c r="H821" s="17">
        <f t="shared" si="154"/>
        <v>1</v>
      </c>
      <c r="I821" s="22">
        <f t="shared" si="149"/>
        <v>1.044</v>
      </c>
      <c r="J821" s="19">
        <f t="shared" si="150"/>
        <v>11</v>
      </c>
      <c r="K821" s="23">
        <f t="shared" si="151"/>
        <v>135.47260985262034</v>
      </c>
      <c r="L821" s="24">
        <f t="shared" si="152"/>
        <v>23058</v>
      </c>
      <c r="M821" s="24">
        <f t="shared" si="153"/>
        <v>8179</v>
      </c>
      <c r="N821" s="24">
        <v>1288</v>
      </c>
      <c r="O821" s="25" t="str">
        <f t="shared" si="155"/>
        <v>PIONEER CS OF SCIENCE - BOSTON (494)</v>
      </c>
      <c r="P821" s="129"/>
      <c r="Q821" s="124"/>
      <c r="R821" s="25"/>
      <c r="S821" s="25"/>
    </row>
    <row r="822" spans="1:19">
      <c r="A822" s="19">
        <f t="shared" si="144"/>
        <v>494</v>
      </c>
      <c r="B822" s="19">
        <v>815</v>
      </c>
      <c r="C822" s="20" t="str">
        <f t="shared" si="145"/>
        <v>494 - PIONEER CS OF SCIENCE - CAMBRIDGE</v>
      </c>
      <c r="D822" s="21">
        <v>494093049</v>
      </c>
      <c r="E822" s="19">
        <f t="shared" si="146"/>
        <v>494</v>
      </c>
      <c r="F822" s="17">
        <f t="shared" si="147"/>
        <v>93</v>
      </c>
      <c r="G822" s="17">
        <f t="shared" si="148"/>
        <v>49</v>
      </c>
      <c r="H822" s="17">
        <f t="shared" si="154"/>
        <v>1</v>
      </c>
      <c r="I822" s="22">
        <f t="shared" si="149"/>
        <v>1.044</v>
      </c>
      <c r="J822" s="19">
        <f t="shared" si="150"/>
        <v>7</v>
      </c>
      <c r="K822" s="23">
        <f t="shared" si="151"/>
        <v>224.30682825570392</v>
      </c>
      <c r="L822" s="24">
        <f t="shared" si="152"/>
        <v>19227</v>
      </c>
      <c r="M822" s="24">
        <f t="shared" si="153"/>
        <v>23900</v>
      </c>
      <c r="N822" s="24">
        <v>1288</v>
      </c>
      <c r="O822" s="25" t="str">
        <f t="shared" si="155"/>
        <v>PIONEER CS OF SCIENCE - CAMBRIDGE (494)</v>
      </c>
      <c r="P822" s="129"/>
      <c r="Q822" s="124"/>
      <c r="R822" s="25"/>
      <c r="S822" s="25"/>
    </row>
    <row r="823" spans="1:19">
      <c r="A823" s="19">
        <f t="shared" si="144"/>
        <v>494</v>
      </c>
      <c r="B823" s="19">
        <v>816</v>
      </c>
      <c r="C823" s="20" t="str">
        <f t="shared" si="145"/>
        <v>494 - PIONEER CS OF SCIENCE - CHELMSFORD</v>
      </c>
      <c r="D823" s="21">
        <v>494093056</v>
      </c>
      <c r="E823" s="19">
        <f t="shared" si="146"/>
        <v>494</v>
      </c>
      <c r="F823" s="17">
        <f t="shared" si="147"/>
        <v>93</v>
      </c>
      <c r="G823" s="17">
        <f t="shared" si="148"/>
        <v>56</v>
      </c>
      <c r="H823" s="17">
        <f t="shared" si="154"/>
        <v>1</v>
      </c>
      <c r="I823" s="22">
        <f t="shared" si="149"/>
        <v>1.044</v>
      </c>
      <c r="J823" s="19">
        <f t="shared" si="150"/>
        <v>4</v>
      </c>
      <c r="K823" s="23">
        <f t="shared" si="151"/>
        <v>131.80375185873373</v>
      </c>
      <c r="L823" s="24">
        <f t="shared" si="152"/>
        <v>14030</v>
      </c>
      <c r="M823" s="24">
        <f t="shared" si="153"/>
        <v>4462</v>
      </c>
      <c r="N823" s="24">
        <v>1288</v>
      </c>
      <c r="O823" s="25" t="str">
        <f t="shared" si="155"/>
        <v>PIONEER CS OF SCIENCE - CHELMSFORD (494)</v>
      </c>
      <c r="P823" s="129"/>
      <c r="Q823" s="124"/>
      <c r="R823" s="25"/>
      <c r="S823" s="25"/>
    </row>
    <row r="824" spans="1:19">
      <c r="A824" s="19">
        <f t="shared" si="144"/>
        <v>494</v>
      </c>
      <c r="B824" s="19">
        <v>817</v>
      </c>
      <c r="C824" s="20" t="str">
        <f t="shared" si="145"/>
        <v>494 - PIONEER CS OF SCIENCE - CHELSEA</v>
      </c>
      <c r="D824" s="21">
        <v>494093057</v>
      </c>
      <c r="E824" s="19">
        <f t="shared" si="146"/>
        <v>494</v>
      </c>
      <c r="F824" s="17">
        <f t="shared" si="147"/>
        <v>93</v>
      </c>
      <c r="G824" s="17">
        <f t="shared" si="148"/>
        <v>57</v>
      </c>
      <c r="H824" s="17">
        <f t="shared" si="154"/>
        <v>1</v>
      </c>
      <c r="I824" s="22">
        <f t="shared" si="149"/>
        <v>1.044</v>
      </c>
      <c r="J824" s="19">
        <f t="shared" si="150"/>
        <v>12</v>
      </c>
      <c r="K824" s="23">
        <f t="shared" si="151"/>
        <v>105.01314606207856</v>
      </c>
      <c r="L824" s="24">
        <f t="shared" si="152"/>
        <v>20748</v>
      </c>
      <c r="M824" s="24">
        <f t="shared" si="153"/>
        <v>1040</v>
      </c>
      <c r="N824" s="24">
        <v>1288</v>
      </c>
      <c r="O824" s="25" t="str">
        <f t="shared" si="155"/>
        <v>PIONEER CS OF SCIENCE - CHELSEA (494)</v>
      </c>
      <c r="P824" s="129"/>
      <c r="Q824" s="124"/>
      <c r="R824" s="25"/>
      <c r="S824" s="25"/>
    </row>
    <row r="825" spans="1:19">
      <c r="A825" s="19">
        <f t="shared" si="144"/>
        <v>494</v>
      </c>
      <c r="B825" s="19">
        <v>818</v>
      </c>
      <c r="C825" s="20" t="str">
        <f t="shared" si="145"/>
        <v>494 - PIONEER CS OF SCIENCE - DANVERS</v>
      </c>
      <c r="D825" s="21">
        <v>494093071</v>
      </c>
      <c r="E825" s="19">
        <f t="shared" si="146"/>
        <v>494</v>
      </c>
      <c r="F825" s="17">
        <f t="shared" si="147"/>
        <v>93</v>
      </c>
      <c r="G825" s="17">
        <f t="shared" si="148"/>
        <v>71</v>
      </c>
      <c r="H825" s="17">
        <f t="shared" si="154"/>
        <v>1</v>
      </c>
      <c r="I825" s="22">
        <f t="shared" si="149"/>
        <v>1.044</v>
      </c>
      <c r="J825" s="19">
        <f t="shared" si="150"/>
        <v>5</v>
      </c>
      <c r="K825" s="23">
        <f t="shared" si="151"/>
        <v>142.37946411092057</v>
      </c>
      <c r="L825" s="24">
        <f t="shared" si="152"/>
        <v>13037</v>
      </c>
      <c r="M825" s="24">
        <f t="shared" si="153"/>
        <v>5525</v>
      </c>
      <c r="N825" s="24">
        <v>1288</v>
      </c>
      <c r="O825" s="25" t="str">
        <f t="shared" si="155"/>
        <v>PIONEER CS OF SCIENCE - DANVERS (494)</v>
      </c>
      <c r="P825" s="129"/>
      <c r="Q825" s="124"/>
      <c r="R825" s="25"/>
      <c r="S825" s="25"/>
    </row>
    <row r="826" spans="1:19">
      <c r="A826" s="19">
        <f t="shared" si="144"/>
        <v>494</v>
      </c>
      <c r="B826" s="19">
        <v>819</v>
      </c>
      <c r="C826" s="20" t="str">
        <f t="shared" si="145"/>
        <v>494 - PIONEER CS OF SCIENCE - EVERETT</v>
      </c>
      <c r="D826" s="21">
        <v>494093093</v>
      </c>
      <c r="E826" s="19">
        <f t="shared" si="146"/>
        <v>494</v>
      </c>
      <c r="F826" s="17">
        <f t="shared" si="147"/>
        <v>93</v>
      </c>
      <c r="G826" s="17">
        <f t="shared" si="148"/>
        <v>93</v>
      </c>
      <c r="H826" s="17">
        <f t="shared" si="154"/>
        <v>1</v>
      </c>
      <c r="I826" s="22">
        <f t="shared" si="149"/>
        <v>1.044</v>
      </c>
      <c r="J826" s="19">
        <f t="shared" si="150"/>
        <v>11</v>
      </c>
      <c r="K826" s="23">
        <f t="shared" si="151"/>
        <v>100.40533474721023</v>
      </c>
      <c r="L826" s="24">
        <f t="shared" si="152"/>
        <v>19046</v>
      </c>
      <c r="M826" s="24">
        <f t="shared" si="153"/>
        <v>77</v>
      </c>
      <c r="N826" s="24">
        <v>1288</v>
      </c>
      <c r="O826" s="25" t="str">
        <f t="shared" si="155"/>
        <v>PIONEER CS OF SCIENCE - EVERETT (494)</v>
      </c>
      <c r="P826" s="129"/>
      <c r="Q826" s="124"/>
      <c r="R826" s="25"/>
      <c r="S826" s="25"/>
    </row>
    <row r="827" spans="1:19">
      <c r="A827" s="19">
        <f t="shared" si="144"/>
        <v>494</v>
      </c>
      <c r="B827" s="19">
        <v>820</v>
      </c>
      <c r="C827" s="20" t="str">
        <f t="shared" si="145"/>
        <v>494 - PIONEER CS OF SCIENCE - FITCHBURG</v>
      </c>
      <c r="D827" s="21">
        <v>494093097</v>
      </c>
      <c r="E827" s="19">
        <f t="shared" si="146"/>
        <v>494</v>
      </c>
      <c r="F827" s="17">
        <f t="shared" si="147"/>
        <v>93</v>
      </c>
      <c r="G827" s="17">
        <f t="shared" si="148"/>
        <v>97</v>
      </c>
      <c r="H827" s="17">
        <f t="shared" si="154"/>
        <v>1</v>
      </c>
      <c r="I827" s="22">
        <f t="shared" si="149"/>
        <v>1.044</v>
      </c>
      <c r="J827" s="19">
        <f t="shared" si="150"/>
        <v>11</v>
      </c>
      <c r="K827" s="23">
        <f t="shared" si="151"/>
        <v>100.72245271080756</v>
      </c>
      <c r="L827" s="24">
        <f t="shared" si="152"/>
        <v>24412</v>
      </c>
      <c r="M827" s="24">
        <f t="shared" si="153"/>
        <v>176</v>
      </c>
      <c r="N827" s="24">
        <v>1288</v>
      </c>
      <c r="O827" s="25" t="str">
        <f t="shared" si="155"/>
        <v>PIONEER CS OF SCIENCE - FITCHBURG (494)</v>
      </c>
      <c r="P827" s="129"/>
      <c r="Q827" s="124"/>
      <c r="R827" s="25"/>
      <c r="S827" s="25"/>
    </row>
    <row r="828" spans="1:19">
      <c r="A828" s="19">
        <f t="shared" si="144"/>
        <v>494</v>
      </c>
      <c r="B828" s="19">
        <v>821</v>
      </c>
      <c r="C828" s="20" t="str">
        <f t="shared" si="145"/>
        <v>494 - PIONEER CS OF SCIENCE - HAVERHILL</v>
      </c>
      <c r="D828" s="21">
        <v>494093128</v>
      </c>
      <c r="E828" s="19">
        <f t="shared" si="146"/>
        <v>494</v>
      </c>
      <c r="F828" s="17">
        <f t="shared" si="147"/>
        <v>93</v>
      </c>
      <c r="G828" s="17">
        <f t="shared" si="148"/>
        <v>128</v>
      </c>
      <c r="H828" s="17">
        <f t="shared" si="154"/>
        <v>1</v>
      </c>
      <c r="I828" s="22">
        <f t="shared" si="149"/>
        <v>1.044</v>
      </c>
      <c r="J828" s="19">
        <f t="shared" si="150"/>
        <v>10</v>
      </c>
      <c r="K828" s="23">
        <f t="shared" si="151"/>
        <v>105.45296695844748</v>
      </c>
      <c r="L828" s="24">
        <f t="shared" si="152"/>
        <v>14030</v>
      </c>
      <c r="M828" s="24">
        <f t="shared" si="153"/>
        <v>765</v>
      </c>
      <c r="N828" s="24">
        <v>1288</v>
      </c>
      <c r="O828" s="25" t="str">
        <f t="shared" si="155"/>
        <v>PIONEER CS OF SCIENCE - HAVERHILL (494)</v>
      </c>
      <c r="P828" s="129"/>
      <c r="Q828" s="124"/>
      <c r="R828" s="25"/>
      <c r="S828" s="25"/>
    </row>
    <row r="829" spans="1:19">
      <c r="A829" s="19">
        <f t="shared" si="144"/>
        <v>494</v>
      </c>
      <c r="B829" s="19">
        <v>822</v>
      </c>
      <c r="C829" s="20" t="str">
        <f t="shared" si="145"/>
        <v>494 - PIONEER CS OF SCIENCE - LAWRENCE</v>
      </c>
      <c r="D829" s="21">
        <v>494093149</v>
      </c>
      <c r="E829" s="19">
        <f t="shared" si="146"/>
        <v>494</v>
      </c>
      <c r="F829" s="17">
        <f t="shared" si="147"/>
        <v>93</v>
      </c>
      <c r="G829" s="17">
        <f t="shared" si="148"/>
        <v>149</v>
      </c>
      <c r="H829" s="17">
        <f t="shared" si="154"/>
        <v>1</v>
      </c>
      <c r="I829" s="22">
        <f t="shared" si="149"/>
        <v>1.044</v>
      </c>
      <c r="J829" s="19">
        <f t="shared" si="150"/>
        <v>12</v>
      </c>
      <c r="K829" s="23">
        <f t="shared" si="151"/>
        <v>102.28056940332941</v>
      </c>
      <c r="L829" s="24">
        <f t="shared" si="152"/>
        <v>23178</v>
      </c>
      <c r="M829" s="24">
        <f t="shared" si="153"/>
        <v>529</v>
      </c>
      <c r="N829" s="24">
        <v>1288</v>
      </c>
      <c r="O829" s="25" t="str">
        <f t="shared" si="155"/>
        <v>PIONEER CS OF SCIENCE - LAWRENCE (494)</v>
      </c>
      <c r="P829" s="129"/>
      <c r="Q829" s="124"/>
      <c r="R829" s="25"/>
      <c r="S829" s="25"/>
    </row>
    <row r="830" spans="1:19">
      <c r="A830" s="19">
        <f t="shared" si="144"/>
        <v>494</v>
      </c>
      <c r="B830" s="19">
        <v>823</v>
      </c>
      <c r="C830" s="20" t="str">
        <f t="shared" si="145"/>
        <v>494 - PIONEER CS OF SCIENCE - LYNN</v>
      </c>
      <c r="D830" s="21">
        <v>494093163</v>
      </c>
      <c r="E830" s="19">
        <f t="shared" si="146"/>
        <v>494</v>
      </c>
      <c r="F830" s="17">
        <f t="shared" si="147"/>
        <v>93</v>
      </c>
      <c r="G830" s="17">
        <f t="shared" si="148"/>
        <v>163</v>
      </c>
      <c r="H830" s="17">
        <f t="shared" si="154"/>
        <v>1</v>
      </c>
      <c r="I830" s="22">
        <f t="shared" si="149"/>
        <v>1.044</v>
      </c>
      <c r="J830" s="19">
        <f t="shared" si="150"/>
        <v>11</v>
      </c>
      <c r="K830" s="23">
        <f t="shared" si="151"/>
        <v>100.01346280490802</v>
      </c>
      <c r="L830" s="24">
        <f t="shared" si="152"/>
        <v>17052</v>
      </c>
      <c r="M830" s="24">
        <f t="shared" si="153"/>
        <v>2</v>
      </c>
      <c r="N830" s="24">
        <v>1288</v>
      </c>
      <c r="O830" s="25" t="str">
        <f t="shared" si="155"/>
        <v>PIONEER CS OF SCIENCE - LYNN (494)</v>
      </c>
      <c r="P830" s="129"/>
      <c r="Q830" s="124"/>
      <c r="R830" s="25"/>
      <c r="S830" s="25"/>
    </row>
    <row r="831" spans="1:19">
      <c r="A831" s="19">
        <f t="shared" si="144"/>
        <v>494</v>
      </c>
      <c r="B831" s="19">
        <v>824</v>
      </c>
      <c r="C831" s="20" t="str">
        <f t="shared" si="145"/>
        <v>494 - PIONEER CS OF SCIENCE - LYNNFIELD</v>
      </c>
      <c r="D831" s="21">
        <v>494093164</v>
      </c>
      <c r="E831" s="19">
        <f t="shared" si="146"/>
        <v>494</v>
      </c>
      <c r="F831" s="17">
        <f t="shared" si="147"/>
        <v>93</v>
      </c>
      <c r="G831" s="17">
        <f t="shared" si="148"/>
        <v>164</v>
      </c>
      <c r="H831" s="17">
        <f t="shared" si="154"/>
        <v>1</v>
      </c>
      <c r="I831" s="22">
        <f t="shared" si="149"/>
        <v>1.044</v>
      </c>
      <c r="J831" s="19">
        <f t="shared" si="150"/>
        <v>3</v>
      </c>
      <c r="K831" s="23">
        <f t="shared" si="151"/>
        <v>152.07582709375447</v>
      </c>
      <c r="L831" s="24">
        <f t="shared" si="152"/>
        <v>18385</v>
      </c>
      <c r="M831" s="24">
        <f t="shared" si="153"/>
        <v>9574</v>
      </c>
      <c r="N831" s="24">
        <v>1288</v>
      </c>
      <c r="O831" s="25" t="str">
        <f t="shared" si="155"/>
        <v>PIONEER CS OF SCIENCE - LYNNFIELD (494)</v>
      </c>
      <c r="P831" s="129"/>
      <c r="Q831" s="124"/>
      <c r="R831" s="25"/>
      <c r="S831" s="25"/>
    </row>
    <row r="832" spans="1:19">
      <c r="A832" s="19">
        <f t="shared" si="144"/>
        <v>494</v>
      </c>
      <c r="B832" s="19">
        <v>825</v>
      </c>
      <c r="C832" s="20" t="str">
        <f t="shared" si="145"/>
        <v>494 - PIONEER CS OF SCIENCE - MALDEN</v>
      </c>
      <c r="D832" s="21">
        <v>494093165</v>
      </c>
      <c r="E832" s="19">
        <f t="shared" si="146"/>
        <v>494</v>
      </c>
      <c r="F832" s="17">
        <f t="shared" si="147"/>
        <v>93</v>
      </c>
      <c r="G832" s="17">
        <f t="shared" si="148"/>
        <v>165</v>
      </c>
      <c r="H832" s="17">
        <f t="shared" si="154"/>
        <v>1</v>
      </c>
      <c r="I832" s="22">
        <f t="shared" si="149"/>
        <v>1.044</v>
      </c>
      <c r="J832" s="19">
        <f t="shared" si="150"/>
        <v>10</v>
      </c>
      <c r="K832" s="23">
        <f t="shared" si="151"/>
        <v>100</v>
      </c>
      <c r="L832" s="24">
        <f t="shared" si="152"/>
        <v>17164</v>
      </c>
      <c r="M832" s="24">
        <f t="shared" si="153"/>
        <v>0</v>
      </c>
      <c r="N832" s="24">
        <v>1288</v>
      </c>
      <c r="O832" s="25" t="str">
        <f t="shared" si="155"/>
        <v>PIONEER CS OF SCIENCE - MALDEN (494)</v>
      </c>
      <c r="P832" s="129"/>
      <c r="Q832" s="124"/>
      <c r="R832" s="25"/>
      <c r="S832" s="25"/>
    </row>
    <row r="833" spans="1:19">
      <c r="A833" s="19">
        <f t="shared" si="144"/>
        <v>494</v>
      </c>
      <c r="B833" s="19">
        <v>826</v>
      </c>
      <c r="C833" s="20" t="str">
        <f t="shared" si="145"/>
        <v>494 - PIONEER CS OF SCIENCE - MEDFORD</v>
      </c>
      <c r="D833" s="21">
        <v>494093176</v>
      </c>
      <c r="E833" s="19">
        <f t="shared" si="146"/>
        <v>494</v>
      </c>
      <c r="F833" s="17">
        <f t="shared" si="147"/>
        <v>93</v>
      </c>
      <c r="G833" s="17">
        <f t="shared" si="148"/>
        <v>176</v>
      </c>
      <c r="H833" s="17">
        <f t="shared" si="154"/>
        <v>1</v>
      </c>
      <c r="I833" s="22">
        <f t="shared" si="149"/>
        <v>1.044</v>
      </c>
      <c r="J833" s="19">
        <f t="shared" si="150"/>
        <v>8</v>
      </c>
      <c r="K833" s="23">
        <f t="shared" si="151"/>
        <v>132.29061594509275</v>
      </c>
      <c r="L833" s="24">
        <f t="shared" si="152"/>
        <v>19613</v>
      </c>
      <c r="M833" s="24">
        <f t="shared" si="153"/>
        <v>6333</v>
      </c>
      <c r="N833" s="24">
        <v>1288</v>
      </c>
      <c r="O833" s="25" t="str">
        <f t="shared" si="155"/>
        <v>PIONEER CS OF SCIENCE - MEDFORD (494)</v>
      </c>
      <c r="P833" s="129"/>
      <c r="Q833" s="124"/>
      <c r="R833" s="25"/>
      <c r="S833" s="25"/>
    </row>
    <row r="834" spans="1:19">
      <c r="A834" s="19">
        <f t="shared" si="144"/>
        <v>494</v>
      </c>
      <c r="B834" s="19">
        <v>827</v>
      </c>
      <c r="C834" s="20" t="str">
        <f t="shared" si="145"/>
        <v>494 - PIONEER CS OF SCIENCE - MELROSE</v>
      </c>
      <c r="D834" s="21">
        <v>494093178</v>
      </c>
      <c r="E834" s="19">
        <f t="shared" si="146"/>
        <v>494</v>
      </c>
      <c r="F834" s="17">
        <f t="shared" si="147"/>
        <v>93</v>
      </c>
      <c r="G834" s="17">
        <f t="shared" si="148"/>
        <v>178</v>
      </c>
      <c r="H834" s="17">
        <f t="shared" si="154"/>
        <v>1</v>
      </c>
      <c r="I834" s="22">
        <f t="shared" si="149"/>
        <v>1.044</v>
      </c>
      <c r="J834" s="19">
        <f t="shared" si="150"/>
        <v>4</v>
      </c>
      <c r="K834" s="23">
        <f t="shared" si="151"/>
        <v>113.06120803359674</v>
      </c>
      <c r="L834" s="24">
        <f t="shared" si="152"/>
        <v>18325</v>
      </c>
      <c r="M834" s="24">
        <f t="shared" si="153"/>
        <v>2393</v>
      </c>
      <c r="N834" s="24">
        <v>1288</v>
      </c>
      <c r="O834" s="25" t="str">
        <f t="shared" si="155"/>
        <v>PIONEER CS OF SCIENCE - MELROSE (494)</v>
      </c>
      <c r="P834" s="129"/>
      <c r="Q834" s="124"/>
      <c r="R834" s="25"/>
      <c r="S834" s="25"/>
    </row>
    <row r="835" spans="1:19">
      <c r="A835" s="19">
        <f t="shared" si="144"/>
        <v>494</v>
      </c>
      <c r="B835" s="19">
        <v>828</v>
      </c>
      <c r="C835" s="20" t="str">
        <f t="shared" si="145"/>
        <v>494 - PIONEER CS OF SCIENCE - METHUEN</v>
      </c>
      <c r="D835" s="21">
        <v>494093181</v>
      </c>
      <c r="E835" s="19">
        <f t="shared" si="146"/>
        <v>494</v>
      </c>
      <c r="F835" s="17">
        <f t="shared" si="147"/>
        <v>93</v>
      </c>
      <c r="G835" s="17">
        <f t="shared" si="148"/>
        <v>181</v>
      </c>
      <c r="H835" s="17">
        <f t="shared" si="154"/>
        <v>1</v>
      </c>
      <c r="I835" s="22">
        <f t="shared" si="149"/>
        <v>1.044</v>
      </c>
      <c r="J835" s="19">
        <f t="shared" si="150"/>
        <v>10</v>
      </c>
      <c r="K835" s="23">
        <f t="shared" si="151"/>
        <v>101.12183640562671</v>
      </c>
      <c r="L835" s="24">
        <f t="shared" si="152"/>
        <v>22042</v>
      </c>
      <c r="M835" s="24">
        <f t="shared" si="153"/>
        <v>247</v>
      </c>
      <c r="N835" s="24">
        <v>1288</v>
      </c>
      <c r="O835" s="25" t="str">
        <f t="shared" si="155"/>
        <v>PIONEER CS OF SCIENCE - METHUEN (494)</v>
      </c>
      <c r="P835" s="129"/>
      <c r="Q835" s="124"/>
      <c r="R835" s="25"/>
      <c r="S835" s="25"/>
    </row>
    <row r="836" spans="1:19">
      <c r="A836" s="19">
        <f t="shared" si="144"/>
        <v>494</v>
      </c>
      <c r="B836" s="19">
        <v>829</v>
      </c>
      <c r="C836" s="20" t="str">
        <f t="shared" si="145"/>
        <v>494 - PIONEER CS OF SCIENCE - PEABODY</v>
      </c>
      <c r="D836" s="21">
        <v>494093229</v>
      </c>
      <c r="E836" s="19">
        <f t="shared" si="146"/>
        <v>494</v>
      </c>
      <c r="F836" s="17">
        <f t="shared" si="147"/>
        <v>93</v>
      </c>
      <c r="G836" s="17">
        <f t="shared" si="148"/>
        <v>229</v>
      </c>
      <c r="H836" s="17">
        <f t="shared" si="154"/>
        <v>1</v>
      </c>
      <c r="I836" s="22">
        <f t="shared" si="149"/>
        <v>1.044</v>
      </c>
      <c r="J836" s="19">
        <f t="shared" si="150"/>
        <v>9</v>
      </c>
      <c r="K836" s="23">
        <f t="shared" si="151"/>
        <v>109.89855856388218</v>
      </c>
      <c r="L836" s="24">
        <f t="shared" si="152"/>
        <v>15787</v>
      </c>
      <c r="M836" s="24">
        <f t="shared" si="153"/>
        <v>1563</v>
      </c>
      <c r="N836" s="24">
        <v>1288</v>
      </c>
      <c r="O836" s="25" t="str">
        <f t="shared" si="155"/>
        <v>PIONEER CS OF SCIENCE - PEABODY (494)</v>
      </c>
      <c r="P836" s="129"/>
      <c r="Q836" s="124"/>
      <c r="R836" s="25"/>
      <c r="S836" s="25"/>
    </row>
    <row r="837" spans="1:19">
      <c r="A837" s="19">
        <f t="shared" si="144"/>
        <v>494</v>
      </c>
      <c r="B837" s="19">
        <v>830</v>
      </c>
      <c r="C837" s="20" t="str">
        <f t="shared" si="145"/>
        <v>494 - PIONEER CS OF SCIENCE - REVERE</v>
      </c>
      <c r="D837" s="21">
        <v>494093248</v>
      </c>
      <c r="E837" s="19">
        <f t="shared" si="146"/>
        <v>494</v>
      </c>
      <c r="F837" s="17">
        <f t="shared" si="147"/>
        <v>93</v>
      </c>
      <c r="G837" s="17">
        <f t="shared" si="148"/>
        <v>248</v>
      </c>
      <c r="H837" s="17">
        <f t="shared" si="154"/>
        <v>1</v>
      </c>
      <c r="I837" s="22">
        <f t="shared" si="149"/>
        <v>1.044</v>
      </c>
      <c r="J837" s="19">
        <f t="shared" si="150"/>
        <v>11</v>
      </c>
      <c r="K837" s="23">
        <f t="shared" si="151"/>
        <v>103.75895547042401</v>
      </c>
      <c r="L837" s="24">
        <f t="shared" si="152"/>
        <v>19512</v>
      </c>
      <c r="M837" s="24">
        <f t="shared" si="153"/>
        <v>733</v>
      </c>
      <c r="N837" s="24">
        <v>1288</v>
      </c>
      <c r="O837" s="25" t="str">
        <f t="shared" si="155"/>
        <v>PIONEER CS OF SCIENCE - REVERE (494)</v>
      </c>
      <c r="P837" s="129"/>
      <c r="Q837" s="124"/>
      <c r="R837" s="25"/>
      <c r="S837" s="25"/>
    </row>
    <row r="838" spans="1:19">
      <c r="A838" s="19">
        <f t="shared" si="144"/>
        <v>494</v>
      </c>
      <c r="B838" s="19">
        <v>831</v>
      </c>
      <c r="C838" s="20" t="str">
        <f t="shared" si="145"/>
        <v>494 - PIONEER CS OF SCIENCE - SAUGUS</v>
      </c>
      <c r="D838" s="21">
        <v>494093262</v>
      </c>
      <c r="E838" s="19">
        <f t="shared" si="146"/>
        <v>494</v>
      </c>
      <c r="F838" s="17">
        <f t="shared" si="147"/>
        <v>93</v>
      </c>
      <c r="G838" s="17">
        <f t="shared" si="148"/>
        <v>262</v>
      </c>
      <c r="H838" s="17">
        <f t="shared" si="154"/>
        <v>1</v>
      </c>
      <c r="I838" s="22">
        <f t="shared" si="149"/>
        <v>1.044</v>
      </c>
      <c r="J838" s="19">
        <f t="shared" si="150"/>
        <v>9</v>
      </c>
      <c r="K838" s="23">
        <f t="shared" si="151"/>
        <v>101.04969328352608</v>
      </c>
      <c r="L838" s="24">
        <f t="shared" si="152"/>
        <v>15991</v>
      </c>
      <c r="M838" s="24">
        <f t="shared" si="153"/>
        <v>168</v>
      </c>
      <c r="N838" s="24">
        <v>1288</v>
      </c>
      <c r="O838" s="25" t="str">
        <f t="shared" si="155"/>
        <v>PIONEER CS OF SCIENCE - SAUGUS (494)</v>
      </c>
      <c r="P838" s="129"/>
      <c r="Q838" s="124"/>
      <c r="R838" s="25"/>
      <c r="S838" s="25"/>
    </row>
    <row r="839" spans="1:19">
      <c r="A839" s="19">
        <f t="shared" si="144"/>
        <v>494</v>
      </c>
      <c r="B839" s="19">
        <v>832</v>
      </c>
      <c r="C839" s="20" t="str">
        <f t="shared" si="145"/>
        <v>494 - PIONEER CS OF SCIENCE - STONEHAM</v>
      </c>
      <c r="D839" s="21">
        <v>494093284</v>
      </c>
      <c r="E839" s="19">
        <f t="shared" si="146"/>
        <v>494</v>
      </c>
      <c r="F839" s="17">
        <f t="shared" si="147"/>
        <v>93</v>
      </c>
      <c r="G839" s="17">
        <f t="shared" si="148"/>
        <v>284</v>
      </c>
      <c r="H839" s="17">
        <f t="shared" si="154"/>
        <v>1</v>
      </c>
      <c r="I839" s="22">
        <f t="shared" si="149"/>
        <v>1.044</v>
      </c>
      <c r="J839" s="19">
        <f t="shared" si="150"/>
        <v>5</v>
      </c>
      <c r="K839" s="23">
        <f t="shared" si="151"/>
        <v>148.29621290057923</v>
      </c>
      <c r="L839" s="24">
        <f t="shared" si="152"/>
        <v>15466</v>
      </c>
      <c r="M839" s="24">
        <f t="shared" si="153"/>
        <v>7469</v>
      </c>
      <c r="N839" s="24">
        <v>1288</v>
      </c>
      <c r="O839" s="25" t="str">
        <f t="shared" si="155"/>
        <v>PIONEER CS OF SCIENCE - STONEHAM (494)</v>
      </c>
      <c r="P839" s="129"/>
      <c r="Q839" s="124"/>
      <c r="R839" s="25"/>
      <c r="S839" s="25"/>
    </row>
    <row r="840" spans="1:19">
      <c r="A840" s="19">
        <f t="shared" ref="A840:A903" si="156">IF(VALUE(MID(D840,1,1))=4,VALUE(MID(D840,1,3)),VALUE(MID(D840,1,4)))</f>
        <v>494</v>
      </c>
      <c r="B840" s="19">
        <v>833</v>
      </c>
      <c r="C840" s="20" t="str">
        <f t="shared" ref="C840:C903" si="157">IF(
H840=1,
A840 &amp; " - " &amp; VLOOKUP(A840,codeCHA,2,FALSE) &amp; " - " &amp; VLOOKUP(G840,code436,2,FALSE),
IF(
OR(A840=450,A840=466),
A840 &amp; " - " &amp; VLOOKUP(A840,codeCHA,2,FALSE) &amp; VLOOKUP(F840,code436,2,FALSE) &amp; " District - " &amp; VLOOKUP(G840,code436,2,FALSE),
A840 &amp; " - " &amp; VLOOKUP(A840,codeCHA,2,FALSE) &amp; "-"&amp; VLOOKUP(F840,code436,2,FALSE) &amp; " Site - " &amp; VLOOKUP(G840,code436,2,FALSE)
)
)</f>
        <v>494 - PIONEER CS OF SCIENCE - WINTHROP</v>
      </c>
      <c r="D840" s="21">
        <v>494093346</v>
      </c>
      <c r="E840" s="19">
        <f t="shared" ref="E840:E903" si="158">A840</f>
        <v>494</v>
      </c>
      <c r="F840" s="17">
        <f t="shared" ref="F840:F903" si="159">IF(VALUE(MID(D840,1,1))=4,VALUE(MID(D840,4,3)),VALUE(MID(D840,5,3)))</f>
        <v>93</v>
      </c>
      <c r="G840" s="17">
        <f t="shared" ref="G840:G903" si="160">IF(VALUE(MID(D840,1,1))=4,VALUE(MID(D840,7,3)),VALUE(MID(D840,8,3)))</f>
        <v>346</v>
      </c>
      <c r="H840" s="17">
        <f t="shared" si="154"/>
        <v>1</v>
      </c>
      <c r="I840" s="22">
        <f t="shared" ref="I840:I903" si="161">VLOOKUP(F840,distinfo,4)</f>
        <v>1.044</v>
      </c>
      <c r="J840" s="19">
        <f t="shared" ref="J840:J903" si="162">VLOOKUP(D840,enro_chafnd,16)</f>
        <v>7</v>
      </c>
      <c r="K840" s="23">
        <f t="shared" ref="K840:K903" si="163">VLOOKUP(G840,distinfo,6)</f>
        <v>115.68542521542442</v>
      </c>
      <c r="L840" s="24">
        <f t="shared" ref="L840:L903" si="164">IF(VLOOKUP(D840,rate_chafnd,40,FALSE)&gt;0,VLOOKUP(D840,rate_chafnd,40),VLOOKUP(G840,distinfo,7))</f>
        <v>14030</v>
      </c>
      <c r="M840" s="24">
        <f t="shared" ref="M840:M903" si="165">ROUND((L840*K840/100)-L840,0)</f>
        <v>2201</v>
      </c>
      <c r="N840" s="24">
        <v>1288</v>
      </c>
      <c r="O840" s="25" t="str">
        <f t="shared" si="155"/>
        <v>PIONEER CS OF SCIENCE - WINTHROP (494)</v>
      </c>
      <c r="P840" s="129"/>
      <c r="Q840" s="124"/>
      <c r="R840" s="25"/>
      <c r="S840" s="25"/>
    </row>
    <row r="841" spans="1:19">
      <c r="A841" s="19">
        <f t="shared" si="156"/>
        <v>494</v>
      </c>
      <c r="B841" s="19">
        <v>834</v>
      </c>
      <c r="C841" s="20" t="str">
        <f t="shared" si="157"/>
        <v>494 - PIONEER CS OF SCIENCE - WOBURN</v>
      </c>
      <c r="D841" s="21">
        <v>494093347</v>
      </c>
      <c r="E841" s="19">
        <f t="shared" si="158"/>
        <v>494</v>
      </c>
      <c r="F841" s="17">
        <f t="shared" si="159"/>
        <v>93</v>
      </c>
      <c r="G841" s="17">
        <f t="shared" si="160"/>
        <v>347</v>
      </c>
      <c r="H841" s="17">
        <f t="shared" ref="H841:H904" si="166">IF(OR(A841=410,A841=466,A841=487,A841=499),2,1)</f>
        <v>1</v>
      </c>
      <c r="I841" s="22">
        <f t="shared" si="161"/>
        <v>1.044</v>
      </c>
      <c r="J841" s="19">
        <f t="shared" si="162"/>
        <v>8</v>
      </c>
      <c r="K841" s="23">
        <f t="shared" si="163"/>
        <v>145.7862848902007</v>
      </c>
      <c r="L841" s="24">
        <f t="shared" si="164"/>
        <v>13499</v>
      </c>
      <c r="M841" s="24">
        <f t="shared" si="165"/>
        <v>6181</v>
      </c>
      <c r="N841" s="24">
        <v>1288</v>
      </c>
      <c r="O841" s="25" t="str">
        <f t="shared" ref="O841:O904" si="167">IFERROR(TRIM(MID($C841, FIND(" - ", $C841)+3, 9999)) &amp;
" (" &amp; TRIM(LEFT($C841, FIND(" - ", $C841)-1)) &amp; ")",
"")</f>
        <v>PIONEER CS OF SCIENCE - WOBURN (494)</v>
      </c>
      <c r="P841" s="129"/>
      <c r="Q841" s="124"/>
      <c r="R841" s="25"/>
      <c r="S841" s="25"/>
    </row>
    <row r="842" spans="1:19">
      <c r="A842" s="19">
        <f t="shared" si="156"/>
        <v>496</v>
      </c>
      <c r="B842" s="19">
        <v>835</v>
      </c>
      <c r="C842" s="20" t="str">
        <f t="shared" si="157"/>
        <v>496 - GLOBAL LEARNING - ACUSHNET</v>
      </c>
      <c r="D842" s="21">
        <v>496201003</v>
      </c>
      <c r="E842" s="19">
        <f t="shared" si="158"/>
        <v>496</v>
      </c>
      <c r="F842" s="17">
        <f t="shared" si="159"/>
        <v>201</v>
      </c>
      <c r="G842" s="17">
        <f t="shared" si="160"/>
        <v>3</v>
      </c>
      <c r="H842" s="17">
        <f t="shared" si="166"/>
        <v>1</v>
      </c>
      <c r="I842" s="22">
        <f t="shared" si="161"/>
        <v>1</v>
      </c>
      <c r="J842" s="19">
        <f t="shared" si="162"/>
        <v>6</v>
      </c>
      <c r="K842" s="23">
        <f t="shared" si="163"/>
        <v>112.64593316016797</v>
      </c>
      <c r="L842" s="24">
        <f t="shared" si="164"/>
        <v>18619</v>
      </c>
      <c r="M842" s="24">
        <f t="shared" si="165"/>
        <v>2355</v>
      </c>
      <c r="N842" s="24">
        <v>1288</v>
      </c>
      <c r="O842" s="25" t="str">
        <f t="shared" si="167"/>
        <v>GLOBAL LEARNING - ACUSHNET (496)</v>
      </c>
      <c r="P842" s="129"/>
      <c r="Q842" s="124"/>
      <c r="R842" s="25"/>
      <c r="S842" s="25"/>
    </row>
    <row r="843" spans="1:19">
      <c r="A843" s="19">
        <f t="shared" si="156"/>
        <v>496</v>
      </c>
      <c r="B843" s="19">
        <v>836</v>
      </c>
      <c r="C843" s="20" t="str">
        <f t="shared" si="157"/>
        <v>496 - GLOBAL LEARNING - DARTMOUTH</v>
      </c>
      <c r="D843" s="21">
        <v>496201072</v>
      </c>
      <c r="E843" s="19">
        <f t="shared" si="158"/>
        <v>496</v>
      </c>
      <c r="F843" s="17">
        <f t="shared" si="159"/>
        <v>201</v>
      </c>
      <c r="G843" s="17">
        <f t="shared" si="160"/>
        <v>72</v>
      </c>
      <c r="H843" s="17">
        <f t="shared" si="166"/>
        <v>1</v>
      </c>
      <c r="I843" s="22">
        <f t="shared" si="161"/>
        <v>1</v>
      </c>
      <c r="J843" s="19">
        <f t="shared" si="162"/>
        <v>6</v>
      </c>
      <c r="K843" s="23">
        <f t="shared" si="163"/>
        <v>131.97323230915757</v>
      </c>
      <c r="L843" s="24">
        <f t="shared" si="164"/>
        <v>16570</v>
      </c>
      <c r="M843" s="24">
        <f t="shared" si="165"/>
        <v>5298</v>
      </c>
      <c r="N843" s="24">
        <v>1288</v>
      </c>
      <c r="O843" s="25" t="str">
        <f t="shared" si="167"/>
        <v>GLOBAL LEARNING - DARTMOUTH (496)</v>
      </c>
      <c r="P843" s="129"/>
      <c r="Q843" s="124"/>
      <c r="R843" s="25"/>
      <c r="S843" s="25"/>
    </row>
    <row r="844" spans="1:19">
      <c r="A844" s="19">
        <f t="shared" si="156"/>
        <v>496</v>
      </c>
      <c r="B844" s="19">
        <v>837</v>
      </c>
      <c r="C844" s="20" t="str">
        <f t="shared" si="157"/>
        <v>496 - GLOBAL LEARNING - FAIRHAVEN</v>
      </c>
      <c r="D844" s="21">
        <v>496201094</v>
      </c>
      <c r="E844" s="19">
        <f t="shared" si="158"/>
        <v>496</v>
      </c>
      <c r="F844" s="17">
        <f t="shared" si="159"/>
        <v>201</v>
      </c>
      <c r="G844" s="17">
        <f t="shared" si="160"/>
        <v>94</v>
      </c>
      <c r="H844" s="17">
        <f t="shared" si="166"/>
        <v>1</v>
      </c>
      <c r="I844" s="22">
        <f t="shared" si="161"/>
        <v>1</v>
      </c>
      <c r="J844" s="19">
        <f t="shared" si="162"/>
        <v>8</v>
      </c>
      <c r="K844" s="23">
        <f t="shared" si="163"/>
        <v>107.83351845137126</v>
      </c>
      <c r="L844" s="24">
        <f t="shared" si="164"/>
        <v>20858</v>
      </c>
      <c r="M844" s="24">
        <f t="shared" si="165"/>
        <v>1634</v>
      </c>
      <c r="N844" s="24">
        <v>1288</v>
      </c>
      <c r="O844" s="25" t="str">
        <f t="shared" si="167"/>
        <v>GLOBAL LEARNING - FAIRHAVEN (496)</v>
      </c>
      <c r="P844" s="129"/>
      <c r="Q844" s="124"/>
      <c r="R844" s="25"/>
      <c r="S844" s="25"/>
    </row>
    <row r="845" spans="1:19">
      <c r="A845" s="19">
        <f t="shared" si="156"/>
        <v>496</v>
      </c>
      <c r="B845" s="19">
        <v>838</v>
      </c>
      <c r="C845" s="20" t="str">
        <f t="shared" si="157"/>
        <v>496 - GLOBAL LEARNING - FALL RIVER</v>
      </c>
      <c r="D845" s="21">
        <v>496201095</v>
      </c>
      <c r="E845" s="19">
        <f t="shared" si="158"/>
        <v>496</v>
      </c>
      <c r="F845" s="17">
        <f t="shared" si="159"/>
        <v>201</v>
      </c>
      <c r="G845" s="17">
        <f t="shared" si="160"/>
        <v>95</v>
      </c>
      <c r="H845" s="17">
        <f t="shared" si="166"/>
        <v>1</v>
      </c>
      <c r="I845" s="22">
        <f t="shared" si="161"/>
        <v>1</v>
      </c>
      <c r="J845" s="19">
        <f t="shared" si="162"/>
        <v>12</v>
      </c>
      <c r="K845" s="23">
        <f t="shared" si="163"/>
        <v>100.58789250230713</v>
      </c>
      <c r="L845" s="24">
        <f t="shared" si="164"/>
        <v>23428</v>
      </c>
      <c r="M845" s="24">
        <f t="shared" si="165"/>
        <v>138</v>
      </c>
      <c r="N845" s="24">
        <v>1288</v>
      </c>
      <c r="O845" s="25" t="str">
        <f t="shared" si="167"/>
        <v>GLOBAL LEARNING - FALL RIVER (496)</v>
      </c>
      <c r="P845" s="129"/>
      <c r="Q845" s="124"/>
      <c r="R845" s="25"/>
      <c r="S845" s="25"/>
    </row>
    <row r="846" spans="1:19">
      <c r="A846" s="19">
        <f t="shared" si="156"/>
        <v>496</v>
      </c>
      <c r="B846" s="19">
        <v>839</v>
      </c>
      <c r="C846" s="20" t="str">
        <f t="shared" si="157"/>
        <v>496 - GLOBAL LEARNING - NEW BEDFORD</v>
      </c>
      <c r="D846" s="21">
        <v>496201201</v>
      </c>
      <c r="E846" s="19">
        <f t="shared" si="158"/>
        <v>496</v>
      </c>
      <c r="F846" s="17">
        <f t="shared" si="159"/>
        <v>201</v>
      </c>
      <c r="G846" s="17">
        <f t="shared" si="160"/>
        <v>201</v>
      </c>
      <c r="H846" s="17">
        <f t="shared" si="166"/>
        <v>1</v>
      </c>
      <c r="I846" s="22">
        <f t="shared" si="161"/>
        <v>1</v>
      </c>
      <c r="J846" s="19">
        <f t="shared" si="162"/>
        <v>12</v>
      </c>
      <c r="K846" s="23">
        <f t="shared" si="163"/>
        <v>100</v>
      </c>
      <c r="L846" s="24">
        <f t="shared" si="164"/>
        <v>21234</v>
      </c>
      <c r="M846" s="24">
        <f t="shared" si="165"/>
        <v>0</v>
      </c>
      <c r="N846" s="24">
        <v>1288</v>
      </c>
      <c r="O846" s="25" t="str">
        <f t="shared" si="167"/>
        <v>GLOBAL LEARNING - NEW BEDFORD (496)</v>
      </c>
      <c r="P846" s="129"/>
      <c r="Q846" s="124"/>
      <c r="R846" s="25"/>
      <c r="S846" s="25"/>
    </row>
    <row r="847" spans="1:19">
      <c r="A847" s="19">
        <f t="shared" si="156"/>
        <v>496</v>
      </c>
      <c r="B847" s="19">
        <v>840</v>
      </c>
      <c r="C847" s="20" t="str">
        <f t="shared" si="157"/>
        <v>496 - GLOBAL LEARNING - FREETOWN LAKEVILLE</v>
      </c>
      <c r="D847" s="21">
        <v>496201665</v>
      </c>
      <c r="E847" s="19">
        <f t="shared" si="158"/>
        <v>496</v>
      </c>
      <c r="F847" s="17">
        <f t="shared" si="159"/>
        <v>201</v>
      </c>
      <c r="G847" s="17">
        <f t="shared" si="160"/>
        <v>665</v>
      </c>
      <c r="H847" s="17">
        <f t="shared" si="166"/>
        <v>1</v>
      </c>
      <c r="I847" s="22">
        <f t="shared" si="161"/>
        <v>1</v>
      </c>
      <c r="J847" s="19">
        <f t="shared" si="162"/>
        <v>5</v>
      </c>
      <c r="K847" s="23">
        <f t="shared" si="163"/>
        <v>119.05614272278928</v>
      </c>
      <c r="L847" s="24">
        <f t="shared" si="164"/>
        <v>17022</v>
      </c>
      <c r="M847" s="24">
        <f t="shared" si="165"/>
        <v>3244</v>
      </c>
      <c r="N847" s="24">
        <v>1288</v>
      </c>
      <c r="O847" s="25" t="str">
        <f t="shared" si="167"/>
        <v>GLOBAL LEARNING - FREETOWN LAKEVILLE (496)</v>
      </c>
      <c r="P847" s="129"/>
      <c r="Q847" s="124"/>
      <c r="R847" s="25"/>
      <c r="S847" s="25"/>
    </row>
    <row r="848" spans="1:19">
      <c r="A848" s="19">
        <f t="shared" si="156"/>
        <v>497</v>
      </c>
      <c r="B848" s="19">
        <v>841</v>
      </c>
      <c r="C848" s="20" t="str">
        <f t="shared" si="157"/>
        <v>497 - PIONEER VALLEY CHINESE IMMERSION - AGAWAM</v>
      </c>
      <c r="D848" s="21">
        <v>497117005</v>
      </c>
      <c r="E848" s="19">
        <f t="shared" si="158"/>
        <v>497</v>
      </c>
      <c r="F848" s="17">
        <f t="shared" si="159"/>
        <v>117</v>
      </c>
      <c r="G848" s="17">
        <f t="shared" si="160"/>
        <v>5</v>
      </c>
      <c r="H848" s="17">
        <f t="shared" si="166"/>
        <v>1</v>
      </c>
      <c r="I848" s="22">
        <f t="shared" si="161"/>
        <v>1</v>
      </c>
      <c r="J848" s="19">
        <f t="shared" si="162"/>
        <v>8</v>
      </c>
      <c r="K848" s="23">
        <f t="shared" si="163"/>
        <v>134.11010522573022</v>
      </c>
      <c r="L848" s="24">
        <f t="shared" si="164"/>
        <v>14016</v>
      </c>
      <c r="M848" s="24">
        <f t="shared" si="165"/>
        <v>4781</v>
      </c>
      <c r="N848" s="24">
        <v>1288</v>
      </c>
      <c r="O848" s="25" t="str">
        <f t="shared" si="167"/>
        <v>PIONEER VALLEY CHINESE IMMERSION - AGAWAM (497)</v>
      </c>
      <c r="P848" s="129"/>
      <c r="Q848" s="124"/>
      <c r="R848" s="25"/>
      <c r="S848" s="25"/>
    </row>
    <row r="849" spans="1:19">
      <c r="A849" s="19">
        <f t="shared" si="156"/>
        <v>497</v>
      </c>
      <c r="B849" s="19">
        <v>842</v>
      </c>
      <c r="C849" s="20" t="str">
        <f t="shared" si="157"/>
        <v>497 - PIONEER VALLEY CHINESE IMMERSION - AMHERST</v>
      </c>
      <c r="D849" s="21">
        <v>497117008</v>
      </c>
      <c r="E849" s="19">
        <f t="shared" si="158"/>
        <v>497</v>
      </c>
      <c r="F849" s="17">
        <f t="shared" si="159"/>
        <v>117</v>
      </c>
      <c r="G849" s="17">
        <f t="shared" si="160"/>
        <v>8</v>
      </c>
      <c r="H849" s="17">
        <f t="shared" si="166"/>
        <v>1</v>
      </c>
      <c r="I849" s="22">
        <f t="shared" si="161"/>
        <v>1</v>
      </c>
      <c r="J849" s="19">
        <f t="shared" si="162"/>
        <v>7</v>
      </c>
      <c r="K849" s="23">
        <f t="shared" si="163"/>
        <v>200.70137455278081</v>
      </c>
      <c r="L849" s="24">
        <f t="shared" si="164"/>
        <v>12966</v>
      </c>
      <c r="M849" s="24">
        <f t="shared" si="165"/>
        <v>13057</v>
      </c>
      <c r="N849" s="24">
        <v>1288</v>
      </c>
      <c r="O849" s="25" t="str">
        <f t="shared" si="167"/>
        <v>PIONEER VALLEY CHINESE IMMERSION - AMHERST (497)</v>
      </c>
      <c r="P849" s="129"/>
      <c r="Q849" s="124"/>
      <c r="R849" s="25"/>
      <c r="S849" s="25"/>
    </row>
    <row r="850" spans="1:19">
      <c r="A850" s="19">
        <f t="shared" si="156"/>
        <v>497</v>
      </c>
      <c r="B850" s="19">
        <v>843</v>
      </c>
      <c r="C850" s="20" t="str">
        <f t="shared" si="157"/>
        <v>497 - PIONEER VALLEY CHINESE IMMERSION - BELCHERTOWN</v>
      </c>
      <c r="D850" s="21">
        <v>497117024</v>
      </c>
      <c r="E850" s="19">
        <f t="shared" si="158"/>
        <v>497</v>
      </c>
      <c r="F850" s="17">
        <f t="shared" si="159"/>
        <v>117</v>
      </c>
      <c r="G850" s="17">
        <f t="shared" si="160"/>
        <v>24</v>
      </c>
      <c r="H850" s="17">
        <f t="shared" si="166"/>
        <v>1</v>
      </c>
      <c r="I850" s="22">
        <f t="shared" si="161"/>
        <v>1</v>
      </c>
      <c r="J850" s="19">
        <f t="shared" si="162"/>
        <v>5</v>
      </c>
      <c r="K850" s="23">
        <f t="shared" si="163"/>
        <v>128.9603049298386</v>
      </c>
      <c r="L850" s="24">
        <f t="shared" si="164"/>
        <v>13512</v>
      </c>
      <c r="M850" s="24">
        <f t="shared" si="165"/>
        <v>3913</v>
      </c>
      <c r="N850" s="24">
        <v>1288</v>
      </c>
      <c r="O850" s="25" t="str">
        <f t="shared" si="167"/>
        <v>PIONEER VALLEY CHINESE IMMERSION - BELCHERTOWN (497)</v>
      </c>
      <c r="P850" s="129"/>
      <c r="Q850" s="124"/>
      <c r="R850" s="25"/>
      <c r="S850" s="25"/>
    </row>
    <row r="851" spans="1:19">
      <c r="A851" s="19">
        <f t="shared" si="156"/>
        <v>497</v>
      </c>
      <c r="B851" s="19">
        <v>844</v>
      </c>
      <c r="C851" s="20" t="str">
        <f t="shared" si="157"/>
        <v>497 - PIONEER VALLEY CHINESE IMMERSION - CHICOPEE</v>
      </c>
      <c r="D851" s="21">
        <v>497117061</v>
      </c>
      <c r="E851" s="19">
        <f t="shared" si="158"/>
        <v>497</v>
      </c>
      <c r="F851" s="17">
        <f t="shared" si="159"/>
        <v>117</v>
      </c>
      <c r="G851" s="17">
        <f t="shared" si="160"/>
        <v>61</v>
      </c>
      <c r="H851" s="17">
        <f t="shared" si="166"/>
        <v>1</v>
      </c>
      <c r="I851" s="22">
        <f t="shared" si="161"/>
        <v>1</v>
      </c>
      <c r="J851" s="19">
        <f t="shared" si="162"/>
        <v>10</v>
      </c>
      <c r="K851" s="23">
        <f t="shared" si="163"/>
        <v>110.40502928837481</v>
      </c>
      <c r="L851" s="24">
        <f t="shared" si="164"/>
        <v>16558</v>
      </c>
      <c r="M851" s="24">
        <f t="shared" si="165"/>
        <v>1723</v>
      </c>
      <c r="N851" s="24">
        <v>1288</v>
      </c>
      <c r="O851" s="25" t="str">
        <f t="shared" si="167"/>
        <v>PIONEER VALLEY CHINESE IMMERSION - CHICOPEE (497)</v>
      </c>
      <c r="P851" s="129"/>
      <c r="Q851" s="124"/>
      <c r="R851" s="25"/>
      <c r="S851" s="25"/>
    </row>
    <row r="852" spans="1:19">
      <c r="A852" s="19">
        <f t="shared" si="156"/>
        <v>497</v>
      </c>
      <c r="B852" s="19">
        <v>845</v>
      </c>
      <c r="C852" s="20" t="str">
        <f t="shared" si="157"/>
        <v>497 - PIONEER VALLEY CHINESE IMMERSION - DEERFIELD</v>
      </c>
      <c r="D852" s="21">
        <v>497117074</v>
      </c>
      <c r="E852" s="19">
        <f t="shared" si="158"/>
        <v>497</v>
      </c>
      <c r="F852" s="17">
        <f t="shared" si="159"/>
        <v>117</v>
      </c>
      <c r="G852" s="17">
        <f t="shared" si="160"/>
        <v>74</v>
      </c>
      <c r="H852" s="17">
        <f t="shared" si="166"/>
        <v>1</v>
      </c>
      <c r="I852" s="22">
        <f t="shared" si="161"/>
        <v>1</v>
      </c>
      <c r="J852" s="19">
        <f t="shared" si="162"/>
        <v>5</v>
      </c>
      <c r="K852" s="23">
        <f t="shared" si="163"/>
        <v>199.71555343271655</v>
      </c>
      <c r="L852" s="24">
        <f t="shared" si="164"/>
        <v>12032</v>
      </c>
      <c r="M852" s="24">
        <f t="shared" si="165"/>
        <v>11998</v>
      </c>
      <c r="N852" s="24">
        <v>1288</v>
      </c>
      <c r="O852" s="25" t="str">
        <f t="shared" si="167"/>
        <v>PIONEER VALLEY CHINESE IMMERSION - DEERFIELD (497)</v>
      </c>
      <c r="P852" s="129"/>
      <c r="Q852" s="124"/>
      <c r="R852" s="25"/>
      <c r="S852" s="25"/>
    </row>
    <row r="853" spans="1:19">
      <c r="A853" s="19">
        <f t="shared" si="156"/>
        <v>497</v>
      </c>
      <c r="B853" s="19">
        <v>846</v>
      </c>
      <c r="C853" s="20" t="str">
        <f t="shared" si="157"/>
        <v>497 - PIONEER VALLEY CHINESE IMMERSION - EASTHAMPTON</v>
      </c>
      <c r="D853" s="21">
        <v>497117086</v>
      </c>
      <c r="E853" s="19">
        <f t="shared" si="158"/>
        <v>497</v>
      </c>
      <c r="F853" s="17">
        <f t="shared" si="159"/>
        <v>117</v>
      </c>
      <c r="G853" s="17">
        <f t="shared" si="160"/>
        <v>86</v>
      </c>
      <c r="H853" s="17">
        <f t="shared" si="166"/>
        <v>1</v>
      </c>
      <c r="I853" s="22">
        <f t="shared" si="161"/>
        <v>1</v>
      </c>
      <c r="J853" s="19">
        <f t="shared" si="162"/>
        <v>7</v>
      </c>
      <c r="K853" s="23">
        <f t="shared" si="163"/>
        <v>115.45248310009183</v>
      </c>
      <c r="L853" s="24">
        <f t="shared" si="164"/>
        <v>13091</v>
      </c>
      <c r="M853" s="24">
        <f t="shared" si="165"/>
        <v>2023</v>
      </c>
      <c r="N853" s="24">
        <v>1288</v>
      </c>
      <c r="O853" s="25" t="str">
        <f t="shared" si="167"/>
        <v>PIONEER VALLEY CHINESE IMMERSION - EASTHAMPTON (497)</v>
      </c>
      <c r="P853" s="129"/>
      <c r="Q853" s="124"/>
      <c r="R853" s="25"/>
      <c r="S853" s="25"/>
    </row>
    <row r="854" spans="1:19">
      <c r="A854" s="19">
        <f t="shared" si="156"/>
        <v>497</v>
      </c>
      <c r="B854" s="19">
        <v>847</v>
      </c>
      <c r="C854" s="20" t="str">
        <f t="shared" si="157"/>
        <v>497 - PIONEER VALLEY CHINESE IMMERSION - EAST LONGMEADOW</v>
      </c>
      <c r="D854" s="21">
        <v>497117087</v>
      </c>
      <c r="E854" s="19">
        <f t="shared" si="158"/>
        <v>497</v>
      </c>
      <c r="F854" s="17">
        <f t="shared" si="159"/>
        <v>117</v>
      </c>
      <c r="G854" s="17">
        <f t="shared" si="160"/>
        <v>87</v>
      </c>
      <c r="H854" s="17">
        <f t="shared" si="166"/>
        <v>1</v>
      </c>
      <c r="I854" s="22">
        <f t="shared" si="161"/>
        <v>1</v>
      </c>
      <c r="J854" s="19">
        <f t="shared" si="162"/>
        <v>5</v>
      </c>
      <c r="K854" s="23">
        <f t="shared" si="163"/>
        <v>131.09126401824184</v>
      </c>
      <c r="L854" s="24">
        <f t="shared" si="164"/>
        <v>15856</v>
      </c>
      <c r="M854" s="24">
        <f t="shared" si="165"/>
        <v>4930</v>
      </c>
      <c r="N854" s="24">
        <v>1288</v>
      </c>
      <c r="O854" s="25" t="str">
        <f t="shared" si="167"/>
        <v>PIONEER VALLEY CHINESE IMMERSION - EAST LONGMEADOW (497)</v>
      </c>
      <c r="P854" s="129"/>
      <c r="Q854" s="124"/>
      <c r="R854" s="25"/>
      <c r="S854" s="25"/>
    </row>
    <row r="855" spans="1:19">
      <c r="A855" s="19">
        <f t="shared" si="156"/>
        <v>497</v>
      </c>
      <c r="B855" s="19">
        <v>848</v>
      </c>
      <c r="C855" s="20" t="str">
        <f t="shared" si="157"/>
        <v>497 - PIONEER VALLEY CHINESE IMMERSION - GRANBY</v>
      </c>
      <c r="D855" s="21">
        <v>497117111</v>
      </c>
      <c r="E855" s="19">
        <f t="shared" si="158"/>
        <v>497</v>
      </c>
      <c r="F855" s="17">
        <f t="shared" si="159"/>
        <v>117</v>
      </c>
      <c r="G855" s="17">
        <f t="shared" si="160"/>
        <v>111</v>
      </c>
      <c r="H855" s="17">
        <f t="shared" si="166"/>
        <v>1</v>
      </c>
      <c r="I855" s="22">
        <f t="shared" si="161"/>
        <v>1</v>
      </c>
      <c r="J855" s="19">
        <f t="shared" si="162"/>
        <v>6</v>
      </c>
      <c r="K855" s="23">
        <f t="shared" si="163"/>
        <v>132.80111209704992</v>
      </c>
      <c r="L855" s="24">
        <f t="shared" si="164"/>
        <v>12820</v>
      </c>
      <c r="M855" s="24">
        <f t="shared" si="165"/>
        <v>4205</v>
      </c>
      <c r="N855" s="24">
        <v>1288</v>
      </c>
      <c r="O855" s="25" t="str">
        <f t="shared" si="167"/>
        <v>PIONEER VALLEY CHINESE IMMERSION - GRANBY (497)</v>
      </c>
      <c r="P855" s="129"/>
      <c r="Q855" s="124"/>
      <c r="R855" s="25"/>
      <c r="S855" s="25"/>
    </row>
    <row r="856" spans="1:19">
      <c r="A856" s="19">
        <f t="shared" si="156"/>
        <v>497</v>
      </c>
      <c r="B856" s="19">
        <v>849</v>
      </c>
      <c r="C856" s="20" t="str">
        <f t="shared" si="157"/>
        <v>497 - PIONEER VALLEY CHINESE IMMERSION - GREENFIELD</v>
      </c>
      <c r="D856" s="21">
        <v>497117114</v>
      </c>
      <c r="E856" s="19">
        <f t="shared" si="158"/>
        <v>497</v>
      </c>
      <c r="F856" s="17">
        <f t="shared" si="159"/>
        <v>117</v>
      </c>
      <c r="G856" s="17">
        <f t="shared" si="160"/>
        <v>114</v>
      </c>
      <c r="H856" s="17">
        <f t="shared" si="166"/>
        <v>1</v>
      </c>
      <c r="I856" s="22">
        <f t="shared" si="161"/>
        <v>1</v>
      </c>
      <c r="J856" s="19">
        <f t="shared" si="162"/>
        <v>10</v>
      </c>
      <c r="K856" s="23">
        <f t="shared" si="163"/>
        <v>122.16020478373875</v>
      </c>
      <c r="L856" s="24">
        <f t="shared" si="164"/>
        <v>15212</v>
      </c>
      <c r="M856" s="24">
        <f t="shared" si="165"/>
        <v>3371</v>
      </c>
      <c r="N856" s="24">
        <v>1288</v>
      </c>
      <c r="O856" s="25" t="str">
        <f t="shared" si="167"/>
        <v>PIONEER VALLEY CHINESE IMMERSION - GREENFIELD (497)</v>
      </c>
      <c r="P856" s="129"/>
      <c r="Q856" s="124"/>
      <c r="R856" s="25"/>
      <c r="S856" s="25"/>
    </row>
    <row r="857" spans="1:19">
      <c r="A857" s="19">
        <f t="shared" si="156"/>
        <v>497</v>
      </c>
      <c r="B857" s="19">
        <v>850</v>
      </c>
      <c r="C857" s="20" t="str">
        <f t="shared" si="157"/>
        <v>497 - PIONEER VALLEY CHINESE IMMERSION - HADLEY</v>
      </c>
      <c r="D857" s="21">
        <v>497117117</v>
      </c>
      <c r="E857" s="19">
        <f t="shared" si="158"/>
        <v>497</v>
      </c>
      <c r="F857" s="17">
        <f t="shared" si="159"/>
        <v>117</v>
      </c>
      <c r="G857" s="17">
        <f t="shared" si="160"/>
        <v>117</v>
      </c>
      <c r="H857" s="17">
        <f t="shared" si="166"/>
        <v>1</v>
      </c>
      <c r="I857" s="22">
        <f t="shared" si="161"/>
        <v>1</v>
      </c>
      <c r="J857" s="19">
        <f t="shared" si="162"/>
        <v>6</v>
      </c>
      <c r="K857" s="23">
        <f t="shared" si="163"/>
        <v>131.12493937757824</v>
      </c>
      <c r="L857" s="24">
        <f t="shared" si="164"/>
        <v>13080</v>
      </c>
      <c r="M857" s="24">
        <f t="shared" si="165"/>
        <v>4071</v>
      </c>
      <c r="N857" s="24">
        <v>1288</v>
      </c>
      <c r="O857" s="25" t="str">
        <f t="shared" si="167"/>
        <v>PIONEER VALLEY CHINESE IMMERSION - HADLEY (497)</v>
      </c>
      <c r="P857" s="129"/>
      <c r="Q857" s="124"/>
      <c r="R857" s="25"/>
      <c r="S857" s="25"/>
    </row>
    <row r="858" spans="1:19">
      <c r="A858" s="19">
        <f t="shared" si="156"/>
        <v>497</v>
      </c>
      <c r="B858" s="19">
        <v>851</v>
      </c>
      <c r="C858" s="20" t="str">
        <f t="shared" si="157"/>
        <v>497 - PIONEER VALLEY CHINESE IMMERSION - HATFIELD</v>
      </c>
      <c r="D858" s="21">
        <v>497117127</v>
      </c>
      <c r="E858" s="19">
        <f t="shared" si="158"/>
        <v>497</v>
      </c>
      <c r="F858" s="17">
        <f t="shared" si="159"/>
        <v>117</v>
      </c>
      <c r="G858" s="17">
        <f t="shared" si="160"/>
        <v>127</v>
      </c>
      <c r="H858" s="17">
        <f t="shared" si="166"/>
        <v>1</v>
      </c>
      <c r="I858" s="22">
        <f t="shared" si="161"/>
        <v>1</v>
      </c>
      <c r="J858" s="19">
        <f t="shared" si="162"/>
        <v>5</v>
      </c>
      <c r="K858" s="23">
        <f t="shared" si="163"/>
        <v>202.82592717134688</v>
      </c>
      <c r="L858" s="24">
        <f t="shared" si="164"/>
        <v>13178</v>
      </c>
      <c r="M858" s="24">
        <f t="shared" si="165"/>
        <v>13550</v>
      </c>
      <c r="N858" s="24">
        <v>1288</v>
      </c>
      <c r="O858" s="25" t="str">
        <f t="shared" si="167"/>
        <v>PIONEER VALLEY CHINESE IMMERSION - HATFIELD (497)</v>
      </c>
      <c r="P858" s="129"/>
      <c r="Q858" s="124"/>
      <c r="R858" s="25"/>
      <c r="S858" s="25"/>
    </row>
    <row r="859" spans="1:19">
      <c r="A859" s="19">
        <f t="shared" si="156"/>
        <v>497</v>
      </c>
      <c r="B859" s="19">
        <v>852</v>
      </c>
      <c r="C859" s="20" t="str">
        <f t="shared" si="157"/>
        <v>497 - PIONEER VALLEY CHINESE IMMERSION - HOLYOKE</v>
      </c>
      <c r="D859" s="21">
        <v>497117137</v>
      </c>
      <c r="E859" s="19">
        <f t="shared" si="158"/>
        <v>497</v>
      </c>
      <c r="F859" s="17">
        <f t="shared" si="159"/>
        <v>117</v>
      </c>
      <c r="G859" s="17">
        <f t="shared" si="160"/>
        <v>137</v>
      </c>
      <c r="H859" s="17">
        <f t="shared" si="166"/>
        <v>1</v>
      </c>
      <c r="I859" s="22">
        <f t="shared" si="161"/>
        <v>1</v>
      </c>
      <c r="J859" s="19">
        <f t="shared" si="162"/>
        <v>12</v>
      </c>
      <c r="K859" s="23">
        <f t="shared" si="163"/>
        <v>103.07431558534392</v>
      </c>
      <c r="L859" s="24">
        <f t="shared" si="164"/>
        <v>14843</v>
      </c>
      <c r="M859" s="24">
        <f t="shared" si="165"/>
        <v>456</v>
      </c>
      <c r="N859" s="24">
        <v>1288</v>
      </c>
      <c r="O859" s="25" t="str">
        <f t="shared" si="167"/>
        <v>PIONEER VALLEY CHINESE IMMERSION - HOLYOKE (497)</v>
      </c>
      <c r="P859" s="129"/>
      <c r="Q859" s="124"/>
      <c r="R859" s="25"/>
      <c r="S859" s="25"/>
    </row>
    <row r="860" spans="1:19">
      <c r="A860" s="19">
        <f t="shared" si="156"/>
        <v>497</v>
      </c>
      <c r="B860" s="19">
        <v>853</v>
      </c>
      <c r="C860" s="20" t="str">
        <f t="shared" si="157"/>
        <v>497 - PIONEER VALLEY CHINESE IMMERSION - LONGMEADOW</v>
      </c>
      <c r="D860" s="21">
        <v>497117159</v>
      </c>
      <c r="E860" s="19">
        <f t="shared" si="158"/>
        <v>497</v>
      </c>
      <c r="F860" s="17">
        <f t="shared" si="159"/>
        <v>117</v>
      </c>
      <c r="G860" s="17">
        <f t="shared" si="160"/>
        <v>159</v>
      </c>
      <c r="H860" s="17">
        <f t="shared" si="166"/>
        <v>1</v>
      </c>
      <c r="I860" s="22">
        <f t="shared" si="161"/>
        <v>1</v>
      </c>
      <c r="J860" s="19">
        <f t="shared" si="162"/>
        <v>3</v>
      </c>
      <c r="K860" s="23">
        <f t="shared" si="163"/>
        <v>140.38108046910548</v>
      </c>
      <c r="L860" s="24">
        <f t="shared" si="164"/>
        <v>12080</v>
      </c>
      <c r="M860" s="24">
        <f t="shared" si="165"/>
        <v>4878</v>
      </c>
      <c r="N860" s="24">
        <v>1288</v>
      </c>
      <c r="O860" s="25" t="str">
        <f t="shared" si="167"/>
        <v>PIONEER VALLEY CHINESE IMMERSION - LONGMEADOW (497)</v>
      </c>
      <c r="P860" s="129"/>
      <c r="Q860" s="124"/>
      <c r="R860" s="25"/>
      <c r="S860" s="25"/>
    </row>
    <row r="861" spans="1:19">
      <c r="A861" s="19">
        <f t="shared" si="156"/>
        <v>497</v>
      </c>
      <c r="B861" s="19">
        <v>854</v>
      </c>
      <c r="C861" s="20" t="str">
        <f t="shared" si="157"/>
        <v>497 - PIONEER VALLEY CHINESE IMMERSION - LUDLOW</v>
      </c>
      <c r="D861" s="21">
        <v>497117161</v>
      </c>
      <c r="E861" s="19">
        <f t="shared" si="158"/>
        <v>497</v>
      </c>
      <c r="F861" s="17">
        <f t="shared" si="159"/>
        <v>117</v>
      </c>
      <c r="G861" s="17">
        <f t="shared" si="160"/>
        <v>161</v>
      </c>
      <c r="H861" s="17">
        <f t="shared" si="166"/>
        <v>1</v>
      </c>
      <c r="I861" s="22">
        <f t="shared" si="161"/>
        <v>1</v>
      </c>
      <c r="J861" s="19">
        <f t="shared" si="162"/>
        <v>7</v>
      </c>
      <c r="K861" s="23">
        <f t="shared" si="163"/>
        <v>135.22369192543653</v>
      </c>
      <c r="L861" s="24">
        <f t="shared" si="164"/>
        <v>15162</v>
      </c>
      <c r="M861" s="24">
        <f t="shared" si="165"/>
        <v>5341</v>
      </c>
      <c r="N861" s="24">
        <v>1288</v>
      </c>
      <c r="O861" s="25" t="str">
        <f t="shared" si="167"/>
        <v>PIONEER VALLEY CHINESE IMMERSION - LUDLOW (497)</v>
      </c>
      <c r="P861" s="129"/>
      <c r="Q861" s="124"/>
      <c r="R861" s="25"/>
      <c r="S861" s="25"/>
    </row>
    <row r="862" spans="1:19">
      <c r="A862" s="19">
        <f t="shared" si="156"/>
        <v>497</v>
      </c>
      <c r="B862" s="19">
        <v>855</v>
      </c>
      <c r="C862" s="20" t="str">
        <f t="shared" si="157"/>
        <v>497 - PIONEER VALLEY CHINESE IMMERSION - NORTHAMPTON</v>
      </c>
      <c r="D862" s="21">
        <v>497117210</v>
      </c>
      <c r="E862" s="19">
        <f t="shared" si="158"/>
        <v>497</v>
      </c>
      <c r="F862" s="17">
        <f t="shared" si="159"/>
        <v>117</v>
      </c>
      <c r="G862" s="17">
        <f t="shared" si="160"/>
        <v>210</v>
      </c>
      <c r="H862" s="17">
        <f t="shared" si="166"/>
        <v>1</v>
      </c>
      <c r="I862" s="22">
        <f t="shared" si="161"/>
        <v>1</v>
      </c>
      <c r="J862" s="19">
        <f t="shared" si="162"/>
        <v>6</v>
      </c>
      <c r="K862" s="23">
        <f t="shared" si="163"/>
        <v>147.6077904051765</v>
      </c>
      <c r="L862" s="24">
        <f t="shared" si="164"/>
        <v>12841</v>
      </c>
      <c r="M862" s="24">
        <f t="shared" si="165"/>
        <v>6113</v>
      </c>
      <c r="N862" s="24">
        <v>1288</v>
      </c>
      <c r="O862" s="25" t="str">
        <f t="shared" si="167"/>
        <v>PIONEER VALLEY CHINESE IMMERSION - NORTHAMPTON (497)</v>
      </c>
      <c r="P862" s="129"/>
      <c r="Q862" s="124"/>
      <c r="R862" s="25"/>
      <c r="S862" s="25"/>
    </row>
    <row r="863" spans="1:19">
      <c r="A863" s="19">
        <f t="shared" si="156"/>
        <v>497</v>
      </c>
      <c r="B863" s="19">
        <v>856</v>
      </c>
      <c r="C863" s="20" t="str">
        <f t="shared" si="157"/>
        <v>497 - PIONEER VALLEY CHINESE IMMERSION - ORANGE</v>
      </c>
      <c r="D863" s="21">
        <v>497117223</v>
      </c>
      <c r="E863" s="19">
        <f t="shared" si="158"/>
        <v>497</v>
      </c>
      <c r="F863" s="17">
        <f t="shared" si="159"/>
        <v>117</v>
      </c>
      <c r="G863" s="17">
        <f t="shared" si="160"/>
        <v>223</v>
      </c>
      <c r="H863" s="17">
        <f t="shared" si="166"/>
        <v>1</v>
      </c>
      <c r="I863" s="22">
        <f t="shared" si="161"/>
        <v>1</v>
      </c>
      <c r="J863" s="19">
        <f t="shared" si="162"/>
        <v>10</v>
      </c>
      <c r="K863" s="23">
        <f t="shared" si="163"/>
        <v>113.27714361284571</v>
      </c>
      <c r="L863" s="24">
        <f t="shared" si="164"/>
        <v>12032</v>
      </c>
      <c r="M863" s="24">
        <f t="shared" si="165"/>
        <v>1598</v>
      </c>
      <c r="N863" s="24">
        <v>1288</v>
      </c>
      <c r="O863" s="25" t="str">
        <f t="shared" si="167"/>
        <v>PIONEER VALLEY CHINESE IMMERSION - ORANGE (497)</v>
      </c>
      <c r="P863" s="129"/>
      <c r="Q863" s="124"/>
      <c r="R863" s="25"/>
      <c r="S863" s="25"/>
    </row>
    <row r="864" spans="1:19">
      <c r="A864" s="19">
        <f t="shared" si="156"/>
        <v>497</v>
      </c>
      <c r="B864" s="19">
        <v>857</v>
      </c>
      <c r="C864" s="20" t="str">
        <f t="shared" si="157"/>
        <v>497 - PIONEER VALLEY CHINESE IMMERSION - PALMER</v>
      </c>
      <c r="D864" s="21">
        <v>497117227</v>
      </c>
      <c r="E864" s="19">
        <f t="shared" si="158"/>
        <v>497</v>
      </c>
      <c r="F864" s="17">
        <f t="shared" si="159"/>
        <v>117</v>
      </c>
      <c r="G864" s="17">
        <f t="shared" si="160"/>
        <v>227</v>
      </c>
      <c r="H864" s="17">
        <f t="shared" si="166"/>
        <v>1</v>
      </c>
      <c r="I864" s="22">
        <f t="shared" si="161"/>
        <v>1</v>
      </c>
      <c r="J864" s="19">
        <f t="shared" si="162"/>
        <v>10</v>
      </c>
      <c r="K864" s="23">
        <f t="shared" si="163"/>
        <v>120.11143498441699</v>
      </c>
      <c r="L864" s="24">
        <f t="shared" si="164"/>
        <v>12013</v>
      </c>
      <c r="M864" s="24">
        <f t="shared" si="165"/>
        <v>2416</v>
      </c>
      <c r="N864" s="24">
        <v>1288</v>
      </c>
      <c r="O864" s="25" t="str">
        <f t="shared" si="167"/>
        <v>PIONEER VALLEY CHINESE IMMERSION - PALMER (497)</v>
      </c>
      <c r="P864" s="129"/>
      <c r="Q864" s="124"/>
      <c r="R864" s="25"/>
      <c r="S864" s="25"/>
    </row>
    <row r="865" spans="1:19">
      <c r="A865" s="19">
        <f t="shared" si="156"/>
        <v>497</v>
      </c>
      <c r="B865" s="19">
        <v>858</v>
      </c>
      <c r="C865" s="20" t="str">
        <f t="shared" si="157"/>
        <v>497 - PIONEER VALLEY CHINESE IMMERSION - PELHAM</v>
      </c>
      <c r="D865" s="21">
        <v>497117230</v>
      </c>
      <c r="E865" s="19">
        <f t="shared" si="158"/>
        <v>497</v>
      </c>
      <c r="F865" s="17">
        <f t="shared" si="159"/>
        <v>117</v>
      </c>
      <c r="G865" s="17">
        <f t="shared" si="160"/>
        <v>230</v>
      </c>
      <c r="H865" s="17">
        <f t="shared" si="166"/>
        <v>1</v>
      </c>
      <c r="I865" s="22">
        <f t="shared" si="161"/>
        <v>1</v>
      </c>
      <c r="J865" s="19">
        <f t="shared" si="162"/>
        <v>6</v>
      </c>
      <c r="K865" s="23">
        <f t="shared" si="163"/>
        <v>280.2652815536631</v>
      </c>
      <c r="L865" s="24">
        <f t="shared" si="164"/>
        <v>12004</v>
      </c>
      <c r="M865" s="24">
        <f t="shared" si="165"/>
        <v>21639</v>
      </c>
      <c r="N865" s="24">
        <v>1288</v>
      </c>
      <c r="O865" s="25" t="str">
        <f t="shared" si="167"/>
        <v>PIONEER VALLEY CHINESE IMMERSION - PELHAM (497)</v>
      </c>
      <c r="P865" s="129"/>
      <c r="Q865" s="124"/>
      <c r="R865" s="25"/>
      <c r="S865" s="25"/>
    </row>
    <row r="866" spans="1:19">
      <c r="A866" s="19">
        <f t="shared" si="156"/>
        <v>497</v>
      </c>
      <c r="B866" s="19">
        <v>859</v>
      </c>
      <c r="C866" s="20" t="str">
        <f t="shared" si="157"/>
        <v>497 - PIONEER VALLEY CHINESE IMMERSION - SHUTESBURY</v>
      </c>
      <c r="D866" s="21">
        <v>497117272</v>
      </c>
      <c r="E866" s="19">
        <f t="shared" si="158"/>
        <v>497</v>
      </c>
      <c r="F866" s="17">
        <f t="shared" si="159"/>
        <v>117</v>
      </c>
      <c r="G866" s="17">
        <f t="shared" si="160"/>
        <v>272</v>
      </c>
      <c r="H866" s="17">
        <f t="shared" si="166"/>
        <v>1</v>
      </c>
      <c r="I866" s="22">
        <f t="shared" si="161"/>
        <v>1</v>
      </c>
      <c r="J866" s="19">
        <f t="shared" si="162"/>
        <v>5</v>
      </c>
      <c r="K866" s="23">
        <f t="shared" si="163"/>
        <v>202.53434234816572</v>
      </c>
      <c r="L866" s="24">
        <f t="shared" si="164"/>
        <v>12032</v>
      </c>
      <c r="M866" s="24">
        <f t="shared" si="165"/>
        <v>12337</v>
      </c>
      <c r="N866" s="24">
        <v>1288</v>
      </c>
      <c r="O866" s="25" t="str">
        <f t="shared" si="167"/>
        <v>PIONEER VALLEY CHINESE IMMERSION - SHUTESBURY (497)</v>
      </c>
      <c r="P866" s="129"/>
      <c r="Q866" s="124"/>
      <c r="R866" s="25"/>
      <c r="S866" s="25"/>
    </row>
    <row r="867" spans="1:19">
      <c r="A867" s="19">
        <f t="shared" si="156"/>
        <v>497</v>
      </c>
      <c r="B867" s="19">
        <v>860</v>
      </c>
      <c r="C867" s="20" t="str">
        <f t="shared" si="157"/>
        <v>497 - PIONEER VALLEY CHINESE IMMERSION - SOUTHAMPTON</v>
      </c>
      <c r="D867" s="21">
        <v>497117275</v>
      </c>
      <c r="E867" s="19">
        <f t="shared" si="158"/>
        <v>497</v>
      </c>
      <c r="F867" s="17">
        <f t="shared" si="159"/>
        <v>117</v>
      </c>
      <c r="G867" s="17">
        <f t="shared" si="160"/>
        <v>275</v>
      </c>
      <c r="H867" s="17">
        <f t="shared" si="166"/>
        <v>1</v>
      </c>
      <c r="I867" s="22">
        <f t="shared" si="161"/>
        <v>1</v>
      </c>
      <c r="J867" s="19">
        <f t="shared" si="162"/>
        <v>3</v>
      </c>
      <c r="K867" s="23">
        <f t="shared" si="163"/>
        <v>148.48075986322235</v>
      </c>
      <c r="L867" s="24">
        <f t="shared" si="164"/>
        <v>12032</v>
      </c>
      <c r="M867" s="24">
        <f t="shared" si="165"/>
        <v>5833</v>
      </c>
      <c r="N867" s="24">
        <v>1288</v>
      </c>
      <c r="O867" s="25" t="str">
        <f t="shared" si="167"/>
        <v>PIONEER VALLEY CHINESE IMMERSION - SOUTHAMPTON (497)</v>
      </c>
      <c r="P867" s="129"/>
      <c r="Q867" s="124"/>
      <c r="R867" s="25"/>
      <c r="S867" s="25"/>
    </row>
    <row r="868" spans="1:19">
      <c r="A868" s="19">
        <f t="shared" si="156"/>
        <v>497</v>
      </c>
      <c r="B868" s="19">
        <v>861</v>
      </c>
      <c r="C868" s="20" t="str">
        <f t="shared" si="157"/>
        <v>497 - PIONEER VALLEY CHINESE IMMERSION - SOUTH HADLEY</v>
      </c>
      <c r="D868" s="21">
        <v>497117278</v>
      </c>
      <c r="E868" s="19">
        <f t="shared" si="158"/>
        <v>497</v>
      </c>
      <c r="F868" s="17">
        <f t="shared" si="159"/>
        <v>117</v>
      </c>
      <c r="G868" s="17">
        <f t="shared" si="160"/>
        <v>278</v>
      </c>
      <c r="H868" s="17">
        <f t="shared" si="166"/>
        <v>1</v>
      </c>
      <c r="I868" s="22">
        <f t="shared" si="161"/>
        <v>1</v>
      </c>
      <c r="J868" s="19">
        <f t="shared" si="162"/>
        <v>6</v>
      </c>
      <c r="K868" s="23">
        <f t="shared" si="163"/>
        <v>122.66742833414756</v>
      </c>
      <c r="L868" s="24">
        <f t="shared" si="164"/>
        <v>13388</v>
      </c>
      <c r="M868" s="24">
        <f t="shared" si="165"/>
        <v>3035</v>
      </c>
      <c r="N868" s="24">
        <v>1288</v>
      </c>
      <c r="O868" s="25" t="str">
        <f t="shared" si="167"/>
        <v>PIONEER VALLEY CHINESE IMMERSION - SOUTH HADLEY (497)</v>
      </c>
      <c r="P868" s="129"/>
      <c r="Q868" s="124"/>
      <c r="R868" s="25"/>
      <c r="S868" s="25"/>
    </row>
    <row r="869" spans="1:19">
      <c r="A869" s="19">
        <f t="shared" si="156"/>
        <v>497</v>
      </c>
      <c r="B869" s="19">
        <v>862</v>
      </c>
      <c r="C869" s="20" t="str">
        <f t="shared" si="157"/>
        <v>497 - PIONEER VALLEY CHINESE IMMERSION - SPRINGFIELD</v>
      </c>
      <c r="D869" s="21">
        <v>497117281</v>
      </c>
      <c r="E869" s="19">
        <f t="shared" si="158"/>
        <v>497</v>
      </c>
      <c r="F869" s="17">
        <f t="shared" si="159"/>
        <v>117</v>
      </c>
      <c r="G869" s="17">
        <f t="shared" si="160"/>
        <v>281</v>
      </c>
      <c r="H869" s="17">
        <f t="shared" si="166"/>
        <v>1</v>
      </c>
      <c r="I869" s="22">
        <f t="shared" si="161"/>
        <v>1</v>
      </c>
      <c r="J869" s="19">
        <f t="shared" si="162"/>
        <v>12</v>
      </c>
      <c r="K869" s="23">
        <f t="shared" si="163"/>
        <v>100.01046051748537</v>
      </c>
      <c r="L869" s="24">
        <f t="shared" si="164"/>
        <v>17396</v>
      </c>
      <c r="M869" s="24">
        <f t="shared" si="165"/>
        <v>2</v>
      </c>
      <c r="N869" s="24">
        <v>1288</v>
      </c>
      <c r="O869" s="25" t="str">
        <f t="shared" si="167"/>
        <v>PIONEER VALLEY CHINESE IMMERSION - SPRINGFIELD (497)</v>
      </c>
      <c r="P869" s="129"/>
      <c r="Q869" s="124"/>
      <c r="R869" s="25"/>
      <c r="S869" s="25"/>
    </row>
    <row r="870" spans="1:19">
      <c r="A870" s="19">
        <f t="shared" si="156"/>
        <v>497</v>
      </c>
      <c r="B870" s="19">
        <v>863</v>
      </c>
      <c r="C870" s="20" t="str">
        <f t="shared" si="157"/>
        <v>497 - PIONEER VALLEY CHINESE IMMERSION - WESTFIELD</v>
      </c>
      <c r="D870" s="21">
        <v>497117325</v>
      </c>
      <c r="E870" s="19">
        <f t="shared" si="158"/>
        <v>497</v>
      </c>
      <c r="F870" s="17">
        <f t="shared" si="159"/>
        <v>117</v>
      </c>
      <c r="G870" s="17">
        <f t="shared" si="160"/>
        <v>325</v>
      </c>
      <c r="H870" s="17">
        <f t="shared" si="166"/>
        <v>1</v>
      </c>
      <c r="I870" s="22">
        <f t="shared" si="161"/>
        <v>1</v>
      </c>
      <c r="J870" s="19">
        <f t="shared" si="162"/>
        <v>9</v>
      </c>
      <c r="K870" s="23">
        <f t="shared" si="163"/>
        <v>106.75824342348001</v>
      </c>
      <c r="L870" s="24">
        <f t="shared" si="164"/>
        <v>14278</v>
      </c>
      <c r="M870" s="24">
        <f t="shared" si="165"/>
        <v>965</v>
      </c>
      <c r="N870" s="24">
        <v>1288</v>
      </c>
      <c r="O870" s="25" t="str">
        <f t="shared" si="167"/>
        <v>PIONEER VALLEY CHINESE IMMERSION - WESTFIELD (497)</v>
      </c>
      <c r="P870" s="129"/>
      <c r="Q870" s="124"/>
      <c r="R870" s="25"/>
      <c r="S870" s="25"/>
    </row>
    <row r="871" spans="1:19">
      <c r="A871" s="19">
        <f t="shared" si="156"/>
        <v>497</v>
      </c>
      <c r="B871" s="19">
        <v>864</v>
      </c>
      <c r="C871" s="20" t="str">
        <f t="shared" si="157"/>
        <v>497 - PIONEER VALLEY CHINESE IMMERSION - WEST SPRINGFIELD</v>
      </c>
      <c r="D871" s="21">
        <v>497117332</v>
      </c>
      <c r="E871" s="19">
        <f t="shared" si="158"/>
        <v>497</v>
      </c>
      <c r="F871" s="17">
        <f t="shared" si="159"/>
        <v>117</v>
      </c>
      <c r="G871" s="17">
        <f t="shared" si="160"/>
        <v>332</v>
      </c>
      <c r="H871" s="17">
        <f t="shared" si="166"/>
        <v>1</v>
      </c>
      <c r="I871" s="22">
        <f t="shared" si="161"/>
        <v>1</v>
      </c>
      <c r="J871" s="19">
        <f t="shared" si="162"/>
        <v>10</v>
      </c>
      <c r="K871" s="23">
        <f t="shared" si="163"/>
        <v>102.95471696833263</v>
      </c>
      <c r="L871" s="24">
        <f t="shared" si="164"/>
        <v>16598</v>
      </c>
      <c r="M871" s="24">
        <f t="shared" si="165"/>
        <v>490</v>
      </c>
      <c r="N871" s="24">
        <v>1288</v>
      </c>
      <c r="O871" s="25" t="str">
        <f t="shared" si="167"/>
        <v>PIONEER VALLEY CHINESE IMMERSION - WEST SPRINGFIELD (497)</v>
      </c>
      <c r="P871" s="129"/>
      <c r="Q871" s="124"/>
      <c r="R871" s="25"/>
      <c r="S871" s="25"/>
    </row>
    <row r="872" spans="1:19">
      <c r="A872" s="19">
        <f t="shared" si="156"/>
        <v>497</v>
      </c>
      <c r="B872" s="19">
        <v>865</v>
      </c>
      <c r="C872" s="20" t="str">
        <f t="shared" si="157"/>
        <v>497 - PIONEER VALLEY CHINESE IMMERSION - WILLIAMSBURG</v>
      </c>
      <c r="D872" s="21">
        <v>497117340</v>
      </c>
      <c r="E872" s="19">
        <f t="shared" si="158"/>
        <v>497</v>
      </c>
      <c r="F872" s="17">
        <f t="shared" si="159"/>
        <v>117</v>
      </c>
      <c r="G872" s="17">
        <f t="shared" si="160"/>
        <v>340</v>
      </c>
      <c r="H872" s="17">
        <f t="shared" si="166"/>
        <v>1</v>
      </c>
      <c r="I872" s="22">
        <f t="shared" si="161"/>
        <v>1</v>
      </c>
      <c r="J872" s="19">
        <f t="shared" si="162"/>
        <v>7</v>
      </c>
      <c r="K872" s="23">
        <f t="shared" si="163"/>
        <v>176.41977385917761</v>
      </c>
      <c r="L872" s="24">
        <f t="shared" si="164"/>
        <v>12032</v>
      </c>
      <c r="M872" s="24">
        <f t="shared" si="165"/>
        <v>9195</v>
      </c>
      <c r="N872" s="24">
        <v>1288</v>
      </c>
      <c r="O872" s="25" t="str">
        <f t="shared" si="167"/>
        <v>PIONEER VALLEY CHINESE IMMERSION - WILLIAMSBURG (497)</v>
      </c>
      <c r="P872" s="129"/>
      <c r="Q872" s="124"/>
      <c r="R872" s="25"/>
      <c r="S872" s="25"/>
    </row>
    <row r="873" spans="1:19">
      <c r="A873" s="19">
        <f t="shared" si="156"/>
        <v>497</v>
      </c>
      <c r="B873" s="19">
        <v>866</v>
      </c>
      <c r="C873" s="20" t="str">
        <f t="shared" si="157"/>
        <v>497 - PIONEER VALLEY CHINESE IMMERSION - AMHERST PELHAM</v>
      </c>
      <c r="D873" s="21">
        <v>497117605</v>
      </c>
      <c r="E873" s="19">
        <f t="shared" si="158"/>
        <v>497</v>
      </c>
      <c r="F873" s="17">
        <f t="shared" si="159"/>
        <v>117</v>
      </c>
      <c r="G873" s="17">
        <f t="shared" si="160"/>
        <v>605</v>
      </c>
      <c r="H873" s="17">
        <f t="shared" si="166"/>
        <v>1</v>
      </c>
      <c r="I873" s="22">
        <f t="shared" si="161"/>
        <v>1</v>
      </c>
      <c r="J873" s="19">
        <f t="shared" si="162"/>
        <v>6</v>
      </c>
      <c r="K873" s="23">
        <f t="shared" si="163"/>
        <v>177.06316954154133</v>
      </c>
      <c r="L873" s="24">
        <f t="shared" si="164"/>
        <v>14233</v>
      </c>
      <c r="M873" s="24">
        <f t="shared" si="165"/>
        <v>10968</v>
      </c>
      <c r="N873" s="24">
        <v>1288</v>
      </c>
      <c r="O873" s="25" t="str">
        <f t="shared" si="167"/>
        <v>PIONEER VALLEY CHINESE IMMERSION - AMHERST PELHAM (497)</v>
      </c>
      <c r="P873" s="129"/>
      <c r="Q873" s="124"/>
      <c r="R873" s="25"/>
      <c r="S873" s="25"/>
    </row>
    <row r="874" spans="1:19">
      <c r="A874" s="19">
        <f t="shared" si="156"/>
        <v>497</v>
      </c>
      <c r="B874" s="19">
        <v>867</v>
      </c>
      <c r="C874" s="20" t="str">
        <f t="shared" si="157"/>
        <v>497 - PIONEER VALLEY CHINESE IMMERSION - CHESTERFIELD GOSHEN</v>
      </c>
      <c r="D874" s="21">
        <v>497117632</v>
      </c>
      <c r="E874" s="19">
        <f t="shared" si="158"/>
        <v>497</v>
      </c>
      <c r="F874" s="17">
        <f t="shared" si="159"/>
        <v>117</v>
      </c>
      <c r="G874" s="17">
        <f t="shared" si="160"/>
        <v>632</v>
      </c>
      <c r="H874" s="17">
        <f t="shared" si="166"/>
        <v>1</v>
      </c>
      <c r="I874" s="22">
        <f t="shared" si="161"/>
        <v>1</v>
      </c>
      <c r="J874" s="19">
        <f t="shared" si="162"/>
        <v>6</v>
      </c>
      <c r="K874" s="23">
        <f t="shared" si="163"/>
        <v>185.52683615446517</v>
      </c>
      <c r="L874" s="24">
        <f t="shared" si="164"/>
        <v>12032</v>
      </c>
      <c r="M874" s="24">
        <f t="shared" si="165"/>
        <v>10291</v>
      </c>
      <c r="N874" s="24">
        <v>1288</v>
      </c>
      <c r="O874" s="25" t="str">
        <f t="shared" si="167"/>
        <v>PIONEER VALLEY CHINESE IMMERSION - CHESTERFIELD GOSHEN (497)</v>
      </c>
      <c r="P874" s="129"/>
      <c r="Q874" s="124"/>
      <c r="R874" s="25"/>
      <c r="S874" s="25"/>
    </row>
    <row r="875" spans="1:19">
      <c r="A875" s="19">
        <f t="shared" si="156"/>
        <v>497</v>
      </c>
      <c r="B875" s="19">
        <v>868</v>
      </c>
      <c r="C875" s="20" t="str">
        <f t="shared" si="157"/>
        <v>497 - PIONEER VALLEY CHINESE IMMERSION - FRONTIER</v>
      </c>
      <c r="D875" s="21">
        <v>497117670</v>
      </c>
      <c r="E875" s="19">
        <f t="shared" si="158"/>
        <v>497</v>
      </c>
      <c r="F875" s="17">
        <f t="shared" si="159"/>
        <v>117</v>
      </c>
      <c r="G875" s="17">
        <f t="shared" si="160"/>
        <v>670</v>
      </c>
      <c r="H875" s="17">
        <f t="shared" si="166"/>
        <v>1</v>
      </c>
      <c r="I875" s="22">
        <f t="shared" si="161"/>
        <v>1</v>
      </c>
      <c r="J875" s="19">
        <f t="shared" si="162"/>
        <v>5</v>
      </c>
      <c r="K875" s="23">
        <f t="shared" si="163"/>
        <v>169.91272176752759</v>
      </c>
      <c r="L875" s="24">
        <f t="shared" si="164"/>
        <v>13497</v>
      </c>
      <c r="M875" s="24">
        <f t="shared" si="165"/>
        <v>9436</v>
      </c>
      <c r="N875" s="24">
        <v>1288</v>
      </c>
      <c r="O875" s="25" t="str">
        <f t="shared" si="167"/>
        <v>PIONEER VALLEY CHINESE IMMERSION - FRONTIER (497)</v>
      </c>
      <c r="P875" s="129"/>
      <c r="Q875" s="124"/>
      <c r="R875" s="25"/>
      <c r="S875" s="25"/>
    </row>
    <row r="876" spans="1:19">
      <c r="A876" s="19">
        <f t="shared" si="156"/>
        <v>497</v>
      </c>
      <c r="B876" s="19">
        <v>869</v>
      </c>
      <c r="C876" s="20" t="str">
        <f t="shared" si="157"/>
        <v>497 - PIONEER VALLEY CHINESE IMMERSION - GILL MONTAGUE</v>
      </c>
      <c r="D876" s="21">
        <v>497117674</v>
      </c>
      <c r="E876" s="19">
        <f t="shared" si="158"/>
        <v>497</v>
      </c>
      <c r="F876" s="17">
        <f t="shared" si="159"/>
        <v>117</v>
      </c>
      <c r="G876" s="17">
        <f t="shared" si="160"/>
        <v>674</v>
      </c>
      <c r="H876" s="17">
        <f t="shared" si="166"/>
        <v>1</v>
      </c>
      <c r="I876" s="22">
        <f t="shared" si="161"/>
        <v>1</v>
      </c>
      <c r="J876" s="19">
        <f t="shared" si="162"/>
        <v>10</v>
      </c>
      <c r="K876" s="23">
        <f t="shared" si="163"/>
        <v>148.90068855891079</v>
      </c>
      <c r="L876" s="24">
        <f t="shared" si="164"/>
        <v>17400</v>
      </c>
      <c r="M876" s="24">
        <f t="shared" si="165"/>
        <v>8509</v>
      </c>
      <c r="N876" s="24">
        <v>1288</v>
      </c>
      <c r="O876" s="25" t="str">
        <f t="shared" si="167"/>
        <v>PIONEER VALLEY CHINESE IMMERSION - GILL MONTAGUE (497)</v>
      </c>
      <c r="P876" s="129"/>
      <c r="Q876" s="124"/>
      <c r="R876" s="25"/>
      <c r="S876" s="25"/>
    </row>
    <row r="877" spans="1:19">
      <c r="A877" s="19">
        <f t="shared" si="156"/>
        <v>497</v>
      </c>
      <c r="B877" s="19">
        <v>870</v>
      </c>
      <c r="C877" s="20" t="str">
        <f t="shared" si="157"/>
        <v>497 - PIONEER VALLEY CHINESE IMMERSION - HAMPDEN WILBRAHAM</v>
      </c>
      <c r="D877" s="21">
        <v>497117680</v>
      </c>
      <c r="E877" s="19">
        <f t="shared" si="158"/>
        <v>497</v>
      </c>
      <c r="F877" s="17">
        <f t="shared" si="159"/>
        <v>117</v>
      </c>
      <c r="G877" s="17">
        <f t="shared" si="160"/>
        <v>680</v>
      </c>
      <c r="H877" s="17">
        <f t="shared" si="166"/>
        <v>1</v>
      </c>
      <c r="I877" s="22">
        <f t="shared" si="161"/>
        <v>1</v>
      </c>
      <c r="J877" s="19">
        <f t="shared" si="162"/>
        <v>5</v>
      </c>
      <c r="K877" s="23">
        <f t="shared" si="163"/>
        <v>132.48005498707258</v>
      </c>
      <c r="L877" s="24">
        <f t="shared" si="164"/>
        <v>12416</v>
      </c>
      <c r="M877" s="24">
        <f t="shared" si="165"/>
        <v>4033</v>
      </c>
      <c r="N877" s="24">
        <v>1288</v>
      </c>
      <c r="O877" s="25" t="str">
        <f t="shared" si="167"/>
        <v>PIONEER VALLEY CHINESE IMMERSION - HAMPDEN WILBRAHAM (497)</v>
      </c>
      <c r="P877" s="129"/>
      <c r="Q877" s="124"/>
      <c r="R877" s="25"/>
      <c r="S877" s="25"/>
    </row>
    <row r="878" spans="1:19">
      <c r="A878" s="19">
        <f t="shared" si="156"/>
        <v>497</v>
      </c>
      <c r="B878" s="19">
        <v>871</v>
      </c>
      <c r="C878" s="20" t="str">
        <f t="shared" si="157"/>
        <v>497 - PIONEER VALLEY CHINESE IMMERSION - HAMPSHIRE</v>
      </c>
      <c r="D878" s="21">
        <v>497117683</v>
      </c>
      <c r="E878" s="19">
        <f t="shared" si="158"/>
        <v>497</v>
      </c>
      <c r="F878" s="17">
        <f t="shared" si="159"/>
        <v>117</v>
      </c>
      <c r="G878" s="17">
        <f t="shared" si="160"/>
        <v>683</v>
      </c>
      <c r="H878" s="17">
        <f t="shared" si="166"/>
        <v>1</v>
      </c>
      <c r="I878" s="22">
        <f t="shared" si="161"/>
        <v>1</v>
      </c>
      <c r="J878" s="19">
        <f t="shared" si="162"/>
        <v>4</v>
      </c>
      <c r="K878" s="23">
        <f t="shared" si="163"/>
        <v>182.29875719438201</v>
      </c>
      <c r="L878" s="24">
        <f t="shared" si="164"/>
        <v>13825</v>
      </c>
      <c r="M878" s="24">
        <f t="shared" si="165"/>
        <v>11378</v>
      </c>
      <c r="N878" s="24">
        <v>1288</v>
      </c>
      <c r="O878" s="25" t="str">
        <f t="shared" si="167"/>
        <v>PIONEER VALLEY CHINESE IMMERSION - HAMPSHIRE (497)</v>
      </c>
      <c r="P878" s="129"/>
      <c r="Q878" s="124"/>
      <c r="R878" s="25"/>
      <c r="S878" s="25"/>
    </row>
    <row r="879" spans="1:19">
      <c r="A879" s="19">
        <f t="shared" si="156"/>
        <v>497</v>
      </c>
      <c r="B879" s="19">
        <v>872</v>
      </c>
      <c r="C879" s="20" t="str">
        <f t="shared" si="157"/>
        <v>497 - PIONEER VALLEY CHINESE IMMERSION - MOHAWK TRAIL</v>
      </c>
      <c r="D879" s="21">
        <v>497117717</v>
      </c>
      <c r="E879" s="19">
        <f t="shared" si="158"/>
        <v>497</v>
      </c>
      <c r="F879" s="17">
        <f t="shared" si="159"/>
        <v>117</v>
      </c>
      <c r="G879" s="17">
        <f t="shared" si="160"/>
        <v>717</v>
      </c>
      <c r="H879" s="17">
        <f t="shared" si="166"/>
        <v>1</v>
      </c>
      <c r="I879" s="22">
        <f t="shared" si="161"/>
        <v>1</v>
      </c>
      <c r="J879" s="19">
        <f t="shared" si="162"/>
        <v>9</v>
      </c>
      <c r="K879" s="23">
        <f t="shared" si="163"/>
        <v>155.65438695467682</v>
      </c>
      <c r="L879" s="24">
        <f t="shared" si="164"/>
        <v>12616</v>
      </c>
      <c r="M879" s="24">
        <f t="shared" si="165"/>
        <v>7021</v>
      </c>
      <c r="N879" s="24">
        <v>1288</v>
      </c>
      <c r="O879" s="25" t="str">
        <f t="shared" si="167"/>
        <v>PIONEER VALLEY CHINESE IMMERSION - MOHAWK TRAIL (497)</v>
      </c>
      <c r="P879" s="129"/>
      <c r="Q879" s="124"/>
      <c r="R879" s="25"/>
      <c r="S879" s="25"/>
    </row>
    <row r="880" spans="1:19">
      <c r="A880" s="19">
        <f t="shared" si="156"/>
        <v>497</v>
      </c>
      <c r="B880" s="19">
        <v>873</v>
      </c>
      <c r="C880" s="20" t="str">
        <f t="shared" si="157"/>
        <v>497 - PIONEER VALLEY CHINESE IMMERSION - PIONEER</v>
      </c>
      <c r="D880" s="21">
        <v>497117750</v>
      </c>
      <c r="E880" s="19">
        <f t="shared" si="158"/>
        <v>497</v>
      </c>
      <c r="F880" s="17">
        <f t="shared" si="159"/>
        <v>117</v>
      </c>
      <c r="G880" s="17">
        <f t="shared" si="160"/>
        <v>750</v>
      </c>
      <c r="H880" s="17">
        <f t="shared" si="166"/>
        <v>1</v>
      </c>
      <c r="I880" s="22">
        <f t="shared" si="161"/>
        <v>1</v>
      </c>
      <c r="J880" s="19">
        <f t="shared" si="162"/>
        <v>6</v>
      </c>
      <c r="K880" s="23">
        <f t="shared" si="163"/>
        <v>163.23185420634161</v>
      </c>
      <c r="L880" s="24">
        <f t="shared" si="164"/>
        <v>13038</v>
      </c>
      <c r="M880" s="24">
        <f t="shared" si="165"/>
        <v>8244</v>
      </c>
      <c r="N880" s="24">
        <v>1288</v>
      </c>
      <c r="O880" s="25" t="str">
        <f t="shared" si="167"/>
        <v>PIONEER VALLEY CHINESE IMMERSION - PIONEER (497)</v>
      </c>
      <c r="P880" s="129"/>
      <c r="Q880" s="124"/>
      <c r="R880" s="25"/>
      <c r="S880" s="25"/>
    </row>
    <row r="881" spans="1:19">
      <c r="A881" s="19">
        <f t="shared" si="156"/>
        <v>497</v>
      </c>
      <c r="B881" s="19">
        <v>874</v>
      </c>
      <c r="C881" s="20" t="str">
        <f t="shared" si="157"/>
        <v>497 - PIONEER VALLEY CHINESE IMMERSION - RALPH C MAHAR</v>
      </c>
      <c r="D881" s="21">
        <v>497117755</v>
      </c>
      <c r="E881" s="19">
        <f t="shared" si="158"/>
        <v>497</v>
      </c>
      <c r="F881" s="17">
        <f t="shared" si="159"/>
        <v>117</v>
      </c>
      <c r="G881" s="17">
        <f t="shared" si="160"/>
        <v>755</v>
      </c>
      <c r="H881" s="17">
        <f t="shared" si="166"/>
        <v>1</v>
      </c>
      <c r="I881" s="22">
        <f t="shared" si="161"/>
        <v>1</v>
      </c>
      <c r="J881" s="19">
        <f t="shared" si="162"/>
        <v>10</v>
      </c>
      <c r="K881" s="23">
        <f t="shared" si="163"/>
        <v>140.57298953921867</v>
      </c>
      <c r="L881" s="24">
        <f t="shared" si="164"/>
        <v>12616</v>
      </c>
      <c r="M881" s="24">
        <f t="shared" si="165"/>
        <v>5119</v>
      </c>
      <c r="N881" s="24">
        <v>1288</v>
      </c>
      <c r="O881" s="25" t="str">
        <f t="shared" si="167"/>
        <v>PIONEER VALLEY CHINESE IMMERSION - RALPH C MAHAR (497)</v>
      </c>
      <c r="P881" s="129"/>
      <c r="Q881" s="124"/>
      <c r="R881" s="25"/>
      <c r="S881" s="25"/>
    </row>
    <row r="882" spans="1:19">
      <c r="A882" s="19">
        <f t="shared" si="156"/>
        <v>497</v>
      </c>
      <c r="B882" s="19">
        <v>875</v>
      </c>
      <c r="C882" s="20" t="str">
        <f t="shared" si="157"/>
        <v>497 - PIONEER VALLEY CHINESE IMMERSION - SOUTHWICK TOLLAND GRANVILLE</v>
      </c>
      <c r="D882" s="21">
        <v>497117766</v>
      </c>
      <c r="E882" s="19">
        <f t="shared" si="158"/>
        <v>497</v>
      </c>
      <c r="F882" s="17">
        <f t="shared" si="159"/>
        <v>117</v>
      </c>
      <c r="G882" s="17">
        <f t="shared" si="160"/>
        <v>766</v>
      </c>
      <c r="H882" s="17">
        <f t="shared" si="166"/>
        <v>1</v>
      </c>
      <c r="I882" s="22">
        <f t="shared" si="161"/>
        <v>1</v>
      </c>
      <c r="J882" s="19">
        <f t="shared" si="162"/>
        <v>7</v>
      </c>
      <c r="K882" s="23">
        <f t="shared" si="163"/>
        <v>134.05008104676133</v>
      </c>
      <c r="L882" s="24">
        <f t="shared" si="164"/>
        <v>12324</v>
      </c>
      <c r="M882" s="24">
        <f t="shared" si="165"/>
        <v>4196</v>
      </c>
      <c r="N882" s="24">
        <v>1288</v>
      </c>
      <c r="O882" s="25" t="str">
        <f t="shared" si="167"/>
        <v>PIONEER VALLEY CHINESE IMMERSION - SOUTHWICK TOLLAND GRANVILLE (497)</v>
      </c>
      <c r="P882" s="129"/>
      <c r="Q882" s="124"/>
      <c r="R882" s="25"/>
      <c r="S882" s="25"/>
    </row>
    <row r="883" spans="1:19">
      <c r="A883" s="19">
        <f t="shared" si="156"/>
        <v>498</v>
      </c>
      <c r="B883" s="19">
        <v>876</v>
      </c>
      <c r="C883" s="20" t="str">
        <f t="shared" si="157"/>
        <v>498 - VERITAS PREPARATORY - AGAWAM</v>
      </c>
      <c r="D883" s="21">
        <v>498281005</v>
      </c>
      <c r="E883" s="19">
        <f t="shared" si="158"/>
        <v>498</v>
      </c>
      <c r="F883" s="17">
        <f t="shared" si="159"/>
        <v>281</v>
      </c>
      <c r="G883" s="17">
        <f t="shared" si="160"/>
        <v>5</v>
      </c>
      <c r="H883" s="17">
        <f t="shared" si="166"/>
        <v>1</v>
      </c>
      <c r="I883" s="22">
        <f t="shared" si="161"/>
        <v>1</v>
      </c>
      <c r="J883" s="19">
        <f t="shared" si="162"/>
        <v>8</v>
      </c>
      <c r="K883" s="23">
        <f t="shared" si="163"/>
        <v>134.11010522573022</v>
      </c>
      <c r="L883" s="24">
        <f t="shared" si="164"/>
        <v>20858</v>
      </c>
      <c r="M883" s="24">
        <f t="shared" si="165"/>
        <v>7115</v>
      </c>
      <c r="N883" s="24">
        <v>1288</v>
      </c>
      <c r="O883" s="25" t="str">
        <f t="shared" si="167"/>
        <v>VERITAS PREPARATORY - AGAWAM (498)</v>
      </c>
      <c r="P883" s="129"/>
      <c r="Q883" s="124"/>
      <c r="R883" s="25"/>
      <c r="S883" s="25"/>
    </row>
    <row r="884" spans="1:19">
      <c r="A884" s="19">
        <f t="shared" si="156"/>
        <v>498</v>
      </c>
      <c r="B884" s="19">
        <v>877</v>
      </c>
      <c r="C884" s="20" t="str">
        <f t="shared" si="157"/>
        <v>498 - VERITAS PREPARATORY - CHICOPEE</v>
      </c>
      <c r="D884" s="21">
        <v>498281061</v>
      </c>
      <c r="E884" s="19">
        <f t="shared" si="158"/>
        <v>498</v>
      </c>
      <c r="F884" s="17">
        <f t="shared" si="159"/>
        <v>281</v>
      </c>
      <c r="G884" s="17">
        <f t="shared" si="160"/>
        <v>61</v>
      </c>
      <c r="H884" s="17">
        <f t="shared" si="166"/>
        <v>1</v>
      </c>
      <c r="I884" s="22">
        <f t="shared" si="161"/>
        <v>1</v>
      </c>
      <c r="J884" s="19">
        <f t="shared" si="162"/>
        <v>10</v>
      </c>
      <c r="K884" s="23">
        <f t="shared" si="163"/>
        <v>110.40502928837481</v>
      </c>
      <c r="L884" s="24">
        <f t="shared" si="164"/>
        <v>19788</v>
      </c>
      <c r="M884" s="24">
        <f t="shared" si="165"/>
        <v>2059</v>
      </c>
      <c r="N884" s="24">
        <v>1288</v>
      </c>
      <c r="O884" s="25" t="str">
        <f t="shared" si="167"/>
        <v>VERITAS PREPARATORY - CHICOPEE (498)</v>
      </c>
      <c r="P884" s="129"/>
      <c r="Q884" s="124"/>
      <c r="R884" s="25"/>
      <c r="S884" s="25"/>
    </row>
    <row r="885" spans="1:19">
      <c r="A885" s="19">
        <f t="shared" si="156"/>
        <v>498</v>
      </c>
      <c r="B885" s="19">
        <v>878</v>
      </c>
      <c r="C885" s="20" t="str">
        <f t="shared" si="157"/>
        <v>498 - VERITAS PREPARATORY - EAST LONGMEADOW</v>
      </c>
      <c r="D885" s="21">
        <v>498281087</v>
      </c>
      <c r="E885" s="19">
        <f t="shared" si="158"/>
        <v>498</v>
      </c>
      <c r="F885" s="17">
        <f t="shared" si="159"/>
        <v>281</v>
      </c>
      <c r="G885" s="17">
        <f t="shared" si="160"/>
        <v>87</v>
      </c>
      <c r="H885" s="17">
        <f t="shared" si="166"/>
        <v>1</v>
      </c>
      <c r="I885" s="22">
        <f t="shared" si="161"/>
        <v>1</v>
      </c>
      <c r="J885" s="19">
        <f t="shared" si="162"/>
        <v>5</v>
      </c>
      <c r="K885" s="23">
        <f t="shared" si="163"/>
        <v>131.09126401824184</v>
      </c>
      <c r="L885" s="24">
        <f t="shared" si="164"/>
        <v>11663</v>
      </c>
      <c r="M885" s="24">
        <f t="shared" si="165"/>
        <v>3626</v>
      </c>
      <c r="N885" s="24">
        <v>1288</v>
      </c>
      <c r="O885" s="25" t="str">
        <f t="shared" si="167"/>
        <v>VERITAS PREPARATORY - EAST LONGMEADOW (498)</v>
      </c>
      <c r="P885" s="129"/>
      <c r="Q885" s="124"/>
      <c r="R885" s="25"/>
      <c r="S885" s="25"/>
    </row>
    <row r="886" spans="1:19">
      <c r="A886" s="19">
        <f t="shared" si="156"/>
        <v>498</v>
      </c>
      <c r="B886" s="19">
        <v>879</v>
      </c>
      <c r="C886" s="20" t="str">
        <f t="shared" si="157"/>
        <v>498 - VERITAS PREPARATORY - HOLYOKE</v>
      </c>
      <c r="D886" s="21">
        <v>498281137</v>
      </c>
      <c r="E886" s="19">
        <f t="shared" si="158"/>
        <v>498</v>
      </c>
      <c r="F886" s="17">
        <f t="shared" si="159"/>
        <v>281</v>
      </c>
      <c r="G886" s="17">
        <f t="shared" si="160"/>
        <v>137</v>
      </c>
      <c r="H886" s="17">
        <f t="shared" si="166"/>
        <v>1</v>
      </c>
      <c r="I886" s="22">
        <f t="shared" si="161"/>
        <v>1</v>
      </c>
      <c r="J886" s="19">
        <f t="shared" si="162"/>
        <v>12</v>
      </c>
      <c r="K886" s="23">
        <f t="shared" si="163"/>
        <v>103.07431558534392</v>
      </c>
      <c r="L886" s="24">
        <f t="shared" si="164"/>
        <v>24288</v>
      </c>
      <c r="M886" s="24">
        <f t="shared" si="165"/>
        <v>747</v>
      </c>
      <c r="N886" s="24">
        <v>1288</v>
      </c>
      <c r="O886" s="25" t="str">
        <f t="shared" si="167"/>
        <v>VERITAS PREPARATORY - HOLYOKE (498)</v>
      </c>
      <c r="P886" s="129"/>
      <c r="Q886" s="124"/>
      <c r="R886" s="25"/>
      <c r="S886" s="25"/>
    </row>
    <row r="887" spans="1:19">
      <c r="A887" s="19">
        <f t="shared" si="156"/>
        <v>498</v>
      </c>
      <c r="B887" s="19">
        <v>880</v>
      </c>
      <c r="C887" s="20" t="str">
        <f t="shared" si="157"/>
        <v>498 - VERITAS PREPARATORY - SPRINGFIELD</v>
      </c>
      <c r="D887" s="21">
        <v>498281281</v>
      </c>
      <c r="E887" s="19">
        <f t="shared" si="158"/>
        <v>498</v>
      </c>
      <c r="F887" s="17">
        <f t="shared" si="159"/>
        <v>281</v>
      </c>
      <c r="G887" s="17">
        <f t="shared" si="160"/>
        <v>281</v>
      </c>
      <c r="H887" s="17">
        <f t="shared" si="166"/>
        <v>1</v>
      </c>
      <c r="I887" s="22">
        <f t="shared" si="161"/>
        <v>1</v>
      </c>
      <c r="J887" s="19">
        <f t="shared" si="162"/>
        <v>12</v>
      </c>
      <c r="K887" s="23">
        <f t="shared" si="163"/>
        <v>100.01046051748537</v>
      </c>
      <c r="L887" s="24">
        <f t="shared" si="164"/>
        <v>22375</v>
      </c>
      <c r="M887" s="24">
        <f t="shared" si="165"/>
        <v>2</v>
      </c>
      <c r="N887" s="24">
        <v>1288</v>
      </c>
      <c r="O887" s="25" t="str">
        <f t="shared" si="167"/>
        <v>VERITAS PREPARATORY - SPRINGFIELD (498)</v>
      </c>
      <c r="P887" s="129"/>
      <c r="Q887" s="124"/>
      <c r="R887" s="25"/>
      <c r="S887" s="25"/>
    </row>
    <row r="888" spans="1:19">
      <c r="A888" s="19">
        <f t="shared" si="156"/>
        <v>498</v>
      </c>
      <c r="B888" s="19">
        <v>881</v>
      </c>
      <c r="C888" s="20" t="str">
        <f t="shared" si="157"/>
        <v>498 - VERITAS PREPARATORY - WESTFIELD</v>
      </c>
      <c r="D888" s="21">
        <v>498281325</v>
      </c>
      <c r="E888" s="19">
        <f t="shared" si="158"/>
        <v>498</v>
      </c>
      <c r="F888" s="17">
        <f t="shared" si="159"/>
        <v>281</v>
      </c>
      <c r="G888" s="17">
        <f t="shared" si="160"/>
        <v>325</v>
      </c>
      <c r="H888" s="17">
        <f t="shared" si="166"/>
        <v>1</v>
      </c>
      <c r="I888" s="22">
        <f t="shared" si="161"/>
        <v>1</v>
      </c>
      <c r="J888" s="19">
        <f t="shared" si="162"/>
        <v>9</v>
      </c>
      <c r="K888" s="23">
        <f t="shared" si="163"/>
        <v>106.75824342348001</v>
      </c>
      <c r="L888" s="24">
        <f t="shared" si="164"/>
        <v>21501</v>
      </c>
      <c r="M888" s="24">
        <f t="shared" si="165"/>
        <v>1453</v>
      </c>
      <c r="N888" s="24">
        <v>1288</v>
      </c>
      <c r="O888" s="25" t="str">
        <f t="shared" si="167"/>
        <v>VERITAS PREPARATORY - WESTFIELD (498)</v>
      </c>
      <c r="P888" s="129"/>
      <c r="Q888" s="124"/>
      <c r="R888" s="25"/>
      <c r="S888" s="25"/>
    </row>
    <row r="889" spans="1:19">
      <c r="A889" s="19">
        <f t="shared" si="156"/>
        <v>498</v>
      </c>
      <c r="B889" s="19">
        <v>882</v>
      </c>
      <c r="C889" s="20" t="str">
        <f t="shared" si="157"/>
        <v>498 - VERITAS PREPARATORY - WEST SPRINGFIELD</v>
      </c>
      <c r="D889" s="21">
        <v>498281332</v>
      </c>
      <c r="E889" s="19">
        <f t="shared" si="158"/>
        <v>498</v>
      </c>
      <c r="F889" s="17">
        <f t="shared" si="159"/>
        <v>281</v>
      </c>
      <c r="G889" s="17">
        <f t="shared" si="160"/>
        <v>332</v>
      </c>
      <c r="H889" s="17">
        <f t="shared" si="166"/>
        <v>1</v>
      </c>
      <c r="I889" s="22">
        <f t="shared" si="161"/>
        <v>1</v>
      </c>
      <c r="J889" s="19">
        <f t="shared" si="162"/>
        <v>10</v>
      </c>
      <c r="K889" s="23">
        <f t="shared" si="163"/>
        <v>102.95471696833263</v>
      </c>
      <c r="L889" s="24">
        <f t="shared" si="164"/>
        <v>19286</v>
      </c>
      <c r="M889" s="24">
        <f t="shared" si="165"/>
        <v>570</v>
      </c>
      <c r="N889" s="24">
        <v>1288</v>
      </c>
      <c r="O889" s="25" t="str">
        <f t="shared" si="167"/>
        <v>VERITAS PREPARATORY - WEST SPRINGFIELD (498)</v>
      </c>
      <c r="P889" s="129"/>
      <c r="Q889" s="124"/>
      <c r="R889" s="25"/>
      <c r="S889" s="25"/>
    </row>
    <row r="890" spans="1:19">
      <c r="A890" s="19">
        <f t="shared" si="156"/>
        <v>499</v>
      </c>
      <c r="B890" s="19">
        <v>883</v>
      </c>
      <c r="C890" s="20" t="str">
        <f t="shared" si="157"/>
        <v>499 - HAMPDEN CS OF SCIENCE-CHICOPEE Site - AGAWAM</v>
      </c>
      <c r="D890" s="21">
        <v>499061005</v>
      </c>
      <c r="E890" s="19">
        <f t="shared" si="158"/>
        <v>499</v>
      </c>
      <c r="F890" s="17">
        <f t="shared" si="159"/>
        <v>61</v>
      </c>
      <c r="G890" s="17">
        <f t="shared" si="160"/>
        <v>5</v>
      </c>
      <c r="H890" s="17">
        <f t="shared" si="166"/>
        <v>2</v>
      </c>
      <c r="I890" s="22">
        <f t="shared" si="161"/>
        <v>1</v>
      </c>
      <c r="J890" s="19">
        <f t="shared" si="162"/>
        <v>8</v>
      </c>
      <c r="K890" s="23">
        <f t="shared" si="163"/>
        <v>134.11010522573022</v>
      </c>
      <c r="L890" s="24">
        <f t="shared" si="164"/>
        <v>17028</v>
      </c>
      <c r="M890" s="24">
        <f t="shared" si="165"/>
        <v>5808</v>
      </c>
      <c r="N890" s="24">
        <v>1288</v>
      </c>
      <c r="O890" s="25" t="str">
        <f t="shared" si="167"/>
        <v>HAMPDEN CS OF SCIENCE-CHICOPEE Site - AGAWAM (499)</v>
      </c>
      <c r="P890" s="129"/>
      <c r="Q890" s="124"/>
      <c r="R890" s="25"/>
      <c r="S890" s="25"/>
    </row>
    <row r="891" spans="1:19">
      <c r="A891" s="19">
        <f t="shared" si="156"/>
        <v>499</v>
      </c>
      <c r="B891" s="19">
        <v>884</v>
      </c>
      <c r="C891" s="20" t="str">
        <f t="shared" si="157"/>
        <v>499 - HAMPDEN CS OF SCIENCE-CHICOPEE Site - BELCHERTOWN</v>
      </c>
      <c r="D891" s="21">
        <v>499061024</v>
      </c>
      <c r="E891" s="19">
        <f t="shared" si="158"/>
        <v>499</v>
      </c>
      <c r="F891" s="17">
        <f t="shared" si="159"/>
        <v>61</v>
      </c>
      <c r="G891" s="17">
        <f t="shared" si="160"/>
        <v>24</v>
      </c>
      <c r="H891" s="17">
        <f t="shared" si="166"/>
        <v>2</v>
      </c>
      <c r="I891" s="22">
        <f t="shared" si="161"/>
        <v>1</v>
      </c>
      <c r="J891" s="19">
        <f t="shared" si="162"/>
        <v>5</v>
      </c>
      <c r="K891" s="23">
        <f t="shared" si="163"/>
        <v>128.9603049298386</v>
      </c>
      <c r="L891" s="24">
        <f t="shared" si="164"/>
        <v>13568</v>
      </c>
      <c r="M891" s="24">
        <f t="shared" si="165"/>
        <v>3929</v>
      </c>
      <c r="N891" s="24">
        <v>1288</v>
      </c>
      <c r="O891" s="25" t="str">
        <f t="shared" si="167"/>
        <v>HAMPDEN CS OF SCIENCE-CHICOPEE Site - BELCHERTOWN (499)</v>
      </c>
      <c r="P891" s="129"/>
      <c r="Q891" s="124"/>
      <c r="R891" s="25"/>
      <c r="S891" s="25"/>
    </row>
    <row r="892" spans="1:19">
      <c r="A892" s="19">
        <f t="shared" si="156"/>
        <v>499</v>
      </c>
      <c r="B892" s="19">
        <v>885</v>
      </c>
      <c r="C892" s="20" t="str">
        <f t="shared" si="157"/>
        <v>499 - HAMPDEN CS OF SCIENCE-CHICOPEE Site - CHICOPEE</v>
      </c>
      <c r="D892" s="21">
        <v>499061061</v>
      </c>
      <c r="E892" s="19">
        <f t="shared" si="158"/>
        <v>499</v>
      </c>
      <c r="F892" s="17">
        <f t="shared" si="159"/>
        <v>61</v>
      </c>
      <c r="G892" s="17">
        <f t="shared" si="160"/>
        <v>61</v>
      </c>
      <c r="H892" s="17">
        <f t="shared" si="166"/>
        <v>2</v>
      </c>
      <c r="I892" s="22">
        <f t="shared" si="161"/>
        <v>1</v>
      </c>
      <c r="J892" s="19">
        <f t="shared" si="162"/>
        <v>10</v>
      </c>
      <c r="K892" s="23">
        <f t="shared" si="163"/>
        <v>110.40502928837481</v>
      </c>
      <c r="L892" s="24">
        <f t="shared" si="164"/>
        <v>17058</v>
      </c>
      <c r="M892" s="24">
        <f t="shared" si="165"/>
        <v>1775</v>
      </c>
      <c r="N892" s="24">
        <v>1288</v>
      </c>
      <c r="O892" s="25" t="str">
        <f t="shared" si="167"/>
        <v>HAMPDEN CS OF SCIENCE-CHICOPEE Site - CHICOPEE (499)</v>
      </c>
      <c r="P892" s="129"/>
      <c r="Q892" s="124"/>
      <c r="R892" s="25"/>
      <c r="S892" s="25"/>
    </row>
    <row r="893" spans="1:19">
      <c r="A893" s="19">
        <f t="shared" si="156"/>
        <v>499</v>
      </c>
      <c r="B893" s="19">
        <v>886</v>
      </c>
      <c r="C893" s="20" t="str">
        <f t="shared" si="157"/>
        <v>499 - HAMPDEN CS OF SCIENCE-CHICOPEE Site - EASTHAMPTON</v>
      </c>
      <c r="D893" s="21">
        <v>499061086</v>
      </c>
      <c r="E893" s="19">
        <f t="shared" si="158"/>
        <v>499</v>
      </c>
      <c r="F893" s="17">
        <f t="shared" si="159"/>
        <v>61</v>
      </c>
      <c r="G893" s="17">
        <f t="shared" si="160"/>
        <v>86</v>
      </c>
      <c r="H893" s="17">
        <f t="shared" si="166"/>
        <v>2</v>
      </c>
      <c r="I893" s="22">
        <f t="shared" si="161"/>
        <v>1</v>
      </c>
      <c r="J893" s="19">
        <f t="shared" si="162"/>
        <v>7</v>
      </c>
      <c r="K893" s="23">
        <f t="shared" si="163"/>
        <v>115.45248310009183</v>
      </c>
      <c r="L893" s="24">
        <f t="shared" si="164"/>
        <v>20215</v>
      </c>
      <c r="M893" s="24">
        <f t="shared" si="165"/>
        <v>3124</v>
      </c>
      <c r="N893" s="24">
        <v>1288</v>
      </c>
      <c r="O893" s="25" t="str">
        <f t="shared" si="167"/>
        <v>HAMPDEN CS OF SCIENCE-CHICOPEE Site - EASTHAMPTON (499)</v>
      </c>
      <c r="P893" s="129"/>
      <c r="Q893" s="124"/>
      <c r="R893" s="25"/>
      <c r="S893" s="25"/>
    </row>
    <row r="894" spans="1:19">
      <c r="A894" s="19">
        <f t="shared" si="156"/>
        <v>499</v>
      </c>
      <c r="B894" s="19">
        <v>887</v>
      </c>
      <c r="C894" s="20" t="str">
        <f t="shared" si="157"/>
        <v>499 - HAMPDEN CS OF SCIENCE-CHICOPEE Site - EAST LONGMEADOW</v>
      </c>
      <c r="D894" s="21">
        <v>499061087</v>
      </c>
      <c r="E894" s="19">
        <f t="shared" si="158"/>
        <v>499</v>
      </c>
      <c r="F894" s="17">
        <f t="shared" si="159"/>
        <v>61</v>
      </c>
      <c r="G894" s="17">
        <f t="shared" si="160"/>
        <v>87</v>
      </c>
      <c r="H894" s="17">
        <f t="shared" si="166"/>
        <v>2</v>
      </c>
      <c r="I894" s="22">
        <f t="shared" si="161"/>
        <v>1</v>
      </c>
      <c r="J894" s="19">
        <f t="shared" si="162"/>
        <v>5</v>
      </c>
      <c r="K894" s="23">
        <f t="shared" si="163"/>
        <v>131.09126401824184</v>
      </c>
      <c r="L894" s="24">
        <f t="shared" si="164"/>
        <v>18928</v>
      </c>
      <c r="M894" s="24">
        <f t="shared" si="165"/>
        <v>5885</v>
      </c>
      <c r="N894" s="24">
        <v>1288</v>
      </c>
      <c r="O894" s="25" t="str">
        <f t="shared" si="167"/>
        <v>HAMPDEN CS OF SCIENCE-CHICOPEE Site - EAST LONGMEADOW (499)</v>
      </c>
      <c r="P894" s="129"/>
      <c r="Q894" s="124"/>
      <c r="R894" s="25"/>
      <c r="S894" s="25"/>
    </row>
    <row r="895" spans="1:19">
      <c r="A895" s="19">
        <f t="shared" si="156"/>
        <v>499</v>
      </c>
      <c r="B895" s="19">
        <v>888</v>
      </c>
      <c r="C895" s="20" t="str">
        <f t="shared" si="157"/>
        <v>499 - HAMPDEN CS OF SCIENCE-CHICOPEE Site - HOLYOKE</v>
      </c>
      <c r="D895" s="21">
        <v>499061137</v>
      </c>
      <c r="E895" s="19">
        <f t="shared" si="158"/>
        <v>499</v>
      </c>
      <c r="F895" s="17">
        <f t="shared" si="159"/>
        <v>61</v>
      </c>
      <c r="G895" s="17">
        <f t="shared" si="160"/>
        <v>137</v>
      </c>
      <c r="H895" s="17">
        <f t="shared" si="166"/>
        <v>2</v>
      </c>
      <c r="I895" s="22">
        <f t="shared" si="161"/>
        <v>1</v>
      </c>
      <c r="J895" s="19">
        <f t="shared" si="162"/>
        <v>12</v>
      </c>
      <c r="K895" s="23">
        <f t="shared" si="163"/>
        <v>103.07431558534392</v>
      </c>
      <c r="L895" s="24">
        <f t="shared" si="164"/>
        <v>20291</v>
      </c>
      <c r="M895" s="24">
        <f t="shared" si="165"/>
        <v>624</v>
      </c>
      <c r="N895" s="24">
        <v>1288</v>
      </c>
      <c r="O895" s="25" t="str">
        <f t="shared" si="167"/>
        <v>HAMPDEN CS OF SCIENCE-CHICOPEE Site - HOLYOKE (499)</v>
      </c>
      <c r="P895" s="129"/>
      <c r="Q895" s="124"/>
      <c r="R895" s="25"/>
      <c r="S895" s="25"/>
    </row>
    <row r="896" spans="1:19">
      <c r="A896" s="19">
        <f t="shared" si="156"/>
        <v>499</v>
      </c>
      <c r="B896" s="19">
        <v>889</v>
      </c>
      <c r="C896" s="20" t="str">
        <f t="shared" si="157"/>
        <v>499 - HAMPDEN CS OF SCIENCE-CHICOPEE Site - LONGMEADOW</v>
      </c>
      <c r="D896" s="21">
        <v>499061159</v>
      </c>
      <c r="E896" s="19">
        <f t="shared" si="158"/>
        <v>499</v>
      </c>
      <c r="F896" s="17">
        <f t="shared" si="159"/>
        <v>61</v>
      </c>
      <c r="G896" s="17">
        <f t="shared" si="160"/>
        <v>159</v>
      </c>
      <c r="H896" s="17">
        <f t="shared" si="166"/>
        <v>2</v>
      </c>
      <c r="I896" s="22">
        <f t="shared" si="161"/>
        <v>1</v>
      </c>
      <c r="J896" s="19">
        <f t="shared" si="162"/>
        <v>3</v>
      </c>
      <c r="K896" s="23">
        <f t="shared" si="163"/>
        <v>140.38108046910548</v>
      </c>
      <c r="L896" s="24">
        <f t="shared" si="164"/>
        <v>18392</v>
      </c>
      <c r="M896" s="24">
        <f t="shared" si="165"/>
        <v>7427</v>
      </c>
      <c r="N896" s="24">
        <v>1288</v>
      </c>
      <c r="O896" s="25" t="str">
        <f t="shared" si="167"/>
        <v>HAMPDEN CS OF SCIENCE-CHICOPEE Site - LONGMEADOW (499)</v>
      </c>
      <c r="P896" s="129"/>
      <c r="Q896" s="124"/>
      <c r="R896" s="25"/>
      <c r="S896" s="25"/>
    </row>
    <row r="897" spans="1:19">
      <c r="A897" s="19">
        <f t="shared" si="156"/>
        <v>499</v>
      </c>
      <c r="B897" s="19">
        <v>890</v>
      </c>
      <c r="C897" s="20" t="str">
        <f t="shared" si="157"/>
        <v>499 - HAMPDEN CS OF SCIENCE-CHICOPEE Site - LUDLOW</v>
      </c>
      <c r="D897" s="21">
        <v>499061161</v>
      </c>
      <c r="E897" s="19">
        <f t="shared" si="158"/>
        <v>499</v>
      </c>
      <c r="F897" s="17">
        <f t="shared" si="159"/>
        <v>61</v>
      </c>
      <c r="G897" s="17">
        <f t="shared" si="160"/>
        <v>161</v>
      </c>
      <c r="H897" s="17">
        <f t="shared" si="166"/>
        <v>2</v>
      </c>
      <c r="I897" s="22">
        <f t="shared" si="161"/>
        <v>1</v>
      </c>
      <c r="J897" s="19">
        <f t="shared" si="162"/>
        <v>7</v>
      </c>
      <c r="K897" s="23">
        <f t="shared" si="163"/>
        <v>135.22369192543653</v>
      </c>
      <c r="L897" s="24">
        <f t="shared" si="164"/>
        <v>16892</v>
      </c>
      <c r="M897" s="24">
        <f t="shared" si="165"/>
        <v>5950</v>
      </c>
      <c r="N897" s="24">
        <v>1288</v>
      </c>
      <c r="O897" s="25" t="str">
        <f t="shared" si="167"/>
        <v>HAMPDEN CS OF SCIENCE-CHICOPEE Site - LUDLOW (499)</v>
      </c>
      <c r="P897" s="129"/>
      <c r="Q897" s="124"/>
      <c r="R897" s="25"/>
      <c r="S897" s="25"/>
    </row>
    <row r="898" spans="1:19">
      <c r="A898" s="19">
        <f t="shared" si="156"/>
        <v>499</v>
      </c>
      <c r="B898" s="19">
        <v>891</v>
      </c>
      <c r="C898" s="20" t="str">
        <f t="shared" si="157"/>
        <v>499 - HAMPDEN CS OF SCIENCE-CHICOPEE Site - MONSON</v>
      </c>
      <c r="D898" s="21">
        <v>499061191</v>
      </c>
      <c r="E898" s="19">
        <f t="shared" si="158"/>
        <v>499</v>
      </c>
      <c r="F898" s="17">
        <f t="shared" si="159"/>
        <v>61</v>
      </c>
      <c r="G898" s="17">
        <f t="shared" si="160"/>
        <v>191</v>
      </c>
      <c r="H898" s="17">
        <f t="shared" si="166"/>
        <v>2</v>
      </c>
      <c r="I898" s="22">
        <f t="shared" si="161"/>
        <v>1</v>
      </c>
      <c r="J898" s="19">
        <f t="shared" si="162"/>
        <v>7</v>
      </c>
      <c r="K898" s="23">
        <f t="shared" si="163"/>
        <v>131.2754099544525</v>
      </c>
      <c r="L898" s="24">
        <f t="shared" si="164"/>
        <v>20215</v>
      </c>
      <c r="M898" s="24">
        <f t="shared" si="165"/>
        <v>6322</v>
      </c>
      <c r="N898" s="24">
        <v>1288</v>
      </c>
      <c r="O898" s="25" t="str">
        <f t="shared" si="167"/>
        <v>HAMPDEN CS OF SCIENCE-CHICOPEE Site - MONSON (499)</v>
      </c>
      <c r="P898" s="129"/>
      <c r="Q898" s="124"/>
      <c r="R898" s="25"/>
      <c r="S898" s="25"/>
    </row>
    <row r="899" spans="1:19">
      <c r="A899" s="19">
        <f t="shared" si="156"/>
        <v>499</v>
      </c>
      <c r="B899" s="19">
        <v>892</v>
      </c>
      <c r="C899" s="20" t="str">
        <f t="shared" si="157"/>
        <v>499 - HAMPDEN CS OF SCIENCE-CHICOPEE Site - SOUTH HADLEY</v>
      </c>
      <c r="D899" s="21">
        <v>499061278</v>
      </c>
      <c r="E899" s="19">
        <f t="shared" si="158"/>
        <v>499</v>
      </c>
      <c r="F899" s="17">
        <f t="shared" si="159"/>
        <v>61</v>
      </c>
      <c r="G899" s="17">
        <f t="shared" si="160"/>
        <v>278</v>
      </c>
      <c r="H899" s="17">
        <f t="shared" si="166"/>
        <v>2</v>
      </c>
      <c r="I899" s="22">
        <f t="shared" si="161"/>
        <v>1</v>
      </c>
      <c r="J899" s="19">
        <f t="shared" si="162"/>
        <v>6</v>
      </c>
      <c r="K899" s="23">
        <f t="shared" si="163"/>
        <v>122.66742833414756</v>
      </c>
      <c r="L899" s="24">
        <f t="shared" si="164"/>
        <v>19572</v>
      </c>
      <c r="M899" s="24">
        <f t="shared" si="165"/>
        <v>4436</v>
      </c>
      <c r="N899" s="24">
        <v>1288</v>
      </c>
      <c r="O899" s="25" t="str">
        <f t="shared" si="167"/>
        <v>HAMPDEN CS OF SCIENCE-CHICOPEE Site - SOUTH HADLEY (499)</v>
      </c>
      <c r="P899" s="129"/>
      <c r="Q899" s="124"/>
      <c r="R899" s="25"/>
      <c r="S899" s="25"/>
    </row>
    <row r="900" spans="1:19">
      <c r="A900" s="19">
        <f t="shared" si="156"/>
        <v>499</v>
      </c>
      <c r="B900" s="19">
        <v>893</v>
      </c>
      <c r="C900" s="20" t="str">
        <f t="shared" si="157"/>
        <v>499 - HAMPDEN CS OF SCIENCE-CHICOPEE Site - SPRINGFIELD</v>
      </c>
      <c r="D900" s="21">
        <v>499061281</v>
      </c>
      <c r="E900" s="19">
        <f t="shared" si="158"/>
        <v>499</v>
      </c>
      <c r="F900" s="17">
        <f t="shared" si="159"/>
        <v>61</v>
      </c>
      <c r="G900" s="17">
        <f t="shared" si="160"/>
        <v>281</v>
      </c>
      <c r="H900" s="17">
        <f t="shared" si="166"/>
        <v>2</v>
      </c>
      <c r="I900" s="22">
        <f t="shared" si="161"/>
        <v>1</v>
      </c>
      <c r="J900" s="19">
        <f t="shared" si="162"/>
        <v>12</v>
      </c>
      <c r="K900" s="23">
        <f t="shared" si="163"/>
        <v>100.01046051748537</v>
      </c>
      <c r="L900" s="24">
        <f t="shared" si="164"/>
        <v>20829</v>
      </c>
      <c r="M900" s="24">
        <f t="shared" si="165"/>
        <v>2</v>
      </c>
      <c r="N900" s="24">
        <v>1288</v>
      </c>
      <c r="O900" s="25" t="str">
        <f t="shared" si="167"/>
        <v>HAMPDEN CS OF SCIENCE-CHICOPEE Site - SPRINGFIELD (499)</v>
      </c>
      <c r="P900" s="129"/>
      <c r="Q900" s="124"/>
      <c r="R900" s="25"/>
      <c r="S900" s="25"/>
    </row>
    <row r="901" spans="1:19">
      <c r="A901" s="19">
        <f t="shared" si="156"/>
        <v>499</v>
      </c>
      <c r="B901" s="19">
        <v>894</v>
      </c>
      <c r="C901" s="20" t="str">
        <f t="shared" si="157"/>
        <v>499 - HAMPDEN CS OF SCIENCE-CHICOPEE Site - WESTFIELD</v>
      </c>
      <c r="D901" s="21">
        <v>499061325</v>
      </c>
      <c r="E901" s="19">
        <f t="shared" si="158"/>
        <v>499</v>
      </c>
      <c r="F901" s="17">
        <f t="shared" si="159"/>
        <v>61</v>
      </c>
      <c r="G901" s="17">
        <f t="shared" si="160"/>
        <v>325</v>
      </c>
      <c r="H901" s="17">
        <f t="shared" si="166"/>
        <v>2</v>
      </c>
      <c r="I901" s="22">
        <f t="shared" si="161"/>
        <v>1</v>
      </c>
      <c r="J901" s="19">
        <f t="shared" si="162"/>
        <v>9</v>
      </c>
      <c r="K901" s="23">
        <f t="shared" si="163"/>
        <v>106.75824342348001</v>
      </c>
      <c r="L901" s="24">
        <f t="shared" si="164"/>
        <v>15155</v>
      </c>
      <c r="M901" s="24">
        <f t="shared" si="165"/>
        <v>1024</v>
      </c>
      <c r="N901" s="24">
        <v>1288</v>
      </c>
      <c r="O901" s="25" t="str">
        <f t="shared" si="167"/>
        <v>HAMPDEN CS OF SCIENCE-CHICOPEE Site - WESTFIELD (499)</v>
      </c>
      <c r="P901" s="129"/>
      <c r="Q901" s="124"/>
      <c r="R901" s="25"/>
      <c r="S901" s="25"/>
    </row>
    <row r="902" spans="1:19">
      <c r="A902" s="19">
        <f t="shared" si="156"/>
        <v>499</v>
      </c>
      <c r="B902" s="19">
        <v>895</v>
      </c>
      <c r="C902" s="20" t="str">
        <f t="shared" si="157"/>
        <v>499 - HAMPDEN CS OF SCIENCE-CHICOPEE Site - WEST SPRINGFIELD</v>
      </c>
      <c r="D902" s="21">
        <v>499061332</v>
      </c>
      <c r="E902" s="19">
        <f t="shared" si="158"/>
        <v>499</v>
      </c>
      <c r="F902" s="17">
        <f t="shared" si="159"/>
        <v>61</v>
      </c>
      <c r="G902" s="17">
        <f t="shared" si="160"/>
        <v>332</v>
      </c>
      <c r="H902" s="17">
        <f t="shared" si="166"/>
        <v>2</v>
      </c>
      <c r="I902" s="22">
        <f t="shared" si="161"/>
        <v>1</v>
      </c>
      <c r="J902" s="19">
        <f t="shared" si="162"/>
        <v>10</v>
      </c>
      <c r="K902" s="23">
        <f t="shared" si="163"/>
        <v>102.95471696833263</v>
      </c>
      <c r="L902" s="24">
        <f t="shared" si="164"/>
        <v>20517</v>
      </c>
      <c r="M902" s="24">
        <f t="shared" si="165"/>
        <v>606</v>
      </c>
      <c r="N902" s="24">
        <v>1288</v>
      </c>
      <c r="O902" s="25" t="str">
        <f t="shared" si="167"/>
        <v>HAMPDEN CS OF SCIENCE-CHICOPEE Site - WEST SPRINGFIELD (499)</v>
      </c>
      <c r="P902" s="129"/>
      <c r="Q902" s="124"/>
      <c r="R902" s="25"/>
      <c r="S902" s="25"/>
    </row>
    <row r="903" spans="1:19">
      <c r="A903" s="19">
        <f t="shared" si="156"/>
        <v>499</v>
      </c>
      <c r="B903" s="19">
        <v>896</v>
      </c>
      <c r="C903" s="20" t="str">
        <f t="shared" si="157"/>
        <v>499 - HAMPDEN CS OF SCIENCE-WEST SPRINGFIELD Site - AGAWAM</v>
      </c>
      <c r="D903" s="21">
        <v>499332005</v>
      </c>
      <c r="E903" s="19">
        <f t="shared" si="158"/>
        <v>499</v>
      </c>
      <c r="F903" s="17">
        <f t="shared" si="159"/>
        <v>332</v>
      </c>
      <c r="G903" s="17">
        <f t="shared" si="160"/>
        <v>5</v>
      </c>
      <c r="H903" s="17">
        <f t="shared" si="166"/>
        <v>2</v>
      </c>
      <c r="I903" s="22">
        <f t="shared" si="161"/>
        <v>1</v>
      </c>
      <c r="J903" s="19">
        <f t="shared" si="162"/>
        <v>8</v>
      </c>
      <c r="K903" s="23">
        <f t="shared" si="163"/>
        <v>134.11010522573022</v>
      </c>
      <c r="L903" s="24">
        <f t="shared" si="164"/>
        <v>15619</v>
      </c>
      <c r="M903" s="24">
        <f t="shared" si="165"/>
        <v>5328</v>
      </c>
      <c r="N903" s="24">
        <v>1288</v>
      </c>
      <c r="O903" s="25" t="str">
        <f t="shared" si="167"/>
        <v>HAMPDEN CS OF SCIENCE-WEST SPRINGFIELD Site - AGAWAM (499)</v>
      </c>
      <c r="P903" s="129"/>
      <c r="Q903" s="124"/>
      <c r="R903" s="25"/>
      <c r="S903" s="25"/>
    </row>
    <row r="904" spans="1:19">
      <c r="A904" s="19">
        <f t="shared" ref="A904:A967" si="168">IF(VALUE(MID(D904,1,1))=4,VALUE(MID(D904,1,3)),VALUE(MID(D904,1,4)))</f>
        <v>499</v>
      </c>
      <c r="B904" s="19">
        <v>897</v>
      </c>
      <c r="C904" s="20" t="str">
        <f t="shared" ref="C904:C967" si="169">IF(
H904=1,
A904 &amp; " - " &amp; VLOOKUP(A904,codeCHA,2,FALSE) &amp; " - " &amp; VLOOKUP(G904,code436,2,FALSE),
IF(
OR(A904=450,A904=466),
A904 &amp; " - " &amp; VLOOKUP(A904,codeCHA,2,FALSE) &amp; VLOOKUP(F904,code436,2,FALSE) &amp; " District - " &amp; VLOOKUP(G904,code436,2,FALSE),
A904 &amp; " - " &amp; VLOOKUP(A904,codeCHA,2,FALSE) &amp; "-"&amp; VLOOKUP(F904,code436,2,FALSE) &amp; " Site - " &amp; VLOOKUP(G904,code436,2,FALSE)
)
)</f>
        <v>499 - HAMPDEN CS OF SCIENCE-WEST SPRINGFIELD Site - CHICOPEE</v>
      </c>
      <c r="D904" s="21">
        <v>499332061</v>
      </c>
      <c r="E904" s="19">
        <f t="shared" ref="E904:E967" si="170">A904</f>
        <v>499</v>
      </c>
      <c r="F904" s="17">
        <f t="shared" ref="F904:F967" si="171">IF(VALUE(MID(D904,1,1))=4,VALUE(MID(D904,4,3)),VALUE(MID(D904,5,3)))</f>
        <v>332</v>
      </c>
      <c r="G904" s="17">
        <f t="shared" ref="G904:G967" si="172">IF(VALUE(MID(D904,1,1))=4,VALUE(MID(D904,7,3)),VALUE(MID(D904,8,3)))</f>
        <v>61</v>
      </c>
      <c r="H904" s="17">
        <f t="shared" si="166"/>
        <v>2</v>
      </c>
      <c r="I904" s="22">
        <f t="shared" ref="I904:I967" si="173">VLOOKUP(F904,distinfo,4)</f>
        <v>1</v>
      </c>
      <c r="J904" s="19">
        <f t="shared" ref="J904:J967" si="174">VLOOKUP(D904,enro_chafnd,16)</f>
        <v>10</v>
      </c>
      <c r="K904" s="23">
        <f t="shared" ref="K904:K967" si="175">VLOOKUP(G904,distinfo,6)</f>
        <v>110.40502928837481</v>
      </c>
      <c r="L904" s="24">
        <f t="shared" ref="L904:L967" si="176">IF(VLOOKUP(D904,rate_chafnd,40,FALSE)&gt;0,VLOOKUP(D904,rate_chafnd,40),VLOOKUP(G904,distinfo,7))</f>
        <v>15994</v>
      </c>
      <c r="M904" s="24">
        <f t="shared" ref="M904:M967" si="177">ROUND((L904*K904/100)-L904,0)</f>
        <v>1664</v>
      </c>
      <c r="N904" s="24">
        <v>1288</v>
      </c>
      <c r="O904" s="25" t="str">
        <f t="shared" si="167"/>
        <v>HAMPDEN CS OF SCIENCE-WEST SPRINGFIELD Site - CHICOPEE (499)</v>
      </c>
      <c r="P904" s="129"/>
      <c r="Q904" s="124"/>
      <c r="R904" s="25"/>
      <c r="S904" s="25"/>
    </row>
    <row r="905" spans="1:19">
      <c r="A905" s="19">
        <f t="shared" si="168"/>
        <v>499</v>
      </c>
      <c r="B905" s="19">
        <v>898</v>
      </c>
      <c r="C905" s="20" t="str">
        <f t="shared" si="169"/>
        <v>499 - HAMPDEN CS OF SCIENCE-WEST SPRINGFIELD Site - EASTHAMPTON</v>
      </c>
      <c r="D905" s="21">
        <v>499332086</v>
      </c>
      <c r="E905" s="19">
        <f t="shared" si="170"/>
        <v>499</v>
      </c>
      <c r="F905" s="17">
        <f t="shared" si="171"/>
        <v>332</v>
      </c>
      <c r="G905" s="17">
        <f t="shared" si="172"/>
        <v>86</v>
      </c>
      <c r="H905" s="17">
        <f t="shared" ref="H905:H968" si="178">IF(OR(A905=410,A905=466,A905=487,A905=499),2,1)</f>
        <v>2</v>
      </c>
      <c r="I905" s="22">
        <f t="shared" si="173"/>
        <v>1</v>
      </c>
      <c r="J905" s="19">
        <f t="shared" si="174"/>
        <v>7</v>
      </c>
      <c r="K905" s="23">
        <f t="shared" si="175"/>
        <v>115.45248310009183</v>
      </c>
      <c r="L905" s="24">
        <f t="shared" si="176"/>
        <v>14986</v>
      </c>
      <c r="M905" s="24">
        <f t="shared" si="177"/>
        <v>2316</v>
      </c>
      <c r="N905" s="24">
        <v>1288</v>
      </c>
      <c r="O905" s="25" t="str">
        <f t="shared" ref="O905:O968" si="179">IFERROR(TRIM(MID($C905, FIND(" - ", $C905)+3, 9999)) &amp;
" (" &amp; TRIM(LEFT($C905, FIND(" - ", $C905)-1)) &amp; ")",
"")</f>
        <v>HAMPDEN CS OF SCIENCE-WEST SPRINGFIELD Site - EASTHAMPTON (499)</v>
      </c>
      <c r="P905" s="129"/>
      <c r="Q905" s="124"/>
      <c r="R905" s="25"/>
      <c r="S905" s="25"/>
    </row>
    <row r="906" spans="1:19">
      <c r="A906" s="19">
        <f t="shared" si="168"/>
        <v>499</v>
      </c>
      <c r="B906" s="19">
        <v>899</v>
      </c>
      <c r="C906" s="20" t="str">
        <f t="shared" si="169"/>
        <v>499 - HAMPDEN CS OF SCIENCE-WEST SPRINGFIELD Site - HOLYOKE</v>
      </c>
      <c r="D906" s="21">
        <v>499332137</v>
      </c>
      <c r="E906" s="19">
        <f t="shared" si="170"/>
        <v>499</v>
      </c>
      <c r="F906" s="17">
        <f t="shared" si="171"/>
        <v>332</v>
      </c>
      <c r="G906" s="17">
        <f t="shared" si="172"/>
        <v>137</v>
      </c>
      <c r="H906" s="17">
        <f t="shared" si="178"/>
        <v>2</v>
      </c>
      <c r="I906" s="22">
        <f t="shared" si="173"/>
        <v>1</v>
      </c>
      <c r="J906" s="19">
        <f t="shared" si="174"/>
        <v>12</v>
      </c>
      <c r="K906" s="23">
        <f t="shared" si="175"/>
        <v>103.07431558534392</v>
      </c>
      <c r="L906" s="24">
        <f t="shared" si="176"/>
        <v>18972</v>
      </c>
      <c r="M906" s="24">
        <f t="shared" si="177"/>
        <v>583</v>
      </c>
      <c r="N906" s="24">
        <v>1288</v>
      </c>
      <c r="O906" s="25" t="str">
        <f t="shared" si="179"/>
        <v>HAMPDEN CS OF SCIENCE-WEST SPRINGFIELD Site - HOLYOKE (499)</v>
      </c>
      <c r="P906" s="129"/>
      <c r="Q906" s="124"/>
      <c r="R906" s="25"/>
      <c r="S906" s="25"/>
    </row>
    <row r="907" spans="1:19">
      <c r="A907" s="19">
        <f t="shared" si="168"/>
        <v>499</v>
      </c>
      <c r="B907" s="19">
        <v>900</v>
      </c>
      <c r="C907" s="20" t="str">
        <f t="shared" si="169"/>
        <v>499 - HAMPDEN CS OF SCIENCE-WEST SPRINGFIELD Site - LUDLOW</v>
      </c>
      <c r="D907" s="21">
        <v>499332161</v>
      </c>
      <c r="E907" s="19">
        <f t="shared" si="170"/>
        <v>499</v>
      </c>
      <c r="F907" s="17">
        <f t="shared" si="171"/>
        <v>332</v>
      </c>
      <c r="G907" s="17">
        <f t="shared" si="172"/>
        <v>161</v>
      </c>
      <c r="H907" s="17">
        <f t="shared" si="178"/>
        <v>2</v>
      </c>
      <c r="I907" s="22">
        <f t="shared" si="173"/>
        <v>1</v>
      </c>
      <c r="J907" s="19">
        <f t="shared" si="174"/>
        <v>7</v>
      </c>
      <c r="K907" s="23">
        <f t="shared" si="175"/>
        <v>135.22369192543653</v>
      </c>
      <c r="L907" s="24">
        <f t="shared" si="176"/>
        <v>18309</v>
      </c>
      <c r="M907" s="24">
        <f t="shared" si="177"/>
        <v>6449</v>
      </c>
      <c r="N907" s="24">
        <v>1288</v>
      </c>
      <c r="O907" s="25" t="str">
        <f t="shared" si="179"/>
        <v>HAMPDEN CS OF SCIENCE-WEST SPRINGFIELD Site - LUDLOW (499)</v>
      </c>
      <c r="P907" s="129"/>
      <c r="Q907" s="124"/>
      <c r="R907" s="25"/>
      <c r="S907" s="25"/>
    </row>
    <row r="908" spans="1:19">
      <c r="A908" s="19">
        <f t="shared" si="168"/>
        <v>499</v>
      </c>
      <c r="B908" s="19">
        <v>901</v>
      </c>
      <c r="C908" s="20" t="str">
        <f t="shared" si="169"/>
        <v>499 - HAMPDEN CS OF SCIENCE-WEST SPRINGFIELD Site - MONSON</v>
      </c>
      <c r="D908" s="21">
        <v>499332191</v>
      </c>
      <c r="E908" s="19">
        <f t="shared" si="170"/>
        <v>499</v>
      </c>
      <c r="F908" s="17">
        <f t="shared" si="171"/>
        <v>332</v>
      </c>
      <c r="G908" s="17">
        <f t="shared" si="172"/>
        <v>191</v>
      </c>
      <c r="H908" s="17">
        <f t="shared" si="178"/>
        <v>2</v>
      </c>
      <c r="I908" s="22">
        <f t="shared" si="173"/>
        <v>1</v>
      </c>
      <c r="J908" s="19">
        <f t="shared" si="174"/>
        <v>7</v>
      </c>
      <c r="K908" s="23">
        <f t="shared" si="175"/>
        <v>131.2754099544525</v>
      </c>
      <c r="L908" s="24">
        <f t="shared" si="176"/>
        <v>14986</v>
      </c>
      <c r="M908" s="24">
        <f t="shared" si="177"/>
        <v>4687</v>
      </c>
      <c r="N908" s="24">
        <v>1288</v>
      </c>
      <c r="O908" s="25" t="str">
        <f t="shared" si="179"/>
        <v>HAMPDEN CS OF SCIENCE-WEST SPRINGFIELD Site - MONSON (499)</v>
      </c>
      <c r="P908" s="129"/>
      <c r="Q908" s="124"/>
      <c r="R908" s="25"/>
      <c r="S908" s="25"/>
    </row>
    <row r="909" spans="1:19">
      <c r="A909" s="19">
        <f t="shared" si="168"/>
        <v>499</v>
      </c>
      <c r="B909" s="19">
        <v>902</v>
      </c>
      <c r="C909" s="20" t="str">
        <f t="shared" si="169"/>
        <v>499 - HAMPDEN CS OF SCIENCE-WEST SPRINGFIELD Site - SPRINGFIELD</v>
      </c>
      <c r="D909" s="21">
        <v>499332281</v>
      </c>
      <c r="E909" s="19">
        <f t="shared" si="170"/>
        <v>499</v>
      </c>
      <c r="F909" s="17">
        <f t="shared" si="171"/>
        <v>332</v>
      </c>
      <c r="G909" s="17">
        <f t="shared" si="172"/>
        <v>281</v>
      </c>
      <c r="H909" s="17">
        <f t="shared" si="178"/>
        <v>2</v>
      </c>
      <c r="I909" s="22">
        <f t="shared" si="173"/>
        <v>1</v>
      </c>
      <c r="J909" s="19">
        <f t="shared" si="174"/>
        <v>12</v>
      </c>
      <c r="K909" s="23">
        <f t="shared" si="175"/>
        <v>100.01046051748537</v>
      </c>
      <c r="L909" s="24">
        <f t="shared" si="176"/>
        <v>19736</v>
      </c>
      <c r="M909" s="24">
        <f t="shared" si="177"/>
        <v>2</v>
      </c>
      <c r="N909" s="24">
        <v>1288</v>
      </c>
      <c r="O909" s="25" t="str">
        <f t="shared" si="179"/>
        <v>HAMPDEN CS OF SCIENCE-WEST SPRINGFIELD Site - SPRINGFIELD (499)</v>
      </c>
      <c r="P909" s="129"/>
      <c r="Q909" s="124"/>
      <c r="R909" s="25"/>
      <c r="S909" s="25"/>
    </row>
    <row r="910" spans="1:19">
      <c r="A910" s="19">
        <f t="shared" si="168"/>
        <v>499</v>
      </c>
      <c r="B910" s="19">
        <v>903</v>
      </c>
      <c r="C910" s="20" t="str">
        <f t="shared" si="169"/>
        <v>499 - HAMPDEN CS OF SCIENCE-WEST SPRINGFIELD Site - WARE</v>
      </c>
      <c r="D910" s="21">
        <v>499332309</v>
      </c>
      <c r="E910" s="19">
        <f t="shared" si="170"/>
        <v>499</v>
      </c>
      <c r="F910" s="17">
        <f t="shared" si="171"/>
        <v>332</v>
      </c>
      <c r="G910" s="17">
        <f t="shared" si="172"/>
        <v>309</v>
      </c>
      <c r="H910" s="17">
        <f t="shared" si="178"/>
        <v>2</v>
      </c>
      <c r="I910" s="22">
        <f t="shared" si="173"/>
        <v>1</v>
      </c>
      <c r="J910" s="19">
        <f t="shared" si="174"/>
        <v>10</v>
      </c>
      <c r="K910" s="23">
        <f t="shared" si="175"/>
        <v>100</v>
      </c>
      <c r="L910" s="24">
        <f t="shared" si="176"/>
        <v>20238</v>
      </c>
      <c r="M910" s="24">
        <f t="shared" si="177"/>
        <v>0</v>
      </c>
      <c r="N910" s="24">
        <v>1288</v>
      </c>
      <c r="O910" s="25" t="str">
        <f t="shared" si="179"/>
        <v>HAMPDEN CS OF SCIENCE-WEST SPRINGFIELD Site - WARE (499)</v>
      </c>
      <c r="P910" s="129"/>
      <c r="Q910" s="124"/>
      <c r="R910" s="25"/>
      <c r="S910" s="25"/>
    </row>
    <row r="911" spans="1:19">
      <c r="A911" s="19">
        <f t="shared" si="168"/>
        <v>499</v>
      </c>
      <c r="B911" s="19">
        <v>904</v>
      </c>
      <c r="C911" s="20" t="str">
        <f t="shared" si="169"/>
        <v>499 - HAMPDEN CS OF SCIENCE-WEST SPRINGFIELD Site - WESTFIELD</v>
      </c>
      <c r="D911" s="21">
        <v>499332325</v>
      </c>
      <c r="E911" s="19">
        <f t="shared" si="170"/>
        <v>499</v>
      </c>
      <c r="F911" s="17">
        <f t="shared" si="171"/>
        <v>332</v>
      </c>
      <c r="G911" s="17">
        <f t="shared" si="172"/>
        <v>325</v>
      </c>
      <c r="H911" s="17">
        <f t="shared" si="178"/>
        <v>2</v>
      </c>
      <c r="I911" s="22">
        <f t="shared" si="173"/>
        <v>1</v>
      </c>
      <c r="J911" s="19">
        <f t="shared" si="174"/>
        <v>9</v>
      </c>
      <c r="K911" s="23">
        <f t="shared" si="175"/>
        <v>106.75824342348001</v>
      </c>
      <c r="L911" s="24">
        <f t="shared" si="176"/>
        <v>13529</v>
      </c>
      <c r="M911" s="24">
        <f t="shared" si="177"/>
        <v>914</v>
      </c>
      <c r="N911" s="24">
        <v>1288</v>
      </c>
      <c r="O911" s="25" t="str">
        <f t="shared" si="179"/>
        <v>HAMPDEN CS OF SCIENCE-WEST SPRINGFIELD Site - WESTFIELD (499)</v>
      </c>
      <c r="P911" s="129"/>
      <c r="Q911" s="124"/>
      <c r="R911" s="25"/>
      <c r="S911" s="25"/>
    </row>
    <row r="912" spans="1:19">
      <c r="A912" s="19">
        <f t="shared" si="168"/>
        <v>499</v>
      </c>
      <c r="B912" s="19">
        <v>905</v>
      </c>
      <c r="C912" s="20" t="str">
        <f t="shared" si="169"/>
        <v>499 - HAMPDEN CS OF SCIENCE-WEST SPRINGFIELD Site - WEST SPRINGFIELD</v>
      </c>
      <c r="D912" s="21">
        <v>499332332</v>
      </c>
      <c r="E912" s="19">
        <f t="shared" si="170"/>
        <v>499</v>
      </c>
      <c r="F912" s="17">
        <f t="shared" si="171"/>
        <v>332</v>
      </c>
      <c r="G912" s="17">
        <f t="shared" si="172"/>
        <v>332</v>
      </c>
      <c r="H912" s="17">
        <f t="shared" si="178"/>
        <v>2</v>
      </c>
      <c r="I912" s="22">
        <f t="shared" si="173"/>
        <v>1</v>
      </c>
      <c r="J912" s="19">
        <f t="shared" si="174"/>
        <v>10</v>
      </c>
      <c r="K912" s="23">
        <f t="shared" si="175"/>
        <v>102.95471696833263</v>
      </c>
      <c r="L912" s="24">
        <f t="shared" si="176"/>
        <v>19070</v>
      </c>
      <c r="M912" s="24">
        <f t="shared" si="177"/>
        <v>563</v>
      </c>
      <c r="N912" s="24">
        <v>1288</v>
      </c>
      <c r="O912" s="25" t="str">
        <f t="shared" si="179"/>
        <v>HAMPDEN CS OF SCIENCE-WEST SPRINGFIELD Site - WEST SPRINGFIELD (499)</v>
      </c>
      <c r="P912" s="129"/>
      <c r="Q912" s="124"/>
      <c r="R912" s="25"/>
      <c r="S912" s="25"/>
    </row>
    <row r="913" spans="1:19">
      <c r="A913" s="19">
        <f t="shared" si="168"/>
        <v>499</v>
      </c>
      <c r="B913" s="19">
        <v>906</v>
      </c>
      <c r="C913" s="20" t="str">
        <f t="shared" si="169"/>
        <v>499 - HAMPDEN CS OF SCIENCE-WEST SPRINGFIELD Site - HAMPSHIRE</v>
      </c>
      <c r="D913" s="21">
        <v>499332683</v>
      </c>
      <c r="E913" s="19">
        <f t="shared" si="170"/>
        <v>499</v>
      </c>
      <c r="F913" s="17">
        <f t="shared" si="171"/>
        <v>332</v>
      </c>
      <c r="G913" s="17">
        <f t="shared" si="172"/>
        <v>683</v>
      </c>
      <c r="H913" s="17">
        <f t="shared" si="178"/>
        <v>2</v>
      </c>
      <c r="I913" s="22">
        <f t="shared" si="173"/>
        <v>1</v>
      </c>
      <c r="J913" s="19">
        <f t="shared" si="174"/>
        <v>4</v>
      </c>
      <c r="K913" s="23">
        <f t="shared" si="175"/>
        <v>182.29875719438201</v>
      </c>
      <c r="L913" s="24">
        <f t="shared" si="176"/>
        <v>11663</v>
      </c>
      <c r="M913" s="24">
        <f t="shared" si="177"/>
        <v>9599</v>
      </c>
      <c r="N913" s="24">
        <v>1288</v>
      </c>
      <c r="O913" s="25" t="str">
        <f t="shared" si="179"/>
        <v>HAMPDEN CS OF SCIENCE-WEST SPRINGFIELD Site - HAMPSHIRE (499)</v>
      </c>
      <c r="P913" s="129"/>
      <c r="Q913" s="124"/>
      <c r="R913" s="25"/>
      <c r="S913" s="25"/>
    </row>
    <row r="914" spans="1:19">
      <c r="A914" s="19">
        <f t="shared" si="168"/>
        <v>3502</v>
      </c>
      <c r="B914" s="19">
        <v>907</v>
      </c>
      <c r="C914" s="20" t="str">
        <f t="shared" si="169"/>
        <v>3502 - BAYSTATE ACADEMY - CHICOPEE</v>
      </c>
      <c r="D914" s="21">
        <v>3502281061</v>
      </c>
      <c r="E914" s="19">
        <f t="shared" si="170"/>
        <v>3502</v>
      </c>
      <c r="F914" s="17">
        <f t="shared" si="171"/>
        <v>281</v>
      </c>
      <c r="G914" s="17">
        <f t="shared" si="172"/>
        <v>61</v>
      </c>
      <c r="H914" s="17">
        <f t="shared" si="178"/>
        <v>1</v>
      </c>
      <c r="I914" s="22">
        <f t="shared" si="173"/>
        <v>1</v>
      </c>
      <c r="J914" s="19">
        <f t="shared" si="174"/>
        <v>10</v>
      </c>
      <c r="K914" s="23">
        <f t="shared" si="175"/>
        <v>110.40502928837481</v>
      </c>
      <c r="L914" s="24">
        <f t="shared" si="176"/>
        <v>16427</v>
      </c>
      <c r="M914" s="24">
        <f t="shared" si="177"/>
        <v>1709</v>
      </c>
      <c r="N914" s="24">
        <v>1288</v>
      </c>
      <c r="O914" s="25" t="str">
        <f t="shared" si="179"/>
        <v>BAYSTATE ACADEMY - CHICOPEE (3502)</v>
      </c>
      <c r="P914" s="129"/>
      <c r="Q914" s="124"/>
      <c r="R914" s="25"/>
      <c r="S914" s="25"/>
    </row>
    <row r="915" spans="1:19">
      <c r="A915" s="19">
        <f t="shared" si="168"/>
        <v>3502</v>
      </c>
      <c r="B915" s="19">
        <v>908</v>
      </c>
      <c r="C915" s="20" t="str">
        <f t="shared" si="169"/>
        <v>3502 - BAYSTATE ACADEMY - HOLYOKE</v>
      </c>
      <c r="D915" s="21">
        <v>3502281137</v>
      </c>
      <c r="E915" s="19">
        <f t="shared" si="170"/>
        <v>3502</v>
      </c>
      <c r="F915" s="17">
        <f t="shared" si="171"/>
        <v>281</v>
      </c>
      <c r="G915" s="17">
        <f t="shared" si="172"/>
        <v>137</v>
      </c>
      <c r="H915" s="17">
        <f t="shared" si="178"/>
        <v>1</v>
      </c>
      <c r="I915" s="22">
        <f t="shared" si="173"/>
        <v>1</v>
      </c>
      <c r="J915" s="19">
        <f t="shared" si="174"/>
        <v>12</v>
      </c>
      <c r="K915" s="23">
        <f t="shared" si="175"/>
        <v>103.07431558534392</v>
      </c>
      <c r="L915" s="24">
        <f t="shared" si="176"/>
        <v>20551</v>
      </c>
      <c r="M915" s="24">
        <f t="shared" si="177"/>
        <v>632</v>
      </c>
      <c r="N915" s="24">
        <v>1288</v>
      </c>
      <c r="O915" s="25" t="str">
        <f t="shared" si="179"/>
        <v>BAYSTATE ACADEMY - HOLYOKE (3502)</v>
      </c>
      <c r="P915" s="129"/>
      <c r="Q915" s="124"/>
      <c r="R915" s="25"/>
      <c r="S915" s="25"/>
    </row>
    <row r="916" spans="1:19">
      <c r="A916" s="19">
        <f t="shared" si="168"/>
        <v>3502</v>
      </c>
      <c r="B916" s="19">
        <v>909</v>
      </c>
      <c r="C916" s="20" t="str">
        <f t="shared" si="169"/>
        <v>3502 - BAYSTATE ACADEMY - SPRINGFIELD</v>
      </c>
      <c r="D916" s="21">
        <v>3502281281</v>
      </c>
      <c r="E916" s="19">
        <f t="shared" si="170"/>
        <v>3502</v>
      </c>
      <c r="F916" s="17">
        <f t="shared" si="171"/>
        <v>281</v>
      </c>
      <c r="G916" s="17">
        <f t="shared" si="172"/>
        <v>281</v>
      </c>
      <c r="H916" s="17">
        <f t="shared" si="178"/>
        <v>1</v>
      </c>
      <c r="I916" s="22">
        <f t="shared" si="173"/>
        <v>1</v>
      </c>
      <c r="J916" s="19">
        <f t="shared" si="174"/>
        <v>12</v>
      </c>
      <c r="K916" s="23">
        <f t="shared" si="175"/>
        <v>100.01046051748537</v>
      </c>
      <c r="L916" s="24">
        <f t="shared" si="176"/>
        <v>22245</v>
      </c>
      <c r="M916" s="24">
        <f t="shared" si="177"/>
        <v>2</v>
      </c>
      <c r="N916" s="24">
        <v>1288</v>
      </c>
      <c r="O916" s="25" t="str">
        <f t="shared" si="179"/>
        <v>BAYSTATE ACADEMY - SPRINGFIELD (3502)</v>
      </c>
      <c r="P916" s="129"/>
      <c r="Q916" s="124"/>
      <c r="R916" s="25"/>
      <c r="S916" s="25"/>
    </row>
    <row r="917" spans="1:19">
      <c r="A917" s="19">
        <f t="shared" si="168"/>
        <v>3502</v>
      </c>
      <c r="B917" s="19">
        <v>910</v>
      </c>
      <c r="C917" s="20" t="str">
        <f t="shared" si="169"/>
        <v>3502 - BAYSTATE ACADEMY - WEST SPRINGFIELD</v>
      </c>
      <c r="D917" s="21">
        <v>3502281332</v>
      </c>
      <c r="E917" s="19">
        <f t="shared" si="170"/>
        <v>3502</v>
      </c>
      <c r="F917" s="17">
        <f t="shared" si="171"/>
        <v>281</v>
      </c>
      <c r="G917" s="17">
        <f t="shared" si="172"/>
        <v>332</v>
      </c>
      <c r="H917" s="17">
        <f t="shared" si="178"/>
        <v>1</v>
      </c>
      <c r="I917" s="22">
        <f t="shared" si="173"/>
        <v>1</v>
      </c>
      <c r="J917" s="19">
        <f t="shared" si="174"/>
        <v>10</v>
      </c>
      <c r="K917" s="23">
        <f t="shared" si="175"/>
        <v>102.95471696833263</v>
      </c>
      <c r="L917" s="24">
        <f t="shared" si="176"/>
        <v>20238</v>
      </c>
      <c r="M917" s="24">
        <f t="shared" si="177"/>
        <v>598</v>
      </c>
      <c r="N917" s="24">
        <v>1288</v>
      </c>
      <c r="O917" s="25" t="str">
        <f t="shared" si="179"/>
        <v>BAYSTATE ACADEMY - WEST SPRINGFIELD (3502)</v>
      </c>
      <c r="P917" s="129"/>
      <c r="Q917" s="124"/>
      <c r="R917" s="25"/>
      <c r="S917" s="25"/>
    </row>
    <row r="918" spans="1:19">
      <c r="A918" s="19">
        <f t="shared" si="168"/>
        <v>3503</v>
      </c>
      <c r="B918" s="19">
        <v>911</v>
      </c>
      <c r="C918" s="20" t="str">
        <f t="shared" si="169"/>
        <v>3503 - COLLEGIATE CS OF LOWELL - BILLERICA</v>
      </c>
      <c r="D918" s="21">
        <v>3503160031</v>
      </c>
      <c r="E918" s="19">
        <f t="shared" si="170"/>
        <v>3503</v>
      </c>
      <c r="F918" s="17">
        <f t="shared" si="171"/>
        <v>160</v>
      </c>
      <c r="G918" s="17">
        <f t="shared" si="172"/>
        <v>31</v>
      </c>
      <c r="H918" s="17">
        <f t="shared" si="178"/>
        <v>1</v>
      </c>
      <c r="I918" s="22">
        <f t="shared" si="173"/>
        <v>1</v>
      </c>
      <c r="J918" s="19">
        <f t="shared" si="174"/>
        <v>5</v>
      </c>
      <c r="K918" s="23">
        <f t="shared" si="175"/>
        <v>138.8489981449959</v>
      </c>
      <c r="L918" s="24">
        <f t="shared" si="176"/>
        <v>13058</v>
      </c>
      <c r="M918" s="24">
        <f t="shared" si="177"/>
        <v>5073</v>
      </c>
      <c r="N918" s="24">
        <v>1288</v>
      </c>
      <c r="O918" s="25" t="str">
        <f t="shared" si="179"/>
        <v>COLLEGIATE CS OF LOWELL - BILLERICA (3503)</v>
      </c>
      <c r="P918" s="129"/>
      <c r="Q918" s="124"/>
      <c r="R918" s="25"/>
      <c r="S918" s="25"/>
    </row>
    <row r="919" spans="1:19">
      <c r="A919" s="19">
        <f t="shared" si="168"/>
        <v>3503</v>
      </c>
      <c r="B919" s="19">
        <v>912</v>
      </c>
      <c r="C919" s="20" t="str">
        <f t="shared" si="169"/>
        <v>3503 - COLLEGIATE CS OF LOWELL - CHELMSFORD</v>
      </c>
      <c r="D919" s="21">
        <v>3503160056</v>
      </c>
      <c r="E919" s="19">
        <f t="shared" si="170"/>
        <v>3503</v>
      </c>
      <c r="F919" s="17">
        <f t="shared" si="171"/>
        <v>160</v>
      </c>
      <c r="G919" s="17">
        <f t="shared" si="172"/>
        <v>56</v>
      </c>
      <c r="H919" s="17">
        <f t="shared" si="178"/>
        <v>1</v>
      </c>
      <c r="I919" s="22">
        <f t="shared" si="173"/>
        <v>1</v>
      </c>
      <c r="J919" s="19">
        <f t="shared" si="174"/>
        <v>4</v>
      </c>
      <c r="K919" s="23">
        <f t="shared" si="175"/>
        <v>131.80375185873373</v>
      </c>
      <c r="L919" s="24">
        <f t="shared" si="176"/>
        <v>15173</v>
      </c>
      <c r="M919" s="24">
        <f t="shared" si="177"/>
        <v>4826</v>
      </c>
      <c r="N919" s="24">
        <v>1288</v>
      </c>
      <c r="O919" s="25" t="str">
        <f t="shared" si="179"/>
        <v>COLLEGIATE CS OF LOWELL - CHELMSFORD (3503)</v>
      </c>
      <c r="P919" s="129"/>
      <c r="Q919" s="124"/>
      <c r="R919" s="25"/>
      <c r="S919" s="25"/>
    </row>
    <row r="920" spans="1:19">
      <c r="A920" s="19">
        <f t="shared" si="168"/>
        <v>3503</v>
      </c>
      <c r="B920" s="19">
        <v>913</v>
      </c>
      <c r="C920" s="20" t="str">
        <f t="shared" si="169"/>
        <v>3503 - COLLEGIATE CS OF LOWELL - DRACUT</v>
      </c>
      <c r="D920" s="21">
        <v>3503160079</v>
      </c>
      <c r="E920" s="19">
        <f t="shared" si="170"/>
        <v>3503</v>
      </c>
      <c r="F920" s="17">
        <f t="shared" si="171"/>
        <v>160</v>
      </c>
      <c r="G920" s="17">
        <f t="shared" si="172"/>
        <v>79</v>
      </c>
      <c r="H920" s="17">
        <f t="shared" si="178"/>
        <v>1</v>
      </c>
      <c r="I920" s="22">
        <f t="shared" si="173"/>
        <v>1</v>
      </c>
      <c r="J920" s="19">
        <f t="shared" si="174"/>
        <v>7</v>
      </c>
      <c r="K920" s="23">
        <f t="shared" si="175"/>
        <v>104.99071628969131</v>
      </c>
      <c r="L920" s="24">
        <f t="shared" si="176"/>
        <v>15696</v>
      </c>
      <c r="M920" s="24">
        <f t="shared" si="177"/>
        <v>783</v>
      </c>
      <c r="N920" s="24">
        <v>1288</v>
      </c>
      <c r="O920" s="25" t="str">
        <f t="shared" si="179"/>
        <v>COLLEGIATE CS OF LOWELL - DRACUT (3503)</v>
      </c>
      <c r="P920" s="129"/>
      <c r="Q920" s="124"/>
      <c r="R920" s="25"/>
      <c r="S920" s="25"/>
    </row>
    <row r="921" spans="1:19">
      <c r="A921" s="19">
        <f t="shared" si="168"/>
        <v>3503</v>
      </c>
      <c r="B921" s="19">
        <v>914</v>
      </c>
      <c r="C921" s="20" t="str">
        <f t="shared" si="169"/>
        <v>3503 - COLLEGIATE CS OF LOWELL - HAVERHILL</v>
      </c>
      <c r="D921" s="21">
        <v>3503160128</v>
      </c>
      <c r="E921" s="19">
        <f t="shared" si="170"/>
        <v>3503</v>
      </c>
      <c r="F921" s="17">
        <f t="shared" si="171"/>
        <v>160</v>
      </c>
      <c r="G921" s="17">
        <f t="shared" si="172"/>
        <v>128</v>
      </c>
      <c r="H921" s="17">
        <f t="shared" si="178"/>
        <v>1</v>
      </c>
      <c r="I921" s="22">
        <f t="shared" si="173"/>
        <v>1</v>
      </c>
      <c r="J921" s="19">
        <f t="shared" si="174"/>
        <v>10</v>
      </c>
      <c r="K921" s="23">
        <f t="shared" si="175"/>
        <v>105.45296695844748</v>
      </c>
      <c r="L921" s="24">
        <f t="shared" si="176"/>
        <v>11847</v>
      </c>
      <c r="M921" s="24">
        <f t="shared" si="177"/>
        <v>646</v>
      </c>
      <c r="N921" s="24">
        <v>1288</v>
      </c>
      <c r="O921" s="25" t="str">
        <f t="shared" si="179"/>
        <v>COLLEGIATE CS OF LOWELL - HAVERHILL (3503)</v>
      </c>
      <c r="P921" s="129"/>
      <c r="Q921" s="124"/>
      <c r="R921" s="25"/>
      <c r="S921" s="25"/>
    </row>
    <row r="922" spans="1:19">
      <c r="A922" s="19">
        <f t="shared" si="168"/>
        <v>3503</v>
      </c>
      <c r="B922" s="19">
        <v>915</v>
      </c>
      <c r="C922" s="20" t="str">
        <f t="shared" si="169"/>
        <v>3503 - COLLEGIATE CS OF LOWELL - LAWRENCE</v>
      </c>
      <c r="D922" s="21">
        <v>3503160149</v>
      </c>
      <c r="E922" s="19">
        <f t="shared" si="170"/>
        <v>3503</v>
      </c>
      <c r="F922" s="17">
        <f t="shared" si="171"/>
        <v>160</v>
      </c>
      <c r="G922" s="17">
        <f t="shared" si="172"/>
        <v>149</v>
      </c>
      <c r="H922" s="17">
        <f t="shared" si="178"/>
        <v>1</v>
      </c>
      <c r="I922" s="22">
        <f t="shared" si="173"/>
        <v>1</v>
      </c>
      <c r="J922" s="19">
        <f t="shared" si="174"/>
        <v>12</v>
      </c>
      <c r="K922" s="23">
        <f t="shared" si="175"/>
        <v>102.28056940332941</v>
      </c>
      <c r="L922" s="24">
        <f t="shared" si="176"/>
        <v>20722</v>
      </c>
      <c r="M922" s="24">
        <f t="shared" si="177"/>
        <v>473</v>
      </c>
      <c r="N922" s="24">
        <v>1288</v>
      </c>
      <c r="O922" s="25" t="str">
        <f t="shared" si="179"/>
        <v>COLLEGIATE CS OF LOWELL - LAWRENCE (3503)</v>
      </c>
      <c r="P922" s="129"/>
      <c r="Q922" s="124"/>
      <c r="R922" s="25"/>
      <c r="S922" s="25"/>
    </row>
    <row r="923" spans="1:19">
      <c r="A923" s="19">
        <f t="shared" si="168"/>
        <v>3503</v>
      </c>
      <c r="B923" s="19">
        <v>916</v>
      </c>
      <c r="C923" s="20" t="str">
        <f t="shared" si="169"/>
        <v>3503 - COLLEGIATE CS OF LOWELL - LOWELL</v>
      </c>
      <c r="D923" s="21">
        <v>3503160160</v>
      </c>
      <c r="E923" s="19">
        <f t="shared" si="170"/>
        <v>3503</v>
      </c>
      <c r="F923" s="17">
        <f t="shared" si="171"/>
        <v>160</v>
      </c>
      <c r="G923" s="17">
        <f t="shared" si="172"/>
        <v>160</v>
      </c>
      <c r="H923" s="17">
        <f t="shared" si="178"/>
        <v>1</v>
      </c>
      <c r="I923" s="22">
        <f t="shared" si="173"/>
        <v>1</v>
      </c>
      <c r="J923" s="19">
        <f t="shared" si="174"/>
        <v>11</v>
      </c>
      <c r="K923" s="23">
        <f t="shared" si="175"/>
        <v>102.28202864275838</v>
      </c>
      <c r="L923" s="24">
        <f t="shared" si="176"/>
        <v>20134</v>
      </c>
      <c r="M923" s="24">
        <f t="shared" si="177"/>
        <v>459</v>
      </c>
      <c r="N923" s="24">
        <v>1288</v>
      </c>
      <c r="O923" s="25" t="str">
        <f t="shared" si="179"/>
        <v>COLLEGIATE CS OF LOWELL - LOWELL (3503)</v>
      </c>
      <c r="P923" s="129"/>
      <c r="Q923" s="124"/>
      <c r="R923" s="25"/>
      <c r="S923" s="25"/>
    </row>
    <row r="924" spans="1:19">
      <c r="A924" s="19">
        <f t="shared" si="168"/>
        <v>3503</v>
      </c>
      <c r="B924" s="19">
        <v>917</v>
      </c>
      <c r="C924" s="20" t="str">
        <f t="shared" si="169"/>
        <v>3503 - COLLEGIATE CS OF LOWELL - TYNGSBOROUGH</v>
      </c>
      <c r="D924" s="21">
        <v>3503160301</v>
      </c>
      <c r="E924" s="19">
        <f t="shared" si="170"/>
        <v>3503</v>
      </c>
      <c r="F924" s="17">
        <f t="shared" si="171"/>
        <v>160</v>
      </c>
      <c r="G924" s="17">
        <f t="shared" si="172"/>
        <v>301</v>
      </c>
      <c r="H924" s="17">
        <f t="shared" si="178"/>
        <v>1</v>
      </c>
      <c r="I924" s="22">
        <f t="shared" si="173"/>
        <v>1</v>
      </c>
      <c r="J924" s="19">
        <f t="shared" si="174"/>
        <v>5</v>
      </c>
      <c r="K924" s="23">
        <f t="shared" si="175"/>
        <v>131.78601009448232</v>
      </c>
      <c r="L924" s="24">
        <f t="shared" si="176"/>
        <v>16248</v>
      </c>
      <c r="M924" s="24">
        <f t="shared" si="177"/>
        <v>5165</v>
      </c>
      <c r="N924" s="24">
        <v>1288</v>
      </c>
      <c r="O924" s="25" t="str">
        <f t="shared" si="179"/>
        <v>COLLEGIATE CS OF LOWELL - TYNGSBOROUGH (3503)</v>
      </c>
      <c r="P924" s="129"/>
      <c r="Q924" s="124"/>
      <c r="R924" s="25"/>
      <c r="S924" s="25"/>
    </row>
    <row r="925" spans="1:19">
      <c r="A925" s="19">
        <f t="shared" si="168"/>
        <v>3503</v>
      </c>
      <c r="B925" s="19">
        <v>918</v>
      </c>
      <c r="C925" s="20" t="str">
        <f t="shared" si="169"/>
        <v>3503 - COLLEGIATE CS OF LOWELL - NORTH MIDDLESEX</v>
      </c>
      <c r="D925" s="21">
        <v>3503160735</v>
      </c>
      <c r="E925" s="19">
        <f t="shared" si="170"/>
        <v>3503</v>
      </c>
      <c r="F925" s="17">
        <f t="shared" si="171"/>
        <v>160</v>
      </c>
      <c r="G925" s="17">
        <f t="shared" si="172"/>
        <v>735</v>
      </c>
      <c r="H925" s="17">
        <f t="shared" si="178"/>
        <v>1</v>
      </c>
      <c r="I925" s="22">
        <f t="shared" si="173"/>
        <v>1</v>
      </c>
      <c r="J925" s="19">
        <f t="shared" si="174"/>
        <v>6</v>
      </c>
      <c r="K925" s="23">
        <f t="shared" si="175"/>
        <v>132.71935974047037</v>
      </c>
      <c r="L925" s="24">
        <f t="shared" si="176"/>
        <v>11909</v>
      </c>
      <c r="M925" s="24">
        <f t="shared" si="177"/>
        <v>3897</v>
      </c>
      <c r="N925" s="24">
        <v>1288</v>
      </c>
      <c r="O925" s="25" t="str">
        <f t="shared" si="179"/>
        <v>COLLEGIATE CS OF LOWELL - NORTH MIDDLESEX (3503)</v>
      </c>
      <c r="P925" s="129"/>
      <c r="Q925" s="124"/>
      <c r="R925" s="25"/>
      <c r="S925" s="25"/>
    </row>
    <row r="926" spans="1:19">
      <c r="A926" s="19">
        <f t="shared" si="168"/>
        <v>3506</v>
      </c>
      <c r="B926" s="19">
        <v>919</v>
      </c>
      <c r="C926" s="20" t="str">
        <f t="shared" si="169"/>
        <v>3506 - PIONEER CS OF SCIENCE II - ATTLEBORO</v>
      </c>
      <c r="D926" s="21">
        <v>3506262016</v>
      </c>
      <c r="E926" s="19">
        <f t="shared" si="170"/>
        <v>3506</v>
      </c>
      <c r="F926" s="17">
        <f t="shared" si="171"/>
        <v>262</v>
      </c>
      <c r="G926" s="17">
        <f t="shared" si="172"/>
        <v>16</v>
      </c>
      <c r="H926" s="17">
        <f t="shared" si="178"/>
        <v>1</v>
      </c>
      <c r="I926" s="22">
        <f t="shared" si="173"/>
        <v>1</v>
      </c>
      <c r="J926" s="19">
        <f t="shared" si="174"/>
        <v>8</v>
      </c>
      <c r="K926" s="23">
        <f t="shared" si="175"/>
        <v>101.42627349033111</v>
      </c>
      <c r="L926" s="24">
        <f t="shared" si="176"/>
        <v>18952</v>
      </c>
      <c r="M926" s="24">
        <f t="shared" si="177"/>
        <v>270</v>
      </c>
      <c r="N926" s="24">
        <v>1288</v>
      </c>
      <c r="O926" s="25" t="str">
        <f t="shared" si="179"/>
        <v>PIONEER CS OF SCIENCE II - ATTLEBORO (3506)</v>
      </c>
      <c r="P926" s="129"/>
      <c r="Q926" s="124"/>
      <c r="R926" s="25"/>
      <c r="S926" s="25"/>
    </row>
    <row r="927" spans="1:19">
      <c r="A927" s="19">
        <f t="shared" si="168"/>
        <v>3506</v>
      </c>
      <c r="B927" s="19">
        <v>920</v>
      </c>
      <c r="C927" s="20" t="str">
        <f t="shared" si="169"/>
        <v>3506 - PIONEER CS OF SCIENCE II - BEVERLY</v>
      </c>
      <c r="D927" s="21">
        <v>3506262030</v>
      </c>
      <c r="E927" s="19">
        <f t="shared" si="170"/>
        <v>3506</v>
      </c>
      <c r="F927" s="17">
        <f t="shared" si="171"/>
        <v>262</v>
      </c>
      <c r="G927" s="17">
        <f t="shared" si="172"/>
        <v>30</v>
      </c>
      <c r="H927" s="17">
        <f t="shared" si="178"/>
        <v>1</v>
      </c>
      <c r="I927" s="22">
        <f t="shared" si="173"/>
        <v>1</v>
      </c>
      <c r="J927" s="19">
        <f t="shared" si="174"/>
        <v>6</v>
      </c>
      <c r="K927" s="23">
        <f t="shared" si="175"/>
        <v>136.03656800116997</v>
      </c>
      <c r="L927" s="24">
        <f t="shared" si="176"/>
        <v>17556</v>
      </c>
      <c r="M927" s="24">
        <f t="shared" si="177"/>
        <v>6327</v>
      </c>
      <c r="N927" s="24">
        <v>1288</v>
      </c>
      <c r="O927" s="25" t="str">
        <f t="shared" si="179"/>
        <v>PIONEER CS OF SCIENCE II - BEVERLY (3506)</v>
      </c>
      <c r="P927" s="129"/>
      <c r="Q927" s="124"/>
      <c r="R927" s="25"/>
      <c r="S927" s="25"/>
    </row>
    <row r="928" spans="1:19">
      <c r="A928" s="19">
        <f t="shared" si="168"/>
        <v>3506</v>
      </c>
      <c r="B928" s="19">
        <v>921</v>
      </c>
      <c r="C928" s="20" t="str">
        <f t="shared" si="169"/>
        <v>3506 - PIONEER CS OF SCIENCE II - BOSTON</v>
      </c>
      <c r="D928" s="21">
        <v>3506262035</v>
      </c>
      <c r="E928" s="19">
        <f t="shared" si="170"/>
        <v>3506</v>
      </c>
      <c r="F928" s="17">
        <f t="shared" si="171"/>
        <v>262</v>
      </c>
      <c r="G928" s="17">
        <f t="shared" si="172"/>
        <v>35</v>
      </c>
      <c r="H928" s="17">
        <f t="shared" si="178"/>
        <v>1</v>
      </c>
      <c r="I928" s="22">
        <f t="shared" si="173"/>
        <v>1</v>
      </c>
      <c r="J928" s="19">
        <f t="shared" si="174"/>
        <v>11</v>
      </c>
      <c r="K928" s="23">
        <f t="shared" si="175"/>
        <v>135.47260985262034</v>
      </c>
      <c r="L928" s="24">
        <f t="shared" si="176"/>
        <v>23216</v>
      </c>
      <c r="M928" s="24">
        <f t="shared" si="177"/>
        <v>8235</v>
      </c>
      <c r="N928" s="24">
        <v>1288</v>
      </c>
      <c r="O928" s="25" t="str">
        <f t="shared" si="179"/>
        <v>PIONEER CS OF SCIENCE II - BOSTON (3506)</v>
      </c>
      <c r="P928" s="129"/>
      <c r="Q928" s="124"/>
      <c r="R928" s="25"/>
      <c r="S928" s="25"/>
    </row>
    <row r="929" spans="1:19">
      <c r="A929" s="19">
        <f t="shared" si="168"/>
        <v>3506</v>
      </c>
      <c r="B929" s="19">
        <v>922</v>
      </c>
      <c r="C929" s="20" t="str">
        <f t="shared" si="169"/>
        <v>3506 - PIONEER CS OF SCIENCE II - CHELSEA</v>
      </c>
      <c r="D929" s="21">
        <v>3506262057</v>
      </c>
      <c r="E929" s="19">
        <f t="shared" si="170"/>
        <v>3506</v>
      </c>
      <c r="F929" s="17">
        <f t="shared" si="171"/>
        <v>262</v>
      </c>
      <c r="G929" s="17">
        <f t="shared" si="172"/>
        <v>57</v>
      </c>
      <c r="H929" s="17">
        <f t="shared" si="178"/>
        <v>1</v>
      </c>
      <c r="I929" s="22">
        <f t="shared" si="173"/>
        <v>1</v>
      </c>
      <c r="J929" s="19">
        <f t="shared" si="174"/>
        <v>12</v>
      </c>
      <c r="K929" s="23">
        <f t="shared" si="175"/>
        <v>105.01314606207856</v>
      </c>
      <c r="L929" s="24">
        <f t="shared" si="176"/>
        <v>13568</v>
      </c>
      <c r="M929" s="24">
        <f t="shared" si="177"/>
        <v>680</v>
      </c>
      <c r="N929" s="24">
        <v>1288</v>
      </c>
      <c r="O929" s="25" t="str">
        <f t="shared" si="179"/>
        <v>PIONEER CS OF SCIENCE II - CHELSEA (3506)</v>
      </c>
      <c r="P929" s="129"/>
      <c r="Q929" s="124"/>
      <c r="R929" s="25"/>
      <c r="S929" s="25"/>
    </row>
    <row r="930" spans="1:19">
      <c r="A930" s="19">
        <f t="shared" si="168"/>
        <v>3506</v>
      </c>
      <c r="B930" s="19">
        <v>923</v>
      </c>
      <c r="C930" s="20" t="str">
        <f t="shared" si="169"/>
        <v>3506 - PIONEER CS OF SCIENCE II - DANVERS</v>
      </c>
      <c r="D930" s="21">
        <v>3506262071</v>
      </c>
      <c r="E930" s="19">
        <f t="shared" si="170"/>
        <v>3506</v>
      </c>
      <c r="F930" s="17">
        <f t="shared" si="171"/>
        <v>262</v>
      </c>
      <c r="G930" s="17">
        <f t="shared" si="172"/>
        <v>71</v>
      </c>
      <c r="H930" s="17">
        <f t="shared" si="178"/>
        <v>1</v>
      </c>
      <c r="I930" s="22">
        <f t="shared" si="173"/>
        <v>1</v>
      </c>
      <c r="J930" s="19">
        <f t="shared" si="174"/>
        <v>5</v>
      </c>
      <c r="K930" s="23">
        <f t="shared" si="175"/>
        <v>142.37946411092057</v>
      </c>
      <c r="L930" s="24">
        <f t="shared" si="176"/>
        <v>13842</v>
      </c>
      <c r="M930" s="24">
        <f t="shared" si="177"/>
        <v>5866</v>
      </c>
      <c r="N930" s="24">
        <v>1288</v>
      </c>
      <c r="O930" s="25" t="str">
        <f t="shared" si="179"/>
        <v>PIONEER CS OF SCIENCE II - DANVERS (3506)</v>
      </c>
      <c r="P930" s="129"/>
      <c r="Q930" s="124"/>
      <c r="R930" s="25"/>
      <c r="S930" s="25"/>
    </row>
    <row r="931" spans="1:19">
      <c r="A931" s="19">
        <f t="shared" si="168"/>
        <v>3506</v>
      </c>
      <c r="B931" s="19">
        <v>924</v>
      </c>
      <c r="C931" s="20" t="str">
        <f t="shared" si="169"/>
        <v>3506 - PIONEER CS OF SCIENCE II - EVERETT</v>
      </c>
      <c r="D931" s="21">
        <v>3506262093</v>
      </c>
      <c r="E931" s="19">
        <f t="shared" si="170"/>
        <v>3506</v>
      </c>
      <c r="F931" s="17">
        <f t="shared" si="171"/>
        <v>262</v>
      </c>
      <c r="G931" s="17">
        <f t="shared" si="172"/>
        <v>93</v>
      </c>
      <c r="H931" s="17">
        <f t="shared" si="178"/>
        <v>1</v>
      </c>
      <c r="I931" s="22">
        <f t="shared" si="173"/>
        <v>1</v>
      </c>
      <c r="J931" s="19">
        <f t="shared" si="174"/>
        <v>11</v>
      </c>
      <c r="K931" s="23">
        <f t="shared" si="175"/>
        <v>100.40533474721023</v>
      </c>
      <c r="L931" s="24">
        <f t="shared" si="176"/>
        <v>18614</v>
      </c>
      <c r="M931" s="24">
        <f t="shared" si="177"/>
        <v>75</v>
      </c>
      <c r="N931" s="24">
        <v>1288</v>
      </c>
      <c r="O931" s="25" t="str">
        <f t="shared" si="179"/>
        <v>PIONEER CS OF SCIENCE II - EVERETT (3506)</v>
      </c>
      <c r="P931" s="129"/>
      <c r="Q931" s="124"/>
      <c r="R931" s="25"/>
      <c r="S931" s="25"/>
    </row>
    <row r="932" spans="1:19">
      <c r="A932" s="19">
        <f t="shared" si="168"/>
        <v>3506</v>
      </c>
      <c r="B932" s="19">
        <v>925</v>
      </c>
      <c r="C932" s="20" t="str">
        <f t="shared" si="169"/>
        <v>3506 - PIONEER CS OF SCIENCE II - GLOUCESTER</v>
      </c>
      <c r="D932" s="21">
        <v>3506262107</v>
      </c>
      <c r="E932" s="19">
        <f t="shared" si="170"/>
        <v>3506</v>
      </c>
      <c r="F932" s="17">
        <f t="shared" si="171"/>
        <v>262</v>
      </c>
      <c r="G932" s="17">
        <f t="shared" si="172"/>
        <v>107</v>
      </c>
      <c r="H932" s="17">
        <f t="shared" si="178"/>
        <v>1</v>
      </c>
      <c r="I932" s="22">
        <f t="shared" si="173"/>
        <v>1</v>
      </c>
      <c r="J932" s="19">
        <f t="shared" si="174"/>
        <v>9</v>
      </c>
      <c r="K932" s="23">
        <f t="shared" si="175"/>
        <v>128.93708445007522</v>
      </c>
      <c r="L932" s="24">
        <f t="shared" si="176"/>
        <v>23004</v>
      </c>
      <c r="M932" s="24">
        <f t="shared" si="177"/>
        <v>6657</v>
      </c>
      <c r="N932" s="24">
        <v>1288</v>
      </c>
      <c r="O932" s="25" t="str">
        <f t="shared" si="179"/>
        <v>PIONEER CS OF SCIENCE II - GLOUCESTER (3506)</v>
      </c>
      <c r="P932" s="129"/>
      <c r="Q932" s="124"/>
      <c r="R932" s="25"/>
      <c r="S932" s="25"/>
    </row>
    <row r="933" spans="1:19">
      <c r="A933" s="19">
        <f t="shared" si="168"/>
        <v>3506</v>
      </c>
      <c r="B933" s="19">
        <v>926</v>
      </c>
      <c r="C933" s="20" t="str">
        <f t="shared" si="169"/>
        <v>3506 - PIONEER CS OF SCIENCE II - LYNN</v>
      </c>
      <c r="D933" s="21">
        <v>3506262163</v>
      </c>
      <c r="E933" s="19">
        <f t="shared" si="170"/>
        <v>3506</v>
      </c>
      <c r="F933" s="17">
        <f t="shared" si="171"/>
        <v>262</v>
      </c>
      <c r="G933" s="17">
        <f t="shared" si="172"/>
        <v>163</v>
      </c>
      <c r="H933" s="17">
        <f t="shared" si="178"/>
        <v>1</v>
      </c>
      <c r="I933" s="22">
        <f t="shared" si="173"/>
        <v>1</v>
      </c>
      <c r="J933" s="19">
        <f t="shared" si="174"/>
        <v>11</v>
      </c>
      <c r="K933" s="23">
        <f t="shared" si="175"/>
        <v>100.01346280490802</v>
      </c>
      <c r="L933" s="24">
        <f t="shared" si="176"/>
        <v>19126</v>
      </c>
      <c r="M933" s="24">
        <f t="shared" si="177"/>
        <v>3</v>
      </c>
      <c r="N933" s="24">
        <v>1288</v>
      </c>
      <c r="O933" s="25" t="str">
        <f t="shared" si="179"/>
        <v>PIONEER CS OF SCIENCE II - LYNN (3506)</v>
      </c>
      <c r="P933" s="129"/>
      <c r="Q933" s="124"/>
      <c r="R933" s="25"/>
      <c r="S933" s="25"/>
    </row>
    <row r="934" spans="1:19">
      <c r="A934" s="19">
        <f t="shared" si="168"/>
        <v>3506</v>
      </c>
      <c r="B934" s="19">
        <v>927</v>
      </c>
      <c r="C934" s="20" t="str">
        <f t="shared" si="169"/>
        <v>3506 - PIONEER CS OF SCIENCE II - LYNNFIELD</v>
      </c>
      <c r="D934" s="21">
        <v>3506262164</v>
      </c>
      <c r="E934" s="19">
        <f t="shared" si="170"/>
        <v>3506</v>
      </c>
      <c r="F934" s="17">
        <f t="shared" si="171"/>
        <v>262</v>
      </c>
      <c r="G934" s="17">
        <f t="shared" si="172"/>
        <v>164</v>
      </c>
      <c r="H934" s="17">
        <f t="shared" si="178"/>
        <v>1</v>
      </c>
      <c r="I934" s="22">
        <f t="shared" si="173"/>
        <v>1</v>
      </c>
      <c r="J934" s="19">
        <f t="shared" si="174"/>
        <v>3</v>
      </c>
      <c r="K934" s="23">
        <f t="shared" si="175"/>
        <v>152.07582709375447</v>
      </c>
      <c r="L934" s="24">
        <f t="shared" si="176"/>
        <v>17829</v>
      </c>
      <c r="M934" s="24">
        <f t="shared" si="177"/>
        <v>9285</v>
      </c>
      <c r="N934" s="24">
        <v>1288</v>
      </c>
      <c r="O934" s="25" t="str">
        <f t="shared" si="179"/>
        <v>PIONEER CS OF SCIENCE II - LYNNFIELD (3506)</v>
      </c>
      <c r="P934" s="129"/>
      <c r="Q934" s="124"/>
      <c r="R934" s="25"/>
      <c r="S934" s="25"/>
    </row>
    <row r="935" spans="1:19">
      <c r="A935" s="19">
        <f t="shared" si="168"/>
        <v>3506</v>
      </c>
      <c r="B935" s="19">
        <v>928</v>
      </c>
      <c r="C935" s="20" t="str">
        <f t="shared" si="169"/>
        <v>3506 - PIONEER CS OF SCIENCE II - MALDEN</v>
      </c>
      <c r="D935" s="21">
        <v>3506262165</v>
      </c>
      <c r="E935" s="19">
        <f t="shared" si="170"/>
        <v>3506</v>
      </c>
      <c r="F935" s="17">
        <f t="shared" si="171"/>
        <v>262</v>
      </c>
      <c r="G935" s="17">
        <f t="shared" si="172"/>
        <v>165</v>
      </c>
      <c r="H935" s="17">
        <f t="shared" si="178"/>
        <v>1</v>
      </c>
      <c r="I935" s="22">
        <f t="shared" si="173"/>
        <v>1</v>
      </c>
      <c r="J935" s="19">
        <f t="shared" si="174"/>
        <v>10</v>
      </c>
      <c r="K935" s="23">
        <f t="shared" si="175"/>
        <v>100</v>
      </c>
      <c r="L935" s="24">
        <f t="shared" si="176"/>
        <v>16636</v>
      </c>
      <c r="M935" s="24">
        <f t="shared" si="177"/>
        <v>0</v>
      </c>
      <c r="N935" s="24">
        <v>1288</v>
      </c>
      <c r="O935" s="25" t="str">
        <f t="shared" si="179"/>
        <v>PIONEER CS OF SCIENCE II - MALDEN (3506)</v>
      </c>
      <c r="P935" s="129"/>
      <c r="Q935" s="124"/>
      <c r="R935" s="25"/>
      <c r="S935" s="25"/>
    </row>
    <row r="936" spans="1:19">
      <c r="A936" s="19">
        <f t="shared" si="168"/>
        <v>3506</v>
      </c>
      <c r="B936" s="19">
        <v>929</v>
      </c>
      <c r="C936" s="20" t="str">
        <f t="shared" si="169"/>
        <v>3506 - PIONEER CS OF SCIENCE II - MEDFORD</v>
      </c>
      <c r="D936" s="21">
        <v>3506262176</v>
      </c>
      <c r="E936" s="19">
        <f t="shared" si="170"/>
        <v>3506</v>
      </c>
      <c r="F936" s="17">
        <f t="shared" si="171"/>
        <v>262</v>
      </c>
      <c r="G936" s="17">
        <f t="shared" si="172"/>
        <v>176</v>
      </c>
      <c r="H936" s="17">
        <f t="shared" si="178"/>
        <v>1</v>
      </c>
      <c r="I936" s="22">
        <f t="shared" si="173"/>
        <v>1</v>
      </c>
      <c r="J936" s="19">
        <f t="shared" si="174"/>
        <v>8</v>
      </c>
      <c r="K936" s="23">
        <f t="shared" si="175"/>
        <v>132.29061594509275</v>
      </c>
      <c r="L936" s="24">
        <f t="shared" si="176"/>
        <v>19187</v>
      </c>
      <c r="M936" s="24">
        <f t="shared" si="177"/>
        <v>6196</v>
      </c>
      <c r="N936" s="24">
        <v>1288</v>
      </c>
      <c r="O936" s="25" t="str">
        <f t="shared" si="179"/>
        <v>PIONEER CS OF SCIENCE II - MEDFORD (3506)</v>
      </c>
      <c r="P936" s="129"/>
      <c r="Q936" s="124"/>
      <c r="R936" s="25"/>
      <c r="S936" s="25"/>
    </row>
    <row r="937" spans="1:19">
      <c r="A937" s="19">
        <f t="shared" si="168"/>
        <v>3506</v>
      </c>
      <c r="B937" s="19">
        <v>930</v>
      </c>
      <c r="C937" s="20" t="str">
        <f t="shared" si="169"/>
        <v>3506 - PIONEER CS OF SCIENCE II - MELROSE</v>
      </c>
      <c r="D937" s="21">
        <v>3506262178</v>
      </c>
      <c r="E937" s="19">
        <f t="shared" si="170"/>
        <v>3506</v>
      </c>
      <c r="F937" s="17">
        <f t="shared" si="171"/>
        <v>262</v>
      </c>
      <c r="G937" s="17">
        <f t="shared" si="172"/>
        <v>178</v>
      </c>
      <c r="H937" s="17">
        <f t="shared" si="178"/>
        <v>1</v>
      </c>
      <c r="I937" s="22">
        <f t="shared" si="173"/>
        <v>1</v>
      </c>
      <c r="J937" s="19">
        <f t="shared" si="174"/>
        <v>4</v>
      </c>
      <c r="K937" s="23">
        <f t="shared" si="175"/>
        <v>113.06120803359674</v>
      </c>
      <c r="L937" s="24">
        <f t="shared" si="176"/>
        <v>15223</v>
      </c>
      <c r="M937" s="24">
        <f t="shared" si="177"/>
        <v>1988</v>
      </c>
      <c r="N937" s="24">
        <v>1288</v>
      </c>
      <c r="O937" s="25" t="str">
        <f t="shared" si="179"/>
        <v>PIONEER CS OF SCIENCE II - MELROSE (3506)</v>
      </c>
      <c r="P937" s="129"/>
      <c r="Q937" s="124"/>
      <c r="R937" s="25"/>
      <c r="S937" s="25"/>
    </row>
    <row r="938" spans="1:19">
      <c r="A938" s="19">
        <f t="shared" si="168"/>
        <v>3506</v>
      </c>
      <c r="B938" s="19">
        <v>931</v>
      </c>
      <c r="C938" s="20" t="str">
        <f t="shared" si="169"/>
        <v>3506 - PIONEER CS OF SCIENCE II - METHUEN</v>
      </c>
      <c r="D938" s="21">
        <v>3506262181</v>
      </c>
      <c r="E938" s="19">
        <f t="shared" si="170"/>
        <v>3506</v>
      </c>
      <c r="F938" s="17">
        <f t="shared" si="171"/>
        <v>262</v>
      </c>
      <c r="G938" s="17">
        <f t="shared" si="172"/>
        <v>181</v>
      </c>
      <c r="H938" s="17">
        <f t="shared" si="178"/>
        <v>1</v>
      </c>
      <c r="I938" s="22">
        <f t="shared" si="173"/>
        <v>1</v>
      </c>
      <c r="J938" s="19">
        <f t="shared" si="174"/>
        <v>10</v>
      </c>
      <c r="K938" s="23">
        <f t="shared" si="175"/>
        <v>101.12183640562671</v>
      </c>
      <c r="L938" s="24">
        <f t="shared" si="176"/>
        <v>23703</v>
      </c>
      <c r="M938" s="24">
        <f t="shared" si="177"/>
        <v>266</v>
      </c>
      <c r="N938" s="24">
        <v>1288</v>
      </c>
      <c r="O938" s="25" t="str">
        <f t="shared" si="179"/>
        <v>PIONEER CS OF SCIENCE II - METHUEN (3506)</v>
      </c>
      <c r="P938" s="129"/>
      <c r="Q938" s="124"/>
      <c r="R938" s="25"/>
      <c r="S938" s="25"/>
    </row>
    <row r="939" spans="1:19">
      <c r="A939" s="19">
        <f t="shared" si="168"/>
        <v>3506</v>
      </c>
      <c r="B939" s="19">
        <v>932</v>
      </c>
      <c r="C939" s="20" t="str">
        <f t="shared" si="169"/>
        <v>3506 - PIONEER CS OF SCIENCE II - PEABODY</v>
      </c>
      <c r="D939" s="21">
        <v>3506262229</v>
      </c>
      <c r="E939" s="19">
        <f t="shared" si="170"/>
        <v>3506</v>
      </c>
      <c r="F939" s="17">
        <f t="shared" si="171"/>
        <v>262</v>
      </c>
      <c r="G939" s="17">
        <f t="shared" si="172"/>
        <v>229</v>
      </c>
      <c r="H939" s="17">
        <f t="shared" si="178"/>
        <v>1</v>
      </c>
      <c r="I939" s="22">
        <f t="shared" si="173"/>
        <v>1</v>
      </c>
      <c r="J939" s="19">
        <f t="shared" si="174"/>
        <v>9</v>
      </c>
      <c r="K939" s="23">
        <f t="shared" si="175"/>
        <v>109.89855856388218</v>
      </c>
      <c r="L939" s="24">
        <f t="shared" si="176"/>
        <v>17237</v>
      </c>
      <c r="M939" s="24">
        <f t="shared" si="177"/>
        <v>1706</v>
      </c>
      <c r="N939" s="24">
        <v>1288</v>
      </c>
      <c r="O939" s="25" t="str">
        <f t="shared" si="179"/>
        <v>PIONEER CS OF SCIENCE II - PEABODY (3506)</v>
      </c>
      <c r="P939" s="129"/>
      <c r="Q939" s="124"/>
      <c r="R939" s="25"/>
      <c r="S939" s="25"/>
    </row>
    <row r="940" spans="1:19">
      <c r="A940" s="19">
        <f t="shared" si="168"/>
        <v>3506</v>
      </c>
      <c r="B940" s="19">
        <v>933</v>
      </c>
      <c r="C940" s="20" t="str">
        <f t="shared" si="169"/>
        <v>3506 - PIONEER CS OF SCIENCE II - READING</v>
      </c>
      <c r="D940" s="21">
        <v>3506262246</v>
      </c>
      <c r="E940" s="19">
        <f t="shared" si="170"/>
        <v>3506</v>
      </c>
      <c r="F940" s="17">
        <f t="shared" si="171"/>
        <v>262</v>
      </c>
      <c r="G940" s="17">
        <f t="shared" si="172"/>
        <v>246</v>
      </c>
      <c r="H940" s="17">
        <f t="shared" si="178"/>
        <v>1</v>
      </c>
      <c r="I940" s="22">
        <f t="shared" si="173"/>
        <v>1</v>
      </c>
      <c r="J940" s="19">
        <f t="shared" si="174"/>
        <v>3</v>
      </c>
      <c r="K940" s="23">
        <f t="shared" si="175"/>
        <v>141.12702341927442</v>
      </c>
      <c r="L940" s="24">
        <f t="shared" si="176"/>
        <v>18392</v>
      </c>
      <c r="M940" s="24">
        <f t="shared" si="177"/>
        <v>7564</v>
      </c>
      <c r="N940" s="24">
        <v>1288</v>
      </c>
      <c r="O940" s="25" t="str">
        <f t="shared" si="179"/>
        <v>PIONEER CS OF SCIENCE II - READING (3506)</v>
      </c>
      <c r="P940" s="129"/>
      <c r="Q940" s="124"/>
      <c r="R940" s="25"/>
      <c r="S940" s="25"/>
    </row>
    <row r="941" spans="1:19">
      <c r="A941" s="19">
        <f t="shared" si="168"/>
        <v>3506</v>
      </c>
      <c r="B941" s="19">
        <v>934</v>
      </c>
      <c r="C941" s="20" t="str">
        <f t="shared" si="169"/>
        <v>3506 - PIONEER CS OF SCIENCE II - REVERE</v>
      </c>
      <c r="D941" s="21">
        <v>3506262248</v>
      </c>
      <c r="E941" s="19">
        <f t="shared" si="170"/>
        <v>3506</v>
      </c>
      <c r="F941" s="17">
        <f t="shared" si="171"/>
        <v>262</v>
      </c>
      <c r="G941" s="17">
        <f t="shared" si="172"/>
        <v>248</v>
      </c>
      <c r="H941" s="17">
        <f t="shared" si="178"/>
        <v>1</v>
      </c>
      <c r="I941" s="22">
        <f t="shared" si="173"/>
        <v>1</v>
      </c>
      <c r="J941" s="19">
        <f t="shared" si="174"/>
        <v>11</v>
      </c>
      <c r="K941" s="23">
        <f t="shared" si="175"/>
        <v>103.75895547042401</v>
      </c>
      <c r="L941" s="24">
        <f t="shared" si="176"/>
        <v>17702</v>
      </c>
      <c r="M941" s="24">
        <f t="shared" si="177"/>
        <v>665</v>
      </c>
      <c r="N941" s="24">
        <v>1288</v>
      </c>
      <c r="O941" s="25" t="str">
        <f t="shared" si="179"/>
        <v>PIONEER CS OF SCIENCE II - REVERE (3506)</v>
      </c>
      <c r="P941" s="129"/>
      <c r="Q941" s="124"/>
      <c r="R941" s="25"/>
      <c r="S941" s="25"/>
    </row>
    <row r="942" spans="1:19">
      <c r="A942" s="19">
        <f t="shared" si="168"/>
        <v>3506</v>
      </c>
      <c r="B942" s="19">
        <v>935</v>
      </c>
      <c r="C942" s="20" t="str">
        <f t="shared" si="169"/>
        <v>3506 - PIONEER CS OF SCIENCE II - SALEM</v>
      </c>
      <c r="D942" s="21">
        <v>3506262258</v>
      </c>
      <c r="E942" s="19">
        <f t="shared" si="170"/>
        <v>3506</v>
      </c>
      <c r="F942" s="17">
        <f t="shared" si="171"/>
        <v>262</v>
      </c>
      <c r="G942" s="17">
        <f t="shared" si="172"/>
        <v>258</v>
      </c>
      <c r="H942" s="17">
        <f t="shared" si="178"/>
        <v>1</v>
      </c>
      <c r="I942" s="22">
        <f t="shared" si="173"/>
        <v>1</v>
      </c>
      <c r="J942" s="19">
        <f t="shared" si="174"/>
        <v>10</v>
      </c>
      <c r="K942" s="23">
        <f t="shared" si="175"/>
        <v>121.79437004804771</v>
      </c>
      <c r="L942" s="24">
        <f t="shared" si="176"/>
        <v>14923</v>
      </c>
      <c r="M942" s="24">
        <f t="shared" si="177"/>
        <v>3252</v>
      </c>
      <c r="N942" s="24">
        <v>1288</v>
      </c>
      <c r="O942" s="25" t="str">
        <f t="shared" si="179"/>
        <v>PIONEER CS OF SCIENCE II - SALEM (3506)</v>
      </c>
      <c r="P942" s="129"/>
      <c r="Q942" s="124"/>
      <c r="R942" s="25"/>
      <c r="S942" s="25"/>
    </row>
    <row r="943" spans="1:19">
      <c r="A943" s="19">
        <f t="shared" si="168"/>
        <v>3506</v>
      </c>
      <c r="B943" s="19">
        <v>936</v>
      </c>
      <c r="C943" s="20" t="str">
        <f t="shared" si="169"/>
        <v>3506 - PIONEER CS OF SCIENCE II - SAUGUS</v>
      </c>
      <c r="D943" s="21">
        <v>3506262262</v>
      </c>
      <c r="E943" s="19">
        <f t="shared" si="170"/>
        <v>3506</v>
      </c>
      <c r="F943" s="17">
        <f t="shared" si="171"/>
        <v>262</v>
      </c>
      <c r="G943" s="17">
        <f t="shared" si="172"/>
        <v>262</v>
      </c>
      <c r="H943" s="17">
        <f t="shared" si="178"/>
        <v>1</v>
      </c>
      <c r="I943" s="22">
        <f t="shared" si="173"/>
        <v>1</v>
      </c>
      <c r="J943" s="19">
        <f t="shared" si="174"/>
        <v>9</v>
      </c>
      <c r="K943" s="23">
        <f t="shared" si="175"/>
        <v>101.04969328352608</v>
      </c>
      <c r="L943" s="24">
        <f t="shared" si="176"/>
        <v>16421</v>
      </c>
      <c r="M943" s="24">
        <f t="shared" si="177"/>
        <v>172</v>
      </c>
      <c r="N943" s="24">
        <v>1288</v>
      </c>
      <c r="O943" s="25" t="str">
        <f t="shared" si="179"/>
        <v>PIONEER CS OF SCIENCE II - SAUGUS (3506)</v>
      </c>
      <c r="P943" s="129"/>
      <c r="Q943" s="124"/>
      <c r="R943" s="25"/>
      <c r="S943" s="25"/>
    </row>
    <row r="944" spans="1:19">
      <c r="A944" s="19">
        <f t="shared" si="168"/>
        <v>3506</v>
      </c>
      <c r="B944" s="19">
        <v>937</v>
      </c>
      <c r="C944" s="20" t="str">
        <f t="shared" si="169"/>
        <v>3506 - PIONEER CS OF SCIENCE II - STONEHAM</v>
      </c>
      <c r="D944" s="21">
        <v>3506262284</v>
      </c>
      <c r="E944" s="19">
        <f t="shared" si="170"/>
        <v>3506</v>
      </c>
      <c r="F944" s="17">
        <f t="shared" si="171"/>
        <v>262</v>
      </c>
      <c r="G944" s="17">
        <f t="shared" si="172"/>
        <v>284</v>
      </c>
      <c r="H944" s="17">
        <f t="shared" si="178"/>
        <v>1</v>
      </c>
      <c r="I944" s="22">
        <f t="shared" si="173"/>
        <v>1</v>
      </c>
      <c r="J944" s="19">
        <f t="shared" si="174"/>
        <v>5</v>
      </c>
      <c r="K944" s="23">
        <f t="shared" si="175"/>
        <v>148.29621290057923</v>
      </c>
      <c r="L944" s="24">
        <f t="shared" si="176"/>
        <v>17552</v>
      </c>
      <c r="M944" s="24">
        <f t="shared" si="177"/>
        <v>8477</v>
      </c>
      <c r="N944" s="24">
        <v>1288</v>
      </c>
      <c r="O944" s="25" t="str">
        <f t="shared" si="179"/>
        <v>PIONEER CS OF SCIENCE II - STONEHAM (3506)</v>
      </c>
      <c r="P944" s="129"/>
      <c r="Q944" s="124"/>
      <c r="R944" s="25"/>
      <c r="S944" s="25"/>
    </row>
    <row r="945" spans="1:19">
      <c r="A945" s="19">
        <f t="shared" si="168"/>
        <v>3506</v>
      </c>
      <c r="B945" s="19">
        <v>938</v>
      </c>
      <c r="C945" s="20" t="str">
        <f t="shared" si="169"/>
        <v>3506 - PIONEER CS OF SCIENCE II - WAKEFIELD</v>
      </c>
      <c r="D945" s="21">
        <v>3506262305</v>
      </c>
      <c r="E945" s="19">
        <f t="shared" si="170"/>
        <v>3506</v>
      </c>
      <c r="F945" s="17">
        <f t="shared" si="171"/>
        <v>262</v>
      </c>
      <c r="G945" s="17">
        <f t="shared" si="172"/>
        <v>305</v>
      </c>
      <c r="H945" s="17">
        <f t="shared" si="178"/>
        <v>1</v>
      </c>
      <c r="I945" s="22">
        <f t="shared" si="173"/>
        <v>1</v>
      </c>
      <c r="J945" s="19">
        <f t="shared" si="174"/>
        <v>4</v>
      </c>
      <c r="K945" s="23">
        <f t="shared" si="175"/>
        <v>145.18671932694059</v>
      </c>
      <c r="L945" s="24">
        <f t="shared" si="176"/>
        <v>15346</v>
      </c>
      <c r="M945" s="24">
        <f t="shared" si="177"/>
        <v>6934</v>
      </c>
      <c r="N945" s="24">
        <v>1288</v>
      </c>
      <c r="O945" s="25" t="str">
        <f t="shared" si="179"/>
        <v>PIONEER CS OF SCIENCE II - WAKEFIELD (3506)</v>
      </c>
      <c r="P945" s="129"/>
      <c r="Q945" s="124"/>
      <c r="R945" s="25"/>
      <c r="S945" s="25"/>
    </row>
    <row r="946" spans="1:19">
      <c r="A946" s="19">
        <f t="shared" si="168"/>
        <v>3506</v>
      </c>
      <c r="B946" s="19">
        <v>939</v>
      </c>
      <c r="C946" s="20" t="str">
        <f t="shared" si="169"/>
        <v>3506 - PIONEER CS OF SCIENCE II - WOBURN</v>
      </c>
      <c r="D946" s="21">
        <v>3506262347</v>
      </c>
      <c r="E946" s="19">
        <f t="shared" si="170"/>
        <v>3506</v>
      </c>
      <c r="F946" s="17">
        <f t="shared" si="171"/>
        <v>262</v>
      </c>
      <c r="G946" s="17">
        <f t="shared" si="172"/>
        <v>347</v>
      </c>
      <c r="H946" s="17">
        <f t="shared" si="178"/>
        <v>1</v>
      </c>
      <c r="I946" s="22">
        <f t="shared" si="173"/>
        <v>1</v>
      </c>
      <c r="J946" s="19">
        <f t="shared" si="174"/>
        <v>8</v>
      </c>
      <c r="K946" s="23">
        <f t="shared" si="175"/>
        <v>145.7862848902007</v>
      </c>
      <c r="L946" s="24">
        <f t="shared" si="176"/>
        <v>13560</v>
      </c>
      <c r="M946" s="24">
        <f t="shared" si="177"/>
        <v>6209</v>
      </c>
      <c r="N946" s="24">
        <v>1288</v>
      </c>
      <c r="O946" s="25" t="str">
        <f t="shared" si="179"/>
        <v>PIONEER CS OF SCIENCE II - WOBURN (3506)</v>
      </c>
      <c r="P946" s="129"/>
      <c r="Q946" s="124"/>
      <c r="R946" s="25"/>
      <c r="S946" s="25"/>
    </row>
    <row r="947" spans="1:19">
      <c r="A947" s="19">
        <f t="shared" si="168"/>
        <v>3506</v>
      </c>
      <c r="B947" s="19">
        <v>940</v>
      </c>
      <c r="C947" s="20" t="str">
        <f t="shared" si="169"/>
        <v>3506 - PIONEER CS OF SCIENCE II - GROTON DUNSTABLE</v>
      </c>
      <c r="D947" s="21">
        <v>3506262673</v>
      </c>
      <c r="E947" s="19">
        <f t="shared" si="170"/>
        <v>3506</v>
      </c>
      <c r="F947" s="17">
        <f t="shared" si="171"/>
        <v>262</v>
      </c>
      <c r="G947" s="17">
        <f t="shared" si="172"/>
        <v>673</v>
      </c>
      <c r="H947" s="17">
        <f t="shared" si="178"/>
        <v>1</v>
      </c>
      <c r="I947" s="22">
        <f t="shared" si="173"/>
        <v>1</v>
      </c>
      <c r="J947" s="19">
        <f t="shared" si="174"/>
        <v>3</v>
      </c>
      <c r="K947" s="23">
        <f t="shared" si="175"/>
        <v>160.96731579401242</v>
      </c>
      <c r="L947" s="24">
        <f t="shared" si="176"/>
        <v>13568</v>
      </c>
      <c r="M947" s="24">
        <f t="shared" si="177"/>
        <v>8272</v>
      </c>
      <c r="N947" s="24">
        <v>1288</v>
      </c>
      <c r="O947" s="25" t="str">
        <f t="shared" si="179"/>
        <v>PIONEER CS OF SCIENCE II - GROTON DUNSTABLE (3506)</v>
      </c>
      <c r="P947" s="129"/>
      <c r="Q947" s="124"/>
      <c r="R947" s="25"/>
      <c r="S947" s="25"/>
    </row>
    <row r="948" spans="1:19">
      <c r="A948" s="19">
        <f t="shared" si="168"/>
        <v>3506</v>
      </c>
      <c r="B948" s="19">
        <v>941</v>
      </c>
      <c r="C948" s="20" t="str">
        <f t="shared" si="169"/>
        <v>3506 - PIONEER CS OF SCIENCE II - MASCONOMET</v>
      </c>
      <c r="D948" s="21">
        <v>3506262705</v>
      </c>
      <c r="E948" s="19">
        <f t="shared" si="170"/>
        <v>3506</v>
      </c>
      <c r="F948" s="17">
        <f t="shared" si="171"/>
        <v>262</v>
      </c>
      <c r="G948" s="17">
        <f t="shared" si="172"/>
        <v>705</v>
      </c>
      <c r="H948" s="17">
        <f t="shared" si="178"/>
        <v>1</v>
      </c>
      <c r="I948" s="22">
        <f t="shared" si="173"/>
        <v>1</v>
      </c>
      <c r="J948" s="19">
        <f t="shared" si="174"/>
        <v>2</v>
      </c>
      <c r="K948" s="23">
        <f t="shared" si="175"/>
        <v>186.17094515019502</v>
      </c>
      <c r="L948" s="24">
        <f t="shared" si="176"/>
        <v>13568</v>
      </c>
      <c r="M948" s="24">
        <f t="shared" si="177"/>
        <v>11692</v>
      </c>
      <c r="N948" s="24">
        <v>1288</v>
      </c>
      <c r="O948" s="25" t="str">
        <f t="shared" si="179"/>
        <v>PIONEER CS OF SCIENCE II - MASCONOMET (3506)</v>
      </c>
      <c r="P948" s="129"/>
      <c r="Q948" s="124"/>
      <c r="R948" s="25"/>
      <c r="S948" s="25"/>
    </row>
    <row r="949" spans="1:19">
      <c r="A949" s="19">
        <f t="shared" si="168"/>
        <v>3508</v>
      </c>
      <c r="B949" s="19">
        <v>942</v>
      </c>
      <c r="C949" s="20" t="str">
        <f t="shared" si="169"/>
        <v>3508 - PHOENIX ACADEMY SPRINGFIELD - AGAWAM</v>
      </c>
      <c r="D949" s="21">
        <v>3508281005</v>
      </c>
      <c r="E949" s="19">
        <f t="shared" si="170"/>
        <v>3508</v>
      </c>
      <c r="F949" s="17">
        <f t="shared" si="171"/>
        <v>281</v>
      </c>
      <c r="G949" s="17">
        <f t="shared" si="172"/>
        <v>5</v>
      </c>
      <c r="H949" s="17">
        <f t="shared" si="178"/>
        <v>1</v>
      </c>
      <c r="I949" s="22">
        <f t="shared" si="173"/>
        <v>1</v>
      </c>
      <c r="J949" s="19">
        <f t="shared" si="174"/>
        <v>8</v>
      </c>
      <c r="K949" s="23">
        <f t="shared" si="175"/>
        <v>134.11010522573022</v>
      </c>
      <c r="L949" s="24">
        <f t="shared" si="176"/>
        <v>20858</v>
      </c>
      <c r="M949" s="24">
        <f t="shared" si="177"/>
        <v>7115</v>
      </c>
      <c r="N949" s="24">
        <v>1288</v>
      </c>
      <c r="O949" s="25" t="str">
        <f t="shared" si="179"/>
        <v>PHOENIX ACADEMY SPRINGFIELD - AGAWAM (3508)</v>
      </c>
      <c r="P949" s="129"/>
      <c r="Q949" s="124"/>
      <c r="R949" s="25"/>
      <c r="S949" s="25"/>
    </row>
    <row r="950" spans="1:19">
      <c r="A950" s="19">
        <f t="shared" si="168"/>
        <v>3508</v>
      </c>
      <c r="B950" s="19">
        <v>943</v>
      </c>
      <c r="C950" s="20" t="str">
        <f t="shared" si="169"/>
        <v>3508 - PHOENIX ACADEMY SPRINGFIELD - CHICOPEE</v>
      </c>
      <c r="D950" s="21">
        <v>3508281061</v>
      </c>
      <c r="E950" s="19">
        <f t="shared" si="170"/>
        <v>3508</v>
      </c>
      <c r="F950" s="17">
        <f t="shared" si="171"/>
        <v>281</v>
      </c>
      <c r="G950" s="17">
        <f t="shared" si="172"/>
        <v>61</v>
      </c>
      <c r="H950" s="17">
        <f t="shared" si="178"/>
        <v>1</v>
      </c>
      <c r="I950" s="22">
        <f t="shared" si="173"/>
        <v>1</v>
      </c>
      <c r="J950" s="19">
        <f t="shared" si="174"/>
        <v>10</v>
      </c>
      <c r="K950" s="23">
        <f t="shared" si="175"/>
        <v>110.40502928837481</v>
      </c>
      <c r="L950" s="24">
        <f t="shared" si="176"/>
        <v>24136</v>
      </c>
      <c r="M950" s="24">
        <f t="shared" si="177"/>
        <v>2511</v>
      </c>
      <c r="N950" s="24">
        <v>1288</v>
      </c>
      <c r="O950" s="25" t="str">
        <f t="shared" si="179"/>
        <v>PHOENIX ACADEMY SPRINGFIELD - CHICOPEE (3508)</v>
      </c>
      <c r="P950" s="129"/>
      <c r="Q950" s="124"/>
      <c r="R950" s="25"/>
      <c r="S950" s="25"/>
    </row>
    <row r="951" spans="1:19">
      <c r="A951" s="19">
        <f t="shared" si="168"/>
        <v>3508</v>
      </c>
      <c r="B951" s="19">
        <v>944</v>
      </c>
      <c r="C951" s="20" t="str">
        <f t="shared" si="169"/>
        <v>3508 - PHOENIX ACADEMY SPRINGFIELD - EAST LONGMEADOW</v>
      </c>
      <c r="D951" s="21">
        <v>3508281087</v>
      </c>
      <c r="E951" s="19">
        <f t="shared" si="170"/>
        <v>3508</v>
      </c>
      <c r="F951" s="17">
        <f t="shared" si="171"/>
        <v>281</v>
      </c>
      <c r="G951" s="17">
        <f t="shared" si="172"/>
        <v>87</v>
      </c>
      <c r="H951" s="17">
        <f t="shared" si="178"/>
        <v>1</v>
      </c>
      <c r="I951" s="22">
        <f t="shared" si="173"/>
        <v>1</v>
      </c>
      <c r="J951" s="19">
        <f t="shared" si="174"/>
        <v>5</v>
      </c>
      <c r="K951" s="23">
        <f t="shared" si="175"/>
        <v>131.09126401824184</v>
      </c>
      <c r="L951" s="24">
        <f t="shared" si="176"/>
        <v>18928</v>
      </c>
      <c r="M951" s="24">
        <f t="shared" si="177"/>
        <v>5885</v>
      </c>
      <c r="N951" s="24">
        <v>1288</v>
      </c>
      <c r="O951" s="25" t="str">
        <f t="shared" si="179"/>
        <v>PHOENIX ACADEMY SPRINGFIELD - EAST LONGMEADOW (3508)</v>
      </c>
      <c r="P951" s="129"/>
      <c r="Q951" s="124"/>
      <c r="R951" s="25"/>
      <c r="S951" s="25"/>
    </row>
    <row r="952" spans="1:19">
      <c r="A952" s="19">
        <f t="shared" si="168"/>
        <v>3508</v>
      </c>
      <c r="B952" s="19">
        <v>945</v>
      </c>
      <c r="C952" s="20" t="str">
        <f t="shared" si="169"/>
        <v>3508 - PHOENIX ACADEMY SPRINGFIELD - HOLYOKE</v>
      </c>
      <c r="D952" s="21">
        <v>3508281137</v>
      </c>
      <c r="E952" s="19">
        <f t="shared" si="170"/>
        <v>3508</v>
      </c>
      <c r="F952" s="17">
        <f t="shared" si="171"/>
        <v>281</v>
      </c>
      <c r="G952" s="17">
        <f t="shared" si="172"/>
        <v>137</v>
      </c>
      <c r="H952" s="17">
        <f t="shared" si="178"/>
        <v>1</v>
      </c>
      <c r="I952" s="22">
        <f t="shared" si="173"/>
        <v>1</v>
      </c>
      <c r="J952" s="19">
        <f t="shared" si="174"/>
        <v>12</v>
      </c>
      <c r="K952" s="23">
        <f t="shared" si="175"/>
        <v>103.07431558534392</v>
      </c>
      <c r="L952" s="24">
        <f t="shared" si="176"/>
        <v>22757</v>
      </c>
      <c r="M952" s="24">
        <f t="shared" si="177"/>
        <v>700</v>
      </c>
      <c r="N952" s="24">
        <v>1288</v>
      </c>
      <c r="O952" s="25" t="str">
        <f t="shared" si="179"/>
        <v>PHOENIX ACADEMY SPRINGFIELD - HOLYOKE (3508)</v>
      </c>
      <c r="P952" s="129"/>
      <c r="Q952" s="124"/>
      <c r="R952" s="25"/>
      <c r="S952" s="25"/>
    </row>
    <row r="953" spans="1:19">
      <c r="A953" s="19">
        <f t="shared" si="168"/>
        <v>3508</v>
      </c>
      <c r="B953" s="19">
        <v>946</v>
      </c>
      <c r="C953" s="20" t="str">
        <f t="shared" si="169"/>
        <v>3508 - PHOENIX ACADEMY SPRINGFIELD - LUDLOW</v>
      </c>
      <c r="D953" s="21">
        <v>3508281161</v>
      </c>
      <c r="E953" s="19">
        <f t="shared" si="170"/>
        <v>3508</v>
      </c>
      <c r="F953" s="17">
        <f t="shared" si="171"/>
        <v>281</v>
      </c>
      <c r="G953" s="17">
        <f t="shared" si="172"/>
        <v>161</v>
      </c>
      <c r="H953" s="17">
        <f t="shared" si="178"/>
        <v>1</v>
      </c>
      <c r="I953" s="22">
        <f t="shared" si="173"/>
        <v>1</v>
      </c>
      <c r="J953" s="19">
        <f t="shared" si="174"/>
        <v>7</v>
      </c>
      <c r="K953" s="23">
        <f t="shared" si="175"/>
        <v>135.22369192543653</v>
      </c>
      <c r="L953" s="24">
        <f t="shared" si="176"/>
        <v>20215</v>
      </c>
      <c r="M953" s="24">
        <f t="shared" si="177"/>
        <v>7120</v>
      </c>
      <c r="N953" s="24">
        <v>1288</v>
      </c>
      <c r="O953" s="25" t="str">
        <f t="shared" si="179"/>
        <v>PHOENIX ACADEMY SPRINGFIELD - LUDLOW (3508)</v>
      </c>
      <c r="P953" s="129"/>
      <c r="Q953" s="124"/>
      <c r="R953" s="25"/>
      <c r="S953" s="25"/>
    </row>
    <row r="954" spans="1:19">
      <c r="A954" s="19">
        <f t="shared" si="168"/>
        <v>3508</v>
      </c>
      <c r="B954" s="19">
        <v>947</v>
      </c>
      <c r="C954" s="20" t="str">
        <f t="shared" si="169"/>
        <v>3508 - PHOENIX ACADEMY SPRINGFIELD - PALMER</v>
      </c>
      <c r="D954" s="21">
        <v>3508281227</v>
      </c>
      <c r="E954" s="19">
        <f t="shared" si="170"/>
        <v>3508</v>
      </c>
      <c r="F954" s="17">
        <f t="shared" si="171"/>
        <v>281</v>
      </c>
      <c r="G954" s="17">
        <f t="shared" si="172"/>
        <v>227</v>
      </c>
      <c r="H954" s="17">
        <f t="shared" si="178"/>
        <v>1</v>
      </c>
      <c r="I954" s="22">
        <f t="shared" si="173"/>
        <v>1</v>
      </c>
      <c r="J954" s="19">
        <f t="shared" si="174"/>
        <v>10</v>
      </c>
      <c r="K954" s="23">
        <f t="shared" si="175"/>
        <v>120.11143498441699</v>
      </c>
      <c r="L954" s="24">
        <f t="shared" si="176"/>
        <v>22144</v>
      </c>
      <c r="M954" s="24">
        <f t="shared" si="177"/>
        <v>4453</v>
      </c>
      <c r="N954" s="24">
        <v>1288</v>
      </c>
      <c r="O954" s="25" t="str">
        <f t="shared" si="179"/>
        <v>PHOENIX ACADEMY SPRINGFIELD - PALMER (3508)</v>
      </c>
      <c r="P954" s="129"/>
      <c r="Q954" s="124"/>
      <c r="R954" s="25"/>
      <c r="S954" s="25"/>
    </row>
    <row r="955" spans="1:19">
      <c r="A955" s="19">
        <f t="shared" si="168"/>
        <v>3508</v>
      </c>
      <c r="B955" s="19">
        <v>948</v>
      </c>
      <c r="C955" s="20" t="str">
        <f t="shared" si="169"/>
        <v>3508 - PHOENIX ACADEMY SPRINGFIELD - SPRINGFIELD</v>
      </c>
      <c r="D955" s="21">
        <v>3508281281</v>
      </c>
      <c r="E955" s="19">
        <f t="shared" si="170"/>
        <v>3508</v>
      </c>
      <c r="F955" s="17">
        <f t="shared" si="171"/>
        <v>281</v>
      </c>
      <c r="G955" s="17">
        <f t="shared" si="172"/>
        <v>281</v>
      </c>
      <c r="H955" s="17">
        <f t="shared" si="178"/>
        <v>1</v>
      </c>
      <c r="I955" s="22">
        <f t="shared" si="173"/>
        <v>1</v>
      </c>
      <c r="J955" s="19">
        <f t="shared" si="174"/>
        <v>12</v>
      </c>
      <c r="K955" s="23">
        <f t="shared" si="175"/>
        <v>100.01046051748537</v>
      </c>
      <c r="L955" s="24">
        <f t="shared" si="176"/>
        <v>23957</v>
      </c>
      <c r="M955" s="24">
        <f t="shared" si="177"/>
        <v>3</v>
      </c>
      <c r="N955" s="24">
        <v>1288</v>
      </c>
      <c r="O955" s="25" t="str">
        <f t="shared" si="179"/>
        <v>PHOENIX ACADEMY SPRINGFIELD - SPRINGFIELD (3508)</v>
      </c>
      <c r="P955" s="129"/>
      <c r="Q955" s="124"/>
      <c r="R955" s="25"/>
      <c r="S955" s="25"/>
    </row>
    <row r="956" spans="1:19">
      <c r="A956" s="19">
        <f t="shared" si="168"/>
        <v>3508</v>
      </c>
      <c r="B956" s="19">
        <v>949</v>
      </c>
      <c r="C956" s="20" t="str">
        <f t="shared" si="169"/>
        <v>3508 - PHOENIX ACADEMY SPRINGFIELD - WESTFIELD</v>
      </c>
      <c r="D956" s="21">
        <v>3508281325</v>
      </c>
      <c r="E956" s="19">
        <f t="shared" si="170"/>
        <v>3508</v>
      </c>
      <c r="F956" s="17">
        <f t="shared" si="171"/>
        <v>281</v>
      </c>
      <c r="G956" s="17">
        <f t="shared" si="172"/>
        <v>325</v>
      </c>
      <c r="H956" s="17">
        <f t="shared" si="178"/>
        <v>1</v>
      </c>
      <c r="I956" s="22">
        <f t="shared" si="173"/>
        <v>1</v>
      </c>
      <c r="J956" s="19">
        <f t="shared" si="174"/>
        <v>9</v>
      </c>
      <c r="K956" s="23">
        <f t="shared" si="175"/>
        <v>106.75824342348001</v>
      </c>
      <c r="L956" s="24">
        <f t="shared" si="176"/>
        <v>21501</v>
      </c>
      <c r="M956" s="24">
        <f t="shared" si="177"/>
        <v>1453</v>
      </c>
      <c r="N956" s="24">
        <v>1288</v>
      </c>
      <c r="O956" s="25" t="str">
        <f t="shared" si="179"/>
        <v>PHOENIX ACADEMY SPRINGFIELD - WESTFIELD (3508)</v>
      </c>
      <c r="P956" s="129"/>
      <c r="Q956" s="124"/>
      <c r="R956" s="25"/>
      <c r="S956" s="25"/>
    </row>
    <row r="957" spans="1:19">
      <c r="A957" s="19">
        <f t="shared" si="168"/>
        <v>3508</v>
      </c>
      <c r="B957" s="19">
        <v>950</v>
      </c>
      <c r="C957" s="20" t="str">
        <f t="shared" si="169"/>
        <v>3508 - PHOENIX ACADEMY SPRINGFIELD - WEST SPRINGFIELD</v>
      </c>
      <c r="D957" s="21">
        <v>3508281332</v>
      </c>
      <c r="E957" s="19">
        <f t="shared" si="170"/>
        <v>3508</v>
      </c>
      <c r="F957" s="17">
        <f t="shared" si="171"/>
        <v>281</v>
      </c>
      <c r="G957" s="17">
        <f t="shared" si="172"/>
        <v>332</v>
      </c>
      <c r="H957" s="17">
        <f t="shared" si="178"/>
        <v>1</v>
      </c>
      <c r="I957" s="22">
        <f t="shared" si="173"/>
        <v>1</v>
      </c>
      <c r="J957" s="19">
        <f t="shared" si="174"/>
        <v>10</v>
      </c>
      <c r="K957" s="23">
        <f t="shared" si="175"/>
        <v>102.95471696833263</v>
      </c>
      <c r="L957" s="24">
        <f t="shared" si="176"/>
        <v>17856</v>
      </c>
      <c r="M957" s="24">
        <f t="shared" si="177"/>
        <v>528</v>
      </c>
      <c r="N957" s="24">
        <v>1288</v>
      </c>
      <c r="O957" s="25" t="str">
        <f t="shared" si="179"/>
        <v>PHOENIX ACADEMY SPRINGFIELD - WEST SPRINGFIELD (3508)</v>
      </c>
      <c r="P957" s="129"/>
      <c r="Q957" s="124"/>
      <c r="R957" s="25"/>
      <c r="S957" s="25"/>
    </row>
    <row r="958" spans="1:19">
      <c r="A958" s="19">
        <f t="shared" si="168"/>
        <v>3508</v>
      </c>
      <c r="B958" s="19">
        <v>951</v>
      </c>
      <c r="C958" s="20" t="str">
        <f t="shared" si="169"/>
        <v>3508 - PHOENIX ACADEMY SPRINGFIELD - AMHERST PELHAM</v>
      </c>
      <c r="D958" s="21">
        <v>3508281605</v>
      </c>
      <c r="E958" s="19">
        <f t="shared" si="170"/>
        <v>3508</v>
      </c>
      <c r="F958" s="17">
        <f t="shared" si="171"/>
        <v>281</v>
      </c>
      <c r="G958" s="17">
        <f t="shared" si="172"/>
        <v>605</v>
      </c>
      <c r="H958" s="17">
        <f t="shared" si="178"/>
        <v>1</v>
      </c>
      <c r="I958" s="22">
        <f t="shared" si="173"/>
        <v>1</v>
      </c>
      <c r="J958" s="19">
        <f t="shared" si="174"/>
        <v>6</v>
      </c>
      <c r="K958" s="23">
        <f t="shared" si="175"/>
        <v>177.06316954154133</v>
      </c>
      <c r="L958" s="24">
        <f t="shared" si="176"/>
        <v>19572</v>
      </c>
      <c r="M958" s="24">
        <f t="shared" si="177"/>
        <v>15083</v>
      </c>
      <c r="N958" s="24">
        <v>1288</v>
      </c>
      <c r="O958" s="25" t="str">
        <f t="shared" si="179"/>
        <v>PHOENIX ACADEMY SPRINGFIELD - AMHERST PELHAM (3508)</v>
      </c>
      <c r="P958" s="129"/>
      <c r="Q958" s="124"/>
      <c r="R958" s="25"/>
      <c r="S958" s="25"/>
    </row>
    <row r="959" spans="1:19">
      <c r="A959" s="19">
        <f t="shared" si="168"/>
        <v>3508</v>
      </c>
      <c r="B959" s="19">
        <v>952</v>
      </c>
      <c r="C959" s="20" t="str">
        <f t="shared" si="169"/>
        <v>3508 - PHOENIX ACADEMY SPRINGFIELD - HAMPDEN WILBRAHAM</v>
      </c>
      <c r="D959" s="21">
        <v>3508281680</v>
      </c>
      <c r="E959" s="19">
        <f t="shared" si="170"/>
        <v>3508</v>
      </c>
      <c r="F959" s="17">
        <f t="shared" si="171"/>
        <v>281</v>
      </c>
      <c r="G959" s="17">
        <f t="shared" si="172"/>
        <v>680</v>
      </c>
      <c r="H959" s="17">
        <f t="shared" si="178"/>
        <v>1</v>
      </c>
      <c r="I959" s="22">
        <f t="shared" si="173"/>
        <v>1</v>
      </c>
      <c r="J959" s="19">
        <f t="shared" si="174"/>
        <v>5</v>
      </c>
      <c r="K959" s="23">
        <f t="shared" si="175"/>
        <v>132.48005498707258</v>
      </c>
      <c r="L959" s="24">
        <f t="shared" si="176"/>
        <v>18928</v>
      </c>
      <c r="M959" s="24">
        <f t="shared" si="177"/>
        <v>6148</v>
      </c>
      <c r="N959" s="24">
        <v>1288</v>
      </c>
      <c r="O959" s="25" t="str">
        <f t="shared" si="179"/>
        <v>PHOENIX ACADEMY SPRINGFIELD - HAMPDEN WILBRAHAM (3508)</v>
      </c>
      <c r="P959" s="129"/>
      <c r="Q959" s="124"/>
      <c r="R959" s="25"/>
      <c r="S959" s="25"/>
    </row>
    <row r="960" spans="1:19">
      <c r="A960" s="19">
        <f t="shared" si="168"/>
        <v>3508</v>
      </c>
      <c r="B960" s="19">
        <v>953</v>
      </c>
      <c r="C960" s="20" t="str">
        <f t="shared" si="169"/>
        <v>3508 - PHOENIX ACADEMY SPRINGFIELD - SOUTHWICK TOLLAND GRANVILLE</v>
      </c>
      <c r="D960" s="21">
        <v>3508281766</v>
      </c>
      <c r="E960" s="19">
        <f t="shared" si="170"/>
        <v>3508</v>
      </c>
      <c r="F960" s="17">
        <f t="shared" si="171"/>
        <v>281</v>
      </c>
      <c r="G960" s="17">
        <f t="shared" si="172"/>
        <v>766</v>
      </c>
      <c r="H960" s="17">
        <f t="shared" si="178"/>
        <v>1</v>
      </c>
      <c r="I960" s="22">
        <f t="shared" si="173"/>
        <v>1</v>
      </c>
      <c r="J960" s="19">
        <f t="shared" si="174"/>
        <v>7</v>
      </c>
      <c r="K960" s="23">
        <f t="shared" si="175"/>
        <v>134.05008104676133</v>
      </c>
      <c r="L960" s="24">
        <f t="shared" si="176"/>
        <v>13568</v>
      </c>
      <c r="M960" s="24">
        <f t="shared" si="177"/>
        <v>4620</v>
      </c>
      <c r="N960" s="24">
        <v>1288</v>
      </c>
      <c r="O960" s="25" t="str">
        <f t="shared" si="179"/>
        <v>PHOENIX ACADEMY SPRINGFIELD - SOUTHWICK TOLLAND GRANVILLE (3508)</v>
      </c>
      <c r="P960" s="129"/>
      <c r="Q960" s="124"/>
      <c r="R960" s="25"/>
      <c r="S960" s="25"/>
    </row>
    <row r="961" spans="1:19">
      <c r="A961" s="19">
        <f t="shared" si="168"/>
        <v>3509</v>
      </c>
      <c r="B961" s="19">
        <v>954</v>
      </c>
      <c r="C961" s="20" t="str">
        <f t="shared" si="169"/>
        <v>3509 - ARGOSY COLLEGIATE - ACUSHNET</v>
      </c>
      <c r="D961" s="21">
        <v>3509095003</v>
      </c>
      <c r="E961" s="19">
        <f t="shared" si="170"/>
        <v>3509</v>
      </c>
      <c r="F961" s="17">
        <f t="shared" si="171"/>
        <v>95</v>
      </c>
      <c r="G961" s="17">
        <f t="shared" si="172"/>
        <v>3</v>
      </c>
      <c r="H961" s="17">
        <f t="shared" si="178"/>
        <v>1</v>
      </c>
      <c r="I961" s="22">
        <f t="shared" si="173"/>
        <v>1</v>
      </c>
      <c r="J961" s="19">
        <f t="shared" si="174"/>
        <v>6</v>
      </c>
      <c r="K961" s="23">
        <f t="shared" si="175"/>
        <v>112.64593316016797</v>
      </c>
      <c r="L961" s="24">
        <f t="shared" si="176"/>
        <v>19572</v>
      </c>
      <c r="M961" s="24">
        <f t="shared" si="177"/>
        <v>2475</v>
      </c>
      <c r="N961" s="24">
        <v>1288</v>
      </c>
      <c r="O961" s="25" t="str">
        <f t="shared" si="179"/>
        <v>ARGOSY COLLEGIATE - ACUSHNET (3509)</v>
      </c>
      <c r="P961" s="129"/>
      <c r="Q961" s="124"/>
      <c r="R961" s="25"/>
      <c r="S961" s="25"/>
    </row>
    <row r="962" spans="1:19">
      <c r="A962" s="19">
        <f t="shared" si="168"/>
        <v>3509</v>
      </c>
      <c r="B962" s="19">
        <v>955</v>
      </c>
      <c r="C962" s="20" t="str">
        <f t="shared" si="169"/>
        <v>3509 - ARGOSY COLLEGIATE - DARTMOUTH</v>
      </c>
      <c r="D962" s="21">
        <v>3509095072</v>
      </c>
      <c r="E962" s="19">
        <f t="shared" si="170"/>
        <v>3509</v>
      </c>
      <c r="F962" s="17">
        <f t="shared" si="171"/>
        <v>95</v>
      </c>
      <c r="G962" s="17">
        <f t="shared" si="172"/>
        <v>72</v>
      </c>
      <c r="H962" s="17">
        <f t="shared" si="178"/>
        <v>1</v>
      </c>
      <c r="I962" s="22">
        <f t="shared" si="173"/>
        <v>1</v>
      </c>
      <c r="J962" s="19">
        <f t="shared" si="174"/>
        <v>6</v>
      </c>
      <c r="K962" s="23">
        <f t="shared" si="175"/>
        <v>131.97323230915757</v>
      </c>
      <c r="L962" s="24">
        <f t="shared" si="176"/>
        <v>16570</v>
      </c>
      <c r="M962" s="24">
        <f t="shared" si="177"/>
        <v>5298</v>
      </c>
      <c r="N962" s="24">
        <v>1288</v>
      </c>
      <c r="O962" s="25" t="str">
        <f t="shared" si="179"/>
        <v>ARGOSY COLLEGIATE - DARTMOUTH (3509)</v>
      </c>
      <c r="P962" s="129"/>
      <c r="Q962" s="124"/>
      <c r="R962" s="25"/>
      <c r="S962" s="25"/>
    </row>
    <row r="963" spans="1:19">
      <c r="A963" s="19">
        <f t="shared" si="168"/>
        <v>3509</v>
      </c>
      <c r="B963" s="19">
        <v>956</v>
      </c>
      <c r="C963" s="20" t="str">
        <f t="shared" si="169"/>
        <v>3509 - ARGOSY COLLEGIATE - FALL RIVER</v>
      </c>
      <c r="D963" s="21">
        <v>3509095095</v>
      </c>
      <c r="E963" s="19">
        <f t="shared" si="170"/>
        <v>3509</v>
      </c>
      <c r="F963" s="17">
        <f t="shared" si="171"/>
        <v>95</v>
      </c>
      <c r="G963" s="17">
        <f t="shared" si="172"/>
        <v>95</v>
      </c>
      <c r="H963" s="17">
        <f t="shared" si="178"/>
        <v>1</v>
      </c>
      <c r="I963" s="22">
        <f t="shared" si="173"/>
        <v>1</v>
      </c>
      <c r="J963" s="19">
        <f t="shared" si="174"/>
        <v>12</v>
      </c>
      <c r="K963" s="23">
        <f t="shared" si="175"/>
        <v>100.58789250230713</v>
      </c>
      <c r="L963" s="24">
        <f t="shared" si="176"/>
        <v>21206</v>
      </c>
      <c r="M963" s="24">
        <f t="shared" si="177"/>
        <v>125</v>
      </c>
      <c r="N963" s="24">
        <v>1288</v>
      </c>
      <c r="O963" s="25" t="str">
        <f t="shared" si="179"/>
        <v>ARGOSY COLLEGIATE - FALL RIVER (3509)</v>
      </c>
      <c r="P963" s="129"/>
      <c r="Q963" s="124"/>
      <c r="R963" s="25"/>
      <c r="S963" s="25"/>
    </row>
    <row r="964" spans="1:19">
      <c r="A964" s="19">
        <f t="shared" si="168"/>
        <v>3509</v>
      </c>
      <c r="B964" s="19">
        <v>957</v>
      </c>
      <c r="C964" s="20" t="str">
        <f t="shared" si="169"/>
        <v>3509 - ARGOSY COLLEGIATE - NEW BEDFORD</v>
      </c>
      <c r="D964" s="21">
        <v>3509095201</v>
      </c>
      <c r="E964" s="19">
        <f t="shared" si="170"/>
        <v>3509</v>
      </c>
      <c r="F964" s="17">
        <f t="shared" si="171"/>
        <v>95</v>
      </c>
      <c r="G964" s="17">
        <f t="shared" si="172"/>
        <v>201</v>
      </c>
      <c r="H964" s="17">
        <f t="shared" si="178"/>
        <v>1</v>
      </c>
      <c r="I964" s="22">
        <f t="shared" si="173"/>
        <v>1</v>
      </c>
      <c r="J964" s="19">
        <f t="shared" si="174"/>
        <v>12</v>
      </c>
      <c r="K964" s="23">
        <f t="shared" si="175"/>
        <v>100</v>
      </c>
      <c r="L964" s="24">
        <f t="shared" si="176"/>
        <v>23335</v>
      </c>
      <c r="M964" s="24">
        <f t="shared" si="177"/>
        <v>0</v>
      </c>
      <c r="N964" s="24">
        <v>1288</v>
      </c>
      <c r="O964" s="25" t="str">
        <f t="shared" si="179"/>
        <v>ARGOSY COLLEGIATE - NEW BEDFORD (3509)</v>
      </c>
      <c r="P964" s="129"/>
      <c r="Q964" s="124"/>
      <c r="R964" s="25"/>
      <c r="S964" s="25"/>
    </row>
    <row r="965" spans="1:19">
      <c r="A965" s="19">
        <f t="shared" si="168"/>
        <v>3509</v>
      </c>
      <c r="B965" s="19">
        <v>958</v>
      </c>
      <c r="C965" s="20" t="str">
        <f t="shared" si="169"/>
        <v>3509 - ARGOSY COLLEGIATE - SOMERSET</v>
      </c>
      <c r="D965" s="21">
        <v>3509095273</v>
      </c>
      <c r="E965" s="19">
        <f t="shared" si="170"/>
        <v>3509</v>
      </c>
      <c r="F965" s="17">
        <f t="shared" si="171"/>
        <v>95</v>
      </c>
      <c r="G965" s="17">
        <f t="shared" si="172"/>
        <v>273</v>
      </c>
      <c r="H965" s="17">
        <f t="shared" si="178"/>
        <v>1</v>
      </c>
      <c r="I965" s="22">
        <f t="shared" si="173"/>
        <v>1</v>
      </c>
      <c r="J965" s="19">
        <f t="shared" si="174"/>
        <v>6</v>
      </c>
      <c r="K965" s="23">
        <f t="shared" si="175"/>
        <v>141.91127875759335</v>
      </c>
      <c r="L965" s="24">
        <f t="shared" si="176"/>
        <v>14664</v>
      </c>
      <c r="M965" s="24">
        <f t="shared" si="177"/>
        <v>6146</v>
      </c>
      <c r="N965" s="24">
        <v>1288</v>
      </c>
      <c r="O965" s="25" t="str">
        <f t="shared" si="179"/>
        <v>ARGOSY COLLEGIATE - SOMERSET (3509)</v>
      </c>
      <c r="P965" s="129"/>
      <c r="Q965" s="124"/>
      <c r="R965" s="25"/>
      <c r="S965" s="25"/>
    </row>
    <row r="966" spans="1:19">
      <c r="A966" s="19">
        <f t="shared" si="168"/>
        <v>3509</v>
      </c>
      <c r="B966" s="19">
        <v>959</v>
      </c>
      <c r="C966" s="20" t="str">
        <f t="shared" si="169"/>
        <v>3509 - ARGOSY COLLEGIATE - SWANSEA</v>
      </c>
      <c r="D966" s="21">
        <v>3509095292</v>
      </c>
      <c r="E966" s="19">
        <f t="shared" si="170"/>
        <v>3509</v>
      </c>
      <c r="F966" s="17">
        <f t="shared" si="171"/>
        <v>95</v>
      </c>
      <c r="G966" s="17">
        <f t="shared" si="172"/>
        <v>292</v>
      </c>
      <c r="H966" s="17">
        <f t="shared" si="178"/>
        <v>1</v>
      </c>
      <c r="I966" s="22">
        <f t="shared" si="173"/>
        <v>1</v>
      </c>
      <c r="J966" s="19">
        <f t="shared" si="174"/>
        <v>5</v>
      </c>
      <c r="K966" s="23">
        <f t="shared" si="175"/>
        <v>128.49306335002296</v>
      </c>
      <c r="L966" s="24">
        <f t="shared" si="176"/>
        <v>17588</v>
      </c>
      <c r="M966" s="24">
        <f t="shared" si="177"/>
        <v>5011</v>
      </c>
      <c r="N966" s="24">
        <v>1288</v>
      </c>
      <c r="O966" s="25" t="str">
        <f t="shared" si="179"/>
        <v>ARGOSY COLLEGIATE - SWANSEA (3509)</v>
      </c>
      <c r="P966" s="129"/>
      <c r="Q966" s="124"/>
      <c r="R966" s="25"/>
      <c r="S966" s="25"/>
    </row>
    <row r="967" spans="1:19">
      <c r="A967" s="19">
        <f t="shared" si="168"/>
        <v>3509</v>
      </c>
      <c r="B967" s="19">
        <v>960</v>
      </c>
      <c r="C967" s="20" t="str">
        <f t="shared" si="169"/>
        <v>3509 - ARGOSY COLLEGIATE - TAUNTON</v>
      </c>
      <c r="D967" s="21">
        <v>3509095293</v>
      </c>
      <c r="E967" s="19">
        <f t="shared" si="170"/>
        <v>3509</v>
      </c>
      <c r="F967" s="17">
        <f t="shared" si="171"/>
        <v>95</v>
      </c>
      <c r="G967" s="17">
        <f t="shared" si="172"/>
        <v>293</v>
      </c>
      <c r="H967" s="17">
        <f t="shared" si="178"/>
        <v>1</v>
      </c>
      <c r="I967" s="22">
        <f t="shared" si="173"/>
        <v>1</v>
      </c>
      <c r="J967" s="19">
        <f t="shared" si="174"/>
        <v>10</v>
      </c>
      <c r="K967" s="23">
        <f t="shared" si="175"/>
        <v>101.88440828185294</v>
      </c>
      <c r="L967" s="24">
        <f t="shared" si="176"/>
        <v>22144</v>
      </c>
      <c r="M967" s="24">
        <f t="shared" si="177"/>
        <v>417</v>
      </c>
      <c r="N967" s="24">
        <v>1288</v>
      </c>
      <c r="O967" s="25" t="str">
        <f t="shared" si="179"/>
        <v>ARGOSY COLLEGIATE - TAUNTON (3509)</v>
      </c>
      <c r="P967" s="129"/>
      <c r="Q967" s="124"/>
      <c r="R967" s="25"/>
      <c r="S967" s="25"/>
    </row>
    <row r="968" spans="1:19">
      <c r="A968" s="19">
        <f t="shared" ref="A968:A1031" si="180">IF(VALUE(MID(D968,1,1))=4,VALUE(MID(D968,1,3)),VALUE(MID(D968,1,4)))</f>
        <v>3509</v>
      </c>
      <c r="B968" s="19">
        <v>961</v>
      </c>
      <c r="C968" s="20" t="str">
        <f t="shared" ref="C968:C1031" si="181">IF(
H968=1,
A968 &amp; " - " &amp; VLOOKUP(A968,codeCHA,2,FALSE) &amp; " - " &amp; VLOOKUP(G968,code436,2,FALSE),
IF(
OR(A968=450,A968=466),
A968 &amp; " - " &amp; VLOOKUP(A968,codeCHA,2,FALSE) &amp; VLOOKUP(F968,code436,2,FALSE) &amp; " District - " &amp; VLOOKUP(G968,code436,2,FALSE),
A968 &amp; " - " &amp; VLOOKUP(A968,codeCHA,2,FALSE) &amp; "-"&amp; VLOOKUP(F968,code436,2,FALSE) &amp; " Site - " &amp; VLOOKUP(G968,code436,2,FALSE)
)
)</f>
        <v>3509 - ARGOSY COLLEGIATE - WESTPORT</v>
      </c>
      <c r="D968" s="21">
        <v>3509095331</v>
      </c>
      <c r="E968" s="19">
        <f t="shared" ref="E968:E1031" si="182">A968</f>
        <v>3509</v>
      </c>
      <c r="F968" s="17">
        <f t="shared" ref="F968:F1031" si="183">IF(VALUE(MID(D968,1,1))=4,VALUE(MID(D968,4,3)),VALUE(MID(D968,5,3)))</f>
        <v>95</v>
      </c>
      <c r="G968" s="17">
        <f t="shared" ref="G968:G1031" si="184">IF(VALUE(MID(D968,1,1))=4,VALUE(MID(D968,7,3)),VALUE(MID(D968,8,3)))</f>
        <v>331</v>
      </c>
      <c r="H968" s="17">
        <f t="shared" si="178"/>
        <v>1</v>
      </c>
      <c r="I968" s="22">
        <f t="shared" ref="I968:I1031" si="185">VLOOKUP(F968,distinfo,4)</f>
        <v>1</v>
      </c>
      <c r="J968" s="19">
        <f t="shared" ref="J968:J1031" si="186">VLOOKUP(D968,enro_chafnd,16)</f>
        <v>7</v>
      </c>
      <c r="K968" s="23">
        <f t="shared" ref="K968:K1031" si="187">VLOOKUP(G968,distinfo,6)</f>
        <v>119.08546732385578</v>
      </c>
      <c r="L968" s="24">
        <f t="shared" ref="L968:L1031" si="188">IF(VLOOKUP(D968,rate_chafnd,40,FALSE)&gt;0,VLOOKUP(D968,rate_chafnd,40),VLOOKUP(G968,distinfo,7))</f>
        <v>18309</v>
      </c>
      <c r="M968" s="24">
        <f t="shared" ref="M968:M1031" si="189">ROUND((L968*K968/100)-L968,0)</f>
        <v>3494</v>
      </c>
      <c r="N968" s="24">
        <v>1288</v>
      </c>
      <c r="O968" s="25" t="str">
        <f t="shared" si="179"/>
        <v>ARGOSY COLLEGIATE - WESTPORT (3509)</v>
      </c>
      <c r="P968" s="129"/>
      <c r="Q968" s="124"/>
      <c r="R968" s="25"/>
      <c r="S968" s="25"/>
    </row>
    <row r="969" spans="1:19">
      <c r="A969" s="19">
        <f t="shared" si="180"/>
        <v>3509</v>
      </c>
      <c r="B969" s="19">
        <v>962</v>
      </c>
      <c r="C969" s="20" t="str">
        <f t="shared" si="181"/>
        <v>3509 - ARGOSY COLLEGIATE - SOMERSET BERKLEY</v>
      </c>
      <c r="D969" s="21">
        <v>3509095763</v>
      </c>
      <c r="E969" s="19">
        <f t="shared" si="182"/>
        <v>3509</v>
      </c>
      <c r="F969" s="17">
        <f t="shared" si="183"/>
        <v>95</v>
      </c>
      <c r="G969" s="17">
        <f t="shared" si="184"/>
        <v>763</v>
      </c>
      <c r="H969" s="17">
        <f t="shared" ref="H969:H1032" si="190">IF(OR(A969=410,A969=466,A969=487,A969=499),2,1)</f>
        <v>1</v>
      </c>
      <c r="I969" s="22">
        <f t="shared" si="185"/>
        <v>1</v>
      </c>
      <c r="J969" s="19">
        <f t="shared" si="186"/>
        <v>6</v>
      </c>
      <c r="K969" s="23">
        <f t="shared" si="187"/>
        <v>129.9700639808209</v>
      </c>
      <c r="L969" s="24">
        <f t="shared" si="188"/>
        <v>19572</v>
      </c>
      <c r="M969" s="24">
        <f t="shared" si="189"/>
        <v>5866</v>
      </c>
      <c r="N969" s="24">
        <v>1288</v>
      </c>
      <c r="O969" s="25" t="str">
        <f t="shared" ref="O969:O1032" si="191">IFERROR(TRIM(MID($C969, FIND(" - ", $C969)+3, 9999)) &amp;
" (" &amp; TRIM(LEFT($C969, FIND(" - ", $C969)-1)) &amp; ")",
"")</f>
        <v>ARGOSY COLLEGIATE - SOMERSET BERKLEY (3509)</v>
      </c>
      <c r="P969" s="129"/>
      <c r="Q969" s="124"/>
      <c r="R969" s="25"/>
      <c r="S969" s="25"/>
    </row>
    <row r="970" spans="1:19">
      <c r="A970" s="19">
        <f t="shared" si="180"/>
        <v>3510</v>
      </c>
      <c r="B970" s="19">
        <v>963</v>
      </c>
      <c r="C970" s="20" t="str">
        <f t="shared" si="181"/>
        <v>3510 - SPRINGFIELD PREPARATORY - AGAWAM</v>
      </c>
      <c r="D970" s="21">
        <v>3510281005</v>
      </c>
      <c r="E970" s="19">
        <f t="shared" si="182"/>
        <v>3510</v>
      </c>
      <c r="F970" s="17">
        <f t="shared" si="183"/>
        <v>281</v>
      </c>
      <c r="G970" s="17">
        <f t="shared" si="184"/>
        <v>5</v>
      </c>
      <c r="H970" s="17">
        <f t="shared" si="190"/>
        <v>1</v>
      </c>
      <c r="I970" s="22">
        <f t="shared" si="185"/>
        <v>1</v>
      </c>
      <c r="J970" s="19">
        <f t="shared" si="186"/>
        <v>8</v>
      </c>
      <c r="K970" s="23">
        <f t="shared" si="187"/>
        <v>134.11010522573022</v>
      </c>
      <c r="L970" s="24">
        <f t="shared" si="188"/>
        <v>19044</v>
      </c>
      <c r="M970" s="24">
        <f t="shared" si="189"/>
        <v>6496</v>
      </c>
      <c r="N970" s="24">
        <v>1288</v>
      </c>
      <c r="O970" s="25" t="str">
        <f t="shared" si="191"/>
        <v>SPRINGFIELD PREPARATORY - AGAWAM (3510)</v>
      </c>
      <c r="P970" s="129"/>
      <c r="Q970" s="124"/>
      <c r="R970" s="25"/>
      <c r="S970" s="25"/>
    </row>
    <row r="971" spans="1:19">
      <c r="A971" s="19">
        <f t="shared" si="180"/>
        <v>3510</v>
      </c>
      <c r="B971" s="19">
        <v>964</v>
      </c>
      <c r="C971" s="20" t="str">
        <f t="shared" si="181"/>
        <v>3510 - SPRINGFIELD PREPARATORY - CHICOPEE</v>
      </c>
      <c r="D971" s="21">
        <v>3510281061</v>
      </c>
      <c r="E971" s="19">
        <f t="shared" si="182"/>
        <v>3510</v>
      </c>
      <c r="F971" s="17">
        <f t="shared" si="183"/>
        <v>281</v>
      </c>
      <c r="G971" s="17">
        <f t="shared" si="184"/>
        <v>61</v>
      </c>
      <c r="H971" s="17">
        <f t="shared" si="190"/>
        <v>1</v>
      </c>
      <c r="I971" s="22">
        <f t="shared" si="185"/>
        <v>1</v>
      </c>
      <c r="J971" s="19">
        <f t="shared" si="186"/>
        <v>10</v>
      </c>
      <c r="K971" s="23">
        <f t="shared" si="187"/>
        <v>110.40502928837481</v>
      </c>
      <c r="L971" s="24">
        <f t="shared" si="188"/>
        <v>16135</v>
      </c>
      <c r="M971" s="24">
        <f t="shared" si="189"/>
        <v>1679</v>
      </c>
      <c r="N971" s="24">
        <v>1288</v>
      </c>
      <c r="O971" s="25" t="str">
        <f t="shared" si="191"/>
        <v>SPRINGFIELD PREPARATORY - CHICOPEE (3510)</v>
      </c>
      <c r="P971" s="129"/>
      <c r="Q971" s="124"/>
      <c r="R971" s="25"/>
      <c r="S971" s="25"/>
    </row>
    <row r="972" spans="1:19">
      <c r="A972" s="19">
        <f t="shared" si="180"/>
        <v>3510</v>
      </c>
      <c r="B972" s="19">
        <v>965</v>
      </c>
      <c r="C972" s="20" t="str">
        <f t="shared" si="181"/>
        <v>3510 - SPRINGFIELD PREPARATORY - SPRINGFIELD</v>
      </c>
      <c r="D972" s="21">
        <v>3510281281</v>
      </c>
      <c r="E972" s="19">
        <f t="shared" si="182"/>
        <v>3510</v>
      </c>
      <c r="F972" s="17">
        <f t="shared" si="183"/>
        <v>281</v>
      </c>
      <c r="G972" s="17">
        <f t="shared" si="184"/>
        <v>281</v>
      </c>
      <c r="H972" s="17">
        <f t="shared" si="190"/>
        <v>1</v>
      </c>
      <c r="I972" s="22">
        <f t="shared" si="185"/>
        <v>1</v>
      </c>
      <c r="J972" s="19">
        <f t="shared" si="186"/>
        <v>12</v>
      </c>
      <c r="K972" s="23">
        <f t="shared" si="187"/>
        <v>100.01046051748537</v>
      </c>
      <c r="L972" s="24">
        <f t="shared" si="188"/>
        <v>20817</v>
      </c>
      <c r="M972" s="24">
        <f t="shared" si="189"/>
        <v>2</v>
      </c>
      <c r="N972" s="24">
        <v>1288</v>
      </c>
      <c r="O972" s="25" t="str">
        <f t="shared" si="191"/>
        <v>SPRINGFIELD PREPARATORY - SPRINGFIELD (3510)</v>
      </c>
      <c r="P972" s="129"/>
      <c r="Q972" s="124"/>
      <c r="R972" s="25"/>
      <c r="S972" s="25"/>
    </row>
    <row r="973" spans="1:19">
      <c r="A973" s="19">
        <f t="shared" si="180"/>
        <v>3510</v>
      </c>
      <c r="B973" s="19">
        <v>966</v>
      </c>
      <c r="C973" s="20" t="str">
        <f t="shared" si="181"/>
        <v>3510 - SPRINGFIELD PREPARATORY - WEST SPRINGFIELD</v>
      </c>
      <c r="D973" s="21">
        <v>3510281332</v>
      </c>
      <c r="E973" s="19">
        <f t="shared" si="182"/>
        <v>3510</v>
      </c>
      <c r="F973" s="17">
        <f t="shared" si="183"/>
        <v>281</v>
      </c>
      <c r="G973" s="17">
        <f t="shared" si="184"/>
        <v>332</v>
      </c>
      <c r="H973" s="17">
        <f t="shared" si="190"/>
        <v>1</v>
      </c>
      <c r="I973" s="22">
        <f t="shared" si="185"/>
        <v>1</v>
      </c>
      <c r="J973" s="19">
        <f t="shared" si="186"/>
        <v>10</v>
      </c>
      <c r="K973" s="23">
        <f t="shared" si="187"/>
        <v>102.95471696833263</v>
      </c>
      <c r="L973" s="24">
        <f t="shared" si="188"/>
        <v>20423</v>
      </c>
      <c r="M973" s="24">
        <f t="shared" si="189"/>
        <v>603</v>
      </c>
      <c r="N973" s="24">
        <v>1288</v>
      </c>
      <c r="O973" s="25" t="str">
        <f t="shared" si="191"/>
        <v>SPRINGFIELD PREPARATORY - WEST SPRINGFIELD (3510)</v>
      </c>
      <c r="P973" s="129"/>
      <c r="Q973" s="124"/>
      <c r="R973" s="25"/>
      <c r="S973" s="25"/>
    </row>
    <row r="974" spans="1:19">
      <c r="A974" s="19">
        <f t="shared" si="180"/>
        <v>3510</v>
      </c>
      <c r="B974" s="19">
        <v>967</v>
      </c>
      <c r="C974" s="20" t="str">
        <f t="shared" si="181"/>
        <v>3510 - SPRINGFIELD PREPARATORY - GATEWAY</v>
      </c>
      <c r="D974" s="21">
        <v>3510281672</v>
      </c>
      <c r="E974" s="19">
        <f t="shared" si="182"/>
        <v>3510</v>
      </c>
      <c r="F974" s="17">
        <f t="shared" si="183"/>
        <v>281</v>
      </c>
      <c r="G974" s="17">
        <f t="shared" si="184"/>
        <v>672</v>
      </c>
      <c r="H974" s="17">
        <f t="shared" si="190"/>
        <v>1</v>
      </c>
      <c r="I974" s="22">
        <f t="shared" si="185"/>
        <v>1</v>
      </c>
      <c r="J974" s="19">
        <f t="shared" si="186"/>
        <v>9</v>
      </c>
      <c r="K974" s="23">
        <f t="shared" si="187"/>
        <v>126.78709153747832</v>
      </c>
      <c r="L974" s="24">
        <f t="shared" si="188"/>
        <v>19595</v>
      </c>
      <c r="M974" s="24">
        <f t="shared" si="189"/>
        <v>5249</v>
      </c>
      <c r="N974" s="24">
        <v>1288</v>
      </c>
      <c r="O974" s="25" t="str">
        <f t="shared" si="191"/>
        <v>SPRINGFIELD PREPARATORY - GATEWAY (3510)</v>
      </c>
      <c r="P974" s="129"/>
      <c r="Q974" s="124"/>
      <c r="R974" s="25"/>
      <c r="S974" s="25"/>
    </row>
    <row r="975" spans="1:19">
      <c r="A975" s="19">
        <f t="shared" si="180"/>
        <v>3513</v>
      </c>
      <c r="B975" s="19">
        <v>968</v>
      </c>
      <c r="C975" s="20" t="str">
        <f t="shared" si="181"/>
        <v>3513 - NEW HEIGHTS CS OF BROCKTON - ATTLEBORO</v>
      </c>
      <c r="D975" s="21">
        <v>3513044016</v>
      </c>
      <c r="E975" s="19">
        <f t="shared" si="182"/>
        <v>3513</v>
      </c>
      <c r="F975" s="17">
        <f t="shared" si="183"/>
        <v>44</v>
      </c>
      <c r="G975" s="17">
        <f t="shared" si="184"/>
        <v>16</v>
      </c>
      <c r="H975" s="17">
        <f t="shared" si="190"/>
        <v>1</v>
      </c>
      <c r="I975" s="22">
        <f t="shared" si="185"/>
        <v>1</v>
      </c>
      <c r="J975" s="19">
        <f t="shared" si="186"/>
        <v>8</v>
      </c>
      <c r="K975" s="23">
        <f t="shared" si="187"/>
        <v>101.42627349033111</v>
      </c>
      <c r="L975" s="24">
        <f t="shared" si="188"/>
        <v>13568</v>
      </c>
      <c r="M975" s="24">
        <f t="shared" si="189"/>
        <v>194</v>
      </c>
      <c r="N975" s="24">
        <v>1288</v>
      </c>
      <c r="O975" s="25" t="str">
        <f t="shared" si="191"/>
        <v>NEW HEIGHTS CS OF BROCKTON - ATTLEBORO (3513)</v>
      </c>
      <c r="P975" s="129"/>
      <c r="Q975" s="124"/>
      <c r="R975" s="25"/>
      <c r="S975" s="25"/>
    </row>
    <row r="976" spans="1:19">
      <c r="A976" s="19">
        <f t="shared" si="180"/>
        <v>3513</v>
      </c>
      <c r="B976" s="19">
        <v>969</v>
      </c>
      <c r="C976" s="20" t="str">
        <f t="shared" si="181"/>
        <v>3513 - NEW HEIGHTS CS OF BROCKTON - AVON</v>
      </c>
      <c r="D976" s="21">
        <v>3513044018</v>
      </c>
      <c r="E976" s="19">
        <f t="shared" si="182"/>
        <v>3513</v>
      </c>
      <c r="F976" s="17">
        <f t="shared" si="183"/>
        <v>44</v>
      </c>
      <c r="G976" s="17">
        <f t="shared" si="184"/>
        <v>18</v>
      </c>
      <c r="H976" s="17">
        <f t="shared" si="190"/>
        <v>1</v>
      </c>
      <c r="I976" s="22">
        <f t="shared" si="185"/>
        <v>1</v>
      </c>
      <c r="J976" s="19">
        <f t="shared" si="186"/>
        <v>9</v>
      </c>
      <c r="K976" s="23">
        <f t="shared" si="187"/>
        <v>153.54910940736173</v>
      </c>
      <c r="L976" s="24">
        <f t="shared" si="188"/>
        <v>19595</v>
      </c>
      <c r="M976" s="24">
        <f t="shared" si="189"/>
        <v>10493</v>
      </c>
      <c r="N976" s="24">
        <v>1288</v>
      </c>
      <c r="O976" s="25" t="str">
        <f t="shared" si="191"/>
        <v>NEW HEIGHTS CS OF BROCKTON - AVON (3513)</v>
      </c>
      <c r="P976" s="129"/>
      <c r="Q976" s="124"/>
      <c r="R976" s="25"/>
      <c r="S976" s="25"/>
    </row>
    <row r="977" spans="1:19">
      <c r="A977" s="19">
        <f t="shared" si="180"/>
        <v>3513</v>
      </c>
      <c r="B977" s="19">
        <v>970</v>
      </c>
      <c r="C977" s="20" t="str">
        <f t="shared" si="181"/>
        <v>3513 - NEW HEIGHTS CS OF BROCKTON - BROCKTON</v>
      </c>
      <c r="D977" s="21">
        <v>3513044044</v>
      </c>
      <c r="E977" s="19">
        <f t="shared" si="182"/>
        <v>3513</v>
      </c>
      <c r="F977" s="17">
        <f t="shared" si="183"/>
        <v>44</v>
      </c>
      <c r="G977" s="17">
        <f t="shared" si="184"/>
        <v>44</v>
      </c>
      <c r="H977" s="17">
        <f t="shared" si="190"/>
        <v>1</v>
      </c>
      <c r="I977" s="22">
        <f t="shared" si="185"/>
        <v>1</v>
      </c>
      <c r="J977" s="19">
        <f t="shared" si="186"/>
        <v>11</v>
      </c>
      <c r="K977" s="23">
        <f t="shared" si="187"/>
        <v>100</v>
      </c>
      <c r="L977" s="24">
        <f t="shared" si="188"/>
        <v>19194</v>
      </c>
      <c r="M977" s="24">
        <f t="shared" si="189"/>
        <v>0</v>
      </c>
      <c r="N977" s="24">
        <v>1288</v>
      </c>
      <c r="O977" s="25" t="str">
        <f t="shared" si="191"/>
        <v>NEW HEIGHTS CS OF BROCKTON - BROCKTON (3513)</v>
      </c>
      <c r="P977" s="129"/>
      <c r="Q977" s="124"/>
      <c r="R977" s="25"/>
      <c r="S977" s="25"/>
    </row>
    <row r="978" spans="1:19">
      <c r="A978" s="19">
        <f t="shared" si="180"/>
        <v>3513</v>
      </c>
      <c r="B978" s="19">
        <v>971</v>
      </c>
      <c r="C978" s="20" t="str">
        <f t="shared" si="181"/>
        <v>3513 - NEW HEIGHTS CS OF BROCKTON - CANTON</v>
      </c>
      <c r="D978" s="21">
        <v>3513044050</v>
      </c>
      <c r="E978" s="19">
        <f t="shared" si="182"/>
        <v>3513</v>
      </c>
      <c r="F978" s="17">
        <f t="shared" si="183"/>
        <v>44</v>
      </c>
      <c r="G978" s="17">
        <f t="shared" si="184"/>
        <v>50</v>
      </c>
      <c r="H978" s="17">
        <f t="shared" si="190"/>
        <v>1</v>
      </c>
      <c r="I978" s="22">
        <f t="shared" si="185"/>
        <v>1</v>
      </c>
      <c r="J978" s="19">
        <f t="shared" si="186"/>
        <v>5</v>
      </c>
      <c r="K978" s="23">
        <f t="shared" si="187"/>
        <v>143.68108828905861</v>
      </c>
      <c r="L978" s="24">
        <f t="shared" si="188"/>
        <v>18928</v>
      </c>
      <c r="M978" s="24">
        <f t="shared" si="189"/>
        <v>8268</v>
      </c>
      <c r="N978" s="24">
        <v>1288</v>
      </c>
      <c r="O978" s="25" t="str">
        <f t="shared" si="191"/>
        <v>NEW HEIGHTS CS OF BROCKTON - CANTON (3513)</v>
      </c>
      <c r="P978" s="129"/>
      <c r="Q978" s="124"/>
      <c r="R978" s="25"/>
      <c r="S978" s="25"/>
    </row>
    <row r="979" spans="1:19">
      <c r="A979" s="19">
        <f t="shared" si="180"/>
        <v>3513</v>
      </c>
      <c r="B979" s="19">
        <v>972</v>
      </c>
      <c r="C979" s="20" t="str">
        <f t="shared" si="181"/>
        <v>3513 - NEW HEIGHTS CS OF BROCKTON - EAST BRIDGEWATER</v>
      </c>
      <c r="D979" s="21">
        <v>3513044083</v>
      </c>
      <c r="E979" s="19">
        <f t="shared" si="182"/>
        <v>3513</v>
      </c>
      <c r="F979" s="17">
        <f t="shared" si="183"/>
        <v>44</v>
      </c>
      <c r="G979" s="17">
        <f t="shared" si="184"/>
        <v>83</v>
      </c>
      <c r="H979" s="17">
        <f t="shared" si="190"/>
        <v>1</v>
      </c>
      <c r="I979" s="22">
        <f t="shared" si="185"/>
        <v>1</v>
      </c>
      <c r="J979" s="19">
        <f t="shared" si="186"/>
        <v>6</v>
      </c>
      <c r="K979" s="23">
        <f t="shared" si="187"/>
        <v>119.80168105052418</v>
      </c>
      <c r="L979" s="24">
        <f t="shared" si="188"/>
        <v>19572</v>
      </c>
      <c r="M979" s="24">
        <f t="shared" si="189"/>
        <v>3876</v>
      </c>
      <c r="N979" s="24">
        <v>1288</v>
      </c>
      <c r="O979" s="25" t="str">
        <f t="shared" si="191"/>
        <v>NEW HEIGHTS CS OF BROCKTON - EAST BRIDGEWATER (3513)</v>
      </c>
      <c r="P979" s="129"/>
      <c r="Q979" s="124"/>
      <c r="R979" s="25"/>
      <c r="S979" s="25"/>
    </row>
    <row r="980" spans="1:19">
      <c r="A980" s="19">
        <f t="shared" si="180"/>
        <v>3513</v>
      </c>
      <c r="B980" s="19">
        <v>973</v>
      </c>
      <c r="C980" s="20" t="str">
        <f t="shared" si="181"/>
        <v>3513 - NEW HEIGHTS CS OF BROCKTON - MIDDLEBOROUGH</v>
      </c>
      <c r="D980" s="21">
        <v>3513044182</v>
      </c>
      <c r="E980" s="19">
        <f t="shared" si="182"/>
        <v>3513</v>
      </c>
      <c r="F980" s="17">
        <f t="shared" si="183"/>
        <v>44</v>
      </c>
      <c r="G980" s="17">
        <f t="shared" si="184"/>
        <v>182</v>
      </c>
      <c r="H980" s="17">
        <f t="shared" si="190"/>
        <v>1</v>
      </c>
      <c r="I980" s="22">
        <f t="shared" si="185"/>
        <v>1</v>
      </c>
      <c r="J980" s="19">
        <f t="shared" si="186"/>
        <v>8</v>
      </c>
      <c r="K980" s="23">
        <f t="shared" si="187"/>
        <v>120.65510980246452</v>
      </c>
      <c r="L980" s="24">
        <f t="shared" si="188"/>
        <v>20858</v>
      </c>
      <c r="M980" s="24">
        <f t="shared" si="189"/>
        <v>4308</v>
      </c>
      <c r="N980" s="24">
        <v>1288</v>
      </c>
      <c r="O980" s="25" t="str">
        <f t="shared" si="191"/>
        <v>NEW HEIGHTS CS OF BROCKTON - MIDDLEBOROUGH (3513)</v>
      </c>
      <c r="P980" s="129"/>
      <c r="Q980" s="124"/>
      <c r="R980" s="25"/>
      <c r="S980" s="25"/>
    </row>
    <row r="981" spans="1:19">
      <c r="A981" s="19">
        <f t="shared" si="180"/>
        <v>3513</v>
      </c>
      <c r="B981" s="19">
        <v>974</v>
      </c>
      <c r="C981" s="20" t="str">
        <f t="shared" si="181"/>
        <v>3513 - NEW HEIGHTS CS OF BROCKTON - QUINCY</v>
      </c>
      <c r="D981" s="21">
        <v>3513044243</v>
      </c>
      <c r="E981" s="19">
        <f t="shared" si="182"/>
        <v>3513</v>
      </c>
      <c r="F981" s="17">
        <f t="shared" si="183"/>
        <v>44</v>
      </c>
      <c r="G981" s="17">
        <f t="shared" si="184"/>
        <v>243</v>
      </c>
      <c r="H981" s="17">
        <f t="shared" si="190"/>
        <v>1</v>
      </c>
      <c r="I981" s="22">
        <f t="shared" si="185"/>
        <v>1</v>
      </c>
      <c r="J981" s="19">
        <f t="shared" si="186"/>
        <v>9</v>
      </c>
      <c r="K981" s="23">
        <f t="shared" si="187"/>
        <v>113.02199405799442</v>
      </c>
      <c r="L981" s="24">
        <f t="shared" si="188"/>
        <v>20548</v>
      </c>
      <c r="M981" s="24">
        <f t="shared" si="189"/>
        <v>2676</v>
      </c>
      <c r="N981" s="24">
        <v>1288</v>
      </c>
      <c r="O981" s="25" t="str">
        <f t="shared" si="191"/>
        <v>NEW HEIGHTS CS OF BROCKTON - QUINCY (3513)</v>
      </c>
      <c r="P981" s="129"/>
      <c r="Q981" s="124"/>
      <c r="R981" s="25"/>
      <c r="S981" s="25"/>
    </row>
    <row r="982" spans="1:19">
      <c r="A982" s="19">
        <f t="shared" si="180"/>
        <v>3513</v>
      </c>
      <c r="B982" s="19">
        <v>975</v>
      </c>
      <c r="C982" s="20" t="str">
        <f t="shared" si="181"/>
        <v>3513 - NEW HEIGHTS CS OF BROCKTON - RANDOLPH</v>
      </c>
      <c r="D982" s="21">
        <v>3513044244</v>
      </c>
      <c r="E982" s="19">
        <f t="shared" si="182"/>
        <v>3513</v>
      </c>
      <c r="F982" s="17">
        <f t="shared" si="183"/>
        <v>44</v>
      </c>
      <c r="G982" s="17">
        <f t="shared" si="184"/>
        <v>244</v>
      </c>
      <c r="H982" s="17">
        <f t="shared" si="190"/>
        <v>1</v>
      </c>
      <c r="I982" s="22">
        <f t="shared" si="185"/>
        <v>1</v>
      </c>
      <c r="J982" s="19">
        <f t="shared" si="186"/>
        <v>10</v>
      </c>
      <c r="K982" s="23">
        <f t="shared" si="187"/>
        <v>124.17352811526767</v>
      </c>
      <c r="L982" s="24">
        <f t="shared" si="188"/>
        <v>19004</v>
      </c>
      <c r="M982" s="24">
        <f t="shared" si="189"/>
        <v>4594</v>
      </c>
      <c r="N982" s="24">
        <v>1288</v>
      </c>
      <c r="O982" s="25" t="str">
        <f t="shared" si="191"/>
        <v>NEW HEIGHTS CS OF BROCKTON - RANDOLPH (3513)</v>
      </c>
      <c r="P982" s="129"/>
      <c r="Q982" s="124"/>
      <c r="R982" s="25"/>
      <c r="S982" s="25"/>
    </row>
    <row r="983" spans="1:19">
      <c r="A983" s="19">
        <f t="shared" si="180"/>
        <v>3513</v>
      </c>
      <c r="B983" s="19">
        <v>976</v>
      </c>
      <c r="C983" s="20" t="str">
        <f t="shared" si="181"/>
        <v>3513 - NEW HEIGHTS CS OF BROCKTON - STOUGHTON</v>
      </c>
      <c r="D983" s="21">
        <v>3513044285</v>
      </c>
      <c r="E983" s="19">
        <f t="shared" si="182"/>
        <v>3513</v>
      </c>
      <c r="F983" s="17">
        <f t="shared" si="183"/>
        <v>44</v>
      </c>
      <c r="G983" s="17">
        <f t="shared" si="184"/>
        <v>285</v>
      </c>
      <c r="H983" s="17">
        <f t="shared" si="190"/>
        <v>1</v>
      </c>
      <c r="I983" s="22">
        <f t="shared" si="185"/>
        <v>1</v>
      </c>
      <c r="J983" s="19">
        <f t="shared" si="186"/>
        <v>9</v>
      </c>
      <c r="K983" s="23">
        <f t="shared" si="187"/>
        <v>122.04461952772063</v>
      </c>
      <c r="L983" s="24">
        <f t="shared" si="188"/>
        <v>22208</v>
      </c>
      <c r="M983" s="24">
        <f t="shared" si="189"/>
        <v>4896</v>
      </c>
      <c r="N983" s="24">
        <v>1288</v>
      </c>
      <c r="O983" s="25" t="str">
        <f t="shared" si="191"/>
        <v>NEW HEIGHTS CS OF BROCKTON - STOUGHTON (3513)</v>
      </c>
      <c r="P983" s="129"/>
      <c r="Q983" s="124"/>
      <c r="R983" s="25"/>
      <c r="S983" s="25"/>
    </row>
    <row r="984" spans="1:19">
      <c r="A984" s="19">
        <f t="shared" si="180"/>
        <v>3513</v>
      </c>
      <c r="B984" s="19">
        <v>977</v>
      </c>
      <c r="C984" s="20" t="str">
        <f t="shared" si="181"/>
        <v>3513 - NEW HEIGHTS CS OF BROCKTON - TAUNTON</v>
      </c>
      <c r="D984" s="21">
        <v>3513044293</v>
      </c>
      <c r="E984" s="19">
        <f t="shared" si="182"/>
        <v>3513</v>
      </c>
      <c r="F984" s="17">
        <f t="shared" si="183"/>
        <v>44</v>
      </c>
      <c r="G984" s="17">
        <f t="shared" si="184"/>
        <v>293</v>
      </c>
      <c r="H984" s="17">
        <f t="shared" si="190"/>
        <v>1</v>
      </c>
      <c r="I984" s="22">
        <f t="shared" si="185"/>
        <v>1</v>
      </c>
      <c r="J984" s="19">
        <f t="shared" si="186"/>
        <v>10</v>
      </c>
      <c r="K984" s="23">
        <f t="shared" si="187"/>
        <v>101.88440828185294</v>
      </c>
      <c r="L984" s="24">
        <f t="shared" si="188"/>
        <v>16881</v>
      </c>
      <c r="M984" s="24">
        <f t="shared" si="189"/>
        <v>318</v>
      </c>
      <c r="N984" s="24">
        <v>1288</v>
      </c>
      <c r="O984" s="25" t="str">
        <f t="shared" si="191"/>
        <v>NEW HEIGHTS CS OF BROCKTON - TAUNTON (3513)</v>
      </c>
      <c r="P984" s="129"/>
      <c r="Q984" s="124"/>
      <c r="R984" s="25"/>
      <c r="S984" s="25"/>
    </row>
    <row r="985" spans="1:19">
      <c r="A985" s="19">
        <f t="shared" si="180"/>
        <v>3513</v>
      </c>
      <c r="B985" s="19">
        <v>978</v>
      </c>
      <c r="C985" s="20" t="str">
        <f t="shared" si="181"/>
        <v>3513 - NEW HEIGHTS CS OF BROCKTON - BRIDGEWATER RAYNHAM</v>
      </c>
      <c r="D985" s="21">
        <v>3513044625</v>
      </c>
      <c r="E985" s="19">
        <f t="shared" si="182"/>
        <v>3513</v>
      </c>
      <c r="F985" s="17">
        <f t="shared" si="183"/>
        <v>44</v>
      </c>
      <c r="G985" s="17">
        <f t="shared" si="184"/>
        <v>625</v>
      </c>
      <c r="H985" s="17">
        <f t="shared" si="190"/>
        <v>1</v>
      </c>
      <c r="I985" s="22">
        <f t="shared" si="185"/>
        <v>1</v>
      </c>
      <c r="J985" s="19">
        <f t="shared" si="186"/>
        <v>6</v>
      </c>
      <c r="K985" s="23">
        <f t="shared" si="187"/>
        <v>106.82761610603377</v>
      </c>
      <c r="L985" s="24">
        <f t="shared" si="188"/>
        <v>15324</v>
      </c>
      <c r="M985" s="24">
        <f t="shared" si="189"/>
        <v>1046</v>
      </c>
      <c r="N985" s="24">
        <v>1288</v>
      </c>
      <c r="O985" s="25" t="str">
        <f t="shared" si="191"/>
        <v>NEW HEIGHTS CS OF BROCKTON - BRIDGEWATER RAYNHAM (3513)</v>
      </c>
      <c r="P985" s="129"/>
      <c r="Q985" s="124"/>
      <c r="R985" s="25"/>
      <c r="S985" s="25"/>
    </row>
    <row r="986" spans="1:19">
      <c r="A986" s="19">
        <f t="shared" si="180"/>
        <v>3513</v>
      </c>
      <c r="B986" s="19">
        <v>979</v>
      </c>
      <c r="C986" s="20" t="str">
        <f t="shared" si="181"/>
        <v>3513 - NEW HEIGHTS CS OF BROCKTON - WHITMAN HANSON</v>
      </c>
      <c r="D986" s="21">
        <v>3513044780</v>
      </c>
      <c r="E986" s="19">
        <f t="shared" si="182"/>
        <v>3513</v>
      </c>
      <c r="F986" s="17">
        <f t="shared" si="183"/>
        <v>44</v>
      </c>
      <c r="G986" s="17">
        <f t="shared" si="184"/>
        <v>780</v>
      </c>
      <c r="H986" s="17">
        <f t="shared" si="190"/>
        <v>1</v>
      </c>
      <c r="I986" s="22">
        <f t="shared" si="185"/>
        <v>1</v>
      </c>
      <c r="J986" s="19">
        <f t="shared" si="186"/>
        <v>6</v>
      </c>
      <c r="K986" s="23">
        <f t="shared" si="187"/>
        <v>118.30149843937234</v>
      </c>
      <c r="L986" s="24">
        <f t="shared" si="188"/>
        <v>17571</v>
      </c>
      <c r="M986" s="24">
        <f t="shared" si="189"/>
        <v>3216</v>
      </c>
      <c r="N986" s="24">
        <v>1288</v>
      </c>
      <c r="O986" s="25" t="str">
        <f t="shared" si="191"/>
        <v>NEW HEIGHTS CS OF BROCKTON - WHITMAN HANSON (3513)</v>
      </c>
      <c r="P986" s="129"/>
      <c r="Q986" s="124"/>
      <c r="R986" s="25"/>
      <c r="S986" s="25"/>
    </row>
    <row r="987" spans="1:19">
      <c r="A987" s="19">
        <f t="shared" si="180"/>
        <v>3514</v>
      </c>
      <c r="B987" s="19">
        <v>980</v>
      </c>
      <c r="C987" s="20" t="str">
        <f t="shared" si="181"/>
        <v>3514 - LIBERTAS ACADEMY - AGAWAM</v>
      </c>
      <c r="D987" s="21">
        <v>3514281005</v>
      </c>
      <c r="E987" s="19">
        <f t="shared" si="182"/>
        <v>3514</v>
      </c>
      <c r="F987" s="17">
        <f t="shared" si="183"/>
        <v>281</v>
      </c>
      <c r="G987" s="17">
        <f t="shared" si="184"/>
        <v>5</v>
      </c>
      <c r="H987" s="17">
        <f t="shared" si="190"/>
        <v>1</v>
      </c>
      <c r="I987" s="22">
        <f t="shared" si="185"/>
        <v>1</v>
      </c>
      <c r="J987" s="19">
        <f t="shared" si="186"/>
        <v>8</v>
      </c>
      <c r="K987" s="23">
        <f t="shared" si="187"/>
        <v>134.11010522573022</v>
      </c>
      <c r="L987" s="24">
        <f t="shared" si="188"/>
        <v>18952</v>
      </c>
      <c r="M987" s="24">
        <f t="shared" si="189"/>
        <v>6465</v>
      </c>
      <c r="N987" s="24">
        <v>1288</v>
      </c>
      <c r="O987" s="25" t="str">
        <f t="shared" si="191"/>
        <v>LIBERTAS ACADEMY - AGAWAM (3514)</v>
      </c>
      <c r="P987" s="129"/>
      <c r="Q987" s="124"/>
      <c r="R987" s="25"/>
      <c r="S987" s="25"/>
    </row>
    <row r="988" spans="1:19">
      <c r="A988" s="19">
        <f t="shared" si="180"/>
        <v>3514</v>
      </c>
      <c r="B988" s="19">
        <v>981</v>
      </c>
      <c r="C988" s="20" t="str">
        <f t="shared" si="181"/>
        <v>3514 - LIBERTAS ACADEMY - CHICOPEE</v>
      </c>
      <c r="D988" s="21">
        <v>3514281061</v>
      </c>
      <c r="E988" s="19">
        <f t="shared" si="182"/>
        <v>3514</v>
      </c>
      <c r="F988" s="17">
        <f t="shared" si="183"/>
        <v>281</v>
      </c>
      <c r="G988" s="17">
        <f t="shared" si="184"/>
        <v>61</v>
      </c>
      <c r="H988" s="17">
        <f t="shared" si="190"/>
        <v>1</v>
      </c>
      <c r="I988" s="22">
        <f t="shared" si="185"/>
        <v>1</v>
      </c>
      <c r="J988" s="19">
        <f t="shared" si="186"/>
        <v>10</v>
      </c>
      <c r="K988" s="23">
        <f t="shared" si="187"/>
        <v>110.40502928837481</v>
      </c>
      <c r="L988" s="24">
        <f t="shared" si="188"/>
        <v>17952</v>
      </c>
      <c r="M988" s="24">
        <f t="shared" si="189"/>
        <v>1868</v>
      </c>
      <c r="N988" s="24">
        <v>1288</v>
      </c>
      <c r="O988" s="25" t="str">
        <f t="shared" si="191"/>
        <v>LIBERTAS ACADEMY - CHICOPEE (3514)</v>
      </c>
      <c r="P988" s="129"/>
      <c r="Q988" s="124"/>
      <c r="R988" s="25"/>
      <c r="S988" s="25"/>
    </row>
    <row r="989" spans="1:19">
      <c r="A989" s="19">
        <f t="shared" si="180"/>
        <v>3514</v>
      </c>
      <c r="B989" s="19">
        <v>982</v>
      </c>
      <c r="C989" s="20" t="str">
        <f t="shared" si="181"/>
        <v>3514 - LIBERTAS ACADEMY - HOLYOKE</v>
      </c>
      <c r="D989" s="21">
        <v>3514281137</v>
      </c>
      <c r="E989" s="19">
        <f t="shared" si="182"/>
        <v>3514</v>
      </c>
      <c r="F989" s="17">
        <f t="shared" si="183"/>
        <v>281</v>
      </c>
      <c r="G989" s="17">
        <f t="shared" si="184"/>
        <v>137</v>
      </c>
      <c r="H989" s="17">
        <f t="shared" si="190"/>
        <v>1</v>
      </c>
      <c r="I989" s="22">
        <f t="shared" si="185"/>
        <v>1</v>
      </c>
      <c r="J989" s="19">
        <f t="shared" si="186"/>
        <v>12</v>
      </c>
      <c r="K989" s="23">
        <f t="shared" si="187"/>
        <v>103.07431558534392</v>
      </c>
      <c r="L989" s="24">
        <f t="shared" si="188"/>
        <v>23653</v>
      </c>
      <c r="M989" s="24">
        <f t="shared" si="189"/>
        <v>727</v>
      </c>
      <c r="N989" s="24">
        <v>1288</v>
      </c>
      <c r="O989" s="25" t="str">
        <f t="shared" si="191"/>
        <v>LIBERTAS ACADEMY - HOLYOKE (3514)</v>
      </c>
      <c r="P989" s="129"/>
      <c r="Q989" s="124"/>
      <c r="R989" s="25"/>
      <c r="S989" s="25"/>
    </row>
    <row r="990" spans="1:19">
      <c r="A990" s="19">
        <f t="shared" si="180"/>
        <v>3514</v>
      </c>
      <c r="B990" s="19">
        <v>983</v>
      </c>
      <c r="C990" s="20" t="str">
        <f t="shared" si="181"/>
        <v>3514 - LIBERTAS ACADEMY - LUDLOW</v>
      </c>
      <c r="D990" s="21">
        <v>3514281161</v>
      </c>
      <c r="E990" s="19">
        <f t="shared" si="182"/>
        <v>3514</v>
      </c>
      <c r="F990" s="17">
        <f t="shared" si="183"/>
        <v>281</v>
      </c>
      <c r="G990" s="17">
        <f t="shared" si="184"/>
        <v>161</v>
      </c>
      <c r="H990" s="17">
        <f t="shared" si="190"/>
        <v>1</v>
      </c>
      <c r="I990" s="22">
        <f t="shared" si="185"/>
        <v>1</v>
      </c>
      <c r="J990" s="19">
        <f t="shared" si="186"/>
        <v>7</v>
      </c>
      <c r="K990" s="23">
        <f t="shared" si="187"/>
        <v>135.22369192543653</v>
      </c>
      <c r="L990" s="24">
        <f t="shared" si="188"/>
        <v>18309</v>
      </c>
      <c r="M990" s="24">
        <f t="shared" si="189"/>
        <v>6449</v>
      </c>
      <c r="N990" s="24">
        <v>1288</v>
      </c>
      <c r="O990" s="25" t="str">
        <f t="shared" si="191"/>
        <v>LIBERTAS ACADEMY - LUDLOW (3514)</v>
      </c>
      <c r="P990" s="129"/>
      <c r="Q990" s="124"/>
      <c r="R990" s="25"/>
      <c r="S990" s="25"/>
    </row>
    <row r="991" spans="1:19">
      <c r="A991" s="19">
        <f t="shared" si="180"/>
        <v>3514</v>
      </c>
      <c r="B991" s="19">
        <v>984</v>
      </c>
      <c r="C991" s="20" t="str">
        <f t="shared" si="181"/>
        <v>3514 - LIBERTAS ACADEMY - SPRINGFIELD</v>
      </c>
      <c r="D991" s="21">
        <v>3514281281</v>
      </c>
      <c r="E991" s="19">
        <f t="shared" si="182"/>
        <v>3514</v>
      </c>
      <c r="F991" s="17">
        <f t="shared" si="183"/>
        <v>281</v>
      </c>
      <c r="G991" s="17">
        <f t="shared" si="184"/>
        <v>281</v>
      </c>
      <c r="H991" s="17">
        <f t="shared" si="190"/>
        <v>1</v>
      </c>
      <c r="I991" s="22">
        <f t="shared" si="185"/>
        <v>1</v>
      </c>
      <c r="J991" s="19">
        <f t="shared" si="186"/>
        <v>12</v>
      </c>
      <c r="K991" s="23">
        <f t="shared" si="187"/>
        <v>100.01046051748537</v>
      </c>
      <c r="L991" s="24">
        <f t="shared" si="188"/>
        <v>22571</v>
      </c>
      <c r="M991" s="24">
        <f t="shared" si="189"/>
        <v>2</v>
      </c>
      <c r="N991" s="24">
        <v>1288</v>
      </c>
      <c r="O991" s="25" t="str">
        <f t="shared" si="191"/>
        <v>LIBERTAS ACADEMY - SPRINGFIELD (3514)</v>
      </c>
      <c r="P991" s="129"/>
      <c r="Q991" s="124"/>
      <c r="R991" s="25"/>
      <c r="S991" s="25"/>
    </row>
    <row r="992" spans="1:19">
      <c r="A992" s="19">
        <f t="shared" si="180"/>
        <v>3515</v>
      </c>
      <c r="B992" s="19">
        <v>985</v>
      </c>
      <c r="C992" s="20" t="str">
        <f t="shared" si="181"/>
        <v>3515 - OLD STURBRIDGE ACADEMY - BELCHERTOWN</v>
      </c>
      <c r="D992" s="21">
        <v>3515287024</v>
      </c>
      <c r="E992" s="19">
        <f t="shared" si="182"/>
        <v>3515</v>
      </c>
      <c r="F992" s="17">
        <f t="shared" si="183"/>
        <v>287</v>
      </c>
      <c r="G992" s="17">
        <f t="shared" si="184"/>
        <v>24</v>
      </c>
      <c r="H992" s="17">
        <f t="shared" si="190"/>
        <v>1</v>
      </c>
      <c r="I992" s="22">
        <f t="shared" si="185"/>
        <v>1</v>
      </c>
      <c r="J992" s="19">
        <f t="shared" si="186"/>
        <v>5</v>
      </c>
      <c r="K992" s="23">
        <f t="shared" si="187"/>
        <v>128.9603049298386</v>
      </c>
      <c r="L992" s="24">
        <f t="shared" si="188"/>
        <v>12004</v>
      </c>
      <c r="M992" s="24">
        <f t="shared" si="189"/>
        <v>3476</v>
      </c>
      <c r="N992" s="24">
        <v>1288</v>
      </c>
      <c r="O992" s="25" t="str">
        <f t="shared" si="191"/>
        <v>OLD STURBRIDGE ACADEMY - BELCHERTOWN (3515)</v>
      </c>
      <c r="P992" s="129"/>
      <c r="Q992" s="124"/>
      <c r="R992" s="25"/>
      <c r="S992" s="25"/>
    </row>
    <row r="993" spans="1:19">
      <c r="A993" s="19">
        <f t="shared" si="180"/>
        <v>3515</v>
      </c>
      <c r="B993" s="19">
        <v>986</v>
      </c>
      <c r="C993" s="20" t="str">
        <f t="shared" si="181"/>
        <v>3515 - OLD STURBRIDGE ACADEMY - BRIMFIELD</v>
      </c>
      <c r="D993" s="21">
        <v>3515287043</v>
      </c>
      <c r="E993" s="19">
        <f t="shared" si="182"/>
        <v>3515</v>
      </c>
      <c r="F993" s="17">
        <f t="shared" si="183"/>
        <v>287</v>
      </c>
      <c r="G993" s="17">
        <f t="shared" si="184"/>
        <v>43</v>
      </c>
      <c r="H993" s="17">
        <f t="shared" si="190"/>
        <v>1</v>
      </c>
      <c r="I993" s="22">
        <f t="shared" si="185"/>
        <v>1</v>
      </c>
      <c r="J993" s="19">
        <f t="shared" si="186"/>
        <v>6</v>
      </c>
      <c r="K993" s="23">
        <f t="shared" si="187"/>
        <v>145.02856806095434</v>
      </c>
      <c r="L993" s="24">
        <f t="shared" si="188"/>
        <v>12016</v>
      </c>
      <c r="M993" s="24">
        <f t="shared" si="189"/>
        <v>5411</v>
      </c>
      <c r="N993" s="24">
        <v>1288</v>
      </c>
      <c r="O993" s="25" t="str">
        <f t="shared" si="191"/>
        <v>OLD STURBRIDGE ACADEMY - BRIMFIELD (3515)</v>
      </c>
      <c r="P993" s="129"/>
      <c r="Q993" s="124"/>
      <c r="R993" s="25"/>
      <c r="S993" s="25"/>
    </row>
    <row r="994" spans="1:19">
      <c r="A994" s="19">
        <f t="shared" si="180"/>
        <v>3515</v>
      </c>
      <c r="B994" s="19">
        <v>987</v>
      </c>
      <c r="C994" s="20" t="str">
        <f t="shared" si="181"/>
        <v>3515 - OLD STURBRIDGE ACADEMY - BROOKFIELD</v>
      </c>
      <c r="D994" s="21">
        <v>3515287045</v>
      </c>
      <c r="E994" s="19">
        <f t="shared" si="182"/>
        <v>3515</v>
      </c>
      <c r="F994" s="17">
        <f t="shared" si="183"/>
        <v>287</v>
      </c>
      <c r="G994" s="17">
        <f t="shared" si="184"/>
        <v>45</v>
      </c>
      <c r="H994" s="17">
        <f t="shared" si="190"/>
        <v>1</v>
      </c>
      <c r="I994" s="22">
        <f t="shared" si="185"/>
        <v>1</v>
      </c>
      <c r="J994" s="19">
        <f t="shared" si="186"/>
        <v>6</v>
      </c>
      <c r="K994" s="23">
        <f t="shared" si="187"/>
        <v>134.28038854095877</v>
      </c>
      <c r="L994" s="24">
        <f t="shared" si="188"/>
        <v>12004</v>
      </c>
      <c r="M994" s="24">
        <f t="shared" si="189"/>
        <v>4115</v>
      </c>
      <c r="N994" s="24">
        <v>1288</v>
      </c>
      <c r="O994" s="25" t="str">
        <f t="shared" si="191"/>
        <v>OLD STURBRIDGE ACADEMY - BROOKFIELD (3515)</v>
      </c>
      <c r="P994" s="129"/>
      <c r="Q994" s="124"/>
      <c r="R994" s="25"/>
      <c r="S994" s="25"/>
    </row>
    <row r="995" spans="1:19">
      <c r="A995" s="19">
        <f t="shared" si="180"/>
        <v>3515</v>
      </c>
      <c r="B995" s="19">
        <v>988</v>
      </c>
      <c r="C995" s="20" t="str">
        <f t="shared" si="181"/>
        <v>3515 - OLD STURBRIDGE ACADEMY - HOLLAND</v>
      </c>
      <c r="D995" s="21">
        <v>3515287135</v>
      </c>
      <c r="E995" s="19">
        <f t="shared" si="182"/>
        <v>3515</v>
      </c>
      <c r="F995" s="17">
        <f t="shared" si="183"/>
        <v>287</v>
      </c>
      <c r="G995" s="17">
        <f t="shared" si="184"/>
        <v>135</v>
      </c>
      <c r="H995" s="17">
        <f t="shared" si="190"/>
        <v>1</v>
      </c>
      <c r="I995" s="22">
        <f t="shared" si="185"/>
        <v>1</v>
      </c>
      <c r="J995" s="19">
        <f t="shared" si="186"/>
        <v>6</v>
      </c>
      <c r="K995" s="23">
        <f t="shared" si="187"/>
        <v>163.39641308230009</v>
      </c>
      <c r="L995" s="24">
        <f t="shared" si="188"/>
        <v>18035</v>
      </c>
      <c r="M995" s="24">
        <f t="shared" si="189"/>
        <v>11434</v>
      </c>
      <c r="N995" s="24">
        <v>1288</v>
      </c>
      <c r="O995" s="25" t="str">
        <f t="shared" si="191"/>
        <v>OLD STURBRIDGE ACADEMY - HOLLAND (3515)</v>
      </c>
      <c r="P995" s="129"/>
      <c r="Q995" s="124"/>
      <c r="R995" s="25"/>
      <c r="S995" s="25"/>
    </row>
    <row r="996" spans="1:19">
      <c r="A996" s="19">
        <f t="shared" si="180"/>
        <v>3515</v>
      </c>
      <c r="B996" s="19">
        <v>989</v>
      </c>
      <c r="C996" s="20" t="str">
        <f t="shared" si="181"/>
        <v>3515 - OLD STURBRIDGE ACADEMY - LEICESTER</v>
      </c>
      <c r="D996" s="21">
        <v>3515287151</v>
      </c>
      <c r="E996" s="19">
        <f t="shared" si="182"/>
        <v>3515</v>
      </c>
      <c r="F996" s="17">
        <f t="shared" si="183"/>
        <v>287</v>
      </c>
      <c r="G996" s="17">
        <f t="shared" si="184"/>
        <v>151</v>
      </c>
      <c r="H996" s="17">
        <f t="shared" si="190"/>
        <v>1</v>
      </c>
      <c r="I996" s="22">
        <f t="shared" si="185"/>
        <v>1</v>
      </c>
      <c r="J996" s="19">
        <f t="shared" si="186"/>
        <v>8</v>
      </c>
      <c r="K996" s="23">
        <f t="shared" si="187"/>
        <v>122.46606836914238</v>
      </c>
      <c r="L996" s="24">
        <f t="shared" si="188"/>
        <v>11663</v>
      </c>
      <c r="M996" s="24">
        <f t="shared" si="189"/>
        <v>2620</v>
      </c>
      <c r="N996" s="24">
        <v>1288</v>
      </c>
      <c r="O996" s="25" t="str">
        <f t="shared" si="191"/>
        <v>OLD STURBRIDGE ACADEMY - LEICESTER (3515)</v>
      </c>
      <c r="P996" s="129"/>
      <c r="Q996" s="124"/>
      <c r="R996" s="25"/>
      <c r="S996" s="25"/>
    </row>
    <row r="997" spans="1:19">
      <c r="A997" s="19">
        <f t="shared" si="180"/>
        <v>3515</v>
      </c>
      <c r="B997" s="19">
        <v>990</v>
      </c>
      <c r="C997" s="20" t="str">
        <f t="shared" si="181"/>
        <v>3515 - OLD STURBRIDGE ACADEMY - MONSON</v>
      </c>
      <c r="D997" s="21">
        <v>3515287191</v>
      </c>
      <c r="E997" s="19">
        <f t="shared" si="182"/>
        <v>3515</v>
      </c>
      <c r="F997" s="17">
        <f t="shared" si="183"/>
        <v>287</v>
      </c>
      <c r="G997" s="17">
        <f t="shared" si="184"/>
        <v>191</v>
      </c>
      <c r="H997" s="17">
        <f t="shared" si="190"/>
        <v>1</v>
      </c>
      <c r="I997" s="22">
        <f t="shared" si="185"/>
        <v>1</v>
      </c>
      <c r="J997" s="19">
        <f t="shared" si="186"/>
        <v>7</v>
      </c>
      <c r="K997" s="23">
        <f t="shared" si="187"/>
        <v>131.2754099544525</v>
      </c>
      <c r="L997" s="24">
        <f t="shared" si="188"/>
        <v>13082</v>
      </c>
      <c r="M997" s="24">
        <f t="shared" si="189"/>
        <v>4091</v>
      </c>
      <c r="N997" s="24">
        <v>1288</v>
      </c>
      <c r="O997" s="25" t="str">
        <f t="shared" si="191"/>
        <v>OLD STURBRIDGE ACADEMY - MONSON (3515)</v>
      </c>
      <c r="P997" s="129"/>
      <c r="Q997" s="124"/>
      <c r="R997" s="25"/>
      <c r="S997" s="25"/>
    </row>
    <row r="998" spans="1:19">
      <c r="A998" s="19">
        <f t="shared" si="180"/>
        <v>3515</v>
      </c>
      <c r="B998" s="19">
        <v>991</v>
      </c>
      <c r="C998" s="20" t="str">
        <f t="shared" si="181"/>
        <v>3515 - OLD STURBRIDGE ACADEMY - NORTH BROOKFIELD</v>
      </c>
      <c r="D998" s="21">
        <v>3515287215</v>
      </c>
      <c r="E998" s="19">
        <f t="shared" si="182"/>
        <v>3515</v>
      </c>
      <c r="F998" s="17">
        <f t="shared" si="183"/>
        <v>287</v>
      </c>
      <c r="G998" s="17">
        <f t="shared" si="184"/>
        <v>215</v>
      </c>
      <c r="H998" s="17">
        <f t="shared" si="190"/>
        <v>1</v>
      </c>
      <c r="I998" s="22">
        <f t="shared" si="185"/>
        <v>1</v>
      </c>
      <c r="J998" s="19">
        <f t="shared" si="186"/>
        <v>12</v>
      </c>
      <c r="K998" s="23">
        <f t="shared" si="187"/>
        <v>100</v>
      </c>
      <c r="L998" s="24">
        <f t="shared" si="188"/>
        <v>17339</v>
      </c>
      <c r="M998" s="24">
        <f t="shared" si="189"/>
        <v>0</v>
      </c>
      <c r="N998" s="24">
        <v>1288</v>
      </c>
      <c r="O998" s="25" t="str">
        <f t="shared" si="191"/>
        <v>OLD STURBRIDGE ACADEMY - NORTH BROOKFIELD (3515)</v>
      </c>
      <c r="P998" s="129"/>
      <c r="Q998" s="124"/>
      <c r="R998" s="25"/>
      <c r="S998" s="25"/>
    </row>
    <row r="999" spans="1:19">
      <c r="A999" s="19">
        <f t="shared" si="180"/>
        <v>3515</v>
      </c>
      <c r="B999" s="19">
        <v>992</v>
      </c>
      <c r="C999" s="20" t="str">
        <f t="shared" si="181"/>
        <v>3515 - OLD STURBRIDGE ACADEMY - PALMER</v>
      </c>
      <c r="D999" s="21">
        <v>3515287227</v>
      </c>
      <c r="E999" s="19">
        <f t="shared" si="182"/>
        <v>3515</v>
      </c>
      <c r="F999" s="17">
        <f t="shared" si="183"/>
        <v>287</v>
      </c>
      <c r="G999" s="17">
        <f t="shared" si="184"/>
        <v>227</v>
      </c>
      <c r="H999" s="17">
        <f t="shared" si="190"/>
        <v>1</v>
      </c>
      <c r="I999" s="22">
        <f t="shared" si="185"/>
        <v>1</v>
      </c>
      <c r="J999" s="19">
        <f t="shared" si="186"/>
        <v>10</v>
      </c>
      <c r="K999" s="23">
        <f t="shared" si="187"/>
        <v>120.11143498441699</v>
      </c>
      <c r="L999" s="24">
        <f t="shared" si="188"/>
        <v>16586</v>
      </c>
      <c r="M999" s="24">
        <f t="shared" si="189"/>
        <v>3336</v>
      </c>
      <c r="N999" s="24">
        <v>1288</v>
      </c>
      <c r="O999" s="25" t="str">
        <f t="shared" si="191"/>
        <v>OLD STURBRIDGE ACADEMY - PALMER (3515)</v>
      </c>
      <c r="P999" s="129"/>
      <c r="Q999" s="124"/>
      <c r="R999" s="25"/>
      <c r="S999" s="25"/>
    </row>
    <row r="1000" spans="1:19">
      <c r="A1000" s="19">
        <f t="shared" si="180"/>
        <v>3515</v>
      </c>
      <c r="B1000" s="19">
        <v>993</v>
      </c>
      <c r="C1000" s="20" t="str">
        <f t="shared" si="181"/>
        <v>3515 - OLD STURBRIDGE ACADEMY - SOUTHBRIDGE</v>
      </c>
      <c r="D1000" s="21">
        <v>3515287277</v>
      </c>
      <c r="E1000" s="19">
        <f t="shared" si="182"/>
        <v>3515</v>
      </c>
      <c r="F1000" s="17">
        <f t="shared" si="183"/>
        <v>287</v>
      </c>
      <c r="G1000" s="17">
        <f t="shared" si="184"/>
        <v>277</v>
      </c>
      <c r="H1000" s="17">
        <f t="shared" si="190"/>
        <v>1</v>
      </c>
      <c r="I1000" s="22">
        <f t="shared" si="185"/>
        <v>1</v>
      </c>
      <c r="J1000" s="19">
        <f t="shared" si="186"/>
        <v>12</v>
      </c>
      <c r="K1000" s="23">
        <f t="shared" si="187"/>
        <v>100.28996584176406</v>
      </c>
      <c r="L1000" s="24">
        <f t="shared" si="188"/>
        <v>19735</v>
      </c>
      <c r="M1000" s="24">
        <f t="shared" si="189"/>
        <v>57</v>
      </c>
      <c r="N1000" s="24">
        <v>1288</v>
      </c>
      <c r="O1000" s="25" t="str">
        <f t="shared" si="191"/>
        <v>OLD STURBRIDGE ACADEMY - SOUTHBRIDGE (3515)</v>
      </c>
      <c r="P1000" s="129"/>
      <c r="Q1000" s="124"/>
      <c r="R1000" s="25"/>
      <c r="S1000" s="25"/>
    </row>
    <row r="1001" spans="1:19">
      <c r="A1001" s="19">
        <f t="shared" si="180"/>
        <v>3515</v>
      </c>
      <c r="B1001" s="19">
        <v>994</v>
      </c>
      <c r="C1001" s="20" t="str">
        <f t="shared" si="181"/>
        <v>3515 - OLD STURBRIDGE ACADEMY - SPRINGFIELD</v>
      </c>
      <c r="D1001" s="21">
        <v>3515287281</v>
      </c>
      <c r="E1001" s="19">
        <f t="shared" si="182"/>
        <v>3515</v>
      </c>
      <c r="F1001" s="17">
        <f t="shared" si="183"/>
        <v>287</v>
      </c>
      <c r="G1001" s="17">
        <f t="shared" si="184"/>
        <v>281</v>
      </c>
      <c r="H1001" s="17">
        <f t="shared" si="190"/>
        <v>1</v>
      </c>
      <c r="I1001" s="22">
        <f t="shared" si="185"/>
        <v>1</v>
      </c>
      <c r="J1001" s="19">
        <f t="shared" si="186"/>
        <v>12</v>
      </c>
      <c r="K1001" s="23">
        <f t="shared" si="187"/>
        <v>100.01046051748537</v>
      </c>
      <c r="L1001" s="24">
        <f t="shared" si="188"/>
        <v>22752</v>
      </c>
      <c r="M1001" s="24">
        <f t="shared" si="189"/>
        <v>2</v>
      </c>
      <c r="N1001" s="24">
        <v>1288</v>
      </c>
      <c r="O1001" s="25" t="str">
        <f t="shared" si="191"/>
        <v>OLD STURBRIDGE ACADEMY - SPRINGFIELD (3515)</v>
      </c>
      <c r="P1001" s="129"/>
      <c r="Q1001" s="124"/>
      <c r="R1001" s="25"/>
      <c r="S1001" s="25"/>
    </row>
    <row r="1002" spans="1:19">
      <c r="A1002" s="19">
        <f t="shared" si="180"/>
        <v>3515</v>
      </c>
      <c r="B1002" s="19">
        <v>995</v>
      </c>
      <c r="C1002" s="20" t="str">
        <f t="shared" si="181"/>
        <v>3515 - OLD STURBRIDGE ACADEMY - STURBRIDGE</v>
      </c>
      <c r="D1002" s="21">
        <v>3515287287</v>
      </c>
      <c r="E1002" s="19">
        <f t="shared" si="182"/>
        <v>3515</v>
      </c>
      <c r="F1002" s="17">
        <f t="shared" si="183"/>
        <v>287</v>
      </c>
      <c r="G1002" s="17">
        <f t="shared" si="184"/>
        <v>287</v>
      </c>
      <c r="H1002" s="17">
        <f t="shared" si="190"/>
        <v>1</v>
      </c>
      <c r="I1002" s="22">
        <f t="shared" si="185"/>
        <v>1</v>
      </c>
      <c r="J1002" s="19">
        <f t="shared" si="186"/>
        <v>5</v>
      </c>
      <c r="K1002" s="23">
        <f t="shared" si="187"/>
        <v>141.78792135888858</v>
      </c>
      <c r="L1002" s="24">
        <f t="shared" si="188"/>
        <v>14012</v>
      </c>
      <c r="M1002" s="24">
        <f t="shared" si="189"/>
        <v>5855</v>
      </c>
      <c r="N1002" s="24">
        <v>1288</v>
      </c>
      <c r="O1002" s="25" t="str">
        <f t="shared" si="191"/>
        <v>OLD STURBRIDGE ACADEMY - STURBRIDGE (3515)</v>
      </c>
      <c r="P1002" s="129"/>
      <c r="Q1002" s="124"/>
      <c r="R1002" s="25"/>
      <c r="S1002" s="25"/>
    </row>
    <row r="1003" spans="1:19">
      <c r="A1003" s="19">
        <f t="shared" si="180"/>
        <v>3515</v>
      </c>
      <c r="B1003" s="19">
        <v>996</v>
      </c>
      <c r="C1003" s="20" t="str">
        <f t="shared" si="181"/>
        <v>3515 - OLD STURBRIDGE ACADEMY - WALES</v>
      </c>
      <c r="D1003" s="21">
        <v>3515287306</v>
      </c>
      <c r="E1003" s="19">
        <f t="shared" si="182"/>
        <v>3515</v>
      </c>
      <c r="F1003" s="17">
        <f t="shared" si="183"/>
        <v>287</v>
      </c>
      <c r="G1003" s="17">
        <f t="shared" si="184"/>
        <v>306</v>
      </c>
      <c r="H1003" s="17">
        <f t="shared" si="190"/>
        <v>1</v>
      </c>
      <c r="I1003" s="22">
        <f t="shared" si="185"/>
        <v>1</v>
      </c>
      <c r="J1003" s="19">
        <f t="shared" si="186"/>
        <v>10</v>
      </c>
      <c r="K1003" s="23">
        <f t="shared" si="187"/>
        <v>157.4946524783594</v>
      </c>
      <c r="L1003" s="24">
        <f t="shared" si="188"/>
        <v>20608</v>
      </c>
      <c r="M1003" s="24">
        <f t="shared" si="189"/>
        <v>11848</v>
      </c>
      <c r="N1003" s="24">
        <v>1288</v>
      </c>
      <c r="O1003" s="25" t="str">
        <f t="shared" si="191"/>
        <v>OLD STURBRIDGE ACADEMY - WALES (3515)</v>
      </c>
      <c r="P1003" s="129"/>
      <c r="Q1003" s="124"/>
      <c r="R1003" s="25"/>
      <c r="S1003" s="25"/>
    </row>
    <row r="1004" spans="1:19">
      <c r="A1004" s="19">
        <f t="shared" si="180"/>
        <v>3515</v>
      </c>
      <c r="B1004" s="19">
        <v>997</v>
      </c>
      <c r="C1004" s="20" t="str">
        <f t="shared" si="181"/>
        <v>3515 - OLD STURBRIDGE ACADEMY - WEBSTER</v>
      </c>
      <c r="D1004" s="21">
        <v>3515287316</v>
      </c>
      <c r="E1004" s="19">
        <f t="shared" si="182"/>
        <v>3515</v>
      </c>
      <c r="F1004" s="17">
        <f t="shared" si="183"/>
        <v>287</v>
      </c>
      <c r="G1004" s="17">
        <f t="shared" si="184"/>
        <v>316</v>
      </c>
      <c r="H1004" s="17">
        <f t="shared" si="190"/>
        <v>1</v>
      </c>
      <c r="I1004" s="22">
        <f t="shared" si="185"/>
        <v>1</v>
      </c>
      <c r="J1004" s="19">
        <f t="shared" si="186"/>
        <v>11</v>
      </c>
      <c r="K1004" s="23">
        <f t="shared" si="187"/>
        <v>103.01212852494021</v>
      </c>
      <c r="L1004" s="24">
        <f t="shared" si="188"/>
        <v>17926</v>
      </c>
      <c r="M1004" s="24">
        <f t="shared" si="189"/>
        <v>540</v>
      </c>
      <c r="N1004" s="24">
        <v>1288</v>
      </c>
      <c r="O1004" s="25" t="str">
        <f t="shared" si="191"/>
        <v>OLD STURBRIDGE ACADEMY - WEBSTER (3515)</v>
      </c>
      <c r="P1004" s="129"/>
      <c r="Q1004" s="124"/>
      <c r="R1004" s="25"/>
      <c r="S1004" s="25"/>
    </row>
    <row r="1005" spans="1:19">
      <c r="A1005" s="19">
        <f t="shared" si="180"/>
        <v>3515</v>
      </c>
      <c r="B1005" s="19">
        <v>998</v>
      </c>
      <c r="C1005" s="20" t="str">
        <f t="shared" si="181"/>
        <v>3515 - OLD STURBRIDGE ACADEMY - DUDLEY CHARLTON</v>
      </c>
      <c r="D1005" s="21">
        <v>3515287658</v>
      </c>
      <c r="E1005" s="19">
        <f t="shared" si="182"/>
        <v>3515</v>
      </c>
      <c r="F1005" s="17">
        <f t="shared" si="183"/>
        <v>287</v>
      </c>
      <c r="G1005" s="17">
        <f t="shared" si="184"/>
        <v>658</v>
      </c>
      <c r="H1005" s="17">
        <f t="shared" si="190"/>
        <v>1</v>
      </c>
      <c r="I1005" s="22">
        <f t="shared" si="185"/>
        <v>1</v>
      </c>
      <c r="J1005" s="19">
        <f t="shared" si="186"/>
        <v>7</v>
      </c>
      <c r="K1005" s="23">
        <f t="shared" si="187"/>
        <v>115.56822666376834</v>
      </c>
      <c r="L1005" s="24">
        <f t="shared" si="188"/>
        <v>18678</v>
      </c>
      <c r="M1005" s="24">
        <f t="shared" si="189"/>
        <v>2908</v>
      </c>
      <c r="N1005" s="24">
        <v>1288</v>
      </c>
      <c r="O1005" s="25" t="str">
        <f t="shared" si="191"/>
        <v>OLD STURBRIDGE ACADEMY - DUDLEY CHARLTON (3515)</v>
      </c>
      <c r="P1005" s="129"/>
      <c r="Q1005" s="124"/>
      <c r="R1005" s="25"/>
      <c r="S1005" s="25"/>
    </row>
    <row r="1006" spans="1:19">
      <c r="A1006" s="19">
        <f t="shared" si="180"/>
        <v>3515</v>
      </c>
      <c r="B1006" s="19">
        <v>999</v>
      </c>
      <c r="C1006" s="20" t="str">
        <f t="shared" si="181"/>
        <v>3515 - OLD STURBRIDGE ACADEMY - HAMPDEN WILBRAHAM</v>
      </c>
      <c r="D1006" s="21">
        <v>3515287680</v>
      </c>
      <c r="E1006" s="19">
        <f t="shared" si="182"/>
        <v>3515</v>
      </c>
      <c r="F1006" s="17">
        <f t="shared" si="183"/>
        <v>287</v>
      </c>
      <c r="G1006" s="17">
        <f t="shared" si="184"/>
        <v>680</v>
      </c>
      <c r="H1006" s="17">
        <f t="shared" si="190"/>
        <v>1</v>
      </c>
      <c r="I1006" s="22">
        <f t="shared" si="185"/>
        <v>1</v>
      </c>
      <c r="J1006" s="19">
        <f t="shared" si="186"/>
        <v>5</v>
      </c>
      <c r="K1006" s="23">
        <f t="shared" si="187"/>
        <v>132.48005498707258</v>
      </c>
      <c r="L1006" s="24">
        <f t="shared" si="188"/>
        <v>11663</v>
      </c>
      <c r="M1006" s="24">
        <f t="shared" si="189"/>
        <v>3788</v>
      </c>
      <c r="N1006" s="24">
        <v>1288</v>
      </c>
      <c r="O1006" s="25" t="str">
        <f t="shared" si="191"/>
        <v>OLD STURBRIDGE ACADEMY - HAMPDEN WILBRAHAM (3515)</v>
      </c>
      <c r="P1006" s="129"/>
      <c r="Q1006" s="124"/>
      <c r="R1006" s="25"/>
      <c r="S1006" s="25"/>
    </row>
    <row r="1007" spans="1:19">
      <c r="A1007" s="19">
        <f t="shared" si="180"/>
        <v>3515</v>
      </c>
      <c r="B1007" s="19">
        <v>1000</v>
      </c>
      <c r="C1007" s="20" t="str">
        <f t="shared" si="181"/>
        <v>3515 - OLD STURBRIDGE ACADEMY - SPENCER EAST BROOKFIELD</v>
      </c>
      <c r="D1007" s="21">
        <v>3515287767</v>
      </c>
      <c r="E1007" s="19">
        <f t="shared" si="182"/>
        <v>3515</v>
      </c>
      <c r="F1007" s="17">
        <f t="shared" si="183"/>
        <v>287</v>
      </c>
      <c r="G1007" s="17">
        <f t="shared" si="184"/>
        <v>767</v>
      </c>
      <c r="H1007" s="17">
        <f t="shared" si="190"/>
        <v>1</v>
      </c>
      <c r="I1007" s="22">
        <f t="shared" si="185"/>
        <v>1</v>
      </c>
      <c r="J1007" s="19">
        <f t="shared" si="186"/>
        <v>9</v>
      </c>
      <c r="K1007" s="23">
        <f t="shared" si="187"/>
        <v>107.07830606137362</v>
      </c>
      <c r="L1007" s="24">
        <f t="shared" si="188"/>
        <v>14180</v>
      </c>
      <c r="M1007" s="24">
        <f t="shared" si="189"/>
        <v>1004</v>
      </c>
      <c r="N1007" s="24">
        <v>1288</v>
      </c>
      <c r="O1007" s="25" t="str">
        <f t="shared" si="191"/>
        <v>OLD STURBRIDGE ACADEMY - SPENCER EAST BROOKFIELD (3515)</v>
      </c>
      <c r="P1007" s="129"/>
      <c r="Q1007" s="124"/>
      <c r="R1007" s="25"/>
      <c r="S1007" s="25"/>
    </row>
    <row r="1008" spans="1:19">
      <c r="A1008" s="19">
        <f t="shared" si="180"/>
        <v>3515</v>
      </c>
      <c r="B1008" s="19">
        <v>1001</v>
      </c>
      <c r="C1008" s="20" t="str">
        <f t="shared" si="181"/>
        <v>3515 - OLD STURBRIDGE ACADEMY - TANTASQUA</v>
      </c>
      <c r="D1008" s="21">
        <v>3515287770</v>
      </c>
      <c r="E1008" s="19">
        <f t="shared" si="182"/>
        <v>3515</v>
      </c>
      <c r="F1008" s="17">
        <f t="shared" si="183"/>
        <v>287</v>
      </c>
      <c r="G1008" s="17">
        <f t="shared" si="184"/>
        <v>770</v>
      </c>
      <c r="H1008" s="17">
        <f t="shared" si="190"/>
        <v>1</v>
      </c>
      <c r="I1008" s="22">
        <f t="shared" si="185"/>
        <v>1</v>
      </c>
      <c r="J1008" s="19">
        <f t="shared" si="186"/>
        <v>6</v>
      </c>
      <c r="K1008" s="23">
        <f t="shared" si="187"/>
        <v>114.30308427113711</v>
      </c>
      <c r="L1008" s="24">
        <f t="shared" si="188"/>
        <v>11663</v>
      </c>
      <c r="M1008" s="24">
        <f t="shared" si="189"/>
        <v>1668</v>
      </c>
      <c r="N1008" s="24">
        <v>1288</v>
      </c>
      <c r="O1008" s="25" t="str">
        <f t="shared" si="191"/>
        <v>OLD STURBRIDGE ACADEMY - TANTASQUA (3515)</v>
      </c>
      <c r="P1008" s="129"/>
      <c r="Q1008" s="124"/>
      <c r="R1008" s="25"/>
      <c r="S1008" s="25"/>
    </row>
    <row r="1009" spans="1:19">
      <c r="A1009" s="19">
        <f t="shared" si="180"/>
        <v>3515</v>
      </c>
      <c r="B1009" s="19">
        <v>1002</v>
      </c>
      <c r="C1009" s="20" t="str">
        <f t="shared" si="181"/>
        <v>3515 - OLD STURBRIDGE ACADEMY - QUABOAG</v>
      </c>
      <c r="D1009" s="21">
        <v>3515287778</v>
      </c>
      <c r="E1009" s="19">
        <f t="shared" si="182"/>
        <v>3515</v>
      </c>
      <c r="F1009" s="17">
        <f t="shared" si="183"/>
        <v>287</v>
      </c>
      <c r="G1009" s="17">
        <f t="shared" si="184"/>
        <v>778</v>
      </c>
      <c r="H1009" s="17">
        <f t="shared" si="190"/>
        <v>1</v>
      </c>
      <c r="I1009" s="22">
        <f t="shared" si="185"/>
        <v>1</v>
      </c>
      <c r="J1009" s="19">
        <f t="shared" si="186"/>
        <v>9</v>
      </c>
      <c r="K1009" s="23">
        <f t="shared" si="187"/>
        <v>117.31760595184161</v>
      </c>
      <c r="L1009" s="24">
        <f t="shared" si="188"/>
        <v>17889</v>
      </c>
      <c r="M1009" s="24">
        <f t="shared" si="189"/>
        <v>3098</v>
      </c>
      <c r="N1009" s="24">
        <v>1288</v>
      </c>
      <c r="O1009" s="25" t="str">
        <f t="shared" si="191"/>
        <v>OLD STURBRIDGE ACADEMY - QUABOAG (3515)</v>
      </c>
      <c r="P1009" s="129"/>
      <c r="Q1009" s="124"/>
      <c r="R1009" s="25"/>
      <c r="S1009" s="25"/>
    </row>
    <row r="1010" spans="1:19">
      <c r="A1010" s="19">
        <f t="shared" si="180"/>
        <v>3517</v>
      </c>
      <c r="B1010" s="19">
        <v>1003</v>
      </c>
      <c r="C1010" s="20" t="str">
        <f t="shared" si="181"/>
        <v>3517 - MAP ACADEMY - ACUSHNET</v>
      </c>
      <c r="D1010" s="21">
        <v>3517239003</v>
      </c>
      <c r="E1010" s="19">
        <f t="shared" si="182"/>
        <v>3517</v>
      </c>
      <c r="F1010" s="17">
        <f t="shared" si="183"/>
        <v>239</v>
      </c>
      <c r="G1010" s="17">
        <f t="shared" si="184"/>
        <v>3</v>
      </c>
      <c r="H1010" s="17">
        <f t="shared" si="190"/>
        <v>1</v>
      </c>
      <c r="I1010" s="22">
        <f t="shared" si="185"/>
        <v>1.0369999999999999</v>
      </c>
      <c r="J1010" s="19">
        <f t="shared" si="186"/>
        <v>6</v>
      </c>
      <c r="K1010" s="23">
        <f t="shared" si="187"/>
        <v>112.64593316016797</v>
      </c>
      <c r="L1010" s="24">
        <f t="shared" si="188"/>
        <v>20155</v>
      </c>
      <c r="M1010" s="24">
        <f t="shared" si="189"/>
        <v>2549</v>
      </c>
      <c r="N1010" s="24">
        <v>1288</v>
      </c>
      <c r="O1010" s="25" t="str">
        <f t="shared" si="191"/>
        <v>MAP ACADEMY - ACUSHNET (3517)</v>
      </c>
      <c r="P1010" s="129"/>
      <c r="Q1010" s="124"/>
      <c r="R1010" s="25"/>
      <c r="S1010" s="25"/>
    </row>
    <row r="1011" spans="1:19">
      <c r="A1011" s="19">
        <f t="shared" si="180"/>
        <v>3517</v>
      </c>
      <c r="B1011" s="19">
        <v>1004</v>
      </c>
      <c r="C1011" s="20" t="str">
        <f t="shared" si="181"/>
        <v>3517 - MAP ACADEMY - BARNSTABLE</v>
      </c>
      <c r="D1011" s="21">
        <v>3517239020</v>
      </c>
      <c r="E1011" s="19">
        <f t="shared" si="182"/>
        <v>3517</v>
      </c>
      <c r="F1011" s="17">
        <f t="shared" si="183"/>
        <v>239</v>
      </c>
      <c r="G1011" s="17">
        <f t="shared" si="184"/>
        <v>20</v>
      </c>
      <c r="H1011" s="17">
        <f t="shared" si="190"/>
        <v>1</v>
      </c>
      <c r="I1011" s="22">
        <f t="shared" si="185"/>
        <v>1.0369999999999999</v>
      </c>
      <c r="J1011" s="19">
        <f t="shared" si="186"/>
        <v>10</v>
      </c>
      <c r="K1011" s="23">
        <f t="shared" si="187"/>
        <v>123.11169698066804</v>
      </c>
      <c r="L1011" s="24">
        <f t="shared" si="188"/>
        <v>22811</v>
      </c>
      <c r="M1011" s="24">
        <f t="shared" si="189"/>
        <v>5272</v>
      </c>
      <c r="N1011" s="24">
        <v>1288</v>
      </c>
      <c r="O1011" s="25" t="str">
        <f t="shared" si="191"/>
        <v>MAP ACADEMY - BARNSTABLE (3517)</v>
      </c>
      <c r="P1011" s="129"/>
      <c r="Q1011" s="124"/>
      <c r="R1011" s="25"/>
      <c r="S1011" s="25"/>
    </row>
    <row r="1012" spans="1:19">
      <c r="A1012" s="19">
        <f t="shared" si="180"/>
        <v>3517</v>
      </c>
      <c r="B1012" s="19">
        <v>1005</v>
      </c>
      <c r="C1012" s="20" t="str">
        <f t="shared" si="181"/>
        <v>3517 - MAP ACADEMY - BOURNE</v>
      </c>
      <c r="D1012" s="21">
        <v>3517239036</v>
      </c>
      <c r="E1012" s="19">
        <f t="shared" si="182"/>
        <v>3517</v>
      </c>
      <c r="F1012" s="17">
        <f t="shared" si="183"/>
        <v>239</v>
      </c>
      <c r="G1012" s="17">
        <f t="shared" si="184"/>
        <v>36</v>
      </c>
      <c r="H1012" s="17">
        <f t="shared" si="190"/>
        <v>1</v>
      </c>
      <c r="I1012" s="22">
        <f t="shared" si="185"/>
        <v>1.0369999999999999</v>
      </c>
      <c r="J1012" s="19">
        <f t="shared" si="186"/>
        <v>7</v>
      </c>
      <c r="K1012" s="23">
        <f t="shared" si="187"/>
        <v>151.53429766986329</v>
      </c>
      <c r="L1012" s="24">
        <f t="shared" si="188"/>
        <v>18858</v>
      </c>
      <c r="M1012" s="24">
        <f t="shared" si="189"/>
        <v>9718</v>
      </c>
      <c r="N1012" s="24">
        <v>1288</v>
      </c>
      <c r="O1012" s="25" t="str">
        <f t="shared" si="191"/>
        <v>MAP ACADEMY - BOURNE (3517)</v>
      </c>
      <c r="P1012" s="129"/>
      <c r="Q1012" s="124"/>
      <c r="R1012" s="25"/>
      <c r="S1012" s="25"/>
    </row>
    <row r="1013" spans="1:19">
      <c r="A1013" s="19">
        <f t="shared" si="180"/>
        <v>3517</v>
      </c>
      <c r="B1013" s="19">
        <v>1006</v>
      </c>
      <c r="C1013" s="20" t="str">
        <f t="shared" si="181"/>
        <v>3517 - MAP ACADEMY - BROCKTON</v>
      </c>
      <c r="D1013" s="21">
        <v>3517239044</v>
      </c>
      <c r="E1013" s="19">
        <f t="shared" si="182"/>
        <v>3517</v>
      </c>
      <c r="F1013" s="17">
        <f t="shared" si="183"/>
        <v>239</v>
      </c>
      <c r="G1013" s="17">
        <f t="shared" si="184"/>
        <v>44</v>
      </c>
      <c r="H1013" s="17">
        <f t="shared" si="190"/>
        <v>1</v>
      </c>
      <c r="I1013" s="22">
        <f t="shared" si="185"/>
        <v>1.0369999999999999</v>
      </c>
      <c r="J1013" s="19">
        <f t="shared" si="186"/>
        <v>11</v>
      </c>
      <c r="K1013" s="23">
        <f t="shared" si="187"/>
        <v>100</v>
      </c>
      <c r="L1013" s="24">
        <f t="shared" si="188"/>
        <v>23918</v>
      </c>
      <c r="M1013" s="24">
        <f t="shared" si="189"/>
        <v>0</v>
      </c>
      <c r="N1013" s="24">
        <v>1288</v>
      </c>
      <c r="O1013" s="25" t="str">
        <f t="shared" si="191"/>
        <v>MAP ACADEMY - BROCKTON (3517)</v>
      </c>
      <c r="P1013" s="129"/>
      <c r="Q1013" s="124"/>
      <c r="R1013" s="25"/>
      <c r="S1013" s="25"/>
    </row>
    <row r="1014" spans="1:19">
      <c r="A1014" s="19">
        <f t="shared" si="180"/>
        <v>3517</v>
      </c>
      <c r="B1014" s="19">
        <v>1007</v>
      </c>
      <c r="C1014" s="20" t="str">
        <f t="shared" si="181"/>
        <v>3517 - MAP ACADEMY - CARVER</v>
      </c>
      <c r="D1014" s="21">
        <v>3517239052</v>
      </c>
      <c r="E1014" s="19">
        <f t="shared" si="182"/>
        <v>3517</v>
      </c>
      <c r="F1014" s="17">
        <f t="shared" si="183"/>
        <v>239</v>
      </c>
      <c r="G1014" s="17">
        <f t="shared" si="184"/>
        <v>52</v>
      </c>
      <c r="H1014" s="17">
        <f t="shared" si="190"/>
        <v>1</v>
      </c>
      <c r="I1014" s="22">
        <f t="shared" si="185"/>
        <v>1.0369999999999999</v>
      </c>
      <c r="J1014" s="19">
        <f t="shared" si="186"/>
        <v>6</v>
      </c>
      <c r="K1014" s="23">
        <f t="shared" si="187"/>
        <v>153.1361730140064</v>
      </c>
      <c r="L1014" s="24">
        <f t="shared" si="188"/>
        <v>18605</v>
      </c>
      <c r="M1014" s="24">
        <f t="shared" si="189"/>
        <v>9886</v>
      </c>
      <c r="N1014" s="24">
        <v>1288</v>
      </c>
      <c r="O1014" s="25" t="str">
        <f t="shared" si="191"/>
        <v>MAP ACADEMY - CARVER (3517)</v>
      </c>
      <c r="P1014" s="129"/>
      <c r="Q1014" s="124"/>
      <c r="R1014" s="25"/>
      <c r="S1014" s="25"/>
    </row>
    <row r="1015" spans="1:19">
      <c r="A1015" s="19">
        <f t="shared" si="180"/>
        <v>3517</v>
      </c>
      <c r="B1015" s="19">
        <v>1008</v>
      </c>
      <c r="C1015" s="20" t="str">
        <f t="shared" si="181"/>
        <v>3517 - MAP ACADEMY - CHELSEA</v>
      </c>
      <c r="D1015" s="21">
        <v>3517239057</v>
      </c>
      <c r="E1015" s="19">
        <f t="shared" si="182"/>
        <v>3517</v>
      </c>
      <c r="F1015" s="17">
        <f t="shared" si="183"/>
        <v>239</v>
      </c>
      <c r="G1015" s="17">
        <f t="shared" si="184"/>
        <v>57</v>
      </c>
      <c r="H1015" s="17">
        <f t="shared" si="190"/>
        <v>1</v>
      </c>
      <c r="I1015" s="22">
        <f t="shared" si="185"/>
        <v>1.0369999999999999</v>
      </c>
      <c r="J1015" s="19">
        <f t="shared" si="186"/>
        <v>12</v>
      </c>
      <c r="K1015" s="23">
        <f t="shared" si="187"/>
        <v>105.01314606207856</v>
      </c>
      <c r="L1015" s="24">
        <f t="shared" si="188"/>
        <v>25025</v>
      </c>
      <c r="M1015" s="24">
        <f t="shared" si="189"/>
        <v>1255</v>
      </c>
      <c r="N1015" s="24">
        <v>1288</v>
      </c>
      <c r="O1015" s="25" t="str">
        <f t="shared" si="191"/>
        <v>MAP ACADEMY - CHELSEA (3517)</v>
      </c>
      <c r="P1015" s="129"/>
      <c r="Q1015" s="124"/>
      <c r="R1015" s="25"/>
      <c r="S1015" s="25"/>
    </row>
    <row r="1016" spans="1:19">
      <c r="A1016" s="19">
        <f t="shared" si="180"/>
        <v>3517</v>
      </c>
      <c r="B1016" s="19">
        <v>1009</v>
      </c>
      <c r="C1016" s="20" t="str">
        <f t="shared" si="181"/>
        <v>3517 - MAP ACADEMY - DUXBURY</v>
      </c>
      <c r="D1016" s="21">
        <v>3517239082</v>
      </c>
      <c r="E1016" s="19">
        <f t="shared" si="182"/>
        <v>3517</v>
      </c>
      <c r="F1016" s="17">
        <f t="shared" si="183"/>
        <v>239</v>
      </c>
      <c r="G1016" s="17">
        <f t="shared" si="184"/>
        <v>82</v>
      </c>
      <c r="H1016" s="17">
        <f t="shared" si="190"/>
        <v>1</v>
      </c>
      <c r="I1016" s="22">
        <f t="shared" si="185"/>
        <v>1.0369999999999999</v>
      </c>
      <c r="J1016" s="19">
        <f t="shared" si="186"/>
        <v>2</v>
      </c>
      <c r="K1016" s="23">
        <f t="shared" si="187"/>
        <v>146.80856168283151</v>
      </c>
      <c r="L1016" s="24">
        <f t="shared" si="188"/>
        <v>17485</v>
      </c>
      <c r="M1016" s="24">
        <f t="shared" si="189"/>
        <v>8184</v>
      </c>
      <c r="N1016" s="24">
        <v>1288</v>
      </c>
      <c r="O1016" s="25" t="str">
        <f t="shared" si="191"/>
        <v>MAP ACADEMY - DUXBURY (3517)</v>
      </c>
      <c r="P1016" s="129"/>
      <c r="Q1016" s="124"/>
      <c r="R1016" s="25"/>
      <c r="S1016" s="25"/>
    </row>
    <row r="1017" spans="1:19">
      <c r="A1017" s="19">
        <f t="shared" si="180"/>
        <v>3517</v>
      </c>
      <c r="B1017" s="19">
        <v>1010</v>
      </c>
      <c r="C1017" s="20" t="str">
        <f t="shared" si="181"/>
        <v>3517 - MAP ACADEMY - FAIRHAVEN</v>
      </c>
      <c r="D1017" s="21">
        <v>3517239094</v>
      </c>
      <c r="E1017" s="19">
        <f t="shared" si="182"/>
        <v>3517</v>
      </c>
      <c r="F1017" s="17">
        <f t="shared" si="183"/>
        <v>239</v>
      </c>
      <c r="G1017" s="17">
        <f t="shared" si="184"/>
        <v>94</v>
      </c>
      <c r="H1017" s="17">
        <f t="shared" si="190"/>
        <v>1</v>
      </c>
      <c r="I1017" s="22">
        <f t="shared" si="185"/>
        <v>1.0369999999999999</v>
      </c>
      <c r="J1017" s="19">
        <f t="shared" si="186"/>
        <v>8</v>
      </c>
      <c r="K1017" s="23">
        <f t="shared" si="187"/>
        <v>107.83351845137126</v>
      </c>
      <c r="L1017" s="24">
        <f t="shared" si="188"/>
        <v>21483</v>
      </c>
      <c r="M1017" s="24">
        <f t="shared" si="189"/>
        <v>1683</v>
      </c>
      <c r="N1017" s="24">
        <v>1288</v>
      </c>
      <c r="O1017" s="25" t="str">
        <f t="shared" si="191"/>
        <v>MAP ACADEMY - FAIRHAVEN (3517)</v>
      </c>
      <c r="P1017" s="129"/>
      <c r="Q1017" s="124"/>
      <c r="R1017" s="25"/>
      <c r="S1017" s="25"/>
    </row>
    <row r="1018" spans="1:19">
      <c r="A1018" s="19">
        <f t="shared" si="180"/>
        <v>3517</v>
      </c>
      <c r="B1018" s="19">
        <v>1011</v>
      </c>
      <c r="C1018" s="20" t="str">
        <f t="shared" si="181"/>
        <v>3517 - MAP ACADEMY - FALL RIVER</v>
      </c>
      <c r="D1018" s="21">
        <v>3517239095</v>
      </c>
      <c r="E1018" s="19">
        <f t="shared" si="182"/>
        <v>3517</v>
      </c>
      <c r="F1018" s="17">
        <f t="shared" si="183"/>
        <v>239</v>
      </c>
      <c r="G1018" s="17">
        <f t="shared" si="184"/>
        <v>95</v>
      </c>
      <c r="H1018" s="17">
        <f t="shared" si="190"/>
        <v>1</v>
      </c>
      <c r="I1018" s="22">
        <f t="shared" si="185"/>
        <v>1.0369999999999999</v>
      </c>
      <c r="J1018" s="19">
        <f t="shared" si="186"/>
        <v>12</v>
      </c>
      <c r="K1018" s="23">
        <f t="shared" si="187"/>
        <v>100.58789250230713</v>
      </c>
      <c r="L1018" s="24">
        <f t="shared" si="188"/>
        <v>25025</v>
      </c>
      <c r="M1018" s="24">
        <f t="shared" si="189"/>
        <v>147</v>
      </c>
      <c r="N1018" s="24">
        <v>1288</v>
      </c>
      <c r="O1018" s="25" t="str">
        <f t="shared" si="191"/>
        <v>MAP ACADEMY - FALL RIVER (3517)</v>
      </c>
      <c r="P1018" s="129"/>
      <c r="Q1018" s="124"/>
      <c r="R1018" s="25"/>
      <c r="S1018" s="25"/>
    </row>
    <row r="1019" spans="1:19">
      <c r="A1019" s="19">
        <f t="shared" si="180"/>
        <v>3517</v>
      </c>
      <c r="B1019" s="19">
        <v>1012</v>
      </c>
      <c r="C1019" s="20" t="str">
        <f t="shared" si="181"/>
        <v>3517 - MAP ACADEMY - FALMOUTH</v>
      </c>
      <c r="D1019" s="21">
        <v>3517239096</v>
      </c>
      <c r="E1019" s="19">
        <f t="shared" si="182"/>
        <v>3517</v>
      </c>
      <c r="F1019" s="17">
        <f t="shared" si="183"/>
        <v>239</v>
      </c>
      <c r="G1019" s="17">
        <f t="shared" si="184"/>
        <v>96</v>
      </c>
      <c r="H1019" s="17">
        <f t="shared" si="190"/>
        <v>1</v>
      </c>
      <c r="I1019" s="22">
        <f t="shared" si="185"/>
        <v>1.0369999999999999</v>
      </c>
      <c r="J1019" s="19">
        <f t="shared" si="186"/>
        <v>7</v>
      </c>
      <c r="K1019" s="23">
        <f t="shared" si="187"/>
        <v>171.27625259068279</v>
      </c>
      <c r="L1019" s="24">
        <f t="shared" si="188"/>
        <v>20268</v>
      </c>
      <c r="M1019" s="24">
        <f t="shared" si="189"/>
        <v>14446</v>
      </c>
      <c r="N1019" s="24">
        <v>1288</v>
      </c>
      <c r="O1019" s="25" t="str">
        <f t="shared" si="191"/>
        <v>MAP ACADEMY - FALMOUTH (3517)</v>
      </c>
      <c r="P1019" s="129"/>
      <c r="Q1019" s="124"/>
      <c r="R1019" s="25"/>
      <c r="S1019" s="25"/>
    </row>
    <row r="1020" spans="1:19">
      <c r="A1020" s="19">
        <f t="shared" si="180"/>
        <v>3517</v>
      </c>
      <c r="B1020" s="19">
        <v>1013</v>
      </c>
      <c r="C1020" s="20" t="str">
        <f t="shared" si="181"/>
        <v>3517 - MAP ACADEMY - HANOVER</v>
      </c>
      <c r="D1020" s="21">
        <v>3517239122</v>
      </c>
      <c r="E1020" s="19">
        <f t="shared" si="182"/>
        <v>3517</v>
      </c>
      <c r="F1020" s="17">
        <f t="shared" si="183"/>
        <v>239</v>
      </c>
      <c r="G1020" s="17">
        <f t="shared" si="184"/>
        <v>122</v>
      </c>
      <c r="H1020" s="17">
        <f t="shared" si="190"/>
        <v>1</v>
      </c>
      <c r="I1020" s="22">
        <f t="shared" si="185"/>
        <v>1.0369999999999999</v>
      </c>
      <c r="J1020" s="19">
        <f t="shared" si="186"/>
        <v>2</v>
      </c>
      <c r="K1020" s="23">
        <f t="shared" si="187"/>
        <v>135.8381113023417</v>
      </c>
      <c r="L1020" s="24">
        <f t="shared" si="188"/>
        <v>16308</v>
      </c>
      <c r="M1020" s="24">
        <f t="shared" si="189"/>
        <v>5844</v>
      </c>
      <c r="N1020" s="24">
        <v>1288</v>
      </c>
      <c r="O1020" s="25" t="str">
        <f t="shared" si="191"/>
        <v>MAP ACADEMY - HANOVER (3517)</v>
      </c>
      <c r="P1020" s="129"/>
      <c r="Q1020" s="124"/>
      <c r="R1020" s="25"/>
      <c r="S1020" s="25"/>
    </row>
    <row r="1021" spans="1:19">
      <c r="A1021" s="19">
        <f t="shared" si="180"/>
        <v>3517</v>
      </c>
      <c r="B1021" s="19">
        <v>1014</v>
      </c>
      <c r="C1021" s="20" t="str">
        <f t="shared" si="181"/>
        <v>3517 - MAP ACADEMY - MARSHFIELD</v>
      </c>
      <c r="D1021" s="21">
        <v>3517239171</v>
      </c>
      <c r="E1021" s="19">
        <f t="shared" si="182"/>
        <v>3517</v>
      </c>
      <c r="F1021" s="17">
        <f t="shared" si="183"/>
        <v>239</v>
      </c>
      <c r="G1021" s="17">
        <f t="shared" si="184"/>
        <v>171</v>
      </c>
      <c r="H1021" s="17">
        <f t="shared" si="190"/>
        <v>1</v>
      </c>
      <c r="I1021" s="22">
        <f t="shared" si="185"/>
        <v>1.0369999999999999</v>
      </c>
      <c r="J1021" s="19">
        <f t="shared" si="186"/>
        <v>4</v>
      </c>
      <c r="K1021" s="23">
        <f t="shared" si="187"/>
        <v>129.17792288151338</v>
      </c>
      <c r="L1021" s="24">
        <f t="shared" si="188"/>
        <v>17302</v>
      </c>
      <c r="M1021" s="24">
        <f t="shared" si="189"/>
        <v>5048</v>
      </c>
      <c r="N1021" s="24">
        <v>1288</v>
      </c>
      <c r="O1021" s="25" t="str">
        <f t="shared" si="191"/>
        <v>MAP ACADEMY - MARSHFIELD (3517)</v>
      </c>
      <c r="P1021" s="129"/>
      <c r="Q1021" s="124"/>
      <c r="R1021" s="25"/>
      <c r="S1021" s="25"/>
    </row>
    <row r="1022" spans="1:19">
      <c r="A1022" s="19">
        <f t="shared" si="180"/>
        <v>3517</v>
      </c>
      <c r="B1022" s="19">
        <v>1015</v>
      </c>
      <c r="C1022" s="20" t="str">
        <f t="shared" si="181"/>
        <v>3517 - MAP ACADEMY - MASHPEE</v>
      </c>
      <c r="D1022" s="21">
        <v>3517239172</v>
      </c>
      <c r="E1022" s="19">
        <f t="shared" si="182"/>
        <v>3517</v>
      </c>
      <c r="F1022" s="17">
        <f t="shared" si="183"/>
        <v>239</v>
      </c>
      <c r="G1022" s="17">
        <f t="shared" si="184"/>
        <v>172</v>
      </c>
      <c r="H1022" s="17">
        <f t="shared" si="190"/>
        <v>1</v>
      </c>
      <c r="I1022" s="22">
        <f t="shared" si="185"/>
        <v>1.0369999999999999</v>
      </c>
      <c r="J1022" s="19">
        <f t="shared" si="186"/>
        <v>8</v>
      </c>
      <c r="K1022" s="23">
        <f t="shared" si="187"/>
        <v>165.85312311121146</v>
      </c>
      <c r="L1022" s="24">
        <f t="shared" si="188"/>
        <v>16967</v>
      </c>
      <c r="M1022" s="24">
        <f t="shared" si="189"/>
        <v>11173</v>
      </c>
      <c r="N1022" s="24">
        <v>1288</v>
      </c>
      <c r="O1022" s="25" t="str">
        <f t="shared" si="191"/>
        <v>MAP ACADEMY - MASHPEE (3517)</v>
      </c>
      <c r="P1022" s="129"/>
      <c r="Q1022" s="124"/>
      <c r="R1022" s="25"/>
      <c r="S1022" s="25"/>
    </row>
    <row r="1023" spans="1:19">
      <c r="A1023" s="19">
        <f t="shared" si="180"/>
        <v>3517</v>
      </c>
      <c r="B1023" s="19">
        <v>1016</v>
      </c>
      <c r="C1023" s="20" t="str">
        <f t="shared" si="181"/>
        <v>3517 - MAP ACADEMY - MIDDLEBOROUGH</v>
      </c>
      <c r="D1023" s="21">
        <v>3517239182</v>
      </c>
      <c r="E1023" s="19">
        <f t="shared" si="182"/>
        <v>3517</v>
      </c>
      <c r="F1023" s="17">
        <f t="shared" si="183"/>
        <v>239</v>
      </c>
      <c r="G1023" s="17">
        <f t="shared" si="184"/>
        <v>182</v>
      </c>
      <c r="H1023" s="17">
        <f t="shared" si="190"/>
        <v>1</v>
      </c>
      <c r="I1023" s="22">
        <f t="shared" si="185"/>
        <v>1.0369999999999999</v>
      </c>
      <c r="J1023" s="19">
        <f t="shared" si="186"/>
        <v>8</v>
      </c>
      <c r="K1023" s="23">
        <f t="shared" si="187"/>
        <v>120.65510980246452</v>
      </c>
      <c r="L1023" s="24">
        <f t="shared" si="188"/>
        <v>19691</v>
      </c>
      <c r="M1023" s="24">
        <f t="shared" si="189"/>
        <v>4067</v>
      </c>
      <c r="N1023" s="24">
        <v>1288</v>
      </c>
      <c r="O1023" s="25" t="str">
        <f t="shared" si="191"/>
        <v>MAP ACADEMY - MIDDLEBOROUGH (3517)</v>
      </c>
      <c r="P1023" s="129"/>
      <c r="Q1023" s="124"/>
      <c r="R1023" s="25"/>
      <c r="S1023" s="25"/>
    </row>
    <row r="1024" spans="1:19">
      <c r="A1024" s="19">
        <f t="shared" si="180"/>
        <v>3517</v>
      </c>
      <c r="B1024" s="19">
        <v>1017</v>
      </c>
      <c r="C1024" s="20" t="str">
        <f t="shared" si="181"/>
        <v>3517 - MAP ACADEMY - MILTON</v>
      </c>
      <c r="D1024" s="21">
        <v>3517239189</v>
      </c>
      <c r="E1024" s="19">
        <f t="shared" si="182"/>
        <v>3517</v>
      </c>
      <c r="F1024" s="17">
        <f t="shared" si="183"/>
        <v>239</v>
      </c>
      <c r="G1024" s="17">
        <f t="shared" si="184"/>
        <v>189</v>
      </c>
      <c r="H1024" s="17">
        <f t="shared" si="190"/>
        <v>1</v>
      </c>
      <c r="I1024" s="22">
        <f t="shared" si="185"/>
        <v>1.0369999999999999</v>
      </c>
      <c r="J1024" s="19">
        <f t="shared" si="186"/>
        <v>3</v>
      </c>
      <c r="K1024" s="23">
        <f t="shared" si="187"/>
        <v>145.43244450780821</v>
      </c>
      <c r="L1024" s="24">
        <f t="shared" si="188"/>
        <v>18937</v>
      </c>
      <c r="M1024" s="24">
        <f t="shared" si="189"/>
        <v>8604</v>
      </c>
      <c r="N1024" s="24">
        <v>1288</v>
      </c>
      <c r="O1024" s="25" t="str">
        <f t="shared" si="191"/>
        <v>MAP ACADEMY - MILTON (3517)</v>
      </c>
      <c r="P1024" s="129"/>
      <c r="Q1024" s="124"/>
      <c r="R1024" s="25"/>
      <c r="S1024" s="25"/>
    </row>
    <row r="1025" spans="1:19">
      <c r="A1025" s="19">
        <f t="shared" si="180"/>
        <v>3517</v>
      </c>
      <c r="B1025" s="19">
        <v>1018</v>
      </c>
      <c r="C1025" s="20" t="str">
        <f t="shared" si="181"/>
        <v>3517 - MAP ACADEMY - NEW BEDFORD</v>
      </c>
      <c r="D1025" s="21">
        <v>3517239201</v>
      </c>
      <c r="E1025" s="19">
        <f t="shared" si="182"/>
        <v>3517</v>
      </c>
      <c r="F1025" s="17">
        <f t="shared" si="183"/>
        <v>239</v>
      </c>
      <c r="G1025" s="17">
        <f t="shared" si="184"/>
        <v>201</v>
      </c>
      <c r="H1025" s="17">
        <f t="shared" si="190"/>
        <v>1</v>
      </c>
      <c r="I1025" s="22">
        <f t="shared" si="185"/>
        <v>1.0369999999999999</v>
      </c>
      <c r="J1025" s="19">
        <f t="shared" si="186"/>
        <v>12</v>
      </c>
      <c r="K1025" s="23">
        <f t="shared" si="187"/>
        <v>100</v>
      </c>
      <c r="L1025" s="24">
        <f t="shared" si="188"/>
        <v>25612</v>
      </c>
      <c r="M1025" s="24">
        <f t="shared" si="189"/>
        <v>0</v>
      </c>
      <c r="N1025" s="24">
        <v>1288</v>
      </c>
      <c r="O1025" s="25" t="str">
        <f t="shared" si="191"/>
        <v>MAP ACADEMY - NEW BEDFORD (3517)</v>
      </c>
      <c r="P1025" s="129"/>
      <c r="Q1025" s="124"/>
      <c r="R1025" s="25"/>
      <c r="S1025" s="25"/>
    </row>
    <row r="1026" spans="1:19">
      <c r="A1026" s="19">
        <f t="shared" si="180"/>
        <v>3517</v>
      </c>
      <c r="B1026" s="19">
        <v>1019</v>
      </c>
      <c r="C1026" s="20" t="str">
        <f t="shared" si="181"/>
        <v>3517 - MAP ACADEMY - NORWELL</v>
      </c>
      <c r="D1026" s="21">
        <v>3517239219</v>
      </c>
      <c r="E1026" s="19">
        <f t="shared" si="182"/>
        <v>3517</v>
      </c>
      <c r="F1026" s="17">
        <f t="shared" si="183"/>
        <v>239</v>
      </c>
      <c r="G1026" s="17">
        <f t="shared" si="184"/>
        <v>219</v>
      </c>
      <c r="H1026" s="17">
        <f t="shared" si="190"/>
        <v>1</v>
      </c>
      <c r="I1026" s="22">
        <f t="shared" si="185"/>
        <v>1.0369999999999999</v>
      </c>
      <c r="J1026" s="19">
        <f t="shared" si="186"/>
        <v>2</v>
      </c>
      <c r="K1026" s="23">
        <f t="shared" si="187"/>
        <v>143.78065875445228</v>
      </c>
      <c r="L1026" s="24">
        <f t="shared" si="188"/>
        <v>18661</v>
      </c>
      <c r="M1026" s="24">
        <f t="shared" si="189"/>
        <v>8170</v>
      </c>
      <c r="N1026" s="24">
        <v>1288</v>
      </c>
      <c r="O1026" s="25" t="str">
        <f t="shared" si="191"/>
        <v>MAP ACADEMY - NORWELL (3517)</v>
      </c>
      <c r="P1026" s="129"/>
      <c r="Q1026" s="124"/>
      <c r="R1026" s="25"/>
      <c r="S1026" s="25"/>
    </row>
    <row r="1027" spans="1:19">
      <c r="A1027" s="19">
        <f t="shared" si="180"/>
        <v>3517</v>
      </c>
      <c r="B1027" s="19">
        <v>1020</v>
      </c>
      <c r="C1027" s="20" t="str">
        <f t="shared" si="181"/>
        <v>3517 - MAP ACADEMY - PEMBROKE</v>
      </c>
      <c r="D1027" s="21">
        <v>3517239231</v>
      </c>
      <c r="E1027" s="19">
        <f t="shared" si="182"/>
        <v>3517</v>
      </c>
      <c r="F1027" s="17">
        <f t="shared" si="183"/>
        <v>239</v>
      </c>
      <c r="G1027" s="17">
        <f t="shared" si="184"/>
        <v>231</v>
      </c>
      <c r="H1027" s="17">
        <f t="shared" si="190"/>
        <v>1</v>
      </c>
      <c r="I1027" s="22">
        <f t="shared" si="185"/>
        <v>1.0369999999999999</v>
      </c>
      <c r="J1027" s="19">
        <f t="shared" si="186"/>
        <v>4</v>
      </c>
      <c r="K1027" s="23">
        <f t="shared" si="187"/>
        <v>136.35822202547695</v>
      </c>
      <c r="L1027" s="24">
        <f t="shared" si="188"/>
        <v>17169</v>
      </c>
      <c r="M1027" s="24">
        <f t="shared" si="189"/>
        <v>6242</v>
      </c>
      <c r="N1027" s="24">
        <v>1288</v>
      </c>
      <c r="O1027" s="25" t="str">
        <f t="shared" si="191"/>
        <v>MAP ACADEMY - PEMBROKE (3517)</v>
      </c>
      <c r="P1027" s="129"/>
      <c r="Q1027" s="124"/>
      <c r="R1027" s="25"/>
      <c r="S1027" s="25"/>
    </row>
    <row r="1028" spans="1:19">
      <c r="A1028" s="19">
        <f t="shared" si="180"/>
        <v>3517</v>
      </c>
      <c r="B1028" s="19">
        <v>1021</v>
      </c>
      <c r="C1028" s="20" t="str">
        <f t="shared" si="181"/>
        <v>3517 - MAP ACADEMY - PLYMOUTH</v>
      </c>
      <c r="D1028" s="21">
        <v>3517239239</v>
      </c>
      <c r="E1028" s="19">
        <f t="shared" si="182"/>
        <v>3517</v>
      </c>
      <c r="F1028" s="17">
        <f t="shared" si="183"/>
        <v>239</v>
      </c>
      <c r="G1028" s="17">
        <f t="shared" si="184"/>
        <v>239</v>
      </c>
      <c r="H1028" s="17">
        <f t="shared" si="190"/>
        <v>1</v>
      </c>
      <c r="I1028" s="22">
        <f t="shared" si="185"/>
        <v>1.0369999999999999</v>
      </c>
      <c r="J1028" s="19">
        <f t="shared" si="186"/>
        <v>6</v>
      </c>
      <c r="K1028" s="23">
        <f t="shared" si="187"/>
        <v>135.72176461952569</v>
      </c>
      <c r="L1028" s="24">
        <f t="shared" si="188"/>
        <v>18682</v>
      </c>
      <c r="M1028" s="24">
        <f t="shared" si="189"/>
        <v>6674</v>
      </c>
      <c r="N1028" s="24">
        <v>1288</v>
      </c>
      <c r="O1028" s="25" t="str">
        <f t="shared" si="191"/>
        <v>MAP ACADEMY - PLYMOUTH (3517)</v>
      </c>
      <c r="P1028" s="129"/>
      <c r="Q1028" s="124"/>
      <c r="R1028" s="25"/>
      <c r="S1028" s="25"/>
    </row>
    <row r="1029" spans="1:19">
      <c r="A1029" s="19">
        <f t="shared" si="180"/>
        <v>3517</v>
      </c>
      <c r="B1029" s="19">
        <v>1022</v>
      </c>
      <c r="C1029" s="20" t="str">
        <f t="shared" si="181"/>
        <v>3517 - MAP ACADEMY - ROCKLAND</v>
      </c>
      <c r="D1029" s="21">
        <v>3517239251</v>
      </c>
      <c r="E1029" s="19">
        <f t="shared" si="182"/>
        <v>3517</v>
      </c>
      <c r="F1029" s="17">
        <f t="shared" si="183"/>
        <v>239</v>
      </c>
      <c r="G1029" s="17">
        <f t="shared" si="184"/>
        <v>251</v>
      </c>
      <c r="H1029" s="17">
        <f t="shared" si="190"/>
        <v>1</v>
      </c>
      <c r="I1029" s="22">
        <f t="shared" si="185"/>
        <v>1.0369999999999999</v>
      </c>
      <c r="J1029" s="19">
        <f t="shared" si="186"/>
        <v>9</v>
      </c>
      <c r="K1029" s="23">
        <f t="shared" si="187"/>
        <v>115.7326133873878</v>
      </c>
      <c r="L1029" s="24">
        <f t="shared" si="188"/>
        <v>22147</v>
      </c>
      <c r="M1029" s="24">
        <f t="shared" si="189"/>
        <v>3484</v>
      </c>
      <c r="N1029" s="24">
        <v>1288</v>
      </c>
      <c r="O1029" s="25" t="str">
        <f t="shared" si="191"/>
        <v>MAP ACADEMY - ROCKLAND (3517)</v>
      </c>
      <c r="P1029" s="129"/>
      <c r="Q1029" s="124"/>
      <c r="R1029" s="25"/>
      <c r="S1029" s="25"/>
    </row>
    <row r="1030" spans="1:19">
      <c r="A1030" s="19">
        <f t="shared" si="180"/>
        <v>3517</v>
      </c>
      <c r="B1030" s="19">
        <v>1023</v>
      </c>
      <c r="C1030" s="20" t="str">
        <f t="shared" si="181"/>
        <v>3517 - MAP ACADEMY - SANDWICH</v>
      </c>
      <c r="D1030" s="21">
        <v>3517239261</v>
      </c>
      <c r="E1030" s="19">
        <f t="shared" si="182"/>
        <v>3517</v>
      </c>
      <c r="F1030" s="17">
        <f t="shared" si="183"/>
        <v>239</v>
      </c>
      <c r="G1030" s="17">
        <f t="shared" si="184"/>
        <v>261</v>
      </c>
      <c r="H1030" s="17">
        <f t="shared" si="190"/>
        <v>1</v>
      </c>
      <c r="I1030" s="22">
        <f t="shared" si="185"/>
        <v>1.0369999999999999</v>
      </c>
      <c r="J1030" s="19">
        <f t="shared" si="186"/>
        <v>5</v>
      </c>
      <c r="K1030" s="23">
        <f t="shared" si="187"/>
        <v>188.34300501385189</v>
      </c>
      <c r="L1030" s="24">
        <f t="shared" si="188"/>
        <v>13956</v>
      </c>
      <c r="M1030" s="24">
        <f t="shared" si="189"/>
        <v>12329</v>
      </c>
      <c r="N1030" s="24">
        <v>1288</v>
      </c>
      <c r="O1030" s="25" t="str">
        <f t="shared" si="191"/>
        <v>MAP ACADEMY - SANDWICH (3517)</v>
      </c>
      <c r="P1030" s="129"/>
      <c r="Q1030" s="124"/>
      <c r="R1030" s="25"/>
      <c r="S1030" s="25"/>
    </row>
    <row r="1031" spans="1:19">
      <c r="A1031" s="19">
        <f t="shared" si="180"/>
        <v>3517</v>
      </c>
      <c r="B1031" s="19">
        <v>1024</v>
      </c>
      <c r="C1031" s="20" t="str">
        <f t="shared" si="181"/>
        <v>3517 - MAP ACADEMY - STOUGHTON</v>
      </c>
      <c r="D1031" s="21">
        <v>3517239285</v>
      </c>
      <c r="E1031" s="19">
        <f t="shared" si="182"/>
        <v>3517</v>
      </c>
      <c r="F1031" s="17">
        <f t="shared" si="183"/>
        <v>239</v>
      </c>
      <c r="G1031" s="17">
        <f t="shared" si="184"/>
        <v>285</v>
      </c>
      <c r="H1031" s="17">
        <f t="shared" si="190"/>
        <v>1</v>
      </c>
      <c r="I1031" s="22">
        <f t="shared" si="185"/>
        <v>1.0369999999999999</v>
      </c>
      <c r="J1031" s="19">
        <f t="shared" si="186"/>
        <v>9</v>
      </c>
      <c r="K1031" s="23">
        <f t="shared" si="187"/>
        <v>122.04461952772063</v>
      </c>
      <c r="L1031" s="24">
        <f t="shared" si="188"/>
        <v>22147</v>
      </c>
      <c r="M1031" s="24">
        <f t="shared" si="189"/>
        <v>4882</v>
      </c>
      <c r="N1031" s="24">
        <v>1288</v>
      </c>
      <c r="O1031" s="25" t="str">
        <f t="shared" si="191"/>
        <v>MAP ACADEMY - STOUGHTON (3517)</v>
      </c>
      <c r="P1031" s="129"/>
      <c r="Q1031" s="124"/>
      <c r="R1031" s="25"/>
      <c r="S1031" s="25"/>
    </row>
    <row r="1032" spans="1:19">
      <c r="A1032" s="19">
        <f t="shared" ref="A1032:A1052" si="192">IF(VALUE(MID(D1032,1,1))=4,VALUE(MID(D1032,1,3)),VALUE(MID(D1032,1,4)))</f>
        <v>3517</v>
      </c>
      <c r="B1032" s="19">
        <v>1025</v>
      </c>
      <c r="C1032" s="20" t="str">
        <f t="shared" ref="C1032:C1061" si="193">IF(
H1032=1,
A1032 &amp; " - " &amp; VLOOKUP(A1032,codeCHA,2,FALSE) &amp; " - " &amp; VLOOKUP(G1032,code436,2,FALSE),
IF(
OR(A1032=450,A1032=466),
A1032 &amp; " - " &amp; VLOOKUP(A1032,codeCHA,2,FALSE) &amp; VLOOKUP(F1032,code436,2,FALSE) &amp; " District - " &amp; VLOOKUP(G1032,code436,2,FALSE),
A1032 &amp; " - " &amp; VLOOKUP(A1032,codeCHA,2,FALSE) &amp; "-"&amp; VLOOKUP(F1032,code436,2,FALSE) &amp; " Site - " &amp; VLOOKUP(G1032,code436,2,FALSE)
)
)</f>
        <v>3517 - MAP ACADEMY - TAUNTON</v>
      </c>
      <c r="D1032" s="21">
        <v>3517239293</v>
      </c>
      <c r="E1032" s="19">
        <f t="shared" ref="E1032:E1052" si="194">A1032</f>
        <v>3517</v>
      </c>
      <c r="F1032" s="17">
        <f t="shared" ref="F1032:F1052" si="195">IF(VALUE(MID(D1032,1,1))=4,VALUE(MID(D1032,4,3)),VALUE(MID(D1032,5,3)))</f>
        <v>239</v>
      </c>
      <c r="G1032" s="17">
        <f t="shared" ref="G1032:G1052" si="196">IF(VALUE(MID(D1032,1,1))=4,VALUE(MID(D1032,7,3)),VALUE(MID(D1032,8,3)))</f>
        <v>293</v>
      </c>
      <c r="H1032" s="17">
        <f t="shared" si="190"/>
        <v>1</v>
      </c>
      <c r="I1032" s="22">
        <f t="shared" ref="I1032:I1052" si="197">VLOOKUP(F1032,distinfo,4)</f>
        <v>1.0369999999999999</v>
      </c>
      <c r="J1032" s="19">
        <f t="shared" ref="J1032:J1052" si="198">VLOOKUP(D1032,enro_chafnd,16)</f>
        <v>10</v>
      </c>
      <c r="K1032" s="23">
        <f t="shared" ref="K1032:K1052" si="199">VLOOKUP(G1032,distinfo,6)</f>
        <v>101.88440828185294</v>
      </c>
      <c r="L1032" s="24">
        <f t="shared" ref="L1032:L1049" si="200">IF(VLOOKUP(D1032,rate_chafnd,40,FALSE)&gt;0,VLOOKUP(D1032,rate_chafnd,40),VLOOKUP(G1032,distinfo,7))</f>
        <v>21040</v>
      </c>
      <c r="M1032" s="24">
        <f t="shared" ref="M1032:M1052" si="201">ROUND((L1032*K1032/100)-L1032,0)</f>
        <v>396</v>
      </c>
      <c r="N1032" s="24">
        <v>1288</v>
      </c>
      <c r="O1032" s="25" t="str">
        <f t="shared" si="191"/>
        <v>MAP ACADEMY - TAUNTON (3517)</v>
      </c>
      <c r="P1032" s="129"/>
      <c r="Q1032" s="124"/>
      <c r="R1032" s="25"/>
      <c r="S1032" s="25"/>
    </row>
    <row r="1033" spans="1:19">
      <c r="A1033" s="19">
        <f t="shared" si="192"/>
        <v>3517</v>
      </c>
      <c r="B1033" s="19">
        <v>1026</v>
      </c>
      <c r="C1033" s="20" t="str">
        <f t="shared" si="193"/>
        <v>3517 - MAP ACADEMY - WAREHAM</v>
      </c>
      <c r="D1033" s="21">
        <v>3517239310</v>
      </c>
      <c r="E1033" s="19">
        <f t="shared" si="194"/>
        <v>3517</v>
      </c>
      <c r="F1033" s="17">
        <f t="shared" si="195"/>
        <v>239</v>
      </c>
      <c r="G1033" s="17">
        <f t="shared" si="196"/>
        <v>310</v>
      </c>
      <c r="H1033" s="17">
        <f t="shared" ref="H1033:H1052" si="202">IF(OR(A1033=410,A1033=466,A1033=487,A1033=499),2,1)</f>
        <v>1</v>
      </c>
      <c r="I1033" s="22">
        <f t="shared" si="197"/>
        <v>1.0369999999999999</v>
      </c>
      <c r="J1033" s="19">
        <f t="shared" si="198"/>
        <v>10</v>
      </c>
      <c r="K1033" s="23">
        <f t="shared" si="199"/>
        <v>122.133023074626</v>
      </c>
      <c r="L1033" s="24">
        <f t="shared" si="200"/>
        <v>21335</v>
      </c>
      <c r="M1033" s="24">
        <f t="shared" si="201"/>
        <v>4722</v>
      </c>
      <c r="N1033" s="24">
        <v>1288</v>
      </c>
      <c r="O1033" s="25" t="str">
        <f t="shared" ref="O1033:O1068" si="203">IFERROR(TRIM(MID($C1033, FIND(" - ", $C1033)+3, 9999)) &amp;
" (" &amp; TRIM(LEFT($C1033, FIND(" - ", $C1033)-1)) &amp; ")",
"")</f>
        <v>MAP ACADEMY - WAREHAM (3517)</v>
      </c>
      <c r="P1033" s="129"/>
      <c r="Q1033" s="124"/>
      <c r="R1033" s="25"/>
      <c r="S1033" s="25"/>
    </row>
    <row r="1034" spans="1:19">
      <c r="A1034" s="19">
        <f t="shared" si="192"/>
        <v>3517</v>
      </c>
      <c r="B1034" s="19">
        <v>1027</v>
      </c>
      <c r="C1034" s="20" t="str">
        <f t="shared" si="193"/>
        <v>3517 - MAP ACADEMY - WEST BRIDGEWATER</v>
      </c>
      <c r="D1034" s="21">
        <v>3517239323</v>
      </c>
      <c r="E1034" s="19">
        <f t="shared" si="194"/>
        <v>3517</v>
      </c>
      <c r="F1034" s="17">
        <f t="shared" si="195"/>
        <v>239</v>
      </c>
      <c r="G1034" s="17">
        <f t="shared" si="196"/>
        <v>323</v>
      </c>
      <c r="H1034" s="17">
        <f t="shared" si="202"/>
        <v>1</v>
      </c>
      <c r="I1034" s="22">
        <f t="shared" si="197"/>
        <v>1.0369999999999999</v>
      </c>
      <c r="J1034" s="19">
        <f t="shared" si="198"/>
        <v>5</v>
      </c>
      <c r="K1034" s="23">
        <f t="shared" si="199"/>
        <v>137.77103742647321</v>
      </c>
      <c r="L1034" s="24">
        <f t="shared" si="200"/>
        <v>19491</v>
      </c>
      <c r="M1034" s="24">
        <f t="shared" si="201"/>
        <v>7362</v>
      </c>
      <c r="N1034" s="24">
        <v>1288</v>
      </c>
      <c r="O1034" s="25" t="str">
        <f t="shared" si="203"/>
        <v>MAP ACADEMY - WEST BRIDGEWATER (3517)</v>
      </c>
      <c r="P1034" s="129"/>
      <c r="Q1034" s="124"/>
      <c r="R1034" s="25"/>
      <c r="S1034" s="25"/>
    </row>
    <row r="1035" spans="1:19">
      <c r="A1035" s="19">
        <f t="shared" si="192"/>
        <v>3517</v>
      </c>
      <c r="B1035" s="19">
        <v>1028</v>
      </c>
      <c r="C1035" s="20" t="str">
        <f t="shared" si="193"/>
        <v>3517 - MAP ACADEMY - WEYMOUTH</v>
      </c>
      <c r="D1035" s="21">
        <v>3517239336</v>
      </c>
      <c r="E1035" s="19">
        <f t="shared" si="194"/>
        <v>3517</v>
      </c>
      <c r="F1035" s="17">
        <f t="shared" si="195"/>
        <v>239</v>
      </c>
      <c r="G1035" s="17">
        <f t="shared" si="196"/>
        <v>336</v>
      </c>
      <c r="H1035" s="17">
        <f t="shared" si="202"/>
        <v>1</v>
      </c>
      <c r="I1035" s="22">
        <f t="shared" si="197"/>
        <v>1.0369999999999999</v>
      </c>
      <c r="J1035" s="19">
        <f t="shared" si="198"/>
        <v>8</v>
      </c>
      <c r="K1035" s="23">
        <f t="shared" si="199"/>
        <v>121.91405901318653</v>
      </c>
      <c r="L1035" s="24">
        <f t="shared" si="200"/>
        <v>17720</v>
      </c>
      <c r="M1035" s="24">
        <f t="shared" si="201"/>
        <v>3883</v>
      </c>
      <c r="N1035" s="24">
        <v>1288</v>
      </c>
      <c r="O1035" s="25" t="str">
        <f t="shared" si="203"/>
        <v>MAP ACADEMY - WEYMOUTH (3517)</v>
      </c>
      <c r="P1035" s="129"/>
      <c r="Q1035" s="124"/>
      <c r="R1035" s="25"/>
      <c r="S1035" s="25"/>
    </row>
    <row r="1036" spans="1:19">
      <c r="A1036" s="19">
        <f t="shared" si="192"/>
        <v>3517</v>
      </c>
      <c r="B1036" s="19">
        <v>1029</v>
      </c>
      <c r="C1036" s="20" t="str">
        <f t="shared" si="193"/>
        <v>3517 - MAP ACADEMY - BRIDGEWATER RAYNHAM</v>
      </c>
      <c r="D1036" s="21">
        <v>3517239625</v>
      </c>
      <c r="E1036" s="19">
        <f t="shared" si="194"/>
        <v>3517</v>
      </c>
      <c r="F1036" s="17">
        <f t="shared" si="195"/>
        <v>239</v>
      </c>
      <c r="G1036" s="17">
        <f t="shared" si="196"/>
        <v>625</v>
      </c>
      <c r="H1036" s="17">
        <f t="shared" si="202"/>
        <v>1</v>
      </c>
      <c r="I1036" s="22">
        <f t="shared" si="197"/>
        <v>1.0369999999999999</v>
      </c>
      <c r="J1036" s="19">
        <f t="shared" si="198"/>
        <v>6</v>
      </c>
      <c r="K1036" s="23">
        <f t="shared" si="199"/>
        <v>106.82761610603377</v>
      </c>
      <c r="L1036" s="24">
        <f t="shared" si="200"/>
        <v>20155</v>
      </c>
      <c r="M1036" s="24">
        <f t="shared" si="201"/>
        <v>1376</v>
      </c>
      <c r="N1036" s="24">
        <v>1288</v>
      </c>
      <c r="O1036" s="25" t="str">
        <f t="shared" si="203"/>
        <v>MAP ACADEMY - BRIDGEWATER RAYNHAM (3517)</v>
      </c>
      <c r="P1036" s="129"/>
      <c r="Q1036" s="124"/>
      <c r="R1036" s="25"/>
      <c r="S1036" s="25"/>
    </row>
    <row r="1037" spans="1:19">
      <c r="A1037" s="19">
        <f t="shared" si="192"/>
        <v>3517</v>
      </c>
      <c r="B1037" s="19">
        <v>1030</v>
      </c>
      <c r="C1037" s="20" t="str">
        <f t="shared" si="193"/>
        <v>3517 - MAP ACADEMY - DENNIS YARMOUTH</v>
      </c>
      <c r="D1037" s="21">
        <v>3517239645</v>
      </c>
      <c r="E1037" s="19">
        <f t="shared" si="194"/>
        <v>3517</v>
      </c>
      <c r="F1037" s="17">
        <f t="shared" si="195"/>
        <v>239</v>
      </c>
      <c r="G1037" s="17">
        <f t="shared" si="196"/>
        <v>645</v>
      </c>
      <c r="H1037" s="17">
        <f t="shared" si="202"/>
        <v>1</v>
      </c>
      <c r="I1037" s="22">
        <f t="shared" si="197"/>
        <v>1.0369999999999999</v>
      </c>
      <c r="J1037" s="19">
        <f t="shared" si="198"/>
        <v>10</v>
      </c>
      <c r="K1037" s="23">
        <f t="shared" si="199"/>
        <v>125.97523134120566</v>
      </c>
      <c r="L1037" s="24">
        <f t="shared" si="200"/>
        <v>13956</v>
      </c>
      <c r="M1037" s="24">
        <f t="shared" si="201"/>
        <v>3625</v>
      </c>
      <c r="N1037" s="24">
        <v>1288</v>
      </c>
      <c r="O1037" s="25" t="str">
        <f t="shared" si="203"/>
        <v>MAP ACADEMY - DENNIS YARMOUTH (3517)</v>
      </c>
      <c r="P1037" s="129"/>
      <c r="Q1037" s="124"/>
      <c r="R1037" s="25"/>
      <c r="S1037" s="25"/>
    </row>
    <row r="1038" spans="1:19">
      <c r="A1038" s="19">
        <f t="shared" si="192"/>
        <v>3517</v>
      </c>
      <c r="B1038" s="19">
        <v>1031</v>
      </c>
      <c r="C1038" s="20" t="str">
        <f t="shared" si="193"/>
        <v>3517 - MAP ACADEMY - FREETOWN LAKEVILLE</v>
      </c>
      <c r="D1038" s="21">
        <v>3517239665</v>
      </c>
      <c r="E1038" s="19">
        <f t="shared" si="194"/>
        <v>3517</v>
      </c>
      <c r="F1038" s="17">
        <f t="shared" si="195"/>
        <v>239</v>
      </c>
      <c r="G1038" s="17">
        <f t="shared" si="196"/>
        <v>665</v>
      </c>
      <c r="H1038" s="17">
        <f t="shared" si="202"/>
        <v>1</v>
      </c>
      <c r="I1038" s="22">
        <f t="shared" si="197"/>
        <v>1.0369999999999999</v>
      </c>
      <c r="J1038" s="19">
        <f t="shared" si="198"/>
        <v>5</v>
      </c>
      <c r="K1038" s="23">
        <f t="shared" si="199"/>
        <v>119.05614272278928</v>
      </c>
      <c r="L1038" s="24">
        <f t="shared" si="200"/>
        <v>17646</v>
      </c>
      <c r="M1038" s="24">
        <f t="shared" si="201"/>
        <v>3363</v>
      </c>
      <c r="N1038" s="24">
        <v>1288</v>
      </c>
      <c r="O1038" s="25" t="str">
        <f t="shared" si="203"/>
        <v>MAP ACADEMY - FREETOWN LAKEVILLE (3517)</v>
      </c>
      <c r="P1038" s="129"/>
      <c r="Q1038" s="124"/>
      <c r="R1038" s="25"/>
      <c r="S1038" s="25"/>
    </row>
    <row r="1039" spans="1:19">
      <c r="A1039" s="19">
        <f t="shared" si="192"/>
        <v>3517</v>
      </c>
      <c r="B1039" s="19">
        <v>1032</v>
      </c>
      <c r="C1039" s="20" t="str">
        <f t="shared" si="193"/>
        <v>3517 - MAP ACADEMY - KING PHILIP</v>
      </c>
      <c r="D1039" s="21">
        <v>3517239690</v>
      </c>
      <c r="E1039" s="19">
        <f t="shared" si="194"/>
        <v>3517</v>
      </c>
      <c r="F1039" s="17">
        <f t="shared" si="195"/>
        <v>239</v>
      </c>
      <c r="G1039" s="17">
        <f t="shared" si="196"/>
        <v>690</v>
      </c>
      <c r="H1039" s="17">
        <f t="shared" si="202"/>
        <v>1</v>
      </c>
      <c r="I1039" s="22">
        <f t="shared" si="197"/>
        <v>1.0369999999999999</v>
      </c>
      <c r="J1039" s="19">
        <f t="shared" si="198"/>
        <v>4</v>
      </c>
      <c r="K1039" s="23">
        <f t="shared" si="199"/>
        <v>139.66383448740385</v>
      </c>
      <c r="L1039" s="24">
        <f t="shared" si="200"/>
        <v>19214</v>
      </c>
      <c r="M1039" s="24">
        <f t="shared" si="201"/>
        <v>7621</v>
      </c>
      <c r="N1039" s="24">
        <v>1288</v>
      </c>
      <c r="O1039" s="25" t="str">
        <f t="shared" si="203"/>
        <v>MAP ACADEMY - KING PHILIP (3517)</v>
      </c>
      <c r="P1039" s="129"/>
      <c r="Q1039" s="124"/>
      <c r="R1039" s="25"/>
      <c r="S1039" s="25"/>
    </row>
    <row r="1040" spans="1:19">
      <c r="A1040" s="19">
        <f t="shared" si="192"/>
        <v>3517</v>
      </c>
      <c r="B1040" s="19">
        <v>1033</v>
      </c>
      <c r="C1040" s="20" t="str">
        <f t="shared" si="193"/>
        <v>3517 - MAP ACADEMY - OLD ROCHESTER</v>
      </c>
      <c r="D1040" s="21">
        <v>3517239740</v>
      </c>
      <c r="E1040" s="19">
        <f t="shared" si="194"/>
        <v>3517</v>
      </c>
      <c r="F1040" s="17">
        <f t="shared" si="195"/>
        <v>239</v>
      </c>
      <c r="G1040" s="17">
        <f t="shared" si="196"/>
        <v>740</v>
      </c>
      <c r="H1040" s="17">
        <f t="shared" si="202"/>
        <v>1</v>
      </c>
      <c r="I1040" s="22">
        <f t="shared" si="197"/>
        <v>1.0369999999999999</v>
      </c>
      <c r="J1040" s="19">
        <f t="shared" si="198"/>
        <v>5</v>
      </c>
      <c r="K1040" s="23">
        <f t="shared" si="199"/>
        <v>152.57162250612274</v>
      </c>
      <c r="L1040" s="24">
        <f t="shared" si="200"/>
        <v>19491</v>
      </c>
      <c r="M1040" s="24">
        <f t="shared" si="201"/>
        <v>10247</v>
      </c>
      <c r="N1040" s="24">
        <v>1288</v>
      </c>
      <c r="O1040" s="25" t="str">
        <f t="shared" si="203"/>
        <v>MAP ACADEMY - OLD ROCHESTER (3517)</v>
      </c>
      <c r="P1040" s="129"/>
      <c r="Q1040" s="124"/>
      <c r="R1040" s="25"/>
      <c r="S1040" s="25"/>
    </row>
    <row r="1041" spans="1:19">
      <c r="A1041" s="19">
        <f t="shared" si="192"/>
        <v>3517</v>
      </c>
      <c r="B1041" s="19">
        <v>1034</v>
      </c>
      <c r="C1041" s="20" t="str">
        <f t="shared" si="193"/>
        <v>3517 - MAP ACADEMY - SILVER LAKE</v>
      </c>
      <c r="D1041" s="21">
        <v>3517239760</v>
      </c>
      <c r="E1041" s="19">
        <f t="shared" si="194"/>
        <v>3517</v>
      </c>
      <c r="F1041" s="17">
        <f t="shared" si="195"/>
        <v>239</v>
      </c>
      <c r="G1041" s="17">
        <f t="shared" si="196"/>
        <v>760</v>
      </c>
      <c r="H1041" s="17">
        <f t="shared" si="202"/>
        <v>1</v>
      </c>
      <c r="I1041" s="22">
        <f t="shared" si="197"/>
        <v>1.0369999999999999</v>
      </c>
      <c r="J1041" s="19">
        <f t="shared" si="198"/>
        <v>5</v>
      </c>
      <c r="K1041" s="23">
        <f t="shared" si="199"/>
        <v>131.98061331550198</v>
      </c>
      <c r="L1041" s="24">
        <f t="shared" si="200"/>
        <v>17806</v>
      </c>
      <c r="M1041" s="24">
        <f t="shared" si="201"/>
        <v>5694</v>
      </c>
      <c r="N1041" s="24">
        <v>1288</v>
      </c>
      <c r="O1041" s="25" t="str">
        <f t="shared" si="203"/>
        <v>MAP ACADEMY - SILVER LAKE (3517)</v>
      </c>
      <c r="P1041" s="129"/>
      <c r="Q1041" s="124"/>
      <c r="R1041" s="25"/>
      <c r="S1041" s="25"/>
    </row>
    <row r="1042" spans="1:19">
      <c r="A1042" s="19">
        <f t="shared" si="192"/>
        <v>3517</v>
      </c>
      <c r="B1042" s="19">
        <v>1035</v>
      </c>
      <c r="C1042" s="20" t="str">
        <f t="shared" si="193"/>
        <v>3517 - MAP ACADEMY - WHITMAN HANSON</v>
      </c>
      <c r="D1042" s="21">
        <v>3517239780</v>
      </c>
      <c r="E1042" s="19">
        <f t="shared" si="194"/>
        <v>3517</v>
      </c>
      <c r="F1042" s="17">
        <f t="shared" si="195"/>
        <v>239</v>
      </c>
      <c r="G1042" s="17">
        <f t="shared" si="196"/>
        <v>780</v>
      </c>
      <c r="H1042" s="17">
        <f t="shared" si="202"/>
        <v>1</v>
      </c>
      <c r="I1042" s="22">
        <f t="shared" si="197"/>
        <v>1.0369999999999999</v>
      </c>
      <c r="J1042" s="19">
        <f t="shared" si="198"/>
        <v>6</v>
      </c>
      <c r="K1042" s="23">
        <f t="shared" si="199"/>
        <v>118.30149843937234</v>
      </c>
      <c r="L1042" s="24">
        <f t="shared" si="200"/>
        <v>17498</v>
      </c>
      <c r="M1042" s="24">
        <f t="shared" si="201"/>
        <v>3202</v>
      </c>
      <c r="N1042" s="24">
        <v>1288</v>
      </c>
      <c r="O1042" s="25" t="str">
        <f t="shared" si="203"/>
        <v>MAP ACADEMY - WHITMAN HANSON (3517)</v>
      </c>
      <c r="P1042" s="129"/>
      <c r="Q1042" s="124"/>
      <c r="R1042" s="25"/>
      <c r="S1042" s="25"/>
    </row>
    <row r="1043" spans="1:19">
      <c r="A1043" s="19">
        <f t="shared" si="192"/>
        <v>3518</v>
      </c>
      <c r="B1043" s="19">
        <v>1036</v>
      </c>
      <c r="C1043" s="20" t="str">
        <f t="shared" si="193"/>
        <v>3518 - PHOENIX ACADEMY LAWRENCE - AMESBURY</v>
      </c>
      <c r="D1043" s="21">
        <v>3518149007</v>
      </c>
      <c r="E1043" s="19">
        <f t="shared" si="194"/>
        <v>3518</v>
      </c>
      <c r="F1043" s="17">
        <f t="shared" si="195"/>
        <v>149</v>
      </c>
      <c r="G1043" s="17">
        <f t="shared" si="196"/>
        <v>7</v>
      </c>
      <c r="H1043" s="17">
        <f t="shared" si="202"/>
        <v>1</v>
      </c>
      <c r="I1043" s="22">
        <f t="shared" si="197"/>
        <v>1</v>
      </c>
      <c r="J1043" s="19">
        <f t="shared" si="198"/>
        <v>6</v>
      </c>
      <c r="K1043" s="23">
        <f t="shared" si="199"/>
        <v>146.11132654604984</v>
      </c>
      <c r="L1043" s="24">
        <f t="shared" si="200"/>
        <v>19572</v>
      </c>
      <c r="M1043" s="24">
        <f t="shared" si="201"/>
        <v>9025</v>
      </c>
      <c r="N1043" s="24">
        <v>1288</v>
      </c>
      <c r="O1043" s="25" t="str">
        <f t="shared" si="203"/>
        <v>PHOENIX ACADEMY LAWRENCE - AMESBURY (3518)</v>
      </c>
      <c r="P1043" s="129"/>
      <c r="Q1043" s="124"/>
      <c r="R1043" s="25"/>
      <c r="S1043" s="25"/>
    </row>
    <row r="1044" spans="1:19">
      <c r="A1044" s="19">
        <f t="shared" si="192"/>
        <v>3518</v>
      </c>
      <c r="B1044" s="19">
        <v>1037</v>
      </c>
      <c r="C1044" s="20" t="str">
        <f t="shared" si="193"/>
        <v>3518 - PHOENIX ACADEMY LAWRENCE - HAVERHILL</v>
      </c>
      <c r="D1044" s="21">
        <v>3518149128</v>
      </c>
      <c r="E1044" s="19">
        <f t="shared" si="194"/>
        <v>3518</v>
      </c>
      <c r="F1044" s="17">
        <f t="shared" si="195"/>
        <v>149</v>
      </c>
      <c r="G1044" s="17">
        <f t="shared" si="196"/>
        <v>128</v>
      </c>
      <c r="H1044" s="17">
        <f t="shared" si="202"/>
        <v>1</v>
      </c>
      <c r="I1044" s="22">
        <f t="shared" si="197"/>
        <v>1</v>
      </c>
      <c r="J1044" s="19">
        <f t="shared" si="198"/>
        <v>10</v>
      </c>
      <c r="K1044" s="23">
        <f t="shared" si="199"/>
        <v>105.45296695844748</v>
      </c>
      <c r="L1044" s="24">
        <f t="shared" si="200"/>
        <v>21620</v>
      </c>
      <c r="M1044" s="24">
        <f t="shared" si="201"/>
        <v>1179</v>
      </c>
      <c r="N1044" s="24">
        <v>1288</v>
      </c>
      <c r="O1044" s="25" t="str">
        <f t="shared" si="203"/>
        <v>PHOENIX ACADEMY LAWRENCE - HAVERHILL (3518)</v>
      </c>
      <c r="P1044" s="129"/>
      <c r="Q1044" s="124"/>
      <c r="R1044" s="25"/>
      <c r="S1044" s="25"/>
    </row>
    <row r="1045" spans="1:19">
      <c r="A1045" s="19">
        <f t="shared" si="192"/>
        <v>3518</v>
      </c>
      <c r="B1045" s="19">
        <v>1038</v>
      </c>
      <c r="C1045" s="20" t="str">
        <f t="shared" si="193"/>
        <v>3518 - PHOENIX ACADEMY LAWRENCE - LAWRENCE</v>
      </c>
      <c r="D1045" s="21">
        <v>3518149149</v>
      </c>
      <c r="E1045" s="19">
        <f t="shared" si="194"/>
        <v>3518</v>
      </c>
      <c r="F1045" s="17">
        <f t="shared" si="195"/>
        <v>149</v>
      </c>
      <c r="G1045" s="17">
        <f t="shared" si="196"/>
        <v>149</v>
      </c>
      <c r="H1045" s="17">
        <f t="shared" si="202"/>
        <v>1</v>
      </c>
      <c r="I1045" s="22">
        <f t="shared" si="197"/>
        <v>1</v>
      </c>
      <c r="J1045" s="19">
        <f t="shared" si="198"/>
        <v>12</v>
      </c>
      <c r="K1045" s="23">
        <f t="shared" si="199"/>
        <v>102.28056940332941</v>
      </c>
      <c r="L1045" s="24">
        <f t="shared" si="200"/>
        <v>23874</v>
      </c>
      <c r="M1045" s="24">
        <f t="shared" si="201"/>
        <v>544</v>
      </c>
      <c r="N1045" s="24">
        <v>1288</v>
      </c>
      <c r="O1045" s="25" t="str">
        <f t="shared" si="203"/>
        <v>PHOENIX ACADEMY LAWRENCE - LAWRENCE (3518)</v>
      </c>
      <c r="P1045" s="129"/>
      <c r="Q1045" s="124"/>
      <c r="R1045" s="25"/>
      <c r="S1045" s="25"/>
    </row>
    <row r="1046" spans="1:19">
      <c r="A1046" s="19">
        <f t="shared" si="192"/>
        <v>3518</v>
      </c>
      <c r="B1046" s="19">
        <v>1039</v>
      </c>
      <c r="C1046" s="20" t="str">
        <f t="shared" si="193"/>
        <v>3518 - PHOENIX ACADEMY LAWRENCE - LOWELL</v>
      </c>
      <c r="D1046" s="21">
        <v>3518149160</v>
      </c>
      <c r="E1046" s="19">
        <f t="shared" si="194"/>
        <v>3518</v>
      </c>
      <c r="F1046" s="17">
        <f t="shared" si="195"/>
        <v>149</v>
      </c>
      <c r="G1046" s="17">
        <f t="shared" si="196"/>
        <v>160</v>
      </c>
      <c r="H1046" s="17">
        <f t="shared" si="202"/>
        <v>1</v>
      </c>
      <c r="I1046" s="22">
        <f t="shared" si="197"/>
        <v>1</v>
      </c>
      <c r="J1046" s="19">
        <f t="shared" si="198"/>
        <v>11</v>
      </c>
      <c r="K1046" s="23">
        <f t="shared" si="199"/>
        <v>102.28202864275838</v>
      </c>
      <c r="L1046" s="24">
        <f t="shared" si="200"/>
        <v>20000</v>
      </c>
      <c r="M1046" s="24">
        <f t="shared" si="201"/>
        <v>456</v>
      </c>
      <c r="N1046" s="24">
        <v>1288</v>
      </c>
      <c r="O1046" s="25" t="str">
        <f t="shared" si="203"/>
        <v>PHOENIX ACADEMY LAWRENCE - LOWELL (3518)</v>
      </c>
      <c r="P1046" s="129"/>
      <c r="Q1046" s="124"/>
      <c r="R1046" s="25"/>
      <c r="S1046" s="25"/>
    </row>
    <row r="1047" spans="1:19">
      <c r="A1047" s="19">
        <f t="shared" si="192"/>
        <v>3518</v>
      </c>
      <c r="B1047" s="19">
        <v>1040</v>
      </c>
      <c r="C1047" s="20" t="str">
        <f t="shared" si="193"/>
        <v>3518 - PHOENIX ACADEMY LAWRENCE - METHUEN</v>
      </c>
      <c r="D1047" s="21">
        <v>3518149181</v>
      </c>
      <c r="E1047" s="19">
        <f t="shared" si="194"/>
        <v>3518</v>
      </c>
      <c r="F1047" s="17">
        <f t="shared" si="195"/>
        <v>149</v>
      </c>
      <c r="G1047" s="17">
        <f t="shared" si="196"/>
        <v>181</v>
      </c>
      <c r="H1047" s="17">
        <f t="shared" si="202"/>
        <v>1</v>
      </c>
      <c r="I1047" s="22">
        <f t="shared" si="197"/>
        <v>1</v>
      </c>
      <c r="J1047" s="19">
        <f t="shared" si="198"/>
        <v>10</v>
      </c>
      <c r="K1047" s="23">
        <f t="shared" si="199"/>
        <v>101.12183640562671</v>
      </c>
      <c r="L1047" s="24">
        <f t="shared" si="200"/>
        <v>20919</v>
      </c>
      <c r="M1047" s="24">
        <f t="shared" si="201"/>
        <v>235</v>
      </c>
      <c r="N1047" s="24">
        <v>1288</v>
      </c>
      <c r="O1047" s="25" t="str">
        <f t="shared" si="203"/>
        <v>PHOENIX ACADEMY LAWRENCE - METHUEN (3518)</v>
      </c>
      <c r="P1047" s="129"/>
      <c r="Q1047" s="124"/>
      <c r="R1047" s="25"/>
      <c r="S1047" s="25"/>
    </row>
    <row r="1048" spans="1:19">
      <c r="A1048" s="19">
        <f t="shared" si="192"/>
        <v>3518</v>
      </c>
      <c r="B1048" s="19">
        <v>1041</v>
      </c>
      <c r="C1048" s="20" t="str">
        <f t="shared" si="193"/>
        <v>3518 - PHOENIX ACADEMY LAWRENCE - NORTH ANDOVER</v>
      </c>
      <c r="D1048" s="21">
        <v>3518149211</v>
      </c>
      <c r="E1048" s="19">
        <f t="shared" si="194"/>
        <v>3518</v>
      </c>
      <c r="F1048" s="17">
        <f t="shared" si="195"/>
        <v>149</v>
      </c>
      <c r="G1048" s="17">
        <f t="shared" si="196"/>
        <v>211</v>
      </c>
      <c r="H1048" s="17">
        <f t="shared" si="202"/>
        <v>1</v>
      </c>
      <c r="I1048" s="22">
        <f t="shared" si="197"/>
        <v>1</v>
      </c>
      <c r="J1048" s="19">
        <f t="shared" si="198"/>
        <v>5</v>
      </c>
      <c r="K1048" s="23">
        <f t="shared" si="199"/>
        <v>130.61433277837685</v>
      </c>
      <c r="L1048" s="24">
        <f t="shared" si="200"/>
        <v>22912</v>
      </c>
      <c r="M1048" s="24">
        <f t="shared" si="201"/>
        <v>7014</v>
      </c>
      <c r="N1048" s="24">
        <v>1288</v>
      </c>
      <c r="O1048" s="25" t="str">
        <f t="shared" si="203"/>
        <v>PHOENIX ACADEMY LAWRENCE - NORTH ANDOVER (3518)</v>
      </c>
      <c r="P1048" s="129"/>
      <c r="Q1048" s="124"/>
      <c r="R1048" s="25"/>
      <c r="S1048" s="25"/>
    </row>
    <row r="1049" spans="1:19">
      <c r="A1049" s="19">
        <f t="shared" si="192"/>
        <v>3518</v>
      </c>
      <c r="B1049" s="19">
        <v>1042</v>
      </c>
      <c r="C1049" s="20" t="str">
        <f t="shared" si="193"/>
        <v>3518 - PHOENIX ACADEMY LAWRENCE - SPRINGFIELD</v>
      </c>
      <c r="D1049" s="21">
        <v>3518149281</v>
      </c>
      <c r="E1049" s="19">
        <f t="shared" si="194"/>
        <v>3518</v>
      </c>
      <c r="F1049" s="17">
        <f t="shared" si="195"/>
        <v>149</v>
      </c>
      <c r="G1049" s="17">
        <f t="shared" si="196"/>
        <v>281</v>
      </c>
      <c r="H1049" s="17">
        <f t="shared" si="202"/>
        <v>1</v>
      </c>
      <c r="I1049" s="22">
        <f t="shared" si="197"/>
        <v>1</v>
      </c>
      <c r="J1049" s="19">
        <f t="shared" si="198"/>
        <v>12</v>
      </c>
      <c r="K1049" s="23">
        <f t="shared" si="199"/>
        <v>100.01046051748537</v>
      </c>
      <c r="L1049" s="24">
        <f t="shared" si="200"/>
        <v>24288</v>
      </c>
      <c r="M1049" s="24">
        <f t="shared" si="201"/>
        <v>3</v>
      </c>
      <c r="N1049" s="24">
        <v>1288</v>
      </c>
      <c r="O1049" s="25" t="str">
        <f t="shared" si="203"/>
        <v>PHOENIX ACADEMY LAWRENCE - SPRINGFIELD (3518)</v>
      </c>
      <c r="P1049" s="129"/>
      <c r="Q1049" s="124"/>
      <c r="R1049" s="25"/>
      <c r="S1049" s="25"/>
    </row>
    <row r="1050" spans="1:19">
      <c r="A1050" s="19">
        <f t="shared" si="192"/>
        <v>3519</v>
      </c>
      <c r="B1050" s="19">
        <v>1043</v>
      </c>
      <c r="C1050" s="20" t="str">
        <f t="shared" si="193"/>
        <v>3519 - WORCESTER CULTURAL ACADEMY - FITCHBURG</v>
      </c>
      <c r="D1050" s="21">
        <v>3519348097</v>
      </c>
      <c r="E1050" s="19">
        <f t="shared" si="194"/>
        <v>3519</v>
      </c>
      <c r="F1050" s="17">
        <f t="shared" si="195"/>
        <v>348</v>
      </c>
      <c r="G1050" s="17">
        <f t="shared" si="196"/>
        <v>97</v>
      </c>
      <c r="H1050" s="17">
        <f t="shared" si="202"/>
        <v>1</v>
      </c>
      <c r="I1050" s="22">
        <f t="shared" si="197"/>
        <v>1</v>
      </c>
      <c r="J1050" s="19">
        <f t="shared" si="198"/>
        <v>11</v>
      </c>
      <c r="K1050" s="23">
        <f t="shared" si="199"/>
        <v>100.72245271080756</v>
      </c>
      <c r="L1050" s="24">
        <f t="shared" ref="L1050:L1061" si="204">IF(VLOOKUP(D1050,rate_chafnd,40,FALSE)&gt;0,VLOOKUP(D1050,rate_chafnd,40),VLOOKUP(G1050,distinfo,7))</f>
        <v>21680</v>
      </c>
      <c r="M1050" s="24">
        <f t="shared" si="201"/>
        <v>157</v>
      </c>
      <c r="N1050" s="24">
        <v>1288</v>
      </c>
      <c r="O1050" s="25" t="str">
        <f t="shared" si="203"/>
        <v>WORCESTER CULTURAL ACADEMY - FITCHBURG (3519)</v>
      </c>
      <c r="P1050" s="129"/>
      <c r="Q1050" s="124"/>
      <c r="R1050" s="25"/>
      <c r="S1050" s="25"/>
    </row>
    <row r="1051" spans="1:19">
      <c r="A1051" s="19">
        <f t="shared" si="192"/>
        <v>3519</v>
      </c>
      <c r="B1051" s="19">
        <v>1044</v>
      </c>
      <c r="C1051" s="20" t="str">
        <f t="shared" si="193"/>
        <v>3519 - WORCESTER CULTURAL ACADEMY - LEICESTER</v>
      </c>
      <c r="D1051" s="21">
        <v>3519348151</v>
      </c>
      <c r="E1051" s="19">
        <f t="shared" si="194"/>
        <v>3519</v>
      </c>
      <c r="F1051" s="17">
        <f t="shared" si="195"/>
        <v>348</v>
      </c>
      <c r="G1051" s="17">
        <f t="shared" si="196"/>
        <v>151</v>
      </c>
      <c r="H1051" s="17">
        <f t="shared" si="202"/>
        <v>1</v>
      </c>
      <c r="I1051" s="22">
        <f t="shared" si="197"/>
        <v>1</v>
      </c>
      <c r="J1051" s="19">
        <f t="shared" si="198"/>
        <v>8</v>
      </c>
      <c r="K1051" s="23">
        <f t="shared" si="199"/>
        <v>122.46606836914238</v>
      </c>
      <c r="L1051" s="24">
        <f t="shared" si="204"/>
        <v>18483</v>
      </c>
      <c r="M1051" s="24">
        <f t="shared" si="201"/>
        <v>4152</v>
      </c>
      <c r="N1051" s="24">
        <v>1288</v>
      </c>
      <c r="O1051" s="25" t="str">
        <f t="shared" si="203"/>
        <v>WORCESTER CULTURAL ACADEMY - LEICESTER (3519)</v>
      </c>
      <c r="P1051" s="129"/>
      <c r="Q1051" s="124"/>
      <c r="R1051" s="25"/>
      <c r="S1051" s="25"/>
    </row>
    <row r="1052" spans="1:19">
      <c r="A1052" s="19">
        <f t="shared" si="192"/>
        <v>3519</v>
      </c>
      <c r="B1052" s="19">
        <v>1045</v>
      </c>
      <c r="C1052" s="20" t="str">
        <f t="shared" si="193"/>
        <v>3519 - WORCESTER CULTURAL ACADEMY - LEOMINSTER</v>
      </c>
      <c r="D1052" s="21">
        <v>3519348153</v>
      </c>
      <c r="E1052" s="19">
        <f t="shared" si="194"/>
        <v>3519</v>
      </c>
      <c r="F1052" s="17">
        <f t="shared" si="195"/>
        <v>348</v>
      </c>
      <c r="G1052" s="17">
        <f t="shared" si="196"/>
        <v>153</v>
      </c>
      <c r="H1052" s="17">
        <f t="shared" si="202"/>
        <v>1</v>
      </c>
      <c r="I1052" s="22">
        <f t="shared" si="197"/>
        <v>1</v>
      </c>
      <c r="J1052" s="19">
        <f t="shared" si="198"/>
        <v>10</v>
      </c>
      <c r="K1052" s="23">
        <f t="shared" si="199"/>
        <v>100.00390327444435</v>
      </c>
      <c r="L1052" s="24">
        <f t="shared" si="204"/>
        <v>20608</v>
      </c>
      <c r="M1052" s="24">
        <f t="shared" si="201"/>
        <v>1</v>
      </c>
      <c r="N1052" s="24">
        <v>1288</v>
      </c>
      <c r="O1052" s="25" t="str">
        <f t="shared" si="203"/>
        <v>WORCESTER CULTURAL ACADEMY - LEOMINSTER (3519)</v>
      </c>
      <c r="P1052" s="129"/>
      <c r="Q1052" s="124"/>
      <c r="R1052" s="25"/>
      <c r="S1052" s="25"/>
    </row>
    <row r="1053" spans="1:19">
      <c r="A1053" s="19">
        <f t="shared" ref="A1053:A1061" si="205">IF(VALUE(MID(D1053,1,1))=4,VALUE(MID(D1053,1,3)),VALUE(MID(D1053,1,4)))</f>
        <v>3519</v>
      </c>
      <c r="B1053" s="19">
        <v>1046</v>
      </c>
      <c r="C1053" s="20" t="str">
        <f t="shared" si="193"/>
        <v>3519 - WORCESTER CULTURAL ACADEMY - MILLBURY</v>
      </c>
      <c r="D1053" s="21">
        <v>3519348186</v>
      </c>
      <c r="E1053" s="19">
        <f t="shared" ref="E1053:E1061" si="206">A1053</f>
        <v>3519</v>
      </c>
      <c r="F1053" s="17">
        <f t="shared" ref="F1053:F1061" si="207">IF(VALUE(MID(D1053,1,1))=4,VALUE(MID(D1053,4,3)),VALUE(MID(D1053,5,3)))</f>
        <v>348</v>
      </c>
      <c r="G1053" s="17">
        <f t="shared" ref="G1053:G1061" si="208">IF(VALUE(MID(D1053,1,1))=4,VALUE(MID(D1053,7,3)),VALUE(MID(D1053,8,3)))</f>
        <v>186</v>
      </c>
      <c r="H1053" s="17">
        <f t="shared" ref="H1053:H1061" si="209">IF(OR(A1053=410,A1053=466,A1053=487,A1053=499),2,1)</f>
        <v>1</v>
      </c>
      <c r="I1053" s="22">
        <f t="shared" ref="I1053:I1061" si="210">VLOOKUP(F1053,distinfo,4)</f>
        <v>1</v>
      </c>
      <c r="J1053" s="19">
        <f t="shared" ref="J1053:J1061" si="211">VLOOKUP(D1053,enro_chafnd,16)</f>
        <v>7</v>
      </c>
      <c r="K1053" s="23">
        <f t="shared" ref="K1053:K1061" si="212">VLOOKUP(G1053,distinfo,6)</f>
        <v>136.81000965823361</v>
      </c>
      <c r="L1053" s="24">
        <f t="shared" si="204"/>
        <v>18678</v>
      </c>
      <c r="M1053" s="24">
        <f t="shared" ref="M1053:M1061" si="213">ROUND((L1053*K1053/100)-L1053,0)</f>
        <v>6875</v>
      </c>
      <c r="N1053" s="24">
        <v>1288</v>
      </c>
      <c r="O1053" s="25" t="str">
        <f t="shared" si="203"/>
        <v>WORCESTER CULTURAL ACADEMY - MILLBURY (3519)</v>
      </c>
      <c r="P1053" s="129"/>
      <c r="Q1053" s="124"/>
      <c r="R1053" s="25"/>
      <c r="S1053" s="25"/>
    </row>
    <row r="1054" spans="1:19">
      <c r="A1054" s="19">
        <f t="shared" si="205"/>
        <v>3519</v>
      </c>
      <c r="B1054" s="19">
        <v>1047</v>
      </c>
      <c r="C1054" s="20" t="str">
        <f t="shared" si="193"/>
        <v>3519 - WORCESTER CULTURAL ACADEMY - NORTH BROOKFIELD</v>
      </c>
      <c r="D1054" s="21">
        <v>3519348215</v>
      </c>
      <c r="E1054" s="19">
        <f t="shared" si="206"/>
        <v>3519</v>
      </c>
      <c r="F1054" s="17">
        <f t="shared" si="207"/>
        <v>348</v>
      </c>
      <c r="G1054" s="17">
        <f t="shared" si="208"/>
        <v>215</v>
      </c>
      <c r="H1054" s="17">
        <f t="shared" si="209"/>
        <v>1</v>
      </c>
      <c r="I1054" s="22">
        <f t="shared" si="210"/>
        <v>1</v>
      </c>
      <c r="J1054" s="19">
        <f t="shared" si="211"/>
        <v>12</v>
      </c>
      <c r="K1054" s="23">
        <f t="shared" si="212"/>
        <v>100</v>
      </c>
      <c r="L1054" s="24">
        <f t="shared" si="204"/>
        <v>24692</v>
      </c>
      <c r="M1054" s="24">
        <f t="shared" si="213"/>
        <v>0</v>
      </c>
      <c r="N1054" s="24">
        <v>1288</v>
      </c>
      <c r="O1054" s="25" t="str">
        <f t="shared" si="203"/>
        <v>WORCESTER CULTURAL ACADEMY - NORTH BROOKFIELD (3519)</v>
      </c>
      <c r="P1054" s="129"/>
      <c r="Q1054" s="124"/>
      <c r="R1054" s="25"/>
      <c r="S1054" s="25"/>
    </row>
    <row r="1055" spans="1:19">
      <c r="A1055" s="19">
        <f t="shared" si="205"/>
        <v>3519</v>
      </c>
      <c r="B1055" s="19">
        <v>1048</v>
      </c>
      <c r="C1055" s="20" t="str">
        <f t="shared" si="193"/>
        <v>3519 - WORCESTER CULTURAL ACADEMY - OXFORD</v>
      </c>
      <c r="D1055" s="21">
        <v>3519348226</v>
      </c>
      <c r="E1055" s="19">
        <f t="shared" si="206"/>
        <v>3519</v>
      </c>
      <c r="F1055" s="17">
        <f t="shared" si="207"/>
        <v>348</v>
      </c>
      <c r="G1055" s="17">
        <f t="shared" si="208"/>
        <v>226</v>
      </c>
      <c r="H1055" s="17">
        <f t="shared" si="209"/>
        <v>1</v>
      </c>
      <c r="I1055" s="22">
        <f t="shared" si="210"/>
        <v>1</v>
      </c>
      <c r="J1055" s="19">
        <f t="shared" si="211"/>
        <v>8</v>
      </c>
      <c r="K1055" s="23">
        <f t="shared" si="212"/>
        <v>108.4650583282276</v>
      </c>
      <c r="L1055" s="24">
        <f t="shared" si="204"/>
        <v>12032</v>
      </c>
      <c r="M1055" s="24">
        <f t="shared" si="213"/>
        <v>1019</v>
      </c>
      <c r="N1055" s="24">
        <v>1288</v>
      </c>
      <c r="O1055" s="25" t="str">
        <f t="shared" si="203"/>
        <v>WORCESTER CULTURAL ACADEMY - OXFORD (3519)</v>
      </c>
      <c r="P1055" s="129"/>
      <c r="Q1055" s="124"/>
      <c r="R1055" s="25"/>
      <c r="S1055" s="25"/>
    </row>
    <row r="1056" spans="1:19">
      <c r="A1056" s="19">
        <f t="shared" si="205"/>
        <v>3519</v>
      </c>
      <c r="B1056" s="19">
        <v>1049</v>
      </c>
      <c r="C1056" s="20" t="str">
        <f t="shared" si="193"/>
        <v>3519 - WORCESTER CULTURAL ACADEMY - SHREWSBURY</v>
      </c>
      <c r="D1056" s="21">
        <v>3519348271</v>
      </c>
      <c r="E1056" s="19">
        <f t="shared" si="206"/>
        <v>3519</v>
      </c>
      <c r="F1056" s="17">
        <f t="shared" si="207"/>
        <v>348</v>
      </c>
      <c r="G1056" s="17">
        <f t="shared" si="208"/>
        <v>271</v>
      </c>
      <c r="H1056" s="17">
        <f t="shared" si="209"/>
        <v>1</v>
      </c>
      <c r="I1056" s="22">
        <f t="shared" si="210"/>
        <v>1</v>
      </c>
      <c r="J1056" s="19">
        <f t="shared" si="211"/>
        <v>4</v>
      </c>
      <c r="K1056" s="23">
        <f t="shared" si="212"/>
        <v>134.77867653365246</v>
      </c>
      <c r="L1056" s="24">
        <f t="shared" si="204"/>
        <v>16126</v>
      </c>
      <c r="M1056" s="24">
        <f t="shared" si="213"/>
        <v>5608</v>
      </c>
      <c r="N1056" s="24">
        <v>1288</v>
      </c>
      <c r="O1056" s="25" t="str">
        <f t="shared" si="203"/>
        <v>WORCESTER CULTURAL ACADEMY - SHREWSBURY (3519)</v>
      </c>
      <c r="P1056" s="129"/>
      <c r="Q1056" s="124"/>
      <c r="R1056" s="25"/>
      <c r="S1056" s="25"/>
    </row>
    <row r="1057" spans="1:19">
      <c r="A1057" s="19">
        <f t="shared" si="205"/>
        <v>3519</v>
      </c>
      <c r="B1057" s="19">
        <v>1050</v>
      </c>
      <c r="C1057" s="20" t="str">
        <f t="shared" si="193"/>
        <v>3519 - WORCESTER CULTURAL ACADEMY - SOUTHBRIDGE</v>
      </c>
      <c r="D1057" s="21">
        <v>3519348277</v>
      </c>
      <c r="E1057" s="19">
        <f t="shared" si="206"/>
        <v>3519</v>
      </c>
      <c r="F1057" s="17">
        <f t="shared" si="207"/>
        <v>348</v>
      </c>
      <c r="G1057" s="17">
        <f t="shared" si="208"/>
        <v>277</v>
      </c>
      <c r="H1057" s="17">
        <f t="shared" si="209"/>
        <v>1</v>
      </c>
      <c r="I1057" s="22">
        <f t="shared" si="210"/>
        <v>1</v>
      </c>
      <c r="J1057" s="19">
        <f t="shared" si="211"/>
        <v>12</v>
      </c>
      <c r="K1057" s="23">
        <f t="shared" si="212"/>
        <v>100.28996584176406</v>
      </c>
      <c r="L1057" s="24">
        <f t="shared" si="204"/>
        <v>12792</v>
      </c>
      <c r="M1057" s="24">
        <f t="shared" si="213"/>
        <v>37</v>
      </c>
      <c r="N1057" s="24">
        <v>1288</v>
      </c>
      <c r="O1057" s="25" t="str">
        <f t="shared" si="203"/>
        <v>WORCESTER CULTURAL ACADEMY - SOUTHBRIDGE (3519)</v>
      </c>
      <c r="R1057" s="25"/>
      <c r="S1057" s="25"/>
    </row>
    <row r="1058" spans="1:19">
      <c r="A1058" s="19">
        <f t="shared" si="205"/>
        <v>3519</v>
      </c>
      <c r="B1058" s="19">
        <v>1051</v>
      </c>
      <c r="C1058" s="20" t="str">
        <f t="shared" si="193"/>
        <v>3519 - WORCESTER CULTURAL ACADEMY - SUTTON</v>
      </c>
      <c r="D1058" s="21">
        <v>3519348290</v>
      </c>
      <c r="E1058" s="19">
        <f t="shared" si="206"/>
        <v>3519</v>
      </c>
      <c r="F1058" s="17">
        <f t="shared" si="207"/>
        <v>348</v>
      </c>
      <c r="G1058" s="17">
        <f t="shared" si="208"/>
        <v>290</v>
      </c>
      <c r="H1058" s="17">
        <f t="shared" si="209"/>
        <v>1</v>
      </c>
      <c r="I1058" s="22">
        <f t="shared" si="210"/>
        <v>1</v>
      </c>
      <c r="J1058" s="19">
        <f t="shared" si="211"/>
        <v>4</v>
      </c>
      <c r="K1058" s="23">
        <f t="shared" si="212"/>
        <v>140.27431140698457</v>
      </c>
      <c r="L1058" s="24">
        <f t="shared" si="204"/>
        <v>17124</v>
      </c>
      <c r="M1058" s="24">
        <f t="shared" si="213"/>
        <v>6897</v>
      </c>
      <c r="N1058" s="24">
        <v>1288</v>
      </c>
      <c r="O1058" s="25" t="str">
        <f t="shared" si="203"/>
        <v>WORCESTER CULTURAL ACADEMY - SUTTON (3519)</v>
      </c>
      <c r="R1058" s="25"/>
      <c r="S1058" s="25"/>
    </row>
    <row r="1059" spans="1:19">
      <c r="A1059" s="19">
        <f t="shared" si="205"/>
        <v>3519</v>
      </c>
      <c r="B1059" s="19">
        <v>1052</v>
      </c>
      <c r="C1059" s="20" t="str">
        <f t="shared" si="193"/>
        <v>3519 - WORCESTER CULTURAL ACADEMY - WORCESTER</v>
      </c>
      <c r="D1059" s="21">
        <v>3519348348</v>
      </c>
      <c r="E1059" s="19">
        <f t="shared" si="206"/>
        <v>3519</v>
      </c>
      <c r="F1059" s="17">
        <f t="shared" si="207"/>
        <v>348</v>
      </c>
      <c r="G1059" s="17">
        <f t="shared" si="208"/>
        <v>348</v>
      </c>
      <c r="H1059" s="17">
        <f t="shared" si="209"/>
        <v>1</v>
      </c>
      <c r="I1059" s="22">
        <f t="shared" si="210"/>
        <v>1</v>
      </c>
      <c r="J1059" s="19">
        <f t="shared" si="211"/>
        <v>11</v>
      </c>
      <c r="K1059" s="23">
        <f t="shared" si="212"/>
        <v>101.3039956931588</v>
      </c>
      <c r="L1059" s="24">
        <f t="shared" si="204"/>
        <v>21537</v>
      </c>
      <c r="M1059" s="24">
        <f t="shared" si="213"/>
        <v>281</v>
      </c>
      <c r="N1059" s="24">
        <v>1288</v>
      </c>
      <c r="O1059" s="25" t="str">
        <f t="shared" si="203"/>
        <v>WORCESTER CULTURAL ACADEMY - WORCESTER (3519)</v>
      </c>
      <c r="R1059" s="25"/>
      <c r="S1059" s="25"/>
    </row>
    <row r="1060" spans="1:19">
      <c r="A1060" s="19">
        <f t="shared" si="205"/>
        <v>3519</v>
      </c>
      <c r="B1060" s="19">
        <v>1053</v>
      </c>
      <c r="C1060" s="20" t="str">
        <f t="shared" si="193"/>
        <v>3519 - WORCESTER CULTURAL ACADEMY - MENDON UPTON</v>
      </c>
      <c r="D1060" s="21">
        <v>3519348710</v>
      </c>
      <c r="E1060" s="19">
        <f t="shared" si="206"/>
        <v>3519</v>
      </c>
      <c r="F1060" s="17">
        <f t="shared" si="207"/>
        <v>348</v>
      </c>
      <c r="G1060" s="17">
        <f t="shared" si="208"/>
        <v>710</v>
      </c>
      <c r="H1060" s="17">
        <f t="shared" si="209"/>
        <v>1</v>
      </c>
      <c r="I1060" s="22">
        <f t="shared" si="210"/>
        <v>1</v>
      </c>
      <c r="J1060" s="19">
        <f t="shared" si="211"/>
        <v>3</v>
      </c>
      <c r="K1060" s="23">
        <f t="shared" si="212"/>
        <v>150.80421071179572</v>
      </c>
      <c r="L1060" s="24">
        <f t="shared" si="204"/>
        <v>19951</v>
      </c>
      <c r="M1060" s="24">
        <f t="shared" si="213"/>
        <v>10136</v>
      </c>
      <c r="N1060" s="24">
        <v>1288</v>
      </c>
      <c r="O1060" s="25" t="str">
        <f t="shared" si="203"/>
        <v>WORCESTER CULTURAL ACADEMY - MENDON UPTON (3519)</v>
      </c>
      <c r="R1060" s="25"/>
      <c r="S1060" s="25"/>
    </row>
    <row r="1061" spans="1:19">
      <c r="A1061" s="19">
        <f t="shared" si="205"/>
        <v>3519</v>
      </c>
      <c r="B1061" s="19">
        <v>1054</v>
      </c>
      <c r="C1061" s="20" t="str">
        <f t="shared" si="193"/>
        <v>3519 - WORCESTER CULTURAL ACADEMY - SPENCER EAST BROOKFIELD</v>
      </c>
      <c r="D1061" s="21">
        <v>3519348767</v>
      </c>
      <c r="E1061" s="19">
        <f t="shared" si="206"/>
        <v>3519</v>
      </c>
      <c r="F1061" s="17">
        <f t="shared" si="207"/>
        <v>348</v>
      </c>
      <c r="G1061" s="17">
        <f t="shared" si="208"/>
        <v>767</v>
      </c>
      <c r="H1061" s="17">
        <f t="shared" si="209"/>
        <v>1</v>
      </c>
      <c r="I1061" s="22">
        <f t="shared" si="210"/>
        <v>1</v>
      </c>
      <c r="J1061" s="19">
        <f t="shared" si="211"/>
        <v>9</v>
      </c>
      <c r="K1061" s="23">
        <f t="shared" si="212"/>
        <v>107.07830606137362</v>
      </c>
      <c r="L1061" s="24">
        <f t="shared" si="204"/>
        <v>12032</v>
      </c>
      <c r="M1061" s="24">
        <f t="shared" si="213"/>
        <v>852</v>
      </c>
      <c r="N1061" s="24">
        <v>1288</v>
      </c>
      <c r="O1061" s="25" t="str">
        <f t="shared" si="203"/>
        <v>WORCESTER CULTURAL ACADEMY - SPENCER EAST BROOKFIELD (3519)</v>
      </c>
      <c r="R1061" s="25"/>
      <c r="S1061" s="25"/>
    </row>
    <row r="1062" spans="1:19">
      <c r="A1062" s="19"/>
      <c r="B1062" s="19"/>
      <c r="C1062" s="20"/>
      <c r="D1062" s="21"/>
      <c r="E1062" s="19"/>
      <c r="H1062" s="17"/>
      <c r="I1062" s="22"/>
      <c r="J1062" s="19"/>
      <c r="K1062" s="23"/>
      <c r="L1062" s="24"/>
      <c r="M1062" s="24"/>
      <c r="N1062" s="24"/>
      <c r="O1062" s="25" t="str">
        <f t="shared" si="203"/>
        <v/>
      </c>
      <c r="R1062" s="25"/>
      <c r="S1062" s="25"/>
    </row>
    <row r="1063" spans="1:19">
      <c r="A1063" s="19"/>
      <c r="B1063" s="19"/>
      <c r="C1063" s="20"/>
      <c r="D1063" s="21">
        <f>SUM(D8:D1061)</f>
        <v>937481527614</v>
      </c>
      <c r="E1063" s="19"/>
      <c r="H1063" s="17"/>
      <c r="I1063" s="22"/>
      <c r="J1063" s="19"/>
      <c r="K1063" s="23"/>
      <c r="L1063" s="24"/>
      <c r="M1063" s="24"/>
      <c r="N1063" s="24">
        <f>SUM(K8:N1061)</f>
        <v>24724042.416963063</v>
      </c>
      <c r="O1063" s="25" t="str">
        <f t="shared" si="203"/>
        <v/>
      </c>
      <c r="R1063" s="25"/>
      <c r="S1063" s="25"/>
    </row>
    <row r="1064" spans="1:19">
      <c r="A1064" s="19"/>
      <c r="B1064" s="19"/>
      <c r="C1064" s="20"/>
      <c r="D1064" s="21"/>
      <c r="E1064" s="19"/>
      <c r="H1064" s="17"/>
      <c r="I1064" s="22"/>
      <c r="J1064" s="19"/>
      <c r="K1064" s="23"/>
      <c r="L1064" s="508"/>
      <c r="M1064" s="508"/>
      <c r="N1064" s="24"/>
      <c r="O1064" s="25" t="str">
        <f t="shared" si="203"/>
        <v/>
      </c>
      <c r="R1064" s="25"/>
      <c r="S1064" s="25"/>
    </row>
    <row r="1065" spans="1:19">
      <c r="A1065" s="19"/>
      <c r="B1065" s="19"/>
      <c r="C1065" s="20"/>
      <c r="D1065" s="17">
        <v>937481527614</v>
      </c>
      <c r="E1065" s="19"/>
      <c r="H1065" s="17"/>
      <c r="I1065" s="22"/>
      <c r="J1065" s="19"/>
      <c r="K1065" s="23"/>
      <c r="L1065" s="24"/>
      <c r="M1065" s="24"/>
      <c r="N1065" s="24"/>
      <c r="O1065" s="25" t="str">
        <f t="shared" si="203"/>
        <v/>
      </c>
      <c r="P1065" s="123"/>
    </row>
    <row r="1066" spans="1:19">
      <c r="A1066" s="844" t="s">
        <v>1046</v>
      </c>
      <c r="B1066" s="19"/>
      <c r="C1066" s="20"/>
      <c r="D1066" s="17"/>
      <c r="E1066" s="19"/>
      <c r="H1066" s="17"/>
      <c r="I1066" s="22"/>
      <c r="J1066" s="19"/>
      <c r="K1066" s="23"/>
      <c r="L1066" s="24"/>
      <c r="M1066" s="24"/>
      <c r="N1066" s="24"/>
      <c r="O1066" s="25" t="str">
        <f t="shared" si="203"/>
        <v/>
      </c>
      <c r="P1066" s="123"/>
    </row>
    <row r="1067" spans="1:19">
      <c r="A1067" s="19"/>
      <c r="B1067" s="19"/>
      <c r="C1067" s="20"/>
      <c r="D1067" s="17"/>
      <c r="E1067" s="19"/>
      <c r="H1067" s="17"/>
      <c r="I1067" s="22"/>
      <c r="J1067" s="19"/>
      <c r="K1067" s="23"/>
      <c r="L1067" s="24"/>
      <c r="M1067" s="24"/>
      <c r="N1067" s="24"/>
      <c r="O1067" s="25" t="str">
        <f t="shared" si="203"/>
        <v/>
      </c>
      <c r="P1067" s="123"/>
    </row>
    <row r="1068" spans="1:19">
      <c r="A1068" s="19"/>
      <c r="B1068" s="19"/>
      <c r="C1068" s="20"/>
      <c r="D1068" s="19"/>
      <c r="E1068" s="19"/>
      <c r="H1068" s="17"/>
      <c r="I1068" s="22"/>
      <c r="J1068" s="19"/>
      <c r="K1068" s="19"/>
      <c r="L1068" s="19"/>
      <c r="M1068" s="19"/>
      <c r="N1068" s="19"/>
      <c r="O1068" s="25" t="str">
        <f t="shared" si="203"/>
        <v/>
      </c>
    </row>
    <row r="1069" spans="1:19" ht="16.5" customHeight="1">
      <c r="A1069" s="19"/>
      <c r="B1069" s="19"/>
      <c r="C1069" s="20"/>
      <c r="D1069" s="21"/>
      <c r="E1069" s="19"/>
      <c r="H1069" s="17"/>
      <c r="I1069" s="22"/>
      <c r="J1069" s="19"/>
      <c r="K1069" s="23"/>
      <c r="L1069" s="24"/>
      <c r="M1069" s="24"/>
      <c r="N1069" s="24"/>
    </row>
    <row r="1070" spans="1:19">
      <c r="A1070" s="19"/>
      <c r="B1070" s="19"/>
      <c r="C1070" s="20"/>
      <c r="D1070" s="21"/>
      <c r="E1070" s="19"/>
      <c r="H1070" s="17"/>
      <c r="I1070" s="22"/>
      <c r="J1070" s="19"/>
      <c r="K1070" s="23"/>
      <c r="L1070" s="24"/>
      <c r="M1070" s="24"/>
      <c r="N1070" s="24"/>
    </row>
    <row r="1071" spans="1:19">
      <c r="A1071" s="19"/>
      <c r="B1071" s="19"/>
      <c r="C1071" s="20"/>
      <c r="E1071" s="19"/>
      <c r="H1071" s="17"/>
      <c r="I1071" s="22"/>
      <c r="J1071" s="19"/>
      <c r="K1071" s="23"/>
      <c r="L1071" s="24"/>
      <c r="M1071" s="24"/>
      <c r="N1071" s="24"/>
    </row>
    <row r="1072" spans="1:19">
      <c r="A1072" s="19"/>
      <c r="B1072" s="19"/>
      <c r="C1072" s="20"/>
      <c r="E1072" s="19"/>
      <c r="H1072" s="17"/>
      <c r="I1072" s="22"/>
      <c r="J1072" s="19"/>
      <c r="K1072" s="23"/>
      <c r="L1072" s="24"/>
      <c r="M1072" s="24"/>
      <c r="N1072" s="24"/>
    </row>
    <row r="1073" spans="1:14">
      <c r="A1073" s="19"/>
      <c r="B1073" s="19"/>
      <c r="C1073" s="20"/>
      <c r="E1073" s="19"/>
      <c r="H1073" s="17"/>
      <c r="I1073" s="22"/>
      <c r="J1073" s="19"/>
      <c r="K1073" s="23"/>
      <c r="L1073" s="24"/>
      <c r="M1073" s="24"/>
      <c r="N1073" s="24"/>
    </row>
    <row r="1074" spans="1:14">
      <c r="A1074" s="19"/>
      <c r="B1074" s="19"/>
      <c r="C1074" s="20"/>
      <c r="E1074" s="19"/>
      <c r="H1074" s="17"/>
      <c r="I1074" s="22"/>
      <c r="J1074" s="19"/>
      <c r="K1074" s="23"/>
      <c r="L1074" s="24"/>
      <c r="M1074" s="24"/>
      <c r="N1074" s="24"/>
    </row>
    <row r="1075" spans="1:14">
      <c r="A1075" s="19"/>
      <c r="B1075" s="19"/>
      <c r="C1075" s="20"/>
      <c r="E1075" s="19"/>
      <c r="H1075" s="17"/>
      <c r="I1075" s="22"/>
      <c r="J1075" s="19"/>
      <c r="K1075" s="23"/>
      <c r="L1075" s="24"/>
      <c r="M1075" s="24"/>
      <c r="N1075" s="24"/>
    </row>
  </sheetData>
  <sortState xmlns:xlrd2="http://schemas.microsoft.com/office/spreadsheetml/2017/richdata2" ref="P8:P1056">
    <sortCondition ref="P8:P1056"/>
  </sortState>
  <phoneticPr fontId="0" type="noConversion"/>
  <pageMargins left="0.75" right="0.75" top="1" bottom="1" header="0.5" footer="0.5"/>
  <pageSetup orientation="portrait" r:id="rId1"/>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pageSetUpPr autoPageBreaks="0"/>
  </sheetPr>
  <dimension ref="A1:BK1369"/>
  <sheetViews>
    <sheetView showGridLines="0" zoomScaleNormal="100" workbookViewId="0">
      <pane ySplit="5" topLeftCell="A6" activePane="bottomLeft" state="frozen"/>
      <selection pane="bottomLeft"/>
    </sheetView>
  </sheetViews>
  <sheetFormatPr defaultColWidth="9.33203125" defaultRowHeight="12.75" customHeight="1"/>
  <cols>
    <col min="1" max="1" width="6.33203125" style="75" customWidth="1"/>
    <col min="2" max="2" width="32" style="76" customWidth="1"/>
    <col min="3" max="3" width="6.1640625" style="75" customWidth="1"/>
    <col min="4" max="4" width="12.1640625" style="75" customWidth="1"/>
    <col min="5" max="5" width="9.5" style="75" customWidth="1"/>
    <col min="6" max="6" width="11.33203125" style="75" customWidth="1"/>
    <col min="7" max="7" width="13.1640625" style="75" customWidth="1"/>
    <col min="8" max="8" width="14.1640625" style="75" customWidth="1"/>
    <col min="9" max="9" width="11" style="75" customWidth="1"/>
    <col min="10" max="10" width="16" style="75" customWidth="1"/>
    <col min="11" max="11" width="0.5" style="75" customWidth="1"/>
    <col min="12" max="12" width="10.5" style="129" hidden="1" customWidth="1"/>
    <col min="13" max="13" width="9.5" style="106" hidden="1" customWidth="1"/>
    <col min="14" max="14" width="11.33203125" style="106" customWidth="1"/>
    <col min="15" max="17" width="10.6640625" style="106" customWidth="1"/>
    <col min="18" max="19" width="9.33203125" style="76"/>
    <col min="20" max="21" width="16.5" style="76" customWidth="1"/>
    <col min="22" max="27" width="9.33203125" style="76"/>
    <col min="28" max="28" width="18.1640625" style="76" customWidth="1"/>
    <col min="29" max="29" width="19.33203125" style="76" customWidth="1"/>
    <col min="30" max="52" width="9.33203125" style="76"/>
    <col min="53" max="53" width="15.6640625" style="76" customWidth="1"/>
    <col min="54" max="16384" width="9.33203125" style="76"/>
  </cols>
  <sheetData>
    <row r="1" spans="1:63" ht="37.5" customHeight="1">
      <c r="A1" s="77"/>
      <c r="B1" s="77"/>
      <c r="C1" s="77"/>
      <c r="D1" s="679" t="s">
        <v>553</v>
      </c>
      <c r="E1" s="679" t="s">
        <v>554</v>
      </c>
      <c r="F1" s="732" t="s">
        <v>534</v>
      </c>
      <c r="G1" s="679" t="s">
        <v>555</v>
      </c>
      <c r="H1" s="732" t="s">
        <v>534</v>
      </c>
      <c r="I1" s="733" t="s">
        <v>556</v>
      </c>
      <c r="J1" s="732" t="s">
        <v>534</v>
      </c>
      <c r="L1" s="127"/>
      <c r="AA1" s="504"/>
      <c r="AC1" s="505"/>
      <c r="BA1" s="505"/>
    </row>
    <row r="2" spans="1:63" ht="12.75" customHeight="1">
      <c r="C2" s="78"/>
      <c r="D2" s="78" t="s">
        <v>557</v>
      </c>
      <c r="E2" s="78" t="s">
        <v>557</v>
      </c>
      <c r="G2" s="78" t="s">
        <v>557</v>
      </c>
      <c r="I2" s="78"/>
      <c r="L2" s="128"/>
      <c r="AC2" s="505"/>
      <c r="AI2" s="506"/>
      <c r="BA2" s="505"/>
    </row>
    <row r="3" spans="1:63" ht="12.75" customHeight="1">
      <c r="D3" s="83" t="s">
        <v>558</v>
      </c>
      <c r="E3" s="83" t="s">
        <v>559</v>
      </c>
      <c r="G3" s="83" t="s">
        <v>560</v>
      </c>
      <c r="Z3" s="504"/>
      <c r="AA3" s="504"/>
      <c r="AC3" s="505"/>
      <c r="AY3" s="504"/>
      <c r="BA3" s="505"/>
    </row>
    <row r="4" spans="1:63" ht="12.75" customHeight="1">
      <c r="A4" s="75">
        <v>1</v>
      </c>
      <c r="B4" s="75">
        <v>2</v>
      </c>
      <c r="C4" s="75">
        <v>3</v>
      </c>
      <c r="D4" s="75">
        <v>4</v>
      </c>
      <c r="E4" s="75">
        <v>5</v>
      </c>
      <c r="F4" s="675">
        <v>6</v>
      </c>
      <c r="G4" s="75">
        <v>7</v>
      </c>
      <c r="H4" s="75">
        <v>8</v>
      </c>
      <c r="I4" s="75">
        <v>9</v>
      </c>
      <c r="J4" s="75">
        <v>10</v>
      </c>
      <c r="K4" s="75">
        <v>11</v>
      </c>
      <c r="L4" s="75">
        <v>12</v>
      </c>
      <c r="M4" s="75">
        <v>13</v>
      </c>
    </row>
    <row r="5" spans="1:63" s="826" customFormat="1" ht="36.75" thickBot="1">
      <c r="A5" s="813" t="s">
        <v>561</v>
      </c>
      <c r="B5" s="814" t="s">
        <v>562</v>
      </c>
      <c r="C5" s="814" t="s">
        <v>563</v>
      </c>
      <c r="D5" s="815" t="s">
        <v>564</v>
      </c>
      <c r="E5" s="814" t="s">
        <v>565</v>
      </c>
      <c r="F5" s="815" t="s">
        <v>566</v>
      </c>
      <c r="G5" s="815" t="s">
        <v>567</v>
      </c>
      <c r="H5" s="815" t="s">
        <v>568</v>
      </c>
      <c r="I5" s="815" t="s">
        <v>569</v>
      </c>
      <c r="J5" s="816" t="s">
        <v>570</v>
      </c>
      <c r="K5" s="77"/>
      <c r="L5" s="824"/>
      <c r="M5" s="825"/>
      <c r="N5" s="825"/>
      <c r="O5" s="825"/>
      <c r="P5" s="825"/>
      <c r="Q5" s="825"/>
      <c r="AY5" s="826">
        <v>1</v>
      </c>
      <c r="BA5" s="826">
        <v>32</v>
      </c>
      <c r="BD5" s="826">
        <v>23</v>
      </c>
    </row>
    <row r="6" spans="1:63" s="82" customFormat="1" ht="13.15" customHeight="1">
      <c r="A6" s="75">
        <v>1</v>
      </c>
      <c r="B6" s="76" t="s">
        <v>16</v>
      </c>
      <c r="C6" s="75">
        <v>1</v>
      </c>
      <c r="D6" s="79">
        <v>1.0309999999999999</v>
      </c>
      <c r="E6" s="126">
        <v>6</v>
      </c>
      <c r="F6" s="80">
        <v>114.4873383037762</v>
      </c>
      <c r="G6" s="671">
        <v>15619.701799145067</v>
      </c>
      <c r="H6" s="81">
        <v>2263</v>
      </c>
      <c r="I6" s="81">
        <v>1288</v>
      </c>
      <c r="J6" s="81">
        <v>19171</v>
      </c>
      <c r="K6" s="81"/>
      <c r="L6" s="287"/>
      <c r="M6" s="287"/>
      <c r="N6" s="79"/>
      <c r="O6" s="126"/>
      <c r="P6" s="80"/>
      <c r="Q6" s="671"/>
      <c r="S6" s="505"/>
      <c r="T6" s="720"/>
      <c r="U6" s="719"/>
      <c r="Z6" s="76"/>
      <c r="AA6" s="76"/>
      <c r="AB6" s="501"/>
      <c r="AC6" s="501"/>
      <c r="AY6" s="76">
        <v>1</v>
      </c>
      <c r="BA6" s="501">
        <v>32218371.704529993</v>
      </c>
      <c r="BD6" s="501">
        <v>2202</v>
      </c>
      <c r="BG6" s="82">
        <f t="shared" ref="BG6:BG69" si="0">+AY6-A6</f>
        <v>0</v>
      </c>
      <c r="BI6" s="82">
        <f>IF(BA6=0,0,BA6/BD6)</f>
        <v>14631.413126489551</v>
      </c>
      <c r="BK6" s="82">
        <f t="shared" ref="BK6:BK69" si="1">+BI6-G6</f>
        <v>-988.28867265551526</v>
      </c>
    </row>
    <row r="7" spans="1:63" s="82" customFormat="1" ht="12.75" customHeight="1">
      <c r="A7" s="75">
        <v>2</v>
      </c>
      <c r="B7" s="76" t="s">
        <v>19</v>
      </c>
      <c r="C7" s="75">
        <v>0</v>
      </c>
      <c r="D7" s="79">
        <v>1.054</v>
      </c>
      <c r="E7" s="126">
        <v>0</v>
      </c>
      <c r="F7" s="80">
        <v>0</v>
      </c>
      <c r="G7" s="671">
        <v>0</v>
      </c>
      <c r="H7" s="81">
        <v>0</v>
      </c>
      <c r="I7" s="81">
        <v>1288</v>
      </c>
      <c r="J7" s="81">
        <v>1288</v>
      </c>
      <c r="K7" s="81"/>
      <c r="L7" s="287"/>
      <c r="M7" s="287"/>
      <c r="N7" s="79"/>
      <c r="O7" s="126"/>
      <c r="P7" s="80"/>
      <c r="Q7" s="671"/>
      <c r="S7" s="505"/>
      <c r="T7" s="720"/>
      <c r="U7" s="719"/>
      <c r="Z7" s="76"/>
      <c r="AA7" s="76"/>
      <c r="AB7" s="501"/>
      <c r="AC7" s="501"/>
      <c r="AY7" s="76">
        <v>2</v>
      </c>
      <c r="BA7" s="501">
        <v>0</v>
      </c>
      <c r="BD7" s="501">
        <v>0</v>
      </c>
      <c r="BG7" s="82">
        <f t="shared" si="0"/>
        <v>0</v>
      </c>
      <c r="BI7" s="82">
        <f t="shared" ref="BI7:BI70" si="2">IF(BA7=0,0,BA7/BD7)</f>
        <v>0</v>
      </c>
      <c r="BK7" s="82">
        <f t="shared" si="1"/>
        <v>0</v>
      </c>
    </row>
    <row r="8" spans="1:63" s="82" customFormat="1" ht="12.75" customHeight="1">
      <c r="A8" s="75">
        <v>3</v>
      </c>
      <c r="B8" s="76" t="s">
        <v>22</v>
      </c>
      <c r="C8" s="75">
        <v>1</v>
      </c>
      <c r="D8" s="79">
        <v>1</v>
      </c>
      <c r="E8" s="126">
        <v>6</v>
      </c>
      <c r="F8" s="80">
        <v>112.64593316016797</v>
      </c>
      <c r="G8" s="671">
        <v>14285.949937388194</v>
      </c>
      <c r="H8" s="81">
        <v>1807</v>
      </c>
      <c r="I8" s="81">
        <v>1288</v>
      </c>
      <c r="J8" s="81">
        <v>17381</v>
      </c>
      <c r="K8" s="81"/>
      <c r="L8" s="287"/>
      <c r="M8" s="287"/>
      <c r="N8" s="79"/>
      <c r="O8" s="126"/>
      <c r="P8" s="80"/>
      <c r="Q8" s="671"/>
      <c r="S8" s="505"/>
      <c r="T8" s="720"/>
      <c r="U8" s="719"/>
      <c r="Z8" s="76"/>
      <c r="AA8" s="76"/>
      <c r="AB8" s="501"/>
      <c r="AC8" s="501"/>
      <c r="AY8" s="76">
        <v>3</v>
      </c>
      <c r="BA8" s="501">
        <v>15616988.59</v>
      </c>
      <c r="BD8" s="501">
        <v>1173</v>
      </c>
      <c r="BG8" s="82">
        <f t="shared" si="0"/>
        <v>0</v>
      </c>
      <c r="BI8" s="82">
        <f t="shared" si="2"/>
        <v>13313.715763000853</v>
      </c>
      <c r="BK8" s="82">
        <f t="shared" si="1"/>
        <v>-972.23417438734032</v>
      </c>
    </row>
    <row r="9" spans="1:63" s="82" customFormat="1" ht="12.75" customHeight="1">
      <c r="A9" s="75">
        <v>4</v>
      </c>
      <c r="B9" s="76" t="s">
        <v>24</v>
      </c>
      <c r="C9" s="75">
        <v>0</v>
      </c>
      <c r="D9" s="79">
        <v>1</v>
      </c>
      <c r="E9" s="126">
        <v>0</v>
      </c>
      <c r="F9" s="80">
        <v>0</v>
      </c>
      <c r="G9" s="671">
        <v>18046.96</v>
      </c>
      <c r="H9" s="81">
        <v>0</v>
      </c>
      <c r="I9" s="81">
        <v>1288</v>
      </c>
      <c r="J9" s="81">
        <v>19335</v>
      </c>
      <c r="K9" s="81"/>
      <c r="L9" s="287"/>
      <c r="M9" s="287"/>
      <c r="N9" s="79"/>
      <c r="O9" s="126"/>
      <c r="P9" s="80"/>
      <c r="Q9" s="671"/>
      <c r="S9" s="505"/>
      <c r="T9" s="720"/>
      <c r="U9" s="719"/>
      <c r="Z9" s="76"/>
      <c r="AA9" s="76"/>
      <c r="AB9" s="501"/>
      <c r="AC9" s="501"/>
      <c r="AY9" s="76">
        <v>4</v>
      </c>
      <c r="BA9" s="501">
        <v>0</v>
      </c>
      <c r="BD9" s="501">
        <v>0</v>
      </c>
      <c r="BG9" s="82">
        <f t="shared" si="0"/>
        <v>0</v>
      </c>
      <c r="BI9" s="82">
        <f t="shared" si="2"/>
        <v>0</v>
      </c>
      <c r="BK9" s="82">
        <f t="shared" si="1"/>
        <v>-18046.96</v>
      </c>
    </row>
    <row r="10" spans="1:63" s="82" customFormat="1" ht="12.75" customHeight="1">
      <c r="A10" s="75">
        <v>5</v>
      </c>
      <c r="B10" s="76" t="s">
        <v>26</v>
      </c>
      <c r="C10" s="75">
        <v>1</v>
      </c>
      <c r="D10" s="79">
        <v>1</v>
      </c>
      <c r="E10" s="126">
        <v>8</v>
      </c>
      <c r="F10" s="80">
        <v>134.11010522573022</v>
      </c>
      <c r="G10" s="671">
        <v>16731.805007273782</v>
      </c>
      <c r="H10" s="81">
        <v>5707</v>
      </c>
      <c r="I10" s="81">
        <v>1288</v>
      </c>
      <c r="J10" s="81">
        <v>23727</v>
      </c>
      <c r="K10" s="81"/>
      <c r="L10" s="287"/>
      <c r="M10" s="287"/>
      <c r="N10" s="79"/>
      <c r="O10" s="126"/>
      <c r="P10" s="80"/>
      <c r="Q10" s="671"/>
      <c r="S10" s="505"/>
      <c r="T10" s="720"/>
      <c r="U10" s="719"/>
      <c r="Z10" s="76"/>
      <c r="AA10" s="76"/>
      <c r="AB10" s="501"/>
      <c r="AC10" s="501"/>
      <c r="AY10" s="76">
        <v>5</v>
      </c>
      <c r="BA10" s="501">
        <v>52963671.530000016</v>
      </c>
      <c r="BD10" s="501">
        <v>3486</v>
      </c>
      <c r="BG10" s="82">
        <f t="shared" si="0"/>
        <v>0</v>
      </c>
      <c r="BI10" s="82">
        <f t="shared" si="2"/>
        <v>15193.250582329321</v>
      </c>
      <c r="BK10" s="82">
        <f t="shared" si="1"/>
        <v>-1538.5544249444611</v>
      </c>
    </row>
    <row r="11" spans="1:63" s="82" customFormat="1" ht="12.75" customHeight="1">
      <c r="A11" s="75">
        <v>6</v>
      </c>
      <c r="B11" s="76" t="s">
        <v>28</v>
      </c>
      <c r="C11" s="75">
        <v>0</v>
      </c>
      <c r="D11" s="79">
        <v>1</v>
      </c>
      <c r="E11" s="126">
        <v>0</v>
      </c>
      <c r="F11" s="80">
        <v>0</v>
      </c>
      <c r="G11" s="671">
        <v>0</v>
      </c>
      <c r="H11" s="81">
        <v>0</v>
      </c>
      <c r="I11" s="81">
        <v>1288</v>
      </c>
      <c r="J11" s="81">
        <v>1288</v>
      </c>
      <c r="K11" s="81"/>
      <c r="L11" s="287"/>
      <c r="M11" s="287"/>
      <c r="N11" s="79"/>
      <c r="O11" s="126"/>
      <c r="P11" s="80"/>
      <c r="Q11" s="671"/>
      <c r="S11" s="505"/>
      <c r="T11" s="720"/>
      <c r="U11" s="719"/>
      <c r="Z11" s="76"/>
      <c r="AA11" s="76"/>
      <c r="AB11" s="501"/>
      <c r="AC11" s="501"/>
      <c r="AY11" s="76">
        <v>6</v>
      </c>
      <c r="BA11" s="501">
        <v>0</v>
      </c>
      <c r="BD11" s="501">
        <v>0</v>
      </c>
      <c r="BG11" s="82">
        <f t="shared" si="0"/>
        <v>0</v>
      </c>
      <c r="BI11" s="82">
        <f t="shared" si="2"/>
        <v>0</v>
      </c>
      <c r="BK11" s="82">
        <f t="shared" si="1"/>
        <v>0</v>
      </c>
    </row>
    <row r="12" spans="1:63" s="82" customFormat="1" ht="12.75" customHeight="1">
      <c r="A12" s="75">
        <v>7</v>
      </c>
      <c r="B12" s="76" t="s">
        <v>30</v>
      </c>
      <c r="C12" s="75">
        <v>1</v>
      </c>
      <c r="D12" s="79">
        <v>1</v>
      </c>
      <c r="E12" s="126">
        <v>6</v>
      </c>
      <c r="F12" s="80">
        <v>146.11132654604984</v>
      </c>
      <c r="G12" s="671">
        <v>15107.67101434426</v>
      </c>
      <c r="H12" s="81">
        <v>6966</v>
      </c>
      <c r="I12" s="81">
        <v>1288</v>
      </c>
      <c r="J12" s="81">
        <v>23362</v>
      </c>
      <c r="K12" s="81"/>
      <c r="L12" s="287"/>
      <c r="M12" s="287"/>
      <c r="N12" s="79"/>
      <c r="O12" s="126"/>
      <c r="P12" s="80"/>
      <c r="Q12" s="671"/>
      <c r="S12" s="505"/>
      <c r="T12" s="720"/>
      <c r="U12" s="719"/>
      <c r="Z12" s="76"/>
      <c r="AA12" s="76"/>
      <c r="AB12" s="501"/>
      <c r="AC12" s="501"/>
      <c r="AY12" s="76">
        <v>7</v>
      </c>
      <c r="BA12" s="501">
        <v>26472545.379999999</v>
      </c>
      <c r="BD12" s="501">
        <v>1898</v>
      </c>
      <c r="BG12" s="82">
        <f t="shared" si="0"/>
        <v>0</v>
      </c>
      <c r="BI12" s="82">
        <f t="shared" si="2"/>
        <v>13947.600305584825</v>
      </c>
      <c r="BK12" s="82">
        <f t="shared" si="1"/>
        <v>-1160.0707087594346</v>
      </c>
    </row>
    <row r="13" spans="1:63" s="82" customFormat="1" ht="12.75" customHeight="1">
      <c r="A13" s="75">
        <v>8</v>
      </c>
      <c r="B13" s="76" t="s">
        <v>32</v>
      </c>
      <c r="C13" s="75">
        <v>1</v>
      </c>
      <c r="D13" s="79">
        <v>1</v>
      </c>
      <c r="E13" s="126">
        <v>7</v>
      </c>
      <c r="F13" s="80">
        <v>200.70137455278081</v>
      </c>
      <c r="G13" s="671">
        <v>15308.814801548888</v>
      </c>
      <c r="H13" s="81">
        <v>15416</v>
      </c>
      <c r="I13" s="81">
        <v>1288</v>
      </c>
      <c r="J13" s="81">
        <v>32013</v>
      </c>
      <c r="K13" s="81"/>
      <c r="L13" s="287"/>
      <c r="M13" s="287"/>
      <c r="N13" s="79"/>
      <c r="O13" s="126"/>
      <c r="P13" s="80"/>
      <c r="Q13" s="671"/>
      <c r="S13" s="505"/>
      <c r="T13" s="720"/>
      <c r="U13" s="719"/>
      <c r="Z13" s="76"/>
      <c r="AA13" s="76"/>
      <c r="AB13" s="501"/>
      <c r="AC13" s="501"/>
      <c r="AY13" s="76">
        <v>8</v>
      </c>
      <c r="BA13" s="501">
        <v>13465370.209999999</v>
      </c>
      <c r="BD13" s="501">
        <v>984</v>
      </c>
      <c r="BG13" s="82">
        <f t="shared" si="0"/>
        <v>0</v>
      </c>
      <c r="BI13" s="82">
        <f t="shared" si="2"/>
        <v>13684.319319105691</v>
      </c>
      <c r="BK13" s="82">
        <f t="shared" si="1"/>
        <v>-1624.495482443197</v>
      </c>
    </row>
    <row r="14" spans="1:63" s="82" customFormat="1" ht="12.75" customHeight="1">
      <c r="A14" s="75">
        <v>9</v>
      </c>
      <c r="B14" s="76" t="s">
        <v>34</v>
      </c>
      <c r="C14" s="75">
        <v>1</v>
      </c>
      <c r="D14" s="79">
        <v>1.077</v>
      </c>
      <c r="E14" s="126">
        <v>3</v>
      </c>
      <c r="F14" s="80">
        <v>167.44356045240903</v>
      </c>
      <c r="G14" s="671">
        <v>14400.127944867785</v>
      </c>
      <c r="H14" s="81">
        <v>9712</v>
      </c>
      <c r="I14" s="81">
        <v>1288</v>
      </c>
      <c r="J14" s="81">
        <v>25400</v>
      </c>
      <c r="K14" s="81"/>
      <c r="L14" s="287"/>
      <c r="M14" s="287"/>
      <c r="N14" s="79"/>
      <c r="O14" s="126"/>
      <c r="P14" s="80"/>
      <c r="Q14" s="671"/>
      <c r="S14" s="505"/>
      <c r="T14" s="720"/>
      <c r="U14" s="719"/>
      <c r="Z14" s="76"/>
      <c r="AA14" s="76"/>
      <c r="AB14" s="501"/>
      <c r="AC14" s="501"/>
      <c r="AY14" s="76">
        <v>9</v>
      </c>
      <c r="BA14" s="501">
        <v>72585434.361739993</v>
      </c>
      <c r="BD14" s="501">
        <v>5465</v>
      </c>
      <c r="BG14" s="82">
        <f t="shared" si="0"/>
        <v>0</v>
      </c>
      <c r="BI14" s="82">
        <f t="shared" si="2"/>
        <v>13281.872710290942</v>
      </c>
      <c r="BK14" s="82">
        <f t="shared" si="1"/>
        <v>-1118.2552345768436</v>
      </c>
    </row>
    <row r="15" spans="1:63" s="82" customFormat="1" ht="12.75" customHeight="1">
      <c r="A15" s="75">
        <v>10</v>
      </c>
      <c r="B15" s="76" t="s">
        <v>36</v>
      </c>
      <c r="C15" s="75">
        <v>1</v>
      </c>
      <c r="D15" s="79">
        <v>1.042</v>
      </c>
      <c r="E15" s="126">
        <v>3</v>
      </c>
      <c r="F15" s="80">
        <v>151.4219975265986</v>
      </c>
      <c r="G15" s="671">
        <v>14000.485340826392</v>
      </c>
      <c r="H15" s="81">
        <v>7199</v>
      </c>
      <c r="I15" s="81">
        <v>1288</v>
      </c>
      <c r="J15" s="81">
        <v>22487</v>
      </c>
      <c r="K15" s="81"/>
      <c r="L15" s="287"/>
      <c r="M15" s="287"/>
      <c r="N15" s="79"/>
      <c r="O15" s="126"/>
      <c r="P15" s="80"/>
      <c r="Q15" s="671"/>
      <c r="S15" s="505"/>
      <c r="T15" s="720"/>
      <c r="U15" s="719"/>
      <c r="Z15" s="76"/>
      <c r="AA15" s="76"/>
      <c r="AB15" s="501"/>
      <c r="AC15" s="501"/>
      <c r="AY15" s="76">
        <v>10</v>
      </c>
      <c r="BA15" s="501">
        <v>77440051.96243</v>
      </c>
      <c r="BD15" s="501">
        <v>6021</v>
      </c>
      <c r="BG15" s="82">
        <f t="shared" si="0"/>
        <v>0</v>
      </c>
      <c r="BI15" s="82">
        <f t="shared" si="2"/>
        <v>12861.659518756021</v>
      </c>
      <c r="BK15" s="82">
        <f t="shared" si="1"/>
        <v>-1138.8258220703701</v>
      </c>
    </row>
    <row r="16" spans="1:63" s="82" customFormat="1" ht="12.75" customHeight="1">
      <c r="A16" s="75">
        <v>11</v>
      </c>
      <c r="B16" s="76" t="s">
        <v>38</v>
      </c>
      <c r="C16" s="75">
        <v>0</v>
      </c>
      <c r="D16" s="79">
        <v>1</v>
      </c>
      <c r="E16" s="126">
        <v>0</v>
      </c>
      <c r="F16" s="80">
        <v>0</v>
      </c>
      <c r="G16" s="671">
        <v>0</v>
      </c>
      <c r="H16" s="81">
        <v>0</v>
      </c>
      <c r="I16" s="81">
        <v>1288</v>
      </c>
      <c r="J16" s="81">
        <v>1288</v>
      </c>
      <c r="K16" s="81"/>
      <c r="L16" s="287"/>
      <c r="M16" s="287"/>
      <c r="N16" s="79"/>
      <c r="O16" s="126"/>
      <c r="P16" s="80"/>
      <c r="Q16" s="671"/>
      <c r="S16" s="505"/>
      <c r="T16" s="720"/>
      <c r="U16" s="719"/>
      <c r="Z16" s="76"/>
      <c r="AA16" s="76"/>
      <c r="AB16" s="501"/>
      <c r="AC16" s="501"/>
      <c r="AY16" s="76">
        <v>11</v>
      </c>
      <c r="BA16" s="501">
        <v>0</v>
      </c>
      <c r="BD16" s="501">
        <v>0</v>
      </c>
      <c r="BG16" s="82">
        <f t="shared" si="0"/>
        <v>0</v>
      </c>
      <c r="BI16" s="82">
        <f t="shared" si="2"/>
        <v>0</v>
      </c>
      <c r="BK16" s="82">
        <f t="shared" si="1"/>
        <v>0</v>
      </c>
    </row>
    <row r="17" spans="1:63" s="82" customFormat="1" ht="12.75" customHeight="1">
      <c r="A17" s="75">
        <v>12</v>
      </c>
      <c r="B17" s="76" t="s">
        <v>40</v>
      </c>
      <c r="C17" s="75">
        <v>0</v>
      </c>
      <c r="D17" s="79">
        <v>1</v>
      </c>
      <c r="E17" s="126">
        <v>0</v>
      </c>
      <c r="F17" s="80">
        <v>0</v>
      </c>
      <c r="G17" s="671">
        <v>0</v>
      </c>
      <c r="H17" s="81">
        <v>0</v>
      </c>
      <c r="I17" s="81">
        <v>1288</v>
      </c>
      <c r="J17" s="81">
        <v>1288</v>
      </c>
      <c r="K17" s="81"/>
      <c r="L17" s="287"/>
      <c r="M17" s="287"/>
      <c r="N17" s="79"/>
      <c r="O17" s="126"/>
      <c r="P17" s="80"/>
      <c r="Q17" s="671"/>
      <c r="S17" s="505"/>
      <c r="T17" s="720"/>
      <c r="U17" s="719"/>
      <c r="Z17" s="76"/>
      <c r="AA17" s="76"/>
      <c r="AB17" s="501"/>
      <c r="AC17" s="501"/>
      <c r="AY17" s="76">
        <v>12</v>
      </c>
      <c r="BA17" s="501">
        <v>0</v>
      </c>
      <c r="BD17" s="501">
        <v>0</v>
      </c>
      <c r="BG17" s="82">
        <f t="shared" si="0"/>
        <v>0</v>
      </c>
      <c r="BI17" s="82">
        <f t="shared" si="2"/>
        <v>0</v>
      </c>
      <c r="BK17" s="82">
        <f t="shared" si="1"/>
        <v>0</v>
      </c>
    </row>
    <row r="18" spans="1:63" s="82" customFormat="1" ht="12.75" customHeight="1">
      <c r="A18" s="75">
        <v>13</v>
      </c>
      <c r="B18" s="76" t="s">
        <v>42</v>
      </c>
      <c r="C18" s="75">
        <v>0</v>
      </c>
      <c r="D18" s="79">
        <v>1</v>
      </c>
      <c r="E18" s="126">
        <v>0</v>
      </c>
      <c r="F18" s="80">
        <v>0</v>
      </c>
      <c r="G18" s="671">
        <v>20124.809999999998</v>
      </c>
      <c r="H18" s="81">
        <v>0</v>
      </c>
      <c r="I18" s="81">
        <v>1288</v>
      </c>
      <c r="J18" s="81">
        <v>21413</v>
      </c>
      <c r="K18" s="81"/>
      <c r="L18" s="287"/>
      <c r="M18" s="287"/>
      <c r="N18" s="79"/>
      <c r="O18" s="126"/>
      <c r="P18" s="80"/>
      <c r="Q18" s="671"/>
      <c r="S18" s="505"/>
      <c r="T18" s="720"/>
      <c r="U18" s="719"/>
      <c r="Z18" s="76"/>
      <c r="AA18" s="76"/>
      <c r="AB18" s="501"/>
      <c r="AC18" s="501"/>
      <c r="AY18" s="76">
        <v>13</v>
      </c>
      <c r="BA18" s="501">
        <v>216797.25000000006</v>
      </c>
      <c r="BD18" s="501">
        <v>11</v>
      </c>
      <c r="BG18" s="82">
        <f t="shared" si="0"/>
        <v>0</v>
      </c>
      <c r="BI18" s="82">
        <f t="shared" si="2"/>
        <v>19708.840909090915</v>
      </c>
      <c r="BK18" s="82">
        <f t="shared" si="1"/>
        <v>-415.9690909090823</v>
      </c>
    </row>
    <row r="19" spans="1:63" s="82" customFormat="1" ht="12.75" customHeight="1">
      <c r="A19" s="75">
        <v>14</v>
      </c>
      <c r="B19" s="76" t="s">
        <v>44</v>
      </c>
      <c r="C19" s="75">
        <v>1</v>
      </c>
      <c r="D19" s="79">
        <v>1</v>
      </c>
      <c r="E19" s="126">
        <v>5</v>
      </c>
      <c r="F19" s="80">
        <v>126.42217247398706</v>
      </c>
      <c r="G19" s="671">
        <v>14577.790014194463</v>
      </c>
      <c r="H19" s="81">
        <v>3852</v>
      </c>
      <c r="I19" s="81">
        <v>1288</v>
      </c>
      <c r="J19" s="81">
        <v>19718</v>
      </c>
      <c r="K19" s="81"/>
      <c r="L19" s="287"/>
      <c r="M19" s="287"/>
      <c r="N19" s="79"/>
      <c r="O19" s="126"/>
      <c r="P19" s="80"/>
      <c r="Q19" s="671"/>
      <c r="S19" s="505"/>
      <c r="T19" s="720"/>
      <c r="U19" s="719"/>
      <c r="Z19" s="76"/>
      <c r="AA19" s="76"/>
      <c r="AB19" s="501"/>
      <c r="AC19" s="501"/>
      <c r="AY19" s="76">
        <v>14</v>
      </c>
      <c r="BA19" s="501">
        <v>37765344.57</v>
      </c>
      <c r="BD19" s="501">
        <v>2857</v>
      </c>
      <c r="BG19" s="82">
        <f t="shared" si="0"/>
        <v>0</v>
      </c>
      <c r="BI19" s="82">
        <f t="shared" si="2"/>
        <v>13218.531526076304</v>
      </c>
      <c r="BK19" s="82">
        <f t="shared" si="1"/>
        <v>-1359.2584881181592</v>
      </c>
    </row>
    <row r="20" spans="1:63" s="82" customFormat="1" ht="12.75" customHeight="1">
      <c r="A20" s="75">
        <v>15</v>
      </c>
      <c r="B20" s="76" t="s">
        <v>46</v>
      </c>
      <c r="C20" s="75">
        <v>0</v>
      </c>
      <c r="D20" s="79">
        <v>1</v>
      </c>
      <c r="E20" s="126">
        <v>0</v>
      </c>
      <c r="F20" s="80">
        <v>0</v>
      </c>
      <c r="G20" s="671">
        <v>0</v>
      </c>
      <c r="H20" s="81">
        <v>0</v>
      </c>
      <c r="I20" s="81">
        <v>1288</v>
      </c>
      <c r="J20" s="81">
        <v>1288</v>
      </c>
      <c r="K20" s="81"/>
      <c r="L20" s="287"/>
      <c r="M20" s="287"/>
      <c r="N20" s="79"/>
      <c r="O20" s="126"/>
      <c r="P20" s="80"/>
      <c r="Q20" s="671"/>
      <c r="S20" s="505"/>
      <c r="T20" s="720"/>
      <c r="U20" s="719"/>
      <c r="Z20" s="76"/>
      <c r="AA20" s="76"/>
      <c r="AB20" s="501"/>
      <c r="AC20" s="501"/>
      <c r="AY20" s="76">
        <v>15</v>
      </c>
      <c r="BA20" s="501">
        <v>0</v>
      </c>
      <c r="BD20" s="501">
        <v>0</v>
      </c>
      <c r="BG20" s="82">
        <f t="shared" si="0"/>
        <v>0</v>
      </c>
      <c r="BI20" s="82">
        <f t="shared" si="2"/>
        <v>0</v>
      </c>
      <c r="BK20" s="82">
        <f t="shared" si="1"/>
        <v>0</v>
      </c>
    </row>
    <row r="21" spans="1:63" s="82" customFormat="1" ht="12.75" customHeight="1">
      <c r="A21" s="75">
        <v>16</v>
      </c>
      <c r="B21" s="76" t="s">
        <v>48</v>
      </c>
      <c r="C21" s="75">
        <v>1</v>
      </c>
      <c r="D21" s="79">
        <v>1</v>
      </c>
      <c r="E21" s="126">
        <v>8</v>
      </c>
      <c r="F21" s="80">
        <v>101.42627349033111</v>
      </c>
      <c r="G21" s="671">
        <v>17896.597331866757</v>
      </c>
      <c r="H21" s="81">
        <v>255</v>
      </c>
      <c r="I21" s="81">
        <v>1288</v>
      </c>
      <c r="J21" s="81">
        <v>19440</v>
      </c>
      <c r="K21" s="81"/>
      <c r="L21" s="287"/>
      <c r="M21" s="287"/>
      <c r="N21" s="79"/>
      <c r="O21" s="126"/>
      <c r="P21" s="80"/>
      <c r="Q21" s="671"/>
      <c r="S21" s="505"/>
      <c r="T21" s="720"/>
      <c r="U21" s="719"/>
      <c r="Z21" s="76"/>
      <c r="AA21" s="76"/>
      <c r="AB21" s="501"/>
      <c r="AC21" s="501"/>
      <c r="AY21" s="76">
        <v>16</v>
      </c>
      <c r="BA21" s="501">
        <v>101966843.25000001</v>
      </c>
      <c r="BD21" s="501">
        <v>6313</v>
      </c>
      <c r="BG21" s="82">
        <f t="shared" si="0"/>
        <v>0</v>
      </c>
      <c r="BI21" s="82">
        <f t="shared" si="2"/>
        <v>16151.883929985746</v>
      </c>
      <c r="BK21" s="82">
        <f t="shared" si="1"/>
        <v>-1744.7134018810102</v>
      </c>
    </row>
    <row r="22" spans="1:63" s="82" customFormat="1" ht="12.75" customHeight="1">
      <c r="A22" s="75">
        <v>17</v>
      </c>
      <c r="B22" s="76" t="s">
        <v>50</v>
      </c>
      <c r="C22" s="75">
        <v>1</v>
      </c>
      <c r="D22" s="79">
        <v>1</v>
      </c>
      <c r="E22" s="126">
        <v>6</v>
      </c>
      <c r="F22" s="80">
        <v>119.29125229365738</v>
      </c>
      <c r="G22" s="671">
        <v>14812.212523444163</v>
      </c>
      <c r="H22" s="81">
        <v>2857</v>
      </c>
      <c r="I22" s="81">
        <v>1288</v>
      </c>
      <c r="J22" s="81">
        <v>18957</v>
      </c>
      <c r="K22" s="81"/>
      <c r="L22" s="287"/>
      <c r="M22" s="287"/>
      <c r="N22" s="79"/>
      <c r="O22" s="126"/>
      <c r="P22" s="80"/>
      <c r="Q22" s="671"/>
      <c r="S22" s="505"/>
      <c r="T22" s="720"/>
      <c r="U22" s="719"/>
      <c r="Z22" s="76"/>
      <c r="AA22" s="76"/>
      <c r="AB22" s="501"/>
      <c r="AC22" s="501"/>
      <c r="AY22" s="76">
        <v>17</v>
      </c>
      <c r="BA22" s="501">
        <v>32465114.430000007</v>
      </c>
      <c r="BD22" s="501">
        <v>2367</v>
      </c>
      <c r="BG22" s="82">
        <f t="shared" si="0"/>
        <v>0</v>
      </c>
      <c r="BI22" s="82">
        <f t="shared" si="2"/>
        <v>13715.722192648926</v>
      </c>
      <c r="BK22" s="82">
        <f t="shared" si="1"/>
        <v>-1096.4903307952372</v>
      </c>
    </row>
    <row r="23" spans="1:63" s="82" customFormat="1" ht="12.75" customHeight="1">
      <c r="A23" s="75">
        <v>18</v>
      </c>
      <c r="B23" s="76" t="s">
        <v>52</v>
      </c>
      <c r="C23" s="75">
        <v>1</v>
      </c>
      <c r="D23" s="79">
        <v>1</v>
      </c>
      <c r="E23" s="126">
        <v>9</v>
      </c>
      <c r="F23" s="80">
        <v>153.54910940736173</v>
      </c>
      <c r="G23" s="671">
        <v>18445.724166666667</v>
      </c>
      <c r="H23" s="81">
        <v>9878</v>
      </c>
      <c r="I23" s="81">
        <v>1288</v>
      </c>
      <c r="J23" s="81">
        <v>29612</v>
      </c>
      <c r="K23" s="81"/>
      <c r="L23" s="287"/>
      <c r="M23" s="287"/>
      <c r="N23" s="79"/>
      <c r="O23" s="126"/>
      <c r="P23" s="80"/>
      <c r="Q23" s="671"/>
      <c r="S23" s="505"/>
      <c r="T23" s="720"/>
      <c r="U23" s="719"/>
      <c r="Z23" s="76"/>
      <c r="AA23" s="76"/>
      <c r="AB23" s="501"/>
      <c r="AC23" s="501"/>
      <c r="AY23" s="76">
        <v>18</v>
      </c>
      <c r="BA23" s="501">
        <v>9514711.5199999996</v>
      </c>
      <c r="BD23" s="501">
        <v>572</v>
      </c>
      <c r="BG23" s="82">
        <f t="shared" si="0"/>
        <v>0</v>
      </c>
      <c r="BI23" s="82">
        <f t="shared" si="2"/>
        <v>16634.111048951047</v>
      </c>
      <c r="BK23" s="82">
        <f t="shared" si="1"/>
        <v>-1811.6131177156203</v>
      </c>
    </row>
    <row r="24" spans="1:63" s="82" customFormat="1" ht="12.75" customHeight="1">
      <c r="A24" s="75">
        <v>19</v>
      </c>
      <c r="B24" s="76" t="s">
        <v>54</v>
      </c>
      <c r="C24" s="75">
        <v>0</v>
      </c>
      <c r="D24" s="79">
        <v>1</v>
      </c>
      <c r="E24" s="126">
        <v>0</v>
      </c>
      <c r="F24" s="80">
        <v>0</v>
      </c>
      <c r="G24" s="671">
        <v>0</v>
      </c>
      <c r="H24" s="81">
        <v>0</v>
      </c>
      <c r="I24" s="81">
        <v>1288</v>
      </c>
      <c r="J24" s="81">
        <v>1288</v>
      </c>
      <c r="K24" s="81"/>
      <c r="L24" s="287"/>
      <c r="M24" s="287"/>
      <c r="N24" s="79"/>
      <c r="O24" s="126"/>
      <c r="P24" s="80"/>
      <c r="Q24" s="671"/>
      <c r="S24" s="505"/>
      <c r="T24" s="720"/>
      <c r="U24" s="719"/>
      <c r="Z24" s="76"/>
      <c r="AA24" s="76"/>
      <c r="AB24" s="501"/>
      <c r="AC24" s="501"/>
      <c r="AY24" s="76">
        <v>19</v>
      </c>
      <c r="BA24" s="501">
        <v>0</v>
      </c>
      <c r="BD24" s="501">
        <v>0</v>
      </c>
      <c r="BG24" s="82">
        <f t="shared" si="0"/>
        <v>0</v>
      </c>
      <c r="BI24" s="82">
        <f t="shared" si="2"/>
        <v>0</v>
      </c>
      <c r="BK24" s="82">
        <f t="shared" si="1"/>
        <v>0</v>
      </c>
    </row>
    <row r="25" spans="1:63" s="82" customFormat="1" ht="12.75" customHeight="1">
      <c r="A25" s="75">
        <v>20</v>
      </c>
      <c r="B25" s="76" t="s">
        <v>57</v>
      </c>
      <c r="C25" s="75">
        <v>1</v>
      </c>
      <c r="D25" s="79">
        <v>1</v>
      </c>
      <c r="E25" s="126">
        <v>10</v>
      </c>
      <c r="F25" s="80">
        <v>123.11169698066804</v>
      </c>
      <c r="G25" s="671">
        <v>18349.01014489877</v>
      </c>
      <c r="H25" s="81">
        <v>4241</v>
      </c>
      <c r="I25" s="81">
        <v>1288</v>
      </c>
      <c r="J25" s="81">
        <v>23878</v>
      </c>
      <c r="K25" s="81"/>
      <c r="L25" s="287"/>
      <c r="M25" s="287"/>
      <c r="N25" s="79"/>
      <c r="O25" s="126"/>
      <c r="P25" s="80"/>
      <c r="Q25" s="671"/>
      <c r="S25" s="505"/>
      <c r="T25" s="720"/>
      <c r="U25" s="719"/>
      <c r="Z25" s="76"/>
      <c r="AA25" s="76"/>
      <c r="AB25" s="501"/>
      <c r="AC25" s="501"/>
      <c r="AY25" s="76">
        <v>20</v>
      </c>
      <c r="BA25" s="501">
        <v>88800528.960000008</v>
      </c>
      <c r="BD25" s="501">
        <v>5306</v>
      </c>
      <c r="BG25" s="82">
        <f t="shared" si="0"/>
        <v>0</v>
      </c>
      <c r="BI25" s="82">
        <f t="shared" si="2"/>
        <v>16735.870516396535</v>
      </c>
      <c r="BK25" s="82">
        <f t="shared" si="1"/>
        <v>-1613.1396285022347</v>
      </c>
    </row>
    <row r="26" spans="1:63" s="82" customFormat="1" ht="12.75" customHeight="1">
      <c r="A26" s="75">
        <v>21</v>
      </c>
      <c r="B26" s="76" t="s">
        <v>59</v>
      </c>
      <c r="C26" s="75">
        <v>0</v>
      </c>
      <c r="D26" s="79">
        <v>1</v>
      </c>
      <c r="E26" s="126">
        <v>0</v>
      </c>
      <c r="F26" s="80">
        <v>0</v>
      </c>
      <c r="G26" s="671">
        <v>0</v>
      </c>
      <c r="H26" s="81">
        <v>0</v>
      </c>
      <c r="I26" s="81">
        <v>1288</v>
      </c>
      <c r="J26" s="81">
        <v>1288</v>
      </c>
      <c r="K26" s="81"/>
      <c r="L26" s="287"/>
      <c r="M26" s="287"/>
      <c r="N26" s="79"/>
      <c r="O26" s="126"/>
      <c r="P26" s="80"/>
      <c r="Q26" s="671"/>
      <c r="S26" s="505"/>
      <c r="T26" s="720"/>
      <c r="U26" s="719"/>
      <c r="Z26" s="76"/>
      <c r="AA26" s="76"/>
      <c r="AB26" s="501"/>
      <c r="AC26" s="501"/>
      <c r="AY26" s="76">
        <v>21</v>
      </c>
      <c r="BA26" s="501">
        <v>0</v>
      </c>
      <c r="BD26" s="501">
        <v>0</v>
      </c>
      <c r="BG26" s="82">
        <f t="shared" si="0"/>
        <v>0</v>
      </c>
      <c r="BI26" s="82">
        <f t="shared" si="2"/>
        <v>0</v>
      </c>
      <c r="BK26" s="82">
        <f t="shared" si="1"/>
        <v>0</v>
      </c>
    </row>
    <row r="27" spans="1:63" s="82" customFormat="1" ht="12.75" customHeight="1">
      <c r="A27" s="75">
        <v>22</v>
      </c>
      <c r="B27" s="76" t="s">
        <v>61</v>
      </c>
      <c r="C27" s="75">
        <v>0</v>
      </c>
      <c r="D27" s="79">
        <v>1</v>
      </c>
      <c r="E27" s="126">
        <v>0</v>
      </c>
      <c r="F27" s="80">
        <v>0</v>
      </c>
      <c r="G27" s="671">
        <v>20002.583529411768</v>
      </c>
      <c r="H27" s="81">
        <v>0</v>
      </c>
      <c r="I27" s="81">
        <v>1288</v>
      </c>
      <c r="J27" s="81">
        <v>21291</v>
      </c>
      <c r="K27" s="81"/>
      <c r="L27" s="287"/>
      <c r="M27" s="287"/>
      <c r="N27" s="79"/>
      <c r="O27" s="126"/>
      <c r="P27" s="80"/>
      <c r="Q27" s="671"/>
      <c r="S27" s="505"/>
      <c r="T27" s="720"/>
      <c r="U27" s="719"/>
      <c r="Z27" s="76"/>
      <c r="AA27" s="76"/>
      <c r="AB27" s="501"/>
      <c r="AC27" s="501"/>
      <c r="AY27" s="76">
        <v>22</v>
      </c>
      <c r="BA27" s="501">
        <v>250517.91</v>
      </c>
      <c r="BD27" s="501">
        <v>13</v>
      </c>
      <c r="BG27" s="82">
        <f t="shared" si="0"/>
        <v>0</v>
      </c>
      <c r="BI27" s="82">
        <f t="shared" si="2"/>
        <v>19270.608461538461</v>
      </c>
      <c r="BK27" s="82">
        <f t="shared" si="1"/>
        <v>-731.97506787330713</v>
      </c>
    </row>
    <row r="28" spans="1:63" s="82" customFormat="1" ht="12.75" customHeight="1">
      <c r="A28" s="75">
        <v>23</v>
      </c>
      <c r="B28" s="76" t="s">
        <v>63</v>
      </c>
      <c r="C28" s="75">
        <v>1</v>
      </c>
      <c r="D28" s="79">
        <v>1.0760000000000001</v>
      </c>
      <c r="E28" s="126">
        <v>3</v>
      </c>
      <c r="F28" s="80">
        <v>168.33241156412336</v>
      </c>
      <c r="G28" s="671">
        <v>14525.341051175497</v>
      </c>
      <c r="H28" s="81">
        <v>9926</v>
      </c>
      <c r="I28" s="81">
        <v>1288</v>
      </c>
      <c r="J28" s="81">
        <v>25739</v>
      </c>
      <c r="K28" s="81"/>
      <c r="L28" s="287"/>
      <c r="M28" s="287"/>
      <c r="N28" s="79"/>
      <c r="O28" s="126"/>
      <c r="P28" s="80"/>
      <c r="Q28" s="671"/>
      <c r="S28" s="505"/>
      <c r="T28" s="720"/>
      <c r="U28" s="719"/>
      <c r="Z28" s="76"/>
      <c r="AA28" s="76"/>
      <c r="AB28" s="501"/>
      <c r="AC28" s="501"/>
      <c r="AY28" s="76">
        <v>23</v>
      </c>
      <c r="BA28" s="501">
        <v>34823363.942960002</v>
      </c>
      <c r="BD28" s="501">
        <v>2579</v>
      </c>
      <c r="BG28" s="82">
        <f t="shared" si="0"/>
        <v>0</v>
      </c>
      <c r="BI28" s="82">
        <f t="shared" si="2"/>
        <v>13502.66147458705</v>
      </c>
      <c r="BK28" s="82">
        <f t="shared" si="1"/>
        <v>-1022.6795765884472</v>
      </c>
    </row>
    <row r="29" spans="1:63" s="82" customFormat="1" ht="12.75" customHeight="1">
      <c r="A29" s="75">
        <v>24</v>
      </c>
      <c r="B29" s="76" t="s">
        <v>65</v>
      </c>
      <c r="C29" s="75">
        <v>1</v>
      </c>
      <c r="D29" s="79">
        <v>1</v>
      </c>
      <c r="E29" s="126">
        <v>5</v>
      </c>
      <c r="F29" s="80">
        <v>128.9603049298386</v>
      </c>
      <c r="G29" s="671">
        <v>14280.472618567102</v>
      </c>
      <c r="H29" s="81">
        <v>4136</v>
      </c>
      <c r="I29" s="81">
        <v>1288</v>
      </c>
      <c r="J29" s="81">
        <v>19704</v>
      </c>
      <c r="K29" s="81"/>
      <c r="L29" s="287"/>
      <c r="M29" s="287"/>
      <c r="N29" s="79"/>
      <c r="O29" s="126"/>
      <c r="P29" s="80"/>
      <c r="Q29" s="671"/>
      <c r="S29" s="505"/>
      <c r="T29" s="720"/>
      <c r="U29" s="719"/>
      <c r="Z29" s="76"/>
      <c r="AA29" s="76"/>
      <c r="AB29" s="501"/>
      <c r="AC29" s="501"/>
      <c r="AY29" s="76">
        <v>24</v>
      </c>
      <c r="BA29" s="501">
        <v>27898291.619999997</v>
      </c>
      <c r="BD29" s="501">
        <v>2106</v>
      </c>
      <c r="BG29" s="82">
        <f t="shared" si="0"/>
        <v>0</v>
      </c>
      <c r="BI29" s="82">
        <f t="shared" si="2"/>
        <v>13247.052051282049</v>
      </c>
      <c r="BK29" s="82">
        <f t="shared" si="1"/>
        <v>-1033.420567285053</v>
      </c>
    </row>
    <row r="30" spans="1:63" s="82" customFormat="1" ht="12.75" customHeight="1">
      <c r="A30" s="75">
        <v>25</v>
      </c>
      <c r="B30" s="76" t="s">
        <v>67</v>
      </c>
      <c r="C30" s="75">
        <v>1</v>
      </c>
      <c r="D30" s="79">
        <v>1</v>
      </c>
      <c r="E30" s="126">
        <v>7</v>
      </c>
      <c r="F30" s="80">
        <v>142.01071565466933</v>
      </c>
      <c r="G30" s="671">
        <v>15463.813294590966</v>
      </c>
      <c r="H30" s="81">
        <v>6496</v>
      </c>
      <c r="I30" s="81">
        <v>1288</v>
      </c>
      <c r="J30" s="81">
        <v>23248</v>
      </c>
      <c r="K30" s="81"/>
      <c r="L30" s="287"/>
      <c r="M30" s="287"/>
      <c r="N30" s="79"/>
      <c r="O30" s="126"/>
      <c r="P30" s="80"/>
      <c r="Q30" s="671"/>
      <c r="S30" s="505"/>
      <c r="T30" s="720"/>
      <c r="U30" s="719"/>
      <c r="Z30" s="76"/>
      <c r="AA30" s="76"/>
      <c r="AB30" s="501"/>
      <c r="AC30" s="501"/>
      <c r="AY30" s="76">
        <v>25</v>
      </c>
      <c r="BA30" s="501">
        <v>30061498.640000001</v>
      </c>
      <c r="BD30" s="501">
        <v>2175</v>
      </c>
      <c r="BG30" s="82">
        <f t="shared" si="0"/>
        <v>0</v>
      </c>
      <c r="BI30" s="82">
        <f t="shared" si="2"/>
        <v>13821.378685057471</v>
      </c>
      <c r="BK30" s="82">
        <f t="shared" si="1"/>
        <v>-1642.4346095334949</v>
      </c>
    </row>
    <row r="31" spans="1:63" s="82" customFormat="1" ht="12.75" customHeight="1">
      <c r="A31" s="75">
        <v>26</v>
      </c>
      <c r="B31" s="76" t="s">
        <v>69</v>
      </c>
      <c r="C31" s="75">
        <v>1</v>
      </c>
      <c r="D31" s="79">
        <v>1.0429999999999999</v>
      </c>
      <c r="E31" s="126">
        <v>3</v>
      </c>
      <c r="F31" s="80">
        <v>139.01839021033487</v>
      </c>
      <c r="G31" s="671">
        <v>14271.934428860926</v>
      </c>
      <c r="H31" s="81">
        <v>5569</v>
      </c>
      <c r="I31" s="81">
        <v>1288</v>
      </c>
      <c r="J31" s="81">
        <v>21129</v>
      </c>
      <c r="K31" s="81"/>
      <c r="L31" s="287"/>
      <c r="M31" s="287"/>
      <c r="N31" s="79"/>
      <c r="O31" s="126"/>
      <c r="P31" s="80"/>
      <c r="Q31" s="671"/>
      <c r="S31" s="505"/>
      <c r="T31" s="720"/>
      <c r="U31" s="719"/>
      <c r="Z31" s="76"/>
      <c r="AA31" s="76"/>
      <c r="AB31" s="501"/>
      <c r="AC31" s="501"/>
      <c r="AY31" s="76">
        <v>26</v>
      </c>
      <c r="BA31" s="501">
        <v>59519672.354359984</v>
      </c>
      <c r="BD31" s="501">
        <v>4521</v>
      </c>
      <c r="BG31" s="82">
        <f t="shared" si="0"/>
        <v>0</v>
      </c>
      <c r="BI31" s="82">
        <f t="shared" si="2"/>
        <v>13165.156459712449</v>
      </c>
      <c r="BK31" s="82">
        <f t="shared" si="1"/>
        <v>-1106.7779691484775</v>
      </c>
    </row>
    <row r="32" spans="1:63" s="82" customFormat="1" ht="12.75" customHeight="1">
      <c r="A32" s="75">
        <v>27</v>
      </c>
      <c r="B32" s="76" t="s">
        <v>71</v>
      </c>
      <c r="C32" s="75">
        <v>1</v>
      </c>
      <c r="D32" s="79">
        <v>1</v>
      </c>
      <c r="E32" s="126">
        <v>6</v>
      </c>
      <c r="F32" s="80">
        <v>125.0127090324404</v>
      </c>
      <c r="G32" s="671">
        <v>14914.983956594322</v>
      </c>
      <c r="H32" s="81">
        <v>3731</v>
      </c>
      <c r="I32" s="81">
        <v>1288</v>
      </c>
      <c r="J32" s="81">
        <v>19934</v>
      </c>
      <c r="K32" s="81"/>
      <c r="L32" s="287"/>
      <c r="M32" s="287"/>
      <c r="N32" s="79"/>
      <c r="O32" s="126"/>
      <c r="P32" s="80"/>
      <c r="Q32" s="671"/>
      <c r="S32" s="505"/>
      <c r="T32" s="720"/>
      <c r="U32" s="719"/>
      <c r="Z32" s="76"/>
      <c r="AA32" s="76"/>
      <c r="AB32" s="501"/>
      <c r="AC32" s="501"/>
      <c r="AY32" s="76">
        <v>27</v>
      </c>
      <c r="BA32" s="501">
        <v>8885526.9299999978</v>
      </c>
      <c r="BD32" s="501">
        <v>682</v>
      </c>
      <c r="BG32" s="82">
        <f t="shared" si="0"/>
        <v>0</v>
      </c>
      <c r="BI32" s="82">
        <f t="shared" si="2"/>
        <v>13028.631862170085</v>
      </c>
      <c r="BK32" s="82">
        <f t="shared" si="1"/>
        <v>-1886.3520944242373</v>
      </c>
    </row>
    <row r="33" spans="1:63" s="82" customFormat="1" ht="12.75" customHeight="1">
      <c r="A33" s="75">
        <v>28</v>
      </c>
      <c r="B33" s="76" t="s">
        <v>73</v>
      </c>
      <c r="C33" s="75">
        <v>0</v>
      </c>
      <c r="D33" s="79">
        <v>1.0269999999999999</v>
      </c>
      <c r="E33" s="126">
        <v>0</v>
      </c>
      <c r="F33" s="80">
        <v>0</v>
      </c>
      <c r="G33" s="671">
        <v>0</v>
      </c>
      <c r="H33" s="81">
        <v>0</v>
      </c>
      <c r="I33" s="81">
        <v>1288</v>
      </c>
      <c r="J33" s="81">
        <v>1288</v>
      </c>
      <c r="K33" s="81"/>
      <c r="L33" s="287"/>
      <c r="M33" s="287"/>
      <c r="N33" s="79"/>
      <c r="O33" s="126"/>
      <c r="P33" s="80"/>
      <c r="Q33" s="671"/>
      <c r="S33" s="505"/>
      <c r="T33" s="720"/>
      <c r="U33" s="719"/>
      <c r="Z33" s="76"/>
      <c r="AA33" s="76"/>
      <c r="AB33" s="501"/>
      <c r="AC33" s="501"/>
      <c r="AY33" s="76">
        <v>28</v>
      </c>
      <c r="BA33" s="501">
        <v>0</v>
      </c>
      <c r="BD33" s="501">
        <v>0</v>
      </c>
      <c r="BG33" s="82">
        <f t="shared" si="0"/>
        <v>0</v>
      </c>
      <c r="BI33" s="82">
        <f t="shared" si="2"/>
        <v>0</v>
      </c>
      <c r="BK33" s="82">
        <f t="shared" si="1"/>
        <v>0</v>
      </c>
    </row>
    <row r="34" spans="1:63" s="82" customFormat="1" ht="12.75" customHeight="1">
      <c r="A34" s="75">
        <v>29</v>
      </c>
      <c r="B34" s="76" t="s">
        <v>76</v>
      </c>
      <c r="C34" s="75">
        <v>0</v>
      </c>
      <c r="D34" s="79">
        <v>1</v>
      </c>
      <c r="E34" s="126">
        <v>0</v>
      </c>
      <c r="F34" s="80">
        <v>0</v>
      </c>
      <c r="G34" s="671">
        <v>0</v>
      </c>
      <c r="H34" s="81">
        <v>0</v>
      </c>
      <c r="I34" s="81">
        <v>1288</v>
      </c>
      <c r="J34" s="81">
        <v>1288</v>
      </c>
      <c r="K34" s="81"/>
      <c r="L34" s="287"/>
      <c r="M34" s="287"/>
      <c r="N34" s="79"/>
      <c r="O34" s="126"/>
      <c r="P34" s="80"/>
      <c r="Q34" s="671"/>
      <c r="S34" s="505"/>
      <c r="T34" s="720"/>
      <c r="U34" s="719"/>
      <c r="Z34" s="76"/>
      <c r="AA34" s="76"/>
      <c r="AB34" s="501"/>
      <c r="AC34" s="501"/>
      <c r="AY34" s="76">
        <v>29</v>
      </c>
      <c r="BA34" s="501">
        <v>0</v>
      </c>
      <c r="BD34" s="501">
        <v>0</v>
      </c>
      <c r="BG34" s="82">
        <f t="shared" si="0"/>
        <v>0</v>
      </c>
      <c r="BI34" s="82">
        <f t="shared" si="2"/>
        <v>0</v>
      </c>
      <c r="BK34" s="82">
        <f t="shared" si="1"/>
        <v>0</v>
      </c>
    </row>
    <row r="35" spans="1:63" s="82" customFormat="1" ht="12.75" customHeight="1">
      <c r="A35" s="75">
        <v>30</v>
      </c>
      <c r="B35" s="76" t="s">
        <v>78</v>
      </c>
      <c r="C35" s="75">
        <v>1</v>
      </c>
      <c r="D35" s="79">
        <v>1</v>
      </c>
      <c r="E35" s="126">
        <v>6</v>
      </c>
      <c r="F35" s="80">
        <v>136.03656800116997</v>
      </c>
      <c r="G35" s="671">
        <v>15180.005390134527</v>
      </c>
      <c r="H35" s="81">
        <v>5470</v>
      </c>
      <c r="I35" s="81">
        <v>1288</v>
      </c>
      <c r="J35" s="81">
        <v>21938</v>
      </c>
      <c r="K35" s="81"/>
      <c r="L35" s="287"/>
      <c r="M35" s="287"/>
      <c r="N35" s="79"/>
      <c r="O35" s="126"/>
      <c r="P35" s="80"/>
      <c r="Q35" s="671"/>
      <c r="S35" s="505"/>
      <c r="T35" s="720"/>
      <c r="U35" s="719"/>
      <c r="Z35" s="76"/>
      <c r="AA35" s="76"/>
      <c r="AB35" s="501"/>
      <c r="AC35" s="501"/>
      <c r="AY35" s="76">
        <v>30</v>
      </c>
      <c r="BA35" s="501">
        <v>61923100.550000004</v>
      </c>
      <c r="BD35" s="501">
        <v>4466</v>
      </c>
      <c r="BG35" s="82">
        <f t="shared" si="0"/>
        <v>0</v>
      </c>
      <c r="BI35" s="82">
        <f t="shared" si="2"/>
        <v>13865.450190326916</v>
      </c>
      <c r="BK35" s="82">
        <f t="shared" si="1"/>
        <v>-1314.5551998076116</v>
      </c>
    </row>
    <row r="36" spans="1:63" s="82" customFormat="1" ht="12.75" customHeight="1">
      <c r="A36" s="75">
        <v>31</v>
      </c>
      <c r="B36" s="76" t="s">
        <v>80</v>
      </c>
      <c r="C36" s="75">
        <v>1</v>
      </c>
      <c r="D36" s="79">
        <v>1</v>
      </c>
      <c r="E36" s="126">
        <v>5</v>
      </c>
      <c r="F36" s="80">
        <v>138.8489981449959</v>
      </c>
      <c r="G36" s="671">
        <v>14479.623608268113</v>
      </c>
      <c r="H36" s="81">
        <v>5625</v>
      </c>
      <c r="I36" s="81">
        <v>1288</v>
      </c>
      <c r="J36" s="81">
        <v>21393</v>
      </c>
      <c r="K36" s="81"/>
      <c r="L36" s="287"/>
      <c r="M36" s="287"/>
      <c r="N36" s="79"/>
      <c r="O36" s="126"/>
      <c r="P36" s="80"/>
      <c r="Q36" s="671"/>
      <c r="S36" s="505"/>
      <c r="T36" s="720"/>
      <c r="U36" s="719"/>
      <c r="Z36" s="76"/>
      <c r="AA36" s="76"/>
      <c r="AB36" s="501"/>
      <c r="AC36" s="501"/>
      <c r="AY36" s="76">
        <v>31</v>
      </c>
      <c r="BA36" s="501">
        <v>65207959.509999998</v>
      </c>
      <c r="BD36" s="501">
        <v>4925</v>
      </c>
      <c r="BG36" s="82">
        <f t="shared" si="0"/>
        <v>0</v>
      </c>
      <c r="BI36" s="82">
        <f t="shared" si="2"/>
        <v>13240.194824365482</v>
      </c>
      <c r="BK36" s="82">
        <f t="shared" si="1"/>
        <v>-1239.428783902631</v>
      </c>
    </row>
    <row r="37" spans="1:63" s="82" customFormat="1" ht="12.75" customHeight="1">
      <c r="A37" s="75">
        <v>32</v>
      </c>
      <c r="B37" s="76" t="s">
        <v>82</v>
      </c>
      <c r="C37" s="75">
        <v>0</v>
      </c>
      <c r="D37" s="79">
        <v>1</v>
      </c>
      <c r="E37" s="126">
        <v>0</v>
      </c>
      <c r="F37" s="80">
        <v>0</v>
      </c>
      <c r="G37" s="671">
        <v>18046.96</v>
      </c>
      <c r="H37" s="81">
        <v>0</v>
      </c>
      <c r="I37" s="81">
        <v>1288</v>
      </c>
      <c r="J37" s="81">
        <v>19335</v>
      </c>
      <c r="K37" s="81"/>
      <c r="L37" s="287"/>
      <c r="M37" s="287"/>
      <c r="N37" s="79"/>
      <c r="O37" s="126"/>
      <c r="P37" s="80"/>
      <c r="Q37" s="671"/>
      <c r="S37" s="505"/>
      <c r="T37" s="720"/>
      <c r="U37" s="719"/>
      <c r="Z37" s="76"/>
      <c r="AA37" s="76"/>
      <c r="AB37" s="501"/>
      <c r="AC37" s="501"/>
      <c r="AY37" s="76">
        <v>32</v>
      </c>
      <c r="BA37" s="501">
        <v>317959.23</v>
      </c>
      <c r="BD37" s="501">
        <v>17</v>
      </c>
      <c r="BG37" s="82">
        <f t="shared" si="0"/>
        <v>0</v>
      </c>
      <c r="BI37" s="82">
        <f t="shared" si="2"/>
        <v>18703.484117647058</v>
      </c>
      <c r="BK37" s="82">
        <f t="shared" si="1"/>
        <v>656.52411764705903</v>
      </c>
    </row>
    <row r="38" spans="1:63" s="82" customFormat="1" ht="12.75" customHeight="1">
      <c r="A38" s="75">
        <v>33</v>
      </c>
      <c r="B38" s="76" t="s">
        <v>84</v>
      </c>
      <c r="C38" s="75">
        <v>0</v>
      </c>
      <c r="D38" s="79">
        <v>1</v>
      </c>
      <c r="E38" s="126">
        <v>0</v>
      </c>
      <c r="F38" s="80">
        <v>0</v>
      </c>
      <c r="G38" s="671">
        <v>21069.287272727273</v>
      </c>
      <c r="H38" s="81">
        <v>0</v>
      </c>
      <c r="I38" s="81">
        <v>1288</v>
      </c>
      <c r="J38" s="81">
        <v>22357</v>
      </c>
      <c r="K38" s="81"/>
      <c r="L38" s="287"/>
      <c r="M38" s="287"/>
      <c r="N38" s="79"/>
      <c r="O38" s="126"/>
      <c r="P38" s="80"/>
      <c r="Q38" s="671"/>
      <c r="S38" s="505"/>
      <c r="T38" s="720"/>
      <c r="U38" s="719"/>
      <c r="Z38" s="76"/>
      <c r="AA38" s="76"/>
      <c r="AB38" s="501"/>
      <c r="AC38" s="501"/>
      <c r="AY38" s="76">
        <v>33</v>
      </c>
      <c r="BA38" s="501">
        <v>250517.91</v>
      </c>
      <c r="BD38" s="501">
        <v>13</v>
      </c>
      <c r="BG38" s="82">
        <f t="shared" si="0"/>
        <v>0</v>
      </c>
      <c r="BI38" s="82">
        <f t="shared" si="2"/>
        <v>19270.608461538461</v>
      </c>
      <c r="BK38" s="82">
        <f t="shared" si="1"/>
        <v>-1798.6788111888127</v>
      </c>
    </row>
    <row r="39" spans="1:63" s="82" customFormat="1" ht="12.75" customHeight="1">
      <c r="A39" s="75">
        <v>34</v>
      </c>
      <c r="B39" s="76" t="s">
        <v>86</v>
      </c>
      <c r="C39" s="75">
        <v>0</v>
      </c>
      <c r="D39" s="79">
        <v>1.0409999999999999</v>
      </c>
      <c r="E39" s="126">
        <v>0</v>
      </c>
      <c r="F39" s="80">
        <v>0</v>
      </c>
      <c r="G39" s="671">
        <v>18620.186329999997</v>
      </c>
      <c r="H39" s="81">
        <v>0</v>
      </c>
      <c r="I39" s="81">
        <v>1288</v>
      </c>
      <c r="J39" s="81">
        <v>19908</v>
      </c>
      <c r="K39" s="81"/>
      <c r="L39" s="287"/>
      <c r="M39" s="287"/>
      <c r="N39" s="79"/>
      <c r="O39" s="126"/>
      <c r="P39" s="80"/>
      <c r="Q39" s="671"/>
      <c r="S39" s="505"/>
      <c r="T39" s="720"/>
      <c r="U39" s="719"/>
      <c r="Z39" s="76"/>
      <c r="AA39" s="76"/>
      <c r="AB39" s="501"/>
      <c r="AC39" s="501"/>
      <c r="AY39" s="76">
        <v>34</v>
      </c>
      <c r="BA39" s="501">
        <v>0</v>
      </c>
      <c r="BD39" s="501">
        <v>0</v>
      </c>
      <c r="BG39" s="82">
        <f t="shared" si="0"/>
        <v>0</v>
      </c>
      <c r="BI39" s="82">
        <f t="shared" si="2"/>
        <v>0</v>
      </c>
      <c r="BK39" s="82">
        <f t="shared" si="1"/>
        <v>-18620.186329999997</v>
      </c>
    </row>
    <row r="40" spans="1:63" s="82" customFormat="1" ht="12.75" customHeight="1">
      <c r="A40" s="75">
        <v>35</v>
      </c>
      <c r="B40" s="76" t="s">
        <v>88</v>
      </c>
      <c r="C40" s="75">
        <v>1</v>
      </c>
      <c r="D40" s="79">
        <v>1.0860000000000001</v>
      </c>
      <c r="E40" s="126">
        <v>11</v>
      </c>
      <c r="F40" s="80">
        <v>135.47260985262034</v>
      </c>
      <c r="G40" s="671">
        <v>22484.683806315679</v>
      </c>
      <c r="H40" s="81">
        <v>7976</v>
      </c>
      <c r="I40" s="81">
        <v>1288</v>
      </c>
      <c r="J40" s="81">
        <v>31749</v>
      </c>
      <c r="K40" s="81"/>
      <c r="L40" s="287"/>
      <c r="M40" s="287"/>
      <c r="N40" s="79"/>
      <c r="O40" s="126"/>
      <c r="P40" s="80"/>
      <c r="Q40" s="671"/>
      <c r="S40" s="505"/>
      <c r="T40" s="720"/>
      <c r="U40" s="719"/>
      <c r="Z40" s="76"/>
      <c r="AA40" s="76"/>
      <c r="AB40" s="501"/>
      <c r="AC40" s="501"/>
      <c r="AY40" s="76">
        <v>35</v>
      </c>
      <c r="BA40" s="501">
        <v>1144725044.7946599</v>
      </c>
      <c r="BD40" s="501">
        <v>57369</v>
      </c>
      <c r="BG40" s="82">
        <f t="shared" si="0"/>
        <v>0</v>
      </c>
      <c r="BI40" s="82">
        <f t="shared" si="2"/>
        <v>19953.721431342012</v>
      </c>
      <c r="BK40" s="82">
        <f t="shared" si="1"/>
        <v>-2530.9623749736675</v>
      </c>
    </row>
    <row r="41" spans="1:63" s="82" customFormat="1" ht="12.75" customHeight="1">
      <c r="A41" s="75">
        <v>36</v>
      </c>
      <c r="B41" s="76" t="s">
        <v>90</v>
      </c>
      <c r="C41" s="75">
        <v>1</v>
      </c>
      <c r="D41" s="79">
        <v>1</v>
      </c>
      <c r="E41" s="126">
        <v>7</v>
      </c>
      <c r="F41" s="80">
        <v>151.53429766986329</v>
      </c>
      <c r="G41" s="671">
        <v>15437.062208201891</v>
      </c>
      <c r="H41" s="81">
        <v>7955</v>
      </c>
      <c r="I41" s="81">
        <v>1288</v>
      </c>
      <c r="J41" s="81">
        <v>24680</v>
      </c>
      <c r="K41" s="81"/>
      <c r="L41" s="287"/>
      <c r="M41" s="287"/>
      <c r="N41" s="79"/>
      <c r="O41" s="126"/>
      <c r="P41" s="80"/>
      <c r="Q41" s="671"/>
      <c r="S41" s="505"/>
      <c r="T41" s="720"/>
      <c r="U41" s="719"/>
      <c r="Z41" s="76"/>
      <c r="AA41" s="76"/>
      <c r="AB41" s="501"/>
      <c r="AC41" s="501"/>
      <c r="AY41" s="76">
        <v>36</v>
      </c>
      <c r="BA41" s="501">
        <v>24109451.629999992</v>
      </c>
      <c r="BD41" s="501">
        <v>1698</v>
      </c>
      <c r="BG41" s="82">
        <f t="shared" si="0"/>
        <v>0</v>
      </c>
      <c r="BI41" s="82">
        <f t="shared" si="2"/>
        <v>14198.734764428735</v>
      </c>
      <c r="BK41" s="82">
        <f t="shared" si="1"/>
        <v>-1238.3274437731561</v>
      </c>
    </row>
    <row r="42" spans="1:63" s="82" customFormat="1" ht="12.75" customHeight="1">
      <c r="A42" s="75">
        <v>37</v>
      </c>
      <c r="B42" s="76" t="s">
        <v>92</v>
      </c>
      <c r="C42" s="75">
        <v>0</v>
      </c>
      <c r="D42" s="79">
        <v>1.105</v>
      </c>
      <c r="E42" s="126">
        <v>0</v>
      </c>
      <c r="F42" s="80">
        <v>0</v>
      </c>
      <c r="G42" s="671">
        <v>19514.978650000001</v>
      </c>
      <c r="H42" s="81">
        <v>0</v>
      </c>
      <c r="I42" s="81">
        <v>1288</v>
      </c>
      <c r="J42" s="81">
        <v>20803</v>
      </c>
      <c r="K42" s="81"/>
      <c r="L42" s="287"/>
      <c r="M42" s="287"/>
      <c r="N42" s="79"/>
      <c r="O42" s="126"/>
      <c r="P42" s="80"/>
      <c r="Q42" s="671"/>
      <c r="S42" s="505"/>
      <c r="T42" s="720"/>
      <c r="U42" s="719"/>
      <c r="Z42" s="76"/>
      <c r="AA42" s="76"/>
      <c r="AB42" s="501"/>
      <c r="AC42" s="501"/>
      <c r="AY42" s="76">
        <v>37</v>
      </c>
      <c r="BA42" s="501">
        <v>90908.905050000016</v>
      </c>
      <c r="BD42" s="501">
        <v>5</v>
      </c>
      <c r="BG42" s="82">
        <f t="shared" si="0"/>
        <v>0</v>
      </c>
      <c r="BI42" s="82">
        <f t="shared" si="2"/>
        <v>18181.781010000002</v>
      </c>
      <c r="BK42" s="82">
        <f t="shared" si="1"/>
        <v>-1333.1976399999985</v>
      </c>
    </row>
    <row r="43" spans="1:63" s="82" customFormat="1" ht="12.75" customHeight="1">
      <c r="A43" s="75">
        <v>38</v>
      </c>
      <c r="B43" s="76" t="s">
        <v>94</v>
      </c>
      <c r="C43" s="75">
        <v>1</v>
      </c>
      <c r="D43" s="79">
        <v>1.0429999999999999</v>
      </c>
      <c r="E43" s="126">
        <v>2</v>
      </c>
      <c r="F43" s="80">
        <v>177.23778369883613</v>
      </c>
      <c r="G43" s="671">
        <v>13110.789030054944</v>
      </c>
      <c r="H43" s="81">
        <v>10126</v>
      </c>
      <c r="I43" s="81">
        <v>1288</v>
      </c>
      <c r="J43" s="81">
        <v>24525</v>
      </c>
      <c r="K43" s="81"/>
      <c r="L43" s="287"/>
      <c r="M43" s="287"/>
      <c r="N43" s="79"/>
      <c r="O43" s="126"/>
      <c r="P43" s="80"/>
      <c r="Q43" s="671"/>
      <c r="S43" s="505"/>
      <c r="T43" s="720"/>
      <c r="U43" s="719"/>
      <c r="Z43" s="76"/>
      <c r="AA43" s="76"/>
      <c r="AB43" s="501"/>
      <c r="AC43" s="501"/>
      <c r="AY43" s="76">
        <v>38</v>
      </c>
      <c r="BA43" s="501">
        <v>9024222.1102399994</v>
      </c>
      <c r="BD43" s="501">
        <v>745</v>
      </c>
      <c r="BG43" s="82">
        <f t="shared" si="0"/>
        <v>0</v>
      </c>
      <c r="BI43" s="82">
        <f t="shared" si="2"/>
        <v>12113.049812402684</v>
      </c>
      <c r="BK43" s="82">
        <f t="shared" si="1"/>
        <v>-997.73921765226078</v>
      </c>
    </row>
    <row r="44" spans="1:63" s="82" customFormat="1" ht="12.75" customHeight="1">
      <c r="A44" s="75">
        <v>39</v>
      </c>
      <c r="B44" s="76" t="s">
        <v>96</v>
      </c>
      <c r="C44" s="75">
        <v>0</v>
      </c>
      <c r="D44" s="79">
        <v>1</v>
      </c>
      <c r="E44" s="126">
        <v>0</v>
      </c>
      <c r="F44" s="80">
        <v>0</v>
      </c>
      <c r="G44" s="671">
        <v>18046.96</v>
      </c>
      <c r="H44" s="81">
        <v>0</v>
      </c>
      <c r="I44" s="81">
        <v>1288</v>
      </c>
      <c r="J44" s="81">
        <v>19335</v>
      </c>
      <c r="K44" s="81"/>
      <c r="L44" s="287"/>
      <c r="M44" s="287"/>
      <c r="N44" s="79"/>
      <c r="O44" s="126"/>
      <c r="P44" s="80"/>
      <c r="Q44" s="671"/>
      <c r="S44" s="505"/>
      <c r="T44" s="720"/>
      <c r="U44" s="719"/>
      <c r="Z44" s="76"/>
      <c r="AA44" s="76"/>
      <c r="AB44" s="501"/>
      <c r="AC44" s="501"/>
      <c r="AY44" s="76">
        <v>39</v>
      </c>
      <c r="BA44" s="501">
        <v>267378.24</v>
      </c>
      <c r="BD44" s="501">
        <v>14</v>
      </c>
      <c r="BG44" s="82">
        <f t="shared" si="0"/>
        <v>0</v>
      </c>
      <c r="BI44" s="82">
        <f t="shared" si="2"/>
        <v>19098.445714285714</v>
      </c>
      <c r="BK44" s="82">
        <f t="shared" si="1"/>
        <v>1051.4857142857145</v>
      </c>
    </row>
    <row r="45" spans="1:63" s="82" customFormat="1" ht="12.75" customHeight="1">
      <c r="A45" s="75">
        <v>40</v>
      </c>
      <c r="B45" s="76" t="s">
        <v>98</v>
      </c>
      <c r="C45" s="75">
        <v>1</v>
      </c>
      <c r="D45" s="79">
        <v>1.048</v>
      </c>
      <c r="E45" s="126">
        <v>6</v>
      </c>
      <c r="F45" s="80">
        <v>133.26704522329297</v>
      </c>
      <c r="G45" s="671">
        <v>15483.249523203222</v>
      </c>
      <c r="H45" s="81">
        <v>5151</v>
      </c>
      <c r="I45" s="81">
        <v>1288</v>
      </c>
      <c r="J45" s="81">
        <v>21922</v>
      </c>
      <c r="K45" s="81"/>
      <c r="L45" s="287"/>
      <c r="M45" s="287"/>
      <c r="N45" s="79"/>
      <c r="O45" s="126"/>
      <c r="P45" s="80"/>
      <c r="Q45" s="671"/>
      <c r="S45" s="505"/>
      <c r="T45" s="720"/>
      <c r="U45" s="719"/>
      <c r="Z45" s="76"/>
      <c r="AA45" s="76"/>
      <c r="AB45" s="501"/>
      <c r="AC45" s="501"/>
      <c r="AY45" s="76">
        <v>40</v>
      </c>
      <c r="BA45" s="501">
        <v>73504510.386399999</v>
      </c>
      <c r="BD45" s="501">
        <v>5181</v>
      </c>
      <c r="BG45" s="82">
        <f t="shared" si="0"/>
        <v>0</v>
      </c>
      <c r="BI45" s="82">
        <f t="shared" si="2"/>
        <v>14187.321055085891</v>
      </c>
      <c r="BK45" s="82">
        <f t="shared" si="1"/>
        <v>-1295.9284681173303</v>
      </c>
    </row>
    <row r="46" spans="1:63" s="82" customFormat="1" ht="12.75" customHeight="1">
      <c r="A46" s="75">
        <v>41</v>
      </c>
      <c r="B46" s="76" t="s">
        <v>100</v>
      </c>
      <c r="C46" s="75">
        <v>1</v>
      </c>
      <c r="D46" s="79">
        <v>1</v>
      </c>
      <c r="E46" s="126">
        <v>7</v>
      </c>
      <c r="F46" s="80">
        <v>191.21928636391175</v>
      </c>
      <c r="G46" s="671">
        <v>15088.371675126902</v>
      </c>
      <c r="H46" s="81">
        <v>13764</v>
      </c>
      <c r="I46" s="81">
        <v>1288</v>
      </c>
      <c r="J46" s="81">
        <v>30140</v>
      </c>
      <c r="K46" s="81"/>
      <c r="L46" s="287"/>
      <c r="M46" s="287"/>
      <c r="N46" s="79"/>
      <c r="O46" s="126"/>
      <c r="P46" s="80"/>
      <c r="Q46" s="671"/>
      <c r="S46" s="505"/>
      <c r="T46" s="720"/>
      <c r="U46" s="719"/>
      <c r="Z46" s="76"/>
      <c r="AA46" s="76"/>
      <c r="AB46" s="501"/>
      <c r="AC46" s="501"/>
      <c r="AY46" s="76">
        <v>41</v>
      </c>
      <c r="BA46" s="501">
        <v>5978097.3099999996</v>
      </c>
      <c r="BD46" s="501">
        <v>421</v>
      </c>
      <c r="BG46" s="82">
        <f t="shared" si="0"/>
        <v>0</v>
      </c>
      <c r="BI46" s="82">
        <f t="shared" si="2"/>
        <v>14199.756080760095</v>
      </c>
      <c r="BK46" s="82">
        <f t="shared" si="1"/>
        <v>-888.61559436680727</v>
      </c>
    </row>
    <row r="47" spans="1:63" s="82" customFormat="1" ht="12.75" customHeight="1">
      <c r="A47" s="75">
        <v>42</v>
      </c>
      <c r="B47" s="76" t="s">
        <v>102</v>
      </c>
      <c r="C47" s="75">
        <v>0</v>
      </c>
      <c r="D47" s="79">
        <v>1</v>
      </c>
      <c r="E47" s="126">
        <v>0</v>
      </c>
      <c r="F47" s="80">
        <v>0</v>
      </c>
      <c r="G47" s="671">
        <v>19558.123636363638</v>
      </c>
      <c r="H47" s="81">
        <v>0</v>
      </c>
      <c r="I47" s="81">
        <v>1288</v>
      </c>
      <c r="J47" s="81">
        <v>20846</v>
      </c>
      <c r="K47" s="81"/>
      <c r="L47" s="287"/>
      <c r="M47" s="287"/>
      <c r="N47" s="79"/>
      <c r="O47" s="126"/>
      <c r="P47" s="80"/>
      <c r="Q47" s="671"/>
      <c r="S47" s="505"/>
      <c r="T47" s="720"/>
      <c r="U47" s="719"/>
      <c r="Z47" s="76"/>
      <c r="AA47" s="76"/>
      <c r="AB47" s="501"/>
      <c r="AC47" s="501"/>
      <c r="AY47" s="76">
        <v>42</v>
      </c>
      <c r="BA47" s="501">
        <v>334819.56000000006</v>
      </c>
      <c r="BD47" s="501">
        <v>18</v>
      </c>
      <c r="BG47" s="82">
        <f t="shared" si="0"/>
        <v>0</v>
      </c>
      <c r="BI47" s="82">
        <f t="shared" si="2"/>
        <v>18601.08666666667</v>
      </c>
      <c r="BK47" s="82">
        <f t="shared" si="1"/>
        <v>-957.0369696969683</v>
      </c>
    </row>
    <row r="48" spans="1:63" s="82" customFormat="1" ht="12.75" customHeight="1">
      <c r="A48" s="75">
        <v>43</v>
      </c>
      <c r="B48" s="76" t="s">
        <v>104</v>
      </c>
      <c r="C48" s="75">
        <v>1</v>
      </c>
      <c r="D48" s="79">
        <v>1</v>
      </c>
      <c r="E48" s="126">
        <v>6</v>
      </c>
      <c r="F48" s="80">
        <v>145.02856806095434</v>
      </c>
      <c r="G48" s="671">
        <v>14291.740238095237</v>
      </c>
      <c r="H48" s="81">
        <v>6435</v>
      </c>
      <c r="I48" s="81">
        <v>1288</v>
      </c>
      <c r="J48" s="81">
        <v>22015</v>
      </c>
      <c r="K48" s="81"/>
      <c r="L48" s="287"/>
      <c r="M48" s="287"/>
      <c r="N48" s="79"/>
      <c r="O48" s="126"/>
      <c r="P48" s="80"/>
      <c r="Q48" s="671"/>
      <c r="S48" s="505"/>
      <c r="T48" s="720"/>
      <c r="U48" s="719"/>
      <c r="Z48" s="76"/>
      <c r="AA48" s="76"/>
      <c r="AB48" s="501"/>
      <c r="AC48" s="501"/>
      <c r="AY48" s="76">
        <v>43</v>
      </c>
      <c r="BA48" s="501">
        <v>3670007.2399999998</v>
      </c>
      <c r="BD48" s="501">
        <v>270</v>
      </c>
      <c r="BG48" s="82">
        <f t="shared" si="0"/>
        <v>0</v>
      </c>
      <c r="BI48" s="82">
        <f t="shared" si="2"/>
        <v>13592.619407407406</v>
      </c>
      <c r="BK48" s="82">
        <f t="shared" si="1"/>
        <v>-699.12083068783068</v>
      </c>
    </row>
    <row r="49" spans="1:63" s="82" customFormat="1" ht="12.75" customHeight="1">
      <c r="A49" s="75">
        <v>44</v>
      </c>
      <c r="B49" s="76" t="s">
        <v>106</v>
      </c>
      <c r="C49" s="75">
        <v>1</v>
      </c>
      <c r="D49" s="79">
        <v>1</v>
      </c>
      <c r="E49" s="126">
        <v>11</v>
      </c>
      <c r="F49" s="80">
        <v>100</v>
      </c>
      <c r="G49" s="671">
        <v>21294.520278749846</v>
      </c>
      <c r="H49" s="81">
        <v>0</v>
      </c>
      <c r="I49" s="81">
        <v>1288</v>
      </c>
      <c r="J49" s="81">
        <v>22583</v>
      </c>
      <c r="K49" s="81"/>
      <c r="L49" s="287"/>
      <c r="M49" s="287"/>
      <c r="N49" s="79"/>
      <c r="O49" s="126"/>
      <c r="P49" s="80"/>
      <c r="Q49" s="671"/>
      <c r="S49" s="505"/>
      <c r="T49" s="720"/>
      <c r="U49" s="719"/>
      <c r="Z49" s="76"/>
      <c r="AA49" s="76"/>
      <c r="AB49" s="501"/>
      <c r="AC49" s="501"/>
      <c r="AY49" s="76">
        <v>44</v>
      </c>
      <c r="BA49" s="501">
        <v>314644676.99000001</v>
      </c>
      <c r="BD49" s="501">
        <v>16775</v>
      </c>
      <c r="BG49" s="82">
        <f t="shared" si="0"/>
        <v>0</v>
      </c>
      <c r="BI49" s="82">
        <f t="shared" si="2"/>
        <v>18756.761668554398</v>
      </c>
      <c r="BK49" s="82">
        <f t="shared" si="1"/>
        <v>-2537.7586101954475</v>
      </c>
    </row>
    <row r="50" spans="1:63" s="82" customFormat="1" ht="12.75" customHeight="1">
      <c r="A50" s="75">
        <v>45</v>
      </c>
      <c r="B50" s="76" t="s">
        <v>108</v>
      </c>
      <c r="C50" s="75">
        <v>1</v>
      </c>
      <c r="D50" s="79">
        <v>1</v>
      </c>
      <c r="E50" s="126">
        <v>6</v>
      </c>
      <c r="F50" s="80">
        <v>134.28038854095877</v>
      </c>
      <c r="G50" s="671">
        <v>15041.626666666669</v>
      </c>
      <c r="H50" s="81">
        <v>5156</v>
      </c>
      <c r="I50" s="81">
        <v>1288</v>
      </c>
      <c r="J50" s="81">
        <v>21486</v>
      </c>
      <c r="K50" s="81"/>
      <c r="L50" s="287"/>
      <c r="M50" s="287"/>
      <c r="N50" s="79"/>
      <c r="O50" s="126"/>
      <c r="P50" s="80"/>
      <c r="Q50" s="671"/>
      <c r="S50" s="505"/>
      <c r="T50" s="720"/>
      <c r="U50" s="719"/>
      <c r="Z50" s="76"/>
      <c r="AA50" s="76"/>
      <c r="AB50" s="501"/>
      <c r="AC50" s="501"/>
      <c r="AY50" s="76">
        <v>45</v>
      </c>
      <c r="BA50" s="501">
        <v>3232462.2</v>
      </c>
      <c r="BD50" s="501">
        <v>225</v>
      </c>
      <c r="BG50" s="82">
        <f t="shared" si="0"/>
        <v>0</v>
      </c>
      <c r="BI50" s="82">
        <f t="shared" si="2"/>
        <v>14366.498666666668</v>
      </c>
      <c r="BK50" s="82">
        <f t="shared" si="1"/>
        <v>-675.12800000000061</v>
      </c>
    </row>
    <row r="51" spans="1:63" s="82" customFormat="1" ht="12.75" customHeight="1">
      <c r="A51" s="75">
        <v>46</v>
      </c>
      <c r="B51" s="76" t="s">
        <v>110</v>
      </c>
      <c r="C51" s="75">
        <v>1</v>
      </c>
      <c r="D51" s="79">
        <v>1.0449999999999999</v>
      </c>
      <c r="E51" s="126">
        <v>3</v>
      </c>
      <c r="F51" s="80">
        <v>199.36369503759951</v>
      </c>
      <c r="G51" s="671">
        <v>14505.129354881265</v>
      </c>
      <c r="H51" s="81">
        <v>14413</v>
      </c>
      <c r="I51" s="81">
        <v>1288</v>
      </c>
      <c r="J51" s="81">
        <v>30206</v>
      </c>
      <c r="K51" s="81"/>
      <c r="L51" s="287"/>
      <c r="M51" s="287"/>
      <c r="N51" s="79"/>
      <c r="O51" s="126"/>
      <c r="P51" s="80"/>
      <c r="Q51" s="671"/>
      <c r="S51" s="505"/>
      <c r="T51" s="720"/>
      <c r="U51" s="719"/>
      <c r="Z51" s="76"/>
      <c r="AA51" s="76"/>
      <c r="AB51" s="501"/>
      <c r="AC51" s="501"/>
      <c r="AY51" s="76">
        <v>46</v>
      </c>
      <c r="BA51" s="501">
        <v>91960933.813559994</v>
      </c>
      <c r="BD51" s="501">
        <v>6899</v>
      </c>
      <c r="BG51" s="82">
        <f t="shared" si="0"/>
        <v>0</v>
      </c>
      <c r="BI51" s="82">
        <f t="shared" si="2"/>
        <v>13329.603393761414</v>
      </c>
      <c r="BK51" s="82">
        <f t="shared" si="1"/>
        <v>-1175.5259611198508</v>
      </c>
    </row>
    <row r="52" spans="1:63" s="82" customFormat="1" ht="12.75" customHeight="1">
      <c r="A52" s="75">
        <v>47</v>
      </c>
      <c r="B52" s="76" t="s">
        <v>112</v>
      </c>
      <c r="C52" s="75">
        <v>0</v>
      </c>
      <c r="D52" s="79">
        <v>1</v>
      </c>
      <c r="E52" s="126">
        <v>0</v>
      </c>
      <c r="F52" s="80">
        <v>0</v>
      </c>
      <c r="G52" s="671">
        <v>18046.96</v>
      </c>
      <c r="H52" s="81">
        <v>0</v>
      </c>
      <c r="I52" s="81">
        <v>1288</v>
      </c>
      <c r="J52" s="81">
        <v>19335</v>
      </c>
      <c r="K52" s="81"/>
      <c r="L52" s="287"/>
      <c r="M52" s="287"/>
      <c r="N52" s="79"/>
      <c r="O52" s="126"/>
      <c r="P52" s="80"/>
      <c r="Q52" s="671"/>
      <c r="S52" s="505"/>
      <c r="T52" s="720"/>
      <c r="U52" s="719"/>
      <c r="Z52" s="76"/>
      <c r="AA52" s="76"/>
      <c r="AB52" s="501"/>
      <c r="AC52" s="501"/>
      <c r="AY52" s="76">
        <v>47</v>
      </c>
      <c r="BA52" s="501">
        <v>16860.330000000002</v>
      </c>
      <c r="BD52" s="501">
        <v>1</v>
      </c>
      <c r="BG52" s="82">
        <f t="shared" si="0"/>
        <v>0</v>
      </c>
      <c r="BI52" s="82">
        <f t="shared" si="2"/>
        <v>16860.330000000002</v>
      </c>
      <c r="BK52" s="82">
        <f t="shared" si="1"/>
        <v>-1186.6299999999974</v>
      </c>
    </row>
    <row r="53" spans="1:63" s="82" customFormat="1" ht="12.75" customHeight="1">
      <c r="A53" s="75">
        <v>48</v>
      </c>
      <c r="B53" s="76" t="s">
        <v>114</v>
      </c>
      <c r="C53" s="75">
        <v>1</v>
      </c>
      <c r="D53" s="79">
        <v>1.0860000000000001</v>
      </c>
      <c r="E53" s="126">
        <v>4</v>
      </c>
      <c r="F53" s="80">
        <v>181.56822494820398</v>
      </c>
      <c r="G53" s="671">
        <v>15229.074938907104</v>
      </c>
      <c r="H53" s="81">
        <v>12422</v>
      </c>
      <c r="I53" s="81">
        <v>1288</v>
      </c>
      <c r="J53" s="81">
        <v>28939</v>
      </c>
      <c r="K53" s="81"/>
      <c r="L53" s="287"/>
      <c r="M53" s="287"/>
      <c r="N53" s="79"/>
      <c r="O53" s="126"/>
      <c r="P53" s="80"/>
      <c r="Q53" s="671"/>
      <c r="S53" s="505"/>
      <c r="T53" s="720"/>
      <c r="U53" s="719"/>
      <c r="Z53" s="76"/>
      <c r="AA53" s="76"/>
      <c r="AB53" s="501"/>
      <c r="AC53" s="501"/>
      <c r="AY53" s="76">
        <v>48</v>
      </c>
      <c r="BA53" s="501">
        <v>49023294.777839996</v>
      </c>
      <c r="BD53" s="501">
        <v>3523</v>
      </c>
      <c r="BG53" s="82">
        <f t="shared" si="0"/>
        <v>0</v>
      </c>
      <c r="BI53" s="82">
        <f t="shared" si="2"/>
        <v>13915.212823684358</v>
      </c>
      <c r="BK53" s="82">
        <f t="shared" si="1"/>
        <v>-1313.8621152227461</v>
      </c>
    </row>
    <row r="54" spans="1:63" s="82" customFormat="1" ht="12.75" customHeight="1">
      <c r="A54" s="75">
        <v>49</v>
      </c>
      <c r="B54" s="76" t="s">
        <v>116</v>
      </c>
      <c r="C54" s="75">
        <v>1</v>
      </c>
      <c r="D54" s="79">
        <v>1.1120000000000001</v>
      </c>
      <c r="E54" s="126">
        <v>7</v>
      </c>
      <c r="F54" s="80">
        <v>224.30682825570392</v>
      </c>
      <c r="G54" s="671">
        <v>17640.394184658649</v>
      </c>
      <c r="H54" s="81">
        <v>21928</v>
      </c>
      <c r="I54" s="81">
        <v>1288</v>
      </c>
      <c r="J54" s="81">
        <v>40856</v>
      </c>
      <c r="K54" s="81"/>
      <c r="L54" s="287"/>
      <c r="M54" s="287"/>
      <c r="N54" s="79"/>
      <c r="O54" s="126"/>
      <c r="P54" s="80"/>
      <c r="Q54" s="671"/>
      <c r="S54" s="505"/>
      <c r="T54" s="720"/>
      <c r="U54" s="719"/>
      <c r="Z54" s="76"/>
      <c r="AA54" s="76"/>
      <c r="AB54" s="501"/>
      <c r="AC54" s="501"/>
      <c r="AY54" s="76">
        <v>49</v>
      </c>
      <c r="BA54" s="501">
        <v>118880084.09551999</v>
      </c>
      <c r="BD54" s="501">
        <v>7297</v>
      </c>
      <c r="BG54" s="82">
        <f t="shared" si="0"/>
        <v>0</v>
      </c>
      <c r="BI54" s="82">
        <f t="shared" si="2"/>
        <v>16291.638220572837</v>
      </c>
      <c r="BK54" s="82">
        <f t="shared" si="1"/>
        <v>-1348.7559640858126</v>
      </c>
    </row>
    <row r="55" spans="1:63" s="82" customFormat="1" ht="12.75" customHeight="1">
      <c r="A55" s="75">
        <v>50</v>
      </c>
      <c r="B55" s="76" t="s">
        <v>118</v>
      </c>
      <c r="C55" s="75">
        <v>1</v>
      </c>
      <c r="D55" s="79">
        <v>1.0620000000000001</v>
      </c>
      <c r="E55" s="126">
        <v>5</v>
      </c>
      <c r="F55" s="80">
        <v>143.68108828905861</v>
      </c>
      <c r="G55" s="671">
        <v>14934.021776131169</v>
      </c>
      <c r="H55" s="81">
        <v>6523</v>
      </c>
      <c r="I55" s="81">
        <v>1288</v>
      </c>
      <c r="J55" s="81">
        <v>22745</v>
      </c>
      <c r="K55" s="81"/>
      <c r="L55" s="287"/>
      <c r="M55" s="287"/>
      <c r="N55" s="79"/>
      <c r="O55" s="126"/>
      <c r="P55" s="80"/>
      <c r="Q55" s="671"/>
      <c r="S55" s="505"/>
      <c r="T55" s="720"/>
      <c r="U55" s="719"/>
      <c r="Z55" s="76"/>
      <c r="AA55" s="76"/>
      <c r="AB55" s="501"/>
      <c r="AC55" s="501"/>
      <c r="AY55" s="76">
        <v>50</v>
      </c>
      <c r="BA55" s="501">
        <v>44989384.121069998</v>
      </c>
      <c r="BD55" s="501">
        <v>3291</v>
      </c>
      <c r="BG55" s="82">
        <f t="shared" si="0"/>
        <v>0</v>
      </c>
      <c r="BI55" s="82">
        <f t="shared" si="2"/>
        <v>13670.429693427528</v>
      </c>
      <c r="BK55" s="82">
        <f t="shared" si="1"/>
        <v>-1263.5920827036407</v>
      </c>
    </row>
    <row r="56" spans="1:63" s="82" customFormat="1" ht="12.75" customHeight="1">
      <c r="A56" s="75">
        <v>51</v>
      </c>
      <c r="B56" s="76" t="s">
        <v>120</v>
      </c>
      <c r="C56" s="75">
        <v>1</v>
      </c>
      <c r="D56" s="79">
        <v>1.0509999999999999</v>
      </c>
      <c r="E56" s="126">
        <v>1</v>
      </c>
      <c r="F56" s="80">
        <v>201.40840223459659</v>
      </c>
      <c r="G56" s="671">
        <v>13123.16319569177</v>
      </c>
      <c r="H56" s="81">
        <v>13308</v>
      </c>
      <c r="I56" s="81">
        <v>1288</v>
      </c>
      <c r="J56" s="81">
        <v>27719</v>
      </c>
      <c r="K56" s="81"/>
      <c r="L56" s="287"/>
      <c r="M56" s="287"/>
      <c r="N56" s="79"/>
      <c r="O56" s="126"/>
      <c r="P56" s="80"/>
      <c r="Q56" s="671"/>
      <c r="S56" s="505"/>
      <c r="T56" s="720"/>
      <c r="U56" s="719"/>
      <c r="Z56" s="76"/>
      <c r="AA56" s="76"/>
      <c r="AB56" s="501"/>
      <c r="AC56" s="501"/>
      <c r="AY56" s="76">
        <v>51</v>
      </c>
      <c r="BA56" s="501">
        <v>6853478.0810400005</v>
      </c>
      <c r="BD56" s="501">
        <v>571</v>
      </c>
      <c r="BG56" s="82">
        <f t="shared" si="0"/>
        <v>0</v>
      </c>
      <c r="BI56" s="82">
        <f t="shared" si="2"/>
        <v>12002.588583257444</v>
      </c>
      <c r="BK56" s="82">
        <f t="shared" si="1"/>
        <v>-1120.5746124343259</v>
      </c>
    </row>
    <row r="57" spans="1:63" s="82" customFormat="1" ht="12.75" customHeight="1">
      <c r="A57" s="75">
        <v>52</v>
      </c>
      <c r="B57" s="76" t="s">
        <v>122</v>
      </c>
      <c r="C57" s="75">
        <v>1</v>
      </c>
      <c r="D57" s="79">
        <v>1.0329999999999999</v>
      </c>
      <c r="E57" s="126">
        <v>6</v>
      </c>
      <c r="F57" s="80">
        <v>153.1361730140064</v>
      </c>
      <c r="G57" s="671">
        <v>15234.977317949439</v>
      </c>
      <c r="H57" s="81">
        <v>8095</v>
      </c>
      <c r="I57" s="81">
        <v>1288</v>
      </c>
      <c r="J57" s="81">
        <v>24618</v>
      </c>
      <c r="K57" s="81"/>
      <c r="L57" s="287"/>
      <c r="M57" s="287"/>
      <c r="N57" s="79"/>
      <c r="O57" s="126"/>
      <c r="P57" s="80"/>
      <c r="Q57" s="671"/>
      <c r="S57" s="505"/>
      <c r="T57" s="720"/>
      <c r="U57" s="719"/>
      <c r="Z57" s="76"/>
      <c r="AA57" s="76"/>
      <c r="AB57" s="501"/>
      <c r="AC57" s="501"/>
      <c r="AY57" s="76">
        <v>52</v>
      </c>
      <c r="BA57" s="501">
        <v>20942038.250020005</v>
      </c>
      <c r="BD57" s="501">
        <v>1501</v>
      </c>
      <c r="BG57" s="82">
        <f t="shared" si="0"/>
        <v>0</v>
      </c>
      <c r="BI57" s="82">
        <f t="shared" si="2"/>
        <v>13952.057461705534</v>
      </c>
      <c r="BK57" s="82">
        <f t="shared" si="1"/>
        <v>-1282.9198562439051</v>
      </c>
    </row>
    <row r="58" spans="1:63" s="82" customFormat="1" ht="12.75" customHeight="1">
      <c r="A58" s="75">
        <v>53</v>
      </c>
      <c r="B58" s="76" t="s">
        <v>124</v>
      </c>
      <c r="C58" s="75">
        <v>0</v>
      </c>
      <c r="D58" s="79">
        <v>1</v>
      </c>
      <c r="E58" s="126">
        <v>0</v>
      </c>
      <c r="F58" s="80">
        <v>0</v>
      </c>
      <c r="G58" s="671">
        <v>20263.333333333332</v>
      </c>
      <c r="H58" s="81">
        <v>0</v>
      </c>
      <c r="I58" s="81">
        <v>1288</v>
      </c>
      <c r="J58" s="81">
        <v>21551</v>
      </c>
      <c r="K58" s="81"/>
      <c r="L58" s="287"/>
      <c r="M58" s="287"/>
      <c r="N58" s="79"/>
      <c r="O58" s="126"/>
      <c r="P58" s="80"/>
      <c r="Q58" s="671"/>
      <c r="S58" s="505"/>
      <c r="T58" s="720"/>
      <c r="U58" s="719"/>
      <c r="Z58" s="76"/>
      <c r="AA58" s="76"/>
      <c r="AB58" s="501"/>
      <c r="AC58" s="501"/>
      <c r="AY58" s="76">
        <v>53</v>
      </c>
      <c r="BA58" s="501">
        <v>216797.25000000006</v>
      </c>
      <c r="BD58" s="501">
        <v>11</v>
      </c>
      <c r="BG58" s="82">
        <f t="shared" si="0"/>
        <v>0</v>
      </c>
      <c r="BI58" s="82">
        <f t="shared" si="2"/>
        <v>19708.840909090915</v>
      </c>
      <c r="BK58" s="82">
        <f t="shared" si="1"/>
        <v>-554.49242424241675</v>
      </c>
    </row>
    <row r="59" spans="1:63" s="82" customFormat="1" ht="12.75" customHeight="1">
      <c r="A59" s="75">
        <v>54</v>
      </c>
      <c r="B59" s="76" t="s">
        <v>126</v>
      </c>
      <c r="C59" s="75">
        <v>0</v>
      </c>
      <c r="D59" s="79">
        <v>1</v>
      </c>
      <c r="E59" s="126">
        <v>0</v>
      </c>
      <c r="F59" s="80">
        <v>0</v>
      </c>
      <c r="G59" s="671">
        <v>0</v>
      </c>
      <c r="H59" s="81">
        <v>0</v>
      </c>
      <c r="I59" s="81">
        <v>1288</v>
      </c>
      <c r="J59" s="81">
        <v>1288</v>
      </c>
      <c r="K59" s="81"/>
      <c r="L59" s="287"/>
      <c r="M59" s="287"/>
      <c r="N59" s="79"/>
      <c r="O59" s="126"/>
      <c r="P59" s="80"/>
      <c r="Q59" s="671"/>
      <c r="S59" s="505"/>
      <c r="T59" s="720"/>
      <c r="U59" s="719"/>
      <c r="Z59" s="76"/>
      <c r="AA59" s="76"/>
      <c r="AB59" s="501"/>
      <c r="AC59" s="501"/>
      <c r="AY59" s="76">
        <v>54</v>
      </c>
      <c r="BA59" s="501">
        <v>0</v>
      </c>
      <c r="BD59" s="501">
        <v>0</v>
      </c>
      <c r="BG59" s="82">
        <f t="shared" si="0"/>
        <v>0</v>
      </c>
      <c r="BI59" s="82">
        <f t="shared" si="2"/>
        <v>0</v>
      </c>
      <c r="BK59" s="82">
        <f t="shared" si="1"/>
        <v>0</v>
      </c>
    </row>
    <row r="60" spans="1:63" s="82" customFormat="1" ht="12.75" customHeight="1">
      <c r="A60" s="75">
        <v>55</v>
      </c>
      <c r="B60" s="76" t="s">
        <v>128</v>
      </c>
      <c r="C60" s="75">
        <v>0</v>
      </c>
      <c r="D60" s="79">
        <v>1</v>
      </c>
      <c r="E60" s="126">
        <v>0</v>
      </c>
      <c r="F60" s="80">
        <v>0</v>
      </c>
      <c r="G60" s="671">
        <v>0</v>
      </c>
      <c r="H60" s="81">
        <v>0</v>
      </c>
      <c r="I60" s="81">
        <v>1288</v>
      </c>
      <c r="J60" s="81">
        <v>1288</v>
      </c>
      <c r="K60" s="81"/>
      <c r="L60" s="287"/>
      <c r="M60" s="287"/>
      <c r="N60" s="79"/>
      <c r="O60" s="126"/>
      <c r="P60" s="80"/>
      <c r="Q60" s="671"/>
      <c r="S60" s="505"/>
      <c r="T60" s="720"/>
      <c r="U60" s="719"/>
      <c r="Z60" s="76"/>
      <c r="AA60" s="76"/>
      <c r="AB60" s="501"/>
      <c r="AC60" s="501"/>
      <c r="AY60" s="76">
        <v>55</v>
      </c>
      <c r="BA60" s="501">
        <v>0</v>
      </c>
      <c r="BD60" s="501">
        <v>0</v>
      </c>
      <c r="BG60" s="82">
        <f t="shared" si="0"/>
        <v>0</v>
      </c>
      <c r="BI60" s="82">
        <f t="shared" si="2"/>
        <v>0</v>
      </c>
      <c r="BK60" s="82">
        <f t="shared" si="1"/>
        <v>0</v>
      </c>
    </row>
    <row r="61" spans="1:63" s="82" customFormat="1" ht="12.75" customHeight="1">
      <c r="A61" s="75">
        <v>56</v>
      </c>
      <c r="B61" s="76" t="s">
        <v>131</v>
      </c>
      <c r="C61" s="75">
        <v>1</v>
      </c>
      <c r="D61" s="79">
        <v>1</v>
      </c>
      <c r="E61" s="126">
        <v>4</v>
      </c>
      <c r="F61" s="80">
        <v>131.80375185873373</v>
      </c>
      <c r="G61" s="671">
        <v>13978.928405797102</v>
      </c>
      <c r="H61" s="81">
        <v>4446</v>
      </c>
      <c r="I61" s="81">
        <v>1288</v>
      </c>
      <c r="J61" s="81">
        <v>19713</v>
      </c>
      <c r="K61" s="81"/>
      <c r="L61" s="287"/>
      <c r="M61" s="287"/>
      <c r="N61" s="79"/>
      <c r="O61" s="126"/>
      <c r="P61" s="80"/>
      <c r="Q61" s="671"/>
      <c r="S61" s="505"/>
      <c r="T61" s="720"/>
      <c r="U61" s="719"/>
      <c r="Z61" s="76"/>
      <c r="AA61" s="76"/>
      <c r="AB61" s="501"/>
      <c r="AC61" s="501"/>
      <c r="AY61" s="76">
        <v>56</v>
      </c>
      <c r="BA61" s="501">
        <v>66873411.150000006</v>
      </c>
      <c r="BD61" s="501">
        <v>5181</v>
      </c>
      <c r="BG61" s="82">
        <f t="shared" si="0"/>
        <v>0</v>
      </c>
      <c r="BI61" s="82">
        <f t="shared" si="2"/>
        <v>12907.43314997105</v>
      </c>
      <c r="BK61" s="82">
        <f t="shared" si="1"/>
        <v>-1071.495255826052</v>
      </c>
    </row>
    <row r="62" spans="1:63" s="82" customFormat="1" ht="12.75" customHeight="1">
      <c r="A62" s="75">
        <v>57</v>
      </c>
      <c r="B62" s="76" t="s">
        <v>133</v>
      </c>
      <c r="C62" s="75">
        <v>1</v>
      </c>
      <c r="D62" s="79">
        <v>1.04</v>
      </c>
      <c r="E62" s="126">
        <v>12</v>
      </c>
      <c r="F62" s="80">
        <v>105.01314606207856</v>
      </c>
      <c r="G62" s="671">
        <v>23585.737818843176</v>
      </c>
      <c r="H62" s="81">
        <v>1182</v>
      </c>
      <c r="I62" s="81">
        <v>1288</v>
      </c>
      <c r="J62" s="81">
        <v>26056</v>
      </c>
      <c r="K62" s="81"/>
      <c r="L62" s="287"/>
      <c r="M62" s="287"/>
      <c r="N62" s="79"/>
      <c r="O62" s="126"/>
      <c r="P62" s="80"/>
      <c r="Q62" s="671"/>
      <c r="S62" s="505"/>
      <c r="T62" s="720"/>
      <c r="U62" s="719"/>
      <c r="Z62" s="76"/>
      <c r="AA62" s="76"/>
      <c r="AB62" s="501"/>
      <c r="AC62" s="501"/>
      <c r="AY62" s="76">
        <v>57</v>
      </c>
      <c r="BA62" s="501">
        <v>146607527.92600003</v>
      </c>
      <c r="BD62" s="501">
        <v>7095</v>
      </c>
      <c r="BG62" s="82">
        <f t="shared" si="0"/>
        <v>0</v>
      </c>
      <c r="BI62" s="82">
        <f t="shared" si="2"/>
        <v>20663.499355320651</v>
      </c>
      <c r="BK62" s="82">
        <f t="shared" si="1"/>
        <v>-2922.2384635225244</v>
      </c>
    </row>
    <row r="63" spans="1:63" s="82" customFormat="1" ht="12.75" customHeight="1">
      <c r="A63" s="75">
        <v>58</v>
      </c>
      <c r="B63" s="76" t="s">
        <v>135</v>
      </c>
      <c r="C63" s="75">
        <v>0</v>
      </c>
      <c r="D63" s="79">
        <v>1</v>
      </c>
      <c r="E63" s="126">
        <v>0</v>
      </c>
      <c r="F63" s="80">
        <v>0</v>
      </c>
      <c r="G63" s="671">
        <v>0</v>
      </c>
      <c r="H63" s="81">
        <v>0</v>
      </c>
      <c r="I63" s="81">
        <v>1288</v>
      </c>
      <c r="J63" s="81">
        <v>1288</v>
      </c>
      <c r="K63" s="81"/>
      <c r="L63" s="287"/>
      <c r="M63" s="287"/>
      <c r="N63" s="79"/>
      <c r="O63" s="126"/>
      <c r="P63" s="80"/>
      <c r="Q63" s="671"/>
      <c r="S63" s="505"/>
      <c r="T63" s="720"/>
      <c r="U63" s="719"/>
      <c r="Z63" s="76"/>
      <c r="AA63" s="76"/>
      <c r="AB63" s="501"/>
      <c r="AC63" s="501"/>
      <c r="AY63" s="76">
        <v>58</v>
      </c>
      <c r="BA63" s="501">
        <v>16860.330000000002</v>
      </c>
      <c r="BD63" s="501">
        <v>1</v>
      </c>
      <c r="BG63" s="82">
        <f t="shared" si="0"/>
        <v>0</v>
      </c>
      <c r="BI63" s="82">
        <f t="shared" si="2"/>
        <v>16860.330000000002</v>
      </c>
      <c r="BK63" s="82">
        <f t="shared" si="1"/>
        <v>16860.330000000002</v>
      </c>
    </row>
    <row r="64" spans="1:63" s="82" customFormat="1" ht="12.75" customHeight="1">
      <c r="A64" s="75">
        <v>59</v>
      </c>
      <c r="B64" s="76" t="s">
        <v>137</v>
      </c>
      <c r="C64" s="75">
        <v>0</v>
      </c>
      <c r="D64" s="79">
        <v>1</v>
      </c>
      <c r="E64" s="126">
        <v>0</v>
      </c>
      <c r="F64" s="80">
        <v>0</v>
      </c>
      <c r="G64" s="671">
        <v>21069.287272727273</v>
      </c>
      <c r="H64" s="81">
        <v>0</v>
      </c>
      <c r="I64" s="81">
        <v>1288</v>
      </c>
      <c r="J64" s="81">
        <v>22357</v>
      </c>
      <c r="K64" s="81"/>
      <c r="L64" s="287"/>
      <c r="M64" s="287"/>
      <c r="N64" s="79"/>
      <c r="O64" s="126"/>
      <c r="P64" s="80"/>
      <c r="Q64" s="671"/>
      <c r="S64" s="505"/>
      <c r="T64" s="720"/>
      <c r="U64" s="719"/>
      <c r="Z64" s="76"/>
      <c r="AA64" s="76"/>
      <c r="AB64" s="501"/>
      <c r="AC64" s="501"/>
      <c r="AY64" s="76">
        <v>59</v>
      </c>
      <c r="BA64" s="501">
        <v>118022.31000000001</v>
      </c>
      <c r="BD64" s="501">
        <v>7</v>
      </c>
      <c r="BG64" s="82">
        <f t="shared" si="0"/>
        <v>0</v>
      </c>
      <c r="BI64" s="82">
        <f t="shared" si="2"/>
        <v>16860.330000000002</v>
      </c>
      <c r="BK64" s="82">
        <f t="shared" si="1"/>
        <v>-4208.9572727272716</v>
      </c>
    </row>
    <row r="65" spans="1:63" s="82" customFormat="1" ht="12.75" customHeight="1">
      <c r="A65" s="75">
        <v>60</v>
      </c>
      <c r="B65" s="76" t="s">
        <v>139</v>
      </c>
      <c r="C65" s="75">
        <v>0</v>
      </c>
      <c r="D65" s="79">
        <v>1</v>
      </c>
      <c r="E65" s="126">
        <v>0</v>
      </c>
      <c r="F65" s="80">
        <v>0</v>
      </c>
      <c r="G65" s="671">
        <v>18046.96</v>
      </c>
      <c r="H65" s="81">
        <v>0</v>
      </c>
      <c r="I65" s="81">
        <v>1288</v>
      </c>
      <c r="J65" s="81">
        <v>19335</v>
      </c>
      <c r="K65" s="81"/>
      <c r="L65" s="287"/>
      <c r="M65" s="287"/>
      <c r="N65" s="79"/>
      <c r="O65" s="126"/>
      <c r="P65" s="80"/>
      <c r="Q65" s="671"/>
      <c r="S65" s="505"/>
      <c r="T65" s="720"/>
      <c r="U65" s="719"/>
      <c r="Z65" s="76"/>
      <c r="AA65" s="76"/>
      <c r="AB65" s="501"/>
      <c r="AC65" s="501"/>
      <c r="AY65" s="76">
        <v>60</v>
      </c>
      <c r="BA65" s="501">
        <v>267378.24</v>
      </c>
      <c r="BD65" s="501">
        <v>14</v>
      </c>
      <c r="BG65" s="82">
        <f t="shared" si="0"/>
        <v>0</v>
      </c>
      <c r="BI65" s="82">
        <f t="shared" si="2"/>
        <v>19098.445714285714</v>
      </c>
      <c r="BK65" s="82">
        <f t="shared" si="1"/>
        <v>1051.4857142857145</v>
      </c>
    </row>
    <row r="66" spans="1:63" s="82" customFormat="1" ht="12.75" customHeight="1">
      <c r="A66" s="75">
        <v>61</v>
      </c>
      <c r="B66" s="76" t="s">
        <v>141</v>
      </c>
      <c r="C66" s="75">
        <v>1</v>
      </c>
      <c r="D66" s="79">
        <v>1</v>
      </c>
      <c r="E66" s="126">
        <v>10</v>
      </c>
      <c r="F66" s="80">
        <v>110.40502928837481</v>
      </c>
      <c r="G66" s="671">
        <v>19395.637904208586</v>
      </c>
      <c r="H66" s="81">
        <v>2018</v>
      </c>
      <c r="I66" s="81">
        <v>1288</v>
      </c>
      <c r="J66" s="81">
        <v>22702</v>
      </c>
      <c r="K66" s="81"/>
      <c r="L66" s="287"/>
      <c r="M66" s="287"/>
      <c r="N66" s="79"/>
      <c r="O66" s="126"/>
      <c r="P66" s="80"/>
      <c r="Q66" s="671"/>
      <c r="S66" s="505"/>
      <c r="T66" s="720"/>
      <c r="U66" s="719"/>
      <c r="Z66" s="76"/>
      <c r="AA66" s="76"/>
      <c r="AB66" s="501"/>
      <c r="AC66" s="501"/>
      <c r="AY66" s="76">
        <v>61</v>
      </c>
      <c r="BA66" s="501">
        <v>129024990.33</v>
      </c>
      <c r="BD66" s="501">
        <v>7202</v>
      </c>
      <c r="BG66" s="82">
        <f t="shared" si="0"/>
        <v>0</v>
      </c>
      <c r="BI66" s="82">
        <f t="shared" si="2"/>
        <v>17915.161112191057</v>
      </c>
      <c r="BK66" s="82">
        <f t="shared" si="1"/>
        <v>-1480.4767920175291</v>
      </c>
    </row>
    <row r="67" spans="1:63" s="82" customFormat="1" ht="12.75" customHeight="1">
      <c r="A67" s="75">
        <v>62</v>
      </c>
      <c r="B67" s="76" t="s">
        <v>143</v>
      </c>
      <c r="C67" s="75">
        <v>0</v>
      </c>
      <c r="D67" s="79">
        <v>1</v>
      </c>
      <c r="E67" s="126">
        <v>0</v>
      </c>
      <c r="F67" s="80">
        <v>0</v>
      </c>
      <c r="G67" s="671">
        <v>0</v>
      </c>
      <c r="H67" s="81">
        <v>0</v>
      </c>
      <c r="I67" s="81">
        <v>1288</v>
      </c>
      <c r="J67" s="81">
        <v>1288</v>
      </c>
      <c r="K67" s="81"/>
      <c r="L67" s="287"/>
      <c r="M67" s="287"/>
      <c r="N67" s="79"/>
      <c r="O67" s="126"/>
      <c r="P67" s="80"/>
      <c r="Q67" s="671"/>
      <c r="S67" s="505"/>
      <c r="T67" s="720"/>
      <c r="U67" s="719"/>
      <c r="Z67" s="76"/>
      <c r="AA67" s="76"/>
      <c r="AB67" s="501"/>
      <c r="AC67" s="501"/>
      <c r="AY67" s="76">
        <v>62</v>
      </c>
      <c r="BA67" s="501">
        <v>0</v>
      </c>
      <c r="BD67" s="501">
        <v>0</v>
      </c>
      <c r="BG67" s="82">
        <f t="shared" si="0"/>
        <v>0</v>
      </c>
      <c r="BI67" s="82">
        <f t="shared" si="2"/>
        <v>0</v>
      </c>
      <c r="BK67" s="82">
        <f t="shared" si="1"/>
        <v>0</v>
      </c>
    </row>
    <row r="68" spans="1:63" s="82" customFormat="1" ht="12.75" customHeight="1">
      <c r="A68" s="75">
        <v>63</v>
      </c>
      <c r="B68" s="76" t="s">
        <v>145</v>
      </c>
      <c r="C68" s="75">
        <v>1</v>
      </c>
      <c r="D68" s="79">
        <v>1</v>
      </c>
      <c r="E68" s="126">
        <v>7</v>
      </c>
      <c r="F68" s="80">
        <v>106.22838887048812</v>
      </c>
      <c r="G68" s="671">
        <v>15362.558724489792</v>
      </c>
      <c r="H68" s="81">
        <v>957</v>
      </c>
      <c r="I68" s="81">
        <v>1288</v>
      </c>
      <c r="J68" s="81">
        <v>17608</v>
      </c>
      <c r="K68" s="81"/>
      <c r="L68" s="287"/>
      <c r="M68" s="287"/>
      <c r="N68" s="79"/>
      <c r="O68" s="126"/>
      <c r="P68" s="80"/>
      <c r="Q68" s="671"/>
      <c r="S68" s="505"/>
      <c r="T68" s="720"/>
      <c r="U68" s="719"/>
      <c r="Z68" s="76"/>
      <c r="AA68" s="76"/>
      <c r="AB68" s="501"/>
      <c r="AC68" s="501"/>
      <c r="AY68" s="76">
        <v>63</v>
      </c>
      <c r="BA68" s="501">
        <v>2889718.2099999995</v>
      </c>
      <c r="BD68" s="501">
        <v>204</v>
      </c>
      <c r="BG68" s="82">
        <f t="shared" si="0"/>
        <v>0</v>
      </c>
      <c r="BI68" s="82">
        <f t="shared" si="2"/>
        <v>14165.285343137253</v>
      </c>
      <c r="BK68" s="82">
        <f t="shared" si="1"/>
        <v>-1197.2733813525392</v>
      </c>
    </row>
    <row r="69" spans="1:63" s="82" customFormat="1" ht="12.75" customHeight="1">
      <c r="A69" s="75">
        <v>64</v>
      </c>
      <c r="B69" s="76" t="s">
        <v>147</v>
      </c>
      <c r="C69" s="75">
        <v>1</v>
      </c>
      <c r="D69" s="79">
        <v>1</v>
      </c>
      <c r="E69" s="126">
        <v>10</v>
      </c>
      <c r="F69" s="80">
        <v>110.93426706479931</v>
      </c>
      <c r="G69" s="671">
        <v>18026.847164248946</v>
      </c>
      <c r="H69" s="81">
        <v>1971</v>
      </c>
      <c r="I69" s="81">
        <v>1288</v>
      </c>
      <c r="J69" s="81">
        <v>21286</v>
      </c>
      <c r="K69" s="81"/>
      <c r="L69" s="287"/>
      <c r="M69" s="287"/>
      <c r="N69" s="79"/>
      <c r="O69" s="126"/>
      <c r="P69" s="80"/>
      <c r="Q69" s="671"/>
      <c r="S69" s="505"/>
      <c r="T69" s="720"/>
      <c r="U69" s="719"/>
      <c r="Z69" s="76"/>
      <c r="AA69" s="76"/>
      <c r="AB69" s="501"/>
      <c r="AC69" s="501"/>
      <c r="AY69" s="76">
        <v>64</v>
      </c>
      <c r="BA69" s="501">
        <v>34402202.619999997</v>
      </c>
      <c r="BD69" s="501">
        <v>2095</v>
      </c>
      <c r="BG69" s="82">
        <f t="shared" si="0"/>
        <v>0</v>
      </c>
      <c r="BI69" s="82">
        <f t="shared" si="2"/>
        <v>16421.099102625296</v>
      </c>
      <c r="BK69" s="82">
        <f t="shared" si="1"/>
        <v>-1605.7480616236498</v>
      </c>
    </row>
    <row r="70" spans="1:63" s="82" customFormat="1" ht="12.75" customHeight="1">
      <c r="A70" s="75">
        <v>65</v>
      </c>
      <c r="B70" s="76" t="s">
        <v>149</v>
      </c>
      <c r="C70" s="75">
        <v>1</v>
      </c>
      <c r="D70" s="79">
        <v>1.0389999999999999</v>
      </c>
      <c r="E70" s="126">
        <v>2</v>
      </c>
      <c r="F70" s="80">
        <v>170.95108763694208</v>
      </c>
      <c r="G70" s="671">
        <v>13538.340062499999</v>
      </c>
      <c r="H70" s="81">
        <v>9606</v>
      </c>
      <c r="I70" s="81">
        <v>1288</v>
      </c>
      <c r="J70" s="81">
        <v>24432</v>
      </c>
      <c r="K70" s="81"/>
      <c r="L70" s="287"/>
      <c r="M70" s="287"/>
      <c r="N70" s="79"/>
      <c r="O70" s="126"/>
      <c r="P70" s="80"/>
      <c r="Q70" s="671"/>
      <c r="S70" s="505"/>
      <c r="T70" s="720"/>
      <c r="U70" s="719"/>
      <c r="Z70" s="76"/>
      <c r="AA70" s="76"/>
      <c r="AB70" s="501"/>
      <c r="AC70" s="501"/>
      <c r="AY70" s="76">
        <v>65</v>
      </c>
      <c r="BA70" s="501">
        <v>17839057.451559998</v>
      </c>
      <c r="BD70" s="501">
        <v>1433</v>
      </c>
      <c r="BG70" s="82">
        <f t="shared" ref="BG70:BG133" si="3">+AY70-A70</f>
        <v>0</v>
      </c>
      <c r="BI70" s="82">
        <f t="shared" si="2"/>
        <v>12448.749093900906</v>
      </c>
      <c r="BK70" s="82">
        <f t="shared" ref="BK70:BK133" si="4">+BI70-G70</f>
        <v>-1089.5909685990937</v>
      </c>
    </row>
    <row r="71" spans="1:63" s="82" customFormat="1" ht="12.75" customHeight="1">
      <c r="A71" s="75">
        <v>66</v>
      </c>
      <c r="B71" s="76" t="s">
        <v>151</v>
      </c>
      <c r="C71" s="75">
        <v>0</v>
      </c>
      <c r="D71" s="79">
        <v>1</v>
      </c>
      <c r="E71" s="126">
        <v>0</v>
      </c>
      <c r="F71" s="80">
        <v>0</v>
      </c>
      <c r="G71" s="671">
        <v>18046.96</v>
      </c>
      <c r="H71" s="81">
        <v>0</v>
      </c>
      <c r="I71" s="81">
        <v>1288</v>
      </c>
      <c r="J71" s="81">
        <v>19335</v>
      </c>
      <c r="K71" s="81"/>
      <c r="L71" s="287"/>
      <c r="M71" s="287"/>
      <c r="N71" s="79"/>
      <c r="O71" s="126"/>
      <c r="P71" s="80"/>
      <c r="Q71" s="671"/>
      <c r="S71" s="505"/>
      <c r="T71" s="720"/>
      <c r="U71" s="719"/>
      <c r="Z71" s="76"/>
      <c r="AA71" s="76"/>
      <c r="AB71" s="501"/>
      <c r="AC71" s="501"/>
      <c r="AY71" s="76">
        <v>66</v>
      </c>
      <c r="BA71" s="501">
        <v>0</v>
      </c>
      <c r="BD71" s="501">
        <v>0</v>
      </c>
      <c r="BG71" s="82">
        <f t="shared" si="3"/>
        <v>0</v>
      </c>
      <c r="BI71" s="82">
        <f t="shared" ref="BI71:BI134" si="5">IF(BA71=0,0,BA71/BD71)</f>
        <v>0</v>
      </c>
      <c r="BK71" s="82">
        <f t="shared" si="4"/>
        <v>-18046.96</v>
      </c>
    </row>
    <row r="72" spans="1:63" s="82" customFormat="1" ht="12.75" customHeight="1">
      <c r="A72" s="75">
        <v>67</v>
      </c>
      <c r="B72" s="76" t="s">
        <v>153</v>
      </c>
      <c r="C72" s="75">
        <v>1</v>
      </c>
      <c r="D72" s="79">
        <v>1.0589999999999999</v>
      </c>
      <c r="E72" s="126">
        <v>2</v>
      </c>
      <c r="F72" s="80">
        <v>212.64115776383292</v>
      </c>
      <c r="G72" s="671">
        <v>13388.09935825803</v>
      </c>
      <c r="H72" s="81">
        <v>15081</v>
      </c>
      <c r="I72" s="81">
        <v>1288</v>
      </c>
      <c r="J72" s="81">
        <v>29757</v>
      </c>
      <c r="K72" s="81"/>
      <c r="L72" s="287"/>
      <c r="M72" s="287"/>
      <c r="N72" s="79"/>
      <c r="O72" s="126"/>
      <c r="P72" s="80"/>
      <c r="Q72" s="671"/>
      <c r="S72" s="505"/>
      <c r="T72" s="720"/>
      <c r="U72" s="719"/>
      <c r="Z72" s="76"/>
      <c r="AA72" s="76"/>
      <c r="AB72" s="501"/>
      <c r="AC72" s="501"/>
      <c r="AY72" s="76">
        <v>67</v>
      </c>
      <c r="BA72" s="501">
        <v>24106981.040400002</v>
      </c>
      <c r="BD72" s="501">
        <v>1943</v>
      </c>
      <c r="BG72" s="82">
        <f t="shared" si="3"/>
        <v>0</v>
      </c>
      <c r="BI72" s="82">
        <f t="shared" si="5"/>
        <v>12407.092661039631</v>
      </c>
      <c r="BK72" s="82">
        <f t="shared" si="4"/>
        <v>-981.00669721839949</v>
      </c>
    </row>
    <row r="73" spans="1:63" s="82" customFormat="1" ht="12.75" customHeight="1">
      <c r="A73" s="75">
        <v>68</v>
      </c>
      <c r="B73" s="76" t="s">
        <v>155</v>
      </c>
      <c r="C73" s="75">
        <v>1</v>
      </c>
      <c r="D73" s="79">
        <v>1</v>
      </c>
      <c r="E73" s="126">
        <v>4</v>
      </c>
      <c r="F73" s="80">
        <v>247.23978760725075</v>
      </c>
      <c r="G73" s="671">
        <v>14557.71551282051</v>
      </c>
      <c r="H73" s="81">
        <v>21435</v>
      </c>
      <c r="I73" s="81">
        <v>1288</v>
      </c>
      <c r="J73" s="81">
        <v>37281</v>
      </c>
      <c r="K73" s="81"/>
      <c r="L73" s="287"/>
      <c r="M73" s="287"/>
      <c r="N73" s="79"/>
      <c r="O73" s="126"/>
      <c r="P73" s="80"/>
      <c r="Q73" s="671"/>
      <c r="S73" s="505"/>
      <c r="T73" s="720"/>
      <c r="U73" s="719"/>
      <c r="Z73" s="76"/>
      <c r="AA73" s="76"/>
      <c r="AB73" s="501"/>
      <c r="AC73" s="501"/>
      <c r="AY73" s="76">
        <v>68</v>
      </c>
      <c r="BA73" s="501">
        <v>964363.59999999986</v>
      </c>
      <c r="BD73" s="501">
        <v>68</v>
      </c>
      <c r="BG73" s="82">
        <f t="shared" si="3"/>
        <v>0</v>
      </c>
      <c r="BI73" s="82">
        <f t="shared" si="5"/>
        <v>14181.817647058822</v>
      </c>
      <c r="BK73" s="82">
        <f t="shared" si="4"/>
        <v>-375.89786576168808</v>
      </c>
    </row>
    <row r="74" spans="1:63" s="82" customFormat="1" ht="12.75" customHeight="1">
      <c r="A74" s="75">
        <v>69</v>
      </c>
      <c r="B74" s="76" t="s">
        <v>156</v>
      </c>
      <c r="C74" s="75">
        <v>0</v>
      </c>
      <c r="D74" s="79">
        <v>1</v>
      </c>
      <c r="E74" s="126">
        <v>0</v>
      </c>
      <c r="F74" s="80">
        <v>0</v>
      </c>
      <c r="G74" s="671">
        <v>18046.96</v>
      </c>
      <c r="H74" s="81">
        <v>0</v>
      </c>
      <c r="I74" s="81">
        <v>1288</v>
      </c>
      <c r="J74" s="81">
        <v>19335</v>
      </c>
      <c r="K74" s="81"/>
      <c r="L74" s="287"/>
      <c r="M74" s="287"/>
      <c r="N74" s="79"/>
      <c r="O74" s="126"/>
      <c r="P74" s="80"/>
      <c r="Q74" s="671"/>
      <c r="S74" s="505"/>
      <c r="T74" s="720"/>
      <c r="U74" s="719"/>
      <c r="Z74" s="76"/>
      <c r="AA74" s="76"/>
      <c r="AB74" s="501"/>
      <c r="AC74" s="501"/>
      <c r="AY74" s="76">
        <v>69</v>
      </c>
      <c r="BA74" s="501">
        <v>84301.650000000009</v>
      </c>
      <c r="BD74" s="501">
        <v>5</v>
      </c>
      <c r="BG74" s="82">
        <f t="shared" si="3"/>
        <v>0</v>
      </c>
      <c r="BI74" s="82">
        <f t="shared" si="5"/>
        <v>16860.330000000002</v>
      </c>
      <c r="BK74" s="82">
        <f t="shared" si="4"/>
        <v>-1186.6299999999974</v>
      </c>
    </row>
    <row r="75" spans="1:63" s="82" customFormat="1" ht="12.75" customHeight="1">
      <c r="A75" s="75">
        <v>70</v>
      </c>
      <c r="B75" s="76" t="s">
        <v>157</v>
      </c>
      <c r="C75" s="75">
        <v>0</v>
      </c>
      <c r="D75" s="79">
        <v>1</v>
      </c>
      <c r="E75" s="126">
        <v>0</v>
      </c>
      <c r="F75" s="80">
        <v>0</v>
      </c>
      <c r="G75" s="671">
        <v>20124.809999999998</v>
      </c>
      <c r="H75" s="81">
        <v>0</v>
      </c>
      <c r="I75" s="81">
        <v>1288</v>
      </c>
      <c r="J75" s="81">
        <v>21413</v>
      </c>
      <c r="K75" s="81"/>
      <c r="L75" s="287"/>
      <c r="M75" s="287"/>
      <c r="N75" s="79"/>
      <c r="O75" s="126"/>
      <c r="P75" s="80"/>
      <c r="Q75" s="671"/>
      <c r="S75" s="505"/>
      <c r="T75" s="720"/>
      <c r="U75" s="719"/>
      <c r="Z75" s="76"/>
      <c r="AA75" s="76"/>
      <c r="AB75" s="501"/>
      <c r="AC75" s="501"/>
      <c r="AY75" s="76">
        <v>70</v>
      </c>
      <c r="BA75" s="501">
        <v>267378.24</v>
      </c>
      <c r="BD75" s="501">
        <v>14</v>
      </c>
      <c r="BG75" s="82">
        <f t="shared" si="3"/>
        <v>0</v>
      </c>
      <c r="BI75" s="82">
        <f t="shared" si="5"/>
        <v>19098.445714285714</v>
      </c>
      <c r="BK75" s="82">
        <f t="shared" si="4"/>
        <v>-1026.3642857142841</v>
      </c>
    </row>
    <row r="76" spans="1:63" s="82" customFormat="1" ht="12.75" customHeight="1">
      <c r="A76" s="75">
        <v>71</v>
      </c>
      <c r="B76" s="76" t="s">
        <v>158</v>
      </c>
      <c r="C76" s="75">
        <v>1</v>
      </c>
      <c r="D76" s="79">
        <v>1</v>
      </c>
      <c r="E76" s="126">
        <v>5</v>
      </c>
      <c r="F76" s="80">
        <v>142.37946411092057</v>
      </c>
      <c r="G76" s="671">
        <v>14336.543916171409</v>
      </c>
      <c r="H76" s="81">
        <v>6076</v>
      </c>
      <c r="I76" s="81">
        <v>1288</v>
      </c>
      <c r="J76" s="81">
        <v>21701</v>
      </c>
      <c r="K76" s="81"/>
      <c r="L76" s="287"/>
      <c r="M76" s="287"/>
      <c r="N76" s="79"/>
      <c r="O76" s="126"/>
      <c r="P76" s="80"/>
      <c r="Q76" s="671"/>
      <c r="S76" s="505"/>
      <c r="T76" s="720"/>
      <c r="U76" s="719"/>
      <c r="Z76" s="76"/>
      <c r="AA76" s="76"/>
      <c r="AB76" s="501"/>
      <c r="AC76" s="501"/>
      <c r="AY76" s="76">
        <v>71</v>
      </c>
      <c r="BA76" s="501">
        <v>44318617.539999999</v>
      </c>
      <c r="BD76" s="501">
        <v>3349</v>
      </c>
      <c r="BG76" s="82">
        <f t="shared" si="3"/>
        <v>0</v>
      </c>
      <c r="BI76" s="82">
        <f t="shared" si="5"/>
        <v>13233.388336816961</v>
      </c>
      <c r="BK76" s="82">
        <f t="shared" si="4"/>
        <v>-1103.1555793544485</v>
      </c>
    </row>
    <row r="77" spans="1:63" s="82" customFormat="1" ht="12.75" customHeight="1">
      <c r="A77" s="75">
        <v>72</v>
      </c>
      <c r="B77" s="76" t="s">
        <v>159</v>
      </c>
      <c r="C77" s="75">
        <v>1</v>
      </c>
      <c r="D77" s="79">
        <v>1</v>
      </c>
      <c r="E77" s="126">
        <v>6</v>
      </c>
      <c r="F77" s="80">
        <v>131.97323230915757</v>
      </c>
      <c r="G77" s="671">
        <v>14778.263876139579</v>
      </c>
      <c r="H77" s="81">
        <v>4725</v>
      </c>
      <c r="I77" s="81">
        <v>1288</v>
      </c>
      <c r="J77" s="81">
        <v>20791</v>
      </c>
      <c r="K77" s="81"/>
      <c r="L77" s="287"/>
      <c r="M77" s="287"/>
      <c r="N77" s="79"/>
      <c r="O77" s="126"/>
      <c r="P77" s="80"/>
      <c r="Q77" s="671"/>
      <c r="S77" s="505"/>
      <c r="T77" s="720"/>
      <c r="U77" s="719"/>
      <c r="Z77" s="76"/>
      <c r="AA77" s="76"/>
      <c r="AB77" s="501"/>
      <c r="AC77" s="501"/>
      <c r="AY77" s="76">
        <v>72</v>
      </c>
      <c r="BA77" s="501">
        <v>44667767.899999991</v>
      </c>
      <c r="BD77" s="501">
        <v>3284</v>
      </c>
      <c r="BG77" s="82">
        <f t="shared" si="3"/>
        <v>0</v>
      </c>
      <c r="BI77" s="82">
        <f t="shared" si="5"/>
        <v>13601.634561510351</v>
      </c>
      <c r="BK77" s="82">
        <f t="shared" si="4"/>
        <v>-1176.6293146292282</v>
      </c>
    </row>
    <row r="78" spans="1:63" s="82" customFormat="1" ht="12.75" customHeight="1">
      <c r="A78" s="75">
        <v>73</v>
      </c>
      <c r="B78" s="76" t="s">
        <v>160</v>
      </c>
      <c r="C78" s="75">
        <v>1</v>
      </c>
      <c r="D78" s="79">
        <v>1.0429999999999999</v>
      </c>
      <c r="E78" s="126">
        <v>5</v>
      </c>
      <c r="F78" s="80">
        <v>172.0765404782972</v>
      </c>
      <c r="G78" s="671">
        <v>15072.061723600937</v>
      </c>
      <c r="H78" s="81">
        <v>10863</v>
      </c>
      <c r="I78" s="81">
        <v>1288</v>
      </c>
      <c r="J78" s="81">
        <v>27223</v>
      </c>
      <c r="K78" s="81"/>
      <c r="L78" s="287"/>
      <c r="M78" s="287"/>
      <c r="N78" s="79"/>
      <c r="O78" s="126"/>
      <c r="P78" s="80"/>
      <c r="Q78" s="671"/>
      <c r="S78" s="505"/>
      <c r="T78" s="720"/>
      <c r="U78" s="719"/>
      <c r="Z78" s="76"/>
      <c r="AA78" s="76"/>
      <c r="AB78" s="501"/>
      <c r="AC78" s="501"/>
      <c r="AY78" s="76">
        <v>73</v>
      </c>
      <c r="BA78" s="501">
        <v>39060888.148359999</v>
      </c>
      <c r="BD78" s="501">
        <v>2748</v>
      </c>
      <c r="BG78" s="82">
        <f t="shared" si="3"/>
        <v>0</v>
      </c>
      <c r="BI78" s="82">
        <f t="shared" si="5"/>
        <v>14214.296997219795</v>
      </c>
      <c r="BK78" s="82">
        <f t="shared" si="4"/>
        <v>-857.76472638114137</v>
      </c>
    </row>
    <row r="79" spans="1:63" s="82" customFormat="1" ht="12.75" customHeight="1">
      <c r="A79" s="75">
        <v>74</v>
      </c>
      <c r="B79" s="76" t="s">
        <v>161</v>
      </c>
      <c r="C79" s="75">
        <v>1</v>
      </c>
      <c r="D79" s="79">
        <v>1</v>
      </c>
      <c r="E79" s="126">
        <v>5</v>
      </c>
      <c r="F79" s="80">
        <v>199.71555343271655</v>
      </c>
      <c r="G79" s="671">
        <v>14172.896732283465</v>
      </c>
      <c r="H79" s="81">
        <v>14133</v>
      </c>
      <c r="I79" s="81">
        <v>1288</v>
      </c>
      <c r="J79" s="81">
        <v>29594</v>
      </c>
      <c r="K79" s="81"/>
      <c r="L79" s="287"/>
      <c r="M79" s="287"/>
      <c r="N79" s="79"/>
      <c r="O79" s="126"/>
      <c r="P79" s="80"/>
      <c r="Q79" s="671"/>
      <c r="S79" s="505"/>
      <c r="T79" s="720"/>
      <c r="U79" s="719"/>
      <c r="Z79" s="76"/>
      <c r="AA79" s="76"/>
      <c r="AB79" s="501"/>
      <c r="AC79" s="501"/>
      <c r="AY79" s="76">
        <v>74</v>
      </c>
      <c r="BA79" s="501">
        <v>3547455.8600000003</v>
      </c>
      <c r="BD79" s="501">
        <v>279</v>
      </c>
      <c r="BG79" s="82">
        <f t="shared" si="3"/>
        <v>0</v>
      </c>
      <c r="BI79" s="82">
        <f t="shared" si="5"/>
        <v>12714.895555555557</v>
      </c>
      <c r="BK79" s="82">
        <f t="shared" si="4"/>
        <v>-1458.0011767279084</v>
      </c>
    </row>
    <row r="80" spans="1:63" s="82" customFormat="1" ht="12.75" customHeight="1">
      <c r="A80" s="75">
        <v>75</v>
      </c>
      <c r="B80" s="76" t="s">
        <v>162</v>
      </c>
      <c r="C80" s="75">
        <v>0</v>
      </c>
      <c r="D80" s="79">
        <v>1</v>
      </c>
      <c r="E80" s="126">
        <v>0</v>
      </c>
      <c r="F80" s="80">
        <v>0</v>
      </c>
      <c r="G80" s="671">
        <v>0</v>
      </c>
      <c r="H80" s="81">
        <v>0</v>
      </c>
      <c r="I80" s="81">
        <v>1288</v>
      </c>
      <c r="J80" s="81">
        <v>1288</v>
      </c>
      <c r="K80" s="81"/>
      <c r="L80" s="287"/>
      <c r="M80" s="287"/>
      <c r="N80" s="79"/>
      <c r="O80" s="126"/>
      <c r="P80" s="80"/>
      <c r="Q80" s="671"/>
      <c r="S80" s="505"/>
      <c r="T80" s="720"/>
      <c r="U80" s="719"/>
      <c r="Z80" s="76"/>
      <c r="AA80" s="76"/>
      <c r="AB80" s="501"/>
      <c r="AC80" s="501"/>
      <c r="AY80" s="76">
        <v>75</v>
      </c>
      <c r="BA80" s="501">
        <v>0</v>
      </c>
      <c r="BD80" s="501">
        <v>0</v>
      </c>
      <c r="BG80" s="82">
        <f t="shared" si="3"/>
        <v>0</v>
      </c>
      <c r="BI80" s="82">
        <f t="shared" si="5"/>
        <v>0</v>
      </c>
      <c r="BK80" s="82">
        <f t="shared" si="4"/>
        <v>0</v>
      </c>
    </row>
    <row r="81" spans="1:63" s="82" customFormat="1" ht="12.75" customHeight="1">
      <c r="A81" s="75">
        <v>76</v>
      </c>
      <c r="B81" s="76" t="s">
        <v>163</v>
      </c>
      <c r="C81" s="75">
        <v>0</v>
      </c>
      <c r="D81" s="79">
        <v>1</v>
      </c>
      <c r="E81" s="126">
        <v>0</v>
      </c>
      <c r="F81" s="80">
        <v>0</v>
      </c>
      <c r="G81" s="671">
        <v>0</v>
      </c>
      <c r="H81" s="81">
        <v>0</v>
      </c>
      <c r="I81" s="81">
        <v>1288</v>
      </c>
      <c r="J81" s="81">
        <v>1288</v>
      </c>
      <c r="K81" s="81"/>
      <c r="L81" s="287"/>
      <c r="M81" s="287"/>
      <c r="N81" s="79"/>
      <c r="O81" s="126"/>
      <c r="P81" s="80"/>
      <c r="Q81" s="671"/>
      <c r="S81" s="505"/>
      <c r="T81" s="720"/>
      <c r="U81" s="719"/>
      <c r="Z81" s="76"/>
      <c r="AA81" s="76"/>
      <c r="AB81" s="501"/>
      <c r="AC81" s="501"/>
      <c r="AY81" s="76">
        <v>76</v>
      </c>
      <c r="BA81" s="501">
        <v>16860.330000000002</v>
      </c>
      <c r="BD81" s="501">
        <v>1</v>
      </c>
      <c r="BG81" s="82">
        <f t="shared" si="3"/>
        <v>0</v>
      </c>
      <c r="BI81" s="82">
        <f t="shared" si="5"/>
        <v>16860.330000000002</v>
      </c>
      <c r="BK81" s="82">
        <f t="shared" si="4"/>
        <v>16860.330000000002</v>
      </c>
    </row>
    <row r="82" spans="1:63" s="82" customFormat="1" ht="12.75" customHeight="1">
      <c r="A82" s="75">
        <v>77</v>
      </c>
      <c r="B82" s="76" t="s">
        <v>165</v>
      </c>
      <c r="C82" s="75">
        <v>1</v>
      </c>
      <c r="D82" s="79">
        <v>1</v>
      </c>
      <c r="E82" s="126">
        <v>5</v>
      </c>
      <c r="F82" s="80">
        <v>137.06645592829656</v>
      </c>
      <c r="G82" s="671">
        <v>14314.427485322898</v>
      </c>
      <c r="H82" s="81">
        <v>5306</v>
      </c>
      <c r="I82" s="81">
        <v>1288</v>
      </c>
      <c r="J82" s="81">
        <v>20908</v>
      </c>
      <c r="K82" s="81"/>
      <c r="L82" s="287"/>
      <c r="M82" s="287"/>
      <c r="N82" s="79"/>
      <c r="O82" s="126"/>
      <c r="P82" s="80"/>
      <c r="Q82" s="671"/>
      <c r="S82" s="505"/>
      <c r="T82" s="720"/>
      <c r="U82" s="719"/>
      <c r="Z82" s="76"/>
      <c r="AA82" s="76"/>
      <c r="AB82" s="501"/>
      <c r="AC82" s="501"/>
      <c r="AY82" s="76">
        <v>77</v>
      </c>
      <c r="BA82" s="501">
        <v>14237865.390000002</v>
      </c>
      <c r="BD82" s="501">
        <v>1072</v>
      </c>
      <c r="BG82" s="82">
        <f t="shared" si="3"/>
        <v>0</v>
      </c>
      <c r="BI82" s="82">
        <f t="shared" si="5"/>
        <v>13281.5908488806</v>
      </c>
      <c r="BK82" s="82">
        <f t="shared" si="4"/>
        <v>-1032.8366364422982</v>
      </c>
    </row>
    <row r="83" spans="1:63" s="82" customFormat="1" ht="12.75" customHeight="1">
      <c r="A83" s="75">
        <v>78</v>
      </c>
      <c r="B83" s="76" t="s">
        <v>166</v>
      </c>
      <c r="C83" s="75">
        <v>1</v>
      </c>
      <c r="D83" s="79">
        <v>1.0569999999999999</v>
      </c>
      <c r="E83" s="126">
        <v>1</v>
      </c>
      <c r="F83" s="80">
        <v>203.73308798879197</v>
      </c>
      <c r="G83" s="671">
        <v>13280.009886718064</v>
      </c>
      <c r="H83" s="81">
        <v>13776</v>
      </c>
      <c r="I83" s="81">
        <v>1288</v>
      </c>
      <c r="J83" s="81">
        <v>28344</v>
      </c>
      <c r="K83" s="81"/>
      <c r="L83" s="287"/>
      <c r="M83" s="287"/>
      <c r="N83" s="79"/>
      <c r="O83" s="126"/>
      <c r="P83" s="80"/>
      <c r="Q83" s="671"/>
      <c r="S83" s="505"/>
      <c r="T83" s="720"/>
      <c r="U83" s="719"/>
      <c r="Z83" s="76"/>
      <c r="AA83" s="76"/>
      <c r="AB83" s="501"/>
      <c r="AC83" s="501"/>
      <c r="AY83" s="76">
        <v>78</v>
      </c>
      <c r="BA83" s="501">
        <v>5959421.4737200011</v>
      </c>
      <c r="BD83" s="501">
        <v>491</v>
      </c>
      <c r="BG83" s="82">
        <f t="shared" si="3"/>
        <v>0</v>
      </c>
      <c r="BI83" s="82">
        <f t="shared" si="5"/>
        <v>12137.3146104277</v>
      </c>
      <c r="BK83" s="82">
        <f t="shared" si="4"/>
        <v>-1142.6952762903638</v>
      </c>
    </row>
    <row r="84" spans="1:63" s="82" customFormat="1" ht="12.75" customHeight="1">
      <c r="A84" s="75">
        <v>79</v>
      </c>
      <c r="B84" s="76" t="s">
        <v>167</v>
      </c>
      <c r="C84" s="75">
        <v>1</v>
      </c>
      <c r="D84" s="79">
        <v>1</v>
      </c>
      <c r="E84" s="126">
        <v>7</v>
      </c>
      <c r="F84" s="80">
        <v>104.99071628969131</v>
      </c>
      <c r="G84" s="671">
        <v>15562.015632707775</v>
      </c>
      <c r="H84" s="81">
        <v>777</v>
      </c>
      <c r="I84" s="81">
        <v>1288</v>
      </c>
      <c r="J84" s="81">
        <v>17627</v>
      </c>
      <c r="K84" s="81"/>
      <c r="L84" s="287"/>
      <c r="M84" s="287"/>
      <c r="N84" s="79"/>
      <c r="O84" s="126"/>
      <c r="P84" s="80"/>
      <c r="Q84" s="671"/>
      <c r="S84" s="505"/>
      <c r="T84" s="720"/>
      <c r="U84" s="719"/>
      <c r="Z84" s="76"/>
      <c r="AA84" s="76"/>
      <c r="AB84" s="501"/>
      <c r="AC84" s="501"/>
      <c r="AY84" s="76">
        <v>79</v>
      </c>
      <c r="BA84" s="501">
        <v>54523349.610000007</v>
      </c>
      <c r="BD84" s="501">
        <v>3834</v>
      </c>
      <c r="BG84" s="82">
        <f t="shared" si="3"/>
        <v>0</v>
      </c>
      <c r="BI84" s="82">
        <f t="shared" si="5"/>
        <v>14221.009287949924</v>
      </c>
      <c r="BK84" s="82">
        <f t="shared" si="4"/>
        <v>-1341.0063447578505</v>
      </c>
    </row>
    <row r="85" spans="1:63" s="82" customFormat="1" ht="12.75" customHeight="1">
      <c r="A85" s="75">
        <v>80</v>
      </c>
      <c r="B85" s="76" t="s">
        <v>168</v>
      </c>
      <c r="C85" s="75">
        <v>0</v>
      </c>
      <c r="D85" s="79">
        <v>1</v>
      </c>
      <c r="E85" s="126">
        <v>0</v>
      </c>
      <c r="F85" s="80">
        <v>0</v>
      </c>
      <c r="G85" s="671">
        <v>18046.96</v>
      </c>
      <c r="H85" s="81">
        <v>0</v>
      </c>
      <c r="I85" s="81">
        <v>1288</v>
      </c>
      <c r="J85" s="81">
        <v>19335</v>
      </c>
      <c r="K85" s="81"/>
      <c r="L85" s="287"/>
      <c r="M85" s="287"/>
      <c r="N85" s="79"/>
      <c r="O85" s="126"/>
      <c r="P85" s="80"/>
      <c r="Q85" s="671"/>
      <c r="S85" s="505"/>
      <c r="T85" s="720"/>
      <c r="U85" s="719"/>
      <c r="Z85" s="76"/>
      <c r="AA85" s="76"/>
      <c r="AB85" s="501"/>
      <c r="AC85" s="501"/>
      <c r="AY85" s="76">
        <v>80</v>
      </c>
      <c r="BA85" s="501">
        <v>0</v>
      </c>
      <c r="BD85" s="501">
        <v>0</v>
      </c>
      <c r="BG85" s="82">
        <f t="shared" si="3"/>
        <v>0</v>
      </c>
      <c r="BI85" s="82">
        <f t="shared" si="5"/>
        <v>0</v>
      </c>
      <c r="BK85" s="82">
        <f t="shared" si="4"/>
        <v>-18046.96</v>
      </c>
    </row>
    <row r="86" spans="1:63" s="82" customFormat="1" ht="12.75" customHeight="1">
      <c r="A86" s="75">
        <v>81</v>
      </c>
      <c r="B86" s="76" t="s">
        <v>169</v>
      </c>
      <c r="C86" s="75">
        <v>0</v>
      </c>
      <c r="D86" s="79">
        <v>1</v>
      </c>
      <c r="E86" s="126">
        <v>0</v>
      </c>
      <c r="F86" s="80">
        <v>0</v>
      </c>
      <c r="G86" s="671">
        <v>0</v>
      </c>
      <c r="H86" s="81">
        <v>0</v>
      </c>
      <c r="I86" s="81">
        <v>1288</v>
      </c>
      <c r="J86" s="81">
        <v>1288</v>
      </c>
      <c r="K86" s="81"/>
      <c r="L86" s="287"/>
      <c r="M86" s="287"/>
      <c r="N86" s="79"/>
      <c r="O86" s="126"/>
      <c r="P86" s="80"/>
      <c r="Q86" s="671"/>
      <c r="S86" s="505"/>
      <c r="T86" s="720"/>
      <c r="U86" s="719"/>
      <c r="Z86" s="76"/>
      <c r="AA86" s="76"/>
      <c r="AB86" s="501"/>
      <c r="AC86" s="501"/>
      <c r="AY86" s="76">
        <v>81</v>
      </c>
      <c r="BA86" s="501">
        <v>0</v>
      </c>
      <c r="BD86" s="501">
        <v>0</v>
      </c>
      <c r="BG86" s="82">
        <f t="shared" si="3"/>
        <v>0</v>
      </c>
      <c r="BI86" s="82">
        <f t="shared" si="5"/>
        <v>0</v>
      </c>
      <c r="BK86" s="82">
        <f t="shared" si="4"/>
        <v>0</v>
      </c>
    </row>
    <row r="87" spans="1:63" s="82" customFormat="1" ht="12.75" customHeight="1">
      <c r="A87" s="75">
        <v>82</v>
      </c>
      <c r="B87" s="76" t="s">
        <v>170</v>
      </c>
      <c r="C87" s="75">
        <v>1</v>
      </c>
      <c r="D87" s="79">
        <v>1.0389999999999999</v>
      </c>
      <c r="E87" s="126">
        <v>2</v>
      </c>
      <c r="F87" s="80">
        <v>146.80856168283151</v>
      </c>
      <c r="G87" s="671">
        <v>13668.82088659798</v>
      </c>
      <c r="H87" s="81">
        <v>6398</v>
      </c>
      <c r="I87" s="81">
        <v>1288</v>
      </c>
      <c r="J87" s="81">
        <v>21355</v>
      </c>
      <c r="K87" s="81"/>
      <c r="L87" s="287"/>
      <c r="M87" s="287"/>
      <c r="N87" s="79"/>
      <c r="O87" s="126"/>
      <c r="P87" s="80"/>
      <c r="Q87" s="671"/>
      <c r="S87" s="505"/>
      <c r="T87" s="720"/>
      <c r="U87" s="719"/>
      <c r="Z87" s="76"/>
      <c r="AA87" s="76"/>
      <c r="AB87" s="501"/>
      <c r="AC87" s="501"/>
      <c r="AY87" s="76">
        <v>82</v>
      </c>
      <c r="BA87" s="501">
        <v>33652713.458800003</v>
      </c>
      <c r="BD87" s="501">
        <v>2658</v>
      </c>
      <c r="BG87" s="82">
        <f t="shared" si="3"/>
        <v>0</v>
      </c>
      <c r="BI87" s="82">
        <f t="shared" si="5"/>
        <v>12660.91552249812</v>
      </c>
      <c r="BK87" s="82">
        <f t="shared" si="4"/>
        <v>-1007.9053640998591</v>
      </c>
    </row>
    <row r="88" spans="1:63" s="82" customFormat="1" ht="12.75" customHeight="1">
      <c r="A88" s="75">
        <v>83</v>
      </c>
      <c r="B88" s="76" t="s">
        <v>171</v>
      </c>
      <c r="C88" s="75">
        <v>1</v>
      </c>
      <c r="D88" s="79">
        <v>1</v>
      </c>
      <c r="E88" s="126">
        <v>6</v>
      </c>
      <c r="F88" s="80">
        <v>119.80168105052418</v>
      </c>
      <c r="G88" s="671">
        <v>14811.331944734095</v>
      </c>
      <c r="H88" s="81">
        <v>2933</v>
      </c>
      <c r="I88" s="81">
        <v>1288</v>
      </c>
      <c r="J88" s="81">
        <v>19032</v>
      </c>
      <c r="K88" s="81"/>
      <c r="L88" s="287"/>
      <c r="M88" s="287"/>
      <c r="N88" s="79"/>
      <c r="O88" s="126"/>
      <c r="P88" s="80"/>
      <c r="Q88" s="671"/>
      <c r="S88" s="505"/>
      <c r="T88" s="720"/>
      <c r="U88" s="719"/>
      <c r="Z88" s="76"/>
      <c r="AA88" s="76"/>
      <c r="AB88" s="501"/>
      <c r="AC88" s="501"/>
      <c r="AY88" s="76">
        <v>83</v>
      </c>
      <c r="BA88" s="501">
        <v>26713492.300000004</v>
      </c>
      <c r="BD88" s="501">
        <v>1963</v>
      </c>
      <c r="BG88" s="82">
        <f t="shared" si="3"/>
        <v>0</v>
      </c>
      <c r="BI88" s="82">
        <f t="shared" si="5"/>
        <v>13608.503464085585</v>
      </c>
      <c r="BK88" s="82">
        <f t="shared" si="4"/>
        <v>-1202.8284806485099</v>
      </c>
    </row>
    <row r="89" spans="1:63" s="82" customFormat="1" ht="12.75" customHeight="1">
      <c r="A89" s="75">
        <v>84</v>
      </c>
      <c r="B89" s="76" t="s">
        <v>172</v>
      </c>
      <c r="C89" s="75">
        <v>0</v>
      </c>
      <c r="D89" s="79">
        <v>1</v>
      </c>
      <c r="E89" s="126">
        <v>0</v>
      </c>
      <c r="F89" s="80">
        <v>0</v>
      </c>
      <c r="G89" s="671">
        <v>19630.083809523807</v>
      </c>
      <c r="H89" s="81">
        <v>0</v>
      </c>
      <c r="I89" s="81">
        <v>1288</v>
      </c>
      <c r="J89" s="81">
        <v>20918</v>
      </c>
      <c r="K89" s="81"/>
      <c r="L89" s="287"/>
      <c r="M89" s="287"/>
      <c r="N89" s="79"/>
      <c r="O89" s="126"/>
      <c r="P89" s="80"/>
      <c r="Q89" s="671"/>
      <c r="S89" s="505"/>
      <c r="T89" s="720"/>
      <c r="U89" s="719"/>
      <c r="Z89" s="76"/>
      <c r="AA89" s="76"/>
      <c r="AB89" s="501"/>
      <c r="AC89" s="501"/>
      <c r="AY89" s="76">
        <v>84</v>
      </c>
      <c r="BA89" s="501">
        <v>267378.24</v>
      </c>
      <c r="BD89" s="501">
        <v>14</v>
      </c>
      <c r="BG89" s="82">
        <f t="shared" si="3"/>
        <v>0</v>
      </c>
      <c r="BI89" s="82">
        <f t="shared" si="5"/>
        <v>19098.445714285714</v>
      </c>
      <c r="BK89" s="82">
        <f t="shared" si="4"/>
        <v>-531.63809523809323</v>
      </c>
    </row>
    <row r="90" spans="1:63" s="82" customFormat="1" ht="12.75" customHeight="1">
      <c r="A90" s="75">
        <v>85</v>
      </c>
      <c r="B90" s="76" t="s">
        <v>173</v>
      </c>
      <c r="C90" s="75">
        <v>1</v>
      </c>
      <c r="D90" s="79">
        <v>1</v>
      </c>
      <c r="E90" s="126">
        <v>8</v>
      </c>
      <c r="F90" s="80">
        <v>181.70178182239604</v>
      </c>
      <c r="G90" s="671">
        <v>15517.199593908626</v>
      </c>
      <c r="H90" s="81">
        <v>12678</v>
      </c>
      <c r="I90" s="81">
        <v>1288</v>
      </c>
      <c r="J90" s="81">
        <v>29483</v>
      </c>
      <c r="K90" s="81"/>
      <c r="L90" s="287"/>
      <c r="M90" s="287"/>
      <c r="N90" s="79"/>
      <c r="O90" s="126"/>
      <c r="P90" s="80"/>
      <c r="Q90" s="671"/>
      <c r="S90" s="505"/>
      <c r="T90" s="720"/>
      <c r="U90" s="719"/>
      <c r="Z90" s="76"/>
      <c r="AA90" s="76"/>
      <c r="AB90" s="501"/>
      <c r="AC90" s="501"/>
      <c r="AY90" s="76">
        <v>85</v>
      </c>
      <c r="BA90" s="501">
        <v>2893667.62</v>
      </c>
      <c r="BD90" s="501">
        <v>198</v>
      </c>
      <c r="BG90" s="82">
        <f t="shared" si="3"/>
        <v>0</v>
      </c>
      <c r="BI90" s="82">
        <f t="shared" si="5"/>
        <v>14614.48292929293</v>
      </c>
      <c r="BK90" s="82">
        <f t="shared" si="4"/>
        <v>-902.71666461569657</v>
      </c>
    </row>
    <row r="91" spans="1:63" s="82" customFormat="1" ht="12.75" customHeight="1">
      <c r="A91" s="75">
        <v>86</v>
      </c>
      <c r="B91" s="76" t="s">
        <v>174</v>
      </c>
      <c r="C91" s="75">
        <v>1</v>
      </c>
      <c r="D91" s="79">
        <v>1</v>
      </c>
      <c r="E91" s="126">
        <v>7</v>
      </c>
      <c r="F91" s="80">
        <v>115.45248310009183</v>
      </c>
      <c r="G91" s="671">
        <v>15615.758414872798</v>
      </c>
      <c r="H91" s="81">
        <v>2413</v>
      </c>
      <c r="I91" s="81">
        <v>1288</v>
      </c>
      <c r="J91" s="81">
        <v>19317</v>
      </c>
      <c r="K91" s="81"/>
      <c r="L91" s="287"/>
      <c r="M91" s="287"/>
      <c r="N91" s="79"/>
      <c r="O91" s="126"/>
      <c r="P91" s="80"/>
      <c r="Q91" s="671"/>
      <c r="S91" s="505"/>
      <c r="T91" s="720"/>
      <c r="U91" s="719"/>
      <c r="Z91" s="76"/>
      <c r="AA91" s="76"/>
      <c r="AB91" s="501"/>
      <c r="AC91" s="501"/>
      <c r="AY91" s="76">
        <v>86</v>
      </c>
      <c r="BA91" s="501">
        <v>23097746.730000004</v>
      </c>
      <c r="BD91" s="501">
        <v>1580</v>
      </c>
      <c r="BG91" s="82">
        <f t="shared" si="3"/>
        <v>0</v>
      </c>
      <c r="BI91" s="82">
        <f t="shared" si="5"/>
        <v>14618.8270443038</v>
      </c>
      <c r="BK91" s="82">
        <f t="shared" si="4"/>
        <v>-996.93137056899832</v>
      </c>
    </row>
    <row r="92" spans="1:63" s="82" customFormat="1" ht="12.75" customHeight="1">
      <c r="A92" s="75">
        <v>87</v>
      </c>
      <c r="B92" s="76" t="s">
        <v>175</v>
      </c>
      <c r="C92" s="75">
        <v>1</v>
      </c>
      <c r="D92" s="79">
        <v>1</v>
      </c>
      <c r="E92" s="126">
        <v>5</v>
      </c>
      <c r="F92" s="80">
        <v>131.09126401824184</v>
      </c>
      <c r="G92" s="671">
        <v>14558.902687898088</v>
      </c>
      <c r="H92" s="81">
        <v>4527</v>
      </c>
      <c r="I92" s="81">
        <v>1288</v>
      </c>
      <c r="J92" s="81">
        <v>20374</v>
      </c>
      <c r="K92" s="81"/>
      <c r="L92" s="287"/>
      <c r="M92" s="287"/>
      <c r="N92" s="79"/>
      <c r="O92" s="126"/>
      <c r="P92" s="80"/>
      <c r="Q92" s="671"/>
      <c r="S92" s="505"/>
      <c r="T92" s="720"/>
      <c r="U92" s="719"/>
      <c r="Z92" s="76"/>
      <c r="AA92" s="76"/>
      <c r="AB92" s="501"/>
      <c r="AC92" s="501"/>
      <c r="AY92" s="76">
        <v>87</v>
      </c>
      <c r="BA92" s="501">
        <v>34405381.239999995</v>
      </c>
      <c r="BD92" s="501">
        <v>2522</v>
      </c>
      <c r="BG92" s="82">
        <f t="shared" si="3"/>
        <v>0</v>
      </c>
      <c r="BI92" s="82">
        <f t="shared" si="5"/>
        <v>13642.101998413955</v>
      </c>
      <c r="BK92" s="82">
        <f t="shared" si="4"/>
        <v>-916.80068948413282</v>
      </c>
    </row>
    <row r="93" spans="1:63" s="82" customFormat="1" ht="12.75" customHeight="1">
      <c r="A93" s="75">
        <v>88</v>
      </c>
      <c r="B93" s="76" t="s">
        <v>176</v>
      </c>
      <c r="C93" s="75">
        <v>1</v>
      </c>
      <c r="D93" s="79">
        <v>1</v>
      </c>
      <c r="E93" s="126">
        <v>4</v>
      </c>
      <c r="F93" s="80">
        <v>129.48168183107578</v>
      </c>
      <c r="G93" s="671">
        <v>14090.365097382833</v>
      </c>
      <c r="H93" s="81">
        <v>4154</v>
      </c>
      <c r="I93" s="81">
        <v>1288</v>
      </c>
      <c r="J93" s="81">
        <v>19532</v>
      </c>
      <c r="K93" s="81"/>
      <c r="L93" s="287"/>
      <c r="M93" s="287"/>
      <c r="N93" s="79"/>
      <c r="O93" s="126"/>
      <c r="P93" s="80"/>
      <c r="Q93" s="671"/>
      <c r="S93" s="505"/>
      <c r="T93" s="720"/>
      <c r="U93" s="719"/>
      <c r="Z93" s="76"/>
      <c r="AA93" s="76"/>
      <c r="AB93" s="501"/>
      <c r="AC93" s="501"/>
      <c r="AY93" s="76">
        <v>88</v>
      </c>
      <c r="BA93" s="501">
        <v>44294804.809999995</v>
      </c>
      <c r="BD93" s="501">
        <v>3404</v>
      </c>
      <c r="BG93" s="82">
        <f t="shared" si="3"/>
        <v>0</v>
      </c>
      <c r="BI93" s="82">
        <f t="shared" si="5"/>
        <v>13012.574856051702</v>
      </c>
      <c r="BK93" s="82">
        <f t="shared" si="4"/>
        <v>-1077.7902413311313</v>
      </c>
    </row>
    <row r="94" spans="1:63" s="82" customFormat="1" ht="12.75" customHeight="1">
      <c r="A94" s="75">
        <v>89</v>
      </c>
      <c r="B94" s="76" t="s">
        <v>177</v>
      </c>
      <c r="C94" s="75">
        <v>1</v>
      </c>
      <c r="D94" s="79">
        <v>1</v>
      </c>
      <c r="E94" s="126">
        <v>9</v>
      </c>
      <c r="F94" s="80">
        <v>247.26125748965126</v>
      </c>
      <c r="G94" s="671">
        <v>16924.984609374998</v>
      </c>
      <c r="H94" s="81">
        <v>24924</v>
      </c>
      <c r="I94" s="81">
        <v>1288</v>
      </c>
      <c r="J94" s="81">
        <v>43137</v>
      </c>
      <c r="K94" s="81"/>
      <c r="L94" s="287"/>
      <c r="M94" s="287"/>
      <c r="N94" s="79"/>
      <c r="O94" s="126"/>
      <c r="P94" s="80"/>
      <c r="Q94" s="671"/>
      <c r="S94" s="505"/>
      <c r="T94" s="720"/>
      <c r="U94" s="719"/>
      <c r="Z94" s="76"/>
      <c r="AA94" s="76"/>
      <c r="AB94" s="501"/>
      <c r="AC94" s="501"/>
      <c r="AY94" s="76">
        <v>89</v>
      </c>
      <c r="BA94" s="501">
        <v>6714943.7300000014</v>
      </c>
      <c r="BD94" s="501">
        <v>434</v>
      </c>
      <c r="BG94" s="82">
        <f t="shared" si="3"/>
        <v>0</v>
      </c>
      <c r="BI94" s="82">
        <f t="shared" si="5"/>
        <v>15472.220576036869</v>
      </c>
      <c r="BK94" s="82">
        <f t="shared" si="4"/>
        <v>-1452.7640333381296</v>
      </c>
    </row>
    <row r="95" spans="1:63" s="82" customFormat="1" ht="12.75" customHeight="1">
      <c r="A95" s="75">
        <v>90</v>
      </c>
      <c r="B95" s="76" t="s">
        <v>178</v>
      </c>
      <c r="C95" s="75">
        <v>0</v>
      </c>
      <c r="D95" s="79">
        <v>1</v>
      </c>
      <c r="E95" s="126">
        <v>0</v>
      </c>
      <c r="F95" s="80">
        <v>0</v>
      </c>
      <c r="G95" s="671">
        <v>0</v>
      </c>
      <c r="H95" s="81">
        <v>0</v>
      </c>
      <c r="I95" s="81">
        <v>1288</v>
      </c>
      <c r="J95" s="81">
        <v>1288</v>
      </c>
      <c r="K95" s="81"/>
      <c r="L95" s="287"/>
      <c r="M95" s="287"/>
      <c r="N95" s="79"/>
      <c r="O95" s="126"/>
      <c r="P95" s="80"/>
      <c r="Q95" s="671"/>
      <c r="S95" s="505"/>
      <c r="T95" s="720"/>
      <c r="U95" s="719"/>
      <c r="Z95" s="76"/>
      <c r="AA95" s="76"/>
      <c r="AB95" s="501"/>
      <c r="AC95" s="501"/>
      <c r="AY95" s="76">
        <v>90</v>
      </c>
      <c r="BA95" s="501">
        <v>0</v>
      </c>
      <c r="BD95" s="501">
        <v>0</v>
      </c>
      <c r="BG95" s="82">
        <f t="shared" si="3"/>
        <v>0</v>
      </c>
      <c r="BI95" s="82">
        <f t="shared" si="5"/>
        <v>0</v>
      </c>
      <c r="BK95" s="82">
        <f t="shared" si="4"/>
        <v>0</v>
      </c>
    </row>
    <row r="96" spans="1:63" s="82" customFormat="1" ht="12.75" customHeight="1">
      <c r="A96" s="75">
        <v>91</v>
      </c>
      <c r="B96" s="76" t="s">
        <v>179</v>
      </c>
      <c r="C96" s="75">
        <v>1</v>
      </c>
      <c r="D96" s="79">
        <v>1</v>
      </c>
      <c r="E96" s="126">
        <v>8</v>
      </c>
      <c r="F96" s="80">
        <v>223.03953747957544</v>
      </c>
      <c r="G96" s="671">
        <v>15025.382242424241</v>
      </c>
      <c r="H96" s="81">
        <v>18487</v>
      </c>
      <c r="I96" s="81">
        <v>1288</v>
      </c>
      <c r="J96" s="81">
        <v>34800</v>
      </c>
      <c r="K96" s="81"/>
      <c r="L96" s="287"/>
      <c r="M96" s="287"/>
      <c r="N96" s="79"/>
      <c r="O96" s="126"/>
      <c r="P96" s="80"/>
      <c r="Q96" s="671"/>
      <c r="S96" s="505"/>
      <c r="T96" s="720"/>
      <c r="U96" s="719"/>
      <c r="Z96" s="76"/>
      <c r="AA96" s="76"/>
      <c r="AB96" s="501"/>
      <c r="AC96" s="501"/>
      <c r="AY96" s="76">
        <v>91</v>
      </c>
      <c r="BA96" s="501">
        <v>2756151.77</v>
      </c>
      <c r="BD96" s="501">
        <v>204</v>
      </c>
      <c r="BG96" s="82">
        <f t="shared" si="3"/>
        <v>0</v>
      </c>
      <c r="BI96" s="82">
        <f t="shared" si="5"/>
        <v>13510.547892156863</v>
      </c>
      <c r="BK96" s="82">
        <f t="shared" si="4"/>
        <v>-1514.8343502673779</v>
      </c>
    </row>
    <row r="97" spans="1:63" s="82" customFormat="1" ht="12.75" customHeight="1">
      <c r="A97" s="75">
        <v>92</v>
      </c>
      <c r="B97" s="76" t="s">
        <v>180</v>
      </c>
      <c r="C97" s="75">
        <v>0</v>
      </c>
      <c r="D97" s="79">
        <v>1.0389999999999999</v>
      </c>
      <c r="E97" s="126">
        <v>0</v>
      </c>
      <c r="F97" s="80">
        <v>0</v>
      </c>
      <c r="G97" s="671">
        <v>0</v>
      </c>
      <c r="H97" s="81">
        <v>0</v>
      </c>
      <c r="I97" s="81">
        <v>1288</v>
      </c>
      <c r="J97" s="81">
        <v>1288</v>
      </c>
      <c r="K97" s="81"/>
      <c r="L97" s="287"/>
      <c r="M97" s="287"/>
      <c r="N97" s="79"/>
      <c r="O97" s="126"/>
      <c r="P97" s="80"/>
      <c r="Q97" s="671"/>
      <c r="S97" s="505"/>
      <c r="T97" s="720"/>
      <c r="U97" s="719"/>
      <c r="Z97" s="76"/>
      <c r="AA97" s="76"/>
      <c r="AB97" s="501"/>
      <c r="AC97" s="501"/>
      <c r="AY97" s="76">
        <v>92</v>
      </c>
      <c r="BA97" s="501">
        <v>0</v>
      </c>
      <c r="BD97" s="501">
        <v>0</v>
      </c>
      <c r="BG97" s="82">
        <f t="shared" si="3"/>
        <v>0</v>
      </c>
      <c r="BI97" s="82">
        <f t="shared" si="5"/>
        <v>0</v>
      </c>
      <c r="BK97" s="82">
        <f t="shared" si="4"/>
        <v>0</v>
      </c>
    </row>
    <row r="98" spans="1:63" s="82" customFormat="1" ht="12.75" customHeight="1">
      <c r="A98" s="75">
        <v>93</v>
      </c>
      <c r="B98" s="76" t="s">
        <v>181</v>
      </c>
      <c r="C98" s="75">
        <v>1</v>
      </c>
      <c r="D98" s="79">
        <v>1.044</v>
      </c>
      <c r="E98" s="126">
        <v>11</v>
      </c>
      <c r="F98" s="80">
        <v>100.40533474721023</v>
      </c>
      <c r="G98" s="671">
        <v>22800.567452057359</v>
      </c>
      <c r="H98" s="81">
        <v>92</v>
      </c>
      <c r="I98" s="81">
        <v>1288</v>
      </c>
      <c r="J98" s="81">
        <v>24181</v>
      </c>
      <c r="K98" s="81"/>
      <c r="L98" s="287"/>
      <c r="M98" s="287"/>
      <c r="N98" s="79"/>
      <c r="O98" s="126"/>
      <c r="P98" s="80"/>
      <c r="Q98" s="671"/>
      <c r="S98" s="505"/>
      <c r="T98" s="720"/>
      <c r="U98" s="719"/>
      <c r="Z98" s="76"/>
      <c r="AA98" s="76"/>
      <c r="AB98" s="501"/>
      <c r="AC98" s="501"/>
      <c r="AY98" s="76">
        <v>93</v>
      </c>
      <c r="BA98" s="501">
        <v>161607819.04454002</v>
      </c>
      <c r="BD98" s="501">
        <v>8020</v>
      </c>
      <c r="BG98" s="82">
        <f t="shared" si="3"/>
        <v>0</v>
      </c>
      <c r="BI98" s="82">
        <f t="shared" si="5"/>
        <v>20150.600878371573</v>
      </c>
      <c r="BK98" s="82">
        <f t="shared" si="4"/>
        <v>-2649.966573685786</v>
      </c>
    </row>
    <row r="99" spans="1:63" s="82" customFormat="1" ht="12.75" customHeight="1">
      <c r="A99" s="75">
        <v>94</v>
      </c>
      <c r="B99" s="76" t="s">
        <v>182</v>
      </c>
      <c r="C99" s="75">
        <v>1</v>
      </c>
      <c r="D99" s="79">
        <v>1</v>
      </c>
      <c r="E99" s="126">
        <v>8</v>
      </c>
      <c r="F99" s="80">
        <v>107.83351845137126</v>
      </c>
      <c r="G99" s="671">
        <v>16206.270378690624</v>
      </c>
      <c r="H99" s="81">
        <v>1270</v>
      </c>
      <c r="I99" s="81">
        <v>1288</v>
      </c>
      <c r="J99" s="81">
        <v>18764</v>
      </c>
      <c r="K99" s="81"/>
      <c r="L99" s="287"/>
      <c r="M99" s="287"/>
      <c r="N99" s="79"/>
      <c r="O99" s="126"/>
      <c r="P99" s="80"/>
      <c r="Q99" s="671"/>
      <c r="S99" s="505"/>
      <c r="T99" s="720"/>
      <c r="U99" s="719"/>
      <c r="Z99" s="76"/>
      <c r="AA99" s="76"/>
      <c r="AB99" s="501"/>
      <c r="AC99" s="501"/>
      <c r="AY99" s="76">
        <v>94</v>
      </c>
      <c r="BA99" s="501">
        <v>23585501.07</v>
      </c>
      <c r="BD99" s="501">
        <v>1595</v>
      </c>
      <c r="BG99" s="82">
        <f t="shared" si="3"/>
        <v>0</v>
      </c>
      <c r="BI99" s="82">
        <f t="shared" si="5"/>
        <v>14787.148006269592</v>
      </c>
      <c r="BK99" s="82">
        <f t="shared" si="4"/>
        <v>-1419.1223724210322</v>
      </c>
    </row>
    <row r="100" spans="1:63" s="82" customFormat="1" ht="12.75" customHeight="1">
      <c r="A100" s="75">
        <v>95</v>
      </c>
      <c r="B100" s="76" t="s">
        <v>183</v>
      </c>
      <c r="C100" s="75">
        <v>1</v>
      </c>
      <c r="D100" s="79">
        <v>1</v>
      </c>
      <c r="E100" s="126">
        <v>12</v>
      </c>
      <c r="F100" s="80">
        <v>100.58789250230713</v>
      </c>
      <c r="G100" s="671">
        <v>22473.540542255119</v>
      </c>
      <c r="H100" s="81">
        <v>132</v>
      </c>
      <c r="I100" s="81">
        <v>1288</v>
      </c>
      <c r="J100" s="81">
        <v>23894</v>
      </c>
      <c r="K100" s="81"/>
      <c r="L100" s="287"/>
      <c r="M100" s="287"/>
      <c r="N100" s="79"/>
      <c r="O100" s="126"/>
      <c r="P100" s="80"/>
      <c r="Q100" s="671"/>
      <c r="S100" s="505"/>
      <c r="T100" s="720"/>
      <c r="U100" s="719"/>
      <c r="Z100" s="76"/>
      <c r="AA100" s="76"/>
      <c r="AB100" s="501"/>
      <c r="AC100" s="501"/>
      <c r="AY100" s="76">
        <v>95</v>
      </c>
      <c r="BA100" s="501">
        <v>242840295.51999998</v>
      </c>
      <c r="BD100" s="501">
        <v>12433</v>
      </c>
      <c r="BG100" s="82">
        <f t="shared" si="3"/>
        <v>0</v>
      </c>
      <c r="BI100" s="82">
        <f t="shared" si="5"/>
        <v>19531.914704415667</v>
      </c>
      <c r="BK100" s="82">
        <f t="shared" si="4"/>
        <v>-2941.6258378394523</v>
      </c>
    </row>
    <row r="101" spans="1:63" s="82" customFormat="1" ht="12.75" customHeight="1">
      <c r="A101" s="75">
        <v>96</v>
      </c>
      <c r="B101" s="76" t="s">
        <v>184</v>
      </c>
      <c r="C101" s="75">
        <v>1</v>
      </c>
      <c r="D101" s="79">
        <v>1</v>
      </c>
      <c r="E101" s="126">
        <v>7</v>
      </c>
      <c r="F101" s="80">
        <v>171.27625259068279</v>
      </c>
      <c r="G101" s="671">
        <v>15933.916468210216</v>
      </c>
      <c r="H101" s="81">
        <v>11357</v>
      </c>
      <c r="I101" s="81">
        <v>1288</v>
      </c>
      <c r="J101" s="81">
        <v>28579</v>
      </c>
      <c r="K101" s="81"/>
      <c r="L101" s="287"/>
      <c r="M101" s="287"/>
      <c r="N101" s="79"/>
      <c r="O101" s="126"/>
      <c r="P101" s="80"/>
      <c r="Q101" s="671"/>
      <c r="S101" s="505"/>
      <c r="T101" s="720"/>
      <c r="U101" s="719"/>
      <c r="Z101" s="76"/>
      <c r="AA101" s="76"/>
      <c r="AB101" s="501"/>
      <c r="AC101" s="501"/>
      <c r="AY101" s="76">
        <v>96</v>
      </c>
      <c r="BA101" s="501">
        <v>43193356.159999996</v>
      </c>
      <c r="BD101" s="501">
        <v>2870</v>
      </c>
      <c r="BG101" s="82">
        <f t="shared" si="3"/>
        <v>0</v>
      </c>
      <c r="BI101" s="82">
        <f t="shared" si="5"/>
        <v>15049.949881533099</v>
      </c>
      <c r="BK101" s="82">
        <f t="shared" si="4"/>
        <v>-883.96658667711745</v>
      </c>
    </row>
    <row r="102" spans="1:63" s="82" customFormat="1" ht="12.75" customHeight="1">
      <c r="A102" s="75">
        <v>97</v>
      </c>
      <c r="B102" s="76" t="s">
        <v>185</v>
      </c>
      <c r="C102" s="75">
        <v>1</v>
      </c>
      <c r="D102" s="79">
        <v>1</v>
      </c>
      <c r="E102" s="126">
        <v>11</v>
      </c>
      <c r="F102" s="80">
        <v>100.72245271080756</v>
      </c>
      <c r="G102" s="671">
        <v>20366.091934431854</v>
      </c>
      <c r="H102" s="81">
        <v>147</v>
      </c>
      <c r="I102" s="81">
        <v>1288</v>
      </c>
      <c r="J102" s="81">
        <v>21801</v>
      </c>
      <c r="K102" s="81"/>
      <c r="L102" s="287"/>
      <c r="M102" s="287"/>
      <c r="N102" s="79"/>
      <c r="O102" s="126"/>
      <c r="P102" s="80"/>
      <c r="Q102" s="671"/>
      <c r="S102" s="505"/>
      <c r="T102" s="720"/>
      <c r="U102" s="719"/>
      <c r="Z102" s="76"/>
      <c r="AA102" s="76"/>
      <c r="AB102" s="501"/>
      <c r="AC102" s="501"/>
      <c r="AY102" s="76">
        <v>97</v>
      </c>
      <c r="BA102" s="501">
        <v>101009130.43000001</v>
      </c>
      <c r="BD102" s="501">
        <v>5623</v>
      </c>
      <c r="BG102" s="82">
        <f t="shared" si="3"/>
        <v>0</v>
      </c>
      <c r="BI102" s="82">
        <f t="shared" si="5"/>
        <v>17963.565788724882</v>
      </c>
      <c r="BK102" s="82">
        <f t="shared" si="4"/>
        <v>-2402.5261457069719</v>
      </c>
    </row>
    <row r="103" spans="1:63" s="82" customFormat="1" ht="12.75" customHeight="1">
      <c r="A103" s="75">
        <v>98</v>
      </c>
      <c r="B103" s="76" t="s">
        <v>186</v>
      </c>
      <c r="C103" s="75">
        <v>1</v>
      </c>
      <c r="D103" s="79">
        <v>1</v>
      </c>
      <c r="E103" s="126">
        <v>8</v>
      </c>
      <c r="F103" s="80">
        <v>205.85449555864307</v>
      </c>
      <c r="G103" s="671">
        <v>16933.952666666668</v>
      </c>
      <c r="H103" s="81">
        <v>17925</v>
      </c>
      <c r="I103" s="81">
        <v>1288</v>
      </c>
      <c r="J103" s="81">
        <v>36147</v>
      </c>
      <c r="K103" s="81"/>
      <c r="L103" s="287"/>
      <c r="M103" s="287"/>
      <c r="N103" s="79"/>
      <c r="O103" s="126"/>
      <c r="P103" s="80"/>
      <c r="Q103" s="671"/>
      <c r="S103" s="505"/>
      <c r="T103" s="720"/>
      <c r="U103" s="719"/>
      <c r="Z103" s="76"/>
      <c r="AA103" s="76"/>
      <c r="AB103" s="501"/>
      <c r="AC103" s="501"/>
      <c r="AY103" s="76">
        <v>98</v>
      </c>
      <c r="BA103" s="501">
        <v>865066.34</v>
      </c>
      <c r="BD103" s="501">
        <v>55</v>
      </c>
      <c r="BG103" s="82">
        <f t="shared" si="3"/>
        <v>0</v>
      </c>
      <c r="BI103" s="82">
        <f t="shared" si="5"/>
        <v>15728.478909090909</v>
      </c>
      <c r="BK103" s="82">
        <f t="shared" si="4"/>
        <v>-1205.473757575759</v>
      </c>
    </row>
    <row r="104" spans="1:63" s="82" customFormat="1" ht="12.75" customHeight="1">
      <c r="A104" s="75">
        <v>99</v>
      </c>
      <c r="B104" s="76" t="s">
        <v>187</v>
      </c>
      <c r="C104" s="75">
        <v>1</v>
      </c>
      <c r="D104" s="79">
        <v>1.06</v>
      </c>
      <c r="E104" s="126">
        <v>5</v>
      </c>
      <c r="F104" s="80">
        <v>144.63668839161195</v>
      </c>
      <c r="G104" s="671">
        <v>14918.664048768867</v>
      </c>
      <c r="H104" s="81">
        <v>6659</v>
      </c>
      <c r="I104" s="81">
        <v>1288</v>
      </c>
      <c r="J104" s="81">
        <v>22866</v>
      </c>
      <c r="K104" s="81"/>
      <c r="L104" s="287"/>
      <c r="M104" s="287"/>
      <c r="N104" s="79"/>
      <c r="O104" s="126"/>
      <c r="P104" s="80"/>
      <c r="Q104" s="671"/>
      <c r="S104" s="505"/>
      <c r="T104" s="720"/>
      <c r="U104" s="719"/>
      <c r="Z104" s="76"/>
      <c r="AA104" s="76"/>
      <c r="AB104" s="501"/>
      <c r="AC104" s="501"/>
      <c r="AY104" s="76">
        <v>99</v>
      </c>
      <c r="BA104" s="501">
        <v>35589023.051680006</v>
      </c>
      <c r="BD104" s="501">
        <v>2573</v>
      </c>
      <c r="BG104" s="82">
        <f t="shared" si="3"/>
        <v>0</v>
      </c>
      <c r="BI104" s="82">
        <f t="shared" si="5"/>
        <v>13831.72291165177</v>
      </c>
      <c r="BK104" s="82">
        <f t="shared" si="4"/>
        <v>-1086.9411371170972</v>
      </c>
    </row>
    <row r="105" spans="1:63" s="82" customFormat="1" ht="12.75" customHeight="1">
      <c r="A105" s="75">
        <v>100</v>
      </c>
      <c r="B105" s="76" t="s">
        <v>188</v>
      </c>
      <c r="C105" s="75">
        <v>1</v>
      </c>
      <c r="D105" s="79">
        <v>1.0149999999999999</v>
      </c>
      <c r="E105" s="126">
        <v>10</v>
      </c>
      <c r="F105" s="80">
        <v>127.0063919760279</v>
      </c>
      <c r="G105" s="671">
        <v>19170.10550748212</v>
      </c>
      <c r="H105" s="81">
        <v>5177</v>
      </c>
      <c r="I105" s="81">
        <v>1288</v>
      </c>
      <c r="J105" s="81">
        <v>25635</v>
      </c>
      <c r="K105" s="81"/>
      <c r="L105" s="287"/>
      <c r="M105" s="287"/>
      <c r="N105" s="79"/>
      <c r="O105" s="126"/>
      <c r="P105" s="80"/>
      <c r="Q105" s="671"/>
      <c r="S105" s="505"/>
      <c r="T105" s="720"/>
      <c r="U105" s="719"/>
      <c r="Z105" s="76"/>
      <c r="AA105" s="76"/>
      <c r="AB105" s="501"/>
      <c r="AC105" s="501"/>
      <c r="AY105" s="76">
        <v>100</v>
      </c>
      <c r="BA105" s="501">
        <v>163975458.54911998</v>
      </c>
      <c r="BD105" s="501">
        <v>9521</v>
      </c>
      <c r="BG105" s="82">
        <f t="shared" si="3"/>
        <v>0</v>
      </c>
      <c r="BI105" s="82">
        <f t="shared" si="5"/>
        <v>17222.503786274548</v>
      </c>
      <c r="BK105" s="82">
        <f t="shared" si="4"/>
        <v>-1947.6017212075712</v>
      </c>
    </row>
    <row r="106" spans="1:63" s="82" customFormat="1" ht="12.75" customHeight="1">
      <c r="A106" s="75">
        <v>101</v>
      </c>
      <c r="B106" s="76" t="s">
        <v>189</v>
      </c>
      <c r="C106" s="75">
        <v>1</v>
      </c>
      <c r="D106" s="79">
        <v>1.05</v>
      </c>
      <c r="E106" s="126">
        <v>4</v>
      </c>
      <c r="F106" s="80">
        <v>135.41870854392633</v>
      </c>
      <c r="G106" s="671">
        <v>14371.101059357838</v>
      </c>
      <c r="H106" s="81">
        <v>5090</v>
      </c>
      <c r="I106" s="81">
        <v>1288</v>
      </c>
      <c r="J106" s="81">
        <v>20749</v>
      </c>
      <c r="K106" s="81"/>
      <c r="L106" s="287"/>
      <c r="M106" s="287"/>
      <c r="N106" s="79"/>
      <c r="O106" s="126"/>
      <c r="P106" s="80"/>
      <c r="Q106" s="671"/>
      <c r="S106" s="505"/>
      <c r="T106" s="720"/>
      <c r="U106" s="719"/>
      <c r="Z106" s="76"/>
      <c r="AA106" s="76"/>
      <c r="AB106" s="501"/>
      <c r="AC106" s="501"/>
      <c r="AY106" s="76">
        <v>101</v>
      </c>
      <c r="BA106" s="501">
        <v>66575133.262119994</v>
      </c>
      <c r="BD106" s="501">
        <v>5058</v>
      </c>
      <c r="BG106" s="82">
        <f t="shared" si="3"/>
        <v>0</v>
      </c>
      <c r="BI106" s="82">
        <f t="shared" si="5"/>
        <v>13162.343468192961</v>
      </c>
      <c r="BK106" s="82">
        <f t="shared" si="4"/>
        <v>-1208.7575911648764</v>
      </c>
    </row>
    <row r="107" spans="1:63" s="82" customFormat="1" ht="12.75" customHeight="1">
      <c r="A107" s="75">
        <v>102</v>
      </c>
      <c r="B107" s="76" t="s">
        <v>190</v>
      </c>
      <c r="C107" s="75">
        <v>0</v>
      </c>
      <c r="D107" s="79">
        <v>1</v>
      </c>
      <c r="E107" s="126">
        <v>0</v>
      </c>
      <c r="F107" s="80">
        <v>0</v>
      </c>
      <c r="G107" s="671">
        <v>18046.96</v>
      </c>
      <c r="H107" s="81">
        <v>0</v>
      </c>
      <c r="I107" s="81">
        <v>1288</v>
      </c>
      <c r="J107" s="81">
        <v>19335</v>
      </c>
      <c r="K107" s="81"/>
      <c r="L107" s="287"/>
      <c r="M107" s="287"/>
      <c r="N107" s="79"/>
      <c r="O107" s="126"/>
      <c r="P107" s="80"/>
      <c r="Q107" s="671"/>
      <c r="S107" s="505"/>
      <c r="T107" s="720"/>
      <c r="U107" s="719"/>
      <c r="Z107" s="76"/>
      <c r="AA107" s="76"/>
      <c r="AB107" s="501"/>
      <c r="AC107" s="501"/>
      <c r="AY107" s="76">
        <v>102</v>
      </c>
      <c r="BA107" s="501">
        <v>16860.330000000002</v>
      </c>
      <c r="BD107" s="501">
        <v>1</v>
      </c>
      <c r="BG107" s="82">
        <f t="shared" si="3"/>
        <v>0</v>
      </c>
      <c r="BI107" s="82">
        <f t="shared" si="5"/>
        <v>16860.330000000002</v>
      </c>
      <c r="BK107" s="82">
        <f t="shared" si="4"/>
        <v>-1186.6299999999974</v>
      </c>
    </row>
    <row r="108" spans="1:63" s="82" customFormat="1" ht="12.75" customHeight="1">
      <c r="A108" s="75">
        <v>103</v>
      </c>
      <c r="B108" s="76" t="s">
        <v>191</v>
      </c>
      <c r="C108" s="75">
        <v>1</v>
      </c>
      <c r="D108" s="79">
        <v>1</v>
      </c>
      <c r="E108" s="126">
        <v>10</v>
      </c>
      <c r="F108" s="80">
        <v>100.45448067880962</v>
      </c>
      <c r="G108" s="671">
        <v>18866.989987829616</v>
      </c>
      <c r="H108" s="81">
        <v>86</v>
      </c>
      <c r="I108" s="81">
        <v>1288</v>
      </c>
      <c r="J108" s="81">
        <v>20241</v>
      </c>
      <c r="K108" s="81"/>
      <c r="L108" s="287"/>
      <c r="M108" s="287"/>
      <c r="N108" s="79"/>
      <c r="O108" s="126"/>
      <c r="P108" s="80"/>
      <c r="Q108" s="671"/>
      <c r="S108" s="505"/>
      <c r="T108" s="720"/>
      <c r="U108" s="719"/>
      <c r="Z108" s="76"/>
      <c r="AA108" s="76"/>
      <c r="AB108" s="501"/>
      <c r="AC108" s="501"/>
      <c r="AY108" s="76">
        <v>103</v>
      </c>
      <c r="BA108" s="501">
        <v>41579344.609999999</v>
      </c>
      <c r="BD108" s="501">
        <v>2453</v>
      </c>
      <c r="BG108" s="82">
        <f t="shared" si="3"/>
        <v>0</v>
      </c>
      <c r="BI108" s="82">
        <f t="shared" si="5"/>
        <v>16950.405466775377</v>
      </c>
      <c r="BK108" s="82">
        <f t="shared" si="4"/>
        <v>-1916.5845210542393</v>
      </c>
    </row>
    <row r="109" spans="1:63" s="82" customFormat="1" ht="12.75" customHeight="1">
      <c r="A109" s="75">
        <v>104</v>
      </c>
      <c r="B109" s="76" t="s">
        <v>192</v>
      </c>
      <c r="C109" s="75">
        <v>0</v>
      </c>
      <c r="D109" s="79">
        <v>1</v>
      </c>
      <c r="E109" s="126">
        <v>0</v>
      </c>
      <c r="F109" s="80">
        <v>0</v>
      </c>
      <c r="G109" s="671">
        <v>0</v>
      </c>
      <c r="H109" s="81">
        <v>0</v>
      </c>
      <c r="I109" s="81">
        <v>1288</v>
      </c>
      <c r="J109" s="81">
        <v>1288</v>
      </c>
      <c r="K109" s="81"/>
      <c r="L109" s="287"/>
      <c r="M109" s="287"/>
      <c r="N109" s="79"/>
      <c r="O109" s="126"/>
      <c r="P109" s="80"/>
      <c r="Q109" s="671"/>
      <c r="S109" s="505"/>
      <c r="T109" s="720"/>
      <c r="U109" s="719"/>
      <c r="Z109" s="76"/>
      <c r="AA109" s="76"/>
      <c r="AB109" s="501"/>
      <c r="AC109" s="501"/>
      <c r="AY109" s="76">
        <v>104</v>
      </c>
      <c r="BA109" s="501">
        <v>0</v>
      </c>
      <c r="BD109" s="501">
        <v>0</v>
      </c>
      <c r="BG109" s="82">
        <f t="shared" si="3"/>
        <v>0</v>
      </c>
      <c r="BI109" s="82">
        <f t="shared" si="5"/>
        <v>0</v>
      </c>
      <c r="BK109" s="82">
        <f t="shared" si="4"/>
        <v>0</v>
      </c>
    </row>
    <row r="110" spans="1:63" s="82" customFormat="1" ht="12.75" customHeight="1">
      <c r="A110" s="75">
        <v>105</v>
      </c>
      <c r="B110" s="76" t="s">
        <v>193</v>
      </c>
      <c r="C110" s="75">
        <v>1</v>
      </c>
      <c r="D110" s="79">
        <v>1</v>
      </c>
      <c r="E110" s="126">
        <v>3</v>
      </c>
      <c r="F110" s="80">
        <v>158.15403238044297</v>
      </c>
      <c r="G110" s="671">
        <v>13588.037639138245</v>
      </c>
      <c r="H110" s="81">
        <v>7902</v>
      </c>
      <c r="I110" s="81">
        <v>1288</v>
      </c>
      <c r="J110" s="81">
        <v>22778</v>
      </c>
      <c r="K110" s="81"/>
      <c r="L110" s="287"/>
      <c r="M110" s="287"/>
      <c r="N110" s="79"/>
      <c r="O110" s="126"/>
      <c r="P110" s="80"/>
      <c r="Q110" s="671"/>
      <c r="S110" s="505"/>
      <c r="T110" s="720"/>
      <c r="U110" s="719"/>
      <c r="Z110" s="76"/>
      <c r="AA110" s="76"/>
      <c r="AB110" s="501"/>
      <c r="AC110" s="501"/>
      <c r="AY110" s="76">
        <v>105</v>
      </c>
      <c r="BA110" s="501">
        <v>15093327.77</v>
      </c>
      <c r="BD110" s="501">
        <v>1196</v>
      </c>
      <c r="BG110" s="82">
        <f t="shared" si="3"/>
        <v>0</v>
      </c>
      <c r="BI110" s="82">
        <f t="shared" si="5"/>
        <v>12619.839272575251</v>
      </c>
      <c r="BK110" s="82">
        <f t="shared" si="4"/>
        <v>-968.19836656299412</v>
      </c>
    </row>
    <row r="111" spans="1:63" s="82" customFormat="1" ht="12.75" customHeight="1">
      <c r="A111" s="75">
        <v>106</v>
      </c>
      <c r="B111" s="76" t="s">
        <v>194</v>
      </c>
      <c r="C111" s="75">
        <v>0</v>
      </c>
      <c r="D111" s="79">
        <v>1</v>
      </c>
      <c r="E111" s="126">
        <v>0</v>
      </c>
      <c r="F111" s="80">
        <v>0</v>
      </c>
      <c r="G111" s="671">
        <v>0</v>
      </c>
      <c r="H111" s="81">
        <v>0</v>
      </c>
      <c r="I111" s="81">
        <v>1288</v>
      </c>
      <c r="J111" s="81">
        <v>1288</v>
      </c>
      <c r="K111" s="81"/>
      <c r="L111" s="287"/>
      <c r="M111" s="287"/>
      <c r="N111" s="79"/>
      <c r="O111" s="126"/>
      <c r="P111" s="80"/>
      <c r="Q111" s="671"/>
      <c r="S111" s="505"/>
      <c r="T111" s="720"/>
      <c r="U111" s="719"/>
      <c r="Z111" s="76"/>
      <c r="AA111" s="76"/>
      <c r="AB111" s="501"/>
      <c r="AC111" s="501"/>
      <c r="AY111" s="76">
        <v>106</v>
      </c>
      <c r="BA111" s="501">
        <v>0</v>
      </c>
      <c r="BD111" s="501">
        <v>0</v>
      </c>
      <c r="BG111" s="82">
        <f t="shared" si="3"/>
        <v>0</v>
      </c>
      <c r="BI111" s="82">
        <f t="shared" si="5"/>
        <v>0</v>
      </c>
      <c r="BK111" s="82">
        <f t="shared" si="4"/>
        <v>0</v>
      </c>
    </row>
    <row r="112" spans="1:63" s="82" customFormat="1" ht="12.75" customHeight="1">
      <c r="A112" s="75">
        <v>107</v>
      </c>
      <c r="B112" s="76" t="s">
        <v>195</v>
      </c>
      <c r="C112" s="75">
        <v>1</v>
      </c>
      <c r="D112" s="79">
        <v>1.044</v>
      </c>
      <c r="E112" s="126">
        <v>9</v>
      </c>
      <c r="F112" s="80">
        <v>128.93708445007522</v>
      </c>
      <c r="G112" s="671">
        <v>17901.216700745263</v>
      </c>
      <c r="H112" s="81">
        <v>5180</v>
      </c>
      <c r="I112" s="81">
        <v>1288</v>
      </c>
      <c r="J112" s="81">
        <v>24369</v>
      </c>
      <c r="K112" s="81"/>
      <c r="L112" s="287"/>
      <c r="M112" s="287"/>
      <c r="N112" s="79"/>
      <c r="O112" s="126"/>
      <c r="P112" s="80"/>
      <c r="Q112" s="671"/>
      <c r="S112" s="505"/>
      <c r="T112" s="720"/>
      <c r="U112" s="719"/>
      <c r="Z112" s="76"/>
      <c r="AA112" s="76"/>
      <c r="AB112" s="501"/>
      <c r="AC112" s="501"/>
      <c r="AY112" s="76">
        <v>107</v>
      </c>
      <c r="BA112" s="501">
        <v>49312993.391600005</v>
      </c>
      <c r="BD112" s="501">
        <v>3064</v>
      </c>
      <c r="BG112" s="82">
        <f t="shared" si="3"/>
        <v>0</v>
      </c>
      <c r="BI112" s="82">
        <f t="shared" si="5"/>
        <v>16094.318992036555</v>
      </c>
      <c r="BK112" s="82">
        <f t="shared" si="4"/>
        <v>-1806.8977087087078</v>
      </c>
    </row>
    <row r="113" spans="1:63" s="82" customFormat="1" ht="12.75" customHeight="1">
      <c r="A113" s="75">
        <v>108</v>
      </c>
      <c r="B113" s="76" t="s">
        <v>196</v>
      </c>
      <c r="C113" s="75">
        <v>0</v>
      </c>
      <c r="D113" s="79">
        <v>1</v>
      </c>
      <c r="E113" s="126">
        <v>0</v>
      </c>
      <c r="F113" s="80">
        <v>0</v>
      </c>
      <c r="G113" s="671">
        <v>20263.333333333332</v>
      </c>
      <c r="H113" s="81">
        <v>0</v>
      </c>
      <c r="I113" s="81">
        <v>1288</v>
      </c>
      <c r="J113" s="81">
        <v>21551</v>
      </c>
      <c r="K113" s="81"/>
      <c r="L113" s="287"/>
      <c r="M113" s="287"/>
      <c r="N113" s="79"/>
      <c r="O113" s="126"/>
      <c r="P113" s="80"/>
      <c r="Q113" s="671"/>
      <c r="S113" s="505"/>
      <c r="T113" s="720"/>
      <c r="U113" s="719"/>
      <c r="Z113" s="76"/>
      <c r="AA113" s="76"/>
      <c r="AB113" s="501"/>
      <c r="AC113" s="501"/>
      <c r="AY113" s="76">
        <v>108</v>
      </c>
      <c r="BA113" s="501">
        <v>151742.96999999997</v>
      </c>
      <c r="BD113" s="501">
        <v>9</v>
      </c>
      <c r="BG113" s="82">
        <f t="shared" si="3"/>
        <v>0</v>
      </c>
      <c r="BI113" s="82">
        <f t="shared" si="5"/>
        <v>16860.329999999998</v>
      </c>
      <c r="BK113" s="82">
        <f t="shared" si="4"/>
        <v>-3403.003333333334</v>
      </c>
    </row>
    <row r="114" spans="1:63" s="82" customFormat="1" ht="12.75" customHeight="1">
      <c r="A114" s="75">
        <v>109</v>
      </c>
      <c r="B114" s="76" t="s">
        <v>197</v>
      </c>
      <c r="C114" s="75">
        <v>0</v>
      </c>
      <c r="D114" s="79">
        <v>1</v>
      </c>
      <c r="E114" s="126">
        <v>0</v>
      </c>
      <c r="F114" s="80">
        <v>0</v>
      </c>
      <c r="G114" s="671">
        <v>0</v>
      </c>
      <c r="H114" s="81">
        <v>0</v>
      </c>
      <c r="I114" s="81">
        <v>1288</v>
      </c>
      <c r="J114" s="81">
        <v>1288</v>
      </c>
      <c r="K114" s="81"/>
      <c r="L114" s="287"/>
      <c r="M114" s="287"/>
      <c r="N114" s="79"/>
      <c r="O114" s="126"/>
      <c r="P114" s="80"/>
      <c r="Q114" s="671"/>
      <c r="S114" s="505"/>
      <c r="T114" s="720"/>
      <c r="U114" s="719"/>
      <c r="Z114" s="76"/>
      <c r="AA114" s="76"/>
      <c r="AB114" s="501"/>
      <c r="AC114" s="501"/>
      <c r="AY114" s="76">
        <v>109</v>
      </c>
      <c r="BA114" s="501">
        <v>0</v>
      </c>
      <c r="BD114" s="501">
        <v>0</v>
      </c>
      <c r="BG114" s="82">
        <f t="shared" si="3"/>
        <v>0</v>
      </c>
      <c r="BI114" s="82">
        <f t="shared" si="5"/>
        <v>0</v>
      </c>
      <c r="BK114" s="82">
        <f t="shared" si="4"/>
        <v>0</v>
      </c>
    </row>
    <row r="115" spans="1:63" s="82" customFormat="1" ht="12.75" customHeight="1">
      <c r="A115" s="75">
        <v>110</v>
      </c>
      <c r="B115" s="76" t="s">
        <v>198</v>
      </c>
      <c r="C115" s="75">
        <v>1</v>
      </c>
      <c r="D115" s="79">
        <v>1</v>
      </c>
      <c r="E115" s="126">
        <v>4</v>
      </c>
      <c r="F115" s="80">
        <v>132.72359067086248</v>
      </c>
      <c r="G115" s="671">
        <v>13984.124681925277</v>
      </c>
      <c r="H115" s="81">
        <v>4576</v>
      </c>
      <c r="I115" s="81">
        <v>1288</v>
      </c>
      <c r="J115" s="81">
        <v>19848</v>
      </c>
      <c r="K115" s="81"/>
      <c r="L115" s="287"/>
      <c r="M115" s="287"/>
      <c r="N115" s="79"/>
      <c r="O115" s="126"/>
      <c r="P115" s="80"/>
      <c r="Q115" s="671"/>
      <c r="S115" s="505"/>
      <c r="T115" s="720"/>
      <c r="U115" s="719"/>
      <c r="Z115" s="76"/>
      <c r="AA115" s="76"/>
      <c r="AB115" s="501"/>
      <c r="AC115" s="501"/>
      <c r="AY115" s="76">
        <v>110</v>
      </c>
      <c r="BA115" s="501">
        <v>37093634.100000001</v>
      </c>
      <c r="BD115" s="501">
        <v>2902</v>
      </c>
      <c r="BG115" s="82">
        <f t="shared" si="3"/>
        <v>0</v>
      </c>
      <c r="BI115" s="82">
        <f t="shared" si="5"/>
        <v>12782.093073742248</v>
      </c>
      <c r="BK115" s="82">
        <f t="shared" si="4"/>
        <v>-1202.0316081830297</v>
      </c>
    </row>
    <row r="116" spans="1:63" s="82" customFormat="1" ht="12.75" customHeight="1">
      <c r="A116" s="75">
        <v>111</v>
      </c>
      <c r="B116" s="76" t="s">
        <v>199</v>
      </c>
      <c r="C116" s="75">
        <v>1</v>
      </c>
      <c r="D116" s="79">
        <v>1</v>
      </c>
      <c r="E116" s="126">
        <v>6</v>
      </c>
      <c r="F116" s="80">
        <v>132.80111209704992</v>
      </c>
      <c r="G116" s="671">
        <v>15025.069201277953</v>
      </c>
      <c r="H116" s="81">
        <v>4928</v>
      </c>
      <c r="I116" s="81">
        <v>1288</v>
      </c>
      <c r="J116" s="81">
        <v>21241</v>
      </c>
      <c r="K116" s="81"/>
      <c r="L116" s="287"/>
      <c r="M116" s="287"/>
      <c r="N116" s="79"/>
      <c r="O116" s="126"/>
      <c r="P116" s="80"/>
      <c r="Q116" s="671"/>
      <c r="S116" s="505"/>
      <c r="T116" s="720"/>
      <c r="U116" s="719"/>
      <c r="Z116" s="76"/>
      <c r="AA116" s="76"/>
      <c r="AB116" s="501"/>
      <c r="AC116" s="501"/>
      <c r="AY116" s="76">
        <v>111</v>
      </c>
      <c r="BA116" s="501">
        <v>9651932.0999999978</v>
      </c>
      <c r="BD116" s="501">
        <v>655</v>
      </c>
      <c r="BG116" s="82">
        <f t="shared" si="3"/>
        <v>0</v>
      </c>
      <c r="BI116" s="82">
        <f t="shared" si="5"/>
        <v>14735.774198473278</v>
      </c>
      <c r="BK116" s="82">
        <f t="shared" si="4"/>
        <v>-289.29500280467437</v>
      </c>
    </row>
    <row r="117" spans="1:63" s="82" customFormat="1" ht="12.75" customHeight="1">
      <c r="A117" s="75">
        <v>112</v>
      </c>
      <c r="B117" s="76" t="s">
        <v>200</v>
      </c>
      <c r="C117" s="75">
        <v>0</v>
      </c>
      <c r="D117" s="79">
        <v>1</v>
      </c>
      <c r="E117" s="126">
        <v>0</v>
      </c>
      <c r="F117" s="80">
        <v>0</v>
      </c>
      <c r="G117" s="671">
        <v>19558.123636363638</v>
      </c>
      <c r="H117" s="81">
        <v>0</v>
      </c>
      <c r="I117" s="81">
        <v>1288</v>
      </c>
      <c r="J117" s="81">
        <v>20846</v>
      </c>
      <c r="K117" s="81"/>
      <c r="L117" s="287"/>
      <c r="M117" s="287"/>
      <c r="N117" s="79"/>
      <c r="O117" s="126"/>
      <c r="P117" s="80"/>
      <c r="Q117" s="671"/>
      <c r="S117" s="505"/>
      <c r="T117" s="720"/>
      <c r="U117" s="719"/>
      <c r="Z117" s="76"/>
      <c r="AA117" s="76"/>
      <c r="AB117" s="501"/>
      <c r="AC117" s="501"/>
      <c r="AY117" s="76">
        <v>112</v>
      </c>
      <c r="BA117" s="501">
        <v>0</v>
      </c>
      <c r="BD117" s="501">
        <v>0</v>
      </c>
      <c r="BG117" s="82">
        <f t="shared" si="3"/>
        <v>0</v>
      </c>
      <c r="BI117" s="82">
        <f t="shared" si="5"/>
        <v>0</v>
      </c>
      <c r="BK117" s="82">
        <f t="shared" si="4"/>
        <v>-19558.123636363638</v>
      </c>
    </row>
    <row r="118" spans="1:63" s="82" customFormat="1" ht="12.75" customHeight="1">
      <c r="A118" s="75">
        <v>113</v>
      </c>
      <c r="B118" s="76" t="s">
        <v>201</v>
      </c>
      <c r="C118" s="75">
        <v>0</v>
      </c>
      <c r="D118" s="79">
        <v>1</v>
      </c>
      <c r="E118" s="126">
        <v>0</v>
      </c>
      <c r="F118" s="80">
        <v>0</v>
      </c>
      <c r="G118" s="671">
        <v>0</v>
      </c>
      <c r="H118" s="81">
        <v>0</v>
      </c>
      <c r="I118" s="81">
        <v>1288</v>
      </c>
      <c r="J118" s="81">
        <v>1288</v>
      </c>
      <c r="K118" s="81"/>
      <c r="L118" s="287"/>
      <c r="M118" s="287"/>
      <c r="N118" s="79"/>
      <c r="O118" s="126"/>
      <c r="P118" s="80"/>
      <c r="Q118" s="671"/>
      <c r="S118" s="505"/>
      <c r="T118" s="720"/>
      <c r="U118" s="719"/>
      <c r="Z118" s="76"/>
      <c r="AA118" s="76"/>
      <c r="AB118" s="501"/>
      <c r="AC118" s="501"/>
      <c r="AY118" s="76">
        <v>113</v>
      </c>
      <c r="BA118" s="501">
        <v>0</v>
      </c>
      <c r="BD118" s="501">
        <v>0</v>
      </c>
      <c r="BG118" s="82">
        <f t="shared" si="3"/>
        <v>0</v>
      </c>
      <c r="BI118" s="82">
        <f t="shared" si="5"/>
        <v>0</v>
      </c>
      <c r="BK118" s="82">
        <f t="shared" si="4"/>
        <v>0</v>
      </c>
    </row>
    <row r="119" spans="1:63" s="82" customFormat="1" ht="12.75" customHeight="1">
      <c r="A119" s="75">
        <v>114</v>
      </c>
      <c r="B119" s="76" t="s">
        <v>202</v>
      </c>
      <c r="C119" s="75">
        <v>1</v>
      </c>
      <c r="D119" s="79">
        <v>1</v>
      </c>
      <c r="E119" s="126">
        <v>10</v>
      </c>
      <c r="F119" s="80">
        <v>122.16020478373875</v>
      </c>
      <c r="G119" s="671">
        <v>17233.353617412631</v>
      </c>
      <c r="H119" s="81">
        <v>3819</v>
      </c>
      <c r="I119" s="81">
        <v>1288</v>
      </c>
      <c r="J119" s="81">
        <v>22340</v>
      </c>
      <c r="K119" s="81"/>
      <c r="L119" s="287"/>
      <c r="M119" s="287"/>
      <c r="N119" s="79"/>
      <c r="O119" s="126"/>
      <c r="P119" s="80"/>
      <c r="Q119" s="671"/>
      <c r="S119" s="505"/>
      <c r="T119" s="720"/>
      <c r="U119" s="719"/>
      <c r="Z119" s="76"/>
      <c r="AA119" s="76"/>
      <c r="AB119" s="501"/>
      <c r="AC119" s="501"/>
      <c r="AY119" s="76">
        <v>114</v>
      </c>
      <c r="BA119" s="501">
        <v>27946623.419999994</v>
      </c>
      <c r="BD119" s="501">
        <v>1759</v>
      </c>
      <c r="BG119" s="82">
        <f t="shared" si="3"/>
        <v>0</v>
      </c>
      <c r="BI119" s="82">
        <f t="shared" si="5"/>
        <v>15887.790460488912</v>
      </c>
      <c r="BK119" s="82">
        <f t="shared" si="4"/>
        <v>-1345.5631569237194</v>
      </c>
    </row>
    <row r="120" spans="1:63" s="82" customFormat="1" ht="12.75" customHeight="1">
      <c r="A120" s="75">
        <v>115</v>
      </c>
      <c r="B120" s="76" t="s">
        <v>203</v>
      </c>
      <c r="C120" s="75">
        <v>0</v>
      </c>
      <c r="D120" s="79">
        <v>1</v>
      </c>
      <c r="E120" s="126">
        <v>0</v>
      </c>
      <c r="F120" s="80">
        <v>0</v>
      </c>
      <c r="G120" s="671">
        <v>0</v>
      </c>
      <c r="H120" s="81">
        <v>0</v>
      </c>
      <c r="I120" s="81">
        <v>1288</v>
      </c>
      <c r="J120" s="81">
        <v>1288</v>
      </c>
      <c r="K120" s="81"/>
      <c r="L120" s="287"/>
      <c r="M120" s="287"/>
      <c r="N120" s="79"/>
      <c r="O120" s="126"/>
      <c r="P120" s="80"/>
      <c r="Q120" s="671"/>
      <c r="S120" s="505"/>
      <c r="T120" s="720"/>
      <c r="U120" s="719"/>
      <c r="Z120" s="76"/>
      <c r="AA120" s="76"/>
      <c r="AB120" s="501"/>
      <c r="AC120" s="501"/>
      <c r="AY120" s="76">
        <v>115</v>
      </c>
      <c r="BA120" s="501">
        <v>0</v>
      </c>
      <c r="BD120" s="501">
        <v>0</v>
      </c>
      <c r="BG120" s="82">
        <f t="shared" si="3"/>
        <v>0</v>
      </c>
      <c r="BI120" s="82">
        <f t="shared" si="5"/>
        <v>0</v>
      </c>
      <c r="BK120" s="82">
        <f t="shared" si="4"/>
        <v>0</v>
      </c>
    </row>
    <row r="121" spans="1:63" s="82" customFormat="1" ht="12.75" customHeight="1">
      <c r="A121" s="75">
        <v>116</v>
      </c>
      <c r="B121" s="76" t="s">
        <v>204</v>
      </c>
      <c r="C121" s="75">
        <v>0</v>
      </c>
      <c r="D121" s="79">
        <v>1</v>
      </c>
      <c r="E121" s="126">
        <v>0</v>
      </c>
      <c r="F121" s="80">
        <v>0</v>
      </c>
      <c r="G121" s="671">
        <v>18046.96</v>
      </c>
      <c r="H121" s="81">
        <v>0</v>
      </c>
      <c r="I121" s="81">
        <v>1288</v>
      </c>
      <c r="J121" s="81">
        <v>19335</v>
      </c>
      <c r="K121" s="81"/>
      <c r="L121" s="287"/>
      <c r="M121" s="287"/>
      <c r="N121" s="79"/>
      <c r="O121" s="126"/>
      <c r="P121" s="80"/>
      <c r="Q121" s="671"/>
      <c r="S121" s="505"/>
      <c r="T121" s="720"/>
      <c r="U121" s="719"/>
      <c r="Z121" s="76"/>
      <c r="AA121" s="76"/>
      <c r="AB121" s="501"/>
      <c r="AC121" s="501"/>
      <c r="AY121" s="76">
        <v>116</v>
      </c>
      <c r="BA121" s="501">
        <v>168603.30000000002</v>
      </c>
      <c r="BD121" s="501">
        <v>10</v>
      </c>
      <c r="BG121" s="82">
        <f t="shared" si="3"/>
        <v>0</v>
      </c>
      <c r="BI121" s="82">
        <f t="shared" si="5"/>
        <v>16860.330000000002</v>
      </c>
      <c r="BK121" s="82">
        <f t="shared" si="4"/>
        <v>-1186.6299999999974</v>
      </c>
    </row>
    <row r="122" spans="1:63" s="82" customFormat="1" ht="12.75" customHeight="1">
      <c r="A122" s="75">
        <v>117</v>
      </c>
      <c r="B122" s="76" t="s">
        <v>205</v>
      </c>
      <c r="C122" s="75">
        <v>1</v>
      </c>
      <c r="D122" s="79">
        <v>1</v>
      </c>
      <c r="E122" s="126">
        <v>6</v>
      </c>
      <c r="F122" s="80">
        <v>131.12493937757824</v>
      </c>
      <c r="G122" s="671">
        <v>15744.760506024097</v>
      </c>
      <c r="H122" s="81">
        <v>4901</v>
      </c>
      <c r="I122" s="81">
        <v>1288</v>
      </c>
      <c r="J122" s="81">
        <v>21934</v>
      </c>
      <c r="K122" s="81"/>
      <c r="L122" s="287"/>
      <c r="M122" s="287"/>
      <c r="N122" s="79"/>
      <c r="O122" s="126"/>
      <c r="P122" s="80"/>
      <c r="Q122" s="671"/>
      <c r="S122" s="505"/>
      <c r="T122" s="720"/>
      <c r="U122" s="719"/>
      <c r="Z122" s="76"/>
      <c r="AA122" s="76"/>
      <c r="AB122" s="501"/>
      <c r="AC122" s="501"/>
      <c r="AY122" s="76">
        <v>117</v>
      </c>
      <c r="BA122" s="501">
        <v>6210751.3199999984</v>
      </c>
      <c r="BD122" s="501">
        <v>449</v>
      </c>
      <c r="BG122" s="82">
        <f t="shared" si="3"/>
        <v>0</v>
      </c>
      <c r="BI122" s="82">
        <f t="shared" si="5"/>
        <v>13832.408285077947</v>
      </c>
      <c r="BK122" s="82">
        <f t="shared" si="4"/>
        <v>-1912.3522209461498</v>
      </c>
    </row>
    <row r="123" spans="1:63" s="82" customFormat="1" ht="12.75" customHeight="1">
      <c r="A123" s="75">
        <v>118</v>
      </c>
      <c r="B123" s="76" t="s">
        <v>206</v>
      </c>
      <c r="C123" s="75">
        <v>1</v>
      </c>
      <c r="D123" s="79">
        <v>1.026</v>
      </c>
      <c r="E123" s="126">
        <v>5</v>
      </c>
      <c r="F123" s="80">
        <v>106.09184182040445</v>
      </c>
      <c r="G123" s="671">
        <v>14237.691065613384</v>
      </c>
      <c r="H123" s="81">
        <v>867</v>
      </c>
      <c r="I123" s="81">
        <v>1288</v>
      </c>
      <c r="J123" s="81">
        <v>16393</v>
      </c>
      <c r="K123" s="81"/>
      <c r="L123" s="287"/>
      <c r="M123" s="287"/>
      <c r="N123" s="79"/>
      <c r="O123" s="126"/>
      <c r="P123" s="80"/>
      <c r="Q123" s="671"/>
      <c r="S123" s="505"/>
      <c r="T123" s="720"/>
      <c r="U123" s="719"/>
      <c r="Z123" s="76"/>
      <c r="AA123" s="76"/>
      <c r="AB123" s="501"/>
      <c r="AC123" s="501"/>
      <c r="AY123" s="76">
        <v>118</v>
      </c>
      <c r="BA123" s="501">
        <v>7511760.5564400004</v>
      </c>
      <c r="BD123" s="501">
        <v>564</v>
      </c>
      <c r="BG123" s="82">
        <f t="shared" si="3"/>
        <v>0</v>
      </c>
      <c r="BI123" s="82">
        <f t="shared" si="5"/>
        <v>13318.724390851065</v>
      </c>
      <c r="BK123" s="82">
        <f t="shared" si="4"/>
        <v>-918.9666747623196</v>
      </c>
    </row>
    <row r="124" spans="1:63" s="82" customFormat="1" ht="12.75" customHeight="1">
      <c r="A124" s="75">
        <v>119</v>
      </c>
      <c r="B124" s="76" t="s">
        <v>207</v>
      </c>
      <c r="C124" s="75">
        <v>0</v>
      </c>
      <c r="D124" s="79">
        <v>1.0409999999999999</v>
      </c>
      <c r="E124" s="126">
        <v>0</v>
      </c>
      <c r="F124" s="80">
        <v>0</v>
      </c>
      <c r="G124" s="671">
        <v>0</v>
      </c>
      <c r="H124" s="81">
        <v>0</v>
      </c>
      <c r="I124" s="81">
        <v>1288</v>
      </c>
      <c r="J124" s="81">
        <v>1288</v>
      </c>
      <c r="K124" s="81"/>
      <c r="L124" s="287"/>
      <c r="M124" s="287"/>
      <c r="N124" s="79"/>
      <c r="O124" s="126"/>
      <c r="P124" s="80"/>
      <c r="Q124" s="671"/>
      <c r="S124" s="505"/>
      <c r="T124" s="720"/>
      <c r="U124" s="719"/>
      <c r="Z124" s="76"/>
      <c r="AA124" s="76"/>
      <c r="AB124" s="501"/>
      <c r="AC124" s="501"/>
      <c r="AY124" s="76">
        <v>119</v>
      </c>
      <c r="BA124" s="501">
        <v>0</v>
      </c>
      <c r="BD124" s="501">
        <v>0</v>
      </c>
      <c r="BG124" s="82">
        <f t="shared" si="3"/>
        <v>0</v>
      </c>
      <c r="BI124" s="82">
        <f t="shared" si="5"/>
        <v>0</v>
      </c>
      <c r="BK124" s="82">
        <f t="shared" si="4"/>
        <v>0</v>
      </c>
    </row>
    <row r="125" spans="1:63" s="82" customFormat="1" ht="12.75" customHeight="1">
      <c r="A125" s="75">
        <v>120</v>
      </c>
      <c r="B125" s="76" t="s">
        <v>208</v>
      </c>
      <c r="C125" s="75">
        <v>0</v>
      </c>
      <c r="D125" s="79">
        <v>1</v>
      </c>
      <c r="E125" s="126">
        <v>0</v>
      </c>
      <c r="F125" s="80">
        <v>0</v>
      </c>
      <c r="G125" s="671">
        <v>0</v>
      </c>
      <c r="H125" s="81">
        <v>0</v>
      </c>
      <c r="I125" s="81">
        <v>1288</v>
      </c>
      <c r="J125" s="81">
        <v>1288</v>
      </c>
      <c r="K125" s="81"/>
      <c r="L125" s="287"/>
      <c r="M125" s="287"/>
      <c r="N125" s="79"/>
      <c r="O125" s="126"/>
      <c r="P125" s="80"/>
      <c r="Q125" s="671"/>
      <c r="S125" s="505"/>
      <c r="T125" s="720"/>
      <c r="U125" s="719"/>
      <c r="Z125" s="76"/>
      <c r="AA125" s="76"/>
      <c r="AB125" s="501"/>
      <c r="AC125" s="501"/>
      <c r="AY125" s="76">
        <v>120</v>
      </c>
      <c r="BA125" s="501">
        <v>0</v>
      </c>
      <c r="BD125" s="501">
        <v>0</v>
      </c>
      <c r="BG125" s="82">
        <f t="shared" si="3"/>
        <v>0</v>
      </c>
      <c r="BI125" s="82">
        <f t="shared" si="5"/>
        <v>0</v>
      </c>
      <c r="BK125" s="82">
        <f t="shared" si="4"/>
        <v>0</v>
      </c>
    </row>
    <row r="126" spans="1:63" s="82" customFormat="1" ht="12.75" customHeight="1">
      <c r="A126" s="75">
        <v>121</v>
      </c>
      <c r="B126" s="76" t="s">
        <v>209</v>
      </c>
      <c r="C126" s="75">
        <v>1</v>
      </c>
      <c r="D126" s="79">
        <v>1</v>
      </c>
      <c r="E126" s="126">
        <v>7</v>
      </c>
      <c r="F126" s="80">
        <v>155.79010033328964</v>
      </c>
      <c r="G126" s="671">
        <v>15651.514810126582</v>
      </c>
      <c r="H126" s="81">
        <v>8732</v>
      </c>
      <c r="I126" s="81">
        <v>1288</v>
      </c>
      <c r="J126" s="81">
        <v>25672</v>
      </c>
      <c r="K126" s="81"/>
      <c r="L126" s="287"/>
      <c r="M126" s="287"/>
      <c r="N126" s="79"/>
      <c r="O126" s="126"/>
      <c r="P126" s="80"/>
      <c r="Q126" s="671"/>
      <c r="S126" s="505"/>
      <c r="T126" s="720"/>
      <c r="U126" s="719"/>
      <c r="Z126" s="76"/>
      <c r="AA126" s="76"/>
      <c r="AB126" s="501"/>
      <c r="AC126" s="501"/>
      <c r="AY126" s="76">
        <v>121</v>
      </c>
      <c r="BA126" s="501">
        <v>1270682.74</v>
      </c>
      <c r="BD126" s="501">
        <v>85</v>
      </c>
      <c r="BG126" s="82">
        <f t="shared" si="3"/>
        <v>0</v>
      </c>
      <c r="BI126" s="82">
        <f t="shared" si="5"/>
        <v>14949.208705882353</v>
      </c>
      <c r="BK126" s="82">
        <f t="shared" si="4"/>
        <v>-702.30610424422957</v>
      </c>
    </row>
    <row r="127" spans="1:63" s="82" customFormat="1" ht="12.75" customHeight="1">
      <c r="A127" s="75">
        <v>122</v>
      </c>
      <c r="B127" s="76" t="s">
        <v>210</v>
      </c>
      <c r="C127" s="75">
        <v>1</v>
      </c>
      <c r="D127" s="79">
        <v>1.034</v>
      </c>
      <c r="E127" s="126">
        <v>2</v>
      </c>
      <c r="F127" s="80">
        <v>135.8381113023417</v>
      </c>
      <c r="G127" s="671">
        <v>13692.470700464919</v>
      </c>
      <c r="H127" s="81">
        <v>4907</v>
      </c>
      <c r="I127" s="81">
        <v>1288</v>
      </c>
      <c r="J127" s="81">
        <v>19887</v>
      </c>
      <c r="K127" s="81"/>
      <c r="L127" s="287"/>
      <c r="M127" s="287"/>
      <c r="N127" s="79"/>
      <c r="O127" s="126"/>
      <c r="P127" s="80"/>
      <c r="Q127" s="671"/>
      <c r="S127" s="505"/>
      <c r="T127" s="720"/>
      <c r="U127" s="719"/>
      <c r="Z127" s="76"/>
      <c r="AA127" s="76"/>
      <c r="AB127" s="501"/>
      <c r="AC127" s="501"/>
      <c r="AY127" s="76">
        <v>122</v>
      </c>
      <c r="BA127" s="501">
        <v>31856906.397589989</v>
      </c>
      <c r="BD127" s="501">
        <v>2497</v>
      </c>
      <c r="BG127" s="82">
        <f t="shared" si="3"/>
        <v>0</v>
      </c>
      <c r="BI127" s="82">
        <f t="shared" si="5"/>
        <v>12758.072245730873</v>
      </c>
      <c r="BK127" s="82">
        <f t="shared" si="4"/>
        <v>-934.39845473404603</v>
      </c>
    </row>
    <row r="128" spans="1:63" s="82" customFormat="1" ht="12.75" customHeight="1">
      <c r="A128" s="75">
        <v>123</v>
      </c>
      <c r="B128" s="76" t="s">
        <v>211</v>
      </c>
      <c r="C128" s="75">
        <v>0</v>
      </c>
      <c r="D128" s="79">
        <v>1</v>
      </c>
      <c r="E128" s="126">
        <v>0</v>
      </c>
      <c r="F128" s="80">
        <v>0</v>
      </c>
      <c r="G128" s="671">
        <v>18046.96</v>
      </c>
      <c r="H128" s="81">
        <v>0</v>
      </c>
      <c r="I128" s="81">
        <v>1288</v>
      </c>
      <c r="J128" s="81">
        <v>19335</v>
      </c>
      <c r="K128" s="81"/>
      <c r="L128" s="287"/>
      <c r="M128" s="287"/>
      <c r="N128" s="79"/>
      <c r="O128" s="126"/>
      <c r="P128" s="80"/>
      <c r="Q128" s="671"/>
      <c r="S128" s="505"/>
      <c r="T128" s="720"/>
      <c r="U128" s="719"/>
      <c r="Z128" s="76"/>
      <c r="AA128" s="76"/>
      <c r="AB128" s="501"/>
      <c r="AC128" s="501"/>
      <c r="AY128" s="76">
        <v>123</v>
      </c>
      <c r="BA128" s="501">
        <v>101161.98000000001</v>
      </c>
      <c r="BD128" s="501">
        <v>6</v>
      </c>
      <c r="BG128" s="82">
        <f t="shared" si="3"/>
        <v>0</v>
      </c>
      <c r="BI128" s="82">
        <f t="shared" si="5"/>
        <v>16860.330000000002</v>
      </c>
      <c r="BK128" s="82">
        <f t="shared" si="4"/>
        <v>-1186.6299999999974</v>
      </c>
    </row>
    <row r="129" spans="1:63" s="82" customFormat="1" ht="12.75" customHeight="1">
      <c r="A129" s="75">
        <v>124</v>
      </c>
      <c r="B129" s="76" t="s">
        <v>212</v>
      </c>
      <c r="C129" s="75">
        <v>0</v>
      </c>
      <c r="D129" s="79">
        <v>1</v>
      </c>
      <c r="E129" s="126">
        <v>0</v>
      </c>
      <c r="F129" s="80">
        <v>0</v>
      </c>
      <c r="G129" s="671">
        <v>18046.96</v>
      </c>
      <c r="H129" s="81">
        <v>0</v>
      </c>
      <c r="I129" s="81">
        <v>1288</v>
      </c>
      <c r="J129" s="81">
        <v>19335</v>
      </c>
      <c r="K129" s="81"/>
      <c r="L129" s="287"/>
      <c r="M129" s="287"/>
      <c r="N129" s="79"/>
      <c r="O129" s="126"/>
      <c r="P129" s="80"/>
      <c r="Q129" s="671"/>
      <c r="S129" s="505"/>
      <c r="T129" s="720"/>
      <c r="U129" s="719"/>
      <c r="Z129" s="76"/>
      <c r="AA129" s="76"/>
      <c r="AB129" s="501"/>
      <c r="AC129" s="501"/>
      <c r="AY129" s="76">
        <v>124</v>
      </c>
      <c r="BA129" s="501">
        <v>0</v>
      </c>
      <c r="BD129" s="501">
        <v>0</v>
      </c>
      <c r="BG129" s="82">
        <f t="shared" si="3"/>
        <v>0</v>
      </c>
      <c r="BI129" s="82">
        <f t="shared" si="5"/>
        <v>0</v>
      </c>
      <c r="BK129" s="82">
        <f t="shared" si="4"/>
        <v>-18046.96</v>
      </c>
    </row>
    <row r="130" spans="1:63" s="82" customFormat="1" ht="12.75" customHeight="1">
      <c r="A130" s="75">
        <v>125</v>
      </c>
      <c r="B130" s="76" t="s">
        <v>213</v>
      </c>
      <c r="C130" s="75">
        <v>1</v>
      </c>
      <c r="D130" s="79">
        <v>1</v>
      </c>
      <c r="E130" s="126">
        <v>2</v>
      </c>
      <c r="F130" s="80">
        <v>155.84581329764325</v>
      </c>
      <c r="G130" s="671">
        <v>13632.291345029242</v>
      </c>
      <c r="H130" s="81">
        <v>7613</v>
      </c>
      <c r="I130" s="81">
        <v>1288</v>
      </c>
      <c r="J130" s="81">
        <v>22533</v>
      </c>
      <c r="K130" s="81"/>
      <c r="L130" s="287"/>
      <c r="M130" s="287"/>
      <c r="N130" s="79"/>
      <c r="O130" s="126"/>
      <c r="P130" s="80"/>
      <c r="Q130" s="671"/>
      <c r="S130" s="505"/>
      <c r="T130" s="720"/>
      <c r="U130" s="719"/>
      <c r="Z130" s="76"/>
      <c r="AA130" s="76"/>
      <c r="AB130" s="501"/>
      <c r="AC130" s="501"/>
      <c r="AY130" s="76">
        <v>125</v>
      </c>
      <c r="BA130" s="501">
        <v>10978851.09</v>
      </c>
      <c r="BD130" s="501">
        <v>881</v>
      </c>
      <c r="BG130" s="82">
        <f t="shared" si="3"/>
        <v>0</v>
      </c>
      <c r="BI130" s="82">
        <f t="shared" si="5"/>
        <v>12461.806004540294</v>
      </c>
      <c r="BK130" s="82">
        <f t="shared" si="4"/>
        <v>-1170.4853404889473</v>
      </c>
    </row>
    <row r="131" spans="1:63" s="82" customFormat="1" ht="12.75" customHeight="1">
      <c r="A131" s="75">
        <v>126</v>
      </c>
      <c r="B131" s="76" t="s">
        <v>214</v>
      </c>
      <c r="C131" s="75">
        <v>0</v>
      </c>
      <c r="D131" s="79">
        <v>1</v>
      </c>
      <c r="E131" s="126">
        <v>0</v>
      </c>
      <c r="F131" s="80">
        <v>0</v>
      </c>
      <c r="G131" s="671">
        <v>0</v>
      </c>
      <c r="H131" s="81">
        <v>0</v>
      </c>
      <c r="I131" s="81">
        <v>1288</v>
      </c>
      <c r="J131" s="81">
        <v>1288</v>
      </c>
      <c r="K131" s="81"/>
      <c r="L131" s="287"/>
      <c r="M131" s="287"/>
      <c r="N131" s="79"/>
      <c r="O131" s="126"/>
      <c r="P131" s="80"/>
      <c r="Q131" s="671"/>
      <c r="S131" s="505"/>
      <c r="T131" s="720"/>
      <c r="U131" s="719"/>
      <c r="Z131" s="76"/>
      <c r="AA131" s="76"/>
      <c r="AB131" s="501"/>
      <c r="AC131" s="501"/>
      <c r="AY131" s="76">
        <v>126</v>
      </c>
      <c r="BA131" s="501">
        <v>0</v>
      </c>
      <c r="BD131" s="501">
        <v>0</v>
      </c>
      <c r="BG131" s="82">
        <f t="shared" si="3"/>
        <v>0</v>
      </c>
      <c r="BI131" s="82">
        <f t="shared" si="5"/>
        <v>0</v>
      </c>
      <c r="BK131" s="82">
        <f t="shared" si="4"/>
        <v>0</v>
      </c>
    </row>
    <row r="132" spans="1:63" s="82" customFormat="1" ht="12.75" customHeight="1">
      <c r="A132" s="75">
        <v>127</v>
      </c>
      <c r="B132" s="76" t="s">
        <v>215</v>
      </c>
      <c r="C132" s="75">
        <v>1</v>
      </c>
      <c r="D132" s="79">
        <v>1</v>
      </c>
      <c r="E132" s="126">
        <v>5</v>
      </c>
      <c r="F132" s="80">
        <v>202.82592717134688</v>
      </c>
      <c r="G132" s="671">
        <v>15014.817453874539</v>
      </c>
      <c r="H132" s="81">
        <v>15439</v>
      </c>
      <c r="I132" s="81">
        <v>1288</v>
      </c>
      <c r="J132" s="81">
        <v>31742</v>
      </c>
      <c r="K132" s="81"/>
      <c r="L132" s="287"/>
      <c r="M132" s="287"/>
      <c r="N132" s="79"/>
      <c r="O132" s="126"/>
      <c r="P132" s="80"/>
      <c r="Q132" s="671"/>
      <c r="S132" s="505"/>
      <c r="T132" s="720"/>
      <c r="U132" s="719"/>
      <c r="Z132" s="76"/>
      <c r="AA132" s="76"/>
      <c r="AB132" s="501"/>
      <c r="AC132" s="501"/>
      <c r="AY132" s="76">
        <v>127</v>
      </c>
      <c r="BA132" s="501">
        <v>4163176.2399999998</v>
      </c>
      <c r="BD132" s="501">
        <v>310</v>
      </c>
      <c r="BG132" s="82">
        <f t="shared" si="3"/>
        <v>0</v>
      </c>
      <c r="BI132" s="82">
        <f t="shared" si="5"/>
        <v>13429.600774193548</v>
      </c>
      <c r="BK132" s="82">
        <f t="shared" si="4"/>
        <v>-1585.2166796809906</v>
      </c>
    </row>
    <row r="133" spans="1:63" s="82" customFormat="1" ht="12.75" customHeight="1">
      <c r="A133" s="75">
        <v>128</v>
      </c>
      <c r="B133" s="76" t="s">
        <v>216</v>
      </c>
      <c r="C133" s="75">
        <v>1</v>
      </c>
      <c r="D133" s="79">
        <v>1</v>
      </c>
      <c r="E133" s="126">
        <v>10</v>
      </c>
      <c r="F133" s="80">
        <v>105.45296695844748</v>
      </c>
      <c r="G133" s="671">
        <v>18801.017878640774</v>
      </c>
      <c r="H133" s="81">
        <v>1025</v>
      </c>
      <c r="I133" s="81">
        <v>1288</v>
      </c>
      <c r="J133" s="81">
        <v>21114</v>
      </c>
      <c r="K133" s="81"/>
      <c r="L133" s="287"/>
      <c r="M133" s="287"/>
      <c r="N133" s="79"/>
      <c r="O133" s="126"/>
      <c r="P133" s="80"/>
      <c r="Q133" s="671"/>
      <c r="S133" s="505"/>
      <c r="T133" s="720"/>
      <c r="U133" s="719"/>
      <c r="Z133" s="76"/>
      <c r="AA133" s="76"/>
      <c r="AB133" s="501"/>
      <c r="AC133" s="501"/>
      <c r="AY133" s="76">
        <v>128</v>
      </c>
      <c r="BA133" s="501">
        <v>140785594.13</v>
      </c>
      <c r="BD133" s="501">
        <v>8401</v>
      </c>
      <c r="BG133" s="82">
        <f t="shared" si="3"/>
        <v>0</v>
      </c>
      <c r="BI133" s="82">
        <f t="shared" si="5"/>
        <v>16758.194754195927</v>
      </c>
      <c r="BK133" s="82">
        <f t="shared" si="4"/>
        <v>-2042.8231244448471</v>
      </c>
    </row>
    <row r="134" spans="1:63" s="82" customFormat="1" ht="12.75" customHeight="1">
      <c r="A134" s="75">
        <v>129</v>
      </c>
      <c r="B134" s="76" t="s">
        <v>217</v>
      </c>
      <c r="C134" s="75">
        <v>0</v>
      </c>
      <c r="D134" s="79">
        <v>1</v>
      </c>
      <c r="E134" s="126">
        <v>0</v>
      </c>
      <c r="F134" s="80">
        <v>0</v>
      </c>
      <c r="G134" s="671">
        <v>18046.96</v>
      </c>
      <c r="H134" s="81">
        <v>0</v>
      </c>
      <c r="I134" s="81">
        <v>1288</v>
      </c>
      <c r="J134" s="81">
        <v>19335</v>
      </c>
      <c r="K134" s="81"/>
      <c r="L134" s="287"/>
      <c r="M134" s="287"/>
      <c r="N134" s="79"/>
      <c r="O134" s="126"/>
      <c r="P134" s="80"/>
      <c r="Q134" s="671"/>
      <c r="S134" s="505"/>
      <c r="T134" s="720"/>
      <c r="U134" s="719"/>
      <c r="Z134" s="76"/>
      <c r="AA134" s="76"/>
      <c r="AB134" s="501"/>
      <c r="AC134" s="501"/>
      <c r="AY134" s="76">
        <v>129</v>
      </c>
      <c r="BA134" s="501">
        <v>67441.320000000007</v>
      </c>
      <c r="BD134" s="501">
        <v>4</v>
      </c>
      <c r="BG134" s="82">
        <f t="shared" ref="BG134:BG197" si="6">+AY134-A134</f>
        <v>0</v>
      </c>
      <c r="BI134" s="82">
        <f t="shared" si="5"/>
        <v>16860.330000000002</v>
      </c>
      <c r="BK134" s="82">
        <f t="shared" ref="BK134:BK197" si="7">+BI134-G134</f>
        <v>-1186.6299999999974</v>
      </c>
    </row>
    <row r="135" spans="1:63" s="82" customFormat="1" ht="12.75" customHeight="1">
      <c r="A135" s="75">
        <v>130</v>
      </c>
      <c r="B135" s="76" t="s">
        <v>218</v>
      </c>
      <c r="C135" s="75">
        <v>0</v>
      </c>
      <c r="D135" s="79">
        <v>1</v>
      </c>
      <c r="E135" s="126">
        <v>0</v>
      </c>
      <c r="F135" s="80">
        <v>0</v>
      </c>
      <c r="G135" s="671">
        <v>0</v>
      </c>
      <c r="H135" s="81">
        <v>0</v>
      </c>
      <c r="I135" s="81">
        <v>1288</v>
      </c>
      <c r="J135" s="81">
        <v>1288</v>
      </c>
      <c r="K135" s="81"/>
      <c r="L135" s="287"/>
      <c r="M135" s="287"/>
      <c r="N135" s="79"/>
      <c r="O135" s="126"/>
      <c r="P135" s="80"/>
      <c r="Q135" s="671"/>
      <c r="S135" s="505"/>
      <c r="T135" s="720"/>
      <c r="U135" s="719"/>
      <c r="Z135" s="76"/>
      <c r="AA135" s="76"/>
      <c r="AB135" s="501"/>
      <c r="AC135" s="501"/>
      <c r="AY135" s="76">
        <v>130</v>
      </c>
      <c r="BA135" s="501">
        <v>0</v>
      </c>
      <c r="BD135" s="501">
        <v>0</v>
      </c>
      <c r="BG135" s="82">
        <f t="shared" si="6"/>
        <v>0</v>
      </c>
      <c r="BI135" s="82">
        <f t="shared" ref="BI135:BI198" si="8">IF(BA135=0,0,BA135/BD135)</f>
        <v>0</v>
      </c>
      <c r="BK135" s="82">
        <f t="shared" si="7"/>
        <v>0</v>
      </c>
    </row>
    <row r="136" spans="1:63" s="82" customFormat="1" ht="12.75" customHeight="1">
      <c r="A136" s="75">
        <v>131</v>
      </c>
      <c r="B136" s="76" t="s">
        <v>219</v>
      </c>
      <c r="C136" s="75">
        <v>1</v>
      </c>
      <c r="D136" s="79">
        <v>1.0509999999999999</v>
      </c>
      <c r="E136" s="126">
        <v>2</v>
      </c>
      <c r="F136" s="80">
        <v>164.33471938562485</v>
      </c>
      <c r="G136" s="671">
        <v>13819.2933126343</v>
      </c>
      <c r="H136" s="81">
        <v>8891</v>
      </c>
      <c r="I136" s="81">
        <v>1288</v>
      </c>
      <c r="J136" s="81">
        <v>23998</v>
      </c>
      <c r="K136" s="81"/>
      <c r="L136" s="287"/>
      <c r="M136" s="287"/>
      <c r="N136" s="79"/>
      <c r="O136" s="126"/>
      <c r="P136" s="80"/>
      <c r="Q136" s="671"/>
      <c r="S136" s="505"/>
      <c r="T136" s="720"/>
      <c r="U136" s="719"/>
      <c r="Z136" s="76"/>
      <c r="AA136" s="76"/>
      <c r="AB136" s="501"/>
      <c r="AC136" s="501"/>
      <c r="AY136" s="76">
        <v>131</v>
      </c>
      <c r="BA136" s="501">
        <v>45880135.10706</v>
      </c>
      <c r="BD136" s="501">
        <v>3606</v>
      </c>
      <c r="BG136" s="82">
        <f t="shared" si="6"/>
        <v>0</v>
      </c>
      <c r="BI136" s="82">
        <f t="shared" si="8"/>
        <v>12723.276513327786</v>
      </c>
      <c r="BK136" s="82">
        <f t="shared" si="7"/>
        <v>-1096.0167993065133</v>
      </c>
    </row>
    <row r="137" spans="1:63" s="82" customFormat="1" ht="12.75" customHeight="1">
      <c r="A137" s="75">
        <v>132</v>
      </c>
      <c r="B137" s="76" t="s">
        <v>220</v>
      </c>
      <c r="C137" s="75">
        <v>0</v>
      </c>
      <c r="D137" s="79">
        <v>1</v>
      </c>
      <c r="E137" s="126">
        <v>0</v>
      </c>
      <c r="F137" s="80">
        <v>0</v>
      </c>
      <c r="G137" s="671">
        <v>18046.96</v>
      </c>
      <c r="H137" s="81">
        <v>0</v>
      </c>
      <c r="I137" s="81">
        <v>1288</v>
      </c>
      <c r="J137" s="81">
        <v>19335</v>
      </c>
      <c r="K137" s="81"/>
      <c r="L137" s="287"/>
      <c r="M137" s="287"/>
      <c r="N137" s="79"/>
      <c r="O137" s="126"/>
      <c r="P137" s="80"/>
      <c r="Q137" s="671"/>
      <c r="S137" s="505"/>
      <c r="T137" s="720"/>
      <c r="U137" s="719"/>
      <c r="Z137" s="76"/>
      <c r="AA137" s="76"/>
      <c r="AB137" s="501"/>
      <c r="AC137" s="501"/>
      <c r="AY137" s="76">
        <v>132</v>
      </c>
      <c r="BA137" s="501">
        <v>168603.30000000002</v>
      </c>
      <c r="BD137" s="501">
        <v>10</v>
      </c>
      <c r="BG137" s="82">
        <f t="shared" si="6"/>
        <v>0</v>
      </c>
      <c r="BI137" s="82">
        <f t="shared" si="8"/>
        <v>16860.330000000002</v>
      </c>
      <c r="BK137" s="82">
        <f t="shared" si="7"/>
        <v>-1186.6299999999974</v>
      </c>
    </row>
    <row r="138" spans="1:63" s="82" customFormat="1" ht="12.75" customHeight="1">
      <c r="A138" s="75">
        <v>133</v>
      </c>
      <c r="B138" s="76" t="s">
        <v>221</v>
      </c>
      <c r="C138" s="75">
        <v>1</v>
      </c>
      <c r="D138" s="79">
        <v>1.0429999999999999</v>
      </c>
      <c r="E138" s="126">
        <v>9</v>
      </c>
      <c r="F138" s="80">
        <v>100</v>
      </c>
      <c r="G138" s="671">
        <v>17490.542968481561</v>
      </c>
      <c r="H138" s="81">
        <v>0</v>
      </c>
      <c r="I138" s="81">
        <v>1288</v>
      </c>
      <c r="J138" s="81">
        <v>18779</v>
      </c>
      <c r="K138" s="81"/>
      <c r="L138" s="287"/>
      <c r="M138" s="287"/>
      <c r="N138" s="79"/>
      <c r="O138" s="126"/>
      <c r="P138" s="80"/>
      <c r="Q138" s="671"/>
      <c r="S138" s="505"/>
      <c r="T138" s="720"/>
      <c r="U138" s="719"/>
      <c r="Z138" s="76"/>
      <c r="AA138" s="76"/>
      <c r="AB138" s="501"/>
      <c r="AC138" s="501"/>
      <c r="AY138" s="76">
        <v>133</v>
      </c>
      <c r="BA138" s="501">
        <v>21264601.481200006</v>
      </c>
      <c r="BD138" s="501">
        <v>1355</v>
      </c>
      <c r="BG138" s="82">
        <f t="shared" si="6"/>
        <v>0</v>
      </c>
      <c r="BI138" s="82">
        <f t="shared" si="8"/>
        <v>15693.432827453878</v>
      </c>
      <c r="BK138" s="82">
        <f t="shared" si="7"/>
        <v>-1797.1101410276824</v>
      </c>
    </row>
    <row r="139" spans="1:63" s="82" customFormat="1" ht="12.75" customHeight="1">
      <c r="A139" s="75">
        <v>134</v>
      </c>
      <c r="B139" s="76" t="s">
        <v>222</v>
      </c>
      <c r="C139" s="75">
        <v>0</v>
      </c>
      <c r="D139" s="79">
        <v>1</v>
      </c>
      <c r="E139" s="126">
        <v>0</v>
      </c>
      <c r="F139" s="80">
        <v>0</v>
      </c>
      <c r="G139" s="671">
        <v>18046.96</v>
      </c>
      <c r="H139" s="81">
        <v>0</v>
      </c>
      <c r="I139" s="81">
        <v>1288</v>
      </c>
      <c r="J139" s="81">
        <v>19335</v>
      </c>
      <c r="K139" s="81"/>
      <c r="L139" s="287"/>
      <c r="M139" s="287"/>
      <c r="N139" s="79"/>
      <c r="O139" s="126"/>
      <c r="P139" s="80"/>
      <c r="Q139" s="671"/>
      <c r="S139" s="505"/>
      <c r="T139" s="720"/>
      <c r="U139" s="719"/>
      <c r="Z139" s="76"/>
      <c r="AA139" s="76"/>
      <c r="AB139" s="501"/>
      <c r="AC139" s="501"/>
      <c r="AY139" s="76">
        <v>134</v>
      </c>
      <c r="BA139" s="501">
        <v>33720.660000000003</v>
      </c>
      <c r="BD139" s="501">
        <v>2</v>
      </c>
      <c r="BG139" s="82">
        <f t="shared" si="6"/>
        <v>0</v>
      </c>
      <c r="BI139" s="82">
        <f t="shared" si="8"/>
        <v>16860.330000000002</v>
      </c>
      <c r="BK139" s="82">
        <f t="shared" si="7"/>
        <v>-1186.6299999999974</v>
      </c>
    </row>
    <row r="140" spans="1:63" s="82" customFormat="1" ht="12.75" customHeight="1">
      <c r="A140" s="75">
        <v>135</v>
      </c>
      <c r="B140" s="76" t="s">
        <v>223</v>
      </c>
      <c r="C140" s="75">
        <v>1</v>
      </c>
      <c r="D140" s="79">
        <v>1</v>
      </c>
      <c r="E140" s="126">
        <v>6</v>
      </c>
      <c r="F140" s="80">
        <v>163.39641308230009</v>
      </c>
      <c r="G140" s="671">
        <v>15182.138963414631</v>
      </c>
      <c r="H140" s="81">
        <v>9625</v>
      </c>
      <c r="I140" s="81">
        <v>1288</v>
      </c>
      <c r="J140" s="81">
        <v>26095</v>
      </c>
      <c r="K140" s="81"/>
      <c r="L140" s="287"/>
      <c r="M140" s="287"/>
      <c r="N140" s="79"/>
      <c r="O140" s="126"/>
      <c r="P140" s="80"/>
      <c r="Q140" s="671"/>
      <c r="S140" s="505"/>
      <c r="T140" s="720"/>
      <c r="U140" s="719"/>
      <c r="Z140" s="76"/>
      <c r="AA140" s="76"/>
      <c r="AB140" s="501"/>
      <c r="AC140" s="501"/>
      <c r="AY140" s="76">
        <v>135</v>
      </c>
      <c r="BA140" s="501">
        <v>2372741.1</v>
      </c>
      <c r="BD140" s="501">
        <v>157</v>
      </c>
      <c r="BG140" s="82">
        <f t="shared" si="6"/>
        <v>0</v>
      </c>
      <c r="BI140" s="82">
        <f t="shared" si="8"/>
        <v>15113.000636942676</v>
      </c>
      <c r="BK140" s="82">
        <f t="shared" si="7"/>
        <v>-69.138326471955224</v>
      </c>
    </row>
    <row r="141" spans="1:63" s="82" customFormat="1" ht="12.75" customHeight="1">
      <c r="A141" s="75">
        <v>136</v>
      </c>
      <c r="B141" s="76" t="s">
        <v>224</v>
      </c>
      <c r="C141" s="75">
        <v>1</v>
      </c>
      <c r="D141" s="79">
        <v>1.0069999999999999</v>
      </c>
      <c r="E141" s="126">
        <v>3</v>
      </c>
      <c r="F141" s="80">
        <v>136.54884823428895</v>
      </c>
      <c r="G141" s="671">
        <v>13784.069491048067</v>
      </c>
      <c r="H141" s="81">
        <v>5038</v>
      </c>
      <c r="I141" s="81">
        <v>1288</v>
      </c>
      <c r="J141" s="81">
        <v>20110</v>
      </c>
      <c r="K141" s="81"/>
      <c r="L141" s="287"/>
      <c r="M141" s="287"/>
      <c r="N141" s="79"/>
      <c r="O141" s="126"/>
      <c r="P141" s="80"/>
      <c r="Q141" s="671"/>
      <c r="S141" s="505"/>
      <c r="T141" s="720"/>
      <c r="U141" s="719"/>
      <c r="Z141" s="76"/>
      <c r="AA141" s="76"/>
      <c r="AB141" s="501"/>
      <c r="AC141" s="501"/>
      <c r="AY141" s="76">
        <v>136</v>
      </c>
      <c r="BA141" s="501">
        <v>33400106.240699988</v>
      </c>
      <c r="BD141" s="501">
        <v>2652</v>
      </c>
      <c r="BG141" s="82">
        <f t="shared" si="6"/>
        <v>0</v>
      </c>
      <c r="BI141" s="82">
        <f t="shared" si="8"/>
        <v>12594.30853721719</v>
      </c>
      <c r="BK141" s="82">
        <f t="shared" si="7"/>
        <v>-1189.760953830877</v>
      </c>
    </row>
    <row r="142" spans="1:63" s="82" customFormat="1" ht="12.75" customHeight="1">
      <c r="A142" s="75">
        <v>137</v>
      </c>
      <c r="B142" s="76" t="s">
        <v>225</v>
      </c>
      <c r="C142" s="75">
        <v>1</v>
      </c>
      <c r="D142" s="79">
        <v>1</v>
      </c>
      <c r="E142" s="126">
        <v>12</v>
      </c>
      <c r="F142" s="80">
        <v>103.07431558534392</v>
      </c>
      <c r="G142" s="671">
        <v>22309.041800711748</v>
      </c>
      <c r="H142" s="81">
        <v>686</v>
      </c>
      <c r="I142" s="81">
        <v>1288</v>
      </c>
      <c r="J142" s="81">
        <v>24283</v>
      </c>
      <c r="K142" s="81"/>
      <c r="L142" s="287"/>
      <c r="M142" s="287"/>
      <c r="N142" s="79"/>
      <c r="O142" s="126"/>
      <c r="P142" s="80"/>
      <c r="Q142" s="671"/>
      <c r="S142" s="505"/>
      <c r="T142" s="720"/>
      <c r="U142" s="719"/>
      <c r="Z142" s="76"/>
      <c r="AA142" s="76"/>
      <c r="AB142" s="501"/>
      <c r="AC142" s="501"/>
      <c r="AY142" s="76">
        <v>137</v>
      </c>
      <c r="BA142" s="501">
        <v>114196080.50000001</v>
      </c>
      <c r="BD142" s="501">
        <v>5850</v>
      </c>
      <c r="BG142" s="82">
        <f t="shared" si="6"/>
        <v>0</v>
      </c>
      <c r="BI142" s="82">
        <f t="shared" si="8"/>
        <v>19520.697521367525</v>
      </c>
      <c r="BK142" s="82">
        <f t="shared" si="7"/>
        <v>-2788.3442793442227</v>
      </c>
    </row>
    <row r="143" spans="1:63" s="82" customFormat="1" ht="12.75" customHeight="1">
      <c r="A143" s="75">
        <v>138</v>
      </c>
      <c r="B143" s="76" t="s">
        <v>226</v>
      </c>
      <c r="C143" s="75">
        <v>1</v>
      </c>
      <c r="D143" s="79">
        <v>1</v>
      </c>
      <c r="E143" s="126">
        <v>5</v>
      </c>
      <c r="F143" s="80">
        <v>154.96683307676093</v>
      </c>
      <c r="G143" s="671">
        <v>14876.113096045199</v>
      </c>
      <c r="H143" s="81">
        <v>8177</v>
      </c>
      <c r="I143" s="81">
        <v>1288</v>
      </c>
      <c r="J143" s="81">
        <v>24341</v>
      </c>
      <c r="K143" s="81"/>
      <c r="L143" s="287"/>
      <c r="M143" s="287"/>
      <c r="N143" s="79"/>
      <c r="O143" s="126"/>
      <c r="P143" s="80"/>
      <c r="Q143" s="671"/>
      <c r="S143" s="505"/>
      <c r="T143" s="720"/>
      <c r="U143" s="719"/>
      <c r="Z143" s="76"/>
      <c r="AA143" s="76"/>
      <c r="AB143" s="501"/>
      <c r="AC143" s="501"/>
      <c r="AY143" s="76">
        <v>138</v>
      </c>
      <c r="BA143" s="501">
        <v>11657637.4</v>
      </c>
      <c r="BD143" s="501">
        <v>865</v>
      </c>
      <c r="BG143" s="82">
        <f t="shared" si="6"/>
        <v>0</v>
      </c>
      <c r="BI143" s="82">
        <f t="shared" si="8"/>
        <v>13477.0374566474</v>
      </c>
      <c r="BK143" s="82">
        <f t="shared" si="7"/>
        <v>-1399.075639397799</v>
      </c>
    </row>
    <row r="144" spans="1:63" s="82" customFormat="1" ht="12.75" customHeight="1">
      <c r="A144" s="75">
        <v>139</v>
      </c>
      <c r="B144" s="76" t="s">
        <v>227</v>
      </c>
      <c r="C144" s="75">
        <v>1</v>
      </c>
      <c r="D144" s="79">
        <v>1.036</v>
      </c>
      <c r="E144" s="126">
        <v>2</v>
      </c>
      <c r="F144" s="80">
        <v>131.57815876326521</v>
      </c>
      <c r="G144" s="671">
        <v>13782.94034063387</v>
      </c>
      <c r="H144" s="81">
        <v>4352</v>
      </c>
      <c r="I144" s="81">
        <v>1288</v>
      </c>
      <c r="J144" s="81">
        <v>19423</v>
      </c>
      <c r="K144" s="81"/>
      <c r="L144" s="287"/>
      <c r="M144" s="287"/>
      <c r="N144" s="79"/>
      <c r="O144" s="126"/>
      <c r="P144" s="80"/>
      <c r="Q144" s="671"/>
      <c r="S144" s="505"/>
      <c r="T144" s="720"/>
      <c r="U144" s="719"/>
      <c r="Z144" s="76"/>
      <c r="AA144" s="76"/>
      <c r="AB144" s="501"/>
      <c r="AC144" s="501"/>
      <c r="AY144" s="76">
        <v>139</v>
      </c>
      <c r="BA144" s="501">
        <v>52659810.84740001</v>
      </c>
      <c r="BD144" s="501">
        <v>4165</v>
      </c>
      <c r="BG144" s="82">
        <f t="shared" si="6"/>
        <v>0</v>
      </c>
      <c r="BI144" s="82">
        <f t="shared" si="8"/>
        <v>12643.411968163267</v>
      </c>
      <c r="BK144" s="82">
        <f t="shared" si="7"/>
        <v>-1139.5283724706023</v>
      </c>
    </row>
    <row r="145" spans="1:63" s="82" customFormat="1" ht="12.75" customHeight="1">
      <c r="A145" s="75">
        <v>140</v>
      </c>
      <c r="B145" s="76" t="s">
        <v>228</v>
      </c>
      <c r="C145" s="75">
        <v>0</v>
      </c>
      <c r="D145" s="79">
        <v>1</v>
      </c>
      <c r="E145" s="126">
        <v>0</v>
      </c>
      <c r="F145" s="80">
        <v>0</v>
      </c>
      <c r="G145" s="671">
        <v>0</v>
      </c>
      <c r="H145" s="81">
        <v>0</v>
      </c>
      <c r="I145" s="81">
        <v>1288</v>
      </c>
      <c r="J145" s="81">
        <v>1288</v>
      </c>
      <c r="K145" s="81"/>
      <c r="L145" s="287"/>
      <c r="M145" s="287"/>
      <c r="N145" s="79"/>
      <c r="O145" s="126"/>
      <c r="P145" s="80"/>
      <c r="Q145" s="671"/>
      <c r="S145" s="505"/>
      <c r="T145" s="720"/>
      <c r="U145" s="719"/>
      <c r="Z145" s="76"/>
      <c r="AA145" s="76"/>
      <c r="AB145" s="501"/>
      <c r="AC145" s="501"/>
      <c r="AY145" s="76">
        <v>140</v>
      </c>
      <c r="BA145" s="501">
        <v>0</v>
      </c>
      <c r="BD145" s="501">
        <v>0</v>
      </c>
      <c r="BG145" s="82">
        <f t="shared" si="6"/>
        <v>0</v>
      </c>
      <c r="BI145" s="82">
        <f t="shared" si="8"/>
        <v>0</v>
      </c>
      <c r="BK145" s="82">
        <f t="shared" si="7"/>
        <v>0</v>
      </c>
    </row>
    <row r="146" spans="1:63" s="82" customFormat="1" ht="12.75" customHeight="1">
      <c r="A146" s="75">
        <v>141</v>
      </c>
      <c r="B146" s="76" t="s">
        <v>229</v>
      </c>
      <c r="C146" s="75">
        <v>1</v>
      </c>
      <c r="D146" s="79">
        <v>1.0009999999999999</v>
      </c>
      <c r="E146" s="126">
        <v>7</v>
      </c>
      <c r="F146" s="80">
        <v>152.9245627053642</v>
      </c>
      <c r="G146" s="671">
        <v>16067.405682122759</v>
      </c>
      <c r="H146" s="81">
        <v>8504</v>
      </c>
      <c r="I146" s="81">
        <v>1288</v>
      </c>
      <c r="J146" s="81">
        <v>25859</v>
      </c>
      <c r="K146" s="81"/>
      <c r="L146" s="287"/>
      <c r="M146" s="287"/>
      <c r="N146" s="79"/>
      <c r="O146" s="126"/>
      <c r="P146" s="80"/>
      <c r="Q146" s="671"/>
      <c r="S146" s="505"/>
      <c r="T146" s="720"/>
      <c r="U146" s="719"/>
      <c r="Z146" s="76"/>
      <c r="AA146" s="76"/>
      <c r="AB146" s="501"/>
      <c r="AC146" s="501"/>
      <c r="AY146" s="76">
        <v>141</v>
      </c>
      <c r="BA146" s="501">
        <v>35380191.646439999</v>
      </c>
      <c r="BD146" s="501">
        <v>2407</v>
      </c>
      <c r="BG146" s="82">
        <f t="shared" si="6"/>
        <v>0</v>
      </c>
      <c r="BI146" s="82">
        <f t="shared" si="8"/>
        <v>14698.874801179893</v>
      </c>
      <c r="BK146" s="82">
        <f t="shared" si="7"/>
        <v>-1368.5308809428661</v>
      </c>
    </row>
    <row r="147" spans="1:63" s="82" customFormat="1" ht="12.75" customHeight="1">
      <c r="A147" s="75">
        <v>142</v>
      </c>
      <c r="B147" s="76" t="s">
        <v>230</v>
      </c>
      <c r="C147" s="75">
        <v>1</v>
      </c>
      <c r="D147" s="79">
        <v>1.0289999999999999</v>
      </c>
      <c r="E147" s="126">
        <v>6</v>
      </c>
      <c r="F147" s="80">
        <v>205.96834874394639</v>
      </c>
      <c r="G147" s="671">
        <v>15379.005518562963</v>
      </c>
      <c r="H147" s="81">
        <v>16297</v>
      </c>
      <c r="I147" s="81">
        <v>1288</v>
      </c>
      <c r="J147" s="81">
        <v>32964</v>
      </c>
      <c r="K147" s="81"/>
      <c r="L147" s="287"/>
      <c r="M147" s="287"/>
      <c r="N147" s="79"/>
      <c r="O147" s="126"/>
      <c r="P147" s="80"/>
      <c r="Q147" s="671"/>
      <c r="S147" s="505"/>
      <c r="T147" s="720"/>
      <c r="U147" s="719"/>
      <c r="Z147" s="76"/>
      <c r="AA147" s="76"/>
      <c r="AB147" s="501"/>
      <c r="AC147" s="501"/>
      <c r="AY147" s="76">
        <v>142</v>
      </c>
      <c r="BA147" s="501">
        <v>10807124.303069999</v>
      </c>
      <c r="BD147" s="501">
        <v>757</v>
      </c>
      <c r="BG147" s="82">
        <f t="shared" si="6"/>
        <v>0</v>
      </c>
      <c r="BI147" s="82">
        <f t="shared" si="8"/>
        <v>14276.254033117568</v>
      </c>
      <c r="BK147" s="82">
        <f t="shared" si="7"/>
        <v>-1102.7514854453948</v>
      </c>
    </row>
    <row r="148" spans="1:63" s="82" customFormat="1" ht="12.75" customHeight="1">
      <c r="A148" s="75">
        <v>143</v>
      </c>
      <c r="B148" s="76" t="s">
        <v>231</v>
      </c>
      <c r="C148" s="75">
        <v>0</v>
      </c>
      <c r="D148" s="79">
        <v>1</v>
      </c>
      <c r="E148" s="126">
        <v>0</v>
      </c>
      <c r="F148" s="80">
        <v>0</v>
      </c>
      <c r="G148" s="671">
        <v>20061.844848484845</v>
      </c>
      <c r="H148" s="81">
        <v>0</v>
      </c>
      <c r="I148" s="81">
        <v>1288</v>
      </c>
      <c r="J148" s="81">
        <v>21350</v>
      </c>
      <c r="K148" s="81"/>
      <c r="L148" s="287"/>
      <c r="M148" s="287"/>
      <c r="N148" s="79"/>
      <c r="O148" s="126"/>
      <c r="P148" s="80"/>
      <c r="Q148" s="671"/>
      <c r="S148" s="505"/>
      <c r="T148" s="720"/>
      <c r="U148" s="719"/>
      <c r="Z148" s="76"/>
      <c r="AA148" s="76"/>
      <c r="AB148" s="501"/>
      <c r="AC148" s="501"/>
      <c r="AY148" s="76">
        <v>143</v>
      </c>
      <c r="BA148" s="501">
        <v>686499.45000000007</v>
      </c>
      <c r="BD148" s="501">
        <v>37</v>
      </c>
      <c r="BG148" s="82">
        <f t="shared" si="6"/>
        <v>0</v>
      </c>
      <c r="BI148" s="82">
        <f t="shared" si="8"/>
        <v>18554.039189189192</v>
      </c>
      <c r="BK148" s="82">
        <f t="shared" si="7"/>
        <v>-1507.8056592956527</v>
      </c>
    </row>
    <row r="149" spans="1:63" s="82" customFormat="1" ht="12.75" customHeight="1">
      <c r="A149" s="75">
        <v>144</v>
      </c>
      <c r="B149" s="76" t="s">
        <v>232</v>
      </c>
      <c r="C149" s="75">
        <v>1</v>
      </c>
      <c r="D149" s="79">
        <v>1.054</v>
      </c>
      <c r="E149" s="126">
        <v>4</v>
      </c>
      <c r="F149" s="80">
        <v>177.8861566593913</v>
      </c>
      <c r="G149" s="671">
        <v>14626.57755189771</v>
      </c>
      <c r="H149" s="81">
        <v>11392</v>
      </c>
      <c r="I149" s="81">
        <v>1288</v>
      </c>
      <c r="J149" s="81">
        <v>27307</v>
      </c>
      <c r="K149" s="81"/>
      <c r="L149" s="287"/>
      <c r="M149" s="287"/>
      <c r="N149" s="79"/>
      <c r="O149" s="126"/>
      <c r="P149" s="80"/>
      <c r="Q149" s="671"/>
      <c r="S149" s="505"/>
      <c r="T149" s="720"/>
      <c r="U149" s="719"/>
      <c r="Z149" s="76"/>
      <c r="AA149" s="76"/>
      <c r="AB149" s="501"/>
      <c r="AC149" s="501"/>
      <c r="AY149" s="76">
        <v>144</v>
      </c>
      <c r="BA149" s="501">
        <v>21026999.59536</v>
      </c>
      <c r="BD149" s="501">
        <v>1551</v>
      </c>
      <c r="BG149" s="82">
        <f t="shared" si="6"/>
        <v>0</v>
      </c>
      <c r="BI149" s="82">
        <f t="shared" si="8"/>
        <v>13557.059700425532</v>
      </c>
      <c r="BK149" s="82">
        <f t="shared" si="7"/>
        <v>-1069.5178514721774</v>
      </c>
    </row>
    <row r="150" spans="1:63" s="82" customFormat="1" ht="12.75" customHeight="1">
      <c r="A150" s="75">
        <v>145</v>
      </c>
      <c r="B150" s="76" t="s">
        <v>233</v>
      </c>
      <c r="C150" s="75">
        <v>1</v>
      </c>
      <c r="D150" s="79">
        <v>1.0449999999999999</v>
      </c>
      <c r="E150" s="126">
        <v>4</v>
      </c>
      <c r="F150" s="80">
        <v>108.41392569255535</v>
      </c>
      <c r="G150" s="671">
        <v>14143.221133274803</v>
      </c>
      <c r="H150" s="81">
        <v>1190</v>
      </c>
      <c r="I150" s="81">
        <v>1288</v>
      </c>
      <c r="J150" s="81">
        <v>16621</v>
      </c>
      <c r="K150" s="81"/>
      <c r="L150" s="287"/>
      <c r="M150" s="287"/>
      <c r="N150" s="79"/>
      <c r="O150" s="126"/>
      <c r="P150" s="80"/>
      <c r="Q150" s="671"/>
      <c r="S150" s="505"/>
      <c r="T150" s="720"/>
      <c r="U150" s="719"/>
      <c r="Z150" s="76"/>
      <c r="AA150" s="76"/>
      <c r="AB150" s="501"/>
      <c r="AC150" s="501"/>
      <c r="AY150" s="76">
        <v>145</v>
      </c>
      <c r="BA150" s="501">
        <v>14861289.730719997</v>
      </c>
      <c r="BD150" s="501">
        <v>1151</v>
      </c>
      <c r="BG150" s="82">
        <f t="shared" si="6"/>
        <v>0</v>
      </c>
      <c r="BI150" s="82">
        <f t="shared" si="8"/>
        <v>12911.633128340571</v>
      </c>
      <c r="BK150" s="82">
        <f t="shared" si="7"/>
        <v>-1231.5880049342322</v>
      </c>
    </row>
    <row r="151" spans="1:63" s="82" customFormat="1" ht="12.75" customHeight="1">
      <c r="A151" s="75">
        <v>146</v>
      </c>
      <c r="B151" s="76" t="s">
        <v>234</v>
      </c>
      <c r="C151" s="75">
        <v>0</v>
      </c>
      <c r="D151" s="79">
        <v>1</v>
      </c>
      <c r="E151" s="126">
        <v>0</v>
      </c>
      <c r="F151" s="80">
        <v>0</v>
      </c>
      <c r="G151" s="671">
        <v>19376.784</v>
      </c>
      <c r="H151" s="81">
        <v>0</v>
      </c>
      <c r="I151" s="81">
        <v>1288</v>
      </c>
      <c r="J151" s="81">
        <v>20665</v>
      </c>
      <c r="K151" s="81"/>
      <c r="L151" s="287"/>
      <c r="M151" s="287"/>
      <c r="N151" s="79"/>
      <c r="O151" s="126"/>
      <c r="P151" s="80"/>
      <c r="Q151" s="671"/>
      <c r="S151" s="505"/>
      <c r="T151" s="720"/>
      <c r="U151" s="719"/>
      <c r="Z151" s="76"/>
      <c r="AA151" s="76"/>
      <c r="AB151" s="501"/>
      <c r="AC151" s="501"/>
      <c r="AY151" s="76">
        <v>146</v>
      </c>
      <c r="BA151" s="501">
        <v>267378.24</v>
      </c>
      <c r="BD151" s="501">
        <v>14</v>
      </c>
      <c r="BG151" s="82">
        <f t="shared" si="6"/>
        <v>0</v>
      </c>
      <c r="BI151" s="82">
        <f t="shared" si="8"/>
        <v>19098.445714285714</v>
      </c>
      <c r="BK151" s="82">
        <f t="shared" si="7"/>
        <v>-278.33828571428603</v>
      </c>
    </row>
    <row r="152" spans="1:63" s="82" customFormat="1" ht="12.75" customHeight="1">
      <c r="A152" s="75">
        <v>147</v>
      </c>
      <c r="B152" s="76" t="s">
        <v>235</v>
      </c>
      <c r="C152" s="75">
        <v>0</v>
      </c>
      <c r="D152" s="79">
        <v>1</v>
      </c>
      <c r="E152" s="126">
        <v>0</v>
      </c>
      <c r="F152" s="80">
        <v>0</v>
      </c>
      <c r="G152" s="671">
        <v>0</v>
      </c>
      <c r="H152" s="81">
        <v>0</v>
      </c>
      <c r="I152" s="81">
        <v>1288</v>
      </c>
      <c r="J152" s="81">
        <v>1288</v>
      </c>
      <c r="K152" s="81"/>
      <c r="L152" s="287"/>
      <c r="M152" s="287"/>
      <c r="N152" s="79"/>
      <c r="O152" s="126"/>
      <c r="P152" s="80"/>
      <c r="Q152" s="671"/>
      <c r="S152" s="505"/>
      <c r="T152" s="720"/>
      <c r="U152" s="719"/>
      <c r="Z152" s="76"/>
      <c r="AA152" s="76"/>
      <c r="AB152" s="501"/>
      <c r="AC152" s="501"/>
      <c r="AY152" s="76">
        <v>147</v>
      </c>
      <c r="BA152" s="501">
        <v>33720.660000000003</v>
      </c>
      <c r="BD152" s="501">
        <v>2</v>
      </c>
      <c r="BG152" s="82">
        <f t="shared" si="6"/>
        <v>0</v>
      </c>
      <c r="BI152" s="82">
        <f t="shared" si="8"/>
        <v>16860.330000000002</v>
      </c>
      <c r="BK152" s="82">
        <f t="shared" si="7"/>
        <v>16860.330000000002</v>
      </c>
    </row>
    <row r="153" spans="1:63" s="82" customFormat="1" ht="12.75" customHeight="1">
      <c r="A153" s="75">
        <v>148</v>
      </c>
      <c r="B153" s="76" t="s">
        <v>236</v>
      </c>
      <c r="C153" s="75">
        <v>0</v>
      </c>
      <c r="D153" s="79">
        <v>1</v>
      </c>
      <c r="E153" s="126">
        <v>0</v>
      </c>
      <c r="F153" s="80">
        <v>0</v>
      </c>
      <c r="G153" s="671">
        <v>18046.96</v>
      </c>
      <c r="H153" s="81">
        <v>0</v>
      </c>
      <c r="I153" s="81">
        <v>1288</v>
      </c>
      <c r="J153" s="81">
        <v>19335</v>
      </c>
      <c r="K153" s="81"/>
      <c r="L153" s="287"/>
      <c r="M153" s="287"/>
      <c r="N153" s="79"/>
      <c r="O153" s="126"/>
      <c r="P153" s="80"/>
      <c r="Q153" s="671"/>
      <c r="S153" s="505"/>
      <c r="T153" s="720"/>
      <c r="U153" s="719"/>
      <c r="Z153" s="76"/>
      <c r="AA153" s="76"/>
      <c r="AB153" s="501"/>
      <c r="AC153" s="501"/>
      <c r="AY153" s="76">
        <v>148</v>
      </c>
      <c r="BA153" s="501">
        <v>0</v>
      </c>
      <c r="BD153" s="501">
        <v>0</v>
      </c>
      <c r="BG153" s="82">
        <f t="shared" si="6"/>
        <v>0</v>
      </c>
      <c r="BI153" s="82">
        <f t="shared" si="8"/>
        <v>0</v>
      </c>
      <c r="BK153" s="82">
        <f t="shared" si="7"/>
        <v>-18046.96</v>
      </c>
    </row>
    <row r="154" spans="1:63" s="82" customFormat="1" ht="12.75" customHeight="1">
      <c r="A154" s="75">
        <v>149</v>
      </c>
      <c r="B154" s="76" t="s">
        <v>238</v>
      </c>
      <c r="C154" s="75">
        <v>1</v>
      </c>
      <c r="D154" s="79">
        <v>1</v>
      </c>
      <c r="E154" s="126">
        <v>12</v>
      </c>
      <c r="F154" s="80">
        <v>102.28056940332941</v>
      </c>
      <c r="G154" s="671">
        <v>23452.498112662815</v>
      </c>
      <c r="H154" s="81">
        <v>535</v>
      </c>
      <c r="I154" s="81">
        <v>1288</v>
      </c>
      <c r="J154" s="81">
        <v>25275</v>
      </c>
      <c r="K154" s="81"/>
      <c r="L154" s="287"/>
      <c r="M154" s="287"/>
      <c r="N154" s="79"/>
      <c r="O154" s="126"/>
      <c r="P154" s="80"/>
      <c r="Q154" s="671"/>
      <c r="S154" s="505"/>
      <c r="T154" s="720"/>
      <c r="U154" s="719"/>
      <c r="Z154" s="76"/>
      <c r="AA154" s="76"/>
      <c r="AB154" s="501"/>
      <c r="AC154" s="501"/>
      <c r="AY154" s="76">
        <v>149</v>
      </c>
      <c r="BA154" s="501">
        <v>301147638.30000007</v>
      </c>
      <c r="BD154" s="501">
        <v>14816</v>
      </c>
      <c r="BG154" s="82">
        <f t="shared" si="6"/>
        <v>0</v>
      </c>
      <c r="BI154" s="82">
        <f t="shared" si="8"/>
        <v>20325.839518088556</v>
      </c>
      <c r="BK154" s="82">
        <f t="shared" si="7"/>
        <v>-3126.658594574259</v>
      </c>
    </row>
    <row r="155" spans="1:63" s="82" customFormat="1" ht="12.75" customHeight="1">
      <c r="A155" s="75">
        <v>150</v>
      </c>
      <c r="B155" s="76" t="s">
        <v>239</v>
      </c>
      <c r="C155" s="75">
        <v>1</v>
      </c>
      <c r="D155" s="79">
        <v>1</v>
      </c>
      <c r="E155" s="126">
        <v>8</v>
      </c>
      <c r="F155" s="80">
        <v>180.25206574749666</v>
      </c>
      <c r="G155" s="671">
        <v>17326.937984934088</v>
      </c>
      <c r="H155" s="81">
        <v>13905</v>
      </c>
      <c r="I155" s="81">
        <v>1288</v>
      </c>
      <c r="J155" s="81">
        <v>32520</v>
      </c>
      <c r="K155" s="81"/>
      <c r="L155" s="287"/>
      <c r="M155" s="287"/>
      <c r="N155" s="79"/>
      <c r="O155" s="126"/>
      <c r="P155" s="80"/>
      <c r="Q155" s="671"/>
      <c r="S155" s="505"/>
      <c r="T155" s="720"/>
      <c r="U155" s="719"/>
      <c r="Z155" s="76"/>
      <c r="AA155" s="76"/>
      <c r="AB155" s="501"/>
      <c r="AC155" s="501"/>
      <c r="AY155" s="76">
        <v>150</v>
      </c>
      <c r="BA155" s="501">
        <v>8560093.5199999996</v>
      </c>
      <c r="BD155" s="501">
        <v>549</v>
      </c>
      <c r="BG155" s="82">
        <f t="shared" si="6"/>
        <v>0</v>
      </c>
      <c r="BI155" s="82">
        <f t="shared" si="8"/>
        <v>15592.15577413479</v>
      </c>
      <c r="BK155" s="82">
        <f t="shared" si="7"/>
        <v>-1734.7822107992979</v>
      </c>
    </row>
    <row r="156" spans="1:63" s="82" customFormat="1" ht="12.75" customHeight="1">
      <c r="A156" s="75">
        <v>151</v>
      </c>
      <c r="B156" s="76" t="s">
        <v>240</v>
      </c>
      <c r="C156" s="75">
        <v>1</v>
      </c>
      <c r="D156" s="79">
        <v>1</v>
      </c>
      <c r="E156" s="126">
        <v>8</v>
      </c>
      <c r="F156" s="80">
        <v>122.46606836914238</v>
      </c>
      <c r="G156" s="671">
        <v>17017.459351032448</v>
      </c>
      <c r="H156" s="81">
        <v>3823</v>
      </c>
      <c r="I156" s="81">
        <v>1288</v>
      </c>
      <c r="J156" s="81">
        <v>22128</v>
      </c>
      <c r="K156" s="81"/>
      <c r="L156" s="287"/>
      <c r="M156" s="287"/>
      <c r="N156" s="79"/>
      <c r="O156" s="126"/>
      <c r="P156" s="80"/>
      <c r="Q156" s="671"/>
      <c r="S156" s="505"/>
      <c r="T156" s="720"/>
      <c r="U156" s="719"/>
      <c r="Z156" s="76"/>
      <c r="AA156" s="76"/>
      <c r="AB156" s="501"/>
      <c r="AC156" s="501"/>
      <c r="AY156" s="76">
        <v>151</v>
      </c>
      <c r="BA156" s="501">
        <v>21355735.500000004</v>
      </c>
      <c r="BD156" s="501">
        <v>1405</v>
      </c>
      <c r="BG156" s="82">
        <f t="shared" si="6"/>
        <v>0</v>
      </c>
      <c r="BI156" s="82">
        <f t="shared" si="8"/>
        <v>15199.811743772245</v>
      </c>
      <c r="BK156" s="82">
        <f t="shared" si="7"/>
        <v>-1817.6476072602036</v>
      </c>
    </row>
    <row r="157" spans="1:63" s="82" customFormat="1" ht="12.75" customHeight="1">
      <c r="A157" s="75">
        <v>152</v>
      </c>
      <c r="B157" s="76" t="s">
        <v>241</v>
      </c>
      <c r="C157" s="75">
        <v>1</v>
      </c>
      <c r="D157" s="79">
        <v>1</v>
      </c>
      <c r="E157" s="126">
        <v>4</v>
      </c>
      <c r="F157" s="80">
        <v>240.99344100994412</v>
      </c>
      <c r="G157" s="671">
        <v>15086.575066371681</v>
      </c>
      <c r="H157" s="81">
        <v>21271</v>
      </c>
      <c r="I157" s="81">
        <v>1288</v>
      </c>
      <c r="J157" s="81">
        <v>37646</v>
      </c>
      <c r="K157" s="81"/>
      <c r="L157" s="287"/>
      <c r="M157" s="287"/>
      <c r="N157" s="79"/>
      <c r="O157" s="126"/>
      <c r="P157" s="80"/>
      <c r="Q157" s="671"/>
      <c r="S157" s="505"/>
      <c r="T157" s="720"/>
      <c r="U157" s="719"/>
      <c r="Z157" s="76"/>
      <c r="AA157" s="76"/>
      <c r="AB157" s="501"/>
      <c r="AC157" s="501"/>
      <c r="AY157" s="76">
        <v>152</v>
      </c>
      <c r="BA157" s="501">
        <v>6818728.75</v>
      </c>
      <c r="BD157" s="501">
        <v>482</v>
      </c>
      <c r="BG157" s="82">
        <f t="shared" si="6"/>
        <v>0</v>
      </c>
      <c r="BI157" s="82">
        <f t="shared" si="8"/>
        <v>14146.740145228216</v>
      </c>
      <c r="BK157" s="82">
        <f t="shared" si="7"/>
        <v>-939.83492114346518</v>
      </c>
    </row>
    <row r="158" spans="1:63" s="82" customFormat="1" ht="12.75" customHeight="1">
      <c r="A158" s="75">
        <v>153</v>
      </c>
      <c r="B158" s="76" t="s">
        <v>242</v>
      </c>
      <c r="C158" s="75">
        <v>1</v>
      </c>
      <c r="D158" s="79">
        <v>1</v>
      </c>
      <c r="E158" s="126">
        <v>10</v>
      </c>
      <c r="F158" s="80">
        <v>100.00390327444435</v>
      </c>
      <c r="G158" s="671">
        <v>19116.709162020332</v>
      </c>
      <c r="H158" s="81">
        <v>1</v>
      </c>
      <c r="I158" s="81">
        <v>1288</v>
      </c>
      <c r="J158" s="81">
        <v>20406</v>
      </c>
      <c r="K158" s="81"/>
      <c r="L158" s="287"/>
      <c r="M158" s="287"/>
      <c r="N158" s="79"/>
      <c r="O158" s="126"/>
      <c r="P158" s="80"/>
      <c r="Q158" s="671"/>
      <c r="S158" s="505"/>
      <c r="T158" s="720"/>
      <c r="U158" s="719"/>
      <c r="Z158" s="76"/>
      <c r="AA158" s="76"/>
      <c r="AB158" s="501"/>
      <c r="AC158" s="501"/>
      <c r="AY158" s="76">
        <v>153</v>
      </c>
      <c r="BA158" s="501">
        <v>103670289.35000001</v>
      </c>
      <c r="BD158" s="501">
        <v>6009</v>
      </c>
      <c r="BG158" s="82">
        <f t="shared" si="6"/>
        <v>0</v>
      </c>
      <c r="BI158" s="82">
        <f t="shared" si="8"/>
        <v>17252.502804127143</v>
      </c>
      <c r="BK158" s="82">
        <f t="shared" si="7"/>
        <v>-1864.2063578931884</v>
      </c>
    </row>
    <row r="159" spans="1:63" s="82" customFormat="1" ht="12.75" customHeight="1">
      <c r="A159" s="75">
        <v>154</v>
      </c>
      <c r="B159" s="76" t="s">
        <v>243</v>
      </c>
      <c r="C159" s="75">
        <v>1</v>
      </c>
      <c r="D159" s="79">
        <v>1</v>
      </c>
      <c r="E159" s="126">
        <v>5</v>
      </c>
      <c r="F159" s="80">
        <v>220.32107691034989</v>
      </c>
      <c r="G159" s="671">
        <v>14352.485473684212</v>
      </c>
      <c r="H159" s="81">
        <v>17269</v>
      </c>
      <c r="I159" s="81">
        <v>1288</v>
      </c>
      <c r="J159" s="81">
        <v>32909</v>
      </c>
      <c r="K159" s="81"/>
      <c r="L159" s="287"/>
      <c r="M159" s="287"/>
      <c r="N159" s="79"/>
      <c r="O159" s="126"/>
      <c r="P159" s="80"/>
      <c r="Q159" s="671"/>
      <c r="S159" s="505"/>
      <c r="T159" s="720"/>
      <c r="U159" s="719"/>
      <c r="Z159" s="76"/>
      <c r="AA159" s="76"/>
      <c r="AB159" s="501"/>
      <c r="AC159" s="501"/>
      <c r="AY159" s="76">
        <v>154</v>
      </c>
      <c r="BA159" s="501">
        <v>1407132.92</v>
      </c>
      <c r="BD159" s="501">
        <v>105</v>
      </c>
      <c r="BG159" s="82">
        <f t="shared" si="6"/>
        <v>0</v>
      </c>
      <c r="BI159" s="82">
        <f t="shared" si="8"/>
        <v>13401.265904761904</v>
      </c>
      <c r="BK159" s="82">
        <f t="shared" si="7"/>
        <v>-951.2195689223081</v>
      </c>
    </row>
    <row r="160" spans="1:63" s="82" customFormat="1" ht="12.75" customHeight="1">
      <c r="A160" s="75">
        <v>155</v>
      </c>
      <c r="B160" s="76" t="s">
        <v>244</v>
      </c>
      <c r="C160" s="75">
        <v>1</v>
      </c>
      <c r="D160" s="79">
        <v>1.083</v>
      </c>
      <c r="E160" s="126">
        <v>3</v>
      </c>
      <c r="F160" s="80">
        <v>189.0494797721484</v>
      </c>
      <c r="G160" s="671">
        <v>14543.576108767063</v>
      </c>
      <c r="H160" s="81">
        <v>12951</v>
      </c>
      <c r="I160" s="81">
        <v>1288</v>
      </c>
      <c r="J160" s="81">
        <v>28783</v>
      </c>
      <c r="K160" s="81"/>
      <c r="L160" s="287"/>
      <c r="M160" s="287"/>
      <c r="N160" s="79"/>
      <c r="O160" s="126"/>
      <c r="P160" s="80"/>
      <c r="Q160" s="671"/>
      <c r="S160" s="505"/>
      <c r="T160" s="720"/>
      <c r="U160" s="719"/>
      <c r="Z160" s="76"/>
      <c r="AA160" s="76"/>
      <c r="AB160" s="501"/>
      <c r="AC160" s="501"/>
      <c r="AY160" s="76">
        <v>155</v>
      </c>
      <c r="BA160" s="501">
        <v>91458917.922800004</v>
      </c>
      <c r="BD160" s="501">
        <v>6851</v>
      </c>
      <c r="BG160" s="82">
        <f t="shared" si="6"/>
        <v>0</v>
      </c>
      <c r="BI160" s="82">
        <f t="shared" si="8"/>
        <v>13349.717986104219</v>
      </c>
      <c r="BK160" s="82">
        <f t="shared" si="7"/>
        <v>-1193.8581226628448</v>
      </c>
    </row>
    <row r="161" spans="1:63" s="82" customFormat="1" ht="12.75" customHeight="1">
      <c r="A161" s="75">
        <v>156</v>
      </c>
      <c r="B161" s="76" t="s">
        <v>245</v>
      </c>
      <c r="C161" s="75">
        <v>0</v>
      </c>
      <c r="D161" s="79">
        <v>1</v>
      </c>
      <c r="E161" s="126">
        <v>0</v>
      </c>
      <c r="F161" s="80">
        <v>0</v>
      </c>
      <c r="G161" s="671">
        <v>0</v>
      </c>
      <c r="H161" s="81">
        <v>0</v>
      </c>
      <c r="I161" s="81">
        <v>1288</v>
      </c>
      <c r="J161" s="81">
        <v>1288</v>
      </c>
      <c r="K161" s="81"/>
      <c r="L161" s="287"/>
      <c r="M161" s="287"/>
      <c r="N161" s="79"/>
      <c r="O161" s="126"/>
      <c r="P161" s="80"/>
      <c r="Q161" s="671"/>
      <c r="S161" s="505"/>
      <c r="T161" s="720"/>
      <c r="U161" s="719"/>
      <c r="Z161" s="76"/>
      <c r="AA161" s="76"/>
      <c r="AB161" s="501"/>
      <c r="AC161" s="501"/>
      <c r="AY161" s="76">
        <v>156</v>
      </c>
      <c r="BA161" s="501">
        <v>0</v>
      </c>
      <c r="BD161" s="501">
        <v>0</v>
      </c>
      <c r="BG161" s="82">
        <f t="shared" si="6"/>
        <v>0</v>
      </c>
      <c r="BI161" s="82">
        <f t="shared" si="8"/>
        <v>0</v>
      </c>
      <c r="BK161" s="82">
        <f t="shared" si="7"/>
        <v>0</v>
      </c>
    </row>
    <row r="162" spans="1:63" s="82" customFormat="1" ht="12.75" customHeight="1">
      <c r="A162" s="75">
        <v>157</v>
      </c>
      <c r="B162" s="76" t="s">
        <v>246</v>
      </c>
      <c r="C162" s="75">
        <v>1</v>
      </c>
      <c r="D162" s="79">
        <v>1.048</v>
      </c>
      <c r="E162" s="126">
        <v>2</v>
      </c>
      <c r="F162" s="80">
        <v>198.17735104008435</v>
      </c>
      <c r="G162" s="671">
        <v>13791.3233875763</v>
      </c>
      <c r="H162" s="81">
        <v>13540</v>
      </c>
      <c r="I162" s="81">
        <v>1288</v>
      </c>
      <c r="J162" s="81">
        <v>28619</v>
      </c>
      <c r="K162" s="81"/>
      <c r="L162" s="287"/>
      <c r="M162" s="287"/>
      <c r="N162" s="79"/>
      <c r="O162" s="126"/>
      <c r="P162" s="80"/>
      <c r="Q162" s="671"/>
      <c r="S162" s="505"/>
      <c r="T162" s="720"/>
      <c r="U162" s="719"/>
      <c r="Z162" s="76"/>
      <c r="AA162" s="76"/>
      <c r="AB162" s="501"/>
      <c r="AC162" s="501"/>
      <c r="AY162" s="76">
        <v>157</v>
      </c>
      <c r="BA162" s="501">
        <v>7515362.2277600011</v>
      </c>
      <c r="BD162" s="501">
        <v>585</v>
      </c>
      <c r="BG162" s="82">
        <f t="shared" si="6"/>
        <v>0</v>
      </c>
      <c r="BI162" s="82">
        <f t="shared" si="8"/>
        <v>12846.773038905985</v>
      </c>
      <c r="BK162" s="82">
        <f t="shared" si="7"/>
        <v>-944.55034867031463</v>
      </c>
    </row>
    <row r="163" spans="1:63" s="82" customFormat="1" ht="12.75" customHeight="1">
      <c r="A163" s="75">
        <v>158</v>
      </c>
      <c r="B163" s="76" t="s">
        <v>247</v>
      </c>
      <c r="C163" s="75">
        <v>1</v>
      </c>
      <c r="D163" s="79">
        <v>1</v>
      </c>
      <c r="E163" s="126">
        <v>2</v>
      </c>
      <c r="F163" s="80">
        <v>143.19868808552778</v>
      </c>
      <c r="G163" s="671">
        <v>13432.088011399619</v>
      </c>
      <c r="H163" s="81">
        <v>5802</v>
      </c>
      <c r="I163" s="81">
        <v>1288</v>
      </c>
      <c r="J163" s="81">
        <v>20522</v>
      </c>
      <c r="K163" s="81"/>
      <c r="L163" s="287"/>
      <c r="M163" s="287"/>
      <c r="N163" s="79"/>
      <c r="O163" s="126"/>
      <c r="P163" s="80"/>
      <c r="Q163" s="671"/>
      <c r="S163" s="505"/>
      <c r="T163" s="720"/>
      <c r="U163" s="719"/>
      <c r="Z163" s="76"/>
      <c r="AA163" s="76"/>
      <c r="AB163" s="501"/>
      <c r="AC163" s="501"/>
      <c r="AY163" s="76">
        <v>158</v>
      </c>
      <c r="BA163" s="501">
        <v>20185599.029999997</v>
      </c>
      <c r="BD163" s="501">
        <v>1636</v>
      </c>
      <c r="BG163" s="82">
        <f t="shared" si="6"/>
        <v>0</v>
      </c>
      <c r="BI163" s="82">
        <f t="shared" si="8"/>
        <v>12338.385715158922</v>
      </c>
      <c r="BK163" s="82">
        <f t="shared" si="7"/>
        <v>-1093.7022962406973</v>
      </c>
    </row>
    <row r="164" spans="1:63" s="82" customFormat="1" ht="12.75" customHeight="1">
      <c r="A164" s="75">
        <v>159</v>
      </c>
      <c r="B164" s="76" t="s">
        <v>248</v>
      </c>
      <c r="C164" s="75">
        <v>1</v>
      </c>
      <c r="D164" s="79">
        <v>1</v>
      </c>
      <c r="E164" s="126">
        <v>3</v>
      </c>
      <c r="F164" s="80">
        <v>140.38108046910548</v>
      </c>
      <c r="G164" s="671">
        <v>13636.866926811052</v>
      </c>
      <c r="H164" s="81">
        <v>5507</v>
      </c>
      <c r="I164" s="81">
        <v>1288</v>
      </c>
      <c r="J164" s="81">
        <v>20432</v>
      </c>
      <c r="K164" s="81"/>
      <c r="L164" s="287"/>
      <c r="M164" s="287"/>
      <c r="N164" s="79"/>
      <c r="O164" s="126"/>
      <c r="P164" s="80"/>
      <c r="Q164" s="671"/>
      <c r="S164" s="505"/>
      <c r="T164" s="720"/>
      <c r="U164" s="719"/>
      <c r="Z164" s="76"/>
      <c r="AA164" s="76"/>
      <c r="AB164" s="501"/>
      <c r="AC164" s="501"/>
      <c r="AY164" s="76">
        <v>159</v>
      </c>
      <c r="BA164" s="501">
        <v>34209142.060000002</v>
      </c>
      <c r="BD164" s="501">
        <v>2723</v>
      </c>
      <c r="BG164" s="82">
        <f t="shared" si="6"/>
        <v>0</v>
      </c>
      <c r="BI164" s="82">
        <f t="shared" si="8"/>
        <v>12563.034175541683</v>
      </c>
      <c r="BK164" s="82">
        <f t="shared" si="7"/>
        <v>-1073.8327512693686</v>
      </c>
    </row>
    <row r="165" spans="1:63" s="82" customFormat="1" ht="12.75" customHeight="1">
      <c r="A165" s="75">
        <v>160</v>
      </c>
      <c r="B165" s="76" t="s">
        <v>249</v>
      </c>
      <c r="C165" s="75">
        <v>1</v>
      </c>
      <c r="D165" s="79">
        <v>1</v>
      </c>
      <c r="E165" s="126">
        <v>11</v>
      </c>
      <c r="F165" s="80">
        <v>102.28202864275838</v>
      </c>
      <c r="G165" s="671">
        <v>20804.296119225033</v>
      </c>
      <c r="H165" s="81">
        <v>475</v>
      </c>
      <c r="I165" s="81">
        <v>1288</v>
      </c>
      <c r="J165" s="81">
        <v>22567</v>
      </c>
      <c r="K165" s="81"/>
      <c r="L165" s="287"/>
      <c r="M165" s="287"/>
      <c r="N165" s="79"/>
      <c r="O165" s="126"/>
      <c r="P165" s="80"/>
      <c r="Q165" s="671"/>
      <c r="S165" s="505"/>
      <c r="T165" s="720"/>
      <c r="U165" s="719"/>
      <c r="Z165" s="76"/>
      <c r="AA165" s="76"/>
      <c r="AB165" s="501"/>
      <c r="AC165" s="501"/>
      <c r="AY165" s="76">
        <v>160</v>
      </c>
      <c r="BA165" s="501">
        <v>307821096.08000004</v>
      </c>
      <c r="BD165" s="501">
        <v>16506</v>
      </c>
      <c r="BG165" s="82">
        <f t="shared" si="6"/>
        <v>0</v>
      </c>
      <c r="BI165" s="82">
        <f t="shared" si="8"/>
        <v>18649.042534835819</v>
      </c>
      <c r="BK165" s="82">
        <f t="shared" si="7"/>
        <v>-2155.2535843892147</v>
      </c>
    </row>
    <row r="166" spans="1:63" s="82" customFormat="1" ht="12.75" customHeight="1">
      <c r="A166" s="75">
        <v>161</v>
      </c>
      <c r="B166" s="76" t="s">
        <v>250</v>
      </c>
      <c r="C166" s="75">
        <v>1</v>
      </c>
      <c r="D166" s="79">
        <v>1</v>
      </c>
      <c r="E166" s="126">
        <v>7</v>
      </c>
      <c r="F166" s="80">
        <v>135.22369192543653</v>
      </c>
      <c r="G166" s="671">
        <v>16112.617891125343</v>
      </c>
      <c r="H166" s="81">
        <v>5675</v>
      </c>
      <c r="I166" s="81">
        <v>1288</v>
      </c>
      <c r="J166" s="81">
        <v>23076</v>
      </c>
      <c r="K166" s="81"/>
      <c r="L166" s="287"/>
      <c r="M166" s="287"/>
      <c r="N166" s="79"/>
      <c r="O166" s="126"/>
      <c r="P166" s="80"/>
      <c r="Q166" s="671"/>
      <c r="S166" s="505"/>
      <c r="T166" s="720"/>
      <c r="U166" s="719"/>
      <c r="Z166" s="76"/>
      <c r="AA166" s="76"/>
      <c r="AB166" s="501"/>
      <c r="AC166" s="501"/>
      <c r="AY166" s="76">
        <v>161</v>
      </c>
      <c r="BA166" s="501">
        <v>33315843.149999991</v>
      </c>
      <c r="BD166" s="501">
        <v>2221</v>
      </c>
      <c r="BG166" s="82">
        <f t="shared" si="6"/>
        <v>0</v>
      </c>
      <c r="BI166" s="82">
        <f t="shared" si="8"/>
        <v>15000.379626294458</v>
      </c>
      <c r="BK166" s="82">
        <f t="shared" si="7"/>
        <v>-1112.2382648308849</v>
      </c>
    </row>
    <row r="167" spans="1:63" s="82" customFormat="1" ht="12.75" customHeight="1">
      <c r="A167" s="75">
        <v>162</v>
      </c>
      <c r="B167" s="76" t="s">
        <v>251</v>
      </c>
      <c r="C167" s="75">
        <v>1</v>
      </c>
      <c r="D167" s="79">
        <v>1</v>
      </c>
      <c r="E167" s="126">
        <v>5</v>
      </c>
      <c r="F167" s="80">
        <v>120.41280766793795</v>
      </c>
      <c r="G167" s="671">
        <v>14440.012270168854</v>
      </c>
      <c r="H167" s="81">
        <v>2948</v>
      </c>
      <c r="I167" s="81">
        <v>1288</v>
      </c>
      <c r="J167" s="81">
        <v>18676</v>
      </c>
      <c r="K167" s="81"/>
      <c r="L167" s="287"/>
      <c r="M167" s="287"/>
      <c r="N167" s="79"/>
      <c r="O167" s="126"/>
      <c r="P167" s="80"/>
      <c r="Q167" s="671"/>
      <c r="S167" s="505"/>
      <c r="T167" s="720"/>
      <c r="U167" s="719"/>
      <c r="Z167" s="76"/>
      <c r="AA167" s="76"/>
      <c r="AB167" s="501"/>
      <c r="AC167" s="501"/>
      <c r="AY167" s="76">
        <v>162</v>
      </c>
      <c r="BA167" s="501">
        <v>21553250.210000001</v>
      </c>
      <c r="BD167" s="501">
        <v>1633</v>
      </c>
      <c r="BG167" s="82">
        <f t="shared" si="6"/>
        <v>0</v>
      </c>
      <c r="BI167" s="82">
        <f t="shared" si="8"/>
        <v>13198.561059399877</v>
      </c>
      <c r="BK167" s="82">
        <f t="shared" si="7"/>
        <v>-1241.451210768977</v>
      </c>
    </row>
    <row r="168" spans="1:63" s="82" customFormat="1" ht="12.75" customHeight="1">
      <c r="A168" s="75">
        <v>163</v>
      </c>
      <c r="B168" s="76" t="s">
        <v>252</v>
      </c>
      <c r="C168" s="75">
        <v>1</v>
      </c>
      <c r="D168" s="79">
        <v>1</v>
      </c>
      <c r="E168" s="126">
        <v>11</v>
      </c>
      <c r="F168" s="80">
        <v>100.01346280490802</v>
      </c>
      <c r="G168" s="671">
        <v>22061.588110305915</v>
      </c>
      <c r="H168" s="81">
        <v>3</v>
      </c>
      <c r="I168" s="81">
        <v>1288</v>
      </c>
      <c r="J168" s="81">
        <v>23353</v>
      </c>
      <c r="K168" s="81"/>
      <c r="L168" s="287"/>
      <c r="M168" s="287"/>
      <c r="N168" s="79"/>
      <c r="O168" s="126"/>
      <c r="P168" s="80"/>
      <c r="Q168" s="671"/>
      <c r="S168" s="505"/>
      <c r="T168" s="720"/>
      <c r="U168" s="719"/>
      <c r="Z168" s="76"/>
      <c r="AA168" s="76"/>
      <c r="AB168" s="501"/>
      <c r="AC168" s="501"/>
      <c r="AY168" s="76">
        <v>163</v>
      </c>
      <c r="BA168" s="501">
        <v>351559827.63999993</v>
      </c>
      <c r="BD168" s="501">
        <v>18143</v>
      </c>
      <c r="BG168" s="82">
        <f t="shared" si="6"/>
        <v>0</v>
      </c>
      <c r="BI168" s="82">
        <f t="shared" si="8"/>
        <v>19377.160758419221</v>
      </c>
      <c r="BK168" s="82">
        <f t="shared" si="7"/>
        <v>-2684.4273518866939</v>
      </c>
    </row>
    <row r="169" spans="1:63" s="82" customFormat="1" ht="12.75" customHeight="1">
      <c r="A169" s="75">
        <v>164</v>
      </c>
      <c r="B169" s="76" t="s">
        <v>253</v>
      </c>
      <c r="C169" s="75">
        <v>1</v>
      </c>
      <c r="D169" s="79">
        <v>1.04</v>
      </c>
      <c r="E169" s="126">
        <v>3</v>
      </c>
      <c r="F169" s="80">
        <v>152.07582709375447</v>
      </c>
      <c r="G169" s="671">
        <v>13845.089169089235</v>
      </c>
      <c r="H169" s="81">
        <v>7210</v>
      </c>
      <c r="I169" s="81">
        <v>1288</v>
      </c>
      <c r="J169" s="81">
        <v>22343</v>
      </c>
      <c r="K169" s="81"/>
      <c r="L169" s="287"/>
      <c r="M169" s="287"/>
      <c r="N169" s="79"/>
      <c r="O169" s="126"/>
      <c r="P169" s="80"/>
      <c r="Q169" s="671"/>
      <c r="S169" s="505"/>
      <c r="T169" s="720"/>
      <c r="U169" s="719"/>
      <c r="Z169" s="76"/>
      <c r="AA169" s="76"/>
      <c r="AB169" s="501"/>
      <c r="AC169" s="501"/>
      <c r="AY169" s="76">
        <v>164</v>
      </c>
      <c r="BA169" s="501">
        <v>27975039.198300004</v>
      </c>
      <c r="BD169" s="501">
        <v>2195</v>
      </c>
      <c r="BG169" s="82">
        <f t="shared" si="6"/>
        <v>0</v>
      </c>
      <c r="BI169" s="82">
        <f t="shared" si="8"/>
        <v>12744.892573257404</v>
      </c>
      <c r="BK169" s="82">
        <f t="shared" si="7"/>
        <v>-1100.1965958318306</v>
      </c>
    </row>
    <row r="170" spans="1:63" s="82" customFormat="1" ht="12.75" customHeight="1">
      <c r="A170" s="75">
        <v>165</v>
      </c>
      <c r="B170" s="76" t="s">
        <v>254</v>
      </c>
      <c r="C170" s="75">
        <v>1</v>
      </c>
      <c r="D170" s="79">
        <v>1.038</v>
      </c>
      <c r="E170" s="126">
        <v>10</v>
      </c>
      <c r="F170" s="80">
        <v>100</v>
      </c>
      <c r="G170" s="671">
        <v>19821.894636673656</v>
      </c>
      <c r="H170" s="81">
        <v>0</v>
      </c>
      <c r="I170" s="81">
        <v>1288</v>
      </c>
      <c r="J170" s="81">
        <v>21110</v>
      </c>
      <c r="K170" s="81"/>
      <c r="L170" s="287"/>
      <c r="M170" s="287"/>
      <c r="N170" s="79"/>
      <c r="O170" s="126"/>
      <c r="P170" s="80"/>
      <c r="Q170" s="671"/>
      <c r="S170" s="505"/>
      <c r="T170" s="720"/>
      <c r="U170" s="719"/>
      <c r="Z170" s="76"/>
      <c r="AA170" s="76"/>
      <c r="AB170" s="501"/>
      <c r="AC170" s="501"/>
      <c r="AY170" s="76">
        <v>165</v>
      </c>
      <c r="BA170" s="501">
        <v>121461101.74275999</v>
      </c>
      <c r="BD170" s="501">
        <v>6863</v>
      </c>
      <c r="BG170" s="82">
        <f t="shared" si="6"/>
        <v>0</v>
      </c>
      <c r="BI170" s="82">
        <f t="shared" si="8"/>
        <v>17697.960329704209</v>
      </c>
      <c r="BK170" s="82">
        <f t="shared" si="7"/>
        <v>-2123.9343069694478</v>
      </c>
    </row>
    <row r="171" spans="1:63" s="82" customFormat="1" ht="12.75" customHeight="1">
      <c r="A171" s="75">
        <v>166</v>
      </c>
      <c r="B171" s="76" t="s">
        <v>255</v>
      </c>
      <c r="C171" s="75">
        <v>0</v>
      </c>
      <c r="D171" s="79">
        <v>1.0409999999999999</v>
      </c>
      <c r="E171" s="126">
        <v>0</v>
      </c>
      <c r="F171" s="80">
        <v>0</v>
      </c>
      <c r="G171" s="671">
        <v>0</v>
      </c>
      <c r="H171" s="81">
        <v>0</v>
      </c>
      <c r="I171" s="81">
        <v>1288</v>
      </c>
      <c r="J171" s="81">
        <v>1288</v>
      </c>
      <c r="K171" s="81"/>
      <c r="L171" s="287"/>
      <c r="M171" s="287"/>
      <c r="N171" s="79"/>
      <c r="O171" s="126"/>
      <c r="P171" s="80"/>
      <c r="Q171" s="671"/>
      <c r="S171" s="505"/>
      <c r="T171" s="720"/>
      <c r="U171" s="719"/>
      <c r="Z171" s="76"/>
      <c r="AA171" s="76"/>
      <c r="AB171" s="501"/>
      <c r="AC171" s="501"/>
      <c r="AY171" s="76">
        <v>166</v>
      </c>
      <c r="BA171" s="501">
        <v>0</v>
      </c>
      <c r="BD171" s="501">
        <v>0</v>
      </c>
      <c r="BG171" s="82">
        <f t="shared" si="6"/>
        <v>0</v>
      </c>
      <c r="BI171" s="82">
        <f t="shared" si="8"/>
        <v>0</v>
      </c>
      <c r="BK171" s="82">
        <f t="shared" si="7"/>
        <v>0</v>
      </c>
    </row>
    <row r="172" spans="1:63" s="82" customFormat="1" ht="12.75" customHeight="1">
      <c r="A172" s="75">
        <v>167</v>
      </c>
      <c r="B172" s="76" t="s">
        <v>256</v>
      </c>
      <c r="C172" s="75">
        <v>1</v>
      </c>
      <c r="D172" s="79">
        <v>1.052</v>
      </c>
      <c r="E172" s="126">
        <v>4</v>
      </c>
      <c r="F172" s="80">
        <v>155.62908762439676</v>
      </c>
      <c r="G172" s="671">
        <v>14656.043816126043</v>
      </c>
      <c r="H172" s="81">
        <v>8153</v>
      </c>
      <c r="I172" s="81">
        <v>1288</v>
      </c>
      <c r="J172" s="81">
        <v>24097</v>
      </c>
      <c r="K172" s="81"/>
      <c r="L172" s="287"/>
      <c r="M172" s="287"/>
      <c r="N172" s="79"/>
      <c r="O172" s="126"/>
      <c r="P172" s="80"/>
      <c r="Q172" s="671"/>
      <c r="S172" s="505"/>
      <c r="T172" s="720"/>
      <c r="U172" s="719"/>
      <c r="Z172" s="76"/>
      <c r="AA172" s="76"/>
      <c r="AB172" s="501"/>
      <c r="AC172" s="501"/>
      <c r="AY172" s="76">
        <v>167</v>
      </c>
      <c r="BA172" s="501">
        <v>46126612.602240004</v>
      </c>
      <c r="BD172" s="501">
        <v>3412</v>
      </c>
      <c r="BG172" s="82">
        <f t="shared" si="6"/>
        <v>0</v>
      </c>
      <c r="BI172" s="82">
        <f t="shared" si="8"/>
        <v>13518.93687052755</v>
      </c>
      <c r="BK172" s="82">
        <f t="shared" si="7"/>
        <v>-1137.1069455984925</v>
      </c>
    </row>
    <row r="173" spans="1:63" s="82" customFormat="1" ht="12.75" customHeight="1">
      <c r="A173" s="75">
        <v>168</v>
      </c>
      <c r="B173" s="76" t="s">
        <v>257</v>
      </c>
      <c r="C173" s="75">
        <v>1</v>
      </c>
      <c r="D173" s="79">
        <v>1</v>
      </c>
      <c r="E173" s="126">
        <v>3</v>
      </c>
      <c r="F173" s="80">
        <v>171.82301041279283</v>
      </c>
      <c r="G173" s="671">
        <v>13744.483361099541</v>
      </c>
      <c r="H173" s="81">
        <v>9872</v>
      </c>
      <c r="I173" s="81">
        <v>1288</v>
      </c>
      <c r="J173" s="81">
        <v>24904</v>
      </c>
      <c r="K173" s="81"/>
      <c r="L173" s="287"/>
      <c r="M173" s="287"/>
      <c r="N173" s="79"/>
      <c r="O173" s="126"/>
      <c r="P173" s="80"/>
      <c r="Q173" s="671"/>
      <c r="S173" s="505"/>
      <c r="T173" s="720"/>
      <c r="U173" s="719"/>
      <c r="Z173" s="76"/>
      <c r="AA173" s="76"/>
      <c r="AB173" s="501"/>
      <c r="AC173" s="501"/>
      <c r="AY173" s="76">
        <v>168</v>
      </c>
      <c r="BA173" s="501">
        <v>32926181.66</v>
      </c>
      <c r="BD173" s="501">
        <v>2588</v>
      </c>
      <c r="BG173" s="82">
        <f t="shared" si="6"/>
        <v>0</v>
      </c>
      <c r="BI173" s="82">
        <f t="shared" si="8"/>
        <v>12722.635880989181</v>
      </c>
      <c r="BK173" s="82">
        <f t="shared" si="7"/>
        <v>-1021.8474801103603</v>
      </c>
    </row>
    <row r="174" spans="1:63" s="82" customFormat="1" ht="12.75" customHeight="1">
      <c r="A174" s="75">
        <v>169</v>
      </c>
      <c r="B174" s="76" t="s">
        <v>258</v>
      </c>
      <c r="C174" s="75">
        <v>1</v>
      </c>
      <c r="D174" s="79">
        <v>1</v>
      </c>
      <c r="E174" s="126">
        <v>6</v>
      </c>
      <c r="F174" s="80">
        <v>154.4241020299923</v>
      </c>
      <c r="G174" s="671">
        <v>14315.047093023253</v>
      </c>
      <c r="H174" s="81">
        <v>7791</v>
      </c>
      <c r="I174" s="81">
        <v>1288</v>
      </c>
      <c r="J174" s="81">
        <v>23394</v>
      </c>
      <c r="K174" s="81"/>
      <c r="L174" s="287"/>
      <c r="M174" s="287"/>
      <c r="N174" s="79"/>
      <c r="O174" s="126"/>
      <c r="P174" s="80"/>
      <c r="Q174" s="671"/>
      <c r="S174" s="505"/>
      <c r="T174" s="720"/>
      <c r="U174" s="719"/>
      <c r="Z174" s="76"/>
      <c r="AA174" s="76"/>
      <c r="AB174" s="501"/>
      <c r="AC174" s="501"/>
      <c r="AY174" s="76">
        <v>169</v>
      </c>
      <c r="BA174" s="501">
        <v>5105842.0000000009</v>
      </c>
      <c r="BD174" s="501">
        <v>388</v>
      </c>
      <c r="BG174" s="82">
        <f t="shared" si="6"/>
        <v>0</v>
      </c>
      <c r="BI174" s="82">
        <f t="shared" si="8"/>
        <v>13159.386597938146</v>
      </c>
      <c r="BK174" s="82">
        <f t="shared" si="7"/>
        <v>-1155.660495085107</v>
      </c>
    </row>
    <row r="175" spans="1:63" s="82" customFormat="1" ht="12.75" customHeight="1">
      <c r="A175" s="75">
        <v>170</v>
      </c>
      <c r="B175" s="76" t="s">
        <v>259</v>
      </c>
      <c r="C175" s="75">
        <v>1</v>
      </c>
      <c r="D175" s="79">
        <v>1.0189999999999999</v>
      </c>
      <c r="E175" s="126">
        <v>10</v>
      </c>
      <c r="F175" s="80">
        <v>111.21986583481136</v>
      </c>
      <c r="G175" s="671">
        <v>18986.339117194999</v>
      </c>
      <c r="H175" s="81">
        <v>2130</v>
      </c>
      <c r="I175" s="81">
        <v>1288</v>
      </c>
      <c r="J175" s="81">
        <v>22404</v>
      </c>
      <c r="K175" s="81"/>
      <c r="L175" s="287"/>
      <c r="M175" s="287"/>
      <c r="N175" s="79"/>
      <c r="O175" s="126"/>
      <c r="P175" s="80"/>
      <c r="Q175" s="671"/>
      <c r="S175" s="505"/>
      <c r="T175" s="720"/>
      <c r="U175" s="719"/>
      <c r="Z175" s="76"/>
      <c r="AA175" s="76"/>
      <c r="AB175" s="501"/>
      <c r="AC175" s="501"/>
      <c r="AY175" s="76">
        <v>170</v>
      </c>
      <c r="BA175" s="501">
        <v>91235300.240600005</v>
      </c>
      <c r="BD175" s="501">
        <v>5345</v>
      </c>
      <c r="BG175" s="82">
        <f t="shared" si="6"/>
        <v>0</v>
      </c>
      <c r="BI175" s="82">
        <f t="shared" si="8"/>
        <v>17069.27974566885</v>
      </c>
      <c r="BK175" s="82">
        <f t="shared" si="7"/>
        <v>-1917.0593715261493</v>
      </c>
    </row>
    <row r="176" spans="1:63" s="82" customFormat="1" ht="12.75" customHeight="1">
      <c r="A176" s="75">
        <v>171</v>
      </c>
      <c r="B176" s="76" t="s">
        <v>260</v>
      </c>
      <c r="C176" s="75">
        <v>1</v>
      </c>
      <c r="D176" s="79">
        <v>1.036</v>
      </c>
      <c r="E176" s="126">
        <v>4</v>
      </c>
      <c r="F176" s="80">
        <v>129.17792288151338</v>
      </c>
      <c r="G176" s="671">
        <v>14811.788504473905</v>
      </c>
      <c r="H176" s="81">
        <v>4322</v>
      </c>
      <c r="I176" s="81">
        <v>1288</v>
      </c>
      <c r="J176" s="81">
        <v>20422</v>
      </c>
      <c r="K176" s="81"/>
      <c r="L176" s="287"/>
      <c r="M176" s="287"/>
      <c r="N176" s="79"/>
      <c r="O176" s="126"/>
      <c r="P176" s="80"/>
      <c r="Q176" s="671"/>
      <c r="S176" s="505"/>
      <c r="T176" s="720"/>
      <c r="U176" s="719"/>
      <c r="Z176" s="76"/>
      <c r="AA176" s="76"/>
      <c r="AB176" s="501"/>
      <c r="AC176" s="501"/>
      <c r="AY176" s="76">
        <v>171</v>
      </c>
      <c r="BA176" s="501">
        <v>49720641.060000002</v>
      </c>
      <c r="BD176" s="501">
        <v>3669</v>
      </c>
      <c r="BG176" s="82">
        <f t="shared" si="6"/>
        <v>0</v>
      </c>
      <c r="BI176" s="82">
        <f t="shared" si="8"/>
        <v>13551.55112019624</v>
      </c>
      <c r="BK176" s="82">
        <f t="shared" si="7"/>
        <v>-1260.2373842776651</v>
      </c>
    </row>
    <row r="177" spans="1:63" s="82" customFormat="1" ht="12.75" customHeight="1">
      <c r="A177" s="75">
        <v>172</v>
      </c>
      <c r="B177" s="76" t="s">
        <v>261</v>
      </c>
      <c r="C177" s="75">
        <v>1</v>
      </c>
      <c r="D177" s="79">
        <v>1</v>
      </c>
      <c r="E177" s="126">
        <v>8</v>
      </c>
      <c r="F177" s="80">
        <v>165.85312311121146</v>
      </c>
      <c r="G177" s="671">
        <v>16144.567944403803</v>
      </c>
      <c r="H177" s="81">
        <v>10632</v>
      </c>
      <c r="I177" s="81">
        <v>1288</v>
      </c>
      <c r="J177" s="81">
        <v>28065</v>
      </c>
      <c r="K177" s="81"/>
      <c r="L177" s="287"/>
      <c r="M177" s="287"/>
      <c r="N177" s="79"/>
      <c r="O177" s="126"/>
      <c r="P177" s="80"/>
      <c r="Q177" s="671"/>
      <c r="S177" s="505"/>
      <c r="T177" s="720"/>
      <c r="U177" s="719"/>
      <c r="Z177" s="76"/>
      <c r="AA177" s="76"/>
      <c r="AB177" s="501"/>
      <c r="AC177" s="501"/>
      <c r="AY177" s="76">
        <v>172</v>
      </c>
      <c r="BA177" s="501">
        <v>21252065.280000001</v>
      </c>
      <c r="BD177" s="501">
        <v>1416</v>
      </c>
      <c r="BG177" s="82">
        <f t="shared" si="6"/>
        <v>0</v>
      </c>
      <c r="BI177" s="82">
        <f t="shared" si="8"/>
        <v>15008.520677966102</v>
      </c>
      <c r="BK177" s="82">
        <f t="shared" si="7"/>
        <v>-1136.0472664377012</v>
      </c>
    </row>
    <row r="178" spans="1:63" s="82" customFormat="1" ht="12.75" customHeight="1">
      <c r="A178" s="75">
        <v>173</v>
      </c>
      <c r="B178" s="76" t="s">
        <v>262</v>
      </c>
      <c r="C178" s="75">
        <v>1</v>
      </c>
      <c r="D178" s="79">
        <v>1</v>
      </c>
      <c r="E178" s="126">
        <v>4</v>
      </c>
      <c r="F178" s="80">
        <v>192.19206857281566</v>
      </c>
      <c r="G178" s="671">
        <v>13523.177507246372</v>
      </c>
      <c r="H178" s="81">
        <v>12467</v>
      </c>
      <c r="I178" s="81">
        <v>1288</v>
      </c>
      <c r="J178" s="81">
        <v>27278</v>
      </c>
      <c r="K178" s="81"/>
      <c r="L178" s="287"/>
      <c r="M178" s="287"/>
      <c r="N178" s="79"/>
      <c r="O178" s="126"/>
      <c r="P178" s="80"/>
      <c r="Q178" s="671"/>
      <c r="S178" s="505"/>
      <c r="T178" s="720"/>
      <c r="U178" s="719"/>
      <c r="Z178" s="76"/>
      <c r="AA178" s="76"/>
      <c r="AB178" s="501"/>
      <c r="AC178" s="501"/>
      <c r="AY178" s="76">
        <v>173</v>
      </c>
      <c r="BA178" s="501">
        <v>4861034.76</v>
      </c>
      <c r="BD178" s="501">
        <v>383</v>
      </c>
      <c r="BG178" s="82">
        <f t="shared" si="6"/>
        <v>0</v>
      </c>
      <c r="BI178" s="82">
        <f t="shared" si="8"/>
        <v>12691.996762402088</v>
      </c>
      <c r="BK178" s="82">
        <f t="shared" si="7"/>
        <v>-831.18074484428325</v>
      </c>
    </row>
    <row r="179" spans="1:63" s="82" customFormat="1" ht="12.75" customHeight="1">
      <c r="A179" s="75">
        <v>174</v>
      </c>
      <c r="B179" s="76" t="s">
        <v>263</v>
      </c>
      <c r="C179" s="75">
        <v>1</v>
      </c>
      <c r="D179" s="79">
        <v>1.0649999999999999</v>
      </c>
      <c r="E179" s="126">
        <v>5</v>
      </c>
      <c r="F179" s="80">
        <v>160.84696617230298</v>
      </c>
      <c r="G179" s="671">
        <v>15403.224890750986</v>
      </c>
      <c r="H179" s="81">
        <v>9372</v>
      </c>
      <c r="I179" s="81">
        <v>1288</v>
      </c>
      <c r="J179" s="81">
        <v>26063</v>
      </c>
      <c r="K179" s="81"/>
      <c r="L179" s="287"/>
      <c r="M179" s="287"/>
      <c r="N179" s="79"/>
      <c r="O179" s="126"/>
      <c r="P179" s="80"/>
      <c r="Q179" s="671"/>
      <c r="S179" s="505"/>
      <c r="T179" s="720"/>
      <c r="U179" s="719"/>
      <c r="Z179" s="76"/>
      <c r="AA179" s="76"/>
      <c r="AB179" s="501"/>
      <c r="AC179" s="501"/>
      <c r="AY179" s="76">
        <v>174</v>
      </c>
      <c r="BA179" s="501">
        <v>17943402.248780001</v>
      </c>
      <c r="BD179" s="501">
        <v>1258</v>
      </c>
      <c r="BG179" s="82">
        <f t="shared" si="6"/>
        <v>0</v>
      </c>
      <c r="BI179" s="82">
        <f t="shared" si="8"/>
        <v>14263.435809841018</v>
      </c>
      <c r="BK179" s="82">
        <f t="shared" si="7"/>
        <v>-1139.7890809099681</v>
      </c>
    </row>
    <row r="180" spans="1:63" s="82" customFormat="1" ht="12.75" customHeight="1">
      <c r="A180" s="75">
        <v>175</v>
      </c>
      <c r="B180" s="76" t="s">
        <v>264</v>
      </c>
      <c r="C180" s="75">
        <v>1</v>
      </c>
      <c r="D180" s="79">
        <v>1.0409999999999999</v>
      </c>
      <c r="E180" s="126">
        <v>2</v>
      </c>
      <c r="F180" s="80">
        <v>158.27530225454106</v>
      </c>
      <c r="G180" s="671">
        <v>13628.51148764957</v>
      </c>
      <c r="H180" s="81">
        <v>7942</v>
      </c>
      <c r="I180" s="81">
        <v>1288</v>
      </c>
      <c r="J180" s="81">
        <v>22859</v>
      </c>
      <c r="K180" s="81"/>
      <c r="L180" s="287"/>
      <c r="M180" s="287"/>
      <c r="N180" s="79"/>
      <c r="O180" s="126"/>
      <c r="P180" s="80"/>
      <c r="Q180" s="671"/>
      <c r="S180" s="505"/>
      <c r="T180" s="720"/>
      <c r="U180" s="719"/>
      <c r="Z180" s="76"/>
      <c r="AA180" s="76"/>
      <c r="AB180" s="501"/>
      <c r="AC180" s="501"/>
      <c r="AY180" s="76">
        <v>175</v>
      </c>
      <c r="BA180" s="501">
        <v>29962723.082579996</v>
      </c>
      <c r="BD180" s="501">
        <v>2371</v>
      </c>
      <c r="BG180" s="82">
        <f t="shared" si="6"/>
        <v>0</v>
      </c>
      <c r="BI180" s="82">
        <f t="shared" si="8"/>
        <v>12637.167052964993</v>
      </c>
      <c r="BK180" s="82">
        <f t="shared" si="7"/>
        <v>-991.34443468457721</v>
      </c>
    </row>
    <row r="181" spans="1:63" s="82" customFormat="1" ht="12.75" customHeight="1">
      <c r="A181" s="75">
        <v>176</v>
      </c>
      <c r="B181" s="76" t="s">
        <v>265</v>
      </c>
      <c r="C181" s="75">
        <v>1</v>
      </c>
      <c r="D181" s="79">
        <v>1.0509999999999999</v>
      </c>
      <c r="E181" s="126">
        <v>8</v>
      </c>
      <c r="F181" s="80">
        <v>132.29061594509275</v>
      </c>
      <c r="G181" s="671">
        <v>17858.745287046368</v>
      </c>
      <c r="H181" s="81">
        <v>5767</v>
      </c>
      <c r="I181" s="81">
        <v>1288</v>
      </c>
      <c r="J181" s="81">
        <v>24914</v>
      </c>
      <c r="K181" s="81"/>
      <c r="L181" s="287"/>
      <c r="M181" s="287"/>
      <c r="N181" s="79"/>
      <c r="O181" s="126"/>
      <c r="P181" s="80"/>
      <c r="Q181" s="671"/>
      <c r="S181" s="505"/>
      <c r="T181" s="720"/>
      <c r="U181" s="719"/>
      <c r="Z181" s="76"/>
      <c r="AA181" s="76"/>
      <c r="AB181" s="501"/>
      <c r="AC181" s="501"/>
      <c r="AY181" s="76">
        <v>176</v>
      </c>
      <c r="BA181" s="501">
        <v>73661905.40512</v>
      </c>
      <c r="BD181" s="501">
        <v>4524</v>
      </c>
      <c r="BG181" s="82">
        <f t="shared" si="6"/>
        <v>0</v>
      </c>
      <c r="BI181" s="82">
        <f t="shared" si="8"/>
        <v>16282.472459133511</v>
      </c>
      <c r="BK181" s="82">
        <f t="shared" si="7"/>
        <v>-1576.2728279128569</v>
      </c>
    </row>
    <row r="182" spans="1:63" s="82" customFormat="1" ht="12.75" customHeight="1">
      <c r="A182" s="75">
        <v>177</v>
      </c>
      <c r="B182" s="76" t="s">
        <v>266</v>
      </c>
      <c r="C182" s="75">
        <v>1</v>
      </c>
      <c r="D182" s="79">
        <v>1.0369999999999999</v>
      </c>
      <c r="E182" s="126">
        <v>4</v>
      </c>
      <c r="F182" s="80">
        <v>137.95127062461938</v>
      </c>
      <c r="G182" s="671">
        <v>14287.472087303157</v>
      </c>
      <c r="H182" s="81">
        <v>5422</v>
      </c>
      <c r="I182" s="81">
        <v>1288</v>
      </c>
      <c r="J182" s="81">
        <v>20997</v>
      </c>
      <c r="K182" s="81"/>
      <c r="L182" s="287"/>
      <c r="M182" s="287"/>
      <c r="N182" s="79"/>
      <c r="O182" s="126"/>
      <c r="P182" s="80"/>
      <c r="Q182" s="671"/>
      <c r="S182" s="505"/>
      <c r="T182" s="720"/>
      <c r="U182" s="719"/>
      <c r="Z182" s="76"/>
      <c r="AA182" s="76"/>
      <c r="AB182" s="501"/>
      <c r="AC182" s="501"/>
      <c r="AY182" s="76">
        <v>177</v>
      </c>
      <c r="BA182" s="501">
        <v>28282405.937880002</v>
      </c>
      <c r="BD182" s="501">
        <v>2157</v>
      </c>
      <c r="BG182" s="82">
        <f t="shared" si="6"/>
        <v>0</v>
      </c>
      <c r="BI182" s="82">
        <f t="shared" si="8"/>
        <v>13111.917449179417</v>
      </c>
      <c r="BK182" s="82">
        <f t="shared" si="7"/>
        <v>-1175.55463812374</v>
      </c>
    </row>
    <row r="183" spans="1:63" s="82" customFormat="1" ht="12.75" customHeight="1">
      <c r="A183" s="75">
        <v>178</v>
      </c>
      <c r="B183" s="76" t="s">
        <v>267</v>
      </c>
      <c r="C183" s="75">
        <v>1</v>
      </c>
      <c r="D183" s="79">
        <v>1.0389999999999999</v>
      </c>
      <c r="E183" s="126">
        <v>4</v>
      </c>
      <c r="F183" s="80">
        <v>113.06120803359674</v>
      </c>
      <c r="G183" s="671">
        <v>14346.875386903786</v>
      </c>
      <c r="H183" s="81">
        <v>1874</v>
      </c>
      <c r="I183" s="81">
        <v>1288</v>
      </c>
      <c r="J183" s="81">
        <v>17509</v>
      </c>
      <c r="K183" s="81"/>
      <c r="L183" s="287"/>
      <c r="M183" s="287"/>
      <c r="N183" s="79"/>
      <c r="O183" s="126"/>
      <c r="P183" s="80"/>
      <c r="Q183" s="671"/>
      <c r="S183" s="505"/>
      <c r="T183" s="720"/>
      <c r="U183" s="719"/>
      <c r="Z183" s="76"/>
      <c r="AA183" s="76"/>
      <c r="AB183" s="501"/>
      <c r="AC183" s="501"/>
      <c r="AY183" s="76">
        <v>178</v>
      </c>
      <c r="BA183" s="501">
        <v>53458998.812099993</v>
      </c>
      <c r="BD183" s="501">
        <v>4112</v>
      </c>
      <c r="BG183" s="82">
        <f t="shared" si="6"/>
        <v>0</v>
      </c>
      <c r="BI183" s="82">
        <f t="shared" si="8"/>
        <v>13000.729283098248</v>
      </c>
      <c r="BK183" s="82">
        <f t="shared" si="7"/>
        <v>-1346.1461038055386</v>
      </c>
    </row>
    <row r="184" spans="1:63" s="82" customFormat="1" ht="12.75" customHeight="1">
      <c r="A184" s="75">
        <v>179</v>
      </c>
      <c r="B184" s="76" t="s">
        <v>268</v>
      </c>
      <c r="C184" s="75">
        <v>0</v>
      </c>
      <c r="D184" s="79">
        <v>1</v>
      </c>
      <c r="E184" s="126">
        <v>0</v>
      </c>
      <c r="F184" s="80">
        <v>0</v>
      </c>
      <c r="G184" s="671">
        <v>18046.96</v>
      </c>
      <c r="H184" s="81">
        <v>0</v>
      </c>
      <c r="I184" s="81">
        <v>1288</v>
      </c>
      <c r="J184" s="81">
        <v>19335</v>
      </c>
      <c r="K184" s="81"/>
      <c r="L184" s="287"/>
      <c r="M184" s="287"/>
      <c r="N184" s="79"/>
      <c r="O184" s="126"/>
      <c r="P184" s="80"/>
      <c r="Q184" s="671"/>
      <c r="S184" s="505"/>
      <c r="T184" s="720"/>
      <c r="U184" s="719"/>
      <c r="Z184" s="76"/>
      <c r="AA184" s="76"/>
      <c r="AB184" s="501"/>
      <c r="AC184" s="501"/>
      <c r="AY184" s="76">
        <v>179</v>
      </c>
      <c r="BA184" s="501">
        <v>168603.30000000002</v>
      </c>
      <c r="BD184" s="501">
        <v>10</v>
      </c>
      <c r="BG184" s="82">
        <f t="shared" si="6"/>
        <v>0</v>
      </c>
      <c r="BI184" s="82">
        <f t="shared" si="8"/>
        <v>16860.330000000002</v>
      </c>
      <c r="BK184" s="82">
        <f t="shared" si="7"/>
        <v>-1186.6299999999974</v>
      </c>
    </row>
    <row r="185" spans="1:63" s="82" customFormat="1" ht="12.75" customHeight="1">
      <c r="A185" s="75">
        <v>180</v>
      </c>
      <c r="B185" s="76" t="s">
        <v>269</v>
      </c>
      <c r="C185" s="75">
        <v>0</v>
      </c>
      <c r="D185" s="79">
        <v>1</v>
      </c>
      <c r="E185" s="126">
        <v>0</v>
      </c>
      <c r="F185" s="80">
        <v>0</v>
      </c>
      <c r="G185" s="671">
        <v>18046.96</v>
      </c>
      <c r="H185" s="81">
        <v>0</v>
      </c>
      <c r="I185" s="81">
        <v>1288</v>
      </c>
      <c r="J185" s="81">
        <v>19335</v>
      </c>
      <c r="K185" s="81"/>
      <c r="L185" s="287"/>
      <c r="M185" s="287"/>
      <c r="N185" s="79"/>
      <c r="O185" s="126"/>
      <c r="P185" s="80"/>
      <c r="Q185" s="671"/>
      <c r="S185" s="505"/>
      <c r="T185" s="720"/>
      <c r="U185" s="719"/>
      <c r="Z185" s="76"/>
      <c r="AA185" s="76"/>
      <c r="AB185" s="501"/>
      <c r="AC185" s="501"/>
      <c r="AY185" s="76">
        <v>180</v>
      </c>
      <c r="BA185" s="501">
        <v>134882.64000000001</v>
      </c>
      <c r="BD185" s="501">
        <v>8</v>
      </c>
      <c r="BG185" s="82">
        <f t="shared" si="6"/>
        <v>0</v>
      </c>
      <c r="BI185" s="82">
        <f t="shared" si="8"/>
        <v>16860.330000000002</v>
      </c>
      <c r="BK185" s="82">
        <f t="shared" si="7"/>
        <v>-1186.6299999999974</v>
      </c>
    </row>
    <row r="186" spans="1:63" s="82" customFormat="1" ht="12.75" customHeight="1">
      <c r="A186" s="75">
        <v>181</v>
      </c>
      <c r="B186" s="76" t="s">
        <v>270</v>
      </c>
      <c r="C186" s="75">
        <v>1</v>
      </c>
      <c r="D186" s="79">
        <v>1</v>
      </c>
      <c r="E186" s="126">
        <v>10</v>
      </c>
      <c r="F186" s="80">
        <v>101.12183640562671</v>
      </c>
      <c r="G186" s="671">
        <v>19033.051066687014</v>
      </c>
      <c r="H186" s="81">
        <v>214</v>
      </c>
      <c r="I186" s="81">
        <v>1288</v>
      </c>
      <c r="J186" s="81">
        <v>20535</v>
      </c>
      <c r="K186" s="81"/>
      <c r="L186" s="287"/>
      <c r="M186" s="287"/>
      <c r="N186" s="79"/>
      <c r="O186" s="126"/>
      <c r="P186" s="80"/>
      <c r="Q186" s="671"/>
      <c r="S186" s="505"/>
      <c r="T186" s="720"/>
      <c r="U186" s="719"/>
      <c r="Z186" s="76"/>
      <c r="AA186" s="76"/>
      <c r="AB186" s="501"/>
      <c r="AC186" s="501"/>
      <c r="AY186" s="76">
        <v>181</v>
      </c>
      <c r="BA186" s="501">
        <v>115572663.10000002</v>
      </c>
      <c r="BD186" s="501">
        <v>6860</v>
      </c>
      <c r="BG186" s="82">
        <f t="shared" si="6"/>
        <v>0</v>
      </c>
      <c r="BI186" s="82">
        <f t="shared" si="8"/>
        <v>16847.326982507293</v>
      </c>
      <c r="BK186" s="82">
        <f t="shared" si="7"/>
        <v>-2185.7240841797211</v>
      </c>
    </row>
    <row r="187" spans="1:63" s="82" customFormat="1" ht="12.75" customHeight="1">
      <c r="A187" s="75">
        <v>182</v>
      </c>
      <c r="B187" s="76" t="s">
        <v>271</v>
      </c>
      <c r="C187" s="75">
        <v>1</v>
      </c>
      <c r="D187" s="79">
        <v>1</v>
      </c>
      <c r="E187" s="126">
        <v>8</v>
      </c>
      <c r="F187" s="80">
        <v>120.65510980246452</v>
      </c>
      <c r="G187" s="671">
        <v>16014.59412971542</v>
      </c>
      <c r="H187" s="81">
        <v>3308</v>
      </c>
      <c r="I187" s="81">
        <v>1288</v>
      </c>
      <c r="J187" s="81">
        <v>20611</v>
      </c>
      <c r="K187" s="81"/>
      <c r="L187" s="287"/>
      <c r="M187" s="287"/>
      <c r="N187" s="79"/>
      <c r="O187" s="126"/>
      <c r="P187" s="80"/>
      <c r="Q187" s="671"/>
      <c r="S187" s="505"/>
      <c r="T187" s="720"/>
      <c r="U187" s="719"/>
      <c r="Z187" s="76"/>
      <c r="AA187" s="76"/>
      <c r="AB187" s="501"/>
      <c r="AC187" s="501"/>
      <c r="AY187" s="76">
        <v>182</v>
      </c>
      <c r="BA187" s="501">
        <v>45230728.260000005</v>
      </c>
      <c r="BD187" s="501">
        <v>3086</v>
      </c>
      <c r="BG187" s="82">
        <f t="shared" si="6"/>
        <v>0</v>
      </c>
      <c r="BI187" s="82">
        <f t="shared" si="8"/>
        <v>14656.749274141284</v>
      </c>
      <c r="BK187" s="82">
        <f t="shared" si="7"/>
        <v>-1357.8448555741361</v>
      </c>
    </row>
    <row r="188" spans="1:63" s="82" customFormat="1" ht="12.75" customHeight="1">
      <c r="A188" s="75">
        <v>183</v>
      </c>
      <c r="B188" s="76" t="s">
        <v>272</v>
      </c>
      <c r="C188" s="75">
        <v>0</v>
      </c>
      <c r="D188" s="79">
        <v>1</v>
      </c>
      <c r="E188" s="126">
        <v>0</v>
      </c>
      <c r="F188" s="80">
        <v>0</v>
      </c>
      <c r="G188" s="671">
        <v>18046.96</v>
      </c>
      <c r="H188" s="81">
        <v>0</v>
      </c>
      <c r="I188" s="81">
        <v>1288</v>
      </c>
      <c r="J188" s="81">
        <v>19335</v>
      </c>
      <c r="K188" s="81"/>
      <c r="L188" s="287"/>
      <c r="M188" s="287"/>
      <c r="N188" s="79"/>
      <c r="O188" s="126"/>
      <c r="P188" s="80"/>
      <c r="Q188" s="671"/>
      <c r="S188" s="505"/>
      <c r="T188" s="720"/>
      <c r="U188" s="719"/>
      <c r="Z188" s="76"/>
      <c r="AA188" s="76"/>
      <c r="AB188" s="501"/>
      <c r="AC188" s="501"/>
      <c r="AY188" s="76">
        <v>183</v>
      </c>
      <c r="BA188" s="501">
        <v>33720.660000000003</v>
      </c>
      <c r="BD188" s="501">
        <v>2</v>
      </c>
      <c r="BG188" s="82">
        <f t="shared" si="6"/>
        <v>0</v>
      </c>
      <c r="BI188" s="82">
        <f t="shared" si="8"/>
        <v>16860.330000000002</v>
      </c>
      <c r="BK188" s="82">
        <f t="shared" si="7"/>
        <v>-1186.6299999999974</v>
      </c>
    </row>
    <row r="189" spans="1:63" s="82" customFormat="1" ht="12.75" customHeight="1">
      <c r="A189" s="75">
        <v>184</v>
      </c>
      <c r="B189" s="76" t="s">
        <v>273</v>
      </c>
      <c r="C189" s="75">
        <v>1</v>
      </c>
      <c r="D189" s="79">
        <v>1.046</v>
      </c>
      <c r="E189" s="126">
        <v>3</v>
      </c>
      <c r="F189" s="80">
        <v>184.29637564341635</v>
      </c>
      <c r="G189" s="671">
        <v>13717.125442177292</v>
      </c>
      <c r="H189" s="81">
        <v>11563</v>
      </c>
      <c r="I189" s="81">
        <v>1288</v>
      </c>
      <c r="J189" s="81">
        <v>26568</v>
      </c>
      <c r="K189" s="81"/>
      <c r="L189" s="287"/>
      <c r="M189" s="287"/>
      <c r="N189" s="79"/>
      <c r="O189" s="126"/>
      <c r="P189" s="80"/>
      <c r="Q189" s="671"/>
      <c r="S189" s="505"/>
      <c r="T189" s="720"/>
      <c r="U189" s="719"/>
      <c r="Z189" s="76"/>
      <c r="AA189" s="76"/>
      <c r="AB189" s="501"/>
      <c r="AC189" s="501"/>
      <c r="AY189" s="76">
        <v>184</v>
      </c>
      <c r="BA189" s="501">
        <v>8701795.6002499983</v>
      </c>
      <c r="BD189" s="501">
        <v>702</v>
      </c>
      <c r="BG189" s="82">
        <f t="shared" si="6"/>
        <v>0</v>
      </c>
      <c r="BI189" s="82">
        <f t="shared" si="8"/>
        <v>12395.72022827635</v>
      </c>
      <c r="BK189" s="82">
        <f t="shared" si="7"/>
        <v>-1321.4052139009418</v>
      </c>
    </row>
    <row r="190" spans="1:63" s="82" customFormat="1" ht="12.75" customHeight="1">
      <c r="A190" s="75">
        <v>185</v>
      </c>
      <c r="B190" s="76" t="s">
        <v>274</v>
      </c>
      <c r="C190" s="75">
        <v>1</v>
      </c>
      <c r="D190" s="79">
        <v>1</v>
      </c>
      <c r="E190" s="126">
        <v>10</v>
      </c>
      <c r="F190" s="80">
        <v>114.26832718933797</v>
      </c>
      <c r="G190" s="671">
        <v>18844.869812431843</v>
      </c>
      <c r="H190" s="81">
        <v>2689</v>
      </c>
      <c r="I190" s="81">
        <v>1288</v>
      </c>
      <c r="J190" s="81">
        <v>22822</v>
      </c>
      <c r="K190" s="81"/>
      <c r="L190" s="287"/>
      <c r="M190" s="287"/>
      <c r="N190" s="79"/>
      <c r="O190" s="126"/>
      <c r="P190" s="80"/>
      <c r="Q190" s="671"/>
      <c r="S190" s="505"/>
      <c r="T190" s="720"/>
      <c r="U190" s="719"/>
      <c r="Z190" s="76"/>
      <c r="AA190" s="76"/>
      <c r="AB190" s="501"/>
      <c r="AC190" s="501"/>
      <c r="AY190" s="76">
        <v>185</v>
      </c>
      <c r="BA190" s="501">
        <v>79238636.227630004</v>
      </c>
      <c r="BD190" s="501">
        <v>4680</v>
      </c>
      <c r="BG190" s="82">
        <f t="shared" si="6"/>
        <v>0</v>
      </c>
      <c r="BI190" s="82">
        <f t="shared" si="8"/>
        <v>16931.33252727137</v>
      </c>
      <c r="BK190" s="82">
        <f t="shared" si="7"/>
        <v>-1913.5372851604734</v>
      </c>
    </row>
    <row r="191" spans="1:63" s="82" customFormat="1" ht="12.75" customHeight="1">
      <c r="A191" s="75">
        <v>186</v>
      </c>
      <c r="B191" s="76" t="s">
        <v>275</v>
      </c>
      <c r="C191" s="75">
        <v>1</v>
      </c>
      <c r="D191" s="79">
        <v>1</v>
      </c>
      <c r="E191" s="126">
        <v>7</v>
      </c>
      <c r="F191" s="80">
        <v>136.81000965823361</v>
      </c>
      <c r="G191" s="671">
        <v>15453.123742058449</v>
      </c>
      <c r="H191" s="81">
        <v>5688</v>
      </c>
      <c r="I191" s="81">
        <v>1288</v>
      </c>
      <c r="J191" s="81">
        <v>22429</v>
      </c>
      <c r="K191" s="81"/>
      <c r="L191" s="287"/>
      <c r="M191" s="287"/>
      <c r="N191" s="79"/>
      <c r="O191" s="126"/>
      <c r="P191" s="80"/>
      <c r="Q191" s="671"/>
      <c r="S191" s="505"/>
      <c r="T191" s="720"/>
      <c r="U191" s="719"/>
      <c r="Z191" s="76"/>
      <c r="AA191" s="76"/>
      <c r="AB191" s="501"/>
      <c r="AC191" s="501"/>
      <c r="AY191" s="76">
        <v>186</v>
      </c>
      <c r="BA191" s="501">
        <v>23335746.68</v>
      </c>
      <c r="BD191" s="501">
        <v>1646</v>
      </c>
      <c r="BG191" s="82">
        <f t="shared" si="6"/>
        <v>0</v>
      </c>
      <c r="BI191" s="82">
        <f t="shared" si="8"/>
        <v>14177.245856622114</v>
      </c>
      <c r="BK191" s="82">
        <f t="shared" si="7"/>
        <v>-1275.8778854363354</v>
      </c>
    </row>
    <row r="192" spans="1:63" s="82" customFormat="1" ht="12.75" customHeight="1">
      <c r="A192" s="75">
        <v>187</v>
      </c>
      <c r="B192" s="76" t="s">
        <v>276</v>
      </c>
      <c r="C192" s="75">
        <v>1</v>
      </c>
      <c r="D192" s="79">
        <v>1.036</v>
      </c>
      <c r="E192" s="126">
        <v>4</v>
      </c>
      <c r="F192" s="80">
        <v>161.99837960532065</v>
      </c>
      <c r="G192" s="671">
        <v>14341.610028670946</v>
      </c>
      <c r="H192" s="81">
        <v>8892</v>
      </c>
      <c r="I192" s="81">
        <v>1288</v>
      </c>
      <c r="J192" s="81">
        <v>24522</v>
      </c>
      <c r="K192" s="81"/>
      <c r="L192" s="287"/>
      <c r="M192" s="287"/>
      <c r="N192" s="79"/>
      <c r="O192" s="126"/>
      <c r="P192" s="80"/>
      <c r="Q192" s="671"/>
      <c r="S192" s="505"/>
      <c r="T192" s="720"/>
      <c r="U192" s="719"/>
      <c r="Z192" s="76"/>
      <c r="AA192" s="76"/>
      <c r="AB192" s="501"/>
      <c r="AC192" s="501"/>
      <c r="AY192" s="76">
        <v>187</v>
      </c>
      <c r="BA192" s="501">
        <v>14399304.707199998</v>
      </c>
      <c r="BD192" s="501">
        <v>1086</v>
      </c>
      <c r="BG192" s="82">
        <f t="shared" si="6"/>
        <v>0</v>
      </c>
      <c r="BI192" s="82">
        <f t="shared" si="8"/>
        <v>13259.028275506444</v>
      </c>
      <c r="BK192" s="82">
        <f t="shared" si="7"/>
        <v>-1082.5817531645025</v>
      </c>
    </row>
    <row r="193" spans="1:63" s="82" customFormat="1" ht="12.75" customHeight="1">
      <c r="A193" s="75">
        <v>188</v>
      </c>
      <c r="B193" s="76" t="s">
        <v>277</v>
      </c>
      <c r="C193" s="75">
        <v>0</v>
      </c>
      <c r="D193" s="79">
        <v>1</v>
      </c>
      <c r="E193" s="126">
        <v>0</v>
      </c>
      <c r="F193" s="80">
        <v>0</v>
      </c>
      <c r="G193" s="671">
        <v>18046.96</v>
      </c>
      <c r="H193" s="81">
        <v>0</v>
      </c>
      <c r="I193" s="81">
        <v>1288</v>
      </c>
      <c r="J193" s="81">
        <v>19335</v>
      </c>
      <c r="K193" s="81"/>
      <c r="L193" s="287"/>
      <c r="M193" s="287"/>
      <c r="N193" s="79"/>
      <c r="O193" s="126"/>
      <c r="P193" s="80"/>
      <c r="Q193" s="671"/>
      <c r="S193" s="505"/>
      <c r="T193" s="720"/>
      <c r="U193" s="719"/>
      <c r="Z193" s="76"/>
      <c r="AA193" s="76"/>
      <c r="AB193" s="501"/>
      <c r="AC193" s="501"/>
      <c r="AY193" s="76">
        <v>188</v>
      </c>
      <c r="BA193" s="501">
        <v>84301.650000000009</v>
      </c>
      <c r="BD193" s="501">
        <v>5</v>
      </c>
      <c r="BG193" s="82">
        <f t="shared" si="6"/>
        <v>0</v>
      </c>
      <c r="BI193" s="82">
        <f t="shared" si="8"/>
        <v>16860.330000000002</v>
      </c>
      <c r="BK193" s="82">
        <f t="shared" si="7"/>
        <v>-1186.6299999999974</v>
      </c>
    </row>
    <row r="194" spans="1:63" s="82" customFormat="1" ht="12.75" customHeight="1">
      <c r="A194" s="75">
        <v>189</v>
      </c>
      <c r="B194" s="76" t="s">
        <v>278</v>
      </c>
      <c r="C194" s="75">
        <v>1</v>
      </c>
      <c r="D194" s="79">
        <v>1.0429999999999999</v>
      </c>
      <c r="E194" s="126">
        <v>3</v>
      </c>
      <c r="F194" s="80">
        <v>145.43244450780821</v>
      </c>
      <c r="G194" s="671">
        <v>14036.038666522736</v>
      </c>
      <c r="H194" s="81">
        <v>6377</v>
      </c>
      <c r="I194" s="81">
        <v>1288</v>
      </c>
      <c r="J194" s="81">
        <v>21701</v>
      </c>
      <c r="K194" s="81"/>
      <c r="L194" s="287"/>
      <c r="M194" s="287"/>
      <c r="N194" s="79"/>
      <c r="O194" s="126"/>
      <c r="P194" s="80"/>
      <c r="Q194" s="671"/>
      <c r="S194" s="505"/>
      <c r="T194" s="720"/>
      <c r="U194" s="719"/>
      <c r="Z194" s="76"/>
      <c r="AA194" s="76"/>
      <c r="AB194" s="501"/>
      <c r="AC194" s="501"/>
      <c r="AY194" s="76">
        <v>189</v>
      </c>
      <c r="BA194" s="501">
        <v>55668073.966300003</v>
      </c>
      <c r="BD194" s="501">
        <v>4303</v>
      </c>
      <c r="BG194" s="82">
        <f t="shared" si="6"/>
        <v>0</v>
      </c>
      <c r="BI194" s="82">
        <f t="shared" si="8"/>
        <v>12937.03787271671</v>
      </c>
      <c r="BK194" s="82">
        <f t="shared" si="7"/>
        <v>-1099.0007938060262</v>
      </c>
    </row>
    <row r="195" spans="1:63" s="82" customFormat="1" ht="12.75" customHeight="1">
      <c r="A195" s="75">
        <v>190</v>
      </c>
      <c r="B195" s="76" t="s">
        <v>279</v>
      </c>
      <c r="C195" s="75">
        <v>0</v>
      </c>
      <c r="D195" s="79">
        <v>1</v>
      </c>
      <c r="E195" s="126">
        <v>0</v>
      </c>
      <c r="F195" s="80">
        <v>0</v>
      </c>
      <c r="G195" s="671">
        <v>12416.793333333331</v>
      </c>
      <c r="H195" s="81">
        <v>0</v>
      </c>
      <c r="I195" s="81">
        <v>1288</v>
      </c>
      <c r="J195" s="81">
        <v>13705</v>
      </c>
      <c r="K195" s="81"/>
      <c r="L195" s="287"/>
      <c r="M195" s="287"/>
      <c r="N195" s="79"/>
      <c r="O195" s="126"/>
      <c r="P195" s="80"/>
      <c r="Q195" s="671"/>
      <c r="S195" s="505"/>
      <c r="T195" s="720"/>
      <c r="U195" s="719"/>
      <c r="Z195" s="76"/>
      <c r="AA195" s="76"/>
      <c r="AB195" s="501"/>
      <c r="AC195" s="501"/>
      <c r="AY195" s="76">
        <v>190</v>
      </c>
      <c r="BA195" s="501">
        <v>215323.09999999998</v>
      </c>
      <c r="BD195" s="501">
        <v>19</v>
      </c>
      <c r="BG195" s="82">
        <f t="shared" si="6"/>
        <v>0</v>
      </c>
      <c r="BI195" s="82">
        <f t="shared" si="8"/>
        <v>11332.794736842105</v>
      </c>
      <c r="BK195" s="82">
        <f t="shared" si="7"/>
        <v>-1083.9985964912266</v>
      </c>
    </row>
    <row r="196" spans="1:63" s="82" customFormat="1" ht="12.75" customHeight="1">
      <c r="A196" s="75">
        <v>191</v>
      </c>
      <c r="B196" s="76" t="s">
        <v>280</v>
      </c>
      <c r="C196" s="75">
        <v>1</v>
      </c>
      <c r="D196" s="79">
        <v>1</v>
      </c>
      <c r="E196" s="126">
        <v>7</v>
      </c>
      <c r="F196" s="80">
        <v>131.2754099544525</v>
      </c>
      <c r="G196" s="671">
        <v>15548.403671373555</v>
      </c>
      <c r="H196" s="81">
        <v>4863</v>
      </c>
      <c r="I196" s="81">
        <v>1288</v>
      </c>
      <c r="J196" s="81">
        <v>21699</v>
      </c>
      <c r="K196" s="81"/>
      <c r="L196" s="287"/>
      <c r="M196" s="287"/>
      <c r="N196" s="79"/>
      <c r="O196" s="126"/>
      <c r="P196" s="80"/>
      <c r="Q196" s="671"/>
      <c r="S196" s="505"/>
      <c r="T196" s="720"/>
      <c r="U196" s="719"/>
      <c r="Z196" s="76"/>
      <c r="AA196" s="76"/>
      <c r="AB196" s="501"/>
      <c r="AC196" s="501"/>
      <c r="AY196" s="76">
        <v>191</v>
      </c>
      <c r="BA196" s="501">
        <v>11727051.000000002</v>
      </c>
      <c r="BD196" s="501">
        <v>811</v>
      </c>
      <c r="BG196" s="82">
        <f t="shared" si="6"/>
        <v>0</v>
      </c>
      <c r="BI196" s="82">
        <f t="shared" si="8"/>
        <v>14459.988902589399</v>
      </c>
      <c r="BK196" s="82">
        <f t="shared" si="7"/>
        <v>-1088.414768784156</v>
      </c>
    </row>
    <row r="197" spans="1:63" s="82" customFormat="1" ht="12.75" customHeight="1">
      <c r="A197" s="75">
        <v>192</v>
      </c>
      <c r="B197" s="76" t="s">
        <v>281</v>
      </c>
      <c r="C197" s="75">
        <v>0</v>
      </c>
      <c r="D197" s="79">
        <v>1</v>
      </c>
      <c r="E197" s="126">
        <v>0</v>
      </c>
      <c r="F197" s="80">
        <v>0</v>
      </c>
      <c r="G197" s="671">
        <v>0</v>
      </c>
      <c r="H197" s="81">
        <v>0</v>
      </c>
      <c r="I197" s="81">
        <v>1288</v>
      </c>
      <c r="J197" s="81">
        <v>1288</v>
      </c>
      <c r="K197" s="81"/>
      <c r="L197" s="287"/>
      <c r="M197" s="287"/>
      <c r="N197" s="79"/>
      <c r="O197" s="126"/>
      <c r="P197" s="80"/>
      <c r="Q197" s="671"/>
      <c r="S197" s="505"/>
      <c r="T197" s="720"/>
      <c r="U197" s="719"/>
      <c r="Z197" s="76"/>
      <c r="AA197" s="76"/>
      <c r="AB197" s="501"/>
      <c r="AC197" s="501"/>
      <c r="AY197" s="76">
        <v>192</v>
      </c>
      <c r="BA197" s="501">
        <v>16860.330000000002</v>
      </c>
      <c r="BD197" s="501">
        <v>1</v>
      </c>
      <c r="BG197" s="82">
        <f t="shared" si="6"/>
        <v>0</v>
      </c>
      <c r="BI197" s="82">
        <f t="shared" si="8"/>
        <v>16860.330000000002</v>
      </c>
      <c r="BK197" s="82">
        <f t="shared" si="7"/>
        <v>16860.330000000002</v>
      </c>
    </row>
    <row r="198" spans="1:63" s="82" customFormat="1" ht="12.75" customHeight="1">
      <c r="A198" s="75">
        <v>193</v>
      </c>
      <c r="B198" s="76" t="s">
        <v>282</v>
      </c>
      <c r="C198" s="75">
        <v>0</v>
      </c>
      <c r="D198" s="79">
        <v>1</v>
      </c>
      <c r="E198" s="126">
        <v>0</v>
      </c>
      <c r="F198" s="80">
        <v>0</v>
      </c>
      <c r="G198" s="671">
        <v>0</v>
      </c>
      <c r="H198" s="81">
        <v>0</v>
      </c>
      <c r="I198" s="81">
        <v>1288</v>
      </c>
      <c r="J198" s="81">
        <v>1288</v>
      </c>
      <c r="K198" s="81"/>
      <c r="L198" s="287"/>
      <c r="M198" s="287"/>
      <c r="N198" s="79"/>
      <c r="O198" s="126"/>
      <c r="P198" s="80"/>
      <c r="Q198" s="671"/>
      <c r="S198" s="505"/>
      <c r="T198" s="720"/>
      <c r="U198" s="719"/>
      <c r="Z198" s="76"/>
      <c r="AA198" s="76"/>
      <c r="AB198" s="501"/>
      <c r="AC198" s="501"/>
      <c r="AY198" s="76">
        <v>193</v>
      </c>
      <c r="BA198" s="501">
        <v>0</v>
      </c>
      <c r="BD198" s="501">
        <v>0</v>
      </c>
      <c r="BG198" s="82">
        <f t="shared" ref="BG198:BG261" si="9">+AY198-A198</f>
        <v>0</v>
      </c>
      <c r="BI198" s="82">
        <f t="shared" si="8"/>
        <v>0</v>
      </c>
      <c r="BK198" s="82">
        <f t="shared" ref="BK198:BK261" si="10">+BI198-G198</f>
        <v>0</v>
      </c>
    </row>
    <row r="199" spans="1:63" s="82" customFormat="1" ht="12.75" customHeight="1">
      <c r="A199" s="75">
        <v>194</v>
      </c>
      <c r="B199" s="76" t="s">
        <v>283</v>
      </c>
      <c r="C199" s="75">
        <v>0</v>
      </c>
      <c r="D199" s="79">
        <v>1</v>
      </c>
      <c r="E199" s="126">
        <v>0</v>
      </c>
      <c r="F199" s="80">
        <v>0</v>
      </c>
      <c r="G199" s="671">
        <v>18046.96</v>
      </c>
      <c r="H199" s="81">
        <v>0</v>
      </c>
      <c r="I199" s="81">
        <v>1288</v>
      </c>
      <c r="J199" s="81">
        <v>19335</v>
      </c>
      <c r="K199" s="81"/>
      <c r="L199" s="287"/>
      <c r="M199" s="287"/>
      <c r="N199" s="79"/>
      <c r="O199" s="126"/>
      <c r="P199" s="80"/>
      <c r="Q199" s="671"/>
      <c r="S199" s="505"/>
      <c r="T199" s="720"/>
      <c r="U199" s="719"/>
      <c r="Z199" s="76"/>
      <c r="AA199" s="76"/>
      <c r="AB199" s="501"/>
      <c r="AC199" s="501"/>
      <c r="AY199" s="76">
        <v>194</v>
      </c>
      <c r="BA199" s="501">
        <v>84301.650000000009</v>
      </c>
      <c r="BD199" s="501">
        <v>5</v>
      </c>
      <c r="BG199" s="82">
        <f t="shared" si="9"/>
        <v>0</v>
      </c>
      <c r="BI199" s="82">
        <f t="shared" ref="BI199:BI262" si="11">IF(BA199=0,0,BA199/BD199)</f>
        <v>16860.330000000002</v>
      </c>
      <c r="BK199" s="82">
        <f t="shared" si="10"/>
        <v>-1186.6299999999974</v>
      </c>
    </row>
    <row r="200" spans="1:63" s="82" customFormat="1" ht="12.75" customHeight="1">
      <c r="A200" s="75">
        <v>195</v>
      </c>
      <c r="B200" s="76" t="s">
        <v>284</v>
      </c>
      <c r="C200" s="75">
        <v>0</v>
      </c>
      <c r="D200" s="79">
        <v>1</v>
      </c>
      <c r="E200" s="126">
        <v>0</v>
      </c>
      <c r="F200" s="80">
        <v>0</v>
      </c>
      <c r="G200" s="671">
        <v>10935.543999999998</v>
      </c>
      <c r="H200" s="81">
        <v>0</v>
      </c>
      <c r="I200" s="81">
        <v>1288</v>
      </c>
      <c r="J200" s="81">
        <v>12224</v>
      </c>
      <c r="K200" s="81"/>
      <c r="L200" s="287"/>
      <c r="M200" s="287"/>
      <c r="N200" s="79"/>
      <c r="O200" s="126"/>
      <c r="P200" s="80"/>
      <c r="Q200" s="671"/>
      <c r="S200" s="505"/>
      <c r="T200" s="720"/>
      <c r="U200" s="719"/>
      <c r="Z200" s="76"/>
      <c r="AA200" s="76"/>
      <c r="AB200" s="501"/>
      <c r="AC200" s="501"/>
      <c r="AY200" s="76">
        <v>195</v>
      </c>
      <c r="BA200" s="501">
        <v>71641.610000000015</v>
      </c>
      <c r="BD200" s="501">
        <v>7</v>
      </c>
      <c r="BG200" s="82">
        <f t="shared" si="9"/>
        <v>0</v>
      </c>
      <c r="BI200" s="82">
        <f t="shared" si="11"/>
        <v>10234.515714285717</v>
      </c>
      <c r="BK200" s="82">
        <f t="shared" si="10"/>
        <v>-701.02828571428108</v>
      </c>
    </row>
    <row r="201" spans="1:63" s="82" customFormat="1" ht="12.75" customHeight="1">
      <c r="A201" s="75">
        <v>196</v>
      </c>
      <c r="B201" s="76" t="s">
        <v>285</v>
      </c>
      <c r="C201" s="75">
        <v>1</v>
      </c>
      <c r="D201" s="79">
        <v>1</v>
      </c>
      <c r="E201" s="126">
        <v>4</v>
      </c>
      <c r="F201" s="80">
        <v>166.98590193410598</v>
      </c>
      <c r="G201" s="671">
        <v>13546.405714285715</v>
      </c>
      <c r="H201" s="81">
        <v>9074</v>
      </c>
      <c r="I201" s="81">
        <v>1288</v>
      </c>
      <c r="J201" s="81">
        <v>23908</v>
      </c>
      <c r="K201" s="81"/>
      <c r="L201" s="287"/>
      <c r="M201" s="287"/>
      <c r="N201" s="79"/>
      <c r="O201" s="126"/>
      <c r="P201" s="80"/>
      <c r="Q201" s="671"/>
      <c r="S201" s="505"/>
      <c r="T201" s="720"/>
      <c r="U201" s="719"/>
      <c r="Z201" s="76"/>
      <c r="AA201" s="76"/>
      <c r="AB201" s="501"/>
      <c r="AC201" s="501"/>
      <c r="AY201" s="76">
        <v>196</v>
      </c>
      <c r="BA201" s="501">
        <v>2899841.5000000005</v>
      </c>
      <c r="BD201" s="501">
        <v>238</v>
      </c>
      <c r="BG201" s="82">
        <f t="shared" si="9"/>
        <v>0</v>
      </c>
      <c r="BI201" s="82">
        <f t="shared" si="11"/>
        <v>12184.207983193279</v>
      </c>
      <c r="BK201" s="82">
        <f t="shared" si="10"/>
        <v>-1362.1977310924358</v>
      </c>
    </row>
    <row r="202" spans="1:63" s="82" customFormat="1" ht="12.75" customHeight="1">
      <c r="A202" s="75">
        <v>197</v>
      </c>
      <c r="B202" s="76" t="s">
        <v>286</v>
      </c>
      <c r="C202" s="75">
        <v>1</v>
      </c>
      <c r="D202" s="79">
        <v>1</v>
      </c>
      <c r="E202" s="126">
        <v>8</v>
      </c>
      <c r="F202" s="80">
        <v>192.43025451647188</v>
      </c>
      <c r="G202" s="671">
        <v>16743.462464658878</v>
      </c>
      <c r="H202" s="81">
        <v>15476</v>
      </c>
      <c r="I202" s="81">
        <v>1288</v>
      </c>
      <c r="J202" s="81">
        <v>33507</v>
      </c>
      <c r="K202" s="81"/>
      <c r="L202" s="287"/>
      <c r="M202" s="287"/>
      <c r="N202" s="79"/>
      <c r="O202" s="126"/>
      <c r="P202" s="80"/>
      <c r="Q202" s="671"/>
      <c r="S202" s="505"/>
      <c r="T202" s="720"/>
      <c r="U202" s="719"/>
      <c r="Z202" s="76"/>
      <c r="AA202" s="76"/>
      <c r="AB202" s="501"/>
      <c r="AC202" s="501"/>
      <c r="AY202" s="76">
        <v>197</v>
      </c>
      <c r="BA202" s="501">
        <v>25503740.109999999</v>
      </c>
      <c r="BD202" s="501">
        <v>1668</v>
      </c>
      <c r="BG202" s="82">
        <f t="shared" si="9"/>
        <v>0</v>
      </c>
      <c r="BI202" s="82">
        <f t="shared" si="11"/>
        <v>15290.012056354915</v>
      </c>
      <c r="BK202" s="82">
        <f t="shared" si="10"/>
        <v>-1453.4504083039628</v>
      </c>
    </row>
    <row r="203" spans="1:63" s="82" customFormat="1" ht="12.75" customHeight="1">
      <c r="A203" s="75">
        <v>198</v>
      </c>
      <c r="B203" s="76" t="s">
        <v>287</v>
      </c>
      <c r="C203" s="75">
        <v>1</v>
      </c>
      <c r="D203" s="79">
        <v>1.01</v>
      </c>
      <c r="E203" s="126">
        <v>3</v>
      </c>
      <c r="F203" s="80">
        <v>153.91555955173789</v>
      </c>
      <c r="G203" s="671">
        <v>13925.155630433117</v>
      </c>
      <c r="H203" s="81">
        <v>7508</v>
      </c>
      <c r="I203" s="81">
        <v>1288</v>
      </c>
      <c r="J203" s="81">
        <v>22721</v>
      </c>
      <c r="K203" s="81"/>
      <c r="L203" s="287"/>
      <c r="M203" s="287"/>
      <c r="N203" s="79"/>
      <c r="O203" s="126"/>
      <c r="P203" s="80"/>
      <c r="Q203" s="671"/>
      <c r="S203" s="505"/>
      <c r="T203" s="720"/>
      <c r="U203" s="719"/>
      <c r="Z203" s="76"/>
      <c r="AA203" s="76"/>
      <c r="AB203" s="501"/>
      <c r="AC203" s="501"/>
      <c r="AY203" s="76">
        <v>198</v>
      </c>
      <c r="BA203" s="501">
        <v>67705003.251679987</v>
      </c>
      <c r="BD203" s="501">
        <v>5293</v>
      </c>
      <c r="BG203" s="82">
        <f t="shared" si="9"/>
        <v>0</v>
      </c>
      <c r="BI203" s="82">
        <f t="shared" si="11"/>
        <v>12791.42324800302</v>
      </c>
      <c r="BK203" s="82">
        <f t="shared" si="10"/>
        <v>-1133.7323824300965</v>
      </c>
    </row>
    <row r="204" spans="1:63" s="82" customFormat="1" ht="12.75" customHeight="1">
      <c r="A204" s="75">
        <v>199</v>
      </c>
      <c r="B204" s="76" t="s">
        <v>288</v>
      </c>
      <c r="C204" s="75">
        <v>1</v>
      </c>
      <c r="D204" s="79">
        <v>1.081</v>
      </c>
      <c r="E204" s="126">
        <v>2</v>
      </c>
      <c r="F204" s="80">
        <v>190.70257983875337</v>
      </c>
      <c r="G204" s="671">
        <v>14091.154887473009</v>
      </c>
      <c r="H204" s="81">
        <v>12781</v>
      </c>
      <c r="I204" s="81">
        <v>1288</v>
      </c>
      <c r="J204" s="81">
        <v>28160</v>
      </c>
      <c r="K204" s="81"/>
      <c r="L204" s="287"/>
      <c r="M204" s="287"/>
      <c r="N204" s="79"/>
      <c r="O204" s="126"/>
      <c r="P204" s="80"/>
      <c r="Q204" s="671"/>
      <c r="S204" s="505"/>
      <c r="T204" s="720"/>
      <c r="U204" s="719"/>
      <c r="Z204" s="76"/>
      <c r="AA204" s="76"/>
      <c r="AB204" s="501"/>
      <c r="AC204" s="501"/>
      <c r="AY204" s="76">
        <v>199</v>
      </c>
      <c r="BA204" s="501">
        <v>72804871.548329994</v>
      </c>
      <c r="BD204" s="501">
        <v>5582</v>
      </c>
      <c r="BG204" s="82">
        <f t="shared" si="9"/>
        <v>0</v>
      </c>
      <c r="BI204" s="82">
        <f t="shared" si="11"/>
        <v>13042.793183147616</v>
      </c>
      <c r="BK204" s="82">
        <f t="shared" si="10"/>
        <v>-1048.3617043253926</v>
      </c>
    </row>
    <row r="205" spans="1:63" s="82" customFormat="1" ht="12.75" customHeight="1">
      <c r="A205" s="75">
        <v>200</v>
      </c>
      <c r="B205" s="76" t="s">
        <v>289</v>
      </c>
      <c r="C205" s="75">
        <v>0</v>
      </c>
      <c r="D205" s="79">
        <v>1</v>
      </c>
      <c r="E205" s="126">
        <v>0</v>
      </c>
      <c r="F205" s="80">
        <v>0</v>
      </c>
      <c r="G205" s="671">
        <v>11404.138333333331</v>
      </c>
      <c r="H205" s="81">
        <v>0</v>
      </c>
      <c r="I205" s="81">
        <v>1288</v>
      </c>
      <c r="J205" s="81">
        <v>12692</v>
      </c>
      <c r="K205" s="81"/>
      <c r="L205" s="287"/>
      <c r="M205" s="287"/>
      <c r="N205" s="79"/>
      <c r="O205" s="126"/>
      <c r="P205" s="80"/>
      <c r="Q205" s="671"/>
      <c r="S205" s="505"/>
      <c r="T205" s="720"/>
      <c r="U205" s="719"/>
      <c r="Z205" s="76"/>
      <c r="AA205" s="76"/>
      <c r="AB205" s="501"/>
      <c r="AC205" s="501"/>
      <c r="AY205" s="76">
        <v>200</v>
      </c>
      <c r="BA205" s="501">
        <v>183449.93</v>
      </c>
      <c r="BD205" s="501">
        <v>15</v>
      </c>
      <c r="BG205" s="82">
        <f t="shared" si="9"/>
        <v>0</v>
      </c>
      <c r="BI205" s="82">
        <f t="shared" si="11"/>
        <v>12229.995333333332</v>
      </c>
      <c r="BK205" s="82">
        <f t="shared" si="10"/>
        <v>825.85700000000179</v>
      </c>
    </row>
    <row r="206" spans="1:63" s="82" customFormat="1" ht="12.75" customHeight="1">
      <c r="A206" s="75">
        <v>201</v>
      </c>
      <c r="B206" s="76" t="s">
        <v>290</v>
      </c>
      <c r="C206" s="75">
        <v>1</v>
      </c>
      <c r="D206" s="79">
        <v>1</v>
      </c>
      <c r="E206" s="126">
        <v>12</v>
      </c>
      <c r="F206" s="80">
        <v>100</v>
      </c>
      <c r="G206" s="671">
        <v>22210.1924710452</v>
      </c>
      <c r="H206" s="81">
        <v>0</v>
      </c>
      <c r="I206" s="81">
        <v>1288</v>
      </c>
      <c r="J206" s="81">
        <v>23498</v>
      </c>
      <c r="K206" s="81"/>
      <c r="L206" s="287"/>
      <c r="M206" s="287"/>
      <c r="N206" s="79"/>
      <c r="O206" s="126"/>
      <c r="P206" s="80"/>
      <c r="Q206" s="671"/>
      <c r="S206" s="505"/>
      <c r="T206" s="720"/>
      <c r="U206" s="719"/>
      <c r="Z206" s="76"/>
      <c r="AA206" s="76"/>
      <c r="AB206" s="501"/>
      <c r="AC206" s="501"/>
      <c r="AY206" s="76">
        <v>201</v>
      </c>
      <c r="BA206" s="501">
        <v>274295635.67000002</v>
      </c>
      <c r="BD206" s="501">
        <v>14110</v>
      </c>
      <c r="BG206" s="82">
        <f t="shared" si="9"/>
        <v>0</v>
      </c>
      <c r="BI206" s="82">
        <f t="shared" si="11"/>
        <v>19439.804087172219</v>
      </c>
      <c r="BK206" s="82">
        <f t="shared" si="10"/>
        <v>-2770.3883838729816</v>
      </c>
    </row>
    <row r="207" spans="1:63" s="82" customFormat="1" ht="12.75" customHeight="1">
      <c r="A207" s="75">
        <v>202</v>
      </c>
      <c r="B207" s="76" t="s">
        <v>291</v>
      </c>
      <c r="C207" s="75">
        <v>0</v>
      </c>
      <c r="D207" s="79">
        <v>1</v>
      </c>
      <c r="E207" s="126">
        <v>0</v>
      </c>
      <c r="F207" s="80">
        <v>0</v>
      </c>
      <c r="G207" s="671">
        <v>0</v>
      </c>
      <c r="H207" s="81">
        <v>0</v>
      </c>
      <c r="I207" s="81">
        <v>1288</v>
      </c>
      <c r="J207" s="81">
        <v>1288</v>
      </c>
      <c r="K207" s="81"/>
      <c r="L207" s="287"/>
      <c r="M207" s="287"/>
      <c r="N207" s="79"/>
      <c r="O207" s="126"/>
      <c r="P207" s="80"/>
      <c r="Q207" s="671"/>
      <c r="S207" s="505"/>
      <c r="T207" s="720"/>
      <c r="U207" s="719"/>
      <c r="Z207" s="76"/>
      <c r="AA207" s="76"/>
      <c r="AB207" s="501"/>
      <c r="AC207" s="501"/>
      <c r="AY207" s="76">
        <v>202</v>
      </c>
      <c r="BA207" s="501">
        <v>16860.330000000002</v>
      </c>
      <c r="BD207" s="501">
        <v>1</v>
      </c>
      <c r="BG207" s="82">
        <f t="shared" si="9"/>
        <v>0</v>
      </c>
      <c r="BI207" s="82">
        <f t="shared" si="11"/>
        <v>16860.330000000002</v>
      </c>
      <c r="BK207" s="82">
        <f t="shared" si="10"/>
        <v>16860.330000000002</v>
      </c>
    </row>
    <row r="208" spans="1:63" s="82" customFormat="1" ht="12.75" customHeight="1">
      <c r="A208" s="75">
        <v>203</v>
      </c>
      <c r="B208" s="76" t="s">
        <v>292</v>
      </c>
      <c r="C208" s="75">
        <v>0</v>
      </c>
      <c r="D208" s="79">
        <v>1.036</v>
      </c>
      <c r="E208" s="126">
        <v>0</v>
      </c>
      <c r="F208" s="80">
        <v>0</v>
      </c>
      <c r="G208" s="671">
        <v>18550.28068</v>
      </c>
      <c r="H208" s="81">
        <v>0</v>
      </c>
      <c r="I208" s="81">
        <v>1288</v>
      </c>
      <c r="J208" s="81">
        <v>19838</v>
      </c>
      <c r="K208" s="81"/>
      <c r="L208" s="287"/>
      <c r="M208" s="287"/>
      <c r="N208" s="79"/>
      <c r="O208" s="126"/>
      <c r="P208" s="80"/>
      <c r="Q208" s="671"/>
      <c r="S208" s="505"/>
      <c r="T208" s="720"/>
      <c r="U208" s="719"/>
      <c r="Z208" s="76"/>
      <c r="AA208" s="76"/>
      <c r="AB208" s="501"/>
      <c r="AC208" s="501"/>
      <c r="AY208" s="76">
        <v>203</v>
      </c>
      <c r="BA208" s="501">
        <v>52022.572920000006</v>
      </c>
      <c r="BD208" s="501">
        <v>3</v>
      </c>
      <c r="BG208" s="82">
        <f t="shared" si="9"/>
        <v>0</v>
      </c>
      <c r="BI208" s="82">
        <f t="shared" si="11"/>
        <v>17340.857640000002</v>
      </c>
      <c r="BK208" s="82">
        <f t="shared" si="10"/>
        <v>-1209.4230399999979</v>
      </c>
    </row>
    <row r="209" spans="1:63" s="82" customFormat="1" ht="12.75" customHeight="1">
      <c r="A209" s="75">
        <v>204</v>
      </c>
      <c r="B209" s="76" t="s">
        <v>293</v>
      </c>
      <c r="C209" s="75">
        <v>1</v>
      </c>
      <c r="D209" s="79">
        <v>1</v>
      </c>
      <c r="E209" s="126">
        <v>3</v>
      </c>
      <c r="F209" s="80">
        <v>180.20524936274808</v>
      </c>
      <c r="G209" s="671">
        <v>13722.162549118386</v>
      </c>
      <c r="H209" s="81">
        <v>11006</v>
      </c>
      <c r="I209" s="81">
        <v>1288</v>
      </c>
      <c r="J209" s="81">
        <v>26016</v>
      </c>
      <c r="K209" s="81"/>
      <c r="L209" s="287"/>
      <c r="M209" s="287"/>
      <c r="N209" s="79"/>
      <c r="O209" s="126"/>
      <c r="P209" s="80"/>
      <c r="Q209" s="671"/>
      <c r="S209" s="505"/>
      <c r="T209" s="720"/>
      <c r="U209" s="719"/>
      <c r="Z209" s="76"/>
      <c r="AA209" s="76"/>
      <c r="AB209" s="501"/>
      <c r="AC209" s="501"/>
      <c r="AY209" s="76">
        <v>204</v>
      </c>
      <c r="BA209" s="501">
        <v>27495318.330000002</v>
      </c>
      <c r="BD209" s="501">
        <v>2185</v>
      </c>
      <c r="BG209" s="82">
        <f t="shared" si="9"/>
        <v>0</v>
      </c>
      <c r="BI209" s="82">
        <f t="shared" si="11"/>
        <v>12583.669716247141</v>
      </c>
      <c r="BK209" s="82">
        <f t="shared" si="10"/>
        <v>-1138.4928328712449</v>
      </c>
    </row>
    <row r="210" spans="1:63" s="82" customFormat="1" ht="12.75" customHeight="1">
      <c r="A210" s="75">
        <v>205</v>
      </c>
      <c r="B210" s="76" t="s">
        <v>294</v>
      </c>
      <c r="C210" s="75">
        <v>0</v>
      </c>
      <c r="D210" s="79">
        <v>1</v>
      </c>
      <c r="E210" s="126">
        <v>0</v>
      </c>
      <c r="F210" s="80">
        <v>0</v>
      </c>
      <c r="G210" s="671">
        <v>0</v>
      </c>
      <c r="H210" s="81">
        <v>0</v>
      </c>
      <c r="I210" s="81">
        <v>1288</v>
      </c>
      <c r="J210" s="81">
        <v>1288</v>
      </c>
      <c r="K210" s="81"/>
      <c r="L210" s="287"/>
      <c r="M210" s="287"/>
      <c r="N210" s="79"/>
      <c r="O210" s="126"/>
      <c r="P210" s="80"/>
      <c r="Q210" s="671"/>
      <c r="S210" s="505"/>
      <c r="T210" s="720"/>
      <c r="U210" s="719"/>
      <c r="Z210" s="76"/>
      <c r="AA210" s="76"/>
      <c r="AB210" s="501"/>
      <c r="AC210" s="501"/>
      <c r="AY210" s="76">
        <v>205</v>
      </c>
      <c r="BA210" s="501">
        <v>0</v>
      </c>
      <c r="BD210" s="501">
        <v>0</v>
      </c>
      <c r="BG210" s="82">
        <f t="shared" si="9"/>
        <v>0</v>
      </c>
      <c r="BI210" s="82">
        <f t="shared" si="11"/>
        <v>0</v>
      </c>
      <c r="BK210" s="82">
        <f t="shared" si="10"/>
        <v>0</v>
      </c>
    </row>
    <row r="211" spans="1:63" s="82" customFormat="1" ht="12.75" customHeight="1">
      <c r="A211" s="75">
        <v>206</v>
      </c>
      <c r="B211" s="76" t="s">
        <v>295</v>
      </c>
      <c r="C211" s="75">
        <v>0</v>
      </c>
      <c r="D211" s="79">
        <v>1</v>
      </c>
      <c r="E211" s="126">
        <v>0</v>
      </c>
      <c r="F211" s="80">
        <v>0</v>
      </c>
      <c r="G211" s="671">
        <v>0</v>
      </c>
      <c r="H211" s="81">
        <v>0</v>
      </c>
      <c r="I211" s="81">
        <v>1288</v>
      </c>
      <c r="J211" s="81">
        <v>1288</v>
      </c>
      <c r="K211" s="81"/>
      <c r="L211" s="287"/>
      <c r="M211" s="287"/>
      <c r="N211" s="79"/>
      <c r="O211" s="126"/>
      <c r="P211" s="80"/>
      <c r="Q211" s="671"/>
      <c r="S211" s="505"/>
      <c r="T211" s="720"/>
      <c r="U211" s="719"/>
      <c r="Z211" s="76"/>
      <c r="AA211" s="76"/>
      <c r="AB211" s="501"/>
      <c r="AC211" s="501"/>
      <c r="AY211" s="76">
        <v>206</v>
      </c>
      <c r="BA211" s="501">
        <v>0</v>
      </c>
      <c r="BD211" s="501">
        <v>0</v>
      </c>
      <c r="BG211" s="82">
        <f t="shared" si="9"/>
        <v>0</v>
      </c>
      <c r="BI211" s="82">
        <f t="shared" si="11"/>
        <v>0</v>
      </c>
      <c r="BK211" s="82">
        <f t="shared" si="10"/>
        <v>0</v>
      </c>
    </row>
    <row r="212" spans="1:63" s="82" customFormat="1" ht="12.75" customHeight="1">
      <c r="A212" s="75">
        <v>207</v>
      </c>
      <c r="B212" s="76" t="s">
        <v>296</v>
      </c>
      <c r="C212" s="75">
        <v>1</v>
      </c>
      <c r="D212" s="79">
        <v>1.0580000000000001</v>
      </c>
      <c r="E212" s="126">
        <v>3</v>
      </c>
      <c r="F212" s="80">
        <v>183.88306106542453</v>
      </c>
      <c r="G212" s="671">
        <v>14747.83967546699</v>
      </c>
      <c r="H212" s="81">
        <v>12371</v>
      </c>
      <c r="I212" s="81">
        <v>1288</v>
      </c>
      <c r="J212" s="81">
        <v>28407</v>
      </c>
      <c r="K212" s="81"/>
      <c r="L212" s="287"/>
      <c r="M212" s="287"/>
      <c r="N212" s="79"/>
      <c r="O212" s="126"/>
      <c r="P212" s="80"/>
      <c r="Q212" s="671"/>
      <c r="S212" s="505"/>
      <c r="T212" s="720"/>
      <c r="U212" s="719"/>
      <c r="Z212" s="76"/>
      <c r="AA212" s="76"/>
      <c r="AB212" s="501"/>
      <c r="AC212" s="501"/>
      <c r="AY212" s="76">
        <v>207</v>
      </c>
      <c r="BA212" s="501">
        <v>159581215.9822</v>
      </c>
      <c r="BD212" s="501">
        <v>11757</v>
      </c>
      <c r="BG212" s="82">
        <f t="shared" si="9"/>
        <v>0</v>
      </c>
      <c r="BI212" s="82">
        <f t="shared" si="11"/>
        <v>13573.29386596921</v>
      </c>
      <c r="BK212" s="82">
        <f t="shared" si="10"/>
        <v>-1174.5458094977803</v>
      </c>
    </row>
    <row r="213" spans="1:63" s="82" customFormat="1" ht="12.75" customHeight="1">
      <c r="A213" s="75">
        <v>208</v>
      </c>
      <c r="B213" s="76" t="s">
        <v>297</v>
      </c>
      <c r="C213" s="75">
        <v>1</v>
      </c>
      <c r="D213" s="79">
        <v>1.0509999999999999</v>
      </c>
      <c r="E213" s="126">
        <v>2</v>
      </c>
      <c r="F213" s="80">
        <v>145.05463337788157</v>
      </c>
      <c r="G213" s="671">
        <v>13395.402078416333</v>
      </c>
      <c r="H213" s="81">
        <v>6035</v>
      </c>
      <c r="I213" s="81">
        <v>1288</v>
      </c>
      <c r="J213" s="81">
        <v>20718</v>
      </c>
      <c r="K213" s="81"/>
      <c r="L213" s="287"/>
      <c r="M213" s="287"/>
      <c r="N213" s="79"/>
      <c r="O213" s="126"/>
      <c r="P213" s="80"/>
      <c r="Q213" s="671"/>
      <c r="S213" s="505"/>
      <c r="T213" s="720"/>
      <c r="U213" s="719"/>
      <c r="Z213" s="76"/>
      <c r="AA213" s="76"/>
      <c r="AB213" s="501"/>
      <c r="AC213" s="501"/>
      <c r="AY213" s="76">
        <v>208</v>
      </c>
      <c r="BA213" s="501">
        <v>12570922.11056</v>
      </c>
      <c r="BD213" s="501">
        <v>1031</v>
      </c>
      <c r="BG213" s="82">
        <f t="shared" si="9"/>
        <v>0</v>
      </c>
      <c r="BI213" s="82">
        <f t="shared" si="11"/>
        <v>12192.940941377303</v>
      </c>
      <c r="BK213" s="82">
        <f t="shared" si="10"/>
        <v>-1202.4611370390303</v>
      </c>
    </row>
    <row r="214" spans="1:63" s="82" customFormat="1" ht="12.75" customHeight="1">
      <c r="A214" s="75">
        <v>209</v>
      </c>
      <c r="B214" s="76" t="s">
        <v>298</v>
      </c>
      <c r="C214" s="75">
        <v>1</v>
      </c>
      <c r="D214" s="79">
        <v>1</v>
      </c>
      <c r="E214" s="126">
        <v>11</v>
      </c>
      <c r="F214" s="80">
        <v>120.49292829448548</v>
      </c>
      <c r="G214" s="671">
        <v>19188.985687919459</v>
      </c>
      <c r="H214" s="81">
        <v>3932</v>
      </c>
      <c r="I214" s="81">
        <v>1288</v>
      </c>
      <c r="J214" s="81">
        <v>24409</v>
      </c>
      <c r="K214" s="81"/>
      <c r="L214" s="287"/>
      <c r="M214" s="287"/>
      <c r="N214" s="79"/>
      <c r="O214" s="126"/>
      <c r="P214" s="80"/>
      <c r="Q214" s="671"/>
      <c r="S214" s="505"/>
      <c r="T214" s="720"/>
      <c r="U214" s="719"/>
      <c r="Z214" s="76"/>
      <c r="AA214" s="76"/>
      <c r="AB214" s="501"/>
      <c r="AC214" s="501"/>
      <c r="AY214" s="76">
        <v>209</v>
      </c>
      <c r="BA214" s="501">
        <v>22167145.399999999</v>
      </c>
      <c r="BD214" s="501">
        <v>1280</v>
      </c>
      <c r="BG214" s="82">
        <f t="shared" si="9"/>
        <v>0</v>
      </c>
      <c r="BI214" s="82">
        <f t="shared" si="11"/>
        <v>17318.08234375</v>
      </c>
      <c r="BK214" s="82">
        <f t="shared" si="10"/>
        <v>-1870.9033441694592</v>
      </c>
    </row>
    <row r="215" spans="1:63" s="82" customFormat="1" ht="12.75" customHeight="1">
      <c r="A215" s="75">
        <v>210</v>
      </c>
      <c r="B215" s="76" t="s">
        <v>299</v>
      </c>
      <c r="C215" s="75">
        <v>1</v>
      </c>
      <c r="D215" s="79">
        <v>1</v>
      </c>
      <c r="E215" s="126">
        <v>6</v>
      </c>
      <c r="F215" s="80">
        <v>147.6077904051765</v>
      </c>
      <c r="G215" s="671">
        <v>14948.129091636658</v>
      </c>
      <c r="H215" s="81">
        <v>7116</v>
      </c>
      <c r="I215" s="81">
        <v>1288</v>
      </c>
      <c r="J215" s="81">
        <v>23352</v>
      </c>
      <c r="K215" s="81"/>
      <c r="L215" s="287"/>
      <c r="M215" s="287"/>
      <c r="N215" s="79"/>
      <c r="O215" s="126"/>
      <c r="P215" s="80"/>
      <c r="Q215" s="671"/>
      <c r="S215" s="505"/>
      <c r="T215" s="720"/>
      <c r="U215" s="719"/>
      <c r="Z215" s="76"/>
      <c r="AA215" s="76"/>
      <c r="AB215" s="501"/>
      <c r="AC215" s="501"/>
      <c r="AY215" s="76">
        <v>210</v>
      </c>
      <c r="BA215" s="501">
        <v>35941837.469999999</v>
      </c>
      <c r="BD215" s="501">
        <v>2600</v>
      </c>
      <c r="BG215" s="82">
        <f t="shared" si="9"/>
        <v>0</v>
      </c>
      <c r="BI215" s="82">
        <f t="shared" si="11"/>
        <v>13823.783642307691</v>
      </c>
      <c r="BK215" s="82">
        <f t="shared" si="10"/>
        <v>-1124.3454493289664</v>
      </c>
    </row>
    <row r="216" spans="1:63" s="82" customFormat="1" ht="12.75" customHeight="1">
      <c r="A216" s="75">
        <v>211</v>
      </c>
      <c r="B216" s="76" t="s">
        <v>300</v>
      </c>
      <c r="C216" s="75">
        <v>1</v>
      </c>
      <c r="D216" s="79">
        <v>1</v>
      </c>
      <c r="E216" s="126">
        <v>5</v>
      </c>
      <c r="F216" s="80">
        <v>130.61433277837685</v>
      </c>
      <c r="G216" s="671">
        <v>14414.866629570746</v>
      </c>
      <c r="H216" s="81">
        <v>4413</v>
      </c>
      <c r="I216" s="81">
        <v>1288</v>
      </c>
      <c r="J216" s="81">
        <v>20116</v>
      </c>
      <c r="K216" s="81"/>
      <c r="L216" s="287"/>
      <c r="M216" s="287"/>
      <c r="N216" s="79"/>
      <c r="O216" s="126"/>
      <c r="P216" s="80"/>
      <c r="Q216" s="671"/>
      <c r="S216" s="505"/>
      <c r="T216" s="720"/>
      <c r="U216" s="719"/>
      <c r="Z216" s="76"/>
      <c r="AA216" s="76"/>
      <c r="AB216" s="501"/>
      <c r="AC216" s="501"/>
      <c r="AY216" s="76">
        <v>211</v>
      </c>
      <c r="BA216" s="501">
        <v>58910913.619999997</v>
      </c>
      <c r="BD216" s="501">
        <v>4460</v>
      </c>
      <c r="BG216" s="82">
        <f t="shared" si="9"/>
        <v>0</v>
      </c>
      <c r="BI216" s="82">
        <f t="shared" si="11"/>
        <v>13208.72502690583</v>
      </c>
      <c r="BK216" s="82">
        <f t="shared" si="10"/>
        <v>-1206.1416026649167</v>
      </c>
    </row>
    <row r="217" spans="1:63" s="82" customFormat="1" ht="12.75" customHeight="1">
      <c r="A217" s="75">
        <v>212</v>
      </c>
      <c r="B217" s="76" t="s">
        <v>301</v>
      </c>
      <c r="C217" s="75">
        <v>1</v>
      </c>
      <c r="D217" s="79">
        <v>1</v>
      </c>
      <c r="E217" s="126">
        <v>5</v>
      </c>
      <c r="F217" s="80">
        <v>120.67854249912888</v>
      </c>
      <c r="G217" s="671">
        <v>14453.394146275883</v>
      </c>
      <c r="H217" s="81">
        <v>2989</v>
      </c>
      <c r="I217" s="81">
        <v>1288</v>
      </c>
      <c r="J217" s="81">
        <v>18730</v>
      </c>
      <c r="K217" s="81"/>
      <c r="L217" s="287"/>
      <c r="M217" s="287"/>
      <c r="N217" s="79"/>
      <c r="O217" s="126"/>
      <c r="P217" s="80"/>
      <c r="Q217" s="671"/>
      <c r="S217" s="505"/>
      <c r="T217" s="720"/>
      <c r="U217" s="719"/>
      <c r="Z217" s="76"/>
      <c r="AA217" s="76"/>
      <c r="AB217" s="501"/>
      <c r="AC217" s="501"/>
      <c r="AY217" s="76">
        <v>212</v>
      </c>
      <c r="BA217" s="501">
        <v>52546109.429999992</v>
      </c>
      <c r="BD217" s="501">
        <v>3974</v>
      </c>
      <c r="BG217" s="82">
        <f t="shared" si="9"/>
        <v>0</v>
      </c>
      <c r="BI217" s="82">
        <f t="shared" si="11"/>
        <v>13222.47343482637</v>
      </c>
      <c r="BK217" s="82">
        <f t="shared" si="10"/>
        <v>-1230.920711449513</v>
      </c>
    </row>
    <row r="218" spans="1:63" s="82" customFormat="1" ht="12.75" customHeight="1">
      <c r="A218" s="75">
        <v>213</v>
      </c>
      <c r="B218" s="76" t="s">
        <v>302</v>
      </c>
      <c r="C218" s="75">
        <v>1</v>
      </c>
      <c r="D218" s="79">
        <v>1</v>
      </c>
      <c r="E218" s="126">
        <v>4</v>
      </c>
      <c r="F218" s="80">
        <v>171.50201266441078</v>
      </c>
      <c r="G218" s="671">
        <v>13622.317689463953</v>
      </c>
      <c r="H218" s="81">
        <v>9740</v>
      </c>
      <c r="I218" s="81">
        <v>1288</v>
      </c>
      <c r="J218" s="81">
        <v>24650</v>
      </c>
      <c r="K218" s="81"/>
      <c r="L218" s="287"/>
      <c r="M218" s="287"/>
      <c r="N218" s="79"/>
      <c r="O218" s="126"/>
      <c r="P218" s="80"/>
      <c r="Q218" s="671"/>
      <c r="S218" s="505"/>
      <c r="T218" s="720"/>
      <c r="U218" s="719"/>
      <c r="Z218" s="76"/>
      <c r="AA218" s="76"/>
      <c r="AB218" s="501"/>
      <c r="AC218" s="501"/>
      <c r="AY218" s="76">
        <v>213</v>
      </c>
      <c r="BA218" s="501">
        <v>20846041.259999998</v>
      </c>
      <c r="BD218" s="501">
        <v>1667</v>
      </c>
      <c r="BG218" s="82">
        <f t="shared" si="9"/>
        <v>0</v>
      </c>
      <c r="BI218" s="82">
        <f t="shared" si="11"/>
        <v>12505.123731253749</v>
      </c>
      <c r="BK218" s="82">
        <f t="shared" si="10"/>
        <v>-1117.1939582102041</v>
      </c>
    </row>
    <row r="219" spans="1:63" s="82" customFormat="1" ht="12.75" customHeight="1">
      <c r="A219" s="75">
        <v>214</v>
      </c>
      <c r="B219" s="76" t="s">
        <v>303</v>
      </c>
      <c r="C219" s="75">
        <v>1</v>
      </c>
      <c r="D219" s="79">
        <v>1</v>
      </c>
      <c r="E219" s="126">
        <v>8</v>
      </c>
      <c r="F219" s="80">
        <v>111.64219909984192</v>
      </c>
      <c r="G219" s="671">
        <v>15871.981755037114</v>
      </c>
      <c r="H219" s="81">
        <v>1848</v>
      </c>
      <c r="I219" s="81">
        <v>1288</v>
      </c>
      <c r="J219" s="81">
        <v>19008</v>
      </c>
      <c r="K219" s="81"/>
      <c r="L219" s="287"/>
      <c r="M219" s="287"/>
      <c r="N219" s="79"/>
      <c r="O219" s="126"/>
      <c r="P219" s="80"/>
      <c r="Q219" s="671"/>
      <c r="S219" s="505"/>
      <c r="T219" s="720"/>
      <c r="U219" s="719"/>
      <c r="Z219" s="76"/>
      <c r="AA219" s="76"/>
      <c r="AB219" s="501"/>
      <c r="AC219" s="501"/>
      <c r="AY219" s="76">
        <v>214</v>
      </c>
      <c r="BA219" s="501">
        <v>27767580.219999999</v>
      </c>
      <c r="BD219" s="501">
        <v>1918</v>
      </c>
      <c r="BG219" s="82">
        <f t="shared" si="9"/>
        <v>0</v>
      </c>
      <c r="BI219" s="82">
        <f t="shared" si="11"/>
        <v>14477.361949947861</v>
      </c>
      <c r="BK219" s="82">
        <f t="shared" si="10"/>
        <v>-1394.6198050892526</v>
      </c>
    </row>
    <row r="220" spans="1:63" s="82" customFormat="1" ht="12.75" customHeight="1">
      <c r="A220" s="75">
        <v>215</v>
      </c>
      <c r="B220" s="76" t="s">
        <v>304</v>
      </c>
      <c r="C220" s="75">
        <v>1</v>
      </c>
      <c r="D220" s="79">
        <v>1</v>
      </c>
      <c r="E220" s="126">
        <v>12</v>
      </c>
      <c r="F220" s="80">
        <v>100</v>
      </c>
      <c r="G220" s="671">
        <v>20116.00479500891</v>
      </c>
      <c r="H220" s="81">
        <v>0</v>
      </c>
      <c r="I220" s="81">
        <v>1288</v>
      </c>
      <c r="J220" s="81">
        <v>21404</v>
      </c>
      <c r="K220" s="81"/>
      <c r="L220" s="287"/>
      <c r="M220" s="287"/>
      <c r="N220" s="79"/>
      <c r="O220" s="126"/>
      <c r="P220" s="80"/>
      <c r="Q220" s="671"/>
      <c r="S220" s="505"/>
      <c r="T220" s="720"/>
      <c r="U220" s="719"/>
      <c r="Z220" s="76"/>
      <c r="AA220" s="76"/>
      <c r="AB220" s="501"/>
      <c r="AC220" s="501"/>
      <c r="AY220" s="76">
        <v>215</v>
      </c>
      <c r="BA220" s="501">
        <v>8141268.7300000023</v>
      </c>
      <c r="BD220" s="501">
        <v>565</v>
      </c>
      <c r="BG220" s="82">
        <f t="shared" si="9"/>
        <v>0</v>
      </c>
      <c r="BI220" s="82">
        <f t="shared" si="11"/>
        <v>14409.325185840713</v>
      </c>
      <c r="BK220" s="82">
        <f t="shared" si="10"/>
        <v>-5706.6796091681972</v>
      </c>
    </row>
    <row r="221" spans="1:63" s="82" customFormat="1" ht="12.75" customHeight="1">
      <c r="A221" s="75">
        <v>216</v>
      </c>
      <c r="B221" s="76" t="s">
        <v>305</v>
      </c>
      <c r="C221" s="75">
        <v>0</v>
      </c>
      <c r="D221" s="79">
        <v>1</v>
      </c>
      <c r="E221" s="126">
        <v>0</v>
      </c>
      <c r="F221" s="80">
        <v>0</v>
      </c>
      <c r="G221" s="671">
        <v>0</v>
      </c>
      <c r="H221" s="81">
        <v>0</v>
      </c>
      <c r="I221" s="81">
        <v>1288</v>
      </c>
      <c r="J221" s="81">
        <v>1288</v>
      </c>
      <c r="K221" s="81"/>
      <c r="L221" s="287"/>
      <c r="M221" s="287"/>
      <c r="N221" s="79"/>
      <c r="O221" s="126"/>
      <c r="P221" s="80"/>
      <c r="Q221" s="671"/>
      <c r="S221" s="505"/>
      <c r="T221" s="720"/>
      <c r="U221" s="719"/>
      <c r="Z221" s="76"/>
      <c r="AA221" s="76"/>
      <c r="AB221" s="501"/>
      <c r="AC221" s="501"/>
      <c r="AY221" s="76">
        <v>216</v>
      </c>
      <c r="BA221" s="501">
        <v>0</v>
      </c>
      <c r="BD221" s="501">
        <v>0</v>
      </c>
      <c r="BG221" s="82">
        <f t="shared" si="9"/>
        <v>0</v>
      </c>
      <c r="BI221" s="82">
        <f t="shared" si="11"/>
        <v>0</v>
      </c>
      <c r="BK221" s="82">
        <f t="shared" si="10"/>
        <v>0</v>
      </c>
    </row>
    <row r="222" spans="1:63" s="82" customFormat="1" ht="12.75" customHeight="1">
      <c r="A222" s="75">
        <v>217</v>
      </c>
      <c r="B222" s="76" t="s">
        <v>306</v>
      </c>
      <c r="C222" s="75">
        <v>1</v>
      </c>
      <c r="D222" s="79">
        <v>1.0820000000000001</v>
      </c>
      <c r="E222" s="126">
        <v>3</v>
      </c>
      <c r="F222" s="80">
        <v>157.56698870905225</v>
      </c>
      <c r="G222" s="671">
        <v>14320.488558485913</v>
      </c>
      <c r="H222" s="81">
        <v>8244</v>
      </c>
      <c r="I222" s="81">
        <v>1288</v>
      </c>
      <c r="J222" s="81">
        <v>23852</v>
      </c>
      <c r="K222" s="81"/>
      <c r="L222" s="287"/>
      <c r="M222" s="287"/>
      <c r="N222" s="79"/>
      <c r="O222" s="126"/>
      <c r="P222" s="80"/>
      <c r="Q222" s="671"/>
      <c r="S222" s="505"/>
      <c r="T222" s="720"/>
      <c r="U222" s="719"/>
      <c r="Z222" s="76"/>
      <c r="AA222" s="76"/>
      <c r="AB222" s="501"/>
      <c r="AC222" s="501"/>
      <c r="AY222" s="76">
        <v>217</v>
      </c>
      <c r="BA222" s="501">
        <v>29675954.006980006</v>
      </c>
      <c r="BD222" s="501">
        <v>2260</v>
      </c>
      <c r="BG222" s="82">
        <f t="shared" si="9"/>
        <v>0</v>
      </c>
      <c r="BI222" s="82">
        <f t="shared" si="11"/>
        <v>13130.953100433631</v>
      </c>
      <c r="BK222" s="82">
        <f t="shared" si="10"/>
        <v>-1189.5354580522817</v>
      </c>
    </row>
    <row r="223" spans="1:63" s="82" customFormat="1" ht="12.75" customHeight="1">
      <c r="A223" s="75">
        <v>218</v>
      </c>
      <c r="B223" s="76" t="s">
        <v>307</v>
      </c>
      <c r="C223" s="75">
        <v>1</v>
      </c>
      <c r="D223" s="79">
        <v>1</v>
      </c>
      <c r="E223" s="126">
        <v>5</v>
      </c>
      <c r="F223" s="80">
        <v>143.93034945465882</v>
      </c>
      <c r="G223" s="671">
        <v>14700.000869771862</v>
      </c>
      <c r="H223" s="81">
        <v>6458</v>
      </c>
      <c r="I223" s="81">
        <v>1288</v>
      </c>
      <c r="J223" s="81">
        <v>22446</v>
      </c>
      <c r="K223" s="81"/>
      <c r="L223" s="287"/>
      <c r="M223" s="287"/>
      <c r="N223" s="79"/>
      <c r="O223" s="126"/>
      <c r="P223" s="80"/>
      <c r="Q223" s="671"/>
      <c r="S223" s="505"/>
      <c r="T223" s="720"/>
      <c r="U223" s="719"/>
      <c r="Z223" s="76"/>
      <c r="AA223" s="76"/>
      <c r="AB223" s="501"/>
      <c r="AC223" s="501"/>
      <c r="AY223" s="76">
        <v>218</v>
      </c>
      <c r="BA223" s="501">
        <v>29382015.710000001</v>
      </c>
      <c r="BD223" s="501">
        <v>2173</v>
      </c>
      <c r="BG223" s="82">
        <f t="shared" si="9"/>
        <v>0</v>
      </c>
      <c r="BI223" s="82">
        <f t="shared" si="11"/>
        <v>13521.40621721123</v>
      </c>
      <c r="BK223" s="82">
        <f t="shared" si="10"/>
        <v>-1178.5946525606323</v>
      </c>
    </row>
    <row r="224" spans="1:63" s="82" customFormat="1" ht="12.75" customHeight="1">
      <c r="A224" s="75">
        <v>219</v>
      </c>
      <c r="B224" s="76" t="s">
        <v>308</v>
      </c>
      <c r="C224" s="75">
        <v>1</v>
      </c>
      <c r="D224" s="79">
        <v>1.0589999999999999</v>
      </c>
      <c r="E224" s="126">
        <v>2</v>
      </c>
      <c r="F224" s="80">
        <v>143.78065875445228</v>
      </c>
      <c r="G224" s="671">
        <v>13701.696027815648</v>
      </c>
      <c r="H224" s="81">
        <v>5999</v>
      </c>
      <c r="I224" s="81">
        <v>1288</v>
      </c>
      <c r="J224" s="81">
        <v>20989</v>
      </c>
      <c r="K224" s="81"/>
      <c r="L224" s="287"/>
      <c r="M224" s="287"/>
      <c r="N224" s="79"/>
      <c r="O224" s="126"/>
      <c r="P224" s="80"/>
      <c r="Q224" s="671"/>
      <c r="S224" s="505"/>
      <c r="T224" s="720"/>
      <c r="U224" s="719"/>
      <c r="Z224" s="76"/>
      <c r="AA224" s="76"/>
      <c r="AB224" s="501"/>
      <c r="AC224" s="501"/>
      <c r="AY224" s="76">
        <v>219</v>
      </c>
      <c r="BA224" s="501">
        <v>26697645.459049996</v>
      </c>
      <c r="BD224" s="501">
        <v>2115</v>
      </c>
      <c r="BG224" s="82">
        <f t="shared" si="9"/>
        <v>0</v>
      </c>
      <c r="BI224" s="82">
        <f t="shared" si="11"/>
        <v>12623.000217044915</v>
      </c>
      <c r="BK224" s="82">
        <f t="shared" si="10"/>
        <v>-1078.6958107707324</v>
      </c>
    </row>
    <row r="225" spans="1:63" s="82" customFormat="1" ht="12.75" customHeight="1">
      <c r="A225" s="75">
        <v>220</v>
      </c>
      <c r="B225" s="76" t="s">
        <v>309</v>
      </c>
      <c r="C225" s="75">
        <v>1</v>
      </c>
      <c r="D225" s="79">
        <v>1.056</v>
      </c>
      <c r="E225" s="126">
        <v>8</v>
      </c>
      <c r="F225" s="80">
        <v>135.65970389049588</v>
      </c>
      <c r="G225" s="671">
        <v>17209.920547480226</v>
      </c>
      <c r="H225" s="81">
        <v>6137</v>
      </c>
      <c r="I225" s="81">
        <v>1288</v>
      </c>
      <c r="J225" s="81">
        <v>24635</v>
      </c>
      <c r="K225" s="81"/>
      <c r="L225" s="287"/>
      <c r="M225" s="287"/>
      <c r="N225" s="79"/>
      <c r="O225" s="126"/>
      <c r="P225" s="80"/>
      <c r="Q225" s="671"/>
      <c r="S225" s="505"/>
      <c r="T225" s="720"/>
      <c r="U225" s="719"/>
      <c r="Z225" s="76"/>
      <c r="AA225" s="76"/>
      <c r="AB225" s="501"/>
      <c r="AC225" s="501"/>
      <c r="AY225" s="76">
        <v>220</v>
      </c>
      <c r="BA225" s="501">
        <v>56489036.920600004</v>
      </c>
      <c r="BD225" s="501">
        <v>3596</v>
      </c>
      <c r="BG225" s="82">
        <f t="shared" si="9"/>
        <v>0</v>
      </c>
      <c r="BI225" s="82">
        <f t="shared" si="11"/>
        <v>15708.853426195774</v>
      </c>
      <c r="BK225" s="82">
        <f t="shared" si="10"/>
        <v>-1501.0671212844518</v>
      </c>
    </row>
    <row r="226" spans="1:63" s="82" customFormat="1" ht="12.75" customHeight="1">
      <c r="A226" s="75">
        <v>221</v>
      </c>
      <c r="B226" s="76" t="s">
        <v>310</v>
      </c>
      <c r="C226" s="75">
        <v>1</v>
      </c>
      <c r="D226" s="79">
        <v>1</v>
      </c>
      <c r="E226" s="126">
        <v>8</v>
      </c>
      <c r="F226" s="80">
        <v>240.02912855126354</v>
      </c>
      <c r="G226" s="671">
        <v>16185.852793733682</v>
      </c>
      <c r="H226" s="81">
        <v>22665</v>
      </c>
      <c r="I226" s="81">
        <v>1288</v>
      </c>
      <c r="J226" s="81">
        <v>40139</v>
      </c>
      <c r="K226" s="81"/>
      <c r="L226" s="287"/>
      <c r="M226" s="287"/>
      <c r="N226" s="79"/>
      <c r="O226" s="126"/>
      <c r="P226" s="80"/>
      <c r="Q226" s="671"/>
      <c r="S226" s="505"/>
      <c r="T226" s="720"/>
      <c r="U226" s="719"/>
      <c r="Z226" s="76"/>
      <c r="AA226" s="76"/>
      <c r="AB226" s="501"/>
      <c r="AC226" s="501"/>
      <c r="AY226" s="76">
        <v>221</v>
      </c>
      <c r="BA226" s="501">
        <v>6233849.8500000006</v>
      </c>
      <c r="BD226" s="501">
        <v>421</v>
      </c>
      <c r="BG226" s="82">
        <f t="shared" si="9"/>
        <v>0</v>
      </c>
      <c r="BI226" s="82">
        <f t="shared" si="11"/>
        <v>14807.244299287413</v>
      </c>
      <c r="BK226" s="82">
        <f t="shared" si="10"/>
        <v>-1378.6084944462691</v>
      </c>
    </row>
    <row r="227" spans="1:63" s="82" customFormat="1" ht="12.75" customHeight="1">
      <c r="A227" s="75">
        <v>222</v>
      </c>
      <c r="B227" s="76" t="s">
        <v>311</v>
      </c>
      <c r="C227" s="75">
        <v>0</v>
      </c>
      <c r="D227" s="79">
        <v>1</v>
      </c>
      <c r="E227" s="126">
        <v>0</v>
      </c>
      <c r="F227" s="80">
        <v>0</v>
      </c>
      <c r="G227" s="671">
        <v>0</v>
      </c>
      <c r="H227" s="81">
        <v>0</v>
      </c>
      <c r="I227" s="81">
        <v>1288</v>
      </c>
      <c r="J227" s="81">
        <v>1288</v>
      </c>
      <c r="K227" s="81"/>
      <c r="L227" s="287"/>
      <c r="M227" s="287"/>
      <c r="N227" s="79"/>
      <c r="O227" s="126"/>
      <c r="P227" s="80"/>
      <c r="Q227" s="671"/>
      <c r="S227" s="505"/>
      <c r="T227" s="720"/>
      <c r="U227" s="719"/>
      <c r="Z227" s="76"/>
      <c r="AA227" s="76"/>
      <c r="AB227" s="501"/>
      <c r="AC227" s="501"/>
      <c r="AY227" s="76">
        <v>222</v>
      </c>
      <c r="BA227" s="501">
        <v>0</v>
      </c>
      <c r="BD227" s="501">
        <v>0</v>
      </c>
      <c r="BG227" s="82">
        <f t="shared" si="9"/>
        <v>0</v>
      </c>
      <c r="BI227" s="82">
        <f t="shared" si="11"/>
        <v>0</v>
      </c>
      <c r="BK227" s="82">
        <f t="shared" si="10"/>
        <v>0</v>
      </c>
    </row>
    <row r="228" spans="1:63" s="82" customFormat="1" ht="12.75" customHeight="1">
      <c r="A228" s="75">
        <v>223</v>
      </c>
      <c r="B228" s="76" t="s">
        <v>312</v>
      </c>
      <c r="C228" s="75">
        <v>1</v>
      </c>
      <c r="D228" s="79">
        <v>1</v>
      </c>
      <c r="E228" s="126">
        <v>10</v>
      </c>
      <c r="F228" s="80">
        <v>113.27714361284571</v>
      </c>
      <c r="G228" s="671">
        <v>17872.1476290631</v>
      </c>
      <c r="H228" s="81">
        <v>2373</v>
      </c>
      <c r="I228" s="81">
        <v>1288</v>
      </c>
      <c r="J228" s="81">
        <v>21533</v>
      </c>
      <c r="K228" s="81"/>
      <c r="L228" s="287"/>
      <c r="M228" s="287"/>
      <c r="N228" s="79"/>
      <c r="O228" s="126"/>
      <c r="P228" s="80"/>
      <c r="Q228" s="671"/>
      <c r="S228" s="505"/>
      <c r="T228" s="720"/>
      <c r="U228" s="719"/>
      <c r="Z228" s="76"/>
      <c r="AA228" s="76"/>
      <c r="AB228" s="501"/>
      <c r="AC228" s="501"/>
      <c r="AY228" s="76">
        <v>223</v>
      </c>
      <c r="BA228" s="501">
        <v>9410329.7599999998</v>
      </c>
      <c r="BD228" s="501">
        <v>573</v>
      </c>
      <c r="BG228" s="82">
        <f t="shared" si="9"/>
        <v>0</v>
      </c>
      <c r="BI228" s="82">
        <f t="shared" si="11"/>
        <v>16422.914066317626</v>
      </c>
      <c r="BK228" s="82">
        <f t="shared" si="10"/>
        <v>-1449.233562745474</v>
      </c>
    </row>
    <row r="229" spans="1:63" s="82" customFormat="1" ht="12.75" customHeight="1">
      <c r="A229" s="75">
        <v>224</v>
      </c>
      <c r="B229" s="76" t="s">
        <v>313</v>
      </c>
      <c r="C229" s="75">
        <v>1</v>
      </c>
      <c r="D229" s="79">
        <v>1</v>
      </c>
      <c r="E229" s="126">
        <v>7</v>
      </c>
      <c r="F229" s="80">
        <v>286.18133995936137</v>
      </c>
      <c r="G229" s="671">
        <v>15217.607792207789</v>
      </c>
      <c r="H229" s="81">
        <v>28332</v>
      </c>
      <c r="I229" s="81">
        <v>1288</v>
      </c>
      <c r="J229" s="81">
        <v>44838</v>
      </c>
      <c r="K229" s="81"/>
      <c r="L229" s="287"/>
      <c r="M229" s="287"/>
      <c r="N229" s="79"/>
      <c r="O229" s="126"/>
      <c r="P229" s="80"/>
      <c r="Q229" s="671"/>
      <c r="S229" s="505"/>
      <c r="T229" s="720"/>
      <c r="U229" s="719"/>
      <c r="Z229" s="76"/>
      <c r="AA229" s="76"/>
      <c r="AB229" s="501"/>
      <c r="AC229" s="501"/>
      <c r="AY229" s="76">
        <v>224</v>
      </c>
      <c r="BA229" s="501">
        <v>2052611.2499999998</v>
      </c>
      <c r="BD229" s="501">
        <v>145</v>
      </c>
      <c r="BG229" s="82">
        <f t="shared" si="9"/>
        <v>0</v>
      </c>
      <c r="BI229" s="82">
        <f t="shared" si="11"/>
        <v>14155.939655172413</v>
      </c>
      <c r="BK229" s="82">
        <f t="shared" si="10"/>
        <v>-1061.6681370353763</v>
      </c>
    </row>
    <row r="230" spans="1:63" s="82" customFormat="1" ht="12.75" customHeight="1">
      <c r="A230" s="75">
        <v>225</v>
      </c>
      <c r="B230" s="76" t="s">
        <v>314</v>
      </c>
      <c r="C230" s="75">
        <v>0</v>
      </c>
      <c r="D230" s="79">
        <v>1</v>
      </c>
      <c r="E230" s="126">
        <v>0</v>
      </c>
      <c r="F230" s="80">
        <v>0</v>
      </c>
      <c r="G230" s="671">
        <v>0</v>
      </c>
      <c r="H230" s="81">
        <v>0</v>
      </c>
      <c r="I230" s="81">
        <v>1288</v>
      </c>
      <c r="J230" s="81">
        <v>1288</v>
      </c>
      <c r="K230" s="81"/>
      <c r="L230" s="287"/>
      <c r="M230" s="287"/>
      <c r="N230" s="79"/>
      <c r="O230" s="126"/>
      <c r="P230" s="80"/>
      <c r="Q230" s="671"/>
      <c r="S230" s="505"/>
      <c r="T230" s="720"/>
      <c r="U230" s="719"/>
      <c r="Z230" s="76"/>
      <c r="AA230" s="76"/>
      <c r="AB230" s="501"/>
      <c r="AC230" s="501"/>
      <c r="AY230" s="76">
        <v>225</v>
      </c>
      <c r="BA230" s="501">
        <v>0</v>
      </c>
      <c r="BD230" s="501">
        <v>0</v>
      </c>
      <c r="BG230" s="82">
        <f t="shared" si="9"/>
        <v>0</v>
      </c>
      <c r="BI230" s="82">
        <f t="shared" si="11"/>
        <v>0</v>
      </c>
      <c r="BK230" s="82">
        <f t="shared" si="10"/>
        <v>0</v>
      </c>
    </row>
    <row r="231" spans="1:63" s="82" customFormat="1" ht="12.75" customHeight="1">
      <c r="A231" s="75">
        <v>226</v>
      </c>
      <c r="B231" s="76" t="s">
        <v>315</v>
      </c>
      <c r="C231" s="75">
        <v>1</v>
      </c>
      <c r="D231" s="79">
        <v>1</v>
      </c>
      <c r="E231" s="126">
        <v>8</v>
      </c>
      <c r="F231" s="80">
        <v>108.4650583282276</v>
      </c>
      <c r="G231" s="671">
        <v>16336.041207961563</v>
      </c>
      <c r="H231" s="81">
        <v>1383</v>
      </c>
      <c r="I231" s="81">
        <v>1288</v>
      </c>
      <c r="J231" s="81">
        <v>19007</v>
      </c>
      <c r="K231" s="81"/>
      <c r="L231" s="287"/>
      <c r="M231" s="287"/>
      <c r="N231" s="79"/>
      <c r="O231" s="126"/>
      <c r="P231" s="80"/>
      <c r="Q231" s="671"/>
      <c r="S231" s="505"/>
      <c r="T231" s="720"/>
      <c r="U231" s="719"/>
      <c r="Z231" s="76"/>
      <c r="AA231" s="76"/>
      <c r="AB231" s="501"/>
      <c r="AC231" s="501"/>
      <c r="AY231" s="76">
        <v>226</v>
      </c>
      <c r="BA231" s="501">
        <v>23877644.359999999</v>
      </c>
      <c r="BD231" s="501">
        <v>1569</v>
      </c>
      <c r="BG231" s="82">
        <f t="shared" si="9"/>
        <v>0</v>
      </c>
      <c r="BI231" s="82">
        <f t="shared" si="11"/>
        <v>15218.383913320586</v>
      </c>
      <c r="BK231" s="82">
        <f t="shared" si="10"/>
        <v>-1117.6572946409779</v>
      </c>
    </row>
    <row r="232" spans="1:63" s="82" customFormat="1" ht="12.75" customHeight="1">
      <c r="A232" s="75">
        <v>227</v>
      </c>
      <c r="B232" s="76" t="s">
        <v>316</v>
      </c>
      <c r="C232" s="75">
        <v>1</v>
      </c>
      <c r="D232" s="79">
        <v>1</v>
      </c>
      <c r="E232" s="126">
        <v>10</v>
      </c>
      <c r="F232" s="80">
        <v>120.11143498441699</v>
      </c>
      <c r="G232" s="671">
        <v>17434.501206457095</v>
      </c>
      <c r="H232" s="81">
        <v>3506</v>
      </c>
      <c r="I232" s="81">
        <v>1288</v>
      </c>
      <c r="J232" s="81">
        <v>22229</v>
      </c>
      <c r="K232" s="81"/>
      <c r="L232" s="287"/>
      <c r="M232" s="287"/>
      <c r="N232" s="79"/>
      <c r="O232" s="126"/>
      <c r="P232" s="80"/>
      <c r="Q232" s="671"/>
      <c r="S232" s="505"/>
      <c r="T232" s="720"/>
      <c r="U232" s="719"/>
      <c r="Z232" s="76"/>
      <c r="AA232" s="76"/>
      <c r="AB232" s="501"/>
      <c r="AC232" s="501"/>
      <c r="AY232" s="76">
        <v>227</v>
      </c>
      <c r="BA232" s="501">
        <v>19085460.549999997</v>
      </c>
      <c r="BD232" s="501">
        <v>1196</v>
      </c>
      <c r="BG232" s="82">
        <f t="shared" si="9"/>
        <v>0</v>
      </c>
      <c r="BI232" s="82">
        <f t="shared" si="11"/>
        <v>15957.742934782606</v>
      </c>
      <c r="BK232" s="82">
        <f t="shared" si="10"/>
        <v>-1476.7582716744892</v>
      </c>
    </row>
    <row r="233" spans="1:63" s="82" customFormat="1" ht="12.75" customHeight="1">
      <c r="A233" s="75">
        <v>228</v>
      </c>
      <c r="B233" s="76" t="s">
        <v>317</v>
      </c>
      <c r="C233" s="75">
        <v>0</v>
      </c>
      <c r="D233" s="79">
        <v>1</v>
      </c>
      <c r="E233" s="126">
        <v>0</v>
      </c>
      <c r="F233" s="80">
        <v>0</v>
      </c>
      <c r="G233" s="671">
        <v>0</v>
      </c>
      <c r="H233" s="81">
        <v>0</v>
      </c>
      <c r="I233" s="81">
        <v>1288</v>
      </c>
      <c r="J233" s="81">
        <v>1288</v>
      </c>
      <c r="K233" s="81"/>
      <c r="L233" s="287"/>
      <c r="M233" s="287"/>
      <c r="N233" s="79"/>
      <c r="O233" s="126"/>
      <c r="P233" s="80"/>
      <c r="Q233" s="671"/>
      <c r="S233" s="505"/>
      <c r="T233" s="720"/>
      <c r="U233" s="719"/>
      <c r="Z233" s="76"/>
      <c r="AA233" s="76"/>
      <c r="AB233" s="501"/>
      <c r="AC233" s="501"/>
      <c r="AY233" s="76">
        <v>228</v>
      </c>
      <c r="BA233" s="501">
        <v>0</v>
      </c>
      <c r="BD233" s="501">
        <v>0</v>
      </c>
      <c r="BG233" s="82">
        <f t="shared" si="9"/>
        <v>0</v>
      </c>
      <c r="BI233" s="82">
        <f t="shared" si="11"/>
        <v>0</v>
      </c>
      <c r="BK233" s="82">
        <f t="shared" si="10"/>
        <v>0</v>
      </c>
    </row>
    <row r="234" spans="1:63" s="82" customFormat="1" ht="12.75" customHeight="1">
      <c r="A234" s="75">
        <v>229</v>
      </c>
      <c r="B234" s="76" t="s">
        <v>318</v>
      </c>
      <c r="C234" s="75">
        <v>1</v>
      </c>
      <c r="D234" s="79">
        <v>1</v>
      </c>
      <c r="E234" s="126">
        <v>9</v>
      </c>
      <c r="F234" s="80">
        <v>109.89855856388218</v>
      </c>
      <c r="G234" s="671">
        <v>17615.764674556216</v>
      </c>
      <c r="H234" s="81">
        <v>1744</v>
      </c>
      <c r="I234" s="81">
        <v>1288</v>
      </c>
      <c r="J234" s="81">
        <v>20648</v>
      </c>
      <c r="K234" s="81"/>
      <c r="L234" s="287"/>
      <c r="M234" s="287"/>
      <c r="N234" s="79"/>
      <c r="O234" s="126"/>
      <c r="P234" s="80"/>
      <c r="Q234" s="671"/>
      <c r="S234" s="505"/>
      <c r="T234" s="720"/>
      <c r="U234" s="719"/>
      <c r="Z234" s="76"/>
      <c r="AA234" s="76"/>
      <c r="AB234" s="501"/>
      <c r="AC234" s="501"/>
      <c r="AY234" s="76">
        <v>229</v>
      </c>
      <c r="BA234" s="501">
        <v>95235570.940000013</v>
      </c>
      <c r="BD234" s="501">
        <v>5981</v>
      </c>
      <c r="BG234" s="82">
        <f t="shared" si="9"/>
        <v>0</v>
      </c>
      <c r="BI234" s="82">
        <f t="shared" si="11"/>
        <v>15923.018047149308</v>
      </c>
      <c r="BK234" s="82">
        <f t="shared" si="10"/>
        <v>-1692.7466274069084</v>
      </c>
    </row>
    <row r="235" spans="1:63" s="82" customFormat="1" ht="12.75" customHeight="1">
      <c r="A235" s="75">
        <v>230</v>
      </c>
      <c r="B235" s="76" t="s">
        <v>319</v>
      </c>
      <c r="C235" s="75">
        <v>1</v>
      </c>
      <c r="D235" s="79">
        <v>1</v>
      </c>
      <c r="E235" s="126">
        <v>6</v>
      </c>
      <c r="F235" s="80">
        <v>280.2652815536631</v>
      </c>
      <c r="G235" s="671">
        <v>16681.088787878787</v>
      </c>
      <c r="H235" s="81">
        <v>30070</v>
      </c>
      <c r="I235" s="81">
        <v>1288</v>
      </c>
      <c r="J235" s="81">
        <v>48039</v>
      </c>
      <c r="K235" s="81"/>
      <c r="L235" s="287"/>
      <c r="M235" s="287"/>
      <c r="N235" s="79"/>
      <c r="O235" s="126"/>
      <c r="P235" s="80"/>
      <c r="Q235" s="671"/>
      <c r="S235" s="505"/>
      <c r="T235" s="720"/>
      <c r="U235" s="719"/>
      <c r="Z235" s="76"/>
      <c r="AA235" s="76"/>
      <c r="AB235" s="501"/>
      <c r="AC235" s="501"/>
      <c r="AY235" s="76">
        <v>230</v>
      </c>
      <c r="BA235" s="501">
        <v>910076.45</v>
      </c>
      <c r="BD235" s="501">
        <v>63</v>
      </c>
      <c r="BG235" s="82">
        <f t="shared" si="9"/>
        <v>0</v>
      </c>
      <c r="BI235" s="82">
        <f t="shared" si="11"/>
        <v>14445.657936507936</v>
      </c>
      <c r="BK235" s="82">
        <f t="shared" si="10"/>
        <v>-2235.4308513708511</v>
      </c>
    </row>
    <row r="236" spans="1:63" s="82" customFormat="1" ht="12.75" customHeight="1">
      <c r="A236" s="75">
        <v>231</v>
      </c>
      <c r="B236" s="76" t="s">
        <v>320</v>
      </c>
      <c r="C236" s="75">
        <v>1</v>
      </c>
      <c r="D236" s="79">
        <v>1.0389999999999999</v>
      </c>
      <c r="E236" s="126">
        <v>4</v>
      </c>
      <c r="F236" s="80">
        <v>136.35822202547695</v>
      </c>
      <c r="G236" s="671">
        <v>14353.287964428151</v>
      </c>
      <c r="H236" s="81">
        <v>5219</v>
      </c>
      <c r="I236" s="81">
        <v>1288</v>
      </c>
      <c r="J236" s="81">
        <v>20860</v>
      </c>
      <c r="K236" s="81"/>
      <c r="L236" s="287"/>
      <c r="M236" s="287"/>
      <c r="N236" s="79"/>
      <c r="O236" s="126"/>
      <c r="P236" s="80"/>
      <c r="Q236" s="671"/>
      <c r="S236" s="505"/>
      <c r="T236" s="720"/>
      <c r="U236" s="719"/>
      <c r="Z236" s="76"/>
      <c r="AA236" s="76"/>
      <c r="AB236" s="501"/>
      <c r="AC236" s="501"/>
      <c r="AY236" s="76">
        <v>231</v>
      </c>
      <c r="BA236" s="501">
        <v>33084431.372800004</v>
      </c>
      <c r="BD236" s="501">
        <v>2483</v>
      </c>
      <c r="BG236" s="82">
        <f t="shared" si="9"/>
        <v>0</v>
      </c>
      <c r="BI236" s="82">
        <f t="shared" si="11"/>
        <v>13324.378321707612</v>
      </c>
      <c r="BK236" s="82">
        <f t="shared" si="10"/>
        <v>-1028.9096427205386</v>
      </c>
    </row>
    <row r="237" spans="1:63" s="82" customFormat="1" ht="12.75" customHeight="1">
      <c r="A237" s="75">
        <v>232</v>
      </c>
      <c r="B237" s="76" t="s">
        <v>321</v>
      </c>
      <c r="C237" s="75">
        <v>0</v>
      </c>
      <c r="D237" s="79">
        <v>1</v>
      </c>
      <c r="E237" s="126">
        <v>0</v>
      </c>
      <c r="F237" s="80">
        <v>0</v>
      </c>
      <c r="G237" s="671">
        <v>0</v>
      </c>
      <c r="H237" s="81">
        <v>0</v>
      </c>
      <c r="I237" s="81">
        <v>1288</v>
      </c>
      <c r="J237" s="81">
        <v>1288</v>
      </c>
      <c r="K237" s="81"/>
      <c r="L237" s="287"/>
      <c r="M237" s="287"/>
      <c r="N237" s="79"/>
      <c r="O237" s="126"/>
      <c r="P237" s="80"/>
      <c r="Q237" s="671"/>
      <c r="S237" s="505"/>
      <c r="T237" s="720"/>
      <c r="U237" s="719"/>
      <c r="Z237" s="76"/>
      <c r="AA237" s="76"/>
      <c r="AB237" s="501"/>
      <c r="AC237" s="501"/>
      <c r="AY237" s="76">
        <v>232</v>
      </c>
      <c r="BA237" s="501">
        <v>0</v>
      </c>
      <c r="BD237" s="501">
        <v>0</v>
      </c>
      <c r="BG237" s="82">
        <f t="shared" si="9"/>
        <v>0</v>
      </c>
      <c r="BI237" s="82">
        <f t="shared" si="11"/>
        <v>0</v>
      </c>
      <c r="BK237" s="82">
        <f t="shared" si="10"/>
        <v>0</v>
      </c>
    </row>
    <row r="238" spans="1:63" s="82" customFormat="1" ht="12.75" customHeight="1">
      <c r="A238" s="75">
        <v>233</v>
      </c>
      <c r="B238" s="76" t="s">
        <v>322</v>
      </c>
      <c r="C238" s="75">
        <v>0</v>
      </c>
      <c r="D238" s="79">
        <v>1</v>
      </c>
      <c r="E238" s="126">
        <v>0</v>
      </c>
      <c r="F238" s="80">
        <v>0</v>
      </c>
      <c r="G238" s="671">
        <v>18046.96</v>
      </c>
      <c r="H238" s="81">
        <v>0</v>
      </c>
      <c r="I238" s="81">
        <v>1288</v>
      </c>
      <c r="J238" s="81">
        <v>19335</v>
      </c>
      <c r="K238" s="81"/>
      <c r="L238" s="287"/>
      <c r="M238" s="287"/>
      <c r="N238" s="79"/>
      <c r="O238" s="126"/>
      <c r="P238" s="80"/>
      <c r="Q238" s="671"/>
      <c r="S238" s="505"/>
      <c r="T238" s="720"/>
      <c r="U238" s="719"/>
      <c r="Z238" s="76"/>
      <c r="AA238" s="76"/>
      <c r="AB238" s="501"/>
      <c r="AC238" s="501"/>
      <c r="AY238" s="76">
        <v>233</v>
      </c>
      <c r="BA238" s="501">
        <v>134882.64000000001</v>
      </c>
      <c r="BD238" s="501">
        <v>8</v>
      </c>
      <c r="BG238" s="82">
        <f t="shared" si="9"/>
        <v>0</v>
      </c>
      <c r="BI238" s="82">
        <f t="shared" si="11"/>
        <v>16860.330000000002</v>
      </c>
      <c r="BK238" s="82">
        <f t="shared" si="10"/>
        <v>-1186.6299999999974</v>
      </c>
    </row>
    <row r="239" spans="1:63" s="82" customFormat="1" ht="12.75" customHeight="1">
      <c r="A239" s="75">
        <v>234</v>
      </c>
      <c r="B239" s="76" t="s">
        <v>323</v>
      </c>
      <c r="C239" s="75">
        <v>1</v>
      </c>
      <c r="D239" s="79">
        <v>1</v>
      </c>
      <c r="E239" s="126">
        <v>6</v>
      </c>
      <c r="F239" s="80">
        <v>149.63211917077402</v>
      </c>
      <c r="G239" s="671">
        <v>15703.544819277107</v>
      </c>
      <c r="H239" s="81">
        <v>7794</v>
      </c>
      <c r="I239" s="81">
        <v>1288</v>
      </c>
      <c r="J239" s="81">
        <v>24786</v>
      </c>
      <c r="K239" s="81"/>
      <c r="L239" s="287"/>
      <c r="M239" s="287"/>
      <c r="N239" s="79"/>
      <c r="O239" s="126"/>
      <c r="P239" s="80"/>
      <c r="Q239" s="671"/>
      <c r="S239" s="505"/>
      <c r="T239" s="720"/>
      <c r="U239" s="719"/>
      <c r="Z239" s="76"/>
      <c r="AA239" s="76"/>
      <c r="AB239" s="501"/>
      <c r="AC239" s="501"/>
      <c r="AY239" s="76">
        <v>234</v>
      </c>
      <c r="BA239" s="501">
        <v>1198701.7900000003</v>
      </c>
      <c r="BD239" s="501">
        <v>83</v>
      </c>
      <c r="BG239" s="82">
        <f t="shared" si="9"/>
        <v>0</v>
      </c>
      <c r="BI239" s="82">
        <f t="shared" si="11"/>
        <v>14442.190240963859</v>
      </c>
      <c r="BK239" s="82">
        <f t="shared" si="10"/>
        <v>-1261.3545783132486</v>
      </c>
    </row>
    <row r="240" spans="1:63" s="82" customFormat="1" ht="12.75" customHeight="1">
      <c r="A240" s="75">
        <v>235</v>
      </c>
      <c r="B240" s="76" t="s">
        <v>324</v>
      </c>
      <c r="C240" s="75">
        <v>0</v>
      </c>
      <c r="D240" s="79">
        <v>1</v>
      </c>
      <c r="E240" s="126">
        <v>0</v>
      </c>
      <c r="F240" s="80">
        <v>0</v>
      </c>
      <c r="G240" s="671">
        <v>0</v>
      </c>
      <c r="H240" s="81">
        <v>0</v>
      </c>
      <c r="I240" s="81">
        <v>1288</v>
      </c>
      <c r="J240" s="81">
        <v>1288</v>
      </c>
      <c r="K240" s="81"/>
      <c r="L240" s="287"/>
      <c r="M240" s="287"/>
      <c r="N240" s="79"/>
      <c r="O240" s="126"/>
      <c r="P240" s="80"/>
      <c r="Q240" s="671"/>
      <c r="S240" s="505"/>
      <c r="T240" s="720"/>
      <c r="U240" s="719"/>
      <c r="Z240" s="76"/>
      <c r="AA240" s="76"/>
      <c r="AB240" s="501"/>
      <c r="AC240" s="501"/>
      <c r="AY240" s="76">
        <v>235</v>
      </c>
      <c r="BA240" s="501">
        <v>0</v>
      </c>
      <c r="BD240" s="501">
        <v>0</v>
      </c>
      <c r="BG240" s="82">
        <f t="shared" si="9"/>
        <v>0</v>
      </c>
      <c r="BI240" s="82">
        <f t="shared" si="11"/>
        <v>0</v>
      </c>
      <c r="BK240" s="82">
        <f t="shared" si="10"/>
        <v>0</v>
      </c>
    </row>
    <row r="241" spans="1:63" s="82" customFormat="1" ht="12.75" customHeight="1">
      <c r="A241" s="75">
        <v>236</v>
      </c>
      <c r="B241" s="76" t="s">
        <v>325</v>
      </c>
      <c r="C241" s="75">
        <v>1</v>
      </c>
      <c r="D241" s="79">
        <v>1</v>
      </c>
      <c r="E241" s="126">
        <v>10</v>
      </c>
      <c r="F241" s="80">
        <v>113.24692783509514</v>
      </c>
      <c r="G241" s="671">
        <v>19074.840808005927</v>
      </c>
      <c r="H241" s="81">
        <v>2527</v>
      </c>
      <c r="I241" s="81">
        <v>1288</v>
      </c>
      <c r="J241" s="81">
        <v>22890</v>
      </c>
      <c r="K241" s="81"/>
      <c r="L241" s="287"/>
      <c r="M241" s="287"/>
      <c r="N241" s="79"/>
      <c r="O241" s="126"/>
      <c r="P241" s="80"/>
      <c r="Q241" s="671"/>
      <c r="S241" s="505"/>
      <c r="T241" s="720"/>
      <c r="U241" s="719"/>
      <c r="Z241" s="76"/>
      <c r="AA241" s="76"/>
      <c r="AB241" s="501"/>
      <c r="AC241" s="501"/>
      <c r="AY241" s="76">
        <v>236</v>
      </c>
      <c r="BA241" s="501">
        <v>95351493.220000014</v>
      </c>
      <c r="BD241" s="501">
        <v>5558</v>
      </c>
      <c r="BG241" s="82">
        <f t="shared" si="9"/>
        <v>0</v>
      </c>
      <c r="BI241" s="82">
        <f t="shared" si="11"/>
        <v>17155.720262684423</v>
      </c>
      <c r="BK241" s="82">
        <f t="shared" si="10"/>
        <v>-1919.1205453215043</v>
      </c>
    </row>
    <row r="242" spans="1:63" s="82" customFormat="1" ht="12.75" customHeight="1">
      <c r="A242" s="75">
        <v>237</v>
      </c>
      <c r="B242" s="76" t="s">
        <v>326</v>
      </c>
      <c r="C242" s="75">
        <v>0</v>
      </c>
      <c r="D242" s="79">
        <v>1</v>
      </c>
      <c r="E242" s="126">
        <v>0</v>
      </c>
      <c r="F242" s="80">
        <v>0</v>
      </c>
      <c r="G242" s="671">
        <v>21371.52</v>
      </c>
      <c r="H242" s="81">
        <v>0</v>
      </c>
      <c r="I242" s="81">
        <v>1288</v>
      </c>
      <c r="J242" s="81">
        <v>22660</v>
      </c>
      <c r="K242" s="81"/>
      <c r="L242" s="287"/>
      <c r="M242" s="287"/>
      <c r="N242" s="79"/>
      <c r="O242" s="126"/>
      <c r="P242" s="80"/>
      <c r="Q242" s="671"/>
      <c r="S242" s="505"/>
      <c r="T242" s="720"/>
      <c r="U242" s="719"/>
      <c r="Z242" s="76"/>
      <c r="AA242" s="76"/>
      <c r="AB242" s="501"/>
      <c r="AC242" s="501"/>
      <c r="AY242" s="76">
        <v>237</v>
      </c>
      <c r="BA242" s="501">
        <v>118022.31000000001</v>
      </c>
      <c r="BD242" s="501">
        <v>7</v>
      </c>
      <c r="BG242" s="82">
        <f t="shared" si="9"/>
        <v>0</v>
      </c>
      <c r="BI242" s="82">
        <f t="shared" si="11"/>
        <v>16860.330000000002</v>
      </c>
      <c r="BK242" s="82">
        <f t="shared" si="10"/>
        <v>-4511.1899999999987</v>
      </c>
    </row>
    <row r="243" spans="1:63" s="82" customFormat="1" ht="12.75" customHeight="1">
      <c r="A243" s="75">
        <v>238</v>
      </c>
      <c r="B243" s="76" t="s">
        <v>327</v>
      </c>
      <c r="C243" s="75">
        <v>1</v>
      </c>
      <c r="D243" s="79">
        <v>1</v>
      </c>
      <c r="E243" s="126">
        <v>6</v>
      </c>
      <c r="F243" s="80">
        <v>137.5567051710772</v>
      </c>
      <c r="G243" s="671">
        <v>14369.628107255519</v>
      </c>
      <c r="H243" s="81">
        <v>5397</v>
      </c>
      <c r="I243" s="81">
        <v>1288</v>
      </c>
      <c r="J243" s="81">
        <v>21055</v>
      </c>
      <c r="K243" s="81"/>
      <c r="L243" s="287"/>
      <c r="M243" s="287"/>
      <c r="N243" s="79"/>
      <c r="O243" s="126"/>
      <c r="P243" s="80"/>
      <c r="Q243" s="671"/>
      <c r="S243" s="505"/>
      <c r="T243" s="720"/>
      <c r="U243" s="719"/>
      <c r="Z243" s="76"/>
      <c r="AA243" s="76"/>
      <c r="AB243" s="501"/>
      <c r="AC243" s="501"/>
      <c r="AY243" s="76">
        <v>238</v>
      </c>
      <c r="BA243" s="501">
        <v>8367252.290000001</v>
      </c>
      <c r="BD243" s="501">
        <v>633</v>
      </c>
      <c r="BG243" s="82">
        <f t="shared" si="9"/>
        <v>0</v>
      </c>
      <c r="BI243" s="82">
        <f t="shared" si="11"/>
        <v>13218.408041074252</v>
      </c>
      <c r="BK243" s="82">
        <f t="shared" si="10"/>
        <v>-1151.2200661812676</v>
      </c>
    </row>
    <row r="244" spans="1:63" s="82" customFormat="1" ht="12.75" customHeight="1">
      <c r="A244" s="75">
        <v>239</v>
      </c>
      <c r="B244" s="76" t="s">
        <v>328</v>
      </c>
      <c r="C244" s="75">
        <v>1</v>
      </c>
      <c r="D244" s="79">
        <v>1.0369999999999999</v>
      </c>
      <c r="E244" s="126">
        <v>6</v>
      </c>
      <c r="F244" s="80">
        <v>135.72176461952569</v>
      </c>
      <c r="G244" s="671">
        <v>16098.663863223403</v>
      </c>
      <c r="H244" s="81">
        <v>5751</v>
      </c>
      <c r="I244" s="81">
        <v>1288</v>
      </c>
      <c r="J244" s="81">
        <v>23138</v>
      </c>
      <c r="K244" s="81"/>
      <c r="L244" s="287"/>
      <c r="M244" s="287"/>
      <c r="N244" s="79"/>
      <c r="O244" s="126"/>
      <c r="P244" s="80"/>
      <c r="Q244" s="671"/>
      <c r="S244" s="505"/>
      <c r="T244" s="720"/>
      <c r="U244" s="719"/>
      <c r="Z244" s="76"/>
      <c r="AA244" s="76"/>
      <c r="AB244" s="501"/>
      <c r="AC244" s="501"/>
      <c r="AY244" s="76">
        <v>239</v>
      </c>
      <c r="BA244" s="501">
        <v>112142999.4322</v>
      </c>
      <c r="BD244" s="501">
        <v>7591</v>
      </c>
      <c r="BG244" s="82">
        <f t="shared" si="9"/>
        <v>0</v>
      </c>
      <c r="BI244" s="82">
        <f t="shared" si="11"/>
        <v>14773.152342537214</v>
      </c>
      <c r="BK244" s="82">
        <f t="shared" si="10"/>
        <v>-1325.5115206861883</v>
      </c>
    </row>
    <row r="245" spans="1:63" s="82" customFormat="1" ht="12.75" customHeight="1">
      <c r="A245" s="75">
        <v>240</v>
      </c>
      <c r="B245" s="76" t="s">
        <v>329</v>
      </c>
      <c r="C245" s="75">
        <v>1</v>
      </c>
      <c r="D245" s="79">
        <v>1.0549999999999999</v>
      </c>
      <c r="E245" s="126">
        <v>5</v>
      </c>
      <c r="F245" s="80">
        <v>125.90848948350362</v>
      </c>
      <c r="G245" s="671">
        <v>14516.504837310607</v>
      </c>
      <c r="H245" s="81">
        <v>3761</v>
      </c>
      <c r="I245" s="81">
        <v>1288</v>
      </c>
      <c r="J245" s="81">
        <v>19566</v>
      </c>
      <c r="K245" s="81"/>
      <c r="L245" s="287"/>
      <c r="M245" s="287"/>
      <c r="N245" s="79"/>
      <c r="O245" s="126"/>
      <c r="P245" s="80"/>
      <c r="Q245" s="671"/>
      <c r="S245" s="505"/>
      <c r="T245" s="720"/>
      <c r="U245" s="719"/>
      <c r="Z245" s="76"/>
      <c r="AA245" s="76"/>
      <c r="AB245" s="501"/>
      <c r="AC245" s="501"/>
      <c r="AY245" s="76">
        <v>240</v>
      </c>
      <c r="BA245" s="501">
        <v>3445673.1154400003</v>
      </c>
      <c r="BD245" s="501">
        <v>263</v>
      </c>
      <c r="BG245" s="82">
        <f t="shared" si="9"/>
        <v>0</v>
      </c>
      <c r="BI245" s="82">
        <f t="shared" si="11"/>
        <v>13101.418689885933</v>
      </c>
      <c r="BK245" s="82">
        <f t="shared" si="10"/>
        <v>-1415.086147424674</v>
      </c>
    </row>
    <row r="246" spans="1:63" s="82" customFormat="1" ht="12.75" customHeight="1">
      <c r="A246" s="75">
        <v>241</v>
      </c>
      <c r="B246" s="76" t="s">
        <v>330</v>
      </c>
      <c r="C246" s="75">
        <v>0</v>
      </c>
      <c r="D246" s="79">
        <v>1</v>
      </c>
      <c r="E246" s="126">
        <v>0</v>
      </c>
      <c r="F246" s="80">
        <v>0</v>
      </c>
      <c r="G246" s="671">
        <v>0</v>
      </c>
      <c r="H246" s="81">
        <v>0</v>
      </c>
      <c r="I246" s="81">
        <v>1288</v>
      </c>
      <c r="J246" s="81">
        <v>1288</v>
      </c>
      <c r="K246" s="81"/>
      <c r="L246" s="287"/>
      <c r="M246" s="287"/>
      <c r="N246" s="79"/>
      <c r="O246" s="126"/>
      <c r="P246" s="80"/>
      <c r="Q246" s="671"/>
      <c r="S246" s="505"/>
      <c r="T246" s="720"/>
      <c r="U246" s="719"/>
      <c r="Z246" s="76"/>
      <c r="AA246" s="76"/>
      <c r="AB246" s="501"/>
      <c r="AC246" s="501"/>
      <c r="AY246" s="76">
        <v>241</v>
      </c>
      <c r="BA246" s="501">
        <v>0</v>
      </c>
      <c r="BD246" s="501">
        <v>0</v>
      </c>
      <c r="BG246" s="82">
        <f t="shared" si="9"/>
        <v>0</v>
      </c>
      <c r="BI246" s="82">
        <f t="shared" si="11"/>
        <v>0</v>
      </c>
      <c r="BK246" s="82">
        <f t="shared" si="10"/>
        <v>0</v>
      </c>
    </row>
    <row r="247" spans="1:63" s="82" customFormat="1" ht="12.75" customHeight="1">
      <c r="A247" s="75">
        <v>242</v>
      </c>
      <c r="B247" s="76" t="s">
        <v>331</v>
      </c>
      <c r="C247" s="75">
        <v>1</v>
      </c>
      <c r="D247" s="79">
        <v>1</v>
      </c>
      <c r="E247" s="126">
        <v>8</v>
      </c>
      <c r="F247" s="80">
        <v>498.00907133492007</v>
      </c>
      <c r="G247" s="671">
        <v>18901.024430379744</v>
      </c>
      <c r="H247" s="81">
        <v>75228</v>
      </c>
      <c r="I247" s="81">
        <v>1288</v>
      </c>
      <c r="J247" s="81">
        <v>95417</v>
      </c>
      <c r="K247" s="81"/>
      <c r="L247" s="287"/>
      <c r="M247" s="287"/>
      <c r="N247" s="79"/>
      <c r="O247" s="126"/>
      <c r="P247" s="80"/>
      <c r="Q247" s="671"/>
      <c r="S247" s="505"/>
      <c r="T247" s="720"/>
      <c r="U247" s="719"/>
      <c r="Z247" s="76"/>
      <c r="AA247" s="76"/>
      <c r="AB247" s="501"/>
      <c r="AC247" s="501"/>
      <c r="AY247" s="76">
        <v>242</v>
      </c>
      <c r="BA247" s="501">
        <v>1580908.4799999997</v>
      </c>
      <c r="BD247" s="501">
        <v>87</v>
      </c>
      <c r="BG247" s="82">
        <f t="shared" si="9"/>
        <v>0</v>
      </c>
      <c r="BI247" s="82">
        <f t="shared" si="11"/>
        <v>18171.361839080459</v>
      </c>
      <c r="BK247" s="82">
        <f t="shared" si="10"/>
        <v>-729.66259129928585</v>
      </c>
    </row>
    <row r="248" spans="1:63" s="82" customFormat="1" ht="12.75" customHeight="1">
      <c r="A248" s="75">
        <v>243</v>
      </c>
      <c r="B248" s="76" t="s">
        <v>332</v>
      </c>
      <c r="C248" s="75">
        <v>1</v>
      </c>
      <c r="D248" s="79">
        <v>1.0489999999999999</v>
      </c>
      <c r="E248" s="126">
        <v>9</v>
      </c>
      <c r="F248" s="80">
        <v>113.02199405799442</v>
      </c>
      <c r="G248" s="671">
        <v>18937.714087756871</v>
      </c>
      <c r="H248" s="81">
        <v>2466</v>
      </c>
      <c r="I248" s="81">
        <v>1288</v>
      </c>
      <c r="J248" s="81">
        <v>22692</v>
      </c>
      <c r="K248" s="81"/>
      <c r="L248" s="287"/>
      <c r="M248" s="287"/>
      <c r="N248" s="79"/>
      <c r="O248" s="126"/>
      <c r="P248" s="80"/>
      <c r="Q248" s="671"/>
      <c r="S248" s="505"/>
      <c r="T248" s="720"/>
      <c r="U248" s="719"/>
      <c r="Z248" s="76"/>
      <c r="AA248" s="76"/>
      <c r="AB248" s="501"/>
      <c r="AC248" s="501"/>
      <c r="AY248" s="76">
        <v>243</v>
      </c>
      <c r="BA248" s="501">
        <v>167806908.73800004</v>
      </c>
      <c r="BD248" s="501">
        <v>9799</v>
      </c>
      <c r="BG248" s="82">
        <f t="shared" si="9"/>
        <v>0</v>
      </c>
      <c r="BI248" s="82">
        <f t="shared" si="11"/>
        <v>17124.901391774674</v>
      </c>
      <c r="BK248" s="82">
        <f t="shared" si="10"/>
        <v>-1812.8126959821966</v>
      </c>
    </row>
    <row r="249" spans="1:63" s="82" customFormat="1" ht="12.75" customHeight="1">
      <c r="A249" s="75">
        <v>244</v>
      </c>
      <c r="B249" s="76" t="s">
        <v>333</v>
      </c>
      <c r="C249" s="75">
        <v>1</v>
      </c>
      <c r="D249" s="79">
        <v>1.0409999999999999</v>
      </c>
      <c r="E249" s="126">
        <v>10</v>
      </c>
      <c r="F249" s="80">
        <v>124.17352811526767</v>
      </c>
      <c r="G249" s="671">
        <v>19721.826114042884</v>
      </c>
      <c r="H249" s="81">
        <v>4767</v>
      </c>
      <c r="I249" s="81">
        <v>1288</v>
      </c>
      <c r="J249" s="81">
        <v>25777</v>
      </c>
      <c r="K249" s="81"/>
      <c r="L249" s="287"/>
      <c r="M249" s="287"/>
      <c r="N249" s="79"/>
      <c r="O249" s="126"/>
      <c r="P249" s="80"/>
      <c r="Q249" s="671"/>
      <c r="S249" s="505"/>
      <c r="T249" s="720"/>
      <c r="U249" s="719"/>
      <c r="Z249" s="76"/>
      <c r="AA249" s="76"/>
      <c r="AB249" s="501"/>
      <c r="AC249" s="501"/>
      <c r="AY249" s="76">
        <v>244</v>
      </c>
      <c r="BA249" s="501">
        <v>53594121.670799986</v>
      </c>
      <c r="BD249" s="501">
        <v>3105</v>
      </c>
      <c r="BG249" s="82">
        <f t="shared" si="9"/>
        <v>0</v>
      </c>
      <c r="BI249" s="82">
        <f t="shared" si="11"/>
        <v>17260.586689468593</v>
      </c>
      <c r="BK249" s="82">
        <f t="shared" si="10"/>
        <v>-2461.2394245742908</v>
      </c>
    </row>
    <row r="250" spans="1:63" s="82" customFormat="1" ht="12.75" customHeight="1">
      <c r="A250" s="75">
        <v>245</v>
      </c>
      <c r="B250" s="76" t="s">
        <v>334</v>
      </c>
      <c r="C250" s="75">
        <v>0</v>
      </c>
      <c r="D250" s="79">
        <v>1</v>
      </c>
      <c r="E250" s="126">
        <v>0</v>
      </c>
      <c r="F250" s="80">
        <v>0</v>
      </c>
      <c r="G250" s="671">
        <v>0</v>
      </c>
      <c r="H250" s="81">
        <v>0</v>
      </c>
      <c r="I250" s="81">
        <v>1288</v>
      </c>
      <c r="J250" s="81">
        <v>1288</v>
      </c>
      <c r="K250" s="81"/>
      <c r="L250" s="287"/>
      <c r="M250" s="287"/>
      <c r="N250" s="79"/>
      <c r="O250" s="126"/>
      <c r="P250" s="80"/>
      <c r="Q250" s="671"/>
      <c r="S250" s="505"/>
      <c r="T250" s="720"/>
      <c r="U250" s="719"/>
      <c r="Z250" s="76"/>
      <c r="AA250" s="76"/>
      <c r="AB250" s="501"/>
      <c r="AC250" s="501"/>
      <c r="AY250" s="76">
        <v>245</v>
      </c>
      <c r="BA250" s="501">
        <v>0</v>
      </c>
      <c r="BD250" s="501">
        <v>0</v>
      </c>
      <c r="BG250" s="82">
        <f t="shared" si="9"/>
        <v>0</v>
      </c>
      <c r="BI250" s="82">
        <f t="shared" si="11"/>
        <v>0</v>
      </c>
      <c r="BK250" s="82">
        <f t="shared" si="10"/>
        <v>0</v>
      </c>
    </row>
    <row r="251" spans="1:63" s="82" customFormat="1" ht="12.75" customHeight="1">
      <c r="A251" s="75">
        <v>246</v>
      </c>
      <c r="B251" s="76" t="s">
        <v>335</v>
      </c>
      <c r="C251" s="75">
        <v>1</v>
      </c>
      <c r="D251" s="79">
        <v>1.0369999999999999</v>
      </c>
      <c r="E251" s="126">
        <v>3</v>
      </c>
      <c r="F251" s="80">
        <v>141.12702341927442</v>
      </c>
      <c r="G251" s="671">
        <v>13867.868900111022</v>
      </c>
      <c r="H251" s="81">
        <v>5703</v>
      </c>
      <c r="I251" s="81">
        <v>1288</v>
      </c>
      <c r="J251" s="81">
        <v>20859</v>
      </c>
      <c r="K251" s="81"/>
      <c r="L251" s="287"/>
      <c r="M251" s="287"/>
      <c r="N251" s="79"/>
      <c r="O251" s="126"/>
      <c r="P251" s="80"/>
      <c r="Q251" s="671"/>
      <c r="S251" s="505"/>
      <c r="T251" s="720"/>
      <c r="U251" s="719"/>
      <c r="Z251" s="76"/>
      <c r="AA251" s="76"/>
      <c r="AB251" s="501"/>
      <c r="AC251" s="501"/>
      <c r="AY251" s="76">
        <v>246</v>
      </c>
      <c r="BA251" s="501">
        <v>47026965.011220001</v>
      </c>
      <c r="BD251" s="501">
        <v>3676</v>
      </c>
      <c r="BG251" s="82">
        <f t="shared" si="9"/>
        <v>0</v>
      </c>
      <c r="BI251" s="82">
        <f t="shared" si="11"/>
        <v>12792.971983465724</v>
      </c>
      <c r="BK251" s="82">
        <f t="shared" si="10"/>
        <v>-1074.8969166452971</v>
      </c>
    </row>
    <row r="252" spans="1:63" s="82" customFormat="1" ht="12.75" customHeight="1">
      <c r="A252" s="75">
        <v>247</v>
      </c>
      <c r="B252" s="76" t="s">
        <v>336</v>
      </c>
      <c r="C252" s="75">
        <v>0</v>
      </c>
      <c r="D252" s="79">
        <v>1</v>
      </c>
      <c r="E252" s="126">
        <v>0</v>
      </c>
      <c r="F252" s="80">
        <v>0</v>
      </c>
      <c r="G252" s="671">
        <v>0</v>
      </c>
      <c r="H252" s="81">
        <v>0</v>
      </c>
      <c r="I252" s="81">
        <v>1288</v>
      </c>
      <c r="J252" s="81">
        <v>1288</v>
      </c>
      <c r="K252" s="81"/>
      <c r="L252" s="287"/>
      <c r="M252" s="287"/>
      <c r="N252" s="79"/>
      <c r="O252" s="126"/>
      <c r="P252" s="80"/>
      <c r="Q252" s="671"/>
      <c r="S252" s="505"/>
      <c r="T252" s="720"/>
      <c r="U252" s="719"/>
      <c r="Z252" s="76"/>
      <c r="AA252" s="76"/>
      <c r="AB252" s="501"/>
      <c r="AC252" s="501"/>
      <c r="AY252" s="76">
        <v>247</v>
      </c>
      <c r="BA252" s="501">
        <v>0</v>
      </c>
      <c r="BD252" s="501">
        <v>0</v>
      </c>
      <c r="BG252" s="82">
        <f t="shared" si="9"/>
        <v>0</v>
      </c>
      <c r="BI252" s="82">
        <f t="shared" si="11"/>
        <v>0</v>
      </c>
      <c r="BK252" s="82">
        <f t="shared" si="10"/>
        <v>0</v>
      </c>
    </row>
    <row r="253" spans="1:63" s="82" customFormat="1" ht="12.75" customHeight="1">
      <c r="A253" s="75">
        <v>248</v>
      </c>
      <c r="B253" s="76" t="s">
        <v>337</v>
      </c>
      <c r="C253" s="75">
        <v>1</v>
      </c>
      <c r="D253" s="79">
        <v>1.03</v>
      </c>
      <c r="E253" s="126">
        <v>11</v>
      </c>
      <c r="F253" s="80">
        <v>103.75895547042401</v>
      </c>
      <c r="G253" s="671">
        <v>21103.778450962167</v>
      </c>
      <c r="H253" s="81">
        <v>793</v>
      </c>
      <c r="I253" s="81">
        <v>1288</v>
      </c>
      <c r="J253" s="81">
        <v>23185</v>
      </c>
      <c r="K253" s="81"/>
      <c r="L253" s="287"/>
      <c r="M253" s="287"/>
      <c r="N253" s="79"/>
      <c r="O253" s="126"/>
      <c r="P253" s="80"/>
      <c r="Q253" s="671"/>
      <c r="S253" s="505"/>
      <c r="T253" s="720"/>
      <c r="U253" s="719"/>
      <c r="Z253" s="76"/>
      <c r="AA253" s="76"/>
      <c r="AB253" s="501"/>
      <c r="AC253" s="501"/>
      <c r="AY253" s="76">
        <v>248</v>
      </c>
      <c r="BA253" s="501">
        <v>150563631.87872997</v>
      </c>
      <c r="BD253" s="501">
        <v>8010</v>
      </c>
      <c r="BG253" s="82">
        <f t="shared" si="9"/>
        <v>0</v>
      </c>
      <c r="BI253" s="82">
        <f t="shared" si="11"/>
        <v>18796.957787606738</v>
      </c>
      <c r="BK253" s="82">
        <f t="shared" si="10"/>
        <v>-2306.8206633554291</v>
      </c>
    </row>
    <row r="254" spans="1:63" s="82" customFormat="1" ht="12.75" customHeight="1">
      <c r="A254" s="75">
        <v>249</v>
      </c>
      <c r="B254" s="76" t="s">
        <v>338</v>
      </c>
      <c r="C254" s="75">
        <v>1</v>
      </c>
      <c r="D254" s="79">
        <v>1</v>
      </c>
      <c r="E254" s="126">
        <v>6</v>
      </c>
      <c r="F254" s="80">
        <v>285.73892043821417</v>
      </c>
      <c r="G254" s="671">
        <v>15247.05918699187</v>
      </c>
      <c r="H254" s="81">
        <v>28320</v>
      </c>
      <c r="I254" s="81">
        <v>1288</v>
      </c>
      <c r="J254" s="81">
        <v>44855</v>
      </c>
      <c r="K254" s="81"/>
      <c r="L254" s="287"/>
      <c r="M254" s="287"/>
      <c r="N254" s="79"/>
      <c r="O254" s="126"/>
      <c r="P254" s="80"/>
      <c r="Q254" s="671"/>
      <c r="S254" s="505"/>
      <c r="T254" s="720"/>
      <c r="U254" s="719"/>
      <c r="Z254" s="76"/>
      <c r="AA254" s="76"/>
      <c r="AB254" s="501"/>
      <c r="AC254" s="501"/>
      <c r="AY254" s="76">
        <v>249</v>
      </c>
      <c r="BA254" s="501">
        <v>1660447.3899999997</v>
      </c>
      <c r="BD254" s="501">
        <v>122</v>
      </c>
      <c r="BG254" s="82">
        <f t="shared" si="9"/>
        <v>0</v>
      </c>
      <c r="BI254" s="82">
        <f t="shared" si="11"/>
        <v>13610.224508196719</v>
      </c>
      <c r="BK254" s="82">
        <f t="shared" si="10"/>
        <v>-1636.8346787951505</v>
      </c>
    </row>
    <row r="255" spans="1:63" s="82" customFormat="1" ht="12.75" customHeight="1">
      <c r="A255" s="75">
        <v>250</v>
      </c>
      <c r="B255" s="76" t="s">
        <v>339</v>
      </c>
      <c r="C255" s="75">
        <v>1</v>
      </c>
      <c r="D255" s="79">
        <v>1</v>
      </c>
      <c r="E255" s="126">
        <v>4</v>
      </c>
      <c r="F255" s="80">
        <v>124.28382913241582</v>
      </c>
      <c r="G255" s="671">
        <v>13582.892588495575</v>
      </c>
      <c r="H255" s="81">
        <v>3298</v>
      </c>
      <c r="I255" s="81">
        <v>1288</v>
      </c>
      <c r="J255" s="81">
        <v>18169</v>
      </c>
      <c r="K255" s="81"/>
      <c r="L255" s="287"/>
      <c r="M255" s="287"/>
      <c r="N255" s="79"/>
      <c r="O255" s="126"/>
      <c r="P255" s="80"/>
      <c r="Q255" s="671"/>
      <c r="S255" s="505"/>
      <c r="T255" s="720"/>
      <c r="U255" s="719"/>
      <c r="Z255" s="76"/>
      <c r="AA255" s="76"/>
      <c r="AB255" s="501"/>
      <c r="AC255" s="501"/>
      <c r="AY255" s="76">
        <v>250</v>
      </c>
      <c r="BA255" s="501">
        <v>6292946.6200000001</v>
      </c>
      <c r="BD255" s="501">
        <v>500</v>
      </c>
      <c r="BG255" s="82">
        <f t="shared" si="9"/>
        <v>0</v>
      </c>
      <c r="BI255" s="82">
        <f t="shared" si="11"/>
        <v>12585.893239999999</v>
      </c>
      <c r="BK255" s="82">
        <f t="shared" si="10"/>
        <v>-996.99934849557576</v>
      </c>
    </row>
    <row r="256" spans="1:63" s="82" customFormat="1" ht="12.75" customHeight="1">
      <c r="A256" s="75">
        <v>251</v>
      </c>
      <c r="B256" s="76" t="s">
        <v>340</v>
      </c>
      <c r="C256" s="75">
        <v>1</v>
      </c>
      <c r="D256" s="79">
        <v>1.0589999999999999</v>
      </c>
      <c r="E256" s="126">
        <v>9</v>
      </c>
      <c r="F256" s="80">
        <v>115.7326133873878</v>
      </c>
      <c r="G256" s="671">
        <v>18004.222189839078</v>
      </c>
      <c r="H256" s="81">
        <v>2833</v>
      </c>
      <c r="I256" s="81">
        <v>1288</v>
      </c>
      <c r="J256" s="81">
        <v>22125</v>
      </c>
      <c r="K256" s="81"/>
      <c r="L256" s="287"/>
      <c r="M256" s="287"/>
      <c r="N256" s="79"/>
      <c r="O256" s="126"/>
      <c r="P256" s="80"/>
      <c r="Q256" s="671"/>
      <c r="S256" s="505"/>
      <c r="T256" s="720"/>
      <c r="U256" s="719"/>
      <c r="Z256" s="76"/>
      <c r="AA256" s="76"/>
      <c r="AB256" s="501"/>
      <c r="AC256" s="501"/>
      <c r="AY256" s="76">
        <v>251</v>
      </c>
      <c r="BA256" s="501">
        <v>35637553.053939998</v>
      </c>
      <c r="BD256" s="501">
        <v>2186</v>
      </c>
      <c r="BG256" s="82">
        <f t="shared" si="9"/>
        <v>0</v>
      </c>
      <c r="BI256" s="82">
        <f t="shared" si="11"/>
        <v>16302.631772159193</v>
      </c>
      <c r="BK256" s="82">
        <f t="shared" si="10"/>
        <v>-1701.5904176798849</v>
      </c>
    </row>
    <row r="257" spans="1:63" s="82" customFormat="1" ht="12.75" customHeight="1">
      <c r="A257" s="75">
        <v>252</v>
      </c>
      <c r="B257" s="76" t="s">
        <v>341</v>
      </c>
      <c r="C257" s="75">
        <v>1</v>
      </c>
      <c r="D257" s="79">
        <v>1.03</v>
      </c>
      <c r="E257" s="126">
        <v>5</v>
      </c>
      <c r="F257" s="80">
        <v>237.8630676898417</v>
      </c>
      <c r="G257" s="671">
        <v>15008.480887596899</v>
      </c>
      <c r="H257" s="81">
        <v>20691</v>
      </c>
      <c r="I257" s="81">
        <v>1288</v>
      </c>
      <c r="J257" s="81">
        <v>36987</v>
      </c>
      <c r="K257" s="81"/>
      <c r="L257" s="287"/>
      <c r="M257" s="287"/>
      <c r="N257" s="79"/>
      <c r="O257" s="126"/>
      <c r="P257" s="80"/>
      <c r="Q257" s="671"/>
      <c r="S257" s="505"/>
      <c r="T257" s="720"/>
      <c r="U257" s="719"/>
      <c r="Z257" s="76"/>
      <c r="AA257" s="76"/>
      <c r="AB257" s="501"/>
      <c r="AC257" s="501"/>
      <c r="AY257" s="76">
        <v>252</v>
      </c>
      <c r="BA257" s="501">
        <v>7652804.31757</v>
      </c>
      <c r="BD257" s="501">
        <v>555</v>
      </c>
      <c r="BG257" s="82">
        <f t="shared" si="9"/>
        <v>0</v>
      </c>
      <c r="BI257" s="82">
        <f t="shared" si="11"/>
        <v>13788.836608234235</v>
      </c>
      <c r="BK257" s="82">
        <f t="shared" si="10"/>
        <v>-1219.6442793626647</v>
      </c>
    </row>
    <row r="258" spans="1:63" s="82" customFormat="1" ht="12.75" customHeight="1">
      <c r="A258" s="75">
        <v>253</v>
      </c>
      <c r="B258" s="76" t="s">
        <v>342</v>
      </c>
      <c r="C258" s="75">
        <v>1</v>
      </c>
      <c r="D258" s="79">
        <v>1</v>
      </c>
      <c r="E258" s="126">
        <v>9</v>
      </c>
      <c r="F258" s="80">
        <v>304.82754243672571</v>
      </c>
      <c r="G258" s="671">
        <v>19740.575789473685</v>
      </c>
      <c r="H258" s="81">
        <v>40434</v>
      </c>
      <c r="I258" s="81">
        <v>1288</v>
      </c>
      <c r="J258" s="81">
        <v>61463</v>
      </c>
      <c r="K258" s="81"/>
      <c r="L258" s="287"/>
      <c r="M258" s="287"/>
      <c r="N258" s="79"/>
      <c r="O258" s="126"/>
      <c r="P258" s="80"/>
      <c r="Q258" s="671"/>
      <c r="S258" s="505"/>
      <c r="T258" s="720"/>
      <c r="U258" s="719"/>
      <c r="Z258" s="76"/>
      <c r="AA258" s="76"/>
      <c r="AB258" s="501"/>
      <c r="AC258" s="501"/>
      <c r="AY258" s="76">
        <v>253</v>
      </c>
      <c r="BA258" s="501">
        <v>777079.69000000006</v>
      </c>
      <c r="BD258" s="501">
        <v>45</v>
      </c>
      <c r="BG258" s="82">
        <f t="shared" si="9"/>
        <v>0</v>
      </c>
      <c r="BI258" s="82">
        <f t="shared" si="11"/>
        <v>17268.437555555556</v>
      </c>
      <c r="BK258" s="82">
        <f t="shared" si="10"/>
        <v>-2472.1382339181291</v>
      </c>
    </row>
    <row r="259" spans="1:63" s="82" customFormat="1" ht="12.75" customHeight="1">
      <c r="A259" s="75">
        <v>254</v>
      </c>
      <c r="B259" s="76" t="s">
        <v>343</v>
      </c>
      <c r="C259" s="75">
        <v>0</v>
      </c>
      <c r="D259" s="79">
        <v>1.0329999999999999</v>
      </c>
      <c r="E259" s="126">
        <v>0</v>
      </c>
      <c r="F259" s="80">
        <v>0</v>
      </c>
      <c r="G259" s="671">
        <v>18508.337289999996</v>
      </c>
      <c r="H259" s="81">
        <v>0</v>
      </c>
      <c r="I259" s="81">
        <v>1288</v>
      </c>
      <c r="J259" s="81">
        <v>19796</v>
      </c>
      <c r="K259" s="81"/>
      <c r="L259" s="287"/>
      <c r="M259" s="287"/>
      <c r="N259" s="79"/>
      <c r="O259" s="126"/>
      <c r="P259" s="80"/>
      <c r="Q259" s="671"/>
      <c r="S259" s="505"/>
      <c r="T259" s="720"/>
      <c r="U259" s="719"/>
      <c r="Z259" s="76"/>
      <c r="AA259" s="76"/>
      <c r="AB259" s="501"/>
      <c r="AC259" s="501"/>
      <c r="AY259" s="76">
        <v>254</v>
      </c>
      <c r="BA259" s="501">
        <v>86837.768100000001</v>
      </c>
      <c r="BD259" s="501">
        <v>5</v>
      </c>
      <c r="BG259" s="82">
        <f t="shared" si="9"/>
        <v>0</v>
      </c>
      <c r="BI259" s="82">
        <f t="shared" si="11"/>
        <v>17367.553619999999</v>
      </c>
      <c r="BK259" s="82">
        <f t="shared" si="10"/>
        <v>-1140.7836699999971</v>
      </c>
    </row>
    <row r="260" spans="1:63" s="82" customFormat="1" ht="12.75" customHeight="1">
      <c r="A260" s="75">
        <v>255</v>
      </c>
      <c r="B260" s="76" t="s">
        <v>344</v>
      </c>
      <c r="C260" s="75">
        <v>0</v>
      </c>
      <c r="D260" s="79">
        <v>1</v>
      </c>
      <c r="E260" s="126">
        <v>0</v>
      </c>
      <c r="F260" s="80">
        <v>0</v>
      </c>
      <c r="G260" s="671">
        <v>0</v>
      </c>
      <c r="H260" s="81">
        <v>0</v>
      </c>
      <c r="I260" s="81">
        <v>1288</v>
      </c>
      <c r="J260" s="81">
        <v>1288</v>
      </c>
      <c r="K260" s="81"/>
      <c r="L260" s="287"/>
      <c r="M260" s="287"/>
      <c r="N260" s="79"/>
      <c r="O260" s="126"/>
      <c r="P260" s="80"/>
      <c r="Q260" s="671"/>
      <c r="S260" s="505"/>
      <c r="T260" s="720"/>
      <c r="U260" s="719"/>
      <c r="Z260" s="76"/>
      <c r="AA260" s="76"/>
      <c r="AB260" s="501"/>
      <c r="AC260" s="501"/>
      <c r="AY260" s="76">
        <v>255</v>
      </c>
      <c r="BA260" s="501">
        <v>0</v>
      </c>
      <c r="BD260" s="501">
        <v>0</v>
      </c>
      <c r="BG260" s="82">
        <f t="shared" si="9"/>
        <v>0</v>
      </c>
      <c r="BI260" s="82">
        <f t="shared" si="11"/>
        <v>0</v>
      </c>
      <c r="BK260" s="82">
        <f t="shared" si="10"/>
        <v>0</v>
      </c>
    </row>
    <row r="261" spans="1:63" s="82" customFormat="1" ht="12.75" customHeight="1">
      <c r="A261" s="75">
        <v>256</v>
      </c>
      <c r="B261" s="76" t="s">
        <v>345</v>
      </c>
      <c r="C261" s="75">
        <v>0</v>
      </c>
      <c r="D261" s="79">
        <v>1</v>
      </c>
      <c r="E261" s="126">
        <v>0</v>
      </c>
      <c r="F261" s="80">
        <v>0</v>
      </c>
      <c r="G261" s="671">
        <v>19630.083809523807</v>
      </c>
      <c r="H261" s="81">
        <v>0</v>
      </c>
      <c r="I261" s="81">
        <v>1288</v>
      </c>
      <c r="J261" s="81">
        <v>20918</v>
      </c>
      <c r="K261" s="81"/>
      <c r="L261" s="287"/>
      <c r="M261" s="287"/>
      <c r="N261" s="79"/>
      <c r="O261" s="126"/>
      <c r="P261" s="80"/>
      <c r="Q261" s="671"/>
      <c r="S261" s="505"/>
      <c r="T261" s="720"/>
      <c r="U261" s="719"/>
      <c r="Z261" s="76"/>
      <c r="AA261" s="76"/>
      <c r="AB261" s="501"/>
      <c r="AC261" s="501"/>
      <c r="AY261" s="76">
        <v>256</v>
      </c>
      <c r="BA261" s="501">
        <v>267378.24</v>
      </c>
      <c r="BD261" s="501">
        <v>14</v>
      </c>
      <c r="BG261" s="82">
        <f t="shared" si="9"/>
        <v>0</v>
      </c>
      <c r="BI261" s="82">
        <f t="shared" si="11"/>
        <v>19098.445714285714</v>
      </c>
      <c r="BK261" s="82">
        <f t="shared" si="10"/>
        <v>-531.63809523809323</v>
      </c>
    </row>
    <row r="262" spans="1:63" s="82" customFormat="1" ht="12.75" customHeight="1">
      <c r="A262" s="75">
        <v>257</v>
      </c>
      <c r="B262" s="76" t="s">
        <v>346</v>
      </c>
      <c r="C262" s="75">
        <v>0</v>
      </c>
      <c r="D262" s="79">
        <v>1</v>
      </c>
      <c r="E262" s="126">
        <v>0</v>
      </c>
      <c r="F262" s="80">
        <v>0</v>
      </c>
      <c r="G262" s="671">
        <v>0</v>
      </c>
      <c r="H262" s="81">
        <v>0</v>
      </c>
      <c r="I262" s="81">
        <v>1288</v>
      </c>
      <c r="J262" s="81">
        <v>1288</v>
      </c>
      <c r="K262" s="81"/>
      <c r="L262" s="287"/>
      <c r="M262" s="287"/>
      <c r="N262" s="79"/>
      <c r="O262" s="126"/>
      <c r="P262" s="80"/>
      <c r="Q262" s="671"/>
      <c r="S262" s="505"/>
      <c r="T262" s="720"/>
      <c r="U262" s="719"/>
      <c r="Z262" s="76"/>
      <c r="AA262" s="76"/>
      <c r="AB262" s="501"/>
      <c r="AC262" s="501"/>
      <c r="AY262" s="76">
        <v>257</v>
      </c>
      <c r="BA262" s="501">
        <v>0</v>
      </c>
      <c r="BD262" s="501">
        <v>0</v>
      </c>
      <c r="BG262" s="82">
        <f t="shared" ref="BG262:BG325" si="12">+AY262-A262</f>
        <v>0</v>
      </c>
      <c r="BI262" s="82">
        <f t="shared" si="11"/>
        <v>0</v>
      </c>
      <c r="BK262" s="82">
        <f t="shared" ref="BK262:BK325" si="13">+BI262-G262</f>
        <v>0</v>
      </c>
    </row>
    <row r="263" spans="1:63" s="82" customFormat="1" ht="12.75" customHeight="1">
      <c r="A263" s="75">
        <v>258</v>
      </c>
      <c r="B263" s="76" t="s">
        <v>347</v>
      </c>
      <c r="C263" s="75">
        <v>1</v>
      </c>
      <c r="D263" s="79">
        <v>1</v>
      </c>
      <c r="E263" s="126">
        <v>10</v>
      </c>
      <c r="F263" s="80">
        <v>121.79437004804771</v>
      </c>
      <c r="G263" s="671">
        <v>19446.346486735874</v>
      </c>
      <c r="H263" s="81">
        <v>4238</v>
      </c>
      <c r="I263" s="81">
        <v>1288</v>
      </c>
      <c r="J263" s="81">
        <v>24972</v>
      </c>
      <c r="K263" s="81"/>
      <c r="L263" s="287"/>
      <c r="M263" s="287"/>
      <c r="N263" s="79"/>
      <c r="O263" s="126"/>
      <c r="P263" s="80"/>
      <c r="Q263" s="671"/>
      <c r="S263" s="505"/>
      <c r="T263" s="720"/>
      <c r="U263" s="719"/>
      <c r="Z263" s="76"/>
      <c r="AA263" s="76"/>
      <c r="AB263" s="501"/>
      <c r="AC263" s="501"/>
      <c r="AY263" s="76">
        <v>258</v>
      </c>
      <c r="BA263" s="501">
        <v>75147986.840000004</v>
      </c>
      <c r="BD263" s="501">
        <v>4290</v>
      </c>
      <c r="BG263" s="82">
        <f t="shared" si="12"/>
        <v>0</v>
      </c>
      <c r="BI263" s="82">
        <f t="shared" ref="BI263:BI326" si="14">IF(BA263=0,0,BA263/BD263)</f>
        <v>17517.01324941725</v>
      </c>
      <c r="BK263" s="82">
        <f t="shared" si="13"/>
        <v>-1929.333237318624</v>
      </c>
    </row>
    <row r="264" spans="1:63" s="82" customFormat="1" ht="12.75" customHeight="1">
      <c r="A264" s="75">
        <v>259</v>
      </c>
      <c r="B264" s="76" t="s">
        <v>348</v>
      </c>
      <c r="C264" s="75">
        <v>0</v>
      </c>
      <c r="D264" s="79">
        <v>1</v>
      </c>
      <c r="E264" s="126">
        <v>0</v>
      </c>
      <c r="F264" s="80">
        <v>0</v>
      </c>
      <c r="G264" s="671">
        <v>18046.96</v>
      </c>
      <c r="H264" s="81">
        <v>0</v>
      </c>
      <c r="I264" s="81">
        <v>1288</v>
      </c>
      <c r="J264" s="81">
        <v>19335</v>
      </c>
      <c r="K264" s="81"/>
      <c r="L264" s="287"/>
      <c r="M264" s="287"/>
      <c r="N264" s="79"/>
      <c r="O264" s="126"/>
      <c r="P264" s="80"/>
      <c r="Q264" s="671"/>
      <c r="S264" s="505"/>
      <c r="T264" s="720"/>
      <c r="U264" s="719"/>
      <c r="Z264" s="76"/>
      <c r="AA264" s="76"/>
      <c r="AB264" s="501"/>
      <c r="AC264" s="501"/>
      <c r="AY264" s="76">
        <v>259</v>
      </c>
      <c r="BA264" s="501">
        <v>50580.990000000005</v>
      </c>
      <c r="BD264" s="501">
        <v>3</v>
      </c>
      <c r="BG264" s="82">
        <f t="shared" si="12"/>
        <v>0</v>
      </c>
      <c r="BI264" s="82">
        <f t="shared" si="14"/>
        <v>16860.330000000002</v>
      </c>
      <c r="BK264" s="82">
        <f t="shared" si="13"/>
        <v>-1186.6299999999974</v>
      </c>
    </row>
    <row r="265" spans="1:63" s="82" customFormat="1" ht="12.75" customHeight="1">
      <c r="A265" s="75">
        <v>260</v>
      </c>
      <c r="B265" s="76" t="s">
        <v>349</v>
      </c>
      <c r="C265" s="75">
        <v>0</v>
      </c>
      <c r="D265" s="79">
        <v>1</v>
      </c>
      <c r="E265" s="126">
        <v>0</v>
      </c>
      <c r="F265" s="80">
        <v>0</v>
      </c>
      <c r="G265" s="671">
        <v>0</v>
      </c>
      <c r="H265" s="81">
        <v>0</v>
      </c>
      <c r="I265" s="81">
        <v>1288</v>
      </c>
      <c r="J265" s="81">
        <v>1288</v>
      </c>
      <c r="K265" s="81"/>
      <c r="L265" s="287"/>
      <c r="M265" s="287"/>
      <c r="N265" s="79"/>
      <c r="O265" s="126"/>
      <c r="P265" s="80"/>
      <c r="Q265" s="671"/>
      <c r="S265" s="505"/>
      <c r="T265" s="720"/>
      <c r="U265" s="719"/>
      <c r="Z265" s="76"/>
      <c r="AA265" s="76"/>
      <c r="AB265" s="501"/>
      <c r="AC265" s="501"/>
      <c r="AY265" s="76">
        <v>260</v>
      </c>
      <c r="BA265" s="501">
        <v>0</v>
      </c>
      <c r="BD265" s="501">
        <v>0</v>
      </c>
      <c r="BG265" s="82">
        <f t="shared" si="12"/>
        <v>0</v>
      </c>
      <c r="BI265" s="82">
        <f t="shared" si="14"/>
        <v>0</v>
      </c>
      <c r="BK265" s="82">
        <f t="shared" si="13"/>
        <v>0</v>
      </c>
    </row>
    <row r="266" spans="1:63" s="82" customFormat="1" ht="12.75" customHeight="1">
      <c r="A266" s="75">
        <v>261</v>
      </c>
      <c r="B266" s="76" t="s">
        <v>350</v>
      </c>
      <c r="C266" s="75">
        <v>1</v>
      </c>
      <c r="D266" s="79">
        <v>1</v>
      </c>
      <c r="E266" s="126">
        <v>5</v>
      </c>
      <c r="F266" s="80">
        <v>188.34300501385189</v>
      </c>
      <c r="G266" s="671">
        <v>14292.927782485875</v>
      </c>
      <c r="H266" s="81">
        <v>12627</v>
      </c>
      <c r="I266" s="81">
        <v>1288</v>
      </c>
      <c r="J266" s="81">
        <v>28208</v>
      </c>
      <c r="K266" s="81"/>
      <c r="L266" s="287"/>
      <c r="M266" s="287"/>
      <c r="N266" s="79"/>
      <c r="O266" s="126"/>
      <c r="P266" s="80"/>
      <c r="Q266" s="671"/>
      <c r="S266" s="505"/>
      <c r="T266" s="720"/>
      <c r="U266" s="719"/>
      <c r="Z266" s="76"/>
      <c r="AA266" s="76"/>
      <c r="AB266" s="501"/>
      <c r="AC266" s="501"/>
      <c r="AY266" s="76">
        <v>261</v>
      </c>
      <c r="BA266" s="501">
        <v>29463671.109999999</v>
      </c>
      <c r="BD266" s="501">
        <v>2227</v>
      </c>
      <c r="BG266" s="82">
        <f t="shared" si="12"/>
        <v>0</v>
      </c>
      <c r="BI266" s="82">
        <f t="shared" si="14"/>
        <v>13230.207054333183</v>
      </c>
      <c r="BK266" s="82">
        <f t="shared" si="13"/>
        <v>-1062.7207281526917</v>
      </c>
    </row>
    <row r="267" spans="1:63" s="82" customFormat="1" ht="12.75" customHeight="1">
      <c r="A267" s="75">
        <v>262</v>
      </c>
      <c r="B267" s="76" t="s">
        <v>351</v>
      </c>
      <c r="C267" s="75">
        <v>1</v>
      </c>
      <c r="D267" s="79">
        <v>1</v>
      </c>
      <c r="E267" s="126">
        <v>9</v>
      </c>
      <c r="F267" s="80">
        <v>101.04969328352608</v>
      </c>
      <c r="G267" s="671">
        <v>17312.694383282367</v>
      </c>
      <c r="H267" s="81">
        <v>182</v>
      </c>
      <c r="I267" s="81">
        <v>1288</v>
      </c>
      <c r="J267" s="81">
        <v>18783</v>
      </c>
      <c r="K267" s="81"/>
      <c r="L267" s="287"/>
      <c r="M267" s="287"/>
      <c r="N267" s="79"/>
      <c r="O267" s="126"/>
      <c r="P267" s="80"/>
      <c r="Q267" s="671"/>
      <c r="S267" s="505"/>
      <c r="T267" s="720"/>
      <c r="U267" s="719"/>
      <c r="Z267" s="76"/>
      <c r="AA267" s="76"/>
      <c r="AB267" s="501"/>
      <c r="AC267" s="501"/>
      <c r="AY267" s="76">
        <v>262</v>
      </c>
      <c r="BA267" s="501">
        <v>46252696.5</v>
      </c>
      <c r="BD267" s="501">
        <v>2977</v>
      </c>
      <c r="BG267" s="82">
        <f t="shared" si="12"/>
        <v>0</v>
      </c>
      <c r="BI267" s="82">
        <f t="shared" si="14"/>
        <v>15536.680047027208</v>
      </c>
      <c r="BK267" s="82">
        <f t="shared" si="13"/>
        <v>-1776.0143362551589</v>
      </c>
    </row>
    <row r="268" spans="1:63" s="82" customFormat="1" ht="12.75" customHeight="1">
      <c r="A268" s="75">
        <v>263</v>
      </c>
      <c r="B268" s="76" t="s">
        <v>352</v>
      </c>
      <c r="C268" s="75">
        <v>1</v>
      </c>
      <c r="D268" s="79">
        <v>1</v>
      </c>
      <c r="E268" s="126">
        <v>8</v>
      </c>
      <c r="F268" s="80">
        <v>182.30898072917861</v>
      </c>
      <c r="G268" s="671">
        <v>14876.102702702705</v>
      </c>
      <c r="H268" s="81">
        <v>12244</v>
      </c>
      <c r="I268" s="81">
        <v>1288</v>
      </c>
      <c r="J268" s="81">
        <v>28408</v>
      </c>
      <c r="K268" s="81"/>
      <c r="L268" s="287"/>
      <c r="M268" s="287"/>
      <c r="N268" s="79"/>
      <c r="O268" s="126"/>
      <c r="P268" s="80"/>
      <c r="Q268" s="671"/>
      <c r="S268" s="505"/>
      <c r="T268" s="720"/>
      <c r="U268" s="719"/>
      <c r="Z268" s="76"/>
      <c r="AA268" s="76"/>
      <c r="AB268" s="501"/>
      <c r="AC268" s="501"/>
      <c r="AY268" s="76">
        <v>263</v>
      </c>
      <c r="BA268" s="501">
        <v>622293.56000000006</v>
      </c>
      <c r="BD268" s="501">
        <v>35</v>
      </c>
      <c r="BG268" s="82">
        <f t="shared" si="12"/>
        <v>0</v>
      </c>
      <c r="BI268" s="82">
        <f t="shared" si="14"/>
        <v>17779.816000000003</v>
      </c>
      <c r="BK268" s="82">
        <f t="shared" si="13"/>
        <v>2903.7132972972977</v>
      </c>
    </row>
    <row r="269" spans="1:63" s="82" customFormat="1" ht="12.75" customHeight="1">
      <c r="A269" s="75">
        <v>264</v>
      </c>
      <c r="B269" s="76" t="s">
        <v>353</v>
      </c>
      <c r="C269" s="75">
        <v>1</v>
      </c>
      <c r="D269" s="79">
        <v>1.0389999999999999</v>
      </c>
      <c r="E269" s="126">
        <v>2</v>
      </c>
      <c r="F269" s="80">
        <v>160.89134232935783</v>
      </c>
      <c r="G269" s="671">
        <v>13720.633065457914</v>
      </c>
      <c r="H269" s="81">
        <v>8355</v>
      </c>
      <c r="I269" s="81">
        <v>1288</v>
      </c>
      <c r="J269" s="81">
        <v>23364</v>
      </c>
      <c r="K269" s="81"/>
      <c r="L269" s="287"/>
      <c r="M269" s="287"/>
      <c r="N269" s="79"/>
      <c r="O269" s="126"/>
      <c r="P269" s="80"/>
      <c r="Q269" s="671"/>
      <c r="S269" s="505"/>
      <c r="T269" s="720"/>
      <c r="U269" s="719"/>
      <c r="Z269" s="76"/>
      <c r="AA269" s="76"/>
      <c r="AB269" s="501"/>
      <c r="AC269" s="501"/>
      <c r="AY269" s="76">
        <v>264</v>
      </c>
      <c r="BA269" s="501">
        <v>35051638.613499999</v>
      </c>
      <c r="BD269" s="501">
        <v>2752</v>
      </c>
      <c r="BG269" s="82">
        <f t="shared" si="12"/>
        <v>0</v>
      </c>
      <c r="BI269" s="82">
        <f t="shared" si="14"/>
        <v>12736.787286882267</v>
      </c>
      <c r="BK269" s="82">
        <f t="shared" si="13"/>
        <v>-983.84577857564727</v>
      </c>
    </row>
    <row r="270" spans="1:63" s="82" customFormat="1" ht="12.75" customHeight="1">
      <c r="A270" s="75">
        <v>265</v>
      </c>
      <c r="B270" s="76" t="s">
        <v>354</v>
      </c>
      <c r="C270" s="75">
        <v>1</v>
      </c>
      <c r="D270" s="79">
        <v>1</v>
      </c>
      <c r="E270" s="126">
        <v>4</v>
      </c>
      <c r="F270" s="80">
        <v>138.4296564373937</v>
      </c>
      <c r="G270" s="671">
        <v>13931.31350346878</v>
      </c>
      <c r="H270" s="81">
        <v>5354</v>
      </c>
      <c r="I270" s="81">
        <v>1288</v>
      </c>
      <c r="J270" s="81">
        <v>20573</v>
      </c>
      <c r="K270" s="81"/>
      <c r="L270" s="287"/>
      <c r="M270" s="287"/>
      <c r="N270" s="79"/>
      <c r="O270" s="126"/>
      <c r="P270" s="80"/>
      <c r="Q270" s="671"/>
      <c r="S270" s="505"/>
      <c r="T270" s="720"/>
      <c r="U270" s="719"/>
      <c r="Z270" s="76"/>
      <c r="AA270" s="76"/>
      <c r="AB270" s="501"/>
      <c r="AC270" s="501"/>
      <c r="AY270" s="76">
        <v>265</v>
      </c>
      <c r="BA270" s="501">
        <v>26813049.119999994</v>
      </c>
      <c r="BD270" s="501">
        <v>2076</v>
      </c>
      <c r="BG270" s="82">
        <f t="shared" si="12"/>
        <v>0</v>
      </c>
      <c r="BI270" s="82">
        <f t="shared" si="14"/>
        <v>12915.726936416182</v>
      </c>
      <c r="BK270" s="82">
        <f t="shared" si="13"/>
        <v>-1015.5865670525982</v>
      </c>
    </row>
    <row r="271" spans="1:63" s="82" customFormat="1" ht="12.75" customHeight="1">
      <c r="A271" s="75">
        <v>266</v>
      </c>
      <c r="B271" s="76" t="s">
        <v>355</v>
      </c>
      <c r="C271" s="75">
        <v>1</v>
      </c>
      <c r="D271" s="79">
        <v>1.0429999999999999</v>
      </c>
      <c r="E271" s="126">
        <v>3</v>
      </c>
      <c r="F271" s="80">
        <v>154.54445849366405</v>
      </c>
      <c r="G271" s="671">
        <v>14073.03560321087</v>
      </c>
      <c r="H271" s="81">
        <v>7676</v>
      </c>
      <c r="I271" s="81">
        <v>1288</v>
      </c>
      <c r="J271" s="81">
        <v>23037</v>
      </c>
      <c r="K271" s="81"/>
      <c r="L271" s="287"/>
      <c r="M271" s="287"/>
      <c r="N271" s="79"/>
      <c r="O271" s="126"/>
      <c r="P271" s="80"/>
      <c r="Q271" s="671"/>
      <c r="S271" s="505"/>
      <c r="T271" s="720"/>
      <c r="U271" s="719"/>
      <c r="Z271" s="76"/>
      <c r="AA271" s="76"/>
      <c r="AB271" s="501"/>
      <c r="AC271" s="501"/>
      <c r="AY271" s="76">
        <v>266</v>
      </c>
      <c r="BA271" s="501">
        <v>45592861.892139994</v>
      </c>
      <c r="BD271" s="501">
        <v>3518</v>
      </c>
      <c r="BG271" s="82">
        <f t="shared" si="12"/>
        <v>0</v>
      </c>
      <c r="BI271" s="82">
        <f t="shared" si="14"/>
        <v>12959.881151830583</v>
      </c>
      <c r="BK271" s="82">
        <f t="shared" si="13"/>
        <v>-1113.1544513802874</v>
      </c>
    </row>
    <row r="272" spans="1:63" s="82" customFormat="1" ht="12.75" customHeight="1">
      <c r="A272" s="75">
        <v>267</v>
      </c>
      <c r="B272" s="76" t="s">
        <v>356</v>
      </c>
      <c r="C272" s="75">
        <v>0</v>
      </c>
      <c r="D272" s="79">
        <v>1</v>
      </c>
      <c r="E272" s="126">
        <v>0</v>
      </c>
      <c r="F272" s="80">
        <v>0</v>
      </c>
      <c r="G272" s="671">
        <v>18046.96</v>
      </c>
      <c r="H272" s="81">
        <v>0</v>
      </c>
      <c r="I272" s="81">
        <v>1288</v>
      </c>
      <c r="J272" s="81">
        <v>19335</v>
      </c>
      <c r="K272" s="81"/>
      <c r="L272" s="287"/>
      <c r="M272" s="287"/>
      <c r="N272" s="79"/>
      <c r="O272" s="126"/>
      <c r="P272" s="80"/>
      <c r="Q272" s="671"/>
      <c r="S272" s="505"/>
      <c r="T272" s="720"/>
      <c r="U272" s="719"/>
      <c r="Z272" s="76"/>
      <c r="AA272" s="76"/>
      <c r="AB272" s="501"/>
      <c r="AC272" s="501"/>
      <c r="AY272" s="76">
        <v>267</v>
      </c>
      <c r="BA272" s="501">
        <v>45335.72</v>
      </c>
      <c r="BD272" s="501">
        <v>4</v>
      </c>
      <c r="BG272" s="82">
        <f t="shared" si="12"/>
        <v>0</v>
      </c>
      <c r="BI272" s="82">
        <f t="shared" si="14"/>
        <v>11333.93</v>
      </c>
      <c r="BK272" s="82">
        <f t="shared" si="13"/>
        <v>-6713.0299999999988</v>
      </c>
    </row>
    <row r="273" spans="1:63" s="82" customFormat="1" ht="12.75" customHeight="1">
      <c r="A273" s="75">
        <v>268</v>
      </c>
      <c r="B273" s="76" t="s">
        <v>357</v>
      </c>
      <c r="C273" s="75">
        <v>0</v>
      </c>
      <c r="D273" s="79">
        <v>1</v>
      </c>
      <c r="E273" s="126">
        <v>0</v>
      </c>
      <c r="F273" s="80">
        <v>0</v>
      </c>
      <c r="G273" s="671">
        <v>0</v>
      </c>
      <c r="H273" s="81">
        <v>0</v>
      </c>
      <c r="I273" s="81">
        <v>1288</v>
      </c>
      <c r="J273" s="81">
        <v>1288</v>
      </c>
      <c r="K273" s="81"/>
      <c r="L273" s="287"/>
      <c r="M273" s="287"/>
      <c r="N273" s="79"/>
      <c r="O273" s="126"/>
      <c r="P273" s="80"/>
      <c r="Q273" s="671"/>
      <c r="S273" s="505"/>
      <c r="T273" s="720"/>
      <c r="U273" s="719"/>
      <c r="Z273" s="76"/>
      <c r="AA273" s="76"/>
      <c r="AB273" s="501"/>
      <c r="AC273" s="501"/>
      <c r="AY273" s="76">
        <v>268</v>
      </c>
      <c r="BA273" s="501">
        <v>0</v>
      </c>
      <c r="BD273" s="501">
        <v>0</v>
      </c>
      <c r="BG273" s="82">
        <f t="shared" si="12"/>
        <v>0</v>
      </c>
      <c r="BI273" s="82">
        <f t="shared" si="14"/>
        <v>0</v>
      </c>
      <c r="BK273" s="82">
        <f t="shared" si="13"/>
        <v>0</v>
      </c>
    </row>
    <row r="274" spans="1:63" s="82" customFormat="1" ht="12.75" customHeight="1">
      <c r="A274" s="75">
        <v>269</v>
      </c>
      <c r="B274" s="76" t="s">
        <v>358</v>
      </c>
      <c r="C274" s="75">
        <v>1</v>
      </c>
      <c r="D274" s="79">
        <v>1.0409999999999999</v>
      </c>
      <c r="E274" s="126">
        <v>2</v>
      </c>
      <c r="F274" s="80">
        <v>183.5697882455749</v>
      </c>
      <c r="G274" s="671">
        <v>13249.51296155216</v>
      </c>
      <c r="H274" s="81">
        <v>11073</v>
      </c>
      <c r="I274" s="81">
        <v>1288</v>
      </c>
      <c r="J274" s="81">
        <v>25611</v>
      </c>
      <c r="K274" s="81"/>
      <c r="L274" s="287"/>
      <c r="M274" s="287"/>
      <c r="N274" s="79"/>
      <c r="O274" s="126"/>
      <c r="P274" s="80"/>
      <c r="Q274" s="671"/>
      <c r="S274" s="505"/>
      <c r="T274" s="720"/>
      <c r="U274" s="719"/>
      <c r="Z274" s="76"/>
      <c r="AA274" s="76"/>
      <c r="AB274" s="501"/>
      <c r="AC274" s="501"/>
      <c r="AY274" s="76">
        <v>269</v>
      </c>
      <c r="BA274" s="501">
        <v>4869362.1741699995</v>
      </c>
      <c r="BD274" s="501">
        <v>402</v>
      </c>
      <c r="BG274" s="82">
        <f t="shared" si="12"/>
        <v>0</v>
      </c>
      <c r="BI274" s="82">
        <f t="shared" si="14"/>
        <v>12112.841229278605</v>
      </c>
      <c r="BK274" s="82">
        <f t="shared" si="13"/>
        <v>-1136.6717322735549</v>
      </c>
    </row>
    <row r="275" spans="1:63" s="82" customFormat="1" ht="12.75" customHeight="1">
      <c r="A275" s="75">
        <v>270</v>
      </c>
      <c r="B275" s="76" t="s">
        <v>359</v>
      </c>
      <c r="C275" s="75">
        <v>0</v>
      </c>
      <c r="D275" s="79">
        <v>1</v>
      </c>
      <c r="E275" s="126">
        <v>0</v>
      </c>
      <c r="F275" s="80">
        <v>0</v>
      </c>
      <c r="G275" s="671">
        <v>0</v>
      </c>
      <c r="H275" s="81">
        <v>0</v>
      </c>
      <c r="I275" s="81">
        <v>1288</v>
      </c>
      <c r="J275" s="81">
        <v>1288</v>
      </c>
      <c r="K275" s="81"/>
      <c r="L275" s="287"/>
      <c r="M275" s="287"/>
      <c r="N275" s="79"/>
      <c r="O275" s="126"/>
      <c r="P275" s="80"/>
      <c r="Q275" s="671"/>
      <c r="S275" s="505"/>
      <c r="T275" s="720"/>
      <c r="U275" s="719"/>
      <c r="Z275" s="76"/>
      <c r="AA275" s="76"/>
      <c r="AB275" s="501"/>
      <c r="AC275" s="501"/>
      <c r="AY275" s="76">
        <v>270</v>
      </c>
      <c r="BA275" s="501">
        <v>0</v>
      </c>
      <c r="BD275" s="501">
        <v>0</v>
      </c>
      <c r="BG275" s="82">
        <f t="shared" si="12"/>
        <v>0</v>
      </c>
      <c r="BI275" s="82">
        <f t="shared" si="14"/>
        <v>0</v>
      </c>
      <c r="BK275" s="82">
        <f t="shared" si="13"/>
        <v>0</v>
      </c>
    </row>
    <row r="276" spans="1:63" s="82" customFormat="1" ht="12.75" customHeight="1">
      <c r="A276" s="75">
        <v>271</v>
      </c>
      <c r="B276" s="76" t="s">
        <v>360</v>
      </c>
      <c r="C276" s="75">
        <v>1</v>
      </c>
      <c r="D276" s="79">
        <v>1</v>
      </c>
      <c r="E276" s="126">
        <v>4</v>
      </c>
      <c r="F276" s="80">
        <v>134.77867653365246</v>
      </c>
      <c r="G276" s="671">
        <v>14174.635888298782</v>
      </c>
      <c r="H276" s="81">
        <v>4930</v>
      </c>
      <c r="I276" s="81">
        <v>1288</v>
      </c>
      <c r="J276" s="81">
        <v>20393</v>
      </c>
      <c r="K276" s="81"/>
      <c r="L276" s="287"/>
      <c r="M276" s="287"/>
      <c r="N276" s="79"/>
      <c r="O276" s="126"/>
      <c r="P276" s="80"/>
      <c r="Q276" s="671"/>
      <c r="S276" s="505"/>
      <c r="T276" s="720"/>
      <c r="U276" s="719"/>
      <c r="Z276" s="76"/>
      <c r="AA276" s="76"/>
      <c r="AB276" s="501"/>
      <c r="AC276" s="501"/>
      <c r="AY276" s="76">
        <v>271</v>
      </c>
      <c r="BA276" s="501">
        <v>77749654.599999994</v>
      </c>
      <c r="BD276" s="501">
        <v>5998</v>
      </c>
      <c r="BG276" s="82">
        <f t="shared" si="12"/>
        <v>0</v>
      </c>
      <c r="BI276" s="82">
        <f t="shared" si="14"/>
        <v>12962.596632210736</v>
      </c>
      <c r="BK276" s="82">
        <f t="shared" si="13"/>
        <v>-1212.0392560880464</v>
      </c>
    </row>
    <row r="277" spans="1:63" s="82" customFormat="1" ht="12.75" customHeight="1">
      <c r="A277" s="75">
        <v>272</v>
      </c>
      <c r="B277" s="76" t="s">
        <v>361</v>
      </c>
      <c r="C277" s="75">
        <v>1</v>
      </c>
      <c r="D277" s="79">
        <v>1</v>
      </c>
      <c r="E277" s="126">
        <v>5</v>
      </c>
      <c r="F277" s="80">
        <v>202.53434234816572</v>
      </c>
      <c r="G277" s="671">
        <v>14118.784356435643</v>
      </c>
      <c r="H277" s="81">
        <v>14477</v>
      </c>
      <c r="I277" s="81">
        <v>1288</v>
      </c>
      <c r="J277" s="81">
        <v>29884</v>
      </c>
      <c r="K277" s="81"/>
      <c r="L277" s="287"/>
      <c r="M277" s="287"/>
      <c r="N277" s="79"/>
      <c r="O277" s="126"/>
      <c r="P277" s="80"/>
      <c r="Q277" s="671"/>
      <c r="S277" s="505"/>
      <c r="T277" s="720"/>
      <c r="U277" s="719"/>
      <c r="Z277" s="76"/>
      <c r="AA277" s="76"/>
      <c r="AB277" s="501"/>
      <c r="AC277" s="501"/>
      <c r="AY277" s="76">
        <v>272</v>
      </c>
      <c r="BA277" s="501">
        <v>1324918.6600000001</v>
      </c>
      <c r="BD277" s="501">
        <v>99</v>
      </c>
      <c r="BG277" s="82">
        <f t="shared" si="12"/>
        <v>0</v>
      </c>
      <c r="BI277" s="82">
        <f t="shared" si="14"/>
        <v>13383.016767676769</v>
      </c>
      <c r="BK277" s="82">
        <f t="shared" si="13"/>
        <v>-735.7675887588739</v>
      </c>
    </row>
    <row r="278" spans="1:63" s="82" customFormat="1" ht="12.75" customHeight="1">
      <c r="A278" s="75">
        <v>273</v>
      </c>
      <c r="B278" s="76" t="s">
        <v>362</v>
      </c>
      <c r="C278" s="75">
        <v>1</v>
      </c>
      <c r="D278" s="79">
        <v>1</v>
      </c>
      <c r="E278" s="126">
        <v>6</v>
      </c>
      <c r="F278" s="80">
        <v>141.91127875759335</v>
      </c>
      <c r="G278" s="671">
        <v>14360.596744340877</v>
      </c>
      <c r="H278" s="81">
        <v>6019</v>
      </c>
      <c r="I278" s="81">
        <v>1288</v>
      </c>
      <c r="J278" s="81">
        <v>21668</v>
      </c>
      <c r="K278" s="81"/>
      <c r="L278" s="287"/>
      <c r="M278" s="287"/>
      <c r="N278" s="79"/>
      <c r="O278" s="126"/>
      <c r="P278" s="80"/>
      <c r="Q278" s="671"/>
      <c r="S278" s="505"/>
      <c r="T278" s="720"/>
      <c r="U278" s="719"/>
      <c r="Z278" s="76"/>
      <c r="AA278" s="76"/>
      <c r="AB278" s="501"/>
      <c r="AC278" s="501"/>
      <c r="AY278" s="76">
        <v>273</v>
      </c>
      <c r="BA278" s="501">
        <v>20945424.469999995</v>
      </c>
      <c r="BD278" s="501">
        <v>1587</v>
      </c>
      <c r="BG278" s="82">
        <f t="shared" si="12"/>
        <v>0</v>
      </c>
      <c r="BI278" s="82">
        <f t="shared" si="14"/>
        <v>13198.12505986137</v>
      </c>
      <c r="BK278" s="82">
        <f t="shared" si="13"/>
        <v>-1162.4716844795075</v>
      </c>
    </row>
    <row r="279" spans="1:63" s="82" customFormat="1" ht="12.75" customHeight="1">
      <c r="A279" s="75">
        <v>274</v>
      </c>
      <c r="B279" s="76" t="s">
        <v>363</v>
      </c>
      <c r="C279" s="75">
        <v>1</v>
      </c>
      <c r="D279" s="79">
        <v>1.0680000000000001</v>
      </c>
      <c r="E279" s="126">
        <v>9</v>
      </c>
      <c r="F279" s="80">
        <v>151.42701710383452</v>
      </c>
      <c r="G279" s="671">
        <v>19429.007434779527</v>
      </c>
      <c r="H279" s="81">
        <v>9992</v>
      </c>
      <c r="I279" s="81">
        <v>1288</v>
      </c>
      <c r="J279" s="81">
        <v>30709</v>
      </c>
      <c r="K279" s="81"/>
      <c r="L279" s="287"/>
      <c r="M279" s="287"/>
      <c r="N279" s="79"/>
      <c r="O279" s="126"/>
      <c r="P279" s="80"/>
      <c r="Q279" s="671"/>
      <c r="S279" s="505"/>
      <c r="T279" s="720"/>
      <c r="U279" s="719"/>
      <c r="Z279" s="76"/>
      <c r="AA279" s="76"/>
      <c r="AB279" s="501"/>
      <c r="AC279" s="501"/>
      <c r="AY279" s="76">
        <v>274</v>
      </c>
      <c r="BA279" s="501">
        <v>92243672.763959989</v>
      </c>
      <c r="BD279" s="501">
        <v>5146</v>
      </c>
      <c r="BG279" s="82">
        <f t="shared" si="12"/>
        <v>0</v>
      </c>
      <c r="BI279" s="82">
        <f t="shared" si="14"/>
        <v>17925.315344725997</v>
      </c>
      <c r="BK279" s="82">
        <f t="shared" si="13"/>
        <v>-1503.6920900535297</v>
      </c>
    </row>
    <row r="280" spans="1:63" s="82" customFormat="1" ht="12.75" customHeight="1">
      <c r="A280" s="75">
        <v>275</v>
      </c>
      <c r="B280" s="76" t="s">
        <v>364</v>
      </c>
      <c r="C280" s="75">
        <v>1</v>
      </c>
      <c r="D280" s="79">
        <v>1</v>
      </c>
      <c r="E280" s="126">
        <v>3</v>
      </c>
      <c r="F280" s="80">
        <v>148.48075986322235</v>
      </c>
      <c r="G280" s="671">
        <v>13924.358872651355</v>
      </c>
      <c r="H280" s="81">
        <v>6751</v>
      </c>
      <c r="I280" s="81">
        <v>1288</v>
      </c>
      <c r="J280" s="81">
        <v>21963</v>
      </c>
      <c r="K280" s="81"/>
      <c r="L280" s="287"/>
      <c r="M280" s="287"/>
      <c r="N280" s="79"/>
      <c r="O280" s="126"/>
      <c r="P280" s="80"/>
      <c r="Q280" s="671"/>
      <c r="S280" s="505"/>
      <c r="T280" s="720"/>
      <c r="U280" s="719"/>
      <c r="Z280" s="76"/>
      <c r="AA280" s="76"/>
      <c r="AB280" s="501"/>
      <c r="AC280" s="501"/>
      <c r="AY280" s="76">
        <v>275</v>
      </c>
      <c r="BA280" s="501">
        <v>6090235.1399999997</v>
      </c>
      <c r="BD280" s="501">
        <v>463</v>
      </c>
      <c r="BG280" s="82">
        <f t="shared" si="12"/>
        <v>0</v>
      </c>
      <c r="BI280" s="82">
        <f t="shared" si="14"/>
        <v>13153.855593952483</v>
      </c>
      <c r="BK280" s="82">
        <f t="shared" si="13"/>
        <v>-770.50327869887224</v>
      </c>
    </row>
    <row r="281" spans="1:63" s="82" customFormat="1" ht="12.75" customHeight="1">
      <c r="A281" s="75">
        <v>276</v>
      </c>
      <c r="B281" s="76" t="s">
        <v>365</v>
      </c>
      <c r="C281" s="75">
        <v>1</v>
      </c>
      <c r="D281" s="79">
        <v>1.024</v>
      </c>
      <c r="E281" s="126">
        <v>2</v>
      </c>
      <c r="F281" s="80">
        <v>190.3803927828593</v>
      </c>
      <c r="G281" s="671">
        <v>13244.622611893636</v>
      </c>
      <c r="H281" s="81">
        <v>11971</v>
      </c>
      <c r="I281" s="81">
        <v>1288</v>
      </c>
      <c r="J281" s="81">
        <v>26504</v>
      </c>
      <c r="K281" s="81"/>
      <c r="L281" s="287"/>
      <c r="M281" s="287"/>
      <c r="N281" s="79"/>
      <c r="O281" s="126"/>
      <c r="P281" s="80"/>
      <c r="Q281" s="671"/>
      <c r="S281" s="505"/>
      <c r="T281" s="720"/>
      <c r="U281" s="719"/>
      <c r="Z281" s="76"/>
      <c r="AA281" s="76"/>
      <c r="AB281" s="501"/>
      <c r="AC281" s="501"/>
      <c r="AY281" s="76">
        <v>276</v>
      </c>
      <c r="BA281" s="501">
        <v>14839839.35713</v>
      </c>
      <c r="BD281" s="501">
        <v>1223</v>
      </c>
      <c r="BG281" s="82">
        <f t="shared" si="12"/>
        <v>0</v>
      </c>
      <c r="BI281" s="82">
        <f t="shared" si="14"/>
        <v>12133.965132567457</v>
      </c>
      <c r="BK281" s="82">
        <f t="shared" si="13"/>
        <v>-1110.6574793261789</v>
      </c>
    </row>
    <row r="282" spans="1:63" s="82" customFormat="1" ht="12.75" customHeight="1">
      <c r="A282" s="75">
        <v>277</v>
      </c>
      <c r="B282" s="76" t="s">
        <v>366</v>
      </c>
      <c r="C282" s="75">
        <v>1</v>
      </c>
      <c r="D282" s="79">
        <v>1</v>
      </c>
      <c r="E282" s="126">
        <v>12</v>
      </c>
      <c r="F282" s="80">
        <v>100.28996584176406</v>
      </c>
      <c r="G282" s="671">
        <v>21191.078630013522</v>
      </c>
      <c r="H282" s="81">
        <v>61</v>
      </c>
      <c r="I282" s="81">
        <v>1288</v>
      </c>
      <c r="J282" s="81">
        <v>22540</v>
      </c>
      <c r="K282" s="81"/>
      <c r="L282" s="287"/>
      <c r="M282" s="287"/>
      <c r="N282" s="79"/>
      <c r="O282" s="126"/>
      <c r="P282" s="80"/>
      <c r="Q282" s="671"/>
      <c r="S282" s="505"/>
      <c r="T282" s="720"/>
      <c r="U282" s="719"/>
      <c r="Z282" s="76"/>
      <c r="AA282" s="76"/>
      <c r="AB282" s="501"/>
      <c r="AC282" s="501"/>
      <c r="AY282" s="76">
        <v>277</v>
      </c>
      <c r="BA282" s="501">
        <v>41954846.989999995</v>
      </c>
      <c r="BD282" s="501">
        <v>2248</v>
      </c>
      <c r="BG282" s="82">
        <f t="shared" si="12"/>
        <v>0</v>
      </c>
      <c r="BI282" s="82">
        <f t="shared" si="14"/>
        <v>18663.188162811384</v>
      </c>
      <c r="BK282" s="82">
        <f t="shared" si="13"/>
        <v>-2527.8904672021381</v>
      </c>
    </row>
    <row r="283" spans="1:63" s="82" customFormat="1" ht="12.75" customHeight="1">
      <c r="A283" s="75">
        <v>278</v>
      </c>
      <c r="B283" s="76" t="s">
        <v>367</v>
      </c>
      <c r="C283" s="75">
        <v>1</v>
      </c>
      <c r="D283" s="79">
        <v>1</v>
      </c>
      <c r="E283" s="126">
        <v>6</v>
      </c>
      <c r="F283" s="80">
        <v>122.66742833414756</v>
      </c>
      <c r="G283" s="671">
        <v>15277.139263278126</v>
      </c>
      <c r="H283" s="81">
        <v>3463</v>
      </c>
      <c r="I283" s="81">
        <v>1288</v>
      </c>
      <c r="J283" s="81">
        <v>20028</v>
      </c>
      <c r="K283" s="81"/>
      <c r="L283" s="287"/>
      <c r="M283" s="287"/>
      <c r="N283" s="79"/>
      <c r="O283" s="126"/>
      <c r="P283" s="80"/>
      <c r="Q283" s="671"/>
      <c r="S283" s="505"/>
      <c r="T283" s="720"/>
      <c r="U283" s="719"/>
      <c r="Z283" s="76"/>
      <c r="AA283" s="76"/>
      <c r="AB283" s="501"/>
      <c r="AC283" s="501"/>
      <c r="AY283" s="76">
        <v>278</v>
      </c>
      <c r="BA283" s="501">
        <v>26072273.239999998</v>
      </c>
      <c r="BD283" s="501">
        <v>1817</v>
      </c>
      <c r="BG283" s="82">
        <f t="shared" si="12"/>
        <v>0</v>
      </c>
      <c r="BI283" s="82">
        <f t="shared" si="14"/>
        <v>14349.077182168408</v>
      </c>
      <c r="BK283" s="82">
        <f t="shared" si="13"/>
        <v>-928.06208110971784</v>
      </c>
    </row>
    <row r="284" spans="1:63" s="82" customFormat="1" ht="12.75" customHeight="1">
      <c r="A284" s="75">
        <v>279</v>
      </c>
      <c r="B284" s="76" t="s">
        <v>368</v>
      </c>
      <c r="C284" s="75">
        <v>0</v>
      </c>
      <c r="D284" s="79">
        <v>1</v>
      </c>
      <c r="E284" s="126">
        <v>0</v>
      </c>
      <c r="F284" s="80">
        <v>0</v>
      </c>
      <c r="G284" s="671">
        <v>20061.844848484845</v>
      </c>
      <c r="H284" s="81">
        <v>0</v>
      </c>
      <c r="I284" s="81">
        <v>1288</v>
      </c>
      <c r="J284" s="81">
        <v>21350</v>
      </c>
      <c r="K284" s="81"/>
      <c r="L284" s="287"/>
      <c r="M284" s="287"/>
      <c r="N284" s="79"/>
      <c r="O284" s="126"/>
      <c r="P284" s="80"/>
      <c r="Q284" s="671"/>
      <c r="S284" s="505"/>
      <c r="T284" s="720"/>
      <c r="U284" s="719"/>
      <c r="Z284" s="76"/>
      <c r="AA284" s="76"/>
      <c r="AB284" s="501"/>
      <c r="AC284" s="501"/>
      <c r="AY284" s="76">
        <v>279</v>
      </c>
      <c r="BA284" s="501">
        <v>0</v>
      </c>
      <c r="BD284" s="501">
        <v>0</v>
      </c>
      <c r="BG284" s="82">
        <f t="shared" si="12"/>
        <v>0</v>
      </c>
      <c r="BI284" s="82">
        <f t="shared" si="14"/>
        <v>0</v>
      </c>
      <c r="BK284" s="82">
        <f t="shared" si="13"/>
        <v>-20061.844848484845</v>
      </c>
    </row>
    <row r="285" spans="1:63" s="82" customFormat="1" ht="12.75" customHeight="1">
      <c r="A285" s="75">
        <v>280</v>
      </c>
      <c r="B285" s="76" t="s">
        <v>369</v>
      </c>
      <c r="C285" s="75">
        <v>0</v>
      </c>
      <c r="D285" s="79">
        <v>1</v>
      </c>
      <c r="E285" s="126">
        <v>0</v>
      </c>
      <c r="F285" s="80">
        <v>0</v>
      </c>
      <c r="G285" s="671">
        <v>18046.96</v>
      </c>
      <c r="H285" s="81">
        <v>0</v>
      </c>
      <c r="I285" s="81">
        <v>1288</v>
      </c>
      <c r="J285" s="81">
        <v>19335</v>
      </c>
      <c r="K285" s="81"/>
      <c r="L285" s="287"/>
      <c r="M285" s="287"/>
      <c r="N285" s="79"/>
      <c r="O285" s="126"/>
      <c r="P285" s="80"/>
      <c r="Q285" s="671"/>
      <c r="S285" s="505"/>
      <c r="T285" s="720"/>
      <c r="U285" s="719"/>
      <c r="Z285" s="76"/>
      <c r="AA285" s="76"/>
      <c r="AB285" s="501"/>
      <c r="AC285" s="501"/>
      <c r="AY285" s="76">
        <v>280</v>
      </c>
      <c r="BA285" s="501">
        <v>67441.320000000007</v>
      </c>
      <c r="BD285" s="501">
        <v>4</v>
      </c>
      <c r="BG285" s="82">
        <f t="shared" si="12"/>
        <v>0</v>
      </c>
      <c r="BI285" s="82">
        <f t="shared" si="14"/>
        <v>16860.330000000002</v>
      </c>
      <c r="BK285" s="82">
        <f t="shared" si="13"/>
        <v>-1186.6299999999974</v>
      </c>
    </row>
    <row r="286" spans="1:63" s="82" customFormat="1" ht="12.75" customHeight="1">
      <c r="A286" s="75">
        <v>281</v>
      </c>
      <c r="B286" s="76" t="s">
        <v>370</v>
      </c>
      <c r="C286" s="75">
        <v>1</v>
      </c>
      <c r="D286" s="79">
        <v>1</v>
      </c>
      <c r="E286" s="126">
        <v>12</v>
      </c>
      <c r="F286" s="80">
        <v>100.01046051748537</v>
      </c>
      <c r="G286" s="671">
        <v>22656.690062610538</v>
      </c>
      <c r="H286" s="81">
        <v>2</v>
      </c>
      <c r="I286" s="81">
        <v>1288</v>
      </c>
      <c r="J286" s="81">
        <v>23947</v>
      </c>
      <c r="K286" s="81"/>
      <c r="L286" s="287"/>
      <c r="M286" s="287"/>
      <c r="N286" s="79"/>
      <c r="O286" s="126"/>
      <c r="P286" s="80"/>
      <c r="Q286" s="671"/>
      <c r="S286" s="505"/>
      <c r="T286" s="720"/>
      <c r="U286" s="719"/>
      <c r="Z286" s="76"/>
      <c r="AA286" s="76"/>
      <c r="AB286" s="501"/>
      <c r="AC286" s="501"/>
      <c r="AY286" s="76">
        <v>281</v>
      </c>
      <c r="BA286" s="501">
        <v>557035159.80000007</v>
      </c>
      <c r="BD286" s="501">
        <v>28394</v>
      </c>
      <c r="BG286" s="82">
        <f t="shared" si="12"/>
        <v>0</v>
      </c>
      <c r="BI286" s="82">
        <f t="shared" si="14"/>
        <v>19618.058737761501</v>
      </c>
      <c r="BK286" s="82">
        <f t="shared" si="13"/>
        <v>-3038.6313248490369</v>
      </c>
    </row>
    <row r="287" spans="1:63" s="82" customFormat="1" ht="12.75" customHeight="1">
      <c r="A287" s="75">
        <v>282</v>
      </c>
      <c r="B287" s="76" t="s">
        <v>371</v>
      </c>
      <c r="C287" s="75">
        <v>0</v>
      </c>
      <c r="D287" s="79">
        <v>1</v>
      </c>
      <c r="E287" s="126">
        <v>0</v>
      </c>
      <c r="F287" s="80">
        <v>0</v>
      </c>
      <c r="G287" s="671">
        <v>0</v>
      </c>
      <c r="H287" s="81">
        <v>0</v>
      </c>
      <c r="I287" s="81">
        <v>1288</v>
      </c>
      <c r="J287" s="81">
        <v>1288</v>
      </c>
      <c r="K287" s="81"/>
      <c r="L287" s="287"/>
      <c r="M287" s="287"/>
      <c r="N287" s="79"/>
      <c r="O287" s="126"/>
      <c r="P287" s="80"/>
      <c r="Q287" s="671"/>
      <c r="S287" s="505"/>
      <c r="T287" s="720"/>
      <c r="U287" s="719"/>
      <c r="Z287" s="76"/>
      <c r="AA287" s="76"/>
      <c r="AB287" s="501"/>
      <c r="AC287" s="501"/>
      <c r="AY287" s="76">
        <v>282</v>
      </c>
      <c r="BA287" s="501">
        <v>16860.330000000002</v>
      </c>
      <c r="BD287" s="501">
        <v>1</v>
      </c>
      <c r="BG287" s="82">
        <f t="shared" si="12"/>
        <v>0</v>
      </c>
      <c r="BI287" s="82">
        <f t="shared" si="14"/>
        <v>16860.330000000002</v>
      </c>
      <c r="BK287" s="82">
        <f t="shared" si="13"/>
        <v>16860.330000000002</v>
      </c>
    </row>
    <row r="288" spans="1:63" s="82" customFormat="1" ht="12.75" customHeight="1">
      <c r="A288" s="75">
        <v>283</v>
      </c>
      <c r="B288" s="76" t="s">
        <v>372</v>
      </c>
      <c r="C288" s="75">
        <v>0</v>
      </c>
      <c r="D288" s="79">
        <v>1</v>
      </c>
      <c r="E288" s="126">
        <v>0</v>
      </c>
      <c r="F288" s="80">
        <v>0</v>
      </c>
      <c r="G288" s="671">
        <v>0</v>
      </c>
      <c r="H288" s="81">
        <v>0</v>
      </c>
      <c r="I288" s="81">
        <v>1288</v>
      </c>
      <c r="J288" s="81">
        <v>1288</v>
      </c>
      <c r="K288" s="81"/>
      <c r="L288" s="287"/>
      <c r="M288" s="287"/>
      <c r="N288" s="79"/>
      <c r="O288" s="126"/>
      <c r="P288" s="80"/>
      <c r="Q288" s="671"/>
      <c r="S288" s="505"/>
      <c r="T288" s="720"/>
      <c r="U288" s="719"/>
      <c r="Z288" s="76"/>
      <c r="AA288" s="76"/>
      <c r="AB288" s="501"/>
      <c r="AC288" s="501"/>
      <c r="AY288" s="76">
        <v>283</v>
      </c>
      <c r="BA288" s="501">
        <v>0</v>
      </c>
      <c r="BD288" s="501">
        <v>0</v>
      </c>
      <c r="BG288" s="82">
        <f t="shared" si="12"/>
        <v>0</v>
      </c>
      <c r="BI288" s="82">
        <f t="shared" si="14"/>
        <v>0</v>
      </c>
      <c r="BK288" s="82">
        <f t="shared" si="13"/>
        <v>0</v>
      </c>
    </row>
    <row r="289" spans="1:63" s="82" customFormat="1" ht="12.75" customHeight="1">
      <c r="A289" s="75">
        <v>284</v>
      </c>
      <c r="B289" s="76" t="s">
        <v>373</v>
      </c>
      <c r="C289" s="75">
        <v>1</v>
      </c>
      <c r="D289" s="79">
        <v>1.038</v>
      </c>
      <c r="E289" s="126">
        <v>5</v>
      </c>
      <c r="F289" s="80">
        <v>148.29621290057923</v>
      </c>
      <c r="G289" s="671">
        <v>14715.75637931145</v>
      </c>
      <c r="H289" s="81">
        <v>7107</v>
      </c>
      <c r="I289" s="81">
        <v>1288</v>
      </c>
      <c r="J289" s="81">
        <v>23111</v>
      </c>
      <c r="K289" s="81"/>
      <c r="L289" s="287"/>
      <c r="M289" s="287"/>
      <c r="N289" s="79"/>
      <c r="O289" s="126"/>
      <c r="P289" s="80"/>
      <c r="Q289" s="671"/>
      <c r="S289" s="505"/>
      <c r="T289" s="720"/>
      <c r="U289" s="719"/>
      <c r="Z289" s="76"/>
      <c r="AA289" s="76"/>
      <c r="AB289" s="501"/>
      <c r="AC289" s="501"/>
      <c r="AY289" s="76">
        <v>284</v>
      </c>
      <c r="BA289" s="501">
        <v>33160025.140000001</v>
      </c>
      <c r="BD289" s="501">
        <v>2456</v>
      </c>
      <c r="BG289" s="82">
        <f t="shared" si="12"/>
        <v>0</v>
      </c>
      <c r="BI289" s="82">
        <f t="shared" si="14"/>
        <v>13501.638900651466</v>
      </c>
      <c r="BK289" s="82">
        <f t="shared" si="13"/>
        <v>-1214.117478659984</v>
      </c>
    </row>
    <row r="290" spans="1:63" s="82" customFormat="1" ht="12.75" customHeight="1">
      <c r="A290" s="75">
        <v>285</v>
      </c>
      <c r="B290" s="76" t="s">
        <v>374</v>
      </c>
      <c r="C290" s="75">
        <v>1</v>
      </c>
      <c r="D290" s="79">
        <v>1.0449999999999999</v>
      </c>
      <c r="E290" s="126">
        <v>9</v>
      </c>
      <c r="F290" s="80">
        <v>122.04461952772063</v>
      </c>
      <c r="G290" s="671">
        <v>17536.22807727024</v>
      </c>
      <c r="H290" s="81">
        <v>3866</v>
      </c>
      <c r="I290" s="81">
        <v>1288</v>
      </c>
      <c r="J290" s="81">
        <v>22690</v>
      </c>
      <c r="K290" s="81"/>
      <c r="L290" s="287"/>
      <c r="M290" s="287"/>
      <c r="N290" s="79"/>
      <c r="O290" s="126"/>
      <c r="P290" s="80"/>
      <c r="Q290" s="671"/>
      <c r="S290" s="505"/>
      <c r="T290" s="720"/>
      <c r="U290" s="719"/>
      <c r="Z290" s="76"/>
      <c r="AA290" s="76"/>
      <c r="AB290" s="501"/>
      <c r="AC290" s="501"/>
      <c r="AY290" s="76">
        <v>285</v>
      </c>
      <c r="BA290" s="501">
        <v>60499235.960839994</v>
      </c>
      <c r="BD290" s="501">
        <v>3781</v>
      </c>
      <c r="BG290" s="82">
        <f t="shared" si="12"/>
        <v>0</v>
      </c>
      <c r="BI290" s="82">
        <f t="shared" si="14"/>
        <v>16000.855847881512</v>
      </c>
      <c r="BK290" s="82">
        <f t="shared" si="13"/>
        <v>-1535.3722293887276</v>
      </c>
    </row>
    <row r="291" spans="1:63" s="82" customFormat="1" ht="12.75" customHeight="1">
      <c r="A291" s="75">
        <v>286</v>
      </c>
      <c r="B291" s="76" t="s">
        <v>375</v>
      </c>
      <c r="C291" s="75">
        <v>0</v>
      </c>
      <c r="D291" s="79">
        <v>1.046</v>
      </c>
      <c r="E291" s="126">
        <v>0</v>
      </c>
      <c r="F291" s="80">
        <v>0</v>
      </c>
      <c r="G291" s="671">
        <v>0</v>
      </c>
      <c r="H291" s="81">
        <v>0</v>
      </c>
      <c r="I291" s="81">
        <v>1288</v>
      </c>
      <c r="J291" s="81">
        <v>1288</v>
      </c>
      <c r="K291" s="81"/>
      <c r="L291" s="287"/>
      <c r="M291" s="287"/>
      <c r="N291" s="79"/>
      <c r="O291" s="126"/>
      <c r="P291" s="80"/>
      <c r="Q291" s="671"/>
      <c r="S291" s="505"/>
      <c r="T291" s="720"/>
      <c r="U291" s="719"/>
      <c r="Z291" s="76"/>
      <c r="AA291" s="76"/>
      <c r="AB291" s="501"/>
      <c r="AC291" s="501"/>
      <c r="AY291" s="76">
        <v>286</v>
      </c>
      <c r="BA291" s="501">
        <v>0</v>
      </c>
      <c r="BD291" s="501">
        <v>0</v>
      </c>
      <c r="BG291" s="82">
        <f t="shared" si="12"/>
        <v>0</v>
      </c>
      <c r="BI291" s="82">
        <f t="shared" si="14"/>
        <v>0</v>
      </c>
      <c r="BK291" s="82">
        <f t="shared" si="13"/>
        <v>0</v>
      </c>
    </row>
    <row r="292" spans="1:63" s="82" customFormat="1" ht="12.75" customHeight="1">
      <c r="A292" s="75">
        <v>287</v>
      </c>
      <c r="B292" s="76" t="s">
        <v>376</v>
      </c>
      <c r="C292" s="75">
        <v>1</v>
      </c>
      <c r="D292" s="79">
        <v>1</v>
      </c>
      <c r="E292" s="126">
        <v>5</v>
      </c>
      <c r="F292" s="80">
        <v>141.78792135888858</v>
      </c>
      <c r="G292" s="671">
        <v>13772.692383354353</v>
      </c>
      <c r="H292" s="81">
        <v>5755</v>
      </c>
      <c r="I292" s="81">
        <v>1288</v>
      </c>
      <c r="J292" s="81">
        <v>20816</v>
      </c>
      <c r="K292" s="81"/>
      <c r="L292" s="287"/>
      <c r="M292" s="287"/>
      <c r="N292" s="79"/>
      <c r="O292" s="126"/>
      <c r="P292" s="80"/>
      <c r="Q292" s="671"/>
      <c r="S292" s="505"/>
      <c r="T292" s="720"/>
      <c r="U292" s="719"/>
      <c r="Z292" s="76"/>
      <c r="AA292" s="76"/>
      <c r="AB292" s="501"/>
      <c r="AC292" s="501"/>
      <c r="AY292" s="76">
        <v>287</v>
      </c>
      <c r="BA292" s="501">
        <v>11545308.15</v>
      </c>
      <c r="BD292" s="501">
        <v>901</v>
      </c>
      <c r="BG292" s="82">
        <f t="shared" si="12"/>
        <v>0</v>
      </c>
      <c r="BI292" s="82">
        <f t="shared" si="14"/>
        <v>12813.882519422865</v>
      </c>
      <c r="BK292" s="82">
        <f t="shared" si="13"/>
        <v>-958.80986393148851</v>
      </c>
    </row>
    <row r="293" spans="1:63" s="82" customFormat="1" ht="12.75" customHeight="1">
      <c r="A293" s="75">
        <v>288</v>
      </c>
      <c r="B293" s="76" t="s">
        <v>377</v>
      </c>
      <c r="C293" s="75">
        <v>1</v>
      </c>
      <c r="D293" s="79">
        <v>1</v>
      </c>
      <c r="E293" s="126">
        <v>2</v>
      </c>
      <c r="F293" s="80">
        <v>176.67100954739709</v>
      </c>
      <c r="G293" s="671">
        <v>12853.751810929398</v>
      </c>
      <c r="H293" s="81">
        <v>9855</v>
      </c>
      <c r="I293" s="81">
        <v>1288</v>
      </c>
      <c r="J293" s="81">
        <v>23997</v>
      </c>
      <c r="K293" s="81"/>
      <c r="L293" s="287"/>
      <c r="M293" s="287"/>
      <c r="N293" s="79"/>
      <c r="O293" s="126"/>
      <c r="P293" s="80"/>
      <c r="Q293" s="671"/>
      <c r="S293" s="505"/>
      <c r="T293" s="720"/>
      <c r="U293" s="719"/>
      <c r="Z293" s="76"/>
      <c r="AA293" s="76"/>
      <c r="AB293" s="501"/>
      <c r="AC293" s="501"/>
      <c r="AY293" s="76">
        <v>288</v>
      </c>
      <c r="BA293" s="501">
        <v>29586742.630219996</v>
      </c>
      <c r="BD293" s="501">
        <v>2509</v>
      </c>
      <c r="BG293" s="82">
        <f t="shared" si="12"/>
        <v>0</v>
      </c>
      <c r="BI293" s="82">
        <f t="shared" si="14"/>
        <v>11792.244970195296</v>
      </c>
      <c r="BK293" s="82">
        <f t="shared" si="13"/>
        <v>-1061.5068407341023</v>
      </c>
    </row>
    <row r="294" spans="1:63" s="82" customFormat="1" ht="12.75" customHeight="1">
      <c r="A294" s="75">
        <v>289</v>
      </c>
      <c r="B294" s="76" t="s">
        <v>378</v>
      </c>
      <c r="C294" s="75">
        <v>1</v>
      </c>
      <c r="D294" s="79">
        <v>1</v>
      </c>
      <c r="E294" s="126">
        <v>7</v>
      </c>
      <c r="F294" s="80">
        <v>225.68317862376395</v>
      </c>
      <c r="G294" s="671">
        <v>15675.034551724137</v>
      </c>
      <c r="H294" s="81">
        <v>19701</v>
      </c>
      <c r="I294" s="81">
        <v>1288</v>
      </c>
      <c r="J294" s="81">
        <v>36664</v>
      </c>
      <c r="K294" s="81"/>
      <c r="L294" s="287"/>
      <c r="M294" s="287"/>
      <c r="N294" s="79"/>
      <c r="O294" s="126"/>
      <c r="P294" s="80"/>
      <c r="Q294" s="671"/>
      <c r="S294" s="505"/>
      <c r="T294" s="720"/>
      <c r="U294" s="719"/>
      <c r="Z294" s="76"/>
      <c r="AA294" s="76"/>
      <c r="AB294" s="501"/>
      <c r="AC294" s="501"/>
      <c r="AY294" s="76">
        <v>289</v>
      </c>
      <c r="BA294" s="501">
        <v>2077119.5199999998</v>
      </c>
      <c r="BD294" s="501">
        <v>142</v>
      </c>
      <c r="BG294" s="82">
        <f t="shared" si="12"/>
        <v>0</v>
      </c>
      <c r="BI294" s="82">
        <f t="shared" si="14"/>
        <v>14627.602253521125</v>
      </c>
      <c r="BK294" s="82">
        <f t="shared" si="13"/>
        <v>-1047.4322982030117</v>
      </c>
    </row>
    <row r="295" spans="1:63" s="82" customFormat="1" ht="12.75" customHeight="1">
      <c r="A295" s="75">
        <v>290</v>
      </c>
      <c r="B295" s="76" t="s">
        <v>379</v>
      </c>
      <c r="C295" s="75">
        <v>1</v>
      </c>
      <c r="D295" s="79">
        <v>1</v>
      </c>
      <c r="E295" s="126">
        <v>4</v>
      </c>
      <c r="F295" s="80">
        <v>140.27431140698457</v>
      </c>
      <c r="G295" s="671">
        <v>13891.103036144576</v>
      </c>
      <c r="H295" s="81">
        <v>5595</v>
      </c>
      <c r="I295" s="81">
        <v>1288</v>
      </c>
      <c r="J295" s="81">
        <v>20774</v>
      </c>
      <c r="K295" s="81"/>
      <c r="L295" s="287"/>
      <c r="M295" s="287"/>
      <c r="N295" s="79"/>
      <c r="O295" s="126"/>
      <c r="P295" s="80"/>
      <c r="Q295" s="671"/>
      <c r="S295" s="505"/>
      <c r="T295" s="720"/>
      <c r="U295" s="719"/>
      <c r="Z295" s="76"/>
      <c r="AA295" s="76"/>
      <c r="AB295" s="501"/>
      <c r="AC295" s="501"/>
      <c r="AY295" s="76">
        <v>290</v>
      </c>
      <c r="BA295" s="501">
        <v>16892397.649999999</v>
      </c>
      <c r="BD295" s="501">
        <v>1314</v>
      </c>
      <c r="BG295" s="82">
        <f t="shared" si="12"/>
        <v>0</v>
      </c>
      <c r="BI295" s="82">
        <f t="shared" si="14"/>
        <v>12855.705974124809</v>
      </c>
      <c r="BK295" s="82">
        <f t="shared" si="13"/>
        <v>-1035.397062019767</v>
      </c>
    </row>
    <row r="296" spans="1:63" s="82" customFormat="1" ht="12.75" customHeight="1">
      <c r="A296" s="75">
        <v>291</v>
      </c>
      <c r="B296" s="76" t="s">
        <v>380</v>
      </c>
      <c r="C296" s="75">
        <v>1</v>
      </c>
      <c r="D296" s="79">
        <v>1</v>
      </c>
      <c r="E296" s="126">
        <v>4</v>
      </c>
      <c r="F296" s="80">
        <v>140.31179259982801</v>
      </c>
      <c r="G296" s="671">
        <v>14229.91032416503</v>
      </c>
      <c r="H296" s="81">
        <v>5736</v>
      </c>
      <c r="I296" s="81">
        <v>1288</v>
      </c>
      <c r="J296" s="81">
        <v>21254</v>
      </c>
      <c r="K296" s="81"/>
      <c r="L296" s="287"/>
      <c r="M296" s="287"/>
      <c r="N296" s="79"/>
      <c r="O296" s="126"/>
      <c r="P296" s="80"/>
      <c r="Q296" s="671"/>
      <c r="S296" s="505"/>
      <c r="T296" s="720"/>
      <c r="U296" s="719"/>
      <c r="Z296" s="76"/>
      <c r="AA296" s="76"/>
      <c r="AB296" s="501"/>
      <c r="AC296" s="501"/>
      <c r="AY296" s="76">
        <v>291</v>
      </c>
      <c r="BA296" s="501">
        <v>26938857.690000001</v>
      </c>
      <c r="BD296" s="501">
        <v>2040</v>
      </c>
      <c r="BG296" s="82">
        <f t="shared" si="12"/>
        <v>0</v>
      </c>
      <c r="BI296" s="82">
        <f t="shared" si="14"/>
        <v>13205.322397058824</v>
      </c>
      <c r="BK296" s="82">
        <f t="shared" si="13"/>
        <v>-1024.5879271062058</v>
      </c>
    </row>
    <row r="297" spans="1:63" s="82" customFormat="1" ht="12.75" customHeight="1">
      <c r="A297" s="75">
        <v>292</v>
      </c>
      <c r="B297" s="76" t="s">
        <v>381</v>
      </c>
      <c r="C297" s="75">
        <v>1</v>
      </c>
      <c r="D297" s="79">
        <v>1</v>
      </c>
      <c r="E297" s="126">
        <v>5</v>
      </c>
      <c r="F297" s="80">
        <v>128.49306335002296</v>
      </c>
      <c r="G297" s="671">
        <v>14389.488883222844</v>
      </c>
      <c r="H297" s="81">
        <v>4100</v>
      </c>
      <c r="I297" s="81">
        <v>1288</v>
      </c>
      <c r="J297" s="81">
        <v>19777</v>
      </c>
      <c r="K297" s="81"/>
      <c r="L297" s="287"/>
      <c r="M297" s="287"/>
      <c r="N297" s="79"/>
      <c r="O297" s="126"/>
      <c r="P297" s="80"/>
      <c r="Q297" s="671"/>
      <c r="S297" s="505"/>
      <c r="T297" s="720"/>
      <c r="U297" s="719"/>
      <c r="Z297" s="76"/>
      <c r="AA297" s="76"/>
      <c r="AB297" s="501"/>
      <c r="AC297" s="501"/>
      <c r="AY297" s="76">
        <v>292</v>
      </c>
      <c r="BA297" s="501">
        <v>28125194.139999993</v>
      </c>
      <c r="BD297" s="501">
        <v>2081</v>
      </c>
      <c r="BG297" s="82">
        <f t="shared" si="12"/>
        <v>0</v>
      </c>
      <c r="BI297" s="82">
        <f t="shared" si="14"/>
        <v>13515.230245074481</v>
      </c>
      <c r="BK297" s="82">
        <f t="shared" si="13"/>
        <v>-874.25863814836339</v>
      </c>
    </row>
    <row r="298" spans="1:63" s="82" customFormat="1" ht="12.75" customHeight="1">
      <c r="A298" s="75">
        <v>293</v>
      </c>
      <c r="B298" s="76" t="s">
        <v>382</v>
      </c>
      <c r="C298" s="75">
        <v>1</v>
      </c>
      <c r="D298" s="79">
        <v>1</v>
      </c>
      <c r="E298" s="126">
        <v>10</v>
      </c>
      <c r="F298" s="80">
        <v>101.88440828185294</v>
      </c>
      <c r="G298" s="671">
        <v>19193.395011956003</v>
      </c>
      <c r="H298" s="81">
        <v>362</v>
      </c>
      <c r="I298" s="81">
        <v>1288</v>
      </c>
      <c r="J298" s="81">
        <v>20843</v>
      </c>
      <c r="K298" s="81"/>
      <c r="L298" s="287"/>
      <c r="M298" s="287"/>
      <c r="N298" s="79"/>
      <c r="O298" s="126"/>
      <c r="P298" s="80"/>
      <c r="Q298" s="671"/>
      <c r="S298" s="505"/>
      <c r="T298" s="720"/>
      <c r="U298" s="719"/>
      <c r="Z298" s="76"/>
      <c r="AA298" s="76"/>
      <c r="AB298" s="501"/>
      <c r="AC298" s="501"/>
      <c r="AY298" s="76">
        <v>293</v>
      </c>
      <c r="BA298" s="501">
        <v>139952638.31</v>
      </c>
      <c r="BD298" s="501">
        <v>8235</v>
      </c>
      <c r="BG298" s="82">
        <f t="shared" si="12"/>
        <v>0</v>
      </c>
      <c r="BI298" s="82">
        <f t="shared" si="14"/>
        <v>16994.855896782028</v>
      </c>
      <c r="BK298" s="82">
        <f t="shared" si="13"/>
        <v>-2198.539115173975</v>
      </c>
    </row>
    <row r="299" spans="1:63" s="82" customFormat="1" ht="12.75" customHeight="1">
      <c r="A299" s="75">
        <v>294</v>
      </c>
      <c r="B299" s="76" t="s">
        <v>383</v>
      </c>
      <c r="C299" s="75">
        <v>0</v>
      </c>
      <c r="D299" s="79">
        <v>1</v>
      </c>
      <c r="E299" s="126">
        <v>0</v>
      </c>
      <c r="F299" s="80">
        <v>0</v>
      </c>
      <c r="G299" s="671">
        <v>18046.96</v>
      </c>
      <c r="H299" s="81">
        <v>0</v>
      </c>
      <c r="I299" s="81">
        <v>1288</v>
      </c>
      <c r="J299" s="81">
        <v>19335</v>
      </c>
      <c r="K299" s="81"/>
      <c r="L299" s="287"/>
      <c r="M299" s="287"/>
      <c r="N299" s="79"/>
      <c r="O299" s="126"/>
      <c r="P299" s="80"/>
      <c r="Q299" s="671"/>
      <c r="S299" s="505"/>
      <c r="T299" s="720"/>
      <c r="U299" s="719"/>
      <c r="Z299" s="76"/>
      <c r="AA299" s="76"/>
      <c r="AB299" s="501"/>
      <c r="AC299" s="501"/>
      <c r="AY299" s="76">
        <v>294</v>
      </c>
      <c r="BA299" s="501">
        <v>16860.330000000002</v>
      </c>
      <c r="BD299" s="501">
        <v>1</v>
      </c>
      <c r="BG299" s="82">
        <f t="shared" si="12"/>
        <v>0</v>
      </c>
      <c r="BI299" s="82">
        <f t="shared" si="14"/>
        <v>16860.330000000002</v>
      </c>
      <c r="BK299" s="82">
        <f t="shared" si="13"/>
        <v>-1186.6299999999974</v>
      </c>
    </row>
    <row r="300" spans="1:63" s="82" customFormat="1" ht="12.75" customHeight="1">
      <c r="A300" s="75">
        <v>295</v>
      </c>
      <c r="B300" s="76" t="s">
        <v>384</v>
      </c>
      <c r="C300" s="75">
        <v>1</v>
      </c>
      <c r="D300" s="79">
        <v>1</v>
      </c>
      <c r="E300" s="126">
        <v>4</v>
      </c>
      <c r="F300" s="80">
        <v>148.92872399358831</v>
      </c>
      <c r="G300" s="671">
        <v>14060.874264173703</v>
      </c>
      <c r="H300" s="81">
        <v>6880</v>
      </c>
      <c r="I300" s="81">
        <v>1288</v>
      </c>
      <c r="J300" s="81">
        <v>22229</v>
      </c>
      <c r="K300" s="81"/>
      <c r="L300" s="287"/>
      <c r="M300" s="287"/>
      <c r="N300" s="79"/>
      <c r="O300" s="126"/>
      <c r="P300" s="80"/>
      <c r="Q300" s="671"/>
      <c r="S300" s="505"/>
      <c r="T300" s="720"/>
      <c r="U300" s="719"/>
      <c r="Z300" s="76"/>
      <c r="AA300" s="76"/>
      <c r="AB300" s="501"/>
      <c r="AC300" s="501"/>
      <c r="AY300" s="76">
        <v>295</v>
      </c>
      <c r="BA300" s="501">
        <v>42572022.780000001</v>
      </c>
      <c r="BD300" s="501">
        <v>3258</v>
      </c>
      <c r="BG300" s="82">
        <f t="shared" si="12"/>
        <v>0</v>
      </c>
      <c r="BI300" s="82">
        <f t="shared" si="14"/>
        <v>13066.919208103131</v>
      </c>
      <c r="BK300" s="82">
        <f t="shared" si="13"/>
        <v>-993.95505607057203</v>
      </c>
    </row>
    <row r="301" spans="1:63" s="82" customFormat="1" ht="12.75" customHeight="1">
      <c r="A301" s="75">
        <v>296</v>
      </c>
      <c r="B301" s="76" t="s">
        <v>385</v>
      </c>
      <c r="C301" s="75">
        <v>1</v>
      </c>
      <c r="D301" s="79">
        <v>1</v>
      </c>
      <c r="E301" s="126">
        <v>8</v>
      </c>
      <c r="F301" s="80">
        <v>221.56328377080663</v>
      </c>
      <c r="G301" s="671">
        <v>15856.325137362634</v>
      </c>
      <c r="H301" s="81">
        <v>19275</v>
      </c>
      <c r="I301" s="81">
        <v>1288</v>
      </c>
      <c r="J301" s="81">
        <v>36419</v>
      </c>
      <c r="K301" s="81"/>
      <c r="L301" s="287"/>
      <c r="M301" s="287"/>
      <c r="N301" s="79"/>
      <c r="O301" s="126"/>
      <c r="P301" s="80"/>
      <c r="Q301" s="671"/>
      <c r="S301" s="505"/>
      <c r="T301" s="720"/>
      <c r="U301" s="719"/>
      <c r="Z301" s="76"/>
      <c r="AA301" s="76"/>
      <c r="AB301" s="501"/>
      <c r="AC301" s="501"/>
      <c r="AY301" s="76">
        <v>296</v>
      </c>
      <c r="BA301" s="501">
        <v>5499468.6799999997</v>
      </c>
      <c r="BD301" s="501">
        <v>355</v>
      </c>
      <c r="BG301" s="82">
        <f t="shared" si="12"/>
        <v>0</v>
      </c>
      <c r="BI301" s="82">
        <f t="shared" si="14"/>
        <v>15491.461070422534</v>
      </c>
      <c r="BK301" s="82">
        <f t="shared" si="13"/>
        <v>-364.86406694009929</v>
      </c>
    </row>
    <row r="302" spans="1:63" s="82" customFormat="1" ht="12.75" customHeight="1">
      <c r="A302" s="75">
        <v>297</v>
      </c>
      <c r="B302" s="76" t="s">
        <v>386</v>
      </c>
      <c r="C302" s="75">
        <v>0</v>
      </c>
      <c r="D302" s="79">
        <v>1</v>
      </c>
      <c r="E302" s="126">
        <v>0</v>
      </c>
      <c r="F302" s="80">
        <v>0</v>
      </c>
      <c r="G302" s="671">
        <v>0</v>
      </c>
      <c r="H302" s="81">
        <v>0</v>
      </c>
      <c r="I302" s="81">
        <v>1288</v>
      </c>
      <c r="J302" s="81">
        <v>1288</v>
      </c>
      <c r="K302" s="81"/>
      <c r="L302" s="287"/>
      <c r="M302" s="287"/>
      <c r="N302" s="79"/>
      <c r="O302" s="126"/>
      <c r="P302" s="80"/>
      <c r="Q302" s="671"/>
      <c r="S302" s="505"/>
      <c r="T302" s="720"/>
      <c r="U302" s="719"/>
      <c r="Z302" s="76"/>
      <c r="AA302" s="76"/>
      <c r="AB302" s="501"/>
      <c r="AC302" s="501"/>
      <c r="AY302" s="76">
        <v>297</v>
      </c>
      <c r="BA302" s="501">
        <v>0</v>
      </c>
      <c r="BD302" s="501">
        <v>0</v>
      </c>
      <c r="BG302" s="82">
        <f t="shared" si="12"/>
        <v>0</v>
      </c>
      <c r="BI302" s="82">
        <f t="shared" si="14"/>
        <v>0</v>
      </c>
      <c r="BK302" s="82">
        <f t="shared" si="13"/>
        <v>0</v>
      </c>
    </row>
    <row r="303" spans="1:63" s="82" customFormat="1" ht="12.75" customHeight="1">
      <c r="A303" s="75">
        <v>298</v>
      </c>
      <c r="B303" s="76" t="s">
        <v>387</v>
      </c>
      <c r="C303" s="75">
        <v>1</v>
      </c>
      <c r="D303" s="79">
        <v>1.0449999999999999</v>
      </c>
      <c r="E303" s="126">
        <v>2</v>
      </c>
      <c r="F303" s="80">
        <v>205.76578422568178</v>
      </c>
      <c r="G303" s="671">
        <v>13121.475146161047</v>
      </c>
      <c r="H303" s="81">
        <v>13878</v>
      </c>
      <c r="I303" s="81">
        <v>1288</v>
      </c>
      <c r="J303" s="81">
        <v>28287</v>
      </c>
      <c r="K303" s="81"/>
      <c r="L303" s="287"/>
      <c r="M303" s="287"/>
      <c r="N303" s="79"/>
      <c r="O303" s="126"/>
      <c r="P303" s="80"/>
      <c r="Q303" s="671"/>
      <c r="S303" s="505"/>
      <c r="T303" s="720"/>
      <c r="U303" s="719"/>
      <c r="Z303" s="76"/>
      <c r="AA303" s="76"/>
      <c r="AB303" s="501"/>
      <c r="AC303" s="501"/>
      <c r="AY303" s="76">
        <v>298</v>
      </c>
      <c r="BA303" s="501">
        <v>7130555.7772400007</v>
      </c>
      <c r="BD303" s="501">
        <v>589</v>
      </c>
      <c r="BG303" s="82">
        <f t="shared" si="12"/>
        <v>0</v>
      </c>
      <c r="BI303" s="82">
        <f t="shared" si="14"/>
        <v>12106.206752529713</v>
      </c>
      <c r="BK303" s="82">
        <f t="shared" si="13"/>
        <v>-1015.2683936313333</v>
      </c>
    </row>
    <row r="304" spans="1:63" s="82" customFormat="1" ht="12.75" customHeight="1">
      <c r="A304" s="75">
        <v>299</v>
      </c>
      <c r="B304" s="76" t="s">
        <v>388</v>
      </c>
      <c r="C304" s="75">
        <v>0</v>
      </c>
      <c r="D304" s="79">
        <v>1</v>
      </c>
      <c r="E304" s="126">
        <v>0</v>
      </c>
      <c r="F304" s="80">
        <v>0</v>
      </c>
      <c r="G304" s="671">
        <v>0</v>
      </c>
      <c r="H304" s="81">
        <v>0</v>
      </c>
      <c r="I304" s="81">
        <v>1288</v>
      </c>
      <c r="J304" s="81">
        <v>1288</v>
      </c>
      <c r="K304" s="81"/>
      <c r="L304" s="287"/>
      <c r="M304" s="287"/>
      <c r="N304" s="79"/>
      <c r="O304" s="126"/>
      <c r="P304" s="80"/>
      <c r="Q304" s="671"/>
      <c r="S304" s="505"/>
      <c r="T304" s="720"/>
      <c r="U304" s="719"/>
      <c r="Z304" s="76"/>
      <c r="AA304" s="76"/>
      <c r="AB304" s="501"/>
      <c r="AC304" s="501"/>
      <c r="AY304" s="76">
        <v>299</v>
      </c>
      <c r="BA304" s="501">
        <v>0</v>
      </c>
      <c r="BD304" s="501">
        <v>0</v>
      </c>
      <c r="BG304" s="82">
        <f t="shared" si="12"/>
        <v>0</v>
      </c>
      <c r="BI304" s="82">
        <f t="shared" si="14"/>
        <v>0</v>
      </c>
      <c r="BK304" s="82">
        <f t="shared" si="13"/>
        <v>0</v>
      </c>
    </row>
    <row r="305" spans="1:63" s="82" customFormat="1" ht="12.75" customHeight="1">
      <c r="A305" s="75">
        <v>300</v>
      </c>
      <c r="B305" s="76" t="s">
        <v>389</v>
      </c>
      <c r="C305" s="75">
        <v>1</v>
      </c>
      <c r="D305" s="79">
        <v>1</v>
      </c>
      <c r="E305" s="126">
        <v>9</v>
      </c>
      <c r="F305" s="80">
        <v>324.39686298493058</v>
      </c>
      <c r="G305" s="671">
        <v>14327.165999999997</v>
      </c>
      <c r="H305" s="81">
        <v>32150</v>
      </c>
      <c r="I305" s="81">
        <v>1288</v>
      </c>
      <c r="J305" s="81">
        <v>47765</v>
      </c>
      <c r="K305" s="81"/>
      <c r="L305" s="287"/>
      <c r="M305" s="287"/>
      <c r="N305" s="79"/>
      <c r="O305" s="126"/>
      <c r="P305" s="80"/>
      <c r="Q305" s="671"/>
      <c r="S305" s="505"/>
      <c r="T305" s="720"/>
      <c r="U305" s="719"/>
      <c r="Z305" s="76"/>
      <c r="AA305" s="76"/>
      <c r="AB305" s="501"/>
      <c r="AC305" s="501"/>
      <c r="AY305" s="76">
        <v>300</v>
      </c>
      <c r="BA305" s="501">
        <v>2291577.2599999998</v>
      </c>
      <c r="BD305" s="501">
        <v>170</v>
      </c>
      <c r="BG305" s="82">
        <f t="shared" si="12"/>
        <v>0</v>
      </c>
      <c r="BI305" s="82">
        <f t="shared" si="14"/>
        <v>13479.866235294116</v>
      </c>
      <c r="BK305" s="82">
        <f t="shared" si="13"/>
        <v>-847.2997647058819</v>
      </c>
    </row>
    <row r="306" spans="1:63" s="82" customFormat="1" ht="12.75" customHeight="1">
      <c r="A306" s="75">
        <v>301</v>
      </c>
      <c r="B306" s="76" t="s">
        <v>390</v>
      </c>
      <c r="C306" s="75">
        <v>1</v>
      </c>
      <c r="D306" s="79">
        <v>1</v>
      </c>
      <c r="E306" s="126">
        <v>5</v>
      </c>
      <c r="F306" s="80">
        <v>131.78601009448232</v>
      </c>
      <c r="G306" s="671">
        <v>14689.061530676785</v>
      </c>
      <c r="H306" s="81">
        <v>4669</v>
      </c>
      <c r="I306" s="81">
        <v>1288</v>
      </c>
      <c r="J306" s="81">
        <v>20646</v>
      </c>
      <c r="K306" s="81"/>
      <c r="L306" s="287"/>
      <c r="M306" s="287"/>
      <c r="N306" s="79"/>
      <c r="O306" s="126"/>
      <c r="P306" s="80"/>
      <c r="Q306" s="671"/>
      <c r="S306" s="505"/>
      <c r="T306" s="720"/>
      <c r="U306" s="719"/>
      <c r="Z306" s="76"/>
      <c r="AA306" s="76"/>
      <c r="AB306" s="501"/>
      <c r="AC306" s="501"/>
      <c r="AY306" s="76">
        <v>301</v>
      </c>
      <c r="BA306" s="501">
        <v>21384094.800000001</v>
      </c>
      <c r="BD306" s="501">
        <v>1594</v>
      </c>
      <c r="BG306" s="82">
        <f t="shared" si="12"/>
        <v>0</v>
      </c>
      <c r="BI306" s="82">
        <f t="shared" si="14"/>
        <v>13415.366875784192</v>
      </c>
      <c r="BK306" s="82">
        <f t="shared" si="13"/>
        <v>-1273.6946548925935</v>
      </c>
    </row>
    <row r="307" spans="1:63" s="82" customFormat="1" ht="12.75" customHeight="1">
      <c r="A307" s="75">
        <v>302</v>
      </c>
      <c r="B307" s="76" t="s">
        <v>391</v>
      </c>
      <c r="C307" s="75">
        <v>0</v>
      </c>
      <c r="D307" s="79">
        <v>1</v>
      </c>
      <c r="E307" s="126">
        <v>0</v>
      </c>
      <c r="F307" s="80">
        <v>0</v>
      </c>
      <c r="G307" s="671">
        <v>12155.482058823529</v>
      </c>
      <c r="H307" s="81">
        <v>0</v>
      </c>
      <c r="I307" s="81">
        <v>1288</v>
      </c>
      <c r="J307" s="81">
        <v>13443</v>
      </c>
      <c r="K307" s="81"/>
      <c r="L307" s="287"/>
      <c r="M307" s="287"/>
      <c r="N307" s="79"/>
      <c r="O307" s="126"/>
      <c r="P307" s="80"/>
      <c r="Q307" s="671"/>
      <c r="S307" s="505"/>
      <c r="T307" s="720"/>
      <c r="U307" s="719"/>
      <c r="Z307" s="76"/>
      <c r="AA307" s="76"/>
      <c r="AB307" s="501"/>
      <c r="AC307" s="501"/>
      <c r="AY307" s="76">
        <v>302</v>
      </c>
      <c r="BA307" s="501">
        <v>322864.62</v>
      </c>
      <c r="BD307" s="501">
        <v>28</v>
      </c>
      <c r="BG307" s="82">
        <f t="shared" si="12"/>
        <v>0</v>
      </c>
      <c r="BI307" s="82">
        <f t="shared" si="14"/>
        <v>11530.879285714285</v>
      </c>
      <c r="BK307" s="82">
        <f t="shared" si="13"/>
        <v>-624.60277310924357</v>
      </c>
    </row>
    <row r="308" spans="1:63" s="82" customFormat="1" ht="12.75" customHeight="1">
      <c r="A308" s="75">
        <v>303</v>
      </c>
      <c r="B308" s="76" t="s">
        <v>392</v>
      </c>
      <c r="C308" s="75">
        <v>0</v>
      </c>
      <c r="D308" s="79">
        <v>1</v>
      </c>
      <c r="E308" s="126">
        <v>0</v>
      </c>
      <c r="F308" s="80">
        <v>0</v>
      </c>
      <c r="G308" s="671">
        <v>18046.96</v>
      </c>
      <c r="H308" s="81">
        <v>0</v>
      </c>
      <c r="I308" s="81">
        <v>1288</v>
      </c>
      <c r="J308" s="81">
        <v>19335</v>
      </c>
      <c r="K308" s="81"/>
      <c r="L308" s="287"/>
      <c r="M308" s="287"/>
      <c r="N308" s="79"/>
      <c r="O308" s="126"/>
      <c r="P308" s="80"/>
      <c r="Q308" s="671"/>
      <c r="S308" s="505"/>
      <c r="T308" s="720"/>
      <c r="U308" s="719"/>
      <c r="Z308" s="76"/>
      <c r="AA308" s="76"/>
      <c r="AB308" s="501"/>
      <c r="AC308" s="501"/>
      <c r="AY308" s="76">
        <v>303</v>
      </c>
      <c r="BA308" s="501">
        <v>84301.650000000009</v>
      </c>
      <c r="BD308" s="501">
        <v>5</v>
      </c>
      <c r="BG308" s="82">
        <f t="shared" si="12"/>
        <v>0</v>
      </c>
      <c r="BI308" s="82">
        <f t="shared" si="14"/>
        <v>16860.330000000002</v>
      </c>
      <c r="BK308" s="82">
        <f t="shared" si="13"/>
        <v>-1186.6299999999974</v>
      </c>
    </row>
    <row r="309" spans="1:63" s="82" customFormat="1" ht="12.75" customHeight="1">
      <c r="A309" s="75">
        <v>304</v>
      </c>
      <c r="B309" s="76" t="s">
        <v>393</v>
      </c>
      <c r="C309" s="75">
        <v>1</v>
      </c>
      <c r="D309" s="79">
        <v>1</v>
      </c>
      <c r="E309" s="126">
        <v>6</v>
      </c>
      <c r="F309" s="80">
        <v>134.81022204929531</v>
      </c>
      <c r="G309" s="671">
        <v>14868.397022853609</v>
      </c>
      <c r="H309" s="81">
        <v>5176</v>
      </c>
      <c r="I309" s="81">
        <v>1288</v>
      </c>
      <c r="J309" s="81">
        <v>21332</v>
      </c>
      <c r="K309" s="81"/>
      <c r="L309" s="287"/>
      <c r="M309" s="287"/>
      <c r="N309" s="79"/>
      <c r="O309" s="126"/>
      <c r="P309" s="80"/>
      <c r="Q309" s="671"/>
      <c r="S309" s="505"/>
      <c r="T309" s="720"/>
      <c r="U309" s="719"/>
      <c r="Z309" s="76"/>
      <c r="AA309" s="76"/>
      <c r="AB309" s="501"/>
      <c r="AC309" s="501"/>
      <c r="AY309" s="76">
        <v>304</v>
      </c>
      <c r="BA309" s="501">
        <v>22397904.870000001</v>
      </c>
      <c r="BD309" s="501">
        <v>1649</v>
      </c>
      <c r="BG309" s="82">
        <f t="shared" si="12"/>
        <v>0</v>
      </c>
      <c r="BI309" s="82">
        <f t="shared" si="14"/>
        <v>13582.719751364464</v>
      </c>
      <c r="BK309" s="82">
        <f t="shared" si="13"/>
        <v>-1285.6772714891449</v>
      </c>
    </row>
    <row r="310" spans="1:63" s="82" customFormat="1" ht="12.75" customHeight="1">
      <c r="A310" s="75">
        <v>305</v>
      </c>
      <c r="B310" s="76" t="s">
        <v>394</v>
      </c>
      <c r="C310" s="75">
        <v>1</v>
      </c>
      <c r="D310" s="79">
        <v>1.056</v>
      </c>
      <c r="E310" s="126">
        <v>4</v>
      </c>
      <c r="F310" s="80">
        <v>145.18671932694059</v>
      </c>
      <c r="G310" s="671">
        <v>14459.265191004395</v>
      </c>
      <c r="H310" s="81">
        <v>6534</v>
      </c>
      <c r="I310" s="81">
        <v>1288</v>
      </c>
      <c r="J310" s="81">
        <v>22281</v>
      </c>
      <c r="K310" s="81"/>
      <c r="L310" s="287"/>
      <c r="M310" s="287"/>
      <c r="N310" s="79"/>
      <c r="O310" s="126"/>
      <c r="P310" s="80"/>
      <c r="Q310" s="671"/>
      <c r="S310" s="505"/>
      <c r="T310" s="720"/>
      <c r="U310" s="719"/>
      <c r="Z310" s="76"/>
      <c r="AA310" s="76"/>
      <c r="AB310" s="501"/>
      <c r="AC310" s="501"/>
      <c r="AY310" s="76">
        <v>305</v>
      </c>
      <c r="BA310" s="501">
        <v>44741734.350440003</v>
      </c>
      <c r="BD310" s="501">
        <v>3359</v>
      </c>
      <c r="BG310" s="82">
        <f t="shared" si="12"/>
        <v>0</v>
      </c>
      <c r="BI310" s="82">
        <f t="shared" si="14"/>
        <v>13319.956639011611</v>
      </c>
      <c r="BK310" s="82">
        <f t="shared" si="13"/>
        <v>-1139.3085519927845</v>
      </c>
    </row>
    <row r="311" spans="1:63" s="82" customFormat="1" ht="12.75" customHeight="1">
      <c r="A311" s="75">
        <v>306</v>
      </c>
      <c r="B311" s="76" t="s">
        <v>395</v>
      </c>
      <c r="C311" s="75">
        <v>1</v>
      </c>
      <c r="D311" s="79">
        <v>1</v>
      </c>
      <c r="E311" s="126">
        <v>10</v>
      </c>
      <c r="F311" s="80">
        <v>157.4946524783594</v>
      </c>
      <c r="G311" s="671">
        <v>16668.981875000005</v>
      </c>
      <c r="H311" s="81">
        <v>9584</v>
      </c>
      <c r="I311" s="81">
        <v>1288</v>
      </c>
      <c r="J311" s="81">
        <v>27541</v>
      </c>
      <c r="K311" s="81"/>
      <c r="L311" s="287"/>
      <c r="M311" s="287"/>
      <c r="N311" s="79"/>
      <c r="O311" s="126"/>
      <c r="P311" s="80"/>
      <c r="Q311" s="671"/>
      <c r="S311" s="505"/>
      <c r="T311" s="720"/>
      <c r="U311" s="719"/>
      <c r="Z311" s="76"/>
      <c r="AA311" s="76"/>
      <c r="AB311" s="501"/>
      <c r="AC311" s="501"/>
      <c r="AY311" s="76">
        <v>306</v>
      </c>
      <c r="BA311" s="501">
        <v>1625333.8399999999</v>
      </c>
      <c r="BD311" s="501">
        <v>105</v>
      </c>
      <c r="BG311" s="82">
        <f t="shared" si="12"/>
        <v>0</v>
      </c>
      <c r="BI311" s="82">
        <f t="shared" si="14"/>
        <v>15479.369904761903</v>
      </c>
      <c r="BK311" s="82">
        <f t="shared" si="13"/>
        <v>-1189.611970238102</v>
      </c>
    </row>
    <row r="312" spans="1:63" s="82" customFormat="1" ht="12.75" customHeight="1">
      <c r="A312" s="75">
        <v>307</v>
      </c>
      <c r="B312" s="76" t="s">
        <v>396</v>
      </c>
      <c r="C312" s="75">
        <v>1</v>
      </c>
      <c r="D312" s="79">
        <v>1.0449999999999999</v>
      </c>
      <c r="E312" s="126">
        <v>3</v>
      </c>
      <c r="F312" s="80">
        <v>139.09045871666822</v>
      </c>
      <c r="G312" s="671">
        <v>14146.430617579212</v>
      </c>
      <c r="H312" s="81">
        <v>5530</v>
      </c>
      <c r="I312" s="81">
        <v>1288</v>
      </c>
      <c r="J312" s="81">
        <v>20964</v>
      </c>
      <c r="K312" s="81"/>
      <c r="L312" s="287"/>
      <c r="M312" s="287"/>
      <c r="N312" s="79"/>
      <c r="O312" s="126"/>
      <c r="P312" s="80"/>
      <c r="Q312" s="671"/>
      <c r="S312" s="505"/>
      <c r="T312" s="720"/>
      <c r="U312" s="719"/>
      <c r="Z312" s="76"/>
      <c r="AA312" s="76"/>
      <c r="AB312" s="501"/>
      <c r="AC312" s="501"/>
      <c r="AY312" s="76">
        <v>307</v>
      </c>
      <c r="BA312" s="501">
        <v>47724169.410989992</v>
      </c>
      <c r="BD312" s="501">
        <v>3643</v>
      </c>
      <c r="BG312" s="82">
        <f t="shared" si="12"/>
        <v>0</v>
      </c>
      <c r="BI312" s="82">
        <f t="shared" si="14"/>
        <v>13100.238652481468</v>
      </c>
      <c r="BK312" s="82">
        <f t="shared" si="13"/>
        <v>-1046.1919650977434</v>
      </c>
    </row>
    <row r="313" spans="1:63" s="82" customFormat="1" ht="12.75" customHeight="1">
      <c r="A313" s="75">
        <v>308</v>
      </c>
      <c r="B313" s="76" t="s">
        <v>397</v>
      </c>
      <c r="C313" s="75">
        <v>1</v>
      </c>
      <c r="D313" s="79">
        <v>1.1020000000000001</v>
      </c>
      <c r="E313" s="126">
        <v>9</v>
      </c>
      <c r="F313" s="80">
        <v>138.6812314043263</v>
      </c>
      <c r="G313" s="671">
        <v>20107.261218687676</v>
      </c>
      <c r="H313" s="81">
        <v>7778</v>
      </c>
      <c r="I313" s="81">
        <v>1288</v>
      </c>
      <c r="J313" s="81">
        <v>29173</v>
      </c>
      <c r="K313" s="81"/>
      <c r="L313" s="287"/>
      <c r="M313" s="287"/>
      <c r="N313" s="79"/>
      <c r="O313" s="126"/>
      <c r="P313" s="80"/>
      <c r="Q313" s="671"/>
      <c r="S313" s="505"/>
      <c r="T313" s="720"/>
      <c r="U313" s="719"/>
      <c r="Z313" s="76"/>
      <c r="AA313" s="76"/>
      <c r="AB313" s="501"/>
      <c r="AC313" s="501"/>
      <c r="AY313" s="76">
        <v>308</v>
      </c>
      <c r="BA313" s="501">
        <v>102022789.68620001</v>
      </c>
      <c r="BD313" s="501">
        <v>5718</v>
      </c>
      <c r="BG313" s="82">
        <f t="shared" si="12"/>
        <v>0</v>
      </c>
      <c r="BI313" s="82">
        <f t="shared" si="14"/>
        <v>17842.390641168244</v>
      </c>
      <c r="BK313" s="82">
        <f t="shared" si="13"/>
        <v>-2264.8705775194321</v>
      </c>
    </row>
    <row r="314" spans="1:63" s="82" customFormat="1" ht="12.75" customHeight="1">
      <c r="A314" s="75">
        <v>309</v>
      </c>
      <c r="B314" s="76" t="s">
        <v>398</v>
      </c>
      <c r="C314" s="75">
        <v>1</v>
      </c>
      <c r="D314" s="79">
        <v>1</v>
      </c>
      <c r="E314" s="126">
        <v>10</v>
      </c>
      <c r="F314" s="80">
        <v>100</v>
      </c>
      <c r="G314" s="671">
        <v>17839.796803691275</v>
      </c>
      <c r="H314" s="81">
        <v>0</v>
      </c>
      <c r="I314" s="81">
        <v>1288</v>
      </c>
      <c r="J314" s="81">
        <v>19128</v>
      </c>
      <c r="K314" s="81"/>
      <c r="L314" s="287"/>
      <c r="M314" s="287"/>
      <c r="N314" s="79"/>
      <c r="O314" s="126"/>
      <c r="P314" s="80"/>
      <c r="Q314" s="671"/>
      <c r="S314" s="505"/>
      <c r="T314" s="720"/>
      <c r="U314" s="719"/>
      <c r="Z314" s="76"/>
      <c r="AA314" s="76"/>
      <c r="AB314" s="501"/>
      <c r="AC314" s="501"/>
      <c r="AY314" s="76">
        <v>309</v>
      </c>
      <c r="BA314" s="501">
        <v>20287308.349999998</v>
      </c>
      <c r="BD314" s="501">
        <v>1266</v>
      </c>
      <c r="BG314" s="82">
        <f t="shared" si="12"/>
        <v>0</v>
      </c>
      <c r="BI314" s="82">
        <f t="shared" si="14"/>
        <v>16024.730134281199</v>
      </c>
      <c r="BK314" s="82">
        <f t="shared" si="13"/>
        <v>-1815.0666694100764</v>
      </c>
    </row>
    <row r="315" spans="1:63" s="82" customFormat="1" ht="12.75" customHeight="1">
      <c r="A315" s="75">
        <v>310</v>
      </c>
      <c r="B315" s="76" t="s">
        <v>399</v>
      </c>
      <c r="C315" s="75">
        <v>1</v>
      </c>
      <c r="D315" s="79">
        <v>1</v>
      </c>
      <c r="E315" s="126">
        <v>10</v>
      </c>
      <c r="F315" s="80">
        <v>122.133023074626</v>
      </c>
      <c r="G315" s="671">
        <v>18159.863334809565</v>
      </c>
      <c r="H315" s="81">
        <v>4019</v>
      </c>
      <c r="I315" s="81">
        <v>1288</v>
      </c>
      <c r="J315" s="81">
        <v>23467</v>
      </c>
      <c r="K315" s="81"/>
      <c r="L315" s="287"/>
      <c r="M315" s="287"/>
      <c r="N315" s="79"/>
      <c r="O315" s="126"/>
      <c r="P315" s="80"/>
      <c r="Q315" s="671"/>
      <c r="S315" s="505"/>
      <c r="T315" s="720"/>
      <c r="U315" s="719"/>
      <c r="Z315" s="76"/>
      <c r="AA315" s="76"/>
      <c r="AB315" s="501"/>
      <c r="AC315" s="501"/>
      <c r="AY315" s="76">
        <v>310</v>
      </c>
      <c r="BA315" s="501">
        <v>37888304.670000002</v>
      </c>
      <c r="BD315" s="501">
        <v>2244</v>
      </c>
      <c r="BG315" s="82">
        <f t="shared" si="12"/>
        <v>0</v>
      </c>
      <c r="BI315" s="82">
        <f t="shared" si="14"/>
        <v>16884.27124331551</v>
      </c>
      <c r="BK315" s="82">
        <f t="shared" si="13"/>
        <v>-1275.5920914940543</v>
      </c>
    </row>
    <row r="316" spans="1:63" s="82" customFormat="1" ht="12.75" customHeight="1">
      <c r="A316" s="75">
        <v>311</v>
      </c>
      <c r="B316" s="76" t="s">
        <v>400</v>
      </c>
      <c r="C316" s="75">
        <v>0</v>
      </c>
      <c r="D316" s="79">
        <v>1</v>
      </c>
      <c r="E316" s="126">
        <v>0</v>
      </c>
      <c r="F316" s="80">
        <v>0</v>
      </c>
      <c r="G316" s="671">
        <v>18046.96</v>
      </c>
      <c r="H316" s="81">
        <v>0</v>
      </c>
      <c r="I316" s="81">
        <v>1288</v>
      </c>
      <c r="J316" s="81">
        <v>19335</v>
      </c>
      <c r="K316" s="81"/>
      <c r="L316" s="287"/>
      <c r="M316" s="287"/>
      <c r="N316" s="79"/>
      <c r="O316" s="126"/>
      <c r="P316" s="80"/>
      <c r="Q316" s="671"/>
      <c r="S316" s="505"/>
      <c r="T316" s="720"/>
      <c r="U316" s="719"/>
      <c r="Z316" s="76"/>
      <c r="AA316" s="76"/>
      <c r="AB316" s="501"/>
      <c r="AC316" s="501"/>
      <c r="AY316" s="76">
        <v>311</v>
      </c>
      <c r="BA316" s="501">
        <v>16860.330000000002</v>
      </c>
      <c r="BD316" s="501">
        <v>1</v>
      </c>
      <c r="BG316" s="82">
        <f t="shared" si="12"/>
        <v>0</v>
      </c>
      <c r="BI316" s="82">
        <f t="shared" si="14"/>
        <v>16860.330000000002</v>
      </c>
      <c r="BK316" s="82">
        <f t="shared" si="13"/>
        <v>-1186.6299999999974</v>
      </c>
    </row>
    <row r="317" spans="1:63" s="82" customFormat="1" ht="12.75" customHeight="1">
      <c r="A317" s="75">
        <v>312</v>
      </c>
      <c r="B317" s="76" t="s">
        <v>401</v>
      </c>
      <c r="C317" s="75">
        <v>1</v>
      </c>
      <c r="D317" s="79">
        <v>1</v>
      </c>
      <c r="E317" s="126">
        <v>8</v>
      </c>
      <c r="F317" s="80">
        <v>265.95602876331418</v>
      </c>
      <c r="G317" s="671">
        <v>15598.863275862068</v>
      </c>
      <c r="H317" s="81">
        <v>25887</v>
      </c>
      <c r="I317" s="81">
        <v>1288</v>
      </c>
      <c r="J317" s="81">
        <v>42774</v>
      </c>
      <c r="K317" s="81"/>
      <c r="L317" s="287"/>
      <c r="M317" s="287"/>
      <c r="N317" s="79"/>
      <c r="O317" s="126"/>
      <c r="P317" s="80"/>
      <c r="Q317" s="671"/>
      <c r="S317" s="505"/>
      <c r="T317" s="720"/>
      <c r="U317" s="719"/>
      <c r="Z317" s="76"/>
      <c r="AA317" s="76"/>
      <c r="AB317" s="501"/>
      <c r="AC317" s="501"/>
      <c r="AY317" s="76">
        <v>312</v>
      </c>
      <c r="BA317" s="501">
        <v>700343.84</v>
      </c>
      <c r="BD317" s="501">
        <v>51</v>
      </c>
      <c r="BG317" s="82">
        <f t="shared" si="12"/>
        <v>0</v>
      </c>
      <c r="BI317" s="82">
        <f t="shared" si="14"/>
        <v>13732.232156862745</v>
      </c>
      <c r="BK317" s="82">
        <f t="shared" si="13"/>
        <v>-1866.631118999323</v>
      </c>
    </row>
    <row r="318" spans="1:63" s="82" customFormat="1" ht="12.75" customHeight="1">
      <c r="A318" s="75">
        <v>313</v>
      </c>
      <c r="B318" s="76" t="s">
        <v>403</v>
      </c>
      <c r="C318" s="75">
        <v>0</v>
      </c>
      <c r="D318" s="79">
        <v>1</v>
      </c>
      <c r="E318" s="126">
        <v>0</v>
      </c>
      <c r="F318" s="80">
        <v>0</v>
      </c>
      <c r="G318" s="671">
        <v>18046.96</v>
      </c>
      <c r="H318" s="81">
        <v>0</v>
      </c>
      <c r="I318" s="81">
        <v>1288</v>
      </c>
      <c r="J318" s="81">
        <v>19335</v>
      </c>
      <c r="K318" s="81"/>
      <c r="L318" s="287"/>
      <c r="M318" s="287"/>
      <c r="N318" s="79"/>
      <c r="O318" s="126"/>
      <c r="P318" s="80"/>
      <c r="Q318" s="671"/>
      <c r="S318" s="505"/>
      <c r="T318" s="720"/>
      <c r="U318" s="719"/>
      <c r="Z318" s="76"/>
      <c r="AA318" s="76"/>
      <c r="AB318" s="501"/>
      <c r="AC318" s="501"/>
      <c r="AY318" s="76">
        <v>313</v>
      </c>
      <c r="BA318" s="501">
        <v>101161.98000000001</v>
      </c>
      <c r="BD318" s="501">
        <v>6</v>
      </c>
      <c r="BG318" s="82">
        <f t="shared" si="12"/>
        <v>0</v>
      </c>
      <c r="BI318" s="82">
        <f t="shared" si="14"/>
        <v>16860.330000000002</v>
      </c>
      <c r="BK318" s="82">
        <f t="shared" si="13"/>
        <v>-1186.6299999999974</v>
      </c>
    </row>
    <row r="319" spans="1:63" s="82" customFormat="1" ht="12.75" customHeight="1">
      <c r="A319" s="75">
        <v>314</v>
      </c>
      <c r="B319" s="76" t="s">
        <v>404</v>
      </c>
      <c r="C319" s="75">
        <v>1</v>
      </c>
      <c r="D319" s="79">
        <v>1.071</v>
      </c>
      <c r="E319" s="126">
        <v>7</v>
      </c>
      <c r="F319" s="80">
        <v>152.36771013303746</v>
      </c>
      <c r="G319" s="671">
        <v>16601.413792656243</v>
      </c>
      <c r="H319" s="81">
        <v>8694</v>
      </c>
      <c r="I319" s="81">
        <v>1288</v>
      </c>
      <c r="J319" s="81">
        <v>26583</v>
      </c>
      <c r="K319" s="81"/>
      <c r="L319" s="287"/>
      <c r="M319" s="287"/>
      <c r="N319" s="79"/>
      <c r="O319" s="126"/>
      <c r="P319" s="80"/>
      <c r="Q319" s="671"/>
      <c r="S319" s="505"/>
      <c r="T319" s="720"/>
      <c r="U319" s="719"/>
      <c r="Z319" s="76"/>
      <c r="AA319" s="76"/>
      <c r="AB319" s="501"/>
      <c r="AC319" s="501"/>
      <c r="AY319" s="76">
        <v>314</v>
      </c>
      <c r="BA319" s="501">
        <v>42260794.989339985</v>
      </c>
      <c r="BD319" s="501">
        <v>2713</v>
      </c>
      <c r="BG319" s="82">
        <f t="shared" si="12"/>
        <v>0</v>
      </c>
      <c r="BI319" s="82">
        <f t="shared" si="14"/>
        <v>15577.14522275709</v>
      </c>
      <c r="BK319" s="82">
        <f t="shared" si="13"/>
        <v>-1024.2685698991536</v>
      </c>
    </row>
    <row r="320" spans="1:63" s="82" customFormat="1" ht="12.75" customHeight="1">
      <c r="A320" s="75">
        <v>315</v>
      </c>
      <c r="B320" s="76" t="s">
        <v>405</v>
      </c>
      <c r="C320" s="75">
        <v>1</v>
      </c>
      <c r="D320" s="79">
        <v>1.038</v>
      </c>
      <c r="E320" s="126">
        <v>2</v>
      </c>
      <c r="F320" s="80">
        <v>171.02611192049747</v>
      </c>
      <c r="G320" s="671">
        <v>13728.370785784753</v>
      </c>
      <c r="H320" s="81">
        <v>9751</v>
      </c>
      <c r="I320" s="81">
        <v>1288</v>
      </c>
      <c r="J320" s="81">
        <v>24767</v>
      </c>
      <c r="K320" s="81"/>
      <c r="L320" s="287"/>
      <c r="M320" s="287"/>
      <c r="N320" s="79"/>
      <c r="O320" s="126"/>
      <c r="P320" s="80"/>
      <c r="Q320" s="671"/>
      <c r="S320" s="505"/>
      <c r="T320" s="720"/>
      <c r="U320" s="719"/>
      <c r="Z320" s="76"/>
      <c r="AA320" s="76"/>
      <c r="AB320" s="501"/>
      <c r="AC320" s="501"/>
      <c r="AY320" s="76">
        <v>315</v>
      </c>
      <c r="BA320" s="501">
        <v>33905314.106570005</v>
      </c>
      <c r="BD320" s="501">
        <v>2672</v>
      </c>
      <c r="BG320" s="82">
        <f t="shared" si="12"/>
        <v>0</v>
      </c>
      <c r="BI320" s="82">
        <f t="shared" si="14"/>
        <v>12689.114560842068</v>
      </c>
      <c r="BK320" s="82">
        <f t="shared" si="13"/>
        <v>-1039.2562249426846</v>
      </c>
    </row>
    <row r="321" spans="1:63" s="82" customFormat="1" ht="12.75" customHeight="1">
      <c r="A321" s="75">
        <v>316</v>
      </c>
      <c r="B321" s="76" t="s">
        <v>406</v>
      </c>
      <c r="C321" s="75">
        <v>1</v>
      </c>
      <c r="D321" s="79">
        <v>1</v>
      </c>
      <c r="E321" s="126">
        <v>11</v>
      </c>
      <c r="F321" s="80">
        <v>103.01212852494021</v>
      </c>
      <c r="G321" s="671">
        <v>19960.385406917601</v>
      </c>
      <c r="H321" s="81">
        <v>601</v>
      </c>
      <c r="I321" s="81">
        <v>1288</v>
      </c>
      <c r="J321" s="81">
        <v>21849</v>
      </c>
      <c r="K321" s="81"/>
      <c r="L321" s="287"/>
      <c r="M321" s="287"/>
      <c r="N321" s="79"/>
      <c r="O321" s="126"/>
      <c r="P321" s="80"/>
      <c r="Q321" s="671"/>
      <c r="S321" s="505"/>
      <c r="T321" s="720"/>
      <c r="U321" s="719"/>
      <c r="Z321" s="76"/>
      <c r="AA321" s="76"/>
      <c r="AB321" s="501"/>
      <c r="AC321" s="501"/>
      <c r="AY321" s="76">
        <v>316</v>
      </c>
      <c r="BA321" s="501">
        <v>33625352.269999996</v>
      </c>
      <c r="BD321" s="501">
        <v>1921</v>
      </c>
      <c r="BG321" s="82">
        <f t="shared" si="12"/>
        <v>0</v>
      </c>
      <c r="BI321" s="82">
        <f t="shared" si="14"/>
        <v>17504.087595002602</v>
      </c>
      <c r="BK321" s="82">
        <f t="shared" si="13"/>
        <v>-2456.2978119149993</v>
      </c>
    </row>
    <row r="322" spans="1:63" s="82" customFormat="1" ht="12.75" customHeight="1">
      <c r="A322" s="75">
        <v>317</v>
      </c>
      <c r="B322" s="76" t="s">
        <v>407</v>
      </c>
      <c r="C322" s="75">
        <v>1</v>
      </c>
      <c r="D322" s="79">
        <v>1.0649999999999999</v>
      </c>
      <c r="E322" s="126">
        <v>2</v>
      </c>
      <c r="F322" s="80">
        <v>204.67328528130793</v>
      </c>
      <c r="G322" s="671">
        <v>14023.351620357595</v>
      </c>
      <c r="H322" s="81">
        <v>14679</v>
      </c>
      <c r="I322" s="81">
        <v>1288</v>
      </c>
      <c r="J322" s="81">
        <v>29990</v>
      </c>
      <c r="K322" s="81"/>
      <c r="L322" s="287"/>
      <c r="M322" s="287"/>
      <c r="N322" s="79"/>
      <c r="O322" s="126"/>
      <c r="P322" s="80"/>
      <c r="Q322" s="671"/>
      <c r="S322" s="505"/>
      <c r="T322" s="720"/>
      <c r="U322" s="719"/>
      <c r="Z322" s="76"/>
      <c r="AA322" s="76"/>
      <c r="AB322" s="501"/>
      <c r="AC322" s="501"/>
      <c r="AY322" s="76">
        <v>317</v>
      </c>
      <c r="BA322" s="501">
        <v>53562476.496940002</v>
      </c>
      <c r="BD322" s="501">
        <v>4118</v>
      </c>
      <c r="BG322" s="82">
        <f t="shared" si="12"/>
        <v>0</v>
      </c>
      <c r="BI322" s="82">
        <f t="shared" si="14"/>
        <v>13006.915127960176</v>
      </c>
      <c r="BK322" s="82">
        <f t="shared" si="13"/>
        <v>-1016.436492397419</v>
      </c>
    </row>
    <row r="323" spans="1:63" s="82" customFormat="1" ht="12.75" customHeight="1">
      <c r="A323" s="75">
        <v>318</v>
      </c>
      <c r="B323" s="76" t="s">
        <v>408</v>
      </c>
      <c r="C323" s="75">
        <v>1</v>
      </c>
      <c r="D323" s="79">
        <v>1</v>
      </c>
      <c r="E323" s="126">
        <v>8</v>
      </c>
      <c r="F323" s="80">
        <v>255.10428237956705</v>
      </c>
      <c r="G323" s="671">
        <v>15546.231612903226</v>
      </c>
      <c r="H323" s="81">
        <v>24113</v>
      </c>
      <c r="I323" s="81">
        <v>1288</v>
      </c>
      <c r="J323" s="81">
        <v>40947</v>
      </c>
      <c r="K323" s="81"/>
      <c r="L323" s="287"/>
      <c r="M323" s="287"/>
      <c r="N323" s="79"/>
      <c r="O323" s="126"/>
      <c r="P323" s="80"/>
      <c r="Q323" s="671"/>
      <c r="S323" s="505"/>
      <c r="T323" s="720"/>
      <c r="U323" s="719"/>
      <c r="Z323" s="76"/>
      <c r="AA323" s="76"/>
      <c r="AB323" s="501"/>
      <c r="AC323" s="501"/>
      <c r="AY323" s="76">
        <v>318</v>
      </c>
      <c r="BA323" s="501">
        <v>1423418.74</v>
      </c>
      <c r="BD323" s="501">
        <v>105</v>
      </c>
      <c r="BG323" s="82">
        <f t="shared" si="12"/>
        <v>0</v>
      </c>
      <c r="BI323" s="82">
        <f t="shared" si="14"/>
        <v>13556.368952380952</v>
      </c>
      <c r="BK323" s="82">
        <f t="shared" si="13"/>
        <v>-1989.8626605222744</v>
      </c>
    </row>
    <row r="324" spans="1:63" s="82" customFormat="1" ht="12.75" customHeight="1">
      <c r="A324" s="75">
        <v>319</v>
      </c>
      <c r="B324" s="76" t="s">
        <v>409</v>
      </c>
      <c r="C324" s="75">
        <v>0</v>
      </c>
      <c r="D324" s="79">
        <v>1</v>
      </c>
      <c r="E324" s="126">
        <v>0</v>
      </c>
      <c r="F324" s="80">
        <v>0</v>
      </c>
      <c r="G324" s="671">
        <v>0</v>
      </c>
      <c r="H324" s="81">
        <v>0</v>
      </c>
      <c r="I324" s="81">
        <v>1288</v>
      </c>
      <c r="J324" s="81">
        <v>1288</v>
      </c>
      <c r="K324" s="81"/>
      <c r="L324" s="287"/>
      <c r="M324" s="287"/>
      <c r="N324" s="79"/>
      <c r="O324" s="126"/>
      <c r="P324" s="80"/>
      <c r="Q324" s="671"/>
      <c r="S324" s="505"/>
      <c r="T324" s="720"/>
      <c r="U324" s="719"/>
      <c r="Z324" s="76"/>
      <c r="AA324" s="76"/>
      <c r="AB324" s="501"/>
      <c r="AC324" s="501"/>
      <c r="AY324" s="76">
        <v>319</v>
      </c>
      <c r="BA324" s="501">
        <v>0</v>
      </c>
      <c r="BD324" s="501">
        <v>0</v>
      </c>
      <c r="BG324" s="82">
        <f t="shared" si="12"/>
        <v>0</v>
      </c>
      <c r="BI324" s="82">
        <f t="shared" si="14"/>
        <v>0</v>
      </c>
      <c r="BK324" s="82">
        <f t="shared" si="13"/>
        <v>0</v>
      </c>
    </row>
    <row r="325" spans="1:63" s="82" customFormat="1" ht="12.75" customHeight="1">
      <c r="A325" s="75">
        <v>320</v>
      </c>
      <c r="B325" s="76" t="s">
        <v>410</v>
      </c>
      <c r="C325" s="75">
        <v>0</v>
      </c>
      <c r="D325" s="79">
        <v>1.0269999999999999</v>
      </c>
      <c r="E325" s="126">
        <v>0</v>
      </c>
      <c r="F325" s="80">
        <v>0</v>
      </c>
      <c r="G325" s="671">
        <v>0</v>
      </c>
      <c r="H325" s="81">
        <v>0</v>
      </c>
      <c r="I325" s="81">
        <v>1288</v>
      </c>
      <c r="J325" s="81">
        <v>1288</v>
      </c>
      <c r="K325" s="81"/>
      <c r="L325" s="287"/>
      <c r="M325" s="287"/>
      <c r="N325" s="79"/>
      <c r="O325" s="126"/>
      <c r="P325" s="80"/>
      <c r="Q325" s="671"/>
      <c r="S325" s="505"/>
      <c r="T325" s="720"/>
      <c r="U325" s="719"/>
      <c r="Z325" s="76"/>
      <c r="AA325" s="76"/>
      <c r="AB325" s="501"/>
      <c r="AC325" s="501"/>
      <c r="AY325" s="76">
        <v>320</v>
      </c>
      <c r="BA325" s="501">
        <v>0</v>
      </c>
      <c r="BD325" s="501">
        <v>0</v>
      </c>
      <c r="BG325" s="82">
        <f t="shared" si="12"/>
        <v>0</v>
      </c>
      <c r="BI325" s="82">
        <f t="shared" si="14"/>
        <v>0</v>
      </c>
      <c r="BK325" s="82">
        <f t="shared" si="13"/>
        <v>0</v>
      </c>
    </row>
    <row r="326" spans="1:63" s="82" customFormat="1" ht="12.75" customHeight="1">
      <c r="A326" s="75">
        <v>321</v>
      </c>
      <c r="B326" s="76" t="s">
        <v>411</v>
      </c>
      <c r="C326" s="75">
        <v>1</v>
      </c>
      <c r="D326" s="79">
        <v>1</v>
      </c>
      <c r="E326" s="126">
        <v>4</v>
      </c>
      <c r="F326" s="80">
        <v>153.23225432946225</v>
      </c>
      <c r="G326" s="671">
        <v>14172.734376731303</v>
      </c>
      <c r="H326" s="81">
        <v>7544</v>
      </c>
      <c r="I326" s="81">
        <v>1288</v>
      </c>
      <c r="J326" s="81">
        <v>23005</v>
      </c>
      <c r="K326" s="81"/>
      <c r="L326" s="287"/>
      <c r="M326" s="287"/>
      <c r="N326" s="79"/>
      <c r="O326" s="126"/>
      <c r="P326" s="80"/>
      <c r="Q326" s="671"/>
      <c r="S326" s="505"/>
      <c r="T326" s="720"/>
      <c r="U326" s="719"/>
      <c r="Z326" s="76"/>
      <c r="AA326" s="76"/>
      <c r="AB326" s="501"/>
      <c r="AC326" s="501"/>
      <c r="AY326" s="76">
        <v>321</v>
      </c>
      <c r="BA326" s="501">
        <v>49795603.939999998</v>
      </c>
      <c r="BD326" s="501">
        <v>3819</v>
      </c>
      <c r="BG326" s="82">
        <f t="shared" ref="BG326:BG389" si="15">+AY326-A326</f>
        <v>0</v>
      </c>
      <c r="BI326" s="82">
        <f t="shared" si="14"/>
        <v>13038.911741293532</v>
      </c>
      <c r="BK326" s="82">
        <f t="shared" ref="BK326:BK389" si="16">+BI326-G326</f>
        <v>-1133.8226354377712</v>
      </c>
    </row>
    <row r="327" spans="1:63" s="82" customFormat="1" ht="12.75" customHeight="1">
      <c r="A327" s="75">
        <v>322</v>
      </c>
      <c r="B327" s="76" t="s">
        <v>412</v>
      </c>
      <c r="C327" s="75">
        <v>1</v>
      </c>
      <c r="D327" s="79">
        <v>1</v>
      </c>
      <c r="E327" s="126">
        <v>6</v>
      </c>
      <c r="F327" s="80">
        <v>141.7370825253152</v>
      </c>
      <c r="G327" s="671">
        <v>15271.331008403362</v>
      </c>
      <c r="H327" s="81">
        <v>6374</v>
      </c>
      <c r="I327" s="81">
        <v>1288</v>
      </c>
      <c r="J327" s="81">
        <v>22933</v>
      </c>
      <c r="K327" s="81"/>
      <c r="L327" s="287"/>
      <c r="M327" s="287"/>
      <c r="N327" s="79"/>
      <c r="O327" s="126"/>
      <c r="P327" s="80"/>
      <c r="Q327" s="671"/>
      <c r="S327" s="505"/>
      <c r="T327" s="720"/>
      <c r="U327" s="719"/>
      <c r="Z327" s="76"/>
      <c r="AA327" s="76"/>
      <c r="AB327" s="501"/>
      <c r="AC327" s="501"/>
      <c r="AY327" s="76">
        <v>322</v>
      </c>
      <c r="BA327" s="501">
        <v>11804797.720000001</v>
      </c>
      <c r="BD327" s="501">
        <v>830</v>
      </c>
      <c r="BG327" s="82">
        <f t="shared" si="15"/>
        <v>0</v>
      </c>
      <c r="BI327" s="82">
        <f t="shared" ref="BI327:BI390" si="17">IF(BA327=0,0,BA327/BD327)</f>
        <v>14222.647855421688</v>
      </c>
      <c r="BK327" s="82">
        <f t="shared" si="16"/>
        <v>-1048.6831529816736</v>
      </c>
    </row>
    <row r="328" spans="1:63" s="82" customFormat="1" ht="12.75" customHeight="1">
      <c r="A328" s="75">
        <v>323</v>
      </c>
      <c r="B328" s="76" t="s">
        <v>413</v>
      </c>
      <c r="C328" s="75">
        <v>1</v>
      </c>
      <c r="D328" s="79">
        <v>1</v>
      </c>
      <c r="E328" s="126">
        <v>5</v>
      </c>
      <c r="F328" s="80">
        <v>137.77103742647321</v>
      </c>
      <c r="G328" s="671">
        <v>14694.070920938313</v>
      </c>
      <c r="H328" s="81">
        <v>5550</v>
      </c>
      <c r="I328" s="81">
        <v>1288</v>
      </c>
      <c r="J328" s="81">
        <v>21532</v>
      </c>
      <c r="K328" s="81"/>
      <c r="L328" s="287"/>
      <c r="M328" s="287"/>
      <c r="N328" s="79"/>
      <c r="O328" s="126"/>
      <c r="P328" s="80"/>
      <c r="Q328" s="671"/>
      <c r="S328" s="505"/>
      <c r="T328" s="720"/>
      <c r="U328" s="719"/>
      <c r="Z328" s="76"/>
      <c r="AA328" s="76"/>
      <c r="AB328" s="501"/>
      <c r="AC328" s="501"/>
      <c r="AY328" s="76">
        <v>323</v>
      </c>
      <c r="BA328" s="501">
        <v>15986752.379999999</v>
      </c>
      <c r="BD328" s="501">
        <v>1154</v>
      </c>
      <c r="BG328" s="82">
        <f t="shared" si="15"/>
        <v>0</v>
      </c>
      <c r="BI328" s="82">
        <f t="shared" si="17"/>
        <v>13853.338284228768</v>
      </c>
      <c r="BK328" s="82">
        <f t="shared" si="16"/>
        <v>-840.73263670954475</v>
      </c>
    </row>
    <row r="329" spans="1:63" s="82" customFormat="1" ht="12.75" customHeight="1">
      <c r="A329" s="75">
        <v>324</v>
      </c>
      <c r="B329" s="76" t="s">
        <v>414</v>
      </c>
      <c r="C329" s="75">
        <v>0</v>
      </c>
      <c r="D329" s="79">
        <v>1</v>
      </c>
      <c r="E329" s="126">
        <v>0</v>
      </c>
      <c r="F329" s="80">
        <v>0</v>
      </c>
      <c r="G329" s="671">
        <v>19796.72842105263</v>
      </c>
      <c r="H329" s="81">
        <v>0</v>
      </c>
      <c r="I329" s="81">
        <v>1288</v>
      </c>
      <c r="J329" s="81">
        <v>21085</v>
      </c>
      <c r="K329" s="81"/>
      <c r="L329" s="287"/>
      <c r="M329" s="287"/>
      <c r="N329" s="79"/>
      <c r="O329" s="126"/>
      <c r="P329" s="80"/>
      <c r="Q329" s="671"/>
      <c r="S329" s="505"/>
      <c r="T329" s="720"/>
      <c r="U329" s="719"/>
      <c r="Z329" s="76"/>
      <c r="AA329" s="76"/>
      <c r="AB329" s="501"/>
      <c r="AC329" s="501"/>
      <c r="AY329" s="76">
        <v>324</v>
      </c>
      <c r="BA329" s="501">
        <v>469702.2</v>
      </c>
      <c r="BD329" s="501">
        <v>26</v>
      </c>
      <c r="BG329" s="82">
        <f t="shared" si="15"/>
        <v>0</v>
      </c>
      <c r="BI329" s="82">
        <f t="shared" si="17"/>
        <v>18065.469230769231</v>
      </c>
      <c r="BK329" s="82">
        <f t="shared" si="16"/>
        <v>-1731.2591902833992</v>
      </c>
    </row>
    <row r="330" spans="1:63" s="82" customFormat="1" ht="12.75" customHeight="1">
      <c r="A330" s="75">
        <v>325</v>
      </c>
      <c r="B330" s="76" t="s">
        <v>415</v>
      </c>
      <c r="C330" s="75">
        <v>1</v>
      </c>
      <c r="D330" s="79">
        <v>1</v>
      </c>
      <c r="E330" s="126">
        <v>9</v>
      </c>
      <c r="F330" s="80">
        <v>106.75824342348001</v>
      </c>
      <c r="G330" s="671">
        <v>17855.850818863877</v>
      </c>
      <c r="H330" s="81">
        <v>1207</v>
      </c>
      <c r="I330" s="81">
        <v>1288</v>
      </c>
      <c r="J330" s="81">
        <v>20351</v>
      </c>
      <c r="K330" s="81"/>
      <c r="L330" s="287"/>
      <c r="M330" s="287"/>
      <c r="N330" s="79"/>
      <c r="O330" s="126"/>
      <c r="P330" s="80"/>
      <c r="Q330" s="671"/>
      <c r="S330" s="505"/>
      <c r="T330" s="720"/>
      <c r="U330" s="719"/>
      <c r="Z330" s="76"/>
      <c r="AA330" s="76"/>
      <c r="AB330" s="501"/>
      <c r="AC330" s="501"/>
      <c r="AY330" s="76">
        <v>325</v>
      </c>
      <c r="BA330" s="501">
        <v>77752075.329999998</v>
      </c>
      <c r="BD330" s="501">
        <v>4815</v>
      </c>
      <c r="BG330" s="82">
        <f t="shared" si="15"/>
        <v>0</v>
      </c>
      <c r="BI330" s="82">
        <f t="shared" si="17"/>
        <v>16147.886880581516</v>
      </c>
      <c r="BK330" s="82">
        <f t="shared" si="16"/>
        <v>-1707.9639382823607</v>
      </c>
    </row>
    <row r="331" spans="1:63" s="82" customFormat="1" ht="12.75" customHeight="1">
      <c r="A331" s="75">
        <v>326</v>
      </c>
      <c r="B331" s="76" t="s">
        <v>416</v>
      </c>
      <c r="C331" s="75">
        <v>1</v>
      </c>
      <c r="D331" s="79">
        <v>1.0089999999999999</v>
      </c>
      <c r="E331" s="126">
        <v>2</v>
      </c>
      <c r="F331" s="80">
        <v>135.90339435877971</v>
      </c>
      <c r="G331" s="671">
        <v>13592.756384417922</v>
      </c>
      <c r="H331" s="81">
        <v>4880</v>
      </c>
      <c r="I331" s="81">
        <v>1288</v>
      </c>
      <c r="J331" s="81">
        <v>19761</v>
      </c>
      <c r="K331" s="81"/>
      <c r="L331" s="287"/>
      <c r="M331" s="287"/>
      <c r="N331" s="79"/>
      <c r="O331" s="126"/>
      <c r="P331" s="80"/>
      <c r="Q331" s="671"/>
      <c r="S331" s="505"/>
      <c r="T331" s="720"/>
      <c r="U331" s="719"/>
      <c r="Z331" s="76"/>
      <c r="AA331" s="76"/>
      <c r="AB331" s="501"/>
      <c r="AC331" s="501"/>
      <c r="AY331" s="76">
        <v>326</v>
      </c>
      <c r="BA331" s="501">
        <v>56506301.348869994</v>
      </c>
      <c r="BD331" s="501">
        <v>4566</v>
      </c>
      <c r="BG331" s="82">
        <f t="shared" si="15"/>
        <v>0</v>
      </c>
      <c r="BI331" s="82">
        <f t="shared" si="17"/>
        <v>12375.449266068768</v>
      </c>
      <c r="BK331" s="82">
        <f t="shared" si="16"/>
        <v>-1217.3071183491538</v>
      </c>
    </row>
    <row r="332" spans="1:63" s="82" customFormat="1" ht="12.75" customHeight="1">
      <c r="A332" s="75">
        <v>327</v>
      </c>
      <c r="B332" s="76" t="s">
        <v>417</v>
      </c>
      <c r="C332" s="75">
        <v>1</v>
      </c>
      <c r="D332" s="79">
        <v>1</v>
      </c>
      <c r="E332" s="126">
        <v>5</v>
      </c>
      <c r="F332" s="80">
        <v>256.43000458519714</v>
      </c>
      <c r="G332" s="671">
        <v>15590.365374999999</v>
      </c>
      <c r="H332" s="81">
        <v>24388</v>
      </c>
      <c r="I332" s="81">
        <v>1288</v>
      </c>
      <c r="J332" s="81">
        <v>41266</v>
      </c>
      <c r="K332" s="81"/>
      <c r="L332" s="287"/>
      <c r="M332" s="287"/>
      <c r="N332" s="79"/>
      <c r="O332" s="126"/>
      <c r="P332" s="80"/>
      <c r="Q332" s="671"/>
      <c r="S332" s="505"/>
      <c r="T332" s="720"/>
      <c r="U332" s="719"/>
      <c r="Z332" s="76"/>
      <c r="AA332" s="76"/>
      <c r="AB332" s="501"/>
      <c r="AC332" s="501"/>
      <c r="AY332" s="76">
        <v>327</v>
      </c>
      <c r="BA332" s="501">
        <v>1321578.7600000002</v>
      </c>
      <c r="BD332" s="501">
        <v>92</v>
      </c>
      <c r="BG332" s="82">
        <f t="shared" si="15"/>
        <v>0</v>
      </c>
      <c r="BI332" s="82">
        <f t="shared" si="17"/>
        <v>14364.986521739133</v>
      </c>
      <c r="BK332" s="82">
        <f t="shared" si="16"/>
        <v>-1225.3788532608669</v>
      </c>
    </row>
    <row r="333" spans="1:63" s="82" customFormat="1" ht="12.75" customHeight="1">
      <c r="A333" s="75">
        <v>328</v>
      </c>
      <c r="B333" s="76" t="s">
        <v>418</v>
      </c>
      <c r="C333" s="75">
        <v>0</v>
      </c>
      <c r="D333" s="79">
        <v>1</v>
      </c>
      <c r="E333" s="126">
        <v>0</v>
      </c>
      <c r="F333" s="80">
        <v>0</v>
      </c>
      <c r="G333" s="671">
        <v>0</v>
      </c>
      <c r="H333" s="81">
        <v>0</v>
      </c>
      <c r="I333" s="81">
        <v>1288</v>
      </c>
      <c r="J333" s="81">
        <v>1288</v>
      </c>
      <c r="K333" s="81"/>
      <c r="L333" s="287"/>
      <c r="M333" s="287"/>
      <c r="N333" s="79"/>
      <c r="O333" s="126"/>
      <c r="P333" s="80"/>
      <c r="Q333" s="671"/>
      <c r="S333" s="505"/>
      <c r="T333" s="720"/>
      <c r="U333" s="719"/>
      <c r="Z333" s="76"/>
      <c r="AA333" s="76"/>
      <c r="AB333" s="501"/>
      <c r="AC333" s="501"/>
      <c r="AY333" s="76">
        <v>328</v>
      </c>
      <c r="BA333" s="501">
        <v>0</v>
      </c>
      <c r="BD333" s="501">
        <v>0</v>
      </c>
      <c r="BG333" s="82">
        <f t="shared" si="15"/>
        <v>0</v>
      </c>
      <c r="BI333" s="82">
        <f t="shared" si="17"/>
        <v>0</v>
      </c>
      <c r="BK333" s="82">
        <f t="shared" si="16"/>
        <v>0</v>
      </c>
    </row>
    <row r="334" spans="1:63" s="82" customFormat="1" ht="12.75" customHeight="1">
      <c r="A334" s="75">
        <v>329</v>
      </c>
      <c r="B334" s="76" t="s">
        <v>419</v>
      </c>
      <c r="C334" s="75">
        <v>0</v>
      </c>
      <c r="D334" s="79">
        <v>1</v>
      </c>
      <c r="E334" s="126">
        <v>0</v>
      </c>
      <c r="F334" s="80">
        <v>0</v>
      </c>
      <c r="G334" s="671">
        <v>18046.96</v>
      </c>
      <c r="H334" s="81">
        <v>0</v>
      </c>
      <c r="I334" s="81">
        <v>1288</v>
      </c>
      <c r="J334" s="81">
        <v>19335</v>
      </c>
      <c r="K334" s="81"/>
      <c r="L334" s="287"/>
      <c r="M334" s="287"/>
      <c r="N334" s="79"/>
      <c r="O334" s="126"/>
      <c r="P334" s="80"/>
      <c r="Q334" s="671"/>
      <c r="S334" s="505"/>
      <c r="T334" s="720"/>
      <c r="U334" s="719"/>
      <c r="Z334" s="76"/>
      <c r="AA334" s="76"/>
      <c r="AB334" s="501"/>
      <c r="AC334" s="501"/>
      <c r="AY334" s="76">
        <v>329</v>
      </c>
      <c r="BA334" s="501">
        <v>67441.320000000007</v>
      </c>
      <c r="BD334" s="501">
        <v>4</v>
      </c>
      <c r="BG334" s="82">
        <f t="shared" si="15"/>
        <v>0</v>
      </c>
      <c r="BI334" s="82">
        <f t="shared" si="17"/>
        <v>16860.330000000002</v>
      </c>
      <c r="BK334" s="82">
        <f t="shared" si="16"/>
        <v>-1186.6299999999974</v>
      </c>
    </row>
    <row r="335" spans="1:63" s="82" customFormat="1" ht="12.75" customHeight="1">
      <c r="A335" s="75">
        <v>330</v>
      </c>
      <c r="B335" s="76" t="s">
        <v>420</v>
      </c>
      <c r="C335" s="75">
        <v>1</v>
      </c>
      <c r="D335" s="79">
        <v>1.0680000000000001</v>
      </c>
      <c r="E335" s="126">
        <v>2</v>
      </c>
      <c r="F335" s="80">
        <v>212.04133861153886</v>
      </c>
      <c r="G335" s="671">
        <v>14113.487256875911</v>
      </c>
      <c r="H335" s="81">
        <v>15813</v>
      </c>
      <c r="I335" s="81">
        <v>1288</v>
      </c>
      <c r="J335" s="81">
        <v>31214</v>
      </c>
      <c r="K335" s="81"/>
      <c r="L335" s="287"/>
      <c r="M335" s="287"/>
      <c r="N335" s="79"/>
      <c r="O335" s="126"/>
      <c r="P335" s="80"/>
      <c r="Q335" s="671"/>
      <c r="S335" s="505"/>
      <c r="T335" s="720"/>
      <c r="U335" s="719"/>
      <c r="Z335" s="76"/>
      <c r="AA335" s="76"/>
      <c r="AB335" s="501"/>
      <c r="AC335" s="501"/>
      <c r="AY335" s="76">
        <v>330</v>
      </c>
      <c r="BA335" s="501">
        <v>26381907.903000001</v>
      </c>
      <c r="BD335" s="501">
        <v>2041</v>
      </c>
      <c r="BG335" s="82">
        <f t="shared" si="15"/>
        <v>0</v>
      </c>
      <c r="BI335" s="82">
        <f t="shared" si="17"/>
        <v>12925.971535031847</v>
      </c>
      <c r="BK335" s="82">
        <f t="shared" si="16"/>
        <v>-1187.5157218440636</v>
      </c>
    </row>
    <row r="336" spans="1:63" s="82" customFormat="1" ht="12.75" customHeight="1">
      <c r="A336" s="75">
        <v>331</v>
      </c>
      <c r="B336" s="76" t="s">
        <v>421</v>
      </c>
      <c r="C336" s="75">
        <v>1</v>
      </c>
      <c r="D336" s="79">
        <v>1</v>
      </c>
      <c r="E336" s="126">
        <v>7</v>
      </c>
      <c r="F336" s="80">
        <v>119.08546732385578</v>
      </c>
      <c r="G336" s="671">
        <v>15306.929354838707</v>
      </c>
      <c r="H336" s="81">
        <v>2921</v>
      </c>
      <c r="I336" s="81">
        <v>1288</v>
      </c>
      <c r="J336" s="81">
        <v>19516</v>
      </c>
      <c r="K336" s="81"/>
      <c r="L336" s="287"/>
      <c r="M336" s="287"/>
      <c r="N336" s="79"/>
      <c r="O336" s="126"/>
      <c r="P336" s="80"/>
      <c r="Q336" s="671"/>
      <c r="S336" s="505"/>
      <c r="T336" s="720"/>
      <c r="U336" s="719"/>
      <c r="Z336" s="76"/>
      <c r="AA336" s="76"/>
      <c r="AB336" s="501"/>
      <c r="AC336" s="501"/>
      <c r="AY336" s="76">
        <v>331</v>
      </c>
      <c r="BA336" s="501">
        <v>22163143.48</v>
      </c>
      <c r="BD336" s="501">
        <v>1595</v>
      </c>
      <c r="BG336" s="82">
        <f t="shared" si="15"/>
        <v>0</v>
      </c>
      <c r="BI336" s="82">
        <f t="shared" si="17"/>
        <v>13895.387761755486</v>
      </c>
      <c r="BK336" s="82">
        <f t="shared" si="16"/>
        <v>-1411.5415930832205</v>
      </c>
    </row>
    <row r="337" spans="1:63" s="82" customFormat="1" ht="12.75" customHeight="1">
      <c r="A337" s="75">
        <v>332</v>
      </c>
      <c r="B337" s="76" t="s">
        <v>422</v>
      </c>
      <c r="C337" s="75">
        <v>1</v>
      </c>
      <c r="D337" s="79">
        <v>1</v>
      </c>
      <c r="E337" s="126">
        <v>10</v>
      </c>
      <c r="F337" s="80">
        <v>102.95471696833263</v>
      </c>
      <c r="G337" s="671">
        <v>18465.948565272498</v>
      </c>
      <c r="H337" s="81">
        <v>546</v>
      </c>
      <c r="I337" s="81">
        <v>1288</v>
      </c>
      <c r="J337" s="81">
        <v>20300</v>
      </c>
      <c r="K337" s="81"/>
      <c r="L337" s="287"/>
      <c r="M337" s="287"/>
      <c r="N337" s="79"/>
      <c r="O337" s="126"/>
      <c r="P337" s="80"/>
      <c r="Q337" s="671"/>
      <c r="S337" s="505"/>
      <c r="T337" s="720"/>
      <c r="U337" s="719"/>
      <c r="Z337" s="76"/>
      <c r="AA337" s="76"/>
      <c r="AB337" s="501"/>
      <c r="AC337" s="501"/>
      <c r="AY337" s="76">
        <v>332</v>
      </c>
      <c r="BA337" s="501">
        <v>68309484.179999992</v>
      </c>
      <c r="BD337" s="501">
        <v>4087</v>
      </c>
      <c r="BG337" s="82">
        <f t="shared" si="15"/>
        <v>0</v>
      </c>
      <c r="BI337" s="82">
        <f t="shared" si="17"/>
        <v>16713.844918032784</v>
      </c>
      <c r="BK337" s="82">
        <f t="shared" si="16"/>
        <v>-1752.1036472397136</v>
      </c>
    </row>
    <row r="338" spans="1:63" s="82" customFormat="1" ht="12.75" customHeight="1">
      <c r="A338" s="75">
        <v>333</v>
      </c>
      <c r="B338" s="76" t="s">
        <v>423</v>
      </c>
      <c r="C338" s="75">
        <v>0</v>
      </c>
      <c r="D338" s="79">
        <v>1</v>
      </c>
      <c r="E338" s="126">
        <v>0</v>
      </c>
      <c r="F338" s="80">
        <v>0</v>
      </c>
      <c r="G338" s="671">
        <v>0</v>
      </c>
      <c r="H338" s="81">
        <v>0</v>
      </c>
      <c r="I338" s="81">
        <v>1288</v>
      </c>
      <c r="J338" s="81">
        <v>1288</v>
      </c>
      <c r="K338" s="81"/>
      <c r="L338" s="287"/>
      <c r="M338" s="287"/>
      <c r="N338" s="79"/>
      <c r="O338" s="126"/>
      <c r="P338" s="80"/>
      <c r="Q338" s="671"/>
      <c r="S338" s="505"/>
      <c r="T338" s="720"/>
      <c r="U338" s="719"/>
      <c r="Z338" s="76"/>
      <c r="AA338" s="76"/>
      <c r="AB338" s="501"/>
      <c r="AC338" s="501"/>
      <c r="AY338" s="76">
        <v>333</v>
      </c>
      <c r="BA338" s="501">
        <v>0</v>
      </c>
      <c r="BD338" s="501">
        <v>0</v>
      </c>
      <c r="BG338" s="82">
        <f t="shared" si="15"/>
        <v>0</v>
      </c>
      <c r="BI338" s="82">
        <f t="shared" si="17"/>
        <v>0</v>
      </c>
      <c r="BK338" s="82">
        <f t="shared" si="16"/>
        <v>0</v>
      </c>
    </row>
    <row r="339" spans="1:63" s="82" customFormat="1" ht="12.75" customHeight="1">
      <c r="A339" s="75">
        <v>334</v>
      </c>
      <c r="B339" s="76" t="s">
        <v>424</v>
      </c>
      <c r="C339" s="75">
        <v>0</v>
      </c>
      <c r="D339" s="79">
        <v>1</v>
      </c>
      <c r="E339" s="126">
        <v>0</v>
      </c>
      <c r="F339" s="80">
        <v>0</v>
      </c>
      <c r="G339" s="671">
        <v>0</v>
      </c>
      <c r="H339" s="81">
        <v>0</v>
      </c>
      <c r="I339" s="81">
        <v>1288</v>
      </c>
      <c r="J339" s="81">
        <v>1288</v>
      </c>
      <c r="K339" s="81"/>
      <c r="L339" s="287"/>
      <c r="M339" s="287"/>
      <c r="N339" s="79"/>
      <c r="O339" s="126"/>
      <c r="P339" s="80"/>
      <c r="Q339" s="671"/>
      <c r="S339" s="505"/>
      <c r="T339" s="720"/>
      <c r="U339" s="719"/>
      <c r="Z339" s="76"/>
      <c r="AA339" s="76"/>
      <c r="AB339" s="501"/>
      <c r="AC339" s="501"/>
      <c r="AY339" s="76">
        <v>334</v>
      </c>
      <c r="BA339" s="501">
        <v>0</v>
      </c>
      <c r="BD339" s="501">
        <v>0</v>
      </c>
      <c r="BG339" s="82">
        <f t="shared" si="15"/>
        <v>0</v>
      </c>
      <c r="BI339" s="82">
        <f t="shared" si="17"/>
        <v>0</v>
      </c>
      <c r="BK339" s="82">
        <f t="shared" si="16"/>
        <v>0</v>
      </c>
    </row>
    <row r="340" spans="1:63" s="82" customFormat="1" ht="12.75" customHeight="1">
      <c r="A340" s="75">
        <v>335</v>
      </c>
      <c r="B340" s="76" t="s">
        <v>425</v>
      </c>
      <c r="C340" s="75">
        <v>1</v>
      </c>
      <c r="D340" s="79">
        <v>1.054</v>
      </c>
      <c r="E340" s="126">
        <v>2</v>
      </c>
      <c r="F340" s="80">
        <v>182.16718080789843</v>
      </c>
      <c r="G340" s="671">
        <v>13790.964823730608</v>
      </c>
      <c r="H340" s="81">
        <v>11332</v>
      </c>
      <c r="I340" s="81">
        <v>1288</v>
      </c>
      <c r="J340" s="81">
        <v>26411</v>
      </c>
      <c r="K340" s="81"/>
      <c r="L340" s="287"/>
      <c r="M340" s="287"/>
      <c r="N340" s="79"/>
      <c r="O340" s="126"/>
      <c r="P340" s="80"/>
      <c r="Q340" s="671"/>
      <c r="S340" s="505"/>
      <c r="T340" s="720"/>
      <c r="U340" s="719"/>
      <c r="Z340" s="76"/>
      <c r="AA340" s="76"/>
      <c r="AB340" s="501"/>
      <c r="AC340" s="501"/>
      <c r="AY340" s="76">
        <v>335</v>
      </c>
      <c r="BA340" s="501">
        <v>36920748.450279996</v>
      </c>
      <c r="BD340" s="501">
        <v>2890</v>
      </c>
      <c r="BG340" s="82">
        <f t="shared" si="15"/>
        <v>0</v>
      </c>
      <c r="BI340" s="82">
        <f t="shared" si="17"/>
        <v>12775.345484525949</v>
      </c>
      <c r="BK340" s="82">
        <f t="shared" si="16"/>
        <v>-1015.6193392046589</v>
      </c>
    </row>
    <row r="341" spans="1:63" s="82" customFormat="1" ht="12.75" customHeight="1">
      <c r="A341" s="75">
        <v>336</v>
      </c>
      <c r="B341" s="76" t="s">
        <v>426</v>
      </c>
      <c r="C341" s="75">
        <v>1</v>
      </c>
      <c r="D341" s="79">
        <v>1.042</v>
      </c>
      <c r="E341" s="126">
        <v>8</v>
      </c>
      <c r="F341" s="80">
        <v>121.91405901318653</v>
      </c>
      <c r="G341" s="671">
        <v>17229.313216211634</v>
      </c>
      <c r="H341" s="81">
        <v>3776</v>
      </c>
      <c r="I341" s="81">
        <v>1288</v>
      </c>
      <c r="J341" s="81">
        <v>22293</v>
      </c>
      <c r="K341" s="81"/>
      <c r="L341" s="287"/>
      <c r="M341" s="287"/>
      <c r="N341" s="79"/>
      <c r="O341" s="126"/>
      <c r="P341" s="80"/>
      <c r="Q341" s="671"/>
      <c r="S341" s="505"/>
      <c r="T341" s="720"/>
      <c r="U341" s="719"/>
      <c r="Z341" s="76"/>
      <c r="AA341" s="76"/>
      <c r="AB341" s="501"/>
      <c r="AC341" s="501"/>
      <c r="AY341" s="76">
        <v>336</v>
      </c>
      <c r="BA341" s="501">
        <v>92532780.066219985</v>
      </c>
      <c r="BD341" s="501">
        <v>5877</v>
      </c>
      <c r="BG341" s="82">
        <f t="shared" si="15"/>
        <v>0</v>
      </c>
      <c r="BI341" s="82">
        <f t="shared" si="17"/>
        <v>15744.900470685721</v>
      </c>
      <c r="BK341" s="82">
        <f t="shared" si="16"/>
        <v>-1484.4127455259131</v>
      </c>
    </row>
    <row r="342" spans="1:63" s="82" customFormat="1" ht="12.75" customHeight="1">
      <c r="A342" s="75">
        <v>337</v>
      </c>
      <c r="B342" s="76" t="s">
        <v>427</v>
      </c>
      <c r="C342" s="75">
        <v>1</v>
      </c>
      <c r="D342" s="79">
        <v>1</v>
      </c>
      <c r="E342" s="126">
        <v>5</v>
      </c>
      <c r="F342" s="80">
        <v>220.46905286669988</v>
      </c>
      <c r="G342" s="671">
        <v>14244.769000000002</v>
      </c>
      <c r="H342" s="81">
        <v>17161</v>
      </c>
      <c r="I342" s="81">
        <v>1288</v>
      </c>
      <c r="J342" s="81">
        <v>32694</v>
      </c>
      <c r="K342" s="81"/>
      <c r="L342" s="287"/>
      <c r="M342" s="287"/>
      <c r="N342" s="79"/>
      <c r="O342" s="126"/>
      <c r="P342" s="80"/>
      <c r="Q342" s="671"/>
      <c r="S342" s="505"/>
      <c r="T342" s="720"/>
      <c r="U342" s="719"/>
      <c r="Z342" s="76"/>
      <c r="AA342" s="76"/>
      <c r="AB342" s="501"/>
      <c r="AC342" s="501"/>
      <c r="AY342" s="76">
        <v>337</v>
      </c>
      <c r="BA342" s="501">
        <v>1124388.7500000002</v>
      </c>
      <c r="BD342" s="501">
        <v>85</v>
      </c>
      <c r="BG342" s="82">
        <f t="shared" si="15"/>
        <v>0</v>
      </c>
      <c r="BI342" s="82">
        <f t="shared" si="17"/>
        <v>13228.102941176474</v>
      </c>
      <c r="BK342" s="82">
        <f t="shared" si="16"/>
        <v>-1016.6660588235281</v>
      </c>
    </row>
    <row r="343" spans="1:63" s="82" customFormat="1" ht="12.75" customHeight="1">
      <c r="A343" s="75">
        <v>338</v>
      </c>
      <c r="B343" s="76" t="s">
        <v>428</v>
      </c>
      <c r="C343" s="75">
        <v>0</v>
      </c>
      <c r="D343" s="79">
        <v>1</v>
      </c>
      <c r="E343" s="126">
        <v>0</v>
      </c>
      <c r="F343" s="80">
        <v>0</v>
      </c>
      <c r="G343" s="671">
        <v>20604.313846153844</v>
      </c>
      <c r="H343" s="81">
        <v>0</v>
      </c>
      <c r="I343" s="81">
        <v>1288</v>
      </c>
      <c r="J343" s="81">
        <v>21892</v>
      </c>
      <c r="K343" s="81"/>
      <c r="L343" s="287"/>
      <c r="M343" s="287"/>
      <c r="N343" s="79"/>
      <c r="O343" s="126"/>
      <c r="P343" s="80"/>
      <c r="Q343" s="671"/>
      <c r="S343" s="505"/>
      <c r="T343" s="720"/>
      <c r="U343" s="719"/>
      <c r="Z343" s="76"/>
      <c r="AA343" s="76"/>
      <c r="AB343" s="501"/>
      <c r="AC343" s="501"/>
      <c r="AY343" s="76">
        <v>338</v>
      </c>
      <c r="BA343" s="501">
        <v>250517.91</v>
      </c>
      <c r="BD343" s="501">
        <v>13</v>
      </c>
      <c r="BG343" s="82">
        <f t="shared" si="15"/>
        <v>0</v>
      </c>
      <c r="BI343" s="82">
        <f t="shared" si="17"/>
        <v>19270.608461538461</v>
      </c>
      <c r="BK343" s="82">
        <f t="shared" si="16"/>
        <v>-1333.7053846153831</v>
      </c>
    </row>
    <row r="344" spans="1:63" s="82" customFormat="1" ht="12.75" customHeight="1">
      <c r="A344" s="75">
        <v>339</v>
      </c>
      <c r="B344" s="76" t="s">
        <v>429</v>
      </c>
      <c r="C344" s="75">
        <v>0</v>
      </c>
      <c r="D344" s="79">
        <v>1</v>
      </c>
      <c r="E344" s="126">
        <v>0</v>
      </c>
      <c r="F344" s="80">
        <v>0</v>
      </c>
      <c r="G344" s="671">
        <v>0</v>
      </c>
      <c r="H344" s="81">
        <v>0</v>
      </c>
      <c r="I344" s="81">
        <v>1288</v>
      </c>
      <c r="J344" s="81">
        <v>1288</v>
      </c>
      <c r="K344" s="81"/>
      <c r="L344" s="287"/>
      <c r="M344" s="287"/>
      <c r="N344" s="79"/>
      <c r="O344" s="126"/>
      <c r="P344" s="80"/>
      <c r="Q344" s="671"/>
      <c r="S344" s="505"/>
      <c r="T344" s="720"/>
      <c r="U344" s="719"/>
      <c r="Z344" s="76"/>
      <c r="AA344" s="76"/>
      <c r="AB344" s="501"/>
      <c r="AC344" s="501"/>
      <c r="AY344" s="76">
        <v>339</v>
      </c>
      <c r="BA344" s="501">
        <v>0</v>
      </c>
      <c r="BD344" s="501">
        <v>0</v>
      </c>
      <c r="BG344" s="82">
        <f t="shared" si="15"/>
        <v>0</v>
      </c>
      <c r="BI344" s="82">
        <f t="shared" si="17"/>
        <v>0</v>
      </c>
      <c r="BK344" s="82">
        <f t="shared" si="16"/>
        <v>0</v>
      </c>
    </row>
    <row r="345" spans="1:63" s="82" customFormat="1" ht="12.75" customHeight="1">
      <c r="A345" s="75">
        <v>340</v>
      </c>
      <c r="B345" s="76" t="s">
        <v>430</v>
      </c>
      <c r="C345" s="75">
        <v>1</v>
      </c>
      <c r="D345" s="79">
        <v>1</v>
      </c>
      <c r="E345" s="126">
        <v>7</v>
      </c>
      <c r="F345" s="80">
        <v>176.41977385917761</v>
      </c>
      <c r="G345" s="671">
        <v>16052.857706422021</v>
      </c>
      <c r="H345" s="81">
        <v>12268</v>
      </c>
      <c r="I345" s="81">
        <v>1288</v>
      </c>
      <c r="J345" s="81">
        <v>29609</v>
      </c>
      <c r="K345" s="81"/>
      <c r="L345" s="287"/>
      <c r="M345" s="287"/>
      <c r="N345" s="79"/>
      <c r="O345" s="126"/>
      <c r="P345" s="80"/>
      <c r="Q345" s="671"/>
      <c r="S345" s="505"/>
      <c r="T345" s="720"/>
      <c r="U345" s="719"/>
      <c r="Z345" s="76"/>
      <c r="AA345" s="76"/>
      <c r="AB345" s="501"/>
      <c r="AC345" s="501"/>
      <c r="AY345" s="76">
        <v>340</v>
      </c>
      <c r="BA345" s="501">
        <v>2006164.9200000002</v>
      </c>
      <c r="BD345" s="501">
        <v>136</v>
      </c>
      <c r="BG345" s="82">
        <f t="shared" si="15"/>
        <v>0</v>
      </c>
      <c r="BI345" s="82">
        <f t="shared" si="17"/>
        <v>14751.212647058825</v>
      </c>
      <c r="BK345" s="82">
        <f t="shared" si="16"/>
        <v>-1301.6450593631962</v>
      </c>
    </row>
    <row r="346" spans="1:63" s="82" customFormat="1" ht="12.75" customHeight="1">
      <c r="A346" s="75">
        <v>341</v>
      </c>
      <c r="B346" s="76" t="s">
        <v>431</v>
      </c>
      <c r="C346" s="75">
        <v>0</v>
      </c>
      <c r="D346" s="79">
        <v>1</v>
      </c>
      <c r="E346" s="126">
        <v>0</v>
      </c>
      <c r="F346" s="80">
        <v>0</v>
      </c>
      <c r="G346" s="671">
        <v>0</v>
      </c>
      <c r="H346" s="81">
        <v>0</v>
      </c>
      <c r="I346" s="81">
        <v>1288</v>
      </c>
      <c r="J346" s="81">
        <v>1288</v>
      </c>
      <c r="K346" s="81"/>
      <c r="L346" s="287"/>
      <c r="M346" s="287"/>
      <c r="N346" s="79"/>
      <c r="O346" s="126"/>
      <c r="P346" s="80"/>
      <c r="Q346" s="671"/>
      <c r="S346" s="505"/>
      <c r="T346" s="720"/>
      <c r="U346" s="719"/>
      <c r="Z346" s="76"/>
      <c r="AA346" s="76"/>
      <c r="AB346" s="501"/>
      <c r="AC346" s="501"/>
      <c r="AY346" s="76">
        <v>341</v>
      </c>
      <c r="BA346" s="501">
        <v>0</v>
      </c>
      <c r="BD346" s="501">
        <v>0</v>
      </c>
      <c r="BG346" s="82">
        <f t="shared" si="15"/>
        <v>0</v>
      </c>
      <c r="BI346" s="82">
        <f t="shared" si="17"/>
        <v>0</v>
      </c>
      <c r="BK346" s="82">
        <f t="shared" si="16"/>
        <v>0</v>
      </c>
    </row>
    <row r="347" spans="1:63" s="82" customFormat="1" ht="12.75" customHeight="1">
      <c r="A347" s="75">
        <v>342</v>
      </c>
      <c r="B347" s="76" t="s">
        <v>432</v>
      </c>
      <c r="C347" s="75">
        <v>1</v>
      </c>
      <c r="D347" s="79">
        <v>1.0720000000000001</v>
      </c>
      <c r="E347" s="126">
        <v>3</v>
      </c>
      <c r="F347" s="80">
        <v>180.3921330971846</v>
      </c>
      <c r="G347" s="671">
        <v>14318.125558588237</v>
      </c>
      <c r="H347" s="81">
        <v>11511</v>
      </c>
      <c r="I347" s="81">
        <v>1288</v>
      </c>
      <c r="J347" s="81">
        <v>27117</v>
      </c>
      <c r="K347" s="81"/>
      <c r="L347" s="287"/>
      <c r="M347" s="287"/>
      <c r="N347" s="79"/>
      <c r="O347" s="126"/>
      <c r="P347" s="80"/>
      <c r="Q347" s="671"/>
      <c r="S347" s="505"/>
      <c r="T347" s="720"/>
      <c r="U347" s="719"/>
      <c r="Z347" s="76"/>
      <c r="AA347" s="76"/>
      <c r="AB347" s="501"/>
      <c r="AC347" s="501"/>
      <c r="AY347" s="76">
        <v>342</v>
      </c>
      <c r="BA347" s="501">
        <v>36803962.054719999</v>
      </c>
      <c r="BD347" s="501">
        <v>2805</v>
      </c>
      <c r="BG347" s="82">
        <f t="shared" si="15"/>
        <v>0</v>
      </c>
      <c r="BI347" s="82">
        <f t="shared" si="17"/>
        <v>13120.842087244206</v>
      </c>
      <c r="BK347" s="82">
        <f t="shared" si="16"/>
        <v>-1197.2834713440316</v>
      </c>
    </row>
    <row r="348" spans="1:63" s="82" customFormat="1" ht="12.75" customHeight="1">
      <c r="A348" s="75">
        <v>343</v>
      </c>
      <c r="B348" s="76" t="s">
        <v>433</v>
      </c>
      <c r="C348" s="75">
        <v>1</v>
      </c>
      <c r="D348" s="79">
        <v>1</v>
      </c>
      <c r="E348" s="126">
        <v>10</v>
      </c>
      <c r="F348" s="80">
        <v>103.94681587884239</v>
      </c>
      <c r="G348" s="671">
        <v>17411.708058968059</v>
      </c>
      <c r="H348" s="81">
        <v>687</v>
      </c>
      <c r="I348" s="81">
        <v>1288</v>
      </c>
      <c r="J348" s="81">
        <v>19387</v>
      </c>
      <c r="K348" s="81"/>
      <c r="L348" s="287"/>
      <c r="M348" s="287"/>
      <c r="N348" s="79"/>
      <c r="O348" s="126"/>
      <c r="P348" s="80"/>
      <c r="Q348" s="671"/>
      <c r="S348" s="505"/>
      <c r="T348" s="720"/>
      <c r="U348" s="719"/>
      <c r="Z348" s="76"/>
      <c r="AA348" s="76"/>
      <c r="AB348" s="501"/>
      <c r="AC348" s="501"/>
      <c r="AY348" s="76">
        <v>343</v>
      </c>
      <c r="BA348" s="501">
        <v>20462855.580000002</v>
      </c>
      <c r="BD348" s="501">
        <v>1294</v>
      </c>
      <c r="BG348" s="82">
        <f t="shared" si="15"/>
        <v>0</v>
      </c>
      <c r="BI348" s="82">
        <f t="shared" si="17"/>
        <v>15813.644188562597</v>
      </c>
      <c r="BK348" s="82">
        <f t="shared" si="16"/>
        <v>-1598.0638704054618</v>
      </c>
    </row>
    <row r="349" spans="1:63" s="82" customFormat="1" ht="12.75" customHeight="1">
      <c r="A349" s="75">
        <v>344</v>
      </c>
      <c r="B349" s="76" t="s">
        <v>434</v>
      </c>
      <c r="C349" s="75">
        <v>1</v>
      </c>
      <c r="D349" s="79">
        <v>1.05</v>
      </c>
      <c r="E349" s="126">
        <v>2</v>
      </c>
      <c r="F349" s="80">
        <v>147.52769617192914</v>
      </c>
      <c r="G349" s="671">
        <v>13885.706682309639</v>
      </c>
      <c r="H349" s="81">
        <v>6600</v>
      </c>
      <c r="I349" s="81">
        <v>1288</v>
      </c>
      <c r="J349" s="81">
        <v>21774</v>
      </c>
      <c r="K349" s="81"/>
      <c r="L349" s="287"/>
      <c r="M349" s="287"/>
      <c r="N349" s="79"/>
      <c r="O349" s="126"/>
      <c r="P349" s="80"/>
      <c r="Q349" s="671"/>
      <c r="S349" s="505"/>
      <c r="T349" s="720"/>
      <c r="U349" s="719"/>
      <c r="Z349" s="76"/>
      <c r="AA349" s="76"/>
      <c r="AB349" s="501"/>
      <c r="AC349" s="501"/>
      <c r="AY349" s="76">
        <v>344</v>
      </c>
      <c r="BA349" s="501">
        <v>55351171.165500008</v>
      </c>
      <c r="BD349" s="501">
        <v>4346</v>
      </c>
      <c r="BG349" s="82">
        <f t="shared" si="15"/>
        <v>0</v>
      </c>
      <c r="BI349" s="82">
        <f t="shared" si="17"/>
        <v>12736.1185378509</v>
      </c>
      <c r="BK349" s="82">
        <f t="shared" si="16"/>
        <v>-1149.5881444587394</v>
      </c>
    </row>
    <row r="350" spans="1:63" s="82" customFormat="1" ht="12.75" customHeight="1">
      <c r="A350" s="75">
        <v>345</v>
      </c>
      <c r="B350" s="76" t="s">
        <v>435</v>
      </c>
      <c r="C350" s="75">
        <v>0</v>
      </c>
      <c r="D350" s="79">
        <v>1</v>
      </c>
      <c r="E350" s="126">
        <v>0</v>
      </c>
      <c r="F350" s="80">
        <v>0</v>
      </c>
      <c r="G350" s="671">
        <v>18046.96</v>
      </c>
      <c r="H350" s="81">
        <v>0</v>
      </c>
      <c r="I350" s="81">
        <v>1288</v>
      </c>
      <c r="J350" s="81">
        <v>19335</v>
      </c>
      <c r="K350" s="81"/>
      <c r="L350" s="287"/>
      <c r="M350" s="287"/>
      <c r="N350" s="79"/>
      <c r="O350" s="126"/>
      <c r="P350" s="80"/>
      <c r="Q350" s="671"/>
      <c r="S350" s="505"/>
      <c r="T350" s="720"/>
      <c r="U350" s="719"/>
      <c r="Z350" s="76"/>
      <c r="AA350" s="76"/>
      <c r="AB350" s="501"/>
      <c r="AC350" s="501"/>
      <c r="AY350" s="76">
        <v>345</v>
      </c>
      <c r="BA350" s="501">
        <v>84301.650000000009</v>
      </c>
      <c r="BD350" s="501">
        <v>5</v>
      </c>
      <c r="BG350" s="82">
        <f t="shared" si="15"/>
        <v>0</v>
      </c>
      <c r="BI350" s="82">
        <f t="shared" si="17"/>
        <v>16860.330000000002</v>
      </c>
      <c r="BK350" s="82">
        <f t="shared" si="16"/>
        <v>-1186.6299999999974</v>
      </c>
    </row>
    <row r="351" spans="1:63" s="82" customFormat="1" ht="12.75" customHeight="1">
      <c r="A351" s="75">
        <v>346</v>
      </c>
      <c r="B351" s="76" t="s">
        <v>436</v>
      </c>
      <c r="C351" s="75">
        <v>1</v>
      </c>
      <c r="D351" s="79">
        <v>1.044</v>
      </c>
      <c r="E351" s="126">
        <v>7</v>
      </c>
      <c r="F351" s="80">
        <v>115.68542521542442</v>
      </c>
      <c r="G351" s="671">
        <v>16485.34796096048</v>
      </c>
      <c r="H351" s="81">
        <v>2586</v>
      </c>
      <c r="I351" s="81">
        <v>1288</v>
      </c>
      <c r="J351" s="81">
        <v>20359</v>
      </c>
      <c r="K351" s="81"/>
      <c r="L351" s="287"/>
      <c r="M351" s="287"/>
      <c r="N351" s="79"/>
      <c r="O351" s="126"/>
      <c r="P351" s="80"/>
      <c r="Q351" s="671"/>
      <c r="S351" s="505"/>
      <c r="T351" s="720"/>
      <c r="U351" s="719"/>
      <c r="Z351" s="76"/>
      <c r="AA351" s="76"/>
      <c r="AB351" s="501"/>
      <c r="AC351" s="501"/>
      <c r="AY351" s="76">
        <v>346</v>
      </c>
      <c r="BA351" s="501">
        <v>30332406.622719999</v>
      </c>
      <c r="BD351" s="501">
        <v>1995</v>
      </c>
      <c r="BG351" s="82">
        <f t="shared" si="15"/>
        <v>0</v>
      </c>
      <c r="BI351" s="82">
        <f t="shared" si="17"/>
        <v>15204.213845974937</v>
      </c>
      <c r="BK351" s="82">
        <f t="shared" si="16"/>
        <v>-1281.1341149855434</v>
      </c>
    </row>
    <row r="352" spans="1:63" s="82" customFormat="1" ht="12.75" customHeight="1">
      <c r="A352" s="75">
        <v>347</v>
      </c>
      <c r="B352" s="76" t="s">
        <v>437</v>
      </c>
      <c r="C352" s="75">
        <v>1</v>
      </c>
      <c r="D352" s="79">
        <v>1.0549999999999999</v>
      </c>
      <c r="E352" s="126">
        <v>8</v>
      </c>
      <c r="F352" s="80">
        <v>145.7862848902007</v>
      </c>
      <c r="G352" s="671">
        <v>17107.691010518571</v>
      </c>
      <c r="H352" s="81">
        <v>7833</v>
      </c>
      <c r="I352" s="81">
        <v>1288</v>
      </c>
      <c r="J352" s="81">
        <v>26229</v>
      </c>
      <c r="K352" s="81"/>
      <c r="L352" s="287"/>
      <c r="M352" s="287"/>
      <c r="N352" s="79"/>
      <c r="O352" s="126"/>
      <c r="P352" s="80"/>
      <c r="Q352" s="671"/>
      <c r="S352" s="505"/>
      <c r="T352" s="720"/>
      <c r="U352" s="719"/>
      <c r="Z352" s="76"/>
      <c r="AA352" s="76"/>
      <c r="AB352" s="501"/>
      <c r="AC352" s="501"/>
      <c r="AY352" s="76">
        <v>347</v>
      </c>
      <c r="BA352" s="501">
        <v>70664625.966269985</v>
      </c>
      <c r="BD352" s="501">
        <v>4533</v>
      </c>
      <c r="BG352" s="82">
        <f t="shared" si="15"/>
        <v>0</v>
      </c>
      <c r="BI352" s="82">
        <f t="shared" si="17"/>
        <v>15588.931384573127</v>
      </c>
      <c r="BK352" s="82">
        <f t="shared" si="16"/>
        <v>-1518.759625945444</v>
      </c>
    </row>
    <row r="353" spans="1:63" s="82" customFormat="1" ht="12.75" customHeight="1">
      <c r="A353" s="75">
        <v>348</v>
      </c>
      <c r="B353" s="76" t="s">
        <v>438</v>
      </c>
      <c r="C353" s="75">
        <v>1</v>
      </c>
      <c r="D353" s="79">
        <v>1</v>
      </c>
      <c r="E353" s="126">
        <v>11</v>
      </c>
      <c r="F353" s="80">
        <v>101.3039956931588</v>
      </c>
      <c r="G353" s="671">
        <v>21384.463894713605</v>
      </c>
      <c r="H353" s="81">
        <v>279</v>
      </c>
      <c r="I353" s="81">
        <v>1288</v>
      </c>
      <c r="J353" s="81">
        <v>22951</v>
      </c>
      <c r="K353" s="81"/>
      <c r="L353" s="287"/>
      <c r="M353" s="287"/>
      <c r="N353" s="79"/>
      <c r="O353" s="126"/>
      <c r="P353" s="80"/>
      <c r="Q353" s="671"/>
      <c r="S353" s="505"/>
      <c r="T353" s="720"/>
      <c r="U353" s="719"/>
      <c r="Z353" s="76"/>
      <c r="AA353" s="76"/>
      <c r="AB353" s="501"/>
      <c r="AC353" s="501"/>
      <c r="AY353" s="76">
        <v>348</v>
      </c>
      <c r="BA353" s="501">
        <v>504773594.34000003</v>
      </c>
      <c r="BD353" s="501">
        <v>26667</v>
      </c>
      <c r="BG353" s="82">
        <f t="shared" si="15"/>
        <v>0</v>
      </c>
      <c r="BI353" s="82">
        <f t="shared" si="17"/>
        <v>18928.773178085274</v>
      </c>
      <c r="BK353" s="82">
        <f t="shared" si="16"/>
        <v>-2455.6907166283308</v>
      </c>
    </row>
    <row r="354" spans="1:63" s="82" customFormat="1" ht="12.75" customHeight="1">
      <c r="A354" s="75">
        <v>349</v>
      </c>
      <c r="B354" s="76" t="s">
        <v>439</v>
      </c>
      <c r="C354" s="75">
        <v>1</v>
      </c>
      <c r="D354" s="79">
        <v>1</v>
      </c>
      <c r="E354" s="126">
        <v>7</v>
      </c>
      <c r="F354" s="80">
        <v>152.42364033153362</v>
      </c>
      <c r="G354" s="671">
        <v>15018.581452991451</v>
      </c>
      <c r="H354" s="81">
        <v>7873</v>
      </c>
      <c r="I354" s="81">
        <v>1288</v>
      </c>
      <c r="J354" s="81">
        <v>24180</v>
      </c>
      <c r="K354" s="81"/>
      <c r="L354" s="287"/>
      <c r="M354" s="287"/>
      <c r="N354" s="79"/>
      <c r="O354" s="126"/>
      <c r="P354" s="80"/>
      <c r="Q354" s="671"/>
      <c r="S354" s="505"/>
      <c r="T354" s="720"/>
      <c r="U354" s="719"/>
      <c r="Z354" s="76"/>
      <c r="AA354" s="76"/>
      <c r="AB354" s="501"/>
      <c r="AC354" s="501"/>
      <c r="AY354" s="76">
        <v>349</v>
      </c>
      <c r="BA354" s="501">
        <v>1599602.0399999998</v>
      </c>
      <c r="BD354" s="501">
        <v>119</v>
      </c>
      <c r="BG354" s="82">
        <f t="shared" si="15"/>
        <v>0</v>
      </c>
      <c r="BI354" s="82">
        <f t="shared" si="17"/>
        <v>13442.033949579831</v>
      </c>
      <c r="BK354" s="82">
        <f t="shared" si="16"/>
        <v>-1576.5475034116207</v>
      </c>
    </row>
    <row r="355" spans="1:63" s="82" customFormat="1" ht="12.75" customHeight="1">
      <c r="A355" s="75">
        <v>350</v>
      </c>
      <c r="B355" s="76" t="s">
        <v>441</v>
      </c>
      <c r="C355" s="75">
        <v>1</v>
      </c>
      <c r="D355" s="79">
        <v>1.0309999999999999</v>
      </c>
      <c r="E355" s="126">
        <v>3</v>
      </c>
      <c r="F355" s="80">
        <v>150.72971891063213</v>
      </c>
      <c r="G355" s="671">
        <v>13586.470539119171</v>
      </c>
      <c r="H355" s="81">
        <v>6892</v>
      </c>
      <c r="I355" s="81">
        <v>1288</v>
      </c>
      <c r="J355" s="81">
        <v>21766</v>
      </c>
      <c r="K355" s="81"/>
      <c r="L355" s="287"/>
      <c r="M355" s="287"/>
      <c r="N355" s="79"/>
      <c r="O355" s="126"/>
      <c r="P355" s="80"/>
      <c r="Q355" s="671"/>
      <c r="S355" s="505"/>
      <c r="T355" s="720"/>
      <c r="U355" s="719"/>
      <c r="Z355" s="76"/>
      <c r="AA355" s="76"/>
      <c r="AB355" s="501"/>
      <c r="AC355" s="501"/>
      <c r="AY355" s="76">
        <v>350</v>
      </c>
      <c r="BA355" s="501">
        <v>12020258.945529999</v>
      </c>
      <c r="BD355" s="501">
        <v>956</v>
      </c>
      <c r="BG355" s="82">
        <f t="shared" si="15"/>
        <v>0</v>
      </c>
      <c r="BI355" s="82">
        <f t="shared" si="17"/>
        <v>12573.492620847279</v>
      </c>
      <c r="BK355" s="82">
        <f t="shared" si="16"/>
        <v>-1012.9779182718921</v>
      </c>
    </row>
    <row r="356" spans="1:63" s="82" customFormat="1" ht="12.75" customHeight="1">
      <c r="A356" s="75">
        <v>351</v>
      </c>
      <c r="B356" s="76" t="s">
        <v>442</v>
      </c>
      <c r="C356" s="75">
        <v>0</v>
      </c>
      <c r="D356" s="79">
        <v>1</v>
      </c>
      <c r="E356" s="126">
        <v>0</v>
      </c>
      <c r="F356" s="80">
        <v>0</v>
      </c>
      <c r="G356" s="671">
        <v>0</v>
      </c>
      <c r="H356" s="81">
        <v>0</v>
      </c>
      <c r="I356" s="81">
        <v>1288</v>
      </c>
      <c r="J356" s="81">
        <v>1288</v>
      </c>
      <c r="K356" s="81"/>
      <c r="L356" s="287"/>
      <c r="M356" s="287"/>
      <c r="N356" s="79"/>
      <c r="O356" s="126"/>
      <c r="P356" s="80"/>
      <c r="Q356" s="671"/>
      <c r="S356" s="505"/>
      <c r="T356" s="720"/>
      <c r="U356" s="719"/>
      <c r="Z356" s="76"/>
      <c r="AA356" s="76"/>
      <c r="AB356" s="501"/>
      <c r="AC356" s="501"/>
      <c r="AY356" s="76">
        <v>351</v>
      </c>
      <c r="BA356" s="501">
        <v>0</v>
      </c>
      <c r="BD356" s="501">
        <v>0</v>
      </c>
      <c r="BG356" s="82">
        <f t="shared" si="15"/>
        <v>0</v>
      </c>
      <c r="BI356" s="82">
        <f t="shared" si="17"/>
        <v>0</v>
      </c>
      <c r="BK356" s="82">
        <f t="shared" si="16"/>
        <v>0</v>
      </c>
    </row>
    <row r="357" spans="1:63" s="82" customFormat="1" ht="12.75" customHeight="1">
      <c r="A357" s="75">
        <v>352</v>
      </c>
      <c r="B357" s="76" t="s">
        <v>443</v>
      </c>
      <c r="C357" s="75">
        <v>0</v>
      </c>
      <c r="D357" s="79">
        <v>1</v>
      </c>
      <c r="E357" s="126">
        <v>2</v>
      </c>
      <c r="F357" s="80">
        <v>155.84581329764325</v>
      </c>
      <c r="G357" s="671">
        <v>13632.291345029242</v>
      </c>
      <c r="H357" s="671">
        <v>7613</v>
      </c>
      <c r="I357" s="81">
        <v>1288</v>
      </c>
      <c r="J357" s="81">
        <v>22533</v>
      </c>
      <c r="K357" s="81"/>
      <c r="L357" s="287"/>
      <c r="M357" s="287"/>
      <c r="N357" s="79"/>
      <c r="O357" s="126"/>
      <c r="P357" s="80"/>
      <c r="Q357" s="671"/>
      <c r="S357" s="505"/>
      <c r="T357" s="720"/>
      <c r="U357" s="719"/>
      <c r="BG357" s="82">
        <f t="shared" si="15"/>
        <v>-352</v>
      </c>
      <c r="BI357" s="82">
        <f t="shared" si="17"/>
        <v>0</v>
      </c>
      <c r="BK357" s="82">
        <f t="shared" si="16"/>
        <v>-13632.291345029242</v>
      </c>
    </row>
    <row r="358" spans="1:63" s="82" customFormat="1" ht="12.75" customHeight="1">
      <c r="A358" s="75">
        <v>406</v>
      </c>
      <c r="B358" s="76" t="s">
        <v>444</v>
      </c>
      <c r="C358" s="75">
        <v>1</v>
      </c>
      <c r="D358" s="79">
        <v>1</v>
      </c>
      <c r="E358" s="126">
        <v>7</v>
      </c>
      <c r="F358" s="80">
        <v>105.93688059254343</v>
      </c>
      <c r="G358" s="671">
        <v>32183.637777777782</v>
      </c>
      <c r="H358" s="81">
        <v>1911</v>
      </c>
      <c r="I358" s="81">
        <v>1288</v>
      </c>
      <c r="J358" s="81">
        <v>35383</v>
      </c>
      <c r="K358" s="81"/>
      <c r="L358" s="287"/>
      <c r="M358" s="287"/>
      <c r="N358" s="79"/>
      <c r="O358" s="126"/>
      <c r="P358" s="80"/>
      <c r="Q358" s="671"/>
      <c r="S358" s="505"/>
      <c r="T358" s="720"/>
      <c r="U358" s="719"/>
      <c r="Z358" s="76"/>
      <c r="AA358" s="76"/>
      <c r="AB358" s="501"/>
      <c r="AC358" s="501"/>
      <c r="AY358" s="76">
        <v>406</v>
      </c>
      <c r="BA358" s="501">
        <v>3830697.23</v>
      </c>
      <c r="BD358" s="501">
        <v>119</v>
      </c>
      <c r="BG358" s="82">
        <f t="shared" si="15"/>
        <v>0</v>
      </c>
      <c r="BI358" s="82">
        <f t="shared" si="17"/>
        <v>32190.733025210084</v>
      </c>
      <c r="BK358" s="82">
        <f t="shared" si="16"/>
        <v>7.0952474323021306</v>
      </c>
    </row>
    <row r="359" spans="1:63" s="82" customFormat="1" ht="12.75" customHeight="1">
      <c r="A359" s="75">
        <v>600</v>
      </c>
      <c r="B359" s="76" t="s">
        <v>445</v>
      </c>
      <c r="C359" s="75">
        <v>1</v>
      </c>
      <c r="D359" s="79">
        <v>1.054</v>
      </c>
      <c r="E359" s="126">
        <v>3</v>
      </c>
      <c r="F359" s="80">
        <v>149.14184478126987</v>
      </c>
      <c r="G359" s="671">
        <v>14366.622902653269</v>
      </c>
      <c r="H359" s="81">
        <v>7060</v>
      </c>
      <c r="I359" s="81">
        <v>1288</v>
      </c>
      <c r="J359" s="81">
        <v>22715</v>
      </c>
      <c r="K359" s="81"/>
      <c r="L359" s="287"/>
      <c r="M359" s="287"/>
      <c r="N359" s="79"/>
      <c r="O359" s="126"/>
      <c r="P359" s="80"/>
      <c r="Q359" s="671"/>
      <c r="S359" s="505"/>
      <c r="T359" s="720"/>
      <c r="U359" s="719"/>
      <c r="Z359" s="76"/>
      <c r="AA359" s="76"/>
      <c r="AB359" s="501"/>
      <c r="AC359" s="501"/>
      <c r="AY359" s="76">
        <v>600</v>
      </c>
      <c r="BA359" s="501">
        <v>65601712.254259989</v>
      </c>
      <c r="BD359" s="501">
        <v>4960</v>
      </c>
      <c r="BG359" s="82">
        <f t="shared" si="15"/>
        <v>0</v>
      </c>
      <c r="BI359" s="82">
        <f t="shared" si="17"/>
        <v>13226.15166416532</v>
      </c>
      <c r="BK359" s="82">
        <f t="shared" si="16"/>
        <v>-1140.4712384879494</v>
      </c>
    </row>
    <row r="360" spans="1:63" s="82" customFormat="1" ht="12.75" customHeight="1">
      <c r="A360" s="75">
        <v>603</v>
      </c>
      <c r="B360" s="76" t="s">
        <v>571</v>
      </c>
      <c r="C360" s="75">
        <v>1</v>
      </c>
      <c r="D360" s="79">
        <v>1</v>
      </c>
      <c r="E360" s="126">
        <v>10</v>
      </c>
      <c r="F360" s="80">
        <v>111.27731130561025</v>
      </c>
      <c r="G360" s="671">
        <v>17606.79164139161</v>
      </c>
      <c r="H360" s="81">
        <v>1986</v>
      </c>
      <c r="I360" s="81">
        <v>1288</v>
      </c>
      <c r="J360" s="81">
        <v>20881</v>
      </c>
      <c r="K360" s="81"/>
      <c r="L360" s="287"/>
      <c r="M360" s="287"/>
      <c r="N360" s="79"/>
      <c r="O360" s="126"/>
      <c r="P360" s="80"/>
      <c r="Q360" s="671"/>
      <c r="S360" s="505"/>
      <c r="T360" s="720"/>
      <c r="U360" s="719"/>
      <c r="Z360" s="76"/>
      <c r="AA360" s="76"/>
      <c r="AB360" s="501"/>
      <c r="AC360" s="501"/>
      <c r="AY360" s="76">
        <v>603</v>
      </c>
      <c r="BA360" s="501">
        <v>18226645.450000003</v>
      </c>
      <c r="BD360" s="501">
        <v>1157</v>
      </c>
      <c r="BG360" s="82">
        <f t="shared" si="15"/>
        <v>0</v>
      </c>
      <c r="BI360" s="82">
        <f t="shared" si="17"/>
        <v>15753.366853932586</v>
      </c>
      <c r="BK360" s="82">
        <f t="shared" si="16"/>
        <v>-1853.4247874590237</v>
      </c>
    </row>
    <row r="361" spans="1:63" s="82" customFormat="1" ht="12.75" customHeight="1">
      <c r="A361" s="75">
        <v>605</v>
      </c>
      <c r="B361" s="76" t="s">
        <v>448</v>
      </c>
      <c r="C361" s="75">
        <v>1</v>
      </c>
      <c r="D361" s="79">
        <v>1</v>
      </c>
      <c r="E361" s="126">
        <v>6</v>
      </c>
      <c r="F361" s="80">
        <v>177.06316954154133</v>
      </c>
      <c r="G361" s="671">
        <v>15805.729277864988</v>
      </c>
      <c r="H361" s="81">
        <v>12180</v>
      </c>
      <c r="I361" s="81">
        <v>1288</v>
      </c>
      <c r="J361" s="81">
        <v>29274</v>
      </c>
      <c r="K361" s="81"/>
      <c r="L361" s="287"/>
      <c r="M361" s="287"/>
      <c r="N361" s="79"/>
      <c r="O361" s="126"/>
      <c r="P361" s="80"/>
      <c r="Q361" s="671"/>
      <c r="S361" s="505"/>
      <c r="T361" s="720"/>
      <c r="U361" s="719"/>
      <c r="Z361" s="76"/>
      <c r="AA361" s="76"/>
      <c r="AB361" s="501"/>
      <c r="AC361" s="501"/>
      <c r="AY361" s="76">
        <v>605</v>
      </c>
      <c r="BA361" s="501">
        <v>17933103.609999999</v>
      </c>
      <c r="BD361" s="501">
        <v>1241</v>
      </c>
      <c r="BG361" s="82">
        <f t="shared" si="15"/>
        <v>0</v>
      </c>
      <c r="BI361" s="82">
        <f t="shared" si="17"/>
        <v>14450.526680096697</v>
      </c>
      <c r="BK361" s="82">
        <f t="shared" si="16"/>
        <v>-1355.2025977682915</v>
      </c>
    </row>
    <row r="362" spans="1:63" s="82" customFormat="1" ht="12.75" customHeight="1">
      <c r="A362" s="75">
        <v>610</v>
      </c>
      <c r="B362" s="76" t="s">
        <v>449</v>
      </c>
      <c r="C362" s="75">
        <v>1</v>
      </c>
      <c r="D362" s="79">
        <v>1</v>
      </c>
      <c r="E362" s="126">
        <v>5</v>
      </c>
      <c r="F362" s="80">
        <v>116.29721507224662</v>
      </c>
      <c r="G362" s="671">
        <v>14300.241282051284</v>
      </c>
      <c r="H362" s="81">
        <v>2331</v>
      </c>
      <c r="I362" s="81">
        <v>1288</v>
      </c>
      <c r="J362" s="81">
        <v>17919</v>
      </c>
      <c r="K362" s="81"/>
      <c r="L362" s="287"/>
      <c r="M362" s="287"/>
      <c r="N362" s="79"/>
      <c r="O362" s="126"/>
      <c r="P362" s="80"/>
      <c r="Q362" s="671"/>
      <c r="S362" s="505"/>
      <c r="T362" s="720"/>
      <c r="U362" s="719"/>
      <c r="Z362" s="76"/>
      <c r="AA362" s="76"/>
      <c r="AB362" s="501"/>
      <c r="AC362" s="501"/>
      <c r="AY362" s="76">
        <v>610</v>
      </c>
      <c r="BA362" s="501">
        <v>29660721.489999998</v>
      </c>
      <c r="BD362" s="501">
        <v>2241</v>
      </c>
      <c r="BG362" s="82">
        <f t="shared" si="15"/>
        <v>0</v>
      </c>
      <c r="BI362" s="82">
        <f t="shared" si="17"/>
        <v>13235.484823739402</v>
      </c>
      <c r="BK362" s="82">
        <f t="shared" si="16"/>
        <v>-1064.7564583118819</v>
      </c>
    </row>
    <row r="363" spans="1:63" s="82" customFormat="1" ht="12.75" customHeight="1">
      <c r="A363" s="75">
        <v>615</v>
      </c>
      <c r="B363" s="76" t="s">
        <v>450</v>
      </c>
      <c r="C363" s="75">
        <v>1</v>
      </c>
      <c r="D363" s="79">
        <v>1</v>
      </c>
      <c r="E363" s="126">
        <v>10</v>
      </c>
      <c r="F363" s="80">
        <v>104.21120643762292</v>
      </c>
      <c r="G363" s="671">
        <v>17842.602937853106</v>
      </c>
      <c r="H363" s="81">
        <v>751</v>
      </c>
      <c r="I363" s="81">
        <v>1288</v>
      </c>
      <c r="J363" s="81">
        <v>19882</v>
      </c>
      <c r="K363" s="81"/>
      <c r="L363" s="287"/>
      <c r="M363" s="287"/>
      <c r="N363" s="79"/>
      <c r="O363" s="126"/>
      <c r="P363" s="80"/>
      <c r="Q363" s="671"/>
      <c r="S363" s="505"/>
      <c r="T363" s="720"/>
      <c r="U363" s="719"/>
      <c r="Z363" s="76"/>
      <c r="AA363" s="76"/>
      <c r="AB363" s="501"/>
      <c r="AC363" s="501"/>
      <c r="AY363" s="76">
        <v>615</v>
      </c>
      <c r="BA363" s="501">
        <v>28675010.870000001</v>
      </c>
      <c r="BD363" s="501">
        <v>1773</v>
      </c>
      <c r="BG363" s="82">
        <f t="shared" si="15"/>
        <v>0</v>
      </c>
      <c r="BI363" s="82">
        <f t="shared" si="17"/>
        <v>16173.158979131416</v>
      </c>
      <c r="BK363" s="82">
        <f t="shared" si="16"/>
        <v>-1669.4439587216893</v>
      </c>
    </row>
    <row r="364" spans="1:63" s="82" customFormat="1" ht="12.75" customHeight="1">
      <c r="A364" s="75">
        <v>616</v>
      </c>
      <c r="B364" s="76" t="s">
        <v>451</v>
      </c>
      <c r="C364" s="75">
        <v>1</v>
      </c>
      <c r="D364" s="79">
        <v>1</v>
      </c>
      <c r="E364" s="126">
        <v>6</v>
      </c>
      <c r="F364" s="80">
        <v>116.76495319903806</v>
      </c>
      <c r="G364" s="671">
        <v>15035.772880755609</v>
      </c>
      <c r="H364" s="81">
        <v>2521</v>
      </c>
      <c r="I364" s="81">
        <v>1288</v>
      </c>
      <c r="J364" s="81">
        <v>18845</v>
      </c>
      <c r="K364" s="81"/>
      <c r="L364" s="287"/>
      <c r="M364" s="287"/>
      <c r="N364" s="79"/>
      <c r="O364" s="126"/>
      <c r="P364" s="80"/>
      <c r="Q364" s="671"/>
      <c r="S364" s="505"/>
      <c r="T364" s="720"/>
      <c r="U364" s="719"/>
      <c r="Z364" s="76"/>
      <c r="AA364" s="76"/>
      <c r="AB364" s="501"/>
      <c r="AC364" s="501"/>
      <c r="AY364" s="76">
        <v>616</v>
      </c>
      <c r="BA364" s="501">
        <v>23835133.879999995</v>
      </c>
      <c r="BD364" s="501">
        <v>1698</v>
      </c>
      <c r="BG364" s="82">
        <f t="shared" si="15"/>
        <v>0</v>
      </c>
      <c r="BI364" s="82">
        <f t="shared" si="17"/>
        <v>14037.181319199055</v>
      </c>
      <c r="BK364" s="82">
        <f t="shared" si="16"/>
        <v>-998.59156155655364</v>
      </c>
    </row>
    <row r="365" spans="1:63" s="82" customFormat="1" ht="12.75" customHeight="1">
      <c r="A365" s="75">
        <v>618</v>
      </c>
      <c r="B365" s="76" t="s">
        <v>452</v>
      </c>
      <c r="C365" s="75">
        <v>1</v>
      </c>
      <c r="D365" s="79">
        <v>1</v>
      </c>
      <c r="E365" s="126">
        <v>8</v>
      </c>
      <c r="F365" s="80">
        <v>191.93808153582552</v>
      </c>
      <c r="G365" s="671">
        <v>17487.695646258504</v>
      </c>
      <c r="H365" s="81">
        <v>16078</v>
      </c>
      <c r="I365" s="81">
        <v>1288</v>
      </c>
      <c r="J365" s="81">
        <v>34854</v>
      </c>
      <c r="K365" s="81"/>
      <c r="L365" s="287"/>
      <c r="M365" s="287"/>
      <c r="N365" s="79"/>
      <c r="O365" s="126"/>
      <c r="P365" s="80"/>
      <c r="Q365" s="671"/>
      <c r="S365" s="505"/>
      <c r="T365" s="720"/>
      <c r="U365" s="719"/>
      <c r="Z365" s="76"/>
      <c r="AA365" s="76"/>
      <c r="AB365" s="501"/>
      <c r="AC365" s="501"/>
      <c r="AY365" s="76">
        <v>618</v>
      </c>
      <c r="BA365" s="501">
        <v>15185337.219999997</v>
      </c>
      <c r="BD365" s="501">
        <v>946</v>
      </c>
      <c r="BG365" s="82">
        <f t="shared" si="15"/>
        <v>0</v>
      </c>
      <c r="BI365" s="82">
        <f t="shared" si="17"/>
        <v>16052.153509513739</v>
      </c>
      <c r="BK365" s="82">
        <f t="shared" si="16"/>
        <v>-1435.5421367447652</v>
      </c>
    </row>
    <row r="366" spans="1:63" s="82" customFormat="1" ht="12.75" customHeight="1">
      <c r="A366" s="75">
        <v>620</v>
      </c>
      <c r="B366" s="76" t="s">
        <v>453</v>
      </c>
      <c r="C366" s="75">
        <v>1</v>
      </c>
      <c r="D366" s="79">
        <v>1</v>
      </c>
      <c r="E366" s="126">
        <v>3</v>
      </c>
      <c r="F366" s="80">
        <v>161.12139399625684</v>
      </c>
      <c r="G366" s="671">
        <v>13713.198880526808</v>
      </c>
      <c r="H366" s="81">
        <v>8382</v>
      </c>
      <c r="I366" s="81">
        <v>1288</v>
      </c>
      <c r="J366" s="81">
        <v>23383</v>
      </c>
      <c r="K366" s="81"/>
      <c r="L366" s="287"/>
      <c r="M366" s="287"/>
      <c r="N366" s="79"/>
      <c r="O366" s="126"/>
      <c r="P366" s="80"/>
      <c r="Q366" s="671"/>
      <c r="S366" s="505"/>
      <c r="T366" s="720"/>
      <c r="U366" s="719"/>
      <c r="Z366" s="76"/>
      <c r="AA366" s="76"/>
      <c r="AB366" s="501"/>
      <c r="AC366" s="501"/>
      <c r="AY366" s="76">
        <v>620</v>
      </c>
      <c r="BA366" s="501">
        <v>13462911.650000002</v>
      </c>
      <c r="BD366" s="501">
        <v>1053</v>
      </c>
      <c r="BG366" s="82">
        <f t="shared" si="15"/>
        <v>0</v>
      </c>
      <c r="BI366" s="82">
        <f t="shared" si="17"/>
        <v>12785.291215574551</v>
      </c>
      <c r="BK366" s="82">
        <f t="shared" si="16"/>
        <v>-927.90766495225762</v>
      </c>
    </row>
    <row r="367" spans="1:63" s="82" customFormat="1" ht="12.75" customHeight="1">
      <c r="A367" s="75">
        <v>622</v>
      </c>
      <c r="B367" s="76" t="s">
        <v>454</v>
      </c>
      <c r="C367" s="75">
        <v>1</v>
      </c>
      <c r="D367" s="79">
        <v>1</v>
      </c>
      <c r="E367" s="126">
        <v>7</v>
      </c>
      <c r="F367" s="80">
        <v>119.20025250176289</v>
      </c>
      <c r="G367" s="671">
        <v>15441.862834293026</v>
      </c>
      <c r="H367" s="81">
        <v>2965</v>
      </c>
      <c r="I367" s="81">
        <v>1288</v>
      </c>
      <c r="J367" s="81">
        <v>19695</v>
      </c>
      <c r="K367" s="81"/>
      <c r="L367" s="287"/>
      <c r="M367" s="287"/>
      <c r="N367" s="79"/>
      <c r="O367" s="126"/>
      <c r="P367" s="80"/>
      <c r="Q367" s="671"/>
      <c r="S367" s="505"/>
      <c r="T367" s="720"/>
      <c r="U367" s="719"/>
      <c r="Z367" s="76"/>
      <c r="AA367" s="76"/>
      <c r="AB367" s="501"/>
      <c r="AC367" s="501"/>
      <c r="AY367" s="76">
        <v>622</v>
      </c>
      <c r="BA367" s="501">
        <v>22120971.310000006</v>
      </c>
      <c r="BD367" s="501">
        <v>1597</v>
      </c>
      <c r="BG367" s="82">
        <f t="shared" si="15"/>
        <v>0</v>
      </c>
      <c r="BI367" s="82">
        <f t="shared" si="17"/>
        <v>13851.578778960555</v>
      </c>
      <c r="BK367" s="82">
        <f t="shared" si="16"/>
        <v>-1590.2840553324713</v>
      </c>
    </row>
    <row r="368" spans="1:63" s="82" customFormat="1" ht="12.75" customHeight="1">
      <c r="A368" s="75">
        <v>625</v>
      </c>
      <c r="B368" s="76" t="s">
        <v>455</v>
      </c>
      <c r="C368" s="75">
        <v>1</v>
      </c>
      <c r="D368" s="79">
        <v>1</v>
      </c>
      <c r="E368" s="126">
        <v>6</v>
      </c>
      <c r="F368" s="80">
        <v>106.82761610603377</v>
      </c>
      <c r="G368" s="671">
        <v>14745.4523538874</v>
      </c>
      <c r="H368" s="81">
        <v>1007</v>
      </c>
      <c r="I368" s="81">
        <v>1288</v>
      </c>
      <c r="J368" s="81">
        <v>17040</v>
      </c>
      <c r="K368" s="81"/>
      <c r="L368" s="287"/>
      <c r="M368" s="287"/>
      <c r="N368" s="79"/>
      <c r="O368" s="126"/>
      <c r="P368" s="80"/>
      <c r="Q368" s="671"/>
      <c r="S368" s="505"/>
      <c r="T368" s="720"/>
      <c r="U368" s="719"/>
      <c r="Z368" s="76"/>
      <c r="AA368" s="76"/>
      <c r="AB368" s="501"/>
      <c r="AC368" s="501"/>
      <c r="AY368" s="76">
        <v>625</v>
      </c>
      <c r="BA368" s="501">
        <v>76463264.719999999</v>
      </c>
      <c r="BD368" s="501">
        <v>5694</v>
      </c>
      <c r="BG368" s="82">
        <f t="shared" si="15"/>
        <v>0</v>
      </c>
      <c r="BI368" s="82">
        <f t="shared" si="17"/>
        <v>13428.743364945556</v>
      </c>
      <c r="BK368" s="82">
        <f t="shared" si="16"/>
        <v>-1316.7089889418439</v>
      </c>
    </row>
    <row r="369" spans="1:63" s="82" customFormat="1" ht="12.75" customHeight="1">
      <c r="A369" s="75">
        <v>632</v>
      </c>
      <c r="B369" s="76" t="s">
        <v>456</v>
      </c>
      <c r="C369" s="75">
        <v>1</v>
      </c>
      <c r="D369" s="79">
        <v>1</v>
      </c>
      <c r="E369" s="126">
        <v>6</v>
      </c>
      <c r="F369" s="80">
        <v>185.52683615446517</v>
      </c>
      <c r="G369" s="671">
        <v>14432.686106194689</v>
      </c>
      <c r="H369" s="81">
        <v>12344</v>
      </c>
      <c r="I369" s="81">
        <v>1288</v>
      </c>
      <c r="J369" s="81">
        <v>28065</v>
      </c>
      <c r="K369" s="81"/>
      <c r="L369" s="287"/>
      <c r="M369" s="287"/>
      <c r="N369" s="79"/>
      <c r="O369" s="126"/>
      <c r="P369" s="80"/>
      <c r="Q369" s="671"/>
      <c r="S369" s="505"/>
      <c r="T369" s="720"/>
      <c r="U369" s="719"/>
      <c r="Z369" s="76"/>
      <c r="AA369" s="76"/>
      <c r="AB369" s="501"/>
      <c r="AC369" s="501"/>
      <c r="AY369" s="76">
        <v>632</v>
      </c>
      <c r="BA369" s="501">
        <v>1573384.0799999998</v>
      </c>
      <c r="BD369" s="501">
        <v>113</v>
      </c>
      <c r="BG369" s="82">
        <f t="shared" si="15"/>
        <v>0</v>
      </c>
      <c r="BI369" s="82">
        <f t="shared" si="17"/>
        <v>13923.752920353982</v>
      </c>
      <c r="BK369" s="82">
        <f t="shared" si="16"/>
        <v>-508.93318584070767</v>
      </c>
    </row>
    <row r="370" spans="1:63" s="82" customFormat="1" ht="12.75" customHeight="1">
      <c r="A370" s="75">
        <v>635</v>
      </c>
      <c r="B370" s="76" t="s">
        <v>457</v>
      </c>
      <c r="C370" s="75">
        <v>1</v>
      </c>
      <c r="D370" s="79">
        <v>1</v>
      </c>
      <c r="E370" s="126">
        <v>8</v>
      </c>
      <c r="F370" s="80">
        <v>131.43310348186367</v>
      </c>
      <c r="G370" s="671">
        <v>16096.1075</v>
      </c>
      <c r="H370" s="81">
        <v>5060</v>
      </c>
      <c r="I370" s="81">
        <v>1288</v>
      </c>
      <c r="J370" s="81">
        <v>22444</v>
      </c>
      <c r="K370" s="81"/>
      <c r="L370" s="287"/>
      <c r="M370" s="287"/>
      <c r="N370" s="79"/>
      <c r="O370" s="126"/>
      <c r="P370" s="80"/>
      <c r="Q370" s="671"/>
      <c r="S370" s="505"/>
      <c r="T370" s="720"/>
      <c r="U370" s="719"/>
      <c r="Z370" s="76"/>
      <c r="AA370" s="76"/>
      <c r="AB370" s="501"/>
      <c r="AC370" s="501"/>
      <c r="AY370" s="76">
        <v>635</v>
      </c>
      <c r="BA370" s="501">
        <v>22454406.59</v>
      </c>
      <c r="BD370" s="501">
        <v>1528</v>
      </c>
      <c r="BG370" s="82">
        <f t="shared" si="15"/>
        <v>0</v>
      </c>
      <c r="BI370" s="82">
        <f t="shared" si="17"/>
        <v>14695.292270942407</v>
      </c>
      <c r="BK370" s="82">
        <f t="shared" si="16"/>
        <v>-1400.8152290575927</v>
      </c>
    </row>
    <row r="371" spans="1:63" s="82" customFormat="1" ht="12.75" customHeight="1">
      <c r="A371" s="75">
        <v>640</v>
      </c>
      <c r="B371" s="76" t="s">
        <v>458</v>
      </c>
      <c r="C371" s="75">
        <v>1</v>
      </c>
      <c r="D371" s="79">
        <v>1.0589999999999999</v>
      </c>
      <c r="E371" s="126">
        <v>2</v>
      </c>
      <c r="F371" s="80">
        <v>186.39323958338923</v>
      </c>
      <c r="G371" s="671">
        <v>15102.552654746192</v>
      </c>
      <c r="H371" s="81">
        <v>13048</v>
      </c>
      <c r="I371" s="81">
        <v>1288</v>
      </c>
      <c r="J371" s="81">
        <v>29439</v>
      </c>
      <c r="K371" s="81"/>
      <c r="L371" s="287"/>
      <c r="M371" s="287"/>
      <c r="N371" s="79"/>
      <c r="O371" s="126"/>
      <c r="P371" s="80"/>
      <c r="Q371" s="671"/>
      <c r="S371" s="505"/>
      <c r="T371" s="720"/>
      <c r="U371" s="719"/>
      <c r="Z371" s="76"/>
      <c r="AA371" s="76"/>
      <c r="AB371" s="501"/>
      <c r="AC371" s="501"/>
      <c r="AY371" s="76">
        <v>640</v>
      </c>
      <c r="BA371" s="501">
        <v>17738546.515740003</v>
      </c>
      <c r="BD371" s="501">
        <v>1266</v>
      </c>
      <c r="BG371" s="82">
        <f t="shared" si="15"/>
        <v>0</v>
      </c>
      <c r="BI371" s="82">
        <f t="shared" si="17"/>
        <v>14011.490138815168</v>
      </c>
      <c r="BK371" s="82">
        <f t="shared" si="16"/>
        <v>-1091.0625159310239</v>
      </c>
    </row>
    <row r="372" spans="1:63" s="82" customFormat="1" ht="12.75" customHeight="1">
      <c r="A372" s="75">
        <v>645</v>
      </c>
      <c r="B372" s="76" t="s">
        <v>459</v>
      </c>
      <c r="C372" s="75">
        <v>1</v>
      </c>
      <c r="D372" s="79">
        <v>1</v>
      </c>
      <c r="E372" s="126">
        <v>10</v>
      </c>
      <c r="F372" s="80">
        <v>125.97523134120566</v>
      </c>
      <c r="G372" s="671">
        <v>18051.66983960518</v>
      </c>
      <c r="H372" s="81">
        <v>4689</v>
      </c>
      <c r="I372" s="81">
        <v>1288</v>
      </c>
      <c r="J372" s="81">
        <v>24029</v>
      </c>
      <c r="K372" s="81"/>
      <c r="L372" s="287"/>
      <c r="M372" s="287"/>
      <c r="N372" s="79"/>
      <c r="O372" s="126"/>
      <c r="P372" s="80"/>
      <c r="Q372" s="671"/>
      <c r="S372" s="505"/>
      <c r="T372" s="720"/>
      <c r="U372" s="719"/>
      <c r="Z372" s="76"/>
      <c r="AA372" s="76"/>
      <c r="AB372" s="501"/>
      <c r="AC372" s="501"/>
      <c r="AY372" s="76">
        <v>645</v>
      </c>
      <c r="BA372" s="501">
        <v>53120088.710000001</v>
      </c>
      <c r="BD372" s="501">
        <v>3261</v>
      </c>
      <c r="BG372" s="82">
        <f t="shared" si="15"/>
        <v>0</v>
      </c>
      <c r="BI372" s="82">
        <f t="shared" si="17"/>
        <v>16289.508957375039</v>
      </c>
      <c r="BK372" s="82">
        <f t="shared" si="16"/>
        <v>-1762.1608822301405</v>
      </c>
    </row>
    <row r="373" spans="1:63" s="82" customFormat="1" ht="12.75" customHeight="1">
      <c r="A373" s="75">
        <v>650</v>
      </c>
      <c r="B373" s="76" t="s">
        <v>460</v>
      </c>
      <c r="C373" s="75">
        <v>1</v>
      </c>
      <c r="D373" s="79">
        <v>1</v>
      </c>
      <c r="E373" s="126">
        <v>4</v>
      </c>
      <c r="F373" s="80">
        <v>134.12758599956231</v>
      </c>
      <c r="G373" s="671">
        <v>14453.238195429472</v>
      </c>
      <c r="H373" s="81">
        <v>4933</v>
      </c>
      <c r="I373" s="81">
        <v>1288</v>
      </c>
      <c r="J373" s="81">
        <v>20674</v>
      </c>
      <c r="K373" s="81"/>
      <c r="L373" s="287"/>
      <c r="M373" s="287"/>
      <c r="N373" s="79"/>
      <c r="O373" s="126"/>
      <c r="P373" s="80"/>
      <c r="Q373" s="671"/>
      <c r="S373" s="505"/>
      <c r="T373" s="720"/>
      <c r="U373" s="719"/>
      <c r="Z373" s="76"/>
      <c r="AA373" s="76"/>
      <c r="AB373" s="501"/>
      <c r="AC373" s="501"/>
      <c r="AY373" s="76">
        <v>650</v>
      </c>
      <c r="BA373" s="501">
        <v>34642189.659999996</v>
      </c>
      <c r="BD373" s="501">
        <v>2603</v>
      </c>
      <c r="BG373" s="82">
        <f t="shared" si="15"/>
        <v>0</v>
      </c>
      <c r="BI373" s="82">
        <f t="shared" si="17"/>
        <v>13308.56306569343</v>
      </c>
      <c r="BK373" s="82">
        <f t="shared" si="16"/>
        <v>-1144.6751297360424</v>
      </c>
    </row>
    <row r="374" spans="1:63" s="82" customFormat="1" ht="12.75" customHeight="1">
      <c r="A374" s="75">
        <v>655</v>
      </c>
      <c r="B374" s="76" t="s">
        <v>461</v>
      </c>
      <c r="C374" s="75">
        <v>1</v>
      </c>
      <c r="D374" s="79">
        <v>1.0569999999999999</v>
      </c>
      <c r="E374" s="126">
        <v>2</v>
      </c>
      <c r="F374" s="80">
        <v>177.4274520555428</v>
      </c>
      <c r="G374" s="671">
        <v>14164.531494331834</v>
      </c>
      <c r="H374" s="81">
        <v>10967</v>
      </c>
      <c r="I374" s="81">
        <v>1288</v>
      </c>
      <c r="J374" s="81">
        <v>26420</v>
      </c>
      <c r="K374" s="81"/>
      <c r="L374" s="287"/>
      <c r="M374" s="287"/>
      <c r="N374" s="79"/>
      <c r="O374" s="126"/>
      <c r="P374" s="80"/>
      <c r="Q374" s="671"/>
      <c r="S374" s="505"/>
      <c r="T374" s="720"/>
      <c r="U374" s="719"/>
      <c r="Z374" s="76"/>
      <c r="AA374" s="76"/>
      <c r="AB374" s="501"/>
      <c r="AC374" s="501"/>
      <c r="AY374" s="76">
        <v>655</v>
      </c>
      <c r="BA374" s="501">
        <v>15031561.153480001</v>
      </c>
      <c r="BD374" s="501">
        <v>1148</v>
      </c>
      <c r="BG374" s="82">
        <f t="shared" si="15"/>
        <v>0</v>
      </c>
      <c r="BI374" s="82">
        <f t="shared" si="17"/>
        <v>13093.69438456446</v>
      </c>
      <c r="BK374" s="82">
        <f t="shared" si="16"/>
        <v>-1070.8371097673735</v>
      </c>
    </row>
    <row r="375" spans="1:63" s="82" customFormat="1" ht="12.75" customHeight="1">
      <c r="A375" s="75">
        <v>658</v>
      </c>
      <c r="B375" s="76" t="s">
        <v>462</v>
      </c>
      <c r="C375" s="75">
        <v>1</v>
      </c>
      <c r="D375" s="79">
        <v>1</v>
      </c>
      <c r="E375" s="126">
        <v>7</v>
      </c>
      <c r="F375" s="80">
        <v>115.56822666376834</v>
      </c>
      <c r="G375" s="671">
        <v>15460.654684712395</v>
      </c>
      <c r="H375" s="81">
        <v>2407</v>
      </c>
      <c r="I375" s="81">
        <v>1288</v>
      </c>
      <c r="J375" s="81">
        <v>19156</v>
      </c>
      <c r="K375" s="81"/>
      <c r="L375" s="287"/>
      <c r="M375" s="287"/>
      <c r="N375" s="79"/>
      <c r="O375" s="126"/>
      <c r="P375" s="80"/>
      <c r="Q375" s="671"/>
      <c r="S375" s="505"/>
      <c r="T375" s="720"/>
      <c r="U375" s="719"/>
      <c r="Z375" s="76"/>
      <c r="AA375" s="76"/>
      <c r="AB375" s="501"/>
      <c r="AC375" s="501"/>
      <c r="AY375" s="76">
        <v>658</v>
      </c>
      <c r="BA375" s="501">
        <v>46522911.200000003</v>
      </c>
      <c r="BD375" s="501">
        <v>3301</v>
      </c>
      <c r="BG375" s="82">
        <f t="shared" si="15"/>
        <v>0</v>
      </c>
      <c r="BI375" s="82">
        <f t="shared" si="17"/>
        <v>14093.581096637383</v>
      </c>
      <c r="BK375" s="82">
        <f t="shared" si="16"/>
        <v>-1367.0735880750126</v>
      </c>
    </row>
    <row r="376" spans="1:63" s="82" customFormat="1" ht="12.75" customHeight="1">
      <c r="A376" s="75">
        <v>660</v>
      </c>
      <c r="B376" s="76" t="s">
        <v>463</v>
      </c>
      <c r="C376" s="75">
        <v>1</v>
      </c>
      <c r="D376" s="79">
        <v>1</v>
      </c>
      <c r="E376" s="126">
        <v>7</v>
      </c>
      <c r="F376" s="80">
        <v>183.7344464728701</v>
      </c>
      <c r="G376" s="671">
        <v>16027.452645985402</v>
      </c>
      <c r="H376" s="81">
        <v>13420</v>
      </c>
      <c r="I376" s="81">
        <v>1288</v>
      </c>
      <c r="J376" s="81">
        <v>30735</v>
      </c>
      <c r="K376" s="81"/>
      <c r="L376" s="287"/>
      <c r="M376" s="287"/>
      <c r="N376" s="79"/>
      <c r="O376" s="126"/>
      <c r="P376" s="80"/>
      <c r="Q376" s="671"/>
      <c r="S376" s="505"/>
      <c r="T376" s="720"/>
      <c r="U376" s="719"/>
      <c r="Z376" s="76"/>
      <c r="AA376" s="76"/>
      <c r="AB376" s="501"/>
      <c r="AC376" s="501"/>
      <c r="AY376" s="76">
        <v>660</v>
      </c>
      <c r="BA376" s="501">
        <v>17234196.510000002</v>
      </c>
      <c r="BD376" s="501">
        <v>1170</v>
      </c>
      <c r="BG376" s="82">
        <f t="shared" si="15"/>
        <v>0</v>
      </c>
      <c r="BI376" s="82">
        <f t="shared" si="17"/>
        <v>14730.082487179488</v>
      </c>
      <c r="BK376" s="82">
        <f t="shared" si="16"/>
        <v>-1297.3701588059139</v>
      </c>
    </row>
    <row r="377" spans="1:63" s="82" customFormat="1" ht="12.75" customHeight="1">
      <c r="A377" s="75">
        <v>662</v>
      </c>
      <c r="B377" s="76" t="s">
        <v>464</v>
      </c>
      <c r="C377" s="75">
        <v>1</v>
      </c>
      <c r="D377" s="79">
        <v>1</v>
      </c>
      <c r="E377" s="126">
        <v>9</v>
      </c>
      <c r="F377" s="80">
        <v>159.05107580738718</v>
      </c>
      <c r="G377" s="671">
        <v>15355.159846938774</v>
      </c>
      <c r="H377" s="81">
        <v>9067</v>
      </c>
      <c r="I377" s="81">
        <v>1288</v>
      </c>
      <c r="J377" s="81">
        <v>25710</v>
      </c>
      <c r="K377" s="81"/>
      <c r="L377" s="287"/>
      <c r="M377" s="287"/>
      <c r="N377" s="79"/>
      <c r="O377" s="126"/>
      <c r="P377" s="80"/>
      <c r="Q377" s="671"/>
      <c r="S377" s="505"/>
      <c r="T377" s="720"/>
      <c r="U377" s="719"/>
      <c r="Z377" s="76"/>
      <c r="AA377" s="76"/>
      <c r="AB377" s="501"/>
      <c r="AC377" s="501"/>
      <c r="AY377" s="76">
        <v>662</v>
      </c>
      <c r="BA377" s="501">
        <v>3235119.0199999996</v>
      </c>
      <c r="BD377" s="501">
        <v>224</v>
      </c>
      <c r="BG377" s="82">
        <f t="shared" si="15"/>
        <v>0</v>
      </c>
      <c r="BI377" s="82">
        <f t="shared" si="17"/>
        <v>14442.495624999998</v>
      </c>
      <c r="BK377" s="82">
        <f t="shared" si="16"/>
        <v>-912.66422193877588</v>
      </c>
    </row>
    <row r="378" spans="1:63" s="82" customFormat="1" ht="12.75" customHeight="1">
      <c r="A378" s="75">
        <v>665</v>
      </c>
      <c r="B378" s="76" t="s">
        <v>465</v>
      </c>
      <c r="C378" s="75">
        <v>1</v>
      </c>
      <c r="D378" s="79">
        <v>1</v>
      </c>
      <c r="E378" s="126">
        <v>5</v>
      </c>
      <c r="F378" s="80">
        <v>119.05614272278928</v>
      </c>
      <c r="G378" s="671">
        <v>14085.38751054852</v>
      </c>
      <c r="H378" s="81">
        <v>2684</v>
      </c>
      <c r="I378" s="81">
        <v>1288</v>
      </c>
      <c r="J378" s="81">
        <v>18057</v>
      </c>
      <c r="K378" s="81"/>
      <c r="L378" s="287"/>
      <c r="M378" s="287"/>
      <c r="N378" s="79"/>
      <c r="O378" s="126"/>
      <c r="P378" s="80"/>
      <c r="Q378" s="671"/>
      <c r="S378" s="505"/>
      <c r="T378" s="720"/>
      <c r="U378" s="719"/>
      <c r="Z378" s="76"/>
      <c r="AA378" s="76"/>
      <c r="AB378" s="501"/>
      <c r="AC378" s="501"/>
      <c r="AY378" s="76">
        <v>665</v>
      </c>
      <c r="BA378" s="501">
        <v>35484488.589999996</v>
      </c>
      <c r="BD378" s="501">
        <v>2720</v>
      </c>
      <c r="BG378" s="82">
        <f t="shared" si="15"/>
        <v>0</v>
      </c>
      <c r="BI378" s="82">
        <f t="shared" si="17"/>
        <v>13045.767863970586</v>
      </c>
      <c r="BK378" s="82">
        <f t="shared" si="16"/>
        <v>-1039.619646577934</v>
      </c>
    </row>
    <row r="379" spans="1:63" s="82" customFormat="1" ht="12.75" customHeight="1">
      <c r="A379" s="75">
        <v>670</v>
      </c>
      <c r="B379" s="76" t="s">
        <v>466</v>
      </c>
      <c r="C379" s="75">
        <v>1</v>
      </c>
      <c r="D379" s="79">
        <v>1</v>
      </c>
      <c r="E379" s="126">
        <v>5</v>
      </c>
      <c r="F379" s="80">
        <v>169.91272176752759</v>
      </c>
      <c r="G379" s="671">
        <v>15222.08791489362</v>
      </c>
      <c r="H379" s="81">
        <v>10642</v>
      </c>
      <c r="I379" s="81">
        <v>1288</v>
      </c>
      <c r="J379" s="81">
        <v>27152</v>
      </c>
      <c r="K379" s="81"/>
      <c r="L379" s="287"/>
      <c r="M379" s="287"/>
      <c r="N379" s="79"/>
      <c r="O379" s="126"/>
      <c r="P379" s="80"/>
      <c r="Q379" s="671"/>
      <c r="S379" s="505"/>
      <c r="T379" s="720"/>
      <c r="U379" s="719"/>
      <c r="Z379" s="76"/>
      <c r="AA379" s="76"/>
      <c r="AB379" s="501"/>
      <c r="AC379" s="501"/>
      <c r="AY379" s="76">
        <v>670</v>
      </c>
      <c r="BA379" s="501">
        <v>6897529.5600000005</v>
      </c>
      <c r="BD379" s="501">
        <v>478</v>
      </c>
      <c r="BG379" s="82">
        <f t="shared" si="15"/>
        <v>0</v>
      </c>
      <c r="BI379" s="82">
        <f t="shared" si="17"/>
        <v>14429.978158995817</v>
      </c>
      <c r="BK379" s="82">
        <f t="shared" si="16"/>
        <v>-792.10975589780355</v>
      </c>
    </row>
    <row r="380" spans="1:63" s="82" customFormat="1" ht="12.75" customHeight="1">
      <c r="A380" s="75">
        <v>672</v>
      </c>
      <c r="B380" s="76" t="s">
        <v>467</v>
      </c>
      <c r="C380" s="75">
        <v>1</v>
      </c>
      <c r="D380" s="79">
        <v>1</v>
      </c>
      <c r="E380" s="126">
        <v>9</v>
      </c>
      <c r="F380" s="80">
        <v>126.78709153747832</v>
      </c>
      <c r="G380" s="671">
        <v>16713.081269841266</v>
      </c>
      <c r="H380" s="81">
        <v>4477</v>
      </c>
      <c r="I380" s="81">
        <v>1288</v>
      </c>
      <c r="J380" s="81">
        <v>22478</v>
      </c>
      <c r="K380" s="81"/>
      <c r="L380" s="287"/>
      <c r="M380" s="287"/>
      <c r="N380" s="79"/>
      <c r="O380" s="126"/>
      <c r="P380" s="80"/>
      <c r="Q380" s="671"/>
      <c r="S380" s="505"/>
      <c r="T380" s="720"/>
      <c r="U380" s="719"/>
      <c r="Z380" s="76"/>
      <c r="AA380" s="76"/>
      <c r="AB380" s="501"/>
      <c r="AC380" s="501"/>
      <c r="AY380" s="76">
        <v>672</v>
      </c>
      <c r="BA380" s="501">
        <v>12107577.109999999</v>
      </c>
      <c r="BD380" s="501">
        <v>775</v>
      </c>
      <c r="BG380" s="82">
        <f t="shared" si="15"/>
        <v>0</v>
      </c>
      <c r="BI380" s="82">
        <f t="shared" si="17"/>
        <v>15622.680141935483</v>
      </c>
      <c r="BK380" s="82">
        <f t="shared" si="16"/>
        <v>-1090.4011279057831</v>
      </c>
    </row>
    <row r="381" spans="1:63" s="82" customFormat="1" ht="12.75" customHeight="1">
      <c r="A381" s="75">
        <v>673</v>
      </c>
      <c r="B381" s="76" t="s">
        <v>468</v>
      </c>
      <c r="C381" s="75">
        <v>1</v>
      </c>
      <c r="D381" s="79">
        <v>1</v>
      </c>
      <c r="E381" s="126">
        <v>3</v>
      </c>
      <c r="F381" s="80">
        <v>160.96731579401242</v>
      </c>
      <c r="G381" s="671">
        <v>13495.215980036295</v>
      </c>
      <c r="H381" s="81">
        <v>8228</v>
      </c>
      <c r="I381" s="81">
        <v>1288</v>
      </c>
      <c r="J381" s="81">
        <v>23011</v>
      </c>
      <c r="K381" s="81"/>
      <c r="L381" s="287"/>
      <c r="M381" s="287"/>
      <c r="N381" s="79"/>
      <c r="O381" s="126"/>
      <c r="P381" s="80"/>
      <c r="Q381" s="671"/>
      <c r="S381" s="505"/>
      <c r="T381" s="720"/>
      <c r="U381" s="719"/>
      <c r="Z381" s="76"/>
      <c r="AA381" s="76"/>
      <c r="AB381" s="501"/>
      <c r="AC381" s="501"/>
      <c r="AY381" s="76">
        <v>673</v>
      </c>
      <c r="BA381" s="501">
        <v>27786131.829999998</v>
      </c>
      <c r="BD381" s="501">
        <v>2250</v>
      </c>
      <c r="BG381" s="82">
        <f t="shared" si="15"/>
        <v>0</v>
      </c>
      <c r="BI381" s="82">
        <f t="shared" si="17"/>
        <v>12349.391924444444</v>
      </c>
      <c r="BK381" s="82">
        <f t="shared" si="16"/>
        <v>-1145.824055591851</v>
      </c>
    </row>
    <row r="382" spans="1:63" s="82" customFormat="1" ht="12.75" customHeight="1">
      <c r="A382" s="75">
        <v>674</v>
      </c>
      <c r="B382" s="76" t="s">
        <v>469</v>
      </c>
      <c r="C382" s="75">
        <v>1</v>
      </c>
      <c r="D382" s="79">
        <v>1</v>
      </c>
      <c r="E382" s="126">
        <v>10</v>
      </c>
      <c r="F382" s="80">
        <v>148.90068855891079</v>
      </c>
      <c r="G382" s="671">
        <v>17883.500321100917</v>
      </c>
      <c r="H382" s="81">
        <v>8745</v>
      </c>
      <c r="I382" s="81">
        <v>1288</v>
      </c>
      <c r="J382" s="81">
        <v>27917</v>
      </c>
      <c r="K382" s="81"/>
      <c r="L382" s="287"/>
      <c r="M382" s="287"/>
      <c r="N382" s="79"/>
      <c r="O382" s="126"/>
      <c r="P382" s="80"/>
      <c r="Q382" s="671"/>
      <c r="S382" s="505"/>
      <c r="T382" s="720"/>
      <c r="U382" s="719"/>
      <c r="Z382" s="76"/>
      <c r="AA382" s="76"/>
      <c r="AB382" s="501"/>
      <c r="AC382" s="501"/>
      <c r="AY382" s="76">
        <v>674</v>
      </c>
      <c r="BA382" s="501">
        <v>15157400.179999998</v>
      </c>
      <c r="BD382" s="501">
        <v>938</v>
      </c>
      <c r="BG382" s="82">
        <f t="shared" si="15"/>
        <v>0</v>
      </c>
      <c r="BI382" s="82">
        <f t="shared" si="17"/>
        <v>16159.275245202556</v>
      </c>
      <c r="BK382" s="82">
        <f t="shared" si="16"/>
        <v>-1724.225075898361</v>
      </c>
    </row>
    <row r="383" spans="1:63" s="82" customFormat="1" ht="12.75" customHeight="1">
      <c r="A383" s="75">
        <v>675</v>
      </c>
      <c r="B383" s="76" t="s">
        <v>470</v>
      </c>
      <c r="C383" s="75">
        <v>1</v>
      </c>
      <c r="D383" s="79">
        <v>1.0409999999999999</v>
      </c>
      <c r="E383" s="126">
        <v>2</v>
      </c>
      <c r="F383" s="80">
        <v>182.84016073200482</v>
      </c>
      <c r="G383" s="671">
        <v>13591.686169425355</v>
      </c>
      <c r="H383" s="81">
        <v>11259</v>
      </c>
      <c r="I383" s="81">
        <v>1288</v>
      </c>
      <c r="J383" s="81">
        <v>26139</v>
      </c>
      <c r="K383" s="81"/>
      <c r="L383" s="287"/>
      <c r="M383" s="287"/>
      <c r="N383" s="79"/>
      <c r="O383" s="126"/>
      <c r="P383" s="80"/>
      <c r="Q383" s="671"/>
      <c r="S383" s="505"/>
      <c r="T383" s="720"/>
      <c r="U383" s="719"/>
      <c r="Z383" s="76"/>
      <c r="AA383" s="76"/>
      <c r="AB383" s="501"/>
      <c r="AC383" s="501"/>
      <c r="AY383" s="76">
        <v>675</v>
      </c>
      <c r="BA383" s="501">
        <v>20510939.057600003</v>
      </c>
      <c r="BD383" s="501">
        <v>1631</v>
      </c>
      <c r="BG383" s="82">
        <f t="shared" si="15"/>
        <v>0</v>
      </c>
      <c r="BI383" s="82">
        <f t="shared" si="17"/>
        <v>12575.683051870021</v>
      </c>
      <c r="BK383" s="82">
        <f t="shared" si="16"/>
        <v>-1016.003117555334</v>
      </c>
    </row>
    <row r="384" spans="1:63" s="82" customFormat="1" ht="12.75" customHeight="1">
      <c r="A384" s="75">
        <v>680</v>
      </c>
      <c r="B384" s="76" t="s">
        <v>471</v>
      </c>
      <c r="C384" s="75">
        <v>1</v>
      </c>
      <c r="D384" s="79">
        <v>1</v>
      </c>
      <c r="E384" s="126">
        <v>5</v>
      </c>
      <c r="F384" s="80">
        <v>132.48005498707258</v>
      </c>
      <c r="G384" s="671">
        <v>14416.398123393317</v>
      </c>
      <c r="H384" s="81">
        <v>4682</v>
      </c>
      <c r="I384" s="81">
        <v>1288</v>
      </c>
      <c r="J384" s="81">
        <v>20386</v>
      </c>
      <c r="K384" s="81"/>
      <c r="L384" s="287"/>
      <c r="M384" s="287"/>
      <c r="N384" s="79"/>
      <c r="O384" s="126"/>
      <c r="P384" s="80"/>
      <c r="Q384" s="671"/>
      <c r="S384" s="505"/>
      <c r="T384" s="720"/>
      <c r="U384" s="719"/>
      <c r="Z384" s="76"/>
      <c r="AA384" s="76"/>
      <c r="AB384" s="501"/>
      <c r="AC384" s="501"/>
      <c r="AY384" s="76">
        <v>680</v>
      </c>
      <c r="BA384" s="501">
        <v>36609595.600000001</v>
      </c>
      <c r="BD384" s="501">
        <v>2764</v>
      </c>
      <c r="BG384" s="82">
        <f t="shared" si="15"/>
        <v>0</v>
      </c>
      <c r="BI384" s="82">
        <f t="shared" si="17"/>
        <v>13245.150361794502</v>
      </c>
      <c r="BK384" s="82">
        <f t="shared" si="16"/>
        <v>-1171.2477615988155</v>
      </c>
    </row>
    <row r="385" spans="1:63" s="82" customFormat="1" ht="12.75" customHeight="1">
      <c r="A385" s="75">
        <v>683</v>
      </c>
      <c r="B385" s="76" t="s">
        <v>472</v>
      </c>
      <c r="C385" s="75">
        <v>1</v>
      </c>
      <c r="D385" s="79">
        <v>1</v>
      </c>
      <c r="E385" s="126">
        <v>4</v>
      </c>
      <c r="F385" s="80">
        <v>182.29875719438201</v>
      </c>
      <c r="G385" s="671">
        <v>14729.463661485317</v>
      </c>
      <c r="H385" s="81">
        <v>12122</v>
      </c>
      <c r="I385" s="81">
        <v>1288</v>
      </c>
      <c r="J385" s="81">
        <v>28139</v>
      </c>
      <c r="K385" s="81"/>
      <c r="L385" s="287"/>
      <c r="M385" s="287"/>
      <c r="N385" s="79"/>
      <c r="O385" s="126"/>
      <c r="P385" s="80"/>
      <c r="Q385" s="671"/>
      <c r="S385" s="505"/>
      <c r="T385" s="720"/>
      <c r="U385" s="719"/>
      <c r="Z385" s="76"/>
      <c r="AA385" s="76"/>
      <c r="AB385" s="501"/>
      <c r="AC385" s="501"/>
      <c r="AY385" s="76">
        <v>683</v>
      </c>
      <c r="BA385" s="501">
        <v>7975835.6900000013</v>
      </c>
      <c r="BD385" s="501">
        <v>591</v>
      </c>
      <c r="BG385" s="82">
        <f t="shared" si="15"/>
        <v>0</v>
      </c>
      <c r="BI385" s="82">
        <f t="shared" si="17"/>
        <v>13495.491861252118</v>
      </c>
      <c r="BK385" s="82">
        <f t="shared" si="16"/>
        <v>-1233.9718002331992</v>
      </c>
    </row>
    <row r="386" spans="1:63" s="82" customFormat="1" ht="12.75" customHeight="1">
      <c r="A386" s="75">
        <v>685</v>
      </c>
      <c r="B386" s="76" t="s">
        <v>473</v>
      </c>
      <c r="C386" s="75">
        <v>1</v>
      </c>
      <c r="D386" s="79">
        <v>1</v>
      </c>
      <c r="E386" s="126">
        <v>10</v>
      </c>
      <c r="F386" s="80">
        <v>173.21009986623693</v>
      </c>
      <c r="G386" s="671">
        <v>16622.693417721515</v>
      </c>
      <c r="H386" s="81">
        <v>12169</v>
      </c>
      <c r="I386" s="81">
        <v>1288</v>
      </c>
      <c r="J386" s="81">
        <v>30080</v>
      </c>
      <c r="K386" s="81"/>
      <c r="L386" s="287"/>
      <c r="M386" s="287"/>
      <c r="N386" s="79"/>
      <c r="O386" s="126"/>
      <c r="P386" s="80"/>
      <c r="Q386" s="671"/>
      <c r="S386" s="505"/>
      <c r="T386" s="720"/>
      <c r="U386" s="719"/>
      <c r="Z386" s="76"/>
      <c r="AA386" s="76"/>
      <c r="AB386" s="501"/>
      <c r="AC386" s="501"/>
      <c r="AY386" s="76">
        <v>685</v>
      </c>
      <c r="BA386" s="501">
        <v>1168904.8600000001</v>
      </c>
      <c r="BD386" s="501">
        <v>81</v>
      </c>
      <c r="BG386" s="82">
        <f t="shared" si="15"/>
        <v>0</v>
      </c>
      <c r="BI386" s="82">
        <f t="shared" si="17"/>
        <v>14430.924197530865</v>
      </c>
      <c r="BK386" s="82">
        <f t="shared" si="16"/>
        <v>-2191.7692201906502</v>
      </c>
    </row>
    <row r="387" spans="1:63" s="82" customFormat="1" ht="12.75" customHeight="1">
      <c r="A387" s="75">
        <v>690</v>
      </c>
      <c r="B387" s="76" t="s">
        <v>474</v>
      </c>
      <c r="C387" s="75">
        <v>1</v>
      </c>
      <c r="D387" s="79">
        <v>1.0309999999999999</v>
      </c>
      <c r="E387" s="126">
        <v>4</v>
      </c>
      <c r="F387" s="80">
        <v>139.66383448740385</v>
      </c>
      <c r="G387" s="671">
        <v>14546.37427189218</v>
      </c>
      <c r="H387" s="81">
        <v>5770</v>
      </c>
      <c r="I387" s="81">
        <v>1288</v>
      </c>
      <c r="J387" s="81">
        <v>21604</v>
      </c>
      <c r="K387" s="81"/>
      <c r="L387" s="287"/>
      <c r="M387" s="287"/>
      <c r="N387" s="79"/>
      <c r="O387" s="126"/>
      <c r="P387" s="80"/>
      <c r="Q387" s="671"/>
      <c r="S387" s="505"/>
      <c r="T387" s="720"/>
      <c r="U387" s="719"/>
      <c r="Z387" s="76"/>
      <c r="AA387" s="76"/>
      <c r="AB387" s="501"/>
      <c r="AC387" s="501"/>
      <c r="AY387" s="76">
        <v>690</v>
      </c>
      <c r="BA387" s="501">
        <v>26298806.635959998</v>
      </c>
      <c r="BD387" s="501">
        <v>1962</v>
      </c>
      <c r="BG387" s="82">
        <f t="shared" si="15"/>
        <v>0</v>
      </c>
      <c r="BI387" s="82">
        <f t="shared" si="17"/>
        <v>13404.080854209989</v>
      </c>
      <c r="BK387" s="82">
        <f t="shared" si="16"/>
        <v>-1142.2934176821909</v>
      </c>
    </row>
    <row r="388" spans="1:63" s="82" customFormat="1" ht="12.75" customHeight="1">
      <c r="A388" s="75">
        <v>695</v>
      </c>
      <c r="B388" s="76" t="s">
        <v>475</v>
      </c>
      <c r="C388" s="75">
        <v>1</v>
      </c>
      <c r="D388" s="79">
        <v>1</v>
      </c>
      <c r="E388" s="126">
        <v>2</v>
      </c>
      <c r="F388" s="80">
        <v>168.55970761814177</v>
      </c>
      <c r="G388" s="671">
        <v>14479.421428571428</v>
      </c>
      <c r="H388" s="81">
        <v>9927</v>
      </c>
      <c r="I388" s="81">
        <v>1288</v>
      </c>
      <c r="J388" s="81">
        <v>25694</v>
      </c>
      <c r="K388" s="81"/>
      <c r="L388" s="287"/>
      <c r="M388" s="287"/>
      <c r="N388" s="79"/>
      <c r="O388" s="126"/>
      <c r="P388" s="80"/>
      <c r="Q388" s="671"/>
      <c r="S388" s="505"/>
      <c r="T388" s="720"/>
      <c r="U388" s="719"/>
      <c r="Z388" s="76"/>
      <c r="AA388" s="76"/>
      <c r="AB388" s="501"/>
      <c r="AC388" s="501"/>
      <c r="AY388" s="76">
        <v>695</v>
      </c>
      <c r="BA388" s="501">
        <v>20426551.245900005</v>
      </c>
      <c r="BD388" s="501">
        <v>1523</v>
      </c>
      <c r="BG388" s="82">
        <f t="shared" si="15"/>
        <v>0</v>
      </c>
      <c r="BI388" s="82">
        <f t="shared" si="17"/>
        <v>13412.049406369011</v>
      </c>
      <c r="BK388" s="82">
        <f t="shared" si="16"/>
        <v>-1067.3720222024167</v>
      </c>
    </row>
    <row r="389" spans="1:63" s="82" customFormat="1" ht="12.75" customHeight="1">
      <c r="A389" s="75">
        <v>698</v>
      </c>
      <c r="B389" s="76" t="s">
        <v>476</v>
      </c>
      <c r="C389" s="75">
        <v>1</v>
      </c>
      <c r="D389" s="79">
        <v>1.0409999999999999</v>
      </c>
      <c r="E389" s="126">
        <v>3</v>
      </c>
      <c r="F389" s="80">
        <v>196.48348441413592</v>
      </c>
      <c r="G389" s="671">
        <v>14078.524369226414</v>
      </c>
      <c r="H389" s="81">
        <v>13583</v>
      </c>
      <c r="I389" s="81">
        <v>1288</v>
      </c>
      <c r="J389" s="81">
        <v>28950</v>
      </c>
      <c r="K389" s="81"/>
      <c r="L389" s="287"/>
      <c r="M389" s="287"/>
      <c r="N389" s="79"/>
      <c r="O389" s="126"/>
      <c r="P389" s="80"/>
      <c r="Q389" s="671"/>
      <c r="S389" s="505"/>
      <c r="T389" s="720"/>
      <c r="U389" s="719"/>
      <c r="Z389" s="76"/>
      <c r="AA389" s="76"/>
      <c r="AB389" s="501"/>
      <c r="AC389" s="501"/>
      <c r="AY389" s="76">
        <v>698</v>
      </c>
      <c r="BA389" s="501">
        <v>14737358.704470003</v>
      </c>
      <c r="BD389" s="501">
        <v>1132</v>
      </c>
      <c r="BG389" s="82">
        <f t="shared" si="15"/>
        <v>0</v>
      </c>
      <c r="BI389" s="82">
        <f t="shared" si="17"/>
        <v>13018.868113489401</v>
      </c>
      <c r="BK389" s="82">
        <f t="shared" si="16"/>
        <v>-1059.6562557370125</v>
      </c>
    </row>
    <row r="390" spans="1:63" s="82" customFormat="1" ht="12.75" customHeight="1">
      <c r="A390" s="75">
        <v>700</v>
      </c>
      <c r="B390" s="76" t="s">
        <v>477</v>
      </c>
      <c r="C390" s="75">
        <v>1</v>
      </c>
      <c r="D390" s="79">
        <v>1</v>
      </c>
      <c r="E390" s="126">
        <v>7</v>
      </c>
      <c r="F390" s="80">
        <v>173.31102990325465</v>
      </c>
      <c r="G390" s="671">
        <v>19515.886675567421</v>
      </c>
      <c r="H390" s="81">
        <v>14307</v>
      </c>
      <c r="I390" s="81">
        <v>1288</v>
      </c>
      <c r="J390" s="81">
        <v>35111</v>
      </c>
      <c r="K390" s="81"/>
      <c r="L390" s="287"/>
      <c r="M390" s="287"/>
      <c r="N390" s="79"/>
      <c r="O390" s="126"/>
      <c r="P390" s="80"/>
      <c r="Q390" s="671"/>
      <c r="S390" s="505"/>
      <c r="T390" s="720"/>
      <c r="U390" s="719"/>
      <c r="Z390" s="76"/>
      <c r="AA390" s="76"/>
      <c r="AB390" s="501"/>
      <c r="AC390" s="501"/>
      <c r="AY390" s="76">
        <v>700</v>
      </c>
      <c r="BA390" s="501">
        <v>14025834.070000002</v>
      </c>
      <c r="BD390" s="501">
        <v>793</v>
      </c>
      <c r="BG390" s="82">
        <f t="shared" ref="BG390:BG444" si="18">+AY390-A390</f>
        <v>0</v>
      </c>
      <c r="BI390" s="82">
        <f t="shared" si="17"/>
        <v>17687.054312736447</v>
      </c>
      <c r="BK390" s="82">
        <f t="shared" ref="BK390:BK444" si="19">+BI390-G390</f>
        <v>-1828.8323628309736</v>
      </c>
    </row>
    <row r="391" spans="1:63" s="82" customFormat="1" ht="12.75" customHeight="1">
      <c r="A391" s="75">
        <v>705</v>
      </c>
      <c r="B391" s="76" t="s">
        <v>478</v>
      </c>
      <c r="C391" s="75">
        <v>1</v>
      </c>
      <c r="D391" s="79">
        <v>1.0449999999999999</v>
      </c>
      <c r="E391" s="126">
        <v>2</v>
      </c>
      <c r="F391" s="80">
        <v>186.17094515019502</v>
      </c>
      <c r="G391" s="671">
        <v>14310.924217544434</v>
      </c>
      <c r="H391" s="81">
        <v>12332</v>
      </c>
      <c r="I391" s="81">
        <v>1288</v>
      </c>
      <c r="J391" s="81">
        <v>27931</v>
      </c>
      <c r="K391" s="81"/>
      <c r="L391" s="287"/>
      <c r="M391" s="287"/>
      <c r="N391" s="79"/>
      <c r="O391" s="126"/>
      <c r="P391" s="80"/>
      <c r="Q391" s="671"/>
      <c r="S391" s="505"/>
      <c r="T391" s="720"/>
      <c r="U391" s="719"/>
      <c r="Z391" s="76"/>
      <c r="AA391" s="76"/>
      <c r="AB391" s="501"/>
      <c r="AC391" s="501"/>
      <c r="AY391" s="76">
        <v>705</v>
      </c>
      <c r="BA391" s="501">
        <v>21025301.581389997</v>
      </c>
      <c r="BD391" s="501">
        <v>1576</v>
      </c>
      <c r="BG391" s="82">
        <f t="shared" si="18"/>
        <v>0</v>
      </c>
      <c r="BI391" s="82">
        <f t="shared" ref="BI391:BI444" si="20">IF(BA391=0,0,BA391/BD391)</f>
        <v>13340.927399359136</v>
      </c>
      <c r="BK391" s="82">
        <f t="shared" si="19"/>
        <v>-969.99681818529825</v>
      </c>
    </row>
    <row r="392" spans="1:63" s="82" customFormat="1" ht="12.75" customHeight="1">
      <c r="A392" s="75">
        <v>710</v>
      </c>
      <c r="B392" s="76" t="s">
        <v>479</v>
      </c>
      <c r="C392" s="75">
        <v>1</v>
      </c>
      <c r="D392" s="79">
        <v>1</v>
      </c>
      <c r="E392" s="126">
        <v>3</v>
      </c>
      <c r="F392" s="80">
        <v>150.80421071179572</v>
      </c>
      <c r="G392" s="671">
        <v>13749.784019968469</v>
      </c>
      <c r="H392" s="81">
        <v>6985</v>
      </c>
      <c r="I392" s="81">
        <v>1288</v>
      </c>
      <c r="J392" s="81">
        <v>22023</v>
      </c>
      <c r="K392" s="81"/>
      <c r="L392" s="287"/>
      <c r="M392" s="287"/>
      <c r="N392" s="79"/>
      <c r="O392" s="126"/>
      <c r="P392" s="80"/>
      <c r="Q392" s="671"/>
      <c r="S392" s="505"/>
      <c r="T392" s="720"/>
      <c r="U392" s="719"/>
      <c r="Z392" s="76"/>
      <c r="AA392" s="76"/>
      <c r="AB392" s="501"/>
      <c r="AC392" s="501"/>
      <c r="AY392" s="76">
        <v>710</v>
      </c>
      <c r="BA392" s="501">
        <v>25089730.359999999</v>
      </c>
      <c r="BD392" s="501">
        <v>1977</v>
      </c>
      <c r="BG392" s="82">
        <f t="shared" si="18"/>
        <v>0</v>
      </c>
      <c r="BI392" s="82">
        <f t="shared" si="20"/>
        <v>12690.809489124937</v>
      </c>
      <c r="BK392" s="82">
        <f t="shared" si="19"/>
        <v>-1058.9745308435322</v>
      </c>
    </row>
    <row r="393" spans="1:63" s="82" customFormat="1" ht="12.75" customHeight="1">
      <c r="A393" s="75">
        <v>712</v>
      </c>
      <c r="B393" s="76" t="s">
        <v>480</v>
      </c>
      <c r="C393" s="75">
        <v>1</v>
      </c>
      <c r="D393" s="79">
        <v>1</v>
      </c>
      <c r="E393" s="126">
        <v>7</v>
      </c>
      <c r="F393" s="80">
        <v>174.07042572679831</v>
      </c>
      <c r="G393" s="671">
        <v>16074.628163804491</v>
      </c>
      <c r="H393" s="81">
        <v>11907</v>
      </c>
      <c r="I393" s="81">
        <v>1288</v>
      </c>
      <c r="J393" s="81">
        <v>29270</v>
      </c>
      <c r="K393" s="81"/>
      <c r="L393" s="287"/>
      <c r="M393" s="287"/>
      <c r="N393" s="79"/>
      <c r="O393" s="126"/>
      <c r="P393" s="80"/>
      <c r="Q393" s="671"/>
      <c r="S393" s="505"/>
      <c r="T393" s="720"/>
      <c r="U393" s="719"/>
      <c r="Z393" s="76"/>
      <c r="AA393" s="76"/>
      <c r="AB393" s="501"/>
      <c r="AC393" s="501"/>
      <c r="AY393" s="76">
        <v>712</v>
      </c>
      <c r="BA393" s="501">
        <v>24010799.069999997</v>
      </c>
      <c r="BD393" s="501">
        <v>1615</v>
      </c>
      <c r="BG393" s="82">
        <f t="shared" si="18"/>
        <v>0</v>
      </c>
      <c r="BI393" s="82">
        <f t="shared" si="20"/>
        <v>14867.367845201235</v>
      </c>
      <c r="BK393" s="82">
        <f t="shared" si="19"/>
        <v>-1207.2603186032557</v>
      </c>
    </row>
    <row r="394" spans="1:63" s="82" customFormat="1" ht="12.75" customHeight="1">
      <c r="A394" s="75">
        <v>715</v>
      </c>
      <c r="B394" s="76" t="s">
        <v>481</v>
      </c>
      <c r="C394" s="75">
        <v>1</v>
      </c>
      <c r="D394" s="79">
        <v>1</v>
      </c>
      <c r="E394" s="126">
        <v>5</v>
      </c>
      <c r="F394" s="80">
        <v>164.84057660100873</v>
      </c>
      <c r="G394" s="671">
        <v>14357.893355450238</v>
      </c>
      <c r="H394" s="81">
        <v>9310</v>
      </c>
      <c r="I394" s="81">
        <v>1288</v>
      </c>
      <c r="J394" s="81">
        <v>24956</v>
      </c>
      <c r="K394" s="81"/>
      <c r="L394" s="287"/>
      <c r="M394" s="287"/>
      <c r="N394" s="79"/>
      <c r="O394" s="126"/>
      <c r="P394" s="80"/>
      <c r="Q394" s="671"/>
      <c r="S394" s="505"/>
      <c r="T394" s="720"/>
      <c r="U394" s="719"/>
      <c r="Z394" s="76"/>
      <c r="AA394" s="76"/>
      <c r="AB394" s="501"/>
      <c r="AC394" s="501"/>
      <c r="AY394" s="76">
        <v>715</v>
      </c>
      <c r="BA394" s="501">
        <v>15022012.140000004</v>
      </c>
      <c r="BD394" s="501">
        <v>1107</v>
      </c>
      <c r="BG394" s="82">
        <f t="shared" si="18"/>
        <v>0</v>
      </c>
      <c r="BI394" s="82">
        <f t="shared" si="20"/>
        <v>13570.020000000004</v>
      </c>
      <c r="BK394" s="82">
        <f t="shared" si="19"/>
        <v>-787.87335545023416</v>
      </c>
    </row>
    <row r="395" spans="1:63" s="82" customFormat="1" ht="12.75" customHeight="1">
      <c r="A395" s="75">
        <v>717</v>
      </c>
      <c r="B395" s="76" t="s">
        <v>482</v>
      </c>
      <c r="C395" s="75">
        <v>1</v>
      </c>
      <c r="D395" s="79">
        <v>1</v>
      </c>
      <c r="E395" s="126">
        <v>9</v>
      </c>
      <c r="F395" s="80">
        <v>155.65438695467682</v>
      </c>
      <c r="G395" s="671">
        <v>16474.872884353743</v>
      </c>
      <c r="H395" s="81">
        <v>9169</v>
      </c>
      <c r="I395" s="81">
        <v>1288</v>
      </c>
      <c r="J395" s="81">
        <v>26932</v>
      </c>
      <c r="K395" s="81"/>
      <c r="L395" s="287"/>
      <c r="M395" s="287"/>
      <c r="N395" s="79"/>
      <c r="O395" s="126"/>
      <c r="P395" s="80"/>
      <c r="Q395" s="671"/>
      <c r="S395" s="505"/>
      <c r="T395" s="720"/>
      <c r="U395" s="719"/>
      <c r="Z395" s="76"/>
      <c r="AA395" s="76"/>
      <c r="AB395" s="501"/>
      <c r="AC395" s="501"/>
      <c r="AY395" s="76">
        <v>717</v>
      </c>
      <c r="BA395" s="501">
        <v>11753380.779999999</v>
      </c>
      <c r="BD395" s="501">
        <v>780</v>
      </c>
      <c r="BG395" s="82">
        <f t="shared" si="18"/>
        <v>0</v>
      </c>
      <c r="BI395" s="82">
        <f t="shared" si="20"/>
        <v>15068.436897435897</v>
      </c>
      <c r="BK395" s="82">
        <f t="shared" si="19"/>
        <v>-1406.4359869178461</v>
      </c>
    </row>
    <row r="396" spans="1:63" s="82" customFormat="1" ht="12.75" customHeight="1">
      <c r="A396" s="75">
        <v>720</v>
      </c>
      <c r="B396" s="76" t="s">
        <v>483</v>
      </c>
      <c r="C396" s="75">
        <v>1</v>
      </c>
      <c r="D396" s="79">
        <v>1</v>
      </c>
      <c r="E396" s="126">
        <v>7</v>
      </c>
      <c r="F396" s="80">
        <v>112.06100366343183</v>
      </c>
      <c r="G396" s="671">
        <v>15592.135717610548</v>
      </c>
      <c r="H396" s="81">
        <v>1881</v>
      </c>
      <c r="I396" s="81">
        <v>1288</v>
      </c>
      <c r="J396" s="81">
        <v>18761</v>
      </c>
      <c r="K396" s="81"/>
      <c r="L396" s="287"/>
      <c r="M396" s="287"/>
      <c r="N396" s="79"/>
      <c r="O396" s="126"/>
      <c r="P396" s="80"/>
      <c r="Q396" s="671"/>
      <c r="S396" s="505"/>
      <c r="T396" s="720"/>
      <c r="U396" s="719"/>
      <c r="Z396" s="76"/>
      <c r="AA396" s="76"/>
      <c r="AB396" s="501"/>
      <c r="AC396" s="501"/>
      <c r="AY396" s="76">
        <v>720</v>
      </c>
      <c r="BA396" s="501">
        <v>19056826.82</v>
      </c>
      <c r="BD396" s="501">
        <v>1330</v>
      </c>
      <c r="BG396" s="82">
        <f t="shared" si="18"/>
        <v>0</v>
      </c>
      <c r="BI396" s="82">
        <f t="shared" si="20"/>
        <v>14328.441218045113</v>
      </c>
      <c r="BK396" s="82">
        <f t="shared" si="19"/>
        <v>-1263.6944995654358</v>
      </c>
    </row>
    <row r="397" spans="1:63" s="82" customFormat="1" ht="12.75" customHeight="1">
      <c r="A397" s="75">
        <v>725</v>
      </c>
      <c r="B397" s="76" t="s">
        <v>484</v>
      </c>
      <c r="C397" s="75">
        <v>1</v>
      </c>
      <c r="D397" s="79">
        <v>1.0409999999999999</v>
      </c>
      <c r="E397" s="126">
        <v>3</v>
      </c>
      <c r="F397" s="80">
        <v>129.96842014270399</v>
      </c>
      <c r="G397" s="671">
        <v>14044.959250977568</v>
      </c>
      <c r="H397" s="81">
        <v>4209</v>
      </c>
      <c r="I397" s="81">
        <v>1288</v>
      </c>
      <c r="J397" s="81">
        <v>19542</v>
      </c>
      <c r="K397" s="81"/>
      <c r="L397" s="287"/>
      <c r="M397" s="287"/>
      <c r="N397" s="79"/>
      <c r="O397" s="126"/>
      <c r="P397" s="80"/>
      <c r="Q397" s="671"/>
      <c r="S397" s="505"/>
      <c r="T397" s="720"/>
      <c r="U397" s="719"/>
      <c r="Z397" s="76"/>
      <c r="AA397" s="76"/>
      <c r="AB397" s="501"/>
      <c r="AC397" s="501"/>
      <c r="AY397" s="76">
        <v>725</v>
      </c>
      <c r="BA397" s="501">
        <v>39516916.723600008</v>
      </c>
      <c r="BD397" s="501">
        <v>3078</v>
      </c>
      <c r="BG397" s="82">
        <f t="shared" si="18"/>
        <v>0</v>
      </c>
      <c r="BI397" s="82">
        <f t="shared" si="20"/>
        <v>12838.50445860949</v>
      </c>
      <c r="BK397" s="82">
        <f t="shared" si="19"/>
        <v>-1206.4547923680784</v>
      </c>
    </row>
    <row r="398" spans="1:63" s="82" customFormat="1" ht="12.75" customHeight="1">
      <c r="A398" s="75">
        <v>728</v>
      </c>
      <c r="B398" s="76" t="s">
        <v>485</v>
      </c>
      <c r="C398" s="75">
        <v>1</v>
      </c>
      <c r="D398" s="79">
        <v>1</v>
      </c>
      <c r="E398" s="126">
        <v>8</v>
      </c>
      <c r="F398" s="80">
        <v>236.30551973360684</v>
      </c>
      <c r="G398" s="671">
        <v>16681.748602150539</v>
      </c>
      <c r="H398" s="81">
        <v>22738</v>
      </c>
      <c r="I398" s="81">
        <v>1288</v>
      </c>
      <c r="J398" s="81">
        <v>40708</v>
      </c>
      <c r="K398" s="81"/>
      <c r="L398" s="287"/>
      <c r="M398" s="287"/>
      <c r="N398" s="79"/>
      <c r="O398" s="126"/>
      <c r="P398" s="80"/>
      <c r="Q398" s="671"/>
      <c r="S398" s="505"/>
      <c r="T398" s="720"/>
      <c r="U398" s="719"/>
      <c r="Z398" s="76"/>
      <c r="AA398" s="76"/>
      <c r="AB398" s="501"/>
      <c r="AC398" s="501"/>
      <c r="AY398" s="76">
        <v>728</v>
      </c>
      <c r="BA398" s="501">
        <v>1606229.6800000002</v>
      </c>
      <c r="BD398" s="501">
        <v>112</v>
      </c>
      <c r="BG398" s="82">
        <f t="shared" si="18"/>
        <v>0</v>
      </c>
      <c r="BI398" s="82">
        <f t="shared" si="20"/>
        <v>14341.336428571431</v>
      </c>
      <c r="BK398" s="82">
        <f t="shared" si="19"/>
        <v>-2340.4121735791086</v>
      </c>
    </row>
    <row r="399" spans="1:63" s="82" customFormat="1" ht="12.75" customHeight="1">
      <c r="A399" s="75">
        <v>730</v>
      </c>
      <c r="B399" s="76" t="s">
        <v>486</v>
      </c>
      <c r="C399" s="75">
        <v>1</v>
      </c>
      <c r="D399" s="79">
        <v>1</v>
      </c>
      <c r="E399" s="126">
        <v>3</v>
      </c>
      <c r="F399" s="80">
        <v>153.40991926959705</v>
      </c>
      <c r="G399" s="671">
        <v>14779.255842787679</v>
      </c>
      <c r="H399" s="81">
        <v>7894</v>
      </c>
      <c r="I399" s="81">
        <v>1288</v>
      </c>
      <c r="J399" s="81">
        <v>23961</v>
      </c>
      <c r="K399" s="81"/>
      <c r="L399" s="287"/>
      <c r="M399" s="287"/>
      <c r="N399" s="79"/>
      <c r="O399" s="126"/>
      <c r="P399" s="80"/>
      <c r="Q399" s="671"/>
      <c r="S399" s="505"/>
      <c r="T399" s="720"/>
      <c r="U399" s="719"/>
      <c r="Z399" s="76"/>
      <c r="AA399" s="76"/>
      <c r="AB399" s="501"/>
      <c r="AC399" s="501"/>
      <c r="AY399" s="76">
        <v>730</v>
      </c>
      <c r="BA399" s="501">
        <v>16777900.390000001</v>
      </c>
      <c r="BD399" s="501">
        <v>1223</v>
      </c>
      <c r="BG399" s="82">
        <f t="shared" si="18"/>
        <v>0</v>
      </c>
      <c r="BI399" s="82">
        <f t="shared" si="20"/>
        <v>13718.643000817661</v>
      </c>
      <c r="BK399" s="82">
        <f t="shared" si="19"/>
        <v>-1060.6128419700181</v>
      </c>
    </row>
    <row r="400" spans="1:63" s="82" customFormat="1" ht="12.75" customHeight="1">
      <c r="A400" s="75">
        <v>735</v>
      </c>
      <c r="B400" s="76" t="s">
        <v>487</v>
      </c>
      <c r="C400" s="75">
        <v>1</v>
      </c>
      <c r="D400" s="79">
        <v>1</v>
      </c>
      <c r="E400" s="126">
        <v>6</v>
      </c>
      <c r="F400" s="80">
        <v>132.71935974047037</v>
      </c>
      <c r="G400" s="671">
        <v>14653.796653886375</v>
      </c>
      <c r="H400" s="81">
        <v>4795</v>
      </c>
      <c r="I400" s="81">
        <v>1288</v>
      </c>
      <c r="J400" s="81">
        <v>20737</v>
      </c>
      <c r="K400" s="81"/>
      <c r="L400" s="287"/>
      <c r="M400" s="287"/>
      <c r="N400" s="79"/>
      <c r="O400" s="126"/>
      <c r="P400" s="80"/>
      <c r="Q400" s="671"/>
      <c r="S400" s="505"/>
      <c r="T400" s="720"/>
      <c r="U400" s="719"/>
      <c r="Z400" s="76"/>
      <c r="AA400" s="76"/>
      <c r="AB400" s="501"/>
      <c r="AC400" s="501"/>
      <c r="AY400" s="76">
        <v>735</v>
      </c>
      <c r="BA400" s="501">
        <v>41583815.159999996</v>
      </c>
      <c r="BD400" s="501">
        <v>3099</v>
      </c>
      <c r="BG400" s="82">
        <f t="shared" si="18"/>
        <v>0</v>
      </c>
      <c r="BI400" s="82">
        <f t="shared" si="20"/>
        <v>13418.462458857695</v>
      </c>
      <c r="BK400" s="82">
        <f t="shared" si="19"/>
        <v>-1235.3341950286795</v>
      </c>
    </row>
    <row r="401" spans="1:63" s="82" customFormat="1" ht="12.75" customHeight="1">
      <c r="A401" s="75">
        <v>740</v>
      </c>
      <c r="B401" s="76" t="s">
        <v>488</v>
      </c>
      <c r="C401" s="75">
        <v>1</v>
      </c>
      <c r="D401" s="79">
        <v>1</v>
      </c>
      <c r="E401" s="126">
        <v>5</v>
      </c>
      <c r="F401" s="80">
        <v>152.57162250612274</v>
      </c>
      <c r="G401" s="671">
        <v>15153.757104984092</v>
      </c>
      <c r="H401" s="81">
        <v>7967</v>
      </c>
      <c r="I401" s="81">
        <v>1288</v>
      </c>
      <c r="J401" s="81">
        <v>24409</v>
      </c>
      <c r="K401" s="81"/>
      <c r="L401" s="287"/>
      <c r="M401" s="287"/>
      <c r="N401" s="79"/>
      <c r="O401" s="126"/>
      <c r="P401" s="80"/>
      <c r="Q401" s="671"/>
      <c r="S401" s="505"/>
      <c r="T401" s="720"/>
      <c r="U401" s="719"/>
      <c r="Z401" s="76"/>
      <c r="AA401" s="76"/>
      <c r="AB401" s="501"/>
      <c r="AC401" s="501"/>
      <c r="AY401" s="76">
        <v>740</v>
      </c>
      <c r="BA401" s="501">
        <v>13306821.640000001</v>
      </c>
      <c r="BD401" s="501">
        <v>949</v>
      </c>
      <c r="BG401" s="82">
        <f t="shared" si="18"/>
        <v>0</v>
      </c>
      <c r="BI401" s="82">
        <f t="shared" si="20"/>
        <v>14021.940611169653</v>
      </c>
      <c r="BK401" s="82">
        <f t="shared" si="19"/>
        <v>-1131.8164938144382</v>
      </c>
    </row>
    <row r="402" spans="1:63" s="82" customFormat="1" ht="12.75" customHeight="1">
      <c r="A402" s="75">
        <v>745</v>
      </c>
      <c r="B402" s="76" t="s">
        <v>489</v>
      </c>
      <c r="C402" s="75">
        <v>1</v>
      </c>
      <c r="D402" s="79">
        <v>1</v>
      </c>
      <c r="E402" s="126">
        <v>3</v>
      </c>
      <c r="F402" s="80">
        <v>140.68795255719181</v>
      </c>
      <c r="G402" s="671">
        <v>13590.151006071117</v>
      </c>
      <c r="H402" s="81">
        <v>5530</v>
      </c>
      <c r="I402" s="81">
        <v>1288</v>
      </c>
      <c r="J402" s="81">
        <v>20408</v>
      </c>
      <c r="K402" s="81"/>
      <c r="L402" s="287"/>
      <c r="M402" s="287"/>
      <c r="N402" s="79"/>
      <c r="O402" s="126"/>
      <c r="P402" s="80"/>
      <c r="Q402" s="671"/>
      <c r="S402" s="505"/>
      <c r="T402" s="720"/>
      <c r="U402" s="719"/>
      <c r="Z402" s="76"/>
      <c r="AA402" s="76"/>
      <c r="AB402" s="501"/>
      <c r="AC402" s="501"/>
      <c r="AY402" s="76">
        <v>745</v>
      </c>
      <c r="BA402" s="501">
        <v>28773485.359999992</v>
      </c>
      <c r="BD402" s="501">
        <v>2287</v>
      </c>
      <c r="BG402" s="82">
        <f t="shared" si="18"/>
        <v>0</v>
      </c>
      <c r="BI402" s="82">
        <f t="shared" si="20"/>
        <v>12581.322850896368</v>
      </c>
      <c r="BK402" s="82">
        <f t="shared" si="19"/>
        <v>-1008.8281551747496</v>
      </c>
    </row>
    <row r="403" spans="1:63" s="82" customFormat="1" ht="12.75" customHeight="1">
      <c r="A403" s="75">
        <v>750</v>
      </c>
      <c r="B403" s="76" t="s">
        <v>490</v>
      </c>
      <c r="C403" s="75">
        <v>1</v>
      </c>
      <c r="D403" s="79">
        <v>1</v>
      </c>
      <c r="E403" s="126">
        <v>6</v>
      </c>
      <c r="F403" s="80">
        <v>163.23185420634161</v>
      </c>
      <c r="G403" s="671">
        <v>14917.564480769235</v>
      </c>
      <c r="H403" s="81">
        <v>9433</v>
      </c>
      <c r="I403" s="81">
        <v>1288</v>
      </c>
      <c r="J403" s="81">
        <v>25639</v>
      </c>
      <c r="K403" s="81"/>
      <c r="L403" s="287"/>
      <c r="M403" s="287"/>
      <c r="N403" s="79"/>
      <c r="O403" s="126"/>
      <c r="P403" s="80"/>
      <c r="Q403" s="671"/>
      <c r="S403" s="505"/>
      <c r="T403" s="720"/>
      <c r="U403" s="719"/>
      <c r="Z403" s="76"/>
      <c r="AA403" s="76"/>
      <c r="AB403" s="501"/>
      <c r="AC403" s="501"/>
      <c r="AY403" s="76">
        <v>750</v>
      </c>
      <c r="BA403" s="501">
        <v>7643704.3100000015</v>
      </c>
      <c r="BD403" s="501">
        <v>545</v>
      </c>
      <c r="BG403" s="82">
        <f t="shared" si="18"/>
        <v>0</v>
      </c>
      <c r="BI403" s="82">
        <f t="shared" si="20"/>
        <v>14025.145522935782</v>
      </c>
      <c r="BK403" s="82">
        <f t="shared" si="19"/>
        <v>-892.41895783345353</v>
      </c>
    </row>
    <row r="404" spans="1:63" s="82" customFormat="1" ht="12.75" customHeight="1">
      <c r="A404" s="75">
        <v>753</v>
      </c>
      <c r="B404" s="76" t="s">
        <v>491</v>
      </c>
      <c r="C404" s="75">
        <v>1</v>
      </c>
      <c r="D404" s="79">
        <v>1</v>
      </c>
      <c r="E404" s="126">
        <v>7</v>
      </c>
      <c r="F404" s="80">
        <v>130.24038533556862</v>
      </c>
      <c r="G404" s="671">
        <v>15371.933491811938</v>
      </c>
      <c r="H404" s="81">
        <v>4649</v>
      </c>
      <c r="I404" s="81">
        <v>1288</v>
      </c>
      <c r="J404" s="81">
        <v>21309</v>
      </c>
      <c r="K404" s="81"/>
      <c r="L404" s="287"/>
      <c r="M404" s="287"/>
      <c r="N404" s="79"/>
      <c r="O404" s="126"/>
      <c r="P404" s="80"/>
      <c r="Q404" s="671"/>
      <c r="S404" s="505"/>
      <c r="T404" s="720"/>
      <c r="U404" s="719"/>
      <c r="Z404" s="76"/>
      <c r="AA404" s="76"/>
      <c r="AB404" s="501"/>
      <c r="AC404" s="501"/>
      <c r="AY404" s="76">
        <v>753</v>
      </c>
      <c r="BA404" s="501">
        <v>27690607.859999999</v>
      </c>
      <c r="BD404" s="501">
        <v>1931</v>
      </c>
      <c r="BG404" s="82">
        <f t="shared" si="18"/>
        <v>0</v>
      </c>
      <c r="BI404" s="82">
        <f t="shared" si="20"/>
        <v>14340.035142413257</v>
      </c>
      <c r="BK404" s="82">
        <f t="shared" si="19"/>
        <v>-1031.8983493986816</v>
      </c>
    </row>
    <row r="405" spans="1:63" s="82" customFormat="1" ht="12.75" customHeight="1">
      <c r="A405" s="75">
        <v>755</v>
      </c>
      <c r="B405" s="76" t="s">
        <v>492</v>
      </c>
      <c r="C405" s="75">
        <v>1</v>
      </c>
      <c r="D405" s="79">
        <v>1</v>
      </c>
      <c r="E405" s="126">
        <v>10</v>
      </c>
      <c r="F405" s="80">
        <v>140.57298953921867</v>
      </c>
      <c r="G405" s="671">
        <v>18463.254846938777</v>
      </c>
      <c r="H405" s="81">
        <v>7491</v>
      </c>
      <c r="I405" s="81">
        <v>1288</v>
      </c>
      <c r="J405" s="81">
        <v>27242</v>
      </c>
      <c r="K405" s="81"/>
      <c r="L405" s="287"/>
      <c r="M405" s="287"/>
      <c r="N405" s="79"/>
      <c r="O405" s="126"/>
      <c r="P405" s="80"/>
      <c r="Q405" s="671"/>
      <c r="S405" s="505"/>
      <c r="T405" s="720"/>
      <c r="U405" s="719"/>
      <c r="Z405" s="76"/>
      <c r="AA405" s="76"/>
      <c r="AB405" s="501"/>
      <c r="AC405" s="501"/>
      <c r="AY405" s="76">
        <v>755</v>
      </c>
      <c r="BA405" s="501">
        <v>9166110.2899999991</v>
      </c>
      <c r="BD405" s="501">
        <v>553</v>
      </c>
      <c r="BG405" s="82">
        <f t="shared" si="18"/>
        <v>0</v>
      </c>
      <c r="BI405" s="82">
        <f t="shared" si="20"/>
        <v>16575.244647377938</v>
      </c>
      <c r="BK405" s="82">
        <f t="shared" si="19"/>
        <v>-1888.0101995608384</v>
      </c>
    </row>
    <row r="406" spans="1:63" s="82" customFormat="1" ht="12.75" customHeight="1">
      <c r="A406" s="75">
        <v>760</v>
      </c>
      <c r="B406" s="76" t="s">
        <v>493</v>
      </c>
      <c r="C406" s="75">
        <v>1</v>
      </c>
      <c r="D406" s="79">
        <v>1.0449999999999999</v>
      </c>
      <c r="E406" s="126">
        <v>5</v>
      </c>
      <c r="F406" s="80">
        <v>131.98061331550198</v>
      </c>
      <c r="G406" s="671">
        <v>16451.823429316442</v>
      </c>
      <c r="H406" s="81">
        <v>5261</v>
      </c>
      <c r="I406" s="81">
        <v>1288</v>
      </c>
      <c r="J406" s="81">
        <v>23001</v>
      </c>
      <c r="K406" s="81"/>
      <c r="L406" s="287"/>
      <c r="M406" s="287"/>
      <c r="N406" s="79"/>
      <c r="O406" s="126"/>
      <c r="P406" s="80"/>
      <c r="Q406" s="671"/>
      <c r="S406" s="505"/>
      <c r="T406" s="720"/>
      <c r="U406" s="719"/>
      <c r="Z406" s="76"/>
      <c r="AA406" s="76"/>
      <c r="AB406" s="501"/>
      <c r="AC406" s="501"/>
      <c r="AY406" s="76">
        <v>760</v>
      </c>
      <c r="BA406" s="501">
        <v>26855904.214679994</v>
      </c>
      <c r="BD406" s="501">
        <v>1733</v>
      </c>
      <c r="BG406" s="82">
        <f t="shared" si="18"/>
        <v>0</v>
      </c>
      <c r="BI406" s="82">
        <f t="shared" si="20"/>
        <v>15496.771041361797</v>
      </c>
      <c r="BK406" s="82">
        <f t="shared" si="19"/>
        <v>-955.05238795464538</v>
      </c>
    </row>
    <row r="407" spans="1:63" s="82" customFormat="1" ht="12.75" customHeight="1">
      <c r="A407" s="75">
        <v>763</v>
      </c>
      <c r="B407" s="76" t="s">
        <v>494</v>
      </c>
      <c r="C407" s="75">
        <v>1</v>
      </c>
      <c r="D407" s="79">
        <v>1</v>
      </c>
      <c r="E407" s="126">
        <v>6</v>
      </c>
      <c r="F407" s="80">
        <v>129.9700639808209</v>
      </c>
      <c r="G407" s="671">
        <v>16061.747713004483</v>
      </c>
      <c r="H407" s="81">
        <v>4814</v>
      </c>
      <c r="I407" s="81">
        <v>1288</v>
      </c>
      <c r="J407" s="81">
        <v>22164</v>
      </c>
      <c r="K407" s="81"/>
      <c r="L407" s="287"/>
      <c r="M407" s="287"/>
      <c r="N407" s="79"/>
      <c r="O407" s="126"/>
      <c r="P407" s="80"/>
      <c r="Q407" s="671"/>
      <c r="S407" s="505"/>
      <c r="T407" s="720"/>
      <c r="U407" s="719"/>
      <c r="Z407" s="76"/>
      <c r="AA407" s="76"/>
      <c r="AB407" s="501"/>
      <c r="AC407" s="501"/>
      <c r="AY407" s="76">
        <v>763</v>
      </c>
      <c r="BA407" s="501">
        <v>14140292.1</v>
      </c>
      <c r="BD407" s="501">
        <v>955</v>
      </c>
      <c r="BG407" s="82">
        <f t="shared" si="18"/>
        <v>0</v>
      </c>
      <c r="BI407" s="82">
        <f t="shared" si="20"/>
        <v>14806.588586387434</v>
      </c>
      <c r="BK407" s="82">
        <f t="shared" si="19"/>
        <v>-1255.159126617049</v>
      </c>
    </row>
    <row r="408" spans="1:63" s="82" customFormat="1" ht="12.75" customHeight="1">
      <c r="A408" s="75">
        <v>765</v>
      </c>
      <c r="B408" s="76" t="s">
        <v>495</v>
      </c>
      <c r="C408" s="75">
        <v>1</v>
      </c>
      <c r="D408" s="79">
        <v>1</v>
      </c>
      <c r="E408" s="126">
        <v>8</v>
      </c>
      <c r="F408" s="80">
        <v>181.3741936565018</v>
      </c>
      <c r="G408" s="671">
        <v>15844.105553719008</v>
      </c>
      <c r="H408" s="81">
        <v>12893</v>
      </c>
      <c r="I408" s="81">
        <v>1288</v>
      </c>
      <c r="J408" s="81">
        <v>30025</v>
      </c>
      <c r="K408" s="81"/>
      <c r="L408" s="287"/>
      <c r="M408" s="287"/>
      <c r="N408" s="79"/>
      <c r="O408" s="126"/>
      <c r="P408" s="80"/>
      <c r="Q408" s="671"/>
      <c r="S408" s="505"/>
      <c r="T408" s="720"/>
      <c r="U408" s="719"/>
      <c r="Z408" s="76"/>
      <c r="AA408" s="76"/>
      <c r="AB408" s="501"/>
      <c r="AC408" s="501"/>
      <c r="AY408" s="76">
        <v>765</v>
      </c>
      <c r="BA408" s="501">
        <v>9104348.8000000007</v>
      </c>
      <c r="BD408" s="501">
        <v>626</v>
      </c>
      <c r="BG408" s="82">
        <f t="shared" si="18"/>
        <v>0</v>
      </c>
      <c r="BI408" s="82">
        <f t="shared" si="20"/>
        <v>14543.688178913739</v>
      </c>
      <c r="BK408" s="82">
        <f t="shared" si="19"/>
        <v>-1300.417374805269</v>
      </c>
    </row>
    <row r="409" spans="1:63" s="82" customFormat="1" ht="12.75" customHeight="1">
      <c r="A409" s="75">
        <v>766</v>
      </c>
      <c r="B409" s="76" t="s">
        <v>572</v>
      </c>
      <c r="C409" s="75">
        <v>1</v>
      </c>
      <c r="D409" s="79">
        <v>1</v>
      </c>
      <c r="E409" s="126">
        <v>7</v>
      </c>
      <c r="F409" s="80">
        <v>134.05008104676133</v>
      </c>
      <c r="G409" s="671">
        <v>15725.134330508476</v>
      </c>
      <c r="H409" s="81">
        <v>5354</v>
      </c>
      <c r="I409" s="81">
        <v>1288</v>
      </c>
      <c r="J409" s="81">
        <v>22367</v>
      </c>
      <c r="K409" s="81"/>
      <c r="L409" s="287"/>
      <c r="M409" s="287"/>
      <c r="N409" s="79"/>
      <c r="O409" s="126"/>
      <c r="P409" s="80"/>
      <c r="Q409" s="671"/>
      <c r="S409" s="505"/>
      <c r="T409" s="720"/>
      <c r="U409" s="719"/>
      <c r="Z409" s="76"/>
      <c r="AA409" s="76"/>
      <c r="AB409" s="501"/>
      <c r="AC409" s="501"/>
      <c r="AY409" s="76">
        <v>766</v>
      </c>
      <c r="BA409" s="501">
        <v>18474033.940000001</v>
      </c>
      <c r="BD409" s="501">
        <v>1258</v>
      </c>
      <c r="BG409" s="82">
        <f t="shared" si="18"/>
        <v>0</v>
      </c>
      <c r="BI409" s="82">
        <f t="shared" si="20"/>
        <v>14685.241605723371</v>
      </c>
      <c r="BK409" s="82">
        <f t="shared" si="19"/>
        <v>-1039.8927247851043</v>
      </c>
    </row>
    <row r="410" spans="1:63" s="82" customFormat="1" ht="12.75" customHeight="1">
      <c r="A410" s="75">
        <v>767</v>
      </c>
      <c r="B410" s="76" t="s">
        <v>497</v>
      </c>
      <c r="C410" s="75">
        <v>1</v>
      </c>
      <c r="D410" s="79">
        <v>1</v>
      </c>
      <c r="E410" s="126">
        <v>9</v>
      </c>
      <c r="F410" s="80">
        <v>107.07830606137362</v>
      </c>
      <c r="G410" s="671">
        <v>17166.933063660479</v>
      </c>
      <c r="H410" s="81">
        <v>1215</v>
      </c>
      <c r="I410" s="81">
        <v>1288</v>
      </c>
      <c r="J410" s="81">
        <v>19670</v>
      </c>
      <c r="K410" s="81"/>
      <c r="L410" s="287"/>
      <c r="M410" s="287"/>
      <c r="N410" s="79"/>
      <c r="O410" s="126"/>
      <c r="P410" s="80"/>
      <c r="Q410" s="671"/>
      <c r="S410" s="505"/>
      <c r="T410" s="720"/>
      <c r="U410" s="719"/>
      <c r="Z410" s="76"/>
      <c r="AA410" s="76"/>
      <c r="AB410" s="501"/>
      <c r="AC410" s="501"/>
      <c r="AY410" s="76">
        <v>767</v>
      </c>
      <c r="BA410" s="501">
        <v>24060523.32</v>
      </c>
      <c r="BD410" s="501">
        <v>1524</v>
      </c>
      <c r="BG410" s="82">
        <f t="shared" si="18"/>
        <v>0</v>
      </c>
      <c r="BI410" s="82">
        <f t="shared" si="20"/>
        <v>15787.744960629921</v>
      </c>
      <c r="BK410" s="82">
        <f t="shared" si="19"/>
        <v>-1379.1881030305576</v>
      </c>
    </row>
    <row r="411" spans="1:63" s="82" customFormat="1" ht="12.75" customHeight="1">
      <c r="A411" s="75">
        <v>770</v>
      </c>
      <c r="B411" s="76" t="s">
        <v>498</v>
      </c>
      <c r="C411" s="75">
        <v>1</v>
      </c>
      <c r="D411" s="79">
        <v>1</v>
      </c>
      <c r="E411" s="126">
        <v>6</v>
      </c>
      <c r="F411" s="80">
        <v>114.30308427113711</v>
      </c>
      <c r="G411" s="671">
        <v>17108.644541095888</v>
      </c>
      <c r="H411" s="81">
        <v>2447</v>
      </c>
      <c r="I411" s="81">
        <v>1288</v>
      </c>
      <c r="J411" s="81">
        <v>20844</v>
      </c>
      <c r="K411" s="81"/>
      <c r="L411" s="287"/>
      <c r="M411" s="287"/>
      <c r="N411" s="79"/>
      <c r="O411" s="126"/>
      <c r="P411" s="80"/>
      <c r="Q411" s="671"/>
      <c r="S411" s="505"/>
      <c r="T411" s="720"/>
      <c r="U411" s="719"/>
      <c r="Z411" s="76"/>
      <c r="AA411" s="76"/>
      <c r="AB411" s="501"/>
      <c r="AC411" s="501"/>
      <c r="AY411" s="76">
        <v>770</v>
      </c>
      <c r="BA411" s="501">
        <v>23960352.609999999</v>
      </c>
      <c r="BD411" s="501">
        <v>1524</v>
      </c>
      <c r="BG411" s="82">
        <f t="shared" si="18"/>
        <v>0</v>
      </c>
      <c r="BI411" s="82">
        <f t="shared" si="20"/>
        <v>15722.016148293962</v>
      </c>
      <c r="BK411" s="82">
        <f t="shared" si="19"/>
        <v>-1386.6283928019257</v>
      </c>
    </row>
    <row r="412" spans="1:63" s="82" customFormat="1" ht="12.75" customHeight="1">
      <c r="A412" s="75">
        <v>773</v>
      </c>
      <c r="B412" s="76" t="s">
        <v>499</v>
      </c>
      <c r="C412" s="75">
        <v>1</v>
      </c>
      <c r="D412" s="79">
        <v>1.036</v>
      </c>
      <c r="E412" s="126">
        <v>5</v>
      </c>
      <c r="F412" s="80">
        <v>164.90574707087015</v>
      </c>
      <c r="G412" s="671">
        <v>14833.13913737121</v>
      </c>
      <c r="H412" s="81">
        <v>9628</v>
      </c>
      <c r="I412" s="81">
        <v>1288</v>
      </c>
      <c r="J412" s="81">
        <v>25749</v>
      </c>
      <c r="K412" s="81"/>
      <c r="L412" s="287"/>
      <c r="M412" s="287"/>
      <c r="N412" s="79"/>
      <c r="O412" s="126"/>
      <c r="P412" s="80"/>
      <c r="Q412" s="671"/>
      <c r="S412" s="505"/>
      <c r="T412" s="720"/>
      <c r="U412" s="719"/>
      <c r="Z412" s="76"/>
      <c r="AA412" s="76"/>
      <c r="AB412" s="501"/>
      <c r="AC412" s="501"/>
      <c r="AY412" s="76">
        <v>773</v>
      </c>
      <c r="BA412" s="501">
        <v>30115236.424599998</v>
      </c>
      <c r="BD412" s="501">
        <v>2156</v>
      </c>
      <c r="BG412" s="82">
        <f t="shared" si="18"/>
        <v>0</v>
      </c>
      <c r="BI412" s="82">
        <f t="shared" si="20"/>
        <v>13968.10594833024</v>
      </c>
      <c r="BK412" s="82">
        <f t="shared" si="19"/>
        <v>-865.03318904097068</v>
      </c>
    </row>
    <row r="413" spans="1:63" s="82" customFormat="1" ht="12.75" customHeight="1">
      <c r="A413" s="75">
        <v>774</v>
      </c>
      <c r="B413" s="76" t="s">
        <v>500</v>
      </c>
      <c r="C413" s="75">
        <v>1</v>
      </c>
      <c r="D413" s="79">
        <v>1</v>
      </c>
      <c r="E413" s="126">
        <v>6</v>
      </c>
      <c r="F413" s="80">
        <v>325.64031555062468</v>
      </c>
      <c r="G413" s="671">
        <v>14583.684450127877</v>
      </c>
      <c r="H413" s="81">
        <v>32907</v>
      </c>
      <c r="I413" s="81">
        <v>1288</v>
      </c>
      <c r="J413" s="81">
        <v>48779</v>
      </c>
      <c r="K413" s="81"/>
      <c r="L413" s="287"/>
      <c r="M413" s="287"/>
      <c r="N413" s="79"/>
      <c r="O413" s="126"/>
      <c r="P413" s="80"/>
      <c r="Q413" s="671"/>
      <c r="S413" s="505"/>
      <c r="T413" s="720"/>
      <c r="U413" s="719"/>
      <c r="Z413" s="76"/>
      <c r="AA413" s="76"/>
      <c r="AB413" s="501"/>
      <c r="AC413" s="501"/>
      <c r="AY413" s="76">
        <v>774</v>
      </c>
      <c r="BA413" s="501">
        <v>5151589.7600000007</v>
      </c>
      <c r="BD413" s="501">
        <v>385</v>
      </c>
      <c r="BG413" s="82">
        <f t="shared" si="18"/>
        <v>0</v>
      </c>
      <c r="BI413" s="82">
        <f t="shared" si="20"/>
        <v>13380.752623376626</v>
      </c>
      <c r="BK413" s="82">
        <f t="shared" si="19"/>
        <v>-1202.9318267512517</v>
      </c>
    </row>
    <row r="414" spans="1:63" s="82" customFormat="1" ht="12.75" customHeight="1">
      <c r="A414" s="75">
        <v>775</v>
      </c>
      <c r="B414" s="76" t="s">
        <v>501</v>
      </c>
      <c r="C414" s="75">
        <v>1</v>
      </c>
      <c r="D414" s="79">
        <v>1</v>
      </c>
      <c r="E414" s="126">
        <v>4</v>
      </c>
      <c r="F414" s="80">
        <v>131.23398275463018</v>
      </c>
      <c r="G414" s="671">
        <v>13760.849836366415</v>
      </c>
      <c r="H414" s="81">
        <v>4298</v>
      </c>
      <c r="I414" s="81">
        <v>1288</v>
      </c>
      <c r="J414" s="81">
        <v>19347</v>
      </c>
      <c r="K414" s="81"/>
      <c r="L414" s="287"/>
      <c r="M414" s="287"/>
      <c r="N414" s="79"/>
      <c r="O414" s="126"/>
      <c r="P414" s="80"/>
      <c r="Q414" s="671"/>
      <c r="S414" s="505"/>
      <c r="T414" s="720"/>
      <c r="U414" s="719"/>
      <c r="Z414" s="76"/>
      <c r="AA414" s="76"/>
      <c r="AB414" s="501"/>
      <c r="AC414" s="501"/>
      <c r="AY414" s="76">
        <v>775</v>
      </c>
      <c r="BA414" s="501">
        <v>86474477.49999997</v>
      </c>
      <c r="BD414" s="501">
        <v>6807</v>
      </c>
      <c r="BG414" s="82">
        <f t="shared" si="18"/>
        <v>0</v>
      </c>
      <c r="BI414" s="82">
        <f t="shared" si="20"/>
        <v>12703.757529014245</v>
      </c>
      <c r="BK414" s="82">
        <f t="shared" si="19"/>
        <v>-1057.0923073521699</v>
      </c>
    </row>
    <row r="415" spans="1:63" s="82" customFormat="1" ht="12.75" customHeight="1">
      <c r="A415" s="75">
        <v>778</v>
      </c>
      <c r="B415" s="76" t="s">
        <v>502</v>
      </c>
      <c r="C415" s="75">
        <v>1</v>
      </c>
      <c r="D415" s="79">
        <v>1</v>
      </c>
      <c r="E415" s="126">
        <v>9</v>
      </c>
      <c r="F415" s="80">
        <v>117.31760595184161</v>
      </c>
      <c r="G415" s="671">
        <v>17190.808080313418</v>
      </c>
      <c r="H415" s="81">
        <v>2977</v>
      </c>
      <c r="I415" s="81">
        <v>1288</v>
      </c>
      <c r="J415" s="81">
        <v>21456</v>
      </c>
      <c r="K415" s="81"/>
      <c r="L415" s="287"/>
      <c r="M415" s="287"/>
      <c r="N415" s="79"/>
      <c r="O415" s="126"/>
      <c r="P415" s="80"/>
      <c r="Q415" s="671"/>
      <c r="S415" s="505"/>
      <c r="T415" s="720"/>
      <c r="U415" s="719"/>
      <c r="Z415" s="76"/>
      <c r="AA415" s="76"/>
      <c r="AB415" s="501"/>
      <c r="AC415" s="501"/>
      <c r="AY415" s="76">
        <v>778</v>
      </c>
      <c r="BA415" s="501">
        <v>15692440.659999998</v>
      </c>
      <c r="BD415" s="501">
        <v>1034</v>
      </c>
      <c r="BG415" s="82">
        <f t="shared" si="18"/>
        <v>0</v>
      </c>
      <c r="BI415" s="82">
        <f t="shared" si="20"/>
        <v>15176.441644100578</v>
      </c>
      <c r="BK415" s="82">
        <f t="shared" si="19"/>
        <v>-2014.3664362128402</v>
      </c>
    </row>
    <row r="416" spans="1:63" s="82" customFormat="1" ht="12.75" customHeight="1">
      <c r="A416" s="75">
        <v>780</v>
      </c>
      <c r="B416" s="76" t="s">
        <v>503</v>
      </c>
      <c r="C416" s="75">
        <v>1</v>
      </c>
      <c r="D416" s="79">
        <v>1</v>
      </c>
      <c r="E416" s="126">
        <v>6</v>
      </c>
      <c r="F416" s="80">
        <v>118.30149843937234</v>
      </c>
      <c r="G416" s="671">
        <v>15125.626387172697</v>
      </c>
      <c r="H416" s="81">
        <v>2768</v>
      </c>
      <c r="I416" s="81">
        <v>1288</v>
      </c>
      <c r="J416" s="81">
        <v>19182</v>
      </c>
      <c r="K416" s="81"/>
      <c r="L416" s="287"/>
      <c r="M416" s="287"/>
      <c r="N416" s="79"/>
      <c r="O416" s="126"/>
      <c r="P416" s="80"/>
      <c r="Q416" s="671"/>
      <c r="S416" s="505"/>
      <c r="T416" s="720"/>
      <c r="U416" s="719"/>
      <c r="Z416" s="76"/>
      <c r="AA416" s="76"/>
      <c r="AB416" s="501"/>
      <c r="AC416" s="501"/>
      <c r="AY416" s="76">
        <v>780</v>
      </c>
      <c r="BA416" s="501">
        <v>48975852.980000012</v>
      </c>
      <c r="BD416" s="501">
        <v>3534</v>
      </c>
      <c r="BG416" s="82">
        <f t="shared" si="18"/>
        <v>0</v>
      </c>
      <c r="BI416" s="82">
        <f t="shared" si="20"/>
        <v>13858.475659309568</v>
      </c>
      <c r="BK416" s="82">
        <f t="shared" si="19"/>
        <v>-1267.1507278631289</v>
      </c>
    </row>
    <row r="417" spans="1:63" s="82" customFormat="1" ht="12.75" customHeight="1">
      <c r="A417" s="75">
        <v>801</v>
      </c>
      <c r="B417" s="76" t="s">
        <v>504</v>
      </c>
      <c r="C417" s="75">
        <v>1</v>
      </c>
      <c r="D417" s="79">
        <v>1.0189999999999999</v>
      </c>
      <c r="E417" s="126">
        <v>10</v>
      </c>
      <c r="F417" s="80">
        <v>102.08470472317268</v>
      </c>
      <c r="G417" s="671">
        <v>25268.464742978722</v>
      </c>
      <c r="H417" s="81">
        <v>527</v>
      </c>
      <c r="I417" s="81">
        <v>1288</v>
      </c>
      <c r="J417" s="81">
        <v>27083</v>
      </c>
      <c r="K417" s="81"/>
      <c r="L417" s="287"/>
      <c r="M417" s="287"/>
      <c r="N417" s="79"/>
      <c r="O417" s="126"/>
      <c r="P417" s="80"/>
      <c r="Q417" s="671"/>
      <c r="S417" s="505"/>
      <c r="T417" s="720"/>
      <c r="U417" s="719"/>
      <c r="Z417" s="76"/>
      <c r="AA417" s="76"/>
      <c r="AB417" s="501"/>
      <c r="AC417" s="501"/>
      <c r="AY417" s="76">
        <v>801</v>
      </c>
      <c r="BA417" s="501">
        <v>23323393.483399998</v>
      </c>
      <c r="BD417" s="501">
        <v>1019</v>
      </c>
      <c r="BG417" s="82">
        <f t="shared" si="18"/>
        <v>0</v>
      </c>
      <c r="BI417" s="82">
        <f t="shared" si="20"/>
        <v>22888.511759960744</v>
      </c>
      <c r="BK417" s="82">
        <f t="shared" si="19"/>
        <v>-2379.9529830179781</v>
      </c>
    </row>
    <row r="418" spans="1:63" s="82" customFormat="1" ht="12.75" customHeight="1">
      <c r="A418" s="75">
        <v>805</v>
      </c>
      <c r="B418" s="76" t="s">
        <v>505</v>
      </c>
      <c r="C418" s="75">
        <v>1</v>
      </c>
      <c r="D418" s="79">
        <v>1</v>
      </c>
      <c r="E418" s="126">
        <v>4</v>
      </c>
      <c r="F418" s="80">
        <v>114.87021738405683</v>
      </c>
      <c r="G418" s="671">
        <v>20882.412256</v>
      </c>
      <c r="H418" s="81">
        <v>3105</v>
      </c>
      <c r="I418" s="81">
        <v>1288</v>
      </c>
      <c r="J418" s="81">
        <v>25275</v>
      </c>
      <c r="K418" s="81"/>
      <c r="L418" s="287"/>
      <c r="M418" s="287"/>
      <c r="N418" s="79"/>
      <c r="O418" s="126"/>
      <c r="P418" s="80"/>
      <c r="Q418" s="671"/>
      <c r="S418" s="505"/>
      <c r="T418" s="720"/>
      <c r="U418" s="719"/>
      <c r="Z418" s="76"/>
      <c r="AA418" s="76"/>
      <c r="AB418" s="501"/>
      <c r="AC418" s="501"/>
      <c r="AY418" s="76">
        <v>805</v>
      </c>
      <c r="BA418" s="501">
        <v>24426954.559999999</v>
      </c>
      <c r="BD418" s="501">
        <v>1261</v>
      </c>
      <c r="BG418" s="82">
        <f t="shared" si="18"/>
        <v>0</v>
      </c>
      <c r="BI418" s="82">
        <f t="shared" si="20"/>
        <v>19371.097985725613</v>
      </c>
      <c r="BK418" s="82">
        <f t="shared" si="19"/>
        <v>-1511.3142702743862</v>
      </c>
    </row>
    <row r="419" spans="1:63" s="82" customFormat="1" ht="12.75" customHeight="1">
      <c r="A419" s="75">
        <v>806</v>
      </c>
      <c r="B419" s="76" t="s">
        <v>506</v>
      </c>
      <c r="C419" s="75">
        <v>1</v>
      </c>
      <c r="D419" s="79">
        <v>1.0620000000000001</v>
      </c>
      <c r="E419" s="126">
        <v>8</v>
      </c>
      <c r="F419" s="80">
        <v>115.39914469295196</v>
      </c>
      <c r="G419" s="671">
        <v>24017.181664632037</v>
      </c>
      <c r="H419" s="81">
        <v>3698</v>
      </c>
      <c r="I419" s="81">
        <v>1288</v>
      </c>
      <c r="J419" s="81">
        <v>29003</v>
      </c>
      <c r="K419" s="81"/>
      <c r="L419" s="287"/>
      <c r="M419" s="287"/>
      <c r="N419" s="79"/>
      <c r="O419" s="126"/>
      <c r="P419" s="80"/>
      <c r="Q419" s="671"/>
      <c r="S419" s="505"/>
      <c r="T419" s="720"/>
      <c r="U419" s="719"/>
      <c r="Z419" s="76"/>
      <c r="AA419" s="76"/>
      <c r="AB419" s="501"/>
      <c r="AC419" s="501"/>
      <c r="AY419" s="76">
        <v>806</v>
      </c>
      <c r="BA419" s="501">
        <v>20634317.10616</v>
      </c>
      <c r="BD419" s="501">
        <v>928</v>
      </c>
      <c r="BG419" s="82">
        <f t="shared" si="18"/>
        <v>0</v>
      </c>
      <c r="BI419" s="82">
        <f t="shared" si="20"/>
        <v>22235.255502327585</v>
      </c>
      <c r="BK419" s="82">
        <f t="shared" si="19"/>
        <v>-1781.9261623044513</v>
      </c>
    </row>
    <row r="420" spans="1:63" s="82" customFormat="1" ht="12.75" customHeight="1">
      <c r="A420" s="75">
        <v>810</v>
      </c>
      <c r="B420" s="76" t="s">
        <v>507</v>
      </c>
      <c r="C420" s="75">
        <v>1</v>
      </c>
      <c r="D420" s="79">
        <v>1</v>
      </c>
      <c r="E420" s="126">
        <v>6</v>
      </c>
      <c r="F420" s="80">
        <v>102.97198873040314</v>
      </c>
      <c r="G420" s="671">
        <v>21578.295973645676</v>
      </c>
      <c r="H420" s="81">
        <v>641</v>
      </c>
      <c r="I420" s="81">
        <v>1288</v>
      </c>
      <c r="J420" s="81">
        <v>23507</v>
      </c>
      <c r="K420" s="81"/>
      <c r="L420" s="287"/>
      <c r="M420" s="287"/>
      <c r="N420" s="79"/>
      <c r="O420" s="126"/>
      <c r="P420" s="80"/>
      <c r="Q420" s="671"/>
      <c r="S420" s="505"/>
      <c r="T420" s="720"/>
      <c r="U420" s="719"/>
      <c r="Z420" s="76"/>
      <c r="AA420" s="76"/>
      <c r="AB420" s="501"/>
      <c r="AC420" s="501"/>
      <c r="AY420" s="76">
        <v>810</v>
      </c>
      <c r="BA420" s="501">
        <v>27588700.829999998</v>
      </c>
      <c r="BD420" s="501">
        <v>1362</v>
      </c>
      <c r="BG420" s="82">
        <f t="shared" si="18"/>
        <v>0</v>
      </c>
      <c r="BI420" s="82">
        <f t="shared" si="20"/>
        <v>20256.021167400879</v>
      </c>
      <c r="BK420" s="82">
        <f t="shared" si="19"/>
        <v>-1322.2748062447972</v>
      </c>
    </row>
    <row r="421" spans="1:63" s="82" customFormat="1" ht="12.75" customHeight="1">
      <c r="A421" s="75">
        <v>815</v>
      </c>
      <c r="B421" s="76" t="s">
        <v>508</v>
      </c>
      <c r="C421" s="75">
        <v>1</v>
      </c>
      <c r="D421" s="79">
        <v>1</v>
      </c>
      <c r="E421" s="126">
        <v>7</v>
      </c>
      <c r="F421" s="80">
        <v>110.5897215492742</v>
      </c>
      <c r="G421" s="671">
        <v>22490.260380281692</v>
      </c>
      <c r="H421" s="81">
        <v>2382</v>
      </c>
      <c r="I421" s="81">
        <v>1288</v>
      </c>
      <c r="J421" s="81">
        <v>26160</v>
      </c>
      <c r="K421" s="81"/>
      <c r="L421" s="287"/>
      <c r="M421" s="287"/>
      <c r="N421" s="79"/>
      <c r="O421" s="126"/>
      <c r="P421" s="80"/>
      <c r="Q421" s="671"/>
      <c r="S421" s="505"/>
      <c r="T421" s="720"/>
      <c r="U421" s="719"/>
      <c r="Z421" s="76"/>
      <c r="AA421" s="76"/>
      <c r="AB421" s="501"/>
      <c r="AC421" s="501"/>
      <c r="AY421" s="76">
        <v>815</v>
      </c>
      <c r="BA421" s="501">
        <v>14529147.33</v>
      </c>
      <c r="BD421" s="501">
        <v>667</v>
      </c>
      <c r="BG421" s="82">
        <f t="shared" si="18"/>
        <v>0</v>
      </c>
      <c r="BI421" s="82">
        <f t="shared" si="20"/>
        <v>21782.829580209895</v>
      </c>
      <c r="BK421" s="82">
        <f t="shared" si="19"/>
        <v>-707.43080007179742</v>
      </c>
    </row>
    <row r="422" spans="1:63" s="82" customFormat="1" ht="12.75" customHeight="1">
      <c r="A422" s="75">
        <v>817</v>
      </c>
      <c r="B422" s="76" t="s">
        <v>509</v>
      </c>
      <c r="C422" s="75">
        <v>1</v>
      </c>
      <c r="D422" s="79">
        <v>1</v>
      </c>
      <c r="E422" s="126">
        <v>6</v>
      </c>
      <c r="F422" s="80">
        <v>100.29403206019379</v>
      </c>
      <c r="G422" s="671">
        <v>22091.027658064519</v>
      </c>
      <c r="H422" s="81">
        <v>65</v>
      </c>
      <c r="I422" s="81">
        <v>1288</v>
      </c>
      <c r="J422" s="81">
        <v>23444</v>
      </c>
      <c r="K422" s="81"/>
      <c r="L422" s="287"/>
      <c r="M422" s="287"/>
      <c r="N422" s="79"/>
      <c r="O422" s="126"/>
      <c r="P422" s="80"/>
      <c r="Q422" s="671"/>
      <c r="S422" s="505"/>
      <c r="T422" s="720"/>
      <c r="U422" s="719"/>
      <c r="Z422" s="76"/>
      <c r="AA422" s="76"/>
      <c r="AB422" s="501"/>
      <c r="AC422" s="501"/>
      <c r="AY422" s="76">
        <v>817</v>
      </c>
      <c r="BA422" s="501">
        <v>28504216.25</v>
      </c>
      <c r="BD422" s="501">
        <v>1413</v>
      </c>
      <c r="BG422" s="82">
        <f t="shared" si="18"/>
        <v>0</v>
      </c>
      <c r="BI422" s="82">
        <f t="shared" si="20"/>
        <v>20172.835279547064</v>
      </c>
      <c r="BK422" s="82">
        <f t="shared" si="19"/>
        <v>-1918.1923785174549</v>
      </c>
    </row>
    <row r="423" spans="1:63" s="82" customFormat="1" ht="12.75" customHeight="1">
      <c r="A423" s="75">
        <v>818</v>
      </c>
      <c r="B423" s="76" t="s">
        <v>510</v>
      </c>
      <c r="C423" s="75">
        <v>1</v>
      </c>
      <c r="D423" s="79">
        <v>1</v>
      </c>
      <c r="E423" s="126">
        <v>8</v>
      </c>
      <c r="F423" s="80">
        <v>107.11561974988864</v>
      </c>
      <c r="G423" s="671">
        <v>23400.905043177892</v>
      </c>
      <c r="H423" s="81">
        <v>1665</v>
      </c>
      <c r="I423" s="81">
        <v>1288</v>
      </c>
      <c r="J423" s="81">
        <v>26354</v>
      </c>
      <c r="K423" s="81"/>
      <c r="L423" s="287"/>
      <c r="M423" s="287"/>
      <c r="N423" s="79"/>
      <c r="O423" s="126"/>
      <c r="P423" s="80"/>
      <c r="Q423" s="671"/>
      <c r="S423" s="505"/>
      <c r="T423" s="720"/>
      <c r="U423" s="719"/>
      <c r="Z423" s="76"/>
      <c r="AA423" s="76"/>
      <c r="AB423" s="501"/>
      <c r="AC423" s="501"/>
      <c r="AY423" s="76">
        <v>818</v>
      </c>
      <c r="BA423" s="501">
        <v>12473587.879999999</v>
      </c>
      <c r="BD423" s="501">
        <v>571</v>
      </c>
      <c r="BG423" s="82">
        <f t="shared" si="18"/>
        <v>0</v>
      </c>
      <c r="BI423" s="82">
        <f t="shared" si="20"/>
        <v>21845.162661996495</v>
      </c>
      <c r="BK423" s="82">
        <f t="shared" si="19"/>
        <v>-1555.7423811813969</v>
      </c>
    </row>
    <row r="424" spans="1:63" s="82" customFormat="1" ht="12.75" customHeight="1">
      <c r="A424" s="75">
        <v>821</v>
      </c>
      <c r="B424" s="76" t="s">
        <v>511</v>
      </c>
      <c r="C424" s="75">
        <v>1</v>
      </c>
      <c r="D424" s="79">
        <v>1</v>
      </c>
      <c r="E424" s="126">
        <v>9</v>
      </c>
      <c r="F424" s="80">
        <v>104.24427614945688</v>
      </c>
      <c r="G424" s="671">
        <v>23708.232790854072</v>
      </c>
      <c r="H424" s="81">
        <v>1006</v>
      </c>
      <c r="I424" s="81">
        <v>1288</v>
      </c>
      <c r="J424" s="81">
        <v>26002</v>
      </c>
      <c r="K424" s="81"/>
      <c r="L424" s="287"/>
      <c r="M424" s="287"/>
      <c r="N424" s="79"/>
      <c r="O424" s="126"/>
      <c r="P424" s="80"/>
      <c r="Q424" s="671"/>
      <c r="S424" s="505"/>
      <c r="T424" s="720"/>
      <c r="U424" s="719"/>
      <c r="Z424" s="76"/>
      <c r="AA424" s="76"/>
      <c r="AB424" s="501"/>
      <c r="AC424" s="501"/>
      <c r="AY424" s="76">
        <v>821</v>
      </c>
      <c r="BA424" s="501">
        <v>32443818.93</v>
      </c>
      <c r="BD424" s="501">
        <v>1479</v>
      </c>
      <c r="BG424" s="82">
        <f t="shared" si="18"/>
        <v>0</v>
      </c>
      <c r="BI424" s="82">
        <f t="shared" si="20"/>
        <v>21936.321115618663</v>
      </c>
      <c r="BK424" s="82">
        <f t="shared" si="19"/>
        <v>-1771.9116752354093</v>
      </c>
    </row>
    <row r="425" spans="1:63" s="82" customFormat="1" ht="12.75" customHeight="1">
      <c r="A425" s="75">
        <v>823</v>
      </c>
      <c r="B425" s="76" t="s">
        <v>512</v>
      </c>
      <c r="C425" s="75">
        <v>1</v>
      </c>
      <c r="D425" s="79">
        <v>1.077</v>
      </c>
      <c r="E425" s="126">
        <v>10</v>
      </c>
      <c r="F425" s="80">
        <v>100</v>
      </c>
      <c r="G425" s="671">
        <v>27641.056126443265</v>
      </c>
      <c r="H425" s="81">
        <v>0</v>
      </c>
      <c r="I425" s="81">
        <v>1288</v>
      </c>
      <c r="J425" s="81">
        <v>28929</v>
      </c>
      <c r="K425" s="81"/>
      <c r="L425" s="287"/>
      <c r="M425" s="287"/>
      <c r="N425" s="79"/>
      <c r="O425" s="126"/>
      <c r="P425" s="80"/>
      <c r="Q425" s="671"/>
      <c r="S425" s="505"/>
      <c r="T425" s="720"/>
      <c r="U425" s="719"/>
      <c r="Z425" s="76"/>
      <c r="AA425" s="76"/>
      <c r="AB425" s="501"/>
      <c r="AC425" s="501"/>
      <c r="AY425" s="76">
        <v>823</v>
      </c>
      <c r="BA425" s="501">
        <v>46198765.58732</v>
      </c>
      <c r="BD425" s="501">
        <v>1778</v>
      </c>
      <c r="BG425" s="82">
        <f t="shared" si="18"/>
        <v>0</v>
      </c>
      <c r="BI425" s="82">
        <f t="shared" si="20"/>
        <v>25983.557698155229</v>
      </c>
      <c r="BK425" s="82">
        <f t="shared" si="19"/>
        <v>-1657.4984282880359</v>
      </c>
    </row>
    <row r="426" spans="1:63" s="82" customFormat="1" ht="12.75" customHeight="1">
      <c r="A426" s="75">
        <v>825</v>
      </c>
      <c r="B426" s="76" t="s">
        <v>513</v>
      </c>
      <c r="C426" s="75">
        <v>1</v>
      </c>
      <c r="D426" s="79">
        <v>1</v>
      </c>
      <c r="E426" s="126">
        <v>10</v>
      </c>
      <c r="F426" s="80">
        <v>100.81571849018206</v>
      </c>
      <c r="G426" s="671">
        <v>25068.084641544119</v>
      </c>
      <c r="H426" s="81">
        <v>204</v>
      </c>
      <c r="I426" s="81">
        <v>1288</v>
      </c>
      <c r="J426" s="81">
        <v>26560</v>
      </c>
      <c r="K426" s="81"/>
      <c r="L426" s="287"/>
      <c r="M426" s="287"/>
      <c r="N426" s="79"/>
      <c r="O426" s="126"/>
      <c r="P426" s="80"/>
      <c r="Q426" s="671"/>
      <c r="S426" s="505"/>
      <c r="T426" s="720"/>
      <c r="U426" s="719"/>
      <c r="Z426" s="76"/>
      <c r="AA426" s="76"/>
      <c r="AB426" s="501"/>
      <c r="AC426" s="501"/>
      <c r="AY426" s="76">
        <v>825</v>
      </c>
      <c r="BA426" s="501">
        <v>49067138.579999991</v>
      </c>
      <c r="BD426" s="501">
        <v>2160</v>
      </c>
      <c r="BG426" s="82">
        <f t="shared" si="18"/>
        <v>0</v>
      </c>
      <c r="BI426" s="82">
        <f t="shared" si="20"/>
        <v>22716.267861111108</v>
      </c>
      <c r="BK426" s="82">
        <f t="shared" si="19"/>
        <v>-2351.8167804330114</v>
      </c>
    </row>
    <row r="427" spans="1:63" s="82" customFormat="1" ht="12.75" customHeight="1">
      <c r="A427" s="75">
        <v>828</v>
      </c>
      <c r="B427" s="76" t="s">
        <v>514</v>
      </c>
      <c r="C427" s="75">
        <v>1</v>
      </c>
      <c r="D427" s="79">
        <v>1</v>
      </c>
      <c r="E427" s="126">
        <v>9</v>
      </c>
      <c r="F427" s="80">
        <v>100.46627269768481</v>
      </c>
      <c r="G427" s="671">
        <v>24022.768644140291</v>
      </c>
      <c r="H427" s="81">
        <v>112</v>
      </c>
      <c r="I427" s="81">
        <v>1288</v>
      </c>
      <c r="J427" s="81">
        <v>25423</v>
      </c>
      <c r="K427" s="81"/>
      <c r="L427" s="287"/>
      <c r="M427" s="287"/>
      <c r="N427" s="79"/>
      <c r="O427" s="126"/>
      <c r="P427" s="80"/>
      <c r="Q427" s="671"/>
      <c r="S427" s="505"/>
      <c r="T427" s="720"/>
      <c r="U427" s="719"/>
      <c r="Z427" s="76"/>
      <c r="AA427" s="76"/>
      <c r="AB427" s="501"/>
      <c r="AC427" s="501"/>
      <c r="AY427" s="76">
        <v>828</v>
      </c>
      <c r="BA427" s="501">
        <v>53584884.859999992</v>
      </c>
      <c r="BD427" s="501">
        <v>2373</v>
      </c>
      <c r="BG427" s="82">
        <f t="shared" si="18"/>
        <v>0</v>
      </c>
      <c r="BI427" s="82">
        <f t="shared" si="20"/>
        <v>22581.072423093126</v>
      </c>
      <c r="BK427" s="82">
        <f t="shared" si="19"/>
        <v>-1441.6962210471647</v>
      </c>
    </row>
    <row r="428" spans="1:63" s="82" customFormat="1" ht="12.75" customHeight="1">
      <c r="A428" s="75">
        <v>829</v>
      </c>
      <c r="B428" s="76" t="s">
        <v>515</v>
      </c>
      <c r="C428" s="75">
        <v>1</v>
      </c>
      <c r="D428" s="79">
        <v>1.0149999999999999</v>
      </c>
      <c r="E428" s="126">
        <v>10</v>
      </c>
      <c r="F428" s="80">
        <v>113.31943675237733</v>
      </c>
      <c r="G428" s="671">
        <v>25159.503438219024</v>
      </c>
      <c r="H428" s="81">
        <v>3351</v>
      </c>
      <c r="I428" s="81">
        <v>1288</v>
      </c>
      <c r="J428" s="81">
        <v>29799</v>
      </c>
      <c r="K428" s="81"/>
      <c r="L428" s="287"/>
      <c r="M428" s="287"/>
      <c r="N428" s="79"/>
      <c r="O428" s="126"/>
      <c r="P428" s="80"/>
      <c r="Q428" s="671"/>
      <c r="S428" s="505"/>
      <c r="T428" s="720"/>
      <c r="U428" s="719"/>
      <c r="Z428" s="76"/>
      <c r="AA428" s="76"/>
      <c r="AB428" s="501"/>
      <c r="AC428" s="501"/>
      <c r="AY428" s="76">
        <v>829</v>
      </c>
      <c r="BA428" s="501">
        <v>20390174.733319998</v>
      </c>
      <c r="BD428" s="501">
        <v>869</v>
      </c>
      <c r="BG428" s="82">
        <f t="shared" si="18"/>
        <v>0</v>
      </c>
      <c r="BI428" s="82">
        <f t="shared" si="20"/>
        <v>23463.952512451091</v>
      </c>
      <c r="BK428" s="82">
        <f t="shared" si="19"/>
        <v>-1695.5509257679332</v>
      </c>
    </row>
    <row r="429" spans="1:63" s="82" customFormat="1" ht="12.75" customHeight="1">
      <c r="A429" s="75">
        <v>830</v>
      </c>
      <c r="B429" s="76" t="s">
        <v>516</v>
      </c>
      <c r="C429" s="75">
        <v>1</v>
      </c>
      <c r="D429" s="79">
        <v>1.083</v>
      </c>
      <c r="E429" s="126">
        <v>5</v>
      </c>
      <c r="F429" s="80">
        <v>130.17375158691894</v>
      </c>
      <c r="G429" s="671">
        <v>22632.854178158315</v>
      </c>
      <c r="H429" s="81">
        <v>6829</v>
      </c>
      <c r="I429" s="81">
        <v>1288</v>
      </c>
      <c r="J429" s="81">
        <v>30750</v>
      </c>
      <c r="K429" s="81"/>
      <c r="L429" s="287"/>
      <c r="M429" s="287"/>
      <c r="N429" s="79"/>
      <c r="O429" s="126"/>
      <c r="P429" s="80"/>
      <c r="Q429" s="671"/>
      <c r="S429" s="505"/>
      <c r="T429" s="720"/>
      <c r="U429" s="719"/>
      <c r="Z429" s="76"/>
      <c r="AA429" s="76"/>
      <c r="AB429" s="501"/>
      <c r="AC429" s="501"/>
      <c r="AY429" s="76">
        <v>830</v>
      </c>
      <c r="BA429" s="501">
        <v>13653209.957100002</v>
      </c>
      <c r="BD429" s="501">
        <v>654</v>
      </c>
      <c r="BG429" s="82">
        <f t="shared" si="18"/>
        <v>0</v>
      </c>
      <c r="BI429" s="82">
        <f t="shared" si="20"/>
        <v>20876.467824311931</v>
      </c>
      <c r="BK429" s="82">
        <f t="shared" si="19"/>
        <v>-1756.3863538463847</v>
      </c>
    </row>
    <row r="430" spans="1:63" s="82" customFormat="1" ht="12.75" customHeight="1">
      <c r="A430" s="75">
        <v>832</v>
      </c>
      <c r="B430" s="76" t="s">
        <v>517</v>
      </c>
      <c r="C430" s="75">
        <v>1</v>
      </c>
      <c r="D430" s="79">
        <v>1</v>
      </c>
      <c r="E430" s="126">
        <v>6</v>
      </c>
      <c r="F430" s="80">
        <v>101.54739677855491</v>
      </c>
      <c r="G430" s="671">
        <v>21645.867053206002</v>
      </c>
      <c r="H430" s="81">
        <v>335</v>
      </c>
      <c r="I430" s="81">
        <v>1288</v>
      </c>
      <c r="J430" s="81">
        <v>23269</v>
      </c>
      <c r="K430" s="81"/>
      <c r="L430" s="287"/>
      <c r="M430" s="287"/>
      <c r="N430" s="79"/>
      <c r="O430" s="126"/>
      <c r="P430" s="80"/>
      <c r="Q430" s="671"/>
      <c r="S430" s="505"/>
      <c r="T430" s="720"/>
      <c r="U430" s="719"/>
      <c r="Z430" s="76"/>
      <c r="AA430" s="76"/>
      <c r="AB430" s="501"/>
      <c r="AC430" s="501"/>
      <c r="AY430" s="76">
        <v>832</v>
      </c>
      <c r="BA430" s="501">
        <v>29900307.140000001</v>
      </c>
      <c r="BD430" s="501">
        <v>1476</v>
      </c>
      <c r="BG430" s="82">
        <f t="shared" si="18"/>
        <v>0</v>
      </c>
      <c r="BI430" s="82">
        <f t="shared" si="20"/>
        <v>20257.660663956642</v>
      </c>
      <c r="BK430" s="82">
        <f t="shared" si="19"/>
        <v>-1388.2063892493607</v>
      </c>
    </row>
    <row r="431" spans="1:63" s="82" customFormat="1" ht="12.75" customHeight="1">
      <c r="A431" s="75">
        <v>851</v>
      </c>
      <c r="B431" s="76" t="s">
        <v>518</v>
      </c>
      <c r="C431" s="75">
        <v>1</v>
      </c>
      <c r="D431" s="79">
        <v>1</v>
      </c>
      <c r="E431" s="126">
        <v>9</v>
      </c>
      <c r="F431" s="80">
        <v>105.68977874913472</v>
      </c>
      <c r="G431" s="671">
        <v>23651.961297872342</v>
      </c>
      <c r="H431" s="81">
        <v>1346</v>
      </c>
      <c r="I431" s="81">
        <v>1288</v>
      </c>
      <c r="J431" s="81">
        <v>26286</v>
      </c>
      <c r="K431" s="81"/>
      <c r="L431" s="287"/>
      <c r="M431" s="287"/>
      <c r="N431" s="79"/>
      <c r="O431" s="126"/>
      <c r="P431" s="80"/>
      <c r="Q431" s="671"/>
      <c r="S431" s="505"/>
      <c r="T431" s="720"/>
      <c r="U431" s="719"/>
      <c r="Z431" s="76"/>
      <c r="AA431" s="76"/>
      <c r="AB431" s="501"/>
      <c r="AC431" s="501"/>
      <c r="AY431" s="76">
        <v>851</v>
      </c>
      <c r="BA431" s="501">
        <v>10940101.949999999</v>
      </c>
      <c r="BD431" s="501">
        <v>499</v>
      </c>
      <c r="BG431" s="82">
        <f t="shared" si="18"/>
        <v>0</v>
      </c>
      <c r="BI431" s="82">
        <f t="shared" si="20"/>
        <v>21924.052004008016</v>
      </c>
      <c r="BK431" s="82">
        <f t="shared" si="19"/>
        <v>-1727.9092938643262</v>
      </c>
    </row>
    <row r="432" spans="1:63" s="82" customFormat="1" ht="12.75" customHeight="1">
      <c r="A432" s="75">
        <v>852</v>
      </c>
      <c r="B432" s="76" t="s">
        <v>519</v>
      </c>
      <c r="C432" s="75">
        <v>1</v>
      </c>
      <c r="D432" s="79">
        <v>1.0089999999999999</v>
      </c>
      <c r="E432" s="126">
        <v>6</v>
      </c>
      <c r="F432" s="80">
        <v>106.15238506059097</v>
      </c>
      <c r="G432" s="671">
        <v>21985.652047532461</v>
      </c>
      <c r="H432" s="81">
        <v>1353</v>
      </c>
      <c r="I432" s="81">
        <v>1288</v>
      </c>
      <c r="J432" s="81">
        <v>24627</v>
      </c>
      <c r="K432" s="81"/>
      <c r="L432" s="287"/>
      <c r="M432" s="287"/>
      <c r="N432" s="79"/>
      <c r="O432" s="126"/>
      <c r="P432" s="80"/>
      <c r="Q432" s="671"/>
      <c r="S432" s="505"/>
      <c r="T432" s="720"/>
      <c r="U432" s="719"/>
      <c r="Z432" s="76"/>
      <c r="AA432" s="76"/>
      <c r="AB432" s="501"/>
      <c r="AC432" s="501"/>
      <c r="AY432" s="76">
        <v>852</v>
      </c>
      <c r="BA432" s="501">
        <v>15600626.052639998</v>
      </c>
      <c r="BD432" s="501">
        <v>757</v>
      </c>
      <c r="BG432" s="82">
        <f t="shared" si="18"/>
        <v>0</v>
      </c>
      <c r="BI432" s="82">
        <f t="shared" si="20"/>
        <v>20608.48884100396</v>
      </c>
      <c r="BK432" s="82">
        <f t="shared" si="19"/>
        <v>-1377.1632065285012</v>
      </c>
    </row>
    <row r="433" spans="1:63" s="82" customFormat="1" ht="12.75" customHeight="1">
      <c r="A433" s="75">
        <v>853</v>
      </c>
      <c r="B433" s="76" t="s">
        <v>520</v>
      </c>
      <c r="C433" s="75">
        <v>1</v>
      </c>
      <c r="D433" s="79">
        <v>1.056</v>
      </c>
      <c r="E433" s="126">
        <v>10</v>
      </c>
      <c r="F433" s="80">
        <v>101.05314506645713</v>
      </c>
      <c r="G433" s="671">
        <v>25862.241266158195</v>
      </c>
      <c r="H433" s="81">
        <v>272</v>
      </c>
      <c r="I433" s="81">
        <v>1288</v>
      </c>
      <c r="J433" s="81">
        <v>27422</v>
      </c>
      <c r="K433" s="81"/>
      <c r="L433" s="287"/>
      <c r="M433" s="287"/>
      <c r="N433" s="79"/>
      <c r="O433" s="126"/>
      <c r="P433" s="80"/>
      <c r="Q433" s="671"/>
      <c r="S433" s="505"/>
      <c r="T433" s="720"/>
      <c r="U433" s="719"/>
      <c r="Z433" s="76"/>
      <c r="AA433" s="76"/>
      <c r="AB433" s="501"/>
      <c r="AC433" s="501"/>
      <c r="AY433" s="76">
        <v>853</v>
      </c>
      <c r="BA433" s="501">
        <v>31935942.128790002</v>
      </c>
      <c r="BD433" s="501">
        <v>1345</v>
      </c>
      <c r="BG433" s="82">
        <f t="shared" si="18"/>
        <v>0</v>
      </c>
      <c r="BI433" s="82">
        <f t="shared" si="20"/>
        <v>23744.194891293682</v>
      </c>
      <c r="BK433" s="82">
        <f t="shared" si="19"/>
        <v>-2118.0463748645125</v>
      </c>
    </row>
    <row r="434" spans="1:63" s="82" customFormat="1" ht="12.75" customHeight="1">
      <c r="A434" s="75">
        <v>855</v>
      </c>
      <c r="B434" s="76" t="s">
        <v>521</v>
      </c>
      <c r="C434" s="75">
        <v>1</v>
      </c>
      <c r="D434" s="79">
        <v>1</v>
      </c>
      <c r="E434" s="126">
        <v>5</v>
      </c>
      <c r="F434" s="80">
        <v>122.56022404137224</v>
      </c>
      <c r="G434" s="671">
        <v>21029.776043165464</v>
      </c>
      <c r="H434" s="81">
        <v>4744</v>
      </c>
      <c r="I434" s="81">
        <v>1288</v>
      </c>
      <c r="J434" s="81">
        <v>27062</v>
      </c>
      <c r="K434" s="81"/>
      <c r="L434" s="287"/>
      <c r="M434" s="287"/>
      <c r="N434" s="79"/>
      <c r="O434" s="126"/>
      <c r="P434" s="80"/>
      <c r="Q434" s="671"/>
      <c r="S434" s="505"/>
      <c r="T434" s="720"/>
      <c r="U434" s="719"/>
      <c r="Z434" s="76"/>
      <c r="AA434" s="76"/>
      <c r="AB434" s="501"/>
      <c r="AC434" s="501"/>
      <c r="AY434" s="76">
        <v>855</v>
      </c>
      <c r="BA434" s="501">
        <v>10906849.550000001</v>
      </c>
      <c r="BD434" s="501">
        <v>553</v>
      </c>
      <c r="BG434" s="82">
        <f t="shared" si="18"/>
        <v>0</v>
      </c>
      <c r="BI434" s="82">
        <f t="shared" si="20"/>
        <v>19723.055244122967</v>
      </c>
      <c r="BK434" s="82">
        <f t="shared" si="19"/>
        <v>-1306.7207990424977</v>
      </c>
    </row>
    <row r="435" spans="1:63" s="82" customFormat="1" ht="12.75" customHeight="1">
      <c r="A435" s="75">
        <v>860</v>
      </c>
      <c r="B435" s="76" t="s">
        <v>522</v>
      </c>
      <c r="C435" s="75">
        <v>1</v>
      </c>
      <c r="D435" s="79">
        <v>1</v>
      </c>
      <c r="E435" s="126">
        <v>8</v>
      </c>
      <c r="F435" s="80">
        <v>108.35368156570217</v>
      </c>
      <c r="G435" s="671">
        <v>23194.513062499995</v>
      </c>
      <c r="H435" s="81">
        <v>1938</v>
      </c>
      <c r="I435" s="81">
        <v>1288</v>
      </c>
      <c r="J435" s="81">
        <v>26421</v>
      </c>
      <c r="K435" s="81"/>
      <c r="L435" s="287"/>
      <c r="M435" s="287"/>
      <c r="N435" s="79"/>
      <c r="O435" s="126"/>
      <c r="P435" s="80"/>
      <c r="Q435" s="671"/>
      <c r="S435" s="505"/>
      <c r="T435" s="720"/>
      <c r="U435" s="719"/>
      <c r="Z435" s="76"/>
      <c r="AA435" s="76"/>
      <c r="AB435" s="501"/>
      <c r="AC435" s="501"/>
      <c r="AY435" s="76">
        <v>860</v>
      </c>
      <c r="BA435" s="501">
        <v>13568231.350000001</v>
      </c>
      <c r="BD435" s="501">
        <v>623</v>
      </c>
      <c r="BG435" s="82">
        <f t="shared" si="18"/>
        <v>0</v>
      </c>
      <c r="BI435" s="82">
        <f t="shared" si="20"/>
        <v>21778.862520064209</v>
      </c>
      <c r="BK435" s="82">
        <f t="shared" si="19"/>
        <v>-1415.6505424357856</v>
      </c>
    </row>
    <row r="436" spans="1:63" s="82" customFormat="1" ht="12.75" customHeight="1">
      <c r="A436" s="75">
        <v>871</v>
      </c>
      <c r="B436" s="76" t="s">
        <v>523</v>
      </c>
      <c r="C436" s="75">
        <v>1</v>
      </c>
      <c r="D436" s="79">
        <v>1</v>
      </c>
      <c r="E436" s="126">
        <v>5</v>
      </c>
      <c r="F436" s="80">
        <v>142.44898939156582</v>
      </c>
      <c r="G436" s="671">
        <v>21277.717602474866</v>
      </c>
      <c r="H436" s="81">
        <v>9032</v>
      </c>
      <c r="I436" s="81">
        <v>1288</v>
      </c>
      <c r="J436" s="81">
        <v>31598</v>
      </c>
      <c r="K436" s="81"/>
      <c r="L436" s="287"/>
      <c r="M436" s="287"/>
      <c r="N436" s="79"/>
      <c r="O436" s="126"/>
      <c r="P436" s="80"/>
      <c r="Q436" s="671"/>
      <c r="S436" s="505"/>
      <c r="T436" s="720"/>
      <c r="U436" s="719"/>
      <c r="Z436" s="76"/>
      <c r="AA436" s="76"/>
      <c r="AB436" s="501"/>
      <c r="AC436" s="501"/>
      <c r="AY436" s="76">
        <v>871</v>
      </c>
      <c r="BA436" s="501">
        <v>25840146.32</v>
      </c>
      <c r="BD436" s="501">
        <v>1308</v>
      </c>
      <c r="BG436" s="82">
        <f t="shared" si="18"/>
        <v>0</v>
      </c>
      <c r="BI436" s="82">
        <f t="shared" si="20"/>
        <v>19755.463547400614</v>
      </c>
      <c r="BK436" s="82">
        <f t="shared" si="19"/>
        <v>-1522.2540550742524</v>
      </c>
    </row>
    <row r="437" spans="1:63" s="82" customFormat="1" ht="12.75" customHeight="1">
      <c r="A437" s="75">
        <v>872</v>
      </c>
      <c r="B437" s="76" t="s">
        <v>524</v>
      </c>
      <c r="C437" s="75">
        <v>1</v>
      </c>
      <c r="D437" s="79">
        <v>1</v>
      </c>
      <c r="E437" s="126">
        <v>9</v>
      </c>
      <c r="F437" s="80">
        <v>100.26448484590568</v>
      </c>
      <c r="G437" s="671">
        <v>23731.595026056752</v>
      </c>
      <c r="H437" s="81">
        <v>63</v>
      </c>
      <c r="I437" s="81">
        <v>1288</v>
      </c>
      <c r="J437" s="81">
        <v>25083</v>
      </c>
      <c r="K437" s="81"/>
      <c r="L437" s="287"/>
      <c r="M437" s="287"/>
      <c r="N437" s="79"/>
      <c r="O437" s="126"/>
      <c r="P437" s="80"/>
      <c r="Q437" s="671"/>
      <c r="S437" s="505"/>
      <c r="T437" s="720"/>
      <c r="U437" s="719"/>
      <c r="Z437" s="76"/>
      <c r="AA437" s="76"/>
      <c r="AB437" s="501"/>
      <c r="AC437" s="501"/>
      <c r="AY437" s="76">
        <v>872</v>
      </c>
      <c r="BA437" s="501">
        <v>36630216.610000007</v>
      </c>
      <c r="BD437" s="501">
        <v>1677</v>
      </c>
      <c r="BG437" s="82">
        <f t="shared" si="18"/>
        <v>0</v>
      </c>
      <c r="BI437" s="82">
        <f t="shared" si="20"/>
        <v>21842.705193798454</v>
      </c>
      <c r="BK437" s="82">
        <f t="shared" si="19"/>
        <v>-1888.8898322582972</v>
      </c>
    </row>
    <row r="438" spans="1:63" s="82" customFormat="1" ht="12.75" customHeight="1">
      <c r="A438" s="75">
        <v>873</v>
      </c>
      <c r="B438" s="76" t="s">
        <v>111</v>
      </c>
      <c r="C438" s="75">
        <v>1</v>
      </c>
      <c r="D438" s="79">
        <v>1.034</v>
      </c>
      <c r="E438" s="126">
        <v>5</v>
      </c>
      <c r="F438" s="80">
        <v>105.78240456946537</v>
      </c>
      <c r="G438" s="671">
        <v>21844.582382151162</v>
      </c>
      <c r="H438" s="81">
        <v>1263</v>
      </c>
      <c r="I438" s="81">
        <v>1288</v>
      </c>
      <c r="J438" s="81">
        <v>24396</v>
      </c>
      <c r="K438" s="81"/>
      <c r="L438" s="287"/>
      <c r="M438" s="287"/>
      <c r="N438" s="79"/>
      <c r="O438" s="126"/>
      <c r="P438" s="80"/>
      <c r="Q438" s="671"/>
      <c r="S438" s="505"/>
      <c r="T438" s="720"/>
      <c r="U438" s="719"/>
      <c r="Z438" s="76"/>
      <c r="AA438" s="76"/>
      <c r="AB438" s="501"/>
      <c r="AC438" s="501"/>
      <c r="AY438" s="76">
        <v>873</v>
      </c>
      <c r="BA438" s="501">
        <v>13836188.89769</v>
      </c>
      <c r="BD438" s="501">
        <v>663</v>
      </c>
      <c r="BG438" s="82">
        <f t="shared" si="18"/>
        <v>0</v>
      </c>
      <c r="BI438" s="82">
        <f t="shared" si="20"/>
        <v>20869.063194102564</v>
      </c>
      <c r="BK438" s="82">
        <f t="shared" si="19"/>
        <v>-975.51918804859815</v>
      </c>
    </row>
    <row r="439" spans="1:63" s="82" customFormat="1" ht="12.75" customHeight="1">
      <c r="A439" s="75">
        <v>876</v>
      </c>
      <c r="B439" s="76" t="s">
        <v>525</v>
      </c>
      <c r="C439" s="75">
        <v>1</v>
      </c>
      <c r="D439" s="79">
        <v>1</v>
      </c>
      <c r="E439" s="126">
        <v>7</v>
      </c>
      <c r="F439" s="80">
        <v>108.41358179447039</v>
      </c>
      <c r="G439" s="671">
        <v>22119.172134195633</v>
      </c>
      <c r="H439" s="81">
        <v>1861</v>
      </c>
      <c r="I439" s="81">
        <v>1288</v>
      </c>
      <c r="J439" s="81">
        <v>25268</v>
      </c>
      <c r="K439" s="81"/>
      <c r="L439" s="287"/>
      <c r="M439" s="287"/>
      <c r="N439" s="79"/>
      <c r="O439" s="126"/>
      <c r="P439" s="80"/>
      <c r="Q439" s="671"/>
      <c r="S439" s="505"/>
      <c r="T439" s="720"/>
      <c r="U439" s="719"/>
      <c r="Z439" s="76"/>
      <c r="AA439" s="76"/>
      <c r="AB439" s="501"/>
      <c r="AC439" s="501"/>
      <c r="AY439" s="76">
        <v>876</v>
      </c>
      <c r="BA439" s="501">
        <v>25679391.349999998</v>
      </c>
      <c r="BD439" s="501">
        <v>1243</v>
      </c>
      <c r="BG439" s="82">
        <f t="shared" si="18"/>
        <v>0</v>
      </c>
      <c r="BI439" s="82">
        <f t="shared" si="20"/>
        <v>20659.204625905066</v>
      </c>
      <c r="BK439" s="82">
        <f t="shared" si="19"/>
        <v>-1459.9675082905669</v>
      </c>
    </row>
    <row r="440" spans="1:63" s="82" customFormat="1" ht="12.75" customHeight="1">
      <c r="A440" s="75">
        <v>878</v>
      </c>
      <c r="B440" s="76" t="s">
        <v>526</v>
      </c>
      <c r="C440" s="75">
        <v>1</v>
      </c>
      <c r="D440" s="79">
        <v>1.05</v>
      </c>
      <c r="E440" s="126">
        <v>5</v>
      </c>
      <c r="F440" s="80">
        <v>103.5669317794333</v>
      </c>
      <c r="G440" s="671">
        <v>22033.511844036697</v>
      </c>
      <c r="H440" s="81">
        <v>786</v>
      </c>
      <c r="I440" s="81">
        <v>1288</v>
      </c>
      <c r="J440" s="81">
        <v>24108</v>
      </c>
      <c r="K440" s="81"/>
      <c r="L440" s="287"/>
      <c r="M440" s="287"/>
      <c r="N440" s="79"/>
      <c r="O440" s="126"/>
      <c r="P440" s="80"/>
      <c r="Q440" s="671"/>
      <c r="S440" s="505"/>
      <c r="T440" s="720"/>
      <c r="U440" s="719"/>
      <c r="Z440" s="76"/>
      <c r="AA440" s="76"/>
      <c r="AB440" s="501"/>
      <c r="AC440" s="501"/>
      <c r="AY440" s="76">
        <v>878</v>
      </c>
      <c r="BA440" s="501">
        <v>19692720.162799999</v>
      </c>
      <c r="BD440" s="501">
        <v>942</v>
      </c>
      <c r="BG440" s="82">
        <f t="shared" si="18"/>
        <v>0</v>
      </c>
      <c r="BI440" s="82">
        <f t="shared" si="20"/>
        <v>20905.223102760083</v>
      </c>
      <c r="BK440" s="82">
        <f t="shared" si="19"/>
        <v>-1128.288741276614</v>
      </c>
    </row>
    <row r="441" spans="1:63" s="82" customFormat="1" ht="12.75" customHeight="1">
      <c r="A441" s="75">
        <v>879</v>
      </c>
      <c r="B441" s="76" t="s">
        <v>527</v>
      </c>
      <c r="C441" s="75">
        <v>1</v>
      </c>
      <c r="D441" s="79">
        <v>1</v>
      </c>
      <c r="E441" s="126">
        <v>8</v>
      </c>
      <c r="F441" s="80">
        <v>102.58686054607722</v>
      </c>
      <c r="G441" s="671">
        <v>22874.849988789239</v>
      </c>
      <c r="H441" s="81">
        <v>592</v>
      </c>
      <c r="I441" s="81">
        <v>1288</v>
      </c>
      <c r="J441" s="81">
        <v>24755</v>
      </c>
      <c r="K441" s="81"/>
      <c r="L441" s="287"/>
      <c r="M441" s="287"/>
      <c r="N441" s="79"/>
      <c r="O441" s="126"/>
      <c r="P441" s="80"/>
      <c r="Q441" s="671"/>
      <c r="S441" s="505"/>
      <c r="T441" s="720"/>
      <c r="U441" s="719"/>
      <c r="Z441" s="76"/>
      <c r="AA441" s="76"/>
      <c r="AB441" s="501"/>
      <c r="AC441" s="501"/>
      <c r="AY441" s="76">
        <v>879</v>
      </c>
      <c r="BA441" s="501">
        <v>18130702.799999997</v>
      </c>
      <c r="BD441" s="501">
        <v>856</v>
      </c>
      <c r="BG441" s="82">
        <f t="shared" si="18"/>
        <v>0</v>
      </c>
      <c r="BI441" s="82">
        <f t="shared" si="20"/>
        <v>21180.727570093455</v>
      </c>
      <c r="BK441" s="82">
        <f t="shared" si="19"/>
        <v>-1694.1224186957843</v>
      </c>
    </row>
    <row r="442" spans="1:63" s="82" customFormat="1" ht="12.75" customHeight="1">
      <c r="A442" s="75">
        <v>885</v>
      </c>
      <c r="B442" s="76" t="s">
        <v>528</v>
      </c>
      <c r="C442" s="75">
        <v>1</v>
      </c>
      <c r="D442" s="79">
        <v>1</v>
      </c>
      <c r="E442" s="126">
        <v>7</v>
      </c>
      <c r="F442" s="80">
        <v>104.86750933555371</v>
      </c>
      <c r="G442" s="671">
        <v>22508.016972049689</v>
      </c>
      <c r="H442" s="81">
        <v>1096</v>
      </c>
      <c r="I442" s="81">
        <v>1288</v>
      </c>
      <c r="J442" s="81">
        <v>24892</v>
      </c>
      <c r="K442" s="81"/>
      <c r="L442" s="287"/>
      <c r="M442" s="287"/>
      <c r="N442" s="79"/>
      <c r="O442" s="126"/>
      <c r="P442" s="80"/>
      <c r="Q442" s="671"/>
      <c r="S442" s="505"/>
      <c r="T442" s="720"/>
      <c r="U442" s="719"/>
      <c r="Z442" s="76"/>
      <c r="AA442" s="76"/>
      <c r="AB442" s="501"/>
      <c r="AC442" s="501"/>
      <c r="AY442" s="76">
        <v>885</v>
      </c>
      <c r="BA442" s="501">
        <v>27188331.749999993</v>
      </c>
      <c r="BD442" s="501">
        <v>1277</v>
      </c>
      <c r="BG442" s="82">
        <f t="shared" si="18"/>
        <v>0</v>
      </c>
      <c r="BI442" s="82">
        <f t="shared" si="20"/>
        <v>21290.784455755671</v>
      </c>
      <c r="BK442" s="82">
        <f t="shared" si="19"/>
        <v>-1217.2325162940178</v>
      </c>
    </row>
    <row r="443" spans="1:63" s="82" customFormat="1" ht="12.75" customHeight="1">
      <c r="A443" s="75">
        <v>910</v>
      </c>
      <c r="B443" s="76" t="s">
        <v>529</v>
      </c>
      <c r="C443" s="75">
        <v>1</v>
      </c>
      <c r="D443" s="79">
        <v>1</v>
      </c>
      <c r="E443" s="126">
        <v>6</v>
      </c>
      <c r="F443" s="80">
        <v>112.89855055940163</v>
      </c>
      <c r="G443" s="671">
        <v>21922.61520076482</v>
      </c>
      <c r="H443" s="81">
        <v>2828</v>
      </c>
      <c r="I443" s="81">
        <v>1288</v>
      </c>
      <c r="J443" s="81">
        <v>26039</v>
      </c>
      <c r="K443" s="81"/>
      <c r="L443" s="287"/>
      <c r="M443" s="287"/>
      <c r="N443" s="79"/>
      <c r="O443" s="126"/>
      <c r="P443" s="80"/>
      <c r="Q443" s="671"/>
      <c r="S443" s="505"/>
      <c r="T443" s="720"/>
      <c r="U443" s="719"/>
      <c r="Z443" s="76"/>
      <c r="AA443" s="76"/>
      <c r="AB443" s="501"/>
      <c r="AC443" s="501"/>
      <c r="AY443" s="76">
        <v>910</v>
      </c>
      <c r="BA443" s="501">
        <v>10653111.43</v>
      </c>
      <c r="BD443" s="501">
        <v>511</v>
      </c>
      <c r="BG443" s="82">
        <f t="shared" si="18"/>
        <v>0</v>
      </c>
      <c r="BI443" s="82">
        <f t="shared" si="20"/>
        <v>20847.576183953031</v>
      </c>
      <c r="BK443" s="82">
        <f t="shared" si="19"/>
        <v>-1075.0390168117883</v>
      </c>
    </row>
    <row r="444" spans="1:63" ht="12.75" customHeight="1" thickBot="1">
      <c r="A444" s="75">
        <v>915</v>
      </c>
      <c r="B444" s="76" t="s">
        <v>530</v>
      </c>
      <c r="C444" s="75">
        <v>1</v>
      </c>
      <c r="D444" s="79">
        <v>1.0449999999999999</v>
      </c>
      <c r="E444" s="126">
        <v>4</v>
      </c>
      <c r="F444" s="80">
        <v>116.66822589219777</v>
      </c>
      <c r="G444" s="671">
        <v>23126.301002583023</v>
      </c>
      <c r="H444" s="81">
        <v>3855</v>
      </c>
      <c r="I444" s="81">
        <v>1288</v>
      </c>
      <c r="J444" s="81">
        <v>28269</v>
      </c>
      <c r="K444" s="81"/>
      <c r="L444" s="287"/>
      <c r="M444" s="287"/>
      <c r="N444" s="79"/>
      <c r="O444" s="126"/>
      <c r="P444" s="80"/>
      <c r="Q444" s="671"/>
      <c r="R444" s="82"/>
      <c r="S444" s="505"/>
      <c r="T444" s="720"/>
      <c r="U444" s="719"/>
      <c r="AB444" s="501"/>
      <c r="AC444" s="501"/>
      <c r="AD444" s="82"/>
      <c r="AF444" s="82"/>
      <c r="AI444" s="82"/>
      <c r="AK444" s="82"/>
      <c r="AY444" s="76">
        <v>915</v>
      </c>
      <c r="AZ444" s="82"/>
      <c r="BA444" s="501">
        <v>5461945.0266700005</v>
      </c>
      <c r="BB444" s="82"/>
      <c r="BC444" s="82"/>
      <c r="BD444" s="501">
        <v>248</v>
      </c>
      <c r="BG444" s="82">
        <f t="shared" si="18"/>
        <v>0</v>
      </c>
      <c r="BI444" s="82">
        <f t="shared" si="20"/>
        <v>22023.971881733873</v>
      </c>
      <c r="BK444" s="82">
        <f t="shared" si="19"/>
        <v>-1102.3291208491501</v>
      </c>
    </row>
    <row r="445" spans="1:63" ht="12.75" customHeight="1" thickBot="1">
      <c r="A445" s="818">
        <v>999</v>
      </c>
      <c r="B445" s="819" t="s">
        <v>573</v>
      </c>
      <c r="C445" s="820" t="s">
        <v>574</v>
      </c>
      <c r="D445" s="821">
        <f>SUM(D6:D444)/COUNTIF(D6:D444,"&gt;0")</f>
        <v>1.0128337129840548</v>
      </c>
      <c r="E445" s="820" t="s">
        <v>574</v>
      </c>
      <c r="F445" s="822">
        <f>SUM(F6:F444)/COUNTIF(F6:F444,"&gt;0")</f>
        <v>148.18861970222139</v>
      </c>
      <c r="G445" s="823">
        <f>SUM(G6:G444)/COUNTIF(G6:G444,"&gt;0")</f>
        <v>16749.190635953644</v>
      </c>
      <c r="H445" s="823">
        <f>SUM(H6:H444)/COUNTIF(H6:H444,"&gt;0")</f>
        <v>7557.3865814696483</v>
      </c>
      <c r="I445" s="823">
        <f>SUM(I6:I444)/COUNTIF(I6:I444,"&gt;0")</f>
        <v>1288</v>
      </c>
      <c r="J445" s="817">
        <f>SUM(J6:J444)/COUNTIF(G6:G444,"&gt;0")</f>
        <v>24544.135638297874</v>
      </c>
      <c r="L445" s="316" t="s">
        <v>574</v>
      </c>
      <c r="Q445" s="489"/>
      <c r="S445" s="502"/>
      <c r="T445" s="501"/>
      <c r="U445" s="501"/>
      <c r="AB445" s="501"/>
      <c r="AC445" s="490"/>
      <c r="AI445" s="82"/>
      <c r="BA445" s="490"/>
      <c r="BD445" s="501"/>
    </row>
    <row r="446" spans="1:63" ht="12.75" customHeight="1">
      <c r="O446" s="489"/>
      <c r="P446" s="489"/>
      <c r="Q446" s="489"/>
      <c r="T446" s="490"/>
      <c r="U446" s="503"/>
      <c r="AC446" s="505"/>
      <c r="BA446" s="505"/>
    </row>
    <row r="447" spans="1:63" ht="12.75" customHeight="1">
      <c r="E447" s="126">
        <f>SUM(E6:E444)</f>
        <v>1984</v>
      </c>
      <c r="G447" s="126"/>
      <c r="I447" s="671"/>
      <c r="O447" s="489"/>
      <c r="P447" s="489"/>
      <c r="Q447" s="489"/>
      <c r="AC447" s="505"/>
      <c r="BA447" s="505"/>
    </row>
    <row r="448" spans="1:63" ht="12.75" customHeight="1">
      <c r="A448" s="193" t="s">
        <v>1046</v>
      </c>
      <c r="D448" s="79"/>
      <c r="E448" s="126"/>
      <c r="F448" s="80"/>
      <c r="G448" s="106"/>
      <c r="H448" s="81"/>
      <c r="I448" s="81"/>
      <c r="J448" s="81"/>
      <c r="O448" s="489"/>
      <c r="P448" s="489"/>
      <c r="Q448" s="489"/>
      <c r="T448" s="503"/>
      <c r="AC448" s="505"/>
      <c r="AI448" s="501"/>
      <c r="BA448" s="505"/>
    </row>
    <row r="449" spans="10:53" ht="12.75" customHeight="1">
      <c r="O449" s="489"/>
      <c r="P449" s="489"/>
      <c r="Q449" s="489"/>
      <c r="AC449" s="505"/>
      <c r="BA449" s="505"/>
    </row>
    <row r="450" spans="10:53" ht="12.75" customHeight="1">
      <c r="J450" s="106"/>
      <c r="O450" s="489"/>
      <c r="P450" s="489"/>
      <c r="Q450" s="489"/>
      <c r="AC450" s="505"/>
      <c r="BA450" s="505"/>
    </row>
    <row r="451" spans="10:53" ht="12.75" customHeight="1">
      <c r="J451" s="106"/>
      <c r="O451" s="489"/>
      <c r="P451" s="489"/>
      <c r="Q451" s="489"/>
      <c r="AC451" s="505"/>
      <c r="BA451" s="505"/>
    </row>
    <row r="452" spans="10:53" ht="12.75" customHeight="1">
      <c r="J452" s="106"/>
      <c r="O452" s="489"/>
      <c r="P452" s="489"/>
      <c r="Q452" s="489"/>
      <c r="AC452" s="505"/>
      <c r="BA452" s="505"/>
    </row>
    <row r="453" spans="10:53" ht="12.75" customHeight="1">
      <c r="J453" s="106"/>
      <c r="O453" s="489"/>
      <c r="P453" s="489"/>
      <c r="AC453" s="505"/>
      <c r="BA453" s="505"/>
    </row>
    <row r="454" spans="10:53" ht="12.75" customHeight="1">
      <c r="J454" s="106"/>
      <c r="O454" s="489"/>
      <c r="P454" s="489"/>
      <c r="AC454" s="505"/>
      <c r="BA454" s="505"/>
    </row>
    <row r="455" spans="10:53" ht="12.75" customHeight="1">
      <c r="J455" s="106"/>
      <c r="AC455" s="505"/>
      <c r="BA455" s="505"/>
    </row>
    <row r="456" spans="10:53" ht="12.75" customHeight="1">
      <c r="J456" s="106"/>
      <c r="AC456" s="505"/>
      <c r="BA456" s="505"/>
    </row>
    <row r="457" spans="10:53" ht="12.75" customHeight="1">
      <c r="J457" s="106"/>
      <c r="AC457" s="505"/>
      <c r="BA457" s="505"/>
    </row>
    <row r="458" spans="10:53" ht="12.75" customHeight="1">
      <c r="AC458" s="505"/>
      <c r="BA458" s="505"/>
    </row>
    <row r="459" spans="10:53" ht="12.75" customHeight="1">
      <c r="AC459" s="505"/>
      <c r="BA459" s="505"/>
    </row>
    <row r="460" spans="10:53" ht="12.75" customHeight="1">
      <c r="AC460" s="505"/>
      <c r="BA460" s="505"/>
    </row>
    <row r="461" spans="10:53" ht="12.75" customHeight="1">
      <c r="AC461" s="505"/>
      <c r="BA461" s="505"/>
    </row>
    <row r="462" spans="10:53" ht="12.75" customHeight="1">
      <c r="AC462" s="505"/>
      <c r="BA462" s="505"/>
    </row>
    <row r="463" spans="10:53" ht="12.75" customHeight="1">
      <c r="AC463" s="505"/>
      <c r="BA463" s="505"/>
    </row>
    <row r="464" spans="10:53" ht="12.75" customHeight="1">
      <c r="AC464" s="505"/>
      <c r="BA464" s="505"/>
    </row>
    <row r="465" spans="29:53" ht="12.75" customHeight="1">
      <c r="AC465" s="505"/>
      <c r="BA465" s="505"/>
    </row>
    <row r="466" spans="29:53" ht="12.75" customHeight="1">
      <c r="AC466" s="505"/>
      <c r="BA466" s="505"/>
    </row>
    <row r="467" spans="29:53" ht="12.75" customHeight="1">
      <c r="AC467" s="505"/>
      <c r="BA467" s="505"/>
    </row>
    <row r="468" spans="29:53" ht="12.75" customHeight="1">
      <c r="AC468" s="505"/>
      <c r="BA468" s="505"/>
    </row>
    <row r="469" spans="29:53" ht="12.75" customHeight="1">
      <c r="AC469" s="505"/>
      <c r="BA469" s="505"/>
    </row>
    <row r="470" spans="29:53" ht="12.75" customHeight="1">
      <c r="AC470" s="505"/>
      <c r="BA470" s="505"/>
    </row>
    <row r="471" spans="29:53" ht="12.75" customHeight="1">
      <c r="AC471" s="505"/>
      <c r="BA471" s="505"/>
    </row>
    <row r="472" spans="29:53" ht="12.75" customHeight="1">
      <c r="AC472" s="505"/>
      <c r="BA472" s="505"/>
    </row>
    <row r="473" spans="29:53" ht="12.75" customHeight="1">
      <c r="AC473" s="505"/>
      <c r="BA473" s="505"/>
    </row>
    <row r="474" spans="29:53" ht="12.75" customHeight="1">
      <c r="AC474" s="505"/>
      <c r="BA474" s="505"/>
    </row>
    <row r="475" spans="29:53" ht="12.75" customHeight="1">
      <c r="AC475" s="505"/>
      <c r="BA475" s="505"/>
    </row>
    <row r="476" spans="29:53" ht="12.75" customHeight="1">
      <c r="AC476" s="505"/>
      <c r="BA476" s="505"/>
    </row>
    <row r="477" spans="29:53" ht="12.75" customHeight="1">
      <c r="AC477" s="505"/>
      <c r="BA477" s="505"/>
    </row>
    <row r="478" spans="29:53" ht="12.75" customHeight="1">
      <c r="AC478" s="505"/>
      <c r="BA478" s="505"/>
    </row>
    <row r="479" spans="29:53" ht="12.75" customHeight="1">
      <c r="AC479" s="505"/>
      <c r="BA479" s="505"/>
    </row>
    <row r="480" spans="29:53" ht="12.75" customHeight="1">
      <c r="AC480" s="505"/>
      <c r="BA480" s="505"/>
    </row>
    <row r="481" spans="29:53" ht="12.75" customHeight="1">
      <c r="AC481" s="505"/>
      <c r="BA481" s="505"/>
    </row>
    <row r="482" spans="29:53" ht="12.75" customHeight="1">
      <c r="AC482" s="505"/>
      <c r="BA482" s="505"/>
    </row>
    <row r="483" spans="29:53" ht="12.75" customHeight="1">
      <c r="AC483" s="505"/>
      <c r="BA483" s="505"/>
    </row>
    <row r="484" spans="29:53" ht="12.75" customHeight="1">
      <c r="AC484" s="505"/>
      <c r="BA484" s="505"/>
    </row>
    <row r="485" spans="29:53" ht="12.75" customHeight="1">
      <c r="AC485" s="505"/>
      <c r="BA485" s="505"/>
    </row>
    <row r="486" spans="29:53" ht="12.75" customHeight="1">
      <c r="AC486" s="505"/>
      <c r="BA486" s="505"/>
    </row>
    <row r="487" spans="29:53" ht="12.75" customHeight="1">
      <c r="AC487" s="505"/>
      <c r="BA487" s="505"/>
    </row>
    <row r="488" spans="29:53" ht="12.75" customHeight="1">
      <c r="AC488" s="505"/>
      <c r="BA488" s="505"/>
    </row>
    <row r="489" spans="29:53" ht="12.75" customHeight="1">
      <c r="AC489" s="505"/>
      <c r="BA489" s="505"/>
    </row>
    <row r="490" spans="29:53" ht="12.75" customHeight="1">
      <c r="AC490" s="505"/>
      <c r="BA490" s="505"/>
    </row>
    <row r="491" spans="29:53" ht="12.75" customHeight="1">
      <c r="AC491" s="505"/>
      <c r="BA491" s="505"/>
    </row>
    <row r="492" spans="29:53" ht="12.75" customHeight="1">
      <c r="AC492" s="505"/>
      <c r="BA492" s="505"/>
    </row>
    <row r="493" spans="29:53" ht="12.75" customHeight="1">
      <c r="AC493" s="505"/>
      <c r="BA493" s="505"/>
    </row>
    <row r="494" spans="29:53" ht="12.75" customHeight="1">
      <c r="AC494" s="505"/>
      <c r="BA494" s="505"/>
    </row>
    <row r="495" spans="29:53" ht="12.75" customHeight="1">
      <c r="AC495" s="505"/>
      <c r="BA495" s="505"/>
    </row>
    <row r="496" spans="29:53" ht="12.75" customHeight="1">
      <c r="AC496" s="505"/>
      <c r="BA496" s="505"/>
    </row>
    <row r="497" spans="29:53" ht="12.75" customHeight="1">
      <c r="AC497" s="505"/>
      <c r="BA497" s="505"/>
    </row>
    <row r="498" spans="29:53" ht="12.75" customHeight="1">
      <c r="AC498" s="505"/>
      <c r="BA498" s="505"/>
    </row>
    <row r="499" spans="29:53" ht="12.75" customHeight="1">
      <c r="AC499" s="505"/>
      <c r="BA499" s="505"/>
    </row>
    <row r="500" spans="29:53" ht="12.75" customHeight="1">
      <c r="AC500" s="505"/>
      <c r="BA500" s="505"/>
    </row>
    <row r="501" spans="29:53" ht="12.75" customHeight="1">
      <c r="AC501" s="505"/>
      <c r="BA501" s="505"/>
    </row>
    <row r="502" spans="29:53" ht="12.75" customHeight="1">
      <c r="AC502" s="505"/>
      <c r="BA502" s="505"/>
    </row>
    <row r="503" spans="29:53" ht="12.75" customHeight="1">
      <c r="AC503" s="505"/>
      <c r="BA503" s="505"/>
    </row>
    <row r="504" spans="29:53" ht="12.75" customHeight="1">
      <c r="AC504" s="505"/>
      <c r="BA504" s="505"/>
    </row>
    <row r="505" spans="29:53" ht="12.75" customHeight="1">
      <c r="AC505" s="505"/>
      <c r="BA505" s="505"/>
    </row>
    <row r="506" spans="29:53" ht="12.75" customHeight="1">
      <c r="AC506" s="505"/>
      <c r="BA506" s="505"/>
    </row>
    <row r="507" spans="29:53" ht="12.75" customHeight="1">
      <c r="AC507" s="505"/>
      <c r="BA507" s="505"/>
    </row>
    <row r="508" spans="29:53" ht="12.75" customHeight="1">
      <c r="AC508" s="505"/>
      <c r="BA508" s="505"/>
    </row>
    <row r="509" spans="29:53" ht="12.75" customHeight="1">
      <c r="AC509" s="505"/>
      <c r="BA509" s="505"/>
    </row>
    <row r="510" spans="29:53" ht="12.75" customHeight="1">
      <c r="AC510" s="505"/>
      <c r="BA510" s="505"/>
    </row>
    <row r="511" spans="29:53" ht="12.75" customHeight="1">
      <c r="AC511" s="505"/>
      <c r="BA511" s="505"/>
    </row>
    <row r="512" spans="29:53" ht="12.75" customHeight="1">
      <c r="AC512" s="505"/>
      <c r="BA512" s="505"/>
    </row>
    <row r="513" spans="29:53" ht="12.75" customHeight="1">
      <c r="AC513" s="505"/>
      <c r="BA513" s="505"/>
    </row>
    <row r="514" spans="29:53" ht="12.75" customHeight="1">
      <c r="AC514" s="505"/>
      <c r="BA514" s="505"/>
    </row>
    <row r="515" spans="29:53" ht="12.75" customHeight="1">
      <c r="AC515" s="505"/>
      <c r="BA515" s="505"/>
    </row>
    <row r="516" spans="29:53" ht="12.75" customHeight="1">
      <c r="AC516" s="505"/>
      <c r="BA516" s="505"/>
    </row>
    <row r="517" spans="29:53" ht="12.75" customHeight="1">
      <c r="AC517" s="505"/>
      <c r="BA517" s="505"/>
    </row>
    <row r="518" spans="29:53" ht="12.75" customHeight="1">
      <c r="AC518" s="505"/>
      <c r="BA518" s="505"/>
    </row>
    <row r="519" spans="29:53" ht="12.75" customHeight="1">
      <c r="AC519" s="505"/>
      <c r="BA519" s="505"/>
    </row>
    <row r="520" spans="29:53" ht="12.75" customHeight="1">
      <c r="AC520" s="505"/>
      <c r="BA520" s="505"/>
    </row>
    <row r="521" spans="29:53" ht="12.75" customHeight="1">
      <c r="AC521" s="505"/>
      <c r="BA521" s="505"/>
    </row>
    <row r="522" spans="29:53" ht="12.75" customHeight="1">
      <c r="AC522" s="505"/>
      <c r="BA522" s="505"/>
    </row>
    <row r="523" spans="29:53" ht="12.75" customHeight="1">
      <c r="AC523" s="505"/>
      <c r="BA523" s="505"/>
    </row>
    <row r="524" spans="29:53" ht="12.75" customHeight="1">
      <c r="AC524" s="505"/>
      <c r="BA524" s="505"/>
    </row>
    <row r="525" spans="29:53" ht="12.75" customHeight="1">
      <c r="AC525" s="505"/>
      <c r="BA525" s="505"/>
    </row>
    <row r="526" spans="29:53" ht="12.75" customHeight="1">
      <c r="AC526" s="505"/>
      <c r="BA526" s="505"/>
    </row>
    <row r="527" spans="29:53" ht="12.75" customHeight="1">
      <c r="AC527" s="505"/>
      <c r="BA527" s="505"/>
    </row>
    <row r="528" spans="29:53" ht="12.75" customHeight="1">
      <c r="AC528" s="505"/>
      <c r="BA528" s="505"/>
    </row>
    <row r="529" spans="29:53" ht="12.75" customHeight="1">
      <c r="AC529" s="505"/>
      <c r="BA529" s="505"/>
    </row>
    <row r="530" spans="29:53" ht="12.75" customHeight="1">
      <c r="AC530" s="505"/>
      <c r="BA530" s="505"/>
    </row>
    <row r="531" spans="29:53" ht="12.75" customHeight="1">
      <c r="AC531" s="505"/>
      <c r="BA531" s="505"/>
    </row>
    <row r="532" spans="29:53" ht="12.75" customHeight="1">
      <c r="AC532" s="505"/>
      <c r="BA532" s="505"/>
    </row>
    <row r="533" spans="29:53" ht="12.75" customHeight="1">
      <c r="AC533" s="505"/>
      <c r="BA533" s="505"/>
    </row>
    <row r="534" spans="29:53" ht="12.75" customHeight="1">
      <c r="AC534" s="505"/>
      <c r="BA534" s="505"/>
    </row>
    <row r="535" spans="29:53" ht="12.75" customHeight="1">
      <c r="AC535" s="505"/>
      <c r="BA535" s="505"/>
    </row>
    <row r="536" spans="29:53" ht="12.75" customHeight="1">
      <c r="AC536" s="505"/>
      <c r="BA536" s="505"/>
    </row>
    <row r="537" spans="29:53" ht="12.75" customHeight="1">
      <c r="AC537" s="505"/>
      <c r="BA537" s="505"/>
    </row>
    <row r="538" spans="29:53" ht="12.75" customHeight="1">
      <c r="AC538" s="505"/>
      <c r="BA538" s="505"/>
    </row>
    <row r="539" spans="29:53" ht="12.75" customHeight="1">
      <c r="AC539" s="505"/>
      <c r="BA539" s="505"/>
    </row>
    <row r="540" spans="29:53" ht="12.75" customHeight="1">
      <c r="AC540" s="505"/>
      <c r="BA540" s="505"/>
    </row>
    <row r="541" spans="29:53" ht="12.75" customHeight="1">
      <c r="AC541" s="505"/>
      <c r="BA541" s="505"/>
    </row>
    <row r="542" spans="29:53" ht="12.75" customHeight="1">
      <c r="AC542" s="505"/>
      <c r="BA542" s="505"/>
    </row>
    <row r="543" spans="29:53" ht="12.75" customHeight="1">
      <c r="AC543" s="505"/>
      <c r="BA543" s="505"/>
    </row>
    <row r="544" spans="29:53" ht="12.75" customHeight="1">
      <c r="AC544" s="505"/>
      <c r="BA544" s="505"/>
    </row>
    <row r="545" spans="29:53" ht="12.75" customHeight="1">
      <c r="AC545" s="505"/>
      <c r="BA545" s="505"/>
    </row>
    <row r="546" spans="29:53" ht="12.75" customHeight="1">
      <c r="AC546" s="505"/>
      <c r="BA546" s="505"/>
    </row>
    <row r="547" spans="29:53" ht="12.75" customHeight="1">
      <c r="AC547" s="505"/>
      <c r="BA547" s="505"/>
    </row>
    <row r="548" spans="29:53" ht="12.75" customHeight="1">
      <c r="AC548" s="505"/>
      <c r="BA548" s="505"/>
    </row>
    <row r="549" spans="29:53" ht="12.75" customHeight="1">
      <c r="AC549" s="505"/>
      <c r="BA549" s="505"/>
    </row>
    <row r="550" spans="29:53" ht="12.75" customHeight="1">
      <c r="AC550" s="505"/>
      <c r="BA550" s="505"/>
    </row>
    <row r="551" spans="29:53" ht="12.75" customHeight="1">
      <c r="AC551" s="505"/>
      <c r="BA551" s="505"/>
    </row>
    <row r="552" spans="29:53" ht="12.75" customHeight="1">
      <c r="AC552" s="505"/>
      <c r="BA552" s="505"/>
    </row>
    <row r="553" spans="29:53" ht="12.75" customHeight="1">
      <c r="AC553" s="505"/>
      <c r="BA553" s="505"/>
    </row>
    <row r="554" spans="29:53" ht="12.75" customHeight="1">
      <c r="AC554" s="505"/>
      <c r="BA554" s="505"/>
    </row>
    <row r="555" spans="29:53" ht="12.75" customHeight="1">
      <c r="AC555" s="505"/>
      <c r="BA555" s="505"/>
    </row>
    <row r="556" spans="29:53" ht="12.75" customHeight="1">
      <c r="AC556" s="505"/>
      <c r="BA556" s="505"/>
    </row>
    <row r="557" spans="29:53" ht="12.75" customHeight="1">
      <c r="AC557" s="505"/>
      <c r="BA557" s="505"/>
    </row>
    <row r="558" spans="29:53" ht="12.75" customHeight="1">
      <c r="AC558" s="505"/>
      <c r="BA558" s="505"/>
    </row>
    <row r="559" spans="29:53" ht="12.75" customHeight="1">
      <c r="AC559" s="505"/>
      <c r="BA559" s="505"/>
    </row>
    <row r="560" spans="29:53" ht="12.75" customHeight="1">
      <c r="AC560" s="505"/>
      <c r="BA560" s="505"/>
    </row>
    <row r="561" spans="29:53" ht="12.75" customHeight="1">
      <c r="AC561" s="505"/>
      <c r="BA561" s="505"/>
    </row>
    <row r="562" spans="29:53" ht="12.75" customHeight="1">
      <c r="AC562" s="505"/>
      <c r="BA562" s="505"/>
    </row>
    <row r="563" spans="29:53" ht="12.75" customHeight="1">
      <c r="AC563" s="505"/>
      <c r="BA563" s="505"/>
    </row>
    <row r="564" spans="29:53" ht="12.75" customHeight="1">
      <c r="AC564" s="505"/>
      <c r="BA564" s="505"/>
    </row>
    <row r="565" spans="29:53" ht="12.75" customHeight="1">
      <c r="AC565" s="505"/>
      <c r="BA565" s="505"/>
    </row>
    <row r="566" spans="29:53" ht="12.75" customHeight="1">
      <c r="AC566" s="505"/>
      <c r="BA566" s="505"/>
    </row>
    <row r="567" spans="29:53" ht="12.75" customHeight="1">
      <c r="AC567" s="505"/>
      <c r="BA567" s="505"/>
    </row>
    <row r="568" spans="29:53" ht="12.75" customHeight="1">
      <c r="AC568" s="505"/>
      <c r="BA568" s="505"/>
    </row>
    <row r="569" spans="29:53" ht="12.75" customHeight="1">
      <c r="AC569" s="505"/>
      <c r="BA569" s="505"/>
    </row>
    <row r="570" spans="29:53" ht="12.75" customHeight="1">
      <c r="AC570" s="505"/>
      <c r="BA570" s="505"/>
    </row>
    <row r="571" spans="29:53" ht="12.75" customHeight="1">
      <c r="AC571" s="505"/>
      <c r="BA571" s="505"/>
    </row>
    <row r="572" spans="29:53" ht="12.75" customHeight="1">
      <c r="AC572" s="505"/>
      <c r="BA572" s="505"/>
    </row>
    <row r="573" spans="29:53" ht="12.75" customHeight="1">
      <c r="AC573" s="505"/>
      <c r="BA573" s="505"/>
    </row>
    <row r="574" spans="29:53" ht="12.75" customHeight="1">
      <c r="AC574" s="505"/>
      <c r="BA574" s="505"/>
    </row>
    <row r="575" spans="29:53" ht="12.75" customHeight="1">
      <c r="AC575" s="505"/>
      <c r="BA575" s="505"/>
    </row>
    <row r="576" spans="29:53" ht="12.75" customHeight="1">
      <c r="AC576" s="505"/>
      <c r="BA576" s="505"/>
    </row>
    <row r="577" spans="29:53" ht="12.75" customHeight="1">
      <c r="AC577" s="505"/>
      <c r="BA577" s="505"/>
    </row>
    <row r="578" spans="29:53" ht="12.75" customHeight="1">
      <c r="AC578" s="505"/>
      <c r="BA578" s="505"/>
    </row>
    <row r="579" spans="29:53" ht="12.75" customHeight="1">
      <c r="AC579" s="505"/>
      <c r="BA579" s="505"/>
    </row>
    <row r="580" spans="29:53" ht="12.75" customHeight="1">
      <c r="AC580" s="505"/>
      <c r="BA580" s="505"/>
    </row>
    <row r="581" spans="29:53" ht="12.75" customHeight="1">
      <c r="AC581" s="505"/>
      <c r="BA581" s="505"/>
    </row>
    <row r="582" spans="29:53" ht="12.75" customHeight="1">
      <c r="AC582" s="505"/>
      <c r="BA582" s="505"/>
    </row>
    <row r="583" spans="29:53" ht="12.75" customHeight="1">
      <c r="AC583" s="505"/>
      <c r="BA583" s="505"/>
    </row>
    <row r="584" spans="29:53" ht="12.75" customHeight="1">
      <c r="AC584" s="505"/>
      <c r="BA584" s="505"/>
    </row>
    <row r="585" spans="29:53" ht="12.75" customHeight="1">
      <c r="AC585" s="505"/>
      <c r="BA585" s="505"/>
    </row>
    <row r="586" spans="29:53" ht="12.75" customHeight="1">
      <c r="AC586" s="505"/>
      <c r="BA586" s="505"/>
    </row>
    <row r="587" spans="29:53" ht="12.75" customHeight="1">
      <c r="AC587" s="505"/>
      <c r="BA587" s="505"/>
    </row>
    <row r="588" spans="29:53" ht="12.75" customHeight="1">
      <c r="AC588" s="505"/>
      <c r="BA588" s="505"/>
    </row>
    <row r="589" spans="29:53" ht="12.75" customHeight="1">
      <c r="AC589" s="505"/>
      <c r="BA589" s="505"/>
    </row>
    <row r="590" spans="29:53" ht="12.75" customHeight="1">
      <c r="AC590" s="505"/>
      <c r="BA590" s="505"/>
    </row>
    <row r="591" spans="29:53" ht="12.75" customHeight="1">
      <c r="AC591" s="505"/>
      <c r="BA591" s="505"/>
    </row>
    <row r="592" spans="29:53" ht="12.75" customHeight="1">
      <c r="AC592" s="505"/>
      <c r="BA592" s="505"/>
    </row>
    <row r="593" spans="29:53" ht="12.75" customHeight="1">
      <c r="AC593" s="505"/>
      <c r="BA593" s="505"/>
    </row>
    <row r="594" spans="29:53" ht="12.75" customHeight="1">
      <c r="AC594" s="505"/>
      <c r="BA594" s="505"/>
    </row>
    <row r="595" spans="29:53" ht="12.75" customHeight="1">
      <c r="AC595" s="505"/>
      <c r="BA595" s="505"/>
    </row>
    <row r="596" spans="29:53" ht="12.75" customHeight="1">
      <c r="AC596" s="505"/>
      <c r="BA596" s="505"/>
    </row>
    <row r="597" spans="29:53" ht="12.75" customHeight="1">
      <c r="AC597" s="505"/>
      <c r="BA597" s="505"/>
    </row>
    <row r="598" spans="29:53" ht="12.75" customHeight="1">
      <c r="AC598" s="505"/>
      <c r="BA598" s="505"/>
    </row>
    <row r="599" spans="29:53" ht="12.75" customHeight="1">
      <c r="AC599" s="505"/>
      <c r="BA599" s="505"/>
    </row>
    <row r="600" spans="29:53" ht="12.75" customHeight="1">
      <c r="AC600" s="505"/>
      <c r="BA600" s="505"/>
    </row>
    <row r="601" spans="29:53" ht="12.75" customHeight="1">
      <c r="AC601" s="505"/>
      <c r="BA601" s="505"/>
    </row>
    <row r="602" spans="29:53" ht="12.75" customHeight="1">
      <c r="AC602" s="505"/>
      <c r="BA602" s="505"/>
    </row>
    <row r="603" spans="29:53" ht="12.75" customHeight="1">
      <c r="AC603" s="505"/>
      <c r="BA603" s="505"/>
    </row>
    <row r="604" spans="29:53" ht="12.75" customHeight="1">
      <c r="AC604" s="505"/>
      <c r="BA604" s="505"/>
    </row>
    <row r="605" spans="29:53" ht="12.75" customHeight="1">
      <c r="AC605" s="505"/>
      <c r="BA605" s="505"/>
    </row>
    <row r="606" spans="29:53" ht="12.75" customHeight="1">
      <c r="AC606" s="505"/>
      <c r="BA606" s="505"/>
    </row>
    <row r="607" spans="29:53" ht="12.75" customHeight="1">
      <c r="AC607" s="505"/>
      <c r="BA607" s="505"/>
    </row>
    <row r="608" spans="29:53" ht="12.75" customHeight="1">
      <c r="AC608" s="505"/>
      <c r="BA608" s="505"/>
    </row>
    <row r="609" spans="29:53" ht="12.75" customHeight="1">
      <c r="AC609" s="505"/>
      <c r="BA609" s="505"/>
    </row>
    <row r="610" spans="29:53" ht="12.75" customHeight="1">
      <c r="AC610" s="505"/>
      <c r="BA610" s="505"/>
    </row>
    <row r="611" spans="29:53" ht="12.75" customHeight="1">
      <c r="AC611" s="505"/>
      <c r="BA611" s="505"/>
    </row>
    <row r="612" spans="29:53" ht="12.75" customHeight="1">
      <c r="AC612" s="505"/>
      <c r="BA612" s="505"/>
    </row>
    <row r="613" spans="29:53" ht="12.75" customHeight="1">
      <c r="AC613" s="505"/>
      <c r="BA613" s="505"/>
    </row>
    <row r="614" spans="29:53" ht="12.75" customHeight="1">
      <c r="AC614" s="505"/>
      <c r="BA614" s="505"/>
    </row>
    <row r="615" spans="29:53" ht="12.75" customHeight="1">
      <c r="AC615" s="505"/>
      <c r="BA615" s="505"/>
    </row>
    <row r="616" spans="29:53" ht="12.75" customHeight="1">
      <c r="AC616" s="505"/>
      <c r="BA616" s="505"/>
    </row>
    <row r="617" spans="29:53" ht="12.75" customHeight="1">
      <c r="AC617" s="505"/>
      <c r="BA617" s="505"/>
    </row>
    <row r="618" spans="29:53" ht="12.75" customHeight="1">
      <c r="AC618" s="505"/>
      <c r="BA618" s="505"/>
    </row>
    <row r="619" spans="29:53" ht="12.75" customHeight="1">
      <c r="AC619" s="505"/>
      <c r="BA619" s="505"/>
    </row>
    <row r="620" spans="29:53" ht="12.75" customHeight="1">
      <c r="AC620" s="505"/>
      <c r="BA620" s="505"/>
    </row>
    <row r="621" spans="29:53" ht="12.75" customHeight="1">
      <c r="AC621" s="505"/>
      <c r="BA621" s="505"/>
    </row>
    <row r="622" spans="29:53" ht="12.75" customHeight="1">
      <c r="AC622" s="505"/>
      <c r="BA622" s="505"/>
    </row>
    <row r="623" spans="29:53" ht="12.75" customHeight="1">
      <c r="AC623" s="505"/>
      <c r="BA623" s="505"/>
    </row>
    <row r="624" spans="29:53" ht="12.75" customHeight="1">
      <c r="AC624" s="505"/>
      <c r="BA624" s="505"/>
    </row>
    <row r="625" spans="29:53" ht="12.75" customHeight="1">
      <c r="AC625" s="505"/>
      <c r="BA625" s="505"/>
    </row>
    <row r="626" spans="29:53" ht="12.75" customHeight="1">
      <c r="AC626" s="505"/>
      <c r="BA626" s="505"/>
    </row>
    <row r="627" spans="29:53" ht="12.75" customHeight="1">
      <c r="AC627" s="505"/>
      <c r="BA627" s="505"/>
    </row>
    <row r="628" spans="29:53" ht="12.75" customHeight="1">
      <c r="AC628" s="505"/>
      <c r="BA628" s="505"/>
    </row>
    <row r="629" spans="29:53" ht="12.75" customHeight="1">
      <c r="AC629" s="505"/>
      <c r="BA629" s="505"/>
    </row>
    <row r="630" spans="29:53" ht="12.75" customHeight="1">
      <c r="AC630" s="505"/>
      <c r="BA630" s="505"/>
    </row>
    <row r="631" spans="29:53" ht="12.75" customHeight="1">
      <c r="AC631" s="505"/>
      <c r="BA631" s="505"/>
    </row>
    <row r="632" spans="29:53" ht="12.75" customHeight="1">
      <c r="AC632" s="505"/>
      <c r="BA632" s="505"/>
    </row>
    <row r="633" spans="29:53" ht="12.75" customHeight="1">
      <c r="AC633" s="505"/>
      <c r="BA633" s="505"/>
    </row>
    <row r="634" spans="29:53" ht="12.75" customHeight="1">
      <c r="AC634" s="505"/>
      <c r="BA634" s="505"/>
    </row>
    <row r="635" spans="29:53" ht="12.75" customHeight="1">
      <c r="AC635" s="505"/>
      <c r="BA635" s="505"/>
    </row>
    <row r="636" spans="29:53" ht="12.75" customHeight="1">
      <c r="AC636" s="505"/>
      <c r="BA636" s="505"/>
    </row>
    <row r="637" spans="29:53" ht="12.75" customHeight="1">
      <c r="AC637" s="505"/>
      <c r="BA637" s="505"/>
    </row>
    <row r="638" spans="29:53" ht="12.75" customHeight="1">
      <c r="AC638" s="505"/>
      <c r="BA638" s="505"/>
    </row>
    <row r="639" spans="29:53" ht="12.75" customHeight="1">
      <c r="AC639" s="505"/>
      <c r="BA639" s="505"/>
    </row>
    <row r="640" spans="29:53" ht="12.75" customHeight="1">
      <c r="AC640" s="505"/>
      <c r="BA640" s="505"/>
    </row>
    <row r="641" spans="29:53" ht="12.75" customHeight="1">
      <c r="AC641" s="505"/>
      <c r="BA641" s="505"/>
    </row>
    <row r="642" spans="29:53" ht="12.75" customHeight="1">
      <c r="AC642" s="505"/>
      <c r="BA642" s="505"/>
    </row>
    <row r="643" spans="29:53" ht="12.75" customHeight="1">
      <c r="AC643" s="505"/>
      <c r="BA643" s="505"/>
    </row>
    <row r="644" spans="29:53" ht="12.75" customHeight="1">
      <c r="AC644" s="505"/>
      <c r="BA644" s="505"/>
    </row>
    <row r="645" spans="29:53" ht="12.75" customHeight="1">
      <c r="AC645" s="505"/>
      <c r="BA645" s="505"/>
    </row>
    <row r="646" spans="29:53" ht="12.75" customHeight="1">
      <c r="AC646" s="505"/>
      <c r="BA646" s="505"/>
    </row>
    <row r="647" spans="29:53" ht="12.75" customHeight="1">
      <c r="AC647" s="505"/>
      <c r="BA647" s="505"/>
    </row>
    <row r="648" spans="29:53" ht="12.75" customHeight="1">
      <c r="AC648" s="505"/>
      <c r="BA648" s="505"/>
    </row>
    <row r="649" spans="29:53" ht="12.75" customHeight="1">
      <c r="AC649" s="505"/>
      <c r="BA649" s="505"/>
    </row>
    <row r="650" spans="29:53" ht="12.75" customHeight="1">
      <c r="AC650" s="505"/>
      <c r="BA650" s="505"/>
    </row>
    <row r="651" spans="29:53" ht="12.75" customHeight="1">
      <c r="AC651" s="505"/>
      <c r="BA651" s="505"/>
    </row>
    <row r="652" spans="29:53" ht="12.75" customHeight="1">
      <c r="AC652" s="505"/>
      <c r="BA652" s="505"/>
    </row>
    <row r="653" spans="29:53" ht="12.75" customHeight="1">
      <c r="AC653" s="505"/>
      <c r="BA653" s="505"/>
    </row>
    <row r="654" spans="29:53" ht="12.75" customHeight="1">
      <c r="AC654" s="505"/>
      <c r="BA654" s="505"/>
    </row>
    <row r="655" spans="29:53" ht="12.75" customHeight="1">
      <c r="AC655" s="505"/>
      <c r="BA655" s="505"/>
    </row>
    <row r="656" spans="29:53" ht="12.75" customHeight="1">
      <c r="AC656" s="505"/>
      <c r="BA656" s="505"/>
    </row>
    <row r="657" spans="29:53" ht="12.75" customHeight="1">
      <c r="AC657" s="505"/>
      <c r="BA657" s="505"/>
    </row>
    <row r="658" spans="29:53" ht="12.75" customHeight="1">
      <c r="AC658" s="505"/>
      <c r="BA658" s="505"/>
    </row>
    <row r="659" spans="29:53" ht="12.75" customHeight="1">
      <c r="AC659" s="505"/>
      <c r="BA659" s="505"/>
    </row>
    <row r="660" spans="29:53" ht="12.75" customHeight="1">
      <c r="AC660" s="505"/>
      <c r="BA660" s="505"/>
    </row>
    <row r="661" spans="29:53" ht="12.75" customHeight="1">
      <c r="AC661" s="505"/>
      <c r="BA661" s="505"/>
    </row>
    <row r="662" spans="29:53" ht="12.75" customHeight="1">
      <c r="AC662" s="505"/>
      <c r="BA662" s="505"/>
    </row>
    <row r="663" spans="29:53" ht="12.75" customHeight="1">
      <c r="AC663" s="505"/>
      <c r="BA663" s="505"/>
    </row>
    <row r="664" spans="29:53" ht="12.75" customHeight="1">
      <c r="AC664" s="505"/>
      <c r="BA664" s="505"/>
    </row>
    <row r="665" spans="29:53" ht="12.75" customHeight="1">
      <c r="AC665" s="505"/>
      <c r="BA665" s="505"/>
    </row>
    <row r="666" spans="29:53" ht="12.75" customHeight="1">
      <c r="AC666" s="505"/>
      <c r="BA666" s="505"/>
    </row>
    <row r="667" spans="29:53" ht="12.75" customHeight="1">
      <c r="AC667" s="505"/>
      <c r="BA667" s="505"/>
    </row>
    <row r="668" spans="29:53" ht="12.75" customHeight="1">
      <c r="AC668" s="505"/>
      <c r="BA668" s="505"/>
    </row>
    <row r="669" spans="29:53" ht="12.75" customHeight="1">
      <c r="AC669" s="505"/>
      <c r="BA669" s="505"/>
    </row>
    <row r="670" spans="29:53" ht="12.75" customHeight="1">
      <c r="AC670" s="505"/>
      <c r="BA670" s="505"/>
    </row>
    <row r="671" spans="29:53" ht="12.75" customHeight="1">
      <c r="AC671" s="505"/>
      <c r="BA671" s="505"/>
    </row>
    <row r="672" spans="29:53" ht="12.75" customHeight="1">
      <c r="AC672" s="505"/>
      <c r="BA672" s="505"/>
    </row>
    <row r="673" spans="29:53" ht="12.75" customHeight="1">
      <c r="AC673" s="505"/>
      <c r="BA673" s="505"/>
    </row>
    <row r="674" spans="29:53" ht="12.75" customHeight="1">
      <c r="AC674" s="505"/>
      <c r="BA674" s="505"/>
    </row>
    <row r="675" spans="29:53" ht="12.75" customHeight="1">
      <c r="AC675" s="505"/>
      <c r="BA675" s="505"/>
    </row>
    <row r="676" spans="29:53" ht="12.75" customHeight="1">
      <c r="AC676" s="505"/>
      <c r="BA676" s="505"/>
    </row>
    <row r="677" spans="29:53" ht="12.75" customHeight="1">
      <c r="AC677" s="505"/>
      <c r="BA677" s="505"/>
    </row>
    <row r="678" spans="29:53" ht="12.75" customHeight="1">
      <c r="AC678" s="505"/>
      <c r="BA678" s="505"/>
    </row>
    <row r="679" spans="29:53" ht="12.75" customHeight="1">
      <c r="AC679" s="505"/>
      <c r="BA679" s="505"/>
    </row>
    <row r="680" spans="29:53" ht="12.75" customHeight="1">
      <c r="AC680" s="505"/>
      <c r="BA680" s="505"/>
    </row>
    <row r="681" spans="29:53" ht="12.75" customHeight="1">
      <c r="AC681" s="505"/>
      <c r="BA681" s="505"/>
    </row>
    <row r="682" spans="29:53" ht="12.75" customHeight="1">
      <c r="AC682" s="505"/>
      <c r="BA682" s="505"/>
    </row>
    <row r="683" spans="29:53" ht="12.75" customHeight="1">
      <c r="AC683" s="505"/>
      <c r="BA683" s="505"/>
    </row>
    <row r="684" spans="29:53" ht="12.75" customHeight="1">
      <c r="AC684" s="505"/>
      <c r="BA684" s="505"/>
    </row>
    <row r="685" spans="29:53" ht="12.75" customHeight="1">
      <c r="AC685" s="505"/>
      <c r="BA685" s="505"/>
    </row>
    <row r="686" spans="29:53" ht="12.75" customHeight="1">
      <c r="AC686" s="505"/>
      <c r="BA686" s="505"/>
    </row>
    <row r="687" spans="29:53" ht="12.75" customHeight="1">
      <c r="AC687" s="505"/>
      <c r="BA687" s="505"/>
    </row>
    <row r="688" spans="29:53" ht="12.75" customHeight="1">
      <c r="AC688" s="505"/>
      <c r="BA688" s="505"/>
    </row>
    <row r="689" spans="29:53" ht="12.75" customHeight="1">
      <c r="AC689" s="505"/>
      <c r="BA689" s="505"/>
    </row>
    <row r="690" spans="29:53" ht="12.75" customHeight="1">
      <c r="AC690" s="505"/>
      <c r="BA690" s="505"/>
    </row>
    <row r="691" spans="29:53" ht="12.75" customHeight="1">
      <c r="AC691" s="505"/>
      <c r="BA691" s="505"/>
    </row>
    <row r="692" spans="29:53" ht="12.75" customHeight="1">
      <c r="AC692" s="505"/>
      <c r="BA692" s="505"/>
    </row>
    <row r="693" spans="29:53" ht="12.75" customHeight="1">
      <c r="AC693" s="505"/>
      <c r="BA693" s="505"/>
    </row>
    <row r="694" spans="29:53" ht="12.75" customHeight="1">
      <c r="AC694" s="505"/>
      <c r="BA694" s="505"/>
    </row>
    <row r="695" spans="29:53" ht="12.75" customHeight="1">
      <c r="AC695" s="505"/>
      <c r="BA695" s="505"/>
    </row>
    <row r="696" spans="29:53" ht="12.75" customHeight="1">
      <c r="AC696" s="505"/>
      <c r="BA696" s="505"/>
    </row>
    <row r="697" spans="29:53" ht="12.75" customHeight="1">
      <c r="AC697" s="505"/>
      <c r="BA697" s="505"/>
    </row>
    <row r="698" spans="29:53" ht="12.75" customHeight="1">
      <c r="AC698" s="505"/>
      <c r="BA698" s="505"/>
    </row>
    <row r="699" spans="29:53" ht="12.75" customHeight="1">
      <c r="AC699" s="505"/>
      <c r="BA699" s="505"/>
    </row>
    <row r="700" spans="29:53" ht="12.75" customHeight="1">
      <c r="AC700" s="505"/>
      <c r="BA700" s="505"/>
    </row>
    <row r="701" spans="29:53" ht="12.75" customHeight="1">
      <c r="AC701" s="505"/>
      <c r="BA701" s="505"/>
    </row>
    <row r="702" spans="29:53" ht="12.75" customHeight="1">
      <c r="AC702" s="505"/>
      <c r="BA702" s="505"/>
    </row>
    <row r="703" spans="29:53" ht="12.75" customHeight="1">
      <c r="AC703" s="505"/>
      <c r="BA703" s="505"/>
    </row>
    <row r="704" spans="29:53" ht="12.75" customHeight="1">
      <c r="AC704" s="505"/>
      <c r="BA704" s="505"/>
    </row>
    <row r="705" spans="29:53" ht="12.75" customHeight="1">
      <c r="AC705" s="505"/>
      <c r="BA705" s="505"/>
    </row>
    <row r="706" spans="29:53" ht="12.75" customHeight="1">
      <c r="AC706" s="505"/>
      <c r="BA706" s="505"/>
    </row>
    <row r="707" spans="29:53" ht="12.75" customHeight="1">
      <c r="AC707" s="505"/>
      <c r="BA707" s="505"/>
    </row>
    <row r="708" spans="29:53" ht="12.75" customHeight="1">
      <c r="AC708" s="505"/>
      <c r="BA708" s="505"/>
    </row>
    <row r="709" spans="29:53" ht="12.75" customHeight="1">
      <c r="AC709" s="505"/>
      <c r="BA709" s="505"/>
    </row>
    <row r="710" spans="29:53" ht="12.75" customHeight="1">
      <c r="AC710" s="505"/>
      <c r="BA710" s="505"/>
    </row>
    <row r="711" spans="29:53" ht="12.75" customHeight="1">
      <c r="AC711" s="505"/>
      <c r="BA711" s="505"/>
    </row>
    <row r="712" spans="29:53" ht="12.75" customHeight="1">
      <c r="AC712" s="505"/>
      <c r="BA712" s="505"/>
    </row>
    <row r="713" spans="29:53" ht="12.75" customHeight="1">
      <c r="AC713" s="505"/>
      <c r="BA713" s="505"/>
    </row>
    <row r="714" spans="29:53" ht="12.75" customHeight="1">
      <c r="AC714" s="505"/>
      <c r="BA714" s="505"/>
    </row>
    <row r="715" spans="29:53" ht="12.75" customHeight="1">
      <c r="AC715" s="505"/>
      <c r="BA715" s="505"/>
    </row>
    <row r="716" spans="29:53" ht="12.75" customHeight="1">
      <c r="AC716" s="505"/>
      <c r="BA716" s="505"/>
    </row>
    <row r="717" spans="29:53" ht="12.75" customHeight="1">
      <c r="AC717" s="505"/>
      <c r="BA717" s="505"/>
    </row>
    <row r="718" spans="29:53" ht="12.75" customHeight="1">
      <c r="AC718" s="505"/>
      <c r="BA718" s="505"/>
    </row>
    <row r="719" spans="29:53" ht="12.75" customHeight="1">
      <c r="AC719" s="505"/>
      <c r="BA719" s="505"/>
    </row>
    <row r="720" spans="29:53" ht="12.75" customHeight="1">
      <c r="AC720" s="505"/>
      <c r="BA720" s="505"/>
    </row>
    <row r="721" spans="29:53" ht="12.75" customHeight="1">
      <c r="AC721" s="505"/>
      <c r="BA721" s="505"/>
    </row>
    <row r="722" spans="29:53" ht="12.75" customHeight="1">
      <c r="AC722" s="505"/>
      <c r="BA722" s="505"/>
    </row>
    <row r="723" spans="29:53" ht="12.75" customHeight="1">
      <c r="AC723" s="505"/>
      <c r="BA723" s="505"/>
    </row>
    <row r="724" spans="29:53" ht="12.75" customHeight="1">
      <c r="AC724" s="505"/>
      <c r="BA724" s="505"/>
    </row>
    <row r="725" spans="29:53" ht="12.75" customHeight="1">
      <c r="AC725" s="505"/>
      <c r="BA725" s="505"/>
    </row>
    <row r="726" spans="29:53" ht="12.75" customHeight="1">
      <c r="AC726" s="505"/>
      <c r="BA726" s="505"/>
    </row>
    <row r="727" spans="29:53" ht="12.75" customHeight="1">
      <c r="AC727" s="505"/>
      <c r="BA727" s="505"/>
    </row>
    <row r="728" spans="29:53" ht="12.75" customHeight="1">
      <c r="AC728" s="505"/>
      <c r="BA728" s="505"/>
    </row>
    <row r="729" spans="29:53" ht="12.75" customHeight="1">
      <c r="AC729" s="505"/>
      <c r="BA729" s="505"/>
    </row>
    <row r="730" spans="29:53" ht="12.75" customHeight="1">
      <c r="AC730" s="505"/>
      <c r="BA730" s="505"/>
    </row>
    <row r="731" spans="29:53" ht="12.75" customHeight="1">
      <c r="AC731" s="505"/>
      <c r="BA731" s="505"/>
    </row>
    <row r="732" spans="29:53" ht="12.75" customHeight="1">
      <c r="AC732" s="505"/>
      <c r="BA732" s="505"/>
    </row>
    <row r="733" spans="29:53" ht="12.75" customHeight="1">
      <c r="AC733" s="505"/>
      <c r="BA733" s="505"/>
    </row>
    <row r="734" spans="29:53" ht="12.75" customHeight="1">
      <c r="AC734" s="505"/>
      <c r="BA734" s="505"/>
    </row>
    <row r="735" spans="29:53" ht="12.75" customHeight="1">
      <c r="AC735" s="505"/>
      <c r="BA735" s="505"/>
    </row>
    <row r="736" spans="29:53" ht="12.75" customHeight="1">
      <c r="AC736" s="505"/>
      <c r="BA736" s="505"/>
    </row>
    <row r="737" spans="29:53" ht="12.75" customHeight="1">
      <c r="AC737" s="505"/>
      <c r="BA737" s="505"/>
    </row>
    <row r="738" spans="29:53" ht="12.75" customHeight="1">
      <c r="AC738" s="505"/>
      <c r="BA738" s="505"/>
    </row>
    <row r="739" spans="29:53" ht="12.75" customHeight="1">
      <c r="AC739" s="505"/>
      <c r="BA739" s="505"/>
    </row>
    <row r="740" spans="29:53" ht="12.75" customHeight="1">
      <c r="AC740" s="505"/>
      <c r="BA740" s="505"/>
    </row>
    <row r="741" spans="29:53" ht="12.75" customHeight="1">
      <c r="AC741" s="505"/>
      <c r="BA741" s="505"/>
    </row>
    <row r="742" spans="29:53" ht="12.75" customHeight="1">
      <c r="AC742" s="505"/>
      <c r="BA742" s="505"/>
    </row>
    <row r="743" spans="29:53" ht="12.75" customHeight="1">
      <c r="AC743" s="505"/>
      <c r="BA743" s="505"/>
    </row>
    <row r="744" spans="29:53" ht="12.75" customHeight="1">
      <c r="AC744" s="505"/>
      <c r="BA744" s="505"/>
    </row>
    <row r="745" spans="29:53" ht="12.75" customHeight="1">
      <c r="AC745" s="505"/>
      <c r="BA745" s="505"/>
    </row>
    <row r="746" spans="29:53" ht="12.75" customHeight="1">
      <c r="AC746" s="505"/>
      <c r="BA746" s="505"/>
    </row>
    <row r="747" spans="29:53" ht="12.75" customHeight="1">
      <c r="AC747" s="505"/>
      <c r="BA747" s="505"/>
    </row>
    <row r="748" spans="29:53" ht="12.75" customHeight="1">
      <c r="AC748" s="505"/>
      <c r="BA748" s="505"/>
    </row>
    <row r="749" spans="29:53" ht="12.75" customHeight="1">
      <c r="AC749" s="505"/>
      <c r="BA749" s="505"/>
    </row>
    <row r="750" spans="29:53" ht="12.75" customHeight="1">
      <c r="AC750" s="505"/>
      <c r="BA750" s="505"/>
    </row>
    <row r="751" spans="29:53" ht="12.75" customHeight="1">
      <c r="AC751" s="505"/>
      <c r="BA751" s="505"/>
    </row>
    <row r="752" spans="29:53" ht="12.75" customHeight="1">
      <c r="AC752" s="505"/>
      <c r="BA752" s="505"/>
    </row>
    <row r="753" spans="29:53" ht="12.75" customHeight="1">
      <c r="AC753" s="505"/>
      <c r="BA753" s="505"/>
    </row>
    <row r="754" spans="29:53" ht="12.75" customHeight="1">
      <c r="AC754" s="505"/>
      <c r="BA754" s="505"/>
    </row>
    <row r="755" spans="29:53" ht="12.75" customHeight="1">
      <c r="AC755" s="505"/>
      <c r="BA755" s="505"/>
    </row>
    <row r="756" spans="29:53" ht="12.75" customHeight="1">
      <c r="AC756" s="505"/>
      <c r="BA756" s="505"/>
    </row>
    <row r="757" spans="29:53" ht="12.75" customHeight="1">
      <c r="AC757" s="505"/>
      <c r="BA757" s="505"/>
    </row>
    <row r="758" spans="29:53" ht="12.75" customHeight="1">
      <c r="AC758" s="505"/>
      <c r="BA758" s="505"/>
    </row>
    <row r="759" spans="29:53" ht="12.75" customHeight="1">
      <c r="AC759" s="505"/>
      <c r="BA759" s="505"/>
    </row>
    <row r="760" spans="29:53" ht="12.75" customHeight="1">
      <c r="AC760" s="505"/>
      <c r="BA760" s="505"/>
    </row>
    <row r="761" spans="29:53" ht="12.75" customHeight="1">
      <c r="AC761" s="505"/>
      <c r="BA761" s="505"/>
    </row>
    <row r="762" spans="29:53" ht="12.75" customHeight="1">
      <c r="AC762" s="505"/>
      <c r="BA762" s="505"/>
    </row>
    <row r="763" spans="29:53" ht="12.75" customHeight="1">
      <c r="AC763" s="505"/>
      <c r="BA763" s="505"/>
    </row>
    <row r="764" spans="29:53" ht="12.75" customHeight="1">
      <c r="AC764" s="505"/>
      <c r="BA764" s="505"/>
    </row>
    <row r="765" spans="29:53" ht="12.75" customHeight="1">
      <c r="AC765" s="505"/>
      <c r="BA765" s="505"/>
    </row>
    <row r="766" spans="29:53" ht="12.75" customHeight="1">
      <c r="AC766" s="505"/>
      <c r="BA766" s="505"/>
    </row>
    <row r="767" spans="29:53" ht="12.75" customHeight="1">
      <c r="AC767" s="505"/>
      <c r="BA767" s="505"/>
    </row>
    <row r="768" spans="29:53" ht="12.75" customHeight="1">
      <c r="AC768" s="505"/>
      <c r="BA768" s="505"/>
    </row>
    <row r="769" spans="29:53" ht="12.75" customHeight="1">
      <c r="AC769" s="505"/>
      <c r="BA769" s="505"/>
    </row>
    <row r="770" spans="29:53" ht="12.75" customHeight="1">
      <c r="AC770" s="505"/>
      <c r="BA770" s="505"/>
    </row>
    <row r="771" spans="29:53" ht="12.75" customHeight="1">
      <c r="AC771" s="505"/>
      <c r="BA771" s="505"/>
    </row>
    <row r="772" spans="29:53" ht="12.75" customHeight="1">
      <c r="AC772" s="505"/>
      <c r="BA772" s="505"/>
    </row>
    <row r="773" spans="29:53" ht="12.75" customHeight="1">
      <c r="AC773" s="505"/>
      <c r="BA773" s="505"/>
    </row>
    <row r="774" spans="29:53" ht="12.75" customHeight="1">
      <c r="AC774" s="505"/>
      <c r="BA774" s="505"/>
    </row>
    <row r="775" spans="29:53" ht="12.75" customHeight="1">
      <c r="AC775" s="505"/>
      <c r="BA775" s="505"/>
    </row>
    <row r="776" spans="29:53" ht="12.75" customHeight="1">
      <c r="AC776" s="505"/>
      <c r="BA776" s="505"/>
    </row>
    <row r="777" spans="29:53" ht="12.75" customHeight="1">
      <c r="AC777" s="505"/>
      <c r="BA777" s="505"/>
    </row>
    <row r="778" spans="29:53" ht="12.75" customHeight="1">
      <c r="AC778" s="505"/>
      <c r="BA778" s="505"/>
    </row>
    <row r="779" spans="29:53" ht="12.75" customHeight="1">
      <c r="AC779" s="505"/>
      <c r="BA779" s="505"/>
    </row>
    <row r="780" spans="29:53" ht="12.75" customHeight="1">
      <c r="AC780" s="505"/>
      <c r="BA780" s="505"/>
    </row>
    <row r="781" spans="29:53" ht="12.75" customHeight="1">
      <c r="AC781" s="505"/>
      <c r="BA781" s="505"/>
    </row>
    <row r="782" spans="29:53" ht="12.75" customHeight="1">
      <c r="AC782" s="505"/>
      <c r="BA782" s="505"/>
    </row>
    <row r="783" spans="29:53" ht="12.75" customHeight="1">
      <c r="AC783" s="505"/>
      <c r="BA783" s="505"/>
    </row>
    <row r="784" spans="29:53" ht="12.75" customHeight="1">
      <c r="AC784" s="505"/>
      <c r="BA784" s="505"/>
    </row>
    <row r="785" spans="29:53" ht="12.75" customHeight="1">
      <c r="AC785" s="505"/>
      <c r="BA785" s="505"/>
    </row>
    <row r="786" spans="29:53" ht="12.75" customHeight="1">
      <c r="AC786" s="505"/>
      <c r="BA786" s="505"/>
    </row>
    <row r="787" spans="29:53" ht="12.75" customHeight="1">
      <c r="AC787" s="505"/>
      <c r="BA787" s="505"/>
    </row>
    <row r="788" spans="29:53" ht="12.75" customHeight="1">
      <c r="AC788" s="505"/>
      <c r="BA788" s="505"/>
    </row>
    <row r="789" spans="29:53" ht="12.75" customHeight="1">
      <c r="AC789" s="505"/>
      <c r="BA789" s="505"/>
    </row>
    <row r="790" spans="29:53" ht="12.75" customHeight="1">
      <c r="AC790" s="505"/>
      <c r="BA790" s="505"/>
    </row>
    <row r="791" spans="29:53" ht="12.75" customHeight="1">
      <c r="AC791" s="505"/>
      <c r="BA791" s="505"/>
    </row>
    <row r="792" spans="29:53" ht="12.75" customHeight="1">
      <c r="AC792" s="505"/>
      <c r="BA792" s="505"/>
    </row>
    <row r="793" spans="29:53" ht="12.75" customHeight="1">
      <c r="AC793" s="505"/>
      <c r="BA793" s="505"/>
    </row>
    <row r="794" spans="29:53" ht="12.75" customHeight="1">
      <c r="AC794" s="505"/>
      <c r="BA794" s="505"/>
    </row>
    <row r="795" spans="29:53" ht="12.75" customHeight="1">
      <c r="AC795" s="505"/>
      <c r="BA795" s="505"/>
    </row>
    <row r="796" spans="29:53" ht="12.75" customHeight="1">
      <c r="AC796" s="505"/>
      <c r="BA796" s="505"/>
    </row>
    <row r="797" spans="29:53" ht="12.75" customHeight="1">
      <c r="AC797" s="505"/>
      <c r="BA797" s="505"/>
    </row>
    <row r="798" spans="29:53" ht="12.75" customHeight="1">
      <c r="AC798" s="505"/>
      <c r="BA798" s="505"/>
    </row>
    <row r="799" spans="29:53" ht="12.75" customHeight="1">
      <c r="AC799" s="505"/>
      <c r="BA799" s="505"/>
    </row>
    <row r="800" spans="29:53" ht="12.75" customHeight="1">
      <c r="AC800" s="505"/>
      <c r="BA800" s="505"/>
    </row>
    <row r="801" spans="29:53" ht="12.75" customHeight="1">
      <c r="AC801" s="505"/>
      <c r="BA801" s="505"/>
    </row>
    <row r="802" spans="29:53" ht="12.75" customHeight="1">
      <c r="AC802" s="505"/>
      <c r="BA802" s="505"/>
    </row>
    <row r="803" spans="29:53" ht="12.75" customHeight="1">
      <c r="AC803" s="505"/>
      <c r="BA803" s="505"/>
    </row>
    <row r="804" spans="29:53" ht="12.75" customHeight="1">
      <c r="AC804" s="505"/>
      <c r="BA804" s="505"/>
    </row>
    <row r="805" spans="29:53" ht="12.75" customHeight="1">
      <c r="AC805" s="505"/>
      <c r="BA805" s="505"/>
    </row>
    <row r="806" spans="29:53" ht="12.75" customHeight="1">
      <c r="AC806" s="505"/>
      <c r="BA806" s="505"/>
    </row>
    <row r="807" spans="29:53" ht="12.75" customHeight="1">
      <c r="AC807" s="505"/>
      <c r="BA807" s="505"/>
    </row>
    <row r="808" spans="29:53" ht="12.75" customHeight="1">
      <c r="AC808" s="505"/>
      <c r="BA808" s="505"/>
    </row>
    <row r="809" spans="29:53" ht="12.75" customHeight="1">
      <c r="AC809" s="505"/>
      <c r="BA809" s="505"/>
    </row>
    <row r="810" spans="29:53" ht="12.75" customHeight="1">
      <c r="AC810" s="505"/>
      <c r="BA810" s="505"/>
    </row>
    <row r="811" spans="29:53" ht="12.75" customHeight="1">
      <c r="AC811" s="505"/>
      <c r="BA811" s="505"/>
    </row>
    <row r="812" spans="29:53" ht="12.75" customHeight="1">
      <c r="AC812" s="505"/>
      <c r="BA812" s="505"/>
    </row>
    <row r="813" spans="29:53" ht="12.75" customHeight="1">
      <c r="AC813" s="505"/>
      <c r="BA813" s="505"/>
    </row>
    <row r="814" spans="29:53" ht="12.75" customHeight="1">
      <c r="AC814" s="505"/>
      <c r="BA814" s="505"/>
    </row>
    <row r="815" spans="29:53" ht="12.75" customHeight="1">
      <c r="AC815" s="505"/>
      <c r="BA815" s="505"/>
    </row>
    <row r="816" spans="29:53" ht="12.75" customHeight="1">
      <c r="AC816" s="505"/>
      <c r="BA816" s="505"/>
    </row>
    <row r="817" spans="29:53" ht="12.75" customHeight="1">
      <c r="AC817" s="505"/>
      <c r="BA817" s="505"/>
    </row>
    <row r="818" spans="29:53" ht="12.75" customHeight="1">
      <c r="AC818" s="505"/>
      <c r="BA818" s="505"/>
    </row>
    <row r="819" spans="29:53" ht="12.75" customHeight="1">
      <c r="AC819" s="505"/>
      <c r="BA819" s="505"/>
    </row>
    <row r="820" spans="29:53" ht="12.75" customHeight="1">
      <c r="AC820" s="505"/>
      <c r="BA820" s="505"/>
    </row>
    <row r="821" spans="29:53" ht="12.75" customHeight="1">
      <c r="AC821" s="505"/>
      <c r="BA821" s="505"/>
    </row>
    <row r="822" spans="29:53" ht="12.75" customHeight="1">
      <c r="AC822" s="505"/>
      <c r="BA822" s="505"/>
    </row>
    <row r="823" spans="29:53" ht="12.75" customHeight="1">
      <c r="AC823" s="505"/>
      <c r="BA823" s="505"/>
    </row>
    <row r="824" spans="29:53" ht="12.75" customHeight="1">
      <c r="AC824" s="505"/>
      <c r="BA824" s="505"/>
    </row>
    <row r="825" spans="29:53" ht="12.75" customHeight="1">
      <c r="AC825" s="505"/>
      <c r="BA825" s="505"/>
    </row>
    <row r="826" spans="29:53" ht="12.75" customHeight="1">
      <c r="AC826" s="505"/>
      <c r="BA826" s="505"/>
    </row>
    <row r="827" spans="29:53" ht="12.75" customHeight="1">
      <c r="AC827" s="505"/>
      <c r="BA827" s="505"/>
    </row>
    <row r="828" spans="29:53" ht="12.75" customHeight="1">
      <c r="AC828" s="505"/>
      <c r="BA828" s="505"/>
    </row>
    <row r="829" spans="29:53" ht="12.75" customHeight="1">
      <c r="AC829" s="505"/>
      <c r="BA829" s="505"/>
    </row>
    <row r="830" spans="29:53" ht="12.75" customHeight="1">
      <c r="AC830" s="505"/>
      <c r="BA830" s="505"/>
    </row>
    <row r="831" spans="29:53" ht="12.75" customHeight="1">
      <c r="AC831" s="505"/>
      <c r="BA831" s="505"/>
    </row>
    <row r="832" spans="29:53" ht="12.75" customHeight="1">
      <c r="AC832" s="505"/>
      <c r="BA832" s="505"/>
    </row>
    <row r="833" spans="29:53" ht="12.75" customHeight="1">
      <c r="AC833" s="505"/>
      <c r="BA833" s="505"/>
    </row>
    <row r="834" spans="29:53" ht="12.75" customHeight="1">
      <c r="AC834" s="505"/>
      <c r="BA834" s="505"/>
    </row>
    <row r="835" spans="29:53" ht="12.75" customHeight="1">
      <c r="AC835" s="505"/>
      <c r="BA835" s="505"/>
    </row>
    <row r="836" spans="29:53" ht="12.75" customHeight="1">
      <c r="AC836" s="505"/>
      <c r="BA836" s="505"/>
    </row>
    <row r="837" spans="29:53" ht="12.75" customHeight="1">
      <c r="AC837" s="505"/>
      <c r="BA837" s="505"/>
    </row>
    <row r="838" spans="29:53" ht="12.75" customHeight="1">
      <c r="AC838" s="505"/>
      <c r="BA838" s="505"/>
    </row>
    <row r="839" spans="29:53" ht="12.75" customHeight="1">
      <c r="AC839" s="505"/>
      <c r="BA839" s="505"/>
    </row>
    <row r="840" spans="29:53" ht="12.75" customHeight="1">
      <c r="AC840" s="505"/>
      <c r="BA840" s="505"/>
    </row>
    <row r="841" spans="29:53" ht="12.75" customHeight="1">
      <c r="AC841" s="505"/>
      <c r="BA841" s="505"/>
    </row>
    <row r="842" spans="29:53" ht="12.75" customHeight="1">
      <c r="AC842" s="505"/>
      <c r="BA842" s="505"/>
    </row>
    <row r="843" spans="29:53" ht="12.75" customHeight="1">
      <c r="AC843" s="505"/>
      <c r="BA843" s="505"/>
    </row>
    <row r="844" spans="29:53" ht="12.75" customHeight="1">
      <c r="AC844" s="505"/>
      <c r="BA844" s="505"/>
    </row>
    <row r="845" spans="29:53" ht="12.75" customHeight="1">
      <c r="AC845" s="505"/>
      <c r="BA845" s="505"/>
    </row>
    <row r="846" spans="29:53" ht="12.75" customHeight="1">
      <c r="AC846" s="505"/>
      <c r="BA846" s="505"/>
    </row>
    <row r="847" spans="29:53" ht="12.75" customHeight="1">
      <c r="AC847" s="505"/>
      <c r="BA847" s="505"/>
    </row>
    <row r="848" spans="29:53" ht="12.75" customHeight="1">
      <c r="AC848" s="505"/>
      <c r="BA848" s="505"/>
    </row>
    <row r="849" spans="29:53" ht="12.75" customHeight="1">
      <c r="AC849" s="505"/>
      <c r="BA849" s="505"/>
    </row>
    <row r="850" spans="29:53" ht="12.75" customHeight="1">
      <c r="AC850" s="505"/>
      <c r="BA850" s="505"/>
    </row>
    <row r="851" spans="29:53" ht="12.75" customHeight="1">
      <c r="AC851" s="505"/>
      <c r="BA851" s="505"/>
    </row>
    <row r="852" spans="29:53" ht="12.75" customHeight="1">
      <c r="AC852" s="505"/>
      <c r="BA852" s="505"/>
    </row>
    <row r="853" spans="29:53" ht="12.75" customHeight="1">
      <c r="AC853" s="505"/>
      <c r="BA853" s="505"/>
    </row>
    <row r="854" spans="29:53" ht="12.75" customHeight="1">
      <c r="AC854" s="505"/>
      <c r="BA854" s="505"/>
    </row>
    <row r="855" spans="29:53" ht="12.75" customHeight="1">
      <c r="AC855" s="505"/>
      <c r="BA855" s="505"/>
    </row>
    <row r="856" spans="29:53" ht="12.75" customHeight="1">
      <c r="AC856" s="505"/>
      <c r="BA856" s="505"/>
    </row>
    <row r="857" spans="29:53" ht="12.75" customHeight="1">
      <c r="AC857" s="505"/>
      <c r="BA857" s="505"/>
    </row>
    <row r="858" spans="29:53" ht="12.75" customHeight="1">
      <c r="AC858" s="505"/>
      <c r="BA858" s="505"/>
    </row>
    <row r="859" spans="29:53" ht="12.75" customHeight="1">
      <c r="AC859" s="505"/>
      <c r="BA859" s="505"/>
    </row>
    <row r="860" spans="29:53" ht="12.75" customHeight="1">
      <c r="AC860" s="505"/>
      <c r="BA860" s="505"/>
    </row>
    <row r="861" spans="29:53" ht="12.75" customHeight="1">
      <c r="AC861" s="505"/>
      <c r="BA861" s="505"/>
    </row>
    <row r="862" spans="29:53" ht="12.75" customHeight="1">
      <c r="AC862" s="505"/>
      <c r="BA862" s="505"/>
    </row>
    <row r="863" spans="29:53" ht="12.75" customHeight="1">
      <c r="AC863" s="505"/>
      <c r="BA863" s="505"/>
    </row>
    <row r="864" spans="29:53" ht="12.75" customHeight="1">
      <c r="AC864" s="505"/>
      <c r="BA864" s="505"/>
    </row>
    <row r="865" spans="29:53" ht="12.75" customHeight="1">
      <c r="AC865" s="505"/>
      <c r="BA865" s="505"/>
    </row>
    <row r="866" spans="29:53" ht="12.75" customHeight="1">
      <c r="AC866" s="505"/>
      <c r="BA866" s="505"/>
    </row>
    <row r="867" spans="29:53" ht="12.75" customHeight="1">
      <c r="AC867" s="505"/>
      <c r="BA867" s="505"/>
    </row>
    <row r="868" spans="29:53" ht="12.75" customHeight="1">
      <c r="AC868" s="505"/>
      <c r="BA868" s="505"/>
    </row>
    <row r="869" spans="29:53" ht="12.75" customHeight="1">
      <c r="AC869" s="505"/>
      <c r="BA869" s="505"/>
    </row>
    <row r="870" spans="29:53" ht="12.75" customHeight="1">
      <c r="AC870" s="505"/>
      <c r="BA870" s="505"/>
    </row>
    <row r="871" spans="29:53" ht="12.75" customHeight="1">
      <c r="AC871" s="505"/>
      <c r="BA871" s="505"/>
    </row>
    <row r="872" spans="29:53" ht="12.75" customHeight="1">
      <c r="AC872" s="505"/>
      <c r="BA872" s="505"/>
    </row>
    <row r="873" spans="29:53" ht="12.75" customHeight="1">
      <c r="AC873" s="505"/>
      <c r="BA873" s="505"/>
    </row>
    <row r="874" spans="29:53" ht="12.75" customHeight="1">
      <c r="AC874" s="505"/>
      <c r="BA874" s="505"/>
    </row>
    <row r="875" spans="29:53" ht="12.75" customHeight="1">
      <c r="AC875" s="505"/>
      <c r="BA875" s="505"/>
    </row>
    <row r="876" spans="29:53" ht="12.75" customHeight="1">
      <c r="AC876" s="505"/>
      <c r="BA876" s="505"/>
    </row>
    <row r="877" spans="29:53" ht="12.75" customHeight="1">
      <c r="AC877" s="505"/>
      <c r="BA877" s="505"/>
    </row>
    <row r="878" spans="29:53" ht="12.75" customHeight="1">
      <c r="AC878" s="505"/>
      <c r="BA878" s="505"/>
    </row>
    <row r="879" spans="29:53" ht="12.75" customHeight="1">
      <c r="AC879" s="505"/>
      <c r="BA879" s="505"/>
    </row>
    <row r="880" spans="29:53" ht="12.75" customHeight="1">
      <c r="AC880" s="505"/>
      <c r="BA880" s="505"/>
    </row>
    <row r="881" spans="29:53" ht="12.75" customHeight="1">
      <c r="AC881" s="505"/>
      <c r="BA881" s="505"/>
    </row>
    <row r="882" spans="29:53" ht="12.75" customHeight="1">
      <c r="AC882" s="505"/>
      <c r="BA882" s="505"/>
    </row>
    <row r="883" spans="29:53" ht="12.75" customHeight="1">
      <c r="AC883" s="505"/>
      <c r="BA883" s="505"/>
    </row>
    <row r="884" spans="29:53" ht="12.75" customHeight="1">
      <c r="AC884" s="505"/>
      <c r="BA884" s="505"/>
    </row>
    <row r="885" spans="29:53" ht="12.75" customHeight="1">
      <c r="AC885" s="505"/>
      <c r="BA885" s="505"/>
    </row>
    <row r="886" spans="29:53" ht="12.75" customHeight="1">
      <c r="AC886" s="505"/>
      <c r="BA886" s="505"/>
    </row>
    <row r="887" spans="29:53" ht="12.75" customHeight="1">
      <c r="AC887" s="505"/>
      <c r="BA887" s="505"/>
    </row>
    <row r="888" spans="29:53" ht="12.75" customHeight="1">
      <c r="AC888" s="505"/>
      <c r="BA888" s="505"/>
    </row>
    <row r="889" spans="29:53" ht="12.75" customHeight="1">
      <c r="AC889" s="505"/>
      <c r="BA889" s="505"/>
    </row>
    <row r="890" spans="29:53" ht="12.75" customHeight="1">
      <c r="AC890" s="505"/>
      <c r="BA890" s="505"/>
    </row>
    <row r="891" spans="29:53" ht="12.75" customHeight="1">
      <c r="AC891" s="505"/>
      <c r="BA891" s="505"/>
    </row>
    <row r="892" spans="29:53" ht="12.75" customHeight="1">
      <c r="AC892" s="505"/>
      <c r="BA892" s="505"/>
    </row>
    <row r="893" spans="29:53" ht="12.75" customHeight="1">
      <c r="AC893" s="505"/>
      <c r="BA893" s="505"/>
    </row>
    <row r="894" spans="29:53" ht="12.75" customHeight="1">
      <c r="AC894" s="505"/>
      <c r="BA894" s="505"/>
    </row>
    <row r="895" spans="29:53" ht="12.75" customHeight="1">
      <c r="AC895" s="505"/>
      <c r="BA895" s="505"/>
    </row>
    <row r="896" spans="29:53" ht="12.75" customHeight="1">
      <c r="AC896" s="505"/>
      <c r="BA896" s="505"/>
    </row>
    <row r="897" spans="29:53" ht="12.75" customHeight="1">
      <c r="AC897" s="505"/>
      <c r="BA897" s="505"/>
    </row>
    <row r="898" spans="29:53" ht="12.75" customHeight="1">
      <c r="AC898" s="505"/>
      <c r="BA898" s="505"/>
    </row>
    <row r="899" spans="29:53" ht="12.75" customHeight="1">
      <c r="AC899" s="505"/>
      <c r="BA899" s="505"/>
    </row>
    <row r="900" spans="29:53" ht="12.75" customHeight="1">
      <c r="AC900" s="505"/>
      <c r="BA900" s="505"/>
    </row>
    <row r="901" spans="29:53" ht="12.75" customHeight="1">
      <c r="AC901" s="505"/>
      <c r="BA901" s="505"/>
    </row>
    <row r="902" spans="29:53" ht="12.75" customHeight="1">
      <c r="AC902" s="505"/>
      <c r="BA902" s="505"/>
    </row>
    <row r="903" spans="29:53" ht="12.75" customHeight="1">
      <c r="AC903" s="505"/>
      <c r="BA903" s="505"/>
    </row>
    <row r="904" spans="29:53" ht="12.75" customHeight="1">
      <c r="AC904" s="505"/>
      <c r="BA904" s="505"/>
    </row>
    <row r="905" spans="29:53" ht="12.75" customHeight="1">
      <c r="AC905" s="505"/>
      <c r="BA905" s="505"/>
    </row>
    <row r="906" spans="29:53" ht="12.75" customHeight="1">
      <c r="AC906" s="505"/>
      <c r="BA906" s="505"/>
    </row>
    <row r="907" spans="29:53" ht="12.75" customHeight="1">
      <c r="AC907" s="505"/>
      <c r="BA907" s="505"/>
    </row>
    <row r="908" spans="29:53" ht="12.75" customHeight="1">
      <c r="AC908" s="505"/>
      <c r="BA908" s="505"/>
    </row>
    <row r="909" spans="29:53" ht="12.75" customHeight="1">
      <c r="AC909" s="505"/>
      <c r="BA909" s="505"/>
    </row>
    <row r="910" spans="29:53" ht="12.75" customHeight="1">
      <c r="AC910" s="505"/>
      <c r="BA910" s="505"/>
    </row>
    <row r="911" spans="29:53" ht="12.75" customHeight="1">
      <c r="AC911" s="505"/>
      <c r="BA911" s="505"/>
    </row>
    <row r="912" spans="29:53" ht="12.75" customHeight="1">
      <c r="AC912" s="505"/>
      <c r="BA912" s="505"/>
    </row>
    <row r="913" spans="29:53" ht="12.75" customHeight="1">
      <c r="AC913" s="505"/>
      <c r="BA913" s="505"/>
    </row>
    <row r="914" spans="29:53" ht="12.75" customHeight="1">
      <c r="AC914" s="505"/>
      <c r="BA914" s="505"/>
    </row>
    <row r="915" spans="29:53" ht="12.75" customHeight="1">
      <c r="AC915" s="505"/>
      <c r="BA915" s="505"/>
    </row>
    <row r="916" spans="29:53" ht="12.75" customHeight="1">
      <c r="AC916" s="505"/>
      <c r="BA916" s="505"/>
    </row>
    <row r="917" spans="29:53" ht="12.75" customHeight="1">
      <c r="AC917" s="505"/>
      <c r="BA917" s="505"/>
    </row>
    <row r="918" spans="29:53" ht="12.75" customHeight="1">
      <c r="AC918" s="505"/>
      <c r="BA918" s="505"/>
    </row>
    <row r="919" spans="29:53" ht="12.75" customHeight="1">
      <c r="AC919" s="505"/>
      <c r="BA919" s="505"/>
    </row>
    <row r="920" spans="29:53" ht="12.75" customHeight="1">
      <c r="AC920" s="505"/>
      <c r="BA920" s="505"/>
    </row>
    <row r="921" spans="29:53" ht="12.75" customHeight="1">
      <c r="AC921" s="505"/>
      <c r="BA921" s="505"/>
    </row>
    <row r="922" spans="29:53" ht="12.75" customHeight="1">
      <c r="AC922" s="505"/>
      <c r="BA922" s="505"/>
    </row>
    <row r="923" spans="29:53" ht="12.75" customHeight="1">
      <c r="AC923" s="505"/>
      <c r="BA923" s="505"/>
    </row>
    <row r="924" spans="29:53" ht="12.75" customHeight="1">
      <c r="AC924" s="505"/>
      <c r="BA924" s="505"/>
    </row>
    <row r="925" spans="29:53" ht="12.75" customHeight="1">
      <c r="AC925" s="505"/>
      <c r="BA925" s="505"/>
    </row>
    <row r="926" spans="29:53" ht="12.75" customHeight="1">
      <c r="AC926" s="505"/>
      <c r="BA926" s="505"/>
    </row>
    <row r="927" spans="29:53" ht="12.75" customHeight="1">
      <c r="AC927" s="505"/>
      <c r="BA927" s="505"/>
    </row>
    <row r="928" spans="29:53" ht="12.75" customHeight="1">
      <c r="AC928" s="505"/>
      <c r="BA928" s="505"/>
    </row>
    <row r="929" spans="29:53" ht="12.75" customHeight="1">
      <c r="AC929" s="505"/>
      <c r="BA929" s="505"/>
    </row>
    <row r="930" spans="29:53" ht="12.75" customHeight="1">
      <c r="AC930" s="505"/>
      <c r="BA930" s="505"/>
    </row>
    <row r="931" spans="29:53" ht="12.75" customHeight="1">
      <c r="AC931" s="505"/>
      <c r="BA931" s="505"/>
    </row>
    <row r="932" spans="29:53" ht="12.75" customHeight="1">
      <c r="AC932" s="505"/>
      <c r="BA932" s="505"/>
    </row>
    <row r="933" spans="29:53" ht="12.75" customHeight="1">
      <c r="AC933" s="505"/>
      <c r="BA933" s="505"/>
    </row>
    <row r="934" spans="29:53" ht="12.75" customHeight="1">
      <c r="AC934" s="505"/>
      <c r="BA934" s="505"/>
    </row>
    <row r="935" spans="29:53" ht="12.75" customHeight="1">
      <c r="AC935" s="505"/>
      <c r="BA935" s="505"/>
    </row>
    <row r="936" spans="29:53" ht="12.75" customHeight="1">
      <c r="AC936" s="505"/>
      <c r="BA936" s="505"/>
    </row>
    <row r="937" spans="29:53" ht="12.75" customHeight="1">
      <c r="AC937" s="505"/>
      <c r="BA937" s="505"/>
    </row>
    <row r="938" spans="29:53" ht="12.75" customHeight="1">
      <c r="AC938" s="505"/>
      <c r="BA938" s="505"/>
    </row>
    <row r="939" spans="29:53" ht="12.75" customHeight="1">
      <c r="AC939" s="505"/>
      <c r="BA939" s="505"/>
    </row>
    <row r="940" spans="29:53" ht="12.75" customHeight="1">
      <c r="AC940" s="505"/>
      <c r="BA940" s="505"/>
    </row>
    <row r="941" spans="29:53" ht="12.75" customHeight="1">
      <c r="AC941" s="505"/>
      <c r="BA941" s="505"/>
    </row>
    <row r="942" spans="29:53" ht="12.75" customHeight="1">
      <c r="AC942" s="505"/>
      <c r="BA942" s="505"/>
    </row>
    <row r="943" spans="29:53" ht="12.75" customHeight="1">
      <c r="AC943" s="505"/>
      <c r="BA943" s="505"/>
    </row>
    <row r="944" spans="29:53" ht="12.75" customHeight="1">
      <c r="AC944" s="505"/>
      <c r="BA944" s="505"/>
    </row>
    <row r="945" spans="29:53" ht="12.75" customHeight="1">
      <c r="AC945" s="505"/>
      <c r="BA945" s="505"/>
    </row>
    <row r="946" spans="29:53" ht="12.75" customHeight="1">
      <c r="AC946" s="505"/>
      <c r="BA946" s="505"/>
    </row>
    <row r="947" spans="29:53" ht="12.75" customHeight="1">
      <c r="AC947" s="505"/>
      <c r="BA947" s="505"/>
    </row>
    <row r="948" spans="29:53" ht="12.75" customHeight="1">
      <c r="AC948" s="505"/>
      <c r="BA948" s="505"/>
    </row>
    <row r="949" spans="29:53" ht="12.75" customHeight="1">
      <c r="AC949" s="505"/>
      <c r="BA949" s="505"/>
    </row>
    <row r="950" spans="29:53" ht="12.75" customHeight="1">
      <c r="AC950" s="505"/>
      <c r="BA950" s="505"/>
    </row>
    <row r="951" spans="29:53" ht="12.75" customHeight="1">
      <c r="AC951" s="505"/>
      <c r="BA951" s="505"/>
    </row>
    <row r="952" spans="29:53" ht="12.75" customHeight="1">
      <c r="AC952" s="505"/>
      <c r="BA952" s="505"/>
    </row>
    <row r="953" spans="29:53" ht="12.75" customHeight="1">
      <c r="AC953" s="505"/>
      <c r="BA953" s="505"/>
    </row>
    <row r="954" spans="29:53" ht="12.75" customHeight="1">
      <c r="AC954" s="505"/>
      <c r="BA954" s="505"/>
    </row>
    <row r="955" spans="29:53" ht="12.75" customHeight="1">
      <c r="AC955" s="505"/>
      <c r="BA955" s="505"/>
    </row>
    <row r="956" spans="29:53" ht="12.75" customHeight="1">
      <c r="AC956" s="505"/>
      <c r="BA956" s="505"/>
    </row>
    <row r="957" spans="29:53" ht="12.75" customHeight="1">
      <c r="AC957" s="505"/>
      <c r="BA957" s="505"/>
    </row>
    <row r="958" spans="29:53" ht="12.75" customHeight="1">
      <c r="AC958" s="505"/>
      <c r="BA958" s="505"/>
    </row>
    <row r="959" spans="29:53" ht="12.75" customHeight="1">
      <c r="AC959" s="505"/>
      <c r="BA959" s="505"/>
    </row>
    <row r="960" spans="29:53" ht="12.75" customHeight="1">
      <c r="AC960" s="505"/>
      <c r="BA960" s="505"/>
    </row>
    <row r="961" spans="29:53" ht="12.75" customHeight="1">
      <c r="AC961" s="505"/>
      <c r="BA961" s="505"/>
    </row>
    <row r="962" spans="29:53" ht="12.75" customHeight="1">
      <c r="AC962" s="505"/>
      <c r="BA962" s="505"/>
    </row>
    <row r="963" spans="29:53" ht="12.75" customHeight="1">
      <c r="AC963" s="505"/>
      <c r="BA963" s="505"/>
    </row>
    <row r="964" spans="29:53" ht="12.75" customHeight="1">
      <c r="AC964" s="505"/>
      <c r="BA964" s="505"/>
    </row>
    <row r="965" spans="29:53" ht="12.75" customHeight="1">
      <c r="AC965" s="505"/>
      <c r="BA965" s="505"/>
    </row>
    <row r="966" spans="29:53" ht="12.75" customHeight="1">
      <c r="AC966" s="505"/>
      <c r="BA966" s="505"/>
    </row>
    <row r="967" spans="29:53" ht="12.75" customHeight="1">
      <c r="AC967" s="505"/>
      <c r="BA967" s="505"/>
    </row>
    <row r="968" spans="29:53" ht="12.75" customHeight="1">
      <c r="AC968" s="505"/>
      <c r="BA968" s="505"/>
    </row>
    <row r="969" spans="29:53" ht="12.75" customHeight="1">
      <c r="AC969" s="505"/>
      <c r="BA969" s="505"/>
    </row>
    <row r="970" spans="29:53" ht="12.75" customHeight="1">
      <c r="AC970" s="505"/>
      <c r="BA970" s="505"/>
    </row>
    <row r="971" spans="29:53" ht="12.75" customHeight="1">
      <c r="AC971" s="505"/>
      <c r="BA971" s="505"/>
    </row>
    <row r="972" spans="29:53" ht="12.75" customHeight="1">
      <c r="AC972" s="505"/>
      <c r="BA972" s="505"/>
    </row>
    <row r="973" spans="29:53" ht="12.75" customHeight="1">
      <c r="AC973" s="505"/>
      <c r="BA973" s="505"/>
    </row>
    <row r="974" spans="29:53" ht="12.75" customHeight="1">
      <c r="AC974" s="505"/>
      <c r="BA974" s="505"/>
    </row>
    <row r="975" spans="29:53" ht="12.75" customHeight="1">
      <c r="AC975" s="505"/>
      <c r="BA975" s="505"/>
    </row>
    <row r="976" spans="29:53" ht="12.75" customHeight="1">
      <c r="AC976" s="505"/>
      <c r="BA976" s="505"/>
    </row>
    <row r="977" spans="29:53" ht="12.75" customHeight="1">
      <c r="AC977" s="505"/>
      <c r="BA977" s="505"/>
    </row>
    <row r="978" spans="29:53" ht="12.75" customHeight="1">
      <c r="AC978" s="505"/>
      <c r="BA978" s="505"/>
    </row>
    <row r="979" spans="29:53" ht="12.75" customHeight="1">
      <c r="AC979" s="505"/>
      <c r="BA979" s="505"/>
    </row>
    <row r="980" spans="29:53" ht="12.75" customHeight="1">
      <c r="AC980" s="505"/>
      <c r="BA980" s="505"/>
    </row>
    <row r="981" spans="29:53" ht="12.75" customHeight="1">
      <c r="AC981" s="505"/>
      <c r="BA981" s="505"/>
    </row>
    <row r="982" spans="29:53" ht="12.75" customHeight="1">
      <c r="AC982" s="505"/>
      <c r="BA982" s="505"/>
    </row>
    <row r="983" spans="29:53" ht="12.75" customHeight="1">
      <c r="AC983" s="505"/>
      <c r="BA983" s="505"/>
    </row>
    <row r="984" spans="29:53" ht="12.75" customHeight="1">
      <c r="AC984" s="505"/>
      <c r="BA984" s="505"/>
    </row>
    <row r="985" spans="29:53" ht="12.75" customHeight="1">
      <c r="AC985" s="505"/>
      <c r="BA985" s="505"/>
    </row>
    <row r="986" spans="29:53" ht="12.75" customHeight="1">
      <c r="AC986" s="505"/>
      <c r="BA986" s="505"/>
    </row>
    <row r="987" spans="29:53" ht="12.75" customHeight="1">
      <c r="AC987" s="505"/>
      <c r="BA987" s="505"/>
    </row>
    <row r="988" spans="29:53" ht="12.75" customHeight="1">
      <c r="AC988" s="505"/>
      <c r="BA988" s="505"/>
    </row>
    <row r="989" spans="29:53" ht="12.75" customHeight="1">
      <c r="AC989" s="505"/>
      <c r="BA989" s="505"/>
    </row>
    <row r="990" spans="29:53" ht="12.75" customHeight="1">
      <c r="AC990" s="505"/>
      <c r="BA990" s="505"/>
    </row>
    <row r="991" spans="29:53" ht="12.75" customHeight="1">
      <c r="AC991" s="505"/>
      <c r="BA991" s="505"/>
    </row>
    <row r="992" spans="29:53" ht="12.75" customHeight="1">
      <c r="AC992" s="505"/>
      <c r="BA992" s="505"/>
    </row>
    <row r="993" spans="29:53" ht="12.75" customHeight="1">
      <c r="AC993" s="505"/>
      <c r="BA993" s="505"/>
    </row>
    <row r="994" spans="29:53" ht="12.75" customHeight="1">
      <c r="AC994" s="505"/>
      <c r="BA994" s="505"/>
    </row>
    <row r="995" spans="29:53" ht="12.75" customHeight="1">
      <c r="AC995" s="505"/>
      <c r="BA995" s="505"/>
    </row>
    <row r="996" spans="29:53" ht="12.75" customHeight="1">
      <c r="AC996" s="505"/>
      <c r="BA996" s="505"/>
    </row>
    <row r="997" spans="29:53" ht="12.75" customHeight="1">
      <c r="AC997" s="505"/>
      <c r="BA997" s="505"/>
    </row>
    <row r="998" spans="29:53" ht="12.75" customHeight="1">
      <c r="AC998" s="505"/>
      <c r="BA998" s="505"/>
    </row>
    <row r="999" spans="29:53" ht="12.75" customHeight="1">
      <c r="AC999" s="505"/>
      <c r="BA999" s="505"/>
    </row>
    <row r="1000" spans="29:53" ht="12.75" customHeight="1">
      <c r="AC1000" s="505"/>
      <c r="BA1000" s="505"/>
    </row>
    <row r="1001" spans="29:53" ht="12.75" customHeight="1">
      <c r="AC1001" s="505"/>
      <c r="BA1001" s="505"/>
    </row>
    <row r="1002" spans="29:53" ht="12.75" customHeight="1">
      <c r="AC1002" s="505"/>
      <c r="BA1002" s="505"/>
    </row>
    <row r="1003" spans="29:53" ht="12.75" customHeight="1">
      <c r="AC1003" s="505"/>
      <c r="BA1003" s="505"/>
    </row>
    <row r="1004" spans="29:53" ht="12.75" customHeight="1">
      <c r="AC1004" s="505"/>
      <c r="BA1004" s="505"/>
    </row>
    <row r="1005" spans="29:53" ht="12.75" customHeight="1">
      <c r="AC1005" s="505"/>
      <c r="BA1005" s="505"/>
    </row>
    <row r="1006" spans="29:53" ht="12.75" customHeight="1">
      <c r="AC1006" s="505"/>
      <c r="BA1006" s="505"/>
    </row>
    <row r="1007" spans="29:53" ht="12.75" customHeight="1">
      <c r="AC1007" s="505"/>
      <c r="BA1007" s="505"/>
    </row>
    <row r="1008" spans="29:53" ht="12.75" customHeight="1">
      <c r="AC1008" s="505"/>
      <c r="BA1008" s="505"/>
    </row>
    <row r="1009" spans="29:53" ht="12.75" customHeight="1">
      <c r="AC1009" s="505"/>
      <c r="BA1009" s="505"/>
    </row>
    <row r="1010" spans="29:53" ht="12.75" customHeight="1">
      <c r="AC1010" s="505"/>
      <c r="BA1010" s="505"/>
    </row>
    <row r="1011" spans="29:53" ht="12.75" customHeight="1">
      <c r="AC1011" s="505"/>
      <c r="BA1011" s="505"/>
    </row>
    <row r="1012" spans="29:53" ht="12.75" customHeight="1">
      <c r="AC1012" s="505"/>
      <c r="BA1012" s="505"/>
    </row>
    <row r="1013" spans="29:53" ht="12.75" customHeight="1">
      <c r="AC1013" s="505"/>
      <c r="BA1013" s="505"/>
    </row>
    <row r="1014" spans="29:53" ht="12.75" customHeight="1">
      <c r="AC1014" s="505"/>
      <c r="BA1014" s="505"/>
    </row>
    <row r="1015" spans="29:53" ht="12.75" customHeight="1">
      <c r="AC1015" s="505"/>
      <c r="BA1015" s="505"/>
    </row>
    <row r="1016" spans="29:53" ht="12.75" customHeight="1">
      <c r="AC1016" s="505"/>
      <c r="BA1016" s="505"/>
    </row>
    <row r="1017" spans="29:53" ht="12.75" customHeight="1">
      <c r="AC1017" s="505"/>
      <c r="BA1017" s="505"/>
    </row>
    <row r="1018" spans="29:53" ht="12.75" customHeight="1">
      <c r="AC1018" s="505"/>
      <c r="BA1018" s="505"/>
    </row>
    <row r="1019" spans="29:53" ht="12.75" customHeight="1">
      <c r="AC1019" s="505"/>
      <c r="BA1019" s="505"/>
    </row>
    <row r="1020" spans="29:53" ht="12.75" customHeight="1">
      <c r="AC1020" s="505"/>
      <c r="BA1020" s="505"/>
    </row>
    <row r="1021" spans="29:53" ht="12.75" customHeight="1">
      <c r="AC1021" s="505"/>
      <c r="BA1021" s="505"/>
    </row>
    <row r="1022" spans="29:53" ht="12.75" customHeight="1">
      <c r="AC1022" s="505"/>
      <c r="BA1022" s="505"/>
    </row>
    <row r="1023" spans="29:53" ht="12.75" customHeight="1">
      <c r="AC1023" s="505"/>
      <c r="BA1023" s="505"/>
    </row>
    <row r="1024" spans="29:53" ht="12.75" customHeight="1">
      <c r="AC1024" s="505"/>
      <c r="BA1024" s="505"/>
    </row>
    <row r="1025" spans="29:53" ht="12.75" customHeight="1">
      <c r="AC1025" s="505"/>
      <c r="BA1025" s="505"/>
    </row>
    <row r="1026" spans="29:53" ht="12.75" customHeight="1">
      <c r="AC1026" s="505"/>
      <c r="BA1026" s="505"/>
    </row>
    <row r="1027" spans="29:53" ht="12.75" customHeight="1">
      <c r="AC1027" s="505"/>
      <c r="BA1027" s="505"/>
    </row>
    <row r="1028" spans="29:53" ht="12.75" customHeight="1">
      <c r="AC1028" s="505"/>
      <c r="BA1028" s="505"/>
    </row>
    <row r="1029" spans="29:53" ht="12.75" customHeight="1">
      <c r="AC1029" s="505"/>
      <c r="BA1029" s="505"/>
    </row>
    <row r="1030" spans="29:53" ht="12.75" customHeight="1">
      <c r="AC1030" s="505"/>
      <c r="BA1030" s="505"/>
    </row>
    <row r="1031" spans="29:53" ht="12.75" customHeight="1">
      <c r="AC1031" s="505"/>
      <c r="BA1031" s="505"/>
    </row>
    <row r="1032" spans="29:53" ht="12.75" customHeight="1">
      <c r="AC1032" s="505"/>
      <c r="BA1032" s="505"/>
    </row>
    <row r="1033" spans="29:53" ht="12.75" customHeight="1">
      <c r="AC1033" s="505"/>
      <c r="BA1033" s="505"/>
    </row>
    <row r="1034" spans="29:53" ht="12.75" customHeight="1">
      <c r="AC1034" s="505"/>
      <c r="BA1034" s="505"/>
    </row>
    <row r="1035" spans="29:53" ht="12.75" customHeight="1">
      <c r="AC1035" s="505"/>
      <c r="BA1035" s="505"/>
    </row>
    <row r="1036" spans="29:53" ht="12.75" customHeight="1">
      <c r="AC1036" s="505"/>
      <c r="BA1036" s="505"/>
    </row>
    <row r="1037" spans="29:53" ht="12.75" customHeight="1">
      <c r="AC1037" s="505"/>
      <c r="BA1037" s="505"/>
    </row>
    <row r="1038" spans="29:53" ht="12.75" customHeight="1">
      <c r="AC1038" s="505"/>
      <c r="BA1038" s="505"/>
    </row>
    <row r="1039" spans="29:53" ht="12.75" customHeight="1">
      <c r="AC1039" s="505"/>
      <c r="BA1039" s="505"/>
    </row>
    <row r="1040" spans="29:53" ht="12.75" customHeight="1">
      <c r="AC1040" s="505"/>
      <c r="BA1040" s="505"/>
    </row>
    <row r="1041" spans="29:53" ht="12.75" customHeight="1">
      <c r="AC1041" s="505"/>
      <c r="BA1041" s="505"/>
    </row>
    <row r="1042" spans="29:53" ht="12.75" customHeight="1">
      <c r="AC1042" s="505"/>
      <c r="BA1042" s="505"/>
    </row>
    <row r="1043" spans="29:53" ht="12.75" customHeight="1">
      <c r="AC1043" s="505"/>
      <c r="BA1043" s="505"/>
    </row>
    <row r="1044" spans="29:53" ht="12.75" customHeight="1">
      <c r="AC1044" s="505"/>
      <c r="BA1044" s="505"/>
    </row>
    <row r="1045" spans="29:53" ht="12.75" customHeight="1">
      <c r="AC1045" s="505"/>
      <c r="BA1045" s="505"/>
    </row>
    <row r="1046" spans="29:53" ht="12.75" customHeight="1">
      <c r="AC1046" s="505"/>
      <c r="BA1046" s="505"/>
    </row>
    <row r="1047" spans="29:53" ht="12.75" customHeight="1">
      <c r="AC1047" s="505"/>
      <c r="BA1047" s="505"/>
    </row>
    <row r="1048" spans="29:53" ht="12.75" customHeight="1">
      <c r="AC1048" s="505"/>
      <c r="BA1048" s="505"/>
    </row>
    <row r="1049" spans="29:53" ht="12.75" customHeight="1">
      <c r="AC1049" s="505"/>
      <c r="BA1049" s="505"/>
    </row>
    <row r="1050" spans="29:53" ht="12.75" customHeight="1">
      <c r="AC1050" s="505"/>
      <c r="BA1050" s="505"/>
    </row>
    <row r="1051" spans="29:53" ht="12.75" customHeight="1">
      <c r="AC1051" s="505"/>
      <c r="BA1051" s="505"/>
    </row>
    <row r="1052" spans="29:53" ht="12.75" customHeight="1">
      <c r="AC1052" s="505"/>
      <c r="BA1052" s="505"/>
    </row>
    <row r="1053" spans="29:53" ht="12.75" customHeight="1">
      <c r="AC1053" s="505"/>
      <c r="BA1053" s="505"/>
    </row>
    <row r="1054" spans="29:53" ht="12.75" customHeight="1">
      <c r="AC1054" s="505"/>
      <c r="BA1054" s="505"/>
    </row>
    <row r="1055" spans="29:53" ht="12.75" customHeight="1">
      <c r="AC1055" s="505"/>
      <c r="BA1055" s="505"/>
    </row>
    <row r="1056" spans="29:53" ht="12.75" customHeight="1">
      <c r="AC1056" s="505"/>
      <c r="BA1056" s="505"/>
    </row>
    <row r="1057" spans="29:53" ht="12.75" customHeight="1">
      <c r="AC1057" s="505"/>
      <c r="BA1057" s="505"/>
    </row>
    <row r="1058" spans="29:53" ht="12.75" customHeight="1">
      <c r="AC1058" s="505"/>
      <c r="BA1058" s="505"/>
    </row>
    <row r="1059" spans="29:53" ht="12.75" customHeight="1">
      <c r="AC1059" s="505"/>
      <c r="BA1059" s="505"/>
    </row>
    <row r="1060" spans="29:53" ht="12.75" customHeight="1">
      <c r="AC1060" s="505"/>
      <c r="BA1060" s="505"/>
    </row>
    <row r="1061" spans="29:53" ht="12.75" customHeight="1">
      <c r="AC1061" s="505"/>
      <c r="BA1061" s="505"/>
    </row>
    <row r="1062" spans="29:53" ht="12.75" customHeight="1">
      <c r="AC1062" s="505"/>
      <c r="BA1062" s="505"/>
    </row>
    <row r="1063" spans="29:53" ht="12.75" customHeight="1">
      <c r="AC1063" s="505"/>
      <c r="BA1063" s="505"/>
    </row>
    <row r="1064" spans="29:53" ht="12.75" customHeight="1">
      <c r="AC1064" s="505"/>
      <c r="BA1064" s="505"/>
    </row>
    <row r="1065" spans="29:53" ht="12.75" customHeight="1">
      <c r="AC1065" s="505"/>
      <c r="BA1065" s="505"/>
    </row>
    <row r="1066" spans="29:53" ht="12.75" customHeight="1">
      <c r="AC1066" s="505"/>
      <c r="BA1066" s="505"/>
    </row>
    <row r="1067" spans="29:53" ht="12.75" customHeight="1">
      <c r="AC1067" s="505"/>
      <c r="BA1067" s="505"/>
    </row>
    <row r="1068" spans="29:53" ht="12.75" customHeight="1">
      <c r="AC1068" s="505"/>
      <c r="BA1068" s="505"/>
    </row>
    <row r="1069" spans="29:53" ht="12.75" customHeight="1">
      <c r="AC1069" s="505"/>
      <c r="BA1069" s="505"/>
    </row>
    <row r="1070" spans="29:53" ht="12.75" customHeight="1">
      <c r="AC1070" s="505"/>
      <c r="BA1070" s="505"/>
    </row>
    <row r="1071" spans="29:53" ht="12.75" customHeight="1">
      <c r="AC1071" s="505"/>
      <c r="BA1071" s="505"/>
    </row>
    <row r="1072" spans="29:53" ht="12.75" customHeight="1">
      <c r="AC1072" s="505"/>
      <c r="BA1072" s="505"/>
    </row>
    <row r="1073" spans="29:53" ht="12.75" customHeight="1">
      <c r="AC1073" s="505"/>
      <c r="BA1073" s="505"/>
    </row>
    <row r="1074" spans="29:53" ht="12.75" customHeight="1">
      <c r="AC1074" s="505"/>
      <c r="BA1074" s="505"/>
    </row>
    <row r="1075" spans="29:53" ht="12.75" customHeight="1">
      <c r="AC1075" s="505"/>
      <c r="BA1075" s="505"/>
    </row>
    <row r="1076" spans="29:53" ht="12.75" customHeight="1">
      <c r="AC1076" s="505"/>
      <c r="BA1076" s="505"/>
    </row>
    <row r="1077" spans="29:53" ht="12.75" customHeight="1">
      <c r="AC1077" s="505"/>
      <c r="BA1077" s="505"/>
    </row>
    <row r="1078" spans="29:53" ht="12.75" customHeight="1">
      <c r="AC1078" s="505"/>
      <c r="BA1078" s="505"/>
    </row>
    <row r="1079" spans="29:53" ht="12.75" customHeight="1">
      <c r="AC1079" s="505"/>
      <c r="BA1079" s="505"/>
    </row>
    <row r="1080" spans="29:53" ht="12.75" customHeight="1">
      <c r="AC1080" s="505"/>
      <c r="BA1080" s="505"/>
    </row>
    <row r="1081" spans="29:53" ht="12.75" customHeight="1">
      <c r="AC1081" s="505"/>
      <c r="BA1081" s="505"/>
    </row>
    <row r="1082" spans="29:53" ht="12.75" customHeight="1">
      <c r="AC1082" s="505"/>
      <c r="BA1082" s="505"/>
    </row>
    <row r="1083" spans="29:53" ht="12.75" customHeight="1">
      <c r="AC1083" s="505"/>
      <c r="BA1083" s="505"/>
    </row>
    <row r="1084" spans="29:53" ht="12.75" customHeight="1">
      <c r="AC1084" s="505"/>
      <c r="BA1084" s="505"/>
    </row>
    <row r="1085" spans="29:53" ht="12.75" customHeight="1">
      <c r="AC1085" s="505"/>
      <c r="BA1085" s="505"/>
    </row>
    <row r="1086" spans="29:53" ht="12.75" customHeight="1">
      <c r="AC1086" s="505"/>
      <c r="BA1086" s="505"/>
    </row>
    <row r="1087" spans="29:53" ht="12.75" customHeight="1">
      <c r="AC1087" s="505"/>
      <c r="BA1087" s="505"/>
    </row>
    <row r="1088" spans="29:53" ht="12.75" customHeight="1">
      <c r="AC1088" s="505"/>
      <c r="BA1088" s="505"/>
    </row>
    <row r="1089" spans="29:53" ht="12.75" customHeight="1">
      <c r="AC1089" s="505"/>
      <c r="BA1089" s="505"/>
    </row>
    <row r="1090" spans="29:53" ht="12.75" customHeight="1">
      <c r="AC1090" s="505"/>
      <c r="BA1090" s="505"/>
    </row>
    <row r="1091" spans="29:53" ht="12.75" customHeight="1">
      <c r="AC1091" s="505"/>
      <c r="BA1091" s="505"/>
    </row>
    <row r="1092" spans="29:53" ht="12.75" customHeight="1">
      <c r="AC1092" s="505"/>
      <c r="BA1092" s="505"/>
    </row>
    <row r="1093" spans="29:53" ht="12.75" customHeight="1">
      <c r="AC1093" s="505"/>
      <c r="BA1093" s="505"/>
    </row>
    <row r="1094" spans="29:53" ht="12.75" customHeight="1">
      <c r="AC1094" s="505"/>
      <c r="BA1094" s="505"/>
    </row>
    <row r="1095" spans="29:53" ht="12.75" customHeight="1">
      <c r="AC1095" s="505"/>
      <c r="BA1095" s="505"/>
    </row>
    <row r="1096" spans="29:53" ht="12.75" customHeight="1">
      <c r="AC1096" s="505"/>
      <c r="BA1096" s="505"/>
    </row>
    <row r="1097" spans="29:53" ht="12.75" customHeight="1">
      <c r="AC1097" s="505"/>
      <c r="BA1097" s="505"/>
    </row>
    <row r="1098" spans="29:53" ht="12.75" customHeight="1">
      <c r="AC1098" s="505"/>
      <c r="BA1098" s="505"/>
    </row>
    <row r="1099" spans="29:53" ht="12.75" customHeight="1">
      <c r="AC1099" s="505"/>
      <c r="BA1099" s="505"/>
    </row>
    <row r="1100" spans="29:53" ht="12.75" customHeight="1">
      <c r="AC1100" s="505"/>
      <c r="BA1100" s="505"/>
    </row>
    <row r="1101" spans="29:53" ht="12.75" customHeight="1">
      <c r="AC1101" s="505"/>
      <c r="BA1101" s="505"/>
    </row>
    <row r="1102" spans="29:53" ht="12.75" customHeight="1">
      <c r="AC1102" s="505"/>
      <c r="BA1102" s="505"/>
    </row>
    <row r="1103" spans="29:53" ht="12.75" customHeight="1">
      <c r="AC1103" s="505"/>
      <c r="BA1103" s="505"/>
    </row>
    <row r="1104" spans="29:53" ht="12.75" customHeight="1">
      <c r="AC1104" s="505"/>
      <c r="BA1104" s="505"/>
    </row>
    <row r="1105" spans="29:53" ht="12.75" customHeight="1">
      <c r="AC1105" s="505"/>
      <c r="BA1105" s="505"/>
    </row>
    <row r="1106" spans="29:53" ht="12.75" customHeight="1">
      <c r="AC1106" s="505"/>
      <c r="BA1106" s="505"/>
    </row>
    <row r="1107" spans="29:53" ht="12.75" customHeight="1">
      <c r="AC1107" s="505"/>
      <c r="BA1107" s="505"/>
    </row>
    <row r="1108" spans="29:53" ht="12.75" customHeight="1">
      <c r="AC1108" s="505"/>
      <c r="BA1108" s="505"/>
    </row>
    <row r="1109" spans="29:53" ht="12.75" customHeight="1">
      <c r="AC1109" s="505"/>
      <c r="BA1109" s="505"/>
    </row>
    <row r="1110" spans="29:53" ht="12.75" customHeight="1">
      <c r="AC1110" s="505"/>
      <c r="BA1110" s="505"/>
    </row>
    <row r="1111" spans="29:53" ht="12.75" customHeight="1">
      <c r="AC1111" s="505"/>
      <c r="BA1111" s="505"/>
    </row>
    <row r="1112" spans="29:53" ht="12.75" customHeight="1">
      <c r="AC1112" s="505"/>
      <c r="BA1112" s="505"/>
    </row>
    <row r="1113" spans="29:53" ht="12.75" customHeight="1">
      <c r="AC1113" s="505"/>
      <c r="BA1113" s="505"/>
    </row>
    <row r="1114" spans="29:53" ht="12.75" customHeight="1">
      <c r="AC1114" s="505"/>
      <c r="BA1114" s="505"/>
    </row>
    <row r="1115" spans="29:53" ht="12.75" customHeight="1">
      <c r="AC1115" s="505"/>
      <c r="BA1115" s="505"/>
    </row>
    <row r="1116" spans="29:53" ht="12.75" customHeight="1">
      <c r="AC1116" s="505"/>
      <c r="BA1116" s="505"/>
    </row>
    <row r="1117" spans="29:53" ht="12.75" customHeight="1">
      <c r="AC1117" s="505"/>
      <c r="BA1117" s="505"/>
    </row>
    <row r="1118" spans="29:53" ht="12.75" customHeight="1">
      <c r="AC1118" s="505"/>
      <c r="BA1118" s="505"/>
    </row>
    <row r="1119" spans="29:53" ht="12.75" customHeight="1">
      <c r="AC1119" s="505"/>
      <c r="BA1119" s="505"/>
    </row>
    <row r="1120" spans="29:53" ht="12.75" customHeight="1">
      <c r="AC1120" s="505"/>
      <c r="BA1120" s="505"/>
    </row>
    <row r="1121" spans="29:53" ht="12.75" customHeight="1">
      <c r="AC1121" s="505"/>
      <c r="BA1121" s="505"/>
    </row>
    <row r="1122" spans="29:53" ht="12.75" customHeight="1">
      <c r="AC1122" s="505"/>
      <c r="BA1122" s="505"/>
    </row>
    <row r="1123" spans="29:53" ht="12.75" customHeight="1">
      <c r="AC1123" s="505"/>
      <c r="BA1123" s="505"/>
    </row>
    <row r="1124" spans="29:53" ht="12.75" customHeight="1">
      <c r="AC1124" s="505"/>
      <c r="BA1124" s="505"/>
    </row>
    <row r="1125" spans="29:53" ht="12.75" customHeight="1">
      <c r="AC1125" s="505"/>
      <c r="BA1125" s="505"/>
    </row>
    <row r="1126" spans="29:53" ht="12.75" customHeight="1">
      <c r="AC1126" s="505"/>
      <c r="BA1126" s="505"/>
    </row>
    <row r="1127" spans="29:53" ht="12.75" customHeight="1">
      <c r="AC1127" s="505"/>
      <c r="BA1127" s="505"/>
    </row>
    <row r="1128" spans="29:53" ht="12.75" customHeight="1">
      <c r="AC1128" s="505"/>
      <c r="BA1128" s="505"/>
    </row>
    <row r="1129" spans="29:53" ht="12.75" customHeight="1">
      <c r="AC1129" s="505"/>
      <c r="BA1129" s="505"/>
    </row>
    <row r="1130" spans="29:53" ht="12.75" customHeight="1">
      <c r="AC1130" s="505"/>
      <c r="BA1130" s="505"/>
    </row>
    <row r="1131" spans="29:53" ht="12.75" customHeight="1">
      <c r="AC1131" s="505"/>
      <c r="BA1131" s="505"/>
    </row>
    <row r="1132" spans="29:53" ht="12.75" customHeight="1">
      <c r="AC1132" s="505"/>
      <c r="BA1132" s="505"/>
    </row>
    <row r="1133" spans="29:53" ht="12.75" customHeight="1">
      <c r="AC1133" s="505"/>
      <c r="BA1133" s="505"/>
    </row>
    <row r="1134" spans="29:53" ht="12.75" customHeight="1">
      <c r="AC1134" s="505"/>
      <c r="BA1134" s="505"/>
    </row>
    <row r="1135" spans="29:53" ht="12.75" customHeight="1">
      <c r="AC1135" s="505"/>
      <c r="BA1135" s="505"/>
    </row>
    <row r="1136" spans="29:53" ht="12.75" customHeight="1">
      <c r="AC1136" s="505"/>
      <c r="BA1136" s="505"/>
    </row>
    <row r="1137" spans="29:53" ht="12.75" customHeight="1">
      <c r="AC1137" s="505"/>
      <c r="BA1137" s="505"/>
    </row>
    <row r="1138" spans="29:53" ht="12.75" customHeight="1">
      <c r="AC1138" s="505"/>
      <c r="BA1138" s="505"/>
    </row>
    <row r="1139" spans="29:53" ht="12.75" customHeight="1">
      <c r="AC1139" s="505"/>
      <c r="BA1139" s="505"/>
    </row>
    <row r="1140" spans="29:53" ht="12.75" customHeight="1">
      <c r="AC1140" s="505"/>
      <c r="BA1140" s="505"/>
    </row>
    <row r="1141" spans="29:53" ht="12.75" customHeight="1">
      <c r="AC1141" s="505"/>
      <c r="BA1141" s="505"/>
    </row>
    <row r="1142" spans="29:53" ht="12.75" customHeight="1">
      <c r="AC1142" s="505"/>
      <c r="BA1142" s="505"/>
    </row>
    <row r="1143" spans="29:53" ht="12.75" customHeight="1">
      <c r="AC1143" s="505"/>
      <c r="BA1143" s="505"/>
    </row>
    <row r="1144" spans="29:53" ht="12.75" customHeight="1">
      <c r="AC1144" s="505"/>
      <c r="BA1144" s="505"/>
    </row>
    <row r="1145" spans="29:53" ht="12.75" customHeight="1">
      <c r="AC1145" s="505"/>
      <c r="BA1145" s="505"/>
    </row>
    <row r="1146" spans="29:53" ht="12.75" customHeight="1">
      <c r="AC1146" s="505"/>
      <c r="BA1146" s="505"/>
    </row>
    <row r="1147" spans="29:53" ht="12.75" customHeight="1">
      <c r="AC1147" s="505"/>
      <c r="BA1147" s="505"/>
    </row>
    <row r="1148" spans="29:53" ht="12.75" customHeight="1">
      <c r="AC1148" s="505"/>
      <c r="BA1148" s="505"/>
    </row>
    <row r="1149" spans="29:53" ht="12.75" customHeight="1">
      <c r="AC1149" s="505"/>
      <c r="BA1149" s="505"/>
    </row>
    <row r="1150" spans="29:53" ht="12.75" customHeight="1">
      <c r="AC1150" s="505"/>
      <c r="BA1150" s="505"/>
    </row>
    <row r="1151" spans="29:53" ht="12.75" customHeight="1">
      <c r="AC1151" s="505"/>
      <c r="BA1151" s="505"/>
    </row>
    <row r="1152" spans="29:53" ht="12.75" customHeight="1">
      <c r="AC1152" s="505"/>
      <c r="BA1152" s="505"/>
    </row>
    <row r="1153" spans="29:53" ht="12.75" customHeight="1">
      <c r="AC1153" s="505"/>
      <c r="BA1153" s="505"/>
    </row>
    <row r="1154" spans="29:53" ht="12.75" customHeight="1">
      <c r="AC1154" s="505"/>
      <c r="BA1154" s="505"/>
    </row>
    <row r="1155" spans="29:53" ht="12.75" customHeight="1">
      <c r="AC1155" s="505"/>
      <c r="BA1155" s="505"/>
    </row>
    <row r="1156" spans="29:53" ht="12.75" customHeight="1">
      <c r="AC1156" s="505"/>
      <c r="BA1156" s="505"/>
    </row>
    <row r="1157" spans="29:53" ht="12.75" customHeight="1">
      <c r="AC1157" s="505"/>
      <c r="BA1157" s="505"/>
    </row>
    <row r="1158" spans="29:53" ht="12.75" customHeight="1">
      <c r="AC1158" s="505"/>
      <c r="BA1158" s="505"/>
    </row>
    <row r="1159" spans="29:53" ht="12.75" customHeight="1">
      <c r="AC1159" s="505"/>
      <c r="BA1159" s="505"/>
    </row>
    <row r="1160" spans="29:53" ht="12.75" customHeight="1">
      <c r="AC1160" s="505"/>
      <c r="BA1160" s="505"/>
    </row>
    <row r="1161" spans="29:53" ht="12.75" customHeight="1">
      <c r="AC1161" s="505"/>
      <c r="BA1161" s="505"/>
    </row>
    <row r="1162" spans="29:53" ht="12.75" customHeight="1">
      <c r="AC1162" s="505"/>
      <c r="BA1162" s="505"/>
    </row>
    <row r="1163" spans="29:53" ht="12.75" customHeight="1">
      <c r="AC1163" s="505"/>
      <c r="BA1163" s="505"/>
    </row>
    <row r="1164" spans="29:53" ht="12.75" customHeight="1">
      <c r="AC1164" s="505"/>
      <c r="BA1164" s="505"/>
    </row>
    <row r="1165" spans="29:53" ht="12.75" customHeight="1">
      <c r="AC1165" s="505"/>
      <c r="BA1165" s="505"/>
    </row>
    <row r="1166" spans="29:53" ht="12.75" customHeight="1">
      <c r="AC1166" s="505"/>
      <c r="BA1166" s="505"/>
    </row>
    <row r="1167" spans="29:53" ht="12.75" customHeight="1">
      <c r="AC1167" s="505"/>
      <c r="BA1167" s="505"/>
    </row>
    <row r="1168" spans="29:53" ht="12.75" customHeight="1">
      <c r="AC1168" s="505"/>
      <c r="BA1168" s="505"/>
    </row>
    <row r="1169" spans="29:53" ht="12.75" customHeight="1">
      <c r="AC1169" s="505"/>
      <c r="BA1169" s="505"/>
    </row>
    <row r="1170" spans="29:53" ht="12.75" customHeight="1">
      <c r="AC1170" s="505"/>
      <c r="BA1170" s="505"/>
    </row>
    <row r="1171" spans="29:53" ht="12.75" customHeight="1">
      <c r="AC1171" s="505"/>
      <c r="BA1171" s="505"/>
    </row>
    <row r="1172" spans="29:53" ht="12.75" customHeight="1">
      <c r="AC1172" s="505"/>
      <c r="BA1172" s="505"/>
    </row>
    <row r="1173" spans="29:53" ht="12.75" customHeight="1">
      <c r="AC1173" s="505"/>
      <c r="BA1173" s="505"/>
    </row>
    <row r="1174" spans="29:53" ht="12.75" customHeight="1">
      <c r="AC1174" s="505"/>
      <c r="BA1174" s="505"/>
    </row>
    <row r="1175" spans="29:53" ht="12.75" customHeight="1">
      <c r="AC1175" s="505"/>
      <c r="BA1175" s="505"/>
    </row>
    <row r="1176" spans="29:53" ht="12.75" customHeight="1">
      <c r="AC1176" s="505"/>
      <c r="BA1176" s="505"/>
    </row>
    <row r="1177" spans="29:53" ht="12.75" customHeight="1">
      <c r="AC1177" s="505"/>
      <c r="BA1177" s="505"/>
    </row>
    <row r="1178" spans="29:53" ht="12.75" customHeight="1">
      <c r="AC1178" s="505"/>
      <c r="BA1178" s="505"/>
    </row>
    <row r="1179" spans="29:53" ht="12.75" customHeight="1">
      <c r="AC1179" s="505"/>
      <c r="BA1179" s="505"/>
    </row>
    <row r="1180" spans="29:53" ht="12.75" customHeight="1">
      <c r="AC1180" s="505"/>
      <c r="BA1180" s="505"/>
    </row>
    <row r="1181" spans="29:53" ht="12.75" customHeight="1">
      <c r="AC1181" s="505"/>
      <c r="BA1181" s="505"/>
    </row>
    <row r="1182" spans="29:53" ht="12.75" customHeight="1">
      <c r="AC1182" s="505"/>
      <c r="BA1182" s="505"/>
    </row>
    <row r="1183" spans="29:53" ht="12.75" customHeight="1">
      <c r="AC1183" s="505"/>
      <c r="BA1183" s="505"/>
    </row>
    <row r="1184" spans="29:53" ht="12.75" customHeight="1">
      <c r="AC1184" s="505"/>
      <c r="BA1184" s="505"/>
    </row>
    <row r="1185" spans="29:53" ht="12.75" customHeight="1">
      <c r="AC1185" s="505"/>
      <c r="BA1185" s="505"/>
    </row>
    <row r="1186" spans="29:53" ht="12.75" customHeight="1">
      <c r="AC1186" s="505"/>
      <c r="BA1186" s="505"/>
    </row>
    <row r="1187" spans="29:53" ht="12.75" customHeight="1">
      <c r="AC1187" s="505"/>
      <c r="BA1187" s="505"/>
    </row>
    <row r="1188" spans="29:53" ht="12.75" customHeight="1">
      <c r="AC1188" s="505"/>
      <c r="BA1188" s="505"/>
    </row>
    <row r="1189" spans="29:53" ht="12.75" customHeight="1">
      <c r="AC1189" s="505"/>
      <c r="BA1189" s="505"/>
    </row>
    <row r="1190" spans="29:53" ht="12.75" customHeight="1">
      <c r="AC1190" s="505"/>
      <c r="BA1190" s="505"/>
    </row>
    <row r="1191" spans="29:53" ht="12.75" customHeight="1">
      <c r="AC1191" s="505"/>
      <c r="BA1191" s="505"/>
    </row>
    <row r="1192" spans="29:53" ht="12.75" customHeight="1">
      <c r="AC1192" s="505"/>
      <c r="BA1192" s="505"/>
    </row>
    <row r="1193" spans="29:53" ht="12.75" customHeight="1">
      <c r="AC1193" s="505"/>
      <c r="BA1193" s="505"/>
    </row>
    <row r="1194" spans="29:53" ht="12.75" customHeight="1">
      <c r="AC1194" s="505"/>
      <c r="BA1194" s="505"/>
    </row>
    <row r="1195" spans="29:53" ht="12.75" customHeight="1">
      <c r="AC1195" s="505"/>
      <c r="BA1195" s="505"/>
    </row>
    <row r="1196" spans="29:53" ht="12.75" customHeight="1">
      <c r="AC1196" s="505"/>
      <c r="BA1196" s="505"/>
    </row>
    <row r="1197" spans="29:53" ht="12.75" customHeight="1">
      <c r="AC1197" s="505"/>
      <c r="BA1197" s="505"/>
    </row>
    <row r="1198" spans="29:53" ht="12.75" customHeight="1">
      <c r="AC1198" s="505"/>
      <c r="BA1198" s="505"/>
    </row>
    <row r="1199" spans="29:53" ht="12.75" customHeight="1">
      <c r="AC1199" s="505"/>
      <c r="BA1199" s="505"/>
    </row>
    <row r="1200" spans="29:53" ht="12.75" customHeight="1">
      <c r="AC1200" s="505"/>
      <c r="BA1200" s="505"/>
    </row>
    <row r="1201" spans="29:53" ht="12.75" customHeight="1">
      <c r="AC1201" s="505"/>
      <c r="BA1201" s="505"/>
    </row>
    <row r="1202" spans="29:53" ht="12.75" customHeight="1">
      <c r="AC1202" s="505"/>
      <c r="BA1202" s="505"/>
    </row>
    <row r="1203" spans="29:53" ht="12.75" customHeight="1">
      <c r="AC1203" s="505"/>
      <c r="BA1203" s="505"/>
    </row>
    <row r="1204" spans="29:53" ht="12.75" customHeight="1">
      <c r="AC1204" s="505"/>
      <c r="BA1204" s="505"/>
    </row>
    <row r="1205" spans="29:53" ht="12.75" customHeight="1">
      <c r="AC1205" s="505"/>
      <c r="BA1205" s="505"/>
    </row>
    <row r="1206" spans="29:53" ht="12.75" customHeight="1">
      <c r="AC1206" s="505"/>
      <c r="BA1206" s="505"/>
    </row>
    <row r="1207" spans="29:53" ht="12.75" customHeight="1">
      <c r="AC1207" s="505"/>
      <c r="BA1207" s="505"/>
    </row>
    <row r="1208" spans="29:53" ht="12.75" customHeight="1">
      <c r="AC1208" s="505"/>
      <c r="BA1208" s="505"/>
    </row>
    <row r="1209" spans="29:53" ht="12.75" customHeight="1">
      <c r="AC1209" s="505"/>
      <c r="BA1209" s="505"/>
    </row>
    <row r="1210" spans="29:53" ht="12.75" customHeight="1">
      <c r="AC1210" s="505"/>
      <c r="BA1210" s="505"/>
    </row>
    <row r="1211" spans="29:53" ht="12.75" customHeight="1">
      <c r="AC1211" s="505"/>
      <c r="BA1211" s="505"/>
    </row>
    <row r="1212" spans="29:53" ht="12.75" customHeight="1">
      <c r="AC1212" s="505"/>
      <c r="BA1212" s="505"/>
    </row>
    <row r="1213" spans="29:53" ht="12.75" customHeight="1">
      <c r="AC1213" s="505"/>
      <c r="BA1213" s="505"/>
    </row>
    <row r="1214" spans="29:53" ht="12.75" customHeight="1">
      <c r="AC1214" s="505"/>
      <c r="BA1214" s="505"/>
    </row>
    <row r="1215" spans="29:53" ht="12.75" customHeight="1">
      <c r="AC1215" s="505"/>
      <c r="BA1215" s="505"/>
    </row>
    <row r="1216" spans="29:53" ht="12.75" customHeight="1">
      <c r="AC1216" s="505"/>
      <c r="BA1216" s="505"/>
    </row>
    <row r="1217" spans="29:53" ht="12.75" customHeight="1">
      <c r="AC1217" s="505"/>
      <c r="BA1217" s="505"/>
    </row>
    <row r="1218" spans="29:53" ht="12.75" customHeight="1">
      <c r="AC1218" s="505"/>
      <c r="BA1218" s="505"/>
    </row>
    <row r="1219" spans="29:53" ht="12.75" customHeight="1">
      <c r="AC1219" s="505"/>
      <c r="BA1219" s="505"/>
    </row>
    <row r="1220" spans="29:53" ht="12.75" customHeight="1">
      <c r="AC1220" s="505"/>
      <c r="BA1220" s="505"/>
    </row>
    <row r="1221" spans="29:53" ht="12.75" customHeight="1">
      <c r="AC1221" s="505"/>
      <c r="BA1221" s="505"/>
    </row>
    <row r="1222" spans="29:53" ht="12.75" customHeight="1">
      <c r="AC1222" s="505"/>
      <c r="BA1222" s="505"/>
    </row>
    <row r="1223" spans="29:53" ht="12.75" customHeight="1">
      <c r="AC1223" s="505"/>
      <c r="BA1223" s="505"/>
    </row>
    <row r="1224" spans="29:53" ht="12.75" customHeight="1">
      <c r="AC1224" s="505"/>
      <c r="BA1224" s="505"/>
    </row>
    <row r="1225" spans="29:53" ht="12.75" customHeight="1">
      <c r="AC1225" s="505"/>
      <c r="BA1225" s="505"/>
    </row>
    <row r="1226" spans="29:53" ht="12.75" customHeight="1">
      <c r="AC1226" s="505"/>
      <c r="BA1226" s="505"/>
    </row>
    <row r="1227" spans="29:53" ht="12.75" customHeight="1">
      <c r="AC1227" s="505"/>
      <c r="BA1227" s="505"/>
    </row>
    <row r="1228" spans="29:53" ht="12.75" customHeight="1">
      <c r="AC1228" s="505"/>
      <c r="BA1228" s="505"/>
    </row>
    <row r="1229" spans="29:53" ht="12.75" customHeight="1">
      <c r="AC1229" s="505"/>
      <c r="BA1229" s="505"/>
    </row>
    <row r="1230" spans="29:53" ht="12.75" customHeight="1">
      <c r="AC1230" s="505"/>
      <c r="BA1230" s="505"/>
    </row>
    <row r="1231" spans="29:53" ht="12.75" customHeight="1">
      <c r="AC1231" s="505"/>
      <c r="BA1231" s="505"/>
    </row>
    <row r="1232" spans="29:53" ht="12.75" customHeight="1">
      <c r="AC1232" s="505"/>
      <c r="BA1232" s="505"/>
    </row>
    <row r="1233" spans="29:53" ht="12.75" customHeight="1">
      <c r="AC1233" s="505"/>
      <c r="BA1233" s="505"/>
    </row>
    <row r="1234" spans="29:53" ht="12.75" customHeight="1">
      <c r="AC1234" s="505"/>
      <c r="BA1234" s="505"/>
    </row>
    <row r="1235" spans="29:53" ht="12.75" customHeight="1">
      <c r="AC1235" s="505"/>
      <c r="BA1235" s="505"/>
    </row>
    <row r="1236" spans="29:53" ht="12.75" customHeight="1">
      <c r="AC1236" s="505"/>
      <c r="BA1236" s="505"/>
    </row>
    <row r="1237" spans="29:53" ht="12.75" customHeight="1">
      <c r="AC1237" s="505"/>
      <c r="BA1237" s="505"/>
    </row>
    <row r="1238" spans="29:53" ht="12.75" customHeight="1">
      <c r="AC1238" s="505"/>
      <c r="BA1238" s="505"/>
    </row>
    <row r="1239" spans="29:53" ht="12.75" customHeight="1">
      <c r="AC1239" s="505"/>
      <c r="BA1239" s="505"/>
    </row>
    <row r="1240" spans="29:53" ht="12.75" customHeight="1">
      <c r="AC1240" s="505"/>
      <c r="BA1240" s="505"/>
    </row>
    <row r="1241" spans="29:53" ht="12.75" customHeight="1">
      <c r="AC1241" s="505"/>
      <c r="BA1241" s="505"/>
    </row>
    <row r="1242" spans="29:53" ht="12.75" customHeight="1">
      <c r="AC1242" s="505"/>
      <c r="BA1242" s="505"/>
    </row>
    <row r="1243" spans="29:53" ht="12.75" customHeight="1">
      <c r="AC1243" s="505"/>
      <c r="BA1243" s="505"/>
    </row>
    <row r="1244" spans="29:53" ht="12.75" customHeight="1">
      <c r="AC1244" s="505"/>
      <c r="BA1244" s="505"/>
    </row>
    <row r="1245" spans="29:53" ht="12.75" customHeight="1">
      <c r="AC1245" s="505"/>
      <c r="BA1245" s="505"/>
    </row>
    <row r="1246" spans="29:53" ht="12.75" customHeight="1">
      <c r="AC1246" s="505"/>
      <c r="BA1246" s="505"/>
    </row>
    <row r="1247" spans="29:53" ht="12.75" customHeight="1">
      <c r="AC1247" s="505"/>
      <c r="BA1247" s="505"/>
    </row>
    <row r="1248" spans="29:53" ht="12.75" customHeight="1">
      <c r="AC1248" s="505"/>
      <c r="BA1248" s="505"/>
    </row>
    <row r="1249" spans="29:53" ht="12.75" customHeight="1">
      <c r="AC1249" s="505"/>
      <c r="BA1249" s="505"/>
    </row>
    <row r="1250" spans="29:53" ht="12.75" customHeight="1">
      <c r="AC1250" s="505"/>
      <c r="BA1250" s="505"/>
    </row>
    <row r="1251" spans="29:53" ht="12.75" customHeight="1">
      <c r="AC1251" s="505"/>
      <c r="BA1251" s="505"/>
    </row>
    <row r="1252" spans="29:53" ht="12.75" customHeight="1">
      <c r="AC1252" s="505"/>
      <c r="BA1252" s="505"/>
    </row>
    <row r="1253" spans="29:53" ht="12.75" customHeight="1">
      <c r="AC1253" s="505"/>
      <c r="BA1253" s="505"/>
    </row>
    <row r="1254" spans="29:53" ht="12.75" customHeight="1">
      <c r="AC1254" s="505"/>
      <c r="BA1254" s="505"/>
    </row>
    <row r="1255" spans="29:53" ht="12.75" customHeight="1">
      <c r="AC1255" s="505"/>
      <c r="BA1255" s="505"/>
    </row>
    <row r="1256" spans="29:53" ht="12.75" customHeight="1">
      <c r="AC1256" s="505"/>
      <c r="BA1256" s="505"/>
    </row>
    <row r="1257" spans="29:53" ht="12.75" customHeight="1">
      <c r="AC1257" s="505"/>
      <c r="BA1257" s="505"/>
    </row>
    <row r="1258" spans="29:53" ht="12.75" customHeight="1">
      <c r="AC1258" s="505"/>
      <c r="BA1258" s="505"/>
    </row>
    <row r="1259" spans="29:53" ht="12.75" customHeight="1">
      <c r="AC1259" s="505"/>
      <c r="BA1259" s="505"/>
    </row>
    <row r="1260" spans="29:53" ht="12.75" customHeight="1">
      <c r="AC1260" s="505"/>
      <c r="BA1260" s="505"/>
    </row>
    <row r="1261" spans="29:53" ht="12.75" customHeight="1">
      <c r="AC1261" s="505"/>
      <c r="BA1261" s="505"/>
    </row>
    <row r="1262" spans="29:53" ht="12.75" customHeight="1">
      <c r="AC1262" s="505"/>
      <c r="BA1262" s="505"/>
    </row>
    <row r="1263" spans="29:53" ht="12.75" customHeight="1">
      <c r="AC1263" s="505"/>
      <c r="BA1263" s="505"/>
    </row>
    <row r="1264" spans="29:53" ht="12.75" customHeight="1">
      <c r="AC1264" s="505"/>
      <c r="BA1264" s="505"/>
    </row>
    <row r="1265" spans="29:53" ht="12.75" customHeight="1">
      <c r="AC1265" s="505"/>
      <c r="BA1265" s="505"/>
    </row>
    <row r="1266" spans="29:53" ht="12.75" customHeight="1">
      <c r="AC1266" s="505"/>
      <c r="BA1266" s="505"/>
    </row>
    <row r="1267" spans="29:53" ht="12.75" customHeight="1">
      <c r="AC1267" s="505"/>
      <c r="BA1267" s="505"/>
    </row>
    <row r="1268" spans="29:53" ht="12.75" customHeight="1">
      <c r="AC1268" s="505"/>
      <c r="BA1268" s="505"/>
    </row>
    <row r="1269" spans="29:53" ht="12.75" customHeight="1">
      <c r="AC1269" s="505"/>
      <c r="BA1269" s="505"/>
    </row>
    <row r="1270" spans="29:53" ht="12.75" customHeight="1">
      <c r="AC1270" s="505"/>
      <c r="BA1270" s="505"/>
    </row>
    <row r="1271" spans="29:53" ht="12.75" customHeight="1">
      <c r="AC1271" s="505"/>
      <c r="BA1271" s="505"/>
    </row>
    <row r="1272" spans="29:53" ht="12.75" customHeight="1">
      <c r="AC1272" s="505"/>
      <c r="BA1272" s="505"/>
    </row>
    <row r="1273" spans="29:53" ht="12.75" customHeight="1">
      <c r="AC1273" s="505"/>
      <c r="BA1273" s="505"/>
    </row>
    <row r="1274" spans="29:53" ht="12.75" customHeight="1">
      <c r="AC1274" s="505"/>
      <c r="BA1274" s="505"/>
    </row>
    <row r="1275" spans="29:53" ht="12.75" customHeight="1">
      <c r="AC1275" s="505"/>
      <c r="BA1275" s="505"/>
    </row>
    <row r="1276" spans="29:53" ht="12.75" customHeight="1">
      <c r="AC1276" s="505"/>
      <c r="BA1276" s="505"/>
    </row>
    <row r="1277" spans="29:53" ht="12.75" customHeight="1">
      <c r="AC1277" s="505"/>
      <c r="BA1277" s="505"/>
    </row>
    <row r="1278" spans="29:53" ht="12.75" customHeight="1">
      <c r="AC1278" s="505"/>
      <c r="BA1278" s="505"/>
    </row>
    <row r="1279" spans="29:53" ht="12.75" customHeight="1">
      <c r="AC1279" s="505"/>
      <c r="BA1279" s="505"/>
    </row>
    <row r="1280" spans="29:53" ht="12.75" customHeight="1">
      <c r="AC1280" s="505"/>
      <c r="BA1280" s="505"/>
    </row>
    <row r="1281" spans="29:53" ht="12.75" customHeight="1">
      <c r="AC1281" s="505"/>
      <c r="BA1281" s="505"/>
    </row>
    <row r="1282" spans="29:53" ht="12.75" customHeight="1">
      <c r="AC1282" s="505"/>
      <c r="BA1282" s="505"/>
    </row>
    <row r="1283" spans="29:53" ht="12.75" customHeight="1">
      <c r="AC1283" s="505"/>
      <c r="BA1283" s="505"/>
    </row>
    <row r="1284" spans="29:53" ht="12.75" customHeight="1">
      <c r="AC1284" s="505"/>
      <c r="BA1284" s="505"/>
    </row>
    <row r="1285" spans="29:53" ht="12.75" customHeight="1">
      <c r="AC1285" s="505"/>
      <c r="BA1285" s="505"/>
    </row>
    <row r="1286" spans="29:53" ht="12.75" customHeight="1">
      <c r="AC1286" s="505"/>
      <c r="BA1286" s="505"/>
    </row>
    <row r="1287" spans="29:53" ht="12.75" customHeight="1">
      <c r="AC1287" s="505"/>
      <c r="BA1287" s="505"/>
    </row>
    <row r="1288" spans="29:53" ht="12.75" customHeight="1">
      <c r="AC1288" s="505"/>
      <c r="BA1288" s="505"/>
    </row>
    <row r="1289" spans="29:53" ht="12.75" customHeight="1">
      <c r="AC1289" s="505"/>
      <c r="BA1289" s="505"/>
    </row>
    <row r="1290" spans="29:53" ht="12.75" customHeight="1">
      <c r="AC1290" s="505"/>
      <c r="BA1290" s="505"/>
    </row>
    <row r="1291" spans="29:53" ht="12.75" customHeight="1">
      <c r="AC1291" s="505"/>
      <c r="BA1291" s="505"/>
    </row>
    <row r="1292" spans="29:53" ht="12.75" customHeight="1">
      <c r="AC1292" s="505"/>
      <c r="BA1292" s="505"/>
    </row>
    <row r="1293" spans="29:53" ht="12.75" customHeight="1">
      <c r="AC1293" s="505"/>
      <c r="BA1293" s="505"/>
    </row>
    <row r="1294" spans="29:53" ht="12.75" customHeight="1">
      <c r="AC1294" s="505"/>
      <c r="BA1294" s="505"/>
    </row>
    <row r="1295" spans="29:53" ht="12.75" customHeight="1">
      <c r="AC1295" s="505"/>
      <c r="BA1295" s="505"/>
    </row>
    <row r="1296" spans="29:53" ht="12.75" customHeight="1">
      <c r="AC1296" s="505"/>
      <c r="BA1296" s="505"/>
    </row>
    <row r="1297" spans="29:53" ht="12.75" customHeight="1">
      <c r="AC1297" s="505"/>
      <c r="BA1297" s="505"/>
    </row>
    <row r="1298" spans="29:53" ht="12.75" customHeight="1">
      <c r="AC1298" s="505"/>
      <c r="BA1298" s="505"/>
    </row>
    <row r="1299" spans="29:53" ht="12.75" customHeight="1">
      <c r="AC1299" s="505"/>
      <c r="BA1299" s="505"/>
    </row>
    <row r="1300" spans="29:53" ht="12.75" customHeight="1">
      <c r="AC1300" s="505"/>
      <c r="BA1300" s="505"/>
    </row>
    <row r="1301" spans="29:53" ht="12.75" customHeight="1">
      <c r="AC1301" s="505"/>
      <c r="BA1301" s="505"/>
    </row>
    <row r="1302" spans="29:53" ht="12.75" customHeight="1">
      <c r="AC1302" s="505"/>
      <c r="BA1302" s="505"/>
    </row>
    <row r="1303" spans="29:53" ht="12.75" customHeight="1">
      <c r="AC1303" s="505"/>
      <c r="BA1303" s="505"/>
    </row>
    <row r="1304" spans="29:53" ht="12.75" customHeight="1">
      <c r="AC1304" s="505"/>
      <c r="BA1304" s="505"/>
    </row>
    <row r="1305" spans="29:53" ht="12.75" customHeight="1">
      <c r="AC1305" s="505"/>
      <c r="BA1305" s="505"/>
    </row>
    <row r="1306" spans="29:53" ht="12.75" customHeight="1">
      <c r="AC1306" s="505"/>
      <c r="BA1306" s="505"/>
    </row>
    <row r="1307" spans="29:53" ht="12.75" customHeight="1">
      <c r="AC1307" s="505"/>
      <c r="BA1307" s="505"/>
    </row>
    <row r="1308" spans="29:53" ht="12.75" customHeight="1">
      <c r="AC1308" s="505"/>
      <c r="BA1308" s="505"/>
    </row>
    <row r="1309" spans="29:53" ht="12.75" customHeight="1">
      <c r="AC1309" s="505"/>
      <c r="BA1309" s="505"/>
    </row>
    <row r="1310" spans="29:53" ht="12.75" customHeight="1">
      <c r="AC1310" s="505"/>
      <c r="BA1310" s="505"/>
    </row>
    <row r="1311" spans="29:53" ht="12.75" customHeight="1">
      <c r="AC1311" s="505"/>
      <c r="BA1311" s="505"/>
    </row>
    <row r="1312" spans="29:53" ht="12.75" customHeight="1">
      <c r="AC1312" s="505"/>
      <c r="BA1312" s="505"/>
    </row>
    <row r="1313" spans="29:53" ht="12.75" customHeight="1">
      <c r="AC1313" s="505"/>
      <c r="BA1313" s="505"/>
    </row>
    <row r="1314" spans="29:53" ht="12.75" customHeight="1">
      <c r="AC1314" s="505"/>
      <c r="BA1314" s="505"/>
    </row>
    <row r="1315" spans="29:53" ht="12.75" customHeight="1">
      <c r="AC1315" s="505"/>
      <c r="BA1315" s="505"/>
    </row>
    <row r="1316" spans="29:53" ht="12.75" customHeight="1">
      <c r="AC1316" s="505"/>
      <c r="BA1316" s="505"/>
    </row>
    <row r="1317" spans="29:53" ht="12.75" customHeight="1">
      <c r="AC1317" s="505"/>
      <c r="BA1317" s="505"/>
    </row>
    <row r="1318" spans="29:53" ht="12.75" customHeight="1">
      <c r="AC1318" s="505"/>
      <c r="BA1318" s="505"/>
    </row>
    <row r="1319" spans="29:53" ht="12.75" customHeight="1">
      <c r="AC1319" s="505"/>
      <c r="BA1319" s="505"/>
    </row>
    <row r="1320" spans="29:53" ht="12.75" customHeight="1">
      <c r="AC1320" s="505"/>
      <c r="BA1320" s="505"/>
    </row>
    <row r="1321" spans="29:53" ht="12.75" customHeight="1">
      <c r="AC1321" s="505"/>
      <c r="BA1321" s="505"/>
    </row>
    <row r="1322" spans="29:53" ht="12.75" customHeight="1">
      <c r="AC1322" s="505"/>
      <c r="BA1322" s="505"/>
    </row>
    <row r="1323" spans="29:53" ht="12.75" customHeight="1">
      <c r="AC1323" s="505"/>
      <c r="BA1323" s="505"/>
    </row>
    <row r="1324" spans="29:53" ht="12.75" customHeight="1">
      <c r="AC1324" s="505"/>
      <c r="BA1324" s="505"/>
    </row>
    <row r="1325" spans="29:53" ht="12.75" customHeight="1">
      <c r="AC1325" s="505"/>
      <c r="BA1325" s="505"/>
    </row>
    <row r="1326" spans="29:53" ht="12.75" customHeight="1">
      <c r="AC1326" s="505"/>
      <c r="BA1326" s="505"/>
    </row>
    <row r="1327" spans="29:53" ht="12.75" customHeight="1">
      <c r="AC1327" s="505"/>
      <c r="BA1327" s="505"/>
    </row>
    <row r="1328" spans="29:53" ht="12.75" customHeight="1">
      <c r="AC1328" s="505"/>
      <c r="BA1328" s="505"/>
    </row>
    <row r="1329" spans="29:53" ht="12.75" customHeight="1">
      <c r="AC1329" s="505"/>
      <c r="BA1329" s="505"/>
    </row>
    <row r="1330" spans="29:53" ht="12.75" customHeight="1">
      <c r="AC1330" s="505"/>
      <c r="BA1330" s="505"/>
    </row>
    <row r="1331" spans="29:53" ht="12.75" customHeight="1">
      <c r="AC1331" s="505"/>
      <c r="BA1331" s="505"/>
    </row>
    <row r="1332" spans="29:53" ht="12.75" customHeight="1">
      <c r="AC1332" s="505"/>
      <c r="BA1332" s="505"/>
    </row>
    <row r="1333" spans="29:53" ht="12.75" customHeight="1">
      <c r="AC1333" s="505"/>
      <c r="BA1333" s="505"/>
    </row>
    <row r="1334" spans="29:53" ht="12.75" customHeight="1">
      <c r="AC1334" s="505"/>
      <c r="BA1334" s="505"/>
    </row>
    <row r="1335" spans="29:53" ht="12.75" customHeight="1">
      <c r="AC1335" s="505"/>
      <c r="BA1335" s="505"/>
    </row>
    <row r="1336" spans="29:53" ht="12.75" customHeight="1">
      <c r="AC1336" s="505"/>
      <c r="BA1336" s="505"/>
    </row>
    <row r="1337" spans="29:53" ht="12.75" customHeight="1">
      <c r="AC1337" s="505"/>
      <c r="BA1337" s="505"/>
    </row>
    <row r="1338" spans="29:53" ht="12.75" customHeight="1">
      <c r="AC1338" s="505"/>
      <c r="BA1338" s="505"/>
    </row>
    <row r="1339" spans="29:53" ht="12.75" customHeight="1">
      <c r="AC1339" s="505"/>
      <c r="BA1339" s="505"/>
    </row>
    <row r="1340" spans="29:53" ht="12.75" customHeight="1">
      <c r="AC1340" s="505"/>
      <c r="BA1340" s="505"/>
    </row>
    <row r="1341" spans="29:53" ht="12.75" customHeight="1">
      <c r="AC1341" s="505"/>
      <c r="BA1341" s="505"/>
    </row>
    <row r="1342" spans="29:53" ht="12.75" customHeight="1">
      <c r="AC1342" s="505"/>
      <c r="BA1342" s="505"/>
    </row>
    <row r="1343" spans="29:53" ht="12.75" customHeight="1">
      <c r="AC1343" s="505"/>
      <c r="BA1343" s="505"/>
    </row>
    <row r="1344" spans="29:53" ht="12.75" customHeight="1">
      <c r="AC1344" s="505"/>
      <c r="BA1344" s="505"/>
    </row>
    <row r="1345" spans="29:53" ht="12.75" customHeight="1">
      <c r="AC1345" s="505"/>
      <c r="BA1345" s="505"/>
    </row>
    <row r="1346" spans="29:53" ht="12.75" customHeight="1">
      <c r="AC1346" s="505"/>
      <c r="BA1346" s="505"/>
    </row>
    <row r="1347" spans="29:53" ht="12.75" customHeight="1">
      <c r="AC1347" s="505"/>
      <c r="BA1347" s="505"/>
    </row>
    <row r="1348" spans="29:53" ht="12.75" customHeight="1">
      <c r="AC1348" s="505"/>
      <c r="BA1348" s="505"/>
    </row>
    <row r="1349" spans="29:53" ht="12.75" customHeight="1">
      <c r="AC1349" s="505"/>
      <c r="BA1349" s="505"/>
    </row>
    <row r="1350" spans="29:53" ht="12.75" customHeight="1">
      <c r="AC1350" s="505"/>
      <c r="BA1350" s="505"/>
    </row>
    <row r="1351" spans="29:53" ht="12.75" customHeight="1">
      <c r="AC1351" s="505"/>
      <c r="BA1351" s="505"/>
    </row>
    <row r="1352" spans="29:53" ht="12.75" customHeight="1">
      <c r="AC1352" s="505"/>
      <c r="BA1352" s="505"/>
    </row>
    <row r="1353" spans="29:53" ht="12.75" customHeight="1">
      <c r="AC1353" s="505"/>
      <c r="BA1353" s="505"/>
    </row>
    <row r="1354" spans="29:53" ht="12.75" customHeight="1">
      <c r="AC1354" s="505"/>
      <c r="BA1354" s="505"/>
    </row>
    <row r="1355" spans="29:53" ht="12.75" customHeight="1">
      <c r="AC1355" s="505"/>
      <c r="BA1355" s="505"/>
    </row>
    <row r="1356" spans="29:53" ht="12.75" customHeight="1">
      <c r="AC1356" s="505"/>
      <c r="BA1356" s="505"/>
    </row>
    <row r="1357" spans="29:53" ht="12.75" customHeight="1">
      <c r="AC1357" s="505"/>
      <c r="BA1357" s="505"/>
    </row>
    <row r="1358" spans="29:53" ht="12.75" customHeight="1">
      <c r="AC1358" s="505"/>
      <c r="BA1358" s="505"/>
    </row>
    <row r="1359" spans="29:53" ht="12.75" customHeight="1">
      <c r="AC1359" s="505"/>
      <c r="BA1359" s="505"/>
    </row>
    <row r="1360" spans="29:53" ht="12.75" customHeight="1">
      <c r="AC1360" s="505"/>
      <c r="BA1360" s="505"/>
    </row>
    <row r="1361" spans="29:53" ht="12.75" customHeight="1">
      <c r="AC1361" s="505"/>
      <c r="BA1361" s="505"/>
    </row>
    <row r="1362" spans="29:53" ht="12.75" customHeight="1">
      <c r="AC1362" s="505"/>
      <c r="BA1362" s="505"/>
    </row>
    <row r="1363" spans="29:53" ht="12.75" customHeight="1">
      <c r="AC1363" s="505"/>
      <c r="BA1363" s="505"/>
    </row>
    <row r="1364" spans="29:53" ht="12.75" customHeight="1">
      <c r="AC1364" s="505"/>
      <c r="BA1364" s="505"/>
    </row>
    <row r="1365" spans="29:53" ht="12.75" customHeight="1">
      <c r="AC1365" s="505"/>
      <c r="BA1365" s="505"/>
    </row>
    <row r="1366" spans="29:53" ht="12.75" customHeight="1">
      <c r="AC1366" s="505"/>
      <c r="BA1366" s="505"/>
    </row>
    <row r="1367" spans="29:53" ht="12.75" customHeight="1">
      <c r="AC1367" s="505"/>
      <c r="BA1367" s="505"/>
    </row>
    <row r="1368" spans="29:53" ht="12.75" customHeight="1">
      <c r="AC1368" s="505"/>
      <c r="BA1368" s="505"/>
    </row>
    <row r="1369" spans="29:53" ht="12.75" customHeight="1">
      <c r="AC1369" s="505"/>
      <c r="BA1369" s="505"/>
    </row>
  </sheetData>
  <phoneticPr fontId="0" type="noConversion"/>
  <pageMargins left="0.75" right="0.75" top="1" bottom="1" header="0.5" footer="0.5"/>
  <pageSetup orientation="portrait" r:id="rId1"/>
  <headerFooter alignWithMargins="0"/>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4">
    <pageSetUpPr autoPageBreaks="0"/>
  </sheetPr>
  <dimension ref="A1:AY1901"/>
  <sheetViews>
    <sheetView showGridLines="0" zoomScale="90" zoomScaleNormal="90" workbookViewId="0">
      <pane xSplit="3" ySplit="9" topLeftCell="D1047" activePane="bottomRight" state="frozen"/>
      <selection pane="topRight" activeCell="C1069" sqref="C1069"/>
      <selection pane="bottomLeft" activeCell="C1069" sqref="C1069"/>
      <selection pane="bottomRight" activeCell="X1064" sqref="X1064"/>
    </sheetView>
  </sheetViews>
  <sheetFormatPr defaultColWidth="6.33203125" defaultRowHeight="12"/>
  <cols>
    <col min="1" max="1" width="6.33203125" style="165"/>
    <col min="2" max="2" width="13" style="165" customWidth="1"/>
    <col min="3" max="3" width="25.33203125" style="165" customWidth="1"/>
    <col min="4" max="5" width="6.33203125" style="165"/>
    <col min="6" max="6" width="8.1640625" style="165" customWidth="1"/>
    <col min="7" max="10" width="7.6640625" style="165" customWidth="1"/>
    <col min="11" max="11" width="8" style="164" customWidth="1"/>
    <col min="12" max="12" width="6.33203125" style="165"/>
    <col min="13" max="14" width="7.6640625" style="165" customWidth="1"/>
    <col min="15" max="15" width="8.5" style="165" customWidth="1"/>
    <col min="16" max="16" width="9.1640625" style="165" customWidth="1"/>
    <col min="17" max="17" width="8.6640625" style="165" customWidth="1"/>
    <col min="18" max="18" width="7.6640625" style="165" customWidth="1"/>
    <col min="19" max="23" width="6.33203125" style="165" hidden="1" customWidth="1"/>
    <col min="24" max="25" width="6.33203125" style="165" customWidth="1"/>
    <col min="26" max="26" width="6.33203125" style="165"/>
    <col min="27" max="27" width="6.33203125" style="165" customWidth="1"/>
    <col min="28" max="28" width="12.1640625" style="165" customWidth="1"/>
    <col min="29" max="29" width="27" style="165" customWidth="1"/>
    <col min="30" max="32" width="7.1640625" style="164" customWidth="1"/>
    <col min="33" max="35" width="7.6640625" style="164" customWidth="1"/>
    <col min="36" max="39" width="7.1640625" style="164" customWidth="1"/>
    <col min="40" max="40" width="8.6640625" style="164" customWidth="1"/>
    <col min="41" max="41" width="8.5" style="164" customWidth="1"/>
    <col min="42" max="42" width="7.1640625" style="164" customWidth="1"/>
    <col min="43" max="43" width="9.1640625" style="164" customWidth="1"/>
    <col min="44" max="44" width="7.1640625" style="164" customWidth="1"/>
    <col min="45" max="45" width="8.33203125" style="164" customWidth="1"/>
    <col min="46" max="46" width="3.6640625" customWidth="1"/>
    <col min="47" max="49" width="7.33203125" style="165" customWidth="1"/>
    <col min="50" max="50" width="3.5" style="165" customWidth="1"/>
    <col min="51" max="51" width="10" style="164" customWidth="1"/>
    <col min="52" max="16384" width="6.33203125" style="165"/>
  </cols>
  <sheetData>
    <row r="1" spans="1:51" s="164" customFormat="1" ht="14.65" customHeight="1">
      <c r="A1" s="715" t="s">
        <v>575</v>
      </c>
      <c r="D1" s="185"/>
      <c r="E1" s="185"/>
      <c r="F1" s="185"/>
      <c r="G1" s="185"/>
      <c r="H1" s="185"/>
      <c r="I1" s="254">
        <f>SUM(D10:I1063)</f>
        <v>46375</v>
      </c>
      <c r="J1" s="186"/>
      <c r="K1" s="185"/>
      <c r="L1" s="185"/>
      <c r="M1" s="185"/>
      <c r="N1" s="254">
        <f>SUM(M10:O1063)</f>
        <v>6307</v>
      </c>
      <c r="P1" s="254">
        <f>SUM(P10:P1063)</f>
        <v>28954</v>
      </c>
      <c r="Q1" s="185"/>
      <c r="R1" s="185"/>
      <c r="AA1" s="163" t="s">
        <v>576</v>
      </c>
      <c r="AB1" s="163"/>
      <c r="AI1" s="252">
        <f>SUM(AD10:AI1063)</f>
        <v>46375</v>
      </c>
      <c r="AJ1" s="252">
        <f>SUM(AJ10:AJ1063)</f>
        <v>0</v>
      </c>
      <c r="AN1" s="252">
        <f>SUM(AK10:AN1063)</f>
        <v>6376</v>
      </c>
      <c r="AS1" s="252">
        <f>SUM(AO10:AS1063)</f>
        <v>29182</v>
      </c>
      <c r="AY1" s="75"/>
    </row>
    <row r="2" spans="1:51" s="164" customFormat="1" ht="12.6" customHeight="1">
      <c r="I2" s="253"/>
      <c r="K2" s="398">
        <v>0.04</v>
      </c>
      <c r="N2" s="326"/>
      <c r="O2" s="327"/>
      <c r="P2" s="253"/>
      <c r="AI2" s="253"/>
      <c r="AJ2" s="486"/>
      <c r="AN2" s="253"/>
      <c r="AS2" s="253"/>
      <c r="AY2" s="75"/>
    </row>
    <row r="3" spans="1:51" ht="15" hidden="1">
      <c r="C3" s="164"/>
      <c r="D3" s="163"/>
      <c r="E3" s="164"/>
      <c r="F3" s="164"/>
      <c r="I3" s="253"/>
      <c r="K3" s="165"/>
      <c r="N3" s="328"/>
      <c r="O3" s="255"/>
      <c r="P3" s="253"/>
      <c r="AI3" s="253"/>
      <c r="AJ3" s="486"/>
      <c r="AN3" s="253"/>
      <c r="AS3" s="253"/>
      <c r="AY3" s="75"/>
    </row>
    <row r="4" spans="1:51" hidden="1">
      <c r="E4" s="164"/>
      <c r="F4" s="164"/>
      <c r="I4" s="253"/>
      <c r="K4" s="165"/>
      <c r="L4" s="164"/>
      <c r="N4" s="164"/>
      <c r="O4" s="253"/>
      <c r="P4" s="253"/>
      <c r="Q4" s="164"/>
      <c r="R4" s="164"/>
      <c r="S4" s="164"/>
      <c r="T4" s="164"/>
      <c r="U4" s="164"/>
      <c r="V4" s="164"/>
      <c r="W4" s="164"/>
      <c r="X4" s="164"/>
      <c r="Y4" s="164"/>
      <c r="Z4" s="164"/>
      <c r="AI4" s="253"/>
      <c r="AJ4" s="486"/>
      <c r="AN4" s="253"/>
      <c r="AS4" s="253"/>
      <c r="AY4" s="75"/>
    </row>
    <row r="5" spans="1:51">
      <c r="C5" s="164"/>
      <c r="D5" s="163"/>
      <c r="E5" s="163"/>
      <c r="F5" s="164"/>
      <c r="G5" s="164"/>
      <c r="I5" s="377"/>
      <c r="K5" s="398">
        <v>0.05</v>
      </c>
      <c r="O5" s="255"/>
      <c r="P5" s="255"/>
      <c r="R5" s="187"/>
      <c r="AI5" s="253"/>
      <c r="AJ5" s="486"/>
      <c r="AN5" s="253"/>
      <c r="AS5" s="253"/>
      <c r="AY5" s="75"/>
    </row>
    <row r="6" spans="1:51" s="99" customFormat="1" ht="15">
      <c r="A6" s="101" t="s">
        <v>577</v>
      </c>
      <c r="B6" s="97"/>
      <c r="C6" s="98"/>
      <c r="D6" s="96"/>
      <c r="E6" s="96"/>
      <c r="F6" s="96"/>
      <c r="G6" s="97"/>
      <c r="H6" s="97"/>
      <c r="I6" s="97"/>
      <c r="J6" s="97"/>
      <c r="K6" s="96"/>
      <c r="L6" s="97"/>
      <c r="M6" s="97"/>
      <c r="N6" s="97"/>
      <c r="O6" s="97"/>
      <c r="P6" s="125"/>
      <c r="Q6" s="125"/>
      <c r="R6" s="98"/>
      <c r="S6" s="102"/>
      <c r="T6" s="102"/>
      <c r="U6" s="102"/>
      <c r="V6" s="102"/>
      <c r="W6" s="102"/>
      <c r="X6" s="102"/>
      <c r="Y6" s="102"/>
      <c r="Z6" s="102"/>
      <c r="AA6" s="317" t="s">
        <v>578</v>
      </c>
      <c r="AB6" s="318"/>
      <c r="AC6" s="318"/>
      <c r="AD6" s="212"/>
      <c r="AE6" s="212"/>
      <c r="AF6" s="212"/>
      <c r="AG6" s="212"/>
      <c r="AH6" s="212"/>
      <c r="AI6" s="214"/>
      <c r="AJ6" s="487"/>
      <c r="AK6" s="212"/>
      <c r="AL6" s="212"/>
      <c r="AM6" s="212"/>
      <c r="AN6" s="212"/>
      <c r="AO6" s="212"/>
      <c r="AP6" s="212"/>
      <c r="AQ6" s="212"/>
      <c r="AR6" s="212"/>
      <c r="AS6" s="213"/>
      <c r="AU6" s="219"/>
      <c r="AV6" s="220"/>
      <c r="AW6" s="221"/>
      <c r="AY6" s="75"/>
    </row>
    <row r="7" spans="1:51" s="178" customFormat="1">
      <c r="A7" s="166"/>
      <c r="B7" s="166"/>
      <c r="C7" s="166"/>
      <c r="D7" s="189" t="s">
        <v>579</v>
      </c>
      <c r="E7" s="190"/>
      <c r="F7" s="190"/>
      <c r="G7" s="190"/>
      <c r="H7" s="190"/>
      <c r="I7" s="190"/>
      <c r="J7" s="183" t="s">
        <v>580</v>
      </c>
      <c r="K7" s="191" t="s">
        <v>581</v>
      </c>
      <c r="L7" s="192"/>
      <c r="M7" s="366" t="s">
        <v>582</v>
      </c>
      <c r="N7" s="179"/>
      <c r="O7" s="180"/>
      <c r="P7" s="249" t="s">
        <v>583</v>
      </c>
      <c r="Q7" s="183" t="s">
        <v>584</v>
      </c>
      <c r="R7" s="192" t="s">
        <v>585</v>
      </c>
      <c r="S7" s="188"/>
      <c r="T7" s="188"/>
      <c r="U7" s="188"/>
      <c r="V7" s="188"/>
      <c r="W7" s="188"/>
      <c r="X7" s="188"/>
      <c r="Y7" s="188"/>
      <c r="Z7" s="188"/>
      <c r="AA7" s="206"/>
      <c r="AB7" s="319"/>
      <c r="AC7" s="320"/>
      <c r="AD7" s="216" t="s">
        <v>586</v>
      </c>
      <c r="AE7" s="216"/>
      <c r="AF7" s="216"/>
      <c r="AG7" s="216"/>
      <c r="AH7" s="216"/>
      <c r="AI7" s="217"/>
      <c r="AJ7" s="218" t="s">
        <v>580</v>
      </c>
      <c r="AK7" s="216" t="s">
        <v>582</v>
      </c>
      <c r="AL7" s="216"/>
      <c r="AM7" s="216"/>
      <c r="AN7" s="217"/>
      <c r="AO7" s="215" t="s">
        <v>583</v>
      </c>
      <c r="AP7" s="216"/>
      <c r="AQ7" s="216"/>
      <c r="AR7" s="216"/>
      <c r="AS7" s="217"/>
      <c r="AU7" s="222" t="s">
        <v>587</v>
      </c>
      <c r="AV7" s="223" t="s">
        <v>588</v>
      </c>
      <c r="AW7" s="224" t="s">
        <v>584</v>
      </c>
      <c r="AY7" s="75"/>
    </row>
    <row r="8" spans="1:51" s="178" customFormat="1">
      <c r="A8" s="167" t="s">
        <v>8</v>
      </c>
      <c r="B8" s="167" t="s">
        <v>541</v>
      </c>
      <c r="C8" s="167" t="s">
        <v>589</v>
      </c>
      <c r="D8" s="168" t="s">
        <v>590</v>
      </c>
      <c r="E8" s="169" t="s">
        <v>591</v>
      </c>
      <c r="F8" s="169" t="s">
        <v>592</v>
      </c>
      <c r="G8" s="169" t="s">
        <v>593</v>
      </c>
      <c r="H8" s="169" t="s">
        <v>594</v>
      </c>
      <c r="I8" s="169" t="s">
        <v>595</v>
      </c>
      <c r="J8" s="184" t="s">
        <v>596</v>
      </c>
      <c r="K8" s="168" t="s">
        <v>597</v>
      </c>
      <c r="L8" s="170" t="s">
        <v>598</v>
      </c>
      <c r="M8" s="168" t="s">
        <v>599</v>
      </c>
      <c r="N8" s="181" t="s">
        <v>594</v>
      </c>
      <c r="O8" s="182" t="s">
        <v>595</v>
      </c>
      <c r="P8" s="199" t="s">
        <v>600</v>
      </c>
      <c r="Q8" s="360" t="s">
        <v>601</v>
      </c>
      <c r="R8" s="170" t="s">
        <v>602</v>
      </c>
      <c r="S8" s="188"/>
      <c r="T8" s="188"/>
      <c r="U8" s="188"/>
      <c r="V8" s="188"/>
      <c r="W8" s="188"/>
      <c r="X8" s="188"/>
      <c r="Y8" s="188"/>
      <c r="Z8" s="188"/>
      <c r="AA8" s="207" t="s">
        <v>603</v>
      </c>
      <c r="AB8" s="321" t="s">
        <v>541</v>
      </c>
      <c r="AC8" s="211" t="s">
        <v>589</v>
      </c>
      <c r="AD8" s="208" t="s">
        <v>590</v>
      </c>
      <c r="AE8" s="208" t="s">
        <v>591</v>
      </c>
      <c r="AF8" s="208" t="s">
        <v>604</v>
      </c>
      <c r="AG8" s="208" t="s">
        <v>593</v>
      </c>
      <c r="AH8" s="208" t="s">
        <v>594</v>
      </c>
      <c r="AI8" s="209" t="s">
        <v>595</v>
      </c>
      <c r="AJ8" s="210" t="s">
        <v>596</v>
      </c>
      <c r="AK8" s="208" t="s">
        <v>590</v>
      </c>
      <c r="AL8" s="208" t="s">
        <v>605</v>
      </c>
      <c r="AM8" s="208" t="s">
        <v>594</v>
      </c>
      <c r="AN8" s="209" t="s">
        <v>595</v>
      </c>
      <c r="AO8" s="207" t="s">
        <v>606</v>
      </c>
      <c r="AP8" s="321" t="s">
        <v>590</v>
      </c>
      <c r="AQ8" s="321" t="s">
        <v>591</v>
      </c>
      <c r="AR8" s="321" t="s">
        <v>592</v>
      </c>
      <c r="AS8" s="211" t="s">
        <v>607</v>
      </c>
      <c r="AU8" s="225" t="s">
        <v>8</v>
      </c>
      <c r="AV8" s="226" t="s">
        <v>8</v>
      </c>
      <c r="AW8" s="227" t="s">
        <v>601</v>
      </c>
      <c r="AX8" s="178" t="s">
        <v>608</v>
      </c>
      <c r="AY8" s="75"/>
    </row>
    <row r="9" spans="1:51" s="178" customFormat="1">
      <c r="B9" s="171"/>
      <c r="C9" s="171"/>
      <c r="D9" s="172"/>
      <c r="E9" s="173"/>
      <c r="F9" s="173"/>
      <c r="G9" s="173"/>
      <c r="H9" s="173"/>
      <c r="I9" s="173"/>
      <c r="J9" s="173"/>
      <c r="K9" s="173"/>
      <c r="L9" s="173"/>
      <c r="M9" s="173"/>
      <c r="N9" s="173"/>
      <c r="O9" s="173"/>
      <c r="P9" s="173"/>
      <c r="Q9" s="173" t="s">
        <v>609</v>
      </c>
      <c r="R9" s="173"/>
      <c r="AA9" s="171"/>
      <c r="AB9" s="171"/>
      <c r="AD9" s="164"/>
      <c r="AE9" s="164"/>
      <c r="AF9" s="164"/>
      <c r="AG9" s="164"/>
      <c r="AH9" s="164"/>
      <c r="AI9" s="164"/>
      <c r="AJ9" s="164"/>
      <c r="AS9" s="164"/>
      <c r="AV9" s="564"/>
      <c r="AW9" s="565"/>
      <c r="AX9" s="178" t="s">
        <v>608</v>
      </c>
      <c r="AY9" s="75"/>
    </row>
    <row r="10" spans="1:51">
      <c r="A10" s="164">
        <f>AA10</f>
        <v>409</v>
      </c>
      <c r="B10" s="164">
        <f>AB10</f>
        <v>409201003</v>
      </c>
      <c r="C10" s="165" t="str">
        <f>AC10</f>
        <v>ALMA DEL MAR</v>
      </c>
      <c r="D10" s="174">
        <f>ROUND(AD10,0)</f>
        <v>0</v>
      </c>
      <c r="E10" s="174">
        <f t="shared" ref="E10:J10" si="0">ROUND(AE10,0)</f>
        <v>0</v>
      </c>
      <c r="F10" s="174">
        <f t="shared" si="0"/>
        <v>0</v>
      </c>
      <c r="G10" s="174">
        <f t="shared" si="0"/>
        <v>0</v>
      </c>
      <c r="H10" s="174">
        <f t="shared" si="0"/>
        <v>1</v>
      </c>
      <c r="I10" s="174">
        <f>ROUND(AI10,0)-J10</f>
        <v>0</v>
      </c>
      <c r="J10" s="174">
        <f t="shared" si="0"/>
        <v>0</v>
      </c>
      <c r="K10" s="251">
        <f>ROUND($K$2*(SUM(AF10:AI10)+(AE10*0.5))+$K$5*AJ10,4)</f>
        <v>0.04</v>
      </c>
      <c r="L10" s="174"/>
      <c r="M10" s="174">
        <f>ROUND(AL10+(AK10*0.5),0)</f>
        <v>0</v>
      </c>
      <c r="N10" s="174">
        <f>ROUND(AM10,0)</f>
        <v>0</v>
      </c>
      <c r="O10" s="174">
        <f>ROUND(AN10,0)</f>
        <v>0</v>
      </c>
      <c r="P10" s="174">
        <f>ROUND(((AP10+AQ10)*0.5)+AO10+AR10+AS10,0)</f>
        <v>0</v>
      </c>
      <c r="Q10" s="174">
        <f>AW10</f>
        <v>6</v>
      </c>
      <c r="R10" s="174">
        <f>SUM(F10:I10)+ROUND(D10*0.5,0)+ROUND(J10,0)</f>
        <v>1</v>
      </c>
      <c r="S10" s="177"/>
      <c r="T10" s="177"/>
      <c r="U10" s="177"/>
      <c r="V10" s="177"/>
      <c r="W10" s="370"/>
      <c r="X10" s="370"/>
      <c r="Y10" s="391"/>
      <c r="Z10" s="177"/>
      <c r="AA10" s="75">
        <v>409</v>
      </c>
      <c r="AB10" s="75">
        <v>409201003</v>
      </c>
      <c r="AC10" s="193" t="s">
        <v>17</v>
      </c>
      <c r="AD10" s="75">
        <v>0</v>
      </c>
      <c r="AE10" s="75">
        <v>0</v>
      </c>
      <c r="AF10" s="75">
        <v>0</v>
      </c>
      <c r="AG10" s="75">
        <v>0</v>
      </c>
      <c r="AH10" s="75">
        <v>1</v>
      </c>
      <c r="AI10" s="75">
        <v>0</v>
      </c>
      <c r="AJ10" s="75">
        <v>0</v>
      </c>
      <c r="AK10" s="164">
        <v>0</v>
      </c>
      <c r="AL10" s="164">
        <v>0</v>
      </c>
      <c r="AM10" s="164">
        <v>0</v>
      </c>
      <c r="AN10" s="164">
        <v>0</v>
      </c>
      <c r="AO10" s="164">
        <v>0</v>
      </c>
      <c r="AP10" s="164">
        <v>0</v>
      </c>
      <c r="AQ10" s="164">
        <v>0</v>
      </c>
      <c r="AR10" s="164">
        <v>0</v>
      </c>
      <c r="AS10" s="75">
        <v>0</v>
      </c>
      <c r="AU10" s="75">
        <v>201</v>
      </c>
      <c r="AV10" s="75">
        <v>3</v>
      </c>
      <c r="AW10" s="369">
        <v>6</v>
      </c>
      <c r="AY10" s="75"/>
    </row>
    <row r="11" spans="1:51">
      <c r="A11" s="164">
        <f t="shared" ref="A11:A74" si="1">AA11</f>
        <v>409</v>
      </c>
      <c r="B11" s="164">
        <f t="shared" ref="B11:B74" si="2">AB11</f>
        <v>409201036</v>
      </c>
      <c r="C11" s="165" t="str">
        <f t="shared" ref="C11:C74" si="3">AC11</f>
        <v>ALMA DEL MAR</v>
      </c>
      <c r="D11" s="174">
        <f t="shared" ref="D11:D74" si="4">ROUND(AD11,0)</f>
        <v>0</v>
      </c>
      <c r="E11" s="174">
        <f t="shared" ref="E11:E74" si="5">ROUND(AE11,0)</f>
        <v>0</v>
      </c>
      <c r="F11" s="174">
        <f t="shared" ref="F11:F74" si="6">ROUND(AF11,0)</f>
        <v>0</v>
      </c>
      <c r="G11" s="174">
        <f t="shared" ref="G11:G74" si="7">ROUND(AG11,0)</f>
        <v>1</v>
      </c>
      <c r="H11" s="174">
        <f t="shared" ref="H11:H74" si="8">ROUND(AH11,0)</f>
        <v>0</v>
      </c>
      <c r="I11" s="174">
        <f t="shared" ref="I11:I74" si="9">ROUND(AI11,0)-J11</f>
        <v>0</v>
      </c>
      <c r="J11" s="174">
        <f t="shared" ref="J11:J74" si="10">ROUND(AJ11,0)</f>
        <v>0</v>
      </c>
      <c r="K11" s="251">
        <f t="shared" ref="K11:K74" si="11">ROUND($K$2*(SUM(AF11:AI11)+(AE11*0.5))+$K$5*AJ11,4)</f>
        <v>0.04</v>
      </c>
      <c r="L11" s="174"/>
      <c r="M11" s="174">
        <f t="shared" ref="M11:M74" si="12">ROUND(AL11+(AK11*0.5),0)</f>
        <v>0</v>
      </c>
      <c r="N11" s="174">
        <f t="shared" ref="N11:N74" si="13">ROUND(AM11,0)</f>
        <v>0</v>
      </c>
      <c r="O11" s="174">
        <f t="shared" ref="O11:O74" si="14">ROUND(AN11,0)</f>
        <v>0</v>
      </c>
      <c r="P11" s="174">
        <f t="shared" ref="P11:P74" si="15">ROUND(((AP11+AQ11)*0.5)+AO11+AR11+AS11,0)</f>
        <v>1</v>
      </c>
      <c r="Q11" s="174">
        <f t="shared" ref="Q11:Q74" si="16">AW11</f>
        <v>7</v>
      </c>
      <c r="R11" s="174">
        <f t="shared" ref="R11:R74" si="17">SUM(F11:I11)+ROUND(D11*0.5,0)+ROUND(J11,0)</f>
        <v>1</v>
      </c>
      <c r="S11" s="177"/>
      <c r="T11" s="177"/>
      <c r="U11" s="177"/>
      <c r="V11" s="177"/>
      <c r="W11" s="370"/>
      <c r="X11" s="370"/>
      <c r="Y11" s="391"/>
      <c r="Z11" s="177"/>
      <c r="AA11" s="75">
        <v>409</v>
      </c>
      <c r="AB11" s="75">
        <v>409201036</v>
      </c>
      <c r="AC11" s="193" t="s">
        <v>17</v>
      </c>
      <c r="AD11" s="75">
        <v>0</v>
      </c>
      <c r="AE11" s="75">
        <v>0</v>
      </c>
      <c r="AF11" s="75">
        <v>0</v>
      </c>
      <c r="AG11" s="75">
        <v>1</v>
      </c>
      <c r="AH11" s="75">
        <v>0</v>
      </c>
      <c r="AI11" s="75">
        <v>0</v>
      </c>
      <c r="AJ11" s="75">
        <v>0</v>
      </c>
      <c r="AK11" s="164">
        <v>0</v>
      </c>
      <c r="AL11" s="164">
        <v>0</v>
      </c>
      <c r="AM11" s="164">
        <v>0</v>
      </c>
      <c r="AN11" s="164">
        <v>0</v>
      </c>
      <c r="AO11" s="164">
        <v>1</v>
      </c>
      <c r="AP11" s="164">
        <v>0</v>
      </c>
      <c r="AQ11" s="164">
        <v>0</v>
      </c>
      <c r="AR11" s="164">
        <v>0</v>
      </c>
      <c r="AS11" s="75">
        <v>0</v>
      </c>
      <c r="AT11" s="165"/>
      <c r="AU11" s="75">
        <v>201</v>
      </c>
      <c r="AV11" s="75">
        <v>36</v>
      </c>
      <c r="AW11" s="369">
        <v>7</v>
      </c>
      <c r="AY11" s="75"/>
    </row>
    <row r="12" spans="1:51">
      <c r="A12" s="164">
        <f t="shared" si="1"/>
        <v>409</v>
      </c>
      <c r="B12" s="164">
        <f t="shared" si="2"/>
        <v>409201095</v>
      </c>
      <c r="C12" s="165" t="str">
        <f t="shared" si="3"/>
        <v>ALMA DEL MAR</v>
      </c>
      <c r="D12" s="174">
        <f t="shared" si="4"/>
        <v>0</v>
      </c>
      <c r="E12" s="174">
        <f t="shared" si="5"/>
        <v>0</v>
      </c>
      <c r="F12" s="174">
        <f t="shared" si="6"/>
        <v>0</v>
      </c>
      <c r="G12" s="174">
        <f t="shared" si="7"/>
        <v>1</v>
      </c>
      <c r="H12" s="174">
        <f t="shared" si="8"/>
        <v>3</v>
      </c>
      <c r="I12" s="174">
        <f t="shared" si="9"/>
        <v>0</v>
      </c>
      <c r="J12" s="174">
        <f t="shared" si="10"/>
        <v>0</v>
      </c>
      <c r="K12" s="251">
        <f t="shared" si="11"/>
        <v>0.16</v>
      </c>
      <c r="L12" s="174"/>
      <c r="M12" s="174">
        <f t="shared" si="12"/>
        <v>1</v>
      </c>
      <c r="N12" s="174">
        <f t="shared" si="13"/>
        <v>1</v>
      </c>
      <c r="O12" s="174">
        <f t="shared" si="14"/>
        <v>0</v>
      </c>
      <c r="P12" s="174">
        <f t="shared" si="15"/>
        <v>4</v>
      </c>
      <c r="Q12" s="174">
        <f t="shared" si="16"/>
        <v>12</v>
      </c>
      <c r="R12" s="174">
        <f t="shared" si="17"/>
        <v>4</v>
      </c>
      <c r="S12" s="177"/>
      <c r="T12" s="177"/>
      <c r="U12" s="177"/>
      <c r="V12" s="177"/>
      <c r="W12" s="370"/>
      <c r="X12" s="370"/>
      <c r="Y12" s="391"/>
      <c r="Z12" s="177"/>
      <c r="AA12" s="75">
        <v>409</v>
      </c>
      <c r="AB12" s="75">
        <v>409201095</v>
      </c>
      <c r="AC12" s="193" t="s">
        <v>17</v>
      </c>
      <c r="AD12" s="75">
        <v>0</v>
      </c>
      <c r="AE12" s="75">
        <v>0</v>
      </c>
      <c r="AF12" s="75">
        <v>0</v>
      </c>
      <c r="AG12" s="75">
        <v>1</v>
      </c>
      <c r="AH12" s="75">
        <v>3</v>
      </c>
      <c r="AI12" s="75">
        <v>0</v>
      </c>
      <c r="AJ12" s="75">
        <v>0</v>
      </c>
      <c r="AK12" s="164">
        <v>0</v>
      </c>
      <c r="AL12" s="164">
        <v>1</v>
      </c>
      <c r="AM12" s="164">
        <v>1</v>
      </c>
      <c r="AN12" s="164">
        <v>0</v>
      </c>
      <c r="AO12" s="164">
        <v>4</v>
      </c>
      <c r="AP12" s="164">
        <v>0</v>
      </c>
      <c r="AQ12" s="164">
        <v>0</v>
      </c>
      <c r="AR12" s="164">
        <v>0</v>
      </c>
      <c r="AS12" s="75">
        <v>0</v>
      </c>
      <c r="AT12" s="165"/>
      <c r="AU12" s="75">
        <v>201</v>
      </c>
      <c r="AV12" s="75">
        <v>95</v>
      </c>
      <c r="AW12" s="369">
        <v>12</v>
      </c>
      <c r="AY12" s="75"/>
    </row>
    <row r="13" spans="1:51">
      <c r="A13" s="164">
        <f t="shared" si="1"/>
        <v>409</v>
      </c>
      <c r="B13" s="164">
        <f t="shared" si="2"/>
        <v>409201201</v>
      </c>
      <c r="C13" s="165" t="str">
        <f t="shared" si="3"/>
        <v>ALMA DEL MAR</v>
      </c>
      <c r="D13" s="174">
        <f t="shared" si="4"/>
        <v>0</v>
      </c>
      <c r="E13" s="174">
        <f t="shared" si="5"/>
        <v>0</v>
      </c>
      <c r="F13" s="174">
        <f t="shared" si="6"/>
        <v>100</v>
      </c>
      <c r="G13" s="174">
        <f t="shared" si="7"/>
        <v>499</v>
      </c>
      <c r="H13" s="174">
        <f t="shared" si="8"/>
        <v>438</v>
      </c>
      <c r="I13" s="174">
        <f t="shared" si="9"/>
        <v>0</v>
      </c>
      <c r="J13" s="174">
        <f t="shared" si="10"/>
        <v>0</v>
      </c>
      <c r="K13" s="251">
        <f t="shared" si="11"/>
        <v>41.48</v>
      </c>
      <c r="L13" s="174"/>
      <c r="M13" s="174">
        <f t="shared" si="12"/>
        <v>207</v>
      </c>
      <c r="N13" s="174">
        <f t="shared" si="13"/>
        <v>72</v>
      </c>
      <c r="O13" s="174">
        <f t="shared" si="14"/>
        <v>0</v>
      </c>
      <c r="P13" s="174">
        <f t="shared" si="15"/>
        <v>845</v>
      </c>
      <c r="Q13" s="174">
        <f t="shared" si="16"/>
        <v>12</v>
      </c>
      <c r="R13" s="174">
        <f t="shared" si="17"/>
        <v>1037</v>
      </c>
      <c r="S13" s="177"/>
      <c r="T13" s="177"/>
      <c r="U13" s="177"/>
      <c r="V13" s="177"/>
      <c r="W13" s="370"/>
      <c r="X13" s="370"/>
      <c r="Y13" s="391"/>
      <c r="Z13" s="177"/>
      <c r="AA13" s="75">
        <v>409</v>
      </c>
      <c r="AB13" s="75">
        <v>409201201</v>
      </c>
      <c r="AC13" s="193" t="s">
        <v>17</v>
      </c>
      <c r="AD13" s="75">
        <v>0</v>
      </c>
      <c r="AE13" s="75">
        <v>0</v>
      </c>
      <c r="AF13" s="75">
        <v>100</v>
      </c>
      <c r="AG13" s="75">
        <v>499</v>
      </c>
      <c r="AH13" s="75">
        <v>438</v>
      </c>
      <c r="AI13" s="75">
        <v>0</v>
      </c>
      <c r="AJ13" s="75">
        <v>0</v>
      </c>
      <c r="AK13" s="164">
        <v>0</v>
      </c>
      <c r="AL13" s="164">
        <v>207</v>
      </c>
      <c r="AM13" s="164">
        <v>72</v>
      </c>
      <c r="AN13" s="164">
        <v>0</v>
      </c>
      <c r="AO13" s="164">
        <v>765</v>
      </c>
      <c r="AP13" s="164">
        <v>0</v>
      </c>
      <c r="AQ13" s="164">
        <v>0</v>
      </c>
      <c r="AR13" s="164">
        <v>80</v>
      </c>
      <c r="AS13" s="75">
        <v>0</v>
      </c>
      <c r="AT13" s="165"/>
      <c r="AU13" s="75">
        <v>201</v>
      </c>
      <c r="AV13" s="75">
        <v>201</v>
      </c>
      <c r="AW13" s="369">
        <v>12</v>
      </c>
      <c r="AY13" s="75"/>
    </row>
    <row r="14" spans="1:51">
      <c r="A14" s="164">
        <f t="shared" si="1"/>
        <v>409</v>
      </c>
      <c r="B14" s="164">
        <f t="shared" si="2"/>
        <v>409201331</v>
      </c>
      <c r="C14" s="165" t="str">
        <f t="shared" si="3"/>
        <v>ALMA DEL MAR</v>
      </c>
      <c r="D14" s="174">
        <f t="shared" si="4"/>
        <v>0</v>
      </c>
      <c r="E14" s="174">
        <f t="shared" si="5"/>
        <v>0</v>
      </c>
      <c r="F14" s="174">
        <f t="shared" si="6"/>
        <v>0</v>
      </c>
      <c r="G14" s="174">
        <f t="shared" si="7"/>
        <v>0</v>
      </c>
      <c r="H14" s="174">
        <f t="shared" si="8"/>
        <v>1</v>
      </c>
      <c r="I14" s="174">
        <f t="shared" si="9"/>
        <v>0</v>
      </c>
      <c r="J14" s="174">
        <f t="shared" si="10"/>
        <v>0</v>
      </c>
      <c r="K14" s="251">
        <f t="shared" si="11"/>
        <v>0.04</v>
      </c>
      <c r="L14" s="174"/>
      <c r="M14" s="174">
        <f t="shared" si="12"/>
        <v>0</v>
      </c>
      <c r="N14" s="174">
        <f t="shared" si="13"/>
        <v>0</v>
      </c>
      <c r="O14" s="174">
        <f t="shared" si="14"/>
        <v>0</v>
      </c>
      <c r="P14" s="174">
        <f t="shared" si="15"/>
        <v>1</v>
      </c>
      <c r="Q14" s="174">
        <f t="shared" si="16"/>
        <v>7</v>
      </c>
      <c r="R14" s="174">
        <f t="shared" si="17"/>
        <v>1</v>
      </c>
      <c r="S14" s="177"/>
      <c r="T14" s="177"/>
      <c r="U14" s="177"/>
      <c r="V14" s="177"/>
      <c r="W14" s="370"/>
      <c r="X14" s="370"/>
      <c r="Y14" s="391"/>
      <c r="Z14" s="177"/>
      <c r="AA14" s="75">
        <v>409</v>
      </c>
      <c r="AB14" s="75">
        <v>409201331</v>
      </c>
      <c r="AC14" s="193" t="s">
        <v>17</v>
      </c>
      <c r="AD14" s="75">
        <v>0</v>
      </c>
      <c r="AE14" s="75">
        <v>0</v>
      </c>
      <c r="AF14" s="75">
        <v>0</v>
      </c>
      <c r="AG14" s="75">
        <v>0</v>
      </c>
      <c r="AH14" s="75">
        <v>1</v>
      </c>
      <c r="AI14" s="75">
        <v>0</v>
      </c>
      <c r="AJ14" s="75">
        <v>0</v>
      </c>
      <c r="AK14" s="164">
        <v>0</v>
      </c>
      <c r="AL14" s="164">
        <v>0</v>
      </c>
      <c r="AM14" s="164">
        <v>0</v>
      </c>
      <c r="AN14" s="164">
        <v>0</v>
      </c>
      <c r="AO14" s="164">
        <v>1</v>
      </c>
      <c r="AP14" s="164">
        <v>0</v>
      </c>
      <c r="AQ14" s="164">
        <v>0</v>
      </c>
      <c r="AR14" s="164">
        <v>0</v>
      </c>
      <c r="AS14" s="75">
        <v>0</v>
      </c>
      <c r="AT14" s="165"/>
      <c r="AU14" s="75">
        <v>201</v>
      </c>
      <c r="AV14" s="75">
        <v>331</v>
      </c>
      <c r="AW14" s="369">
        <v>7</v>
      </c>
      <c r="AY14" s="75"/>
    </row>
    <row r="15" spans="1:51">
      <c r="A15" s="164">
        <f t="shared" si="1"/>
        <v>410</v>
      </c>
      <c r="B15" s="164">
        <f t="shared" si="2"/>
        <v>410035035</v>
      </c>
      <c r="C15" s="165" t="str">
        <f t="shared" si="3"/>
        <v>EXCEL ACADEMY</v>
      </c>
      <c r="D15" s="174">
        <f t="shared" si="4"/>
        <v>0</v>
      </c>
      <c r="E15" s="174">
        <f t="shared" si="5"/>
        <v>0</v>
      </c>
      <c r="F15" s="174">
        <f t="shared" si="6"/>
        <v>0</v>
      </c>
      <c r="G15" s="174">
        <f t="shared" si="7"/>
        <v>75</v>
      </c>
      <c r="H15" s="174">
        <f t="shared" si="8"/>
        <v>249</v>
      </c>
      <c r="I15" s="174">
        <f t="shared" si="9"/>
        <v>345</v>
      </c>
      <c r="J15" s="174">
        <f t="shared" si="10"/>
        <v>0</v>
      </c>
      <c r="K15" s="251">
        <f t="shared" si="11"/>
        <v>26.76</v>
      </c>
      <c r="L15" s="174"/>
      <c r="M15" s="174">
        <f t="shared" si="12"/>
        <v>31</v>
      </c>
      <c r="N15" s="174">
        <f t="shared" si="13"/>
        <v>34</v>
      </c>
      <c r="O15" s="174">
        <f t="shared" si="14"/>
        <v>42</v>
      </c>
      <c r="P15" s="174">
        <f t="shared" si="15"/>
        <v>495</v>
      </c>
      <c r="Q15" s="174">
        <f t="shared" si="16"/>
        <v>11</v>
      </c>
      <c r="R15" s="174">
        <f t="shared" si="17"/>
        <v>669</v>
      </c>
      <c r="S15" s="177"/>
      <c r="T15" s="177"/>
      <c r="U15" s="177"/>
      <c r="V15" s="177"/>
      <c r="W15" s="370"/>
      <c r="X15" s="370"/>
      <c r="Y15" s="391"/>
      <c r="Z15" s="177"/>
      <c r="AA15" s="75">
        <v>410</v>
      </c>
      <c r="AB15" s="75">
        <v>410035035</v>
      </c>
      <c r="AC15" s="193" t="s">
        <v>21</v>
      </c>
      <c r="AD15" s="75">
        <v>0</v>
      </c>
      <c r="AE15" s="75">
        <v>0</v>
      </c>
      <c r="AF15" s="75">
        <v>0</v>
      </c>
      <c r="AG15" s="75">
        <v>75</v>
      </c>
      <c r="AH15" s="75">
        <v>249</v>
      </c>
      <c r="AI15" s="75">
        <v>345</v>
      </c>
      <c r="AJ15" s="75">
        <v>0</v>
      </c>
      <c r="AK15" s="164">
        <v>0</v>
      </c>
      <c r="AL15" s="164">
        <v>31</v>
      </c>
      <c r="AM15" s="164">
        <v>34</v>
      </c>
      <c r="AN15" s="164">
        <v>42</v>
      </c>
      <c r="AO15" s="164">
        <v>244</v>
      </c>
      <c r="AP15" s="164">
        <v>0</v>
      </c>
      <c r="AQ15" s="164">
        <v>0</v>
      </c>
      <c r="AR15" s="164">
        <v>0</v>
      </c>
      <c r="AS15" s="75">
        <v>251</v>
      </c>
      <c r="AT15" s="165"/>
      <c r="AU15" s="75">
        <v>35</v>
      </c>
      <c r="AV15" s="75">
        <v>35</v>
      </c>
      <c r="AW15" s="369">
        <v>11</v>
      </c>
      <c r="AY15" s="75"/>
    </row>
    <row r="16" spans="1:51">
      <c r="A16" s="164">
        <f t="shared" si="1"/>
        <v>410</v>
      </c>
      <c r="B16" s="164">
        <f t="shared" si="2"/>
        <v>410035057</v>
      </c>
      <c r="C16" s="165" t="str">
        <f t="shared" si="3"/>
        <v>EXCEL ACADEMY</v>
      </c>
      <c r="D16" s="174">
        <f t="shared" si="4"/>
        <v>0</v>
      </c>
      <c r="E16" s="174">
        <f t="shared" si="5"/>
        <v>0</v>
      </c>
      <c r="F16" s="174">
        <f t="shared" si="6"/>
        <v>0</v>
      </c>
      <c r="G16" s="174">
        <f t="shared" si="7"/>
        <v>36</v>
      </c>
      <c r="H16" s="174">
        <f t="shared" si="8"/>
        <v>50</v>
      </c>
      <c r="I16" s="174">
        <f t="shared" si="9"/>
        <v>225</v>
      </c>
      <c r="J16" s="174">
        <f t="shared" si="10"/>
        <v>0</v>
      </c>
      <c r="K16" s="251">
        <f t="shared" si="11"/>
        <v>12.44</v>
      </c>
      <c r="L16" s="174"/>
      <c r="M16" s="174">
        <f t="shared" si="12"/>
        <v>8</v>
      </c>
      <c r="N16" s="174">
        <f t="shared" si="13"/>
        <v>13</v>
      </c>
      <c r="O16" s="174">
        <f t="shared" si="14"/>
        <v>21</v>
      </c>
      <c r="P16" s="174">
        <f t="shared" si="15"/>
        <v>211</v>
      </c>
      <c r="Q16" s="174">
        <f t="shared" si="16"/>
        <v>12</v>
      </c>
      <c r="R16" s="174">
        <f t="shared" si="17"/>
        <v>311</v>
      </c>
      <c r="S16" s="177"/>
      <c r="T16" s="177"/>
      <c r="U16" s="177"/>
      <c r="V16" s="177"/>
      <c r="W16" s="370"/>
      <c r="X16" s="370"/>
      <c r="Y16" s="391"/>
      <c r="Z16" s="177"/>
      <c r="AA16" s="75">
        <v>410</v>
      </c>
      <c r="AB16" s="75">
        <v>410035057</v>
      </c>
      <c r="AC16" s="193" t="s">
        <v>21</v>
      </c>
      <c r="AD16" s="75">
        <v>0</v>
      </c>
      <c r="AE16" s="75">
        <v>0</v>
      </c>
      <c r="AF16" s="75">
        <v>0</v>
      </c>
      <c r="AG16" s="75">
        <v>36</v>
      </c>
      <c r="AH16" s="75">
        <v>50</v>
      </c>
      <c r="AI16" s="75">
        <v>225</v>
      </c>
      <c r="AJ16" s="75">
        <v>0</v>
      </c>
      <c r="AK16" s="164">
        <v>0</v>
      </c>
      <c r="AL16" s="164">
        <v>8</v>
      </c>
      <c r="AM16" s="164">
        <v>13</v>
      </c>
      <c r="AN16" s="164">
        <v>21</v>
      </c>
      <c r="AO16" s="164">
        <v>60</v>
      </c>
      <c r="AP16" s="164">
        <v>0</v>
      </c>
      <c r="AQ16" s="164">
        <v>0</v>
      </c>
      <c r="AR16" s="164">
        <v>0</v>
      </c>
      <c r="AS16" s="75">
        <v>151</v>
      </c>
      <c r="AT16" s="165"/>
      <c r="AU16" s="75">
        <v>35</v>
      </c>
      <c r="AV16" s="75">
        <v>57</v>
      </c>
      <c r="AW16" s="369">
        <v>12</v>
      </c>
      <c r="AY16" s="75"/>
    </row>
    <row r="17" spans="1:51">
      <c r="A17" s="164">
        <f t="shared" si="1"/>
        <v>410</v>
      </c>
      <c r="B17" s="164">
        <f t="shared" si="2"/>
        <v>410035093</v>
      </c>
      <c r="C17" s="165" t="str">
        <f t="shared" si="3"/>
        <v>EXCEL ACADEMY</v>
      </c>
      <c r="D17" s="174">
        <f t="shared" si="4"/>
        <v>0</v>
      </c>
      <c r="E17" s="174">
        <f t="shared" si="5"/>
        <v>0</v>
      </c>
      <c r="F17" s="174">
        <f t="shared" si="6"/>
        <v>0</v>
      </c>
      <c r="G17" s="174">
        <f t="shared" si="7"/>
        <v>1</v>
      </c>
      <c r="H17" s="174">
        <f t="shared" si="8"/>
        <v>5</v>
      </c>
      <c r="I17" s="174">
        <f t="shared" si="9"/>
        <v>8</v>
      </c>
      <c r="J17" s="174">
        <f t="shared" si="10"/>
        <v>0</v>
      </c>
      <c r="K17" s="251">
        <f t="shared" si="11"/>
        <v>0.56000000000000005</v>
      </c>
      <c r="L17" s="174"/>
      <c r="M17" s="174">
        <f t="shared" si="12"/>
        <v>0</v>
      </c>
      <c r="N17" s="174">
        <f t="shared" si="13"/>
        <v>1</v>
      </c>
      <c r="O17" s="174">
        <f t="shared" si="14"/>
        <v>1</v>
      </c>
      <c r="P17" s="174">
        <f t="shared" si="15"/>
        <v>10</v>
      </c>
      <c r="Q17" s="174">
        <f t="shared" si="16"/>
        <v>11</v>
      </c>
      <c r="R17" s="174">
        <f t="shared" si="17"/>
        <v>14</v>
      </c>
      <c r="S17" s="177"/>
      <c r="T17" s="177"/>
      <c r="U17" s="177"/>
      <c r="V17" s="177"/>
      <c r="W17" s="370"/>
      <c r="X17" s="370"/>
      <c r="Y17" s="391"/>
      <c r="Z17" s="177"/>
      <c r="AA17" s="75">
        <v>410</v>
      </c>
      <c r="AB17" s="75">
        <v>410035093</v>
      </c>
      <c r="AC17" s="193" t="s">
        <v>21</v>
      </c>
      <c r="AD17" s="75">
        <v>0</v>
      </c>
      <c r="AE17" s="75">
        <v>0</v>
      </c>
      <c r="AF17" s="75">
        <v>0</v>
      </c>
      <c r="AG17" s="75">
        <v>1</v>
      </c>
      <c r="AH17" s="75">
        <v>5</v>
      </c>
      <c r="AI17" s="75">
        <v>8</v>
      </c>
      <c r="AJ17" s="75">
        <v>0</v>
      </c>
      <c r="AK17" s="164">
        <v>0</v>
      </c>
      <c r="AL17" s="164">
        <v>0</v>
      </c>
      <c r="AM17" s="164">
        <v>1</v>
      </c>
      <c r="AN17" s="164">
        <v>1</v>
      </c>
      <c r="AO17" s="164">
        <v>3</v>
      </c>
      <c r="AP17" s="164">
        <v>0</v>
      </c>
      <c r="AQ17" s="164">
        <v>0</v>
      </c>
      <c r="AR17" s="164">
        <v>0</v>
      </c>
      <c r="AS17" s="75">
        <v>7</v>
      </c>
      <c r="AT17" s="165"/>
      <c r="AU17" s="75">
        <v>35</v>
      </c>
      <c r="AV17" s="75">
        <v>93</v>
      </c>
      <c r="AW17" s="369">
        <v>11</v>
      </c>
      <c r="AY17" s="75"/>
    </row>
    <row r="18" spans="1:51">
      <c r="A18" s="164">
        <f t="shared" si="1"/>
        <v>410</v>
      </c>
      <c r="B18" s="164">
        <f t="shared" si="2"/>
        <v>410035163</v>
      </c>
      <c r="C18" s="165" t="str">
        <f t="shared" si="3"/>
        <v>EXCEL ACADEMY</v>
      </c>
      <c r="D18" s="174">
        <f t="shared" si="4"/>
        <v>0</v>
      </c>
      <c r="E18" s="174">
        <f t="shared" si="5"/>
        <v>0</v>
      </c>
      <c r="F18" s="174">
        <f t="shared" si="6"/>
        <v>0</v>
      </c>
      <c r="G18" s="174">
        <f t="shared" si="7"/>
        <v>0</v>
      </c>
      <c r="H18" s="174">
        <f t="shared" si="8"/>
        <v>9</v>
      </c>
      <c r="I18" s="174">
        <f t="shared" si="9"/>
        <v>27</v>
      </c>
      <c r="J18" s="174">
        <f t="shared" si="10"/>
        <v>0</v>
      </c>
      <c r="K18" s="251">
        <f t="shared" si="11"/>
        <v>1.44</v>
      </c>
      <c r="L18" s="174"/>
      <c r="M18" s="174">
        <f t="shared" si="12"/>
        <v>0</v>
      </c>
      <c r="N18" s="174">
        <f t="shared" si="13"/>
        <v>3</v>
      </c>
      <c r="O18" s="174">
        <f t="shared" si="14"/>
        <v>0</v>
      </c>
      <c r="P18" s="174">
        <f t="shared" si="15"/>
        <v>25</v>
      </c>
      <c r="Q18" s="174">
        <f t="shared" si="16"/>
        <v>11</v>
      </c>
      <c r="R18" s="174">
        <f t="shared" si="17"/>
        <v>36</v>
      </c>
      <c r="S18" s="177"/>
      <c r="T18" s="177"/>
      <c r="U18" s="177"/>
      <c r="V18" s="177"/>
      <c r="W18" s="370"/>
      <c r="X18" s="370"/>
      <c r="Y18" s="391"/>
      <c r="Z18" s="177"/>
      <c r="AA18" s="75">
        <v>410</v>
      </c>
      <c r="AB18" s="75">
        <v>410035163</v>
      </c>
      <c r="AC18" s="193" t="s">
        <v>21</v>
      </c>
      <c r="AD18" s="75">
        <v>0</v>
      </c>
      <c r="AE18" s="75">
        <v>0</v>
      </c>
      <c r="AF18" s="75">
        <v>0</v>
      </c>
      <c r="AG18" s="75">
        <v>0</v>
      </c>
      <c r="AH18" s="75">
        <v>9</v>
      </c>
      <c r="AI18" s="75">
        <v>27</v>
      </c>
      <c r="AJ18" s="75">
        <v>0</v>
      </c>
      <c r="AK18" s="164">
        <v>0</v>
      </c>
      <c r="AL18" s="164">
        <v>0</v>
      </c>
      <c r="AM18" s="164">
        <v>3</v>
      </c>
      <c r="AN18" s="164">
        <v>0</v>
      </c>
      <c r="AO18" s="164">
        <v>6</v>
      </c>
      <c r="AP18" s="164">
        <v>0</v>
      </c>
      <c r="AQ18" s="164">
        <v>0</v>
      </c>
      <c r="AR18" s="164">
        <v>0</v>
      </c>
      <c r="AS18" s="75">
        <v>19</v>
      </c>
      <c r="AT18" s="165"/>
      <c r="AU18" s="75">
        <v>35</v>
      </c>
      <c r="AV18" s="75">
        <v>163</v>
      </c>
      <c r="AW18" s="369">
        <v>11</v>
      </c>
      <c r="AY18" s="75"/>
    </row>
    <row r="19" spans="1:51">
      <c r="A19" s="164">
        <f t="shared" si="1"/>
        <v>410</v>
      </c>
      <c r="B19" s="164">
        <f t="shared" si="2"/>
        <v>410035165</v>
      </c>
      <c r="C19" s="165" t="str">
        <f t="shared" si="3"/>
        <v>EXCEL ACADEMY</v>
      </c>
      <c r="D19" s="174">
        <f t="shared" si="4"/>
        <v>0</v>
      </c>
      <c r="E19" s="174">
        <f t="shared" si="5"/>
        <v>0</v>
      </c>
      <c r="F19" s="174">
        <f t="shared" si="6"/>
        <v>0</v>
      </c>
      <c r="G19" s="174">
        <f t="shared" si="7"/>
        <v>1</v>
      </c>
      <c r="H19" s="174">
        <f t="shared" si="8"/>
        <v>0</v>
      </c>
      <c r="I19" s="174">
        <f t="shared" si="9"/>
        <v>7</v>
      </c>
      <c r="J19" s="174">
        <f t="shared" si="10"/>
        <v>0</v>
      </c>
      <c r="K19" s="251">
        <f t="shared" si="11"/>
        <v>0.32</v>
      </c>
      <c r="L19" s="174"/>
      <c r="M19" s="174">
        <f t="shared" si="12"/>
        <v>0</v>
      </c>
      <c r="N19" s="174">
        <f t="shared" si="13"/>
        <v>0</v>
      </c>
      <c r="O19" s="174">
        <f t="shared" si="14"/>
        <v>0</v>
      </c>
      <c r="P19" s="174">
        <f t="shared" si="15"/>
        <v>4</v>
      </c>
      <c r="Q19" s="174">
        <f t="shared" si="16"/>
        <v>10</v>
      </c>
      <c r="R19" s="174">
        <f t="shared" si="17"/>
        <v>8</v>
      </c>
      <c r="S19" s="177"/>
      <c r="T19" s="177"/>
      <c r="U19" s="177"/>
      <c r="V19" s="177"/>
      <c r="W19" s="370"/>
      <c r="X19" s="370"/>
      <c r="Y19" s="391"/>
      <c r="Z19" s="177"/>
      <c r="AA19" s="75">
        <v>410</v>
      </c>
      <c r="AB19" s="75">
        <v>410035165</v>
      </c>
      <c r="AC19" s="193" t="s">
        <v>21</v>
      </c>
      <c r="AD19" s="75">
        <v>0</v>
      </c>
      <c r="AE19" s="75">
        <v>0</v>
      </c>
      <c r="AF19" s="75">
        <v>0</v>
      </c>
      <c r="AG19" s="75">
        <v>1</v>
      </c>
      <c r="AH19" s="75">
        <v>0</v>
      </c>
      <c r="AI19" s="75">
        <v>7</v>
      </c>
      <c r="AJ19" s="75">
        <v>0</v>
      </c>
      <c r="AK19" s="164">
        <v>0</v>
      </c>
      <c r="AL19" s="164">
        <v>0</v>
      </c>
      <c r="AM19" s="164">
        <v>0</v>
      </c>
      <c r="AN19" s="164">
        <v>0</v>
      </c>
      <c r="AO19" s="164">
        <v>1</v>
      </c>
      <c r="AP19" s="164">
        <v>0</v>
      </c>
      <c r="AQ19" s="164">
        <v>0</v>
      </c>
      <c r="AR19" s="164">
        <v>0</v>
      </c>
      <c r="AS19" s="75">
        <v>3</v>
      </c>
      <c r="AT19" s="165"/>
      <c r="AU19" s="75">
        <v>35</v>
      </c>
      <c r="AV19" s="75">
        <v>165</v>
      </c>
      <c r="AW19" s="369">
        <v>10</v>
      </c>
      <c r="AY19" s="75"/>
    </row>
    <row r="20" spans="1:51">
      <c r="A20" s="164">
        <f t="shared" si="1"/>
        <v>410</v>
      </c>
      <c r="B20" s="164">
        <f t="shared" si="2"/>
        <v>410035176</v>
      </c>
      <c r="C20" s="165" t="str">
        <f t="shared" si="3"/>
        <v>EXCEL ACADEMY</v>
      </c>
      <c r="D20" s="174">
        <f t="shared" si="4"/>
        <v>0</v>
      </c>
      <c r="E20" s="174">
        <f t="shared" si="5"/>
        <v>0</v>
      </c>
      <c r="F20" s="174">
        <f t="shared" si="6"/>
        <v>0</v>
      </c>
      <c r="G20" s="174">
        <f t="shared" si="7"/>
        <v>0</v>
      </c>
      <c r="H20" s="174">
        <f t="shared" si="8"/>
        <v>0</v>
      </c>
      <c r="I20" s="174">
        <f t="shared" si="9"/>
        <v>2</v>
      </c>
      <c r="J20" s="174">
        <f t="shared" si="10"/>
        <v>0</v>
      </c>
      <c r="K20" s="251">
        <f t="shared" si="11"/>
        <v>0.08</v>
      </c>
      <c r="L20" s="174"/>
      <c r="M20" s="174">
        <f t="shared" si="12"/>
        <v>0</v>
      </c>
      <c r="N20" s="174">
        <f t="shared" si="13"/>
        <v>0</v>
      </c>
      <c r="O20" s="174">
        <f t="shared" si="14"/>
        <v>0</v>
      </c>
      <c r="P20" s="174">
        <f t="shared" si="15"/>
        <v>1</v>
      </c>
      <c r="Q20" s="174">
        <f t="shared" si="16"/>
        <v>8</v>
      </c>
      <c r="R20" s="174">
        <f t="shared" si="17"/>
        <v>2</v>
      </c>
      <c r="S20" s="177"/>
      <c r="T20" s="177"/>
      <c r="U20" s="177"/>
      <c r="V20" s="177"/>
      <c r="W20" s="370"/>
      <c r="X20" s="370"/>
      <c r="Y20" s="391"/>
      <c r="Z20" s="177"/>
      <c r="AA20" s="75">
        <v>410</v>
      </c>
      <c r="AB20" s="75">
        <v>410035176</v>
      </c>
      <c r="AC20" s="193" t="s">
        <v>21</v>
      </c>
      <c r="AD20" s="75">
        <v>0</v>
      </c>
      <c r="AE20" s="75">
        <v>0</v>
      </c>
      <c r="AF20" s="75">
        <v>0</v>
      </c>
      <c r="AG20" s="75">
        <v>0</v>
      </c>
      <c r="AH20" s="75">
        <v>0</v>
      </c>
      <c r="AI20" s="75">
        <v>2</v>
      </c>
      <c r="AJ20" s="75">
        <v>0</v>
      </c>
      <c r="AK20" s="164">
        <v>0</v>
      </c>
      <c r="AL20" s="164">
        <v>0</v>
      </c>
      <c r="AM20" s="164">
        <v>0</v>
      </c>
      <c r="AN20" s="164">
        <v>0</v>
      </c>
      <c r="AO20" s="164">
        <v>0</v>
      </c>
      <c r="AP20" s="164">
        <v>0</v>
      </c>
      <c r="AQ20" s="164">
        <v>0</v>
      </c>
      <c r="AR20" s="164">
        <v>0</v>
      </c>
      <c r="AS20" s="75">
        <v>1</v>
      </c>
      <c r="AT20" s="165"/>
      <c r="AU20" s="75">
        <v>35</v>
      </c>
      <c r="AV20" s="75">
        <v>176</v>
      </c>
      <c r="AW20" s="369">
        <v>8</v>
      </c>
      <c r="AY20" s="75"/>
    </row>
    <row r="21" spans="1:51">
      <c r="A21" s="164">
        <f t="shared" si="1"/>
        <v>410</v>
      </c>
      <c r="B21" s="164">
        <f t="shared" si="2"/>
        <v>410035229</v>
      </c>
      <c r="C21" s="165" t="str">
        <f t="shared" si="3"/>
        <v>EXCEL ACADEMY</v>
      </c>
      <c r="D21" s="174">
        <f t="shared" si="4"/>
        <v>0</v>
      </c>
      <c r="E21" s="174">
        <f t="shared" si="5"/>
        <v>0</v>
      </c>
      <c r="F21" s="174">
        <f t="shared" si="6"/>
        <v>0</v>
      </c>
      <c r="G21" s="174">
        <f t="shared" si="7"/>
        <v>0</v>
      </c>
      <c r="H21" s="174">
        <f t="shared" si="8"/>
        <v>0</v>
      </c>
      <c r="I21" s="174">
        <f t="shared" si="9"/>
        <v>1</v>
      </c>
      <c r="J21" s="174">
        <f t="shared" si="10"/>
        <v>0</v>
      </c>
      <c r="K21" s="251">
        <f t="shared" si="11"/>
        <v>0.04</v>
      </c>
      <c r="L21" s="174"/>
      <c r="M21" s="174">
        <f t="shared" si="12"/>
        <v>0</v>
      </c>
      <c r="N21" s="174">
        <f t="shared" si="13"/>
        <v>0</v>
      </c>
      <c r="O21" s="174">
        <f t="shared" si="14"/>
        <v>0</v>
      </c>
      <c r="P21" s="174">
        <f t="shared" si="15"/>
        <v>0</v>
      </c>
      <c r="Q21" s="174">
        <f t="shared" si="16"/>
        <v>9</v>
      </c>
      <c r="R21" s="174">
        <f t="shared" si="17"/>
        <v>1</v>
      </c>
      <c r="S21" s="177"/>
      <c r="T21" s="177"/>
      <c r="U21" s="177"/>
      <c r="V21" s="177"/>
      <c r="W21" s="370"/>
      <c r="X21" s="370"/>
      <c r="Y21" s="391"/>
      <c r="Z21" s="177"/>
      <c r="AA21" s="75">
        <v>410</v>
      </c>
      <c r="AB21" s="75">
        <v>410035229</v>
      </c>
      <c r="AC21" s="193" t="s">
        <v>21</v>
      </c>
      <c r="AD21" s="75">
        <v>0</v>
      </c>
      <c r="AE21" s="75">
        <v>0</v>
      </c>
      <c r="AF21" s="75">
        <v>0</v>
      </c>
      <c r="AG21" s="75">
        <v>0</v>
      </c>
      <c r="AH21" s="75">
        <v>0</v>
      </c>
      <c r="AI21" s="75">
        <v>1</v>
      </c>
      <c r="AJ21" s="75">
        <v>0</v>
      </c>
      <c r="AK21" s="164">
        <v>0</v>
      </c>
      <c r="AL21" s="164">
        <v>0</v>
      </c>
      <c r="AM21" s="164">
        <v>0</v>
      </c>
      <c r="AN21" s="164">
        <v>0</v>
      </c>
      <c r="AO21" s="164">
        <v>0</v>
      </c>
      <c r="AP21" s="164">
        <v>0</v>
      </c>
      <c r="AQ21" s="164">
        <v>0</v>
      </c>
      <c r="AR21" s="164">
        <v>0</v>
      </c>
      <c r="AS21" s="75">
        <v>0</v>
      </c>
      <c r="AT21" s="165"/>
      <c r="AU21" s="75">
        <v>35</v>
      </c>
      <c r="AV21" s="75">
        <v>229</v>
      </c>
      <c r="AW21" s="369">
        <v>9</v>
      </c>
      <c r="AY21" s="75"/>
    </row>
    <row r="22" spans="1:51">
      <c r="A22" s="164">
        <f t="shared" si="1"/>
        <v>410</v>
      </c>
      <c r="B22" s="164">
        <f t="shared" si="2"/>
        <v>410035244</v>
      </c>
      <c r="C22" s="165" t="str">
        <f t="shared" si="3"/>
        <v>EXCEL ACADEMY</v>
      </c>
      <c r="D22" s="174">
        <f t="shared" si="4"/>
        <v>0</v>
      </c>
      <c r="E22" s="174">
        <f t="shared" si="5"/>
        <v>0</v>
      </c>
      <c r="F22" s="174">
        <f t="shared" si="6"/>
        <v>0</v>
      </c>
      <c r="G22" s="174">
        <f t="shared" si="7"/>
        <v>0</v>
      </c>
      <c r="H22" s="174">
        <f t="shared" si="8"/>
        <v>1</v>
      </c>
      <c r="I22" s="174">
        <f t="shared" si="9"/>
        <v>1</v>
      </c>
      <c r="J22" s="174">
        <f t="shared" si="10"/>
        <v>0</v>
      </c>
      <c r="K22" s="251">
        <f t="shared" si="11"/>
        <v>0.08</v>
      </c>
      <c r="L22" s="174"/>
      <c r="M22" s="174">
        <f t="shared" si="12"/>
        <v>0</v>
      </c>
      <c r="N22" s="174">
        <f t="shared" si="13"/>
        <v>0</v>
      </c>
      <c r="O22" s="174">
        <f t="shared" si="14"/>
        <v>0</v>
      </c>
      <c r="P22" s="174">
        <f t="shared" si="15"/>
        <v>0</v>
      </c>
      <c r="Q22" s="174">
        <f t="shared" si="16"/>
        <v>10</v>
      </c>
      <c r="R22" s="174">
        <f t="shared" si="17"/>
        <v>2</v>
      </c>
      <c r="S22" s="177"/>
      <c r="T22" s="177"/>
      <c r="U22" s="177"/>
      <c r="V22" s="177"/>
      <c r="W22" s="370"/>
      <c r="X22" s="370"/>
      <c r="Y22" s="391"/>
      <c r="Z22" s="177"/>
      <c r="AA22" s="75">
        <v>410</v>
      </c>
      <c r="AB22" s="75">
        <v>410035244</v>
      </c>
      <c r="AC22" s="193" t="s">
        <v>21</v>
      </c>
      <c r="AD22" s="75">
        <v>0</v>
      </c>
      <c r="AE22" s="75">
        <v>0</v>
      </c>
      <c r="AF22" s="75">
        <v>0</v>
      </c>
      <c r="AG22" s="75">
        <v>0</v>
      </c>
      <c r="AH22" s="75">
        <v>1</v>
      </c>
      <c r="AI22" s="75">
        <v>1</v>
      </c>
      <c r="AJ22" s="75">
        <v>0</v>
      </c>
      <c r="AK22" s="164">
        <v>0</v>
      </c>
      <c r="AL22" s="164">
        <v>0</v>
      </c>
      <c r="AM22" s="164">
        <v>0</v>
      </c>
      <c r="AN22" s="164">
        <v>0</v>
      </c>
      <c r="AO22" s="164">
        <v>0</v>
      </c>
      <c r="AP22" s="164">
        <v>0</v>
      </c>
      <c r="AQ22" s="164">
        <v>0</v>
      </c>
      <c r="AR22" s="164">
        <v>0</v>
      </c>
      <c r="AS22" s="75">
        <v>0</v>
      </c>
      <c r="AT22" s="165"/>
      <c r="AU22" s="75">
        <v>35</v>
      </c>
      <c r="AV22" s="75">
        <v>244</v>
      </c>
      <c r="AW22" s="369">
        <v>10</v>
      </c>
      <c r="AY22" s="75"/>
    </row>
    <row r="23" spans="1:51">
      <c r="A23" s="164">
        <f t="shared" si="1"/>
        <v>410</v>
      </c>
      <c r="B23" s="164">
        <f t="shared" si="2"/>
        <v>410035248</v>
      </c>
      <c r="C23" s="165" t="str">
        <f t="shared" si="3"/>
        <v>EXCEL ACADEMY</v>
      </c>
      <c r="D23" s="174">
        <f t="shared" si="4"/>
        <v>0</v>
      </c>
      <c r="E23" s="174">
        <f t="shared" si="5"/>
        <v>0</v>
      </c>
      <c r="F23" s="174">
        <f t="shared" si="6"/>
        <v>0</v>
      </c>
      <c r="G23" s="174">
        <f t="shared" si="7"/>
        <v>3</v>
      </c>
      <c r="H23" s="174">
        <f t="shared" si="8"/>
        <v>27</v>
      </c>
      <c r="I23" s="174">
        <f t="shared" si="9"/>
        <v>51</v>
      </c>
      <c r="J23" s="174">
        <f t="shared" si="10"/>
        <v>0</v>
      </c>
      <c r="K23" s="251">
        <f t="shared" si="11"/>
        <v>3.24</v>
      </c>
      <c r="L23" s="174"/>
      <c r="M23" s="174">
        <f t="shared" si="12"/>
        <v>0</v>
      </c>
      <c r="N23" s="174">
        <f t="shared" si="13"/>
        <v>2</v>
      </c>
      <c r="O23" s="174">
        <f t="shared" si="14"/>
        <v>7</v>
      </c>
      <c r="P23" s="174">
        <f t="shared" si="15"/>
        <v>48</v>
      </c>
      <c r="Q23" s="174">
        <f t="shared" si="16"/>
        <v>11</v>
      </c>
      <c r="R23" s="174">
        <f t="shared" si="17"/>
        <v>81</v>
      </c>
      <c r="S23" s="177"/>
      <c r="T23" s="177"/>
      <c r="U23" s="177"/>
      <c r="V23" s="177"/>
      <c r="W23" s="370"/>
      <c r="X23" s="370"/>
      <c r="Y23" s="391"/>
      <c r="Z23" s="177"/>
      <c r="AA23" s="75">
        <v>410</v>
      </c>
      <c r="AB23" s="75">
        <v>410035248</v>
      </c>
      <c r="AC23" s="193" t="s">
        <v>21</v>
      </c>
      <c r="AD23" s="75">
        <v>0</v>
      </c>
      <c r="AE23" s="75">
        <v>0</v>
      </c>
      <c r="AF23" s="75">
        <v>0</v>
      </c>
      <c r="AG23" s="75">
        <v>3</v>
      </c>
      <c r="AH23" s="75">
        <v>27</v>
      </c>
      <c r="AI23" s="75">
        <v>51</v>
      </c>
      <c r="AJ23" s="75">
        <v>0</v>
      </c>
      <c r="AK23" s="164">
        <v>0</v>
      </c>
      <c r="AL23" s="164">
        <v>0</v>
      </c>
      <c r="AM23" s="164">
        <v>2</v>
      </c>
      <c r="AN23" s="164">
        <v>7</v>
      </c>
      <c r="AO23" s="164">
        <v>15</v>
      </c>
      <c r="AP23" s="164">
        <v>0</v>
      </c>
      <c r="AQ23" s="164">
        <v>0</v>
      </c>
      <c r="AR23" s="164">
        <v>0</v>
      </c>
      <c r="AS23" s="75">
        <v>33</v>
      </c>
      <c r="AT23" s="165"/>
      <c r="AU23" s="75">
        <v>35</v>
      </c>
      <c r="AV23" s="75">
        <v>248</v>
      </c>
      <c r="AW23" s="369">
        <v>11</v>
      </c>
      <c r="AY23" s="75"/>
    </row>
    <row r="24" spans="1:51">
      <c r="A24" s="164">
        <f t="shared" si="1"/>
        <v>410</v>
      </c>
      <c r="B24" s="164">
        <f t="shared" si="2"/>
        <v>410035262</v>
      </c>
      <c r="C24" s="165" t="str">
        <f t="shared" si="3"/>
        <v>EXCEL ACADEMY</v>
      </c>
      <c r="D24" s="174">
        <f t="shared" si="4"/>
        <v>0</v>
      </c>
      <c r="E24" s="174">
        <f t="shared" si="5"/>
        <v>0</v>
      </c>
      <c r="F24" s="174">
        <f t="shared" si="6"/>
        <v>0</v>
      </c>
      <c r="G24" s="174">
        <f t="shared" si="7"/>
        <v>0</v>
      </c>
      <c r="H24" s="174">
        <f t="shared" si="8"/>
        <v>1</v>
      </c>
      <c r="I24" s="174">
        <f t="shared" si="9"/>
        <v>3</v>
      </c>
      <c r="J24" s="174">
        <f t="shared" si="10"/>
        <v>0</v>
      </c>
      <c r="K24" s="251">
        <f t="shared" si="11"/>
        <v>0.16</v>
      </c>
      <c r="L24" s="174"/>
      <c r="M24" s="174">
        <f t="shared" si="12"/>
        <v>0</v>
      </c>
      <c r="N24" s="174">
        <f t="shared" si="13"/>
        <v>0</v>
      </c>
      <c r="O24" s="174">
        <f t="shared" si="14"/>
        <v>0</v>
      </c>
      <c r="P24" s="174">
        <f t="shared" si="15"/>
        <v>3</v>
      </c>
      <c r="Q24" s="174">
        <f t="shared" si="16"/>
        <v>9</v>
      </c>
      <c r="R24" s="174">
        <f t="shared" si="17"/>
        <v>4</v>
      </c>
      <c r="S24" s="177"/>
      <c r="T24" s="177"/>
      <c r="U24" s="177"/>
      <c r="V24" s="177"/>
      <c r="W24" s="370"/>
      <c r="X24" s="370"/>
      <c r="Y24" s="391"/>
      <c r="Z24" s="177"/>
      <c r="AA24" s="75">
        <v>410</v>
      </c>
      <c r="AB24" s="75">
        <v>410035262</v>
      </c>
      <c r="AC24" s="193" t="s">
        <v>21</v>
      </c>
      <c r="AD24" s="75">
        <v>0</v>
      </c>
      <c r="AE24" s="75">
        <v>0</v>
      </c>
      <c r="AF24" s="75">
        <v>0</v>
      </c>
      <c r="AG24" s="75">
        <v>0</v>
      </c>
      <c r="AH24" s="75">
        <v>1</v>
      </c>
      <c r="AI24" s="75">
        <v>3</v>
      </c>
      <c r="AJ24" s="75">
        <v>0</v>
      </c>
      <c r="AK24" s="164">
        <v>0</v>
      </c>
      <c r="AL24" s="164">
        <v>0</v>
      </c>
      <c r="AM24" s="164">
        <v>0</v>
      </c>
      <c r="AN24" s="164">
        <v>0</v>
      </c>
      <c r="AO24" s="164">
        <v>1</v>
      </c>
      <c r="AP24" s="164">
        <v>0</v>
      </c>
      <c r="AQ24" s="164">
        <v>0</v>
      </c>
      <c r="AR24" s="164">
        <v>0</v>
      </c>
      <c r="AS24" s="75">
        <v>2</v>
      </c>
      <c r="AT24" s="165"/>
      <c r="AU24" s="75">
        <v>35</v>
      </c>
      <c r="AV24" s="75">
        <v>262</v>
      </c>
      <c r="AW24" s="369">
        <v>9</v>
      </c>
      <c r="AY24" s="75"/>
    </row>
    <row r="25" spans="1:51">
      <c r="A25" s="164">
        <f t="shared" si="1"/>
        <v>410</v>
      </c>
      <c r="B25" s="164">
        <f t="shared" si="2"/>
        <v>410035346</v>
      </c>
      <c r="C25" s="165" t="str">
        <f t="shared" si="3"/>
        <v>EXCEL ACADEMY</v>
      </c>
      <c r="D25" s="174">
        <f t="shared" si="4"/>
        <v>0</v>
      </c>
      <c r="E25" s="174">
        <f t="shared" si="5"/>
        <v>0</v>
      </c>
      <c r="F25" s="174">
        <f t="shared" si="6"/>
        <v>0</v>
      </c>
      <c r="G25" s="174">
        <f t="shared" si="7"/>
        <v>0</v>
      </c>
      <c r="H25" s="174">
        <f t="shared" si="8"/>
        <v>6</v>
      </c>
      <c r="I25" s="174">
        <f t="shared" si="9"/>
        <v>11</v>
      </c>
      <c r="J25" s="174">
        <f t="shared" si="10"/>
        <v>0</v>
      </c>
      <c r="K25" s="251">
        <f t="shared" si="11"/>
        <v>0.68</v>
      </c>
      <c r="L25" s="174"/>
      <c r="M25" s="174">
        <f t="shared" si="12"/>
        <v>0</v>
      </c>
      <c r="N25" s="174">
        <f t="shared" si="13"/>
        <v>1</v>
      </c>
      <c r="O25" s="174">
        <f t="shared" si="14"/>
        <v>1</v>
      </c>
      <c r="P25" s="174">
        <f t="shared" si="15"/>
        <v>8</v>
      </c>
      <c r="Q25" s="174">
        <f t="shared" si="16"/>
        <v>7</v>
      </c>
      <c r="R25" s="174">
        <f t="shared" si="17"/>
        <v>17</v>
      </c>
      <c r="S25" s="177"/>
      <c r="T25" s="177"/>
      <c r="U25" s="177"/>
      <c r="V25" s="177"/>
      <c r="W25" s="370"/>
      <c r="X25" s="370"/>
      <c r="Y25" s="391"/>
      <c r="Z25" s="177"/>
      <c r="AA25" s="75">
        <v>410</v>
      </c>
      <c r="AB25" s="75">
        <v>410035346</v>
      </c>
      <c r="AC25" s="193" t="s">
        <v>21</v>
      </c>
      <c r="AD25" s="75">
        <v>0</v>
      </c>
      <c r="AE25" s="75">
        <v>0</v>
      </c>
      <c r="AF25" s="75">
        <v>0</v>
      </c>
      <c r="AG25" s="75">
        <v>0</v>
      </c>
      <c r="AH25" s="75">
        <v>6</v>
      </c>
      <c r="AI25" s="75">
        <v>11</v>
      </c>
      <c r="AJ25" s="75">
        <v>0</v>
      </c>
      <c r="AK25" s="164">
        <v>0</v>
      </c>
      <c r="AL25" s="164">
        <v>0</v>
      </c>
      <c r="AM25" s="164">
        <v>1</v>
      </c>
      <c r="AN25" s="164">
        <v>1</v>
      </c>
      <c r="AO25" s="164">
        <v>3</v>
      </c>
      <c r="AP25" s="164">
        <v>0</v>
      </c>
      <c r="AQ25" s="164">
        <v>0</v>
      </c>
      <c r="AR25" s="164">
        <v>0</v>
      </c>
      <c r="AS25" s="75">
        <v>5</v>
      </c>
      <c r="AT25" s="165"/>
      <c r="AU25" s="75">
        <v>35</v>
      </c>
      <c r="AV25" s="75">
        <v>346</v>
      </c>
      <c r="AW25" s="369">
        <v>7</v>
      </c>
      <c r="AY25" s="75"/>
    </row>
    <row r="26" spans="1:51">
      <c r="A26" s="164">
        <f t="shared" si="1"/>
        <v>410</v>
      </c>
      <c r="B26" s="164">
        <f t="shared" si="2"/>
        <v>410057035</v>
      </c>
      <c r="C26" s="165" t="str">
        <f t="shared" si="3"/>
        <v>EXCEL ACADEMY</v>
      </c>
      <c r="D26" s="174">
        <f t="shared" si="4"/>
        <v>0</v>
      </c>
      <c r="E26" s="174">
        <f t="shared" si="5"/>
        <v>0</v>
      </c>
      <c r="F26" s="174">
        <f t="shared" si="6"/>
        <v>0</v>
      </c>
      <c r="G26" s="174">
        <f t="shared" si="7"/>
        <v>0</v>
      </c>
      <c r="H26" s="174">
        <f t="shared" si="8"/>
        <v>7</v>
      </c>
      <c r="I26" s="174">
        <f t="shared" si="9"/>
        <v>0</v>
      </c>
      <c r="J26" s="174">
        <f t="shared" si="10"/>
        <v>0</v>
      </c>
      <c r="K26" s="251">
        <f t="shared" si="11"/>
        <v>0.28000000000000003</v>
      </c>
      <c r="L26" s="174"/>
      <c r="M26" s="174">
        <f t="shared" si="12"/>
        <v>0</v>
      </c>
      <c r="N26" s="174">
        <f t="shared" si="13"/>
        <v>3</v>
      </c>
      <c r="O26" s="174">
        <f t="shared" si="14"/>
        <v>0</v>
      </c>
      <c r="P26" s="174">
        <f t="shared" si="15"/>
        <v>6</v>
      </c>
      <c r="Q26" s="174">
        <f t="shared" si="16"/>
        <v>11</v>
      </c>
      <c r="R26" s="174">
        <f t="shared" si="17"/>
        <v>7</v>
      </c>
      <c r="S26" s="177"/>
      <c r="T26" s="177"/>
      <c r="U26" s="177"/>
      <c r="V26" s="177"/>
      <c r="W26" s="370"/>
      <c r="X26" s="370"/>
      <c r="Y26" s="391"/>
      <c r="Z26" s="177"/>
      <c r="AA26" s="75">
        <v>410</v>
      </c>
      <c r="AB26" s="75">
        <v>410057035</v>
      </c>
      <c r="AC26" s="193" t="s">
        <v>21</v>
      </c>
      <c r="AD26" s="75">
        <v>0</v>
      </c>
      <c r="AE26" s="75">
        <v>0</v>
      </c>
      <c r="AF26" s="75">
        <v>0</v>
      </c>
      <c r="AG26" s="75">
        <v>0</v>
      </c>
      <c r="AH26" s="75">
        <v>7</v>
      </c>
      <c r="AI26" s="75">
        <v>0</v>
      </c>
      <c r="AJ26" s="75">
        <v>0</v>
      </c>
      <c r="AK26" s="164">
        <v>0</v>
      </c>
      <c r="AL26" s="164">
        <v>0</v>
      </c>
      <c r="AM26" s="164">
        <v>3</v>
      </c>
      <c r="AN26" s="164">
        <v>0</v>
      </c>
      <c r="AO26" s="164">
        <v>6</v>
      </c>
      <c r="AP26" s="164">
        <v>0</v>
      </c>
      <c r="AQ26" s="164">
        <v>0</v>
      </c>
      <c r="AR26" s="164">
        <v>0</v>
      </c>
      <c r="AS26" s="75">
        <v>0</v>
      </c>
      <c r="AT26" s="165"/>
      <c r="AU26" s="75">
        <v>57</v>
      </c>
      <c r="AV26" s="75">
        <v>35</v>
      </c>
      <c r="AW26" s="369">
        <v>11</v>
      </c>
      <c r="AY26" s="75"/>
    </row>
    <row r="27" spans="1:51">
      <c r="A27" s="164">
        <f t="shared" si="1"/>
        <v>410</v>
      </c>
      <c r="B27" s="164">
        <f t="shared" si="2"/>
        <v>410057057</v>
      </c>
      <c r="C27" s="165" t="str">
        <f t="shared" si="3"/>
        <v>EXCEL ACADEMY</v>
      </c>
      <c r="D27" s="174">
        <f t="shared" si="4"/>
        <v>0</v>
      </c>
      <c r="E27" s="174">
        <f t="shared" si="5"/>
        <v>0</v>
      </c>
      <c r="F27" s="174">
        <f t="shared" si="6"/>
        <v>0</v>
      </c>
      <c r="G27" s="174">
        <f t="shared" si="7"/>
        <v>56</v>
      </c>
      <c r="H27" s="174">
        <f t="shared" si="8"/>
        <v>145</v>
      </c>
      <c r="I27" s="174">
        <f t="shared" si="9"/>
        <v>0</v>
      </c>
      <c r="J27" s="174">
        <f t="shared" si="10"/>
        <v>0</v>
      </c>
      <c r="K27" s="251">
        <f t="shared" si="11"/>
        <v>8.0399999999999991</v>
      </c>
      <c r="L27" s="174"/>
      <c r="M27" s="174">
        <f t="shared" si="12"/>
        <v>7</v>
      </c>
      <c r="N27" s="174">
        <f t="shared" si="13"/>
        <v>21</v>
      </c>
      <c r="O27" s="174">
        <f t="shared" si="14"/>
        <v>0</v>
      </c>
      <c r="P27" s="174">
        <f t="shared" si="15"/>
        <v>155</v>
      </c>
      <c r="Q27" s="174">
        <f t="shared" si="16"/>
        <v>12</v>
      </c>
      <c r="R27" s="174">
        <f t="shared" si="17"/>
        <v>201</v>
      </c>
      <c r="S27" s="177"/>
      <c r="T27" s="177"/>
      <c r="U27" s="177"/>
      <c r="V27" s="177"/>
      <c r="W27" s="370"/>
      <c r="X27" s="370"/>
      <c r="Y27" s="391"/>
      <c r="Z27" s="177"/>
      <c r="AA27" s="75">
        <v>410</v>
      </c>
      <c r="AB27" s="75">
        <v>410057057</v>
      </c>
      <c r="AC27" s="193" t="s">
        <v>21</v>
      </c>
      <c r="AD27" s="75">
        <v>0</v>
      </c>
      <c r="AE27" s="75">
        <v>0</v>
      </c>
      <c r="AF27" s="75">
        <v>0</v>
      </c>
      <c r="AG27" s="75">
        <v>56</v>
      </c>
      <c r="AH27" s="75">
        <v>145</v>
      </c>
      <c r="AI27" s="75">
        <v>0</v>
      </c>
      <c r="AJ27" s="75">
        <v>0</v>
      </c>
      <c r="AK27" s="164">
        <v>0</v>
      </c>
      <c r="AL27" s="164">
        <v>7</v>
      </c>
      <c r="AM27" s="164">
        <v>21</v>
      </c>
      <c r="AN27" s="164">
        <v>0</v>
      </c>
      <c r="AO27" s="164">
        <v>155</v>
      </c>
      <c r="AP27" s="164">
        <v>0</v>
      </c>
      <c r="AQ27" s="164">
        <v>0</v>
      </c>
      <c r="AR27" s="164">
        <v>0</v>
      </c>
      <c r="AS27" s="75">
        <v>0</v>
      </c>
      <c r="AT27" s="165"/>
      <c r="AU27" s="75">
        <v>57</v>
      </c>
      <c r="AV27" s="75">
        <v>57</v>
      </c>
      <c r="AW27" s="369">
        <v>12</v>
      </c>
      <c r="AY27" s="75"/>
    </row>
    <row r="28" spans="1:51">
      <c r="A28" s="164">
        <f t="shared" si="1"/>
        <v>410</v>
      </c>
      <c r="B28" s="164">
        <f t="shared" si="2"/>
        <v>410057093</v>
      </c>
      <c r="C28" s="165" t="str">
        <f t="shared" si="3"/>
        <v>EXCEL ACADEMY</v>
      </c>
      <c r="D28" s="174">
        <f t="shared" si="4"/>
        <v>0</v>
      </c>
      <c r="E28" s="174">
        <f t="shared" si="5"/>
        <v>0</v>
      </c>
      <c r="F28" s="174">
        <f t="shared" si="6"/>
        <v>0</v>
      </c>
      <c r="G28" s="174">
        <f t="shared" si="7"/>
        <v>1</v>
      </c>
      <c r="H28" s="174">
        <f t="shared" si="8"/>
        <v>6</v>
      </c>
      <c r="I28" s="174">
        <f t="shared" si="9"/>
        <v>0</v>
      </c>
      <c r="J28" s="174">
        <f t="shared" si="10"/>
        <v>0</v>
      </c>
      <c r="K28" s="251">
        <f t="shared" si="11"/>
        <v>0.28000000000000003</v>
      </c>
      <c r="L28" s="174"/>
      <c r="M28" s="174">
        <f t="shared" si="12"/>
        <v>0</v>
      </c>
      <c r="N28" s="174">
        <f t="shared" si="13"/>
        <v>0</v>
      </c>
      <c r="O28" s="174">
        <f t="shared" si="14"/>
        <v>0</v>
      </c>
      <c r="P28" s="174">
        <f t="shared" si="15"/>
        <v>3</v>
      </c>
      <c r="Q28" s="174">
        <f t="shared" si="16"/>
        <v>11</v>
      </c>
      <c r="R28" s="174">
        <f t="shared" si="17"/>
        <v>7</v>
      </c>
      <c r="S28" s="177"/>
      <c r="T28" s="177"/>
      <c r="U28" s="177"/>
      <c r="V28" s="177"/>
      <c r="W28" s="370"/>
      <c r="X28" s="370"/>
      <c r="Y28" s="391"/>
      <c r="Z28" s="177"/>
      <c r="AA28" s="75">
        <v>410</v>
      </c>
      <c r="AB28" s="75">
        <v>410057093</v>
      </c>
      <c r="AC28" s="193" t="s">
        <v>21</v>
      </c>
      <c r="AD28" s="75">
        <v>0</v>
      </c>
      <c r="AE28" s="75">
        <v>0</v>
      </c>
      <c r="AF28" s="75">
        <v>0</v>
      </c>
      <c r="AG28" s="75">
        <v>1</v>
      </c>
      <c r="AH28" s="75">
        <v>6</v>
      </c>
      <c r="AI28" s="75">
        <v>0</v>
      </c>
      <c r="AJ28" s="75">
        <v>0</v>
      </c>
      <c r="AK28" s="164">
        <v>0</v>
      </c>
      <c r="AL28" s="164">
        <v>0</v>
      </c>
      <c r="AM28" s="164">
        <v>0</v>
      </c>
      <c r="AN28" s="164">
        <v>0</v>
      </c>
      <c r="AO28" s="164">
        <v>3</v>
      </c>
      <c r="AP28" s="164">
        <v>0</v>
      </c>
      <c r="AQ28" s="164">
        <v>0</v>
      </c>
      <c r="AR28" s="164">
        <v>0</v>
      </c>
      <c r="AS28" s="75">
        <v>0</v>
      </c>
      <c r="AT28" s="165"/>
      <c r="AU28" s="75">
        <v>57</v>
      </c>
      <c r="AV28" s="75">
        <v>93</v>
      </c>
      <c r="AW28" s="369">
        <v>11</v>
      </c>
      <c r="AY28" s="75"/>
    </row>
    <row r="29" spans="1:51">
      <c r="A29" s="164">
        <f t="shared" si="1"/>
        <v>410</v>
      </c>
      <c r="B29" s="164">
        <f t="shared" si="2"/>
        <v>410057163</v>
      </c>
      <c r="C29" s="165" t="str">
        <f t="shared" si="3"/>
        <v>EXCEL ACADEMY</v>
      </c>
      <c r="D29" s="174">
        <f t="shared" si="4"/>
        <v>0</v>
      </c>
      <c r="E29" s="174">
        <f t="shared" si="5"/>
        <v>0</v>
      </c>
      <c r="F29" s="174">
        <f t="shared" si="6"/>
        <v>0</v>
      </c>
      <c r="G29" s="174">
        <f t="shared" si="7"/>
        <v>1</v>
      </c>
      <c r="H29" s="174">
        <f t="shared" si="8"/>
        <v>3</v>
      </c>
      <c r="I29" s="174">
        <f t="shared" si="9"/>
        <v>0</v>
      </c>
      <c r="J29" s="174">
        <f t="shared" si="10"/>
        <v>0</v>
      </c>
      <c r="K29" s="251">
        <f t="shared" si="11"/>
        <v>0.16</v>
      </c>
      <c r="L29" s="174"/>
      <c r="M29" s="174">
        <f t="shared" si="12"/>
        <v>0</v>
      </c>
      <c r="N29" s="174">
        <f t="shared" si="13"/>
        <v>0</v>
      </c>
      <c r="O29" s="174">
        <f t="shared" si="14"/>
        <v>0</v>
      </c>
      <c r="P29" s="174">
        <f t="shared" si="15"/>
        <v>3</v>
      </c>
      <c r="Q29" s="174">
        <f t="shared" si="16"/>
        <v>11</v>
      </c>
      <c r="R29" s="174">
        <f t="shared" si="17"/>
        <v>4</v>
      </c>
      <c r="S29" s="177"/>
      <c r="T29" s="177"/>
      <c r="U29" s="177"/>
      <c r="V29" s="177"/>
      <c r="W29" s="370"/>
      <c r="X29" s="370"/>
      <c r="Y29" s="391"/>
      <c r="Z29" s="177"/>
      <c r="AA29" s="75">
        <v>410</v>
      </c>
      <c r="AB29" s="75">
        <v>410057163</v>
      </c>
      <c r="AC29" s="193" t="s">
        <v>21</v>
      </c>
      <c r="AD29" s="75">
        <v>0</v>
      </c>
      <c r="AE29" s="75">
        <v>0</v>
      </c>
      <c r="AF29" s="75">
        <v>0</v>
      </c>
      <c r="AG29" s="75">
        <v>1</v>
      </c>
      <c r="AH29" s="75">
        <v>3</v>
      </c>
      <c r="AI29" s="75">
        <v>0</v>
      </c>
      <c r="AJ29" s="75">
        <v>0</v>
      </c>
      <c r="AK29" s="164">
        <v>0</v>
      </c>
      <c r="AL29" s="164">
        <v>0</v>
      </c>
      <c r="AM29" s="164">
        <v>0</v>
      </c>
      <c r="AN29" s="164">
        <v>0</v>
      </c>
      <c r="AO29" s="164">
        <v>3</v>
      </c>
      <c r="AP29" s="164">
        <v>0</v>
      </c>
      <c r="AQ29" s="164">
        <v>0</v>
      </c>
      <c r="AR29" s="164">
        <v>0</v>
      </c>
      <c r="AS29" s="75">
        <v>0</v>
      </c>
      <c r="AT29" s="165"/>
      <c r="AU29" s="75">
        <v>57</v>
      </c>
      <c r="AV29" s="75">
        <v>163</v>
      </c>
      <c r="AW29" s="369">
        <v>11</v>
      </c>
      <c r="AY29" s="75"/>
    </row>
    <row r="30" spans="1:51">
      <c r="A30" s="164">
        <f t="shared" si="1"/>
        <v>410</v>
      </c>
      <c r="B30" s="164">
        <f t="shared" si="2"/>
        <v>410057248</v>
      </c>
      <c r="C30" s="165" t="str">
        <f t="shared" si="3"/>
        <v>EXCEL ACADEMY</v>
      </c>
      <c r="D30" s="174">
        <f t="shared" si="4"/>
        <v>0</v>
      </c>
      <c r="E30" s="174">
        <f t="shared" si="5"/>
        <v>0</v>
      </c>
      <c r="F30" s="174">
        <f t="shared" si="6"/>
        <v>0</v>
      </c>
      <c r="G30" s="174">
        <f t="shared" si="7"/>
        <v>0</v>
      </c>
      <c r="H30" s="174">
        <f t="shared" si="8"/>
        <v>11</v>
      </c>
      <c r="I30" s="174">
        <f t="shared" si="9"/>
        <v>0</v>
      </c>
      <c r="J30" s="174">
        <f t="shared" si="10"/>
        <v>0</v>
      </c>
      <c r="K30" s="251">
        <f t="shared" si="11"/>
        <v>0.44</v>
      </c>
      <c r="L30" s="174"/>
      <c r="M30" s="174">
        <f t="shared" si="12"/>
        <v>0</v>
      </c>
      <c r="N30" s="174">
        <f t="shared" si="13"/>
        <v>0</v>
      </c>
      <c r="O30" s="174">
        <f t="shared" si="14"/>
        <v>0</v>
      </c>
      <c r="P30" s="174">
        <f t="shared" si="15"/>
        <v>6</v>
      </c>
      <c r="Q30" s="174">
        <f t="shared" si="16"/>
        <v>11</v>
      </c>
      <c r="R30" s="174">
        <f t="shared" si="17"/>
        <v>11</v>
      </c>
      <c r="S30" s="177"/>
      <c r="T30" s="177"/>
      <c r="U30" s="177"/>
      <c r="V30" s="177"/>
      <c r="W30" s="370"/>
      <c r="X30" s="370"/>
      <c r="Y30" s="391"/>
      <c r="Z30" s="177"/>
      <c r="AA30" s="75">
        <v>410</v>
      </c>
      <c r="AB30" s="75">
        <v>410057248</v>
      </c>
      <c r="AC30" s="193" t="s">
        <v>21</v>
      </c>
      <c r="AD30" s="75">
        <v>0</v>
      </c>
      <c r="AE30" s="75">
        <v>0</v>
      </c>
      <c r="AF30" s="75">
        <v>0</v>
      </c>
      <c r="AG30" s="75">
        <v>0</v>
      </c>
      <c r="AH30" s="75">
        <v>11</v>
      </c>
      <c r="AI30" s="75">
        <v>0</v>
      </c>
      <c r="AJ30" s="75">
        <v>0</v>
      </c>
      <c r="AK30" s="164">
        <v>0</v>
      </c>
      <c r="AL30" s="164">
        <v>0</v>
      </c>
      <c r="AM30" s="164">
        <v>0</v>
      </c>
      <c r="AN30" s="164">
        <v>0</v>
      </c>
      <c r="AO30" s="164">
        <v>6</v>
      </c>
      <c r="AP30" s="164">
        <v>0</v>
      </c>
      <c r="AQ30" s="164">
        <v>0</v>
      </c>
      <c r="AR30" s="164">
        <v>0</v>
      </c>
      <c r="AS30" s="75">
        <v>0</v>
      </c>
      <c r="AT30" s="165"/>
      <c r="AU30" s="75">
        <v>57</v>
      </c>
      <c r="AV30" s="75">
        <v>248</v>
      </c>
      <c r="AW30" s="369">
        <v>11</v>
      </c>
      <c r="AY30" s="75"/>
    </row>
    <row r="31" spans="1:51">
      <c r="A31" s="164">
        <f t="shared" si="1"/>
        <v>410</v>
      </c>
      <c r="B31" s="164">
        <f t="shared" si="2"/>
        <v>410057336</v>
      </c>
      <c r="C31" s="165" t="str">
        <f t="shared" si="3"/>
        <v>EXCEL ACADEMY</v>
      </c>
      <c r="D31" s="174">
        <f t="shared" si="4"/>
        <v>0</v>
      </c>
      <c r="E31" s="174">
        <f t="shared" si="5"/>
        <v>0</v>
      </c>
      <c r="F31" s="174">
        <f t="shared" si="6"/>
        <v>0</v>
      </c>
      <c r="G31" s="174">
        <f t="shared" si="7"/>
        <v>0</v>
      </c>
      <c r="H31" s="174">
        <f t="shared" si="8"/>
        <v>1</v>
      </c>
      <c r="I31" s="174">
        <f t="shared" si="9"/>
        <v>0</v>
      </c>
      <c r="J31" s="174">
        <f t="shared" si="10"/>
        <v>0</v>
      </c>
      <c r="K31" s="251">
        <f t="shared" si="11"/>
        <v>0.04</v>
      </c>
      <c r="L31" s="174"/>
      <c r="M31" s="174">
        <f t="shared" si="12"/>
        <v>0</v>
      </c>
      <c r="N31" s="174">
        <f t="shared" si="13"/>
        <v>1</v>
      </c>
      <c r="O31" s="174">
        <f t="shared" si="14"/>
        <v>0</v>
      </c>
      <c r="P31" s="174">
        <f t="shared" si="15"/>
        <v>0</v>
      </c>
      <c r="Q31" s="174">
        <f t="shared" si="16"/>
        <v>8</v>
      </c>
      <c r="R31" s="174">
        <f t="shared" si="17"/>
        <v>1</v>
      </c>
      <c r="S31" s="177"/>
      <c r="T31" s="177"/>
      <c r="U31" s="177"/>
      <c r="V31" s="177"/>
      <c r="W31" s="370"/>
      <c r="X31" s="370"/>
      <c r="Y31" s="391"/>
      <c r="Z31" s="177"/>
      <c r="AA31" s="75">
        <v>410</v>
      </c>
      <c r="AB31" s="75">
        <v>410057336</v>
      </c>
      <c r="AC31" s="193" t="s">
        <v>21</v>
      </c>
      <c r="AD31" s="75">
        <v>0</v>
      </c>
      <c r="AE31" s="75">
        <v>0</v>
      </c>
      <c r="AF31" s="75">
        <v>0</v>
      </c>
      <c r="AG31" s="75">
        <v>0</v>
      </c>
      <c r="AH31" s="75">
        <v>1</v>
      </c>
      <c r="AI31" s="75">
        <v>0</v>
      </c>
      <c r="AJ31" s="75">
        <v>0</v>
      </c>
      <c r="AK31" s="164">
        <v>0</v>
      </c>
      <c r="AL31" s="164">
        <v>0</v>
      </c>
      <c r="AM31" s="164">
        <v>1</v>
      </c>
      <c r="AN31" s="164">
        <v>0</v>
      </c>
      <c r="AO31" s="164">
        <v>0</v>
      </c>
      <c r="AP31" s="164">
        <v>0</v>
      </c>
      <c r="AQ31" s="164">
        <v>0</v>
      </c>
      <c r="AR31" s="164">
        <v>0</v>
      </c>
      <c r="AS31" s="75">
        <v>0</v>
      </c>
      <c r="AT31" s="165"/>
      <c r="AU31" s="75">
        <v>57</v>
      </c>
      <c r="AV31" s="75">
        <v>336</v>
      </c>
      <c r="AW31" s="369">
        <v>8</v>
      </c>
      <c r="AY31" s="75"/>
    </row>
    <row r="32" spans="1:51">
      <c r="A32" s="164">
        <f t="shared" si="1"/>
        <v>412</v>
      </c>
      <c r="B32" s="164">
        <f t="shared" si="2"/>
        <v>412035018</v>
      </c>
      <c r="C32" s="165" t="str">
        <f t="shared" si="3"/>
        <v>ACADEMY OF THE PACIFIC RIM</v>
      </c>
      <c r="D32" s="174">
        <f t="shared" si="4"/>
        <v>0</v>
      </c>
      <c r="E32" s="174">
        <f t="shared" si="5"/>
        <v>0</v>
      </c>
      <c r="F32" s="174">
        <f t="shared" si="6"/>
        <v>0</v>
      </c>
      <c r="G32" s="174">
        <f t="shared" si="7"/>
        <v>0</v>
      </c>
      <c r="H32" s="174">
        <f t="shared" si="8"/>
        <v>0</v>
      </c>
      <c r="I32" s="174">
        <f t="shared" si="9"/>
        <v>1</v>
      </c>
      <c r="J32" s="174">
        <f t="shared" si="10"/>
        <v>0</v>
      </c>
      <c r="K32" s="251">
        <f t="shared" si="11"/>
        <v>0.04</v>
      </c>
      <c r="L32" s="174"/>
      <c r="M32" s="174">
        <f t="shared" si="12"/>
        <v>0</v>
      </c>
      <c r="N32" s="174">
        <f t="shared" si="13"/>
        <v>0</v>
      </c>
      <c r="O32" s="174">
        <f t="shared" si="14"/>
        <v>0</v>
      </c>
      <c r="P32" s="174">
        <f t="shared" si="15"/>
        <v>0</v>
      </c>
      <c r="Q32" s="174">
        <f t="shared" si="16"/>
        <v>9</v>
      </c>
      <c r="R32" s="174">
        <f t="shared" si="17"/>
        <v>1</v>
      </c>
      <c r="S32" s="177"/>
      <c r="T32" s="177"/>
      <c r="U32" s="177"/>
      <c r="V32" s="177"/>
      <c r="W32" s="370"/>
      <c r="X32" s="370"/>
      <c r="Y32" s="391"/>
      <c r="Z32" s="177"/>
      <c r="AA32" s="75">
        <v>412</v>
      </c>
      <c r="AB32" s="75">
        <v>412035018</v>
      </c>
      <c r="AC32" s="193" t="s">
        <v>23</v>
      </c>
      <c r="AD32" s="75">
        <v>0</v>
      </c>
      <c r="AE32" s="75">
        <v>0</v>
      </c>
      <c r="AF32" s="75">
        <v>0</v>
      </c>
      <c r="AG32" s="75">
        <v>0</v>
      </c>
      <c r="AH32" s="75">
        <v>0</v>
      </c>
      <c r="AI32" s="75">
        <v>1</v>
      </c>
      <c r="AJ32" s="75">
        <v>0</v>
      </c>
      <c r="AK32" s="164">
        <v>0</v>
      </c>
      <c r="AL32" s="164">
        <v>0</v>
      </c>
      <c r="AM32" s="164">
        <v>0</v>
      </c>
      <c r="AN32" s="164">
        <v>0</v>
      </c>
      <c r="AO32" s="164">
        <v>0</v>
      </c>
      <c r="AP32" s="164">
        <v>0</v>
      </c>
      <c r="AQ32" s="164">
        <v>0</v>
      </c>
      <c r="AR32" s="164">
        <v>0</v>
      </c>
      <c r="AS32" s="75">
        <v>0</v>
      </c>
      <c r="AT32" s="165"/>
      <c r="AU32" s="75">
        <v>35</v>
      </c>
      <c r="AV32" s="75">
        <v>18</v>
      </c>
      <c r="AW32" s="369">
        <v>9</v>
      </c>
      <c r="AY32" s="75"/>
    </row>
    <row r="33" spans="1:51">
      <c r="A33" s="164">
        <f t="shared" si="1"/>
        <v>412</v>
      </c>
      <c r="B33" s="164">
        <f t="shared" si="2"/>
        <v>412035035</v>
      </c>
      <c r="C33" s="165" t="str">
        <f t="shared" si="3"/>
        <v>ACADEMY OF THE PACIFIC RIM</v>
      </c>
      <c r="D33" s="174">
        <f t="shared" si="4"/>
        <v>0</v>
      </c>
      <c r="E33" s="174">
        <f t="shared" si="5"/>
        <v>0</v>
      </c>
      <c r="F33" s="174">
        <f t="shared" si="6"/>
        <v>0</v>
      </c>
      <c r="G33" s="174">
        <f t="shared" si="7"/>
        <v>31</v>
      </c>
      <c r="H33" s="174">
        <f t="shared" si="8"/>
        <v>200</v>
      </c>
      <c r="I33" s="174">
        <f t="shared" si="9"/>
        <v>232</v>
      </c>
      <c r="J33" s="174">
        <f t="shared" si="10"/>
        <v>0</v>
      </c>
      <c r="K33" s="251">
        <f t="shared" si="11"/>
        <v>18.52</v>
      </c>
      <c r="L33" s="174"/>
      <c r="M33" s="174">
        <f t="shared" si="12"/>
        <v>3</v>
      </c>
      <c r="N33" s="174">
        <f t="shared" si="13"/>
        <v>25</v>
      </c>
      <c r="O33" s="174">
        <f t="shared" si="14"/>
        <v>26</v>
      </c>
      <c r="P33" s="174">
        <f t="shared" si="15"/>
        <v>352</v>
      </c>
      <c r="Q33" s="174">
        <f t="shared" si="16"/>
        <v>11</v>
      </c>
      <c r="R33" s="174">
        <f t="shared" si="17"/>
        <v>463</v>
      </c>
      <c r="S33" s="177"/>
      <c r="T33" s="177"/>
      <c r="U33" s="177"/>
      <c r="V33" s="177"/>
      <c r="W33" s="370"/>
      <c r="X33" s="370"/>
      <c r="Y33" s="391"/>
      <c r="Z33" s="177"/>
      <c r="AA33" s="75">
        <v>412</v>
      </c>
      <c r="AB33" s="75">
        <v>412035035</v>
      </c>
      <c r="AC33" s="193" t="s">
        <v>23</v>
      </c>
      <c r="AD33" s="75">
        <v>0</v>
      </c>
      <c r="AE33" s="75">
        <v>0</v>
      </c>
      <c r="AF33" s="75">
        <v>0</v>
      </c>
      <c r="AG33" s="75">
        <v>31</v>
      </c>
      <c r="AH33" s="75">
        <v>200</v>
      </c>
      <c r="AI33" s="75">
        <v>232</v>
      </c>
      <c r="AJ33" s="75">
        <v>0</v>
      </c>
      <c r="AK33" s="164">
        <v>0</v>
      </c>
      <c r="AL33" s="164">
        <v>3</v>
      </c>
      <c r="AM33" s="164">
        <v>25</v>
      </c>
      <c r="AN33" s="164">
        <v>26</v>
      </c>
      <c r="AO33" s="164">
        <v>194</v>
      </c>
      <c r="AP33" s="164">
        <v>0</v>
      </c>
      <c r="AQ33" s="164">
        <v>0</v>
      </c>
      <c r="AR33" s="164">
        <v>0</v>
      </c>
      <c r="AS33" s="75">
        <v>158</v>
      </c>
      <c r="AT33" s="165"/>
      <c r="AU33" s="75">
        <v>35</v>
      </c>
      <c r="AV33" s="75">
        <v>35</v>
      </c>
      <c r="AW33" s="369">
        <v>11</v>
      </c>
      <c r="AY33" s="75"/>
    </row>
    <row r="34" spans="1:51">
      <c r="A34" s="164">
        <f t="shared" si="1"/>
        <v>412</v>
      </c>
      <c r="B34" s="164">
        <f t="shared" si="2"/>
        <v>412035044</v>
      </c>
      <c r="C34" s="165" t="str">
        <f t="shared" si="3"/>
        <v>ACADEMY OF THE PACIFIC RIM</v>
      </c>
      <c r="D34" s="174">
        <f t="shared" si="4"/>
        <v>0</v>
      </c>
      <c r="E34" s="174">
        <f t="shared" si="5"/>
        <v>0</v>
      </c>
      <c r="F34" s="174">
        <f t="shared" si="6"/>
        <v>0</v>
      </c>
      <c r="G34" s="174">
        <f t="shared" si="7"/>
        <v>0</v>
      </c>
      <c r="H34" s="174">
        <f t="shared" si="8"/>
        <v>2</v>
      </c>
      <c r="I34" s="174">
        <f t="shared" si="9"/>
        <v>6</v>
      </c>
      <c r="J34" s="174">
        <f t="shared" si="10"/>
        <v>0</v>
      </c>
      <c r="K34" s="251">
        <f t="shared" si="11"/>
        <v>0.32</v>
      </c>
      <c r="L34" s="174"/>
      <c r="M34" s="174">
        <f t="shared" si="12"/>
        <v>0</v>
      </c>
      <c r="N34" s="174">
        <f t="shared" si="13"/>
        <v>2</v>
      </c>
      <c r="O34" s="174">
        <f t="shared" si="14"/>
        <v>0</v>
      </c>
      <c r="P34" s="174">
        <f t="shared" si="15"/>
        <v>5</v>
      </c>
      <c r="Q34" s="174">
        <f t="shared" si="16"/>
        <v>11</v>
      </c>
      <c r="R34" s="174">
        <f t="shared" si="17"/>
        <v>8</v>
      </c>
      <c r="S34" s="177"/>
      <c r="T34" s="177"/>
      <c r="U34" s="177"/>
      <c r="V34" s="177"/>
      <c r="W34" s="370"/>
      <c r="X34" s="370"/>
      <c r="Y34" s="391"/>
      <c r="Z34" s="177"/>
      <c r="AA34" s="75">
        <v>412</v>
      </c>
      <c r="AB34" s="75">
        <v>412035044</v>
      </c>
      <c r="AC34" s="193" t="s">
        <v>23</v>
      </c>
      <c r="AD34" s="75">
        <v>0</v>
      </c>
      <c r="AE34" s="75">
        <v>0</v>
      </c>
      <c r="AF34" s="75">
        <v>0</v>
      </c>
      <c r="AG34" s="75">
        <v>0</v>
      </c>
      <c r="AH34" s="75">
        <v>2</v>
      </c>
      <c r="AI34" s="75">
        <v>6</v>
      </c>
      <c r="AJ34" s="75">
        <v>0</v>
      </c>
      <c r="AK34" s="164">
        <v>0</v>
      </c>
      <c r="AL34" s="164">
        <v>0</v>
      </c>
      <c r="AM34" s="164">
        <v>2</v>
      </c>
      <c r="AN34" s="164">
        <v>0</v>
      </c>
      <c r="AO34" s="164">
        <v>2</v>
      </c>
      <c r="AP34" s="164">
        <v>0</v>
      </c>
      <c r="AQ34" s="164">
        <v>0</v>
      </c>
      <c r="AR34" s="164">
        <v>0</v>
      </c>
      <c r="AS34" s="75">
        <v>3</v>
      </c>
      <c r="AT34" s="165"/>
      <c r="AU34" s="75">
        <v>35</v>
      </c>
      <c r="AV34" s="75">
        <v>44</v>
      </c>
      <c r="AW34" s="369">
        <v>11</v>
      </c>
      <c r="AY34" s="75"/>
    </row>
    <row r="35" spans="1:51">
      <c r="A35" s="164">
        <f t="shared" si="1"/>
        <v>412</v>
      </c>
      <c r="B35" s="164">
        <f t="shared" si="2"/>
        <v>412035046</v>
      </c>
      <c r="C35" s="165" t="str">
        <f t="shared" si="3"/>
        <v>ACADEMY OF THE PACIFIC RIM</v>
      </c>
      <c r="D35" s="174">
        <f t="shared" si="4"/>
        <v>0</v>
      </c>
      <c r="E35" s="174">
        <f t="shared" si="5"/>
        <v>0</v>
      </c>
      <c r="F35" s="174">
        <f t="shared" si="6"/>
        <v>0</v>
      </c>
      <c r="G35" s="174">
        <f t="shared" si="7"/>
        <v>0</v>
      </c>
      <c r="H35" s="174">
        <f t="shared" si="8"/>
        <v>0</v>
      </c>
      <c r="I35" s="174">
        <f t="shared" si="9"/>
        <v>1</v>
      </c>
      <c r="J35" s="174">
        <f t="shared" si="10"/>
        <v>0</v>
      </c>
      <c r="K35" s="251">
        <f t="shared" si="11"/>
        <v>0.04</v>
      </c>
      <c r="L35" s="174"/>
      <c r="M35" s="174">
        <f t="shared" si="12"/>
        <v>0</v>
      </c>
      <c r="N35" s="174">
        <f t="shared" si="13"/>
        <v>0</v>
      </c>
      <c r="O35" s="174">
        <f t="shared" si="14"/>
        <v>0</v>
      </c>
      <c r="P35" s="174">
        <f t="shared" si="15"/>
        <v>1</v>
      </c>
      <c r="Q35" s="174">
        <f t="shared" si="16"/>
        <v>3</v>
      </c>
      <c r="R35" s="174">
        <f t="shared" si="17"/>
        <v>1</v>
      </c>
      <c r="S35" s="177"/>
      <c r="T35" s="177"/>
      <c r="U35" s="177"/>
      <c r="V35" s="177"/>
      <c r="W35" s="370"/>
      <c r="X35" s="370"/>
      <c r="Y35" s="391"/>
      <c r="Z35" s="177"/>
      <c r="AA35" s="75">
        <v>412</v>
      </c>
      <c r="AB35" s="75">
        <v>412035046</v>
      </c>
      <c r="AC35" s="193" t="s">
        <v>23</v>
      </c>
      <c r="AD35" s="75">
        <v>0</v>
      </c>
      <c r="AE35" s="75">
        <v>0</v>
      </c>
      <c r="AF35" s="75">
        <v>0</v>
      </c>
      <c r="AG35" s="75">
        <v>0</v>
      </c>
      <c r="AH35" s="75">
        <v>0</v>
      </c>
      <c r="AI35" s="75">
        <v>1</v>
      </c>
      <c r="AJ35" s="75">
        <v>0</v>
      </c>
      <c r="AK35" s="164">
        <v>0</v>
      </c>
      <c r="AL35" s="164">
        <v>0</v>
      </c>
      <c r="AM35" s="164">
        <v>0</v>
      </c>
      <c r="AN35" s="164">
        <v>0</v>
      </c>
      <c r="AO35" s="164">
        <v>0</v>
      </c>
      <c r="AP35" s="164">
        <v>0</v>
      </c>
      <c r="AQ35" s="164">
        <v>0</v>
      </c>
      <c r="AR35" s="164">
        <v>0</v>
      </c>
      <c r="AS35" s="75">
        <v>1</v>
      </c>
      <c r="AT35" s="165"/>
      <c r="AU35" s="75">
        <v>35</v>
      </c>
      <c r="AV35" s="75">
        <v>46</v>
      </c>
      <c r="AW35" s="369">
        <v>3</v>
      </c>
      <c r="AY35" s="75"/>
    </row>
    <row r="36" spans="1:51">
      <c r="A36" s="164">
        <f t="shared" si="1"/>
        <v>412</v>
      </c>
      <c r="B36" s="164">
        <f t="shared" si="2"/>
        <v>412035073</v>
      </c>
      <c r="C36" s="165" t="str">
        <f t="shared" si="3"/>
        <v>ACADEMY OF THE PACIFIC RIM</v>
      </c>
      <c r="D36" s="174">
        <f t="shared" si="4"/>
        <v>0</v>
      </c>
      <c r="E36" s="174">
        <f t="shared" si="5"/>
        <v>0</v>
      </c>
      <c r="F36" s="174">
        <f t="shared" si="6"/>
        <v>0</v>
      </c>
      <c r="G36" s="174">
        <f t="shared" si="7"/>
        <v>0</v>
      </c>
      <c r="H36" s="174">
        <f t="shared" si="8"/>
        <v>1</v>
      </c>
      <c r="I36" s="174">
        <f t="shared" si="9"/>
        <v>2</v>
      </c>
      <c r="J36" s="174">
        <f t="shared" si="10"/>
        <v>0</v>
      </c>
      <c r="K36" s="251">
        <f t="shared" si="11"/>
        <v>0.12</v>
      </c>
      <c r="L36" s="174"/>
      <c r="M36" s="174">
        <f t="shared" si="12"/>
        <v>0</v>
      </c>
      <c r="N36" s="174">
        <f t="shared" si="13"/>
        <v>1</v>
      </c>
      <c r="O36" s="174">
        <f t="shared" si="14"/>
        <v>2</v>
      </c>
      <c r="P36" s="174">
        <f t="shared" si="15"/>
        <v>3</v>
      </c>
      <c r="Q36" s="174">
        <f t="shared" si="16"/>
        <v>5</v>
      </c>
      <c r="R36" s="174">
        <f t="shared" si="17"/>
        <v>3</v>
      </c>
      <c r="S36" s="177"/>
      <c r="T36" s="177"/>
      <c r="U36" s="177"/>
      <c r="V36" s="177"/>
      <c r="W36" s="370"/>
      <c r="X36" s="370"/>
      <c r="Y36" s="391"/>
      <c r="Z36" s="177"/>
      <c r="AA36" s="75">
        <v>412</v>
      </c>
      <c r="AB36" s="75">
        <v>412035073</v>
      </c>
      <c r="AC36" s="193" t="s">
        <v>23</v>
      </c>
      <c r="AD36" s="75">
        <v>0</v>
      </c>
      <c r="AE36" s="75">
        <v>0</v>
      </c>
      <c r="AF36" s="75">
        <v>0</v>
      </c>
      <c r="AG36" s="75">
        <v>0</v>
      </c>
      <c r="AH36" s="75">
        <v>1</v>
      </c>
      <c r="AI36" s="75">
        <v>2</v>
      </c>
      <c r="AJ36" s="75">
        <v>0</v>
      </c>
      <c r="AK36" s="164">
        <v>0</v>
      </c>
      <c r="AL36" s="164">
        <v>0</v>
      </c>
      <c r="AM36" s="164">
        <v>1</v>
      </c>
      <c r="AN36" s="164">
        <v>2</v>
      </c>
      <c r="AO36" s="164">
        <v>1</v>
      </c>
      <c r="AP36" s="164">
        <v>0</v>
      </c>
      <c r="AQ36" s="164">
        <v>0</v>
      </c>
      <c r="AR36" s="164">
        <v>0</v>
      </c>
      <c r="AS36" s="75">
        <v>2</v>
      </c>
      <c r="AT36" s="165"/>
      <c r="AU36" s="75">
        <v>35</v>
      </c>
      <c r="AV36" s="75">
        <v>73</v>
      </c>
      <c r="AW36" s="369">
        <v>5</v>
      </c>
      <c r="AY36" s="75"/>
    </row>
    <row r="37" spans="1:51">
      <c r="A37" s="164">
        <f t="shared" si="1"/>
        <v>412</v>
      </c>
      <c r="B37" s="164">
        <f t="shared" si="2"/>
        <v>412035088</v>
      </c>
      <c r="C37" s="165" t="str">
        <f t="shared" si="3"/>
        <v>ACADEMY OF THE PACIFIC RIM</v>
      </c>
      <c r="D37" s="174">
        <f t="shared" si="4"/>
        <v>0</v>
      </c>
      <c r="E37" s="174">
        <f t="shared" si="5"/>
        <v>0</v>
      </c>
      <c r="F37" s="174">
        <f t="shared" si="6"/>
        <v>0</v>
      </c>
      <c r="G37" s="174">
        <f t="shared" si="7"/>
        <v>0</v>
      </c>
      <c r="H37" s="174">
        <f t="shared" si="8"/>
        <v>1</v>
      </c>
      <c r="I37" s="174">
        <f t="shared" si="9"/>
        <v>0</v>
      </c>
      <c r="J37" s="174">
        <f t="shared" si="10"/>
        <v>0</v>
      </c>
      <c r="K37" s="251">
        <f t="shared" si="11"/>
        <v>0.04</v>
      </c>
      <c r="L37" s="174"/>
      <c r="M37" s="174">
        <f t="shared" si="12"/>
        <v>0</v>
      </c>
      <c r="N37" s="174">
        <f t="shared" si="13"/>
        <v>0</v>
      </c>
      <c r="O37" s="174">
        <f t="shared" si="14"/>
        <v>0</v>
      </c>
      <c r="P37" s="174">
        <f t="shared" si="15"/>
        <v>1</v>
      </c>
      <c r="Q37" s="174">
        <f t="shared" si="16"/>
        <v>4</v>
      </c>
      <c r="R37" s="174">
        <f t="shared" si="17"/>
        <v>1</v>
      </c>
      <c r="S37" s="177"/>
      <c r="T37" s="177"/>
      <c r="U37" s="177"/>
      <c r="V37" s="177"/>
      <c r="W37" s="370"/>
      <c r="X37" s="370"/>
      <c r="Y37" s="391"/>
      <c r="Z37" s="177"/>
      <c r="AA37" s="75">
        <v>412</v>
      </c>
      <c r="AB37" s="75">
        <v>412035088</v>
      </c>
      <c r="AC37" s="193" t="s">
        <v>23</v>
      </c>
      <c r="AD37" s="75">
        <v>0</v>
      </c>
      <c r="AE37" s="75">
        <v>0</v>
      </c>
      <c r="AF37" s="75">
        <v>0</v>
      </c>
      <c r="AG37" s="75">
        <v>0</v>
      </c>
      <c r="AH37" s="75">
        <v>1</v>
      </c>
      <c r="AI37" s="75">
        <v>0</v>
      </c>
      <c r="AJ37" s="75">
        <v>0</v>
      </c>
      <c r="AK37" s="164">
        <v>0</v>
      </c>
      <c r="AL37" s="164">
        <v>0</v>
      </c>
      <c r="AM37" s="164">
        <v>0</v>
      </c>
      <c r="AN37" s="164">
        <v>0</v>
      </c>
      <c r="AO37" s="164">
        <v>1</v>
      </c>
      <c r="AP37" s="164">
        <v>0</v>
      </c>
      <c r="AQ37" s="164">
        <v>0</v>
      </c>
      <c r="AR37" s="164">
        <v>0</v>
      </c>
      <c r="AS37" s="75">
        <v>0</v>
      </c>
      <c r="AT37" s="165"/>
      <c r="AU37" s="75">
        <v>35</v>
      </c>
      <c r="AV37" s="75">
        <v>88</v>
      </c>
      <c r="AW37" s="369">
        <v>4</v>
      </c>
      <c r="AY37" s="75"/>
    </row>
    <row r="38" spans="1:51">
      <c r="A38" s="164">
        <f t="shared" si="1"/>
        <v>412</v>
      </c>
      <c r="B38" s="164">
        <f t="shared" si="2"/>
        <v>412035100</v>
      </c>
      <c r="C38" s="165" t="str">
        <f t="shared" si="3"/>
        <v>ACADEMY OF THE PACIFIC RIM</v>
      </c>
      <c r="D38" s="174">
        <f t="shared" si="4"/>
        <v>0</v>
      </c>
      <c r="E38" s="174">
        <f t="shared" si="5"/>
        <v>0</v>
      </c>
      <c r="F38" s="174">
        <f t="shared" si="6"/>
        <v>0</v>
      </c>
      <c r="G38" s="174">
        <f t="shared" si="7"/>
        <v>0</v>
      </c>
      <c r="H38" s="174">
        <f t="shared" si="8"/>
        <v>0</v>
      </c>
      <c r="I38" s="174">
        <f t="shared" si="9"/>
        <v>1</v>
      </c>
      <c r="J38" s="174">
        <f t="shared" si="10"/>
        <v>0</v>
      </c>
      <c r="K38" s="251">
        <f t="shared" si="11"/>
        <v>0.04</v>
      </c>
      <c r="L38" s="174"/>
      <c r="M38" s="174">
        <f t="shared" si="12"/>
        <v>0</v>
      </c>
      <c r="N38" s="174">
        <f t="shared" si="13"/>
        <v>0</v>
      </c>
      <c r="O38" s="174">
        <f t="shared" si="14"/>
        <v>0</v>
      </c>
      <c r="P38" s="174">
        <f t="shared" si="15"/>
        <v>1</v>
      </c>
      <c r="Q38" s="174">
        <f t="shared" si="16"/>
        <v>10</v>
      </c>
      <c r="R38" s="174">
        <f t="shared" si="17"/>
        <v>1</v>
      </c>
      <c r="S38" s="177"/>
      <c r="T38" s="177"/>
      <c r="U38" s="177"/>
      <c r="V38" s="177"/>
      <c r="W38" s="370"/>
      <c r="X38" s="370"/>
      <c r="Y38" s="391"/>
      <c r="Z38" s="177"/>
      <c r="AA38" s="75">
        <v>412</v>
      </c>
      <c r="AB38" s="75">
        <v>412035100</v>
      </c>
      <c r="AC38" s="193" t="s">
        <v>23</v>
      </c>
      <c r="AD38" s="75">
        <v>0</v>
      </c>
      <c r="AE38" s="75">
        <v>0</v>
      </c>
      <c r="AF38" s="75">
        <v>0</v>
      </c>
      <c r="AG38" s="75">
        <v>0</v>
      </c>
      <c r="AH38" s="75">
        <v>0</v>
      </c>
      <c r="AI38" s="75">
        <v>1</v>
      </c>
      <c r="AJ38" s="75">
        <v>0</v>
      </c>
      <c r="AK38" s="164">
        <v>0</v>
      </c>
      <c r="AL38" s="164">
        <v>0</v>
      </c>
      <c r="AM38" s="164">
        <v>0</v>
      </c>
      <c r="AN38" s="164">
        <v>0</v>
      </c>
      <c r="AO38" s="164">
        <v>0</v>
      </c>
      <c r="AP38" s="164">
        <v>0</v>
      </c>
      <c r="AQ38" s="164">
        <v>0</v>
      </c>
      <c r="AR38" s="164">
        <v>0</v>
      </c>
      <c r="AS38" s="75">
        <v>1</v>
      </c>
      <c r="AT38" s="165"/>
      <c r="AU38" s="75">
        <v>35</v>
      </c>
      <c r="AV38" s="75">
        <v>100</v>
      </c>
      <c r="AW38" s="369">
        <v>10</v>
      </c>
      <c r="AY38" s="75"/>
    </row>
    <row r="39" spans="1:51">
      <c r="A39" s="164">
        <f t="shared" si="1"/>
        <v>412</v>
      </c>
      <c r="B39" s="164">
        <f t="shared" si="2"/>
        <v>412035189</v>
      </c>
      <c r="C39" s="165" t="str">
        <f t="shared" si="3"/>
        <v>ACADEMY OF THE PACIFIC RIM</v>
      </c>
      <c r="D39" s="174">
        <f t="shared" si="4"/>
        <v>0</v>
      </c>
      <c r="E39" s="174">
        <f t="shared" si="5"/>
        <v>0</v>
      </c>
      <c r="F39" s="174">
        <f t="shared" si="6"/>
        <v>0</v>
      </c>
      <c r="G39" s="174">
        <f t="shared" si="7"/>
        <v>0</v>
      </c>
      <c r="H39" s="174">
        <f t="shared" si="8"/>
        <v>3</v>
      </c>
      <c r="I39" s="174">
        <f t="shared" si="9"/>
        <v>1</v>
      </c>
      <c r="J39" s="174">
        <f t="shared" si="10"/>
        <v>0</v>
      </c>
      <c r="K39" s="251">
        <f t="shared" si="11"/>
        <v>0.16</v>
      </c>
      <c r="L39" s="174"/>
      <c r="M39" s="174">
        <f t="shared" si="12"/>
        <v>0</v>
      </c>
      <c r="N39" s="174">
        <f t="shared" si="13"/>
        <v>0</v>
      </c>
      <c r="O39" s="174">
        <f t="shared" si="14"/>
        <v>1</v>
      </c>
      <c r="P39" s="174">
        <f t="shared" si="15"/>
        <v>4</v>
      </c>
      <c r="Q39" s="174">
        <f t="shared" si="16"/>
        <v>3</v>
      </c>
      <c r="R39" s="174">
        <f t="shared" si="17"/>
        <v>4</v>
      </c>
      <c r="S39" s="177"/>
      <c r="T39" s="177"/>
      <c r="U39" s="177"/>
      <c r="V39" s="177"/>
      <c r="W39" s="370"/>
      <c r="X39" s="370"/>
      <c r="Y39" s="391"/>
      <c r="Z39" s="177"/>
      <c r="AA39" s="75">
        <v>412</v>
      </c>
      <c r="AB39" s="75">
        <v>412035189</v>
      </c>
      <c r="AC39" s="193" t="s">
        <v>23</v>
      </c>
      <c r="AD39" s="75">
        <v>0</v>
      </c>
      <c r="AE39" s="75">
        <v>0</v>
      </c>
      <c r="AF39" s="75">
        <v>0</v>
      </c>
      <c r="AG39" s="75">
        <v>0</v>
      </c>
      <c r="AH39" s="75">
        <v>3</v>
      </c>
      <c r="AI39" s="75">
        <v>1</v>
      </c>
      <c r="AJ39" s="75">
        <v>0</v>
      </c>
      <c r="AK39" s="164">
        <v>0</v>
      </c>
      <c r="AL39" s="164">
        <v>0</v>
      </c>
      <c r="AM39" s="164">
        <v>0</v>
      </c>
      <c r="AN39" s="164">
        <v>1</v>
      </c>
      <c r="AO39" s="164">
        <v>3</v>
      </c>
      <c r="AP39" s="164">
        <v>0</v>
      </c>
      <c r="AQ39" s="164">
        <v>0</v>
      </c>
      <c r="AR39" s="164">
        <v>0</v>
      </c>
      <c r="AS39" s="75">
        <v>1</v>
      </c>
      <c r="AT39" s="165"/>
      <c r="AU39" s="75">
        <v>35</v>
      </c>
      <c r="AV39" s="75">
        <v>189</v>
      </c>
      <c r="AW39" s="369">
        <v>3</v>
      </c>
      <c r="AY39" s="75"/>
    </row>
    <row r="40" spans="1:51">
      <c r="A40" s="164">
        <f t="shared" si="1"/>
        <v>412</v>
      </c>
      <c r="B40" s="164">
        <f t="shared" si="2"/>
        <v>412035199</v>
      </c>
      <c r="C40" s="165" t="str">
        <f t="shared" si="3"/>
        <v>ACADEMY OF THE PACIFIC RIM</v>
      </c>
      <c r="D40" s="174">
        <f t="shared" si="4"/>
        <v>0</v>
      </c>
      <c r="E40" s="174">
        <f t="shared" si="5"/>
        <v>0</v>
      </c>
      <c r="F40" s="174">
        <f t="shared" si="6"/>
        <v>0</v>
      </c>
      <c r="G40" s="174">
        <f t="shared" si="7"/>
        <v>0</v>
      </c>
      <c r="H40" s="174">
        <f t="shared" si="8"/>
        <v>1</v>
      </c>
      <c r="I40" s="174">
        <f t="shared" si="9"/>
        <v>0</v>
      </c>
      <c r="J40" s="174">
        <f t="shared" si="10"/>
        <v>0</v>
      </c>
      <c r="K40" s="251">
        <f t="shared" si="11"/>
        <v>0.04</v>
      </c>
      <c r="L40" s="174"/>
      <c r="M40" s="174">
        <f t="shared" si="12"/>
        <v>0</v>
      </c>
      <c r="N40" s="174">
        <f t="shared" si="13"/>
        <v>0</v>
      </c>
      <c r="O40" s="174">
        <f t="shared" si="14"/>
        <v>0</v>
      </c>
      <c r="P40" s="174">
        <f t="shared" si="15"/>
        <v>1</v>
      </c>
      <c r="Q40" s="174">
        <f t="shared" si="16"/>
        <v>2</v>
      </c>
      <c r="R40" s="174">
        <f t="shared" si="17"/>
        <v>1</v>
      </c>
      <c r="S40" s="177"/>
      <c r="T40" s="177"/>
      <c r="U40" s="177"/>
      <c r="V40" s="177"/>
      <c r="W40" s="370"/>
      <c r="X40" s="370"/>
      <c r="Y40" s="391"/>
      <c r="Z40" s="177"/>
      <c r="AA40" s="75">
        <v>412</v>
      </c>
      <c r="AB40" s="75">
        <v>412035199</v>
      </c>
      <c r="AC40" s="193" t="s">
        <v>23</v>
      </c>
      <c r="AD40" s="75">
        <v>0</v>
      </c>
      <c r="AE40" s="75">
        <v>0</v>
      </c>
      <c r="AF40" s="75">
        <v>0</v>
      </c>
      <c r="AG40" s="75">
        <v>0</v>
      </c>
      <c r="AH40" s="75">
        <v>1</v>
      </c>
      <c r="AI40" s="75">
        <v>0</v>
      </c>
      <c r="AJ40" s="75">
        <v>0</v>
      </c>
      <c r="AK40" s="164">
        <v>0</v>
      </c>
      <c r="AL40" s="164">
        <v>0</v>
      </c>
      <c r="AM40" s="164">
        <v>0</v>
      </c>
      <c r="AN40" s="164">
        <v>0</v>
      </c>
      <c r="AO40" s="164">
        <v>1</v>
      </c>
      <c r="AP40" s="164">
        <v>0</v>
      </c>
      <c r="AQ40" s="164">
        <v>0</v>
      </c>
      <c r="AR40" s="164">
        <v>0</v>
      </c>
      <c r="AS40" s="75">
        <v>0</v>
      </c>
      <c r="AT40" s="165"/>
      <c r="AU40" s="75">
        <v>35</v>
      </c>
      <c r="AV40" s="75">
        <v>199</v>
      </c>
      <c r="AW40" s="369">
        <v>2</v>
      </c>
      <c r="AY40" s="75"/>
    </row>
    <row r="41" spans="1:51">
      <c r="A41" s="164">
        <f t="shared" si="1"/>
        <v>412</v>
      </c>
      <c r="B41" s="164">
        <f t="shared" si="2"/>
        <v>412035220</v>
      </c>
      <c r="C41" s="165" t="str">
        <f t="shared" si="3"/>
        <v>ACADEMY OF THE PACIFIC RIM</v>
      </c>
      <c r="D41" s="174">
        <f t="shared" si="4"/>
        <v>0</v>
      </c>
      <c r="E41" s="174">
        <f t="shared" si="5"/>
        <v>0</v>
      </c>
      <c r="F41" s="174">
        <f t="shared" si="6"/>
        <v>0</v>
      </c>
      <c r="G41" s="174">
        <f t="shared" si="7"/>
        <v>0</v>
      </c>
      <c r="H41" s="174">
        <f t="shared" si="8"/>
        <v>1</v>
      </c>
      <c r="I41" s="174">
        <f t="shared" si="9"/>
        <v>3</v>
      </c>
      <c r="J41" s="174">
        <f t="shared" si="10"/>
        <v>0</v>
      </c>
      <c r="K41" s="251">
        <f t="shared" si="11"/>
        <v>0.16</v>
      </c>
      <c r="L41" s="174"/>
      <c r="M41" s="174">
        <f t="shared" si="12"/>
        <v>0</v>
      </c>
      <c r="N41" s="174">
        <f t="shared" si="13"/>
        <v>1</v>
      </c>
      <c r="O41" s="174">
        <f t="shared" si="14"/>
        <v>1</v>
      </c>
      <c r="P41" s="174">
        <f t="shared" si="15"/>
        <v>4</v>
      </c>
      <c r="Q41" s="174">
        <f t="shared" si="16"/>
        <v>8</v>
      </c>
      <c r="R41" s="174">
        <f t="shared" si="17"/>
        <v>4</v>
      </c>
      <c r="S41" s="177"/>
      <c r="T41" s="177"/>
      <c r="U41" s="177"/>
      <c r="V41" s="177"/>
      <c r="W41" s="370"/>
      <c r="X41" s="370"/>
      <c r="Y41" s="391"/>
      <c r="Z41" s="177"/>
      <c r="AA41" s="75">
        <v>412</v>
      </c>
      <c r="AB41" s="75">
        <v>412035220</v>
      </c>
      <c r="AC41" s="193" t="s">
        <v>23</v>
      </c>
      <c r="AD41" s="75">
        <v>0</v>
      </c>
      <c r="AE41" s="75">
        <v>0</v>
      </c>
      <c r="AF41" s="75">
        <v>0</v>
      </c>
      <c r="AG41" s="75">
        <v>0</v>
      </c>
      <c r="AH41" s="75">
        <v>1</v>
      </c>
      <c r="AI41" s="75">
        <v>3</v>
      </c>
      <c r="AJ41" s="75">
        <v>0</v>
      </c>
      <c r="AK41" s="164">
        <v>0</v>
      </c>
      <c r="AL41" s="164">
        <v>0</v>
      </c>
      <c r="AM41" s="164">
        <v>1</v>
      </c>
      <c r="AN41" s="164">
        <v>1</v>
      </c>
      <c r="AO41" s="164">
        <v>1</v>
      </c>
      <c r="AP41" s="164">
        <v>0</v>
      </c>
      <c r="AQ41" s="164">
        <v>0</v>
      </c>
      <c r="AR41" s="164">
        <v>0</v>
      </c>
      <c r="AS41" s="75">
        <v>3</v>
      </c>
      <c r="AT41" s="165"/>
      <c r="AU41" s="75">
        <v>35</v>
      </c>
      <c r="AV41" s="75">
        <v>220</v>
      </c>
      <c r="AW41" s="369">
        <v>8</v>
      </c>
      <c r="AY41" s="75"/>
    </row>
    <row r="42" spans="1:51">
      <c r="A42" s="164">
        <f t="shared" si="1"/>
        <v>412</v>
      </c>
      <c r="B42" s="164">
        <f t="shared" si="2"/>
        <v>412035238</v>
      </c>
      <c r="C42" s="165" t="str">
        <f t="shared" si="3"/>
        <v>ACADEMY OF THE PACIFIC RIM</v>
      </c>
      <c r="D42" s="174">
        <f t="shared" si="4"/>
        <v>0</v>
      </c>
      <c r="E42" s="174">
        <f t="shared" si="5"/>
        <v>0</v>
      </c>
      <c r="F42" s="174">
        <f t="shared" si="6"/>
        <v>0</v>
      </c>
      <c r="G42" s="174">
        <f t="shared" si="7"/>
        <v>1</v>
      </c>
      <c r="H42" s="174">
        <f t="shared" si="8"/>
        <v>0</v>
      </c>
      <c r="I42" s="174">
        <f t="shared" si="9"/>
        <v>0</v>
      </c>
      <c r="J42" s="174">
        <f t="shared" si="10"/>
        <v>0</v>
      </c>
      <c r="K42" s="251">
        <f t="shared" si="11"/>
        <v>0.04</v>
      </c>
      <c r="L42" s="174"/>
      <c r="M42" s="174">
        <f t="shared" si="12"/>
        <v>0</v>
      </c>
      <c r="N42" s="174">
        <f t="shared" si="13"/>
        <v>0</v>
      </c>
      <c r="O42" s="174">
        <f t="shared" si="14"/>
        <v>0</v>
      </c>
      <c r="P42" s="174">
        <f t="shared" si="15"/>
        <v>1</v>
      </c>
      <c r="Q42" s="174">
        <f t="shared" si="16"/>
        <v>6</v>
      </c>
      <c r="R42" s="174">
        <f t="shared" si="17"/>
        <v>1</v>
      </c>
      <c r="S42" s="177"/>
      <c r="T42" s="177"/>
      <c r="U42" s="177"/>
      <c r="V42" s="177"/>
      <c r="W42" s="370"/>
      <c r="X42" s="370"/>
      <c r="Y42" s="391"/>
      <c r="Z42" s="177"/>
      <c r="AA42" s="75">
        <v>412</v>
      </c>
      <c r="AB42" s="75">
        <v>412035238</v>
      </c>
      <c r="AC42" s="193" t="s">
        <v>23</v>
      </c>
      <c r="AD42" s="75">
        <v>0</v>
      </c>
      <c r="AE42" s="75">
        <v>0</v>
      </c>
      <c r="AF42" s="75">
        <v>0</v>
      </c>
      <c r="AG42" s="75">
        <v>1</v>
      </c>
      <c r="AH42" s="75">
        <v>0</v>
      </c>
      <c r="AI42" s="75">
        <v>0</v>
      </c>
      <c r="AJ42" s="75">
        <v>0</v>
      </c>
      <c r="AK42" s="164">
        <v>0</v>
      </c>
      <c r="AL42" s="164">
        <v>0</v>
      </c>
      <c r="AM42" s="164">
        <v>0</v>
      </c>
      <c r="AN42" s="164">
        <v>0</v>
      </c>
      <c r="AO42" s="164">
        <v>1</v>
      </c>
      <c r="AP42" s="164">
        <v>0</v>
      </c>
      <c r="AQ42" s="164">
        <v>0</v>
      </c>
      <c r="AR42" s="164">
        <v>0</v>
      </c>
      <c r="AS42" s="75">
        <v>0</v>
      </c>
      <c r="AT42" s="165"/>
      <c r="AU42" s="75">
        <v>35</v>
      </c>
      <c r="AV42" s="75">
        <v>238</v>
      </c>
      <c r="AW42" s="369">
        <v>6</v>
      </c>
      <c r="AY42" s="75"/>
    </row>
    <row r="43" spans="1:51">
      <c r="A43" s="164">
        <f t="shared" si="1"/>
        <v>412</v>
      </c>
      <c r="B43" s="164">
        <f t="shared" si="2"/>
        <v>412035244</v>
      </c>
      <c r="C43" s="165" t="str">
        <f t="shared" si="3"/>
        <v>ACADEMY OF THE PACIFIC RIM</v>
      </c>
      <c r="D43" s="174">
        <f t="shared" si="4"/>
        <v>0</v>
      </c>
      <c r="E43" s="174">
        <f t="shared" si="5"/>
        <v>0</v>
      </c>
      <c r="F43" s="174">
        <f t="shared" si="6"/>
        <v>0</v>
      </c>
      <c r="G43" s="174">
        <f t="shared" si="7"/>
        <v>0</v>
      </c>
      <c r="H43" s="174">
        <f t="shared" si="8"/>
        <v>2</v>
      </c>
      <c r="I43" s="174">
        <f t="shared" si="9"/>
        <v>2</v>
      </c>
      <c r="J43" s="174">
        <f t="shared" si="10"/>
        <v>0</v>
      </c>
      <c r="K43" s="251">
        <f t="shared" si="11"/>
        <v>0.16</v>
      </c>
      <c r="L43" s="174"/>
      <c r="M43" s="174">
        <f t="shared" si="12"/>
        <v>0</v>
      </c>
      <c r="N43" s="174">
        <f t="shared" si="13"/>
        <v>1</v>
      </c>
      <c r="O43" s="174">
        <f t="shared" si="14"/>
        <v>1</v>
      </c>
      <c r="P43" s="174">
        <f t="shared" si="15"/>
        <v>2</v>
      </c>
      <c r="Q43" s="174">
        <f t="shared" si="16"/>
        <v>10</v>
      </c>
      <c r="R43" s="174">
        <f t="shared" si="17"/>
        <v>4</v>
      </c>
      <c r="S43" s="177"/>
      <c r="T43" s="177"/>
      <c r="U43" s="177"/>
      <c r="V43" s="177"/>
      <c r="W43" s="370"/>
      <c r="X43" s="370"/>
      <c r="Y43" s="391"/>
      <c r="Z43" s="177"/>
      <c r="AA43" s="75">
        <v>412</v>
      </c>
      <c r="AB43" s="75">
        <v>412035244</v>
      </c>
      <c r="AC43" s="193" t="s">
        <v>23</v>
      </c>
      <c r="AD43" s="75">
        <v>0</v>
      </c>
      <c r="AE43" s="75">
        <v>0</v>
      </c>
      <c r="AF43" s="75">
        <v>0</v>
      </c>
      <c r="AG43" s="75">
        <v>0</v>
      </c>
      <c r="AH43" s="75">
        <v>2</v>
      </c>
      <c r="AI43" s="75">
        <v>2</v>
      </c>
      <c r="AJ43" s="75">
        <v>0</v>
      </c>
      <c r="AK43" s="164">
        <v>0</v>
      </c>
      <c r="AL43" s="164">
        <v>0</v>
      </c>
      <c r="AM43" s="164">
        <v>1</v>
      </c>
      <c r="AN43" s="164">
        <v>1</v>
      </c>
      <c r="AO43" s="164">
        <v>1</v>
      </c>
      <c r="AP43" s="164">
        <v>0</v>
      </c>
      <c r="AQ43" s="164">
        <v>0</v>
      </c>
      <c r="AR43" s="164">
        <v>0</v>
      </c>
      <c r="AS43" s="75">
        <v>1</v>
      </c>
      <c r="AT43" s="165"/>
      <c r="AU43" s="75">
        <v>35</v>
      </c>
      <c r="AV43" s="75">
        <v>244</v>
      </c>
      <c r="AW43" s="369">
        <v>10</v>
      </c>
      <c r="AY43" s="75"/>
    </row>
    <row r="44" spans="1:51">
      <c r="A44" s="164">
        <f t="shared" si="1"/>
        <v>412</v>
      </c>
      <c r="B44" s="164">
        <f t="shared" si="2"/>
        <v>412035274</v>
      </c>
      <c r="C44" s="165" t="str">
        <f t="shared" si="3"/>
        <v>ACADEMY OF THE PACIFIC RIM</v>
      </c>
      <c r="D44" s="174">
        <f t="shared" si="4"/>
        <v>0</v>
      </c>
      <c r="E44" s="174">
        <f t="shared" si="5"/>
        <v>0</v>
      </c>
      <c r="F44" s="174">
        <f t="shared" si="6"/>
        <v>0</v>
      </c>
      <c r="G44" s="174">
        <f t="shared" si="7"/>
        <v>0</v>
      </c>
      <c r="H44" s="174">
        <f t="shared" si="8"/>
        <v>0</v>
      </c>
      <c r="I44" s="174">
        <f t="shared" si="9"/>
        <v>1</v>
      </c>
      <c r="J44" s="174">
        <f t="shared" si="10"/>
        <v>0</v>
      </c>
      <c r="K44" s="251">
        <f t="shared" si="11"/>
        <v>0.04</v>
      </c>
      <c r="L44" s="174"/>
      <c r="M44" s="174">
        <f t="shared" si="12"/>
        <v>0</v>
      </c>
      <c r="N44" s="174">
        <f t="shared" si="13"/>
        <v>0</v>
      </c>
      <c r="O44" s="174">
        <f t="shared" si="14"/>
        <v>0</v>
      </c>
      <c r="P44" s="174">
        <f t="shared" si="15"/>
        <v>1</v>
      </c>
      <c r="Q44" s="174">
        <f t="shared" si="16"/>
        <v>9</v>
      </c>
      <c r="R44" s="174">
        <f t="shared" si="17"/>
        <v>1</v>
      </c>
      <c r="S44" s="177"/>
      <c r="T44" s="177"/>
      <c r="U44" s="177"/>
      <c r="V44" s="177"/>
      <c r="W44" s="370"/>
      <c r="X44" s="370"/>
      <c r="Y44" s="391"/>
      <c r="Z44" s="177"/>
      <c r="AA44" s="75">
        <v>412</v>
      </c>
      <c r="AB44" s="75">
        <v>412035274</v>
      </c>
      <c r="AC44" s="193" t="s">
        <v>23</v>
      </c>
      <c r="AD44" s="75">
        <v>0</v>
      </c>
      <c r="AE44" s="75">
        <v>0</v>
      </c>
      <c r="AF44" s="75">
        <v>0</v>
      </c>
      <c r="AG44" s="75">
        <v>0</v>
      </c>
      <c r="AH44" s="75">
        <v>0</v>
      </c>
      <c r="AI44" s="75">
        <v>1</v>
      </c>
      <c r="AJ44" s="75">
        <v>0</v>
      </c>
      <c r="AK44" s="164">
        <v>0</v>
      </c>
      <c r="AL44" s="164">
        <v>0</v>
      </c>
      <c r="AM44" s="164">
        <v>0</v>
      </c>
      <c r="AN44" s="164">
        <v>0</v>
      </c>
      <c r="AO44" s="164">
        <v>0</v>
      </c>
      <c r="AP44" s="164">
        <v>0</v>
      </c>
      <c r="AQ44" s="164">
        <v>0</v>
      </c>
      <c r="AR44" s="164">
        <v>0</v>
      </c>
      <c r="AS44" s="75">
        <v>1</v>
      </c>
      <c r="AT44" s="165"/>
      <c r="AU44" s="75">
        <v>35</v>
      </c>
      <c r="AV44" s="75">
        <v>274</v>
      </c>
      <c r="AW44" s="369">
        <v>9</v>
      </c>
      <c r="AY44" s="75"/>
    </row>
    <row r="45" spans="1:51">
      <c r="A45" s="164">
        <f t="shared" si="1"/>
        <v>412</v>
      </c>
      <c r="B45" s="164">
        <f t="shared" si="2"/>
        <v>412035285</v>
      </c>
      <c r="C45" s="165" t="str">
        <f t="shared" si="3"/>
        <v>ACADEMY OF THE PACIFIC RIM</v>
      </c>
      <c r="D45" s="174">
        <f t="shared" si="4"/>
        <v>0</v>
      </c>
      <c r="E45" s="174">
        <f t="shared" si="5"/>
        <v>0</v>
      </c>
      <c r="F45" s="174">
        <f t="shared" si="6"/>
        <v>0</v>
      </c>
      <c r="G45" s="174">
        <f t="shared" si="7"/>
        <v>0</v>
      </c>
      <c r="H45" s="174">
        <f t="shared" si="8"/>
        <v>2</v>
      </c>
      <c r="I45" s="174">
        <f t="shared" si="9"/>
        <v>2</v>
      </c>
      <c r="J45" s="174">
        <f t="shared" si="10"/>
        <v>0</v>
      </c>
      <c r="K45" s="251">
        <f t="shared" si="11"/>
        <v>0.16</v>
      </c>
      <c r="L45" s="174"/>
      <c r="M45" s="174">
        <f t="shared" si="12"/>
        <v>0</v>
      </c>
      <c r="N45" s="174">
        <f t="shared" si="13"/>
        <v>1</v>
      </c>
      <c r="O45" s="174">
        <f t="shared" si="14"/>
        <v>0</v>
      </c>
      <c r="P45" s="174">
        <f t="shared" si="15"/>
        <v>2</v>
      </c>
      <c r="Q45" s="174">
        <f t="shared" si="16"/>
        <v>9</v>
      </c>
      <c r="R45" s="174">
        <f t="shared" si="17"/>
        <v>4</v>
      </c>
      <c r="S45" s="177"/>
      <c r="T45" s="177"/>
      <c r="U45" s="177"/>
      <c r="V45" s="177"/>
      <c r="W45" s="370"/>
      <c r="X45" s="370"/>
      <c r="Y45" s="391"/>
      <c r="Z45" s="177"/>
      <c r="AA45" s="75">
        <v>412</v>
      </c>
      <c r="AB45" s="75">
        <v>412035285</v>
      </c>
      <c r="AC45" s="193" t="s">
        <v>23</v>
      </c>
      <c r="AD45" s="75">
        <v>0</v>
      </c>
      <c r="AE45" s="75">
        <v>0</v>
      </c>
      <c r="AF45" s="75">
        <v>0</v>
      </c>
      <c r="AG45" s="75">
        <v>0</v>
      </c>
      <c r="AH45" s="75">
        <v>2</v>
      </c>
      <c r="AI45" s="75">
        <v>2</v>
      </c>
      <c r="AJ45" s="75">
        <v>0</v>
      </c>
      <c r="AK45" s="164">
        <v>0</v>
      </c>
      <c r="AL45" s="164">
        <v>0</v>
      </c>
      <c r="AM45" s="164">
        <v>1</v>
      </c>
      <c r="AN45" s="164">
        <v>0</v>
      </c>
      <c r="AO45" s="164">
        <v>1</v>
      </c>
      <c r="AP45" s="164">
        <v>0</v>
      </c>
      <c r="AQ45" s="164">
        <v>0</v>
      </c>
      <c r="AR45" s="164">
        <v>0</v>
      </c>
      <c r="AS45" s="75">
        <v>1</v>
      </c>
      <c r="AT45" s="165"/>
      <c r="AU45" s="75">
        <v>35</v>
      </c>
      <c r="AV45" s="75">
        <v>285</v>
      </c>
      <c r="AW45" s="369">
        <v>9</v>
      </c>
      <c r="AY45" s="75"/>
    </row>
    <row r="46" spans="1:51">
      <c r="A46" s="164">
        <f t="shared" si="1"/>
        <v>412</v>
      </c>
      <c r="B46" s="164">
        <f t="shared" si="2"/>
        <v>412035293</v>
      </c>
      <c r="C46" s="165" t="str">
        <f t="shared" si="3"/>
        <v>ACADEMY OF THE PACIFIC RIM</v>
      </c>
      <c r="D46" s="174">
        <f t="shared" si="4"/>
        <v>0</v>
      </c>
      <c r="E46" s="174">
        <f t="shared" si="5"/>
        <v>0</v>
      </c>
      <c r="F46" s="174">
        <f t="shared" si="6"/>
        <v>0</v>
      </c>
      <c r="G46" s="174">
        <f t="shared" si="7"/>
        <v>0</v>
      </c>
      <c r="H46" s="174">
        <f t="shared" si="8"/>
        <v>2</v>
      </c>
      <c r="I46" s="174">
        <f t="shared" si="9"/>
        <v>1</v>
      </c>
      <c r="J46" s="174">
        <f t="shared" si="10"/>
        <v>0</v>
      </c>
      <c r="K46" s="251">
        <f t="shared" si="11"/>
        <v>0.12</v>
      </c>
      <c r="L46" s="174"/>
      <c r="M46" s="174">
        <f t="shared" si="12"/>
        <v>0</v>
      </c>
      <c r="N46" s="174">
        <f t="shared" si="13"/>
        <v>0</v>
      </c>
      <c r="O46" s="174">
        <f t="shared" si="14"/>
        <v>0</v>
      </c>
      <c r="P46" s="174">
        <f t="shared" si="15"/>
        <v>0</v>
      </c>
      <c r="Q46" s="174">
        <f t="shared" si="16"/>
        <v>10</v>
      </c>
      <c r="R46" s="174">
        <f t="shared" si="17"/>
        <v>3</v>
      </c>
      <c r="S46" s="177"/>
      <c r="T46" s="177"/>
      <c r="U46" s="177"/>
      <c r="V46" s="177"/>
      <c r="W46" s="370"/>
      <c r="X46" s="370"/>
      <c r="Y46" s="391"/>
      <c r="Z46" s="177"/>
      <c r="AA46" s="75">
        <v>412</v>
      </c>
      <c r="AB46" s="75">
        <v>412035293</v>
      </c>
      <c r="AC46" s="193" t="s">
        <v>23</v>
      </c>
      <c r="AD46" s="75">
        <v>0</v>
      </c>
      <c r="AE46" s="75">
        <v>0</v>
      </c>
      <c r="AF46" s="75">
        <v>0</v>
      </c>
      <c r="AG46" s="75">
        <v>0</v>
      </c>
      <c r="AH46" s="75">
        <v>2</v>
      </c>
      <c r="AI46" s="75">
        <v>1</v>
      </c>
      <c r="AJ46" s="75">
        <v>0</v>
      </c>
      <c r="AK46" s="164">
        <v>0</v>
      </c>
      <c r="AL46" s="164">
        <v>0</v>
      </c>
      <c r="AM46" s="164">
        <v>0</v>
      </c>
      <c r="AN46" s="164">
        <v>0</v>
      </c>
      <c r="AO46" s="164">
        <v>0</v>
      </c>
      <c r="AP46" s="164">
        <v>0</v>
      </c>
      <c r="AQ46" s="164">
        <v>0</v>
      </c>
      <c r="AR46" s="164">
        <v>0</v>
      </c>
      <c r="AS46" s="75">
        <v>0</v>
      </c>
      <c r="AT46" s="165"/>
      <c r="AU46" s="75">
        <v>35</v>
      </c>
      <c r="AV46" s="75">
        <v>293</v>
      </c>
      <c r="AW46" s="369">
        <v>10</v>
      </c>
      <c r="AY46" s="75"/>
    </row>
    <row r="47" spans="1:51">
      <c r="A47" s="164">
        <f t="shared" si="1"/>
        <v>412</v>
      </c>
      <c r="B47" s="164">
        <f t="shared" si="2"/>
        <v>412035308</v>
      </c>
      <c r="C47" s="165" t="str">
        <f t="shared" si="3"/>
        <v>ACADEMY OF THE PACIFIC RIM</v>
      </c>
      <c r="D47" s="174">
        <f t="shared" si="4"/>
        <v>0</v>
      </c>
      <c r="E47" s="174">
        <f t="shared" si="5"/>
        <v>0</v>
      </c>
      <c r="F47" s="174">
        <f t="shared" si="6"/>
        <v>0</v>
      </c>
      <c r="G47" s="174">
        <f t="shared" si="7"/>
        <v>0</v>
      </c>
      <c r="H47" s="174">
        <f t="shared" si="8"/>
        <v>1</v>
      </c>
      <c r="I47" s="174">
        <f t="shared" si="9"/>
        <v>0</v>
      </c>
      <c r="J47" s="174">
        <f t="shared" si="10"/>
        <v>0</v>
      </c>
      <c r="K47" s="251">
        <f t="shared" si="11"/>
        <v>0.04</v>
      </c>
      <c r="L47" s="174"/>
      <c r="M47" s="174">
        <f t="shared" si="12"/>
        <v>0</v>
      </c>
      <c r="N47" s="174">
        <f t="shared" si="13"/>
        <v>0</v>
      </c>
      <c r="O47" s="174">
        <f t="shared" si="14"/>
        <v>0</v>
      </c>
      <c r="P47" s="174">
        <f t="shared" si="15"/>
        <v>1</v>
      </c>
      <c r="Q47" s="174">
        <f t="shared" si="16"/>
        <v>9</v>
      </c>
      <c r="R47" s="174">
        <f t="shared" si="17"/>
        <v>1</v>
      </c>
      <c r="S47" s="177"/>
      <c r="T47" s="177"/>
      <c r="U47" s="177"/>
      <c r="V47" s="177"/>
      <c r="W47" s="370"/>
      <c r="X47" s="370"/>
      <c r="Y47" s="391"/>
      <c r="Z47" s="177"/>
      <c r="AA47" s="75">
        <v>412</v>
      </c>
      <c r="AB47" s="75">
        <v>412035308</v>
      </c>
      <c r="AC47" s="193" t="s">
        <v>23</v>
      </c>
      <c r="AD47" s="75">
        <v>0</v>
      </c>
      <c r="AE47" s="75">
        <v>0</v>
      </c>
      <c r="AF47" s="75">
        <v>0</v>
      </c>
      <c r="AG47" s="75">
        <v>0</v>
      </c>
      <c r="AH47" s="75">
        <v>1</v>
      </c>
      <c r="AI47" s="75">
        <v>0</v>
      </c>
      <c r="AJ47" s="75">
        <v>0</v>
      </c>
      <c r="AK47" s="164">
        <v>0</v>
      </c>
      <c r="AL47" s="164">
        <v>0</v>
      </c>
      <c r="AM47" s="164">
        <v>0</v>
      </c>
      <c r="AN47" s="164">
        <v>0</v>
      </c>
      <c r="AO47" s="164">
        <v>1</v>
      </c>
      <c r="AP47" s="164">
        <v>0</v>
      </c>
      <c r="AQ47" s="164">
        <v>0</v>
      </c>
      <c r="AR47" s="164">
        <v>0</v>
      </c>
      <c r="AS47" s="75">
        <v>0</v>
      </c>
      <c r="AT47" s="165"/>
      <c r="AU47" s="75">
        <v>35</v>
      </c>
      <c r="AV47" s="75">
        <v>308</v>
      </c>
      <c r="AW47" s="369">
        <v>9</v>
      </c>
      <c r="AY47" s="75"/>
    </row>
    <row r="48" spans="1:51">
      <c r="A48" s="164">
        <f t="shared" si="1"/>
        <v>413</v>
      </c>
      <c r="B48" s="164">
        <f t="shared" si="2"/>
        <v>413114091</v>
      </c>
      <c r="C48" s="165" t="str">
        <f t="shared" si="3"/>
        <v>FOUR RIVERS</v>
      </c>
      <c r="D48" s="174">
        <f t="shared" si="4"/>
        <v>0</v>
      </c>
      <c r="E48" s="174">
        <f t="shared" si="5"/>
        <v>0</v>
      </c>
      <c r="F48" s="174">
        <f t="shared" si="6"/>
        <v>0</v>
      </c>
      <c r="G48" s="174">
        <f t="shared" si="7"/>
        <v>0</v>
      </c>
      <c r="H48" s="174">
        <f t="shared" si="8"/>
        <v>2</v>
      </c>
      <c r="I48" s="174">
        <f t="shared" si="9"/>
        <v>1</v>
      </c>
      <c r="J48" s="174">
        <f t="shared" si="10"/>
        <v>0</v>
      </c>
      <c r="K48" s="251">
        <f t="shared" si="11"/>
        <v>0.12</v>
      </c>
      <c r="L48" s="174"/>
      <c r="M48" s="174">
        <f t="shared" si="12"/>
        <v>0</v>
      </c>
      <c r="N48" s="174">
        <f t="shared" si="13"/>
        <v>0</v>
      </c>
      <c r="O48" s="174">
        <f t="shared" si="14"/>
        <v>0</v>
      </c>
      <c r="P48" s="174">
        <f t="shared" si="15"/>
        <v>1</v>
      </c>
      <c r="Q48" s="174">
        <f t="shared" si="16"/>
        <v>8</v>
      </c>
      <c r="R48" s="174">
        <f t="shared" si="17"/>
        <v>3</v>
      </c>
      <c r="S48" s="177"/>
      <c r="T48" s="177"/>
      <c r="U48" s="177"/>
      <c r="V48" s="177"/>
      <c r="W48" s="370"/>
      <c r="X48" s="370"/>
      <c r="Y48" s="391"/>
      <c r="Z48" s="177"/>
      <c r="AA48" s="75">
        <v>413</v>
      </c>
      <c r="AB48" s="75">
        <v>413114091</v>
      </c>
      <c r="AC48" s="193" t="s">
        <v>25</v>
      </c>
      <c r="AD48" s="75">
        <v>0</v>
      </c>
      <c r="AE48" s="75">
        <v>0</v>
      </c>
      <c r="AF48" s="75">
        <v>0</v>
      </c>
      <c r="AG48" s="75">
        <v>0</v>
      </c>
      <c r="AH48" s="75">
        <v>2</v>
      </c>
      <c r="AI48" s="75">
        <v>1</v>
      </c>
      <c r="AJ48" s="75">
        <v>0</v>
      </c>
      <c r="AK48" s="164">
        <v>0</v>
      </c>
      <c r="AL48" s="164">
        <v>0</v>
      </c>
      <c r="AM48" s="164">
        <v>0</v>
      </c>
      <c r="AN48" s="164">
        <v>0</v>
      </c>
      <c r="AO48" s="164">
        <v>0</v>
      </c>
      <c r="AP48" s="164">
        <v>0</v>
      </c>
      <c r="AQ48" s="164">
        <v>0</v>
      </c>
      <c r="AR48" s="164">
        <v>0</v>
      </c>
      <c r="AS48" s="75">
        <v>1</v>
      </c>
      <c r="AT48" s="165"/>
      <c r="AU48" s="75">
        <v>114</v>
      </c>
      <c r="AV48" s="75">
        <v>91</v>
      </c>
      <c r="AW48" s="369">
        <v>8</v>
      </c>
      <c r="AY48" s="75"/>
    </row>
    <row r="49" spans="1:51">
      <c r="A49" s="164">
        <f t="shared" si="1"/>
        <v>413</v>
      </c>
      <c r="B49" s="164">
        <f t="shared" si="2"/>
        <v>413114114</v>
      </c>
      <c r="C49" s="165" t="str">
        <f t="shared" si="3"/>
        <v>FOUR RIVERS</v>
      </c>
      <c r="D49" s="174">
        <f t="shared" si="4"/>
        <v>0</v>
      </c>
      <c r="E49" s="174">
        <f t="shared" si="5"/>
        <v>0</v>
      </c>
      <c r="F49" s="174">
        <f t="shared" si="6"/>
        <v>0</v>
      </c>
      <c r="G49" s="174">
        <f t="shared" si="7"/>
        <v>0</v>
      </c>
      <c r="H49" s="174">
        <f t="shared" si="8"/>
        <v>28</v>
      </c>
      <c r="I49" s="174">
        <f t="shared" si="9"/>
        <v>74</v>
      </c>
      <c r="J49" s="174">
        <f t="shared" si="10"/>
        <v>0</v>
      </c>
      <c r="K49" s="251">
        <f t="shared" si="11"/>
        <v>4.08</v>
      </c>
      <c r="L49" s="174"/>
      <c r="M49" s="174">
        <f t="shared" si="12"/>
        <v>0</v>
      </c>
      <c r="N49" s="174">
        <f t="shared" si="13"/>
        <v>0</v>
      </c>
      <c r="O49" s="174">
        <f t="shared" si="14"/>
        <v>1</v>
      </c>
      <c r="P49" s="174">
        <f t="shared" si="15"/>
        <v>38</v>
      </c>
      <c r="Q49" s="174">
        <f t="shared" si="16"/>
        <v>10</v>
      </c>
      <c r="R49" s="174">
        <f t="shared" si="17"/>
        <v>102</v>
      </c>
      <c r="S49" s="177"/>
      <c r="T49" s="177"/>
      <c r="U49" s="177"/>
      <c r="V49" s="177"/>
      <c r="W49" s="370"/>
      <c r="X49" s="370"/>
      <c r="Y49" s="391"/>
      <c r="Z49" s="177"/>
      <c r="AA49" s="75">
        <v>413</v>
      </c>
      <c r="AB49" s="75">
        <v>413114114</v>
      </c>
      <c r="AC49" s="193" t="s">
        <v>25</v>
      </c>
      <c r="AD49" s="75">
        <v>0</v>
      </c>
      <c r="AE49" s="75">
        <v>0</v>
      </c>
      <c r="AF49" s="75">
        <v>0</v>
      </c>
      <c r="AG49" s="75">
        <v>0</v>
      </c>
      <c r="AH49" s="75">
        <v>28</v>
      </c>
      <c r="AI49" s="75">
        <v>74</v>
      </c>
      <c r="AJ49" s="75">
        <v>0</v>
      </c>
      <c r="AK49" s="164">
        <v>0</v>
      </c>
      <c r="AL49" s="164">
        <v>0</v>
      </c>
      <c r="AM49" s="164">
        <v>0</v>
      </c>
      <c r="AN49" s="164">
        <v>1</v>
      </c>
      <c r="AO49" s="164">
        <v>13</v>
      </c>
      <c r="AP49" s="164">
        <v>0</v>
      </c>
      <c r="AQ49" s="164">
        <v>0</v>
      </c>
      <c r="AR49" s="164">
        <v>0</v>
      </c>
      <c r="AS49" s="75">
        <v>25</v>
      </c>
      <c r="AT49" s="165"/>
      <c r="AU49" s="75">
        <v>114</v>
      </c>
      <c r="AV49" s="75">
        <v>114</v>
      </c>
      <c r="AW49" s="369">
        <v>10</v>
      </c>
      <c r="AY49" s="75"/>
    </row>
    <row r="50" spans="1:51">
      <c r="A50" s="164">
        <f t="shared" si="1"/>
        <v>413</v>
      </c>
      <c r="B50" s="164">
        <f t="shared" si="2"/>
        <v>413114210</v>
      </c>
      <c r="C50" s="165" t="str">
        <f t="shared" si="3"/>
        <v>FOUR RIVERS</v>
      </c>
      <c r="D50" s="174">
        <f t="shared" si="4"/>
        <v>0</v>
      </c>
      <c r="E50" s="174">
        <f t="shared" si="5"/>
        <v>0</v>
      </c>
      <c r="F50" s="174">
        <f t="shared" si="6"/>
        <v>0</v>
      </c>
      <c r="G50" s="174">
        <f t="shared" si="7"/>
        <v>0</v>
      </c>
      <c r="H50" s="174">
        <f t="shared" si="8"/>
        <v>2</v>
      </c>
      <c r="I50" s="174">
        <f t="shared" si="9"/>
        <v>1</v>
      </c>
      <c r="J50" s="174">
        <f t="shared" si="10"/>
        <v>0</v>
      </c>
      <c r="K50" s="251">
        <f t="shared" si="11"/>
        <v>0.12</v>
      </c>
      <c r="L50" s="174"/>
      <c r="M50" s="174">
        <f t="shared" si="12"/>
        <v>0</v>
      </c>
      <c r="N50" s="174">
        <f t="shared" si="13"/>
        <v>0</v>
      </c>
      <c r="O50" s="174">
        <f t="shared" si="14"/>
        <v>0</v>
      </c>
      <c r="P50" s="174">
        <f t="shared" si="15"/>
        <v>1</v>
      </c>
      <c r="Q50" s="174">
        <f t="shared" si="16"/>
        <v>6</v>
      </c>
      <c r="R50" s="174">
        <f t="shared" si="17"/>
        <v>3</v>
      </c>
      <c r="S50" s="177"/>
      <c r="T50" s="177"/>
      <c r="U50" s="177"/>
      <c r="V50" s="177"/>
      <c r="W50" s="370"/>
      <c r="X50" s="370"/>
      <c r="Y50" s="391"/>
      <c r="Z50" s="177"/>
      <c r="AA50" s="75">
        <v>413</v>
      </c>
      <c r="AB50" s="75">
        <v>413114210</v>
      </c>
      <c r="AC50" s="193" t="s">
        <v>25</v>
      </c>
      <c r="AD50" s="75">
        <v>0</v>
      </c>
      <c r="AE50" s="75">
        <v>0</v>
      </c>
      <c r="AF50" s="75">
        <v>0</v>
      </c>
      <c r="AG50" s="75">
        <v>0</v>
      </c>
      <c r="AH50" s="75">
        <v>2</v>
      </c>
      <c r="AI50" s="75">
        <v>1</v>
      </c>
      <c r="AJ50" s="75">
        <v>0</v>
      </c>
      <c r="AK50" s="164">
        <v>0</v>
      </c>
      <c r="AL50" s="164">
        <v>0</v>
      </c>
      <c r="AM50" s="164">
        <v>0</v>
      </c>
      <c r="AN50" s="164">
        <v>0</v>
      </c>
      <c r="AO50" s="164">
        <v>1</v>
      </c>
      <c r="AP50" s="164">
        <v>0</v>
      </c>
      <c r="AQ50" s="164">
        <v>0</v>
      </c>
      <c r="AR50" s="164">
        <v>0</v>
      </c>
      <c r="AS50" s="75">
        <v>0</v>
      </c>
      <c r="AT50" s="165"/>
      <c r="AU50" s="75">
        <v>114</v>
      </c>
      <c r="AV50" s="75">
        <v>210</v>
      </c>
      <c r="AW50" s="369">
        <v>6</v>
      </c>
      <c r="AY50" s="75"/>
    </row>
    <row r="51" spans="1:51">
      <c r="A51" s="164">
        <f t="shared" si="1"/>
        <v>413</v>
      </c>
      <c r="B51" s="164">
        <f t="shared" si="2"/>
        <v>413114312</v>
      </c>
      <c r="C51" s="165" t="str">
        <f t="shared" si="3"/>
        <v>FOUR RIVERS</v>
      </c>
      <c r="D51" s="174">
        <f t="shared" si="4"/>
        <v>0</v>
      </c>
      <c r="E51" s="174">
        <f t="shared" si="5"/>
        <v>0</v>
      </c>
      <c r="F51" s="174">
        <f t="shared" si="6"/>
        <v>0</v>
      </c>
      <c r="G51" s="174">
        <f t="shared" si="7"/>
        <v>0</v>
      </c>
      <c r="H51" s="174">
        <f t="shared" si="8"/>
        <v>2</v>
      </c>
      <c r="I51" s="174">
        <f t="shared" si="9"/>
        <v>3</v>
      </c>
      <c r="J51" s="174">
        <f t="shared" si="10"/>
        <v>0</v>
      </c>
      <c r="K51" s="251">
        <f t="shared" si="11"/>
        <v>0.2</v>
      </c>
      <c r="L51" s="174"/>
      <c r="M51" s="174">
        <f t="shared" si="12"/>
        <v>0</v>
      </c>
      <c r="N51" s="174">
        <f t="shared" si="13"/>
        <v>0</v>
      </c>
      <c r="O51" s="174">
        <f t="shared" si="14"/>
        <v>0</v>
      </c>
      <c r="P51" s="174">
        <f t="shared" si="15"/>
        <v>2</v>
      </c>
      <c r="Q51" s="174">
        <f t="shared" si="16"/>
        <v>8</v>
      </c>
      <c r="R51" s="174">
        <f t="shared" si="17"/>
        <v>5</v>
      </c>
      <c r="S51" s="177"/>
      <c r="T51" s="177"/>
      <c r="U51" s="177"/>
      <c r="V51" s="177"/>
      <c r="W51" s="370"/>
      <c r="X51" s="370"/>
      <c r="Y51" s="391"/>
      <c r="Z51" s="177"/>
      <c r="AA51" s="75">
        <v>413</v>
      </c>
      <c r="AB51" s="75">
        <v>413114312</v>
      </c>
      <c r="AC51" s="193" t="s">
        <v>25</v>
      </c>
      <c r="AD51" s="75">
        <v>0</v>
      </c>
      <c r="AE51" s="75">
        <v>0</v>
      </c>
      <c r="AF51" s="75">
        <v>0</v>
      </c>
      <c r="AG51" s="75">
        <v>0</v>
      </c>
      <c r="AH51" s="75">
        <v>2</v>
      </c>
      <c r="AI51" s="75">
        <v>3</v>
      </c>
      <c r="AJ51" s="75">
        <v>0</v>
      </c>
      <c r="AK51" s="164">
        <v>0</v>
      </c>
      <c r="AL51" s="164">
        <v>0</v>
      </c>
      <c r="AM51" s="164">
        <v>0</v>
      </c>
      <c r="AN51" s="164">
        <v>0</v>
      </c>
      <c r="AO51" s="164">
        <v>1</v>
      </c>
      <c r="AP51" s="164">
        <v>0</v>
      </c>
      <c r="AQ51" s="164">
        <v>0</v>
      </c>
      <c r="AR51" s="164">
        <v>0</v>
      </c>
      <c r="AS51" s="75">
        <v>1</v>
      </c>
      <c r="AT51" s="165"/>
      <c r="AU51" s="75">
        <v>114</v>
      </c>
      <c r="AV51" s="75">
        <v>312</v>
      </c>
      <c r="AW51" s="369">
        <v>8</v>
      </c>
      <c r="AY51" s="75"/>
    </row>
    <row r="52" spans="1:51">
      <c r="A52" s="164">
        <f t="shared" si="1"/>
        <v>413</v>
      </c>
      <c r="B52" s="164">
        <f t="shared" si="2"/>
        <v>413114605</v>
      </c>
      <c r="C52" s="165" t="str">
        <f t="shared" si="3"/>
        <v>FOUR RIVERS</v>
      </c>
      <c r="D52" s="174">
        <f t="shared" si="4"/>
        <v>0</v>
      </c>
      <c r="E52" s="174">
        <f t="shared" si="5"/>
        <v>0</v>
      </c>
      <c r="F52" s="174">
        <f t="shared" si="6"/>
        <v>0</v>
      </c>
      <c r="G52" s="174">
        <f t="shared" si="7"/>
        <v>0</v>
      </c>
      <c r="H52" s="174">
        <f t="shared" si="8"/>
        <v>2</v>
      </c>
      <c r="I52" s="174">
        <f t="shared" si="9"/>
        <v>3</v>
      </c>
      <c r="J52" s="174">
        <f t="shared" si="10"/>
        <v>0</v>
      </c>
      <c r="K52" s="251">
        <f t="shared" si="11"/>
        <v>0.2</v>
      </c>
      <c r="L52" s="174"/>
      <c r="M52" s="174">
        <f t="shared" si="12"/>
        <v>0</v>
      </c>
      <c r="N52" s="174">
        <f t="shared" si="13"/>
        <v>0</v>
      </c>
      <c r="O52" s="174">
        <f t="shared" si="14"/>
        <v>0</v>
      </c>
      <c r="P52" s="174">
        <f t="shared" si="15"/>
        <v>1</v>
      </c>
      <c r="Q52" s="174">
        <f t="shared" si="16"/>
        <v>6</v>
      </c>
      <c r="R52" s="174">
        <f t="shared" si="17"/>
        <v>5</v>
      </c>
      <c r="S52" s="177"/>
      <c r="T52" s="177"/>
      <c r="U52" s="177"/>
      <c r="V52" s="177"/>
      <c r="W52" s="370"/>
      <c r="X52" s="370"/>
      <c r="Y52" s="391"/>
      <c r="Z52" s="177"/>
      <c r="AA52" s="75">
        <v>413</v>
      </c>
      <c r="AB52" s="75">
        <v>413114605</v>
      </c>
      <c r="AC52" s="193" t="s">
        <v>25</v>
      </c>
      <c r="AD52" s="75">
        <v>0</v>
      </c>
      <c r="AE52" s="75">
        <v>0</v>
      </c>
      <c r="AF52" s="75">
        <v>0</v>
      </c>
      <c r="AG52" s="75">
        <v>0</v>
      </c>
      <c r="AH52" s="75">
        <v>2</v>
      </c>
      <c r="AI52" s="75">
        <v>3</v>
      </c>
      <c r="AJ52" s="75">
        <v>0</v>
      </c>
      <c r="AK52" s="164">
        <v>0</v>
      </c>
      <c r="AL52" s="164">
        <v>0</v>
      </c>
      <c r="AM52" s="164">
        <v>0</v>
      </c>
      <c r="AN52" s="164">
        <v>0</v>
      </c>
      <c r="AO52" s="164">
        <v>0</v>
      </c>
      <c r="AP52" s="164">
        <v>0</v>
      </c>
      <c r="AQ52" s="164">
        <v>0</v>
      </c>
      <c r="AR52" s="164">
        <v>0</v>
      </c>
      <c r="AS52" s="75">
        <v>1</v>
      </c>
      <c r="AT52" s="165"/>
      <c r="AU52" s="75">
        <v>114</v>
      </c>
      <c r="AV52" s="75">
        <v>605</v>
      </c>
      <c r="AW52" s="369">
        <v>6</v>
      </c>
      <c r="AY52" s="75"/>
    </row>
    <row r="53" spans="1:51">
      <c r="A53" s="164">
        <f t="shared" si="1"/>
        <v>413</v>
      </c>
      <c r="B53" s="164">
        <f t="shared" si="2"/>
        <v>413114670</v>
      </c>
      <c r="C53" s="165" t="str">
        <f t="shared" si="3"/>
        <v>FOUR RIVERS</v>
      </c>
      <c r="D53" s="174">
        <f t="shared" si="4"/>
        <v>0</v>
      </c>
      <c r="E53" s="174">
        <f t="shared" si="5"/>
        <v>0</v>
      </c>
      <c r="F53" s="174">
        <f t="shared" si="6"/>
        <v>0</v>
      </c>
      <c r="G53" s="174">
        <f t="shared" si="7"/>
        <v>0</v>
      </c>
      <c r="H53" s="174">
        <f t="shared" si="8"/>
        <v>1</v>
      </c>
      <c r="I53" s="174">
        <f t="shared" si="9"/>
        <v>5</v>
      </c>
      <c r="J53" s="174">
        <f t="shared" si="10"/>
        <v>0</v>
      </c>
      <c r="K53" s="251">
        <f t="shared" si="11"/>
        <v>0.24</v>
      </c>
      <c r="L53" s="174"/>
      <c r="M53" s="174">
        <f t="shared" si="12"/>
        <v>0</v>
      </c>
      <c r="N53" s="174">
        <f t="shared" si="13"/>
        <v>0</v>
      </c>
      <c r="O53" s="174">
        <f t="shared" si="14"/>
        <v>0</v>
      </c>
      <c r="P53" s="174">
        <f t="shared" si="15"/>
        <v>1</v>
      </c>
      <c r="Q53" s="174">
        <f t="shared" si="16"/>
        <v>5</v>
      </c>
      <c r="R53" s="174">
        <f t="shared" si="17"/>
        <v>6</v>
      </c>
      <c r="S53" s="177"/>
      <c r="T53" s="177"/>
      <c r="U53" s="177"/>
      <c r="V53" s="177"/>
      <c r="W53" s="370"/>
      <c r="X53" s="370"/>
      <c r="Y53" s="391"/>
      <c r="Z53" s="177"/>
      <c r="AA53" s="75">
        <v>413</v>
      </c>
      <c r="AB53" s="75">
        <v>413114670</v>
      </c>
      <c r="AC53" s="193" t="s">
        <v>25</v>
      </c>
      <c r="AD53" s="75">
        <v>0</v>
      </c>
      <c r="AE53" s="75">
        <v>0</v>
      </c>
      <c r="AF53" s="75">
        <v>0</v>
      </c>
      <c r="AG53" s="75">
        <v>0</v>
      </c>
      <c r="AH53" s="75">
        <v>1</v>
      </c>
      <c r="AI53" s="75">
        <v>5</v>
      </c>
      <c r="AJ53" s="75">
        <v>0</v>
      </c>
      <c r="AK53" s="164">
        <v>0</v>
      </c>
      <c r="AL53" s="164">
        <v>0</v>
      </c>
      <c r="AM53" s="164">
        <v>0</v>
      </c>
      <c r="AN53" s="164">
        <v>0</v>
      </c>
      <c r="AO53" s="164">
        <v>0</v>
      </c>
      <c r="AP53" s="164">
        <v>0</v>
      </c>
      <c r="AQ53" s="164">
        <v>0</v>
      </c>
      <c r="AR53" s="164">
        <v>0</v>
      </c>
      <c r="AS53" s="75">
        <v>1</v>
      </c>
      <c r="AT53" s="165"/>
      <c r="AU53" s="75">
        <v>114</v>
      </c>
      <c r="AV53" s="75">
        <v>670</v>
      </c>
      <c r="AW53" s="369">
        <v>5</v>
      </c>
      <c r="AY53" s="75"/>
    </row>
    <row r="54" spans="1:51">
      <c r="A54" s="164">
        <f t="shared" si="1"/>
        <v>413</v>
      </c>
      <c r="B54" s="164">
        <f t="shared" si="2"/>
        <v>413114674</v>
      </c>
      <c r="C54" s="165" t="str">
        <f t="shared" si="3"/>
        <v>FOUR RIVERS</v>
      </c>
      <c r="D54" s="174">
        <f t="shared" si="4"/>
        <v>0</v>
      </c>
      <c r="E54" s="174">
        <f t="shared" si="5"/>
        <v>0</v>
      </c>
      <c r="F54" s="174">
        <f t="shared" si="6"/>
        <v>0</v>
      </c>
      <c r="G54" s="174">
        <f t="shared" si="7"/>
        <v>0</v>
      </c>
      <c r="H54" s="174">
        <f t="shared" si="8"/>
        <v>16</v>
      </c>
      <c r="I54" s="174">
        <f t="shared" si="9"/>
        <v>24</v>
      </c>
      <c r="J54" s="174">
        <f t="shared" si="10"/>
        <v>0</v>
      </c>
      <c r="K54" s="251">
        <f t="shared" si="11"/>
        <v>1.6</v>
      </c>
      <c r="L54" s="174"/>
      <c r="M54" s="174">
        <f t="shared" si="12"/>
        <v>0</v>
      </c>
      <c r="N54" s="174">
        <f t="shared" si="13"/>
        <v>0</v>
      </c>
      <c r="O54" s="174">
        <f t="shared" si="14"/>
        <v>0</v>
      </c>
      <c r="P54" s="174">
        <f t="shared" si="15"/>
        <v>20</v>
      </c>
      <c r="Q54" s="174">
        <f t="shared" si="16"/>
        <v>10</v>
      </c>
      <c r="R54" s="174">
        <f t="shared" si="17"/>
        <v>40</v>
      </c>
      <c r="S54" s="177"/>
      <c r="T54" s="177"/>
      <c r="U54" s="177"/>
      <c r="V54" s="177"/>
      <c r="W54" s="370"/>
      <c r="X54" s="370"/>
      <c r="Y54" s="391"/>
      <c r="Z54" s="177"/>
      <c r="AA54" s="75">
        <v>413</v>
      </c>
      <c r="AB54" s="75">
        <v>413114674</v>
      </c>
      <c r="AC54" s="193" t="s">
        <v>25</v>
      </c>
      <c r="AD54" s="75">
        <v>0</v>
      </c>
      <c r="AE54" s="75">
        <v>0</v>
      </c>
      <c r="AF54" s="75">
        <v>0</v>
      </c>
      <c r="AG54" s="75">
        <v>0</v>
      </c>
      <c r="AH54" s="75">
        <v>16</v>
      </c>
      <c r="AI54" s="75">
        <v>24</v>
      </c>
      <c r="AJ54" s="75">
        <v>0</v>
      </c>
      <c r="AK54" s="164">
        <v>0</v>
      </c>
      <c r="AL54" s="164">
        <v>0</v>
      </c>
      <c r="AM54" s="164">
        <v>0</v>
      </c>
      <c r="AN54" s="164">
        <v>0</v>
      </c>
      <c r="AO54" s="164">
        <v>9</v>
      </c>
      <c r="AP54" s="164">
        <v>0</v>
      </c>
      <c r="AQ54" s="164">
        <v>0</v>
      </c>
      <c r="AR54" s="164">
        <v>0</v>
      </c>
      <c r="AS54" s="75">
        <v>11</v>
      </c>
      <c r="AT54" s="165"/>
      <c r="AU54" s="75">
        <v>114</v>
      </c>
      <c r="AV54" s="75">
        <v>674</v>
      </c>
      <c r="AW54" s="369">
        <v>10</v>
      </c>
      <c r="AY54" s="75"/>
    </row>
    <row r="55" spans="1:51">
      <c r="A55" s="164">
        <f t="shared" si="1"/>
        <v>413</v>
      </c>
      <c r="B55" s="164">
        <f t="shared" si="2"/>
        <v>413114717</v>
      </c>
      <c r="C55" s="165" t="str">
        <f t="shared" si="3"/>
        <v>FOUR RIVERS</v>
      </c>
      <c r="D55" s="174">
        <f t="shared" si="4"/>
        <v>0</v>
      </c>
      <c r="E55" s="174">
        <f t="shared" si="5"/>
        <v>0</v>
      </c>
      <c r="F55" s="174">
        <f t="shared" si="6"/>
        <v>0</v>
      </c>
      <c r="G55" s="174">
        <f t="shared" si="7"/>
        <v>0</v>
      </c>
      <c r="H55" s="174">
        <f t="shared" si="8"/>
        <v>12</v>
      </c>
      <c r="I55" s="174">
        <f t="shared" si="9"/>
        <v>11</v>
      </c>
      <c r="J55" s="174">
        <f t="shared" si="10"/>
        <v>0</v>
      </c>
      <c r="K55" s="251">
        <f t="shared" si="11"/>
        <v>0.92</v>
      </c>
      <c r="L55" s="174"/>
      <c r="M55" s="174">
        <f t="shared" si="12"/>
        <v>0</v>
      </c>
      <c r="N55" s="174">
        <f t="shared" si="13"/>
        <v>0</v>
      </c>
      <c r="O55" s="174">
        <f t="shared" si="14"/>
        <v>0</v>
      </c>
      <c r="P55" s="174">
        <f t="shared" si="15"/>
        <v>11</v>
      </c>
      <c r="Q55" s="174">
        <f t="shared" si="16"/>
        <v>9</v>
      </c>
      <c r="R55" s="174">
        <f t="shared" si="17"/>
        <v>23</v>
      </c>
      <c r="S55" s="177"/>
      <c r="T55" s="177"/>
      <c r="U55" s="177"/>
      <c r="V55" s="177"/>
      <c r="W55" s="370"/>
      <c r="X55" s="370"/>
      <c r="Y55" s="391"/>
      <c r="Z55" s="177"/>
      <c r="AA55" s="75">
        <v>413</v>
      </c>
      <c r="AB55" s="75">
        <v>413114717</v>
      </c>
      <c r="AC55" s="193" t="s">
        <v>25</v>
      </c>
      <c r="AD55" s="75">
        <v>0</v>
      </c>
      <c r="AE55" s="75">
        <v>0</v>
      </c>
      <c r="AF55" s="75">
        <v>0</v>
      </c>
      <c r="AG55" s="75">
        <v>0</v>
      </c>
      <c r="AH55" s="75">
        <v>12</v>
      </c>
      <c r="AI55" s="75">
        <v>11</v>
      </c>
      <c r="AJ55" s="75">
        <v>0</v>
      </c>
      <c r="AK55" s="164">
        <v>0</v>
      </c>
      <c r="AL55" s="164">
        <v>0</v>
      </c>
      <c r="AM55" s="164">
        <v>0</v>
      </c>
      <c r="AN55" s="164">
        <v>0</v>
      </c>
      <c r="AO55" s="164">
        <v>4</v>
      </c>
      <c r="AP55" s="164">
        <v>0</v>
      </c>
      <c r="AQ55" s="164">
        <v>0</v>
      </c>
      <c r="AR55" s="164">
        <v>0</v>
      </c>
      <c r="AS55" s="75">
        <v>7</v>
      </c>
      <c r="AT55" s="165"/>
      <c r="AU55" s="75">
        <v>114</v>
      </c>
      <c r="AV55" s="75">
        <v>717</v>
      </c>
      <c r="AW55" s="369">
        <v>9</v>
      </c>
      <c r="AY55" s="75"/>
    </row>
    <row r="56" spans="1:51">
      <c r="A56" s="164">
        <f t="shared" si="1"/>
        <v>413</v>
      </c>
      <c r="B56" s="164">
        <f t="shared" si="2"/>
        <v>413114750</v>
      </c>
      <c r="C56" s="165" t="str">
        <f t="shared" si="3"/>
        <v>FOUR RIVERS</v>
      </c>
      <c r="D56" s="174">
        <f t="shared" si="4"/>
        <v>0</v>
      </c>
      <c r="E56" s="174">
        <f t="shared" si="5"/>
        <v>0</v>
      </c>
      <c r="F56" s="174">
        <f t="shared" si="6"/>
        <v>0</v>
      </c>
      <c r="G56" s="174">
        <f t="shared" si="7"/>
        <v>0</v>
      </c>
      <c r="H56" s="174">
        <f t="shared" si="8"/>
        <v>4</v>
      </c>
      <c r="I56" s="174">
        <f t="shared" si="9"/>
        <v>10</v>
      </c>
      <c r="J56" s="174">
        <f t="shared" si="10"/>
        <v>0</v>
      </c>
      <c r="K56" s="251">
        <f t="shared" si="11"/>
        <v>0.56000000000000005</v>
      </c>
      <c r="L56" s="174"/>
      <c r="M56" s="174">
        <f t="shared" si="12"/>
        <v>0</v>
      </c>
      <c r="N56" s="174">
        <f t="shared" si="13"/>
        <v>0</v>
      </c>
      <c r="O56" s="174">
        <f t="shared" si="14"/>
        <v>0</v>
      </c>
      <c r="P56" s="174">
        <f t="shared" si="15"/>
        <v>4</v>
      </c>
      <c r="Q56" s="174">
        <f t="shared" si="16"/>
        <v>6</v>
      </c>
      <c r="R56" s="174">
        <f t="shared" si="17"/>
        <v>14</v>
      </c>
      <c r="S56" s="177"/>
      <c r="T56" s="177"/>
      <c r="U56" s="177"/>
      <c r="V56" s="177"/>
      <c r="W56" s="370"/>
      <c r="X56" s="370"/>
      <c r="Y56" s="391"/>
      <c r="Z56" s="177"/>
      <c r="AA56" s="75">
        <v>413</v>
      </c>
      <c r="AB56" s="75">
        <v>413114750</v>
      </c>
      <c r="AC56" s="193" t="s">
        <v>25</v>
      </c>
      <c r="AD56" s="75">
        <v>0</v>
      </c>
      <c r="AE56" s="75">
        <v>0</v>
      </c>
      <c r="AF56" s="75">
        <v>0</v>
      </c>
      <c r="AG56" s="75">
        <v>0</v>
      </c>
      <c r="AH56" s="75">
        <v>4</v>
      </c>
      <c r="AI56" s="75">
        <v>10</v>
      </c>
      <c r="AJ56" s="75">
        <v>0</v>
      </c>
      <c r="AK56" s="164">
        <v>0</v>
      </c>
      <c r="AL56" s="164">
        <v>0</v>
      </c>
      <c r="AM56" s="164">
        <v>0</v>
      </c>
      <c r="AN56" s="164">
        <v>0</v>
      </c>
      <c r="AO56" s="164">
        <v>1</v>
      </c>
      <c r="AP56" s="164">
        <v>0</v>
      </c>
      <c r="AQ56" s="164">
        <v>0</v>
      </c>
      <c r="AR56" s="164">
        <v>0</v>
      </c>
      <c r="AS56" s="75">
        <v>3</v>
      </c>
      <c r="AT56" s="165"/>
      <c r="AU56" s="75">
        <v>114</v>
      </c>
      <c r="AV56" s="75">
        <v>750</v>
      </c>
      <c r="AW56" s="369">
        <v>6</v>
      </c>
      <c r="AY56" s="75"/>
    </row>
    <row r="57" spans="1:51">
      <c r="A57" s="164">
        <f t="shared" si="1"/>
        <v>413</v>
      </c>
      <c r="B57" s="164">
        <f t="shared" si="2"/>
        <v>413114755</v>
      </c>
      <c r="C57" s="165" t="str">
        <f t="shared" si="3"/>
        <v>FOUR RIVERS</v>
      </c>
      <c r="D57" s="174">
        <f t="shared" si="4"/>
        <v>0</v>
      </c>
      <c r="E57" s="174">
        <f t="shared" si="5"/>
        <v>0</v>
      </c>
      <c r="F57" s="174">
        <f t="shared" si="6"/>
        <v>0</v>
      </c>
      <c r="G57" s="174">
        <f t="shared" si="7"/>
        <v>0</v>
      </c>
      <c r="H57" s="174">
        <f t="shared" si="8"/>
        <v>7</v>
      </c>
      <c r="I57" s="174">
        <f t="shared" si="9"/>
        <v>10</v>
      </c>
      <c r="J57" s="174">
        <f t="shared" si="10"/>
        <v>0</v>
      </c>
      <c r="K57" s="251">
        <f t="shared" si="11"/>
        <v>0.68</v>
      </c>
      <c r="L57" s="174"/>
      <c r="M57" s="174">
        <f t="shared" si="12"/>
        <v>0</v>
      </c>
      <c r="N57" s="174">
        <f t="shared" si="13"/>
        <v>0</v>
      </c>
      <c r="O57" s="174">
        <f t="shared" si="14"/>
        <v>0</v>
      </c>
      <c r="P57" s="174">
        <f t="shared" si="15"/>
        <v>4</v>
      </c>
      <c r="Q57" s="174">
        <f t="shared" si="16"/>
        <v>10</v>
      </c>
      <c r="R57" s="174">
        <f t="shared" si="17"/>
        <v>17</v>
      </c>
      <c r="S57" s="177"/>
      <c r="T57" s="177"/>
      <c r="U57" s="177"/>
      <c r="V57" s="177"/>
      <c r="W57" s="370"/>
      <c r="X57" s="370"/>
      <c r="Y57" s="391"/>
      <c r="Z57" s="177"/>
      <c r="AA57" s="75">
        <v>413</v>
      </c>
      <c r="AB57" s="75">
        <v>413114755</v>
      </c>
      <c r="AC57" s="193" t="s">
        <v>25</v>
      </c>
      <c r="AD57" s="75">
        <v>0</v>
      </c>
      <c r="AE57" s="75">
        <v>0</v>
      </c>
      <c r="AF57" s="75">
        <v>0</v>
      </c>
      <c r="AG57" s="75">
        <v>0</v>
      </c>
      <c r="AH57" s="75">
        <v>7</v>
      </c>
      <c r="AI57" s="75">
        <v>10</v>
      </c>
      <c r="AJ57" s="75">
        <v>0</v>
      </c>
      <c r="AK57" s="164">
        <v>0</v>
      </c>
      <c r="AL57" s="164">
        <v>0</v>
      </c>
      <c r="AM57" s="164">
        <v>0</v>
      </c>
      <c r="AN57" s="164">
        <v>0</v>
      </c>
      <c r="AO57" s="164">
        <v>2</v>
      </c>
      <c r="AP57" s="164">
        <v>0</v>
      </c>
      <c r="AQ57" s="164">
        <v>0</v>
      </c>
      <c r="AR57" s="164">
        <v>0</v>
      </c>
      <c r="AS57" s="75">
        <v>2</v>
      </c>
      <c r="AT57" s="165"/>
      <c r="AU57" s="75">
        <v>114</v>
      </c>
      <c r="AV57" s="75">
        <v>755</v>
      </c>
      <c r="AW57" s="369">
        <v>10</v>
      </c>
      <c r="AY57" s="75"/>
    </row>
    <row r="58" spans="1:51">
      <c r="A58" s="164">
        <f t="shared" si="1"/>
        <v>414</v>
      </c>
      <c r="B58" s="164">
        <f t="shared" si="2"/>
        <v>414603063</v>
      </c>
      <c r="C58" s="165" t="str">
        <f t="shared" si="3"/>
        <v>BERKSHIRE ARTS AND TECHNOLOGY</v>
      </c>
      <c r="D58" s="174">
        <f t="shared" si="4"/>
        <v>0</v>
      </c>
      <c r="E58" s="174">
        <f t="shared" si="5"/>
        <v>0</v>
      </c>
      <c r="F58" s="174">
        <f t="shared" si="6"/>
        <v>0</v>
      </c>
      <c r="G58" s="174">
        <f t="shared" si="7"/>
        <v>0</v>
      </c>
      <c r="H58" s="174">
        <f t="shared" si="8"/>
        <v>0</v>
      </c>
      <c r="I58" s="174">
        <f t="shared" si="9"/>
        <v>1</v>
      </c>
      <c r="J58" s="174">
        <f t="shared" si="10"/>
        <v>0</v>
      </c>
      <c r="K58" s="251">
        <f t="shared" si="11"/>
        <v>0.04</v>
      </c>
      <c r="L58" s="174"/>
      <c r="M58" s="174">
        <f t="shared" si="12"/>
        <v>0</v>
      </c>
      <c r="N58" s="174">
        <f t="shared" si="13"/>
        <v>0</v>
      </c>
      <c r="O58" s="174">
        <f t="shared" si="14"/>
        <v>0</v>
      </c>
      <c r="P58" s="174">
        <f t="shared" si="15"/>
        <v>1</v>
      </c>
      <c r="Q58" s="174">
        <f t="shared" si="16"/>
        <v>7</v>
      </c>
      <c r="R58" s="174">
        <f t="shared" si="17"/>
        <v>1</v>
      </c>
      <c r="S58" s="177"/>
      <c r="T58" s="177"/>
      <c r="U58" s="177"/>
      <c r="V58" s="177"/>
      <c r="W58" s="370"/>
      <c r="X58" s="370"/>
      <c r="Y58" s="391"/>
      <c r="Z58" s="177"/>
      <c r="AA58" s="75">
        <v>414</v>
      </c>
      <c r="AB58" s="75">
        <v>414603063</v>
      </c>
      <c r="AC58" s="193" t="s">
        <v>27</v>
      </c>
      <c r="AD58" s="75">
        <v>0</v>
      </c>
      <c r="AE58" s="75">
        <v>0</v>
      </c>
      <c r="AF58" s="75">
        <v>0</v>
      </c>
      <c r="AG58" s="75">
        <v>0</v>
      </c>
      <c r="AH58" s="75">
        <v>0</v>
      </c>
      <c r="AI58" s="75">
        <v>1</v>
      </c>
      <c r="AJ58" s="75">
        <v>0</v>
      </c>
      <c r="AK58" s="164">
        <v>0</v>
      </c>
      <c r="AL58" s="164">
        <v>0</v>
      </c>
      <c r="AM58" s="164">
        <v>0</v>
      </c>
      <c r="AN58" s="164">
        <v>0</v>
      </c>
      <c r="AO58" s="164">
        <v>0</v>
      </c>
      <c r="AP58" s="164">
        <v>0</v>
      </c>
      <c r="AQ58" s="164">
        <v>0</v>
      </c>
      <c r="AR58" s="164">
        <v>0</v>
      </c>
      <c r="AS58" s="75">
        <v>1</v>
      </c>
      <c r="AT58" s="165"/>
      <c r="AU58" s="75">
        <v>603</v>
      </c>
      <c r="AV58" s="75">
        <v>63</v>
      </c>
      <c r="AW58" s="369">
        <v>7</v>
      </c>
      <c r="AY58" s="75"/>
    </row>
    <row r="59" spans="1:51">
      <c r="A59" s="164">
        <f t="shared" si="1"/>
        <v>414</v>
      </c>
      <c r="B59" s="164">
        <f t="shared" si="2"/>
        <v>414603098</v>
      </c>
      <c r="C59" s="165" t="str">
        <f t="shared" si="3"/>
        <v>BERKSHIRE ARTS AND TECHNOLOGY</v>
      </c>
      <c r="D59" s="174">
        <f t="shared" si="4"/>
        <v>0</v>
      </c>
      <c r="E59" s="174">
        <f t="shared" si="5"/>
        <v>0</v>
      </c>
      <c r="F59" s="174">
        <f t="shared" si="6"/>
        <v>0</v>
      </c>
      <c r="G59" s="174">
        <f t="shared" si="7"/>
        <v>0</v>
      </c>
      <c r="H59" s="174">
        <f t="shared" si="8"/>
        <v>3</v>
      </c>
      <c r="I59" s="174">
        <f t="shared" si="9"/>
        <v>1</v>
      </c>
      <c r="J59" s="174">
        <f t="shared" si="10"/>
        <v>0</v>
      </c>
      <c r="K59" s="251">
        <f t="shared" si="11"/>
        <v>0.16</v>
      </c>
      <c r="L59" s="174"/>
      <c r="M59" s="174">
        <f t="shared" si="12"/>
        <v>0</v>
      </c>
      <c r="N59" s="174">
        <f t="shared" si="13"/>
        <v>0</v>
      </c>
      <c r="O59" s="174">
        <f t="shared" si="14"/>
        <v>0</v>
      </c>
      <c r="P59" s="174">
        <f t="shared" si="15"/>
        <v>3</v>
      </c>
      <c r="Q59" s="174">
        <f t="shared" si="16"/>
        <v>8</v>
      </c>
      <c r="R59" s="174">
        <f t="shared" si="17"/>
        <v>4</v>
      </c>
      <c r="S59" s="177"/>
      <c r="T59" s="177"/>
      <c r="U59" s="177"/>
      <c r="V59" s="177"/>
      <c r="W59" s="370"/>
      <c r="X59" s="370"/>
      <c r="Y59" s="391"/>
      <c r="Z59" s="177"/>
      <c r="AA59" s="75">
        <v>414</v>
      </c>
      <c r="AB59" s="75">
        <v>414603098</v>
      </c>
      <c r="AC59" s="193" t="s">
        <v>27</v>
      </c>
      <c r="AD59" s="75">
        <v>0</v>
      </c>
      <c r="AE59" s="75">
        <v>0</v>
      </c>
      <c r="AF59" s="75">
        <v>0</v>
      </c>
      <c r="AG59" s="75">
        <v>0</v>
      </c>
      <c r="AH59" s="75">
        <v>3</v>
      </c>
      <c r="AI59" s="75">
        <v>1</v>
      </c>
      <c r="AJ59" s="75">
        <v>0</v>
      </c>
      <c r="AK59" s="164">
        <v>0</v>
      </c>
      <c r="AL59" s="164">
        <v>0</v>
      </c>
      <c r="AM59" s="164">
        <v>0</v>
      </c>
      <c r="AN59" s="164">
        <v>0</v>
      </c>
      <c r="AO59" s="164">
        <v>2</v>
      </c>
      <c r="AP59" s="164">
        <v>0</v>
      </c>
      <c r="AQ59" s="164">
        <v>0</v>
      </c>
      <c r="AR59" s="164">
        <v>0</v>
      </c>
      <c r="AS59" s="75">
        <v>1</v>
      </c>
      <c r="AT59" s="165"/>
      <c r="AU59" s="75">
        <v>603</v>
      </c>
      <c r="AV59" s="75">
        <v>98</v>
      </c>
      <c r="AW59" s="369">
        <v>8</v>
      </c>
      <c r="AY59" s="75"/>
    </row>
    <row r="60" spans="1:51">
      <c r="A60" s="164">
        <f t="shared" si="1"/>
        <v>414</v>
      </c>
      <c r="B60" s="164">
        <f t="shared" si="2"/>
        <v>414603150</v>
      </c>
      <c r="C60" s="165" t="str">
        <f t="shared" si="3"/>
        <v>BERKSHIRE ARTS AND TECHNOLOGY</v>
      </c>
      <c r="D60" s="174">
        <f t="shared" si="4"/>
        <v>0</v>
      </c>
      <c r="E60" s="174">
        <f t="shared" si="5"/>
        <v>0</v>
      </c>
      <c r="F60" s="174">
        <f t="shared" si="6"/>
        <v>0</v>
      </c>
      <c r="G60" s="174">
        <f t="shared" si="7"/>
        <v>0</v>
      </c>
      <c r="H60" s="174">
        <f t="shared" si="8"/>
        <v>1</v>
      </c>
      <c r="I60" s="174">
        <f t="shared" si="9"/>
        <v>1</v>
      </c>
      <c r="J60" s="174">
        <f t="shared" si="10"/>
        <v>0</v>
      </c>
      <c r="K60" s="251">
        <f t="shared" si="11"/>
        <v>0.08</v>
      </c>
      <c r="L60" s="174"/>
      <c r="M60" s="174">
        <f t="shared" si="12"/>
        <v>0</v>
      </c>
      <c r="N60" s="174">
        <f t="shared" si="13"/>
        <v>0</v>
      </c>
      <c r="O60" s="174">
        <f t="shared" si="14"/>
        <v>0</v>
      </c>
      <c r="P60" s="174">
        <f t="shared" si="15"/>
        <v>1</v>
      </c>
      <c r="Q60" s="174">
        <f t="shared" si="16"/>
        <v>8</v>
      </c>
      <c r="R60" s="174">
        <f t="shared" si="17"/>
        <v>2</v>
      </c>
      <c r="S60" s="177"/>
      <c r="T60" s="177"/>
      <c r="U60" s="177"/>
      <c r="V60" s="177"/>
      <c r="W60" s="370"/>
      <c r="X60" s="370"/>
      <c r="Y60" s="391"/>
      <c r="Z60" s="177"/>
      <c r="AA60" s="75">
        <v>414</v>
      </c>
      <c r="AB60" s="75">
        <v>414603150</v>
      </c>
      <c r="AC60" s="193" t="s">
        <v>27</v>
      </c>
      <c r="AD60" s="75">
        <v>0</v>
      </c>
      <c r="AE60" s="75">
        <v>0</v>
      </c>
      <c r="AF60" s="75">
        <v>0</v>
      </c>
      <c r="AG60" s="75">
        <v>0</v>
      </c>
      <c r="AH60" s="75">
        <v>1</v>
      </c>
      <c r="AI60" s="75">
        <v>1</v>
      </c>
      <c r="AJ60" s="75">
        <v>0</v>
      </c>
      <c r="AK60" s="164">
        <v>0</v>
      </c>
      <c r="AL60" s="164">
        <v>0</v>
      </c>
      <c r="AM60" s="164">
        <v>0</v>
      </c>
      <c r="AN60" s="164">
        <v>0</v>
      </c>
      <c r="AO60" s="164">
        <v>0</v>
      </c>
      <c r="AP60" s="164">
        <v>0</v>
      </c>
      <c r="AQ60" s="164">
        <v>0</v>
      </c>
      <c r="AR60" s="164">
        <v>0</v>
      </c>
      <c r="AS60" s="75">
        <v>1</v>
      </c>
      <c r="AT60" s="165"/>
      <c r="AU60" s="75">
        <v>603</v>
      </c>
      <c r="AV60" s="75">
        <v>150</v>
      </c>
      <c r="AW60" s="369">
        <v>8</v>
      </c>
      <c r="AY60" s="75"/>
    </row>
    <row r="61" spans="1:51">
      <c r="A61" s="164">
        <f t="shared" si="1"/>
        <v>414</v>
      </c>
      <c r="B61" s="164">
        <f t="shared" si="2"/>
        <v>414603209</v>
      </c>
      <c r="C61" s="165" t="str">
        <f t="shared" si="3"/>
        <v>BERKSHIRE ARTS AND TECHNOLOGY</v>
      </c>
      <c r="D61" s="174">
        <f t="shared" si="4"/>
        <v>0</v>
      </c>
      <c r="E61" s="174">
        <f t="shared" si="5"/>
        <v>0</v>
      </c>
      <c r="F61" s="174">
        <f t="shared" si="6"/>
        <v>0</v>
      </c>
      <c r="G61" s="174">
        <f t="shared" si="7"/>
        <v>0</v>
      </c>
      <c r="H61" s="174">
        <f t="shared" si="8"/>
        <v>47</v>
      </c>
      <c r="I61" s="174">
        <f t="shared" si="9"/>
        <v>42</v>
      </c>
      <c r="J61" s="174">
        <f t="shared" si="10"/>
        <v>0</v>
      </c>
      <c r="K61" s="251">
        <f t="shared" si="11"/>
        <v>3.56</v>
      </c>
      <c r="L61" s="174"/>
      <c r="M61" s="174">
        <f t="shared" si="12"/>
        <v>0</v>
      </c>
      <c r="N61" s="174">
        <f t="shared" si="13"/>
        <v>2</v>
      </c>
      <c r="O61" s="174">
        <f t="shared" si="14"/>
        <v>1</v>
      </c>
      <c r="P61" s="174">
        <f t="shared" si="15"/>
        <v>63</v>
      </c>
      <c r="Q61" s="174">
        <f t="shared" si="16"/>
        <v>11</v>
      </c>
      <c r="R61" s="174">
        <f t="shared" si="17"/>
        <v>89</v>
      </c>
      <c r="S61" s="177"/>
      <c r="T61" s="177"/>
      <c r="U61" s="177"/>
      <c r="V61" s="177"/>
      <c r="W61" s="370"/>
      <c r="X61" s="370"/>
      <c r="Y61" s="391"/>
      <c r="Z61" s="177"/>
      <c r="AA61" s="75">
        <v>414</v>
      </c>
      <c r="AB61" s="75">
        <v>414603209</v>
      </c>
      <c r="AC61" s="193" t="s">
        <v>27</v>
      </c>
      <c r="AD61" s="75">
        <v>0</v>
      </c>
      <c r="AE61" s="75">
        <v>0</v>
      </c>
      <c r="AF61" s="75">
        <v>0</v>
      </c>
      <c r="AG61" s="75">
        <v>0</v>
      </c>
      <c r="AH61" s="75">
        <v>47</v>
      </c>
      <c r="AI61" s="75">
        <v>42</v>
      </c>
      <c r="AJ61" s="75">
        <v>0</v>
      </c>
      <c r="AK61" s="164">
        <v>0</v>
      </c>
      <c r="AL61" s="164">
        <v>0</v>
      </c>
      <c r="AM61" s="164">
        <v>2</v>
      </c>
      <c r="AN61" s="164">
        <v>1</v>
      </c>
      <c r="AO61" s="164">
        <v>39</v>
      </c>
      <c r="AP61" s="164">
        <v>0</v>
      </c>
      <c r="AQ61" s="164">
        <v>0</v>
      </c>
      <c r="AR61" s="164">
        <v>0</v>
      </c>
      <c r="AS61" s="75">
        <v>24</v>
      </c>
      <c r="AT61" s="165"/>
      <c r="AU61" s="75">
        <v>603</v>
      </c>
      <c r="AV61" s="75">
        <v>209</v>
      </c>
      <c r="AW61" s="369">
        <v>11</v>
      </c>
      <c r="AY61" s="75"/>
    </row>
    <row r="62" spans="1:51">
      <c r="A62" s="164">
        <f t="shared" si="1"/>
        <v>414</v>
      </c>
      <c r="B62" s="164">
        <f t="shared" si="2"/>
        <v>414603236</v>
      </c>
      <c r="C62" s="165" t="str">
        <f t="shared" si="3"/>
        <v>BERKSHIRE ARTS AND TECHNOLOGY</v>
      </c>
      <c r="D62" s="174">
        <f t="shared" si="4"/>
        <v>0</v>
      </c>
      <c r="E62" s="174">
        <f t="shared" si="5"/>
        <v>0</v>
      </c>
      <c r="F62" s="174">
        <f t="shared" si="6"/>
        <v>0</v>
      </c>
      <c r="G62" s="174">
        <f t="shared" si="7"/>
        <v>0</v>
      </c>
      <c r="H62" s="174">
        <f t="shared" si="8"/>
        <v>109</v>
      </c>
      <c r="I62" s="174">
        <f t="shared" si="9"/>
        <v>52</v>
      </c>
      <c r="J62" s="174">
        <f t="shared" si="10"/>
        <v>0</v>
      </c>
      <c r="K62" s="251">
        <f t="shared" si="11"/>
        <v>6.44</v>
      </c>
      <c r="L62" s="174"/>
      <c r="M62" s="174">
        <f t="shared" si="12"/>
        <v>0</v>
      </c>
      <c r="N62" s="174">
        <f t="shared" si="13"/>
        <v>5</v>
      </c>
      <c r="O62" s="174">
        <f t="shared" si="14"/>
        <v>2</v>
      </c>
      <c r="P62" s="174">
        <f t="shared" si="15"/>
        <v>105</v>
      </c>
      <c r="Q62" s="174">
        <f t="shared" si="16"/>
        <v>10</v>
      </c>
      <c r="R62" s="174">
        <f t="shared" si="17"/>
        <v>161</v>
      </c>
      <c r="S62" s="177"/>
      <c r="T62" s="177"/>
      <c r="U62" s="177"/>
      <c r="V62" s="177"/>
      <c r="W62" s="370"/>
      <c r="X62" s="370"/>
      <c r="Y62" s="391"/>
      <c r="Z62" s="177"/>
      <c r="AA62" s="75">
        <v>414</v>
      </c>
      <c r="AB62" s="75">
        <v>414603236</v>
      </c>
      <c r="AC62" s="193" t="s">
        <v>27</v>
      </c>
      <c r="AD62" s="75">
        <v>0</v>
      </c>
      <c r="AE62" s="75">
        <v>0</v>
      </c>
      <c r="AF62" s="75">
        <v>0</v>
      </c>
      <c r="AG62" s="75">
        <v>0</v>
      </c>
      <c r="AH62" s="75">
        <v>109</v>
      </c>
      <c r="AI62" s="75">
        <v>52</v>
      </c>
      <c r="AJ62" s="75">
        <v>0</v>
      </c>
      <c r="AK62" s="164">
        <v>0</v>
      </c>
      <c r="AL62" s="164">
        <v>0</v>
      </c>
      <c r="AM62" s="164">
        <v>5</v>
      </c>
      <c r="AN62" s="164">
        <v>2</v>
      </c>
      <c r="AO62" s="164">
        <v>72</v>
      </c>
      <c r="AP62" s="164">
        <v>0</v>
      </c>
      <c r="AQ62" s="164">
        <v>0</v>
      </c>
      <c r="AR62" s="164">
        <v>0</v>
      </c>
      <c r="AS62" s="75">
        <v>33</v>
      </c>
      <c r="AT62" s="165"/>
      <c r="AU62" s="75">
        <v>603</v>
      </c>
      <c r="AV62" s="75">
        <v>236</v>
      </c>
      <c r="AW62" s="369">
        <v>10</v>
      </c>
      <c r="AY62" s="75"/>
    </row>
    <row r="63" spans="1:51">
      <c r="A63" s="164">
        <f t="shared" si="1"/>
        <v>414</v>
      </c>
      <c r="B63" s="164">
        <f t="shared" si="2"/>
        <v>414603603</v>
      </c>
      <c r="C63" s="165" t="str">
        <f t="shared" si="3"/>
        <v>BERKSHIRE ARTS AND TECHNOLOGY</v>
      </c>
      <c r="D63" s="174">
        <f t="shared" si="4"/>
        <v>0</v>
      </c>
      <c r="E63" s="174">
        <f t="shared" si="5"/>
        <v>0</v>
      </c>
      <c r="F63" s="174">
        <f t="shared" si="6"/>
        <v>0</v>
      </c>
      <c r="G63" s="174">
        <f t="shared" si="7"/>
        <v>0</v>
      </c>
      <c r="H63" s="174">
        <f t="shared" si="8"/>
        <v>34</v>
      </c>
      <c r="I63" s="174">
        <f t="shared" si="9"/>
        <v>38</v>
      </c>
      <c r="J63" s="174">
        <f t="shared" si="10"/>
        <v>0</v>
      </c>
      <c r="K63" s="251">
        <f t="shared" si="11"/>
        <v>2.88</v>
      </c>
      <c r="L63" s="174"/>
      <c r="M63" s="174">
        <f t="shared" si="12"/>
        <v>0</v>
      </c>
      <c r="N63" s="174">
        <f t="shared" si="13"/>
        <v>0</v>
      </c>
      <c r="O63" s="174">
        <f t="shared" si="14"/>
        <v>0</v>
      </c>
      <c r="P63" s="174">
        <f t="shared" si="15"/>
        <v>44</v>
      </c>
      <c r="Q63" s="174">
        <f t="shared" si="16"/>
        <v>10</v>
      </c>
      <c r="R63" s="174">
        <f t="shared" si="17"/>
        <v>72</v>
      </c>
      <c r="S63" s="177"/>
      <c r="T63" s="177"/>
      <c r="U63" s="177"/>
      <c r="V63" s="177"/>
      <c r="W63" s="370"/>
      <c r="X63" s="370"/>
      <c r="Y63" s="391"/>
      <c r="Z63" s="177"/>
      <c r="AA63" s="75">
        <v>414</v>
      </c>
      <c r="AB63" s="75">
        <v>414603603</v>
      </c>
      <c r="AC63" s="193" t="s">
        <v>27</v>
      </c>
      <c r="AD63" s="75">
        <v>0</v>
      </c>
      <c r="AE63" s="75">
        <v>0</v>
      </c>
      <c r="AF63" s="75">
        <v>0</v>
      </c>
      <c r="AG63" s="75">
        <v>0</v>
      </c>
      <c r="AH63" s="75">
        <v>34</v>
      </c>
      <c r="AI63" s="75">
        <v>38</v>
      </c>
      <c r="AJ63" s="75">
        <v>0</v>
      </c>
      <c r="AK63" s="164">
        <v>0</v>
      </c>
      <c r="AL63" s="164">
        <v>0</v>
      </c>
      <c r="AM63" s="164">
        <v>0</v>
      </c>
      <c r="AN63" s="164">
        <v>0</v>
      </c>
      <c r="AO63" s="164">
        <v>23</v>
      </c>
      <c r="AP63" s="164">
        <v>0</v>
      </c>
      <c r="AQ63" s="164">
        <v>0</v>
      </c>
      <c r="AR63" s="164">
        <v>0</v>
      </c>
      <c r="AS63" s="75">
        <v>21</v>
      </c>
      <c r="AT63" s="165"/>
      <c r="AU63" s="75">
        <v>603</v>
      </c>
      <c r="AV63" s="75">
        <v>603</v>
      </c>
      <c r="AW63" s="369">
        <v>10</v>
      </c>
      <c r="AY63" s="75"/>
    </row>
    <row r="64" spans="1:51">
      <c r="A64" s="164">
        <f t="shared" si="1"/>
        <v>414</v>
      </c>
      <c r="B64" s="164">
        <f t="shared" si="2"/>
        <v>414603635</v>
      </c>
      <c r="C64" s="165" t="str">
        <f t="shared" si="3"/>
        <v>BERKSHIRE ARTS AND TECHNOLOGY</v>
      </c>
      <c r="D64" s="174">
        <f t="shared" si="4"/>
        <v>0</v>
      </c>
      <c r="E64" s="174">
        <f t="shared" si="5"/>
        <v>0</v>
      </c>
      <c r="F64" s="174">
        <f t="shared" si="6"/>
        <v>0</v>
      </c>
      <c r="G64" s="174">
        <f t="shared" si="7"/>
        <v>0</v>
      </c>
      <c r="H64" s="174">
        <f t="shared" si="8"/>
        <v>11</v>
      </c>
      <c r="I64" s="174">
        <f t="shared" si="9"/>
        <v>7</v>
      </c>
      <c r="J64" s="174">
        <f t="shared" si="10"/>
        <v>0</v>
      </c>
      <c r="K64" s="251">
        <f t="shared" si="11"/>
        <v>0.72</v>
      </c>
      <c r="L64" s="174"/>
      <c r="M64" s="174">
        <f t="shared" si="12"/>
        <v>0</v>
      </c>
      <c r="N64" s="174">
        <f t="shared" si="13"/>
        <v>0</v>
      </c>
      <c r="O64" s="174">
        <f t="shared" si="14"/>
        <v>0</v>
      </c>
      <c r="P64" s="174">
        <f t="shared" si="15"/>
        <v>4</v>
      </c>
      <c r="Q64" s="174">
        <f t="shared" si="16"/>
        <v>8</v>
      </c>
      <c r="R64" s="174">
        <f t="shared" si="17"/>
        <v>18</v>
      </c>
      <c r="S64" s="177"/>
      <c r="T64" s="177"/>
      <c r="U64" s="177"/>
      <c r="V64" s="177"/>
      <c r="W64" s="370"/>
      <c r="X64" s="370"/>
      <c r="Y64" s="391"/>
      <c r="Z64" s="177"/>
      <c r="AA64" s="75">
        <v>414</v>
      </c>
      <c r="AB64" s="75">
        <v>414603635</v>
      </c>
      <c r="AC64" s="193" t="s">
        <v>27</v>
      </c>
      <c r="AD64" s="75">
        <v>0</v>
      </c>
      <c r="AE64" s="75">
        <v>0</v>
      </c>
      <c r="AF64" s="75">
        <v>0</v>
      </c>
      <c r="AG64" s="75">
        <v>0</v>
      </c>
      <c r="AH64" s="75">
        <v>11</v>
      </c>
      <c r="AI64" s="75">
        <v>7</v>
      </c>
      <c r="AJ64" s="75">
        <v>0</v>
      </c>
      <c r="AK64" s="164">
        <v>0</v>
      </c>
      <c r="AL64" s="164">
        <v>0</v>
      </c>
      <c r="AM64" s="164">
        <v>0</v>
      </c>
      <c r="AN64" s="164">
        <v>0</v>
      </c>
      <c r="AO64" s="164">
        <v>3</v>
      </c>
      <c r="AP64" s="164">
        <v>0</v>
      </c>
      <c r="AQ64" s="164">
        <v>0</v>
      </c>
      <c r="AR64" s="164">
        <v>0</v>
      </c>
      <c r="AS64" s="75">
        <v>1</v>
      </c>
      <c r="AT64" s="165"/>
      <c r="AU64" s="75">
        <v>603</v>
      </c>
      <c r="AV64" s="75">
        <v>635</v>
      </c>
      <c r="AW64" s="369">
        <v>8</v>
      </c>
      <c r="AY64" s="75"/>
    </row>
    <row r="65" spans="1:51">
      <c r="A65" s="164">
        <f t="shared" si="1"/>
        <v>414</v>
      </c>
      <c r="B65" s="164">
        <f t="shared" si="2"/>
        <v>414603715</v>
      </c>
      <c r="C65" s="165" t="str">
        <f t="shared" si="3"/>
        <v>BERKSHIRE ARTS AND TECHNOLOGY</v>
      </c>
      <c r="D65" s="174">
        <f t="shared" si="4"/>
        <v>0</v>
      </c>
      <c r="E65" s="174">
        <f t="shared" si="5"/>
        <v>0</v>
      </c>
      <c r="F65" s="174">
        <f t="shared" si="6"/>
        <v>0</v>
      </c>
      <c r="G65" s="174">
        <f t="shared" si="7"/>
        <v>0</v>
      </c>
      <c r="H65" s="174">
        <f t="shared" si="8"/>
        <v>3</v>
      </c>
      <c r="I65" s="174">
        <f t="shared" si="9"/>
        <v>5</v>
      </c>
      <c r="J65" s="174">
        <f t="shared" si="10"/>
        <v>0</v>
      </c>
      <c r="K65" s="251">
        <f t="shared" si="11"/>
        <v>0.32</v>
      </c>
      <c r="L65" s="174"/>
      <c r="M65" s="174">
        <f t="shared" si="12"/>
        <v>0</v>
      </c>
      <c r="N65" s="174">
        <f t="shared" si="13"/>
        <v>0</v>
      </c>
      <c r="O65" s="174">
        <f t="shared" si="14"/>
        <v>0</v>
      </c>
      <c r="P65" s="174">
        <f t="shared" si="15"/>
        <v>3</v>
      </c>
      <c r="Q65" s="174">
        <f t="shared" si="16"/>
        <v>5</v>
      </c>
      <c r="R65" s="174">
        <f t="shared" si="17"/>
        <v>8</v>
      </c>
      <c r="S65" s="177"/>
      <c r="T65" s="177"/>
      <c r="U65" s="177"/>
      <c r="V65" s="177"/>
      <c r="W65" s="370"/>
      <c r="X65" s="370"/>
      <c r="Y65" s="391"/>
      <c r="Z65" s="177"/>
      <c r="AA65" s="75">
        <v>414</v>
      </c>
      <c r="AB65" s="75">
        <v>414603715</v>
      </c>
      <c r="AC65" s="193" t="s">
        <v>27</v>
      </c>
      <c r="AD65" s="75">
        <v>0</v>
      </c>
      <c r="AE65" s="75">
        <v>0</v>
      </c>
      <c r="AF65" s="75">
        <v>0</v>
      </c>
      <c r="AG65" s="75">
        <v>0</v>
      </c>
      <c r="AH65" s="75">
        <v>3</v>
      </c>
      <c r="AI65" s="75">
        <v>5</v>
      </c>
      <c r="AJ65" s="75">
        <v>0</v>
      </c>
      <c r="AK65" s="164">
        <v>0</v>
      </c>
      <c r="AL65" s="164">
        <v>0</v>
      </c>
      <c r="AM65" s="164">
        <v>0</v>
      </c>
      <c r="AN65" s="164">
        <v>0</v>
      </c>
      <c r="AO65" s="164">
        <v>1</v>
      </c>
      <c r="AP65" s="164">
        <v>0</v>
      </c>
      <c r="AQ65" s="164">
        <v>0</v>
      </c>
      <c r="AR65" s="164">
        <v>0</v>
      </c>
      <c r="AS65" s="75">
        <v>2</v>
      </c>
      <c r="AT65" s="165"/>
      <c r="AU65" s="75">
        <v>603</v>
      </c>
      <c r="AV65" s="75">
        <v>715</v>
      </c>
      <c r="AW65" s="369">
        <v>5</v>
      </c>
      <c r="AY65" s="75"/>
    </row>
    <row r="66" spans="1:51">
      <c r="A66" s="164">
        <f t="shared" si="1"/>
        <v>414</v>
      </c>
      <c r="B66" s="164">
        <f t="shared" si="2"/>
        <v>414603766</v>
      </c>
      <c r="C66" s="165" t="str">
        <f t="shared" si="3"/>
        <v>BERKSHIRE ARTS AND TECHNOLOGY</v>
      </c>
      <c r="D66" s="174">
        <f t="shared" si="4"/>
        <v>0</v>
      </c>
      <c r="E66" s="174">
        <f t="shared" si="5"/>
        <v>0</v>
      </c>
      <c r="F66" s="174">
        <f t="shared" si="6"/>
        <v>0</v>
      </c>
      <c r="G66" s="174">
        <f t="shared" si="7"/>
        <v>0</v>
      </c>
      <c r="H66" s="174">
        <f t="shared" si="8"/>
        <v>1</v>
      </c>
      <c r="I66" s="174">
        <f t="shared" si="9"/>
        <v>1</v>
      </c>
      <c r="J66" s="174">
        <f t="shared" si="10"/>
        <v>0</v>
      </c>
      <c r="K66" s="251">
        <f t="shared" si="11"/>
        <v>0.08</v>
      </c>
      <c r="L66" s="174"/>
      <c r="M66" s="174">
        <f t="shared" si="12"/>
        <v>0</v>
      </c>
      <c r="N66" s="174">
        <f t="shared" si="13"/>
        <v>0</v>
      </c>
      <c r="O66" s="174">
        <f t="shared" si="14"/>
        <v>0</v>
      </c>
      <c r="P66" s="174">
        <f t="shared" si="15"/>
        <v>0</v>
      </c>
      <c r="Q66" s="174">
        <f t="shared" si="16"/>
        <v>7</v>
      </c>
      <c r="R66" s="174">
        <f t="shared" si="17"/>
        <v>2</v>
      </c>
      <c r="S66" s="177"/>
      <c r="T66" s="177"/>
      <c r="U66" s="177"/>
      <c r="V66" s="177"/>
      <c r="W66" s="370"/>
      <c r="X66" s="370"/>
      <c r="Y66" s="391"/>
      <c r="Z66" s="177"/>
      <c r="AA66" s="75">
        <v>414</v>
      </c>
      <c r="AB66" s="75">
        <v>414603766</v>
      </c>
      <c r="AC66" s="193" t="s">
        <v>27</v>
      </c>
      <c r="AD66" s="75">
        <v>0</v>
      </c>
      <c r="AE66" s="75">
        <v>0</v>
      </c>
      <c r="AF66" s="75">
        <v>0</v>
      </c>
      <c r="AG66" s="75">
        <v>0</v>
      </c>
      <c r="AH66" s="75">
        <v>1</v>
      </c>
      <c r="AI66" s="75">
        <v>1</v>
      </c>
      <c r="AJ66" s="75">
        <v>0</v>
      </c>
      <c r="AK66" s="164">
        <v>0</v>
      </c>
      <c r="AL66" s="164">
        <v>0</v>
      </c>
      <c r="AM66" s="164">
        <v>0</v>
      </c>
      <c r="AN66" s="164">
        <v>0</v>
      </c>
      <c r="AO66" s="164">
        <v>0</v>
      </c>
      <c r="AP66" s="164">
        <v>0</v>
      </c>
      <c r="AQ66" s="164">
        <v>0</v>
      </c>
      <c r="AR66" s="164">
        <v>0</v>
      </c>
      <c r="AS66" s="75">
        <v>0</v>
      </c>
      <c r="AT66" s="165"/>
      <c r="AU66" s="75">
        <v>603</v>
      </c>
      <c r="AV66" s="75">
        <v>766</v>
      </c>
      <c r="AW66" s="369">
        <v>7</v>
      </c>
      <c r="AY66" s="75"/>
    </row>
    <row r="67" spans="1:51">
      <c r="A67" s="164">
        <f t="shared" si="1"/>
        <v>416</v>
      </c>
      <c r="B67" s="164">
        <f t="shared" si="2"/>
        <v>416035018</v>
      </c>
      <c r="C67" s="165" t="str">
        <f t="shared" si="3"/>
        <v>BOSTON PREPARATORY</v>
      </c>
      <c r="D67" s="174">
        <f t="shared" si="4"/>
        <v>0</v>
      </c>
      <c r="E67" s="174">
        <f t="shared" si="5"/>
        <v>0</v>
      </c>
      <c r="F67" s="174">
        <f t="shared" si="6"/>
        <v>0</v>
      </c>
      <c r="G67" s="174">
        <f t="shared" si="7"/>
        <v>0</v>
      </c>
      <c r="H67" s="174">
        <f t="shared" si="8"/>
        <v>0</v>
      </c>
      <c r="I67" s="174">
        <f t="shared" si="9"/>
        <v>1</v>
      </c>
      <c r="J67" s="174">
        <f t="shared" si="10"/>
        <v>0</v>
      </c>
      <c r="K67" s="251">
        <f t="shared" si="11"/>
        <v>0.04</v>
      </c>
      <c r="L67" s="174"/>
      <c r="M67" s="174">
        <f t="shared" si="12"/>
        <v>0</v>
      </c>
      <c r="N67" s="174">
        <f t="shared" si="13"/>
        <v>0</v>
      </c>
      <c r="O67" s="174">
        <f t="shared" si="14"/>
        <v>0</v>
      </c>
      <c r="P67" s="174">
        <f t="shared" si="15"/>
        <v>1</v>
      </c>
      <c r="Q67" s="174">
        <f t="shared" si="16"/>
        <v>9</v>
      </c>
      <c r="R67" s="174">
        <f t="shared" si="17"/>
        <v>1</v>
      </c>
      <c r="S67" s="177"/>
      <c r="T67" s="177"/>
      <c r="U67" s="177"/>
      <c r="V67" s="177"/>
      <c r="W67" s="370"/>
      <c r="X67" s="370"/>
      <c r="Y67" s="391"/>
      <c r="Z67" s="177"/>
      <c r="AA67" s="75">
        <v>416</v>
      </c>
      <c r="AB67" s="75">
        <v>416035018</v>
      </c>
      <c r="AC67" s="193" t="s">
        <v>29</v>
      </c>
      <c r="AD67" s="75">
        <v>0</v>
      </c>
      <c r="AE67" s="75">
        <v>0</v>
      </c>
      <c r="AF67" s="75">
        <v>0</v>
      </c>
      <c r="AG67" s="75">
        <v>0</v>
      </c>
      <c r="AH67" s="75">
        <v>0</v>
      </c>
      <c r="AI67" s="75">
        <v>1</v>
      </c>
      <c r="AJ67" s="75">
        <v>0</v>
      </c>
      <c r="AK67" s="164">
        <v>0</v>
      </c>
      <c r="AL67" s="164">
        <v>0</v>
      </c>
      <c r="AM67" s="164">
        <v>0</v>
      </c>
      <c r="AN67" s="164">
        <v>0</v>
      </c>
      <c r="AO67" s="164">
        <v>0</v>
      </c>
      <c r="AP67" s="164">
        <v>0</v>
      </c>
      <c r="AQ67" s="164">
        <v>0</v>
      </c>
      <c r="AR67" s="164">
        <v>0</v>
      </c>
      <c r="AS67" s="75">
        <v>1</v>
      </c>
      <c r="AT67" s="165"/>
      <c r="AU67" s="75">
        <v>35</v>
      </c>
      <c r="AV67" s="75">
        <v>18</v>
      </c>
      <c r="AW67" s="369">
        <v>9</v>
      </c>
      <c r="AY67" s="75"/>
    </row>
    <row r="68" spans="1:51">
      <c r="A68" s="164">
        <f t="shared" si="1"/>
        <v>416</v>
      </c>
      <c r="B68" s="164">
        <f t="shared" si="2"/>
        <v>416035030</v>
      </c>
      <c r="C68" s="165" t="str">
        <f t="shared" si="3"/>
        <v>BOSTON PREPARATORY</v>
      </c>
      <c r="D68" s="174">
        <f t="shared" si="4"/>
        <v>0</v>
      </c>
      <c r="E68" s="174">
        <f t="shared" si="5"/>
        <v>0</v>
      </c>
      <c r="F68" s="174">
        <f t="shared" si="6"/>
        <v>0</v>
      </c>
      <c r="G68" s="174">
        <f t="shared" si="7"/>
        <v>0</v>
      </c>
      <c r="H68" s="174">
        <f t="shared" si="8"/>
        <v>0</v>
      </c>
      <c r="I68" s="174">
        <f t="shared" si="9"/>
        <v>1</v>
      </c>
      <c r="J68" s="174">
        <f t="shared" si="10"/>
        <v>0</v>
      </c>
      <c r="K68" s="251">
        <f t="shared" si="11"/>
        <v>0.04</v>
      </c>
      <c r="L68" s="174"/>
      <c r="M68" s="174">
        <f t="shared" si="12"/>
        <v>0</v>
      </c>
      <c r="N68" s="174">
        <f t="shared" si="13"/>
        <v>0</v>
      </c>
      <c r="O68" s="174">
        <f t="shared" si="14"/>
        <v>0</v>
      </c>
      <c r="P68" s="174">
        <f t="shared" si="15"/>
        <v>1</v>
      </c>
      <c r="Q68" s="174">
        <f t="shared" si="16"/>
        <v>6</v>
      </c>
      <c r="R68" s="174">
        <f t="shared" si="17"/>
        <v>1</v>
      </c>
      <c r="S68" s="177"/>
      <c r="T68" s="177"/>
      <c r="U68" s="177"/>
      <c r="V68" s="177"/>
      <c r="W68" s="370"/>
      <c r="X68" s="370"/>
      <c r="Y68" s="391"/>
      <c r="Z68" s="177"/>
      <c r="AA68" s="75">
        <v>416</v>
      </c>
      <c r="AB68" s="75">
        <v>416035030</v>
      </c>
      <c r="AC68" s="193" t="s">
        <v>29</v>
      </c>
      <c r="AD68" s="75">
        <v>0</v>
      </c>
      <c r="AE68" s="75">
        <v>0</v>
      </c>
      <c r="AF68" s="75">
        <v>0</v>
      </c>
      <c r="AG68" s="75">
        <v>0</v>
      </c>
      <c r="AH68" s="75">
        <v>0</v>
      </c>
      <c r="AI68" s="75">
        <v>1</v>
      </c>
      <c r="AJ68" s="75">
        <v>0</v>
      </c>
      <c r="AK68" s="164">
        <v>0</v>
      </c>
      <c r="AL68" s="164">
        <v>0</v>
      </c>
      <c r="AM68" s="164">
        <v>0</v>
      </c>
      <c r="AN68" s="164">
        <v>0</v>
      </c>
      <c r="AO68" s="164">
        <v>0</v>
      </c>
      <c r="AP68" s="164">
        <v>0</v>
      </c>
      <c r="AQ68" s="164">
        <v>0</v>
      </c>
      <c r="AR68" s="164">
        <v>0</v>
      </c>
      <c r="AS68" s="75">
        <v>1</v>
      </c>
      <c r="AT68" s="165"/>
      <c r="AU68" s="75">
        <v>35</v>
      </c>
      <c r="AV68" s="75">
        <v>30</v>
      </c>
      <c r="AW68" s="369">
        <v>6</v>
      </c>
      <c r="AY68" s="75"/>
    </row>
    <row r="69" spans="1:51">
      <c r="A69" s="164">
        <f t="shared" si="1"/>
        <v>416</v>
      </c>
      <c r="B69" s="164">
        <f t="shared" si="2"/>
        <v>416035035</v>
      </c>
      <c r="C69" s="165" t="str">
        <f t="shared" si="3"/>
        <v>BOSTON PREPARATORY</v>
      </c>
      <c r="D69" s="174">
        <f t="shared" si="4"/>
        <v>0</v>
      </c>
      <c r="E69" s="174">
        <f t="shared" si="5"/>
        <v>0</v>
      </c>
      <c r="F69" s="174">
        <f t="shared" si="6"/>
        <v>0</v>
      </c>
      <c r="G69" s="174">
        <f t="shared" si="7"/>
        <v>0</v>
      </c>
      <c r="H69" s="174">
        <f t="shared" si="8"/>
        <v>284</v>
      </c>
      <c r="I69" s="174">
        <f t="shared" si="9"/>
        <v>365</v>
      </c>
      <c r="J69" s="174">
        <f t="shared" si="10"/>
        <v>0</v>
      </c>
      <c r="K69" s="251">
        <f t="shared" si="11"/>
        <v>25.96</v>
      </c>
      <c r="L69" s="174"/>
      <c r="M69" s="174">
        <f t="shared" si="12"/>
        <v>0</v>
      </c>
      <c r="N69" s="174">
        <f t="shared" si="13"/>
        <v>60</v>
      </c>
      <c r="O69" s="174">
        <f t="shared" si="14"/>
        <v>48</v>
      </c>
      <c r="P69" s="174">
        <f t="shared" si="15"/>
        <v>463</v>
      </c>
      <c r="Q69" s="174">
        <f t="shared" si="16"/>
        <v>11</v>
      </c>
      <c r="R69" s="174">
        <f t="shared" si="17"/>
        <v>649</v>
      </c>
      <c r="S69" s="177"/>
      <c r="T69" s="177"/>
      <c r="U69" s="177"/>
      <c r="V69" s="177"/>
      <c r="W69" s="370"/>
      <c r="X69" s="370"/>
      <c r="Y69" s="391"/>
      <c r="Z69" s="177"/>
      <c r="AA69" s="75">
        <v>416</v>
      </c>
      <c r="AB69" s="75">
        <v>416035035</v>
      </c>
      <c r="AC69" s="193" t="s">
        <v>29</v>
      </c>
      <c r="AD69" s="75">
        <v>0</v>
      </c>
      <c r="AE69" s="75">
        <v>0</v>
      </c>
      <c r="AF69" s="75">
        <v>0</v>
      </c>
      <c r="AG69" s="75">
        <v>0</v>
      </c>
      <c r="AH69" s="75">
        <v>284</v>
      </c>
      <c r="AI69" s="75">
        <v>365</v>
      </c>
      <c r="AJ69" s="75">
        <v>0</v>
      </c>
      <c r="AK69" s="164">
        <v>0</v>
      </c>
      <c r="AL69" s="164">
        <v>0</v>
      </c>
      <c r="AM69" s="164">
        <v>60</v>
      </c>
      <c r="AN69" s="164">
        <v>48</v>
      </c>
      <c r="AO69" s="164">
        <v>207</v>
      </c>
      <c r="AP69" s="164">
        <v>0</v>
      </c>
      <c r="AQ69" s="164">
        <v>0</v>
      </c>
      <c r="AR69" s="164">
        <v>0</v>
      </c>
      <c r="AS69" s="75">
        <v>256</v>
      </c>
      <c r="AT69" s="165"/>
      <c r="AU69" s="75">
        <v>35</v>
      </c>
      <c r="AV69" s="75">
        <v>35</v>
      </c>
      <c r="AW69" s="369">
        <v>11</v>
      </c>
      <c r="AY69" s="75"/>
    </row>
    <row r="70" spans="1:51">
      <c r="A70" s="164">
        <f t="shared" si="1"/>
        <v>416</v>
      </c>
      <c r="B70" s="164">
        <f t="shared" si="2"/>
        <v>416035044</v>
      </c>
      <c r="C70" s="165" t="str">
        <f t="shared" si="3"/>
        <v>BOSTON PREPARATORY</v>
      </c>
      <c r="D70" s="174">
        <f t="shared" si="4"/>
        <v>0</v>
      </c>
      <c r="E70" s="174">
        <f t="shared" si="5"/>
        <v>0</v>
      </c>
      <c r="F70" s="174">
        <f t="shared" si="6"/>
        <v>0</v>
      </c>
      <c r="G70" s="174">
        <f t="shared" si="7"/>
        <v>0</v>
      </c>
      <c r="H70" s="174">
        <f t="shared" si="8"/>
        <v>2</v>
      </c>
      <c r="I70" s="174">
        <f t="shared" si="9"/>
        <v>4</v>
      </c>
      <c r="J70" s="174">
        <f t="shared" si="10"/>
        <v>0</v>
      </c>
      <c r="K70" s="251">
        <f t="shared" si="11"/>
        <v>0.24</v>
      </c>
      <c r="L70" s="174"/>
      <c r="M70" s="174">
        <f t="shared" si="12"/>
        <v>0</v>
      </c>
      <c r="N70" s="174">
        <f t="shared" si="13"/>
        <v>1</v>
      </c>
      <c r="O70" s="174">
        <f t="shared" si="14"/>
        <v>0</v>
      </c>
      <c r="P70" s="174">
        <f t="shared" si="15"/>
        <v>4</v>
      </c>
      <c r="Q70" s="174">
        <f t="shared" si="16"/>
        <v>11</v>
      </c>
      <c r="R70" s="174">
        <f t="shared" si="17"/>
        <v>6</v>
      </c>
      <c r="S70" s="177"/>
      <c r="T70" s="177"/>
      <c r="U70" s="177"/>
      <c r="V70" s="177"/>
      <c r="W70" s="370"/>
      <c r="X70" s="370"/>
      <c r="Y70" s="391"/>
      <c r="Z70" s="177"/>
      <c r="AA70" s="75">
        <v>416</v>
      </c>
      <c r="AB70" s="75">
        <v>416035044</v>
      </c>
      <c r="AC70" s="193" t="s">
        <v>29</v>
      </c>
      <c r="AD70" s="75">
        <v>0</v>
      </c>
      <c r="AE70" s="75">
        <v>0</v>
      </c>
      <c r="AF70" s="75">
        <v>0</v>
      </c>
      <c r="AG70" s="75">
        <v>0</v>
      </c>
      <c r="AH70" s="75">
        <v>2</v>
      </c>
      <c r="AI70" s="75">
        <v>4</v>
      </c>
      <c r="AJ70" s="75">
        <v>0</v>
      </c>
      <c r="AK70" s="164">
        <v>0</v>
      </c>
      <c r="AL70" s="164">
        <v>0</v>
      </c>
      <c r="AM70" s="164">
        <v>1</v>
      </c>
      <c r="AN70" s="164">
        <v>0</v>
      </c>
      <c r="AO70" s="164">
        <v>1</v>
      </c>
      <c r="AP70" s="164">
        <v>0</v>
      </c>
      <c r="AQ70" s="164">
        <v>0</v>
      </c>
      <c r="AR70" s="164">
        <v>0</v>
      </c>
      <c r="AS70" s="75">
        <v>3</v>
      </c>
      <c r="AT70" s="165"/>
      <c r="AU70" s="75">
        <v>35</v>
      </c>
      <c r="AV70" s="75">
        <v>44</v>
      </c>
      <c r="AW70" s="369">
        <v>11</v>
      </c>
      <c r="AY70" s="75"/>
    </row>
    <row r="71" spans="1:51">
      <c r="A71" s="164">
        <f t="shared" si="1"/>
        <v>416</v>
      </c>
      <c r="B71" s="164">
        <f t="shared" si="2"/>
        <v>416035046</v>
      </c>
      <c r="C71" s="165" t="str">
        <f t="shared" si="3"/>
        <v>BOSTON PREPARATORY</v>
      </c>
      <c r="D71" s="174">
        <f t="shared" si="4"/>
        <v>0</v>
      </c>
      <c r="E71" s="174">
        <f t="shared" si="5"/>
        <v>0</v>
      </c>
      <c r="F71" s="174">
        <f t="shared" si="6"/>
        <v>0</v>
      </c>
      <c r="G71" s="174">
        <f t="shared" si="7"/>
        <v>0</v>
      </c>
      <c r="H71" s="174">
        <f t="shared" si="8"/>
        <v>1</v>
      </c>
      <c r="I71" s="174">
        <f t="shared" si="9"/>
        <v>0</v>
      </c>
      <c r="J71" s="174">
        <f t="shared" si="10"/>
        <v>0</v>
      </c>
      <c r="K71" s="251">
        <f t="shared" si="11"/>
        <v>0.04</v>
      </c>
      <c r="L71" s="174"/>
      <c r="M71" s="174">
        <f t="shared" si="12"/>
        <v>0</v>
      </c>
      <c r="N71" s="174">
        <f t="shared" si="13"/>
        <v>0</v>
      </c>
      <c r="O71" s="174">
        <f t="shared" si="14"/>
        <v>0</v>
      </c>
      <c r="P71" s="174">
        <f t="shared" si="15"/>
        <v>1</v>
      </c>
      <c r="Q71" s="174">
        <f t="shared" si="16"/>
        <v>3</v>
      </c>
      <c r="R71" s="174">
        <f t="shared" si="17"/>
        <v>1</v>
      </c>
      <c r="S71" s="177"/>
      <c r="T71" s="177"/>
      <c r="U71" s="177"/>
      <c r="V71" s="177"/>
      <c r="W71" s="370"/>
      <c r="X71" s="370"/>
      <c r="Y71" s="391"/>
      <c r="Z71" s="177"/>
      <c r="AA71" s="75">
        <v>416</v>
      </c>
      <c r="AB71" s="75">
        <v>416035046</v>
      </c>
      <c r="AC71" s="193" t="s">
        <v>29</v>
      </c>
      <c r="AD71" s="75">
        <v>0</v>
      </c>
      <c r="AE71" s="75">
        <v>0</v>
      </c>
      <c r="AF71" s="75">
        <v>0</v>
      </c>
      <c r="AG71" s="75">
        <v>0</v>
      </c>
      <c r="AH71" s="75">
        <v>1</v>
      </c>
      <c r="AI71" s="75">
        <v>0</v>
      </c>
      <c r="AJ71" s="75">
        <v>0</v>
      </c>
      <c r="AK71" s="164">
        <v>0</v>
      </c>
      <c r="AL71" s="164">
        <v>0</v>
      </c>
      <c r="AM71" s="164">
        <v>0</v>
      </c>
      <c r="AN71" s="164">
        <v>0</v>
      </c>
      <c r="AO71" s="164">
        <v>1</v>
      </c>
      <c r="AP71" s="164">
        <v>0</v>
      </c>
      <c r="AQ71" s="164">
        <v>0</v>
      </c>
      <c r="AR71" s="164">
        <v>0</v>
      </c>
      <c r="AS71" s="75">
        <v>0</v>
      </c>
      <c r="AT71" s="165"/>
      <c r="AU71" s="75">
        <v>35</v>
      </c>
      <c r="AV71" s="75">
        <v>46</v>
      </c>
      <c r="AW71" s="369">
        <v>3</v>
      </c>
      <c r="AY71" s="75"/>
    </row>
    <row r="72" spans="1:51">
      <c r="A72" s="164">
        <f t="shared" si="1"/>
        <v>416</v>
      </c>
      <c r="B72" s="164">
        <f t="shared" si="2"/>
        <v>416035049</v>
      </c>
      <c r="C72" s="165" t="str">
        <f t="shared" si="3"/>
        <v>BOSTON PREPARATORY</v>
      </c>
      <c r="D72" s="174">
        <f t="shared" si="4"/>
        <v>0</v>
      </c>
      <c r="E72" s="174">
        <f t="shared" si="5"/>
        <v>0</v>
      </c>
      <c r="F72" s="174">
        <f t="shared" si="6"/>
        <v>0</v>
      </c>
      <c r="G72" s="174">
        <f t="shared" si="7"/>
        <v>0</v>
      </c>
      <c r="H72" s="174">
        <f t="shared" si="8"/>
        <v>1</v>
      </c>
      <c r="I72" s="174">
        <f t="shared" si="9"/>
        <v>0</v>
      </c>
      <c r="J72" s="174">
        <f t="shared" si="10"/>
        <v>0</v>
      </c>
      <c r="K72" s="251">
        <f t="shared" si="11"/>
        <v>0.04</v>
      </c>
      <c r="L72" s="174"/>
      <c r="M72" s="174">
        <f t="shared" si="12"/>
        <v>0</v>
      </c>
      <c r="N72" s="174">
        <f t="shared" si="13"/>
        <v>0</v>
      </c>
      <c r="O72" s="174">
        <f t="shared" si="14"/>
        <v>0</v>
      </c>
      <c r="P72" s="174">
        <f t="shared" si="15"/>
        <v>1</v>
      </c>
      <c r="Q72" s="174">
        <f t="shared" si="16"/>
        <v>7</v>
      </c>
      <c r="R72" s="174">
        <f t="shared" si="17"/>
        <v>1</v>
      </c>
      <c r="S72" s="177"/>
      <c r="T72" s="177"/>
      <c r="U72" s="177"/>
      <c r="V72" s="177"/>
      <c r="W72" s="370"/>
      <c r="X72" s="370"/>
      <c r="Y72" s="391"/>
      <c r="Z72" s="177"/>
      <c r="AA72" s="75">
        <v>416</v>
      </c>
      <c r="AB72" s="75">
        <v>416035049</v>
      </c>
      <c r="AC72" s="193" t="s">
        <v>29</v>
      </c>
      <c r="AD72" s="75">
        <v>0</v>
      </c>
      <c r="AE72" s="75">
        <v>0</v>
      </c>
      <c r="AF72" s="75">
        <v>0</v>
      </c>
      <c r="AG72" s="75">
        <v>0</v>
      </c>
      <c r="AH72" s="75">
        <v>1</v>
      </c>
      <c r="AI72" s="75">
        <v>0</v>
      </c>
      <c r="AJ72" s="75">
        <v>0</v>
      </c>
      <c r="AK72" s="164">
        <v>0</v>
      </c>
      <c r="AL72" s="164">
        <v>0</v>
      </c>
      <c r="AM72" s="164">
        <v>0</v>
      </c>
      <c r="AN72" s="164">
        <v>0</v>
      </c>
      <c r="AO72" s="164">
        <v>1</v>
      </c>
      <c r="AP72" s="164">
        <v>0</v>
      </c>
      <c r="AQ72" s="164">
        <v>0</v>
      </c>
      <c r="AR72" s="164">
        <v>0</v>
      </c>
      <c r="AS72" s="75">
        <v>0</v>
      </c>
      <c r="AT72" s="165"/>
      <c r="AU72" s="75">
        <v>35</v>
      </c>
      <c r="AV72" s="75">
        <v>49</v>
      </c>
      <c r="AW72" s="369">
        <v>7</v>
      </c>
      <c r="AY72" s="75"/>
    </row>
    <row r="73" spans="1:51">
      <c r="A73" s="164">
        <f t="shared" si="1"/>
        <v>416</v>
      </c>
      <c r="B73" s="164">
        <f t="shared" si="2"/>
        <v>416035050</v>
      </c>
      <c r="C73" s="165" t="str">
        <f t="shared" si="3"/>
        <v>BOSTON PREPARATORY</v>
      </c>
      <c r="D73" s="174">
        <f t="shared" si="4"/>
        <v>0</v>
      </c>
      <c r="E73" s="174">
        <f t="shared" si="5"/>
        <v>0</v>
      </c>
      <c r="F73" s="174">
        <f t="shared" si="6"/>
        <v>0</v>
      </c>
      <c r="G73" s="174">
        <f t="shared" si="7"/>
        <v>0</v>
      </c>
      <c r="H73" s="174">
        <f t="shared" si="8"/>
        <v>1</v>
      </c>
      <c r="I73" s="174">
        <f t="shared" si="9"/>
        <v>1</v>
      </c>
      <c r="J73" s="174">
        <f t="shared" si="10"/>
        <v>0</v>
      </c>
      <c r="K73" s="251">
        <f t="shared" si="11"/>
        <v>0.08</v>
      </c>
      <c r="L73" s="174"/>
      <c r="M73" s="174">
        <f t="shared" si="12"/>
        <v>0</v>
      </c>
      <c r="N73" s="174">
        <f t="shared" si="13"/>
        <v>0</v>
      </c>
      <c r="O73" s="174">
        <f t="shared" si="14"/>
        <v>0</v>
      </c>
      <c r="P73" s="174">
        <f t="shared" si="15"/>
        <v>2</v>
      </c>
      <c r="Q73" s="174">
        <f t="shared" si="16"/>
        <v>5</v>
      </c>
      <c r="R73" s="174">
        <f t="shared" si="17"/>
        <v>2</v>
      </c>
      <c r="S73" s="177"/>
      <c r="T73" s="177"/>
      <c r="U73" s="177"/>
      <c r="V73" s="177"/>
      <c r="W73" s="370"/>
      <c r="X73" s="370"/>
      <c r="Y73" s="391"/>
      <c r="Z73" s="177"/>
      <c r="AA73" s="75">
        <v>416</v>
      </c>
      <c r="AB73" s="75">
        <v>416035050</v>
      </c>
      <c r="AC73" s="193" t="s">
        <v>29</v>
      </c>
      <c r="AD73" s="75">
        <v>0</v>
      </c>
      <c r="AE73" s="75">
        <v>0</v>
      </c>
      <c r="AF73" s="75">
        <v>0</v>
      </c>
      <c r="AG73" s="75">
        <v>0</v>
      </c>
      <c r="AH73" s="75">
        <v>1</v>
      </c>
      <c r="AI73" s="75">
        <v>1</v>
      </c>
      <c r="AJ73" s="75">
        <v>0</v>
      </c>
      <c r="AK73" s="164">
        <v>0</v>
      </c>
      <c r="AL73" s="164">
        <v>0</v>
      </c>
      <c r="AM73" s="164">
        <v>0</v>
      </c>
      <c r="AN73" s="164">
        <v>0</v>
      </c>
      <c r="AO73" s="164">
        <v>1</v>
      </c>
      <c r="AP73" s="164">
        <v>0</v>
      </c>
      <c r="AQ73" s="164">
        <v>0</v>
      </c>
      <c r="AR73" s="164">
        <v>0</v>
      </c>
      <c r="AS73" s="75">
        <v>1</v>
      </c>
      <c r="AT73" s="165"/>
      <c r="AU73" s="75">
        <v>35</v>
      </c>
      <c r="AV73" s="75">
        <v>50</v>
      </c>
      <c r="AW73" s="369">
        <v>5</v>
      </c>
      <c r="AY73" s="75"/>
    </row>
    <row r="74" spans="1:51">
      <c r="A74" s="164">
        <f t="shared" si="1"/>
        <v>416</v>
      </c>
      <c r="B74" s="164">
        <f t="shared" si="2"/>
        <v>416035133</v>
      </c>
      <c r="C74" s="165" t="str">
        <f t="shared" si="3"/>
        <v>BOSTON PREPARATORY</v>
      </c>
      <c r="D74" s="174">
        <f t="shared" si="4"/>
        <v>0</v>
      </c>
      <c r="E74" s="174">
        <f t="shared" si="5"/>
        <v>0</v>
      </c>
      <c r="F74" s="174">
        <f t="shared" si="6"/>
        <v>0</v>
      </c>
      <c r="G74" s="174">
        <f t="shared" si="7"/>
        <v>0</v>
      </c>
      <c r="H74" s="174">
        <f t="shared" si="8"/>
        <v>1</v>
      </c>
      <c r="I74" s="174">
        <f t="shared" si="9"/>
        <v>1</v>
      </c>
      <c r="J74" s="174">
        <f t="shared" si="10"/>
        <v>0</v>
      </c>
      <c r="K74" s="251">
        <f t="shared" si="11"/>
        <v>0.08</v>
      </c>
      <c r="L74" s="174"/>
      <c r="M74" s="174">
        <f t="shared" si="12"/>
        <v>0</v>
      </c>
      <c r="N74" s="174">
        <f t="shared" si="13"/>
        <v>0</v>
      </c>
      <c r="O74" s="174">
        <f t="shared" si="14"/>
        <v>1</v>
      </c>
      <c r="P74" s="174">
        <f t="shared" si="15"/>
        <v>1</v>
      </c>
      <c r="Q74" s="174">
        <f t="shared" si="16"/>
        <v>9</v>
      </c>
      <c r="R74" s="174">
        <f t="shared" si="17"/>
        <v>2</v>
      </c>
      <c r="S74" s="177"/>
      <c r="T74" s="177"/>
      <c r="U74" s="177"/>
      <c r="V74" s="177"/>
      <c r="W74" s="370"/>
      <c r="X74" s="370"/>
      <c r="Y74" s="391"/>
      <c r="Z74" s="177"/>
      <c r="AA74" s="75">
        <v>416</v>
      </c>
      <c r="AB74" s="75">
        <v>416035133</v>
      </c>
      <c r="AC74" s="193" t="s">
        <v>29</v>
      </c>
      <c r="AD74" s="75">
        <v>0</v>
      </c>
      <c r="AE74" s="75">
        <v>0</v>
      </c>
      <c r="AF74" s="75">
        <v>0</v>
      </c>
      <c r="AG74" s="75">
        <v>0</v>
      </c>
      <c r="AH74" s="75">
        <v>1</v>
      </c>
      <c r="AI74" s="75">
        <v>1</v>
      </c>
      <c r="AJ74" s="75">
        <v>0</v>
      </c>
      <c r="AK74" s="164">
        <v>0</v>
      </c>
      <c r="AL74" s="164">
        <v>0</v>
      </c>
      <c r="AM74" s="164">
        <v>0</v>
      </c>
      <c r="AN74" s="164">
        <v>1</v>
      </c>
      <c r="AO74" s="164">
        <v>1</v>
      </c>
      <c r="AP74" s="164">
        <v>0</v>
      </c>
      <c r="AQ74" s="164">
        <v>0</v>
      </c>
      <c r="AR74" s="164">
        <v>0</v>
      </c>
      <c r="AS74" s="75">
        <v>0</v>
      </c>
      <c r="AT74" s="165"/>
      <c r="AU74" s="75">
        <v>35</v>
      </c>
      <c r="AV74" s="75">
        <v>133</v>
      </c>
      <c r="AW74" s="369">
        <v>9</v>
      </c>
      <c r="AY74" s="75"/>
    </row>
    <row r="75" spans="1:51">
      <c r="A75" s="164">
        <f t="shared" ref="A75:A138" si="18">AA75</f>
        <v>416</v>
      </c>
      <c r="B75" s="164">
        <f t="shared" ref="B75:B138" si="19">AB75</f>
        <v>416035243</v>
      </c>
      <c r="C75" s="165" t="str">
        <f t="shared" ref="C75:C138" si="20">AC75</f>
        <v>BOSTON PREPARATORY</v>
      </c>
      <c r="D75" s="174">
        <f t="shared" ref="D75:D138" si="21">ROUND(AD75,0)</f>
        <v>0</v>
      </c>
      <c r="E75" s="174">
        <f t="shared" ref="E75:E138" si="22">ROUND(AE75,0)</f>
        <v>0</v>
      </c>
      <c r="F75" s="174">
        <f t="shared" ref="F75:F138" si="23">ROUND(AF75,0)</f>
        <v>0</v>
      </c>
      <c r="G75" s="174">
        <f t="shared" ref="G75:G138" si="24">ROUND(AG75,0)</f>
        <v>0</v>
      </c>
      <c r="H75" s="174">
        <f t="shared" ref="H75:H138" si="25">ROUND(AH75,0)</f>
        <v>0</v>
      </c>
      <c r="I75" s="174">
        <f t="shared" ref="I75:I138" si="26">ROUND(AI75,0)-J75</f>
        <v>1</v>
      </c>
      <c r="J75" s="174">
        <f t="shared" ref="J75:J138" si="27">ROUND(AJ75,0)</f>
        <v>0</v>
      </c>
      <c r="K75" s="251">
        <f t="shared" ref="K75:K138" si="28">ROUND($K$2*(SUM(AF75:AI75)+(AE75*0.5))+$K$5*AJ75,4)</f>
        <v>0.04</v>
      </c>
      <c r="L75" s="174"/>
      <c r="M75" s="174">
        <f t="shared" ref="M75:M138" si="29">ROUND(AL75+(AK75*0.5),0)</f>
        <v>0</v>
      </c>
      <c r="N75" s="174">
        <f t="shared" ref="N75:N138" si="30">ROUND(AM75,0)</f>
        <v>0</v>
      </c>
      <c r="O75" s="174">
        <f t="shared" ref="O75:O138" si="31">ROUND(AN75,0)</f>
        <v>0</v>
      </c>
      <c r="P75" s="174">
        <f t="shared" ref="P75:P138" si="32">ROUND(((AP75+AQ75)*0.5)+AO75+AR75+AS75,0)</f>
        <v>0</v>
      </c>
      <c r="Q75" s="174">
        <f t="shared" ref="Q75:Q138" si="33">AW75</f>
        <v>9</v>
      </c>
      <c r="R75" s="174">
        <f t="shared" ref="R75:R138" si="34">SUM(F75:I75)+ROUND(D75*0.5,0)+ROUND(J75,0)</f>
        <v>1</v>
      </c>
      <c r="S75" s="177"/>
      <c r="T75" s="177"/>
      <c r="U75" s="177"/>
      <c r="V75" s="177"/>
      <c r="W75" s="370"/>
      <c r="X75" s="370"/>
      <c r="Y75" s="391"/>
      <c r="Z75" s="177"/>
      <c r="AA75" s="75">
        <v>416</v>
      </c>
      <c r="AB75" s="75">
        <v>416035243</v>
      </c>
      <c r="AC75" s="193" t="s">
        <v>29</v>
      </c>
      <c r="AD75" s="75">
        <v>0</v>
      </c>
      <c r="AE75" s="75">
        <v>0</v>
      </c>
      <c r="AF75" s="75">
        <v>0</v>
      </c>
      <c r="AG75" s="75">
        <v>0</v>
      </c>
      <c r="AH75" s="75">
        <v>0</v>
      </c>
      <c r="AI75" s="75">
        <v>1</v>
      </c>
      <c r="AJ75" s="75">
        <v>0</v>
      </c>
      <c r="AK75" s="164">
        <v>0</v>
      </c>
      <c r="AL75" s="164">
        <v>0</v>
      </c>
      <c r="AM75" s="164">
        <v>0</v>
      </c>
      <c r="AN75" s="164">
        <v>0</v>
      </c>
      <c r="AO75" s="164">
        <v>0</v>
      </c>
      <c r="AP75" s="164">
        <v>0</v>
      </c>
      <c r="AQ75" s="164">
        <v>0</v>
      </c>
      <c r="AR75" s="164">
        <v>0</v>
      </c>
      <c r="AS75" s="75">
        <v>0</v>
      </c>
      <c r="AT75" s="165"/>
      <c r="AU75" s="75">
        <v>35</v>
      </c>
      <c r="AV75" s="75">
        <v>243</v>
      </c>
      <c r="AW75" s="369">
        <v>9</v>
      </c>
      <c r="AY75" s="75"/>
    </row>
    <row r="76" spans="1:51">
      <c r="A76" s="164">
        <f t="shared" si="18"/>
        <v>416</v>
      </c>
      <c r="B76" s="164">
        <f t="shared" si="19"/>
        <v>416035244</v>
      </c>
      <c r="C76" s="165" t="str">
        <f t="shared" si="20"/>
        <v>BOSTON PREPARATORY</v>
      </c>
      <c r="D76" s="174">
        <f t="shared" si="21"/>
        <v>0</v>
      </c>
      <c r="E76" s="174">
        <f t="shared" si="22"/>
        <v>0</v>
      </c>
      <c r="F76" s="174">
        <f t="shared" si="23"/>
        <v>0</v>
      </c>
      <c r="G76" s="174">
        <f t="shared" si="24"/>
        <v>0</v>
      </c>
      <c r="H76" s="174">
        <f t="shared" si="25"/>
        <v>2</v>
      </c>
      <c r="I76" s="174">
        <f t="shared" si="26"/>
        <v>3</v>
      </c>
      <c r="J76" s="174">
        <f t="shared" si="27"/>
        <v>0</v>
      </c>
      <c r="K76" s="251">
        <f t="shared" si="28"/>
        <v>0.2</v>
      </c>
      <c r="L76" s="174"/>
      <c r="M76" s="174">
        <f t="shared" si="29"/>
        <v>0</v>
      </c>
      <c r="N76" s="174">
        <f t="shared" si="30"/>
        <v>2</v>
      </c>
      <c r="O76" s="174">
        <f t="shared" si="31"/>
        <v>0</v>
      </c>
      <c r="P76" s="174">
        <f t="shared" si="32"/>
        <v>3</v>
      </c>
      <c r="Q76" s="174">
        <f t="shared" si="33"/>
        <v>10</v>
      </c>
      <c r="R76" s="174">
        <f t="shared" si="34"/>
        <v>5</v>
      </c>
      <c r="S76" s="177"/>
      <c r="T76" s="177"/>
      <c r="U76" s="177"/>
      <c r="V76" s="177"/>
      <c r="W76" s="370"/>
      <c r="X76" s="370"/>
      <c r="Y76" s="391"/>
      <c r="Z76" s="177"/>
      <c r="AA76" s="75">
        <v>416</v>
      </c>
      <c r="AB76" s="75">
        <v>416035244</v>
      </c>
      <c r="AC76" s="193" t="s">
        <v>29</v>
      </c>
      <c r="AD76" s="75">
        <v>0</v>
      </c>
      <c r="AE76" s="75">
        <v>0</v>
      </c>
      <c r="AF76" s="75">
        <v>0</v>
      </c>
      <c r="AG76" s="75">
        <v>0</v>
      </c>
      <c r="AH76" s="75">
        <v>2</v>
      </c>
      <c r="AI76" s="75">
        <v>3</v>
      </c>
      <c r="AJ76" s="75">
        <v>0</v>
      </c>
      <c r="AK76" s="164">
        <v>0</v>
      </c>
      <c r="AL76" s="164">
        <v>0</v>
      </c>
      <c r="AM76" s="164">
        <v>2</v>
      </c>
      <c r="AN76" s="164">
        <v>0</v>
      </c>
      <c r="AO76" s="164">
        <v>2</v>
      </c>
      <c r="AP76" s="164">
        <v>0</v>
      </c>
      <c r="AQ76" s="164">
        <v>0</v>
      </c>
      <c r="AR76" s="164">
        <v>0</v>
      </c>
      <c r="AS76" s="75">
        <v>1</v>
      </c>
      <c r="AT76" s="165"/>
      <c r="AU76" s="75">
        <v>35</v>
      </c>
      <c r="AV76" s="75">
        <v>244</v>
      </c>
      <c r="AW76" s="369">
        <v>10</v>
      </c>
      <c r="AY76" s="75"/>
    </row>
    <row r="77" spans="1:51">
      <c r="A77" s="164">
        <f t="shared" si="18"/>
        <v>416</v>
      </c>
      <c r="B77" s="164">
        <f t="shared" si="19"/>
        <v>416035285</v>
      </c>
      <c r="C77" s="165" t="str">
        <f t="shared" si="20"/>
        <v>BOSTON PREPARATORY</v>
      </c>
      <c r="D77" s="174">
        <f t="shared" si="21"/>
        <v>0</v>
      </c>
      <c r="E77" s="174">
        <f t="shared" si="22"/>
        <v>0</v>
      </c>
      <c r="F77" s="174">
        <f t="shared" si="23"/>
        <v>0</v>
      </c>
      <c r="G77" s="174">
        <f t="shared" si="24"/>
        <v>0</v>
      </c>
      <c r="H77" s="174">
        <f t="shared" si="25"/>
        <v>0</v>
      </c>
      <c r="I77" s="174">
        <f t="shared" si="26"/>
        <v>1</v>
      </c>
      <c r="J77" s="174">
        <f t="shared" si="27"/>
        <v>0</v>
      </c>
      <c r="K77" s="251">
        <f t="shared" si="28"/>
        <v>0.04</v>
      </c>
      <c r="L77" s="174"/>
      <c r="M77" s="174">
        <f t="shared" si="29"/>
        <v>0</v>
      </c>
      <c r="N77" s="174">
        <f t="shared" si="30"/>
        <v>0</v>
      </c>
      <c r="O77" s="174">
        <f t="shared" si="31"/>
        <v>0</v>
      </c>
      <c r="P77" s="174">
        <f t="shared" si="32"/>
        <v>0</v>
      </c>
      <c r="Q77" s="174">
        <f t="shared" si="33"/>
        <v>9</v>
      </c>
      <c r="R77" s="174">
        <f t="shared" si="34"/>
        <v>1</v>
      </c>
      <c r="S77" s="177"/>
      <c r="T77" s="177"/>
      <c r="U77" s="177"/>
      <c r="V77" s="177"/>
      <c r="W77" s="370"/>
      <c r="X77" s="370"/>
      <c r="Y77" s="391"/>
      <c r="Z77" s="177"/>
      <c r="AA77" s="75">
        <v>416</v>
      </c>
      <c r="AB77" s="75">
        <v>416035285</v>
      </c>
      <c r="AC77" s="193" t="s">
        <v>29</v>
      </c>
      <c r="AD77" s="75">
        <v>0</v>
      </c>
      <c r="AE77" s="75">
        <v>0</v>
      </c>
      <c r="AF77" s="75">
        <v>0</v>
      </c>
      <c r="AG77" s="75">
        <v>0</v>
      </c>
      <c r="AH77" s="75">
        <v>0</v>
      </c>
      <c r="AI77" s="75">
        <v>1</v>
      </c>
      <c r="AJ77" s="75">
        <v>0</v>
      </c>
      <c r="AK77" s="164">
        <v>0</v>
      </c>
      <c r="AL77" s="164">
        <v>0</v>
      </c>
      <c r="AM77" s="164">
        <v>0</v>
      </c>
      <c r="AN77" s="164">
        <v>0</v>
      </c>
      <c r="AO77" s="164">
        <v>0</v>
      </c>
      <c r="AP77" s="164">
        <v>0</v>
      </c>
      <c r="AQ77" s="164">
        <v>0</v>
      </c>
      <c r="AR77" s="164">
        <v>0</v>
      </c>
      <c r="AS77" s="75">
        <v>0</v>
      </c>
      <c r="AT77" s="165"/>
      <c r="AU77" s="75">
        <v>35</v>
      </c>
      <c r="AV77" s="75">
        <v>285</v>
      </c>
      <c r="AW77" s="369">
        <v>9</v>
      </c>
      <c r="AY77" s="75"/>
    </row>
    <row r="78" spans="1:51">
      <c r="A78" s="164">
        <f t="shared" si="18"/>
        <v>417</v>
      </c>
      <c r="B78" s="164">
        <f t="shared" si="19"/>
        <v>417035035</v>
      </c>
      <c r="C78" s="165" t="str">
        <f t="shared" si="20"/>
        <v>BRIDGE BOSTON</v>
      </c>
      <c r="D78" s="174">
        <f t="shared" si="21"/>
        <v>32</v>
      </c>
      <c r="E78" s="174">
        <f t="shared" si="22"/>
        <v>0</v>
      </c>
      <c r="F78" s="174">
        <f t="shared" si="23"/>
        <v>39</v>
      </c>
      <c r="G78" s="174">
        <f t="shared" si="24"/>
        <v>189</v>
      </c>
      <c r="H78" s="174">
        <f t="shared" si="25"/>
        <v>79</v>
      </c>
      <c r="I78" s="174">
        <f t="shared" si="26"/>
        <v>0</v>
      </c>
      <c r="J78" s="174">
        <f t="shared" si="27"/>
        <v>0</v>
      </c>
      <c r="K78" s="251">
        <f t="shared" si="28"/>
        <v>12.28</v>
      </c>
      <c r="L78" s="174"/>
      <c r="M78" s="174">
        <f t="shared" si="29"/>
        <v>46</v>
      </c>
      <c r="N78" s="174">
        <f t="shared" si="30"/>
        <v>5</v>
      </c>
      <c r="O78" s="174">
        <f t="shared" si="31"/>
        <v>0</v>
      </c>
      <c r="P78" s="174">
        <f t="shared" si="32"/>
        <v>270</v>
      </c>
      <c r="Q78" s="174">
        <f t="shared" si="33"/>
        <v>11</v>
      </c>
      <c r="R78" s="174">
        <f t="shared" si="34"/>
        <v>323</v>
      </c>
      <c r="S78" s="177"/>
      <c r="T78" s="177"/>
      <c r="U78" s="177"/>
      <c r="V78" s="177"/>
      <c r="W78" s="370"/>
      <c r="X78" s="370"/>
      <c r="Y78" s="391"/>
      <c r="Z78" s="177"/>
      <c r="AA78" s="75">
        <v>417</v>
      </c>
      <c r="AB78" s="75">
        <v>417035035</v>
      </c>
      <c r="AC78" s="193" t="s">
        <v>31</v>
      </c>
      <c r="AD78" s="75">
        <v>32</v>
      </c>
      <c r="AE78" s="75">
        <v>0</v>
      </c>
      <c r="AF78" s="75">
        <v>39</v>
      </c>
      <c r="AG78" s="75">
        <v>189</v>
      </c>
      <c r="AH78" s="75">
        <v>79</v>
      </c>
      <c r="AI78" s="75">
        <v>0</v>
      </c>
      <c r="AJ78" s="75">
        <v>0</v>
      </c>
      <c r="AK78" s="164">
        <v>6</v>
      </c>
      <c r="AL78" s="164">
        <v>43</v>
      </c>
      <c r="AM78" s="164">
        <v>5</v>
      </c>
      <c r="AN78" s="164">
        <v>0</v>
      </c>
      <c r="AO78" s="164">
        <v>226</v>
      </c>
      <c r="AP78" s="164">
        <v>26</v>
      </c>
      <c r="AQ78" s="164">
        <v>0</v>
      </c>
      <c r="AR78" s="164">
        <v>31</v>
      </c>
      <c r="AS78" s="75">
        <v>0</v>
      </c>
      <c r="AT78" s="165"/>
      <c r="AU78" s="75">
        <v>35</v>
      </c>
      <c r="AV78" s="75">
        <v>35</v>
      </c>
      <c r="AW78" s="369">
        <v>11</v>
      </c>
      <c r="AY78" s="75"/>
    </row>
    <row r="79" spans="1:51">
      <c r="A79" s="164">
        <f t="shared" si="18"/>
        <v>417</v>
      </c>
      <c r="B79" s="164">
        <f t="shared" si="19"/>
        <v>417035040</v>
      </c>
      <c r="C79" s="165" t="str">
        <f t="shared" si="20"/>
        <v>BRIDGE BOSTON</v>
      </c>
      <c r="D79" s="174">
        <f t="shared" si="21"/>
        <v>0</v>
      </c>
      <c r="E79" s="174">
        <f t="shared" si="22"/>
        <v>0</v>
      </c>
      <c r="F79" s="174">
        <f t="shared" si="23"/>
        <v>0</v>
      </c>
      <c r="G79" s="174">
        <f t="shared" si="24"/>
        <v>1</v>
      </c>
      <c r="H79" s="174">
        <f t="shared" si="25"/>
        <v>0</v>
      </c>
      <c r="I79" s="174">
        <f t="shared" si="26"/>
        <v>0</v>
      </c>
      <c r="J79" s="174">
        <f t="shared" si="27"/>
        <v>0</v>
      </c>
      <c r="K79" s="251">
        <f t="shared" si="28"/>
        <v>0.04</v>
      </c>
      <c r="L79" s="174"/>
      <c r="M79" s="174">
        <f t="shared" si="29"/>
        <v>0</v>
      </c>
      <c r="N79" s="174">
        <f t="shared" si="30"/>
        <v>0</v>
      </c>
      <c r="O79" s="174">
        <f t="shared" si="31"/>
        <v>0</v>
      </c>
      <c r="P79" s="174">
        <f t="shared" si="32"/>
        <v>1</v>
      </c>
      <c r="Q79" s="174">
        <f t="shared" si="33"/>
        <v>6</v>
      </c>
      <c r="R79" s="174">
        <f t="shared" si="34"/>
        <v>1</v>
      </c>
      <c r="S79" s="177"/>
      <c r="T79" s="177"/>
      <c r="U79" s="177"/>
      <c r="V79" s="177"/>
      <c r="W79" s="370"/>
      <c r="X79" s="370"/>
      <c r="Y79" s="391"/>
      <c r="Z79" s="177"/>
      <c r="AA79" s="75">
        <v>417</v>
      </c>
      <c r="AB79" s="75">
        <v>417035040</v>
      </c>
      <c r="AC79" s="193" t="s">
        <v>31</v>
      </c>
      <c r="AD79" s="75">
        <v>0</v>
      </c>
      <c r="AE79" s="75">
        <v>0</v>
      </c>
      <c r="AF79" s="75">
        <v>0</v>
      </c>
      <c r="AG79" s="75">
        <v>1</v>
      </c>
      <c r="AH79" s="75">
        <v>0</v>
      </c>
      <c r="AI79" s="75">
        <v>0</v>
      </c>
      <c r="AJ79" s="75">
        <v>0</v>
      </c>
      <c r="AK79" s="164">
        <v>0</v>
      </c>
      <c r="AL79" s="164">
        <v>0</v>
      </c>
      <c r="AM79" s="164">
        <v>0</v>
      </c>
      <c r="AN79" s="164">
        <v>0</v>
      </c>
      <c r="AO79" s="164">
        <v>1</v>
      </c>
      <c r="AP79" s="164">
        <v>0</v>
      </c>
      <c r="AQ79" s="164">
        <v>0</v>
      </c>
      <c r="AR79" s="164">
        <v>0</v>
      </c>
      <c r="AS79" s="75">
        <v>0</v>
      </c>
      <c r="AT79" s="165"/>
      <c r="AU79" s="75">
        <v>35</v>
      </c>
      <c r="AV79" s="75">
        <v>40</v>
      </c>
      <c r="AW79" s="369">
        <v>6</v>
      </c>
      <c r="AY79" s="75"/>
    </row>
    <row r="80" spans="1:51">
      <c r="A80" s="164">
        <f t="shared" si="18"/>
        <v>417</v>
      </c>
      <c r="B80" s="164">
        <f t="shared" si="19"/>
        <v>417035044</v>
      </c>
      <c r="C80" s="165" t="str">
        <f t="shared" si="20"/>
        <v>BRIDGE BOSTON</v>
      </c>
      <c r="D80" s="174">
        <f t="shared" si="21"/>
        <v>0</v>
      </c>
      <c r="E80" s="174">
        <f t="shared" si="22"/>
        <v>0</v>
      </c>
      <c r="F80" s="174">
        <f t="shared" si="23"/>
        <v>0</v>
      </c>
      <c r="G80" s="174">
        <f t="shared" si="24"/>
        <v>0</v>
      </c>
      <c r="H80" s="174">
        <f t="shared" si="25"/>
        <v>1</v>
      </c>
      <c r="I80" s="174">
        <f t="shared" si="26"/>
        <v>0</v>
      </c>
      <c r="J80" s="174">
        <f t="shared" si="27"/>
        <v>0</v>
      </c>
      <c r="K80" s="251">
        <f t="shared" si="28"/>
        <v>0.04</v>
      </c>
      <c r="L80" s="174"/>
      <c r="M80" s="174">
        <f t="shared" si="29"/>
        <v>0</v>
      </c>
      <c r="N80" s="174">
        <f t="shared" si="30"/>
        <v>0</v>
      </c>
      <c r="O80" s="174">
        <f t="shared" si="31"/>
        <v>0</v>
      </c>
      <c r="P80" s="174">
        <f t="shared" si="32"/>
        <v>0</v>
      </c>
      <c r="Q80" s="174">
        <f t="shared" si="33"/>
        <v>11</v>
      </c>
      <c r="R80" s="174">
        <f t="shared" si="34"/>
        <v>1</v>
      </c>
      <c r="S80" s="177"/>
      <c r="T80" s="177"/>
      <c r="U80" s="177"/>
      <c r="V80" s="177"/>
      <c r="W80" s="370"/>
      <c r="X80" s="370"/>
      <c r="Y80" s="391"/>
      <c r="Z80" s="177"/>
      <c r="AA80" s="75">
        <v>417</v>
      </c>
      <c r="AB80" s="75">
        <v>417035044</v>
      </c>
      <c r="AC80" s="193" t="s">
        <v>31</v>
      </c>
      <c r="AD80" s="75">
        <v>0</v>
      </c>
      <c r="AE80" s="75">
        <v>0</v>
      </c>
      <c r="AF80" s="75">
        <v>0</v>
      </c>
      <c r="AG80" s="75">
        <v>0</v>
      </c>
      <c r="AH80" s="75">
        <v>1</v>
      </c>
      <c r="AI80" s="75">
        <v>0</v>
      </c>
      <c r="AJ80" s="75">
        <v>0</v>
      </c>
      <c r="AK80" s="164">
        <v>0</v>
      </c>
      <c r="AL80" s="164">
        <v>0</v>
      </c>
      <c r="AM80" s="164">
        <v>0</v>
      </c>
      <c r="AN80" s="164">
        <v>0</v>
      </c>
      <c r="AO80" s="164">
        <v>0</v>
      </c>
      <c r="AP80" s="164">
        <v>0</v>
      </c>
      <c r="AQ80" s="164">
        <v>0</v>
      </c>
      <c r="AR80" s="164">
        <v>0</v>
      </c>
      <c r="AS80" s="75">
        <v>0</v>
      </c>
      <c r="AT80" s="165"/>
      <c r="AU80" s="75">
        <v>35</v>
      </c>
      <c r="AV80" s="75">
        <v>44</v>
      </c>
      <c r="AW80" s="369">
        <v>11</v>
      </c>
      <c r="AY80" s="75"/>
    </row>
    <row r="81" spans="1:51">
      <c r="A81" s="164">
        <f t="shared" si="18"/>
        <v>417</v>
      </c>
      <c r="B81" s="164">
        <f t="shared" si="19"/>
        <v>417035133</v>
      </c>
      <c r="C81" s="165" t="str">
        <f t="shared" si="20"/>
        <v>BRIDGE BOSTON</v>
      </c>
      <c r="D81" s="174">
        <f t="shared" si="21"/>
        <v>0</v>
      </c>
      <c r="E81" s="174">
        <f t="shared" si="22"/>
        <v>0</v>
      </c>
      <c r="F81" s="174">
        <f t="shared" si="23"/>
        <v>0</v>
      </c>
      <c r="G81" s="174">
        <f t="shared" si="24"/>
        <v>1</v>
      </c>
      <c r="H81" s="174">
        <f t="shared" si="25"/>
        <v>1</v>
      </c>
      <c r="I81" s="174">
        <f t="shared" si="26"/>
        <v>0</v>
      </c>
      <c r="J81" s="174">
        <f t="shared" si="27"/>
        <v>0</v>
      </c>
      <c r="K81" s="251">
        <f t="shared" si="28"/>
        <v>0.08</v>
      </c>
      <c r="L81" s="174"/>
      <c r="M81" s="174">
        <f t="shared" si="29"/>
        <v>0</v>
      </c>
      <c r="N81" s="174">
        <f t="shared" si="30"/>
        <v>0</v>
      </c>
      <c r="O81" s="174">
        <f t="shared" si="31"/>
        <v>0</v>
      </c>
      <c r="P81" s="174">
        <f t="shared" si="32"/>
        <v>0</v>
      </c>
      <c r="Q81" s="174">
        <f t="shared" si="33"/>
        <v>9</v>
      </c>
      <c r="R81" s="174">
        <f t="shared" si="34"/>
        <v>2</v>
      </c>
      <c r="S81" s="177"/>
      <c r="T81" s="177"/>
      <c r="U81" s="177"/>
      <c r="V81" s="177"/>
      <c r="W81" s="370"/>
      <c r="X81" s="370"/>
      <c r="Y81" s="391"/>
      <c r="Z81" s="177"/>
      <c r="AA81" s="75">
        <v>417</v>
      </c>
      <c r="AB81" s="75">
        <v>417035133</v>
      </c>
      <c r="AC81" s="193" t="s">
        <v>31</v>
      </c>
      <c r="AD81" s="75">
        <v>0</v>
      </c>
      <c r="AE81" s="75">
        <v>0</v>
      </c>
      <c r="AF81" s="75">
        <v>0</v>
      </c>
      <c r="AG81" s="75">
        <v>1</v>
      </c>
      <c r="AH81" s="75">
        <v>1</v>
      </c>
      <c r="AI81" s="75">
        <v>0</v>
      </c>
      <c r="AJ81" s="75">
        <v>0</v>
      </c>
      <c r="AK81" s="164">
        <v>0</v>
      </c>
      <c r="AL81" s="164">
        <v>0</v>
      </c>
      <c r="AM81" s="164">
        <v>0</v>
      </c>
      <c r="AN81" s="164">
        <v>0</v>
      </c>
      <c r="AO81" s="164">
        <v>0</v>
      </c>
      <c r="AP81" s="164">
        <v>0</v>
      </c>
      <c r="AQ81" s="164">
        <v>0</v>
      </c>
      <c r="AR81" s="164">
        <v>0</v>
      </c>
      <c r="AS81" s="75">
        <v>0</v>
      </c>
      <c r="AT81" s="165"/>
      <c r="AU81" s="75">
        <v>35</v>
      </c>
      <c r="AV81" s="75">
        <v>133</v>
      </c>
      <c r="AW81" s="369">
        <v>9</v>
      </c>
      <c r="AY81" s="75"/>
    </row>
    <row r="82" spans="1:51">
      <c r="A82" s="164">
        <f t="shared" si="18"/>
        <v>417</v>
      </c>
      <c r="B82" s="164">
        <f t="shared" si="19"/>
        <v>417035244</v>
      </c>
      <c r="C82" s="165" t="str">
        <f t="shared" si="20"/>
        <v>BRIDGE BOSTON</v>
      </c>
      <c r="D82" s="174">
        <f t="shared" si="21"/>
        <v>0</v>
      </c>
      <c r="E82" s="174">
        <f t="shared" si="22"/>
        <v>0</v>
      </c>
      <c r="F82" s="174">
        <f t="shared" si="23"/>
        <v>0</v>
      </c>
      <c r="G82" s="174">
        <f t="shared" si="24"/>
        <v>0</v>
      </c>
      <c r="H82" s="174">
        <f t="shared" si="25"/>
        <v>3</v>
      </c>
      <c r="I82" s="174">
        <f t="shared" si="26"/>
        <v>0</v>
      </c>
      <c r="J82" s="174">
        <f t="shared" si="27"/>
        <v>0</v>
      </c>
      <c r="K82" s="251">
        <f t="shared" si="28"/>
        <v>0.12</v>
      </c>
      <c r="L82" s="174"/>
      <c r="M82" s="174">
        <f t="shared" si="29"/>
        <v>0</v>
      </c>
      <c r="N82" s="174">
        <f t="shared" si="30"/>
        <v>2</v>
      </c>
      <c r="O82" s="174">
        <f t="shared" si="31"/>
        <v>0</v>
      </c>
      <c r="P82" s="174">
        <f t="shared" si="32"/>
        <v>3</v>
      </c>
      <c r="Q82" s="174">
        <f t="shared" si="33"/>
        <v>10</v>
      </c>
      <c r="R82" s="174">
        <f t="shared" si="34"/>
        <v>3</v>
      </c>
      <c r="S82" s="177"/>
      <c r="T82" s="177"/>
      <c r="U82" s="177"/>
      <c r="V82" s="177"/>
      <c r="W82" s="370"/>
      <c r="X82" s="370"/>
      <c r="Y82" s="391"/>
      <c r="Z82" s="177"/>
      <c r="AA82" s="75">
        <v>417</v>
      </c>
      <c r="AB82" s="75">
        <v>417035244</v>
      </c>
      <c r="AC82" s="193" t="s">
        <v>31</v>
      </c>
      <c r="AD82" s="75">
        <v>0</v>
      </c>
      <c r="AE82" s="75">
        <v>0</v>
      </c>
      <c r="AF82" s="75">
        <v>0</v>
      </c>
      <c r="AG82" s="75">
        <v>0</v>
      </c>
      <c r="AH82" s="75">
        <v>3</v>
      </c>
      <c r="AI82" s="75">
        <v>0</v>
      </c>
      <c r="AJ82" s="75">
        <v>0</v>
      </c>
      <c r="AK82" s="164">
        <v>0</v>
      </c>
      <c r="AL82" s="164">
        <v>0</v>
      </c>
      <c r="AM82" s="164">
        <v>2</v>
      </c>
      <c r="AN82" s="164">
        <v>0</v>
      </c>
      <c r="AO82" s="164">
        <v>3</v>
      </c>
      <c r="AP82" s="164">
        <v>0</v>
      </c>
      <c r="AQ82" s="164">
        <v>0</v>
      </c>
      <c r="AR82" s="164">
        <v>0</v>
      </c>
      <c r="AS82" s="75">
        <v>0</v>
      </c>
      <c r="AT82" s="165"/>
      <c r="AU82" s="75">
        <v>35</v>
      </c>
      <c r="AV82" s="75">
        <v>244</v>
      </c>
      <c r="AW82" s="369">
        <v>10</v>
      </c>
      <c r="AY82" s="75"/>
    </row>
    <row r="83" spans="1:51">
      <c r="A83" s="164">
        <f t="shared" si="18"/>
        <v>417</v>
      </c>
      <c r="B83" s="164">
        <f t="shared" si="19"/>
        <v>417035285</v>
      </c>
      <c r="C83" s="165" t="str">
        <f t="shared" si="20"/>
        <v>BRIDGE BOSTON</v>
      </c>
      <c r="D83" s="174">
        <f t="shared" si="21"/>
        <v>0</v>
      </c>
      <c r="E83" s="174">
        <f t="shared" si="22"/>
        <v>0</v>
      </c>
      <c r="F83" s="174">
        <f t="shared" si="23"/>
        <v>0</v>
      </c>
      <c r="G83" s="174">
        <f t="shared" si="24"/>
        <v>0</v>
      </c>
      <c r="H83" s="174">
        <f t="shared" si="25"/>
        <v>1</v>
      </c>
      <c r="I83" s="174">
        <f t="shared" si="26"/>
        <v>0</v>
      </c>
      <c r="J83" s="174">
        <f t="shared" si="27"/>
        <v>0</v>
      </c>
      <c r="K83" s="251">
        <f t="shared" si="28"/>
        <v>0.04</v>
      </c>
      <c r="L83" s="174"/>
      <c r="M83" s="174">
        <f t="shared" si="29"/>
        <v>0</v>
      </c>
      <c r="N83" s="174">
        <f t="shared" si="30"/>
        <v>0</v>
      </c>
      <c r="O83" s="174">
        <f t="shared" si="31"/>
        <v>0</v>
      </c>
      <c r="P83" s="174">
        <f t="shared" si="32"/>
        <v>0</v>
      </c>
      <c r="Q83" s="174">
        <f t="shared" si="33"/>
        <v>9</v>
      </c>
      <c r="R83" s="174">
        <f t="shared" si="34"/>
        <v>1</v>
      </c>
      <c r="S83" s="177"/>
      <c r="T83" s="177"/>
      <c r="U83" s="177"/>
      <c r="V83" s="177"/>
      <c r="W83" s="370"/>
      <c r="X83" s="370"/>
      <c r="Y83" s="391"/>
      <c r="Z83" s="177"/>
      <c r="AA83" s="75">
        <v>417</v>
      </c>
      <c r="AB83" s="75">
        <v>417035285</v>
      </c>
      <c r="AC83" s="193" t="s">
        <v>31</v>
      </c>
      <c r="AD83" s="75">
        <v>0</v>
      </c>
      <c r="AE83" s="75">
        <v>0</v>
      </c>
      <c r="AF83" s="75">
        <v>0</v>
      </c>
      <c r="AG83" s="75">
        <v>0</v>
      </c>
      <c r="AH83" s="75">
        <v>1</v>
      </c>
      <c r="AI83" s="75">
        <v>0</v>
      </c>
      <c r="AJ83" s="75">
        <v>0</v>
      </c>
      <c r="AK83" s="164">
        <v>0</v>
      </c>
      <c r="AL83" s="164">
        <v>0</v>
      </c>
      <c r="AM83" s="164">
        <v>0</v>
      </c>
      <c r="AN83" s="164">
        <v>0</v>
      </c>
      <c r="AO83" s="164">
        <v>0</v>
      </c>
      <c r="AP83" s="164">
        <v>0</v>
      </c>
      <c r="AQ83" s="164">
        <v>0</v>
      </c>
      <c r="AR83" s="164">
        <v>0</v>
      </c>
      <c r="AS83" s="75">
        <v>0</v>
      </c>
      <c r="AT83" s="165"/>
      <c r="AU83" s="75">
        <v>35</v>
      </c>
      <c r="AV83" s="75">
        <v>285</v>
      </c>
      <c r="AW83" s="369">
        <v>9</v>
      </c>
      <c r="AY83" s="75"/>
    </row>
    <row r="84" spans="1:51">
      <c r="A84" s="164">
        <f t="shared" si="18"/>
        <v>418</v>
      </c>
      <c r="B84" s="164">
        <f t="shared" si="19"/>
        <v>418100014</v>
      </c>
      <c r="C84" s="165" t="str">
        <f t="shared" si="20"/>
        <v>CHRISTA MCAULIFFE</v>
      </c>
      <c r="D84" s="174">
        <f t="shared" si="21"/>
        <v>0</v>
      </c>
      <c r="E84" s="174">
        <f t="shared" si="22"/>
        <v>0</v>
      </c>
      <c r="F84" s="174">
        <f t="shared" si="23"/>
        <v>0</v>
      </c>
      <c r="G84" s="174">
        <f t="shared" si="24"/>
        <v>0</v>
      </c>
      <c r="H84" s="174">
        <f t="shared" si="25"/>
        <v>2</v>
      </c>
      <c r="I84" s="174">
        <f t="shared" si="26"/>
        <v>0</v>
      </c>
      <c r="J84" s="174">
        <f t="shared" si="27"/>
        <v>0</v>
      </c>
      <c r="K84" s="251">
        <f t="shared" si="28"/>
        <v>0.08</v>
      </c>
      <c r="L84" s="174"/>
      <c r="M84" s="174">
        <f t="shared" si="29"/>
        <v>0</v>
      </c>
      <c r="N84" s="174">
        <f t="shared" si="30"/>
        <v>0</v>
      </c>
      <c r="O84" s="174">
        <f t="shared" si="31"/>
        <v>0</v>
      </c>
      <c r="P84" s="174">
        <f t="shared" si="32"/>
        <v>0</v>
      </c>
      <c r="Q84" s="174">
        <f t="shared" si="33"/>
        <v>5</v>
      </c>
      <c r="R84" s="174">
        <f t="shared" si="34"/>
        <v>2</v>
      </c>
      <c r="S84" s="177"/>
      <c r="T84" s="177"/>
      <c r="U84" s="177"/>
      <c r="V84" s="177"/>
      <c r="W84" s="370"/>
      <c r="X84" s="370"/>
      <c r="Y84" s="391"/>
      <c r="Z84" s="177"/>
      <c r="AA84" s="75">
        <v>418</v>
      </c>
      <c r="AB84" s="75">
        <v>418100014</v>
      </c>
      <c r="AC84" s="193" t="s">
        <v>33</v>
      </c>
      <c r="AD84" s="75">
        <v>0</v>
      </c>
      <c r="AE84" s="75">
        <v>0</v>
      </c>
      <c r="AF84" s="75">
        <v>0</v>
      </c>
      <c r="AG84" s="75">
        <v>0</v>
      </c>
      <c r="AH84" s="75">
        <v>2</v>
      </c>
      <c r="AI84" s="75">
        <v>0</v>
      </c>
      <c r="AJ84" s="75">
        <v>0</v>
      </c>
      <c r="AK84" s="164">
        <v>0</v>
      </c>
      <c r="AL84" s="164">
        <v>0</v>
      </c>
      <c r="AM84" s="164">
        <v>0</v>
      </c>
      <c r="AN84" s="164">
        <v>0</v>
      </c>
      <c r="AO84" s="164">
        <v>0</v>
      </c>
      <c r="AP84" s="164">
        <v>0</v>
      </c>
      <c r="AQ84" s="164">
        <v>0</v>
      </c>
      <c r="AR84" s="164">
        <v>0</v>
      </c>
      <c r="AS84" s="75">
        <v>0</v>
      </c>
      <c r="AT84" s="165"/>
      <c r="AU84" s="75">
        <v>100</v>
      </c>
      <c r="AV84" s="75">
        <v>14</v>
      </c>
      <c r="AW84" s="369">
        <v>5</v>
      </c>
      <c r="AY84" s="75"/>
    </row>
    <row r="85" spans="1:51">
      <c r="A85" s="164">
        <f t="shared" si="18"/>
        <v>418</v>
      </c>
      <c r="B85" s="164">
        <f t="shared" si="19"/>
        <v>418100100</v>
      </c>
      <c r="C85" s="165" t="str">
        <f t="shared" si="20"/>
        <v>CHRISTA MCAULIFFE</v>
      </c>
      <c r="D85" s="174">
        <f t="shared" si="21"/>
        <v>0</v>
      </c>
      <c r="E85" s="174">
        <f t="shared" si="22"/>
        <v>0</v>
      </c>
      <c r="F85" s="174">
        <f t="shared" si="23"/>
        <v>0</v>
      </c>
      <c r="G85" s="174">
        <f t="shared" si="24"/>
        <v>0</v>
      </c>
      <c r="H85" s="174">
        <f t="shared" si="25"/>
        <v>286</v>
      </c>
      <c r="I85" s="174">
        <f t="shared" si="26"/>
        <v>0</v>
      </c>
      <c r="J85" s="174">
        <f t="shared" si="27"/>
        <v>0</v>
      </c>
      <c r="K85" s="251">
        <f t="shared" si="28"/>
        <v>11.44</v>
      </c>
      <c r="L85" s="174"/>
      <c r="M85" s="174">
        <f t="shared" si="29"/>
        <v>0</v>
      </c>
      <c r="N85" s="174">
        <f t="shared" si="30"/>
        <v>32</v>
      </c>
      <c r="O85" s="174">
        <f t="shared" si="31"/>
        <v>0</v>
      </c>
      <c r="P85" s="174">
        <f t="shared" si="32"/>
        <v>164</v>
      </c>
      <c r="Q85" s="174">
        <f t="shared" si="33"/>
        <v>10</v>
      </c>
      <c r="R85" s="174">
        <f t="shared" si="34"/>
        <v>286</v>
      </c>
      <c r="S85" s="177"/>
      <c r="T85" s="177"/>
      <c r="U85" s="177"/>
      <c r="V85" s="177"/>
      <c r="W85" s="370"/>
      <c r="X85" s="370"/>
      <c r="Y85" s="391"/>
      <c r="Z85" s="177"/>
      <c r="AA85" s="75">
        <v>418</v>
      </c>
      <c r="AB85" s="75">
        <v>418100100</v>
      </c>
      <c r="AC85" s="193" t="s">
        <v>33</v>
      </c>
      <c r="AD85" s="75">
        <v>0</v>
      </c>
      <c r="AE85" s="75">
        <v>0</v>
      </c>
      <c r="AF85" s="75">
        <v>0</v>
      </c>
      <c r="AG85" s="75">
        <v>0</v>
      </c>
      <c r="AH85" s="75">
        <v>286</v>
      </c>
      <c r="AI85" s="75">
        <v>0</v>
      </c>
      <c r="AJ85" s="75">
        <v>0</v>
      </c>
      <c r="AK85" s="164">
        <v>0</v>
      </c>
      <c r="AL85" s="164">
        <v>0</v>
      </c>
      <c r="AM85" s="164">
        <v>32</v>
      </c>
      <c r="AN85" s="164">
        <v>0</v>
      </c>
      <c r="AO85" s="164">
        <v>164</v>
      </c>
      <c r="AP85" s="164">
        <v>0</v>
      </c>
      <c r="AQ85" s="164">
        <v>0</v>
      </c>
      <c r="AR85" s="164">
        <v>0</v>
      </c>
      <c r="AS85" s="75">
        <v>0</v>
      </c>
      <c r="AT85" s="165"/>
      <c r="AU85" s="75">
        <v>100</v>
      </c>
      <c r="AV85" s="75">
        <v>100</v>
      </c>
      <c r="AW85" s="369">
        <v>10</v>
      </c>
      <c r="AY85" s="75"/>
    </row>
    <row r="86" spans="1:51">
      <c r="A86" s="164">
        <f t="shared" si="18"/>
        <v>418</v>
      </c>
      <c r="B86" s="164">
        <f t="shared" si="19"/>
        <v>418100136</v>
      </c>
      <c r="C86" s="165" t="str">
        <f t="shared" si="20"/>
        <v>CHRISTA MCAULIFFE</v>
      </c>
      <c r="D86" s="174">
        <f t="shared" si="21"/>
        <v>0</v>
      </c>
      <c r="E86" s="174">
        <f t="shared" si="22"/>
        <v>0</v>
      </c>
      <c r="F86" s="174">
        <f t="shared" si="23"/>
        <v>0</v>
      </c>
      <c r="G86" s="174">
        <f t="shared" si="24"/>
        <v>0</v>
      </c>
      <c r="H86" s="174">
        <f t="shared" si="25"/>
        <v>2</v>
      </c>
      <c r="I86" s="174">
        <f t="shared" si="26"/>
        <v>0</v>
      </c>
      <c r="J86" s="174">
        <f t="shared" si="27"/>
        <v>0</v>
      </c>
      <c r="K86" s="251">
        <f t="shared" si="28"/>
        <v>0.08</v>
      </c>
      <c r="L86" s="174"/>
      <c r="M86" s="174">
        <f t="shared" si="29"/>
        <v>0</v>
      </c>
      <c r="N86" s="174">
        <f t="shared" si="30"/>
        <v>0</v>
      </c>
      <c r="O86" s="174">
        <f t="shared" si="31"/>
        <v>0</v>
      </c>
      <c r="P86" s="174">
        <f t="shared" si="32"/>
        <v>1</v>
      </c>
      <c r="Q86" s="174">
        <f t="shared" si="33"/>
        <v>3</v>
      </c>
      <c r="R86" s="174">
        <f t="shared" si="34"/>
        <v>2</v>
      </c>
      <c r="S86" s="177"/>
      <c r="T86" s="177"/>
      <c r="U86" s="177"/>
      <c r="V86" s="177"/>
      <c r="W86" s="370"/>
      <c r="X86" s="370"/>
      <c r="Y86" s="391"/>
      <c r="Z86" s="177"/>
      <c r="AA86" s="75">
        <v>418</v>
      </c>
      <c r="AB86" s="75">
        <v>418100136</v>
      </c>
      <c r="AC86" s="193" t="s">
        <v>33</v>
      </c>
      <c r="AD86" s="75">
        <v>0</v>
      </c>
      <c r="AE86" s="75">
        <v>0</v>
      </c>
      <c r="AF86" s="75">
        <v>0</v>
      </c>
      <c r="AG86" s="75">
        <v>0</v>
      </c>
      <c r="AH86" s="75">
        <v>2</v>
      </c>
      <c r="AI86" s="75">
        <v>0</v>
      </c>
      <c r="AJ86" s="75">
        <v>0</v>
      </c>
      <c r="AK86" s="164">
        <v>0</v>
      </c>
      <c r="AL86" s="164">
        <v>0</v>
      </c>
      <c r="AM86" s="164">
        <v>0</v>
      </c>
      <c r="AN86" s="164">
        <v>0</v>
      </c>
      <c r="AO86" s="164">
        <v>1</v>
      </c>
      <c r="AP86" s="164">
        <v>0</v>
      </c>
      <c r="AQ86" s="164">
        <v>0</v>
      </c>
      <c r="AR86" s="164">
        <v>0</v>
      </c>
      <c r="AS86" s="75">
        <v>0</v>
      </c>
      <c r="AT86" s="165"/>
      <c r="AU86" s="75">
        <v>100</v>
      </c>
      <c r="AV86" s="75">
        <v>136</v>
      </c>
      <c r="AW86" s="369">
        <v>3</v>
      </c>
      <c r="AY86" s="75"/>
    </row>
    <row r="87" spans="1:51">
      <c r="A87" s="164">
        <f t="shared" si="18"/>
        <v>418</v>
      </c>
      <c r="B87" s="164">
        <f t="shared" si="19"/>
        <v>418100170</v>
      </c>
      <c r="C87" s="165" t="str">
        <f t="shared" si="20"/>
        <v>CHRISTA MCAULIFFE</v>
      </c>
      <c r="D87" s="174">
        <f t="shared" si="21"/>
        <v>0</v>
      </c>
      <c r="E87" s="174">
        <f t="shared" si="22"/>
        <v>0</v>
      </c>
      <c r="F87" s="174">
        <f t="shared" si="23"/>
        <v>0</v>
      </c>
      <c r="G87" s="174">
        <f t="shared" si="24"/>
        <v>0</v>
      </c>
      <c r="H87" s="174">
        <f t="shared" si="25"/>
        <v>11</v>
      </c>
      <c r="I87" s="174">
        <f t="shared" si="26"/>
        <v>0</v>
      </c>
      <c r="J87" s="174">
        <f t="shared" si="27"/>
        <v>0</v>
      </c>
      <c r="K87" s="251">
        <f t="shared" si="28"/>
        <v>0.44</v>
      </c>
      <c r="L87" s="174"/>
      <c r="M87" s="174">
        <f t="shared" si="29"/>
        <v>0</v>
      </c>
      <c r="N87" s="174">
        <f t="shared" si="30"/>
        <v>0</v>
      </c>
      <c r="O87" s="174">
        <f t="shared" si="31"/>
        <v>0</v>
      </c>
      <c r="P87" s="174">
        <f t="shared" si="32"/>
        <v>4</v>
      </c>
      <c r="Q87" s="174">
        <f t="shared" si="33"/>
        <v>10</v>
      </c>
      <c r="R87" s="174">
        <f t="shared" si="34"/>
        <v>11</v>
      </c>
      <c r="S87" s="177"/>
      <c r="T87" s="177"/>
      <c r="U87" s="177"/>
      <c r="V87" s="177"/>
      <c r="W87" s="370"/>
      <c r="X87" s="370"/>
      <c r="Y87" s="391"/>
      <c r="Z87" s="177"/>
      <c r="AA87" s="75">
        <v>418</v>
      </c>
      <c r="AB87" s="75">
        <v>418100170</v>
      </c>
      <c r="AC87" s="193" t="s">
        <v>33</v>
      </c>
      <c r="AD87" s="75">
        <v>0</v>
      </c>
      <c r="AE87" s="75">
        <v>0</v>
      </c>
      <c r="AF87" s="75">
        <v>0</v>
      </c>
      <c r="AG87" s="75">
        <v>0</v>
      </c>
      <c r="AH87" s="75">
        <v>11</v>
      </c>
      <c r="AI87" s="75">
        <v>0</v>
      </c>
      <c r="AJ87" s="75">
        <v>0</v>
      </c>
      <c r="AK87" s="164">
        <v>0</v>
      </c>
      <c r="AL87" s="164">
        <v>0</v>
      </c>
      <c r="AM87" s="164">
        <v>0</v>
      </c>
      <c r="AN87" s="164">
        <v>0</v>
      </c>
      <c r="AO87" s="164">
        <v>4</v>
      </c>
      <c r="AP87" s="164">
        <v>0</v>
      </c>
      <c r="AQ87" s="164">
        <v>0</v>
      </c>
      <c r="AR87" s="164">
        <v>0</v>
      </c>
      <c r="AS87" s="75">
        <v>0</v>
      </c>
      <c r="AT87" s="165"/>
      <c r="AU87" s="75">
        <v>100</v>
      </c>
      <c r="AV87" s="75">
        <v>170</v>
      </c>
      <c r="AW87" s="369">
        <v>10</v>
      </c>
      <c r="AY87" s="75"/>
    </row>
    <row r="88" spans="1:51">
      <c r="A88" s="164">
        <f t="shared" si="18"/>
        <v>418</v>
      </c>
      <c r="B88" s="164">
        <f t="shared" si="19"/>
        <v>418100198</v>
      </c>
      <c r="C88" s="165" t="str">
        <f t="shared" si="20"/>
        <v>CHRISTA MCAULIFFE</v>
      </c>
      <c r="D88" s="174">
        <f t="shared" si="21"/>
        <v>0</v>
      </c>
      <c r="E88" s="174">
        <f t="shared" si="22"/>
        <v>0</v>
      </c>
      <c r="F88" s="174">
        <f t="shared" si="23"/>
        <v>0</v>
      </c>
      <c r="G88" s="174">
        <f t="shared" si="24"/>
        <v>0</v>
      </c>
      <c r="H88" s="174">
        <f t="shared" si="25"/>
        <v>10</v>
      </c>
      <c r="I88" s="174">
        <f t="shared" si="26"/>
        <v>0</v>
      </c>
      <c r="J88" s="174">
        <f t="shared" si="27"/>
        <v>0</v>
      </c>
      <c r="K88" s="251">
        <f t="shared" si="28"/>
        <v>0.4</v>
      </c>
      <c r="L88" s="174"/>
      <c r="M88" s="174">
        <f t="shared" si="29"/>
        <v>0</v>
      </c>
      <c r="N88" s="174">
        <f t="shared" si="30"/>
        <v>0</v>
      </c>
      <c r="O88" s="174">
        <f t="shared" si="31"/>
        <v>0</v>
      </c>
      <c r="P88" s="174">
        <f t="shared" si="32"/>
        <v>1</v>
      </c>
      <c r="Q88" s="174">
        <f t="shared" si="33"/>
        <v>3</v>
      </c>
      <c r="R88" s="174">
        <f t="shared" si="34"/>
        <v>10</v>
      </c>
      <c r="S88" s="177"/>
      <c r="T88" s="177"/>
      <c r="U88" s="177"/>
      <c r="V88" s="177"/>
      <c r="W88" s="370"/>
      <c r="X88" s="370"/>
      <c r="Y88" s="391"/>
      <c r="Z88" s="177"/>
      <c r="AA88" s="75">
        <v>418</v>
      </c>
      <c r="AB88" s="75">
        <v>418100198</v>
      </c>
      <c r="AC88" s="193" t="s">
        <v>33</v>
      </c>
      <c r="AD88" s="75">
        <v>0</v>
      </c>
      <c r="AE88" s="75">
        <v>0</v>
      </c>
      <c r="AF88" s="75">
        <v>0</v>
      </c>
      <c r="AG88" s="75">
        <v>0</v>
      </c>
      <c r="AH88" s="75">
        <v>10</v>
      </c>
      <c r="AI88" s="75">
        <v>0</v>
      </c>
      <c r="AJ88" s="75">
        <v>0</v>
      </c>
      <c r="AK88" s="164">
        <v>0</v>
      </c>
      <c r="AL88" s="164">
        <v>0</v>
      </c>
      <c r="AM88" s="164">
        <v>0</v>
      </c>
      <c r="AN88" s="164">
        <v>0</v>
      </c>
      <c r="AO88" s="164">
        <v>1</v>
      </c>
      <c r="AP88" s="164">
        <v>0</v>
      </c>
      <c r="AQ88" s="164">
        <v>0</v>
      </c>
      <c r="AR88" s="164">
        <v>0</v>
      </c>
      <c r="AS88" s="75">
        <v>0</v>
      </c>
      <c r="AT88" s="165"/>
      <c r="AU88" s="75">
        <v>100</v>
      </c>
      <c r="AV88" s="75">
        <v>198</v>
      </c>
      <c r="AW88" s="369">
        <v>3</v>
      </c>
      <c r="AY88" s="75"/>
    </row>
    <row r="89" spans="1:51">
      <c r="A89" s="164">
        <f t="shared" si="18"/>
        <v>418</v>
      </c>
      <c r="B89" s="164">
        <f t="shared" si="19"/>
        <v>418100214</v>
      </c>
      <c r="C89" s="165" t="str">
        <f t="shared" si="20"/>
        <v>CHRISTA MCAULIFFE</v>
      </c>
      <c r="D89" s="174">
        <f t="shared" si="21"/>
        <v>0</v>
      </c>
      <c r="E89" s="174">
        <f t="shared" si="22"/>
        <v>0</v>
      </c>
      <c r="F89" s="174">
        <f t="shared" si="23"/>
        <v>0</v>
      </c>
      <c r="G89" s="174">
        <f t="shared" si="24"/>
        <v>0</v>
      </c>
      <c r="H89" s="174">
        <f t="shared" si="25"/>
        <v>1</v>
      </c>
      <c r="I89" s="174">
        <f t="shared" si="26"/>
        <v>0</v>
      </c>
      <c r="J89" s="174">
        <f t="shared" si="27"/>
        <v>0</v>
      </c>
      <c r="K89" s="251">
        <f t="shared" si="28"/>
        <v>0.04</v>
      </c>
      <c r="L89" s="174"/>
      <c r="M89" s="174">
        <f t="shared" si="29"/>
        <v>0</v>
      </c>
      <c r="N89" s="174">
        <f t="shared" si="30"/>
        <v>0</v>
      </c>
      <c r="O89" s="174">
        <f t="shared" si="31"/>
        <v>0</v>
      </c>
      <c r="P89" s="174">
        <f t="shared" si="32"/>
        <v>0</v>
      </c>
      <c r="Q89" s="174">
        <f t="shared" si="33"/>
        <v>8</v>
      </c>
      <c r="R89" s="174">
        <f t="shared" si="34"/>
        <v>1</v>
      </c>
      <c r="S89" s="177"/>
      <c r="T89" s="177"/>
      <c r="U89" s="177"/>
      <c r="V89" s="177"/>
      <c r="W89" s="370"/>
      <c r="X89" s="370"/>
      <c r="Y89" s="391"/>
      <c r="Z89" s="177"/>
      <c r="AA89" s="75">
        <v>418</v>
      </c>
      <c r="AB89" s="75">
        <v>418100214</v>
      </c>
      <c r="AC89" s="193" t="s">
        <v>33</v>
      </c>
      <c r="AD89" s="75">
        <v>0</v>
      </c>
      <c r="AE89" s="75">
        <v>0</v>
      </c>
      <c r="AF89" s="75">
        <v>0</v>
      </c>
      <c r="AG89" s="75">
        <v>0</v>
      </c>
      <c r="AH89" s="75">
        <v>1</v>
      </c>
      <c r="AI89" s="75">
        <v>0</v>
      </c>
      <c r="AJ89" s="75">
        <v>0</v>
      </c>
      <c r="AK89" s="164">
        <v>0</v>
      </c>
      <c r="AL89" s="164">
        <v>0</v>
      </c>
      <c r="AM89" s="164">
        <v>0</v>
      </c>
      <c r="AN89" s="164">
        <v>0</v>
      </c>
      <c r="AO89" s="164">
        <v>0</v>
      </c>
      <c r="AP89" s="164">
        <v>0</v>
      </c>
      <c r="AQ89" s="164">
        <v>0</v>
      </c>
      <c r="AR89" s="164">
        <v>0</v>
      </c>
      <c r="AS89" s="75">
        <v>0</v>
      </c>
      <c r="AT89" s="165"/>
      <c r="AU89" s="75">
        <v>100</v>
      </c>
      <c r="AV89" s="75">
        <v>214</v>
      </c>
      <c r="AW89" s="369">
        <v>8</v>
      </c>
      <c r="AY89" s="75"/>
    </row>
    <row r="90" spans="1:51">
      <c r="A90" s="164">
        <f t="shared" si="18"/>
        <v>418</v>
      </c>
      <c r="B90" s="164">
        <f t="shared" si="19"/>
        <v>418100276</v>
      </c>
      <c r="C90" s="165" t="str">
        <f t="shared" si="20"/>
        <v>CHRISTA MCAULIFFE</v>
      </c>
      <c r="D90" s="174">
        <f t="shared" si="21"/>
        <v>0</v>
      </c>
      <c r="E90" s="174">
        <f t="shared" si="22"/>
        <v>0</v>
      </c>
      <c r="F90" s="174">
        <f t="shared" si="23"/>
        <v>0</v>
      </c>
      <c r="G90" s="174">
        <f t="shared" si="24"/>
        <v>0</v>
      </c>
      <c r="H90" s="174">
        <f t="shared" si="25"/>
        <v>1</v>
      </c>
      <c r="I90" s="174">
        <f t="shared" si="26"/>
        <v>0</v>
      </c>
      <c r="J90" s="174">
        <f t="shared" si="27"/>
        <v>0</v>
      </c>
      <c r="K90" s="251">
        <f t="shared" si="28"/>
        <v>0.04</v>
      </c>
      <c r="L90" s="174"/>
      <c r="M90" s="174">
        <f t="shared" si="29"/>
        <v>0</v>
      </c>
      <c r="N90" s="174">
        <f t="shared" si="30"/>
        <v>1</v>
      </c>
      <c r="O90" s="174">
        <f t="shared" si="31"/>
        <v>0</v>
      </c>
      <c r="P90" s="174">
        <f t="shared" si="32"/>
        <v>1</v>
      </c>
      <c r="Q90" s="174">
        <f t="shared" si="33"/>
        <v>2</v>
      </c>
      <c r="R90" s="174">
        <f t="shared" si="34"/>
        <v>1</v>
      </c>
      <c r="S90" s="177"/>
      <c r="T90" s="177"/>
      <c r="U90" s="177"/>
      <c r="V90" s="177"/>
      <c r="W90" s="370"/>
      <c r="X90" s="370"/>
      <c r="Y90" s="391"/>
      <c r="Z90" s="177"/>
      <c r="AA90" s="75">
        <v>418</v>
      </c>
      <c r="AB90" s="75">
        <v>418100276</v>
      </c>
      <c r="AC90" s="193" t="s">
        <v>33</v>
      </c>
      <c r="AD90" s="75">
        <v>0</v>
      </c>
      <c r="AE90" s="75">
        <v>0</v>
      </c>
      <c r="AF90" s="75">
        <v>0</v>
      </c>
      <c r="AG90" s="75">
        <v>0</v>
      </c>
      <c r="AH90" s="75">
        <v>1</v>
      </c>
      <c r="AI90" s="75">
        <v>0</v>
      </c>
      <c r="AJ90" s="75">
        <v>0</v>
      </c>
      <c r="AK90" s="164">
        <v>0</v>
      </c>
      <c r="AL90" s="164">
        <v>0</v>
      </c>
      <c r="AM90" s="164">
        <v>1</v>
      </c>
      <c r="AN90" s="164">
        <v>0</v>
      </c>
      <c r="AO90" s="164">
        <v>1</v>
      </c>
      <c r="AP90" s="164">
        <v>0</v>
      </c>
      <c r="AQ90" s="164">
        <v>0</v>
      </c>
      <c r="AR90" s="164">
        <v>0</v>
      </c>
      <c r="AS90" s="75">
        <v>0</v>
      </c>
      <c r="AT90" s="165"/>
      <c r="AU90" s="75">
        <v>100</v>
      </c>
      <c r="AV90" s="75">
        <v>276</v>
      </c>
      <c r="AW90" s="369">
        <v>2</v>
      </c>
      <c r="AY90" s="75"/>
    </row>
    <row r="91" spans="1:51">
      <c r="A91" s="164">
        <f t="shared" si="18"/>
        <v>418</v>
      </c>
      <c r="B91" s="164">
        <f t="shared" si="19"/>
        <v>418100308</v>
      </c>
      <c r="C91" s="165" t="str">
        <f t="shared" si="20"/>
        <v>CHRISTA MCAULIFFE</v>
      </c>
      <c r="D91" s="174">
        <f t="shared" si="21"/>
        <v>0</v>
      </c>
      <c r="E91" s="174">
        <f t="shared" si="22"/>
        <v>0</v>
      </c>
      <c r="F91" s="174">
        <f t="shared" si="23"/>
        <v>0</v>
      </c>
      <c r="G91" s="174">
        <f t="shared" si="24"/>
        <v>0</v>
      </c>
      <c r="H91" s="174">
        <f t="shared" si="25"/>
        <v>1</v>
      </c>
      <c r="I91" s="174">
        <f t="shared" si="26"/>
        <v>0</v>
      </c>
      <c r="J91" s="174">
        <f t="shared" si="27"/>
        <v>0</v>
      </c>
      <c r="K91" s="251">
        <f t="shared" si="28"/>
        <v>0.04</v>
      </c>
      <c r="L91" s="174"/>
      <c r="M91" s="174">
        <f t="shared" si="29"/>
        <v>0</v>
      </c>
      <c r="N91" s="174">
        <f t="shared" si="30"/>
        <v>1</v>
      </c>
      <c r="O91" s="174">
        <f t="shared" si="31"/>
        <v>0</v>
      </c>
      <c r="P91" s="174">
        <f t="shared" si="32"/>
        <v>0</v>
      </c>
      <c r="Q91" s="174">
        <f t="shared" si="33"/>
        <v>9</v>
      </c>
      <c r="R91" s="174">
        <f t="shared" si="34"/>
        <v>1</v>
      </c>
      <c r="S91" s="177"/>
      <c r="T91" s="177"/>
      <c r="U91" s="177"/>
      <c r="V91" s="177"/>
      <c r="W91" s="370"/>
      <c r="X91" s="370"/>
      <c r="Y91" s="391"/>
      <c r="Z91" s="177"/>
      <c r="AA91" s="75">
        <v>418</v>
      </c>
      <c r="AB91" s="75">
        <v>418100308</v>
      </c>
      <c r="AC91" s="193" t="s">
        <v>33</v>
      </c>
      <c r="AD91" s="75">
        <v>0</v>
      </c>
      <c r="AE91" s="75">
        <v>0</v>
      </c>
      <c r="AF91" s="75">
        <v>0</v>
      </c>
      <c r="AG91" s="75">
        <v>0</v>
      </c>
      <c r="AH91" s="75">
        <v>1</v>
      </c>
      <c r="AI91" s="75">
        <v>0</v>
      </c>
      <c r="AJ91" s="75">
        <v>0</v>
      </c>
      <c r="AK91" s="164">
        <v>0</v>
      </c>
      <c r="AL91" s="164">
        <v>0</v>
      </c>
      <c r="AM91" s="164">
        <v>1</v>
      </c>
      <c r="AN91" s="164">
        <v>0</v>
      </c>
      <c r="AO91" s="164">
        <v>0</v>
      </c>
      <c r="AP91" s="164">
        <v>0</v>
      </c>
      <c r="AQ91" s="164">
        <v>0</v>
      </c>
      <c r="AR91" s="164">
        <v>0</v>
      </c>
      <c r="AS91" s="75">
        <v>0</v>
      </c>
      <c r="AT91" s="165"/>
      <c r="AU91" s="75">
        <v>100</v>
      </c>
      <c r="AV91" s="75">
        <v>308</v>
      </c>
      <c r="AW91" s="369">
        <v>9</v>
      </c>
      <c r="AY91" s="75"/>
    </row>
    <row r="92" spans="1:51">
      <c r="A92" s="164">
        <f t="shared" si="18"/>
        <v>418</v>
      </c>
      <c r="B92" s="164">
        <f t="shared" si="19"/>
        <v>418100655</v>
      </c>
      <c r="C92" s="165" t="str">
        <f t="shared" si="20"/>
        <v>CHRISTA MCAULIFFE</v>
      </c>
      <c r="D92" s="174">
        <f t="shared" si="21"/>
        <v>0</v>
      </c>
      <c r="E92" s="174">
        <f t="shared" si="22"/>
        <v>0</v>
      </c>
      <c r="F92" s="174">
        <f t="shared" si="23"/>
        <v>0</v>
      </c>
      <c r="G92" s="174">
        <f t="shared" si="24"/>
        <v>0</v>
      </c>
      <c r="H92" s="174">
        <f t="shared" si="25"/>
        <v>1</v>
      </c>
      <c r="I92" s="174">
        <f t="shared" si="26"/>
        <v>0</v>
      </c>
      <c r="J92" s="174">
        <f t="shared" si="27"/>
        <v>0</v>
      </c>
      <c r="K92" s="251">
        <f t="shared" si="28"/>
        <v>0.04</v>
      </c>
      <c r="L92" s="174"/>
      <c r="M92" s="174">
        <f t="shared" si="29"/>
        <v>0</v>
      </c>
      <c r="N92" s="174">
        <f t="shared" si="30"/>
        <v>0</v>
      </c>
      <c r="O92" s="174">
        <f t="shared" si="31"/>
        <v>0</v>
      </c>
      <c r="P92" s="174">
        <f t="shared" si="32"/>
        <v>0</v>
      </c>
      <c r="Q92" s="174">
        <f t="shared" si="33"/>
        <v>2</v>
      </c>
      <c r="R92" s="174">
        <f t="shared" si="34"/>
        <v>1</v>
      </c>
      <c r="S92" s="177"/>
      <c r="T92" s="177"/>
      <c r="U92" s="177"/>
      <c r="V92" s="177"/>
      <c r="W92" s="370"/>
      <c r="X92" s="370"/>
      <c r="Y92" s="391"/>
      <c r="Z92" s="177"/>
      <c r="AA92" s="75">
        <v>418</v>
      </c>
      <c r="AB92" s="75">
        <v>418100655</v>
      </c>
      <c r="AC92" s="193" t="s">
        <v>33</v>
      </c>
      <c r="AD92" s="75">
        <v>0</v>
      </c>
      <c r="AE92" s="75">
        <v>0</v>
      </c>
      <c r="AF92" s="75">
        <v>0</v>
      </c>
      <c r="AG92" s="75">
        <v>0</v>
      </c>
      <c r="AH92" s="75">
        <v>1</v>
      </c>
      <c r="AI92" s="75">
        <v>0</v>
      </c>
      <c r="AJ92" s="75">
        <v>0</v>
      </c>
      <c r="AK92" s="164">
        <v>0</v>
      </c>
      <c r="AL92" s="164">
        <v>0</v>
      </c>
      <c r="AM92" s="164">
        <v>0</v>
      </c>
      <c r="AN92" s="164">
        <v>0</v>
      </c>
      <c r="AO92" s="164">
        <v>0</v>
      </c>
      <c r="AP92" s="164">
        <v>0</v>
      </c>
      <c r="AQ92" s="164">
        <v>0</v>
      </c>
      <c r="AR92" s="164">
        <v>0</v>
      </c>
      <c r="AS92" s="75">
        <v>0</v>
      </c>
      <c r="AT92" s="165"/>
      <c r="AU92" s="75">
        <v>100</v>
      </c>
      <c r="AV92" s="75">
        <v>655</v>
      </c>
      <c r="AW92" s="369">
        <v>2</v>
      </c>
      <c r="AY92" s="75"/>
    </row>
    <row r="93" spans="1:51">
      <c r="A93" s="164">
        <f t="shared" si="18"/>
        <v>420</v>
      </c>
      <c r="B93" s="164">
        <f t="shared" si="19"/>
        <v>420049010</v>
      </c>
      <c r="C93" s="165" t="str">
        <f t="shared" si="20"/>
        <v>BENJAMIN BANNEKER</v>
      </c>
      <c r="D93" s="174">
        <f t="shared" si="21"/>
        <v>1</v>
      </c>
      <c r="E93" s="174">
        <f t="shared" si="22"/>
        <v>0</v>
      </c>
      <c r="F93" s="174">
        <f t="shared" si="23"/>
        <v>0</v>
      </c>
      <c r="G93" s="174">
        <f t="shared" si="24"/>
        <v>5</v>
      </c>
      <c r="H93" s="174">
        <f t="shared" si="25"/>
        <v>1</v>
      </c>
      <c r="I93" s="174">
        <f t="shared" si="26"/>
        <v>0</v>
      </c>
      <c r="J93" s="174">
        <f t="shared" si="27"/>
        <v>0</v>
      </c>
      <c r="K93" s="251">
        <f t="shared" si="28"/>
        <v>0.24</v>
      </c>
      <c r="L93" s="174"/>
      <c r="M93" s="174">
        <f t="shared" si="29"/>
        <v>0</v>
      </c>
      <c r="N93" s="174">
        <f t="shared" si="30"/>
        <v>0</v>
      </c>
      <c r="O93" s="174">
        <f t="shared" si="31"/>
        <v>0</v>
      </c>
      <c r="P93" s="174">
        <f t="shared" si="32"/>
        <v>3</v>
      </c>
      <c r="Q93" s="174">
        <f t="shared" si="33"/>
        <v>3</v>
      </c>
      <c r="R93" s="174">
        <f t="shared" si="34"/>
        <v>7</v>
      </c>
      <c r="S93" s="177"/>
      <c r="T93" s="177"/>
      <c r="U93" s="177"/>
      <c r="V93" s="177"/>
      <c r="W93" s="370"/>
      <c r="X93" s="370"/>
      <c r="Y93" s="391"/>
      <c r="Z93" s="177"/>
      <c r="AA93" s="75">
        <v>420</v>
      </c>
      <c r="AB93" s="75">
        <v>420049010</v>
      </c>
      <c r="AC93" s="193" t="s">
        <v>35</v>
      </c>
      <c r="AD93" s="75">
        <v>1</v>
      </c>
      <c r="AE93" s="75">
        <v>0</v>
      </c>
      <c r="AF93" s="75">
        <v>0</v>
      </c>
      <c r="AG93" s="75">
        <v>5</v>
      </c>
      <c r="AH93" s="75">
        <v>1</v>
      </c>
      <c r="AI93" s="75">
        <v>0</v>
      </c>
      <c r="AJ93" s="75">
        <v>0</v>
      </c>
      <c r="AK93" s="164">
        <v>0</v>
      </c>
      <c r="AL93" s="164">
        <v>0</v>
      </c>
      <c r="AM93" s="164">
        <v>0</v>
      </c>
      <c r="AN93" s="164">
        <v>0</v>
      </c>
      <c r="AO93" s="164">
        <v>3</v>
      </c>
      <c r="AP93" s="164">
        <v>0</v>
      </c>
      <c r="AQ93" s="164">
        <v>0</v>
      </c>
      <c r="AR93" s="164">
        <v>0</v>
      </c>
      <c r="AS93" s="75">
        <v>0</v>
      </c>
      <c r="AT93" s="165"/>
      <c r="AU93" s="75">
        <v>49</v>
      </c>
      <c r="AV93" s="75">
        <v>10</v>
      </c>
      <c r="AW93" s="369">
        <v>3</v>
      </c>
      <c r="AY93" s="75"/>
    </row>
    <row r="94" spans="1:51">
      <c r="A94" s="164">
        <f t="shared" si="18"/>
        <v>420</v>
      </c>
      <c r="B94" s="164">
        <f t="shared" si="19"/>
        <v>420049016</v>
      </c>
      <c r="C94" s="165" t="str">
        <f t="shared" si="20"/>
        <v>BENJAMIN BANNEKER</v>
      </c>
      <c r="D94" s="174">
        <f t="shared" si="21"/>
        <v>0</v>
      </c>
      <c r="E94" s="174">
        <f t="shared" si="22"/>
        <v>0</v>
      </c>
      <c r="F94" s="174">
        <f t="shared" si="23"/>
        <v>0</v>
      </c>
      <c r="G94" s="174">
        <f t="shared" si="24"/>
        <v>1</v>
      </c>
      <c r="H94" s="174">
        <f t="shared" si="25"/>
        <v>0</v>
      </c>
      <c r="I94" s="174">
        <f t="shared" si="26"/>
        <v>0</v>
      </c>
      <c r="J94" s="174">
        <f t="shared" si="27"/>
        <v>0</v>
      </c>
      <c r="K94" s="251">
        <f t="shared" si="28"/>
        <v>0.04</v>
      </c>
      <c r="L94" s="174"/>
      <c r="M94" s="174">
        <f t="shared" si="29"/>
        <v>0</v>
      </c>
      <c r="N94" s="174">
        <f t="shared" si="30"/>
        <v>0</v>
      </c>
      <c r="O94" s="174">
        <f t="shared" si="31"/>
        <v>0</v>
      </c>
      <c r="P94" s="174">
        <f t="shared" si="32"/>
        <v>1</v>
      </c>
      <c r="Q94" s="174">
        <f t="shared" si="33"/>
        <v>8</v>
      </c>
      <c r="R94" s="174">
        <f t="shared" si="34"/>
        <v>1</v>
      </c>
      <c r="S94" s="177"/>
      <c r="T94" s="177"/>
      <c r="U94" s="177"/>
      <c r="V94" s="177"/>
      <c r="W94" s="370"/>
      <c r="X94" s="370"/>
      <c r="Y94" s="391"/>
      <c r="Z94" s="177"/>
      <c r="AA94" s="75">
        <v>420</v>
      </c>
      <c r="AB94" s="75">
        <v>420049016</v>
      </c>
      <c r="AC94" s="193" t="s">
        <v>35</v>
      </c>
      <c r="AD94" s="75">
        <v>0</v>
      </c>
      <c r="AE94" s="75">
        <v>0</v>
      </c>
      <c r="AF94" s="75">
        <v>0</v>
      </c>
      <c r="AG94" s="75">
        <v>1</v>
      </c>
      <c r="AH94" s="75">
        <v>0</v>
      </c>
      <c r="AI94" s="75">
        <v>0</v>
      </c>
      <c r="AJ94" s="75">
        <v>0</v>
      </c>
      <c r="AK94" s="164">
        <v>0</v>
      </c>
      <c r="AL94" s="164">
        <v>0</v>
      </c>
      <c r="AM94" s="164">
        <v>0</v>
      </c>
      <c r="AN94" s="164">
        <v>0</v>
      </c>
      <c r="AO94" s="164">
        <v>1</v>
      </c>
      <c r="AP94" s="164">
        <v>0</v>
      </c>
      <c r="AQ94" s="164">
        <v>0</v>
      </c>
      <c r="AR94" s="164">
        <v>0</v>
      </c>
      <c r="AS94" s="75">
        <v>0</v>
      </c>
      <c r="AT94" s="165"/>
      <c r="AU94" s="75">
        <v>49</v>
      </c>
      <c r="AV94" s="75">
        <v>16</v>
      </c>
      <c r="AW94" s="369">
        <v>8</v>
      </c>
      <c r="AY94" s="75"/>
    </row>
    <row r="95" spans="1:51">
      <c r="A95" s="164">
        <f t="shared" si="18"/>
        <v>420</v>
      </c>
      <c r="B95" s="164">
        <f t="shared" si="19"/>
        <v>420049026</v>
      </c>
      <c r="C95" s="165" t="str">
        <f t="shared" si="20"/>
        <v>BENJAMIN BANNEKER</v>
      </c>
      <c r="D95" s="174">
        <f t="shared" si="21"/>
        <v>0</v>
      </c>
      <c r="E95" s="174">
        <f t="shared" si="22"/>
        <v>0</v>
      </c>
      <c r="F95" s="174">
        <f t="shared" si="23"/>
        <v>1</v>
      </c>
      <c r="G95" s="174">
        <f t="shared" si="24"/>
        <v>3</v>
      </c>
      <c r="H95" s="174">
        <f t="shared" si="25"/>
        <v>1</v>
      </c>
      <c r="I95" s="174">
        <f t="shared" si="26"/>
        <v>0</v>
      </c>
      <c r="J95" s="174">
        <f t="shared" si="27"/>
        <v>0</v>
      </c>
      <c r="K95" s="251">
        <f t="shared" si="28"/>
        <v>0.2</v>
      </c>
      <c r="L95" s="174"/>
      <c r="M95" s="174">
        <f t="shared" si="29"/>
        <v>0</v>
      </c>
      <c r="N95" s="174">
        <f t="shared" si="30"/>
        <v>0</v>
      </c>
      <c r="O95" s="174">
        <f t="shared" si="31"/>
        <v>0</v>
      </c>
      <c r="P95" s="174">
        <f t="shared" si="32"/>
        <v>1</v>
      </c>
      <c r="Q95" s="174">
        <f t="shared" si="33"/>
        <v>3</v>
      </c>
      <c r="R95" s="174">
        <f t="shared" si="34"/>
        <v>5</v>
      </c>
      <c r="S95" s="177"/>
      <c r="T95" s="177"/>
      <c r="U95" s="177"/>
      <c r="V95" s="177"/>
      <c r="W95" s="370"/>
      <c r="X95" s="370"/>
      <c r="Y95" s="391"/>
      <c r="Z95" s="177"/>
      <c r="AA95" s="75">
        <v>420</v>
      </c>
      <c r="AB95" s="75">
        <v>420049026</v>
      </c>
      <c r="AC95" s="193" t="s">
        <v>35</v>
      </c>
      <c r="AD95" s="75">
        <v>0</v>
      </c>
      <c r="AE95" s="75">
        <v>0</v>
      </c>
      <c r="AF95" s="75">
        <v>1</v>
      </c>
      <c r="AG95" s="75">
        <v>3</v>
      </c>
      <c r="AH95" s="75">
        <v>1</v>
      </c>
      <c r="AI95" s="75">
        <v>0</v>
      </c>
      <c r="AJ95" s="75">
        <v>0</v>
      </c>
      <c r="AK95" s="164">
        <v>0</v>
      </c>
      <c r="AL95" s="164">
        <v>0</v>
      </c>
      <c r="AM95" s="164">
        <v>0</v>
      </c>
      <c r="AN95" s="164">
        <v>0</v>
      </c>
      <c r="AO95" s="164">
        <v>1</v>
      </c>
      <c r="AP95" s="164">
        <v>0</v>
      </c>
      <c r="AQ95" s="164">
        <v>0</v>
      </c>
      <c r="AR95" s="164">
        <v>0</v>
      </c>
      <c r="AS95" s="75">
        <v>0</v>
      </c>
      <c r="AT95" s="165"/>
      <c r="AU95" s="75">
        <v>49</v>
      </c>
      <c r="AV95" s="75">
        <v>26</v>
      </c>
      <c r="AW95" s="369">
        <v>3</v>
      </c>
      <c r="AY95" s="75"/>
    </row>
    <row r="96" spans="1:51">
      <c r="A96" s="164">
        <f t="shared" si="18"/>
        <v>420</v>
      </c>
      <c r="B96" s="164">
        <f t="shared" si="19"/>
        <v>420049035</v>
      </c>
      <c r="C96" s="165" t="str">
        <f t="shared" si="20"/>
        <v>BENJAMIN BANNEKER</v>
      </c>
      <c r="D96" s="174">
        <f t="shared" si="21"/>
        <v>1</v>
      </c>
      <c r="E96" s="174">
        <f t="shared" si="22"/>
        <v>0</v>
      </c>
      <c r="F96" s="174">
        <f t="shared" si="23"/>
        <v>4</v>
      </c>
      <c r="G96" s="174">
        <f t="shared" si="24"/>
        <v>13</v>
      </c>
      <c r="H96" s="174">
        <f t="shared" si="25"/>
        <v>3</v>
      </c>
      <c r="I96" s="174">
        <f t="shared" si="26"/>
        <v>0</v>
      </c>
      <c r="J96" s="174">
        <f t="shared" si="27"/>
        <v>0</v>
      </c>
      <c r="K96" s="251">
        <f t="shared" si="28"/>
        <v>0.8</v>
      </c>
      <c r="L96" s="174"/>
      <c r="M96" s="174">
        <f t="shared" si="29"/>
        <v>1</v>
      </c>
      <c r="N96" s="174">
        <f t="shared" si="30"/>
        <v>0</v>
      </c>
      <c r="O96" s="174">
        <f t="shared" si="31"/>
        <v>0</v>
      </c>
      <c r="P96" s="174">
        <f t="shared" si="32"/>
        <v>13</v>
      </c>
      <c r="Q96" s="174">
        <f t="shared" si="33"/>
        <v>11</v>
      </c>
      <c r="R96" s="174">
        <f t="shared" si="34"/>
        <v>21</v>
      </c>
      <c r="S96" s="177"/>
      <c r="T96" s="177"/>
      <c r="U96" s="177"/>
      <c r="V96" s="177"/>
      <c r="W96" s="370"/>
      <c r="X96" s="370"/>
      <c r="Y96" s="391"/>
      <c r="Z96" s="177"/>
      <c r="AA96" s="75">
        <v>420</v>
      </c>
      <c r="AB96" s="75">
        <v>420049035</v>
      </c>
      <c r="AC96" s="193" t="s">
        <v>35</v>
      </c>
      <c r="AD96" s="75">
        <v>1</v>
      </c>
      <c r="AE96" s="75">
        <v>0</v>
      </c>
      <c r="AF96" s="75">
        <v>4</v>
      </c>
      <c r="AG96" s="75">
        <v>13</v>
      </c>
      <c r="AH96" s="75">
        <v>3</v>
      </c>
      <c r="AI96" s="75">
        <v>0</v>
      </c>
      <c r="AJ96" s="75">
        <v>0</v>
      </c>
      <c r="AK96" s="164">
        <v>0</v>
      </c>
      <c r="AL96" s="164">
        <v>1</v>
      </c>
      <c r="AM96" s="164">
        <v>0</v>
      </c>
      <c r="AN96" s="164">
        <v>0</v>
      </c>
      <c r="AO96" s="164">
        <v>10</v>
      </c>
      <c r="AP96" s="164">
        <v>1</v>
      </c>
      <c r="AQ96" s="164">
        <v>0</v>
      </c>
      <c r="AR96" s="164">
        <v>2</v>
      </c>
      <c r="AS96" s="75">
        <v>0</v>
      </c>
      <c r="AT96" s="165"/>
      <c r="AU96" s="75">
        <v>49</v>
      </c>
      <c r="AV96" s="75">
        <v>35</v>
      </c>
      <c r="AW96" s="369">
        <v>11</v>
      </c>
      <c r="AY96" s="75"/>
    </row>
    <row r="97" spans="1:51">
      <c r="A97" s="164">
        <f t="shared" si="18"/>
        <v>420</v>
      </c>
      <c r="B97" s="164">
        <f t="shared" si="19"/>
        <v>420049044</v>
      </c>
      <c r="C97" s="165" t="str">
        <f t="shared" si="20"/>
        <v>BENJAMIN BANNEKER</v>
      </c>
      <c r="D97" s="174">
        <f t="shared" si="21"/>
        <v>0</v>
      </c>
      <c r="E97" s="174">
        <f t="shared" si="22"/>
        <v>0</v>
      </c>
      <c r="F97" s="174">
        <f t="shared" si="23"/>
        <v>0</v>
      </c>
      <c r="G97" s="174">
        <f t="shared" si="24"/>
        <v>4</v>
      </c>
      <c r="H97" s="174">
        <f t="shared" si="25"/>
        <v>2</v>
      </c>
      <c r="I97" s="174">
        <f t="shared" si="26"/>
        <v>0</v>
      </c>
      <c r="J97" s="174">
        <f t="shared" si="27"/>
        <v>0</v>
      </c>
      <c r="K97" s="251">
        <f t="shared" si="28"/>
        <v>0.24</v>
      </c>
      <c r="L97" s="174"/>
      <c r="M97" s="174">
        <f t="shared" si="29"/>
        <v>0</v>
      </c>
      <c r="N97" s="174">
        <f t="shared" si="30"/>
        <v>0</v>
      </c>
      <c r="O97" s="174">
        <f t="shared" si="31"/>
        <v>0</v>
      </c>
      <c r="P97" s="174">
        <f t="shared" si="32"/>
        <v>3</v>
      </c>
      <c r="Q97" s="174">
        <f t="shared" si="33"/>
        <v>11</v>
      </c>
      <c r="R97" s="174">
        <f t="shared" si="34"/>
        <v>6</v>
      </c>
      <c r="S97" s="177"/>
      <c r="T97" s="177"/>
      <c r="U97" s="177"/>
      <c r="V97" s="177"/>
      <c r="W97" s="370"/>
      <c r="X97" s="370"/>
      <c r="Y97" s="391"/>
      <c r="Z97" s="177"/>
      <c r="AA97" s="75">
        <v>420</v>
      </c>
      <c r="AB97" s="75">
        <v>420049044</v>
      </c>
      <c r="AC97" s="193" t="s">
        <v>35</v>
      </c>
      <c r="AD97" s="75">
        <v>0</v>
      </c>
      <c r="AE97" s="75">
        <v>0</v>
      </c>
      <c r="AF97" s="75">
        <v>0</v>
      </c>
      <c r="AG97" s="75">
        <v>4</v>
      </c>
      <c r="AH97" s="75">
        <v>2</v>
      </c>
      <c r="AI97" s="75">
        <v>0</v>
      </c>
      <c r="AJ97" s="75">
        <v>0</v>
      </c>
      <c r="AK97" s="164">
        <v>0</v>
      </c>
      <c r="AL97" s="164">
        <v>0</v>
      </c>
      <c r="AM97" s="164">
        <v>0</v>
      </c>
      <c r="AN97" s="164">
        <v>0</v>
      </c>
      <c r="AO97" s="164">
        <v>3</v>
      </c>
      <c r="AP97" s="164">
        <v>0</v>
      </c>
      <c r="AQ97" s="164">
        <v>0</v>
      </c>
      <c r="AR97" s="164">
        <v>0</v>
      </c>
      <c r="AS97" s="75">
        <v>0</v>
      </c>
      <c r="AT97" s="165"/>
      <c r="AU97" s="75">
        <v>49</v>
      </c>
      <c r="AV97" s="75">
        <v>44</v>
      </c>
      <c r="AW97" s="369">
        <v>11</v>
      </c>
      <c r="AY97" s="75"/>
    </row>
    <row r="98" spans="1:51">
      <c r="A98" s="164">
        <f t="shared" si="18"/>
        <v>420</v>
      </c>
      <c r="B98" s="164">
        <f t="shared" si="19"/>
        <v>420049049</v>
      </c>
      <c r="C98" s="165" t="str">
        <f t="shared" si="20"/>
        <v>BENJAMIN BANNEKER</v>
      </c>
      <c r="D98" s="174">
        <f t="shared" si="21"/>
        <v>19</v>
      </c>
      <c r="E98" s="174">
        <f t="shared" si="22"/>
        <v>0</v>
      </c>
      <c r="F98" s="174">
        <f t="shared" si="23"/>
        <v>28</v>
      </c>
      <c r="G98" s="174">
        <f t="shared" si="24"/>
        <v>147</v>
      </c>
      <c r="H98" s="174">
        <f t="shared" si="25"/>
        <v>30</v>
      </c>
      <c r="I98" s="174">
        <f t="shared" si="26"/>
        <v>0</v>
      </c>
      <c r="J98" s="174">
        <f t="shared" si="27"/>
        <v>0</v>
      </c>
      <c r="K98" s="251">
        <f t="shared" si="28"/>
        <v>8.1999999999999993</v>
      </c>
      <c r="L98" s="174"/>
      <c r="M98" s="174">
        <f t="shared" si="29"/>
        <v>14</v>
      </c>
      <c r="N98" s="174">
        <f t="shared" si="30"/>
        <v>0</v>
      </c>
      <c r="O98" s="174">
        <f t="shared" si="31"/>
        <v>0</v>
      </c>
      <c r="P98" s="174">
        <f t="shared" si="32"/>
        <v>156</v>
      </c>
      <c r="Q98" s="174">
        <f t="shared" si="33"/>
        <v>7</v>
      </c>
      <c r="R98" s="174">
        <f t="shared" si="34"/>
        <v>215</v>
      </c>
      <c r="S98" s="177"/>
      <c r="T98" s="177"/>
      <c r="U98" s="177"/>
      <c r="V98" s="177"/>
      <c r="W98" s="370"/>
      <c r="X98" s="370"/>
      <c r="Y98" s="391"/>
      <c r="Z98" s="177"/>
      <c r="AA98" s="75">
        <v>420</v>
      </c>
      <c r="AB98" s="75">
        <v>420049049</v>
      </c>
      <c r="AC98" s="193" t="s">
        <v>35</v>
      </c>
      <c r="AD98" s="75">
        <v>19</v>
      </c>
      <c r="AE98" s="75">
        <v>0</v>
      </c>
      <c r="AF98" s="75">
        <v>28</v>
      </c>
      <c r="AG98" s="75">
        <v>147</v>
      </c>
      <c r="AH98" s="75">
        <v>30</v>
      </c>
      <c r="AI98" s="75">
        <v>0</v>
      </c>
      <c r="AJ98" s="75">
        <v>0</v>
      </c>
      <c r="AK98" s="164">
        <v>4</v>
      </c>
      <c r="AL98" s="164">
        <v>12</v>
      </c>
      <c r="AM98" s="164">
        <v>0</v>
      </c>
      <c r="AN98" s="164">
        <v>0</v>
      </c>
      <c r="AO98" s="164">
        <v>130</v>
      </c>
      <c r="AP98" s="164">
        <v>12</v>
      </c>
      <c r="AQ98" s="164">
        <v>0</v>
      </c>
      <c r="AR98" s="164">
        <v>20</v>
      </c>
      <c r="AS98" s="75">
        <v>0</v>
      </c>
      <c r="AT98" s="165"/>
      <c r="AU98" s="75">
        <v>49</v>
      </c>
      <c r="AV98" s="75">
        <v>49</v>
      </c>
      <c r="AW98" s="369">
        <v>7</v>
      </c>
      <c r="AY98" s="75"/>
    </row>
    <row r="99" spans="1:51">
      <c r="A99" s="164">
        <f t="shared" si="18"/>
        <v>420</v>
      </c>
      <c r="B99" s="164">
        <f t="shared" si="19"/>
        <v>420049050</v>
      </c>
      <c r="C99" s="165" t="str">
        <f t="shared" si="20"/>
        <v>BENJAMIN BANNEKER</v>
      </c>
      <c r="D99" s="174">
        <f t="shared" si="21"/>
        <v>0</v>
      </c>
      <c r="E99" s="174">
        <f t="shared" si="22"/>
        <v>0</v>
      </c>
      <c r="F99" s="174">
        <f t="shared" si="23"/>
        <v>1</v>
      </c>
      <c r="G99" s="174">
        <f t="shared" si="24"/>
        <v>0</v>
      </c>
      <c r="H99" s="174">
        <f t="shared" si="25"/>
        <v>0</v>
      </c>
      <c r="I99" s="174">
        <f t="shared" si="26"/>
        <v>0</v>
      </c>
      <c r="J99" s="174">
        <f t="shared" si="27"/>
        <v>0</v>
      </c>
      <c r="K99" s="251">
        <f t="shared" si="28"/>
        <v>0.04</v>
      </c>
      <c r="L99" s="174"/>
      <c r="M99" s="174">
        <f t="shared" si="29"/>
        <v>0</v>
      </c>
      <c r="N99" s="174">
        <f t="shared" si="30"/>
        <v>0</v>
      </c>
      <c r="O99" s="174">
        <f t="shared" si="31"/>
        <v>0</v>
      </c>
      <c r="P99" s="174">
        <f t="shared" si="32"/>
        <v>0</v>
      </c>
      <c r="Q99" s="174">
        <f t="shared" si="33"/>
        <v>5</v>
      </c>
      <c r="R99" s="174">
        <f t="shared" si="34"/>
        <v>1</v>
      </c>
      <c r="S99" s="177"/>
      <c r="T99" s="177"/>
      <c r="U99" s="177"/>
      <c r="V99" s="177"/>
      <c r="W99" s="370"/>
      <c r="X99" s="370"/>
      <c r="Y99" s="391"/>
      <c r="Z99" s="177"/>
      <c r="AA99" s="75">
        <v>420</v>
      </c>
      <c r="AB99" s="75">
        <v>420049050</v>
      </c>
      <c r="AC99" s="193" t="s">
        <v>35</v>
      </c>
      <c r="AD99" s="75">
        <v>0</v>
      </c>
      <c r="AE99" s="75">
        <v>0</v>
      </c>
      <c r="AF99" s="75">
        <v>1</v>
      </c>
      <c r="AG99" s="75">
        <v>0</v>
      </c>
      <c r="AH99" s="75">
        <v>0</v>
      </c>
      <c r="AI99" s="75">
        <v>0</v>
      </c>
      <c r="AJ99" s="75">
        <v>0</v>
      </c>
      <c r="AK99" s="164">
        <v>0</v>
      </c>
      <c r="AL99" s="164">
        <v>0</v>
      </c>
      <c r="AM99" s="164">
        <v>0</v>
      </c>
      <c r="AN99" s="164">
        <v>0</v>
      </c>
      <c r="AO99" s="164">
        <v>0</v>
      </c>
      <c r="AP99" s="164">
        <v>0</v>
      </c>
      <c r="AQ99" s="164">
        <v>0</v>
      </c>
      <c r="AR99" s="164">
        <v>0</v>
      </c>
      <c r="AS99" s="75">
        <v>0</v>
      </c>
      <c r="AT99" s="165"/>
      <c r="AU99" s="75">
        <v>49</v>
      </c>
      <c r="AV99" s="75">
        <v>50</v>
      </c>
      <c r="AW99" s="369">
        <v>5</v>
      </c>
      <c r="AY99" s="75"/>
    </row>
    <row r="100" spans="1:51">
      <c r="A100" s="164">
        <f t="shared" si="18"/>
        <v>420</v>
      </c>
      <c r="B100" s="164">
        <f t="shared" si="19"/>
        <v>420049056</v>
      </c>
      <c r="C100" s="165" t="str">
        <f t="shared" si="20"/>
        <v>BENJAMIN BANNEKER</v>
      </c>
      <c r="D100" s="174">
        <f t="shared" si="21"/>
        <v>0</v>
      </c>
      <c r="E100" s="174">
        <f t="shared" si="22"/>
        <v>0</v>
      </c>
      <c r="F100" s="174">
        <f t="shared" si="23"/>
        <v>1</v>
      </c>
      <c r="G100" s="174">
        <f t="shared" si="24"/>
        <v>0</v>
      </c>
      <c r="H100" s="174">
        <f t="shared" si="25"/>
        <v>0</v>
      </c>
      <c r="I100" s="174">
        <f t="shared" si="26"/>
        <v>0</v>
      </c>
      <c r="J100" s="174">
        <f t="shared" si="27"/>
        <v>0</v>
      </c>
      <c r="K100" s="251">
        <f t="shared" si="28"/>
        <v>0.04</v>
      </c>
      <c r="L100" s="174"/>
      <c r="M100" s="174">
        <f t="shared" si="29"/>
        <v>0</v>
      </c>
      <c r="N100" s="174">
        <f t="shared" si="30"/>
        <v>0</v>
      </c>
      <c r="O100" s="174">
        <f t="shared" si="31"/>
        <v>0</v>
      </c>
      <c r="P100" s="174">
        <f t="shared" si="32"/>
        <v>0</v>
      </c>
      <c r="Q100" s="174">
        <f t="shared" si="33"/>
        <v>4</v>
      </c>
      <c r="R100" s="174">
        <f t="shared" si="34"/>
        <v>1</v>
      </c>
      <c r="S100" s="177"/>
      <c r="T100" s="177"/>
      <c r="U100" s="177"/>
      <c r="V100" s="177"/>
      <c r="W100" s="370"/>
      <c r="X100" s="370"/>
      <c r="Y100" s="391"/>
      <c r="Z100" s="177"/>
      <c r="AA100" s="75">
        <v>420</v>
      </c>
      <c r="AB100" s="75">
        <v>420049056</v>
      </c>
      <c r="AC100" s="193" t="s">
        <v>35</v>
      </c>
      <c r="AD100" s="75">
        <v>0</v>
      </c>
      <c r="AE100" s="75">
        <v>0</v>
      </c>
      <c r="AF100" s="75">
        <v>1</v>
      </c>
      <c r="AG100" s="75">
        <v>0</v>
      </c>
      <c r="AH100" s="75">
        <v>0</v>
      </c>
      <c r="AI100" s="75">
        <v>0</v>
      </c>
      <c r="AJ100" s="75">
        <v>0</v>
      </c>
      <c r="AK100" s="164">
        <v>0</v>
      </c>
      <c r="AL100" s="164">
        <v>0</v>
      </c>
      <c r="AM100" s="164">
        <v>0</v>
      </c>
      <c r="AN100" s="164">
        <v>0</v>
      </c>
      <c r="AO100" s="164">
        <v>0</v>
      </c>
      <c r="AP100" s="164">
        <v>0</v>
      </c>
      <c r="AQ100" s="164">
        <v>0</v>
      </c>
      <c r="AR100" s="164">
        <v>0</v>
      </c>
      <c r="AS100" s="75">
        <v>0</v>
      </c>
      <c r="AT100" s="165"/>
      <c r="AU100" s="75">
        <v>49</v>
      </c>
      <c r="AV100" s="75">
        <v>56</v>
      </c>
      <c r="AW100" s="369">
        <v>4</v>
      </c>
      <c r="AY100" s="75"/>
    </row>
    <row r="101" spans="1:51">
      <c r="A101" s="164">
        <f t="shared" si="18"/>
        <v>420</v>
      </c>
      <c r="B101" s="164">
        <f t="shared" si="19"/>
        <v>420049057</v>
      </c>
      <c r="C101" s="165" t="str">
        <f t="shared" si="20"/>
        <v>BENJAMIN BANNEKER</v>
      </c>
      <c r="D101" s="174">
        <f t="shared" si="21"/>
        <v>1</v>
      </c>
      <c r="E101" s="174">
        <f t="shared" si="22"/>
        <v>0</v>
      </c>
      <c r="F101" s="174">
        <f t="shared" si="23"/>
        <v>0</v>
      </c>
      <c r="G101" s="174">
        <f t="shared" si="24"/>
        <v>1</v>
      </c>
      <c r="H101" s="174">
        <f t="shared" si="25"/>
        <v>1</v>
      </c>
      <c r="I101" s="174">
        <f t="shared" si="26"/>
        <v>0</v>
      </c>
      <c r="J101" s="174">
        <f t="shared" si="27"/>
        <v>0</v>
      </c>
      <c r="K101" s="251">
        <f t="shared" si="28"/>
        <v>0.08</v>
      </c>
      <c r="L101" s="174"/>
      <c r="M101" s="174">
        <f t="shared" si="29"/>
        <v>0</v>
      </c>
      <c r="N101" s="174">
        <f t="shared" si="30"/>
        <v>0</v>
      </c>
      <c r="O101" s="174">
        <f t="shared" si="31"/>
        <v>0</v>
      </c>
      <c r="P101" s="174">
        <f t="shared" si="32"/>
        <v>2</v>
      </c>
      <c r="Q101" s="174">
        <f t="shared" si="33"/>
        <v>12</v>
      </c>
      <c r="R101" s="174">
        <f t="shared" si="34"/>
        <v>3</v>
      </c>
      <c r="S101" s="177"/>
      <c r="T101" s="177"/>
      <c r="U101" s="177"/>
      <c r="V101" s="177"/>
      <c r="W101" s="370"/>
      <c r="X101" s="370"/>
      <c r="Y101" s="391"/>
      <c r="Z101" s="177"/>
      <c r="AA101" s="75">
        <v>420</v>
      </c>
      <c r="AB101" s="75">
        <v>420049057</v>
      </c>
      <c r="AC101" s="193" t="s">
        <v>35</v>
      </c>
      <c r="AD101" s="75">
        <v>1</v>
      </c>
      <c r="AE101" s="75">
        <v>0</v>
      </c>
      <c r="AF101" s="75">
        <v>0</v>
      </c>
      <c r="AG101" s="75">
        <v>1</v>
      </c>
      <c r="AH101" s="75">
        <v>1</v>
      </c>
      <c r="AI101" s="75">
        <v>0</v>
      </c>
      <c r="AJ101" s="75">
        <v>0</v>
      </c>
      <c r="AK101" s="164">
        <v>0</v>
      </c>
      <c r="AL101" s="164">
        <v>0</v>
      </c>
      <c r="AM101" s="164">
        <v>0</v>
      </c>
      <c r="AN101" s="164">
        <v>0</v>
      </c>
      <c r="AO101" s="164">
        <v>1</v>
      </c>
      <c r="AP101" s="164">
        <v>1</v>
      </c>
      <c r="AQ101" s="164">
        <v>0</v>
      </c>
      <c r="AR101" s="164">
        <v>0</v>
      </c>
      <c r="AS101" s="75">
        <v>0</v>
      </c>
      <c r="AT101" s="165"/>
      <c r="AU101" s="75">
        <v>49</v>
      </c>
      <c r="AV101" s="75">
        <v>57</v>
      </c>
      <c r="AW101" s="369">
        <v>12</v>
      </c>
      <c r="AY101" s="75"/>
    </row>
    <row r="102" spans="1:51">
      <c r="A102" s="164">
        <f t="shared" si="18"/>
        <v>420</v>
      </c>
      <c r="B102" s="164">
        <f t="shared" si="19"/>
        <v>420049088</v>
      </c>
      <c r="C102" s="165" t="str">
        <f t="shared" si="20"/>
        <v>BENJAMIN BANNEKER</v>
      </c>
      <c r="D102" s="174">
        <f t="shared" si="21"/>
        <v>0</v>
      </c>
      <c r="E102" s="174">
        <f t="shared" si="22"/>
        <v>0</v>
      </c>
      <c r="F102" s="174">
        <f t="shared" si="23"/>
        <v>0</v>
      </c>
      <c r="G102" s="174">
        <f t="shared" si="24"/>
        <v>1</v>
      </c>
      <c r="H102" s="174">
        <f t="shared" si="25"/>
        <v>0</v>
      </c>
      <c r="I102" s="174">
        <f t="shared" si="26"/>
        <v>0</v>
      </c>
      <c r="J102" s="174">
        <f t="shared" si="27"/>
        <v>0</v>
      </c>
      <c r="K102" s="251">
        <f t="shared" si="28"/>
        <v>0.04</v>
      </c>
      <c r="L102" s="174"/>
      <c r="M102" s="174">
        <f t="shared" si="29"/>
        <v>0</v>
      </c>
      <c r="N102" s="174">
        <f t="shared" si="30"/>
        <v>0</v>
      </c>
      <c r="O102" s="174">
        <f t="shared" si="31"/>
        <v>0</v>
      </c>
      <c r="P102" s="174">
        <f t="shared" si="32"/>
        <v>1</v>
      </c>
      <c r="Q102" s="174">
        <f t="shared" si="33"/>
        <v>4</v>
      </c>
      <c r="R102" s="174">
        <f t="shared" si="34"/>
        <v>1</v>
      </c>
      <c r="S102" s="177"/>
      <c r="T102" s="177"/>
      <c r="U102" s="177"/>
      <c r="V102" s="177"/>
      <c r="W102" s="370"/>
      <c r="X102" s="370"/>
      <c r="Y102" s="391"/>
      <c r="Z102" s="177"/>
      <c r="AA102" s="75">
        <v>420</v>
      </c>
      <c r="AB102" s="75">
        <v>420049088</v>
      </c>
      <c r="AC102" s="193" t="s">
        <v>35</v>
      </c>
      <c r="AD102" s="75">
        <v>0</v>
      </c>
      <c r="AE102" s="75">
        <v>0</v>
      </c>
      <c r="AF102" s="75">
        <v>0</v>
      </c>
      <c r="AG102" s="75">
        <v>1</v>
      </c>
      <c r="AH102" s="75">
        <v>0</v>
      </c>
      <c r="AI102" s="75">
        <v>0</v>
      </c>
      <c r="AJ102" s="75">
        <v>0</v>
      </c>
      <c r="AK102" s="164">
        <v>0</v>
      </c>
      <c r="AL102" s="164">
        <v>0</v>
      </c>
      <c r="AM102" s="164">
        <v>0</v>
      </c>
      <c r="AN102" s="164">
        <v>0</v>
      </c>
      <c r="AO102" s="164">
        <v>1</v>
      </c>
      <c r="AP102" s="164">
        <v>0</v>
      </c>
      <c r="AQ102" s="164">
        <v>0</v>
      </c>
      <c r="AR102" s="164">
        <v>0</v>
      </c>
      <c r="AS102" s="75">
        <v>0</v>
      </c>
      <c r="AT102" s="165"/>
      <c r="AU102" s="75">
        <v>49</v>
      </c>
      <c r="AV102" s="75">
        <v>88</v>
      </c>
      <c r="AW102" s="369">
        <v>4</v>
      </c>
      <c r="AY102" s="75"/>
    </row>
    <row r="103" spans="1:51">
      <c r="A103" s="164">
        <f t="shared" si="18"/>
        <v>420</v>
      </c>
      <c r="B103" s="164">
        <f t="shared" si="19"/>
        <v>420049093</v>
      </c>
      <c r="C103" s="165" t="str">
        <f t="shared" si="20"/>
        <v>BENJAMIN BANNEKER</v>
      </c>
      <c r="D103" s="174">
        <f t="shared" si="21"/>
        <v>1</v>
      </c>
      <c r="E103" s="174">
        <f t="shared" si="22"/>
        <v>0</v>
      </c>
      <c r="F103" s="174">
        <f t="shared" si="23"/>
        <v>2</v>
      </c>
      <c r="G103" s="174">
        <f t="shared" si="24"/>
        <v>12</v>
      </c>
      <c r="H103" s="174">
        <f t="shared" si="25"/>
        <v>1</v>
      </c>
      <c r="I103" s="174">
        <f t="shared" si="26"/>
        <v>0</v>
      </c>
      <c r="J103" s="174">
        <f t="shared" si="27"/>
        <v>0</v>
      </c>
      <c r="K103" s="251">
        <f t="shared" si="28"/>
        <v>0.6</v>
      </c>
      <c r="L103" s="174"/>
      <c r="M103" s="174">
        <f t="shared" si="29"/>
        <v>1</v>
      </c>
      <c r="N103" s="174">
        <f t="shared" si="30"/>
        <v>0</v>
      </c>
      <c r="O103" s="174">
        <f t="shared" si="31"/>
        <v>0</v>
      </c>
      <c r="P103" s="174">
        <f t="shared" si="32"/>
        <v>9</v>
      </c>
      <c r="Q103" s="174">
        <f t="shared" si="33"/>
        <v>11</v>
      </c>
      <c r="R103" s="174">
        <f t="shared" si="34"/>
        <v>16</v>
      </c>
      <c r="S103" s="177"/>
      <c r="T103" s="177"/>
      <c r="U103" s="177"/>
      <c r="V103" s="177"/>
      <c r="W103" s="370"/>
      <c r="X103" s="370"/>
      <c r="Y103" s="391"/>
      <c r="Z103" s="177"/>
      <c r="AA103" s="75">
        <v>420</v>
      </c>
      <c r="AB103" s="75">
        <v>420049093</v>
      </c>
      <c r="AC103" s="193" t="s">
        <v>35</v>
      </c>
      <c r="AD103" s="75">
        <v>1</v>
      </c>
      <c r="AE103" s="75">
        <v>0</v>
      </c>
      <c r="AF103" s="75">
        <v>2</v>
      </c>
      <c r="AG103" s="75">
        <v>12</v>
      </c>
      <c r="AH103" s="75">
        <v>1</v>
      </c>
      <c r="AI103" s="75">
        <v>0</v>
      </c>
      <c r="AJ103" s="75">
        <v>0</v>
      </c>
      <c r="AK103" s="164">
        <v>0</v>
      </c>
      <c r="AL103" s="164">
        <v>1</v>
      </c>
      <c r="AM103" s="164">
        <v>0</v>
      </c>
      <c r="AN103" s="164">
        <v>0</v>
      </c>
      <c r="AO103" s="164">
        <v>7</v>
      </c>
      <c r="AP103" s="164">
        <v>0</v>
      </c>
      <c r="AQ103" s="164">
        <v>0</v>
      </c>
      <c r="AR103" s="164">
        <v>2</v>
      </c>
      <c r="AS103" s="75">
        <v>0</v>
      </c>
      <c r="AT103" s="165"/>
      <c r="AU103" s="75">
        <v>49</v>
      </c>
      <c r="AV103" s="75">
        <v>93</v>
      </c>
      <c r="AW103" s="369">
        <v>11</v>
      </c>
      <c r="AY103" s="75"/>
    </row>
    <row r="104" spans="1:51">
      <c r="A104" s="164">
        <f t="shared" si="18"/>
        <v>420</v>
      </c>
      <c r="B104" s="164">
        <f t="shared" si="19"/>
        <v>420049097</v>
      </c>
      <c r="C104" s="165" t="str">
        <f t="shared" si="20"/>
        <v>BENJAMIN BANNEKER</v>
      </c>
      <c r="D104" s="174">
        <f t="shared" si="21"/>
        <v>0</v>
      </c>
      <c r="E104" s="174">
        <f t="shared" si="22"/>
        <v>0</v>
      </c>
      <c r="F104" s="174">
        <f t="shared" si="23"/>
        <v>0</v>
      </c>
      <c r="G104" s="174">
        <f t="shared" si="24"/>
        <v>1</v>
      </c>
      <c r="H104" s="174">
        <f t="shared" si="25"/>
        <v>0</v>
      </c>
      <c r="I104" s="174">
        <f t="shared" si="26"/>
        <v>0</v>
      </c>
      <c r="J104" s="174">
        <f t="shared" si="27"/>
        <v>0</v>
      </c>
      <c r="K104" s="251">
        <f t="shared" si="28"/>
        <v>0.04</v>
      </c>
      <c r="L104" s="174"/>
      <c r="M104" s="174">
        <f t="shared" si="29"/>
        <v>0</v>
      </c>
      <c r="N104" s="174">
        <f t="shared" si="30"/>
        <v>0</v>
      </c>
      <c r="O104" s="174">
        <f t="shared" si="31"/>
        <v>0</v>
      </c>
      <c r="P104" s="174">
        <f t="shared" si="32"/>
        <v>1</v>
      </c>
      <c r="Q104" s="174">
        <f t="shared" si="33"/>
        <v>11</v>
      </c>
      <c r="R104" s="174">
        <f t="shared" si="34"/>
        <v>1</v>
      </c>
      <c r="S104" s="177"/>
      <c r="T104" s="177"/>
      <c r="U104" s="177"/>
      <c r="V104" s="177"/>
      <c r="W104" s="370"/>
      <c r="X104" s="370"/>
      <c r="Y104" s="391"/>
      <c r="Z104" s="177"/>
      <c r="AA104" s="75">
        <v>420</v>
      </c>
      <c r="AB104" s="75">
        <v>420049097</v>
      </c>
      <c r="AC104" s="193" t="s">
        <v>35</v>
      </c>
      <c r="AD104" s="75">
        <v>0</v>
      </c>
      <c r="AE104" s="75">
        <v>0</v>
      </c>
      <c r="AF104" s="75">
        <v>0</v>
      </c>
      <c r="AG104" s="75">
        <v>1</v>
      </c>
      <c r="AH104" s="75">
        <v>0</v>
      </c>
      <c r="AI104" s="75">
        <v>0</v>
      </c>
      <c r="AJ104" s="75">
        <v>0</v>
      </c>
      <c r="AK104" s="164">
        <v>0</v>
      </c>
      <c r="AL104" s="164">
        <v>0</v>
      </c>
      <c r="AM104" s="164">
        <v>0</v>
      </c>
      <c r="AN104" s="164">
        <v>0</v>
      </c>
      <c r="AO104" s="164">
        <v>1</v>
      </c>
      <c r="AP104" s="164">
        <v>0</v>
      </c>
      <c r="AQ104" s="164">
        <v>0</v>
      </c>
      <c r="AR104" s="164">
        <v>0</v>
      </c>
      <c r="AS104" s="75">
        <v>0</v>
      </c>
      <c r="AT104" s="165"/>
      <c r="AU104" s="75">
        <v>49</v>
      </c>
      <c r="AV104" s="75">
        <v>97</v>
      </c>
      <c r="AW104" s="369">
        <v>11</v>
      </c>
      <c r="AY104" s="75"/>
    </row>
    <row r="105" spans="1:51">
      <c r="A105" s="164">
        <f t="shared" si="18"/>
        <v>420</v>
      </c>
      <c r="B105" s="164">
        <f t="shared" si="19"/>
        <v>420049100</v>
      </c>
      <c r="C105" s="165" t="str">
        <f t="shared" si="20"/>
        <v>BENJAMIN BANNEKER</v>
      </c>
      <c r="D105" s="174">
        <f t="shared" si="21"/>
        <v>0</v>
      </c>
      <c r="E105" s="174">
        <f t="shared" si="22"/>
        <v>0</v>
      </c>
      <c r="F105" s="174">
        <f t="shared" si="23"/>
        <v>0</v>
      </c>
      <c r="G105" s="174">
        <f t="shared" si="24"/>
        <v>1</v>
      </c>
      <c r="H105" s="174">
        <f t="shared" si="25"/>
        <v>0</v>
      </c>
      <c r="I105" s="174">
        <f t="shared" si="26"/>
        <v>0</v>
      </c>
      <c r="J105" s="174">
        <f t="shared" si="27"/>
        <v>0</v>
      </c>
      <c r="K105" s="251">
        <f t="shared" si="28"/>
        <v>0.04</v>
      </c>
      <c r="L105" s="174"/>
      <c r="M105" s="174">
        <f t="shared" si="29"/>
        <v>0</v>
      </c>
      <c r="N105" s="174">
        <f t="shared" si="30"/>
        <v>0</v>
      </c>
      <c r="O105" s="174">
        <f t="shared" si="31"/>
        <v>0</v>
      </c>
      <c r="P105" s="174">
        <f t="shared" si="32"/>
        <v>1</v>
      </c>
      <c r="Q105" s="174">
        <f t="shared" si="33"/>
        <v>10</v>
      </c>
      <c r="R105" s="174">
        <f t="shared" si="34"/>
        <v>1</v>
      </c>
      <c r="S105" s="177"/>
      <c r="T105" s="177"/>
      <c r="U105" s="177"/>
      <c r="V105" s="177"/>
      <c r="W105" s="370"/>
      <c r="X105" s="370"/>
      <c r="Y105" s="391"/>
      <c r="Z105" s="177"/>
      <c r="AA105" s="75">
        <v>420</v>
      </c>
      <c r="AB105" s="75">
        <v>420049100</v>
      </c>
      <c r="AC105" s="193" t="s">
        <v>35</v>
      </c>
      <c r="AD105" s="75">
        <v>0</v>
      </c>
      <c r="AE105" s="75">
        <v>0</v>
      </c>
      <c r="AF105" s="75">
        <v>0</v>
      </c>
      <c r="AG105" s="75">
        <v>1</v>
      </c>
      <c r="AH105" s="75">
        <v>0</v>
      </c>
      <c r="AI105" s="75">
        <v>0</v>
      </c>
      <c r="AJ105" s="75">
        <v>0</v>
      </c>
      <c r="AK105" s="164">
        <v>0</v>
      </c>
      <c r="AL105" s="164">
        <v>0</v>
      </c>
      <c r="AM105" s="164">
        <v>0</v>
      </c>
      <c r="AN105" s="164">
        <v>0</v>
      </c>
      <c r="AO105" s="164">
        <v>1</v>
      </c>
      <c r="AP105" s="164">
        <v>0</v>
      </c>
      <c r="AQ105" s="164">
        <v>0</v>
      </c>
      <c r="AR105" s="164">
        <v>0</v>
      </c>
      <c r="AS105" s="75">
        <v>0</v>
      </c>
      <c r="AT105" s="165"/>
      <c r="AU105" s="75">
        <v>49</v>
      </c>
      <c r="AV105" s="75">
        <v>100</v>
      </c>
      <c r="AW105" s="369">
        <v>10</v>
      </c>
      <c r="AY105" s="75"/>
    </row>
    <row r="106" spans="1:51">
      <c r="A106" s="164">
        <f t="shared" si="18"/>
        <v>420</v>
      </c>
      <c r="B106" s="164">
        <f t="shared" si="19"/>
        <v>420049149</v>
      </c>
      <c r="C106" s="165" t="str">
        <f t="shared" si="20"/>
        <v>BENJAMIN BANNEKER</v>
      </c>
      <c r="D106" s="174">
        <f t="shared" si="21"/>
        <v>0</v>
      </c>
      <c r="E106" s="174">
        <f t="shared" si="22"/>
        <v>0</v>
      </c>
      <c r="F106" s="174">
        <f t="shared" si="23"/>
        <v>0</v>
      </c>
      <c r="G106" s="174">
        <f t="shared" si="24"/>
        <v>2</v>
      </c>
      <c r="H106" s="174">
        <f t="shared" si="25"/>
        <v>0</v>
      </c>
      <c r="I106" s="174">
        <f t="shared" si="26"/>
        <v>0</v>
      </c>
      <c r="J106" s="174">
        <f t="shared" si="27"/>
        <v>0</v>
      </c>
      <c r="K106" s="251">
        <f t="shared" si="28"/>
        <v>0.08</v>
      </c>
      <c r="L106" s="174"/>
      <c r="M106" s="174">
        <f t="shared" si="29"/>
        <v>0</v>
      </c>
      <c r="N106" s="174">
        <f t="shared" si="30"/>
        <v>0</v>
      </c>
      <c r="O106" s="174">
        <f t="shared" si="31"/>
        <v>0</v>
      </c>
      <c r="P106" s="174">
        <f t="shared" si="32"/>
        <v>0</v>
      </c>
      <c r="Q106" s="174">
        <f t="shared" si="33"/>
        <v>12</v>
      </c>
      <c r="R106" s="174">
        <f t="shared" si="34"/>
        <v>2</v>
      </c>
      <c r="S106" s="177"/>
      <c r="T106" s="177"/>
      <c r="U106" s="177"/>
      <c r="V106" s="177"/>
      <c r="W106" s="370"/>
      <c r="X106" s="370"/>
      <c r="Y106" s="391"/>
      <c r="Z106" s="177"/>
      <c r="AA106" s="75">
        <v>420</v>
      </c>
      <c r="AB106" s="75">
        <v>420049149</v>
      </c>
      <c r="AC106" s="193" t="s">
        <v>35</v>
      </c>
      <c r="AD106" s="75">
        <v>0</v>
      </c>
      <c r="AE106" s="75">
        <v>0</v>
      </c>
      <c r="AF106" s="75">
        <v>0</v>
      </c>
      <c r="AG106" s="75">
        <v>2</v>
      </c>
      <c r="AH106" s="75">
        <v>0</v>
      </c>
      <c r="AI106" s="75">
        <v>0</v>
      </c>
      <c r="AJ106" s="75">
        <v>0</v>
      </c>
      <c r="AK106" s="164">
        <v>0</v>
      </c>
      <c r="AL106" s="164">
        <v>0</v>
      </c>
      <c r="AM106" s="164">
        <v>0</v>
      </c>
      <c r="AN106" s="164">
        <v>0</v>
      </c>
      <c r="AO106" s="164">
        <v>0</v>
      </c>
      <c r="AP106" s="164">
        <v>0</v>
      </c>
      <c r="AQ106" s="164">
        <v>0</v>
      </c>
      <c r="AR106" s="164">
        <v>0</v>
      </c>
      <c r="AS106" s="75">
        <v>0</v>
      </c>
      <c r="AT106" s="165"/>
      <c r="AU106" s="75">
        <v>49</v>
      </c>
      <c r="AV106" s="75">
        <v>149</v>
      </c>
      <c r="AW106" s="369">
        <v>12</v>
      </c>
      <c r="AY106" s="75"/>
    </row>
    <row r="107" spans="1:51">
      <c r="A107" s="164">
        <f t="shared" si="18"/>
        <v>420</v>
      </c>
      <c r="B107" s="164">
        <f t="shared" si="19"/>
        <v>420049153</v>
      </c>
      <c r="C107" s="165" t="str">
        <f t="shared" si="20"/>
        <v>BENJAMIN BANNEKER</v>
      </c>
      <c r="D107" s="174">
        <f t="shared" si="21"/>
        <v>0</v>
      </c>
      <c r="E107" s="174">
        <f t="shared" si="22"/>
        <v>0</v>
      </c>
      <c r="F107" s="174">
        <f t="shared" si="23"/>
        <v>0</v>
      </c>
      <c r="G107" s="174">
        <f t="shared" si="24"/>
        <v>3</v>
      </c>
      <c r="H107" s="174">
        <f t="shared" si="25"/>
        <v>0</v>
      </c>
      <c r="I107" s="174">
        <f t="shared" si="26"/>
        <v>0</v>
      </c>
      <c r="J107" s="174">
        <f t="shared" si="27"/>
        <v>0</v>
      </c>
      <c r="K107" s="251">
        <f t="shared" si="28"/>
        <v>0.12</v>
      </c>
      <c r="L107" s="174"/>
      <c r="M107" s="174">
        <f t="shared" si="29"/>
        <v>0</v>
      </c>
      <c r="N107" s="174">
        <f t="shared" si="30"/>
        <v>0</v>
      </c>
      <c r="O107" s="174">
        <f t="shared" si="31"/>
        <v>0</v>
      </c>
      <c r="P107" s="174">
        <f t="shared" si="32"/>
        <v>2</v>
      </c>
      <c r="Q107" s="174">
        <f t="shared" si="33"/>
        <v>10</v>
      </c>
      <c r="R107" s="174">
        <f t="shared" si="34"/>
        <v>3</v>
      </c>
      <c r="S107" s="177"/>
      <c r="T107" s="177"/>
      <c r="U107" s="177"/>
      <c r="V107" s="177"/>
      <c r="W107" s="370"/>
      <c r="X107" s="370"/>
      <c r="Y107" s="391"/>
      <c r="Z107" s="177"/>
      <c r="AA107" s="75">
        <v>420</v>
      </c>
      <c r="AB107" s="75">
        <v>420049153</v>
      </c>
      <c r="AC107" s="193" t="s">
        <v>35</v>
      </c>
      <c r="AD107" s="75">
        <v>0</v>
      </c>
      <c r="AE107" s="75">
        <v>0</v>
      </c>
      <c r="AF107" s="75">
        <v>0</v>
      </c>
      <c r="AG107" s="75">
        <v>3</v>
      </c>
      <c r="AH107" s="75">
        <v>0</v>
      </c>
      <c r="AI107" s="75">
        <v>0</v>
      </c>
      <c r="AJ107" s="75">
        <v>0</v>
      </c>
      <c r="AK107" s="164">
        <v>0</v>
      </c>
      <c r="AL107" s="164">
        <v>0</v>
      </c>
      <c r="AM107" s="164">
        <v>0</v>
      </c>
      <c r="AN107" s="164">
        <v>0</v>
      </c>
      <c r="AO107" s="164">
        <v>2</v>
      </c>
      <c r="AP107" s="164">
        <v>0</v>
      </c>
      <c r="AQ107" s="164">
        <v>0</v>
      </c>
      <c r="AR107" s="164">
        <v>0</v>
      </c>
      <c r="AS107" s="75">
        <v>0</v>
      </c>
      <c r="AT107" s="165"/>
      <c r="AU107" s="75">
        <v>49</v>
      </c>
      <c r="AV107" s="75">
        <v>153</v>
      </c>
      <c r="AW107" s="369">
        <v>10</v>
      </c>
      <c r="AY107" s="75"/>
    </row>
    <row r="108" spans="1:51">
      <c r="A108" s="164">
        <f t="shared" si="18"/>
        <v>420</v>
      </c>
      <c r="B108" s="164">
        <f t="shared" si="19"/>
        <v>420049155</v>
      </c>
      <c r="C108" s="165" t="str">
        <f t="shared" si="20"/>
        <v>BENJAMIN BANNEKER</v>
      </c>
      <c r="D108" s="174">
        <f t="shared" si="21"/>
        <v>0</v>
      </c>
      <c r="E108" s="174">
        <f t="shared" si="22"/>
        <v>0</v>
      </c>
      <c r="F108" s="174">
        <f t="shared" si="23"/>
        <v>1</v>
      </c>
      <c r="G108" s="174">
        <f t="shared" si="24"/>
        <v>1</v>
      </c>
      <c r="H108" s="174">
        <f t="shared" si="25"/>
        <v>0</v>
      </c>
      <c r="I108" s="174">
        <f t="shared" si="26"/>
        <v>0</v>
      </c>
      <c r="J108" s="174">
        <f t="shared" si="27"/>
        <v>0</v>
      </c>
      <c r="K108" s="251">
        <f t="shared" si="28"/>
        <v>0.08</v>
      </c>
      <c r="L108" s="174"/>
      <c r="M108" s="174">
        <f t="shared" si="29"/>
        <v>0</v>
      </c>
      <c r="N108" s="174">
        <f t="shared" si="30"/>
        <v>0</v>
      </c>
      <c r="O108" s="174">
        <f t="shared" si="31"/>
        <v>0</v>
      </c>
      <c r="P108" s="174">
        <f t="shared" si="32"/>
        <v>1</v>
      </c>
      <c r="Q108" s="174">
        <f t="shared" si="33"/>
        <v>3</v>
      </c>
      <c r="R108" s="174">
        <f t="shared" si="34"/>
        <v>2</v>
      </c>
      <c r="S108" s="177"/>
      <c r="T108" s="177"/>
      <c r="U108" s="177"/>
      <c r="V108" s="177"/>
      <c r="W108" s="370"/>
      <c r="X108" s="370"/>
      <c r="Y108" s="391"/>
      <c r="Z108" s="177"/>
      <c r="AA108" s="75">
        <v>420</v>
      </c>
      <c r="AB108" s="75">
        <v>420049155</v>
      </c>
      <c r="AC108" s="193" t="s">
        <v>35</v>
      </c>
      <c r="AD108" s="75">
        <v>0</v>
      </c>
      <c r="AE108" s="75">
        <v>0</v>
      </c>
      <c r="AF108" s="75">
        <v>1</v>
      </c>
      <c r="AG108" s="75">
        <v>1</v>
      </c>
      <c r="AH108" s="75">
        <v>0</v>
      </c>
      <c r="AI108" s="75">
        <v>0</v>
      </c>
      <c r="AJ108" s="75">
        <v>0</v>
      </c>
      <c r="AK108" s="164">
        <v>0</v>
      </c>
      <c r="AL108" s="164">
        <v>0</v>
      </c>
      <c r="AM108" s="164">
        <v>0</v>
      </c>
      <c r="AN108" s="164">
        <v>0</v>
      </c>
      <c r="AO108" s="164">
        <v>1</v>
      </c>
      <c r="AP108" s="164">
        <v>0</v>
      </c>
      <c r="AQ108" s="164">
        <v>0</v>
      </c>
      <c r="AR108" s="164">
        <v>0</v>
      </c>
      <c r="AS108" s="75">
        <v>0</v>
      </c>
      <c r="AT108" s="165"/>
      <c r="AU108" s="75">
        <v>49</v>
      </c>
      <c r="AV108" s="75">
        <v>155</v>
      </c>
      <c r="AW108" s="369">
        <v>3</v>
      </c>
      <c r="AY108" s="75"/>
    </row>
    <row r="109" spans="1:51">
      <c r="A109" s="164">
        <f t="shared" si="18"/>
        <v>420</v>
      </c>
      <c r="B109" s="164">
        <f t="shared" si="19"/>
        <v>420049165</v>
      </c>
      <c r="C109" s="165" t="str">
        <f t="shared" si="20"/>
        <v>BENJAMIN BANNEKER</v>
      </c>
      <c r="D109" s="174">
        <f t="shared" si="21"/>
        <v>0</v>
      </c>
      <c r="E109" s="174">
        <f t="shared" si="22"/>
        <v>0</v>
      </c>
      <c r="F109" s="174">
        <f t="shared" si="23"/>
        <v>1</v>
      </c>
      <c r="G109" s="174">
        <f t="shared" si="24"/>
        <v>2</v>
      </c>
      <c r="H109" s="174">
        <f t="shared" si="25"/>
        <v>1</v>
      </c>
      <c r="I109" s="174">
        <f t="shared" si="26"/>
        <v>0</v>
      </c>
      <c r="J109" s="174">
        <f t="shared" si="27"/>
        <v>0</v>
      </c>
      <c r="K109" s="251">
        <f t="shared" si="28"/>
        <v>0.16</v>
      </c>
      <c r="L109" s="174"/>
      <c r="M109" s="174">
        <f t="shared" si="29"/>
        <v>0</v>
      </c>
      <c r="N109" s="174">
        <f t="shared" si="30"/>
        <v>0</v>
      </c>
      <c r="O109" s="174">
        <f t="shared" si="31"/>
        <v>0</v>
      </c>
      <c r="P109" s="174">
        <f t="shared" si="32"/>
        <v>1</v>
      </c>
      <c r="Q109" s="174">
        <f t="shared" si="33"/>
        <v>10</v>
      </c>
      <c r="R109" s="174">
        <f t="shared" si="34"/>
        <v>4</v>
      </c>
      <c r="S109" s="177"/>
      <c r="T109" s="177"/>
      <c r="U109" s="177"/>
      <c r="V109" s="177"/>
      <c r="W109" s="370"/>
      <c r="X109" s="370"/>
      <c r="Y109" s="391"/>
      <c r="Z109" s="177"/>
      <c r="AA109" s="75">
        <v>420</v>
      </c>
      <c r="AB109" s="75">
        <v>420049165</v>
      </c>
      <c r="AC109" s="193" t="s">
        <v>35</v>
      </c>
      <c r="AD109" s="75">
        <v>0</v>
      </c>
      <c r="AE109" s="75">
        <v>0</v>
      </c>
      <c r="AF109" s="75">
        <v>1</v>
      </c>
      <c r="AG109" s="75">
        <v>2</v>
      </c>
      <c r="AH109" s="75">
        <v>1</v>
      </c>
      <c r="AI109" s="75">
        <v>0</v>
      </c>
      <c r="AJ109" s="75">
        <v>0</v>
      </c>
      <c r="AK109" s="164">
        <v>0</v>
      </c>
      <c r="AL109" s="164">
        <v>0</v>
      </c>
      <c r="AM109" s="164">
        <v>0</v>
      </c>
      <c r="AN109" s="164">
        <v>0</v>
      </c>
      <c r="AO109" s="164">
        <v>1</v>
      </c>
      <c r="AP109" s="164">
        <v>0</v>
      </c>
      <c r="AQ109" s="164">
        <v>0</v>
      </c>
      <c r="AR109" s="164">
        <v>0</v>
      </c>
      <c r="AS109" s="75">
        <v>0</v>
      </c>
      <c r="AT109" s="165"/>
      <c r="AU109" s="75">
        <v>49</v>
      </c>
      <c r="AV109" s="75">
        <v>165</v>
      </c>
      <c r="AW109" s="369">
        <v>10</v>
      </c>
      <c r="AY109" s="75"/>
    </row>
    <row r="110" spans="1:51">
      <c r="A110" s="164">
        <f t="shared" si="18"/>
        <v>420</v>
      </c>
      <c r="B110" s="164">
        <f t="shared" si="19"/>
        <v>420049174</v>
      </c>
      <c r="C110" s="165" t="str">
        <f t="shared" si="20"/>
        <v>BENJAMIN BANNEKER</v>
      </c>
      <c r="D110" s="174">
        <f t="shared" si="21"/>
        <v>0</v>
      </c>
      <c r="E110" s="174">
        <f t="shared" si="22"/>
        <v>0</v>
      </c>
      <c r="F110" s="174">
        <f t="shared" si="23"/>
        <v>0</v>
      </c>
      <c r="G110" s="174">
        <f t="shared" si="24"/>
        <v>1</v>
      </c>
      <c r="H110" s="174">
        <f t="shared" si="25"/>
        <v>1</v>
      </c>
      <c r="I110" s="174">
        <f t="shared" si="26"/>
        <v>0</v>
      </c>
      <c r="J110" s="174">
        <f t="shared" si="27"/>
        <v>0</v>
      </c>
      <c r="K110" s="251">
        <f t="shared" si="28"/>
        <v>0.08</v>
      </c>
      <c r="L110" s="174"/>
      <c r="M110" s="174">
        <f t="shared" si="29"/>
        <v>0</v>
      </c>
      <c r="N110" s="174">
        <f t="shared" si="30"/>
        <v>0</v>
      </c>
      <c r="O110" s="174">
        <f t="shared" si="31"/>
        <v>0</v>
      </c>
      <c r="P110" s="174">
        <f t="shared" si="32"/>
        <v>0</v>
      </c>
      <c r="Q110" s="174">
        <f t="shared" si="33"/>
        <v>5</v>
      </c>
      <c r="R110" s="174">
        <f t="shared" si="34"/>
        <v>2</v>
      </c>
      <c r="S110" s="177"/>
      <c r="T110" s="177"/>
      <c r="U110" s="177"/>
      <c r="V110" s="177"/>
      <c r="W110" s="370"/>
      <c r="X110" s="370"/>
      <c r="Y110" s="391"/>
      <c r="Z110" s="177"/>
      <c r="AA110" s="75">
        <v>420</v>
      </c>
      <c r="AB110" s="75">
        <v>420049174</v>
      </c>
      <c r="AC110" s="193" t="s">
        <v>35</v>
      </c>
      <c r="AD110" s="75">
        <v>0</v>
      </c>
      <c r="AE110" s="75">
        <v>0</v>
      </c>
      <c r="AF110" s="75">
        <v>0</v>
      </c>
      <c r="AG110" s="75">
        <v>1</v>
      </c>
      <c r="AH110" s="75">
        <v>1</v>
      </c>
      <c r="AI110" s="75">
        <v>0</v>
      </c>
      <c r="AJ110" s="75">
        <v>0</v>
      </c>
      <c r="AK110" s="164">
        <v>0</v>
      </c>
      <c r="AL110" s="164">
        <v>0</v>
      </c>
      <c r="AM110" s="164">
        <v>0</v>
      </c>
      <c r="AN110" s="164">
        <v>0</v>
      </c>
      <c r="AO110" s="164">
        <v>0</v>
      </c>
      <c r="AP110" s="164">
        <v>0</v>
      </c>
      <c r="AQ110" s="164">
        <v>0</v>
      </c>
      <c r="AR110" s="164">
        <v>0</v>
      </c>
      <c r="AS110" s="75">
        <v>0</v>
      </c>
      <c r="AT110" s="165"/>
      <c r="AU110" s="75">
        <v>49</v>
      </c>
      <c r="AV110" s="75">
        <v>174</v>
      </c>
      <c r="AW110" s="369">
        <v>5</v>
      </c>
      <c r="AY110" s="75"/>
    </row>
    <row r="111" spans="1:51">
      <c r="A111" s="164">
        <f t="shared" si="18"/>
        <v>420</v>
      </c>
      <c r="B111" s="164">
        <f t="shared" si="19"/>
        <v>420049176</v>
      </c>
      <c r="C111" s="165" t="str">
        <f t="shared" si="20"/>
        <v>BENJAMIN BANNEKER</v>
      </c>
      <c r="D111" s="174">
        <f t="shared" si="21"/>
        <v>1</v>
      </c>
      <c r="E111" s="174">
        <f t="shared" si="22"/>
        <v>0</v>
      </c>
      <c r="F111" s="174">
        <f t="shared" si="23"/>
        <v>0</v>
      </c>
      <c r="G111" s="174">
        <f t="shared" si="24"/>
        <v>9</v>
      </c>
      <c r="H111" s="174">
        <f t="shared" si="25"/>
        <v>0</v>
      </c>
      <c r="I111" s="174">
        <f t="shared" si="26"/>
        <v>0</v>
      </c>
      <c r="J111" s="174">
        <f t="shared" si="27"/>
        <v>0</v>
      </c>
      <c r="K111" s="251">
        <f t="shared" si="28"/>
        <v>0.36</v>
      </c>
      <c r="L111" s="174"/>
      <c r="M111" s="174">
        <f t="shared" si="29"/>
        <v>0</v>
      </c>
      <c r="N111" s="174">
        <f t="shared" si="30"/>
        <v>0</v>
      </c>
      <c r="O111" s="174">
        <f t="shared" si="31"/>
        <v>0</v>
      </c>
      <c r="P111" s="174">
        <f t="shared" si="32"/>
        <v>2</v>
      </c>
      <c r="Q111" s="174">
        <f t="shared" si="33"/>
        <v>8</v>
      </c>
      <c r="R111" s="174">
        <f t="shared" si="34"/>
        <v>10</v>
      </c>
      <c r="S111" s="177"/>
      <c r="T111" s="177"/>
      <c r="U111" s="177"/>
      <c r="V111" s="177"/>
      <c r="W111" s="370"/>
      <c r="X111" s="370"/>
      <c r="Y111" s="391"/>
      <c r="Z111" s="177"/>
      <c r="AA111" s="75">
        <v>420</v>
      </c>
      <c r="AB111" s="75">
        <v>420049176</v>
      </c>
      <c r="AC111" s="193" t="s">
        <v>35</v>
      </c>
      <c r="AD111" s="75">
        <v>1</v>
      </c>
      <c r="AE111" s="75">
        <v>0</v>
      </c>
      <c r="AF111" s="75">
        <v>0</v>
      </c>
      <c r="AG111" s="75">
        <v>9</v>
      </c>
      <c r="AH111" s="75">
        <v>0</v>
      </c>
      <c r="AI111" s="75">
        <v>0</v>
      </c>
      <c r="AJ111" s="75">
        <v>0</v>
      </c>
      <c r="AK111" s="164">
        <v>0</v>
      </c>
      <c r="AL111" s="164">
        <v>0</v>
      </c>
      <c r="AM111" s="164">
        <v>0</v>
      </c>
      <c r="AN111" s="164">
        <v>0</v>
      </c>
      <c r="AO111" s="164">
        <v>2</v>
      </c>
      <c r="AP111" s="164">
        <v>0</v>
      </c>
      <c r="AQ111" s="164">
        <v>0</v>
      </c>
      <c r="AR111" s="164">
        <v>0</v>
      </c>
      <c r="AS111" s="75">
        <v>0</v>
      </c>
      <c r="AT111" s="165"/>
      <c r="AU111" s="75">
        <v>49</v>
      </c>
      <c r="AV111" s="75">
        <v>176</v>
      </c>
      <c r="AW111" s="369">
        <v>8</v>
      </c>
      <c r="AY111" s="75"/>
    </row>
    <row r="112" spans="1:51">
      <c r="A112" s="164">
        <f t="shared" si="18"/>
        <v>420</v>
      </c>
      <c r="B112" s="164">
        <f t="shared" si="19"/>
        <v>420049181</v>
      </c>
      <c r="C112" s="165" t="str">
        <f t="shared" si="20"/>
        <v>BENJAMIN BANNEKER</v>
      </c>
      <c r="D112" s="174">
        <f t="shared" si="21"/>
        <v>0</v>
      </c>
      <c r="E112" s="174">
        <f t="shared" si="22"/>
        <v>0</v>
      </c>
      <c r="F112" s="174">
        <f t="shared" si="23"/>
        <v>1</v>
      </c>
      <c r="G112" s="174">
        <f t="shared" si="24"/>
        <v>2</v>
      </c>
      <c r="H112" s="174">
        <f t="shared" si="25"/>
        <v>0</v>
      </c>
      <c r="I112" s="174">
        <f t="shared" si="26"/>
        <v>0</v>
      </c>
      <c r="J112" s="174">
        <f t="shared" si="27"/>
        <v>0</v>
      </c>
      <c r="K112" s="251">
        <f t="shared" si="28"/>
        <v>0.12</v>
      </c>
      <c r="L112" s="174"/>
      <c r="M112" s="174">
        <f t="shared" si="29"/>
        <v>0</v>
      </c>
      <c r="N112" s="174">
        <f t="shared" si="30"/>
        <v>0</v>
      </c>
      <c r="O112" s="174">
        <f t="shared" si="31"/>
        <v>0</v>
      </c>
      <c r="P112" s="174">
        <f t="shared" si="32"/>
        <v>2</v>
      </c>
      <c r="Q112" s="174">
        <f t="shared" si="33"/>
        <v>10</v>
      </c>
      <c r="R112" s="174">
        <f t="shared" si="34"/>
        <v>3</v>
      </c>
      <c r="S112" s="177"/>
      <c r="T112" s="177"/>
      <c r="U112" s="177"/>
      <c r="V112" s="177"/>
      <c r="W112" s="370"/>
      <c r="X112" s="370"/>
      <c r="Y112" s="391"/>
      <c r="Z112" s="177"/>
      <c r="AA112" s="75">
        <v>420</v>
      </c>
      <c r="AB112" s="75">
        <v>420049181</v>
      </c>
      <c r="AC112" s="193" t="s">
        <v>35</v>
      </c>
      <c r="AD112" s="75">
        <v>0</v>
      </c>
      <c r="AE112" s="75">
        <v>0</v>
      </c>
      <c r="AF112" s="75">
        <v>1</v>
      </c>
      <c r="AG112" s="75">
        <v>2</v>
      </c>
      <c r="AH112" s="75">
        <v>0</v>
      </c>
      <c r="AI112" s="75">
        <v>0</v>
      </c>
      <c r="AJ112" s="75">
        <v>0</v>
      </c>
      <c r="AK112" s="164">
        <v>0</v>
      </c>
      <c r="AL112" s="164">
        <v>0</v>
      </c>
      <c r="AM112" s="164">
        <v>0</v>
      </c>
      <c r="AN112" s="164">
        <v>0</v>
      </c>
      <c r="AO112" s="164">
        <v>1</v>
      </c>
      <c r="AP112" s="164">
        <v>0</v>
      </c>
      <c r="AQ112" s="164">
        <v>0</v>
      </c>
      <c r="AR112" s="164">
        <v>1</v>
      </c>
      <c r="AS112" s="75">
        <v>0</v>
      </c>
      <c r="AT112" s="165"/>
      <c r="AU112" s="75">
        <v>49</v>
      </c>
      <c r="AV112" s="75">
        <v>181</v>
      </c>
      <c r="AW112" s="369">
        <v>10</v>
      </c>
      <c r="AY112" s="75"/>
    </row>
    <row r="113" spans="1:51">
      <c r="A113" s="164">
        <f t="shared" si="18"/>
        <v>420</v>
      </c>
      <c r="B113" s="164">
        <f t="shared" si="19"/>
        <v>420049184</v>
      </c>
      <c r="C113" s="165" t="str">
        <f t="shared" si="20"/>
        <v>BENJAMIN BANNEKER</v>
      </c>
      <c r="D113" s="174">
        <f t="shared" si="21"/>
        <v>0</v>
      </c>
      <c r="E113" s="174">
        <f t="shared" si="22"/>
        <v>0</v>
      </c>
      <c r="F113" s="174">
        <f t="shared" si="23"/>
        <v>0</v>
      </c>
      <c r="G113" s="174">
        <f t="shared" si="24"/>
        <v>1</v>
      </c>
      <c r="H113" s="174">
        <f t="shared" si="25"/>
        <v>0</v>
      </c>
      <c r="I113" s="174">
        <f t="shared" si="26"/>
        <v>0</v>
      </c>
      <c r="J113" s="174">
        <f t="shared" si="27"/>
        <v>0</v>
      </c>
      <c r="K113" s="251">
        <f t="shared" si="28"/>
        <v>0.04</v>
      </c>
      <c r="L113" s="174"/>
      <c r="M113" s="174">
        <f t="shared" si="29"/>
        <v>0</v>
      </c>
      <c r="N113" s="174">
        <f t="shared" si="30"/>
        <v>0</v>
      </c>
      <c r="O113" s="174">
        <f t="shared" si="31"/>
        <v>0</v>
      </c>
      <c r="P113" s="174">
        <f t="shared" si="32"/>
        <v>0</v>
      </c>
      <c r="Q113" s="174">
        <f t="shared" si="33"/>
        <v>3</v>
      </c>
      <c r="R113" s="174">
        <f t="shared" si="34"/>
        <v>1</v>
      </c>
      <c r="S113" s="177"/>
      <c r="T113" s="177"/>
      <c r="U113" s="177"/>
      <c r="V113" s="177"/>
      <c r="W113" s="370"/>
      <c r="X113" s="370"/>
      <c r="Y113" s="391"/>
      <c r="Z113" s="177"/>
      <c r="AA113" s="75">
        <v>420</v>
      </c>
      <c r="AB113" s="75">
        <v>420049184</v>
      </c>
      <c r="AC113" s="193" t="s">
        <v>35</v>
      </c>
      <c r="AD113" s="75">
        <v>0</v>
      </c>
      <c r="AE113" s="75">
        <v>0</v>
      </c>
      <c r="AF113" s="75">
        <v>0</v>
      </c>
      <c r="AG113" s="75">
        <v>1</v>
      </c>
      <c r="AH113" s="75">
        <v>0</v>
      </c>
      <c r="AI113" s="75">
        <v>0</v>
      </c>
      <c r="AJ113" s="75">
        <v>0</v>
      </c>
      <c r="AK113" s="164">
        <v>0</v>
      </c>
      <c r="AL113" s="164">
        <v>0</v>
      </c>
      <c r="AM113" s="164">
        <v>0</v>
      </c>
      <c r="AN113" s="164">
        <v>0</v>
      </c>
      <c r="AO113" s="164">
        <v>0</v>
      </c>
      <c r="AP113" s="164">
        <v>0</v>
      </c>
      <c r="AQ113" s="164">
        <v>0</v>
      </c>
      <c r="AR113" s="164">
        <v>0</v>
      </c>
      <c r="AS113" s="75">
        <v>0</v>
      </c>
      <c r="AT113" s="165"/>
      <c r="AU113" s="75">
        <v>49</v>
      </c>
      <c r="AV113" s="75">
        <v>184</v>
      </c>
      <c r="AW113" s="369">
        <v>3</v>
      </c>
      <c r="AY113" s="75"/>
    </row>
    <row r="114" spans="1:51">
      <c r="A114" s="164">
        <f t="shared" si="18"/>
        <v>420</v>
      </c>
      <c r="B114" s="164">
        <f t="shared" si="19"/>
        <v>420049199</v>
      </c>
      <c r="C114" s="165" t="str">
        <f t="shared" si="20"/>
        <v>BENJAMIN BANNEKER</v>
      </c>
      <c r="D114" s="174">
        <f t="shared" si="21"/>
        <v>0</v>
      </c>
      <c r="E114" s="174">
        <f t="shared" si="22"/>
        <v>0</v>
      </c>
      <c r="F114" s="174">
        <f t="shared" si="23"/>
        <v>0</v>
      </c>
      <c r="G114" s="174">
        <f t="shared" si="24"/>
        <v>1</v>
      </c>
      <c r="H114" s="174">
        <f t="shared" si="25"/>
        <v>0</v>
      </c>
      <c r="I114" s="174">
        <f t="shared" si="26"/>
        <v>0</v>
      </c>
      <c r="J114" s="174">
        <f t="shared" si="27"/>
        <v>0</v>
      </c>
      <c r="K114" s="251">
        <f t="shared" si="28"/>
        <v>0.04</v>
      </c>
      <c r="L114" s="174"/>
      <c r="M114" s="174">
        <f t="shared" si="29"/>
        <v>0</v>
      </c>
      <c r="N114" s="174">
        <f t="shared" si="30"/>
        <v>0</v>
      </c>
      <c r="O114" s="174">
        <f t="shared" si="31"/>
        <v>0</v>
      </c>
      <c r="P114" s="174">
        <f t="shared" si="32"/>
        <v>1</v>
      </c>
      <c r="Q114" s="174">
        <f t="shared" si="33"/>
        <v>2</v>
      </c>
      <c r="R114" s="174">
        <f t="shared" si="34"/>
        <v>1</v>
      </c>
      <c r="S114" s="177"/>
      <c r="T114" s="177"/>
      <c r="U114" s="177"/>
      <c r="V114" s="177"/>
      <c r="W114" s="370"/>
      <c r="X114" s="370"/>
      <c r="Y114" s="391"/>
      <c r="Z114" s="177"/>
      <c r="AA114" s="75">
        <v>420</v>
      </c>
      <c r="AB114" s="75">
        <v>420049199</v>
      </c>
      <c r="AC114" s="193" t="s">
        <v>35</v>
      </c>
      <c r="AD114" s="75">
        <v>0</v>
      </c>
      <c r="AE114" s="75">
        <v>0</v>
      </c>
      <c r="AF114" s="75">
        <v>0</v>
      </c>
      <c r="AG114" s="75">
        <v>1</v>
      </c>
      <c r="AH114" s="75">
        <v>0</v>
      </c>
      <c r="AI114" s="75">
        <v>0</v>
      </c>
      <c r="AJ114" s="75">
        <v>0</v>
      </c>
      <c r="AK114" s="164">
        <v>0</v>
      </c>
      <c r="AL114" s="164">
        <v>0</v>
      </c>
      <c r="AM114" s="164">
        <v>0</v>
      </c>
      <c r="AN114" s="164">
        <v>0</v>
      </c>
      <c r="AO114" s="164">
        <v>1</v>
      </c>
      <c r="AP114" s="164">
        <v>0</v>
      </c>
      <c r="AQ114" s="164">
        <v>0</v>
      </c>
      <c r="AR114" s="164">
        <v>0</v>
      </c>
      <c r="AS114" s="75">
        <v>0</v>
      </c>
      <c r="AT114" s="165"/>
      <c r="AU114" s="75">
        <v>49</v>
      </c>
      <c r="AV114" s="75">
        <v>199</v>
      </c>
      <c r="AW114" s="369">
        <v>2</v>
      </c>
      <c r="AY114" s="75"/>
    </row>
    <row r="115" spans="1:51">
      <c r="A115" s="164">
        <f t="shared" si="18"/>
        <v>420</v>
      </c>
      <c r="B115" s="164">
        <f t="shared" si="19"/>
        <v>420049220</v>
      </c>
      <c r="C115" s="165" t="str">
        <f t="shared" si="20"/>
        <v>BENJAMIN BANNEKER</v>
      </c>
      <c r="D115" s="174">
        <f t="shared" si="21"/>
        <v>0</v>
      </c>
      <c r="E115" s="174">
        <f t="shared" si="22"/>
        <v>0</v>
      </c>
      <c r="F115" s="174">
        <f t="shared" si="23"/>
        <v>0</v>
      </c>
      <c r="G115" s="174">
        <f t="shared" si="24"/>
        <v>1</v>
      </c>
      <c r="H115" s="174">
        <f t="shared" si="25"/>
        <v>0</v>
      </c>
      <c r="I115" s="174">
        <f t="shared" si="26"/>
        <v>0</v>
      </c>
      <c r="J115" s="174">
        <f t="shared" si="27"/>
        <v>0</v>
      </c>
      <c r="K115" s="251">
        <f t="shared" si="28"/>
        <v>0.04</v>
      </c>
      <c r="L115" s="174"/>
      <c r="M115" s="174">
        <f t="shared" si="29"/>
        <v>0</v>
      </c>
      <c r="N115" s="174">
        <f t="shared" si="30"/>
        <v>0</v>
      </c>
      <c r="O115" s="174">
        <f t="shared" si="31"/>
        <v>0</v>
      </c>
      <c r="P115" s="174">
        <f t="shared" si="32"/>
        <v>0</v>
      </c>
      <c r="Q115" s="174">
        <f t="shared" si="33"/>
        <v>8</v>
      </c>
      <c r="R115" s="174">
        <f t="shared" si="34"/>
        <v>1</v>
      </c>
      <c r="S115" s="177"/>
      <c r="T115" s="177"/>
      <c r="U115" s="177"/>
      <c r="V115" s="177"/>
      <c r="W115" s="370"/>
      <c r="X115" s="370"/>
      <c r="Y115" s="391"/>
      <c r="Z115" s="177"/>
      <c r="AA115" s="75">
        <v>420</v>
      </c>
      <c r="AB115" s="75">
        <v>420049220</v>
      </c>
      <c r="AC115" s="193" t="s">
        <v>35</v>
      </c>
      <c r="AD115" s="75">
        <v>0</v>
      </c>
      <c r="AE115" s="75">
        <v>0</v>
      </c>
      <c r="AF115" s="75">
        <v>0</v>
      </c>
      <c r="AG115" s="75">
        <v>1</v>
      </c>
      <c r="AH115" s="75">
        <v>0</v>
      </c>
      <c r="AI115" s="75">
        <v>0</v>
      </c>
      <c r="AJ115" s="75">
        <v>0</v>
      </c>
      <c r="AK115" s="164">
        <v>0</v>
      </c>
      <c r="AL115" s="164">
        <v>0</v>
      </c>
      <c r="AM115" s="164">
        <v>0</v>
      </c>
      <c r="AN115" s="164">
        <v>0</v>
      </c>
      <c r="AO115" s="164">
        <v>0</v>
      </c>
      <c r="AP115" s="164">
        <v>0</v>
      </c>
      <c r="AQ115" s="164">
        <v>0</v>
      </c>
      <c r="AR115" s="164">
        <v>0</v>
      </c>
      <c r="AS115" s="75">
        <v>0</v>
      </c>
      <c r="AT115" s="165"/>
      <c r="AU115" s="75">
        <v>49</v>
      </c>
      <c r="AV115" s="75">
        <v>220</v>
      </c>
      <c r="AW115" s="369">
        <v>8</v>
      </c>
      <c r="AY115" s="75"/>
    </row>
    <row r="116" spans="1:51">
      <c r="A116" s="164">
        <f t="shared" si="18"/>
        <v>420</v>
      </c>
      <c r="B116" s="164">
        <f t="shared" si="19"/>
        <v>420049229</v>
      </c>
      <c r="C116" s="165" t="str">
        <f t="shared" si="20"/>
        <v>BENJAMIN BANNEKER</v>
      </c>
      <c r="D116" s="174">
        <f t="shared" si="21"/>
        <v>0</v>
      </c>
      <c r="E116" s="174">
        <f t="shared" si="22"/>
        <v>0</v>
      </c>
      <c r="F116" s="174">
        <f t="shared" si="23"/>
        <v>0</v>
      </c>
      <c r="G116" s="174">
        <f t="shared" si="24"/>
        <v>2</v>
      </c>
      <c r="H116" s="174">
        <f t="shared" si="25"/>
        <v>0</v>
      </c>
      <c r="I116" s="174">
        <f t="shared" si="26"/>
        <v>0</v>
      </c>
      <c r="J116" s="174">
        <f t="shared" si="27"/>
        <v>0</v>
      </c>
      <c r="K116" s="251">
        <f t="shared" si="28"/>
        <v>0.08</v>
      </c>
      <c r="L116" s="174"/>
      <c r="M116" s="174">
        <f t="shared" si="29"/>
        <v>0</v>
      </c>
      <c r="N116" s="174">
        <f t="shared" si="30"/>
        <v>0</v>
      </c>
      <c r="O116" s="174">
        <f t="shared" si="31"/>
        <v>0</v>
      </c>
      <c r="P116" s="174">
        <f t="shared" si="32"/>
        <v>2</v>
      </c>
      <c r="Q116" s="174">
        <f t="shared" si="33"/>
        <v>9</v>
      </c>
      <c r="R116" s="174">
        <f t="shared" si="34"/>
        <v>2</v>
      </c>
      <c r="S116" s="177"/>
      <c r="T116" s="177"/>
      <c r="U116" s="177"/>
      <c r="V116" s="177"/>
      <c r="W116" s="370"/>
      <c r="X116" s="370"/>
      <c r="Y116" s="391"/>
      <c r="Z116" s="177"/>
      <c r="AA116" s="75">
        <v>420</v>
      </c>
      <c r="AB116" s="75">
        <v>420049229</v>
      </c>
      <c r="AC116" s="193" t="s">
        <v>35</v>
      </c>
      <c r="AD116" s="75">
        <v>0</v>
      </c>
      <c r="AE116" s="75">
        <v>0</v>
      </c>
      <c r="AF116" s="75">
        <v>0</v>
      </c>
      <c r="AG116" s="75">
        <v>2</v>
      </c>
      <c r="AH116" s="75">
        <v>0</v>
      </c>
      <c r="AI116" s="75">
        <v>0</v>
      </c>
      <c r="AJ116" s="75">
        <v>0</v>
      </c>
      <c r="AK116" s="164">
        <v>0</v>
      </c>
      <c r="AL116" s="164">
        <v>0</v>
      </c>
      <c r="AM116" s="164">
        <v>0</v>
      </c>
      <c r="AN116" s="164">
        <v>0</v>
      </c>
      <c r="AO116" s="164">
        <v>2</v>
      </c>
      <c r="AP116" s="164">
        <v>0</v>
      </c>
      <c r="AQ116" s="164">
        <v>0</v>
      </c>
      <c r="AR116" s="164">
        <v>0</v>
      </c>
      <c r="AS116" s="75">
        <v>0</v>
      </c>
      <c r="AT116" s="165"/>
      <c r="AU116" s="75">
        <v>49</v>
      </c>
      <c r="AV116" s="75">
        <v>229</v>
      </c>
      <c r="AW116" s="369">
        <v>9</v>
      </c>
      <c r="AY116" s="75"/>
    </row>
    <row r="117" spans="1:51">
      <c r="A117" s="164">
        <f t="shared" si="18"/>
        <v>420</v>
      </c>
      <c r="B117" s="164">
        <f t="shared" si="19"/>
        <v>420049243</v>
      </c>
      <c r="C117" s="165" t="str">
        <f t="shared" si="20"/>
        <v>BENJAMIN BANNEKER</v>
      </c>
      <c r="D117" s="174">
        <f t="shared" si="21"/>
        <v>0</v>
      </c>
      <c r="E117" s="174">
        <f t="shared" si="22"/>
        <v>0</v>
      </c>
      <c r="F117" s="174">
        <f t="shared" si="23"/>
        <v>0</v>
      </c>
      <c r="G117" s="174">
        <f t="shared" si="24"/>
        <v>1</v>
      </c>
      <c r="H117" s="174">
        <f t="shared" si="25"/>
        <v>0</v>
      </c>
      <c r="I117" s="174">
        <f t="shared" si="26"/>
        <v>0</v>
      </c>
      <c r="J117" s="174">
        <f t="shared" si="27"/>
        <v>0</v>
      </c>
      <c r="K117" s="251">
        <f t="shared" si="28"/>
        <v>0.04</v>
      </c>
      <c r="L117" s="174"/>
      <c r="M117" s="174">
        <f t="shared" si="29"/>
        <v>0</v>
      </c>
      <c r="N117" s="174">
        <f t="shared" si="30"/>
        <v>0</v>
      </c>
      <c r="O117" s="174">
        <f t="shared" si="31"/>
        <v>0</v>
      </c>
      <c r="P117" s="174">
        <f t="shared" si="32"/>
        <v>0</v>
      </c>
      <c r="Q117" s="174">
        <f t="shared" si="33"/>
        <v>9</v>
      </c>
      <c r="R117" s="174">
        <f t="shared" si="34"/>
        <v>1</v>
      </c>
      <c r="S117" s="177"/>
      <c r="T117" s="177"/>
      <c r="U117" s="177"/>
      <c r="V117" s="177"/>
      <c r="W117" s="370"/>
      <c r="X117" s="370"/>
      <c r="Y117" s="391"/>
      <c r="Z117" s="177"/>
      <c r="AA117" s="75">
        <v>420</v>
      </c>
      <c r="AB117" s="75">
        <v>420049243</v>
      </c>
      <c r="AC117" s="193" t="s">
        <v>35</v>
      </c>
      <c r="AD117" s="75">
        <v>0</v>
      </c>
      <c r="AE117" s="75">
        <v>0</v>
      </c>
      <c r="AF117" s="75">
        <v>0</v>
      </c>
      <c r="AG117" s="75">
        <v>1</v>
      </c>
      <c r="AH117" s="75">
        <v>0</v>
      </c>
      <c r="AI117" s="75">
        <v>0</v>
      </c>
      <c r="AJ117" s="75">
        <v>0</v>
      </c>
      <c r="AK117" s="164">
        <v>0</v>
      </c>
      <c r="AL117" s="164">
        <v>0</v>
      </c>
      <c r="AM117" s="164">
        <v>0</v>
      </c>
      <c r="AN117" s="164">
        <v>0</v>
      </c>
      <c r="AO117" s="164">
        <v>0</v>
      </c>
      <c r="AP117" s="164">
        <v>0</v>
      </c>
      <c r="AQ117" s="164">
        <v>0</v>
      </c>
      <c r="AR117" s="164">
        <v>0</v>
      </c>
      <c r="AS117" s="75">
        <v>0</v>
      </c>
      <c r="AT117" s="165"/>
      <c r="AU117" s="75">
        <v>49</v>
      </c>
      <c r="AV117" s="75">
        <v>243</v>
      </c>
      <c r="AW117" s="369">
        <v>9</v>
      </c>
      <c r="AY117" s="75"/>
    </row>
    <row r="118" spans="1:51">
      <c r="A118" s="164">
        <f t="shared" si="18"/>
        <v>420</v>
      </c>
      <c r="B118" s="164">
        <f t="shared" si="19"/>
        <v>420049248</v>
      </c>
      <c r="C118" s="165" t="str">
        <f t="shared" si="20"/>
        <v>BENJAMIN BANNEKER</v>
      </c>
      <c r="D118" s="174">
        <f t="shared" si="21"/>
        <v>0</v>
      </c>
      <c r="E118" s="174">
        <f t="shared" si="22"/>
        <v>0</v>
      </c>
      <c r="F118" s="174">
        <f t="shared" si="23"/>
        <v>0</v>
      </c>
      <c r="G118" s="174">
        <f t="shared" si="24"/>
        <v>2</v>
      </c>
      <c r="H118" s="174">
        <f t="shared" si="25"/>
        <v>2</v>
      </c>
      <c r="I118" s="174">
        <f t="shared" si="26"/>
        <v>0</v>
      </c>
      <c r="J118" s="174">
        <f t="shared" si="27"/>
        <v>0</v>
      </c>
      <c r="K118" s="251">
        <f t="shared" si="28"/>
        <v>0.16</v>
      </c>
      <c r="L118" s="174"/>
      <c r="M118" s="174">
        <f t="shared" si="29"/>
        <v>0</v>
      </c>
      <c r="N118" s="174">
        <f t="shared" si="30"/>
        <v>0</v>
      </c>
      <c r="O118" s="174">
        <f t="shared" si="31"/>
        <v>0</v>
      </c>
      <c r="P118" s="174">
        <f t="shared" si="32"/>
        <v>0</v>
      </c>
      <c r="Q118" s="174">
        <f t="shared" si="33"/>
        <v>11</v>
      </c>
      <c r="R118" s="174">
        <f t="shared" si="34"/>
        <v>4</v>
      </c>
      <c r="S118" s="177"/>
      <c r="T118" s="177"/>
      <c r="U118" s="177"/>
      <c r="V118" s="177"/>
      <c r="W118" s="370"/>
      <c r="X118" s="370"/>
      <c r="Y118" s="391"/>
      <c r="Z118" s="177"/>
      <c r="AA118" s="75">
        <v>420</v>
      </c>
      <c r="AB118" s="75">
        <v>420049248</v>
      </c>
      <c r="AC118" s="193" t="s">
        <v>35</v>
      </c>
      <c r="AD118" s="75">
        <v>0</v>
      </c>
      <c r="AE118" s="75">
        <v>0</v>
      </c>
      <c r="AF118" s="75">
        <v>0</v>
      </c>
      <c r="AG118" s="75">
        <v>2</v>
      </c>
      <c r="AH118" s="75">
        <v>2</v>
      </c>
      <c r="AI118" s="75">
        <v>0</v>
      </c>
      <c r="AJ118" s="75">
        <v>0</v>
      </c>
      <c r="AK118" s="164">
        <v>0</v>
      </c>
      <c r="AL118" s="164">
        <v>0</v>
      </c>
      <c r="AM118" s="164">
        <v>0</v>
      </c>
      <c r="AN118" s="164">
        <v>0</v>
      </c>
      <c r="AO118" s="164">
        <v>0</v>
      </c>
      <c r="AP118" s="164">
        <v>0</v>
      </c>
      <c r="AQ118" s="164">
        <v>0</v>
      </c>
      <c r="AR118" s="164">
        <v>0</v>
      </c>
      <c r="AS118" s="75">
        <v>0</v>
      </c>
      <c r="AT118" s="165"/>
      <c r="AU118" s="75">
        <v>49</v>
      </c>
      <c r="AV118" s="75">
        <v>248</v>
      </c>
      <c r="AW118" s="369">
        <v>11</v>
      </c>
      <c r="AY118" s="75"/>
    </row>
    <row r="119" spans="1:51">
      <c r="A119" s="164">
        <f t="shared" si="18"/>
        <v>420</v>
      </c>
      <c r="B119" s="164">
        <f t="shared" si="19"/>
        <v>420049262</v>
      </c>
      <c r="C119" s="165" t="str">
        <f t="shared" si="20"/>
        <v>BENJAMIN BANNEKER</v>
      </c>
      <c r="D119" s="174">
        <f t="shared" si="21"/>
        <v>0</v>
      </c>
      <c r="E119" s="174">
        <f t="shared" si="22"/>
        <v>0</v>
      </c>
      <c r="F119" s="174">
        <f t="shared" si="23"/>
        <v>0</v>
      </c>
      <c r="G119" s="174">
        <f t="shared" si="24"/>
        <v>3</v>
      </c>
      <c r="H119" s="174">
        <f t="shared" si="25"/>
        <v>1</v>
      </c>
      <c r="I119" s="174">
        <f t="shared" si="26"/>
        <v>0</v>
      </c>
      <c r="J119" s="174">
        <f t="shared" si="27"/>
        <v>0</v>
      </c>
      <c r="K119" s="251">
        <f t="shared" si="28"/>
        <v>0.16</v>
      </c>
      <c r="L119" s="174"/>
      <c r="M119" s="174">
        <f t="shared" si="29"/>
        <v>0</v>
      </c>
      <c r="N119" s="174">
        <f t="shared" si="30"/>
        <v>0</v>
      </c>
      <c r="O119" s="174">
        <f t="shared" si="31"/>
        <v>0</v>
      </c>
      <c r="P119" s="174">
        <f t="shared" si="32"/>
        <v>0</v>
      </c>
      <c r="Q119" s="174">
        <f t="shared" si="33"/>
        <v>9</v>
      </c>
      <c r="R119" s="174">
        <f t="shared" si="34"/>
        <v>4</v>
      </c>
      <c r="S119" s="177"/>
      <c r="T119" s="177"/>
      <c r="U119" s="177"/>
      <c r="V119" s="177"/>
      <c r="W119" s="370"/>
      <c r="X119" s="370"/>
      <c r="Y119" s="391"/>
      <c r="Z119" s="177"/>
      <c r="AA119" s="75">
        <v>420</v>
      </c>
      <c r="AB119" s="75">
        <v>420049262</v>
      </c>
      <c r="AC119" s="193" t="s">
        <v>35</v>
      </c>
      <c r="AD119" s="75">
        <v>0</v>
      </c>
      <c r="AE119" s="75">
        <v>0</v>
      </c>
      <c r="AF119" s="75">
        <v>0</v>
      </c>
      <c r="AG119" s="75">
        <v>3</v>
      </c>
      <c r="AH119" s="75">
        <v>1</v>
      </c>
      <c r="AI119" s="75">
        <v>0</v>
      </c>
      <c r="AJ119" s="75">
        <v>0</v>
      </c>
      <c r="AK119" s="164">
        <v>0</v>
      </c>
      <c r="AL119" s="164">
        <v>0</v>
      </c>
      <c r="AM119" s="164">
        <v>0</v>
      </c>
      <c r="AN119" s="164">
        <v>0</v>
      </c>
      <c r="AO119" s="164">
        <v>0</v>
      </c>
      <c r="AP119" s="164">
        <v>0</v>
      </c>
      <c r="AQ119" s="164">
        <v>0</v>
      </c>
      <c r="AR119" s="164">
        <v>0</v>
      </c>
      <c r="AS119" s="75">
        <v>0</v>
      </c>
      <c r="AT119" s="165"/>
      <c r="AU119" s="75">
        <v>49</v>
      </c>
      <c r="AV119" s="75">
        <v>262</v>
      </c>
      <c r="AW119" s="369">
        <v>9</v>
      </c>
      <c r="AY119" s="75"/>
    </row>
    <row r="120" spans="1:51">
      <c r="A120" s="164">
        <f t="shared" si="18"/>
        <v>420</v>
      </c>
      <c r="B120" s="164">
        <f t="shared" si="19"/>
        <v>420049274</v>
      </c>
      <c r="C120" s="165" t="str">
        <f t="shared" si="20"/>
        <v>BENJAMIN BANNEKER</v>
      </c>
      <c r="D120" s="174">
        <f t="shared" si="21"/>
        <v>0</v>
      </c>
      <c r="E120" s="174">
        <f t="shared" si="22"/>
        <v>0</v>
      </c>
      <c r="F120" s="174">
        <f t="shared" si="23"/>
        <v>3</v>
      </c>
      <c r="G120" s="174">
        <f t="shared" si="24"/>
        <v>2</v>
      </c>
      <c r="H120" s="174">
        <f t="shared" si="25"/>
        <v>0</v>
      </c>
      <c r="I120" s="174">
        <f t="shared" si="26"/>
        <v>0</v>
      </c>
      <c r="J120" s="174">
        <f t="shared" si="27"/>
        <v>0</v>
      </c>
      <c r="K120" s="251">
        <f t="shared" si="28"/>
        <v>0.2</v>
      </c>
      <c r="L120" s="174"/>
      <c r="M120" s="174">
        <f t="shared" si="29"/>
        <v>1</v>
      </c>
      <c r="N120" s="174">
        <f t="shared" si="30"/>
        <v>0</v>
      </c>
      <c r="O120" s="174">
        <f t="shared" si="31"/>
        <v>0</v>
      </c>
      <c r="P120" s="174">
        <f t="shared" si="32"/>
        <v>4</v>
      </c>
      <c r="Q120" s="174">
        <f t="shared" si="33"/>
        <v>9</v>
      </c>
      <c r="R120" s="174">
        <f t="shared" si="34"/>
        <v>5</v>
      </c>
      <c r="S120" s="177"/>
      <c r="T120" s="177"/>
      <c r="U120" s="177"/>
      <c r="V120" s="177"/>
      <c r="W120" s="370"/>
      <c r="X120" s="370"/>
      <c r="Y120" s="391"/>
      <c r="Z120" s="177"/>
      <c r="AA120" s="75">
        <v>420</v>
      </c>
      <c r="AB120" s="75">
        <v>420049274</v>
      </c>
      <c r="AC120" s="193" t="s">
        <v>35</v>
      </c>
      <c r="AD120" s="75">
        <v>0</v>
      </c>
      <c r="AE120" s="75">
        <v>0</v>
      </c>
      <c r="AF120" s="75">
        <v>3</v>
      </c>
      <c r="AG120" s="75">
        <v>2</v>
      </c>
      <c r="AH120" s="75">
        <v>0</v>
      </c>
      <c r="AI120" s="75">
        <v>0</v>
      </c>
      <c r="AJ120" s="75">
        <v>0</v>
      </c>
      <c r="AK120" s="164">
        <v>0</v>
      </c>
      <c r="AL120" s="164">
        <v>1</v>
      </c>
      <c r="AM120" s="164">
        <v>0</v>
      </c>
      <c r="AN120" s="164">
        <v>0</v>
      </c>
      <c r="AO120" s="164">
        <v>2</v>
      </c>
      <c r="AP120" s="164">
        <v>0</v>
      </c>
      <c r="AQ120" s="164">
        <v>0</v>
      </c>
      <c r="AR120" s="164">
        <v>2</v>
      </c>
      <c r="AS120" s="75">
        <v>0</v>
      </c>
      <c r="AT120" s="165"/>
      <c r="AU120" s="75">
        <v>49</v>
      </c>
      <c r="AV120" s="75">
        <v>274</v>
      </c>
      <c r="AW120" s="369">
        <v>9</v>
      </c>
      <c r="AY120" s="75"/>
    </row>
    <row r="121" spans="1:51">
      <c r="A121" s="164">
        <f t="shared" si="18"/>
        <v>420</v>
      </c>
      <c r="B121" s="164">
        <f t="shared" si="19"/>
        <v>420049284</v>
      </c>
      <c r="C121" s="165" t="str">
        <f t="shared" si="20"/>
        <v>BENJAMIN BANNEKER</v>
      </c>
      <c r="D121" s="174">
        <f t="shared" si="21"/>
        <v>0</v>
      </c>
      <c r="E121" s="174">
        <f t="shared" si="22"/>
        <v>0</v>
      </c>
      <c r="F121" s="174">
        <f t="shared" si="23"/>
        <v>0</v>
      </c>
      <c r="G121" s="174">
        <f t="shared" si="24"/>
        <v>2</v>
      </c>
      <c r="H121" s="174">
        <f t="shared" si="25"/>
        <v>0</v>
      </c>
      <c r="I121" s="174">
        <f t="shared" si="26"/>
        <v>0</v>
      </c>
      <c r="J121" s="174">
        <f t="shared" si="27"/>
        <v>0</v>
      </c>
      <c r="K121" s="251">
        <f t="shared" si="28"/>
        <v>0.08</v>
      </c>
      <c r="L121" s="174"/>
      <c r="M121" s="174">
        <f t="shared" si="29"/>
        <v>0</v>
      </c>
      <c r="N121" s="174">
        <f t="shared" si="30"/>
        <v>0</v>
      </c>
      <c r="O121" s="174">
        <f t="shared" si="31"/>
        <v>0</v>
      </c>
      <c r="P121" s="174">
        <f t="shared" si="32"/>
        <v>2</v>
      </c>
      <c r="Q121" s="174">
        <f t="shared" si="33"/>
        <v>5</v>
      </c>
      <c r="R121" s="174">
        <f t="shared" si="34"/>
        <v>2</v>
      </c>
      <c r="S121" s="177"/>
      <c r="T121" s="177"/>
      <c r="U121" s="177"/>
      <c r="V121" s="177"/>
      <c r="W121" s="370"/>
      <c r="X121" s="370"/>
      <c r="Y121" s="391"/>
      <c r="Z121" s="177"/>
      <c r="AA121" s="75">
        <v>420</v>
      </c>
      <c r="AB121" s="75">
        <v>420049284</v>
      </c>
      <c r="AC121" s="193" t="s">
        <v>35</v>
      </c>
      <c r="AD121" s="75">
        <v>0</v>
      </c>
      <c r="AE121" s="75">
        <v>0</v>
      </c>
      <c r="AF121" s="75">
        <v>0</v>
      </c>
      <c r="AG121" s="75">
        <v>2</v>
      </c>
      <c r="AH121" s="75">
        <v>0</v>
      </c>
      <c r="AI121" s="75">
        <v>0</v>
      </c>
      <c r="AJ121" s="75">
        <v>0</v>
      </c>
      <c r="AK121" s="164">
        <v>0</v>
      </c>
      <c r="AL121" s="164">
        <v>0</v>
      </c>
      <c r="AM121" s="164">
        <v>0</v>
      </c>
      <c r="AN121" s="164">
        <v>0</v>
      </c>
      <c r="AO121" s="164">
        <v>2</v>
      </c>
      <c r="AP121" s="164">
        <v>0</v>
      </c>
      <c r="AQ121" s="164">
        <v>0</v>
      </c>
      <c r="AR121" s="164">
        <v>0</v>
      </c>
      <c r="AS121" s="75">
        <v>0</v>
      </c>
      <c r="AT121" s="165"/>
      <c r="AU121" s="75">
        <v>49</v>
      </c>
      <c r="AV121" s="75">
        <v>284</v>
      </c>
      <c r="AW121" s="369">
        <v>5</v>
      </c>
      <c r="AY121" s="75"/>
    </row>
    <row r="122" spans="1:51">
      <c r="A122" s="164">
        <f t="shared" si="18"/>
        <v>420</v>
      </c>
      <c r="B122" s="164">
        <f t="shared" si="19"/>
        <v>420049342</v>
      </c>
      <c r="C122" s="165" t="str">
        <f t="shared" si="20"/>
        <v>BENJAMIN BANNEKER</v>
      </c>
      <c r="D122" s="174">
        <f t="shared" si="21"/>
        <v>0</v>
      </c>
      <c r="E122" s="174">
        <f t="shared" si="22"/>
        <v>0</v>
      </c>
      <c r="F122" s="174">
        <f t="shared" si="23"/>
        <v>0</v>
      </c>
      <c r="G122" s="174">
        <f t="shared" si="24"/>
        <v>1</v>
      </c>
      <c r="H122" s="174">
        <f t="shared" si="25"/>
        <v>0</v>
      </c>
      <c r="I122" s="174">
        <f t="shared" si="26"/>
        <v>0</v>
      </c>
      <c r="J122" s="174">
        <f t="shared" si="27"/>
        <v>0</v>
      </c>
      <c r="K122" s="251">
        <f t="shared" si="28"/>
        <v>0.04</v>
      </c>
      <c r="L122" s="174"/>
      <c r="M122" s="174">
        <f t="shared" si="29"/>
        <v>0</v>
      </c>
      <c r="N122" s="174">
        <f t="shared" si="30"/>
        <v>0</v>
      </c>
      <c r="O122" s="174">
        <f t="shared" si="31"/>
        <v>0</v>
      </c>
      <c r="P122" s="174">
        <f t="shared" si="32"/>
        <v>0</v>
      </c>
      <c r="Q122" s="174">
        <f t="shared" si="33"/>
        <v>3</v>
      </c>
      <c r="R122" s="174">
        <f t="shared" si="34"/>
        <v>1</v>
      </c>
      <c r="S122" s="177"/>
      <c r="T122" s="177"/>
      <c r="U122" s="177"/>
      <c r="V122" s="177"/>
      <c r="W122" s="370"/>
      <c r="X122" s="370"/>
      <c r="Y122" s="391"/>
      <c r="Z122" s="177"/>
      <c r="AA122" s="75">
        <v>420</v>
      </c>
      <c r="AB122" s="75">
        <v>420049342</v>
      </c>
      <c r="AC122" s="193" t="s">
        <v>35</v>
      </c>
      <c r="AD122" s="75">
        <v>0</v>
      </c>
      <c r="AE122" s="75">
        <v>0</v>
      </c>
      <c r="AF122" s="75">
        <v>0</v>
      </c>
      <c r="AG122" s="75">
        <v>1</v>
      </c>
      <c r="AH122" s="75">
        <v>0</v>
      </c>
      <c r="AI122" s="75">
        <v>0</v>
      </c>
      <c r="AJ122" s="75">
        <v>0</v>
      </c>
      <c r="AK122" s="164">
        <v>0</v>
      </c>
      <c r="AL122" s="164">
        <v>0</v>
      </c>
      <c r="AM122" s="164">
        <v>0</v>
      </c>
      <c r="AN122" s="164">
        <v>0</v>
      </c>
      <c r="AO122" s="164">
        <v>0</v>
      </c>
      <c r="AP122" s="164">
        <v>0</v>
      </c>
      <c r="AQ122" s="164">
        <v>0</v>
      </c>
      <c r="AR122" s="164">
        <v>0</v>
      </c>
      <c r="AS122" s="75">
        <v>0</v>
      </c>
      <c r="AT122" s="165"/>
      <c r="AU122" s="75">
        <v>49</v>
      </c>
      <c r="AV122" s="75">
        <v>342</v>
      </c>
      <c r="AW122" s="369">
        <v>3</v>
      </c>
      <c r="AY122" s="75"/>
    </row>
    <row r="123" spans="1:51">
      <c r="A123" s="164">
        <f t="shared" si="18"/>
        <v>420</v>
      </c>
      <c r="B123" s="164">
        <f t="shared" si="19"/>
        <v>420049347</v>
      </c>
      <c r="C123" s="165" t="str">
        <f t="shared" si="20"/>
        <v>BENJAMIN BANNEKER</v>
      </c>
      <c r="D123" s="174">
        <f t="shared" si="21"/>
        <v>0</v>
      </c>
      <c r="E123" s="174">
        <f t="shared" si="22"/>
        <v>0</v>
      </c>
      <c r="F123" s="174">
        <f t="shared" si="23"/>
        <v>2</v>
      </c>
      <c r="G123" s="174">
        <f t="shared" si="24"/>
        <v>0</v>
      </c>
      <c r="H123" s="174">
        <f t="shared" si="25"/>
        <v>0</v>
      </c>
      <c r="I123" s="174">
        <f t="shared" si="26"/>
        <v>0</v>
      </c>
      <c r="J123" s="174">
        <f t="shared" si="27"/>
        <v>0</v>
      </c>
      <c r="K123" s="251">
        <f t="shared" si="28"/>
        <v>0.08</v>
      </c>
      <c r="L123" s="174"/>
      <c r="M123" s="174">
        <f t="shared" si="29"/>
        <v>0</v>
      </c>
      <c r="N123" s="174">
        <f t="shared" si="30"/>
        <v>0</v>
      </c>
      <c r="O123" s="174">
        <f t="shared" si="31"/>
        <v>0</v>
      </c>
      <c r="P123" s="174">
        <f t="shared" si="32"/>
        <v>0</v>
      </c>
      <c r="Q123" s="174">
        <f t="shared" si="33"/>
        <v>8</v>
      </c>
      <c r="R123" s="174">
        <f t="shared" si="34"/>
        <v>2</v>
      </c>
      <c r="S123" s="177"/>
      <c r="T123" s="177"/>
      <c r="U123" s="177"/>
      <c r="V123" s="177"/>
      <c r="W123" s="370"/>
      <c r="X123" s="370"/>
      <c r="Y123" s="391"/>
      <c r="Z123" s="177"/>
      <c r="AA123" s="75">
        <v>420</v>
      </c>
      <c r="AB123" s="75">
        <v>420049347</v>
      </c>
      <c r="AC123" s="193" t="s">
        <v>35</v>
      </c>
      <c r="AD123" s="75">
        <v>0</v>
      </c>
      <c r="AE123" s="75">
        <v>0</v>
      </c>
      <c r="AF123" s="75">
        <v>2</v>
      </c>
      <c r="AG123" s="75">
        <v>0</v>
      </c>
      <c r="AH123" s="75">
        <v>0</v>
      </c>
      <c r="AI123" s="75">
        <v>0</v>
      </c>
      <c r="AJ123" s="75">
        <v>0</v>
      </c>
      <c r="AK123" s="164">
        <v>0</v>
      </c>
      <c r="AL123" s="164">
        <v>0</v>
      </c>
      <c r="AM123" s="164">
        <v>0</v>
      </c>
      <c r="AN123" s="164">
        <v>0</v>
      </c>
      <c r="AO123" s="164">
        <v>0</v>
      </c>
      <c r="AP123" s="164">
        <v>0</v>
      </c>
      <c r="AQ123" s="164">
        <v>0</v>
      </c>
      <c r="AR123" s="164">
        <v>0</v>
      </c>
      <c r="AS123" s="75">
        <v>0</v>
      </c>
      <c r="AT123" s="165"/>
      <c r="AU123" s="75">
        <v>49</v>
      </c>
      <c r="AV123" s="75">
        <v>347</v>
      </c>
      <c r="AW123" s="369">
        <v>8</v>
      </c>
      <c r="AY123" s="75"/>
    </row>
    <row r="124" spans="1:51">
      <c r="A124" s="164">
        <f t="shared" si="18"/>
        <v>420</v>
      </c>
      <c r="B124" s="164">
        <f t="shared" si="19"/>
        <v>420049616</v>
      </c>
      <c r="C124" s="165" t="str">
        <f t="shared" si="20"/>
        <v>BENJAMIN BANNEKER</v>
      </c>
      <c r="D124" s="174">
        <f t="shared" si="21"/>
        <v>1</v>
      </c>
      <c r="E124" s="174">
        <f t="shared" si="22"/>
        <v>0</v>
      </c>
      <c r="F124" s="174">
        <f t="shared" si="23"/>
        <v>0</v>
      </c>
      <c r="G124" s="174">
        <f t="shared" si="24"/>
        <v>2</v>
      </c>
      <c r="H124" s="174">
        <f t="shared" si="25"/>
        <v>0</v>
      </c>
      <c r="I124" s="174">
        <f t="shared" si="26"/>
        <v>0</v>
      </c>
      <c r="J124" s="174">
        <f t="shared" si="27"/>
        <v>0</v>
      </c>
      <c r="K124" s="251">
        <f t="shared" si="28"/>
        <v>0.08</v>
      </c>
      <c r="L124" s="174"/>
      <c r="M124" s="174">
        <f t="shared" si="29"/>
        <v>0</v>
      </c>
      <c r="N124" s="174">
        <f t="shared" si="30"/>
        <v>0</v>
      </c>
      <c r="O124" s="174">
        <f t="shared" si="31"/>
        <v>0</v>
      </c>
      <c r="P124" s="174">
        <f t="shared" si="32"/>
        <v>1</v>
      </c>
      <c r="Q124" s="174">
        <f t="shared" si="33"/>
        <v>6</v>
      </c>
      <c r="R124" s="174">
        <f t="shared" si="34"/>
        <v>3</v>
      </c>
      <c r="S124" s="177"/>
      <c r="T124" s="177"/>
      <c r="U124" s="177"/>
      <c r="V124" s="177"/>
      <c r="W124" s="370"/>
      <c r="X124" s="370"/>
      <c r="Y124" s="391"/>
      <c r="Z124" s="177"/>
      <c r="AA124" s="75">
        <v>420</v>
      </c>
      <c r="AB124" s="75">
        <v>420049616</v>
      </c>
      <c r="AC124" s="193" t="s">
        <v>35</v>
      </c>
      <c r="AD124" s="75">
        <v>1</v>
      </c>
      <c r="AE124" s="75">
        <v>0</v>
      </c>
      <c r="AF124" s="75">
        <v>0</v>
      </c>
      <c r="AG124" s="75">
        <v>2</v>
      </c>
      <c r="AH124" s="75">
        <v>0</v>
      </c>
      <c r="AI124" s="75">
        <v>0</v>
      </c>
      <c r="AJ124" s="75">
        <v>0</v>
      </c>
      <c r="AK124" s="164">
        <v>0</v>
      </c>
      <c r="AL124" s="164">
        <v>0</v>
      </c>
      <c r="AM124" s="164">
        <v>0</v>
      </c>
      <c r="AN124" s="164">
        <v>0</v>
      </c>
      <c r="AO124" s="164">
        <v>1</v>
      </c>
      <c r="AP124" s="164">
        <v>0</v>
      </c>
      <c r="AQ124" s="164">
        <v>0</v>
      </c>
      <c r="AR124" s="164">
        <v>0</v>
      </c>
      <c r="AS124" s="75">
        <v>0</v>
      </c>
      <c r="AT124" s="165"/>
      <c r="AU124" s="75">
        <v>49</v>
      </c>
      <c r="AV124" s="75">
        <v>616</v>
      </c>
      <c r="AW124" s="369">
        <v>6</v>
      </c>
      <c r="AY124" s="75"/>
    </row>
    <row r="125" spans="1:51">
      <c r="A125" s="164">
        <f t="shared" si="18"/>
        <v>420</v>
      </c>
      <c r="B125" s="164">
        <f t="shared" si="19"/>
        <v>420049625</v>
      </c>
      <c r="C125" s="165" t="str">
        <f t="shared" si="20"/>
        <v>BENJAMIN BANNEKER</v>
      </c>
      <c r="D125" s="174">
        <f t="shared" si="21"/>
        <v>0</v>
      </c>
      <c r="E125" s="174">
        <f t="shared" si="22"/>
        <v>0</v>
      </c>
      <c r="F125" s="174">
        <f t="shared" si="23"/>
        <v>1</v>
      </c>
      <c r="G125" s="174">
        <f t="shared" si="24"/>
        <v>2</v>
      </c>
      <c r="H125" s="174">
        <f t="shared" si="25"/>
        <v>0</v>
      </c>
      <c r="I125" s="174">
        <f t="shared" si="26"/>
        <v>0</v>
      </c>
      <c r="J125" s="174">
        <f t="shared" si="27"/>
        <v>0</v>
      </c>
      <c r="K125" s="251">
        <f t="shared" si="28"/>
        <v>0.12</v>
      </c>
      <c r="L125" s="174"/>
      <c r="M125" s="174">
        <f t="shared" si="29"/>
        <v>0</v>
      </c>
      <c r="N125" s="174">
        <f t="shared" si="30"/>
        <v>0</v>
      </c>
      <c r="O125" s="174">
        <f t="shared" si="31"/>
        <v>0</v>
      </c>
      <c r="P125" s="174">
        <f t="shared" si="32"/>
        <v>2</v>
      </c>
      <c r="Q125" s="174">
        <f t="shared" si="33"/>
        <v>6</v>
      </c>
      <c r="R125" s="174">
        <f t="shared" si="34"/>
        <v>3</v>
      </c>
      <c r="S125" s="177"/>
      <c r="T125" s="177"/>
      <c r="U125" s="177"/>
      <c r="V125" s="177"/>
      <c r="W125" s="370"/>
      <c r="X125" s="370"/>
      <c r="Y125" s="391"/>
      <c r="Z125" s="177"/>
      <c r="AA125" s="75">
        <v>420</v>
      </c>
      <c r="AB125" s="75">
        <v>420049625</v>
      </c>
      <c r="AC125" s="193" t="s">
        <v>35</v>
      </c>
      <c r="AD125" s="75">
        <v>0</v>
      </c>
      <c r="AE125" s="75">
        <v>0</v>
      </c>
      <c r="AF125" s="75">
        <v>1</v>
      </c>
      <c r="AG125" s="75">
        <v>2</v>
      </c>
      <c r="AH125" s="75">
        <v>0</v>
      </c>
      <c r="AI125" s="75">
        <v>0</v>
      </c>
      <c r="AJ125" s="75">
        <v>0</v>
      </c>
      <c r="AK125" s="164">
        <v>0</v>
      </c>
      <c r="AL125" s="164">
        <v>0</v>
      </c>
      <c r="AM125" s="164">
        <v>0</v>
      </c>
      <c r="AN125" s="164">
        <v>0</v>
      </c>
      <c r="AO125" s="164">
        <v>1</v>
      </c>
      <c r="AP125" s="164">
        <v>0</v>
      </c>
      <c r="AQ125" s="164">
        <v>0</v>
      </c>
      <c r="AR125" s="164">
        <v>1</v>
      </c>
      <c r="AS125" s="75">
        <v>0</v>
      </c>
      <c r="AT125" s="165"/>
      <c r="AU125" s="75">
        <v>49</v>
      </c>
      <c r="AV125" s="75">
        <v>625</v>
      </c>
      <c r="AW125" s="369">
        <v>6</v>
      </c>
      <c r="AY125" s="75"/>
    </row>
    <row r="126" spans="1:51">
      <c r="A126" s="164">
        <f t="shared" si="18"/>
        <v>428</v>
      </c>
      <c r="B126" s="164">
        <f t="shared" si="19"/>
        <v>428035016</v>
      </c>
      <c r="C126" s="165" t="str">
        <f t="shared" si="20"/>
        <v>BROOKE</v>
      </c>
      <c r="D126" s="174">
        <f t="shared" si="21"/>
        <v>0</v>
      </c>
      <c r="E126" s="174">
        <f t="shared" si="22"/>
        <v>0</v>
      </c>
      <c r="F126" s="174">
        <f t="shared" si="23"/>
        <v>0</v>
      </c>
      <c r="G126" s="174">
        <f t="shared" si="24"/>
        <v>0</v>
      </c>
      <c r="H126" s="174">
        <f t="shared" si="25"/>
        <v>1</v>
      </c>
      <c r="I126" s="174">
        <f t="shared" si="26"/>
        <v>1</v>
      </c>
      <c r="J126" s="174">
        <f t="shared" si="27"/>
        <v>0</v>
      </c>
      <c r="K126" s="251">
        <f t="shared" si="28"/>
        <v>0.08</v>
      </c>
      <c r="L126" s="174"/>
      <c r="M126" s="174">
        <f t="shared" si="29"/>
        <v>0</v>
      </c>
      <c r="N126" s="174">
        <f t="shared" si="30"/>
        <v>0</v>
      </c>
      <c r="O126" s="174">
        <f t="shared" si="31"/>
        <v>0</v>
      </c>
      <c r="P126" s="174">
        <f t="shared" si="32"/>
        <v>0</v>
      </c>
      <c r="Q126" s="174">
        <f t="shared" si="33"/>
        <v>8</v>
      </c>
      <c r="R126" s="174">
        <f t="shared" si="34"/>
        <v>2</v>
      </c>
      <c r="S126" s="177"/>
      <c r="T126" s="177"/>
      <c r="U126" s="177"/>
      <c r="V126" s="177"/>
      <c r="W126" s="370"/>
      <c r="X126" s="370"/>
      <c r="Y126" s="391"/>
      <c r="Z126" s="177"/>
      <c r="AA126" s="75">
        <v>428</v>
      </c>
      <c r="AB126" s="75">
        <v>428035016</v>
      </c>
      <c r="AC126" s="193" t="s">
        <v>37</v>
      </c>
      <c r="AD126" s="75">
        <v>0</v>
      </c>
      <c r="AE126" s="75">
        <v>0</v>
      </c>
      <c r="AF126" s="75">
        <v>0</v>
      </c>
      <c r="AG126" s="75">
        <v>0</v>
      </c>
      <c r="AH126" s="75">
        <v>1</v>
      </c>
      <c r="AI126" s="75">
        <v>1</v>
      </c>
      <c r="AJ126" s="75">
        <v>0</v>
      </c>
      <c r="AK126" s="164">
        <v>0</v>
      </c>
      <c r="AL126" s="164">
        <v>0</v>
      </c>
      <c r="AM126" s="164">
        <v>0</v>
      </c>
      <c r="AN126" s="164">
        <v>0</v>
      </c>
      <c r="AO126" s="164">
        <v>0</v>
      </c>
      <c r="AP126" s="164">
        <v>0</v>
      </c>
      <c r="AQ126" s="164">
        <v>0</v>
      </c>
      <c r="AR126" s="164">
        <v>0</v>
      </c>
      <c r="AS126" s="75">
        <v>0</v>
      </c>
      <c r="AT126" s="165"/>
      <c r="AU126" s="75">
        <v>35</v>
      </c>
      <c r="AV126" s="75">
        <v>16</v>
      </c>
      <c r="AW126" s="369">
        <v>8</v>
      </c>
      <c r="AY126" s="75"/>
    </row>
    <row r="127" spans="1:51">
      <c r="A127" s="164">
        <f t="shared" si="18"/>
        <v>428</v>
      </c>
      <c r="B127" s="164">
        <f t="shared" si="19"/>
        <v>428035035</v>
      </c>
      <c r="C127" s="165" t="str">
        <f t="shared" si="20"/>
        <v>BROOKE</v>
      </c>
      <c r="D127" s="174">
        <f t="shared" si="21"/>
        <v>0</v>
      </c>
      <c r="E127" s="174">
        <f t="shared" si="22"/>
        <v>0</v>
      </c>
      <c r="F127" s="174">
        <f t="shared" si="23"/>
        <v>170</v>
      </c>
      <c r="G127" s="174">
        <f t="shared" si="24"/>
        <v>831</v>
      </c>
      <c r="H127" s="174">
        <f t="shared" si="25"/>
        <v>458</v>
      </c>
      <c r="I127" s="174">
        <f t="shared" si="26"/>
        <v>426</v>
      </c>
      <c r="J127" s="174">
        <f t="shared" si="27"/>
        <v>0</v>
      </c>
      <c r="K127" s="251">
        <f t="shared" si="28"/>
        <v>75.400000000000006</v>
      </c>
      <c r="L127" s="174"/>
      <c r="M127" s="174">
        <f t="shared" si="29"/>
        <v>136</v>
      </c>
      <c r="N127" s="174">
        <f t="shared" si="30"/>
        <v>23</v>
      </c>
      <c r="O127" s="174">
        <f t="shared" si="31"/>
        <v>10</v>
      </c>
      <c r="P127" s="174">
        <f t="shared" si="32"/>
        <v>1307</v>
      </c>
      <c r="Q127" s="174">
        <f t="shared" si="33"/>
        <v>11</v>
      </c>
      <c r="R127" s="174">
        <f t="shared" si="34"/>
        <v>1885</v>
      </c>
      <c r="S127" s="177"/>
      <c r="T127" s="177"/>
      <c r="U127" s="177"/>
      <c r="V127" s="177"/>
      <c r="W127" s="370"/>
      <c r="X127" s="370"/>
      <c r="Y127" s="391"/>
      <c r="Z127" s="177"/>
      <c r="AA127" s="75">
        <v>428</v>
      </c>
      <c r="AB127" s="75">
        <v>428035035</v>
      </c>
      <c r="AC127" s="193" t="s">
        <v>37</v>
      </c>
      <c r="AD127" s="75">
        <v>0</v>
      </c>
      <c r="AE127" s="75">
        <v>0</v>
      </c>
      <c r="AF127" s="75">
        <v>170</v>
      </c>
      <c r="AG127" s="75">
        <v>831</v>
      </c>
      <c r="AH127" s="75">
        <v>458</v>
      </c>
      <c r="AI127" s="75">
        <v>426</v>
      </c>
      <c r="AJ127" s="75">
        <v>0</v>
      </c>
      <c r="AK127" s="164">
        <v>0</v>
      </c>
      <c r="AL127" s="164">
        <v>136</v>
      </c>
      <c r="AM127" s="164">
        <v>23</v>
      </c>
      <c r="AN127" s="164">
        <v>10</v>
      </c>
      <c r="AO127" s="164">
        <v>905</v>
      </c>
      <c r="AP127" s="164">
        <v>0</v>
      </c>
      <c r="AQ127" s="164">
        <v>0</v>
      </c>
      <c r="AR127" s="164">
        <v>121</v>
      </c>
      <c r="AS127" s="75">
        <v>281</v>
      </c>
      <c r="AT127" s="165"/>
      <c r="AU127" s="75">
        <v>35</v>
      </c>
      <c r="AV127" s="75">
        <v>35</v>
      </c>
      <c r="AW127" s="369">
        <v>11</v>
      </c>
      <c r="AY127" s="75"/>
    </row>
    <row r="128" spans="1:51">
      <c r="A128" s="164">
        <f t="shared" si="18"/>
        <v>428</v>
      </c>
      <c r="B128" s="164">
        <f t="shared" si="19"/>
        <v>428035044</v>
      </c>
      <c r="C128" s="165" t="str">
        <f t="shared" si="20"/>
        <v>BROOKE</v>
      </c>
      <c r="D128" s="174">
        <f t="shared" si="21"/>
        <v>0</v>
      </c>
      <c r="E128" s="174">
        <f t="shared" si="22"/>
        <v>0</v>
      </c>
      <c r="F128" s="174">
        <f t="shared" si="23"/>
        <v>1</v>
      </c>
      <c r="G128" s="174">
        <f t="shared" si="24"/>
        <v>8</v>
      </c>
      <c r="H128" s="174">
        <f t="shared" si="25"/>
        <v>10</v>
      </c>
      <c r="I128" s="174">
        <f t="shared" si="26"/>
        <v>8</v>
      </c>
      <c r="J128" s="174">
        <f t="shared" si="27"/>
        <v>0</v>
      </c>
      <c r="K128" s="251">
        <f t="shared" si="28"/>
        <v>1.08</v>
      </c>
      <c r="L128" s="174"/>
      <c r="M128" s="174">
        <f t="shared" si="29"/>
        <v>0</v>
      </c>
      <c r="N128" s="174">
        <f t="shared" si="30"/>
        <v>1</v>
      </c>
      <c r="O128" s="174">
        <f t="shared" si="31"/>
        <v>0</v>
      </c>
      <c r="P128" s="174">
        <f t="shared" si="32"/>
        <v>14</v>
      </c>
      <c r="Q128" s="174">
        <f t="shared" si="33"/>
        <v>11</v>
      </c>
      <c r="R128" s="174">
        <f t="shared" si="34"/>
        <v>27</v>
      </c>
      <c r="S128" s="177"/>
      <c r="T128" s="177"/>
      <c r="U128" s="177"/>
      <c r="V128" s="177"/>
      <c r="W128" s="370"/>
      <c r="X128" s="370"/>
      <c r="Y128" s="391"/>
      <c r="Z128" s="177"/>
      <c r="AA128" s="75">
        <v>428</v>
      </c>
      <c r="AB128" s="75">
        <v>428035044</v>
      </c>
      <c r="AC128" s="193" t="s">
        <v>37</v>
      </c>
      <c r="AD128" s="75">
        <v>0</v>
      </c>
      <c r="AE128" s="75">
        <v>0</v>
      </c>
      <c r="AF128" s="75">
        <v>1</v>
      </c>
      <c r="AG128" s="75">
        <v>8</v>
      </c>
      <c r="AH128" s="75">
        <v>10</v>
      </c>
      <c r="AI128" s="75">
        <v>8</v>
      </c>
      <c r="AJ128" s="75">
        <v>0</v>
      </c>
      <c r="AK128" s="164">
        <v>0</v>
      </c>
      <c r="AL128" s="164">
        <v>0</v>
      </c>
      <c r="AM128" s="164">
        <v>1</v>
      </c>
      <c r="AN128" s="164">
        <v>0</v>
      </c>
      <c r="AO128" s="164">
        <v>10</v>
      </c>
      <c r="AP128" s="164">
        <v>0</v>
      </c>
      <c r="AQ128" s="164">
        <v>0</v>
      </c>
      <c r="AR128" s="164">
        <v>1</v>
      </c>
      <c r="AS128" s="75">
        <v>3</v>
      </c>
      <c r="AT128" s="165"/>
      <c r="AU128" s="75">
        <v>35</v>
      </c>
      <c r="AV128" s="75">
        <v>44</v>
      </c>
      <c r="AW128" s="369">
        <v>11</v>
      </c>
      <c r="AY128" s="75"/>
    </row>
    <row r="129" spans="1:51">
      <c r="A129" s="164">
        <f t="shared" si="18"/>
        <v>428</v>
      </c>
      <c r="B129" s="164">
        <f t="shared" si="19"/>
        <v>428035057</v>
      </c>
      <c r="C129" s="165" t="str">
        <f t="shared" si="20"/>
        <v>BROOKE</v>
      </c>
      <c r="D129" s="174">
        <f t="shared" si="21"/>
        <v>0</v>
      </c>
      <c r="E129" s="174">
        <f t="shared" si="22"/>
        <v>0</v>
      </c>
      <c r="F129" s="174">
        <f t="shared" si="23"/>
        <v>21</v>
      </c>
      <c r="G129" s="174">
        <f t="shared" si="24"/>
        <v>95</v>
      </c>
      <c r="H129" s="174">
        <f t="shared" si="25"/>
        <v>52</v>
      </c>
      <c r="I129" s="174">
        <f t="shared" si="26"/>
        <v>27</v>
      </c>
      <c r="J129" s="174">
        <f t="shared" si="27"/>
        <v>0</v>
      </c>
      <c r="K129" s="251">
        <f t="shared" si="28"/>
        <v>7.8</v>
      </c>
      <c r="L129" s="174"/>
      <c r="M129" s="174">
        <f t="shared" si="29"/>
        <v>33</v>
      </c>
      <c r="N129" s="174">
        <f t="shared" si="30"/>
        <v>3</v>
      </c>
      <c r="O129" s="174">
        <f t="shared" si="31"/>
        <v>1</v>
      </c>
      <c r="P129" s="174">
        <f t="shared" si="32"/>
        <v>136</v>
      </c>
      <c r="Q129" s="174">
        <f t="shared" si="33"/>
        <v>12</v>
      </c>
      <c r="R129" s="174">
        <f t="shared" si="34"/>
        <v>195</v>
      </c>
      <c r="S129" s="177"/>
      <c r="T129" s="177"/>
      <c r="U129" s="177"/>
      <c r="V129" s="177"/>
      <c r="W129" s="370"/>
      <c r="X129" s="370"/>
      <c r="Y129" s="391"/>
      <c r="Z129" s="177"/>
      <c r="AA129" s="75">
        <v>428</v>
      </c>
      <c r="AB129" s="75">
        <v>428035057</v>
      </c>
      <c r="AC129" s="193" t="s">
        <v>37</v>
      </c>
      <c r="AD129" s="75">
        <v>0</v>
      </c>
      <c r="AE129" s="75">
        <v>0</v>
      </c>
      <c r="AF129" s="75">
        <v>21</v>
      </c>
      <c r="AG129" s="75">
        <v>95</v>
      </c>
      <c r="AH129" s="75">
        <v>52</v>
      </c>
      <c r="AI129" s="75">
        <v>27</v>
      </c>
      <c r="AJ129" s="75">
        <v>0</v>
      </c>
      <c r="AK129" s="164">
        <v>0</v>
      </c>
      <c r="AL129" s="164">
        <v>33</v>
      </c>
      <c r="AM129" s="164">
        <v>3</v>
      </c>
      <c r="AN129" s="164">
        <v>1</v>
      </c>
      <c r="AO129" s="164">
        <v>105</v>
      </c>
      <c r="AP129" s="164">
        <v>0</v>
      </c>
      <c r="AQ129" s="164">
        <v>0</v>
      </c>
      <c r="AR129" s="164">
        <v>16</v>
      </c>
      <c r="AS129" s="75">
        <v>15</v>
      </c>
      <c r="AT129" s="165"/>
      <c r="AU129" s="75">
        <v>35</v>
      </c>
      <c r="AV129" s="75">
        <v>57</v>
      </c>
      <c r="AW129" s="369">
        <v>12</v>
      </c>
      <c r="AY129" s="75"/>
    </row>
    <row r="130" spans="1:51">
      <c r="A130" s="164">
        <f t="shared" si="18"/>
        <v>428</v>
      </c>
      <c r="B130" s="164">
        <f t="shared" si="19"/>
        <v>428035073</v>
      </c>
      <c r="C130" s="165" t="str">
        <f t="shared" si="20"/>
        <v>BROOKE</v>
      </c>
      <c r="D130" s="174">
        <f t="shared" si="21"/>
        <v>0</v>
      </c>
      <c r="E130" s="174">
        <f t="shared" si="22"/>
        <v>0</v>
      </c>
      <c r="F130" s="174">
        <f t="shared" si="23"/>
        <v>0</v>
      </c>
      <c r="G130" s="174">
        <f t="shared" si="24"/>
        <v>7</v>
      </c>
      <c r="H130" s="174">
        <f t="shared" si="25"/>
        <v>0</v>
      </c>
      <c r="I130" s="174">
        <f t="shared" si="26"/>
        <v>8</v>
      </c>
      <c r="J130" s="174">
        <f t="shared" si="27"/>
        <v>0</v>
      </c>
      <c r="K130" s="251">
        <f t="shared" si="28"/>
        <v>0.6</v>
      </c>
      <c r="L130" s="174"/>
      <c r="M130" s="174">
        <f t="shared" si="29"/>
        <v>1</v>
      </c>
      <c r="N130" s="174">
        <f t="shared" si="30"/>
        <v>0</v>
      </c>
      <c r="O130" s="174">
        <f t="shared" si="31"/>
        <v>1</v>
      </c>
      <c r="P130" s="174">
        <f t="shared" si="32"/>
        <v>11</v>
      </c>
      <c r="Q130" s="174">
        <f t="shared" si="33"/>
        <v>5</v>
      </c>
      <c r="R130" s="174">
        <f t="shared" si="34"/>
        <v>15</v>
      </c>
      <c r="S130" s="177"/>
      <c r="T130" s="177"/>
      <c r="U130" s="177"/>
      <c r="V130" s="177"/>
      <c r="W130" s="370"/>
      <c r="X130" s="370"/>
      <c r="Y130" s="391"/>
      <c r="Z130" s="177"/>
      <c r="AA130" s="75">
        <v>428</v>
      </c>
      <c r="AB130" s="75">
        <v>428035073</v>
      </c>
      <c r="AC130" s="193" t="s">
        <v>37</v>
      </c>
      <c r="AD130" s="75">
        <v>0</v>
      </c>
      <c r="AE130" s="75">
        <v>0</v>
      </c>
      <c r="AF130" s="75">
        <v>0</v>
      </c>
      <c r="AG130" s="75">
        <v>7</v>
      </c>
      <c r="AH130" s="75">
        <v>0</v>
      </c>
      <c r="AI130" s="75">
        <v>8</v>
      </c>
      <c r="AJ130" s="75">
        <v>0</v>
      </c>
      <c r="AK130" s="164">
        <v>0</v>
      </c>
      <c r="AL130" s="164">
        <v>1</v>
      </c>
      <c r="AM130" s="164">
        <v>0</v>
      </c>
      <c r="AN130" s="164">
        <v>1</v>
      </c>
      <c r="AO130" s="164">
        <v>4</v>
      </c>
      <c r="AP130" s="164">
        <v>0</v>
      </c>
      <c r="AQ130" s="164">
        <v>0</v>
      </c>
      <c r="AR130" s="164">
        <v>0</v>
      </c>
      <c r="AS130" s="75">
        <v>7</v>
      </c>
      <c r="AT130" s="165"/>
      <c r="AU130" s="75">
        <v>35</v>
      </c>
      <c r="AV130" s="75">
        <v>73</v>
      </c>
      <c r="AW130" s="369">
        <v>5</v>
      </c>
      <c r="AY130" s="75"/>
    </row>
    <row r="131" spans="1:51">
      <c r="A131" s="164">
        <f t="shared" si="18"/>
        <v>428</v>
      </c>
      <c r="B131" s="164">
        <f t="shared" si="19"/>
        <v>428035093</v>
      </c>
      <c r="C131" s="165" t="str">
        <f t="shared" si="20"/>
        <v>BROOKE</v>
      </c>
      <c r="D131" s="174">
        <f t="shared" si="21"/>
        <v>0</v>
      </c>
      <c r="E131" s="174">
        <f t="shared" si="22"/>
        <v>0</v>
      </c>
      <c r="F131" s="174">
        <f t="shared" si="23"/>
        <v>0</v>
      </c>
      <c r="G131" s="174">
        <f t="shared" si="24"/>
        <v>6</v>
      </c>
      <c r="H131" s="174">
        <f t="shared" si="25"/>
        <v>0</v>
      </c>
      <c r="I131" s="174">
        <f t="shared" si="26"/>
        <v>1</v>
      </c>
      <c r="J131" s="174">
        <f t="shared" si="27"/>
        <v>0</v>
      </c>
      <c r="K131" s="251">
        <f t="shared" si="28"/>
        <v>0.28000000000000003</v>
      </c>
      <c r="L131" s="174"/>
      <c r="M131" s="174">
        <f t="shared" si="29"/>
        <v>0</v>
      </c>
      <c r="N131" s="174">
        <f t="shared" si="30"/>
        <v>0</v>
      </c>
      <c r="O131" s="174">
        <f t="shared" si="31"/>
        <v>0</v>
      </c>
      <c r="P131" s="174">
        <f t="shared" si="32"/>
        <v>7</v>
      </c>
      <c r="Q131" s="174">
        <f t="shared" si="33"/>
        <v>11</v>
      </c>
      <c r="R131" s="174">
        <f t="shared" si="34"/>
        <v>7</v>
      </c>
      <c r="S131" s="177"/>
      <c r="T131" s="177"/>
      <c r="U131" s="177"/>
      <c r="V131" s="177"/>
      <c r="W131" s="370"/>
      <c r="X131" s="370"/>
      <c r="Y131" s="391"/>
      <c r="Z131" s="177"/>
      <c r="AA131" s="75">
        <v>428</v>
      </c>
      <c r="AB131" s="75">
        <v>428035093</v>
      </c>
      <c r="AC131" s="193" t="s">
        <v>37</v>
      </c>
      <c r="AD131" s="75">
        <v>0</v>
      </c>
      <c r="AE131" s="75">
        <v>0</v>
      </c>
      <c r="AF131" s="75">
        <v>0</v>
      </c>
      <c r="AG131" s="75">
        <v>6</v>
      </c>
      <c r="AH131" s="75">
        <v>0</v>
      </c>
      <c r="AI131" s="75">
        <v>1</v>
      </c>
      <c r="AJ131" s="75">
        <v>0</v>
      </c>
      <c r="AK131" s="164">
        <v>0</v>
      </c>
      <c r="AL131" s="164">
        <v>0</v>
      </c>
      <c r="AM131" s="164">
        <v>0</v>
      </c>
      <c r="AN131" s="164">
        <v>0</v>
      </c>
      <c r="AO131" s="164">
        <v>6</v>
      </c>
      <c r="AP131" s="164">
        <v>0</v>
      </c>
      <c r="AQ131" s="164">
        <v>0</v>
      </c>
      <c r="AR131" s="164">
        <v>0</v>
      </c>
      <c r="AS131" s="75">
        <v>1</v>
      </c>
      <c r="AT131" s="165"/>
      <c r="AU131" s="75">
        <v>35</v>
      </c>
      <c r="AV131" s="75">
        <v>93</v>
      </c>
      <c r="AW131" s="369">
        <v>11</v>
      </c>
      <c r="AY131" s="75"/>
    </row>
    <row r="132" spans="1:51">
      <c r="A132" s="164">
        <f t="shared" si="18"/>
        <v>428</v>
      </c>
      <c r="B132" s="164">
        <f t="shared" si="19"/>
        <v>428035128</v>
      </c>
      <c r="C132" s="165" t="str">
        <f t="shared" si="20"/>
        <v>BROOKE</v>
      </c>
      <c r="D132" s="174">
        <f t="shared" si="21"/>
        <v>0</v>
      </c>
      <c r="E132" s="174">
        <f t="shared" si="22"/>
        <v>0</v>
      </c>
      <c r="F132" s="174">
        <f t="shared" si="23"/>
        <v>0</v>
      </c>
      <c r="G132" s="174">
        <f t="shared" si="24"/>
        <v>0</v>
      </c>
      <c r="H132" s="174">
        <f t="shared" si="25"/>
        <v>1</v>
      </c>
      <c r="I132" s="174">
        <f t="shared" si="26"/>
        <v>0</v>
      </c>
      <c r="J132" s="174">
        <f t="shared" si="27"/>
        <v>0</v>
      </c>
      <c r="K132" s="251">
        <f t="shared" si="28"/>
        <v>0.04</v>
      </c>
      <c r="L132" s="174"/>
      <c r="M132" s="174">
        <f t="shared" si="29"/>
        <v>0</v>
      </c>
      <c r="N132" s="174">
        <f t="shared" si="30"/>
        <v>0</v>
      </c>
      <c r="O132" s="174">
        <f t="shared" si="31"/>
        <v>0</v>
      </c>
      <c r="P132" s="174">
        <f t="shared" si="32"/>
        <v>0</v>
      </c>
      <c r="Q132" s="174">
        <f t="shared" si="33"/>
        <v>10</v>
      </c>
      <c r="R132" s="174">
        <f t="shared" si="34"/>
        <v>1</v>
      </c>
      <c r="S132" s="177"/>
      <c r="T132" s="177"/>
      <c r="U132" s="177"/>
      <c r="V132" s="177"/>
      <c r="W132" s="370"/>
      <c r="X132" s="370"/>
      <c r="Y132" s="391"/>
      <c r="Z132" s="177"/>
      <c r="AA132" s="75">
        <v>428</v>
      </c>
      <c r="AB132" s="75">
        <v>428035128</v>
      </c>
      <c r="AC132" s="193" t="s">
        <v>37</v>
      </c>
      <c r="AD132" s="75">
        <v>0</v>
      </c>
      <c r="AE132" s="75">
        <v>0</v>
      </c>
      <c r="AF132" s="75">
        <v>0</v>
      </c>
      <c r="AG132" s="75">
        <v>0</v>
      </c>
      <c r="AH132" s="75">
        <v>1</v>
      </c>
      <c r="AI132" s="75">
        <v>0</v>
      </c>
      <c r="AJ132" s="75">
        <v>0</v>
      </c>
      <c r="AK132" s="164">
        <v>0</v>
      </c>
      <c r="AL132" s="164">
        <v>0</v>
      </c>
      <c r="AM132" s="164">
        <v>0</v>
      </c>
      <c r="AN132" s="164">
        <v>0</v>
      </c>
      <c r="AO132" s="164">
        <v>0</v>
      </c>
      <c r="AP132" s="164">
        <v>0</v>
      </c>
      <c r="AQ132" s="164">
        <v>0</v>
      </c>
      <c r="AR132" s="164">
        <v>0</v>
      </c>
      <c r="AS132" s="75">
        <v>0</v>
      </c>
      <c r="AT132" s="165"/>
      <c r="AU132" s="75">
        <v>35</v>
      </c>
      <c r="AV132" s="75">
        <v>128</v>
      </c>
      <c r="AW132" s="369">
        <v>10</v>
      </c>
      <c r="AY132" s="75"/>
    </row>
    <row r="133" spans="1:51">
      <c r="A133" s="164">
        <f t="shared" si="18"/>
        <v>428</v>
      </c>
      <c r="B133" s="164">
        <f t="shared" si="19"/>
        <v>428035149</v>
      </c>
      <c r="C133" s="165" t="str">
        <f t="shared" si="20"/>
        <v>BROOKE</v>
      </c>
      <c r="D133" s="174">
        <f t="shared" si="21"/>
        <v>0</v>
      </c>
      <c r="E133" s="174">
        <f t="shared" si="22"/>
        <v>0</v>
      </c>
      <c r="F133" s="174">
        <f t="shared" si="23"/>
        <v>0</v>
      </c>
      <c r="G133" s="174">
        <f t="shared" si="24"/>
        <v>0</v>
      </c>
      <c r="H133" s="174">
        <f t="shared" si="25"/>
        <v>0</v>
      </c>
      <c r="I133" s="174">
        <f t="shared" si="26"/>
        <v>1</v>
      </c>
      <c r="J133" s="174">
        <f t="shared" si="27"/>
        <v>0</v>
      </c>
      <c r="K133" s="251">
        <f t="shared" si="28"/>
        <v>0.04</v>
      </c>
      <c r="L133" s="174"/>
      <c r="M133" s="174">
        <f t="shared" si="29"/>
        <v>0</v>
      </c>
      <c r="N133" s="174">
        <f t="shared" si="30"/>
        <v>0</v>
      </c>
      <c r="O133" s="174">
        <f t="shared" si="31"/>
        <v>0</v>
      </c>
      <c r="P133" s="174">
        <f t="shared" si="32"/>
        <v>1</v>
      </c>
      <c r="Q133" s="174">
        <f t="shared" si="33"/>
        <v>12</v>
      </c>
      <c r="R133" s="174">
        <f t="shared" si="34"/>
        <v>1</v>
      </c>
      <c r="S133" s="177"/>
      <c r="T133" s="177"/>
      <c r="U133" s="177"/>
      <c r="V133" s="177"/>
      <c r="W133" s="370"/>
      <c r="X133" s="370"/>
      <c r="Y133" s="391"/>
      <c r="Z133" s="177"/>
      <c r="AA133" s="75">
        <v>428</v>
      </c>
      <c r="AB133" s="75">
        <v>428035149</v>
      </c>
      <c r="AC133" s="193" t="s">
        <v>37</v>
      </c>
      <c r="AD133" s="75">
        <v>0</v>
      </c>
      <c r="AE133" s="75">
        <v>0</v>
      </c>
      <c r="AF133" s="75">
        <v>0</v>
      </c>
      <c r="AG133" s="75">
        <v>0</v>
      </c>
      <c r="AH133" s="75">
        <v>0</v>
      </c>
      <c r="AI133" s="75">
        <v>1</v>
      </c>
      <c r="AJ133" s="75">
        <v>0</v>
      </c>
      <c r="AK133" s="164">
        <v>0</v>
      </c>
      <c r="AL133" s="164">
        <v>0</v>
      </c>
      <c r="AM133" s="164">
        <v>0</v>
      </c>
      <c r="AN133" s="164">
        <v>0</v>
      </c>
      <c r="AO133" s="164">
        <v>0</v>
      </c>
      <c r="AP133" s="164">
        <v>0</v>
      </c>
      <c r="AQ133" s="164">
        <v>0</v>
      </c>
      <c r="AR133" s="164">
        <v>0</v>
      </c>
      <c r="AS133" s="75">
        <v>1</v>
      </c>
      <c r="AT133" s="165"/>
      <c r="AU133" s="75">
        <v>35</v>
      </c>
      <c r="AV133" s="75">
        <v>149</v>
      </c>
      <c r="AW133" s="369">
        <v>12</v>
      </c>
      <c r="AY133" s="75"/>
    </row>
    <row r="134" spans="1:51">
      <c r="A134" s="164">
        <f t="shared" si="18"/>
        <v>428</v>
      </c>
      <c r="B134" s="164">
        <f t="shared" si="19"/>
        <v>428035163</v>
      </c>
      <c r="C134" s="165" t="str">
        <f t="shared" si="20"/>
        <v>BROOKE</v>
      </c>
      <c r="D134" s="174">
        <f t="shared" si="21"/>
        <v>0</v>
      </c>
      <c r="E134" s="174">
        <f t="shared" si="22"/>
        <v>0</v>
      </c>
      <c r="F134" s="174">
        <f t="shared" si="23"/>
        <v>0</v>
      </c>
      <c r="G134" s="174">
        <f t="shared" si="24"/>
        <v>3</v>
      </c>
      <c r="H134" s="174">
        <f t="shared" si="25"/>
        <v>5</v>
      </c>
      <c r="I134" s="174">
        <f t="shared" si="26"/>
        <v>3</v>
      </c>
      <c r="J134" s="174">
        <f t="shared" si="27"/>
        <v>0</v>
      </c>
      <c r="K134" s="251">
        <f t="shared" si="28"/>
        <v>0.44</v>
      </c>
      <c r="L134" s="174"/>
      <c r="M134" s="174">
        <f t="shared" si="29"/>
        <v>0</v>
      </c>
      <c r="N134" s="174">
        <f t="shared" si="30"/>
        <v>1</v>
      </c>
      <c r="O134" s="174">
        <f t="shared" si="31"/>
        <v>0</v>
      </c>
      <c r="P134" s="174">
        <f t="shared" si="32"/>
        <v>9</v>
      </c>
      <c r="Q134" s="174">
        <f t="shared" si="33"/>
        <v>11</v>
      </c>
      <c r="R134" s="174">
        <f t="shared" si="34"/>
        <v>11</v>
      </c>
      <c r="S134" s="177"/>
      <c r="T134" s="177"/>
      <c r="U134" s="177"/>
      <c r="V134" s="177"/>
      <c r="W134" s="370"/>
      <c r="X134" s="370"/>
      <c r="Y134" s="391"/>
      <c r="Z134" s="177"/>
      <c r="AA134" s="75">
        <v>428</v>
      </c>
      <c r="AB134" s="75">
        <v>428035163</v>
      </c>
      <c r="AC134" s="193" t="s">
        <v>37</v>
      </c>
      <c r="AD134" s="75">
        <v>0</v>
      </c>
      <c r="AE134" s="75">
        <v>0</v>
      </c>
      <c r="AF134" s="75">
        <v>0</v>
      </c>
      <c r="AG134" s="75">
        <v>3</v>
      </c>
      <c r="AH134" s="75">
        <v>5</v>
      </c>
      <c r="AI134" s="75">
        <v>3</v>
      </c>
      <c r="AJ134" s="75">
        <v>0</v>
      </c>
      <c r="AK134" s="164">
        <v>0</v>
      </c>
      <c r="AL134" s="164">
        <v>0</v>
      </c>
      <c r="AM134" s="164">
        <v>1</v>
      </c>
      <c r="AN134" s="164">
        <v>0</v>
      </c>
      <c r="AO134" s="164">
        <v>7</v>
      </c>
      <c r="AP134" s="164">
        <v>0</v>
      </c>
      <c r="AQ134" s="164">
        <v>0</v>
      </c>
      <c r="AR134" s="164">
        <v>0</v>
      </c>
      <c r="AS134" s="75">
        <v>2</v>
      </c>
      <c r="AT134" s="165"/>
      <c r="AU134" s="75">
        <v>35</v>
      </c>
      <c r="AV134" s="75">
        <v>163</v>
      </c>
      <c r="AW134" s="369">
        <v>11</v>
      </c>
      <c r="AY134" s="75"/>
    </row>
    <row r="135" spans="1:51">
      <c r="A135" s="164">
        <f t="shared" si="18"/>
        <v>428</v>
      </c>
      <c r="B135" s="164">
        <f t="shared" si="19"/>
        <v>428035165</v>
      </c>
      <c r="C135" s="165" t="str">
        <f t="shared" si="20"/>
        <v>BROOKE</v>
      </c>
      <c r="D135" s="174">
        <f t="shared" si="21"/>
        <v>0</v>
      </c>
      <c r="E135" s="174">
        <f t="shared" si="22"/>
        <v>0</v>
      </c>
      <c r="F135" s="174">
        <f t="shared" si="23"/>
        <v>0</v>
      </c>
      <c r="G135" s="174">
        <f t="shared" si="24"/>
        <v>1</v>
      </c>
      <c r="H135" s="174">
        <f t="shared" si="25"/>
        <v>2</v>
      </c>
      <c r="I135" s="174">
        <f t="shared" si="26"/>
        <v>1</v>
      </c>
      <c r="J135" s="174">
        <f t="shared" si="27"/>
        <v>0</v>
      </c>
      <c r="K135" s="251">
        <f t="shared" si="28"/>
        <v>0.16</v>
      </c>
      <c r="L135" s="174"/>
      <c r="M135" s="174">
        <f t="shared" si="29"/>
        <v>0</v>
      </c>
      <c r="N135" s="174">
        <f t="shared" si="30"/>
        <v>0</v>
      </c>
      <c r="O135" s="174">
        <f t="shared" si="31"/>
        <v>0</v>
      </c>
      <c r="P135" s="174">
        <f t="shared" si="32"/>
        <v>4</v>
      </c>
      <c r="Q135" s="174">
        <f t="shared" si="33"/>
        <v>10</v>
      </c>
      <c r="R135" s="174">
        <f t="shared" si="34"/>
        <v>4</v>
      </c>
      <c r="S135" s="177"/>
      <c r="T135" s="177"/>
      <c r="U135" s="177"/>
      <c r="V135" s="177"/>
      <c r="W135" s="370"/>
      <c r="X135" s="370"/>
      <c r="Y135" s="391"/>
      <c r="Z135" s="177"/>
      <c r="AA135" s="75">
        <v>428</v>
      </c>
      <c r="AB135" s="75">
        <v>428035165</v>
      </c>
      <c r="AC135" s="193" t="s">
        <v>37</v>
      </c>
      <c r="AD135" s="75">
        <v>0</v>
      </c>
      <c r="AE135" s="75">
        <v>0</v>
      </c>
      <c r="AF135" s="75">
        <v>0</v>
      </c>
      <c r="AG135" s="75">
        <v>1</v>
      </c>
      <c r="AH135" s="75">
        <v>2</v>
      </c>
      <c r="AI135" s="75">
        <v>1</v>
      </c>
      <c r="AJ135" s="75">
        <v>0</v>
      </c>
      <c r="AK135" s="164">
        <v>0</v>
      </c>
      <c r="AL135" s="164">
        <v>0</v>
      </c>
      <c r="AM135" s="164">
        <v>0</v>
      </c>
      <c r="AN135" s="164">
        <v>0</v>
      </c>
      <c r="AO135" s="164">
        <v>3</v>
      </c>
      <c r="AP135" s="164">
        <v>0</v>
      </c>
      <c r="AQ135" s="164">
        <v>0</v>
      </c>
      <c r="AR135" s="164">
        <v>0</v>
      </c>
      <c r="AS135" s="75">
        <v>1</v>
      </c>
      <c r="AT135" s="165"/>
      <c r="AU135" s="75">
        <v>35</v>
      </c>
      <c r="AV135" s="75">
        <v>165</v>
      </c>
      <c r="AW135" s="369">
        <v>10</v>
      </c>
      <c r="AY135" s="75"/>
    </row>
    <row r="136" spans="1:51">
      <c r="A136" s="164">
        <f t="shared" si="18"/>
        <v>428</v>
      </c>
      <c r="B136" s="164">
        <f t="shared" si="19"/>
        <v>428035189</v>
      </c>
      <c r="C136" s="165" t="str">
        <f t="shared" si="20"/>
        <v>BROOKE</v>
      </c>
      <c r="D136" s="174">
        <f t="shared" si="21"/>
        <v>0</v>
      </c>
      <c r="E136" s="174">
        <f t="shared" si="22"/>
        <v>0</v>
      </c>
      <c r="F136" s="174">
        <f t="shared" si="23"/>
        <v>0</v>
      </c>
      <c r="G136" s="174">
        <f t="shared" si="24"/>
        <v>1</v>
      </c>
      <c r="H136" s="174">
        <f t="shared" si="25"/>
        <v>1</v>
      </c>
      <c r="I136" s="174">
        <f t="shared" si="26"/>
        <v>0</v>
      </c>
      <c r="J136" s="174">
        <f t="shared" si="27"/>
        <v>0</v>
      </c>
      <c r="K136" s="251">
        <f t="shared" si="28"/>
        <v>0.08</v>
      </c>
      <c r="L136" s="174"/>
      <c r="M136" s="174">
        <f t="shared" si="29"/>
        <v>0</v>
      </c>
      <c r="N136" s="174">
        <f t="shared" si="30"/>
        <v>0</v>
      </c>
      <c r="O136" s="174">
        <f t="shared" si="31"/>
        <v>0</v>
      </c>
      <c r="P136" s="174">
        <f t="shared" si="32"/>
        <v>2</v>
      </c>
      <c r="Q136" s="174">
        <f t="shared" si="33"/>
        <v>3</v>
      </c>
      <c r="R136" s="174">
        <f t="shared" si="34"/>
        <v>2</v>
      </c>
      <c r="S136" s="177"/>
      <c r="T136" s="177"/>
      <c r="U136" s="177"/>
      <c r="V136" s="177"/>
      <c r="W136" s="370"/>
      <c r="X136" s="370"/>
      <c r="Y136" s="391"/>
      <c r="Z136" s="177"/>
      <c r="AA136" s="75">
        <v>428</v>
      </c>
      <c r="AB136" s="75">
        <v>428035189</v>
      </c>
      <c r="AC136" s="193" t="s">
        <v>37</v>
      </c>
      <c r="AD136" s="75">
        <v>0</v>
      </c>
      <c r="AE136" s="75">
        <v>0</v>
      </c>
      <c r="AF136" s="75">
        <v>0</v>
      </c>
      <c r="AG136" s="75">
        <v>1</v>
      </c>
      <c r="AH136" s="75">
        <v>1</v>
      </c>
      <c r="AI136" s="75">
        <v>0</v>
      </c>
      <c r="AJ136" s="75">
        <v>0</v>
      </c>
      <c r="AK136" s="164">
        <v>0</v>
      </c>
      <c r="AL136" s="164">
        <v>0</v>
      </c>
      <c r="AM136" s="164">
        <v>0</v>
      </c>
      <c r="AN136" s="164">
        <v>0</v>
      </c>
      <c r="AO136" s="164">
        <v>2</v>
      </c>
      <c r="AP136" s="164">
        <v>0</v>
      </c>
      <c r="AQ136" s="164">
        <v>0</v>
      </c>
      <c r="AR136" s="164">
        <v>0</v>
      </c>
      <c r="AS136" s="75">
        <v>0</v>
      </c>
      <c r="AT136" s="165"/>
      <c r="AU136" s="75">
        <v>35</v>
      </c>
      <c r="AV136" s="75">
        <v>189</v>
      </c>
      <c r="AW136" s="369">
        <v>3</v>
      </c>
      <c r="AY136" s="75"/>
    </row>
    <row r="137" spans="1:51">
      <c r="A137" s="164">
        <f t="shared" si="18"/>
        <v>428</v>
      </c>
      <c r="B137" s="164">
        <f t="shared" si="19"/>
        <v>428035220</v>
      </c>
      <c r="C137" s="165" t="str">
        <f t="shared" si="20"/>
        <v>BROOKE</v>
      </c>
      <c r="D137" s="174">
        <f t="shared" si="21"/>
        <v>0</v>
      </c>
      <c r="E137" s="174">
        <f t="shared" si="22"/>
        <v>0</v>
      </c>
      <c r="F137" s="174">
        <f t="shared" si="23"/>
        <v>0</v>
      </c>
      <c r="G137" s="174">
        <f t="shared" si="24"/>
        <v>3</v>
      </c>
      <c r="H137" s="174">
        <f t="shared" si="25"/>
        <v>3</v>
      </c>
      <c r="I137" s="174">
        <f t="shared" si="26"/>
        <v>1</v>
      </c>
      <c r="J137" s="174">
        <f t="shared" si="27"/>
        <v>0</v>
      </c>
      <c r="K137" s="251">
        <f t="shared" si="28"/>
        <v>0.28000000000000003</v>
      </c>
      <c r="L137" s="174"/>
      <c r="M137" s="174">
        <f t="shared" si="29"/>
        <v>0</v>
      </c>
      <c r="N137" s="174">
        <f t="shared" si="30"/>
        <v>0</v>
      </c>
      <c r="O137" s="174">
        <f t="shared" si="31"/>
        <v>0</v>
      </c>
      <c r="P137" s="174">
        <f t="shared" si="32"/>
        <v>3</v>
      </c>
      <c r="Q137" s="174">
        <f t="shared" si="33"/>
        <v>8</v>
      </c>
      <c r="R137" s="174">
        <f t="shared" si="34"/>
        <v>7</v>
      </c>
      <c r="S137" s="177"/>
      <c r="T137" s="177"/>
      <c r="U137" s="177"/>
      <c r="V137" s="177"/>
      <c r="W137" s="370"/>
      <c r="X137" s="370"/>
      <c r="Y137" s="391"/>
      <c r="Z137" s="177"/>
      <c r="AA137" s="75">
        <v>428</v>
      </c>
      <c r="AB137" s="75">
        <v>428035220</v>
      </c>
      <c r="AC137" s="193" t="s">
        <v>37</v>
      </c>
      <c r="AD137" s="75">
        <v>0</v>
      </c>
      <c r="AE137" s="75">
        <v>0</v>
      </c>
      <c r="AF137" s="75">
        <v>0</v>
      </c>
      <c r="AG137" s="75">
        <v>3</v>
      </c>
      <c r="AH137" s="75">
        <v>3</v>
      </c>
      <c r="AI137" s="75">
        <v>1</v>
      </c>
      <c r="AJ137" s="75">
        <v>0</v>
      </c>
      <c r="AK137" s="164">
        <v>0</v>
      </c>
      <c r="AL137" s="164">
        <v>0</v>
      </c>
      <c r="AM137" s="164">
        <v>0</v>
      </c>
      <c r="AN137" s="164">
        <v>0</v>
      </c>
      <c r="AO137" s="164">
        <v>3</v>
      </c>
      <c r="AP137" s="164">
        <v>0</v>
      </c>
      <c r="AQ137" s="164">
        <v>0</v>
      </c>
      <c r="AR137" s="164">
        <v>0</v>
      </c>
      <c r="AS137" s="75">
        <v>0</v>
      </c>
      <c r="AT137" s="165"/>
      <c r="AU137" s="75">
        <v>35</v>
      </c>
      <c r="AV137" s="75">
        <v>220</v>
      </c>
      <c r="AW137" s="369">
        <v>8</v>
      </c>
      <c r="AY137" s="75"/>
    </row>
    <row r="138" spans="1:51">
      <c r="A138" s="164">
        <f t="shared" si="18"/>
        <v>428</v>
      </c>
      <c r="B138" s="164">
        <f t="shared" si="19"/>
        <v>428035243</v>
      </c>
      <c r="C138" s="165" t="str">
        <f t="shared" si="20"/>
        <v>BROOKE</v>
      </c>
      <c r="D138" s="174">
        <f t="shared" si="21"/>
        <v>0</v>
      </c>
      <c r="E138" s="174">
        <f t="shared" si="22"/>
        <v>0</v>
      </c>
      <c r="F138" s="174">
        <f t="shared" si="23"/>
        <v>0</v>
      </c>
      <c r="G138" s="174">
        <f t="shared" si="24"/>
        <v>2</v>
      </c>
      <c r="H138" s="174">
        <f t="shared" si="25"/>
        <v>0</v>
      </c>
      <c r="I138" s="174">
        <f t="shared" si="26"/>
        <v>1</v>
      </c>
      <c r="J138" s="174">
        <f t="shared" si="27"/>
        <v>0</v>
      </c>
      <c r="K138" s="251">
        <f t="shared" si="28"/>
        <v>0.12</v>
      </c>
      <c r="L138" s="174"/>
      <c r="M138" s="174">
        <f t="shared" si="29"/>
        <v>0</v>
      </c>
      <c r="N138" s="174">
        <f t="shared" si="30"/>
        <v>0</v>
      </c>
      <c r="O138" s="174">
        <f t="shared" si="31"/>
        <v>0</v>
      </c>
      <c r="P138" s="174">
        <f t="shared" si="32"/>
        <v>2</v>
      </c>
      <c r="Q138" s="174">
        <f t="shared" si="33"/>
        <v>9</v>
      </c>
      <c r="R138" s="174">
        <f t="shared" si="34"/>
        <v>3</v>
      </c>
      <c r="S138" s="177"/>
      <c r="T138" s="177"/>
      <c r="U138" s="177"/>
      <c r="V138" s="177"/>
      <c r="W138" s="370"/>
      <c r="X138" s="370"/>
      <c r="Y138" s="391"/>
      <c r="Z138" s="177"/>
      <c r="AA138" s="75">
        <v>428</v>
      </c>
      <c r="AB138" s="75">
        <v>428035243</v>
      </c>
      <c r="AC138" s="193" t="s">
        <v>37</v>
      </c>
      <c r="AD138" s="75">
        <v>0</v>
      </c>
      <c r="AE138" s="75">
        <v>0</v>
      </c>
      <c r="AF138" s="75">
        <v>0</v>
      </c>
      <c r="AG138" s="75">
        <v>2</v>
      </c>
      <c r="AH138" s="75">
        <v>0</v>
      </c>
      <c r="AI138" s="75">
        <v>1</v>
      </c>
      <c r="AJ138" s="75">
        <v>0</v>
      </c>
      <c r="AK138" s="164">
        <v>0</v>
      </c>
      <c r="AL138" s="164">
        <v>0</v>
      </c>
      <c r="AM138" s="164">
        <v>0</v>
      </c>
      <c r="AN138" s="164">
        <v>0</v>
      </c>
      <c r="AO138" s="164">
        <v>1</v>
      </c>
      <c r="AP138" s="164">
        <v>0</v>
      </c>
      <c r="AQ138" s="164">
        <v>0</v>
      </c>
      <c r="AR138" s="164">
        <v>0</v>
      </c>
      <c r="AS138" s="75">
        <v>1</v>
      </c>
      <c r="AT138" s="165"/>
      <c r="AU138" s="75">
        <v>35</v>
      </c>
      <c r="AV138" s="75">
        <v>243</v>
      </c>
      <c r="AW138" s="369">
        <v>9</v>
      </c>
      <c r="AY138" s="75"/>
    </row>
    <row r="139" spans="1:51">
      <c r="A139" s="164">
        <f t="shared" ref="A139:A202" si="35">AA139</f>
        <v>428</v>
      </c>
      <c r="B139" s="164">
        <f t="shared" ref="B139:B202" si="36">AB139</f>
        <v>428035244</v>
      </c>
      <c r="C139" s="165" t="str">
        <f t="shared" ref="C139:C202" si="37">AC139</f>
        <v>BROOKE</v>
      </c>
      <c r="D139" s="174">
        <f t="shared" ref="D139:D202" si="38">ROUND(AD139,0)</f>
        <v>0</v>
      </c>
      <c r="E139" s="174">
        <f t="shared" ref="E139:E202" si="39">ROUND(AE139,0)</f>
        <v>0</v>
      </c>
      <c r="F139" s="174">
        <f t="shared" ref="F139:F202" si="40">ROUND(AF139,0)</f>
        <v>0</v>
      </c>
      <c r="G139" s="174">
        <f t="shared" ref="G139:G202" si="41">ROUND(AG139,0)</f>
        <v>10</v>
      </c>
      <c r="H139" s="174">
        <f t="shared" ref="H139:H202" si="42">ROUND(AH139,0)</f>
        <v>7</v>
      </c>
      <c r="I139" s="174">
        <f t="shared" ref="I139:I202" si="43">ROUND(AI139,0)-J139</f>
        <v>7</v>
      </c>
      <c r="J139" s="174">
        <f t="shared" ref="J139:J202" si="44">ROUND(AJ139,0)</f>
        <v>0</v>
      </c>
      <c r="K139" s="251">
        <f t="shared" ref="K139:K202" si="45">ROUND($K$2*(SUM(AF139:AI139)+(AE139*0.5))+$K$5*AJ139,4)</f>
        <v>0.96</v>
      </c>
      <c r="L139" s="174"/>
      <c r="M139" s="174">
        <f t="shared" ref="M139:M202" si="46">ROUND(AL139+(AK139*0.5),0)</f>
        <v>1</v>
      </c>
      <c r="N139" s="174">
        <f t="shared" ref="N139:N202" si="47">ROUND(AM139,0)</f>
        <v>0</v>
      </c>
      <c r="O139" s="174">
        <f t="shared" ref="O139:O202" si="48">ROUND(AN139,0)</f>
        <v>0</v>
      </c>
      <c r="P139" s="174">
        <f t="shared" ref="P139:P202" si="49">ROUND(((AP139+AQ139)*0.5)+AO139+AR139+AS139,0)</f>
        <v>8</v>
      </c>
      <c r="Q139" s="174">
        <f t="shared" ref="Q139:Q202" si="50">AW139</f>
        <v>10</v>
      </c>
      <c r="R139" s="174">
        <f t="shared" ref="R139:R202" si="51">SUM(F139:I139)+ROUND(D139*0.5,0)+ROUND(J139,0)</f>
        <v>24</v>
      </c>
      <c r="S139" s="177"/>
      <c r="T139" s="177"/>
      <c r="U139" s="177"/>
      <c r="V139" s="177"/>
      <c r="W139" s="370"/>
      <c r="X139" s="370"/>
      <c r="Y139" s="391"/>
      <c r="Z139" s="177"/>
      <c r="AA139" s="75">
        <v>428</v>
      </c>
      <c r="AB139" s="75">
        <v>428035244</v>
      </c>
      <c r="AC139" s="193" t="s">
        <v>37</v>
      </c>
      <c r="AD139" s="75">
        <v>0</v>
      </c>
      <c r="AE139" s="75">
        <v>0</v>
      </c>
      <c r="AF139" s="75">
        <v>0</v>
      </c>
      <c r="AG139" s="75">
        <v>10</v>
      </c>
      <c r="AH139" s="75">
        <v>7</v>
      </c>
      <c r="AI139" s="75">
        <v>7</v>
      </c>
      <c r="AJ139" s="75">
        <v>0</v>
      </c>
      <c r="AK139" s="164">
        <v>0</v>
      </c>
      <c r="AL139" s="164">
        <v>1</v>
      </c>
      <c r="AM139" s="164">
        <v>0</v>
      </c>
      <c r="AN139" s="164">
        <v>0</v>
      </c>
      <c r="AO139" s="164">
        <v>5</v>
      </c>
      <c r="AP139" s="164">
        <v>0</v>
      </c>
      <c r="AQ139" s="164">
        <v>0</v>
      </c>
      <c r="AR139" s="164">
        <v>0</v>
      </c>
      <c r="AS139" s="75">
        <v>3</v>
      </c>
      <c r="AT139" s="165"/>
      <c r="AU139" s="75">
        <v>35</v>
      </c>
      <c r="AV139" s="75">
        <v>244</v>
      </c>
      <c r="AW139" s="369">
        <v>10</v>
      </c>
      <c r="AY139" s="75"/>
    </row>
    <row r="140" spans="1:51">
      <c r="A140" s="164">
        <f t="shared" si="35"/>
        <v>428</v>
      </c>
      <c r="B140" s="164">
        <f t="shared" si="36"/>
        <v>428035248</v>
      </c>
      <c r="C140" s="165" t="str">
        <f t="shared" si="37"/>
        <v>BROOKE</v>
      </c>
      <c r="D140" s="174">
        <f t="shared" si="38"/>
        <v>0</v>
      </c>
      <c r="E140" s="174">
        <f t="shared" si="39"/>
        <v>0</v>
      </c>
      <c r="F140" s="174">
        <f t="shared" si="40"/>
        <v>2</v>
      </c>
      <c r="G140" s="174">
        <f t="shared" si="41"/>
        <v>5</v>
      </c>
      <c r="H140" s="174">
        <f t="shared" si="42"/>
        <v>7</v>
      </c>
      <c r="I140" s="174">
        <f t="shared" si="43"/>
        <v>4</v>
      </c>
      <c r="J140" s="174">
        <f t="shared" si="44"/>
        <v>0</v>
      </c>
      <c r="K140" s="251">
        <f t="shared" si="45"/>
        <v>0.72</v>
      </c>
      <c r="L140" s="174"/>
      <c r="M140" s="174">
        <f t="shared" si="46"/>
        <v>3</v>
      </c>
      <c r="N140" s="174">
        <f t="shared" si="47"/>
        <v>1</v>
      </c>
      <c r="O140" s="174">
        <f t="shared" si="48"/>
        <v>0</v>
      </c>
      <c r="P140" s="174">
        <f t="shared" si="49"/>
        <v>7</v>
      </c>
      <c r="Q140" s="174">
        <f t="shared" si="50"/>
        <v>11</v>
      </c>
      <c r="R140" s="174">
        <f t="shared" si="51"/>
        <v>18</v>
      </c>
      <c r="S140" s="177"/>
      <c r="T140" s="177"/>
      <c r="U140" s="177"/>
      <c r="V140" s="177"/>
      <c r="W140" s="370"/>
      <c r="X140" s="370"/>
      <c r="Y140" s="391"/>
      <c r="Z140" s="177"/>
      <c r="AA140" s="75">
        <v>428</v>
      </c>
      <c r="AB140" s="75">
        <v>428035248</v>
      </c>
      <c r="AC140" s="193" t="s">
        <v>37</v>
      </c>
      <c r="AD140" s="75">
        <v>0</v>
      </c>
      <c r="AE140" s="75">
        <v>0</v>
      </c>
      <c r="AF140" s="75">
        <v>2</v>
      </c>
      <c r="AG140" s="75">
        <v>5</v>
      </c>
      <c r="AH140" s="75">
        <v>7</v>
      </c>
      <c r="AI140" s="75">
        <v>4</v>
      </c>
      <c r="AJ140" s="75">
        <v>0</v>
      </c>
      <c r="AK140" s="164">
        <v>0</v>
      </c>
      <c r="AL140" s="164">
        <v>3</v>
      </c>
      <c r="AM140" s="164">
        <v>1</v>
      </c>
      <c r="AN140" s="164">
        <v>0</v>
      </c>
      <c r="AO140" s="164">
        <v>6</v>
      </c>
      <c r="AP140" s="164">
        <v>0</v>
      </c>
      <c r="AQ140" s="164">
        <v>0</v>
      </c>
      <c r="AR140" s="164">
        <v>1</v>
      </c>
      <c r="AS140" s="75">
        <v>0</v>
      </c>
      <c r="AT140" s="165"/>
      <c r="AU140" s="75">
        <v>35</v>
      </c>
      <c r="AV140" s="75">
        <v>248</v>
      </c>
      <c r="AW140" s="369">
        <v>11</v>
      </c>
      <c r="AY140" s="75"/>
    </row>
    <row r="141" spans="1:51">
      <c r="A141" s="164">
        <f t="shared" si="35"/>
        <v>428</v>
      </c>
      <c r="B141" s="164">
        <f t="shared" si="36"/>
        <v>428035251</v>
      </c>
      <c r="C141" s="165" t="str">
        <f t="shared" si="37"/>
        <v>BROOKE</v>
      </c>
      <c r="D141" s="174">
        <f t="shared" si="38"/>
        <v>0</v>
      </c>
      <c r="E141" s="174">
        <f t="shared" si="39"/>
        <v>0</v>
      </c>
      <c r="F141" s="174">
        <f t="shared" si="40"/>
        <v>0</v>
      </c>
      <c r="G141" s="174">
        <f t="shared" si="41"/>
        <v>0</v>
      </c>
      <c r="H141" s="174">
        <f t="shared" si="42"/>
        <v>0</v>
      </c>
      <c r="I141" s="174">
        <f t="shared" si="43"/>
        <v>1</v>
      </c>
      <c r="J141" s="174">
        <f t="shared" si="44"/>
        <v>0</v>
      </c>
      <c r="K141" s="251">
        <f t="shared" si="45"/>
        <v>0.04</v>
      </c>
      <c r="L141" s="174"/>
      <c r="M141" s="174">
        <f t="shared" si="46"/>
        <v>0</v>
      </c>
      <c r="N141" s="174">
        <f t="shared" si="47"/>
        <v>0</v>
      </c>
      <c r="O141" s="174">
        <f t="shared" si="48"/>
        <v>0</v>
      </c>
      <c r="P141" s="174">
        <f t="shared" si="49"/>
        <v>1</v>
      </c>
      <c r="Q141" s="174">
        <f t="shared" si="50"/>
        <v>9</v>
      </c>
      <c r="R141" s="174">
        <f t="shared" si="51"/>
        <v>1</v>
      </c>
      <c r="S141" s="177"/>
      <c r="T141" s="177"/>
      <c r="U141" s="177"/>
      <c r="V141" s="177"/>
      <c r="W141" s="370"/>
      <c r="X141" s="370"/>
      <c r="Y141" s="391"/>
      <c r="Z141" s="177"/>
      <c r="AA141" s="75">
        <v>428</v>
      </c>
      <c r="AB141" s="75">
        <v>428035251</v>
      </c>
      <c r="AC141" s="193" t="s">
        <v>37</v>
      </c>
      <c r="AD141" s="75">
        <v>0</v>
      </c>
      <c r="AE141" s="75">
        <v>0</v>
      </c>
      <c r="AF141" s="75">
        <v>0</v>
      </c>
      <c r="AG141" s="75">
        <v>0</v>
      </c>
      <c r="AH141" s="75">
        <v>0</v>
      </c>
      <c r="AI141" s="75">
        <v>1</v>
      </c>
      <c r="AJ141" s="75">
        <v>0</v>
      </c>
      <c r="AK141" s="164">
        <v>0</v>
      </c>
      <c r="AL141" s="164">
        <v>0</v>
      </c>
      <c r="AM141" s="164">
        <v>0</v>
      </c>
      <c r="AN141" s="164">
        <v>0</v>
      </c>
      <c r="AO141" s="164">
        <v>0</v>
      </c>
      <c r="AP141" s="164">
        <v>0</v>
      </c>
      <c r="AQ141" s="164">
        <v>0</v>
      </c>
      <c r="AR141" s="164">
        <v>0</v>
      </c>
      <c r="AS141" s="75">
        <v>1</v>
      </c>
      <c r="AT141" s="165"/>
      <c r="AU141" s="75">
        <v>35</v>
      </c>
      <c r="AV141" s="75">
        <v>251</v>
      </c>
      <c r="AW141" s="369">
        <v>9</v>
      </c>
      <c r="AY141" s="75"/>
    </row>
    <row r="142" spans="1:51">
      <c r="A142" s="164">
        <f t="shared" si="35"/>
        <v>428</v>
      </c>
      <c r="B142" s="164">
        <f t="shared" si="36"/>
        <v>428035258</v>
      </c>
      <c r="C142" s="165" t="str">
        <f t="shared" si="37"/>
        <v>BROOKE</v>
      </c>
      <c r="D142" s="174">
        <f t="shared" si="38"/>
        <v>0</v>
      </c>
      <c r="E142" s="174">
        <f t="shared" si="39"/>
        <v>0</v>
      </c>
      <c r="F142" s="174">
        <f t="shared" si="40"/>
        <v>0</v>
      </c>
      <c r="G142" s="174">
        <f t="shared" si="41"/>
        <v>0</v>
      </c>
      <c r="H142" s="174">
        <f t="shared" si="42"/>
        <v>1</v>
      </c>
      <c r="I142" s="174">
        <f t="shared" si="43"/>
        <v>1</v>
      </c>
      <c r="J142" s="174">
        <f t="shared" si="44"/>
        <v>0</v>
      </c>
      <c r="K142" s="251">
        <f t="shared" si="45"/>
        <v>0.08</v>
      </c>
      <c r="L142" s="174"/>
      <c r="M142" s="174">
        <f t="shared" si="46"/>
        <v>0</v>
      </c>
      <c r="N142" s="174">
        <f t="shared" si="47"/>
        <v>0</v>
      </c>
      <c r="O142" s="174">
        <f t="shared" si="48"/>
        <v>0</v>
      </c>
      <c r="P142" s="174">
        <f t="shared" si="49"/>
        <v>0</v>
      </c>
      <c r="Q142" s="174">
        <f t="shared" si="50"/>
        <v>10</v>
      </c>
      <c r="R142" s="174">
        <f t="shared" si="51"/>
        <v>2</v>
      </c>
      <c r="S142" s="177"/>
      <c r="T142" s="177"/>
      <c r="U142" s="177"/>
      <c r="V142" s="177"/>
      <c r="W142" s="370"/>
      <c r="X142" s="370"/>
      <c r="Y142" s="391"/>
      <c r="Z142" s="177"/>
      <c r="AA142" s="75">
        <v>428</v>
      </c>
      <c r="AB142" s="75">
        <v>428035258</v>
      </c>
      <c r="AC142" s="193" t="s">
        <v>37</v>
      </c>
      <c r="AD142" s="75">
        <v>0</v>
      </c>
      <c r="AE142" s="75">
        <v>0</v>
      </c>
      <c r="AF142" s="75">
        <v>0</v>
      </c>
      <c r="AG142" s="75">
        <v>0</v>
      </c>
      <c r="AH142" s="75">
        <v>1</v>
      </c>
      <c r="AI142" s="75">
        <v>1</v>
      </c>
      <c r="AJ142" s="75">
        <v>0</v>
      </c>
      <c r="AK142" s="164">
        <v>0</v>
      </c>
      <c r="AL142" s="164">
        <v>0</v>
      </c>
      <c r="AM142" s="164">
        <v>0</v>
      </c>
      <c r="AN142" s="164">
        <v>0</v>
      </c>
      <c r="AO142" s="164">
        <v>0</v>
      </c>
      <c r="AP142" s="164">
        <v>0</v>
      </c>
      <c r="AQ142" s="164">
        <v>0</v>
      </c>
      <c r="AR142" s="164">
        <v>0</v>
      </c>
      <c r="AS142" s="75">
        <v>0</v>
      </c>
      <c r="AT142" s="165"/>
      <c r="AU142" s="75">
        <v>35</v>
      </c>
      <c r="AV142" s="75">
        <v>258</v>
      </c>
      <c r="AW142" s="369">
        <v>10</v>
      </c>
      <c r="AY142" s="75"/>
    </row>
    <row r="143" spans="1:51">
      <c r="A143" s="164">
        <f t="shared" si="35"/>
        <v>428</v>
      </c>
      <c r="B143" s="164">
        <f t="shared" si="36"/>
        <v>428035262</v>
      </c>
      <c r="C143" s="165" t="str">
        <f t="shared" si="37"/>
        <v>BROOKE</v>
      </c>
      <c r="D143" s="174">
        <f t="shared" si="38"/>
        <v>0</v>
      </c>
      <c r="E143" s="174">
        <f t="shared" si="39"/>
        <v>0</v>
      </c>
      <c r="F143" s="174">
        <f t="shared" si="40"/>
        <v>0</v>
      </c>
      <c r="G143" s="174">
        <f t="shared" si="41"/>
        <v>1</v>
      </c>
      <c r="H143" s="174">
        <f t="shared" si="42"/>
        <v>0</v>
      </c>
      <c r="I143" s="174">
        <f t="shared" si="43"/>
        <v>2</v>
      </c>
      <c r="J143" s="174">
        <f t="shared" si="44"/>
        <v>0</v>
      </c>
      <c r="K143" s="251">
        <f t="shared" si="45"/>
        <v>0.12</v>
      </c>
      <c r="L143" s="174"/>
      <c r="M143" s="174">
        <f t="shared" si="46"/>
        <v>0</v>
      </c>
      <c r="N143" s="174">
        <f t="shared" si="47"/>
        <v>0</v>
      </c>
      <c r="O143" s="174">
        <f t="shared" si="48"/>
        <v>0</v>
      </c>
      <c r="P143" s="174">
        <f t="shared" si="49"/>
        <v>3</v>
      </c>
      <c r="Q143" s="174">
        <f t="shared" si="50"/>
        <v>9</v>
      </c>
      <c r="R143" s="174">
        <f t="shared" si="51"/>
        <v>3</v>
      </c>
      <c r="S143" s="177"/>
      <c r="T143" s="177"/>
      <c r="U143" s="177"/>
      <c r="V143" s="177"/>
      <c r="W143" s="370"/>
      <c r="X143" s="370"/>
      <c r="Y143" s="391"/>
      <c r="Z143" s="177"/>
      <c r="AA143" s="75">
        <v>428</v>
      </c>
      <c r="AB143" s="75">
        <v>428035262</v>
      </c>
      <c r="AC143" s="193" t="s">
        <v>37</v>
      </c>
      <c r="AD143" s="75">
        <v>0</v>
      </c>
      <c r="AE143" s="75">
        <v>0</v>
      </c>
      <c r="AF143" s="75">
        <v>0</v>
      </c>
      <c r="AG143" s="75">
        <v>1</v>
      </c>
      <c r="AH143" s="75">
        <v>0</v>
      </c>
      <c r="AI143" s="75">
        <v>2</v>
      </c>
      <c r="AJ143" s="75">
        <v>0</v>
      </c>
      <c r="AK143" s="164">
        <v>0</v>
      </c>
      <c r="AL143" s="164">
        <v>0</v>
      </c>
      <c r="AM143" s="164">
        <v>0</v>
      </c>
      <c r="AN143" s="164">
        <v>0</v>
      </c>
      <c r="AO143" s="164">
        <v>1</v>
      </c>
      <c r="AP143" s="164">
        <v>0</v>
      </c>
      <c r="AQ143" s="164">
        <v>0</v>
      </c>
      <c r="AR143" s="164">
        <v>0</v>
      </c>
      <c r="AS143" s="75">
        <v>2</v>
      </c>
      <c r="AT143" s="165"/>
      <c r="AU143" s="75">
        <v>35</v>
      </c>
      <c r="AV143" s="75">
        <v>262</v>
      </c>
      <c r="AW143" s="369">
        <v>9</v>
      </c>
      <c r="AY143" s="75"/>
    </row>
    <row r="144" spans="1:51">
      <c r="A144" s="164">
        <f t="shared" si="35"/>
        <v>428</v>
      </c>
      <c r="B144" s="164">
        <f t="shared" si="36"/>
        <v>428035276</v>
      </c>
      <c r="C144" s="165" t="str">
        <f t="shared" si="37"/>
        <v>BROOKE</v>
      </c>
      <c r="D144" s="174">
        <f t="shared" si="38"/>
        <v>0</v>
      </c>
      <c r="E144" s="174">
        <f t="shared" si="39"/>
        <v>0</v>
      </c>
      <c r="F144" s="174">
        <f t="shared" si="40"/>
        <v>0</v>
      </c>
      <c r="G144" s="174">
        <f t="shared" si="41"/>
        <v>0</v>
      </c>
      <c r="H144" s="174">
        <f t="shared" si="42"/>
        <v>1</v>
      </c>
      <c r="I144" s="174">
        <f t="shared" si="43"/>
        <v>0</v>
      </c>
      <c r="J144" s="174">
        <f t="shared" si="44"/>
        <v>0</v>
      </c>
      <c r="K144" s="251">
        <f t="shared" si="45"/>
        <v>0.04</v>
      </c>
      <c r="L144" s="174"/>
      <c r="M144" s="174">
        <f t="shared" si="46"/>
        <v>0</v>
      </c>
      <c r="N144" s="174">
        <f t="shared" si="47"/>
        <v>0</v>
      </c>
      <c r="O144" s="174">
        <f t="shared" si="48"/>
        <v>0</v>
      </c>
      <c r="P144" s="174">
        <f t="shared" si="49"/>
        <v>1</v>
      </c>
      <c r="Q144" s="174">
        <f t="shared" si="50"/>
        <v>2</v>
      </c>
      <c r="R144" s="174">
        <f t="shared" si="51"/>
        <v>1</v>
      </c>
      <c r="S144" s="177"/>
      <c r="T144" s="177"/>
      <c r="U144" s="177"/>
      <c r="V144" s="177"/>
      <c r="W144" s="370"/>
      <c r="X144" s="370"/>
      <c r="Y144" s="391"/>
      <c r="Z144" s="177"/>
      <c r="AA144" s="75">
        <v>428</v>
      </c>
      <c r="AB144" s="75">
        <v>428035276</v>
      </c>
      <c r="AC144" s="193" t="s">
        <v>37</v>
      </c>
      <c r="AD144" s="75">
        <v>0</v>
      </c>
      <c r="AE144" s="75">
        <v>0</v>
      </c>
      <c r="AF144" s="75">
        <v>0</v>
      </c>
      <c r="AG144" s="75">
        <v>0</v>
      </c>
      <c r="AH144" s="75">
        <v>1</v>
      </c>
      <c r="AI144" s="75">
        <v>0</v>
      </c>
      <c r="AJ144" s="75">
        <v>0</v>
      </c>
      <c r="AK144" s="164">
        <v>0</v>
      </c>
      <c r="AL144" s="164">
        <v>0</v>
      </c>
      <c r="AM144" s="164">
        <v>0</v>
      </c>
      <c r="AN144" s="164">
        <v>0</v>
      </c>
      <c r="AO144" s="164">
        <v>1</v>
      </c>
      <c r="AP144" s="164">
        <v>0</v>
      </c>
      <c r="AQ144" s="164">
        <v>0</v>
      </c>
      <c r="AR144" s="164">
        <v>0</v>
      </c>
      <c r="AS144" s="75">
        <v>0</v>
      </c>
      <c r="AT144" s="165"/>
      <c r="AU144" s="75">
        <v>35</v>
      </c>
      <c r="AV144" s="75">
        <v>276</v>
      </c>
      <c r="AW144" s="369">
        <v>2</v>
      </c>
      <c r="AY144" s="75"/>
    </row>
    <row r="145" spans="1:51">
      <c r="A145" s="164">
        <f t="shared" si="35"/>
        <v>428</v>
      </c>
      <c r="B145" s="164">
        <f t="shared" si="36"/>
        <v>428035285</v>
      </c>
      <c r="C145" s="165" t="str">
        <f t="shared" si="37"/>
        <v>BROOKE</v>
      </c>
      <c r="D145" s="174">
        <f t="shared" si="38"/>
        <v>0</v>
      </c>
      <c r="E145" s="174">
        <f t="shared" si="39"/>
        <v>0</v>
      </c>
      <c r="F145" s="174">
        <f t="shared" si="40"/>
        <v>0</v>
      </c>
      <c r="G145" s="174">
        <f t="shared" si="41"/>
        <v>3</v>
      </c>
      <c r="H145" s="174">
        <f t="shared" si="42"/>
        <v>1</v>
      </c>
      <c r="I145" s="174">
        <f t="shared" si="43"/>
        <v>2</v>
      </c>
      <c r="J145" s="174">
        <f t="shared" si="44"/>
        <v>0</v>
      </c>
      <c r="K145" s="251">
        <f t="shared" si="45"/>
        <v>0.24</v>
      </c>
      <c r="L145" s="174"/>
      <c r="M145" s="174">
        <f t="shared" si="46"/>
        <v>1</v>
      </c>
      <c r="N145" s="174">
        <f t="shared" si="47"/>
        <v>0</v>
      </c>
      <c r="O145" s="174">
        <f t="shared" si="48"/>
        <v>0</v>
      </c>
      <c r="P145" s="174">
        <f t="shared" si="49"/>
        <v>3</v>
      </c>
      <c r="Q145" s="174">
        <f t="shared" si="50"/>
        <v>9</v>
      </c>
      <c r="R145" s="174">
        <f t="shared" si="51"/>
        <v>6</v>
      </c>
      <c r="S145" s="177"/>
      <c r="T145" s="177"/>
      <c r="U145" s="177"/>
      <c r="V145" s="177"/>
      <c r="W145" s="370"/>
      <c r="X145" s="370"/>
      <c r="Y145" s="391"/>
      <c r="Z145" s="177"/>
      <c r="AA145" s="75">
        <v>428</v>
      </c>
      <c r="AB145" s="75">
        <v>428035285</v>
      </c>
      <c r="AC145" s="193" t="s">
        <v>37</v>
      </c>
      <c r="AD145" s="75">
        <v>0</v>
      </c>
      <c r="AE145" s="75">
        <v>0</v>
      </c>
      <c r="AF145" s="75">
        <v>0</v>
      </c>
      <c r="AG145" s="75">
        <v>3</v>
      </c>
      <c r="AH145" s="75">
        <v>1</v>
      </c>
      <c r="AI145" s="75">
        <v>2</v>
      </c>
      <c r="AJ145" s="75">
        <v>0</v>
      </c>
      <c r="AK145" s="164">
        <v>0</v>
      </c>
      <c r="AL145" s="164">
        <v>1</v>
      </c>
      <c r="AM145" s="164">
        <v>0</v>
      </c>
      <c r="AN145" s="164">
        <v>0</v>
      </c>
      <c r="AO145" s="164">
        <v>3</v>
      </c>
      <c r="AP145" s="164">
        <v>0</v>
      </c>
      <c r="AQ145" s="164">
        <v>0</v>
      </c>
      <c r="AR145" s="164">
        <v>0</v>
      </c>
      <c r="AS145" s="75">
        <v>0</v>
      </c>
      <c r="AT145" s="165"/>
      <c r="AU145" s="75">
        <v>35</v>
      </c>
      <c r="AV145" s="75">
        <v>285</v>
      </c>
      <c r="AW145" s="369">
        <v>9</v>
      </c>
      <c r="AY145" s="75"/>
    </row>
    <row r="146" spans="1:51">
      <c r="A146" s="164">
        <f t="shared" si="35"/>
        <v>428</v>
      </c>
      <c r="B146" s="164">
        <f t="shared" si="36"/>
        <v>428035293</v>
      </c>
      <c r="C146" s="165" t="str">
        <f t="shared" si="37"/>
        <v>BROOKE</v>
      </c>
      <c r="D146" s="174">
        <f t="shared" si="38"/>
        <v>0</v>
      </c>
      <c r="E146" s="174">
        <f t="shared" si="39"/>
        <v>0</v>
      </c>
      <c r="F146" s="174">
        <f t="shared" si="40"/>
        <v>0</v>
      </c>
      <c r="G146" s="174">
        <f t="shared" si="41"/>
        <v>1</v>
      </c>
      <c r="H146" s="174">
        <f t="shared" si="42"/>
        <v>2</v>
      </c>
      <c r="I146" s="174">
        <f t="shared" si="43"/>
        <v>1</v>
      </c>
      <c r="J146" s="174">
        <f t="shared" si="44"/>
        <v>0</v>
      </c>
      <c r="K146" s="251">
        <f t="shared" si="45"/>
        <v>0.16</v>
      </c>
      <c r="L146" s="174"/>
      <c r="M146" s="174">
        <f t="shared" si="46"/>
        <v>0</v>
      </c>
      <c r="N146" s="174">
        <f t="shared" si="47"/>
        <v>0</v>
      </c>
      <c r="O146" s="174">
        <f t="shared" si="48"/>
        <v>0</v>
      </c>
      <c r="P146" s="174">
        <f t="shared" si="49"/>
        <v>2</v>
      </c>
      <c r="Q146" s="174">
        <f t="shared" si="50"/>
        <v>10</v>
      </c>
      <c r="R146" s="174">
        <f t="shared" si="51"/>
        <v>4</v>
      </c>
      <c r="S146" s="177"/>
      <c r="T146" s="177"/>
      <c r="U146" s="177"/>
      <c r="V146" s="177"/>
      <c r="W146" s="370"/>
      <c r="X146" s="370"/>
      <c r="Y146" s="391"/>
      <c r="Z146" s="177"/>
      <c r="AA146" s="75">
        <v>428</v>
      </c>
      <c r="AB146" s="75">
        <v>428035293</v>
      </c>
      <c r="AC146" s="193" t="s">
        <v>37</v>
      </c>
      <c r="AD146" s="75">
        <v>0</v>
      </c>
      <c r="AE146" s="75">
        <v>0</v>
      </c>
      <c r="AF146" s="75">
        <v>0</v>
      </c>
      <c r="AG146" s="75">
        <v>1</v>
      </c>
      <c r="AH146" s="75">
        <v>2</v>
      </c>
      <c r="AI146" s="75">
        <v>1</v>
      </c>
      <c r="AJ146" s="75">
        <v>0</v>
      </c>
      <c r="AK146" s="164">
        <v>0</v>
      </c>
      <c r="AL146" s="164">
        <v>0</v>
      </c>
      <c r="AM146" s="164">
        <v>0</v>
      </c>
      <c r="AN146" s="164">
        <v>0</v>
      </c>
      <c r="AO146" s="164">
        <v>1</v>
      </c>
      <c r="AP146" s="164">
        <v>0</v>
      </c>
      <c r="AQ146" s="164">
        <v>0</v>
      </c>
      <c r="AR146" s="164">
        <v>0</v>
      </c>
      <c r="AS146" s="75">
        <v>1</v>
      </c>
      <c r="AT146" s="165"/>
      <c r="AU146" s="75">
        <v>35</v>
      </c>
      <c r="AV146" s="75">
        <v>293</v>
      </c>
      <c r="AW146" s="369">
        <v>10</v>
      </c>
      <c r="AY146" s="75"/>
    </row>
    <row r="147" spans="1:51">
      <c r="A147" s="164">
        <f t="shared" si="35"/>
        <v>428</v>
      </c>
      <c r="B147" s="164">
        <f t="shared" si="36"/>
        <v>428035336</v>
      </c>
      <c r="C147" s="165" t="str">
        <f t="shared" si="37"/>
        <v>BROOKE</v>
      </c>
      <c r="D147" s="174">
        <f t="shared" si="38"/>
        <v>0</v>
      </c>
      <c r="E147" s="174">
        <f t="shared" si="39"/>
        <v>0</v>
      </c>
      <c r="F147" s="174">
        <f t="shared" si="40"/>
        <v>0</v>
      </c>
      <c r="G147" s="174">
        <f t="shared" si="41"/>
        <v>2</v>
      </c>
      <c r="H147" s="174">
        <f t="shared" si="42"/>
        <v>1</v>
      </c>
      <c r="I147" s="174">
        <f t="shared" si="43"/>
        <v>0</v>
      </c>
      <c r="J147" s="174">
        <f t="shared" si="44"/>
        <v>0</v>
      </c>
      <c r="K147" s="251">
        <f t="shared" si="45"/>
        <v>0.12</v>
      </c>
      <c r="L147" s="174"/>
      <c r="M147" s="174">
        <f t="shared" si="46"/>
        <v>0</v>
      </c>
      <c r="N147" s="174">
        <f t="shared" si="47"/>
        <v>0</v>
      </c>
      <c r="O147" s="174">
        <f t="shared" si="48"/>
        <v>0</v>
      </c>
      <c r="P147" s="174">
        <f t="shared" si="49"/>
        <v>0</v>
      </c>
      <c r="Q147" s="174">
        <f t="shared" si="50"/>
        <v>8</v>
      </c>
      <c r="R147" s="174">
        <f t="shared" si="51"/>
        <v>3</v>
      </c>
      <c r="S147" s="177"/>
      <c r="T147" s="177"/>
      <c r="U147" s="177"/>
      <c r="V147" s="177"/>
      <c r="W147" s="370"/>
      <c r="X147" s="370"/>
      <c r="Y147" s="391"/>
      <c r="Z147" s="177"/>
      <c r="AA147" s="75">
        <v>428</v>
      </c>
      <c r="AB147" s="75">
        <v>428035336</v>
      </c>
      <c r="AC147" s="193" t="s">
        <v>37</v>
      </c>
      <c r="AD147" s="75">
        <v>0</v>
      </c>
      <c r="AE147" s="75">
        <v>0</v>
      </c>
      <c r="AF147" s="75">
        <v>0</v>
      </c>
      <c r="AG147" s="75">
        <v>2</v>
      </c>
      <c r="AH147" s="75">
        <v>1</v>
      </c>
      <c r="AI147" s="75">
        <v>0</v>
      </c>
      <c r="AJ147" s="75">
        <v>0</v>
      </c>
      <c r="AK147" s="164">
        <v>0</v>
      </c>
      <c r="AL147" s="164">
        <v>0</v>
      </c>
      <c r="AM147" s="164">
        <v>0</v>
      </c>
      <c r="AN147" s="164">
        <v>0</v>
      </c>
      <c r="AO147" s="164">
        <v>0</v>
      </c>
      <c r="AP147" s="164">
        <v>0</v>
      </c>
      <c r="AQ147" s="164">
        <v>0</v>
      </c>
      <c r="AR147" s="164">
        <v>0</v>
      </c>
      <c r="AS147" s="75">
        <v>0</v>
      </c>
      <c r="AT147" s="165"/>
      <c r="AU147" s="75">
        <v>35</v>
      </c>
      <c r="AV147" s="75">
        <v>336</v>
      </c>
      <c r="AW147" s="369">
        <v>8</v>
      </c>
      <c r="AY147" s="75"/>
    </row>
    <row r="148" spans="1:51">
      <c r="A148" s="164">
        <f t="shared" si="35"/>
        <v>428</v>
      </c>
      <c r="B148" s="164">
        <f t="shared" si="36"/>
        <v>428035346</v>
      </c>
      <c r="C148" s="165" t="str">
        <f t="shared" si="37"/>
        <v>BROOKE</v>
      </c>
      <c r="D148" s="174">
        <f t="shared" si="38"/>
        <v>0</v>
      </c>
      <c r="E148" s="174">
        <f t="shared" si="39"/>
        <v>0</v>
      </c>
      <c r="F148" s="174">
        <f t="shared" si="40"/>
        <v>0</v>
      </c>
      <c r="G148" s="174">
        <f t="shared" si="41"/>
        <v>3</v>
      </c>
      <c r="H148" s="174">
        <f t="shared" si="42"/>
        <v>2</v>
      </c>
      <c r="I148" s="174">
        <f t="shared" si="43"/>
        <v>3</v>
      </c>
      <c r="J148" s="174">
        <f t="shared" si="44"/>
        <v>0</v>
      </c>
      <c r="K148" s="251">
        <f t="shared" si="45"/>
        <v>0.32</v>
      </c>
      <c r="L148" s="174"/>
      <c r="M148" s="174">
        <f t="shared" si="46"/>
        <v>1</v>
      </c>
      <c r="N148" s="174">
        <f t="shared" si="47"/>
        <v>0</v>
      </c>
      <c r="O148" s="174">
        <f t="shared" si="48"/>
        <v>0</v>
      </c>
      <c r="P148" s="174">
        <f t="shared" si="49"/>
        <v>1</v>
      </c>
      <c r="Q148" s="174">
        <f t="shared" si="50"/>
        <v>7</v>
      </c>
      <c r="R148" s="174">
        <f t="shared" si="51"/>
        <v>8</v>
      </c>
      <c r="S148" s="177"/>
      <c r="T148" s="177"/>
      <c r="U148" s="177"/>
      <c r="V148" s="177"/>
      <c r="W148" s="370"/>
      <c r="X148" s="370"/>
      <c r="Y148" s="391"/>
      <c r="Z148" s="177"/>
      <c r="AA148" s="75">
        <v>428</v>
      </c>
      <c r="AB148" s="75">
        <v>428035346</v>
      </c>
      <c r="AC148" s="193" t="s">
        <v>37</v>
      </c>
      <c r="AD148" s="75">
        <v>0</v>
      </c>
      <c r="AE148" s="75">
        <v>0</v>
      </c>
      <c r="AF148" s="75">
        <v>0</v>
      </c>
      <c r="AG148" s="75">
        <v>3</v>
      </c>
      <c r="AH148" s="75">
        <v>2</v>
      </c>
      <c r="AI148" s="75">
        <v>3</v>
      </c>
      <c r="AJ148" s="75">
        <v>0</v>
      </c>
      <c r="AK148" s="164">
        <v>0</v>
      </c>
      <c r="AL148" s="164">
        <v>1</v>
      </c>
      <c r="AM148" s="164">
        <v>0</v>
      </c>
      <c r="AN148" s="164">
        <v>0</v>
      </c>
      <c r="AO148" s="164">
        <v>1</v>
      </c>
      <c r="AP148" s="164">
        <v>0</v>
      </c>
      <c r="AQ148" s="164">
        <v>0</v>
      </c>
      <c r="AR148" s="164">
        <v>0</v>
      </c>
      <c r="AS148" s="75">
        <v>0</v>
      </c>
      <c r="AT148" s="165"/>
      <c r="AU148" s="75">
        <v>35</v>
      </c>
      <c r="AV148" s="75">
        <v>346</v>
      </c>
      <c r="AW148" s="369">
        <v>7</v>
      </c>
      <c r="AY148" s="75"/>
    </row>
    <row r="149" spans="1:51">
      <c r="A149" s="164">
        <f t="shared" si="35"/>
        <v>428</v>
      </c>
      <c r="B149" s="164">
        <f t="shared" si="36"/>
        <v>428035730</v>
      </c>
      <c r="C149" s="165" t="str">
        <f t="shared" si="37"/>
        <v>BROOKE</v>
      </c>
      <c r="D149" s="174">
        <f t="shared" si="38"/>
        <v>0</v>
      </c>
      <c r="E149" s="174">
        <f t="shared" si="39"/>
        <v>0</v>
      </c>
      <c r="F149" s="174">
        <f t="shared" si="40"/>
        <v>0</v>
      </c>
      <c r="G149" s="174">
        <f t="shared" si="41"/>
        <v>0</v>
      </c>
      <c r="H149" s="174">
        <f t="shared" si="42"/>
        <v>0</v>
      </c>
      <c r="I149" s="174">
        <f t="shared" si="43"/>
        <v>1</v>
      </c>
      <c r="J149" s="174">
        <f t="shared" si="44"/>
        <v>0</v>
      </c>
      <c r="K149" s="251">
        <f t="shared" si="45"/>
        <v>0.04</v>
      </c>
      <c r="L149" s="174"/>
      <c r="M149" s="174">
        <f t="shared" si="46"/>
        <v>0</v>
      </c>
      <c r="N149" s="174">
        <f t="shared" si="47"/>
        <v>0</v>
      </c>
      <c r="O149" s="174">
        <f t="shared" si="48"/>
        <v>0</v>
      </c>
      <c r="P149" s="174">
        <f t="shared" si="49"/>
        <v>1</v>
      </c>
      <c r="Q149" s="174">
        <f t="shared" si="50"/>
        <v>3</v>
      </c>
      <c r="R149" s="174">
        <f t="shared" si="51"/>
        <v>1</v>
      </c>
      <c r="S149" s="177"/>
      <c r="T149" s="177"/>
      <c r="U149" s="177"/>
      <c r="V149" s="177"/>
      <c r="W149" s="370"/>
      <c r="X149" s="370"/>
      <c r="Y149" s="391"/>
      <c r="Z149" s="177"/>
      <c r="AA149" s="75">
        <v>428</v>
      </c>
      <c r="AB149" s="75">
        <v>428035730</v>
      </c>
      <c r="AC149" s="193" t="s">
        <v>37</v>
      </c>
      <c r="AD149" s="75">
        <v>0</v>
      </c>
      <c r="AE149" s="75">
        <v>0</v>
      </c>
      <c r="AF149" s="75">
        <v>0</v>
      </c>
      <c r="AG149" s="75">
        <v>0</v>
      </c>
      <c r="AH149" s="75">
        <v>0</v>
      </c>
      <c r="AI149" s="75">
        <v>1</v>
      </c>
      <c r="AJ149" s="75">
        <v>0</v>
      </c>
      <c r="AK149" s="164">
        <v>0</v>
      </c>
      <c r="AL149" s="164">
        <v>0</v>
      </c>
      <c r="AM149" s="164">
        <v>0</v>
      </c>
      <c r="AN149" s="164">
        <v>0</v>
      </c>
      <c r="AO149" s="164">
        <v>0</v>
      </c>
      <c r="AP149" s="164">
        <v>0</v>
      </c>
      <c r="AQ149" s="164">
        <v>0</v>
      </c>
      <c r="AR149" s="164">
        <v>0</v>
      </c>
      <c r="AS149" s="75">
        <v>1</v>
      </c>
      <c r="AT149" s="165"/>
      <c r="AU149" s="75">
        <v>35</v>
      </c>
      <c r="AV149" s="75">
        <v>730</v>
      </c>
      <c r="AW149" s="369">
        <v>3</v>
      </c>
      <c r="AY149" s="75"/>
    </row>
    <row r="150" spans="1:51">
      <c r="A150" s="164">
        <f t="shared" si="35"/>
        <v>429</v>
      </c>
      <c r="B150" s="164">
        <f t="shared" si="36"/>
        <v>429163035</v>
      </c>
      <c r="C150" s="165" t="str">
        <f t="shared" si="37"/>
        <v>KIPP ACADEMY LYNN</v>
      </c>
      <c r="D150" s="174">
        <f t="shared" si="38"/>
        <v>0</v>
      </c>
      <c r="E150" s="174">
        <f t="shared" si="39"/>
        <v>0</v>
      </c>
      <c r="F150" s="174">
        <f t="shared" si="40"/>
        <v>0</v>
      </c>
      <c r="G150" s="174">
        <f t="shared" si="41"/>
        <v>0</v>
      </c>
      <c r="H150" s="174">
        <f t="shared" si="42"/>
        <v>0</v>
      </c>
      <c r="I150" s="174">
        <f t="shared" si="43"/>
        <v>1</v>
      </c>
      <c r="J150" s="174">
        <f t="shared" si="44"/>
        <v>0</v>
      </c>
      <c r="K150" s="251">
        <f t="shared" si="45"/>
        <v>0.04</v>
      </c>
      <c r="L150" s="174"/>
      <c r="M150" s="174">
        <f t="shared" si="46"/>
        <v>0</v>
      </c>
      <c r="N150" s="174">
        <f t="shared" si="47"/>
        <v>0</v>
      </c>
      <c r="O150" s="174">
        <f t="shared" si="48"/>
        <v>0</v>
      </c>
      <c r="P150" s="174">
        <f t="shared" si="49"/>
        <v>1</v>
      </c>
      <c r="Q150" s="174">
        <f t="shared" si="50"/>
        <v>11</v>
      </c>
      <c r="R150" s="174">
        <f t="shared" si="51"/>
        <v>1</v>
      </c>
      <c r="S150" s="177"/>
      <c r="T150" s="177"/>
      <c r="U150" s="177"/>
      <c r="V150" s="177"/>
      <c r="W150" s="370"/>
      <c r="X150" s="370"/>
      <c r="Y150" s="391"/>
      <c r="Z150" s="177"/>
      <c r="AA150" s="75">
        <v>429</v>
      </c>
      <c r="AB150" s="75">
        <v>429163035</v>
      </c>
      <c r="AC150" s="193" t="s">
        <v>39</v>
      </c>
      <c r="AD150" s="75">
        <v>0</v>
      </c>
      <c r="AE150" s="75">
        <v>0</v>
      </c>
      <c r="AF150" s="75">
        <v>0</v>
      </c>
      <c r="AG150" s="75">
        <v>0</v>
      </c>
      <c r="AH150" s="75">
        <v>0</v>
      </c>
      <c r="AI150" s="75">
        <v>1</v>
      </c>
      <c r="AJ150" s="75">
        <v>0</v>
      </c>
      <c r="AK150" s="164">
        <v>0</v>
      </c>
      <c r="AL150" s="164">
        <v>0</v>
      </c>
      <c r="AM150" s="164">
        <v>0</v>
      </c>
      <c r="AN150" s="164">
        <v>0</v>
      </c>
      <c r="AO150" s="164">
        <v>0</v>
      </c>
      <c r="AP150" s="164">
        <v>0</v>
      </c>
      <c r="AQ150" s="164">
        <v>0</v>
      </c>
      <c r="AR150" s="164">
        <v>0</v>
      </c>
      <c r="AS150" s="75">
        <v>1</v>
      </c>
      <c r="AT150" s="165"/>
      <c r="AU150" s="75">
        <v>163</v>
      </c>
      <c r="AV150" s="75">
        <v>35</v>
      </c>
      <c r="AW150" s="369">
        <v>11</v>
      </c>
      <c r="AY150" s="75"/>
    </row>
    <row r="151" spans="1:51">
      <c r="A151" s="164">
        <f t="shared" si="35"/>
        <v>429</v>
      </c>
      <c r="B151" s="164">
        <f t="shared" si="36"/>
        <v>429163049</v>
      </c>
      <c r="C151" s="165" t="str">
        <f t="shared" si="37"/>
        <v>KIPP ACADEMY LYNN</v>
      </c>
      <c r="D151" s="174">
        <f t="shared" si="38"/>
        <v>0</v>
      </c>
      <c r="E151" s="174">
        <f t="shared" si="39"/>
        <v>0</v>
      </c>
      <c r="F151" s="174">
        <f t="shared" si="40"/>
        <v>0</v>
      </c>
      <c r="G151" s="174">
        <f t="shared" si="41"/>
        <v>2</v>
      </c>
      <c r="H151" s="174">
        <f t="shared" si="42"/>
        <v>0</v>
      </c>
      <c r="I151" s="174">
        <f t="shared" si="43"/>
        <v>0</v>
      </c>
      <c r="J151" s="174">
        <f t="shared" si="44"/>
        <v>0</v>
      </c>
      <c r="K151" s="251">
        <f t="shared" si="45"/>
        <v>0.08</v>
      </c>
      <c r="L151" s="174"/>
      <c r="M151" s="174">
        <f t="shared" si="46"/>
        <v>0</v>
      </c>
      <c r="N151" s="174">
        <f t="shared" si="47"/>
        <v>0</v>
      </c>
      <c r="O151" s="174">
        <f t="shared" si="48"/>
        <v>0</v>
      </c>
      <c r="P151" s="174">
        <f t="shared" si="49"/>
        <v>2</v>
      </c>
      <c r="Q151" s="174">
        <f t="shared" si="50"/>
        <v>7</v>
      </c>
      <c r="R151" s="174">
        <f t="shared" si="51"/>
        <v>2</v>
      </c>
      <c r="S151" s="177"/>
      <c r="T151" s="177"/>
      <c r="U151" s="177"/>
      <c r="V151" s="177"/>
      <c r="W151" s="370"/>
      <c r="X151" s="370"/>
      <c r="Y151" s="391"/>
      <c r="Z151" s="177"/>
      <c r="AA151" s="75">
        <v>429</v>
      </c>
      <c r="AB151" s="75">
        <v>429163049</v>
      </c>
      <c r="AC151" s="193" t="s">
        <v>39</v>
      </c>
      <c r="AD151" s="75">
        <v>0</v>
      </c>
      <c r="AE151" s="75">
        <v>0</v>
      </c>
      <c r="AF151" s="75">
        <v>0</v>
      </c>
      <c r="AG151" s="75">
        <v>2</v>
      </c>
      <c r="AH151" s="75">
        <v>0</v>
      </c>
      <c r="AI151" s="75">
        <v>0</v>
      </c>
      <c r="AJ151" s="75">
        <v>0</v>
      </c>
      <c r="AK151" s="164">
        <v>0</v>
      </c>
      <c r="AL151" s="164">
        <v>0</v>
      </c>
      <c r="AM151" s="164">
        <v>0</v>
      </c>
      <c r="AN151" s="164">
        <v>0</v>
      </c>
      <c r="AO151" s="164">
        <v>2</v>
      </c>
      <c r="AP151" s="164">
        <v>0</v>
      </c>
      <c r="AQ151" s="164">
        <v>0</v>
      </c>
      <c r="AR151" s="164">
        <v>0</v>
      </c>
      <c r="AS151" s="75">
        <v>0</v>
      </c>
      <c r="AT151" s="165"/>
      <c r="AU151" s="75">
        <v>163</v>
      </c>
      <c r="AV151" s="75">
        <v>49</v>
      </c>
      <c r="AW151" s="369">
        <v>7</v>
      </c>
      <c r="AY151" s="75"/>
    </row>
    <row r="152" spans="1:51">
      <c r="A152" s="164">
        <f t="shared" si="35"/>
        <v>429</v>
      </c>
      <c r="B152" s="164">
        <f t="shared" si="36"/>
        <v>429163071</v>
      </c>
      <c r="C152" s="165" t="str">
        <f t="shared" si="37"/>
        <v>KIPP ACADEMY LYNN</v>
      </c>
      <c r="D152" s="174">
        <f t="shared" si="38"/>
        <v>0</v>
      </c>
      <c r="E152" s="174">
        <f t="shared" si="39"/>
        <v>0</v>
      </c>
      <c r="F152" s="174">
        <f t="shared" si="40"/>
        <v>0</v>
      </c>
      <c r="G152" s="174">
        <f t="shared" si="41"/>
        <v>0</v>
      </c>
      <c r="H152" s="174">
        <f t="shared" si="42"/>
        <v>0</v>
      </c>
      <c r="I152" s="174">
        <f t="shared" si="43"/>
        <v>1</v>
      </c>
      <c r="J152" s="174">
        <f t="shared" si="44"/>
        <v>0</v>
      </c>
      <c r="K152" s="251">
        <f t="shared" si="45"/>
        <v>0.04</v>
      </c>
      <c r="L152" s="174"/>
      <c r="M152" s="174">
        <f t="shared" si="46"/>
        <v>0</v>
      </c>
      <c r="N152" s="174">
        <f t="shared" si="47"/>
        <v>0</v>
      </c>
      <c r="O152" s="174">
        <f t="shared" si="48"/>
        <v>0</v>
      </c>
      <c r="P152" s="174">
        <f t="shared" si="49"/>
        <v>1</v>
      </c>
      <c r="Q152" s="174">
        <f t="shared" si="50"/>
        <v>5</v>
      </c>
      <c r="R152" s="174">
        <f t="shared" si="51"/>
        <v>1</v>
      </c>
      <c r="S152" s="177"/>
      <c r="T152" s="177"/>
      <c r="U152" s="177"/>
      <c r="V152" s="177"/>
      <c r="W152" s="370"/>
      <c r="X152" s="370"/>
      <c r="Y152" s="391"/>
      <c r="Z152" s="177"/>
      <c r="AA152" s="75">
        <v>429</v>
      </c>
      <c r="AB152" s="75">
        <v>429163071</v>
      </c>
      <c r="AC152" s="193" t="s">
        <v>39</v>
      </c>
      <c r="AD152" s="75">
        <v>0</v>
      </c>
      <c r="AE152" s="75">
        <v>0</v>
      </c>
      <c r="AF152" s="75">
        <v>0</v>
      </c>
      <c r="AG152" s="75">
        <v>0</v>
      </c>
      <c r="AH152" s="75">
        <v>0</v>
      </c>
      <c r="AI152" s="75">
        <v>1</v>
      </c>
      <c r="AJ152" s="75">
        <v>0</v>
      </c>
      <c r="AK152" s="164">
        <v>0</v>
      </c>
      <c r="AL152" s="164">
        <v>0</v>
      </c>
      <c r="AM152" s="164">
        <v>0</v>
      </c>
      <c r="AN152" s="164">
        <v>0</v>
      </c>
      <c r="AO152" s="164">
        <v>0</v>
      </c>
      <c r="AP152" s="164">
        <v>0</v>
      </c>
      <c r="AQ152" s="164">
        <v>0</v>
      </c>
      <c r="AR152" s="164">
        <v>0</v>
      </c>
      <c r="AS152" s="75">
        <v>1</v>
      </c>
      <c r="AT152" s="165"/>
      <c r="AU152" s="75">
        <v>163</v>
      </c>
      <c r="AV152" s="75">
        <v>71</v>
      </c>
      <c r="AW152" s="369">
        <v>5</v>
      </c>
      <c r="AY152" s="75"/>
    </row>
    <row r="153" spans="1:51">
      <c r="A153" s="164">
        <f t="shared" si="35"/>
        <v>429</v>
      </c>
      <c r="B153" s="164">
        <f t="shared" si="36"/>
        <v>429163093</v>
      </c>
      <c r="C153" s="165" t="str">
        <f t="shared" si="37"/>
        <v>KIPP ACADEMY LYNN</v>
      </c>
      <c r="D153" s="174">
        <f t="shared" si="38"/>
        <v>0</v>
      </c>
      <c r="E153" s="174">
        <f t="shared" si="39"/>
        <v>0</v>
      </c>
      <c r="F153" s="174">
        <f t="shared" si="40"/>
        <v>0</v>
      </c>
      <c r="G153" s="174">
        <f t="shared" si="41"/>
        <v>1</v>
      </c>
      <c r="H153" s="174">
        <f t="shared" si="42"/>
        <v>0</v>
      </c>
      <c r="I153" s="174">
        <f t="shared" si="43"/>
        <v>0</v>
      </c>
      <c r="J153" s="174">
        <f t="shared" si="44"/>
        <v>0</v>
      </c>
      <c r="K153" s="251">
        <f t="shared" si="45"/>
        <v>0.04</v>
      </c>
      <c r="L153" s="174"/>
      <c r="M153" s="174">
        <f t="shared" si="46"/>
        <v>0</v>
      </c>
      <c r="N153" s="174">
        <f t="shared" si="47"/>
        <v>0</v>
      </c>
      <c r="O153" s="174">
        <f t="shared" si="48"/>
        <v>0</v>
      </c>
      <c r="P153" s="174">
        <f t="shared" si="49"/>
        <v>1</v>
      </c>
      <c r="Q153" s="174">
        <f t="shared" si="50"/>
        <v>11</v>
      </c>
      <c r="R153" s="174">
        <f t="shared" si="51"/>
        <v>1</v>
      </c>
      <c r="S153" s="177"/>
      <c r="T153" s="177"/>
      <c r="U153" s="177"/>
      <c r="V153" s="177"/>
      <c r="W153" s="370"/>
      <c r="X153" s="370"/>
      <c r="Y153" s="391"/>
      <c r="Z153" s="177"/>
      <c r="AA153" s="75">
        <v>429</v>
      </c>
      <c r="AB153" s="75">
        <v>429163093</v>
      </c>
      <c r="AC153" s="193" t="s">
        <v>39</v>
      </c>
      <c r="AD153" s="75">
        <v>0</v>
      </c>
      <c r="AE153" s="75">
        <v>0</v>
      </c>
      <c r="AF153" s="75">
        <v>0</v>
      </c>
      <c r="AG153" s="75">
        <v>1</v>
      </c>
      <c r="AH153" s="75">
        <v>0</v>
      </c>
      <c r="AI153" s="75">
        <v>0</v>
      </c>
      <c r="AJ153" s="75">
        <v>0</v>
      </c>
      <c r="AK153" s="164">
        <v>0</v>
      </c>
      <c r="AL153" s="164">
        <v>0</v>
      </c>
      <c r="AM153" s="164">
        <v>0</v>
      </c>
      <c r="AN153" s="164">
        <v>0</v>
      </c>
      <c r="AO153" s="164">
        <v>1</v>
      </c>
      <c r="AP153" s="164">
        <v>0</v>
      </c>
      <c r="AQ153" s="164">
        <v>0</v>
      </c>
      <c r="AR153" s="164">
        <v>0</v>
      </c>
      <c r="AS153" s="75">
        <v>0</v>
      </c>
      <c r="AT153" s="165"/>
      <c r="AU153" s="75">
        <v>163</v>
      </c>
      <c r="AV153" s="75">
        <v>93</v>
      </c>
      <c r="AW153" s="369">
        <v>11</v>
      </c>
      <c r="AY153" s="75"/>
    </row>
    <row r="154" spans="1:51">
      <c r="A154" s="164">
        <f t="shared" si="35"/>
        <v>429</v>
      </c>
      <c r="B154" s="164">
        <f t="shared" si="36"/>
        <v>429163160</v>
      </c>
      <c r="C154" s="165" t="str">
        <f t="shared" si="37"/>
        <v>KIPP ACADEMY LYNN</v>
      </c>
      <c r="D154" s="174">
        <f t="shared" si="38"/>
        <v>0</v>
      </c>
      <c r="E154" s="174">
        <f t="shared" si="39"/>
        <v>0</v>
      </c>
      <c r="F154" s="174">
        <f t="shared" si="40"/>
        <v>0</v>
      </c>
      <c r="G154" s="174">
        <f t="shared" si="41"/>
        <v>0</v>
      </c>
      <c r="H154" s="174">
        <f t="shared" si="42"/>
        <v>0</v>
      </c>
      <c r="I154" s="174">
        <f t="shared" si="43"/>
        <v>1</v>
      </c>
      <c r="J154" s="174">
        <f t="shared" si="44"/>
        <v>0</v>
      </c>
      <c r="K154" s="251">
        <f t="shared" si="45"/>
        <v>0.04</v>
      </c>
      <c r="L154" s="174"/>
      <c r="M154" s="174">
        <f t="shared" si="46"/>
        <v>0</v>
      </c>
      <c r="N154" s="174">
        <f t="shared" si="47"/>
        <v>0</v>
      </c>
      <c r="O154" s="174">
        <f t="shared" si="48"/>
        <v>0</v>
      </c>
      <c r="P154" s="174">
        <f t="shared" si="49"/>
        <v>1</v>
      </c>
      <c r="Q154" s="174">
        <f t="shared" si="50"/>
        <v>11</v>
      </c>
      <c r="R154" s="174">
        <f t="shared" si="51"/>
        <v>1</v>
      </c>
      <c r="S154" s="177"/>
      <c r="T154" s="177"/>
      <c r="U154" s="177"/>
      <c r="V154" s="177"/>
      <c r="W154" s="370"/>
      <c r="X154" s="370"/>
      <c r="Y154" s="391"/>
      <c r="Z154" s="177"/>
      <c r="AA154" s="75">
        <v>429</v>
      </c>
      <c r="AB154" s="75">
        <v>429163160</v>
      </c>
      <c r="AC154" s="193" t="s">
        <v>39</v>
      </c>
      <c r="AD154" s="75">
        <v>0</v>
      </c>
      <c r="AE154" s="75">
        <v>0</v>
      </c>
      <c r="AF154" s="75">
        <v>0</v>
      </c>
      <c r="AG154" s="75">
        <v>0</v>
      </c>
      <c r="AH154" s="75">
        <v>0</v>
      </c>
      <c r="AI154" s="75">
        <v>1</v>
      </c>
      <c r="AJ154" s="75">
        <v>0</v>
      </c>
      <c r="AK154" s="164">
        <v>0</v>
      </c>
      <c r="AL154" s="164">
        <v>0</v>
      </c>
      <c r="AM154" s="164">
        <v>0</v>
      </c>
      <c r="AN154" s="164">
        <v>0</v>
      </c>
      <c r="AO154" s="164">
        <v>0</v>
      </c>
      <c r="AP154" s="164">
        <v>0</v>
      </c>
      <c r="AQ154" s="164">
        <v>0</v>
      </c>
      <c r="AR154" s="164">
        <v>0</v>
      </c>
      <c r="AS154" s="75">
        <v>1</v>
      </c>
      <c r="AT154" s="165"/>
      <c r="AU154" s="75">
        <v>163</v>
      </c>
      <c r="AV154" s="75">
        <v>160</v>
      </c>
      <c r="AW154" s="369">
        <v>11</v>
      </c>
      <c r="AY154" s="75"/>
    </row>
    <row r="155" spans="1:51">
      <c r="A155" s="164">
        <f t="shared" si="35"/>
        <v>429</v>
      </c>
      <c r="B155" s="164">
        <f t="shared" si="36"/>
        <v>429163163</v>
      </c>
      <c r="C155" s="165" t="str">
        <f t="shared" si="37"/>
        <v>KIPP ACADEMY LYNN</v>
      </c>
      <c r="D155" s="174">
        <f t="shared" si="38"/>
        <v>0</v>
      </c>
      <c r="E155" s="174">
        <f t="shared" si="39"/>
        <v>0</v>
      </c>
      <c r="F155" s="174">
        <f t="shared" si="40"/>
        <v>122</v>
      </c>
      <c r="G155" s="174">
        <f t="shared" si="41"/>
        <v>606</v>
      </c>
      <c r="H155" s="174">
        <f t="shared" si="42"/>
        <v>362</v>
      </c>
      <c r="I155" s="174">
        <f t="shared" si="43"/>
        <v>470</v>
      </c>
      <c r="J155" s="174">
        <f t="shared" si="44"/>
        <v>0</v>
      </c>
      <c r="K155" s="251">
        <f t="shared" si="45"/>
        <v>62.4</v>
      </c>
      <c r="L155" s="174"/>
      <c r="M155" s="174">
        <f t="shared" si="46"/>
        <v>215</v>
      </c>
      <c r="N155" s="174">
        <f t="shared" si="47"/>
        <v>45</v>
      </c>
      <c r="O155" s="174">
        <f t="shared" si="48"/>
        <v>40</v>
      </c>
      <c r="P155" s="174">
        <f t="shared" si="49"/>
        <v>1119</v>
      </c>
      <c r="Q155" s="174">
        <f t="shared" si="50"/>
        <v>11</v>
      </c>
      <c r="R155" s="174">
        <f t="shared" si="51"/>
        <v>1560</v>
      </c>
      <c r="S155" s="177"/>
      <c r="T155" s="177"/>
      <c r="U155" s="177"/>
      <c r="V155" s="177"/>
      <c r="W155" s="370"/>
      <c r="X155" s="370"/>
      <c r="Y155" s="391"/>
      <c r="Z155" s="177"/>
      <c r="AA155" s="75">
        <v>429</v>
      </c>
      <c r="AB155" s="75">
        <v>429163163</v>
      </c>
      <c r="AC155" s="193" t="s">
        <v>39</v>
      </c>
      <c r="AD155" s="75">
        <v>0</v>
      </c>
      <c r="AE155" s="75">
        <v>0</v>
      </c>
      <c r="AF155" s="75">
        <v>122</v>
      </c>
      <c r="AG155" s="75">
        <v>606</v>
      </c>
      <c r="AH155" s="75">
        <v>362</v>
      </c>
      <c r="AI155" s="75">
        <v>470</v>
      </c>
      <c r="AJ155" s="75">
        <v>0</v>
      </c>
      <c r="AK155" s="164">
        <v>0</v>
      </c>
      <c r="AL155" s="164">
        <v>215</v>
      </c>
      <c r="AM155" s="164">
        <v>45</v>
      </c>
      <c r="AN155" s="164">
        <v>40</v>
      </c>
      <c r="AO155" s="164">
        <v>719</v>
      </c>
      <c r="AP155" s="164">
        <v>0</v>
      </c>
      <c r="AQ155" s="164">
        <v>0</v>
      </c>
      <c r="AR155" s="164">
        <v>87</v>
      </c>
      <c r="AS155" s="75">
        <v>313</v>
      </c>
      <c r="AT155" s="165"/>
      <c r="AU155" s="75">
        <v>163</v>
      </c>
      <c r="AV155" s="75">
        <v>163</v>
      </c>
      <c r="AW155" s="369">
        <v>11</v>
      </c>
      <c r="AY155" s="75"/>
    </row>
    <row r="156" spans="1:51">
      <c r="A156" s="164">
        <f t="shared" si="35"/>
        <v>429</v>
      </c>
      <c r="B156" s="164">
        <f t="shared" si="36"/>
        <v>429163165</v>
      </c>
      <c r="C156" s="165" t="str">
        <f t="shared" si="37"/>
        <v>KIPP ACADEMY LYNN</v>
      </c>
      <c r="D156" s="174">
        <f t="shared" si="38"/>
        <v>0</v>
      </c>
      <c r="E156" s="174">
        <f t="shared" si="39"/>
        <v>0</v>
      </c>
      <c r="F156" s="174">
        <f t="shared" si="40"/>
        <v>0</v>
      </c>
      <c r="G156" s="174">
        <f t="shared" si="41"/>
        <v>2</v>
      </c>
      <c r="H156" s="174">
        <f t="shared" si="42"/>
        <v>2</v>
      </c>
      <c r="I156" s="174">
        <f t="shared" si="43"/>
        <v>1</v>
      </c>
      <c r="J156" s="174">
        <f t="shared" si="44"/>
        <v>0</v>
      </c>
      <c r="K156" s="251">
        <f t="shared" si="45"/>
        <v>0.2</v>
      </c>
      <c r="L156" s="174"/>
      <c r="M156" s="174">
        <f t="shared" si="46"/>
        <v>0</v>
      </c>
      <c r="N156" s="174">
        <f t="shared" si="47"/>
        <v>0</v>
      </c>
      <c r="O156" s="174">
        <f t="shared" si="48"/>
        <v>0</v>
      </c>
      <c r="P156" s="174">
        <f t="shared" si="49"/>
        <v>5</v>
      </c>
      <c r="Q156" s="174">
        <f t="shared" si="50"/>
        <v>10</v>
      </c>
      <c r="R156" s="174">
        <f t="shared" si="51"/>
        <v>5</v>
      </c>
      <c r="S156" s="177"/>
      <c r="T156" s="177"/>
      <c r="U156" s="177"/>
      <c r="V156" s="177"/>
      <c r="W156" s="370"/>
      <c r="X156" s="370"/>
      <c r="Y156" s="391"/>
      <c r="Z156" s="177"/>
      <c r="AA156" s="75">
        <v>429</v>
      </c>
      <c r="AB156" s="75">
        <v>429163165</v>
      </c>
      <c r="AC156" s="193" t="s">
        <v>39</v>
      </c>
      <c r="AD156" s="75">
        <v>0</v>
      </c>
      <c r="AE156" s="75">
        <v>0</v>
      </c>
      <c r="AF156" s="75">
        <v>0</v>
      </c>
      <c r="AG156" s="75">
        <v>2</v>
      </c>
      <c r="AH156" s="75">
        <v>2</v>
      </c>
      <c r="AI156" s="75">
        <v>1</v>
      </c>
      <c r="AJ156" s="75">
        <v>0</v>
      </c>
      <c r="AK156" s="164">
        <v>0</v>
      </c>
      <c r="AL156" s="164">
        <v>0</v>
      </c>
      <c r="AM156" s="164">
        <v>0</v>
      </c>
      <c r="AN156" s="164">
        <v>0</v>
      </c>
      <c r="AO156" s="164">
        <v>4</v>
      </c>
      <c r="AP156" s="164">
        <v>0</v>
      </c>
      <c r="AQ156" s="164">
        <v>0</v>
      </c>
      <c r="AR156" s="164">
        <v>0</v>
      </c>
      <c r="AS156" s="75">
        <v>1</v>
      </c>
      <c r="AT156" s="165"/>
      <c r="AU156" s="75">
        <v>163</v>
      </c>
      <c r="AV156" s="75">
        <v>165</v>
      </c>
      <c r="AW156" s="369">
        <v>10</v>
      </c>
      <c r="AY156" s="75"/>
    </row>
    <row r="157" spans="1:51">
      <c r="A157" s="164">
        <f t="shared" si="35"/>
        <v>429</v>
      </c>
      <c r="B157" s="164">
        <f t="shared" si="36"/>
        <v>429163168</v>
      </c>
      <c r="C157" s="165" t="str">
        <f t="shared" si="37"/>
        <v>KIPP ACADEMY LYNN</v>
      </c>
      <c r="D157" s="174">
        <f t="shared" si="38"/>
        <v>0</v>
      </c>
      <c r="E157" s="174">
        <f t="shared" si="39"/>
        <v>0</v>
      </c>
      <c r="F157" s="174">
        <f t="shared" si="40"/>
        <v>0</v>
      </c>
      <c r="G157" s="174">
        <f t="shared" si="41"/>
        <v>1</v>
      </c>
      <c r="H157" s="174">
        <f t="shared" si="42"/>
        <v>0</v>
      </c>
      <c r="I157" s="174">
        <f t="shared" si="43"/>
        <v>1</v>
      </c>
      <c r="J157" s="174">
        <f t="shared" si="44"/>
        <v>0</v>
      </c>
      <c r="K157" s="251">
        <f t="shared" si="45"/>
        <v>0.08</v>
      </c>
      <c r="L157" s="174"/>
      <c r="M157" s="174">
        <f t="shared" si="46"/>
        <v>0</v>
      </c>
      <c r="N157" s="174">
        <f t="shared" si="47"/>
        <v>0</v>
      </c>
      <c r="O157" s="174">
        <f t="shared" si="48"/>
        <v>0</v>
      </c>
      <c r="P157" s="174">
        <f t="shared" si="49"/>
        <v>2</v>
      </c>
      <c r="Q157" s="174">
        <f t="shared" si="50"/>
        <v>3</v>
      </c>
      <c r="R157" s="174">
        <f t="shared" si="51"/>
        <v>2</v>
      </c>
      <c r="S157" s="177"/>
      <c r="T157" s="177"/>
      <c r="U157" s="177"/>
      <c r="V157" s="177"/>
      <c r="W157" s="370"/>
      <c r="X157" s="370"/>
      <c r="Y157" s="391"/>
      <c r="Z157" s="177"/>
      <c r="AA157" s="75">
        <v>429</v>
      </c>
      <c r="AB157" s="75">
        <v>429163168</v>
      </c>
      <c r="AC157" s="193" t="s">
        <v>39</v>
      </c>
      <c r="AD157" s="75">
        <v>0</v>
      </c>
      <c r="AE157" s="75">
        <v>0</v>
      </c>
      <c r="AF157" s="75">
        <v>0</v>
      </c>
      <c r="AG157" s="75">
        <v>1</v>
      </c>
      <c r="AH157" s="75">
        <v>0</v>
      </c>
      <c r="AI157" s="75">
        <v>1</v>
      </c>
      <c r="AJ157" s="75">
        <v>0</v>
      </c>
      <c r="AK157" s="164">
        <v>0</v>
      </c>
      <c r="AL157" s="164">
        <v>0</v>
      </c>
      <c r="AM157" s="164">
        <v>0</v>
      </c>
      <c r="AN157" s="164">
        <v>0</v>
      </c>
      <c r="AO157" s="164">
        <v>1</v>
      </c>
      <c r="AP157" s="164">
        <v>0</v>
      </c>
      <c r="AQ157" s="164">
        <v>0</v>
      </c>
      <c r="AR157" s="164">
        <v>0</v>
      </c>
      <c r="AS157" s="75">
        <v>1</v>
      </c>
      <c r="AT157" s="165"/>
      <c r="AU157" s="75">
        <v>163</v>
      </c>
      <c r="AV157" s="75">
        <v>168</v>
      </c>
      <c r="AW157" s="369">
        <v>3</v>
      </c>
      <c r="AY157" s="75"/>
    </row>
    <row r="158" spans="1:51">
      <c r="A158" s="164">
        <f t="shared" si="35"/>
        <v>429</v>
      </c>
      <c r="B158" s="164">
        <f t="shared" si="36"/>
        <v>429163229</v>
      </c>
      <c r="C158" s="165" t="str">
        <f t="shared" si="37"/>
        <v>KIPP ACADEMY LYNN</v>
      </c>
      <c r="D158" s="174">
        <f t="shared" si="38"/>
        <v>0</v>
      </c>
      <c r="E158" s="174">
        <f t="shared" si="39"/>
        <v>0</v>
      </c>
      <c r="F158" s="174">
        <f t="shared" si="40"/>
        <v>0</v>
      </c>
      <c r="G158" s="174">
        <f t="shared" si="41"/>
        <v>1</v>
      </c>
      <c r="H158" s="174">
        <f t="shared" si="42"/>
        <v>2</v>
      </c>
      <c r="I158" s="174">
        <f t="shared" si="43"/>
        <v>3</v>
      </c>
      <c r="J158" s="174">
        <f t="shared" si="44"/>
        <v>0</v>
      </c>
      <c r="K158" s="251">
        <f t="shared" si="45"/>
        <v>0.24</v>
      </c>
      <c r="L158" s="174"/>
      <c r="M158" s="174">
        <f t="shared" si="46"/>
        <v>0</v>
      </c>
      <c r="N158" s="174">
        <f t="shared" si="47"/>
        <v>0</v>
      </c>
      <c r="O158" s="174">
        <f t="shared" si="48"/>
        <v>0</v>
      </c>
      <c r="P158" s="174">
        <f t="shared" si="49"/>
        <v>6</v>
      </c>
      <c r="Q158" s="174">
        <f t="shared" si="50"/>
        <v>9</v>
      </c>
      <c r="R158" s="174">
        <f t="shared" si="51"/>
        <v>6</v>
      </c>
      <c r="S158" s="177"/>
      <c r="T158" s="177"/>
      <c r="U158" s="177"/>
      <c r="V158" s="177"/>
      <c r="W158" s="370"/>
      <c r="X158" s="370"/>
      <c r="Y158" s="391"/>
      <c r="Z158" s="177"/>
      <c r="AA158" s="75">
        <v>429</v>
      </c>
      <c r="AB158" s="75">
        <v>429163229</v>
      </c>
      <c r="AC158" s="193" t="s">
        <v>39</v>
      </c>
      <c r="AD158" s="75">
        <v>0</v>
      </c>
      <c r="AE158" s="75">
        <v>0</v>
      </c>
      <c r="AF158" s="75">
        <v>0</v>
      </c>
      <c r="AG158" s="75">
        <v>1</v>
      </c>
      <c r="AH158" s="75">
        <v>2</v>
      </c>
      <c r="AI158" s="75">
        <v>3</v>
      </c>
      <c r="AJ158" s="75">
        <v>0</v>
      </c>
      <c r="AK158" s="164">
        <v>0</v>
      </c>
      <c r="AL158" s="164">
        <v>0</v>
      </c>
      <c r="AM158" s="164">
        <v>0</v>
      </c>
      <c r="AN158" s="164">
        <v>0</v>
      </c>
      <c r="AO158" s="164">
        <v>3</v>
      </c>
      <c r="AP158" s="164">
        <v>0</v>
      </c>
      <c r="AQ158" s="164">
        <v>0</v>
      </c>
      <c r="AR158" s="164">
        <v>0</v>
      </c>
      <c r="AS158" s="75">
        <v>3</v>
      </c>
      <c r="AT158" s="165"/>
      <c r="AU158" s="75">
        <v>163</v>
      </c>
      <c r="AV158" s="75">
        <v>229</v>
      </c>
      <c r="AW158" s="369">
        <v>9</v>
      </c>
      <c r="AY158" s="75"/>
    </row>
    <row r="159" spans="1:51">
      <c r="A159" s="164">
        <f t="shared" si="35"/>
        <v>429</v>
      </c>
      <c r="B159" s="164">
        <f t="shared" si="36"/>
        <v>429163248</v>
      </c>
      <c r="C159" s="165" t="str">
        <f t="shared" si="37"/>
        <v>KIPP ACADEMY LYNN</v>
      </c>
      <c r="D159" s="174">
        <f t="shared" si="38"/>
        <v>0</v>
      </c>
      <c r="E159" s="174">
        <f t="shared" si="39"/>
        <v>0</v>
      </c>
      <c r="F159" s="174">
        <f t="shared" si="40"/>
        <v>0</v>
      </c>
      <c r="G159" s="174">
        <f t="shared" si="41"/>
        <v>3</v>
      </c>
      <c r="H159" s="174">
        <f t="shared" si="42"/>
        <v>2</v>
      </c>
      <c r="I159" s="174">
        <f t="shared" si="43"/>
        <v>2</v>
      </c>
      <c r="J159" s="174">
        <f t="shared" si="44"/>
        <v>0</v>
      </c>
      <c r="K159" s="251">
        <f t="shared" si="45"/>
        <v>0.28000000000000003</v>
      </c>
      <c r="L159" s="174"/>
      <c r="M159" s="174">
        <f t="shared" si="46"/>
        <v>0</v>
      </c>
      <c r="N159" s="174">
        <f t="shared" si="47"/>
        <v>0</v>
      </c>
      <c r="O159" s="174">
        <f t="shared" si="48"/>
        <v>0</v>
      </c>
      <c r="P159" s="174">
        <f t="shared" si="49"/>
        <v>3</v>
      </c>
      <c r="Q159" s="174">
        <f t="shared" si="50"/>
        <v>11</v>
      </c>
      <c r="R159" s="174">
        <f t="shared" si="51"/>
        <v>7</v>
      </c>
      <c r="S159" s="177"/>
      <c r="T159" s="177"/>
      <c r="U159" s="177"/>
      <c r="V159" s="177"/>
      <c r="W159" s="370"/>
      <c r="X159" s="370"/>
      <c r="Y159" s="391"/>
      <c r="Z159" s="177"/>
      <c r="AA159" s="75">
        <v>429</v>
      </c>
      <c r="AB159" s="75">
        <v>429163248</v>
      </c>
      <c r="AC159" s="193" t="s">
        <v>39</v>
      </c>
      <c r="AD159" s="75">
        <v>0</v>
      </c>
      <c r="AE159" s="75">
        <v>0</v>
      </c>
      <c r="AF159" s="75">
        <v>0</v>
      </c>
      <c r="AG159" s="75">
        <v>3</v>
      </c>
      <c r="AH159" s="75">
        <v>2</v>
      </c>
      <c r="AI159" s="75">
        <v>2</v>
      </c>
      <c r="AJ159" s="75">
        <v>0</v>
      </c>
      <c r="AK159" s="164">
        <v>0</v>
      </c>
      <c r="AL159" s="164">
        <v>0</v>
      </c>
      <c r="AM159" s="164">
        <v>0</v>
      </c>
      <c r="AN159" s="164">
        <v>0</v>
      </c>
      <c r="AO159" s="164">
        <v>1</v>
      </c>
      <c r="AP159" s="164">
        <v>0</v>
      </c>
      <c r="AQ159" s="164">
        <v>0</v>
      </c>
      <c r="AR159" s="164">
        <v>0</v>
      </c>
      <c r="AS159" s="75">
        <v>2</v>
      </c>
      <c r="AT159" s="165"/>
      <c r="AU159" s="75">
        <v>163</v>
      </c>
      <c r="AV159" s="75">
        <v>248</v>
      </c>
      <c r="AW159" s="369">
        <v>11</v>
      </c>
      <c r="AY159" s="75"/>
    </row>
    <row r="160" spans="1:51">
      <c r="A160" s="164">
        <f t="shared" si="35"/>
        <v>429</v>
      </c>
      <c r="B160" s="164">
        <f t="shared" si="36"/>
        <v>429163258</v>
      </c>
      <c r="C160" s="165" t="str">
        <f t="shared" si="37"/>
        <v>KIPP ACADEMY LYNN</v>
      </c>
      <c r="D160" s="174">
        <f t="shared" si="38"/>
        <v>0</v>
      </c>
      <c r="E160" s="174">
        <f t="shared" si="39"/>
        <v>0</v>
      </c>
      <c r="F160" s="174">
        <f t="shared" si="40"/>
        <v>0</v>
      </c>
      <c r="G160" s="174">
        <f t="shared" si="41"/>
        <v>9</v>
      </c>
      <c r="H160" s="174">
        <f t="shared" si="42"/>
        <v>7</v>
      </c>
      <c r="I160" s="174">
        <f t="shared" si="43"/>
        <v>6</v>
      </c>
      <c r="J160" s="174">
        <f t="shared" si="44"/>
        <v>0</v>
      </c>
      <c r="K160" s="251">
        <f t="shared" si="45"/>
        <v>0.88</v>
      </c>
      <c r="L160" s="174"/>
      <c r="M160" s="174">
        <f t="shared" si="46"/>
        <v>0</v>
      </c>
      <c r="N160" s="174">
        <f t="shared" si="47"/>
        <v>1</v>
      </c>
      <c r="O160" s="174">
        <f t="shared" si="48"/>
        <v>0</v>
      </c>
      <c r="P160" s="174">
        <f t="shared" si="49"/>
        <v>12</v>
      </c>
      <c r="Q160" s="174">
        <f t="shared" si="50"/>
        <v>10</v>
      </c>
      <c r="R160" s="174">
        <f t="shared" si="51"/>
        <v>22</v>
      </c>
      <c r="S160" s="177"/>
      <c r="T160" s="177"/>
      <c r="U160" s="177"/>
      <c r="V160" s="177"/>
      <c r="W160" s="370"/>
      <c r="X160" s="370"/>
      <c r="Y160" s="391"/>
      <c r="Z160" s="177"/>
      <c r="AA160" s="75">
        <v>429</v>
      </c>
      <c r="AB160" s="75">
        <v>429163258</v>
      </c>
      <c r="AC160" s="193" t="s">
        <v>39</v>
      </c>
      <c r="AD160" s="75">
        <v>0</v>
      </c>
      <c r="AE160" s="75">
        <v>0</v>
      </c>
      <c r="AF160" s="75">
        <v>0</v>
      </c>
      <c r="AG160" s="75">
        <v>9</v>
      </c>
      <c r="AH160" s="75">
        <v>7</v>
      </c>
      <c r="AI160" s="75">
        <v>6</v>
      </c>
      <c r="AJ160" s="75">
        <v>0</v>
      </c>
      <c r="AK160" s="164">
        <v>0</v>
      </c>
      <c r="AL160" s="164">
        <v>0</v>
      </c>
      <c r="AM160" s="164">
        <v>1</v>
      </c>
      <c r="AN160" s="164">
        <v>0</v>
      </c>
      <c r="AO160" s="164">
        <v>9</v>
      </c>
      <c r="AP160" s="164">
        <v>0</v>
      </c>
      <c r="AQ160" s="164">
        <v>0</v>
      </c>
      <c r="AR160" s="164">
        <v>0</v>
      </c>
      <c r="AS160" s="75">
        <v>3</v>
      </c>
      <c r="AT160" s="165"/>
      <c r="AU160" s="75">
        <v>163</v>
      </c>
      <c r="AV160" s="75">
        <v>258</v>
      </c>
      <c r="AW160" s="369">
        <v>10</v>
      </c>
      <c r="AY160" s="75"/>
    </row>
    <row r="161" spans="1:51">
      <c r="A161" s="164">
        <f t="shared" si="35"/>
        <v>429</v>
      </c>
      <c r="B161" s="164">
        <f t="shared" si="36"/>
        <v>429163262</v>
      </c>
      <c r="C161" s="165" t="str">
        <f t="shared" si="37"/>
        <v>KIPP ACADEMY LYNN</v>
      </c>
      <c r="D161" s="174">
        <f t="shared" si="38"/>
        <v>0</v>
      </c>
      <c r="E161" s="174">
        <f t="shared" si="39"/>
        <v>0</v>
      </c>
      <c r="F161" s="174">
        <f t="shared" si="40"/>
        <v>0</v>
      </c>
      <c r="G161" s="174">
        <f t="shared" si="41"/>
        <v>9</v>
      </c>
      <c r="H161" s="174">
        <f t="shared" si="42"/>
        <v>4</v>
      </c>
      <c r="I161" s="174">
        <f t="shared" si="43"/>
        <v>3</v>
      </c>
      <c r="J161" s="174">
        <f t="shared" si="44"/>
        <v>0</v>
      </c>
      <c r="K161" s="251">
        <f t="shared" si="45"/>
        <v>0.64</v>
      </c>
      <c r="L161" s="174"/>
      <c r="M161" s="174">
        <f t="shared" si="46"/>
        <v>3</v>
      </c>
      <c r="N161" s="174">
        <f t="shared" si="47"/>
        <v>0</v>
      </c>
      <c r="O161" s="174">
        <f t="shared" si="48"/>
        <v>0</v>
      </c>
      <c r="P161" s="174">
        <f t="shared" si="49"/>
        <v>15</v>
      </c>
      <c r="Q161" s="174">
        <f t="shared" si="50"/>
        <v>9</v>
      </c>
      <c r="R161" s="174">
        <f t="shared" si="51"/>
        <v>16</v>
      </c>
      <c r="S161" s="177"/>
      <c r="T161" s="177"/>
      <c r="U161" s="177"/>
      <c r="V161" s="177"/>
      <c r="W161" s="370"/>
      <c r="X161" s="370"/>
      <c r="Y161" s="391"/>
      <c r="Z161" s="177"/>
      <c r="AA161" s="75">
        <v>429</v>
      </c>
      <c r="AB161" s="75">
        <v>429163262</v>
      </c>
      <c r="AC161" s="193" t="s">
        <v>39</v>
      </c>
      <c r="AD161" s="75">
        <v>0</v>
      </c>
      <c r="AE161" s="75">
        <v>0</v>
      </c>
      <c r="AF161" s="75">
        <v>0</v>
      </c>
      <c r="AG161" s="75">
        <v>9</v>
      </c>
      <c r="AH161" s="75">
        <v>4</v>
      </c>
      <c r="AI161" s="75">
        <v>3</v>
      </c>
      <c r="AJ161" s="75">
        <v>0</v>
      </c>
      <c r="AK161" s="164">
        <v>0</v>
      </c>
      <c r="AL161" s="164">
        <v>3</v>
      </c>
      <c r="AM161" s="164">
        <v>0</v>
      </c>
      <c r="AN161" s="164">
        <v>0</v>
      </c>
      <c r="AO161" s="164">
        <v>13</v>
      </c>
      <c r="AP161" s="164">
        <v>0</v>
      </c>
      <c r="AQ161" s="164">
        <v>0</v>
      </c>
      <c r="AR161" s="164">
        <v>0</v>
      </c>
      <c r="AS161" s="75">
        <v>2</v>
      </c>
      <c r="AT161" s="165"/>
      <c r="AU161" s="75">
        <v>163</v>
      </c>
      <c r="AV161" s="75">
        <v>262</v>
      </c>
      <c r="AW161" s="369">
        <v>9</v>
      </c>
      <c r="AY161" s="75"/>
    </row>
    <row r="162" spans="1:51">
      <c r="A162" s="164">
        <f t="shared" si="35"/>
        <v>429</v>
      </c>
      <c r="B162" s="164">
        <f t="shared" si="36"/>
        <v>429163291</v>
      </c>
      <c r="C162" s="165" t="str">
        <f t="shared" si="37"/>
        <v>KIPP ACADEMY LYNN</v>
      </c>
      <c r="D162" s="174">
        <f t="shared" si="38"/>
        <v>0</v>
      </c>
      <c r="E162" s="174">
        <f t="shared" si="39"/>
        <v>0</v>
      </c>
      <c r="F162" s="174">
        <f t="shared" si="40"/>
        <v>0</v>
      </c>
      <c r="G162" s="174">
        <f t="shared" si="41"/>
        <v>0</v>
      </c>
      <c r="H162" s="174">
        <f t="shared" si="42"/>
        <v>0</v>
      </c>
      <c r="I162" s="174">
        <f t="shared" si="43"/>
        <v>2</v>
      </c>
      <c r="J162" s="174">
        <f t="shared" si="44"/>
        <v>0</v>
      </c>
      <c r="K162" s="251">
        <f t="shared" si="45"/>
        <v>0.08</v>
      </c>
      <c r="L162" s="174"/>
      <c r="M162" s="174">
        <f t="shared" si="46"/>
        <v>0</v>
      </c>
      <c r="N162" s="174">
        <f t="shared" si="47"/>
        <v>0</v>
      </c>
      <c r="O162" s="174">
        <f t="shared" si="48"/>
        <v>0</v>
      </c>
      <c r="P162" s="174">
        <f t="shared" si="49"/>
        <v>2</v>
      </c>
      <c r="Q162" s="174">
        <f t="shared" si="50"/>
        <v>4</v>
      </c>
      <c r="R162" s="174">
        <f t="shared" si="51"/>
        <v>2</v>
      </c>
      <c r="S162" s="177"/>
      <c r="T162" s="177"/>
      <c r="U162" s="177"/>
      <c r="V162" s="177"/>
      <c r="W162" s="370"/>
      <c r="X162" s="370"/>
      <c r="Y162" s="391"/>
      <c r="Z162" s="177"/>
      <c r="AA162" s="75">
        <v>429</v>
      </c>
      <c r="AB162" s="75">
        <v>429163291</v>
      </c>
      <c r="AC162" s="193" t="s">
        <v>39</v>
      </c>
      <c r="AD162" s="75">
        <v>0</v>
      </c>
      <c r="AE162" s="75">
        <v>0</v>
      </c>
      <c r="AF162" s="75">
        <v>0</v>
      </c>
      <c r="AG162" s="75">
        <v>0</v>
      </c>
      <c r="AH162" s="75">
        <v>0</v>
      </c>
      <c r="AI162" s="75">
        <v>2</v>
      </c>
      <c r="AJ162" s="75">
        <v>0</v>
      </c>
      <c r="AK162" s="164">
        <v>0</v>
      </c>
      <c r="AL162" s="164">
        <v>0</v>
      </c>
      <c r="AM162" s="164">
        <v>0</v>
      </c>
      <c r="AN162" s="164">
        <v>0</v>
      </c>
      <c r="AO162" s="164">
        <v>0</v>
      </c>
      <c r="AP162" s="164">
        <v>0</v>
      </c>
      <c r="AQ162" s="164">
        <v>0</v>
      </c>
      <c r="AR162" s="164">
        <v>0</v>
      </c>
      <c r="AS162" s="75">
        <v>2</v>
      </c>
      <c r="AT162" s="165"/>
      <c r="AU162" s="75">
        <v>163</v>
      </c>
      <c r="AV162" s="75">
        <v>291</v>
      </c>
      <c r="AW162" s="369">
        <v>4</v>
      </c>
      <c r="AY162" s="75"/>
    </row>
    <row r="163" spans="1:51">
      <c r="A163" s="164">
        <f t="shared" si="35"/>
        <v>429</v>
      </c>
      <c r="B163" s="164">
        <f t="shared" si="36"/>
        <v>429163305</v>
      </c>
      <c r="C163" s="165" t="str">
        <f t="shared" si="37"/>
        <v>KIPP ACADEMY LYNN</v>
      </c>
      <c r="D163" s="174">
        <f t="shared" si="38"/>
        <v>0</v>
      </c>
      <c r="E163" s="174">
        <f t="shared" si="39"/>
        <v>0</v>
      </c>
      <c r="F163" s="174">
        <f t="shared" si="40"/>
        <v>0</v>
      </c>
      <c r="G163" s="174">
        <f t="shared" si="41"/>
        <v>0</v>
      </c>
      <c r="H163" s="174">
        <f t="shared" si="42"/>
        <v>0</v>
      </c>
      <c r="I163" s="174">
        <f t="shared" si="43"/>
        <v>1</v>
      </c>
      <c r="J163" s="174">
        <f t="shared" si="44"/>
        <v>0</v>
      </c>
      <c r="K163" s="251">
        <f t="shared" si="45"/>
        <v>0.04</v>
      </c>
      <c r="L163" s="174"/>
      <c r="M163" s="174">
        <f t="shared" si="46"/>
        <v>0</v>
      </c>
      <c r="N163" s="174">
        <f t="shared" si="47"/>
        <v>0</v>
      </c>
      <c r="O163" s="174">
        <f t="shared" si="48"/>
        <v>1</v>
      </c>
      <c r="P163" s="174">
        <f t="shared" si="49"/>
        <v>1</v>
      </c>
      <c r="Q163" s="174">
        <f t="shared" si="50"/>
        <v>4</v>
      </c>
      <c r="R163" s="174">
        <f t="shared" si="51"/>
        <v>1</v>
      </c>
      <c r="S163" s="177"/>
      <c r="T163" s="177"/>
      <c r="U163" s="177"/>
      <c r="V163" s="177"/>
      <c r="W163" s="370"/>
      <c r="X163" s="370"/>
      <c r="Y163" s="391"/>
      <c r="Z163" s="177"/>
      <c r="AA163" s="75">
        <v>429</v>
      </c>
      <c r="AB163" s="75">
        <v>429163305</v>
      </c>
      <c r="AC163" s="193" t="s">
        <v>39</v>
      </c>
      <c r="AD163" s="75">
        <v>0</v>
      </c>
      <c r="AE163" s="75">
        <v>0</v>
      </c>
      <c r="AF163" s="75">
        <v>0</v>
      </c>
      <c r="AG163" s="75">
        <v>0</v>
      </c>
      <c r="AH163" s="75">
        <v>0</v>
      </c>
      <c r="AI163" s="75">
        <v>1</v>
      </c>
      <c r="AJ163" s="75">
        <v>0</v>
      </c>
      <c r="AK163" s="164">
        <v>0</v>
      </c>
      <c r="AL163" s="164">
        <v>0</v>
      </c>
      <c r="AM163" s="164">
        <v>0</v>
      </c>
      <c r="AN163" s="164">
        <v>1</v>
      </c>
      <c r="AO163" s="164">
        <v>0</v>
      </c>
      <c r="AP163" s="164">
        <v>0</v>
      </c>
      <c r="AQ163" s="164">
        <v>0</v>
      </c>
      <c r="AR163" s="164">
        <v>0</v>
      </c>
      <c r="AS163" s="75">
        <v>1</v>
      </c>
      <c r="AT163" s="165"/>
      <c r="AU163" s="75">
        <v>163</v>
      </c>
      <c r="AV163" s="75">
        <v>305</v>
      </c>
      <c r="AW163" s="369">
        <v>4</v>
      </c>
      <c r="AY163" s="75"/>
    </row>
    <row r="164" spans="1:51">
      <c r="A164" s="164">
        <f t="shared" si="35"/>
        <v>429</v>
      </c>
      <c r="B164" s="164">
        <f t="shared" si="36"/>
        <v>429163347</v>
      </c>
      <c r="C164" s="165" t="str">
        <f t="shared" si="37"/>
        <v>KIPP ACADEMY LYNN</v>
      </c>
      <c r="D164" s="174">
        <f t="shared" si="38"/>
        <v>0</v>
      </c>
      <c r="E164" s="174">
        <f t="shared" si="39"/>
        <v>0</v>
      </c>
      <c r="F164" s="174">
        <f t="shared" si="40"/>
        <v>0</v>
      </c>
      <c r="G164" s="174">
        <f t="shared" si="41"/>
        <v>0</v>
      </c>
      <c r="H164" s="174">
        <f t="shared" si="42"/>
        <v>1</v>
      </c>
      <c r="I164" s="174">
        <f t="shared" si="43"/>
        <v>1</v>
      </c>
      <c r="J164" s="174">
        <f t="shared" si="44"/>
        <v>0</v>
      </c>
      <c r="K164" s="251">
        <f t="shared" si="45"/>
        <v>0.08</v>
      </c>
      <c r="L164" s="174"/>
      <c r="M164" s="174">
        <f t="shared" si="46"/>
        <v>0</v>
      </c>
      <c r="N164" s="174">
        <f t="shared" si="47"/>
        <v>0</v>
      </c>
      <c r="O164" s="174">
        <f t="shared" si="48"/>
        <v>0</v>
      </c>
      <c r="P164" s="174">
        <f t="shared" si="49"/>
        <v>2</v>
      </c>
      <c r="Q164" s="174">
        <f t="shared" si="50"/>
        <v>8</v>
      </c>
      <c r="R164" s="174">
        <f t="shared" si="51"/>
        <v>2</v>
      </c>
      <c r="S164" s="177"/>
      <c r="T164" s="177"/>
      <c r="U164" s="177"/>
      <c r="V164" s="177"/>
      <c r="W164" s="370"/>
      <c r="X164" s="370"/>
      <c r="Y164" s="391"/>
      <c r="Z164" s="177"/>
      <c r="AA164" s="75">
        <v>429</v>
      </c>
      <c r="AB164" s="75">
        <v>429163347</v>
      </c>
      <c r="AC164" s="193" t="s">
        <v>39</v>
      </c>
      <c r="AD164" s="75">
        <v>0</v>
      </c>
      <c r="AE164" s="75">
        <v>0</v>
      </c>
      <c r="AF164" s="75">
        <v>0</v>
      </c>
      <c r="AG164" s="75">
        <v>0</v>
      </c>
      <c r="AH164" s="75">
        <v>1</v>
      </c>
      <c r="AI164" s="75">
        <v>1</v>
      </c>
      <c r="AJ164" s="75">
        <v>0</v>
      </c>
      <c r="AK164" s="164">
        <v>0</v>
      </c>
      <c r="AL164" s="164">
        <v>0</v>
      </c>
      <c r="AM164" s="164">
        <v>0</v>
      </c>
      <c r="AN164" s="164">
        <v>0</v>
      </c>
      <c r="AO164" s="164">
        <v>1</v>
      </c>
      <c r="AP164" s="164">
        <v>0</v>
      </c>
      <c r="AQ164" s="164">
        <v>0</v>
      </c>
      <c r="AR164" s="164">
        <v>0</v>
      </c>
      <c r="AS164" s="75">
        <v>1</v>
      </c>
      <c r="AT164" s="165"/>
      <c r="AU164" s="75">
        <v>163</v>
      </c>
      <c r="AV164" s="75">
        <v>347</v>
      </c>
      <c r="AW164" s="369">
        <v>8</v>
      </c>
      <c r="AY164" s="75"/>
    </row>
    <row r="165" spans="1:51">
      <c r="A165" s="164">
        <f t="shared" si="35"/>
        <v>430</v>
      </c>
      <c r="B165" s="164">
        <f t="shared" si="36"/>
        <v>430170064</v>
      </c>
      <c r="C165" s="165" t="str">
        <f t="shared" si="37"/>
        <v>ADVANCED MATH AND SCIENCE ACADEMY</v>
      </c>
      <c r="D165" s="174">
        <f t="shared" si="38"/>
        <v>0</v>
      </c>
      <c r="E165" s="174">
        <f t="shared" si="39"/>
        <v>0</v>
      </c>
      <c r="F165" s="174">
        <f t="shared" si="40"/>
        <v>0</v>
      </c>
      <c r="G165" s="174">
        <f t="shared" si="41"/>
        <v>0</v>
      </c>
      <c r="H165" s="174">
        <f t="shared" si="42"/>
        <v>33</v>
      </c>
      <c r="I165" s="174">
        <f t="shared" si="43"/>
        <v>44</v>
      </c>
      <c r="J165" s="174">
        <f t="shared" si="44"/>
        <v>0</v>
      </c>
      <c r="K165" s="251">
        <f t="shared" si="45"/>
        <v>3.08</v>
      </c>
      <c r="L165" s="174"/>
      <c r="M165" s="174">
        <f t="shared" si="46"/>
        <v>0</v>
      </c>
      <c r="N165" s="174">
        <f t="shared" si="47"/>
        <v>3</v>
      </c>
      <c r="O165" s="174">
        <f t="shared" si="48"/>
        <v>0</v>
      </c>
      <c r="P165" s="174">
        <f t="shared" si="49"/>
        <v>21</v>
      </c>
      <c r="Q165" s="174">
        <f t="shared" si="50"/>
        <v>10</v>
      </c>
      <c r="R165" s="174">
        <f t="shared" si="51"/>
        <v>77</v>
      </c>
      <c r="S165" s="177"/>
      <c r="T165" s="177"/>
      <c r="U165" s="177"/>
      <c r="V165" s="177"/>
      <c r="W165" s="370"/>
      <c r="X165" s="370"/>
      <c r="Y165" s="391"/>
      <c r="Z165" s="177"/>
      <c r="AA165" s="75">
        <v>430</v>
      </c>
      <c r="AB165" s="75">
        <v>430170064</v>
      </c>
      <c r="AC165" s="193" t="s">
        <v>41</v>
      </c>
      <c r="AD165" s="75">
        <v>0</v>
      </c>
      <c r="AE165" s="75">
        <v>0</v>
      </c>
      <c r="AF165" s="75">
        <v>0</v>
      </c>
      <c r="AG165" s="75">
        <v>0</v>
      </c>
      <c r="AH165" s="75">
        <v>33</v>
      </c>
      <c r="AI165" s="75">
        <v>44</v>
      </c>
      <c r="AJ165" s="75">
        <v>0</v>
      </c>
      <c r="AK165" s="164">
        <v>0</v>
      </c>
      <c r="AL165" s="164">
        <v>0</v>
      </c>
      <c r="AM165" s="164">
        <v>3</v>
      </c>
      <c r="AN165" s="164">
        <v>0</v>
      </c>
      <c r="AO165" s="164">
        <v>9</v>
      </c>
      <c r="AP165" s="164">
        <v>0</v>
      </c>
      <c r="AQ165" s="164">
        <v>0</v>
      </c>
      <c r="AR165" s="164">
        <v>0</v>
      </c>
      <c r="AS165" s="75">
        <v>12</v>
      </c>
      <c r="AT165" s="165"/>
      <c r="AU165" s="75">
        <v>170</v>
      </c>
      <c r="AV165" s="75">
        <v>64</v>
      </c>
      <c r="AW165" s="369">
        <v>10</v>
      </c>
      <c r="AY165" s="75"/>
    </row>
    <row r="166" spans="1:51">
      <c r="A166" s="164">
        <f t="shared" si="35"/>
        <v>430</v>
      </c>
      <c r="B166" s="164">
        <f t="shared" si="36"/>
        <v>430170100</v>
      </c>
      <c r="C166" s="165" t="str">
        <f t="shared" si="37"/>
        <v>ADVANCED MATH AND SCIENCE ACADEMY</v>
      </c>
      <c r="D166" s="174">
        <f t="shared" si="38"/>
        <v>0</v>
      </c>
      <c r="E166" s="174">
        <f t="shared" si="39"/>
        <v>0</v>
      </c>
      <c r="F166" s="174">
        <f t="shared" si="40"/>
        <v>0</v>
      </c>
      <c r="G166" s="174">
        <f t="shared" si="41"/>
        <v>0</v>
      </c>
      <c r="H166" s="174">
        <f t="shared" si="42"/>
        <v>0</v>
      </c>
      <c r="I166" s="174">
        <f t="shared" si="43"/>
        <v>3</v>
      </c>
      <c r="J166" s="174">
        <f t="shared" si="44"/>
        <v>0</v>
      </c>
      <c r="K166" s="251">
        <f t="shared" si="45"/>
        <v>0.12</v>
      </c>
      <c r="L166" s="174"/>
      <c r="M166" s="174">
        <f t="shared" si="46"/>
        <v>0</v>
      </c>
      <c r="N166" s="174">
        <f t="shared" si="47"/>
        <v>0</v>
      </c>
      <c r="O166" s="174">
        <f t="shared" si="48"/>
        <v>0</v>
      </c>
      <c r="P166" s="174">
        <f t="shared" si="49"/>
        <v>0</v>
      </c>
      <c r="Q166" s="174">
        <f t="shared" si="50"/>
        <v>10</v>
      </c>
      <c r="R166" s="174">
        <f t="shared" si="51"/>
        <v>3</v>
      </c>
      <c r="S166" s="177"/>
      <c r="T166" s="177"/>
      <c r="U166" s="177"/>
      <c r="V166" s="177"/>
      <c r="W166" s="370"/>
      <c r="X166" s="370"/>
      <c r="Y166" s="391"/>
      <c r="Z166" s="177"/>
      <c r="AA166" s="75">
        <v>430</v>
      </c>
      <c r="AB166" s="75">
        <v>430170100</v>
      </c>
      <c r="AC166" s="193" t="s">
        <v>41</v>
      </c>
      <c r="AD166" s="75">
        <v>0</v>
      </c>
      <c r="AE166" s="75">
        <v>0</v>
      </c>
      <c r="AF166" s="75">
        <v>0</v>
      </c>
      <c r="AG166" s="75">
        <v>0</v>
      </c>
      <c r="AH166" s="75">
        <v>0</v>
      </c>
      <c r="AI166" s="75">
        <v>3</v>
      </c>
      <c r="AJ166" s="75">
        <v>0</v>
      </c>
      <c r="AK166" s="164">
        <v>0</v>
      </c>
      <c r="AL166" s="164">
        <v>0</v>
      </c>
      <c r="AM166" s="164">
        <v>0</v>
      </c>
      <c r="AN166" s="164">
        <v>0</v>
      </c>
      <c r="AO166" s="164">
        <v>0</v>
      </c>
      <c r="AP166" s="164">
        <v>0</v>
      </c>
      <c r="AQ166" s="164">
        <v>0</v>
      </c>
      <c r="AR166" s="164">
        <v>0</v>
      </c>
      <c r="AS166" s="75">
        <v>0</v>
      </c>
      <c r="AT166" s="165"/>
      <c r="AU166" s="75">
        <v>170</v>
      </c>
      <c r="AV166" s="75">
        <v>100</v>
      </c>
      <c r="AW166" s="369">
        <v>10</v>
      </c>
      <c r="AY166" s="75"/>
    </row>
    <row r="167" spans="1:51">
      <c r="A167" s="164">
        <f t="shared" si="35"/>
        <v>430</v>
      </c>
      <c r="B167" s="164">
        <f t="shared" si="36"/>
        <v>430170101</v>
      </c>
      <c r="C167" s="165" t="str">
        <f t="shared" si="37"/>
        <v>ADVANCED MATH AND SCIENCE ACADEMY</v>
      </c>
      <c r="D167" s="174">
        <f t="shared" si="38"/>
        <v>0</v>
      </c>
      <c r="E167" s="174">
        <f t="shared" si="39"/>
        <v>0</v>
      </c>
      <c r="F167" s="174">
        <f t="shared" si="40"/>
        <v>0</v>
      </c>
      <c r="G167" s="174">
        <f t="shared" si="41"/>
        <v>0</v>
      </c>
      <c r="H167" s="174">
        <f t="shared" si="42"/>
        <v>0</v>
      </c>
      <c r="I167" s="174">
        <f t="shared" si="43"/>
        <v>2</v>
      </c>
      <c r="J167" s="174">
        <f t="shared" si="44"/>
        <v>0</v>
      </c>
      <c r="K167" s="251">
        <f t="shared" si="45"/>
        <v>0.08</v>
      </c>
      <c r="L167" s="174"/>
      <c r="M167" s="174">
        <f t="shared" si="46"/>
        <v>0</v>
      </c>
      <c r="N167" s="174">
        <f t="shared" si="47"/>
        <v>0</v>
      </c>
      <c r="O167" s="174">
        <f t="shared" si="48"/>
        <v>0</v>
      </c>
      <c r="P167" s="174">
        <f t="shared" si="49"/>
        <v>0</v>
      </c>
      <c r="Q167" s="174">
        <f t="shared" si="50"/>
        <v>4</v>
      </c>
      <c r="R167" s="174">
        <f t="shared" si="51"/>
        <v>2</v>
      </c>
      <c r="S167" s="177"/>
      <c r="T167" s="177"/>
      <c r="U167" s="177"/>
      <c r="V167" s="177"/>
      <c r="W167" s="370"/>
      <c r="X167" s="370"/>
      <c r="Y167" s="391"/>
      <c r="Z167" s="177"/>
      <c r="AA167" s="75">
        <v>430</v>
      </c>
      <c r="AB167" s="75">
        <v>430170101</v>
      </c>
      <c r="AC167" s="193" t="s">
        <v>41</v>
      </c>
      <c r="AD167" s="75">
        <v>0</v>
      </c>
      <c r="AE167" s="75">
        <v>0</v>
      </c>
      <c r="AF167" s="75">
        <v>0</v>
      </c>
      <c r="AG167" s="75">
        <v>0</v>
      </c>
      <c r="AH167" s="75">
        <v>0</v>
      </c>
      <c r="AI167" s="75">
        <v>2</v>
      </c>
      <c r="AJ167" s="75">
        <v>0</v>
      </c>
      <c r="AK167" s="164">
        <v>0</v>
      </c>
      <c r="AL167" s="164">
        <v>0</v>
      </c>
      <c r="AM167" s="164">
        <v>0</v>
      </c>
      <c r="AN167" s="164">
        <v>0</v>
      </c>
      <c r="AO167" s="164">
        <v>0</v>
      </c>
      <c r="AP167" s="164">
        <v>0</v>
      </c>
      <c r="AQ167" s="164">
        <v>0</v>
      </c>
      <c r="AR167" s="164">
        <v>0</v>
      </c>
      <c r="AS167" s="75">
        <v>0</v>
      </c>
      <c r="AT167" s="165"/>
      <c r="AU167" s="75">
        <v>170</v>
      </c>
      <c r="AV167" s="75">
        <v>101</v>
      </c>
      <c r="AW167" s="369">
        <v>4</v>
      </c>
      <c r="AY167" s="75"/>
    </row>
    <row r="168" spans="1:51">
      <c r="A168" s="164">
        <f t="shared" si="35"/>
        <v>430</v>
      </c>
      <c r="B168" s="164">
        <f t="shared" si="36"/>
        <v>430170110</v>
      </c>
      <c r="C168" s="165" t="str">
        <f t="shared" si="37"/>
        <v>ADVANCED MATH AND SCIENCE ACADEMY</v>
      </c>
      <c r="D168" s="174">
        <f t="shared" si="38"/>
        <v>0</v>
      </c>
      <c r="E168" s="174">
        <f t="shared" si="39"/>
        <v>0</v>
      </c>
      <c r="F168" s="174">
        <f t="shared" si="40"/>
        <v>0</v>
      </c>
      <c r="G168" s="174">
        <f t="shared" si="41"/>
        <v>0</v>
      </c>
      <c r="H168" s="174">
        <f t="shared" si="42"/>
        <v>1</v>
      </c>
      <c r="I168" s="174">
        <f t="shared" si="43"/>
        <v>3</v>
      </c>
      <c r="J168" s="174">
        <f t="shared" si="44"/>
        <v>0</v>
      </c>
      <c r="K168" s="251">
        <f t="shared" si="45"/>
        <v>0.16</v>
      </c>
      <c r="L168" s="174"/>
      <c r="M168" s="174">
        <f t="shared" si="46"/>
        <v>0</v>
      </c>
      <c r="N168" s="174">
        <f t="shared" si="47"/>
        <v>0</v>
      </c>
      <c r="O168" s="174">
        <f t="shared" si="48"/>
        <v>0</v>
      </c>
      <c r="P168" s="174">
        <f t="shared" si="49"/>
        <v>0</v>
      </c>
      <c r="Q168" s="174">
        <f t="shared" si="50"/>
        <v>4</v>
      </c>
      <c r="R168" s="174">
        <f t="shared" si="51"/>
        <v>4</v>
      </c>
      <c r="S168" s="177"/>
      <c r="T168" s="177"/>
      <c r="U168" s="177"/>
      <c r="V168" s="177"/>
      <c r="W168" s="370"/>
      <c r="X168" s="370"/>
      <c r="Y168" s="391"/>
      <c r="Z168" s="177"/>
      <c r="AA168" s="75">
        <v>430</v>
      </c>
      <c r="AB168" s="75">
        <v>430170110</v>
      </c>
      <c r="AC168" s="193" t="s">
        <v>41</v>
      </c>
      <c r="AD168" s="75">
        <v>0</v>
      </c>
      <c r="AE168" s="75">
        <v>0</v>
      </c>
      <c r="AF168" s="75">
        <v>0</v>
      </c>
      <c r="AG168" s="75">
        <v>0</v>
      </c>
      <c r="AH168" s="75">
        <v>1</v>
      </c>
      <c r="AI168" s="75">
        <v>3</v>
      </c>
      <c r="AJ168" s="75">
        <v>0</v>
      </c>
      <c r="AK168" s="164">
        <v>0</v>
      </c>
      <c r="AL168" s="164">
        <v>0</v>
      </c>
      <c r="AM168" s="164">
        <v>0</v>
      </c>
      <c r="AN168" s="164">
        <v>0</v>
      </c>
      <c r="AO168" s="164">
        <v>0</v>
      </c>
      <c r="AP168" s="164">
        <v>0</v>
      </c>
      <c r="AQ168" s="164">
        <v>0</v>
      </c>
      <c r="AR168" s="164">
        <v>0</v>
      </c>
      <c r="AS168" s="75">
        <v>0</v>
      </c>
      <c r="AT168" s="165"/>
      <c r="AU168" s="75">
        <v>170</v>
      </c>
      <c r="AV168" s="75">
        <v>110</v>
      </c>
      <c r="AW168" s="369">
        <v>4</v>
      </c>
      <c r="AY168" s="75"/>
    </row>
    <row r="169" spans="1:51">
      <c r="A169" s="164">
        <f t="shared" si="35"/>
        <v>430</v>
      </c>
      <c r="B169" s="164">
        <f t="shared" si="36"/>
        <v>430170136</v>
      </c>
      <c r="C169" s="165" t="str">
        <f t="shared" si="37"/>
        <v>ADVANCED MATH AND SCIENCE ACADEMY</v>
      </c>
      <c r="D169" s="174">
        <f t="shared" si="38"/>
        <v>0</v>
      </c>
      <c r="E169" s="174">
        <f t="shared" si="39"/>
        <v>0</v>
      </c>
      <c r="F169" s="174">
        <f t="shared" si="40"/>
        <v>0</v>
      </c>
      <c r="G169" s="174">
        <f t="shared" si="41"/>
        <v>0</v>
      </c>
      <c r="H169" s="174">
        <f t="shared" si="42"/>
        <v>0</v>
      </c>
      <c r="I169" s="174">
        <f t="shared" si="43"/>
        <v>2</v>
      </c>
      <c r="J169" s="174">
        <f t="shared" si="44"/>
        <v>0</v>
      </c>
      <c r="K169" s="251">
        <f t="shared" si="45"/>
        <v>0.08</v>
      </c>
      <c r="L169" s="174"/>
      <c r="M169" s="174">
        <f t="shared" si="46"/>
        <v>0</v>
      </c>
      <c r="N169" s="174">
        <f t="shared" si="47"/>
        <v>0</v>
      </c>
      <c r="O169" s="174">
        <f t="shared" si="48"/>
        <v>0</v>
      </c>
      <c r="P169" s="174">
        <f t="shared" si="49"/>
        <v>0</v>
      </c>
      <c r="Q169" s="174">
        <f t="shared" si="50"/>
        <v>3</v>
      </c>
      <c r="R169" s="174">
        <f t="shared" si="51"/>
        <v>2</v>
      </c>
      <c r="S169" s="177"/>
      <c r="T169" s="177"/>
      <c r="U169" s="177"/>
      <c r="V169" s="177"/>
      <c r="W169" s="370"/>
      <c r="X169" s="370"/>
      <c r="Y169" s="391"/>
      <c r="Z169" s="177"/>
      <c r="AA169" s="75">
        <v>430</v>
      </c>
      <c r="AB169" s="75">
        <v>430170136</v>
      </c>
      <c r="AC169" s="193" t="s">
        <v>41</v>
      </c>
      <c r="AD169" s="75">
        <v>0</v>
      </c>
      <c r="AE169" s="75">
        <v>0</v>
      </c>
      <c r="AF169" s="75">
        <v>0</v>
      </c>
      <c r="AG169" s="75">
        <v>0</v>
      </c>
      <c r="AH169" s="75">
        <v>0</v>
      </c>
      <c r="AI169" s="75">
        <v>2</v>
      </c>
      <c r="AJ169" s="75">
        <v>0</v>
      </c>
      <c r="AK169" s="164">
        <v>0</v>
      </c>
      <c r="AL169" s="164">
        <v>0</v>
      </c>
      <c r="AM169" s="164">
        <v>0</v>
      </c>
      <c r="AN169" s="164">
        <v>0</v>
      </c>
      <c r="AO169" s="164">
        <v>0</v>
      </c>
      <c r="AP169" s="164">
        <v>0</v>
      </c>
      <c r="AQ169" s="164">
        <v>0</v>
      </c>
      <c r="AR169" s="164">
        <v>0</v>
      </c>
      <c r="AS169" s="75">
        <v>0</v>
      </c>
      <c r="AT169" s="165"/>
      <c r="AU169" s="75">
        <v>170</v>
      </c>
      <c r="AV169" s="75">
        <v>136</v>
      </c>
      <c r="AW169" s="369">
        <v>3</v>
      </c>
      <c r="AY169" s="75"/>
    </row>
    <row r="170" spans="1:51">
      <c r="A170" s="164">
        <f t="shared" si="35"/>
        <v>430</v>
      </c>
      <c r="B170" s="164">
        <f t="shared" si="36"/>
        <v>430170139</v>
      </c>
      <c r="C170" s="165" t="str">
        <f t="shared" si="37"/>
        <v>ADVANCED MATH AND SCIENCE ACADEMY</v>
      </c>
      <c r="D170" s="174">
        <f t="shared" si="38"/>
        <v>0</v>
      </c>
      <c r="E170" s="174">
        <f t="shared" si="39"/>
        <v>0</v>
      </c>
      <c r="F170" s="174">
        <f t="shared" si="40"/>
        <v>0</v>
      </c>
      <c r="G170" s="174">
        <f t="shared" si="41"/>
        <v>0</v>
      </c>
      <c r="H170" s="174">
        <f t="shared" si="42"/>
        <v>0</v>
      </c>
      <c r="I170" s="174">
        <f t="shared" si="43"/>
        <v>1</v>
      </c>
      <c r="J170" s="174">
        <f t="shared" si="44"/>
        <v>0</v>
      </c>
      <c r="K170" s="251">
        <f t="shared" si="45"/>
        <v>0.04</v>
      </c>
      <c r="L170" s="174"/>
      <c r="M170" s="174">
        <f t="shared" si="46"/>
        <v>0</v>
      </c>
      <c r="N170" s="174">
        <f t="shared" si="47"/>
        <v>0</v>
      </c>
      <c r="O170" s="174">
        <f t="shared" si="48"/>
        <v>0</v>
      </c>
      <c r="P170" s="174">
        <f t="shared" si="49"/>
        <v>0</v>
      </c>
      <c r="Q170" s="174">
        <f t="shared" si="50"/>
        <v>2</v>
      </c>
      <c r="R170" s="174">
        <f t="shared" si="51"/>
        <v>1</v>
      </c>
      <c r="S170" s="177"/>
      <c r="T170" s="177"/>
      <c r="U170" s="177"/>
      <c r="V170" s="177"/>
      <c r="W170" s="370"/>
      <c r="X170" s="370"/>
      <c r="Y170" s="391"/>
      <c r="Z170" s="177"/>
      <c r="AA170" s="75">
        <v>430</v>
      </c>
      <c r="AB170" s="75">
        <v>430170139</v>
      </c>
      <c r="AC170" s="193" t="s">
        <v>41</v>
      </c>
      <c r="AD170" s="75">
        <v>0</v>
      </c>
      <c r="AE170" s="75">
        <v>0</v>
      </c>
      <c r="AF170" s="75">
        <v>0</v>
      </c>
      <c r="AG170" s="75">
        <v>0</v>
      </c>
      <c r="AH170" s="75">
        <v>0</v>
      </c>
      <c r="AI170" s="75">
        <v>1</v>
      </c>
      <c r="AJ170" s="75">
        <v>0</v>
      </c>
      <c r="AK170" s="164">
        <v>0</v>
      </c>
      <c r="AL170" s="164">
        <v>0</v>
      </c>
      <c r="AM170" s="164">
        <v>0</v>
      </c>
      <c r="AN170" s="164">
        <v>0</v>
      </c>
      <c r="AO170" s="164">
        <v>0</v>
      </c>
      <c r="AP170" s="164">
        <v>0</v>
      </c>
      <c r="AQ170" s="164">
        <v>0</v>
      </c>
      <c r="AR170" s="164">
        <v>0</v>
      </c>
      <c r="AS170" s="75">
        <v>0</v>
      </c>
      <c r="AT170" s="165"/>
      <c r="AU170" s="75">
        <v>170</v>
      </c>
      <c r="AV170" s="75">
        <v>139</v>
      </c>
      <c r="AW170" s="369">
        <v>2</v>
      </c>
      <c r="AY170" s="75"/>
    </row>
    <row r="171" spans="1:51">
      <c r="A171" s="164">
        <f t="shared" si="35"/>
        <v>430</v>
      </c>
      <c r="B171" s="164">
        <f t="shared" si="36"/>
        <v>430170141</v>
      </c>
      <c r="C171" s="165" t="str">
        <f t="shared" si="37"/>
        <v>ADVANCED MATH AND SCIENCE ACADEMY</v>
      </c>
      <c r="D171" s="174">
        <f t="shared" si="38"/>
        <v>0</v>
      </c>
      <c r="E171" s="174">
        <f t="shared" si="39"/>
        <v>0</v>
      </c>
      <c r="F171" s="174">
        <f t="shared" si="40"/>
        <v>0</v>
      </c>
      <c r="G171" s="174">
        <f t="shared" si="41"/>
        <v>0</v>
      </c>
      <c r="H171" s="174">
        <f t="shared" si="42"/>
        <v>91</v>
      </c>
      <c r="I171" s="174">
        <f t="shared" si="43"/>
        <v>112</v>
      </c>
      <c r="J171" s="174">
        <f t="shared" si="44"/>
        <v>0</v>
      </c>
      <c r="K171" s="251">
        <f t="shared" si="45"/>
        <v>8.1199999999999992</v>
      </c>
      <c r="L171" s="174"/>
      <c r="M171" s="174">
        <f t="shared" si="46"/>
        <v>0</v>
      </c>
      <c r="N171" s="174">
        <f t="shared" si="47"/>
        <v>0</v>
      </c>
      <c r="O171" s="174">
        <f t="shared" si="48"/>
        <v>0</v>
      </c>
      <c r="P171" s="174">
        <f t="shared" si="49"/>
        <v>31</v>
      </c>
      <c r="Q171" s="174">
        <f t="shared" si="50"/>
        <v>7</v>
      </c>
      <c r="R171" s="174">
        <f t="shared" si="51"/>
        <v>203</v>
      </c>
      <c r="S171" s="177"/>
      <c r="T171" s="177"/>
      <c r="U171" s="177"/>
      <c r="V171" s="177"/>
      <c r="W171" s="370"/>
      <c r="X171" s="370"/>
      <c r="Y171" s="391"/>
      <c r="Z171" s="177"/>
      <c r="AA171" s="75">
        <v>430</v>
      </c>
      <c r="AB171" s="75">
        <v>430170141</v>
      </c>
      <c r="AC171" s="193" t="s">
        <v>41</v>
      </c>
      <c r="AD171" s="75">
        <v>0</v>
      </c>
      <c r="AE171" s="75">
        <v>0</v>
      </c>
      <c r="AF171" s="75">
        <v>0</v>
      </c>
      <c r="AG171" s="75">
        <v>0</v>
      </c>
      <c r="AH171" s="75">
        <v>91</v>
      </c>
      <c r="AI171" s="75">
        <v>112</v>
      </c>
      <c r="AJ171" s="75">
        <v>0</v>
      </c>
      <c r="AK171" s="164">
        <v>0</v>
      </c>
      <c r="AL171" s="164">
        <v>0</v>
      </c>
      <c r="AM171" s="164">
        <v>0</v>
      </c>
      <c r="AN171" s="164">
        <v>0</v>
      </c>
      <c r="AO171" s="164">
        <v>17</v>
      </c>
      <c r="AP171" s="164">
        <v>0</v>
      </c>
      <c r="AQ171" s="164">
        <v>0</v>
      </c>
      <c r="AR171" s="164">
        <v>0</v>
      </c>
      <c r="AS171" s="75">
        <v>14</v>
      </c>
      <c r="AT171" s="165"/>
      <c r="AU171" s="75">
        <v>170</v>
      </c>
      <c r="AV171" s="75">
        <v>141</v>
      </c>
      <c r="AW171" s="369">
        <v>7</v>
      </c>
      <c r="AY171" s="75"/>
    </row>
    <row r="172" spans="1:51">
      <c r="A172" s="164">
        <f t="shared" si="35"/>
        <v>430</v>
      </c>
      <c r="B172" s="164">
        <f t="shared" si="36"/>
        <v>430170153</v>
      </c>
      <c r="C172" s="165" t="str">
        <f t="shared" si="37"/>
        <v>ADVANCED MATH AND SCIENCE ACADEMY</v>
      </c>
      <c r="D172" s="174">
        <f t="shared" si="38"/>
        <v>0</v>
      </c>
      <c r="E172" s="174">
        <f t="shared" si="39"/>
        <v>0</v>
      </c>
      <c r="F172" s="174">
        <f t="shared" si="40"/>
        <v>0</v>
      </c>
      <c r="G172" s="174">
        <f t="shared" si="41"/>
        <v>0</v>
      </c>
      <c r="H172" s="174">
        <f t="shared" si="42"/>
        <v>1</v>
      </c>
      <c r="I172" s="174">
        <f t="shared" si="43"/>
        <v>2</v>
      </c>
      <c r="J172" s="174">
        <f t="shared" si="44"/>
        <v>0</v>
      </c>
      <c r="K172" s="251">
        <f t="shared" si="45"/>
        <v>0.12</v>
      </c>
      <c r="L172" s="174"/>
      <c r="M172" s="174">
        <f t="shared" si="46"/>
        <v>0</v>
      </c>
      <c r="N172" s="174">
        <f t="shared" si="47"/>
        <v>0</v>
      </c>
      <c r="O172" s="174">
        <f t="shared" si="48"/>
        <v>0</v>
      </c>
      <c r="P172" s="174">
        <f t="shared" si="49"/>
        <v>2</v>
      </c>
      <c r="Q172" s="174">
        <f t="shared" si="50"/>
        <v>10</v>
      </c>
      <c r="R172" s="174">
        <f t="shared" si="51"/>
        <v>3</v>
      </c>
      <c r="S172" s="177"/>
      <c r="T172" s="177"/>
      <c r="U172" s="177"/>
      <c r="V172" s="177"/>
      <c r="W172" s="370"/>
      <c r="X172" s="370"/>
      <c r="Y172" s="391"/>
      <c r="Z172" s="177"/>
      <c r="AA172" s="75">
        <v>430</v>
      </c>
      <c r="AB172" s="75">
        <v>430170153</v>
      </c>
      <c r="AC172" s="193" t="s">
        <v>41</v>
      </c>
      <c r="AD172" s="75">
        <v>0</v>
      </c>
      <c r="AE172" s="75">
        <v>0</v>
      </c>
      <c r="AF172" s="75">
        <v>0</v>
      </c>
      <c r="AG172" s="75">
        <v>0</v>
      </c>
      <c r="AH172" s="75">
        <v>1</v>
      </c>
      <c r="AI172" s="75">
        <v>2</v>
      </c>
      <c r="AJ172" s="75">
        <v>0</v>
      </c>
      <c r="AK172" s="164">
        <v>0</v>
      </c>
      <c r="AL172" s="164">
        <v>0</v>
      </c>
      <c r="AM172" s="164">
        <v>0</v>
      </c>
      <c r="AN172" s="164">
        <v>0</v>
      </c>
      <c r="AO172" s="164">
        <v>0</v>
      </c>
      <c r="AP172" s="164">
        <v>0</v>
      </c>
      <c r="AQ172" s="164">
        <v>0</v>
      </c>
      <c r="AR172" s="164">
        <v>0</v>
      </c>
      <c r="AS172" s="75">
        <v>2</v>
      </c>
      <c r="AT172" s="165"/>
      <c r="AU172" s="75">
        <v>170</v>
      </c>
      <c r="AV172" s="75">
        <v>153</v>
      </c>
      <c r="AW172" s="369">
        <v>10</v>
      </c>
      <c r="AY172" s="75"/>
    </row>
    <row r="173" spans="1:51">
      <c r="A173" s="164">
        <f t="shared" si="35"/>
        <v>430</v>
      </c>
      <c r="B173" s="164">
        <f t="shared" si="36"/>
        <v>430170170</v>
      </c>
      <c r="C173" s="165" t="str">
        <f t="shared" si="37"/>
        <v>ADVANCED MATH AND SCIENCE ACADEMY</v>
      </c>
      <c r="D173" s="174">
        <f t="shared" si="38"/>
        <v>0</v>
      </c>
      <c r="E173" s="174">
        <f t="shared" si="39"/>
        <v>0</v>
      </c>
      <c r="F173" s="174">
        <f t="shared" si="40"/>
        <v>0</v>
      </c>
      <c r="G173" s="174">
        <f t="shared" si="41"/>
        <v>0</v>
      </c>
      <c r="H173" s="174">
        <f t="shared" si="42"/>
        <v>256</v>
      </c>
      <c r="I173" s="174">
        <f t="shared" si="43"/>
        <v>295</v>
      </c>
      <c r="J173" s="174">
        <f t="shared" si="44"/>
        <v>0</v>
      </c>
      <c r="K173" s="251">
        <f t="shared" si="45"/>
        <v>22.04</v>
      </c>
      <c r="L173" s="174"/>
      <c r="M173" s="174">
        <f t="shared" si="46"/>
        <v>0</v>
      </c>
      <c r="N173" s="174">
        <f t="shared" si="47"/>
        <v>5</v>
      </c>
      <c r="O173" s="174">
        <f t="shared" si="48"/>
        <v>4</v>
      </c>
      <c r="P173" s="174">
        <f t="shared" si="49"/>
        <v>146</v>
      </c>
      <c r="Q173" s="174">
        <f t="shared" si="50"/>
        <v>10</v>
      </c>
      <c r="R173" s="174">
        <f t="shared" si="51"/>
        <v>551</v>
      </c>
      <c r="S173" s="177"/>
      <c r="T173" s="177"/>
      <c r="U173" s="177"/>
      <c r="V173" s="177"/>
      <c r="W173" s="370"/>
      <c r="X173" s="370"/>
      <c r="Y173" s="391"/>
      <c r="Z173" s="177"/>
      <c r="AA173" s="75">
        <v>430</v>
      </c>
      <c r="AB173" s="75">
        <v>430170170</v>
      </c>
      <c r="AC173" s="193" t="s">
        <v>41</v>
      </c>
      <c r="AD173" s="75">
        <v>0</v>
      </c>
      <c r="AE173" s="75">
        <v>0</v>
      </c>
      <c r="AF173" s="75">
        <v>0</v>
      </c>
      <c r="AG173" s="75">
        <v>0</v>
      </c>
      <c r="AH173" s="75">
        <v>256</v>
      </c>
      <c r="AI173" s="75">
        <v>295</v>
      </c>
      <c r="AJ173" s="75">
        <v>0</v>
      </c>
      <c r="AK173" s="164">
        <v>0</v>
      </c>
      <c r="AL173" s="164">
        <v>0</v>
      </c>
      <c r="AM173" s="164">
        <v>5</v>
      </c>
      <c r="AN173" s="164">
        <v>4</v>
      </c>
      <c r="AO173" s="164">
        <v>82</v>
      </c>
      <c r="AP173" s="164">
        <v>0</v>
      </c>
      <c r="AQ173" s="164">
        <v>0</v>
      </c>
      <c r="AR173" s="164">
        <v>0</v>
      </c>
      <c r="AS173" s="75">
        <v>64</v>
      </c>
      <c r="AT173" s="165"/>
      <c r="AU173" s="75">
        <v>170</v>
      </c>
      <c r="AV173" s="75">
        <v>170</v>
      </c>
      <c r="AW173" s="369">
        <v>10</v>
      </c>
      <c r="AY173" s="75"/>
    </row>
    <row r="174" spans="1:51">
      <c r="A174" s="164">
        <f t="shared" si="35"/>
        <v>430</v>
      </c>
      <c r="B174" s="164">
        <f t="shared" si="36"/>
        <v>430170174</v>
      </c>
      <c r="C174" s="165" t="str">
        <f t="shared" si="37"/>
        <v>ADVANCED MATH AND SCIENCE ACADEMY</v>
      </c>
      <c r="D174" s="174">
        <f t="shared" si="38"/>
        <v>0</v>
      </c>
      <c r="E174" s="174">
        <f t="shared" si="39"/>
        <v>0</v>
      </c>
      <c r="F174" s="174">
        <f t="shared" si="40"/>
        <v>0</v>
      </c>
      <c r="G174" s="174">
        <f t="shared" si="41"/>
        <v>0</v>
      </c>
      <c r="H174" s="174">
        <f t="shared" si="42"/>
        <v>23</v>
      </c>
      <c r="I174" s="174">
        <f t="shared" si="43"/>
        <v>37</v>
      </c>
      <c r="J174" s="174">
        <f t="shared" si="44"/>
        <v>0</v>
      </c>
      <c r="K174" s="251">
        <f t="shared" si="45"/>
        <v>2.4</v>
      </c>
      <c r="L174" s="174"/>
      <c r="M174" s="174">
        <f t="shared" si="46"/>
        <v>0</v>
      </c>
      <c r="N174" s="174">
        <f t="shared" si="47"/>
        <v>0</v>
      </c>
      <c r="O174" s="174">
        <f t="shared" si="48"/>
        <v>0</v>
      </c>
      <c r="P174" s="174">
        <f t="shared" si="49"/>
        <v>3</v>
      </c>
      <c r="Q174" s="174">
        <f t="shared" si="50"/>
        <v>5</v>
      </c>
      <c r="R174" s="174">
        <f t="shared" si="51"/>
        <v>60</v>
      </c>
      <c r="S174" s="177"/>
      <c r="T174" s="177"/>
      <c r="U174" s="177"/>
      <c r="V174" s="177"/>
      <c r="W174" s="370"/>
      <c r="X174" s="370"/>
      <c r="Y174" s="391"/>
      <c r="Z174" s="177"/>
      <c r="AA174" s="75">
        <v>430</v>
      </c>
      <c r="AB174" s="75">
        <v>430170174</v>
      </c>
      <c r="AC174" s="193" t="s">
        <v>41</v>
      </c>
      <c r="AD174" s="75">
        <v>0</v>
      </c>
      <c r="AE174" s="75">
        <v>0</v>
      </c>
      <c r="AF174" s="75">
        <v>0</v>
      </c>
      <c r="AG174" s="75">
        <v>0</v>
      </c>
      <c r="AH174" s="75">
        <v>23</v>
      </c>
      <c r="AI174" s="75">
        <v>37</v>
      </c>
      <c r="AJ174" s="75">
        <v>0</v>
      </c>
      <c r="AK174" s="164">
        <v>0</v>
      </c>
      <c r="AL174" s="164">
        <v>0</v>
      </c>
      <c r="AM174" s="164">
        <v>0</v>
      </c>
      <c r="AN174" s="164">
        <v>0</v>
      </c>
      <c r="AO174" s="164">
        <v>2</v>
      </c>
      <c r="AP174" s="164">
        <v>0</v>
      </c>
      <c r="AQ174" s="164">
        <v>0</v>
      </c>
      <c r="AR174" s="164">
        <v>0</v>
      </c>
      <c r="AS174" s="75">
        <v>1</v>
      </c>
      <c r="AT174" s="165"/>
      <c r="AU174" s="75">
        <v>170</v>
      </c>
      <c r="AV174" s="75">
        <v>174</v>
      </c>
      <c r="AW174" s="369">
        <v>5</v>
      </c>
      <c r="AY174" s="75"/>
    </row>
    <row r="175" spans="1:51">
      <c r="A175" s="164">
        <f t="shared" si="35"/>
        <v>430</v>
      </c>
      <c r="B175" s="164">
        <f t="shared" si="36"/>
        <v>430170185</v>
      </c>
      <c r="C175" s="165" t="str">
        <f t="shared" si="37"/>
        <v>ADVANCED MATH AND SCIENCE ACADEMY</v>
      </c>
      <c r="D175" s="174">
        <f t="shared" si="38"/>
        <v>0</v>
      </c>
      <c r="E175" s="174">
        <f t="shared" si="39"/>
        <v>0</v>
      </c>
      <c r="F175" s="174">
        <f t="shared" si="40"/>
        <v>0</v>
      </c>
      <c r="G175" s="174">
        <f t="shared" si="41"/>
        <v>0</v>
      </c>
      <c r="H175" s="174">
        <f t="shared" si="42"/>
        <v>1</v>
      </c>
      <c r="I175" s="174">
        <f t="shared" si="43"/>
        <v>2</v>
      </c>
      <c r="J175" s="174">
        <f t="shared" si="44"/>
        <v>0</v>
      </c>
      <c r="K175" s="251">
        <f t="shared" si="45"/>
        <v>0.12</v>
      </c>
      <c r="L175" s="174"/>
      <c r="M175" s="174">
        <f t="shared" si="46"/>
        <v>0</v>
      </c>
      <c r="N175" s="174">
        <f t="shared" si="47"/>
        <v>0</v>
      </c>
      <c r="O175" s="174">
        <f t="shared" si="48"/>
        <v>0</v>
      </c>
      <c r="P175" s="174">
        <f t="shared" si="49"/>
        <v>3</v>
      </c>
      <c r="Q175" s="174">
        <f t="shared" si="50"/>
        <v>10</v>
      </c>
      <c r="R175" s="174">
        <f t="shared" si="51"/>
        <v>3</v>
      </c>
      <c r="S175" s="177"/>
      <c r="T175" s="177"/>
      <c r="U175" s="177"/>
      <c r="V175" s="177"/>
      <c r="W175" s="370"/>
      <c r="X175" s="370"/>
      <c r="Y175" s="391"/>
      <c r="Z175" s="177"/>
      <c r="AA175" s="75">
        <v>430</v>
      </c>
      <c r="AB175" s="75">
        <v>430170185</v>
      </c>
      <c r="AC175" s="193" t="s">
        <v>41</v>
      </c>
      <c r="AD175" s="75">
        <v>0</v>
      </c>
      <c r="AE175" s="75">
        <v>0</v>
      </c>
      <c r="AF175" s="75">
        <v>0</v>
      </c>
      <c r="AG175" s="75">
        <v>0</v>
      </c>
      <c r="AH175" s="75">
        <v>1</v>
      </c>
      <c r="AI175" s="75">
        <v>2</v>
      </c>
      <c r="AJ175" s="75">
        <v>0</v>
      </c>
      <c r="AK175" s="164">
        <v>0</v>
      </c>
      <c r="AL175" s="164">
        <v>0</v>
      </c>
      <c r="AM175" s="164">
        <v>0</v>
      </c>
      <c r="AN175" s="164">
        <v>0</v>
      </c>
      <c r="AO175" s="164">
        <v>1</v>
      </c>
      <c r="AP175" s="164">
        <v>0</v>
      </c>
      <c r="AQ175" s="164">
        <v>0</v>
      </c>
      <c r="AR175" s="164">
        <v>0</v>
      </c>
      <c r="AS175" s="75">
        <v>2</v>
      </c>
      <c r="AT175" s="165"/>
      <c r="AU175" s="75">
        <v>170</v>
      </c>
      <c r="AV175" s="75">
        <v>185</v>
      </c>
      <c r="AW175" s="369">
        <v>10</v>
      </c>
      <c r="AY175" s="75"/>
    </row>
    <row r="176" spans="1:51">
      <c r="A176" s="164">
        <f t="shared" si="35"/>
        <v>430</v>
      </c>
      <c r="B176" s="164">
        <f t="shared" si="36"/>
        <v>430170186</v>
      </c>
      <c r="C176" s="165" t="str">
        <f t="shared" si="37"/>
        <v>ADVANCED MATH AND SCIENCE ACADEMY</v>
      </c>
      <c r="D176" s="174">
        <f t="shared" si="38"/>
        <v>0</v>
      </c>
      <c r="E176" s="174">
        <f t="shared" si="39"/>
        <v>0</v>
      </c>
      <c r="F176" s="174">
        <f t="shared" si="40"/>
        <v>0</v>
      </c>
      <c r="G176" s="174">
        <f t="shared" si="41"/>
        <v>0</v>
      </c>
      <c r="H176" s="174">
        <f t="shared" si="42"/>
        <v>0</v>
      </c>
      <c r="I176" s="174">
        <f t="shared" si="43"/>
        <v>1</v>
      </c>
      <c r="J176" s="174">
        <f t="shared" si="44"/>
        <v>0</v>
      </c>
      <c r="K176" s="251">
        <f t="shared" si="45"/>
        <v>0.04</v>
      </c>
      <c r="L176" s="174"/>
      <c r="M176" s="174">
        <f t="shared" si="46"/>
        <v>0</v>
      </c>
      <c r="N176" s="174">
        <f t="shared" si="47"/>
        <v>0</v>
      </c>
      <c r="O176" s="174">
        <f t="shared" si="48"/>
        <v>0</v>
      </c>
      <c r="P176" s="174">
        <f t="shared" si="49"/>
        <v>0</v>
      </c>
      <c r="Q176" s="174">
        <f t="shared" si="50"/>
        <v>7</v>
      </c>
      <c r="R176" s="174">
        <f t="shared" si="51"/>
        <v>1</v>
      </c>
      <c r="S176" s="177"/>
      <c r="T176" s="177"/>
      <c r="U176" s="177"/>
      <c r="V176" s="177"/>
      <c r="W176" s="370"/>
      <c r="X176" s="370"/>
      <c r="Y176" s="391"/>
      <c r="Z176" s="177"/>
      <c r="AA176" s="75">
        <v>430</v>
      </c>
      <c r="AB176" s="75">
        <v>430170186</v>
      </c>
      <c r="AC176" s="193" t="s">
        <v>41</v>
      </c>
      <c r="AD176" s="75">
        <v>0</v>
      </c>
      <c r="AE176" s="75">
        <v>0</v>
      </c>
      <c r="AF176" s="75">
        <v>0</v>
      </c>
      <c r="AG176" s="75">
        <v>0</v>
      </c>
      <c r="AH176" s="75">
        <v>0</v>
      </c>
      <c r="AI176" s="75">
        <v>1</v>
      </c>
      <c r="AJ176" s="75">
        <v>0</v>
      </c>
      <c r="AK176" s="164">
        <v>0</v>
      </c>
      <c r="AL176" s="164">
        <v>0</v>
      </c>
      <c r="AM176" s="164">
        <v>0</v>
      </c>
      <c r="AN176" s="164">
        <v>0</v>
      </c>
      <c r="AO176" s="164">
        <v>0</v>
      </c>
      <c r="AP176" s="164">
        <v>0</v>
      </c>
      <c r="AQ176" s="164">
        <v>0</v>
      </c>
      <c r="AR176" s="164">
        <v>0</v>
      </c>
      <c r="AS176" s="75">
        <v>0</v>
      </c>
      <c r="AT176" s="165"/>
      <c r="AU176" s="75">
        <v>170</v>
      </c>
      <c r="AV176" s="75">
        <v>186</v>
      </c>
      <c r="AW176" s="369">
        <v>7</v>
      </c>
      <c r="AY176" s="75"/>
    </row>
    <row r="177" spans="1:51">
      <c r="A177" s="164">
        <f t="shared" si="35"/>
        <v>430</v>
      </c>
      <c r="B177" s="164">
        <f t="shared" si="36"/>
        <v>430170198</v>
      </c>
      <c r="C177" s="165" t="str">
        <f t="shared" si="37"/>
        <v>ADVANCED MATH AND SCIENCE ACADEMY</v>
      </c>
      <c r="D177" s="174">
        <f t="shared" si="38"/>
        <v>0</v>
      </c>
      <c r="E177" s="174">
        <f t="shared" si="39"/>
        <v>0</v>
      </c>
      <c r="F177" s="174">
        <f t="shared" si="40"/>
        <v>0</v>
      </c>
      <c r="G177" s="174">
        <f t="shared" si="41"/>
        <v>0</v>
      </c>
      <c r="H177" s="174">
        <f t="shared" si="42"/>
        <v>0</v>
      </c>
      <c r="I177" s="174">
        <f t="shared" si="43"/>
        <v>2</v>
      </c>
      <c r="J177" s="174">
        <f t="shared" si="44"/>
        <v>0</v>
      </c>
      <c r="K177" s="251">
        <f t="shared" si="45"/>
        <v>0.08</v>
      </c>
      <c r="L177" s="174"/>
      <c r="M177" s="174">
        <f t="shared" si="46"/>
        <v>0</v>
      </c>
      <c r="N177" s="174">
        <f t="shared" si="47"/>
        <v>0</v>
      </c>
      <c r="O177" s="174">
        <f t="shared" si="48"/>
        <v>0</v>
      </c>
      <c r="P177" s="174">
        <f t="shared" si="49"/>
        <v>0</v>
      </c>
      <c r="Q177" s="174">
        <f t="shared" si="50"/>
        <v>3</v>
      </c>
      <c r="R177" s="174">
        <f t="shared" si="51"/>
        <v>2</v>
      </c>
      <c r="S177" s="177"/>
      <c r="T177" s="177"/>
      <c r="U177" s="177"/>
      <c r="V177" s="177"/>
      <c r="W177" s="370"/>
      <c r="X177" s="370"/>
      <c r="Y177" s="391"/>
      <c r="Z177" s="177"/>
      <c r="AA177" s="75">
        <v>430</v>
      </c>
      <c r="AB177" s="75">
        <v>430170198</v>
      </c>
      <c r="AC177" s="193" t="s">
        <v>41</v>
      </c>
      <c r="AD177" s="75">
        <v>0</v>
      </c>
      <c r="AE177" s="75">
        <v>0</v>
      </c>
      <c r="AF177" s="75">
        <v>0</v>
      </c>
      <c r="AG177" s="75">
        <v>0</v>
      </c>
      <c r="AH177" s="75">
        <v>0</v>
      </c>
      <c r="AI177" s="75">
        <v>2</v>
      </c>
      <c r="AJ177" s="75">
        <v>0</v>
      </c>
      <c r="AK177" s="164">
        <v>0</v>
      </c>
      <c r="AL177" s="164">
        <v>0</v>
      </c>
      <c r="AM177" s="164">
        <v>0</v>
      </c>
      <c r="AN177" s="164">
        <v>0</v>
      </c>
      <c r="AO177" s="164">
        <v>0</v>
      </c>
      <c r="AP177" s="164">
        <v>0</v>
      </c>
      <c r="AQ177" s="164">
        <v>0</v>
      </c>
      <c r="AR177" s="164">
        <v>0</v>
      </c>
      <c r="AS177" s="75">
        <v>0</v>
      </c>
      <c r="AT177" s="165"/>
      <c r="AU177" s="75">
        <v>170</v>
      </c>
      <c r="AV177" s="75">
        <v>198</v>
      </c>
      <c r="AW177" s="369">
        <v>3</v>
      </c>
      <c r="AY177" s="75"/>
    </row>
    <row r="178" spans="1:51">
      <c r="A178" s="164">
        <f t="shared" si="35"/>
        <v>430</v>
      </c>
      <c r="B178" s="164">
        <f t="shared" si="36"/>
        <v>430170213</v>
      </c>
      <c r="C178" s="165" t="str">
        <f t="shared" si="37"/>
        <v>ADVANCED MATH AND SCIENCE ACADEMY</v>
      </c>
      <c r="D178" s="174">
        <f t="shared" si="38"/>
        <v>0</v>
      </c>
      <c r="E178" s="174">
        <f t="shared" si="39"/>
        <v>0</v>
      </c>
      <c r="F178" s="174">
        <f t="shared" si="40"/>
        <v>0</v>
      </c>
      <c r="G178" s="174">
        <f t="shared" si="41"/>
        <v>0</v>
      </c>
      <c r="H178" s="174">
        <f t="shared" si="42"/>
        <v>2</v>
      </c>
      <c r="I178" s="174">
        <f t="shared" si="43"/>
        <v>0</v>
      </c>
      <c r="J178" s="174">
        <f t="shared" si="44"/>
        <v>0</v>
      </c>
      <c r="K178" s="251">
        <f t="shared" si="45"/>
        <v>0.08</v>
      </c>
      <c r="L178" s="174"/>
      <c r="M178" s="174">
        <f t="shared" si="46"/>
        <v>0</v>
      </c>
      <c r="N178" s="174">
        <f t="shared" si="47"/>
        <v>0</v>
      </c>
      <c r="O178" s="174">
        <f t="shared" si="48"/>
        <v>0</v>
      </c>
      <c r="P178" s="174">
        <f t="shared" si="49"/>
        <v>1</v>
      </c>
      <c r="Q178" s="174">
        <f t="shared" si="50"/>
        <v>4</v>
      </c>
      <c r="R178" s="174">
        <f t="shared" si="51"/>
        <v>2</v>
      </c>
      <c r="S178" s="177"/>
      <c r="T178" s="177"/>
      <c r="U178" s="177"/>
      <c r="V178" s="177"/>
      <c r="W178" s="370"/>
      <c r="X178" s="370"/>
      <c r="Y178" s="391"/>
      <c r="Z178" s="177"/>
      <c r="AA178" s="75">
        <v>430</v>
      </c>
      <c r="AB178" s="75">
        <v>430170213</v>
      </c>
      <c r="AC178" s="193" t="s">
        <v>41</v>
      </c>
      <c r="AD178" s="75">
        <v>0</v>
      </c>
      <c r="AE178" s="75">
        <v>0</v>
      </c>
      <c r="AF178" s="75">
        <v>0</v>
      </c>
      <c r="AG178" s="75">
        <v>0</v>
      </c>
      <c r="AH178" s="75">
        <v>2</v>
      </c>
      <c r="AI178" s="75">
        <v>0</v>
      </c>
      <c r="AJ178" s="75">
        <v>0</v>
      </c>
      <c r="AK178" s="164">
        <v>0</v>
      </c>
      <c r="AL178" s="164">
        <v>0</v>
      </c>
      <c r="AM178" s="164">
        <v>0</v>
      </c>
      <c r="AN178" s="164">
        <v>0</v>
      </c>
      <c r="AO178" s="164">
        <v>1</v>
      </c>
      <c r="AP178" s="164">
        <v>0</v>
      </c>
      <c r="AQ178" s="164">
        <v>0</v>
      </c>
      <c r="AR178" s="164">
        <v>0</v>
      </c>
      <c r="AS178" s="75">
        <v>0</v>
      </c>
      <c r="AT178" s="165"/>
      <c r="AU178" s="75">
        <v>170</v>
      </c>
      <c r="AV178" s="75">
        <v>213</v>
      </c>
      <c r="AW178" s="369">
        <v>4</v>
      </c>
      <c r="AY178" s="75"/>
    </row>
    <row r="179" spans="1:51">
      <c r="A179" s="164">
        <f t="shared" si="35"/>
        <v>430</v>
      </c>
      <c r="B179" s="164">
        <f t="shared" si="36"/>
        <v>430170271</v>
      </c>
      <c r="C179" s="165" t="str">
        <f t="shared" si="37"/>
        <v>ADVANCED MATH AND SCIENCE ACADEMY</v>
      </c>
      <c r="D179" s="174">
        <f t="shared" si="38"/>
        <v>0</v>
      </c>
      <c r="E179" s="174">
        <f t="shared" si="39"/>
        <v>0</v>
      </c>
      <c r="F179" s="174">
        <f t="shared" si="40"/>
        <v>0</v>
      </c>
      <c r="G179" s="174">
        <f t="shared" si="41"/>
        <v>0</v>
      </c>
      <c r="H179" s="174">
        <f t="shared" si="42"/>
        <v>1</v>
      </c>
      <c r="I179" s="174">
        <f t="shared" si="43"/>
        <v>8</v>
      </c>
      <c r="J179" s="174">
        <f t="shared" si="44"/>
        <v>0</v>
      </c>
      <c r="K179" s="251">
        <f t="shared" si="45"/>
        <v>0.36</v>
      </c>
      <c r="L179" s="174"/>
      <c r="M179" s="174">
        <f t="shared" si="46"/>
        <v>0</v>
      </c>
      <c r="N179" s="174">
        <f t="shared" si="47"/>
        <v>0</v>
      </c>
      <c r="O179" s="174">
        <f t="shared" si="48"/>
        <v>0</v>
      </c>
      <c r="P179" s="174">
        <f t="shared" si="49"/>
        <v>1</v>
      </c>
      <c r="Q179" s="174">
        <f t="shared" si="50"/>
        <v>4</v>
      </c>
      <c r="R179" s="174">
        <f t="shared" si="51"/>
        <v>9</v>
      </c>
      <c r="S179" s="177"/>
      <c r="T179" s="177"/>
      <c r="U179" s="177"/>
      <c r="V179" s="177"/>
      <c r="W179" s="370"/>
      <c r="X179" s="370"/>
      <c r="Y179" s="391"/>
      <c r="Z179" s="177"/>
      <c r="AA179" s="75">
        <v>430</v>
      </c>
      <c r="AB179" s="75">
        <v>430170271</v>
      </c>
      <c r="AC179" s="193" t="s">
        <v>41</v>
      </c>
      <c r="AD179" s="75">
        <v>0</v>
      </c>
      <c r="AE179" s="75">
        <v>0</v>
      </c>
      <c r="AF179" s="75">
        <v>0</v>
      </c>
      <c r="AG179" s="75">
        <v>0</v>
      </c>
      <c r="AH179" s="75">
        <v>1</v>
      </c>
      <c r="AI179" s="75">
        <v>8</v>
      </c>
      <c r="AJ179" s="75">
        <v>0</v>
      </c>
      <c r="AK179" s="164">
        <v>0</v>
      </c>
      <c r="AL179" s="164">
        <v>0</v>
      </c>
      <c r="AM179" s="164">
        <v>0</v>
      </c>
      <c r="AN179" s="164">
        <v>0</v>
      </c>
      <c r="AO179" s="164">
        <v>1</v>
      </c>
      <c r="AP179" s="164">
        <v>0</v>
      </c>
      <c r="AQ179" s="164">
        <v>0</v>
      </c>
      <c r="AR179" s="164">
        <v>0</v>
      </c>
      <c r="AS179" s="75">
        <v>0</v>
      </c>
      <c r="AT179" s="165"/>
      <c r="AU179" s="75">
        <v>170</v>
      </c>
      <c r="AV179" s="75">
        <v>271</v>
      </c>
      <c r="AW179" s="369">
        <v>4</v>
      </c>
      <c r="AY179" s="75"/>
    </row>
    <row r="180" spans="1:51">
      <c r="A180" s="164">
        <f t="shared" si="35"/>
        <v>430</v>
      </c>
      <c r="B180" s="164">
        <f t="shared" si="36"/>
        <v>430170304</v>
      </c>
      <c r="C180" s="165" t="str">
        <f t="shared" si="37"/>
        <v>ADVANCED MATH AND SCIENCE ACADEMY</v>
      </c>
      <c r="D180" s="174">
        <f t="shared" si="38"/>
        <v>0</v>
      </c>
      <c r="E180" s="174">
        <f t="shared" si="39"/>
        <v>0</v>
      </c>
      <c r="F180" s="174">
        <f t="shared" si="40"/>
        <v>0</v>
      </c>
      <c r="G180" s="174">
        <f t="shared" si="41"/>
        <v>0</v>
      </c>
      <c r="H180" s="174">
        <f t="shared" si="42"/>
        <v>2</v>
      </c>
      <c r="I180" s="174">
        <f t="shared" si="43"/>
        <v>0</v>
      </c>
      <c r="J180" s="174">
        <f t="shared" si="44"/>
        <v>0</v>
      </c>
      <c r="K180" s="251">
        <f t="shared" si="45"/>
        <v>0.08</v>
      </c>
      <c r="L180" s="174"/>
      <c r="M180" s="174">
        <f t="shared" si="46"/>
        <v>0</v>
      </c>
      <c r="N180" s="174">
        <f t="shared" si="47"/>
        <v>0</v>
      </c>
      <c r="O180" s="174">
        <f t="shared" si="48"/>
        <v>0</v>
      </c>
      <c r="P180" s="174">
        <f t="shared" si="49"/>
        <v>2</v>
      </c>
      <c r="Q180" s="174">
        <f t="shared" si="50"/>
        <v>6</v>
      </c>
      <c r="R180" s="174">
        <f t="shared" si="51"/>
        <v>2</v>
      </c>
      <c r="S180" s="177"/>
      <c r="T180" s="177"/>
      <c r="U180" s="177"/>
      <c r="V180" s="177"/>
      <c r="W180" s="370"/>
      <c r="X180" s="370"/>
      <c r="Y180" s="391"/>
      <c r="Z180" s="177"/>
      <c r="AA180" s="75">
        <v>430</v>
      </c>
      <c r="AB180" s="75">
        <v>430170304</v>
      </c>
      <c r="AC180" s="193" t="s">
        <v>41</v>
      </c>
      <c r="AD180" s="75">
        <v>0</v>
      </c>
      <c r="AE180" s="75">
        <v>0</v>
      </c>
      <c r="AF180" s="75">
        <v>0</v>
      </c>
      <c r="AG180" s="75">
        <v>0</v>
      </c>
      <c r="AH180" s="75">
        <v>2</v>
      </c>
      <c r="AI180" s="75">
        <v>0</v>
      </c>
      <c r="AJ180" s="75">
        <v>0</v>
      </c>
      <c r="AK180" s="164">
        <v>0</v>
      </c>
      <c r="AL180" s="164">
        <v>0</v>
      </c>
      <c r="AM180" s="164">
        <v>0</v>
      </c>
      <c r="AN180" s="164">
        <v>0</v>
      </c>
      <c r="AO180" s="164">
        <v>2</v>
      </c>
      <c r="AP180" s="164">
        <v>0</v>
      </c>
      <c r="AQ180" s="164">
        <v>0</v>
      </c>
      <c r="AR180" s="164">
        <v>0</v>
      </c>
      <c r="AS180" s="75">
        <v>0</v>
      </c>
      <c r="AT180" s="165"/>
      <c r="AU180" s="75">
        <v>170</v>
      </c>
      <c r="AV180" s="75">
        <v>304</v>
      </c>
      <c r="AW180" s="369">
        <v>6</v>
      </c>
      <c r="AY180" s="75"/>
    </row>
    <row r="181" spans="1:51">
      <c r="A181" s="164">
        <f t="shared" si="35"/>
        <v>430</v>
      </c>
      <c r="B181" s="164">
        <f t="shared" si="36"/>
        <v>430170321</v>
      </c>
      <c r="C181" s="165" t="str">
        <f t="shared" si="37"/>
        <v>ADVANCED MATH AND SCIENCE ACADEMY</v>
      </c>
      <c r="D181" s="174">
        <f t="shared" si="38"/>
        <v>0</v>
      </c>
      <c r="E181" s="174">
        <f t="shared" si="39"/>
        <v>0</v>
      </c>
      <c r="F181" s="174">
        <f t="shared" si="40"/>
        <v>0</v>
      </c>
      <c r="G181" s="174">
        <f t="shared" si="41"/>
        <v>0</v>
      </c>
      <c r="H181" s="174">
        <f t="shared" si="42"/>
        <v>2</v>
      </c>
      <c r="I181" s="174">
        <f t="shared" si="43"/>
        <v>1</v>
      </c>
      <c r="J181" s="174">
        <f t="shared" si="44"/>
        <v>0</v>
      </c>
      <c r="K181" s="251">
        <f t="shared" si="45"/>
        <v>0.12</v>
      </c>
      <c r="L181" s="174"/>
      <c r="M181" s="174">
        <f t="shared" si="46"/>
        <v>0</v>
      </c>
      <c r="N181" s="174">
        <f t="shared" si="47"/>
        <v>0</v>
      </c>
      <c r="O181" s="174">
        <f t="shared" si="48"/>
        <v>0</v>
      </c>
      <c r="P181" s="174">
        <f t="shared" si="49"/>
        <v>0</v>
      </c>
      <c r="Q181" s="174">
        <f t="shared" si="50"/>
        <v>4</v>
      </c>
      <c r="R181" s="174">
        <f t="shared" si="51"/>
        <v>3</v>
      </c>
      <c r="S181" s="177"/>
      <c r="T181" s="177"/>
      <c r="U181" s="177"/>
      <c r="V181" s="177"/>
      <c r="W181" s="370"/>
      <c r="X181" s="370"/>
      <c r="Y181" s="391"/>
      <c r="Z181" s="177"/>
      <c r="AA181" s="75">
        <v>430</v>
      </c>
      <c r="AB181" s="75">
        <v>430170321</v>
      </c>
      <c r="AC181" s="193" t="s">
        <v>41</v>
      </c>
      <c r="AD181" s="75">
        <v>0</v>
      </c>
      <c r="AE181" s="75">
        <v>0</v>
      </c>
      <c r="AF181" s="75">
        <v>0</v>
      </c>
      <c r="AG181" s="75">
        <v>0</v>
      </c>
      <c r="AH181" s="75">
        <v>2</v>
      </c>
      <c r="AI181" s="75">
        <v>1</v>
      </c>
      <c r="AJ181" s="75">
        <v>0</v>
      </c>
      <c r="AK181" s="164">
        <v>0</v>
      </c>
      <c r="AL181" s="164">
        <v>0</v>
      </c>
      <c r="AM181" s="164">
        <v>0</v>
      </c>
      <c r="AN181" s="164">
        <v>0</v>
      </c>
      <c r="AO181" s="164">
        <v>0</v>
      </c>
      <c r="AP181" s="164">
        <v>0</v>
      </c>
      <c r="AQ181" s="164">
        <v>0</v>
      </c>
      <c r="AR181" s="164">
        <v>0</v>
      </c>
      <c r="AS181" s="75">
        <v>0</v>
      </c>
      <c r="AT181" s="165"/>
      <c r="AU181" s="75">
        <v>170</v>
      </c>
      <c r="AV181" s="75">
        <v>321</v>
      </c>
      <c r="AW181" s="369">
        <v>4</v>
      </c>
      <c r="AY181" s="75"/>
    </row>
    <row r="182" spans="1:51">
      <c r="A182" s="164">
        <f t="shared" si="35"/>
        <v>430</v>
      </c>
      <c r="B182" s="164">
        <f t="shared" si="36"/>
        <v>430170348</v>
      </c>
      <c r="C182" s="165" t="str">
        <f t="shared" si="37"/>
        <v>ADVANCED MATH AND SCIENCE ACADEMY</v>
      </c>
      <c r="D182" s="174">
        <f t="shared" si="38"/>
        <v>0</v>
      </c>
      <c r="E182" s="174">
        <f t="shared" si="39"/>
        <v>0</v>
      </c>
      <c r="F182" s="174">
        <f t="shared" si="40"/>
        <v>0</v>
      </c>
      <c r="G182" s="174">
        <f t="shared" si="41"/>
        <v>0</v>
      </c>
      <c r="H182" s="174">
        <f t="shared" si="42"/>
        <v>0</v>
      </c>
      <c r="I182" s="174">
        <f t="shared" si="43"/>
        <v>2</v>
      </c>
      <c r="J182" s="174">
        <f t="shared" si="44"/>
        <v>0</v>
      </c>
      <c r="K182" s="251">
        <f t="shared" si="45"/>
        <v>0.08</v>
      </c>
      <c r="L182" s="174"/>
      <c r="M182" s="174">
        <f t="shared" si="46"/>
        <v>0</v>
      </c>
      <c r="N182" s="174">
        <f t="shared" si="47"/>
        <v>0</v>
      </c>
      <c r="O182" s="174">
        <f t="shared" si="48"/>
        <v>0</v>
      </c>
      <c r="P182" s="174">
        <f t="shared" si="49"/>
        <v>2</v>
      </c>
      <c r="Q182" s="174">
        <f t="shared" si="50"/>
        <v>11</v>
      </c>
      <c r="R182" s="174">
        <f t="shared" si="51"/>
        <v>2</v>
      </c>
      <c r="S182" s="177"/>
      <c r="T182" s="177"/>
      <c r="U182" s="177"/>
      <c r="V182" s="177"/>
      <c r="W182" s="370"/>
      <c r="X182" s="370"/>
      <c r="Y182" s="391"/>
      <c r="Z182" s="177"/>
      <c r="AA182" s="75">
        <v>430</v>
      </c>
      <c r="AB182" s="75">
        <v>430170348</v>
      </c>
      <c r="AC182" s="193" t="s">
        <v>41</v>
      </c>
      <c r="AD182" s="75">
        <v>0</v>
      </c>
      <c r="AE182" s="75">
        <v>0</v>
      </c>
      <c r="AF182" s="75">
        <v>0</v>
      </c>
      <c r="AG182" s="75">
        <v>0</v>
      </c>
      <c r="AH182" s="75">
        <v>0</v>
      </c>
      <c r="AI182" s="75">
        <v>2</v>
      </c>
      <c r="AJ182" s="75">
        <v>0</v>
      </c>
      <c r="AK182" s="164">
        <v>0</v>
      </c>
      <c r="AL182" s="164">
        <v>0</v>
      </c>
      <c r="AM182" s="164">
        <v>0</v>
      </c>
      <c r="AN182" s="164">
        <v>0</v>
      </c>
      <c r="AO182" s="164">
        <v>0</v>
      </c>
      <c r="AP182" s="164">
        <v>0</v>
      </c>
      <c r="AQ182" s="164">
        <v>0</v>
      </c>
      <c r="AR182" s="164">
        <v>0</v>
      </c>
      <c r="AS182" s="75">
        <v>2</v>
      </c>
      <c r="AT182" s="165"/>
      <c r="AU182" s="75">
        <v>170</v>
      </c>
      <c r="AV182" s="75">
        <v>348</v>
      </c>
      <c r="AW182" s="369">
        <v>11</v>
      </c>
      <c r="AY182" s="75"/>
    </row>
    <row r="183" spans="1:51">
      <c r="A183" s="164">
        <f t="shared" si="35"/>
        <v>430</v>
      </c>
      <c r="B183" s="164">
        <f t="shared" si="36"/>
        <v>430170600</v>
      </c>
      <c r="C183" s="165" t="str">
        <f t="shared" si="37"/>
        <v>ADVANCED MATH AND SCIENCE ACADEMY</v>
      </c>
      <c r="D183" s="174">
        <f t="shared" si="38"/>
        <v>0</v>
      </c>
      <c r="E183" s="174">
        <f t="shared" si="39"/>
        <v>0</v>
      </c>
      <c r="F183" s="174">
        <f t="shared" si="40"/>
        <v>0</v>
      </c>
      <c r="G183" s="174">
        <f t="shared" si="41"/>
        <v>0</v>
      </c>
      <c r="H183" s="174">
        <f t="shared" si="42"/>
        <v>0</v>
      </c>
      <c r="I183" s="174">
        <f t="shared" si="43"/>
        <v>1</v>
      </c>
      <c r="J183" s="174">
        <f t="shared" si="44"/>
        <v>0</v>
      </c>
      <c r="K183" s="251">
        <f t="shared" si="45"/>
        <v>0.04</v>
      </c>
      <c r="L183" s="174"/>
      <c r="M183" s="174">
        <f t="shared" si="46"/>
        <v>0</v>
      </c>
      <c r="N183" s="174">
        <f t="shared" si="47"/>
        <v>0</v>
      </c>
      <c r="O183" s="174">
        <f t="shared" si="48"/>
        <v>0</v>
      </c>
      <c r="P183" s="174">
        <f t="shared" si="49"/>
        <v>0</v>
      </c>
      <c r="Q183" s="174">
        <f t="shared" si="50"/>
        <v>3</v>
      </c>
      <c r="R183" s="174">
        <f t="shared" si="51"/>
        <v>1</v>
      </c>
      <c r="S183" s="177"/>
      <c r="T183" s="177"/>
      <c r="U183" s="177"/>
      <c r="V183" s="177"/>
      <c r="W183" s="370"/>
      <c r="X183" s="370"/>
      <c r="Y183" s="391"/>
      <c r="Z183" s="177"/>
      <c r="AA183" s="75">
        <v>430</v>
      </c>
      <c r="AB183" s="75">
        <v>430170600</v>
      </c>
      <c r="AC183" s="193" t="s">
        <v>41</v>
      </c>
      <c r="AD183" s="75">
        <v>0</v>
      </c>
      <c r="AE183" s="75">
        <v>0</v>
      </c>
      <c r="AF183" s="75">
        <v>0</v>
      </c>
      <c r="AG183" s="75">
        <v>0</v>
      </c>
      <c r="AH183" s="75">
        <v>0</v>
      </c>
      <c r="AI183" s="75">
        <v>1</v>
      </c>
      <c r="AJ183" s="75">
        <v>0</v>
      </c>
      <c r="AK183" s="164">
        <v>0</v>
      </c>
      <c r="AL183" s="164">
        <v>0</v>
      </c>
      <c r="AM183" s="164">
        <v>0</v>
      </c>
      <c r="AN183" s="164">
        <v>0</v>
      </c>
      <c r="AO183" s="164">
        <v>0</v>
      </c>
      <c r="AP183" s="164">
        <v>0</v>
      </c>
      <c r="AQ183" s="164">
        <v>0</v>
      </c>
      <c r="AR183" s="164">
        <v>0</v>
      </c>
      <c r="AS183" s="75">
        <v>0</v>
      </c>
      <c r="AT183" s="165"/>
      <c r="AU183" s="75">
        <v>170</v>
      </c>
      <c r="AV183" s="75">
        <v>600</v>
      </c>
      <c r="AW183" s="369">
        <v>3</v>
      </c>
      <c r="AY183" s="75"/>
    </row>
    <row r="184" spans="1:51">
      <c r="A184" s="164">
        <f t="shared" si="35"/>
        <v>430</v>
      </c>
      <c r="B184" s="164">
        <f t="shared" si="36"/>
        <v>430170616</v>
      </c>
      <c r="C184" s="165" t="str">
        <f t="shared" si="37"/>
        <v>ADVANCED MATH AND SCIENCE ACADEMY</v>
      </c>
      <c r="D184" s="174">
        <f t="shared" si="38"/>
        <v>0</v>
      </c>
      <c r="E184" s="174">
        <f t="shared" si="39"/>
        <v>0</v>
      </c>
      <c r="F184" s="174">
        <f t="shared" si="40"/>
        <v>0</v>
      </c>
      <c r="G184" s="174">
        <f t="shared" si="41"/>
        <v>0</v>
      </c>
      <c r="H184" s="174">
        <f t="shared" si="42"/>
        <v>1</v>
      </c>
      <c r="I184" s="174">
        <f t="shared" si="43"/>
        <v>1</v>
      </c>
      <c r="J184" s="174">
        <f t="shared" si="44"/>
        <v>0</v>
      </c>
      <c r="K184" s="251">
        <f t="shared" si="45"/>
        <v>0.08</v>
      </c>
      <c r="L184" s="174"/>
      <c r="M184" s="174">
        <f t="shared" si="46"/>
        <v>0</v>
      </c>
      <c r="N184" s="174">
        <f t="shared" si="47"/>
        <v>0</v>
      </c>
      <c r="O184" s="174">
        <f t="shared" si="48"/>
        <v>0</v>
      </c>
      <c r="P184" s="174">
        <f t="shared" si="49"/>
        <v>0</v>
      </c>
      <c r="Q184" s="174">
        <f t="shared" si="50"/>
        <v>6</v>
      </c>
      <c r="R184" s="174">
        <f t="shared" si="51"/>
        <v>2</v>
      </c>
      <c r="S184" s="177"/>
      <c r="T184" s="177"/>
      <c r="U184" s="177"/>
      <c r="V184" s="177"/>
      <c r="W184" s="370"/>
      <c r="X184" s="370"/>
      <c r="Y184" s="391"/>
      <c r="Z184" s="177"/>
      <c r="AA184" s="75">
        <v>430</v>
      </c>
      <c r="AB184" s="75">
        <v>430170616</v>
      </c>
      <c r="AC184" s="193" t="s">
        <v>41</v>
      </c>
      <c r="AD184" s="75">
        <v>0</v>
      </c>
      <c r="AE184" s="75">
        <v>0</v>
      </c>
      <c r="AF184" s="75">
        <v>0</v>
      </c>
      <c r="AG184" s="75">
        <v>0</v>
      </c>
      <c r="AH184" s="75">
        <v>1</v>
      </c>
      <c r="AI184" s="75">
        <v>1</v>
      </c>
      <c r="AJ184" s="75">
        <v>0</v>
      </c>
      <c r="AK184" s="164">
        <v>0</v>
      </c>
      <c r="AL184" s="164">
        <v>0</v>
      </c>
      <c r="AM184" s="164">
        <v>0</v>
      </c>
      <c r="AN184" s="164">
        <v>0</v>
      </c>
      <c r="AO184" s="164">
        <v>0</v>
      </c>
      <c r="AP184" s="164">
        <v>0</v>
      </c>
      <c r="AQ184" s="164">
        <v>0</v>
      </c>
      <c r="AR184" s="164">
        <v>0</v>
      </c>
      <c r="AS184" s="75">
        <v>0</v>
      </c>
      <c r="AT184" s="165"/>
      <c r="AU184" s="75">
        <v>170</v>
      </c>
      <c r="AV184" s="75">
        <v>616</v>
      </c>
      <c r="AW184" s="369">
        <v>6</v>
      </c>
      <c r="AY184" s="75"/>
    </row>
    <row r="185" spans="1:51">
      <c r="A185" s="164">
        <f t="shared" si="35"/>
        <v>430</v>
      </c>
      <c r="B185" s="164">
        <f t="shared" si="36"/>
        <v>430170620</v>
      </c>
      <c r="C185" s="165" t="str">
        <f t="shared" si="37"/>
        <v>ADVANCED MATH AND SCIENCE ACADEMY</v>
      </c>
      <c r="D185" s="174">
        <f t="shared" si="38"/>
        <v>0</v>
      </c>
      <c r="E185" s="174">
        <f t="shared" si="39"/>
        <v>0</v>
      </c>
      <c r="F185" s="174">
        <f t="shared" si="40"/>
        <v>0</v>
      </c>
      <c r="G185" s="174">
        <f t="shared" si="41"/>
        <v>0</v>
      </c>
      <c r="H185" s="174">
        <f t="shared" si="42"/>
        <v>2</v>
      </c>
      <c r="I185" s="174">
        <f t="shared" si="43"/>
        <v>4</v>
      </c>
      <c r="J185" s="174">
        <f t="shared" si="44"/>
        <v>0</v>
      </c>
      <c r="K185" s="251">
        <f t="shared" si="45"/>
        <v>0.24</v>
      </c>
      <c r="L185" s="174"/>
      <c r="M185" s="174">
        <f t="shared" si="46"/>
        <v>0</v>
      </c>
      <c r="N185" s="174">
        <f t="shared" si="47"/>
        <v>0</v>
      </c>
      <c r="O185" s="174">
        <f t="shared" si="48"/>
        <v>0</v>
      </c>
      <c r="P185" s="174">
        <f t="shared" si="49"/>
        <v>1</v>
      </c>
      <c r="Q185" s="174">
        <f t="shared" si="50"/>
        <v>3</v>
      </c>
      <c r="R185" s="174">
        <f t="shared" si="51"/>
        <v>6</v>
      </c>
      <c r="S185" s="177"/>
      <c r="T185" s="177"/>
      <c r="U185" s="177"/>
      <c r="V185" s="177"/>
      <c r="W185" s="370"/>
      <c r="X185" s="370"/>
      <c r="Y185" s="391"/>
      <c r="Z185" s="177"/>
      <c r="AA185" s="75">
        <v>430</v>
      </c>
      <c r="AB185" s="75">
        <v>430170620</v>
      </c>
      <c r="AC185" s="193" t="s">
        <v>41</v>
      </c>
      <c r="AD185" s="75">
        <v>0</v>
      </c>
      <c r="AE185" s="75">
        <v>0</v>
      </c>
      <c r="AF185" s="75">
        <v>0</v>
      </c>
      <c r="AG185" s="75">
        <v>0</v>
      </c>
      <c r="AH185" s="75">
        <v>2</v>
      </c>
      <c r="AI185" s="75">
        <v>4</v>
      </c>
      <c r="AJ185" s="75">
        <v>0</v>
      </c>
      <c r="AK185" s="164">
        <v>0</v>
      </c>
      <c r="AL185" s="164">
        <v>0</v>
      </c>
      <c r="AM185" s="164">
        <v>0</v>
      </c>
      <c r="AN185" s="164">
        <v>0</v>
      </c>
      <c r="AO185" s="164">
        <v>0</v>
      </c>
      <c r="AP185" s="164">
        <v>0</v>
      </c>
      <c r="AQ185" s="164">
        <v>0</v>
      </c>
      <c r="AR185" s="164">
        <v>0</v>
      </c>
      <c r="AS185" s="75">
        <v>1</v>
      </c>
      <c r="AT185" s="165"/>
      <c r="AU185" s="75">
        <v>170</v>
      </c>
      <c r="AV185" s="75">
        <v>620</v>
      </c>
      <c r="AW185" s="369">
        <v>3</v>
      </c>
      <c r="AY185" s="75"/>
    </row>
    <row r="186" spans="1:51">
      <c r="A186" s="164">
        <f t="shared" si="35"/>
        <v>430</v>
      </c>
      <c r="B186" s="164">
        <f t="shared" si="36"/>
        <v>430170658</v>
      </c>
      <c r="C186" s="165" t="str">
        <f t="shared" si="37"/>
        <v>ADVANCED MATH AND SCIENCE ACADEMY</v>
      </c>
      <c r="D186" s="174">
        <f t="shared" si="38"/>
        <v>0</v>
      </c>
      <c r="E186" s="174">
        <f t="shared" si="39"/>
        <v>0</v>
      </c>
      <c r="F186" s="174">
        <f t="shared" si="40"/>
        <v>0</v>
      </c>
      <c r="G186" s="174">
        <f t="shared" si="41"/>
        <v>0</v>
      </c>
      <c r="H186" s="174">
        <f t="shared" si="42"/>
        <v>0</v>
      </c>
      <c r="I186" s="174">
        <f t="shared" si="43"/>
        <v>1</v>
      </c>
      <c r="J186" s="174">
        <f t="shared" si="44"/>
        <v>0</v>
      </c>
      <c r="K186" s="251">
        <f t="shared" si="45"/>
        <v>0.04</v>
      </c>
      <c r="L186" s="174"/>
      <c r="M186" s="174">
        <f t="shared" si="46"/>
        <v>0</v>
      </c>
      <c r="N186" s="174">
        <f t="shared" si="47"/>
        <v>0</v>
      </c>
      <c r="O186" s="174">
        <f t="shared" si="48"/>
        <v>0</v>
      </c>
      <c r="P186" s="174">
        <f t="shared" si="49"/>
        <v>0</v>
      </c>
      <c r="Q186" s="174">
        <f t="shared" si="50"/>
        <v>7</v>
      </c>
      <c r="R186" s="174">
        <f t="shared" si="51"/>
        <v>1</v>
      </c>
      <c r="S186" s="177"/>
      <c r="T186" s="177"/>
      <c r="U186" s="177"/>
      <c r="V186" s="177"/>
      <c r="W186" s="370"/>
      <c r="X186" s="370"/>
      <c r="Y186" s="391"/>
      <c r="Z186" s="177"/>
      <c r="AA186" s="75">
        <v>430</v>
      </c>
      <c r="AB186" s="75">
        <v>430170658</v>
      </c>
      <c r="AC186" s="193" t="s">
        <v>41</v>
      </c>
      <c r="AD186" s="75">
        <v>0</v>
      </c>
      <c r="AE186" s="75">
        <v>0</v>
      </c>
      <c r="AF186" s="75">
        <v>0</v>
      </c>
      <c r="AG186" s="75">
        <v>0</v>
      </c>
      <c r="AH186" s="75">
        <v>0</v>
      </c>
      <c r="AI186" s="75">
        <v>1</v>
      </c>
      <c r="AJ186" s="75">
        <v>0</v>
      </c>
      <c r="AK186" s="164">
        <v>0</v>
      </c>
      <c r="AL186" s="164">
        <v>0</v>
      </c>
      <c r="AM186" s="164">
        <v>0</v>
      </c>
      <c r="AN186" s="164">
        <v>0</v>
      </c>
      <c r="AO186" s="164">
        <v>0</v>
      </c>
      <c r="AP186" s="164">
        <v>0</v>
      </c>
      <c r="AQ186" s="164">
        <v>0</v>
      </c>
      <c r="AR186" s="164">
        <v>0</v>
      </c>
      <c r="AS186" s="75">
        <v>0</v>
      </c>
      <c r="AT186" s="165"/>
      <c r="AU186" s="75">
        <v>170</v>
      </c>
      <c r="AV186" s="75">
        <v>658</v>
      </c>
      <c r="AW186" s="369">
        <v>7</v>
      </c>
      <c r="AY186" s="75"/>
    </row>
    <row r="187" spans="1:51">
      <c r="A187" s="164">
        <f t="shared" si="35"/>
        <v>430</v>
      </c>
      <c r="B187" s="164">
        <f t="shared" si="36"/>
        <v>430170673</v>
      </c>
      <c r="C187" s="165" t="str">
        <f t="shared" si="37"/>
        <v>ADVANCED MATH AND SCIENCE ACADEMY</v>
      </c>
      <c r="D187" s="174">
        <f t="shared" si="38"/>
        <v>0</v>
      </c>
      <c r="E187" s="174">
        <f t="shared" si="39"/>
        <v>0</v>
      </c>
      <c r="F187" s="174">
        <f t="shared" si="40"/>
        <v>0</v>
      </c>
      <c r="G187" s="174">
        <f t="shared" si="41"/>
        <v>0</v>
      </c>
      <c r="H187" s="174">
        <f t="shared" si="42"/>
        <v>0</v>
      </c>
      <c r="I187" s="174">
        <f t="shared" si="43"/>
        <v>1</v>
      </c>
      <c r="J187" s="174">
        <f t="shared" si="44"/>
        <v>0</v>
      </c>
      <c r="K187" s="251">
        <f t="shared" si="45"/>
        <v>0.04</v>
      </c>
      <c r="L187" s="174"/>
      <c r="M187" s="174">
        <f t="shared" si="46"/>
        <v>0</v>
      </c>
      <c r="N187" s="174">
        <f t="shared" si="47"/>
        <v>0</v>
      </c>
      <c r="O187" s="174">
        <f t="shared" si="48"/>
        <v>0</v>
      </c>
      <c r="P187" s="174">
        <f t="shared" si="49"/>
        <v>0</v>
      </c>
      <c r="Q187" s="174">
        <f t="shared" si="50"/>
        <v>3</v>
      </c>
      <c r="R187" s="174">
        <f t="shared" si="51"/>
        <v>1</v>
      </c>
      <c r="S187" s="177"/>
      <c r="T187" s="177"/>
      <c r="U187" s="177"/>
      <c r="V187" s="177"/>
      <c r="W187" s="370"/>
      <c r="X187" s="370"/>
      <c r="Y187" s="391"/>
      <c r="Z187" s="177"/>
      <c r="AA187" s="75">
        <v>430</v>
      </c>
      <c r="AB187" s="75">
        <v>430170673</v>
      </c>
      <c r="AC187" s="193" t="s">
        <v>41</v>
      </c>
      <c r="AD187" s="75">
        <v>0</v>
      </c>
      <c r="AE187" s="75">
        <v>0</v>
      </c>
      <c r="AF187" s="75">
        <v>0</v>
      </c>
      <c r="AG187" s="75">
        <v>0</v>
      </c>
      <c r="AH187" s="75">
        <v>0</v>
      </c>
      <c r="AI187" s="75">
        <v>1</v>
      </c>
      <c r="AJ187" s="75">
        <v>0</v>
      </c>
      <c r="AK187" s="164">
        <v>0</v>
      </c>
      <c r="AL187" s="164">
        <v>0</v>
      </c>
      <c r="AM187" s="164">
        <v>0</v>
      </c>
      <c r="AN187" s="164">
        <v>0</v>
      </c>
      <c r="AO187" s="164">
        <v>0</v>
      </c>
      <c r="AP187" s="164">
        <v>0</v>
      </c>
      <c r="AQ187" s="164">
        <v>0</v>
      </c>
      <c r="AR187" s="164">
        <v>0</v>
      </c>
      <c r="AS187" s="75">
        <v>0</v>
      </c>
      <c r="AT187" s="165"/>
      <c r="AU187" s="75">
        <v>170</v>
      </c>
      <c r="AV187" s="75">
        <v>673</v>
      </c>
      <c r="AW187" s="369">
        <v>3</v>
      </c>
      <c r="AY187" s="75"/>
    </row>
    <row r="188" spans="1:51">
      <c r="A188" s="164">
        <f t="shared" si="35"/>
        <v>430</v>
      </c>
      <c r="B188" s="164">
        <f t="shared" si="36"/>
        <v>430170690</v>
      </c>
      <c r="C188" s="165" t="str">
        <f t="shared" si="37"/>
        <v>ADVANCED MATH AND SCIENCE ACADEMY</v>
      </c>
      <c r="D188" s="174">
        <f t="shared" si="38"/>
        <v>0</v>
      </c>
      <c r="E188" s="174">
        <f t="shared" si="39"/>
        <v>0</v>
      </c>
      <c r="F188" s="174">
        <f t="shared" si="40"/>
        <v>0</v>
      </c>
      <c r="G188" s="174">
        <f t="shared" si="41"/>
        <v>0</v>
      </c>
      <c r="H188" s="174">
        <f t="shared" si="42"/>
        <v>0</v>
      </c>
      <c r="I188" s="174">
        <f t="shared" si="43"/>
        <v>1</v>
      </c>
      <c r="J188" s="174">
        <f t="shared" si="44"/>
        <v>0</v>
      </c>
      <c r="K188" s="251">
        <f t="shared" si="45"/>
        <v>0.04</v>
      </c>
      <c r="L188" s="174"/>
      <c r="M188" s="174">
        <f t="shared" si="46"/>
        <v>0</v>
      </c>
      <c r="N188" s="174">
        <f t="shared" si="47"/>
        <v>0</v>
      </c>
      <c r="O188" s="174">
        <f t="shared" si="48"/>
        <v>0</v>
      </c>
      <c r="P188" s="174">
        <f t="shared" si="49"/>
        <v>0</v>
      </c>
      <c r="Q188" s="174">
        <f t="shared" si="50"/>
        <v>4</v>
      </c>
      <c r="R188" s="174">
        <f t="shared" si="51"/>
        <v>1</v>
      </c>
      <c r="S188" s="177"/>
      <c r="T188" s="177"/>
      <c r="U188" s="177"/>
      <c r="V188" s="177"/>
      <c r="W188" s="370"/>
      <c r="X188" s="370"/>
      <c r="Y188" s="391"/>
      <c r="Z188" s="177"/>
      <c r="AA188" s="75">
        <v>430</v>
      </c>
      <c r="AB188" s="75">
        <v>430170690</v>
      </c>
      <c r="AC188" s="193" t="s">
        <v>41</v>
      </c>
      <c r="AD188" s="75">
        <v>0</v>
      </c>
      <c r="AE188" s="75">
        <v>0</v>
      </c>
      <c r="AF188" s="75">
        <v>0</v>
      </c>
      <c r="AG188" s="75">
        <v>0</v>
      </c>
      <c r="AH188" s="75">
        <v>0</v>
      </c>
      <c r="AI188" s="75">
        <v>1</v>
      </c>
      <c r="AJ188" s="75">
        <v>0</v>
      </c>
      <c r="AK188" s="164">
        <v>0</v>
      </c>
      <c r="AL188" s="164">
        <v>0</v>
      </c>
      <c r="AM188" s="164">
        <v>0</v>
      </c>
      <c r="AN188" s="164">
        <v>0</v>
      </c>
      <c r="AO188" s="164">
        <v>0</v>
      </c>
      <c r="AP188" s="164">
        <v>0</v>
      </c>
      <c r="AQ188" s="164">
        <v>0</v>
      </c>
      <c r="AR188" s="164">
        <v>0</v>
      </c>
      <c r="AS188" s="75">
        <v>0</v>
      </c>
      <c r="AT188" s="165"/>
      <c r="AU188" s="75">
        <v>170</v>
      </c>
      <c r="AV188" s="75">
        <v>690</v>
      </c>
      <c r="AW188" s="369">
        <v>4</v>
      </c>
      <c r="AY188" s="75"/>
    </row>
    <row r="189" spans="1:51">
      <c r="A189" s="164">
        <f t="shared" si="35"/>
        <v>430</v>
      </c>
      <c r="B189" s="164">
        <f t="shared" si="36"/>
        <v>430170710</v>
      </c>
      <c r="C189" s="165" t="str">
        <f t="shared" si="37"/>
        <v>ADVANCED MATH AND SCIENCE ACADEMY</v>
      </c>
      <c r="D189" s="174">
        <f t="shared" si="38"/>
        <v>0</v>
      </c>
      <c r="E189" s="174">
        <f t="shared" si="39"/>
        <v>0</v>
      </c>
      <c r="F189" s="174">
        <f t="shared" si="40"/>
        <v>0</v>
      </c>
      <c r="G189" s="174">
        <f t="shared" si="41"/>
        <v>0</v>
      </c>
      <c r="H189" s="174">
        <f t="shared" si="42"/>
        <v>0</v>
      </c>
      <c r="I189" s="174">
        <f t="shared" si="43"/>
        <v>1</v>
      </c>
      <c r="J189" s="174">
        <f t="shared" si="44"/>
        <v>0</v>
      </c>
      <c r="K189" s="251">
        <f t="shared" si="45"/>
        <v>0.04</v>
      </c>
      <c r="L189" s="174"/>
      <c r="M189" s="174">
        <f t="shared" si="46"/>
        <v>0</v>
      </c>
      <c r="N189" s="174">
        <f t="shared" si="47"/>
        <v>0</v>
      </c>
      <c r="O189" s="174">
        <f t="shared" si="48"/>
        <v>0</v>
      </c>
      <c r="P189" s="174">
        <f t="shared" si="49"/>
        <v>0</v>
      </c>
      <c r="Q189" s="174">
        <f t="shared" si="50"/>
        <v>3</v>
      </c>
      <c r="R189" s="174">
        <f t="shared" si="51"/>
        <v>1</v>
      </c>
      <c r="S189" s="177"/>
      <c r="T189" s="177"/>
      <c r="U189" s="177"/>
      <c r="V189" s="177"/>
      <c r="W189" s="370"/>
      <c r="X189" s="370"/>
      <c r="Y189" s="391"/>
      <c r="Z189" s="177"/>
      <c r="AA189" s="75">
        <v>430</v>
      </c>
      <c r="AB189" s="75">
        <v>430170710</v>
      </c>
      <c r="AC189" s="193" t="s">
        <v>41</v>
      </c>
      <c r="AD189" s="75">
        <v>0</v>
      </c>
      <c r="AE189" s="75">
        <v>0</v>
      </c>
      <c r="AF189" s="75">
        <v>0</v>
      </c>
      <c r="AG189" s="75">
        <v>0</v>
      </c>
      <c r="AH189" s="75">
        <v>0</v>
      </c>
      <c r="AI189" s="75">
        <v>1</v>
      </c>
      <c r="AJ189" s="75">
        <v>0</v>
      </c>
      <c r="AK189" s="164">
        <v>0</v>
      </c>
      <c r="AL189" s="164">
        <v>0</v>
      </c>
      <c r="AM189" s="164">
        <v>0</v>
      </c>
      <c r="AN189" s="164">
        <v>0</v>
      </c>
      <c r="AO189" s="164">
        <v>0</v>
      </c>
      <c r="AP189" s="164">
        <v>0</v>
      </c>
      <c r="AQ189" s="164">
        <v>0</v>
      </c>
      <c r="AR189" s="164">
        <v>0</v>
      </c>
      <c r="AS189" s="75">
        <v>0</v>
      </c>
      <c r="AT189" s="165"/>
      <c r="AU189" s="75">
        <v>170</v>
      </c>
      <c r="AV189" s="75">
        <v>710</v>
      </c>
      <c r="AW189" s="369">
        <v>3</v>
      </c>
      <c r="AY189" s="75"/>
    </row>
    <row r="190" spans="1:51">
      <c r="A190" s="164">
        <f t="shared" si="35"/>
        <v>430</v>
      </c>
      <c r="B190" s="164">
        <f t="shared" si="36"/>
        <v>430170725</v>
      </c>
      <c r="C190" s="165" t="str">
        <f t="shared" si="37"/>
        <v>ADVANCED MATH AND SCIENCE ACADEMY</v>
      </c>
      <c r="D190" s="174">
        <f t="shared" si="38"/>
        <v>0</v>
      </c>
      <c r="E190" s="174">
        <f t="shared" si="39"/>
        <v>0</v>
      </c>
      <c r="F190" s="174">
        <f t="shared" si="40"/>
        <v>0</v>
      </c>
      <c r="G190" s="174">
        <f t="shared" si="41"/>
        <v>0</v>
      </c>
      <c r="H190" s="174">
        <f t="shared" si="42"/>
        <v>3</v>
      </c>
      <c r="I190" s="174">
        <f t="shared" si="43"/>
        <v>6</v>
      </c>
      <c r="J190" s="174">
        <f t="shared" si="44"/>
        <v>0</v>
      </c>
      <c r="K190" s="251">
        <f t="shared" si="45"/>
        <v>0.36</v>
      </c>
      <c r="L190" s="174"/>
      <c r="M190" s="174">
        <f t="shared" si="46"/>
        <v>0</v>
      </c>
      <c r="N190" s="174">
        <f t="shared" si="47"/>
        <v>0</v>
      </c>
      <c r="O190" s="174">
        <f t="shared" si="48"/>
        <v>0</v>
      </c>
      <c r="P190" s="174">
        <f t="shared" si="49"/>
        <v>0</v>
      </c>
      <c r="Q190" s="174">
        <f t="shared" si="50"/>
        <v>3</v>
      </c>
      <c r="R190" s="174">
        <f t="shared" si="51"/>
        <v>9</v>
      </c>
      <c r="S190" s="177"/>
      <c r="T190" s="177"/>
      <c r="U190" s="177"/>
      <c r="V190" s="177"/>
      <c r="W190" s="370"/>
      <c r="X190" s="370"/>
      <c r="Y190" s="391"/>
      <c r="Z190" s="177"/>
      <c r="AA190" s="75">
        <v>430</v>
      </c>
      <c r="AB190" s="75">
        <v>430170725</v>
      </c>
      <c r="AC190" s="193" t="s">
        <v>41</v>
      </c>
      <c r="AD190" s="75">
        <v>0</v>
      </c>
      <c r="AE190" s="75">
        <v>0</v>
      </c>
      <c r="AF190" s="75">
        <v>0</v>
      </c>
      <c r="AG190" s="75">
        <v>0</v>
      </c>
      <c r="AH190" s="75">
        <v>3</v>
      </c>
      <c r="AI190" s="75">
        <v>6</v>
      </c>
      <c r="AJ190" s="75">
        <v>0</v>
      </c>
      <c r="AK190" s="164">
        <v>0</v>
      </c>
      <c r="AL190" s="164">
        <v>0</v>
      </c>
      <c r="AM190" s="164">
        <v>0</v>
      </c>
      <c r="AN190" s="164">
        <v>0</v>
      </c>
      <c r="AO190" s="164">
        <v>0</v>
      </c>
      <c r="AP190" s="164">
        <v>0</v>
      </c>
      <c r="AQ190" s="164">
        <v>0</v>
      </c>
      <c r="AR190" s="164">
        <v>0</v>
      </c>
      <c r="AS190" s="75">
        <v>0</v>
      </c>
      <c r="AT190" s="165"/>
      <c r="AU190" s="75">
        <v>170</v>
      </c>
      <c r="AV190" s="75">
        <v>725</v>
      </c>
      <c r="AW190" s="369">
        <v>3</v>
      </c>
      <c r="AY190" s="75"/>
    </row>
    <row r="191" spans="1:51">
      <c r="A191" s="164">
        <f t="shared" si="35"/>
        <v>430</v>
      </c>
      <c r="B191" s="164">
        <f t="shared" si="36"/>
        <v>430170730</v>
      </c>
      <c r="C191" s="165" t="str">
        <f t="shared" si="37"/>
        <v>ADVANCED MATH AND SCIENCE ACADEMY</v>
      </c>
      <c r="D191" s="174">
        <f t="shared" si="38"/>
        <v>0</v>
      </c>
      <c r="E191" s="174">
        <f t="shared" si="39"/>
        <v>0</v>
      </c>
      <c r="F191" s="174">
        <f t="shared" si="40"/>
        <v>0</v>
      </c>
      <c r="G191" s="174">
        <f t="shared" si="41"/>
        <v>0</v>
      </c>
      <c r="H191" s="174">
        <f t="shared" si="42"/>
        <v>0</v>
      </c>
      <c r="I191" s="174">
        <f t="shared" si="43"/>
        <v>3</v>
      </c>
      <c r="J191" s="174">
        <f t="shared" si="44"/>
        <v>0</v>
      </c>
      <c r="K191" s="251">
        <f t="shared" si="45"/>
        <v>0.12</v>
      </c>
      <c r="L191" s="174"/>
      <c r="M191" s="174">
        <f t="shared" si="46"/>
        <v>0</v>
      </c>
      <c r="N191" s="174">
        <f t="shared" si="47"/>
        <v>0</v>
      </c>
      <c r="O191" s="174">
        <f t="shared" si="48"/>
        <v>0</v>
      </c>
      <c r="P191" s="174">
        <f t="shared" si="49"/>
        <v>2</v>
      </c>
      <c r="Q191" s="174">
        <f t="shared" si="50"/>
        <v>3</v>
      </c>
      <c r="R191" s="174">
        <f t="shared" si="51"/>
        <v>3</v>
      </c>
      <c r="S191" s="177"/>
      <c r="T191" s="177"/>
      <c r="U191" s="177"/>
      <c r="V191" s="177"/>
      <c r="W191" s="370"/>
      <c r="X191" s="370"/>
      <c r="Y191" s="391"/>
      <c r="Z191" s="177"/>
      <c r="AA191" s="75">
        <v>430</v>
      </c>
      <c r="AB191" s="75">
        <v>430170730</v>
      </c>
      <c r="AC191" s="193" t="s">
        <v>41</v>
      </c>
      <c r="AD191" s="75">
        <v>0</v>
      </c>
      <c r="AE191" s="75">
        <v>0</v>
      </c>
      <c r="AF191" s="75">
        <v>0</v>
      </c>
      <c r="AG191" s="75">
        <v>0</v>
      </c>
      <c r="AH191" s="75">
        <v>0</v>
      </c>
      <c r="AI191" s="75">
        <v>3</v>
      </c>
      <c r="AJ191" s="75">
        <v>0</v>
      </c>
      <c r="AK191" s="164">
        <v>0</v>
      </c>
      <c r="AL191" s="164">
        <v>0</v>
      </c>
      <c r="AM191" s="164">
        <v>0</v>
      </c>
      <c r="AN191" s="164">
        <v>0</v>
      </c>
      <c r="AO191" s="164">
        <v>0</v>
      </c>
      <c r="AP191" s="164">
        <v>0</v>
      </c>
      <c r="AQ191" s="164">
        <v>0</v>
      </c>
      <c r="AR191" s="164">
        <v>0</v>
      </c>
      <c r="AS191" s="75">
        <v>2</v>
      </c>
      <c r="AT191" s="165"/>
      <c r="AU191" s="75">
        <v>170</v>
      </c>
      <c r="AV191" s="75">
        <v>730</v>
      </c>
      <c r="AW191" s="369">
        <v>3</v>
      </c>
      <c r="AY191" s="75"/>
    </row>
    <row r="192" spans="1:51">
      <c r="A192" s="164">
        <f t="shared" si="35"/>
        <v>430</v>
      </c>
      <c r="B192" s="164">
        <f t="shared" si="36"/>
        <v>430170735</v>
      </c>
      <c r="C192" s="165" t="str">
        <f t="shared" si="37"/>
        <v>ADVANCED MATH AND SCIENCE ACADEMY</v>
      </c>
      <c r="D192" s="174">
        <f t="shared" si="38"/>
        <v>0</v>
      </c>
      <c r="E192" s="174">
        <f t="shared" si="39"/>
        <v>0</v>
      </c>
      <c r="F192" s="174">
        <f t="shared" si="40"/>
        <v>0</v>
      </c>
      <c r="G192" s="174">
        <f t="shared" si="41"/>
        <v>0</v>
      </c>
      <c r="H192" s="174">
        <f t="shared" si="42"/>
        <v>1</v>
      </c>
      <c r="I192" s="174">
        <f t="shared" si="43"/>
        <v>1</v>
      </c>
      <c r="J192" s="174">
        <f t="shared" si="44"/>
        <v>0</v>
      </c>
      <c r="K192" s="251">
        <f t="shared" si="45"/>
        <v>0.08</v>
      </c>
      <c r="L192" s="174"/>
      <c r="M192" s="174">
        <f t="shared" si="46"/>
        <v>0</v>
      </c>
      <c r="N192" s="174">
        <f t="shared" si="47"/>
        <v>0</v>
      </c>
      <c r="O192" s="174">
        <f t="shared" si="48"/>
        <v>0</v>
      </c>
      <c r="P192" s="174">
        <f t="shared" si="49"/>
        <v>0</v>
      </c>
      <c r="Q192" s="174">
        <f t="shared" si="50"/>
        <v>6</v>
      </c>
      <c r="R192" s="174">
        <f t="shared" si="51"/>
        <v>2</v>
      </c>
      <c r="S192" s="177"/>
      <c r="T192" s="177"/>
      <c r="U192" s="177"/>
      <c r="V192" s="177"/>
      <c r="W192" s="370"/>
      <c r="X192" s="370"/>
      <c r="Y192" s="391"/>
      <c r="Z192" s="177"/>
      <c r="AA192" s="75">
        <v>430</v>
      </c>
      <c r="AB192" s="75">
        <v>430170735</v>
      </c>
      <c r="AC192" s="193" t="s">
        <v>41</v>
      </c>
      <c r="AD192" s="75">
        <v>0</v>
      </c>
      <c r="AE192" s="75">
        <v>0</v>
      </c>
      <c r="AF192" s="75">
        <v>0</v>
      </c>
      <c r="AG192" s="75">
        <v>0</v>
      </c>
      <c r="AH192" s="75">
        <v>1</v>
      </c>
      <c r="AI192" s="75">
        <v>1</v>
      </c>
      <c r="AJ192" s="75">
        <v>0</v>
      </c>
      <c r="AK192" s="164">
        <v>0</v>
      </c>
      <c r="AL192" s="164">
        <v>0</v>
      </c>
      <c r="AM192" s="164">
        <v>0</v>
      </c>
      <c r="AN192" s="164">
        <v>0</v>
      </c>
      <c r="AO192" s="164">
        <v>0</v>
      </c>
      <c r="AP192" s="164">
        <v>0</v>
      </c>
      <c r="AQ192" s="164">
        <v>0</v>
      </c>
      <c r="AR192" s="164">
        <v>0</v>
      </c>
      <c r="AS192" s="75">
        <v>0</v>
      </c>
      <c r="AT192" s="165"/>
      <c r="AU192" s="75">
        <v>170</v>
      </c>
      <c r="AV192" s="75">
        <v>735</v>
      </c>
      <c r="AW192" s="369">
        <v>6</v>
      </c>
      <c r="AY192" s="75"/>
    </row>
    <row r="193" spans="1:51">
      <c r="A193" s="164">
        <f t="shared" si="35"/>
        <v>430</v>
      </c>
      <c r="B193" s="164">
        <f t="shared" si="36"/>
        <v>430170775</v>
      </c>
      <c r="C193" s="165" t="str">
        <f t="shared" si="37"/>
        <v>ADVANCED MATH AND SCIENCE ACADEMY</v>
      </c>
      <c r="D193" s="174">
        <f t="shared" si="38"/>
        <v>0</v>
      </c>
      <c r="E193" s="174">
        <f t="shared" si="39"/>
        <v>0</v>
      </c>
      <c r="F193" s="174">
        <f t="shared" si="40"/>
        <v>0</v>
      </c>
      <c r="G193" s="174">
        <f t="shared" si="41"/>
        <v>0</v>
      </c>
      <c r="H193" s="174">
        <f t="shared" si="42"/>
        <v>2</v>
      </c>
      <c r="I193" s="174">
        <f t="shared" si="43"/>
        <v>3</v>
      </c>
      <c r="J193" s="174">
        <f t="shared" si="44"/>
        <v>0</v>
      </c>
      <c r="K193" s="251">
        <f t="shared" si="45"/>
        <v>0.2</v>
      </c>
      <c r="L193" s="174"/>
      <c r="M193" s="174">
        <f t="shared" si="46"/>
        <v>0</v>
      </c>
      <c r="N193" s="174">
        <f t="shared" si="47"/>
        <v>0</v>
      </c>
      <c r="O193" s="174">
        <f t="shared" si="48"/>
        <v>0</v>
      </c>
      <c r="P193" s="174">
        <f t="shared" si="49"/>
        <v>1</v>
      </c>
      <c r="Q193" s="174">
        <f t="shared" si="50"/>
        <v>4</v>
      </c>
      <c r="R193" s="174">
        <f t="shared" si="51"/>
        <v>5</v>
      </c>
      <c r="S193" s="177"/>
      <c r="T193" s="177"/>
      <c r="U193" s="177"/>
      <c r="V193" s="177"/>
      <c r="W193" s="370"/>
      <c r="X193" s="370"/>
      <c r="Y193" s="391"/>
      <c r="Z193" s="177"/>
      <c r="AA193" s="75">
        <v>430</v>
      </c>
      <c r="AB193" s="75">
        <v>430170775</v>
      </c>
      <c r="AC193" s="193" t="s">
        <v>41</v>
      </c>
      <c r="AD193" s="75">
        <v>0</v>
      </c>
      <c r="AE193" s="75">
        <v>0</v>
      </c>
      <c r="AF193" s="75">
        <v>0</v>
      </c>
      <c r="AG193" s="75">
        <v>0</v>
      </c>
      <c r="AH193" s="75">
        <v>2</v>
      </c>
      <c r="AI193" s="75">
        <v>3</v>
      </c>
      <c r="AJ193" s="75">
        <v>0</v>
      </c>
      <c r="AK193" s="164">
        <v>0</v>
      </c>
      <c r="AL193" s="164">
        <v>0</v>
      </c>
      <c r="AM193" s="164">
        <v>0</v>
      </c>
      <c r="AN193" s="164">
        <v>0</v>
      </c>
      <c r="AO193" s="164">
        <v>1</v>
      </c>
      <c r="AP193" s="164">
        <v>0</v>
      </c>
      <c r="AQ193" s="164">
        <v>0</v>
      </c>
      <c r="AR193" s="164">
        <v>0</v>
      </c>
      <c r="AS193" s="75">
        <v>0</v>
      </c>
      <c r="AT193" s="165"/>
      <c r="AU193" s="75">
        <v>170</v>
      </c>
      <c r="AV193" s="75">
        <v>775</v>
      </c>
      <c r="AW193" s="369">
        <v>4</v>
      </c>
      <c r="AY193" s="75"/>
    </row>
    <row r="194" spans="1:51">
      <c r="A194" s="164">
        <f t="shared" si="35"/>
        <v>430</v>
      </c>
      <c r="B194" s="164">
        <f t="shared" si="36"/>
        <v>430170778</v>
      </c>
      <c r="C194" s="165" t="str">
        <f t="shared" si="37"/>
        <v>ADVANCED MATH AND SCIENCE ACADEMY</v>
      </c>
      <c r="D194" s="174">
        <f t="shared" si="38"/>
        <v>0</v>
      </c>
      <c r="E194" s="174">
        <f t="shared" si="39"/>
        <v>0</v>
      </c>
      <c r="F194" s="174">
        <f t="shared" si="40"/>
        <v>0</v>
      </c>
      <c r="G194" s="174">
        <f t="shared" si="41"/>
        <v>0</v>
      </c>
      <c r="H194" s="174">
        <f t="shared" si="42"/>
        <v>0</v>
      </c>
      <c r="I194" s="174">
        <f t="shared" si="43"/>
        <v>1</v>
      </c>
      <c r="J194" s="174">
        <f t="shared" si="44"/>
        <v>0</v>
      </c>
      <c r="K194" s="251">
        <f t="shared" si="45"/>
        <v>0.04</v>
      </c>
      <c r="L194" s="174"/>
      <c r="M194" s="174">
        <f t="shared" si="46"/>
        <v>0</v>
      </c>
      <c r="N194" s="174">
        <f t="shared" si="47"/>
        <v>0</v>
      </c>
      <c r="O194" s="174">
        <f t="shared" si="48"/>
        <v>0</v>
      </c>
      <c r="P194" s="174">
        <f t="shared" si="49"/>
        <v>1</v>
      </c>
      <c r="Q194" s="174">
        <f t="shared" si="50"/>
        <v>9</v>
      </c>
      <c r="R194" s="174">
        <f t="shared" si="51"/>
        <v>1</v>
      </c>
      <c r="S194" s="177"/>
      <c r="T194" s="177"/>
      <c r="U194" s="177"/>
      <c r="V194" s="177"/>
      <c r="W194" s="370"/>
      <c r="X194" s="370"/>
      <c r="Y194" s="391"/>
      <c r="Z194" s="177"/>
      <c r="AA194" s="75">
        <v>430</v>
      </c>
      <c r="AB194" s="75">
        <v>430170778</v>
      </c>
      <c r="AC194" s="193" t="s">
        <v>41</v>
      </c>
      <c r="AD194" s="75">
        <v>0</v>
      </c>
      <c r="AE194" s="75">
        <v>0</v>
      </c>
      <c r="AF194" s="75">
        <v>0</v>
      </c>
      <c r="AG194" s="75">
        <v>0</v>
      </c>
      <c r="AH194" s="75">
        <v>0</v>
      </c>
      <c r="AI194" s="75">
        <v>1</v>
      </c>
      <c r="AJ194" s="75">
        <v>0</v>
      </c>
      <c r="AK194" s="164">
        <v>0</v>
      </c>
      <c r="AL194" s="164">
        <v>0</v>
      </c>
      <c r="AM194" s="164">
        <v>0</v>
      </c>
      <c r="AN194" s="164">
        <v>0</v>
      </c>
      <c r="AO194" s="164">
        <v>0</v>
      </c>
      <c r="AP194" s="164">
        <v>0</v>
      </c>
      <c r="AQ194" s="164">
        <v>0</v>
      </c>
      <c r="AR194" s="164">
        <v>0</v>
      </c>
      <c r="AS194" s="75">
        <v>1</v>
      </c>
      <c r="AT194" s="165"/>
      <c r="AU194" s="75">
        <v>170</v>
      </c>
      <c r="AV194" s="75">
        <v>778</v>
      </c>
      <c r="AW194" s="369">
        <v>9</v>
      </c>
      <c r="AY194" s="75"/>
    </row>
    <row r="195" spans="1:51">
      <c r="A195" s="164">
        <f t="shared" si="35"/>
        <v>432</v>
      </c>
      <c r="B195" s="164">
        <f t="shared" si="36"/>
        <v>432712020</v>
      </c>
      <c r="C195" s="165" t="str">
        <f t="shared" si="37"/>
        <v>CAPE COD LIGHTHOUSE</v>
      </c>
      <c r="D195" s="174">
        <f t="shared" si="38"/>
        <v>0</v>
      </c>
      <c r="E195" s="174">
        <f t="shared" si="39"/>
        <v>0</v>
      </c>
      <c r="F195" s="174">
        <f t="shared" si="40"/>
        <v>0</v>
      </c>
      <c r="G195" s="174">
        <f t="shared" si="41"/>
        <v>0</v>
      </c>
      <c r="H195" s="174">
        <f t="shared" si="42"/>
        <v>111</v>
      </c>
      <c r="I195" s="174">
        <f t="shared" si="43"/>
        <v>0</v>
      </c>
      <c r="J195" s="174">
        <f t="shared" si="44"/>
        <v>0</v>
      </c>
      <c r="K195" s="251">
        <f t="shared" si="45"/>
        <v>4.4400000000000004</v>
      </c>
      <c r="L195" s="174"/>
      <c r="M195" s="174">
        <f t="shared" si="46"/>
        <v>0</v>
      </c>
      <c r="N195" s="174">
        <f t="shared" si="47"/>
        <v>4</v>
      </c>
      <c r="O195" s="174">
        <f t="shared" si="48"/>
        <v>0</v>
      </c>
      <c r="P195" s="174">
        <f t="shared" si="49"/>
        <v>29</v>
      </c>
      <c r="Q195" s="174">
        <f t="shared" si="50"/>
        <v>10</v>
      </c>
      <c r="R195" s="174">
        <f t="shared" si="51"/>
        <v>111</v>
      </c>
      <c r="S195" s="177"/>
      <c r="T195" s="177"/>
      <c r="U195" s="177"/>
      <c r="V195" s="177"/>
      <c r="W195" s="370"/>
      <c r="X195" s="370"/>
      <c r="Y195" s="391"/>
      <c r="Z195" s="177"/>
      <c r="AA195" s="75">
        <v>432</v>
      </c>
      <c r="AB195" s="75">
        <v>432712020</v>
      </c>
      <c r="AC195" s="193" t="s">
        <v>43</v>
      </c>
      <c r="AD195" s="75">
        <v>0</v>
      </c>
      <c r="AE195" s="75">
        <v>0</v>
      </c>
      <c r="AF195" s="75">
        <v>0</v>
      </c>
      <c r="AG195" s="75">
        <v>0</v>
      </c>
      <c r="AH195" s="75">
        <v>111</v>
      </c>
      <c r="AI195" s="75">
        <v>0</v>
      </c>
      <c r="AJ195" s="75">
        <v>0</v>
      </c>
      <c r="AK195" s="164">
        <v>0</v>
      </c>
      <c r="AL195" s="164">
        <v>0</v>
      </c>
      <c r="AM195" s="164">
        <v>4</v>
      </c>
      <c r="AN195" s="164">
        <v>0</v>
      </c>
      <c r="AO195" s="164">
        <v>29</v>
      </c>
      <c r="AP195" s="164">
        <v>0</v>
      </c>
      <c r="AQ195" s="164">
        <v>0</v>
      </c>
      <c r="AR195" s="164">
        <v>0</v>
      </c>
      <c r="AS195" s="75">
        <v>0</v>
      </c>
      <c r="AT195" s="165"/>
      <c r="AU195" s="75">
        <v>712</v>
      </c>
      <c r="AV195" s="75">
        <v>20</v>
      </c>
      <c r="AW195" s="369">
        <v>10</v>
      </c>
      <c r="AY195" s="75"/>
    </row>
    <row r="196" spans="1:51">
      <c r="A196" s="164">
        <f t="shared" si="35"/>
        <v>432</v>
      </c>
      <c r="B196" s="164">
        <f t="shared" si="36"/>
        <v>432712036</v>
      </c>
      <c r="C196" s="165" t="str">
        <f t="shared" si="37"/>
        <v>CAPE COD LIGHTHOUSE</v>
      </c>
      <c r="D196" s="174">
        <f t="shared" si="38"/>
        <v>0</v>
      </c>
      <c r="E196" s="174">
        <f t="shared" si="39"/>
        <v>0</v>
      </c>
      <c r="F196" s="174">
        <f t="shared" si="40"/>
        <v>0</v>
      </c>
      <c r="G196" s="174">
        <f t="shared" si="41"/>
        <v>0</v>
      </c>
      <c r="H196" s="174">
        <f t="shared" si="42"/>
        <v>1</v>
      </c>
      <c r="I196" s="174">
        <f t="shared" si="43"/>
        <v>0</v>
      </c>
      <c r="J196" s="174">
        <f t="shared" si="44"/>
        <v>0</v>
      </c>
      <c r="K196" s="251">
        <f t="shared" si="45"/>
        <v>0.04</v>
      </c>
      <c r="L196" s="174"/>
      <c r="M196" s="174">
        <f t="shared" si="46"/>
        <v>0</v>
      </c>
      <c r="N196" s="174">
        <f t="shared" si="47"/>
        <v>0</v>
      </c>
      <c r="O196" s="174">
        <f t="shared" si="48"/>
        <v>0</v>
      </c>
      <c r="P196" s="174">
        <f t="shared" si="49"/>
        <v>0</v>
      </c>
      <c r="Q196" s="174">
        <f t="shared" si="50"/>
        <v>7</v>
      </c>
      <c r="R196" s="174">
        <f t="shared" si="51"/>
        <v>1</v>
      </c>
      <c r="S196" s="177"/>
      <c r="T196" s="177"/>
      <c r="U196" s="177"/>
      <c r="V196" s="177"/>
      <c r="W196" s="370"/>
      <c r="X196" s="370"/>
      <c r="Y196" s="391"/>
      <c r="Z196" s="177"/>
      <c r="AA196" s="75">
        <v>432</v>
      </c>
      <c r="AB196" s="75">
        <v>432712036</v>
      </c>
      <c r="AC196" s="193" t="s">
        <v>43</v>
      </c>
      <c r="AD196" s="75">
        <v>0</v>
      </c>
      <c r="AE196" s="75">
        <v>0</v>
      </c>
      <c r="AF196" s="75">
        <v>0</v>
      </c>
      <c r="AG196" s="75">
        <v>0</v>
      </c>
      <c r="AH196" s="75">
        <v>1</v>
      </c>
      <c r="AI196" s="75">
        <v>0</v>
      </c>
      <c r="AJ196" s="75">
        <v>0</v>
      </c>
      <c r="AK196" s="164">
        <v>0</v>
      </c>
      <c r="AL196" s="164">
        <v>0</v>
      </c>
      <c r="AM196" s="164">
        <v>0</v>
      </c>
      <c r="AN196" s="164">
        <v>0</v>
      </c>
      <c r="AO196" s="164">
        <v>0</v>
      </c>
      <c r="AP196" s="164">
        <v>0</v>
      </c>
      <c r="AQ196" s="164">
        <v>0</v>
      </c>
      <c r="AR196" s="164">
        <v>0</v>
      </c>
      <c r="AS196" s="75">
        <v>0</v>
      </c>
      <c r="AT196" s="165"/>
      <c r="AU196" s="75">
        <v>712</v>
      </c>
      <c r="AV196" s="75">
        <v>36</v>
      </c>
      <c r="AW196" s="369">
        <v>7</v>
      </c>
      <c r="AY196" s="75"/>
    </row>
    <row r="197" spans="1:51">
      <c r="A197" s="164">
        <f t="shared" si="35"/>
        <v>432</v>
      </c>
      <c r="B197" s="164">
        <f t="shared" si="36"/>
        <v>432712172</v>
      </c>
      <c r="C197" s="165" t="str">
        <f t="shared" si="37"/>
        <v>CAPE COD LIGHTHOUSE</v>
      </c>
      <c r="D197" s="174">
        <f t="shared" si="38"/>
        <v>0</v>
      </c>
      <c r="E197" s="174">
        <f t="shared" si="39"/>
        <v>0</v>
      </c>
      <c r="F197" s="174">
        <f t="shared" si="40"/>
        <v>0</v>
      </c>
      <c r="G197" s="174">
        <f t="shared" si="41"/>
        <v>0</v>
      </c>
      <c r="H197" s="174">
        <f t="shared" si="42"/>
        <v>1</v>
      </c>
      <c r="I197" s="174">
        <f t="shared" si="43"/>
        <v>0</v>
      </c>
      <c r="J197" s="174">
        <f t="shared" si="44"/>
        <v>0</v>
      </c>
      <c r="K197" s="251">
        <f t="shared" si="45"/>
        <v>0.04</v>
      </c>
      <c r="L197" s="174"/>
      <c r="M197" s="174">
        <f t="shared" si="46"/>
        <v>0</v>
      </c>
      <c r="N197" s="174">
        <f t="shared" si="47"/>
        <v>0</v>
      </c>
      <c r="O197" s="174">
        <f t="shared" si="48"/>
        <v>0</v>
      </c>
      <c r="P197" s="174">
        <f t="shared" si="49"/>
        <v>0</v>
      </c>
      <c r="Q197" s="174">
        <f t="shared" si="50"/>
        <v>8</v>
      </c>
      <c r="R197" s="174">
        <f t="shared" si="51"/>
        <v>1</v>
      </c>
      <c r="S197" s="177"/>
      <c r="T197" s="177"/>
      <c r="U197" s="177"/>
      <c r="V197" s="177"/>
      <c r="W197" s="370"/>
      <c r="X197" s="370"/>
      <c r="Y197" s="391"/>
      <c r="Z197" s="177"/>
      <c r="AA197" s="75">
        <v>432</v>
      </c>
      <c r="AB197" s="75">
        <v>432712172</v>
      </c>
      <c r="AC197" s="193" t="s">
        <v>43</v>
      </c>
      <c r="AD197" s="75">
        <v>0</v>
      </c>
      <c r="AE197" s="75">
        <v>0</v>
      </c>
      <c r="AF197" s="75">
        <v>0</v>
      </c>
      <c r="AG197" s="75">
        <v>0</v>
      </c>
      <c r="AH197" s="75">
        <v>1</v>
      </c>
      <c r="AI197" s="75">
        <v>0</v>
      </c>
      <c r="AJ197" s="75">
        <v>0</v>
      </c>
      <c r="AK197" s="164">
        <v>0</v>
      </c>
      <c r="AL197" s="164">
        <v>0</v>
      </c>
      <c r="AM197" s="164">
        <v>0</v>
      </c>
      <c r="AN197" s="164">
        <v>0</v>
      </c>
      <c r="AO197" s="164">
        <v>0</v>
      </c>
      <c r="AP197" s="164">
        <v>0</v>
      </c>
      <c r="AQ197" s="164">
        <v>0</v>
      </c>
      <c r="AR197" s="164">
        <v>0</v>
      </c>
      <c r="AS197" s="75">
        <v>0</v>
      </c>
      <c r="AT197" s="165"/>
      <c r="AU197" s="75">
        <v>712</v>
      </c>
      <c r="AV197" s="75">
        <v>172</v>
      </c>
      <c r="AW197" s="369">
        <v>8</v>
      </c>
      <c r="AY197" s="75"/>
    </row>
    <row r="198" spans="1:51">
      <c r="A198" s="164">
        <f t="shared" si="35"/>
        <v>432</v>
      </c>
      <c r="B198" s="164">
        <f t="shared" si="36"/>
        <v>432712261</v>
      </c>
      <c r="C198" s="165" t="str">
        <f t="shared" si="37"/>
        <v>CAPE COD LIGHTHOUSE</v>
      </c>
      <c r="D198" s="174">
        <f t="shared" si="38"/>
        <v>0</v>
      </c>
      <c r="E198" s="174">
        <f t="shared" si="39"/>
        <v>0</v>
      </c>
      <c r="F198" s="174">
        <f t="shared" si="40"/>
        <v>0</v>
      </c>
      <c r="G198" s="174">
        <f t="shared" si="41"/>
        <v>0</v>
      </c>
      <c r="H198" s="174">
        <f t="shared" si="42"/>
        <v>15</v>
      </c>
      <c r="I198" s="174">
        <f t="shared" si="43"/>
        <v>0</v>
      </c>
      <c r="J198" s="174">
        <f t="shared" si="44"/>
        <v>0</v>
      </c>
      <c r="K198" s="251">
        <f t="shared" si="45"/>
        <v>0.6</v>
      </c>
      <c r="L198" s="174"/>
      <c r="M198" s="174">
        <f t="shared" si="46"/>
        <v>0</v>
      </c>
      <c r="N198" s="174">
        <f t="shared" si="47"/>
        <v>0</v>
      </c>
      <c r="O198" s="174">
        <f t="shared" si="48"/>
        <v>0</v>
      </c>
      <c r="P198" s="174">
        <f t="shared" si="49"/>
        <v>2</v>
      </c>
      <c r="Q198" s="174">
        <f t="shared" si="50"/>
        <v>5</v>
      </c>
      <c r="R198" s="174">
        <f t="shared" si="51"/>
        <v>15</v>
      </c>
      <c r="S198" s="177"/>
      <c r="T198" s="177"/>
      <c r="U198" s="177"/>
      <c r="V198" s="177"/>
      <c r="W198" s="370"/>
      <c r="X198" s="370"/>
      <c r="Y198" s="391"/>
      <c r="Z198" s="177"/>
      <c r="AA198" s="75">
        <v>432</v>
      </c>
      <c r="AB198" s="75">
        <v>432712261</v>
      </c>
      <c r="AC198" s="193" t="s">
        <v>43</v>
      </c>
      <c r="AD198" s="75">
        <v>0</v>
      </c>
      <c r="AE198" s="75">
        <v>0</v>
      </c>
      <c r="AF198" s="75">
        <v>0</v>
      </c>
      <c r="AG198" s="75">
        <v>0</v>
      </c>
      <c r="AH198" s="75">
        <v>15</v>
      </c>
      <c r="AI198" s="75">
        <v>0</v>
      </c>
      <c r="AJ198" s="75">
        <v>0</v>
      </c>
      <c r="AK198" s="164">
        <v>0</v>
      </c>
      <c r="AL198" s="164">
        <v>0</v>
      </c>
      <c r="AM198" s="164">
        <v>0</v>
      </c>
      <c r="AN198" s="164">
        <v>0</v>
      </c>
      <c r="AO198" s="164">
        <v>2</v>
      </c>
      <c r="AP198" s="164">
        <v>0</v>
      </c>
      <c r="AQ198" s="164">
        <v>0</v>
      </c>
      <c r="AR198" s="164">
        <v>0</v>
      </c>
      <c r="AS198" s="75">
        <v>0</v>
      </c>
      <c r="AT198" s="165"/>
      <c r="AU198" s="75">
        <v>712</v>
      </c>
      <c r="AV198" s="75">
        <v>261</v>
      </c>
      <c r="AW198" s="369">
        <v>5</v>
      </c>
      <c r="AY198" s="75"/>
    </row>
    <row r="199" spans="1:51">
      <c r="A199" s="164">
        <f t="shared" si="35"/>
        <v>432</v>
      </c>
      <c r="B199" s="164">
        <f t="shared" si="36"/>
        <v>432712645</v>
      </c>
      <c r="C199" s="165" t="str">
        <f t="shared" si="37"/>
        <v>CAPE COD LIGHTHOUSE</v>
      </c>
      <c r="D199" s="174">
        <f t="shared" si="38"/>
        <v>0</v>
      </c>
      <c r="E199" s="174">
        <f t="shared" si="39"/>
        <v>0</v>
      </c>
      <c r="F199" s="174">
        <f t="shared" si="40"/>
        <v>0</v>
      </c>
      <c r="G199" s="174">
        <f t="shared" si="41"/>
        <v>0</v>
      </c>
      <c r="H199" s="174">
        <f t="shared" si="42"/>
        <v>53</v>
      </c>
      <c r="I199" s="174">
        <f t="shared" si="43"/>
        <v>0</v>
      </c>
      <c r="J199" s="174">
        <f t="shared" si="44"/>
        <v>0</v>
      </c>
      <c r="K199" s="251">
        <f t="shared" si="45"/>
        <v>2.12</v>
      </c>
      <c r="L199" s="174"/>
      <c r="M199" s="174">
        <f t="shared" si="46"/>
        <v>0</v>
      </c>
      <c r="N199" s="174">
        <f t="shared" si="47"/>
        <v>1</v>
      </c>
      <c r="O199" s="174">
        <f t="shared" si="48"/>
        <v>0</v>
      </c>
      <c r="P199" s="174">
        <f t="shared" si="49"/>
        <v>13</v>
      </c>
      <c r="Q199" s="174">
        <f t="shared" si="50"/>
        <v>10</v>
      </c>
      <c r="R199" s="174">
        <f t="shared" si="51"/>
        <v>53</v>
      </c>
      <c r="S199" s="177"/>
      <c r="T199" s="177"/>
      <c r="U199" s="177"/>
      <c r="V199" s="177"/>
      <c r="W199" s="370"/>
      <c r="X199" s="370"/>
      <c r="Y199" s="391"/>
      <c r="Z199" s="177"/>
      <c r="AA199" s="75">
        <v>432</v>
      </c>
      <c r="AB199" s="75">
        <v>432712645</v>
      </c>
      <c r="AC199" s="193" t="s">
        <v>43</v>
      </c>
      <c r="AD199" s="75">
        <v>0</v>
      </c>
      <c r="AE199" s="75">
        <v>0</v>
      </c>
      <c r="AF199" s="75">
        <v>0</v>
      </c>
      <c r="AG199" s="75">
        <v>0</v>
      </c>
      <c r="AH199" s="75">
        <v>53</v>
      </c>
      <c r="AI199" s="75">
        <v>0</v>
      </c>
      <c r="AJ199" s="75">
        <v>0</v>
      </c>
      <c r="AK199" s="164">
        <v>0</v>
      </c>
      <c r="AL199" s="164">
        <v>0</v>
      </c>
      <c r="AM199" s="164">
        <v>1</v>
      </c>
      <c r="AN199" s="164">
        <v>0</v>
      </c>
      <c r="AO199" s="164">
        <v>13</v>
      </c>
      <c r="AP199" s="164">
        <v>0</v>
      </c>
      <c r="AQ199" s="164">
        <v>0</v>
      </c>
      <c r="AR199" s="164">
        <v>0</v>
      </c>
      <c r="AS199" s="75">
        <v>0</v>
      </c>
      <c r="AT199" s="165"/>
      <c r="AU199" s="75">
        <v>712</v>
      </c>
      <c r="AV199" s="75">
        <v>645</v>
      </c>
      <c r="AW199" s="369">
        <v>10</v>
      </c>
      <c r="AY199" s="75"/>
    </row>
    <row r="200" spans="1:51">
      <c r="A200" s="164">
        <f t="shared" si="35"/>
        <v>432</v>
      </c>
      <c r="B200" s="164">
        <f t="shared" si="36"/>
        <v>432712660</v>
      </c>
      <c r="C200" s="165" t="str">
        <f t="shared" si="37"/>
        <v>CAPE COD LIGHTHOUSE</v>
      </c>
      <c r="D200" s="174">
        <f t="shared" si="38"/>
        <v>0</v>
      </c>
      <c r="E200" s="174">
        <f t="shared" si="39"/>
        <v>0</v>
      </c>
      <c r="F200" s="174">
        <f t="shared" si="40"/>
        <v>0</v>
      </c>
      <c r="G200" s="174">
        <f t="shared" si="41"/>
        <v>0</v>
      </c>
      <c r="H200" s="174">
        <f t="shared" si="42"/>
        <v>49</v>
      </c>
      <c r="I200" s="174">
        <f t="shared" si="43"/>
        <v>0</v>
      </c>
      <c r="J200" s="174">
        <f t="shared" si="44"/>
        <v>0</v>
      </c>
      <c r="K200" s="251">
        <f t="shared" si="45"/>
        <v>1.96</v>
      </c>
      <c r="L200" s="174"/>
      <c r="M200" s="174">
        <f t="shared" si="46"/>
        <v>0</v>
      </c>
      <c r="N200" s="174">
        <f t="shared" si="47"/>
        <v>0</v>
      </c>
      <c r="O200" s="174">
        <f t="shared" si="48"/>
        <v>0</v>
      </c>
      <c r="P200" s="174">
        <f t="shared" si="49"/>
        <v>14</v>
      </c>
      <c r="Q200" s="174">
        <f t="shared" si="50"/>
        <v>7</v>
      </c>
      <c r="R200" s="174">
        <f t="shared" si="51"/>
        <v>49</v>
      </c>
      <c r="S200" s="177"/>
      <c r="T200" s="177"/>
      <c r="U200" s="177"/>
      <c r="V200" s="177"/>
      <c r="W200" s="370"/>
      <c r="X200" s="370"/>
      <c r="Y200" s="391"/>
      <c r="Z200" s="177"/>
      <c r="AA200" s="75">
        <v>432</v>
      </c>
      <c r="AB200" s="75">
        <v>432712660</v>
      </c>
      <c r="AC200" s="193" t="s">
        <v>43</v>
      </c>
      <c r="AD200" s="75">
        <v>0</v>
      </c>
      <c r="AE200" s="75">
        <v>0</v>
      </c>
      <c r="AF200" s="75">
        <v>0</v>
      </c>
      <c r="AG200" s="75">
        <v>0</v>
      </c>
      <c r="AH200" s="75">
        <v>49</v>
      </c>
      <c r="AI200" s="75">
        <v>0</v>
      </c>
      <c r="AJ200" s="75">
        <v>0</v>
      </c>
      <c r="AK200" s="164">
        <v>0</v>
      </c>
      <c r="AL200" s="164">
        <v>0</v>
      </c>
      <c r="AM200" s="164">
        <v>0</v>
      </c>
      <c r="AN200" s="164">
        <v>0</v>
      </c>
      <c r="AO200" s="164">
        <v>14</v>
      </c>
      <c r="AP200" s="164">
        <v>0</v>
      </c>
      <c r="AQ200" s="164">
        <v>0</v>
      </c>
      <c r="AR200" s="164">
        <v>0</v>
      </c>
      <c r="AS200" s="75">
        <v>0</v>
      </c>
      <c r="AT200" s="165"/>
      <c r="AU200" s="75">
        <v>712</v>
      </c>
      <c r="AV200" s="75">
        <v>660</v>
      </c>
      <c r="AW200" s="369">
        <v>7</v>
      </c>
      <c r="AY200" s="75"/>
    </row>
    <row r="201" spans="1:51">
      <c r="A201" s="164">
        <f t="shared" si="35"/>
        <v>432</v>
      </c>
      <c r="B201" s="164">
        <f t="shared" si="36"/>
        <v>432712712</v>
      </c>
      <c r="C201" s="165" t="str">
        <f t="shared" si="37"/>
        <v>CAPE COD LIGHTHOUSE</v>
      </c>
      <c r="D201" s="174">
        <f t="shared" si="38"/>
        <v>0</v>
      </c>
      <c r="E201" s="174">
        <f t="shared" si="39"/>
        <v>0</v>
      </c>
      <c r="F201" s="174">
        <f t="shared" si="40"/>
        <v>0</v>
      </c>
      <c r="G201" s="174">
        <f t="shared" si="41"/>
        <v>0</v>
      </c>
      <c r="H201" s="174">
        <f t="shared" si="42"/>
        <v>16</v>
      </c>
      <c r="I201" s="174">
        <f t="shared" si="43"/>
        <v>0</v>
      </c>
      <c r="J201" s="174">
        <f t="shared" si="44"/>
        <v>0</v>
      </c>
      <c r="K201" s="251">
        <f t="shared" si="45"/>
        <v>0.64</v>
      </c>
      <c r="L201" s="174"/>
      <c r="M201" s="174">
        <f t="shared" si="46"/>
        <v>0</v>
      </c>
      <c r="N201" s="174">
        <f t="shared" si="47"/>
        <v>0</v>
      </c>
      <c r="O201" s="174">
        <f t="shared" si="48"/>
        <v>0</v>
      </c>
      <c r="P201" s="174">
        <f t="shared" si="49"/>
        <v>6</v>
      </c>
      <c r="Q201" s="174">
        <f t="shared" si="50"/>
        <v>7</v>
      </c>
      <c r="R201" s="174">
        <f t="shared" si="51"/>
        <v>16</v>
      </c>
      <c r="S201" s="177"/>
      <c r="T201" s="177"/>
      <c r="U201" s="177"/>
      <c r="V201" s="177"/>
      <c r="W201" s="370"/>
      <c r="X201" s="370"/>
      <c r="Y201" s="391"/>
      <c r="Z201" s="177"/>
      <c r="AA201" s="75">
        <v>432</v>
      </c>
      <c r="AB201" s="75">
        <v>432712712</v>
      </c>
      <c r="AC201" s="193" t="s">
        <v>43</v>
      </c>
      <c r="AD201" s="75">
        <v>0</v>
      </c>
      <c r="AE201" s="75">
        <v>0</v>
      </c>
      <c r="AF201" s="75">
        <v>0</v>
      </c>
      <c r="AG201" s="75">
        <v>0</v>
      </c>
      <c r="AH201" s="75">
        <v>16</v>
      </c>
      <c r="AI201" s="75">
        <v>0</v>
      </c>
      <c r="AJ201" s="75">
        <v>0</v>
      </c>
      <c r="AK201" s="164">
        <v>0</v>
      </c>
      <c r="AL201" s="164">
        <v>0</v>
      </c>
      <c r="AM201" s="164">
        <v>0</v>
      </c>
      <c r="AN201" s="164">
        <v>0</v>
      </c>
      <c r="AO201" s="164">
        <v>6</v>
      </c>
      <c r="AP201" s="164">
        <v>0</v>
      </c>
      <c r="AQ201" s="164">
        <v>0</v>
      </c>
      <c r="AR201" s="164">
        <v>0</v>
      </c>
      <c r="AS201" s="75">
        <v>0</v>
      </c>
      <c r="AT201" s="165"/>
      <c r="AU201" s="75">
        <v>712</v>
      </c>
      <c r="AV201" s="75">
        <v>712</v>
      </c>
      <c r="AW201" s="369">
        <v>7</v>
      </c>
      <c r="AY201" s="75"/>
    </row>
    <row r="202" spans="1:51">
      <c r="A202" s="164">
        <f t="shared" si="35"/>
        <v>435</v>
      </c>
      <c r="B202" s="164">
        <f t="shared" si="36"/>
        <v>435301009</v>
      </c>
      <c r="C202" s="165" t="str">
        <f t="shared" si="37"/>
        <v>INNOVATION ACADEMY</v>
      </c>
      <c r="D202" s="174">
        <f t="shared" si="38"/>
        <v>0</v>
      </c>
      <c r="E202" s="174">
        <f t="shared" si="39"/>
        <v>0</v>
      </c>
      <c r="F202" s="174">
        <f t="shared" si="40"/>
        <v>0</v>
      </c>
      <c r="G202" s="174">
        <f t="shared" si="41"/>
        <v>0</v>
      </c>
      <c r="H202" s="174">
        <f t="shared" si="42"/>
        <v>2</v>
      </c>
      <c r="I202" s="174">
        <f t="shared" si="43"/>
        <v>1</v>
      </c>
      <c r="J202" s="174">
        <f t="shared" si="44"/>
        <v>0</v>
      </c>
      <c r="K202" s="251">
        <f t="shared" si="45"/>
        <v>0.12</v>
      </c>
      <c r="L202" s="174"/>
      <c r="M202" s="174">
        <f t="shared" si="46"/>
        <v>0</v>
      </c>
      <c r="N202" s="174">
        <f t="shared" si="47"/>
        <v>0</v>
      </c>
      <c r="O202" s="174">
        <f t="shared" si="48"/>
        <v>0</v>
      </c>
      <c r="P202" s="174">
        <f t="shared" si="49"/>
        <v>0</v>
      </c>
      <c r="Q202" s="174">
        <f t="shared" si="50"/>
        <v>3</v>
      </c>
      <c r="R202" s="174">
        <f t="shared" si="51"/>
        <v>3</v>
      </c>
      <c r="S202" s="177"/>
      <c r="T202" s="177"/>
      <c r="U202" s="177"/>
      <c r="V202" s="177"/>
      <c r="W202" s="370"/>
      <c r="X202" s="370"/>
      <c r="Y202" s="391"/>
      <c r="Z202" s="177"/>
      <c r="AA202" s="75">
        <v>435</v>
      </c>
      <c r="AB202" s="75">
        <v>435301009</v>
      </c>
      <c r="AC202" s="193" t="s">
        <v>45</v>
      </c>
      <c r="AD202" s="75">
        <v>0</v>
      </c>
      <c r="AE202" s="75">
        <v>0</v>
      </c>
      <c r="AF202" s="75">
        <v>0</v>
      </c>
      <c r="AG202" s="75">
        <v>0</v>
      </c>
      <c r="AH202" s="75">
        <v>2</v>
      </c>
      <c r="AI202" s="75">
        <v>1</v>
      </c>
      <c r="AJ202" s="75">
        <v>0</v>
      </c>
      <c r="AK202" s="164">
        <v>0</v>
      </c>
      <c r="AL202" s="164">
        <v>0</v>
      </c>
      <c r="AM202" s="164">
        <v>0</v>
      </c>
      <c r="AN202" s="164">
        <v>0</v>
      </c>
      <c r="AO202" s="164">
        <v>0</v>
      </c>
      <c r="AP202" s="164">
        <v>0</v>
      </c>
      <c r="AQ202" s="164">
        <v>0</v>
      </c>
      <c r="AR202" s="164">
        <v>0</v>
      </c>
      <c r="AS202" s="75">
        <v>0</v>
      </c>
      <c r="AT202" s="165"/>
      <c r="AU202" s="75">
        <v>301</v>
      </c>
      <c r="AV202" s="75">
        <v>9</v>
      </c>
      <c r="AW202" s="369">
        <v>3</v>
      </c>
      <c r="AY202" s="75"/>
    </row>
    <row r="203" spans="1:51">
      <c r="A203" s="164">
        <f t="shared" ref="A203:A266" si="52">AA203</f>
        <v>435</v>
      </c>
      <c r="B203" s="164">
        <f t="shared" ref="B203:B266" si="53">AB203</f>
        <v>435301031</v>
      </c>
      <c r="C203" s="165" t="str">
        <f t="shared" ref="C203:C266" si="54">AC203</f>
        <v>INNOVATION ACADEMY</v>
      </c>
      <c r="D203" s="174">
        <f t="shared" ref="D203:D266" si="55">ROUND(AD203,0)</f>
        <v>0</v>
      </c>
      <c r="E203" s="174">
        <f t="shared" ref="E203:E266" si="56">ROUND(AE203,0)</f>
        <v>0</v>
      </c>
      <c r="F203" s="174">
        <f t="shared" ref="F203:F266" si="57">ROUND(AF203,0)</f>
        <v>0</v>
      </c>
      <c r="G203" s="174">
        <f t="shared" ref="G203:G266" si="58">ROUND(AG203,0)</f>
        <v>9</v>
      </c>
      <c r="H203" s="174">
        <f t="shared" ref="H203:H266" si="59">ROUND(AH203,0)</f>
        <v>17</v>
      </c>
      <c r="I203" s="174">
        <f t="shared" ref="I203:I266" si="60">ROUND(AI203,0)-J203</f>
        <v>24</v>
      </c>
      <c r="J203" s="174">
        <f t="shared" ref="J203:J266" si="61">ROUND(AJ203,0)</f>
        <v>0</v>
      </c>
      <c r="K203" s="251">
        <f t="shared" ref="K203:K266" si="62">ROUND($K$2*(SUM(AF203:AI203)+(AE203*0.5))+$K$5*AJ203,4)</f>
        <v>2</v>
      </c>
      <c r="L203" s="174"/>
      <c r="M203" s="174">
        <f t="shared" ref="M203:M266" si="63">ROUND(AL203+(AK203*0.5),0)</f>
        <v>0</v>
      </c>
      <c r="N203" s="174">
        <f t="shared" ref="N203:N266" si="64">ROUND(AM203,0)</f>
        <v>0</v>
      </c>
      <c r="O203" s="174">
        <f t="shared" ref="O203:O266" si="65">ROUND(AN203,0)</f>
        <v>0</v>
      </c>
      <c r="P203" s="174">
        <f t="shared" ref="P203:P266" si="66">ROUND(((AP203+AQ203)*0.5)+AO203+AR203+AS203,0)</f>
        <v>12</v>
      </c>
      <c r="Q203" s="174">
        <f t="shared" ref="Q203:Q266" si="67">AW203</f>
        <v>5</v>
      </c>
      <c r="R203" s="174">
        <f t="shared" ref="R203:R266" si="68">SUM(F203:I203)+ROUND(D203*0.5,0)+ROUND(J203,0)</f>
        <v>50</v>
      </c>
      <c r="S203" s="177"/>
      <c r="T203" s="177"/>
      <c r="U203" s="177"/>
      <c r="V203" s="177"/>
      <c r="W203" s="370"/>
      <c r="X203" s="370"/>
      <c r="Y203" s="391"/>
      <c r="Z203" s="177"/>
      <c r="AA203" s="75">
        <v>435</v>
      </c>
      <c r="AB203" s="75">
        <v>435301031</v>
      </c>
      <c r="AC203" s="193" t="s">
        <v>45</v>
      </c>
      <c r="AD203" s="75">
        <v>0</v>
      </c>
      <c r="AE203" s="75">
        <v>0</v>
      </c>
      <c r="AF203" s="75">
        <v>0</v>
      </c>
      <c r="AG203" s="75">
        <v>9</v>
      </c>
      <c r="AH203" s="75">
        <v>17</v>
      </c>
      <c r="AI203" s="75">
        <v>24</v>
      </c>
      <c r="AJ203" s="75">
        <v>0</v>
      </c>
      <c r="AK203" s="164">
        <v>0</v>
      </c>
      <c r="AL203" s="164">
        <v>0</v>
      </c>
      <c r="AM203" s="164">
        <v>0</v>
      </c>
      <c r="AN203" s="164">
        <v>0</v>
      </c>
      <c r="AO203" s="164">
        <v>5</v>
      </c>
      <c r="AP203" s="164">
        <v>0</v>
      </c>
      <c r="AQ203" s="164">
        <v>0</v>
      </c>
      <c r="AR203" s="164">
        <v>0</v>
      </c>
      <c r="AS203" s="75">
        <v>7</v>
      </c>
      <c r="AT203" s="165"/>
      <c r="AU203" s="75">
        <v>301</v>
      </c>
      <c r="AV203" s="75">
        <v>31</v>
      </c>
      <c r="AW203" s="369">
        <v>5</v>
      </c>
      <c r="AY203" s="75"/>
    </row>
    <row r="204" spans="1:51">
      <c r="A204" s="164">
        <f t="shared" si="52"/>
        <v>435</v>
      </c>
      <c r="B204" s="164">
        <f t="shared" si="53"/>
        <v>435301056</v>
      </c>
      <c r="C204" s="165" t="str">
        <f t="shared" si="54"/>
        <v>INNOVATION ACADEMY</v>
      </c>
      <c r="D204" s="174">
        <f t="shared" si="55"/>
        <v>0</v>
      </c>
      <c r="E204" s="174">
        <f t="shared" si="56"/>
        <v>0</v>
      </c>
      <c r="F204" s="174">
        <f t="shared" si="57"/>
        <v>0</v>
      </c>
      <c r="G204" s="174">
        <f t="shared" si="58"/>
        <v>2</v>
      </c>
      <c r="H204" s="174">
        <f t="shared" si="59"/>
        <v>26</v>
      </c>
      <c r="I204" s="174">
        <f t="shared" si="60"/>
        <v>28</v>
      </c>
      <c r="J204" s="174">
        <f t="shared" si="61"/>
        <v>0</v>
      </c>
      <c r="K204" s="251">
        <f t="shared" si="62"/>
        <v>2.2400000000000002</v>
      </c>
      <c r="L204" s="174"/>
      <c r="M204" s="174">
        <f t="shared" si="63"/>
        <v>0</v>
      </c>
      <c r="N204" s="174">
        <f t="shared" si="64"/>
        <v>0</v>
      </c>
      <c r="O204" s="174">
        <f t="shared" si="65"/>
        <v>0</v>
      </c>
      <c r="P204" s="174">
        <f t="shared" si="66"/>
        <v>9</v>
      </c>
      <c r="Q204" s="174">
        <f t="shared" si="67"/>
        <v>4</v>
      </c>
      <c r="R204" s="174">
        <f t="shared" si="68"/>
        <v>56</v>
      </c>
      <c r="S204" s="177"/>
      <c r="T204" s="177"/>
      <c r="U204" s="177"/>
      <c r="V204" s="177"/>
      <c r="W204" s="370"/>
      <c r="X204" s="370"/>
      <c r="Y204" s="391"/>
      <c r="Z204" s="177"/>
      <c r="AA204" s="75">
        <v>435</v>
      </c>
      <c r="AB204" s="75">
        <v>435301056</v>
      </c>
      <c r="AC204" s="193" t="s">
        <v>45</v>
      </c>
      <c r="AD204" s="75">
        <v>0</v>
      </c>
      <c r="AE204" s="75">
        <v>0</v>
      </c>
      <c r="AF204" s="75">
        <v>0</v>
      </c>
      <c r="AG204" s="75">
        <v>2</v>
      </c>
      <c r="AH204" s="75">
        <v>26</v>
      </c>
      <c r="AI204" s="75">
        <v>28</v>
      </c>
      <c r="AJ204" s="75">
        <v>0</v>
      </c>
      <c r="AK204" s="164">
        <v>0</v>
      </c>
      <c r="AL204" s="164">
        <v>0</v>
      </c>
      <c r="AM204" s="164">
        <v>0</v>
      </c>
      <c r="AN204" s="164">
        <v>0</v>
      </c>
      <c r="AO204" s="164">
        <v>5</v>
      </c>
      <c r="AP204" s="164">
        <v>0</v>
      </c>
      <c r="AQ204" s="164">
        <v>0</v>
      </c>
      <c r="AR204" s="164">
        <v>0</v>
      </c>
      <c r="AS204" s="75">
        <v>4</v>
      </c>
      <c r="AT204" s="165"/>
      <c r="AU204" s="75">
        <v>301</v>
      </c>
      <c r="AV204" s="75">
        <v>56</v>
      </c>
      <c r="AW204" s="369">
        <v>4</v>
      </c>
      <c r="AY204" s="75"/>
    </row>
    <row r="205" spans="1:51">
      <c r="A205" s="164">
        <f t="shared" si="52"/>
        <v>435</v>
      </c>
      <c r="B205" s="164">
        <f t="shared" si="53"/>
        <v>435301079</v>
      </c>
      <c r="C205" s="165" t="str">
        <f t="shared" si="54"/>
        <v>INNOVATION ACADEMY</v>
      </c>
      <c r="D205" s="174">
        <f t="shared" si="55"/>
        <v>0</v>
      </c>
      <c r="E205" s="174">
        <f t="shared" si="56"/>
        <v>0</v>
      </c>
      <c r="F205" s="174">
        <f t="shared" si="57"/>
        <v>0</v>
      </c>
      <c r="G205" s="174">
        <f t="shared" si="58"/>
        <v>21</v>
      </c>
      <c r="H205" s="174">
        <f t="shared" si="59"/>
        <v>66</v>
      </c>
      <c r="I205" s="174">
        <f t="shared" si="60"/>
        <v>59</v>
      </c>
      <c r="J205" s="174">
        <f t="shared" si="61"/>
        <v>0</v>
      </c>
      <c r="K205" s="251">
        <f t="shared" si="62"/>
        <v>5.84</v>
      </c>
      <c r="L205" s="174"/>
      <c r="M205" s="174">
        <f t="shared" si="63"/>
        <v>0</v>
      </c>
      <c r="N205" s="174">
        <f t="shared" si="64"/>
        <v>0</v>
      </c>
      <c r="O205" s="174">
        <f t="shared" si="65"/>
        <v>2</v>
      </c>
      <c r="P205" s="174">
        <f t="shared" si="66"/>
        <v>46</v>
      </c>
      <c r="Q205" s="174">
        <f t="shared" si="67"/>
        <v>7</v>
      </c>
      <c r="R205" s="174">
        <f t="shared" si="68"/>
        <v>146</v>
      </c>
      <c r="S205" s="177"/>
      <c r="T205" s="177"/>
      <c r="U205" s="177"/>
      <c r="V205" s="177"/>
      <c r="W205" s="370"/>
      <c r="X205" s="370"/>
      <c r="Y205" s="391"/>
      <c r="Z205" s="177"/>
      <c r="AA205" s="75">
        <v>435</v>
      </c>
      <c r="AB205" s="75">
        <v>435301079</v>
      </c>
      <c r="AC205" s="193" t="s">
        <v>45</v>
      </c>
      <c r="AD205" s="75">
        <v>0</v>
      </c>
      <c r="AE205" s="75">
        <v>0</v>
      </c>
      <c r="AF205" s="75">
        <v>0</v>
      </c>
      <c r="AG205" s="75">
        <v>21</v>
      </c>
      <c r="AH205" s="75">
        <v>66</v>
      </c>
      <c r="AI205" s="75">
        <v>59</v>
      </c>
      <c r="AJ205" s="75">
        <v>0</v>
      </c>
      <c r="AK205" s="164">
        <v>0</v>
      </c>
      <c r="AL205" s="164">
        <v>0</v>
      </c>
      <c r="AM205" s="164">
        <v>0</v>
      </c>
      <c r="AN205" s="164">
        <v>2</v>
      </c>
      <c r="AO205" s="164">
        <v>25</v>
      </c>
      <c r="AP205" s="164">
        <v>0</v>
      </c>
      <c r="AQ205" s="164">
        <v>0</v>
      </c>
      <c r="AR205" s="164">
        <v>0</v>
      </c>
      <c r="AS205" s="75">
        <v>21</v>
      </c>
      <c r="AT205" s="165"/>
      <c r="AU205" s="75">
        <v>301</v>
      </c>
      <c r="AV205" s="75">
        <v>79</v>
      </c>
      <c r="AW205" s="369">
        <v>7</v>
      </c>
      <c r="AY205" s="75"/>
    </row>
    <row r="206" spans="1:51">
      <c r="A206" s="164">
        <f t="shared" si="52"/>
        <v>435</v>
      </c>
      <c r="B206" s="164">
        <f t="shared" si="53"/>
        <v>435301128</v>
      </c>
      <c r="C206" s="165" t="str">
        <f t="shared" si="54"/>
        <v>INNOVATION ACADEMY</v>
      </c>
      <c r="D206" s="174">
        <f t="shared" si="55"/>
        <v>0</v>
      </c>
      <c r="E206" s="174">
        <f t="shared" si="56"/>
        <v>0</v>
      </c>
      <c r="F206" s="174">
        <f t="shared" si="57"/>
        <v>0</v>
      </c>
      <c r="G206" s="174">
        <f t="shared" si="58"/>
        <v>0</v>
      </c>
      <c r="H206" s="174">
        <f t="shared" si="59"/>
        <v>0</v>
      </c>
      <c r="I206" s="174">
        <f t="shared" si="60"/>
        <v>2</v>
      </c>
      <c r="J206" s="174">
        <f t="shared" si="61"/>
        <v>0</v>
      </c>
      <c r="K206" s="251">
        <f t="shared" si="62"/>
        <v>0.08</v>
      </c>
      <c r="L206" s="174"/>
      <c r="M206" s="174">
        <f t="shared" si="63"/>
        <v>0</v>
      </c>
      <c r="N206" s="174">
        <f t="shared" si="64"/>
        <v>0</v>
      </c>
      <c r="O206" s="174">
        <f t="shared" si="65"/>
        <v>0</v>
      </c>
      <c r="P206" s="174">
        <f t="shared" si="66"/>
        <v>2</v>
      </c>
      <c r="Q206" s="174">
        <f t="shared" si="67"/>
        <v>10</v>
      </c>
      <c r="R206" s="174">
        <f t="shared" si="68"/>
        <v>2</v>
      </c>
      <c r="S206" s="177"/>
      <c r="T206" s="177"/>
      <c r="U206" s="177"/>
      <c r="V206" s="177"/>
      <c r="W206" s="370"/>
      <c r="X206" s="370"/>
      <c r="Y206" s="391"/>
      <c r="Z206" s="177"/>
      <c r="AA206" s="75">
        <v>435</v>
      </c>
      <c r="AB206" s="75">
        <v>435301128</v>
      </c>
      <c r="AC206" s="193" t="s">
        <v>45</v>
      </c>
      <c r="AD206" s="75">
        <v>0</v>
      </c>
      <c r="AE206" s="75">
        <v>0</v>
      </c>
      <c r="AF206" s="75">
        <v>0</v>
      </c>
      <c r="AG206" s="75">
        <v>0</v>
      </c>
      <c r="AH206" s="75">
        <v>0</v>
      </c>
      <c r="AI206" s="75">
        <v>2</v>
      </c>
      <c r="AJ206" s="75">
        <v>0</v>
      </c>
      <c r="AK206" s="164">
        <v>0</v>
      </c>
      <c r="AL206" s="164">
        <v>0</v>
      </c>
      <c r="AM206" s="164">
        <v>0</v>
      </c>
      <c r="AN206" s="164">
        <v>0</v>
      </c>
      <c r="AO206" s="164">
        <v>0</v>
      </c>
      <c r="AP206" s="164">
        <v>0</v>
      </c>
      <c r="AQ206" s="164">
        <v>0</v>
      </c>
      <c r="AR206" s="164">
        <v>0</v>
      </c>
      <c r="AS206" s="75">
        <v>2</v>
      </c>
      <c r="AT206" s="165"/>
      <c r="AU206" s="75">
        <v>301</v>
      </c>
      <c r="AV206" s="75">
        <v>128</v>
      </c>
      <c r="AW206" s="369">
        <v>10</v>
      </c>
      <c r="AY206" s="75"/>
    </row>
    <row r="207" spans="1:51">
      <c r="A207" s="164">
        <f t="shared" si="52"/>
        <v>435</v>
      </c>
      <c r="B207" s="164">
        <f t="shared" si="53"/>
        <v>435301149</v>
      </c>
      <c r="C207" s="165" t="str">
        <f t="shared" si="54"/>
        <v>INNOVATION ACADEMY</v>
      </c>
      <c r="D207" s="174">
        <f t="shared" si="55"/>
        <v>0</v>
      </c>
      <c r="E207" s="174">
        <f t="shared" si="56"/>
        <v>0</v>
      </c>
      <c r="F207" s="174">
        <f t="shared" si="57"/>
        <v>0</v>
      </c>
      <c r="G207" s="174">
        <f t="shared" si="58"/>
        <v>0</v>
      </c>
      <c r="H207" s="174">
        <f t="shared" si="59"/>
        <v>0</v>
      </c>
      <c r="I207" s="174">
        <f t="shared" si="60"/>
        <v>5</v>
      </c>
      <c r="J207" s="174">
        <f t="shared" si="61"/>
        <v>0</v>
      </c>
      <c r="K207" s="251">
        <f t="shared" si="62"/>
        <v>0.2</v>
      </c>
      <c r="L207" s="174"/>
      <c r="M207" s="174">
        <f t="shared" si="63"/>
        <v>0</v>
      </c>
      <c r="N207" s="174">
        <f t="shared" si="64"/>
        <v>0</v>
      </c>
      <c r="O207" s="174">
        <f t="shared" si="65"/>
        <v>1</v>
      </c>
      <c r="P207" s="174">
        <f t="shared" si="66"/>
        <v>4</v>
      </c>
      <c r="Q207" s="174">
        <f t="shared" si="67"/>
        <v>12</v>
      </c>
      <c r="R207" s="174">
        <f t="shared" si="68"/>
        <v>5</v>
      </c>
      <c r="S207" s="177"/>
      <c r="T207" s="177"/>
      <c r="U207" s="177"/>
      <c r="V207" s="177"/>
      <c r="W207" s="370"/>
      <c r="X207" s="370"/>
      <c r="Y207" s="391"/>
      <c r="Z207" s="177"/>
      <c r="AA207" s="75">
        <v>435</v>
      </c>
      <c r="AB207" s="75">
        <v>435301149</v>
      </c>
      <c r="AC207" s="193" t="s">
        <v>45</v>
      </c>
      <c r="AD207" s="75">
        <v>0</v>
      </c>
      <c r="AE207" s="75">
        <v>0</v>
      </c>
      <c r="AF207" s="75">
        <v>0</v>
      </c>
      <c r="AG207" s="75">
        <v>0</v>
      </c>
      <c r="AH207" s="75">
        <v>0</v>
      </c>
      <c r="AI207" s="75">
        <v>5</v>
      </c>
      <c r="AJ207" s="75">
        <v>0</v>
      </c>
      <c r="AK207" s="164">
        <v>0</v>
      </c>
      <c r="AL207" s="164">
        <v>0</v>
      </c>
      <c r="AM207" s="164">
        <v>0</v>
      </c>
      <c r="AN207" s="164">
        <v>1</v>
      </c>
      <c r="AO207" s="164">
        <v>0</v>
      </c>
      <c r="AP207" s="164">
        <v>0</v>
      </c>
      <c r="AQ207" s="164">
        <v>0</v>
      </c>
      <c r="AR207" s="164">
        <v>0</v>
      </c>
      <c r="AS207" s="75">
        <v>4</v>
      </c>
      <c r="AT207" s="165"/>
      <c r="AU207" s="75">
        <v>301</v>
      </c>
      <c r="AV207" s="75">
        <v>149</v>
      </c>
      <c r="AW207" s="369">
        <v>12</v>
      </c>
      <c r="AY207" s="75"/>
    </row>
    <row r="208" spans="1:51">
      <c r="A208" s="164">
        <f t="shared" si="52"/>
        <v>435</v>
      </c>
      <c r="B208" s="164">
        <f t="shared" si="53"/>
        <v>435301160</v>
      </c>
      <c r="C208" s="165" t="str">
        <f t="shared" si="54"/>
        <v>INNOVATION ACADEMY</v>
      </c>
      <c r="D208" s="174">
        <f t="shared" si="55"/>
        <v>0</v>
      </c>
      <c r="E208" s="174">
        <f t="shared" si="56"/>
        <v>0</v>
      </c>
      <c r="F208" s="174">
        <f t="shared" si="57"/>
        <v>0</v>
      </c>
      <c r="G208" s="174">
        <f t="shared" si="58"/>
        <v>67</v>
      </c>
      <c r="H208" s="174">
        <f t="shared" si="59"/>
        <v>135</v>
      </c>
      <c r="I208" s="174">
        <f t="shared" si="60"/>
        <v>157</v>
      </c>
      <c r="J208" s="174">
        <f t="shared" si="61"/>
        <v>0</v>
      </c>
      <c r="K208" s="251">
        <f t="shared" si="62"/>
        <v>14.36</v>
      </c>
      <c r="L208" s="174"/>
      <c r="M208" s="174">
        <f t="shared" si="63"/>
        <v>3</v>
      </c>
      <c r="N208" s="174">
        <f t="shared" si="64"/>
        <v>1</v>
      </c>
      <c r="O208" s="174">
        <f t="shared" si="65"/>
        <v>7</v>
      </c>
      <c r="P208" s="174">
        <f t="shared" si="66"/>
        <v>188</v>
      </c>
      <c r="Q208" s="174">
        <f t="shared" si="67"/>
        <v>11</v>
      </c>
      <c r="R208" s="174">
        <f t="shared" si="68"/>
        <v>359</v>
      </c>
      <c r="S208" s="177"/>
      <c r="T208" s="177"/>
      <c r="U208" s="177"/>
      <c r="V208" s="177"/>
      <c r="W208" s="370"/>
      <c r="X208" s="370"/>
      <c r="Y208" s="391"/>
      <c r="Z208" s="177"/>
      <c r="AA208" s="75">
        <v>435</v>
      </c>
      <c r="AB208" s="75">
        <v>435301160</v>
      </c>
      <c r="AC208" s="193" t="s">
        <v>45</v>
      </c>
      <c r="AD208" s="75">
        <v>0</v>
      </c>
      <c r="AE208" s="75">
        <v>0</v>
      </c>
      <c r="AF208" s="75">
        <v>0</v>
      </c>
      <c r="AG208" s="75">
        <v>67</v>
      </c>
      <c r="AH208" s="75">
        <v>135</v>
      </c>
      <c r="AI208" s="75">
        <v>157</v>
      </c>
      <c r="AJ208" s="75">
        <v>0</v>
      </c>
      <c r="AK208" s="164">
        <v>0</v>
      </c>
      <c r="AL208" s="164">
        <v>3</v>
      </c>
      <c r="AM208" s="164">
        <v>1</v>
      </c>
      <c r="AN208" s="164">
        <v>7</v>
      </c>
      <c r="AO208" s="164">
        <v>107</v>
      </c>
      <c r="AP208" s="164">
        <v>0</v>
      </c>
      <c r="AQ208" s="164">
        <v>0</v>
      </c>
      <c r="AR208" s="164">
        <v>0</v>
      </c>
      <c r="AS208" s="75">
        <v>81</v>
      </c>
      <c r="AT208" s="165"/>
      <c r="AU208" s="75">
        <v>301</v>
      </c>
      <c r="AV208" s="75">
        <v>160</v>
      </c>
      <c r="AW208" s="369">
        <v>11</v>
      </c>
      <c r="AY208" s="75"/>
    </row>
    <row r="209" spans="1:51">
      <c r="A209" s="164">
        <f t="shared" si="52"/>
        <v>435</v>
      </c>
      <c r="B209" s="164">
        <f t="shared" si="53"/>
        <v>435301211</v>
      </c>
      <c r="C209" s="165" t="str">
        <f t="shared" si="54"/>
        <v>INNOVATION ACADEMY</v>
      </c>
      <c r="D209" s="174">
        <f t="shared" si="55"/>
        <v>0</v>
      </c>
      <c r="E209" s="174">
        <f t="shared" si="56"/>
        <v>0</v>
      </c>
      <c r="F209" s="174">
        <f t="shared" si="57"/>
        <v>0</v>
      </c>
      <c r="G209" s="174">
        <f t="shared" si="58"/>
        <v>0</v>
      </c>
      <c r="H209" s="174">
        <f t="shared" si="59"/>
        <v>0</v>
      </c>
      <c r="I209" s="174">
        <f t="shared" si="60"/>
        <v>2</v>
      </c>
      <c r="J209" s="174">
        <f t="shared" si="61"/>
        <v>0</v>
      </c>
      <c r="K209" s="251">
        <f t="shared" si="62"/>
        <v>0.08</v>
      </c>
      <c r="L209" s="174"/>
      <c r="M209" s="174">
        <f t="shared" si="63"/>
        <v>0</v>
      </c>
      <c r="N209" s="174">
        <f t="shared" si="64"/>
        <v>0</v>
      </c>
      <c r="O209" s="174">
        <f t="shared" si="65"/>
        <v>0</v>
      </c>
      <c r="P209" s="174">
        <f t="shared" si="66"/>
        <v>2</v>
      </c>
      <c r="Q209" s="174">
        <f t="shared" si="67"/>
        <v>5</v>
      </c>
      <c r="R209" s="174">
        <f t="shared" si="68"/>
        <v>2</v>
      </c>
      <c r="S209" s="177"/>
      <c r="T209" s="177"/>
      <c r="U209" s="177"/>
      <c r="V209" s="177"/>
      <c r="W209" s="370"/>
      <c r="X209" s="370"/>
      <c r="Y209" s="391"/>
      <c r="Z209" s="177"/>
      <c r="AA209" s="75">
        <v>435</v>
      </c>
      <c r="AB209" s="75">
        <v>435301211</v>
      </c>
      <c r="AC209" s="193" t="s">
        <v>45</v>
      </c>
      <c r="AD209" s="75">
        <v>0</v>
      </c>
      <c r="AE209" s="75">
        <v>0</v>
      </c>
      <c r="AF209" s="75">
        <v>0</v>
      </c>
      <c r="AG209" s="75">
        <v>0</v>
      </c>
      <c r="AH209" s="75">
        <v>0</v>
      </c>
      <c r="AI209" s="75">
        <v>2</v>
      </c>
      <c r="AJ209" s="75">
        <v>0</v>
      </c>
      <c r="AK209" s="164">
        <v>0</v>
      </c>
      <c r="AL209" s="164">
        <v>0</v>
      </c>
      <c r="AM209" s="164">
        <v>0</v>
      </c>
      <c r="AN209" s="164">
        <v>0</v>
      </c>
      <c r="AO209" s="164">
        <v>0</v>
      </c>
      <c r="AP209" s="164">
        <v>0</v>
      </c>
      <c r="AQ209" s="164">
        <v>0</v>
      </c>
      <c r="AR209" s="164">
        <v>0</v>
      </c>
      <c r="AS209" s="75">
        <v>2</v>
      </c>
      <c r="AT209" s="165"/>
      <c r="AU209" s="75">
        <v>301</v>
      </c>
      <c r="AV209" s="75">
        <v>211</v>
      </c>
      <c r="AW209" s="369">
        <v>5</v>
      </c>
      <c r="AY209" s="75"/>
    </row>
    <row r="210" spans="1:51">
      <c r="A210" s="164">
        <f t="shared" si="52"/>
        <v>435</v>
      </c>
      <c r="B210" s="164">
        <f t="shared" si="53"/>
        <v>435301295</v>
      </c>
      <c r="C210" s="165" t="str">
        <f t="shared" si="54"/>
        <v>INNOVATION ACADEMY</v>
      </c>
      <c r="D210" s="174">
        <f t="shared" si="55"/>
        <v>0</v>
      </c>
      <c r="E210" s="174">
        <f t="shared" si="56"/>
        <v>0</v>
      </c>
      <c r="F210" s="174">
        <f t="shared" si="57"/>
        <v>0</v>
      </c>
      <c r="G210" s="174">
        <f t="shared" si="58"/>
        <v>2</v>
      </c>
      <c r="H210" s="174">
        <f t="shared" si="59"/>
        <v>11</v>
      </c>
      <c r="I210" s="174">
        <f t="shared" si="60"/>
        <v>10</v>
      </c>
      <c r="J210" s="174">
        <f t="shared" si="61"/>
        <v>0</v>
      </c>
      <c r="K210" s="251">
        <f t="shared" si="62"/>
        <v>0.92</v>
      </c>
      <c r="L210" s="174"/>
      <c r="M210" s="174">
        <f t="shared" si="63"/>
        <v>0</v>
      </c>
      <c r="N210" s="174">
        <f t="shared" si="64"/>
        <v>0</v>
      </c>
      <c r="O210" s="174">
        <f t="shared" si="65"/>
        <v>0</v>
      </c>
      <c r="P210" s="174">
        <f t="shared" si="66"/>
        <v>4</v>
      </c>
      <c r="Q210" s="174">
        <f t="shared" si="67"/>
        <v>4</v>
      </c>
      <c r="R210" s="174">
        <f t="shared" si="68"/>
        <v>23</v>
      </c>
      <c r="S210" s="177"/>
      <c r="T210" s="177"/>
      <c r="U210" s="177"/>
      <c r="V210" s="177"/>
      <c r="W210" s="370"/>
      <c r="X210" s="370"/>
      <c r="Y210" s="391"/>
      <c r="Z210" s="177"/>
      <c r="AA210" s="75">
        <v>435</v>
      </c>
      <c r="AB210" s="75">
        <v>435301295</v>
      </c>
      <c r="AC210" s="193" t="s">
        <v>45</v>
      </c>
      <c r="AD210" s="75">
        <v>0</v>
      </c>
      <c r="AE210" s="75">
        <v>0</v>
      </c>
      <c r="AF210" s="75">
        <v>0</v>
      </c>
      <c r="AG210" s="75">
        <v>2</v>
      </c>
      <c r="AH210" s="75">
        <v>11</v>
      </c>
      <c r="AI210" s="75">
        <v>10</v>
      </c>
      <c r="AJ210" s="75">
        <v>0</v>
      </c>
      <c r="AK210" s="164">
        <v>0</v>
      </c>
      <c r="AL210" s="164">
        <v>0</v>
      </c>
      <c r="AM210" s="164">
        <v>0</v>
      </c>
      <c r="AN210" s="164">
        <v>0</v>
      </c>
      <c r="AO210" s="164">
        <v>1</v>
      </c>
      <c r="AP210" s="164">
        <v>0</v>
      </c>
      <c r="AQ210" s="164">
        <v>0</v>
      </c>
      <c r="AR210" s="164">
        <v>0</v>
      </c>
      <c r="AS210" s="75">
        <v>3</v>
      </c>
      <c r="AT210" s="165"/>
      <c r="AU210" s="75">
        <v>301</v>
      </c>
      <c r="AV210" s="75">
        <v>295</v>
      </c>
      <c r="AW210" s="369">
        <v>4</v>
      </c>
      <c r="AY210" s="75"/>
    </row>
    <row r="211" spans="1:51">
      <c r="A211" s="164">
        <f t="shared" si="52"/>
        <v>435</v>
      </c>
      <c r="B211" s="164">
        <f t="shared" si="53"/>
        <v>435301301</v>
      </c>
      <c r="C211" s="165" t="str">
        <f t="shared" si="54"/>
        <v>INNOVATION ACADEMY</v>
      </c>
      <c r="D211" s="174">
        <f t="shared" si="55"/>
        <v>0</v>
      </c>
      <c r="E211" s="174">
        <f t="shared" si="56"/>
        <v>0</v>
      </c>
      <c r="F211" s="174">
        <f t="shared" si="57"/>
        <v>0</v>
      </c>
      <c r="G211" s="174">
        <f t="shared" si="58"/>
        <v>4</v>
      </c>
      <c r="H211" s="174">
        <f t="shared" si="59"/>
        <v>34</v>
      </c>
      <c r="I211" s="174">
        <f t="shared" si="60"/>
        <v>34</v>
      </c>
      <c r="J211" s="174">
        <f t="shared" si="61"/>
        <v>0</v>
      </c>
      <c r="K211" s="251">
        <f t="shared" si="62"/>
        <v>2.88</v>
      </c>
      <c r="L211" s="174"/>
      <c r="M211" s="174">
        <f t="shared" si="63"/>
        <v>0</v>
      </c>
      <c r="N211" s="174">
        <f t="shared" si="64"/>
        <v>1</v>
      </c>
      <c r="O211" s="174">
        <f t="shared" si="65"/>
        <v>0</v>
      </c>
      <c r="P211" s="174">
        <f t="shared" si="66"/>
        <v>21</v>
      </c>
      <c r="Q211" s="174">
        <f t="shared" si="67"/>
        <v>5</v>
      </c>
      <c r="R211" s="174">
        <f t="shared" si="68"/>
        <v>72</v>
      </c>
      <c r="S211" s="177"/>
      <c r="T211" s="177"/>
      <c r="U211" s="177"/>
      <c r="V211" s="177"/>
      <c r="W211" s="370"/>
      <c r="X211" s="370"/>
      <c r="Y211" s="391"/>
      <c r="Z211" s="177"/>
      <c r="AA211" s="75">
        <v>435</v>
      </c>
      <c r="AB211" s="75">
        <v>435301301</v>
      </c>
      <c r="AC211" s="193" t="s">
        <v>45</v>
      </c>
      <c r="AD211" s="75">
        <v>0</v>
      </c>
      <c r="AE211" s="75">
        <v>0</v>
      </c>
      <c r="AF211" s="75">
        <v>0</v>
      </c>
      <c r="AG211" s="75">
        <v>4</v>
      </c>
      <c r="AH211" s="75">
        <v>34</v>
      </c>
      <c r="AI211" s="75">
        <v>34</v>
      </c>
      <c r="AJ211" s="75">
        <v>0</v>
      </c>
      <c r="AK211" s="164">
        <v>0</v>
      </c>
      <c r="AL211" s="164">
        <v>0</v>
      </c>
      <c r="AM211" s="164">
        <v>1</v>
      </c>
      <c r="AN211" s="164">
        <v>0</v>
      </c>
      <c r="AO211" s="164">
        <v>8</v>
      </c>
      <c r="AP211" s="164">
        <v>0</v>
      </c>
      <c r="AQ211" s="164">
        <v>0</v>
      </c>
      <c r="AR211" s="164">
        <v>0</v>
      </c>
      <c r="AS211" s="75">
        <v>13</v>
      </c>
      <c r="AT211" s="165"/>
      <c r="AU211" s="75">
        <v>301</v>
      </c>
      <c r="AV211" s="75">
        <v>301</v>
      </c>
      <c r="AW211" s="369">
        <v>5</v>
      </c>
      <c r="AY211" s="75"/>
    </row>
    <row r="212" spans="1:51">
      <c r="A212" s="164">
        <f t="shared" si="52"/>
        <v>435</v>
      </c>
      <c r="B212" s="164">
        <f t="shared" si="53"/>
        <v>435301326</v>
      </c>
      <c r="C212" s="165" t="str">
        <f t="shared" si="54"/>
        <v>INNOVATION ACADEMY</v>
      </c>
      <c r="D212" s="174">
        <f t="shared" si="55"/>
        <v>0</v>
      </c>
      <c r="E212" s="174">
        <f t="shared" si="56"/>
        <v>0</v>
      </c>
      <c r="F212" s="174">
        <f t="shared" si="57"/>
        <v>0</v>
      </c>
      <c r="G212" s="174">
        <f t="shared" si="58"/>
        <v>0</v>
      </c>
      <c r="H212" s="174">
        <f t="shared" si="59"/>
        <v>3</v>
      </c>
      <c r="I212" s="174">
        <f t="shared" si="60"/>
        <v>2</v>
      </c>
      <c r="J212" s="174">
        <f t="shared" si="61"/>
        <v>0</v>
      </c>
      <c r="K212" s="251">
        <f t="shared" si="62"/>
        <v>0.2</v>
      </c>
      <c r="L212" s="174"/>
      <c r="M212" s="174">
        <f t="shared" si="63"/>
        <v>0</v>
      </c>
      <c r="N212" s="174">
        <f t="shared" si="64"/>
        <v>0</v>
      </c>
      <c r="O212" s="174">
        <f t="shared" si="65"/>
        <v>0</v>
      </c>
      <c r="P212" s="174">
        <f t="shared" si="66"/>
        <v>1</v>
      </c>
      <c r="Q212" s="174">
        <f t="shared" si="67"/>
        <v>2</v>
      </c>
      <c r="R212" s="174">
        <f t="shared" si="68"/>
        <v>5</v>
      </c>
      <c r="S212" s="177"/>
      <c r="T212" s="177"/>
      <c r="U212" s="177"/>
      <c r="V212" s="177"/>
      <c r="W212" s="370"/>
      <c r="X212" s="370"/>
      <c r="Y212" s="391"/>
      <c r="Z212" s="177"/>
      <c r="AA212" s="75">
        <v>435</v>
      </c>
      <c r="AB212" s="75">
        <v>435301326</v>
      </c>
      <c r="AC212" s="193" t="s">
        <v>45</v>
      </c>
      <c r="AD212" s="75">
        <v>0</v>
      </c>
      <c r="AE212" s="75">
        <v>0</v>
      </c>
      <c r="AF212" s="75">
        <v>0</v>
      </c>
      <c r="AG212" s="75">
        <v>0</v>
      </c>
      <c r="AH212" s="75">
        <v>3</v>
      </c>
      <c r="AI212" s="75">
        <v>2</v>
      </c>
      <c r="AJ212" s="75">
        <v>0</v>
      </c>
      <c r="AK212" s="164">
        <v>0</v>
      </c>
      <c r="AL212" s="164">
        <v>0</v>
      </c>
      <c r="AM212" s="164">
        <v>0</v>
      </c>
      <c r="AN212" s="164">
        <v>0</v>
      </c>
      <c r="AO212" s="164">
        <v>1</v>
      </c>
      <c r="AP212" s="164">
        <v>0</v>
      </c>
      <c r="AQ212" s="164">
        <v>0</v>
      </c>
      <c r="AR212" s="164">
        <v>0</v>
      </c>
      <c r="AS212" s="75">
        <v>0</v>
      </c>
      <c r="AT212" s="165"/>
      <c r="AU212" s="75">
        <v>301</v>
      </c>
      <c r="AV212" s="75">
        <v>326</v>
      </c>
      <c r="AW212" s="369">
        <v>2</v>
      </c>
      <c r="AY212" s="75"/>
    </row>
    <row r="213" spans="1:51">
      <c r="A213" s="164">
        <f t="shared" si="52"/>
        <v>435</v>
      </c>
      <c r="B213" s="164">
        <f t="shared" si="53"/>
        <v>435301673</v>
      </c>
      <c r="C213" s="165" t="str">
        <f t="shared" si="54"/>
        <v>INNOVATION ACADEMY</v>
      </c>
      <c r="D213" s="174">
        <f t="shared" si="55"/>
        <v>0</v>
      </c>
      <c r="E213" s="174">
        <f t="shared" si="56"/>
        <v>0</v>
      </c>
      <c r="F213" s="174">
        <f t="shared" si="57"/>
        <v>0</v>
      </c>
      <c r="G213" s="174">
        <f t="shared" si="58"/>
        <v>0</v>
      </c>
      <c r="H213" s="174">
        <f t="shared" si="59"/>
        <v>5</v>
      </c>
      <c r="I213" s="174">
        <f t="shared" si="60"/>
        <v>8</v>
      </c>
      <c r="J213" s="174">
        <f t="shared" si="61"/>
        <v>0</v>
      </c>
      <c r="K213" s="251">
        <f t="shared" si="62"/>
        <v>0.52</v>
      </c>
      <c r="L213" s="174"/>
      <c r="M213" s="174">
        <f t="shared" si="63"/>
        <v>0</v>
      </c>
      <c r="N213" s="174">
        <f t="shared" si="64"/>
        <v>0</v>
      </c>
      <c r="O213" s="174">
        <f t="shared" si="65"/>
        <v>0</v>
      </c>
      <c r="P213" s="174">
        <f t="shared" si="66"/>
        <v>4</v>
      </c>
      <c r="Q213" s="174">
        <f t="shared" si="67"/>
        <v>3</v>
      </c>
      <c r="R213" s="174">
        <f t="shared" si="68"/>
        <v>13</v>
      </c>
      <c r="S213" s="177"/>
      <c r="T213" s="177"/>
      <c r="U213" s="177"/>
      <c r="V213" s="177"/>
      <c r="W213" s="370"/>
      <c r="X213" s="370"/>
      <c r="Y213" s="391"/>
      <c r="Z213" s="177"/>
      <c r="AA213" s="75">
        <v>435</v>
      </c>
      <c r="AB213" s="75">
        <v>435301673</v>
      </c>
      <c r="AC213" s="193" t="s">
        <v>45</v>
      </c>
      <c r="AD213" s="75">
        <v>0</v>
      </c>
      <c r="AE213" s="75">
        <v>0</v>
      </c>
      <c r="AF213" s="75">
        <v>0</v>
      </c>
      <c r="AG213" s="75">
        <v>0</v>
      </c>
      <c r="AH213" s="75">
        <v>5</v>
      </c>
      <c r="AI213" s="75">
        <v>8</v>
      </c>
      <c r="AJ213" s="75">
        <v>0</v>
      </c>
      <c r="AK213" s="164">
        <v>0</v>
      </c>
      <c r="AL213" s="164">
        <v>0</v>
      </c>
      <c r="AM213" s="164">
        <v>0</v>
      </c>
      <c r="AN213" s="164">
        <v>0</v>
      </c>
      <c r="AO213" s="164">
        <v>3</v>
      </c>
      <c r="AP213" s="164">
        <v>0</v>
      </c>
      <c r="AQ213" s="164">
        <v>0</v>
      </c>
      <c r="AR213" s="164">
        <v>0</v>
      </c>
      <c r="AS213" s="75">
        <v>1</v>
      </c>
      <c r="AT213" s="165"/>
      <c r="AU213" s="75">
        <v>301</v>
      </c>
      <c r="AV213" s="75">
        <v>673</v>
      </c>
      <c r="AW213" s="369">
        <v>3</v>
      </c>
      <c r="AY213" s="75"/>
    </row>
    <row r="214" spans="1:51">
      <c r="A214" s="164">
        <f t="shared" si="52"/>
        <v>435</v>
      </c>
      <c r="B214" s="164">
        <f t="shared" si="53"/>
        <v>435301735</v>
      </c>
      <c r="C214" s="165" t="str">
        <f t="shared" si="54"/>
        <v>INNOVATION ACADEMY</v>
      </c>
      <c r="D214" s="174">
        <f t="shared" si="55"/>
        <v>0</v>
      </c>
      <c r="E214" s="174">
        <f t="shared" si="56"/>
        <v>0</v>
      </c>
      <c r="F214" s="174">
        <f t="shared" si="57"/>
        <v>0</v>
      </c>
      <c r="G214" s="174">
        <f t="shared" si="58"/>
        <v>0</v>
      </c>
      <c r="H214" s="174">
        <f t="shared" si="59"/>
        <v>1</v>
      </c>
      <c r="I214" s="174">
        <f t="shared" si="60"/>
        <v>3</v>
      </c>
      <c r="J214" s="174">
        <f t="shared" si="61"/>
        <v>0</v>
      </c>
      <c r="K214" s="251">
        <f t="shared" si="62"/>
        <v>0.16</v>
      </c>
      <c r="L214" s="174"/>
      <c r="M214" s="174">
        <f t="shared" si="63"/>
        <v>0</v>
      </c>
      <c r="N214" s="174">
        <f t="shared" si="64"/>
        <v>0</v>
      </c>
      <c r="O214" s="174">
        <f t="shared" si="65"/>
        <v>0</v>
      </c>
      <c r="P214" s="174">
        <f t="shared" si="66"/>
        <v>1</v>
      </c>
      <c r="Q214" s="174">
        <f t="shared" si="67"/>
        <v>6</v>
      </c>
      <c r="R214" s="174">
        <f t="shared" si="68"/>
        <v>4</v>
      </c>
      <c r="S214" s="177"/>
      <c r="T214" s="177"/>
      <c r="U214" s="177"/>
      <c r="V214" s="177"/>
      <c r="W214" s="370"/>
      <c r="X214" s="370"/>
      <c r="Y214" s="391"/>
      <c r="Z214" s="177"/>
      <c r="AA214" s="75">
        <v>435</v>
      </c>
      <c r="AB214" s="75">
        <v>435301735</v>
      </c>
      <c r="AC214" s="193" t="s">
        <v>45</v>
      </c>
      <c r="AD214" s="75">
        <v>0</v>
      </c>
      <c r="AE214" s="75">
        <v>0</v>
      </c>
      <c r="AF214" s="75">
        <v>0</v>
      </c>
      <c r="AG214" s="75">
        <v>0</v>
      </c>
      <c r="AH214" s="75">
        <v>1</v>
      </c>
      <c r="AI214" s="75">
        <v>3</v>
      </c>
      <c r="AJ214" s="75">
        <v>0</v>
      </c>
      <c r="AK214" s="164">
        <v>0</v>
      </c>
      <c r="AL214" s="164">
        <v>0</v>
      </c>
      <c r="AM214" s="164">
        <v>0</v>
      </c>
      <c r="AN214" s="164">
        <v>0</v>
      </c>
      <c r="AO214" s="164">
        <v>0</v>
      </c>
      <c r="AP214" s="164">
        <v>0</v>
      </c>
      <c r="AQ214" s="164">
        <v>0</v>
      </c>
      <c r="AR214" s="164">
        <v>0</v>
      </c>
      <c r="AS214" s="75">
        <v>1</v>
      </c>
      <c r="AT214" s="165"/>
      <c r="AU214" s="75">
        <v>301</v>
      </c>
      <c r="AV214" s="75">
        <v>735</v>
      </c>
      <c r="AW214" s="369">
        <v>6</v>
      </c>
      <c r="AY214" s="75"/>
    </row>
    <row r="215" spans="1:51">
      <c r="A215" s="164">
        <f t="shared" si="52"/>
        <v>436</v>
      </c>
      <c r="B215" s="164">
        <f t="shared" si="53"/>
        <v>436049010</v>
      </c>
      <c r="C215" s="165" t="str">
        <f t="shared" si="54"/>
        <v>COMMUNITY CS OF CAMBRIDGE</v>
      </c>
      <c r="D215" s="174">
        <f t="shared" si="55"/>
        <v>0</v>
      </c>
      <c r="E215" s="174">
        <f t="shared" si="56"/>
        <v>0</v>
      </c>
      <c r="F215" s="174">
        <f t="shared" si="57"/>
        <v>0</v>
      </c>
      <c r="G215" s="174">
        <f t="shared" si="58"/>
        <v>0</v>
      </c>
      <c r="H215" s="174">
        <f t="shared" si="59"/>
        <v>1</v>
      </c>
      <c r="I215" s="174">
        <f t="shared" si="60"/>
        <v>0</v>
      </c>
      <c r="J215" s="174">
        <f t="shared" si="61"/>
        <v>0</v>
      </c>
      <c r="K215" s="251">
        <f t="shared" si="62"/>
        <v>0.04</v>
      </c>
      <c r="L215" s="174"/>
      <c r="M215" s="174">
        <f t="shared" si="63"/>
        <v>0</v>
      </c>
      <c r="N215" s="174">
        <f t="shared" si="64"/>
        <v>0</v>
      </c>
      <c r="O215" s="174">
        <f t="shared" si="65"/>
        <v>0</v>
      </c>
      <c r="P215" s="174">
        <f t="shared" si="66"/>
        <v>1</v>
      </c>
      <c r="Q215" s="174">
        <f t="shared" si="67"/>
        <v>3</v>
      </c>
      <c r="R215" s="174">
        <f t="shared" si="68"/>
        <v>1</v>
      </c>
      <c r="S215" s="177"/>
      <c r="T215" s="177"/>
      <c r="U215" s="177"/>
      <c r="V215" s="177"/>
      <c r="W215" s="370"/>
      <c r="X215" s="370"/>
      <c r="Y215" s="391"/>
      <c r="Z215" s="177"/>
      <c r="AA215" s="75">
        <v>436</v>
      </c>
      <c r="AB215" s="75">
        <v>436049010</v>
      </c>
      <c r="AC215" s="193" t="s">
        <v>47</v>
      </c>
      <c r="AD215" s="75">
        <v>0</v>
      </c>
      <c r="AE215" s="75">
        <v>0</v>
      </c>
      <c r="AF215" s="75">
        <v>0</v>
      </c>
      <c r="AG215" s="75">
        <v>0</v>
      </c>
      <c r="AH215" s="75">
        <v>1</v>
      </c>
      <c r="AI215" s="75">
        <v>0</v>
      </c>
      <c r="AJ215" s="75">
        <v>0</v>
      </c>
      <c r="AK215" s="164">
        <v>0</v>
      </c>
      <c r="AL215" s="164">
        <v>0</v>
      </c>
      <c r="AM215" s="164">
        <v>0</v>
      </c>
      <c r="AN215" s="164">
        <v>0</v>
      </c>
      <c r="AO215" s="164">
        <v>1</v>
      </c>
      <c r="AP215" s="164">
        <v>0</v>
      </c>
      <c r="AQ215" s="164">
        <v>0</v>
      </c>
      <c r="AR215" s="164">
        <v>0</v>
      </c>
      <c r="AS215" s="75">
        <v>0</v>
      </c>
      <c r="AT215" s="165"/>
      <c r="AU215" s="75">
        <v>49</v>
      </c>
      <c r="AV215" s="75">
        <v>10</v>
      </c>
      <c r="AW215" s="369">
        <v>3</v>
      </c>
      <c r="AY215" s="75"/>
    </row>
    <row r="216" spans="1:51">
      <c r="A216" s="164">
        <f t="shared" si="52"/>
        <v>436</v>
      </c>
      <c r="B216" s="164">
        <f t="shared" si="53"/>
        <v>436049026</v>
      </c>
      <c r="C216" s="165" t="str">
        <f t="shared" si="54"/>
        <v>COMMUNITY CS OF CAMBRIDGE</v>
      </c>
      <c r="D216" s="174">
        <f t="shared" si="55"/>
        <v>0</v>
      </c>
      <c r="E216" s="174">
        <f t="shared" si="56"/>
        <v>0</v>
      </c>
      <c r="F216" s="174">
        <f t="shared" si="57"/>
        <v>0</v>
      </c>
      <c r="G216" s="174">
        <f t="shared" si="58"/>
        <v>0</v>
      </c>
      <c r="H216" s="174">
        <f t="shared" si="59"/>
        <v>0</v>
      </c>
      <c r="I216" s="174">
        <f t="shared" si="60"/>
        <v>1</v>
      </c>
      <c r="J216" s="174">
        <f t="shared" si="61"/>
        <v>0</v>
      </c>
      <c r="K216" s="251">
        <f t="shared" si="62"/>
        <v>0.04</v>
      </c>
      <c r="L216" s="174"/>
      <c r="M216" s="174">
        <f t="shared" si="63"/>
        <v>0</v>
      </c>
      <c r="N216" s="174">
        <f t="shared" si="64"/>
        <v>0</v>
      </c>
      <c r="O216" s="174">
        <f t="shared" si="65"/>
        <v>0</v>
      </c>
      <c r="P216" s="174">
        <f t="shared" si="66"/>
        <v>1</v>
      </c>
      <c r="Q216" s="174">
        <f t="shared" si="67"/>
        <v>3</v>
      </c>
      <c r="R216" s="174">
        <f t="shared" si="68"/>
        <v>1</v>
      </c>
      <c r="S216" s="177"/>
      <c r="T216" s="177"/>
      <c r="U216" s="177"/>
      <c r="V216" s="177"/>
      <c r="W216" s="370"/>
      <c r="X216" s="370"/>
      <c r="Y216" s="391"/>
      <c r="Z216" s="177"/>
      <c r="AA216" s="75">
        <v>436</v>
      </c>
      <c r="AB216" s="75">
        <v>436049026</v>
      </c>
      <c r="AC216" s="193" t="s">
        <v>47</v>
      </c>
      <c r="AD216" s="75">
        <v>0</v>
      </c>
      <c r="AE216" s="75">
        <v>0</v>
      </c>
      <c r="AF216" s="75">
        <v>0</v>
      </c>
      <c r="AG216" s="75">
        <v>0</v>
      </c>
      <c r="AH216" s="75">
        <v>0</v>
      </c>
      <c r="AI216" s="75">
        <v>1</v>
      </c>
      <c r="AJ216" s="75">
        <v>0</v>
      </c>
      <c r="AK216" s="164">
        <v>0</v>
      </c>
      <c r="AL216" s="164">
        <v>0</v>
      </c>
      <c r="AM216" s="164">
        <v>0</v>
      </c>
      <c r="AN216" s="164">
        <v>0</v>
      </c>
      <c r="AO216" s="164">
        <v>0</v>
      </c>
      <c r="AP216" s="164">
        <v>0</v>
      </c>
      <c r="AQ216" s="164">
        <v>0</v>
      </c>
      <c r="AR216" s="164">
        <v>0</v>
      </c>
      <c r="AS216" s="75">
        <v>1</v>
      </c>
      <c r="AT216" s="165"/>
      <c r="AU216" s="75">
        <v>49</v>
      </c>
      <c r="AV216" s="75">
        <v>26</v>
      </c>
      <c r="AW216" s="369">
        <v>3</v>
      </c>
      <c r="AY216" s="75"/>
    </row>
    <row r="217" spans="1:51">
      <c r="A217" s="164">
        <f t="shared" si="52"/>
        <v>436</v>
      </c>
      <c r="B217" s="164">
        <f t="shared" si="53"/>
        <v>436049030</v>
      </c>
      <c r="C217" s="165" t="str">
        <f t="shared" si="54"/>
        <v>COMMUNITY CS OF CAMBRIDGE</v>
      </c>
      <c r="D217" s="174">
        <f t="shared" si="55"/>
        <v>0</v>
      </c>
      <c r="E217" s="174">
        <f t="shared" si="56"/>
        <v>0</v>
      </c>
      <c r="F217" s="174">
        <f t="shared" si="57"/>
        <v>0</v>
      </c>
      <c r="G217" s="174">
        <f t="shared" si="58"/>
        <v>0</v>
      </c>
      <c r="H217" s="174">
        <f t="shared" si="59"/>
        <v>1</v>
      </c>
      <c r="I217" s="174">
        <f t="shared" si="60"/>
        <v>0</v>
      </c>
      <c r="J217" s="174">
        <f t="shared" si="61"/>
        <v>0</v>
      </c>
      <c r="K217" s="251">
        <f t="shared" si="62"/>
        <v>0.04</v>
      </c>
      <c r="L217" s="174"/>
      <c r="M217" s="174">
        <f t="shared" si="63"/>
        <v>0</v>
      </c>
      <c r="N217" s="174">
        <f t="shared" si="64"/>
        <v>0</v>
      </c>
      <c r="O217" s="174">
        <f t="shared" si="65"/>
        <v>0</v>
      </c>
      <c r="P217" s="174">
        <f t="shared" si="66"/>
        <v>1</v>
      </c>
      <c r="Q217" s="174">
        <f t="shared" si="67"/>
        <v>6</v>
      </c>
      <c r="R217" s="174">
        <f t="shared" si="68"/>
        <v>1</v>
      </c>
      <c r="S217" s="177"/>
      <c r="T217" s="177"/>
      <c r="U217" s="177"/>
      <c r="V217" s="177"/>
      <c r="W217" s="370"/>
      <c r="X217" s="370"/>
      <c r="Y217" s="391"/>
      <c r="Z217" s="177"/>
      <c r="AA217" s="75">
        <v>436</v>
      </c>
      <c r="AB217" s="75">
        <v>436049030</v>
      </c>
      <c r="AC217" s="193" t="s">
        <v>47</v>
      </c>
      <c r="AD217" s="75">
        <v>0</v>
      </c>
      <c r="AE217" s="75">
        <v>0</v>
      </c>
      <c r="AF217" s="75">
        <v>0</v>
      </c>
      <c r="AG217" s="75">
        <v>0</v>
      </c>
      <c r="AH217" s="75">
        <v>1</v>
      </c>
      <c r="AI217" s="75">
        <v>0</v>
      </c>
      <c r="AJ217" s="75">
        <v>0</v>
      </c>
      <c r="AK217" s="164">
        <v>0</v>
      </c>
      <c r="AL217" s="164">
        <v>0</v>
      </c>
      <c r="AM217" s="164">
        <v>0</v>
      </c>
      <c r="AN217" s="164">
        <v>0</v>
      </c>
      <c r="AO217" s="164">
        <v>1</v>
      </c>
      <c r="AP217" s="164">
        <v>0</v>
      </c>
      <c r="AQ217" s="164">
        <v>0</v>
      </c>
      <c r="AR217" s="164">
        <v>0</v>
      </c>
      <c r="AS217" s="75">
        <v>0</v>
      </c>
      <c r="AT217" s="165"/>
      <c r="AU217" s="75">
        <v>49</v>
      </c>
      <c r="AV217" s="75">
        <v>30</v>
      </c>
      <c r="AW217" s="369">
        <v>6</v>
      </c>
      <c r="AY217" s="75"/>
    </row>
    <row r="218" spans="1:51">
      <c r="A218" s="164">
        <f t="shared" si="52"/>
        <v>436</v>
      </c>
      <c r="B218" s="164">
        <f t="shared" si="53"/>
        <v>436049035</v>
      </c>
      <c r="C218" s="165" t="str">
        <f t="shared" si="54"/>
        <v>COMMUNITY CS OF CAMBRIDGE</v>
      </c>
      <c r="D218" s="174">
        <f t="shared" si="55"/>
        <v>0</v>
      </c>
      <c r="E218" s="174">
        <f t="shared" si="56"/>
        <v>0</v>
      </c>
      <c r="F218" s="174">
        <f t="shared" si="57"/>
        <v>0</v>
      </c>
      <c r="G218" s="174">
        <f t="shared" si="58"/>
        <v>0</v>
      </c>
      <c r="H218" s="174">
        <f t="shared" si="59"/>
        <v>5</v>
      </c>
      <c r="I218" s="174">
        <f t="shared" si="60"/>
        <v>10</v>
      </c>
      <c r="J218" s="174">
        <f t="shared" si="61"/>
        <v>0</v>
      </c>
      <c r="K218" s="251">
        <f t="shared" si="62"/>
        <v>0.6</v>
      </c>
      <c r="L218" s="174"/>
      <c r="M218" s="174">
        <f t="shared" si="63"/>
        <v>0</v>
      </c>
      <c r="N218" s="174">
        <f t="shared" si="64"/>
        <v>1</v>
      </c>
      <c r="O218" s="174">
        <f t="shared" si="65"/>
        <v>1</v>
      </c>
      <c r="P218" s="174">
        <f t="shared" si="66"/>
        <v>8</v>
      </c>
      <c r="Q218" s="174">
        <f t="shared" si="67"/>
        <v>11</v>
      </c>
      <c r="R218" s="174">
        <f t="shared" si="68"/>
        <v>15</v>
      </c>
      <c r="S218" s="177"/>
      <c r="T218" s="177"/>
      <c r="U218" s="177"/>
      <c r="V218" s="177"/>
      <c r="W218" s="370"/>
      <c r="X218" s="370"/>
      <c r="Y218" s="391"/>
      <c r="Z218" s="177"/>
      <c r="AA218" s="75">
        <v>436</v>
      </c>
      <c r="AB218" s="75">
        <v>436049035</v>
      </c>
      <c r="AC218" s="193" t="s">
        <v>47</v>
      </c>
      <c r="AD218" s="75">
        <v>0</v>
      </c>
      <c r="AE218" s="75">
        <v>0</v>
      </c>
      <c r="AF218" s="75">
        <v>0</v>
      </c>
      <c r="AG218" s="75">
        <v>0</v>
      </c>
      <c r="AH218" s="75">
        <v>5</v>
      </c>
      <c r="AI218" s="75">
        <v>10</v>
      </c>
      <c r="AJ218" s="75">
        <v>0</v>
      </c>
      <c r="AK218" s="164">
        <v>0</v>
      </c>
      <c r="AL218" s="164">
        <v>0</v>
      </c>
      <c r="AM218" s="164">
        <v>1</v>
      </c>
      <c r="AN218" s="164">
        <v>1</v>
      </c>
      <c r="AO218" s="164">
        <v>3</v>
      </c>
      <c r="AP218" s="164">
        <v>0</v>
      </c>
      <c r="AQ218" s="164">
        <v>0</v>
      </c>
      <c r="AR218" s="164">
        <v>0</v>
      </c>
      <c r="AS218" s="75">
        <v>5</v>
      </c>
      <c r="AT218" s="165"/>
      <c r="AU218" s="75">
        <v>49</v>
      </c>
      <c r="AV218" s="75">
        <v>35</v>
      </c>
      <c r="AW218" s="369">
        <v>11</v>
      </c>
      <c r="AY218" s="75"/>
    </row>
    <row r="219" spans="1:51">
      <c r="A219" s="164">
        <f t="shared" si="52"/>
        <v>436</v>
      </c>
      <c r="B219" s="164">
        <f t="shared" si="53"/>
        <v>436049040</v>
      </c>
      <c r="C219" s="165" t="str">
        <f t="shared" si="54"/>
        <v>COMMUNITY CS OF CAMBRIDGE</v>
      </c>
      <c r="D219" s="174">
        <f t="shared" si="55"/>
        <v>0</v>
      </c>
      <c r="E219" s="174">
        <f t="shared" si="56"/>
        <v>0</v>
      </c>
      <c r="F219" s="174">
        <f t="shared" si="57"/>
        <v>0</v>
      </c>
      <c r="G219" s="174">
        <f t="shared" si="58"/>
        <v>0</v>
      </c>
      <c r="H219" s="174">
        <f t="shared" si="59"/>
        <v>1</v>
      </c>
      <c r="I219" s="174">
        <f t="shared" si="60"/>
        <v>0</v>
      </c>
      <c r="J219" s="174">
        <f t="shared" si="61"/>
        <v>0</v>
      </c>
      <c r="K219" s="251">
        <f t="shared" si="62"/>
        <v>0.04</v>
      </c>
      <c r="L219" s="174"/>
      <c r="M219" s="174">
        <f t="shared" si="63"/>
        <v>0</v>
      </c>
      <c r="N219" s="174">
        <f t="shared" si="64"/>
        <v>0</v>
      </c>
      <c r="O219" s="174">
        <f t="shared" si="65"/>
        <v>0</v>
      </c>
      <c r="P219" s="174">
        <f t="shared" si="66"/>
        <v>1</v>
      </c>
      <c r="Q219" s="174">
        <f t="shared" si="67"/>
        <v>6</v>
      </c>
      <c r="R219" s="174">
        <f t="shared" si="68"/>
        <v>1</v>
      </c>
      <c r="S219" s="177"/>
      <c r="T219" s="177"/>
      <c r="U219" s="177"/>
      <c r="V219" s="177"/>
      <c r="W219" s="370"/>
      <c r="X219" s="370"/>
      <c r="Y219" s="391"/>
      <c r="Z219" s="177"/>
      <c r="AA219" s="75">
        <v>436</v>
      </c>
      <c r="AB219" s="75">
        <v>436049040</v>
      </c>
      <c r="AC219" s="193" t="s">
        <v>47</v>
      </c>
      <c r="AD219" s="75">
        <v>0</v>
      </c>
      <c r="AE219" s="75">
        <v>0</v>
      </c>
      <c r="AF219" s="75">
        <v>0</v>
      </c>
      <c r="AG219" s="75">
        <v>0</v>
      </c>
      <c r="AH219" s="75">
        <v>1</v>
      </c>
      <c r="AI219" s="75">
        <v>0</v>
      </c>
      <c r="AJ219" s="75">
        <v>0</v>
      </c>
      <c r="AK219" s="164">
        <v>0</v>
      </c>
      <c r="AL219" s="164">
        <v>0</v>
      </c>
      <c r="AM219" s="164">
        <v>0</v>
      </c>
      <c r="AN219" s="164">
        <v>0</v>
      </c>
      <c r="AO219" s="164">
        <v>1</v>
      </c>
      <c r="AP219" s="164">
        <v>0</v>
      </c>
      <c r="AQ219" s="164">
        <v>0</v>
      </c>
      <c r="AR219" s="164">
        <v>0</v>
      </c>
      <c r="AS219" s="75">
        <v>0</v>
      </c>
      <c r="AT219" s="165"/>
      <c r="AU219" s="75">
        <v>49</v>
      </c>
      <c r="AV219" s="75">
        <v>40</v>
      </c>
      <c r="AW219" s="369">
        <v>6</v>
      </c>
      <c r="AY219" s="75"/>
    </row>
    <row r="220" spans="1:51">
      <c r="A220" s="164">
        <f t="shared" si="52"/>
        <v>436</v>
      </c>
      <c r="B220" s="164">
        <f t="shared" si="53"/>
        <v>436049044</v>
      </c>
      <c r="C220" s="165" t="str">
        <f t="shared" si="54"/>
        <v>COMMUNITY CS OF CAMBRIDGE</v>
      </c>
      <c r="D220" s="174">
        <f t="shared" si="55"/>
        <v>0</v>
      </c>
      <c r="E220" s="174">
        <f t="shared" si="56"/>
        <v>0</v>
      </c>
      <c r="F220" s="174">
        <f t="shared" si="57"/>
        <v>0</v>
      </c>
      <c r="G220" s="174">
        <f t="shared" si="58"/>
        <v>0</v>
      </c>
      <c r="H220" s="174">
        <f t="shared" si="59"/>
        <v>1</v>
      </c>
      <c r="I220" s="174">
        <f t="shared" si="60"/>
        <v>1</v>
      </c>
      <c r="J220" s="174">
        <f t="shared" si="61"/>
        <v>0</v>
      </c>
      <c r="K220" s="251">
        <f t="shared" si="62"/>
        <v>0.08</v>
      </c>
      <c r="L220" s="174"/>
      <c r="M220" s="174">
        <f t="shared" si="63"/>
        <v>0</v>
      </c>
      <c r="N220" s="174">
        <f t="shared" si="64"/>
        <v>0</v>
      </c>
      <c r="O220" s="174">
        <f t="shared" si="65"/>
        <v>0</v>
      </c>
      <c r="P220" s="174">
        <f t="shared" si="66"/>
        <v>0</v>
      </c>
      <c r="Q220" s="174">
        <f t="shared" si="67"/>
        <v>11</v>
      </c>
      <c r="R220" s="174">
        <f t="shared" si="68"/>
        <v>2</v>
      </c>
      <c r="S220" s="177"/>
      <c r="T220" s="177"/>
      <c r="U220" s="177"/>
      <c r="V220" s="177"/>
      <c r="W220" s="370"/>
      <c r="X220" s="370"/>
      <c r="Y220" s="391"/>
      <c r="Z220" s="177"/>
      <c r="AA220" s="75">
        <v>436</v>
      </c>
      <c r="AB220" s="75">
        <v>436049044</v>
      </c>
      <c r="AC220" s="193" t="s">
        <v>47</v>
      </c>
      <c r="AD220" s="75">
        <v>0</v>
      </c>
      <c r="AE220" s="75">
        <v>0</v>
      </c>
      <c r="AF220" s="75">
        <v>0</v>
      </c>
      <c r="AG220" s="75">
        <v>0</v>
      </c>
      <c r="AH220" s="75">
        <v>1</v>
      </c>
      <c r="AI220" s="75">
        <v>1</v>
      </c>
      <c r="AJ220" s="75">
        <v>0</v>
      </c>
      <c r="AK220" s="164">
        <v>0</v>
      </c>
      <c r="AL220" s="164">
        <v>0</v>
      </c>
      <c r="AM220" s="164">
        <v>0</v>
      </c>
      <c r="AN220" s="164">
        <v>0</v>
      </c>
      <c r="AO220" s="164">
        <v>0</v>
      </c>
      <c r="AP220" s="164">
        <v>0</v>
      </c>
      <c r="AQ220" s="164">
        <v>0</v>
      </c>
      <c r="AR220" s="164">
        <v>0</v>
      </c>
      <c r="AS220" s="75">
        <v>0</v>
      </c>
      <c r="AT220" s="165"/>
      <c r="AU220" s="75">
        <v>49</v>
      </c>
      <c r="AV220" s="75">
        <v>44</v>
      </c>
      <c r="AW220" s="369">
        <v>11</v>
      </c>
      <c r="AY220" s="75"/>
    </row>
    <row r="221" spans="1:51">
      <c r="A221" s="164">
        <f t="shared" si="52"/>
        <v>436</v>
      </c>
      <c r="B221" s="164">
        <f t="shared" si="53"/>
        <v>436049049</v>
      </c>
      <c r="C221" s="165" t="str">
        <f t="shared" si="54"/>
        <v>COMMUNITY CS OF CAMBRIDGE</v>
      </c>
      <c r="D221" s="174">
        <f t="shared" si="55"/>
        <v>0</v>
      </c>
      <c r="E221" s="174">
        <f t="shared" si="56"/>
        <v>0</v>
      </c>
      <c r="F221" s="174">
        <f t="shared" si="57"/>
        <v>0</v>
      </c>
      <c r="G221" s="174">
        <f t="shared" si="58"/>
        <v>0</v>
      </c>
      <c r="H221" s="174">
        <f t="shared" si="59"/>
        <v>95</v>
      </c>
      <c r="I221" s="174">
        <f t="shared" si="60"/>
        <v>55</v>
      </c>
      <c r="J221" s="174">
        <f t="shared" si="61"/>
        <v>0</v>
      </c>
      <c r="K221" s="251">
        <f t="shared" si="62"/>
        <v>6</v>
      </c>
      <c r="L221" s="174"/>
      <c r="M221" s="174">
        <f t="shared" si="63"/>
        <v>0</v>
      </c>
      <c r="N221" s="174">
        <f t="shared" si="64"/>
        <v>5</v>
      </c>
      <c r="O221" s="174">
        <f t="shared" si="65"/>
        <v>9</v>
      </c>
      <c r="P221" s="174">
        <f t="shared" si="66"/>
        <v>98</v>
      </c>
      <c r="Q221" s="174">
        <f t="shared" si="67"/>
        <v>7</v>
      </c>
      <c r="R221" s="174">
        <f t="shared" si="68"/>
        <v>150</v>
      </c>
      <c r="S221" s="177"/>
      <c r="T221" s="177"/>
      <c r="U221" s="177"/>
      <c r="V221" s="177"/>
      <c r="W221" s="370"/>
      <c r="X221" s="370"/>
      <c r="Y221" s="391"/>
      <c r="Z221" s="177"/>
      <c r="AA221" s="75">
        <v>436</v>
      </c>
      <c r="AB221" s="75">
        <v>436049049</v>
      </c>
      <c r="AC221" s="193" t="s">
        <v>47</v>
      </c>
      <c r="AD221" s="75">
        <v>0</v>
      </c>
      <c r="AE221" s="75">
        <v>0</v>
      </c>
      <c r="AF221" s="75">
        <v>0</v>
      </c>
      <c r="AG221" s="75">
        <v>0</v>
      </c>
      <c r="AH221" s="75">
        <v>95</v>
      </c>
      <c r="AI221" s="75">
        <v>55</v>
      </c>
      <c r="AJ221" s="75">
        <v>0</v>
      </c>
      <c r="AK221" s="164">
        <v>0</v>
      </c>
      <c r="AL221" s="164">
        <v>0</v>
      </c>
      <c r="AM221" s="164">
        <v>5</v>
      </c>
      <c r="AN221" s="164">
        <v>9</v>
      </c>
      <c r="AO221" s="164">
        <v>62</v>
      </c>
      <c r="AP221" s="164">
        <v>0</v>
      </c>
      <c r="AQ221" s="164">
        <v>0</v>
      </c>
      <c r="AR221" s="164">
        <v>0</v>
      </c>
      <c r="AS221" s="75">
        <v>36</v>
      </c>
      <c r="AT221" s="165"/>
      <c r="AU221" s="75">
        <v>49</v>
      </c>
      <c r="AV221" s="75">
        <v>49</v>
      </c>
      <c r="AW221" s="369">
        <v>7</v>
      </c>
      <c r="AY221" s="75"/>
    </row>
    <row r="222" spans="1:51">
      <c r="A222" s="164">
        <f t="shared" si="52"/>
        <v>436</v>
      </c>
      <c r="B222" s="164">
        <f t="shared" si="53"/>
        <v>436049057</v>
      </c>
      <c r="C222" s="165" t="str">
        <f t="shared" si="54"/>
        <v>COMMUNITY CS OF CAMBRIDGE</v>
      </c>
      <c r="D222" s="174">
        <f t="shared" si="55"/>
        <v>0</v>
      </c>
      <c r="E222" s="174">
        <f t="shared" si="56"/>
        <v>0</v>
      </c>
      <c r="F222" s="174">
        <f t="shared" si="57"/>
        <v>0</v>
      </c>
      <c r="G222" s="174">
        <f t="shared" si="58"/>
        <v>0</v>
      </c>
      <c r="H222" s="174">
        <f t="shared" si="59"/>
        <v>3</v>
      </c>
      <c r="I222" s="174">
        <f t="shared" si="60"/>
        <v>4</v>
      </c>
      <c r="J222" s="174">
        <f t="shared" si="61"/>
        <v>0</v>
      </c>
      <c r="K222" s="251">
        <f t="shared" si="62"/>
        <v>0.28000000000000003</v>
      </c>
      <c r="L222" s="174"/>
      <c r="M222" s="174">
        <f t="shared" si="63"/>
        <v>0</v>
      </c>
      <c r="N222" s="174">
        <f t="shared" si="64"/>
        <v>0</v>
      </c>
      <c r="O222" s="174">
        <f t="shared" si="65"/>
        <v>0</v>
      </c>
      <c r="P222" s="174">
        <f t="shared" si="66"/>
        <v>3</v>
      </c>
      <c r="Q222" s="174">
        <f t="shared" si="67"/>
        <v>12</v>
      </c>
      <c r="R222" s="174">
        <f t="shared" si="68"/>
        <v>7</v>
      </c>
      <c r="S222" s="177"/>
      <c r="T222" s="177"/>
      <c r="U222" s="177"/>
      <c r="V222" s="177"/>
      <c r="W222" s="370"/>
      <c r="X222" s="370"/>
      <c r="Y222" s="391"/>
      <c r="Z222" s="177"/>
      <c r="AA222" s="75">
        <v>436</v>
      </c>
      <c r="AB222" s="75">
        <v>436049057</v>
      </c>
      <c r="AC222" s="193" t="s">
        <v>47</v>
      </c>
      <c r="AD222" s="75">
        <v>0</v>
      </c>
      <c r="AE222" s="75">
        <v>0</v>
      </c>
      <c r="AF222" s="75">
        <v>0</v>
      </c>
      <c r="AG222" s="75">
        <v>0</v>
      </c>
      <c r="AH222" s="75">
        <v>3</v>
      </c>
      <c r="AI222" s="75">
        <v>4</v>
      </c>
      <c r="AJ222" s="75">
        <v>0</v>
      </c>
      <c r="AK222" s="164">
        <v>0</v>
      </c>
      <c r="AL222" s="164">
        <v>0</v>
      </c>
      <c r="AM222" s="164">
        <v>0</v>
      </c>
      <c r="AN222" s="164">
        <v>0</v>
      </c>
      <c r="AO222" s="164">
        <v>2</v>
      </c>
      <c r="AP222" s="164">
        <v>0</v>
      </c>
      <c r="AQ222" s="164">
        <v>0</v>
      </c>
      <c r="AR222" s="164">
        <v>0</v>
      </c>
      <c r="AS222" s="75">
        <v>1</v>
      </c>
      <c r="AT222" s="165"/>
      <c r="AU222" s="75">
        <v>49</v>
      </c>
      <c r="AV222" s="75">
        <v>57</v>
      </c>
      <c r="AW222" s="369">
        <v>12</v>
      </c>
      <c r="AY222" s="75"/>
    </row>
    <row r="223" spans="1:51">
      <c r="A223" s="164">
        <f t="shared" si="52"/>
        <v>436</v>
      </c>
      <c r="B223" s="164">
        <f t="shared" si="53"/>
        <v>436049093</v>
      </c>
      <c r="C223" s="165" t="str">
        <f t="shared" si="54"/>
        <v>COMMUNITY CS OF CAMBRIDGE</v>
      </c>
      <c r="D223" s="174">
        <f t="shared" si="55"/>
        <v>0</v>
      </c>
      <c r="E223" s="174">
        <f t="shared" si="56"/>
        <v>0</v>
      </c>
      <c r="F223" s="174">
        <f t="shared" si="57"/>
        <v>0</v>
      </c>
      <c r="G223" s="174">
        <f t="shared" si="58"/>
        <v>0</v>
      </c>
      <c r="H223" s="174">
        <f t="shared" si="59"/>
        <v>11</v>
      </c>
      <c r="I223" s="174">
        <f t="shared" si="60"/>
        <v>16</v>
      </c>
      <c r="J223" s="174">
        <f t="shared" si="61"/>
        <v>0</v>
      </c>
      <c r="K223" s="251">
        <f t="shared" si="62"/>
        <v>1.08</v>
      </c>
      <c r="L223" s="174"/>
      <c r="M223" s="174">
        <f t="shared" si="63"/>
        <v>0</v>
      </c>
      <c r="N223" s="174">
        <f t="shared" si="64"/>
        <v>0</v>
      </c>
      <c r="O223" s="174">
        <f t="shared" si="65"/>
        <v>2</v>
      </c>
      <c r="P223" s="174">
        <f t="shared" si="66"/>
        <v>19</v>
      </c>
      <c r="Q223" s="174">
        <f t="shared" si="67"/>
        <v>11</v>
      </c>
      <c r="R223" s="174">
        <f t="shared" si="68"/>
        <v>27</v>
      </c>
      <c r="S223" s="177"/>
      <c r="T223" s="177"/>
      <c r="U223" s="177"/>
      <c r="V223" s="177"/>
      <c r="W223" s="370"/>
      <c r="X223" s="370"/>
      <c r="Y223" s="391"/>
      <c r="Z223" s="177"/>
      <c r="AA223" s="75">
        <v>436</v>
      </c>
      <c r="AB223" s="75">
        <v>436049093</v>
      </c>
      <c r="AC223" s="193" t="s">
        <v>47</v>
      </c>
      <c r="AD223" s="75">
        <v>0</v>
      </c>
      <c r="AE223" s="75">
        <v>0</v>
      </c>
      <c r="AF223" s="75">
        <v>0</v>
      </c>
      <c r="AG223" s="75">
        <v>0</v>
      </c>
      <c r="AH223" s="75">
        <v>11</v>
      </c>
      <c r="AI223" s="75">
        <v>16</v>
      </c>
      <c r="AJ223" s="75">
        <v>0</v>
      </c>
      <c r="AK223" s="164">
        <v>0</v>
      </c>
      <c r="AL223" s="164">
        <v>0</v>
      </c>
      <c r="AM223" s="164">
        <v>0</v>
      </c>
      <c r="AN223" s="164">
        <v>2</v>
      </c>
      <c r="AO223" s="164">
        <v>8</v>
      </c>
      <c r="AP223" s="164">
        <v>0</v>
      </c>
      <c r="AQ223" s="164">
        <v>0</v>
      </c>
      <c r="AR223" s="164">
        <v>0</v>
      </c>
      <c r="AS223" s="75">
        <v>11</v>
      </c>
      <c r="AT223" s="165"/>
      <c r="AU223" s="75">
        <v>49</v>
      </c>
      <c r="AV223" s="75">
        <v>93</v>
      </c>
      <c r="AW223" s="369">
        <v>11</v>
      </c>
      <c r="AY223" s="75"/>
    </row>
    <row r="224" spans="1:51">
      <c r="A224" s="164">
        <f t="shared" si="52"/>
        <v>436</v>
      </c>
      <c r="B224" s="164">
        <f t="shared" si="53"/>
        <v>436049133</v>
      </c>
      <c r="C224" s="165" t="str">
        <f t="shared" si="54"/>
        <v>COMMUNITY CS OF CAMBRIDGE</v>
      </c>
      <c r="D224" s="174">
        <f t="shared" si="55"/>
        <v>0</v>
      </c>
      <c r="E224" s="174">
        <f t="shared" si="56"/>
        <v>0</v>
      </c>
      <c r="F224" s="174">
        <f t="shared" si="57"/>
        <v>0</v>
      </c>
      <c r="G224" s="174">
        <f t="shared" si="58"/>
        <v>0</v>
      </c>
      <c r="H224" s="174">
        <f t="shared" si="59"/>
        <v>1</v>
      </c>
      <c r="I224" s="174">
        <f t="shared" si="60"/>
        <v>0</v>
      </c>
      <c r="J224" s="174">
        <f t="shared" si="61"/>
        <v>0</v>
      </c>
      <c r="K224" s="251">
        <f t="shared" si="62"/>
        <v>0.04</v>
      </c>
      <c r="L224" s="174"/>
      <c r="M224" s="174">
        <f t="shared" si="63"/>
        <v>0</v>
      </c>
      <c r="N224" s="174">
        <f t="shared" si="64"/>
        <v>0</v>
      </c>
      <c r="O224" s="174">
        <f t="shared" si="65"/>
        <v>0</v>
      </c>
      <c r="P224" s="174">
        <f t="shared" si="66"/>
        <v>1</v>
      </c>
      <c r="Q224" s="174">
        <f t="shared" si="67"/>
        <v>9</v>
      </c>
      <c r="R224" s="174">
        <f t="shared" si="68"/>
        <v>1</v>
      </c>
      <c r="S224" s="177"/>
      <c r="T224" s="177"/>
      <c r="U224" s="177"/>
      <c r="V224" s="177"/>
      <c r="W224" s="370"/>
      <c r="X224" s="370"/>
      <c r="Y224" s="391"/>
      <c r="Z224" s="177"/>
      <c r="AA224" s="75">
        <v>436</v>
      </c>
      <c r="AB224" s="75">
        <v>436049133</v>
      </c>
      <c r="AC224" s="193" t="s">
        <v>47</v>
      </c>
      <c r="AD224" s="75">
        <v>0</v>
      </c>
      <c r="AE224" s="75">
        <v>0</v>
      </c>
      <c r="AF224" s="75">
        <v>0</v>
      </c>
      <c r="AG224" s="75">
        <v>0</v>
      </c>
      <c r="AH224" s="75">
        <v>1</v>
      </c>
      <c r="AI224" s="75">
        <v>0</v>
      </c>
      <c r="AJ224" s="75">
        <v>0</v>
      </c>
      <c r="AK224" s="164">
        <v>0</v>
      </c>
      <c r="AL224" s="164">
        <v>0</v>
      </c>
      <c r="AM224" s="164">
        <v>0</v>
      </c>
      <c r="AN224" s="164">
        <v>0</v>
      </c>
      <c r="AO224" s="164">
        <v>1</v>
      </c>
      <c r="AP224" s="164">
        <v>0</v>
      </c>
      <c r="AQ224" s="164">
        <v>0</v>
      </c>
      <c r="AR224" s="164">
        <v>0</v>
      </c>
      <c r="AS224" s="75">
        <v>0</v>
      </c>
      <c r="AT224" s="165"/>
      <c r="AU224" s="75">
        <v>49</v>
      </c>
      <c r="AV224" s="75">
        <v>133</v>
      </c>
      <c r="AW224" s="369">
        <v>9</v>
      </c>
      <c r="AY224" s="75"/>
    </row>
    <row r="225" spans="1:51">
      <c r="A225" s="164">
        <f t="shared" si="52"/>
        <v>436</v>
      </c>
      <c r="B225" s="164">
        <f t="shared" si="53"/>
        <v>436049155</v>
      </c>
      <c r="C225" s="165" t="str">
        <f t="shared" si="54"/>
        <v>COMMUNITY CS OF CAMBRIDGE</v>
      </c>
      <c r="D225" s="174">
        <f t="shared" si="55"/>
        <v>0</v>
      </c>
      <c r="E225" s="174">
        <f t="shared" si="56"/>
        <v>0</v>
      </c>
      <c r="F225" s="174">
        <f t="shared" si="57"/>
        <v>0</v>
      </c>
      <c r="G225" s="174">
        <f t="shared" si="58"/>
        <v>0</v>
      </c>
      <c r="H225" s="174">
        <f t="shared" si="59"/>
        <v>0</v>
      </c>
      <c r="I225" s="174">
        <f t="shared" si="60"/>
        <v>1</v>
      </c>
      <c r="J225" s="174">
        <f t="shared" si="61"/>
        <v>0</v>
      </c>
      <c r="K225" s="251">
        <f t="shared" si="62"/>
        <v>0.04</v>
      </c>
      <c r="L225" s="174"/>
      <c r="M225" s="174">
        <f t="shared" si="63"/>
        <v>0</v>
      </c>
      <c r="N225" s="174">
        <f t="shared" si="64"/>
        <v>0</v>
      </c>
      <c r="O225" s="174">
        <f t="shared" si="65"/>
        <v>0</v>
      </c>
      <c r="P225" s="174">
        <f t="shared" si="66"/>
        <v>0</v>
      </c>
      <c r="Q225" s="174">
        <f t="shared" si="67"/>
        <v>3</v>
      </c>
      <c r="R225" s="174">
        <f t="shared" si="68"/>
        <v>1</v>
      </c>
      <c r="S225" s="177"/>
      <c r="T225" s="177"/>
      <c r="U225" s="177"/>
      <c r="V225" s="177"/>
      <c r="W225" s="370"/>
      <c r="X225" s="370"/>
      <c r="Y225" s="391"/>
      <c r="Z225" s="177"/>
      <c r="AA225" s="75">
        <v>436</v>
      </c>
      <c r="AB225" s="75">
        <v>436049155</v>
      </c>
      <c r="AC225" s="193" t="s">
        <v>47</v>
      </c>
      <c r="AD225" s="75">
        <v>0</v>
      </c>
      <c r="AE225" s="75">
        <v>0</v>
      </c>
      <c r="AF225" s="75">
        <v>0</v>
      </c>
      <c r="AG225" s="75">
        <v>0</v>
      </c>
      <c r="AH225" s="75">
        <v>0</v>
      </c>
      <c r="AI225" s="75">
        <v>1</v>
      </c>
      <c r="AJ225" s="75">
        <v>0</v>
      </c>
      <c r="AK225" s="164">
        <v>0</v>
      </c>
      <c r="AL225" s="164">
        <v>0</v>
      </c>
      <c r="AM225" s="164">
        <v>0</v>
      </c>
      <c r="AN225" s="164">
        <v>0</v>
      </c>
      <c r="AO225" s="164">
        <v>0</v>
      </c>
      <c r="AP225" s="164">
        <v>0</v>
      </c>
      <c r="AQ225" s="164">
        <v>0</v>
      </c>
      <c r="AR225" s="164">
        <v>0</v>
      </c>
      <c r="AS225" s="75">
        <v>0</v>
      </c>
      <c r="AT225" s="165"/>
      <c r="AU225" s="75">
        <v>49</v>
      </c>
      <c r="AV225" s="75">
        <v>155</v>
      </c>
      <c r="AW225" s="369">
        <v>3</v>
      </c>
      <c r="AY225" s="75"/>
    </row>
    <row r="226" spans="1:51">
      <c r="A226" s="164">
        <f t="shared" si="52"/>
        <v>436</v>
      </c>
      <c r="B226" s="164">
        <f t="shared" si="53"/>
        <v>436049165</v>
      </c>
      <c r="C226" s="165" t="str">
        <f t="shared" si="54"/>
        <v>COMMUNITY CS OF CAMBRIDGE</v>
      </c>
      <c r="D226" s="174">
        <f t="shared" si="55"/>
        <v>0</v>
      </c>
      <c r="E226" s="174">
        <f t="shared" si="56"/>
        <v>0</v>
      </c>
      <c r="F226" s="174">
        <f t="shared" si="57"/>
        <v>0</v>
      </c>
      <c r="G226" s="174">
        <f t="shared" si="58"/>
        <v>0</v>
      </c>
      <c r="H226" s="174">
        <f t="shared" si="59"/>
        <v>2</v>
      </c>
      <c r="I226" s="174">
        <f t="shared" si="60"/>
        <v>3</v>
      </c>
      <c r="J226" s="174">
        <f t="shared" si="61"/>
        <v>0</v>
      </c>
      <c r="K226" s="251">
        <f t="shared" si="62"/>
        <v>0.2</v>
      </c>
      <c r="L226" s="174"/>
      <c r="M226" s="174">
        <f t="shared" si="63"/>
        <v>0</v>
      </c>
      <c r="N226" s="174">
        <f t="shared" si="64"/>
        <v>0</v>
      </c>
      <c r="O226" s="174">
        <f t="shared" si="65"/>
        <v>0</v>
      </c>
      <c r="P226" s="174">
        <f t="shared" si="66"/>
        <v>3</v>
      </c>
      <c r="Q226" s="174">
        <f t="shared" si="67"/>
        <v>10</v>
      </c>
      <c r="R226" s="174">
        <f t="shared" si="68"/>
        <v>5</v>
      </c>
      <c r="S226" s="177"/>
      <c r="T226" s="177"/>
      <c r="U226" s="177"/>
      <c r="V226" s="177"/>
      <c r="W226" s="370"/>
      <c r="X226" s="370"/>
      <c r="Y226" s="391"/>
      <c r="Z226" s="177"/>
      <c r="AA226" s="75">
        <v>436</v>
      </c>
      <c r="AB226" s="75">
        <v>436049165</v>
      </c>
      <c r="AC226" s="193" t="s">
        <v>47</v>
      </c>
      <c r="AD226" s="75">
        <v>0</v>
      </c>
      <c r="AE226" s="75">
        <v>0</v>
      </c>
      <c r="AF226" s="75">
        <v>0</v>
      </c>
      <c r="AG226" s="75">
        <v>0</v>
      </c>
      <c r="AH226" s="75">
        <v>2</v>
      </c>
      <c r="AI226" s="75">
        <v>3</v>
      </c>
      <c r="AJ226" s="75">
        <v>0</v>
      </c>
      <c r="AK226" s="164">
        <v>0</v>
      </c>
      <c r="AL226" s="164">
        <v>0</v>
      </c>
      <c r="AM226" s="164">
        <v>0</v>
      </c>
      <c r="AN226" s="164">
        <v>0</v>
      </c>
      <c r="AO226" s="164">
        <v>1</v>
      </c>
      <c r="AP226" s="164">
        <v>0</v>
      </c>
      <c r="AQ226" s="164">
        <v>0</v>
      </c>
      <c r="AR226" s="164">
        <v>0</v>
      </c>
      <c r="AS226" s="75">
        <v>2</v>
      </c>
      <c r="AT226" s="165"/>
      <c r="AU226" s="75">
        <v>49</v>
      </c>
      <c r="AV226" s="75">
        <v>165</v>
      </c>
      <c r="AW226" s="369">
        <v>10</v>
      </c>
      <c r="AY226" s="75"/>
    </row>
    <row r="227" spans="1:51">
      <c r="A227" s="164">
        <f t="shared" si="52"/>
        <v>436</v>
      </c>
      <c r="B227" s="164">
        <f t="shared" si="53"/>
        <v>436049176</v>
      </c>
      <c r="C227" s="165" t="str">
        <f t="shared" si="54"/>
        <v>COMMUNITY CS OF CAMBRIDGE</v>
      </c>
      <c r="D227" s="174">
        <f t="shared" si="55"/>
        <v>0</v>
      </c>
      <c r="E227" s="174">
        <f t="shared" si="56"/>
        <v>0</v>
      </c>
      <c r="F227" s="174">
        <f t="shared" si="57"/>
        <v>0</v>
      </c>
      <c r="G227" s="174">
        <f t="shared" si="58"/>
        <v>0</v>
      </c>
      <c r="H227" s="174">
        <f t="shared" si="59"/>
        <v>3</v>
      </c>
      <c r="I227" s="174">
        <f t="shared" si="60"/>
        <v>5</v>
      </c>
      <c r="J227" s="174">
        <f t="shared" si="61"/>
        <v>0</v>
      </c>
      <c r="K227" s="251">
        <f t="shared" si="62"/>
        <v>0.32</v>
      </c>
      <c r="L227" s="174"/>
      <c r="M227" s="174">
        <f t="shared" si="63"/>
        <v>0</v>
      </c>
      <c r="N227" s="174">
        <f t="shared" si="64"/>
        <v>1</v>
      </c>
      <c r="O227" s="174">
        <f t="shared" si="65"/>
        <v>0</v>
      </c>
      <c r="P227" s="174">
        <f t="shared" si="66"/>
        <v>5</v>
      </c>
      <c r="Q227" s="174">
        <f t="shared" si="67"/>
        <v>8</v>
      </c>
      <c r="R227" s="174">
        <f t="shared" si="68"/>
        <v>8</v>
      </c>
      <c r="S227" s="177"/>
      <c r="T227" s="177"/>
      <c r="U227" s="177"/>
      <c r="V227" s="177"/>
      <c r="W227" s="370"/>
      <c r="X227" s="370"/>
      <c r="Y227" s="391"/>
      <c r="Z227" s="177"/>
      <c r="AA227" s="75">
        <v>436</v>
      </c>
      <c r="AB227" s="75">
        <v>436049176</v>
      </c>
      <c r="AC227" s="193" t="s">
        <v>47</v>
      </c>
      <c r="AD227" s="75">
        <v>0</v>
      </c>
      <c r="AE227" s="75">
        <v>0</v>
      </c>
      <c r="AF227" s="75">
        <v>0</v>
      </c>
      <c r="AG227" s="75">
        <v>0</v>
      </c>
      <c r="AH227" s="75">
        <v>3</v>
      </c>
      <c r="AI227" s="75">
        <v>5</v>
      </c>
      <c r="AJ227" s="75">
        <v>0</v>
      </c>
      <c r="AK227" s="164">
        <v>0</v>
      </c>
      <c r="AL227" s="164">
        <v>0</v>
      </c>
      <c r="AM227" s="164">
        <v>1</v>
      </c>
      <c r="AN227" s="164">
        <v>0</v>
      </c>
      <c r="AO227" s="164">
        <v>1</v>
      </c>
      <c r="AP227" s="164">
        <v>0</v>
      </c>
      <c r="AQ227" s="164">
        <v>0</v>
      </c>
      <c r="AR227" s="164">
        <v>0</v>
      </c>
      <c r="AS227" s="75">
        <v>4</v>
      </c>
      <c r="AT227" s="165"/>
      <c r="AU227" s="75">
        <v>49</v>
      </c>
      <c r="AV227" s="75">
        <v>176</v>
      </c>
      <c r="AW227" s="369">
        <v>8</v>
      </c>
      <c r="AY227" s="75"/>
    </row>
    <row r="228" spans="1:51">
      <c r="A228" s="164">
        <f t="shared" si="52"/>
        <v>436</v>
      </c>
      <c r="B228" s="164">
        <f t="shared" si="53"/>
        <v>436049207</v>
      </c>
      <c r="C228" s="165" t="str">
        <f t="shared" si="54"/>
        <v>COMMUNITY CS OF CAMBRIDGE</v>
      </c>
      <c r="D228" s="174">
        <f t="shared" si="55"/>
        <v>0</v>
      </c>
      <c r="E228" s="174">
        <f t="shared" si="56"/>
        <v>0</v>
      </c>
      <c r="F228" s="174">
        <f t="shared" si="57"/>
        <v>0</v>
      </c>
      <c r="G228" s="174">
        <f t="shared" si="58"/>
        <v>0</v>
      </c>
      <c r="H228" s="174">
        <f t="shared" si="59"/>
        <v>1</v>
      </c>
      <c r="I228" s="174">
        <f t="shared" si="60"/>
        <v>0</v>
      </c>
      <c r="J228" s="174">
        <f t="shared" si="61"/>
        <v>0</v>
      </c>
      <c r="K228" s="251">
        <f t="shared" si="62"/>
        <v>0.04</v>
      </c>
      <c r="L228" s="174"/>
      <c r="M228" s="174">
        <f t="shared" si="63"/>
        <v>0</v>
      </c>
      <c r="N228" s="174">
        <f t="shared" si="64"/>
        <v>0</v>
      </c>
      <c r="O228" s="174">
        <f t="shared" si="65"/>
        <v>0</v>
      </c>
      <c r="P228" s="174">
        <f t="shared" si="66"/>
        <v>0</v>
      </c>
      <c r="Q228" s="174">
        <f t="shared" si="67"/>
        <v>3</v>
      </c>
      <c r="R228" s="174">
        <f t="shared" si="68"/>
        <v>1</v>
      </c>
      <c r="S228" s="177"/>
      <c r="T228" s="177"/>
      <c r="U228" s="177"/>
      <c r="V228" s="177"/>
      <c r="W228" s="370"/>
      <c r="X228" s="370"/>
      <c r="Y228" s="391"/>
      <c r="Z228" s="177"/>
      <c r="AA228" s="75">
        <v>436</v>
      </c>
      <c r="AB228" s="75">
        <v>436049207</v>
      </c>
      <c r="AC228" s="193" t="s">
        <v>47</v>
      </c>
      <c r="AD228" s="75">
        <v>0</v>
      </c>
      <c r="AE228" s="75">
        <v>0</v>
      </c>
      <c r="AF228" s="75">
        <v>0</v>
      </c>
      <c r="AG228" s="75">
        <v>0</v>
      </c>
      <c r="AH228" s="75">
        <v>1</v>
      </c>
      <c r="AI228" s="75">
        <v>0</v>
      </c>
      <c r="AJ228" s="75">
        <v>0</v>
      </c>
      <c r="AK228" s="164">
        <v>0</v>
      </c>
      <c r="AL228" s="164">
        <v>0</v>
      </c>
      <c r="AM228" s="164">
        <v>0</v>
      </c>
      <c r="AN228" s="164">
        <v>0</v>
      </c>
      <c r="AO228" s="164">
        <v>0</v>
      </c>
      <c r="AP228" s="164">
        <v>0</v>
      </c>
      <c r="AQ228" s="164">
        <v>0</v>
      </c>
      <c r="AR228" s="164">
        <v>0</v>
      </c>
      <c r="AS228" s="75">
        <v>0</v>
      </c>
      <c r="AT228" s="165"/>
      <c r="AU228" s="75">
        <v>49</v>
      </c>
      <c r="AV228" s="75">
        <v>207</v>
      </c>
      <c r="AW228" s="369">
        <v>3</v>
      </c>
      <c r="AY228" s="75"/>
    </row>
    <row r="229" spans="1:51">
      <c r="A229" s="164">
        <f t="shared" si="52"/>
        <v>436</v>
      </c>
      <c r="B229" s="164">
        <f t="shared" si="53"/>
        <v>436049220</v>
      </c>
      <c r="C229" s="165" t="str">
        <f t="shared" si="54"/>
        <v>COMMUNITY CS OF CAMBRIDGE</v>
      </c>
      <c r="D229" s="174">
        <f t="shared" si="55"/>
        <v>0</v>
      </c>
      <c r="E229" s="174">
        <f t="shared" si="56"/>
        <v>0</v>
      </c>
      <c r="F229" s="174">
        <f t="shared" si="57"/>
        <v>0</v>
      </c>
      <c r="G229" s="174">
        <f t="shared" si="58"/>
        <v>0</v>
      </c>
      <c r="H229" s="174">
        <f t="shared" si="59"/>
        <v>1</v>
      </c>
      <c r="I229" s="174">
        <f t="shared" si="60"/>
        <v>0</v>
      </c>
      <c r="J229" s="174">
        <f t="shared" si="61"/>
        <v>0</v>
      </c>
      <c r="K229" s="251">
        <f t="shared" si="62"/>
        <v>0.04</v>
      </c>
      <c r="L229" s="174"/>
      <c r="M229" s="174">
        <f t="shared" si="63"/>
        <v>0</v>
      </c>
      <c r="N229" s="174">
        <f t="shared" si="64"/>
        <v>1</v>
      </c>
      <c r="O229" s="174">
        <f t="shared" si="65"/>
        <v>0</v>
      </c>
      <c r="P229" s="174">
        <f t="shared" si="66"/>
        <v>1</v>
      </c>
      <c r="Q229" s="174">
        <f t="shared" si="67"/>
        <v>8</v>
      </c>
      <c r="R229" s="174">
        <f t="shared" si="68"/>
        <v>1</v>
      </c>
      <c r="S229" s="177"/>
      <c r="T229" s="177"/>
      <c r="U229" s="177"/>
      <c r="V229" s="177"/>
      <c r="W229" s="370"/>
      <c r="X229" s="370"/>
      <c r="Y229" s="391"/>
      <c r="Z229" s="177"/>
      <c r="AA229" s="75">
        <v>436</v>
      </c>
      <c r="AB229" s="75">
        <v>436049220</v>
      </c>
      <c r="AC229" s="193" t="s">
        <v>47</v>
      </c>
      <c r="AD229" s="75">
        <v>0</v>
      </c>
      <c r="AE229" s="75">
        <v>0</v>
      </c>
      <c r="AF229" s="75">
        <v>0</v>
      </c>
      <c r="AG229" s="75">
        <v>0</v>
      </c>
      <c r="AH229" s="75">
        <v>1</v>
      </c>
      <c r="AI229" s="75">
        <v>0</v>
      </c>
      <c r="AJ229" s="75">
        <v>0</v>
      </c>
      <c r="AK229" s="164">
        <v>0</v>
      </c>
      <c r="AL229" s="164">
        <v>0</v>
      </c>
      <c r="AM229" s="164">
        <v>1</v>
      </c>
      <c r="AN229" s="164">
        <v>0</v>
      </c>
      <c r="AO229" s="164">
        <v>1</v>
      </c>
      <c r="AP229" s="164">
        <v>0</v>
      </c>
      <c r="AQ229" s="164">
        <v>0</v>
      </c>
      <c r="AR229" s="164">
        <v>0</v>
      </c>
      <c r="AS229" s="75">
        <v>0</v>
      </c>
      <c r="AT229" s="165"/>
      <c r="AU229" s="75">
        <v>49</v>
      </c>
      <c r="AV229" s="75">
        <v>220</v>
      </c>
      <c r="AW229" s="369">
        <v>8</v>
      </c>
      <c r="AY229" s="75"/>
    </row>
    <row r="230" spans="1:51">
      <c r="A230" s="164">
        <f t="shared" si="52"/>
        <v>436</v>
      </c>
      <c r="B230" s="164">
        <f t="shared" si="53"/>
        <v>436049229</v>
      </c>
      <c r="C230" s="165" t="str">
        <f t="shared" si="54"/>
        <v>COMMUNITY CS OF CAMBRIDGE</v>
      </c>
      <c r="D230" s="174">
        <f t="shared" si="55"/>
        <v>0</v>
      </c>
      <c r="E230" s="174">
        <f t="shared" si="56"/>
        <v>0</v>
      </c>
      <c r="F230" s="174">
        <f t="shared" si="57"/>
        <v>0</v>
      </c>
      <c r="G230" s="174">
        <f t="shared" si="58"/>
        <v>0</v>
      </c>
      <c r="H230" s="174">
        <f t="shared" si="59"/>
        <v>0</v>
      </c>
      <c r="I230" s="174">
        <f t="shared" si="60"/>
        <v>1</v>
      </c>
      <c r="J230" s="174">
        <f t="shared" si="61"/>
        <v>0</v>
      </c>
      <c r="K230" s="251">
        <f t="shared" si="62"/>
        <v>0.04</v>
      </c>
      <c r="L230" s="174"/>
      <c r="M230" s="174">
        <f t="shared" si="63"/>
        <v>0</v>
      </c>
      <c r="N230" s="174">
        <f t="shared" si="64"/>
        <v>0</v>
      </c>
      <c r="O230" s="174">
        <f t="shared" si="65"/>
        <v>0</v>
      </c>
      <c r="P230" s="174">
        <f t="shared" si="66"/>
        <v>1</v>
      </c>
      <c r="Q230" s="174">
        <f t="shared" si="67"/>
        <v>9</v>
      </c>
      <c r="R230" s="174">
        <f t="shared" si="68"/>
        <v>1</v>
      </c>
      <c r="S230" s="177"/>
      <c r="T230" s="177"/>
      <c r="U230" s="177"/>
      <c r="V230" s="177"/>
      <c r="W230" s="370"/>
      <c r="X230" s="370"/>
      <c r="Y230" s="391"/>
      <c r="Z230" s="177"/>
      <c r="AA230" s="75">
        <v>436</v>
      </c>
      <c r="AB230" s="75">
        <v>436049229</v>
      </c>
      <c r="AC230" s="193" t="s">
        <v>47</v>
      </c>
      <c r="AD230" s="75">
        <v>0</v>
      </c>
      <c r="AE230" s="75">
        <v>0</v>
      </c>
      <c r="AF230" s="75">
        <v>0</v>
      </c>
      <c r="AG230" s="75">
        <v>0</v>
      </c>
      <c r="AH230" s="75">
        <v>0</v>
      </c>
      <c r="AI230" s="75">
        <v>1</v>
      </c>
      <c r="AJ230" s="75">
        <v>0</v>
      </c>
      <c r="AK230" s="164">
        <v>0</v>
      </c>
      <c r="AL230" s="164">
        <v>0</v>
      </c>
      <c r="AM230" s="164">
        <v>0</v>
      </c>
      <c r="AN230" s="164">
        <v>0</v>
      </c>
      <c r="AO230" s="164">
        <v>0</v>
      </c>
      <c r="AP230" s="164">
        <v>0</v>
      </c>
      <c r="AQ230" s="164">
        <v>0</v>
      </c>
      <c r="AR230" s="164">
        <v>0</v>
      </c>
      <c r="AS230" s="75">
        <v>1</v>
      </c>
      <c r="AT230" s="165"/>
      <c r="AU230" s="75">
        <v>49</v>
      </c>
      <c r="AV230" s="75">
        <v>229</v>
      </c>
      <c r="AW230" s="369">
        <v>9</v>
      </c>
      <c r="AY230" s="75"/>
    </row>
    <row r="231" spans="1:51">
      <c r="A231" s="164">
        <f t="shared" si="52"/>
        <v>436</v>
      </c>
      <c r="B231" s="164">
        <f t="shared" si="53"/>
        <v>436049243</v>
      </c>
      <c r="C231" s="165" t="str">
        <f t="shared" si="54"/>
        <v>COMMUNITY CS OF CAMBRIDGE</v>
      </c>
      <c r="D231" s="174">
        <f t="shared" si="55"/>
        <v>0</v>
      </c>
      <c r="E231" s="174">
        <f t="shared" si="56"/>
        <v>0</v>
      </c>
      <c r="F231" s="174">
        <f t="shared" si="57"/>
        <v>0</v>
      </c>
      <c r="G231" s="174">
        <f t="shared" si="58"/>
        <v>0</v>
      </c>
      <c r="H231" s="174">
        <f t="shared" si="59"/>
        <v>0</v>
      </c>
      <c r="I231" s="174">
        <f t="shared" si="60"/>
        <v>1</v>
      </c>
      <c r="J231" s="174">
        <f t="shared" si="61"/>
        <v>0</v>
      </c>
      <c r="K231" s="251">
        <f t="shared" si="62"/>
        <v>0.04</v>
      </c>
      <c r="L231" s="174"/>
      <c r="M231" s="174">
        <f t="shared" si="63"/>
        <v>0</v>
      </c>
      <c r="N231" s="174">
        <f t="shared" si="64"/>
        <v>0</v>
      </c>
      <c r="O231" s="174">
        <f t="shared" si="65"/>
        <v>0</v>
      </c>
      <c r="P231" s="174">
        <f t="shared" si="66"/>
        <v>0</v>
      </c>
      <c r="Q231" s="174">
        <f t="shared" si="67"/>
        <v>9</v>
      </c>
      <c r="R231" s="174">
        <f t="shared" si="68"/>
        <v>1</v>
      </c>
      <c r="S231" s="177"/>
      <c r="T231" s="177"/>
      <c r="U231" s="177"/>
      <c r="V231" s="177"/>
      <c r="W231" s="370"/>
      <c r="X231" s="370"/>
      <c r="Y231" s="391"/>
      <c r="Z231" s="177"/>
      <c r="AA231" s="75">
        <v>436</v>
      </c>
      <c r="AB231" s="75">
        <v>436049243</v>
      </c>
      <c r="AC231" s="193" t="s">
        <v>47</v>
      </c>
      <c r="AD231" s="75">
        <v>0</v>
      </c>
      <c r="AE231" s="75">
        <v>0</v>
      </c>
      <c r="AF231" s="75">
        <v>0</v>
      </c>
      <c r="AG231" s="75">
        <v>0</v>
      </c>
      <c r="AH231" s="75">
        <v>0</v>
      </c>
      <c r="AI231" s="75">
        <v>1</v>
      </c>
      <c r="AJ231" s="75">
        <v>0</v>
      </c>
      <c r="AK231" s="164">
        <v>0</v>
      </c>
      <c r="AL231" s="164">
        <v>0</v>
      </c>
      <c r="AM231" s="164">
        <v>0</v>
      </c>
      <c r="AN231" s="164">
        <v>0</v>
      </c>
      <c r="AO231" s="164">
        <v>0</v>
      </c>
      <c r="AP231" s="164">
        <v>0</v>
      </c>
      <c r="AQ231" s="164">
        <v>0</v>
      </c>
      <c r="AR231" s="164">
        <v>0</v>
      </c>
      <c r="AS231" s="75">
        <v>0</v>
      </c>
      <c r="AT231" s="165"/>
      <c r="AU231" s="75">
        <v>49</v>
      </c>
      <c r="AV231" s="75">
        <v>243</v>
      </c>
      <c r="AW231" s="369">
        <v>9</v>
      </c>
      <c r="AY231" s="75"/>
    </row>
    <row r="232" spans="1:51">
      <c r="A232" s="164">
        <f t="shared" si="52"/>
        <v>436</v>
      </c>
      <c r="B232" s="164">
        <f t="shared" si="53"/>
        <v>436049244</v>
      </c>
      <c r="C232" s="165" t="str">
        <f t="shared" si="54"/>
        <v>COMMUNITY CS OF CAMBRIDGE</v>
      </c>
      <c r="D232" s="174">
        <f t="shared" si="55"/>
        <v>0</v>
      </c>
      <c r="E232" s="174">
        <f t="shared" si="56"/>
        <v>0</v>
      </c>
      <c r="F232" s="174">
        <f t="shared" si="57"/>
        <v>0</v>
      </c>
      <c r="G232" s="174">
        <f t="shared" si="58"/>
        <v>0</v>
      </c>
      <c r="H232" s="174">
        <f t="shared" si="59"/>
        <v>0</v>
      </c>
      <c r="I232" s="174">
        <f t="shared" si="60"/>
        <v>1</v>
      </c>
      <c r="J232" s="174">
        <f t="shared" si="61"/>
        <v>0</v>
      </c>
      <c r="K232" s="251">
        <f t="shared" si="62"/>
        <v>0.04</v>
      </c>
      <c r="L232" s="174"/>
      <c r="M232" s="174">
        <f t="shared" si="63"/>
        <v>0</v>
      </c>
      <c r="N232" s="174">
        <f t="shared" si="64"/>
        <v>0</v>
      </c>
      <c r="O232" s="174">
        <f t="shared" si="65"/>
        <v>0</v>
      </c>
      <c r="P232" s="174">
        <f t="shared" si="66"/>
        <v>0</v>
      </c>
      <c r="Q232" s="174">
        <f t="shared" si="67"/>
        <v>10</v>
      </c>
      <c r="R232" s="174">
        <f t="shared" si="68"/>
        <v>1</v>
      </c>
      <c r="S232" s="177"/>
      <c r="T232" s="177"/>
      <c r="U232" s="177"/>
      <c r="V232" s="177"/>
      <c r="W232" s="370"/>
      <c r="X232" s="370"/>
      <c r="Y232" s="391"/>
      <c r="Z232" s="177"/>
      <c r="AA232" s="75">
        <v>436</v>
      </c>
      <c r="AB232" s="75">
        <v>436049244</v>
      </c>
      <c r="AC232" s="193" t="s">
        <v>47</v>
      </c>
      <c r="AD232" s="75">
        <v>0</v>
      </c>
      <c r="AE232" s="75">
        <v>0</v>
      </c>
      <c r="AF232" s="75">
        <v>0</v>
      </c>
      <c r="AG232" s="75">
        <v>0</v>
      </c>
      <c r="AH232" s="75">
        <v>0</v>
      </c>
      <c r="AI232" s="75">
        <v>1</v>
      </c>
      <c r="AJ232" s="75">
        <v>0</v>
      </c>
      <c r="AK232" s="164">
        <v>0</v>
      </c>
      <c r="AL232" s="164">
        <v>0</v>
      </c>
      <c r="AM232" s="164">
        <v>0</v>
      </c>
      <c r="AN232" s="164">
        <v>0</v>
      </c>
      <c r="AO232" s="164">
        <v>0</v>
      </c>
      <c r="AP232" s="164">
        <v>0</v>
      </c>
      <c r="AQ232" s="164">
        <v>0</v>
      </c>
      <c r="AR232" s="164">
        <v>0</v>
      </c>
      <c r="AS232" s="75">
        <v>0</v>
      </c>
      <c r="AT232" s="165"/>
      <c r="AU232" s="75">
        <v>49</v>
      </c>
      <c r="AV232" s="75">
        <v>244</v>
      </c>
      <c r="AW232" s="369">
        <v>10</v>
      </c>
      <c r="AY232" s="75"/>
    </row>
    <row r="233" spans="1:51">
      <c r="A233" s="164">
        <f t="shared" si="52"/>
        <v>436</v>
      </c>
      <c r="B233" s="164">
        <f t="shared" si="53"/>
        <v>436049248</v>
      </c>
      <c r="C233" s="165" t="str">
        <f t="shared" si="54"/>
        <v>COMMUNITY CS OF CAMBRIDGE</v>
      </c>
      <c r="D233" s="174">
        <f t="shared" si="55"/>
        <v>0</v>
      </c>
      <c r="E233" s="174">
        <f t="shared" si="56"/>
        <v>0</v>
      </c>
      <c r="F233" s="174">
        <f t="shared" si="57"/>
        <v>0</v>
      </c>
      <c r="G233" s="174">
        <f t="shared" si="58"/>
        <v>0</v>
      </c>
      <c r="H233" s="174">
        <f t="shared" si="59"/>
        <v>2</v>
      </c>
      <c r="I233" s="174">
        <f t="shared" si="60"/>
        <v>7</v>
      </c>
      <c r="J233" s="174">
        <f t="shared" si="61"/>
        <v>0</v>
      </c>
      <c r="K233" s="251">
        <f t="shared" si="62"/>
        <v>0.36</v>
      </c>
      <c r="L233" s="174"/>
      <c r="M233" s="174">
        <f t="shared" si="63"/>
        <v>0</v>
      </c>
      <c r="N233" s="174">
        <f t="shared" si="64"/>
        <v>1</v>
      </c>
      <c r="O233" s="174">
        <f t="shared" si="65"/>
        <v>0</v>
      </c>
      <c r="P233" s="174">
        <f t="shared" si="66"/>
        <v>8</v>
      </c>
      <c r="Q233" s="174">
        <f t="shared" si="67"/>
        <v>11</v>
      </c>
      <c r="R233" s="174">
        <f t="shared" si="68"/>
        <v>9</v>
      </c>
      <c r="S233" s="177"/>
      <c r="T233" s="177"/>
      <c r="U233" s="177"/>
      <c r="V233" s="177"/>
      <c r="W233" s="370"/>
      <c r="X233" s="370"/>
      <c r="Y233" s="391"/>
      <c r="Z233" s="177"/>
      <c r="AA233" s="75">
        <v>436</v>
      </c>
      <c r="AB233" s="75">
        <v>436049248</v>
      </c>
      <c r="AC233" s="193" t="s">
        <v>47</v>
      </c>
      <c r="AD233" s="75">
        <v>0</v>
      </c>
      <c r="AE233" s="75">
        <v>0</v>
      </c>
      <c r="AF233" s="75">
        <v>0</v>
      </c>
      <c r="AG233" s="75">
        <v>0</v>
      </c>
      <c r="AH233" s="75">
        <v>2</v>
      </c>
      <c r="AI233" s="75">
        <v>7</v>
      </c>
      <c r="AJ233" s="75">
        <v>0</v>
      </c>
      <c r="AK233" s="164">
        <v>0</v>
      </c>
      <c r="AL233" s="164">
        <v>0</v>
      </c>
      <c r="AM233" s="164">
        <v>1</v>
      </c>
      <c r="AN233" s="164">
        <v>0</v>
      </c>
      <c r="AO233" s="164">
        <v>2</v>
      </c>
      <c r="AP233" s="164">
        <v>0</v>
      </c>
      <c r="AQ233" s="164">
        <v>0</v>
      </c>
      <c r="AR233" s="164">
        <v>0</v>
      </c>
      <c r="AS233" s="75">
        <v>6</v>
      </c>
      <c r="AT233" s="165"/>
      <c r="AU233" s="75">
        <v>49</v>
      </c>
      <c r="AV233" s="75">
        <v>248</v>
      </c>
      <c r="AW233" s="369">
        <v>11</v>
      </c>
      <c r="AY233" s="75"/>
    </row>
    <row r="234" spans="1:51">
      <c r="A234" s="164">
        <f t="shared" si="52"/>
        <v>436</v>
      </c>
      <c r="B234" s="164">
        <f t="shared" si="53"/>
        <v>436049274</v>
      </c>
      <c r="C234" s="165" t="str">
        <f t="shared" si="54"/>
        <v>COMMUNITY CS OF CAMBRIDGE</v>
      </c>
      <c r="D234" s="174">
        <f t="shared" si="55"/>
        <v>0</v>
      </c>
      <c r="E234" s="174">
        <f t="shared" si="56"/>
        <v>0</v>
      </c>
      <c r="F234" s="174">
        <f t="shared" si="57"/>
        <v>0</v>
      </c>
      <c r="G234" s="174">
        <f t="shared" si="58"/>
        <v>0</v>
      </c>
      <c r="H234" s="174">
        <f t="shared" si="59"/>
        <v>4</v>
      </c>
      <c r="I234" s="174">
        <f t="shared" si="60"/>
        <v>3</v>
      </c>
      <c r="J234" s="174">
        <f t="shared" si="61"/>
        <v>0</v>
      </c>
      <c r="K234" s="251">
        <f t="shared" si="62"/>
        <v>0.28000000000000003</v>
      </c>
      <c r="L234" s="174"/>
      <c r="M234" s="174">
        <f t="shared" si="63"/>
        <v>0</v>
      </c>
      <c r="N234" s="174">
        <f t="shared" si="64"/>
        <v>0</v>
      </c>
      <c r="O234" s="174">
        <f t="shared" si="65"/>
        <v>1</v>
      </c>
      <c r="P234" s="174">
        <f t="shared" si="66"/>
        <v>5</v>
      </c>
      <c r="Q234" s="174">
        <f t="shared" si="67"/>
        <v>9</v>
      </c>
      <c r="R234" s="174">
        <f t="shared" si="68"/>
        <v>7</v>
      </c>
      <c r="S234" s="177"/>
      <c r="T234" s="177"/>
      <c r="U234" s="177"/>
      <c r="V234" s="177"/>
      <c r="W234" s="370"/>
      <c r="X234" s="370"/>
      <c r="Y234" s="391"/>
      <c r="Z234" s="177"/>
      <c r="AA234" s="75">
        <v>436</v>
      </c>
      <c r="AB234" s="75">
        <v>436049274</v>
      </c>
      <c r="AC234" s="193" t="s">
        <v>47</v>
      </c>
      <c r="AD234" s="75">
        <v>0</v>
      </c>
      <c r="AE234" s="75">
        <v>0</v>
      </c>
      <c r="AF234" s="75">
        <v>0</v>
      </c>
      <c r="AG234" s="75">
        <v>0</v>
      </c>
      <c r="AH234" s="75">
        <v>4</v>
      </c>
      <c r="AI234" s="75">
        <v>3</v>
      </c>
      <c r="AJ234" s="75">
        <v>0</v>
      </c>
      <c r="AK234" s="164">
        <v>0</v>
      </c>
      <c r="AL234" s="164">
        <v>0</v>
      </c>
      <c r="AM234" s="164">
        <v>0</v>
      </c>
      <c r="AN234" s="164">
        <v>1</v>
      </c>
      <c r="AO234" s="164">
        <v>4</v>
      </c>
      <c r="AP234" s="164">
        <v>0</v>
      </c>
      <c r="AQ234" s="164">
        <v>0</v>
      </c>
      <c r="AR234" s="164">
        <v>0</v>
      </c>
      <c r="AS234" s="75">
        <v>1</v>
      </c>
      <c r="AT234" s="165"/>
      <c r="AU234" s="75">
        <v>49</v>
      </c>
      <c r="AV234" s="75">
        <v>274</v>
      </c>
      <c r="AW234" s="369">
        <v>9</v>
      </c>
      <c r="AY234" s="75"/>
    </row>
    <row r="235" spans="1:51">
      <c r="A235" s="164">
        <f t="shared" si="52"/>
        <v>436</v>
      </c>
      <c r="B235" s="164">
        <f t="shared" si="53"/>
        <v>436049285</v>
      </c>
      <c r="C235" s="165" t="str">
        <f t="shared" si="54"/>
        <v>COMMUNITY CS OF CAMBRIDGE</v>
      </c>
      <c r="D235" s="174">
        <f t="shared" si="55"/>
        <v>0</v>
      </c>
      <c r="E235" s="174">
        <f t="shared" si="56"/>
        <v>0</v>
      </c>
      <c r="F235" s="174">
        <f t="shared" si="57"/>
        <v>0</v>
      </c>
      <c r="G235" s="174">
        <f t="shared" si="58"/>
        <v>0</v>
      </c>
      <c r="H235" s="174">
        <f t="shared" si="59"/>
        <v>0</v>
      </c>
      <c r="I235" s="174">
        <f t="shared" si="60"/>
        <v>1</v>
      </c>
      <c r="J235" s="174">
        <f t="shared" si="61"/>
        <v>0</v>
      </c>
      <c r="K235" s="251">
        <f t="shared" si="62"/>
        <v>0.04</v>
      </c>
      <c r="L235" s="174"/>
      <c r="M235" s="174">
        <f t="shared" si="63"/>
        <v>0</v>
      </c>
      <c r="N235" s="174">
        <f t="shared" si="64"/>
        <v>0</v>
      </c>
      <c r="O235" s="174">
        <f t="shared" si="65"/>
        <v>0</v>
      </c>
      <c r="P235" s="174">
        <f t="shared" si="66"/>
        <v>0</v>
      </c>
      <c r="Q235" s="174">
        <f t="shared" si="67"/>
        <v>9</v>
      </c>
      <c r="R235" s="174">
        <f t="shared" si="68"/>
        <v>1</v>
      </c>
      <c r="S235" s="177"/>
      <c r="T235" s="177"/>
      <c r="U235" s="177"/>
      <c r="V235" s="177"/>
      <c r="W235" s="370"/>
      <c r="X235" s="370"/>
      <c r="Y235" s="391"/>
      <c r="Z235" s="177"/>
      <c r="AA235" s="75">
        <v>436</v>
      </c>
      <c r="AB235" s="75">
        <v>436049285</v>
      </c>
      <c r="AC235" s="193" t="s">
        <v>47</v>
      </c>
      <c r="AD235" s="75">
        <v>0</v>
      </c>
      <c r="AE235" s="75">
        <v>0</v>
      </c>
      <c r="AF235" s="75">
        <v>0</v>
      </c>
      <c r="AG235" s="75">
        <v>0</v>
      </c>
      <c r="AH235" s="75">
        <v>0</v>
      </c>
      <c r="AI235" s="75">
        <v>1</v>
      </c>
      <c r="AJ235" s="75">
        <v>0</v>
      </c>
      <c r="AK235" s="164">
        <v>0</v>
      </c>
      <c r="AL235" s="164">
        <v>0</v>
      </c>
      <c r="AM235" s="164">
        <v>0</v>
      </c>
      <c r="AN235" s="164">
        <v>0</v>
      </c>
      <c r="AO235" s="164">
        <v>0</v>
      </c>
      <c r="AP235" s="164">
        <v>0</v>
      </c>
      <c r="AQ235" s="164">
        <v>0</v>
      </c>
      <c r="AR235" s="164">
        <v>0</v>
      </c>
      <c r="AS235" s="75">
        <v>0</v>
      </c>
      <c r="AT235" s="165"/>
      <c r="AU235" s="75">
        <v>49</v>
      </c>
      <c r="AV235" s="75">
        <v>285</v>
      </c>
      <c r="AW235" s="369">
        <v>9</v>
      </c>
      <c r="AY235" s="75"/>
    </row>
    <row r="236" spans="1:51">
      <c r="A236" s="164">
        <f t="shared" si="52"/>
        <v>436</v>
      </c>
      <c r="B236" s="164">
        <f t="shared" si="53"/>
        <v>436049308</v>
      </c>
      <c r="C236" s="165" t="str">
        <f t="shared" si="54"/>
        <v>COMMUNITY CS OF CAMBRIDGE</v>
      </c>
      <c r="D236" s="174">
        <f t="shared" si="55"/>
        <v>0</v>
      </c>
      <c r="E236" s="174">
        <f t="shared" si="56"/>
        <v>0</v>
      </c>
      <c r="F236" s="174">
        <f t="shared" si="57"/>
        <v>0</v>
      </c>
      <c r="G236" s="174">
        <f t="shared" si="58"/>
        <v>0</v>
      </c>
      <c r="H236" s="174">
        <f t="shared" si="59"/>
        <v>0</v>
      </c>
      <c r="I236" s="174">
        <f t="shared" si="60"/>
        <v>1</v>
      </c>
      <c r="J236" s="174">
        <f t="shared" si="61"/>
        <v>0</v>
      </c>
      <c r="K236" s="251">
        <f t="shared" si="62"/>
        <v>0.04</v>
      </c>
      <c r="L236" s="174"/>
      <c r="M236" s="174">
        <f t="shared" si="63"/>
        <v>0</v>
      </c>
      <c r="N236" s="174">
        <f t="shared" si="64"/>
        <v>0</v>
      </c>
      <c r="O236" s="174">
        <f t="shared" si="65"/>
        <v>0</v>
      </c>
      <c r="P236" s="174">
        <f t="shared" si="66"/>
        <v>0</v>
      </c>
      <c r="Q236" s="174">
        <f t="shared" si="67"/>
        <v>9</v>
      </c>
      <c r="R236" s="174">
        <f t="shared" si="68"/>
        <v>1</v>
      </c>
      <c r="S236" s="177"/>
      <c r="T236" s="177"/>
      <c r="U236" s="177"/>
      <c r="V236" s="177"/>
      <c r="W236" s="370"/>
      <c r="X236" s="370"/>
      <c r="Y236" s="391"/>
      <c r="Z236" s="177"/>
      <c r="AA236" s="75">
        <v>436</v>
      </c>
      <c r="AB236" s="75">
        <v>436049308</v>
      </c>
      <c r="AC236" s="193" t="s">
        <v>47</v>
      </c>
      <c r="AD236" s="75">
        <v>0</v>
      </c>
      <c r="AE236" s="75">
        <v>0</v>
      </c>
      <c r="AF236" s="75">
        <v>0</v>
      </c>
      <c r="AG236" s="75">
        <v>0</v>
      </c>
      <c r="AH236" s="75">
        <v>0</v>
      </c>
      <c r="AI236" s="75">
        <v>1</v>
      </c>
      <c r="AJ236" s="75">
        <v>0</v>
      </c>
      <c r="AK236" s="164">
        <v>0</v>
      </c>
      <c r="AL236" s="164">
        <v>0</v>
      </c>
      <c r="AM236" s="164">
        <v>0</v>
      </c>
      <c r="AN236" s="164">
        <v>0</v>
      </c>
      <c r="AO236" s="164">
        <v>0</v>
      </c>
      <c r="AP236" s="164">
        <v>0</v>
      </c>
      <c r="AQ236" s="164">
        <v>0</v>
      </c>
      <c r="AR236" s="164">
        <v>0</v>
      </c>
      <c r="AS236" s="75">
        <v>0</v>
      </c>
      <c r="AT236" s="165"/>
      <c r="AU236" s="75">
        <v>49</v>
      </c>
      <c r="AV236" s="75">
        <v>308</v>
      </c>
      <c r="AW236" s="369">
        <v>9</v>
      </c>
      <c r="AY236" s="75"/>
    </row>
    <row r="237" spans="1:51">
      <c r="A237" s="164">
        <f t="shared" si="52"/>
        <v>436</v>
      </c>
      <c r="B237" s="164">
        <f t="shared" si="53"/>
        <v>436049342</v>
      </c>
      <c r="C237" s="165" t="str">
        <f t="shared" si="54"/>
        <v>COMMUNITY CS OF CAMBRIDGE</v>
      </c>
      <c r="D237" s="174">
        <f t="shared" si="55"/>
        <v>0</v>
      </c>
      <c r="E237" s="174">
        <f t="shared" si="56"/>
        <v>0</v>
      </c>
      <c r="F237" s="174">
        <f t="shared" si="57"/>
        <v>0</v>
      </c>
      <c r="G237" s="174">
        <f t="shared" si="58"/>
        <v>0</v>
      </c>
      <c r="H237" s="174">
        <f t="shared" si="59"/>
        <v>0</v>
      </c>
      <c r="I237" s="174">
        <f t="shared" si="60"/>
        <v>1</v>
      </c>
      <c r="J237" s="174">
        <f t="shared" si="61"/>
        <v>0</v>
      </c>
      <c r="K237" s="251">
        <f t="shared" si="62"/>
        <v>0.04</v>
      </c>
      <c r="L237" s="174"/>
      <c r="M237" s="174">
        <f t="shared" si="63"/>
        <v>0</v>
      </c>
      <c r="N237" s="174">
        <f t="shared" si="64"/>
        <v>0</v>
      </c>
      <c r="O237" s="174">
        <f t="shared" si="65"/>
        <v>0</v>
      </c>
      <c r="P237" s="174">
        <f t="shared" si="66"/>
        <v>1</v>
      </c>
      <c r="Q237" s="174">
        <f t="shared" si="67"/>
        <v>3</v>
      </c>
      <c r="R237" s="174">
        <f t="shared" si="68"/>
        <v>1</v>
      </c>
      <c r="S237" s="177"/>
      <c r="T237" s="177"/>
      <c r="U237" s="177"/>
      <c r="V237" s="177"/>
      <c r="W237" s="370"/>
      <c r="X237" s="370"/>
      <c r="Y237" s="391"/>
      <c r="Z237" s="177"/>
      <c r="AA237" s="75">
        <v>436</v>
      </c>
      <c r="AB237" s="75">
        <v>436049342</v>
      </c>
      <c r="AC237" s="193" t="s">
        <v>47</v>
      </c>
      <c r="AD237" s="75">
        <v>0</v>
      </c>
      <c r="AE237" s="75">
        <v>0</v>
      </c>
      <c r="AF237" s="75">
        <v>0</v>
      </c>
      <c r="AG237" s="75">
        <v>0</v>
      </c>
      <c r="AH237" s="75">
        <v>0</v>
      </c>
      <c r="AI237" s="75">
        <v>1</v>
      </c>
      <c r="AJ237" s="75">
        <v>0</v>
      </c>
      <c r="AK237" s="164">
        <v>0</v>
      </c>
      <c r="AL237" s="164">
        <v>0</v>
      </c>
      <c r="AM237" s="164">
        <v>0</v>
      </c>
      <c r="AN237" s="164">
        <v>0</v>
      </c>
      <c r="AO237" s="164">
        <v>0</v>
      </c>
      <c r="AP237" s="164">
        <v>0</v>
      </c>
      <c r="AQ237" s="164">
        <v>0</v>
      </c>
      <c r="AR237" s="164">
        <v>0</v>
      </c>
      <c r="AS237" s="75">
        <v>1</v>
      </c>
      <c r="AT237" s="165"/>
      <c r="AU237" s="75">
        <v>49</v>
      </c>
      <c r="AV237" s="75">
        <v>342</v>
      </c>
      <c r="AW237" s="369">
        <v>3</v>
      </c>
      <c r="AY237" s="75"/>
    </row>
    <row r="238" spans="1:51">
      <c r="A238" s="164">
        <f t="shared" si="52"/>
        <v>438</v>
      </c>
      <c r="B238" s="164">
        <f t="shared" si="53"/>
        <v>438035035</v>
      </c>
      <c r="C238" s="165" t="str">
        <f t="shared" si="54"/>
        <v>CODMAN ACADEMY</v>
      </c>
      <c r="D238" s="174">
        <f t="shared" si="55"/>
        <v>23</v>
      </c>
      <c r="E238" s="174">
        <f t="shared" si="56"/>
        <v>0</v>
      </c>
      <c r="F238" s="174">
        <f t="shared" si="57"/>
        <v>24</v>
      </c>
      <c r="G238" s="174">
        <f t="shared" si="58"/>
        <v>111</v>
      </c>
      <c r="H238" s="174">
        <f t="shared" si="59"/>
        <v>64</v>
      </c>
      <c r="I238" s="174">
        <f t="shared" si="60"/>
        <v>113</v>
      </c>
      <c r="J238" s="174">
        <f t="shared" si="61"/>
        <v>0</v>
      </c>
      <c r="K238" s="251">
        <f t="shared" si="62"/>
        <v>12.48</v>
      </c>
      <c r="L238" s="174"/>
      <c r="M238" s="174">
        <f t="shared" si="63"/>
        <v>18</v>
      </c>
      <c r="N238" s="174">
        <f t="shared" si="64"/>
        <v>13</v>
      </c>
      <c r="O238" s="174">
        <f t="shared" si="65"/>
        <v>9</v>
      </c>
      <c r="P238" s="174">
        <f t="shared" si="66"/>
        <v>273</v>
      </c>
      <c r="Q238" s="174">
        <f t="shared" si="67"/>
        <v>11</v>
      </c>
      <c r="R238" s="174">
        <f t="shared" si="68"/>
        <v>324</v>
      </c>
      <c r="S238" s="177"/>
      <c r="T238" s="177"/>
      <c r="U238" s="177"/>
      <c r="V238" s="177"/>
      <c r="W238" s="370"/>
      <c r="X238" s="370"/>
      <c r="Y238" s="391"/>
      <c r="Z238" s="177"/>
      <c r="AA238" s="75">
        <v>438</v>
      </c>
      <c r="AB238" s="75">
        <v>438035035</v>
      </c>
      <c r="AC238" s="193" t="s">
        <v>49</v>
      </c>
      <c r="AD238" s="75">
        <v>23</v>
      </c>
      <c r="AE238" s="75">
        <v>0</v>
      </c>
      <c r="AF238" s="75">
        <v>24</v>
      </c>
      <c r="AG238" s="75">
        <v>111</v>
      </c>
      <c r="AH238" s="75">
        <v>64</v>
      </c>
      <c r="AI238" s="75">
        <v>113</v>
      </c>
      <c r="AJ238" s="75">
        <v>0</v>
      </c>
      <c r="AK238" s="164">
        <v>3</v>
      </c>
      <c r="AL238" s="164">
        <v>16</v>
      </c>
      <c r="AM238" s="164">
        <v>13</v>
      </c>
      <c r="AN238" s="164">
        <v>9</v>
      </c>
      <c r="AO238" s="164">
        <v>155</v>
      </c>
      <c r="AP238" s="164">
        <v>18</v>
      </c>
      <c r="AQ238" s="164">
        <v>0</v>
      </c>
      <c r="AR238" s="164">
        <v>20</v>
      </c>
      <c r="AS238" s="75">
        <v>89</v>
      </c>
      <c r="AT238" s="165"/>
      <c r="AU238" s="75">
        <v>35</v>
      </c>
      <c r="AV238" s="75">
        <v>35</v>
      </c>
      <c r="AW238" s="369">
        <v>11</v>
      </c>
      <c r="AY238" s="75"/>
    </row>
    <row r="239" spans="1:51">
      <c r="A239" s="164">
        <f t="shared" si="52"/>
        <v>438</v>
      </c>
      <c r="B239" s="164">
        <f t="shared" si="53"/>
        <v>438035044</v>
      </c>
      <c r="C239" s="165" t="str">
        <f t="shared" si="54"/>
        <v>CODMAN ACADEMY</v>
      </c>
      <c r="D239" s="174">
        <f t="shared" si="55"/>
        <v>0</v>
      </c>
      <c r="E239" s="174">
        <f t="shared" si="56"/>
        <v>0</v>
      </c>
      <c r="F239" s="174">
        <f t="shared" si="57"/>
        <v>0</v>
      </c>
      <c r="G239" s="174">
        <f t="shared" si="58"/>
        <v>3</v>
      </c>
      <c r="H239" s="174">
        <f t="shared" si="59"/>
        <v>1</v>
      </c>
      <c r="I239" s="174">
        <f t="shared" si="60"/>
        <v>1</v>
      </c>
      <c r="J239" s="174">
        <f t="shared" si="61"/>
        <v>0</v>
      </c>
      <c r="K239" s="251">
        <f t="shared" si="62"/>
        <v>0.2</v>
      </c>
      <c r="L239" s="174"/>
      <c r="M239" s="174">
        <f t="shared" si="63"/>
        <v>1</v>
      </c>
      <c r="N239" s="174">
        <f t="shared" si="64"/>
        <v>0</v>
      </c>
      <c r="O239" s="174">
        <f t="shared" si="65"/>
        <v>0</v>
      </c>
      <c r="P239" s="174">
        <f t="shared" si="66"/>
        <v>3</v>
      </c>
      <c r="Q239" s="174">
        <f t="shared" si="67"/>
        <v>11</v>
      </c>
      <c r="R239" s="174">
        <f t="shared" si="68"/>
        <v>5</v>
      </c>
      <c r="S239" s="177"/>
      <c r="T239" s="177"/>
      <c r="U239" s="177"/>
      <c r="V239" s="177"/>
      <c r="W239" s="370"/>
      <c r="X239" s="370"/>
      <c r="Y239" s="391"/>
      <c r="Z239" s="177"/>
      <c r="AA239" s="75">
        <v>438</v>
      </c>
      <c r="AB239" s="75">
        <v>438035044</v>
      </c>
      <c r="AC239" s="193" t="s">
        <v>49</v>
      </c>
      <c r="AD239" s="75">
        <v>0</v>
      </c>
      <c r="AE239" s="75">
        <v>0</v>
      </c>
      <c r="AF239" s="75">
        <v>0</v>
      </c>
      <c r="AG239" s="75">
        <v>3</v>
      </c>
      <c r="AH239" s="75">
        <v>1</v>
      </c>
      <c r="AI239" s="75">
        <v>1</v>
      </c>
      <c r="AJ239" s="75">
        <v>0</v>
      </c>
      <c r="AK239" s="164">
        <v>0</v>
      </c>
      <c r="AL239" s="164">
        <v>1</v>
      </c>
      <c r="AM239" s="164">
        <v>0</v>
      </c>
      <c r="AN239" s="164">
        <v>0</v>
      </c>
      <c r="AO239" s="164">
        <v>2</v>
      </c>
      <c r="AP239" s="164">
        <v>0</v>
      </c>
      <c r="AQ239" s="164">
        <v>0</v>
      </c>
      <c r="AR239" s="164">
        <v>0</v>
      </c>
      <c r="AS239" s="75">
        <v>1</v>
      </c>
      <c r="AT239" s="165"/>
      <c r="AU239" s="75">
        <v>35</v>
      </c>
      <c r="AV239" s="75">
        <v>44</v>
      </c>
      <c r="AW239" s="369">
        <v>11</v>
      </c>
      <c r="AY239" s="75"/>
    </row>
    <row r="240" spans="1:51">
      <c r="A240" s="164">
        <f t="shared" si="52"/>
        <v>438</v>
      </c>
      <c r="B240" s="164">
        <f t="shared" si="53"/>
        <v>438035057</v>
      </c>
      <c r="C240" s="165" t="str">
        <f t="shared" si="54"/>
        <v>CODMAN ACADEMY</v>
      </c>
      <c r="D240" s="174">
        <f t="shared" si="55"/>
        <v>0</v>
      </c>
      <c r="E240" s="174">
        <f t="shared" si="56"/>
        <v>0</v>
      </c>
      <c r="F240" s="174">
        <f t="shared" si="57"/>
        <v>0</v>
      </c>
      <c r="G240" s="174">
        <f t="shared" si="58"/>
        <v>0</v>
      </c>
      <c r="H240" s="174">
        <f t="shared" si="59"/>
        <v>0</v>
      </c>
      <c r="I240" s="174">
        <f t="shared" si="60"/>
        <v>1</v>
      </c>
      <c r="J240" s="174">
        <f t="shared" si="61"/>
        <v>0</v>
      </c>
      <c r="K240" s="251">
        <f t="shared" si="62"/>
        <v>0.04</v>
      </c>
      <c r="L240" s="174"/>
      <c r="M240" s="174">
        <f t="shared" si="63"/>
        <v>0</v>
      </c>
      <c r="N240" s="174">
        <f t="shared" si="64"/>
        <v>0</v>
      </c>
      <c r="O240" s="174">
        <f t="shared" si="65"/>
        <v>0</v>
      </c>
      <c r="P240" s="174">
        <f t="shared" si="66"/>
        <v>1</v>
      </c>
      <c r="Q240" s="174">
        <f t="shared" si="67"/>
        <v>12</v>
      </c>
      <c r="R240" s="174">
        <f t="shared" si="68"/>
        <v>1</v>
      </c>
      <c r="S240" s="177"/>
      <c r="T240" s="177"/>
      <c r="U240" s="177"/>
      <c r="V240" s="177"/>
      <c r="W240" s="370"/>
      <c r="X240" s="370"/>
      <c r="Y240" s="391"/>
      <c r="Z240" s="177"/>
      <c r="AA240" s="75">
        <v>438</v>
      </c>
      <c r="AB240" s="75">
        <v>438035057</v>
      </c>
      <c r="AC240" s="193" t="s">
        <v>49</v>
      </c>
      <c r="AD240" s="75">
        <v>0</v>
      </c>
      <c r="AE240" s="75">
        <v>0</v>
      </c>
      <c r="AF240" s="75">
        <v>0</v>
      </c>
      <c r="AG240" s="75">
        <v>0</v>
      </c>
      <c r="AH240" s="75">
        <v>0</v>
      </c>
      <c r="AI240" s="75">
        <v>1</v>
      </c>
      <c r="AJ240" s="75">
        <v>0</v>
      </c>
      <c r="AK240" s="164">
        <v>0</v>
      </c>
      <c r="AL240" s="164">
        <v>0</v>
      </c>
      <c r="AM240" s="164">
        <v>0</v>
      </c>
      <c r="AN240" s="164">
        <v>0</v>
      </c>
      <c r="AO240" s="164">
        <v>0</v>
      </c>
      <c r="AP240" s="164">
        <v>0</v>
      </c>
      <c r="AQ240" s="164">
        <v>0</v>
      </c>
      <c r="AR240" s="164">
        <v>0</v>
      </c>
      <c r="AS240" s="75">
        <v>1</v>
      </c>
      <c r="AT240" s="165"/>
      <c r="AU240" s="75">
        <v>35</v>
      </c>
      <c r="AV240" s="75">
        <v>57</v>
      </c>
      <c r="AW240" s="369">
        <v>12</v>
      </c>
      <c r="AY240" s="75"/>
    </row>
    <row r="241" spans="1:51">
      <c r="A241" s="164">
        <f t="shared" si="52"/>
        <v>438</v>
      </c>
      <c r="B241" s="164">
        <f t="shared" si="53"/>
        <v>438035243</v>
      </c>
      <c r="C241" s="165" t="str">
        <f t="shared" si="54"/>
        <v>CODMAN ACADEMY</v>
      </c>
      <c r="D241" s="174">
        <f t="shared" si="55"/>
        <v>0</v>
      </c>
      <c r="E241" s="174">
        <f t="shared" si="56"/>
        <v>0</v>
      </c>
      <c r="F241" s="174">
        <f t="shared" si="57"/>
        <v>0</v>
      </c>
      <c r="G241" s="174">
        <f t="shared" si="58"/>
        <v>1</v>
      </c>
      <c r="H241" s="174">
        <f t="shared" si="59"/>
        <v>0</v>
      </c>
      <c r="I241" s="174">
        <f t="shared" si="60"/>
        <v>0</v>
      </c>
      <c r="J241" s="174">
        <f t="shared" si="61"/>
        <v>0</v>
      </c>
      <c r="K241" s="251">
        <f t="shared" si="62"/>
        <v>0.04</v>
      </c>
      <c r="L241" s="174"/>
      <c r="M241" s="174">
        <f t="shared" si="63"/>
        <v>0</v>
      </c>
      <c r="N241" s="174">
        <f t="shared" si="64"/>
        <v>0</v>
      </c>
      <c r="O241" s="174">
        <f t="shared" si="65"/>
        <v>0</v>
      </c>
      <c r="P241" s="174">
        <f t="shared" si="66"/>
        <v>1</v>
      </c>
      <c r="Q241" s="174">
        <f t="shared" si="67"/>
        <v>9</v>
      </c>
      <c r="R241" s="174">
        <f t="shared" si="68"/>
        <v>1</v>
      </c>
      <c r="S241" s="177"/>
      <c r="T241" s="177"/>
      <c r="U241" s="177"/>
      <c r="V241" s="177"/>
      <c r="W241" s="370"/>
      <c r="X241" s="370"/>
      <c r="Y241" s="391"/>
      <c r="Z241" s="177"/>
      <c r="AA241" s="75">
        <v>438</v>
      </c>
      <c r="AB241" s="75">
        <v>438035243</v>
      </c>
      <c r="AC241" s="193" t="s">
        <v>49</v>
      </c>
      <c r="AD241" s="75">
        <v>0</v>
      </c>
      <c r="AE241" s="75">
        <v>0</v>
      </c>
      <c r="AF241" s="75">
        <v>0</v>
      </c>
      <c r="AG241" s="75">
        <v>1</v>
      </c>
      <c r="AH241" s="75">
        <v>0</v>
      </c>
      <c r="AI241" s="75">
        <v>0</v>
      </c>
      <c r="AJ241" s="75">
        <v>0</v>
      </c>
      <c r="AK241" s="164">
        <v>0</v>
      </c>
      <c r="AL241" s="164">
        <v>0</v>
      </c>
      <c r="AM241" s="164">
        <v>0</v>
      </c>
      <c r="AN241" s="164">
        <v>0</v>
      </c>
      <c r="AO241" s="164">
        <v>1</v>
      </c>
      <c r="AP241" s="164">
        <v>0</v>
      </c>
      <c r="AQ241" s="164">
        <v>0</v>
      </c>
      <c r="AR241" s="164">
        <v>0</v>
      </c>
      <c r="AS241" s="75">
        <v>0</v>
      </c>
      <c r="AT241" s="165"/>
      <c r="AU241" s="75">
        <v>35</v>
      </c>
      <c r="AV241" s="75">
        <v>243</v>
      </c>
      <c r="AW241" s="369">
        <v>9</v>
      </c>
      <c r="AY241" s="75"/>
    </row>
    <row r="242" spans="1:51">
      <c r="A242" s="164">
        <f t="shared" si="52"/>
        <v>438</v>
      </c>
      <c r="B242" s="164">
        <f t="shared" si="53"/>
        <v>438035244</v>
      </c>
      <c r="C242" s="165" t="str">
        <f t="shared" si="54"/>
        <v>CODMAN ACADEMY</v>
      </c>
      <c r="D242" s="174">
        <f t="shared" si="55"/>
        <v>0</v>
      </c>
      <c r="E242" s="174">
        <f t="shared" si="56"/>
        <v>0</v>
      </c>
      <c r="F242" s="174">
        <f t="shared" si="57"/>
        <v>0</v>
      </c>
      <c r="G242" s="174">
        <f t="shared" si="58"/>
        <v>1</v>
      </c>
      <c r="H242" s="174">
        <f t="shared" si="59"/>
        <v>1</v>
      </c>
      <c r="I242" s="174">
        <f t="shared" si="60"/>
        <v>1</v>
      </c>
      <c r="J242" s="174">
        <f t="shared" si="61"/>
        <v>0</v>
      </c>
      <c r="K242" s="251">
        <f t="shared" si="62"/>
        <v>0.12</v>
      </c>
      <c r="L242" s="174"/>
      <c r="M242" s="174">
        <f t="shared" si="63"/>
        <v>0</v>
      </c>
      <c r="N242" s="174">
        <f t="shared" si="64"/>
        <v>0</v>
      </c>
      <c r="O242" s="174">
        <f t="shared" si="65"/>
        <v>0</v>
      </c>
      <c r="P242" s="174">
        <f t="shared" si="66"/>
        <v>3</v>
      </c>
      <c r="Q242" s="174">
        <f t="shared" si="67"/>
        <v>10</v>
      </c>
      <c r="R242" s="174">
        <f t="shared" si="68"/>
        <v>3</v>
      </c>
      <c r="S242" s="177"/>
      <c r="T242" s="177"/>
      <c r="U242" s="177"/>
      <c r="V242" s="177"/>
      <c r="W242" s="370"/>
      <c r="X242" s="370"/>
      <c r="Y242" s="391"/>
      <c r="Z242" s="177"/>
      <c r="AA242" s="75">
        <v>438</v>
      </c>
      <c r="AB242" s="75">
        <v>438035244</v>
      </c>
      <c r="AC242" s="193" t="s">
        <v>49</v>
      </c>
      <c r="AD242" s="75">
        <v>0</v>
      </c>
      <c r="AE242" s="75">
        <v>0</v>
      </c>
      <c r="AF242" s="75">
        <v>0</v>
      </c>
      <c r="AG242" s="75">
        <v>1</v>
      </c>
      <c r="AH242" s="75">
        <v>1</v>
      </c>
      <c r="AI242" s="75">
        <v>1</v>
      </c>
      <c r="AJ242" s="75">
        <v>0</v>
      </c>
      <c r="AK242" s="164">
        <v>0</v>
      </c>
      <c r="AL242" s="164">
        <v>0</v>
      </c>
      <c r="AM242" s="164">
        <v>0</v>
      </c>
      <c r="AN242" s="164">
        <v>0</v>
      </c>
      <c r="AO242" s="164">
        <v>2</v>
      </c>
      <c r="AP242" s="164">
        <v>0</v>
      </c>
      <c r="AQ242" s="164">
        <v>0</v>
      </c>
      <c r="AR242" s="164">
        <v>0</v>
      </c>
      <c r="AS242" s="75">
        <v>1</v>
      </c>
      <c r="AT242" s="165"/>
      <c r="AU242" s="75">
        <v>35</v>
      </c>
      <c r="AV242" s="75">
        <v>244</v>
      </c>
      <c r="AW242" s="369">
        <v>10</v>
      </c>
      <c r="AY242" s="75"/>
    </row>
    <row r="243" spans="1:51">
      <c r="A243" s="164">
        <f t="shared" si="52"/>
        <v>439</v>
      </c>
      <c r="B243" s="164">
        <f t="shared" si="53"/>
        <v>439035035</v>
      </c>
      <c r="C243" s="165" t="str">
        <f t="shared" si="54"/>
        <v>CONSERVATORY LAB</v>
      </c>
      <c r="D243" s="174">
        <f t="shared" si="55"/>
        <v>47</v>
      </c>
      <c r="E243" s="174">
        <f t="shared" si="56"/>
        <v>0</v>
      </c>
      <c r="F243" s="174">
        <f t="shared" si="57"/>
        <v>50</v>
      </c>
      <c r="G243" s="174">
        <f t="shared" si="58"/>
        <v>260</v>
      </c>
      <c r="H243" s="174">
        <f t="shared" si="59"/>
        <v>94</v>
      </c>
      <c r="I243" s="174">
        <f t="shared" si="60"/>
        <v>0</v>
      </c>
      <c r="J243" s="174">
        <f t="shared" si="61"/>
        <v>0</v>
      </c>
      <c r="K243" s="251">
        <f t="shared" si="62"/>
        <v>16.16</v>
      </c>
      <c r="L243" s="174"/>
      <c r="M243" s="174">
        <f t="shared" si="63"/>
        <v>47</v>
      </c>
      <c r="N243" s="174">
        <f t="shared" si="64"/>
        <v>3</v>
      </c>
      <c r="O243" s="174">
        <f t="shared" si="65"/>
        <v>0</v>
      </c>
      <c r="P243" s="174">
        <f t="shared" si="66"/>
        <v>337</v>
      </c>
      <c r="Q243" s="174">
        <f t="shared" si="67"/>
        <v>11</v>
      </c>
      <c r="R243" s="174">
        <f t="shared" si="68"/>
        <v>428</v>
      </c>
      <c r="S243" s="177"/>
      <c r="T243" s="177"/>
      <c r="U243" s="177"/>
      <c r="V243" s="177"/>
      <c r="W243" s="370"/>
      <c r="X243" s="370"/>
      <c r="Y243" s="391"/>
      <c r="Z243" s="177"/>
      <c r="AA243" s="75">
        <v>439</v>
      </c>
      <c r="AB243" s="75">
        <v>439035035</v>
      </c>
      <c r="AC243" s="193" t="s">
        <v>51</v>
      </c>
      <c r="AD243" s="75">
        <v>47</v>
      </c>
      <c r="AE243" s="75">
        <v>0</v>
      </c>
      <c r="AF243" s="75">
        <v>50</v>
      </c>
      <c r="AG243" s="75">
        <v>260</v>
      </c>
      <c r="AH243" s="75">
        <v>94</v>
      </c>
      <c r="AI243" s="75">
        <v>0</v>
      </c>
      <c r="AJ243" s="75">
        <v>0</v>
      </c>
      <c r="AK243" s="164">
        <v>0</v>
      </c>
      <c r="AL243" s="164">
        <v>47</v>
      </c>
      <c r="AM243" s="164">
        <v>3</v>
      </c>
      <c r="AN243" s="164">
        <v>0</v>
      </c>
      <c r="AO243" s="164">
        <v>281</v>
      </c>
      <c r="AP243" s="164">
        <v>36</v>
      </c>
      <c r="AQ243" s="164">
        <v>0</v>
      </c>
      <c r="AR243" s="164">
        <v>38</v>
      </c>
      <c r="AS243" s="75">
        <v>0</v>
      </c>
      <c r="AT243" s="165"/>
      <c r="AU243" s="75">
        <v>35</v>
      </c>
      <c r="AV243" s="75">
        <v>35</v>
      </c>
      <c r="AW243" s="369">
        <v>11</v>
      </c>
      <c r="AY243" s="75"/>
    </row>
    <row r="244" spans="1:51">
      <c r="A244" s="164">
        <f t="shared" si="52"/>
        <v>439</v>
      </c>
      <c r="B244" s="164">
        <f t="shared" si="53"/>
        <v>439035044</v>
      </c>
      <c r="C244" s="165" t="str">
        <f t="shared" si="54"/>
        <v>CONSERVATORY LAB</v>
      </c>
      <c r="D244" s="174">
        <f t="shared" si="55"/>
        <v>1</v>
      </c>
      <c r="E244" s="174">
        <f t="shared" si="56"/>
        <v>0</v>
      </c>
      <c r="F244" s="174">
        <f t="shared" si="57"/>
        <v>0</v>
      </c>
      <c r="G244" s="174">
        <f t="shared" si="58"/>
        <v>2</v>
      </c>
      <c r="H244" s="174">
        <f t="shared" si="59"/>
        <v>1</v>
      </c>
      <c r="I244" s="174">
        <f t="shared" si="60"/>
        <v>0</v>
      </c>
      <c r="J244" s="174">
        <f t="shared" si="61"/>
        <v>0</v>
      </c>
      <c r="K244" s="251">
        <f t="shared" si="62"/>
        <v>0.12</v>
      </c>
      <c r="L244" s="174"/>
      <c r="M244" s="174">
        <f t="shared" si="63"/>
        <v>0</v>
      </c>
      <c r="N244" s="174">
        <f t="shared" si="64"/>
        <v>0</v>
      </c>
      <c r="O244" s="174">
        <f t="shared" si="65"/>
        <v>0</v>
      </c>
      <c r="P244" s="174">
        <f t="shared" si="66"/>
        <v>1</v>
      </c>
      <c r="Q244" s="174">
        <f t="shared" si="67"/>
        <v>11</v>
      </c>
      <c r="R244" s="174">
        <f t="shared" si="68"/>
        <v>4</v>
      </c>
      <c r="S244" s="177"/>
      <c r="T244" s="177"/>
      <c r="U244" s="177"/>
      <c r="V244" s="177"/>
      <c r="W244" s="370"/>
      <c r="X244" s="370"/>
      <c r="Y244" s="391"/>
      <c r="Z244" s="177"/>
      <c r="AA244" s="75">
        <v>439</v>
      </c>
      <c r="AB244" s="75">
        <v>439035044</v>
      </c>
      <c r="AC244" s="193" t="s">
        <v>51</v>
      </c>
      <c r="AD244" s="75">
        <v>1</v>
      </c>
      <c r="AE244" s="75">
        <v>0</v>
      </c>
      <c r="AF244" s="75">
        <v>0</v>
      </c>
      <c r="AG244" s="75">
        <v>2</v>
      </c>
      <c r="AH244" s="75">
        <v>1</v>
      </c>
      <c r="AI244" s="75">
        <v>0</v>
      </c>
      <c r="AJ244" s="75">
        <v>0</v>
      </c>
      <c r="AK244" s="164">
        <v>0</v>
      </c>
      <c r="AL244" s="164">
        <v>0</v>
      </c>
      <c r="AM244" s="164">
        <v>0</v>
      </c>
      <c r="AN244" s="164">
        <v>0</v>
      </c>
      <c r="AO244" s="164">
        <v>1</v>
      </c>
      <c r="AP244" s="164">
        <v>0</v>
      </c>
      <c r="AQ244" s="164">
        <v>0</v>
      </c>
      <c r="AR244" s="164">
        <v>0</v>
      </c>
      <c r="AS244" s="75">
        <v>0</v>
      </c>
      <c r="AT244" s="165"/>
      <c r="AU244" s="75">
        <v>35</v>
      </c>
      <c r="AV244" s="75">
        <v>44</v>
      </c>
      <c r="AW244" s="369">
        <v>11</v>
      </c>
      <c r="AY244" s="75"/>
    </row>
    <row r="245" spans="1:51">
      <c r="A245" s="164">
        <f t="shared" si="52"/>
        <v>439</v>
      </c>
      <c r="B245" s="164">
        <f t="shared" si="53"/>
        <v>439035073</v>
      </c>
      <c r="C245" s="165" t="str">
        <f t="shared" si="54"/>
        <v>CONSERVATORY LAB</v>
      </c>
      <c r="D245" s="174">
        <f t="shared" si="55"/>
        <v>0</v>
      </c>
      <c r="E245" s="174">
        <f t="shared" si="56"/>
        <v>0</v>
      </c>
      <c r="F245" s="174">
        <f t="shared" si="57"/>
        <v>0</v>
      </c>
      <c r="G245" s="174">
        <f t="shared" si="58"/>
        <v>0</v>
      </c>
      <c r="H245" s="174">
        <f t="shared" si="59"/>
        <v>1</v>
      </c>
      <c r="I245" s="174">
        <f t="shared" si="60"/>
        <v>0</v>
      </c>
      <c r="J245" s="174">
        <f t="shared" si="61"/>
        <v>0</v>
      </c>
      <c r="K245" s="251">
        <f t="shared" si="62"/>
        <v>0.04</v>
      </c>
      <c r="L245" s="174"/>
      <c r="M245" s="174">
        <f t="shared" si="63"/>
        <v>0</v>
      </c>
      <c r="N245" s="174">
        <f t="shared" si="64"/>
        <v>0</v>
      </c>
      <c r="O245" s="174">
        <f t="shared" si="65"/>
        <v>0</v>
      </c>
      <c r="P245" s="174">
        <f t="shared" si="66"/>
        <v>1</v>
      </c>
      <c r="Q245" s="174">
        <f t="shared" si="67"/>
        <v>5</v>
      </c>
      <c r="R245" s="174">
        <f t="shared" si="68"/>
        <v>1</v>
      </c>
      <c r="S245" s="177"/>
      <c r="T245" s="177"/>
      <c r="U245" s="177"/>
      <c r="V245" s="177"/>
      <c r="W245" s="370"/>
      <c r="X245" s="370"/>
      <c r="Y245" s="391"/>
      <c r="Z245" s="177"/>
      <c r="AA245" s="75">
        <v>439</v>
      </c>
      <c r="AB245" s="75">
        <v>439035073</v>
      </c>
      <c r="AC245" s="193" t="s">
        <v>51</v>
      </c>
      <c r="AD245" s="75">
        <v>0</v>
      </c>
      <c r="AE245" s="75">
        <v>0</v>
      </c>
      <c r="AF245" s="75">
        <v>0</v>
      </c>
      <c r="AG245" s="75">
        <v>0</v>
      </c>
      <c r="AH245" s="75">
        <v>1</v>
      </c>
      <c r="AI245" s="75">
        <v>0</v>
      </c>
      <c r="AJ245" s="75">
        <v>0</v>
      </c>
      <c r="AK245" s="164">
        <v>0</v>
      </c>
      <c r="AL245" s="164">
        <v>0</v>
      </c>
      <c r="AM245" s="164">
        <v>0</v>
      </c>
      <c r="AN245" s="164">
        <v>0</v>
      </c>
      <c r="AO245" s="164">
        <v>1</v>
      </c>
      <c r="AP245" s="164">
        <v>0</v>
      </c>
      <c r="AQ245" s="164">
        <v>0</v>
      </c>
      <c r="AR245" s="164">
        <v>0</v>
      </c>
      <c r="AS245" s="75">
        <v>0</v>
      </c>
      <c r="AT245" s="165"/>
      <c r="AU245" s="75">
        <v>35</v>
      </c>
      <c r="AV245" s="75">
        <v>73</v>
      </c>
      <c r="AW245" s="369">
        <v>5</v>
      </c>
      <c r="AY245" s="75"/>
    </row>
    <row r="246" spans="1:51">
      <c r="A246" s="164">
        <f t="shared" si="52"/>
        <v>439</v>
      </c>
      <c r="B246" s="164">
        <f t="shared" si="53"/>
        <v>439035088</v>
      </c>
      <c r="C246" s="165" t="str">
        <f t="shared" si="54"/>
        <v>CONSERVATORY LAB</v>
      </c>
      <c r="D246" s="174">
        <f t="shared" si="55"/>
        <v>0</v>
      </c>
      <c r="E246" s="174">
        <f t="shared" si="56"/>
        <v>0</v>
      </c>
      <c r="F246" s="174">
        <f t="shared" si="57"/>
        <v>0</v>
      </c>
      <c r="G246" s="174">
        <f t="shared" si="58"/>
        <v>1</v>
      </c>
      <c r="H246" s="174">
        <f t="shared" si="59"/>
        <v>2</v>
      </c>
      <c r="I246" s="174">
        <f t="shared" si="60"/>
        <v>0</v>
      </c>
      <c r="J246" s="174">
        <f t="shared" si="61"/>
        <v>0</v>
      </c>
      <c r="K246" s="251">
        <f t="shared" si="62"/>
        <v>0.12</v>
      </c>
      <c r="L246" s="174"/>
      <c r="M246" s="174">
        <f t="shared" si="63"/>
        <v>0</v>
      </c>
      <c r="N246" s="174">
        <f t="shared" si="64"/>
        <v>0</v>
      </c>
      <c r="O246" s="174">
        <f t="shared" si="65"/>
        <v>0</v>
      </c>
      <c r="P246" s="174">
        <f t="shared" si="66"/>
        <v>2</v>
      </c>
      <c r="Q246" s="174">
        <f t="shared" si="67"/>
        <v>4</v>
      </c>
      <c r="R246" s="174">
        <f t="shared" si="68"/>
        <v>3</v>
      </c>
      <c r="S246" s="177"/>
      <c r="T246" s="177"/>
      <c r="U246" s="177"/>
      <c r="V246" s="177"/>
      <c r="W246" s="370"/>
      <c r="X246" s="370"/>
      <c r="Y246" s="391"/>
      <c r="Z246" s="177"/>
      <c r="AA246" s="75">
        <v>439</v>
      </c>
      <c r="AB246" s="75">
        <v>439035088</v>
      </c>
      <c r="AC246" s="193" t="s">
        <v>51</v>
      </c>
      <c r="AD246" s="75">
        <v>0</v>
      </c>
      <c r="AE246" s="75">
        <v>0</v>
      </c>
      <c r="AF246" s="75">
        <v>0</v>
      </c>
      <c r="AG246" s="75">
        <v>1</v>
      </c>
      <c r="AH246" s="75">
        <v>2</v>
      </c>
      <c r="AI246" s="75">
        <v>0</v>
      </c>
      <c r="AJ246" s="75">
        <v>0</v>
      </c>
      <c r="AK246" s="164">
        <v>0</v>
      </c>
      <c r="AL246" s="164">
        <v>0</v>
      </c>
      <c r="AM246" s="164">
        <v>0</v>
      </c>
      <c r="AN246" s="164">
        <v>0</v>
      </c>
      <c r="AO246" s="164">
        <v>2</v>
      </c>
      <c r="AP246" s="164">
        <v>0</v>
      </c>
      <c r="AQ246" s="164">
        <v>0</v>
      </c>
      <c r="AR246" s="164">
        <v>0</v>
      </c>
      <c r="AS246" s="75">
        <v>0</v>
      </c>
      <c r="AT246" s="165"/>
      <c r="AU246" s="75">
        <v>35</v>
      </c>
      <c r="AV246" s="75">
        <v>88</v>
      </c>
      <c r="AW246" s="369">
        <v>4</v>
      </c>
      <c r="AY246" s="75"/>
    </row>
    <row r="247" spans="1:51">
      <c r="A247" s="164">
        <f t="shared" si="52"/>
        <v>439</v>
      </c>
      <c r="B247" s="164">
        <f t="shared" si="53"/>
        <v>439035243</v>
      </c>
      <c r="C247" s="165" t="str">
        <f t="shared" si="54"/>
        <v>CONSERVATORY LAB</v>
      </c>
      <c r="D247" s="174">
        <f t="shared" si="55"/>
        <v>0</v>
      </c>
      <c r="E247" s="174">
        <f t="shared" si="56"/>
        <v>0</v>
      </c>
      <c r="F247" s="174">
        <f t="shared" si="57"/>
        <v>0</v>
      </c>
      <c r="G247" s="174">
        <f t="shared" si="58"/>
        <v>1</v>
      </c>
      <c r="H247" s="174">
        <f t="shared" si="59"/>
        <v>0</v>
      </c>
      <c r="I247" s="174">
        <f t="shared" si="60"/>
        <v>0</v>
      </c>
      <c r="J247" s="174">
        <f t="shared" si="61"/>
        <v>0</v>
      </c>
      <c r="K247" s="251">
        <f t="shared" si="62"/>
        <v>0.04</v>
      </c>
      <c r="L247" s="174"/>
      <c r="M247" s="174">
        <f t="shared" si="63"/>
        <v>0</v>
      </c>
      <c r="N247" s="174">
        <f t="shared" si="64"/>
        <v>0</v>
      </c>
      <c r="O247" s="174">
        <f t="shared" si="65"/>
        <v>0</v>
      </c>
      <c r="P247" s="174">
        <f t="shared" si="66"/>
        <v>0</v>
      </c>
      <c r="Q247" s="174">
        <f t="shared" si="67"/>
        <v>9</v>
      </c>
      <c r="R247" s="174">
        <f t="shared" si="68"/>
        <v>1</v>
      </c>
      <c r="S247" s="177"/>
      <c r="T247" s="177"/>
      <c r="U247" s="177"/>
      <c r="V247" s="177"/>
      <c r="W247" s="370"/>
      <c r="X247" s="370"/>
      <c r="Y247" s="391"/>
      <c r="Z247" s="177"/>
      <c r="AA247" s="75">
        <v>439</v>
      </c>
      <c r="AB247" s="75">
        <v>439035243</v>
      </c>
      <c r="AC247" s="193" t="s">
        <v>51</v>
      </c>
      <c r="AD247" s="75">
        <v>0</v>
      </c>
      <c r="AE247" s="75">
        <v>0</v>
      </c>
      <c r="AF247" s="75">
        <v>0</v>
      </c>
      <c r="AG247" s="75">
        <v>1</v>
      </c>
      <c r="AH247" s="75">
        <v>0</v>
      </c>
      <c r="AI247" s="75">
        <v>0</v>
      </c>
      <c r="AJ247" s="75">
        <v>0</v>
      </c>
      <c r="AK247" s="164">
        <v>0</v>
      </c>
      <c r="AL247" s="164">
        <v>0</v>
      </c>
      <c r="AM247" s="164">
        <v>0</v>
      </c>
      <c r="AN247" s="164">
        <v>0</v>
      </c>
      <c r="AO247" s="164">
        <v>0</v>
      </c>
      <c r="AP247" s="164">
        <v>0</v>
      </c>
      <c r="AQ247" s="164">
        <v>0</v>
      </c>
      <c r="AR247" s="164">
        <v>0</v>
      </c>
      <c r="AS247" s="75">
        <v>0</v>
      </c>
      <c r="AT247" s="165"/>
      <c r="AU247" s="75">
        <v>35</v>
      </c>
      <c r="AV247" s="75">
        <v>243</v>
      </c>
      <c r="AW247" s="369">
        <v>9</v>
      </c>
      <c r="AY247" s="75"/>
    </row>
    <row r="248" spans="1:51">
      <c r="A248" s="164">
        <f t="shared" si="52"/>
        <v>439</v>
      </c>
      <c r="B248" s="164">
        <f t="shared" si="53"/>
        <v>439035244</v>
      </c>
      <c r="C248" s="165" t="str">
        <f t="shared" si="54"/>
        <v>CONSERVATORY LAB</v>
      </c>
      <c r="D248" s="174">
        <f t="shared" si="55"/>
        <v>0</v>
      </c>
      <c r="E248" s="174">
        <f t="shared" si="56"/>
        <v>0</v>
      </c>
      <c r="F248" s="174">
        <f t="shared" si="57"/>
        <v>1</v>
      </c>
      <c r="G248" s="174">
        <f t="shared" si="58"/>
        <v>3</v>
      </c>
      <c r="H248" s="174">
        <f t="shared" si="59"/>
        <v>2</v>
      </c>
      <c r="I248" s="174">
        <f t="shared" si="60"/>
        <v>0</v>
      </c>
      <c r="J248" s="174">
        <f t="shared" si="61"/>
        <v>0</v>
      </c>
      <c r="K248" s="251">
        <f t="shared" si="62"/>
        <v>0.24</v>
      </c>
      <c r="L248" s="174"/>
      <c r="M248" s="174">
        <f t="shared" si="63"/>
        <v>1</v>
      </c>
      <c r="N248" s="174">
        <f t="shared" si="64"/>
        <v>0</v>
      </c>
      <c r="O248" s="174">
        <f t="shared" si="65"/>
        <v>0</v>
      </c>
      <c r="P248" s="174">
        <f t="shared" si="66"/>
        <v>3</v>
      </c>
      <c r="Q248" s="174">
        <f t="shared" si="67"/>
        <v>10</v>
      </c>
      <c r="R248" s="174">
        <f t="shared" si="68"/>
        <v>6</v>
      </c>
      <c r="S248" s="177"/>
      <c r="T248" s="177"/>
      <c r="U248" s="177"/>
      <c r="V248" s="177"/>
      <c r="W248" s="370"/>
      <c r="X248" s="370"/>
      <c r="Y248" s="391"/>
      <c r="Z248" s="177"/>
      <c r="AA248" s="75">
        <v>439</v>
      </c>
      <c r="AB248" s="75">
        <v>439035244</v>
      </c>
      <c r="AC248" s="193" t="s">
        <v>51</v>
      </c>
      <c r="AD248" s="75">
        <v>0</v>
      </c>
      <c r="AE248" s="75">
        <v>0</v>
      </c>
      <c r="AF248" s="75">
        <v>1</v>
      </c>
      <c r="AG248" s="75">
        <v>3</v>
      </c>
      <c r="AH248" s="75">
        <v>2</v>
      </c>
      <c r="AI248" s="75">
        <v>0</v>
      </c>
      <c r="AJ248" s="75">
        <v>0</v>
      </c>
      <c r="AK248" s="164">
        <v>0</v>
      </c>
      <c r="AL248" s="164">
        <v>1</v>
      </c>
      <c r="AM248" s="164">
        <v>0</v>
      </c>
      <c r="AN248" s="164">
        <v>0</v>
      </c>
      <c r="AO248" s="164">
        <v>3</v>
      </c>
      <c r="AP248" s="164">
        <v>0</v>
      </c>
      <c r="AQ248" s="164">
        <v>0</v>
      </c>
      <c r="AR248" s="164">
        <v>0</v>
      </c>
      <c r="AS248" s="75">
        <v>0</v>
      </c>
      <c r="AT248" s="165"/>
      <c r="AU248" s="75">
        <v>35</v>
      </c>
      <c r="AV248" s="75">
        <v>244</v>
      </c>
      <c r="AW248" s="369">
        <v>10</v>
      </c>
      <c r="AY248" s="75"/>
    </row>
    <row r="249" spans="1:51">
      <c r="A249" s="164">
        <f t="shared" si="52"/>
        <v>439</v>
      </c>
      <c r="B249" s="164">
        <f t="shared" si="53"/>
        <v>439035285</v>
      </c>
      <c r="C249" s="165" t="str">
        <f t="shared" si="54"/>
        <v>CONSERVATORY LAB</v>
      </c>
      <c r="D249" s="174">
        <f t="shared" si="55"/>
        <v>0</v>
      </c>
      <c r="E249" s="174">
        <f t="shared" si="56"/>
        <v>0</v>
      </c>
      <c r="F249" s="174">
        <f t="shared" si="57"/>
        <v>0</v>
      </c>
      <c r="G249" s="174">
        <f t="shared" si="58"/>
        <v>0</v>
      </c>
      <c r="H249" s="174">
        <f t="shared" si="59"/>
        <v>1</v>
      </c>
      <c r="I249" s="174">
        <f t="shared" si="60"/>
        <v>0</v>
      </c>
      <c r="J249" s="174">
        <f t="shared" si="61"/>
        <v>0</v>
      </c>
      <c r="K249" s="251">
        <f t="shared" si="62"/>
        <v>0.04</v>
      </c>
      <c r="L249" s="174"/>
      <c r="M249" s="174">
        <f t="shared" si="63"/>
        <v>0</v>
      </c>
      <c r="N249" s="174">
        <f t="shared" si="64"/>
        <v>0</v>
      </c>
      <c r="O249" s="174">
        <f t="shared" si="65"/>
        <v>0</v>
      </c>
      <c r="P249" s="174">
        <f t="shared" si="66"/>
        <v>0</v>
      </c>
      <c r="Q249" s="174">
        <f t="shared" si="67"/>
        <v>9</v>
      </c>
      <c r="R249" s="174">
        <f t="shared" si="68"/>
        <v>1</v>
      </c>
      <c r="S249" s="177"/>
      <c r="T249" s="177"/>
      <c r="U249" s="177"/>
      <c r="V249" s="177"/>
      <c r="W249" s="370"/>
      <c r="X249" s="370"/>
      <c r="Y249" s="391"/>
      <c r="Z249" s="177"/>
      <c r="AA249" s="75">
        <v>439</v>
      </c>
      <c r="AB249" s="75">
        <v>439035285</v>
      </c>
      <c r="AC249" s="193" t="s">
        <v>51</v>
      </c>
      <c r="AD249" s="75">
        <v>0</v>
      </c>
      <c r="AE249" s="75">
        <v>0</v>
      </c>
      <c r="AF249" s="75">
        <v>0</v>
      </c>
      <c r="AG249" s="75">
        <v>0</v>
      </c>
      <c r="AH249" s="75">
        <v>1</v>
      </c>
      <c r="AI249" s="75">
        <v>0</v>
      </c>
      <c r="AJ249" s="75">
        <v>0</v>
      </c>
      <c r="AK249" s="164">
        <v>0</v>
      </c>
      <c r="AL249" s="164">
        <v>0</v>
      </c>
      <c r="AM249" s="164">
        <v>0</v>
      </c>
      <c r="AN249" s="164">
        <v>0</v>
      </c>
      <c r="AO249" s="164">
        <v>0</v>
      </c>
      <c r="AP249" s="164">
        <v>0</v>
      </c>
      <c r="AQ249" s="164">
        <v>0</v>
      </c>
      <c r="AR249" s="164">
        <v>0</v>
      </c>
      <c r="AS249" s="75">
        <v>0</v>
      </c>
      <c r="AT249" s="165"/>
      <c r="AU249" s="75">
        <v>35</v>
      </c>
      <c r="AV249" s="75">
        <v>285</v>
      </c>
      <c r="AW249" s="369">
        <v>9</v>
      </c>
      <c r="AY249" s="75"/>
    </row>
    <row r="250" spans="1:51">
      <c r="A250" s="164">
        <f t="shared" si="52"/>
        <v>440</v>
      </c>
      <c r="B250" s="164">
        <f t="shared" si="53"/>
        <v>440149009</v>
      </c>
      <c r="C250" s="165" t="str">
        <f t="shared" si="54"/>
        <v>COMMUNITY DAY</v>
      </c>
      <c r="D250" s="174">
        <f t="shared" si="55"/>
        <v>0</v>
      </c>
      <c r="E250" s="174">
        <f t="shared" si="56"/>
        <v>0</v>
      </c>
      <c r="F250" s="174">
        <f t="shared" si="57"/>
        <v>0</v>
      </c>
      <c r="G250" s="174">
        <f t="shared" si="58"/>
        <v>1</v>
      </c>
      <c r="H250" s="174">
        <f t="shared" si="59"/>
        <v>0</v>
      </c>
      <c r="I250" s="174">
        <f t="shared" si="60"/>
        <v>0</v>
      </c>
      <c r="J250" s="174">
        <f t="shared" si="61"/>
        <v>0</v>
      </c>
      <c r="K250" s="251">
        <f t="shared" si="62"/>
        <v>0.04</v>
      </c>
      <c r="L250" s="174"/>
      <c r="M250" s="174">
        <f t="shared" si="63"/>
        <v>0</v>
      </c>
      <c r="N250" s="174">
        <f t="shared" si="64"/>
        <v>0</v>
      </c>
      <c r="O250" s="174">
        <f t="shared" si="65"/>
        <v>0</v>
      </c>
      <c r="P250" s="174">
        <f t="shared" si="66"/>
        <v>0</v>
      </c>
      <c r="Q250" s="174">
        <f t="shared" si="67"/>
        <v>3</v>
      </c>
      <c r="R250" s="174">
        <f t="shared" si="68"/>
        <v>1</v>
      </c>
      <c r="S250" s="177"/>
      <c r="T250" s="177"/>
      <c r="U250" s="177"/>
      <c r="V250" s="177"/>
      <c r="W250" s="370"/>
      <c r="X250" s="370"/>
      <c r="Y250" s="391"/>
      <c r="Z250" s="177"/>
      <c r="AA250" s="75">
        <v>440</v>
      </c>
      <c r="AB250" s="75">
        <v>440149009</v>
      </c>
      <c r="AC250" s="193" t="s">
        <v>53</v>
      </c>
      <c r="AD250" s="75">
        <v>0</v>
      </c>
      <c r="AE250" s="75">
        <v>0</v>
      </c>
      <c r="AF250" s="75">
        <v>0</v>
      </c>
      <c r="AG250" s="75">
        <v>1</v>
      </c>
      <c r="AH250" s="75">
        <v>0</v>
      </c>
      <c r="AI250" s="75">
        <v>0</v>
      </c>
      <c r="AJ250" s="75">
        <v>0</v>
      </c>
      <c r="AK250" s="164">
        <v>0</v>
      </c>
      <c r="AL250" s="164">
        <v>0</v>
      </c>
      <c r="AM250" s="164">
        <v>0</v>
      </c>
      <c r="AN250" s="164">
        <v>0</v>
      </c>
      <c r="AO250" s="164">
        <v>0</v>
      </c>
      <c r="AP250" s="164">
        <v>0</v>
      </c>
      <c r="AQ250" s="164">
        <v>0</v>
      </c>
      <c r="AR250" s="164">
        <v>0</v>
      </c>
      <c r="AS250" s="75">
        <v>0</v>
      </c>
      <c r="AT250" s="165"/>
      <c r="AU250" s="75">
        <v>149</v>
      </c>
      <c r="AV250" s="75">
        <v>9</v>
      </c>
      <c r="AW250" s="369">
        <v>3</v>
      </c>
      <c r="AY250" s="75"/>
    </row>
    <row r="251" spans="1:51">
      <c r="A251" s="164">
        <f t="shared" si="52"/>
        <v>440</v>
      </c>
      <c r="B251" s="164">
        <f t="shared" si="53"/>
        <v>440149079</v>
      </c>
      <c r="C251" s="165" t="str">
        <f t="shared" si="54"/>
        <v>COMMUNITY DAY</v>
      </c>
      <c r="D251" s="174">
        <f t="shared" si="55"/>
        <v>0</v>
      </c>
      <c r="E251" s="174">
        <f t="shared" si="56"/>
        <v>0</v>
      </c>
      <c r="F251" s="174">
        <f t="shared" si="57"/>
        <v>0</v>
      </c>
      <c r="G251" s="174">
        <f t="shared" si="58"/>
        <v>1</v>
      </c>
      <c r="H251" s="174">
        <f t="shared" si="59"/>
        <v>1</v>
      </c>
      <c r="I251" s="174">
        <f t="shared" si="60"/>
        <v>0</v>
      </c>
      <c r="J251" s="174">
        <f t="shared" si="61"/>
        <v>0</v>
      </c>
      <c r="K251" s="251">
        <f t="shared" si="62"/>
        <v>0.08</v>
      </c>
      <c r="L251" s="174"/>
      <c r="M251" s="174">
        <f t="shared" si="63"/>
        <v>1</v>
      </c>
      <c r="N251" s="174">
        <f t="shared" si="64"/>
        <v>0</v>
      </c>
      <c r="O251" s="174">
        <f t="shared" si="65"/>
        <v>0</v>
      </c>
      <c r="P251" s="174">
        <f t="shared" si="66"/>
        <v>1</v>
      </c>
      <c r="Q251" s="174">
        <f t="shared" si="67"/>
        <v>7</v>
      </c>
      <c r="R251" s="174">
        <f t="shared" si="68"/>
        <v>2</v>
      </c>
      <c r="S251" s="177"/>
      <c r="T251" s="177"/>
      <c r="U251" s="177"/>
      <c r="V251" s="177"/>
      <c r="W251" s="370"/>
      <c r="X251" s="370"/>
      <c r="Y251" s="391"/>
      <c r="Z251" s="177"/>
      <c r="AA251" s="75">
        <v>440</v>
      </c>
      <c r="AB251" s="75">
        <v>440149079</v>
      </c>
      <c r="AC251" s="193" t="s">
        <v>53</v>
      </c>
      <c r="AD251" s="75">
        <v>0</v>
      </c>
      <c r="AE251" s="75">
        <v>0</v>
      </c>
      <c r="AF251" s="75">
        <v>0</v>
      </c>
      <c r="AG251" s="75">
        <v>1</v>
      </c>
      <c r="AH251" s="75">
        <v>1</v>
      </c>
      <c r="AI251" s="75">
        <v>0</v>
      </c>
      <c r="AJ251" s="75">
        <v>0</v>
      </c>
      <c r="AK251" s="164">
        <v>0</v>
      </c>
      <c r="AL251" s="164">
        <v>1</v>
      </c>
      <c r="AM251" s="164">
        <v>0</v>
      </c>
      <c r="AN251" s="164">
        <v>0</v>
      </c>
      <c r="AO251" s="164">
        <v>1</v>
      </c>
      <c r="AP251" s="164">
        <v>0</v>
      </c>
      <c r="AQ251" s="164">
        <v>0</v>
      </c>
      <c r="AR251" s="164">
        <v>0</v>
      </c>
      <c r="AS251" s="75">
        <v>0</v>
      </c>
      <c r="AT251" s="165"/>
      <c r="AU251" s="75">
        <v>149</v>
      </c>
      <c r="AV251" s="75">
        <v>79</v>
      </c>
      <c r="AW251" s="369">
        <v>7</v>
      </c>
      <c r="AY251" s="75"/>
    </row>
    <row r="252" spans="1:51">
      <c r="A252" s="164">
        <f t="shared" si="52"/>
        <v>440</v>
      </c>
      <c r="B252" s="164">
        <f t="shared" si="53"/>
        <v>440149128</v>
      </c>
      <c r="C252" s="165" t="str">
        <f t="shared" si="54"/>
        <v>COMMUNITY DAY</v>
      </c>
      <c r="D252" s="174">
        <f t="shared" si="55"/>
        <v>2</v>
      </c>
      <c r="E252" s="174">
        <f t="shared" si="56"/>
        <v>0</v>
      </c>
      <c r="F252" s="174">
        <f t="shared" si="57"/>
        <v>2</v>
      </c>
      <c r="G252" s="174">
        <f t="shared" si="58"/>
        <v>23</v>
      </c>
      <c r="H252" s="174">
        <f t="shared" si="59"/>
        <v>9</v>
      </c>
      <c r="I252" s="174">
        <f t="shared" si="60"/>
        <v>0</v>
      </c>
      <c r="J252" s="174">
        <f t="shared" si="61"/>
        <v>0</v>
      </c>
      <c r="K252" s="251">
        <f t="shared" si="62"/>
        <v>1.36</v>
      </c>
      <c r="L252" s="174"/>
      <c r="M252" s="174">
        <f t="shared" si="63"/>
        <v>4</v>
      </c>
      <c r="N252" s="174">
        <f t="shared" si="64"/>
        <v>0</v>
      </c>
      <c r="O252" s="174">
        <f t="shared" si="65"/>
        <v>0</v>
      </c>
      <c r="P252" s="174">
        <f t="shared" si="66"/>
        <v>26</v>
      </c>
      <c r="Q252" s="174">
        <f t="shared" si="67"/>
        <v>10</v>
      </c>
      <c r="R252" s="174">
        <f t="shared" si="68"/>
        <v>35</v>
      </c>
      <c r="S252" s="177"/>
      <c r="T252" s="177"/>
      <c r="U252" s="177"/>
      <c r="V252" s="177"/>
      <c r="W252" s="370"/>
      <c r="X252" s="370"/>
      <c r="Y252" s="391"/>
      <c r="Z252" s="177"/>
      <c r="AA252" s="75">
        <v>440</v>
      </c>
      <c r="AB252" s="75">
        <v>440149128</v>
      </c>
      <c r="AC252" s="193" t="s">
        <v>53</v>
      </c>
      <c r="AD252" s="75">
        <v>2</v>
      </c>
      <c r="AE252" s="75">
        <v>0</v>
      </c>
      <c r="AF252" s="75">
        <v>2</v>
      </c>
      <c r="AG252" s="75">
        <v>23</v>
      </c>
      <c r="AH252" s="75">
        <v>9</v>
      </c>
      <c r="AI252" s="75">
        <v>0</v>
      </c>
      <c r="AJ252" s="75">
        <v>0</v>
      </c>
      <c r="AK252" s="164">
        <v>0</v>
      </c>
      <c r="AL252" s="164">
        <v>4</v>
      </c>
      <c r="AM252" s="164">
        <v>0</v>
      </c>
      <c r="AN252" s="164">
        <v>0</v>
      </c>
      <c r="AO252" s="164">
        <v>23</v>
      </c>
      <c r="AP252" s="164">
        <v>1</v>
      </c>
      <c r="AQ252" s="164">
        <v>0</v>
      </c>
      <c r="AR252" s="164">
        <v>2</v>
      </c>
      <c r="AS252" s="75">
        <v>0</v>
      </c>
      <c r="AT252" s="165"/>
      <c r="AU252" s="75">
        <v>149</v>
      </c>
      <c r="AV252" s="75">
        <v>128</v>
      </c>
      <c r="AW252" s="369">
        <v>10</v>
      </c>
      <c r="AY252" s="75"/>
    </row>
    <row r="253" spans="1:51">
      <c r="A253" s="164">
        <f t="shared" si="52"/>
        <v>440</v>
      </c>
      <c r="B253" s="164">
        <f t="shared" si="53"/>
        <v>440149149</v>
      </c>
      <c r="C253" s="165" t="str">
        <f t="shared" si="54"/>
        <v>COMMUNITY DAY</v>
      </c>
      <c r="D253" s="174">
        <f t="shared" si="55"/>
        <v>123</v>
      </c>
      <c r="E253" s="174">
        <f t="shared" si="56"/>
        <v>0</v>
      </c>
      <c r="F253" s="174">
        <f t="shared" si="57"/>
        <v>122</v>
      </c>
      <c r="G253" s="174">
        <f t="shared" si="58"/>
        <v>564</v>
      </c>
      <c r="H253" s="174">
        <f t="shared" si="59"/>
        <v>312</v>
      </c>
      <c r="I253" s="174">
        <f t="shared" si="60"/>
        <v>0</v>
      </c>
      <c r="J253" s="174">
        <f t="shared" si="61"/>
        <v>0</v>
      </c>
      <c r="K253" s="251">
        <f t="shared" si="62"/>
        <v>39.92</v>
      </c>
      <c r="L253" s="174"/>
      <c r="M253" s="174">
        <f t="shared" si="63"/>
        <v>240</v>
      </c>
      <c r="N253" s="174">
        <f t="shared" si="64"/>
        <v>46</v>
      </c>
      <c r="O253" s="174">
        <f t="shared" si="65"/>
        <v>0</v>
      </c>
      <c r="P253" s="174">
        <f t="shared" si="66"/>
        <v>846</v>
      </c>
      <c r="Q253" s="174">
        <f t="shared" si="67"/>
        <v>12</v>
      </c>
      <c r="R253" s="174">
        <f t="shared" si="68"/>
        <v>1060</v>
      </c>
      <c r="S253" s="177"/>
      <c r="T253" s="177"/>
      <c r="U253" s="177"/>
      <c r="V253" s="177"/>
      <c r="W253" s="370"/>
      <c r="X253" s="370"/>
      <c r="Y253" s="391"/>
      <c r="Z253" s="177"/>
      <c r="AA253" s="75">
        <v>440</v>
      </c>
      <c r="AB253" s="75">
        <v>440149149</v>
      </c>
      <c r="AC253" s="193" t="s">
        <v>53</v>
      </c>
      <c r="AD253" s="75">
        <v>123</v>
      </c>
      <c r="AE253" s="75">
        <v>0</v>
      </c>
      <c r="AF253" s="75">
        <v>122</v>
      </c>
      <c r="AG253" s="75">
        <v>564</v>
      </c>
      <c r="AH253" s="75">
        <v>312</v>
      </c>
      <c r="AI253" s="75">
        <v>0</v>
      </c>
      <c r="AJ253" s="75">
        <v>0</v>
      </c>
      <c r="AK253" s="164">
        <v>42</v>
      </c>
      <c r="AL253" s="164">
        <v>219</v>
      </c>
      <c r="AM253" s="164">
        <v>46</v>
      </c>
      <c r="AN253" s="164">
        <v>0</v>
      </c>
      <c r="AO253" s="164">
        <v>698</v>
      </c>
      <c r="AP253" s="164">
        <v>89</v>
      </c>
      <c r="AQ253" s="164">
        <v>0</v>
      </c>
      <c r="AR253" s="164">
        <v>103</v>
      </c>
      <c r="AS253" s="75">
        <v>0</v>
      </c>
      <c r="AT253" s="165"/>
      <c r="AU253" s="75">
        <v>149</v>
      </c>
      <c r="AV253" s="75">
        <v>149</v>
      </c>
      <c r="AW253" s="369">
        <v>12</v>
      </c>
      <c r="AY253" s="75"/>
    </row>
    <row r="254" spans="1:51">
      <c r="A254" s="164">
        <f t="shared" si="52"/>
        <v>440</v>
      </c>
      <c r="B254" s="164">
        <f t="shared" si="53"/>
        <v>440149151</v>
      </c>
      <c r="C254" s="165" t="str">
        <f t="shared" si="54"/>
        <v>COMMUNITY DAY</v>
      </c>
      <c r="D254" s="174">
        <f t="shared" si="55"/>
        <v>0</v>
      </c>
      <c r="E254" s="174">
        <f t="shared" si="56"/>
        <v>0</v>
      </c>
      <c r="F254" s="174">
        <f t="shared" si="57"/>
        <v>0</v>
      </c>
      <c r="G254" s="174">
        <f t="shared" si="58"/>
        <v>1</v>
      </c>
      <c r="H254" s="174">
        <f t="shared" si="59"/>
        <v>1</v>
      </c>
      <c r="I254" s="174">
        <f t="shared" si="60"/>
        <v>0</v>
      </c>
      <c r="J254" s="174">
        <f t="shared" si="61"/>
        <v>0</v>
      </c>
      <c r="K254" s="251">
        <f t="shared" si="62"/>
        <v>0.08</v>
      </c>
      <c r="L254" s="174"/>
      <c r="M254" s="174">
        <f t="shared" si="63"/>
        <v>0</v>
      </c>
      <c r="N254" s="174">
        <f t="shared" si="64"/>
        <v>0</v>
      </c>
      <c r="O254" s="174">
        <f t="shared" si="65"/>
        <v>0</v>
      </c>
      <c r="P254" s="174">
        <f t="shared" si="66"/>
        <v>2</v>
      </c>
      <c r="Q254" s="174">
        <f t="shared" si="67"/>
        <v>8</v>
      </c>
      <c r="R254" s="174">
        <f t="shared" si="68"/>
        <v>2</v>
      </c>
      <c r="S254" s="177"/>
      <c r="T254" s="177"/>
      <c r="U254" s="177"/>
      <c r="V254" s="177"/>
      <c r="W254" s="370"/>
      <c r="X254" s="370"/>
      <c r="Y254" s="391"/>
      <c r="Z254" s="177"/>
      <c r="AA254" s="75">
        <v>440</v>
      </c>
      <c r="AB254" s="75">
        <v>440149151</v>
      </c>
      <c r="AC254" s="193" t="s">
        <v>53</v>
      </c>
      <c r="AD254" s="75">
        <v>0</v>
      </c>
      <c r="AE254" s="75">
        <v>0</v>
      </c>
      <c r="AF254" s="75">
        <v>0</v>
      </c>
      <c r="AG254" s="75">
        <v>1</v>
      </c>
      <c r="AH254" s="75">
        <v>1</v>
      </c>
      <c r="AI254" s="75">
        <v>0</v>
      </c>
      <c r="AJ254" s="75">
        <v>0</v>
      </c>
      <c r="AK254" s="164">
        <v>0</v>
      </c>
      <c r="AL254" s="164">
        <v>0</v>
      </c>
      <c r="AM254" s="164">
        <v>0</v>
      </c>
      <c r="AN254" s="164">
        <v>0</v>
      </c>
      <c r="AO254" s="164">
        <v>2</v>
      </c>
      <c r="AP254" s="164">
        <v>0</v>
      </c>
      <c r="AQ254" s="164">
        <v>0</v>
      </c>
      <c r="AR254" s="164">
        <v>0</v>
      </c>
      <c r="AS254" s="75">
        <v>0</v>
      </c>
      <c r="AT254" s="165"/>
      <c r="AU254" s="75">
        <v>149</v>
      </c>
      <c r="AV254" s="75">
        <v>151</v>
      </c>
      <c r="AW254" s="369">
        <v>8</v>
      </c>
      <c r="AY254" s="75"/>
    </row>
    <row r="255" spans="1:51">
      <c r="A255" s="164">
        <f t="shared" si="52"/>
        <v>440</v>
      </c>
      <c r="B255" s="164">
        <f t="shared" si="53"/>
        <v>440149160</v>
      </c>
      <c r="C255" s="165" t="str">
        <f t="shared" si="54"/>
        <v>COMMUNITY DAY</v>
      </c>
      <c r="D255" s="174">
        <f t="shared" si="55"/>
        <v>1</v>
      </c>
      <c r="E255" s="174">
        <f t="shared" si="56"/>
        <v>0</v>
      </c>
      <c r="F255" s="174">
        <f t="shared" si="57"/>
        <v>0</v>
      </c>
      <c r="G255" s="174">
        <f t="shared" si="58"/>
        <v>2</v>
      </c>
      <c r="H255" s="174">
        <f t="shared" si="59"/>
        <v>0</v>
      </c>
      <c r="I255" s="174">
        <f t="shared" si="60"/>
        <v>0</v>
      </c>
      <c r="J255" s="174">
        <f t="shared" si="61"/>
        <v>0</v>
      </c>
      <c r="K255" s="251">
        <f t="shared" si="62"/>
        <v>0.08</v>
      </c>
      <c r="L255" s="174"/>
      <c r="M255" s="174">
        <f t="shared" si="63"/>
        <v>0</v>
      </c>
      <c r="N255" s="174">
        <f t="shared" si="64"/>
        <v>0</v>
      </c>
      <c r="O255" s="174">
        <f t="shared" si="65"/>
        <v>0</v>
      </c>
      <c r="P255" s="174">
        <f t="shared" si="66"/>
        <v>3</v>
      </c>
      <c r="Q255" s="174">
        <f t="shared" si="67"/>
        <v>11</v>
      </c>
      <c r="R255" s="174">
        <f t="shared" si="68"/>
        <v>3</v>
      </c>
      <c r="S255" s="177"/>
      <c r="T255" s="177"/>
      <c r="U255" s="177"/>
      <c r="V255" s="177"/>
      <c r="W255" s="370"/>
      <c r="X255" s="370"/>
      <c r="Y255" s="391"/>
      <c r="Z255" s="177"/>
      <c r="AA255" s="75">
        <v>440</v>
      </c>
      <c r="AB255" s="75">
        <v>440149160</v>
      </c>
      <c r="AC255" s="193" t="s">
        <v>53</v>
      </c>
      <c r="AD255" s="75">
        <v>1</v>
      </c>
      <c r="AE255" s="75">
        <v>0</v>
      </c>
      <c r="AF255" s="75">
        <v>0</v>
      </c>
      <c r="AG255" s="75">
        <v>2</v>
      </c>
      <c r="AH255" s="75">
        <v>0</v>
      </c>
      <c r="AI255" s="75">
        <v>0</v>
      </c>
      <c r="AJ255" s="75">
        <v>0</v>
      </c>
      <c r="AK255" s="164">
        <v>0</v>
      </c>
      <c r="AL255" s="164">
        <v>0</v>
      </c>
      <c r="AM255" s="164">
        <v>0</v>
      </c>
      <c r="AN255" s="164">
        <v>0</v>
      </c>
      <c r="AO255" s="164">
        <v>2</v>
      </c>
      <c r="AP255" s="164">
        <v>1</v>
      </c>
      <c r="AQ255" s="164">
        <v>0</v>
      </c>
      <c r="AR255" s="164">
        <v>0</v>
      </c>
      <c r="AS255" s="75">
        <v>0</v>
      </c>
      <c r="AT255" s="165"/>
      <c r="AU255" s="75">
        <v>149</v>
      </c>
      <c r="AV255" s="75">
        <v>160</v>
      </c>
      <c r="AW255" s="369">
        <v>11</v>
      </c>
      <c r="AY255" s="75"/>
    </row>
    <row r="256" spans="1:51">
      <c r="A256" s="164">
        <f t="shared" si="52"/>
        <v>440</v>
      </c>
      <c r="B256" s="164">
        <f t="shared" si="53"/>
        <v>440149181</v>
      </c>
      <c r="C256" s="165" t="str">
        <f t="shared" si="54"/>
        <v>COMMUNITY DAY</v>
      </c>
      <c r="D256" s="174">
        <f t="shared" si="55"/>
        <v>0</v>
      </c>
      <c r="E256" s="174">
        <f t="shared" si="56"/>
        <v>0</v>
      </c>
      <c r="F256" s="174">
        <f t="shared" si="57"/>
        <v>6</v>
      </c>
      <c r="G256" s="174">
        <f t="shared" si="58"/>
        <v>16</v>
      </c>
      <c r="H256" s="174">
        <f t="shared" si="59"/>
        <v>9</v>
      </c>
      <c r="I256" s="174">
        <f t="shared" si="60"/>
        <v>0</v>
      </c>
      <c r="J256" s="174">
        <f t="shared" si="61"/>
        <v>0</v>
      </c>
      <c r="K256" s="251">
        <f t="shared" si="62"/>
        <v>1.24</v>
      </c>
      <c r="L256" s="174"/>
      <c r="M256" s="174">
        <f t="shared" si="63"/>
        <v>4</v>
      </c>
      <c r="N256" s="174">
        <f t="shared" si="64"/>
        <v>0</v>
      </c>
      <c r="O256" s="174">
        <f t="shared" si="65"/>
        <v>0</v>
      </c>
      <c r="P256" s="174">
        <f t="shared" si="66"/>
        <v>15</v>
      </c>
      <c r="Q256" s="174">
        <f t="shared" si="67"/>
        <v>10</v>
      </c>
      <c r="R256" s="174">
        <f t="shared" si="68"/>
        <v>31</v>
      </c>
      <c r="S256" s="177"/>
      <c r="T256" s="177"/>
      <c r="U256" s="177"/>
      <c r="V256" s="177"/>
      <c r="W256" s="370"/>
      <c r="X256" s="370"/>
      <c r="Y256" s="391"/>
      <c r="Z256" s="177"/>
      <c r="AA256" s="75">
        <v>440</v>
      </c>
      <c r="AB256" s="75">
        <v>440149181</v>
      </c>
      <c r="AC256" s="193" t="s">
        <v>53</v>
      </c>
      <c r="AD256" s="75">
        <v>0</v>
      </c>
      <c r="AE256" s="75">
        <v>0</v>
      </c>
      <c r="AF256" s="75">
        <v>6</v>
      </c>
      <c r="AG256" s="75">
        <v>16</v>
      </c>
      <c r="AH256" s="75">
        <v>9</v>
      </c>
      <c r="AI256" s="75">
        <v>0</v>
      </c>
      <c r="AJ256" s="75">
        <v>0</v>
      </c>
      <c r="AK256" s="164">
        <v>0</v>
      </c>
      <c r="AL256" s="164">
        <v>4</v>
      </c>
      <c r="AM256" s="164">
        <v>0</v>
      </c>
      <c r="AN256" s="164">
        <v>0</v>
      </c>
      <c r="AO256" s="164">
        <v>12</v>
      </c>
      <c r="AP256" s="164">
        <v>0</v>
      </c>
      <c r="AQ256" s="164">
        <v>0</v>
      </c>
      <c r="AR256" s="164">
        <v>3</v>
      </c>
      <c r="AS256" s="75">
        <v>0</v>
      </c>
      <c r="AT256" s="165"/>
      <c r="AU256" s="75">
        <v>149</v>
      </c>
      <c r="AV256" s="75">
        <v>181</v>
      </c>
      <c r="AW256" s="369">
        <v>10</v>
      </c>
      <c r="AY256" s="75"/>
    </row>
    <row r="257" spans="1:51">
      <c r="A257" s="164">
        <f t="shared" si="52"/>
        <v>440</v>
      </c>
      <c r="B257" s="164">
        <f t="shared" si="53"/>
        <v>440149211</v>
      </c>
      <c r="C257" s="165" t="str">
        <f t="shared" si="54"/>
        <v>COMMUNITY DAY</v>
      </c>
      <c r="D257" s="174">
        <f t="shared" si="55"/>
        <v>0</v>
      </c>
      <c r="E257" s="174">
        <f t="shared" si="56"/>
        <v>0</v>
      </c>
      <c r="F257" s="174">
        <f t="shared" si="57"/>
        <v>0</v>
      </c>
      <c r="G257" s="174">
        <f t="shared" si="58"/>
        <v>1</v>
      </c>
      <c r="H257" s="174">
        <f t="shared" si="59"/>
        <v>0</v>
      </c>
      <c r="I257" s="174">
        <f t="shared" si="60"/>
        <v>0</v>
      </c>
      <c r="J257" s="174">
        <f t="shared" si="61"/>
        <v>0</v>
      </c>
      <c r="K257" s="251">
        <f t="shared" si="62"/>
        <v>0.04</v>
      </c>
      <c r="L257" s="174"/>
      <c r="M257" s="174">
        <f t="shared" si="63"/>
        <v>0</v>
      </c>
      <c r="N257" s="174">
        <f t="shared" si="64"/>
        <v>0</v>
      </c>
      <c r="O257" s="174">
        <f t="shared" si="65"/>
        <v>0</v>
      </c>
      <c r="P257" s="174">
        <f t="shared" si="66"/>
        <v>0</v>
      </c>
      <c r="Q257" s="174">
        <f t="shared" si="67"/>
        <v>5</v>
      </c>
      <c r="R257" s="174">
        <f t="shared" si="68"/>
        <v>1</v>
      </c>
      <c r="S257" s="177"/>
      <c r="T257" s="177"/>
      <c r="U257" s="177"/>
      <c r="V257" s="177"/>
      <c r="W257" s="370"/>
      <c r="X257" s="370"/>
      <c r="Y257" s="391"/>
      <c r="Z257" s="177"/>
      <c r="AA257" s="75">
        <v>440</v>
      </c>
      <c r="AB257" s="75">
        <v>440149211</v>
      </c>
      <c r="AC257" s="193" t="s">
        <v>53</v>
      </c>
      <c r="AD257" s="75">
        <v>0</v>
      </c>
      <c r="AE257" s="75">
        <v>0</v>
      </c>
      <c r="AF257" s="75">
        <v>0</v>
      </c>
      <c r="AG257" s="75">
        <v>1</v>
      </c>
      <c r="AH257" s="75">
        <v>0</v>
      </c>
      <c r="AI257" s="75">
        <v>0</v>
      </c>
      <c r="AJ257" s="75">
        <v>0</v>
      </c>
      <c r="AK257" s="164">
        <v>0</v>
      </c>
      <c r="AL257" s="164">
        <v>0</v>
      </c>
      <c r="AM257" s="164">
        <v>0</v>
      </c>
      <c r="AN257" s="164">
        <v>0</v>
      </c>
      <c r="AO257" s="164">
        <v>0</v>
      </c>
      <c r="AP257" s="164">
        <v>0</v>
      </c>
      <c r="AQ257" s="164">
        <v>0</v>
      </c>
      <c r="AR257" s="164">
        <v>0</v>
      </c>
      <c r="AS257" s="75">
        <v>0</v>
      </c>
      <c r="AT257" s="165"/>
      <c r="AU257" s="75">
        <v>149</v>
      </c>
      <c r="AV257" s="75">
        <v>211</v>
      </c>
      <c r="AW257" s="369">
        <v>5</v>
      </c>
      <c r="AY257" s="75"/>
    </row>
    <row r="258" spans="1:51">
      <c r="A258" s="164">
        <f t="shared" si="52"/>
        <v>440</v>
      </c>
      <c r="B258" s="164">
        <f t="shared" si="53"/>
        <v>440149745</v>
      </c>
      <c r="C258" s="165" t="str">
        <f t="shared" si="54"/>
        <v>COMMUNITY DAY</v>
      </c>
      <c r="D258" s="174">
        <f t="shared" si="55"/>
        <v>0</v>
      </c>
      <c r="E258" s="174">
        <f t="shared" si="56"/>
        <v>0</v>
      </c>
      <c r="F258" s="174">
        <f t="shared" si="57"/>
        <v>0</v>
      </c>
      <c r="G258" s="174">
        <f t="shared" si="58"/>
        <v>0</v>
      </c>
      <c r="H258" s="174">
        <f t="shared" si="59"/>
        <v>1</v>
      </c>
      <c r="I258" s="174">
        <f t="shared" si="60"/>
        <v>0</v>
      </c>
      <c r="J258" s="174">
        <f t="shared" si="61"/>
        <v>0</v>
      </c>
      <c r="K258" s="251">
        <f t="shared" si="62"/>
        <v>0.04</v>
      </c>
      <c r="L258" s="174"/>
      <c r="M258" s="174">
        <f t="shared" si="63"/>
        <v>0</v>
      </c>
      <c r="N258" s="174">
        <f t="shared" si="64"/>
        <v>0</v>
      </c>
      <c r="O258" s="174">
        <f t="shared" si="65"/>
        <v>0</v>
      </c>
      <c r="P258" s="174">
        <f t="shared" si="66"/>
        <v>0</v>
      </c>
      <c r="Q258" s="174">
        <f t="shared" si="67"/>
        <v>3</v>
      </c>
      <c r="R258" s="174">
        <f t="shared" si="68"/>
        <v>1</v>
      </c>
      <c r="S258" s="177"/>
      <c r="T258" s="177"/>
      <c r="U258" s="177"/>
      <c r="V258" s="177"/>
      <c r="W258" s="370"/>
      <c r="X258" s="370"/>
      <c r="Y258" s="391"/>
      <c r="Z258" s="177"/>
      <c r="AA258" s="75">
        <v>440</v>
      </c>
      <c r="AB258" s="75">
        <v>440149745</v>
      </c>
      <c r="AC258" s="193" t="s">
        <v>53</v>
      </c>
      <c r="AD258" s="75">
        <v>0</v>
      </c>
      <c r="AE258" s="75">
        <v>0</v>
      </c>
      <c r="AF258" s="75">
        <v>0</v>
      </c>
      <c r="AG258" s="75">
        <v>0</v>
      </c>
      <c r="AH258" s="75">
        <v>1</v>
      </c>
      <c r="AI258" s="75">
        <v>0</v>
      </c>
      <c r="AJ258" s="75">
        <v>0</v>
      </c>
      <c r="AK258" s="164">
        <v>0</v>
      </c>
      <c r="AL258" s="164">
        <v>0</v>
      </c>
      <c r="AM258" s="164">
        <v>0</v>
      </c>
      <c r="AN258" s="164">
        <v>0</v>
      </c>
      <c r="AO258" s="164">
        <v>0</v>
      </c>
      <c r="AP258" s="164">
        <v>0</v>
      </c>
      <c r="AQ258" s="164">
        <v>0</v>
      </c>
      <c r="AR258" s="164">
        <v>0</v>
      </c>
      <c r="AS258" s="75">
        <v>0</v>
      </c>
      <c r="AT258" s="165"/>
      <c r="AU258" s="75">
        <v>149</v>
      </c>
      <c r="AV258" s="75">
        <v>745</v>
      </c>
      <c r="AW258" s="369">
        <v>3</v>
      </c>
      <c r="AY258" s="75"/>
    </row>
    <row r="259" spans="1:51">
      <c r="A259" s="164">
        <f t="shared" si="52"/>
        <v>441</v>
      </c>
      <c r="B259" s="164">
        <f t="shared" si="53"/>
        <v>441281061</v>
      </c>
      <c r="C259" s="165" t="str">
        <f t="shared" si="54"/>
        <v>SPRINGFIELD INTERNATIONAL</v>
      </c>
      <c r="D259" s="174">
        <f t="shared" si="55"/>
        <v>0</v>
      </c>
      <c r="E259" s="174">
        <f t="shared" si="56"/>
        <v>0</v>
      </c>
      <c r="F259" s="174">
        <f t="shared" si="57"/>
        <v>2</v>
      </c>
      <c r="G259" s="174">
        <f t="shared" si="58"/>
        <v>0</v>
      </c>
      <c r="H259" s="174">
        <f t="shared" si="59"/>
        <v>1</v>
      </c>
      <c r="I259" s="174">
        <f t="shared" si="60"/>
        <v>0</v>
      </c>
      <c r="J259" s="174">
        <f t="shared" si="61"/>
        <v>0</v>
      </c>
      <c r="K259" s="251">
        <f t="shared" si="62"/>
        <v>0.12</v>
      </c>
      <c r="L259" s="174"/>
      <c r="M259" s="174">
        <f t="shared" si="63"/>
        <v>0</v>
      </c>
      <c r="N259" s="174">
        <f t="shared" si="64"/>
        <v>0</v>
      </c>
      <c r="O259" s="174">
        <f t="shared" si="65"/>
        <v>0</v>
      </c>
      <c r="P259" s="174">
        <f t="shared" si="66"/>
        <v>3</v>
      </c>
      <c r="Q259" s="174">
        <f t="shared" si="67"/>
        <v>10</v>
      </c>
      <c r="R259" s="174">
        <f t="shared" si="68"/>
        <v>3</v>
      </c>
      <c r="S259" s="177"/>
      <c r="T259" s="177"/>
      <c r="U259" s="177"/>
      <c r="V259" s="177"/>
      <c r="W259" s="370"/>
      <c r="X259" s="370"/>
      <c r="Y259" s="391"/>
      <c r="Z259" s="177"/>
      <c r="AA259" s="75">
        <v>441</v>
      </c>
      <c r="AB259" s="75">
        <v>441281061</v>
      </c>
      <c r="AC259" s="193" t="s">
        <v>56</v>
      </c>
      <c r="AD259" s="75">
        <v>0</v>
      </c>
      <c r="AE259" s="75">
        <v>0</v>
      </c>
      <c r="AF259" s="75">
        <v>2</v>
      </c>
      <c r="AG259" s="75">
        <v>0</v>
      </c>
      <c r="AH259" s="75">
        <v>1</v>
      </c>
      <c r="AI259" s="75">
        <v>0</v>
      </c>
      <c r="AJ259" s="75">
        <v>0</v>
      </c>
      <c r="AK259" s="164">
        <v>0</v>
      </c>
      <c r="AL259" s="164">
        <v>0</v>
      </c>
      <c r="AM259" s="164">
        <v>0</v>
      </c>
      <c r="AN259" s="164">
        <v>0</v>
      </c>
      <c r="AO259" s="164">
        <v>1</v>
      </c>
      <c r="AP259" s="164">
        <v>0</v>
      </c>
      <c r="AQ259" s="164">
        <v>0</v>
      </c>
      <c r="AR259" s="164">
        <v>2</v>
      </c>
      <c r="AS259" s="75">
        <v>0</v>
      </c>
      <c r="AT259" s="165"/>
      <c r="AU259" s="75">
        <v>281</v>
      </c>
      <c r="AV259" s="75">
        <v>61</v>
      </c>
      <c r="AW259" s="369">
        <v>10</v>
      </c>
      <c r="AY259" s="75"/>
    </row>
    <row r="260" spans="1:51">
      <c r="A260" s="164">
        <f t="shared" si="52"/>
        <v>441</v>
      </c>
      <c r="B260" s="164">
        <f t="shared" si="53"/>
        <v>441281087</v>
      </c>
      <c r="C260" s="165" t="str">
        <f t="shared" si="54"/>
        <v>SPRINGFIELD INTERNATIONAL</v>
      </c>
      <c r="D260" s="174">
        <f t="shared" si="55"/>
        <v>0</v>
      </c>
      <c r="E260" s="174">
        <f t="shared" si="56"/>
        <v>0</v>
      </c>
      <c r="F260" s="174">
        <f t="shared" si="57"/>
        <v>0</v>
      </c>
      <c r="G260" s="174">
        <f t="shared" si="58"/>
        <v>1</v>
      </c>
      <c r="H260" s="174">
        <f t="shared" si="59"/>
        <v>1</v>
      </c>
      <c r="I260" s="174">
        <f t="shared" si="60"/>
        <v>2</v>
      </c>
      <c r="J260" s="174">
        <f t="shared" si="61"/>
        <v>0</v>
      </c>
      <c r="K260" s="251">
        <f t="shared" si="62"/>
        <v>0.16</v>
      </c>
      <c r="L260" s="174"/>
      <c r="M260" s="174">
        <f t="shared" si="63"/>
        <v>0</v>
      </c>
      <c r="N260" s="174">
        <f t="shared" si="64"/>
        <v>0</v>
      </c>
      <c r="O260" s="174">
        <f t="shared" si="65"/>
        <v>0</v>
      </c>
      <c r="P260" s="174">
        <f t="shared" si="66"/>
        <v>1</v>
      </c>
      <c r="Q260" s="174">
        <f t="shared" si="67"/>
        <v>5</v>
      </c>
      <c r="R260" s="174">
        <f t="shared" si="68"/>
        <v>4</v>
      </c>
      <c r="S260" s="177"/>
      <c r="T260" s="177"/>
      <c r="U260" s="177"/>
      <c r="V260" s="177"/>
      <c r="W260" s="370"/>
      <c r="X260" s="370"/>
      <c r="Y260" s="391"/>
      <c r="Z260" s="177"/>
      <c r="AA260" s="75">
        <v>441</v>
      </c>
      <c r="AB260" s="75">
        <v>441281087</v>
      </c>
      <c r="AC260" s="193" t="s">
        <v>56</v>
      </c>
      <c r="AD260" s="75">
        <v>0</v>
      </c>
      <c r="AE260" s="75">
        <v>0</v>
      </c>
      <c r="AF260" s="75">
        <v>0</v>
      </c>
      <c r="AG260" s="75">
        <v>1</v>
      </c>
      <c r="AH260" s="75">
        <v>1</v>
      </c>
      <c r="AI260" s="75">
        <v>2</v>
      </c>
      <c r="AJ260" s="75">
        <v>0</v>
      </c>
      <c r="AK260" s="164">
        <v>0</v>
      </c>
      <c r="AL260" s="164">
        <v>0</v>
      </c>
      <c r="AM260" s="164">
        <v>0</v>
      </c>
      <c r="AN260" s="164">
        <v>0</v>
      </c>
      <c r="AO260" s="164">
        <v>0</v>
      </c>
      <c r="AP260" s="164">
        <v>0</v>
      </c>
      <c r="AQ260" s="164">
        <v>0</v>
      </c>
      <c r="AR260" s="164">
        <v>0</v>
      </c>
      <c r="AS260" s="75">
        <v>1</v>
      </c>
      <c r="AT260" s="165"/>
      <c r="AU260" s="75">
        <v>281</v>
      </c>
      <c r="AV260" s="75">
        <v>87</v>
      </c>
      <c r="AW260" s="369">
        <v>5</v>
      </c>
      <c r="AY260" s="75"/>
    </row>
    <row r="261" spans="1:51">
      <c r="A261" s="164">
        <f t="shared" si="52"/>
        <v>441</v>
      </c>
      <c r="B261" s="164">
        <f t="shared" si="53"/>
        <v>441281137</v>
      </c>
      <c r="C261" s="165" t="str">
        <f t="shared" si="54"/>
        <v>SPRINGFIELD INTERNATIONAL</v>
      </c>
      <c r="D261" s="174">
        <f t="shared" si="55"/>
        <v>0</v>
      </c>
      <c r="E261" s="174">
        <f t="shared" si="56"/>
        <v>0</v>
      </c>
      <c r="F261" s="174">
        <f t="shared" si="57"/>
        <v>1</v>
      </c>
      <c r="G261" s="174">
        <f t="shared" si="58"/>
        <v>0</v>
      </c>
      <c r="H261" s="174">
        <f t="shared" si="59"/>
        <v>0</v>
      </c>
      <c r="I261" s="174">
        <f t="shared" si="60"/>
        <v>2</v>
      </c>
      <c r="J261" s="174">
        <f t="shared" si="61"/>
        <v>0</v>
      </c>
      <c r="K261" s="251">
        <f t="shared" si="62"/>
        <v>0.12</v>
      </c>
      <c r="L261" s="174"/>
      <c r="M261" s="174">
        <f t="shared" si="63"/>
        <v>1</v>
      </c>
      <c r="N261" s="174">
        <f t="shared" si="64"/>
        <v>0</v>
      </c>
      <c r="O261" s="174">
        <f t="shared" si="65"/>
        <v>1</v>
      </c>
      <c r="P261" s="174">
        <f t="shared" si="66"/>
        <v>3</v>
      </c>
      <c r="Q261" s="174">
        <f t="shared" si="67"/>
        <v>12</v>
      </c>
      <c r="R261" s="174">
        <f t="shared" si="68"/>
        <v>3</v>
      </c>
      <c r="S261" s="177"/>
      <c r="T261" s="177"/>
      <c r="U261" s="177"/>
      <c r="V261" s="177"/>
      <c r="W261" s="370"/>
      <c r="X261" s="370"/>
      <c r="Y261" s="391"/>
      <c r="Z261" s="177"/>
      <c r="AA261" s="75">
        <v>441</v>
      </c>
      <c r="AB261" s="75">
        <v>441281137</v>
      </c>
      <c r="AC261" s="193" t="s">
        <v>56</v>
      </c>
      <c r="AD261" s="75">
        <v>0</v>
      </c>
      <c r="AE261" s="75">
        <v>0</v>
      </c>
      <c r="AF261" s="75">
        <v>1</v>
      </c>
      <c r="AG261" s="75">
        <v>0</v>
      </c>
      <c r="AH261" s="75">
        <v>0</v>
      </c>
      <c r="AI261" s="75">
        <v>2</v>
      </c>
      <c r="AJ261" s="75">
        <v>0</v>
      </c>
      <c r="AK261" s="164">
        <v>0</v>
      </c>
      <c r="AL261" s="164">
        <v>1</v>
      </c>
      <c r="AM261" s="164">
        <v>0</v>
      </c>
      <c r="AN261" s="164">
        <v>1</v>
      </c>
      <c r="AO261" s="164">
        <v>0</v>
      </c>
      <c r="AP261" s="164">
        <v>0</v>
      </c>
      <c r="AQ261" s="164">
        <v>0</v>
      </c>
      <c r="AR261" s="164">
        <v>1</v>
      </c>
      <c r="AS261" s="75">
        <v>2</v>
      </c>
      <c r="AT261" s="165"/>
      <c r="AU261" s="75">
        <v>281</v>
      </c>
      <c r="AV261" s="75">
        <v>137</v>
      </c>
      <c r="AW261" s="369">
        <v>12</v>
      </c>
      <c r="AY261" s="75"/>
    </row>
    <row r="262" spans="1:51">
      <c r="A262" s="164">
        <f t="shared" si="52"/>
        <v>441</v>
      </c>
      <c r="B262" s="164">
        <f t="shared" si="53"/>
        <v>441281161</v>
      </c>
      <c r="C262" s="165" t="str">
        <f t="shared" si="54"/>
        <v>SPRINGFIELD INTERNATIONAL</v>
      </c>
      <c r="D262" s="174">
        <f t="shared" si="55"/>
        <v>0</v>
      </c>
      <c r="E262" s="174">
        <f t="shared" si="56"/>
        <v>0</v>
      </c>
      <c r="F262" s="174">
        <f t="shared" si="57"/>
        <v>0</v>
      </c>
      <c r="G262" s="174">
        <f t="shared" si="58"/>
        <v>2</v>
      </c>
      <c r="H262" s="174">
        <f t="shared" si="59"/>
        <v>0</v>
      </c>
      <c r="I262" s="174">
        <f t="shared" si="60"/>
        <v>3</v>
      </c>
      <c r="J262" s="174">
        <f t="shared" si="61"/>
        <v>0</v>
      </c>
      <c r="K262" s="251">
        <f t="shared" si="62"/>
        <v>0.2</v>
      </c>
      <c r="L262" s="174"/>
      <c r="M262" s="174">
        <f t="shared" si="63"/>
        <v>0</v>
      </c>
      <c r="N262" s="174">
        <f t="shared" si="64"/>
        <v>0</v>
      </c>
      <c r="O262" s="174">
        <f t="shared" si="65"/>
        <v>0</v>
      </c>
      <c r="P262" s="174">
        <f t="shared" si="66"/>
        <v>1</v>
      </c>
      <c r="Q262" s="174">
        <f t="shared" si="67"/>
        <v>7</v>
      </c>
      <c r="R262" s="174">
        <f t="shared" si="68"/>
        <v>5</v>
      </c>
      <c r="S262" s="177"/>
      <c r="T262" s="177"/>
      <c r="U262" s="177"/>
      <c r="V262" s="177"/>
      <c r="W262" s="370"/>
      <c r="X262" s="370"/>
      <c r="Y262" s="391"/>
      <c r="Z262" s="177"/>
      <c r="AA262" s="75">
        <v>441</v>
      </c>
      <c r="AB262" s="75">
        <v>441281161</v>
      </c>
      <c r="AC262" s="193" t="s">
        <v>56</v>
      </c>
      <c r="AD262" s="75">
        <v>0</v>
      </c>
      <c r="AE262" s="75">
        <v>0</v>
      </c>
      <c r="AF262" s="75">
        <v>0</v>
      </c>
      <c r="AG262" s="75">
        <v>2</v>
      </c>
      <c r="AH262" s="75">
        <v>0</v>
      </c>
      <c r="AI262" s="75">
        <v>3</v>
      </c>
      <c r="AJ262" s="75">
        <v>0</v>
      </c>
      <c r="AK262" s="164">
        <v>0</v>
      </c>
      <c r="AL262" s="164">
        <v>0</v>
      </c>
      <c r="AM262" s="164">
        <v>0</v>
      </c>
      <c r="AN262" s="164">
        <v>0</v>
      </c>
      <c r="AO262" s="164">
        <v>0</v>
      </c>
      <c r="AP262" s="164">
        <v>0</v>
      </c>
      <c r="AQ262" s="164">
        <v>0</v>
      </c>
      <c r="AR262" s="164">
        <v>0</v>
      </c>
      <c r="AS262" s="75">
        <v>1</v>
      </c>
      <c r="AT262" s="165"/>
      <c r="AU262" s="75">
        <v>281</v>
      </c>
      <c r="AV262" s="75">
        <v>161</v>
      </c>
      <c r="AW262" s="369">
        <v>7</v>
      </c>
      <c r="AY262" s="75"/>
    </row>
    <row r="263" spans="1:51">
      <c r="A263" s="164">
        <f t="shared" si="52"/>
        <v>441</v>
      </c>
      <c r="B263" s="164">
        <f t="shared" si="53"/>
        <v>441281191</v>
      </c>
      <c r="C263" s="165" t="str">
        <f t="shared" si="54"/>
        <v>SPRINGFIELD INTERNATIONAL</v>
      </c>
      <c r="D263" s="174">
        <f t="shared" si="55"/>
        <v>0</v>
      </c>
      <c r="E263" s="174">
        <f t="shared" si="56"/>
        <v>0</v>
      </c>
      <c r="F263" s="174">
        <f t="shared" si="57"/>
        <v>0</v>
      </c>
      <c r="G263" s="174">
        <f t="shared" si="58"/>
        <v>1</v>
      </c>
      <c r="H263" s="174">
        <f t="shared" si="59"/>
        <v>0</v>
      </c>
      <c r="I263" s="174">
        <f t="shared" si="60"/>
        <v>0</v>
      </c>
      <c r="J263" s="174">
        <f t="shared" si="61"/>
        <v>0</v>
      </c>
      <c r="K263" s="251">
        <f t="shared" si="62"/>
        <v>0.04</v>
      </c>
      <c r="L263" s="174"/>
      <c r="M263" s="174">
        <f t="shared" si="63"/>
        <v>0</v>
      </c>
      <c r="N263" s="174">
        <f t="shared" si="64"/>
        <v>0</v>
      </c>
      <c r="O263" s="174">
        <f t="shared" si="65"/>
        <v>0</v>
      </c>
      <c r="P263" s="174">
        <f t="shared" si="66"/>
        <v>1</v>
      </c>
      <c r="Q263" s="174">
        <f t="shared" si="67"/>
        <v>7</v>
      </c>
      <c r="R263" s="174">
        <f t="shared" si="68"/>
        <v>1</v>
      </c>
      <c r="S263" s="177"/>
      <c r="T263" s="177"/>
      <c r="U263" s="177"/>
      <c r="V263" s="177"/>
      <c r="W263" s="370"/>
      <c r="X263" s="370"/>
      <c r="Y263" s="391"/>
      <c r="Z263" s="177"/>
      <c r="AA263" s="75">
        <v>441</v>
      </c>
      <c r="AB263" s="75">
        <v>441281191</v>
      </c>
      <c r="AC263" s="193" t="s">
        <v>56</v>
      </c>
      <c r="AD263" s="75">
        <v>0</v>
      </c>
      <c r="AE263" s="75">
        <v>0</v>
      </c>
      <c r="AF263" s="75">
        <v>0</v>
      </c>
      <c r="AG263" s="75">
        <v>1</v>
      </c>
      <c r="AH263" s="75">
        <v>0</v>
      </c>
      <c r="AI263" s="75">
        <v>0</v>
      </c>
      <c r="AJ263" s="75">
        <v>0</v>
      </c>
      <c r="AK263" s="164">
        <v>0</v>
      </c>
      <c r="AL263" s="164">
        <v>0</v>
      </c>
      <c r="AM263" s="164">
        <v>0</v>
      </c>
      <c r="AN263" s="164">
        <v>0</v>
      </c>
      <c r="AO263" s="164">
        <v>1</v>
      </c>
      <c r="AP263" s="164">
        <v>0</v>
      </c>
      <c r="AQ263" s="164">
        <v>0</v>
      </c>
      <c r="AR263" s="164">
        <v>0</v>
      </c>
      <c r="AS263" s="75">
        <v>0</v>
      </c>
      <c r="AT263" s="165"/>
      <c r="AU263" s="75">
        <v>281</v>
      </c>
      <c r="AV263" s="75">
        <v>191</v>
      </c>
      <c r="AW263" s="369">
        <v>7</v>
      </c>
      <c r="AY263" s="75"/>
    </row>
    <row r="264" spans="1:51">
      <c r="A264" s="164">
        <f t="shared" si="52"/>
        <v>441</v>
      </c>
      <c r="B264" s="164">
        <f t="shared" si="53"/>
        <v>441281210</v>
      </c>
      <c r="C264" s="165" t="str">
        <f t="shared" si="54"/>
        <v>SPRINGFIELD INTERNATIONAL</v>
      </c>
      <c r="D264" s="174">
        <f t="shared" si="55"/>
        <v>0</v>
      </c>
      <c r="E264" s="174">
        <f t="shared" si="56"/>
        <v>0</v>
      </c>
      <c r="F264" s="174">
        <f t="shared" si="57"/>
        <v>0</v>
      </c>
      <c r="G264" s="174">
        <f t="shared" si="58"/>
        <v>0</v>
      </c>
      <c r="H264" s="174">
        <f t="shared" si="59"/>
        <v>0</v>
      </c>
      <c r="I264" s="174">
        <f t="shared" si="60"/>
        <v>1</v>
      </c>
      <c r="J264" s="174">
        <f t="shared" si="61"/>
        <v>0</v>
      </c>
      <c r="K264" s="251">
        <f t="shared" si="62"/>
        <v>0.04</v>
      </c>
      <c r="L264" s="174"/>
      <c r="M264" s="174">
        <f t="shared" si="63"/>
        <v>0</v>
      </c>
      <c r="N264" s="174">
        <f t="shared" si="64"/>
        <v>0</v>
      </c>
      <c r="O264" s="174">
        <f t="shared" si="65"/>
        <v>0</v>
      </c>
      <c r="P264" s="174">
        <f t="shared" si="66"/>
        <v>1</v>
      </c>
      <c r="Q264" s="174">
        <f t="shared" si="67"/>
        <v>6</v>
      </c>
      <c r="R264" s="174">
        <f t="shared" si="68"/>
        <v>1</v>
      </c>
      <c r="S264" s="177"/>
      <c r="T264" s="177"/>
      <c r="U264" s="177"/>
      <c r="V264" s="177"/>
      <c r="W264" s="370"/>
      <c r="X264" s="370"/>
      <c r="Y264" s="391"/>
      <c r="Z264" s="177"/>
      <c r="AA264" s="75">
        <v>441</v>
      </c>
      <c r="AB264" s="75">
        <v>441281210</v>
      </c>
      <c r="AC264" s="193" t="s">
        <v>56</v>
      </c>
      <c r="AD264" s="75">
        <v>0</v>
      </c>
      <c r="AE264" s="75">
        <v>0</v>
      </c>
      <c r="AF264" s="75">
        <v>0</v>
      </c>
      <c r="AG264" s="75">
        <v>0</v>
      </c>
      <c r="AH264" s="75">
        <v>0</v>
      </c>
      <c r="AI264" s="75">
        <v>1</v>
      </c>
      <c r="AJ264" s="75">
        <v>0</v>
      </c>
      <c r="AK264" s="164">
        <v>0</v>
      </c>
      <c r="AL264" s="164">
        <v>0</v>
      </c>
      <c r="AM264" s="164">
        <v>0</v>
      </c>
      <c r="AN264" s="164">
        <v>0</v>
      </c>
      <c r="AO264" s="164">
        <v>0</v>
      </c>
      <c r="AP264" s="164">
        <v>0</v>
      </c>
      <c r="AQ264" s="164">
        <v>0</v>
      </c>
      <c r="AR264" s="164">
        <v>0</v>
      </c>
      <c r="AS264" s="75">
        <v>1</v>
      </c>
      <c r="AT264" s="165"/>
      <c r="AU264" s="75">
        <v>281</v>
      </c>
      <c r="AV264" s="75">
        <v>210</v>
      </c>
      <c r="AW264" s="369">
        <v>6</v>
      </c>
      <c r="AY264" s="75"/>
    </row>
    <row r="265" spans="1:51">
      <c r="A265" s="164">
        <f t="shared" si="52"/>
        <v>441</v>
      </c>
      <c r="B265" s="164">
        <f t="shared" si="53"/>
        <v>441281227</v>
      </c>
      <c r="C265" s="165" t="str">
        <f t="shared" si="54"/>
        <v>SPRINGFIELD INTERNATIONAL</v>
      </c>
      <c r="D265" s="174">
        <f t="shared" si="55"/>
        <v>0</v>
      </c>
      <c r="E265" s="174">
        <f t="shared" si="56"/>
        <v>0</v>
      </c>
      <c r="F265" s="174">
        <f t="shared" si="57"/>
        <v>0</v>
      </c>
      <c r="G265" s="174">
        <f t="shared" si="58"/>
        <v>1</v>
      </c>
      <c r="H265" s="174">
        <f t="shared" si="59"/>
        <v>0</v>
      </c>
      <c r="I265" s="174">
        <f t="shared" si="60"/>
        <v>0</v>
      </c>
      <c r="J265" s="174">
        <f t="shared" si="61"/>
        <v>0</v>
      </c>
      <c r="K265" s="251">
        <f t="shared" si="62"/>
        <v>0.04</v>
      </c>
      <c r="L265" s="174"/>
      <c r="M265" s="174">
        <f t="shared" si="63"/>
        <v>0</v>
      </c>
      <c r="N265" s="174">
        <f t="shared" si="64"/>
        <v>0</v>
      </c>
      <c r="O265" s="174">
        <f t="shared" si="65"/>
        <v>0</v>
      </c>
      <c r="P265" s="174">
        <f t="shared" si="66"/>
        <v>0</v>
      </c>
      <c r="Q265" s="174">
        <f t="shared" si="67"/>
        <v>10</v>
      </c>
      <c r="R265" s="174">
        <f t="shared" si="68"/>
        <v>1</v>
      </c>
      <c r="S265" s="177"/>
      <c r="T265" s="177"/>
      <c r="U265" s="177"/>
      <c r="V265" s="177"/>
      <c r="W265" s="370"/>
      <c r="X265" s="370"/>
      <c r="Y265" s="391"/>
      <c r="Z265" s="177"/>
      <c r="AA265" s="75">
        <v>441</v>
      </c>
      <c r="AB265" s="75">
        <v>441281227</v>
      </c>
      <c r="AC265" s="193" t="s">
        <v>56</v>
      </c>
      <c r="AD265" s="75">
        <v>0</v>
      </c>
      <c r="AE265" s="75">
        <v>0</v>
      </c>
      <c r="AF265" s="75">
        <v>0</v>
      </c>
      <c r="AG265" s="75">
        <v>1</v>
      </c>
      <c r="AH265" s="75">
        <v>0</v>
      </c>
      <c r="AI265" s="75">
        <v>0</v>
      </c>
      <c r="AJ265" s="75">
        <v>0</v>
      </c>
      <c r="AK265" s="164">
        <v>0</v>
      </c>
      <c r="AL265" s="164">
        <v>0</v>
      </c>
      <c r="AM265" s="164">
        <v>0</v>
      </c>
      <c r="AN265" s="164">
        <v>0</v>
      </c>
      <c r="AO265" s="164">
        <v>0</v>
      </c>
      <c r="AP265" s="164">
        <v>0</v>
      </c>
      <c r="AQ265" s="164">
        <v>0</v>
      </c>
      <c r="AR265" s="164">
        <v>0</v>
      </c>
      <c r="AS265" s="75">
        <v>0</v>
      </c>
      <c r="AT265" s="165"/>
      <c r="AU265" s="75">
        <v>281</v>
      </c>
      <c r="AV265" s="75">
        <v>227</v>
      </c>
      <c r="AW265" s="369">
        <v>10</v>
      </c>
      <c r="AY265" s="75"/>
    </row>
    <row r="266" spans="1:51">
      <c r="A266" s="164">
        <f t="shared" si="52"/>
        <v>441</v>
      </c>
      <c r="B266" s="164">
        <f t="shared" si="53"/>
        <v>441281281</v>
      </c>
      <c r="C266" s="165" t="str">
        <f t="shared" si="54"/>
        <v>SPRINGFIELD INTERNATIONAL</v>
      </c>
      <c r="D266" s="174">
        <f t="shared" si="55"/>
        <v>0</v>
      </c>
      <c r="E266" s="174">
        <f t="shared" si="56"/>
        <v>0</v>
      </c>
      <c r="F266" s="174">
        <f t="shared" si="57"/>
        <v>92</v>
      </c>
      <c r="G266" s="174">
        <f t="shared" si="58"/>
        <v>581</v>
      </c>
      <c r="H266" s="174">
        <f t="shared" si="59"/>
        <v>380</v>
      </c>
      <c r="I266" s="174">
        <f t="shared" si="60"/>
        <v>449</v>
      </c>
      <c r="J266" s="174">
        <f t="shared" si="61"/>
        <v>0</v>
      </c>
      <c r="K266" s="251">
        <f t="shared" si="62"/>
        <v>60.08</v>
      </c>
      <c r="L266" s="174"/>
      <c r="M266" s="174">
        <f t="shared" si="63"/>
        <v>104</v>
      </c>
      <c r="N266" s="174">
        <f t="shared" si="64"/>
        <v>23</v>
      </c>
      <c r="O266" s="174">
        <f t="shared" si="65"/>
        <v>30</v>
      </c>
      <c r="P266" s="174">
        <f t="shared" si="66"/>
        <v>1046</v>
      </c>
      <c r="Q266" s="174">
        <f t="shared" si="67"/>
        <v>12</v>
      </c>
      <c r="R266" s="174">
        <f t="shared" si="68"/>
        <v>1502</v>
      </c>
      <c r="S266" s="177"/>
      <c r="T266" s="177"/>
      <c r="U266" s="177"/>
      <c r="V266" s="177"/>
      <c r="W266" s="370"/>
      <c r="X266" s="370"/>
      <c r="Y266" s="391"/>
      <c r="Z266" s="177"/>
      <c r="AA266" s="75">
        <v>441</v>
      </c>
      <c r="AB266" s="75">
        <v>441281281</v>
      </c>
      <c r="AC266" s="193" t="s">
        <v>56</v>
      </c>
      <c r="AD266" s="75">
        <v>0</v>
      </c>
      <c r="AE266" s="75">
        <v>0</v>
      </c>
      <c r="AF266" s="75">
        <v>92</v>
      </c>
      <c r="AG266" s="75">
        <v>581</v>
      </c>
      <c r="AH266" s="75">
        <v>380</v>
      </c>
      <c r="AI266" s="75">
        <v>449</v>
      </c>
      <c r="AJ266" s="75">
        <v>0</v>
      </c>
      <c r="AK266" s="164">
        <v>0</v>
      </c>
      <c r="AL266" s="164">
        <v>104</v>
      </c>
      <c r="AM266" s="164">
        <v>23</v>
      </c>
      <c r="AN266" s="164">
        <v>30</v>
      </c>
      <c r="AO266" s="164">
        <v>682</v>
      </c>
      <c r="AP266" s="164">
        <v>0</v>
      </c>
      <c r="AQ266" s="164">
        <v>0</v>
      </c>
      <c r="AR266" s="164">
        <v>68</v>
      </c>
      <c r="AS266" s="75">
        <v>296</v>
      </c>
      <c r="AT266" s="165"/>
      <c r="AU266" s="75">
        <v>281</v>
      </c>
      <c r="AV266" s="75">
        <v>281</v>
      </c>
      <c r="AW266" s="369">
        <v>12</v>
      </c>
      <c r="AY266" s="75"/>
    </row>
    <row r="267" spans="1:51">
      <c r="A267" s="164">
        <f t="shared" ref="A267:A330" si="69">AA267</f>
        <v>441</v>
      </c>
      <c r="B267" s="164">
        <f t="shared" ref="B267:B330" si="70">AB267</f>
        <v>441281680</v>
      </c>
      <c r="C267" s="165" t="str">
        <f t="shared" ref="C267:C330" si="71">AC267</f>
        <v>SPRINGFIELD INTERNATIONAL</v>
      </c>
      <c r="D267" s="174">
        <f t="shared" ref="D267:D330" si="72">ROUND(AD267,0)</f>
        <v>0</v>
      </c>
      <c r="E267" s="174">
        <f t="shared" ref="E267:E330" si="73">ROUND(AE267,0)</f>
        <v>0</v>
      </c>
      <c r="F267" s="174">
        <f t="shared" ref="F267:F330" si="74">ROUND(AF267,0)</f>
        <v>0</v>
      </c>
      <c r="G267" s="174">
        <f t="shared" ref="G267:G330" si="75">ROUND(AG267,0)</f>
        <v>1</v>
      </c>
      <c r="H267" s="174">
        <f t="shared" ref="H267:H330" si="76">ROUND(AH267,0)</f>
        <v>2</v>
      </c>
      <c r="I267" s="174">
        <f t="shared" ref="I267:I330" si="77">ROUND(AI267,0)-J267</f>
        <v>1</v>
      </c>
      <c r="J267" s="174">
        <f t="shared" ref="J267:J330" si="78">ROUND(AJ267,0)</f>
        <v>0</v>
      </c>
      <c r="K267" s="251">
        <f t="shared" ref="K267:K330" si="79">ROUND($K$2*(SUM(AF267:AI267)+(AE267*0.5))+$K$5*AJ267,4)</f>
        <v>0.16</v>
      </c>
      <c r="L267" s="174"/>
      <c r="M267" s="174">
        <f t="shared" ref="M267:M330" si="80">ROUND(AL267+(AK267*0.5),0)</f>
        <v>0</v>
      </c>
      <c r="N267" s="174">
        <f t="shared" ref="N267:N330" si="81">ROUND(AM267,0)</f>
        <v>0</v>
      </c>
      <c r="O267" s="174">
        <f t="shared" ref="O267:O330" si="82">ROUND(AN267,0)</f>
        <v>0</v>
      </c>
      <c r="P267" s="174">
        <f t="shared" ref="P267:P330" si="83">ROUND(((AP267+AQ267)*0.5)+AO267+AR267+AS267,0)</f>
        <v>1</v>
      </c>
      <c r="Q267" s="174">
        <f t="shared" ref="Q267:Q330" si="84">AW267</f>
        <v>5</v>
      </c>
      <c r="R267" s="174">
        <f t="shared" ref="R267:R330" si="85">SUM(F267:I267)+ROUND(D267*0.5,0)+ROUND(J267,0)</f>
        <v>4</v>
      </c>
      <c r="S267" s="177"/>
      <c r="T267" s="177"/>
      <c r="U267" s="177"/>
      <c r="V267" s="177"/>
      <c r="W267" s="370"/>
      <c r="X267" s="370"/>
      <c r="Y267" s="391"/>
      <c r="Z267" s="177"/>
      <c r="AA267" s="75">
        <v>441</v>
      </c>
      <c r="AB267" s="75">
        <v>441281680</v>
      </c>
      <c r="AC267" s="193" t="s">
        <v>56</v>
      </c>
      <c r="AD267" s="75">
        <v>0</v>
      </c>
      <c r="AE267" s="75">
        <v>0</v>
      </c>
      <c r="AF267" s="75">
        <v>0</v>
      </c>
      <c r="AG267" s="75">
        <v>1</v>
      </c>
      <c r="AH267" s="75">
        <v>2</v>
      </c>
      <c r="AI267" s="75">
        <v>1</v>
      </c>
      <c r="AJ267" s="75">
        <v>0</v>
      </c>
      <c r="AK267" s="164">
        <v>0</v>
      </c>
      <c r="AL267" s="164">
        <v>0</v>
      </c>
      <c r="AM267" s="164">
        <v>0</v>
      </c>
      <c r="AN267" s="164">
        <v>0</v>
      </c>
      <c r="AO267" s="164">
        <v>1</v>
      </c>
      <c r="AP267" s="164">
        <v>0</v>
      </c>
      <c r="AQ267" s="164">
        <v>0</v>
      </c>
      <c r="AR267" s="164">
        <v>0</v>
      </c>
      <c r="AS267" s="75">
        <v>0</v>
      </c>
      <c r="AT267" s="165"/>
      <c r="AU267" s="75">
        <v>281</v>
      </c>
      <c r="AV267" s="75">
        <v>680</v>
      </c>
      <c r="AW267" s="369">
        <v>5</v>
      </c>
      <c r="AY267" s="75"/>
    </row>
    <row r="268" spans="1:51">
      <c r="A268" s="164">
        <f t="shared" si="69"/>
        <v>444</v>
      </c>
      <c r="B268" s="164">
        <f t="shared" si="70"/>
        <v>444035016</v>
      </c>
      <c r="C268" s="165" t="str">
        <f t="shared" si="71"/>
        <v>NEIGHBORHOOD HOUSE</v>
      </c>
      <c r="D268" s="174">
        <f t="shared" si="72"/>
        <v>0</v>
      </c>
      <c r="E268" s="174">
        <f t="shared" si="73"/>
        <v>0</v>
      </c>
      <c r="F268" s="174">
        <f t="shared" si="74"/>
        <v>1</v>
      </c>
      <c r="G268" s="174">
        <f t="shared" si="75"/>
        <v>0</v>
      </c>
      <c r="H268" s="174">
        <f t="shared" si="76"/>
        <v>0</v>
      </c>
      <c r="I268" s="174">
        <f t="shared" si="77"/>
        <v>0</v>
      </c>
      <c r="J268" s="174">
        <f t="shared" si="78"/>
        <v>0</v>
      </c>
      <c r="K268" s="251">
        <f t="shared" si="79"/>
        <v>0.04</v>
      </c>
      <c r="L268" s="174"/>
      <c r="M268" s="174">
        <f t="shared" si="80"/>
        <v>0</v>
      </c>
      <c r="N268" s="174">
        <f t="shared" si="81"/>
        <v>0</v>
      </c>
      <c r="O268" s="174">
        <f t="shared" si="82"/>
        <v>0</v>
      </c>
      <c r="P268" s="174">
        <f t="shared" si="83"/>
        <v>0</v>
      </c>
      <c r="Q268" s="174">
        <f t="shared" si="84"/>
        <v>8</v>
      </c>
      <c r="R268" s="174">
        <f t="shared" si="85"/>
        <v>1</v>
      </c>
      <c r="S268" s="177"/>
      <c r="T268" s="177"/>
      <c r="U268" s="177"/>
      <c r="V268" s="177"/>
      <c r="W268" s="370"/>
      <c r="X268" s="370"/>
      <c r="Y268" s="391"/>
      <c r="Z268" s="177"/>
      <c r="AA268" s="75">
        <v>444</v>
      </c>
      <c r="AB268" s="75">
        <v>444035016</v>
      </c>
      <c r="AC268" s="193" t="s">
        <v>58</v>
      </c>
      <c r="AD268" s="75">
        <v>0</v>
      </c>
      <c r="AE268" s="75">
        <v>0</v>
      </c>
      <c r="AF268" s="75">
        <v>1</v>
      </c>
      <c r="AG268" s="75">
        <v>0</v>
      </c>
      <c r="AH268" s="75">
        <v>0</v>
      </c>
      <c r="AI268" s="75">
        <v>0</v>
      </c>
      <c r="AJ268" s="75">
        <v>0</v>
      </c>
      <c r="AK268" s="164">
        <v>0</v>
      </c>
      <c r="AL268" s="164">
        <v>0</v>
      </c>
      <c r="AM268" s="164">
        <v>0</v>
      </c>
      <c r="AN268" s="164">
        <v>0</v>
      </c>
      <c r="AO268" s="164">
        <v>0</v>
      </c>
      <c r="AP268" s="164">
        <v>0</v>
      </c>
      <c r="AQ268" s="164">
        <v>0</v>
      </c>
      <c r="AR268" s="164">
        <v>0</v>
      </c>
      <c r="AS268" s="75">
        <v>0</v>
      </c>
      <c r="AT268" s="165"/>
      <c r="AU268" s="75">
        <v>35</v>
      </c>
      <c r="AV268" s="75">
        <v>16</v>
      </c>
      <c r="AW268" s="369">
        <v>8</v>
      </c>
      <c r="AY268" s="75"/>
    </row>
    <row r="269" spans="1:51">
      <c r="A269" s="164">
        <f t="shared" si="69"/>
        <v>444</v>
      </c>
      <c r="B269" s="164">
        <f t="shared" si="70"/>
        <v>444035035</v>
      </c>
      <c r="C269" s="165" t="str">
        <f t="shared" si="71"/>
        <v>NEIGHBORHOOD HOUSE</v>
      </c>
      <c r="D269" s="174">
        <f t="shared" si="72"/>
        <v>35</v>
      </c>
      <c r="E269" s="174">
        <f t="shared" si="73"/>
        <v>0</v>
      </c>
      <c r="F269" s="174">
        <f t="shared" si="74"/>
        <v>39</v>
      </c>
      <c r="G269" s="174">
        <f t="shared" si="75"/>
        <v>207</v>
      </c>
      <c r="H269" s="174">
        <f t="shared" si="76"/>
        <v>179</v>
      </c>
      <c r="I269" s="174">
        <f t="shared" si="77"/>
        <v>269</v>
      </c>
      <c r="J269" s="174">
        <f t="shared" si="78"/>
        <v>0</v>
      </c>
      <c r="K269" s="251">
        <f t="shared" si="79"/>
        <v>27.76</v>
      </c>
      <c r="L269" s="174"/>
      <c r="M269" s="174">
        <f t="shared" si="80"/>
        <v>19</v>
      </c>
      <c r="N269" s="174">
        <f t="shared" si="81"/>
        <v>10</v>
      </c>
      <c r="O269" s="174">
        <f t="shared" si="82"/>
        <v>18</v>
      </c>
      <c r="P269" s="174">
        <f t="shared" si="83"/>
        <v>511</v>
      </c>
      <c r="Q269" s="174">
        <f t="shared" si="84"/>
        <v>11</v>
      </c>
      <c r="R269" s="174">
        <f t="shared" si="85"/>
        <v>712</v>
      </c>
      <c r="S269" s="177"/>
      <c r="T269" s="177"/>
      <c r="U269" s="177"/>
      <c r="V269" s="177"/>
      <c r="W269" s="370"/>
      <c r="X269" s="370"/>
      <c r="Y269" s="391"/>
      <c r="Z269" s="177"/>
      <c r="AA269" s="75">
        <v>444</v>
      </c>
      <c r="AB269" s="75">
        <v>444035035</v>
      </c>
      <c r="AC269" s="193" t="s">
        <v>58</v>
      </c>
      <c r="AD269" s="75">
        <v>35</v>
      </c>
      <c r="AE269" s="75">
        <v>0</v>
      </c>
      <c r="AF269" s="75">
        <v>39</v>
      </c>
      <c r="AG269" s="75">
        <v>207</v>
      </c>
      <c r="AH269" s="75">
        <v>179</v>
      </c>
      <c r="AI269" s="75">
        <v>269</v>
      </c>
      <c r="AJ269" s="75">
        <v>0</v>
      </c>
      <c r="AK269" s="164">
        <v>0</v>
      </c>
      <c r="AL269" s="164">
        <v>19</v>
      </c>
      <c r="AM269" s="164">
        <v>10</v>
      </c>
      <c r="AN269" s="164">
        <v>18</v>
      </c>
      <c r="AO269" s="164">
        <v>282</v>
      </c>
      <c r="AP269" s="164">
        <v>25</v>
      </c>
      <c r="AQ269" s="164">
        <v>0</v>
      </c>
      <c r="AR269" s="164">
        <v>27</v>
      </c>
      <c r="AS269" s="75">
        <v>189</v>
      </c>
      <c r="AT269" s="165"/>
      <c r="AU269" s="75">
        <v>35</v>
      </c>
      <c r="AV269" s="75">
        <v>35</v>
      </c>
      <c r="AW269" s="369">
        <v>11</v>
      </c>
      <c r="AY269" s="75"/>
    </row>
    <row r="270" spans="1:51">
      <c r="A270" s="164">
        <f t="shared" si="69"/>
        <v>444</v>
      </c>
      <c r="B270" s="164">
        <f t="shared" si="70"/>
        <v>444035040</v>
      </c>
      <c r="C270" s="165" t="str">
        <f t="shared" si="71"/>
        <v>NEIGHBORHOOD HOUSE</v>
      </c>
      <c r="D270" s="174">
        <f t="shared" si="72"/>
        <v>0</v>
      </c>
      <c r="E270" s="174">
        <f t="shared" si="73"/>
        <v>0</v>
      </c>
      <c r="F270" s="174">
        <f t="shared" si="74"/>
        <v>0</v>
      </c>
      <c r="G270" s="174">
        <f t="shared" si="75"/>
        <v>0</v>
      </c>
      <c r="H270" s="174">
        <f t="shared" si="76"/>
        <v>1</v>
      </c>
      <c r="I270" s="174">
        <f t="shared" si="77"/>
        <v>1</v>
      </c>
      <c r="J270" s="174">
        <f t="shared" si="78"/>
        <v>0</v>
      </c>
      <c r="K270" s="251">
        <f t="shared" si="79"/>
        <v>0.08</v>
      </c>
      <c r="L270" s="174"/>
      <c r="M270" s="174">
        <f t="shared" si="80"/>
        <v>0</v>
      </c>
      <c r="N270" s="174">
        <f t="shared" si="81"/>
        <v>0</v>
      </c>
      <c r="O270" s="174">
        <f t="shared" si="82"/>
        <v>0</v>
      </c>
      <c r="P270" s="174">
        <f t="shared" si="83"/>
        <v>2</v>
      </c>
      <c r="Q270" s="174">
        <f t="shared" si="84"/>
        <v>6</v>
      </c>
      <c r="R270" s="174">
        <f t="shared" si="85"/>
        <v>2</v>
      </c>
      <c r="S270" s="177"/>
      <c r="T270" s="177"/>
      <c r="U270" s="177"/>
      <c r="V270" s="177"/>
      <c r="W270" s="370"/>
      <c r="X270" s="370"/>
      <c r="Y270" s="391"/>
      <c r="Z270" s="177"/>
      <c r="AA270" s="75">
        <v>444</v>
      </c>
      <c r="AB270" s="75">
        <v>444035040</v>
      </c>
      <c r="AC270" s="193" t="s">
        <v>58</v>
      </c>
      <c r="AD270" s="75">
        <v>0</v>
      </c>
      <c r="AE270" s="75">
        <v>0</v>
      </c>
      <c r="AF270" s="75">
        <v>0</v>
      </c>
      <c r="AG270" s="75">
        <v>0</v>
      </c>
      <c r="AH270" s="75">
        <v>1</v>
      </c>
      <c r="AI270" s="75">
        <v>1</v>
      </c>
      <c r="AJ270" s="75">
        <v>0</v>
      </c>
      <c r="AK270" s="164">
        <v>0</v>
      </c>
      <c r="AL270" s="164">
        <v>0</v>
      </c>
      <c r="AM270" s="164">
        <v>0</v>
      </c>
      <c r="AN270" s="164">
        <v>0</v>
      </c>
      <c r="AO270" s="164">
        <v>1</v>
      </c>
      <c r="AP270" s="164">
        <v>0</v>
      </c>
      <c r="AQ270" s="164">
        <v>0</v>
      </c>
      <c r="AR270" s="164">
        <v>0</v>
      </c>
      <c r="AS270" s="75">
        <v>1</v>
      </c>
      <c r="AT270" s="165"/>
      <c r="AU270" s="75">
        <v>35</v>
      </c>
      <c r="AV270" s="75">
        <v>40</v>
      </c>
      <c r="AW270" s="369">
        <v>6</v>
      </c>
      <c r="AY270" s="75"/>
    </row>
    <row r="271" spans="1:51">
      <c r="A271" s="164">
        <f t="shared" si="69"/>
        <v>444</v>
      </c>
      <c r="B271" s="164">
        <f t="shared" si="70"/>
        <v>444035044</v>
      </c>
      <c r="C271" s="165" t="str">
        <f t="shared" si="71"/>
        <v>NEIGHBORHOOD HOUSE</v>
      </c>
      <c r="D271" s="174">
        <f t="shared" si="72"/>
        <v>0</v>
      </c>
      <c r="E271" s="174">
        <f t="shared" si="73"/>
        <v>0</v>
      </c>
      <c r="F271" s="174">
        <f t="shared" si="74"/>
        <v>0</v>
      </c>
      <c r="G271" s="174">
        <f t="shared" si="75"/>
        <v>3</v>
      </c>
      <c r="H271" s="174">
        <f t="shared" si="76"/>
        <v>3</v>
      </c>
      <c r="I271" s="174">
        <f t="shared" si="77"/>
        <v>3</v>
      </c>
      <c r="J271" s="174">
        <f t="shared" si="78"/>
        <v>0</v>
      </c>
      <c r="K271" s="251">
        <f t="shared" si="79"/>
        <v>0.36</v>
      </c>
      <c r="L271" s="174"/>
      <c r="M271" s="174">
        <f t="shared" si="80"/>
        <v>0</v>
      </c>
      <c r="N271" s="174">
        <f t="shared" si="81"/>
        <v>0</v>
      </c>
      <c r="O271" s="174">
        <f t="shared" si="82"/>
        <v>0</v>
      </c>
      <c r="P271" s="174">
        <f t="shared" si="83"/>
        <v>1</v>
      </c>
      <c r="Q271" s="174">
        <f t="shared" si="84"/>
        <v>11</v>
      </c>
      <c r="R271" s="174">
        <f t="shared" si="85"/>
        <v>9</v>
      </c>
      <c r="S271" s="177"/>
      <c r="T271" s="177"/>
      <c r="U271" s="177"/>
      <c r="V271" s="177"/>
      <c r="W271" s="370"/>
      <c r="X271" s="370"/>
      <c r="Y271" s="391"/>
      <c r="Z271" s="177"/>
      <c r="AA271" s="75">
        <v>444</v>
      </c>
      <c r="AB271" s="75">
        <v>444035044</v>
      </c>
      <c r="AC271" s="193" t="s">
        <v>58</v>
      </c>
      <c r="AD271" s="75">
        <v>0</v>
      </c>
      <c r="AE271" s="75">
        <v>0</v>
      </c>
      <c r="AF271" s="75">
        <v>0</v>
      </c>
      <c r="AG271" s="75">
        <v>3</v>
      </c>
      <c r="AH271" s="75">
        <v>3</v>
      </c>
      <c r="AI271" s="75">
        <v>3</v>
      </c>
      <c r="AJ271" s="75">
        <v>0</v>
      </c>
      <c r="AK271" s="164">
        <v>0</v>
      </c>
      <c r="AL271" s="164">
        <v>0</v>
      </c>
      <c r="AM271" s="164">
        <v>0</v>
      </c>
      <c r="AN271" s="164">
        <v>0</v>
      </c>
      <c r="AO271" s="164">
        <v>1</v>
      </c>
      <c r="AP271" s="164">
        <v>0</v>
      </c>
      <c r="AQ271" s="164">
        <v>0</v>
      </c>
      <c r="AR271" s="164">
        <v>0</v>
      </c>
      <c r="AS271" s="75">
        <v>0</v>
      </c>
      <c r="AT271" s="165"/>
      <c r="AU271" s="75">
        <v>35</v>
      </c>
      <c r="AV271" s="75">
        <v>44</v>
      </c>
      <c r="AW271" s="369">
        <v>11</v>
      </c>
      <c r="AY271" s="75"/>
    </row>
    <row r="272" spans="1:51">
      <c r="A272" s="164">
        <f t="shared" si="69"/>
        <v>444</v>
      </c>
      <c r="B272" s="164">
        <f t="shared" si="70"/>
        <v>444035046</v>
      </c>
      <c r="C272" s="165" t="str">
        <f t="shared" si="71"/>
        <v>NEIGHBORHOOD HOUSE</v>
      </c>
      <c r="D272" s="174">
        <f t="shared" si="72"/>
        <v>0</v>
      </c>
      <c r="E272" s="174">
        <f t="shared" si="73"/>
        <v>0</v>
      </c>
      <c r="F272" s="174">
        <f t="shared" si="74"/>
        <v>0</v>
      </c>
      <c r="G272" s="174">
        <f t="shared" si="75"/>
        <v>0</v>
      </c>
      <c r="H272" s="174">
        <f t="shared" si="76"/>
        <v>0</v>
      </c>
      <c r="I272" s="174">
        <f t="shared" si="77"/>
        <v>1</v>
      </c>
      <c r="J272" s="174">
        <f t="shared" si="78"/>
        <v>0</v>
      </c>
      <c r="K272" s="251">
        <f t="shared" si="79"/>
        <v>0.04</v>
      </c>
      <c r="L272" s="174"/>
      <c r="M272" s="174">
        <f t="shared" si="80"/>
        <v>0</v>
      </c>
      <c r="N272" s="174">
        <f t="shared" si="81"/>
        <v>0</v>
      </c>
      <c r="O272" s="174">
        <f t="shared" si="82"/>
        <v>0</v>
      </c>
      <c r="P272" s="174">
        <f t="shared" si="83"/>
        <v>1</v>
      </c>
      <c r="Q272" s="174">
        <f t="shared" si="84"/>
        <v>3</v>
      </c>
      <c r="R272" s="174">
        <f t="shared" si="85"/>
        <v>1</v>
      </c>
      <c r="S272" s="177"/>
      <c r="T272" s="177"/>
      <c r="U272" s="177"/>
      <c r="V272" s="177"/>
      <c r="W272" s="370"/>
      <c r="X272" s="370"/>
      <c r="Y272" s="391"/>
      <c r="Z272" s="177"/>
      <c r="AA272" s="75">
        <v>444</v>
      </c>
      <c r="AB272" s="75">
        <v>444035046</v>
      </c>
      <c r="AC272" s="193" t="s">
        <v>58</v>
      </c>
      <c r="AD272" s="75">
        <v>0</v>
      </c>
      <c r="AE272" s="75">
        <v>0</v>
      </c>
      <c r="AF272" s="75">
        <v>0</v>
      </c>
      <c r="AG272" s="75">
        <v>0</v>
      </c>
      <c r="AH272" s="75">
        <v>0</v>
      </c>
      <c r="AI272" s="75">
        <v>1</v>
      </c>
      <c r="AJ272" s="75">
        <v>0</v>
      </c>
      <c r="AK272" s="164">
        <v>0</v>
      </c>
      <c r="AL272" s="164">
        <v>0</v>
      </c>
      <c r="AM272" s="164">
        <v>0</v>
      </c>
      <c r="AN272" s="164">
        <v>0</v>
      </c>
      <c r="AO272" s="164">
        <v>0</v>
      </c>
      <c r="AP272" s="164">
        <v>0</v>
      </c>
      <c r="AQ272" s="164">
        <v>0</v>
      </c>
      <c r="AR272" s="164">
        <v>0</v>
      </c>
      <c r="AS272" s="75">
        <v>1</v>
      </c>
      <c r="AT272" s="165"/>
      <c r="AU272" s="75">
        <v>35</v>
      </c>
      <c r="AV272" s="75">
        <v>46</v>
      </c>
      <c r="AW272" s="369">
        <v>3</v>
      </c>
      <c r="AY272" s="75"/>
    </row>
    <row r="273" spans="1:51">
      <c r="A273" s="164">
        <f t="shared" si="69"/>
        <v>444</v>
      </c>
      <c r="B273" s="164">
        <f t="shared" si="70"/>
        <v>444035057</v>
      </c>
      <c r="C273" s="165" t="str">
        <f t="shared" si="71"/>
        <v>NEIGHBORHOOD HOUSE</v>
      </c>
      <c r="D273" s="174">
        <f t="shared" si="72"/>
        <v>0</v>
      </c>
      <c r="E273" s="174">
        <f t="shared" si="73"/>
        <v>0</v>
      </c>
      <c r="F273" s="174">
        <f t="shared" si="74"/>
        <v>0</v>
      </c>
      <c r="G273" s="174">
        <f t="shared" si="75"/>
        <v>2</v>
      </c>
      <c r="H273" s="174">
        <f t="shared" si="76"/>
        <v>0</v>
      </c>
      <c r="I273" s="174">
        <f t="shared" si="77"/>
        <v>0</v>
      </c>
      <c r="J273" s="174">
        <f t="shared" si="78"/>
        <v>0</v>
      </c>
      <c r="K273" s="251">
        <f t="shared" si="79"/>
        <v>0.08</v>
      </c>
      <c r="L273" s="174"/>
      <c r="M273" s="174">
        <f t="shared" si="80"/>
        <v>0</v>
      </c>
      <c r="N273" s="174">
        <f t="shared" si="81"/>
        <v>0</v>
      </c>
      <c r="O273" s="174">
        <f t="shared" si="82"/>
        <v>0</v>
      </c>
      <c r="P273" s="174">
        <f t="shared" si="83"/>
        <v>2</v>
      </c>
      <c r="Q273" s="174">
        <f t="shared" si="84"/>
        <v>12</v>
      </c>
      <c r="R273" s="174">
        <f t="shared" si="85"/>
        <v>2</v>
      </c>
      <c r="S273" s="177"/>
      <c r="T273" s="177"/>
      <c r="U273" s="177"/>
      <c r="V273" s="177"/>
      <c r="W273" s="370"/>
      <c r="X273" s="370"/>
      <c r="Y273" s="391"/>
      <c r="Z273" s="177"/>
      <c r="AA273" s="75">
        <v>444</v>
      </c>
      <c r="AB273" s="75">
        <v>444035057</v>
      </c>
      <c r="AC273" s="193" t="s">
        <v>58</v>
      </c>
      <c r="AD273" s="75">
        <v>0</v>
      </c>
      <c r="AE273" s="75">
        <v>0</v>
      </c>
      <c r="AF273" s="75">
        <v>0</v>
      </c>
      <c r="AG273" s="75">
        <v>2</v>
      </c>
      <c r="AH273" s="75">
        <v>0</v>
      </c>
      <c r="AI273" s="75">
        <v>0</v>
      </c>
      <c r="AJ273" s="75">
        <v>0</v>
      </c>
      <c r="AK273" s="164">
        <v>0</v>
      </c>
      <c r="AL273" s="164">
        <v>0</v>
      </c>
      <c r="AM273" s="164">
        <v>0</v>
      </c>
      <c r="AN273" s="164">
        <v>0</v>
      </c>
      <c r="AO273" s="164">
        <v>2</v>
      </c>
      <c r="AP273" s="164">
        <v>0</v>
      </c>
      <c r="AQ273" s="164">
        <v>0</v>
      </c>
      <c r="AR273" s="164">
        <v>0</v>
      </c>
      <c r="AS273" s="75">
        <v>0</v>
      </c>
      <c r="AT273" s="165"/>
      <c r="AU273" s="75">
        <v>35</v>
      </c>
      <c r="AV273" s="75">
        <v>57</v>
      </c>
      <c r="AW273" s="369">
        <v>12</v>
      </c>
      <c r="AY273" s="75"/>
    </row>
    <row r="274" spans="1:51">
      <c r="A274" s="164">
        <f t="shared" si="69"/>
        <v>444</v>
      </c>
      <c r="B274" s="164">
        <f t="shared" si="70"/>
        <v>444035100</v>
      </c>
      <c r="C274" s="165" t="str">
        <f t="shared" si="71"/>
        <v>NEIGHBORHOOD HOUSE</v>
      </c>
      <c r="D274" s="174">
        <f t="shared" si="72"/>
        <v>0</v>
      </c>
      <c r="E274" s="174">
        <f t="shared" si="73"/>
        <v>0</v>
      </c>
      <c r="F274" s="174">
        <f t="shared" si="74"/>
        <v>0</v>
      </c>
      <c r="G274" s="174">
        <f t="shared" si="75"/>
        <v>0</v>
      </c>
      <c r="H274" s="174">
        <f t="shared" si="76"/>
        <v>0</v>
      </c>
      <c r="I274" s="174">
        <f t="shared" si="77"/>
        <v>1</v>
      </c>
      <c r="J274" s="174">
        <f t="shared" si="78"/>
        <v>0</v>
      </c>
      <c r="K274" s="251">
        <f t="shared" si="79"/>
        <v>0.04</v>
      </c>
      <c r="L274" s="174"/>
      <c r="M274" s="174">
        <f t="shared" si="80"/>
        <v>0</v>
      </c>
      <c r="N274" s="174">
        <f t="shared" si="81"/>
        <v>0</v>
      </c>
      <c r="O274" s="174">
        <f t="shared" si="82"/>
        <v>0</v>
      </c>
      <c r="P274" s="174">
        <f t="shared" si="83"/>
        <v>1</v>
      </c>
      <c r="Q274" s="174">
        <f t="shared" si="84"/>
        <v>10</v>
      </c>
      <c r="R274" s="174">
        <f t="shared" si="85"/>
        <v>1</v>
      </c>
      <c r="S274" s="177"/>
      <c r="T274" s="177"/>
      <c r="U274" s="177"/>
      <c r="V274" s="177"/>
      <c r="W274" s="370"/>
      <c r="X274" s="370"/>
      <c r="Y274" s="391"/>
      <c r="Z274" s="177"/>
      <c r="AA274" s="75">
        <v>444</v>
      </c>
      <c r="AB274" s="75">
        <v>444035100</v>
      </c>
      <c r="AC274" s="193" t="s">
        <v>58</v>
      </c>
      <c r="AD274" s="75">
        <v>0</v>
      </c>
      <c r="AE274" s="75">
        <v>0</v>
      </c>
      <c r="AF274" s="75">
        <v>0</v>
      </c>
      <c r="AG274" s="75">
        <v>0</v>
      </c>
      <c r="AH274" s="75">
        <v>0</v>
      </c>
      <c r="AI274" s="75">
        <v>1</v>
      </c>
      <c r="AJ274" s="75">
        <v>0</v>
      </c>
      <c r="AK274" s="164">
        <v>0</v>
      </c>
      <c r="AL274" s="164">
        <v>0</v>
      </c>
      <c r="AM274" s="164">
        <v>0</v>
      </c>
      <c r="AN274" s="164">
        <v>0</v>
      </c>
      <c r="AO274" s="164">
        <v>0</v>
      </c>
      <c r="AP274" s="164">
        <v>0</v>
      </c>
      <c r="AQ274" s="164">
        <v>0</v>
      </c>
      <c r="AR274" s="164">
        <v>0</v>
      </c>
      <c r="AS274" s="75">
        <v>1</v>
      </c>
      <c r="AT274" s="165"/>
      <c r="AU274" s="75">
        <v>35</v>
      </c>
      <c r="AV274" s="75">
        <v>100</v>
      </c>
      <c r="AW274" s="369">
        <v>10</v>
      </c>
      <c r="AY274" s="75"/>
    </row>
    <row r="275" spans="1:51">
      <c r="A275" s="164">
        <f t="shared" si="69"/>
        <v>444</v>
      </c>
      <c r="B275" s="164">
        <f t="shared" si="70"/>
        <v>444035101</v>
      </c>
      <c r="C275" s="165" t="str">
        <f t="shared" si="71"/>
        <v>NEIGHBORHOOD HOUSE</v>
      </c>
      <c r="D275" s="174">
        <f t="shared" si="72"/>
        <v>0</v>
      </c>
      <c r="E275" s="174">
        <f t="shared" si="73"/>
        <v>0</v>
      </c>
      <c r="F275" s="174">
        <f t="shared" si="74"/>
        <v>0</v>
      </c>
      <c r="G275" s="174">
        <f t="shared" si="75"/>
        <v>1</v>
      </c>
      <c r="H275" s="174">
        <f t="shared" si="76"/>
        <v>0</v>
      </c>
      <c r="I275" s="174">
        <f t="shared" si="77"/>
        <v>0</v>
      </c>
      <c r="J275" s="174">
        <f t="shared" si="78"/>
        <v>0</v>
      </c>
      <c r="K275" s="251">
        <f t="shared" si="79"/>
        <v>0.04</v>
      </c>
      <c r="L275" s="174"/>
      <c r="M275" s="174">
        <f t="shared" si="80"/>
        <v>0</v>
      </c>
      <c r="N275" s="174">
        <f t="shared" si="81"/>
        <v>0</v>
      </c>
      <c r="O275" s="174">
        <f t="shared" si="82"/>
        <v>0</v>
      </c>
      <c r="P275" s="174">
        <f t="shared" si="83"/>
        <v>1</v>
      </c>
      <c r="Q275" s="174">
        <f t="shared" si="84"/>
        <v>4</v>
      </c>
      <c r="R275" s="174">
        <f t="shared" si="85"/>
        <v>1</v>
      </c>
      <c r="S275" s="177"/>
      <c r="T275" s="177"/>
      <c r="U275" s="177"/>
      <c r="V275" s="177"/>
      <c r="W275" s="370"/>
      <c r="X275" s="370"/>
      <c r="Y275" s="391"/>
      <c r="Z275" s="177"/>
      <c r="AA275" s="75">
        <v>444</v>
      </c>
      <c r="AB275" s="75">
        <v>444035101</v>
      </c>
      <c r="AC275" s="193" t="s">
        <v>58</v>
      </c>
      <c r="AD275" s="75">
        <v>0</v>
      </c>
      <c r="AE275" s="75">
        <v>0</v>
      </c>
      <c r="AF275" s="75">
        <v>0</v>
      </c>
      <c r="AG275" s="75">
        <v>1</v>
      </c>
      <c r="AH275" s="75">
        <v>0</v>
      </c>
      <c r="AI275" s="75">
        <v>0</v>
      </c>
      <c r="AJ275" s="75">
        <v>0</v>
      </c>
      <c r="AK275" s="164">
        <v>0</v>
      </c>
      <c r="AL275" s="164">
        <v>0</v>
      </c>
      <c r="AM275" s="164">
        <v>0</v>
      </c>
      <c r="AN275" s="164">
        <v>0</v>
      </c>
      <c r="AO275" s="164">
        <v>1</v>
      </c>
      <c r="AP275" s="164">
        <v>0</v>
      </c>
      <c r="AQ275" s="164">
        <v>0</v>
      </c>
      <c r="AR275" s="164">
        <v>0</v>
      </c>
      <c r="AS275" s="75">
        <v>0</v>
      </c>
      <c r="AT275" s="165"/>
      <c r="AU275" s="75">
        <v>35</v>
      </c>
      <c r="AV275" s="75">
        <v>101</v>
      </c>
      <c r="AW275" s="369">
        <v>4</v>
      </c>
      <c r="AY275" s="75"/>
    </row>
    <row r="276" spans="1:51">
      <c r="A276" s="164">
        <f t="shared" si="69"/>
        <v>444</v>
      </c>
      <c r="B276" s="164">
        <f t="shared" si="70"/>
        <v>444035163</v>
      </c>
      <c r="C276" s="165" t="str">
        <f t="shared" si="71"/>
        <v>NEIGHBORHOOD HOUSE</v>
      </c>
      <c r="D276" s="174">
        <f t="shared" si="72"/>
        <v>0</v>
      </c>
      <c r="E276" s="174">
        <f t="shared" si="73"/>
        <v>0</v>
      </c>
      <c r="F276" s="174">
        <f t="shared" si="74"/>
        <v>0</v>
      </c>
      <c r="G276" s="174">
        <f t="shared" si="75"/>
        <v>0</v>
      </c>
      <c r="H276" s="174">
        <f t="shared" si="76"/>
        <v>0</v>
      </c>
      <c r="I276" s="174">
        <f t="shared" si="77"/>
        <v>1</v>
      </c>
      <c r="J276" s="174">
        <f t="shared" si="78"/>
        <v>0</v>
      </c>
      <c r="K276" s="251">
        <f t="shared" si="79"/>
        <v>0.04</v>
      </c>
      <c r="L276" s="174"/>
      <c r="M276" s="174">
        <f t="shared" si="80"/>
        <v>0</v>
      </c>
      <c r="N276" s="174">
        <f t="shared" si="81"/>
        <v>0</v>
      </c>
      <c r="O276" s="174">
        <f t="shared" si="82"/>
        <v>0</v>
      </c>
      <c r="P276" s="174">
        <f t="shared" si="83"/>
        <v>0</v>
      </c>
      <c r="Q276" s="174">
        <f t="shared" si="84"/>
        <v>11</v>
      </c>
      <c r="R276" s="174">
        <f t="shared" si="85"/>
        <v>1</v>
      </c>
      <c r="S276" s="177"/>
      <c r="T276" s="177"/>
      <c r="U276" s="177"/>
      <c r="V276" s="177"/>
      <c r="W276" s="370"/>
      <c r="X276" s="370"/>
      <c r="Y276" s="391"/>
      <c r="Z276" s="177"/>
      <c r="AA276" s="75">
        <v>444</v>
      </c>
      <c r="AB276" s="75">
        <v>444035163</v>
      </c>
      <c r="AC276" s="193" t="s">
        <v>58</v>
      </c>
      <c r="AD276" s="75">
        <v>0</v>
      </c>
      <c r="AE276" s="75">
        <v>0</v>
      </c>
      <c r="AF276" s="75">
        <v>0</v>
      </c>
      <c r="AG276" s="75">
        <v>0</v>
      </c>
      <c r="AH276" s="75">
        <v>0</v>
      </c>
      <c r="AI276" s="75">
        <v>1</v>
      </c>
      <c r="AJ276" s="75">
        <v>0</v>
      </c>
      <c r="AK276" s="164">
        <v>0</v>
      </c>
      <c r="AL276" s="164">
        <v>0</v>
      </c>
      <c r="AM276" s="164">
        <v>0</v>
      </c>
      <c r="AN276" s="164">
        <v>0</v>
      </c>
      <c r="AO276" s="164">
        <v>0</v>
      </c>
      <c r="AP276" s="164">
        <v>0</v>
      </c>
      <c r="AQ276" s="164">
        <v>0</v>
      </c>
      <c r="AR276" s="164">
        <v>0</v>
      </c>
      <c r="AS276" s="75">
        <v>0</v>
      </c>
      <c r="AT276" s="165"/>
      <c r="AU276" s="75">
        <v>35</v>
      </c>
      <c r="AV276" s="75">
        <v>163</v>
      </c>
      <c r="AW276" s="369">
        <v>11</v>
      </c>
      <c r="AY276" s="75"/>
    </row>
    <row r="277" spans="1:51">
      <c r="A277" s="164">
        <f t="shared" si="69"/>
        <v>444</v>
      </c>
      <c r="B277" s="164">
        <f t="shared" si="70"/>
        <v>444035171</v>
      </c>
      <c r="C277" s="165" t="str">
        <f t="shared" si="71"/>
        <v>NEIGHBORHOOD HOUSE</v>
      </c>
      <c r="D277" s="174">
        <f t="shared" si="72"/>
        <v>0</v>
      </c>
      <c r="E277" s="174">
        <f t="shared" si="73"/>
        <v>0</v>
      </c>
      <c r="F277" s="174">
        <f t="shared" si="74"/>
        <v>0</v>
      </c>
      <c r="G277" s="174">
        <f t="shared" si="75"/>
        <v>0</v>
      </c>
      <c r="H277" s="174">
        <f t="shared" si="76"/>
        <v>0</v>
      </c>
      <c r="I277" s="174">
        <f t="shared" si="77"/>
        <v>1</v>
      </c>
      <c r="J277" s="174">
        <f t="shared" si="78"/>
        <v>0</v>
      </c>
      <c r="K277" s="251">
        <f t="shared" si="79"/>
        <v>0.04</v>
      </c>
      <c r="L277" s="174"/>
      <c r="M277" s="174">
        <f t="shared" si="80"/>
        <v>0</v>
      </c>
      <c r="N277" s="174">
        <f t="shared" si="81"/>
        <v>0</v>
      </c>
      <c r="O277" s="174">
        <f t="shared" si="82"/>
        <v>0</v>
      </c>
      <c r="P277" s="174">
        <f t="shared" si="83"/>
        <v>1</v>
      </c>
      <c r="Q277" s="174">
        <f t="shared" si="84"/>
        <v>4</v>
      </c>
      <c r="R277" s="174">
        <f t="shared" si="85"/>
        <v>1</v>
      </c>
      <c r="S277" s="177"/>
      <c r="T277" s="177"/>
      <c r="U277" s="177"/>
      <c r="V277" s="177"/>
      <c r="W277" s="370"/>
      <c r="X277" s="370"/>
      <c r="Y277" s="391"/>
      <c r="Z277" s="177"/>
      <c r="AA277" s="75">
        <v>444</v>
      </c>
      <c r="AB277" s="75">
        <v>444035171</v>
      </c>
      <c r="AC277" s="193" t="s">
        <v>58</v>
      </c>
      <c r="AD277" s="75">
        <v>0</v>
      </c>
      <c r="AE277" s="75">
        <v>0</v>
      </c>
      <c r="AF277" s="75">
        <v>0</v>
      </c>
      <c r="AG277" s="75">
        <v>0</v>
      </c>
      <c r="AH277" s="75">
        <v>0</v>
      </c>
      <c r="AI277" s="75">
        <v>1</v>
      </c>
      <c r="AJ277" s="75">
        <v>0</v>
      </c>
      <c r="AK277" s="164">
        <v>0</v>
      </c>
      <c r="AL277" s="164">
        <v>0</v>
      </c>
      <c r="AM277" s="164">
        <v>0</v>
      </c>
      <c r="AN277" s="164">
        <v>0</v>
      </c>
      <c r="AO277" s="164">
        <v>0</v>
      </c>
      <c r="AP277" s="164">
        <v>0</v>
      </c>
      <c r="AQ277" s="164">
        <v>0</v>
      </c>
      <c r="AR277" s="164">
        <v>0</v>
      </c>
      <c r="AS277" s="75">
        <v>1</v>
      </c>
      <c r="AT277" s="165"/>
      <c r="AU277" s="75">
        <v>35</v>
      </c>
      <c r="AV277" s="75">
        <v>171</v>
      </c>
      <c r="AW277" s="369">
        <v>4</v>
      </c>
      <c r="AY277" s="75"/>
    </row>
    <row r="278" spans="1:51">
      <c r="A278" s="164">
        <f t="shared" si="69"/>
        <v>444</v>
      </c>
      <c r="B278" s="164">
        <f t="shared" si="70"/>
        <v>444035189</v>
      </c>
      <c r="C278" s="165" t="str">
        <f t="shared" si="71"/>
        <v>NEIGHBORHOOD HOUSE</v>
      </c>
      <c r="D278" s="174">
        <f t="shared" si="72"/>
        <v>0</v>
      </c>
      <c r="E278" s="174">
        <f t="shared" si="73"/>
        <v>0</v>
      </c>
      <c r="F278" s="174">
        <f t="shared" si="74"/>
        <v>0</v>
      </c>
      <c r="G278" s="174">
        <f t="shared" si="75"/>
        <v>1</v>
      </c>
      <c r="H278" s="174">
        <f t="shared" si="76"/>
        <v>1</v>
      </c>
      <c r="I278" s="174">
        <f t="shared" si="77"/>
        <v>1</v>
      </c>
      <c r="J278" s="174">
        <f t="shared" si="78"/>
        <v>0</v>
      </c>
      <c r="K278" s="251">
        <f t="shared" si="79"/>
        <v>0.12</v>
      </c>
      <c r="L278" s="174"/>
      <c r="M278" s="174">
        <f t="shared" si="80"/>
        <v>0</v>
      </c>
      <c r="N278" s="174">
        <f t="shared" si="81"/>
        <v>0</v>
      </c>
      <c r="O278" s="174">
        <f t="shared" si="82"/>
        <v>0</v>
      </c>
      <c r="P278" s="174">
        <f t="shared" si="83"/>
        <v>3</v>
      </c>
      <c r="Q278" s="174">
        <f t="shared" si="84"/>
        <v>3</v>
      </c>
      <c r="R278" s="174">
        <f t="shared" si="85"/>
        <v>3</v>
      </c>
      <c r="S278" s="177"/>
      <c r="T278" s="177"/>
      <c r="U278" s="177"/>
      <c r="V278" s="177"/>
      <c r="W278" s="370"/>
      <c r="X278" s="370"/>
      <c r="Y278" s="391"/>
      <c r="Z278" s="177"/>
      <c r="AA278" s="75">
        <v>444</v>
      </c>
      <c r="AB278" s="75">
        <v>444035189</v>
      </c>
      <c r="AC278" s="193" t="s">
        <v>58</v>
      </c>
      <c r="AD278" s="75">
        <v>0</v>
      </c>
      <c r="AE278" s="75">
        <v>0</v>
      </c>
      <c r="AF278" s="75">
        <v>0</v>
      </c>
      <c r="AG278" s="75">
        <v>1</v>
      </c>
      <c r="AH278" s="75">
        <v>1</v>
      </c>
      <c r="AI278" s="75">
        <v>1</v>
      </c>
      <c r="AJ278" s="75">
        <v>0</v>
      </c>
      <c r="AK278" s="164">
        <v>0</v>
      </c>
      <c r="AL278" s="164">
        <v>0</v>
      </c>
      <c r="AM278" s="164">
        <v>0</v>
      </c>
      <c r="AN278" s="164">
        <v>0</v>
      </c>
      <c r="AO278" s="164">
        <v>2</v>
      </c>
      <c r="AP278" s="164">
        <v>0</v>
      </c>
      <c r="AQ278" s="164">
        <v>0</v>
      </c>
      <c r="AR278" s="164">
        <v>0</v>
      </c>
      <c r="AS278" s="75">
        <v>1</v>
      </c>
      <c r="AT278" s="165"/>
      <c r="AU278" s="75">
        <v>35</v>
      </c>
      <c r="AV278" s="75">
        <v>189</v>
      </c>
      <c r="AW278" s="369">
        <v>3</v>
      </c>
      <c r="AY278" s="75"/>
    </row>
    <row r="279" spans="1:51">
      <c r="A279" s="164">
        <f t="shared" si="69"/>
        <v>444</v>
      </c>
      <c r="B279" s="164">
        <f t="shared" si="70"/>
        <v>444035220</v>
      </c>
      <c r="C279" s="165" t="str">
        <f t="shared" si="71"/>
        <v>NEIGHBORHOOD HOUSE</v>
      </c>
      <c r="D279" s="174">
        <f t="shared" si="72"/>
        <v>0</v>
      </c>
      <c r="E279" s="174">
        <f t="shared" si="73"/>
        <v>0</v>
      </c>
      <c r="F279" s="174">
        <f t="shared" si="74"/>
        <v>0</v>
      </c>
      <c r="G279" s="174">
        <f t="shared" si="75"/>
        <v>0</v>
      </c>
      <c r="H279" s="174">
        <f t="shared" si="76"/>
        <v>1</v>
      </c>
      <c r="I279" s="174">
        <f t="shared" si="77"/>
        <v>0</v>
      </c>
      <c r="J279" s="174">
        <f t="shared" si="78"/>
        <v>0</v>
      </c>
      <c r="K279" s="251">
        <f t="shared" si="79"/>
        <v>0.04</v>
      </c>
      <c r="L279" s="174"/>
      <c r="M279" s="174">
        <f t="shared" si="80"/>
        <v>0</v>
      </c>
      <c r="N279" s="174">
        <f t="shared" si="81"/>
        <v>0</v>
      </c>
      <c r="O279" s="174">
        <f t="shared" si="82"/>
        <v>0</v>
      </c>
      <c r="P279" s="174">
        <f t="shared" si="83"/>
        <v>0</v>
      </c>
      <c r="Q279" s="174">
        <f t="shared" si="84"/>
        <v>8</v>
      </c>
      <c r="R279" s="174">
        <f t="shared" si="85"/>
        <v>1</v>
      </c>
      <c r="S279" s="177"/>
      <c r="T279" s="177"/>
      <c r="U279" s="177"/>
      <c r="V279" s="177"/>
      <c r="W279" s="370"/>
      <c r="X279" s="370"/>
      <c r="Y279" s="391"/>
      <c r="Z279" s="177"/>
      <c r="AA279" s="75">
        <v>444</v>
      </c>
      <c r="AB279" s="75">
        <v>444035220</v>
      </c>
      <c r="AC279" s="193" t="s">
        <v>58</v>
      </c>
      <c r="AD279" s="75">
        <v>0</v>
      </c>
      <c r="AE279" s="75">
        <v>0</v>
      </c>
      <c r="AF279" s="75">
        <v>0</v>
      </c>
      <c r="AG279" s="75">
        <v>0</v>
      </c>
      <c r="AH279" s="75">
        <v>1</v>
      </c>
      <c r="AI279" s="75">
        <v>0</v>
      </c>
      <c r="AJ279" s="75">
        <v>0</v>
      </c>
      <c r="AK279" s="164">
        <v>0</v>
      </c>
      <c r="AL279" s="164">
        <v>0</v>
      </c>
      <c r="AM279" s="164">
        <v>0</v>
      </c>
      <c r="AN279" s="164">
        <v>0</v>
      </c>
      <c r="AO279" s="164">
        <v>0</v>
      </c>
      <c r="AP279" s="164">
        <v>0</v>
      </c>
      <c r="AQ279" s="164">
        <v>0</v>
      </c>
      <c r="AR279" s="164">
        <v>0</v>
      </c>
      <c r="AS279" s="75">
        <v>0</v>
      </c>
      <c r="AT279" s="165"/>
      <c r="AU279" s="75">
        <v>35</v>
      </c>
      <c r="AV279" s="75">
        <v>220</v>
      </c>
      <c r="AW279" s="369">
        <v>8</v>
      </c>
      <c r="AY279" s="75"/>
    </row>
    <row r="280" spans="1:51">
      <c r="A280" s="164">
        <f t="shared" si="69"/>
        <v>444</v>
      </c>
      <c r="B280" s="164">
        <f t="shared" si="70"/>
        <v>444035243</v>
      </c>
      <c r="C280" s="165" t="str">
        <f t="shared" si="71"/>
        <v>NEIGHBORHOOD HOUSE</v>
      </c>
      <c r="D280" s="174">
        <f t="shared" si="72"/>
        <v>0</v>
      </c>
      <c r="E280" s="174">
        <f t="shared" si="73"/>
        <v>0</v>
      </c>
      <c r="F280" s="174">
        <f t="shared" si="74"/>
        <v>0</v>
      </c>
      <c r="G280" s="174">
        <f t="shared" si="75"/>
        <v>0</v>
      </c>
      <c r="H280" s="174">
        <f t="shared" si="76"/>
        <v>1</v>
      </c>
      <c r="I280" s="174">
        <f t="shared" si="77"/>
        <v>1</v>
      </c>
      <c r="J280" s="174">
        <f t="shared" si="78"/>
        <v>0</v>
      </c>
      <c r="K280" s="251">
        <f t="shared" si="79"/>
        <v>0.08</v>
      </c>
      <c r="L280" s="174"/>
      <c r="M280" s="174">
        <f t="shared" si="80"/>
        <v>0</v>
      </c>
      <c r="N280" s="174">
        <f t="shared" si="81"/>
        <v>0</v>
      </c>
      <c r="O280" s="174">
        <f t="shared" si="82"/>
        <v>0</v>
      </c>
      <c r="P280" s="174">
        <f t="shared" si="83"/>
        <v>2</v>
      </c>
      <c r="Q280" s="174">
        <f t="shared" si="84"/>
        <v>9</v>
      </c>
      <c r="R280" s="174">
        <f t="shared" si="85"/>
        <v>2</v>
      </c>
      <c r="S280" s="177"/>
      <c r="T280" s="177"/>
      <c r="U280" s="177"/>
      <c r="V280" s="177"/>
      <c r="W280" s="370"/>
      <c r="X280" s="370"/>
      <c r="Y280" s="391"/>
      <c r="Z280" s="177"/>
      <c r="AA280" s="75">
        <v>444</v>
      </c>
      <c r="AB280" s="75">
        <v>444035243</v>
      </c>
      <c r="AC280" s="193" t="s">
        <v>58</v>
      </c>
      <c r="AD280" s="75">
        <v>0</v>
      </c>
      <c r="AE280" s="75">
        <v>0</v>
      </c>
      <c r="AF280" s="75">
        <v>0</v>
      </c>
      <c r="AG280" s="75">
        <v>0</v>
      </c>
      <c r="AH280" s="75">
        <v>1</v>
      </c>
      <c r="AI280" s="75">
        <v>1</v>
      </c>
      <c r="AJ280" s="75">
        <v>0</v>
      </c>
      <c r="AK280" s="164">
        <v>0</v>
      </c>
      <c r="AL280" s="164">
        <v>0</v>
      </c>
      <c r="AM280" s="164">
        <v>0</v>
      </c>
      <c r="AN280" s="164">
        <v>0</v>
      </c>
      <c r="AO280" s="164">
        <v>1</v>
      </c>
      <c r="AP280" s="164">
        <v>0</v>
      </c>
      <c r="AQ280" s="164">
        <v>0</v>
      </c>
      <c r="AR280" s="164">
        <v>0</v>
      </c>
      <c r="AS280" s="75">
        <v>1</v>
      </c>
      <c r="AT280" s="165"/>
      <c r="AU280" s="75">
        <v>35</v>
      </c>
      <c r="AV280" s="75">
        <v>243</v>
      </c>
      <c r="AW280" s="369">
        <v>9</v>
      </c>
      <c r="AY280" s="75"/>
    </row>
    <row r="281" spans="1:51">
      <c r="A281" s="164">
        <f t="shared" si="69"/>
        <v>444</v>
      </c>
      <c r="B281" s="164">
        <f t="shared" si="70"/>
        <v>444035244</v>
      </c>
      <c r="C281" s="165" t="str">
        <f t="shared" si="71"/>
        <v>NEIGHBORHOOD HOUSE</v>
      </c>
      <c r="D281" s="174">
        <f t="shared" si="72"/>
        <v>1</v>
      </c>
      <c r="E281" s="174">
        <f t="shared" si="73"/>
        <v>0</v>
      </c>
      <c r="F281" s="174">
        <f t="shared" si="74"/>
        <v>0</v>
      </c>
      <c r="G281" s="174">
        <f t="shared" si="75"/>
        <v>1</v>
      </c>
      <c r="H281" s="174">
        <f t="shared" si="76"/>
        <v>3</v>
      </c>
      <c r="I281" s="174">
        <f t="shared" si="77"/>
        <v>3</v>
      </c>
      <c r="J281" s="174">
        <f t="shared" si="78"/>
        <v>0</v>
      </c>
      <c r="K281" s="251">
        <f t="shared" si="79"/>
        <v>0.28000000000000003</v>
      </c>
      <c r="L281" s="174"/>
      <c r="M281" s="174">
        <f t="shared" si="80"/>
        <v>1</v>
      </c>
      <c r="N281" s="174">
        <f t="shared" si="81"/>
        <v>0</v>
      </c>
      <c r="O281" s="174">
        <f t="shared" si="82"/>
        <v>0</v>
      </c>
      <c r="P281" s="174">
        <f t="shared" si="83"/>
        <v>5</v>
      </c>
      <c r="Q281" s="174">
        <f t="shared" si="84"/>
        <v>10</v>
      </c>
      <c r="R281" s="174">
        <f t="shared" si="85"/>
        <v>8</v>
      </c>
      <c r="S281" s="177"/>
      <c r="T281" s="177"/>
      <c r="U281" s="177"/>
      <c r="V281" s="177"/>
      <c r="W281" s="370"/>
      <c r="X281" s="370"/>
      <c r="Y281" s="391"/>
      <c r="Z281" s="177"/>
      <c r="AA281" s="75">
        <v>444</v>
      </c>
      <c r="AB281" s="75">
        <v>444035244</v>
      </c>
      <c r="AC281" s="193" t="s">
        <v>58</v>
      </c>
      <c r="AD281" s="75">
        <v>1</v>
      </c>
      <c r="AE281" s="75">
        <v>0</v>
      </c>
      <c r="AF281" s="75">
        <v>0</v>
      </c>
      <c r="AG281" s="75">
        <v>1</v>
      </c>
      <c r="AH281" s="75">
        <v>3</v>
      </c>
      <c r="AI281" s="75">
        <v>3</v>
      </c>
      <c r="AJ281" s="75">
        <v>0</v>
      </c>
      <c r="AK281" s="164">
        <v>0</v>
      </c>
      <c r="AL281" s="164">
        <v>1</v>
      </c>
      <c r="AM281" s="164">
        <v>0</v>
      </c>
      <c r="AN281" s="164">
        <v>0</v>
      </c>
      <c r="AO281" s="164">
        <v>3</v>
      </c>
      <c r="AP281" s="164">
        <v>1</v>
      </c>
      <c r="AQ281" s="164">
        <v>0</v>
      </c>
      <c r="AR281" s="164">
        <v>0</v>
      </c>
      <c r="AS281" s="75">
        <v>1</v>
      </c>
      <c r="AT281" s="165"/>
      <c r="AU281" s="75">
        <v>35</v>
      </c>
      <c r="AV281" s="75">
        <v>244</v>
      </c>
      <c r="AW281" s="369">
        <v>10</v>
      </c>
      <c r="AY281" s="75"/>
    </row>
    <row r="282" spans="1:51">
      <c r="A282" s="164">
        <f t="shared" si="69"/>
        <v>444</v>
      </c>
      <c r="B282" s="164">
        <f t="shared" si="70"/>
        <v>444035285</v>
      </c>
      <c r="C282" s="165" t="str">
        <f t="shared" si="71"/>
        <v>NEIGHBORHOOD HOUSE</v>
      </c>
      <c r="D282" s="174">
        <f t="shared" si="72"/>
        <v>0</v>
      </c>
      <c r="E282" s="174">
        <f t="shared" si="73"/>
        <v>0</v>
      </c>
      <c r="F282" s="174">
        <f t="shared" si="74"/>
        <v>0</v>
      </c>
      <c r="G282" s="174">
        <f t="shared" si="75"/>
        <v>1</v>
      </c>
      <c r="H282" s="174">
        <f t="shared" si="76"/>
        <v>1</v>
      </c>
      <c r="I282" s="174">
        <f t="shared" si="77"/>
        <v>0</v>
      </c>
      <c r="J282" s="174">
        <f t="shared" si="78"/>
        <v>0</v>
      </c>
      <c r="K282" s="251">
        <f t="shared" si="79"/>
        <v>0.08</v>
      </c>
      <c r="L282" s="174"/>
      <c r="M282" s="174">
        <f t="shared" si="80"/>
        <v>0</v>
      </c>
      <c r="N282" s="174">
        <f t="shared" si="81"/>
        <v>0</v>
      </c>
      <c r="O282" s="174">
        <f t="shared" si="82"/>
        <v>0</v>
      </c>
      <c r="P282" s="174">
        <f t="shared" si="83"/>
        <v>0</v>
      </c>
      <c r="Q282" s="174">
        <f t="shared" si="84"/>
        <v>9</v>
      </c>
      <c r="R282" s="174">
        <f t="shared" si="85"/>
        <v>2</v>
      </c>
      <c r="S282" s="177"/>
      <c r="T282" s="177"/>
      <c r="U282" s="177"/>
      <c r="V282" s="177"/>
      <c r="W282" s="370"/>
      <c r="X282" s="370"/>
      <c r="Y282" s="391"/>
      <c r="Z282" s="177"/>
      <c r="AA282" s="75">
        <v>444</v>
      </c>
      <c r="AB282" s="75">
        <v>444035285</v>
      </c>
      <c r="AC282" s="193" t="s">
        <v>58</v>
      </c>
      <c r="AD282" s="75">
        <v>0</v>
      </c>
      <c r="AE282" s="75">
        <v>0</v>
      </c>
      <c r="AF282" s="75">
        <v>0</v>
      </c>
      <c r="AG282" s="75">
        <v>1</v>
      </c>
      <c r="AH282" s="75">
        <v>1</v>
      </c>
      <c r="AI282" s="75">
        <v>0</v>
      </c>
      <c r="AJ282" s="75">
        <v>0</v>
      </c>
      <c r="AK282" s="164">
        <v>0</v>
      </c>
      <c r="AL282" s="164">
        <v>0</v>
      </c>
      <c r="AM282" s="164">
        <v>0</v>
      </c>
      <c r="AN282" s="164">
        <v>0</v>
      </c>
      <c r="AO282" s="164">
        <v>0</v>
      </c>
      <c r="AP282" s="164">
        <v>0</v>
      </c>
      <c r="AQ282" s="164">
        <v>0</v>
      </c>
      <c r="AR282" s="164">
        <v>0</v>
      </c>
      <c r="AS282" s="75">
        <v>0</v>
      </c>
      <c r="AT282" s="165"/>
      <c r="AU282" s="75">
        <v>35</v>
      </c>
      <c r="AV282" s="75">
        <v>285</v>
      </c>
      <c r="AW282" s="369">
        <v>9</v>
      </c>
      <c r="AY282" s="75"/>
    </row>
    <row r="283" spans="1:51">
      <c r="A283" s="164">
        <f t="shared" si="69"/>
        <v>444</v>
      </c>
      <c r="B283" s="164">
        <f t="shared" si="70"/>
        <v>444035293</v>
      </c>
      <c r="C283" s="165" t="str">
        <f t="shared" si="71"/>
        <v>NEIGHBORHOOD HOUSE</v>
      </c>
      <c r="D283" s="174">
        <f t="shared" si="72"/>
        <v>0</v>
      </c>
      <c r="E283" s="174">
        <f t="shared" si="73"/>
        <v>0</v>
      </c>
      <c r="F283" s="174">
        <f t="shared" si="74"/>
        <v>0</v>
      </c>
      <c r="G283" s="174">
        <f t="shared" si="75"/>
        <v>1</v>
      </c>
      <c r="H283" s="174">
        <f t="shared" si="76"/>
        <v>0</v>
      </c>
      <c r="I283" s="174">
        <f t="shared" si="77"/>
        <v>0</v>
      </c>
      <c r="J283" s="174">
        <f t="shared" si="78"/>
        <v>0</v>
      </c>
      <c r="K283" s="251">
        <f t="shared" si="79"/>
        <v>0.04</v>
      </c>
      <c r="L283" s="174"/>
      <c r="M283" s="174">
        <f t="shared" si="80"/>
        <v>0</v>
      </c>
      <c r="N283" s="174">
        <f t="shared" si="81"/>
        <v>0</v>
      </c>
      <c r="O283" s="174">
        <f t="shared" si="82"/>
        <v>0</v>
      </c>
      <c r="P283" s="174">
        <f t="shared" si="83"/>
        <v>1</v>
      </c>
      <c r="Q283" s="174">
        <f t="shared" si="84"/>
        <v>10</v>
      </c>
      <c r="R283" s="174">
        <f t="shared" si="85"/>
        <v>1</v>
      </c>
      <c r="S283" s="177"/>
      <c r="T283" s="177"/>
      <c r="U283" s="177"/>
      <c r="V283" s="177"/>
      <c r="W283" s="370"/>
      <c r="X283" s="370"/>
      <c r="Y283" s="391"/>
      <c r="Z283" s="177"/>
      <c r="AA283" s="75">
        <v>444</v>
      </c>
      <c r="AB283" s="75">
        <v>444035293</v>
      </c>
      <c r="AC283" s="193" t="s">
        <v>58</v>
      </c>
      <c r="AD283" s="75">
        <v>0</v>
      </c>
      <c r="AE283" s="75">
        <v>0</v>
      </c>
      <c r="AF283" s="75">
        <v>0</v>
      </c>
      <c r="AG283" s="75">
        <v>1</v>
      </c>
      <c r="AH283" s="75">
        <v>0</v>
      </c>
      <c r="AI283" s="75">
        <v>0</v>
      </c>
      <c r="AJ283" s="75">
        <v>0</v>
      </c>
      <c r="AK283" s="164">
        <v>0</v>
      </c>
      <c r="AL283" s="164">
        <v>0</v>
      </c>
      <c r="AM283" s="164">
        <v>0</v>
      </c>
      <c r="AN283" s="164">
        <v>0</v>
      </c>
      <c r="AO283" s="164">
        <v>1</v>
      </c>
      <c r="AP283" s="164">
        <v>0</v>
      </c>
      <c r="AQ283" s="164">
        <v>0</v>
      </c>
      <c r="AR283" s="164">
        <v>0</v>
      </c>
      <c r="AS283" s="75">
        <v>0</v>
      </c>
      <c r="AT283" s="165"/>
      <c r="AU283" s="75">
        <v>35</v>
      </c>
      <c r="AV283" s="75">
        <v>293</v>
      </c>
      <c r="AW283" s="369">
        <v>10</v>
      </c>
      <c r="AY283" s="75"/>
    </row>
    <row r="284" spans="1:51">
      <c r="A284" s="164">
        <f t="shared" si="69"/>
        <v>444</v>
      </c>
      <c r="B284" s="164">
        <f t="shared" si="70"/>
        <v>444035336</v>
      </c>
      <c r="C284" s="165" t="str">
        <f t="shared" si="71"/>
        <v>NEIGHBORHOOD HOUSE</v>
      </c>
      <c r="D284" s="174">
        <f t="shared" si="72"/>
        <v>1</v>
      </c>
      <c r="E284" s="174">
        <f t="shared" si="73"/>
        <v>0</v>
      </c>
      <c r="F284" s="174">
        <f t="shared" si="74"/>
        <v>0</v>
      </c>
      <c r="G284" s="174">
        <f t="shared" si="75"/>
        <v>1</v>
      </c>
      <c r="H284" s="174">
        <f t="shared" si="76"/>
        <v>0</v>
      </c>
      <c r="I284" s="174">
        <f t="shared" si="77"/>
        <v>1</v>
      </c>
      <c r="J284" s="174">
        <f t="shared" si="78"/>
        <v>0</v>
      </c>
      <c r="K284" s="251">
        <f t="shared" si="79"/>
        <v>0.08</v>
      </c>
      <c r="L284" s="174"/>
      <c r="M284" s="174">
        <f t="shared" si="80"/>
        <v>0</v>
      </c>
      <c r="N284" s="174">
        <f t="shared" si="81"/>
        <v>0</v>
      </c>
      <c r="O284" s="174">
        <f t="shared" si="82"/>
        <v>0</v>
      </c>
      <c r="P284" s="174">
        <f t="shared" si="83"/>
        <v>1</v>
      </c>
      <c r="Q284" s="174">
        <f t="shared" si="84"/>
        <v>8</v>
      </c>
      <c r="R284" s="174">
        <f t="shared" si="85"/>
        <v>3</v>
      </c>
      <c r="S284" s="177"/>
      <c r="T284" s="177"/>
      <c r="U284" s="177"/>
      <c r="V284" s="177"/>
      <c r="W284" s="370"/>
      <c r="X284" s="370"/>
      <c r="Y284" s="391"/>
      <c r="Z284" s="177"/>
      <c r="AA284" s="75">
        <v>444</v>
      </c>
      <c r="AB284" s="75">
        <v>444035336</v>
      </c>
      <c r="AC284" s="193" t="s">
        <v>58</v>
      </c>
      <c r="AD284" s="75">
        <v>1</v>
      </c>
      <c r="AE284" s="75">
        <v>0</v>
      </c>
      <c r="AF284" s="75">
        <v>0</v>
      </c>
      <c r="AG284" s="75">
        <v>1</v>
      </c>
      <c r="AH284" s="75">
        <v>0</v>
      </c>
      <c r="AI284" s="75">
        <v>1</v>
      </c>
      <c r="AJ284" s="75">
        <v>0</v>
      </c>
      <c r="AK284" s="164">
        <v>0</v>
      </c>
      <c r="AL284" s="164">
        <v>0</v>
      </c>
      <c r="AM284" s="164">
        <v>0</v>
      </c>
      <c r="AN284" s="164">
        <v>0</v>
      </c>
      <c r="AO284" s="164">
        <v>1</v>
      </c>
      <c r="AP284" s="164">
        <v>0</v>
      </c>
      <c r="AQ284" s="164">
        <v>0</v>
      </c>
      <c r="AR284" s="164">
        <v>0</v>
      </c>
      <c r="AS284" s="75">
        <v>0</v>
      </c>
      <c r="AT284" s="165"/>
      <c r="AU284" s="75">
        <v>35</v>
      </c>
      <c r="AV284" s="75">
        <v>336</v>
      </c>
      <c r="AW284" s="369">
        <v>8</v>
      </c>
      <c r="AY284" s="75"/>
    </row>
    <row r="285" spans="1:51">
      <c r="A285" s="164">
        <f t="shared" si="69"/>
        <v>445</v>
      </c>
      <c r="B285" s="164">
        <f t="shared" si="70"/>
        <v>445348017</v>
      </c>
      <c r="C285" s="165" t="str">
        <f t="shared" si="71"/>
        <v>ABBY KELLEY FOSTER</v>
      </c>
      <c r="D285" s="174">
        <f t="shared" si="72"/>
        <v>0</v>
      </c>
      <c r="E285" s="174">
        <f t="shared" si="73"/>
        <v>0</v>
      </c>
      <c r="F285" s="174">
        <f t="shared" si="74"/>
        <v>0</v>
      </c>
      <c r="G285" s="174">
        <f t="shared" si="75"/>
        <v>0</v>
      </c>
      <c r="H285" s="174">
        <f t="shared" si="76"/>
        <v>3</v>
      </c>
      <c r="I285" s="174">
        <f t="shared" si="77"/>
        <v>2</v>
      </c>
      <c r="J285" s="174">
        <f t="shared" si="78"/>
        <v>0</v>
      </c>
      <c r="K285" s="251">
        <f t="shared" si="79"/>
        <v>0.2</v>
      </c>
      <c r="L285" s="174"/>
      <c r="M285" s="174">
        <f t="shared" si="80"/>
        <v>0</v>
      </c>
      <c r="N285" s="174">
        <f t="shared" si="81"/>
        <v>0</v>
      </c>
      <c r="O285" s="174">
        <f t="shared" si="82"/>
        <v>0</v>
      </c>
      <c r="P285" s="174">
        <f t="shared" si="83"/>
        <v>4</v>
      </c>
      <c r="Q285" s="174">
        <f t="shared" si="84"/>
        <v>6</v>
      </c>
      <c r="R285" s="174">
        <f t="shared" si="85"/>
        <v>5</v>
      </c>
      <c r="S285" s="177"/>
      <c r="T285" s="177"/>
      <c r="U285" s="177"/>
      <c r="V285" s="177"/>
      <c r="W285" s="370"/>
      <c r="X285" s="370"/>
      <c r="Y285" s="391"/>
      <c r="Z285" s="177"/>
      <c r="AA285" s="75">
        <v>445</v>
      </c>
      <c r="AB285" s="75">
        <v>445348017</v>
      </c>
      <c r="AC285" s="193" t="s">
        <v>60</v>
      </c>
      <c r="AD285" s="75">
        <v>0</v>
      </c>
      <c r="AE285" s="75">
        <v>0</v>
      </c>
      <c r="AF285" s="75">
        <v>0</v>
      </c>
      <c r="AG285" s="75">
        <v>0</v>
      </c>
      <c r="AH285" s="75">
        <v>3</v>
      </c>
      <c r="AI285" s="75">
        <v>2</v>
      </c>
      <c r="AJ285" s="75">
        <v>0</v>
      </c>
      <c r="AK285" s="164">
        <v>0</v>
      </c>
      <c r="AL285" s="164">
        <v>0</v>
      </c>
      <c r="AM285" s="164">
        <v>0</v>
      </c>
      <c r="AN285" s="164">
        <v>0</v>
      </c>
      <c r="AO285" s="164">
        <v>2</v>
      </c>
      <c r="AP285" s="164">
        <v>0</v>
      </c>
      <c r="AQ285" s="164">
        <v>0</v>
      </c>
      <c r="AR285" s="164">
        <v>0</v>
      </c>
      <c r="AS285" s="75">
        <v>2</v>
      </c>
      <c r="AT285" s="165"/>
      <c r="AU285" s="75">
        <v>348</v>
      </c>
      <c r="AV285" s="75">
        <v>17</v>
      </c>
      <c r="AW285" s="369">
        <v>6</v>
      </c>
      <c r="AY285" s="75"/>
    </row>
    <row r="286" spans="1:51">
      <c r="A286" s="164">
        <f t="shared" si="69"/>
        <v>445</v>
      </c>
      <c r="B286" s="164">
        <f t="shared" si="70"/>
        <v>445348110</v>
      </c>
      <c r="C286" s="165" t="str">
        <f t="shared" si="71"/>
        <v>ABBY KELLEY FOSTER</v>
      </c>
      <c r="D286" s="174">
        <f t="shared" si="72"/>
        <v>0</v>
      </c>
      <c r="E286" s="174">
        <f t="shared" si="73"/>
        <v>0</v>
      </c>
      <c r="F286" s="174">
        <f t="shared" si="74"/>
        <v>0</v>
      </c>
      <c r="G286" s="174">
        <f t="shared" si="75"/>
        <v>4</v>
      </c>
      <c r="H286" s="174">
        <f t="shared" si="76"/>
        <v>1</v>
      </c>
      <c r="I286" s="174">
        <f t="shared" si="77"/>
        <v>1</v>
      </c>
      <c r="J286" s="174">
        <f t="shared" si="78"/>
        <v>0</v>
      </c>
      <c r="K286" s="251">
        <f t="shared" si="79"/>
        <v>0.24</v>
      </c>
      <c r="L286" s="174"/>
      <c r="M286" s="174">
        <f t="shared" si="80"/>
        <v>0</v>
      </c>
      <c r="N286" s="174">
        <f t="shared" si="81"/>
        <v>0</v>
      </c>
      <c r="O286" s="174">
        <f t="shared" si="82"/>
        <v>0</v>
      </c>
      <c r="P286" s="174">
        <f t="shared" si="83"/>
        <v>3</v>
      </c>
      <c r="Q286" s="174">
        <f t="shared" si="84"/>
        <v>4</v>
      </c>
      <c r="R286" s="174">
        <f t="shared" si="85"/>
        <v>6</v>
      </c>
      <c r="S286" s="177"/>
      <c r="T286" s="177"/>
      <c r="U286" s="177"/>
      <c r="V286" s="177"/>
      <c r="W286" s="370"/>
      <c r="X286" s="370"/>
      <c r="Y286" s="391"/>
      <c r="Z286" s="177"/>
      <c r="AA286" s="75">
        <v>445</v>
      </c>
      <c r="AB286" s="75">
        <v>445348110</v>
      </c>
      <c r="AC286" s="193" t="s">
        <v>60</v>
      </c>
      <c r="AD286" s="75">
        <v>0</v>
      </c>
      <c r="AE286" s="75">
        <v>0</v>
      </c>
      <c r="AF286" s="75">
        <v>0</v>
      </c>
      <c r="AG286" s="75">
        <v>4</v>
      </c>
      <c r="AH286" s="75">
        <v>1</v>
      </c>
      <c r="AI286" s="75">
        <v>1</v>
      </c>
      <c r="AJ286" s="75">
        <v>0</v>
      </c>
      <c r="AK286" s="164">
        <v>0</v>
      </c>
      <c r="AL286" s="164">
        <v>0</v>
      </c>
      <c r="AM286" s="164">
        <v>0</v>
      </c>
      <c r="AN286" s="164">
        <v>0</v>
      </c>
      <c r="AO286" s="164">
        <v>2</v>
      </c>
      <c r="AP286" s="164">
        <v>0</v>
      </c>
      <c r="AQ286" s="164">
        <v>0</v>
      </c>
      <c r="AR286" s="164">
        <v>0</v>
      </c>
      <c r="AS286" s="75">
        <v>1</v>
      </c>
      <c r="AT286" s="165"/>
      <c r="AU286" s="75">
        <v>348</v>
      </c>
      <c r="AV286" s="75">
        <v>110</v>
      </c>
      <c r="AW286" s="369">
        <v>4</v>
      </c>
      <c r="AY286" s="75"/>
    </row>
    <row r="287" spans="1:51">
      <c r="A287" s="164">
        <f t="shared" si="69"/>
        <v>445</v>
      </c>
      <c r="B287" s="164">
        <f t="shared" si="70"/>
        <v>445348141</v>
      </c>
      <c r="C287" s="165" t="str">
        <f t="shared" si="71"/>
        <v>ABBY KELLEY FOSTER</v>
      </c>
      <c r="D287" s="174">
        <f t="shared" si="72"/>
        <v>0</v>
      </c>
      <c r="E287" s="174">
        <f t="shared" si="73"/>
        <v>0</v>
      </c>
      <c r="F287" s="174">
        <f t="shared" si="74"/>
        <v>0</v>
      </c>
      <c r="G287" s="174">
        <f t="shared" si="75"/>
        <v>0</v>
      </c>
      <c r="H287" s="174">
        <f t="shared" si="76"/>
        <v>0</v>
      </c>
      <c r="I287" s="174">
        <f t="shared" si="77"/>
        <v>1</v>
      </c>
      <c r="J287" s="174">
        <f t="shared" si="78"/>
        <v>0</v>
      </c>
      <c r="K287" s="251">
        <f t="shared" si="79"/>
        <v>0.04</v>
      </c>
      <c r="L287" s="174"/>
      <c r="M287" s="174">
        <f t="shared" si="80"/>
        <v>0</v>
      </c>
      <c r="N287" s="174">
        <f t="shared" si="81"/>
        <v>0</v>
      </c>
      <c r="O287" s="174">
        <f t="shared" si="82"/>
        <v>0</v>
      </c>
      <c r="P287" s="174">
        <f t="shared" si="83"/>
        <v>0</v>
      </c>
      <c r="Q287" s="174">
        <f t="shared" si="84"/>
        <v>7</v>
      </c>
      <c r="R287" s="174">
        <f t="shared" si="85"/>
        <v>1</v>
      </c>
      <c r="S287" s="177"/>
      <c r="T287" s="177"/>
      <c r="U287" s="177"/>
      <c r="V287" s="177"/>
      <c r="W287" s="370"/>
      <c r="X287" s="370"/>
      <c r="Y287" s="391"/>
      <c r="Z287" s="177"/>
      <c r="AA287" s="75">
        <v>445</v>
      </c>
      <c r="AB287" s="75">
        <v>445348141</v>
      </c>
      <c r="AC287" s="193" t="s">
        <v>60</v>
      </c>
      <c r="AD287" s="75">
        <v>0</v>
      </c>
      <c r="AE287" s="75">
        <v>0</v>
      </c>
      <c r="AF287" s="75">
        <v>0</v>
      </c>
      <c r="AG287" s="75">
        <v>0</v>
      </c>
      <c r="AH287" s="75">
        <v>0</v>
      </c>
      <c r="AI287" s="75">
        <v>1</v>
      </c>
      <c r="AJ287" s="75">
        <v>0</v>
      </c>
      <c r="AK287" s="164">
        <v>0</v>
      </c>
      <c r="AL287" s="164">
        <v>0</v>
      </c>
      <c r="AM287" s="164">
        <v>0</v>
      </c>
      <c r="AN287" s="164">
        <v>0</v>
      </c>
      <c r="AO287" s="164">
        <v>0</v>
      </c>
      <c r="AP287" s="164">
        <v>0</v>
      </c>
      <c r="AQ287" s="164">
        <v>0</v>
      </c>
      <c r="AR287" s="164">
        <v>0</v>
      </c>
      <c r="AS287" s="75">
        <v>0</v>
      </c>
      <c r="AT287" s="165"/>
      <c r="AU287" s="75">
        <v>348</v>
      </c>
      <c r="AV287" s="75">
        <v>141</v>
      </c>
      <c r="AW287" s="369">
        <v>7</v>
      </c>
      <c r="AY287" s="75"/>
    </row>
    <row r="288" spans="1:51">
      <c r="A288" s="164">
        <f t="shared" si="69"/>
        <v>445</v>
      </c>
      <c r="B288" s="164">
        <f t="shared" si="70"/>
        <v>445348151</v>
      </c>
      <c r="C288" s="165" t="str">
        <f t="shared" si="71"/>
        <v>ABBY KELLEY FOSTER</v>
      </c>
      <c r="D288" s="174">
        <f t="shared" si="72"/>
        <v>0</v>
      </c>
      <c r="E288" s="174">
        <f t="shared" si="73"/>
        <v>0</v>
      </c>
      <c r="F288" s="174">
        <f t="shared" si="74"/>
        <v>3</v>
      </c>
      <c r="G288" s="174">
        <f t="shared" si="75"/>
        <v>11</v>
      </c>
      <c r="H288" s="174">
        <f t="shared" si="76"/>
        <v>9</v>
      </c>
      <c r="I288" s="174">
        <f t="shared" si="77"/>
        <v>4</v>
      </c>
      <c r="J288" s="174">
        <f t="shared" si="78"/>
        <v>0</v>
      </c>
      <c r="K288" s="251">
        <f t="shared" si="79"/>
        <v>1.08</v>
      </c>
      <c r="L288" s="174"/>
      <c r="M288" s="174">
        <f t="shared" si="80"/>
        <v>4</v>
      </c>
      <c r="N288" s="174">
        <f t="shared" si="81"/>
        <v>2</v>
      </c>
      <c r="O288" s="174">
        <f t="shared" si="82"/>
        <v>0</v>
      </c>
      <c r="P288" s="174">
        <f t="shared" si="83"/>
        <v>11</v>
      </c>
      <c r="Q288" s="174">
        <f t="shared" si="84"/>
        <v>8</v>
      </c>
      <c r="R288" s="174">
        <f t="shared" si="85"/>
        <v>27</v>
      </c>
      <c r="S288" s="177"/>
      <c r="T288" s="177"/>
      <c r="U288" s="177"/>
      <c r="V288" s="177"/>
      <c r="W288" s="370"/>
      <c r="X288" s="370"/>
      <c r="Y288" s="391"/>
      <c r="Z288" s="177"/>
      <c r="AA288" s="75">
        <v>445</v>
      </c>
      <c r="AB288" s="75">
        <v>445348151</v>
      </c>
      <c r="AC288" s="193" t="s">
        <v>60</v>
      </c>
      <c r="AD288" s="75">
        <v>0</v>
      </c>
      <c r="AE288" s="75">
        <v>0</v>
      </c>
      <c r="AF288" s="75">
        <v>3</v>
      </c>
      <c r="AG288" s="75">
        <v>11</v>
      </c>
      <c r="AH288" s="75">
        <v>9</v>
      </c>
      <c r="AI288" s="75">
        <v>4</v>
      </c>
      <c r="AJ288" s="75">
        <v>0</v>
      </c>
      <c r="AK288" s="164">
        <v>0</v>
      </c>
      <c r="AL288" s="164">
        <v>4</v>
      </c>
      <c r="AM288" s="164">
        <v>2</v>
      </c>
      <c r="AN288" s="164">
        <v>0</v>
      </c>
      <c r="AO288" s="164">
        <v>9</v>
      </c>
      <c r="AP288" s="164">
        <v>0</v>
      </c>
      <c r="AQ288" s="164">
        <v>0</v>
      </c>
      <c r="AR288" s="164">
        <v>0</v>
      </c>
      <c r="AS288" s="75">
        <v>2</v>
      </c>
      <c r="AT288" s="165"/>
      <c r="AU288" s="75">
        <v>348</v>
      </c>
      <c r="AV288" s="75">
        <v>151</v>
      </c>
      <c r="AW288" s="369">
        <v>8</v>
      </c>
      <c r="AY288" s="75"/>
    </row>
    <row r="289" spans="1:51">
      <c r="A289" s="164">
        <f t="shared" si="69"/>
        <v>445</v>
      </c>
      <c r="B289" s="164">
        <f t="shared" si="70"/>
        <v>445348153</v>
      </c>
      <c r="C289" s="165" t="str">
        <f t="shared" si="71"/>
        <v>ABBY KELLEY FOSTER</v>
      </c>
      <c r="D289" s="174">
        <f t="shared" si="72"/>
        <v>0</v>
      </c>
      <c r="E289" s="174">
        <f t="shared" si="73"/>
        <v>0</v>
      </c>
      <c r="F289" s="174">
        <f t="shared" si="74"/>
        <v>0</v>
      </c>
      <c r="G289" s="174">
        <f t="shared" si="75"/>
        <v>5</v>
      </c>
      <c r="H289" s="174">
        <f t="shared" si="76"/>
        <v>0</v>
      </c>
      <c r="I289" s="174">
        <f t="shared" si="77"/>
        <v>1</v>
      </c>
      <c r="J289" s="174">
        <f t="shared" si="78"/>
        <v>0</v>
      </c>
      <c r="K289" s="251">
        <f t="shared" si="79"/>
        <v>0.24</v>
      </c>
      <c r="L289" s="174"/>
      <c r="M289" s="174">
        <f t="shared" si="80"/>
        <v>2</v>
      </c>
      <c r="N289" s="174">
        <f t="shared" si="81"/>
        <v>0</v>
      </c>
      <c r="O289" s="174">
        <f t="shared" si="82"/>
        <v>0</v>
      </c>
      <c r="P289" s="174">
        <f t="shared" si="83"/>
        <v>3</v>
      </c>
      <c r="Q289" s="174">
        <f t="shared" si="84"/>
        <v>10</v>
      </c>
      <c r="R289" s="174">
        <f t="shared" si="85"/>
        <v>6</v>
      </c>
      <c r="S289" s="177"/>
      <c r="T289" s="177"/>
      <c r="U289" s="177"/>
      <c r="V289" s="177"/>
      <c r="W289" s="370"/>
      <c r="X289" s="370"/>
      <c r="Y289" s="391"/>
      <c r="Z289" s="177"/>
      <c r="AA289" s="75">
        <v>445</v>
      </c>
      <c r="AB289" s="75">
        <v>445348153</v>
      </c>
      <c r="AC289" s="193" t="s">
        <v>60</v>
      </c>
      <c r="AD289" s="75">
        <v>0</v>
      </c>
      <c r="AE289" s="75">
        <v>0</v>
      </c>
      <c r="AF289" s="75">
        <v>0</v>
      </c>
      <c r="AG289" s="75">
        <v>5</v>
      </c>
      <c r="AH289" s="75">
        <v>0</v>
      </c>
      <c r="AI289" s="75">
        <v>1</v>
      </c>
      <c r="AJ289" s="75">
        <v>0</v>
      </c>
      <c r="AK289" s="164">
        <v>0</v>
      </c>
      <c r="AL289" s="164">
        <v>2</v>
      </c>
      <c r="AM289" s="164">
        <v>0</v>
      </c>
      <c r="AN289" s="164">
        <v>0</v>
      </c>
      <c r="AO289" s="164">
        <v>3</v>
      </c>
      <c r="AP289" s="164">
        <v>0</v>
      </c>
      <c r="AQ289" s="164">
        <v>0</v>
      </c>
      <c r="AR289" s="164">
        <v>0</v>
      </c>
      <c r="AS289" s="75">
        <v>0</v>
      </c>
      <c r="AT289" s="165"/>
      <c r="AU289" s="75">
        <v>348</v>
      </c>
      <c r="AV289" s="75">
        <v>153</v>
      </c>
      <c r="AW289" s="369">
        <v>10</v>
      </c>
      <c r="AY289" s="75"/>
    </row>
    <row r="290" spans="1:51">
      <c r="A290" s="164">
        <f t="shared" si="69"/>
        <v>445</v>
      </c>
      <c r="B290" s="164">
        <f t="shared" si="70"/>
        <v>445348186</v>
      </c>
      <c r="C290" s="165" t="str">
        <f t="shared" si="71"/>
        <v>ABBY KELLEY FOSTER</v>
      </c>
      <c r="D290" s="174">
        <f t="shared" si="72"/>
        <v>0</v>
      </c>
      <c r="E290" s="174">
        <f t="shared" si="73"/>
        <v>0</v>
      </c>
      <c r="F290" s="174">
        <f t="shared" si="74"/>
        <v>0</v>
      </c>
      <c r="G290" s="174">
        <f t="shared" si="75"/>
        <v>4</v>
      </c>
      <c r="H290" s="174">
        <f t="shared" si="76"/>
        <v>2</v>
      </c>
      <c r="I290" s="174">
        <f t="shared" si="77"/>
        <v>2</v>
      </c>
      <c r="J290" s="174">
        <f t="shared" si="78"/>
        <v>0</v>
      </c>
      <c r="K290" s="251">
        <f t="shared" si="79"/>
        <v>0.32</v>
      </c>
      <c r="L290" s="174"/>
      <c r="M290" s="174">
        <f t="shared" si="80"/>
        <v>0</v>
      </c>
      <c r="N290" s="174">
        <f t="shared" si="81"/>
        <v>0</v>
      </c>
      <c r="O290" s="174">
        <f t="shared" si="82"/>
        <v>0</v>
      </c>
      <c r="P290" s="174">
        <f t="shared" si="83"/>
        <v>5</v>
      </c>
      <c r="Q290" s="174">
        <f t="shared" si="84"/>
        <v>7</v>
      </c>
      <c r="R290" s="174">
        <f t="shared" si="85"/>
        <v>8</v>
      </c>
      <c r="S290" s="177"/>
      <c r="T290" s="177"/>
      <c r="U290" s="177"/>
      <c r="V290" s="177"/>
      <c r="W290" s="370"/>
      <c r="X290" s="370"/>
      <c r="Y290" s="391"/>
      <c r="Z290" s="177"/>
      <c r="AA290" s="75">
        <v>445</v>
      </c>
      <c r="AB290" s="75">
        <v>445348186</v>
      </c>
      <c r="AC290" s="193" t="s">
        <v>60</v>
      </c>
      <c r="AD290" s="75">
        <v>0</v>
      </c>
      <c r="AE290" s="75">
        <v>0</v>
      </c>
      <c r="AF290" s="75">
        <v>0</v>
      </c>
      <c r="AG290" s="75">
        <v>4</v>
      </c>
      <c r="AH290" s="75">
        <v>2</v>
      </c>
      <c r="AI290" s="75">
        <v>2</v>
      </c>
      <c r="AJ290" s="75">
        <v>0</v>
      </c>
      <c r="AK290" s="164">
        <v>0</v>
      </c>
      <c r="AL290" s="164">
        <v>0</v>
      </c>
      <c r="AM290" s="164">
        <v>0</v>
      </c>
      <c r="AN290" s="164">
        <v>0</v>
      </c>
      <c r="AO290" s="164">
        <v>3</v>
      </c>
      <c r="AP290" s="164">
        <v>0</v>
      </c>
      <c r="AQ290" s="164">
        <v>0</v>
      </c>
      <c r="AR290" s="164">
        <v>0</v>
      </c>
      <c r="AS290" s="75">
        <v>2</v>
      </c>
      <c r="AT290" s="165"/>
      <c r="AU290" s="75">
        <v>348</v>
      </c>
      <c r="AV290" s="75">
        <v>186</v>
      </c>
      <c r="AW290" s="369">
        <v>7</v>
      </c>
      <c r="AY290" s="75"/>
    </row>
    <row r="291" spans="1:51">
      <c r="A291" s="164">
        <f t="shared" si="69"/>
        <v>445</v>
      </c>
      <c r="B291" s="164">
        <f t="shared" si="70"/>
        <v>445348226</v>
      </c>
      <c r="C291" s="165" t="str">
        <f t="shared" si="71"/>
        <v>ABBY KELLEY FOSTER</v>
      </c>
      <c r="D291" s="174">
        <f t="shared" si="72"/>
        <v>0</v>
      </c>
      <c r="E291" s="174">
        <f t="shared" si="73"/>
        <v>0</v>
      </c>
      <c r="F291" s="174">
        <f t="shared" si="74"/>
        <v>6</v>
      </c>
      <c r="G291" s="174">
        <f t="shared" si="75"/>
        <v>9</v>
      </c>
      <c r="H291" s="174">
        <f t="shared" si="76"/>
        <v>6</v>
      </c>
      <c r="I291" s="174">
        <f t="shared" si="77"/>
        <v>5</v>
      </c>
      <c r="J291" s="174">
        <f t="shared" si="78"/>
        <v>0</v>
      </c>
      <c r="K291" s="251">
        <f t="shared" si="79"/>
        <v>1.04</v>
      </c>
      <c r="L291" s="174"/>
      <c r="M291" s="174">
        <f t="shared" si="80"/>
        <v>7</v>
      </c>
      <c r="N291" s="174">
        <f t="shared" si="81"/>
        <v>0</v>
      </c>
      <c r="O291" s="174">
        <f t="shared" si="82"/>
        <v>1</v>
      </c>
      <c r="P291" s="174">
        <f t="shared" si="83"/>
        <v>12</v>
      </c>
      <c r="Q291" s="174">
        <f t="shared" si="84"/>
        <v>8</v>
      </c>
      <c r="R291" s="174">
        <f t="shared" si="85"/>
        <v>26</v>
      </c>
      <c r="S291" s="177"/>
      <c r="T291" s="177"/>
      <c r="U291" s="177"/>
      <c r="V291" s="177"/>
      <c r="W291" s="370"/>
      <c r="X291" s="370"/>
      <c r="Y291" s="391"/>
      <c r="Z291" s="177"/>
      <c r="AA291" s="75">
        <v>445</v>
      </c>
      <c r="AB291" s="75">
        <v>445348226</v>
      </c>
      <c r="AC291" s="193" t="s">
        <v>60</v>
      </c>
      <c r="AD291" s="75">
        <v>0</v>
      </c>
      <c r="AE291" s="75">
        <v>0</v>
      </c>
      <c r="AF291" s="75">
        <v>6</v>
      </c>
      <c r="AG291" s="75">
        <v>9</v>
      </c>
      <c r="AH291" s="75">
        <v>6</v>
      </c>
      <c r="AI291" s="75">
        <v>5</v>
      </c>
      <c r="AJ291" s="75">
        <v>0</v>
      </c>
      <c r="AK291" s="164">
        <v>0</v>
      </c>
      <c r="AL291" s="164">
        <v>7</v>
      </c>
      <c r="AM291" s="164">
        <v>0</v>
      </c>
      <c r="AN291" s="164">
        <v>1</v>
      </c>
      <c r="AO291" s="164">
        <v>8</v>
      </c>
      <c r="AP291" s="164">
        <v>0</v>
      </c>
      <c r="AQ291" s="164">
        <v>0</v>
      </c>
      <c r="AR291" s="164">
        <v>2</v>
      </c>
      <c r="AS291" s="75">
        <v>2</v>
      </c>
      <c r="AT291" s="165"/>
      <c r="AU291" s="75">
        <v>348</v>
      </c>
      <c r="AV291" s="75">
        <v>226</v>
      </c>
      <c r="AW291" s="369">
        <v>8</v>
      </c>
      <c r="AY291" s="75"/>
    </row>
    <row r="292" spans="1:51">
      <c r="A292" s="164">
        <f t="shared" si="69"/>
        <v>445</v>
      </c>
      <c r="B292" s="164">
        <f t="shared" si="70"/>
        <v>445348227</v>
      </c>
      <c r="C292" s="165" t="str">
        <f t="shared" si="71"/>
        <v>ABBY KELLEY FOSTER</v>
      </c>
      <c r="D292" s="174">
        <f t="shared" si="72"/>
        <v>0</v>
      </c>
      <c r="E292" s="174">
        <f t="shared" si="73"/>
        <v>0</v>
      </c>
      <c r="F292" s="174">
        <f t="shared" si="74"/>
        <v>0</v>
      </c>
      <c r="G292" s="174">
        <f t="shared" si="75"/>
        <v>1</v>
      </c>
      <c r="H292" s="174">
        <f t="shared" si="76"/>
        <v>0</v>
      </c>
      <c r="I292" s="174">
        <f t="shared" si="77"/>
        <v>0</v>
      </c>
      <c r="J292" s="174">
        <f t="shared" si="78"/>
        <v>0</v>
      </c>
      <c r="K292" s="251">
        <f t="shared" si="79"/>
        <v>0.04</v>
      </c>
      <c r="L292" s="174"/>
      <c r="M292" s="174">
        <f t="shared" si="80"/>
        <v>1</v>
      </c>
      <c r="N292" s="174">
        <f t="shared" si="81"/>
        <v>0</v>
      </c>
      <c r="O292" s="174">
        <f t="shared" si="82"/>
        <v>0</v>
      </c>
      <c r="P292" s="174">
        <f t="shared" si="83"/>
        <v>1</v>
      </c>
      <c r="Q292" s="174">
        <f t="shared" si="84"/>
        <v>10</v>
      </c>
      <c r="R292" s="174">
        <f t="shared" si="85"/>
        <v>1</v>
      </c>
      <c r="S292" s="177"/>
      <c r="T292" s="177"/>
      <c r="U292" s="177"/>
      <c r="V292" s="177"/>
      <c r="W292" s="370"/>
      <c r="X292" s="370"/>
      <c r="Y292" s="391"/>
      <c r="Z292" s="177"/>
      <c r="AA292" s="75">
        <v>445</v>
      </c>
      <c r="AB292" s="75">
        <v>445348227</v>
      </c>
      <c r="AC292" s="193" t="s">
        <v>60</v>
      </c>
      <c r="AD292" s="75">
        <v>0</v>
      </c>
      <c r="AE292" s="75">
        <v>0</v>
      </c>
      <c r="AF292" s="75">
        <v>0</v>
      </c>
      <c r="AG292" s="75">
        <v>1</v>
      </c>
      <c r="AH292" s="75">
        <v>0</v>
      </c>
      <c r="AI292" s="75">
        <v>0</v>
      </c>
      <c r="AJ292" s="75">
        <v>0</v>
      </c>
      <c r="AK292" s="164">
        <v>0</v>
      </c>
      <c r="AL292" s="164">
        <v>1</v>
      </c>
      <c r="AM292" s="164">
        <v>0</v>
      </c>
      <c r="AN292" s="164">
        <v>0</v>
      </c>
      <c r="AO292" s="164">
        <v>1</v>
      </c>
      <c r="AP292" s="164">
        <v>0</v>
      </c>
      <c r="AQ292" s="164">
        <v>0</v>
      </c>
      <c r="AR292" s="164">
        <v>0</v>
      </c>
      <c r="AS292" s="75">
        <v>0</v>
      </c>
      <c r="AT292" s="165"/>
      <c r="AU292" s="75">
        <v>348</v>
      </c>
      <c r="AV292" s="75">
        <v>227</v>
      </c>
      <c r="AW292" s="369">
        <v>10</v>
      </c>
      <c r="AY292" s="75"/>
    </row>
    <row r="293" spans="1:51">
      <c r="A293" s="164">
        <f t="shared" si="69"/>
        <v>445</v>
      </c>
      <c r="B293" s="164">
        <f t="shared" si="70"/>
        <v>445348271</v>
      </c>
      <c r="C293" s="165" t="str">
        <f t="shared" si="71"/>
        <v>ABBY KELLEY FOSTER</v>
      </c>
      <c r="D293" s="174">
        <f t="shared" si="72"/>
        <v>0</v>
      </c>
      <c r="E293" s="174">
        <f t="shared" si="73"/>
        <v>0</v>
      </c>
      <c r="F293" s="174">
        <f t="shared" si="74"/>
        <v>0</v>
      </c>
      <c r="G293" s="174">
        <f t="shared" si="75"/>
        <v>2</v>
      </c>
      <c r="H293" s="174">
        <f t="shared" si="76"/>
        <v>2</v>
      </c>
      <c r="I293" s="174">
        <f t="shared" si="77"/>
        <v>0</v>
      </c>
      <c r="J293" s="174">
        <f t="shared" si="78"/>
        <v>0</v>
      </c>
      <c r="K293" s="251">
        <f t="shared" si="79"/>
        <v>0.16</v>
      </c>
      <c r="L293" s="174"/>
      <c r="M293" s="174">
        <f t="shared" si="80"/>
        <v>1</v>
      </c>
      <c r="N293" s="174">
        <f t="shared" si="81"/>
        <v>1</v>
      </c>
      <c r="O293" s="174">
        <f t="shared" si="82"/>
        <v>0</v>
      </c>
      <c r="P293" s="174">
        <f t="shared" si="83"/>
        <v>4</v>
      </c>
      <c r="Q293" s="174">
        <f t="shared" si="84"/>
        <v>4</v>
      </c>
      <c r="R293" s="174">
        <f t="shared" si="85"/>
        <v>4</v>
      </c>
      <c r="S293" s="177"/>
      <c r="T293" s="177"/>
      <c r="U293" s="177"/>
      <c r="V293" s="177"/>
      <c r="W293" s="370"/>
      <c r="X293" s="370"/>
      <c r="Y293" s="391"/>
      <c r="Z293" s="177"/>
      <c r="AA293" s="75">
        <v>445</v>
      </c>
      <c r="AB293" s="75">
        <v>445348271</v>
      </c>
      <c r="AC293" s="193" t="s">
        <v>60</v>
      </c>
      <c r="AD293" s="75">
        <v>0</v>
      </c>
      <c r="AE293" s="75">
        <v>0</v>
      </c>
      <c r="AF293" s="75">
        <v>0</v>
      </c>
      <c r="AG293" s="75">
        <v>2</v>
      </c>
      <c r="AH293" s="75">
        <v>2</v>
      </c>
      <c r="AI293" s="75">
        <v>0</v>
      </c>
      <c r="AJ293" s="75">
        <v>0</v>
      </c>
      <c r="AK293" s="164">
        <v>0</v>
      </c>
      <c r="AL293" s="164">
        <v>1</v>
      </c>
      <c r="AM293" s="164">
        <v>1</v>
      </c>
      <c r="AN293" s="164">
        <v>0</v>
      </c>
      <c r="AO293" s="164">
        <v>4</v>
      </c>
      <c r="AP293" s="164">
        <v>0</v>
      </c>
      <c r="AQ293" s="164">
        <v>0</v>
      </c>
      <c r="AR293" s="164">
        <v>0</v>
      </c>
      <c r="AS293" s="75">
        <v>0</v>
      </c>
      <c r="AT293" s="165"/>
      <c r="AU293" s="75">
        <v>348</v>
      </c>
      <c r="AV293" s="75">
        <v>271</v>
      </c>
      <c r="AW293" s="369">
        <v>4</v>
      </c>
      <c r="AY293" s="75"/>
    </row>
    <row r="294" spans="1:51">
      <c r="A294" s="164">
        <f t="shared" si="69"/>
        <v>445</v>
      </c>
      <c r="B294" s="164">
        <f t="shared" si="70"/>
        <v>445348316</v>
      </c>
      <c r="C294" s="165" t="str">
        <f t="shared" si="71"/>
        <v>ABBY KELLEY FOSTER</v>
      </c>
      <c r="D294" s="174">
        <f t="shared" si="72"/>
        <v>0</v>
      </c>
      <c r="E294" s="174">
        <f t="shared" si="73"/>
        <v>0</v>
      </c>
      <c r="F294" s="174">
        <f t="shared" si="74"/>
        <v>0</v>
      </c>
      <c r="G294" s="174">
        <f t="shared" si="75"/>
        <v>3</v>
      </c>
      <c r="H294" s="174">
        <f t="shared" si="76"/>
        <v>3</v>
      </c>
      <c r="I294" s="174">
        <f t="shared" si="77"/>
        <v>1</v>
      </c>
      <c r="J294" s="174">
        <f t="shared" si="78"/>
        <v>0</v>
      </c>
      <c r="K294" s="251">
        <f t="shared" si="79"/>
        <v>0.28000000000000003</v>
      </c>
      <c r="L294" s="174"/>
      <c r="M294" s="174">
        <f t="shared" si="80"/>
        <v>1</v>
      </c>
      <c r="N294" s="174">
        <f t="shared" si="81"/>
        <v>0</v>
      </c>
      <c r="O294" s="174">
        <f t="shared" si="82"/>
        <v>0</v>
      </c>
      <c r="P294" s="174">
        <f t="shared" si="83"/>
        <v>6</v>
      </c>
      <c r="Q294" s="174">
        <f t="shared" si="84"/>
        <v>11</v>
      </c>
      <c r="R294" s="174">
        <f t="shared" si="85"/>
        <v>7</v>
      </c>
      <c r="S294" s="177"/>
      <c r="T294" s="177"/>
      <c r="U294" s="177"/>
      <c r="V294" s="177"/>
      <c r="W294" s="370"/>
      <c r="X294" s="370"/>
      <c r="Y294" s="391"/>
      <c r="Z294" s="177"/>
      <c r="AA294" s="75">
        <v>445</v>
      </c>
      <c r="AB294" s="75">
        <v>445348316</v>
      </c>
      <c r="AC294" s="193" t="s">
        <v>60</v>
      </c>
      <c r="AD294" s="75">
        <v>0</v>
      </c>
      <c r="AE294" s="75">
        <v>0</v>
      </c>
      <c r="AF294" s="75">
        <v>0</v>
      </c>
      <c r="AG294" s="75">
        <v>3</v>
      </c>
      <c r="AH294" s="75">
        <v>3</v>
      </c>
      <c r="AI294" s="75">
        <v>1</v>
      </c>
      <c r="AJ294" s="75">
        <v>0</v>
      </c>
      <c r="AK294" s="164">
        <v>0</v>
      </c>
      <c r="AL294" s="164">
        <v>1</v>
      </c>
      <c r="AM294" s="164">
        <v>0</v>
      </c>
      <c r="AN294" s="164">
        <v>0</v>
      </c>
      <c r="AO294" s="164">
        <v>5</v>
      </c>
      <c r="AP294" s="164">
        <v>0</v>
      </c>
      <c r="AQ294" s="164">
        <v>0</v>
      </c>
      <c r="AR294" s="164">
        <v>0</v>
      </c>
      <c r="AS294" s="75">
        <v>1</v>
      </c>
      <c r="AT294" s="165"/>
      <c r="AU294" s="75">
        <v>348</v>
      </c>
      <c r="AV294" s="75">
        <v>316</v>
      </c>
      <c r="AW294" s="369">
        <v>11</v>
      </c>
      <c r="AY294" s="75"/>
    </row>
    <row r="295" spans="1:51">
      <c r="A295" s="164">
        <f t="shared" si="69"/>
        <v>445</v>
      </c>
      <c r="B295" s="164">
        <f t="shared" si="70"/>
        <v>445348322</v>
      </c>
      <c r="C295" s="165" t="str">
        <f t="shared" si="71"/>
        <v>ABBY KELLEY FOSTER</v>
      </c>
      <c r="D295" s="174">
        <f t="shared" si="72"/>
        <v>0</v>
      </c>
      <c r="E295" s="174">
        <f t="shared" si="73"/>
        <v>0</v>
      </c>
      <c r="F295" s="174">
        <f t="shared" si="74"/>
        <v>0</v>
      </c>
      <c r="G295" s="174">
        <f t="shared" si="75"/>
        <v>1</v>
      </c>
      <c r="H295" s="174">
        <f t="shared" si="76"/>
        <v>1</v>
      </c>
      <c r="I295" s="174">
        <f t="shared" si="77"/>
        <v>1</v>
      </c>
      <c r="J295" s="174">
        <f t="shared" si="78"/>
        <v>0</v>
      </c>
      <c r="K295" s="251">
        <f t="shared" si="79"/>
        <v>0.12</v>
      </c>
      <c r="L295" s="174"/>
      <c r="M295" s="174">
        <f t="shared" si="80"/>
        <v>0</v>
      </c>
      <c r="N295" s="174">
        <f t="shared" si="81"/>
        <v>0</v>
      </c>
      <c r="O295" s="174">
        <f t="shared" si="82"/>
        <v>0</v>
      </c>
      <c r="P295" s="174">
        <f t="shared" si="83"/>
        <v>3</v>
      </c>
      <c r="Q295" s="174">
        <f t="shared" si="84"/>
        <v>6</v>
      </c>
      <c r="R295" s="174">
        <f t="shared" si="85"/>
        <v>3</v>
      </c>
      <c r="S295" s="177"/>
      <c r="T295" s="177"/>
      <c r="U295" s="177"/>
      <c r="V295" s="177"/>
      <c r="W295" s="370"/>
      <c r="X295" s="370"/>
      <c r="Y295" s="391"/>
      <c r="Z295" s="177"/>
      <c r="AA295" s="75">
        <v>445</v>
      </c>
      <c r="AB295" s="75">
        <v>445348322</v>
      </c>
      <c r="AC295" s="193" t="s">
        <v>60</v>
      </c>
      <c r="AD295" s="75">
        <v>0</v>
      </c>
      <c r="AE295" s="75">
        <v>0</v>
      </c>
      <c r="AF295" s="75">
        <v>0</v>
      </c>
      <c r="AG295" s="75">
        <v>1</v>
      </c>
      <c r="AH295" s="75">
        <v>1</v>
      </c>
      <c r="AI295" s="75">
        <v>1</v>
      </c>
      <c r="AJ295" s="75">
        <v>0</v>
      </c>
      <c r="AK295" s="164">
        <v>0</v>
      </c>
      <c r="AL295" s="164">
        <v>0</v>
      </c>
      <c r="AM295" s="164">
        <v>0</v>
      </c>
      <c r="AN295" s="164">
        <v>0</v>
      </c>
      <c r="AO295" s="164">
        <v>2</v>
      </c>
      <c r="AP295" s="164">
        <v>0</v>
      </c>
      <c r="AQ295" s="164">
        <v>0</v>
      </c>
      <c r="AR295" s="164">
        <v>0</v>
      </c>
      <c r="AS295" s="75">
        <v>1</v>
      </c>
      <c r="AT295" s="165"/>
      <c r="AU295" s="75">
        <v>348</v>
      </c>
      <c r="AV295" s="75">
        <v>322</v>
      </c>
      <c r="AW295" s="369">
        <v>6</v>
      </c>
      <c r="AY295" s="75"/>
    </row>
    <row r="296" spans="1:51">
      <c r="A296" s="164">
        <f t="shared" si="69"/>
        <v>445</v>
      </c>
      <c r="B296" s="164">
        <f t="shared" si="70"/>
        <v>445348348</v>
      </c>
      <c r="C296" s="165" t="str">
        <f t="shared" si="71"/>
        <v>ABBY KELLEY FOSTER</v>
      </c>
      <c r="D296" s="174">
        <f t="shared" si="72"/>
        <v>0</v>
      </c>
      <c r="E296" s="174">
        <f t="shared" si="73"/>
        <v>0</v>
      </c>
      <c r="F296" s="174">
        <f t="shared" si="74"/>
        <v>105</v>
      </c>
      <c r="G296" s="174">
        <f t="shared" si="75"/>
        <v>575</v>
      </c>
      <c r="H296" s="174">
        <f t="shared" si="76"/>
        <v>337</v>
      </c>
      <c r="I296" s="174">
        <f t="shared" si="77"/>
        <v>290</v>
      </c>
      <c r="J296" s="174">
        <f t="shared" si="78"/>
        <v>0</v>
      </c>
      <c r="K296" s="251">
        <f t="shared" si="79"/>
        <v>52.28</v>
      </c>
      <c r="L296" s="174"/>
      <c r="M296" s="174">
        <f t="shared" si="80"/>
        <v>267</v>
      </c>
      <c r="N296" s="174">
        <f t="shared" si="81"/>
        <v>28</v>
      </c>
      <c r="O296" s="174">
        <f t="shared" si="82"/>
        <v>10</v>
      </c>
      <c r="P296" s="174">
        <f t="shared" si="83"/>
        <v>860</v>
      </c>
      <c r="Q296" s="174">
        <f t="shared" si="84"/>
        <v>11</v>
      </c>
      <c r="R296" s="174">
        <f t="shared" si="85"/>
        <v>1307</v>
      </c>
      <c r="S296" s="177"/>
      <c r="T296" s="177"/>
      <c r="U296" s="177"/>
      <c r="V296" s="177"/>
      <c r="W296" s="370"/>
      <c r="X296" s="370"/>
      <c r="Y296" s="391"/>
      <c r="Z296" s="177"/>
      <c r="AA296" s="75">
        <v>445</v>
      </c>
      <c r="AB296" s="75">
        <v>445348348</v>
      </c>
      <c r="AC296" s="193" t="s">
        <v>60</v>
      </c>
      <c r="AD296" s="75">
        <v>0</v>
      </c>
      <c r="AE296" s="75">
        <v>0</v>
      </c>
      <c r="AF296" s="75">
        <v>105</v>
      </c>
      <c r="AG296" s="75">
        <v>575</v>
      </c>
      <c r="AH296" s="75">
        <v>337</v>
      </c>
      <c r="AI296" s="75">
        <v>290</v>
      </c>
      <c r="AJ296" s="75">
        <v>0</v>
      </c>
      <c r="AK296" s="164">
        <v>0</v>
      </c>
      <c r="AL296" s="164">
        <v>267</v>
      </c>
      <c r="AM296" s="164">
        <v>28</v>
      </c>
      <c r="AN296" s="164">
        <v>10</v>
      </c>
      <c r="AO296" s="164">
        <v>623</v>
      </c>
      <c r="AP296" s="164">
        <v>0</v>
      </c>
      <c r="AQ296" s="164">
        <v>0</v>
      </c>
      <c r="AR296" s="164">
        <v>72</v>
      </c>
      <c r="AS296" s="75">
        <v>165</v>
      </c>
      <c r="AT296" s="165"/>
      <c r="AU296" s="75">
        <v>348</v>
      </c>
      <c r="AV296" s="75">
        <v>348</v>
      </c>
      <c r="AW296" s="369">
        <v>11</v>
      </c>
      <c r="AY296" s="75"/>
    </row>
    <row r="297" spans="1:51">
      <c r="A297" s="164">
        <f t="shared" si="69"/>
        <v>445</v>
      </c>
      <c r="B297" s="164">
        <f t="shared" si="70"/>
        <v>445348620</v>
      </c>
      <c r="C297" s="165" t="str">
        <f t="shared" si="71"/>
        <v>ABBY KELLEY FOSTER</v>
      </c>
      <c r="D297" s="174">
        <f t="shared" si="72"/>
        <v>0</v>
      </c>
      <c r="E297" s="174">
        <f t="shared" si="73"/>
        <v>0</v>
      </c>
      <c r="F297" s="174">
        <f t="shared" si="74"/>
        <v>0</v>
      </c>
      <c r="G297" s="174">
        <f t="shared" si="75"/>
        <v>0</v>
      </c>
      <c r="H297" s="174">
        <f t="shared" si="76"/>
        <v>1</v>
      </c>
      <c r="I297" s="174">
        <f t="shared" si="77"/>
        <v>0</v>
      </c>
      <c r="J297" s="174">
        <f t="shared" si="78"/>
        <v>0</v>
      </c>
      <c r="K297" s="251">
        <f t="shared" si="79"/>
        <v>0.04</v>
      </c>
      <c r="L297" s="174"/>
      <c r="M297" s="174">
        <f t="shared" si="80"/>
        <v>0</v>
      </c>
      <c r="N297" s="174">
        <f t="shared" si="81"/>
        <v>0</v>
      </c>
      <c r="O297" s="174">
        <f t="shared" si="82"/>
        <v>0</v>
      </c>
      <c r="P297" s="174">
        <f t="shared" si="83"/>
        <v>0</v>
      </c>
      <c r="Q297" s="174">
        <f t="shared" si="84"/>
        <v>3</v>
      </c>
      <c r="R297" s="174">
        <f t="shared" si="85"/>
        <v>1</v>
      </c>
      <c r="S297" s="177"/>
      <c r="T297" s="177"/>
      <c r="U297" s="177"/>
      <c r="V297" s="177"/>
      <c r="W297" s="370"/>
      <c r="X297" s="370"/>
      <c r="Y297" s="391"/>
      <c r="Z297" s="177"/>
      <c r="AA297" s="75">
        <v>445</v>
      </c>
      <c r="AB297" s="75">
        <v>445348620</v>
      </c>
      <c r="AC297" s="193" t="s">
        <v>60</v>
      </c>
      <c r="AD297" s="75">
        <v>0</v>
      </c>
      <c r="AE297" s="75">
        <v>0</v>
      </c>
      <c r="AF297" s="75">
        <v>0</v>
      </c>
      <c r="AG297" s="75">
        <v>0</v>
      </c>
      <c r="AH297" s="75">
        <v>1</v>
      </c>
      <c r="AI297" s="75">
        <v>0</v>
      </c>
      <c r="AJ297" s="75">
        <v>0</v>
      </c>
      <c r="AK297" s="164">
        <v>0</v>
      </c>
      <c r="AL297" s="164">
        <v>0</v>
      </c>
      <c r="AM297" s="164">
        <v>0</v>
      </c>
      <c r="AN297" s="164">
        <v>0</v>
      </c>
      <c r="AO297" s="164">
        <v>0</v>
      </c>
      <c r="AP297" s="164">
        <v>0</v>
      </c>
      <c r="AQ297" s="164">
        <v>0</v>
      </c>
      <c r="AR297" s="164">
        <v>0</v>
      </c>
      <c r="AS297" s="75">
        <v>0</v>
      </c>
      <c r="AT297" s="165"/>
      <c r="AU297" s="75">
        <v>348</v>
      </c>
      <c r="AV297" s="75">
        <v>620</v>
      </c>
      <c r="AW297" s="369">
        <v>3</v>
      </c>
      <c r="AY297" s="75"/>
    </row>
    <row r="298" spans="1:51">
      <c r="A298" s="164">
        <f t="shared" si="69"/>
        <v>445</v>
      </c>
      <c r="B298" s="164">
        <f t="shared" si="70"/>
        <v>445348658</v>
      </c>
      <c r="C298" s="165" t="str">
        <f t="shared" si="71"/>
        <v>ABBY KELLEY FOSTER</v>
      </c>
      <c r="D298" s="174">
        <f t="shared" si="72"/>
        <v>0</v>
      </c>
      <c r="E298" s="174">
        <f t="shared" si="73"/>
        <v>0</v>
      </c>
      <c r="F298" s="174">
        <f t="shared" si="74"/>
        <v>0</v>
      </c>
      <c r="G298" s="174">
        <f t="shared" si="75"/>
        <v>1</v>
      </c>
      <c r="H298" s="174">
        <f t="shared" si="76"/>
        <v>0</v>
      </c>
      <c r="I298" s="174">
        <f t="shared" si="77"/>
        <v>3</v>
      </c>
      <c r="J298" s="174">
        <f t="shared" si="78"/>
        <v>0</v>
      </c>
      <c r="K298" s="251">
        <f t="shared" si="79"/>
        <v>0.16</v>
      </c>
      <c r="L298" s="174"/>
      <c r="M298" s="174">
        <f t="shared" si="80"/>
        <v>0</v>
      </c>
      <c r="N298" s="174">
        <f t="shared" si="81"/>
        <v>0</v>
      </c>
      <c r="O298" s="174">
        <f t="shared" si="82"/>
        <v>0</v>
      </c>
      <c r="P298" s="174">
        <f t="shared" si="83"/>
        <v>1</v>
      </c>
      <c r="Q298" s="174">
        <f t="shared" si="84"/>
        <v>7</v>
      </c>
      <c r="R298" s="174">
        <f t="shared" si="85"/>
        <v>4</v>
      </c>
      <c r="S298" s="177"/>
      <c r="T298" s="177"/>
      <c r="U298" s="177"/>
      <c r="V298" s="177"/>
      <c r="W298" s="370"/>
      <c r="X298" s="370"/>
      <c r="Y298" s="391"/>
      <c r="Z298" s="177"/>
      <c r="AA298" s="75">
        <v>445</v>
      </c>
      <c r="AB298" s="75">
        <v>445348658</v>
      </c>
      <c r="AC298" s="193" t="s">
        <v>60</v>
      </c>
      <c r="AD298" s="75">
        <v>0</v>
      </c>
      <c r="AE298" s="75">
        <v>0</v>
      </c>
      <c r="AF298" s="75">
        <v>0</v>
      </c>
      <c r="AG298" s="75">
        <v>1</v>
      </c>
      <c r="AH298" s="75">
        <v>0</v>
      </c>
      <c r="AI298" s="75">
        <v>3</v>
      </c>
      <c r="AJ298" s="75">
        <v>0</v>
      </c>
      <c r="AK298" s="164">
        <v>0</v>
      </c>
      <c r="AL298" s="164">
        <v>0</v>
      </c>
      <c r="AM298" s="164">
        <v>0</v>
      </c>
      <c r="AN298" s="164">
        <v>0</v>
      </c>
      <c r="AO298" s="164">
        <v>1</v>
      </c>
      <c r="AP298" s="164">
        <v>0</v>
      </c>
      <c r="AQ298" s="164">
        <v>0</v>
      </c>
      <c r="AR298" s="164">
        <v>0</v>
      </c>
      <c r="AS298" s="75">
        <v>0</v>
      </c>
      <c r="AT298" s="165"/>
      <c r="AU298" s="75">
        <v>348</v>
      </c>
      <c r="AV298" s="75">
        <v>658</v>
      </c>
      <c r="AW298" s="369">
        <v>7</v>
      </c>
      <c r="AY298" s="75"/>
    </row>
    <row r="299" spans="1:51">
      <c r="A299" s="164">
        <f t="shared" si="69"/>
        <v>445</v>
      </c>
      <c r="B299" s="164">
        <f t="shared" si="70"/>
        <v>445348753</v>
      </c>
      <c r="C299" s="165" t="str">
        <f t="shared" si="71"/>
        <v>ABBY KELLEY FOSTER</v>
      </c>
      <c r="D299" s="174">
        <f t="shared" si="72"/>
        <v>0</v>
      </c>
      <c r="E299" s="174">
        <f t="shared" si="73"/>
        <v>0</v>
      </c>
      <c r="F299" s="174">
        <f t="shared" si="74"/>
        <v>0</v>
      </c>
      <c r="G299" s="174">
        <f t="shared" si="75"/>
        <v>0</v>
      </c>
      <c r="H299" s="174">
        <f t="shared" si="76"/>
        <v>0</v>
      </c>
      <c r="I299" s="174">
        <f t="shared" si="77"/>
        <v>1</v>
      </c>
      <c r="J299" s="174">
        <f t="shared" si="78"/>
        <v>0</v>
      </c>
      <c r="K299" s="251">
        <f t="shared" si="79"/>
        <v>0.04</v>
      </c>
      <c r="L299" s="174"/>
      <c r="M299" s="174">
        <f t="shared" si="80"/>
        <v>0</v>
      </c>
      <c r="N299" s="174">
        <f t="shared" si="81"/>
        <v>0</v>
      </c>
      <c r="O299" s="174">
        <f t="shared" si="82"/>
        <v>0</v>
      </c>
      <c r="P299" s="174">
        <f t="shared" si="83"/>
        <v>0</v>
      </c>
      <c r="Q299" s="174">
        <f t="shared" si="84"/>
        <v>7</v>
      </c>
      <c r="R299" s="174">
        <f t="shared" si="85"/>
        <v>1</v>
      </c>
      <c r="S299" s="177"/>
      <c r="T299" s="177"/>
      <c r="U299" s="177"/>
      <c r="V299" s="177"/>
      <c r="W299" s="370"/>
      <c r="X299" s="370"/>
      <c r="Y299" s="391"/>
      <c r="Z299" s="177"/>
      <c r="AA299" s="75">
        <v>445</v>
      </c>
      <c r="AB299" s="75">
        <v>445348753</v>
      </c>
      <c r="AC299" s="193" t="s">
        <v>60</v>
      </c>
      <c r="AD299" s="75">
        <v>0</v>
      </c>
      <c r="AE299" s="75">
        <v>0</v>
      </c>
      <c r="AF299" s="75">
        <v>0</v>
      </c>
      <c r="AG299" s="75">
        <v>0</v>
      </c>
      <c r="AH299" s="75">
        <v>0</v>
      </c>
      <c r="AI299" s="75">
        <v>1</v>
      </c>
      <c r="AJ299" s="75">
        <v>0</v>
      </c>
      <c r="AK299" s="164">
        <v>0</v>
      </c>
      <c r="AL299" s="164">
        <v>0</v>
      </c>
      <c r="AM299" s="164">
        <v>0</v>
      </c>
      <c r="AN299" s="164">
        <v>0</v>
      </c>
      <c r="AO299" s="164">
        <v>0</v>
      </c>
      <c r="AP299" s="164">
        <v>0</v>
      </c>
      <c r="AQ299" s="164">
        <v>0</v>
      </c>
      <c r="AR299" s="164">
        <v>0</v>
      </c>
      <c r="AS299" s="75">
        <v>0</v>
      </c>
      <c r="AT299" s="165"/>
      <c r="AU299" s="75">
        <v>348</v>
      </c>
      <c r="AV299" s="75">
        <v>753</v>
      </c>
      <c r="AW299" s="369">
        <v>7</v>
      </c>
      <c r="AY299" s="75"/>
    </row>
    <row r="300" spans="1:51">
      <c r="A300" s="164">
        <f t="shared" si="69"/>
        <v>445</v>
      </c>
      <c r="B300" s="164">
        <f t="shared" si="70"/>
        <v>445348767</v>
      </c>
      <c r="C300" s="165" t="str">
        <f t="shared" si="71"/>
        <v>ABBY KELLEY FOSTER</v>
      </c>
      <c r="D300" s="174">
        <f t="shared" si="72"/>
        <v>0</v>
      </c>
      <c r="E300" s="174">
        <f t="shared" si="73"/>
        <v>0</v>
      </c>
      <c r="F300" s="174">
        <f t="shared" si="74"/>
        <v>0</v>
      </c>
      <c r="G300" s="174">
        <f t="shared" si="75"/>
        <v>1</v>
      </c>
      <c r="H300" s="174">
        <f t="shared" si="76"/>
        <v>0</v>
      </c>
      <c r="I300" s="174">
        <f t="shared" si="77"/>
        <v>0</v>
      </c>
      <c r="J300" s="174">
        <f t="shared" si="78"/>
        <v>0</v>
      </c>
      <c r="K300" s="251">
        <f t="shared" si="79"/>
        <v>0.04</v>
      </c>
      <c r="L300" s="174"/>
      <c r="M300" s="174">
        <f t="shared" si="80"/>
        <v>0</v>
      </c>
      <c r="N300" s="174">
        <f t="shared" si="81"/>
        <v>0</v>
      </c>
      <c r="O300" s="174">
        <f t="shared" si="82"/>
        <v>0</v>
      </c>
      <c r="P300" s="174">
        <f t="shared" si="83"/>
        <v>1</v>
      </c>
      <c r="Q300" s="174">
        <f t="shared" si="84"/>
        <v>9</v>
      </c>
      <c r="R300" s="174">
        <f t="shared" si="85"/>
        <v>1</v>
      </c>
      <c r="S300" s="177"/>
      <c r="T300" s="177"/>
      <c r="U300" s="177"/>
      <c r="V300" s="177"/>
      <c r="W300" s="370"/>
      <c r="X300" s="370"/>
      <c r="Y300" s="391"/>
      <c r="Z300" s="177"/>
      <c r="AA300" s="75">
        <v>445</v>
      </c>
      <c r="AB300" s="75">
        <v>445348767</v>
      </c>
      <c r="AC300" s="193" t="s">
        <v>60</v>
      </c>
      <c r="AD300" s="75">
        <v>0</v>
      </c>
      <c r="AE300" s="75">
        <v>0</v>
      </c>
      <c r="AF300" s="75">
        <v>0</v>
      </c>
      <c r="AG300" s="75">
        <v>1</v>
      </c>
      <c r="AH300" s="75">
        <v>0</v>
      </c>
      <c r="AI300" s="75">
        <v>0</v>
      </c>
      <c r="AJ300" s="75">
        <v>0</v>
      </c>
      <c r="AK300" s="164">
        <v>0</v>
      </c>
      <c r="AL300" s="164">
        <v>0</v>
      </c>
      <c r="AM300" s="164">
        <v>0</v>
      </c>
      <c r="AN300" s="164">
        <v>0</v>
      </c>
      <c r="AO300" s="164">
        <v>1</v>
      </c>
      <c r="AP300" s="164">
        <v>0</v>
      </c>
      <c r="AQ300" s="164">
        <v>0</v>
      </c>
      <c r="AR300" s="164">
        <v>0</v>
      </c>
      <c r="AS300" s="75">
        <v>0</v>
      </c>
      <c r="AT300" s="165"/>
      <c r="AU300" s="75">
        <v>348</v>
      </c>
      <c r="AV300" s="75">
        <v>767</v>
      </c>
      <c r="AW300" s="369">
        <v>9</v>
      </c>
      <c r="AY300" s="75"/>
    </row>
    <row r="301" spans="1:51">
      <c r="A301" s="164">
        <f t="shared" si="69"/>
        <v>445</v>
      </c>
      <c r="B301" s="164">
        <f t="shared" si="70"/>
        <v>445348775</v>
      </c>
      <c r="C301" s="165" t="str">
        <f t="shared" si="71"/>
        <v>ABBY KELLEY FOSTER</v>
      </c>
      <c r="D301" s="174">
        <f t="shared" si="72"/>
        <v>0</v>
      </c>
      <c r="E301" s="174">
        <f t="shared" si="73"/>
        <v>0</v>
      </c>
      <c r="F301" s="174">
        <f t="shared" si="74"/>
        <v>1</v>
      </c>
      <c r="G301" s="174">
        <f t="shared" si="75"/>
        <v>4</v>
      </c>
      <c r="H301" s="174">
        <f t="shared" si="76"/>
        <v>3</v>
      </c>
      <c r="I301" s="174">
        <f t="shared" si="77"/>
        <v>10</v>
      </c>
      <c r="J301" s="174">
        <f t="shared" si="78"/>
        <v>0</v>
      </c>
      <c r="K301" s="251">
        <f t="shared" si="79"/>
        <v>0.72</v>
      </c>
      <c r="L301" s="174"/>
      <c r="M301" s="174">
        <f t="shared" si="80"/>
        <v>0</v>
      </c>
      <c r="N301" s="174">
        <f t="shared" si="81"/>
        <v>0</v>
      </c>
      <c r="O301" s="174">
        <f t="shared" si="82"/>
        <v>0</v>
      </c>
      <c r="P301" s="174">
        <f t="shared" si="83"/>
        <v>7</v>
      </c>
      <c r="Q301" s="174">
        <f t="shared" si="84"/>
        <v>4</v>
      </c>
      <c r="R301" s="174">
        <f t="shared" si="85"/>
        <v>18</v>
      </c>
      <c r="S301" s="177"/>
      <c r="T301" s="177"/>
      <c r="U301" s="177"/>
      <c r="V301" s="177"/>
      <c r="W301" s="370"/>
      <c r="X301" s="370"/>
      <c r="Y301" s="391"/>
      <c r="Z301" s="177"/>
      <c r="AA301" s="75">
        <v>445</v>
      </c>
      <c r="AB301" s="75">
        <v>445348775</v>
      </c>
      <c r="AC301" s="193" t="s">
        <v>60</v>
      </c>
      <c r="AD301" s="75">
        <v>0</v>
      </c>
      <c r="AE301" s="75">
        <v>0</v>
      </c>
      <c r="AF301" s="75">
        <v>1</v>
      </c>
      <c r="AG301" s="75">
        <v>4</v>
      </c>
      <c r="AH301" s="75">
        <v>3</v>
      </c>
      <c r="AI301" s="75">
        <v>10</v>
      </c>
      <c r="AJ301" s="75">
        <v>0</v>
      </c>
      <c r="AK301" s="164">
        <v>0</v>
      </c>
      <c r="AL301" s="164">
        <v>0</v>
      </c>
      <c r="AM301" s="164">
        <v>0</v>
      </c>
      <c r="AN301" s="164">
        <v>0</v>
      </c>
      <c r="AO301" s="164">
        <v>5</v>
      </c>
      <c r="AP301" s="164">
        <v>0</v>
      </c>
      <c r="AQ301" s="164">
        <v>0</v>
      </c>
      <c r="AR301" s="164">
        <v>1</v>
      </c>
      <c r="AS301" s="75">
        <v>1</v>
      </c>
      <c r="AT301" s="165"/>
      <c r="AU301" s="75">
        <v>348</v>
      </c>
      <c r="AV301" s="75">
        <v>775</v>
      </c>
      <c r="AW301" s="369">
        <v>4</v>
      </c>
      <c r="AY301" s="75"/>
    </row>
    <row r="302" spans="1:51">
      <c r="A302" s="164">
        <f t="shared" si="69"/>
        <v>446</v>
      </c>
      <c r="B302" s="164">
        <f t="shared" si="70"/>
        <v>446099001</v>
      </c>
      <c r="C302" s="165" t="str">
        <f t="shared" si="71"/>
        <v>FOXBOROUGH REGIONAL</v>
      </c>
      <c r="D302" s="174">
        <f t="shared" si="72"/>
        <v>0</v>
      </c>
      <c r="E302" s="174">
        <f t="shared" si="73"/>
        <v>0</v>
      </c>
      <c r="F302" s="174">
        <f t="shared" si="74"/>
        <v>1</v>
      </c>
      <c r="G302" s="174">
        <f t="shared" si="75"/>
        <v>0</v>
      </c>
      <c r="H302" s="174">
        <f t="shared" si="76"/>
        <v>0</v>
      </c>
      <c r="I302" s="174">
        <f t="shared" si="77"/>
        <v>1</v>
      </c>
      <c r="J302" s="174">
        <f t="shared" si="78"/>
        <v>0</v>
      </c>
      <c r="K302" s="251">
        <f t="shared" si="79"/>
        <v>0.08</v>
      </c>
      <c r="L302" s="174"/>
      <c r="M302" s="174">
        <f t="shared" si="80"/>
        <v>0</v>
      </c>
      <c r="N302" s="174">
        <f t="shared" si="81"/>
        <v>0</v>
      </c>
      <c r="O302" s="174">
        <f t="shared" si="82"/>
        <v>0</v>
      </c>
      <c r="P302" s="174">
        <f t="shared" si="83"/>
        <v>1</v>
      </c>
      <c r="Q302" s="174">
        <f t="shared" si="84"/>
        <v>6</v>
      </c>
      <c r="R302" s="174">
        <f t="shared" si="85"/>
        <v>2</v>
      </c>
      <c r="S302" s="177"/>
      <c r="T302" s="177"/>
      <c r="U302" s="177"/>
      <c r="V302" s="177"/>
      <c r="W302" s="370"/>
      <c r="X302" s="370"/>
      <c r="Y302" s="391"/>
      <c r="Z302" s="177"/>
      <c r="AA302" s="75">
        <v>446</v>
      </c>
      <c r="AB302" s="75">
        <v>446099001</v>
      </c>
      <c r="AC302" s="193" t="s">
        <v>62</v>
      </c>
      <c r="AD302" s="75">
        <v>0</v>
      </c>
      <c r="AE302" s="75">
        <v>0</v>
      </c>
      <c r="AF302" s="75">
        <v>1</v>
      </c>
      <c r="AG302" s="75">
        <v>0</v>
      </c>
      <c r="AH302" s="75">
        <v>0</v>
      </c>
      <c r="AI302" s="75">
        <v>1</v>
      </c>
      <c r="AJ302" s="75">
        <v>0</v>
      </c>
      <c r="AK302" s="164">
        <v>0</v>
      </c>
      <c r="AL302" s="164">
        <v>0</v>
      </c>
      <c r="AM302" s="164">
        <v>0</v>
      </c>
      <c r="AN302" s="164">
        <v>0</v>
      </c>
      <c r="AO302" s="164">
        <v>0</v>
      </c>
      <c r="AP302" s="164">
        <v>0</v>
      </c>
      <c r="AQ302" s="164">
        <v>0</v>
      </c>
      <c r="AR302" s="164">
        <v>0</v>
      </c>
      <c r="AS302" s="75">
        <v>1</v>
      </c>
      <c r="AT302" s="165"/>
      <c r="AU302" s="75">
        <v>99</v>
      </c>
      <c r="AV302" s="75">
        <v>1</v>
      </c>
      <c r="AW302" s="369">
        <v>6</v>
      </c>
      <c r="AY302" s="75"/>
    </row>
    <row r="303" spans="1:51">
      <c r="A303" s="164">
        <f t="shared" si="69"/>
        <v>446</v>
      </c>
      <c r="B303" s="164">
        <f t="shared" si="70"/>
        <v>446099016</v>
      </c>
      <c r="C303" s="165" t="str">
        <f t="shared" si="71"/>
        <v>FOXBOROUGH REGIONAL</v>
      </c>
      <c r="D303" s="174">
        <f t="shared" si="72"/>
        <v>0</v>
      </c>
      <c r="E303" s="174">
        <f t="shared" si="73"/>
        <v>0</v>
      </c>
      <c r="F303" s="174">
        <f t="shared" si="74"/>
        <v>6</v>
      </c>
      <c r="G303" s="174">
        <f t="shared" si="75"/>
        <v>71</v>
      </c>
      <c r="H303" s="174">
        <f t="shared" si="76"/>
        <v>35</v>
      </c>
      <c r="I303" s="174">
        <f t="shared" si="77"/>
        <v>17</v>
      </c>
      <c r="J303" s="174">
        <f t="shared" si="78"/>
        <v>0</v>
      </c>
      <c r="K303" s="251">
        <f t="shared" si="79"/>
        <v>5.16</v>
      </c>
      <c r="L303" s="174"/>
      <c r="M303" s="174">
        <f t="shared" si="80"/>
        <v>7</v>
      </c>
      <c r="N303" s="174">
        <f t="shared" si="81"/>
        <v>3</v>
      </c>
      <c r="O303" s="174">
        <f t="shared" si="82"/>
        <v>1</v>
      </c>
      <c r="P303" s="174">
        <f t="shared" si="83"/>
        <v>60</v>
      </c>
      <c r="Q303" s="174">
        <f t="shared" si="84"/>
        <v>8</v>
      </c>
      <c r="R303" s="174">
        <f t="shared" si="85"/>
        <v>129</v>
      </c>
      <c r="S303" s="177"/>
      <c r="T303" s="177"/>
      <c r="U303" s="177"/>
      <c r="V303" s="177"/>
      <c r="W303" s="370"/>
      <c r="X303" s="370"/>
      <c r="Y303" s="391"/>
      <c r="Z303" s="177"/>
      <c r="AA303" s="75">
        <v>446</v>
      </c>
      <c r="AB303" s="75">
        <v>446099016</v>
      </c>
      <c r="AC303" s="193" t="s">
        <v>62</v>
      </c>
      <c r="AD303" s="75">
        <v>0</v>
      </c>
      <c r="AE303" s="75">
        <v>0</v>
      </c>
      <c r="AF303" s="75">
        <v>6</v>
      </c>
      <c r="AG303" s="75">
        <v>71</v>
      </c>
      <c r="AH303" s="75">
        <v>35</v>
      </c>
      <c r="AI303" s="75">
        <v>17</v>
      </c>
      <c r="AJ303" s="75">
        <v>0</v>
      </c>
      <c r="AK303" s="164">
        <v>0</v>
      </c>
      <c r="AL303" s="164">
        <v>7</v>
      </c>
      <c r="AM303" s="164">
        <v>3</v>
      </c>
      <c r="AN303" s="164">
        <v>1</v>
      </c>
      <c r="AO303" s="164">
        <v>51</v>
      </c>
      <c r="AP303" s="164">
        <v>0</v>
      </c>
      <c r="AQ303" s="164">
        <v>0</v>
      </c>
      <c r="AR303" s="164">
        <v>4</v>
      </c>
      <c r="AS303" s="75">
        <v>5</v>
      </c>
      <c r="AT303" s="165"/>
      <c r="AU303" s="75">
        <v>99</v>
      </c>
      <c r="AV303" s="75">
        <v>16</v>
      </c>
      <c r="AW303" s="369">
        <v>8</v>
      </c>
      <c r="AY303" s="75"/>
    </row>
    <row r="304" spans="1:51">
      <c r="A304" s="164">
        <f t="shared" si="69"/>
        <v>446</v>
      </c>
      <c r="B304" s="164">
        <f t="shared" si="70"/>
        <v>446099018</v>
      </c>
      <c r="C304" s="165" t="str">
        <f t="shared" si="71"/>
        <v>FOXBOROUGH REGIONAL</v>
      </c>
      <c r="D304" s="174">
        <f t="shared" si="72"/>
        <v>0</v>
      </c>
      <c r="E304" s="174">
        <f t="shared" si="73"/>
        <v>0</v>
      </c>
      <c r="F304" s="174">
        <f t="shared" si="74"/>
        <v>3</v>
      </c>
      <c r="G304" s="174">
        <f t="shared" si="75"/>
        <v>2</v>
      </c>
      <c r="H304" s="174">
        <f t="shared" si="76"/>
        <v>3</v>
      </c>
      <c r="I304" s="174">
        <f t="shared" si="77"/>
        <v>1</v>
      </c>
      <c r="J304" s="174">
        <f t="shared" si="78"/>
        <v>0</v>
      </c>
      <c r="K304" s="251">
        <f t="shared" si="79"/>
        <v>0.36</v>
      </c>
      <c r="L304" s="174"/>
      <c r="M304" s="174">
        <f t="shared" si="80"/>
        <v>0</v>
      </c>
      <c r="N304" s="174">
        <f t="shared" si="81"/>
        <v>0</v>
      </c>
      <c r="O304" s="174">
        <f t="shared" si="82"/>
        <v>0</v>
      </c>
      <c r="P304" s="174">
        <f t="shared" si="83"/>
        <v>4</v>
      </c>
      <c r="Q304" s="174">
        <f t="shared" si="84"/>
        <v>9</v>
      </c>
      <c r="R304" s="174">
        <f t="shared" si="85"/>
        <v>9</v>
      </c>
      <c r="S304" s="177"/>
      <c r="T304" s="177"/>
      <c r="U304" s="177"/>
      <c r="V304" s="177"/>
      <c r="W304" s="370"/>
      <c r="X304" s="370"/>
      <c r="Y304" s="391"/>
      <c r="Z304" s="177"/>
      <c r="AA304" s="75">
        <v>446</v>
      </c>
      <c r="AB304" s="75">
        <v>446099018</v>
      </c>
      <c r="AC304" s="193" t="s">
        <v>62</v>
      </c>
      <c r="AD304" s="75">
        <v>0</v>
      </c>
      <c r="AE304" s="75">
        <v>0</v>
      </c>
      <c r="AF304" s="75">
        <v>3</v>
      </c>
      <c r="AG304" s="75">
        <v>2</v>
      </c>
      <c r="AH304" s="75">
        <v>3</v>
      </c>
      <c r="AI304" s="75">
        <v>1</v>
      </c>
      <c r="AJ304" s="75">
        <v>0</v>
      </c>
      <c r="AK304" s="164">
        <v>0</v>
      </c>
      <c r="AL304" s="164">
        <v>0</v>
      </c>
      <c r="AM304" s="164">
        <v>0</v>
      </c>
      <c r="AN304" s="164">
        <v>0</v>
      </c>
      <c r="AO304" s="164">
        <v>2</v>
      </c>
      <c r="AP304" s="164">
        <v>0</v>
      </c>
      <c r="AQ304" s="164">
        <v>0</v>
      </c>
      <c r="AR304" s="164">
        <v>2</v>
      </c>
      <c r="AS304" s="75">
        <v>0</v>
      </c>
      <c r="AT304" s="165"/>
      <c r="AU304" s="75">
        <v>99</v>
      </c>
      <c r="AV304" s="75">
        <v>18</v>
      </c>
      <c r="AW304" s="369">
        <v>9</v>
      </c>
      <c r="AY304" s="75"/>
    </row>
    <row r="305" spans="1:51">
      <c r="A305" s="164">
        <f t="shared" si="69"/>
        <v>446</v>
      </c>
      <c r="B305" s="164">
        <f t="shared" si="70"/>
        <v>446099025</v>
      </c>
      <c r="C305" s="165" t="str">
        <f t="shared" si="71"/>
        <v>FOXBOROUGH REGIONAL</v>
      </c>
      <c r="D305" s="174">
        <f t="shared" si="72"/>
        <v>0</v>
      </c>
      <c r="E305" s="174">
        <f t="shared" si="73"/>
        <v>0</v>
      </c>
      <c r="F305" s="174">
        <f t="shared" si="74"/>
        <v>0</v>
      </c>
      <c r="G305" s="174">
        <f t="shared" si="75"/>
        <v>1</v>
      </c>
      <c r="H305" s="174">
        <f t="shared" si="76"/>
        <v>1</v>
      </c>
      <c r="I305" s="174">
        <f t="shared" si="77"/>
        <v>1</v>
      </c>
      <c r="J305" s="174">
        <f t="shared" si="78"/>
        <v>0</v>
      </c>
      <c r="K305" s="251">
        <f t="shared" si="79"/>
        <v>0.12</v>
      </c>
      <c r="L305" s="174"/>
      <c r="M305" s="174">
        <f t="shared" si="80"/>
        <v>0</v>
      </c>
      <c r="N305" s="174">
        <f t="shared" si="81"/>
        <v>0</v>
      </c>
      <c r="O305" s="174">
        <f t="shared" si="82"/>
        <v>0</v>
      </c>
      <c r="P305" s="174">
        <f t="shared" si="83"/>
        <v>1</v>
      </c>
      <c r="Q305" s="174">
        <f t="shared" si="84"/>
        <v>7</v>
      </c>
      <c r="R305" s="174">
        <f t="shared" si="85"/>
        <v>3</v>
      </c>
      <c r="S305" s="177"/>
      <c r="T305" s="177"/>
      <c r="U305" s="177"/>
      <c r="V305" s="177"/>
      <c r="W305" s="370"/>
      <c r="X305" s="370"/>
      <c r="Y305" s="391"/>
      <c r="Z305" s="177"/>
      <c r="AA305" s="75">
        <v>446</v>
      </c>
      <c r="AB305" s="75">
        <v>446099025</v>
      </c>
      <c r="AC305" s="193" t="s">
        <v>62</v>
      </c>
      <c r="AD305" s="75">
        <v>0</v>
      </c>
      <c r="AE305" s="75">
        <v>0</v>
      </c>
      <c r="AF305" s="75">
        <v>0</v>
      </c>
      <c r="AG305" s="75">
        <v>1</v>
      </c>
      <c r="AH305" s="75">
        <v>1</v>
      </c>
      <c r="AI305" s="75">
        <v>1</v>
      </c>
      <c r="AJ305" s="75">
        <v>0</v>
      </c>
      <c r="AK305" s="164">
        <v>0</v>
      </c>
      <c r="AL305" s="164">
        <v>0</v>
      </c>
      <c r="AM305" s="164">
        <v>0</v>
      </c>
      <c r="AN305" s="164">
        <v>0</v>
      </c>
      <c r="AO305" s="164">
        <v>1</v>
      </c>
      <c r="AP305" s="164">
        <v>0</v>
      </c>
      <c r="AQ305" s="164">
        <v>0</v>
      </c>
      <c r="AR305" s="164">
        <v>0</v>
      </c>
      <c r="AS305" s="75">
        <v>0</v>
      </c>
      <c r="AT305" s="165"/>
      <c r="AU305" s="75">
        <v>99</v>
      </c>
      <c r="AV305" s="75">
        <v>25</v>
      </c>
      <c r="AW305" s="369">
        <v>7</v>
      </c>
      <c r="AY305" s="75"/>
    </row>
    <row r="306" spans="1:51">
      <c r="A306" s="164">
        <f t="shared" si="69"/>
        <v>446</v>
      </c>
      <c r="B306" s="164">
        <f t="shared" si="70"/>
        <v>446099040</v>
      </c>
      <c r="C306" s="165" t="str">
        <f t="shared" si="71"/>
        <v>FOXBOROUGH REGIONAL</v>
      </c>
      <c r="D306" s="174">
        <f t="shared" si="72"/>
        <v>0</v>
      </c>
      <c r="E306" s="174">
        <f t="shared" si="73"/>
        <v>0</v>
      </c>
      <c r="F306" s="174">
        <f t="shared" si="74"/>
        <v>1</v>
      </c>
      <c r="G306" s="174">
        <f t="shared" si="75"/>
        <v>1</v>
      </c>
      <c r="H306" s="174">
        <f t="shared" si="76"/>
        <v>0</v>
      </c>
      <c r="I306" s="174">
        <f t="shared" si="77"/>
        <v>0</v>
      </c>
      <c r="J306" s="174">
        <f t="shared" si="78"/>
        <v>0</v>
      </c>
      <c r="K306" s="251">
        <f t="shared" si="79"/>
        <v>0.08</v>
      </c>
      <c r="L306" s="174"/>
      <c r="M306" s="174">
        <f t="shared" si="80"/>
        <v>0</v>
      </c>
      <c r="N306" s="174">
        <f t="shared" si="81"/>
        <v>0</v>
      </c>
      <c r="O306" s="174">
        <f t="shared" si="82"/>
        <v>0</v>
      </c>
      <c r="P306" s="174">
        <f t="shared" si="83"/>
        <v>2</v>
      </c>
      <c r="Q306" s="174">
        <f t="shared" si="84"/>
        <v>6</v>
      </c>
      <c r="R306" s="174">
        <f t="shared" si="85"/>
        <v>2</v>
      </c>
      <c r="S306" s="177"/>
      <c r="T306" s="177"/>
      <c r="U306" s="177"/>
      <c r="V306" s="177"/>
      <c r="W306" s="370"/>
      <c r="X306" s="370"/>
      <c r="Y306" s="391"/>
      <c r="Z306" s="177"/>
      <c r="AA306" s="75">
        <v>446</v>
      </c>
      <c r="AB306" s="75">
        <v>446099040</v>
      </c>
      <c r="AC306" s="193" t="s">
        <v>62</v>
      </c>
      <c r="AD306" s="75">
        <v>0</v>
      </c>
      <c r="AE306" s="75">
        <v>0</v>
      </c>
      <c r="AF306" s="75">
        <v>1</v>
      </c>
      <c r="AG306" s="75">
        <v>1</v>
      </c>
      <c r="AH306" s="75">
        <v>0</v>
      </c>
      <c r="AI306" s="75">
        <v>0</v>
      </c>
      <c r="AJ306" s="75">
        <v>0</v>
      </c>
      <c r="AK306" s="164">
        <v>0</v>
      </c>
      <c r="AL306" s="164">
        <v>0</v>
      </c>
      <c r="AM306" s="164">
        <v>0</v>
      </c>
      <c r="AN306" s="164">
        <v>0</v>
      </c>
      <c r="AO306" s="164">
        <v>1</v>
      </c>
      <c r="AP306" s="164">
        <v>0</v>
      </c>
      <c r="AQ306" s="164">
        <v>0</v>
      </c>
      <c r="AR306" s="164">
        <v>1</v>
      </c>
      <c r="AS306" s="75">
        <v>0</v>
      </c>
      <c r="AT306" s="165"/>
      <c r="AU306" s="75">
        <v>99</v>
      </c>
      <c r="AV306" s="75">
        <v>40</v>
      </c>
      <c r="AW306" s="369">
        <v>6</v>
      </c>
      <c r="AY306" s="75"/>
    </row>
    <row r="307" spans="1:51">
      <c r="A307" s="164">
        <f t="shared" si="69"/>
        <v>446</v>
      </c>
      <c r="B307" s="164">
        <f t="shared" si="70"/>
        <v>446099044</v>
      </c>
      <c r="C307" s="165" t="str">
        <f t="shared" si="71"/>
        <v>FOXBOROUGH REGIONAL</v>
      </c>
      <c r="D307" s="174">
        <f t="shared" si="72"/>
        <v>0</v>
      </c>
      <c r="E307" s="174">
        <f t="shared" si="73"/>
        <v>0</v>
      </c>
      <c r="F307" s="174">
        <f t="shared" si="74"/>
        <v>48</v>
      </c>
      <c r="G307" s="174">
        <f t="shared" si="75"/>
        <v>336</v>
      </c>
      <c r="H307" s="174">
        <f t="shared" si="76"/>
        <v>194</v>
      </c>
      <c r="I307" s="174">
        <f t="shared" si="77"/>
        <v>177</v>
      </c>
      <c r="J307" s="174">
        <f t="shared" si="78"/>
        <v>0</v>
      </c>
      <c r="K307" s="251">
        <f t="shared" si="79"/>
        <v>30.2</v>
      </c>
      <c r="L307" s="174"/>
      <c r="M307" s="174">
        <f t="shared" si="80"/>
        <v>44</v>
      </c>
      <c r="N307" s="174">
        <f t="shared" si="81"/>
        <v>21</v>
      </c>
      <c r="O307" s="174">
        <f t="shared" si="82"/>
        <v>13</v>
      </c>
      <c r="P307" s="174">
        <f t="shared" si="83"/>
        <v>461</v>
      </c>
      <c r="Q307" s="174">
        <f t="shared" si="84"/>
        <v>11</v>
      </c>
      <c r="R307" s="174">
        <f t="shared" si="85"/>
        <v>755</v>
      </c>
      <c r="S307" s="177"/>
      <c r="T307" s="177"/>
      <c r="U307" s="177"/>
      <c r="V307" s="177"/>
      <c r="W307" s="370"/>
      <c r="X307" s="370"/>
      <c r="Y307" s="391"/>
      <c r="Z307" s="177"/>
      <c r="AA307" s="75">
        <v>446</v>
      </c>
      <c r="AB307" s="75">
        <v>446099044</v>
      </c>
      <c r="AC307" s="193" t="s">
        <v>62</v>
      </c>
      <c r="AD307" s="75">
        <v>0</v>
      </c>
      <c r="AE307" s="75">
        <v>0</v>
      </c>
      <c r="AF307" s="75">
        <v>48</v>
      </c>
      <c r="AG307" s="75">
        <v>336</v>
      </c>
      <c r="AH307" s="75">
        <v>194</v>
      </c>
      <c r="AI307" s="75">
        <v>177</v>
      </c>
      <c r="AJ307" s="75">
        <v>0</v>
      </c>
      <c r="AK307" s="164">
        <v>0</v>
      </c>
      <c r="AL307" s="164">
        <v>44</v>
      </c>
      <c r="AM307" s="164">
        <v>21</v>
      </c>
      <c r="AN307" s="164">
        <v>13</v>
      </c>
      <c r="AO307" s="164">
        <v>328</v>
      </c>
      <c r="AP307" s="164">
        <v>0</v>
      </c>
      <c r="AQ307" s="164">
        <v>0</v>
      </c>
      <c r="AR307" s="164">
        <v>29</v>
      </c>
      <c r="AS307" s="75">
        <v>104</v>
      </c>
      <c r="AT307" s="165"/>
      <c r="AU307" s="75">
        <v>99</v>
      </c>
      <c r="AV307" s="75">
        <v>44</v>
      </c>
      <c r="AW307" s="369">
        <v>11</v>
      </c>
      <c r="AY307" s="75"/>
    </row>
    <row r="308" spans="1:51">
      <c r="A308" s="164">
        <f t="shared" si="69"/>
        <v>446</v>
      </c>
      <c r="B308" s="164">
        <f t="shared" si="70"/>
        <v>446099050</v>
      </c>
      <c r="C308" s="165" t="str">
        <f t="shared" si="71"/>
        <v>FOXBOROUGH REGIONAL</v>
      </c>
      <c r="D308" s="174">
        <f t="shared" si="72"/>
        <v>0</v>
      </c>
      <c r="E308" s="174">
        <f t="shared" si="73"/>
        <v>0</v>
      </c>
      <c r="F308" s="174">
        <f t="shared" si="74"/>
        <v>2</v>
      </c>
      <c r="G308" s="174">
        <f t="shared" si="75"/>
        <v>1</v>
      </c>
      <c r="H308" s="174">
        <f t="shared" si="76"/>
        <v>1</v>
      </c>
      <c r="I308" s="174">
        <f t="shared" si="77"/>
        <v>4</v>
      </c>
      <c r="J308" s="174">
        <f t="shared" si="78"/>
        <v>0</v>
      </c>
      <c r="K308" s="251">
        <f t="shared" si="79"/>
        <v>0.32</v>
      </c>
      <c r="L308" s="174"/>
      <c r="M308" s="174">
        <f t="shared" si="80"/>
        <v>0</v>
      </c>
      <c r="N308" s="174">
        <f t="shared" si="81"/>
        <v>0</v>
      </c>
      <c r="O308" s="174">
        <f t="shared" si="82"/>
        <v>0</v>
      </c>
      <c r="P308" s="174">
        <f t="shared" si="83"/>
        <v>5</v>
      </c>
      <c r="Q308" s="174">
        <f t="shared" si="84"/>
        <v>5</v>
      </c>
      <c r="R308" s="174">
        <f t="shared" si="85"/>
        <v>8</v>
      </c>
      <c r="S308" s="177"/>
      <c r="T308" s="177"/>
      <c r="U308" s="177"/>
      <c r="V308" s="177"/>
      <c r="W308" s="370"/>
      <c r="X308" s="370"/>
      <c r="Y308" s="391"/>
      <c r="Z308" s="177"/>
      <c r="AA308" s="75">
        <v>446</v>
      </c>
      <c r="AB308" s="75">
        <v>446099050</v>
      </c>
      <c r="AC308" s="193" t="s">
        <v>62</v>
      </c>
      <c r="AD308" s="75">
        <v>0</v>
      </c>
      <c r="AE308" s="75">
        <v>0</v>
      </c>
      <c r="AF308" s="75">
        <v>2</v>
      </c>
      <c r="AG308" s="75">
        <v>1</v>
      </c>
      <c r="AH308" s="75">
        <v>1</v>
      </c>
      <c r="AI308" s="75">
        <v>4</v>
      </c>
      <c r="AJ308" s="75">
        <v>0</v>
      </c>
      <c r="AK308" s="164">
        <v>0</v>
      </c>
      <c r="AL308" s="164">
        <v>0</v>
      </c>
      <c r="AM308" s="164">
        <v>0</v>
      </c>
      <c r="AN308" s="164">
        <v>0</v>
      </c>
      <c r="AO308" s="164">
        <v>2</v>
      </c>
      <c r="AP308" s="164">
        <v>0</v>
      </c>
      <c r="AQ308" s="164">
        <v>0</v>
      </c>
      <c r="AR308" s="164">
        <v>2</v>
      </c>
      <c r="AS308" s="75">
        <v>1</v>
      </c>
      <c r="AT308" s="165"/>
      <c r="AU308" s="75">
        <v>99</v>
      </c>
      <c r="AV308" s="75">
        <v>50</v>
      </c>
      <c r="AW308" s="369">
        <v>5</v>
      </c>
      <c r="AY308" s="75"/>
    </row>
    <row r="309" spans="1:51">
      <c r="A309" s="164">
        <f t="shared" si="69"/>
        <v>446</v>
      </c>
      <c r="B309" s="164">
        <f t="shared" si="70"/>
        <v>446099057</v>
      </c>
      <c r="C309" s="165" t="str">
        <f t="shared" si="71"/>
        <v>FOXBOROUGH REGIONAL</v>
      </c>
      <c r="D309" s="174">
        <f t="shared" si="72"/>
        <v>0</v>
      </c>
      <c r="E309" s="174">
        <f t="shared" si="73"/>
        <v>0</v>
      </c>
      <c r="F309" s="174">
        <f t="shared" si="74"/>
        <v>0</v>
      </c>
      <c r="G309" s="174">
        <f t="shared" si="75"/>
        <v>1</v>
      </c>
      <c r="H309" s="174">
        <f t="shared" si="76"/>
        <v>0</v>
      </c>
      <c r="I309" s="174">
        <f t="shared" si="77"/>
        <v>0</v>
      </c>
      <c r="J309" s="174">
        <f t="shared" si="78"/>
        <v>0</v>
      </c>
      <c r="K309" s="251">
        <f t="shared" si="79"/>
        <v>0.04</v>
      </c>
      <c r="L309" s="174"/>
      <c r="M309" s="174">
        <f t="shared" si="80"/>
        <v>0</v>
      </c>
      <c r="N309" s="174">
        <f t="shared" si="81"/>
        <v>0</v>
      </c>
      <c r="O309" s="174">
        <f t="shared" si="82"/>
        <v>0</v>
      </c>
      <c r="P309" s="174">
        <f t="shared" si="83"/>
        <v>0</v>
      </c>
      <c r="Q309" s="174">
        <f t="shared" si="84"/>
        <v>12</v>
      </c>
      <c r="R309" s="174">
        <f t="shared" si="85"/>
        <v>1</v>
      </c>
      <c r="S309" s="177"/>
      <c r="T309" s="177"/>
      <c r="U309" s="177"/>
      <c r="V309" s="177"/>
      <c r="W309" s="370"/>
      <c r="X309" s="370"/>
      <c r="Y309" s="391"/>
      <c r="Z309" s="177"/>
      <c r="AA309" s="75">
        <v>446</v>
      </c>
      <c r="AB309" s="75">
        <v>446099057</v>
      </c>
      <c r="AC309" s="193" t="s">
        <v>62</v>
      </c>
      <c r="AD309" s="75">
        <v>0</v>
      </c>
      <c r="AE309" s="75">
        <v>0</v>
      </c>
      <c r="AF309" s="75">
        <v>0</v>
      </c>
      <c r="AG309" s="75">
        <v>1</v>
      </c>
      <c r="AH309" s="75">
        <v>0</v>
      </c>
      <c r="AI309" s="75">
        <v>0</v>
      </c>
      <c r="AJ309" s="75">
        <v>0</v>
      </c>
      <c r="AK309" s="164">
        <v>0</v>
      </c>
      <c r="AL309" s="164">
        <v>0</v>
      </c>
      <c r="AM309" s="164">
        <v>0</v>
      </c>
      <c r="AN309" s="164">
        <v>0</v>
      </c>
      <c r="AO309" s="164">
        <v>0</v>
      </c>
      <c r="AP309" s="164">
        <v>0</v>
      </c>
      <c r="AQ309" s="164">
        <v>0</v>
      </c>
      <c r="AR309" s="164">
        <v>0</v>
      </c>
      <c r="AS309" s="75">
        <v>0</v>
      </c>
      <c r="AT309" s="165"/>
      <c r="AU309" s="75">
        <v>99</v>
      </c>
      <c r="AV309" s="75">
        <v>57</v>
      </c>
      <c r="AW309" s="369">
        <v>12</v>
      </c>
      <c r="AY309" s="75"/>
    </row>
    <row r="310" spans="1:51">
      <c r="A310" s="164">
        <f t="shared" si="69"/>
        <v>446</v>
      </c>
      <c r="B310" s="164">
        <f t="shared" si="70"/>
        <v>446099073</v>
      </c>
      <c r="C310" s="165" t="str">
        <f t="shared" si="71"/>
        <v>FOXBOROUGH REGIONAL</v>
      </c>
      <c r="D310" s="174">
        <f t="shared" si="72"/>
        <v>0</v>
      </c>
      <c r="E310" s="174">
        <f t="shared" si="73"/>
        <v>0</v>
      </c>
      <c r="F310" s="174">
        <f t="shared" si="74"/>
        <v>0</v>
      </c>
      <c r="G310" s="174">
        <f t="shared" si="75"/>
        <v>0</v>
      </c>
      <c r="H310" s="174">
        <f t="shared" si="76"/>
        <v>0</v>
      </c>
      <c r="I310" s="174">
        <f t="shared" si="77"/>
        <v>1</v>
      </c>
      <c r="J310" s="174">
        <f t="shared" si="78"/>
        <v>0</v>
      </c>
      <c r="K310" s="251">
        <f t="shared" si="79"/>
        <v>0.04</v>
      </c>
      <c r="L310" s="174"/>
      <c r="M310" s="174">
        <f t="shared" si="80"/>
        <v>0</v>
      </c>
      <c r="N310" s="174">
        <f t="shared" si="81"/>
        <v>0</v>
      </c>
      <c r="O310" s="174">
        <f t="shared" si="82"/>
        <v>0</v>
      </c>
      <c r="P310" s="174">
        <f t="shared" si="83"/>
        <v>0</v>
      </c>
      <c r="Q310" s="174">
        <f t="shared" si="84"/>
        <v>5</v>
      </c>
      <c r="R310" s="174">
        <f t="shared" si="85"/>
        <v>1</v>
      </c>
      <c r="S310" s="177"/>
      <c r="T310" s="177"/>
      <c r="U310" s="177"/>
      <c r="V310" s="177"/>
      <c r="W310" s="370"/>
      <c r="X310" s="370"/>
      <c r="Y310" s="391"/>
      <c r="Z310" s="177"/>
      <c r="AA310" s="75">
        <v>446</v>
      </c>
      <c r="AB310" s="75">
        <v>446099073</v>
      </c>
      <c r="AC310" s="193" t="s">
        <v>62</v>
      </c>
      <c r="AD310" s="75">
        <v>0</v>
      </c>
      <c r="AE310" s="75">
        <v>0</v>
      </c>
      <c r="AF310" s="75">
        <v>0</v>
      </c>
      <c r="AG310" s="75">
        <v>0</v>
      </c>
      <c r="AH310" s="75">
        <v>0</v>
      </c>
      <c r="AI310" s="75">
        <v>1</v>
      </c>
      <c r="AJ310" s="75">
        <v>0</v>
      </c>
      <c r="AK310" s="164">
        <v>0</v>
      </c>
      <c r="AL310" s="164">
        <v>0</v>
      </c>
      <c r="AM310" s="164">
        <v>0</v>
      </c>
      <c r="AN310" s="164">
        <v>0</v>
      </c>
      <c r="AO310" s="164">
        <v>0</v>
      </c>
      <c r="AP310" s="164">
        <v>0</v>
      </c>
      <c r="AQ310" s="164">
        <v>0</v>
      </c>
      <c r="AR310" s="164">
        <v>0</v>
      </c>
      <c r="AS310" s="75">
        <v>0</v>
      </c>
      <c r="AT310" s="165"/>
      <c r="AU310" s="75">
        <v>99</v>
      </c>
      <c r="AV310" s="75">
        <v>73</v>
      </c>
      <c r="AW310" s="369">
        <v>5</v>
      </c>
      <c r="AY310" s="75"/>
    </row>
    <row r="311" spans="1:51">
      <c r="A311" s="164">
        <f t="shared" si="69"/>
        <v>446</v>
      </c>
      <c r="B311" s="164">
        <f t="shared" si="70"/>
        <v>446099078</v>
      </c>
      <c r="C311" s="165" t="str">
        <f t="shared" si="71"/>
        <v>FOXBOROUGH REGIONAL</v>
      </c>
      <c r="D311" s="174">
        <f t="shared" si="72"/>
        <v>0</v>
      </c>
      <c r="E311" s="174">
        <f t="shared" si="73"/>
        <v>0</v>
      </c>
      <c r="F311" s="174">
        <f t="shared" si="74"/>
        <v>0</v>
      </c>
      <c r="G311" s="174">
        <f t="shared" si="75"/>
        <v>2</v>
      </c>
      <c r="H311" s="174">
        <f t="shared" si="76"/>
        <v>0</v>
      </c>
      <c r="I311" s="174">
        <f t="shared" si="77"/>
        <v>0</v>
      </c>
      <c r="J311" s="174">
        <f t="shared" si="78"/>
        <v>0</v>
      </c>
      <c r="K311" s="251">
        <f t="shared" si="79"/>
        <v>0.08</v>
      </c>
      <c r="L311" s="174"/>
      <c r="M311" s="174">
        <f t="shared" si="80"/>
        <v>0</v>
      </c>
      <c r="N311" s="174">
        <f t="shared" si="81"/>
        <v>0</v>
      </c>
      <c r="O311" s="174">
        <f t="shared" si="82"/>
        <v>0</v>
      </c>
      <c r="P311" s="174">
        <f t="shared" si="83"/>
        <v>2</v>
      </c>
      <c r="Q311" s="174">
        <f t="shared" si="84"/>
        <v>1</v>
      </c>
      <c r="R311" s="174">
        <f t="shared" si="85"/>
        <v>2</v>
      </c>
      <c r="S311" s="177"/>
      <c r="T311" s="177"/>
      <c r="U311" s="177"/>
      <c r="V311" s="177"/>
      <c r="W311" s="370"/>
      <c r="X311" s="370"/>
      <c r="Y311" s="391"/>
      <c r="Z311" s="177"/>
      <c r="AA311" s="75">
        <v>446</v>
      </c>
      <c r="AB311" s="75">
        <v>446099078</v>
      </c>
      <c r="AC311" s="193" t="s">
        <v>62</v>
      </c>
      <c r="AD311" s="75">
        <v>0</v>
      </c>
      <c r="AE311" s="75">
        <v>0</v>
      </c>
      <c r="AF311" s="75">
        <v>0</v>
      </c>
      <c r="AG311" s="75">
        <v>2</v>
      </c>
      <c r="AH311" s="75">
        <v>0</v>
      </c>
      <c r="AI311" s="75">
        <v>0</v>
      </c>
      <c r="AJ311" s="75">
        <v>0</v>
      </c>
      <c r="AK311" s="164">
        <v>0</v>
      </c>
      <c r="AL311" s="164">
        <v>0</v>
      </c>
      <c r="AM311" s="164">
        <v>0</v>
      </c>
      <c r="AN311" s="164">
        <v>0</v>
      </c>
      <c r="AO311" s="164">
        <v>2</v>
      </c>
      <c r="AP311" s="164">
        <v>0</v>
      </c>
      <c r="AQ311" s="164">
        <v>0</v>
      </c>
      <c r="AR311" s="164">
        <v>0</v>
      </c>
      <c r="AS311" s="75">
        <v>0</v>
      </c>
      <c r="AT311" s="165"/>
      <c r="AU311" s="75">
        <v>99</v>
      </c>
      <c r="AV311" s="75">
        <v>78</v>
      </c>
      <c r="AW311" s="369">
        <v>1</v>
      </c>
      <c r="AY311" s="75"/>
    </row>
    <row r="312" spans="1:51">
      <c r="A312" s="164">
        <f t="shared" si="69"/>
        <v>446</v>
      </c>
      <c r="B312" s="164">
        <f t="shared" si="70"/>
        <v>446099083</v>
      </c>
      <c r="C312" s="165" t="str">
        <f t="shared" si="71"/>
        <v>FOXBOROUGH REGIONAL</v>
      </c>
      <c r="D312" s="174">
        <f t="shared" si="72"/>
        <v>0</v>
      </c>
      <c r="E312" s="174">
        <f t="shared" si="73"/>
        <v>0</v>
      </c>
      <c r="F312" s="174">
        <f t="shared" si="74"/>
        <v>0</v>
      </c>
      <c r="G312" s="174">
        <f t="shared" si="75"/>
        <v>2</v>
      </c>
      <c r="H312" s="174">
        <f t="shared" si="76"/>
        <v>1</v>
      </c>
      <c r="I312" s="174">
        <f t="shared" si="77"/>
        <v>0</v>
      </c>
      <c r="J312" s="174">
        <f t="shared" si="78"/>
        <v>0</v>
      </c>
      <c r="K312" s="251">
        <f t="shared" si="79"/>
        <v>0.12</v>
      </c>
      <c r="L312" s="174"/>
      <c r="M312" s="174">
        <f t="shared" si="80"/>
        <v>0</v>
      </c>
      <c r="N312" s="174">
        <f t="shared" si="81"/>
        <v>0</v>
      </c>
      <c r="O312" s="174">
        <f t="shared" si="82"/>
        <v>0</v>
      </c>
      <c r="P312" s="174">
        <f t="shared" si="83"/>
        <v>3</v>
      </c>
      <c r="Q312" s="174">
        <f t="shared" si="84"/>
        <v>6</v>
      </c>
      <c r="R312" s="174">
        <f t="shared" si="85"/>
        <v>3</v>
      </c>
      <c r="S312" s="177"/>
      <c r="T312" s="177"/>
      <c r="U312" s="177"/>
      <c r="V312" s="177"/>
      <c r="W312" s="370"/>
      <c r="X312" s="370"/>
      <c r="Y312" s="391"/>
      <c r="Z312" s="177"/>
      <c r="AA312" s="75">
        <v>446</v>
      </c>
      <c r="AB312" s="75">
        <v>446099083</v>
      </c>
      <c r="AC312" s="193" t="s">
        <v>62</v>
      </c>
      <c r="AD312" s="75">
        <v>0</v>
      </c>
      <c r="AE312" s="75">
        <v>0</v>
      </c>
      <c r="AF312" s="75">
        <v>0</v>
      </c>
      <c r="AG312" s="75">
        <v>2</v>
      </c>
      <c r="AH312" s="75">
        <v>1</v>
      </c>
      <c r="AI312" s="75">
        <v>0</v>
      </c>
      <c r="AJ312" s="75">
        <v>0</v>
      </c>
      <c r="AK312" s="164">
        <v>0</v>
      </c>
      <c r="AL312" s="164">
        <v>0</v>
      </c>
      <c r="AM312" s="164">
        <v>0</v>
      </c>
      <c r="AN312" s="164">
        <v>0</v>
      </c>
      <c r="AO312" s="164">
        <v>3</v>
      </c>
      <c r="AP312" s="164">
        <v>0</v>
      </c>
      <c r="AQ312" s="164">
        <v>0</v>
      </c>
      <c r="AR312" s="164">
        <v>0</v>
      </c>
      <c r="AS312" s="75">
        <v>0</v>
      </c>
      <c r="AT312" s="165"/>
      <c r="AU312" s="75">
        <v>99</v>
      </c>
      <c r="AV312" s="75">
        <v>83</v>
      </c>
      <c r="AW312" s="369">
        <v>6</v>
      </c>
      <c r="AY312" s="75"/>
    </row>
    <row r="313" spans="1:51">
      <c r="A313" s="164">
        <f t="shared" si="69"/>
        <v>446</v>
      </c>
      <c r="B313" s="164">
        <f t="shared" si="70"/>
        <v>446099088</v>
      </c>
      <c r="C313" s="165" t="str">
        <f t="shared" si="71"/>
        <v>FOXBOROUGH REGIONAL</v>
      </c>
      <c r="D313" s="174">
        <f t="shared" si="72"/>
        <v>0</v>
      </c>
      <c r="E313" s="174">
        <f t="shared" si="73"/>
        <v>0</v>
      </c>
      <c r="F313" s="174">
        <f t="shared" si="74"/>
        <v>2</v>
      </c>
      <c r="G313" s="174">
        <f t="shared" si="75"/>
        <v>7</v>
      </c>
      <c r="H313" s="174">
        <f t="shared" si="76"/>
        <v>5</v>
      </c>
      <c r="I313" s="174">
        <f t="shared" si="77"/>
        <v>0</v>
      </c>
      <c r="J313" s="174">
        <f t="shared" si="78"/>
        <v>0</v>
      </c>
      <c r="K313" s="251">
        <f t="shared" si="79"/>
        <v>0.56000000000000005</v>
      </c>
      <c r="L313" s="174"/>
      <c r="M313" s="174">
        <f t="shared" si="80"/>
        <v>1</v>
      </c>
      <c r="N313" s="174">
        <f t="shared" si="81"/>
        <v>0</v>
      </c>
      <c r="O313" s="174">
        <f t="shared" si="82"/>
        <v>0</v>
      </c>
      <c r="P313" s="174">
        <f t="shared" si="83"/>
        <v>10</v>
      </c>
      <c r="Q313" s="174">
        <f t="shared" si="84"/>
        <v>4</v>
      </c>
      <c r="R313" s="174">
        <f t="shared" si="85"/>
        <v>14</v>
      </c>
      <c r="S313" s="177"/>
      <c r="T313" s="177"/>
      <c r="U313" s="177"/>
      <c r="V313" s="177"/>
      <c r="W313" s="370"/>
      <c r="X313" s="370"/>
      <c r="Y313" s="391"/>
      <c r="Z313" s="177"/>
      <c r="AA313" s="75">
        <v>446</v>
      </c>
      <c r="AB313" s="75">
        <v>446099088</v>
      </c>
      <c r="AC313" s="193" t="s">
        <v>62</v>
      </c>
      <c r="AD313" s="75">
        <v>0</v>
      </c>
      <c r="AE313" s="75">
        <v>0</v>
      </c>
      <c r="AF313" s="75">
        <v>2</v>
      </c>
      <c r="AG313" s="75">
        <v>7</v>
      </c>
      <c r="AH313" s="75">
        <v>5</v>
      </c>
      <c r="AI313" s="75">
        <v>0</v>
      </c>
      <c r="AJ313" s="75">
        <v>0</v>
      </c>
      <c r="AK313" s="164">
        <v>0</v>
      </c>
      <c r="AL313" s="164">
        <v>1</v>
      </c>
      <c r="AM313" s="164">
        <v>0</v>
      </c>
      <c r="AN313" s="164">
        <v>0</v>
      </c>
      <c r="AO313" s="164">
        <v>9</v>
      </c>
      <c r="AP313" s="164">
        <v>0</v>
      </c>
      <c r="AQ313" s="164">
        <v>0</v>
      </c>
      <c r="AR313" s="164">
        <v>1</v>
      </c>
      <c r="AS313" s="75">
        <v>0</v>
      </c>
      <c r="AT313" s="165"/>
      <c r="AU313" s="75">
        <v>99</v>
      </c>
      <c r="AV313" s="75">
        <v>88</v>
      </c>
      <c r="AW313" s="369">
        <v>4</v>
      </c>
      <c r="AY313" s="75"/>
    </row>
    <row r="314" spans="1:51">
      <c r="A314" s="164">
        <f t="shared" si="69"/>
        <v>446</v>
      </c>
      <c r="B314" s="164">
        <f t="shared" si="70"/>
        <v>446099095</v>
      </c>
      <c r="C314" s="165" t="str">
        <f t="shared" si="71"/>
        <v>FOXBOROUGH REGIONAL</v>
      </c>
      <c r="D314" s="174">
        <f t="shared" si="72"/>
        <v>0</v>
      </c>
      <c r="E314" s="174">
        <f t="shared" si="73"/>
        <v>0</v>
      </c>
      <c r="F314" s="174">
        <f t="shared" si="74"/>
        <v>1</v>
      </c>
      <c r="G314" s="174">
        <f t="shared" si="75"/>
        <v>0</v>
      </c>
      <c r="H314" s="174">
        <f t="shared" si="76"/>
        <v>0</v>
      </c>
      <c r="I314" s="174">
        <f t="shared" si="77"/>
        <v>1</v>
      </c>
      <c r="J314" s="174">
        <f t="shared" si="78"/>
        <v>0</v>
      </c>
      <c r="K314" s="251">
        <f t="shared" si="79"/>
        <v>0.08</v>
      </c>
      <c r="L314" s="174"/>
      <c r="M314" s="174">
        <f t="shared" si="80"/>
        <v>0</v>
      </c>
      <c r="N314" s="174">
        <f t="shared" si="81"/>
        <v>0</v>
      </c>
      <c r="O314" s="174">
        <f t="shared" si="82"/>
        <v>0</v>
      </c>
      <c r="P314" s="174">
        <f t="shared" si="83"/>
        <v>1</v>
      </c>
      <c r="Q314" s="174">
        <f t="shared" si="84"/>
        <v>12</v>
      </c>
      <c r="R314" s="174">
        <f t="shared" si="85"/>
        <v>2</v>
      </c>
      <c r="S314" s="177"/>
      <c r="T314" s="177"/>
      <c r="U314" s="177"/>
      <c r="V314" s="177"/>
      <c r="W314" s="370"/>
      <c r="X314" s="370"/>
      <c r="Y314" s="391"/>
      <c r="Z314" s="177"/>
      <c r="AA314" s="75">
        <v>446</v>
      </c>
      <c r="AB314" s="75">
        <v>446099095</v>
      </c>
      <c r="AC314" s="193" t="s">
        <v>62</v>
      </c>
      <c r="AD314" s="75">
        <v>0</v>
      </c>
      <c r="AE314" s="75">
        <v>0</v>
      </c>
      <c r="AF314" s="75">
        <v>1</v>
      </c>
      <c r="AG314" s="75">
        <v>0</v>
      </c>
      <c r="AH314" s="75">
        <v>0</v>
      </c>
      <c r="AI314" s="75">
        <v>1</v>
      </c>
      <c r="AJ314" s="75">
        <v>0</v>
      </c>
      <c r="AK314" s="164">
        <v>0</v>
      </c>
      <c r="AL314" s="164">
        <v>0</v>
      </c>
      <c r="AM314" s="164">
        <v>0</v>
      </c>
      <c r="AN314" s="164">
        <v>0</v>
      </c>
      <c r="AO314" s="164">
        <v>0</v>
      </c>
      <c r="AP314" s="164">
        <v>0</v>
      </c>
      <c r="AQ314" s="164">
        <v>0</v>
      </c>
      <c r="AR314" s="164">
        <v>0</v>
      </c>
      <c r="AS314" s="75">
        <v>1</v>
      </c>
      <c r="AT314" s="165"/>
      <c r="AU314" s="75">
        <v>99</v>
      </c>
      <c r="AV314" s="75">
        <v>95</v>
      </c>
      <c r="AW314" s="369">
        <v>12</v>
      </c>
      <c r="AY314" s="75"/>
    </row>
    <row r="315" spans="1:51">
      <c r="A315" s="164">
        <f t="shared" si="69"/>
        <v>446</v>
      </c>
      <c r="B315" s="164">
        <f t="shared" si="70"/>
        <v>446099099</v>
      </c>
      <c r="C315" s="165" t="str">
        <f t="shared" si="71"/>
        <v>FOXBOROUGH REGIONAL</v>
      </c>
      <c r="D315" s="174">
        <f t="shared" si="72"/>
        <v>0</v>
      </c>
      <c r="E315" s="174">
        <f t="shared" si="73"/>
        <v>0</v>
      </c>
      <c r="F315" s="174">
        <f t="shared" si="74"/>
        <v>5</v>
      </c>
      <c r="G315" s="174">
        <f t="shared" si="75"/>
        <v>32</v>
      </c>
      <c r="H315" s="174">
        <f t="shared" si="76"/>
        <v>14</v>
      </c>
      <c r="I315" s="174">
        <f t="shared" si="77"/>
        <v>12</v>
      </c>
      <c r="J315" s="174">
        <f t="shared" si="78"/>
        <v>0</v>
      </c>
      <c r="K315" s="251">
        <f t="shared" si="79"/>
        <v>2.52</v>
      </c>
      <c r="L315" s="174"/>
      <c r="M315" s="174">
        <f t="shared" si="80"/>
        <v>2</v>
      </c>
      <c r="N315" s="174">
        <f t="shared" si="81"/>
        <v>0</v>
      </c>
      <c r="O315" s="174">
        <f t="shared" si="82"/>
        <v>0</v>
      </c>
      <c r="P315" s="174">
        <f t="shared" si="83"/>
        <v>35</v>
      </c>
      <c r="Q315" s="174">
        <f t="shared" si="84"/>
        <v>5</v>
      </c>
      <c r="R315" s="174">
        <f t="shared" si="85"/>
        <v>63</v>
      </c>
      <c r="S315" s="177"/>
      <c r="T315" s="177"/>
      <c r="U315" s="177"/>
      <c r="V315" s="177"/>
      <c r="W315" s="370"/>
      <c r="X315" s="370"/>
      <c r="Y315" s="391"/>
      <c r="Z315" s="177"/>
      <c r="AA315" s="75">
        <v>446</v>
      </c>
      <c r="AB315" s="75">
        <v>446099099</v>
      </c>
      <c r="AC315" s="193" t="s">
        <v>62</v>
      </c>
      <c r="AD315" s="75">
        <v>0</v>
      </c>
      <c r="AE315" s="75">
        <v>0</v>
      </c>
      <c r="AF315" s="75">
        <v>5</v>
      </c>
      <c r="AG315" s="75">
        <v>32</v>
      </c>
      <c r="AH315" s="75">
        <v>14</v>
      </c>
      <c r="AI315" s="75">
        <v>12</v>
      </c>
      <c r="AJ315" s="75">
        <v>0</v>
      </c>
      <c r="AK315" s="164">
        <v>0</v>
      </c>
      <c r="AL315" s="164">
        <v>2</v>
      </c>
      <c r="AM315" s="164">
        <v>0</v>
      </c>
      <c r="AN315" s="164">
        <v>0</v>
      </c>
      <c r="AO315" s="164">
        <v>29</v>
      </c>
      <c r="AP315" s="164">
        <v>0</v>
      </c>
      <c r="AQ315" s="164">
        <v>0</v>
      </c>
      <c r="AR315" s="164">
        <v>3</v>
      </c>
      <c r="AS315" s="75">
        <v>3</v>
      </c>
      <c r="AT315" s="165"/>
      <c r="AU315" s="75">
        <v>99</v>
      </c>
      <c r="AV315" s="75">
        <v>99</v>
      </c>
      <c r="AW315" s="369">
        <v>5</v>
      </c>
      <c r="AY315" s="75"/>
    </row>
    <row r="316" spans="1:51">
      <c r="A316" s="164">
        <f t="shared" si="69"/>
        <v>446</v>
      </c>
      <c r="B316" s="164">
        <f t="shared" si="70"/>
        <v>446099101</v>
      </c>
      <c r="C316" s="165" t="str">
        <f t="shared" si="71"/>
        <v>FOXBOROUGH REGIONAL</v>
      </c>
      <c r="D316" s="174">
        <f t="shared" si="72"/>
        <v>0</v>
      </c>
      <c r="E316" s="174">
        <f t="shared" si="73"/>
        <v>0</v>
      </c>
      <c r="F316" s="174">
        <f t="shared" si="74"/>
        <v>0</v>
      </c>
      <c r="G316" s="174">
        <f t="shared" si="75"/>
        <v>1</v>
      </c>
      <c r="H316" s="174">
        <f t="shared" si="76"/>
        <v>1</v>
      </c>
      <c r="I316" s="174">
        <f t="shared" si="77"/>
        <v>0</v>
      </c>
      <c r="J316" s="174">
        <f t="shared" si="78"/>
        <v>0</v>
      </c>
      <c r="K316" s="251">
        <f t="shared" si="79"/>
        <v>0.08</v>
      </c>
      <c r="L316" s="174"/>
      <c r="M316" s="174">
        <f t="shared" si="80"/>
        <v>0</v>
      </c>
      <c r="N316" s="174">
        <f t="shared" si="81"/>
        <v>0</v>
      </c>
      <c r="O316" s="174">
        <f t="shared" si="82"/>
        <v>0</v>
      </c>
      <c r="P316" s="174">
        <f t="shared" si="83"/>
        <v>2</v>
      </c>
      <c r="Q316" s="174">
        <f t="shared" si="84"/>
        <v>4</v>
      </c>
      <c r="R316" s="174">
        <f t="shared" si="85"/>
        <v>2</v>
      </c>
      <c r="S316" s="177"/>
      <c r="T316" s="177"/>
      <c r="U316" s="177"/>
      <c r="V316" s="177"/>
      <c r="W316" s="370"/>
      <c r="X316" s="370"/>
      <c r="Y316" s="391"/>
      <c r="Z316" s="177"/>
      <c r="AA316" s="75">
        <v>446</v>
      </c>
      <c r="AB316" s="75">
        <v>446099101</v>
      </c>
      <c r="AC316" s="193" t="s">
        <v>62</v>
      </c>
      <c r="AD316" s="75">
        <v>0</v>
      </c>
      <c r="AE316" s="75">
        <v>0</v>
      </c>
      <c r="AF316" s="75">
        <v>0</v>
      </c>
      <c r="AG316" s="75">
        <v>1</v>
      </c>
      <c r="AH316" s="75">
        <v>1</v>
      </c>
      <c r="AI316" s="75">
        <v>0</v>
      </c>
      <c r="AJ316" s="75">
        <v>0</v>
      </c>
      <c r="AK316" s="164">
        <v>0</v>
      </c>
      <c r="AL316" s="164">
        <v>0</v>
      </c>
      <c r="AM316" s="164">
        <v>0</v>
      </c>
      <c r="AN316" s="164">
        <v>0</v>
      </c>
      <c r="AO316" s="164">
        <v>2</v>
      </c>
      <c r="AP316" s="164">
        <v>0</v>
      </c>
      <c r="AQ316" s="164">
        <v>0</v>
      </c>
      <c r="AR316" s="164">
        <v>0</v>
      </c>
      <c r="AS316" s="75">
        <v>0</v>
      </c>
      <c r="AT316" s="165"/>
      <c r="AU316" s="75">
        <v>99</v>
      </c>
      <c r="AV316" s="75">
        <v>101</v>
      </c>
      <c r="AW316" s="369">
        <v>4</v>
      </c>
      <c r="AY316" s="75"/>
    </row>
    <row r="317" spans="1:51">
      <c r="A317" s="164">
        <f t="shared" si="69"/>
        <v>446</v>
      </c>
      <c r="B317" s="164">
        <f t="shared" si="70"/>
        <v>446099133</v>
      </c>
      <c r="C317" s="165" t="str">
        <f t="shared" si="71"/>
        <v>FOXBOROUGH REGIONAL</v>
      </c>
      <c r="D317" s="174">
        <f t="shared" si="72"/>
        <v>0</v>
      </c>
      <c r="E317" s="174">
        <f t="shared" si="73"/>
        <v>0</v>
      </c>
      <c r="F317" s="174">
        <f t="shared" si="74"/>
        <v>0</v>
      </c>
      <c r="G317" s="174">
        <f t="shared" si="75"/>
        <v>4</v>
      </c>
      <c r="H317" s="174">
        <f t="shared" si="76"/>
        <v>1</v>
      </c>
      <c r="I317" s="174">
        <f t="shared" si="77"/>
        <v>1</v>
      </c>
      <c r="J317" s="174">
        <f t="shared" si="78"/>
        <v>0</v>
      </c>
      <c r="K317" s="251">
        <f t="shared" si="79"/>
        <v>0.24</v>
      </c>
      <c r="L317" s="174"/>
      <c r="M317" s="174">
        <f t="shared" si="80"/>
        <v>0</v>
      </c>
      <c r="N317" s="174">
        <f t="shared" si="81"/>
        <v>0</v>
      </c>
      <c r="O317" s="174">
        <f t="shared" si="82"/>
        <v>0</v>
      </c>
      <c r="P317" s="174">
        <f t="shared" si="83"/>
        <v>2</v>
      </c>
      <c r="Q317" s="174">
        <f t="shared" si="84"/>
        <v>9</v>
      </c>
      <c r="R317" s="174">
        <f t="shared" si="85"/>
        <v>6</v>
      </c>
      <c r="S317" s="177"/>
      <c r="T317" s="177"/>
      <c r="U317" s="177"/>
      <c r="V317" s="177"/>
      <c r="W317" s="370"/>
      <c r="X317" s="370"/>
      <c r="Y317" s="391"/>
      <c r="Z317" s="177"/>
      <c r="AA317" s="75">
        <v>446</v>
      </c>
      <c r="AB317" s="75">
        <v>446099133</v>
      </c>
      <c r="AC317" s="193" t="s">
        <v>62</v>
      </c>
      <c r="AD317" s="75">
        <v>0</v>
      </c>
      <c r="AE317" s="75">
        <v>0</v>
      </c>
      <c r="AF317" s="75">
        <v>0</v>
      </c>
      <c r="AG317" s="75">
        <v>4</v>
      </c>
      <c r="AH317" s="75">
        <v>1</v>
      </c>
      <c r="AI317" s="75">
        <v>1</v>
      </c>
      <c r="AJ317" s="75">
        <v>0</v>
      </c>
      <c r="AK317" s="164">
        <v>0</v>
      </c>
      <c r="AL317" s="164">
        <v>0</v>
      </c>
      <c r="AM317" s="164">
        <v>0</v>
      </c>
      <c r="AN317" s="164">
        <v>0</v>
      </c>
      <c r="AO317" s="164">
        <v>1</v>
      </c>
      <c r="AP317" s="164">
        <v>0</v>
      </c>
      <c r="AQ317" s="164">
        <v>0</v>
      </c>
      <c r="AR317" s="164">
        <v>0</v>
      </c>
      <c r="AS317" s="75">
        <v>1</v>
      </c>
      <c r="AT317" s="165"/>
      <c r="AU317" s="75">
        <v>99</v>
      </c>
      <c r="AV317" s="75">
        <v>133</v>
      </c>
      <c r="AW317" s="369">
        <v>9</v>
      </c>
      <c r="AY317" s="75"/>
    </row>
    <row r="318" spans="1:51">
      <c r="A318" s="164">
        <f t="shared" si="69"/>
        <v>446</v>
      </c>
      <c r="B318" s="164">
        <f t="shared" si="70"/>
        <v>446099136</v>
      </c>
      <c r="C318" s="165" t="str">
        <f t="shared" si="71"/>
        <v>FOXBOROUGH REGIONAL</v>
      </c>
      <c r="D318" s="174">
        <f t="shared" si="72"/>
        <v>0</v>
      </c>
      <c r="E318" s="174">
        <f t="shared" si="73"/>
        <v>0</v>
      </c>
      <c r="F318" s="174">
        <f t="shared" si="74"/>
        <v>0</v>
      </c>
      <c r="G318" s="174">
        <f t="shared" si="75"/>
        <v>0</v>
      </c>
      <c r="H318" s="174">
        <f t="shared" si="76"/>
        <v>0</v>
      </c>
      <c r="I318" s="174">
        <f t="shared" si="77"/>
        <v>1</v>
      </c>
      <c r="J318" s="174">
        <f t="shared" si="78"/>
        <v>0</v>
      </c>
      <c r="K318" s="251">
        <f t="shared" si="79"/>
        <v>0.04</v>
      </c>
      <c r="L318" s="174"/>
      <c r="M318" s="174">
        <f t="shared" si="80"/>
        <v>0</v>
      </c>
      <c r="N318" s="174">
        <f t="shared" si="81"/>
        <v>0</v>
      </c>
      <c r="O318" s="174">
        <f t="shared" si="82"/>
        <v>0</v>
      </c>
      <c r="P318" s="174">
        <f t="shared" si="83"/>
        <v>0</v>
      </c>
      <c r="Q318" s="174">
        <f t="shared" si="84"/>
        <v>3</v>
      </c>
      <c r="R318" s="174">
        <f t="shared" si="85"/>
        <v>1</v>
      </c>
      <c r="S318" s="177"/>
      <c r="T318" s="177"/>
      <c r="U318" s="177"/>
      <c r="V318" s="177"/>
      <c r="W318" s="370"/>
      <c r="X318" s="370"/>
      <c r="Y318" s="391"/>
      <c r="Z318" s="177"/>
      <c r="AA318" s="75">
        <v>446</v>
      </c>
      <c r="AB318" s="75">
        <v>446099136</v>
      </c>
      <c r="AC318" s="193" t="s">
        <v>62</v>
      </c>
      <c r="AD318" s="75">
        <v>0</v>
      </c>
      <c r="AE318" s="75">
        <v>0</v>
      </c>
      <c r="AF318" s="75">
        <v>0</v>
      </c>
      <c r="AG318" s="75">
        <v>0</v>
      </c>
      <c r="AH318" s="75">
        <v>0</v>
      </c>
      <c r="AI318" s="75">
        <v>1</v>
      </c>
      <c r="AJ318" s="75">
        <v>0</v>
      </c>
      <c r="AK318" s="164">
        <v>0</v>
      </c>
      <c r="AL318" s="164">
        <v>0</v>
      </c>
      <c r="AM318" s="164">
        <v>0</v>
      </c>
      <c r="AN318" s="164">
        <v>0</v>
      </c>
      <c r="AO318" s="164">
        <v>0</v>
      </c>
      <c r="AP318" s="164">
        <v>0</v>
      </c>
      <c r="AQ318" s="164">
        <v>0</v>
      </c>
      <c r="AR318" s="164">
        <v>0</v>
      </c>
      <c r="AS318" s="75">
        <v>0</v>
      </c>
      <c r="AT318" s="165"/>
      <c r="AU318" s="75">
        <v>99</v>
      </c>
      <c r="AV318" s="75">
        <v>136</v>
      </c>
      <c r="AW318" s="369">
        <v>3</v>
      </c>
      <c r="AY318" s="75"/>
    </row>
    <row r="319" spans="1:51">
      <c r="A319" s="164">
        <f t="shared" si="69"/>
        <v>446</v>
      </c>
      <c r="B319" s="164">
        <f t="shared" si="70"/>
        <v>446099139</v>
      </c>
      <c r="C319" s="165" t="str">
        <f t="shared" si="71"/>
        <v>FOXBOROUGH REGIONAL</v>
      </c>
      <c r="D319" s="174">
        <f t="shared" si="72"/>
        <v>0</v>
      </c>
      <c r="E319" s="174">
        <f t="shared" si="73"/>
        <v>0</v>
      </c>
      <c r="F319" s="174">
        <f t="shared" si="74"/>
        <v>0</v>
      </c>
      <c r="G319" s="174">
        <f t="shared" si="75"/>
        <v>2</v>
      </c>
      <c r="H319" s="174">
        <f t="shared" si="76"/>
        <v>0</v>
      </c>
      <c r="I319" s="174">
        <f t="shared" si="77"/>
        <v>0</v>
      </c>
      <c r="J319" s="174">
        <f t="shared" si="78"/>
        <v>0</v>
      </c>
      <c r="K319" s="251">
        <f t="shared" si="79"/>
        <v>0.08</v>
      </c>
      <c r="L319" s="174"/>
      <c r="M319" s="174">
        <f t="shared" si="80"/>
        <v>0</v>
      </c>
      <c r="N319" s="174">
        <f t="shared" si="81"/>
        <v>0</v>
      </c>
      <c r="O319" s="174">
        <f t="shared" si="82"/>
        <v>0</v>
      </c>
      <c r="P319" s="174">
        <f t="shared" si="83"/>
        <v>2</v>
      </c>
      <c r="Q319" s="174">
        <f t="shared" si="84"/>
        <v>2</v>
      </c>
      <c r="R319" s="174">
        <f t="shared" si="85"/>
        <v>2</v>
      </c>
      <c r="S319" s="177"/>
      <c r="T319" s="177"/>
      <c r="U319" s="177"/>
      <c r="V319" s="177"/>
      <c r="W319" s="370"/>
      <c r="X319" s="370"/>
      <c r="Y319" s="391"/>
      <c r="Z319" s="177"/>
      <c r="AA319" s="75">
        <v>446</v>
      </c>
      <c r="AB319" s="75">
        <v>446099139</v>
      </c>
      <c r="AC319" s="193" t="s">
        <v>62</v>
      </c>
      <c r="AD319" s="75">
        <v>0</v>
      </c>
      <c r="AE319" s="75">
        <v>0</v>
      </c>
      <c r="AF319" s="75">
        <v>0</v>
      </c>
      <c r="AG319" s="75">
        <v>2</v>
      </c>
      <c r="AH319" s="75">
        <v>0</v>
      </c>
      <c r="AI319" s="75">
        <v>0</v>
      </c>
      <c r="AJ319" s="75">
        <v>0</v>
      </c>
      <c r="AK319" s="164">
        <v>0</v>
      </c>
      <c r="AL319" s="164">
        <v>0</v>
      </c>
      <c r="AM319" s="164">
        <v>0</v>
      </c>
      <c r="AN319" s="164">
        <v>0</v>
      </c>
      <c r="AO319" s="164">
        <v>2</v>
      </c>
      <c r="AP319" s="164">
        <v>0</v>
      </c>
      <c r="AQ319" s="164">
        <v>0</v>
      </c>
      <c r="AR319" s="164">
        <v>0</v>
      </c>
      <c r="AS319" s="75">
        <v>0</v>
      </c>
      <c r="AT319" s="165"/>
      <c r="AU319" s="75">
        <v>99</v>
      </c>
      <c r="AV319" s="75">
        <v>139</v>
      </c>
      <c r="AW319" s="369">
        <v>2</v>
      </c>
      <c r="AY319" s="75"/>
    </row>
    <row r="320" spans="1:51">
      <c r="A320" s="164">
        <f t="shared" si="69"/>
        <v>446</v>
      </c>
      <c r="B320" s="164">
        <f t="shared" si="70"/>
        <v>446099167</v>
      </c>
      <c r="C320" s="165" t="str">
        <f t="shared" si="71"/>
        <v>FOXBOROUGH REGIONAL</v>
      </c>
      <c r="D320" s="174">
        <f t="shared" si="72"/>
        <v>0</v>
      </c>
      <c r="E320" s="174">
        <f t="shared" si="73"/>
        <v>0</v>
      </c>
      <c r="F320" s="174">
        <f t="shared" si="74"/>
        <v>3</v>
      </c>
      <c r="G320" s="174">
        <f t="shared" si="75"/>
        <v>17</v>
      </c>
      <c r="H320" s="174">
        <f t="shared" si="76"/>
        <v>5</v>
      </c>
      <c r="I320" s="174">
        <f t="shared" si="77"/>
        <v>5</v>
      </c>
      <c r="J320" s="174">
        <f t="shared" si="78"/>
        <v>0</v>
      </c>
      <c r="K320" s="251">
        <f t="shared" si="79"/>
        <v>1.2</v>
      </c>
      <c r="L320" s="174"/>
      <c r="M320" s="174">
        <f t="shared" si="80"/>
        <v>1</v>
      </c>
      <c r="N320" s="174">
        <f t="shared" si="81"/>
        <v>0</v>
      </c>
      <c r="O320" s="174">
        <f t="shared" si="82"/>
        <v>0</v>
      </c>
      <c r="P320" s="174">
        <f t="shared" si="83"/>
        <v>24</v>
      </c>
      <c r="Q320" s="174">
        <f t="shared" si="84"/>
        <v>4</v>
      </c>
      <c r="R320" s="174">
        <f t="shared" si="85"/>
        <v>30</v>
      </c>
      <c r="S320" s="177"/>
      <c r="T320" s="177"/>
      <c r="U320" s="177"/>
      <c r="V320" s="177"/>
      <c r="W320" s="370"/>
      <c r="X320" s="370"/>
      <c r="Y320" s="391"/>
      <c r="Z320" s="177"/>
      <c r="AA320" s="75">
        <v>446</v>
      </c>
      <c r="AB320" s="75">
        <v>446099167</v>
      </c>
      <c r="AC320" s="193" t="s">
        <v>62</v>
      </c>
      <c r="AD320" s="75">
        <v>0</v>
      </c>
      <c r="AE320" s="75">
        <v>0</v>
      </c>
      <c r="AF320" s="75">
        <v>3</v>
      </c>
      <c r="AG320" s="75">
        <v>17</v>
      </c>
      <c r="AH320" s="75">
        <v>5</v>
      </c>
      <c r="AI320" s="75">
        <v>5</v>
      </c>
      <c r="AJ320" s="75">
        <v>0</v>
      </c>
      <c r="AK320" s="164">
        <v>0</v>
      </c>
      <c r="AL320" s="164">
        <v>1</v>
      </c>
      <c r="AM320" s="164">
        <v>0</v>
      </c>
      <c r="AN320" s="164">
        <v>0</v>
      </c>
      <c r="AO320" s="164">
        <v>19</v>
      </c>
      <c r="AP320" s="164">
        <v>0</v>
      </c>
      <c r="AQ320" s="164">
        <v>0</v>
      </c>
      <c r="AR320" s="164">
        <v>2</v>
      </c>
      <c r="AS320" s="75">
        <v>3</v>
      </c>
      <c r="AT320" s="165"/>
      <c r="AU320" s="75">
        <v>99</v>
      </c>
      <c r="AV320" s="75">
        <v>167</v>
      </c>
      <c r="AW320" s="369">
        <v>4</v>
      </c>
      <c r="AY320" s="75"/>
    </row>
    <row r="321" spans="1:51">
      <c r="A321" s="164">
        <f t="shared" si="69"/>
        <v>446</v>
      </c>
      <c r="B321" s="164">
        <f t="shared" si="70"/>
        <v>446099182</v>
      </c>
      <c r="C321" s="165" t="str">
        <f t="shared" si="71"/>
        <v>FOXBOROUGH REGIONAL</v>
      </c>
      <c r="D321" s="174">
        <f t="shared" si="72"/>
        <v>0</v>
      </c>
      <c r="E321" s="174">
        <f t="shared" si="73"/>
        <v>0</v>
      </c>
      <c r="F321" s="174">
        <f t="shared" si="74"/>
        <v>0</v>
      </c>
      <c r="G321" s="174">
        <f t="shared" si="75"/>
        <v>0</v>
      </c>
      <c r="H321" s="174">
        <f t="shared" si="76"/>
        <v>0</v>
      </c>
      <c r="I321" s="174">
        <f t="shared" si="77"/>
        <v>1</v>
      </c>
      <c r="J321" s="174">
        <f t="shared" si="78"/>
        <v>0</v>
      </c>
      <c r="K321" s="251">
        <f t="shared" si="79"/>
        <v>0.04</v>
      </c>
      <c r="L321" s="174"/>
      <c r="M321" s="174">
        <f t="shared" si="80"/>
        <v>0</v>
      </c>
      <c r="N321" s="174">
        <f t="shared" si="81"/>
        <v>0</v>
      </c>
      <c r="O321" s="174">
        <f t="shared" si="82"/>
        <v>0</v>
      </c>
      <c r="P321" s="174">
        <f t="shared" si="83"/>
        <v>0</v>
      </c>
      <c r="Q321" s="174">
        <f t="shared" si="84"/>
        <v>8</v>
      </c>
      <c r="R321" s="174">
        <f t="shared" si="85"/>
        <v>1</v>
      </c>
      <c r="S321" s="177"/>
      <c r="T321" s="177"/>
      <c r="U321" s="177"/>
      <c r="V321" s="177"/>
      <c r="W321" s="370"/>
      <c r="X321" s="370"/>
      <c r="Y321" s="391"/>
      <c r="Z321" s="177"/>
      <c r="AA321" s="75">
        <v>446</v>
      </c>
      <c r="AB321" s="75">
        <v>446099182</v>
      </c>
      <c r="AC321" s="193" t="s">
        <v>62</v>
      </c>
      <c r="AD321" s="75">
        <v>0</v>
      </c>
      <c r="AE321" s="75">
        <v>0</v>
      </c>
      <c r="AF321" s="75">
        <v>0</v>
      </c>
      <c r="AG321" s="75">
        <v>0</v>
      </c>
      <c r="AH321" s="75">
        <v>0</v>
      </c>
      <c r="AI321" s="75">
        <v>1</v>
      </c>
      <c r="AJ321" s="75">
        <v>0</v>
      </c>
      <c r="AK321" s="164">
        <v>0</v>
      </c>
      <c r="AL321" s="164">
        <v>0</v>
      </c>
      <c r="AM321" s="164">
        <v>0</v>
      </c>
      <c r="AN321" s="164">
        <v>0</v>
      </c>
      <c r="AO321" s="164">
        <v>0</v>
      </c>
      <c r="AP321" s="164">
        <v>0</v>
      </c>
      <c r="AQ321" s="164">
        <v>0</v>
      </c>
      <c r="AR321" s="164">
        <v>0</v>
      </c>
      <c r="AS321" s="75">
        <v>0</v>
      </c>
      <c r="AT321" s="165"/>
      <c r="AU321" s="75">
        <v>99</v>
      </c>
      <c r="AV321" s="75">
        <v>182</v>
      </c>
      <c r="AW321" s="369">
        <v>8</v>
      </c>
      <c r="AY321" s="75"/>
    </row>
    <row r="322" spans="1:51">
      <c r="A322" s="164">
        <f t="shared" si="69"/>
        <v>446</v>
      </c>
      <c r="B322" s="164">
        <f t="shared" si="70"/>
        <v>446099185</v>
      </c>
      <c r="C322" s="165" t="str">
        <f t="shared" si="71"/>
        <v>FOXBOROUGH REGIONAL</v>
      </c>
      <c r="D322" s="174">
        <f t="shared" si="72"/>
        <v>0</v>
      </c>
      <c r="E322" s="174">
        <f t="shared" si="73"/>
        <v>0</v>
      </c>
      <c r="F322" s="174">
        <f t="shared" si="74"/>
        <v>0</v>
      </c>
      <c r="G322" s="174">
        <f t="shared" si="75"/>
        <v>0</v>
      </c>
      <c r="H322" s="174">
        <f t="shared" si="76"/>
        <v>1</v>
      </c>
      <c r="I322" s="174">
        <f t="shared" si="77"/>
        <v>0</v>
      </c>
      <c r="J322" s="174">
        <f t="shared" si="78"/>
        <v>0</v>
      </c>
      <c r="K322" s="251">
        <f t="shared" si="79"/>
        <v>0.04</v>
      </c>
      <c r="L322" s="174"/>
      <c r="M322" s="174">
        <f t="shared" si="80"/>
        <v>0</v>
      </c>
      <c r="N322" s="174">
        <f t="shared" si="81"/>
        <v>0</v>
      </c>
      <c r="O322" s="174">
        <f t="shared" si="82"/>
        <v>0</v>
      </c>
      <c r="P322" s="174">
        <f t="shared" si="83"/>
        <v>1</v>
      </c>
      <c r="Q322" s="174">
        <f t="shared" si="84"/>
        <v>10</v>
      </c>
      <c r="R322" s="174">
        <f t="shared" si="85"/>
        <v>1</v>
      </c>
      <c r="S322" s="177"/>
      <c r="T322" s="177"/>
      <c r="U322" s="177"/>
      <c r="V322" s="177"/>
      <c r="W322" s="370"/>
      <c r="X322" s="370"/>
      <c r="Y322" s="391"/>
      <c r="Z322" s="177"/>
      <c r="AA322" s="75">
        <v>446</v>
      </c>
      <c r="AB322" s="75">
        <v>446099185</v>
      </c>
      <c r="AC322" s="193" t="s">
        <v>62</v>
      </c>
      <c r="AD322" s="75">
        <v>0</v>
      </c>
      <c r="AE322" s="75">
        <v>0</v>
      </c>
      <c r="AF322" s="75">
        <v>0</v>
      </c>
      <c r="AG322" s="75">
        <v>0</v>
      </c>
      <c r="AH322" s="75">
        <v>1</v>
      </c>
      <c r="AI322" s="75">
        <v>0</v>
      </c>
      <c r="AJ322" s="75">
        <v>0</v>
      </c>
      <c r="AK322" s="164">
        <v>0</v>
      </c>
      <c r="AL322" s="164">
        <v>0</v>
      </c>
      <c r="AM322" s="164">
        <v>0</v>
      </c>
      <c r="AN322" s="164">
        <v>0</v>
      </c>
      <c r="AO322" s="164">
        <v>1</v>
      </c>
      <c r="AP322" s="164">
        <v>0</v>
      </c>
      <c r="AQ322" s="164">
        <v>0</v>
      </c>
      <c r="AR322" s="164">
        <v>0</v>
      </c>
      <c r="AS322" s="75">
        <v>0</v>
      </c>
      <c r="AT322" s="165"/>
      <c r="AU322" s="75">
        <v>99</v>
      </c>
      <c r="AV322" s="75">
        <v>185</v>
      </c>
      <c r="AW322" s="369">
        <v>10</v>
      </c>
      <c r="AY322" s="75"/>
    </row>
    <row r="323" spans="1:51">
      <c r="A323" s="164">
        <f t="shared" si="69"/>
        <v>446</v>
      </c>
      <c r="B323" s="164">
        <f t="shared" si="70"/>
        <v>446099187</v>
      </c>
      <c r="C323" s="165" t="str">
        <f t="shared" si="71"/>
        <v>FOXBOROUGH REGIONAL</v>
      </c>
      <c r="D323" s="174">
        <f t="shared" si="72"/>
        <v>0</v>
      </c>
      <c r="E323" s="174">
        <f t="shared" si="73"/>
        <v>0</v>
      </c>
      <c r="F323" s="174">
        <f t="shared" si="74"/>
        <v>0</v>
      </c>
      <c r="G323" s="174">
        <f t="shared" si="75"/>
        <v>2</v>
      </c>
      <c r="H323" s="174">
        <f t="shared" si="76"/>
        <v>0</v>
      </c>
      <c r="I323" s="174">
        <f t="shared" si="77"/>
        <v>0</v>
      </c>
      <c r="J323" s="174">
        <f t="shared" si="78"/>
        <v>0</v>
      </c>
      <c r="K323" s="251">
        <f t="shared" si="79"/>
        <v>0.08</v>
      </c>
      <c r="L323" s="174"/>
      <c r="M323" s="174">
        <f t="shared" si="80"/>
        <v>0</v>
      </c>
      <c r="N323" s="174">
        <f t="shared" si="81"/>
        <v>0</v>
      </c>
      <c r="O323" s="174">
        <f t="shared" si="82"/>
        <v>0</v>
      </c>
      <c r="P323" s="174">
        <f t="shared" si="83"/>
        <v>2</v>
      </c>
      <c r="Q323" s="174">
        <f t="shared" si="84"/>
        <v>4</v>
      </c>
      <c r="R323" s="174">
        <f t="shared" si="85"/>
        <v>2</v>
      </c>
      <c r="S323" s="177"/>
      <c r="T323" s="177"/>
      <c r="U323" s="177"/>
      <c r="V323" s="177"/>
      <c r="W323" s="370"/>
      <c r="X323" s="370"/>
      <c r="Y323" s="391"/>
      <c r="Z323" s="177"/>
      <c r="AA323" s="75">
        <v>446</v>
      </c>
      <c r="AB323" s="75">
        <v>446099187</v>
      </c>
      <c r="AC323" s="193" t="s">
        <v>62</v>
      </c>
      <c r="AD323" s="75">
        <v>0</v>
      </c>
      <c r="AE323" s="75">
        <v>0</v>
      </c>
      <c r="AF323" s="75">
        <v>0</v>
      </c>
      <c r="AG323" s="75">
        <v>2</v>
      </c>
      <c r="AH323" s="75">
        <v>0</v>
      </c>
      <c r="AI323" s="75">
        <v>0</v>
      </c>
      <c r="AJ323" s="75">
        <v>0</v>
      </c>
      <c r="AK323" s="164">
        <v>0</v>
      </c>
      <c r="AL323" s="164">
        <v>0</v>
      </c>
      <c r="AM323" s="164">
        <v>0</v>
      </c>
      <c r="AN323" s="164">
        <v>0</v>
      </c>
      <c r="AO323" s="164">
        <v>2</v>
      </c>
      <c r="AP323" s="164">
        <v>0</v>
      </c>
      <c r="AQ323" s="164">
        <v>0</v>
      </c>
      <c r="AR323" s="164">
        <v>0</v>
      </c>
      <c r="AS323" s="75">
        <v>0</v>
      </c>
      <c r="AT323" s="165"/>
      <c r="AU323" s="75">
        <v>99</v>
      </c>
      <c r="AV323" s="75">
        <v>187</v>
      </c>
      <c r="AW323" s="369">
        <v>4</v>
      </c>
      <c r="AY323" s="75"/>
    </row>
    <row r="324" spans="1:51">
      <c r="A324" s="164">
        <f t="shared" si="69"/>
        <v>446</v>
      </c>
      <c r="B324" s="164">
        <f t="shared" si="70"/>
        <v>446099189</v>
      </c>
      <c r="C324" s="165" t="str">
        <f t="shared" si="71"/>
        <v>FOXBOROUGH REGIONAL</v>
      </c>
      <c r="D324" s="174">
        <f t="shared" si="72"/>
        <v>0</v>
      </c>
      <c r="E324" s="174">
        <f t="shared" si="73"/>
        <v>0</v>
      </c>
      <c r="F324" s="174">
        <f t="shared" si="74"/>
        <v>1</v>
      </c>
      <c r="G324" s="174">
        <f t="shared" si="75"/>
        <v>0</v>
      </c>
      <c r="H324" s="174">
        <f t="shared" si="76"/>
        <v>0</v>
      </c>
      <c r="I324" s="174">
        <f t="shared" si="77"/>
        <v>0</v>
      </c>
      <c r="J324" s="174">
        <f t="shared" si="78"/>
        <v>0</v>
      </c>
      <c r="K324" s="251">
        <f t="shared" si="79"/>
        <v>0.04</v>
      </c>
      <c r="L324" s="174"/>
      <c r="M324" s="174">
        <f t="shared" si="80"/>
        <v>0</v>
      </c>
      <c r="N324" s="174">
        <f t="shared" si="81"/>
        <v>0</v>
      </c>
      <c r="O324" s="174">
        <f t="shared" si="82"/>
        <v>0</v>
      </c>
      <c r="P324" s="174">
        <f t="shared" si="83"/>
        <v>1</v>
      </c>
      <c r="Q324" s="174">
        <f t="shared" si="84"/>
        <v>3</v>
      </c>
      <c r="R324" s="174">
        <f t="shared" si="85"/>
        <v>1</v>
      </c>
      <c r="S324" s="177"/>
      <c r="T324" s="177"/>
      <c r="U324" s="177"/>
      <c r="V324" s="177"/>
      <c r="W324" s="370"/>
      <c r="X324" s="370"/>
      <c r="Y324" s="391"/>
      <c r="Z324" s="177"/>
      <c r="AA324" s="75">
        <v>446</v>
      </c>
      <c r="AB324" s="75">
        <v>446099189</v>
      </c>
      <c r="AC324" s="193" t="s">
        <v>62</v>
      </c>
      <c r="AD324" s="75">
        <v>0</v>
      </c>
      <c r="AE324" s="75">
        <v>0</v>
      </c>
      <c r="AF324" s="75">
        <v>1</v>
      </c>
      <c r="AG324" s="75">
        <v>0</v>
      </c>
      <c r="AH324" s="75">
        <v>0</v>
      </c>
      <c r="AI324" s="75">
        <v>0</v>
      </c>
      <c r="AJ324" s="75">
        <v>0</v>
      </c>
      <c r="AK324" s="164">
        <v>0</v>
      </c>
      <c r="AL324" s="164">
        <v>0</v>
      </c>
      <c r="AM324" s="164">
        <v>0</v>
      </c>
      <c r="AN324" s="164">
        <v>0</v>
      </c>
      <c r="AO324" s="164">
        <v>0</v>
      </c>
      <c r="AP324" s="164">
        <v>0</v>
      </c>
      <c r="AQ324" s="164">
        <v>0</v>
      </c>
      <c r="AR324" s="164">
        <v>1</v>
      </c>
      <c r="AS324" s="75">
        <v>0</v>
      </c>
      <c r="AT324" s="165"/>
      <c r="AU324" s="75">
        <v>99</v>
      </c>
      <c r="AV324" s="75">
        <v>189</v>
      </c>
      <c r="AW324" s="369">
        <v>3</v>
      </c>
      <c r="AY324" s="75"/>
    </row>
    <row r="325" spans="1:51">
      <c r="A325" s="164">
        <f t="shared" si="69"/>
        <v>446</v>
      </c>
      <c r="B325" s="164">
        <f t="shared" si="70"/>
        <v>446099208</v>
      </c>
      <c r="C325" s="165" t="str">
        <f t="shared" si="71"/>
        <v>FOXBOROUGH REGIONAL</v>
      </c>
      <c r="D325" s="174">
        <f t="shared" si="72"/>
        <v>0</v>
      </c>
      <c r="E325" s="174">
        <f t="shared" si="73"/>
        <v>0</v>
      </c>
      <c r="F325" s="174">
        <f t="shared" si="74"/>
        <v>0</v>
      </c>
      <c r="G325" s="174">
        <f t="shared" si="75"/>
        <v>3</v>
      </c>
      <c r="H325" s="174">
        <f t="shared" si="76"/>
        <v>0</v>
      </c>
      <c r="I325" s="174">
        <f t="shared" si="77"/>
        <v>0</v>
      </c>
      <c r="J325" s="174">
        <f t="shared" si="78"/>
        <v>0</v>
      </c>
      <c r="K325" s="251">
        <f t="shared" si="79"/>
        <v>0.12</v>
      </c>
      <c r="L325" s="174"/>
      <c r="M325" s="174">
        <f t="shared" si="80"/>
        <v>1</v>
      </c>
      <c r="N325" s="174">
        <f t="shared" si="81"/>
        <v>0</v>
      </c>
      <c r="O325" s="174">
        <f t="shared" si="82"/>
        <v>0</v>
      </c>
      <c r="P325" s="174">
        <f t="shared" si="83"/>
        <v>3</v>
      </c>
      <c r="Q325" s="174">
        <f t="shared" si="84"/>
        <v>2</v>
      </c>
      <c r="R325" s="174">
        <f t="shared" si="85"/>
        <v>3</v>
      </c>
      <c r="S325" s="177"/>
      <c r="T325" s="177"/>
      <c r="U325" s="177"/>
      <c r="V325" s="177"/>
      <c r="W325" s="370"/>
      <c r="X325" s="370"/>
      <c r="Y325" s="391"/>
      <c r="Z325" s="177"/>
      <c r="AA325" s="75">
        <v>446</v>
      </c>
      <c r="AB325" s="75">
        <v>446099208</v>
      </c>
      <c r="AC325" s="193" t="s">
        <v>62</v>
      </c>
      <c r="AD325" s="75">
        <v>0</v>
      </c>
      <c r="AE325" s="75">
        <v>0</v>
      </c>
      <c r="AF325" s="75">
        <v>0</v>
      </c>
      <c r="AG325" s="75">
        <v>3</v>
      </c>
      <c r="AH325" s="75">
        <v>0</v>
      </c>
      <c r="AI325" s="75">
        <v>0</v>
      </c>
      <c r="AJ325" s="75">
        <v>0</v>
      </c>
      <c r="AK325" s="164">
        <v>0</v>
      </c>
      <c r="AL325" s="164">
        <v>1</v>
      </c>
      <c r="AM325" s="164">
        <v>0</v>
      </c>
      <c r="AN325" s="164">
        <v>0</v>
      </c>
      <c r="AO325" s="164">
        <v>3</v>
      </c>
      <c r="AP325" s="164">
        <v>0</v>
      </c>
      <c r="AQ325" s="164">
        <v>0</v>
      </c>
      <c r="AR325" s="164">
        <v>0</v>
      </c>
      <c r="AS325" s="75">
        <v>0</v>
      </c>
      <c r="AT325" s="165"/>
      <c r="AU325" s="75">
        <v>99</v>
      </c>
      <c r="AV325" s="75">
        <v>208</v>
      </c>
      <c r="AW325" s="369">
        <v>2</v>
      </c>
      <c r="AY325" s="75"/>
    </row>
    <row r="326" spans="1:51">
      <c r="A326" s="164">
        <f t="shared" si="69"/>
        <v>446</v>
      </c>
      <c r="B326" s="164">
        <f t="shared" si="70"/>
        <v>446099212</v>
      </c>
      <c r="C326" s="165" t="str">
        <f t="shared" si="71"/>
        <v>FOXBOROUGH REGIONAL</v>
      </c>
      <c r="D326" s="174">
        <f t="shared" si="72"/>
        <v>0</v>
      </c>
      <c r="E326" s="174">
        <f t="shared" si="73"/>
        <v>0</v>
      </c>
      <c r="F326" s="174">
        <f t="shared" si="74"/>
        <v>1</v>
      </c>
      <c r="G326" s="174">
        <f t="shared" si="75"/>
        <v>19</v>
      </c>
      <c r="H326" s="174">
        <f t="shared" si="76"/>
        <v>8</v>
      </c>
      <c r="I326" s="174">
        <f t="shared" si="77"/>
        <v>7</v>
      </c>
      <c r="J326" s="174">
        <f t="shared" si="78"/>
        <v>0</v>
      </c>
      <c r="K326" s="251">
        <f t="shared" si="79"/>
        <v>1.4</v>
      </c>
      <c r="L326" s="174"/>
      <c r="M326" s="174">
        <f t="shared" si="80"/>
        <v>0</v>
      </c>
      <c r="N326" s="174">
        <f t="shared" si="81"/>
        <v>0</v>
      </c>
      <c r="O326" s="174">
        <f t="shared" si="82"/>
        <v>0</v>
      </c>
      <c r="P326" s="174">
        <f t="shared" si="83"/>
        <v>17</v>
      </c>
      <c r="Q326" s="174">
        <f t="shared" si="84"/>
        <v>5</v>
      </c>
      <c r="R326" s="174">
        <f t="shared" si="85"/>
        <v>35</v>
      </c>
      <c r="S326" s="177"/>
      <c r="T326" s="177"/>
      <c r="U326" s="177"/>
      <c r="V326" s="177"/>
      <c r="W326" s="370"/>
      <c r="X326" s="370"/>
      <c r="Y326" s="391"/>
      <c r="Z326" s="177"/>
      <c r="AA326" s="75">
        <v>446</v>
      </c>
      <c r="AB326" s="75">
        <v>446099212</v>
      </c>
      <c r="AC326" s="193" t="s">
        <v>62</v>
      </c>
      <c r="AD326" s="75">
        <v>0</v>
      </c>
      <c r="AE326" s="75">
        <v>0</v>
      </c>
      <c r="AF326" s="75">
        <v>1</v>
      </c>
      <c r="AG326" s="75">
        <v>19</v>
      </c>
      <c r="AH326" s="75">
        <v>8</v>
      </c>
      <c r="AI326" s="75">
        <v>7</v>
      </c>
      <c r="AJ326" s="75">
        <v>0</v>
      </c>
      <c r="AK326" s="164">
        <v>0</v>
      </c>
      <c r="AL326" s="164">
        <v>0</v>
      </c>
      <c r="AM326" s="164">
        <v>0</v>
      </c>
      <c r="AN326" s="164">
        <v>0</v>
      </c>
      <c r="AO326" s="164">
        <v>15</v>
      </c>
      <c r="AP326" s="164">
        <v>0</v>
      </c>
      <c r="AQ326" s="164">
        <v>0</v>
      </c>
      <c r="AR326" s="164">
        <v>1</v>
      </c>
      <c r="AS326" s="75">
        <v>1</v>
      </c>
      <c r="AT326" s="165"/>
      <c r="AU326" s="75">
        <v>99</v>
      </c>
      <c r="AV326" s="75">
        <v>212</v>
      </c>
      <c r="AW326" s="369">
        <v>5</v>
      </c>
      <c r="AY326" s="75"/>
    </row>
    <row r="327" spans="1:51">
      <c r="A327" s="164">
        <f t="shared" si="69"/>
        <v>446</v>
      </c>
      <c r="B327" s="164">
        <f t="shared" si="70"/>
        <v>446099218</v>
      </c>
      <c r="C327" s="165" t="str">
        <f t="shared" si="71"/>
        <v>FOXBOROUGH REGIONAL</v>
      </c>
      <c r="D327" s="174">
        <f t="shared" si="72"/>
        <v>0</v>
      </c>
      <c r="E327" s="174">
        <f t="shared" si="73"/>
        <v>0</v>
      </c>
      <c r="F327" s="174">
        <f t="shared" si="74"/>
        <v>4</v>
      </c>
      <c r="G327" s="174">
        <f t="shared" si="75"/>
        <v>15</v>
      </c>
      <c r="H327" s="174">
        <f t="shared" si="76"/>
        <v>8</v>
      </c>
      <c r="I327" s="174">
        <f t="shared" si="77"/>
        <v>11</v>
      </c>
      <c r="J327" s="174">
        <f t="shared" si="78"/>
        <v>0</v>
      </c>
      <c r="K327" s="251">
        <f t="shared" si="79"/>
        <v>1.52</v>
      </c>
      <c r="L327" s="174"/>
      <c r="M327" s="174">
        <f t="shared" si="80"/>
        <v>1</v>
      </c>
      <c r="N327" s="174">
        <f t="shared" si="81"/>
        <v>0</v>
      </c>
      <c r="O327" s="174">
        <f t="shared" si="82"/>
        <v>0</v>
      </c>
      <c r="P327" s="174">
        <f t="shared" si="83"/>
        <v>9</v>
      </c>
      <c r="Q327" s="174">
        <f t="shared" si="84"/>
        <v>5</v>
      </c>
      <c r="R327" s="174">
        <f t="shared" si="85"/>
        <v>38</v>
      </c>
      <c r="S327" s="177"/>
      <c r="T327" s="177"/>
      <c r="U327" s="177"/>
      <c r="V327" s="177"/>
      <c r="W327" s="370"/>
      <c r="X327" s="370"/>
      <c r="Y327" s="391"/>
      <c r="Z327" s="177"/>
      <c r="AA327" s="75">
        <v>446</v>
      </c>
      <c r="AB327" s="75">
        <v>446099218</v>
      </c>
      <c r="AC327" s="193" t="s">
        <v>62</v>
      </c>
      <c r="AD327" s="75">
        <v>0</v>
      </c>
      <c r="AE327" s="75">
        <v>0</v>
      </c>
      <c r="AF327" s="75">
        <v>4</v>
      </c>
      <c r="AG327" s="75">
        <v>15</v>
      </c>
      <c r="AH327" s="75">
        <v>8</v>
      </c>
      <c r="AI327" s="75">
        <v>11</v>
      </c>
      <c r="AJ327" s="75">
        <v>0</v>
      </c>
      <c r="AK327" s="164">
        <v>0</v>
      </c>
      <c r="AL327" s="164">
        <v>1</v>
      </c>
      <c r="AM327" s="164">
        <v>0</v>
      </c>
      <c r="AN327" s="164">
        <v>0</v>
      </c>
      <c r="AO327" s="164">
        <v>5</v>
      </c>
      <c r="AP327" s="164">
        <v>0</v>
      </c>
      <c r="AQ327" s="164">
        <v>0</v>
      </c>
      <c r="AR327" s="164">
        <v>1</v>
      </c>
      <c r="AS327" s="75">
        <v>3</v>
      </c>
      <c r="AT327" s="165"/>
      <c r="AU327" s="75">
        <v>99</v>
      </c>
      <c r="AV327" s="75">
        <v>218</v>
      </c>
      <c r="AW327" s="369">
        <v>5</v>
      </c>
      <c r="AY327" s="75"/>
    </row>
    <row r="328" spans="1:51">
      <c r="A328" s="164">
        <f t="shared" si="69"/>
        <v>446</v>
      </c>
      <c r="B328" s="164">
        <f t="shared" si="70"/>
        <v>446099220</v>
      </c>
      <c r="C328" s="165" t="str">
        <f t="shared" si="71"/>
        <v>FOXBOROUGH REGIONAL</v>
      </c>
      <c r="D328" s="174">
        <f t="shared" si="72"/>
        <v>0</v>
      </c>
      <c r="E328" s="174">
        <f t="shared" si="73"/>
        <v>0</v>
      </c>
      <c r="F328" s="174">
        <f t="shared" si="74"/>
        <v>3</v>
      </c>
      <c r="G328" s="174">
        <f t="shared" si="75"/>
        <v>15</v>
      </c>
      <c r="H328" s="174">
        <f t="shared" si="76"/>
        <v>9</v>
      </c>
      <c r="I328" s="174">
        <f t="shared" si="77"/>
        <v>6</v>
      </c>
      <c r="J328" s="174">
        <f t="shared" si="78"/>
        <v>0</v>
      </c>
      <c r="K328" s="251">
        <f t="shared" si="79"/>
        <v>1.32</v>
      </c>
      <c r="L328" s="174"/>
      <c r="M328" s="174">
        <f t="shared" si="80"/>
        <v>1</v>
      </c>
      <c r="N328" s="174">
        <f t="shared" si="81"/>
        <v>0</v>
      </c>
      <c r="O328" s="174">
        <f t="shared" si="82"/>
        <v>0</v>
      </c>
      <c r="P328" s="174">
        <f t="shared" si="83"/>
        <v>26</v>
      </c>
      <c r="Q328" s="174">
        <f t="shared" si="84"/>
        <v>8</v>
      </c>
      <c r="R328" s="174">
        <f t="shared" si="85"/>
        <v>33</v>
      </c>
      <c r="S328" s="177"/>
      <c r="T328" s="177"/>
      <c r="U328" s="177"/>
      <c r="V328" s="177"/>
      <c r="W328" s="370"/>
      <c r="X328" s="370"/>
      <c r="Y328" s="391"/>
      <c r="Z328" s="177"/>
      <c r="AA328" s="75">
        <v>446</v>
      </c>
      <c r="AB328" s="75">
        <v>446099220</v>
      </c>
      <c r="AC328" s="193" t="s">
        <v>62</v>
      </c>
      <c r="AD328" s="75">
        <v>0</v>
      </c>
      <c r="AE328" s="75">
        <v>0</v>
      </c>
      <c r="AF328" s="75">
        <v>3</v>
      </c>
      <c r="AG328" s="75">
        <v>15</v>
      </c>
      <c r="AH328" s="75">
        <v>9</v>
      </c>
      <c r="AI328" s="75">
        <v>6</v>
      </c>
      <c r="AJ328" s="75">
        <v>0</v>
      </c>
      <c r="AK328" s="164">
        <v>0</v>
      </c>
      <c r="AL328" s="164">
        <v>1</v>
      </c>
      <c r="AM328" s="164">
        <v>0</v>
      </c>
      <c r="AN328" s="164">
        <v>0</v>
      </c>
      <c r="AO328" s="164">
        <v>18</v>
      </c>
      <c r="AP328" s="164">
        <v>0</v>
      </c>
      <c r="AQ328" s="164">
        <v>0</v>
      </c>
      <c r="AR328" s="164">
        <v>3</v>
      </c>
      <c r="AS328" s="75">
        <v>5</v>
      </c>
      <c r="AT328" s="165"/>
      <c r="AU328" s="75">
        <v>99</v>
      </c>
      <c r="AV328" s="75">
        <v>220</v>
      </c>
      <c r="AW328" s="369">
        <v>8</v>
      </c>
      <c r="AY328" s="75"/>
    </row>
    <row r="329" spans="1:51">
      <c r="A329" s="164">
        <f t="shared" si="69"/>
        <v>446</v>
      </c>
      <c r="B329" s="164">
        <f t="shared" si="70"/>
        <v>446099238</v>
      </c>
      <c r="C329" s="165" t="str">
        <f t="shared" si="71"/>
        <v>FOXBOROUGH REGIONAL</v>
      </c>
      <c r="D329" s="174">
        <f t="shared" si="72"/>
        <v>0</v>
      </c>
      <c r="E329" s="174">
        <f t="shared" si="73"/>
        <v>0</v>
      </c>
      <c r="F329" s="174">
        <f t="shared" si="74"/>
        <v>0</v>
      </c>
      <c r="G329" s="174">
        <f t="shared" si="75"/>
        <v>5</v>
      </c>
      <c r="H329" s="174">
        <f t="shared" si="76"/>
        <v>0</v>
      </c>
      <c r="I329" s="174">
        <f t="shared" si="77"/>
        <v>0</v>
      </c>
      <c r="J329" s="174">
        <f t="shared" si="78"/>
        <v>0</v>
      </c>
      <c r="K329" s="251">
        <f t="shared" si="79"/>
        <v>0.2</v>
      </c>
      <c r="L329" s="174"/>
      <c r="M329" s="174">
        <f t="shared" si="80"/>
        <v>0</v>
      </c>
      <c r="N329" s="174">
        <f t="shared" si="81"/>
        <v>0</v>
      </c>
      <c r="O329" s="174">
        <f t="shared" si="82"/>
        <v>0</v>
      </c>
      <c r="P329" s="174">
        <f t="shared" si="83"/>
        <v>2</v>
      </c>
      <c r="Q329" s="174">
        <f t="shared" si="84"/>
        <v>6</v>
      </c>
      <c r="R329" s="174">
        <f t="shared" si="85"/>
        <v>5</v>
      </c>
      <c r="S329" s="177"/>
      <c r="T329" s="177"/>
      <c r="U329" s="177"/>
      <c r="V329" s="177"/>
      <c r="W329" s="370"/>
      <c r="X329" s="370"/>
      <c r="Y329" s="391"/>
      <c r="Z329" s="177"/>
      <c r="AA329" s="75">
        <v>446</v>
      </c>
      <c r="AB329" s="75">
        <v>446099238</v>
      </c>
      <c r="AC329" s="193" t="s">
        <v>62</v>
      </c>
      <c r="AD329" s="75">
        <v>0</v>
      </c>
      <c r="AE329" s="75">
        <v>0</v>
      </c>
      <c r="AF329" s="75">
        <v>0</v>
      </c>
      <c r="AG329" s="75">
        <v>5</v>
      </c>
      <c r="AH329" s="75">
        <v>0</v>
      </c>
      <c r="AI329" s="75">
        <v>0</v>
      </c>
      <c r="AJ329" s="75">
        <v>0</v>
      </c>
      <c r="AK329" s="164">
        <v>0</v>
      </c>
      <c r="AL329" s="164">
        <v>0</v>
      </c>
      <c r="AM329" s="164">
        <v>0</v>
      </c>
      <c r="AN329" s="164">
        <v>0</v>
      </c>
      <c r="AO329" s="164">
        <v>2</v>
      </c>
      <c r="AP329" s="164">
        <v>0</v>
      </c>
      <c r="AQ329" s="164">
        <v>0</v>
      </c>
      <c r="AR329" s="164">
        <v>0</v>
      </c>
      <c r="AS329" s="75">
        <v>0</v>
      </c>
      <c r="AT329" s="165"/>
      <c r="AU329" s="75">
        <v>99</v>
      </c>
      <c r="AV329" s="75">
        <v>238</v>
      </c>
      <c r="AW329" s="369">
        <v>6</v>
      </c>
      <c r="AY329" s="75"/>
    </row>
    <row r="330" spans="1:51">
      <c r="A330" s="164">
        <f t="shared" si="69"/>
        <v>446</v>
      </c>
      <c r="B330" s="164">
        <f t="shared" si="70"/>
        <v>446099244</v>
      </c>
      <c r="C330" s="165" t="str">
        <f t="shared" si="71"/>
        <v>FOXBOROUGH REGIONAL</v>
      </c>
      <c r="D330" s="174">
        <f t="shared" si="72"/>
        <v>0</v>
      </c>
      <c r="E330" s="174">
        <f t="shared" si="73"/>
        <v>0</v>
      </c>
      <c r="F330" s="174">
        <f t="shared" si="74"/>
        <v>0</v>
      </c>
      <c r="G330" s="174">
        <f t="shared" si="75"/>
        <v>3</v>
      </c>
      <c r="H330" s="174">
        <f t="shared" si="76"/>
        <v>1</v>
      </c>
      <c r="I330" s="174">
        <f t="shared" si="77"/>
        <v>9</v>
      </c>
      <c r="J330" s="174">
        <f t="shared" si="78"/>
        <v>0</v>
      </c>
      <c r="K330" s="251">
        <f t="shared" si="79"/>
        <v>0.52</v>
      </c>
      <c r="L330" s="174"/>
      <c r="M330" s="174">
        <f t="shared" si="80"/>
        <v>0</v>
      </c>
      <c r="N330" s="174">
        <f t="shared" si="81"/>
        <v>0</v>
      </c>
      <c r="O330" s="174">
        <f t="shared" si="82"/>
        <v>0</v>
      </c>
      <c r="P330" s="174">
        <f t="shared" si="83"/>
        <v>3</v>
      </c>
      <c r="Q330" s="174">
        <f t="shared" si="84"/>
        <v>10</v>
      </c>
      <c r="R330" s="174">
        <f t="shared" si="85"/>
        <v>13</v>
      </c>
      <c r="S330" s="177"/>
      <c r="T330" s="177"/>
      <c r="U330" s="177"/>
      <c r="V330" s="177"/>
      <c r="W330" s="370"/>
      <c r="X330" s="370"/>
      <c r="Y330" s="391"/>
      <c r="Z330" s="177"/>
      <c r="AA330" s="75">
        <v>446</v>
      </c>
      <c r="AB330" s="75">
        <v>446099244</v>
      </c>
      <c r="AC330" s="193" t="s">
        <v>62</v>
      </c>
      <c r="AD330" s="75">
        <v>0</v>
      </c>
      <c r="AE330" s="75">
        <v>0</v>
      </c>
      <c r="AF330" s="75">
        <v>0</v>
      </c>
      <c r="AG330" s="75">
        <v>3</v>
      </c>
      <c r="AH330" s="75">
        <v>1</v>
      </c>
      <c r="AI330" s="75">
        <v>9</v>
      </c>
      <c r="AJ330" s="75">
        <v>0</v>
      </c>
      <c r="AK330" s="164">
        <v>0</v>
      </c>
      <c r="AL330" s="164">
        <v>0</v>
      </c>
      <c r="AM330" s="164">
        <v>0</v>
      </c>
      <c r="AN330" s="164">
        <v>0</v>
      </c>
      <c r="AO330" s="164">
        <v>0</v>
      </c>
      <c r="AP330" s="164">
        <v>0</v>
      </c>
      <c r="AQ330" s="164">
        <v>0</v>
      </c>
      <c r="AR330" s="164">
        <v>0</v>
      </c>
      <c r="AS330" s="75">
        <v>3</v>
      </c>
      <c r="AT330" s="165"/>
      <c r="AU330" s="75">
        <v>99</v>
      </c>
      <c r="AV330" s="75">
        <v>244</v>
      </c>
      <c r="AW330" s="369">
        <v>10</v>
      </c>
      <c r="AY330" s="75"/>
    </row>
    <row r="331" spans="1:51">
      <c r="A331" s="164">
        <f t="shared" ref="A331:A394" si="86">AA331</f>
        <v>446</v>
      </c>
      <c r="B331" s="164">
        <f t="shared" ref="B331:B394" si="87">AB331</f>
        <v>446099265</v>
      </c>
      <c r="C331" s="165" t="str">
        <f t="shared" ref="C331:C394" si="88">AC331</f>
        <v>FOXBOROUGH REGIONAL</v>
      </c>
      <c r="D331" s="174">
        <f t="shared" ref="D331:D394" si="89">ROUND(AD331,0)</f>
        <v>0</v>
      </c>
      <c r="E331" s="174">
        <f t="shared" ref="E331:E394" si="90">ROUND(AE331,0)</f>
        <v>0</v>
      </c>
      <c r="F331" s="174">
        <f t="shared" ref="F331:F394" si="91">ROUND(AF331,0)</f>
        <v>0</v>
      </c>
      <c r="G331" s="174">
        <f t="shared" ref="G331:G394" si="92">ROUND(AG331,0)</f>
        <v>1</v>
      </c>
      <c r="H331" s="174">
        <f t="shared" ref="H331:H394" si="93">ROUND(AH331,0)</f>
        <v>0</v>
      </c>
      <c r="I331" s="174">
        <f t="shared" ref="I331:I394" si="94">ROUND(AI331,0)-J331</f>
        <v>0</v>
      </c>
      <c r="J331" s="174">
        <f t="shared" ref="J331:J394" si="95">ROUND(AJ331,0)</f>
        <v>0</v>
      </c>
      <c r="K331" s="251">
        <f t="shared" ref="K331:K394" si="96">ROUND($K$2*(SUM(AF331:AI331)+(AE331*0.5))+$K$5*AJ331,4)</f>
        <v>0.04</v>
      </c>
      <c r="L331" s="174"/>
      <c r="M331" s="174">
        <f t="shared" ref="M331:M394" si="97">ROUND(AL331+(AK331*0.5),0)</f>
        <v>0</v>
      </c>
      <c r="N331" s="174">
        <f t="shared" ref="N331:N394" si="98">ROUND(AM331,0)</f>
        <v>0</v>
      </c>
      <c r="O331" s="174">
        <f t="shared" ref="O331:O394" si="99">ROUND(AN331,0)</f>
        <v>0</v>
      </c>
      <c r="P331" s="174">
        <f t="shared" ref="P331:P394" si="100">ROUND(((AP331+AQ331)*0.5)+AO331+AR331+AS331,0)</f>
        <v>0</v>
      </c>
      <c r="Q331" s="174">
        <f t="shared" ref="Q331:Q394" si="101">AW331</f>
        <v>4</v>
      </c>
      <c r="R331" s="174">
        <f t="shared" ref="R331:R394" si="102">SUM(F331:I331)+ROUND(D331*0.5,0)+ROUND(J331,0)</f>
        <v>1</v>
      </c>
      <c r="S331" s="177"/>
      <c r="T331" s="177"/>
      <c r="U331" s="177"/>
      <c r="V331" s="177"/>
      <c r="W331" s="370"/>
      <c r="X331" s="370"/>
      <c r="Y331" s="391"/>
      <c r="Z331" s="177"/>
      <c r="AA331" s="75">
        <v>446</v>
      </c>
      <c r="AB331" s="75">
        <v>446099265</v>
      </c>
      <c r="AC331" s="193" t="s">
        <v>62</v>
      </c>
      <c r="AD331" s="75">
        <v>0</v>
      </c>
      <c r="AE331" s="75">
        <v>0</v>
      </c>
      <c r="AF331" s="75">
        <v>0</v>
      </c>
      <c r="AG331" s="75">
        <v>1</v>
      </c>
      <c r="AH331" s="75">
        <v>0</v>
      </c>
      <c r="AI331" s="75">
        <v>0</v>
      </c>
      <c r="AJ331" s="75">
        <v>0</v>
      </c>
      <c r="AK331" s="164">
        <v>0</v>
      </c>
      <c r="AL331" s="164">
        <v>0</v>
      </c>
      <c r="AM331" s="164">
        <v>0</v>
      </c>
      <c r="AN331" s="164">
        <v>0</v>
      </c>
      <c r="AO331" s="164">
        <v>0</v>
      </c>
      <c r="AP331" s="164">
        <v>0</v>
      </c>
      <c r="AQ331" s="164">
        <v>0</v>
      </c>
      <c r="AR331" s="164">
        <v>0</v>
      </c>
      <c r="AS331" s="75">
        <v>0</v>
      </c>
      <c r="AT331" s="165"/>
      <c r="AU331" s="75">
        <v>99</v>
      </c>
      <c r="AV331" s="75">
        <v>265</v>
      </c>
      <c r="AW331" s="369">
        <v>4</v>
      </c>
      <c r="AY331" s="75"/>
    </row>
    <row r="332" spans="1:51">
      <c r="A332" s="164">
        <f t="shared" si="86"/>
        <v>446</v>
      </c>
      <c r="B332" s="164">
        <f t="shared" si="87"/>
        <v>446099266</v>
      </c>
      <c r="C332" s="165" t="str">
        <f t="shared" si="88"/>
        <v>FOXBOROUGH REGIONAL</v>
      </c>
      <c r="D332" s="174">
        <f t="shared" si="89"/>
        <v>0</v>
      </c>
      <c r="E332" s="174">
        <f t="shared" si="90"/>
        <v>0</v>
      </c>
      <c r="F332" s="174">
        <f t="shared" si="91"/>
        <v>1</v>
      </c>
      <c r="G332" s="174">
        <f t="shared" si="92"/>
        <v>4</v>
      </c>
      <c r="H332" s="174">
        <f t="shared" si="93"/>
        <v>1</v>
      </c>
      <c r="I332" s="174">
        <f t="shared" si="94"/>
        <v>0</v>
      </c>
      <c r="J332" s="174">
        <f t="shared" si="95"/>
        <v>0</v>
      </c>
      <c r="K332" s="251">
        <f t="shared" si="96"/>
        <v>0.24</v>
      </c>
      <c r="L332" s="174"/>
      <c r="M332" s="174">
        <f t="shared" si="97"/>
        <v>0</v>
      </c>
      <c r="N332" s="174">
        <f t="shared" si="98"/>
        <v>0</v>
      </c>
      <c r="O332" s="174">
        <f t="shared" si="99"/>
        <v>0</v>
      </c>
      <c r="P332" s="174">
        <f t="shared" si="100"/>
        <v>6</v>
      </c>
      <c r="Q332" s="174">
        <f t="shared" si="101"/>
        <v>3</v>
      </c>
      <c r="R332" s="174">
        <f t="shared" si="102"/>
        <v>6</v>
      </c>
      <c r="S332" s="177"/>
      <c r="T332" s="177"/>
      <c r="U332" s="177"/>
      <c r="V332" s="177"/>
      <c r="W332" s="370"/>
      <c r="X332" s="370"/>
      <c r="Y332" s="391"/>
      <c r="Z332" s="177"/>
      <c r="AA332" s="75">
        <v>446</v>
      </c>
      <c r="AB332" s="75">
        <v>446099266</v>
      </c>
      <c r="AC332" s="193" t="s">
        <v>62</v>
      </c>
      <c r="AD332" s="75">
        <v>0</v>
      </c>
      <c r="AE332" s="75">
        <v>0</v>
      </c>
      <c r="AF332" s="75">
        <v>1</v>
      </c>
      <c r="AG332" s="75">
        <v>4</v>
      </c>
      <c r="AH332" s="75">
        <v>1</v>
      </c>
      <c r="AI332" s="75">
        <v>0</v>
      </c>
      <c r="AJ332" s="75">
        <v>0</v>
      </c>
      <c r="AK332" s="164">
        <v>0</v>
      </c>
      <c r="AL332" s="164">
        <v>0</v>
      </c>
      <c r="AM332" s="164">
        <v>0</v>
      </c>
      <c r="AN332" s="164">
        <v>0</v>
      </c>
      <c r="AO332" s="164">
        <v>5</v>
      </c>
      <c r="AP332" s="164">
        <v>0</v>
      </c>
      <c r="AQ332" s="164">
        <v>0</v>
      </c>
      <c r="AR332" s="164">
        <v>1</v>
      </c>
      <c r="AS332" s="75">
        <v>0</v>
      </c>
      <c r="AT332" s="165"/>
      <c r="AU332" s="75">
        <v>99</v>
      </c>
      <c r="AV332" s="75">
        <v>266</v>
      </c>
      <c r="AW332" s="369">
        <v>3</v>
      </c>
      <c r="AY332" s="75"/>
    </row>
    <row r="333" spans="1:51">
      <c r="A333" s="164">
        <f t="shared" si="86"/>
        <v>446</v>
      </c>
      <c r="B333" s="164">
        <f t="shared" si="87"/>
        <v>446099285</v>
      </c>
      <c r="C333" s="165" t="str">
        <f t="shared" si="88"/>
        <v>FOXBOROUGH REGIONAL</v>
      </c>
      <c r="D333" s="174">
        <f t="shared" si="89"/>
        <v>0</v>
      </c>
      <c r="E333" s="174">
        <f t="shared" si="90"/>
        <v>0</v>
      </c>
      <c r="F333" s="174">
        <f t="shared" si="91"/>
        <v>9</v>
      </c>
      <c r="G333" s="174">
        <f t="shared" si="92"/>
        <v>29</v>
      </c>
      <c r="H333" s="174">
        <f t="shared" si="93"/>
        <v>13</v>
      </c>
      <c r="I333" s="174">
        <f t="shared" si="94"/>
        <v>16</v>
      </c>
      <c r="J333" s="174">
        <f t="shared" si="95"/>
        <v>0</v>
      </c>
      <c r="K333" s="251">
        <f t="shared" si="96"/>
        <v>2.68</v>
      </c>
      <c r="L333" s="174"/>
      <c r="M333" s="174">
        <f t="shared" si="97"/>
        <v>6</v>
      </c>
      <c r="N333" s="174">
        <f t="shared" si="98"/>
        <v>1</v>
      </c>
      <c r="O333" s="174">
        <f t="shared" si="99"/>
        <v>1</v>
      </c>
      <c r="P333" s="174">
        <f t="shared" si="100"/>
        <v>33</v>
      </c>
      <c r="Q333" s="174">
        <f t="shared" si="101"/>
        <v>9</v>
      </c>
      <c r="R333" s="174">
        <f t="shared" si="102"/>
        <v>67</v>
      </c>
      <c r="S333" s="177"/>
      <c r="T333" s="177"/>
      <c r="U333" s="177"/>
      <c r="V333" s="177"/>
      <c r="W333" s="370"/>
      <c r="X333" s="370"/>
      <c r="Y333" s="391"/>
      <c r="Z333" s="177"/>
      <c r="AA333" s="75">
        <v>446</v>
      </c>
      <c r="AB333" s="75">
        <v>446099285</v>
      </c>
      <c r="AC333" s="193" t="s">
        <v>62</v>
      </c>
      <c r="AD333" s="75">
        <v>0</v>
      </c>
      <c r="AE333" s="75">
        <v>0</v>
      </c>
      <c r="AF333" s="75">
        <v>9</v>
      </c>
      <c r="AG333" s="75">
        <v>29</v>
      </c>
      <c r="AH333" s="75">
        <v>13</v>
      </c>
      <c r="AI333" s="75">
        <v>16</v>
      </c>
      <c r="AJ333" s="75">
        <v>0</v>
      </c>
      <c r="AK333" s="164">
        <v>0</v>
      </c>
      <c r="AL333" s="164">
        <v>6</v>
      </c>
      <c r="AM333" s="164">
        <v>1</v>
      </c>
      <c r="AN333" s="164">
        <v>1</v>
      </c>
      <c r="AO333" s="164">
        <v>20</v>
      </c>
      <c r="AP333" s="164">
        <v>0</v>
      </c>
      <c r="AQ333" s="164">
        <v>0</v>
      </c>
      <c r="AR333" s="164">
        <v>6</v>
      </c>
      <c r="AS333" s="75">
        <v>7</v>
      </c>
      <c r="AT333" s="165"/>
      <c r="AU333" s="75">
        <v>99</v>
      </c>
      <c r="AV333" s="75">
        <v>285</v>
      </c>
      <c r="AW333" s="369">
        <v>9</v>
      </c>
      <c r="AY333" s="75"/>
    </row>
    <row r="334" spans="1:51">
      <c r="A334" s="164">
        <f t="shared" si="86"/>
        <v>446</v>
      </c>
      <c r="B334" s="164">
        <f t="shared" si="87"/>
        <v>446099293</v>
      </c>
      <c r="C334" s="165" t="str">
        <f t="shared" si="88"/>
        <v>FOXBOROUGH REGIONAL</v>
      </c>
      <c r="D334" s="174">
        <f t="shared" si="89"/>
        <v>0</v>
      </c>
      <c r="E334" s="174">
        <f t="shared" si="90"/>
        <v>0</v>
      </c>
      <c r="F334" s="174">
        <f t="shared" si="91"/>
        <v>15</v>
      </c>
      <c r="G334" s="174">
        <f t="shared" si="92"/>
        <v>55</v>
      </c>
      <c r="H334" s="174">
        <f t="shared" si="93"/>
        <v>25</v>
      </c>
      <c r="I334" s="174">
        <f t="shared" si="94"/>
        <v>19</v>
      </c>
      <c r="J334" s="174">
        <f t="shared" si="95"/>
        <v>0</v>
      </c>
      <c r="K334" s="251">
        <f t="shared" si="96"/>
        <v>4.5599999999999996</v>
      </c>
      <c r="L334" s="174"/>
      <c r="M334" s="174">
        <f t="shared" si="97"/>
        <v>2</v>
      </c>
      <c r="N334" s="174">
        <f t="shared" si="98"/>
        <v>5</v>
      </c>
      <c r="O334" s="174">
        <f t="shared" si="99"/>
        <v>1</v>
      </c>
      <c r="P334" s="174">
        <f t="shared" si="100"/>
        <v>68</v>
      </c>
      <c r="Q334" s="174">
        <f t="shared" si="101"/>
        <v>10</v>
      </c>
      <c r="R334" s="174">
        <f t="shared" si="102"/>
        <v>114</v>
      </c>
      <c r="S334" s="177"/>
      <c r="T334" s="177"/>
      <c r="U334" s="177"/>
      <c r="V334" s="177"/>
      <c r="W334" s="370"/>
      <c r="X334" s="370"/>
      <c r="Y334" s="391"/>
      <c r="Z334" s="177"/>
      <c r="AA334" s="75">
        <v>446</v>
      </c>
      <c r="AB334" s="75">
        <v>446099293</v>
      </c>
      <c r="AC334" s="193" t="s">
        <v>62</v>
      </c>
      <c r="AD334" s="75">
        <v>0</v>
      </c>
      <c r="AE334" s="75">
        <v>0</v>
      </c>
      <c r="AF334" s="75">
        <v>15</v>
      </c>
      <c r="AG334" s="75">
        <v>55</v>
      </c>
      <c r="AH334" s="75">
        <v>25</v>
      </c>
      <c r="AI334" s="75">
        <v>19</v>
      </c>
      <c r="AJ334" s="75">
        <v>0</v>
      </c>
      <c r="AK334" s="164">
        <v>0</v>
      </c>
      <c r="AL334" s="164">
        <v>2</v>
      </c>
      <c r="AM334" s="164">
        <v>5</v>
      </c>
      <c r="AN334" s="164">
        <v>1</v>
      </c>
      <c r="AO334" s="164">
        <v>51</v>
      </c>
      <c r="AP334" s="164">
        <v>0</v>
      </c>
      <c r="AQ334" s="164">
        <v>0</v>
      </c>
      <c r="AR334" s="164">
        <v>7</v>
      </c>
      <c r="AS334" s="75">
        <v>10</v>
      </c>
      <c r="AT334" s="165"/>
      <c r="AU334" s="75">
        <v>99</v>
      </c>
      <c r="AV334" s="75">
        <v>293</v>
      </c>
      <c r="AW334" s="369">
        <v>10</v>
      </c>
      <c r="AY334" s="75"/>
    </row>
    <row r="335" spans="1:51">
      <c r="A335" s="164">
        <f t="shared" si="86"/>
        <v>446</v>
      </c>
      <c r="B335" s="164">
        <f t="shared" si="87"/>
        <v>446099307</v>
      </c>
      <c r="C335" s="165" t="str">
        <f t="shared" si="88"/>
        <v>FOXBOROUGH REGIONAL</v>
      </c>
      <c r="D335" s="174">
        <f t="shared" si="89"/>
        <v>0</v>
      </c>
      <c r="E335" s="174">
        <f t="shared" si="90"/>
        <v>0</v>
      </c>
      <c r="F335" s="174">
        <f t="shared" si="91"/>
        <v>2</v>
      </c>
      <c r="G335" s="174">
        <f t="shared" si="92"/>
        <v>4</v>
      </c>
      <c r="H335" s="174">
        <f t="shared" si="93"/>
        <v>1</v>
      </c>
      <c r="I335" s="174">
        <f t="shared" si="94"/>
        <v>1</v>
      </c>
      <c r="J335" s="174">
        <f t="shared" si="95"/>
        <v>0</v>
      </c>
      <c r="K335" s="251">
        <f t="shared" si="96"/>
        <v>0.32</v>
      </c>
      <c r="L335" s="174"/>
      <c r="M335" s="174">
        <f t="shared" si="97"/>
        <v>2</v>
      </c>
      <c r="N335" s="174">
        <f t="shared" si="98"/>
        <v>0</v>
      </c>
      <c r="O335" s="174">
        <f t="shared" si="99"/>
        <v>0</v>
      </c>
      <c r="P335" s="174">
        <f t="shared" si="100"/>
        <v>3</v>
      </c>
      <c r="Q335" s="174">
        <f t="shared" si="101"/>
        <v>3</v>
      </c>
      <c r="R335" s="174">
        <f t="shared" si="102"/>
        <v>8</v>
      </c>
      <c r="S335" s="177"/>
      <c r="T335" s="177"/>
      <c r="U335" s="177"/>
      <c r="V335" s="177"/>
      <c r="W335" s="370"/>
      <c r="X335" s="370"/>
      <c r="Y335" s="391"/>
      <c r="Z335" s="177"/>
      <c r="AA335" s="75">
        <v>446</v>
      </c>
      <c r="AB335" s="75">
        <v>446099307</v>
      </c>
      <c r="AC335" s="193" t="s">
        <v>62</v>
      </c>
      <c r="AD335" s="75">
        <v>0</v>
      </c>
      <c r="AE335" s="75">
        <v>0</v>
      </c>
      <c r="AF335" s="75">
        <v>2</v>
      </c>
      <c r="AG335" s="75">
        <v>4</v>
      </c>
      <c r="AH335" s="75">
        <v>1</v>
      </c>
      <c r="AI335" s="75">
        <v>1</v>
      </c>
      <c r="AJ335" s="75">
        <v>0</v>
      </c>
      <c r="AK335" s="164">
        <v>0</v>
      </c>
      <c r="AL335" s="164">
        <v>2</v>
      </c>
      <c r="AM335" s="164">
        <v>0</v>
      </c>
      <c r="AN335" s="164">
        <v>0</v>
      </c>
      <c r="AO335" s="164">
        <v>2</v>
      </c>
      <c r="AP335" s="164">
        <v>0</v>
      </c>
      <c r="AQ335" s="164">
        <v>0</v>
      </c>
      <c r="AR335" s="164">
        <v>1</v>
      </c>
      <c r="AS335" s="75">
        <v>0</v>
      </c>
      <c r="AT335" s="165"/>
      <c r="AU335" s="75">
        <v>99</v>
      </c>
      <c r="AV335" s="75">
        <v>307</v>
      </c>
      <c r="AW335" s="369">
        <v>3</v>
      </c>
      <c r="AY335" s="75"/>
    </row>
    <row r="336" spans="1:51">
      <c r="A336" s="164">
        <f t="shared" si="86"/>
        <v>446</v>
      </c>
      <c r="B336" s="164">
        <f t="shared" si="87"/>
        <v>446099323</v>
      </c>
      <c r="C336" s="165" t="str">
        <f t="shared" si="88"/>
        <v>FOXBOROUGH REGIONAL</v>
      </c>
      <c r="D336" s="174">
        <f t="shared" si="89"/>
        <v>0</v>
      </c>
      <c r="E336" s="174">
        <f t="shared" si="90"/>
        <v>0</v>
      </c>
      <c r="F336" s="174">
        <f t="shared" si="91"/>
        <v>0</v>
      </c>
      <c r="G336" s="174">
        <f t="shared" si="92"/>
        <v>1</v>
      </c>
      <c r="H336" s="174">
        <f t="shared" si="93"/>
        <v>1</v>
      </c>
      <c r="I336" s="174">
        <f t="shared" si="94"/>
        <v>4</v>
      </c>
      <c r="J336" s="174">
        <f t="shared" si="95"/>
        <v>0</v>
      </c>
      <c r="K336" s="251">
        <f t="shared" si="96"/>
        <v>0.24</v>
      </c>
      <c r="L336" s="174"/>
      <c r="M336" s="174">
        <f t="shared" si="97"/>
        <v>0</v>
      </c>
      <c r="N336" s="174">
        <f t="shared" si="98"/>
        <v>0</v>
      </c>
      <c r="O336" s="174">
        <f t="shared" si="99"/>
        <v>0</v>
      </c>
      <c r="P336" s="174">
        <f t="shared" si="100"/>
        <v>0</v>
      </c>
      <c r="Q336" s="174">
        <f t="shared" si="101"/>
        <v>5</v>
      </c>
      <c r="R336" s="174">
        <f t="shared" si="102"/>
        <v>6</v>
      </c>
      <c r="S336" s="177"/>
      <c r="T336" s="177"/>
      <c r="U336" s="177"/>
      <c r="V336" s="177"/>
      <c r="W336" s="370"/>
      <c r="X336" s="370"/>
      <c r="Y336" s="391"/>
      <c r="Z336" s="177"/>
      <c r="AA336" s="75">
        <v>446</v>
      </c>
      <c r="AB336" s="75">
        <v>446099323</v>
      </c>
      <c r="AC336" s="193" t="s">
        <v>62</v>
      </c>
      <c r="AD336" s="75">
        <v>0</v>
      </c>
      <c r="AE336" s="75">
        <v>0</v>
      </c>
      <c r="AF336" s="75">
        <v>0</v>
      </c>
      <c r="AG336" s="75">
        <v>1</v>
      </c>
      <c r="AH336" s="75">
        <v>1</v>
      </c>
      <c r="AI336" s="75">
        <v>4</v>
      </c>
      <c r="AJ336" s="75">
        <v>0</v>
      </c>
      <c r="AK336" s="164">
        <v>0</v>
      </c>
      <c r="AL336" s="164">
        <v>0</v>
      </c>
      <c r="AM336" s="164">
        <v>0</v>
      </c>
      <c r="AN336" s="164">
        <v>0</v>
      </c>
      <c r="AO336" s="164">
        <v>0</v>
      </c>
      <c r="AP336" s="164">
        <v>0</v>
      </c>
      <c r="AQ336" s="164">
        <v>0</v>
      </c>
      <c r="AR336" s="164">
        <v>0</v>
      </c>
      <c r="AS336" s="75">
        <v>0</v>
      </c>
      <c r="AT336" s="165"/>
      <c r="AU336" s="75">
        <v>99</v>
      </c>
      <c r="AV336" s="75">
        <v>323</v>
      </c>
      <c r="AW336" s="369">
        <v>5</v>
      </c>
      <c r="AY336" s="75"/>
    </row>
    <row r="337" spans="1:51">
      <c r="A337" s="164">
        <f t="shared" si="86"/>
        <v>446</v>
      </c>
      <c r="B337" s="164">
        <f t="shared" si="87"/>
        <v>446099336</v>
      </c>
      <c r="C337" s="165" t="str">
        <f t="shared" si="88"/>
        <v>FOXBOROUGH REGIONAL</v>
      </c>
      <c r="D337" s="174">
        <f t="shared" si="89"/>
        <v>0</v>
      </c>
      <c r="E337" s="174">
        <f t="shared" si="90"/>
        <v>0</v>
      </c>
      <c r="F337" s="174">
        <f t="shared" si="91"/>
        <v>0</v>
      </c>
      <c r="G337" s="174">
        <f t="shared" si="92"/>
        <v>1</v>
      </c>
      <c r="H337" s="174">
        <f t="shared" si="93"/>
        <v>0</v>
      </c>
      <c r="I337" s="174">
        <f t="shared" si="94"/>
        <v>0</v>
      </c>
      <c r="J337" s="174">
        <f t="shared" si="95"/>
        <v>0</v>
      </c>
      <c r="K337" s="251">
        <f t="shared" si="96"/>
        <v>0.04</v>
      </c>
      <c r="L337" s="174"/>
      <c r="M337" s="174">
        <f t="shared" si="97"/>
        <v>0</v>
      </c>
      <c r="N337" s="174">
        <f t="shared" si="98"/>
        <v>0</v>
      </c>
      <c r="O337" s="174">
        <f t="shared" si="99"/>
        <v>0</v>
      </c>
      <c r="P337" s="174">
        <f t="shared" si="100"/>
        <v>1</v>
      </c>
      <c r="Q337" s="174">
        <f t="shared" si="101"/>
        <v>8</v>
      </c>
      <c r="R337" s="174">
        <f t="shared" si="102"/>
        <v>1</v>
      </c>
      <c r="S337" s="177"/>
      <c r="T337" s="177"/>
      <c r="U337" s="177"/>
      <c r="V337" s="177"/>
      <c r="W337" s="370"/>
      <c r="X337" s="370"/>
      <c r="Y337" s="391"/>
      <c r="Z337" s="177"/>
      <c r="AA337" s="75">
        <v>446</v>
      </c>
      <c r="AB337" s="75">
        <v>446099336</v>
      </c>
      <c r="AC337" s="193" t="s">
        <v>62</v>
      </c>
      <c r="AD337" s="75">
        <v>0</v>
      </c>
      <c r="AE337" s="75">
        <v>0</v>
      </c>
      <c r="AF337" s="75">
        <v>0</v>
      </c>
      <c r="AG337" s="75">
        <v>1</v>
      </c>
      <c r="AH337" s="75">
        <v>0</v>
      </c>
      <c r="AI337" s="75">
        <v>0</v>
      </c>
      <c r="AJ337" s="75">
        <v>0</v>
      </c>
      <c r="AK337" s="164">
        <v>0</v>
      </c>
      <c r="AL337" s="164">
        <v>0</v>
      </c>
      <c r="AM337" s="164">
        <v>0</v>
      </c>
      <c r="AN337" s="164">
        <v>0</v>
      </c>
      <c r="AO337" s="164">
        <v>1</v>
      </c>
      <c r="AP337" s="164">
        <v>0</v>
      </c>
      <c r="AQ337" s="164">
        <v>0</v>
      </c>
      <c r="AR337" s="164">
        <v>0</v>
      </c>
      <c r="AS337" s="75">
        <v>0</v>
      </c>
      <c r="AT337" s="165"/>
      <c r="AU337" s="75">
        <v>99</v>
      </c>
      <c r="AV337" s="75">
        <v>336</v>
      </c>
      <c r="AW337" s="369">
        <v>8</v>
      </c>
      <c r="AY337" s="75"/>
    </row>
    <row r="338" spans="1:51">
      <c r="A338" s="164">
        <f t="shared" si="86"/>
        <v>446</v>
      </c>
      <c r="B338" s="164">
        <f t="shared" si="87"/>
        <v>446099350</v>
      </c>
      <c r="C338" s="165" t="str">
        <f t="shared" si="88"/>
        <v>FOXBOROUGH REGIONAL</v>
      </c>
      <c r="D338" s="174">
        <f t="shared" si="89"/>
        <v>0</v>
      </c>
      <c r="E338" s="174">
        <f t="shared" si="90"/>
        <v>0</v>
      </c>
      <c r="F338" s="174">
        <f t="shared" si="91"/>
        <v>0</v>
      </c>
      <c r="G338" s="174">
        <f t="shared" si="92"/>
        <v>3</v>
      </c>
      <c r="H338" s="174">
        <f t="shared" si="93"/>
        <v>0</v>
      </c>
      <c r="I338" s="174">
        <f t="shared" si="94"/>
        <v>0</v>
      </c>
      <c r="J338" s="174">
        <f t="shared" si="95"/>
        <v>0</v>
      </c>
      <c r="K338" s="251">
        <f t="shared" si="96"/>
        <v>0.12</v>
      </c>
      <c r="L338" s="174"/>
      <c r="M338" s="174">
        <f t="shared" si="97"/>
        <v>0</v>
      </c>
      <c r="N338" s="174">
        <f t="shared" si="98"/>
        <v>0</v>
      </c>
      <c r="O338" s="174">
        <f t="shared" si="99"/>
        <v>0</v>
      </c>
      <c r="P338" s="174">
        <f t="shared" si="100"/>
        <v>2</v>
      </c>
      <c r="Q338" s="174">
        <f t="shared" si="101"/>
        <v>3</v>
      </c>
      <c r="R338" s="174">
        <f t="shared" si="102"/>
        <v>3</v>
      </c>
      <c r="S338" s="177"/>
      <c r="T338" s="177"/>
      <c r="U338" s="177"/>
      <c r="V338" s="177"/>
      <c r="W338" s="370"/>
      <c r="X338" s="370"/>
      <c r="Y338" s="391"/>
      <c r="Z338" s="177"/>
      <c r="AA338" s="75">
        <v>446</v>
      </c>
      <c r="AB338" s="75">
        <v>446099350</v>
      </c>
      <c r="AC338" s="193" t="s">
        <v>62</v>
      </c>
      <c r="AD338" s="75">
        <v>0</v>
      </c>
      <c r="AE338" s="75">
        <v>0</v>
      </c>
      <c r="AF338" s="75">
        <v>0</v>
      </c>
      <c r="AG338" s="75">
        <v>3</v>
      </c>
      <c r="AH338" s="75">
        <v>0</v>
      </c>
      <c r="AI338" s="75">
        <v>0</v>
      </c>
      <c r="AJ338" s="75">
        <v>0</v>
      </c>
      <c r="AK338" s="164">
        <v>0</v>
      </c>
      <c r="AL338" s="164">
        <v>0</v>
      </c>
      <c r="AM338" s="164">
        <v>0</v>
      </c>
      <c r="AN338" s="164">
        <v>0</v>
      </c>
      <c r="AO338" s="164">
        <v>2</v>
      </c>
      <c r="AP338" s="164">
        <v>0</v>
      </c>
      <c r="AQ338" s="164">
        <v>0</v>
      </c>
      <c r="AR338" s="164">
        <v>0</v>
      </c>
      <c r="AS338" s="75">
        <v>0</v>
      </c>
      <c r="AT338" s="165"/>
      <c r="AU338" s="75">
        <v>99</v>
      </c>
      <c r="AV338" s="75">
        <v>350</v>
      </c>
      <c r="AW338" s="369">
        <v>3</v>
      </c>
      <c r="AY338" s="75"/>
    </row>
    <row r="339" spans="1:51">
      <c r="A339" s="164">
        <f t="shared" si="86"/>
        <v>446</v>
      </c>
      <c r="B339" s="164">
        <f t="shared" si="87"/>
        <v>446099625</v>
      </c>
      <c r="C339" s="165" t="str">
        <f t="shared" si="88"/>
        <v>FOXBOROUGH REGIONAL</v>
      </c>
      <c r="D339" s="174">
        <f t="shared" si="89"/>
        <v>0</v>
      </c>
      <c r="E339" s="174">
        <f t="shared" si="90"/>
        <v>0</v>
      </c>
      <c r="F339" s="174">
        <f t="shared" si="91"/>
        <v>3</v>
      </c>
      <c r="G339" s="174">
        <f t="shared" si="92"/>
        <v>11</v>
      </c>
      <c r="H339" s="174">
        <f t="shared" si="93"/>
        <v>6</v>
      </c>
      <c r="I339" s="174">
        <f t="shared" si="94"/>
        <v>0</v>
      </c>
      <c r="J339" s="174">
        <f t="shared" si="95"/>
        <v>0</v>
      </c>
      <c r="K339" s="251">
        <f t="shared" si="96"/>
        <v>0.8</v>
      </c>
      <c r="L339" s="174"/>
      <c r="M339" s="174">
        <f t="shared" si="97"/>
        <v>2</v>
      </c>
      <c r="N339" s="174">
        <f t="shared" si="98"/>
        <v>0</v>
      </c>
      <c r="O339" s="174">
        <f t="shared" si="99"/>
        <v>0</v>
      </c>
      <c r="P339" s="174">
        <f t="shared" si="100"/>
        <v>10</v>
      </c>
      <c r="Q339" s="174">
        <f t="shared" si="101"/>
        <v>6</v>
      </c>
      <c r="R339" s="174">
        <f t="shared" si="102"/>
        <v>20</v>
      </c>
      <c r="S339" s="177"/>
      <c r="T339" s="177"/>
      <c r="U339" s="177"/>
      <c r="V339" s="177"/>
      <c r="W339" s="370"/>
      <c r="X339" s="370"/>
      <c r="Y339" s="391"/>
      <c r="Z339" s="177"/>
      <c r="AA339" s="75">
        <v>446</v>
      </c>
      <c r="AB339" s="75">
        <v>446099625</v>
      </c>
      <c r="AC339" s="193" t="s">
        <v>62</v>
      </c>
      <c r="AD339" s="75">
        <v>0</v>
      </c>
      <c r="AE339" s="75">
        <v>0</v>
      </c>
      <c r="AF339" s="75">
        <v>3</v>
      </c>
      <c r="AG339" s="75">
        <v>11</v>
      </c>
      <c r="AH339" s="75">
        <v>6</v>
      </c>
      <c r="AI339" s="75">
        <v>0</v>
      </c>
      <c r="AJ339" s="75">
        <v>0</v>
      </c>
      <c r="AK339" s="164">
        <v>0</v>
      </c>
      <c r="AL339" s="164">
        <v>2</v>
      </c>
      <c r="AM339" s="164">
        <v>0</v>
      </c>
      <c r="AN339" s="164">
        <v>0</v>
      </c>
      <c r="AO339" s="164">
        <v>7</v>
      </c>
      <c r="AP339" s="164">
        <v>0</v>
      </c>
      <c r="AQ339" s="164">
        <v>0</v>
      </c>
      <c r="AR339" s="164">
        <v>3</v>
      </c>
      <c r="AS339" s="75">
        <v>0</v>
      </c>
      <c r="AT339" s="165"/>
      <c r="AU339" s="75">
        <v>99</v>
      </c>
      <c r="AV339" s="75">
        <v>625</v>
      </c>
      <c r="AW339" s="369">
        <v>6</v>
      </c>
      <c r="AY339" s="75"/>
    </row>
    <row r="340" spans="1:51">
      <c r="A340" s="164">
        <f t="shared" si="86"/>
        <v>446</v>
      </c>
      <c r="B340" s="164">
        <f t="shared" si="87"/>
        <v>446099665</v>
      </c>
      <c r="C340" s="165" t="str">
        <f t="shared" si="88"/>
        <v>FOXBOROUGH REGIONAL</v>
      </c>
      <c r="D340" s="174">
        <f t="shared" si="89"/>
        <v>0</v>
      </c>
      <c r="E340" s="174">
        <f t="shared" si="90"/>
        <v>0</v>
      </c>
      <c r="F340" s="174">
        <f t="shared" si="91"/>
        <v>0</v>
      </c>
      <c r="G340" s="174">
        <f t="shared" si="92"/>
        <v>1</v>
      </c>
      <c r="H340" s="174">
        <f t="shared" si="93"/>
        <v>1</v>
      </c>
      <c r="I340" s="174">
        <f t="shared" si="94"/>
        <v>0</v>
      </c>
      <c r="J340" s="174">
        <f t="shared" si="95"/>
        <v>0</v>
      </c>
      <c r="K340" s="251">
        <f t="shared" si="96"/>
        <v>0.08</v>
      </c>
      <c r="L340" s="174"/>
      <c r="M340" s="174">
        <f t="shared" si="97"/>
        <v>0</v>
      </c>
      <c r="N340" s="174">
        <f t="shared" si="98"/>
        <v>0</v>
      </c>
      <c r="O340" s="174">
        <f t="shared" si="99"/>
        <v>0</v>
      </c>
      <c r="P340" s="174">
        <f t="shared" si="100"/>
        <v>2</v>
      </c>
      <c r="Q340" s="174">
        <f t="shared" si="101"/>
        <v>5</v>
      </c>
      <c r="R340" s="174">
        <f t="shared" si="102"/>
        <v>2</v>
      </c>
      <c r="S340" s="177"/>
      <c r="T340" s="177"/>
      <c r="U340" s="177"/>
      <c r="V340" s="177"/>
      <c r="W340" s="370"/>
      <c r="X340" s="370"/>
      <c r="Y340" s="391"/>
      <c r="Z340" s="177"/>
      <c r="AA340" s="75">
        <v>446</v>
      </c>
      <c r="AB340" s="75">
        <v>446099665</v>
      </c>
      <c r="AC340" s="193" t="s">
        <v>62</v>
      </c>
      <c r="AD340" s="75">
        <v>0</v>
      </c>
      <c r="AE340" s="75">
        <v>0</v>
      </c>
      <c r="AF340" s="75">
        <v>0</v>
      </c>
      <c r="AG340" s="75">
        <v>1</v>
      </c>
      <c r="AH340" s="75">
        <v>1</v>
      </c>
      <c r="AI340" s="75">
        <v>0</v>
      </c>
      <c r="AJ340" s="75">
        <v>0</v>
      </c>
      <c r="AK340" s="164">
        <v>0</v>
      </c>
      <c r="AL340" s="164">
        <v>0</v>
      </c>
      <c r="AM340" s="164">
        <v>0</v>
      </c>
      <c r="AN340" s="164">
        <v>0</v>
      </c>
      <c r="AO340" s="164">
        <v>2</v>
      </c>
      <c r="AP340" s="164">
        <v>0</v>
      </c>
      <c r="AQ340" s="164">
        <v>0</v>
      </c>
      <c r="AR340" s="164">
        <v>0</v>
      </c>
      <c r="AS340" s="75">
        <v>0</v>
      </c>
      <c r="AT340" s="165"/>
      <c r="AU340" s="75">
        <v>99</v>
      </c>
      <c r="AV340" s="75">
        <v>665</v>
      </c>
      <c r="AW340" s="369">
        <v>5</v>
      </c>
      <c r="AY340" s="75"/>
    </row>
    <row r="341" spans="1:51">
      <c r="A341" s="164">
        <f t="shared" si="86"/>
        <v>446</v>
      </c>
      <c r="B341" s="164">
        <f t="shared" si="87"/>
        <v>446099690</v>
      </c>
      <c r="C341" s="165" t="str">
        <f t="shared" si="88"/>
        <v>FOXBOROUGH REGIONAL</v>
      </c>
      <c r="D341" s="174">
        <f t="shared" si="89"/>
        <v>0</v>
      </c>
      <c r="E341" s="174">
        <f t="shared" si="90"/>
        <v>0</v>
      </c>
      <c r="F341" s="174">
        <f t="shared" si="91"/>
        <v>0</v>
      </c>
      <c r="G341" s="174">
        <f t="shared" si="92"/>
        <v>0</v>
      </c>
      <c r="H341" s="174">
        <f t="shared" si="93"/>
        <v>3</v>
      </c>
      <c r="I341" s="174">
        <f t="shared" si="94"/>
        <v>7</v>
      </c>
      <c r="J341" s="174">
        <f t="shared" si="95"/>
        <v>0</v>
      </c>
      <c r="K341" s="251">
        <f t="shared" si="96"/>
        <v>0.4</v>
      </c>
      <c r="L341" s="174"/>
      <c r="M341" s="174">
        <f t="shared" si="97"/>
        <v>0</v>
      </c>
      <c r="N341" s="174">
        <f t="shared" si="98"/>
        <v>0</v>
      </c>
      <c r="O341" s="174">
        <f t="shared" si="99"/>
        <v>0</v>
      </c>
      <c r="P341" s="174">
        <f t="shared" si="100"/>
        <v>2</v>
      </c>
      <c r="Q341" s="174">
        <f t="shared" si="101"/>
        <v>4</v>
      </c>
      <c r="R341" s="174">
        <f t="shared" si="102"/>
        <v>10</v>
      </c>
      <c r="S341" s="177"/>
      <c r="T341" s="177"/>
      <c r="U341" s="177"/>
      <c r="V341" s="177"/>
      <c r="W341" s="370"/>
      <c r="X341" s="370"/>
      <c r="Y341" s="391"/>
      <c r="Z341" s="177"/>
      <c r="AA341" s="75">
        <v>446</v>
      </c>
      <c r="AB341" s="75">
        <v>446099690</v>
      </c>
      <c r="AC341" s="193" t="s">
        <v>62</v>
      </c>
      <c r="AD341" s="75">
        <v>0</v>
      </c>
      <c r="AE341" s="75">
        <v>0</v>
      </c>
      <c r="AF341" s="75">
        <v>0</v>
      </c>
      <c r="AG341" s="75">
        <v>0</v>
      </c>
      <c r="AH341" s="75">
        <v>3</v>
      </c>
      <c r="AI341" s="75">
        <v>7</v>
      </c>
      <c r="AJ341" s="75">
        <v>0</v>
      </c>
      <c r="AK341" s="164">
        <v>0</v>
      </c>
      <c r="AL341" s="164">
        <v>0</v>
      </c>
      <c r="AM341" s="164">
        <v>0</v>
      </c>
      <c r="AN341" s="164">
        <v>0</v>
      </c>
      <c r="AO341" s="164">
        <v>1</v>
      </c>
      <c r="AP341" s="164">
        <v>0</v>
      </c>
      <c r="AQ341" s="164">
        <v>0</v>
      </c>
      <c r="AR341" s="164">
        <v>0</v>
      </c>
      <c r="AS341" s="75">
        <v>1</v>
      </c>
      <c r="AT341" s="165"/>
      <c r="AU341" s="75">
        <v>99</v>
      </c>
      <c r="AV341" s="75">
        <v>690</v>
      </c>
      <c r="AW341" s="369">
        <v>4</v>
      </c>
      <c r="AY341" s="75"/>
    </row>
    <row r="342" spans="1:51">
      <c r="A342" s="164">
        <f t="shared" si="86"/>
        <v>446</v>
      </c>
      <c r="B342" s="164">
        <f t="shared" si="87"/>
        <v>446099780</v>
      </c>
      <c r="C342" s="165" t="str">
        <f t="shared" si="88"/>
        <v>FOXBOROUGH REGIONAL</v>
      </c>
      <c r="D342" s="174">
        <f t="shared" si="89"/>
        <v>0</v>
      </c>
      <c r="E342" s="174">
        <f t="shared" si="90"/>
        <v>0</v>
      </c>
      <c r="F342" s="174">
        <f t="shared" si="91"/>
        <v>0</v>
      </c>
      <c r="G342" s="174">
        <f t="shared" si="92"/>
        <v>3</v>
      </c>
      <c r="H342" s="174">
        <f t="shared" si="93"/>
        <v>2</v>
      </c>
      <c r="I342" s="174">
        <f t="shared" si="94"/>
        <v>1</v>
      </c>
      <c r="J342" s="174">
        <f t="shared" si="95"/>
        <v>0</v>
      </c>
      <c r="K342" s="251">
        <f t="shared" si="96"/>
        <v>0.24</v>
      </c>
      <c r="L342" s="174"/>
      <c r="M342" s="174">
        <f t="shared" si="97"/>
        <v>1</v>
      </c>
      <c r="N342" s="174">
        <f t="shared" si="98"/>
        <v>1</v>
      </c>
      <c r="O342" s="174">
        <f t="shared" si="99"/>
        <v>0</v>
      </c>
      <c r="P342" s="174">
        <f t="shared" si="100"/>
        <v>6</v>
      </c>
      <c r="Q342" s="174">
        <f t="shared" si="101"/>
        <v>6</v>
      </c>
      <c r="R342" s="174">
        <f t="shared" si="102"/>
        <v>6</v>
      </c>
      <c r="S342" s="177"/>
      <c r="T342" s="177"/>
      <c r="U342" s="177"/>
      <c r="V342" s="177"/>
      <c r="W342" s="370"/>
      <c r="X342" s="370"/>
      <c r="Y342" s="391"/>
      <c r="Z342" s="177"/>
      <c r="AA342" s="75">
        <v>446</v>
      </c>
      <c r="AB342" s="75">
        <v>446099780</v>
      </c>
      <c r="AC342" s="193" t="s">
        <v>62</v>
      </c>
      <c r="AD342" s="75">
        <v>0</v>
      </c>
      <c r="AE342" s="75">
        <v>0</v>
      </c>
      <c r="AF342" s="75">
        <v>0</v>
      </c>
      <c r="AG342" s="75">
        <v>3</v>
      </c>
      <c r="AH342" s="75">
        <v>2</v>
      </c>
      <c r="AI342" s="75">
        <v>1</v>
      </c>
      <c r="AJ342" s="75">
        <v>0</v>
      </c>
      <c r="AK342" s="164">
        <v>0</v>
      </c>
      <c r="AL342" s="164">
        <v>1</v>
      </c>
      <c r="AM342" s="164">
        <v>1</v>
      </c>
      <c r="AN342" s="164">
        <v>0</v>
      </c>
      <c r="AO342" s="164">
        <v>5</v>
      </c>
      <c r="AP342" s="164">
        <v>0</v>
      </c>
      <c r="AQ342" s="164">
        <v>0</v>
      </c>
      <c r="AR342" s="164">
        <v>0</v>
      </c>
      <c r="AS342" s="75">
        <v>1</v>
      </c>
      <c r="AT342" s="165"/>
      <c r="AU342" s="75">
        <v>99</v>
      </c>
      <c r="AV342" s="75">
        <v>780</v>
      </c>
      <c r="AW342" s="369">
        <v>6</v>
      </c>
      <c r="AY342" s="75"/>
    </row>
    <row r="343" spans="1:51">
      <c r="A343" s="164">
        <f t="shared" si="86"/>
        <v>447</v>
      </c>
      <c r="B343" s="164">
        <f t="shared" si="87"/>
        <v>447101025</v>
      </c>
      <c r="C343" s="165" t="str">
        <f t="shared" si="88"/>
        <v>BENJAMIN FRANKLIN CLASSICAL</v>
      </c>
      <c r="D343" s="174">
        <f t="shared" si="89"/>
        <v>0</v>
      </c>
      <c r="E343" s="174">
        <f t="shared" si="90"/>
        <v>0</v>
      </c>
      <c r="F343" s="174">
        <f t="shared" si="91"/>
        <v>16</v>
      </c>
      <c r="G343" s="174">
        <f t="shared" si="92"/>
        <v>99</v>
      </c>
      <c r="H343" s="174">
        <f t="shared" si="93"/>
        <v>56</v>
      </c>
      <c r="I343" s="174">
        <f t="shared" si="94"/>
        <v>0</v>
      </c>
      <c r="J343" s="174">
        <f t="shared" si="95"/>
        <v>0</v>
      </c>
      <c r="K343" s="251">
        <f t="shared" si="96"/>
        <v>6.84</v>
      </c>
      <c r="L343" s="174"/>
      <c r="M343" s="174">
        <f t="shared" si="97"/>
        <v>10</v>
      </c>
      <c r="N343" s="174">
        <f t="shared" si="98"/>
        <v>1</v>
      </c>
      <c r="O343" s="174">
        <f t="shared" si="99"/>
        <v>0</v>
      </c>
      <c r="P343" s="174">
        <f t="shared" si="100"/>
        <v>43</v>
      </c>
      <c r="Q343" s="174">
        <f t="shared" si="101"/>
        <v>7</v>
      </c>
      <c r="R343" s="174">
        <f t="shared" si="102"/>
        <v>171</v>
      </c>
      <c r="S343" s="177"/>
      <c r="T343" s="177"/>
      <c r="U343" s="177"/>
      <c r="V343" s="177"/>
      <c r="W343" s="370"/>
      <c r="X343" s="370"/>
      <c r="Y343" s="391"/>
      <c r="Z343" s="177"/>
      <c r="AA343" s="75">
        <v>447</v>
      </c>
      <c r="AB343" s="75">
        <v>447101025</v>
      </c>
      <c r="AC343" s="193" t="s">
        <v>64</v>
      </c>
      <c r="AD343" s="75">
        <v>0</v>
      </c>
      <c r="AE343" s="75">
        <v>0</v>
      </c>
      <c r="AF343" s="75">
        <v>16</v>
      </c>
      <c r="AG343" s="75">
        <v>99</v>
      </c>
      <c r="AH343" s="75">
        <v>56</v>
      </c>
      <c r="AI343" s="75">
        <v>0</v>
      </c>
      <c r="AJ343" s="75">
        <v>0</v>
      </c>
      <c r="AK343" s="164">
        <v>0</v>
      </c>
      <c r="AL343" s="164">
        <v>10</v>
      </c>
      <c r="AM343" s="164">
        <v>1</v>
      </c>
      <c r="AN343" s="164">
        <v>0</v>
      </c>
      <c r="AO343" s="164">
        <v>37</v>
      </c>
      <c r="AP343" s="164">
        <v>0</v>
      </c>
      <c r="AQ343" s="164">
        <v>0</v>
      </c>
      <c r="AR343" s="164">
        <v>6</v>
      </c>
      <c r="AS343" s="75">
        <v>0</v>
      </c>
      <c r="AT343" s="165"/>
      <c r="AU343" s="75">
        <v>101</v>
      </c>
      <c r="AV343" s="75">
        <v>25</v>
      </c>
      <c r="AW343" s="369">
        <v>7</v>
      </c>
      <c r="AY343" s="75"/>
    </row>
    <row r="344" spans="1:51">
      <c r="A344" s="164">
        <f t="shared" si="86"/>
        <v>447</v>
      </c>
      <c r="B344" s="164">
        <f t="shared" si="87"/>
        <v>447101099</v>
      </c>
      <c r="C344" s="165" t="str">
        <f t="shared" si="88"/>
        <v>BENJAMIN FRANKLIN CLASSICAL</v>
      </c>
      <c r="D344" s="174">
        <f t="shared" si="89"/>
        <v>0</v>
      </c>
      <c r="E344" s="174">
        <f t="shared" si="90"/>
        <v>0</v>
      </c>
      <c r="F344" s="174">
        <f t="shared" si="91"/>
        <v>0</v>
      </c>
      <c r="G344" s="174">
        <f t="shared" si="92"/>
        <v>0</v>
      </c>
      <c r="H344" s="174">
        <f t="shared" si="93"/>
        <v>1</v>
      </c>
      <c r="I344" s="174">
        <f t="shared" si="94"/>
        <v>0</v>
      </c>
      <c r="J344" s="174">
        <f t="shared" si="95"/>
        <v>0</v>
      </c>
      <c r="K344" s="251">
        <f t="shared" si="96"/>
        <v>0.04</v>
      </c>
      <c r="L344" s="174"/>
      <c r="M344" s="174">
        <f t="shared" si="97"/>
        <v>0</v>
      </c>
      <c r="N344" s="174">
        <f t="shared" si="98"/>
        <v>0</v>
      </c>
      <c r="O344" s="174">
        <f t="shared" si="99"/>
        <v>0</v>
      </c>
      <c r="P344" s="174">
        <f t="shared" si="100"/>
        <v>1</v>
      </c>
      <c r="Q344" s="174">
        <f t="shared" si="101"/>
        <v>5</v>
      </c>
      <c r="R344" s="174">
        <f t="shared" si="102"/>
        <v>1</v>
      </c>
      <c r="S344" s="177"/>
      <c r="T344" s="177"/>
      <c r="U344" s="177"/>
      <c r="V344" s="177"/>
      <c r="W344" s="370"/>
      <c r="X344" s="370"/>
      <c r="Y344" s="391"/>
      <c r="Z344" s="177"/>
      <c r="AA344" s="75">
        <v>447</v>
      </c>
      <c r="AB344" s="75">
        <v>447101099</v>
      </c>
      <c r="AC344" s="193" t="s">
        <v>64</v>
      </c>
      <c r="AD344" s="75">
        <v>0</v>
      </c>
      <c r="AE344" s="75">
        <v>0</v>
      </c>
      <c r="AF344" s="75">
        <v>0</v>
      </c>
      <c r="AG344" s="75">
        <v>0</v>
      </c>
      <c r="AH344" s="75">
        <v>1</v>
      </c>
      <c r="AI344" s="75">
        <v>0</v>
      </c>
      <c r="AJ344" s="75">
        <v>0</v>
      </c>
      <c r="AK344" s="164">
        <v>0</v>
      </c>
      <c r="AL344" s="164">
        <v>0</v>
      </c>
      <c r="AM344" s="164">
        <v>0</v>
      </c>
      <c r="AN344" s="164">
        <v>0</v>
      </c>
      <c r="AO344" s="164">
        <v>1</v>
      </c>
      <c r="AP344" s="164">
        <v>0</v>
      </c>
      <c r="AQ344" s="164">
        <v>0</v>
      </c>
      <c r="AR344" s="164">
        <v>0</v>
      </c>
      <c r="AS344" s="75">
        <v>0</v>
      </c>
      <c r="AT344" s="165"/>
      <c r="AU344" s="75">
        <v>101</v>
      </c>
      <c r="AV344" s="75">
        <v>99</v>
      </c>
      <c r="AW344" s="369">
        <v>5</v>
      </c>
      <c r="AY344" s="75"/>
    </row>
    <row r="345" spans="1:51">
      <c r="A345" s="164">
        <f t="shared" si="86"/>
        <v>447</v>
      </c>
      <c r="B345" s="164">
        <f t="shared" si="87"/>
        <v>447101101</v>
      </c>
      <c r="C345" s="165" t="str">
        <f t="shared" si="88"/>
        <v>BENJAMIN FRANKLIN CLASSICAL</v>
      </c>
      <c r="D345" s="174">
        <f t="shared" si="89"/>
        <v>0</v>
      </c>
      <c r="E345" s="174">
        <f t="shared" si="90"/>
        <v>0</v>
      </c>
      <c r="F345" s="174">
        <f t="shared" si="91"/>
        <v>39</v>
      </c>
      <c r="G345" s="174">
        <f t="shared" si="92"/>
        <v>150</v>
      </c>
      <c r="H345" s="174">
        <f t="shared" si="93"/>
        <v>123</v>
      </c>
      <c r="I345" s="174">
        <f t="shared" si="94"/>
        <v>0</v>
      </c>
      <c r="J345" s="174">
        <f t="shared" si="95"/>
        <v>0</v>
      </c>
      <c r="K345" s="251">
        <f t="shared" si="96"/>
        <v>12.48</v>
      </c>
      <c r="L345" s="174"/>
      <c r="M345" s="174">
        <f t="shared" si="97"/>
        <v>8</v>
      </c>
      <c r="N345" s="174">
        <f t="shared" si="98"/>
        <v>0</v>
      </c>
      <c r="O345" s="174">
        <f t="shared" si="99"/>
        <v>0</v>
      </c>
      <c r="P345" s="174">
        <f t="shared" si="100"/>
        <v>42</v>
      </c>
      <c r="Q345" s="174">
        <f t="shared" si="101"/>
        <v>4</v>
      </c>
      <c r="R345" s="174">
        <f t="shared" si="102"/>
        <v>312</v>
      </c>
      <c r="S345" s="177"/>
      <c r="T345" s="177"/>
      <c r="U345" s="177"/>
      <c r="V345" s="177"/>
      <c r="W345" s="370"/>
      <c r="X345" s="370"/>
      <c r="Y345" s="391"/>
      <c r="Z345" s="177"/>
      <c r="AA345" s="75">
        <v>447</v>
      </c>
      <c r="AB345" s="75">
        <v>447101101</v>
      </c>
      <c r="AC345" s="193" t="s">
        <v>64</v>
      </c>
      <c r="AD345" s="75">
        <v>0</v>
      </c>
      <c r="AE345" s="75">
        <v>0</v>
      </c>
      <c r="AF345" s="75">
        <v>39</v>
      </c>
      <c r="AG345" s="75">
        <v>150</v>
      </c>
      <c r="AH345" s="75">
        <v>123</v>
      </c>
      <c r="AI345" s="75">
        <v>0</v>
      </c>
      <c r="AJ345" s="75">
        <v>0</v>
      </c>
      <c r="AK345" s="164">
        <v>0</v>
      </c>
      <c r="AL345" s="164">
        <v>8</v>
      </c>
      <c r="AM345" s="164">
        <v>0</v>
      </c>
      <c r="AN345" s="164">
        <v>0</v>
      </c>
      <c r="AO345" s="164">
        <v>36</v>
      </c>
      <c r="AP345" s="164">
        <v>0</v>
      </c>
      <c r="AQ345" s="164">
        <v>0</v>
      </c>
      <c r="AR345" s="164">
        <v>6</v>
      </c>
      <c r="AS345" s="75">
        <v>0</v>
      </c>
      <c r="AT345" s="165"/>
      <c r="AU345" s="75">
        <v>101</v>
      </c>
      <c r="AV345" s="75">
        <v>101</v>
      </c>
      <c r="AW345" s="369">
        <v>4</v>
      </c>
      <c r="AY345" s="75"/>
    </row>
    <row r="346" spans="1:51">
      <c r="A346" s="164">
        <f t="shared" si="86"/>
        <v>447</v>
      </c>
      <c r="B346" s="164">
        <f t="shared" si="87"/>
        <v>447101136</v>
      </c>
      <c r="C346" s="165" t="str">
        <f t="shared" si="88"/>
        <v>BENJAMIN FRANKLIN CLASSICAL</v>
      </c>
      <c r="D346" s="174">
        <f t="shared" si="89"/>
        <v>0</v>
      </c>
      <c r="E346" s="174">
        <f t="shared" si="90"/>
        <v>0</v>
      </c>
      <c r="F346" s="174">
        <f t="shared" si="91"/>
        <v>0</v>
      </c>
      <c r="G346" s="174">
        <f t="shared" si="92"/>
        <v>1</v>
      </c>
      <c r="H346" s="174">
        <f t="shared" si="93"/>
        <v>4</v>
      </c>
      <c r="I346" s="174">
        <f t="shared" si="94"/>
        <v>0</v>
      </c>
      <c r="J346" s="174">
        <f t="shared" si="95"/>
        <v>0</v>
      </c>
      <c r="K346" s="251">
        <f t="shared" si="96"/>
        <v>0.2</v>
      </c>
      <c r="L346" s="174"/>
      <c r="M346" s="174">
        <f t="shared" si="97"/>
        <v>0</v>
      </c>
      <c r="N346" s="174">
        <f t="shared" si="98"/>
        <v>0</v>
      </c>
      <c r="O346" s="174">
        <f t="shared" si="99"/>
        <v>0</v>
      </c>
      <c r="P346" s="174">
        <f t="shared" si="100"/>
        <v>4</v>
      </c>
      <c r="Q346" s="174">
        <f t="shared" si="101"/>
        <v>3</v>
      </c>
      <c r="R346" s="174">
        <f t="shared" si="102"/>
        <v>5</v>
      </c>
      <c r="S346" s="177"/>
      <c r="T346" s="177"/>
      <c r="U346" s="177"/>
      <c r="V346" s="177"/>
      <c r="W346" s="370"/>
      <c r="X346" s="370"/>
      <c r="Y346" s="391"/>
      <c r="Z346" s="177"/>
      <c r="AA346" s="75">
        <v>447</v>
      </c>
      <c r="AB346" s="75">
        <v>447101136</v>
      </c>
      <c r="AC346" s="193" t="s">
        <v>64</v>
      </c>
      <c r="AD346" s="75">
        <v>0</v>
      </c>
      <c r="AE346" s="75">
        <v>0</v>
      </c>
      <c r="AF346" s="75">
        <v>0</v>
      </c>
      <c r="AG346" s="75">
        <v>1</v>
      </c>
      <c r="AH346" s="75">
        <v>4</v>
      </c>
      <c r="AI346" s="75">
        <v>0</v>
      </c>
      <c r="AJ346" s="75">
        <v>0</v>
      </c>
      <c r="AK346" s="164">
        <v>0</v>
      </c>
      <c r="AL346" s="164">
        <v>0</v>
      </c>
      <c r="AM346" s="164">
        <v>0</v>
      </c>
      <c r="AN346" s="164">
        <v>0</v>
      </c>
      <c r="AO346" s="164">
        <v>4</v>
      </c>
      <c r="AP346" s="164">
        <v>0</v>
      </c>
      <c r="AQ346" s="164">
        <v>0</v>
      </c>
      <c r="AR346" s="164">
        <v>0</v>
      </c>
      <c r="AS346" s="75">
        <v>0</v>
      </c>
      <c r="AT346" s="165"/>
      <c r="AU346" s="75">
        <v>101</v>
      </c>
      <c r="AV346" s="75">
        <v>136</v>
      </c>
      <c r="AW346" s="369">
        <v>3</v>
      </c>
      <c r="AY346" s="75"/>
    </row>
    <row r="347" spans="1:51">
      <c r="A347" s="164">
        <f t="shared" si="86"/>
        <v>447</v>
      </c>
      <c r="B347" s="164">
        <f t="shared" si="87"/>
        <v>447101138</v>
      </c>
      <c r="C347" s="165" t="str">
        <f t="shared" si="88"/>
        <v>BENJAMIN FRANKLIN CLASSICAL</v>
      </c>
      <c r="D347" s="174">
        <f t="shared" si="89"/>
        <v>0</v>
      </c>
      <c r="E347" s="174">
        <f t="shared" si="90"/>
        <v>0</v>
      </c>
      <c r="F347" s="174">
        <f t="shared" si="91"/>
        <v>0</v>
      </c>
      <c r="G347" s="174">
        <f t="shared" si="92"/>
        <v>7</v>
      </c>
      <c r="H347" s="174">
        <f t="shared" si="93"/>
        <v>6</v>
      </c>
      <c r="I347" s="174">
        <f t="shared" si="94"/>
        <v>0</v>
      </c>
      <c r="J347" s="174">
        <f t="shared" si="95"/>
        <v>0</v>
      </c>
      <c r="K347" s="251">
        <f t="shared" si="96"/>
        <v>0.52</v>
      </c>
      <c r="L347" s="174"/>
      <c r="M347" s="174">
        <f t="shared" si="97"/>
        <v>0</v>
      </c>
      <c r="N347" s="174">
        <f t="shared" si="98"/>
        <v>0</v>
      </c>
      <c r="O347" s="174">
        <f t="shared" si="99"/>
        <v>0</v>
      </c>
      <c r="P347" s="174">
        <f t="shared" si="100"/>
        <v>4</v>
      </c>
      <c r="Q347" s="174">
        <f t="shared" si="101"/>
        <v>5</v>
      </c>
      <c r="R347" s="174">
        <f t="shared" si="102"/>
        <v>13</v>
      </c>
      <c r="S347" s="177"/>
      <c r="T347" s="177"/>
      <c r="U347" s="177"/>
      <c r="V347" s="177"/>
      <c r="W347" s="370"/>
      <c r="X347" s="370"/>
      <c r="Y347" s="391"/>
      <c r="Z347" s="177"/>
      <c r="AA347" s="75">
        <v>447</v>
      </c>
      <c r="AB347" s="75">
        <v>447101138</v>
      </c>
      <c r="AC347" s="193" t="s">
        <v>64</v>
      </c>
      <c r="AD347" s="75">
        <v>0</v>
      </c>
      <c r="AE347" s="75">
        <v>0</v>
      </c>
      <c r="AF347" s="75">
        <v>0</v>
      </c>
      <c r="AG347" s="75">
        <v>7</v>
      </c>
      <c r="AH347" s="75">
        <v>6</v>
      </c>
      <c r="AI347" s="75">
        <v>0</v>
      </c>
      <c r="AJ347" s="75">
        <v>0</v>
      </c>
      <c r="AK347" s="164">
        <v>0</v>
      </c>
      <c r="AL347" s="164">
        <v>0</v>
      </c>
      <c r="AM347" s="164">
        <v>0</v>
      </c>
      <c r="AN347" s="164">
        <v>0</v>
      </c>
      <c r="AO347" s="164">
        <v>4</v>
      </c>
      <c r="AP347" s="164">
        <v>0</v>
      </c>
      <c r="AQ347" s="164">
        <v>0</v>
      </c>
      <c r="AR347" s="164">
        <v>0</v>
      </c>
      <c r="AS347" s="75">
        <v>0</v>
      </c>
      <c r="AT347" s="165"/>
      <c r="AU347" s="75">
        <v>101</v>
      </c>
      <c r="AV347" s="75">
        <v>138</v>
      </c>
      <c r="AW347" s="369">
        <v>5</v>
      </c>
      <c r="AY347" s="75"/>
    </row>
    <row r="348" spans="1:51">
      <c r="A348" s="164">
        <f t="shared" si="86"/>
        <v>447</v>
      </c>
      <c r="B348" s="164">
        <f t="shared" si="87"/>
        <v>447101167</v>
      </c>
      <c r="C348" s="165" t="str">
        <f t="shared" si="88"/>
        <v>BENJAMIN FRANKLIN CLASSICAL</v>
      </c>
      <c r="D348" s="174">
        <f t="shared" si="89"/>
        <v>0</v>
      </c>
      <c r="E348" s="174">
        <f t="shared" si="90"/>
        <v>0</v>
      </c>
      <c r="F348" s="174">
        <f t="shared" si="91"/>
        <v>0</v>
      </c>
      <c r="G348" s="174">
        <f t="shared" si="92"/>
        <v>0</v>
      </c>
      <c r="H348" s="174">
        <f t="shared" si="93"/>
        <v>1</v>
      </c>
      <c r="I348" s="174">
        <f t="shared" si="94"/>
        <v>0</v>
      </c>
      <c r="J348" s="174">
        <f t="shared" si="95"/>
        <v>0</v>
      </c>
      <c r="K348" s="251">
        <f t="shared" si="96"/>
        <v>0.04</v>
      </c>
      <c r="L348" s="174"/>
      <c r="M348" s="174">
        <f t="shared" si="97"/>
        <v>0</v>
      </c>
      <c r="N348" s="174">
        <f t="shared" si="98"/>
        <v>0</v>
      </c>
      <c r="O348" s="174">
        <f t="shared" si="99"/>
        <v>0</v>
      </c>
      <c r="P348" s="174">
        <f t="shared" si="100"/>
        <v>0</v>
      </c>
      <c r="Q348" s="174">
        <f t="shared" si="101"/>
        <v>4</v>
      </c>
      <c r="R348" s="174">
        <f t="shared" si="102"/>
        <v>1</v>
      </c>
      <c r="S348" s="177"/>
      <c r="T348" s="177"/>
      <c r="U348" s="177"/>
      <c r="V348" s="177"/>
      <c r="W348" s="370"/>
      <c r="X348" s="370"/>
      <c r="Y348" s="391"/>
      <c r="Z348" s="177"/>
      <c r="AA348" s="75">
        <v>447</v>
      </c>
      <c r="AB348" s="75">
        <v>447101167</v>
      </c>
      <c r="AC348" s="193" t="s">
        <v>64</v>
      </c>
      <c r="AD348" s="75">
        <v>0</v>
      </c>
      <c r="AE348" s="75">
        <v>0</v>
      </c>
      <c r="AF348" s="75">
        <v>0</v>
      </c>
      <c r="AG348" s="75">
        <v>0</v>
      </c>
      <c r="AH348" s="75">
        <v>1</v>
      </c>
      <c r="AI348" s="75">
        <v>0</v>
      </c>
      <c r="AJ348" s="75">
        <v>0</v>
      </c>
      <c r="AK348" s="164">
        <v>0</v>
      </c>
      <c r="AL348" s="164">
        <v>0</v>
      </c>
      <c r="AM348" s="164">
        <v>0</v>
      </c>
      <c r="AN348" s="164">
        <v>0</v>
      </c>
      <c r="AO348" s="164">
        <v>0</v>
      </c>
      <c r="AP348" s="164">
        <v>0</v>
      </c>
      <c r="AQ348" s="164">
        <v>0</v>
      </c>
      <c r="AR348" s="164">
        <v>0</v>
      </c>
      <c r="AS348" s="75">
        <v>0</v>
      </c>
      <c r="AT348" s="165"/>
      <c r="AU348" s="75">
        <v>101</v>
      </c>
      <c r="AV348" s="75">
        <v>167</v>
      </c>
      <c r="AW348" s="369">
        <v>4</v>
      </c>
      <c r="AY348" s="75"/>
    </row>
    <row r="349" spans="1:51">
      <c r="A349" s="164">
        <f t="shared" si="86"/>
        <v>447</v>
      </c>
      <c r="B349" s="164">
        <f t="shared" si="87"/>
        <v>447101177</v>
      </c>
      <c r="C349" s="165" t="str">
        <f t="shared" si="88"/>
        <v>BENJAMIN FRANKLIN CLASSICAL</v>
      </c>
      <c r="D349" s="174">
        <f t="shared" si="89"/>
        <v>0</v>
      </c>
      <c r="E349" s="174">
        <f t="shared" si="90"/>
        <v>0</v>
      </c>
      <c r="F349" s="174">
        <f t="shared" si="91"/>
        <v>4</v>
      </c>
      <c r="G349" s="174">
        <f t="shared" si="92"/>
        <v>18</v>
      </c>
      <c r="H349" s="174">
        <f t="shared" si="93"/>
        <v>10</v>
      </c>
      <c r="I349" s="174">
        <f t="shared" si="94"/>
        <v>0</v>
      </c>
      <c r="J349" s="174">
        <f t="shared" si="95"/>
        <v>0</v>
      </c>
      <c r="K349" s="251">
        <f t="shared" si="96"/>
        <v>1.28</v>
      </c>
      <c r="L349" s="174"/>
      <c r="M349" s="174">
        <f t="shared" si="97"/>
        <v>4</v>
      </c>
      <c r="N349" s="174">
        <f t="shared" si="98"/>
        <v>0</v>
      </c>
      <c r="O349" s="174">
        <f t="shared" si="99"/>
        <v>0</v>
      </c>
      <c r="P349" s="174">
        <f t="shared" si="100"/>
        <v>3</v>
      </c>
      <c r="Q349" s="174">
        <f t="shared" si="101"/>
        <v>4</v>
      </c>
      <c r="R349" s="174">
        <f t="shared" si="102"/>
        <v>32</v>
      </c>
      <c r="S349" s="177"/>
      <c r="T349" s="177"/>
      <c r="U349" s="177"/>
      <c r="V349" s="177"/>
      <c r="W349" s="370"/>
      <c r="X349" s="370"/>
      <c r="Y349" s="391"/>
      <c r="Z349" s="177"/>
      <c r="AA349" s="75">
        <v>447</v>
      </c>
      <c r="AB349" s="75">
        <v>447101177</v>
      </c>
      <c r="AC349" s="193" t="s">
        <v>64</v>
      </c>
      <c r="AD349" s="75">
        <v>0</v>
      </c>
      <c r="AE349" s="75">
        <v>0</v>
      </c>
      <c r="AF349" s="75">
        <v>4</v>
      </c>
      <c r="AG349" s="75">
        <v>18</v>
      </c>
      <c r="AH349" s="75">
        <v>10</v>
      </c>
      <c r="AI349" s="75">
        <v>0</v>
      </c>
      <c r="AJ349" s="75">
        <v>0</v>
      </c>
      <c r="AK349" s="164">
        <v>0</v>
      </c>
      <c r="AL349" s="164">
        <v>4</v>
      </c>
      <c r="AM349" s="164">
        <v>0</v>
      </c>
      <c r="AN349" s="164">
        <v>0</v>
      </c>
      <c r="AO349" s="164">
        <v>3</v>
      </c>
      <c r="AP349" s="164">
        <v>0</v>
      </c>
      <c r="AQ349" s="164">
        <v>0</v>
      </c>
      <c r="AR349" s="164">
        <v>0</v>
      </c>
      <c r="AS349" s="75">
        <v>0</v>
      </c>
      <c r="AT349" s="165"/>
      <c r="AU349" s="75">
        <v>101</v>
      </c>
      <c r="AV349" s="75">
        <v>177</v>
      </c>
      <c r="AW349" s="369">
        <v>4</v>
      </c>
      <c r="AY349" s="75"/>
    </row>
    <row r="350" spans="1:51">
      <c r="A350" s="164">
        <f t="shared" si="86"/>
        <v>447</v>
      </c>
      <c r="B350" s="164">
        <f t="shared" si="87"/>
        <v>447101185</v>
      </c>
      <c r="C350" s="165" t="str">
        <f t="shared" si="88"/>
        <v>BENJAMIN FRANKLIN CLASSICAL</v>
      </c>
      <c r="D350" s="174">
        <f t="shared" si="89"/>
        <v>0</v>
      </c>
      <c r="E350" s="174">
        <f t="shared" si="90"/>
        <v>0</v>
      </c>
      <c r="F350" s="174">
        <f t="shared" si="91"/>
        <v>21</v>
      </c>
      <c r="G350" s="174">
        <f t="shared" si="92"/>
        <v>94</v>
      </c>
      <c r="H350" s="174">
        <f t="shared" si="93"/>
        <v>49</v>
      </c>
      <c r="I350" s="174">
        <f t="shared" si="94"/>
        <v>0</v>
      </c>
      <c r="J350" s="174">
        <f t="shared" si="95"/>
        <v>0</v>
      </c>
      <c r="K350" s="251">
        <f t="shared" si="96"/>
        <v>6.56</v>
      </c>
      <c r="L350" s="174"/>
      <c r="M350" s="174">
        <f t="shared" si="97"/>
        <v>20</v>
      </c>
      <c r="N350" s="174">
        <f t="shared" si="98"/>
        <v>2</v>
      </c>
      <c r="O350" s="174">
        <f t="shared" si="99"/>
        <v>0</v>
      </c>
      <c r="P350" s="174">
        <f t="shared" si="100"/>
        <v>58</v>
      </c>
      <c r="Q350" s="174">
        <f t="shared" si="101"/>
        <v>10</v>
      </c>
      <c r="R350" s="174">
        <f t="shared" si="102"/>
        <v>164</v>
      </c>
      <c r="S350" s="177"/>
      <c r="T350" s="177"/>
      <c r="U350" s="177"/>
      <c r="V350" s="177"/>
      <c r="W350" s="370"/>
      <c r="X350" s="370"/>
      <c r="Y350" s="391"/>
      <c r="Z350" s="177"/>
      <c r="AA350" s="75">
        <v>447</v>
      </c>
      <c r="AB350" s="75">
        <v>447101185</v>
      </c>
      <c r="AC350" s="193" t="s">
        <v>64</v>
      </c>
      <c r="AD350" s="75">
        <v>0</v>
      </c>
      <c r="AE350" s="75">
        <v>0</v>
      </c>
      <c r="AF350" s="75">
        <v>21</v>
      </c>
      <c r="AG350" s="75">
        <v>94</v>
      </c>
      <c r="AH350" s="75">
        <v>49</v>
      </c>
      <c r="AI350" s="75">
        <v>0</v>
      </c>
      <c r="AJ350" s="75">
        <v>0</v>
      </c>
      <c r="AK350" s="164">
        <v>0</v>
      </c>
      <c r="AL350" s="164">
        <v>20</v>
      </c>
      <c r="AM350" s="164">
        <v>2</v>
      </c>
      <c r="AN350" s="164">
        <v>0</v>
      </c>
      <c r="AO350" s="164">
        <v>51</v>
      </c>
      <c r="AP350" s="164">
        <v>0</v>
      </c>
      <c r="AQ350" s="164">
        <v>0</v>
      </c>
      <c r="AR350" s="164">
        <v>7</v>
      </c>
      <c r="AS350" s="75">
        <v>0</v>
      </c>
      <c r="AT350" s="165"/>
      <c r="AU350" s="75">
        <v>101</v>
      </c>
      <c r="AV350" s="75">
        <v>185</v>
      </c>
      <c r="AW350" s="369">
        <v>10</v>
      </c>
      <c r="AY350" s="75"/>
    </row>
    <row r="351" spans="1:51">
      <c r="A351" s="164">
        <f t="shared" si="86"/>
        <v>447</v>
      </c>
      <c r="B351" s="164">
        <f t="shared" si="87"/>
        <v>447101208</v>
      </c>
      <c r="C351" s="165" t="str">
        <f t="shared" si="88"/>
        <v>BENJAMIN FRANKLIN CLASSICAL</v>
      </c>
      <c r="D351" s="174">
        <f t="shared" si="89"/>
        <v>0</v>
      </c>
      <c r="E351" s="174">
        <f t="shared" si="90"/>
        <v>0</v>
      </c>
      <c r="F351" s="174">
        <f t="shared" si="91"/>
        <v>2</v>
      </c>
      <c r="G351" s="174">
        <f t="shared" si="92"/>
        <v>9</v>
      </c>
      <c r="H351" s="174">
        <f t="shared" si="93"/>
        <v>1</v>
      </c>
      <c r="I351" s="174">
        <f t="shared" si="94"/>
        <v>0</v>
      </c>
      <c r="J351" s="174">
        <f t="shared" si="95"/>
        <v>0</v>
      </c>
      <c r="K351" s="251">
        <f t="shared" si="96"/>
        <v>0.48</v>
      </c>
      <c r="L351" s="174"/>
      <c r="M351" s="174">
        <f t="shared" si="97"/>
        <v>0</v>
      </c>
      <c r="N351" s="174">
        <f t="shared" si="98"/>
        <v>0</v>
      </c>
      <c r="O351" s="174">
        <f t="shared" si="99"/>
        <v>0</v>
      </c>
      <c r="P351" s="174">
        <f t="shared" si="100"/>
        <v>0</v>
      </c>
      <c r="Q351" s="174">
        <f t="shared" si="101"/>
        <v>2</v>
      </c>
      <c r="R351" s="174">
        <f t="shared" si="102"/>
        <v>12</v>
      </c>
      <c r="S351" s="177"/>
      <c r="T351" s="177"/>
      <c r="U351" s="177"/>
      <c r="V351" s="177"/>
      <c r="W351" s="370"/>
      <c r="X351" s="370"/>
      <c r="Y351" s="391"/>
      <c r="Z351" s="177"/>
      <c r="AA351" s="75">
        <v>447</v>
      </c>
      <c r="AB351" s="75">
        <v>447101208</v>
      </c>
      <c r="AC351" s="193" t="s">
        <v>64</v>
      </c>
      <c r="AD351" s="75">
        <v>0</v>
      </c>
      <c r="AE351" s="75">
        <v>0</v>
      </c>
      <c r="AF351" s="75">
        <v>2</v>
      </c>
      <c r="AG351" s="75">
        <v>9</v>
      </c>
      <c r="AH351" s="75">
        <v>1</v>
      </c>
      <c r="AI351" s="75">
        <v>0</v>
      </c>
      <c r="AJ351" s="75">
        <v>0</v>
      </c>
      <c r="AK351" s="164">
        <v>0</v>
      </c>
      <c r="AL351" s="164">
        <v>0</v>
      </c>
      <c r="AM351" s="164">
        <v>0</v>
      </c>
      <c r="AN351" s="164">
        <v>0</v>
      </c>
      <c r="AO351" s="164">
        <v>0</v>
      </c>
      <c r="AP351" s="164">
        <v>0</v>
      </c>
      <c r="AQ351" s="164">
        <v>0</v>
      </c>
      <c r="AR351" s="164">
        <v>0</v>
      </c>
      <c r="AS351" s="75">
        <v>0</v>
      </c>
      <c r="AT351" s="165"/>
      <c r="AU351" s="75">
        <v>101</v>
      </c>
      <c r="AV351" s="75">
        <v>208</v>
      </c>
      <c r="AW351" s="369">
        <v>2</v>
      </c>
      <c r="AY351" s="75"/>
    </row>
    <row r="352" spans="1:51">
      <c r="A352" s="164">
        <f t="shared" si="86"/>
        <v>447</v>
      </c>
      <c r="B352" s="164">
        <f t="shared" si="87"/>
        <v>447101212</v>
      </c>
      <c r="C352" s="165" t="str">
        <f t="shared" si="88"/>
        <v>BENJAMIN FRANKLIN CLASSICAL</v>
      </c>
      <c r="D352" s="174">
        <f t="shared" si="89"/>
        <v>0</v>
      </c>
      <c r="E352" s="174">
        <f t="shared" si="90"/>
        <v>0</v>
      </c>
      <c r="F352" s="174">
        <f t="shared" si="91"/>
        <v>0</v>
      </c>
      <c r="G352" s="174">
        <f t="shared" si="92"/>
        <v>3</v>
      </c>
      <c r="H352" s="174">
        <f t="shared" si="93"/>
        <v>0</v>
      </c>
      <c r="I352" s="174">
        <f t="shared" si="94"/>
        <v>0</v>
      </c>
      <c r="J352" s="174">
        <f t="shared" si="95"/>
        <v>0</v>
      </c>
      <c r="K352" s="251">
        <f t="shared" si="96"/>
        <v>0.12</v>
      </c>
      <c r="L352" s="174"/>
      <c r="M352" s="174">
        <f t="shared" si="97"/>
        <v>0</v>
      </c>
      <c r="N352" s="174">
        <f t="shared" si="98"/>
        <v>0</v>
      </c>
      <c r="O352" s="174">
        <f t="shared" si="99"/>
        <v>0</v>
      </c>
      <c r="P352" s="174">
        <f t="shared" si="100"/>
        <v>1</v>
      </c>
      <c r="Q352" s="174">
        <f t="shared" si="101"/>
        <v>5</v>
      </c>
      <c r="R352" s="174">
        <f t="shared" si="102"/>
        <v>3</v>
      </c>
      <c r="S352" s="177"/>
      <c r="T352" s="177"/>
      <c r="U352" s="177"/>
      <c r="V352" s="177"/>
      <c r="W352" s="370"/>
      <c r="X352" s="370"/>
      <c r="Y352" s="391"/>
      <c r="Z352" s="177"/>
      <c r="AA352" s="75">
        <v>447</v>
      </c>
      <c r="AB352" s="75">
        <v>447101212</v>
      </c>
      <c r="AC352" s="193" t="s">
        <v>64</v>
      </c>
      <c r="AD352" s="75">
        <v>0</v>
      </c>
      <c r="AE352" s="75">
        <v>0</v>
      </c>
      <c r="AF352" s="75">
        <v>0</v>
      </c>
      <c r="AG352" s="75">
        <v>3</v>
      </c>
      <c r="AH352" s="75">
        <v>0</v>
      </c>
      <c r="AI352" s="75">
        <v>0</v>
      </c>
      <c r="AJ352" s="75">
        <v>0</v>
      </c>
      <c r="AK352" s="164">
        <v>0</v>
      </c>
      <c r="AL352" s="164">
        <v>0</v>
      </c>
      <c r="AM352" s="164">
        <v>0</v>
      </c>
      <c r="AN352" s="164">
        <v>0</v>
      </c>
      <c r="AO352" s="164">
        <v>1</v>
      </c>
      <c r="AP352" s="164">
        <v>0</v>
      </c>
      <c r="AQ352" s="164">
        <v>0</v>
      </c>
      <c r="AR352" s="164">
        <v>0</v>
      </c>
      <c r="AS352" s="75">
        <v>0</v>
      </c>
      <c r="AT352" s="165"/>
      <c r="AU352" s="75">
        <v>101</v>
      </c>
      <c r="AV352" s="75">
        <v>212</v>
      </c>
      <c r="AW352" s="369">
        <v>5</v>
      </c>
      <c r="AY352" s="75"/>
    </row>
    <row r="353" spans="1:51">
      <c r="A353" s="164">
        <f t="shared" si="86"/>
        <v>447</v>
      </c>
      <c r="B353" s="164">
        <f t="shared" si="87"/>
        <v>447101214</v>
      </c>
      <c r="C353" s="165" t="str">
        <f t="shared" si="88"/>
        <v>BENJAMIN FRANKLIN CLASSICAL</v>
      </c>
      <c r="D353" s="174">
        <f t="shared" si="89"/>
        <v>0</v>
      </c>
      <c r="E353" s="174">
        <f t="shared" si="90"/>
        <v>0</v>
      </c>
      <c r="F353" s="174">
        <f t="shared" si="91"/>
        <v>0</v>
      </c>
      <c r="G353" s="174">
        <f t="shared" si="92"/>
        <v>3</v>
      </c>
      <c r="H353" s="174">
        <f t="shared" si="93"/>
        <v>0</v>
      </c>
      <c r="I353" s="174">
        <f t="shared" si="94"/>
        <v>0</v>
      </c>
      <c r="J353" s="174">
        <f t="shared" si="95"/>
        <v>0</v>
      </c>
      <c r="K353" s="251">
        <f t="shared" si="96"/>
        <v>0.12</v>
      </c>
      <c r="L353" s="174"/>
      <c r="M353" s="174">
        <f t="shared" si="97"/>
        <v>0</v>
      </c>
      <c r="N353" s="174">
        <f t="shared" si="98"/>
        <v>0</v>
      </c>
      <c r="O353" s="174">
        <f t="shared" si="99"/>
        <v>0</v>
      </c>
      <c r="P353" s="174">
        <f t="shared" si="100"/>
        <v>0</v>
      </c>
      <c r="Q353" s="174">
        <f t="shared" si="101"/>
        <v>8</v>
      </c>
      <c r="R353" s="174">
        <f t="shared" si="102"/>
        <v>3</v>
      </c>
      <c r="S353" s="177"/>
      <c r="T353" s="177"/>
      <c r="U353" s="177"/>
      <c r="V353" s="177"/>
      <c r="W353" s="370"/>
      <c r="X353" s="370"/>
      <c r="Y353" s="391"/>
      <c r="Z353" s="177"/>
      <c r="AA353" s="75">
        <v>447</v>
      </c>
      <c r="AB353" s="75">
        <v>447101214</v>
      </c>
      <c r="AC353" s="193" t="s">
        <v>64</v>
      </c>
      <c r="AD353" s="75">
        <v>0</v>
      </c>
      <c r="AE353" s="75">
        <v>0</v>
      </c>
      <c r="AF353" s="75">
        <v>0</v>
      </c>
      <c r="AG353" s="75">
        <v>3</v>
      </c>
      <c r="AH353" s="75">
        <v>0</v>
      </c>
      <c r="AI353" s="75">
        <v>0</v>
      </c>
      <c r="AJ353" s="75">
        <v>0</v>
      </c>
      <c r="AK353" s="164">
        <v>0</v>
      </c>
      <c r="AL353" s="164">
        <v>0</v>
      </c>
      <c r="AM353" s="164">
        <v>0</v>
      </c>
      <c r="AN353" s="164">
        <v>0</v>
      </c>
      <c r="AO353" s="164">
        <v>0</v>
      </c>
      <c r="AP353" s="164">
        <v>0</v>
      </c>
      <c r="AQ353" s="164">
        <v>0</v>
      </c>
      <c r="AR353" s="164">
        <v>0</v>
      </c>
      <c r="AS353" s="75">
        <v>0</v>
      </c>
      <c r="AT353" s="165"/>
      <c r="AU353" s="75">
        <v>101</v>
      </c>
      <c r="AV353" s="75">
        <v>214</v>
      </c>
      <c r="AW353" s="369">
        <v>8</v>
      </c>
      <c r="AY353" s="75"/>
    </row>
    <row r="354" spans="1:51">
      <c r="A354" s="164">
        <f t="shared" si="86"/>
        <v>447</v>
      </c>
      <c r="B354" s="164">
        <f t="shared" si="87"/>
        <v>447101218</v>
      </c>
      <c r="C354" s="165" t="str">
        <f t="shared" si="88"/>
        <v>BENJAMIN FRANKLIN CLASSICAL</v>
      </c>
      <c r="D354" s="174">
        <f t="shared" si="89"/>
        <v>0</v>
      </c>
      <c r="E354" s="174">
        <f t="shared" si="90"/>
        <v>0</v>
      </c>
      <c r="F354" s="174">
        <f t="shared" si="91"/>
        <v>0</v>
      </c>
      <c r="G354" s="174">
        <f t="shared" si="92"/>
        <v>0</v>
      </c>
      <c r="H354" s="174">
        <f t="shared" si="93"/>
        <v>1</v>
      </c>
      <c r="I354" s="174">
        <f t="shared" si="94"/>
        <v>0</v>
      </c>
      <c r="J354" s="174">
        <f t="shared" si="95"/>
        <v>0</v>
      </c>
      <c r="K354" s="251">
        <f t="shared" si="96"/>
        <v>0.04</v>
      </c>
      <c r="L354" s="174"/>
      <c r="M354" s="174">
        <f t="shared" si="97"/>
        <v>0</v>
      </c>
      <c r="N354" s="174">
        <f t="shared" si="98"/>
        <v>0</v>
      </c>
      <c r="O354" s="174">
        <f t="shared" si="99"/>
        <v>0</v>
      </c>
      <c r="P354" s="174">
        <f t="shared" si="100"/>
        <v>0</v>
      </c>
      <c r="Q354" s="174">
        <f t="shared" si="101"/>
        <v>5</v>
      </c>
      <c r="R354" s="174">
        <f t="shared" si="102"/>
        <v>1</v>
      </c>
      <c r="S354" s="177"/>
      <c r="T354" s="177"/>
      <c r="U354" s="177"/>
      <c r="V354" s="177"/>
      <c r="W354" s="370"/>
      <c r="X354" s="370"/>
      <c r="Y354" s="391"/>
      <c r="Z354" s="177"/>
      <c r="AA354" s="75">
        <v>447</v>
      </c>
      <c r="AB354" s="75">
        <v>447101218</v>
      </c>
      <c r="AC354" s="193" t="s">
        <v>64</v>
      </c>
      <c r="AD354" s="75">
        <v>0</v>
      </c>
      <c r="AE354" s="75">
        <v>0</v>
      </c>
      <c r="AF354" s="75">
        <v>0</v>
      </c>
      <c r="AG354" s="75">
        <v>0</v>
      </c>
      <c r="AH354" s="75">
        <v>1</v>
      </c>
      <c r="AI354" s="75">
        <v>0</v>
      </c>
      <c r="AJ354" s="75">
        <v>0</v>
      </c>
      <c r="AK354" s="164">
        <v>0</v>
      </c>
      <c r="AL354" s="164">
        <v>0</v>
      </c>
      <c r="AM354" s="164">
        <v>0</v>
      </c>
      <c r="AN354" s="164">
        <v>0</v>
      </c>
      <c r="AO354" s="164">
        <v>0</v>
      </c>
      <c r="AP354" s="164">
        <v>0</v>
      </c>
      <c r="AQ354" s="164">
        <v>0</v>
      </c>
      <c r="AR354" s="164">
        <v>0</v>
      </c>
      <c r="AS354" s="75">
        <v>0</v>
      </c>
      <c r="AT354" s="165"/>
      <c r="AU354" s="75">
        <v>101</v>
      </c>
      <c r="AV354" s="75">
        <v>218</v>
      </c>
      <c r="AW354" s="369">
        <v>5</v>
      </c>
      <c r="AY354" s="75"/>
    </row>
    <row r="355" spans="1:51">
      <c r="A355" s="164">
        <f t="shared" si="86"/>
        <v>447</v>
      </c>
      <c r="B355" s="164">
        <f t="shared" si="87"/>
        <v>447101238</v>
      </c>
      <c r="C355" s="165" t="str">
        <f t="shared" si="88"/>
        <v>BENJAMIN FRANKLIN CLASSICAL</v>
      </c>
      <c r="D355" s="174">
        <f t="shared" si="89"/>
        <v>0</v>
      </c>
      <c r="E355" s="174">
        <f t="shared" si="90"/>
        <v>0</v>
      </c>
      <c r="F355" s="174">
        <f t="shared" si="91"/>
        <v>0</v>
      </c>
      <c r="G355" s="174">
        <f t="shared" si="92"/>
        <v>11</v>
      </c>
      <c r="H355" s="174">
        <f t="shared" si="93"/>
        <v>1</v>
      </c>
      <c r="I355" s="174">
        <f t="shared" si="94"/>
        <v>0</v>
      </c>
      <c r="J355" s="174">
        <f t="shared" si="95"/>
        <v>0</v>
      </c>
      <c r="K355" s="251">
        <f t="shared" si="96"/>
        <v>0.48</v>
      </c>
      <c r="L355" s="174"/>
      <c r="M355" s="174">
        <f t="shared" si="97"/>
        <v>0</v>
      </c>
      <c r="N355" s="174">
        <f t="shared" si="98"/>
        <v>0</v>
      </c>
      <c r="O355" s="174">
        <f t="shared" si="99"/>
        <v>0</v>
      </c>
      <c r="P355" s="174">
        <f t="shared" si="100"/>
        <v>0</v>
      </c>
      <c r="Q355" s="174">
        <f t="shared" si="101"/>
        <v>6</v>
      </c>
      <c r="R355" s="174">
        <f t="shared" si="102"/>
        <v>12</v>
      </c>
      <c r="S355" s="177"/>
      <c r="T355" s="177"/>
      <c r="U355" s="177"/>
      <c r="V355" s="177"/>
      <c r="W355" s="370"/>
      <c r="X355" s="370"/>
      <c r="Y355" s="391"/>
      <c r="Z355" s="177"/>
      <c r="AA355" s="75">
        <v>447</v>
      </c>
      <c r="AB355" s="75">
        <v>447101238</v>
      </c>
      <c r="AC355" s="193" t="s">
        <v>64</v>
      </c>
      <c r="AD355" s="75">
        <v>0</v>
      </c>
      <c r="AE355" s="75">
        <v>0</v>
      </c>
      <c r="AF355" s="75">
        <v>0</v>
      </c>
      <c r="AG355" s="75">
        <v>11</v>
      </c>
      <c r="AH355" s="75">
        <v>1</v>
      </c>
      <c r="AI355" s="75">
        <v>0</v>
      </c>
      <c r="AJ355" s="75">
        <v>0</v>
      </c>
      <c r="AK355" s="164">
        <v>0</v>
      </c>
      <c r="AL355" s="164">
        <v>0</v>
      </c>
      <c r="AM355" s="164">
        <v>0</v>
      </c>
      <c r="AN355" s="164">
        <v>0</v>
      </c>
      <c r="AO355" s="164">
        <v>0</v>
      </c>
      <c r="AP355" s="164">
        <v>0</v>
      </c>
      <c r="AQ355" s="164">
        <v>0</v>
      </c>
      <c r="AR355" s="164">
        <v>0</v>
      </c>
      <c r="AS355" s="75">
        <v>0</v>
      </c>
      <c r="AT355" s="165"/>
      <c r="AU355" s="75">
        <v>101</v>
      </c>
      <c r="AV355" s="75">
        <v>238</v>
      </c>
      <c r="AW355" s="369">
        <v>6</v>
      </c>
      <c r="AY355" s="75"/>
    </row>
    <row r="356" spans="1:51">
      <c r="A356" s="164">
        <f t="shared" si="86"/>
        <v>447</v>
      </c>
      <c r="B356" s="164">
        <f t="shared" si="87"/>
        <v>447101290</v>
      </c>
      <c r="C356" s="165" t="str">
        <f t="shared" si="88"/>
        <v>BENJAMIN FRANKLIN CLASSICAL</v>
      </c>
      <c r="D356" s="174">
        <f t="shared" si="89"/>
        <v>0</v>
      </c>
      <c r="E356" s="174">
        <f t="shared" si="90"/>
        <v>0</v>
      </c>
      <c r="F356" s="174">
        <f t="shared" si="91"/>
        <v>0</v>
      </c>
      <c r="G356" s="174">
        <f t="shared" si="92"/>
        <v>1</v>
      </c>
      <c r="H356" s="174">
        <f t="shared" si="93"/>
        <v>0</v>
      </c>
      <c r="I356" s="174">
        <f t="shared" si="94"/>
        <v>0</v>
      </c>
      <c r="J356" s="174">
        <f t="shared" si="95"/>
        <v>0</v>
      </c>
      <c r="K356" s="251">
        <f t="shared" si="96"/>
        <v>0.04</v>
      </c>
      <c r="L356" s="174"/>
      <c r="M356" s="174">
        <f t="shared" si="97"/>
        <v>0</v>
      </c>
      <c r="N356" s="174">
        <f t="shared" si="98"/>
        <v>0</v>
      </c>
      <c r="O356" s="174">
        <f t="shared" si="99"/>
        <v>0</v>
      </c>
      <c r="P356" s="174">
        <f t="shared" si="100"/>
        <v>0</v>
      </c>
      <c r="Q356" s="174">
        <f t="shared" si="101"/>
        <v>4</v>
      </c>
      <c r="R356" s="174">
        <f t="shared" si="102"/>
        <v>1</v>
      </c>
      <c r="S356" s="177"/>
      <c r="T356" s="177"/>
      <c r="U356" s="177"/>
      <c r="V356" s="177"/>
      <c r="W356" s="370"/>
      <c r="X356" s="370"/>
      <c r="Y356" s="391"/>
      <c r="Z356" s="177"/>
      <c r="AA356" s="75">
        <v>447</v>
      </c>
      <c r="AB356" s="75">
        <v>447101290</v>
      </c>
      <c r="AC356" s="193" t="s">
        <v>64</v>
      </c>
      <c r="AD356" s="75">
        <v>0</v>
      </c>
      <c r="AE356" s="75">
        <v>0</v>
      </c>
      <c r="AF356" s="75">
        <v>0</v>
      </c>
      <c r="AG356" s="75">
        <v>1</v>
      </c>
      <c r="AH356" s="75">
        <v>0</v>
      </c>
      <c r="AI356" s="75">
        <v>0</v>
      </c>
      <c r="AJ356" s="75">
        <v>0</v>
      </c>
      <c r="AK356" s="164">
        <v>0</v>
      </c>
      <c r="AL356" s="164">
        <v>0</v>
      </c>
      <c r="AM356" s="164">
        <v>0</v>
      </c>
      <c r="AN356" s="164">
        <v>0</v>
      </c>
      <c r="AO356" s="164">
        <v>0</v>
      </c>
      <c r="AP356" s="164">
        <v>0</v>
      </c>
      <c r="AQ356" s="164">
        <v>0</v>
      </c>
      <c r="AR356" s="164">
        <v>0</v>
      </c>
      <c r="AS356" s="75">
        <v>0</v>
      </c>
      <c r="AT356" s="165"/>
      <c r="AU356" s="75">
        <v>101</v>
      </c>
      <c r="AV356" s="75">
        <v>290</v>
      </c>
      <c r="AW356" s="369">
        <v>4</v>
      </c>
      <c r="AY356" s="75"/>
    </row>
    <row r="357" spans="1:51">
      <c r="A357" s="164">
        <f t="shared" si="86"/>
        <v>447</v>
      </c>
      <c r="B357" s="164">
        <f t="shared" si="87"/>
        <v>447101307</v>
      </c>
      <c r="C357" s="165" t="str">
        <f t="shared" si="88"/>
        <v>BENJAMIN FRANKLIN CLASSICAL</v>
      </c>
      <c r="D357" s="174">
        <f t="shared" si="89"/>
        <v>0</v>
      </c>
      <c r="E357" s="174">
        <f t="shared" si="90"/>
        <v>0</v>
      </c>
      <c r="F357" s="174">
        <f t="shared" si="91"/>
        <v>3</v>
      </c>
      <c r="G357" s="174">
        <f t="shared" si="92"/>
        <v>11</v>
      </c>
      <c r="H357" s="174">
        <f t="shared" si="93"/>
        <v>0</v>
      </c>
      <c r="I357" s="174">
        <f t="shared" si="94"/>
        <v>0</v>
      </c>
      <c r="J357" s="174">
        <f t="shared" si="95"/>
        <v>0</v>
      </c>
      <c r="K357" s="251">
        <f t="shared" si="96"/>
        <v>0.56000000000000005</v>
      </c>
      <c r="L357" s="174"/>
      <c r="M357" s="174">
        <f t="shared" si="97"/>
        <v>0</v>
      </c>
      <c r="N357" s="174">
        <f t="shared" si="98"/>
        <v>0</v>
      </c>
      <c r="O357" s="174">
        <f t="shared" si="99"/>
        <v>0</v>
      </c>
      <c r="P357" s="174">
        <f t="shared" si="100"/>
        <v>0</v>
      </c>
      <c r="Q357" s="174">
        <f t="shared" si="101"/>
        <v>3</v>
      </c>
      <c r="R357" s="174">
        <f t="shared" si="102"/>
        <v>14</v>
      </c>
      <c r="S357" s="177"/>
      <c r="T357" s="177"/>
      <c r="U357" s="177"/>
      <c r="V357" s="177"/>
      <c r="W357" s="370"/>
      <c r="X357" s="370"/>
      <c r="Y357" s="391"/>
      <c r="Z357" s="177"/>
      <c r="AA357" s="75">
        <v>447</v>
      </c>
      <c r="AB357" s="75">
        <v>447101307</v>
      </c>
      <c r="AC357" s="193" t="s">
        <v>64</v>
      </c>
      <c r="AD357" s="75">
        <v>0</v>
      </c>
      <c r="AE357" s="75">
        <v>0</v>
      </c>
      <c r="AF357" s="75">
        <v>3</v>
      </c>
      <c r="AG357" s="75">
        <v>11</v>
      </c>
      <c r="AH357" s="75">
        <v>0</v>
      </c>
      <c r="AI357" s="75">
        <v>0</v>
      </c>
      <c r="AJ357" s="75">
        <v>0</v>
      </c>
      <c r="AK357" s="164">
        <v>0</v>
      </c>
      <c r="AL357" s="164">
        <v>0</v>
      </c>
      <c r="AM357" s="164">
        <v>0</v>
      </c>
      <c r="AN357" s="164">
        <v>0</v>
      </c>
      <c r="AO357" s="164">
        <v>0</v>
      </c>
      <c r="AP357" s="164">
        <v>0</v>
      </c>
      <c r="AQ357" s="164">
        <v>0</v>
      </c>
      <c r="AR357" s="164">
        <v>0</v>
      </c>
      <c r="AS357" s="75">
        <v>0</v>
      </c>
      <c r="AT357" s="165"/>
      <c r="AU357" s="75">
        <v>101</v>
      </c>
      <c r="AV357" s="75">
        <v>307</v>
      </c>
      <c r="AW357" s="369">
        <v>3</v>
      </c>
      <c r="AY357" s="75"/>
    </row>
    <row r="358" spans="1:51">
      <c r="A358" s="164">
        <f t="shared" si="86"/>
        <v>447</v>
      </c>
      <c r="B358" s="164">
        <f t="shared" si="87"/>
        <v>447101350</v>
      </c>
      <c r="C358" s="165" t="str">
        <f t="shared" si="88"/>
        <v>BENJAMIN FRANKLIN CLASSICAL</v>
      </c>
      <c r="D358" s="174">
        <f t="shared" si="89"/>
        <v>0</v>
      </c>
      <c r="E358" s="174">
        <f t="shared" si="90"/>
        <v>0</v>
      </c>
      <c r="F358" s="174">
        <f t="shared" si="91"/>
        <v>5</v>
      </c>
      <c r="G358" s="174">
        <f t="shared" si="92"/>
        <v>31</v>
      </c>
      <c r="H358" s="174">
        <f t="shared" si="93"/>
        <v>6</v>
      </c>
      <c r="I358" s="174">
        <f t="shared" si="94"/>
        <v>0</v>
      </c>
      <c r="J358" s="174">
        <f t="shared" si="95"/>
        <v>0</v>
      </c>
      <c r="K358" s="251">
        <f t="shared" si="96"/>
        <v>1.68</v>
      </c>
      <c r="L358" s="174"/>
      <c r="M358" s="174">
        <f t="shared" si="97"/>
        <v>0</v>
      </c>
      <c r="N358" s="174">
        <f t="shared" si="98"/>
        <v>0</v>
      </c>
      <c r="O358" s="174">
        <f t="shared" si="99"/>
        <v>0</v>
      </c>
      <c r="P358" s="174">
        <f t="shared" si="100"/>
        <v>7</v>
      </c>
      <c r="Q358" s="174">
        <f t="shared" si="101"/>
        <v>3</v>
      </c>
      <c r="R358" s="174">
        <f t="shared" si="102"/>
        <v>42</v>
      </c>
      <c r="S358" s="177"/>
      <c r="T358" s="177"/>
      <c r="U358" s="177"/>
      <c r="V358" s="177"/>
      <c r="W358" s="370"/>
      <c r="X358" s="370"/>
      <c r="Y358" s="391"/>
      <c r="Z358" s="177"/>
      <c r="AA358" s="75">
        <v>447</v>
      </c>
      <c r="AB358" s="75">
        <v>447101350</v>
      </c>
      <c r="AC358" s="193" t="s">
        <v>64</v>
      </c>
      <c r="AD358" s="75">
        <v>0</v>
      </c>
      <c r="AE358" s="75">
        <v>0</v>
      </c>
      <c r="AF358" s="75">
        <v>5</v>
      </c>
      <c r="AG358" s="75">
        <v>31</v>
      </c>
      <c r="AH358" s="75">
        <v>6</v>
      </c>
      <c r="AI358" s="75">
        <v>0</v>
      </c>
      <c r="AJ358" s="75">
        <v>0</v>
      </c>
      <c r="AK358" s="164">
        <v>0</v>
      </c>
      <c r="AL358" s="164">
        <v>0</v>
      </c>
      <c r="AM358" s="164">
        <v>0</v>
      </c>
      <c r="AN358" s="164">
        <v>0</v>
      </c>
      <c r="AO358" s="164">
        <v>7</v>
      </c>
      <c r="AP358" s="164">
        <v>0</v>
      </c>
      <c r="AQ358" s="164">
        <v>0</v>
      </c>
      <c r="AR358" s="164">
        <v>0</v>
      </c>
      <c r="AS358" s="75">
        <v>0</v>
      </c>
      <c r="AT358" s="165"/>
      <c r="AU358" s="75">
        <v>101</v>
      </c>
      <c r="AV358" s="75">
        <v>350</v>
      </c>
      <c r="AW358" s="369">
        <v>3</v>
      </c>
      <c r="AY358" s="75"/>
    </row>
    <row r="359" spans="1:51">
      <c r="A359" s="164">
        <f t="shared" si="86"/>
        <v>447</v>
      </c>
      <c r="B359" s="164">
        <f t="shared" si="87"/>
        <v>447101622</v>
      </c>
      <c r="C359" s="165" t="str">
        <f t="shared" si="88"/>
        <v>BENJAMIN FRANKLIN CLASSICAL</v>
      </c>
      <c r="D359" s="174">
        <f t="shared" si="89"/>
        <v>0</v>
      </c>
      <c r="E359" s="174">
        <f t="shared" si="90"/>
        <v>0</v>
      </c>
      <c r="F359" s="174">
        <f t="shared" si="91"/>
        <v>8</v>
      </c>
      <c r="G359" s="174">
        <f t="shared" si="92"/>
        <v>52</v>
      </c>
      <c r="H359" s="174">
        <f t="shared" si="93"/>
        <v>23</v>
      </c>
      <c r="I359" s="174">
        <f t="shared" si="94"/>
        <v>0</v>
      </c>
      <c r="J359" s="174">
        <f t="shared" si="95"/>
        <v>0</v>
      </c>
      <c r="K359" s="251">
        <f t="shared" si="96"/>
        <v>3.32</v>
      </c>
      <c r="L359" s="174"/>
      <c r="M359" s="174">
        <f t="shared" si="97"/>
        <v>5</v>
      </c>
      <c r="N359" s="174">
        <f t="shared" si="98"/>
        <v>0</v>
      </c>
      <c r="O359" s="174">
        <f t="shared" si="99"/>
        <v>0</v>
      </c>
      <c r="P359" s="174">
        <f t="shared" si="100"/>
        <v>13</v>
      </c>
      <c r="Q359" s="174">
        <f t="shared" si="101"/>
        <v>7</v>
      </c>
      <c r="R359" s="174">
        <f t="shared" si="102"/>
        <v>83</v>
      </c>
      <c r="S359" s="177"/>
      <c r="T359" s="177"/>
      <c r="U359" s="177"/>
      <c r="V359" s="177"/>
      <c r="W359" s="370"/>
      <c r="X359" s="370"/>
      <c r="Y359" s="391"/>
      <c r="Z359" s="177"/>
      <c r="AA359" s="75">
        <v>447</v>
      </c>
      <c r="AB359" s="75">
        <v>447101622</v>
      </c>
      <c r="AC359" s="193" t="s">
        <v>64</v>
      </c>
      <c r="AD359" s="75">
        <v>0</v>
      </c>
      <c r="AE359" s="75">
        <v>0</v>
      </c>
      <c r="AF359" s="75">
        <v>8</v>
      </c>
      <c r="AG359" s="75">
        <v>52</v>
      </c>
      <c r="AH359" s="75">
        <v>23</v>
      </c>
      <c r="AI359" s="75">
        <v>0</v>
      </c>
      <c r="AJ359" s="75">
        <v>0</v>
      </c>
      <c r="AK359" s="164">
        <v>0</v>
      </c>
      <c r="AL359" s="164">
        <v>5</v>
      </c>
      <c r="AM359" s="164">
        <v>0</v>
      </c>
      <c r="AN359" s="164">
        <v>0</v>
      </c>
      <c r="AO359" s="164">
        <v>10</v>
      </c>
      <c r="AP359" s="164">
        <v>0</v>
      </c>
      <c r="AQ359" s="164">
        <v>0</v>
      </c>
      <c r="AR359" s="164">
        <v>3</v>
      </c>
      <c r="AS359" s="75">
        <v>0</v>
      </c>
      <c r="AT359" s="165"/>
      <c r="AU359" s="75">
        <v>101</v>
      </c>
      <c r="AV359" s="75">
        <v>622</v>
      </c>
      <c r="AW359" s="369">
        <v>7</v>
      </c>
      <c r="AY359" s="75"/>
    </row>
    <row r="360" spans="1:51">
      <c r="A360" s="164">
        <f t="shared" si="86"/>
        <v>447</v>
      </c>
      <c r="B360" s="164">
        <f t="shared" si="87"/>
        <v>447101690</v>
      </c>
      <c r="C360" s="165" t="str">
        <f t="shared" si="88"/>
        <v>BENJAMIN FRANKLIN CLASSICAL</v>
      </c>
      <c r="D360" s="174">
        <f t="shared" si="89"/>
        <v>0</v>
      </c>
      <c r="E360" s="174">
        <f t="shared" si="90"/>
        <v>0</v>
      </c>
      <c r="F360" s="174">
        <f t="shared" si="91"/>
        <v>0</v>
      </c>
      <c r="G360" s="174">
        <f t="shared" si="92"/>
        <v>0</v>
      </c>
      <c r="H360" s="174">
        <f t="shared" si="93"/>
        <v>13</v>
      </c>
      <c r="I360" s="174">
        <f t="shared" si="94"/>
        <v>0</v>
      </c>
      <c r="J360" s="174">
        <f t="shared" si="95"/>
        <v>0</v>
      </c>
      <c r="K360" s="251">
        <f t="shared" si="96"/>
        <v>0.52</v>
      </c>
      <c r="L360" s="174"/>
      <c r="M360" s="174">
        <f t="shared" si="97"/>
        <v>0</v>
      </c>
      <c r="N360" s="174">
        <f t="shared" si="98"/>
        <v>0</v>
      </c>
      <c r="O360" s="174">
        <f t="shared" si="99"/>
        <v>0</v>
      </c>
      <c r="P360" s="174">
        <f t="shared" si="100"/>
        <v>4</v>
      </c>
      <c r="Q360" s="174">
        <f t="shared" si="101"/>
        <v>4</v>
      </c>
      <c r="R360" s="174">
        <f t="shared" si="102"/>
        <v>13</v>
      </c>
      <c r="S360" s="177"/>
      <c r="T360" s="177"/>
      <c r="U360" s="177"/>
      <c r="V360" s="177"/>
      <c r="W360" s="370"/>
      <c r="X360" s="370"/>
      <c r="Y360" s="391"/>
      <c r="Z360" s="177"/>
      <c r="AA360" s="75">
        <v>447</v>
      </c>
      <c r="AB360" s="75">
        <v>447101690</v>
      </c>
      <c r="AC360" s="193" t="s">
        <v>64</v>
      </c>
      <c r="AD360" s="75">
        <v>0</v>
      </c>
      <c r="AE360" s="75">
        <v>0</v>
      </c>
      <c r="AF360" s="75">
        <v>0</v>
      </c>
      <c r="AG360" s="75">
        <v>0</v>
      </c>
      <c r="AH360" s="75">
        <v>13</v>
      </c>
      <c r="AI360" s="75">
        <v>0</v>
      </c>
      <c r="AJ360" s="75">
        <v>0</v>
      </c>
      <c r="AK360" s="164">
        <v>0</v>
      </c>
      <c r="AL360" s="164">
        <v>0</v>
      </c>
      <c r="AM360" s="164">
        <v>0</v>
      </c>
      <c r="AN360" s="164">
        <v>0</v>
      </c>
      <c r="AO360" s="164">
        <v>4</v>
      </c>
      <c r="AP360" s="164">
        <v>0</v>
      </c>
      <c r="AQ360" s="164">
        <v>0</v>
      </c>
      <c r="AR360" s="164">
        <v>0</v>
      </c>
      <c r="AS360" s="75">
        <v>0</v>
      </c>
      <c r="AT360" s="165"/>
      <c r="AU360" s="75">
        <v>101</v>
      </c>
      <c r="AV360" s="75">
        <v>690</v>
      </c>
      <c r="AW360" s="369">
        <v>4</v>
      </c>
      <c r="AY360" s="75"/>
    </row>
    <row r="361" spans="1:51">
      <c r="A361" s="164">
        <f t="shared" si="86"/>
        <v>447</v>
      </c>
      <c r="B361" s="164">
        <f t="shared" si="87"/>
        <v>447101710</v>
      </c>
      <c r="C361" s="165" t="str">
        <f t="shared" si="88"/>
        <v>BENJAMIN FRANKLIN CLASSICAL</v>
      </c>
      <c r="D361" s="174">
        <f t="shared" si="89"/>
        <v>0</v>
      </c>
      <c r="E361" s="174">
        <f t="shared" si="90"/>
        <v>0</v>
      </c>
      <c r="F361" s="174">
        <f t="shared" si="91"/>
        <v>2</v>
      </c>
      <c r="G361" s="174">
        <f t="shared" si="92"/>
        <v>10</v>
      </c>
      <c r="H361" s="174">
        <f t="shared" si="93"/>
        <v>4</v>
      </c>
      <c r="I361" s="174">
        <f t="shared" si="94"/>
        <v>0</v>
      </c>
      <c r="J361" s="174">
        <f t="shared" si="95"/>
        <v>0</v>
      </c>
      <c r="K361" s="251">
        <f t="shared" si="96"/>
        <v>0.64</v>
      </c>
      <c r="L361" s="174"/>
      <c r="M361" s="174">
        <f t="shared" si="97"/>
        <v>0</v>
      </c>
      <c r="N361" s="174">
        <f t="shared" si="98"/>
        <v>0</v>
      </c>
      <c r="O361" s="174">
        <f t="shared" si="99"/>
        <v>0</v>
      </c>
      <c r="P361" s="174">
        <f t="shared" si="100"/>
        <v>1</v>
      </c>
      <c r="Q361" s="174">
        <f t="shared" si="101"/>
        <v>3</v>
      </c>
      <c r="R361" s="174">
        <f t="shared" si="102"/>
        <v>16</v>
      </c>
      <c r="S361" s="177"/>
      <c r="T361" s="177"/>
      <c r="U361" s="177"/>
      <c r="V361" s="177"/>
      <c r="W361" s="370"/>
      <c r="X361" s="370"/>
      <c r="Y361" s="391"/>
      <c r="Z361" s="177"/>
      <c r="AA361" s="75">
        <v>447</v>
      </c>
      <c r="AB361" s="75">
        <v>447101710</v>
      </c>
      <c r="AC361" s="193" t="s">
        <v>64</v>
      </c>
      <c r="AD361" s="75">
        <v>0</v>
      </c>
      <c r="AE361" s="75">
        <v>0</v>
      </c>
      <c r="AF361" s="75">
        <v>2</v>
      </c>
      <c r="AG361" s="75">
        <v>10</v>
      </c>
      <c r="AH361" s="75">
        <v>4</v>
      </c>
      <c r="AI361" s="75">
        <v>0</v>
      </c>
      <c r="AJ361" s="75">
        <v>0</v>
      </c>
      <c r="AK361" s="164">
        <v>0</v>
      </c>
      <c r="AL361" s="164">
        <v>0</v>
      </c>
      <c r="AM361" s="164">
        <v>0</v>
      </c>
      <c r="AN361" s="164">
        <v>0</v>
      </c>
      <c r="AO361" s="164">
        <v>0</v>
      </c>
      <c r="AP361" s="164">
        <v>0</v>
      </c>
      <c r="AQ361" s="164">
        <v>0</v>
      </c>
      <c r="AR361" s="164">
        <v>1</v>
      </c>
      <c r="AS361" s="75">
        <v>0</v>
      </c>
      <c r="AT361" s="165"/>
      <c r="AU361" s="75">
        <v>101</v>
      </c>
      <c r="AV361" s="75">
        <v>710</v>
      </c>
      <c r="AW361" s="369">
        <v>3</v>
      </c>
      <c r="AY361" s="75"/>
    </row>
    <row r="362" spans="1:51">
      <c r="A362" s="164">
        <f t="shared" si="86"/>
        <v>449</v>
      </c>
      <c r="B362" s="164">
        <f t="shared" si="87"/>
        <v>449035001</v>
      </c>
      <c r="C362" s="165" t="str">
        <f t="shared" si="88"/>
        <v>BOSTON COLLEGIATE</v>
      </c>
      <c r="D362" s="174">
        <f t="shared" si="89"/>
        <v>0</v>
      </c>
      <c r="E362" s="174">
        <f t="shared" si="90"/>
        <v>0</v>
      </c>
      <c r="F362" s="174">
        <f t="shared" si="91"/>
        <v>0</v>
      </c>
      <c r="G362" s="174">
        <f t="shared" si="92"/>
        <v>0</v>
      </c>
      <c r="H362" s="174">
        <f t="shared" si="93"/>
        <v>0</v>
      </c>
      <c r="I362" s="174">
        <f t="shared" si="94"/>
        <v>1</v>
      </c>
      <c r="J362" s="174">
        <f t="shared" si="95"/>
        <v>0</v>
      </c>
      <c r="K362" s="251">
        <f t="shared" si="96"/>
        <v>0.04</v>
      </c>
      <c r="L362" s="174"/>
      <c r="M362" s="174">
        <f t="shared" si="97"/>
        <v>0</v>
      </c>
      <c r="N362" s="174">
        <f t="shared" si="98"/>
        <v>0</v>
      </c>
      <c r="O362" s="174">
        <f t="shared" si="99"/>
        <v>0</v>
      </c>
      <c r="P362" s="174">
        <f t="shared" si="100"/>
        <v>0</v>
      </c>
      <c r="Q362" s="174">
        <f t="shared" si="101"/>
        <v>6</v>
      </c>
      <c r="R362" s="174">
        <f t="shared" si="102"/>
        <v>1</v>
      </c>
      <c r="S362" s="177"/>
      <c r="T362" s="177"/>
      <c r="U362" s="177"/>
      <c r="V362" s="177"/>
      <c r="W362" s="370"/>
      <c r="X362" s="370"/>
      <c r="Y362" s="391"/>
      <c r="Z362" s="177"/>
      <c r="AA362" s="75">
        <v>449</v>
      </c>
      <c r="AB362" s="75">
        <v>449035001</v>
      </c>
      <c r="AC362" s="193" t="s">
        <v>66</v>
      </c>
      <c r="AD362" s="75">
        <v>0</v>
      </c>
      <c r="AE362" s="75">
        <v>0</v>
      </c>
      <c r="AF362" s="75">
        <v>0</v>
      </c>
      <c r="AG362" s="75">
        <v>0</v>
      </c>
      <c r="AH362" s="75">
        <v>0</v>
      </c>
      <c r="AI362" s="75">
        <v>1</v>
      </c>
      <c r="AJ362" s="75">
        <v>0</v>
      </c>
      <c r="AK362" s="164">
        <v>0</v>
      </c>
      <c r="AL362" s="164">
        <v>0</v>
      </c>
      <c r="AM362" s="164">
        <v>0</v>
      </c>
      <c r="AN362" s="164">
        <v>0</v>
      </c>
      <c r="AO362" s="164">
        <v>0</v>
      </c>
      <c r="AP362" s="164">
        <v>0</v>
      </c>
      <c r="AQ362" s="164">
        <v>0</v>
      </c>
      <c r="AR362" s="164">
        <v>0</v>
      </c>
      <c r="AS362" s="75">
        <v>0</v>
      </c>
      <c r="AT362" s="165"/>
      <c r="AU362" s="75">
        <v>35</v>
      </c>
      <c r="AV362" s="75">
        <v>1</v>
      </c>
      <c r="AW362" s="369">
        <v>6</v>
      </c>
      <c r="AY362" s="75"/>
    </row>
    <row r="363" spans="1:51">
      <c r="A363" s="164">
        <f t="shared" si="86"/>
        <v>449</v>
      </c>
      <c r="B363" s="164">
        <f t="shared" si="87"/>
        <v>449035035</v>
      </c>
      <c r="C363" s="165" t="str">
        <f t="shared" si="88"/>
        <v>BOSTON COLLEGIATE</v>
      </c>
      <c r="D363" s="174">
        <f t="shared" si="89"/>
        <v>0</v>
      </c>
      <c r="E363" s="174">
        <f t="shared" si="90"/>
        <v>0</v>
      </c>
      <c r="F363" s="174">
        <f t="shared" si="91"/>
        <v>0</v>
      </c>
      <c r="G363" s="174">
        <f t="shared" si="92"/>
        <v>83</v>
      </c>
      <c r="H363" s="174">
        <f t="shared" si="93"/>
        <v>292</v>
      </c>
      <c r="I363" s="174">
        <f t="shared" si="94"/>
        <v>303</v>
      </c>
      <c r="J363" s="174">
        <f t="shared" si="95"/>
        <v>0</v>
      </c>
      <c r="K363" s="251">
        <f t="shared" si="96"/>
        <v>27.12</v>
      </c>
      <c r="L363" s="174"/>
      <c r="M363" s="174">
        <f t="shared" si="97"/>
        <v>8</v>
      </c>
      <c r="N363" s="174">
        <f t="shared" si="98"/>
        <v>18</v>
      </c>
      <c r="O363" s="174">
        <f t="shared" si="99"/>
        <v>17</v>
      </c>
      <c r="P363" s="174">
        <f t="shared" si="100"/>
        <v>315</v>
      </c>
      <c r="Q363" s="174">
        <f t="shared" si="101"/>
        <v>11</v>
      </c>
      <c r="R363" s="174">
        <f t="shared" si="102"/>
        <v>678</v>
      </c>
      <c r="S363" s="177"/>
      <c r="T363" s="177"/>
      <c r="U363" s="177"/>
      <c r="V363" s="177"/>
      <c r="W363" s="370"/>
      <c r="X363" s="370"/>
      <c r="Y363" s="391"/>
      <c r="Z363" s="177"/>
      <c r="AA363" s="75">
        <v>449</v>
      </c>
      <c r="AB363" s="75">
        <v>449035035</v>
      </c>
      <c r="AC363" s="193" t="s">
        <v>66</v>
      </c>
      <c r="AD363" s="75">
        <v>0</v>
      </c>
      <c r="AE363" s="75">
        <v>0</v>
      </c>
      <c r="AF363" s="75">
        <v>0</v>
      </c>
      <c r="AG363" s="75">
        <v>83</v>
      </c>
      <c r="AH363" s="75">
        <v>292</v>
      </c>
      <c r="AI363" s="75">
        <v>303</v>
      </c>
      <c r="AJ363" s="75">
        <v>0</v>
      </c>
      <c r="AK363" s="164">
        <v>0</v>
      </c>
      <c r="AL363" s="164">
        <v>8</v>
      </c>
      <c r="AM363" s="164">
        <v>18</v>
      </c>
      <c r="AN363" s="164">
        <v>17</v>
      </c>
      <c r="AO363" s="164">
        <v>152</v>
      </c>
      <c r="AP363" s="164">
        <v>0</v>
      </c>
      <c r="AQ363" s="164">
        <v>0</v>
      </c>
      <c r="AR363" s="164">
        <v>0</v>
      </c>
      <c r="AS363" s="75">
        <v>163</v>
      </c>
      <c r="AT363" s="165"/>
      <c r="AU363" s="75">
        <v>35</v>
      </c>
      <c r="AV363" s="75">
        <v>35</v>
      </c>
      <c r="AW363" s="369">
        <v>11</v>
      </c>
      <c r="AY363" s="75"/>
    </row>
    <row r="364" spans="1:51">
      <c r="A364" s="164">
        <f t="shared" si="86"/>
        <v>449</v>
      </c>
      <c r="B364" s="164">
        <f t="shared" si="87"/>
        <v>449035057</v>
      </c>
      <c r="C364" s="165" t="str">
        <f t="shared" si="88"/>
        <v>BOSTON COLLEGIATE</v>
      </c>
      <c r="D364" s="174">
        <f t="shared" si="89"/>
        <v>0</v>
      </c>
      <c r="E364" s="174">
        <f t="shared" si="90"/>
        <v>0</v>
      </c>
      <c r="F364" s="174">
        <f t="shared" si="91"/>
        <v>0</v>
      </c>
      <c r="G364" s="174">
        <f t="shared" si="92"/>
        <v>0</v>
      </c>
      <c r="H364" s="174">
        <f t="shared" si="93"/>
        <v>0</v>
      </c>
      <c r="I364" s="174">
        <f t="shared" si="94"/>
        <v>1</v>
      </c>
      <c r="J364" s="174">
        <f t="shared" si="95"/>
        <v>0</v>
      </c>
      <c r="K364" s="251">
        <f t="shared" si="96"/>
        <v>0.04</v>
      </c>
      <c r="L364" s="174"/>
      <c r="M364" s="174">
        <f t="shared" si="97"/>
        <v>0</v>
      </c>
      <c r="N364" s="174">
        <f t="shared" si="98"/>
        <v>0</v>
      </c>
      <c r="O364" s="174">
        <f t="shared" si="99"/>
        <v>0</v>
      </c>
      <c r="P364" s="174">
        <f t="shared" si="100"/>
        <v>1</v>
      </c>
      <c r="Q364" s="174">
        <f t="shared" si="101"/>
        <v>12</v>
      </c>
      <c r="R364" s="174">
        <f t="shared" si="102"/>
        <v>1</v>
      </c>
      <c r="S364" s="177"/>
      <c r="T364" s="177"/>
      <c r="U364" s="177"/>
      <c r="V364" s="177"/>
      <c r="W364" s="370"/>
      <c r="X364" s="370"/>
      <c r="Y364" s="391"/>
      <c r="Z364" s="177"/>
      <c r="AA364" s="75">
        <v>449</v>
      </c>
      <c r="AB364" s="75">
        <v>449035057</v>
      </c>
      <c r="AC364" s="193" t="s">
        <v>66</v>
      </c>
      <c r="AD364" s="75">
        <v>0</v>
      </c>
      <c r="AE364" s="75">
        <v>0</v>
      </c>
      <c r="AF364" s="75">
        <v>0</v>
      </c>
      <c r="AG364" s="75">
        <v>0</v>
      </c>
      <c r="AH364" s="75">
        <v>0</v>
      </c>
      <c r="AI364" s="75">
        <v>1</v>
      </c>
      <c r="AJ364" s="75">
        <v>0</v>
      </c>
      <c r="AK364" s="164">
        <v>0</v>
      </c>
      <c r="AL364" s="164">
        <v>0</v>
      </c>
      <c r="AM364" s="164">
        <v>0</v>
      </c>
      <c r="AN364" s="164">
        <v>0</v>
      </c>
      <c r="AO364" s="164">
        <v>0</v>
      </c>
      <c r="AP364" s="164">
        <v>0</v>
      </c>
      <c r="AQ364" s="164">
        <v>0</v>
      </c>
      <c r="AR364" s="164">
        <v>0</v>
      </c>
      <c r="AS364" s="75">
        <v>1</v>
      </c>
      <c r="AT364" s="165"/>
      <c r="AU364" s="75">
        <v>35</v>
      </c>
      <c r="AV364" s="75">
        <v>57</v>
      </c>
      <c r="AW364" s="369">
        <v>12</v>
      </c>
      <c r="AY364" s="75"/>
    </row>
    <row r="365" spans="1:51">
      <c r="A365" s="164">
        <f t="shared" si="86"/>
        <v>449</v>
      </c>
      <c r="B365" s="164">
        <f t="shared" si="87"/>
        <v>449035163</v>
      </c>
      <c r="C365" s="165" t="str">
        <f t="shared" si="88"/>
        <v>BOSTON COLLEGIATE</v>
      </c>
      <c r="D365" s="174">
        <f t="shared" si="89"/>
        <v>0</v>
      </c>
      <c r="E365" s="174">
        <f t="shared" si="90"/>
        <v>0</v>
      </c>
      <c r="F365" s="174">
        <f t="shared" si="91"/>
        <v>0</v>
      </c>
      <c r="G365" s="174">
        <f t="shared" si="92"/>
        <v>0</v>
      </c>
      <c r="H365" s="174">
        <f t="shared" si="93"/>
        <v>0</v>
      </c>
      <c r="I365" s="174">
        <f t="shared" si="94"/>
        <v>1</v>
      </c>
      <c r="J365" s="174">
        <f t="shared" si="95"/>
        <v>0</v>
      </c>
      <c r="K365" s="251">
        <f t="shared" si="96"/>
        <v>0.04</v>
      </c>
      <c r="L365" s="174"/>
      <c r="M365" s="174">
        <f t="shared" si="97"/>
        <v>0</v>
      </c>
      <c r="N365" s="174">
        <f t="shared" si="98"/>
        <v>0</v>
      </c>
      <c r="O365" s="174">
        <f t="shared" si="99"/>
        <v>0</v>
      </c>
      <c r="P365" s="174">
        <f t="shared" si="100"/>
        <v>1</v>
      </c>
      <c r="Q365" s="174">
        <f t="shared" si="101"/>
        <v>11</v>
      </c>
      <c r="R365" s="174">
        <f t="shared" si="102"/>
        <v>1</v>
      </c>
      <c r="S365" s="177"/>
      <c r="T365" s="177"/>
      <c r="U365" s="177"/>
      <c r="V365" s="177"/>
      <c r="W365" s="370"/>
      <c r="X365" s="370"/>
      <c r="Y365" s="391"/>
      <c r="Z365" s="177"/>
      <c r="AA365" s="75">
        <v>449</v>
      </c>
      <c r="AB365" s="75">
        <v>449035163</v>
      </c>
      <c r="AC365" s="193" t="s">
        <v>66</v>
      </c>
      <c r="AD365" s="75">
        <v>0</v>
      </c>
      <c r="AE365" s="75">
        <v>0</v>
      </c>
      <c r="AF365" s="75">
        <v>0</v>
      </c>
      <c r="AG365" s="75">
        <v>0</v>
      </c>
      <c r="AH365" s="75">
        <v>0</v>
      </c>
      <c r="AI365" s="75">
        <v>1</v>
      </c>
      <c r="AJ365" s="75">
        <v>0</v>
      </c>
      <c r="AK365" s="164">
        <v>0</v>
      </c>
      <c r="AL365" s="164">
        <v>0</v>
      </c>
      <c r="AM365" s="164">
        <v>0</v>
      </c>
      <c r="AN365" s="164">
        <v>0</v>
      </c>
      <c r="AO365" s="164">
        <v>0</v>
      </c>
      <c r="AP365" s="164">
        <v>0</v>
      </c>
      <c r="AQ365" s="164">
        <v>0</v>
      </c>
      <c r="AR365" s="164">
        <v>0</v>
      </c>
      <c r="AS365" s="75">
        <v>1</v>
      </c>
      <c r="AT365" s="165"/>
      <c r="AU365" s="75">
        <v>35</v>
      </c>
      <c r="AV365" s="75">
        <v>163</v>
      </c>
      <c r="AW365" s="369">
        <v>11</v>
      </c>
      <c r="AY365" s="75"/>
    </row>
    <row r="366" spans="1:51">
      <c r="A366" s="164">
        <f t="shared" si="86"/>
        <v>449</v>
      </c>
      <c r="B366" s="164">
        <f t="shared" si="87"/>
        <v>449035243</v>
      </c>
      <c r="C366" s="165" t="str">
        <f t="shared" si="88"/>
        <v>BOSTON COLLEGIATE</v>
      </c>
      <c r="D366" s="174">
        <f t="shared" si="89"/>
        <v>0</v>
      </c>
      <c r="E366" s="174">
        <f t="shared" si="90"/>
        <v>0</v>
      </c>
      <c r="F366" s="174">
        <f t="shared" si="91"/>
        <v>0</v>
      </c>
      <c r="G366" s="174">
        <f t="shared" si="92"/>
        <v>1</v>
      </c>
      <c r="H366" s="174">
        <f t="shared" si="93"/>
        <v>1</v>
      </c>
      <c r="I366" s="174">
        <f t="shared" si="94"/>
        <v>0</v>
      </c>
      <c r="J366" s="174">
        <f t="shared" si="95"/>
        <v>0</v>
      </c>
      <c r="K366" s="251">
        <f t="shared" si="96"/>
        <v>0.08</v>
      </c>
      <c r="L366" s="174"/>
      <c r="M366" s="174">
        <f t="shared" si="97"/>
        <v>0</v>
      </c>
      <c r="N366" s="174">
        <f t="shared" si="98"/>
        <v>0</v>
      </c>
      <c r="O366" s="174">
        <f t="shared" si="99"/>
        <v>0</v>
      </c>
      <c r="P366" s="174">
        <f t="shared" si="100"/>
        <v>0</v>
      </c>
      <c r="Q366" s="174">
        <f t="shared" si="101"/>
        <v>9</v>
      </c>
      <c r="R366" s="174">
        <f t="shared" si="102"/>
        <v>2</v>
      </c>
      <c r="S366" s="177"/>
      <c r="T366" s="177"/>
      <c r="U366" s="177"/>
      <c r="V366" s="177"/>
      <c r="W366" s="370"/>
      <c r="X366" s="370"/>
      <c r="Y366" s="391"/>
      <c r="Z366" s="177"/>
      <c r="AA366" s="75">
        <v>449</v>
      </c>
      <c r="AB366" s="75">
        <v>449035243</v>
      </c>
      <c r="AC366" s="193" t="s">
        <v>66</v>
      </c>
      <c r="AD366" s="75">
        <v>0</v>
      </c>
      <c r="AE366" s="75">
        <v>0</v>
      </c>
      <c r="AF366" s="75">
        <v>0</v>
      </c>
      <c r="AG366" s="75">
        <v>1</v>
      </c>
      <c r="AH366" s="75">
        <v>1</v>
      </c>
      <c r="AI366" s="75">
        <v>0</v>
      </c>
      <c r="AJ366" s="75">
        <v>0</v>
      </c>
      <c r="AK366" s="164">
        <v>0</v>
      </c>
      <c r="AL366" s="164">
        <v>0</v>
      </c>
      <c r="AM366" s="164">
        <v>0</v>
      </c>
      <c r="AN366" s="164">
        <v>0</v>
      </c>
      <c r="AO366" s="164">
        <v>0</v>
      </c>
      <c r="AP366" s="164">
        <v>0</v>
      </c>
      <c r="AQ366" s="164">
        <v>0</v>
      </c>
      <c r="AR366" s="164">
        <v>0</v>
      </c>
      <c r="AS366" s="75">
        <v>0</v>
      </c>
      <c r="AT366" s="165"/>
      <c r="AU366" s="75">
        <v>35</v>
      </c>
      <c r="AV366" s="75">
        <v>243</v>
      </c>
      <c r="AW366" s="369">
        <v>9</v>
      </c>
      <c r="AY366" s="75"/>
    </row>
    <row r="367" spans="1:51">
      <c r="A367" s="164">
        <f t="shared" si="86"/>
        <v>449</v>
      </c>
      <c r="B367" s="164">
        <f t="shared" si="87"/>
        <v>449035244</v>
      </c>
      <c r="C367" s="165" t="str">
        <f t="shared" si="88"/>
        <v>BOSTON COLLEGIATE</v>
      </c>
      <c r="D367" s="174">
        <f t="shared" si="89"/>
        <v>0</v>
      </c>
      <c r="E367" s="174">
        <f t="shared" si="90"/>
        <v>0</v>
      </c>
      <c r="F367" s="174">
        <f t="shared" si="91"/>
        <v>0</v>
      </c>
      <c r="G367" s="174">
        <f t="shared" si="92"/>
        <v>1</v>
      </c>
      <c r="H367" s="174">
        <f t="shared" si="93"/>
        <v>2</v>
      </c>
      <c r="I367" s="174">
        <f t="shared" si="94"/>
        <v>1</v>
      </c>
      <c r="J367" s="174">
        <f t="shared" si="95"/>
        <v>0</v>
      </c>
      <c r="K367" s="251">
        <f t="shared" si="96"/>
        <v>0.16</v>
      </c>
      <c r="L367" s="174"/>
      <c r="M367" s="174">
        <f t="shared" si="97"/>
        <v>1</v>
      </c>
      <c r="N367" s="174">
        <f t="shared" si="98"/>
        <v>0</v>
      </c>
      <c r="O367" s="174">
        <f t="shared" si="99"/>
        <v>0</v>
      </c>
      <c r="P367" s="174">
        <f t="shared" si="100"/>
        <v>1</v>
      </c>
      <c r="Q367" s="174">
        <f t="shared" si="101"/>
        <v>10</v>
      </c>
      <c r="R367" s="174">
        <f t="shared" si="102"/>
        <v>4</v>
      </c>
      <c r="S367" s="177"/>
      <c r="T367" s="177"/>
      <c r="U367" s="177"/>
      <c r="V367" s="177"/>
      <c r="W367" s="370"/>
      <c r="X367" s="370"/>
      <c r="Y367" s="391"/>
      <c r="Z367" s="177"/>
      <c r="AA367" s="75">
        <v>449</v>
      </c>
      <c r="AB367" s="75">
        <v>449035244</v>
      </c>
      <c r="AC367" s="193" t="s">
        <v>66</v>
      </c>
      <c r="AD367" s="75">
        <v>0</v>
      </c>
      <c r="AE367" s="75">
        <v>0</v>
      </c>
      <c r="AF367" s="75">
        <v>0</v>
      </c>
      <c r="AG367" s="75">
        <v>1</v>
      </c>
      <c r="AH367" s="75">
        <v>2</v>
      </c>
      <c r="AI367" s="75">
        <v>1</v>
      </c>
      <c r="AJ367" s="75">
        <v>0</v>
      </c>
      <c r="AK367" s="164">
        <v>0</v>
      </c>
      <c r="AL367" s="164">
        <v>1</v>
      </c>
      <c r="AM367" s="164">
        <v>0</v>
      </c>
      <c r="AN367" s="164">
        <v>0</v>
      </c>
      <c r="AO367" s="164">
        <v>1</v>
      </c>
      <c r="AP367" s="164">
        <v>0</v>
      </c>
      <c r="AQ367" s="164">
        <v>0</v>
      </c>
      <c r="AR367" s="164">
        <v>0</v>
      </c>
      <c r="AS367" s="75">
        <v>0</v>
      </c>
      <c r="AT367" s="165"/>
      <c r="AU367" s="75">
        <v>35</v>
      </c>
      <c r="AV367" s="75">
        <v>244</v>
      </c>
      <c r="AW367" s="369">
        <v>10</v>
      </c>
      <c r="AY367" s="75"/>
    </row>
    <row r="368" spans="1:51">
      <c r="A368" s="164">
        <f t="shared" si="86"/>
        <v>449</v>
      </c>
      <c r="B368" s="164">
        <f t="shared" si="87"/>
        <v>449035285</v>
      </c>
      <c r="C368" s="165" t="str">
        <f t="shared" si="88"/>
        <v>BOSTON COLLEGIATE</v>
      </c>
      <c r="D368" s="174">
        <f t="shared" si="89"/>
        <v>0</v>
      </c>
      <c r="E368" s="174">
        <f t="shared" si="90"/>
        <v>0</v>
      </c>
      <c r="F368" s="174">
        <f t="shared" si="91"/>
        <v>0</v>
      </c>
      <c r="G368" s="174">
        <f t="shared" si="92"/>
        <v>0</v>
      </c>
      <c r="H368" s="174">
        <f t="shared" si="93"/>
        <v>0</v>
      </c>
      <c r="I368" s="174">
        <f t="shared" si="94"/>
        <v>1</v>
      </c>
      <c r="J368" s="174">
        <f t="shared" si="95"/>
        <v>0</v>
      </c>
      <c r="K368" s="251">
        <f t="shared" si="96"/>
        <v>0.04</v>
      </c>
      <c r="L368" s="174"/>
      <c r="M368" s="174">
        <f t="shared" si="97"/>
        <v>0</v>
      </c>
      <c r="N368" s="174">
        <f t="shared" si="98"/>
        <v>0</v>
      </c>
      <c r="O368" s="174">
        <f t="shared" si="99"/>
        <v>0</v>
      </c>
      <c r="P368" s="174">
        <f t="shared" si="100"/>
        <v>0</v>
      </c>
      <c r="Q368" s="174">
        <f t="shared" si="101"/>
        <v>9</v>
      </c>
      <c r="R368" s="174">
        <f t="shared" si="102"/>
        <v>1</v>
      </c>
      <c r="S368" s="177"/>
      <c r="T368" s="177"/>
      <c r="U368" s="177"/>
      <c r="V368" s="177"/>
      <c r="W368" s="370"/>
      <c r="X368" s="370"/>
      <c r="Y368" s="391"/>
      <c r="Z368" s="177"/>
      <c r="AA368" s="75">
        <v>449</v>
      </c>
      <c r="AB368" s="75">
        <v>449035285</v>
      </c>
      <c r="AC368" s="193" t="s">
        <v>66</v>
      </c>
      <c r="AD368" s="75">
        <v>0</v>
      </c>
      <c r="AE368" s="75">
        <v>0</v>
      </c>
      <c r="AF368" s="75">
        <v>0</v>
      </c>
      <c r="AG368" s="75">
        <v>0</v>
      </c>
      <c r="AH368" s="75">
        <v>0</v>
      </c>
      <c r="AI368" s="75">
        <v>1</v>
      </c>
      <c r="AJ368" s="75">
        <v>0</v>
      </c>
      <c r="AK368" s="164">
        <v>0</v>
      </c>
      <c r="AL368" s="164">
        <v>0</v>
      </c>
      <c r="AM368" s="164">
        <v>0</v>
      </c>
      <c r="AN368" s="164">
        <v>0</v>
      </c>
      <c r="AO368" s="164">
        <v>0</v>
      </c>
      <c r="AP368" s="164">
        <v>0</v>
      </c>
      <c r="AQ368" s="164">
        <v>0</v>
      </c>
      <c r="AR368" s="164">
        <v>0</v>
      </c>
      <c r="AS368" s="75">
        <v>0</v>
      </c>
      <c r="AT368" s="165"/>
      <c r="AU368" s="75">
        <v>35</v>
      </c>
      <c r="AV368" s="75">
        <v>285</v>
      </c>
      <c r="AW368" s="369">
        <v>9</v>
      </c>
      <c r="AY368" s="75"/>
    </row>
    <row r="369" spans="1:51">
      <c r="A369" s="164">
        <f t="shared" si="86"/>
        <v>450</v>
      </c>
      <c r="B369" s="164">
        <f t="shared" si="87"/>
        <v>450086008</v>
      </c>
      <c r="C369" s="165" t="str">
        <f t="shared" si="88"/>
        <v>HILLTOWN COOPERATIVE</v>
      </c>
      <c r="D369" s="174">
        <f t="shared" si="89"/>
        <v>0</v>
      </c>
      <c r="E369" s="174">
        <f t="shared" si="90"/>
        <v>0</v>
      </c>
      <c r="F369" s="174">
        <f t="shared" si="91"/>
        <v>0</v>
      </c>
      <c r="G369" s="174">
        <f t="shared" si="92"/>
        <v>0</v>
      </c>
      <c r="H369" s="174">
        <f t="shared" si="93"/>
        <v>1</v>
      </c>
      <c r="I369" s="174">
        <f t="shared" si="94"/>
        <v>0</v>
      </c>
      <c r="J369" s="174">
        <f t="shared" si="95"/>
        <v>0</v>
      </c>
      <c r="K369" s="251">
        <f t="shared" si="96"/>
        <v>0.04</v>
      </c>
      <c r="L369" s="174"/>
      <c r="M369" s="174">
        <f t="shared" si="97"/>
        <v>0</v>
      </c>
      <c r="N369" s="174">
        <f t="shared" si="98"/>
        <v>0</v>
      </c>
      <c r="O369" s="174">
        <f t="shared" si="99"/>
        <v>0</v>
      </c>
      <c r="P369" s="174">
        <f t="shared" si="100"/>
        <v>0</v>
      </c>
      <c r="Q369" s="174">
        <f t="shared" si="101"/>
        <v>7</v>
      </c>
      <c r="R369" s="174">
        <f t="shared" si="102"/>
        <v>1</v>
      </c>
      <c r="S369" s="177"/>
      <c r="T369" s="177"/>
      <c r="U369" s="177"/>
      <c r="V369" s="177"/>
      <c r="W369" s="370"/>
      <c r="X369" s="370"/>
      <c r="Y369" s="391"/>
      <c r="Z369" s="177"/>
      <c r="AA369" s="75">
        <v>450</v>
      </c>
      <c r="AB369" s="75">
        <v>450086008</v>
      </c>
      <c r="AC369" s="193" t="s">
        <v>68</v>
      </c>
      <c r="AD369" s="75">
        <v>0</v>
      </c>
      <c r="AE369" s="75">
        <v>0</v>
      </c>
      <c r="AF369" s="75">
        <v>0</v>
      </c>
      <c r="AG369" s="75">
        <v>0</v>
      </c>
      <c r="AH369" s="75">
        <v>1</v>
      </c>
      <c r="AI369" s="75">
        <v>0</v>
      </c>
      <c r="AJ369" s="75">
        <v>0</v>
      </c>
      <c r="AK369" s="164">
        <v>0</v>
      </c>
      <c r="AL369" s="164">
        <v>0</v>
      </c>
      <c r="AM369" s="164">
        <v>0</v>
      </c>
      <c r="AN369" s="164">
        <v>0</v>
      </c>
      <c r="AO369" s="164">
        <v>0</v>
      </c>
      <c r="AP369" s="164">
        <v>0</v>
      </c>
      <c r="AQ369" s="164">
        <v>0</v>
      </c>
      <c r="AR369" s="164">
        <v>0</v>
      </c>
      <c r="AS369" s="75">
        <v>0</v>
      </c>
      <c r="AT369" s="165"/>
      <c r="AU369" s="75">
        <v>86</v>
      </c>
      <c r="AV369" s="75">
        <v>8</v>
      </c>
      <c r="AW369" s="369">
        <v>7</v>
      </c>
      <c r="AY369" s="75"/>
    </row>
    <row r="370" spans="1:51">
      <c r="A370" s="164">
        <f t="shared" si="86"/>
        <v>450</v>
      </c>
      <c r="B370" s="164">
        <f t="shared" si="87"/>
        <v>450086074</v>
      </c>
      <c r="C370" s="165" t="str">
        <f t="shared" si="88"/>
        <v>HILLTOWN COOPERATIVE</v>
      </c>
      <c r="D370" s="174">
        <f t="shared" si="89"/>
        <v>0</v>
      </c>
      <c r="E370" s="174">
        <f t="shared" si="90"/>
        <v>0</v>
      </c>
      <c r="F370" s="174">
        <f t="shared" si="91"/>
        <v>0</v>
      </c>
      <c r="G370" s="174">
        <f t="shared" si="92"/>
        <v>1</v>
      </c>
      <c r="H370" s="174">
        <f t="shared" si="93"/>
        <v>0</v>
      </c>
      <c r="I370" s="174">
        <f t="shared" si="94"/>
        <v>0</v>
      </c>
      <c r="J370" s="174">
        <f t="shared" si="95"/>
        <v>0</v>
      </c>
      <c r="K370" s="251">
        <f t="shared" si="96"/>
        <v>0.04</v>
      </c>
      <c r="L370" s="174"/>
      <c r="M370" s="174">
        <f t="shared" si="97"/>
        <v>0</v>
      </c>
      <c r="N370" s="174">
        <f t="shared" si="98"/>
        <v>0</v>
      </c>
      <c r="O370" s="174">
        <f t="shared" si="99"/>
        <v>0</v>
      </c>
      <c r="P370" s="174">
        <f t="shared" si="100"/>
        <v>0</v>
      </c>
      <c r="Q370" s="174">
        <f t="shared" si="101"/>
        <v>5</v>
      </c>
      <c r="R370" s="174">
        <f t="shared" si="102"/>
        <v>1</v>
      </c>
      <c r="S370" s="177"/>
      <c r="T370" s="177"/>
      <c r="U370" s="177"/>
      <c r="V370" s="177"/>
      <c r="W370" s="370"/>
      <c r="X370" s="370"/>
      <c r="Y370" s="391"/>
      <c r="Z370" s="177"/>
      <c r="AA370" s="75">
        <v>450</v>
      </c>
      <c r="AB370" s="75">
        <v>450086074</v>
      </c>
      <c r="AC370" s="193" t="s">
        <v>68</v>
      </c>
      <c r="AD370" s="75">
        <v>0</v>
      </c>
      <c r="AE370" s="75">
        <v>0</v>
      </c>
      <c r="AF370" s="75">
        <v>0</v>
      </c>
      <c r="AG370" s="75">
        <v>1</v>
      </c>
      <c r="AH370" s="75">
        <v>0</v>
      </c>
      <c r="AI370" s="75">
        <v>0</v>
      </c>
      <c r="AJ370" s="75">
        <v>0</v>
      </c>
      <c r="AK370" s="164">
        <v>0</v>
      </c>
      <c r="AL370" s="164">
        <v>0</v>
      </c>
      <c r="AM370" s="164">
        <v>0</v>
      </c>
      <c r="AN370" s="164">
        <v>0</v>
      </c>
      <c r="AO370" s="164">
        <v>0</v>
      </c>
      <c r="AP370" s="164">
        <v>0</v>
      </c>
      <c r="AQ370" s="164">
        <v>0</v>
      </c>
      <c r="AR370" s="164">
        <v>0</v>
      </c>
      <c r="AS370" s="75">
        <v>0</v>
      </c>
      <c r="AT370" s="165"/>
      <c r="AU370" s="75">
        <v>86</v>
      </c>
      <c r="AV370" s="75">
        <v>74</v>
      </c>
      <c r="AW370" s="369">
        <v>5</v>
      </c>
      <c r="AY370" s="75"/>
    </row>
    <row r="371" spans="1:51">
      <c r="A371" s="164">
        <f t="shared" si="86"/>
        <v>450</v>
      </c>
      <c r="B371" s="164">
        <f t="shared" si="87"/>
        <v>450086086</v>
      </c>
      <c r="C371" s="165" t="str">
        <f t="shared" si="88"/>
        <v>HILLTOWN COOPERATIVE</v>
      </c>
      <c r="D371" s="174">
        <f t="shared" si="89"/>
        <v>0</v>
      </c>
      <c r="E371" s="174">
        <f t="shared" si="90"/>
        <v>0</v>
      </c>
      <c r="F371" s="174">
        <f t="shared" si="91"/>
        <v>10</v>
      </c>
      <c r="G371" s="174">
        <f t="shared" si="92"/>
        <v>48</v>
      </c>
      <c r="H371" s="174">
        <f t="shared" si="93"/>
        <v>24</v>
      </c>
      <c r="I371" s="174">
        <f t="shared" si="94"/>
        <v>0</v>
      </c>
      <c r="J371" s="174">
        <f t="shared" si="95"/>
        <v>0</v>
      </c>
      <c r="K371" s="251">
        <f t="shared" si="96"/>
        <v>3.28</v>
      </c>
      <c r="L371" s="174"/>
      <c r="M371" s="174">
        <f t="shared" si="97"/>
        <v>0</v>
      </c>
      <c r="N371" s="174">
        <f t="shared" si="98"/>
        <v>0</v>
      </c>
      <c r="O371" s="174">
        <f t="shared" si="99"/>
        <v>0</v>
      </c>
      <c r="P371" s="174">
        <f t="shared" si="100"/>
        <v>19</v>
      </c>
      <c r="Q371" s="174">
        <f t="shared" si="101"/>
        <v>7</v>
      </c>
      <c r="R371" s="174">
        <f t="shared" si="102"/>
        <v>82</v>
      </c>
      <c r="S371" s="177"/>
      <c r="T371" s="177"/>
      <c r="U371" s="177"/>
      <c r="V371" s="177"/>
      <c r="W371" s="370"/>
      <c r="X371" s="370"/>
      <c r="Y371" s="391"/>
      <c r="Z371" s="177"/>
      <c r="AA371" s="75">
        <v>450</v>
      </c>
      <c r="AB371" s="75">
        <v>450086086</v>
      </c>
      <c r="AC371" s="193" t="s">
        <v>68</v>
      </c>
      <c r="AD371" s="75">
        <v>0</v>
      </c>
      <c r="AE371" s="75">
        <v>0</v>
      </c>
      <c r="AF371" s="75">
        <v>10</v>
      </c>
      <c r="AG371" s="75">
        <v>48</v>
      </c>
      <c r="AH371" s="75">
        <v>24</v>
      </c>
      <c r="AI371" s="75">
        <v>0</v>
      </c>
      <c r="AJ371" s="75">
        <v>0</v>
      </c>
      <c r="AK371" s="164">
        <v>0</v>
      </c>
      <c r="AL371" s="164">
        <v>0</v>
      </c>
      <c r="AM371" s="164">
        <v>0</v>
      </c>
      <c r="AN371" s="164">
        <v>0</v>
      </c>
      <c r="AO371" s="164">
        <v>17</v>
      </c>
      <c r="AP371" s="164">
        <v>0</v>
      </c>
      <c r="AQ371" s="164">
        <v>0</v>
      </c>
      <c r="AR371" s="164">
        <v>2</v>
      </c>
      <c r="AS371" s="75">
        <v>0</v>
      </c>
      <c r="AT371" s="165"/>
      <c r="AU371" s="75">
        <v>86</v>
      </c>
      <c r="AV371" s="75">
        <v>86</v>
      </c>
      <c r="AW371" s="369">
        <v>7</v>
      </c>
      <c r="AY371" s="75"/>
    </row>
    <row r="372" spans="1:51">
      <c r="A372" s="164">
        <f t="shared" si="86"/>
        <v>450</v>
      </c>
      <c r="B372" s="164">
        <f t="shared" si="87"/>
        <v>450086114</v>
      </c>
      <c r="C372" s="165" t="str">
        <f t="shared" si="88"/>
        <v>HILLTOWN COOPERATIVE</v>
      </c>
      <c r="D372" s="174">
        <f t="shared" si="89"/>
        <v>0</v>
      </c>
      <c r="E372" s="174">
        <f t="shared" si="90"/>
        <v>0</v>
      </c>
      <c r="F372" s="174">
        <f t="shared" si="91"/>
        <v>0</v>
      </c>
      <c r="G372" s="174">
        <f t="shared" si="92"/>
        <v>1</v>
      </c>
      <c r="H372" s="174">
        <f t="shared" si="93"/>
        <v>1</v>
      </c>
      <c r="I372" s="174">
        <f t="shared" si="94"/>
        <v>0</v>
      </c>
      <c r="J372" s="174">
        <f t="shared" si="95"/>
        <v>0</v>
      </c>
      <c r="K372" s="251">
        <f t="shared" si="96"/>
        <v>0.08</v>
      </c>
      <c r="L372" s="174"/>
      <c r="M372" s="174">
        <f t="shared" si="97"/>
        <v>0</v>
      </c>
      <c r="N372" s="174">
        <f t="shared" si="98"/>
        <v>0</v>
      </c>
      <c r="O372" s="174">
        <f t="shared" si="99"/>
        <v>0</v>
      </c>
      <c r="P372" s="174">
        <f t="shared" si="100"/>
        <v>0</v>
      </c>
      <c r="Q372" s="174">
        <f t="shared" si="101"/>
        <v>10</v>
      </c>
      <c r="R372" s="174">
        <f t="shared" si="102"/>
        <v>2</v>
      </c>
      <c r="S372" s="177"/>
      <c r="T372" s="177"/>
      <c r="U372" s="177"/>
      <c r="V372" s="177"/>
      <c r="W372" s="370"/>
      <c r="X372" s="370"/>
      <c r="Y372" s="391"/>
      <c r="Z372" s="177"/>
      <c r="AA372" s="75">
        <v>450</v>
      </c>
      <c r="AB372" s="75">
        <v>450086114</v>
      </c>
      <c r="AC372" s="193" t="s">
        <v>68</v>
      </c>
      <c r="AD372" s="75">
        <v>0</v>
      </c>
      <c r="AE372" s="75">
        <v>0</v>
      </c>
      <c r="AF372" s="75">
        <v>0</v>
      </c>
      <c r="AG372" s="75">
        <v>1</v>
      </c>
      <c r="AH372" s="75">
        <v>1</v>
      </c>
      <c r="AI372" s="75">
        <v>0</v>
      </c>
      <c r="AJ372" s="75">
        <v>0</v>
      </c>
      <c r="AK372" s="164">
        <v>0</v>
      </c>
      <c r="AL372" s="164">
        <v>0</v>
      </c>
      <c r="AM372" s="164">
        <v>0</v>
      </c>
      <c r="AN372" s="164">
        <v>0</v>
      </c>
      <c r="AO372" s="164">
        <v>0</v>
      </c>
      <c r="AP372" s="164">
        <v>0</v>
      </c>
      <c r="AQ372" s="164">
        <v>0</v>
      </c>
      <c r="AR372" s="164">
        <v>0</v>
      </c>
      <c r="AS372" s="75">
        <v>0</v>
      </c>
      <c r="AT372" s="165"/>
      <c r="AU372" s="75">
        <v>86</v>
      </c>
      <c r="AV372" s="75">
        <v>114</v>
      </c>
      <c r="AW372" s="369">
        <v>10</v>
      </c>
      <c r="AY372" s="75"/>
    </row>
    <row r="373" spans="1:51">
      <c r="A373" s="164">
        <f t="shared" si="86"/>
        <v>450</v>
      </c>
      <c r="B373" s="164">
        <f t="shared" si="87"/>
        <v>450086117</v>
      </c>
      <c r="C373" s="165" t="str">
        <f t="shared" si="88"/>
        <v>HILLTOWN COOPERATIVE</v>
      </c>
      <c r="D373" s="174">
        <f t="shared" si="89"/>
        <v>0</v>
      </c>
      <c r="E373" s="174">
        <f t="shared" si="90"/>
        <v>0</v>
      </c>
      <c r="F373" s="174">
        <f t="shared" si="91"/>
        <v>0</v>
      </c>
      <c r="G373" s="174">
        <f t="shared" si="92"/>
        <v>1</v>
      </c>
      <c r="H373" s="174">
        <f t="shared" si="93"/>
        <v>0</v>
      </c>
      <c r="I373" s="174">
        <f t="shared" si="94"/>
        <v>0</v>
      </c>
      <c r="J373" s="174">
        <f t="shared" si="95"/>
        <v>0</v>
      </c>
      <c r="K373" s="251">
        <f t="shared" si="96"/>
        <v>0.04</v>
      </c>
      <c r="L373" s="174"/>
      <c r="M373" s="174">
        <f t="shared" si="97"/>
        <v>0</v>
      </c>
      <c r="N373" s="174">
        <f t="shared" si="98"/>
        <v>0</v>
      </c>
      <c r="O373" s="174">
        <f t="shared" si="99"/>
        <v>0</v>
      </c>
      <c r="P373" s="174">
        <f t="shared" si="100"/>
        <v>1</v>
      </c>
      <c r="Q373" s="174">
        <f t="shared" si="101"/>
        <v>6</v>
      </c>
      <c r="R373" s="174">
        <f t="shared" si="102"/>
        <v>1</v>
      </c>
      <c r="S373" s="177"/>
      <c r="T373" s="177"/>
      <c r="U373" s="177"/>
      <c r="V373" s="177"/>
      <c r="W373" s="370"/>
      <c r="X373" s="370"/>
      <c r="Y373" s="391"/>
      <c r="Z373" s="177"/>
      <c r="AA373" s="75">
        <v>450</v>
      </c>
      <c r="AB373" s="75">
        <v>450086117</v>
      </c>
      <c r="AC373" s="193" t="s">
        <v>68</v>
      </c>
      <c r="AD373" s="75">
        <v>0</v>
      </c>
      <c r="AE373" s="75">
        <v>0</v>
      </c>
      <c r="AF373" s="75">
        <v>0</v>
      </c>
      <c r="AG373" s="75">
        <v>1</v>
      </c>
      <c r="AH373" s="75">
        <v>0</v>
      </c>
      <c r="AI373" s="75">
        <v>0</v>
      </c>
      <c r="AJ373" s="75">
        <v>0</v>
      </c>
      <c r="AK373" s="164">
        <v>0</v>
      </c>
      <c r="AL373" s="164">
        <v>0</v>
      </c>
      <c r="AM373" s="164">
        <v>0</v>
      </c>
      <c r="AN373" s="164">
        <v>0</v>
      </c>
      <c r="AO373" s="164">
        <v>1</v>
      </c>
      <c r="AP373" s="164">
        <v>0</v>
      </c>
      <c r="AQ373" s="164">
        <v>0</v>
      </c>
      <c r="AR373" s="164">
        <v>0</v>
      </c>
      <c r="AS373" s="75">
        <v>0</v>
      </c>
      <c r="AT373" s="165"/>
      <c r="AU373" s="75">
        <v>86</v>
      </c>
      <c r="AV373" s="75">
        <v>117</v>
      </c>
      <c r="AW373" s="369">
        <v>6</v>
      </c>
      <c r="AY373" s="75"/>
    </row>
    <row r="374" spans="1:51">
      <c r="A374" s="164">
        <f t="shared" si="86"/>
        <v>450</v>
      </c>
      <c r="B374" s="164">
        <f t="shared" si="87"/>
        <v>450086127</v>
      </c>
      <c r="C374" s="165" t="str">
        <f t="shared" si="88"/>
        <v>HILLTOWN COOPERATIVE</v>
      </c>
      <c r="D374" s="174">
        <f t="shared" si="89"/>
        <v>0</v>
      </c>
      <c r="E374" s="174">
        <f t="shared" si="90"/>
        <v>0</v>
      </c>
      <c r="F374" s="174">
        <f t="shared" si="91"/>
        <v>1</v>
      </c>
      <c r="G374" s="174">
        <f t="shared" si="92"/>
        <v>1</v>
      </c>
      <c r="H374" s="174">
        <f t="shared" si="93"/>
        <v>2</v>
      </c>
      <c r="I374" s="174">
        <f t="shared" si="94"/>
        <v>0</v>
      </c>
      <c r="J374" s="174">
        <f t="shared" si="95"/>
        <v>0</v>
      </c>
      <c r="K374" s="251">
        <f t="shared" si="96"/>
        <v>0.16</v>
      </c>
      <c r="L374" s="174"/>
      <c r="M374" s="174">
        <f t="shared" si="97"/>
        <v>0</v>
      </c>
      <c r="N374" s="174">
        <f t="shared" si="98"/>
        <v>0</v>
      </c>
      <c r="O374" s="174">
        <f t="shared" si="99"/>
        <v>0</v>
      </c>
      <c r="P374" s="174">
        <f t="shared" si="100"/>
        <v>0</v>
      </c>
      <c r="Q374" s="174">
        <f t="shared" si="101"/>
        <v>5</v>
      </c>
      <c r="R374" s="174">
        <f t="shared" si="102"/>
        <v>4</v>
      </c>
      <c r="S374" s="177"/>
      <c r="T374" s="177"/>
      <c r="U374" s="177"/>
      <c r="V374" s="177"/>
      <c r="W374" s="370"/>
      <c r="X374" s="370"/>
      <c r="Y374" s="391"/>
      <c r="Z374" s="177"/>
      <c r="AA374" s="75">
        <v>450</v>
      </c>
      <c r="AB374" s="75">
        <v>450086127</v>
      </c>
      <c r="AC374" s="193" t="s">
        <v>68</v>
      </c>
      <c r="AD374" s="75">
        <v>0</v>
      </c>
      <c r="AE374" s="75">
        <v>0</v>
      </c>
      <c r="AF374" s="75">
        <v>1</v>
      </c>
      <c r="AG374" s="75">
        <v>1</v>
      </c>
      <c r="AH374" s="75">
        <v>2</v>
      </c>
      <c r="AI374" s="75">
        <v>0</v>
      </c>
      <c r="AJ374" s="75">
        <v>0</v>
      </c>
      <c r="AK374" s="164">
        <v>0</v>
      </c>
      <c r="AL374" s="164">
        <v>0</v>
      </c>
      <c r="AM374" s="164">
        <v>0</v>
      </c>
      <c r="AN374" s="164">
        <v>0</v>
      </c>
      <c r="AO374" s="164">
        <v>0</v>
      </c>
      <c r="AP374" s="164">
        <v>0</v>
      </c>
      <c r="AQ374" s="164">
        <v>0</v>
      </c>
      <c r="AR374" s="164">
        <v>0</v>
      </c>
      <c r="AS374" s="75">
        <v>0</v>
      </c>
      <c r="AT374" s="165"/>
      <c r="AU374" s="75">
        <v>86</v>
      </c>
      <c r="AV374" s="75">
        <v>127</v>
      </c>
      <c r="AW374" s="369">
        <v>5</v>
      </c>
      <c r="AY374" s="75"/>
    </row>
    <row r="375" spans="1:51">
      <c r="A375" s="164">
        <f t="shared" si="86"/>
        <v>450</v>
      </c>
      <c r="B375" s="164">
        <f t="shared" si="87"/>
        <v>450086137</v>
      </c>
      <c r="C375" s="165" t="str">
        <f t="shared" si="88"/>
        <v>HILLTOWN COOPERATIVE</v>
      </c>
      <c r="D375" s="174">
        <f t="shared" si="89"/>
        <v>0</v>
      </c>
      <c r="E375" s="174">
        <f t="shared" si="90"/>
        <v>0</v>
      </c>
      <c r="F375" s="174">
        <f t="shared" si="91"/>
        <v>1</v>
      </c>
      <c r="G375" s="174">
        <f t="shared" si="92"/>
        <v>2</v>
      </c>
      <c r="H375" s="174">
        <f t="shared" si="93"/>
        <v>1</v>
      </c>
      <c r="I375" s="174">
        <f t="shared" si="94"/>
        <v>0</v>
      </c>
      <c r="J375" s="174">
        <f t="shared" si="95"/>
        <v>0</v>
      </c>
      <c r="K375" s="251">
        <f t="shared" si="96"/>
        <v>0.16</v>
      </c>
      <c r="L375" s="174"/>
      <c r="M375" s="174">
        <f t="shared" si="97"/>
        <v>0</v>
      </c>
      <c r="N375" s="174">
        <f t="shared" si="98"/>
        <v>0</v>
      </c>
      <c r="O375" s="174">
        <f t="shared" si="99"/>
        <v>0</v>
      </c>
      <c r="P375" s="174">
        <f t="shared" si="100"/>
        <v>4</v>
      </c>
      <c r="Q375" s="174">
        <f t="shared" si="101"/>
        <v>12</v>
      </c>
      <c r="R375" s="174">
        <f t="shared" si="102"/>
        <v>4</v>
      </c>
      <c r="S375" s="177"/>
      <c r="T375" s="177"/>
      <c r="U375" s="177"/>
      <c r="V375" s="177"/>
      <c r="W375" s="370"/>
      <c r="X375" s="370"/>
      <c r="Y375" s="391"/>
      <c r="Z375" s="177"/>
      <c r="AA375" s="75">
        <v>450</v>
      </c>
      <c r="AB375" s="75">
        <v>450086137</v>
      </c>
      <c r="AC375" s="193" t="s">
        <v>68</v>
      </c>
      <c r="AD375" s="75">
        <v>0</v>
      </c>
      <c r="AE375" s="75">
        <v>0</v>
      </c>
      <c r="AF375" s="75">
        <v>1</v>
      </c>
      <c r="AG375" s="75">
        <v>2</v>
      </c>
      <c r="AH375" s="75">
        <v>1</v>
      </c>
      <c r="AI375" s="75">
        <v>0</v>
      </c>
      <c r="AJ375" s="75">
        <v>0</v>
      </c>
      <c r="AK375" s="164">
        <v>0</v>
      </c>
      <c r="AL375" s="164">
        <v>0</v>
      </c>
      <c r="AM375" s="164">
        <v>0</v>
      </c>
      <c r="AN375" s="164">
        <v>0</v>
      </c>
      <c r="AO375" s="164">
        <v>3</v>
      </c>
      <c r="AP375" s="164">
        <v>0</v>
      </c>
      <c r="AQ375" s="164">
        <v>0</v>
      </c>
      <c r="AR375" s="164">
        <v>1</v>
      </c>
      <c r="AS375" s="75">
        <v>0</v>
      </c>
      <c r="AT375" s="165"/>
      <c r="AU375" s="75">
        <v>86</v>
      </c>
      <c r="AV375" s="75">
        <v>137</v>
      </c>
      <c r="AW375" s="369">
        <v>12</v>
      </c>
      <c r="AY375" s="75"/>
    </row>
    <row r="376" spans="1:51">
      <c r="A376" s="164">
        <f t="shared" si="86"/>
        <v>450</v>
      </c>
      <c r="B376" s="164">
        <f t="shared" si="87"/>
        <v>450086210</v>
      </c>
      <c r="C376" s="165" t="str">
        <f t="shared" si="88"/>
        <v>HILLTOWN COOPERATIVE</v>
      </c>
      <c r="D376" s="174">
        <f t="shared" si="89"/>
        <v>0</v>
      </c>
      <c r="E376" s="174">
        <f t="shared" si="90"/>
        <v>0</v>
      </c>
      <c r="F376" s="174">
        <f t="shared" si="91"/>
        <v>4</v>
      </c>
      <c r="G376" s="174">
        <f t="shared" si="92"/>
        <v>36</v>
      </c>
      <c r="H376" s="174">
        <f t="shared" si="93"/>
        <v>44</v>
      </c>
      <c r="I376" s="174">
        <f t="shared" si="94"/>
        <v>0</v>
      </c>
      <c r="J376" s="174">
        <f t="shared" si="95"/>
        <v>0</v>
      </c>
      <c r="K376" s="251">
        <f t="shared" si="96"/>
        <v>3.36</v>
      </c>
      <c r="L376" s="174"/>
      <c r="M376" s="174">
        <f t="shared" si="97"/>
        <v>0</v>
      </c>
      <c r="N376" s="174">
        <f t="shared" si="98"/>
        <v>0</v>
      </c>
      <c r="O376" s="174">
        <f t="shared" si="99"/>
        <v>0</v>
      </c>
      <c r="P376" s="174">
        <f t="shared" si="100"/>
        <v>13</v>
      </c>
      <c r="Q376" s="174">
        <f t="shared" si="101"/>
        <v>6</v>
      </c>
      <c r="R376" s="174">
        <f t="shared" si="102"/>
        <v>84</v>
      </c>
      <c r="S376" s="177"/>
      <c r="T376" s="177"/>
      <c r="U376" s="177"/>
      <c r="V376" s="177"/>
      <c r="W376" s="370"/>
      <c r="X376" s="370"/>
      <c r="Y376" s="391"/>
      <c r="Z376" s="177"/>
      <c r="AA376" s="75">
        <v>450</v>
      </c>
      <c r="AB376" s="75">
        <v>450086210</v>
      </c>
      <c r="AC376" s="193" t="s">
        <v>68</v>
      </c>
      <c r="AD376" s="75">
        <v>0</v>
      </c>
      <c r="AE376" s="75">
        <v>0</v>
      </c>
      <c r="AF376" s="75">
        <v>4</v>
      </c>
      <c r="AG376" s="75">
        <v>36</v>
      </c>
      <c r="AH376" s="75">
        <v>44</v>
      </c>
      <c r="AI376" s="75">
        <v>0</v>
      </c>
      <c r="AJ376" s="75">
        <v>0</v>
      </c>
      <c r="AK376" s="164">
        <v>0</v>
      </c>
      <c r="AL376" s="164">
        <v>0</v>
      </c>
      <c r="AM376" s="164">
        <v>0</v>
      </c>
      <c r="AN376" s="164">
        <v>0</v>
      </c>
      <c r="AO376" s="164">
        <v>12</v>
      </c>
      <c r="AP376" s="164">
        <v>0</v>
      </c>
      <c r="AQ376" s="164">
        <v>0</v>
      </c>
      <c r="AR376" s="164">
        <v>1</v>
      </c>
      <c r="AS376" s="75">
        <v>0</v>
      </c>
      <c r="AT376" s="165"/>
      <c r="AU376" s="75">
        <v>86</v>
      </c>
      <c r="AV376" s="75">
        <v>210</v>
      </c>
      <c r="AW376" s="369">
        <v>6</v>
      </c>
      <c r="AY376" s="75"/>
    </row>
    <row r="377" spans="1:51">
      <c r="A377" s="164">
        <f t="shared" si="86"/>
        <v>450</v>
      </c>
      <c r="B377" s="164">
        <f t="shared" si="87"/>
        <v>450086275</v>
      </c>
      <c r="C377" s="165" t="str">
        <f t="shared" si="88"/>
        <v>HILLTOWN COOPERATIVE</v>
      </c>
      <c r="D377" s="174">
        <f t="shared" si="89"/>
        <v>0</v>
      </c>
      <c r="E377" s="174">
        <f t="shared" si="90"/>
        <v>0</v>
      </c>
      <c r="F377" s="174">
        <f t="shared" si="91"/>
        <v>0</v>
      </c>
      <c r="G377" s="174">
        <f t="shared" si="92"/>
        <v>8</v>
      </c>
      <c r="H377" s="174">
        <f t="shared" si="93"/>
        <v>3</v>
      </c>
      <c r="I377" s="174">
        <f t="shared" si="94"/>
        <v>0</v>
      </c>
      <c r="J377" s="174">
        <f t="shared" si="95"/>
        <v>0</v>
      </c>
      <c r="K377" s="251">
        <f t="shared" si="96"/>
        <v>0.44</v>
      </c>
      <c r="L377" s="174"/>
      <c r="M377" s="174">
        <f t="shared" si="97"/>
        <v>0</v>
      </c>
      <c r="N377" s="174">
        <f t="shared" si="98"/>
        <v>0</v>
      </c>
      <c r="O377" s="174">
        <f t="shared" si="99"/>
        <v>0</v>
      </c>
      <c r="P377" s="174">
        <f t="shared" si="100"/>
        <v>4</v>
      </c>
      <c r="Q377" s="174">
        <f t="shared" si="101"/>
        <v>3</v>
      </c>
      <c r="R377" s="174">
        <f t="shared" si="102"/>
        <v>11</v>
      </c>
      <c r="S377" s="177"/>
      <c r="T377" s="177"/>
      <c r="U377" s="177"/>
      <c r="V377" s="177"/>
      <c r="W377" s="370"/>
      <c r="X377" s="370"/>
      <c r="Y377" s="391"/>
      <c r="Z377" s="177"/>
      <c r="AA377" s="75">
        <v>450</v>
      </c>
      <c r="AB377" s="75">
        <v>450086275</v>
      </c>
      <c r="AC377" s="193" t="s">
        <v>68</v>
      </c>
      <c r="AD377" s="75">
        <v>0</v>
      </c>
      <c r="AE377" s="75">
        <v>0</v>
      </c>
      <c r="AF377" s="75">
        <v>0</v>
      </c>
      <c r="AG377" s="75">
        <v>8</v>
      </c>
      <c r="AH377" s="75">
        <v>3</v>
      </c>
      <c r="AI377" s="75">
        <v>0</v>
      </c>
      <c r="AJ377" s="75">
        <v>0</v>
      </c>
      <c r="AK377" s="164">
        <v>0</v>
      </c>
      <c r="AL377" s="164">
        <v>0</v>
      </c>
      <c r="AM377" s="164">
        <v>0</v>
      </c>
      <c r="AN377" s="164">
        <v>0</v>
      </c>
      <c r="AO377" s="164">
        <v>4</v>
      </c>
      <c r="AP377" s="164">
        <v>0</v>
      </c>
      <c r="AQ377" s="164">
        <v>0</v>
      </c>
      <c r="AR377" s="164">
        <v>0</v>
      </c>
      <c r="AS377" s="75">
        <v>0</v>
      </c>
      <c r="AT377" s="165"/>
      <c r="AU377" s="75">
        <v>86</v>
      </c>
      <c r="AV377" s="75">
        <v>275</v>
      </c>
      <c r="AW377" s="369">
        <v>3</v>
      </c>
      <c r="AY377" s="75"/>
    </row>
    <row r="378" spans="1:51">
      <c r="A378" s="164">
        <f t="shared" si="86"/>
        <v>450</v>
      </c>
      <c r="B378" s="164">
        <f t="shared" si="87"/>
        <v>450086278</v>
      </c>
      <c r="C378" s="165" t="str">
        <f t="shared" si="88"/>
        <v>HILLTOWN COOPERATIVE</v>
      </c>
      <c r="D378" s="174">
        <f t="shared" si="89"/>
        <v>0</v>
      </c>
      <c r="E378" s="174">
        <f t="shared" si="90"/>
        <v>0</v>
      </c>
      <c r="F378" s="174">
        <f t="shared" si="91"/>
        <v>1</v>
      </c>
      <c r="G378" s="174">
        <f t="shared" si="92"/>
        <v>4</v>
      </c>
      <c r="H378" s="174">
        <f t="shared" si="93"/>
        <v>3</v>
      </c>
      <c r="I378" s="174">
        <f t="shared" si="94"/>
        <v>0</v>
      </c>
      <c r="J378" s="174">
        <f t="shared" si="95"/>
        <v>0</v>
      </c>
      <c r="K378" s="251">
        <f t="shared" si="96"/>
        <v>0.32</v>
      </c>
      <c r="L378" s="174"/>
      <c r="M378" s="174">
        <f t="shared" si="97"/>
        <v>0</v>
      </c>
      <c r="N378" s="174">
        <f t="shared" si="98"/>
        <v>0</v>
      </c>
      <c r="O378" s="174">
        <f t="shared" si="99"/>
        <v>0</v>
      </c>
      <c r="P378" s="174">
        <f t="shared" si="100"/>
        <v>2</v>
      </c>
      <c r="Q378" s="174">
        <f t="shared" si="101"/>
        <v>6</v>
      </c>
      <c r="R378" s="174">
        <f t="shared" si="102"/>
        <v>8</v>
      </c>
      <c r="S378" s="177"/>
      <c r="T378" s="177"/>
      <c r="U378" s="177"/>
      <c r="V378" s="177"/>
      <c r="W378" s="370"/>
      <c r="X378" s="370"/>
      <c r="Y378" s="391"/>
      <c r="Z378" s="177"/>
      <c r="AA378" s="75">
        <v>450</v>
      </c>
      <c r="AB378" s="75">
        <v>450086278</v>
      </c>
      <c r="AC378" s="193" t="s">
        <v>68</v>
      </c>
      <c r="AD378" s="75">
        <v>0</v>
      </c>
      <c r="AE378" s="75">
        <v>0</v>
      </c>
      <c r="AF378" s="75">
        <v>1</v>
      </c>
      <c r="AG378" s="75">
        <v>4</v>
      </c>
      <c r="AH378" s="75">
        <v>3</v>
      </c>
      <c r="AI378" s="75">
        <v>0</v>
      </c>
      <c r="AJ378" s="75">
        <v>0</v>
      </c>
      <c r="AK378" s="164">
        <v>0</v>
      </c>
      <c r="AL378" s="164">
        <v>0</v>
      </c>
      <c r="AM378" s="164">
        <v>0</v>
      </c>
      <c r="AN378" s="164">
        <v>0</v>
      </c>
      <c r="AO378" s="164">
        <v>2</v>
      </c>
      <c r="AP378" s="164">
        <v>0</v>
      </c>
      <c r="AQ378" s="164">
        <v>0</v>
      </c>
      <c r="AR378" s="164">
        <v>0</v>
      </c>
      <c r="AS378" s="75">
        <v>0</v>
      </c>
      <c r="AT378" s="165"/>
      <c r="AU378" s="75">
        <v>86</v>
      </c>
      <c r="AV378" s="75">
        <v>278</v>
      </c>
      <c r="AW378" s="369">
        <v>6</v>
      </c>
      <c r="AY378" s="75"/>
    </row>
    <row r="379" spans="1:51">
      <c r="A379" s="164">
        <f t="shared" si="86"/>
        <v>450</v>
      </c>
      <c r="B379" s="164">
        <f t="shared" si="87"/>
        <v>450086281</v>
      </c>
      <c r="C379" s="165" t="str">
        <f t="shared" si="88"/>
        <v>HILLTOWN COOPERATIVE</v>
      </c>
      <c r="D379" s="174">
        <f t="shared" si="89"/>
        <v>0</v>
      </c>
      <c r="E379" s="174">
        <f t="shared" si="90"/>
        <v>0</v>
      </c>
      <c r="F379" s="174">
        <f t="shared" si="91"/>
        <v>0</v>
      </c>
      <c r="G379" s="174">
        <f t="shared" si="92"/>
        <v>0</v>
      </c>
      <c r="H379" s="174">
        <f t="shared" si="93"/>
        <v>2</v>
      </c>
      <c r="I379" s="174">
        <f t="shared" si="94"/>
        <v>0</v>
      </c>
      <c r="J379" s="174">
        <f t="shared" si="95"/>
        <v>0</v>
      </c>
      <c r="K379" s="251">
        <f t="shared" si="96"/>
        <v>0.08</v>
      </c>
      <c r="L379" s="174"/>
      <c r="M379" s="174">
        <f t="shared" si="97"/>
        <v>0</v>
      </c>
      <c r="N379" s="174">
        <f t="shared" si="98"/>
        <v>0</v>
      </c>
      <c r="O379" s="174">
        <f t="shared" si="99"/>
        <v>0</v>
      </c>
      <c r="P379" s="174">
        <f t="shared" si="100"/>
        <v>0</v>
      </c>
      <c r="Q379" s="174">
        <f t="shared" si="101"/>
        <v>12</v>
      </c>
      <c r="R379" s="174">
        <f t="shared" si="102"/>
        <v>2</v>
      </c>
      <c r="S379" s="177"/>
      <c r="T379" s="177"/>
      <c r="U379" s="177"/>
      <c r="V379" s="177"/>
      <c r="W379" s="370"/>
      <c r="X379" s="370"/>
      <c r="Y379" s="391"/>
      <c r="Z379" s="177"/>
      <c r="AA379" s="75">
        <v>450</v>
      </c>
      <c r="AB379" s="75">
        <v>450086281</v>
      </c>
      <c r="AC379" s="193" t="s">
        <v>68</v>
      </c>
      <c r="AD379" s="75">
        <v>0</v>
      </c>
      <c r="AE379" s="75">
        <v>0</v>
      </c>
      <c r="AF379" s="75">
        <v>0</v>
      </c>
      <c r="AG379" s="75">
        <v>0</v>
      </c>
      <c r="AH379" s="75">
        <v>2</v>
      </c>
      <c r="AI379" s="75">
        <v>0</v>
      </c>
      <c r="AJ379" s="75">
        <v>0</v>
      </c>
      <c r="AK379" s="164">
        <v>0</v>
      </c>
      <c r="AL379" s="164">
        <v>0</v>
      </c>
      <c r="AM379" s="164">
        <v>0</v>
      </c>
      <c r="AN379" s="164">
        <v>0</v>
      </c>
      <c r="AO379" s="164">
        <v>0</v>
      </c>
      <c r="AP379" s="164">
        <v>0</v>
      </c>
      <c r="AQ379" s="164">
        <v>0</v>
      </c>
      <c r="AR379" s="164">
        <v>0</v>
      </c>
      <c r="AS379" s="75">
        <v>0</v>
      </c>
      <c r="AT379" s="165"/>
      <c r="AU379" s="75">
        <v>86</v>
      </c>
      <c r="AV379" s="75">
        <v>281</v>
      </c>
      <c r="AW379" s="369">
        <v>12</v>
      </c>
      <c r="AY379" s="75"/>
    </row>
    <row r="380" spans="1:51">
      <c r="A380" s="164">
        <f t="shared" si="86"/>
        <v>450</v>
      </c>
      <c r="B380" s="164">
        <f t="shared" si="87"/>
        <v>450086327</v>
      </c>
      <c r="C380" s="165" t="str">
        <f t="shared" si="88"/>
        <v>HILLTOWN COOPERATIVE</v>
      </c>
      <c r="D380" s="174">
        <f t="shared" si="89"/>
        <v>0</v>
      </c>
      <c r="E380" s="174">
        <f t="shared" si="90"/>
        <v>0</v>
      </c>
      <c r="F380" s="174">
        <f t="shared" si="91"/>
        <v>0</v>
      </c>
      <c r="G380" s="174">
        <f t="shared" si="92"/>
        <v>4</v>
      </c>
      <c r="H380" s="174">
        <f t="shared" si="93"/>
        <v>0</v>
      </c>
      <c r="I380" s="174">
        <f t="shared" si="94"/>
        <v>0</v>
      </c>
      <c r="J380" s="174">
        <f t="shared" si="95"/>
        <v>0</v>
      </c>
      <c r="K380" s="251">
        <f t="shared" si="96"/>
        <v>0.16</v>
      </c>
      <c r="L380" s="174"/>
      <c r="M380" s="174">
        <f t="shared" si="97"/>
        <v>0</v>
      </c>
      <c r="N380" s="174">
        <f t="shared" si="98"/>
        <v>0</v>
      </c>
      <c r="O380" s="174">
        <f t="shared" si="99"/>
        <v>0</v>
      </c>
      <c r="P380" s="174">
        <f t="shared" si="100"/>
        <v>0</v>
      </c>
      <c r="Q380" s="174">
        <f t="shared" si="101"/>
        <v>5</v>
      </c>
      <c r="R380" s="174">
        <f t="shared" si="102"/>
        <v>4</v>
      </c>
      <c r="S380" s="177"/>
      <c r="T380" s="177"/>
      <c r="U380" s="177"/>
      <c r="V380" s="177"/>
      <c r="W380" s="370"/>
      <c r="X380" s="370"/>
      <c r="Y380" s="391"/>
      <c r="Z380" s="177"/>
      <c r="AA380" s="75">
        <v>450</v>
      </c>
      <c r="AB380" s="75">
        <v>450086327</v>
      </c>
      <c r="AC380" s="193" t="s">
        <v>68</v>
      </c>
      <c r="AD380" s="75">
        <v>0</v>
      </c>
      <c r="AE380" s="75">
        <v>0</v>
      </c>
      <c r="AF380" s="75">
        <v>0</v>
      </c>
      <c r="AG380" s="75">
        <v>4</v>
      </c>
      <c r="AH380" s="75">
        <v>0</v>
      </c>
      <c r="AI380" s="75">
        <v>0</v>
      </c>
      <c r="AJ380" s="75">
        <v>0</v>
      </c>
      <c r="AK380" s="164">
        <v>0</v>
      </c>
      <c r="AL380" s="164">
        <v>0</v>
      </c>
      <c r="AM380" s="164">
        <v>0</v>
      </c>
      <c r="AN380" s="164">
        <v>0</v>
      </c>
      <c r="AO380" s="164">
        <v>0</v>
      </c>
      <c r="AP380" s="164">
        <v>0</v>
      </c>
      <c r="AQ380" s="164">
        <v>0</v>
      </c>
      <c r="AR380" s="164">
        <v>0</v>
      </c>
      <c r="AS380" s="75">
        <v>0</v>
      </c>
      <c r="AT380" s="165"/>
      <c r="AU380" s="75">
        <v>86</v>
      </c>
      <c r="AV380" s="75">
        <v>327</v>
      </c>
      <c r="AW380" s="369">
        <v>5</v>
      </c>
      <c r="AY380" s="75"/>
    </row>
    <row r="381" spans="1:51">
      <c r="A381" s="164">
        <f t="shared" si="86"/>
        <v>450</v>
      </c>
      <c r="B381" s="164">
        <f t="shared" si="87"/>
        <v>450086340</v>
      </c>
      <c r="C381" s="165" t="str">
        <f t="shared" si="88"/>
        <v>HILLTOWN COOPERATIVE</v>
      </c>
      <c r="D381" s="174">
        <f t="shared" si="89"/>
        <v>0</v>
      </c>
      <c r="E381" s="174">
        <f t="shared" si="90"/>
        <v>0</v>
      </c>
      <c r="F381" s="174">
        <f t="shared" si="91"/>
        <v>0</v>
      </c>
      <c r="G381" s="174">
        <f t="shared" si="92"/>
        <v>1</v>
      </c>
      <c r="H381" s="174">
        <f t="shared" si="93"/>
        <v>3</v>
      </c>
      <c r="I381" s="174">
        <f t="shared" si="94"/>
        <v>0</v>
      </c>
      <c r="J381" s="174">
        <f t="shared" si="95"/>
        <v>0</v>
      </c>
      <c r="K381" s="251">
        <f t="shared" si="96"/>
        <v>0.16</v>
      </c>
      <c r="L381" s="174"/>
      <c r="M381" s="174">
        <f t="shared" si="97"/>
        <v>0</v>
      </c>
      <c r="N381" s="174">
        <f t="shared" si="98"/>
        <v>0</v>
      </c>
      <c r="O381" s="174">
        <f t="shared" si="99"/>
        <v>0</v>
      </c>
      <c r="P381" s="174">
        <f t="shared" si="100"/>
        <v>2</v>
      </c>
      <c r="Q381" s="174">
        <f t="shared" si="101"/>
        <v>7</v>
      </c>
      <c r="R381" s="174">
        <f t="shared" si="102"/>
        <v>4</v>
      </c>
      <c r="S381" s="177"/>
      <c r="T381" s="177"/>
      <c r="U381" s="177"/>
      <c r="V381" s="177"/>
      <c r="W381" s="370"/>
      <c r="X381" s="370"/>
      <c r="Y381" s="391"/>
      <c r="Z381" s="177"/>
      <c r="AA381" s="75">
        <v>450</v>
      </c>
      <c r="AB381" s="75">
        <v>450086340</v>
      </c>
      <c r="AC381" s="193" t="s">
        <v>68</v>
      </c>
      <c r="AD381" s="75">
        <v>0</v>
      </c>
      <c r="AE381" s="75">
        <v>0</v>
      </c>
      <c r="AF381" s="75">
        <v>0</v>
      </c>
      <c r="AG381" s="75">
        <v>1</v>
      </c>
      <c r="AH381" s="75">
        <v>3</v>
      </c>
      <c r="AI381" s="75">
        <v>0</v>
      </c>
      <c r="AJ381" s="75">
        <v>0</v>
      </c>
      <c r="AK381" s="164">
        <v>0</v>
      </c>
      <c r="AL381" s="164">
        <v>0</v>
      </c>
      <c r="AM381" s="164">
        <v>0</v>
      </c>
      <c r="AN381" s="164">
        <v>0</v>
      </c>
      <c r="AO381" s="164">
        <v>2</v>
      </c>
      <c r="AP381" s="164">
        <v>0</v>
      </c>
      <c r="AQ381" s="164">
        <v>0</v>
      </c>
      <c r="AR381" s="164">
        <v>0</v>
      </c>
      <c r="AS381" s="75">
        <v>0</v>
      </c>
      <c r="AT381" s="165"/>
      <c r="AU381" s="75">
        <v>86</v>
      </c>
      <c r="AV381" s="75">
        <v>340</v>
      </c>
      <c r="AW381" s="369">
        <v>7</v>
      </c>
      <c r="AY381" s="75"/>
    </row>
    <row r="382" spans="1:51">
      <c r="A382" s="164">
        <f t="shared" si="86"/>
        <v>450</v>
      </c>
      <c r="B382" s="164">
        <f t="shared" si="87"/>
        <v>450086349</v>
      </c>
      <c r="C382" s="165" t="str">
        <f t="shared" si="88"/>
        <v>HILLTOWN COOPERATIVE</v>
      </c>
      <c r="D382" s="174">
        <f t="shared" si="89"/>
        <v>0</v>
      </c>
      <c r="E382" s="174">
        <f t="shared" si="90"/>
        <v>0</v>
      </c>
      <c r="F382" s="174">
        <f t="shared" si="91"/>
        <v>0</v>
      </c>
      <c r="G382" s="174">
        <f t="shared" si="92"/>
        <v>2</v>
      </c>
      <c r="H382" s="174">
        <f t="shared" si="93"/>
        <v>1</v>
      </c>
      <c r="I382" s="174">
        <f t="shared" si="94"/>
        <v>0</v>
      </c>
      <c r="J382" s="174">
        <f t="shared" si="95"/>
        <v>0</v>
      </c>
      <c r="K382" s="251">
        <f t="shared" si="96"/>
        <v>0.12</v>
      </c>
      <c r="L382" s="174"/>
      <c r="M382" s="174">
        <f t="shared" si="97"/>
        <v>0</v>
      </c>
      <c r="N382" s="174">
        <f t="shared" si="98"/>
        <v>0</v>
      </c>
      <c r="O382" s="174">
        <f t="shared" si="99"/>
        <v>0</v>
      </c>
      <c r="P382" s="174">
        <f t="shared" si="100"/>
        <v>1</v>
      </c>
      <c r="Q382" s="174">
        <f t="shared" si="101"/>
        <v>7</v>
      </c>
      <c r="R382" s="174">
        <f t="shared" si="102"/>
        <v>3</v>
      </c>
      <c r="S382" s="177"/>
      <c r="T382" s="177"/>
      <c r="U382" s="177"/>
      <c r="V382" s="177"/>
      <c r="W382" s="370"/>
      <c r="X382" s="370"/>
      <c r="Y382" s="391"/>
      <c r="Z382" s="177"/>
      <c r="AA382" s="75">
        <v>450</v>
      </c>
      <c r="AB382" s="75">
        <v>450086349</v>
      </c>
      <c r="AC382" s="193" t="s">
        <v>68</v>
      </c>
      <c r="AD382" s="75">
        <v>0</v>
      </c>
      <c r="AE382" s="75">
        <v>0</v>
      </c>
      <c r="AF382" s="75">
        <v>0</v>
      </c>
      <c r="AG382" s="75">
        <v>2</v>
      </c>
      <c r="AH382" s="75">
        <v>1</v>
      </c>
      <c r="AI382" s="75">
        <v>0</v>
      </c>
      <c r="AJ382" s="75">
        <v>0</v>
      </c>
      <c r="AK382" s="164">
        <v>0</v>
      </c>
      <c r="AL382" s="164">
        <v>0</v>
      </c>
      <c r="AM382" s="164">
        <v>0</v>
      </c>
      <c r="AN382" s="164">
        <v>0</v>
      </c>
      <c r="AO382" s="164">
        <v>1</v>
      </c>
      <c r="AP382" s="164">
        <v>0</v>
      </c>
      <c r="AQ382" s="164">
        <v>0</v>
      </c>
      <c r="AR382" s="164">
        <v>0</v>
      </c>
      <c r="AS382" s="75">
        <v>0</v>
      </c>
      <c r="AT382" s="165"/>
      <c r="AU382" s="75">
        <v>86</v>
      </c>
      <c r="AV382" s="75">
        <v>349</v>
      </c>
      <c r="AW382" s="369">
        <v>7</v>
      </c>
      <c r="AY382" s="75"/>
    </row>
    <row r="383" spans="1:51">
      <c r="A383" s="164">
        <f t="shared" si="86"/>
        <v>450</v>
      </c>
      <c r="B383" s="164">
        <f t="shared" si="87"/>
        <v>450086605</v>
      </c>
      <c r="C383" s="165" t="str">
        <f t="shared" si="88"/>
        <v>HILLTOWN COOPERATIVE</v>
      </c>
      <c r="D383" s="174">
        <f t="shared" si="89"/>
        <v>0</v>
      </c>
      <c r="E383" s="174">
        <f t="shared" si="90"/>
        <v>0</v>
      </c>
      <c r="F383" s="174">
        <f t="shared" si="91"/>
        <v>0</v>
      </c>
      <c r="G383" s="174">
        <f t="shared" si="92"/>
        <v>0</v>
      </c>
      <c r="H383" s="174">
        <f t="shared" si="93"/>
        <v>1</v>
      </c>
      <c r="I383" s="174">
        <f t="shared" si="94"/>
        <v>0</v>
      </c>
      <c r="J383" s="174">
        <f t="shared" si="95"/>
        <v>0</v>
      </c>
      <c r="K383" s="251">
        <f t="shared" si="96"/>
        <v>0.04</v>
      </c>
      <c r="L383" s="174"/>
      <c r="M383" s="174">
        <f t="shared" si="97"/>
        <v>0</v>
      </c>
      <c r="N383" s="174">
        <f t="shared" si="98"/>
        <v>0</v>
      </c>
      <c r="O383" s="174">
        <f t="shared" si="99"/>
        <v>0</v>
      </c>
      <c r="P383" s="174">
        <f t="shared" si="100"/>
        <v>0</v>
      </c>
      <c r="Q383" s="174">
        <f t="shared" si="101"/>
        <v>6</v>
      </c>
      <c r="R383" s="174">
        <f t="shared" si="102"/>
        <v>1</v>
      </c>
      <c r="S383" s="177"/>
      <c r="T383" s="177"/>
      <c r="U383" s="177"/>
      <c r="V383" s="177"/>
      <c r="W383" s="370"/>
      <c r="X383" s="370"/>
      <c r="Y383" s="391"/>
      <c r="Z383" s="177"/>
      <c r="AA383" s="75">
        <v>450</v>
      </c>
      <c r="AB383" s="75">
        <v>450086605</v>
      </c>
      <c r="AC383" s="193" t="s">
        <v>68</v>
      </c>
      <c r="AD383" s="75">
        <v>0</v>
      </c>
      <c r="AE383" s="75">
        <v>0</v>
      </c>
      <c r="AF383" s="75">
        <v>0</v>
      </c>
      <c r="AG383" s="75">
        <v>0</v>
      </c>
      <c r="AH383" s="75">
        <v>1</v>
      </c>
      <c r="AI383" s="75">
        <v>0</v>
      </c>
      <c r="AJ383" s="75">
        <v>0</v>
      </c>
      <c r="AK383" s="164">
        <v>0</v>
      </c>
      <c r="AL383" s="164">
        <v>0</v>
      </c>
      <c r="AM383" s="164">
        <v>0</v>
      </c>
      <c r="AN383" s="164">
        <v>0</v>
      </c>
      <c r="AO383" s="164">
        <v>0</v>
      </c>
      <c r="AP383" s="164">
        <v>0</v>
      </c>
      <c r="AQ383" s="164">
        <v>0</v>
      </c>
      <c r="AR383" s="164">
        <v>0</v>
      </c>
      <c r="AS383" s="75">
        <v>0</v>
      </c>
      <c r="AT383" s="165"/>
      <c r="AU383" s="75">
        <v>86</v>
      </c>
      <c r="AV383" s="75">
        <v>605</v>
      </c>
      <c r="AW383" s="369">
        <v>6</v>
      </c>
      <c r="AY383" s="75"/>
    </row>
    <row r="384" spans="1:51">
      <c r="A384" s="164">
        <f t="shared" si="86"/>
        <v>450</v>
      </c>
      <c r="B384" s="164">
        <f t="shared" si="87"/>
        <v>450086632</v>
      </c>
      <c r="C384" s="165" t="str">
        <f t="shared" si="88"/>
        <v>HILLTOWN COOPERATIVE</v>
      </c>
      <c r="D384" s="174">
        <f t="shared" si="89"/>
        <v>0</v>
      </c>
      <c r="E384" s="174">
        <f t="shared" si="90"/>
        <v>0</v>
      </c>
      <c r="F384" s="174">
        <f t="shared" si="91"/>
        <v>1</v>
      </c>
      <c r="G384" s="174">
        <f t="shared" si="92"/>
        <v>0</v>
      </c>
      <c r="H384" s="174">
        <f t="shared" si="93"/>
        <v>0</v>
      </c>
      <c r="I384" s="174">
        <f t="shared" si="94"/>
        <v>0</v>
      </c>
      <c r="J384" s="174">
        <f t="shared" si="95"/>
        <v>0</v>
      </c>
      <c r="K384" s="251">
        <f t="shared" si="96"/>
        <v>0.04</v>
      </c>
      <c r="L384" s="174"/>
      <c r="M384" s="174">
        <f t="shared" si="97"/>
        <v>0</v>
      </c>
      <c r="N384" s="174">
        <f t="shared" si="98"/>
        <v>0</v>
      </c>
      <c r="O384" s="174">
        <f t="shared" si="99"/>
        <v>0</v>
      </c>
      <c r="P384" s="174">
        <f t="shared" si="100"/>
        <v>1</v>
      </c>
      <c r="Q384" s="174">
        <f t="shared" si="101"/>
        <v>6</v>
      </c>
      <c r="R384" s="174">
        <f t="shared" si="102"/>
        <v>1</v>
      </c>
      <c r="S384" s="177"/>
      <c r="T384" s="177"/>
      <c r="U384" s="177"/>
      <c r="V384" s="177"/>
      <c r="W384" s="370"/>
      <c r="X384" s="370"/>
      <c r="Y384" s="391"/>
      <c r="Z384" s="177"/>
      <c r="AA384" s="75">
        <v>450</v>
      </c>
      <c r="AB384" s="75">
        <v>450086632</v>
      </c>
      <c r="AC384" s="193" t="s">
        <v>68</v>
      </c>
      <c r="AD384" s="75">
        <v>0</v>
      </c>
      <c r="AE384" s="75">
        <v>0</v>
      </c>
      <c r="AF384" s="75">
        <v>1</v>
      </c>
      <c r="AG384" s="75">
        <v>0</v>
      </c>
      <c r="AH384" s="75">
        <v>0</v>
      </c>
      <c r="AI384" s="75">
        <v>0</v>
      </c>
      <c r="AJ384" s="75">
        <v>0</v>
      </c>
      <c r="AK384" s="164">
        <v>0</v>
      </c>
      <c r="AL384" s="164">
        <v>0</v>
      </c>
      <c r="AM384" s="164">
        <v>0</v>
      </c>
      <c r="AN384" s="164">
        <v>0</v>
      </c>
      <c r="AO384" s="164">
        <v>0</v>
      </c>
      <c r="AP384" s="164">
        <v>0</v>
      </c>
      <c r="AQ384" s="164">
        <v>0</v>
      </c>
      <c r="AR384" s="164">
        <v>1</v>
      </c>
      <c r="AS384" s="75">
        <v>0</v>
      </c>
      <c r="AT384" s="165"/>
      <c r="AU384" s="75">
        <v>86</v>
      </c>
      <c r="AV384" s="75">
        <v>632</v>
      </c>
      <c r="AW384" s="369">
        <v>6</v>
      </c>
      <c r="AY384" s="75"/>
    </row>
    <row r="385" spans="1:51">
      <c r="A385" s="164">
        <f t="shared" si="86"/>
        <v>450</v>
      </c>
      <c r="B385" s="164">
        <f t="shared" si="87"/>
        <v>450086670</v>
      </c>
      <c r="C385" s="165" t="str">
        <f t="shared" si="88"/>
        <v>HILLTOWN COOPERATIVE</v>
      </c>
      <c r="D385" s="174">
        <f t="shared" si="89"/>
        <v>0</v>
      </c>
      <c r="E385" s="174">
        <f t="shared" si="90"/>
        <v>0</v>
      </c>
      <c r="F385" s="174">
        <f t="shared" si="91"/>
        <v>0</v>
      </c>
      <c r="G385" s="174">
        <f t="shared" si="92"/>
        <v>0</v>
      </c>
      <c r="H385" s="174">
        <f t="shared" si="93"/>
        <v>1</v>
      </c>
      <c r="I385" s="174">
        <f t="shared" si="94"/>
        <v>0</v>
      </c>
      <c r="J385" s="174">
        <f t="shared" si="95"/>
        <v>0</v>
      </c>
      <c r="K385" s="251">
        <f t="shared" si="96"/>
        <v>0.04</v>
      </c>
      <c r="L385" s="174"/>
      <c r="M385" s="174">
        <f t="shared" si="97"/>
        <v>0</v>
      </c>
      <c r="N385" s="174">
        <f t="shared" si="98"/>
        <v>0</v>
      </c>
      <c r="O385" s="174">
        <f t="shared" si="99"/>
        <v>0</v>
      </c>
      <c r="P385" s="174">
        <f t="shared" si="100"/>
        <v>1</v>
      </c>
      <c r="Q385" s="174">
        <f t="shared" si="101"/>
        <v>5</v>
      </c>
      <c r="R385" s="174">
        <f t="shared" si="102"/>
        <v>1</v>
      </c>
      <c r="S385" s="177"/>
      <c r="T385" s="177"/>
      <c r="U385" s="177"/>
      <c r="V385" s="177"/>
      <c r="W385" s="370"/>
      <c r="X385" s="370"/>
      <c r="Y385" s="391"/>
      <c r="Z385" s="177"/>
      <c r="AA385" s="75">
        <v>450</v>
      </c>
      <c r="AB385" s="75">
        <v>450086670</v>
      </c>
      <c r="AC385" s="193" t="s">
        <v>68</v>
      </c>
      <c r="AD385" s="75">
        <v>0</v>
      </c>
      <c r="AE385" s="75">
        <v>0</v>
      </c>
      <c r="AF385" s="75">
        <v>0</v>
      </c>
      <c r="AG385" s="75">
        <v>0</v>
      </c>
      <c r="AH385" s="75">
        <v>1</v>
      </c>
      <c r="AI385" s="75">
        <v>0</v>
      </c>
      <c r="AJ385" s="75">
        <v>0</v>
      </c>
      <c r="AK385" s="164">
        <v>0</v>
      </c>
      <c r="AL385" s="164">
        <v>0</v>
      </c>
      <c r="AM385" s="164">
        <v>0</v>
      </c>
      <c r="AN385" s="164">
        <v>0</v>
      </c>
      <c r="AO385" s="164">
        <v>1</v>
      </c>
      <c r="AP385" s="164">
        <v>0</v>
      </c>
      <c r="AQ385" s="164">
        <v>0</v>
      </c>
      <c r="AR385" s="164">
        <v>0</v>
      </c>
      <c r="AS385" s="75">
        <v>0</v>
      </c>
      <c r="AT385" s="165"/>
      <c r="AU385" s="75">
        <v>86</v>
      </c>
      <c r="AV385" s="75">
        <v>670</v>
      </c>
      <c r="AW385" s="369">
        <v>5</v>
      </c>
      <c r="AY385" s="75"/>
    </row>
    <row r="386" spans="1:51">
      <c r="A386" s="164">
        <f t="shared" si="86"/>
        <v>450</v>
      </c>
      <c r="B386" s="164">
        <f t="shared" si="87"/>
        <v>450086672</v>
      </c>
      <c r="C386" s="165" t="str">
        <f t="shared" si="88"/>
        <v>HILLTOWN COOPERATIVE</v>
      </c>
      <c r="D386" s="174">
        <f t="shared" si="89"/>
        <v>0</v>
      </c>
      <c r="E386" s="174">
        <f t="shared" si="90"/>
        <v>0</v>
      </c>
      <c r="F386" s="174">
        <f t="shared" si="91"/>
        <v>0</v>
      </c>
      <c r="G386" s="174">
        <f t="shared" si="92"/>
        <v>1</v>
      </c>
      <c r="H386" s="174">
        <f t="shared" si="93"/>
        <v>1</v>
      </c>
      <c r="I386" s="174">
        <f t="shared" si="94"/>
        <v>0</v>
      </c>
      <c r="J386" s="174">
        <f t="shared" si="95"/>
        <v>0</v>
      </c>
      <c r="K386" s="251">
        <f t="shared" si="96"/>
        <v>0.08</v>
      </c>
      <c r="L386" s="174"/>
      <c r="M386" s="174">
        <f t="shared" si="97"/>
        <v>0</v>
      </c>
      <c r="N386" s="174">
        <f t="shared" si="98"/>
        <v>0</v>
      </c>
      <c r="O386" s="174">
        <f t="shared" si="99"/>
        <v>0</v>
      </c>
      <c r="P386" s="174">
        <f t="shared" si="100"/>
        <v>0</v>
      </c>
      <c r="Q386" s="174">
        <f t="shared" si="101"/>
        <v>9</v>
      </c>
      <c r="R386" s="174">
        <f t="shared" si="102"/>
        <v>2</v>
      </c>
      <c r="S386" s="177"/>
      <c r="T386" s="177"/>
      <c r="U386" s="177"/>
      <c r="V386" s="177"/>
      <c r="W386" s="370"/>
      <c r="X386" s="370"/>
      <c r="Y386" s="391"/>
      <c r="Z386" s="177"/>
      <c r="AA386" s="75">
        <v>450</v>
      </c>
      <c r="AB386" s="75">
        <v>450086672</v>
      </c>
      <c r="AC386" s="193" t="s">
        <v>68</v>
      </c>
      <c r="AD386" s="75">
        <v>0</v>
      </c>
      <c r="AE386" s="75">
        <v>0</v>
      </c>
      <c r="AF386" s="75">
        <v>0</v>
      </c>
      <c r="AG386" s="75">
        <v>1</v>
      </c>
      <c r="AH386" s="75">
        <v>1</v>
      </c>
      <c r="AI386" s="75">
        <v>0</v>
      </c>
      <c r="AJ386" s="75">
        <v>0</v>
      </c>
      <c r="AK386" s="164">
        <v>0</v>
      </c>
      <c r="AL386" s="164">
        <v>0</v>
      </c>
      <c r="AM386" s="164">
        <v>0</v>
      </c>
      <c r="AN386" s="164">
        <v>0</v>
      </c>
      <c r="AO386" s="164">
        <v>0</v>
      </c>
      <c r="AP386" s="164">
        <v>0</v>
      </c>
      <c r="AQ386" s="164">
        <v>0</v>
      </c>
      <c r="AR386" s="164">
        <v>0</v>
      </c>
      <c r="AS386" s="75">
        <v>0</v>
      </c>
      <c r="AT386" s="165"/>
      <c r="AU386" s="75">
        <v>86</v>
      </c>
      <c r="AV386" s="75">
        <v>672</v>
      </c>
      <c r="AW386" s="369">
        <v>9</v>
      </c>
      <c r="AY386" s="75"/>
    </row>
    <row r="387" spans="1:51">
      <c r="A387" s="164">
        <f t="shared" si="86"/>
        <v>450</v>
      </c>
      <c r="B387" s="164">
        <f t="shared" si="87"/>
        <v>450086674</v>
      </c>
      <c r="C387" s="165" t="str">
        <f t="shared" si="88"/>
        <v>HILLTOWN COOPERATIVE</v>
      </c>
      <c r="D387" s="174">
        <f t="shared" si="89"/>
        <v>0</v>
      </c>
      <c r="E387" s="174">
        <f t="shared" si="90"/>
        <v>0</v>
      </c>
      <c r="F387" s="174">
        <f t="shared" si="91"/>
        <v>0</v>
      </c>
      <c r="G387" s="174">
        <f t="shared" si="92"/>
        <v>1</v>
      </c>
      <c r="H387" s="174">
        <f t="shared" si="93"/>
        <v>0</v>
      </c>
      <c r="I387" s="174">
        <f t="shared" si="94"/>
        <v>0</v>
      </c>
      <c r="J387" s="174">
        <f t="shared" si="95"/>
        <v>0</v>
      </c>
      <c r="K387" s="251">
        <f t="shared" si="96"/>
        <v>0.04</v>
      </c>
      <c r="L387" s="174"/>
      <c r="M387" s="174">
        <f t="shared" si="97"/>
        <v>0</v>
      </c>
      <c r="N387" s="174">
        <f t="shared" si="98"/>
        <v>0</v>
      </c>
      <c r="O387" s="174">
        <f t="shared" si="99"/>
        <v>0</v>
      </c>
      <c r="P387" s="174">
        <f t="shared" si="100"/>
        <v>0</v>
      </c>
      <c r="Q387" s="174">
        <f t="shared" si="101"/>
        <v>10</v>
      </c>
      <c r="R387" s="174">
        <f t="shared" si="102"/>
        <v>1</v>
      </c>
      <c r="S387" s="177"/>
      <c r="T387" s="177"/>
      <c r="U387" s="177"/>
      <c r="V387" s="177"/>
      <c r="W387" s="370"/>
      <c r="X387" s="370"/>
      <c r="Y387" s="391"/>
      <c r="Z387" s="177"/>
      <c r="AA387" s="75">
        <v>450</v>
      </c>
      <c r="AB387" s="75">
        <v>450086674</v>
      </c>
      <c r="AC387" s="193" t="s">
        <v>68</v>
      </c>
      <c r="AD387" s="75">
        <v>0</v>
      </c>
      <c r="AE387" s="75">
        <v>0</v>
      </c>
      <c r="AF387" s="75">
        <v>0</v>
      </c>
      <c r="AG387" s="75">
        <v>1</v>
      </c>
      <c r="AH387" s="75">
        <v>0</v>
      </c>
      <c r="AI387" s="75">
        <v>0</v>
      </c>
      <c r="AJ387" s="75">
        <v>0</v>
      </c>
      <c r="AK387" s="164">
        <v>0</v>
      </c>
      <c r="AL387" s="164">
        <v>0</v>
      </c>
      <c r="AM387" s="164">
        <v>0</v>
      </c>
      <c r="AN387" s="164">
        <v>0</v>
      </c>
      <c r="AO387" s="164">
        <v>0</v>
      </c>
      <c r="AP387" s="164">
        <v>0</v>
      </c>
      <c r="AQ387" s="164">
        <v>0</v>
      </c>
      <c r="AR387" s="164">
        <v>0</v>
      </c>
      <c r="AS387" s="75">
        <v>0</v>
      </c>
      <c r="AT387" s="165"/>
      <c r="AU387" s="75">
        <v>86</v>
      </c>
      <c r="AV387" s="75">
        <v>674</v>
      </c>
      <c r="AW387" s="369">
        <v>10</v>
      </c>
      <c r="AY387" s="75"/>
    </row>
    <row r="388" spans="1:51">
      <c r="A388" s="164">
        <f t="shared" si="86"/>
        <v>450</v>
      </c>
      <c r="B388" s="164">
        <f t="shared" si="87"/>
        <v>450086683</v>
      </c>
      <c r="C388" s="165" t="str">
        <f t="shared" si="88"/>
        <v>HILLTOWN COOPERATIVE</v>
      </c>
      <c r="D388" s="174">
        <f t="shared" si="89"/>
        <v>0</v>
      </c>
      <c r="E388" s="174">
        <f t="shared" si="90"/>
        <v>0</v>
      </c>
      <c r="F388" s="174">
        <f t="shared" si="91"/>
        <v>0</v>
      </c>
      <c r="G388" s="174">
        <f t="shared" si="92"/>
        <v>0</v>
      </c>
      <c r="H388" s="174">
        <f t="shared" si="93"/>
        <v>1</v>
      </c>
      <c r="I388" s="174">
        <f t="shared" si="94"/>
        <v>0</v>
      </c>
      <c r="J388" s="174">
        <f t="shared" si="95"/>
        <v>0</v>
      </c>
      <c r="K388" s="251">
        <f t="shared" si="96"/>
        <v>0.04</v>
      </c>
      <c r="L388" s="174"/>
      <c r="M388" s="174">
        <f t="shared" si="97"/>
        <v>0</v>
      </c>
      <c r="N388" s="174">
        <f t="shared" si="98"/>
        <v>0</v>
      </c>
      <c r="O388" s="174">
        <f t="shared" si="99"/>
        <v>0</v>
      </c>
      <c r="P388" s="174">
        <f t="shared" si="100"/>
        <v>1</v>
      </c>
      <c r="Q388" s="174">
        <f t="shared" si="101"/>
        <v>4</v>
      </c>
      <c r="R388" s="174">
        <f t="shared" si="102"/>
        <v>1</v>
      </c>
      <c r="S388" s="177"/>
      <c r="T388" s="177"/>
      <c r="U388" s="177"/>
      <c r="V388" s="177"/>
      <c r="W388" s="370"/>
      <c r="X388" s="370"/>
      <c r="Y388" s="391"/>
      <c r="Z388" s="177"/>
      <c r="AA388" s="75">
        <v>450</v>
      </c>
      <c r="AB388" s="75">
        <v>450086683</v>
      </c>
      <c r="AC388" s="193" t="s">
        <v>68</v>
      </c>
      <c r="AD388" s="75">
        <v>0</v>
      </c>
      <c r="AE388" s="75">
        <v>0</v>
      </c>
      <c r="AF388" s="75">
        <v>0</v>
      </c>
      <c r="AG388" s="75">
        <v>0</v>
      </c>
      <c r="AH388" s="75">
        <v>1</v>
      </c>
      <c r="AI388" s="75">
        <v>0</v>
      </c>
      <c r="AJ388" s="75">
        <v>0</v>
      </c>
      <c r="AK388" s="164">
        <v>0</v>
      </c>
      <c r="AL388" s="164">
        <v>0</v>
      </c>
      <c r="AM388" s="164">
        <v>0</v>
      </c>
      <c r="AN388" s="164">
        <v>0</v>
      </c>
      <c r="AO388" s="164">
        <v>1</v>
      </c>
      <c r="AP388" s="164">
        <v>0</v>
      </c>
      <c r="AQ388" s="164">
        <v>0</v>
      </c>
      <c r="AR388" s="164">
        <v>0</v>
      </c>
      <c r="AS388" s="75">
        <v>0</v>
      </c>
      <c r="AT388" s="165"/>
      <c r="AU388" s="75">
        <v>86</v>
      </c>
      <c r="AV388" s="75">
        <v>683</v>
      </c>
      <c r="AW388" s="369">
        <v>4</v>
      </c>
      <c r="AY388" s="75"/>
    </row>
    <row r="389" spans="1:51">
      <c r="A389" s="164">
        <f t="shared" si="86"/>
        <v>453</v>
      </c>
      <c r="B389" s="164">
        <f t="shared" si="87"/>
        <v>453137005</v>
      </c>
      <c r="C389" s="165" t="str">
        <f t="shared" si="88"/>
        <v>HOLYOKE COMMUNITY</v>
      </c>
      <c r="D389" s="174">
        <f t="shared" si="89"/>
        <v>0</v>
      </c>
      <c r="E389" s="174">
        <f t="shared" si="90"/>
        <v>0</v>
      </c>
      <c r="F389" s="174">
        <f t="shared" si="91"/>
        <v>0</v>
      </c>
      <c r="G389" s="174">
        <f t="shared" si="92"/>
        <v>2</v>
      </c>
      <c r="H389" s="174">
        <f t="shared" si="93"/>
        <v>1</v>
      </c>
      <c r="I389" s="174">
        <f t="shared" si="94"/>
        <v>0</v>
      </c>
      <c r="J389" s="174">
        <f t="shared" si="95"/>
        <v>0</v>
      </c>
      <c r="K389" s="251">
        <f t="shared" si="96"/>
        <v>0.12</v>
      </c>
      <c r="L389" s="174"/>
      <c r="M389" s="174">
        <f t="shared" si="97"/>
        <v>0</v>
      </c>
      <c r="N389" s="174">
        <f t="shared" si="98"/>
        <v>0</v>
      </c>
      <c r="O389" s="174">
        <f t="shared" si="99"/>
        <v>0</v>
      </c>
      <c r="P389" s="174">
        <f t="shared" si="100"/>
        <v>1</v>
      </c>
      <c r="Q389" s="174">
        <f t="shared" si="101"/>
        <v>8</v>
      </c>
      <c r="R389" s="174">
        <f t="shared" si="102"/>
        <v>3</v>
      </c>
      <c r="S389" s="177"/>
      <c r="T389" s="177"/>
      <c r="U389" s="177"/>
      <c r="V389" s="177"/>
      <c r="W389" s="370"/>
      <c r="X389" s="370"/>
      <c r="Y389" s="391"/>
      <c r="Z389" s="177"/>
      <c r="AA389" s="75">
        <v>453</v>
      </c>
      <c r="AB389" s="75">
        <v>453137005</v>
      </c>
      <c r="AC389" s="193" t="s">
        <v>70</v>
      </c>
      <c r="AD389" s="75">
        <v>0</v>
      </c>
      <c r="AE389" s="75">
        <v>0</v>
      </c>
      <c r="AF389" s="75">
        <v>0</v>
      </c>
      <c r="AG389" s="75">
        <v>2</v>
      </c>
      <c r="AH389" s="75">
        <v>1</v>
      </c>
      <c r="AI389" s="75">
        <v>0</v>
      </c>
      <c r="AJ389" s="75">
        <v>0</v>
      </c>
      <c r="AK389" s="164">
        <v>0</v>
      </c>
      <c r="AL389" s="164">
        <v>0</v>
      </c>
      <c r="AM389" s="164">
        <v>0</v>
      </c>
      <c r="AN389" s="164">
        <v>0</v>
      </c>
      <c r="AO389" s="164">
        <v>1</v>
      </c>
      <c r="AP389" s="164">
        <v>0</v>
      </c>
      <c r="AQ389" s="164">
        <v>0</v>
      </c>
      <c r="AR389" s="164">
        <v>0</v>
      </c>
      <c r="AS389" s="75">
        <v>0</v>
      </c>
      <c r="AT389" s="165"/>
      <c r="AU389" s="75">
        <v>137</v>
      </c>
      <c r="AV389" s="75">
        <v>5</v>
      </c>
      <c r="AW389" s="369">
        <v>8</v>
      </c>
      <c r="AY389" s="75"/>
    </row>
    <row r="390" spans="1:51">
      <c r="A390" s="164">
        <f t="shared" si="86"/>
        <v>453</v>
      </c>
      <c r="B390" s="164">
        <f t="shared" si="87"/>
        <v>453137061</v>
      </c>
      <c r="C390" s="165" t="str">
        <f t="shared" si="88"/>
        <v>HOLYOKE COMMUNITY</v>
      </c>
      <c r="D390" s="174">
        <f t="shared" si="89"/>
        <v>0</v>
      </c>
      <c r="E390" s="174">
        <f t="shared" si="90"/>
        <v>0</v>
      </c>
      <c r="F390" s="174">
        <f t="shared" si="91"/>
        <v>8</v>
      </c>
      <c r="G390" s="174">
        <f t="shared" si="92"/>
        <v>46</v>
      </c>
      <c r="H390" s="174">
        <f t="shared" si="93"/>
        <v>22</v>
      </c>
      <c r="I390" s="174">
        <f t="shared" si="94"/>
        <v>0</v>
      </c>
      <c r="J390" s="174">
        <f t="shared" si="95"/>
        <v>0</v>
      </c>
      <c r="K390" s="251">
        <f t="shared" si="96"/>
        <v>3.04</v>
      </c>
      <c r="L390" s="174"/>
      <c r="M390" s="174">
        <f t="shared" si="97"/>
        <v>4</v>
      </c>
      <c r="N390" s="174">
        <f t="shared" si="98"/>
        <v>0</v>
      </c>
      <c r="O390" s="174">
        <f t="shared" si="99"/>
        <v>0</v>
      </c>
      <c r="P390" s="174">
        <f t="shared" si="100"/>
        <v>58</v>
      </c>
      <c r="Q390" s="174">
        <f t="shared" si="101"/>
        <v>10</v>
      </c>
      <c r="R390" s="174">
        <f t="shared" si="102"/>
        <v>76</v>
      </c>
      <c r="S390" s="177"/>
      <c r="T390" s="177"/>
      <c r="U390" s="177"/>
      <c r="V390" s="177"/>
      <c r="W390" s="370"/>
      <c r="X390" s="370"/>
      <c r="Y390" s="391"/>
      <c r="Z390" s="177"/>
      <c r="AA390" s="75">
        <v>453</v>
      </c>
      <c r="AB390" s="75">
        <v>453137061</v>
      </c>
      <c r="AC390" s="193" t="s">
        <v>70</v>
      </c>
      <c r="AD390" s="75">
        <v>0</v>
      </c>
      <c r="AE390" s="75">
        <v>0</v>
      </c>
      <c r="AF390" s="75">
        <v>8</v>
      </c>
      <c r="AG390" s="75">
        <v>46</v>
      </c>
      <c r="AH390" s="75">
        <v>22</v>
      </c>
      <c r="AI390" s="75">
        <v>0</v>
      </c>
      <c r="AJ390" s="75">
        <v>0</v>
      </c>
      <c r="AK390" s="164">
        <v>0</v>
      </c>
      <c r="AL390" s="164">
        <v>4</v>
      </c>
      <c r="AM390" s="164">
        <v>0</v>
      </c>
      <c r="AN390" s="164">
        <v>0</v>
      </c>
      <c r="AO390" s="164">
        <v>50</v>
      </c>
      <c r="AP390" s="164">
        <v>0</v>
      </c>
      <c r="AQ390" s="164">
        <v>0</v>
      </c>
      <c r="AR390" s="164">
        <v>8</v>
      </c>
      <c r="AS390" s="75">
        <v>0</v>
      </c>
      <c r="AT390" s="165"/>
      <c r="AU390" s="75">
        <v>137</v>
      </c>
      <c r="AV390" s="75">
        <v>61</v>
      </c>
      <c r="AW390" s="369">
        <v>10</v>
      </c>
      <c r="AY390" s="75"/>
    </row>
    <row r="391" spans="1:51">
      <c r="A391" s="164">
        <f t="shared" si="86"/>
        <v>453</v>
      </c>
      <c r="B391" s="164">
        <f t="shared" si="87"/>
        <v>453137127</v>
      </c>
      <c r="C391" s="165" t="str">
        <f t="shared" si="88"/>
        <v>HOLYOKE COMMUNITY</v>
      </c>
      <c r="D391" s="174">
        <f t="shared" si="89"/>
        <v>0</v>
      </c>
      <c r="E391" s="174">
        <f t="shared" si="90"/>
        <v>0</v>
      </c>
      <c r="F391" s="174">
        <f t="shared" si="91"/>
        <v>0</v>
      </c>
      <c r="G391" s="174">
        <f t="shared" si="92"/>
        <v>1</v>
      </c>
      <c r="H391" s="174">
        <f t="shared" si="93"/>
        <v>0</v>
      </c>
      <c r="I391" s="174">
        <f t="shared" si="94"/>
        <v>0</v>
      </c>
      <c r="J391" s="174">
        <f t="shared" si="95"/>
        <v>0</v>
      </c>
      <c r="K391" s="251">
        <f t="shared" si="96"/>
        <v>0.04</v>
      </c>
      <c r="L391" s="174"/>
      <c r="M391" s="174">
        <f t="shared" si="97"/>
        <v>1</v>
      </c>
      <c r="N391" s="174">
        <f t="shared" si="98"/>
        <v>0</v>
      </c>
      <c r="O391" s="174">
        <f t="shared" si="99"/>
        <v>0</v>
      </c>
      <c r="P391" s="174">
        <f t="shared" si="100"/>
        <v>1</v>
      </c>
      <c r="Q391" s="174">
        <f t="shared" si="101"/>
        <v>5</v>
      </c>
      <c r="R391" s="174">
        <f t="shared" si="102"/>
        <v>1</v>
      </c>
      <c r="S391" s="177"/>
      <c r="T391" s="177"/>
      <c r="U391" s="177"/>
      <c r="V391" s="177"/>
      <c r="W391" s="370"/>
      <c r="X391" s="370"/>
      <c r="Y391" s="391"/>
      <c r="Z391" s="177"/>
      <c r="AA391" s="75">
        <v>453</v>
      </c>
      <c r="AB391" s="75">
        <v>453137127</v>
      </c>
      <c r="AC391" s="193" t="s">
        <v>70</v>
      </c>
      <c r="AD391" s="75">
        <v>0</v>
      </c>
      <c r="AE391" s="75">
        <v>0</v>
      </c>
      <c r="AF391" s="75">
        <v>0</v>
      </c>
      <c r="AG391" s="75">
        <v>1</v>
      </c>
      <c r="AH391" s="75">
        <v>0</v>
      </c>
      <c r="AI391" s="75">
        <v>0</v>
      </c>
      <c r="AJ391" s="75">
        <v>0</v>
      </c>
      <c r="AK391" s="164">
        <v>0</v>
      </c>
      <c r="AL391" s="164">
        <v>1</v>
      </c>
      <c r="AM391" s="164">
        <v>0</v>
      </c>
      <c r="AN391" s="164">
        <v>0</v>
      </c>
      <c r="AO391" s="164">
        <v>1</v>
      </c>
      <c r="AP391" s="164">
        <v>0</v>
      </c>
      <c r="AQ391" s="164">
        <v>0</v>
      </c>
      <c r="AR391" s="164">
        <v>0</v>
      </c>
      <c r="AS391" s="75">
        <v>0</v>
      </c>
      <c r="AT391" s="165"/>
      <c r="AU391" s="75">
        <v>137</v>
      </c>
      <c r="AV391" s="75">
        <v>127</v>
      </c>
      <c r="AW391" s="369">
        <v>5</v>
      </c>
      <c r="AY391" s="75"/>
    </row>
    <row r="392" spans="1:51">
      <c r="A392" s="164">
        <f t="shared" si="86"/>
        <v>453</v>
      </c>
      <c r="B392" s="164">
        <f t="shared" si="87"/>
        <v>453137137</v>
      </c>
      <c r="C392" s="165" t="str">
        <f t="shared" si="88"/>
        <v>HOLYOKE COMMUNITY</v>
      </c>
      <c r="D392" s="174">
        <f t="shared" si="89"/>
        <v>0</v>
      </c>
      <c r="E392" s="174">
        <f t="shared" si="90"/>
        <v>0</v>
      </c>
      <c r="F392" s="174">
        <f t="shared" si="91"/>
        <v>58</v>
      </c>
      <c r="G392" s="174">
        <f t="shared" si="92"/>
        <v>270</v>
      </c>
      <c r="H392" s="174">
        <f t="shared" si="93"/>
        <v>144</v>
      </c>
      <c r="I392" s="174">
        <f t="shared" si="94"/>
        <v>0</v>
      </c>
      <c r="J392" s="174">
        <f t="shared" si="95"/>
        <v>0</v>
      </c>
      <c r="K392" s="251">
        <f t="shared" si="96"/>
        <v>18.88</v>
      </c>
      <c r="L392" s="174"/>
      <c r="M392" s="174">
        <f t="shared" si="97"/>
        <v>34</v>
      </c>
      <c r="N392" s="174">
        <f t="shared" si="98"/>
        <v>5</v>
      </c>
      <c r="O392" s="174">
        <f t="shared" si="99"/>
        <v>0</v>
      </c>
      <c r="P392" s="174">
        <f t="shared" si="100"/>
        <v>419</v>
      </c>
      <c r="Q392" s="174">
        <f t="shared" si="101"/>
        <v>12</v>
      </c>
      <c r="R392" s="174">
        <f t="shared" si="102"/>
        <v>472</v>
      </c>
      <c r="S392" s="177"/>
      <c r="T392" s="177"/>
      <c r="U392" s="177"/>
      <c r="V392" s="177"/>
      <c r="W392" s="370"/>
      <c r="X392" s="370"/>
      <c r="Y392" s="391"/>
      <c r="Z392" s="177"/>
      <c r="AA392" s="75">
        <v>453</v>
      </c>
      <c r="AB392" s="75">
        <v>453137137</v>
      </c>
      <c r="AC392" s="193" t="s">
        <v>70</v>
      </c>
      <c r="AD392" s="75">
        <v>0</v>
      </c>
      <c r="AE392" s="75">
        <v>0</v>
      </c>
      <c r="AF392" s="75">
        <v>58</v>
      </c>
      <c r="AG392" s="75">
        <v>270</v>
      </c>
      <c r="AH392" s="75">
        <v>144</v>
      </c>
      <c r="AI392" s="75">
        <v>0</v>
      </c>
      <c r="AJ392" s="75">
        <v>0</v>
      </c>
      <c r="AK392" s="164">
        <v>0</v>
      </c>
      <c r="AL392" s="164">
        <v>34</v>
      </c>
      <c r="AM392" s="164">
        <v>5</v>
      </c>
      <c r="AN392" s="164">
        <v>0</v>
      </c>
      <c r="AO392" s="164">
        <v>368</v>
      </c>
      <c r="AP392" s="164">
        <v>0</v>
      </c>
      <c r="AQ392" s="164">
        <v>0</v>
      </c>
      <c r="AR392" s="164">
        <v>51</v>
      </c>
      <c r="AS392" s="75">
        <v>0</v>
      </c>
      <c r="AT392" s="165"/>
      <c r="AU392" s="75">
        <v>137</v>
      </c>
      <c r="AV392" s="75">
        <v>137</v>
      </c>
      <c r="AW392" s="369">
        <v>12</v>
      </c>
      <c r="AY392" s="75"/>
    </row>
    <row r="393" spans="1:51">
      <c r="A393" s="164">
        <f t="shared" si="86"/>
        <v>453</v>
      </c>
      <c r="B393" s="164">
        <f t="shared" si="87"/>
        <v>453137161</v>
      </c>
      <c r="C393" s="165" t="str">
        <f t="shared" si="88"/>
        <v>HOLYOKE COMMUNITY</v>
      </c>
      <c r="D393" s="174">
        <f t="shared" si="89"/>
        <v>0</v>
      </c>
      <c r="E393" s="174">
        <f t="shared" si="90"/>
        <v>0</v>
      </c>
      <c r="F393" s="174">
        <f t="shared" si="91"/>
        <v>0</v>
      </c>
      <c r="G393" s="174">
        <f t="shared" si="92"/>
        <v>0</v>
      </c>
      <c r="H393" s="174">
        <f t="shared" si="93"/>
        <v>1</v>
      </c>
      <c r="I393" s="174">
        <f t="shared" si="94"/>
        <v>0</v>
      </c>
      <c r="J393" s="174">
        <f t="shared" si="95"/>
        <v>0</v>
      </c>
      <c r="K393" s="251">
        <f t="shared" si="96"/>
        <v>0.04</v>
      </c>
      <c r="L393" s="174"/>
      <c r="M393" s="174">
        <f t="shared" si="97"/>
        <v>0</v>
      </c>
      <c r="N393" s="174">
        <f t="shared" si="98"/>
        <v>0</v>
      </c>
      <c r="O393" s="174">
        <f t="shared" si="99"/>
        <v>0</v>
      </c>
      <c r="P393" s="174">
        <f t="shared" si="100"/>
        <v>1</v>
      </c>
      <c r="Q393" s="174">
        <f t="shared" si="101"/>
        <v>7</v>
      </c>
      <c r="R393" s="174">
        <f t="shared" si="102"/>
        <v>1</v>
      </c>
      <c r="S393" s="177"/>
      <c r="T393" s="177"/>
      <c r="U393" s="177"/>
      <c r="V393" s="177"/>
      <c r="W393" s="370"/>
      <c r="X393" s="370"/>
      <c r="Y393" s="391"/>
      <c r="Z393" s="177"/>
      <c r="AA393" s="75">
        <v>453</v>
      </c>
      <c r="AB393" s="75">
        <v>453137161</v>
      </c>
      <c r="AC393" s="193" t="s">
        <v>70</v>
      </c>
      <c r="AD393" s="75">
        <v>0</v>
      </c>
      <c r="AE393" s="75">
        <v>0</v>
      </c>
      <c r="AF393" s="75">
        <v>0</v>
      </c>
      <c r="AG393" s="75">
        <v>0</v>
      </c>
      <c r="AH393" s="75">
        <v>1</v>
      </c>
      <c r="AI393" s="75">
        <v>0</v>
      </c>
      <c r="AJ393" s="75">
        <v>0</v>
      </c>
      <c r="AK393" s="164">
        <v>0</v>
      </c>
      <c r="AL393" s="164">
        <v>0</v>
      </c>
      <c r="AM393" s="164">
        <v>0</v>
      </c>
      <c r="AN393" s="164">
        <v>0</v>
      </c>
      <c r="AO393" s="164">
        <v>1</v>
      </c>
      <c r="AP393" s="164">
        <v>0</v>
      </c>
      <c r="AQ393" s="164">
        <v>0</v>
      </c>
      <c r="AR393" s="164">
        <v>0</v>
      </c>
      <c r="AS393" s="75">
        <v>0</v>
      </c>
      <c r="AT393" s="165"/>
      <c r="AU393" s="75">
        <v>137</v>
      </c>
      <c r="AV393" s="75">
        <v>161</v>
      </c>
      <c r="AW393" s="369">
        <v>7</v>
      </c>
      <c r="AY393" s="75"/>
    </row>
    <row r="394" spans="1:51">
      <c r="A394" s="164">
        <f t="shared" si="86"/>
        <v>453</v>
      </c>
      <c r="B394" s="164">
        <f t="shared" si="87"/>
        <v>453137253</v>
      </c>
      <c r="C394" s="165" t="str">
        <f t="shared" si="88"/>
        <v>HOLYOKE COMMUNITY</v>
      </c>
      <c r="D394" s="174">
        <f t="shared" si="89"/>
        <v>0</v>
      </c>
      <c r="E394" s="174">
        <f t="shared" si="90"/>
        <v>0</v>
      </c>
      <c r="F394" s="174">
        <f t="shared" si="91"/>
        <v>0</v>
      </c>
      <c r="G394" s="174">
        <f t="shared" si="92"/>
        <v>1</v>
      </c>
      <c r="H394" s="174">
        <f t="shared" si="93"/>
        <v>0</v>
      </c>
      <c r="I394" s="174">
        <f t="shared" si="94"/>
        <v>0</v>
      </c>
      <c r="J394" s="174">
        <f t="shared" si="95"/>
        <v>0</v>
      </c>
      <c r="K394" s="251">
        <f t="shared" si="96"/>
        <v>0.04</v>
      </c>
      <c r="L394" s="174"/>
      <c r="M394" s="174">
        <f t="shared" si="97"/>
        <v>0</v>
      </c>
      <c r="N394" s="174">
        <f t="shared" si="98"/>
        <v>0</v>
      </c>
      <c r="O394" s="174">
        <f t="shared" si="99"/>
        <v>0</v>
      </c>
      <c r="P394" s="174">
        <f t="shared" si="100"/>
        <v>1</v>
      </c>
      <c r="Q394" s="174">
        <f t="shared" si="101"/>
        <v>9</v>
      </c>
      <c r="R394" s="174">
        <f t="shared" si="102"/>
        <v>1</v>
      </c>
      <c r="S394" s="177"/>
      <c r="T394" s="177"/>
      <c r="U394" s="177"/>
      <c r="V394" s="177"/>
      <c r="W394" s="370"/>
      <c r="X394" s="370"/>
      <c r="Y394" s="391"/>
      <c r="Z394" s="177"/>
      <c r="AA394" s="75">
        <v>453</v>
      </c>
      <c r="AB394" s="75">
        <v>453137253</v>
      </c>
      <c r="AC394" s="193" t="s">
        <v>70</v>
      </c>
      <c r="AD394" s="75">
        <v>0</v>
      </c>
      <c r="AE394" s="75">
        <v>0</v>
      </c>
      <c r="AF394" s="75">
        <v>0</v>
      </c>
      <c r="AG394" s="75">
        <v>1</v>
      </c>
      <c r="AH394" s="75">
        <v>0</v>
      </c>
      <c r="AI394" s="75">
        <v>0</v>
      </c>
      <c r="AJ394" s="75">
        <v>0</v>
      </c>
      <c r="AK394" s="164">
        <v>0</v>
      </c>
      <c r="AL394" s="164">
        <v>0</v>
      </c>
      <c r="AM394" s="164">
        <v>0</v>
      </c>
      <c r="AN394" s="164">
        <v>0</v>
      </c>
      <c r="AO394" s="164">
        <v>1</v>
      </c>
      <c r="AP394" s="164">
        <v>0</v>
      </c>
      <c r="AQ394" s="164">
        <v>0</v>
      </c>
      <c r="AR394" s="164">
        <v>0</v>
      </c>
      <c r="AS394" s="75">
        <v>0</v>
      </c>
      <c r="AT394" s="165"/>
      <c r="AU394" s="75">
        <v>137</v>
      </c>
      <c r="AV394" s="75">
        <v>253</v>
      </c>
      <c r="AW394" s="369">
        <v>9</v>
      </c>
      <c r="AY394" s="75"/>
    </row>
    <row r="395" spans="1:51">
      <c r="A395" s="164">
        <f t="shared" ref="A395:A458" si="103">AA395</f>
        <v>453</v>
      </c>
      <c r="B395" s="164">
        <f t="shared" ref="B395:B458" si="104">AB395</f>
        <v>453137278</v>
      </c>
      <c r="C395" s="165" t="str">
        <f t="shared" ref="C395:C458" si="105">AC395</f>
        <v>HOLYOKE COMMUNITY</v>
      </c>
      <c r="D395" s="174">
        <f t="shared" ref="D395:D458" si="106">ROUND(AD395,0)</f>
        <v>0</v>
      </c>
      <c r="E395" s="174">
        <f t="shared" ref="E395:E458" si="107">ROUND(AE395,0)</f>
        <v>0</v>
      </c>
      <c r="F395" s="174">
        <f t="shared" ref="F395:F458" si="108">ROUND(AF395,0)</f>
        <v>0</v>
      </c>
      <c r="G395" s="174">
        <f t="shared" ref="G395:G458" si="109">ROUND(AG395,0)</f>
        <v>2</v>
      </c>
      <c r="H395" s="174">
        <f t="shared" ref="H395:H458" si="110">ROUND(AH395,0)</f>
        <v>2</v>
      </c>
      <c r="I395" s="174">
        <f t="shared" ref="I395:I458" si="111">ROUND(AI395,0)-J395</f>
        <v>0</v>
      </c>
      <c r="J395" s="174">
        <f t="shared" ref="J395:J458" si="112">ROUND(AJ395,0)</f>
        <v>0</v>
      </c>
      <c r="K395" s="251">
        <f t="shared" ref="K395:K458" si="113">ROUND($K$2*(SUM(AF395:AI395)+(AE395*0.5))+$K$5*AJ395,4)</f>
        <v>0.16</v>
      </c>
      <c r="L395" s="174"/>
      <c r="M395" s="174">
        <f t="shared" ref="M395:M458" si="114">ROUND(AL395+(AK395*0.5),0)</f>
        <v>1</v>
      </c>
      <c r="N395" s="174">
        <f t="shared" ref="N395:N458" si="115">ROUND(AM395,0)</f>
        <v>0</v>
      </c>
      <c r="O395" s="174">
        <f t="shared" ref="O395:O458" si="116">ROUND(AN395,0)</f>
        <v>0</v>
      </c>
      <c r="P395" s="174">
        <f t="shared" ref="P395:P458" si="117">ROUND(((AP395+AQ395)*0.5)+AO395+AR395+AS395,0)</f>
        <v>2</v>
      </c>
      <c r="Q395" s="174">
        <f t="shared" ref="Q395:Q458" si="118">AW395</f>
        <v>6</v>
      </c>
      <c r="R395" s="174">
        <f t="shared" ref="R395:R458" si="119">SUM(F395:I395)+ROUND(D395*0.5,0)+ROUND(J395,0)</f>
        <v>4</v>
      </c>
      <c r="S395" s="177"/>
      <c r="T395" s="177"/>
      <c r="U395" s="177"/>
      <c r="V395" s="177"/>
      <c r="W395" s="370"/>
      <c r="X395" s="370"/>
      <c r="Y395" s="391"/>
      <c r="Z395" s="177"/>
      <c r="AA395" s="75">
        <v>453</v>
      </c>
      <c r="AB395" s="75">
        <v>453137278</v>
      </c>
      <c r="AC395" s="193" t="s">
        <v>70</v>
      </c>
      <c r="AD395" s="75">
        <v>0</v>
      </c>
      <c r="AE395" s="75">
        <v>0</v>
      </c>
      <c r="AF395" s="75">
        <v>0</v>
      </c>
      <c r="AG395" s="75">
        <v>2</v>
      </c>
      <c r="AH395" s="75">
        <v>2</v>
      </c>
      <c r="AI395" s="75">
        <v>0</v>
      </c>
      <c r="AJ395" s="75">
        <v>0</v>
      </c>
      <c r="AK395" s="164">
        <v>0</v>
      </c>
      <c r="AL395" s="164">
        <v>1</v>
      </c>
      <c r="AM395" s="164">
        <v>0</v>
      </c>
      <c r="AN395" s="164">
        <v>0</v>
      </c>
      <c r="AO395" s="164">
        <v>2</v>
      </c>
      <c r="AP395" s="164">
        <v>0</v>
      </c>
      <c r="AQ395" s="164">
        <v>0</v>
      </c>
      <c r="AR395" s="164">
        <v>0</v>
      </c>
      <c r="AS395" s="75">
        <v>0</v>
      </c>
      <c r="AT395" s="165"/>
      <c r="AU395" s="75">
        <v>137</v>
      </c>
      <c r="AV395" s="75">
        <v>278</v>
      </c>
      <c r="AW395" s="369">
        <v>6</v>
      </c>
      <c r="AY395" s="75"/>
    </row>
    <row r="396" spans="1:51">
      <c r="A396" s="164">
        <f t="shared" si="103"/>
        <v>453</v>
      </c>
      <c r="B396" s="164">
        <f t="shared" si="104"/>
        <v>453137281</v>
      </c>
      <c r="C396" s="165" t="str">
        <f t="shared" si="105"/>
        <v>HOLYOKE COMMUNITY</v>
      </c>
      <c r="D396" s="174">
        <f t="shared" si="106"/>
        <v>0</v>
      </c>
      <c r="E396" s="174">
        <f t="shared" si="107"/>
        <v>0</v>
      </c>
      <c r="F396" s="174">
        <f t="shared" si="108"/>
        <v>13</v>
      </c>
      <c r="G396" s="174">
        <f t="shared" si="109"/>
        <v>67</v>
      </c>
      <c r="H396" s="174">
        <f t="shared" si="110"/>
        <v>39</v>
      </c>
      <c r="I396" s="174">
        <f t="shared" si="111"/>
        <v>0</v>
      </c>
      <c r="J396" s="174">
        <f t="shared" si="112"/>
        <v>0</v>
      </c>
      <c r="K396" s="251">
        <f t="shared" si="113"/>
        <v>4.76</v>
      </c>
      <c r="L396" s="174"/>
      <c r="M396" s="174">
        <f t="shared" si="114"/>
        <v>9</v>
      </c>
      <c r="N396" s="174">
        <f t="shared" si="115"/>
        <v>1</v>
      </c>
      <c r="O396" s="174">
        <f t="shared" si="116"/>
        <v>0</v>
      </c>
      <c r="P396" s="174">
        <f t="shared" si="117"/>
        <v>106</v>
      </c>
      <c r="Q396" s="174">
        <f t="shared" si="118"/>
        <v>12</v>
      </c>
      <c r="R396" s="174">
        <f t="shared" si="119"/>
        <v>119</v>
      </c>
      <c r="S396" s="177"/>
      <c r="T396" s="177"/>
      <c r="U396" s="177"/>
      <c r="V396" s="177"/>
      <c r="W396" s="370"/>
      <c r="X396" s="370"/>
      <c r="Y396" s="391"/>
      <c r="Z396" s="177"/>
      <c r="AA396" s="75">
        <v>453</v>
      </c>
      <c r="AB396" s="75">
        <v>453137281</v>
      </c>
      <c r="AC396" s="193" t="s">
        <v>70</v>
      </c>
      <c r="AD396" s="75">
        <v>0</v>
      </c>
      <c r="AE396" s="75">
        <v>0</v>
      </c>
      <c r="AF396" s="75">
        <v>13</v>
      </c>
      <c r="AG396" s="75">
        <v>67</v>
      </c>
      <c r="AH396" s="75">
        <v>39</v>
      </c>
      <c r="AI396" s="75">
        <v>0</v>
      </c>
      <c r="AJ396" s="75">
        <v>0</v>
      </c>
      <c r="AK396" s="164">
        <v>0</v>
      </c>
      <c r="AL396" s="164">
        <v>9</v>
      </c>
      <c r="AM396" s="164">
        <v>1</v>
      </c>
      <c r="AN396" s="164">
        <v>0</v>
      </c>
      <c r="AO396" s="164">
        <v>94</v>
      </c>
      <c r="AP396" s="164">
        <v>0</v>
      </c>
      <c r="AQ396" s="164">
        <v>0</v>
      </c>
      <c r="AR396" s="164">
        <v>12</v>
      </c>
      <c r="AS396" s="75">
        <v>0</v>
      </c>
      <c r="AT396" s="165"/>
      <c r="AU396" s="75">
        <v>137</v>
      </c>
      <c r="AV396" s="75">
        <v>281</v>
      </c>
      <c r="AW396" s="369">
        <v>12</v>
      </c>
      <c r="AY396" s="75"/>
    </row>
    <row r="397" spans="1:51">
      <c r="A397" s="164">
        <f t="shared" si="103"/>
        <v>453</v>
      </c>
      <c r="B397" s="164">
        <f t="shared" si="104"/>
        <v>453137325</v>
      </c>
      <c r="C397" s="165" t="str">
        <f t="shared" si="105"/>
        <v>HOLYOKE COMMUNITY</v>
      </c>
      <c r="D397" s="174">
        <f t="shared" si="106"/>
        <v>0</v>
      </c>
      <c r="E397" s="174">
        <f t="shared" si="107"/>
        <v>0</v>
      </c>
      <c r="F397" s="174">
        <f t="shared" si="108"/>
        <v>1</v>
      </c>
      <c r="G397" s="174">
        <f t="shared" si="109"/>
        <v>0</v>
      </c>
      <c r="H397" s="174">
        <f t="shared" si="110"/>
        <v>0</v>
      </c>
      <c r="I397" s="174">
        <f t="shared" si="111"/>
        <v>0</v>
      </c>
      <c r="J397" s="174">
        <f t="shared" si="112"/>
        <v>0</v>
      </c>
      <c r="K397" s="251">
        <f t="shared" si="113"/>
        <v>0.04</v>
      </c>
      <c r="L397" s="174"/>
      <c r="M397" s="174">
        <f t="shared" si="114"/>
        <v>0</v>
      </c>
      <c r="N397" s="174">
        <f t="shared" si="115"/>
        <v>0</v>
      </c>
      <c r="O397" s="174">
        <f t="shared" si="116"/>
        <v>0</v>
      </c>
      <c r="P397" s="174">
        <f t="shared" si="117"/>
        <v>0</v>
      </c>
      <c r="Q397" s="174">
        <f t="shared" si="118"/>
        <v>9</v>
      </c>
      <c r="R397" s="174">
        <f t="shared" si="119"/>
        <v>1</v>
      </c>
      <c r="S397" s="177"/>
      <c r="T397" s="177"/>
      <c r="U397" s="177"/>
      <c r="V397" s="177"/>
      <c r="W397" s="370"/>
      <c r="X397" s="370"/>
      <c r="Y397" s="391"/>
      <c r="Z397" s="177"/>
      <c r="AA397" s="75">
        <v>453</v>
      </c>
      <c r="AB397" s="75">
        <v>453137325</v>
      </c>
      <c r="AC397" s="193" t="s">
        <v>70</v>
      </c>
      <c r="AD397" s="75">
        <v>0</v>
      </c>
      <c r="AE397" s="75">
        <v>0</v>
      </c>
      <c r="AF397" s="75">
        <v>1</v>
      </c>
      <c r="AG397" s="75">
        <v>0</v>
      </c>
      <c r="AH397" s="75">
        <v>0</v>
      </c>
      <c r="AI397" s="75">
        <v>0</v>
      </c>
      <c r="AJ397" s="75">
        <v>0</v>
      </c>
      <c r="AK397" s="164">
        <v>0</v>
      </c>
      <c r="AL397" s="164">
        <v>0</v>
      </c>
      <c r="AM397" s="164">
        <v>0</v>
      </c>
      <c r="AN397" s="164">
        <v>0</v>
      </c>
      <c r="AO397" s="164">
        <v>0</v>
      </c>
      <c r="AP397" s="164">
        <v>0</v>
      </c>
      <c r="AQ397" s="164">
        <v>0</v>
      </c>
      <c r="AR397" s="164">
        <v>0</v>
      </c>
      <c r="AS397" s="75">
        <v>0</v>
      </c>
      <c r="AT397" s="165"/>
      <c r="AU397" s="75">
        <v>137</v>
      </c>
      <c r="AV397" s="75">
        <v>325</v>
      </c>
      <c r="AW397" s="369">
        <v>9</v>
      </c>
      <c r="AY397" s="75"/>
    </row>
    <row r="398" spans="1:51">
      <c r="A398" s="164">
        <f t="shared" si="103"/>
        <v>453</v>
      </c>
      <c r="B398" s="164">
        <f t="shared" si="104"/>
        <v>453137332</v>
      </c>
      <c r="C398" s="165" t="str">
        <f t="shared" si="105"/>
        <v>HOLYOKE COMMUNITY</v>
      </c>
      <c r="D398" s="174">
        <f t="shared" si="106"/>
        <v>0</v>
      </c>
      <c r="E398" s="174">
        <f t="shared" si="107"/>
        <v>0</v>
      </c>
      <c r="F398" s="174">
        <f t="shared" si="108"/>
        <v>2</v>
      </c>
      <c r="G398" s="174">
        <f t="shared" si="109"/>
        <v>5</v>
      </c>
      <c r="H398" s="174">
        <f t="shared" si="110"/>
        <v>1</v>
      </c>
      <c r="I398" s="174">
        <f t="shared" si="111"/>
        <v>0</v>
      </c>
      <c r="J398" s="174">
        <f t="shared" si="112"/>
        <v>0</v>
      </c>
      <c r="K398" s="251">
        <f t="shared" si="113"/>
        <v>0.32</v>
      </c>
      <c r="L398" s="174"/>
      <c r="M398" s="174">
        <f t="shared" si="114"/>
        <v>0</v>
      </c>
      <c r="N398" s="174">
        <f t="shared" si="115"/>
        <v>0</v>
      </c>
      <c r="O398" s="174">
        <f t="shared" si="116"/>
        <v>0</v>
      </c>
      <c r="P398" s="174">
        <f t="shared" si="117"/>
        <v>6</v>
      </c>
      <c r="Q398" s="174">
        <f t="shared" si="118"/>
        <v>10</v>
      </c>
      <c r="R398" s="174">
        <f t="shared" si="119"/>
        <v>8</v>
      </c>
      <c r="S398" s="177"/>
      <c r="T398" s="177"/>
      <c r="U398" s="177"/>
      <c r="V398" s="177"/>
      <c r="W398" s="370"/>
      <c r="X398" s="370"/>
      <c r="Y398" s="391"/>
      <c r="Z398" s="177"/>
      <c r="AA398" s="75">
        <v>453</v>
      </c>
      <c r="AB398" s="75">
        <v>453137332</v>
      </c>
      <c r="AC398" s="193" t="s">
        <v>70</v>
      </c>
      <c r="AD398" s="75">
        <v>0</v>
      </c>
      <c r="AE398" s="75">
        <v>0</v>
      </c>
      <c r="AF398" s="75">
        <v>2</v>
      </c>
      <c r="AG398" s="75">
        <v>5</v>
      </c>
      <c r="AH398" s="75">
        <v>1</v>
      </c>
      <c r="AI398" s="75">
        <v>0</v>
      </c>
      <c r="AJ398" s="75">
        <v>0</v>
      </c>
      <c r="AK398" s="164">
        <v>0</v>
      </c>
      <c r="AL398" s="164">
        <v>0</v>
      </c>
      <c r="AM398" s="164">
        <v>0</v>
      </c>
      <c r="AN398" s="164">
        <v>0</v>
      </c>
      <c r="AO398" s="164">
        <v>4</v>
      </c>
      <c r="AP398" s="164">
        <v>0</v>
      </c>
      <c r="AQ398" s="164">
        <v>0</v>
      </c>
      <c r="AR398" s="164">
        <v>2</v>
      </c>
      <c r="AS398" s="75">
        <v>0</v>
      </c>
      <c r="AT398" s="165"/>
      <c r="AU398" s="75">
        <v>137</v>
      </c>
      <c r="AV398" s="75">
        <v>332</v>
      </c>
      <c r="AW398" s="369">
        <v>10</v>
      </c>
      <c r="AY398" s="75"/>
    </row>
    <row r="399" spans="1:51">
      <c r="A399" s="164">
        <f t="shared" si="103"/>
        <v>453</v>
      </c>
      <c r="B399" s="164">
        <f t="shared" si="104"/>
        <v>453137672</v>
      </c>
      <c r="C399" s="165" t="str">
        <f t="shared" si="105"/>
        <v>HOLYOKE COMMUNITY</v>
      </c>
      <c r="D399" s="174">
        <f t="shared" si="106"/>
        <v>0</v>
      </c>
      <c r="E399" s="174">
        <f t="shared" si="107"/>
        <v>0</v>
      </c>
      <c r="F399" s="174">
        <f t="shared" si="108"/>
        <v>1</v>
      </c>
      <c r="G399" s="174">
        <f t="shared" si="109"/>
        <v>0</v>
      </c>
      <c r="H399" s="174">
        <f t="shared" si="110"/>
        <v>0</v>
      </c>
      <c r="I399" s="174">
        <f t="shared" si="111"/>
        <v>0</v>
      </c>
      <c r="J399" s="174">
        <f t="shared" si="112"/>
        <v>0</v>
      </c>
      <c r="K399" s="251">
        <f t="shared" si="113"/>
        <v>0.04</v>
      </c>
      <c r="L399" s="174"/>
      <c r="M399" s="174">
        <f t="shared" si="114"/>
        <v>0</v>
      </c>
      <c r="N399" s="174">
        <f t="shared" si="115"/>
        <v>0</v>
      </c>
      <c r="O399" s="174">
        <f t="shared" si="116"/>
        <v>0</v>
      </c>
      <c r="P399" s="174">
        <f t="shared" si="117"/>
        <v>0</v>
      </c>
      <c r="Q399" s="174">
        <f t="shared" si="118"/>
        <v>9</v>
      </c>
      <c r="R399" s="174">
        <f t="shared" si="119"/>
        <v>1</v>
      </c>
      <c r="S399" s="177"/>
      <c r="T399" s="177"/>
      <c r="U399" s="177"/>
      <c r="V399" s="177"/>
      <c r="W399" s="370"/>
      <c r="X399" s="370"/>
      <c r="Y399" s="391"/>
      <c r="Z399" s="177"/>
      <c r="AA399" s="75">
        <v>453</v>
      </c>
      <c r="AB399" s="75">
        <v>453137672</v>
      </c>
      <c r="AC399" s="193" t="s">
        <v>70</v>
      </c>
      <c r="AD399" s="75">
        <v>0</v>
      </c>
      <c r="AE399" s="75">
        <v>0</v>
      </c>
      <c r="AF399" s="75">
        <v>1</v>
      </c>
      <c r="AG399" s="75">
        <v>0</v>
      </c>
      <c r="AH399" s="75">
        <v>0</v>
      </c>
      <c r="AI399" s="75">
        <v>0</v>
      </c>
      <c r="AJ399" s="75">
        <v>0</v>
      </c>
      <c r="AK399" s="164">
        <v>0</v>
      </c>
      <c r="AL399" s="164">
        <v>0</v>
      </c>
      <c r="AM399" s="164">
        <v>0</v>
      </c>
      <c r="AN399" s="164">
        <v>0</v>
      </c>
      <c r="AO399" s="164">
        <v>0</v>
      </c>
      <c r="AP399" s="164">
        <v>0</v>
      </c>
      <c r="AQ399" s="164">
        <v>0</v>
      </c>
      <c r="AR399" s="164">
        <v>0</v>
      </c>
      <c r="AS399" s="75">
        <v>0</v>
      </c>
      <c r="AT399" s="165"/>
      <c r="AU399" s="75">
        <v>137</v>
      </c>
      <c r="AV399" s="75">
        <v>672</v>
      </c>
      <c r="AW399" s="369">
        <v>9</v>
      </c>
      <c r="AY399" s="75"/>
    </row>
    <row r="400" spans="1:51">
      <c r="A400" s="164">
        <f t="shared" si="103"/>
        <v>454</v>
      </c>
      <c r="B400" s="164">
        <f t="shared" si="104"/>
        <v>454149009</v>
      </c>
      <c r="C400" s="165" t="str">
        <f t="shared" si="105"/>
        <v>LAWRENCE FAMILY DEVELOPMENT</v>
      </c>
      <c r="D400" s="174">
        <f t="shared" si="106"/>
        <v>0</v>
      </c>
      <c r="E400" s="174">
        <f t="shared" si="107"/>
        <v>0</v>
      </c>
      <c r="F400" s="174">
        <f t="shared" si="108"/>
        <v>0</v>
      </c>
      <c r="G400" s="174">
        <f t="shared" si="109"/>
        <v>1</v>
      </c>
      <c r="H400" s="174">
        <f t="shared" si="110"/>
        <v>0</v>
      </c>
      <c r="I400" s="174">
        <f t="shared" si="111"/>
        <v>0</v>
      </c>
      <c r="J400" s="174">
        <f t="shared" si="112"/>
        <v>0</v>
      </c>
      <c r="K400" s="251">
        <f t="shared" si="113"/>
        <v>0.04</v>
      </c>
      <c r="L400" s="174"/>
      <c r="M400" s="174">
        <f t="shared" si="114"/>
        <v>1</v>
      </c>
      <c r="N400" s="174">
        <f t="shared" si="115"/>
        <v>0</v>
      </c>
      <c r="O400" s="174">
        <f t="shared" si="116"/>
        <v>0</v>
      </c>
      <c r="P400" s="174">
        <f t="shared" si="117"/>
        <v>1</v>
      </c>
      <c r="Q400" s="174">
        <f t="shared" si="118"/>
        <v>3</v>
      </c>
      <c r="R400" s="174">
        <f t="shared" si="119"/>
        <v>1</v>
      </c>
      <c r="S400" s="177"/>
      <c r="T400" s="177"/>
      <c r="U400" s="177"/>
      <c r="V400" s="177"/>
      <c r="W400" s="370"/>
      <c r="X400" s="370"/>
      <c r="Y400" s="391"/>
      <c r="Z400" s="177"/>
      <c r="AA400" s="75">
        <v>454</v>
      </c>
      <c r="AB400" s="75">
        <v>454149009</v>
      </c>
      <c r="AC400" s="193" t="s">
        <v>72</v>
      </c>
      <c r="AD400" s="75">
        <v>0</v>
      </c>
      <c r="AE400" s="75">
        <v>0</v>
      </c>
      <c r="AF400" s="75">
        <v>0</v>
      </c>
      <c r="AG400" s="75">
        <v>1</v>
      </c>
      <c r="AH400" s="75">
        <v>0</v>
      </c>
      <c r="AI400" s="75">
        <v>0</v>
      </c>
      <c r="AJ400" s="75">
        <v>0</v>
      </c>
      <c r="AK400" s="164">
        <v>0</v>
      </c>
      <c r="AL400" s="164">
        <v>1</v>
      </c>
      <c r="AM400" s="164">
        <v>0</v>
      </c>
      <c r="AN400" s="164">
        <v>0</v>
      </c>
      <c r="AO400" s="164">
        <v>1</v>
      </c>
      <c r="AP400" s="164">
        <v>0</v>
      </c>
      <c r="AQ400" s="164">
        <v>0</v>
      </c>
      <c r="AR400" s="164">
        <v>0</v>
      </c>
      <c r="AS400" s="75">
        <v>0</v>
      </c>
      <c r="AT400" s="165"/>
      <c r="AU400" s="75">
        <v>149</v>
      </c>
      <c r="AV400" s="75">
        <v>9</v>
      </c>
      <c r="AW400" s="369">
        <v>3</v>
      </c>
      <c r="AY400" s="75"/>
    </row>
    <row r="401" spans="1:51">
      <c r="A401" s="164">
        <f t="shared" si="103"/>
        <v>454</v>
      </c>
      <c r="B401" s="164">
        <f t="shared" si="104"/>
        <v>454149056</v>
      </c>
      <c r="C401" s="165" t="str">
        <f t="shared" si="105"/>
        <v>LAWRENCE FAMILY DEVELOPMENT</v>
      </c>
      <c r="D401" s="174">
        <f t="shared" si="106"/>
        <v>0</v>
      </c>
      <c r="E401" s="174">
        <f t="shared" si="107"/>
        <v>0</v>
      </c>
      <c r="F401" s="174">
        <f t="shared" si="108"/>
        <v>0</v>
      </c>
      <c r="G401" s="174">
        <f t="shared" si="109"/>
        <v>1</v>
      </c>
      <c r="H401" s="174">
        <f t="shared" si="110"/>
        <v>0</v>
      </c>
      <c r="I401" s="174">
        <f t="shared" si="111"/>
        <v>0</v>
      </c>
      <c r="J401" s="174">
        <f t="shared" si="112"/>
        <v>0</v>
      </c>
      <c r="K401" s="251">
        <f t="shared" si="113"/>
        <v>0.04</v>
      </c>
      <c r="L401" s="174"/>
      <c r="M401" s="174">
        <f t="shared" si="114"/>
        <v>0</v>
      </c>
      <c r="N401" s="174">
        <f t="shared" si="115"/>
        <v>0</v>
      </c>
      <c r="O401" s="174">
        <f t="shared" si="116"/>
        <v>0</v>
      </c>
      <c r="P401" s="174">
        <f t="shared" si="117"/>
        <v>0</v>
      </c>
      <c r="Q401" s="174">
        <f t="shared" si="118"/>
        <v>4</v>
      </c>
      <c r="R401" s="174">
        <f t="shared" si="119"/>
        <v>1</v>
      </c>
      <c r="S401" s="177"/>
      <c r="T401" s="177"/>
      <c r="U401" s="177"/>
      <c r="V401" s="177"/>
      <c r="W401" s="370"/>
      <c r="X401" s="370"/>
      <c r="Y401" s="391"/>
      <c r="Z401" s="177"/>
      <c r="AA401" s="75">
        <v>454</v>
      </c>
      <c r="AB401" s="75">
        <v>454149056</v>
      </c>
      <c r="AC401" s="193" t="s">
        <v>72</v>
      </c>
      <c r="AD401" s="75">
        <v>0</v>
      </c>
      <c r="AE401" s="75">
        <v>0</v>
      </c>
      <c r="AF401" s="75">
        <v>0</v>
      </c>
      <c r="AG401" s="75">
        <v>1</v>
      </c>
      <c r="AH401" s="75">
        <v>0</v>
      </c>
      <c r="AI401" s="75">
        <v>0</v>
      </c>
      <c r="AJ401" s="75">
        <v>0</v>
      </c>
      <c r="AK401" s="164">
        <v>0</v>
      </c>
      <c r="AL401" s="164">
        <v>0</v>
      </c>
      <c r="AM401" s="164">
        <v>0</v>
      </c>
      <c r="AN401" s="164">
        <v>0</v>
      </c>
      <c r="AO401" s="164">
        <v>0</v>
      </c>
      <c r="AP401" s="164">
        <v>0</v>
      </c>
      <c r="AQ401" s="164">
        <v>0</v>
      </c>
      <c r="AR401" s="164">
        <v>0</v>
      </c>
      <c r="AS401" s="75">
        <v>0</v>
      </c>
      <c r="AT401" s="165"/>
      <c r="AU401" s="75">
        <v>149</v>
      </c>
      <c r="AV401" s="75">
        <v>56</v>
      </c>
      <c r="AW401" s="369">
        <v>4</v>
      </c>
      <c r="AY401" s="75"/>
    </row>
    <row r="402" spans="1:51">
      <c r="A402" s="164">
        <f t="shared" si="103"/>
        <v>454</v>
      </c>
      <c r="B402" s="164">
        <f t="shared" si="104"/>
        <v>454149103</v>
      </c>
      <c r="C402" s="165" t="str">
        <f t="shared" si="105"/>
        <v>LAWRENCE FAMILY DEVELOPMENT</v>
      </c>
      <c r="D402" s="174">
        <f t="shared" si="106"/>
        <v>1</v>
      </c>
      <c r="E402" s="174">
        <f t="shared" si="107"/>
        <v>0</v>
      </c>
      <c r="F402" s="174">
        <f t="shared" si="108"/>
        <v>0</v>
      </c>
      <c r="G402" s="174">
        <f t="shared" si="109"/>
        <v>2</v>
      </c>
      <c r="H402" s="174">
        <f t="shared" si="110"/>
        <v>1</v>
      </c>
      <c r="I402" s="174">
        <f t="shared" si="111"/>
        <v>0</v>
      </c>
      <c r="J402" s="174">
        <f t="shared" si="112"/>
        <v>0</v>
      </c>
      <c r="K402" s="251">
        <f t="shared" si="113"/>
        <v>0.12</v>
      </c>
      <c r="L402" s="174"/>
      <c r="M402" s="174">
        <f t="shared" si="114"/>
        <v>2</v>
      </c>
      <c r="N402" s="174">
        <f t="shared" si="115"/>
        <v>0</v>
      </c>
      <c r="O402" s="174">
        <f t="shared" si="116"/>
        <v>0</v>
      </c>
      <c r="P402" s="174">
        <f t="shared" si="117"/>
        <v>0</v>
      </c>
      <c r="Q402" s="174">
        <f t="shared" si="118"/>
        <v>10</v>
      </c>
      <c r="R402" s="174">
        <f t="shared" si="119"/>
        <v>4</v>
      </c>
      <c r="S402" s="177"/>
      <c r="T402" s="177"/>
      <c r="U402" s="177"/>
      <c r="V402" s="177"/>
      <c r="W402" s="370"/>
      <c r="X402" s="370"/>
      <c r="Y402" s="391"/>
      <c r="Z402" s="177"/>
      <c r="AA402" s="75">
        <v>454</v>
      </c>
      <c r="AB402" s="75">
        <v>454149103</v>
      </c>
      <c r="AC402" s="193" t="s">
        <v>72</v>
      </c>
      <c r="AD402" s="75">
        <v>1</v>
      </c>
      <c r="AE402" s="75">
        <v>0</v>
      </c>
      <c r="AF402" s="75">
        <v>0</v>
      </c>
      <c r="AG402" s="75">
        <v>2</v>
      </c>
      <c r="AH402" s="75">
        <v>1</v>
      </c>
      <c r="AI402" s="75">
        <v>0</v>
      </c>
      <c r="AJ402" s="75">
        <v>0</v>
      </c>
      <c r="AK402" s="164">
        <v>1</v>
      </c>
      <c r="AL402" s="164">
        <v>1</v>
      </c>
      <c r="AM402" s="164">
        <v>0</v>
      </c>
      <c r="AN402" s="164">
        <v>0</v>
      </c>
      <c r="AO402" s="164">
        <v>0</v>
      </c>
      <c r="AP402" s="164">
        <v>0</v>
      </c>
      <c r="AQ402" s="164">
        <v>0</v>
      </c>
      <c r="AR402" s="164">
        <v>0</v>
      </c>
      <c r="AS402" s="75">
        <v>0</v>
      </c>
      <c r="AT402" s="165"/>
      <c r="AU402" s="75">
        <v>149</v>
      </c>
      <c r="AV402" s="75">
        <v>103</v>
      </c>
      <c r="AW402" s="369">
        <v>10</v>
      </c>
      <c r="AY402" s="75"/>
    </row>
    <row r="403" spans="1:51">
      <c r="A403" s="164">
        <f t="shared" si="103"/>
        <v>454</v>
      </c>
      <c r="B403" s="164">
        <f t="shared" si="104"/>
        <v>454149128</v>
      </c>
      <c r="C403" s="165" t="str">
        <f t="shared" si="105"/>
        <v>LAWRENCE FAMILY DEVELOPMENT</v>
      </c>
      <c r="D403" s="174">
        <f t="shared" si="106"/>
        <v>1</v>
      </c>
      <c r="E403" s="174">
        <f t="shared" si="107"/>
        <v>0</v>
      </c>
      <c r="F403" s="174">
        <f t="shared" si="108"/>
        <v>2</v>
      </c>
      <c r="G403" s="174">
        <f t="shared" si="109"/>
        <v>11</v>
      </c>
      <c r="H403" s="174">
        <f t="shared" si="110"/>
        <v>5</v>
      </c>
      <c r="I403" s="174">
        <f t="shared" si="111"/>
        <v>0</v>
      </c>
      <c r="J403" s="174">
        <f t="shared" si="112"/>
        <v>0</v>
      </c>
      <c r="K403" s="251">
        <f t="shared" si="113"/>
        <v>0.72</v>
      </c>
      <c r="L403" s="174"/>
      <c r="M403" s="174">
        <f t="shared" si="114"/>
        <v>4</v>
      </c>
      <c r="N403" s="174">
        <f t="shared" si="115"/>
        <v>2</v>
      </c>
      <c r="O403" s="174">
        <f t="shared" si="116"/>
        <v>0</v>
      </c>
      <c r="P403" s="174">
        <f t="shared" si="117"/>
        <v>15</v>
      </c>
      <c r="Q403" s="174">
        <f t="shared" si="118"/>
        <v>10</v>
      </c>
      <c r="R403" s="174">
        <f t="shared" si="119"/>
        <v>19</v>
      </c>
      <c r="S403" s="177"/>
      <c r="T403" s="177"/>
      <c r="U403" s="177"/>
      <c r="V403" s="177"/>
      <c r="W403" s="370"/>
      <c r="X403" s="370"/>
      <c r="Y403" s="391"/>
      <c r="Z403" s="177"/>
      <c r="AA403" s="75">
        <v>454</v>
      </c>
      <c r="AB403" s="75">
        <v>454149128</v>
      </c>
      <c r="AC403" s="193" t="s">
        <v>72</v>
      </c>
      <c r="AD403" s="75">
        <v>1</v>
      </c>
      <c r="AE403" s="75">
        <v>0</v>
      </c>
      <c r="AF403" s="75">
        <v>2</v>
      </c>
      <c r="AG403" s="75">
        <v>11</v>
      </c>
      <c r="AH403" s="75">
        <v>5</v>
      </c>
      <c r="AI403" s="75">
        <v>0</v>
      </c>
      <c r="AJ403" s="75">
        <v>0</v>
      </c>
      <c r="AK403" s="164">
        <v>0</v>
      </c>
      <c r="AL403" s="164">
        <v>4</v>
      </c>
      <c r="AM403" s="164">
        <v>2</v>
      </c>
      <c r="AN403" s="164">
        <v>0</v>
      </c>
      <c r="AO403" s="164">
        <v>12</v>
      </c>
      <c r="AP403" s="164">
        <v>1</v>
      </c>
      <c r="AQ403" s="164">
        <v>0</v>
      </c>
      <c r="AR403" s="164">
        <v>2</v>
      </c>
      <c r="AS403" s="75">
        <v>0</v>
      </c>
      <c r="AT403" s="165"/>
      <c r="AU403" s="75">
        <v>149</v>
      </c>
      <c r="AV403" s="75">
        <v>128</v>
      </c>
      <c r="AW403" s="369">
        <v>10</v>
      </c>
      <c r="AY403" s="75"/>
    </row>
    <row r="404" spans="1:51">
      <c r="A404" s="164">
        <f t="shared" si="103"/>
        <v>454</v>
      </c>
      <c r="B404" s="164">
        <f t="shared" si="104"/>
        <v>454149149</v>
      </c>
      <c r="C404" s="165" t="str">
        <f t="shared" si="105"/>
        <v>LAWRENCE FAMILY DEVELOPMENT</v>
      </c>
      <c r="D404" s="174">
        <f t="shared" si="106"/>
        <v>102</v>
      </c>
      <c r="E404" s="174">
        <f t="shared" si="107"/>
        <v>0</v>
      </c>
      <c r="F404" s="174">
        <f t="shared" si="108"/>
        <v>102</v>
      </c>
      <c r="G404" s="174">
        <f t="shared" si="109"/>
        <v>453</v>
      </c>
      <c r="H404" s="174">
        <f t="shared" si="110"/>
        <v>184</v>
      </c>
      <c r="I404" s="174">
        <f t="shared" si="111"/>
        <v>0</v>
      </c>
      <c r="J404" s="174">
        <f t="shared" si="112"/>
        <v>0</v>
      </c>
      <c r="K404" s="251">
        <f t="shared" si="113"/>
        <v>29.56</v>
      </c>
      <c r="L404" s="174"/>
      <c r="M404" s="174">
        <f t="shared" si="114"/>
        <v>307</v>
      </c>
      <c r="N404" s="174">
        <f t="shared" si="115"/>
        <v>18</v>
      </c>
      <c r="O404" s="174">
        <f t="shared" si="116"/>
        <v>0</v>
      </c>
      <c r="P404" s="174">
        <f t="shared" si="117"/>
        <v>624</v>
      </c>
      <c r="Q404" s="174">
        <f t="shared" si="118"/>
        <v>12</v>
      </c>
      <c r="R404" s="174">
        <f t="shared" si="119"/>
        <v>790</v>
      </c>
      <c r="S404" s="177"/>
      <c r="T404" s="177"/>
      <c r="U404" s="177"/>
      <c r="V404" s="177"/>
      <c r="W404" s="370"/>
      <c r="X404" s="370"/>
      <c r="Y404" s="391"/>
      <c r="Z404" s="177"/>
      <c r="AA404" s="75">
        <v>454</v>
      </c>
      <c r="AB404" s="75">
        <v>454149149</v>
      </c>
      <c r="AC404" s="193" t="s">
        <v>72</v>
      </c>
      <c r="AD404" s="75">
        <v>102</v>
      </c>
      <c r="AE404" s="75">
        <v>0</v>
      </c>
      <c r="AF404" s="75">
        <v>102</v>
      </c>
      <c r="AG404" s="75">
        <v>453</v>
      </c>
      <c r="AH404" s="75">
        <v>184</v>
      </c>
      <c r="AI404" s="75">
        <v>0</v>
      </c>
      <c r="AJ404" s="75">
        <v>0</v>
      </c>
      <c r="AK404" s="164">
        <v>54</v>
      </c>
      <c r="AL404" s="164">
        <v>280</v>
      </c>
      <c r="AM404" s="164">
        <v>18</v>
      </c>
      <c r="AN404" s="164">
        <v>0</v>
      </c>
      <c r="AO404" s="164">
        <v>503</v>
      </c>
      <c r="AP404" s="164">
        <v>73</v>
      </c>
      <c r="AQ404" s="164">
        <v>0</v>
      </c>
      <c r="AR404" s="164">
        <v>84</v>
      </c>
      <c r="AS404" s="75">
        <v>0</v>
      </c>
      <c r="AT404" s="165"/>
      <c r="AU404" s="75">
        <v>149</v>
      </c>
      <c r="AV404" s="75">
        <v>149</v>
      </c>
      <c r="AW404" s="369">
        <v>12</v>
      </c>
      <c r="AY404" s="75"/>
    </row>
    <row r="405" spans="1:51">
      <c r="A405" s="164">
        <f t="shared" si="103"/>
        <v>454</v>
      </c>
      <c r="B405" s="164">
        <f t="shared" si="104"/>
        <v>454149181</v>
      </c>
      <c r="C405" s="165" t="str">
        <f t="shared" si="105"/>
        <v>LAWRENCE FAMILY DEVELOPMENT</v>
      </c>
      <c r="D405" s="174">
        <f t="shared" si="106"/>
        <v>1</v>
      </c>
      <c r="E405" s="174">
        <f t="shared" si="107"/>
        <v>0</v>
      </c>
      <c r="F405" s="174">
        <f t="shared" si="108"/>
        <v>1</v>
      </c>
      <c r="G405" s="174">
        <f t="shared" si="109"/>
        <v>26</v>
      </c>
      <c r="H405" s="174">
        <f t="shared" si="110"/>
        <v>25</v>
      </c>
      <c r="I405" s="174">
        <f t="shared" si="111"/>
        <v>0</v>
      </c>
      <c r="J405" s="174">
        <f t="shared" si="112"/>
        <v>0</v>
      </c>
      <c r="K405" s="251">
        <f t="shared" si="113"/>
        <v>2.08</v>
      </c>
      <c r="L405" s="174"/>
      <c r="M405" s="174">
        <f t="shared" si="114"/>
        <v>11</v>
      </c>
      <c r="N405" s="174">
        <f t="shared" si="115"/>
        <v>2</v>
      </c>
      <c r="O405" s="174">
        <f t="shared" si="116"/>
        <v>0</v>
      </c>
      <c r="P405" s="174">
        <f t="shared" si="117"/>
        <v>38</v>
      </c>
      <c r="Q405" s="174">
        <f t="shared" si="118"/>
        <v>10</v>
      </c>
      <c r="R405" s="174">
        <f t="shared" si="119"/>
        <v>53</v>
      </c>
      <c r="S405" s="177"/>
      <c r="T405" s="177"/>
      <c r="U405" s="177"/>
      <c r="V405" s="177"/>
      <c r="W405" s="370"/>
      <c r="X405" s="370"/>
      <c r="Y405" s="391"/>
      <c r="Z405" s="177"/>
      <c r="AA405" s="75">
        <v>454</v>
      </c>
      <c r="AB405" s="75">
        <v>454149181</v>
      </c>
      <c r="AC405" s="193" t="s">
        <v>72</v>
      </c>
      <c r="AD405" s="75">
        <v>1</v>
      </c>
      <c r="AE405" s="75">
        <v>0</v>
      </c>
      <c r="AF405" s="75">
        <v>1</v>
      </c>
      <c r="AG405" s="75">
        <v>26</v>
      </c>
      <c r="AH405" s="75">
        <v>25</v>
      </c>
      <c r="AI405" s="75">
        <v>0</v>
      </c>
      <c r="AJ405" s="75">
        <v>0</v>
      </c>
      <c r="AK405" s="164">
        <v>1</v>
      </c>
      <c r="AL405" s="164">
        <v>10</v>
      </c>
      <c r="AM405" s="164">
        <v>2</v>
      </c>
      <c r="AN405" s="164">
        <v>0</v>
      </c>
      <c r="AO405" s="164">
        <v>36</v>
      </c>
      <c r="AP405" s="164">
        <v>1</v>
      </c>
      <c r="AQ405" s="164">
        <v>0</v>
      </c>
      <c r="AR405" s="164">
        <v>1</v>
      </c>
      <c r="AS405" s="75">
        <v>0</v>
      </c>
      <c r="AT405" s="165"/>
      <c r="AU405" s="75">
        <v>149</v>
      </c>
      <c r="AV405" s="75">
        <v>181</v>
      </c>
      <c r="AW405" s="369">
        <v>10</v>
      </c>
      <c r="AY405" s="75"/>
    </row>
    <row r="406" spans="1:51">
      <c r="A406" s="164">
        <f t="shared" si="103"/>
        <v>454</v>
      </c>
      <c r="B406" s="164">
        <f t="shared" si="104"/>
        <v>454149211</v>
      </c>
      <c r="C406" s="165" t="str">
        <f t="shared" si="105"/>
        <v>LAWRENCE FAMILY DEVELOPMENT</v>
      </c>
      <c r="D406" s="174">
        <f t="shared" si="106"/>
        <v>0</v>
      </c>
      <c r="E406" s="174">
        <f t="shared" si="107"/>
        <v>0</v>
      </c>
      <c r="F406" s="174">
        <f t="shared" si="108"/>
        <v>0</v>
      </c>
      <c r="G406" s="174">
        <f t="shared" si="109"/>
        <v>0</v>
      </c>
      <c r="H406" s="174">
        <f t="shared" si="110"/>
        <v>1</v>
      </c>
      <c r="I406" s="174">
        <f t="shared" si="111"/>
        <v>0</v>
      </c>
      <c r="J406" s="174">
        <f t="shared" si="112"/>
        <v>0</v>
      </c>
      <c r="K406" s="251">
        <f t="shared" si="113"/>
        <v>0.04</v>
      </c>
      <c r="L406" s="174"/>
      <c r="M406" s="174">
        <f t="shared" si="114"/>
        <v>0</v>
      </c>
      <c r="N406" s="174">
        <f t="shared" si="115"/>
        <v>0</v>
      </c>
      <c r="O406" s="174">
        <f t="shared" si="116"/>
        <v>0</v>
      </c>
      <c r="P406" s="174">
        <f t="shared" si="117"/>
        <v>0</v>
      </c>
      <c r="Q406" s="174">
        <f t="shared" si="118"/>
        <v>5</v>
      </c>
      <c r="R406" s="174">
        <f t="shared" si="119"/>
        <v>1</v>
      </c>
      <c r="S406" s="177"/>
      <c r="T406" s="177"/>
      <c r="U406" s="177"/>
      <c r="V406" s="177"/>
      <c r="W406" s="370"/>
      <c r="X406" s="370"/>
      <c r="Y406" s="391"/>
      <c r="Z406" s="177"/>
      <c r="AA406" s="75">
        <v>454</v>
      </c>
      <c r="AB406" s="75">
        <v>454149211</v>
      </c>
      <c r="AC406" s="193" t="s">
        <v>72</v>
      </c>
      <c r="AD406" s="75">
        <v>0</v>
      </c>
      <c r="AE406" s="75">
        <v>0</v>
      </c>
      <c r="AF406" s="75">
        <v>0</v>
      </c>
      <c r="AG406" s="75">
        <v>0</v>
      </c>
      <c r="AH406" s="75">
        <v>1</v>
      </c>
      <c r="AI406" s="75">
        <v>0</v>
      </c>
      <c r="AJ406" s="75">
        <v>0</v>
      </c>
      <c r="AK406" s="164">
        <v>0</v>
      </c>
      <c r="AL406" s="164">
        <v>0</v>
      </c>
      <c r="AM406" s="164">
        <v>0</v>
      </c>
      <c r="AN406" s="164">
        <v>0</v>
      </c>
      <c r="AO406" s="164">
        <v>0</v>
      </c>
      <c r="AP406" s="164">
        <v>0</v>
      </c>
      <c r="AQ406" s="164">
        <v>0</v>
      </c>
      <c r="AR406" s="164">
        <v>0</v>
      </c>
      <c r="AS406" s="75">
        <v>0</v>
      </c>
      <c r="AT406" s="165"/>
      <c r="AU406" s="75">
        <v>149</v>
      </c>
      <c r="AV406" s="75">
        <v>211</v>
      </c>
      <c r="AW406" s="369">
        <v>5</v>
      </c>
      <c r="AY406" s="75"/>
    </row>
    <row r="407" spans="1:51">
      <c r="A407" s="164">
        <f t="shared" si="103"/>
        <v>455</v>
      </c>
      <c r="B407" s="164">
        <f t="shared" si="104"/>
        <v>455128128</v>
      </c>
      <c r="C407" s="165" t="str">
        <f t="shared" si="105"/>
        <v>HILL VIEW MONTESSORI</v>
      </c>
      <c r="D407" s="174">
        <f t="shared" si="106"/>
        <v>0</v>
      </c>
      <c r="E407" s="174">
        <f t="shared" si="107"/>
        <v>0</v>
      </c>
      <c r="F407" s="174">
        <f t="shared" si="108"/>
        <v>35</v>
      </c>
      <c r="G407" s="174">
        <f t="shared" si="109"/>
        <v>169</v>
      </c>
      <c r="H407" s="174">
        <f t="shared" si="110"/>
        <v>88</v>
      </c>
      <c r="I407" s="174">
        <f t="shared" si="111"/>
        <v>0</v>
      </c>
      <c r="J407" s="174">
        <f t="shared" si="112"/>
        <v>0</v>
      </c>
      <c r="K407" s="251">
        <f t="shared" si="113"/>
        <v>11.68</v>
      </c>
      <c r="L407" s="174"/>
      <c r="M407" s="174">
        <f t="shared" si="114"/>
        <v>28</v>
      </c>
      <c r="N407" s="174">
        <f t="shared" si="115"/>
        <v>1</v>
      </c>
      <c r="O407" s="174">
        <f t="shared" si="116"/>
        <v>0</v>
      </c>
      <c r="P407" s="174">
        <f t="shared" si="117"/>
        <v>128</v>
      </c>
      <c r="Q407" s="174">
        <f t="shared" si="118"/>
        <v>10</v>
      </c>
      <c r="R407" s="174">
        <f t="shared" si="119"/>
        <v>292</v>
      </c>
      <c r="S407" s="177"/>
      <c r="T407" s="177"/>
      <c r="U407" s="177"/>
      <c r="V407" s="177"/>
      <c r="W407" s="370"/>
      <c r="X407" s="370"/>
      <c r="Y407" s="391"/>
      <c r="Z407" s="177"/>
      <c r="AA407" s="75">
        <v>455</v>
      </c>
      <c r="AB407" s="75">
        <v>455128128</v>
      </c>
      <c r="AC407" s="193" t="s">
        <v>75</v>
      </c>
      <c r="AD407" s="75">
        <v>0</v>
      </c>
      <c r="AE407" s="75">
        <v>0</v>
      </c>
      <c r="AF407" s="75">
        <v>35</v>
      </c>
      <c r="AG407" s="75">
        <v>169</v>
      </c>
      <c r="AH407" s="75">
        <v>88</v>
      </c>
      <c r="AI407" s="75">
        <v>0</v>
      </c>
      <c r="AJ407" s="75">
        <v>0</v>
      </c>
      <c r="AK407" s="164">
        <v>0</v>
      </c>
      <c r="AL407" s="164">
        <v>28</v>
      </c>
      <c r="AM407" s="164">
        <v>1</v>
      </c>
      <c r="AN407" s="164">
        <v>0</v>
      </c>
      <c r="AO407" s="164">
        <v>113</v>
      </c>
      <c r="AP407" s="164">
        <v>0</v>
      </c>
      <c r="AQ407" s="164">
        <v>0</v>
      </c>
      <c r="AR407" s="164">
        <v>15</v>
      </c>
      <c r="AS407" s="75">
        <v>0</v>
      </c>
      <c r="AT407" s="165"/>
      <c r="AU407" s="75">
        <v>128</v>
      </c>
      <c r="AV407" s="75">
        <v>128</v>
      </c>
      <c r="AW407" s="369">
        <v>10</v>
      </c>
      <c r="AY407" s="75"/>
    </row>
    <row r="408" spans="1:51">
      <c r="A408" s="164">
        <f t="shared" si="103"/>
        <v>455</v>
      </c>
      <c r="B408" s="164">
        <f t="shared" si="104"/>
        <v>455128149</v>
      </c>
      <c r="C408" s="165" t="str">
        <f t="shared" si="105"/>
        <v>HILL VIEW MONTESSORI</v>
      </c>
      <c r="D408" s="174">
        <f t="shared" si="106"/>
        <v>0</v>
      </c>
      <c r="E408" s="174">
        <f t="shared" si="107"/>
        <v>0</v>
      </c>
      <c r="F408" s="174">
        <f t="shared" si="108"/>
        <v>0</v>
      </c>
      <c r="G408" s="174">
        <f t="shared" si="109"/>
        <v>1</v>
      </c>
      <c r="H408" s="174">
        <f t="shared" si="110"/>
        <v>1</v>
      </c>
      <c r="I408" s="174">
        <f t="shared" si="111"/>
        <v>0</v>
      </c>
      <c r="J408" s="174">
        <f t="shared" si="112"/>
        <v>0</v>
      </c>
      <c r="K408" s="251">
        <f t="shared" si="113"/>
        <v>0.08</v>
      </c>
      <c r="L408" s="174"/>
      <c r="M408" s="174">
        <f t="shared" si="114"/>
        <v>0</v>
      </c>
      <c r="N408" s="174">
        <f t="shared" si="115"/>
        <v>0</v>
      </c>
      <c r="O408" s="174">
        <f t="shared" si="116"/>
        <v>0</v>
      </c>
      <c r="P408" s="174">
        <f t="shared" si="117"/>
        <v>0</v>
      </c>
      <c r="Q408" s="174">
        <f t="shared" si="118"/>
        <v>12</v>
      </c>
      <c r="R408" s="174">
        <f t="shared" si="119"/>
        <v>2</v>
      </c>
      <c r="S408" s="177"/>
      <c r="T408" s="177"/>
      <c r="U408" s="177"/>
      <c r="V408" s="177"/>
      <c r="W408" s="370"/>
      <c r="X408" s="370"/>
      <c r="Y408" s="391"/>
      <c r="Z408" s="177"/>
      <c r="AA408" s="75">
        <v>455</v>
      </c>
      <c r="AB408" s="75">
        <v>455128149</v>
      </c>
      <c r="AC408" s="193" t="s">
        <v>75</v>
      </c>
      <c r="AD408" s="75">
        <v>0</v>
      </c>
      <c r="AE408" s="75">
        <v>0</v>
      </c>
      <c r="AF408" s="75">
        <v>0</v>
      </c>
      <c r="AG408" s="75">
        <v>1</v>
      </c>
      <c r="AH408" s="75">
        <v>1</v>
      </c>
      <c r="AI408" s="75">
        <v>0</v>
      </c>
      <c r="AJ408" s="75">
        <v>0</v>
      </c>
      <c r="AK408" s="164">
        <v>0</v>
      </c>
      <c r="AL408" s="164">
        <v>0</v>
      </c>
      <c r="AM408" s="164">
        <v>0</v>
      </c>
      <c r="AN408" s="164">
        <v>0</v>
      </c>
      <c r="AO408" s="164">
        <v>0</v>
      </c>
      <c r="AP408" s="164">
        <v>0</v>
      </c>
      <c r="AQ408" s="164">
        <v>0</v>
      </c>
      <c r="AR408" s="164">
        <v>0</v>
      </c>
      <c r="AS408" s="75">
        <v>0</v>
      </c>
      <c r="AT408" s="165"/>
      <c r="AU408" s="75">
        <v>128</v>
      </c>
      <c r="AV408" s="75">
        <v>149</v>
      </c>
      <c r="AW408" s="369">
        <v>12</v>
      </c>
      <c r="AY408" s="75"/>
    </row>
    <row r="409" spans="1:51">
      <c r="A409" s="164">
        <f t="shared" si="103"/>
        <v>455</v>
      </c>
      <c r="B409" s="164">
        <f t="shared" si="104"/>
        <v>455128181</v>
      </c>
      <c r="C409" s="165" t="str">
        <f t="shared" si="105"/>
        <v>HILL VIEW MONTESSORI</v>
      </c>
      <c r="D409" s="174">
        <f t="shared" si="106"/>
        <v>0</v>
      </c>
      <c r="E409" s="174">
        <f t="shared" si="107"/>
        <v>0</v>
      </c>
      <c r="F409" s="174">
        <f t="shared" si="108"/>
        <v>0</v>
      </c>
      <c r="G409" s="174">
        <f t="shared" si="109"/>
        <v>1</v>
      </c>
      <c r="H409" s="174">
        <f t="shared" si="110"/>
        <v>1</v>
      </c>
      <c r="I409" s="174">
        <f t="shared" si="111"/>
        <v>0</v>
      </c>
      <c r="J409" s="174">
        <f t="shared" si="112"/>
        <v>0</v>
      </c>
      <c r="K409" s="251">
        <f t="shared" si="113"/>
        <v>0.08</v>
      </c>
      <c r="L409" s="174"/>
      <c r="M409" s="174">
        <f t="shared" si="114"/>
        <v>0</v>
      </c>
      <c r="N409" s="174">
        <f t="shared" si="115"/>
        <v>0</v>
      </c>
      <c r="O409" s="174">
        <f t="shared" si="116"/>
        <v>0</v>
      </c>
      <c r="P409" s="174">
        <f t="shared" si="117"/>
        <v>2</v>
      </c>
      <c r="Q409" s="174">
        <f t="shared" si="118"/>
        <v>10</v>
      </c>
      <c r="R409" s="174">
        <f t="shared" si="119"/>
        <v>2</v>
      </c>
      <c r="S409" s="177"/>
      <c r="T409" s="177"/>
      <c r="U409" s="177"/>
      <c r="V409" s="177"/>
      <c r="W409" s="370"/>
      <c r="X409" s="370"/>
      <c r="Y409" s="391"/>
      <c r="Z409" s="177"/>
      <c r="AA409" s="75">
        <v>455</v>
      </c>
      <c r="AB409" s="75">
        <v>455128181</v>
      </c>
      <c r="AC409" s="193" t="s">
        <v>75</v>
      </c>
      <c r="AD409" s="75">
        <v>0</v>
      </c>
      <c r="AE409" s="75">
        <v>0</v>
      </c>
      <c r="AF409" s="75">
        <v>0</v>
      </c>
      <c r="AG409" s="75">
        <v>1</v>
      </c>
      <c r="AH409" s="75">
        <v>1</v>
      </c>
      <c r="AI409" s="75">
        <v>0</v>
      </c>
      <c r="AJ409" s="75">
        <v>0</v>
      </c>
      <c r="AK409" s="164">
        <v>0</v>
      </c>
      <c r="AL409" s="164">
        <v>0</v>
      </c>
      <c r="AM409" s="164">
        <v>0</v>
      </c>
      <c r="AN409" s="164">
        <v>0</v>
      </c>
      <c r="AO409" s="164">
        <v>2</v>
      </c>
      <c r="AP409" s="164">
        <v>0</v>
      </c>
      <c r="AQ409" s="164">
        <v>0</v>
      </c>
      <c r="AR409" s="164">
        <v>0</v>
      </c>
      <c r="AS409" s="75">
        <v>0</v>
      </c>
      <c r="AT409" s="165"/>
      <c r="AU409" s="75">
        <v>128</v>
      </c>
      <c r="AV409" s="75">
        <v>181</v>
      </c>
      <c r="AW409" s="369">
        <v>10</v>
      </c>
      <c r="AY409" s="75"/>
    </row>
    <row r="410" spans="1:51">
      <c r="A410" s="164">
        <f t="shared" si="103"/>
        <v>455</v>
      </c>
      <c r="B410" s="164">
        <f t="shared" si="104"/>
        <v>455128204</v>
      </c>
      <c r="C410" s="165" t="str">
        <f t="shared" si="105"/>
        <v>HILL VIEW MONTESSORI</v>
      </c>
      <c r="D410" s="174">
        <f t="shared" si="106"/>
        <v>0</v>
      </c>
      <c r="E410" s="174">
        <f t="shared" si="107"/>
        <v>0</v>
      </c>
      <c r="F410" s="174">
        <f t="shared" si="108"/>
        <v>0</v>
      </c>
      <c r="G410" s="174">
        <f t="shared" si="109"/>
        <v>0</v>
      </c>
      <c r="H410" s="174">
        <f t="shared" si="110"/>
        <v>1</v>
      </c>
      <c r="I410" s="174">
        <f t="shared" si="111"/>
        <v>0</v>
      </c>
      <c r="J410" s="174">
        <f t="shared" si="112"/>
        <v>0</v>
      </c>
      <c r="K410" s="251">
        <f t="shared" si="113"/>
        <v>0.04</v>
      </c>
      <c r="L410" s="174"/>
      <c r="M410" s="174">
        <f t="shared" si="114"/>
        <v>0</v>
      </c>
      <c r="N410" s="174">
        <f t="shared" si="115"/>
        <v>0</v>
      </c>
      <c r="O410" s="174">
        <f t="shared" si="116"/>
        <v>0</v>
      </c>
      <c r="P410" s="174">
        <f t="shared" si="117"/>
        <v>1</v>
      </c>
      <c r="Q410" s="174">
        <f t="shared" si="118"/>
        <v>3</v>
      </c>
      <c r="R410" s="174">
        <f t="shared" si="119"/>
        <v>1</v>
      </c>
      <c r="S410" s="177"/>
      <c r="T410" s="177"/>
      <c r="U410" s="177"/>
      <c r="V410" s="177"/>
      <c r="W410" s="370"/>
      <c r="X410" s="370"/>
      <c r="Y410" s="391"/>
      <c r="Z410" s="177"/>
      <c r="AA410" s="75">
        <v>455</v>
      </c>
      <c r="AB410" s="75">
        <v>455128204</v>
      </c>
      <c r="AC410" s="193" t="s">
        <v>75</v>
      </c>
      <c r="AD410" s="75">
        <v>0</v>
      </c>
      <c r="AE410" s="75">
        <v>0</v>
      </c>
      <c r="AF410" s="75">
        <v>0</v>
      </c>
      <c r="AG410" s="75">
        <v>0</v>
      </c>
      <c r="AH410" s="75">
        <v>1</v>
      </c>
      <c r="AI410" s="75">
        <v>0</v>
      </c>
      <c r="AJ410" s="75">
        <v>0</v>
      </c>
      <c r="AK410" s="164">
        <v>0</v>
      </c>
      <c r="AL410" s="164">
        <v>0</v>
      </c>
      <c r="AM410" s="164">
        <v>0</v>
      </c>
      <c r="AN410" s="164">
        <v>0</v>
      </c>
      <c r="AO410" s="164">
        <v>1</v>
      </c>
      <c r="AP410" s="164">
        <v>0</v>
      </c>
      <c r="AQ410" s="164">
        <v>0</v>
      </c>
      <c r="AR410" s="164">
        <v>0</v>
      </c>
      <c r="AS410" s="75">
        <v>0</v>
      </c>
      <c r="AT410" s="165"/>
      <c r="AU410" s="75">
        <v>128</v>
      </c>
      <c r="AV410" s="75">
        <v>204</v>
      </c>
      <c r="AW410" s="369">
        <v>3</v>
      </c>
      <c r="AY410" s="75"/>
    </row>
    <row r="411" spans="1:51">
      <c r="A411" s="164">
        <f t="shared" si="103"/>
        <v>455</v>
      </c>
      <c r="B411" s="164">
        <f t="shared" si="104"/>
        <v>455128745</v>
      </c>
      <c r="C411" s="165" t="str">
        <f t="shared" si="105"/>
        <v>HILL VIEW MONTESSORI</v>
      </c>
      <c r="D411" s="174">
        <f t="shared" si="106"/>
        <v>0</v>
      </c>
      <c r="E411" s="174">
        <f t="shared" si="107"/>
        <v>0</v>
      </c>
      <c r="F411" s="174">
        <f t="shared" si="108"/>
        <v>1</v>
      </c>
      <c r="G411" s="174">
        <f t="shared" si="109"/>
        <v>3</v>
      </c>
      <c r="H411" s="174">
        <f t="shared" si="110"/>
        <v>2</v>
      </c>
      <c r="I411" s="174">
        <f t="shared" si="111"/>
        <v>0</v>
      </c>
      <c r="J411" s="174">
        <f t="shared" si="112"/>
        <v>0</v>
      </c>
      <c r="K411" s="251">
        <f t="shared" si="113"/>
        <v>0.24</v>
      </c>
      <c r="L411" s="174"/>
      <c r="M411" s="174">
        <f t="shared" si="114"/>
        <v>0</v>
      </c>
      <c r="N411" s="174">
        <f t="shared" si="115"/>
        <v>0</v>
      </c>
      <c r="O411" s="174">
        <f t="shared" si="116"/>
        <v>0</v>
      </c>
      <c r="P411" s="174">
        <f t="shared" si="117"/>
        <v>0</v>
      </c>
      <c r="Q411" s="174">
        <f t="shared" si="118"/>
        <v>3</v>
      </c>
      <c r="R411" s="174">
        <f t="shared" si="119"/>
        <v>6</v>
      </c>
      <c r="S411" s="177"/>
      <c r="T411" s="177"/>
      <c r="U411" s="177"/>
      <c r="V411" s="177"/>
      <c r="W411" s="370"/>
      <c r="X411" s="370"/>
      <c r="Y411" s="391"/>
      <c r="Z411" s="177"/>
      <c r="AA411" s="75">
        <v>455</v>
      </c>
      <c r="AB411" s="75">
        <v>455128745</v>
      </c>
      <c r="AC411" s="193" t="s">
        <v>75</v>
      </c>
      <c r="AD411" s="75">
        <v>0</v>
      </c>
      <c r="AE411" s="75">
        <v>0</v>
      </c>
      <c r="AF411" s="75">
        <v>1</v>
      </c>
      <c r="AG411" s="75">
        <v>3</v>
      </c>
      <c r="AH411" s="75">
        <v>2</v>
      </c>
      <c r="AI411" s="75">
        <v>0</v>
      </c>
      <c r="AJ411" s="75">
        <v>0</v>
      </c>
      <c r="AK411" s="164">
        <v>0</v>
      </c>
      <c r="AL411" s="164">
        <v>0</v>
      </c>
      <c r="AM411" s="164">
        <v>0</v>
      </c>
      <c r="AN411" s="164">
        <v>0</v>
      </c>
      <c r="AO411" s="164">
        <v>0</v>
      </c>
      <c r="AP411" s="164">
        <v>0</v>
      </c>
      <c r="AQ411" s="164">
        <v>0</v>
      </c>
      <c r="AR411" s="164">
        <v>0</v>
      </c>
      <c r="AS411" s="75">
        <v>0</v>
      </c>
      <c r="AT411" s="165"/>
      <c r="AU411" s="75">
        <v>128</v>
      </c>
      <c r="AV411" s="75">
        <v>745</v>
      </c>
      <c r="AW411" s="369">
        <v>3</v>
      </c>
      <c r="AY411" s="75"/>
    </row>
    <row r="412" spans="1:51">
      <c r="A412" s="164">
        <f t="shared" si="103"/>
        <v>455</v>
      </c>
      <c r="B412" s="164">
        <f t="shared" si="104"/>
        <v>455128773</v>
      </c>
      <c r="C412" s="165" t="str">
        <f t="shared" si="105"/>
        <v>HILL VIEW MONTESSORI</v>
      </c>
      <c r="D412" s="174">
        <f t="shared" si="106"/>
        <v>0</v>
      </c>
      <c r="E412" s="174">
        <f t="shared" si="107"/>
        <v>0</v>
      </c>
      <c r="F412" s="174">
        <f t="shared" si="108"/>
        <v>0</v>
      </c>
      <c r="G412" s="174">
        <f t="shared" si="109"/>
        <v>1</v>
      </c>
      <c r="H412" s="174">
        <f t="shared" si="110"/>
        <v>2</v>
      </c>
      <c r="I412" s="174">
        <f t="shared" si="111"/>
        <v>0</v>
      </c>
      <c r="J412" s="174">
        <f t="shared" si="112"/>
        <v>0</v>
      </c>
      <c r="K412" s="251">
        <f t="shared" si="113"/>
        <v>0.12</v>
      </c>
      <c r="L412" s="174"/>
      <c r="M412" s="174">
        <f t="shared" si="114"/>
        <v>0</v>
      </c>
      <c r="N412" s="174">
        <f t="shared" si="115"/>
        <v>0</v>
      </c>
      <c r="O412" s="174">
        <f t="shared" si="116"/>
        <v>0</v>
      </c>
      <c r="P412" s="174">
        <f t="shared" si="117"/>
        <v>1</v>
      </c>
      <c r="Q412" s="174">
        <f t="shared" si="118"/>
        <v>5</v>
      </c>
      <c r="R412" s="174">
        <f t="shared" si="119"/>
        <v>3</v>
      </c>
      <c r="S412" s="177"/>
      <c r="T412" s="177"/>
      <c r="U412" s="177"/>
      <c r="V412" s="177"/>
      <c r="W412" s="370"/>
      <c r="X412" s="370"/>
      <c r="Y412" s="391"/>
      <c r="Z412" s="177"/>
      <c r="AA412" s="75">
        <v>455</v>
      </c>
      <c r="AB412" s="75">
        <v>455128773</v>
      </c>
      <c r="AC412" s="193" t="s">
        <v>75</v>
      </c>
      <c r="AD412" s="75">
        <v>0</v>
      </c>
      <c r="AE412" s="75">
        <v>0</v>
      </c>
      <c r="AF412" s="75">
        <v>0</v>
      </c>
      <c r="AG412" s="75">
        <v>1</v>
      </c>
      <c r="AH412" s="75">
        <v>2</v>
      </c>
      <c r="AI412" s="75">
        <v>0</v>
      </c>
      <c r="AJ412" s="75">
        <v>0</v>
      </c>
      <c r="AK412" s="164">
        <v>0</v>
      </c>
      <c r="AL412" s="164">
        <v>0</v>
      </c>
      <c r="AM412" s="164">
        <v>0</v>
      </c>
      <c r="AN412" s="164">
        <v>0</v>
      </c>
      <c r="AO412" s="164">
        <v>1</v>
      </c>
      <c r="AP412" s="164">
        <v>0</v>
      </c>
      <c r="AQ412" s="164">
        <v>0</v>
      </c>
      <c r="AR412" s="164">
        <v>0</v>
      </c>
      <c r="AS412" s="75">
        <v>0</v>
      </c>
      <c r="AT412" s="165"/>
      <c r="AU412" s="75">
        <v>128</v>
      </c>
      <c r="AV412" s="75">
        <v>773</v>
      </c>
      <c r="AW412" s="369">
        <v>5</v>
      </c>
      <c r="AY412" s="75"/>
    </row>
    <row r="413" spans="1:51">
      <c r="A413" s="164">
        <f t="shared" si="103"/>
        <v>456</v>
      </c>
      <c r="B413" s="164">
        <f t="shared" si="104"/>
        <v>456160007</v>
      </c>
      <c r="C413" s="165" t="str">
        <f t="shared" si="105"/>
        <v>LOWELL COMMUNITY</v>
      </c>
      <c r="D413" s="174">
        <f t="shared" si="106"/>
        <v>0</v>
      </c>
      <c r="E413" s="174">
        <f t="shared" si="107"/>
        <v>0</v>
      </c>
      <c r="F413" s="174">
        <f t="shared" si="108"/>
        <v>0</v>
      </c>
      <c r="G413" s="174">
        <f t="shared" si="109"/>
        <v>0</v>
      </c>
      <c r="H413" s="174">
        <f t="shared" si="110"/>
        <v>1</v>
      </c>
      <c r="I413" s="174">
        <f t="shared" si="111"/>
        <v>0</v>
      </c>
      <c r="J413" s="174">
        <f t="shared" si="112"/>
        <v>0</v>
      </c>
      <c r="K413" s="251">
        <f t="shared" si="113"/>
        <v>0.04</v>
      </c>
      <c r="L413" s="174"/>
      <c r="M413" s="174">
        <f t="shared" si="114"/>
        <v>0</v>
      </c>
      <c r="N413" s="174">
        <f t="shared" si="115"/>
        <v>1</v>
      </c>
      <c r="O413" s="174">
        <f t="shared" si="116"/>
        <v>0</v>
      </c>
      <c r="P413" s="174">
        <f t="shared" si="117"/>
        <v>1</v>
      </c>
      <c r="Q413" s="174">
        <f t="shared" si="118"/>
        <v>6</v>
      </c>
      <c r="R413" s="174">
        <f t="shared" si="119"/>
        <v>1</v>
      </c>
      <c r="S413" s="177"/>
      <c r="T413" s="177"/>
      <c r="U413" s="177"/>
      <c r="V413" s="177"/>
      <c r="W413" s="370"/>
      <c r="X413" s="370"/>
      <c r="Y413" s="391"/>
      <c r="Z413" s="177"/>
      <c r="AA413" s="75">
        <v>456</v>
      </c>
      <c r="AB413" s="75">
        <v>456160007</v>
      </c>
      <c r="AC413" s="193" t="s">
        <v>77</v>
      </c>
      <c r="AD413" s="75">
        <v>0</v>
      </c>
      <c r="AE413" s="75">
        <v>0</v>
      </c>
      <c r="AF413" s="75">
        <v>0</v>
      </c>
      <c r="AG413" s="75">
        <v>0</v>
      </c>
      <c r="AH413" s="75">
        <v>1</v>
      </c>
      <c r="AI413" s="75">
        <v>0</v>
      </c>
      <c r="AJ413" s="75">
        <v>0</v>
      </c>
      <c r="AK413" s="164">
        <v>0</v>
      </c>
      <c r="AL413" s="164">
        <v>0</v>
      </c>
      <c r="AM413" s="164">
        <v>1</v>
      </c>
      <c r="AN413" s="164">
        <v>0</v>
      </c>
      <c r="AO413" s="164">
        <v>1</v>
      </c>
      <c r="AP413" s="164">
        <v>0</v>
      </c>
      <c r="AQ413" s="164">
        <v>0</v>
      </c>
      <c r="AR413" s="164">
        <v>0</v>
      </c>
      <c r="AS413" s="75">
        <v>0</v>
      </c>
      <c r="AT413" s="165"/>
      <c r="AU413" s="75">
        <v>160</v>
      </c>
      <c r="AV413" s="75">
        <v>7</v>
      </c>
      <c r="AW413" s="369">
        <v>6</v>
      </c>
      <c r="AY413" s="75"/>
    </row>
    <row r="414" spans="1:51">
      <c r="A414" s="164">
        <f t="shared" si="103"/>
        <v>456</v>
      </c>
      <c r="B414" s="164">
        <f t="shared" si="104"/>
        <v>456160009</v>
      </c>
      <c r="C414" s="165" t="str">
        <f t="shared" si="105"/>
        <v>LOWELL COMMUNITY</v>
      </c>
      <c r="D414" s="174">
        <f t="shared" si="106"/>
        <v>0</v>
      </c>
      <c r="E414" s="174">
        <f t="shared" si="107"/>
        <v>0</v>
      </c>
      <c r="F414" s="174">
        <f t="shared" si="108"/>
        <v>0</v>
      </c>
      <c r="G414" s="174">
        <f t="shared" si="109"/>
        <v>1</v>
      </c>
      <c r="H414" s="174">
        <f t="shared" si="110"/>
        <v>0</v>
      </c>
      <c r="I414" s="174">
        <f t="shared" si="111"/>
        <v>0</v>
      </c>
      <c r="J414" s="174">
        <f t="shared" si="112"/>
        <v>0</v>
      </c>
      <c r="K414" s="251">
        <f t="shared" si="113"/>
        <v>0.04</v>
      </c>
      <c r="L414" s="174"/>
      <c r="M414" s="174">
        <f t="shared" si="114"/>
        <v>0</v>
      </c>
      <c r="N414" s="174">
        <f t="shared" si="115"/>
        <v>0</v>
      </c>
      <c r="O414" s="174">
        <f t="shared" si="116"/>
        <v>0</v>
      </c>
      <c r="P414" s="174">
        <f t="shared" si="117"/>
        <v>0</v>
      </c>
      <c r="Q414" s="174">
        <f t="shared" si="118"/>
        <v>3</v>
      </c>
      <c r="R414" s="174">
        <f t="shared" si="119"/>
        <v>1</v>
      </c>
      <c r="S414" s="177"/>
      <c r="T414" s="177"/>
      <c r="U414" s="177"/>
      <c r="V414" s="177"/>
      <c r="W414" s="370"/>
      <c r="X414" s="370"/>
      <c r="Y414" s="391"/>
      <c r="Z414" s="177"/>
      <c r="AA414" s="75">
        <v>456</v>
      </c>
      <c r="AB414" s="75">
        <v>456160009</v>
      </c>
      <c r="AC414" s="193" t="s">
        <v>77</v>
      </c>
      <c r="AD414" s="75">
        <v>0</v>
      </c>
      <c r="AE414" s="75">
        <v>0</v>
      </c>
      <c r="AF414" s="75">
        <v>0</v>
      </c>
      <c r="AG414" s="75">
        <v>1</v>
      </c>
      <c r="AH414" s="75">
        <v>0</v>
      </c>
      <c r="AI414" s="75">
        <v>0</v>
      </c>
      <c r="AJ414" s="75">
        <v>0</v>
      </c>
      <c r="AK414" s="164">
        <v>0</v>
      </c>
      <c r="AL414" s="164">
        <v>0</v>
      </c>
      <c r="AM414" s="164">
        <v>0</v>
      </c>
      <c r="AN414" s="164">
        <v>0</v>
      </c>
      <c r="AO414" s="164">
        <v>0</v>
      </c>
      <c r="AP414" s="164">
        <v>0</v>
      </c>
      <c r="AQ414" s="164">
        <v>0</v>
      </c>
      <c r="AR414" s="164">
        <v>0</v>
      </c>
      <c r="AS414" s="75">
        <v>0</v>
      </c>
      <c r="AT414" s="165"/>
      <c r="AU414" s="75">
        <v>160</v>
      </c>
      <c r="AV414" s="75">
        <v>9</v>
      </c>
      <c r="AW414" s="369">
        <v>3</v>
      </c>
      <c r="AY414" s="75"/>
    </row>
    <row r="415" spans="1:51">
      <c r="A415" s="164">
        <f t="shared" si="103"/>
        <v>456</v>
      </c>
      <c r="B415" s="164">
        <f t="shared" si="104"/>
        <v>456160031</v>
      </c>
      <c r="C415" s="165" t="str">
        <f t="shared" si="105"/>
        <v>LOWELL COMMUNITY</v>
      </c>
      <c r="D415" s="174">
        <f t="shared" si="106"/>
        <v>0</v>
      </c>
      <c r="E415" s="174">
        <f t="shared" si="107"/>
        <v>0</v>
      </c>
      <c r="F415" s="174">
        <f t="shared" si="108"/>
        <v>0</v>
      </c>
      <c r="G415" s="174">
        <f t="shared" si="109"/>
        <v>1</v>
      </c>
      <c r="H415" s="174">
        <f t="shared" si="110"/>
        <v>2</v>
      </c>
      <c r="I415" s="174">
        <f t="shared" si="111"/>
        <v>0</v>
      </c>
      <c r="J415" s="174">
        <f t="shared" si="112"/>
        <v>0</v>
      </c>
      <c r="K415" s="251">
        <f t="shared" si="113"/>
        <v>0.12</v>
      </c>
      <c r="L415" s="174"/>
      <c r="M415" s="174">
        <f t="shared" si="114"/>
        <v>1</v>
      </c>
      <c r="N415" s="174">
        <f t="shared" si="115"/>
        <v>0</v>
      </c>
      <c r="O415" s="174">
        <f t="shared" si="116"/>
        <v>0</v>
      </c>
      <c r="P415" s="174">
        <f t="shared" si="117"/>
        <v>2</v>
      </c>
      <c r="Q415" s="174">
        <f t="shared" si="118"/>
        <v>5</v>
      </c>
      <c r="R415" s="174">
        <f t="shared" si="119"/>
        <v>3</v>
      </c>
      <c r="S415" s="177"/>
      <c r="T415" s="177"/>
      <c r="U415" s="177"/>
      <c r="V415" s="177"/>
      <c r="W415" s="370"/>
      <c r="X415" s="370"/>
      <c r="Y415" s="391"/>
      <c r="Z415" s="177"/>
      <c r="AA415" s="75">
        <v>456</v>
      </c>
      <c r="AB415" s="75">
        <v>456160031</v>
      </c>
      <c r="AC415" s="193" t="s">
        <v>77</v>
      </c>
      <c r="AD415" s="75">
        <v>0</v>
      </c>
      <c r="AE415" s="75">
        <v>0</v>
      </c>
      <c r="AF415" s="75">
        <v>0</v>
      </c>
      <c r="AG415" s="75">
        <v>1</v>
      </c>
      <c r="AH415" s="75">
        <v>2</v>
      </c>
      <c r="AI415" s="75">
        <v>0</v>
      </c>
      <c r="AJ415" s="75">
        <v>0</v>
      </c>
      <c r="AK415" s="164">
        <v>0</v>
      </c>
      <c r="AL415" s="164">
        <v>1</v>
      </c>
      <c r="AM415" s="164">
        <v>0</v>
      </c>
      <c r="AN415" s="164">
        <v>0</v>
      </c>
      <c r="AO415" s="164">
        <v>2</v>
      </c>
      <c r="AP415" s="164">
        <v>0</v>
      </c>
      <c r="AQ415" s="164">
        <v>0</v>
      </c>
      <c r="AR415" s="164">
        <v>0</v>
      </c>
      <c r="AS415" s="75">
        <v>0</v>
      </c>
      <c r="AT415" s="165"/>
      <c r="AU415" s="75">
        <v>160</v>
      </c>
      <c r="AV415" s="75">
        <v>31</v>
      </c>
      <c r="AW415" s="369">
        <v>5</v>
      </c>
      <c r="AY415" s="75"/>
    </row>
    <row r="416" spans="1:51">
      <c r="A416" s="164">
        <f t="shared" si="103"/>
        <v>456</v>
      </c>
      <c r="B416" s="164">
        <f t="shared" si="104"/>
        <v>456160056</v>
      </c>
      <c r="C416" s="165" t="str">
        <f t="shared" si="105"/>
        <v>LOWELL COMMUNITY</v>
      </c>
      <c r="D416" s="174">
        <f t="shared" si="106"/>
        <v>0</v>
      </c>
      <c r="E416" s="174">
        <f t="shared" si="107"/>
        <v>0</v>
      </c>
      <c r="F416" s="174">
        <f t="shared" si="108"/>
        <v>0</v>
      </c>
      <c r="G416" s="174">
        <f t="shared" si="109"/>
        <v>3</v>
      </c>
      <c r="H416" s="174">
        <f t="shared" si="110"/>
        <v>1</v>
      </c>
      <c r="I416" s="174">
        <f t="shared" si="111"/>
        <v>0</v>
      </c>
      <c r="J416" s="174">
        <f t="shared" si="112"/>
        <v>0</v>
      </c>
      <c r="K416" s="251">
        <f t="shared" si="113"/>
        <v>0.16</v>
      </c>
      <c r="L416" s="174"/>
      <c r="M416" s="174">
        <f t="shared" si="114"/>
        <v>1</v>
      </c>
      <c r="N416" s="174">
        <f t="shared" si="115"/>
        <v>0</v>
      </c>
      <c r="O416" s="174">
        <f t="shared" si="116"/>
        <v>0</v>
      </c>
      <c r="P416" s="174">
        <f t="shared" si="117"/>
        <v>4</v>
      </c>
      <c r="Q416" s="174">
        <f t="shared" si="118"/>
        <v>4</v>
      </c>
      <c r="R416" s="174">
        <f t="shared" si="119"/>
        <v>4</v>
      </c>
      <c r="S416" s="177"/>
      <c r="T416" s="177"/>
      <c r="U416" s="177"/>
      <c r="V416" s="177"/>
      <c r="W416" s="370"/>
      <c r="X416" s="370"/>
      <c r="Y416" s="391"/>
      <c r="Z416" s="177"/>
      <c r="AA416" s="75">
        <v>456</v>
      </c>
      <c r="AB416" s="75">
        <v>456160056</v>
      </c>
      <c r="AC416" s="193" t="s">
        <v>77</v>
      </c>
      <c r="AD416" s="75">
        <v>0</v>
      </c>
      <c r="AE416" s="75">
        <v>0</v>
      </c>
      <c r="AF416" s="75">
        <v>0</v>
      </c>
      <c r="AG416" s="75">
        <v>3</v>
      </c>
      <c r="AH416" s="75">
        <v>1</v>
      </c>
      <c r="AI416" s="75">
        <v>0</v>
      </c>
      <c r="AJ416" s="75">
        <v>0</v>
      </c>
      <c r="AK416" s="164">
        <v>0</v>
      </c>
      <c r="AL416" s="164">
        <v>1</v>
      </c>
      <c r="AM416" s="164">
        <v>0</v>
      </c>
      <c r="AN416" s="164">
        <v>0</v>
      </c>
      <c r="AO416" s="164">
        <v>4</v>
      </c>
      <c r="AP416" s="164">
        <v>0</v>
      </c>
      <c r="AQ416" s="164">
        <v>0</v>
      </c>
      <c r="AR416" s="164">
        <v>0</v>
      </c>
      <c r="AS416" s="75">
        <v>0</v>
      </c>
      <c r="AT416" s="165"/>
      <c r="AU416" s="75">
        <v>160</v>
      </c>
      <c r="AV416" s="75">
        <v>56</v>
      </c>
      <c r="AW416" s="369">
        <v>4</v>
      </c>
      <c r="AY416" s="75"/>
    </row>
    <row r="417" spans="1:51">
      <c r="A417" s="164">
        <f t="shared" si="103"/>
        <v>456</v>
      </c>
      <c r="B417" s="164">
        <f t="shared" si="104"/>
        <v>456160079</v>
      </c>
      <c r="C417" s="165" t="str">
        <f t="shared" si="105"/>
        <v>LOWELL COMMUNITY</v>
      </c>
      <c r="D417" s="174">
        <f t="shared" si="106"/>
        <v>1</v>
      </c>
      <c r="E417" s="174">
        <f t="shared" si="107"/>
        <v>0</v>
      </c>
      <c r="F417" s="174">
        <f t="shared" si="108"/>
        <v>1</v>
      </c>
      <c r="G417" s="174">
        <f t="shared" si="109"/>
        <v>26</v>
      </c>
      <c r="H417" s="174">
        <f t="shared" si="110"/>
        <v>13</v>
      </c>
      <c r="I417" s="174">
        <f t="shared" si="111"/>
        <v>0</v>
      </c>
      <c r="J417" s="174">
        <f t="shared" si="112"/>
        <v>0</v>
      </c>
      <c r="K417" s="251">
        <f t="shared" si="113"/>
        <v>1.6</v>
      </c>
      <c r="L417" s="174"/>
      <c r="M417" s="174">
        <f t="shared" si="114"/>
        <v>8</v>
      </c>
      <c r="N417" s="174">
        <f t="shared" si="115"/>
        <v>0</v>
      </c>
      <c r="O417" s="174">
        <f t="shared" si="116"/>
        <v>0</v>
      </c>
      <c r="P417" s="174">
        <f t="shared" si="117"/>
        <v>30</v>
      </c>
      <c r="Q417" s="174">
        <f t="shared" si="118"/>
        <v>7</v>
      </c>
      <c r="R417" s="174">
        <f t="shared" si="119"/>
        <v>41</v>
      </c>
      <c r="S417" s="177"/>
      <c r="T417" s="177"/>
      <c r="U417" s="177"/>
      <c r="V417" s="177"/>
      <c r="W417" s="370"/>
      <c r="X417" s="370"/>
      <c r="Y417" s="391"/>
      <c r="Z417" s="177"/>
      <c r="AA417" s="75">
        <v>456</v>
      </c>
      <c r="AB417" s="75">
        <v>456160079</v>
      </c>
      <c r="AC417" s="193" t="s">
        <v>77</v>
      </c>
      <c r="AD417" s="75">
        <v>1</v>
      </c>
      <c r="AE417" s="75">
        <v>0</v>
      </c>
      <c r="AF417" s="75">
        <v>1</v>
      </c>
      <c r="AG417" s="75">
        <v>26</v>
      </c>
      <c r="AH417" s="75">
        <v>13</v>
      </c>
      <c r="AI417" s="75">
        <v>0</v>
      </c>
      <c r="AJ417" s="75">
        <v>0</v>
      </c>
      <c r="AK417" s="164">
        <v>0</v>
      </c>
      <c r="AL417" s="164">
        <v>8</v>
      </c>
      <c r="AM417" s="164">
        <v>0</v>
      </c>
      <c r="AN417" s="164">
        <v>0</v>
      </c>
      <c r="AO417" s="164">
        <v>28</v>
      </c>
      <c r="AP417" s="164">
        <v>1</v>
      </c>
      <c r="AQ417" s="164">
        <v>0</v>
      </c>
      <c r="AR417" s="164">
        <v>1</v>
      </c>
      <c r="AS417" s="75">
        <v>0</v>
      </c>
      <c r="AT417" s="165"/>
      <c r="AU417" s="75">
        <v>160</v>
      </c>
      <c r="AV417" s="75">
        <v>79</v>
      </c>
      <c r="AW417" s="369">
        <v>7</v>
      </c>
      <c r="AY417" s="75"/>
    </row>
    <row r="418" spans="1:51">
      <c r="A418" s="164">
        <f t="shared" si="103"/>
        <v>456</v>
      </c>
      <c r="B418" s="164">
        <f t="shared" si="104"/>
        <v>456160149</v>
      </c>
      <c r="C418" s="165" t="str">
        <f t="shared" si="105"/>
        <v>LOWELL COMMUNITY</v>
      </c>
      <c r="D418" s="174">
        <f t="shared" si="106"/>
        <v>0</v>
      </c>
      <c r="E418" s="174">
        <f t="shared" si="107"/>
        <v>0</v>
      </c>
      <c r="F418" s="174">
        <f t="shared" si="108"/>
        <v>0</v>
      </c>
      <c r="G418" s="174">
        <f t="shared" si="109"/>
        <v>4</v>
      </c>
      <c r="H418" s="174">
        <f t="shared" si="110"/>
        <v>0</v>
      </c>
      <c r="I418" s="174">
        <f t="shared" si="111"/>
        <v>0</v>
      </c>
      <c r="J418" s="174">
        <f t="shared" si="112"/>
        <v>0</v>
      </c>
      <c r="K418" s="251">
        <f t="shared" si="113"/>
        <v>0.16</v>
      </c>
      <c r="L418" s="174"/>
      <c r="M418" s="174">
        <f t="shared" si="114"/>
        <v>0</v>
      </c>
      <c r="N418" s="174">
        <f t="shared" si="115"/>
        <v>0</v>
      </c>
      <c r="O418" s="174">
        <f t="shared" si="116"/>
        <v>0</v>
      </c>
      <c r="P418" s="174">
        <f t="shared" si="117"/>
        <v>3</v>
      </c>
      <c r="Q418" s="174">
        <f t="shared" si="118"/>
        <v>12</v>
      </c>
      <c r="R418" s="174">
        <f t="shared" si="119"/>
        <v>4</v>
      </c>
      <c r="S418" s="177"/>
      <c r="T418" s="177"/>
      <c r="U418" s="177"/>
      <c r="V418" s="177"/>
      <c r="W418" s="370"/>
      <c r="X418" s="370"/>
      <c r="Y418" s="391"/>
      <c r="Z418" s="177"/>
      <c r="AA418" s="75">
        <v>456</v>
      </c>
      <c r="AB418" s="75">
        <v>456160149</v>
      </c>
      <c r="AC418" s="193" t="s">
        <v>77</v>
      </c>
      <c r="AD418" s="75">
        <v>0</v>
      </c>
      <c r="AE418" s="75">
        <v>0</v>
      </c>
      <c r="AF418" s="75">
        <v>0</v>
      </c>
      <c r="AG418" s="75">
        <v>4</v>
      </c>
      <c r="AH418" s="75">
        <v>0</v>
      </c>
      <c r="AI418" s="75">
        <v>0</v>
      </c>
      <c r="AJ418" s="75">
        <v>0</v>
      </c>
      <c r="AK418" s="164">
        <v>0</v>
      </c>
      <c r="AL418" s="164">
        <v>0</v>
      </c>
      <c r="AM418" s="164">
        <v>0</v>
      </c>
      <c r="AN418" s="164">
        <v>0</v>
      </c>
      <c r="AO418" s="164">
        <v>3</v>
      </c>
      <c r="AP418" s="164">
        <v>0</v>
      </c>
      <c r="AQ418" s="164">
        <v>0</v>
      </c>
      <c r="AR418" s="164">
        <v>0</v>
      </c>
      <c r="AS418" s="75">
        <v>0</v>
      </c>
      <c r="AT418" s="165"/>
      <c r="AU418" s="75">
        <v>160</v>
      </c>
      <c r="AV418" s="75">
        <v>149</v>
      </c>
      <c r="AW418" s="369">
        <v>12</v>
      </c>
      <c r="AY418" s="75"/>
    </row>
    <row r="419" spans="1:51">
      <c r="A419" s="164">
        <f t="shared" si="103"/>
        <v>456</v>
      </c>
      <c r="B419" s="164">
        <f t="shared" si="104"/>
        <v>456160160</v>
      </c>
      <c r="C419" s="165" t="str">
        <f t="shared" si="105"/>
        <v>LOWELL COMMUNITY</v>
      </c>
      <c r="D419" s="174">
        <f t="shared" si="106"/>
        <v>37</v>
      </c>
      <c r="E419" s="174">
        <f t="shared" si="107"/>
        <v>0</v>
      </c>
      <c r="F419" s="174">
        <f t="shared" si="108"/>
        <v>96</v>
      </c>
      <c r="G419" s="174">
        <f t="shared" si="109"/>
        <v>399</v>
      </c>
      <c r="H419" s="174">
        <f t="shared" si="110"/>
        <v>213</v>
      </c>
      <c r="I419" s="174">
        <f t="shared" si="111"/>
        <v>0</v>
      </c>
      <c r="J419" s="174">
        <f t="shared" si="112"/>
        <v>0</v>
      </c>
      <c r="K419" s="251">
        <f t="shared" si="113"/>
        <v>28.32</v>
      </c>
      <c r="L419" s="174"/>
      <c r="M419" s="174">
        <f t="shared" si="114"/>
        <v>228</v>
      </c>
      <c r="N419" s="174">
        <f t="shared" si="115"/>
        <v>33</v>
      </c>
      <c r="O419" s="174">
        <f t="shared" si="116"/>
        <v>0</v>
      </c>
      <c r="P419" s="174">
        <f t="shared" si="117"/>
        <v>497</v>
      </c>
      <c r="Q419" s="174">
        <f t="shared" si="118"/>
        <v>11</v>
      </c>
      <c r="R419" s="174">
        <f t="shared" si="119"/>
        <v>727</v>
      </c>
      <c r="S419" s="177"/>
      <c r="T419" s="177"/>
      <c r="U419" s="177"/>
      <c r="V419" s="177"/>
      <c r="W419" s="370"/>
      <c r="X419" s="370"/>
      <c r="Y419" s="391"/>
      <c r="Z419" s="177"/>
      <c r="AA419" s="75">
        <v>456</v>
      </c>
      <c r="AB419" s="75">
        <v>456160160</v>
      </c>
      <c r="AC419" s="193" t="s">
        <v>77</v>
      </c>
      <c r="AD419" s="75">
        <v>37</v>
      </c>
      <c r="AE419" s="75">
        <v>0</v>
      </c>
      <c r="AF419" s="75">
        <v>96</v>
      </c>
      <c r="AG419" s="75">
        <v>399</v>
      </c>
      <c r="AH419" s="75">
        <v>213</v>
      </c>
      <c r="AI419" s="75">
        <v>0</v>
      </c>
      <c r="AJ419" s="75">
        <v>0</v>
      </c>
      <c r="AK419" s="164">
        <v>13</v>
      </c>
      <c r="AL419" s="164">
        <v>221</v>
      </c>
      <c r="AM419" s="164">
        <v>33</v>
      </c>
      <c r="AN419" s="164">
        <v>0</v>
      </c>
      <c r="AO419" s="164">
        <v>421</v>
      </c>
      <c r="AP419" s="164">
        <v>24</v>
      </c>
      <c r="AQ419" s="164">
        <v>0</v>
      </c>
      <c r="AR419" s="164">
        <v>64</v>
      </c>
      <c r="AS419" s="75">
        <v>0</v>
      </c>
      <c r="AT419" s="165"/>
      <c r="AU419" s="75">
        <v>160</v>
      </c>
      <c r="AV419" s="75">
        <v>160</v>
      </c>
      <c r="AW419" s="369">
        <v>11</v>
      </c>
      <c r="AY419" s="75"/>
    </row>
    <row r="420" spans="1:51">
      <c r="A420" s="164">
        <f t="shared" si="103"/>
        <v>456</v>
      </c>
      <c r="B420" s="164">
        <f t="shared" si="104"/>
        <v>456160170</v>
      </c>
      <c r="C420" s="165" t="str">
        <f t="shared" si="105"/>
        <v>LOWELL COMMUNITY</v>
      </c>
      <c r="D420" s="174">
        <f t="shared" si="106"/>
        <v>0</v>
      </c>
      <c r="E420" s="174">
        <f t="shared" si="107"/>
        <v>0</v>
      </c>
      <c r="F420" s="174">
        <f t="shared" si="108"/>
        <v>0</v>
      </c>
      <c r="G420" s="174">
        <f t="shared" si="109"/>
        <v>0</v>
      </c>
      <c r="H420" s="174">
        <f t="shared" si="110"/>
        <v>1</v>
      </c>
      <c r="I420" s="174">
        <f t="shared" si="111"/>
        <v>0</v>
      </c>
      <c r="J420" s="174">
        <f t="shared" si="112"/>
        <v>0</v>
      </c>
      <c r="K420" s="251">
        <f t="shared" si="113"/>
        <v>0.04</v>
      </c>
      <c r="L420" s="174"/>
      <c r="M420" s="174">
        <f t="shared" si="114"/>
        <v>0</v>
      </c>
      <c r="N420" s="174">
        <f t="shared" si="115"/>
        <v>1</v>
      </c>
      <c r="O420" s="174">
        <f t="shared" si="116"/>
        <v>0</v>
      </c>
      <c r="P420" s="174">
        <f t="shared" si="117"/>
        <v>0</v>
      </c>
      <c r="Q420" s="174">
        <f t="shared" si="118"/>
        <v>10</v>
      </c>
      <c r="R420" s="174">
        <f t="shared" si="119"/>
        <v>1</v>
      </c>
      <c r="S420" s="177"/>
      <c r="T420" s="177"/>
      <c r="U420" s="177"/>
      <c r="V420" s="177"/>
      <c r="W420" s="370"/>
      <c r="X420" s="370"/>
      <c r="Y420" s="391"/>
      <c r="Z420" s="177"/>
      <c r="AA420" s="75">
        <v>456</v>
      </c>
      <c r="AB420" s="75">
        <v>456160170</v>
      </c>
      <c r="AC420" s="193" t="s">
        <v>77</v>
      </c>
      <c r="AD420" s="75">
        <v>0</v>
      </c>
      <c r="AE420" s="75">
        <v>0</v>
      </c>
      <c r="AF420" s="75">
        <v>0</v>
      </c>
      <c r="AG420" s="75">
        <v>0</v>
      </c>
      <c r="AH420" s="75">
        <v>1</v>
      </c>
      <c r="AI420" s="75">
        <v>0</v>
      </c>
      <c r="AJ420" s="75">
        <v>0</v>
      </c>
      <c r="AK420" s="164">
        <v>0</v>
      </c>
      <c r="AL420" s="164">
        <v>0</v>
      </c>
      <c r="AM420" s="164">
        <v>1</v>
      </c>
      <c r="AN420" s="164">
        <v>0</v>
      </c>
      <c r="AO420" s="164">
        <v>0</v>
      </c>
      <c r="AP420" s="164">
        <v>0</v>
      </c>
      <c r="AQ420" s="164">
        <v>0</v>
      </c>
      <c r="AR420" s="164">
        <v>0</v>
      </c>
      <c r="AS420" s="75">
        <v>0</v>
      </c>
      <c r="AT420" s="165"/>
      <c r="AU420" s="75">
        <v>160</v>
      </c>
      <c r="AV420" s="75">
        <v>170</v>
      </c>
      <c r="AW420" s="369">
        <v>10</v>
      </c>
      <c r="AY420" s="75"/>
    </row>
    <row r="421" spans="1:51">
      <c r="A421" s="164">
        <f t="shared" si="103"/>
        <v>456</v>
      </c>
      <c r="B421" s="164">
        <f t="shared" si="104"/>
        <v>456160181</v>
      </c>
      <c r="C421" s="165" t="str">
        <f t="shared" si="105"/>
        <v>LOWELL COMMUNITY</v>
      </c>
      <c r="D421" s="174">
        <f t="shared" si="106"/>
        <v>0</v>
      </c>
      <c r="E421" s="174">
        <f t="shared" si="107"/>
        <v>0</v>
      </c>
      <c r="F421" s="174">
        <f t="shared" si="108"/>
        <v>0</v>
      </c>
      <c r="G421" s="174">
        <f t="shared" si="109"/>
        <v>1</v>
      </c>
      <c r="H421" s="174">
        <f t="shared" si="110"/>
        <v>2</v>
      </c>
      <c r="I421" s="174">
        <f t="shared" si="111"/>
        <v>0</v>
      </c>
      <c r="J421" s="174">
        <f t="shared" si="112"/>
        <v>0</v>
      </c>
      <c r="K421" s="251">
        <f t="shared" si="113"/>
        <v>0.12</v>
      </c>
      <c r="L421" s="174"/>
      <c r="M421" s="174">
        <f t="shared" si="114"/>
        <v>0</v>
      </c>
      <c r="N421" s="174">
        <f t="shared" si="115"/>
        <v>1</v>
      </c>
      <c r="O421" s="174">
        <f t="shared" si="116"/>
        <v>0</v>
      </c>
      <c r="P421" s="174">
        <f t="shared" si="117"/>
        <v>3</v>
      </c>
      <c r="Q421" s="174">
        <f t="shared" si="118"/>
        <v>10</v>
      </c>
      <c r="R421" s="174">
        <f t="shared" si="119"/>
        <v>3</v>
      </c>
      <c r="S421" s="177"/>
      <c r="T421" s="177"/>
      <c r="U421" s="177"/>
      <c r="V421" s="177"/>
      <c r="W421" s="370"/>
      <c r="X421" s="370"/>
      <c r="Y421" s="391"/>
      <c r="Z421" s="177"/>
      <c r="AA421" s="75">
        <v>456</v>
      </c>
      <c r="AB421" s="75">
        <v>456160181</v>
      </c>
      <c r="AC421" s="193" t="s">
        <v>77</v>
      </c>
      <c r="AD421" s="75">
        <v>0</v>
      </c>
      <c r="AE421" s="75">
        <v>0</v>
      </c>
      <c r="AF421" s="75">
        <v>0</v>
      </c>
      <c r="AG421" s="75">
        <v>1</v>
      </c>
      <c r="AH421" s="75">
        <v>2</v>
      </c>
      <c r="AI421" s="75">
        <v>0</v>
      </c>
      <c r="AJ421" s="75">
        <v>0</v>
      </c>
      <c r="AK421" s="164">
        <v>0</v>
      </c>
      <c r="AL421" s="164">
        <v>0</v>
      </c>
      <c r="AM421" s="164">
        <v>1</v>
      </c>
      <c r="AN421" s="164">
        <v>0</v>
      </c>
      <c r="AO421" s="164">
        <v>3</v>
      </c>
      <c r="AP421" s="164">
        <v>0</v>
      </c>
      <c r="AQ421" s="164">
        <v>0</v>
      </c>
      <c r="AR421" s="164">
        <v>0</v>
      </c>
      <c r="AS421" s="75">
        <v>0</v>
      </c>
      <c r="AT421" s="165"/>
      <c r="AU421" s="75">
        <v>160</v>
      </c>
      <c r="AV421" s="75">
        <v>181</v>
      </c>
      <c r="AW421" s="369">
        <v>10</v>
      </c>
      <c r="AY421" s="75"/>
    </row>
    <row r="422" spans="1:51">
      <c r="A422" s="164">
        <f t="shared" si="103"/>
        <v>456</v>
      </c>
      <c r="B422" s="164">
        <f t="shared" si="104"/>
        <v>456160295</v>
      </c>
      <c r="C422" s="165" t="str">
        <f t="shared" si="105"/>
        <v>LOWELL COMMUNITY</v>
      </c>
      <c r="D422" s="174">
        <f t="shared" si="106"/>
        <v>2</v>
      </c>
      <c r="E422" s="174">
        <f t="shared" si="107"/>
        <v>0</v>
      </c>
      <c r="F422" s="174">
        <f t="shared" si="108"/>
        <v>0</v>
      </c>
      <c r="G422" s="174">
        <f t="shared" si="109"/>
        <v>5</v>
      </c>
      <c r="H422" s="174">
        <f t="shared" si="110"/>
        <v>0</v>
      </c>
      <c r="I422" s="174">
        <f t="shared" si="111"/>
        <v>0</v>
      </c>
      <c r="J422" s="174">
        <f t="shared" si="112"/>
        <v>0</v>
      </c>
      <c r="K422" s="251">
        <f t="shared" si="113"/>
        <v>0.2</v>
      </c>
      <c r="L422" s="174"/>
      <c r="M422" s="174">
        <f t="shared" si="114"/>
        <v>1</v>
      </c>
      <c r="N422" s="174">
        <f t="shared" si="115"/>
        <v>0</v>
      </c>
      <c r="O422" s="174">
        <f t="shared" si="116"/>
        <v>0</v>
      </c>
      <c r="P422" s="174">
        <f t="shared" si="117"/>
        <v>3</v>
      </c>
      <c r="Q422" s="174">
        <f t="shared" si="118"/>
        <v>4</v>
      </c>
      <c r="R422" s="174">
        <f t="shared" si="119"/>
        <v>6</v>
      </c>
      <c r="S422" s="177"/>
      <c r="T422" s="177"/>
      <c r="U422" s="177"/>
      <c r="V422" s="177"/>
      <c r="W422" s="370"/>
      <c r="X422" s="370"/>
      <c r="Y422" s="391"/>
      <c r="Z422" s="177"/>
      <c r="AA422" s="75">
        <v>456</v>
      </c>
      <c r="AB422" s="75">
        <v>456160295</v>
      </c>
      <c r="AC422" s="193" t="s">
        <v>77</v>
      </c>
      <c r="AD422" s="75">
        <v>2</v>
      </c>
      <c r="AE422" s="75">
        <v>0</v>
      </c>
      <c r="AF422" s="75">
        <v>0</v>
      </c>
      <c r="AG422" s="75">
        <v>5</v>
      </c>
      <c r="AH422" s="75">
        <v>0</v>
      </c>
      <c r="AI422" s="75">
        <v>0</v>
      </c>
      <c r="AJ422" s="75">
        <v>0</v>
      </c>
      <c r="AK422" s="164">
        <v>0</v>
      </c>
      <c r="AL422" s="164">
        <v>1</v>
      </c>
      <c r="AM422" s="164">
        <v>0</v>
      </c>
      <c r="AN422" s="164">
        <v>0</v>
      </c>
      <c r="AO422" s="164">
        <v>3</v>
      </c>
      <c r="AP422" s="164">
        <v>0</v>
      </c>
      <c r="AQ422" s="164">
        <v>0</v>
      </c>
      <c r="AR422" s="164">
        <v>0</v>
      </c>
      <c r="AS422" s="75">
        <v>0</v>
      </c>
      <c r="AT422" s="165"/>
      <c r="AU422" s="75">
        <v>160</v>
      </c>
      <c r="AV422" s="75">
        <v>295</v>
      </c>
      <c r="AW422" s="369">
        <v>4</v>
      </c>
      <c r="AY422" s="75"/>
    </row>
    <row r="423" spans="1:51">
      <c r="A423" s="164">
        <f t="shared" si="103"/>
        <v>456</v>
      </c>
      <c r="B423" s="164">
        <f t="shared" si="104"/>
        <v>456160301</v>
      </c>
      <c r="C423" s="165" t="str">
        <f t="shared" si="105"/>
        <v>LOWELL COMMUNITY</v>
      </c>
      <c r="D423" s="174">
        <f t="shared" si="106"/>
        <v>0</v>
      </c>
      <c r="E423" s="174">
        <f t="shared" si="107"/>
        <v>0</v>
      </c>
      <c r="F423" s="174">
        <f t="shared" si="108"/>
        <v>0</v>
      </c>
      <c r="G423" s="174">
        <f t="shared" si="109"/>
        <v>1</v>
      </c>
      <c r="H423" s="174">
        <f t="shared" si="110"/>
        <v>1</v>
      </c>
      <c r="I423" s="174">
        <f t="shared" si="111"/>
        <v>0</v>
      </c>
      <c r="J423" s="174">
        <f t="shared" si="112"/>
        <v>0</v>
      </c>
      <c r="K423" s="251">
        <f t="shared" si="113"/>
        <v>0.08</v>
      </c>
      <c r="L423" s="174"/>
      <c r="M423" s="174">
        <f t="shared" si="114"/>
        <v>0</v>
      </c>
      <c r="N423" s="174">
        <f t="shared" si="115"/>
        <v>1</v>
      </c>
      <c r="O423" s="174">
        <f t="shared" si="116"/>
        <v>0</v>
      </c>
      <c r="P423" s="174">
        <f t="shared" si="117"/>
        <v>2</v>
      </c>
      <c r="Q423" s="174">
        <f t="shared" si="118"/>
        <v>5</v>
      </c>
      <c r="R423" s="174">
        <f t="shared" si="119"/>
        <v>2</v>
      </c>
      <c r="S423" s="177"/>
      <c r="T423" s="177"/>
      <c r="U423" s="177"/>
      <c r="V423" s="177"/>
      <c r="W423" s="370"/>
      <c r="X423" s="370"/>
      <c r="Y423" s="391"/>
      <c r="Z423" s="177"/>
      <c r="AA423" s="75">
        <v>456</v>
      </c>
      <c r="AB423" s="75">
        <v>456160301</v>
      </c>
      <c r="AC423" s="193" t="s">
        <v>77</v>
      </c>
      <c r="AD423" s="75">
        <v>0</v>
      </c>
      <c r="AE423" s="75">
        <v>0</v>
      </c>
      <c r="AF423" s="75">
        <v>0</v>
      </c>
      <c r="AG423" s="75">
        <v>1</v>
      </c>
      <c r="AH423" s="75">
        <v>1</v>
      </c>
      <c r="AI423" s="75">
        <v>0</v>
      </c>
      <c r="AJ423" s="75">
        <v>0</v>
      </c>
      <c r="AK423" s="164">
        <v>0</v>
      </c>
      <c r="AL423" s="164">
        <v>0</v>
      </c>
      <c r="AM423" s="164">
        <v>1</v>
      </c>
      <c r="AN423" s="164">
        <v>0</v>
      </c>
      <c r="AO423" s="164">
        <v>2</v>
      </c>
      <c r="AP423" s="164">
        <v>0</v>
      </c>
      <c r="AQ423" s="164">
        <v>0</v>
      </c>
      <c r="AR423" s="164">
        <v>0</v>
      </c>
      <c r="AS423" s="75">
        <v>0</v>
      </c>
      <c r="AT423" s="165"/>
      <c r="AU423" s="75">
        <v>160</v>
      </c>
      <c r="AV423" s="75">
        <v>301</v>
      </c>
      <c r="AW423" s="369">
        <v>5</v>
      </c>
      <c r="AY423" s="75"/>
    </row>
    <row r="424" spans="1:51">
      <c r="A424" s="164">
        <f t="shared" si="103"/>
        <v>456</v>
      </c>
      <c r="B424" s="164">
        <f t="shared" si="104"/>
        <v>456160616</v>
      </c>
      <c r="C424" s="165" t="str">
        <f t="shared" si="105"/>
        <v>LOWELL COMMUNITY</v>
      </c>
      <c r="D424" s="174">
        <f t="shared" si="106"/>
        <v>0</v>
      </c>
      <c r="E424" s="174">
        <f t="shared" si="107"/>
        <v>0</v>
      </c>
      <c r="F424" s="174">
        <f t="shared" si="108"/>
        <v>1</v>
      </c>
      <c r="G424" s="174">
        <f t="shared" si="109"/>
        <v>1</v>
      </c>
      <c r="H424" s="174">
        <f t="shared" si="110"/>
        <v>0</v>
      </c>
      <c r="I424" s="174">
        <f t="shared" si="111"/>
        <v>0</v>
      </c>
      <c r="J424" s="174">
        <f t="shared" si="112"/>
        <v>0</v>
      </c>
      <c r="K424" s="251">
        <f t="shared" si="113"/>
        <v>0.08</v>
      </c>
      <c r="L424" s="174"/>
      <c r="M424" s="174">
        <f t="shared" si="114"/>
        <v>0</v>
      </c>
      <c r="N424" s="174">
        <f t="shared" si="115"/>
        <v>0</v>
      </c>
      <c r="O424" s="174">
        <f t="shared" si="116"/>
        <v>0</v>
      </c>
      <c r="P424" s="174">
        <f t="shared" si="117"/>
        <v>2</v>
      </c>
      <c r="Q424" s="174">
        <f t="shared" si="118"/>
        <v>6</v>
      </c>
      <c r="R424" s="174">
        <f t="shared" si="119"/>
        <v>2</v>
      </c>
      <c r="S424" s="177"/>
      <c r="T424" s="177"/>
      <c r="U424" s="177"/>
      <c r="V424" s="177"/>
      <c r="W424" s="370"/>
      <c r="X424" s="370"/>
      <c r="Y424" s="391"/>
      <c r="Z424" s="177"/>
      <c r="AA424" s="75">
        <v>456</v>
      </c>
      <c r="AB424" s="75">
        <v>456160616</v>
      </c>
      <c r="AC424" s="193" t="s">
        <v>77</v>
      </c>
      <c r="AD424" s="75">
        <v>0</v>
      </c>
      <c r="AE424" s="75">
        <v>0</v>
      </c>
      <c r="AF424" s="75">
        <v>1</v>
      </c>
      <c r="AG424" s="75">
        <v>1</v>
      </c>
      <c r="AH424" s="75">
        <v>0</v>
      </c>
      <c r="AI424" s="75">
        <v>0</v>
      </c>
      <c r="AJ424" s="75">
        <v>0</v>
      </c>
      <c r="AK424" s="164">
        <v>0</v>
      </c>
      <c r="AL424" s="164">
        <v>0</v>
      </c>
      <c r="AM424" s="164">
        <v>0</v>
      </c>
      <c r="AN424" s="164">
        <v>0</v>
      </c>
      <c r="AO424" s="164">
        <v>1</v>
      </c>
      <c r="AP424" s="164">
        <v>0</v>
      </c>
      <c r="AQ424" s="164">
        <v>0</v>
      </c>
      <c r="AR424" s="164">
        <v>1</v>
      </c>
      <c r="AS424" s="75">
        <v>0</v>
      </c>
      <c r="AT424" s="165"/>
      <c r="AU424" s="75">
        <v>160</v>
      </c>
      <c r="AV424" s="75">
        <v>616</v>
      </c>
      <c r="AW424" s="369">
        <v>6</v>
      </c>
      <c r="AY424" s="75"/>
    </row>
    <row r="425" spans="1:51">
      <c r="A425" s="164">
        <f t="shared" si="103"/>
        <v>456</v>
      </c>
      <c r="B425" s="164">
        <f t="shared" si="104"/>
        <v>456160735</v>
      </c>
      <c r="C425" s="165" t="str">
        <f t="shared" si="105"/>
        <v>LOWELL COMMUNITY</v>
      </c>
      <c r="D425" s="174">
        <f t="shared" si="106"/>
        <v>0</v>
      </c>
      <c r="E425" s="174">
        <f t="shared" si="107"/>
        <v>0</v>
      </c>
      <c r="F425" s="174">
        <f t="shared" si="108"/>
        <v>0</v>
      </c>
      <c r="G425" s="174">
        <f t="shared" si="109"/>
        <v>0</v>
      </c>
      <c r="H425" s="174">
        <f t="shared" si="110"/>
        <v>1</v>
      </c>
      <c r="I425" s="174">
        <f t="shared" si="111"/>
        <v>0</v>
      </c>
      <c r="J425" s="174">
        <f t="shared" si="112"/>
        <v>0</v>
      </c>
      <c r="K425" s="251">
        <f t="shared" si="113"/>
        <v>0.04</v>
      </c>
      <c r="L425" s="174"/>
      <c r="M425" s="174">
        <f t="shared" si="114"/>
        <v>0</v>
      </c>
      <c r="N425" s="174">
        <f t="shared" si="115"/>
        <v>0</v>
      </c>
      <c r="O425" s="174">
        <f t="shared" si="116"/>
        <v>0</v>
      </c>
      <c r="P425" s="174">
        <f t="shared" si="117"/>
        <v>1</v>
      </c>
      <c r="Q425" s="174">
        <f t="shared" si="118"/>
        <v>6</v>
      </c>
      <c r="R425" s="174">
        <f t="shared" si="119"/>
        <v>1</v>
      </c>
      <c r="S425" s="177"/>
      <c r="T425" s="177"/>
      <c r="U425" s="177"/>
      <c r="V425" s="177"/>
      <c r="W425" s="370"/>
      <c r="X425" s="370"/>
      <c r="Y425" s="391"/>
      <c r="Z425" s="177"/>
      <c r="AA425" s="75">
        <v>456</v>
      </c>
      <c r="AB425" s="75">
        <v>456160735</v>
      </c>
      <c r="AC425" s="193" t="s">
        <v>77</v>
      </c>
      <c r="AD425" s="75">
        <v>0</v>
      </c>
      <c r="AE425" s="75">
        <v>0</v>
      </c>
      <c r="AF425" s="75">
        <v>0</v>
      </c>
      <c r="AG425" s="75">
        <v>0</v>
      </c>
      <c r="AH425" s="75">
        <v>1</v>
      </c>
      <c r="AI425" s="75">
        <v>0</v>
      </c>
      <c r="AJ425" s="75">
        <v>0</v>
      </c>
      <c r="AK425" s="164">
        <v>0</v>
      </c>
      <c r="AL425" s="164">
        <v>0</v>
      </c>
      <c r="AM425" s="164">
        <v>0</v>
      </c>
      <c r="AN425" s="164">
        <v>0</v>
      </c>
      <c r="AO425" s="164">
        <v>1</v>
      </c>
      <c r="AP425" s="164">
        <v>0</v>
      </c>
      <c r="AQ425" s="164">
        <v>0</v>
      </c>
      <c r="AR425" s="164">
        <v>0</v>
      </c>
      <c r="AS425" s="75">
        <v>0</v>
      </c>
      <c r="AT425" s="165"/>
      <c r="AU425" s="75">
        <v>160</v>
      </c>
      <c r="AV425" s="75">
        <v>735</v>
      </c>
      <c r="AW425" s="369">
        <v>6</v>
      </c>
      <c r="AY425" s="75"/>
    </row>
    <row r="426" spans="1:51">
      <c r="A426" s="164">
        <f t="shared" si="103"/>
        <v>458</v>
      </c>
      <c r="B426" s="164">
        <f t="shared" si="104"/>
        <v>458160031</v>
      </c>
      <c r="C426" s="165" t="str">
        <f t="shared" si="105"/>
        <v>LOWELL MIDDLESEX ACADEMY</v>
      </c>
      <c r="D426" s="174">
        <f t="shared" si="106"/>
        <v>0</v>
      </c>
      <c r="E426" s="174">
        <f t="shared" si="107"/>
        <v>0</v>
      </c>
      <c r="F426" s="174">
        <f t="shared" si="108"/>
        <v>0</v>
      </c>
      <c r="G426" s="174">
        <f t="shared" si="109"/>
        <v>0</v>
      </c>
      <c r="H426" s="174">
        <f t="shared" si="110"/>
        <v>0</v>
      </c>
      <c r="I426" s="174">
        <f t="shared" si="111"/>
        <v>2</v>
      </c>
      <c r="J426" s="174">
        <f t="shared" si="112"/>
        <v>0</v>
      </c>
      <c r="K426" s="251">
        <f t="shared" si="113"/>
        <v>0.08</v>
      </c>
      <c r="L426" s="174"/>
      <c r="M426" s="174">
        <f t="shared" si="114"/>
        <v>0</v>
      </c>
      <c r="N426" s="174">
        <f t="shared" si="115"/>
        <v>0</v>
      </c>
      <c r="O426" s="174">
        <f t="shared" si="116"/>
        <v>0</v>
      </c>
      <c r="P426" s="174">
        <f t="shared" si="117"/>
        <v>2</v>
      </c>
      <c r="Q426" s="174">
        <f t="shared" si="118"/>
        <v>5</v>
      </c>
      <c r="R426" s="174">
        <f t="shared" si="119"/>
        <v>2</v>
      </c>
      <c r="S426" s="177"/>
      <c r="T426" s="177"/>
      <c r="U426" s="177"/>
      <c r="V426" s="177"/>
      <c r="W426" s="370"/>
      <c r="X426" s="370"/>
      <c r="Y426" s="391"/>
      <c r="Z426" s="177"/>
      <c r="AA426" s="75">
        <v>458</v>
      </c>
      <c r="AB426" s="75">
        <v>458160031</v>
      </c>
      <c r="AC426" s="193" t="s">
        <v>79</v>
      </c>
      <c r="AD426" s="75">
        <v>0</v>
      </c>
      <c r="AE426" s="75">
        <v>0</v>
      </c>
      <c r="AF426" s="75">
        <v>0</v>
      </c>
      <c r="AG426" s="75">
        <v>0</v>
      </c>
      <c r="AH426" s="75">
        <v>0</v>
      </c>
      <c r="AI426" s="75">
        <v>2</v>
      </c>
      <c r="AJ426" s="75">
        <v>0</v>
      </c>
      <c r="AK426" s="164">
        <v>0</v>
      </c>
      <c r="AL426" s="164">
        <v>0</v>
      </c>
      <c r="AM426" s="164">
        <v>0</v>
      </c>
      <c r="AN426" s="164">
        <v>0</v>
      </c>
      <c r="AO426" s="164">
        <v>0</v>
      </c>
      <c r="AP426" s="164">
        <v>0</v>
      </c>
      <c r="AQ426" s="164">
        <v>0</v>
      </c>
      <c r="AR426" s="164">
        <v>0</v>
      </c>
      <c r="AS426" s="75">
        <v>2</v>
      </c>
      <c r="AT426" s="165"/>
      <c r="AU426" s="75">
        <v>160</v>
      </c>
      <c r="AV426" s="75">
        <v>31</v>
      </c>
      <c r="AW426" s="369">
        <v>5</v>
      </c>
      <c r="AY426" s="75"/>
    </row>
    <row r="427" spans="1:51">
      <c r="A427" s="164">
        <f t="shared" si="103"/>
        <v>458</v>
      </c>
      <c r="B427" s="164">
        <f t="shared" si="104"/>
        <v>458160056</v>
      </c>
      <c r="C427" s="165" t="str">
        <f t="shared" si="105"/>
        <v>LOWELL MIDDLESEX ACADEMY</v>
      </c>
      <c r="D427" s="174">
        <f t="shared" si="106"/>
        <v>0</v>
      </c>
      <c r="E427" s="174">
        <f t="shared" si="107"/>
        <v>0</v>
      </c>
      <c r="F427" s="174">
        <f t="shared" si="108"/>
        <v>0</v>
      </c>
      <c r="G427" s="174">
        <f t="shared" si="109"/>
        <v>0</v>
      </c>
      <c r="H427" s="174">
        <f t="shared" si="110"/>
        <v>0</v>
      </c>
      <c r="I427" s="174">
        <f t="shared" si="111"/>
        <v>2</v>
      </c>
      <c r="J427" s="174">
        <f t="shared" si="112"/>
        <v>0</v>
      </c>
      <c r="K427" s="251">
        <f t="shared" si="113"/>
        <v>0.08</v>
      </c>
      <c r="L427" s="174"/>
      <c r="M427" s="174">
        <f t="shared" si="114"/>
        <v>0</v>
      </c>
      <c r="N427" s="174">
        <f t="shared" si="115"/>
        <v>0</v>
      </c>
      <c r="O427" s="174">
        <f t="shared" si="116"/>
        <v>0</v>
      </c>
      <c r="P427" s="174">
        <f t="shared" si="117"/>
        <v>1</v>
      </c>
      <c r="Q427" s="174">
        <f t="shared" si="118"/>
        <v>4</v>
      </c>
      <c r="R427" s="174">
        <f t="shared" si="119"/>
        <v>2</v>
      </c>
      <c r="S427" s="177"/>
      <c r="T427" s="177"/>
      <c r="U427" s="177"/>
      <c r="V427" s="177"/>
      <c r="W427" s="370"/>
      <c r="X427" s="370"/>
      <c r="Y427" s="391"/>
      <c r="Z427" s="177"/>
      <c r="AA427" s="75">
        <v>458</v>
      </c>
      <c r="AB427" s="75">
        <v>458160056</v>
      </c>
      <c r="AC427" s="193" t="s">
        <v>79</v>
      </c>
      <c r="AD427" s="75">
        <v>0</v>
      </c>
      <c r="AE427" s="75">
        <v>0</v>
      </c>
      <c r="AF427" s="75">
        <v>0</v>
      </c>
      <c r="AG427" s="75">
        <v>0</v>
      </c>
      <c r="AH427" s="75">
        <v>0</v>
      </c>
      <c r="AI427" s="75">
        <v>2</v>
      </c>
      <c r="AJ427" s="75">
        <v>0</v>
      </c>
      <c r="AK427" s="164">
        <v>0</v>
      </c>
      <c r="AL427" s="164">
        <v>0</v>
      </c>
      <c r="AM427" s="164">
        <v>0</v>
      </c>
      <c r="AN427" s="164">
        <v>0</v>
      </c>
      <c r="AO427" s="164">
        <v>0</v>
      </c>
      <c r="AP427" s="164">
        <v>0</v>
      </c>
      <c r="AQ427" s="164">
        <v>0</v>
      </c>
      <c r="AR427" s="164">
        <v>0</v>
      </c>
      <c r="AS427" s="75">
        <v>1</v>
      </c>
      <c r="AT427" s="165"/>
      <c r="AU427" s="75">
        <v>160</v>
      </c>
      <c r="AV427" s="75">
        <v>56</v>
      </c>
      <c r="AW427" s="369">
        <v>4</v>
      </c>
      <c r="AY427" s="75"/>
    </row>
    <row r="428" spans="1:51">
      <c r="A428" s="164">
        <f t="shared" si="103"/>
        <v>458</v>
      </c>
      <c r="B428" s="164">
        <f t="shared" si="104"/>
        <v>458160079</v>
      </c>
      <c r="C428" s="165" t="str">
        <f t="shared" si="105"/>
        <v>LOWELL MIDDLESEX ACADEMY</v>
      </c>
      <c r="D428" s="174">
        <f t="shared" si="106"/>
        <v>0</v>
      </c>
      <c r="E428" s="174">
        <f t="shared" si="107"/>
        <v>0</v>
      </c>
      <c r="F428" s="174">
        <f t="shared" si="108"/>
        <v>0</v>
      </c>
      <c r="G428" s="174">
        <f t="shared" si="109"/>
        <v>0</v>
      </c>
      <c r="H428" s="174">
        <f t="shared" si="110"/>
        <v>0</v>
      </c>
      <c r="I428" s="174">
        <f t="shared" si="111"/>
        <v>14</v>
      </c>
      <c r="J428" s="174">
        <f t="shared" si="112"/>
        <v>0</v>
      </c>
      <c r="K428" s="251">
        <f t="shared" si="113"/>
        <v>0.56000000000000005</v>
      </c>
      <c r="L428" s="174"/>
      <c r="M428" s="174">
        <f t="shared" si="114"/>
        <v>0</v>
      </c>
      <c r="N428" s="174">
        <f t="shared" si="115"/>
        <v>0</v>
      </c>
      <c r="O428" s="174">
        <f t="shared" si="116"/>
        <v>0</v>
      </c>
      <c r="P428" s="174">
        <f t="shared" si="117"/>
        <v>11</v>
      </c>
      <c r="Q428" s="174">
        <f t="shared" si="118"/>
        <v>7</v>
      </c>
      <c r="R428" s="174">
        <f t="shared" si="119"/>
        <v>14</v>
      </c>
      <c r="S428" s="177"/>
      <c r="T428" s="177"/>
      <c r="U428" s="177"/>
      <c r="V428" s="177"/>
      <c r="W428" s="370"/>
      <c r="X428" s="370"/>
      <c r="Y428" s="391"/>
      <c r="Z428" s="177"/>
      <c r="AA428" s="75">
        <v>458</v>
      </c>
      <c r="AB428" s="75">
        <v>458160079</v>
      </c>
      <c r="AC428" s="193" t="s">
        <v>79</v>
      </c>
      <c r="AD428" s="75">
        <v>0</v>
      </c>
      <c r="AE428" s="75">
        <v>0</v>
      </c>
      <c r="AF428" s="75">
        <v>0</v>
      </c>
      <c r="AG428" s="75">
        <v>0</v>
      </c>
      <c r="AH428" s="75">
        <v>0</v>
      </c>
      <c r="AI428" s="75">
        <v>14</v>
      </c>
      <c r="AJ428" s="75">
        <v>0</v>
      </c>
      <c r="AK428" s="164">
        <v>0</v>
      </c>
      <c r="AL428" s="164">
        <v>0</v>
      </c>
      <c r="AM428" s="164">
        <v>0</v>
      </c>
      <c r="AN428" s="164">
        <v>0</v>
      </c>
      <c r="AO428" s="164">
        <v>0</v>
      </c>
      <c r="AP428" s="164">
        <v>0</v>
      </c>
      <c r="AQ428" s="164">
        <v>0</v>
      </c>
      <c r="AR428" s="164">
        <v>0</v>
      </c>
      <c r="AS428" s="75">
        <v>11</v>
      </c>
      <c r="AT428" s="165"/>
      <c r="AU428" s="75">
        <v>160</v>
      </c>
      <c r="AV428" s="75">
        <v>79</v>
      </c>
      <c r="AW428" s="369">
        <v>7</v>
      </c>
      <c r="AY428" s="75"/>
    </row>
    <row r="429" spans="1:51">
      <c r="A429" s="164">
        <f t="shared" si="103"/>
        <v>458</v>
      </c>
      <c r="B429" s="164">
        <f t="shared" si="104"/>
        <v>458160149</v>
      </c>
      <c r="C429" s="165" t="str">
        <f t="shared" si="105"/>
        <v>LOWELL MIDDLESEX ACADEMY</v>
      </c>
      <c r="D429" s="174">
        <f t="shared" si="106"/>
        <v>0</v>
      </c>
      <c r="E429" s="174">
        <f t="shared" si="107"/>
        <v>0</v>
      </c>
      <c r="F429" s="174">
        <f t="shared" si="108"/>
        <v>0</v>
      </c>
      <c r="G429" s="174">
        <f t="shared" si="109"/>
        <v>0</v>
      </c>
      <c r="H429" s="174">
        <f t="shared" si="110"/>
        <v>0</v>
      </c>
      <c r="I429" s="174">
        <f t="shared" si="111"/>
        <v>1</v>
      </c>
      <c r="J429" s="174">
        <f t="shared" si="112"/>
        <v>0</v>
      </c>
      <c r="K429" s="251">
        <f t="shared" si="113"/>
        <v>0.04</v>
      </c>
      <c r="L429" s="174"/>
      <c r="M429" s="174">
        <f t="shared" si="114"/>
        <v>0</v>
      </c>
      <c r="N429" s="174">
        <f t="shared" si="115"/>
        <v>0</v>
      </c>
      <c r="O429" s="174">
        <f t="shared" si="116"/>
        <v>0</v>
      </c>
      <c r="P429" s="174">
        <f t="shared" si="117"/>
        <v>1</v>
      </c>
      <c r="Q429" s="174">
        <f t="shared" si="118"/>
        <v>12</v>
      </c>
      <c r="R429" s="174">
        <f t="shared" si="119"/>
        <v>1</v>
      </c>
      <c r="S429" s="177"/>
      <c r="T429" s="177"/>
      <c r="U429" s="177"/>
      <c r="V429" s="177"/>
      <c r="W429" s="370"/>
      <c r="X429" s="370"/>
      <c r="Y429" s="391"/>
      <c r="Z429" s="177"/>
      <c r="AA429" s="75">
        <v>458</v>
      </c>
      <c r="AB429" s="75">
        <v>458160149</v>
      </c>
      <c r="AC429" s="193" t="s">
        <v>79</v>
      </c>
      <c r="AD429" s="75">
        <v>0</v>
      </c>
      <c r="AE429" s="75">
        <v>0</v>
      </c>
      <c r="AF429" s="75">
        <v>0</v>
      </c>
      <c r="AG429" s="75">
        <v>0</v>
      </c>
      <c r="AH429" s="75">
        <v>0</v>
      </c>
      <c r="AI429" s="75">
        <v>1</v>
      </c>
      <c r="AJ429" s="75">
        <v>0</v>
      </c>
      <c r="AK429" s="164">
        <v>0</v>
      </c>
      <c r="AL429" s="164">
        <v>0</v>
      </c>
      <c r="AM429" s="164">
        <v>0</v>
      </c>
      <c r="AN429" s="164">
        <v>0</v>
      </c>
      <c r="AO429" s="164">
        <v>0</v>
      </c>
      <c r="AP429" s="164">
        <v>0</v>
      </c>
      <c r="AQ429" s="164">
        <v>0</v>
      </c>
      <c r="AR429" s="164">
        <v>0</v>
      </c>
      <c r="AS429" s="75">
        <v>1</v>
      </c>
      <c r="AT429" s="165"/>
      <c r="AU429" s="75">
        <v>160</v>
      </c>
      <c r="AV429" s="75">
        <v>149</v>
      </c>
      <c r="AW429" s="369">
        <v>12</v>
      </c>
      <c r="AY429" s="75"/>
    </row>
    <row r="430" spans="1:51">
      <c r="A430" s="164">
        <f t="shared" si="103"/>
        <v>458</v>
      </c>
      <c r="B430" s="164">
        <f t="shared" si="104"/>
        <v>458160151</v>
      </c>
      <c r="C430" s="165" t="str">
        <f t="shared" si="105"/>
        <v>LOWELL MIDDLESEX ACADEMY</v>
      </c>
      <c r="D430" s="174">
        <f t="shared" si="106"/>
        <v>0</v>
      </c>
      <c r="E430" s="174">
        <f t="shared" si="107"/>
        <v>0</v>
      </c>
      <c r="F430" s="174">
        <f t="shared" si="108"/>
        <v>0</v>
      </c>
      <c r="G430" s="174">
        <f t="shared" si="109"/>
        <v>0</v>
      </c>
      <c r="H430" s="174">
        <f t="shared" si="110"/>
        <v>0</v>
      </c>
      <c r="I430" s="174">
        <f t="shared" si="111"/>
        <v>2</v>
      </c>
      <c r="J430" s="174">
        <f t="shared" si="112"/>
        <v>0</v>
      </c>
      <c r="K430" s="251">
        <f t="shared" si="113"/>
        <v>0.08</v>
      </c>
      <c r="L430" s="174"/>
      <c r="M430" s="174">
        <f t="shared" si="114"/>
        <v>0</v>
      </c>
      <c r="N430" s="174">
        <f t="shared" si="115"/>
        <v>0</v>
      </c>
      <c r="O430" s="174">
        <f t="shared" si="116"/>
        <v>0</v>
      </c>
      <c r="P430" s="174">
        <f t="shared" si="117"/>
        <v>2</v>
      </c>
      <c r="Q430" s="174">
        <f t="shared" si="118"/>
        <v>8</v>
      </c>
      <c r="R430" s="174">
        <f t="shared" si="119"/>
        <v>2</v>
      </c>
      <c r="S430" s="177"/>
      <c r="T430" s="177"/>
      <c r="U430" s="177"/>
      <c r="V430" s="177"/>
      <c r="W430" s="370"/>
      <c r="X430" s="370"/>
      <c r="Y430" s="391"/>
      <c r="Z430" s="177"/>
      <c r="AA430" s="75">
        <v>458</v>
      </c>
      <c r="AB430" s="75">
        <v>458160151</v>
      </c>
      <c r="AC430" s="193" t="s">
        <v>79</v>
      </c>
      <c r="AD430" s="75">
        <v>0</v>
      </c>
      <c r="AE430" s="75">
        <v>0</v>
      </c>
      <c r="AF430" s="75">
        <v>0</v>
      </c>
      <c r="AG430" s="75">
        <v>0</v>
      </c>
      <c r="AH430" s="75">
        <v>0</v>
      </c>
      <c r="AI430" s="75">
        <v>2</v>
      </c>
      <c r="AJ430" s="75">
        <v>0</v>
      </c>
      <c r="AK430" s="164">
        <v>0</v>
      </c>
      <c r="AL430" s="164">
        <v>0</v>
      </c>
      <c r="AM430" s="164">
        <v>0</v>
      </c>
      <c r="AN430" s="164">
        <v>0</v>
      </c>
      <c r="AO430" s="164">
        <v>0</v>
      </c>
      <c r="AP430" s="164">
        <v>0</v>
      </c>
      <c r="AQ430" s="164">
        <v>0</v>
      </c>
      <c r="AR430" s="164">
        <v>0</v>
      </c>
      <c r="AS430" s="75">
        <v>2</v>
      </c>
      <c r="AT430" s="165"/>
      <c r="AU430" s="75">
        <v>160</v>
      </c>
      <c r="AV430" s="75">
        <v>151</v>
      </c>
      <c r="AW430" s="369">
        <v>8</v>
      </c>
      <c r="AY430" s="75"/>
    </row>
    <row r="431" spans="1:51">
      <c r="A431" s="164">
        <f t="shared" si="103"/>
        <v>458</v>
      </c>
      <c r="B431" s="164">
        <f t="shared" si="104"/>
        <v>458160160</v>
      </c>
      <c r="C431" s="165" t="str">
        <f t="shared" si="105"/>
        <v>LOWELL MIDDLESEX ACADEMY</v>
      </c>
      <c r="D431" s="174">
        <f t="shared" si="106"/>
        <v>0</v>
      </c>
      <c r="E431" s="174">
        <f t="shared" si="107"/>
        <v>0</v>
      </c>
      <c r="F431" s="174">
        <f t="shared" si="108"/>
        <v>0</v>
      </c>
      <c r="G431" s="174">
        <f t="shared" si="109"/>
        <v>0</v>
      </c>
      <c r="H431" s="174">
        <f t="shared" si="110"/>
        <v>0</v>
      </c>
      <c r="I431" s="174">
        <f t="shared" si="111"/>
        <v>101</v>
      </c>
      <c r="J431" s="174">
        <f t="shared" si="112"/>
        <v>0</v>
      </c>
      <c r="K431" s="251">
        <f t="shared" si="113"/>
        <v>4.04</v>
      </c>
      <c r="L431" s="174"/>
      <c r="M431" s="174">
        <f t="shared" si="114"/>
        <v>0</v>
      </c>
      <c r="N431" s="174">
        <f t="shared" si="115"/>
        <v>0</v>
      </c>
      <c r="O431" s="174">
        <f t="shared" si="116"/>
        <v>13</v>
      </c>
      <c r="P431" s="174">
        <f t="shared" si="117"/>
        <v>90</v>
      </c>
      <c r="Q431" s="174">
        <f t="shared" si="118"/>
        <v>11</v>
      </c>
      <c r="R431" s="174">
        <f t="shared" si="119"/>
        <v>101</v>
      </c>
      <c r="S431" s="177"/>
      <c r="T431" s="177"/>
      <c r="U431" s="177"/>
      <c r="V431" s="177"/>
      <c r="W431" s="370"/>
      <c r="X431" s="370"/>
      <c r="Y431" s="391"/>
      <c r="Z431" s="177"/>
      <c r="AA431" s="75">
        <v>458</v>
      </c>
      <c r="AB431" s="75">
        <v>458160160</v>
      </c>
      <c r="AC431" s="193" t="s">
        <v>79</v>
      </c>
      <c r="AD431" s="75">
        <v>0</v>
      </c>
      <c r="AE431" s="75">
        <v>0</v>
      </c>
      <c r="AF431" s="75">
        <v>0</v>
      </c>
      <c r="AG431" s="75">
        <v>0</v>
      </c>
      <c r="AH431" s="75">
        <v>0</v>
      </c>
      <c r="AI431" s="75">
        <v>101</v>
      </c>
      <c r="AJ431" s="75">
        <v>0</v>
      </c>
      <c r="AK431" s="164">
        <v>0</v>
      </c>
      <c r="AL431" s="164">
        <v>0</v>
      </c>
      <c r="AM431" s="164">
        <v>0</v>
      </c>
      <c r="AN431" s="164">
        <v>13</v>
      </c>
      <c r="AO431" s="164">
        <v>0</v>
      </c>
      <c r="AP431" s="164">
        <v>0</v>
      </c>
      <c r="AQ431" s="164">
        <v>0</v>
      </c>
      <c r="AR431" s="164">
        <v>0</v>
      </c>
      <c r="AS431" s="75">
        <v>90</v>
      </c>
      <c r="AT431" s="165"/>
      <c r="AU431" s="75">
        <v>160</v>
      </c>
      <c r="AV431" s="75">
        <v>160</v>
      </c>
      <c r="AW431" s="369">
        <v>11</v>
      </c>
      <c r="AY431" s="75"/>
    </row>
    <row r="432" spans="1:51">
      <c r="A432" s="164">
        <f t="shared" si="103"/>
        <v>458</v>
      </c>
      <c r="B432" s="164">
        <f t="shared" si="104"/>
        <v>458160176</v>
      </c>
      <c r="C432" s="165" t="str">
        <f t="shared" si="105"/>
        <v>LOWELL MIDDLESEX ACADEMY</v>
      </c>
      <c r="D432" s="174">
        <f t="shared" si="106"/>
        <v>0</v>
      </c>
      <c r="E432" s="174">
        <f t="shared" si="107"/>
        <v>0</v>
      </c>
      <c r="F432" s="174">
        <f t="shared" si="108"/>
        <v>0</v>
      </c>
      <c r="G432" s="174">
        <f t="shared" si="109"/>
        <v>0</v>
      </c>
      <c r="H432" s="174">
        <f t="shared" si="110"/>
        <v>0</v>
      </c>
      <c r="I432" s="174">
        <f t="shared" si="111"/>
        <v>1</v>
      </c>
      <c r="J432" s="174">
        <f t="shared" si="112"/>
        <v>0</v>
      </c>
      <c r="K432" s="251">
        <f t="shared" si="113"/>
        <v>0.04</v>
      </c>
      <c r="L432" s="174"/>
      <c r="M432" s="174">
        <f t="shared" si="114"/>
        <v>0</v>
      </c>
      <c r="N432" s="174">
        <f t="shared" si="115"/>
        <v>0</v>
      </c>
      <c r="O432" s="174">
        <f t="shared" si="116"/>
        <v>0</v>
      </c>
      <c r="P432" s="174">
        <f t="shared" si="117"/>
        <v>0</v>
      </c>
      <c r="Q432" s="174">
        <f t="shared" si="118"/>
        <v>8</v>
      </c>
      <c r="R432" s="174">
        <f t="shared" si="119"/>
        <v>1</v>
      </c>
      <c r="S432" s="177"/>
      <c r="T432" s="177"/>
      <c r="U432" s="177"/>
      <c r="V432" s="177"/>
      <c r="W432" s="370"/>
      <c r="X432" s="370"/>
      <c r="Y432" s="391"/>
      <c r="Z432" s="177"/>
      <c r="AA432" s="75">
        <v>458</v>
      </c>
      <c r="AB432" s="75">
        <v>458160176</v>
      </c>
      <c r="AC432" s="193" t="s">
        <v>79</v>
      </c>
      <c r="AD432" s="75">
        <v>0</v>
      </c>
      <c r="AE432" s="75">
        <v>0</v>
      </c>
      <c r="AF432" s="75">
        <v>0</v>
      </c>
      <c r="AG432" s="75">
        <v>0</v>
      </c>
      <c r="AH432" s="75">
        <v>0</v>
      </c>
      <c r="AI432" s="75">
        <v>1</v>
      </c>
      <c r="AJ432" s="75">
        <v>0</v>
      </c>
      <c r="AK432" s="164">
        <v>0</v>
      </c>
      <c r="AL432" s="164">
        <v>0</v>
      </c>
      <c r="AM432" s="164">
        <v>0</v>
      </c>
      <c r="AN432" s="164">
        <v>0</v>
      </c>
      <c r="AO432" s="164">
        <v>0</v>
      </c>
      <c r="AP432" s="164">
        <v>0</v>
      </c>
      <c r="AQ432" s="164">
        <v>0</v>
      </c>
      <c r="AR432" s="164">
        <v>0</v>
      </c>
      <c r="AS432" s="75">
        <v>0</v>
      </c>
      <c r="AT432" s="165"/>
      <c r="AU432" s="75">
        <v>160</v>
      </c>
      <c r="AV432" s="75">
        <v>176</v>
      </c>
      <c r="AW432" s="369">
        <v>8</v>
      </c>
      <c r="AY432" s="75"/>
    </row>
    <row r="433" spans="1:51">
      <c r="A433" s="164">
        <f t="shared" si="103"/>
        <v>458</v>
      </c>
      <c r="B433" s="164">
        <f t="shared" si="104"/>
        <v>458160326</v>
      </c>
      <c r="C433" s="165" t="str">
        <f t="shared" si="105"/>
        <v>LOWELL MIDDLESEX ACADEMY</v>
      </c>
      <c r="D433" s="174">
        <f t="shared" si="106"/>
        <v>0</v>
      </c>
      <c r="E433" s="174">
        <f t="shared" si="107"/>
        <v>0</v>
      </c>
      <c r="F433" s="174">
        <f t="shared" si="108"/>
        <v>0</v>
      </c>
      <c r="G433" s="174">
        <f t="shared" si="109"/>
        <v>0</v>
      </c>
      <c r="H433" s="174">
        <f t="shared" si="110"/>
        <v>0</v>
      </c>
      <c r="I433" s="174">
        <f t="shared" si="111"/>
        <v>1</v>
      </c>
      <c r="J433" s="174">
        <f t="shared" si="112"/>
        <v>0</v>
      </c>
      <c r="K433" s="251">
        <f t="shared" si="113"/>
        <v>0.04</v>
      </c>
      <c r="L433" s="174"/>
      <c r="M433" s="174">
        <f t="shared" si="114"/>
        <v>0</v>
      </c>
      <c r="N433" s="174">
        <f t="shared" si="115"/>
        <v>0</v>
      </c>
      <c r="O433" s="174">
        <f t="shared" si="116"/>
        <v>0</v>
      </c>
      <c r="P433" s="174">
        <f t="shared" si="117"/>
        <v>1</v>
      </c>
      <c r="Q433" s="174">
        <f t="shared" si="118"/>
        <v>2</v>
      </c>
      <c r="R433" s="174">
        <f t="shared" si="119"/>
        <v>1</v>
      </c>
      <c r="S433" s="177"/>
      <c r="T433" s="177"/>
      <c r="U433" s="177"/>
      <c r="V433" s="177"/>
      <c r="W433" s="370"/>
      <c r="X433" s="370"/>
      <c r="Y433" s="391"/>
      <c r="Z433" s="177"/>
      <c r="AA433" s="75">
        <v>458</v>
      </c>
      <c r="AB433" s="75">
        <v>458160326</v>
      </c>
      <c r="AC433" s="193" t="s">
        <v>79</v>
      </c>
      <c r="AD433" s="75">
        <v>0</v>
      </c>
      <c r="AE433" s="75">
        <v>0</v>
      </c>
      <c r="AF433" s="75">
        <v>0</v>
      </c>
      <c r="AG433" s="75">
        <v>0</v>
      </c>
      <c r="AH433" s="75">
        <v>0</v>
      </c>
      <c r="AI433" s="75">
        <v>1</v>
      </c>
      <c r="AJ433" s="75">
        <v>0</v>
      </c>
      <c r="AK433" s="164">
        <v>0</v>
      </c>
      <c r="AL433" s="164">
        <v>0</v>
      </c>
      <c r="AM433" s="164">
        <v>0</v>
      </c>
      <c r="AN433" s="164">
        <v>0</v>
      </c>
      <c r="AO433" s="164">
        <v>0</v>
      </c>
      <c r="AP433" s="164">
        <v>0</v>
      </c>
      <c r="AQ433" s="164">
        <v>0</v>
      </c>
      <c r="AR433" s="164">
        <v>0</v>
      </c>
      <c r="AS433" s="75">
        <v>1</v>
      </c>
      <c r="AT433" s="165"/>
      <c r="AU433" s="75">
        <v>160</v>
      </c>
      <c r="AV433" s="75">
        <v>326</v>
      </c>
      <c r="AW433" s="369">
        <v>2</v>
      </c>
      <c r="AY433" s="75"/>
    </row>
    <row r="434" spans="1:51">
      <c r="A434" s="164">
        <f t="shared" si="103"/>
        <v>463</v>
      </c>
      <c r="B434" s="164">
        <f t="shared" si="104"/>
        <v>463035018</v>
      </c>
      <c r="C434" s="165" t="str">
        <f t="shared" si="105"/>
        <v>KIPP ACADEMY BOSTON</v>
      </c>
      <c r="D434" s="174">
        <f t="shared" si="106"/>
        <v>0</v>
      </c>
      <c r="E434" s="174">
        <f t="shared" si="107"/>
        <v>0</v>
      </c>
      <c r="F434" s="174">
        <f t="shared" si="108"/>
        <v>0</v>
      </c>
      <c r="G434" s="174">
        <f t="shared" si="109"/>
        <v>1</v>
      </c>
      <c r="H434" s="174">
        <f t="shared" si="110"/>
        <v>0</v>
      </c>
      <c r="I434" s="174">
        <f t="shared" si="111"/>
        <v>0</v>
      </c>
      <c r="J434" s="174">
        <f t="shared" si="112"/>
        <v>0</v>
      </c>
      <c r="K434" s="251">
        <f t="shared" si="113"/>
        <v>0.04</v>
      </c>
      <c r="L434" s="174"/>
      <c r="M434" s="174">
        <f t="shared" si="114"/>
        <v>0</v>
      </c>
      <c r="N434" s="174">
        <f t="shared" si="115"/>
        <v>0</v>
      </c>
      <c r="O434" s="174">
        <f t="shared" si="116"/>
        <v>0</v>
      </c>
      <c r="P434" s="174">
        <f t="shared" si="117"/>
        <v>0</v>
      </c>
      <c r="Q434" s="174">
        <f t="shared" si="118"/>
        <v>9</v>
      </c>
      <c r="R434" s="174">
        <f t="shared" si="119"/>
        <v>1</v>
      </c>
      <c r="S434" s="177"/>
      <c r="T434" s="177"/>
      <c r="U434" s="177"/>
      <c r="V434" s="177"/>
      <c r="W434" s="370"/>
      <c r="X434" s="370"/>
      <c r="Y434" s="391"/>
      <c r="Z434" s="177"/>
      <c r="AA434" s="75">
        <v>463</v>
      </c>
      <c r="AB434" s="75">
        <v>463035018</v>
      </c>
      <c r="AC434" s="193" t="s">
        <v>81</v>
      </c>
      <c r="AD434" s="75">
        <v>0</v>
      </c>
      <c r="AE434" s="75">
        <v>0</v>
      </c>
      <c r="AF434" s="75">
        <v>0</v>
      </c>
      <c r="AG434" s="75">
        <v>1</v>
      </c>
      <c r="AH434" s="75">
        <v>0</v>
      </c>
      <c r="AI434" s="75">
        <v>0</v>
      </c>
      <c r="AJ434" s="75">
        <v>0</v>
      </c>
      <c r="AK434" s="164">
        <v>0</v>
      </c>
      <c r="AL434" s="164">
        <v>0</v>
      </c>
      <c r="AM434" s="164">
        <v>0</v>
      </c>
      <c r="AN434" s="164">
        <v>0</v>
      </c>
      <c r="AO434" s="164">
        <v>0</v>
      </c>
      <c r="AP434" s="164">
        <v>0</v>
      </c>
      <c r="AQ434" s="164">
        <v>0</v>
      </c>
      <c r="AR434" s="164">
        <v>0</v>
      </c>
      <c r="AS434" s="75">
        <v>0</v>
      </c>
      <c r="AT434" s="165"/>
      <c r="AU434" s="75">
        <v>35</v>
      </c>
      <c r="AV434" s="75">
        <v>18</v>
      </c>
      <c r="AW434" s="369">
        <v>9</v>
      </c>
      <c r="AY434" s="75"/>
    </row>
    <row r="435" spans="1:51">
      <c r="A435" s="164">
        <f t="shared" si="103"/>
        <v>463</v>
      </c>
      <c r="B435" s="164">
        <f t="shared" si="104"/>
        <v>463035035</v>
      </c>
      <c r="C435" s="165" t="str">
        <f t="shared" si="105"/>
        <v>KIPP ACADEMY BOSTON</v>
      </c>
      <c r="D435" s="174">
        <f t="shared" si="106"/>
        <v>0</v>
      </c>
      <c r="E435" s="174">
        <f t="shared" si="107"/>
        <v>0</v>
      </c>
      <c r="F435" s="174">
        <f t="shared" si="108"/>
        <v>79</v>
      </c>
      <c r="G435" s="174">
        <f t="shared" si="109"/>
        <v>350</v>
      </c>
      <c r="H435" s="174">
        <f t="shared" si="110"/>
        <v>179</v>
      </c>
      <c r="I435" s="174">
        <f t="shared" si="111"/>
        <v>0</v>
      </c>
      <c r="J435" s="174">
        <f t="shared" si="112"/>
        <v>0</v>
      </c>
      <c r="K435" s="251">
        <f t="shared" si="113"/>
        <v>24.32</v>
      </c>
      <c r="L435" s="174"/>
      <c r="M435" s="174">
        <f t="shared" si="114"/>
        <v>78</v>
      </c>
      <c r="N435" s="174">
        <f t="shared" si="115"/>
        <v>33</v>
      </c>
      <c r="O435" s="174">
        <f t="shared" si="116"/>
        <v>0</v>
      </c>
      <c r="P435" s="174">
        <f t="shared" si="117"/>
        <v>496</v>
      </c>
      <c r="Q435" s="174">
        <f t="shared" si="118"/>
        <v>11</v>
      </c>
      <c r="R435" s="174">
        <f t="shared" si="119"/>
        <v>608</v>
      </c>
      <c r="S435" s="177"/>
      <c r="T435" s="177"/>
      <c r="U435" s="177"/>
      <c r="V435" s="177"/>
      <c r="W435" s="370"/>
      <c r="X435" s="370"/>
      <c r="Y435" s="391"/>
      <c r="Z435" s="177"/>
      <c r="AA435" s="75">
        <v>463</v>
      </c>
      <c r="AB435" s="75">
        <v>463035035</v>
      </c>
      <c r="AC435" s="193" t="s">
        <v>81</v>
      </c>
      <c r="AD435" s="75">
        <v>0</v>
      </c>
      <c r="AE435" s="75">
        <v>0</v>
      </c>
      <c r="AF435" s="75">
        <v>79</v>
      </c>
      <c r="AG435" s="75">
        <v>350</v>
      </c>
      <c r="AH435" s="75">
        <v>179</v>
      </c>
      <c r="AI435" s="75">
        <v>0</v>
      </c>
      <c r="AJ435" s="75">
        <v>0</v>
      </c>
      <c r="AK435" s="164">
        <v>0</v>
      </c>
      <c r="AL435" s="164">
        <v>78</v>
      </c>
      <c r="AM435" s="164">
        <v>33</v>
      </c>
      <c r="AN435" s="164">
        <v>0</v>
      </c>
      <c r="AO435" s="164">
        <v>430</v>
      </c>
      <c r="AP435" s="164">
        <v>0</v>
      </c>
      <c r="AQ435" s="164">
        <v>0</v>
      </c>
      <c r="AR435" s="164">
        <v>66</v>
      </c>
      <c r="AS435" s="75">
        <v>0</v>
      </c>
      <c r="AT435" s="165"/>
      <c r="AU435" s="75">
        <v>35</v>
      </c>
      <c r="AV435" s="75">
        <v>35</v>
      </c>
      <c r="AW435" s="369">
        <v>11</v>
      </c>
      <c r="AY435" s="75"/>
    </row>
    <row r="436" spans="1:51">
      <c r="A436" s="164">
        <f t="shared" si="103"/>
        <v>463</v>
      </c>
      <c r="B436" s="164">
        <f t="shared" si="104"/>
        <v>463035040</v>
      </c>
      <c r="C436" s="165" t="str">
        <f t="shared" si="105"/>
        <v>KIPP ACADEMY BOSTON</v>
      </c>
      <c r="D436" s="174">
        <f t="shared" si="106"/>
        <v>0</v>
      </c>
      <c r="E436" s="174">
        <f t="shared" si="107"/>
        <v>0</v>
      </c>
      <c r="F436" s="174">
        <f t="shared" si="108"/>
        <v>0</v>
      </c>
      <c r="G436" s="174">
        <f t="shared" si="109"/>
        <v>2</v>
      </c>
      <c r="H436" s="174">
        <f t="shared" si="110"/>
        <v>0</v>
      </c>
      <c r="I436" s="174">
        <f t="shared" si="111"/>
        <v>0</v>
      </c>
      <c r="J436" s="174">
        <f t="shared" si="112"/>
        <v>0</v>
      </c>
      <c r="K436" s="251">
        <f t="shared" si="113"/>
        <v>0.08</v>
      </c>
      <c r="L436" s="174"/>
      <c r="M436" s="174">
        <f t="shared" si="114"/>
        <v>0</v>
      </c>
      <c r="N436" s="174">
        <f t="shared" si="115"/>
        <v>0</v>
      </c>
      <c r="O436" s="174">
        <f t="shared" si="116"/>
        <v>0</v>
      </c>
      <c r="P436" s="174">
        <f t="shared" si="117"/>
        <v>2</v>
      </c>
      <c r="Q436" s="174">
        <f t="shared" si="118"/>
        <v>6</v>
      </c>
      <c r="R436" s="174">
        <f t="shared" si="119"/>
        <v>2</v>
      </c>
      <c r="S436" s="177"/>
      <c r="T436" s="177"/>
      <c r="U436" s="177"/>
      <c r="V436" s="177"/>
      <c r="W436" s="370"/>
      <c r="X436" s="370"/>
      <c r="Y436" s="391"/>
      <c r="Z436" s="177"/>
      <c r="AA436" s="75">
        <v>463</v>
      </c>
      <c r="AB436" s="75">
        <v>463035040</v>
      </c>
      <c r="AC436" s="193" t="s">
        <v>81</v>
      </c>
      <c r="AD436" s="75">
        <v>0</v>
      </c>
      <c r="AE436" s="75">
        <v>0</v>
      </c>
      <c r="AF436" s="75">
        <v>0</v>
      </c>
      <c r="AG436" s="75">
        <v>2</v>
      </c>
      <c r="AH436" s="75">
        <v>0</v>
      </c>
      <c r="AI436" s="75">
        <v>0</v>
      </c>
      <c r="AJ436" s="75">
        <v>0</v>
      </c>
      <c r="AK436" s="164">
        <v>0</v>
      </c>
      <c r="AL436" s="164">
        <v>0</v>
      </c>
      <c r="AM436" s="164">
        <v>0</v>
      </c>
      <c r="AN436" s="164">
        <v>0</v>
      </c>
      <c r="AO436" s="164">
        <v>2</v>
      </c>
      <c r="AP436" s="164">
        <v>0</v>
      </c>
      <c r="AQ436" s="164">
        <v>0</v>
      </c>
      <c r="AR436" s="164">
        <v>0</v>
      </c>
      <c r="AS436" s="75">
        <v>0</v>
      </c>
      <c r="AT436" s="165"/>
      <c r="AU436" s="75">
        <v>35</v>
      </c>
      <c r="AV436" s="75">
        <v>40</v>
      </c>
      <c r="AW436" s="369">
        <v>6</v>
      </c>
      <c r="AY436" s="75"/>
    </row>
    <row r="437" spans="1:51">
      <c r="A437" s="164">
        <f t="shared" si="103"/>
        <v>463</v>
      </c>
      <c r="B437" s="164">
        <f t="shared" si="104"/>
        <v>463035044</v>
      </c>
      <c r="C437" s="165" t="str">
        <f t="shared" si="105"/>
        <v>KIPP ACADEMY BOSTON</v>
      </c>
      <c r="D437" s="174">
        <f t="shared" si="106"/>
        <v>0</v>
      </c>
      <c r="E437" s="174">
        <f t="shared" si="107"/>
        <v>0</v>
      </c>
      <c r="F437" s="174">
        <f t="shared" si="108"/>
        <v>0</v>
      </c>
      <c r="G437" s="174">
        <f t="shared" si="109"/>
        <v>4</v>
      </c>
      <c r="H437" s="174">
        <f t="shared" si="110"/>
        <v>1</v>
      </c>
      <c r="I437" s="174">
        <f t="shared" si="111"/>
        <v>0</v>
      </c>
      <c r="J437" s="174">
        <f t="shared" si="112"/>
        <v>0</v>
      </c>
      <c r="K437" s="251">
        <f t="shared" si="113"/>
        <v>0.2</v>
      </c>
      <c r="L437" s="174"/>
      <c r="M437" s="174">
        <f t="shared" si="114"/>
        <v>0</v>
      </c>
      <c r="N437" s="174">
        <f t="shared" si="115"/>
        <v>0</v>
      </c>
      <c r="O437" s="174">
        <f t="shared" si="116"/>
        <v>0</v>
      </c>
      <c r="P437" s="174">
        <f t="shared" si="117"/>
        <v>3</v>
      </c>
      <c r="Q437" s="174">
        <f t="shared" si="118"/>
        <v>11</v>
      </c>
      <c r="R437" s="174">
        <f t="shared" si="119"/>
        <v>5</v>
      </c>
      <c r="S437" s="177"/>
      <c r="T437" s="177"/>
      <c r="U437" s="177"/>
      <c r="V437" s="177"/>
      <c r="W437" s="370"/>
      <c r="X437" s="370"/>
      <c r="Y437" s="391"/>
      <c r="Z437" s="177"/>
      <c r="AA437" s="75">
        <v>463</v>
      </c>
      <c r="AB437" s="75">
        <v>463035044</v>
      </c>
      <c r="AC437" s="193" t="s">
        <v>81</v>
      </c>
      <c r="AD437" s="75">
        <v>0</v>
      </c>
      <c r="AE437" s="75">
        <v>0</v>
      </c>
      <c r="AF437" s="75">
        <v>0</v>
      </c>
      <c r="AG437" s="75">
        <v>4</v>
      </c>
      <c r="AH437" s="75">
        <v>1</v>
      </c>
      <c r="AI437" s="75">
        <v>0</v>
      </c>
      <c r="AJ437" s="75">
        <v>0</v>
      </c>
      <c r="AK437" s="164">
        <v>0</v>
      </c>
      <c r="AL437" s="164">
        <v>0</v>
      </c>
      <c r="AM437" s="164">
        <v>0</v>
      </c>
      <c r="AN437" s="164">
        <v>0</v>
      </c>
      <c r="AO437" s="164">
        <v>3</v>
      </c>
      <c r="AP437" s="164">
        <v>0</v>
      </c>
      <c r="AQ437" s="164">
        <v>0</v>
      </c>
      <c r="AR437" s="164">
        <v>0</v>
      </c>
      <c r="AS437" s="75">
        <v>0</v>
      </c>
      <c r="AT437" s="165"/>
      <c r="AU437" s="75">
        <v>35</v>
      </c>
      <c r="AV437" s="75">
        <v>44</v>
      </c>
      <c r="AW437" s="369">
        <v>11</v>
      </c>
      <c r="AY437" s="75"/>
    </row>
    <row r="438" spans="1:51">
      <c r="A438" s="164">
        <f t="shared" si="103"/>
        <v>463</v>
      </c>
      <c r="B438" s="164">
        <f t="shared" si="104"/>
        <v>463035046</v>
      </c>
      <c r="C438" s="165" t="str">
        <f t="shared" si="105"/>
        <v>KIPP ACADEMY BOSTON</v>
      </c>
      <c r="D438" s="174">
        <f t="shared" si="106"/>
        <v>0</v>
      </c>
      <c r="E438" s="174">
        <f t="shared" si="107"/>
        <v>0</v>
      </c>
      <c r="F438" s="174">
        <f t="shared" si="108"/>
        <v>0</v>
      </c>
      <c r="G438" s="174">
        <f t="shared" si="109"/>
        <v>1</v>
      </c>
      <c r="H438" s="174">
        <f t="shared" si="110"/>
        <v>0</v>
      </c>
      <c r="I438" s="174">
        <f t="shared" si="111"/>
        <v>0</v>
      </c>
      <c r="J438" s="174">
        <f t="shared" si="112"/>
        <v>0</v>
      </c>
      <c r="K438" s="251">
        <f t="shared" si="113"/>
        <v>0.04</v>
      </c>
      <c r="L438" s="174"/>
      <c r="M438" s="174">
        <f t="shared" si="114"/>
        <v>0</v>
      </c>
      <c r="N438" s="174">
        <f t="shared" si="115"/>
        <v>0</v>
      </c>
      <c r="O438" s="174">
        <f t="shared" si="116"/>
        <v>0</v>
      </c>
      <c r="P438" s="174">
        <f t="shared" si="117"/>
        <v>1</v>
      </c>
      <c r="Q438" s="174">
        <f t="shared" si="118"/>
        <v>3</v>
      </c>
      <c r="R438" s="174">
        <f t="shared" si="119"/>
        <v>1</v>
      </c>
      <c r="S438" s="177"/>
      <c r="T438" s="177"/>
      <c r="U438" s="177"/>
      <c r="V438" s="177"/>
      <c r="W438" s="370"/>
      <c r="X438" s="370"/>
      <c r="Y438" s="391"/>
      <c r="Z438" s="177"/>
      <c r="AA438" s="75">
        <v>463</v>
      </c>
      <c r="AB438" s="75">
        <v>463035046</v>
      </c>
      <c r="AC438" s="193" t="s">
        <v>81</v>
      </c>
      <c r="AD438" s="75">
        <v>0</v>
      </c>
      <c r="AE438" s="75">
        <v>0</v>
      </c>
      <c r="AF438" s="75">
        <v>0</v>
      </c>
      <c r="AG438" s="75">
        <v>1</v>
      </c>
      <c r="AH438" s="75">
        <v>0</v>
      </c>
      <c r="AI438" s="75">
        <v>0</v>
      </c>
      <c r="AJ438" s="75">
        <v>0</v>
      </c>
      <c r="AK438" s="164">
        <v>0</v>
      </c>
      <c r="AL438" s="164">
        <v>0</v>
      </c>
      <c r="AM438" s="164">
        <v>0</v>
      </c>
      <c r="AN438" s="164">
        <v>0</v>
      </c>
      <c r="AO438" s="164">
        <v>1</v>
      </c>
      <c r="AP438" s="164">
        <v>0</v>
      </c>
      <c r="AQ438" s="164">
        <v>0</v>
      </c>
      <c r="AR438" s="164">
        <v>0</v>
      </c>
      <c r="AS438" s="75">
        <v>0</v>
      </c>
      <c r="AT438" s="165"/>
      <c r="AU438" s="75">
        <v>35</v>
      </c>
      <c r="AV438" s="75">
        <v>46</v>
      </c>
      <c r="AW438" s="369">
        <v>3</v>
      </c>
      <c r="AY438" s="75"/>
    </row>
    <row r="439" spans="1:51">
      <c r="A439" s="164">
        <f t="shared" si="103"/>
        <v>463</v>
      </c>
      <c r="B439" s="164">
        <f t="shared" si="104"/>
        <v>463035093</v>
      </c>
      <c r="C439" s="165" t="str">
        <f t="shared" si="105"/>
        <v>KIPP ACADEMY BOSTON</v>
      </c>
      <c r="D439" s="174">
        <f t="shared" si="106"/>
        <v>0</v>
      </c>
      <c r="E439" s="174">
        <f t="shared" si="107"/>
        <v>0</v>
      </c>
      <c r="F439" s="174">
        <f t="shared" si="108"/>
        <v>0</v>
      </c>
      <c r="G439" s="174">
        <f t="shared" si="109"/>
        <v>0</v>
      </c>
      <c r="H439" s="174">
        <f t="shared" si="110"/>
        <v>1</v>
      </c>
      <c r="I439" s="174">
        <f t="shared" si="111"/>
        <v>0</v>
      </c>
      <c r="J439" s="174">
        <f t="shared" si="112"/>
        <v>0</v>
      </c>
      <c r="K439" s="251">
        <f t="shared" si="113"/>
        <v>0.04</v>
      </c>
      <c r="L439" s="174"/>
      <c r="M439" s="174">
        <f t="shared" si="114"/>
        <v>0</v>
      </c>
      <c r="N439" s="174">
        <f t="shared" si="115"/>
        <v>0</v>
      </c>
      <c r="O439" s="174">
        <f t="shared" si="116"/>
        <v>0</v>
      </c>
      <c r="P439" s="174">
        <f t="shared" si="117"/>
        <v>1</v>
      </c>
      <c r="Q439" s="174">
        <f t="shared" si="118"/>
        <v>11</v>
      </c>
      <c r="R439" s="174">
        <f t="shared" si="119"/>
        <v>1</v>
      </c>
      <c r="S439" s="177"/>
      <c r="T439" s="177"/>
      <c r="U439" s="177"/>
      <c r="V439" s="177"/>
      <c r="W439" s="370"/>
      <c r="X439" s="370"/>
      <c r="Y439" s="391"/>
      <c r="Z439" s="177"/>
      <c r="AA439" s="75">
        <v>463</v>
      </c>
      <c r="AB439" s="75">
        <v>463035093</v>
      </c>
      <c r="AC439" s="193" t="s">
        <v>81</v>
      </c>
      <c r="AD439" s="75">
        <v>0</v>
      </c>
      <c r="AE439" s="75">
        <v>0</v>
      </c>
      <c r="AF439" s="75">
        <v>0</v>
      </c>
      <c r="AG439" s="75">
        <v>0</v>
      </c>
      <c r="AH439" s="75">
        <v>1</v>
      </c>
      <c r="AI439" s="75">
        <v>0</v>
      </c>
      <c r="AJ439" s="75">
        <v>0</v>
      </c>
      <c r="AK439" s="164">
        <v>0</v>
      </c>
      <c r="AL439" s="164">
        <v>0</v>
      </c>
      <c r="AM439" s="164">
        <v>0</v>
      </c>
      <c r="AN439" s="164">
        <v>0</v>
      </c>
      <c r="AO439" s="164">
        <v>1</v>
      </c>
      <c r="AP439" s="164">
        <v>0</v>
      </c>
      <c r="AQ439" s="164">
        <v>0</v>
      </c>
      <c r="AR439" s="164">
        <v>0</v>
      </c>
      <c r="AS439" s="75">
        <v>0</v>
      </c>
      <c r="AT439" s="165"/>
      <c r="AU439" s="75">
        <v>35</v>
      </c>
      <c r="AV439" s="75">
        <v>93</v>
      </c>
      <c r="AW439" s="369">
        <v>11</v>
      </c>
      <c r="AY439" s="75"/>
    </row>
    <row r="440" spans="1:51">
      <c r="A440" s="164">
        <f t="shared" si="103"/>
        <v>463</v>
      </c>
      <c r="B440" s="164">
        <f t="shared" si="104"/>
        <v>463035207</v>
      </c>
      <c r="C440" s="165" t="str">
        <f t="shared" si="105"/>
        <v>KIPP ACADEMY BOSTON</v>
      </c>
      <c r="D440" s="174">
        <f t="shared" si="106"/>
        <v>0</v>
      </c>
      <c r="E440" s="174">
        <f t="shared" si="107"/>
        <v>0</v>
      </c>
      <c r="F440" s="174">
        <f t="shared" si="108"/>
        <v>0</v>
      </c>
      <c r="G440" s="174">
        <f t="shared" si="109"/>
        <v>0</v>
      </c>
      <c r="H440" s="174">
        <f t="shared" si="110"/>
        <v>1</v>
      </c>
      <c r="I440" s="174">
        <f t="shared" si="111"/>
        <v>0</v>
      </c>
      <c r="J440" s="174">
        <f t="shared" si="112"/>
        <v>0</v>
      </c>
      <c r="K440" s="251">
        <f t="shared" si="113"/>
        <v>0.04</v>
      </c>
      <c r="L440" s="174"/>
      <c r="M440" s="174">
        <f t="shared" si="114"/>
        <v>0</v>
      </c>
      <c r="N440" s="174">
        <f t="shared" si="115"/>
        <v>0</v>
      </c>
      <c r="O440" s="174">
        <f t="shared" si="116"/>
        <v>0</v>
      </c>
      <c r="P440" s="174">
        <f t="shared" si="117"/>
        <v>1</v>
      </c>
      <c r="Q440" s="174">
        <f t="shared" si="118"/>
        <v>3</v>
      </c>
      <c r="R440" s="174">
        <f t="shared" si="119"/>
        <v>1</v>
      </c>
      <c r="S440" s="177"/>
      <c r="T440" s="177"/>
      <c r="U440" s="177"/>
      <c r="V440" s="177"/>
      <c r="W440" s="370"/>
      <c r="X440" s="370"/>
      <c r="Y440" s="391"/>
      <c r="Z440" s="177"/>
      <c r="AA440" s="75">
        <v>463</v>
      </c>
      <c r="AB440" s="75">
        <v>463035207</v>
      </c>
      <c r="AC440" s="193" t="s">
        <v>81</v>
      </c>
      <c r="AD440" s="75">
        <v>0</v>
      </c>
      <c r="AE440" s="75">
        <v>0</v>
      </c>
      <c r="AF440" s="75">
        <v>0</v>
      </c>
      <c r="AG440" s="75">
        <v>0</v>
      </c>
      <c r="AH440" s="75">
        <v>1</v>
      </c>
      <c r="AI440" s="75">
        <v>0</v>
      </c>
      <c r="AJ440" s="75">
        <v>0</v>
      </c>
      <c r="AK440" s="164">
        <v>0</v>
      </c>
      <c r="AL440" s="164">
        <v>0</v>
      </c>
      <c r="AM440" s="164">
        <v>0</v>
      </c>
      <c r="AN440" s="164">
        <v>0</v>
      </c>
      <c r="AO440" s="164">
        <v>1</v>
      </c>
      <c r="AP440" s="164">
        <v>0</v>
      </c>
      <c r="AQ440" s="164">
        <v>0</v>
      </c>
      <c r="AR440" s="164">
        <v>0</v>
      </c>
      <c r="AS440" s="75">
        <v>0</v>
      </c>
      <c r="AT440" s="165"/>
      <c r="AU440" s="75">
        <v>35</v>
      </c>
      <c r="AV440" s="75">
        <v>207</v>
      </c>
      <c r="AW440" s="369">
        <v>3</v>
      </c>
      <c r="AY440" s="75"/>
    </row>
    <row r="441" spans="1:51">
      <c r="A441" s="164">
        <f t="shared" si="103"/>
        <v>463</v>
      </c>
      <c r="B441" s="164">
        <f t="shared" si="104"/>
        <v>463035220</v>
      </c>
      <c r="C441" s="165" t="str">
        <f t="shared" si="105"/>
        <v>KIPP ACADEMY BOSTON</v>
      </c>
      <c r="D441" s="174">
        <f t="shared" si="106"/>
        <v>0</v>
      </c>
      <c r="E441" s="174">
        <f t="shared" si="107"/>
        <v>0</v>
      </c>
      <c r="F441" s="174">
        <f t="shared" si="108"/>
        <v>0</v>
      </c>
      <c r="G441" s="174">
        <f t="shared" si="109"/>
        <v>0</v>
      </c>
      <c r="H441" s="174">
        <f t="shared" si="110"/>
        <v>1</v>
      </c>
      <c r="I441" s="174">
        <f t="shared" si="111"/>
        <v>0</v>
      </c>
      <c r="J441" s="174">
        <f t="shared" si="112"/>
        <v>0</v>
      </c>
      <c r="K441" s="251">
        <f t="shared" si="113"/>
        <v>0.04</v>
      </c>
      <c r="L441" s="174"/>
      <c r="M441" s="174">
        <f t="shared" si="114"/>
        <v>0</v>
      </c>
      <c r="N441" s="174">
        <f t="shared" si="115"/>
        <v>0</v>
      </c>
      <c r="O441" s="174">
        <f t="shared" si="116"/>
        <v>0</v>
      </c>
      <c r="P441" s="174">
        <f t="shared" si="117"/>
        <v>1</v>
      </c>
      <c r="Q441" s="174">
        <f t="shared" si="118"/>
        <v>8</v>
      </c>
      <c r="R441" s="174">
        <f t="shared" si="119"/>
        <v>1</v>
      </c>
      <c r="S441" s="177"/>
      <c r="T441" s="177"/>
      <c r="U441" s="177"/>
      <c r="V441" s="177"/>
      <c r="W441" s="370"/>
      <c r="X441" s="370"/>
      <c r="Y441" s="391"/>
      <c r="Z441" s="177"/>
      <c r="AA441" s="75">
        <v>463</v>
      </c>
      <c r="AB441" s="75">
        <v>463035220</v>
      </c>
      <c r="AC441" s="193" t="s">
        <v>81</v>
      </c>
      <c r="AD441" s="75">
        <v>0</v>
      </c>
      <c r="AE441" s="75">
        <v>0</v>
      </c>
      <c r="AF441" s="75">
        <v>0</v>
      </c>
      <c r="AG441" s="75">
        <v>0</v>
      </c>
      <c r="AH441" s="75">
        <v>1</v>
      </c>
      <c r="AI441" s="75">
        <v>0</v>
      </c>
      <c r="AJ441" s="75">
        <v>0</v>
      </c>
      <c r="AK441" s="164">
        <v>0</v>
      </c>
      <c r="AL441" s="164">
        <v>0</v>
      </c>
      <c r="AM441" s="164">
        <v>0</v>
      </c>
      <c r="AN441" s="164">
        <v>0</v>
      </c>
      <c r="AO441" s="164">
        <v>1</v>
      </c>
      <c r="AP441" s="164">
        <v>0</v>
      </c>
      <c r="AQ441" s="164">
        <v>0</v>
      </c>
      <c r="AR441" s="164">
        <v>0</v>
      </c>
      <c r="AS441" s="75">
        <v>0</v>
      </c>
      <c r="AT441" s="165"/>
      <c r="AU441" s="75">
        <v>35</v>
      </c>
      <c r="AV441" s="75">
        <v>220</v>
      </c>
      <c r="AW441" s="369">
        <v>8</v>
      </c>
      <c r="AY441" s="75"/>
    </row>
    <row r="442" spans="1:51">
      <c r="A442" s="164">
        <f t="shared" si="103"/>
        <v>463</v>
      </c>
      <c r="B442" s="164">
        <f t="shared" si="104"/>
        <v>463035243</v>
      </c>
      <c r="C442" s="165" t="str">
        <f t="shared" si="105"/>
        <v>KIPP ACADEMY BOSTON</v>
      </c>
      <c r="D442" s="174">
        <f t="shared" si="106"/>
        <v>0</v>
      </c>
      <c r="E442" s="174">
        <f t="shared" si="107"/>
        <v>0</v>
      </c>
      <c r="F442" s="174">
        <f t="shared" si="108"/>
        <v>0</v>
      </c>
      <c r="G442" s="174">
        <f t="shared" si="109"/>
        <v>1</v>
      </c>
      <c r="H442" s="174">
        <f t="shared" si="110"/>
        <v>0</v>
      </c>
      <c r="I442" s="174">
        <f t="shared" si="111"/>
        <v>0</v>
      </c>
      <c r="J442" s="174">
        <f t="shared" si="112"/>
        <v>0</v>
      </c>
      <c r="K442" s="251">
        <f t="shared" si="113"/>
        <v>0.04</v>
      </c>
      <c r="L442" s="174"/>
      <c r="M442" s="174">
        <f t="shared" si="114"/>
        <v>0</v>
      </c>
      <c r="N442" s="174">
        <f t="shared" si="115"/>
        <v>0</v>
      </c>
      <c r="O442" s="174">
        <f t="shared" si="116"/>
        <v>0</v>
      </c>
      <c r="P442" s="174">
        <f t="shared" si="117"/>
        <v>1</v>
      </c>
      <c r="Q442" s="174">
        <f t="shared" si="118"/>
        <v>9</v>
      </c>
      <c r="R442" s="174">
        <f t="shared" si="119"/>
        <v>1</v>
      </c>
      <c r="S442" s="177"/>
      <c r="T442" s="177"/>
      <c r="U442" s="177"/>
      <c r="V442" s="177"/>
      <c r="W442" s="370"/>
      <c r="X442" s="370"/>
      <c r="Y442" s="391"/>
      <c r="Z442" s="177"/>
      <c r="AA442" s="75">
        <v>463</v>
      </c>
      <c r="AB442" s="75">
        <v>463035243</v>
      </c>
      <c r="AC442" s="193" t="s">
        <v>81</v>
      </c>
      <c r="AD442" s="75">
        <v>0</v>
      </c>
      <c r="AE442" s="75">
        <v>0</v>
      </c>
      <c r="AF442" s="75">
        <v>0</v>
      </c>
      <c r="AG442" s="75">
        <v>1</v>
      </c>
      <c r="AH442" s="75">
        <v>0</v>
      </c>
      <c r="AI442" s="75">
        <v>0</v>
      </c>
      <c r="AJ442" s="75">
        <v>0</v>
      </c>
      <c r="AK442" s="164">
        <v>0</v>
      </c>
      <c r="AL442" s="164">
        <v>0</v>
      </c>
      <c r="AM442" s="164">
        <v>0</v>
      </c>
      <c r="AN442" s="164">
        <v>0</v>
      </c>
      <c r="AO442" s="164">
        <v>1</v>
      </c>
      <c r="AP442" s="164">
        <v>0</v>
      </c>
      <c r="AQ442" s="164">
        <v>0</v>
      </c>
      <c r="AR442" s="164">
        <v>0</v>
      </c>
      <c r="AS442" s="75">
        <v>0</v>
      </c>
      <c r="AT442" s="165"/>
      <c r="AU442" s="75">
        <v>35</v>
      </c>
      <c r="AV442" s="75">
        <v>243</v>
      </c>
      <c r="AW442" s="369">
        <v>9</v>
      </c>
      <c r="AY442" s="75"/>
    </row>
    <row r="443" spans="1:51">
      <c r="A443" s="164">
        <f t="shared" si="103"/>
        <v>463</v>
      </c>
      <c r="B443" s="164">
        <f t="shared" si="104"/>
        <v>463035244</v>
      </c>
      <c r="C443" s="165" t="str">
        <f t="shared" si="105"/>
        <v>KIPP ACADEMY BOSTON</v>
      </c>
      <c r="D443" s="174">
        <f t="shared" si="106"/>
        <v>0</v>
      </c>
      <c r="E443" s="174">
        <f t="shared" si="107"/>
        <v>0</v>
      </c>
      <c r="F443" s="174">
        <f t="shared" si="108"/>
        <v>0</v>
      </c>
      <c r="G443" s="174">
        <f t="shared" si="109"/>
        <v>4</v>
      </c>
      <c r="H443" s="174">
        <f t="shared" si="110"/>
        <v>1</v>
      </c>
      <c r="I443" s="174">
        <f t="shared" si="111"/>
        <v>0</v>
      </c>
      <c r="J443" s="174">
        <f t="shared" si="112"/>
        <v>0</v>
      </c>
      <c r="K443" s="251">
        <f t="shared" si="113"/>
        <v>0.2</v>
      </c>
      <c r="L443" s="174"/>
      <c r="M443" s="174">
        <f t="shared" si="114"/>
        <v>0</v>
      </c>
      <c r="N443" s="174">
        <f t="shared" si="115"/>
        <v>0</v>
      </c>
      <c r="O443" s="174">
        <f t="shared" si="116"/>
        <v>0</v>
      </c>
      <c r="P443" s="174">
        <f t="shared" si="117"/>
        <v>2</v>
      </c>
      <c r="Q443" s="174">
        <f t="shared" si="118"/>
        <v>10</v>
      </c>
      <c r="R443" s="174">
        <f t="shared" si="119"/>
        <v>5</v>
      </c>
      <c r="S443" s="177"/>
      <c r="T443" s="177"/>
      <c r="U443" s="177"/>
      <c r="V443" s="177"/>
      <c r="W443" s="370"/>
      <c r="X443" s="370"/>
      <c r="Y443" s="391"/>
      <c r="Z443" s="177"/>
      <c r="AA443" s="75">
        <v>463</v>
      </c>
      <c r="AB443" s="75">
        <v>463035244</v>
      </c>
      <c r="AC443" s="193" t="s">
        <v>81</v>
      </c>
      <c r="AD443" s="75">
        <v>0</v>
      </c>
      <c r="AE443" s="75">
        <v>0</v>
      </c>
      <c r="AF443" s="75">
        <v>0</v>
      </c>
      <c r="AG443" s="75">
        <v>4</v>
      </c>
      <c r="AH443" s="75">
        <v>1</v>
      </c>
      <c r="AI443" s="75">
        <v>0</v>
      </c>
      <c r="AJ443" s="75">
        <v>0</v>
      </c>
      <c r="AK443" s="164">
        <v>0</v>
      </c>
      <c r="AL443" s="164">
        <v>0</v>
      </c>
      <c r="AM443" s="164">
        <v>0</v>
      </c>
      <c r="AN443" s="164">
        <v>0</v>
      </c>
      <c r="AO443" s="164">
        <v>2</v>
      </c>
      <c r="AP443" s="164">
        <v>0</v>
      </c>
      <c r="AQ443" s="164">
        <v>0</v>
      </c>
      <c r="AR443" s="164">
        <v>0</v>
      </c>
      <c r="AS443" s="75">
        <v>0</v>
      </c>
      <c r="AT443" s="165"/>
      <c r="AU443" s="75">
        <v>35</v>
      </c>
      <c r="AV443" s="75">
        <v>244</v>
      </c>
      <c r="AW443" s="369">
        <v>10</v>
      </c>
      <c r="AY443" s="75"/>
    </row>
    <row r="444" spans="1:51">
      <c r="A444" s="164">
        <f t="shared" si="103"/>
        <v>463</v>
      </c>
      <c r="B444" s="164">
        <f t="shared" si="104"/>
        <v>463035251</v>
      </c>
      <c r="C444" s="165" t="str">
        <f t="shared" si="105"/>
        <v>KIPP ACADEMY BOSTON</v>
      </c>
      <c r="D444" s="174">
        <f t="shared" si="106"/>
        <v>0</v>
      </c>
      <c r="E444" s="174">
        <f t="shared" si="107"/>
        <v>0</v>
      </c>
      <c r="F444" s="174">
        <f t="shared" si="108"/>
        <v>0</v>
      </c>
      <c r="G444" s="174">
        <f t="shared" si="109"/>
        <v>0</v>
      </c>
      <c r="H444" s="174">
        <f t="shared" si="110"/>
        <v>1</v>
      </c>
      <c r="I444" s="174">
        <f t="shared" si="111"/>
        <v>0</v>
      </c>
      <c r="J444" s="174">
        <f t="shared" si="112"/>
        <v>0</v>
      </c>
      <c r="K444" s="251">
        <f t="shared" si="113"/>
        <v>0.04</v>
      </c>
      <c r="L444" s="174"/>
      <c r="M444" s="174">
        <f t="shared" si="114"/>
        <v>0</v>
      </c>
      <c r="N444" s="174">
        <f t="shared" si="115"/>
        <v>0</v>
      </c>
      <c r="O444" s="174">
        <f t="shared" si="116"/>
        <v>0</v>
      </c>
      <c r="P444" s="174">
        <f t="shared" si="117"/>
        <v>0</v>
      </c>
      <c r="Q444" s="174">
        <f t="shared" si="118"/>
        <v>9</v>
      </c>
      <c r="R444" s="174">
        <f t="shared" si="119"/>
        <v>1</v>
      </c>
      <c r="S444" s="177"/>
      <c r="T444" s="177"/>
      <c r="U444" s="177"/>
      <c r="V444" s="177"/>
      <c r="W444" s="370"/>
      <c r="X444" s="370"/>
      <c r="Y444" s="391"/>
      <c r="Z444" s="177"/>
      <c r="AA444" s="75">
        <v>463</v>
      </c>
      <c r="AB444" s="75">
        <v>463035251</v>
      </c>
      <c r="AC444" s="193" t="s">
        <v>81</v>
      </c>
      <c r="AD444" s="75">
        <v>0</v>
      </c>
      <c r="AE444" s="75">
        <v>0</v>
      </c>
      <c r="AF444" s="75">
        <v>0</v>
      </c>
      <c r="AG444" s="75">
        <v>0</v>
      </c>
      <c r="AH444" s="75">
        <v>1</v>
      </c>
      <c r="AI444" s="75">
        <v>0</v>
      </c>
      <c r="AJ444" s="75">
        <v>0</v>
      </c>
      <c r="AK444" s="164">
        <v>0</v>
      </c>
      <c r="AL444" s="164">
        <v>0</v>
      </c>
      <c r="AM444" s="164">
        <v>0</v>
      </c>
      <c r="AN444" s="164">
        <v>0</v>
      </c>
      <c r="AO444" s="164">
        <v>0</v>
      </c>
      <c r="AP444" s="164">
        <v>0</v>
      </c>
      <c r="AQ444" s="164">
        <v>0</v>
      </c>
      <c r="AR444" s="164">
        <v>0</v>
      </c>
      <c r="AS444" s="75">
        <v>0</v>
      </c>
      <c r="AT444" s="165"/>
      <c r="AU444" s="75">
        <v>35</v>
      </c>
      <c r="AV444" s="75">
        <v>251</v>
      </c>
      <c r="AW444" s="369">
        <v>9</v>
      </c>
      <c r="AY444" s="75"/>
    </row>
    <row r="445" spans="1:51">
      <c r="A445" s="164">
        <f t="shared" si="103"/>
        <v>464</v>
      </c>
      <c r="B445" s="164">
        <f t="shared" si="104"/>
        <v>464168030</v>
      </c>
      <c r="C445" s="165" t="str">
        <f t="shared" si="105"/>
        <v>MARBLEHEAD COMMUNITY</v>
      </c>
      <c r="D445" s="174">
        <f t="shared" si="106"/>
        <v>0</v>
      </c>
      <c r="E445" s="174">
        <f t="shared" si="107"/>
        <v>0</v>
      </c>
      <c r="F445" s="174">
        <f t="shared" si="108"/>
        <v>0</v>
      </c>
      <c r="G445" s="174">
        <f t="shared" si="109"/>
        <v>7</v>
      </c>
      <c r="H445" s="174">
        <f t="shared" si="110"/>
        <v>4</v>
      </c>
      <c r="I445" s="174">
        <f t="shared" si="111"/>
        <v>0</v>
      </c>
      <c r="J445" s="174">
        <f t="shared" si="112"/>
        <v>0</v>
      </c>
      <c r="K445" s="251">
        <f t="shared" si="113"/>
        <v>0.44</v>
      </c>
      <c r="L445" s="174"/>
      <c r="M445" s="174">
        <f t="shared" si="114"/>
        <v>0</v>
      </c>
      <c r="N445" s="174">
        <f t="shared" si="115"/>
        <v>0</v>
      </c>
      <c r="O445" s="174">
        <f t="shared" si="116"/>
        <v>0</v>
      </c>
      <c r="P445" s="174">
        <f t="shared" si="117"/>
        <v>4</v>
      </c>
      <c r="Q445" s="174">
        <f t="shared" si="118"/>
        <v>6</v>
      </c>
      <c r="R445" s="174">
        <f t="shared" si="119"/>
        <v>11</v>
      </c>
      <c r="S445" s="177"/>
      <c r="T445" s="177"/>
      <c r="U445" s="177"/>
      <c r="V445" s="177"/>
      <c r="W445" s="370"/>
      <c r="X445" s="370"/>
      <c r="Y445" s="391"/>
      <c r="Z445" s="177"/>
      <c r="AA445" s="75">
        <v>464</v>
      </c>
      <c r="AB445" s="75">
        <v>464168030</v>
      </c>
      <c r="AC445" s="193" t="s">
        <v>83</v>
      </c>
      <c r="AD445" s="75">
        <v>0</v>
      </c>
      <c r="AE445" s="75">
        <v>0</v>
      </c>
      <c r="AF445" s="75">
        <v>0</v>
      </c>
      <c r="AG445" s="75">
        <v>7</v>
      </c>
      <c r="AH445" s="75">
        <v>4</v>
      </c>
      <c r="AI445" s="75">
        <v>0</v>
      </c>
      <c r="AJ445" s="75">
        <v>0</v>
      </c>
      <c r="AK445" s="164">
        <v>0</v>
      </c>
      <c r="AL445" s="164">
        <v>0</v>
      </c>
      <c r="AM445" s="164">
        <v>0</v>
      </c>
      <c r="AN445" s="164">
        <v>0</v>
      </c>
      <c r="AO445" s="164">
        <v>4</v>
      </c>
      <c r="AP445" s="164">
        <v>0</v>
      </c>
      <c r="AQ445" s="164">
        <v>0</v>
      </c>
      <c r="AR445" s="164">
        <v>0</v>
      </c>
      <c r="AS445" s="75">
        <v>0</v>
      </c>
      <c r="AT445" s="165"/>
      <c r="AU445" s="75">
        <v>168</v>
      </c>
      <c r="AV445" s="75">
        <v>30</v>
      </c>
      <c r="AW445" s="369">
        <v>6</v>
      </c>
      <c r="AY445" s="75"/>
    </row>
    <row r="446" spans="1:51">
      <c r="A446" s="164">
        <f t="shared" si="103"/>
        <v>464</v>
      </c>
      <c r="B446" s="164">
        <f t="shared" si="104"/>
        <v>464168035</v>
      </c>
      <c r="C446" s="165" t="str">
        <f t="shared" si="105"/>
        <v>MARBLEHEAD COMMUNITY</v>
      </c>
      <c r="D446" s="174">
        <f t="shared" si="106"/>
        <v>0</v>
      </c>
      <c r="E446" s="174">
        <f t="shared" si="107"/>
        <v>0</v>
      </c>
      <c r="F446" s="174">
        <f t="shared" si="108"/>
        <v>0</v>
      </c>
      <c r="G446" s="174">
        <f t="shared" si="109"/>
        <v>0</v>
      </c>
      <c r="H446" s="174">
        <f t="shared" si="110"/>
        <v>1</v>
      </c>
      <c r="I446" s="174">
        <f t="shared" si="111"/>
        <v>0</v>
      </c>
      <c r="J446" s="174">
        <f t="shared" si="112"/>
        <v>0</v>
      </c>
      <c r="K446" s="251">
        <f t="shared" si="113"/>
        <v>0.04</v>
      </c>
      <c r="L446" s="174"/>
      <c r="M446" s="174">
        <f t="shared" si="114"/>
        <v>0</v>
      </c>
      <c r="N446" s="174">
        <f t="shared" si="115"/>
        <v>0</v>
      </c>
      <c r="O446" s="174">
        <f t="shared" si="116"/>
        <v>0</v>
      </c>
      <c r="P446" s="174">
        <f t="shared" si="117"/>
        <v>0</v>
      </c>
      <c r="Q446" s="174">
        <f t="shared" si="118"/>
        <v>11</v>
      </c>
      <c r="R446" s="174">
        <f t="shared" si="119"/>
        <v>1</v>
      </c>
      <c r="S446" s="177"/>
      <c r="T446" s="177"/>
      <c r="U446" s="177"/>
      <c r="V446" s="177"/>
      <c r="W446" s="370"/>
      <c r="X446" s="370"/>
      <c r="Y446" s="391"/>
      <c r="Z446" s="177"/>
      <c r="AA446" s="75">
        <v>464</v>
      </c>
      <c r="AB446" s="75">
        <v>464168035</v>
      </c>
      <c r="AC446" s="193" t="s">
        <v>83</v>
      </c>
      <c r="AD446" s="75">
        <v>0</v>
      </c>
      <c r="AE446" s="75">
        <v>0</v>
      </c>
      <c r="AF446" s="75">
        <v>0</v>
      </c>
      <c r="AG446" s="75">
        <v>0</v>
      </c>
      <c r="AH446" s="75">
        <v>1</v>
      </c>
      <c r="AI446" s="75">
        <v>0</v>
      </c>
      <c r="AJ446" s="75">
        <v>0</v>
      </c>
      <c r="AK446" s="164">
        <v>0</v>
      </c>
      <c r="AL446" s="164">
        <v>0</v>
      </c>
      <c r="AM446" s="164">
        <v>0</v>
      </c>
      <c r="AN446" s="164">
        <v>0</v>
      </c>
      <c r="AO446" s="164">
        <v>0</v>
      </c>
      <c r="AP446" s="164">
        <v>0</v>
      </c>
      <c r="AQ446" s="164">
        <v>0</v>
      </c>
      <c r="AR446" s="164">
        <v>0</v>
      </c>
      <c r="AS446" s="75">
        <v>0</v>
      </c>
      <c r="AT446" s="165"/>
      <c r="AU446" s="75">
        <v>168</v>
      </c>
      <c r="AV446" s="75">
        <v>35</v>
      </c>
      <c r="AW446" s="369">
        <v>11</v>
      </c>
      <c r="AY446" s="75"/>
    </row>
    <row r="447" spans="1:51">
      <c r="A447" s="164">
        <f t="shared" si="103"/>
        <v>464</v>
      </c>
      <c r="B447" s="164">
        <f t="shared" si="104"/>
        <v>464168071</v>
      </c>
      <c r="C447" s="165" t="str">
        <f t="shared" si="105"/>
        <v>MARBLEHEAD COMMUNITY</v>
      </c>
      <c r="D447" s="174">
        <f t="shared" si="106"/>
        <v>0</v>
      </c>
      <c r="E447" s="174">
        <f t="shared" si="107"/>
        <v>0</v>
      </c>
      <c r="F447" s="174">
        <f t="shared" si="108"/>
        <v>0</v>
      </c>
      <c r="G447" s="174">
        <f t="shared" si="109"/>
        <v>1</v>
      </c>
      <c r="H447" s="174">
        <f t="shared" si="110"/>
        <v>2</v>
      </c>
      <c r="I447" s="174">
        <f t="shared" si="111"/>
        <v>0</v>
      </c>
      <c r="J447" s="174">
        <f t="shared" si="112"/>
        <v>0</v>
      </c>
      <c r="K447" s="251">
        <f t="shared" si="113"/>
        <v>0.12</v>
      </c>
      <c r="L447" s="174"/>
      <c r="M447" s="174">
        <f t="shared" si="114"/>
        <v>0</v>
      </c>
      <c r="N447" s="174">
        <f t="shared" si="115"/>
        <v>0</v>
      </c>
      <c r="O447" s="174">
        <f t="shared" si="116"/>
        <v>0</v>
      </c>
      <c r="P447" s="174">
        <f t="shared" si="117"/>
        <v>0</v>
      </c>
      <c r="Q447" s="174">
        <f t="shared" si="118"/>
        <v>5</v>
      </c>
      <c r="R447" s="174">
        <f t="shared" si="119"/>
        <v>3</v>
      </c>
      <c r="S447" s="177"/>
      <c r="T447" s="177"/>
      <c r="U447" s="177"/>
      <c r="V447" s="177"/>
      <c r="W447" s="370"/>
      <c r="X447" s="370"/>
      <c r="Y447" s="391"/>
      <c r="Z447" s="177"/>
      <c r="AA447" s="75">
        <v>464</v>
      </c>
      <c r="AB447" s="75">
        <v>464168071</v>
      </c>
      <c r="AC447" s="193" t="s">
        <v>83</v>
      </c>
      <c r="AD447" s="75">
        <v>0</v>
      </c>
      <c r="AE447" s="75">
        <v>0</v>
      </c>
      <c r="AF447" s="75">
        <v>0</v>
      </c>
      <c r="AG447" s="75">
        <v>1</v>
      </c>
      <c r="AH447" s="75">
        <v>2</v>
      </c>
      <c r="AI447" s="75">
        <v>0</v>
      </c>
      <c r="AJ447" s="75">
        <v>0</v>
      </c>
      <c r="AK447" s="164">
        <v>0</v>
      </c>
      <c r="AL447" s="164">
        <v>0</v>
      </c>
      <c r="AM447" s="164">
        <v>0</v>
      </c>
      <c r="AN447" s="164">
        <v>0</v>
      </c>
      <c r="AO447" s="164">
        <v>0</v>
      </c>
      <c r="AP447" s="164">
        <v>0</v>
      </c>
      <c r="AQ447" s="164">
        <v>0</v>
      </c>
      <c r="AR447" s="164">
        <v>0</v>
      </c>
      <c r="AS447" s="75">
        <v>0</v>
      </c>
      <c r="AT447" s="165"/>
      <c r="AU447" s="75">
        <v>168</v>
      </c>
      <c r="AV447" s="75">
        <v>71</v>
      </c>
      <c r="AW447" s="369">
        <v>5</v>
      </c>
      <c r="AY447" s="75"/>
    </row>
    <row r="448" spans="1:51">
      <c r="A448" s="164">
        <f t="shared" si="103"/>
        <v>464</v>
      </c>
      <c r="B448" s="164">
        <f t="shared" si="104"/>
        <v>464168163</v>
      </c>
      <c r="C448" s="165" t="str">
        <f t="shared" si="105"/>
        <v>MARBLEHEAD COMMUNITY</v>
      </c>
      <c r="D448" s="174">
        <f t="shared" si="106"/>
        <v>0</v>
      </c>
      <c r="E448" s="174">
        <f t="shared" si="107"/>
        <v>0</v>
      </c>
      <c r="F448" s="174">
        <f t="shared" si="108"/>
        <v>0</v>
      </c>
      <c r="G448" s="174">
        <f t="shared" si="109"/>
        <v>10</v>
      </c>
      <c r="H448" s="174">
        <f t="shared" si="110"/>
        <v>19</v>
      </c>
      <c r="I448" s="174">
        <f t="shared" si="111"/>
        <v>0</v>
      </c>
      <c r="J448" s="174">
        <f t="shared" si="112"/>
        <v>0</v>
      </c>
      <c r="K448" s="251">
        <f t="shared" si="113"/>
        <v>1.1599999999999999</v>
      </c>
      <c r="L448" s="174"/>
      <c r="M448" s="174">
        <f t="shared" si="114"/>
        <v>1</v>
      </c>
      <c r="N448" s="174">
        <f t="shared" si="115"/>
        <v>2</v>
      </c>
      <c r="O448" s="174">
        <f t="shared" si="116"/>
        <v>0</v>
      </c>
      <c r="P448" s="174">
        <f t="shared" si="117"/>
        <v>17</v>
      </c>
      <c r="Q448" s="174">
        <f t="shared" si="118"/>
        <v>11</v>
      </c>
      <c r="R448" s="174">
        <f t="shared" si="119"/>
        <v>29</v>
      </c>
      <c r="S448" s="177"/>
      <c r="T448" s="177"/>
      <c r="U448" s="177"/>
      <c r="V448" s="177"/>
      <c r="W448" s="370"/>
      <c r="X448" s="370"/>
      <c r="Y448" s="391"/>
      <c r="Z448" s="177"/>
      <c r="AA448" s="75">
        <v>464</v>
      </c>
      <c r="AB448" s="75">
        <v>464168163</v>
      </c>
      <c r="AC448" s="193" t="s">
        <v>83</v>
      </c>
      <c r="AD448" s="75">
        <v>0</v>
      </c>
      <c r="AE448" s="75">
        <v>0</v>
      </c>
      <c r="AF448" s="75">
        <v>0</v>
      </c>
      <c r="AG448" s="75">
        <v>10</v>
      </c>
      <c r="AH448" s="75">
        <v>19</v>
      </c>
      <c r="AI448" s="75">
        <v>0</v>
      </c>
      <c r="AJ448" s="75">
        <v>0</v>
      </c>
      <c r="AK448" s="164">
        <v>0</v>
      </c>
      <c r="AL448" s="164">
        <v>1</v>
      </c>
      <c r="AM448" s="164">
        <v>2</v>
      </c>
      <c r="AN448" s="164">
        <v>0</v>
      </c>
      <c r="AO448" s="164">
        <v>17</v>
      </c>
      <c r="AP448" s="164">
        <v>0</v>
      </c>
      <c r="AQ448" s="164">
        <v>0</v>
      </c>
      <c r="AR448" s="164">
        <v>0</v>
      </c>
      <c r="AS448" s="75">
        <v>0</v>
      </c>
      <c r="AT448" s="165"/>
      <c r="AU448" s="75">
        <v>168</v>
      </c>
      <c r="AV448" s="75">
        <v>163</v>
      </c>
      <c r="AW448" s="369">
        <v>11</v>
      </c>
      <c r="AY448" s="75"/>
    </row>
    <row r="449" spans="1:51">
      <c r="A449" s="164">
        <f t="shared" si="103"/>
        <v>464</v>
      </c>
      <c r="B449" s="164">
        <f t="shared" si="104"/>
        <v>464168168</v>
      </c>
      <c r="C449" s="165" t="str">
        <f t="shared" si="105"/>
        <v>MARBLEHEAD COMMUNITY</v>
      </c>
      <c r="D449" s="174">
        <f t="shared" si="106"/>
        <v>0</v>
      </c>
      <c r="E449" s="174">
        <f t="shared" si="107"/>
        <v>0</v>
      </c>
      <c r="F449" s="174">
        <f t="shared" si="108"/>
        <v>0</v>
      </c>
      <c r="G449" s="174">
        <f t="shared" si="109"/>
        <v>35</v>
      </c>
      <c r="H449" s="174">
        <f t="shared" si="110"/>
        <v>44</v>
      </c>
      <c r="I449" s="174">
        <f t="shared" si="111"/>
        <v>0</v>
      </c>
      <c r="J449" s="174">
        <f t="shared" si="112"/>
        <v>0</v>
      </c>
      <c r="K449" s="251">
        <f t="shared" si="113"/>
        <v>3.16</v>
      </c>
      <c r="L449" s="174"/>
      <c r="M449" s="174">
        <f t="shared" si="114"/>
        <v>1</v>
      </c>
      <c r="N449" s="174">
        <f t="shared" si="115"/>
        <v>1</v>
      </c>
      <c r="O449" s="174">
        <f t="shared" si="116"/>
        <v>0</v>
      </c>
      <c r="P449" s="174">
        <f t="shared" si="117"/>
        <v>23</v>
      </c>
      <c r="Q449" s="174">
        <f t="shared" si="118"/>
        <v>3</v>
      </c>
      <c r="R449" s="174">
        <f t="shared" si="119"/>
        <v>79</v>
      </c>
      <c r="S449" s="177"/>
      <c r="T449" s="177"/>
      <c r="U449" s="177"/>
      <c r="V449" s="177"/>
      <c r="W449" s="370"/>
      <c r="X449" s="370"/>
      <c r="Y449" s="391"/>
      <c r="Z449" s="177"/>
      <c r="AA449" s="75">
        <v>464</v>
      </c>
      <c r="AB449" s="75">
        <v>464168168</v>
      </c>
      <c r="AC449" s="193" t="s">
        <v>83</v>
      </c>
      <c r="AD449" s="75">
        <v>0</v>
      </c>
      <c r="AE449" s="75">
        <v>0</v>
      </c>
      <c r="AF449" s="75">
        <v>0</v>
      </c>
      <c r="AG449" s="75">
        <v>35</v>
      </c>
      <c r="AH449" s="75">
        <v>44</v>
      </c>
      <c r="AI449" s="75">
        <v>0</v>
      </c>
      <c r="AJ449" s="75">
        <v>0</v>
      </c>
      <c r="AK449" s="164">
        <v>0</v>
      </c>
      <c r="AL449" s="164">
        <v>1</v>
      </c>
      <c r="AM449" s="164">
        <v>1</v>
      </c>
      <c r="AN449" s="164">
        <v>0</v>
      </c>
      <c r="AO449" s="164">
        <v>23</v>
      </c>
      <c r="AP449" s="164">
        <v>0</v>
      </c>
      <c r="AQ449" s="164">
        <v>0</v>
      </c>
      <c r="AR449" s="164">
        <v>0</v>
      </c>
      <c r="AS449" s="75">
        <v>0</v>
      </c>
      <c r="AT449" s="165"/>
      <c r="AU449" s="75">
        <v>168</v>
      </c>
      <c r="AV449" s="75">
        <v>168</v>
      </c>
      <c r="AW449" s="369">
        <v>3</v>
      </c>
      <c r="AY449" s="75"/>
    </row>
    <row r="450" spans="1:51">
      <c r="A450" s="164">
        <f t="shared" si="103"/>
        <v>464</v>
      </c>
      <c r="B450" s="164">
        <f t="shared" si="104"/>
        <v>464168196</v>
      </c>
      <c r="C450" s="165" t="str">
        <f t="shared" si="105"/>
        <v>MARBLEHEAD COMMUNITY</v>
      </c>
      <c r="D450" s="174">
        <f t="shared" si="106"/>
        <v>0</v>
      </c>
      <c r="E450" s="174">
        <f t="shared" si="107"/>
        <v>0</v>
      </c>
      <c r="F450" s="174">
        <f t="shared" si="108"/>
        <v>0</v>
      </c>
      <c r="G450" s="174">
        <f t="shared" si="109"/>
        <v>3</v>
      </c>
      <c r="H450" s="174">
        <f t="shared" si="110"/>
        <v>8</v>
      </c>
      <c r="I450" s="174">
        <f t="shared" si="111"/>
        <v>0</v>
      </c>
      <c r="J450" s="174">
        <f t="shared" si="112"/>
        <v>0</v>
      </c>
      <c r="K450" s="251">
        <f t="shared" si="113"/>
        <v>0.44</v>
      </c>
      <c r="L450" s="174"/>
      <c r="M450" s="174">
        <f t="shared" si="114"/>
        <v>0</v>
      </c>
      <c r="N450" s="174">
        <f t="shared" si="115"/>
        <v>0</v>
      </c>
      <c r="O450" s="174">
        <f t="shared" si="116"/>
        <v>0</v>
      </c>
      <c r="P450" s="174">
        <f t="shared" si="117"/>
        <v>1</v>
      </c>
      <c r="Q450" s="174">
        <f t="shared" si="118"/>
        <v>4</v>
      </c>
      <c r="R450" s="174">
        <f t="shared" si="119"/>
        <v>11</v>
      </c>
      <c r="S450" s="177"/>
      <c r="T450" s="177"/>
      <c r="U450" s="177"/>
      <c r="V450" s="177"/>
      <c r="W450" s="370"/>
      <c r="X450" s="370"/>
      <c r="Y450" s="391"/>
      <c r="Z450" s="177"/>
      <c r="AA450" s="75">
        <v>464</v>
      </c>
      <c r="AB450" s="75">
        <v>464168196</v>
      </c>
      <c r="AC450" s="193" t="s">
        <v>83</v>
      </c>
      <c r="AD450" s="75">
        <v>0</v>
      </c>
      <c r="AE450" s="75">
        <v>0</v>
      </c>
      <c r="AF450" s="75">
        <v>0</v>
      </c>
      <c r="AG450" s="75">
        <v>3</v>
      </c>
      <c r="AH450" s="75">
        <v>8</v>
      </c>
      <c r="AI450" s="75">
        <v>0</v>
      </c>
      <c r="AJ450" s="75">
        <v>0</v>
      </c>
      <c r="AK450" s="164">
        <v>0</v>
      </c>
      <c r="AL450" s="164">
        <v>0</v>
      </c>
      <c r="AM450" s="164">
        <v>0</v>
      </c>
      <c r="AN450" s="164">
        <v>0</v>
      </c>
      <c r="AO450" s="164">
        <v>1</v>
      </c>
      <c r="AP450" s="164">
        <v>0</v>
      </c>
      <c r="AQ450" s="164">
        <v>0</v>
      </c>
      <c r="AR450" s="164">
        <v>0</v>
      </c>
      <c r="AS450" s="75">
        <v>0</v>
      </c>
      <c r="AT450" s="165"/>
      <c r="AU450" s="75">
        <v>168</v>
      </c>
      <c r="AV450" s="75">
        <v>196</v>
      </c>
      <c r="AW450" s="369">
        <v>4</v>
      </c>
      <c r="AY450" s="75"/>
    </row>
    <row r="451" spans="1:51">
      <c r="A451" s="164">
        <f t="shared" si="103"/>
        <v>464</v>
      </c>
      <c r="B451" s="164">
        <f t="shared" si="104"/>
        <v>464168229</v>
      </c>
      <c r="C451" s="165" t="str">
        <f t="shared" si="105"/>
        <v>MARBLEHEAD COMMUNITY</v>
      </c>
      <c r="D451" s="174">
        <f t="shared" si="106"/>
        <v>0</v>
      </c>
      <c r="E451" s="174">
        <f t="shared" si="107"/>
        <v>0</v>
      </c>
      <c r="F451" s="174">
        <f t="shared" si="108"/>
        <v>0</v>
      </c>
      <c r="G451" s="174">
        <f t="shared" si="109"/>
        <v>11</v>
      </c>
      <c r="H451" s="174">
        <f t="shared" si="110"/>
        <v>21</v>
      </c>
      <c r="I451" s="174">
        <f t="shared" si="111"/>
        <v>0</v>
      </c>
      <c r="J451" s="174">
        <f t="shared" si="112"/>
        <v>0</v>
      </c>
      <c r="K451" s="251">
        <f t="shared" si="113"/>
        <v>1.28</v>
      </c>
      <c r="L451" s="174"/>
      <c r="M451" s="174">
        <f t="shared" si="114"/>
        <v>1</v>
      </c>
      <c r="N451" s="174">
        <f t="shared" si="115"/>
        <v>4</v>
      </c>
      <c r="O451" s="174">
        <f t="shared" si="116"/>
        <v>0</v>
      </c>
      <c r="P451" s="174">
        <f t="shared" si="117"/>
        <v>15</v>
      </c>
      <c r="Q451" s="174">
        <f t="shared" si="118"/>
        <v>9</v>
      </c>
      <c r="R451" s="174">
        <f t="shared" si="119"/>
        <v>32</v>
      </c>
      <c r="S451" s="177"/>
      <c r="T451" s="177"/>
      <c r="U451" s="177"/>
      <c r="V451" s="177"/>
      <c r="W451" s="370"/>
      <c r="X451" s="370"/>
      <c r="Y451" s="391"/>
      <c r="Z451" s="177"/>
      <c r="AA451" s="75">
        <v>464</v>
      </c>
      <c r="AB451" s="75">
        <v>464168229</v>
      </c>
      <c r="AC451" s="193" t="s">
        <v>83</v>
      </c>
      <c r="AD451" s="75">
        <v>0</v>
      </c>
      <c r="AE451" s="75">
        <v>0</v>
      </c>
      <c r="AF451" s="75">
        <v>0</v>
      </c>
      <c r="AG451" s="75">
        <v>11</v>
      </c>
      <c r="AH451" s="75">
        <v>21</v>
      </c>
      <c r="AI451" s="75">
        <v>0</v>
      </c>
      <c r="AJ451" s="75">
        <v>0</v>
      </c>
      <c r="AK451" s="164">
        <v>0</v>
      </c>
      <c r="AL451" s="164">
        <v>1</v>
      </c>
      <c r="AM451" s="164">
        <v>4</v>
      </c>
      <c r="AN451" s="164">
        <v>0</v>
      </c>
      <c r="AO451" s="164">
        <v>15</v>
      </c>
      <c r="AP451" s="164">
        <v>0</v>
      </c>
      <c r="AQ451" s="164">
        <v>0</v>
      </c>
      <c r="AR451" s="164">
        <v>0</v>
      </c>
      <c r="AS451" s="75">
        <v>0</v>
      </c>
      <c r="AT451" s="165"/>
      <c r="AU451" s="75">
        <v>168</v>
      </c>
      <c r="AV451" s="75">
        <v>229</v>
      </c>
      <c r="AW451" s="369">
        <v>9</v>
      </c>
      <c r="AY451" s="75"/>
    </row>
    <row r="452" spans="1:51">
      <c r="A452" s="164">
        <f t="shared" si="103"/>
        <v>464</v>
      </c>
      <c r="B452" s="164">
        <f t="shared" si="104"/>
        <v>464168258</v>
      </c>
      <c r="C452" s="165" t="str">
        <f t="shared" si="105"/>
        <v>MARBLEHEAD COMMUNITY</v>
      </c>
      <c r="D452" s="174">
        <f t="shared" si="106"/>
        <v>0</v>
      </c>
      <c r="E452" s="174">
        <f t="shared" si="107"/>
        <v>0</v>
      </c>
      <c r="F452" s="174">
        <f t="shared" si="108"/>
        <v>0</v>
      </c>
      <c r="G452" s="174">
        <f t="shared" si="109"/>
        <v>15</v>
      </c>
      <c r="H452" s="174">
        <f t="shared" si="110"/>
        <v>4</v>
      </c>
      <c r="I452" s="174">
        <f t="shared" si="111"/>
        <v>0</v>
      </c>
      <c r="J452" s="174">
        <f t="shared" si="112"/>
        <v>0</v>
      </c>
      <c r="K452" s="251">
        <f t="shared" si="113"/>
        <v>0.76</v>
      </c>
      <c r="L452" s="174"/>
      <c r="M452" s="174">
        <f t="shared" si="114"/>
        <v>3</v>
      </c>
      <c r="N452" s="174">
        <f t="shared" si="115"/>
        <v>1</v>
      </c>
      <c r="O452" s="174">
        <f t="shared" si="116"/>
        <v>0</v>
      </c>
      <c r="P452" s="174">
        <f t="shared" si="117"/>
        <v>10</v>
      </c>
      <c r="Q452" s="174">
        <f t="shared" si="118"/>
        <v>10</v>
      </c>
      <c r="R452" s="174">
        <f t="shared" si="119"/>
        <v>19</v>
      </c>
      <c r="S452" s="177"/>
      <c r="T452" s="177"/>
      <c r="U452" s="177"/>
      <c r="V452" s="177"/>
      <c r="W452" s="370"/>
      <c r="X452" s="370"/>
      <c r="Y452" s="391"/>
      <c r="Z452" s="177"/>
      <c r="AA452" s="75">
        <v>464</v>
      </c>
      <c r="AB452" s="75">
        <v>464168258</v>
      </c>
      <c r="AC452" s="193" t="s">
        <v>83</v>
      </c>
      <c r="AD452" s="75">
        <v>0</v>
      </c>
      <c r="AE452" s="75">
        <v>0</v>
      </c>
      <c r="AF452" s="75">
        <v>0</v>
      </c>
      <c r="AG452" s="75">
        <v>15</v>
      </c>
      <c r="AH452" s="75">
        <v>4</v>
      </c>
      <c r="AI452" s="75">
        <v>0</v>
      </c>
      <c r="AJ452" s="75">
        <v>0</v>
      </c>
      <c r="AK452" s="164">
        <v>0</v>
      </c>
      <c r="AL452" s="164">
        <v>3</v>
      </c>
      <c r="AM452" s="164">
        <v>1</v>
      </c>
      <c r="AN452" s="164">
        <v>0</v>
      </c>
      <c r="AO452" s="164">
        <v>10</v>
      </c>
      <c r="AP452" s="164">
        <v>0</v>
      </c>
      <c r="AQ452" s="164">
        <v>0</v>
      </c>
      <c r="AR452" s="164">
        <v>0</v>
      </c>
      <c r="AS452" s="75">
        <v>0</v>
      </c>
      <c r="AT452" s="165"/>
      <c r="AU452" s="75">
        <v>168</v>
      </c>
      <c r="AV452" s="75">
        <v>258</v>
      </c>
      <c r="AW452" s="369">
        <v>10</v>
      </c>
      <c r="AY452" s="75"/>
    </row>
    <row r="453" spans="1:51">
      <c r="A453" s="164">
        <f t="shared" si="103"/>
        <v>464</v>
      </c>
      <c r="B453" s="164">
        <f t="shared" si="104"/>
        <v>464168262</v>
      </c>
      <c r="C453" s="165" t="str">
        <f t="shared" si="105"/>
        <v>MARBLEHEAD COMMUNITY</v>
      </c>
      <c r="D453" s="174">
        <f t="shared" si="106"/>
        <v>0</v>
      </c>
      <c r="E453" s="174">
        <f t="shared" si="107"/>
        <v>0</v>
      </c>
      <c r="F453" s="174">
        <f t="shared" si="108"/>
        <v>0</v>
      </c>
      <c r="G453" s="174">
        <f t="shared" si="109"/>
        <v>0</v>
      </c>
      <c r="H453" s="174">
        <f t="shared" si="110"/>
        <v>1</v>
      </c>
      <c r="I453" s="174">
        <f t="shared" si="111"/>
        <v>0</v>
      </c>
      <c r="J453" s="174">
        <f t="shared" si="112"/>
        <v>0</v>
      </c>
      <c r="K453" s="251">
        <f t="shared" si="113"/>
        <v>0.04</v>
      </c>
      <c r="L453" s="174"/>
      <c r="M453" s="174">
        <f t="shared" si="114"/>
        <v>0</v>
      </c>
      <c r="N453" s="174">
        <f t="shared" si="115"/>
        <v>0</v>
      </c>
      <c r="O453" s="174">
        <f t="shared" si="116"/>
        <v>0</v>
      </c>
      <c r="P453" s="174">
        <f t="shared" si="117"/>
        <v>0</v>
      </c>
      <c r="Q453" s="174">
        <f t="shared" si="118"/>
        <v>9</v>
      </c>
      <c r="R453" s="174">
        <f t="shared" si="119"/>
        <v>1</v>
      </c>
      <c r="S453" s="177"/>
      <c r="T453" s="177"/>
      <c r="U453" s="177"/>
      <c r="V453" s="177"/>
      <c r="W453" s="370"/>
      <c r="X453" s="370"/>
      <c r="Y453" s="391"/>
      <c r="Z453" s="177"/>
      <c r="AA453" s="75">
        <v>464</v>
      </c>
      <c r="AB453" s="75">
        <v>464168262</v>
      </c>
      <c r="AC453" s="193" t="s">
        <v>83</v>
      </c>
      <c r="AD453" s="75">
        <v>0</v>
      </c>
      <c r="AE453" s="75">
        <v>0</v>
      </c>
      <c r="AF453" s="75">
        <v>0</v>
      </c>
      <c r="AG453" s="75">
        <v>0</v>
      </c>
      <c r="AH453" s="75">
        <v>1</v>
      </c>
      <c r="AI453" s="75">
        <v>0</v>
      </c>
      <c r="AJ453" s="75">
        <v>0</v>
      </c>
      <c r="AK453" s="164">
        <v>0</v>
      </c>
      <c r="AL453" s="164">
        <v>0</v>
      </c>
      <c r="AM453" s="164">
        <v>0</v>
      </c>
      <c r="AN453" s="164">
        <v>0</v>
      </c>
      <c r="AO453" s="164">
        <v>0</v>
      </c>
      <c r="AP453" s="164">
        <v>0</v>
      </c>
      <c r="AQ453" s="164">
        <v>0</v>
      </c>
      <c r="AR453" s="164">
        <v>0</v>
      </c>
      <c r="AS453" s="75">
        <v>0</v>
      </c>
      <c r="AT453" s="165"/>
      <c r="AU453" s="75">
        <v>168</v>
      </c>
      <c r="AV453" s="75">
        <v>262</v>
      </c>
      <c r="AW453" s="369">
        <v>9</v>
      </c>
      <c r="AY453" s="75"/>
    </row>
    <row r="454" spans="1:51">
      <c r="A454" s="164">
        <f t="shared" si="103"/>
        <v>464</v>
      </c>
      <c r="B454" s="164">
        <f t="shared" si="104"/>
        <v>464168291</v>
      </c>
      <c r="C454" s="165" t="str">
        <f t="shared" si="105"/>
        <v>MARBLEHEAD COMMUNITY</v>
      </c>
      <c r="D454" s="174">
        <f t="shared" si="106"/>
        <v>0</v>
      </c>
      <c r="E454" s="174">
        <f t="shared" si="107"/>
        <v>0</v>
      </c>
      <c r="F454" s="174">
        <f t="shared" si="108"/>
        <v>0</v>
      </c>
      <c r="G454" s="174">
        <f t="shared" si="109"/>
        <v>10</v>
      </c>
      <c r="H454" s="174">
        <f t="shared" si="110"/>
        <v>30</v>
      </c>
      <c r="I454" s="174">
        <f t="shared" si="111"/>
        <v>0</v>
      </c>
      <c r="J454" s="174">
        <f t="shared" si="112"/>
        <v>0</v>
      </c>
      <c r="K454" s="251">
        <f t="shared" si="113"/>
        <v>1.6</v>
      </c>
      <c r="L454" s="174"/>
      <c r="M454" s="174">
        <f t="shared" si="114"/>
        <v>1</v>
      </c>
      <c r="N454" s="174">
        <f t="shared" si="115"/>
        <v>0</v>
      </c>
      <c r="O454" s="174">
        <f t="shared" si="116"/>
        <v>0</v>
      </c>
      <c r="P454" s="174">
        <f t="shared" si="117"/>
        <v>4</v>
      </c>
      <c r="Q454" s="174">
        <f t="shared" si="118"/>
        <v>4</v>
      </c>
      <c r="R454" s="174">
        <f t="shared" si="119"/>
        <v>40</v>
      </c>
      <c r="S454" s="177"/>
      <c r="T454" s="177"/>
      <c r="U454" s="177"/>
      <c r="V454" s="177"/>
      <c r="W454" s="370"/>
      <c r="X454" s="370"/>
      <c r="Y454" s="391"/>
      <c r="Z454" s="177"/>
      <c r="AA454" s="75">
        <v>464</v>
      </c>
      <c r="AB454" s="75">
        <v>464168291</v>
      </c>
      <c r="AC454" s="193" t="s">
        <v>83</v>
      </c>
      <c r="AD454" s="75">
        <v>0</v>
      </c>
      <c r="AE454" s="75">
        <v>0</v>
      </c>
      <c r="AF454" s="75">
        <v>0</v>
      </c>
      <c r="AG454" s="75">
        <v>10</v>
      </c>
      <c r="AH454" s="75">
        <v>30</v>
      </c>
      <c r="AI454" s="75">
        <v>0</v>
      </c>
      <c r="AJ454" s="75">
        <v>0</v>
      </c>
      <c r="AK454" s="164">
        <v>0</v>
      </c>
      <c r="AL454" s="164">
        <v>1</v>
      </c>
      <c r="AM454" s="164">
        <v>0</v>
      </c>
      <c r="AN454" s="164">
        <v>0</v>
      </c>
      <c r="AO454" s="164">
        <v>4</v>
      </c>
      <c r="AP454" s="164">
        <v>0</v>
      </c>
      <c r="AQ454" s="164">
        <v>0</v>
      </c>
      <c r="AR454" s="164">
        <v>0</v>
      </c>
      <c r="AS454" s="75">
        <v>0</v>
      </c>
      <c r="AT454" s="165"/>
      <c r="AU454" s="75">
        <v>168</v>
      </c>
      <c r="AV454" s="75">
        <v>291</v>
      </c>
      <c r="AW454" s="369">
        <v>4</v>
      </c>
      <c r="AY454" s="75"/>
    </row>
    <row r="455" spans="1:51">
      <c r="A455" s="164">
        <f t="shared" si="103"/>
        <v>466</v>
      </c>
      <c r="B455" s="164">
        <f t="shared" si="104"/>
        <v>466700096</v>
      </c>
      <c r="C455" s="165" t="str">
        <f t="shared" si="105"/>
        <v>MARTHA'S VINEYARD</v>
      </c>
      <c r="D455" s="174">
        <f t="shared" si="106"/>
        <v>0</v>
      </c>
      <c r="E455" s="174">
        <f t="shared" si="107"/>
        <v>0</v>
      </c>
      <c r="F455" s="174">
        <f t="shared" si="108"/>
        <v>0</v>
      </c>
      <c r="G455" s="174">
        <f t="shared" si="109"/>
        <v>0</v>
      </c>
      <c r="H455" s="174">
        <f t="shared" si="110"/>
        <v>0</v>
      </c>
      <c r="I455" s="174">
        <f t="shared" si="111"/>
        <v>1</v>
      </c>
      <c r="J455" s="174">
        <f t="shared" si="112"/>
        <v>0</v>
      </c>
      <c r="K455" s="251">
        <f t="shared" si="113"/>
        <v>0.04</v>
      </c>
      <c r="L455" s="174"/>
      <c r="M455" s="174">
        <f t="shared" si="114"/>
        <v>0</v>
      </c>
      <c r="N455" s="174">
        <f t="shared" si="115"/>
        <v>0</v>
      </c>
      <c r="O455" s="174">
        <f t="shared" si="116"/>
        <v>0</v>
      </c>
      <c r="P455" s="174">
        <f t="shared" si="117"/>
        <v>0</v>
      </c>
      <c r="Q455" s="174">
        <f t="shared" si="118"/>
        <v>7</v>
      </c>
      <c r="R455" s="174">
        <f t="shared" si="119"/>
        <v>1</v>
      </c>
      <c r="S455" s="177"/>
      <c r="T455" s="177"/>
      <c r="U455" s="177"/>
      <c r="V455" s="177"/>
      <c r="W455" s="370"/>
      <c r="X455" s="370"/>
      <c r="Y455" s="391"/>
      <c r="Z455" s="177"/>
      <c r="AA455" s="75">
        <v>466</v>
      </c>
      <c r="AB455" s="75">
        <v>466700096</v>
      </c>
      <c r="AC455" s="193" t="s">
        <v>85</v>
      </c>
      <c r="AD455" s="75">
        <v>0</v>
      </c>
      <c r="AE455" s="75">
        <v>0</v>
      </c>
      <c r="AF455" s="75">
        <v>0</v>
      </c>
      <c r="AG455" s="75">
        <v>0</v>
      </c>
      <c r="AH455" s="75">
        <v>0</v>
      </c>
      <c r="AI455" s="75">
        <v>1</v>
      </c>
      <c r="AJ455" s="75">
        <v>0</v>
      </c>
      <c r="AK455" s="164">
        <v>0</v>
      </c>
      <c r="AL455" s="164">
        <v>0</v>
      </c>
      <c r="AM455" s="164">
        <v>0</v>
      </c>
      <c r="AN455" s="164">
        <v>0</v>
      </c>
      <c r="AO455" s="164">
        <v>0</v>
      </c>
      <c r="AP455" s="164">
        <v>0</v>
      </c>
      <c r="AQ455" s="164">
        <v>0</v>
      </c>
      <c r="AR455" s="164">
        <v>0</v>
      </c>
      <c r="AS455" s="75">
        <v>0</v>
      </c>
      <c r="AT455" s="165"/>
      <c r="AU455" s="75">
        <v>700</v>
      </c>
      <c r="AV455" s="75">
        <v>96</v>
      </c>
      <c r="AW455" s="369">
        <v>7</v>
      </c>
      <c r="AY455" s="75"/>
    </row>
    <row r="456" spans="1:51">
      <c r="A456" s="164">
        <f t="shared" si="103"/>
        <v>466</v>
      </c>
      <c r="B456" s="164">
        <f t="shared" si="104"/>
        <v>466700700</v>
      </c>
      <c r="C456" s="165" t="str">
        <f t="shared" si="105"/>
        <v>MARTHA'S VINEYARD</v>
      </c>
      <c r="D456" s="174">
        <f t="shared" si="106"/>
        <v>0</v>
      </c>
      <c r="E456" s="174">
        <f t="shared" si="107"/>
        <v>0</v>
      </c>
      <c r="F456" s="174">
        <f t="shared" si="108"/>
        <v>0</v>
      </c>
      <c r="G456" s="174">
        <f t="shared" si="109"/>
        <v>0</v>
      </c>
      <c r="H456" s="174">
        <f t="shared" si="110"/>
        <v>0</v>
      </c>
      <c r="I456" s="174">
        <f t="shared" si="111"/>
        <v>38</v>
      </c>
      <c r="J456" s="174">
        <f t="shared" si="112"/>
        <v>0</v>
      </c>
      <c r="K456" s="251">
        <f t="shared" si="113"/>
        <v>1.52</v>
      </c>
      <c r="L456" s="174"/>
      <c r="M456" s="174">
        <f t="shared" si="114"/>
        <v>0</v>
      </c>
      <c r="N456" s="174">
        <f t="shared" si="115"/>
        <v>0</v>
      </c>
      <c r="O456" s="174">
        <f t="shared" si="116"/>
        <v>1</v>
      </c>
      <c r="P456" s="174">
        <f t="shared" si="117"/>
        <v>22</v>
      </c>
      <c r="Q456" s="174">
        <f t="shared" si="118"/>
        <v>7</v>
      </c>
      <c r="R456" s="174">
        <f t="shared" si="119"/>
        <v>38</v>
      </c>
      <c r="S456" s="177"/>
      <c r="T456" s="177"/>
      <c r="U456" s="177"/>
      <c r="V456" s="177"/>
      <c r="W456" s="370"/>
      <c r="X456" s="370"/>
      <c r="Y456" s="391"/>
      <c r="Z456" s="177"/>
      <c r="AA456" s="75">
        <v>466</v>
      </c>
      <c r="AB456" s="75">
        <v>466700700</v>
      </c>
      <c r="AC456" s="193" t="s">
        <v>85</v>
      </c>
      <c r="AD456" s="75">
        <v>0</v>
      </c>
      <c r="AE456" s="75">
        <v>0</v>
      </c>
      <c r="AF456" s="75">
        <v>0</v>
      </c>
      <c r="AG456" s="75">
        <v>0</v>
      </c>
      <c r="AH456" s="75">
        <v>0</v>
      </c>
      <c r="AI456" s="75">
        <v>38</v>
      </c>
      <c r="AJ456" s="75">
        <v>0</v>
      </c>
      <c r="AK456" s="164">
        <v>0</v>
      </c>
      <c r="AL456" s="164">
        <v>0</v>
      </c>
      <c r="AM456" s="164">
        <v>0</v>
      </c>
      <c r="AN456" s="164">
        <v>1</v>
      </c>
      <c r="AO456" s="164">
        <v>0</v>
      </c>
      <c r="AP456" s="164">
        <v>0</v>
      </c>
      <c r="AQ456" s="164">
        <v>0</v>
      </c>
      <c r="AR456" s="164">
        <v>0</v>
      </c>
      <c r="AS456" s="75">
        <v>22</v>
      </c>
      <c r="AT456" s="165"/>
      <c r="AU456" s="75">
        <v>700</v>
      </c>
      <c r="AV456" s="75">
        <v>700</v>
      </c>
      <c r="AW456" s="369">
        <v>7</v>
      </c>
      <c r="AY456" s="75"/>
    </row>
    <row r="457" spans="1:51">
      <c r="A457" s="164">
        <f t="shared" si="103"/>
        <v>466</v>
      </c>
      <c r="B457" s="164">
        <f t="shared" si="104"/>
        <v>466774089</v>
      </c>
      <c r="C457" s="165" t="str">
        <f t="shared" si="105"/>
        <v>MARTHA'S VINEYARD</v>
      </c>
      <c r="D457" s="174">
        <f t="shared" si="106"/>
        <v>0</v>
      </c>
      <c r="E457" s="174">
        <f t="shared" si="107"/>
        <v>0</v>
      </c>
      <c r="F457" s="174">
        <f t="shared" si="108"/>
        <v>4</v>
      </c>
      <c r="G457" s="174">
        <f t="shared" si="109"/>
        <v>18</v>
      </c>
      <c r="H457" s="174">
        <f t="shared" si="110"/>
        <v>8</v>
      </c>
      <c r="I457" s="174">
        <f t="shared" si="111"/>
        <v>0</v>
      </c>
      <c r="J457" s="174">
        <f t="shared" si="112"/>
        <v>0</v>
      </c>
      <c r="K457" s="251">
        <f t="shared" si="113"/>
        <v>1.2</v>
      </c>
      <c r="L457" s="174"/>
      <c r="M457" s="174">
        <f t="shared" si="114"/>
        <v>1</v>
      </c>
      <c r="N457" s="174">
        <f t="shared" si="115"/>
        <v>0</v>
      </c>
      <c r="O457" s="174">
        <f t="shared" si="116"/>
        <v>0</v>
      </c>
      <c r="P457" s="174">
        <f t="shared" si="117"/>
        <v>10</v>
      </c>
      <c r="Q457" s="174">
        <f t="shared" si="118"/>
        <v>9</v>
      </c>
      <c r="R457" s="174">
        <f t="shared" si="119"/>
        <v>30</v>
      </c>
      <c r="S457" s="177"/>
      <c r="T457" s="177"/>
      <c r="U457" s="177"/>
      <c r="V457" s="177"/>
      <c r="W457" s="370"/>
      <c r="X457" s="370"/>
      <c r="Y457" s="391"/>
      <c r="Z457" s="177"/>
      <c r="AA457" s="75">
        <v>466</v>
      </c>
      <c r="AB457" s="75">
        <v>466774089</v>
      </c>
      <c r="AC457" s="193" t="s">
        <v>85</v>
      </c>
      <c r="AD457" s="75">
        <v>0</v>
      </c>
      <c r="AE457" s="75">
        <v>0</v>
      </c>
      <c r="AF457" s="75">
        <v>4</v>
      </c>
      <c r="AG457" s="75">
        <v>18</v>
      </c>
      <c r="AH457" s="75">
        <v>8</v>
      </c>
      <c r="AI457" s="75">
        <v>0</v>
      </c>
      <c r="AJ457" s="75">
        <v>0</v>
      </c>
      <c r="AK457" s="164">
        <v>0</v>
      </c>
      <c r="AL457" s="164">
        <v>1</v>
      </c>
      <c r="AM457" s="164">
        <v>0</v>
      </c>
      <c r="AN457" s="164">
        <v>0</v>
      </c>
      <c r="AO457" s="164">
        <v>10</v>
      </c>
      <c r="AP457" s="164">
        <v>0</v>
      </c>
      <c r="AQ457" s="164">
        <v>0</v>
      </c>
      <c r="AR457" s="164">
        <v>0</v>
      </c>
      <c r="AS457" s="75">
        <v>0</v>
      </c>
      <c r="AT457" s="165"/>
      <c r="AU457" s="75">
        <v>774</v>
      </c>
      <c r="AV457" s="75">
        <v>89</v>
      </c>
      <c r="AW457" s="369">
        <v>9</v>
      </c>
      <c r="AY457" s="75"/>
    </row>
    <row r="458" spans="1:51">
      <c r="A458" s="164">
        <f t="shared" si="103"/>
        <v>466</v>
      </c>
      <c r="B458" s="164">
        <f t="shared" si="104"/>
        <v>466774096</v>
      </c>
      <c r="C458" s="165" t="str">
        <f t="shared" si="105"/>
        <v>MARTHA'S VINEYARD</v>
      </c>
      <c r="D458" s="174">
        <f t="shared" si="106"/>
        <v>0</v>
      </c>
      <c r="E458" s="174">
        <f t="shared" si="107"/>
        <v>0</v>
      </c>
      <c r="F458" s="174">
        <f t="shared" si="108"/>
        <v>1</v>
      </c>
      <c r="G458" s="174">
        <f t="shared" si="109"/>
        <v>4</v>
      </c>
      <c r="H458" s="174">
        <f t="shared" si="110"/>
        <v>4</v>
      </c>
      <c r="I458" s="174">
        <f t="shared" si="111"/>
        <v>0</v>
      </c>
      <c r="J458" s="174">
        <f t="shared" si="112"/>
        <v>0</v>
      </c>
      <c r="K458" s="251">
        <f t="shared" si="113"/>
        <v>0.36</v>
      </c>
      <c r="L458" s="174"/>
      <c r="M458" s="174">
        <f t="shared" si="114"/>
        <v>0</v>
      </c>
      <c r="N458" s="174">
        <f t="shared" si="115"/>
        <v>0</v>
      </c>
      <c r="O458" s="174">
        <f t="shared" si="116"/>
        <v>0</v>
      </c>
      <c r="P458" s="174">
        <f t="shared" si="117"/>
        <v>6</v>
      </c>
      <c r="Q458" s="174">
        <f t="shared" si="118"/>
        <v>7</v>
      </c>
      <c r="R458" s="174">
        <f t="shared" si="119"/>
        <v>9</v>
      </c>
      <c r="S458" s="177"/>
      <c r="T458" s="177"/>
      <c r="U458" s="177"/>
      <c r="V458" s="177"/>
      <c r="W458" s="370"/>
      <c r="X458" s="370"/>
      <c r="Y458" s="391"/>
      <c r="Z458" s="177"/>
      <c r="AA458" s="75">
        <v>466</v>
      </c>
      <c r="AB458" s="75">
        <v>466774096</v>
      </c>
      <c r="AC458" s="193" t="s">
        <v>85</v>
      </c>
      <c r="AD458" s="75">
        <v>0</v>
      </c>
      <c r="AE458" s="75">
        <v>0</v>
      </c>
      <c r="AF458" s="75">
        <v>1</v>
      </c>
      <c r="AG458" s="75">
        <v>4</v>
      </c>
      <c r="AH458" s="75">
        <v>4</v>
      </c>
      <c r="AI458" s="75">
        <v>0</v>
      </c>
      <c r="AJ458" s="75">
        <v>0</v>
      </c>
      <c r="AK458" s="164">
        <v>0</v>
      </c>
      <c r="AL458" s="164">
        <v>0</v>
      </c>
      <c r="AM458" s="164">
        <v>0</v>
      </c>
      <c r="AN458" s="164">
        <v>0</v>
      </c>
      <c r="AO458" s="164">
        <v>6</v>
      </c>
      <c r="AP458" s="164">
        <v>0</v>
      </c>
      <c r="AQ458" s="164">
        <v>0</v>
      </c>
      <c r="AR458" s="164">
        <v>0</v>
      </c>
      <c r="AS458" s="75">
        <v>0</v>
      </c>
      <c r="AT458" s="165"/>
      <c r="AU458" s="75">
        <v>774</v>
      </c>
      <c r="AV458" s="75">
        <v>96</v>
      </c>
      <c r="AW458" s="369">
        <v>7</v>
      </c>
      <c r="AY458" s="75"/>
    </row>
    <row r="459" spans="1:51">
      <c r="A459" s="164">
        <f t="shared" ref="A459:A522" si="120">AA459</f>
        <v>466</v>
      </c>
      <c r="B459" s="164">
        <f t="shared" ref="B459:B522" si="121">AB459</f>
        <v>466774221</v>
      </c>
      <c r="C459" s="165" t="str">
        <f t="shared" ref="C459:C522" si="122">AC459</f>
        <v>MARTHA'S VINEYARD</v>
      </c>
      <c r="D459" s="174">
        <f t="shared" ref="D459:D522" si="123">ROUND(AD459,0)</f>
        <v>0</v>
      </c>
      <c r="E459" s="174">
        <f t="shared" ref="E459:E522" si="124">ROUND(AE459,0)</f>
        <v>0</v>
      </c>
      <c r="F459" s="174">
        <f t="shared" ref="F459:F522" si="125">ROUND(AF459,0)</f>
        <v>1</v>
      </c>
      <c r="G459" s="174">
        <f t="shared" ref="G459:G522" si="126">ROUND(AG459,0)</f>
        <v>9</v>
      </c>
      <c r="H459" s="174">
        <f t="shared" ref="H459:H522" si="127">ROUND(AH459,0)</f>
        <v>7</v>
      </c>
      <c r="I459" s="174">
        <f t="shared" ref="I459:I522" si="128">ROUND(AI459,0)-J459</f>
        <v>0</v>
      </c>
      <c r="J459" s="174">
        <f t="shared" ref="J459:J522" si="129">ROUND(AJ459,0)</f>
        <v>0</v>
      </c>
      <c r="K459" s="251">
        <f t="shared" ref="K459:K522" si="130">ROUND($K$2*(SUM(AF459:AI459)+(AE459*0.5))+$K$5*AJ459,4)</f>
        <v>0.68</v>
      </c>
      <c r="L459" s="174"/>
      <c r="M459" s="174">
        <f t="shared" ref="M459:M522" si="131">ROUND(AL459+(AK459*0.5),0)</f>
        <v>0</v>
      </c>
      <c r="N459" s="174">
        <f t="shared" ref="N459:N522" si="132">ROUND(AM459,0)</f>
        <v>0</v>
      </c>
      <c r="O459" s="174">
        <f t="shared" ref="O459:O522" si="133">ROUND(AN459,0)</f>
        <v>0</v>
      </c>
      <c r="P459" s="174">
        <f t="shared" ref="P459:P522" si="134">ROUND(((AP459+AQ459)*0.5)+AO459+AR459+AS459,0)</f>
        <v>5</v>
      </c>
      <c r="Q459" s="174">
        <f t="shared" ref="Q459:Q522" si="135">AW459</f>
        <v>8</v>
      </c>
      <c r="R459" s="174">
        <f t="shared" ref="R459:R522" si="136">SUM(F459:I459)+ROUND(D459*0.5,0)+ROUND(J459,0)</f>
        <v>17</v>
      </c>
      <c r="S459" s="177"/>
      <c r="T459" s="177"/>
      <c r="U459" s="177"/>
      <c r="V459" s="177"/>
      <c r="W459" s="370"/>
      <c r="X459" s="370"/>
      <c r="Y459" s="391"/>
      <c r="Z459" s="177"/>
      <c r="AA459" s="75">
        <v>466</v>
      </c>
      <c r="AB459" s="75">
        <v>466774221</v>
      </c>
      <c r="AC459" s="193" t="s">
        <v>85</v>
      </c>
      <c r="AD459" s="75">
        <v>0</v>
      </c>
      <c r="AE459" s="75">
        <v>0</v>
      </c>
      <c r="AF459" s="75">
        <v>1</v>
      </c>
      <c r="AG459" s="75">
        <v>9</v>
      </c>
      <c r="AH459" s="75">
        <v>7</v>
      </c>
      <c r="AI459" s="75">
        <v>0</v>
      </c>
      <c r="AJ459" s="75">
        <v>0</v>
      </c>
      <c r="AK459" s="164">
        <v>0</v>
      </c>
      <c r="AL459" s="164">
        <v>0</v>
      </c>
      <c r="AM459" s="164">
        <v>0</v>
      </c>
      <c r="AN459" s="164">
        <v>0</v>
      </c>
      <c r="AO459" s="164">
        <v>5</v>
      </c>
      <c r="AP459" s="164">
        <v>0</v>
      </c>
      <c r="AQ459" s="164">
        <v>0</v>
      </c>
      <c r="AR459" s="164">
        <v>0</v>
      </c>
      <c r="AS459" s="75">
        <v>0</v>
      </c>
      <c r="AT459" s="165"/>
      <c r="AU459" s="75">
        <v>774</v>
      </c>
      <c r="AV459" s="75">
        <v>221</v>
      </c>
      <c r="AW459" s="369">
        <v>8</v>
      </c>
      <c r="AY459" s="75"/>
    </row>
    <row r="460" spans="1:51">
      <c r="A460" s="164">
        <f t="shared" si="120"/>
        <v>466</v>
      </c>
      <c r="B460" s="164">
        <f t="shared" si="121"/>
        <v>466774296</v>
      </c>
      <c r="C460" s="165" t="str">
        <f t="shared" si="122"/>
        <v>MARTHA'S VINEYARD</v>
      </c>
      <c r="D460" s="174">
        <f t="shared" si="123"/>
        <v>0</v>
      </c>
      <c r="E460" s="174">
        <f t="shared" si="124"/>
        <v>0</v>
      </c>
      <c r="F460" s="174">
        <f t="shared" si="125"/>
        <v>2</v>
      </c>
      <c r="G460" s="174">
        <f t="shared" si="126"/>
        <v>13</v>
      </c>
      <c r="H460" s="174">
        <f t="shared" si="127"/>
        <v>17</v>
      </c>
      <c r="I460" s="174">
        <f t="shared" si="128"/>
        <v>0</v>
      </c>
      <c r="J460" s="174">
        <f t="shared" si="129"/>
        <v>0</v>
      </c>
      <c r="K460" s="251">
        <f t="shared" si="130"/>
        <v>1.28</v>
      </c>
      <c r="L460" s="174"/>
      <c r="M460" s="174">
        <f t="shared" si="131"/>
        <v>1</v>
      </c>
      <c r="N460" s="174">
        <f t="shared" si="132"/>
        <v>0</v>
      </c>
      <c r="O460" s="174">
        <f t="shared" si="133"/>
        <v>0</v>
      </c>
      <c r="P460" s="174">
        <f t="shared" si="134"/>
        <v>9</v>
      </c>
      <c r="Q460" s="174">
        <f t="shared" si="135"/>
        <v>8</v>
      </c>
      <c r="R460" s="174">
        <f t="shared" si="136"/>
        <v>32</v>
      </c>
      <c r="S460" s="177"/>
      <c r="T460" s="177"/>
      <c r="U460" s="177"/>
      <c r="V460" s="177"/>
      <c r="W460" s="370"/>
      <c r="X460" s="370"/>
      <c r="Y460" s="391"/>
      <c r="Z460" s="177"/>
      <c r="AA460" s="75">
        <v>466</v>
      </c>
      <c r="AB460" s="75">
        <v>466774296</v>
      </c>
      <c r="AC460" s="193" t="s">
        <v>85</v>
      </c>
      <c r="AD460" s="75">
        <v>0</v>
      </c>
      <c r="AE460" s="75">
        <v>0</v>
      </c>
      <c r="AF460" s="75">
        <v>2</v>
      </c>
      <c r="AG460" s="75">
        <v>13</v>
      </c>
      <c r="AH460" s="75">
        <v>17</v>
      </c>
      <c r="AI460" s="75">
        <v>0</v>
      </c>
      <c r="AJ460" s="75">
        <v>0</v>
      </c>
      <c r="AK460" s="164">
        <v>0</v>
      </c>
      <c r="AL460" s="164">
        <v>1</v>
      </c>
      <c r="AM460" s="164">
        <v>0</v>
      </c>
      <c r="AN460" s="164">
        <v>0</v>
      </c>
      <c r="AO460" s="164">
        <v>9</v>
      </c>
      <c r="AP460" s="164">
        <v>0</v>
      </c>
      <c r="AQ460" s="164">
        <v>0</v>
      </c>
      <c r="AR460" s="164">
        <v>0</v>
      </c>
      <c r="AS460" s="75">
        <v>0</v>
      </c>
      <c r="AT460" s="165"/>
      <c r="AU460" s="75">
        <v>774</v>
      </c>
      <c r="AV460" s="75">
        <v>296</v>
      </c>
      <c r="AW460" s="369">
        <v>8</v>
      </c>
      <c r="AY460" s="75"/>
    </row>
    <row r="461" spans="1:51">
      <c r="A461" s="164">
        <f t="shared" si="120"/>
        <v>466</v>
      </c>
      <c r="B461" s="164">
        <f t="shared" si="121"/>
        <v>466774774</v>
      </c>
      <c r="C461" s="165" t="str">
        <f t="shared" si="122"/>
        <v>MARTHA'S VINEYARD</v>
      </c>
      <c r="D461" s="174">
        <f t="shared" si="123"/>
        <v>0</v>
      </c>
      <c r="E461" s="174">
        <f t="shared" si="124"/>
        <v>0</v>
      </c>
      <c r="F461" s="174">
        <f t="shared" si="125"/>
        <v>3</v>
      </c>
      <c r="G461" s="174">
        <f t="shared" si="126"/>
        <v>20</v>
      </c>
      <c r="H461" s="174">
        <f t="shared" si="127"/>
        <v>14</v>
      </c>
      <c r="I461" s="174">
        <f t="shared" si="128"/>
        <v>0</v>
      </c>
      <c r="J461" s="174">
        <f t="shared" si="129"/>
        <v>0</v>
      </c>
      <c r="K461" s="251">
        <f t="shared" si="130"/>
        <v>1.48</v>
      </c>
      <c r="L461" s="174"/>
      <c r="M461" s="174">
        <f t="shared" si="131"/>
        <v>3</v>
      </c>
      <c r="N461" s="174">
        <f t="shared" si="132"/>
        <v>0</v>
      </c>
      <c r="O461" s="174">
        <f t="shared" si="133"/>
        <v>0</v>
      </c>
      <c r="P461" s="174">
        <f t="shared" si="134"/>
        <v>17</v>
      </c>
      <c r="Q461" s="174">
        <f t="shared" si="135"/>
        <v>6</v>
      </c>
      <c r="R461" s="174">
        <f t="shared" si="136"/>
        <v>37</v>
      </c>
      <c r="S461" s="177"/>
      <c r="T461" s="177"/>
      <c r="U461" s="177"/>
      <c r="V461" s="177"/>
      <c r="W461" s="370"/>
      <c r="X461" s="370"/>
      <c r="Y461" s="391"/>
      <c r="Z461" s="177"/>
      <c r="AA461" s="75">
        <v>466</v>
      </c>
      <c r="AB461" s="75">
        <v>466774774</v>
      </c>
      <c r="AC461" s="193" t="s">
        <v>85</v>
      </c>
      <c r="AD461" s="75">
        <v>0</v>
      </c>
      <c r="AE461" s="75">
        <v>0</v>
      </c>
      <c r="AF461" s="75">
        <v>3</v>
      </c>
      <c r="AG461" s="75">
        <v>20</v>
      </c>
      <c r="AH461" s="75">
        <v>14</v>
      </c>
      <c r="AI461" s="75">
        <v>0</v>
      </c>
      <c r="AJ461" s="75">
        <v>0</v>
      </c>
      <c r="AK461" s="164">
        <v>0</v>
      </c>
      <c r="AL461" s="164">
        <v>3</v>
      </c>
      <c r="AM461" s="164">
        <v>0</v>
      </c>
      <c r="AN461" s="164">
        <v>0</v>
      </c>
      <c r="AO461" s="164">
        <v>16</v>
      </c>
      <c r="AP461" s="164">
        <v>0</v>
      </c>
      <c r="AQ461" s="164">
        <v>0</v>
      </c>
      <c r="AR461" s="164">
        <v>1</v>
      </c>
      <c r="AS461" s="75">
        <v>0</v>
      </c>
      <c r="AT461" s="165"/>
      <c r="AU461" s="75">
        <v>774</v>
      </c>
      <c r="AV461" s="75">
        <v>774</v>
      </c>
      <c r="AW461" s="369">
        <v>6</v>
      </c>
      <c r="AY461" s="75"/>
    </row>
    <row r="462" spans="1:51">
      <c r="A462" s="164">
        <f t="shared" si="120"/>
        <v>469</v>
      </c>
      <c r="B462" s="164">
        <f t="shared" si="121"/>
        <v>469035018</v>
      </c>
      <c r="C462" s="165" t="str">
        <f t="shared" si="122"/>
        <v>MATCH</v>
      </c>
      <c r="D462" s="174">
        <f t="shared" si="123"/>
        <v>0</v>
      </c>
      <c r="E462" s="174">
        <f t="shared" si="124"/>
        <v>0</v>
      </c>
      <c r="F462" s="174">
        <f t="shared" si="125"/>
        <v>0</v>
      </c>
      <c r="G462" s="174">
        <f t="shared" si="126"/>
        <v>1</v>
      </c>
      <c r="H462" s="174">
        <f t="shared" si="127"/>
        <v>0</v>
      </c>
      <c r="I462" s="174">
        <f t="shared" si="128"/>
        <v>1</v>
      </c>
      <c r="J462" s="174">
        <f t="shared" si="129"/>
        <v>0</v>
      </c>
      <c r="K462" s="251">
        <f t="shared" si="130"/>
        <v>0.08</v>
      </c>
      <c r="L462" s="174"/>
      <c r="M462" s="174">
        <f t="shared" si="131"/>
        <v>0</v>
      </c>
      <c r="N462" s="174">
        <f t="shared" si="132"/>
        <v>0</v>
      </c>
      <c r="O462" s="174">
        <f t="shared" si="133"/>
        <v>0</v>
      </c>
      <c r="P462" s="174">
        <f t="shared" si="134"/>
        <v>0</v>
      </c>
      <c r="Q462" s="174">
        <f t="shared" si="135"/>
        <v>9</v>
      </c>
      <c r="R462" s="174">
        <f t="shared" si="136"/>
        <v>2</v>
      </c>
      <c r="S462" s="177"/>
      <c r="T462" s="177"/>
      <c r="U462" s="177"/>
      <c r="V462" s="177"/>
      <c r="W462" s="370"/>
      <c r="X462" s="370"/>
      <c r="Y462" s="391"/>
      <c r="Z462" s="177"/>
      <c r="AA462" s="75">
        <v>469</v>
      </c>
      <c r="AB462" s="75">
        <v>469035018</v>
      </c>
      <c r="AC462" s="193" t="s">
        <v>87</v>
      </c>
      <c r="AD462" s="75">
        <v>0</v>
      </c>
      <c r="AE462" s="75">
        <v>0</v>
      </c>
      <c r="AF462" s="75">
        <v>0</v>
      </c>
      <c r="AG462" s="75">
        <v>1</v>
      </c>
      <c r="AH462" s="75">
        <v>0</v>
      </c>
      <c r="AI462" s="75">
        <v>1</v>
      </c>
      <c r="AJ462" s="75">
        <v>0</v>
      </c>
      <c r="AK462" s="164">
        <v>0</v>
      </c>
      <c r="AL462" s="164">
        <v>0</v>
      </c>
      <c r="AM462" s="164">
        <v>0</v>
      </c>
      <c r="AN462" s="164">
        <v>0</v>
      </c>
      <c r="AO462" s="164">
        <v>0</v>
      </c>
      <c r="AP462" s="164">
        <v>0</v>
      </c>
      <c r="AQ462" s="164">
        <v>0</v>
      </c>
      <c r="AR462" s="164">
        <v>0</v>
      </c>
      <c r="AS462" s="75">
        <v>0</v>
      </c>
      <c r="AT462" s="165"/>
      <c r="AU462" s="75">
        <v>35</v>
      </c>
      <c r="AV462" s="75">
        <v>18</v>
      </c>
      <c r="AW462" s="369">
        <v>9</v>
      </c>
      <c r="AY462" s="75"/>
    </row>
    <row r="463" spans="1:51">
      <c r="A463" s="164">
        <f t="shared" si="120"/>
        <v>469</v>
      </c>
      <c r="B463" s="164">
        <f t="shared" si="121"/>
        <v>469035035</v>
      </c>
      <c r="C463" s="165" t="str">
        <f t="shared" si="122"/>
        <v>MATCH</v>
      </c>
      <c r="D463" s="174">
        <f t="shared" si="123"/>
        <v>73</v>
      </c>
      <c r="E463" s="174">
        <f t="shared" si="124"/>
        <v>0</v>
      </c>
      <c r="F463" s="174">
        <f t="shared" si="125"/>
        <v>88</v>
      </c>
      <c r="G463" s="174">
        <f t="shared" si="126"/>
        <v>462</v>
      </c>
      <c r="H463" s="174">
        <f t="shared" si="127"/>
        <v>275</v>
      </c>
      <c r="I463" s="174">
        <f t="shared" si="128"/>
        <v>247</v>
      </c>
      <c r="J463" s="174">
        <f t="shared" si="129"/>
        <v>0</v>
      </c>
      <c r="K463" s="251">
        <f t="shared" si="130"/>
        <v>42.88</v>
      </c>
      <c r="L463" s="174"/>
      <c r="M463" s="174">
        <f t="shared" si="131"/>
        <v>155</v>
      </c>
      <c r="N463" s="174">
        <f t="shared" si="132"/>
        <v>48</v>
      </c>
      <c r="O463" s="174">
        <f t="shared" si="133"/>
        <v>11</v>
      </c>
      <c r="P463" s="174">
        <f t="shared" si="134"/>
        <v>880</v>
      </c>
      <c r="Q463" s="174">
        <f t="shared" si="135"/>
        <v>11</v>
      </c>
      <c r="R463" s="174">
        <f t="shared" si="136"/>
        <v>1109</v>
      </c>
      <c r="S463" s="177"/>
      <c r="T463" s="177"/>
      <c r="U463" s="177"/>
      <c r="V463" s="177"/>
      <c r="W463" s="370"/>
      <c r="X463" s="370"/>
      <c r="Y463" s="391"/>
      <c r="Z463" s="177"/>
      <c r="AA463" s="75">
        <v>469</v>
      </c>
      <c r="AB463" s="75">
        <v>469035035</v>
      </c>
      <c r="AC463" s="193" t="s">
        <v>87</v>
      </c>
      <c r="AD463" s="75">
        <v>73</v>
      </c>
      <c r="AE463" s="75">
        <v>0</v>
      </c>
      <c r="AF463" s="75">
        <v>88</v>
      </c>
      <c r="AG463" s="75">
        <v>462</v>
      </c>
      <c r="AH463" s="75">
        <v>275</v>
      </c>
      <c r="AI463" s="75">
        <v>247</v>
      </c>
      <c r="AJ463" s="75">
        <v>0</v>
      </c>
      <c r="AK463" s="164">
        <v>7</v>
      </c>
      <c r="AL463" s="164">
        <v>151</v>
      </c>
      <c r="AM463" s="164">
        <v>48</v>
      </c>
      <c r="AN463" s="164">
        <v>11</v>
      </c>
      <c r="AO463" s="164">
        <v>600</v>
      </c>
      <c r="AP463" s="164">
        <v>50</v>
      </c>
      <c r="AQ463" s="164">
        <v>0</v>
      </c>
      <c r="AR463" s="164">
        <v>79</v>
      </c>
      <c r="AS463" s="75">
        <v>176</v>
      </c>
      <c r="AT463" s="165"/>
      <c r="AU463" s="75">
        <v>35</v>
      </c>
      <c r="AV463" s="75">
        <v>35</v>
      </c>
      <c r="AW463" s="369">
        <v>11</v>
      </c>
      <c r="AY463" s="75"/>
    </row>
    <row r="464" spans="1:51">
      <c r="A464" s="164">
        <f t="shared" si="120"/>
        <v>469</v>
      </c>
      <c r="B464" s="164">
        <f t="shared" si="121"/>
        <v>469035044</v>
      </c>
      <c r="C464" s="165" t="str">
        <f t="shared" si="122"/>
        <v>MATCH</v>
      </c>
      <c r="D464" s="174">
        <f t="shared" si="123"/>
        <v>0</v>
      </c>
      <c r="E464" s="174">
        <f t="shared" si="124"/>
        <v>0</v>
      </c>
      <c r="F464" s="174">
        <f t="shared" si="125"/>
        <v>0</v>
      </c>
      <c r="G464" s="174">
        <f t="shared" si="126"/>
        <v>2</v>
      </c>
      <c r="H464" s="174">
        <f t="shared" si="127"/>
        <v>2</v>
      </c>
      <c r="I464" s="174">
        <f t="shared" si="128"/>
        <v>3</v>
      </c>
      <c r="J464" s="174">
        <f t="shared" si="129"/>
        <v>0</v>
      </c>
      <c r="K464" s="251">
        <f t="shared" si="130"/>
        <v>0.28000000000000003</v>
      </c>
      <c r="L464" s="174"/>
      <c r="M464" s="174">
        <f t="shared" si="131"/>
        <v>1</v>
      </c>
      <c r="N464" s="174">
        <f t="shared" si="132"/>
        <v>0</v>
      </c>
      <c r="O464" s="174">
        <f t="shared" si="133"/>
        <v>0</v>
      </c>
      <c r="P464" s="174">
        <f t="shared" si="134"/>
        <v>2</v>
      </c>
      <c r="Q464" s="174">
        <f t="shared" si="135"/>
        <v>11</v>
      </c>
      <c r="R464" s="174">
        <f t="shared" si="136"/>
        <v>7</v>
      </c>
      <c r="S464" s="177"/>
      <c r="T464" s="177"/>
      <c r="U464" s="177"/>
      <c r="V464" s="177"/>
      <c r="W464" s="370"/>
      <c r="X464" s="370"/>
      <c r="Y464" s="391"/>
      <c r="Z464" s="177"/>
      <c r="AA464" s="75">
        <v>469</v>
      </c>
      <c r="AB464" s="75">
        <v>469035044</v>
      </c>
      <c r="AC464" s="193" t="s">
        <v>87</v>
      </c>
      <c r="AD464" s="75">
        <v>0</v>
      </c>
      <c r="AE464" s="75">
        <v>0</v>
      </c>
      <c r="AF464" s="75">
        <v>0</v>
      </c>
      <c r="AG464" s="75">
        <v>2</v>
      </c>
      <c r="AH464" s="75">
        <v>2</v>
      </c>
      <c r="AI464" s="75">
        <v>3</v>
      </c>
      <c r="AJ464" s="75">
        <v>0</v>
      </c>
      <c r="AK464" s="164">
        <v>0</v>
      </c>
      <c r="AL464" s="164">
        <v>1</v>
      </c>
      <c r="AM464" s="164">
        <v>0</v>
      </c>
      <c r="AN464" s="164">
        <v>0</v>
      </c>
      <c r="AO464" s="164">
        <v>1</v>
      </c>
      <c r="AP464" s="164">
        <v>0</v>
      </c>
      <c r="AQ464" s="164">
        <v>0</v>
      </c>
      <c r="AR464" s="164">
        <v>0</v>
      </c>
      <c r="AS464" s="75">
        <v>1</v>
      </c>
      <c r="AT464" s="165"/>
      <c r="AU464" s="75">
        <v>35</v>
      </c>
      <c r="AV464" s="75">
        <v>44</v>
      </c>
      <c r="AW464" s="369">
        <v>11</v>
      </c>
      <c r="AY464" s="75"/>
    </row>
    <row r="465" spans="1:51">
      <c r="A465" s="164">
        <f t="shared" si="120"/>
        <v>469</v>
      </c>
      <c r="B465" s="164">
        <f t="shared" si="121"/>
        <v>469035048</v>
      </c>
      <c r="C465" s="165" t="str">
        <f t="shared" si="122"/>
        <v>MATCH</v>
      </c>
      <c r="D465" s="174">
        <f t="shared" si="123"/>
        <v>0</v>
      </c>
      <c r="E465" s="174">
        <f t="shared" si="124"/>
        <v>0</v>
      </c>
      <c r="F465" s="174">
        <f t="shared" si="125"/>
        <v>0</v>
      </c>
      <c r="G465" s="174">
        <f t="shared" si="126"/>
        <v>0</v>
      </c>
      <c r="H465" s="174">
        <f t="shared" si="127"/>
        <v>0</v>
      </c>
      <c r="I465" s="174">
        <f t="shared" si="128"/>
        <v>1</v>
      </c>
      <c r="J465" s="174">
        <f t="shared" si="129"/>
        <v>0</v>
      </c>
      <c r="K465" s="251">
        <f t="shared" si="130"/>
        <v>0.04</v>
      </c>
      <c r="L465" s="174"/>
      <c r="M465" s="174">
        <f t="shared" si="131"/>
        <v>0</v>
      </c>
      <c r="N465" s="174">
        <f t="shared" si="132"/>
        <v>0</v>
      </c>
      <c r="O465" s="174">
        <f t="shared" si="133"/>
        <v>0</v>
      </c>
      <c r="P465" s="174">
        <f t="shared" si="134"/>
        <v>1</v>
      </c>
      <c r="Q465" s="174">
        <f t="shared" si="135"/>
        <v>4</v>
      </c>
      <c r="R465" s="174">
        <f t="shared" si="136"/>
        <v>1</v>
      </c>
      <c r="S465" s="177"/>
      <c r="T465" s="177"/>
      <c r="U465" s="177"/>
      <c r="V465" s="177"/>
      <c r="W465" s="370"/>
      <c r="X465" s="370"/>
      <c r="Y465" s="391"/>
      <c r="Z465" s="177"/>
      <c r="AA465" s="75">
        <v>469</v>
      </c>
      <c r="AB465" s="75">
        <v>469035048</v>
      </c>
      <c r="AC465" s="193" t="s">
        <v>87</v>
      </c>
      <c r="AD465" s="75">
        <v>0</v>
      </c>
      <c r="AE465" s="75">
        <v>0</v>
      </c>
      <c r="AF465" s="75">
        <v>0</v>
      </c>
      <c r="AG465" s="75">
        <v>0</v>
      </c>
      <c r="AH465" s="75">
        <v>0</v>
      </c>
      <c r="AI465" s="75">
        <v>1</v>
      </c>
      <c r="AJ465" s="75">
        <v>0</v>
      </c>
      <c r="AK465" s="164">
        <v>0</v>
      </c>
      <c r="AL465" s="164">
        <v>0</v>
      </c>
      <c r="AM465" s="164">
        <v>0</v>
      </c>
      <c r="AN465" s="164">
        <v>0</v>
      </c>
      <c r="AO465" s="164">
        <v>0</v>
      </c>
      <c r="AP465" s="164">
        <v>0</v>
      </c>
      <c r="AQ465" s="164">
        <v>0</v>
      </c>
      <c r="AR465" s="164">
        <v>0</v>
      </c>
      <c r="AS465" s="75">
        <v>1</v>
      </c>
      <c r="AT465" s="165"/>
      <c r="AU465" s="75">
        <v>35</v>
      </c>
      <c r="AV465" s="75">
        <v>48</v>
      </c>
      <c r="AW465" s="369">
        <v>4</v>
      </c>
      <c r="AY465" s="75"/>
    </row>
    <row r="466" spans="1:51">
      <c r="A466" s="164">
        <f t="shared" si="120"/>
        <v>469</v>
      </c>
      <c r="B466" s="164">
        <f t="shared" si="121"/>
        <v>469035050</v>
      </c>
      <c r="C466" s="165" t="str">
        <f t="shared" si="122"/>
        <v>MATCH</v>
      </c>
      <c r="D466" s="174">
        <f t="shared" si="123"/>
        <v>1</v>
      </c>
      <c r="E466" s="174">
        <f t="shared" si="124"/>
        <v>0</v>
      </c>
      <c r="F466" s="174">
        <f t="shared" si="125"/>
        <v>0</v>
      </c>
      <c r="G466" s="174">
        <f t="shared" si="126"/>
        <v>1</v>
      </c>
      <c r="H466" s="174">
        <f t="shared" si="127"/>
        <v>0</v>
      </c>
      <c r="I466" s="174">
        <f t="shared" si="128"/>
        <v>0</v>
      </c>
      <c r="J466" s="174">
        <f t="shared" si="129"/>
        <v>0</v>
      </c>
      <c r="K466" s="251">
        <f t="shared" si="130"/>
        <v>0.04</v>
      </c>
      <c r="L466" s="174"/>
      <c r="M466" s="174">
        <f t="shared" si="131"/>
        <v>0</v>
      </c>
      <c r="N466" s="174">
        <f t="shared" si="132"/>
        <v>0</v>
      </c>
      <c r="O466" s="174">
        <f t="shared" si="133"/>
        <v>0</v>
      </c>
      <c r="P466" s="174">
        <f t="shared" si="134"/>
        <v>1</v>
      </c>
      <c r="Q466" s="174">
        <f t="shared" si="135"/>
        <v>5</v>
      </c>
      <c r="R466" s="174">
        <f t="shared" si="136"/>
        <v>2</v>
      </c>
      <c r="S466" s="177"/>
      <c r="T466" s="177"/>
      <c r="U466" s="177"/>
      <c r="V466" s="177"/>
      <c r="W466" s="370"/>
      <c r="X466" s="370"/>
      <c r="Y466" s="391"/>
      <c r="Z466" s="177"/>
      <c r="AA466" s="75">
        <v>469</v>
      </c>
      <c r="AB466" s="75">
        <v>469035050</v>
      </c>
      <c r="AC466" s="193" t="s">
        <v>87</v>
      </c>
      <c r="AD466" s="75">
        <v>1</v>
      </c>
      <c r="AE466" s="75">
        <v>0</v>
      </c>
      <c r="AF466" s="75">
        <v>0</v>
      </c>
      <c r="AG466" s="75">
        <v>1</v>
      </c>
      <c r="AH466" s="75">
        <v>0</v>
      </c>
      <c r="AI466" s="75">
        <v>0</v>
      </c>
      <c r="AJ466" s="75">
        <v>0</v>
      </c>
      <c r="AK466" s="164">
        <v>0</v>
      </c>
      <c r="AL466" s="164">
        <v>0</v>
      </c>
      <c r="AM466" s="164">
        <v>0</v>
      </c>
      <c r="AN466" s="164">
        <v>0</v>
      </c>
      <c r="AO466" s="164">
        <v>1</v>
      </c>
      <c r="AP466" s="164">
        <v>0</v>
      </c>
      <c r="AQ466" s="164">
        <v>0</v>
      </c>
      <c r="AR466" s="164">
        <v>0</v>
      </c>
      <c r="AS466" s="75">
        <v>0</v>
      </c>
      <c r="AT466" s="165"/>
      <c r="AU466" s="75">
        <v>35</v>
      </c>
      <c r="AV466" s="75">
        <v>50</v>
      </c>
      <c r="AW466" s="369">
        <v>5</v>
      </c>
      <c r="AY466" s="75"/>
    </row>
    <row r="467" spans="1:51">
      <c r="A467" s="164">
        <f t="shared" si="120"/>
        <v>469</v>
      </c>
      <c r="B467" s="164">
        <f t="shared" si="121"/>
        <v>469035073</v>
      </c>
      <c r="C467" s="165" t="str">
        <f t="shared" si="122"/>
        <v>MATCH</v>
      </c>
      <c r="D467" s="174">
        <f t="shared" si="123"/>
        <v>0</v>
      </c>
      <c r="E467" s="174">
        <f t="shared" si="124"/>
        <v>0</v>
      </c>
      <c r="F467" s="174">
        <f t="shared" si="125"/>
        <v>0</v>
      </c>
      <c r="G467" s="174">
        <f t="shared" si="126"/>
        <v>2</v>
      </c>
      <c r="H467" s="174">
        <f t="shared" si="127"/>
        <v>1</v>
      </c>
      <c r="I467" s="174">
        <f t="shared" si="128"/>
        <v>2</v>
      </c>
      <c r="J467" s="174">
        <f t="shared" si="129"/>
        <v>0</v>
      </c>
      <c r="K467" s="251">
        <f t="shared" si="130"/>
        <v>0.2</v>
      </c>
      <c r="L467" s="174"/>
      <c r="M467" s="174">
        <f t="shared" si="131"/>
        <v>0</v>
      </c>
      <c r="N467" s="174">
        <f t="shared" si="132"/>
        <v>0</v>
      </c>
      <c r="O467" s="174">
        <f t="shared" si="133"/>
        <v>0</v>
      </c>
      <c r="P467" s="174">
        <f t="shared" si="134"/>
        <v>5</v>
      </c>
      <c r="Q467" s="174">
        <f t="shared" si="135"/>
        <v>5</v>
      </c>
      <c r="R467" s="174">
        <f t="shared" si="136"/>
        <v>5</v>
      </c>
      <c r="S467" s="177"/>
      <c r="T467" s="177"/>
      <c r="U467" s="177"/>
      <c r="V467" s="177"/>
      <c r="W467" s="370"/>
      <c r="X467" s="370"/>
      <c r="Y467" s="391"/>
      <c r="Z467" s="177"/>
      <c r="AA467" s="75">
        <v>469</v>
      </c>
      <c r="AB467" s="75">
        <v>469035073</v>
      </c>
      <c r="AC467" s="193" t="s">
        <v>87</v>
      </c>
      <c r="AD467" s="75">
        <v>0</v>
      </c>
      <c r="AE467" s="75">
        <v>0</v>
      </c>
      <c r="AF467" s="75">
        <v>0</v>
      </c>
      <c r="AG467" s="75">
        <v>2</v>
      </c>
      <c r="AH467" s="75">
        <v>1</v>
      </c>
      <c r="AI467" s="75">
        <v>2</v>
      </c>
      <c r="AJ467" s="75">
        <v>0</v>
      </c>
      <c r="AK467" s="164">
        <v>0</v>
      </c>
      <c r="AL467" s="164">
        <v>0</v>
      </c>
      <c r="AM467" s="164">
        <v>0</v>
      </c>
      <c r="AN467" s="164">
        <v>0</v>
      </c>
      <c r="AO467" s="164">
        <v>3</v>
      </c>
      <c r="AP467" s="164">
        <v>0</v>
      </c>
      <c r="AQ467" s="164">
        <v>0</v>
      </c>
      <c r="AR467" s="164">
        <v>0</v>
      </c>
      <c r="AS467" s="75">
        <v>2</v>
      </c>
      <c r="AT467" s="165"/>
      <c r="AU467" s="75">
        <v>35</v>
      </c>
      <c r="AV467" s="75">
        <v>73</v>
      </c>
      <c r="AW467" s="369">
        <v>5</v>
      </c>
      <c r="AY467" s="75"/>
    </row>
    <row r="468" spans="1:51">
      <c r="A468" s="164">
        <f t="shared" si="120"/>
        <v>469</v>
      </c>
      <c r="B468" s="164">
        <f t="shared" si="121"/>
        <v>469035093</v>
      </c>
      <c r="C468" s="165" t="str">
        <f t="shared" si="122"/>
        <v>MATCH</v>
      </c>
      <c r="D468" s="174">
        <f t="shared" si="123"/>
        <v>0</v>
      </c>
      <c r="E468" s="174">
        <f t="shared" si="124"/>
        <v>0</v>
      </c>
      <c r="F468" s="174">
        <f t="shared" si="125"/>
        <v>0</v>
      </c>
      <c r="G468" s="174">
        <f t="shared" si="126"/>
        <v>0</v>
      </c>
      <c r="H468" s="174">
        <f t="shared" si="127"/>
        <v>0</v>
      </c>
      <c r="I468" s="174">
        <f t="shared" si="128"/>
        <v>1</v>
      </c>
      <c r="J468" s="174">
        <f t="shared" si="129"/>
        <v>0</v>
      </c>
      <c r="K468" s="251">
        <f t="shared" si="130"/>
        <v>0.04</v>
      </c>
      <c r="L468" s="174"/>
      <c r="M468" s="174">
        <f t="shared" si="131"/>
        <v>0</v>
      </c>
      <c r="N468" s="174">
        <f t="shared" si="132"/>
        <v>0</v>
      </c>
      <c r="O468" s="174">
        <f t="shared" si="133"/>
        <v>0</v>
      </c>
      <c r="P468" s="174">
        <f t="shared" si="134"/>
        <v>1</v>
      </c>
      <c r="Q468" s="174">
        <f t="shared" si="135"/>
        <v>11</v>
      </c>
      <c r="R468" s="174">
        <f t="shared" si="136"/>
        <v>1</v>
      </c>
      <c r="S468" s="177"/>
      <c r="T468" s="177"/>
      <c r="U468" s="177"/>
      <c r="V468" s="177"/>
      <c r="W468" s="370"/>
      <c r="X468" s="370"/>
      <c r="Y468" s="391"/>
      <c r="Z468" s="177"/>
      <c r="AA468" s="75">
        <v>469</v>
      </c>
      <c r="AB468" s="75">
        <v>469035093</v>
      </c>
      <c r="AC468" s="193" t="s">
        <v>87</v>
      </c>
      <c r="AD468" s="75">
        <v>0</v>
      </c>
      <c r="AE468" s="75">
        <v>0</v>
      </c>
      <c r="AF468" s="75">
        <v>0</v>
      </c>
      <c r="AG468" s="75">
        <v>0</v>
      </c>
      <c r="AH468" s="75">
        <v>0</v>
      </c>
      <c r="AI468" s="75">
        <v>1</v>
      </c>
      <c r="AJ468" s="75">
        <v>0</v>
      </c>
      <c r="AK468" s="164">
        <v>0</v>
      </c>
      <c r="AL468" s="164">
        <v>0</v>
      </c>
      <c r="AM468" s="164">
        <v>0</v>
      </c>
      <c r="AN468" s="164">
        <v>0</v>
      </c>
      <c r="AO468" s="164">
        <v>0</v>
      </c>
      <c r="AP468" s="164">
        <v>0</v>
      </c>
      <c r="AQ468" s="164">
        <v>0</v>
      </c>
      <c r="AR468" s="164">
        <v>0</v>
      </c>
      <c r="AS468" s="75">
        <v>1</v>
      </c>
      <c r="AT468" s="165"/>
      <c r="AU468" s="75">
        <v>35</v>
      </c>
      <c r="AV468" s="75">
        <v>93</v>
      </c>
      <c r="AW468" s="369">
        <v>11</v>
      </c>
      <c r="AY468" s="75"/>
    </row>
    <row r="469" spans="1:51">
      <c r="A469" s="164">
        <f t="shared" si="120"/>
        <v>469</v>
      </c>
      <c r="B469" s="164">
        <f t="shared" si="121"/>
        <v>469035095</v>
      </c>
      <c r="C469" s="165" t="str">
        <f t="shared" si="122"/>
        <v>MATCH</v>
      </c>
      <c r="D469" s="174">
        <f t="shared" si="123"/>
        <v>0</v>
      </c>
      <c r="E469" s="174">
        <f t="shared" si="124"/>
        <v>0</v>
      </c>
      <c r="F469" s="174">
        <f t="shared" si="125"/>
        <v>0</v>
      </c>
      <c r="G469" s="174">
        <f t="shared" si="126"/>
        <v>1</v>
      </c>
      <c r="H469" s="174">
        <f t="shared" si="127"/>
        <v>0</v>
      </c>
      <c r="I469" s="174">
        <f t="shared" si="128"/>
        <v>0</v>
      </c>
      <c r="J469" s="174">
        <f t="shared" si="129"/>
        <v>0</v>
      </c>
      <c r="K469" s="251">
        <f t="shared" si="130"/>
        <v>0.04</v>
      </c>
      <c r="L469" s="174"/>
      <c r="M469" s="174">
        <f t="shared" si="131"/>
        <v>0</v>
      </c>
      <c r="N469" s="174">
        <f t="shared" si="132"/>
        <v>0</v>
      </c>
      <c r="O469" s="174">
        <f t="shared" si="133"/>
        <v>0</v>
      </c>
      <c r="P469" s="174">
        <f t="shared" si="134"/>
        <v>1</v>
      </c>
      <c r="Q469" s="174">
        <f t="shared" si="135"/>
        <v>12</v>
      </c>
      <c r="R469" s="174">
        <f t="shared" si="136"/>
        <v>1</v>
      </c>
      <c r="S469" s="177"/>
      <c r="T469" s="177"/>
      <c r="U469" s="177"/>
      <c r="V469" s="177"/>
      <c r="W469" s="370"/>
      <c r="X469" s="370"/>
      <c r="Y469" s="391"/>
      <c r="Z469" s="177"/>
      <c r="AA469" s="75">
        <v>469</v>
      </c>
      <c r="AB469" s="75">
        <v>469035095</v>
      </c>
      <c r="AC469" s="193" t="s">
        <v>87</v>
      </c>
      <c r="AD469" s="75">
        <v>0</v>
      </c>
      <c r="AE469" s="75">
        <v>0</v>
      </c>
      <c r="AF469" s="75">
        <v>0</v>
      </c>
      <c r="AG469" s="75">
        <v>1</v>
      </c>
      <c r="AH469" s="75">
        <v>0</v>
      </c>
      <c r="AI469" s="75">
        <v>0</v>
      </c>
      <c r="AJ469" s="75">
        <v>0</v>
      </c>
      <c r="AK469" s="164">
        <v>0</v>
      </c>
      <c r="AL469" s="164">
        <v>0</v>
      </c>
      <c r="AM469" s="164">
        <v>0</v>
      </c>
      <c r="AN469" s="164">
        <v>0</v>
      </c>
      <c r="AO469" s="164">
        <v>1</v>
      </c>
      <c r="AP469" s="164">
        <v>0</v>
      </c>
      <c r="AQ469" s="164">
        <v>0</v>
      </c>
      <c r="AR469" s="164">
        <v>0</v>
      </c>
      <c r="AS469" s="75">
        <v>0</v>
      </c>
      <c r="AT469" s="165"/>
      <c r="AU469" s="75">
        <v>35</v>
      </c>
      <c r="AV469" s="75">
        <v>95</v>
      </c>
      <c r="AW469" s="369">
        <v>12</v>
      </c>
      <c r="AY469" s="75"/>
    </row>
    <row r="470" spans="1:51">
      <c r="A470" s="164">
        <f t="shared" si="120"/>
        <v>469</v>
      </c>
      <c r="B470" s="164">
        <f t="shared" si="121"/>
        <v>469035133</v>
      </c>
      <c r="C470" s="165" t="str">
        <f t="shared" si="122"/>
        <v>MATCH</v>
      </c>
      <c r="D470" s="174">
        <f t="shared" si="123"/>
        <v>0</v>
      </c>
      <c r="E470" s="174">
        <f t="shared" si="124"/>
        <v>0</v>
      </c>
      <c r="F470" s="174">
        <f t="shared" si="125"/>
        <v>0</v>
      </c>
      <c r="G470" s="174">
        <f t="shared" si="126"/>
        <v>0</v>
      </c>
      <c r="H470" s="174">
        <f t="shared" si="127"/>
        <v>0</v>
      </c>
      <c r="I470" s="174">
        <f t="shared" si="128"/>
        <v>1</v>
      </c>
      <c r="J470" s="174">
        <f t="shared" si="129"/>
        <v>0</v>
      </c>
      <c r="K470" s="251">
        <f t="shared" si="130"/>
        <v>0.04</v>
      </c>
      <c r="L470" s="174"/>
      <c r="M470" s="174">
        <f t="shared" si="131"/>
        <v>0</v>
      </c>
      <c r="N470" s="174">
        <f t="shared" si="132"/>
        <v>0</v>
      </c>
      <c r="O470" s="174">
        <f t="shared" si="133"/>
        <v>0</v>
      </c>
      <c r="P470" s="174">
        <f t="shared" si="134"/>
        <v>0</v>
      </c>
      <c r="Q470" s="174">
        <f t="shared" si="135"/>
        <v>9</v>
      </c>
      <c r="R470" s="174">
        <f t="shared" si="136"/>
        <v>1</v>
      </c>
      <c r="S470" s="177"/>
      <c r="T470" s="177"/>
      <c r="U470" s="177"/>
      <c r="V470" s="177"/>
      <c r="W470" s="370"/>
      <c r="X470" s="370"/>
      <c r="Y470" s="391"/>
      <c r="Z470" s="177"/>
      <c r="AA470" s="75">
        <v>469</v>
      </c>
      <c r="AB470" s="75">
        <v>469035133</v>
      </c>
      <c r="AC470" s="193" t="s">
        <v>87</v>
      </c>
      <c r="AD470" s="75">
        <v>0</v>
      </c>
      <c r="AE470" s="75">
        <v>0</v>
      </c>
      <c r="AF470" s="75">
        <v>0</v>
      </c>
      <c r="AG470" s="75">
        <v>0</v>
      </c>
      <c r="AH470" s="75">
        <v>0</v>
      </c>
      <c r="AI470" s="75">
        <v>1</v>
      </c>
      <c r="AJ470" s="75">
        <v>0</v>
      </c>
      <c r="AK470" s="164">
        <v>0</v>
      </c>
      <c r="AL470" s="164">
        <v>0</v>
      </c>
      <c r="AM470" s="164">
        <v>0</v>
      </c>
      <c r="AN470" s="164">
        <v>0</v>
      </c>
      <c r="AO470" s="164">
        <v>0</v>
      </c>
      <c r="AP470" s="164">
        <v>0</v>
      </c>
      <c r="AQ470" s="164">
        <v>0</v>
      </c>
      <c r="AR470" s="164">
        <v>0</v>
      </c>
      <c r="AS470" s="75">
        <v>0</v>
      </c>
      <c r="AT470" s="165"/>
      <c r="AU470" s="75">
        <v>35</v>
      </c>
      <c r="AV470" s="75">
        <v>133</v>
      </c>
      <c r="AW470" s="369">
        <v>9</v>
      </c>
      <c r="AY470" s="75"/>
    </row>
    <row r="471" spans="1:51">
      <c r="A471" s="164">
        <f t="shared" si="120"/>
        <v>469</v>
      </c>
      <c r="B471" s="164">
        <f t="shared" si="121"/>
        <v>469035163</v>
      </c>
      <c r="C471" s="165" t="str">
        <f t="shared" si="122"/>
        <v>MATCH</v>
      </c>
      <c r="D471" s="174">
        <f t="shared" si="123"/>
        <v>0</v>
      </c>
      <c r="E471" s="174">
        <f t="shared" si="124"/>
        <v>0</v>
      </c>
      <c r="F471" s="174">
        <f t="shared" si="125"/>
        <v>0</v>
      </c>
      <c r="G471" s="174">
        <f t="shared" si="126"/>
        <v>0</v>
      </c>
      <c r="H471" s="174">
        <f t="shared" si="127"/>
        <v>0</v>
      </c>
      <c r="I471" s="174">
        <f t="shared" si="128"/>
        <v>1</v>
      </c>
      <c r="J471" s="174">
        <f t="shared" si="129"/>
        <v>0</v>
      </c>
      <c r="K471" s="251">
        <f t="shared" si="130"/>
        <v>0.04</v>
      </c>
      <c r="L471" s="174"/>
      <c r="M471" s="174">
        <f t="shared" si="131"/>
        <v>0</v>
      </c>
      <c r="N471" s="174">
        <f t="shared" si="132"/>
        <v>0</v>
      </c>
      <c r="O471" s="174">
        <f t="shared" si="133"/>
        <v>0</v>
      </c>
      <c r="P471" s="174">
        <f t="shared" si="134"/>
        <v>0</v>
      </c>
      <c r="Q471" s="174">
        <f t="shared" si="135"/>
        <v>11</v>
      </c>
      <c r="R471" s="174">
        <f t="shared" si="136"/>
        <v>1</v>
      </c>
      <c r="S471" s="177"/>
      <c r="T471" s="177"/>
      <c r="U471" s="177"/>
      <c r="V471" s="177"/>
      <c r="W471" s="370"/>
      <c r="X471" s="370"/>
      <c r="Y471" s="391"/>
      <c r="Z471" s="177"/>
      <c r="AA471" s="75">
        <v>469</v>
      </c>
      <c r="AB471" s="75">
        <v>469035163</v>
      </c>
      <c r="AC471" s="193" t="s">
        <v>87</v>
      </c>
      <c r="AD471" s="75">
        <v>0</v>
      </c>
      <c r="AE471" s="75">
        <v>0</v>
      </c>
      <c r="AF471" s="75">
        <v>0</v>
      </c>
      <c r="AG471" s="75">
        <v>0</v>
      </c>
      <c r="AH471" s="75">
        <v>0</v>
      </c>
      <c r="AI471" s="75">
        <v>1</v>
      </c>
      <c r="AJ471" s="75">
        <v>0</v>
      </c>
      <c r="AK471" s="164">
        <v>0</v>
      </c>
      <c r="AL471" s="164">
        <v>0</v>
      </c>
      <c r="AM471" s="164">
        <v>0</v>
      </c>
      <c r="AN471" s="164">
        <v>0</v>
      </c>
      <c r="AO471" s="164">
        <v>0</v>
      </c>
      <c r="AP471" s="164">
        <v>0</v>
      </c>
      <c r="AQ471" s="164">
        <v>0</v>
      </c>
      <c r="AR471" s="164">
        <v>0</v>
      </c>
      <c r="AS471" s="75">
        <v>0</v>
      </c>
      <c r="AT471" s="165"/>
      <c r="AU471" s="75">
        <v>35</v>
      </c>
      <c r="AV471" s="75">
        <v>163</v>
      </c>
      <c r="AW471" s="369">
        <v>11</v>
      </c>
      <c r="AY471" s="75"/>
    </row>
    <row r="472" spans="1:51">
      <c r="A472" s="164">
        <f t="shared" si="120"/>
        <v>469</v>
      </c>
      <c r="B472" s="164">
        <f t="shared" si="121"/>
        <v>469035165</v>
      </c>
      <c r="C472" s="165" t="str">
        <f t="shared" si="122"/>
        <v>MATCH</v>
      </c>
      <c r="D472" s="174">
        <f t="shared" si="123"/>
        <v>0</v>
      </c>
      <c r="E472" s="174">
        <f t="shared" si="124"/>
        <v>0</v>
      </c>
      <c r="F472" s="174">
        <f t="shared" si="125"/>
        <v>0</v>
      </c>
      <c r="G472" s="174">
        <f t="shared" si="126"/>
        <v>0</v>
      </c>
      <c r="H472" s="174">
        <f t="shared" si="127"/>
        <v>0</v>
      </c>
      <c r="I472" s="174">
        <f t="shared" si="128"/>
        <v>1</v>
      </c>
      <c r="J472" s="174">
        <f t="shared" si="129"/>
        <v>0</v>
      </c>
      <c r="K472" s="251">
        <f t="shared" si="130"/>
        <v>0.04</v>
      </c>
      <c r="L472" s="174"/>
      <c r="M472" s="174">
        <f t="shared" si="131"/>
        <v>0</v>
      </c>
      <c r="N472" s="174">
        <f t="shared" si="132"/>
        <v>0</v>
      </c>
      <c r="O472" s="174">
        <f t="shared" si="133"/>
        <v>0</v>
      </c>
      <c r="P472" s="174">
        <f t="shared" si="134"/>
        <v>1</v>
      </c>
      <c r="Q472" s="174">
        <f t="shared" si="135"/>
        <v>10</v>
      </c>
      <c r="R472" s="174">
        <f t="shared" si="136"/>
        <v>1</v>
      </c>
      <c r="S472" s="177"/>
      <c r="T472" s="177"/>
      <c r="U472" s="177"/>
      <c r="V472" s="177"/>
      <c r="W472" s="370"/>
      <c r="X472" s="370"/>
      <c r="Y472" s="391"/>
      <c r="Z472" s="177"/>
      <c r="AA472" s="75">
        <v>469</v>
      </c>
      <c r="AB472" s="75">
        <v>469035165</v>
      </c>
      <c r="AC472" s="193" t="s">
        <v>87</v>
      </c>
      <c r="AD472" s="75">
        <v>0</v>
      </c>
      <c r="AE472" s="75">
        <v>0</v>
      </c>
      <c r="AF472" s="75">
        <v>0</v>
      </c>
      <c r="AG472" s="75">
        <v>0</v>
      </c>
      <c r="AH472" s="75">
        <v>0</v>
      </c>
      <c r="AI472" s="75">
        <v>1</v>
      </c>
      <c r="AJ472" s="75">
        <v>0</v>
      </c>
      <c r="AK472" s="164">
        <v>0</v>
      </c>
      <c r="AL472" s="164">
        <v>0</v>
      </c>
      <c r="AM472" s="164">
        <v>0</v>
      </c>
      <c r="AN472" s="164">
        <v>0</v>
      </c>
      <c r="AO472" s="164">
        <v>0</v>
      </c>
      <c r="AP472" s="164">
        <v>0</v>
      </c>
      <c r="AQ472" s="164">
        <v>0</v>
      </c>
      <c r="AR472" s="164">
        <v>0</v>
      </c>
      <c r="AS472" s="75">
        <v>1</v>
      </c>
      <c r="AT472" s="165"/>
      <c r="AU472" s="75">
        <v>35</v>
      </c>
      <c r="AV472" s="75">
        <v>165</v>
      </c>
      <c r="AW472" s="369">
        <v>10</v>
      </c>
      <c r="AY472" s="75"/>
    </row>
    <row r="473" spans="1:51">
      <c r="A473" s="164">
        <f t="shared" si="120"/>
        <v>469</v>
      </c>
      <c r="B473" s="164">
        <f t="shared" si="121"/>
        <v>469035177</v>
      </c>
      <c r="C473" s="165" t="str">
        <f t="shared" si="122"/>
        <v>MATCH</v>
      </c>
      <c r="D473" s="174">
        <f t="shared" si="123"/>
        <v>0</v>
      </c>
      <c r="E473" s="174">
        <f t="shared" si="124"/>
        <v>0</v>
      </c>
      <c r="F473" s="174">
        <f t="shared" si="125"/>
        <v>1</v>
      </c>
      <c r="G473" s="174">
        <f t="shared" si="126"/>
        <v>0</v>
      </c>
      <c r="H473" s="174">
        <f t="shared" si="127"/>
        <v>0</v>
      </c>
      <c r="I473" s="174">
        <f t="shared" si="128"/>
        <v>0</v>
      </c>
      <c r="J473" s="174">
        <f t="shared" si="129"/>
        <v>0</v>
      </c>
      <c r="K473" s="251">
        <f t="shared" si="130"/>
        <v>0.04</v>
      </c>
      <c r="L473" s="174"/>
      <c r="M473" s="174">
        <f t="shared" si="131"/>
        <v>0</v>
      </c>
      <c r="N473" s="174">
        <f t="shared" si="132"/>
        <v>0</v>
      </c>
      <c r="O473" s="174">
        <f t="shared" si="133"/>
        <v>0</v>
      </c>
      <c r="P473" s="174">
        <f t="shared" si="134"/>
        <v>1</v>
      </c>
      <c r="Q473" s="174">
        <f t="shared" si="135"/>
        <v>4</v>
      </c>
      <c r="R473" s="174">
        <f t="shared" si="136"/>
        <v>1</v>
      </c>
      <c r="S473" s="177"/>
      <c r="T473" s="177"/>
      <c r="U473" s="177"/>
      <c r="V473" s="177"/>
      <c r="W473" s="370"/>
      <c r="X473" s="370"/>
      <c r="Y473" s="391"/>
      <c r="Z473" s="177"/>
      <c r="AA473" s="75">
        <v>469</v>
      </c>
      <c r="AB473" s="75">
        <v>469035177</v>
      </c>
      <c r="AC473" s="193" t="s">
        <v>87</v>
      </c>
      <c r="AD473" s="75">
        <v>0</v>
      </c>
      <c r="AE473" s="75">
        <v>0</v>
      </c>
      <c r="AF473" s="75">
        <v>1</v>
      </c>
      <c r="AG473" s="75">
        <v>0</v>
      </c>
      <c r="AH473" s="75">
        <v>0</v>
      </c>
      <c r="AI473" s="75">
        <v>0</v>
      </c>
      <c r="AJ473" s="75">
        <v>0</v>
      </c>
      <c r="AK473" s="164">
        <v>0</v>
      </c>
      <c r="AL473" s="164">
        <v>0</v>
      </c>
      <c r="AM473" s="164">
        <v>0</v>
      </c>
      <c r="AN473" s="164">
        <v>0</v>
      </c>
      <c r="AO473" s="164">
        <v>0</v>
      </c>
      <c r="AP473" s="164">
        <v>0</v>
      </c>
      <c r="AQ473" s="164">
        <v>0</v>
      </c>
      <c r="AR473" s="164">
        <v>1</v>
      </c>
      <c r="AS473" s="75">
        <v>0</v>
      </c>
      <c r="AT473" s="165"/>
      <c r="AU473" s="75">
        <v>35</v>
      </c>
      <c r="AV473" s="75">
        <v>177</v>
      </c>
      <c r="AW473" s="369">
        <v>4</v>
      </c>
      <c r="AY473" s="75"/>
    </row>
    <row r="474" spans="1:51">
      <c r="A474" s="164">
        <f t="shared" si="120"/>
        <v>469</v>
      </c>
      <c r="B474" s="164">
        <f t="shared" si="121"/>
        <v>469035189</v>
      </c>
      <c r="C474" s="165" t="str">
        <f t="shared" si="122"/>
        <v>MATCH</v>
      </c>
      <c r="D474" s="174">
        <f t="shared" si="123"/>
        <v>0</v>
      </c>
      <c r="E474" s="174">
        <f t="shared" si="124"/>
        <v>0</v>
      </c>
      <c r="F474" s="174">
        <f t="shared" si="125"/>
        <v>0</v>
      </c>
      <c r="G474" s="174">
        <f t="shared" si="126"/>
        <v>0</v>
      </c>
      <c r="H474" s="174">
        <f t="shared" si="127"/>
        <v>1</v>
      </c>
      <c r="I474" s="174">
        <f t="shared" si="128"/>
        <v>0</v>
      </c>
      <c r="J474" s="174">
        <f t="shared" si="129"/>
        <v>0</v>
      </c>
      <c r="K474" s="251">
        <f t="shared" si="130"/>
        <v>0.04</v>
      </c>
      <c r="L474" s="174"/>
      <c r="M474" s="174">
        <f t="shared" si="131"/>
        <v>0</v>
      </c>
      <c r="N474" s="174">
        <f t="shared" si="132"/>
        <v>0</v>
      </c>
      <c r="O474" s="174">
        <f t="shared" si="133"/>
        <v>0</v>
      </c>
      <c r="P474" s="174">
        <f t="shared" si="134"/>
        <v>1</v>
      </c>
      <c r="Q474" s="174">
        <f t="shared" si="135"/>
        <v>3</v>
      </c>
      <c r="R474" s="174">
        <f t="shared" si="136"/>
        <v>1</v>
      </c>
      <c r="S474" s="177"/>
      <c r="T474" s="177"/>
      <c r="U474" s="177"/>
      <c r="V474" s="177"/>
      <c r="W474" s="370"/>
      <c r="X474" s="370"/>
      <c r="Y474" s="391"/>
      <c r="Z474" s="177"/>
      <c r="AA474" s="75">
        <v>469</v>
      </c>
      <c r="AB474" s="75">
        <v>469035189</v>
      </c>
      <c r="AC474" s="193" t="s">
        <v>87</v>
      </c>
      <c r="AD474" s="75">
        <v>0</v>
      </c>
      <c r="AE474" s="75">
        <v>0</v>
      </c>
      <c r="AF474" s="75">
        <v>0</v>
      </c>
      <c r="AG474" s="75">
        <v>0</v>
      </c>
      <c r="AH474" s="75">
        <v>1</v>
      </c>
      <c r="AI474" s="75">
        <v>0</v>
      </c>
      <c r="AJ474" s="75">
        <v>0</v>
      </c>
      <c r="AK474" s="164">
        <v>0</v>
      </c>
      <c r="AL474" s="164">
        <v>0</v>
      </c>
      <c r="AM474" s="164">
        <v>0</v>
      </c>
      <c r="AN474" s="164">
        <v>0</v>
      </c>
      <c r="AO474" s="164">
        <v>1</v>
      </c>
      <c r="AP474" s="164">
        <v>0</v>
      </c>
      <c r="AQ474" s="164">
        <v>0</v>
      </c>
      <c r="AR474" s="164">
        <v>0</v>
      </c>
      <c r="AS474" s="75">
        <v>0</v>
      </c>
      <c r="AT474" s="165"/>
      <c r="AU474" s="75">
        <v>35</v>
      </c>
      <c r="AV474" s="75">
        <v>189</v>
      </c>
      <c r="AW474" s="369">
        <v>3</v>
      </c>
      <c r="AY474" s="75"/>
    </row>
    <row r="475" spans="1:51">
      <c r="A475" s="164">
        <f t="shared" si="120"/>
        <v>469</v>
      </c>
      <c r="B475" s="164">
        <f t="shared" si="121"/>
        <v>469035207</v>
      </c>
      <c r="C475" s="165" t="str">
        <f t="shared" si="122"/>
        <v>MATCH</v>
      </c>
      <c r="D475" s="174">
        <f t="shared" si="123"/>
        <v>1</v>
      </c>
      <c r="E475" s="174">
        <f t="shared" si="124"/>
        <v>0</v>
      </c>
      <c r="F475" s="174">
        <f t="shared" si="125"/>
        <v>0</v>
      </c>
      <c r="G475" s="174">
        <f t="shared" si="126"/>
        <v>1</v>
      </c>
      <c r="H475" s="174">
        <f t="shared" si="127"/>
        <v>0</v>
      </c>
      <c r="I475" s="174">
        <f t="shared" si="128"/>
        <v>0</v>
      </c>
      <c r="J475" s="174">
        <f t="shared" si="129"/>
        <v>0</v>
      </c>
      <c r="K475" s="251">
        <f t="shared" si="130"/>
        <v>0.04</v>
      </c>
      <c r="L475" s="174"/>
      <c r="M475" s="174">
        <f t="shared" si="131"/>
        <v>2</v>
      </c>
      <c r="N475" s="174">
        <f t="shared" si="132"/>
        <v>0</v>
      </c>
      <c r="O475" s="174">
        <f t="shared" si="133"/>
        <v>0</v>
      </c>
      <c r="P475" s="174">
        <f t="shared" si="134"/>
        <v>2</v>
      </c>
      <c r="Q475" s="174">
        <f t="shared" si="135"/>
        <v>3</v>
      </c>
      <c r="R475" s="174">
        <f t="shared" si="136"/>
        <v>2</v>
      </c>
      <c r="S475" s="177"/>
      <c r="T475" s="177"/>
      <c r="U475" s="177"/>
      <c r="V475" s="177"/>
      <c r="W475" s="370"/>
      <c r="X475" s="370"/>
      <c r="Y475" s="391"/>
      <c r="Z475" s="177"/>
      <c r="AA475" s="75">
        <v>469</v>
      </c>
      <c r="AB475" s="75">
        <v>469035207</v>
      </c>
      <c r="AC475" s="193" t="s">
        <v>87</v>
      </c>
      <c r="AD475" s="75">
        <v>1</v>
      </c>
      <c r="AE475" s="75">
        <v>0</v>
      </c>
      <c r="AF475" s="75">
        <v>0</v>
      </c>
      <c r="AG475" s="75">
        <v>1</v>
      </c>
      <c r="AH475" s="75">
        <v>0</v>
      </c>
      <c r="AI475" s="75">
        <v>0</v>
      </c>
      <c r="AJ475" s="75">
        <v>0</v>
      </c>
      <c r="AK475" s="164">
        <v>1</v>
      </c>
      <c r="AL475" s="164">
        <v>1</v>
      </c>
      <c r="AM475" s="164">
        <v>0</v>
      </c>
      <c r="AN475" s="164">
        <v>0</v>
      </c>
      <c r="AO475" s="164">
        <v>1</v>
      </c>
      <c r="AP475" s="164">
        <v>1</v>
      </c>
      <c r="AQ475" s="164">
        <v>0</v>
      </c>
      <c r="AR475" s="164">
        <v>0</v>
      </c>
      <c r="AS475" s="75">
        <v>0</v>
      </c>
      <c r="AT475" s="165"/>
      <c r="AU475" s="75">
        <v>35</v>
      </c>
      <c r="AV475" s="75">
        <v>207</v>
      </c>
      <c r="AW475" s="369">
        <v>3</v>
      </c>
      <c r="AY475" s="75"/>
    </row>
    <row r="476" spans="1:51">
      <c r="A476" s="164">
        <f t="shared" si="120"/>
        <v>469</v>
      </c>
      <c r="B476" s="164">
        <f t="shared" si="121"/>
        <v>469035220</v>
      </c>
      <c r="C476" s="165" t="str">
        <f t="shared" si="122"/>
        <v>MATCH</v>
      </c>
      <c r="D476" s="174">
        <f t="shared" si="123"/>
        <v>0</v>
      </c>
      <c r="E476" s="174">
        <f t="shared" si="124"/>
        <v>0</v>
      </c>
      <c r="F476" s="174">
        <f t="shared" si="125"/>
        <v>2</v>
      </c>
      <c r="G476" s="174">
        <f t="shared" si="126"/>
        <v>1</v>
      </c>
      <c r="H476" s="174">
        <f t="shared" si="127"/>
        <v>0</v>
      </c>
      <c r="I476" s="174">
        <f t="shared" si="128"/>
        <v>0</v>
      </c>
      <c r="J476" s="174">
        <f t="shared" si="129"/>
        <v>0</v>
      </c>
      <c r="K476" s="251">
        <f t="shared" si="130"/>
        <v>0.12</v>
      </c>
      <c r="L476" s="174"/>
      <c r="M476" s="174">
        <f t="shared" si="131"/>
        <v>1</v>
      </c>
      <c r="N476" s="174">
        <f t="shared" si="132"/>
        <v>0</v>
      </c>
      <c r="O476" s="174">
        <f t="shared" si="133"/>
        <v>0</v>
      </c>
      <c r="P476" s="174">
        <f t="shared" si="134"/>
        <v>3</v>
      </c>
      <c r="Q476" s="174">
        <f t="shared" si="135"/>
        <v>8</v>
      </c>
      <c r="R476" s="174">
        <f t="shared" si="136"/>
        <v>3</v>
      </c>
      <c r="S476" s="177"/>
      <c r="T476" s="177"/>
      <c r="U476" s="177"/>
      <c r="V476" s="177"/>
      <c r="W476" s="370"/>
      <c r="X476" s="370"/>
      <c r="Y476" s="391"/>
      <c r="Z476" s="177"/>
      <c r="AA476" s="75">
        <v>469</v>
      </c>
      <c r="AB476" s="75">
        <v>469035220</v>
      </c>
      <c r="AC476" s="193" t="s">
        <v>87</v>
      </c>
      <c r="AD476" s="75">
        <v>0</v>
      </c>
      <c r="AE476" s="75">
        <v>0</v>
      </c>
      <c r="AF476" s="75">
        <v>2</v>
      </c>
      <c r="AG476" s="75">
        <v>1</v>
      </c>
      <c r="AH476" s="75">
        <v>0</v>
      </c>
      <c r="AI476" s="75">
        <v>0</v>
      </c>
      <c r="AJ476" s="75">
        <v>0</v>
      </c>
      <c r="AK476" s="164">
        <v>0</v>
      </c>
      <c r="AL476" s="164">
        <v>1</v>
      </c>
      <c r="AM476" s="164">
        <v>0</v>
      </c>
      <c r="AN476" s="164">
        <v>0</v>
      </c>
      <c r="AO476" s="164">
        <v>1</v>
      </c>
      <c r="AP476" s="164">
        <v>0</v>
      </c>
      <c r="AQ476" s="164">
        <v>0</v>
      </c>
      <c r="AR476" s="164">
        <v>2</v>
      </c>
      <c r="AS476" s="75">
        <v>0</v>
      </c>
      <c r="AT476" s="165"/>
      <c r="AU476" s="75">
        <v>35</v>
      </c>
      <c r="AV476" s="75">
        <v>220</v>
      </c>
      <c r="AW476" s="369">
        <v>8</v>
      </c>
      <c r="AY476" s="75"/>
    </row>
    <row r="477" spans="1:51">
      <c r="A477" s="164">
        <f t="shared" si="120"/>
        <v>469</v>
      </c>
      <c r="B477" s="164">
        <f t="shared" si="121"/>
        <v>469035243</v>
      </c>
      <c r="C477" s="165" t="str">
        <f t="shared" si="122"/>
        <v>MATCH</v>
      </c>
      <c r="D477" s="174">
        <f t="shared" si="123"/>
        <v>0</v>
      </c>
      <c r="E477" s="174">
        <f t="shared" si="124"/>
        <v>0</v>
      </c>
      <c r="F477" s="174">
        <f t="shared" si="125"/>
        <v>1</v>
      </c>
      <c r="G477" s="174">
        <f t="shared" si="126"/>
        <v>0</v>
      </c>
      <c r="H477" s="174">
        <f t="shared" si="127"/>
        <v>1</v>
      </c>
      <c r="I477" s="174">
        <f t="shared" si="128"/>
        <v>2</v>
      </c>
      <c r="J477" s="174">
        <f t="shared" si="129"/>
        <v>0</v>
      </c>
      <c r="K477" s="251">
        <f t="shared" si="130"/>
        <v>0.16</v>
      </c>
      <c r="L477" s="174"/>
      <c r="M477" s="174">
        <f t="shared" si="131"/>
        <v>1</v>
      </c>
      <c r="N477" s="174">
        <f t="shared" si="132"/>
        <v>0</v>
      </c>
      <c r="O477" s="174">
        <f t="shared" si="133"/>
        <v>0</v>
      </c>
      <c r="P477" s="174">
        <f t="shared" si="134"/>
        <v>3</v>
      </c>
      <c r="Q477" s="174">
        <f t="shared" si="135"/>
        <v>9</v>
      </c>
      <c r="R477" s="174">
        <f t="shared" si="136"/>
        <v>4</v>
      </c>
      <c r="S477" s="177"/>
      <c r="T477" s="177"/>
      <c r="U477" s="177"/>
      <c r="V477" s="177"/>
      <c r="W477" s="370"/>
      <c r="X477" s="370"/>
      <c r="Y477" s="391"/>
      <c r="Z477" s="177"/>
      <c r="AA477" s="75">
        <v>469</v>
      </c>
      <c r="AB477" s="75">
        <v>469035243</v>
      </c>
      <c r="AC477" s="193" t="s">
        <v>87</v>
      </c>
      <c r="AD477" s="75">
        <v>0</v>
      </c>
      <c r="AE477" s="75">
        <v>0</v>
      </c>
      <c r="AF477" s="75">
        <v>1</v>
      </c>
      <c r="AG477" s="75">
        <v>0</v>
      </c>
      <c r="AH477" s="75">
        <v>1</v>
      </c>
      <c r="AI477" s="75">
        <v>2</v>
      </c>
      <c r="AJ477" s="75">
        <v>0</v>
      </c>
      <c r="AK477" s="164">
        <v>0</v>
      </c>
      <c r="AL477" s="164">
        <v>1</v>
      </c>
      <c r="AM477" s="164">
        <v>0</v>
      </c>
      <c r="AN477" s="164">
        <v>0</v>
      </c>
      <c r="AO477" s="164">
        <v>0</v>
      </c>
      <c r="AP477" s="164">
        <v>0</v>
      </c>
      <c r="AQ477" s="164">
        <v>0</v>
      </c>
      <c r="AR477" s="164">
        <v>1</v>
      </c>
      <c r="AS477" s="75">
        <v>2</v>
      </c>
      <c r="AT477" s="165"/>
      <c r="AU477" s="75">
        <v>35</v>
      </c>
      <c r="AV477" s="75">
        <v>243</v>
      </c>
      <c r="AW477" s="369">
        <v>9</v>
      </c>
      <c r="AY477" s="75"/>
    </row>
    <row r="478" spans="1:51">
      <c r="A478" s="164">
        <f t="shared" si="120"/>
        <v>469</v>
      </c>
      <c r="B478" s="164">
        <f t="shared" si="121"/>
        <v>469035244</v>
      </c>
      <c r="C478" s="165" t="str">
        <f t="shared" si="122"/>
        <v>MATCH</v>
      </c>
      <c r="D478" s="174">
        <f t="shared" si="123"/>
        <v>2</v>
      </c>
      <c r="E478" s="174">
        <f t="shared" si="124"/>
        <v>0</v>
      </c>
      <c r="F478" s="174">
        <f t="shared" si="125"/>
        <v>0</v>
      </c>
      <c r="G478" s="174">
        <f t="shared" si="126"/>
        <v>3</v>
      </c>
      <c r="H478" s="174">
        <f t="shared" si="127"/>
        <v>2</v>
      </c>
      <c r="I478" s="174">
        <f t="shared" si="128"/>
        <v>2</v>
      </c>
      <c r="J478" s="174">
        <f t="shared" si="129"/>
        <v>0</v>
      </c>
      <c r="K478" s="251">
        <f t="shared" si="130"/>
        <v>0.28000000000000003</v>
      </c>
      <c r="L478" s="174"/>
      <c r="M478" s="174">
        <f t="shared" si="131"/>
        <v>0</v>
      </c>
      <c r="N478" s="174">
        <f t="shared" si="132"/>
        <v>0</v>
      </c>
      <c r="O478" s="174">
        <f t="shared" si="133"/>
        <v>0</v>
      </c>
      <c r="P478" s="174">
        <f t="shared" si="134"/>
        <v>5</v>
      </c>
      <c r="Q478" s="174">
        <f t="shared" si="135"/>
        <v>10</v>
      </c>
      <c r="R478" s="174">
        <f t="shared" si="136"/>
        <v>8</v>
      </c>
      <c r="S478" s="177"/>
      <c r="T478" s="177"/>
      <c r="U478" s="177"/>
      <c r="V478" s="177"/>
      <c r="W478" s="370"/>
      <c r="X478" s="370"/>
      <c r="Y478" s="391"/>
      <c r="Z478" s="177"/>
      <c r="AA478" s="75">
        <v>469</v>
      </c>
      <c r="AB478" s="75">
        <v>469035244</v>
      </c>
      <c r="AC478" s="193" t="s">
        <v>87</v>
      </c>
      <c r="AD478" s="75">
        <v>2</v>
      </c>
      <c r="AE478" s="75">
        <v>0</v>
      </c>
      <c r="AF478" s="75">
        <v>0</v>
      </c>
      <c r="AG478" s="75">
        <v>3</v>
      </c>
      <c r="AH478" s="75">
        <v>2</v>
      </c>
      <c r="AI478" s="75">
        <v>2</v>
      </c>
      <c r="AJ478" s="75">
        <v>0</v>
      </c>
      <c r="AK478" s="164">
        <v>0</v>
      </c>
      <c r="AL478" s="164">
        <v>0</v>
      </c>
      <c r="AM478" s="164">
        <v>0</v>
      </c>
      <c r="AN478" s="164">
        <v>0</v>
      </c>
      <c r="AO478" s="164">
        <v>3</v>
      </c>
      <c r="AP478" s="164">
        <v>1</v>
      </c>
      <c r="AQ478" s="164">
        <v>0</v>
      </c>
      <c r="AR478" s="164">
        <v>0</v>
      </c>
      <c r="AS478" s="75">
        <v>1</v>
      </c>
      <c r="AT478" s="165"/>
      <c r="AU478" s="75">
        <v>35</v>
      </c>
      <c r="AV478" s="75">
        <v>244</v>
      </c>
      <c r="AW478" s="369">
        <v>10</v>
      </c>
      <c r="AY478" s="75"/>
    </row>
    <row r="479" spans="1:51">
      <c r="A479" s="164">
        <f t="shared" si="120"/>
        <v>469</v>
      </c>
      <c r="B479" s="164">
        <f t="shared" si="121"/>
        <v>469035248</v>
      </c>
      <c r="C479" s="165" t="str">
        <f t="shared" si="122"/>
        <v>MATCH</v>
      </c>
      <c r="D479" s="174">
        <f t="shared" si="123"/>
        <v>0</v>
      </c>
      <c r="E479" s="174">
        <f t="shared" si="124"/>
        <v>0</v>
      </c>
      <c r="F479" s="174">
        <f t="shared" si="125"/>
        <v>0</v>
      </c>
      <c r="G479" s="174">
        <f t="shared" si="126"/>
        <v>0</v>
      </c>
      <c r="H479" s="174">
        <f t="shared" si="127"/>
        <v>0</v>
      </c>
      <c r="I479" s="174">
        <f t="shared" si="128"/>
        <v>1</v>
      </c>
      <c r="J479" s="174">
        <f t="shared" si="129"/>
        <v>0</v>
      </c>
      <c r="K479" s="251">
        <f t="shared" si="130"/>
        <v>0.04</v>
      </c>
      <c r="L479" s="174"/>
      <c r="M479" s="174">
        <f t="shared" si="131"/>
        <v>0</v>
      </c>
      <c r="N479" s="174">
        <f t="shared" si="132"/>
        <v>0</v>
      </c>
      <c r="O479" s="174">
        <f t="shared" si="133"/>
        <v>0</v>
      </c>
      <c r="P479" s="174">
        <f t="shared" si="134"/>
        <v>1</v>
      </c>
      <c r="Q479" s="174">
        <f t="shared" si="135"/>
        <v>11</v>
      </c>
      <c r="R479" s="174">
        <f t="shared" si="136"/>
        <v>1</v>
      </c>
      <c r="S479" s="177"/>
      <c r="T479" s="177"/>
      <c r="U479" s="177"/>
      <c r="V479" s="177"/>
      <c r="W479" s="370"/>
      <c r="X479" s="370"/>
      <c r="Y479" s="391"/>
      <c r="Z479" s="177"/>
      <c r="AA479" s="75">
        <v>469</v>
      </c>
      <c r="AB479" s="75">
        <v>469035248</v>
      </c>
      <c r="AC479" s="193" t="s">
        <v>87</v>
      </c>
      <c r="AD479" s="75">
        <v>0</v>
      </c>
      <c r="AE479" s="75">
        <v>0</v>
      </c>
      <c r="AF479" s="75">
        <v>0</v>
      </c>
      <c r="AG479" s="75">
        <v>0</v>
      </c>
      <c r="AH479" s="75">
        <v>0</v>
      </c>
      <c r="AI479" s="75">
        <v>1</v>
      </c>
      <c r="AJ479" s="75">
        <v>0</v>
      </c>
      <c r="AK479" s="164">
        <v>0</v>
      </c>
      <c r="AL479" s="164">
        <v>0</v>
      </c>
      <c r="AM479" s="164">
        <v>0</v>
      </c>
      <c r="AN479" s="164">
        <v>0</v>
      </c>
      <c r="AO479" s="164">
        <v>0</v>
      </c>
      <c r="AP479" s="164">
        <v>0</v>
      </c>
      <c r="AQ479" s="164">
        <v>0</v>
      </c>
      <c r="AR479" s="164">
        <v>0</v>
      </c>
      <c r="AS479" s="75">
        <v>1</v>
      </c>
      <c r="AT479" s="165"/>
      <c r="AU479" s="75">
        <v>35</v>
      </c>
      <c r="AV479" s="75">
        <v>248</v>
      </c>
      <c r="AW479" s="369">
        <v>11</v>
      </c>
      <c r="AY479" s="75"/>
    </row>
    <row r="480" spans="1:51">
      <c r="A480" s="164">
        <f t="shared" si="120"/>
        <v>469</v>
      </c>
      <c r="B480" s="164">
        <f t="shared" si="121"/>
        <v>469035274</v>
      </c>
      <c r="C480" s="165" t="str">
        <f t="shared" si="122"/>
        <v>MATCH</v>
      </c>
      <c r="D480" s="174">
        <f t="shared" si="123"/>
        <v>0</v>
      </c>
      <c r="E480" s="174">
        <f t="shared" si="124"/>
        <v>0</v>
      </c>
      <c r="F480" s="174">
        <f t="shared" si="125"/>
        <v>0</v>
      </c>
      <c r="G480" s="174">
        <f t="shared" si="126"/>
        <v>0</v>
      </c>
      <c r="H480" s="174">
        <f t="shared" si="127"/>
        <v>0</v>
      </c>
      <c r="I480" s="174">
        <f t="shared" si="128"/>
        <v>1</v>
      </c>
      <c r="J480" s="174">
        <f t="shared" si="129"/>
        <v>0</v>
      </c>
      <c r="K480" s="251">
        <f t="shared" si="130"/>
        <v>0.04</v>
      </c>
      <c r="L480" s="174"/>
      <c r="M480" s="174">
        <f t="shared" si="131"/>
        <v>0</v>
      </c>
      <c r="N480" s="174">
        <f t="shared" si="132"/>
        <v>0</v>
      </c>
      <c r="O480" s="174">
        <f t="shared" si="133"/>
        <v>0</v>
      </c>
      <c r="P480" s="174">
        <f t="shared" si="134"/>
        <v>0</v>
      </c>
      <c r="Q480" s="174">
        <f t="shared" si="135"/>
        <v>9</v>
      </c>
      <c r="R480" s="174">
        <f t="shared" si="136"/>
        <v>1</v>
      </c>
      <c r="S480" s="177"/>
      <c r="T480" s="177"/>
      <c r="U480" s="177"/>
      <c r="V480" s="177"/>
      <c r="W480" s="370"/>
      <c r="X480" s="370"/>
      <c r="Y480" s="391"/>
      <c r="Z480" s="177"/>
      <c r="AA480" s="75">
        <v>469</v>
      </c>
      <c r="AB480" s="75">
        <v>469035274</v>
      </c>
      <c r="AC480" s="193" t="s">
        <v>87</v>
      </c>
      <c r="AD480" s="75">
        <v>0</v>
      </c>
      <c r="AE480" s="75">
        <v>0</v>
      </c>
      <c r="AF480" s="75">
        <v>0</v>
      </c>
      <c r="AG480" s="75">
        <v>0</v>
      </c>
      <c r="AH480" s="75">
        <v>0</v>
      </c>
      <c r="AI480" s="75">
        <v>1</v>
      </c>
      <c r="AJ480" s="75">
        <v>0</v>
      </c>
      <c r="AK480" s="164">
        <v>0</v>
      </c>
      <c r="AL480" s="164">
        <v>0</v>
      </c>
      <c r="AM480" s="164">
        <v>0</v>
      </c>
      <c r="AN480" s="164">
        <v>0</v>
      </c>
      <c r="AO480" s="164">
        <v>0</v>
      </c>
      <c r="AP480" s="164">
        <v>0</v>
      </c>
      <c r="AQ480" s="164">
        <v>0</v>
      </c>
      <c r="AR480" s="164">
        <v>0</v>
      </c>
      <c r="AS480" s="75">
        <v>0</v>
      </c>
      <c r="AT480" s="165"/>
      <c r="AU480" s="75">
        <v>35</v>
      </c>
      <c r="AV480" s="75">
        <v>274</v>
      </c>
      <c r="AW480" s="369">
        <v>9</v>
      </c>
      <c r="AY480" s="75"/>
    </row>
    <row r="481" spans="1:51">
      <c r="A481" s="164">
        <f t="shared" si="120"/>
        <v>469</v>
      </c>
      <c r="B481" s="164">
        <f t="shared" si="121"/>
        <v>469035308</v>
      </c>
      <c r="C481" s="165" t="str">
        <f t="shared" si="122"/>
        <v>MATCH</v>
      </c>
      <c r="D481" s="174">
        <f t="shared" si="123"/>
        <v>0</v>
      </c>
      <c r="E481" s="174">
        <f t="shared" si="124"/>
        <v>0</v>
      </c>
      <c r="F481" s="174">
        <f t="shared" si="125"/>
        <v>0</v>
      </c>
      <c r="G481" s="174">
        <f t="shared" si="126"/>
        <v>0</v>
      </c>
      <c r="H481" s="174">
        <f t="shared" si="127"/>
        <v>0</v>
      </c>
      <c r="I481" s="174">
        <f t="shared" si="128"/>
        <v>2</v>
      </c>
      <c r="J481" s="174">
        <f t="shared" si="129"/>
        <v>0</v>
      </c>
      <c r="K481" s="251">
        <f t="shared" si="130"/>
        <v>0.08</v>
      </c>
      <c r="L481" s="174"/>
      <c r="M481" s="174">
        <f t="shared" si="131"/>
        <v>0</v>
      </c>
      <c r="N481" s="174">
        <f t="shared" si="132"/>
        <v>0</v>
      </c>
      <c r="O481" s="174">
        <f t="shared" si="133"/>
        <v>1</v>
      </c>
      <c r="P481" s="174">
        <f t="shared" si="134"/>
        <v>2</v>
      </c>
      <c r="Q481" s="174">
        <f t="shared" si="135"/>
        <v>9</v>
      </c>
      <c r="R481" s="174">
        <f t="shared" si="136"/>
        <v>2</v>
      </c>
      <c r="S481" s="177"/>
      <c r="T481" s="177"/>
      <c r="U481" s="177"/>
      <c r="V481" s="177"/>
      <c r="W481" s="370"/>
      <c r="X481" s="370"/>
      <c r="Y481" s="391"/>
      <c r="Z481" s="177"/>
      <c r="AA481" s="75">
        <v>469</v>
      </c>
      <c r="AB481" s="75">
        <v>469035308</v>
      </c>
      <c r="AC481" s="193" t="s">
        <v>87</v>
      </c>
      <c r="AD481" s="75">
        <v>0</v>
      </c>
      <c r="AE481" s="75">
        <v>0</v>
      </c>
      <c r="AF481" s="75">
        <v>0</v>
      </c>
      <c r="AG481" s="75">
        <v>0</v>
      </c>
      <c r="AH481" s="75">
        <v>0</v>
      </c>
      <c r="AI481" s="75">
        <v>2</v>
      </c>
      <c r="AJ481" s="75">
        <v>0</v>
      </c>
      <c r="AK481" s="164">
        <v>0</v>
      </c>
      <c r="AL481" s="164">
        <v>0</v>
      </c>
      <c r="AM481" s="164">
        <v>0</v>
      </c>
      <c r="AN481" s="164">
        <v>1</v>
      </c>
      <c r="AO481" s="164">
        <v>0</v>
      </c>
      <c r="AP481" s="164">
        <v>0</v>
      </c>
      <c r="AQ481" s="164">
        <v>0</v>
      </c>
      <c r="AR481" s="164">
        <v>0</v>
      </c>
      <c r="AS481" s="75">
        <v>2</v>
      </c>
      <c r="AT481" s="165"/>
      <c r="AU481" s="75">
        <v>35</v>
      </c>
      <c r="AV481" s="75">
        <v>308</v>
      </c>
      <c r="AW481" s="369">
        <v>9</v>
      </c>
      <c r="AY481" s="75"/>
    </row>
    <row r="482" spans="1:51">
      <c r="A482" s="164">
        <f t="shared" si="120"/>
        <v>469</v>
      </c>
      <c r="B482" s="164">
        <f t="shared" si="121"/>
        <v>469035336</v>
      </c>
      <c r="C482" s="165" t="str">
        <f t="shared" si="122"/>
        <v>MATCH</v>
      </c>
      <c r="D482" s="174">
        <f t="shared" si="123"/>
        <v>0</v>
      </c>
      <c r="E482" s="174">
        <f t="shared" si="124"/>
        <v>0</v>
      </c>
      <c r="F482" s="174">
        <f t="shared" si="125"/>
        <v>1</v>
      </c>
      <c r="G482" s="174">
        <f t="shared" si="126"/>
        <v>0</v>
      </c>
      <c r="H482" s="174">
        <f t="shared" si="127"/>
        <v>0</v>
      </c>
      <c r="I482" s="174">
        <f t="shared" si="128"/>
        <v>0</v>
      </c>
      <c r="J482" s="174">
        <f t="shared" si="129"/>
        <v>0</v>
      </c>
      <c r="K482" s="251">
        <f t="shared" si="130"/>
        <v>0.04</v>
      </c>
      <c r="L482" s="174"/>
      <c r="M482" s="174">
        <f t="shared" si="131"/>
        <v>0</v>
      </c>
      <c r="N482" s="174">
        <f t="shared" si="132"/>
        <v>0</v>
      </c>
      <c r="O482" s="174">
        <f t="shared" si="133"/>
        <v>0</v>
      </c>
      <c r="P482" s="174">
        <f t="shared" si="134"/>
        <v>1</v>
      </c>
      <c r="Q482" s="174">
        <f t="shared" si="135"/>
        <v>8</v>
      </c>
      <c r="R482" s="174">
        <f t="shared" si="136"/>
        <v>1</v>
      </c>
      <c r="S482" s="177"/>
      <c r="T482" s="177"/>
      <c r="U482" s="177"/>
      <c r="V482" s="177"/>
      <c r="W482" s="370"/>
      <c r="X482" s="370"/>
      <c r="Y482" s="391"/>
      <c r="Z482" s="177"/>
      <c r="AA482" s="75">
        <v>469</v>
      </c>
      <c r="AB482" s="75">
        <v>469035336</v>
      </c>
      <c r="AC482" s="193" t="s">
        <v>87</v>
      </c>
      <c r="AD482" s="75">
        <v>0</v>
      </c>
      <c r="AE482" s="75">
        <v>0</v>
      </c>
      <c r="AF482" s="75">
        <v>1</v>
      </c>
      <c r="AG482" s="75">
        <v>0</v>
      </c>
      <c r="AH482" s="75">
        <v>0</v>
      </c>
      <c r="AI482" s="75">
        <v>0</v>
      </c>
      <c r="AJ482" s="75">
        <v>0</v>
      </c>
      <c r="AK482" s="164">
        <v>0</v>
      </c>
      <c r="AL482" s="164">
        <v>0</v>
      </c>
      <c r="AM482" s="164">
        <v>0</v>
      </c>
      <c r="AN482" s="164">
        <v>0</v>
      </c>
      <c r="AO482" s="164">
        <v>0</v>
      </c>
      <c r="AP482" s="164">
        <v>0</v>
      </c>
      <c r="AQ482" s="164">
        <v>0</v>
      </c>
      <c r="AR482" s="164">
        <v>1</v>
      </c>
      <c r="AS482" s="75">
        <v>0</v>
      </c>
      <c r="AT482" s="165"/>
      <c r="AU482" s="75">
        <v>35</v>
      </c>
      <c r="AV482" s="75">
        <v>336</v>
      </c>
      <c r="AW482" s="369">
        <v>8</v>
      </c>
      <c r="AY482" s="75"/>
    </row>
    <row r="483" spans="1:51">
      <c r="A483" s="164">
        <f t="shared" si="120"/>
        <v>470</v>
      </c>
      <c r="B483" s="164">
        <f t="shared" si="121"/>
        <v>470165010</v>
      </c>
      <c r="C483" s="165" t="str">
        <f t="shared" si="122"/>
        <v>MYSTIC VALLEY REGIONAL</v>
      </c>
      <c r="D483" s="174">
        <f t="shared" si="123"/>
        <v>0</v>
      </c>
      <c r="E483" s="174">
        <f t="shared" si="124"/>
        <v>0</v>
      </c>
      <c r="F483" s="174">
        <f t="shared" si="125"/>
        <v>0</v>
      </c>
      <c r="G483" s="174">
        <f t="shared" si="126"/>
        <v>2</v>
      </c>
      <c r="H483" s="174">
        <f t="shared" si="127"/>
        <v>0</v>
      </c>
      <c r="I483" s="174">
        <f t="shared" si="128"/>
        <v>0</v>
      </c>
      <c r="J483" s="174">
        <f t="shared" si="129"/>
        <v>0</v>
      </c>
      <c r="K483" s="251">
        <f t="shared" si="130"/>
        <v>0.08</v>
      </c>
      <c r="L483" s="174"/>
      <c r="M483" s="174">
        <f t="shared" si="131"/>
        <v>0</v>
      </c>
      <c r="N483" s="174">
        <f t="shared" si="132"/>
        <v>0</v>
      </c>
      <c r="O483" s="174">
        <f t="shared" si="133"/>
        <v>0</v>
      </c>
      <c r="P483" s="174">
        <f t="shared" si="134"/>
        <v>0</v>
      </c>
      <c r="Q483" s="174">
        <f t="shared" si="135"/>
        <v>3</v>
      </c>
      <c r="R483" s="174">
        <f t="shared" si="136"/>
        <v>2</v>
      </c>
      <c r="S483" s="177"/>
      <c r="T483" s="177"/>
      <c r="U483" s="177"/>
      <c r="V483" s="177"/>
      <c r="W483" s="370"/>
      <c r="X483" s="370"/>
      <c r="Y483" s="391"/>
      <c r="Z483" s="177"/>
      <c r="AA483" s="75">
        <v>470</v>
      </c>
      <c r="AB483" s="75">
        <v>470165010</v>
      </c>
      <c r="AC483" s="193" t="s">
        <v>89</v>
      </c>
      <c r="AD483" s="75">
        <v>0</v>
      </c>
      <c r="AE483" s="75">
        <v>0</v>
      </c>
      <c r="AF483" s="75">
        <v>0</v>
      </c>
      <c r="AG483" s="75">
        <v>2</v>
      </c>
      <c r="AH483" s="75">
        <v>0</v>
      </c>
      <c r="AI483" s="75">
        <v>0</v>
      </c>
      <c r="AJ483" s="75">
        <v>0</v>
      </c>
      <c r="AK483" s="164">
        <v>0</v>
      </c>
      <c r="AL483" s="164">
        <v>0</v>
      </c>
      <c r="AM483" s="164">
        <v>0</v>
      </c>
      <c r="AN483" s="164">
        <v>0</v>
      </c>
      <c r="AO483" s="164">
        <v>0</v>
      </c>
      <c r="AP483" s="164">
        <v>0</v>
      </c>
      <c r="AQ483" s="164">
        <v>0</v>
      </c>
      <c r="AR483" s="164">
        <v>0</v>
      </c>
      <c r="AS483" s="75">
        <v>0</v>
      </c>
      <c r="AT483" s="165"/>
      <c r="AU483" s="75">
        <v>165</v>
      </c>
      <c r="AV483" s="75">
        <v>10</v>
      </c>
      <c r="AW483" s="369">
        <v>3</v>
      </c>
      <c r="AY483" s="75"/>
    </row>
    <row r="484" spans="1:51">
      <c r="A484" s="164">
        <f t="shared" si="120"/>
        <v>470</v>
      </c>
      <c r="B484" s="164">
        <f t="shared" si="121"/>
        <v>470165031</v>
      </c>
      <c r="C484" s="165" t="str">
        <f t="shared" si="122"/>
        <v>MYSTIC VALLEY REGIONAL</v>
      </c>
      <c r="D484" s="174">
        <f t="shared" si="123"/>
        <v>0</v>
      </c>
      <c r="E484" s="174">
        <f t="shared" si="124"/>
        <v>0</v>
      </c>
      <c r="F484" s="174">
        <f t="shared" si="125"/>
        <v>0</v>
      </c>
      <c r="G484" s="174">
        <f t="shared" si="126"/>
        <v>0</v>
      </c>
      <c r="H484" s="174">
        <f t="shared" si="127"/>
        <v>0</v>
      </c>
      <c r="I484" s="174">
        <f t="shared" si="128"/>
        <v>1</v>
      </c>
      <c r="J484" s="174">
        <f t="shared" si="129"/>
        <v>0</v>
      </c>
      <c r="K484" s="251">
        <f t="shared" si="130"/>
        <v>0.04</v>
      </c>
      <c r="L484" s="174"/>
      <c r="M484" s="174">
        <f t="shared" si="131"/>
        <v>0</v>
      </c>
      <c r="N484" s="174">
        <f t="shared" si="132"/>
        <v>0</v>
      </c>
      <c r="O484" s="174">
        <f t="shared" si="133"/>
        <v>0</v>
      </c>
      <c r="P484" s="174">
        <f t="shared" si="134"/>
        <v>0</v>
      </c>
      <c r="Q484" s="174">
        <f t="shared" si="135"/>
        <v>5</v>
      </c>
      <c r="R484" s="174">
        <f t="shared" si="136"/>
        <v>1</v>
      </c>
      <c r="S484" s="177"/>
      <c r="T484" s="177"/>
      <c r="U484" s="177"/>
      <c r="V484" s="177"/>
      <c r="W484" s="370"/>
      <c r="X484" s="370"/>
      <c r="Y484" s="391"/>
      <c r="Z484" s="177"/>
      <c r="AA484" s="75">
        <v>470</v>
      </c>
      <c r="AB484" s="75">
        <v>470165031</v>
      </c>
      <c r="AC484" s="193" t="s">
        <v>89</v>
      </c>
      <c r="AD484" s="75">
        <v>0</v>
      </c>
      <c r="AE484" s="75">
        <v>0</v>
      </c>
      <c r="AF484" s="75">
        <v>0</v>
      </c>
      <c r="AG484" s="75">
        <v>0</v>
      </c>
      <c r="AH484" s="75">
        <v>0</v>
      </c>
      <c r="AI484" s="75">
        <v>1</v>
      </c>
      <c r="AJ484" s="75">
        <v>0</v>
      </c>
      <c r="AK484" s="164">
        <v>0</v>
      </c>
      <c r="AL484" s="164">
        <v>0</v>
      </c>
      <c r="AM484" s="164">
        <v>0</v>
      </c>
      <c r="AN484" s="164">
        <v>0</v>
      </c>
      <c r="AO484" s="164">
        <v>0</v>
      </c>
      <c r="AP484" s="164">
        <v>0</v>
      </c>
      <c r="AQ484" s="164">
        <v>0</v>
      </c>
      <c r="AR484" s="164">
        <v>0</v>
      </c>
      <c r="AS484" s="75">
        <v>0</v>
      </c>
      <c r="AT484" s="165"/>
      <c r="AU484" s="75">
        <v>165</v>
      </c>
      <c r="AV484" s="75">
        <v>31</v>
      </c>
      <c r="AW484" s="369">
        <v>5</v>
      </c>
      <c r="AY484" s="75"/>
    </row>
    <row r="485" spans="1:51">
      <c r="A485" s="164">
        <f t="shared" si="120"/>
        <v>470</v>
      </c>
      <c r="B485" s="164">
        <f t="shared" si="121"/>
        <v>470165035</v>
      </c>
      <c r="C485" s="165" t="str">
        <f t="shared" si="122"/>
        <v>MYSTIC VALLEY REGIONAL</v>
      </c>
      <c r="D485" s="174">
        <f t="shared" si="123"/>
        <v>0</v>
      </c>
      <c r="E485" s="174">
        <f t="shared" si="124"/>
        <v>0</v>
      </c>
      <c r="F485" s="174">
        <f t="shared" si="125"/>
        <v>0</v>
      </c>
      <c r="G485" s="174">
        <f t="shared" si="126"/>
        <v>2</v>
      </c>
      <c r="H485" s="174">
        <f t="shared" si="127"/>
        <v>1</v>
      </c>
      <c r="I485" s="174">
        <f t="shared" si="128"/>
        <v>1</v>
      </c>
      <c r="J485" s="174">
        <f t="shared" si="129"/>
        <v>0</v>
      </c>
      <c r="K485" s="251">
        <f t="shared" si="130"/>
        <v>0.16</v>
      </c>
      <c r="L485" s="174"/>
      <c r="M485" s="174">
        <f t="shared" si="131"/>
        <v>0</v>
      </c>
      <c r="N485" s="174">
        <f t="shared" si="132"/>
        <v>0</v>
      </c>
      <c r="O485" s="174">
        <f t="shared" si="133"/>
        <v>0</v>
      </c>
      <c r="P485" s="174">
        <f t="shared" si="134"/>
        <v>2</v>
      </c>
      <c r="Q485" s="174">
        <f t="shared" si="135"/>
        <v>11</v>
      </c>
      <c r="R485" s="174">
        <f t="shared" si="136"/>
        <v>4</v>
      </c>
      <c r="S485" s="177"/>
      <c r="T485" s="177"/>
      <c r="U485" s="177"/>
      <c r="V485" s="177"/>
      <c r="W485" s="370"/>
      <c r="X485" s="370"/>
      <c r="Y485" s="391"/>
      <c r="Z485" s="177"/>
      <c r="AA485" s="75">
        <v>470</v>
      </c>
      <c r="AB485" s="75">
        <v>470165035</v>
      </c>
      <c r="AC485" s="193" t="s">
        <v>89</v>
      </c>
      <c r="AD485" s="75">
        <v>0</v>
      </c>
      <c r="AE485" s="75">
        <v>0</v>
      </c>
      <c r="AF485" s="75">
        <v>0</v>
      </c>
      <c r="AG485" s="75">
        <v>2</v>
      </c>
      <c r="AH485" s="75">
        <v>1</v>
      </c>
      <c r="AI485" s="75">
        <v>1</v>
      </c>
      <c r="AJ485" s="75">
        <v>0</v>
      </c>
      <c r="AK485" s="164">
        <v>0</v>
      </c>
      <c r="AL485" s="164">
        <v>0</v>
      </c>
      <c r="AM485" s="164">
        <v>0</v>
      </c>
      <c r="AN485" s="164">
        <v>0</v>
      </c>
      <c r="AO485" s="164">
        <v>2</v>
      </c>
      <c r="AP485" s="164">
        <v>0</v>
      </c>
      <c r="AQ485" s="164">
        <v>0</v>
      </c>
      <c r="AR485" s="164">
        <v>0</v>
      </c>
      <c r="AS485" s="75">
        <v>0</v>
      </c>
      <c r="AT485" s="165"/>
      <c r="AU485" s="75">
        <v>165</v>
      </c>
      <c r="AV485" s="75">
        <v>35</v>
      </c>
      <c r="AW485" s="369">
        <v>11</v>
      </c>
      <c r="AY485" s="75"/>
    </row>
    <row r="486" spans="1:51">
      <c r="A486" s="164">
        <f t="shared" si="120"/>
        <v>470</v>
      </c>
      <c r="B486" s="164">
        <f t="shared" si="121"/>
        <v>470165057</v>
      </c>
      <c r="C486" s="165" t="str">
        <f t="shared" si="122"/>
        <v>MYSTIC VALLEY REGIONAL</v>
      </c>
      <c r="D486" s="174">
        <f t="shared" si="123"/>
        <v>0</v>
      </c>
      <c r="E486" s="174">
        <f t="shared" si="124"/>
        <v>0</v>
      </c>
      <c r="F486" s="174">
        <f t="shared" si="125"/>
        <v>1</v>
      </c>
      <c r="G486" s="174">
        <f t="shared" si="126"/>
        <v>1</v>
      </c>
      <c r="H486" s="174">
        <f t="shared" si="127"/>
        <v>1</v>
      </c>
      <c r="I486" s="174">
        <f t="shared" si="128"/>
        <v>0</v>
      </c>
      <c r="J486" s="174">
        <f t="shared" si="129"/>
        <v>0</v>
      </c>
      <c r="K486" s="251">
        <f t="shared" si="130"/>
        <v>0.12</v>
      </c>
      <c r="L486" s="174"/>
      <c r="M486" s="174">
        <f t="shared" si="131"/>
        <v>0</v>
      </c>
      <c r="N486" s="174">
        <f t="shared" si="132"/>
        <v>0</v>
      </c>
      <c r="O486" s="174">
        <f t="shared" si="133"/>
        <v>0</v>
      </c>
      <c r="P486" s="174">
        <f t="shared" si="134"/>
        <v>1</v>
      </c>
      <c r="Q486" s="174">
        <f t="shared" si="135"/>
        <v>12</v>
      </c>
      <c r="R486" s="174">
        <f t="shared" si="136"/>
        <v>3</v>
      </c>
      <c r="S486" s="177"/>
      <c r="T486" s="177"/>
      <c r="U486" s="177"/>
      <c r="V486" s="177"/>
      <c r="W486" s="370"/>
      <c r="X486" s="370"/>
      <c r="Y486" s="391"/>
      <c r="Z486" s="177"/>
      <c r="AA486" s="75">
        <v>470</v>
      </c>
      <c r="AB486" s="75">
        <v>470165057</v>
      </c>
      <c r="AC486" s="193" t="s">
        <v>89</v>
      </c>
      <c r="AD486" s="75">
        <v>0</v>
      </c>
      <c r="AE486" s="75">
        <v>0</v>
      </c>
      <c r="AF486" s="75">
        <v>1</v>
      </c>
      <c r="AG486" s="75">
        <v>1</v>
      </c>
      <c r="AH486" s="75">
        <v>1</v>
      </c>
      <c r="AI486" s="75">
        <v>0</v>
      </c>
      <c r="AJ486" s="75">
        <v>0</v>
      </c>
      <c r="AK486" s="164">
        <v>0</v>
      </c>
      <c r="AL486" s="164">
        <v>0</v>
      </c>
      <c r="AM486" s="164">
        <v>0</v>
      </c>
      <c r="AN486" s="164">
        <v>0</v>
      </c>
      <c r="AO486" s="164">
        <v>1</v>
      </c>
      <c r="AP486" s="164">
        <v>0</v>
      </c>
      <c r="AQ486" s="164">
        <v>0</v>
      </c>
      <c r="AR486" s="164">
        <v>0</v>
      </c>
      <c r="AS486" s="75">
        <v>0</v>
      </c>
      <c r="AT486" s="165"/>
      <c r="AU486" s="75">
        <v>165</v>
      </c>
      <c r="AV486" s="75">
        <v>57</v>
      </c>
      <c r="AW486" s="369">
        <v>12</v>
      </c>
      <c r="AY486" s="75"/>
    </row>
    <row r="487" spans="1:51">
      <c r="A487" s="164">
        <f t="shared" si="120"/>
        <v>470</v>
      </c>
      <c r="B487" s="164">
        <f t="shared" si="121"/>
        <v>470165071</v>
      </c>
      <c r="C487" s="165" t="str">
        <f t="shared" si="122"/>
        <v>MYSTIC VALLEY REGIONAL</v>
      </c>
      <c r="D487" s="174">
        <f t="shared" si="123"/>
        <v>0</v>
      </c>
      <c r="E487" s="174">
        <f t="shared" si="124"/>
        <v>0</v>
      </c>
      <c r="F487" s="174">
        <f t="shared" si="125"/>
        <v>0</v>
      </c>
      <c r="G487" s="174">
        <f t="shared" si="126"/>
        <v>0</v>
      </c>
      <c r="H487" s="174">
        <f t="shared" si="127"/>
        <v>1</v>
      </c>
      <c r="I487" s="174">
        <f t="shared" si="128"/>
        <v>1</v>
      </c>
      <c r="J487" s="174">
        <f t="shared" si="129"/>
        <v>0</v>
      </c>
      <c r="K487" s="251">
        <f t="shared" si="130"/>
        <v>0.08</v>
      </c>
      <c r="L487" s="174"/>
      <c r="M487" s="174">
        <f t="shared" si="131"/>
        <v>0</v>
      </c>
      <c r="N487" s="174">
        <f t="shared" si="132"/>
        <v>0</v>
      </c>
      <c r="O487" s="174">
        <f t="shared" si="133"/>
        <v>0</v>
      </c>
      <c r="P487" s="174">
        <f t="shared" si="134"/>
        <v>0</v>
      </c>
      <c r="Q487" s="174">
        <f t="shared" si="135"/>
        <v>5</v>
      </c>
      <c r="R487" s="174">
        <f t="shared" si="136"/>
        <v>2</v>
      </c>
      <c r="S487" s="177"/>
      <c r="T487" s="177"/>
      <c r="U487" s="177"/>
      <c r="V487" s="177"/>
      <c r="W487" s="370"/>
      <c r="X487" s="370"/>
      <c r="Y487" s="391"/>
      <c r="Z487" s="177"/>
      <c r="AA487" s="75">
        <v>470</v>
      </c>
      <c r="AB487" s="75">
        <v>470165071</v>
      </c>
      <c r="AC487" s="193" t="s">
        <v>89</v>
      </c>
      <c r="AD487" s="75">
        <v>0</v>
      </c>
      <c r="AE487" s="75">
        <v>0</v>
      </c>
      <c r="AF487" s="75">
        <v>0</v>
      </c>
      <c r="AG487" s="75">
        <v>0</v>
      </c>
      <c r="AH487" s="75">
        <v>1</v>
      </c>
      <c r="AI487" s="75">
        <v>1</v>
      </c>
      <c r="AJ487" s="75">
        <v>0</v>
      </c>
      <c r="AK487" s="164">
        <v>0</v>
      </c>
      <c r="AL487" s="164">
        <v>0</v>
      </c>
      <c r="AM487" s="164">
        <v>0</v>
      </c>
      <c r="AN487" s="164">
        <v>0</v>
      </c>
      <c r="AO487" s="164">
        <v>0</v>
      </c>
      <c r="AP487" s="164">
        <v>0</v>
      </c>
      <c r="AQ487" s="164">
        <v>0</v>
      </c>
      <c r="AR487" s="164">
        <v>0</v>
      </c>
      <c r="AS487" s="75">
        <v>0</v>
      </c>
      <c r="AT487" s="165"/>
      <c r="AU487" s="75">
        <v>165</v>
      </c>
      <c r="AV487" s="75">
        <v>71</v>
      </c>
      <c r="AW487" s="369">
        <v>5</v>
      </c>
      <c r="AY487" s="75"/>
    </row>
    <row r="488" spans="1:51">
      <c r="A488" s="164">
        <f t="shared" si="120"/>
        <v>470</v>
      </c>
      <c r="B488" s="164">
        <f t="shared" si="121"/>
        <v>470165093</v>
      </c>
      <c r="C488" s="165" t="str">
        <f t="shared" si="122"/>
        <v>MYSTIC VALLEY REGIONAL</v>
      </c>
      <c r="D488" s="174">
        <f t="shared" si="123"/>
        <v>0</v>
      </c>
      <c r="E488" s="174">
        <f t="shared" si="124"/>
        <v>0</v>
      </c>
      <c r="F488" s="174">
        <f t="shared" si="125"/>
        <v>20</v>
      </c>
      <c r="G488" s="174">
        <f t="shared" si="126"/>
        <v>138</v>
      </c>
      <c r="H488" s="174">
        <f t="shared" si="127"/>
        <v>62</v>
      </c>
      <c r="I488" s="174">
        <f t="shared" si="128"/>
        <v>49</v>
      </c>
      <c r="J488" s="174">
        <f t="shared" si="129"/>
        <v>0</v>
      </c>
      <c r="K488" s="251">
        <f t="shared" si="130"/>
        <v>10.76</v>
      </c>
      <c r="L488" s="174"/>
      <c r="M488" s="174">
        <f t="shared" si="131"/>
        <v>12</v>
      </c>
      <c r="N488" s="174">
        <f t="shared" si="132"/>
        <v>2</v>
      </c>
      <c r="O488" s="174">
        <f t="shared" si="133"/>
        <v>0</v>
      </c>
      <c r="P488" s="174">
        <f t="shared" si="134"/>
        <v>154</v>
      </c>
      <c r="Q488" s="174">
        <f t="shared" si="135"/>
        <v>11</v>
      </c>
      <c r="R488" s="174">
        <f t="shared" si="136"/>
        <v>269</v>
      </c>
      <c r="S488" s="177"/>
      <c r="T488" s="177"/>
      <c r="U488" s="177"/>
      <c r="V488" s="177"/>
      <c r="W488" s="370"/>
      <c r="X488" s="370"/>
      <c r="Y488" s="391"/>
      <c r="Z488" s="177"/>
      <c r="AA488" s="75">
        <v>470</v>
      </c>
      <c r="AB488" s="75">
        <v>470165093</v>
      </c>
      <c r="AC488" s="193" t="s">
        <v>89</v>
      </c>
      <c r="AD488" s="75">
        <v>0</v>
      </c>
      <c r="AE488" s="75">
        <v>0</v>
      </c>
      <c r="AF488" s="75">
        <v>20</v>
      </c>
      <c r="AG488" s="75">
        <v>138</v>
      </c>
      <c r="AH488" s="75">
        <v>62</v>
      </c>
      <c r="AI488" s="75">
        <v>49</v>
      </c>
      <c r="AJ488" s="75">
        <v>0</v>
      </c>
      <c r="AK488" s="164">
        <v>0</v>
      </c>
      <c r="AL488" s="164">
        <v>12</v>
      </c>
      <c r="AM488" s="164">
        <v>2</v>
      </c>
      <c r="AN488" s="164">
        <v>0</v>
      </c>
      <c r="AO488" s="164">
        <v>118</v>
      </c>
      <c r="AP488" s="164">
        <v>0</v>
      </c>
      <c r="AQ488" s="164">
        <v>0</v>
      </c>
      <c r="AR488" s="164">
        <v>13</v>
      </c>
      <c r="AS488" s="75">
        <v>23</v>
      </c>
      <c r="AT488" s="165"/>
      <c r="AU488" s="75">
        <v>165</v>
      </c>
      <c r="AV488" s="75">
        <v>93</v>
      </c>
      <c r="AW488" s="369">
        <v>11</v>
      </c>
      <c r="AY488" s="75"/>
    </row>
    <row r="489" spans="1:51">
      <c r="A489" s="164">
        <f t="shared" si="120"/>
        <v>470</v>
      </c>
      <c r="B489" s="164">
        <f t="shared" si="121"/>
        <v>470165128</v>
      </c>
      <c r="C489" s="165" t="str">
        <f t="shared" si="122"/>
        <v>MYSTIC VALLEY REGIONAL</v>
      </c>
      <c r="D489" s="174">
        <f t="shared" si="123"/>
        <v>0</v>
      </c>
      <c r="E489" s="174">
        <f t="shared" si="124"/>
        <v>0</v>
      </c>
      <c r="F489" s="174">
        <f t="shared" si="125"/>
        <v>2</v>
      </c>
      <c r="G489" s="174">
        <f t="shared" si="126"/>
        <v>3</v>
      </c>
      <c r="H489" s="174">
        <f t="shared" si="127"/>
        <v>0</v>
      </c>
      <c r="I489" s="174">
        <f t="shared" si="128"/>
        <v>2</v>
      </c>
      <c r="J489" s="174">
        <f t="shared" si="129"/>
        <v>0</v>
      </c>
      <c r="K489" s="251">
        <f t="shared" si="130"/>
        <v>0.28000000000000003</v>
      </c>
      <c r="L489" s="174"/>
      <c r="M489" s="174">
        <f t="shared" si="131"/>
        <v>0</v>
      </c>
      <c r="N489" s="174">
        <f t="shared" si="132"/>
        <v>0</v>
      </c>
      <c r="O489" s="174">
        <f t="shared" si="133"/>
        <v>0</v>
      </c>
      <c r="P489" s="174">
        <f t="shared" si="134"/>
        <v>2</v>
      </c>
      <c r="Q489" s="174">
        <f t="shared" si="135"/>
        <v>10</v>
      </c>
      <c r="R489" s="174">
        <f t="shared" si="136"/>
        <v>7</v>
      </c>
      <c r="S489" s="177"/>
      <c r="T489" s="177"/>
      <c r="U489" s="177"/>
      <c r="V489" s="177"/>
      <c r="W489" s="370"/>
      <c r="X489" s="370"/>
      <c r="Y489" s="391"/>
      <c r="Z489" s="177"/>
      <c r="AA489" s="75">
        <v>470</v>
      </c>
      <c r="AB489" s="75">
        <v>470165128</v>
      </c>
      <c r="AC489" s="193" t="s">
        <v>89</v>
      </c>
      <c r="AD489" s="75">
        <v>0</v>
      </c>
      <c r="AE489" s="75">
        <v>0</v>
      </c>
      <c r="AF489" s="75">
        <v>2</v>
      </c>
      <c r="AG489" s="75">
        <v>3</v>
      </c>
      <c r="AH489" s="75">
        <v>0</v>
      </c>
      <c r="AI489" s="75">
        <v>2</v>
      </c>
      <c r="AJ489" s="75">
        <v>0</v>
      </c>
      <c r="AK489" s="164">
        <v>0</v>
      </c>
      <c r="AL489" s="164">
        <v>0</v>
      </c>
      <c r="AM489" s="164">
        <v>0</v>
      </c>
      <c r="AN489" s="164">
        <v>0</v>
      </c>
      <c r="AO489" s="164">
        <v>1</v>
      </c>
      <c r="AP489" s="164">
        <v>0</v>
      </c>
      <c r="AQ489" s="164">
        <v>0</v>
      </c>
      <c r="AR489" s="164">
        <v>1</v>
      </c>
      <c r="AS489" s="75">
        <v>0</v>
      </c>
      <c r="AT489" s="165"/>
      <c r="AU489" s="75">
        <v>165</v>
      </c>
      <c r="AV489" s="75">
        <v>128</v>
      </c>
      <c r="AW489" s="369">
        <v>10</v>
      </c>
      <c r="AY489" s="75"/>
    </row>
    <row r="490" spans="1:51">
      <c r="A490" s="164">
        <f t="shared" si="120"/>
        <v>470</v>
      </c>
      <c r="B490" s="164">
        <f t="shared" si="121"/>
        <v>470165163</v>
      </c>
      <c r="C490" s="165" t="str">
        <f t="shared" si="122"/>
        <v>MYSTIC VALLEY REGIONAL</v>
      </c>
      <c r="D490" s="174">
        <f t="shared" si="123"/>
        <v>0</v>
      </c>
      <c r="E490" s="174">
        <f t="shared" si="124"/>
        <v>0</v>
      </c>
      <c r="F490" s="174">
        <f t="shared" si="125"/>
        <v>2</v>
      </c>
      <c r="G490" s="174">
        <f t="shared" si="126"/>
        <v>28</v>
      </c>
      <c r="H490" s="174">
        <f t="shared" si="127"/>
        <v>11</v>
      </c>
      <c r="I490" s="174">
        <f t="shared" si="128"/>
        <v>8</v>
      </c>
      <c r="J490" s="174">
        <f t="shared" si="129"/>
        <v>0</v>
      </c>
      <c r="K490" s="251">
        <f t="shared" si="130"/>
        <v>1.96</v>
      </c>
      <c r="L490" s="174"/>
      <c r="M490" s="174">
        <f t="shared" si="131"/>
        <v>2</v>
      </c>
      <c r="N490" s="174">
        <f t="shared" si="132"/>
        <v>0</v>
      </c>
      <c r="O490" s="174">
        <f t="shared" si="133"/>
        <v>0</v>
      </c>
      <c r="P490" s="174">
        <f t="shared" si="134"/>
        <v>20</v>
      </c>
      <c r="Q490" s="174">
        <f t="shared" si="135"/>
        <v>11</v>
      </c>
      <c r="R490" s="174">
        <f t="shared" si="136"/>
        <v>49</v>
      </c>
      <c r="S490" s="177"/>
      <c r="T490" s="177"/>
      <c r="U490" s="177"/>
      <c r="V490" s="177"/>
      <c r="W490" s="370"/>
      <c r="X490" s="370"/>
      <c r="Y490" s="391"/>
      <c r="Z490" s="177"/>
      <c r="AA490" s="75">
        <v>470</v>
      </c>
      <c r="AB490" s="75">
        <v>470165163</v>
      </c>
      <c r="AC490" s="193" t="s">
        <v>89</v>
      </c>
      <c r="AD490" s="75">
        <v>0</v>
      </c>
      <c r="AE490" s="75">
        <v>0</v>
      </c>
      <c r="AF490" s="75">
        <v>2</v>
      </c>
      <c r="AG490" s="75">
        <v>28</v>
      </c>
      <c r="AH490" s="75">
        <v>11</v>
      </c>
      <c r="AI490" s="75">
        <v>8</v>
      </c>
      <c r="AJ490" s="75">
        <v>0</v>
      </c>
      <c r="AK490" s="164">
        <v>0</v>
      </c>
      <c r="AL490" s="164">
        <v>2</v>
      </c>
      <c r="AM490" s="164">
        <v>0</v>
      </c>
      <c r="AN490" s="164">
        <v>0</v>
      </c>
      <c r="AO490" s="164">
        <v>16</v>
      </c>
      <c r="AP490" s="164">
        <v>0</v>
      </c>
      <c r="AQ490" s="164">
        <v>0</v>
      </c>
      <c r="AR490" s="164">
        <v>1</v>
      </c>
      <c r="AS490" s="75">
        <v>3</v>
      </c>
      <c r="AT490" s="165"/>
      <c r="AU490" s="75">
        <v>165</v>
      </c>
      <c r="AV490" s="75">
        <v>163</v>
      </c>
      <c r="AW490" s="369">
        <v>11</v>
      </c>
      <c r="AY490" s="75"/>
    </row>
    <row r="491" spans="1:51">
      <c r="A491" s="164">
        <f t="shared" si="120"/>
        <v>470</v>
      </c>
      <c r="B491" s="164">
        <f t="shared" si="121"/>
        <v>470165164</v>
      </c>
      <c r="C491" s="165" t="str">
        <f t="shared" si="122"/>
        <v>MYSTIC VALLEY REGIONAL</v>
      </c>
      <c r="D491" s="174">
        <f t="shared" si="123"/>
        <v>0</v>
      </c>
      <c r="E491" s="174">
        <f t="shared" si="124"/>
        <v>0</v>
      </c>
      <c r="F491" s="174">
        <f t="shared" si="125"/>
        <v>0</v>
      </c>
      <c r="G491" s="174">
        <f t="shared" si="126"/>
        <v>0</v>
      </c>
      <c r="H491" s="174">
        <f t="shared" si="127"/>
        <v>1</v>
      </c>
      <c r="I491" s="174">
        <f t="shared" si="128"/>
        <v>1</v>
      </c>
      <c r="J491" s="174">
        <f t="shared" si="129"/>
        <v>0</v>
      </c>
      <c r="K491" s="251">
        <f t="shared" si="130"/>
        <v>0.08</v>
      </c>
      <c r="L491" s="174"/>
      <c r="M491" s="174">
        <f t="shared" si="131"/>
        <v>0</v>
      </c>
      <c r="N491" s="174">
        <f t="shared" si="132"/>
        <v>0</v>
      </c>
      <c r="O491" s="174">
        <f t="shared" si="133"/>
        <v>0</v>
      </c>
      <c r="P491" s="174">
        <f t="shared" si="134"/>
        <v>2</v>
      </c>
      <c r="Q491" s="174">
        <f t="shared" si="135"/>
        <v>3</v>
      </c>
      <c r="R491" s="174">
        <f t="shared" si="136"/>
        <v>2</v>
      </c>
      <c r="S491" s="177"/>
      <c r="T491" s="177"/>
      <c r="U491" s="177"/>
      <c r="V491" s="177"/>
      <c r="W491" s="370"/>
      <c r="X491" s="370"/>
      <c r="Y491" s="391"/>
      <c r="Z491" s="177"/>
      <c r="AA491" s="75">
        <v>470</v>
      </c>
      <c r="AB491" s="75">
        <v>470165164</v>
      </c>
      <c r="AC491" s="193" t="s">
        <v>89</v>
      </c>
      <c r="AD491" s="75">
        <v>0</v>
      </c>
      <c r="AE491" s="75">
        <v>0</v>
      </c>
      <c r="AF491" s="75">
        <v>0</v>
      </c>
      <c r="AG491" s="75">
        <v>0</v>
      </c>
      <c r="AH491" s="75">
        <v>1</v>
      </c>
      <c r="AI491" s="75">
        <v>1</v>
      </c>
      <c r="AJ491" s="75">
        <v>0</v>
      </c>
      <c r="AK491" s="164">
        <v>0</v>
      </c>
      <c r="AL491" s="164">
        <v>0</v>
      </c>
      <c r="AM491" s="164">
        <v>0</v>
      </c>
      <c r="AN491" s="164">
        <v>0</v>
      </c>
      <c r="AO491" s="164">
        <v>1</v>
      </c>
      <c r="AP491" s="164">
        <v>0</v>
      </c>
      <c r="AQ491" s="164">
        <v>0</v>
      </c>
      <c r="AR491" s="164">
        <v>0</v>
      </c>
      <c r="AS491" s="75">
        <v>1</v>
      </c>
      <c r="AT491" s="165"/>
      <c r="AU491" s="75">
        <v>165</v>
      </c>
      <c r="AV491" s="75">
        <v>164</v>
      </c>
      <c r="AW491" s="369">
        <v>3</v>
      </c>
      <c r="AY491" s="75"/>
    </row>
    <row r="492" spans="1:51">
      <c r="A492" s="164">
        <f t="shared" si="120"/>
        <v>470</v>
      </c>
      <c r="B492" s="164">
        <f t="shared" si="121"/>
        <v>470165165</v>
      </c>
      <c r="C492" s="165" t="str">
        <f t="shared" si="122"/>
        <v>MYSTIC VALLEY REGIONAL</v>
      </c>
      <c r="D492" s="174">
        <f t="shared" si="123"/>
        <v>0</v>
      </c>
      <c r="E492" s="174">
        <f t="shared" si="124"/>
        <v>0</v>
      </c>
      <c r="F492" s="174">
        <f t="shared" si="125"/>
        <v>47</v>
      </c>
      <c r="G492" s="174">
        <f t="shared" si="126"/>
        <v>190</v>
      </c>
      <c r="H492" s="174">
        <f t="shared" si="127"/>
        <v>116</v>
      </c>
      <c r="I492" s="174">
        <f t="shared" si="128"/>
        <v>122</v>
      </c>
      <c r="J492" s="174">
        <f t="shared" si="129"/>
        <v>0</v>
      </c>
      <c r="K492" s="251">
        <f t="shared" si="130"/>
        <v>19</v>
      </c>
      <c r="L492" s="174"/>
      <c r="M492" s="174">
        <f t="shared" si="131"/>
        <v>29</v>
      </c>
      <c r="N492" s="174">
        <f t="shared" si="132"/>
        <v>3</v>
      </c>
      <c r="O492" s="174">
        <f t="shared" si="133"/>
        <v>2</v>
      </c>
      <c r="P492" s="174">
        <f t="shared" si="134"/>
        <v>216</v>
      </c>
      <c r="Q492" s="174">
        <f t="shared" si="135"/>
        <v>10</v>
      </c>
      <c r="R492" s="174">
        <f t="shared" si="136"/>
        <v>475</v>
      </c>
      <c r="S492" s="177"/>
      <c r="T492" s="177"/>
      <c r="U492" s="177"/>
      <c r="V492" s="177"/>
      <c r="W492" s="370"/>
      <c r="X492" s="370"/>
      <c r="Y492" s="391"/>
      <c r="Z492" s="177"/>
      <c r="AA492" s="75">
        <v>470</v>
      </c>
      <c r="AB492" s="75">
        <v>470165165</v>
      </c>
      <c r="AC492" s="193" t="s">
        <v>89</v>
      </c>
      <c r="AD492" s="75">
        <v>0</v>
      </c>
      <c r="AE492" s="75">
        <v>0</v>
      </c>
      <c r="AF492" s="75">
        <v>47</v>
      </c>
      <c r="AG492" s="75">
        <v>190</v>
      </c>
      <c r="AH492" s="75">
        <v>116</v>
      </c>
      <c r="AI492" s="75">
        <v>122</v>
      </c>
      <c r="AJ492" s="75">
        <v>0</v>
      </c>
      <c r="AK492" s="164">
        <v>0</v>
      </c>
      <c r="AL492" s="164">
        <v>29</v>
      </c>
      <c r="AM492" s="164">
        <v>3</v>
      </c>
      <c r="AN492" s="164">
        <v>2</v>
      </c>
      <c r="AO492" s="164">
        <v>154</v>
      </c>
      <c r="AP492" s="164">
        <v>0</v>
      </c>
      <c r="AQ492" s="164">
        <v>0</v>
      </c>
      <c r="AR492" s="164">
        <v>22</v>
      </c>
      <c r="AS492" s="75">
        <v>40</v>
      </c>
      <c r="AT492" s="165"/>
      <c r="AU492" s="75">
        <v>165</v>
      </c>
      <c r="AV492" s="75">
        <v>165</v>
      </c>
      <c r="AW492" s="369">
        <v>10</v>
      </c>
      <c r="AY492" s="75"/>
    </row>
    <row r="493" spans="1:51">
      <c r="A493" s="164">
        <f t="shared" si="120"/>
        <v>470</v>
      </c>
      <c r="B493" s="164">
        <f t="shared" si="121"/>
        <v>470165176</v>
      </c>
      <c r="C493" s="165" t="str">
        <f t="shared" si="122"/>
        <v>MYSTIC VALLEY REGIONAL</v>
      </c>
      <c r="D493" s="174">
        <f t="shared" si="123"/>
        <v>0</v>
      </c>
      <c r="E493" s="174">
        <f t="shared" si="124"/>
        <v>0</v>
      </c>
      <c r="F493" s="174">
        <f t="shared" si="125"/>
        <v>6</v>
      </c>
      <c r="G493" s="174">
        <f t="shared" si="126"/>
        <v>77</v>
      </c>
      <c r="H493" s="174">
        <f t="shared" si="127"/>
        <v>75</v>
      </c>
      <c r="I493" s="174">
        <f t="shared" si="128"/>
        <v>44</v>
      </c>
      <c r="J493" s="174">
        <f t="shared" si="129"/>
        <v>0</v>
      </c>
      <c r="K493" s="251">
        <f t="shared" si="130"/>
        <v>8.08</v>
      </c>
      <c r="L493" s="174"/>
      <c r="M493" s="174">
        <f t="shared" si="131"/>
        <v>2</v>
      </c>
      <c r="N493" s="174">
        <f t="shared" si="132"/>
        <v>2</v>
      </c>
      <c r="O493" s="174">
        <f t="shared" si="133"/>
        <v>0</v>
      </c>
      <c r="P493" s="174">
        <f t="shared" si="134"/>
        <v>63</v>
      </c>
      <c r="Q493" s="174">
        <f t="shared" si="135"/>
        <v>8</v>
      </c>
      <c r="R493" s="174">
        <f t="shared" si="136"/>
        <v>202</v>
      </c>
      <c r="S493" s="177"/>
      <c r="T493" s="177"/>
      <c r="U493" s="177"/>
      <c r="V493" s="177"/>
      <c r="W493" s="370"/>
      <c r="X493" s="370"/>
      <c r="Y493" s="391"/>
      <c r="Z493" s="177"/>
      <c r="AA493" s="75">
        <v>470</v>
      </c>
      <c r="AB493" s="75">
        <v>470165176</v>
      </c>
      <c r="AC493" s="193" t="s">
        <v>89</v>
      </c>
      <c r="AD493" s="75">
        <v>0</v>
      </c>
      <c r="AE493" s="75">
        <v>0</v>
      </c>
      <c r="AF493" s="75">
        <v>6</v>
      </c>
      <c r="AG493" s="75">
        <v>77</v>
      </c>
      <c r="AH493" s="75">
        <v>75</v>
      </c>
      <c r="AI493" s="75">
        <v>44</v>
      </c>
      <c r="AJ493" s="75">
        <v>0</v>
      </c>
      <c r="AK493" s="164">
        <v>0</v>
      </c>
      <c r="AL493" s="164">
        <v>2</v>
      </c>
      <c r="AM493" s="164">
        <v>2</v>
      </c>
      <c r="AN493" s="164">
        <v>0</v>
      </c>
      <c r="AO493" s="164">
        <v>45</v>
      </c>
      <c r="AP493" s="164">
        <v>0</v>
      </c>
      <c r="AQ493" s="164">
        <v>0</v>
      </c>
      <c r="AR493" s="164">
        <v>4</v>
      </c>
      <c r="AS493" s="75">
        <v>14</v>
      </c>
      <c r="AT493" s="165"/>
      <c r="AU493" s="75">
        <v>165</v>
      </c>
      <c r="AV493" s="75">
        <v>176</v>
      </c>
      <c r="AW493" s="369">
        <v>8</v>
      </c>
      <c r="AY493" s="75"/>
    </row>
    <row r="494" spans="1:51">
      <c r="A494" s="164">
        <f t="shared" si="120"/>
        <v>470</v>
      </c>
      <c r="B494" s="164">
        <f t="shared" si="121"/>
        <v>470165178</v>
      </c>
      <c r="C494" s="165" t="str">
        <f t="shared" si="122"/>
        <v>MYSTIC VALLEY REGIONAL</v>
      </c>
      <c r="D494" s="174">
        <f t="shared" si="123"/>
        <v>0</v>
      </c>
      <c r="E494" s="174">
        <f t="shared" si="124"/>
        <v>0</v>
      </c>
      <c r="F494" s="174">
        <f t="shared" si="125"/>
        <v>38</v>
      </c>
      <c r="G494" s="174">
        <f t="shared" si="126"/>
        <v>144</v>
      </c>
      <c r="H494" s="174">
        <f t="shared" si="127"/>
        <v>57</v>
      </c>
      <c r="I494" s="174">
        <f t="shared" si="128"/>
        <v>42</v>
      </c>
      <c r="J494" s="174">
        <f t="shared" si="129"/>
        <v>0</v>
      </c>
      <c r="K494" s="251">
        <f t="shared" si="130"/>
        <v>11.24</v>
      </c>
      <c r="L494" s="174"/>
      <c r="M494" s="174">
        <f t="shared" si="131"/>
        <v>10</v>
      </c>
      <c r="N494" s="174">
        <f t="shared" si="132"/>
        <v>1</v>
      </c>
      <c r="O494" s="174">
        <f t="shared" si="133"/>
        <v>0</v>
      </c>
      <c r="P494" s="174">
        <f t="shared" si="134"/>
        <v>60</v>
      </c>
      <c r="Q494" s="174">
        <f t="shared" si="135"/>
        <v>4</v>
      </c>
      <c r="R494" s="174">
        <f t="shared" si="136"/>
        <v>281</v>
      </c>
      <c r="S494" s="177"/>
      <c r="T494" s="177"/>
      <c r="U494" s="177"/>
      <c r="V494" s="177"/>
      <c r="W494" s="370"/>
      <c r="X494" s="370"/>
      <c r="Y494" s="391"/>
      <c r="Z494" s="177"/>
      <c r="AA494" s="75">
        <v>470</v>
      </c>
      <c r="AB494" s="75">
        <v>470165178</v>
      </c>
      <c r="AC494" s="193" t="s">
        <v>89</v>
      </c>
      <c r="AD494" s="75">
        <v>0</v>
      </c>
      <c r="AE494" s="75">
        <v>0</v>
      </c>
      <c r="AF494" s="75">
        <v>38</v>
      </c>
      <c r="AG494" s="75">
        <v>144</v>
      </c>
      <c r="AH494" s="75">
        <v>57</v>
      </c>
      <c r="AI494" s="75">
        <v>42</v>
      </c>
      <c r="AJ494" s="75">
        <v>0</v>
      </c>
      <c r="AK494" s="164">
        <v>0</v>
      </c>
      <c r="AL494" s="164">
        <v>10</v>
      </c>
      <c r="AM494" s="164">
        <v>1</v>
      </c>
      <c r="AN494" s="164">
        <v>0</v>
      </c>
      <c r="AO494" s="164">
        <v>47</v>
      </c>
      <c r="AP494" s="164">
        <v>0</v>
      </c>
      <c r="AQ494" s="164">
        <v>0</v>
      </c>
      <c r="AR494" s="164">
        <v>10</v>
      </c>
      <c r="AS494" s="75">
        <v>3</v>
      </c>
      <c r="AT494" s="165"/>
      <c r="AU494" s="75">
        <v>165</v>
      </c>
      <c r="AV494" s="75">
        <v>178</v>
      </c>
      <c r="AW494" s="369">
        <v>4</v>
      </c>
      <c r="AY494" s="75"/>
    </row>
    <row r="495" spans="1:51">
      <c r="A495" s="164">
        <f t="shared" si="120"/>
        <v>470</v>
      </c>
      <c r="B495" s="164">
        <f t="shared" si="121"/>
        <v>470165181</v>
      </c>
      <c r="C495" s="165" t="str">
        <f t="shared" si="122"/>
        <v>MYSTIC VALLEY REGIONAL</v>
      </c>
      <c r="D495" s="174">
        <f t="shared" si="123"/>
        <v>0</v>
      </c>
      <c r="E495" s="174">
        <f t="shared" si="124"/>
        <v>0</v>
      </c>
      <c r="F495" s="174">
        <f t="shared" si="125"/>
        <v>1</v>
      </c>
      <c r="G495" s="174">
        <f t="shared" si="126"/>
        <v>6</v>
      </c>
      <c r="H495" s="174">
        <f t="shared" si="127"/>
        <v>0</v>
      </c>
      <c r="I495" s="174">
        <f t="shared" si="128"/>
        <v>2</v>
      </c>
      <c r="J495" s="174">
        <f t="shared" si="129"/>
        <v>0</v>
      </c>
      <c r="K495" s="251">
        <f t="shared" si="130"/>
        <v>0.36</v>
      </c>
      <c r="L495" s="174"/>
      <c r="M495" s="174">
        <f t="shared" si="131"/>
        <v>0</v>
      </c>
      <c r="N495" s="174">
        <f t="shared" si="132"/>
        <v>0</v>
      </c>
      <c r="O495" s="174">
        <f t="shared" si="133"/>
        <v>0</v>
      </c>
      <c r="P495" s="174">
        <f t="shared" si="134"/>
        <v>5</v>
      </c>
      <c r="Q495" s="174">
        <f t="shared" si="135"/>
        <v>10</v>
      </c>
      <c r="R495" s="174">
        <f t="shared" si="136"/>
        <v>9</v>
      </c>
      <c r="S495" s="177"/>
      <c r="T495" s="177"/>
      <c r="U495" s="177"/>
      <c r="V495" s="177"/>
      <c r="W495" s="370"/>
      <c r="X495" s="370"/>
      <c r="Y495" s="391"/>
      <c r="Z495" s="177"/>
      <c r="AA495" s="75">
        <v>470</v>
      </c>
      <c r="AB495" s="75">
        <v>470165181</v>
      </c>
      <c r="AC495" s="193" t="s">
        <v>89</v>
      </c>
      <c r="AD495" s="75">
        <v>0</v>
      </c>
      <c r="AE495" s="75">
        <v>0</v>
      </c>
      <c r="AF495" s="75">
        <v>1</v>
      </c>
      <c r="AG495" s="75">
        <v>6</v>
      </c>
      <c r="AH495" s="75">
        <v>0</v>
      </c>
      <c r="AI495" s="75">
        <v>2</v>
      </c>
      <c r="AJ495" s="75">
        <v>0</v>
      </c>
      <c r="AK495" s="164">
        <v>0</v>
      </c>
      <c r="AL495" s="164">
        <v>0</v>
      </c>
      <c r="AM495" s="164">
        <v>0</v>
      </c>
      <c r="AN495" s="164">
        <v>0</v>
      </c>
      <c r="AO495" s="164">
        <v>3</v>
      </c>
      <c r="AP495" s="164">
        <v>0</v>
      </c>
      <c r="AQ495" s="164">
        <v>0</v>
      </c>
      <c r="AR495" s="164">
        <v>1</v>
      </c>
      <c r="AS495" s="75">
        <v>1</v>
      </c>
      <c r="AT495" s="165"/>
      <c r="AU495" s="75">
        <v>165</v>
      </c>
      <c r="AV495" s="75">
        <v>181</v>
      </c>
      <c r="AW495" s="369">
        <v>10</v>
      </c>
      <c r="AY495" s="75"/>
    </row>
    <row r="496" spans="1:51">
      <c r="A496" s="164">
        <f t="shared" si="120"/>
        <v>470</v>
      </c>
      <c r="B496" s="164">
        <f t="shared" si="121"/>
        <v>470165217</v>
      </c>
      <c r="C496" s="165" t="str">
        <f t="shared" si="122"/>
        <v>MYSTIC VALLEY REGIONAL</v>
      </c>
      <c r="D496" s="174">
        <f t="shared" si="123"/>
        <v>0</v>
      </c>
      <c r="E496" s="174">
        <f t="shared" si="124"/>
        <v>0</v>
      </c>
      <c r="F496" s="174">
        <f t="shared" si="125"/>
        <v>0</v>
      </c>
      <c r="G496" s="174">
        <f t="shared" si="126"/>
        <v>3</v>
      </c>
      <c r="H496" s="174">
        <f t="shared" si="127"/>
        <v>0</v>
      </c>
      <c r="I496" s="174">
        <f t="shared" si="128"/>
        <v>0</v>
      </c>
      <c r="J496" s="174">
        <f t="shared" si="129"/>
        <v>0</v>
      </c>
      <c r="K496" s="251">
        <f t="shared" si="130"/>
        <v>0.12</v>
      </c>
      <c r="L496" s="174"/>
      <c r="M496" s="174">
        <f t="shared" si="131"/>
        <v>0</v>
      </c>
      <c r="N496" s="174">
        <f t="shared" si="132"/>
        <v>0</v>
      </c>
      <c r="O496" s="174">
        <f t="shared" si="133"/>
        <v>0</v>
      </c>
      <c r="P496" s="174">
        <f t="shared" si="134"/>
        <v>0</v>
      </c>
      <c r="Q496" s="174">
        <f t="shared" si="135"/>
        <v>3</v>
      </c>
      <c r="R496" s="174">
        <f t="shared" si="136"/>
        <v>3</v>
      </c>
      <c r="S496" s="177"/>
      <c r="T496" s="177"/>
      <c r="U496" s="177"/>
      <c r="V496" s="177"/>
      <c r="W496" s="370"/>
      <c r="X496" s="370"/>
      <c r="Y496" s="391"/>
      <c r="Z496" s="177"/>
      <c r="AA496" s="75">
        <v>470</v>
      </c>
      <c r="AB496" s="75">
        <v>470165217</v>
      </c>
      <c r="AC496" s="193" t="s">
        <v>89</v>
      </c>
      <c r="AD496" s="75">
        <v>0</v>
      </c>
      <c r="AE496" s="75">
        <v>0</v>
      </c>
      <c r="AF496" s="75">
        <v>0</v>
      </c>
      <c r="AG496" s="75">
        <v>3</v>
      </c>
      <c r="AH496" s="75">
        <v>0</v>
      </c>
      <c r="AI496" s="75">
        <v>0</v>
      </c>
      <c r="AJ496" s="75">
        <v>0</v>
      </c>
      <c r="AK496" s="164">
        <v>0</v>
      </c>
      <c r="AL496" s="164">
        <v>0</v>
      </c>
      <c r="AM496" s="164">
        <v>0</v>
      </c>
      <c r="AN496" s="164">
        <v>0</v>
      </c>
      <c r="AO496" s="164">
        <v>0</v>
      </c>
      <c r="AP496" s="164">
        <v>0</v>
      </c>
      <c r="AQ496" s="164">
        <v>0</v>
      </c>
      <c r="AR496" s="164">
        <v>0</v>
      </c>
      <c r="AS496" s="75">
        <v>0</v>
      </c>
      <c r="AT496" s="165"/>
      <c r="AU496" s="75">
        <v>165</v>
      </c>
      <c r="AV496" s="75">
        <v>217</v>
      </c>
      <c r="AW496" s="369">
        <v>3</v>
      </c>
      <c r="AY496" s="75"/>
    </row>
    <row r="497" spans="1:51">
      <c r="A497" s="164">
        <f t="shared" si="120"/>
        <v>470</v>
      </c>
      <c r="B497" s="164">
        <f t="shared" si="121"/>
        <v>470165229</v>
      </c>
      <c r="C497" s="165" t="str">
        <f t="shared" si="122"/>
        <v>MYSTIC VALLEY REGIONAL</v>
      </c>
      <c r="D497" s="174">
        <f t="shared" si="123"/>
        <v>0</v>
      </c>
      <c r="E497" s="174">
        <f t="shared" si="124"/>
        <v>0</v>
      </c>
      <c r="F497" s="174">
        <f t="shared" si="125"/>
        <v>1</v>
      </c>
      <c r="G497" s="174">
        <f t="shared" si="126"/>
        <v>4</v>
      </c>
      <c r="H497" s="174">
        <f t="shared" si="127"/>
        <v>4</v>
      </c>
      <c r="I497" s="174">
        <f t="shared" si="128"/>
        <v>2</v>
      </c>
      <c r="J497" s="174">
        <f t="shared" si="129"/>
        <v>0</v>
      </c>
      <c r="K497" s="251">
        <f t="shared" si="130"/>
        <v>0.44</v>
      </c>
      <c r="L497" s="174"/>
      <c r="M497" s="174">
        <f t="shared" si="131"/>
        <v>0</v>
      </c>
      <c r="N497" s="174">
        <f t="shared" si="132"/>
        <v>0</v>
      </c>
      <c r="O497" s="174">
        <f t="shared" si="133"/>
        <v>0</v>
      </c>
      <c r="P497" s="174">
        <f t="shared" si="134"/>
        <v>1</v>
      </c>
      <c r="Q497" s="174">
        <f t="shared" si="135"/>
        <v>9</v>
      </c>
      <c r="R497" s="174">
        <f t="shared" si="136"/>
        <v>11</v>
      </c>
      <c r="S497" s="177"/>
      <c r="T497" s="177"/>
      <c r="U497" s="177"/>
      <c r="V497" s="177"/>
      <c r="W497" s="370"/>
      <c r="X497" s="370"/>
      <c r="Y497" s="391"/>
      <c r="Z497" s="177"/>
      <c r="AA497" s="75">
        <v>470</v>
      </c>
      <c r="AB497" s="75">
        <v>470165229</v>
      </c>
      <c r="AC497" s="193" t="s">
        <v>89</v>
      </c>
      <c r="AD497" s="75">
        <v>0</v>
      </c>
      <c r="AE497" s="75">
        <v>0</v>
      </c>
      <c r="AF497" s="75">
        <v>1</v>
      </c>
      <c r="AG497" s="75">
        <v>4</v>
      </c>
      <c r="AH497" s="75">
        <v>4</v>
      </c>
      <c r="AI497" s="75">
        <v>2</v>
      </c>
      <c r="AJ497" s="75">
        <v>0</v>
      </c>
      <c r="AK497" s="164">
        <v>0</v>
      </c>
      <c r="AL497" s="164">
        <v>0</v>
      </c>
      <c r="AM497" s="164">
        <v>0</v>
      </c>
      <c r="AN497" s="164">
        <v>0</v>
      </c>
      <c r="AO497" s="164">
        <v>1</v>
      </c>
      <c r="AP497" s="164">
        <v>0</v>
      </c>
      <c r="AQ497" s="164">
        <v>0</v>
      </c>
      <c r="AR497" s="164">
        <v>0</v>
      </c>
      <c r="AS497" s="75">
        <v>0</v>
      </c>
      <c r="AT497" s="165"/>
      <c r="AU497" s="75">
        <v>165</v>
      </c>
      <c r="AV497" s="75">
        <v>229</v>
      </c>
      <c r="AW497" s="369">
        <v>9</v>
      </c>
      <c r="AY497" s="75"/>
    </row>
    <row r="498" spans="1:51">
      <c r="A498" s="164">
        <f t="shared" si="120"/>
        <v>470</v>
      </c>
      <c r="B498" s="164">
        <f t="shared" si="121"/>
        <v>470165246</v>
      </c>
      <c r="C498" s="165" t="str">
        <f t="shared" si="122"/>
        <v>MYSTIC VALLEY REGIONAL</v>
      </c>
      <c r="D498" s="174">
        <f t="shared" si="123"/>
        <v>0</v>
      </c>
      <c r="E498" s="174">
        <f t="shared" si="124"/>
        <v>0</v>
      </c>
      <c r="F498" s="174">
        <f t="shared" si="125"/>
        <v>0</v>
      </c>
      <c r="G498" s="174">
        <f t="shared" si="126"/>
        <v>0</v>
      </c>
      <c r="H498" s="174">
        <f t="shared" si="127"/>
        <v>1</v>
      </c>
      <c r="I498" s="174">
        <f t="shared" si="128"/>
        <v>0</v>
      </c>
      <c r="J498" s="174">
        <f t="shared" si="129"/>
        <v>0</v>
      </c>
      <c r="K498" s="251">
        <f t="shared" si="130"/>
        <v>0.04</v>
      </c>
      <c r="L498" s="174"/>
      <c r="M498" s="174">
        <f t="shared" si="131"/>
        <v>0</v>
      </c>
      <c r="N498" s="174">
        <f t="shared" si="132"/>
        <v>0</v>
      </c>
      <c r="O498" s="174">
        <f t="shared" si="133"/>
        <v>0</v>
      </c>
      <c r="P498" s="174">
        <f t="shared" si="134"/>
        <v>0</v>
      </c>
      <c r="Q498" s="174">
        <f t="shared" si="135"/>
        <v>3</v>
      </c>
      <c r="R498" s="174">
        <f t="shared" si="136"/>
        <v>1</v>
      </c>
      <c r="S498" s="177"/>
      <c r="T498" s="177"/>
      <c r="U498" s="177"/>
      <c r="V498" s="177"/>
      <c r="W498" s="370"/>
      <c r="X498" s="370"/>
      <c r="Y498" s="391"/>
      <c r="Z498" s="177"/>
      <c r="AA498" s="75">
        <v>470</v>
      </c>
      <c r="AB498" s="75">
        <v>470165246</v>
      </c>
      <c r="AC498" s="193" t="s">
        <v>89</v>
      </c>
      <c r="AD498" s="75">
        <v>0</v>
      </c>
      <c r="AE498" s="75">
        <v>0</v>
      </c>
      <c r="AF498" s="75">
        <v>0</v>
      </c>
      <c r="AG498" s="75">
        <v>0</v>
      </c>
      <c r="AH498" s="75">
        <v>1</v>
      </c>
      <c r="AI498" s="75">
        <v>0</v>
      </c>
      <c r="AJ498" s="75">
        <v>0</v>
      </c>
      <c r="AK498" s="164">
        <v>0</v>
      </c>
      <c r="AL498" s="164">
        <v>0</v>
      </c>
      <c r="AM498" s="164">
        <v>0</v>
      </c>
      <c r="AN498" s="164">
        <v>0</v>
      </c>
      <c r="AO498" s="164">
        <v>0</v>
      </c>
      <c r="AP498" s="164">
        <v>0</v>
      </c>
      <c r="AQ498" s="164">
        <v>0</v>
      </c>
      <c r="AR498" s="164">
        <v>0</v>
      </c>
      <c r="AS498" s="75">
        <v>0</v>
      </c>
      <c r="AT498" s="165"/>
      <c r="AU498" s="75">
        <v>165</v>
      </c>
      <c r="AV498" s="75">
        <v>246</v>
      </c>
      <c r="AW498" s="369">
        <v>3</v>
      </c>
      <c r="AY498" s="75"/>
    </row>
    <row r="499" spans="1:51">
      <c r="A499" s="164">
        <f t="shared" si="120"/>
        <v>470</v>
      </c>
      <c r="B499" s="164">
        <f t="shared" si="121"/>
        <v>470165248</v>
      </c>
      <c r="C499" s="165" t="str">
        <f t="shared" si="122"/>
        <v>MYSTIC VALLEY REGIONAL</v>
      </c>
      <c r="D499" s="174">
        <f t="shared" si="123"/>
        <v>0</v>
      </c>
      <c r="E499" s="174">
        <f t="shared" si="124"/>
        <v>0</v>
      </c>
      <c r="F499" s="174">
        <f t="shared" si="125"/>
        <v>4</v>
      </c>
      <c r="G499" s="174">
        <f t="shared" si="126"/>
        <v>27</v>
      </c>
      <c r="H499" s="174">
        <f t="shared" si="127"/>
        <v>8</v>
      </c>
      <c r="I499" s="174">
        <f t="shared" si="128"/>
        <v>6</v>
      </c>
      <c r="J499" s="174">
        <f t="shared" si="129"/>
        <v>0</v>
      </c>
      <c r="K499" s="251">
        <f t="shared" si="130"/>
        <v>1.8</v>
      </c>
      <c r="L499" s="174"/>
      <c r="M499" s="174">
        <f t="shared" si="131"/>
        <v>1</v>
      </c>
      <c r="N499" s="174">
        <f t="shared" si="132"/>
        <v>0</v>
      </c>
      <c r="O499" s="174">
        <f t="shared" si="133"/>
        <v>0</v>
      </c>
      <c r="P499" s="174">
        <f t="shared" si="134"/>
        <v>23</v>
      </c>
      <c r="Q499" s="174">
        <f t="shared" si="135"/>
        <v>11</v>
      </c>
      <c r="R499" s="174">
        <f t="shared" si="136"/>
        <v>45</v>
      </c>
      <c r="S499" s="177"/>
      <c r="T499" s="177"/>
      <c r="U499" s="177"/>
      <c r="V499" s="177"/>
      <c r="W499" s="370"/>
      <c r="X499" s="370"/>
      <c r="Y499" s="391"/>
      <c r="Z499" s="177"/>
      <c r="AA499" s="75">
        <v>470</v>
      </c>
      <c r="AB499" s="75">
        <v>470165248</v>
      </c>
      <c r="AC499" s="193" t="s">
        <v>89</v>
      </c>
      <c r="AD499" s="75">
        <v>0</v>
      </c>
      <c r="AE499" s="75">
        <v>0</v>
      </c>
      <c r="AF499" s="75">
        <v>4</v>
      </c>
      <c r="AG499" s="75">
        <v>27</v>
      </c>
      <c r="AH499" s="75">
        <v>8</v>
      </c>
      <c r="AI499" s="75">
        <v>6</v>
      </c>
      <c r="AJ499" s="75">
        <v>0</v>
      </c>
      <c r="AK499" s="164">
        <v>0</v>
      </c>
      <c r="AL499" s="164">
        <v>1</v>
      </c>
      <c r="AM499" s="164">
        <v>0</v>
      </c>
      <c r="AN499" s="164">
        <v>0</v>
      </c>
      <c r="AO499" s="164">
        <v>18</v>
      </c>
      <c r="AP499" s="164">
        <v>0</v>
      </c>
      <c r="AQ499" s="164">
        <v>0</v>
      </c>
      <c r="AR499" s="164">
        <v>1</v>
      </c>
      <c r="AS499" s="75">
        <v>4</v>
      </c>
      <c r="AT499" s="165"/>
      <c r="AU499" s="75">
        <v>165</v>
      </c>
      <c r="AV499" s="75">
        <v>248</v>
      </c>
      <c r="AW499" s="369">
        <v>11</v>
      </c>
      <c r="AY499" s="75"/>
    </row>
    <row r="500" spans="1:51">
      <c r="A500" s="164">
        <f t="shared" si="120"/>
        <v>470</v>
      </c>
      <c r="B500" s="164">
        <f t="shared" si="121"/>
        <v>470165262</v>
      </c>
      <c r="C500" s="165" t="str">
        <f t="shared" si="122"/>
        <v>MYSTIC VALLEY REGIONAL</v>
      </c>
      <c r="D500" s="174">
        <f t="shared" si="123"/>
        <v>0</v>
      </c>
      <c r="E500" s="174">
        <f t="shared" si="124"/>
        <v>0</v>
      </c>
      <c r="F500" s="174">
        <f t="shared" si="125"/>
        <v>5</v>
      </c>
      <c r="G500" s="174">
        <f t="shared" si="126"/>
        <v>33</v>
      </c>
      <c r="H500" s="174">
        <f t="shared" si="127"/>
        <v>26</v>
      </c>
      <c r="I500" s="174">
        <f t="shared" si="128"/>
        <v>25</v>
      </c>
      <c r="J500" s="174">
        <f t="shared" si="129"/>
        <v>0</v>
      </c>
      <c r="K500" s="251">
        <f t="shared" si="130"/>
        <v>3.56</v>
      </c>
      <c r="L500" s="174"/>
      <c r="M500" s="174">
        <f t="shared" si="131"/>
        <v>1</v>
      </c>
      <c r="N500" s="174">
        <f t="shared" si="132"/>
        <v>0</v>
      </c>
      <c r="O500" s="174">
        <f t="shared" si="133"/>
        <v>0</v>
      </c>
      <c r="P500" s="174">
        <f t="shared" si="134"/>
        <v>21</v>
      </c>
      <c r="Q500" s="174">
        <f t="shared" si="135"/>
        <v>9</v>
      </c>
      <c r="R500" s="174">
        <f t="shared" si="136"/>
        <v>89</v>
      </c>
      <c r="S500" s="177"/>
      <c r="T500" s="177"/>
      <c r="U500" s="177"/>
      <c r="V500" s="177"/>
      <c r="W500" s="370"/>
      <c r="X500" s="370"/>
      <c r="Y500" s="391"/>
      <c r="Z500" s="177"/>
      <c r="AA500" s="75">
        <v>470</v>
      </c>
      <c r="AB500" s="75">
        <v>470165262</v>
      </c>
      <c r="AC500" s="193" t="s">
        <v>89</v>
      </c>
      <c r="AD500" s="75">
        <v>0</v>
      </c>
      <c r="AE500" s="75">
        <v>0</v>
      </c>
      <c r="AF500" s="75">
        <v>5</v>
      </c>
      <c r="AG500" s="75">
        <v>33</v>
      </c>
      <c r="AH500" s="75">
        <v>26</v>
      </c>
      <c r="AI500" s="75">
        <v>25</v>
      </c>
      <c r="AJ500" s="75">
        <v>0</v>
      </c>
      <c r="AK500" s="164">
        <v>0</v>
      </c>
      <c r="AL500" s="164">
        <v>1</v>
      </c>
      <c r="AM500" s="164">
        <v>0</v>
      </c>
      <c r="AN500" s="164">
        <v>0</v>
      </c>
      <c r="AO500" s="164">
        <v>16</v>
      </c>
      <c r="AP500" s="164">
        <v>0</v>
      </c>
      <c r="AQ500" s="164">
        <v>0</v>
      </c>
      <c r="AR500" s="164">
        <v>2</v>
      </c>
      <c r="AS500" s="75">
        <v>3</v>
      </c>
      <c r="AT500" s="165"/>
      <c r="AU500" s="75">
        <v>165</v>
      </c>
      <c r="AV500" s="75">
        <v>262</v>
      </c>
      <c r="AW500" s="369">
        <v>9</v>
      </c>
      <c r="AY500" s="75"/>
    </row>
    <row r="501" spans="1:51">
      <c r="A501" s="164">
        <f t="shared" si="120"/>
        <v>470</v>
      </c>
      <c r="B501" s="164">
        <f t="shared" si="121"/>
        <v>470165274</v>
      </c>
      <c r="C501" s="165" t="str">
        <f t="shared" si="122"/>
        <v>MYSTIC VALLEY REGIONAL</v>
      </c>
      <c r="D501" s="174">
        <f t="shared" si="123"/>
        <v>0</v>
      </c>
      <c r="E501" s="174">
        <f t="shared" si="124"/>
        <v>0</v>
      </c>
      <c r="F501" s="174">
        <f t="shared" si="125"/>
        <v>1</v>
      </c>
      <c r="G501" s="174">
        <f t="shared" si="126"/>
        <v>1</v>
      </c>
      <c r="H501" s="174">
        <f t="shared" si="127"/>
        <v>1</v>
      </c>
      <c r="I501" s="174">
        <f t="shared" si="128"/>
        <v>0</v>
      </c>
      <c r="J501" s="174">
        <f t="shared" si="129"/>
        <v>0</v>
      </c>
      <c r="K501" s="251">
        <f t="shared" si="130"/>
        <v>0.12</v>
      </c>
      <c r="L501" s="174"/>
      <c r="M501" s="174">
        <f t="shared" si="131"/>
        <v>0</v>
      </c>
      <c r="N501" s="174">
        <f t="shared" si="132"/>
        <v>0</v>
      </c>
      <c r="O501" s="174">
        <f t="shared" si="133"/>
        <v>0</v>
      </c>
      <c r="P501" s="174">
        <f t="shared" si="134"/>
        <v>0</v>
      </c>
      <c r="Q501" s="174">
        <f t="shared" si="135"/>
        <v>9</v>
      </c>
      <c r="R501" s="174">
        <f t="shared" si="136"/>
        <v>3</v>
      </c>
      <c r="S501" s="177"/>
      <c r="T501" s="177"/>
      <c r="U501" s="177"/>
      <c r="V501" s="177"/>
      <c r="W501" s="370"/>
      <c r="X501" s="370"/>
      <c r="Y501" s="391"/>
      <c r="Z501" s="177"/>
      <c r="AA501" s="75">
        <v>470</v>
      </c>
      <c r="AB501" s="75">
        <v>470165274</v>
      </c>
      <c r="AC501" s="193" t="s">
        <v>89</v>
      </c>
      <c r="AD501" s="75">
        <v>0</v>
      </c>
      <c r="AE501" s="75">
        <v>0</v>
      </c>
      <c r="AF501" s="75">
        <v>1</v>
      </c>
      <c r="AG501" s="75">
        <v>1</v>
      </c>
      <c r="AH501" s="75">
        <v>1</v>
      </c>
      <c r="AI501" s="75">
        <v>0</v>
      </c>
      <c r="AJ501" s="75">
        <v>0</v>
      </c>
      <c r="AK501" s="164">
        <v>0</v>
      </c>
      <c r="AL501" s="164">
        <v>0</v>
      </c>
      <c r="AM501" s="164">
        <v>0</v>
      </c>
      <c r="AN501" s="164">
        <v>0</v>
      </c>
      <c r="AO501" s="164">
        <v>0</v>
      </c>
      <c r="AP501" s="164">
        <v>0</v>
      </c>
      <c r="AQ501" s="164">
        <v>0</v>
      </c>
      <c r="AR501" s="164">
        <v>0</v>
      </c>
      <c r="AS501" s="75">
        <v>0</v>
      </c>
      <c r="AT501" s="165"/>
      <c r="AU501" s="75">
        <v>165</v>
      </c>
      <c r="AV501" s="75">
        <v>274</v>
      </c>
      <c r="AW501" s="369">
        <v>9</v>
      </c>
      <c r="AY501" s="75"/>
    </row>
    <row r="502" spans="1:51">
      <c r="A502" s="164">
        <f t="shared" si="120"/>
        <v>470</v>
      </c>
      <c r="B502" s="164">
        <f t="shared" si="121"/>
        <v>470165284</v>
      </c>
      <c r="C502" s="165" t="str">
        <f t="shared" si="122"/>
        <v>MYSTIC VALLEY REGIONAL</v>
      </c>
      <c r="D502" s="174">
        <f t="shared" si="123"/>
        <v>0</v>
      </c>
      <c r="E502" s="174">
        <f t="shared" si="124"/>
        <v>0</v>
      </c>
      <c r="F502" s="174">
        <f t="shared" si="125"/>
        <v>28</v>
      </c>
      <c r="G502" s="174">
        <f t="shared" si="126"/>
        <v>92</v>
      </c>
      <c r="H502" s="174">
        <f t="shared" si="127"/>
        <v>46</v>
      </c>
      <c r="I502" s="174">
        <f t="shared" si="128"/>
        <v>32</v>
      </c>
      <c r="J502" s="174">
        <f t="shared" si="129"/>
        <v>0</v>
      </c>
      <c r="K502" s="251">
        <f t="shared" si="130"/>
        <v>7.92</v>
      </c>
      <c r="L502" s="174"/>
      <c r="M502" s="174">
        <f t="shared" si="131"/>
        <v>5</v>
      </c>
      <c r="N502" s="174">
        <f t="shared" si="132"/>
        <v>0</v>
      </c>
      <c r="O502" s="174">
        <f t="shared" si="133"/>
        <v>0</v>
      </c>
      <c r="P502" s="174">
        <f t="shared" si="134"/>
        <v>34</v>
      </c>
      <c r="Q502" s="174">
        <f t="shared" si="135"/>
        <v>5</v>
      </c>
      <c r="R502" s="174">
        <f t="shared" si="136"/>
        <v>198</v>
      </c>
      <c r="S502" s="177"/>
      <c r="T502" s="177"/>
      <c r="U502" s="177"/>
      <c r="V502" s="177"/>
      <c r="W502" s="370"/>
      <c r="X502" s="370"/>
      <c r="Y502" s="391"/>
      <c r="Z502" s="177"/>
      <c r="AA502" s="75">
        <v>470</v>
      </c>
      <c r="AB502" s="75">
        <v>470165284</v>
      </c>
      <c r="AC502" s="193" t="s">
        <v>89</v>
      </c>
      <c r="AD502" s="75">
        <v>0</v>
      </c>
      <c r="AE502" s="75">
        <v>0</v>
      </c>
      <c r="AF502" s="75">
        <v>28</v>
      </c>
      <c r="AG502" s="75">
        <v>92</v>
      </c>
      <c r="AH502" s="75">
        <v>46</v>
      </c>
      <c r="AI502" s="75">
        <v>32</v>
      </c>
      <c r="AJ502" s="75">
        <v>0</v>
      </c>
      <c r="AK502" s="164">
        <v>0</v>
      </c>
      <c r="AL502" s="164">
        <v>5</v>
      </c>
      <c r="AM502" s="164">
        <v>0</v>
      </c>
      <c r="AN502" s="164">
        <v>0</v>
      </c>
      <c r="AO502" s="164">
        <v>26</v>
      </c>
      <c r="AP502" s="164">
        <v>0</v>
      </c>
      <c r="AQ502" s="164">
        <v>0</v>
      </c>
      <c r="AR502" s="164">
        <v>2</v>
      </c>
      <c r="AS502" s="75">
        <v>6</v>
      </c>
      <c r="AT502" s="165"/>
      <c r="AU502" s="75">
        <v>165</v>
      </c>
      <c r="AV502" s="75">
        <v>284</v>
      </c>
      <c r="AW502" s="369">
        <v>5</v>
      </c>
      <c r="AY502" s="75"/>
    </row>
    <row r="503" spans="1:51">
      <c r="A503" s="164">
        <f t="shared" si="120"/>
        <v>470</v>
      </c>
      <c r="B503" s="164">
        <f t="shared" si="121"/>
        <v>470165295</v>
      </c>
      <c r="C503" s="165" t="str">
        <f t="shared" si="122"/>
        <v>MYSTIC VALLEY REGIONAL</v>
      </c>
      <c r="D503" s="174">
        <f t="shared" si="123"/>
        <v>0</v>
      </c>
      <c r="E503" s="174">
        <f t="shared" si="124"/>
        <v>0</v>
      </c>
      <c r="F503" s="174">
        <f t="shared" si="125"/>
        <v>0</v>
      </c>
      <c r="G503" s="174">
        <f t="shared" si="126"/>
        <v>1</v>
      </c>
      <c r="H503" s="174">
        <f t="shared" si="127"/>
        <v>0</v>
      </c>
      <c r="I503" s="174">
        <f t="shared" si="128"/>
        <v>0</v>
      </c>
      <c r="J503" s="174">
        <f t="shared" si="129"/>
        <v>0</v>
      </c>
      <c r="K503" s="251">
        <f t="shared" si="130"/>
        <v>0.04</v>
      </c>
      <c r="L503" s="174"/>
      <c r="M503" s="174">
        <f t="shared" si="131"/>
        <v>0</v>
      </c>
      <c r="N503" s="174">
        <f t="shared" si="132"/>
        <v>0</v>
      </c>
      <c r="O503" s="174">
        <f t="shared" si="133"/>
        <v>0</v>
      </c>
      <c r="P503" s="174">
        <f t="shared" si="134"/>
        <v>1</v>
      </c>
      <c r="Q503" s="174">
        <f t="shared" si="135"/>
        <v>4</v>
      </c>
      <c r="R503" s="174">
        <f t="shared" si="136"/>
        <v>1</v>
      </c>
      <c r="S503" s="177"/>
      <c r="T503" s="177"/>
      <c r="U503" s="177"/>
      <c r="V503" s="177"/>
      <c r="W503" s="370"/>
      <c r="X503" s="370"/>
      <c r="Y503" s="391"/>
      <c r="Z503" s="177"/>
      <c r="AA503" s="75">
        <v>470</v>
      </c>
      <c r="AB503" s="75">
        <v>470165295</v>
      </c>
      <c r="AC503" s="193" t="s">
        <v>89</v>
      </c>
      <c r="AD503" s="75">
        <v>0</v>
      </c>
      <c r="AE503" s="75">
        <v>0</v>
      </c>
      <c r="AF503" s="75">
        <v>0</v>
      </c>
      <c r="AG503" s="75">
        <v>1</v>
      </c>
      <c r="AH503" s="75">
        <v>0</v>
      </c>
      <c r="AI503" s="75">
        <v>0</v>
      </c>
      <c r="AJ503" s="75">
        <v>0</v>
      </c>
      <c r="AK503" s="164">
        <v>0</v>
      </c>
      <c r="AL503" s="164">
        <v>0</v>
      </c>
      <c r="AM503" s="164">
        <v>0</v>
      </c>
      <c r="AN503" s="164">
        <v>0</v>
      </c>
      <c r="AO503" s="164">
        <v>1</v>
      </c>
      <c r="AP503" s="164">
        <v>0</v>
      </c>
      <c r="AQ503" s="164">
        <v>0</v>
      </c>
      <c r="AR503" s="164">
        <v>0</v>
      </c>
      <c r="AS503" s="75">
        <v>0</v>
      </c>
      <c r="AT503" s="165"/>
      <c r="AU503" s="75">
        <v>165</v>
      </c>
      <c r="AV503" s="75">
        <v>295</v>
      </c>
      <c r="AW503" s="369">
        <v>4</v>
      </c>
      <c r="AY503" s="75"/>
    </row>
    <row r="504" spans="1:51">
      <c r="A504" s="164">
        <f t="shared" si="120"/>
        <v>470</v>
      </c>
      <c r="B504" s="164">
        <f t="shared" si="121"/>
        <v>470165305</v>
      </c>
      <c r="C504" s="165" t="str">
        <f t="shared" si="122"/>
        <v>MYSTIC VALLEY REGIONAL</v>
      </c>
      <c r="D504" s="174">
        <f t="shared" si="123"/>
        <v>0</v>
      </c>
      <c r="E504" s="174">
        <f t="shared" si="124"/>
        <v>0</v>
      </c>
      <c r="F504" s="174">
        <f t="shared" si="125"/>
        <v>10</v>
      </c>
      <c r="G504" s="174">
        <f t="shared" si="126"/>
        <v>48</v>
      </c>
      <c r="H504" s="174">
        <f t="shared" si="127"/>
        <v>20</v>
      </c>
      <c r="I504" s="174">
        <f t="shared" si="128"/>
        <v>16</v>
      </c>
      <c r="J504" s="174">
        <f t="shared" si="129"/>
        <v>0</v>
      </c>
      <c r="K504" s="251">
        <f t="shared" si="130"/>
        <v>3.76</v>
      </c>
      <c r="L504" s="174"/>
      <c r="M504" s="174">
        <f t="shared" si="131"/>
        <v>4</v>
      </c>
      <c r="N504" s="174">
        <f t="shared" si="132"/>
        <v>0</v>
      </c>
      <c r="O504" s="174">
        <f t="shared" si="133"/>
        <v>0</v>
      </c>
      <c r="P504" s="174">
        <f t="shared" si="134"/>
        <v>17</v>
      </c>
      <c r="Q504" s="174">
        <f t="shared" si="135"/>
        <v>4</v>
      </c>
      <c r="R504" s="174">
        <f t="shared" si="136"/>
        <v>94</v>
      </c>
      <c r="S504" s="177"/>
      <c r="T504" s="177"/>
      <c r="U504" s="177"/>
      <c r="V504" s="177"/>
      <c r="W504" s="370"/>
      <c r="X504" s="370"/>
      <c r="Y504" s="391"/>
      <c r="Z504" s="177"/>
      <c r="AA504" s="75">
        <v>470</v>
      </c>
      <c r="AB504" s="75">
        <v>470165305</v>
      </c>
      <c r="AC504" s="193" t="s">
        <v>89</v>
      </c>
      <c r="AD504" s="75">
        <v>0</v>
      </c>
      <c r="AE504" s="75">
        <v>0</v>
      </c>
      <c r="AF504" s="75">
        <v>10</v>
      </c>
      <c r="AG504" s="75">
        <v>48</v>
      </c>
      <c r="AH504" s="75">
        <v>20</v>
      </c>
      <c r="AI504" s="75">
        <v>16</v>
      </c>
      <c r="AJ504" s="75">
        <v>0</v>
      </c>
      <c r="AK504" s="164">
        <v>0</v>
      </c>
      <c r="AL504" s="164">
        <v>4</v>
      </c>
      <c r="AM504" s="164">
        <v>0</v>
      </c>
      <c r="AN504" s="164">
        <v>0</v>
      </c>
      <c r="AO504" s="164">
        <v>14</v>
      </c>
      <c r="AP504" s="164">
        <v>0</v>
      </c>
      <c r="AQ504" s="164">
        <v>0</v>
      </c>
      <c r="AR504" s="164">
        <v>2</v>
      </c>
      <c r="AS504" s="75">
        <v>1</v>
      </c>
      <c r="AT504" s="165"/>
      <c r="AU504" s="75">
        <v>165</v>
      </c>
      <c r="AV504" s="75">
        <v>305</v>
      </c>
      <c r="AW504" s="369">
        <v>4</v>
      </c>
      <c r="AY504" s="75"/>
    </row>
    <row r="505" spans="1:51">
      <c r="A505" s="164">
        <f t="shared" si="120"/>
        <v>470</v>
      </c>
      <c r="B505" s="164">
        <f t="shared" si="121"/>
        <v>470165342</v>
      </c>
      <c r="C505" s="165" t="str">
        <f t="shared" si="122"/>
        <v>MYSTIC VALLEY REGIONAL</v>
      </c>
      <c r="D505" s="174">
        <f t="shared" si="123"/>
        <v>0</v>
      </c>
      <c r="E505" s="174">
        <f t="shared" si="124"/>
        <v>0</v>
      </c>
      <c r="F505" s="174">
        <f t="shared" si="125"/>
        <v>0</v>
      </c>
      <c r="G505" s="174">
        <f t="shared" si="126"/>
        <v>0</v>
      </c>
      <c r="H505" s="174">
        <f t="shared" si="127"/>
        <v>0</v>
      </c>
      <c r="I505" s="174">
        <f t="shared" si="128"/>
        <v>2</v>
      </c>
      <c r="J505" s="174">
        <f t="shared" si="129"/>
        <v>0</v>
      </c>
      <c r="K505" s="251">
        <f t="shared" si="130"/>
        <v>0.08</v>
      </c>
      <c r="L505" s="174"/>
      <c r="M505" s="174">
        <f t="shared" si="131"/>
        <v>0</v>
      </c>
      <c r="N505" s="174">
        <f t="shared" si="132"/>
        <v>0</v>
      </c>
      <c r="O505" s="174">
        <f t="shared" si="133"/>
        <v>0</v>
      </c>
      <c r="P505" s="174">
        <f t="shared" si="134"/>
        <v>0</v>
      </c>
      <c r="Q505" s="174">
        <f t="shared" si="135"/>
        <v>3</v>
      </c>
      <c r="R505" s="174">
        <f t="shared" si="136"/>
        <v>2</v>
      </c>
      <c r="S505" s="177"/>
      <c r="T505" s="177"/>
      <c r="U505" s="177"/>
      <c r="V505" s="177"/>
      <c r="W505" s="370"/>
      <c r="X505" s="370"/>
      <c r="Y505" s="391"/>
      <c r="Z505" s="177"/>
      <c r="AA505" s="75">
        <v>470</v>
      </c>
      <c r="AB505" s="75">
        <v>470165342</v>
      </c>
      <c r="AC505" s="193" t="s">
        <v>89</v>
      </c>
      <c r="AD505" s="75">
        <v>0</v>
      </c>
      <c r="AE505" s="75">
        <v>0</v>
      </c>
      <c r="AF505" s="75">
        <v>0</v>
      </c>
      <c r="AG505" s="75">
        <v>0</v>
      </c>
      <c r="AH505" s="75">
        <v>0</v>
      </c>
      <c r="AI505" s="75">
        <v>2</v>
      </c>
      <c r="AJ505" s="75">
        <v>0</v>
      </c>
      <c r="AK505" s="164">
        <v>0</v>
      </c>
      <c r="AL505" s="164">
        <v>0</v>
      </c>
      <c r="AM505" s="164">
        <v>0</v>
      </c>
      <c r="AN505" s="164">
        <v>0</v>
      </c>
      <c r="AO505" s="164">
        <v>0</v>
      </c>
      <c r="AP505" s="164">
        <v>0</v>
      </c>
      <c r="AQ505" s="164">
        <v>0</v>
      </c>
      <c r="AR505" s="164">
        <v>0</v>
      </c>
      <c r="AS505" s="75">
        <v>0</v>
      </c>
      <c r="AT505" s="165"/>
      <c r="AU505" s="75">
        <v>165</v>
      </c>
      <c r="AV505" s="75">
        <v>342</v>
      </c>
      <c r="AW505" s="369">
        <v>3</v>
      </c>
      <c r="AY505" s="75"/>
    </row>
    <row r="506" spans="1:51">
      <c r="A506" s="164">
        <f t="shared" si="120"/>
        <v>470</v>
      </c>
      <c r="B506" s="164">
        <f t="shared" si="121"/>
        <v>470165346</v>
      </c>
      <c r="C506" s="165" t="str">
        <f t="shared" si="122"/>
        <v>MYSTIC VALLEY REGIONAL</v>
      </c>
      <c r="D506" s="174">
        <f t="shared" si="123"/>
        <v>0</v>
      </c>
      <c r="E506" s="174">
        <f t="shared" si="124"/>
        <v>0</v>
      </c>
      <c r="F506" s="174">
        <f t="shared" si="125"/>
        <v>1</v>
      </c>
      <c r="G506" s="174">
        <f t="shared" si="126"/>
        <v>4</v>
      </c>
      <c r="H506" s="174">
        <f t="shared" si="127"/>
        <v>0</v>
      </c>
      <c r="I506" s="174">
        <f t="shared" si="128"/>
        <v>1</v>
      </c>
      <c r="J506" s="174">
        <f t="shared" si="129"/>
        <v>0</v>
      </c>
      <c r="K506" s="251">
        <f t="shared" si="130"/>
        <v>0.24</v>
      </c>
      <c r="L506" s="174"/>
      <c r="M506" s="174">
        <f t="shared" si="131"/>
        <v>2</v>
      </c>
      <c r="N506" s="174">
        <f t="shared" si="132"/>
        <v>0</v>
      </c>
      <c r="O506" s="174">
        <f t="shared" si="133"/>
        <v>0</v>
      </c>
      <c r="P506" s="174">
        <f t="shared" si="134"/>
        <v>1</v>
      </c>
      <c r="Q506" s="174">
        <f t="shared" si="135"/>
        <v>7</v>
      </c>
      <c r="R506" s="174">
        <f t="shared" si="136"/>
        <v>6</v>
      </c>
      <c r="S506" s="177"/>
      <c r="T506" s="177"/>
      <c r="U506" s="177"/>
      <c r="V506" s="177"/>
      <c r="W506" s="370"/>
      <c r="X506" s="370"/>
      <c r="Y506" s="391"/>
      <c r="Z506" s="177"/>
      <c r="AA506" s="75">
        <v>470</v>
      </c>
      <c r="AB506" s="75">
        <v>470165346</v>
      </c>
      <c r="AC506" s="193" t="s">
        <v>89</v>
      </c>
      <c r="AD506" s="75">
        <v>0</v>
      </c>
      <c r="AE506" s="75">
        <v>0</v>
      </c>
      <c r="AF506" s="75">
        <v>1</v>
      </c>
      <c r="AG506" s="75">
        <v>4</v>
      </c>
      <c r="AH506" s="75">
        <v>0</v>
      </c>
      <c r="AI506" s="75">
        <v>1</v>
      </c>
      <c r="AJ506" s="75">
        <v>0</v>
      </c>
      <c r="AK506" s="164">
        <v>0</v>
      </c>
      <c r="AL506" s="164">
        <v>2</v>
      </c>
      <c r="AM506" s="164">
        <v>0</v>
      </c>
      <c r="AN506" s="164">
        <v>0</v>
      </c>
      <c r="AO506" s="164">
        <v>0</v>
      </c>
      <c r="AP506" s="164">
        <v>0</v>
      </c>
      <c r="AQ506" s="164">
        <v>0</v>
      </c>
      <c r="AR506" s="164">
        <v>1</v>
      </c>
      <c r="AS506" s="75">
        <v>0</v>
      </c>
      <c r="AT506" s="165"/>
      <c r="AU506" s="75">
        <v>165</v>
      </c>
      <c r="AV506" s="75">
        <v>346</v>
      </c>
      <c r="AW506" s="369">
        <v>7</v>
      </c>
      <c r="AY506" s="75"/>
    </row>
    <row r="507" spans="1:51">
      <c r="A507" s="164">
        <f t="shared" si="120"/>
        <v>470</v>
      </c>
      <c r="B507" s="164">
        <f t="shared" si="121"/>
        <v>470165347</v>
      </c>
      <c r="C507" s="165" t="str">
        <f t="shared" si="122"/>
        <v>MYSTIC VALLEY REGIONAL</v>
      </c>
      <c r="D507" s="174">
        <f t="shared" si="123"/>
        <v>0</v>
      </c>
      <c r="E507" s="174">
        <f t="shared" si="124"/>
        <v>0</v>
      </c>
      <c r="F507" s="174">
        <f t="shared" si="125"/>
        <v>1</v>
      </c>
      <c r="G507" s="174">
        <f t="shared" si="126"/>
        <v>4</v>
      </c>
      <c r="H507" s="174">
        <f t="shared" si="127"/>
        <v>2</v>
      </c>
      <c r="I507" s="174">
        <f t="shared" si="128"/>
        <v>5</v>
      </c>
      <c r="J507" s="174">
        <f t="shared" si="129"/>
        <v>0</v>
      </c>
      <c r="K507" s="251">
        <f t="shared" si="130"/>
        <v>0.48</v>
      </c>
      <c r="L507" s="174"/>
      <c r="M507" s="174">
        <f t="shared" si="131"/>
        <v>0</v>
      </c>
      <c r="N507" s="174">
        <f t="shared" si="132"/>
        <v>0</v>
      </c>
      <c r="O507" s="174">
        <f t="shared" si="133"/>
        <v>0</v>
      </c>
      <c r="P507" s="174">
        <f t="shared" si="134"/>
        <v>6</v>
      </c>
      <c r="Q507" s="174">
        <f t="shared" si="135"/>
        <v>8</v>
      </c>
      <c r="R507" s="174">
        <f t="shared" si="136"/>
        <v>12</v>
      </c>
      <c r="S507" s="177"/>
      <c r="T507" s="177"/>
      <c r="U507" s="177"/>
      <c r="V507" s="177"/>
      <c r="W507" s="370"/>
      <c r="X507" s="370"/>
      <c r="Y507" s="391"/>
      <c r="Z507" s="177"/>
      <c r="AA507" s="75">
        <v>470</v>
      </c>
      <c r="AB507" s="75">
        <v>470165347</v>
      </c>
      <c r="AC507" s="193" t="s">
        <v>89</v>
      </c>
      <c r="AD507" s="75">
        <v>0</v>
      </c>
      <c r="AE507" s="75">
        <v>0</v>
      </c>
      <c r="AF507" s="75">
        <v>1</v>
      </c>
      <c r="AG507" s="75">
        <v>4</v>
      </c>
      <c r="AH507" s="75">
        <v>2</v>
      </c>
      <c r="AI507" s="75">
        <v>5</v>
      </c>
      <c r="AJ507" s="75">
        <v>0</v>
      </c>
      <c r="AK507" s="164">
        <v>0</v>
      </c>
      <c r="AL507" s="164">
        <v>0</v>
      </c>
      <c r="AM507" s="164">
        <v>0</v>
      </c>
      <c r="AN507" s="164">
        <v>0</v>
      </c>
      <c r="AO507" s="164">
        <v>4</v>
      </c>
      <c r="AP507" s="164">
        <v>0</v>
      </c>
      <c r="AQ507" s="164">
        <v>0</v>
      </c>
      <c r="AR507" s="164">
        <v>1</v>
      </c>
      <c r="AS507" s="75">
        <v>1</v>
      </c>
      <c r="AT507" s="165"/>
      <c r="AU507" s="75">
        <v>165</v>
      </c>
      <c r="AV507" s="75">
        <v>347</v>
      </c>
      <c r="AW507" s="369">
        <v>8</v>
      </c>
      <c r="AY507" s="75"/>
    </row>
    <row r="508" spans="1:51">
      <c r="A508" s="164">
        <f t="shared" si="120"/>
        <v>470</v>
      </c>
      <c r="B508" s="164">
        <f t="shared" si="121"/>
        <v>470165705</v>
      </c>
      <c r="C508" s="165" t="str">
        <f t="shared" si="122"/>
        <v>MYSTIC VALLEY REGIONAL</v>
      </c>
      <c r="D508" s="174">
        <f t="shared" si="123"/>
        <v>0</v>
      </c>
      <c r="E508" s="174">
        <f t="shared" si="124"/>
        <v>0</v>
      </c>
      <c r="F508" s="174">
        <f t="shared" si="125"/>
        <v>0</v>
      </c>
      <c r="G508" s="174">
        <f t="shared" si="126"/>
        <v>0</v>
      </c>
      <c r="H508" s="174">
        <f t="shared" si="127"/>
        <v>1</v>
      </c>
      <c r="I508" s="174">
        <f t="shared" si="128"/>
        <v>1</v>
      </c>
      <c r="J508" s="174">
        <f t="shared" si="129"/>
        <v>0</v>
      </c>
      <c r="K508" s="251">
        <f t="shared" si="130"/>
        <v>0.08</v>
      </c>
      <c r="L508" s="174"/>
      <c r="M508" s="174">
        <f t="shared" si="131"/>
        <v>0</v>
      </c>
      <c r="N508" s="174">
        <f t="shared" si="132"/>
        <v>0</v>
      </c>
      <c r="O508" s="174">
        <f t="shared" si="133"/>
        <v>0</v>
      </c>
      <c r="P508" s="174">
        <f t="shared" si="134"/>
        <v>0</v>
      </c>
      <c r="Q508" s="174">
        <f t="shared" si="135"/>
        <v>2</v>
      </c>
      <c r="R508" s="174">
        <f t="shared" si="136"/>
        <v>2</v>
      </c>
      <c r="S508" s="177"/>
      <c r="T508" s="177"/>
      <c r="U508" s="177"/>
      <c r="V508" s="177"/>
      <c r="W508" s="370"/>
      <c r="X508" s="370"/>
      <c r="Y508" s="391"/>
      <c r="Z508" s="177"/>
      <c r="AA508" s="75">
        <v>470</v>
      </c>
      <c r="AB508" s="75">
        <v>470165705</v>
      </c>
      <c r="AC508" s="193" t="s">
        <v>89</v>
      </c>
      <c r="AD508" s="75">
        <v>0</v>
      </c>
      <c r="AE508" s="75">
        <v>0</v>
      </c>
      <c r="AF508" s="75">
        <v>0</v>
      </c>
      <c r="AG508" s="75">
        <v>0</v>
      </c>
      <c r="AH508" s="75">
        <v>1</v>
      </c>
      <c r="AI508" s="75">
        <v>1</v>
      </c>
      <c r="AJ508" s="75">
        <v>0</v>
      </c>
      <c r="AK508" s="164">
        <v>0</v>
      </c>
      <c r="AL508" s="164">
        <v>0</v>
      </c>
      <c r="AM508" s="164">
        <v>0</v>
      </c>
      <c r="AN508" s="164">
        <v>0</v>
      </c>
      <c r="AO508" s="164">
        <v>0</v>
      </c>
      <c r="AP508" s="164">
        <v>0</v>
      </c>
      <c r="AQ508" s="164">
        <v>0</v>
      </c>
      <c r="AR508" s="164">
        <v>0</v>
      </c>
      <c r="AS508" s="75">
        <v>0</v>
      </c>
      <c r="AT508" s="165"/>
      <c r="AU508" s="75">
        <v>165</v>
      </c>
      <c r="AV508" s="75">
        <v>705</v>
      </c>
      <c r="AW508" s="369">
        <v>2</v>
      </c>
      <c r="AY508" s="75"/>
    </row>
    <row r="509" spans="1:51">
      <c r="A509" s="164">
        <f t="shared" si="120"/>
        <v>474</v>
      </c>
      <c r="B509" s="164">
        <f t="shared" si="121"/>
        <v>474097064</v>
      </c>
      <c r="C509" s="165" t="str">
        <f t="shared" si="122"/>
        <v>SIZER SCHOOL, A NORTH CENTRAL CHARTER ESSENTIAL SCHOOL</v>
      </c>
      <c r="D509" s="174">
        <f t="shared" si="123"/>
        <v>0</v>
      </c>
      <c r="E509" s="174">
        <f t="shared" si="124"/>
        <v>0</v>
      </c>
      <c r="F509" s="174">
        <f t="shared" si="125"/>
        <v>0</v>
      </c>
      <c r="G509" s="174">
        <f t="shared" si="126"/>
        <v>0</v>
      </c>
      <c r="H509" s="174">
        <f t="shared" si="127"/>
        <v>2</v>
      </c>
      <c r="I509" s="174">
        <f t="shared" si="128"/>
        <v>3</v>
      </c>
      <c r="J509" s="174">
        <f t="shared" si="129"/>
        <v>0</v>
      </c>
      <c r="K509" s="251">
        <f t="shared" si="130"/>
        <v>0.2</v>
      </c>
      <c r="L509" s="174"/>
      <c r="M509" s="174">
        <f t="shared" si="131"/>
        <v>0</v>
      </c>
      <c r="N509" s="174">
        <f t="shared" si="132"/>
        <v>0</v>
      </c>
      <c r="O509" s="174">
        <f t="shared" si="133"/>
        <v>0</v>
      </c>
      <c r="P509" s="174">
        <f t="shared" si="134"/>
        <v>0</v>
      </c>
      <c r="Q509" s="174">
        <f t="shared" si="135"/>
        <v>10</v>
      </c>
      <c r="R509" s="174">
        <f t="shared" si="136"/>
        <v>5</v>
      </c>
      <c r="S509" s="177"/>
      <c r="T509" s="177"/>
      <c r="U509" s="177"/>
      <c r="V509" s="177"/>
      <c r="W509" s="370"/>
      <c r="X509" s="370"/>
      <c r="Y509" s="391"/>
      <c r="Z509" s="177"/>
      <c r="AA509" s="75">
        <v>474</v>
      </c>
      <c r="AB509" s="75">
        <v>474097064</v>
      </c>
      <c r="AC509" s="193" t="s">
        <v>91</v>
      </c>
      <c r="AD509" s="75">
        <v>0</v>
      </c>
      <c r="AE509" s="75">
        <v>0</v>
      </c>
      <c r="AF509" s="75">
        <v>0</v>
      </c>
      <c r="AG509" s="75">
        <v>0</v>
      </c>
      <c r="AH509" s="75">
        <v>2</v>
      </c>
      <c r="AI509" s="75">
        <v>3</v>
      </c>
      <c r="AJ509" s="75">
        <v>0</v>
      </c>
      <c r="AK509" s="164">
        <v>0</v>
      </c>
      <c r="AL509" s="164">
        <v>0</v>
      </c>
      <c r="AM509" s="164">
        <v>0</v>
      </c>
      <c r="AN509" s="164">
        <v>0</v>
      </c>
      <c r="AO509" s="164">
        <v>0</v>
      </c>
      <c r="AP509" s="164">
        <v>0</v>
      </c>
      <c r="AQ509" s="164">
        <v>0</v>
      </c>
      <c r="AR509" s="164">
        <v>0</v>
      </c>
      <c r="AS509" s="75">
        <v>0</v>
      </c>
      <c r="AT509" s="165"/>
      <c r="AU509" s="75">
        <v>97</v>
      </c>
      <c r="AV509" s="75">
        <v>64</v>
      </c>
      <c r="AW509" s="369">
        <v>10</v>
      </c>
      <c r="AY509" s="75"/>
    </row>
    <row r="510" spans="1:51">
      <c r="A510" s="164">
        <f t="shared" si="120"/>
        <v>474</v>
      </c>
      <c r="B510" s="164">
        <f t="shared" si="121"/>
        <v>474097091</v>
      </c>
      <c r="C510" s="165" t="str">
        <f t="shared" si="122"/>
        <v>SIZER SCHOOL, A NORTH CENTRAL CHARTER ESSENTIAL SCHOOL</v>
      </c>
      <c r="D510" s="174">
        <f t="shared" si="123"/>
        <v>0</v>
      </c>
      <c r="E510" s="174">
        <f t="shared" si="124"/>
        <v>0</v>
      </c>
      <c r="F510" s="174">
        <f t="shared" si="125"/>
        <v>0</v>
      </c>
      <c r="G510" s="174">
        <f t="shared" si="126"/>
        <v>0</v>
      </c>
      <c r="H510" s="174">
        <f t="shared" si="127"/>
        <v>0</v>
      </c>
      <c r="I510" s="174">
        <f t="shared" si="128"/>
        <v>1</v>
      </c>
      <c r="J510" s="174">
        <f t="shared" si="129"/>
        <v>0</v>
      </c>
      <c r="K510" s="251">
        <f t="shared" si="130"/>
        <v>0.04</v>
      </c>
      <c r="L510" s="174"/>
      <c r="M510" s="174">
        <f t="shared" si="131"/>
        <v>0</v>
      </c>
      <c r="N510" s="174">
        <f t="shared" si="132"/>
        <v>0</v>
      </c>
      <c r="O510" s="174">
        <f t="shared" si="133"/>
        <v>0</v>
      </c>
      <c r="P510" s="174">
        <f t="shared" si="134"/>
        <v>0</v>
      </c>
      <c r="Q510" s="174">
        <f t="shared" si="135"/>
        <v>8</v>
      </c>
      <c r="R510" s="174">
        <f t="shared" si="136"/>
        <v>1</v>
      </c>
      <c r="S510" s="177"/>
      <c r="T510" s="177"/>
      <c r="U510" s="177"/>
      <c r="V510" s="177"/>
      <c r="W510" s="370"/>
      <c r="X510" s="370"/>
      <c r="Y510" s="391"/>
      <c r="Z510" s="177"/>
      <c r="AA510" s="75">
        <v>474</v>
      </c>
      <c r="AB510" s="75">
        <v>474097091</v>
      </c>
      <c r="AC510" s="193" t="s">
        <v>91</v>
      </c>
      <c r="AD510" s="75">
        <v>0</v>
      </c>
      <c r="AE510" s="75">
        <v>0</v>
      </c>
      <c r="AF510" s="75">
        <v>0</v>
      </c>
      <c r="AG510" s="75">
        <v>0</v>
      </c>
      <c r="AH510" s="75">
        <v>0</v>
      </c>
      <c r="AI510" s="75">
        <v>1</v>
      </c>
      <c r="AJ510" s="75">
        <v>0</v>
      </c>
      <c r="AK510" s="164">
        <v>0</v>
      </c>
      <c r="AL510" s="164">
        <v>0</v>
      </c>
      <c r="AM510" s="164">
        <v>0</v>
      </c>
      <c r="AN510" s="164">
        <v>0</v>
      </c>
      <c r="AO510" s="164">
        <v>0</v>
      </c>
      <c r="AP510" s="164">
        <v>0</v>
      </c>
      <c r="AQ510" s="164">
        <v>0</v>
      </c>
      <c r="AR510" s="164">
        <v>0</v>
      </c>
      <c r="AS510" s="75">
        <v>0</v>
      </c>
      <c r="AT510" s="165"/>
      <c r="AU510" s="75">
        <v>97</v>
      </c>
      <c r="AV510" s="75">
        <v>91</v>
      </c>
      <c r="AW510" s="369">
        <v>8</v>
      </c>
      <c r="AY510" s="75"/>
    </row>
    <row r="511" spans="1:51">
      <c r="A511" s="164">
        <f t="shared" si="120"/>
        <v>474</v>
      </c>
      <c r="B511" s="164">
        <f t="shared" si="121"/>
        <v>474097097</v>
      </c>
      <c r="C511" s="165" t="str">
        <f t="shared" si="122"/>
        <v>SIZER SCHOOL, A NORTH CENTRAL CHARTER ESSENTIAL SCHOOL</v>
      </c>
      <c r="D511" s="174">
        <f t="shared" si="123"/>
        <v>0</v>
      </c>
      <c r="E511" s="174">
        <f t="shared" si="124"/>
        <v>0</v>
      </c>
      <c r="F511" s="174">
        <f t="shared" si="125"/>
        <v>0</v>
      </c>
      <c r="G511" s="174">
        <f t="shared" si="126"/>
        <v>0</v>
      </c>
      <c r="H511" s="174">
        <f t="shared" si="127"/>
        <v>73</v>
      </c>
      <c r="I511" s="174">
        <f t="shared" si="128"/>
        <v>112</v>
      </c>
      <c r="J511" s="174">
        <f t="shared" si="129"/>
        <v>0</v>
      </c>
      <c r="K511" s="251">
        <f t="shared" si="130"/>
        <v>7.4</v>
      </c>
      <c r="L511" s="174"/>
      <c r="M511" s="174">
        <f t="shared" si="131"/>
        <v>0</v>
      </c>
      <c r="N511" s="174">
        <f t="shared" si="132"/>
        <v>2</v>
      </c>
      <c r="O511" s="174">
        <f t="shared" si="133"/>
        <v>4</v>
      </c>
      <c r="P511" s="174">
        <f t="shared" si="134"/>
        <v>126</v>
      </c>
      <c r="Q511" s="174">
        <f t="shared" si="135"/>
        <v>11</v>
      </c>
      <c r="R511" s="174">
        <f t="shared" si="136"/>
        <v>185</v>
      </c>
      <c r="S511" s="177"/>
      <c r="T511" s="177"/>
      <c r="U511" s="177"/>
      <c r="V511" s="177"/>
      <c r="W511" s="370"/>
      <c r="X511" s="370"/>
      <c r="Y511" s="391"/>
      <c r="Z511" s="177"/>
      <c r="AA511" s="75">
        <v>474</v>
      </c>
      <c r="AB511" s="75">
        <v>474097097</v>
      </c>
      <c r="AC511" s="193" t="s">
        <v>91</v>
      </c>
      <c r="AD511" s="75">
        <v>0</v>
      </c>
      <c r="AE511" s="75">
        <v>0</v>
      </c>
      <c r="AF511" s="75">
        <v>0</v>
      </c>
      <c r="AG511" s="75">
        <v>0</v>
      </c>
      <c r="AH511" s="75">
        <v>73</v>
      </c>
      <c r="AI511" s="75">
        <v>112</v>
      </c>
      <c r="AJ511" s="75">
        <v>0</v>
      </c>
      <c r="AK511" s="164">
        <v>0</v>
      </c>
      <c r="AL511" s="164">
        <v>0</v>
      </c>
      <c r="AM511" s="164">
        <v>2</v>
      </c>
      <c r="AN511" s="164">
        <v>4</v>
      </c>
      <c r="AO511" s="164">
        <v>52</v>
      </c>
      <c r="AP511" s="164">
        <v>0</v>
      </c>
      <c r="AQ511" s="164">
        <v>0</v>
      </c>
      <c r="AR511" s="164">
        <v>0</v>
      </c>
      <c r="AS511" s="75">
        <v>74</v>
      </c>
      <c r="AT511" s="165"/>
      <c r="AU511" s="75">
        <v>97</v>
      </c>
      <c r="AV511" s="75">
        <v>97</v>
      </c>
      <c r="AW511" s="369">
        <v>11</v>
      </c>
      <c r="AY511" s="75"/>
    </row>
    <row r="512" spans="1:51">
      <c r="A512" s="164">
        <f t="shared" si="120"/>
        <v>474</v>
      </c>
      <c r="B512" s="164">
        <f t="shared" si="121"/>
        <v>474097103</v>
      </c>
      <c r="C512" s="165" t="str">
        <f t="shared" si="122"/>
        <v>SIZER SCHOOL, A NORTH CENTRAL CHARTER ESSENTIAL SCHOOL</v>
      </c>
      <c r="D512" s="174">
        <f t="shared" si="123"/>
        <v>0</v>
      </c>
      <c r="E512" s="174">
        <f t="shared" si="124"/>
        <v>0</v>
      </c>
      <c r="F512" s="174">
        <f t="shared" si="125"/>
        <v>0</v>
      </c>
      <c r="G512" s="174">
        <f t="shared" si="126"/>
        <v>0</v>
      </c>
      <c r="H512" s="174">
        <f t="shared" si="127"/>
        <v>4</v>
      </c>
      <c r="I512" s="174">
        <f t="shared" si="128"/>
        <v>5</v>
      </c>
      <c r="J512" s="174">
        <f t="shared" si="129"/>
        <v>0</v>
      </c>
      <c r="K512" s="251">
        <f t="shared" si="130"/>
        <v>0.36</v>
      </c>
      <c r="L512" s="174"/>
      <c r="M512" s="174">
        <f t="shared" si="131"/>
        <v>0</v>
      </c>
      <c r="N512" s="174">
        <f t="shared" si="132"/>
        <v>0</v>
      </c>
      <c r="O512" s="174">
        <f t="shared" si="133"/>
        <v>0</v>
      </c>
      <c r="P512" s="174">
        <f t="shared" si="134"/>
        <v>7</v>
      </c>
      <c r="Q512" s="174">
        <f t="shared" si="135"/>
        <v>10</v>
      </c>
      <c r="R512" s="174">
        <f t="shared" si="136"/>
        <v>9</v>
      </c>
      <c r="S512" s="177"/>
      <c r="T512" s="177"/>
      <c r="U512" s="177"/>
      <c r="V512" s="177"/>
      <c r="W512" s="370"/>
      <c r="X512" s="370"/>
      <c r="Y512" s="391"/>
      <c r="Z512" s="177"/>
      <c r="AA512" s="75">
        <v>474</v>
      </c>
      <c r="AB512" s="75">
        <v>474097103</v>
      </c>
      <c r="AC512" s="193" t="s">
        <v>91</v>
      </c>
      <c r="AD512" s="75">
        <v>0</v>
      </c>
      <c r="AE512" s="75">
        <v>0</v>
      </c>
      <c r="AF512" s="75">
        <v>0</v>
      </c>
      <c r="AG512" s="75">
        <v>0</v>
      </c>
      <c r="AH512" s="75">
        <v>4</v>
      </c>
      <c r="AI512" s="75">
        <v>5</v>
      </c>
      <c r="AJ512" s="75">
        <v>0</v>
      </c>
      <c r="AK512" s="164">
        <v>0</v>
      </c>
      <c r="AL512" s="164">
        <v>0</v>
      </c>
      <c r="AM512" s="164">
        <v>0</v>
      </c>
      <c r="AN512" s="164">
        <v>0</v>
      </c>
      <c r="AO512" s="164">
        <v>4</v>
      </c>
      <c r="AP512" s="164">
        <v>0</v>
      </c>
      <c r="AQ512" s="164">
        <v>0</v>
      </c>
      <c r="AR512" s="164">
        <v>0</v>
      </c>
      <c r="AS512" s="75">
        <v>3</v>
      </c>
      <c r="AT512" s="165"/>
      <c r="AU512" s="75">
        <v>97</v>
      </c>
      <c r="AV512" s="75">
        <v>103</v>
      </c>
      <c r="AW512" s="369">
        <v>10</v>
      </c>
      <c r="AY512" s="75"/>
    </row>
    <row r="513" spans="1:51">
      <c r="A513" s="164">
        <f t="shared" si="120"/>
        <v>474</v>
      </c>
      <c r="B513" s="164">
        <f t="shared" si="121"/>
        <v>474097153</v>
      </c>
      <c r="C513" s="165" t="str">
        <f t="shared" si="122"/>
        <v>SIZER SCHOOL, A NORTH CENTRAL CHARTER ESSENTIAL SCHOOL</v>
      </c>
      <c r="D513" s="174">
        <f t="shared" si="123"/>
        <v>0</v>
      </c>
      <c r="E513" s="174">
        <f t="shared" si="124"/>
        <v>0</v>
      </c>
      <c r="F513" s="174">
        <f t="shared" si="125"/>
        <v>0</v>
      </c>
      <c r="G513" s="174">
        <f t="shared" si="126"/>
        <v>0</v>
      </c>
      <c r="H513" s="174">
        <f t="shared" si="127"/>
        <v>7</v>
      </c>
      <c r="I513" s="174">
        <f t="shared" si="128"/>
        <v>20</v>
      </c>
      <c r="J513" s="174">
        <f t="shared" si="129"/>
        <v>0</v>
      </c>
      <c r="K513" s="251">
        <f t="shared" si="130"/>
        <v>1.08</v>
      </c>
      <c r="L513" s="174"/>
      <c r="M513" s="174">
        <f t="shared" si="131"/>
        <v>0</v>
      </c>
      <c r="N513" s="174">
        <f t="shared" si="132"/>
        <v>1</v>
      </c>
      <c r="O513" s="174">
        <f t="shared" si="133"/>
        <v>0</v>
      </c>
      <c r="P513" s="174">
        <f t="shared" si="134"/>
        <v>13</v>
      </c>
      <c r="Q513" s="174">
        <f t="shared" si="135"/>
        <v>10</v>
      </c>
      <c r="R513" s="174">
        <f t="shared" si="136"/>
        <v>27</v>
      </c>
      <c r="S513" s="177"/>
      <c r="T513" s="177"/>
      <c r="U513" s="177"/>
      <c r="V513" s="177"/>
      <c r="W513" s="370"/>
      <c r="X513" s="370"/>
      <c r="Y513" s="391"/>
      <c r="Z513" s="177"/>
      <c r="AA513" s="75">
        <v>474</v>
      </c>
      <c r="AB513" s="75">
        <v>474097153</v>
      </c>
      <c r="AC513" s="193" t="s">
        <v>91</v>
      </c>
      <c r="AD513" s="75">
        <v>0</v>
      </c>
      <c r="AE513" s="75">
        <v>0</v>
      </c>
      <c r="AF513" s="75">
        <v>0</v>
      </c>
      <c r="AG513" s="75">
        <v>0</v>
      </c>
      <c r="AH513" s="75">
        <v>7</v>
      </c>
      <c r="AI513" s="75">
        <v>20</v>
      </c>
      <c r="AJ513" s="75">
        <v>0</v>
      </c>
      <c r="AK513" s="164">
        <v>0</v>
      </c>
      <c r="AL513" s="164">
        <v>0</v>
      </c>
      <c r="AM513" s="164">
        <v>1</v>
      </c>
      <c r="AN513" s="164">
        <v>0</v>
      </c>
      <c r="AO513" s="164">
        <v>4</v>
      </c>
      <c r="AP513" s="164">
        <v>0</v>
      </c>
      <c r="AQ513" s="164">
        <v>0</v>
      </c>
      <c r="AR513" s="164">
        <v>0</v>
      </c>
      <c r="AS513" s="75">
        <v>9</v>
      </c>
      <c r="AT513" s="165"/>
      <c r="AU513" s="75">
        <v>97</v>
      </c>
      <c r="AV513" s="75">
        <v>153</v>
      </c>
      <c r="AW513" s="369">
        <v>10</v>
      </c>
      <c r="AY513" s="75"/>
    </row>
    <row r="514" spans="1:51">
      <c r="A514" s="164">
        <f t="shared" si="120"/>
        <v>474</v>
      </c>
      <c r="B514" s="164">
        <f t="shared" si="121"/>
        <v>474097162</v>
      </c>
      <c r="C514" s="165" t="str">
        <f t="shared" si="122"/>
        <v>SIZER SCHOOL, A NORTH CENTRAL CHARTER ESSENTIAL SCHOOL</v>
      </c>
      <c r="D514" s="174">
        <f t="shared" si="123"/>
        <v>0</v>
      </c>
      <c r="E514" s="174">
        <f t="shared" si="124"/>
        <v>0</v>
      </c>
      <c r="F514" s="174">
        <f t="shared" si="125"/>
        <v>0</v>
      </c>
      <c r="G514" s="174">
        <f t="shared" si="126"/>
        <v>0</v>
      </c>
      <c r="H514" s="174">
        <f t="shared" si="127"/>
        <v>1</v>
      </c>
      <c r="I514" s="174">
        <f t="shared" si="128"/>
        <v>6</v>
      </c>
      <c r="J514" s="174">
        <f t="shared" si="129"/>
        <v>0</v>
      </c>
      <c r="K514" s="251">
        <f t="shared" si="130"/>
        <v>0.28000000000000003</v>
      </c>
      <c r="L514" s="174"/>
      <c r="M514" s="174">
        <f t="shared" si="131"/>
        <v>0</v>
      </c>
      <c r="N514" s="174">
        <f t="shared" si="132"/>
        <v>0</v>
      </c>
      <c r="O514" s="174">
        <f t="shared" si="133"/>
        <v>0</v>
      </c>
      <c r="P514" s="174">
        <f t="shared" si="134"/>
        <v>4</v>
      </c>
      <c r="Q514" s="174">
        <f t="shared" si="135"/>
        <v>5</v>
      </c>
      <c r="R514" s="174">
        <f t="shared" si="136"/>
        <v>7</v>
      </c>
      <c r="S514" s="177"/>
      <c r="T514" s="177"/>
      <c r="U514" s="177"/>
      <c r="V514" s="177"/>
      <c r="W514" s="370"/>
      <c r="X514" s="370"/>
      <c r="Y514" s="391"/>
      <c r="Z514" s="177"/>
      <c r="AA514" s="75">
        <v>474</v>
      </c>
      <c r="AB514" s="75">
        <v>474097162</v>
      </c>
      <c r="AC514" s="193" t="s">
        <v>91</v>
      </c>
      <c r="AD514" s="75">
        <v>0</v>
      </c>
      <c r="AE514" s="75">
        <v>0</v>
      </c>
      <c r="AF514" s="75">
        <v>0</v>
      </c>
      <c r="AG514" s="75">
        <v>0</v>
      </c>
      <c r="AH514" s="75">
        <v>1</v>
      </c>
      <c r="AI514" s="75">
        <v>6</v>
      </c>
      <c r="AJ514" s="75">
        <v>0</v>
      </c>
      <c r="AK514" s="164">
        <v>0</v>
      </c>
      <c r="AL514" s="164">
        <v>0</v>
      </c>
      <c r="AM514" s="164">
        <v>0</v>
      </c>
      <c r="AN514" s="164">
        <v>0</v>
      </c>
      <c r="AO514" s="164">
        <v>1</v>
      </c>
      <c r="AP514" s="164">
        <v>0</v>
      </c>
      <c r="AQ514" s="164">
        <v>0</v>
      </c>
      <c r="AR514" s="164">
        <v>0</v>
      </c>
      <c r="AS514" s="75">
        <v>3</v>
      </c>
      <c r="AT514" s="165"/>
      <c r="AU514" s="75">
        <v>97</v>
      </c>
      <c r="AV514" s="75">
        <v>162</v>
      </c>
      <c r="AW514" s="369">
        <v>5</v>
      </c>
      <c r="AY514" s="75"/>
    </row>
    <row r="515" spans="1:51">
      <c r="A515" s="164">
        <f t="shared" si="120"/>
        <v>474</v>
      </c>
      <c r="B515" s="164">
        <f t="shared" si="121"/>
        <v>474097343</v>
      </c>
      <c r="C515" s="165" t="str">
        <f t="shared" si="122"/>
        <v>SIZER SCHOOL, A NORTH CENTRAL CHARTER ESSENTIAL SCHOOL</v>
      </c>
      <c r="D515" s="174">
        <f t="shared" si="123"/>
        <v>0</v>
      </c>
      <c r="E515" s="174">
        <f t="shared" si="124"/>
        <v>0</v>
      </c>
      <c r="F515" s="174">
        <f t="shared" si="125"/>
        <v>0</v>
      </c>
      <c r="G515" s="174">
        <f t="shared" si="126"/>
        <v>0</v>
      </c>
      <c r="H515" s="174">
        <f t="shared" si="127"/>
        <v>5</v>
      </c>
      <c r="I515" s="174">
        <f t="shared" si="128"/>
        <v>1</v>
      </c>
      <c r="J515" s="174">
        <f t="shared" si="129"/>
        <v>0</v>
      </c>
      <c r="K515" s="251">
        <f t="shared" si="130"/>
        <v>0.24</v>
      </c>
      <c r="L515" s="174"/>
      <c r="M515" s="174">
        <f t="shared" si="131"/>
        <v>0</v>
      </c>
      <c r="N515" s="174">
        <f t="shared" si="132"/>
        <v>0</v>
      </c>
      <c r="O515" s="174">
        <f t="shared" si="133"/>
        <v>0</v>
      </c>
      <c r="P515" s="174">
        <f t="shared" si="134"/>
        <v>3</v>
      </c>
      <c r="Q515" s="174">
        <f t="shared" si="135"/>
        <v>10</v>
      </c>
      <c r="R515" s="174">
        <f t="shared" si="136"/>
        <v>6</v>
      </c>
      <c r="S515" s="177"/>
      <c r="T515" s="177"/>
      <c r="U515" s="177"/>
      <c r="V515" s="177"/>
      <c r="W515" s="370"/>
      <c r="X515" s="370"/>
      <c r="Y515" s="391"/>
      <c r="Z515" s="177"/>
      <c r="AA515" s="75">
        <v>474</v>
      </c>
      <c r="AB515" s="75">
        <v>474097343</v>
      </c>
      <c r="AC515" s="193" t="s">
        <v>91</v>
      </c>
      <c r="AD515" s="75">
        <v>0</v>
      </c>
      <c r="AE515" s="75">
        <v>0</v>
      </c>
      <c r="AF515" s="75">
        <v>0</v>
      </c>
      <c r="AG515" s="75">
        <v>0</v>
      </c>
      <c r="AH515" s="75">
        <v>5</v>
      </c>
      <c r="AI515" s="75">
        <v>1</v>
      </c>
      <c r="AJ515" s="75">
        <v>0</v>
      </c>
      <c r="AK515" s="164">
        <v>0</v>
      </c>
      <c r="AL515" s="164">
        <v>0</v>
      </c>
      <c r="AM515" s="164">
        <v>0</v>
      </c>
      <c r="AN515" s="164">
        <v>0</v>
      </c>
      <c r="AO515" s="164">
        <v>3</v>
      </c>
      <c r="AP515" s="164">
        <v>0</v>
      </c>
      <c r="AQ515" s="164">
        <v>0</v>
      </c>
      <c r="AR515" s="164">
        <v>0</v>
      </c>
      <c r="AS515" s="75">
        <v>0</v>
      </c>
      <c r="AT515" s="165"/>
      <c r="AU515" s="75">
        <v>97</v>
      </c>
      <c r="AV515" s="75">
        <v>343</v>
      </c>
      <c r="AW515" s="369">
        <v>10</v>
      </c>
      <c r="AY515" s="75"/>
    </row>
    <row r="516" spans="1:51">
      <c r="A516" s="164">
        <f t="shared" si="120"/>
        <v>474</v>
      </c>
      <c r="B516" s="164">
        <f t="shared" si="121"/>
        <v>474097348</v>
      </c>
      <c r="C516" s="165" t="str">
        <f t="shared" si="122"/>
        <v>SIZER SCHOOL, A NORTH CENTRAL CHARTER ESSENTIAL SCHOOL</v>
      </c>
      <c r="D516" s="174">
        <f t="shared" si="123"/>
        <v>0</v>
      </c>
      <c r="E516" s="174">
        <f t="shared" si="124"/>
        <v>0</v>
      </c>
      <c r="F516" s="174">
        <f t="shared" si="125"/>
        <v>0</v>
      </c>
      <c r="G516" s="174">
        <f t="shared" si="126"/>
        <v>0</v>
      </c>
      <c r="H516" s="174">
        <f t="shared" si="127"/>
        <v>0</v>
      </c>
      <c r="I516" s="174">
        <f t="shared" si="128"/>
        <v>1</v>
      </c>
      <c r="J516" s="174">
        <f t="shared" si="129"/>
        <v>0</v>
      </c>
      <c r="K516" s="251">
        <f t="shared" si="130"/>
        <v>0.04</v>
      </c>
      <c r="L516" s="174"/>
      <c r="M516" s="174">
        <f t="shared" si="131"/>
        <v>0</v>
      </c>
      <c r="N516" s="174">
        <f t="shared" si="132"/>
        <v>0</v>
      </c>
      <c r="O516" s="174">
        <f t="shared" si="133"/>
        <v>0</v>
      </c>
      <c r="P516" s="174">
        <f t="shared" si="134"/>
        <v>1</v>
      </c>
      <c r="Q516" s="174">
        <f t="shared" si="135"/>
        <v>11</v>
      </c>
      <c r="R516" s="174">
        <f t="shared" si="136"/>
        <v>1</v>
      </c>
      <c r="S516" s="177"/>
      <c r="T516" s="177"/>
      <c r="U516" s="177"/>
      <c r="V516" s="177"/>
      <c r="W516" s="370"/>
      <c r="X516" s="370"/>
      <c r="Y516" s="391"/>
      <c r="Z516" s="177"/>
      <c r="AA516" s="75">
        <v>474</v>
      </c>
      <c r="AB516" s="75">
        <v>474097348</v>
      </c>
      <c r="AC516" s="193" t="s">
        <v>91</v>
      </c>
      <c r="AD516" s="75">
        <v>0</v>
      </c>
      <c r="AE516" s="75">
        <v>0</v>
      </c>
      <c r="AF516" s="75">
        <v>0</v>
      </c>
      <c r="AG516" s="75">
        <v>0</v>
      </c>
      <c r="AH516" s="75">
        <v>0</v>
      </c>
      <c r="AI516" s="75">
        <v>1</v>
      </c>
      <c r="AJ516" s="75">
        <v>0</v>
      </c>
      <c r="AK516" s="164">
        <v>0</v>
      </c>
      <c r="AL516" s="164">
        <v>0</v>
      </c>
      <c r="AM516" s="164">
        <v>0</v>
      </c>
      <c r="AN516" s="164">
        <v>0</v>
      </c>
      <c r="AO516" s="164">
        <v>0</v>
      </c>
      <c r="AP516" s="164">
        <v>0</v>
      </c>
      <c r="AQ516" s="164">
        <v>0</v>
      </c>
      <c r="AR516" s="164">
        <v>0</v>
      </c>
      <c r="AS516" s="75">
        <v>1</v>
      </c>
      <c r="AT516" s="165"/>
      <c r="AU516" s="75">
        <v>97</v>
      </c>
      <c r="AV516" s="75">
        <v>348</v>
      </c>
      <c r="AW516" s="369">
        <v>11</v>
      </c>
      <c r="AY516" s="75"/>
    </row>
    <row r="517" spans="1:51">
      <c r="A517" s="164">
        <f t="shared" si="120"/>
        <v>474</v>
      </c>
      <c r="B517" s="164">
        <f t="shared" si="121"/>
        <v>474097610</v>
      </c>
      <c r="C517" s="165" t="str">
        <f t="shared" si="122"/>
        <v>SIZER SCHOOL, A NORTH CENTRAL CHARTER ESSENTIAL SCHOOL</v>
      </c>
      <c r="D517" s="174">
        <f t="shared" si="123"/>
        <v>0</v>
      </c>
      <c r="E517" s="174">
        <f t="shared" si="124"/>
        <v>0</v>
      </c>
      <c r="F517" s="174">
        <f t="shared" si="125"/>
        <v>0</v>
      </c>
      <c r="G517" s="174">
        <f t="shared" si="126"/>
        <v>0</v>
      </c>
      <c r="H517" s="174">
        <f t="shared" si="127"/>
        <v>2</v>
      </c>
      <c r="I517" s="174">
        <f t="shared" si="128"/>
        <v>4</v>
      </c>
      <c r="J517" s="174">
        <f t="shared" si="129"/>
        <v>0</v>
      </c>
      <c r="K517" s="251">
        <f t="shared" si="130"/>
        <v>0.24</v>
      </c>
      <c r="L517" s="174"/>
      <c r="M517" s="174">
        <f t="shared" si="131"/>
        <v>0</v>
      </c>
      <c r="N517" s="174">
        <f t="shared" si="132"/>
        <v>0</v>
      </c>
      <c r="O517" s="174">
        <f t="shared" si="133"/>
        <v>0</v>
      </c>
      <c r="P517" s="174">
        <f t="shared" si="134"/>
        <v>3</v>
      </c>
      <c r="Q517" s="174">
        <f t="shared" si="135"/>
        <v>5</v>
      </c>
      <c r="R517" s="174">
        <f t="shared" si="136"/>
        <v>6</v>
      </c>
      <c r="S517" s="177"/>
      <c r="T517" s="177"/>
      <c r="U517" s="177"/>
      <c r="V517" s="177"/>
      <c r="W517" s="370"/>
      <c r="X517" s="370"/>
      <c r="Y517" s="391"/>
      <c r="Z517" s="177"/>
      <c r="AA517" s="75">
        <v>474</v>
      </c>
      <c r="AB517" s="75">
        <v>474097610</v>
      </c>
      <c r="AC517" s="193" t="s">
        <v>91</v>
      </c>
      <c r="AD517" s="75">
        <v>0</v>
      </c>
      <c r="AE517" s="75">
        <v>0</v>
      </c>
      <c r="AF517" s="75">
        <v>0</v>
      </c>
      <c r="AG517" s="75">
        <v>0</v>
      </c>
      <c r="AH517" s="75">
        <v>2</v>
      </c>
      <c r="AI517" s="75">
        <v>4</v>
      </c>
      <c r="AJ517" s="75">
        <v>0</v>
      </c>
      <c r="AK517" s="164">
        <v>0</v>
      </c>
      <c r="AL517" s="164">
        <v>0</v>
      </c>
      <c r="AM517" s="164">
        <v>0</v>
      </c>
      <c r="AN517" s="164">
        <v>0</v>
      </c>
      <c r="AO517" s="164">
        <v>0</v>
      </c>
      <c r="AP517" s="164">
        <v>0</v>
      </c>
      <c r="AQ517" s="164">
        <v>0</v>
      </c>
      <c r="AR517" s="164">
        <v>0</v>
      </c>
      <c r="AS517" s="75">
        <v>3</v>
      </c>
      <c r="AT517" s="165"/>
      <c r="AU517" s="75">
        <v>97</v>
      </c>
      <c r="AV517" s="75">
        <v>610</v>
      </c>
      <c r="AW517" s="369">
        <v>5</v>
      </c>
      <c r="AY517" s="75"/>
    </row>
    <row r="518" spans="1:51">
      <c r="A518" s="164">
        <f t="shared" si="120"/>
        <v>474</v>
      </c>
      <c r="B518" s="164">
        <f t="shared" si="121"/>
        <v>474097615</v>
      </c>
      <c r="C518" s="165" t="str">
        <f t="shared" si="122"/>
        <v>SIZER SCHOOL, A NORTH CENTRAL CHARTER ESSENTIAL SCHOOL</v>
      </c>
      <c r="D518" s="174">
        <f t="shared" si="123"/>
        <v>0</v>
      </c>
      <c r="E518" s="174">
        <f t="shared" si="124"/>
        <v>0</v>
      </c>
      <c r="F518" s="174">
        <f t="shared" si="125"/>
        <v>0</v>
      </c>
      <c r="G518" s="174">
        <f t="shared" si="126"/>
        <v>0</v>
      </c>
      <c r="H518" s="174">
        <f t="shared" si="127"/>
        <v>1</v>
      </c>
      <c r="I518" s="174">
        <f t="shared" si="128"/>
        <v>2</v>
      </c>
      <c r="J518" s="174">
        <f t="shared" si="129"/>
        <v>0</v>
      </c>
      <c r="K518" s="251">
        <f t="shared" si="130"/>
        <v>0.12</v>
      </c>
      <c r="L518" s="174"/>
      <c r="M518" s="174">
        <f t="shared" si="131"/>
        <v>0</v>
      </c>
      <c r="N518" s="174">
        <f t="shared" si="132"/>
        <v>0</v>
      </c>
      <c r="O518" s="174">
        <f t="shared" si="133"/>
        <v>0</v>
      </c>
      <c r="P518" s="174">
        <f t="shared" si="134"/>
        <v>3</v>
      </c>
      <c r="Q518" s="174">
        <f t="shared" si="135"/>
        <v>10</v>
      </c>
      <c r="R518" s="174">
        <f t="shared" si="136"/>
        <v>3</v>
      </c>
      <c r="S518" s="177"/>
      <c r="T518" s="177"/>
      <c r="U518" s="177"/>
      <c r="V518" s="177"/>
      <c r="W518" s="370"/>
      <c r="X518" s="370"/>
      <c r="Y518" s="391"/>
      <c r="Z518" s="177"/>
      <c r="AA518" s="75">
        <v>474</v>
      </c>
      <c r="AB518" s="75">
        <v>474097615</v>
      </c>
      <c r="AC518" s="193" t="s">
        <v>91</v>
      </c>
      <c r="AD518" s="75">
        <v>0</v>
      </c>
      <c r="AE518" s="75">
        <v>0</v>
      </c>
      <c r="AF518" s="75">
        <v>0</v>
      </c>
      <c r="AG518" s="75">
        <v>0</v>
      </c>
      <c r="AH518" s="75">
        <v>1</v>
      </c>
      <c r="AI518" s="75">
        <v>2</v>
      </c>
      <c r="AJ518" s="75">
        <v>0</v>
      </c>
      <c r="AK518" s="164">
        <v>0</v>
      </c>
      <c r="AL518" s="164">
        <v>0</v>
      </c>
      <c r="AM518" s="164">
        <v>0</v>
      </c>
      <c r="AN518" s="164">
        <v>0</v>
      </c>
      <c r="AO518" s="164">
        <v>1</v>
      </c>
      <c r="AP518" s="164">
        <v>0</v>
      </c>
      <c r="AQ518" s="164">
        <v>0</v>
      </c>
      <c r="AR518" s="164">
        <v>0</v>
      </c>
      <c r="AS518" s="75">
        <v>2</v>
      </c>
      <c r="AT518" s="165"/>
      <c r="AU518" s="75">
        <v>97</v>
      </c>
      <c r="AV518" s="75">
        <v>615</v>
      </c>
      <c r="AW518" s="369">
        <v>10</v>
      </c>
      <c r="AY518" s="75"/>
    </row>
    <row r="519" spans="1:51">
      <c r="A519" s="164">
        <f t="shared" si="120"/>
        <v>474</v>
      </c>
      <c r="B519" s="164">
        <f t="shared" si="121"/>
        <v>474097616</v>
      </c>
      <c r="C519" s="165" t="str">
        <f t="shared" si="122"/>
        <v>SIZER SCHOOL, A NORTH CENTRAL CHARTER ESSENTIAL SCHOOL</v>
      </c>
      <c r="D519" s="174">
        <f t="shared" si="123"/>
        <v>0</v>
      </c>
      <c r="E519" s="174">
        <f t="shared" si="124"/>
        <v>0</v>
      </c>
      <c r="F519" s="174">
        <f t="shared" si="125"/>
        <v>0</v>
      </c>
      <c r="G519" s="174">
        <f t="shared" si="126"/>
        <v>0</v>
      </c>
      <c r="H519" s="174">
        <f t="shared" si="127"/>
        <v>0</v>
      </c>
      <c r="I519" s="174">
        <f t="shared" si="128"/>
        <v>1</v>
      </c>
      <c r="J519" s="174">
        <f t="shared" si="129"/>
        <v>0</v>
      </c>
      <c r="K519" s="251">
        <f t="shared" si="130"/>
        <v>0.04</v>
      </c>
      <c r="L519" s="174"/>
      <c r="M519" s="174">
        <f t="shared" si="131"/>
        <v>0</v>
      </c>
      <c r="N519" s="174">
        <f t="shared" si="132"/>
        <v>0</v>
      </c>
      <c r="O519" s="174">
        <f t="shared" si="133"/>
        <v>0</v>
      </c>
      <c r="P519" s="174">
        <f t="shared" si="134"/>
        <v>1</v>
      </c>
      <c r="Q519" s="174">
        <f t="shared" si="135"/>
        <v>6</v>
      </c>
      <c r="R519" s="174">
        <f t="shared" si="136"/>
        <v>1</v>
      </c>
      <c r="S519" s="177"/>
      <c r="T519" s="177"/>
      <c r="U519" s="177"/>
      <c r="V519" s="177"/>
      <c r="W519" s="370"/>
      <c r="X519" s="370"/>
      <c r="Y519" s="391"/>
      <c r="Z519" s="177"/>
      <c r="AA519" s="75">
        <v>474</v>
      </c>
      <c r="AB519" s="75">
        <v>474097616</v>
      </c>
      <c r="AC519" s="193" t="s">
        <v>91</v>
      </c>
      <c r="AD519" s="75">
        <v>0</v>
      </c>
      <c r="AE519" s="75">
        <v>0</v>
      </c>
      <c r="AF519" s="75">
        <v>0</v>
      </c>
      <c r="AG519" s="75">
        <v>0</v>
      </c>
      <c r="AH519" s="75">
        <v>0</v>
      </c>
      <c r="AI519" s="75">
        <v>1</v>
      </c>
      <c r="AJ519" s="75">
        <v>0</v>
      </c>
      <c r="AK519" s="164">
        <v>0</v>
      </c>
      <c r="AL519" s="164">
        <v>0</v>
      </c>
      <c r="AM519" s="164">
        <v>0</v>
      </c>
      <c r="AN519" s="164">
        <v>0</v>
      </c>
      <c r="AO519" s="164">
        <v>0</v>
      </c>
      <c r="AP519" s="164">
        <v>0</v>
      </c>
      <c r="AQ519" s="164">
        <v>0</v>
      </c>
      <c r="AR519" s="164">
        <v>0</v>
      </c>
      <c r="AS519" s="75">
        <v>1</v>
      </c>
      <c r="AT519" s="165"/>
      <c r="AU519" s="75">
        <v>97</v>
      </c>
      <c r="AV519" s="75">
        <v>616</v>
      </c>
      <c r="AW519" s="369">
        <v>6</v>
      </c>
      <c r="AY519" s="75"/>
    </row>
    <row r="520" spans="1:51">
      <c r="A520" s="164">
        <f t="shared" si="120"/>
        <v>474</v>
      </c>
      <c r="B520" s="164">
        <f t="shared" si="121"/>
        <v>474097620</v>
      </c>
      <c r="C520" s="165" t="str">
        <f t="shared" si="122"/>
        <v>SIZER SCHOOL, A NORTH CENTRAL CHARTER ESSENTIAL SCHOOL</v>
      </c>
      <c r="D520" s="174">
        <f t="shared" si="123"/>
        <v>0</v>
      </c>
      <c r="E520" s="174">
        <f t="shared" si="124"/>
        <v>0</v>
      </c>
      <c r="F520" s="174">
        <f t="shared" si="125"/>
        <v>0</v>
      </c>
      <c r="G520" s="174">
        <f t="shared" si="126"/>
        <v>0</v>
      </c>
      <c r="H520" s="174">
        <f t="shared" si="127"/>
        <v>0</v>
      </c>
      <c r="I520" s="174">
        <f t="shared" si="128"/>
        <v>2</v>
      </c>
      <c r="J520" s="174">
        <f t="shared" si="129"/>
        <v>0</v>
      </c>
      <c r="K520" s="251">
        <f t="shared" si="130"/>
        <v>0.08</v>
      </c>
      <c r="L520" s="174"/>
      <c r="M520" s="174">
        <f t="shared" si="131"/>
        <v>0</v>
      </c>
      <c r="N520" s="174">
        <f t="shared" si="132"/>
        <v>0</v>
      </c>
      <c r="O520" s="174">
        <f t="shared" si="133"/>
        <v>0</v>
      </c>
      <c r="P520" s="174">
        <f t="shared" si="134"/>
        <v>1</v>
      </c>
      <c r="Q520" s="174">
        <f t="shared" si="135"/>
        <v>3</v>
      </c>
      <c r="R520" s="174">
        <f t="shared" si="136"/>
        <v>2</v>
      </c>
      <c r="S520" s="177"/>
      <c r="T520" s="177"/>
      <c r="U520" s="177"/>
      <c r="V520" s="177"/>
      <c r="W520" s="370"/>
      <c r="X520" s="370"/>
      <c r="Y520" s="391"/>
      <c r="Z520" s="177"/>
      <c r="AA520" s="75">
        <v>474</v>
      </c>
      <c r="AB520" s="75">
        <v>474097620</v>
      </c>
      <c r="AC520" s="193" t="s">
        <v>91</v>
      </c>
      <c r="AD520" s="75">
        <v>0</v>
      </c>
      <c r="AE520" s="75">
        <v>0</v>
      </c>
      <c r="AF520" s="75">
        <v>0</v>
      </c>
      <c r="AG520" s="75">
        <v>0</v>
      </c>
      <c r="AH520" s="75">
        <v>0</v>
      </c>
      <c r="AI520" s="75">
        <v>2</v>
      </c>
      <c r="AJ520" s="75">
        <v>0</v>
      </c>
      <c r="AK520" s="164">
        <v>0</v>
      </c>
      <c r="AL520" s="164">
        <v>0</v>
      </c>
      <c r="AM520" s="164">
        <v>0</v>
      </c>
      <c r="AN520" s="164">
        <v>0</v>
      </c>
      <c r="AO520" s="164">
        <v>0</v>
      </c>
      <c r="AP520" s="164">
        <v>0</v>
      </c>
      <c r="AQ520" s="164">
        <v>0</v>
      </c>
      <c r="AR520" s="164">
        <v>0</v>
      </c>
      <c r="AS520" s="75">
        <v>1</v>
      </c>
      <c r="AT520" s="165"/>
      <c r="AU520" s="75">
        <v>97</v>
      </c>
      <c r="AV520" s="75">
        <v>620</v>
      </c>
      <c r="AW520" s="369">
        <v>3</v>
      </c>
      <c r="AY520" s="75"/>
    </row>
    <row r="521" spans="1:51">
      <c r="A521" s="164">
        <f t="shared" si="120"/>
        <v>474</v>
      </c>
      <c r="B521" s="164">
        <f t="shared" si="121"/>
        <v>474097720</v>
      </c>
      <c r="C521" s="165" t="str">
        <f t="shared" si="122"/>
        <v>SIZER SCHOOL, A NORTH CENTRAL CHARTER ESSENTIAL SCHOOL</v>
      </c>
      <c r="D521" s="174">
        <f t="shared" si="123"/>
        <v>0</v>
      </c>
      <c r="E521" s="174">
        <f t="shared" si="124"/>
        <v>0</v>
      </c>
      <c r="F521" s="174">
        <f t="shared" si="125"/>
        <v>0</v>
      </c>
      <c r="G521" s="174">
        <f t="shared" si="126"/>
        <v>0</v>
      </c>
      <c r="H521" s="174">
        <f t="shared" si="127"/>
        <v>2</v>
      </c>
      <c r="I521" s="174">
        <f t="shared" si="128"/>
        <v>4</v>
      </c>
      <c r="J521" s="174">
        <f t="shared" si="129"/>
        <v>0</v>
      </c>
      <c r="K521" s="251">
        <f t="shared" si="130"/>
        <v>0.24</v>
      </c>
      <c r="L521" s="174"/>
      <c r="M521" s="174">
        <f t="shared" si="131"/>
        <v>0</v>
      </c>
      <c r="N521" s="174">
        <f t="shared" si="132"/>
        <v>0</v>
      </c>
      <c r="O521" s="174">
        <f t="shared" si="133"/>
        <v>0</v>
      </c>
      <c r="P521" s="174">
        <f t="shared" si="134"/>
        <v>4</v>
      </c>
      <c r="Q521" s="174">
        <f t="shared" si="135"/>
        <v>7</v>
      </c>
      <c r="R521" s="174">
        <f t="shared" si="136"/>
        <v>6</v>
      </c>
      <c r="S521" s="177"/>
      <c r="T521" s="177"/>
      <c r="U521" s="177"/>
      <c r="V521" s="177"/>
      <c r="W521" s="370"/>
      <c r="X521" s="370"/>
      <c r="Y521" s="391"/>
      <c r="Z521" s="177"/>
      <c r="AA521" s="75">
        <v>474</v>
      </c>
      <c r="AB521" s="75">
        <v>474097720</v>
      </c>
      <c r="AC521" s="193" t="s">
        <v>91</v>
      </c>
      <c r="AD521" s="75">
        <v>0</v>
      </c>
      <c r="AE521" s="75">
        <v>0</v>
      </c>
      <c r="AF521" s="75">
        <v>0</v>
      </c>
      <c r="AG521" s="75">
        <v>0</v>
      </c>
      <c r="AH521" s="75">
        <v>2</v>
      </c>
      <c r="AI521" s="75">
        <v>4</v>
      </c>
      <c r="AJ521" s="75">
        <v>0</v>
      </c>
      <c r="AK521" s="164">
        <v>0</v>
      </c>
      <c r="AL521" s="164">
        <v>0</v>
      </c>
      <c r="AM521" s="164">
        <v>0</v>
      </c>
      <c r="AN521" s="164">
        <v>0</v>
      </c>
      <c r="AO521" s="164">
        <v>1</v>
      </c>
      <c r="AP521" s="164">
        <v>0</v>
      </c>
      <c r="AQ521" s="164">
        <v>0</v>
      </c>
      <c r="AR521" s="164">
        <v>0</v>
      </c>
      <c r="AS521" s="75">
        <v>3</v>
      </c>
      <c r="AT521" s="165"/>
      <c r="AU521" s="75">
        <v>97</v>
      </c>
      <c r="AV521" s="75">
        <v>720</v>
      </c>
      <c r="AW521" s="369">
        <v>7</v>
      </c>
      <c r="AY521" s="75"/>
    </row>
    <row r="522" spans="1:51">
      <c r="A522" s="164">
        <f t="shared" si="120"/>
        <v>474</v>
      </c>
      <c r="B522" s="164">
        <f t="shared" si="121"/>
        <v>474097725</v>
      </c>
      <c r="C522" s="165" t="str">
        <f t="shared" si="122"/>
        <v>SIZER SCHOOL, A NORTH CENTRAL CHARTER ESSENTIAL SCHOOL</v>
      </c>
      <c r="D522" s="174">
        <f t="shared" si="123"/>
        <v>0</v>
      </c>
      <c r="E522" s="174">
        <f t="shared" si="124"/>
        <v>0</v>
      </c>
      <c r="F522" s="174">
        <f t="shared" si="125"/>
        <v>0</v>
      </c>
      <c r="G522" s="174">
        <f t="shared" si="126"/>
        <v>0</v>
      </c>
      <c r="H522" s="174">
        <f t="shared" si="127"/>
        <v>1</v>
      </c>
      <c r="I522" s="174">
        <f t="shared" si="128"/>
        <v>1</v>
      </c>
      <c r="J522" s="174">
        <f t="shared" si="129"/>
        <v>0</v>
      </c>
      <c r="K522" s="251">
        <f t="shared" si="130"/>
        <v>0.08</v>
      </c>
      <c r="L522" s="174"/>
      <c r="M522" s="174">
        <f t="shared" si="131"/>
        <v>0</v>
      </c>
      <c r="N522" s="174">
        <f t="shared" si="132"/>
        <v>0</v>
      </c>
      <c r="O522" s="174">
        <f t="shared" si="133"/>
        <v>0</v>
      </c>
      <c r="P522" s="174">
        <f t="shared" si="134"/>
        <v>0</v>
      </c>
      <c r="Q522" s="174">
        <f t="shared" si="135"/>
        <v>3</v>
      </c>
      <c r="R522" s="174">
        <f t="shared" si="136"/>
        <v>2</v>
      </c>
      <c r="S522" s="177"/>
      <c r="T522" s="177"/>
      <c r="U522" s="177"/>
      <c r="V522" s="177"/>
      <c r="W522" s="370"/>
      <c r="X522" s="370"/>
      <c r="Y522" s="391"/>
      <c r="Z522" s="177"/>
      <c r="AA522" s="75">
        <v>474</v>
      </c>
      <c r="AB522" s="75">
        <v>474097725</v>
      </c>
      <c r="AC522" s="193" t="s">
        <v>91</v>
      </c>
      <c r="AD522" s="75">
        <v>0</v>
      </c>
      <c r="AE522" s="75">
        <v>0</v>
      </c>
      <c r="AF522" s="75">
        <v>0</v>
      </c>
      <c r="AG522" s="75">
        <v>0</v>
      </c>
      <c r="AH522" s="75">
        <v>1</v>
      </c>
      <c r="AI522" s="75">
        <v>1</v>
      </c>
      <c r="AJ522" s="75">
        <v>0</v>
      </c>
      <c r="AK522" s="164">
        <v>0</v>
      </c>
      <c r="AL522" s="164">
        <v>0</v>
      </c>
      <c r="AM522" s="164">
        <v>0</v>
      </c>
      <c r="AN522" s="164">
        <v>0</v>
      </c>
      <c r="AO522" s="164">
        <v>0</v>
      </c>
      <c r="AP522" s="164">
        <v>0</v>
      </c>
      <c r="AQ522" s="164">
        <v>0</v>
      </c>
      <c r="AR522" s="164">
        <v>0</v>
      </c>
      <c r="AS522" s="75">
        <v>0</v>
      </c>
      <c r="AT522" s="165"/>
      <c r="AU522" s="75">
        <v>97</v>
      </c>
      <c r="AV522" s="75">
        <v>725</v>
      </c>
      <c r="AW522" s="369">
        <v>3</v>
      </c>
      <c r="AY522" s="75"/>
    </row>
    <row r="523" spans="1:51">
      <c r="A523" s="164">
        <f t="shared" ref="A523:A586" si="137">AA523</f>
        <v>474</v>
      </c>
      <c r="B523" s="164">
        <f t="shared" ref="B523:B586" si="138">AB523</f>
        <v>474097735</v>
      </c>
      <c r="C523" s="165" t="str">
        <f t="shared" ref="C523:C586" si="139">AC523</f>
        <v>SIZER SCHOOL, A NORTH CENTRAL CHARTER ESSENTIAL SCHOOL</v>
      </c>
      <c r="D523" s="174">
        <f t="shared" ref="D523:D586" si="140">ROUND(AD523,0)</f>
        <v>0</v>
      </c>
      <c r="E523" s="174">
        <f t="shared" ref="E523:E586" si="141">ROUND(AE523,0)</f>
        <v>0</v>
      </c>
      <c r="F523" s="174">
        <f t="shared" ref="F523:F586" si="142">ROUND(AF523,0)</f>
        <v>0</v>
      </c>
      <c r="G523" s="174">
        <f t="shared" ref="G523:G586" si="143">ROUND(AG523,0)</f>
        <v>0</v>
      </c>
      <c r="H523" s="174">
        <f t="shared" ref="H523:H586" si="144">ROUND(AH523,0)</f>
        <v>1</v>
      </c>
      <c r="I523" s="174">
        <f t="shared" ref="I523:I586" si="145">ROUND(AI523,0)-J523</f>
        <v>2</v>
      </c>
      <c r="J523" s="174">
        <f t="shared" ref="J523:J586" si="146">ROUND(AJ523,0)</f>
        <v>0</v>
      </c>
      <c r="K523" s="251">
        <f t="shared" ref="K523:K586" si="147">ROUND($K$2*(SUM(AF523:AI523)+(AE523*0.5))+$K$5*AJ523,4)</f>
        <v>0.12</v>
      </c>
      <c r="L523" s="174"/>
      <c r="M523" s="174">
        <f t="shared" ref="M523:M586" si="148">ROUND(AL523+(AK523*0.5),0)</f>
        <v>0</v>
      </c>
      <c r="N523" s="174">
        <f t="shared" ref="N523:N586" si="149">ROUND(AM523,0)</f>
        <v>0</v>
      </c>
      <c r="O523" s="174">
        <f t="shared" ref="O523:O586" si="150">ROUND(AN523,0)</f>
        <v>0</v>
      </c>
      <c r="P523" s="174">
        <f t="shared" ref="P523:P586" si="151">ROUND(((AP523+AQ523)*0.5)+AO523+AR523+AS523,0)</f>
        <v>3</v>
      </c>
      <c r="Q523" s="174">
        <f t="shared" ref="Q523:Q586" si="152">AW523</f>
        <v>6</v>
      </c>
      <c r="R523" s="174">
        <f t="shared" ref="R523:R586" si="153">SUM(F523:I523)+ROUND(D523*0.5,0)+ROUND(J523,0)</f>
        <v>3</v>
      </c>
      <c r="S523" s="177"/>
      <c r="T523" s="177"/>
      <c r="U523" s="177"/>
      <c r="V523" s="177"/>
      <c r="W523" s="370"/>
      <c r="X523" s="370"/>
      <c r="Y523" s="391"/>
      <c r="Z523" s="177"/>
      <c r="AA523" s="75">
        <v>474</v>
      </c>
      <c r="AB523" s="75">
        <v>474097735</v>
      </c>
      <c r="AC523" s="193" t="s">
        <v>91</v>
      </c>
      <c r="AD523" s="75">
        <v>0</v>
      </c>
      <c r="AE523" s="75">
        <v>0</v>
      </c>
      <c r="AF523" s="75">
        <v>0</v>
      </c>
      <c r="AG523" s="75">
        <v>0</v>
      </c>
      <c r="AH523" s="75">
        <v>1</v>
      </c>
      <c r="AI523" s="75">
        <v>2</v>
      </c>
      <c r="AJ523" s="75">
        <v>0</v>
      </c>
      <c r="AK523" s="164">
        <v>0</v>
      </c>
      <c r="AL523" s="164">
        <v>0</v>
      </c>
      <c r="AM523" s="164">
        <v>0</v>
      </c>
      <c r="AN523" s="164">
        <v>0</v>
      </c>
      <c r="AO523" s="164">
        <v>1</v>
      </c>
      <c r="AP523" s="164">
        <v>0</v>
      </c>
      <c r="AQ523" s="164">
        <v>0</v>
      </c>
      <c r="AR523" s="164">
        <v>0</v>
      </c>
      <c r="AS523" s="75">
        <v>2</v>
      </c>
      <c r="AT523" s="165"/>
      <c r="AU523" s="75">
        <v>97</v>
      </c>
      <c r="AV523" s="75">
        <v>735</v>
      </c>
      <c r="AW523" s="369">
        <v>6</v>
      </c>
      <c r="AY523" s="75"/>
    </row>
    <row r="524" spans="1:51">
      <c r="A524" s="164">
        <f t="shared" si="137"/>
        <v>474</v>
      </c>
      <c r="B524" s="164">
        <f t="shared" si="138"/>
        <v>474097753</v>
      </c>
      <c r="C524" s="165" t="str">
        <f t="shared" si="139"/>
        <v>SIZER SCHOOL, A NORTH CENTRAL CHARTER ESSENTIAL SCHOOL</v>
      </c>
      <c r="D524" s="174">
        <f t="shared" si="140"/>
        <v>0</v>
      </c>
      <c r="E524" s="174">
        <f t="shared" si="141"/>
        <v>0</v>
      </c>
      <c r="F524" s="174">
        <f t="shared" si="142"/>
        <v>0</v>
      </c>
      <c r="G524" s="174">
        <f t="shared" si="143"/>
        <v>0</v>
      </c>
      <c r="H524" s="174">
        <f t="shared" si="144"/>
        <v>3</v>
      </c>
      <c r="I524" s="174">
        <f t="shared" si="145"/>
        <v>1</v>
      </c>
      <c r="J524" s="174">
        <f t="shared" si="146"/>
        <v>0</v>
      </c>
      <c r="K524" s="251">
        <f t="shared" si="147"/>
        <v>0.16</v>
      </c>
      <c r="L524" s="174"/>
      <c r="M524" s="174">
        <f t="shared" si="148"/>
        <v>0</v>
      </c>
      <c r="N524" s="174">
        <f t="shared" si="149"/>
        <v>0</v>
      </c>
      <c r="O524" s="174">
        <f t="shared" si="150"/>
        <v>0</v>
      </c>
      <c r="P524" s="174">
        <f t="shared" si="151"/>
        <v>0</v>
      </c>
      <c r="Q524" s="174">
        <f t="shared" si="152"/>
        <v>7</v>
      </c>
      <c r="R524" s="174">
        <f t="shared" si="153"/>
        <v>4</v>
      </c>
      <c r="S524" s="177"/>
      <c r="T524" s="177"/>
      <c r="U524" s="177"/>
      <c r="V524" s="177"/>
      <c r="W524" s="370"/>
      <c r="X524" s="370"/>
      <c r="Y524" s="391"/>
      <c r="Z524" s="177"/>
      <c r="AA524" s="75">
        <v>474</v>
      </c>
      <c r="AB524" s="75">
        <v>474097753</v>
      </c>
      <c r="AC524" s="193" t="s">
        <v>91</v>
      </c>
      <c r="AD524" s="75">
        <v>0</v>
      </c>
      <c r="AE524" s="75">
        <v>0</v>
      </c>
      <c r="AF524" s="75">
        <v>0</v>
      </c>
      <c r="AG524" s="75">
        <v>0</v>
      </c>
      <c r="AH524" s="75">
        <v>3</v>
      </c>
      <c r="AI524" s="75">
        <v>1</v>
      </c>
      <c r="AJ524" s="75">
        <v>0</v>
      </c>
      <c r="AK524" s="164">
        <v>0</v>
      </c>
      <c r="AL524" s="164">
        <v>0</v>
      </c>
      <c r="AM524" s="164">
        <v>0</v>
      </c>
      <c r="AN524" s="164">
        <v>0</v>
      </c>
      <c r="AO524" s="164">
        <v>0</v>
      </c>
      <c r="AP524" s="164">
        <v>0</v>
      </c>
      <c r="AQ524" s="164">
        <v>0</v>
      </c>
      <c r="AR524" s="164">
        <v>0</v>
      </c>
      <c r="AS524" s="75">
        <v>0</v>
      </c>
      <c r="AT524" s="165"/>
      <c r="AU524" s="75">
        <v>97</v>
      </c>
      <c r="AV524" s="75">
        <v>753</v>
      </c>
      <c r="AW524" s="369">
        <v>7</v>
      </c>
      <c r="AY524" s="75"/>
    </row>
    <row r="525" spans="1:51">
      <c r="A525" s="164">
        <f t="shared" si="137"/>
        <v>474</v>
      </c>
      <c r="B525" s="164">
        <f t="shared" si="138"/>
        <v>474097755</v>
      </c>
      <c r="C525" s="165" t="str">
        <f t="shared" si="139"/>
        <v>SIZER SCHOOL, A NORTH CENTRAL CHARTER ESSENTIAL SCHOOL</v>
      </c>
      <c r="D525" s="174">
        <f t="shared" si="140"/>
        <v>0</v>
      </c>
      <c r="E525" s="174">
        <f t="shared" si="141"/>
        <v>0</v>
      </c>
      <c r="F525" s="174">
        <f t="shared" si="142"/>
        <v>0</v>
      </c>
      <c r="G525" s="174">
        <f t="shared" si="143"/>
        <v>0</v>
      </c>
      <c r="H525" s="174">
        <f t="shared" si="144"/>
        <v>1</v>
      </c>
      <c r="I525" s="174">
        <f t="shared" si="145"/>
        <v>0</v>
      </c>
      <c r="J525" s="174">
        <f t="shared" si="146"/>
        <v>0</v>
      </c>
      <c r="K525" s="251">
        <f t="shared" si="147"/>
        <v>0.04</v>
      </c>
      <c r="L525" s="174"/>
      <c r="M525" s="174">
        <f t="shared" si="148"/>
        <v>0</v>
      </c>
      <c r="N525" s="174">
        <f t="shared" si="149"/>
        <v>0</v>
      </c>
      <c r="O525" s="174">
        <f t="shared" si="150"/>
        <v>0</v>
      </c>
      <c r="P525" s="174">
        <f t="shared" si="151"/>
        <v>0</v>
      </c>
      <c r="Q525" s="174">
        <f t="shared" si="152"/>
        <v>10</v>
      </c>
      <c r="R525" s="174">
        <f t="shared" si="153"/>
        <v>1</v>
      </c>
      <c r="S525" s="177"/>
      <c r="T525" s="177"/>
      <c r="U525" s="177"/>
      <c r="V525" s="177"/>
      <c r="W525" s="370"/>
      <c r="X525" s="370"/>
      <c r="Y525" s="391"/>
      <c r="Z525" s="177"/>
      <c r="AA525" s="75">
        <v>474</v>
      </c>
      <c r="AB525" s="75">
        <v>474097755</v>
      </c>
      <c r="AC525" s="193" t="s">
        <v>91</v>
      </c>
      <c r="AD525" s="75">
        <v>0</v>
      </c>
      <c r="AE525" s="75">
        <v>0</v>
      </c>
      <c r="AF525" s="75">
        <v>0</v>
      </c>
      <c r="AG525" s="75">
        <v>0</v>
      </c>
      <c r="AH525" s="75">
        <v>1</v>
      </c>
      <c r="AI525" s="75">
        <v>0</v>
      </c>
      <c r="AJ525" s="75">
        <v>0</v>
      </c>
      <c r="AK525" s="164">
        <v>0</v>
      </c>
      <c r="AL525" s="164">
        <v>0</v>
      </c>
      <c r="AM525" s="164">
        <v>0</v>
      </c>
      <c r="AN525" s="164">
        <v>0</v>
      </c>
      <c r="AO525" s="164">
        <v>0</v>
      </c>
      <c r="AP525" s="164">
        <v>0</v>
      </c>
      <c r="AQ525" s="164">
        <v>0</v>
      </c>
      <c r="AR525" s="164">
        <v>0</v>
      </c>
      <c r="AS525" s="75">
        <v>0</v>
      </c>
      <c r="AT525" s="165"/>
      <c r="AU525" s="75">
        <v>97</v>
      </c>
      <c r="AV525" s="75">
        <v>755</v>
      </c>
      <c r="AW525" s="369">
        <v>10</v>
      </c>
      <c r="AY525" s="75"/>
    </row>
    <row r="526" spans="1:51">
      <c r="A526" s="164">
        <f t="shared" si="137"/>
        <v>474</v>
      </c>
      <c r="B526" s="164">
        <f t="shared" si="138"/>
        <v>474097775</v>
      </c>
      <c r="C526" s="165" t="str">
        <f t="shared" si="139"/>
        <v>SIZER SCHOOL, A NORTH CENTRAL CHARTER ESSENTIAL SCHOOL</v>
      </c>
      <c r="D526" s="174">
        <f t="shared" si="140"/>
        <v>0</v>
      </c>
      <c r="E526" s="174">
        <f t="shared" si="141"/>
        <v>0</v>
      </c>
      <c r="F526" s="174">
        <f t="shared" si="142"/>
        <v>0</v>
      </c>
      <c r="G526" s="174">
        <f t="shared" si="143"/>
        <v>0</v>
      </c>
      <c r="H526" s="174">
        <f t="shared" si="144"/>
        <v>0</v>
      </c>
      <c r="I526" s="174">
        <f t="shared" si="145"/>
        <v>1</v>
      </c>
      <c r="J526" s="174">
        <f t="shared" si="146"/>
        <v>0</v>
      </c>
      <c r="K526" s="251">
        <f t="shared" si="147"/>
        <v>0.04</v>
      </c>
      <c r="L526" s="174"/>
      <c r="M526" s="174">
        <f t="shared" si="148"/>
        <v>0</v>
      </c>
      <c r="N526" s="174">
        <f t="shared" si="149"/>
        <v>0</v>
      </c>
      <c r="O526" s="174">
        <f t="shared" si="150"/>
        <v>0</v>
      </c>
      <c r="P526" s="174">
        <f t="shared" si="151"/>
        <v>0</v>
      </c>
      <c r="Q526" s="174">
        <f t="shared" si="152"/>
        <v>4</v>
      </c>
      <c r="R526" s="174">
        <f t="shared" si="153"/>
        <v>1</v>
      </c>
      <c r="S526" s="177"/>
      <c r="T526" s="177"/>
      <c r="U526" s="177"/>
      <c r="V526" s="177"/>
      <c r="W526" s="370"/>
      <c r="X526" s="370"/>
      <c r="Y526" s="391"/>
      <c r="Z526" s="177"/>
      <c r="AA526" s="75">
        <v>474</v>
      </c>
      <c r="AB526" s="75">
        <v>474097775</v>
      </c>
      <c r="AC526" s="193" t="s">
        <v>91</v>
      </c>
      <c r="AD526" s="75">
        <v>0</v>
      </c>
      <c r="AE526" s="75">
        <v>0</v>
      </c>
      <c r="AF526" s="75">
        <v>0</v>
      </c>
      <c r="AG526" s="75">
        <v>0</v>
      </c>
      <c r="AH526" s="75">
        <v>0</v>
      </c>
      <c r="AI526" s="75">
        <v>1</v>
      </c>
      <c r="AJ526" s="75">
        <v>0</v>
      </c>
      <c r="AK526" s="164">
        <v>0</v>
      </c>
      <c r="AL526" s="164">
        <v>0</v>
      </c>
      <c r="AM526" s="164">
        <v>0</v>
      </c>
      <c r="AN526" s="164">
        <v>0</v>
      </c>
      <c r="AO526" s="164">
        <v>0</v>
      </c>
      <c r="AP526" s="164">
        <v>0</v>
      </c>
      <c r="AQ526" s="164">
        <v>0</v>
      </c>
      <c r="AR526" s="164">
        <v>0</v>
      </c>
      <c r="AS526" s="75">
        <v>0</v>
      </c>
      <c r="AT526" s="165"/>
      <c r="AU526" s="75">
        <v>97</v>
      </c>
      <c r="AV526" s="75">
        <v>775</v>
      </c>
      <c r="AW526" s="369">
        <v>4</v>
      </c>
      <c r="AY526" s="75"/>
    </row>
    <row r="527" spans="1:51">
      <c r="A527" s="164">
        <f t="shared" si="137"/>
        <v>478</v>
      </c>
      <c r="B527" s="164">
        <f t="shared" si="138"/>
        <v>478352056</v>
      </c>
      <c r="C527" s="165" t="str">
        <f t="shared" si="139"/>
        <v>FRANCIS W. PARKER CHARTER ESSENTIAL</v>
      </c>
      <c r="D527" s="174">
        <f t="shared" si="140"/>
        <v>0</v>
      </c>
      <c r="E527" s="174">
        <f t="shared" si="141"/>
        <v>0</v>
      </c>
      <c r="F527" s="174">
        <f t="shared" si="142"/>
        <v>0</v>
      </c>
      <c r="G527" s="174">
        <f t="shared" si="143"/>
        <v>0</v>
      </c>
      <c r="H527" s="174">
        <f t="shared" si="144"/>
        <v>2</v>
      </c>
      <c r="I527" s="174">
        <f t="shared" si="145"/>
        <v>3</v>
      </c>
      <c r="J527" s="174">
        <f t="shared" si="146"/>
        <v>0</v>
      </c>
      <c r="K527" s="251">
        <f t="shared" si="147"/>
        <v>0.2</v>
      </c>
      <c r="L527" s="174"/>
      <c r="M527" s="174">
        <f t="shared" si="148"/>
        <v>0</v>
      </c>
      <c r="N527" s="174">
        <f t="shared" si="149"/>
        <v>0</v>
      </c>
      <c r="O527" s="174">
        <f t="shared" si="150"/>
        <v>0</v>
      </c>
      <c r="P527" s="174">
        <f t="shared" si="151"/>
        <v>0</v>
      </c>
      <c r="Q527" s="174">
        <f t="shared" si="152"/>
        <v>4</v>
      </c>
      <c r="R527" s="174">
        <f t="shared" si="153"/>
        <v>5</v>
      </c>
      <c r="S527" s="177"/>
      <c r="T527" s="177"/>
      <c r="U527" s="177"/>
      <c r="V527" s="177"/>
      <c r="W527" s="370"/>
      <c r="X527" s="370"/>
      <c r="Y527" s="391"/>
      <c r="Z527" s="177"/>
      <c r="AA527" s="75">
        <v>478</v>
      </c>
      <c r="AB527" s="75">
        <v>478352056</v>
      </c>
      <c r="AC527" s="193" t="s">
        <v>93</v>
      </c>
      <c r="AD527" s="75">
        <v>0</v>
      </c>
      <c r="AE527" s="75">
        <v>0</v>
      </c>
      <c r="AF527" s="75">
        <v>0</v>
      </c>
      <c r="AG527" s="75">
        <v>0</v>
      </c>
      <c r="AH527" s="75">
        <v>2</v>
      </c>
      <c r="AI527" s="75">
        <v>3</v>
      </c>
      <c r="AJ527" s="75">
        <v>0</v>
      </c>
      <c r="AK527" s="164">
        <v>0</v>
      </c>
      <c r="AL527" s="164">
        <v>0</v>
      </c>
      <c r="AM527" s="164">
        <v>0</v>
      </c>
      <c r="AN527" s="164">
        <v>0</v>
      </c>
      <c r="AO527" s="164">
        <v>0</v>
      </c>
      <c r="AP527" s="164">
        <v>0</v>
      </c>
      <c r="AQ527" s="164">
        <v>0</v>
      </c>
      <c r="AR527" s="164">
        <v>0</v>
      </c>
      <c r="AS527" s="75">
        <v>0</v>
      </c>
      <c r="AT527" s="165"/>
      <c r="AU527" s="75">
        <v>352</v>
      </c>
      <c r="AV527" s="75">
        <v>56</v>
      </c>
      <c r="AW527" s="369">
        <v>4</v>
      </c>
      <c r="AY527" s="75"/>
    </row>
    <row r="528" spans="1:51">
      <c r="A528" s="164">
        <f t="shared" si="137"/>
        <v>478</v>
      </c>
      <c r="B528" s="164">
        <f t="shared" si="138"/>
        <v>478352097</v>
      </c>
      <c r="C528" s="165" t="str">
        <f t="shared" si="139"/>
        <v>FRANCIS W. PARKER CHARTER ESSENTIAL</v>
      </c>
      <c r="D528" s="174">
        <f t="shared" si="140"/>
        <v>0</v>
      </c>
      <c r="E528" s="174">
        <f t="shared" si="141"/>
        <v>0</v>
      </c>
      <c r="F528" s="174">
        <f t="shared" si="142"/>
        <v>0</v>
      </c>
      <c r="G528" s="174">
        <f t="shared" si="143"/>
        <v>0</v>
      </c>
      <c r="H528" s="174">
        <f t="shared" si="144"/>
        <v>3</v>
      </c>
      <c r="I528" s="174">
        <f t="shared" si="145"/>
        <v>7</v>
      </c>
      <c r="J528" s="174">
        <f t="shared" si="146"/>
        <v>0</v>
      </c>
      <c r="K528" s="251">
        <f t="shared" si="147"/>
        <v>0.4</v>
      </c>
      <c r="L528" s="174"/>
      <c r="M528" s="174">
        <f t="shared" si="148"/>
        <v>0</v>
      </c>
      <c r="N528" s="174">
        <f t="shared" si="149"/>
        <v>0</v>
      </c>
      <c r="O528" s="174">
        <f t="shared" si="150"/>
        <v>0</v>
      </c>
      <c r="P528" s="174">
        <f t="shared" si="151"/>
        <v>5</v>
      </c>
      <c r="Q528" s="174">
        <f t="shared" si="152"/>
        <v>11</v>
      </c>
      <c r="R528" s="174">
        <f t="shared" si="153"/>
        <v>10</v>
      </c>
      <c r="S528" s="177"/>
      <c r="T528" s="177"/>
      <c r="U528" s="177"/>
      <c r="V528" s="177"/>
      <c r="W528" s="370"/>
      <c r="X528" s="370"/>
      <c r="Y528" s="391"/>
      <c r="Z528" s="177"/>
      <c r="AA528" s="75">
        <v>478</v>
      </c>
      <c r="AB528" s="75">
        <v>478352097</v>
      </c>
      <c r="AC528" s="193" t="s">
        <v>93</v>
      </c>
      <c r="AD528" s="75">
        <v>0</v>
      </c>
      <c r="AE528" s="75">
        <v>0</v>
      </c>
      <c r="AF528" s="75">
        <v>0</v>
      </c>
      <c r="AG528" s="75">
        <v>0</v>
      </c>
      <c r="AH528" s="75">
        <v>3</v>
      </c>
      <c r="AI528" s="75">
        <v>7</v>
      </c>
      <c r="AJ528" s="75">
        <v>0</v>
      </c>
      <c r="AK528" s="164">
        <v>0</v>
      </c>
      <c r="AL528" s="164">
        <v>0</v>
      </c>
      <c r="AM528" s="164">
        <v>0</v>
      </c>
      <c r="AN528" s="164">
        <v>0</v>
      </c>
      <c r="AO528" s="164">
        <v>1</v>
      </c>
      <c r="AP528" s="164">
        <v>0</v>
      </c>
      <c r="AQ528" s="164">
        <v>0</v>
      </c>
      <c r="AR528" s="164">
        <v>0</v>
      </c>
      <c r="AS528" s="75">
        <v>4</v>
      </c>
      <c r="AT528" s="165"/>
      <c r="AU528" s="75">
        <v>352</v>
      </c>
      <c r="AV528" s="75">
        <v>97</v>
      </c>
      <c r="AW528" s="369">
        <v>11</v>
      </c>
      <c r="AY528" s="75"/>
    </row>
    <row r="529" spans="1:51">
      <c r="A529" s="164">
        <f t="shared" si="137"/>
        <v>478</v>
      </c>
      <c r="B529" s="164">
        <f t="shared" si="138"/>
        <v>478352100</v>
      </c>
      <c r="C529" s="165" t="str">
        <f t="shared" si="139"/>
        <v>FRANCIS W. PARKER CHARTER ESSENTIAL</v>
      </c>
      <c r="D529" s="174">
        <f t="shared" si="140"/>
        <v>0</v>
      </c>
      <c r="E529" s="174">
        <f t="shared" si="141"/>
        <v>0</v>
      </c>
      <c r="F529" s="174">
        <f t="shared" si="142"/>
        <v>0</v>
      </c>
      <c r="G529" s="174">
        <f t="shared" si="143"/>
        <v>0</v>
      </c>
      <c r="H529" s="174">
        <f t="shared" si="144"/>
        <v>0</v>
      </c>
      <c r="I529" s="174">
        <f t="shared" si="145"/>
        <v>1</v>
      </c>
      <c r="J529" s="174">
        <f t="shared" si="146"/>
        <v>0</v>
      </c>
      <c r="K529" s="251">
        <f t="shared" si="147"/>
        <v>0.04</v>
      </c>
      <c r="L529" s="174"/>
      <c r="M529" s="174">
        <f t="shared" si="148"/>
        <v>0</v>
      </c>
      <c r="N529" s="174">
        <f t="shared" si="149"/>
        <v>0</v>
      </c>
      <c r="O529" s="174">
        <f t="shared" si="150"/>
        <v>0</v>
      </c>
      <c r="P529" s="174">
        <f t="shared" si="151"/>
        <v>0</v>
      </c>
      <c r="Q529" s="174">
        <f t="shared" si="152"/>
        <v>10</v>
      </c>
      <c r="R529" s="174">
        <f t="shared" si="153"/>
        <v>1</v>
      </c>
      <c r="S529" s="177"/>
      <c r="T529" s="177"/>
      <c r="U529" s="177"/>
      <c r="V529" s="177"/>
      <c r="W529" s="370"/>
      <c r="X529" s="370"/>
      <c r="Y529" s="391"/>
      <c r="Z529" s="177"/>
      <c r="AA529" s="75">
        <v>478</v>
      </c>
      <c r="AB529" s="75">
        <v>478352100</v>
      </c>
      <c r="AC529" s="193" t="s">
        <v>93</v>
      </c>
      <c r="AD529" s="75">
        <v>0</v>
      </c>
      <c r="AE529" s="75">
        <v>0</v>
      </c>
      <c r="AF529" s="75">
        <v>0</v>
      </c>
      <c r="AG529" s="75">
        <v>0</v>
      </c>
      <c r="AH529" s="75">
        <v>0</v>
      </c>
      <c r="AI529" s="75">
        <v>1</v>
      </c>
      <c r="AJ529" s="75">
        <v>0</v>
      </c>
      <c r="AK529" s="164">
        <v>0</v>
      </c>
      <c r="AL529" s="164">
        <v>0</v>
      </c>
      <c r="AM529" s="164">
        <v>0</v>
      </c>
      <c r="AN529" s="164">
        <v>0</v>
      </c>
      <c r="AO529" s="164">
        <v>0</v>
      </c>
      <c r="AP529" s="164">
        <v>0</v>
      </c>
      <c r="AQ529" s="164">
        <v>0</v>
      </c>
      <c r="AR529" s="164">
        <v>0</v>
      </c>
      <c r="AS529" s="75">
        <v>0</v>
      </c>
      <c r="AT529" s="165"/>
      <c r="AU529" s="75">
        <v>352</v>
      </c>
      <c r="AV529" s="75">
        <v>100</v>
      </c>
      <c r="AW529" s="369">
        <v>10</v>
      </c>
      <c r="AY529" s="75"/>
    </row>
    <row r="530" spans="1:51">
      <c r="A530" s="164">
        <f t="shared" si="137"/>
        <v>478</v>
      </c>
      <c r="B530" s="164">
        <f t="shared" si="138"/>
        <v>478352103</v>
      </c>
      <c r="C530" s="165" t="str">
        <f t="shared" si="139"/>
        <v>FRANCIS W. PARKER CHARTER ESSENTIAL</v>
      </c>
      <c r="D530" s="174">
        <f t="shared" si="140"/>
        <v>0</v>
      </c>
      <c r="E530" s="174">
        <f t="shared" si="141"/>
        <v>0</v>
      </c>
      <c r="F530" s="174">
        <f t="shared" si="142"/>
        <v>0</v>
      </c>
      <c r="G530" s="174">
        <f t="shared" si="143"/>
        <v>0</v>
      </c>
      <c r="H530" s="174">
        <f t="shared" si="144"/>
        <v>2</v>
      </c>
      <c r="I530" s="174">
        <f t="shared" si="145"/>
        <v>1</v>
      </c>
      <c r="J530" s="174">
        <f t="shared" si="146"/>
        <v>0</v>
      </c>
      <c r="K530" s="251">
        <f t="shared" si="147"/>
        <v>0.12</v>
      </c>
      <c r="L530" s="174"/>
      <c r="M530" s="174">
        <f t="shared" si="148"/>
        <v>0</v>
      </c>
      <c r="N530" s="174">
        <f t="shared" si="149"/>
        <v>0</v>
      </c>
      <c r="O530" s="174">
        <f t="shared" si="150"/>
        <v>0</v>
      </c>
      <c r="P530" s="174">
        <f t="shared" si="151"/>
        <v>1</v>
      </c>
      <c r="Q530" s="174">
        <f t="shared" si="152"/>
        <v>10</v>
      </c>
      <c r="R530" s="174">
        <f t="shared" si="153"/>
        <v>3</v>
      </c>
      <c r="S530" s="177"/>
      <c r="T530" s="177"/>
      <c r="U530" s="177"/>
      <c r="V530" s="177"/>
      <c r="W530" s="370"/>
      <c r="X530" s="370"/>
      <c r="Y530" s="391"/>
      <c r="Z530" s="177"/>
      <c r="AA530" s="75">
        <v>478</v>
      </c>
      <c r="AB530" s="75">
        <v>478352103</v>
      </c>
      <c r="AC530" s="193" t="s">
        <v>93</v>
      </c>
      <c r="AD530" s="75">
        <v>0</v>
      </c>
      <c r="AE530" s="75">
        <v>0</v>
      </c>
      <c r="AF530" s="75">
        <v>0</v>
      </c>
      <c r="AG530" s="75">
        <v>0</v>
      </c>
      <c r="AH530" s="75">
        <v>2</v>
      </c>
      <c r="AI530" s="75">
        <v>1</v>
      </c>
      <c r="AJ530" s="75">
        <v>0</v>
      </c>
      <c r="AK530" s="164">
        <v>0</v>
      </c>
      <c r="AL530" s="164">
        <v>0</v>
      </c>
      <c r="AM530" s="164">
        <v>0</v>
      </c>
      <c r="AN530" s="164">
        <v>0</v>
      </c>
      <c r="AO530" s="164">
        <v>1</v>
      </c>
      <c r="AP530" s="164">
        <v>0</v>
      </c>
      <c r="AQ530" s="164">
        <v>0</v>
      </c>
      <c r="AR530" s="164">
        <v>0</v>
      </c>
      <c r="AS530" s="75">
        <v>0</v>
      </c>
      <c r="AT530" s="165"/>
      <c r="AU530" s="75">
        <v>352</v>
      </c>
      <c r="AV530" s="75">
        <v>103</v>
      </c>
      <c r="AW530" s="369">
        <v>10</v>
      </c>
      <c r="AY530" s="75"/>
    </row>
    <row r="531" spans="1:51">
      <c r="A531" s="164">
        <f t="shared" si="137"/>
        <v>478</v>
      </c>
      <c r="B531" s="164">
        <f t="shared" si="138"/>
        <v>478352125</v>
      </c>
      <c r="C531" s="165" t="str">
        <f t="shared" si="139"/>
        <v>FRANCIS W. PARKER CHARTER ESSENTIAL</v>
      </c>
      <c r="D531" s="174">
        <f t="shared" si="140"/>
        <v>0</v>
      </c>
      <c r="E531" s="174">
        <f t="shared" si="141"/>
        <v>0</v>
      </c>
      <c r="F531" s="174">
        <f t="shared" si="142"/>
        <v>0</v>
      </c>
      <c r="G531" s="174">
        <f t="shared" si="143"/>
        <v>0</v>
      </c>
      <c r="H531" s="174">
        <f t="shared" si="144"/>
        <v>6</v>
      </c>
      <c r="I531" s="174">
        <f t="shared" si="145"/>
        <v>15</v>
      </c>
      <c r="J531" s="174">
        <f t="shared" si="146"/>
        <v>0</v>
      </c>
      <c r="K531" s="251">
        <f t="shared" si="147"/>
        <v>0.84</v>
      </c>
      <c r="L531" s="174"/>
      <c r="M531" s="174">
        <f t="shared" si="148"/>
        <v>0</v>
      </c>
      <c r="N531" s="174">
        <f t="shared" si="149"/>
        <v>0</v>
      </c>
      <c r="O531" s="174">
        <f t="shared" si="150"/>
        <v>0</v>
      </c>
      <c r="P531" s="174">
        <f t="shared" si="151"/>
        <v>2</v>
      </c>
      <c r="Q531" s="174">
        <f t="shared" si="152"/>
        <v>2</v>
      </c>
      <c r="R531" s="174">
        <f t="shared" si="153"/>
        <v>21</v>
      </c>
      <c r="S531" s="177"/>
      <c r="T531" s="177"/>
      <c r="U531" s="177"/>
      <c r="V531" s="177"/>
      <c r="W531" s="370"/>
      <c r="X531" s="370"/>
      <c r="Y531" s="391"/>
      <c r="Z531" s="177"/>
      <c r="AA531" s="75">
        <v>478</v>
      </c>
      <c r="AB531" s="75">
        <v>478352125</v>
      </c>
      <c r="AC531" s="193" t="s">
        <v>93</v>
      </c>
      <c r="AD531" s="75">
        <v>0</v>
      </c>
      <c r="AE531" s="75">
        <v>0</v>
      </c>
      <c r="AF531" s="75">
        <v>0</v>
      </c>
      <c r="AG531" s="75">
        <v>0</v>
      </c>
      <c r="AH531" s="75">
        <v>6</v>
      </c>
      <c r="AI531" s="75">
        <v>15</v>
      </c>
      <c r="AJ531" s="75">
        <v>0</v>
      </c>
      <c r="AK531" s="164">
        <v>0</v>
      </c>
      <c r="AL531" s="164">
        <v>0</v>
      </c>
      <c r="AM531" s="164">
        <v>0</v>
      </c>
      <c r="AN531" s="164">
        <v>0</v>
      </c>
      <c r="AO531" s="164">
        <v>0</v>
      </c>
      <c r="AP531" s="164">
        <v>0</v>
      </c>
      <c r="AQ531" s="164">
        <v>0</v>
      </c>
      <c r="AR531" s="164">
        <v>0</v>
      </c>
      <c r="AS531" s="75">
        <v>2</v>
      </c>
      <c r="AT531" s="165"/>
      <c r="AU531" s="75">
        <v>352</v>
      </c>
      <c r="AV531" s="75">
        <v>125</v>
      </c>
      <c r="AW531" s="369">
        <v>2</v>
      </c>
      <c r="AY531" s="75"/>
    </row>
    <row r="532" spans="1:51">
      <c r="A532" s="164">
        <f t="shared" si="137"/>
        <v>478</v>
      </c>
      <c r="B532" s="164">
        <f t="shared" si="138"/>
        <v>478352141</v>
      </c>
      <c r="C532" s="165" t="str">
        <f t="shared" si="139"/>
        <v>FRANCIS W. PARKER CHARTER ESSENTIAL</v>
      </c>
      <c r="D532" s="174">
        <f t="shared" si="140"/>
        <v>0</v>
      </c>
      <c r="E532" s="174">
        <f t="shared" si="141"/>
        <v>0</v>
      </c>
      <c r="F532" s="174">
        <f t="shared" si="142"/>
        <v>0</v>
      </c>
      <c r="G532" s="174">
        <f t="shared" si="143"/>
        <v>0</v>
      </c>
      <c r="H532" s="174">
        <f t="shared" si="144"/>
        <v>1</v>
      </c>
      <c r="I532" s="174">
        <f t="shared" si="145"/>
        <v>5</v>
      </c>
      <c r="J532" s="174">
        <f t="shared" si="146"/>
        <v>0</v>
      </c>
      <c r="K532" s="251">
        <f t="shared" si="147"/>
        <v>0.24</v>
      </c>
      <c r="L532" s="174"/>
      <c r="M532" s="174">
        <f t="shared" si="148"/>
        <v>0</v>
      </c>
      <c r="N532" s="174">
        <f t="shared" si="149"/>
        <v>0</v>
      </c>
      <c r="O532" s="174">
        <f t="shared" si="150"/>
        <v>0</v>
      </c>
      <c r="P532" s="174">
        <f t="shared" si="151"/>
        <v>1</v>
      </c>
      <c r="Q532" s="174">
        <f t="shared" si="152"/>
        <v>7</v>
      </c>
      <c r="R532" s="174">
        <f t="shared" si="153"/>
        <v>6</v>
      </c>
      <c r="S532" s="177"/>
      <c r="T532" s="177"/>
      <c r="U532" s="177"/>
      <c r="V532" s="177"/>
      <c r="W532" s="370"/>
      <c r="X532" s="370"/>
      <c r="Y532" s="391"/>
      <c r="Z532" s="177"/>
      <c r="AA532" s="75">
        <v>478</v>
      </c>
      <c r="AB532" s="75">
        <v>478352141</v>
      </c>
      <c r="AC532" s="193" t="s">
        <v>93</v>
      </c>
      <c r="AD532" s="75">
        <v>0</v>
      </c>
      <c r="AE532" s="75">
        <v>0</v>
      </c>
      <c r="AF532" s="75">
        <v>0</v>
      </c>
      <c r="AG532" s="75">
        <v>0</v>
      </c>
      <c r="AH532" s="75">
        <v>1</v>
      </c>
      <c r="AI532" s="75">
        <v>5</v>
      </c>
      <c r="AJ532" s="75">
        <v>0</v>
      </c>
      <c r="AK532" s="164">
        <v>0</v>
      </c>
      <c r="AL532" s="164">
        <v>0</v>
      </c>
      <c r="AM532" s="164">
        <v>0</v>
      </c>
      <c r="AN532" s="164">
        <v>0</v>
      </c>
      <c r="AO532" s="164">
        <v>0</v>
      </c>
      <c r="AP532" s="164">
        <v>0</v>
      </c>
      <c r="AQ532" s="164">
        <v>0</v>
      </c>
      <c r="AR532" s="164">
        <v>0</v>
      </c>
      <c r="AS532" s="75">
        <v>1</v>
      </c>
      <c r="AT532" s="165"/>
      <c r="AU532" s="75">
        <v>352</v>
      </c>
      <c r="AV532" s="75">
        <v>141</v>
      </c>
      <c r="AW532" s="369">
        <v>7</v>
      </c>
      <c r="AY532" s="75"/>
    </row>
    <row r="533" spans="1:51">
      <c r="A533" s="164">
        <f t="shared" si="137"/>
        <v>478</v>
      </c>
      <c r="B533" s="164">
        <f t="shared" si="138"/>
        <v>478352153</v>
      </c>
      <c r="C533" s="165" t="str">
        <f t="shared" si="139"/>
        <v>FRANCIS W. PARKER CHARTER ESSENTIAL</v>
      </c>
      <c r="D533" s="174">
        <f t="shared" si="140"/>
        <v>0</v>
      </c>
      <c r="E533" s="174">
        <f t="shared" si="141"/>
        <v>0</v>
      </c>
      <c r="F533" s="174">
        <f t="shared" si="142"/>
        <v>0</v>
      </c>
      <c r="G533" s="174">
        <f t="shared" si="143"/>
        <v>0</v>
      </c>
      <c r="H533" s="174">
        <f t="shared" si="144"/>
        <v>13</v>
      </c>
      <c r="I533" s="174">
        <f t="shared" si="145"/>
        <v>30</v>
      </c>
      <c r="J533" s="174">
        <f t="shared" si="146"/>
        <v>0</v>
      </c>
      <c r="K533" s="251">
        <f t="shared" si="147"/>
        <v>1.72</v>
      </c>
      <c r="L533" s="174"/>
      <c r="M533" s="174">
        <f t="shared" si="148"/>
        <v>0</v>
      </c>
      <c r="N533" s="174">
        <f t="shared" si="149"/>
        <v>0</v>
      </c>
      <c r="O533" s="174">
        <f t="shared" si="150"/>
        <v>0</v>
      </c>
      <c r="P533" s="174">
        <f t="shared" si="151"/>
        <v>14</v>
      </c>
      <c r="Q533" s="174">
        <f t="shared" si="152"/>
        <v>10</v>
      </c>
      <c r="R533" s="174">
        <f t="shared" si="153"/>
        <v>43</v>
      </c>
      <c r="S533" s="177"/>
      <c r="T533" s="177"/>
      <c r="U533" s="177"/>
      <c r="V533" s="177"/>
      <c r="W533" s="370"/>
      <c r="X533" s="370"/>
      <c r="Y533" s="391"/>
      <c r="Z533" s="177"/>
      <c r="AA533" s="75">
        <v>478</v>
      </c>
      <c r="AB533" s="75">
        <v>478352153</v>
      </c>
      <c r="AC533" s="193" t="s">
        <v>93</v>
      </c>
      <c r="AD533" s="75">
        <v>0</v>
      </c>
      <c r="AE533" s="75">
        <v>0</v>
      </c>
      <c r="AF533" s="75">
        <v>0</v>
      </c>
      <c r="AG533" s="75">
        <v>0</v>
      </c>
      <c r="AH533" s="75">
        <v>13</v>
      </c>
      <c r="AI533" s="75">
        <v>30</v>
      </c>
      <c r="AJ533" s="75">
        <v>0</v>
      </c>
      <c r="AK533" s="164">
        <v>0</v>
      </c>
      <c r="AL533" s="164">
        <v>0</v>
      </c>
      <c r="AM533" s="164">
        <v>0</v>
      </c>
      <c r="AN533" s="164">
        <v>0</v>
      </c>
      <c r="AO533" s="164">
        <v>6</v>
      </c>
      <c r="AP533" s="164">
        <v>0</v>
      </c>
      <c r="AQ533" s="164">
        <v>0</v>
      </c>
      <c r="AR533" s="164">
        <v>0</v>
      </c>
      <c r="AS533" s="75">
        <v>8</v>
      </c>
      <c r="AT533" s="165"/>
      <c r="AU533" s="75">
        <v>352</v>
      </c>
      <c r="AV533" s="75">
        <v>153</v>
      </c>
      <c r="AW533" s="369">
        <v>10</v>
      </c>
      <c r="AY533" s="75"/>
    </row>
    <row r="534" spans="1:51">
      <c r="A534" s="164">
        <f t="shared" si="137"/>
        <v>478</v>
      </c>
      <c r="B534" s="164">
        <f t="shared" si="138"/>
        <v>478352158</v>
      </c>
      <c r="C534" s="165" t="str">
        <f t="shared" si="139"/>
        <v>FRANCIS W. PARKER CHARTER ESSENTIAL</v>
      </c>
      <c r="D534" s="174">
        <f t="shared" si="140"/>
        <v>0</v>
      </c>
      <c r="E534" s="174">
        <f t="shared" si="141"/>
        <v>0</v>
      </c>
      <c r="F534" s="174">
        <f t="shared" si="142"/>
        <v>0</v>
      </c>
      <c r="G534" s="174">
        <f t="shared" si="143"/>
        <v>0</v>
      </c>
      <c r="H534" s="174">
        <f t="shared" si="144"/>
        <v>12</v>
      </c>
      <c r="I534" s="174">
        <f t="shared" si="145"/>
        <v>30</v>
      </c>
      <c r="J534" s="174">
        <f t="shared" si="146"/>
        <v>0</v>
      </c>
      <c r="K534" s="251">
        <f t="shared" si="147"/>
        <v>1.68</v>
      </c>
      <c r="L534" s="174"/>
      <c r="M534" s="174">
        <f t="shared" si="148"/>
        <v>0</v>
      </c>
      <c r="N534" s="174">
        <f t="shared" si="149"/>
        <v>0</v>
      </c>
      <c r="O534" s="174">
        <f t="shared" si="150"/>
        <v>0</v>
      </c>
      <c r="P534" s="174">
        <f t="shared" si="151"/>
        <v>6</v>
      </c>
      <c r="Q534" s="174">
        <f t="shared" si="152"/>
        <v>2</v>
      </c>
      <c r="R534" s="174">
        <f t="shared" si="153"/>
        <v>42</v>
      </c>
      <c r="S534" s="177"/>
      <c r="T534" s="177"/>
      <c r="U534" s="177"/>
      <c r="V534" s="177"/>
      <c r="W534" s="370"/>
      <c r="X534" s="370"/>
      <c r="Y534" s="391"/>
      <c r="Z534" s="177"/>
      <c r="AA534" s="75">
        <v>478</v>
      </c>
      <c r="AB534" s="75">
        <v>478352158</v>
      </c>
      <c r="AC534" s="193" t="s">
        <v>93</v>
      </c>
      <c r="AD534" s="75">
        <v>0</v>
      </c>
      <c r="AE534" s="75">
        <v>0</v>
      </c>
      <c r="AF534" s="75">
        <v>0</v>
      </c>
      <c r="AG534" s="75">
        <v>0</v>
      </c>
      <c r="AH534" s="75">
        <v>12</v>
      </c>
      <c r="AI534" s="75">
        <v>30</v>
      </c>
      <c r="AJ534" s="75">
        <v>0</v>
      </c>
      <c r="AK534" s="164">
        <v>0</v>
      </c>
      <c r="AL534" s="164">
        <v>0</v>
      </c>
      <c r="AM534" s="164">
        <v>0</v>
      </c>
      <c r="AN534" s="164">
        <v>0</v>
      </c>
      <c r="AO534" s="164">
        <v>2</v>
      </c>
      <c r="AP534" s="164">
        <v>0</v>
      </c>
      <c r="AQ534" s="164">
        <v>0</v>
      </c>
      <c r="AR534" s="164">
        <v>0</v>
      </c>
      <c r="AS534" s="75">
        <v>4</v>
      </c>
      <c r="AT534" s="165"/>
      <c r="AU534" s="75">
        <v>352</v>
      </c>
      <c r="AV534" s="75">
        <v>158</v>
      </c>
      <c r="AW534" s="369">
        <v>2</v>
      </c>
      <c r="AY534" s="75"/>
    </row>
    <row r="535" spans="1:51">
      <c r="A535" s="164">
        <f t="shared" si="137"/>
        <v>478</v>
      </c>
      <c r="B535" s="164">
        <f t="shared" si="138"/>
        <v>478352160</v>
      </c>
      <c r="C535" s="165" t="str">
        <f t="shared" si="139"/>
        <v>FRANCIS W. PARKER CHARTER ESSENTIAL</v>
      </c>
      <c r="D535" s="174">
        <f t="shared" si="140"/>
        <v>0</v>
      </c>
      <c r="E535" s="174">
        <f t="shared" si="141"/>
        <v>0</v>
      </c>
      <c r="F535" s="174">
        <f t="shared" si="142"/>
        <v>0</v>
      </c>
      <c r="G535" s="174">
        <f t="shared" si="143"/>
        <v>0</v>
      </c>
      <c r="H535" s="174">
        <f t="shared" si="144"/>
        <v>1</v>
      </c>
      <c r="I535" s="174">
        <f t="shared" si="145"/>
        <v>2</v>
      </c>
      <c r="J535" s="174">
        <f t="shared" si="146"/>
        <v>0</v>
      </c>
      <c r="K535" s="251">
        <f t="shared" si="147"/>
        <v>0.12</v>
      </c>
      <c r="L535" s="174"/>
      <c r="M535" s="174">
        <f t="shared" si="148"/>
        <v>0</v>
      </c>
      <c r="N535" s="174">
        <f t="shared" si="149"/>
        <v>0</v>
      </c>
      <c r="O535" s="174">
        <f t="shared" si="150"/>
        <v>0</v>
      </c>
      <c r="P535" s="174">
        <f t="shared" si="151"/>
        <v>1</v>
      </c>
      <c r="Q535" s="174">
        <f t="shared" si="152"/>
        <v>11</v>
      </c>
      <c r="R535" s="174">
        <f t="shared" si="153"/>
        <v>3</v>
      </c>
      <c r="S535" s="177"/>
      <c r="T535" s="177"/>
      <c r="U535" s="177"/>
      <c r="V535" s="177"/>
      <c r="W535" s="370"/>
      <c r="X535" s="370"/>
      <c r="Y535" s="391"/>
      <c r="Z535" s="177"/>
      <c r="AA535" s="75">
        <v>478</v>
      </c>
      <c r="AB535" s="75">
        <v>478352160</v>
      </c>
      <c r="AC535" s="193" t="s">
        <v>93</v>
      </c>
      <c r="AD535" s="75">
        <v>0</v>
      </c>
      <c r="AE535" s="75">
        <v>0</v>
      </c>
      <c r="AF535" s="75">
        <v>0</v>
      </c>
      <c r="AG535" s="75">
        <v>0</v>
      </c>
      <c r="AH535" s="75">
        <v>1</v>
      </c>
      <c r="AI535" s="75">
        <v>2</v>
      </c>
      <c r="AJ535" s="75">
        <v>0</v>
      </c>
      <c r="AK535" s="164">
        <v>0</v>
      </c>
      <c r="AL535" s="164">
        <v>0</v>
      </c>
      <c r="AM535" s="164">
        <v>0</v>
      </c>
      <c r="AN535" s="164">
        <v>0</v>
      </c>
      <c r="AO535" s="164">
        <v>0</v>
      </c>
      <c r="AP535" s="164">
        <v>0</v>
      </c>
      <c r="AQ535" s="164">
        <v>0</v>
      </c>
      <c r="AR535" s="164">
        <v>0</v>
      </c>
      <c r="AS535" s="75">
        <v>1</v>
      </c>
      <c r="AT535" s="165"/>
      <c r="AU535" s="75">
        <v>352</v>
      </c>
      <c r="AV535" s="75">
        <v>160</v>
      </c>
      <c r="AW535" s="369">
        <v>11</v>
      </c>
      <c r="AY535" s="75"/>
    </row>
    <row r="536" spans="1:51">
      <c r="A536" s="164">
        <f t="shared" si="137"/>
        <v>478</v>
      </c>
      <c r="B536" s="164">
        <f t="shared" si="138"/>
        <v>478352162</v>
      </c>
      <c r="C536" s="165" t="str">
        <f t="shared" si="139"/>
        <v>FRANCIS W. PARKER CHARTER ESSENTIAL</v>
      </c>
      <c r="D536" s="174">
        <f t="shared" si="140"/>
        <v>0</v>
      </c>
      <c r="E536" s="174">
        <f t="shared" si="141"/>
        <v>0</v>
      </c>
      <c r="F536" s="174">
        <f t="shared" si="142"/>
        <v>0</v>
      </c>
      <c r="G536" s="174">
        <f t="shared" si="143"/>
        <v>0</v>
      </c>
      <c r="H536" s="174">
        <f t="shared" si="144"/>
        <v>8</v>
      </c>
      <c r="I536" s="174">
        <f t="shared" si="145"/>
        <v>7</v>
      </c>
      <c r="J536" s="174">
        <f t="shared" si="146"/>
        <v>0</v>
      </c>
      <c r="K536" s="251">
        <f t="shared" si="147"/>
        <v>0.6</v>
      </c>
      <c r="L536" s="174"/>
      <c r="M536" s="174">
        <f t="shared" si="148"/>
        <v>0</v>
      </c>
      <c r="N536" s="174">
        <f t="shared" si="149"/>
        <v>0</v>
      </c>
      <c r="O536" s="174">
        <f t="shared" si="150"/>
        <v>0</v>
      </c>
      <c r="P536" s="174">
        <f t="shared" si="151"/>
        <v>1</v>
      </c>
      <c r="Q536" s="174">
        <f t="shared" si="152"/>
        <v>5</v>
      </c>
      <c r="R536" s="174">
        <f t="shared" si="153"/>
        <v>15</v>
      </c>
      <c r="S536" s="177"/>
      <c r="T536" s="177"/>
      <c r="U536" s="177"/>
      <c r="V536" s="177"/>
      <c r="W536" s="370"/>
      <c r="X536" s="370"/>
      <c r="Y536" s="391"/>
      <c r="Z536" s="177"/>
      <c r="AA536" s="75">
        <v>478</v>
      </c>
      <c r="AB536" s="75">
        <v>478352162</v>
      </c>
      <c r="AC536" s="193" t="s">
        <v>93</v>
      </c>
      <c r="AD536" s="75">
        <v>0</v>
      </c>
      <c r="AE536" s="75">
        <v>0</v>
      </c>
      <c r="AF536" s="75">
        <v>0</v>
      </c>
      <c r="AG536" s="75">
        <v>0</v>
      </c>
      <c r="AH536" s="75">
        <v>8</v>
      </c>
      <c r="AI536" s="75">
        <v>7</v>
      </c>
      <c r="AJ536" s="75">
        <v>0</v>
      </c>
      <c r="AK536" s="164">
        <v>0</v>
      </c>
      <c r="AL536" s="164">
        <v>0</v>
      </c>
      <c r="AM536" s="164">
        <v>0</v>
      </c>
      <c r="AN536" s="164">
        <v>0</v>
      </c>
      <c r="AO536" s="164">
        <v>1</v>
      </c>
      <c r="AP536" s="164">
        <v>0</v>
      </c>
      <c r="AQ536" s="164">
        <v>0</v>
      </c>
      <c r="AR536" s="164">
        <v>0</v>
      </c>
      <c r="AS536" s="75">
        <v>0</v>
      </c>
      <c r="AT536" s="165"/>
      <c r="AU536" s="75">
        <v>352</v>
      </c>
      <c r="AV536" s="75">
        <v>162</v>
      </c>
      <c r="AW536" s="369">
        <v>5</v>
      </c>
      <c r="AY536" s="75"/>
    </row>
    <row r="537" spans="1:51">
      <c r="A537" s="164">
        <f t="shared" si="137"/>
        <v>478</v>
      </c>
      <c r="B537" s="164">
        <f t="shared" si="138"/>
        <v>478352170</v>
      </c>
      <c r="C537" s="165" t="str">
        <f t="shared" si="139"/>
        <v>FRANCIS W. PARKER CHARTER ESSENTIAL</v>
      </c>
      <c r="D537" s="174">
        <f t="shared" si="140"/>
        <v>0</v>
      </c>
      <c r="E537" s="174">
        <f t="shared" si="141"/>
        <v>0</v>
      </c>
      <c r="F537" s="174">
        <f t="shared" si="142"/>
        <v>0</v>
      </c>
      <c r="G537" s="174">
        <f t="shared" si="143"/>
        <v>0</v>
      </c>
      <c r="H537" s="174">
        <f t="shared" si="144"/>
        <v>0</v>
      </c>
      <c r="I537" s="174">
        <f t="shared" si="145"/>
        <v>2</v>
      </c>
      <c r="J537" s="174">
        <f t="shared" si="146"/>
        <v>0</v>
      </c>
      <c r="K537" s="251">
        <f t="shared" si="147"/>
        <v>0.08</v>
      </c>
      <c r="L537" s="174"/>
      <c r="M537" s="174">
        <f t="shared" si="148"/>
        <v>0</v>
      </c>
      <c r="N537" s="174">
        <f t="shared" si="149"/>
        <v>0</v>
      </c>
      <c r="O537" s="174">
        <f t="shared" si="150"/>
        <v>0</v>
      </c>
      <c r="P537" s="174">
        <f t="shared" si="151"/>
        <v>0</v>
      </c>
      <c r="Q537" s="174">
        <f t="shared" si="152"/>
        <v>10</v>
      </c>
      <c r="R537" s="174">
        <f t="shared" si="153"/>
        <v>2</v>
      </c>
      <c r="S537" s="177"/>
      <c r="T537" s="177"/>
      <c r="U537" s="177"/>
      <c r="V537" s="177"/>
      <c r="W537" s="370"/>
      <c r="X537" s="370"/>
      <c r="Y537" s="391"/>
      <c r="Z537" s="177"/>
      <c r="AA537" s="75">
        <v>478</v>
      </c>
      <c r="AB537" s="75">
        <v>478352170</v>
      </c>
      <c r="AC537" s="193" t="s">
        <v>93</v>
      </c>
      <c r="AD537" s="75">
        <v>0</v>
      </c>
      <c r="AE537" s="75">
        <v>0</v>
      </c>
      <c r="AF537" s="75">
        <v>0</v>
      </c>
      <c r="AG537" s="75">
        <v>0</v>
      </c>
      <c r="AH537" s="75">
        <v>0</v>
      </c>
      <c r="AI537" s="75">
        <v>2</v>
      </c>
      <c r="AJ537" s="75">
        <v>0</v>
      </c>
      <c r="AK537" s="164">
        <v>0</v>
      </c>
      <c r="AL537" s="164">
        <v>0</v>
      </c>
      <c r="AM537" s="164">
        <v>0</v>
      </c>
      <c r="AN537" s="164">
        <v>0</v>
      </c>
      <c r="AO537" s="164">
        <v>0</v>
      </c>
      <c r="AP537" s="164">
        <v>0</v>
      </c>
      <c r="AQ537" s="164">
        <v>0</v>
      </c>
      <c r="AR537" s="164">
        <v>0</v>
      </c>
      <c r="AS537" s="75">
        <v>0</v>
      </c>
      <c r="AT537" s="165"/>
      <c r="AU537" s="75">
        <v>352</v>
      </c>
      <c r="AV537" s="75">
        <v>170</v>
      </c>
      <c r="AW537" s="369">
        <v>10</v>
      </c>
      <c r="AY537" s="75"/>
    </row>
    <row r="538" spans="1:51">
      <c r="A538" s="164">
        <f t="shared" si="137"/>
        <v>478</v>
      </c>
      <c r="B538" s="164">
        <f t="shared" si="138"/>
        <v>478352174</v>
      </c>
      <c r="C538" s="165" t="str">
        <f t="shared" si="139"/>
        <v>FRANCIS W. PARKER CHARTER ESSENTIAL</v>
      </c>
      <c r="D538" s="174">
        <f t="shared" si="140"/>
        <v>0</v>
      </c>
      <c r="E538" s="174">
        <f t="shared" si="141"/>
        <v>0</v>
      </c>
      <c r="F538" s="174">
        <f t="shared" si="142"/>
        <v>0</v>
      </c>
      <c r="G538" s="174">
        <f t="shared" si="143"/>
        <v>0</v>
      </c>
      <c r="H538" s="174">
        <f t="shared" si="144"/>
        <v>6</v>
      </c>
      <c r="I538" s="174">
        <f t="shared" si="145"/>
        <v>8</v>
      </c>
      <c r="J538" s="174">
        <f t="shared" si="146"/>
        <v>0</v>
      </c>
      <c r="K538" s="251">
        <f t="shared" si="147"/>
        <v>0.56000000000000005</v>
      </c>
      <c r="L538" s="174"/>
      <c r="M538" s="174">
        <f t="shared" si="148"/>
        <v>0</v>
      </c>
      <c r="N538" s="174">
        <f t="shared" si="149"/>
        <v>0</v>
      </c>
      <c r="O538" s="174">
        <f t="shared" si="150"/>
        <v>0</v>
      </c>
      <c r="P538" s="174">
        <f t="shared" si="151"/>
        <v>2</v>
      </c>
      <c r="Q538" s="174">
        <f t="shared" si="152"/>
        <v>5</v>
      </c>
      <c r="R538" s="174">
        <f t="shared" si="153"/>
        <v>14</v>
      </c>
      <c r="S538" s="177"/>
      <c r="T538" s="177"/>
      <c r="U538" s="177"/>
      <c r="V538" s="177"/>
      <c r="W538" s="370"/>
      <c r="X538" s="370"/>
      <c r="Y538" s="391"/>
      <c r="Z538" s="177"/>
      <c r="AA538" s="75">
        <v>478</v>
      </c>
      <c r="AB538" s="75">
        <v>478352174</v>
      </c>
      <c r="AC538" s="193" t="s">
        <v>93</v>
      </c>
      <c r="AD538" s="75">
        <v>0</v>
      </c>
      <c r="AE538" s="75">
        <v>0</v>
      </c>
      <c r="AF538" s="75">
        <v>0</v>
      </c>
      <c r="AG538" s="75">
        <v>0</v>
      </c>
      <c r="AH538" s="75">
        <v>6</v>
      </c>
      <c r="AI538" s="75">
        <v>8</v>
      </c>
      <c r="AJ538" s="75">
        <v>0</v>
      </c>
      <c r="AK538" s="164">
        <v>0</v>
      </c>
      <c r="AL538" s="164">
        <v>0</v>
      </c>
      <c r="AM538" s="164">
        <v>0</v>
      </c>
      <c r="AN538" s="164">
        <v>0</v>
      </c>
      <c r="AO538" s="164">
        <v>2</v>
      </c>
      <c r="AP538" s="164">
        <v>0</v>
      </c>
      <c r="AQ538" s="164">
        <v>0</v>
      </c>
      <c r="AR538" s="164">
        <v>0</v>
      </c>
      <c r="AS538" s="75">
        <v>0</v>
      </c>
      <c r="AT538" s="165"/>
      <c r="AU538" s="75">
        <v>352</v>
      </c>
      <c r="AV538" s="75">
        <v>174</v>
      </c>
      <c r="AW538" s="369">
        <v>5</v>
      </c>
      <c r="AY538" s="75"/>
    </row>
    <row r="539" spans="1:51">
      <c r="A539" s="164">
        <f t="shared" si="137"/>
        <v>478</v>
      </c>
      <c r="B539" s="164">
        <f t="shared" si="138"/>
        <v>478352271</v>
      </c>
      <c r="C539" s="165" t="str">
        <f t="shared" si="139"/>
        <v>FRANCIS W. PARKER CHARTER ESSENTIAL</v>
      </c>
      <c r="D539" s="174">
        <f t="shared" si="140"/>
        <v>0</v>
      </c>
      <c r="E539" s="174">
        <f t="shared" si="141"/>
        <v>0</v>
      </c>
      <c r="F539" s="174">
        <f t="shared" si="142"/>
        <v>0</v>
      </c>
      <c r="G539" s="174">
        <f t="shared" si="143"/>
        <v>0</v>
      </c>
      <c r="H539" s="174">
        <f t="shared" si="144"/>
        <v>0</v>
      </c>
      <c r="I539" s="174">
        <f t="shared" si="145"/>
        <v>2</v>
      </c>
      <c r="J539" s="174">
        <f t="shared" si="146"/>
        <v>0</v>
      </c>
      <c r="K539" s="251">
        <f t="shared" si="147"/>
        <v>0.08</v>
      </c>
      <c r="L539" s="174"/>
      <c r="M539" s="174">
        <f t="shared" si="148"/>
        <v>0</v>
      </c>
      <c r="N539" s="174">
        <f t="shared" si="149"/>
        <v>0</v>
      </c>
      <c r="O539" s="174">
        <f t="shared" si="150"/>
        <v>0</v>
      </c>
      <c r="P539" s="174">
        <f t="shared" si="151"/>
        <v>0</v>
      </c>
      <c r="Q539" s="174">
        <f t="shared" si="152"/>
        <v>4</v>
      </c>
      <c r="R539" s="174">
        <f t="shared" si="153"/>
        <v>2</v>
      </c>
      <c r="S539" s="177"/>
      <c r="T539" s="177"/>
      <c r="U539" s="177"/>
      <c r="V539" s="177"/>
      <c r="W539" s="370"/>
      <c r="X539" s="370"/>
      <c r="Y539" s="391"/>
      <c r="Z539" s="177"/>
      <c r="AA539" s="75">
        <v>478</v>
      </c>
      <c r="AB539" s="75">
        <v>478352271</v>
      </c>
      <c r="AC539" s="193" t="s">
        <v>93</v>
      </c>
      <c r="AD539" s="75">
        <v>0</v>
      </c>
      <c r="AE539" s="75">
        <v>0</v>
      </c>
      <c r="AF539" s="75">
        <v>0</v>
      </c>
      <c r="AG539" s="75">
        <v>0</v>
      </c>
      <c r="AH539" s="75">
        <v>0</v>
      </c>
      <c r="AI539" s="75">
        <v>2</v>
      </c>
      <c r="AJ539" s="75">
        <v>0</v>
      </c>
      <c r="AK539" s="164">
        <v>0</v>
      </c>
      <c r="AL539" s="164">
        <v>0</v>
      </c>
      <c r="AM539" s="164">
        <v>0</v>
      </c>
      <c r="AN539" s="164">
        <v>0</v>
      </c>
      <c r="AO539" s="164">
        <v>0</v>
      </c>
      <c r="AP539" s="164">
        <v>0</v>
      </c>
      <c r="AQ539" s="164">
        <v>0</v>
      </c>
      <c r="AR539" s="164">
        <v>0</v>
      </c>
      <c r="AS539" s="75">
        <v>0</v>
      </c>
      <c r="AT539" s="165"/>
      <c r="AU539" s="75">
        <v>352</v>
      </c>
      <c r="AV539" s="75">
        <v>271</v>
      </c>
      <c r="AW539" s="369">
        <v>4</v>
      </c>
      <c r="AY539" s="75"/>
    </row>
    <row r="540" spans="1:51">
      <c r="A540" s="164">
        <f t="shared" si="137"/>
        <v>478</v>
      </c>
      <c r="B540" s="164">
        <f t="shared" si="138"/>
        <v>478352288</v>
      </c>
      <c r="C540" s="165" t="str">
        <f t="shared" si="139"/>
        <v>FRANCIS W. PARKER CHARTER ESSENTIAL</v>
      </c>
      <c r="D540" s="174">
        <f t="shared" si="140"/>
        <v>0</v>
      </c>
      <c r="E540" s="174">
        <f t="shared" si="141"/>
        <v>0</v>
      </c>
      <c r="F540" s="174">
        <f t="shared" si="142"/>
        <v>0</v>
      </c>
      <c r="G540" s="174">
        <f t="shared" si="143"/>
        <v>0</v>
      </c>
      <c r="H540" s="174">
        <f t="shared" si="144"/>
        <v>2</v>
      </c>
      <c r="I540" s="174">
        <f t="shared" si="145"/>
        <v>0</v>
      </c>
      <c r="J540" s="174">
        <f t="shared" si="146"/>
        <v>0</v>
      </c>
      <c r="K540" s="251">
        <f t="shared" si="147"/>
        <v>0.08</v>
      </c>
      <c r="L540" s="174"/>
      <c r="M540" s="174">
        <f t="shared" si="148"/>
        <v>0</v>
      </c>
      <c r="N540" s="174">
        <f t="shared" si="149"/>
        <v>0</v>
      </c>
      <c r="O540" s="174">
        <f t="shared" si="150"/>
        <v>0</v>
      </c>
      <c r="P540" s="174">
        <f t="shared" si="151"/>
        <v>0</v>
      </c>
      <c r="Q540" s="174">
        <f t="shared" si="152"/>
        <v>2</v>
      </c>
      <c r="R540" s="174">
        <f t="shared" si="153"/>
        <v>2</v>
      </c>
      <c r="S540" s="177"/>
      <c r="T540" s="177"/>
      <c r="U540" s="177"/>
      <c r="V540" s="177"/>
      <c r="W540" s="370"/>
      <c r="X540" s="370"/>
      <c r="Y540" s="391"/>
      <c r="Z540" s="177"/>
      <c r="AA540" s="75">
        <v>478</v>
      </c>
      <c r="AB540" s="75">
        <v>478352288</v>
      </c>
      <c r="AC540" s="193" t="s">
        <v>93</v>
      </c>
      <c r="AD540" s="75">
        <v>0</v>
      </c>
      <c r="AE540" s="75">
        <v>0</v>
      </c>
      <c r="AF540" s="75">
        <v>0</v>
      </c>
      <c r="AG540" s="75">
        <v>0</v>
      </c>
      <c r="AH540" s="75">
        <v>2</v>
      </c>
      <c r="AI540" s="75">
        <v>0</v>
      </c>
      <c r="AJ540" s="75">
        <v>0</v>
      </c>
      <c r="AK540" s="164">
        <v>0</v>
      </c>
      <c r="AL540" s="164">
        <v>0</v>
      </c>
      <c r="AM540" s="164">
        <v>0</v>
      </c>
      <c r="AN540" s="164">
        <v>0</v>
      </c>
      <c r="AO540" s="164">
        <v>0</v>
      </c>
      <c r="AP540" s="164">
        <v>0</v>
      </c>
      <c r="AQ540" s="164">
        <v>0</v>
      </c>
      <c r="AR540" s="164">
        <v>0</v>
      </c>
      <c r="AS540" s="75">
        <v>0</v>
      </c>
      <c r="AT540" s="165"/>
      <c r="AU540" s="75">
        <v>352</v>
      </c>
      <c r="AV540" s="75">
        <v>288</v>
      </c>
      <c r="AW540" s="369">
        <v>2</v>
      </c>
      <c r="AY540" s="75"/>
    </row>
    <row r="541" spans="1:51">
      <c r="A541" s="164">
        <f t="shared" si="137"/>
        <v>478</v>
      </c>
      <c r="B541" s="164">
        <f t="shared" si="138"/>
        <v>478352301</v>
      </c>
      <c r="C541" s="165" t="str">
        <f t="shared" si="139"/>
        <v>FRANCIS W. PARKER CHARTER ESSENTIAL</v>
      </c>
      <c r="D541" s="174">
        <f t="shared" si="140"/>
        <v>0</v>
      </c>
      <c r="E541" s="174">
        <f t="shared" si="141"/>
        <v>0</v>
      </c>
      <c r="F541" s="174">
        <f t="shared" si="142"/>
        <v>0</v>
      </c>
      <c r="G541" s="174">
        <f t="shared" si="143"/>
        <v>0</v>
      </c>
      <c r="H541" s="174">
        <f t="shared" si="144"/>
        <v>0</v>
      </c>
      <c r="I541" s="174">
        <f t="shared" si="145"/>
        <v>1</v>
      </c>
      <c r="J541" s="174">
        <f t="shared" si="146"/>
        <v>0</v>
      </c>
      <c r="K541" s="251">
        <f t="shared" si="147"/>
        <v>0.04</v>
      </c>
      <c r="L541" s="174"/>
      <c r="M541" s="174">
        <f t="shared" si="148"/>
        <v>0</v>
      </c>
      <c r="N541" s="174">
        <f t="shared" si="149"/>
        <v>0</v>
      </c>
      <c r="O541" s="174">
        <f t="shared" si="150"/>
        <v>0</v>
      </c>
      <c r="P541" s="174">
        <f t="shared" si="151"/>
        <v>0</v>
      </c>
      <c r="Q541" s="174">
        <f t="shared" si="152"/>
        <v>5</v>
      </c>
      <c r="R541" s="174">
        <f t="shared" si="153"/>
        <v>1</v>
      </c>
      <c r="S541" s="177"/>
      <c r="T541" s="177"/>
      <c r="U541" s="177"/>
      <c r="V541" s="177"/>
      <c r="W541" s="370"/>
      <c r="X541" s="370"/>
      <c r="Y541" s="391"/>
      <c r="Z541" s="177"/>
      <c r="AA541" s="75">
        <v>478</v>
      </c>
      <c r="AB541" s="75">
        <v>478352301</v>
      </c>
      <c r="AC541" s="193" t="s">
        <v>93</v>
      </c>
      <c r="AD541" s="75">
        <v>0</v>
      </c>
      <c r="AE541" s="75">
        <v>0</v>
      </c>
      <c r="AF541" s="75">
        <v>0</v>
      </c>
      <c r="AG541" s="75">
        <v>0</v>
      </c>
      <c r="AH541" s="75">
        <v>0</v>
      </c>
      <c r="AI541" s="75">
        <v>1</v>
      </c>
      <c r="AJ541" s="75">
        <v>0</v>
      </c>
      <c r="AK541" s="164">
        <v>0</v>
      </c>
      <c r="AL541" s="164">
        <v>0</v>
      </c>
      <c r="AM541" s="164">
        <v>0</v>
      </c>
      <c r="AN541" s="164">
        <v>0</v>
      </c>
      <c r="AO541" s="164">
        <v>0</v>
      </c>
      <c r="AP541" s="164">
        <v>0</v>
      </c>
      <c r="AQ541" s="164">
        <v>0</v>
      </c>
      <c r="AR541" s="164">
        <v>0</v>
      </c>
      <c r="AS541" s="75">
        <v>0</v>
      </c>
      <c r="AT541" s="165"/>
      <c r="AU541" s="75">
        <v>352</v>
      </c>
      <c r="AV541" s="75">
        <v>301</v>
      </c>
      <c r="AW541" s="369">
        <v>5</v>
      </c>
      <c r="AY541" s="75"/>
    </row>
    <row r="542" spans="1:51">
      <c r="A542" s="164">
        <f t="shared" si="137"/>
        <v>478</v>
      </c>
      <c r="B542" s="164">
        <f t="shared" si="138"/>
        <v>478352321</v>
      </c>
      <c r="C542" s="165" t="str">
        <f t="shared" si="139"/>
        <v>FRANCIS W. PARKER CHARTER ESSENTIAL</v>
      </c>
      <c r="D542" s="174">
        <f t="shared" si="140"/>
        <v>0</v>
      </c>
      <c r="E542" s="174">
        <f t="shared" si="141"/>
        <v>0</v>
      </c>
      <c r="F542" s="174">
        <f t="shared" si="142"/>
        <v>0</v>
      </c>
      <c r="G542" s="174">
        <f t="shared" si="143"/>
        <v>0</v>
      </c>
      <c r="H542" s="174">
        <f t="shared" si="144"/>
        <v>0</v>
      </c>
      <c r="I542" s="174">
        <f t="shared" si="145"/>
        <v>1</v>
      </c>
      <c r="J542" s="174">
        <f t="shared" si="146"/>
        <v>0</v>
      </c>
      <c r="K542" s="251">
        <f t="shared" si="147"/>
        <v>0.04</v>
      </c>
      <c r="L542" s="174"/>
      <c r="M542" s="174">
        <f t="shared" si="148"/>
        <v>0</v>
      </c>
      <c r="N542" s="174">
        <f t="shared" si="149"/>
        <v>0</v>
      </c>
      <c r="O542" s="174">
        <f t="shared" si="150"/>
        <v>0</v>
      </c>
      <c r="P542" s="174">
        <f t="shared" si="151"/>
        <v>0</v>
      </c>
      <c r="Q542" s="174">
        <f t="shared" si="152"/>
        <v>4</v>
      </c>
      <c r="R542" s="174">
        <f t="shared" si="153"/>
        <v>1</v>
      </c>
      <c r="S542" s="177"/>
      <c r="T542" s="177"/>
      <c r="U542" s="177"/>
      <c r="V542" s="177"/>
      <c r="W542" s="370"/>
      <c r="X542" s="370"/>
      <c r="Y542" s="391"/>
      <c r="Z542" s="177"/>
      <c r="AA542" s="75">
        <v>478</v>
      </c>
      <c r="AB542" s="75">
        <v>478352321</v>
      </c>
      <c r="AC542" s="193" t="s">
        <v>93</v>
      </c>
      <c r="AD542" s="75">
        <v>0</v>
      </c>
      <c r="AE542" s="75">
        <v>0</v>
      </c>
      <c r="AF542" s="75">
        <v>0</v>
      </c>
      <c r="AG542" s="75">
        <v>0</v>
      </c>
      <c r="AH542" s="75">
        <v>0</v>
      </c>
      <c r="AI542" s="75">
        <v>1</v>
      </c>
      <c r="AJ542" s="75">
        <v>0</v>
      </c>
      <c r="AK542" s="164">
        <v>0</v>
      </c>
      <c r="AL542" s="164">
        <v>0</v>
      </c>
      <c r="AM542" s="164">
        <v>0</v>
      </c>
      <c r="AN542" s="164">
        <v>0</v>
      </c>
      <c r="AO542" s="164">
        <v>0</v>
      </c>
      <c r="AP542" s="164">
        <v>0</v>
      </c>
      <c r="AQ542" s="164">
        <v>0</v>
      </c>
      <c r="AR542" s="164">
        <v>0</v>
      </c>
      <c r="AS542" s="75">
        <v>0</v>
      </c>
      <c r="AT542" s="165"/>
      <c r="AU542" s="75">
        <v>352</v>
      </c>
      <c r="AV542" s="75">
        <v>321</v>
      </c>
      <c r="AW542" s="369">
        <v>4</v>
      </c>
      <c r="AY542" s="75"/>
    </row>
    <row r="543" spans="1:51">
      <c r="A543" s="164">
        <f t="shared" si="137"/>
        <v>478</v>
      </c>
      <c r="B543" s="164">
        <f t="shared" si="138"/>
        <v>478352322</v>
      </c>
      <c r="C543" s="165" t="str">
        <f t="shared" si="139"/>
        <v>FRANCIS W. PARKER CHARTER ESSENTIAL</v>
      </c>
      <c r="D543" s="174">
        <f t="shared" si="140"/>
        <v>0</v>
      </c>
      <c r="E543" s="174">
        <f t="shared" si="141"/>
        <v>0</v>
      </c>
      <c r="F543" s="174">
        <f t="shared" si="142"/>
        <v>0</v>
      </c>
      <c r="G543" s="174">
        <f t="shared" si="143"/>
        <v>0</v>
      </c>
      <c r="H543" s="174">
        <f t="shared" si="144"/>
        <v>0</v>
      </c>
      <c r="I543" s="174">
        <f t="shared" si="145"/>
        <v>3</v>
      </c>
      <c r="J543" s="174">
        <f t="shared" si="146"/>
        <v>0</v>
      </c>
      <c r="K543" s="251">
        <f t="shared" si="147"/>
        <v>0.12</v>
      </c>
      <c r="L543" s="174"/>
      <c r="M543" s="174">
        <f t="shared" si="148"/>
        <v>0</v>
      </c>
      <c r="N543" s="174">
        <f t="shared" si="149"/>
        <v>0</v>
      </c>
      <c r="O543" s="174">
        <f t="shared" si="150"/>
        <v>0</v>
      </c>
      <c r="P543" s="174">
        <f t="shared" si="151"/>
        <v>1</v>
      </c>
      <c r="Q543" s="174">
        <f t="shared" si="152"/>
        <v>6</v>
      </c>
      <c r="R543" s="174">
        <f t="shared" si="153"/>
        <v>3</v>
      </c>
      <c r="S543" s="177"/>
      <c r="T543" s="177"/>
      <c r="U543" s="177"/>
      <c r="V543" s="177"/>
      <c r="W543" s="370"/>
      <c r="X543" s="370"/>
      <c r="Y543" s="391"/>
      <c r="Z543" s="177"/>
      <c r="AA543" s="75">
        <v>478</v>
      </c>
      <c r="AB543" s="75">
        <v>478352322</v>
      </c>
      <c r="AC543" s="193" t="s">
        <v>93</v>
      </c>
      <c r="AD543" s="75">
        <v>0</v>
      </c>
      <c r="AE543" s="75">
        <v>0</v>
      </c>
      <c r="AF543" s="75">
        <v>0</v>
      </c>
      <c r="AG543" s="75">
        <v>0</v>
      </c>
      <c r="AH543" s="75">
        <v>0</v>
      </c>
      <c r="AI543" s="75">
        <v>3</v>
      </c>
      <c r="AJ543" s="75">
        <v>0</v>
      </c>
      <c r="AK543" s="164">
        <v>0</v>
      </c>
      <c r="AL543" s="164">
        <v>0</v>
      </c>
      <c r="AM543" s="164">
        <v>0</v>
      </c>
      <c r="AN543" s="164">
        <v>0</v>
      </c>
      <c r="AO543" s="164">
        <v>0</v>
      </c>
      <c r="AP543" s="164">
        <v>0</v>
      </c>
      <c r="AQ543" s="164">
        <v>0</v>
      </c>
      <c r="AR543" s="164">
        <v>0</v>
      </c>
      <c r="AS543" s="75">
        <v>1</v>
      </c>
      <c r="AT543" s="165"/>
      <c r="AU543" s="75">
        <v>352</v>
      </c>
      <c r="AV543" s="75">
        <v>322</v>
      </c>
      <c r="AW543" s="369">
        <v>6</v>
      </c>
      <c r="AY543" s="75"/>
    </row>
    <row r="544" spans="1:51">
      <c r="A544" s="164">
        <f t="shared" si="137"/>
        <v>478</v>
      </c>
      <c r="B544" s="164">
        <f t="shared" si="138"/>
        <v>478352326</v>
      </c>
      <c r="C544" s="165" t="str">
        <f t="shared" si="139"/>
        <v>FRANCIS W. PARKER CHARTER ESSENTIAL</v>
      </c>
      <c r="D544" s="174">
        <f t="shared" si="140"/>
        <v>0</v>
      </c>
      <c r="E544" s="174">
        <f t="shared" si="141"/>
        <v>0</v>
      </c>
      <c r="F544" s="174">
        <f t="shared" si="142"/>
        <v>0</v>
      </c>
      <c r="G544" s="174">
        <f t="shared" si="143"/>
        <v>0</v>
      </c>
      <c r="H544" s="174">
        <f t="shared" si="144"/>
        <v>3</v>
      </c>
      <c r="I544" s="174">
        <f t="shared" si="145"/>
        <v>2</v>
      </c>
      <c r="J544" s="174">
        <f t="shared" si="146"/>
        <v>0</v>
      </c>
      <c r="K544" s="251">
        <f t="shared" si="147"/>
        <v>0.2</v>
      </c>
      <c r="L544" s="174"/>
      <c r="M544" s="174">
        <f t="shared" si="148"/>
        <v>0</v>
      </c>
      <c r="N544" s="174">
        <f t="shared" si="149"/>
        <v>0</v>
      </c>
      <c r="O544" s="174">
        <f t="shared" si="150"/>
        <v>0</v>
      </c>
      <c r="P544" s="174">
        <f t="shared" si="151"/>
        <v>0</v>
      </c>
      <c r="Q544" s="174">
        <f t="shared" si="152"/>
        <v>2</v>
      </c>
      <c r="R544" s="174">
        <f t="shared" si="153"/>
        <v>5</v>
      </c>
      <c r="S544" s="177"/>
      <c r="T544" s="177"/>
      <c r="U544" s="177"/>
      <c r="V544" s="177"/>
      <c r="W544" s="370"/>
      <c r="X544" s="370"/>
      <c r="Y544" s="391"/>
      <c r="Z544" s="177"/>
      <c r="AA544" s="75">
        <v>478</v>
      </c>
      <c r="AB544" s="75">
        <v>478352326</v>
      </c>
      <c r="AC544" s="193" t="s">
        <v>93</v>
      </c>
      <c r="AD544" s="75">
        <v>0</v>
      </c>
      <c r="AE544" s="75">
        <v>0</v>
      </c>
      <c r="AF544" s="75">
        <v>0</v>
      </c>
      <c r="AG544" s="75">
        <v>0</v>
      </c>
      <c r="AH544" s="75">
        <v>3</v>
      </c>
      <c r="AI544" s="75">
        <v>2</v>
      </c>
      <c r="AJ544" s="75">
        <v>0</v>
      </c>
      <c r="AK544" s="164">
        <v>0</v>
      </c>
      <c r="AL544" s="164">
        <v>0</v>
      </c>
      <c r="AM544" s="164">
        <v>0</v>
      </c>
      <c r="AN544" s="164">
        <v>0</v>
      </c>
      <c r="AO544" s="164">
        <v>0</v>
      </c>
      <c r="AP544" s="164">
        <v>0</v>
      </c>
      <c r="AQ544" s="164">
        <v>0</v>
      </c>
      <c r="AR544" s="164">
        <v>0</v>
      </c>
      <c r="AS544" s="75">
        <v>0</v>
      </c>
      <c r="AT544" s="165"/>
      <c r="AU544" s="75">
        <v>352</v>
      </c>
      <c r="AV544" s="75">
        <v>326</v>
      </c>
      <c r="AW544" s="369">
        <v>2</v>
      </c>
      <c r="AY544" s="75"/>
    </row>
    <row r="545" spans="1:51">
      <c r="A545" s="164">
        <f t="shared" si="137"/>
        <v>478</v>
      </c>
      <c r="B545" s="164">
        <f t="shared" si="138"/>
        <v>478352343</v>
      </c>
      <c r="C545" s="165" t="str">
        <f t="shared" si="139"/>
        <v>FRANCIS W. PARKER CHARTER ESSENTIAL</v>
      </c>
      <c r="D545" s="174">
        <f t="shared" si="140"/>
        <v>0</v>
      </c>
      <c r="E545" s="174">
        <f t="shared" si="141"/>
        <v>0</v>
      </c>
      <c r="F545" s="174">
        <f t="shared" si="142"/>
        <v>0</v>
      </c>
      <c r="G545" s="174">
        <f t="shared" si="143"/>
        <v>0</v>
      </c>
      <c r="H545" s="174">
        <f t="shared" si="144"/>
        <v>0</v>
      </c>
      <c r="I545" s="174">
        <f t="shared" si="145"/>
        <v>1</v>
      </c>
      <c r="J545" s="174">
        <f t="shared" si="146"/>
        <v>0</v>
      </c>
      <c r="K545" s="251">
        <f t="shared" si="147"/>
        <v>0.04</v>
      </c>
      <c r="L545" s="174"/>
      <c r="M545" s="174">
        <f t="shared" si="148"/>
        <v>0</v>
      </c>
      <c r="N545" s="174">
        <f t="shared" si="149"/>
        <v>0</v>
      </c>
      <c r="O545" s="174">
        <f t="shared" si="150"/>
        <v>0</v>
      </c>
      <c r="P545" s="174">
        <f t="shared" si="151"/>
        <v>1</v>
      </c>
      <c r="Q545" s="174">
        <f t="shared" si="152"/>
        <v>10</v>
      </c>
      <c r="R545" s="174">
        <f t="shared" si="153"/>
        <v>1</v>
      </c>
      <c r="S545" s="177"/>
      <c r="T545" s="177"/>
      <c r="U545" s="177"/>
      <c r="V545" s="177"/>
      <c r="W545" s="370"/>
      <c r="X545" s="370"/>
      <c r="Y545" s="391"/>
      <c r="Z545" s="177"/>
      <c r="AA545" s="75">
        <v>478</v>
      </c>
      <c r="AB545" s="75">
        <v>478352343</v>
      </c>
      <c r="AC545" s="193" t="s">
        <v>93</v>
      </c>
      <c r="AD545" s="75">
        <v>0</v>
      </c>
      <c r="AE545" s="75">
        <v>0</v>
      </c>
      <c r="AF545" s="75">
        <v>0</v>
      </c>
      <c r="AG545" s="75">
        <v>0</v>
      </c>
      <c r="AH545" s="75">
        <v>0</v>
      </c>
      <c r="AI545" s="75">
        <v>1</v>
      </c>
      <c r="AJ545" s="75">
        <v>0</v>
      </c>
      <c r="AK545" s="164">
        <v>0</v>
      </c>
      <c r="AL545" s="164">
        <v>0</v>
      </c>
      <c r="AM545" s="164">
        <v>0</v>
      </c>
      <c r="AN545" s="164">
        <v>0</v>
      </c>
      <c r="AO545" s="164">
        <v>0</v>
      </c>
      <c r="AP545" s="164">
        <v>0</v>
      </c>
      <c r="AQ545" s="164">
        <v>0</v>
      </c>
      <c r="AR545" s="164">
        <v>0</v>
      </c>
      <c r="AS545" s="75">
        <v>1</v>
      </c>
      <c r="AT545" s="165"/>
      <c r="AU545" s="75">
        <v>352</v>
      </c>
      <c r="AV545" s="75">
        <v>343</v>
      </c>
      <c r="AW545" s="369">
        <v>10</v>
      </c>
      <c r="AY545" s="75"/>
    </row>
    <row r="546" spans="1:51">
      <c r="A546" s="164">
        <f t="shared" si="137"/>
        <v>478</v>
      </c>
      <c r="B546" s="164">
        <f t="shared" si="138"/>
        <v>478352348</v>
      </c>
      <c r="C546" s="165" t="str">
        <f t="shared" si="139"/>
        <v>FRANCIS W. PARKER CHARTER ESSENTIAL</v>
      </c>
      <c r="D546" s="174">
        <f t="shared" si="140"/>
        <v>0</v>
      </c>
      <c r="E546" s="174">
        <f t="shared" si="141"/>
        <v>0</v>
      </c>
      <c r="F546" s="174">
        <f t="shared" si="142"/>
        <v>0</v>
      </c>
      <c r="G546" s="174">
        <f t="shared" si="143"/>
        <v>0</v>
      </c>
      <c r="H546" s="174">
        <f t="shared" si="144"/>
        <v>4</v>
      </c>
      <c r="I546" s="174">
        <f t="shared" si="145"/>
        <v>1</v>
      </c>
      <c r="J546" s="174">
        <f t="shared" si="146"/>
        <v>0</v>
      </c>
      <c r="K546" s="251">
        <f t="shared" si="147"/>
        <v>0.2</v>
      </c>
      <c r="L546" s="174"/>
      <c r="M546" s="174">
        <f t="shared" si="148"/>
        <v>0</v>
      </c>
      <c r="N546" s="174">
        <f t="shared" si="149"/>
        <v>0</v>
      </c>
      <c r="O546" s="174">
        <f t="shared" si="150"/>
        <v>0</v>
      </c>
      <c r="P546" s="174">
        <f t="shared" si="151"/>
        <v>0</v>
      </c>
      <c r="Q546" s="174">
        <f t="shared" si="152"/>
        <v>11</v>
      </c>
      <c r="R546" s="174">
        <f t="shared" si="153"/>
        <v>5</v>
      </c>
      <c r="S546" s="177"/>
      <c r="T546" s="177"/>
      <c r="U546" s="177"/>
      <c r="V546" s="177"/>
      <c r="W546" s="370"/>
      <c r="X546" s="370"/>
      <c r="Y546" s="391"/>
      <c r="Z546" s="177"/>
      <c r="AA546" s="75">
        <v>478</v>
      </c>
      <c r="AB546" s="75">
        <v>478352348</v>
      </c>
      <c r="AC546" s="193" t="s">
        <v>93</v>
      </c>
      <c r="AD546" s="75">
        <v>0</v>
      </c>
      <c r="AE546" s="75">
        <v>0</v>
      </c>
      <c r="AF546" s="75">
        <v>0</v>
      </c>
      <c r="AG546" s="75">
        <v>0</v>
      </c>
      <c r="AH546" s="75">
        <v>4</v>
      </c>
      <c r="AI546" s="75">
        <v>1</v>
      </c>
      <c r="AJ546" s="75">
        <v>0</v>
      </c>
      <c r="AK546" s="164">
        <v>0</v>
      </c>
      <c r="AL546" s="164">
        <v>0</v>
      </c>
      <c r="AM546" s="164">
        <v>0</v>
      </c>
      <c r="AN546" s="164">
        <v>0</v>
      </c>
      <c r="AO546" s="164">
        <v>0</v>
      </c>
      <c r="AP546" s="164">
        <v>0</v>
      </c>
      <c r="AQ546" s="164">
        <v>0</v>
      </c>
      <c r="AR546" s="164">
        <v>0</v>
      </c>
      <c r="AS546" s="75">
        <v>0</v>
      </c>
      <c r="AT546" s="165"/>
      <c r="AU546" s="75">
        <v>352</v>
      </c>
      <c r="AV546" s="75">
        <v>348</v>
      </c>
      <c r="AW546" s="369">
        <v>11</v>
      </c>
      <c r="AY546" s="75"/>
    </row>
    <row r="547" spans="1:51">
      <c r="A547" s="164">
        <f t="shared" si="137"/>
        <v>478</v>
      </c>
      <c r="B547" s="164">
        <f t="shared" si="138"/>
        <v>478352352</v>
      </c>
      <c r="C547" s="165" t="str">
        <f t="shared" si="139"/>
        <v>FRANCIS W. PARKER CHARTER ESSENTIAL</v>
      </c>
      <c r="D547" s="174">
        <f t="shared" si="140"/>
        <v>0</v>
      </c>
      <c r="E547" s="174">
        <f t="shared" si="141"/>
        <v>0</v>
      </c>
      <c r="F547" s="174">
        <f t="shared" si="142"/>
        <v>0</v>
      </c>
      <c r="G547" s="174">
        <f t="shared" si="143"/>
        <v>0</v>
      </c>
      <c r="H547" s="174">
        <f t="shared" si="144"/>
        <v>1</v>
      </c>
      <c r="I547" s="174">
        <f t="shared" si="145"/>
        <v>4</v>
      </c>
      <c r="J547" s="174">
        <f t="shared" si="146"/>
        <v>0</v>
      </c>
      <c r="K547" s="251">
        <f t="shared" si="147"/>
        <v>0.2</v>
      </c>
      <c r="L547" s="174"/>
      <c r="M547" s="174">
        <f t="shared" si="148"/>
        <v>0</v>
      </c>
      <c r="N547" s="174">
        <f t="shared" si="149"/>
        <v>0</v>
      </c>
      <c r="O547" s="174">
        <f t="shared" si="150"/>
        <v>0</v>
      </c>
      <c r="P547" s="174">
        <f t="shared" si="151"/>
        <v>3</v>
      </c>
      <c r="Q547" s="174">
        <f t="shared" si="152"/>
        <v>2</v>
      </c>
      <c r="R547" s="174">
        <f t="shared" si="153"/>
        <v>5</v>
      </c>
      <c r="S547" s="177"/>
      <c r="T547" s="177"/>
      <c r="U547" s="177"/>
      <c r="V547" s="177"/>
      <c r="W547" s="370"/>
      <c r="X547" s="370"/>
      <c r="Y547" s="391"/>
      <c r="Z547" s="177"/>
      <c r="AA547" s="75">
        <v>478</v>
      </c>
      <c r="AB547" s="75">
        <v>478352352</v>
      </c>
      <c r="AC547" s="193" t="s">
        <v>93</v>
      </c>
      <c r="AD547" s="75">
        <v>0</v>
      </c>
      <c r="AE547" s="75">
        <v>0</v>
      </c>
      <c r="AF547" s="75">
        <v>0</v>
      </c>
      <c r="AG547" s="75">
        <v>0</v>
      </c>
      <c r="AH547" s="75">
        <v>1</v>
      </c>
      <c r="AI547" s="75">
        <v>4</v>
      </c>
      <c r="AJ547" s="75">
        <v>0</v>
      </c>
      <c r="AK547" s="164">
        <v>0</v>
      </c>
      <c r="AL547" s="164">
        <v>0</v>
      </c>
      <c r="AM547" s="164">
        <v>0</v>
      </c>
      <c r="AN547" s="164">
        <v>0</v>
      </c>
      <c r="AO547" s="164">
        <v>1</v>
      </c>
      <c r="AP547" s="164">
        <v>0</v>
      </c>
      <c r="AQ547" s="164">
        <v>0</v>
      </c>
      <c r="AR547" s="164">
        <v>0</v>
      </c>
      <c r="AS547" s="75">
        <v>2</v>
      </c>
      <c r="AT547" s="165"/>
      <c r="AU547" s="75">
        <v>352</v>
      </c>
      <c r="AV547" s="75">
        <v>352</v>
      </c>
      <c r="AW547" s="369">
        <v>2</v>
      </c>
      <c r="AY547" s="75"/>
    </row>
    <row r="548" spans="1:51">
      <c r="A548" s="164">
        <f t="shared" si="137"/>
        <v>478</v>
      </c>
      <c r="B548" s="164">
        <f t="shared" si="138"/>
        <v>478352600</v>
      </c>
      <c r="C548" s="165" t="str">
        <f t="shared" si="139"/>
        <v>FRANCIS W. PARKER CHARTER ESSENTIAL</v>
      </c>
      <c r="D548" s="174">
        <f t="shared" si="140"/>
        <v>0</v>
      </c>
      <c r="E548" s="174">
        <f t="shared" si="141"/>
        <v>0</v>
      </c>
      <c r="F548" s="174">
        <f t="shared" si="142"/>
        <v>0</v>
      </c>
      <c r="G548" s="174">
        <f t="shared" si="143"/>
        <v>0</v>
      </c>
      <c r="H548" s="174">
        <f t="shared" si="144"/>
        <v>11</v>
      </c>
      <c r="I548" s="174">
        <f t="shared" si="145"/>
        <v>18</v>
      </c>
      <c r="J548" s="174">
        <f t="shared" si="146"/>
        <v>0</v>
      </c>
      <c r="K548" s="251">
        <f t="shared" si="147"/>
        <v>1.1599999999999999</v>
      </c>
      <c r="L548" s="174"/>
      <c r="M548" s="174">
        <f t="shared" si="148"/>
        <v>0</v>
      </c>
      <c r="N548" s="174">
        <f t="shared" si="149"/>
        <v>0</v>
      </c>
      <c r="O548" s="174">
        <f t="shared" si="150"/>
        <v>0</v>
      </c>
      <c r="P548" s="174">
        <f t="shared" si="151"/>
        <v>2</v>
      </c>
      <c r="Q548" s="174">
        <f t="shared" si="152"/>
        <v>3</v>
      </c>
      <c r="R548" s="174">
        <f t="shared" si="153"/>
        <v>29</v>
      </c>
      <c r="S548" s="177"/>
      <c r="T548" s="177"/>
      <c r="U548" s="177"/>
      <c r="V548" s="177"/>
      <c r="W548" s="370"/>
      <c r="X548" s="370"/>
      <c r="Y548" s="391"/>
      <c r="Z548" s="177"/>
      <c r="AA548" s="75">
        <v>478</v>
      </c>
      <c r="AB548" s="75">
        <v>478352600</v>
      </c>
      <c r="AC548" s="193" t="s">
        <v>93</v>
      </c>
      <c r="AD548" s="75">
        <v>0</v>
      </c>
      <c r="AE548" s="75">
        <v>0</v>
      </c>
      <c r="AF548" s="75">
        <v>0</v>
      </c>
      <c r="AG548" s="75">
        <v>0</v>
      </c>
      <c r="AH548" s="75">
        <v>11</v>
      </c>
      <c r="AI548" s="75">
        <v>18</v>
      </c>
      <c r="AJ548" s="75">
        <v>0</v>
      </c>
      <c r="AK548" s="164">
        <v>0</v>
      </c>
      <c r="AL548" s="164">
        <v>0</v>
      </c>
      <c r="AM548" s="164">
        <v>0</v>
      </c>
      <c r="AN548" s="164">
        <v>0</v>
      </c>
      <c r="AO548" s="164">
        <v>1</v>
      </c>
      <c r="AP548" s="164">
        <v>0</v>
      </c>
      <c r="AQ548" s="164">
        <v>0</v>
      </c>
      <c r="AR548" s="164">
        <v>0</v>
      </c>
      <c r="AS548" s="75">
        <v>1</v>
      </c>
      <c r="AT548" s="165"/>
      <c r="AU548" s="75">
        <v>352</v>
      </c>
      <c r="AV548" s="75">
        <v>600</v>
      </c>
      <c r="AW548" s="369">
        <v>3</v>
      </c>
      <c r="AY548" s="75"/>
    </row>
    <row r="549" spans="1:51">
      <c r="A549" s="164">
        <f t="shared" si="137"/>
        <v>478</v>
      </c>
      <c r="B549" s="164">
        <f t="shared" si="138"/>
        <v>478352610</v>
      </c>
      <c r="C549" s="165" t="str">
        <f t="shared" si="139"/>
        <v>FRANCIS W. PARKER CHARTER ESSENTIAL</v>
      </c>
      <c r="D549" s="174">
        <f t="shared" si="140"/>
        <v>0</v>
      </c>
      <c r="E549" s="174">
        <f t="shared" si="141"/>
        <v>0</v>
      </c>
      <c r="F549" s="174">
        <f t="shared" si="142"/>
        <v>0</v>
      </c>
      <c r="G549" s="174">
        <f t="shared" si="143"/>
        <v>0</v>
      </c>
      <c r="H549" s="174">
        <f t="shared" si="144"/>
        <v>5</v>
      </c>
      <c r="I549" s="174">
        <f t="shared" si="145"/>
        <v>5</v>
      </c>
      <c r="J549" s="174">
        <f t="shared" si="146"/>
        <v>0</v>
      </c>
      <c r="K549" s="251">
        <f t="shared" si="147"/>
        <v>0.4</v>
      </c>
      <c r="L549" s="174"/>
      <c r="M549" s="174">
        <f t="shared" si="148"/>
        <v>0</v>
      </c>
      <c r="N549" s="174">
        <f t="shared" si="149"/>
        <v>0</v>
      </c>
      <c r="O549" s="174">
        <f t="shared" si="150"/>
        <v>0</v>
      </c>
      <c r="P549" s="174">
        <f t="shared" si="151"/>
        <v>1</v>
      </c>
      <c r="Q549" s="174">
        <f t="shared" si="152"/>
        <v>5</v>
      </c>
      <c r="R549" s="174">
        <f t="shared" si="153"/>
        <v>10</v>
      </c>
      <c r="S549" s="177"/>
      <c r="T549" s="177"/>
      <c r="U549" s="177"/>
      <c r="V549" s="177"/>
      <c r="W549" s="370"/>
      <c r="X549" s="370"/>
      <c r="Y549" s="391"/>
      <c r="Z549" s="177"/>
      <c r="AA549" s="75">
        <v>478</v>
      </c>
      <c r="AB549" s="75">
        <v>478352610</v>
      </c>
      <c r="AC549" s="193" t="s">
        <v>93</v>
      </c>
      <c r="AD549" s="75">
        <v>0</v>
      </c>
      <c r="AE549" s="75">
        <v>0</v>
      </c>
      <c r="AF549" s="75">
        <v>0</v>
      </c>
      <c r="AG549" s="75">
        <v>0</v>
      </c>
      <c r="AH549" s="75">
        <v>5</v>
      </c>
      <c r="AI549" s="75">
        <v>5</v>
      </c>
      <c r="AJ549" s="75">
        <v>0</v>
      </c>
      <c r="AK549" s="164">
        <v>0</v>
      </c>
      <c r="AL549" s="164">
        <v>0</v>
      </c>
      <c r="AM549" s="164">
        <v>0</v>
      </c>
      <c r="AN549" s="164">
        <v>0</v>
      </c>
      <c r="AO549" s="164">
        <v>0</v>
      </c>
      <c r="AP549" s="164">
        <v>0</v>
      </c>
      <c r="AQ549" s="164">
        <v>0</v>
      </c>
      <c r="AR549" s="164">
        <v>0</v>
      </c>
      <c r="AS549" s="75">
        <v>1</v>
      </c>
      <c r="AT549" s="165"/>
      <c r="AU549" s="75">
        <v>352</v>
      </c>
      <c r="AV549" s="75">
        <v>610</v>
      </c>
      <c r="AW549" s="369">
        <v>5</v>
      </c>
      <c r="AY549" s="75"/>
    </row>
    <row r="550" spans="1:51">
      <c r="A550" s="164">
        <f t="shared" si="137"/>
        <v>478</v>
      </c>
      <c r="B550" s="164">
        <f t="shared" si="138"/>
        <v>478352616</v>
      </c>
      <c r="C550" s="165" t="str">
        <f t="shared" si="139"/>
        <v>FRANCIS W. PARKER CHARTER ESSENTIAL</v>
      </c>
      <c r="D550" s="174">
        <f t="shared" si="140"/>
        <v>0</v>
      </c>
      <c r="E550" s="174">
        <f t="shared" si="141"/>
        <v>0</v>
      </c>
      <c r="F550" s="174">
        <f t="shared" si="142"/>
        <v>0</v>
      </c>
      <c r="G550" s="174">
        <f t="shared" si="143"/>
        <v>0</v>
      </c>
      <c r="H550" s="174">
        <f t="shared" si="144"/>
        <v>18</v>
      </c>
      <c r="I550" s="174">
        <f t="shared" si="145"/>
        <v>34</v>
      </c>
      <c r="J550" s="174">
        <f t="shared" si="146"/>
        <v>0</v>
      </c>
      <c r="K550" s="251">
        <f t="shared" si="147"/>
        <v>2.08</v>
      </c>
      <c r="L550" s="174"/>
      <c r="M550" s="174">
        <f t="shared" si="148"/>
        <v>0</v>
      </c>
      <c r="N550" s="174">
        <f t="shared" si="149"/>
        <v>0</v>
      </c>
      <c r="O550" s="174">
        <f t="shared" si="150"/>
        <v>0</v>
      </c>
      <c r="P550" s="174">
        <f t="shared" si="151"/>
        <v>7</v>
      </c>
      <c r="Q550" s="174">
        <f t="shared" si="152"/>
        <v>6</v>
      </c>
      <c r="R550" s="174">
        <f t="shared" si="153"/>
        <v>52</v>
      </c>
      <c r="S550" s="177"/>
      <c r="T550" s="177"/>
      <c r="U550" s="177"/>
      <c r="V550" s="177"/>
      <c r="W550" s="370"/>
      <c r="X550" s="370"/>
      <c r="Y550" s="391"/>
      <c r="Z550" s="177"/>
      <c r="AA550" s="75">
        <v>478</v>
      </c>
      <c r="AB550" s="75">
        <v>478352616</v>
      </c>
      <c r="AC550" s="193" t="s">
        <v>93</v>
      </c>
      <c r="AD550" s="75">
        <v>0</v>
      </c>
      <c r="AE550" s="75">
        <v>0</v>
      </c>
      <c r="AF550" s="75">
        <v>0</v>
      </c>
      <c r="AG550" s="75">
        <v>0</v>
      </c>
      <c r="AH550" s="75">
        <v>18</v>
      </c>
      <c r="AI550" s="75">
        <v>34</v>
      </c>
      <c r="AJ550" s="75">
        <v>0</v>
      </c>
      <c r="AK550" s="164">
        <v>0</v>
      </c>
      <c r="AL550" s="164">
        <v>0</v>
      </c>
      <c r="AM550" s="164">
        <v>0</v>
      </c>
      <c r="AN550" s="164">
        <v>0</v>
      </c>
      <c r="AO550" s="164">
        <v>4</v>
      </c>
      <c r="AP550" s="164">
        <v>0</v>
      </c>
      <c r="AQ550" s="164">
        <v>0</v>
      </c>
      <c r="AR550" s="164">
        <v>0</v>
      </c>
      <c r="AS550" s="75">
        <v>3</v>
      </c>
      <c r="AT550" s="165"/>
      <c r="AU550" s="75">
        <v>352</v>
      </c>
      <c r="AV550" s="75">
        <v>616</v>
      </c>
      <c r="AW550" s="369">
        <v>6</v>
      </c>
      <c r="AY550" s="75"/>
    </row>
    <row r="551" spans="1:51">
      <c r="A551" s="164">
        <f t="shared" si="137"/>
        <v>478</v>
      </c>
      <c r="B551" s="164">
        <f t="shared" si="138"/>
        <v>478352640</v>
      </c>
      <c r="C551" s="165" t="str">
        <f t="shared" si="139"/>
        <v>FRANCIS W. PARKER CHARTER ESSENTIAL</v>
      </c>
      <c r="D551" s="174">
        <f t="shared" si="140"/>
        <v>0</v>
      </c>
      <c r="E551" s="174">
        <f t="shared" si="141"/>
        <v>0</v>
      </c>
      <c r="F551" s="174">
        <f t="shared" si="142"/>
        <v>0</v>
      </c>
      <c r="G551" s="174">
        <f t="shared" si="143"/>
        <v>0</v>
      </c>
      <c r="H551" s="174">
        <f t="shared" si="144"/>
        <v>0</v>
      </c>
      <c r="I551" s="174">
        <f t="shared" si="145"/>
        <v>4</v>
      </c>
      <c r="J551" s="174">
        <f t="shared" si="146"/>
        <v>0</v>
      </c>
      <c r="K551" s="251">
        <f t="shared" si="147"/>
        <v>0.16</v>
      </c>
      <c r="L551" s="174"/>
      <c r="M551" s="174">
        <f t="shared" si="148"/>
        <v>0</v>
      </c>
      <c r="N551" s="174">
        <f t="shared" si="149"/>
        <v>0</v>
      </c>
      <c r="O551" s="174">
        <f t="shared" si="150"/>
        <v>0</v>
      </c>
      <c r="P551" s="174">
        <f t="shared" si="151"/>
        <v>0</v>
      </c>
      <c r="Q551" s="174">
        <f t="shared" si="152"/>
        <v>2</v>
      </c>
      <c r="R551" s="174">
        <f t="shared" si="153"/>
        <v>4</v>
      </c>
      <c r="S551" s="177"/>
      <c r="T551" s="177"/>
      <c r="U551" s="177"/>
      <c r="V551" s="177"/>
      <c r="W551" s="370"/>
      <c r="X551" s="370"/>
      <c r="Y551" s="391"/>
      <c r="Z551" s="177"/>
      <c r="AA551" s="75">
        <v>478</v>
      </c>
      <c r="AB551" s="75">
        <v>478352640</v>
      </c>
      <c r="AC551" s="193" t="s">
        <v>93</v>
      </c>
      <c r="AD551" s="75">
        <v>0</v>
      </c>
      <c r="AE551" s="75">
        <v>0</v>
      </c>
      <c r="AF551" s="75">
        <v>0</v>
      </c>
      <c r="AG551" s="75">
        <v>0</v>
      </c>
      <c r="AH551" s="75">
        <v>0</v>
      </c>
      <c r="AI551" s="75">
        <v>4</v>
      </c>
      <c r="AJ551" s="75">
        <v>0</v>
      </c>
      <c r="AK551" s="164">
        <v>0</v>
      </c>
      <c r="AL551" s="164">
        <v>0</v>
      </c>
      <c r="AM551" s="164">
        <v>0</v>
      </c>
      <c r="AN551" s="164">
        <v>0</v>
      </c>
      <c r="AO551" s="164">
        <v>0</v>
      </c>
      <c r="AP551" s="164">
        <v>0</v>
      </c>
      <c r="AQ551" s="164">
        <v>0</v>
      </c>
      <c r="AR551" s="164">
        <v>0</v>
      </c>
      <c r="AS551" s="75">
        <v>0</v>
      </c>
      <c r="AT551" s="165"/>
      <c r="AU551" s="75">
        <v>352</v>
      </c>
      <c r="AV551" s="75">
        <v>640</v>
      </c>
      <c r="AW551" s="369">
        <v>2</v>
      </c>
      <c r="AY551" s="75"/>
    </row>
    <row r="552" spans="1:51">
      <c r="A552" s="164">
        <f t="shared" si="137"/>
        <v>478</v>
      </c>
      <c r="B552" s="164">
        <f t="shared" si="138"/>
        <v>478352673</v>
      </c>
      <c r="C552" s="165" t="str">
        <f t="shared" si="139"/>
        <v>FRANCIS W. PARKER CHARTER ESSENTIAL</v>
      </c>
      <c r="D552" s="174">
        <f t="shared" si="140"/>
        <v>0</v>
      </c>
      <c r="E552" s="174">
        <f t="shared" si="141"/>
        <v>0</v>
      </c>
      <c r="F552" s="174">
        <f t="shared" si="142"/>
        <v>0</v>
      </c>
      <c r="G552" s="174">
        <f t="shared" si="143"/>
        <v>0</v>
      </c>
      <c r="H552" s="174">
        <f t="shared" si="144"/>
        <v>11</v>
      </c>
      <c r="I552" s="174">
        <f t="shared" si="145"/>
        <v>15</v>
      </c>
      <c r="J552" s="174">
        <f t="shared" si="146"/>
        <v>0</v>
      </c>
      <c r="K552" s="251">
        <f t="shared" si="147"/>
        <v>1.04</v>
      </c>
      <c r="L552" s="174"/>
      <c r="M552" s="174">
        <f t="shared" si="148"/>
        <v>0</v>
      </c>
      <c r="N552" s="174">
        <f t="shared" si="149"/>
        <v>0</v>
      </c>
      <c r="O552" s="174">
        <f t="shared" si="150"/>
        <v>0</v>
      </c>
      <c r="P552" s="174">
        <f t="shared" si="151"/>
        <v>4</v>
      </c>
      <c r="Q552" s="174">
        <f t="shared" si="152"/>
        <v>3</v>
      </c>
      <c r="R552" s="174">
        <f t="shared" si="153"/>
        <v>26</v>
      </c>
      <c r="S552" s="177"/>
      <c r="T552" s="177"/>
      <c r="U552" s="177"/>
      <c r="V552" s="177"/>
      <c r="W552" s="370"/>
      <c r="X552" s="370"/>
      <c r="Y552" s="391"/>
      <c r="Z552" s="177"/>
      <c r="AA552" s="75">
        <v>478</v>
      </c>
      <c r="AB552" s="75">
        <v>478352673</v>
      </c>
      <c r="AC552" s="193" t="s">
        <v>93</v>
      </c>
      <c r="AD552" s="75">
        <v>0</v>
      </c>
      <c r="AE552" s="75">
        <v>0</v>
      </c>
      <c r="AF552" s="75">
        <v>0</v>
      </c>
      <c r="AG552" s="75">
        <v>0</v>
      </c>
      <c r="AH552" s="75">
        <v>11</v>
      </c>
      <c r="AI552" s="75">
        <v>15</v>
      </c>
      <c r="AJ552" s="75">
        <v>0</v>
      </c>
      <c r="AK552" s="164">
        <v>0</v>
      </c>
      <c r="AL552" s="164">
        <v>0</v>
      </c>
      <c r="AM552" s="164">
        <v>0</v>
      </c>
      <c r="AN552" s="164">
        <v>0</v>
      </c>
      <c r="AO552" s="164">
        <v>3</v>
      </c>
      <c r="AP552" s="164">
        <v>0</v>
      </c>
      <c r="AQ552" s="164">
        <v>0</v>
      </c>
      <c r="AR552" s="164">
        <v>0</v>
      </c>
      <c r="AS552" s="75">
        <v>1</v>
      </c>
      <c r="AT552" s="165"/>
      <c r="AU552" s="75">
        <v>352</v>
      </c>
      <c r="AV552" s="75">
        <v>673</v>
      </c>
      <c r="AW552" s="369">
        <v>3</v>
      </c>
      <c r="AY552" s="75"/>
    </row>
    <row r="553" spans="1:51">
      <c r="A553" s="164">
        <f t="shared" si="137"/>
        <v>478</v>
      </c>
      <c r="B553" s="164">
        <f t="shared" si="138"/>
        <v>478352695</v>
      </c>
      <c r="C553" s="165" t="str">
        <f t="shared" si="139"/>
        <v>FRANCIS W. PARKER CHARTER ESSENTIAL</v>
      </c>
      <c r="D553" s="174">
        <f t="shared" si="140"/>
        <v>0</v>
      </c>
      <c r="E553" s="174">
        <f t="shared" si="141"/>
        <v>0</v>
      </c>
      <c r="F553" s="174">
        <f t="shared" si="142"/>
        <v>0</v>
      </c>
      <c r="G553" s="174">
        <f t="shared" si="143"/>
        <v>0</v>
      </c>
      <c r="H553" s="174">
        <f t="shared" si="144"/>
        <v>0</v>
      </c>
      <c r="I553" s="174">
        <f t="shared" si="145"/>
        <v>4</v>
      </c>
      <c r="J553" s="174">
        <f t="shared" si="146"/>
        <v>0</v>
      </c>
      <c r="K553" s="251">
        <f t="shared" si="147"/>
        <v>0.16</v>
      </c>
      <c r="L553" s="174"/>
      <c r="M553" s="174">
        <f t="shared" si="148"/>
        <v>0</v>
      </c>
      <c r="N553" s="174">
        <f t="shared" si="149"/>
        <v>0</v>
      </c>
      <c r="O553" s="174">
        <f t="shared" si="150"/>
        <v>0</v>
      </c>
      <c r="P553" s="174">
        <f t="shared" si="151"/>
        <v>0</v>
      </c>
      <c r="Q553" s="174">
        <f t="shared" si="152"/>
        <v>2</v>
      </c>
      <c r="R553" s="174">
        <f t="shared" si="153"/>
        <v>4</v>
      </c>
      <c r="S553" s="177"/>
      <c r="T553" s="177"/>
      <c r="U553" s="177"/>
      <c r="V553" s="177"/>
      <c r="W553" s="370"/>
      <c r="X553" s="370"/>
      <c r="Y553" s="391"/>
      <c r="Z553" s="177"/>
      <c r="AA553" s="75">
        <v>478</v>
      </c>
      <c r="AB553" s="75">
        <v>478352695</v>
      </c>
      <c r="AC553" s="193" t="s">
        <v>93</v>
      </c>
      <c r="AD553" s="75">
        <v>0</v>
      </c>
      <c r="AE553" s="75">
        <v>0</v>
      </c>
      <c r="AF553" s="75">
        <v>0</v>
      </c>
      <c r="AG553" s="75">
        <v>0</v>
      </c>
      <c r="AH553" s="75">
        <v>0</v>
      </c>
      <c r="AI553" s="75">
        <v>4</v>
      </c>
      <c r="AJ553" s="75">
        <v>0</v>
      </c>
      <c r="AK553" s="164">
        <v>0</v>
      </c>
      <c r="AL553" s="164">
        <v>0</v>
      </c>
      <c r="AM553" s="164">
        <v>0</v>
      </c>
      <c r="AN553" s="164">
        <v>0</v>
      </c>
      <c r="AO553" s="164">
        <v>0</v>
      </c>
      <c r="AP553" s="164">
        <v>0</v>
      </c>
      <c r="AQ553" s="164">
        <v>0</v>
      </c>
      <c r="AR553" s="164">
        <v>0</v>
      </c>
      <c r="AS553" s="75">
        <v>0</v>
      </c>
      <c r="AT553" s="165"/>
      <c r="AU553" s="75">
        <v>352</v>
      </c>
      <c r="AV553" s="75">
        <v>695</v>
      </c>
      <c r="AW553" s="369">
        <v>2</v>
      </c>
      <c r="AY553" s="75"/>
    </row>
    <row r="554" spans="1:51">
      <c r="A554" s="164">
        <f t="shared" si="137"/>
        <v>478</v>
      </c>
      <c r="B554" s="164">
        <f t="shared" si="138"/>
        <v>478352720</v>
      </c>
      <c r="C554" s="165" t="str">
        <f t="shared" si="139"/>
        <v>FRANCIS W. PARKER CHARTER ESSENTIAL</v>
      </c>
      <c r="D554" s="174">
        <f t="shared" si="140"/>
        <v>0</v>
      </c>
      <c r="E554" s="174">
        <f t="shared" si="141"/>
        <v>0</v>
      </c>
      <c r="F554" s="174">
        <f t="shared" si="142"/>
        <v>0</v>
      </c>
      <c r="G554" s="174">
        <f t="shared" si="143"/>
        <v>0</v>
      </c>
      <c r="H554" s="174">
        <f t="shared" si="144"/>
        <v>0</v>
      </c>
      <c r="I554" s="174">
        <f t="shared" si="145"/>
        <v>1</v>
      </c>
      <c r="J554" s="174">
        <f t="shared" si="146"/>
        <v>0</v>
      </c>
      <c r="K554" s="251">
        <f t="shared" si="147"/>
        <v>0.04</v>
      </c>
      <c r="L554" s="174"/>
      <c r="M554" s="174">
        <f t="shared" si="148"/>
        <v>0</v>
      </c>
      <c r="N554" s="174">
        <f t="shared" si="149"/>
        <v>0</v>
      </c>
      <c r="O554" s="174">
        <f t="shared" si="150"/>
        <v>0</v>
      </c>
      <c r="P554" s="174">
        <f t="shared" si="151"/>
        <v>0</v>
      </c>
      <c r="Q554" s="174">
        <f t="shared" si="152"/>
        <v>7</v>
      </c>
      <c r="R554" s="174">
        <f t="shared" si="153"/>
        <v>1</v>
      </c>
      <c r="S554" s="177"/>
      <c r="T554" s="177"/>
      <c r="U554" s="177"/>
      <c r="V554" s="177"/>
      <c r="W554" s="370"/>
      <c r="X554" s="370"/>
      <c r="Y554" s="391"/>
      <c r="Z554" s="177"/>
      <c r="AA554" s="75">
        <v>478</v>
      </c>
      <c r="AB554" s="75">
        <v>478352720</v>
      </c>
      <c r="AC554" s="193" t="s">
        <v>93</v>
      </c>
      <c r="AD554" s="75">
        <v>0</v>
      </c>
      <c r="AE554" s="75">
        <v>0</v>
      </c>
      <c r="AF554" s="75">
        <v>0</v>
      </c>
      <c r="AG554" s="75">
        <v>0</v>
      </c>
      <c r="AH554" s="75">
        <v>0</v>
      </c>
      <c r="AI554" s="75">
        <v>1</v>
      </c>
      <c r="AJ554" s="75">
        <v>0</v>
      </c>
      <c r="AK554" s="164">
        <v>0</v>
      </c>
      <c r="AL554" s="164">
        <v>0</v>
      </c>
      <c r="AM554" s="164">
        <v>0</v>
      </c>
      <c r="AN554" s="164">
        <v>0</v>
      </c>
      <c r="AO554" s="164">
        <v>0</v>
      </c>
      <c r="AP554" s="164">
        <v>0</v>
      </c>
      <c r="AQ554" s="164">
        <v>0</v>
      </c>
      <c r="AR554" s="164">
        <v>0</v>
      </c>
      <c r="AS554" s="75">
        <v>0</v>
      </c>
      <c r="AT554" s="165"/>
      <c r="AU554" s="75">
        <v>352</v>
      </c>
      <c r="AV554" s="75">
        <v>720</v>
      </c>
      <c r="AW554" s="369">
        <v>7</v>
      </c>
      <c r="AY554" s="75"/>
    </row>
    <row r="555" spans="1:51">
      <c r="A555" s="164">
        <f t="shared" si="137"/>
        <v>478</v>
      </c>
      <c r="B555" s="164">
        <f t="shared" si="138"/>
        <v>478352725</v>
      </c>
      <c r="C555" s="165" t="str">
        <f t="shared" si="139"/>
        <v>FRANCIS W. PARKER CHARTER ESSENTIAL</v>
      </c>
      <c r="D555" s="174">
        <f t="shared" si="140"/>
        <v>0</v>
      </c>
      <c r="E555" s="174">
        <f t="shared" si="141"/>
        <v>0</v>
      </c>
      <c r="F555" s="174">
        <f t="shared" si="142"/>
        <v>0</v>
      </c>
      <c r="G555" s="174">
        <f t="shared" si="143"/>
        <v>0</v>
      </c>
      <c r="H555" s="174">
        <f t="shared" si="144"/>
        <v>15</v>
      </c>
      <c r="I555" s="174">
        <f t="shared" si="145"/>
        <v>15</v>
      </c>
      <c r="J555" s="174">
        <f t="shared" si="146"/>
        <v>0</v>
      </c>
      <c r="K555" s="251">
        <f t="shared" si="147"/>
        <v>1.2</v>
      </c>
      <c r="L555" s="174"/>
      <c r="M555" s="174">
        <f t="shared" si="148"/>
        <v>0</v>
      </c>
      <c r="N555" s="174">
        <f t="shared" si="149"/>
        <v>0</v>
      </c>
      <c r="O555" s="174">
        <f t="shared" si="150"/>
        <v>0</v>
      </c>
      <c r="P555" s="174">
        <f t="shared" si="151"/>
        <v>3</v>
      </c>
      <c r="Q555" s="174">
        <f t="shared" si="152"/>
        <v>3</v>
      </c>
      <c r="R555" s="174">
        <f t="shared" si="153"/>
        <v>30</v>
      </c>
      <c r="S555" s="177"/>
      <c r="T555" s="177"/>
      <c r="U555" s="177"/>
      <c r="V555" s="177"/>
      <c r="W555" s="370"/>
      <c r="X555" s="370"/>
      <c r="Y555" s="391"/>
      <c r="Z555" s="177"/>
      <c r="AA555" s="75">
        <v>478</v>
      </c>
      <c r="AB555" s="75">
        <v>478352725</v>
      </c>
      <c r="AC555" s="193" t="s">
        <v>93</v>
      </c>
      <c r="AD555" s="75">
        <v>0</v>
      </c>
      <c r="AE555" s="75">
        <v>0</v>
      </c>
      <c r="AF555" s="75">
        <v>0</v>
      </c>
      <c r="AG555" s="75">
        <v>0</v>
      </c>
      <c r="AH555" s="75">
        <v>15</v>
      </c>
      <c r="AI555" s="75">
        <v>15</v>
      </c>
      <c r="AJ555" s="75">
        <v>0</v>
      </c>
      <c r="AK555" s="164">
        <v>0</v>
      </c>
      <c r="AL555" s="164">
        <v>0</v>
      </c>
      <c r="AM555" s="164">
        <v>0</v>
      </c>
      <c r="AN555" s="164">
        <v>0</v>
      </c>
      <c r="AO555" s="164">
        <v>2</v>
      </c>
      <c r="AP555" s="164">
        <v>0</v>
      </c>
      <c r="AQ555" s="164">
        <v>0</v>
      </c>
      <c r="AR555" s="164">
        <v>0</v>
      </c>
      <c r="AS555" s="75">
        <v>1</v>
      </c>
      <c r="AT555" s="165"/>
      <c r="AU555" s="75">
        <v>352</v>
      </c>
      <c r="AV555" s="75">
        <v>725</v>
      </c>
      <c r="AW555" s="369">
        <v>3</v>
      </c>
      <c r="AY555" s="75"/>
    </row>
    <row r="556" spans="1:51">
      <c r="A556" s="164">
        <f t="shared" si="137"/>
        <v>478</v>
      </c>
      <c r="B556" s="164">
        <f t="shared" si="138"/>
        <v>478352735</v>
      </c>
      <c r="C556" s="165" t="str">
        <f t="shared" si="139"/>
        <v>FRANCIS W. PARKER CHARTER ESSENTIAL</v>
      </c>
      <c r="D556" s="174">
        <f t="shared" si="140"/>
        <v>0</v>
      </c>
      <c r="E556" s="174">
        <f t="shared" si="141"/>
        <v>0</v>
      </c>
      <c r="F556" s="174">
        <f t="shared" si="142"/>
        <v>0</v>
      </c>
      <c r="G556" s="174">
        <f t="shared" si="143"/>
        <v>0</v>
      </c>
      <c r="H556" s="174">
        <f t="shared" si="144"/>
        <v>16</v>
      </c>
      <c r="I556" s="174">
        <f t="shared" si="145"/>
        <v>19</v>
      </c>
      <c r="J556" s="174">
        <f t="shared" si="146"/>
        <v>0</v>
      </c>
      <c r="K556" s="251">
        <f t="shared" si="147"/>
        <v>1.4</v>
      </c>
      <c r="L556" s="174"/>
      <c r="M556" s="174">
        <f t="shared" si="148"/>
        <v>0</v>
      </c>
      <c r="N556" s="174">
        <f t="shared" si="149"/>
        <v>0</v>
      </c>
      <c r="O556" s="174">
        <f t="shared" si="150"/>
        <v>0</v>
      </c>
      <c r="P556" s="174">
        <f t="shared" si="151"/>
        <v>4</v>
      </c>
      <c r="Q556" s="174">
        <f t="shared" si="152"/>
        <v>6</v>
      </c>
      <c r="R556" s="174">
        <f t="shared" si="153"/>
        <v>35</v>
      </c>
      <c r="S556" s="177"/>
      <c r="T556" s="177"/>
      <c r="U556" s="177"/>
      <c r="V556" s="177"/>
      <c r="W556" s="370"/>
      <c r="X556" s="370"/>
      <c r="Y556" s="391"/>
      <c r="Z556" s="177"/>
      <c r="AA556" s="75">
        <v>478</v>
      </c>
      <c r="AB556" s="75">
        <v>478352735</v>
      </c>
      <c r="AC556" s="193" t="s">
        <v>93</v>
      </c>
      <c r="AD556" s="75">
        <v>0</v>
      </c>
      <c r="AE556" s="75">
        <v>0</v>
      </c>
      <c r="AF556" s="75">
        <v>0</v>
      </c>
      <c r="AG556" s="75">
        <v>0</v>
      </c>
      <c r="AH556" s="75">
        <v>16</v>
      </c>
      <c r="AI556" s="75">
        <v>19</v>
      </c>
      <c r="AJ556" s="75">
        <v>0</v>
      </c>
      <c r="AK556" s="164">
        <v>0</v>
      </c>
      <c r="AL556" s="164">
        <v>0</v>
      </c>
      <c r="AM556" s="164">
        <v>0</v>
      </c>
      <c r="AN556" s="164">
        <v>0</v>
      </c>
      <c r="AO556" s="164">
        <v>3</v>
      </c>
      <c r="AP556" s="164">
        <v>0</v>
      </c>
      <c r="AQ556" s="164">
        <v>0</v>
      </c>
      <c r="AR556" s="164">
        <v>0</v>
      </c>
      <c r="AS556" s="75">
        <v>1</v>
      </c>
      <c r="AT556" s="165"/>
      <c r="AU556" s="75">
        <v>352</v>
      </c>
      <c r="AV556" s="75">
        <v>735</v>
      </c>
      <c r="AW556" s="369">
        <v>6</v>
      </c>
      <c r="AY556" s="75"/>
    </row>
    <row r="557" spans="1:51">
      <c r="A557" s="164">
        <f t="shared" si="137"/>
        <v>478</v>
      </c>
      <c r="B557" s="164">
        <f t="shared" si="138"/>
        <v>478352753</v>
      </c>
      <c r="C557" s="165" t="str">
        <f t="shared" si="139"/>
        <v>FRANCIS W. PARKER CHARTER ESSENTIAL</v>
      </c>
      <c r="D557" s="174">
        <f t="shared" si="140"/>
        <v>0</v>
      </c>
      <c r="E557" s="174">
        <f t="shared" si="141"/>
        <v>0</v>
      </c>
      <c r="F557" s="174">
        <f t="shared" si="142"/>
        <v>0</v>
      </c>
      <c r="G557" s="174">
        <f t="shared" si="143"/>
        <v>0</v>
      </c>
      <c r="H557" s="174">
        <f t="shared" si="144"/>
        <v>0</v>
      </c>
      <c r="I557" s="174">
        <f t="shared" si="145"/>
        <v>1</v>
      </c>
      <c r="J557" s="174">
        <f t="shared" si="146"/>
        <v>0</v>
      </c>
      <c r="K557" s="251">
        <f t="shared" si="147"/>
        <v>0.04</v>
      </c>
      <c r="L557" s="174"/>
      <c r="M557" s="174">
        <f t="shared" si="148"/>
        <v>0</v>
      </c>
      <c r="N557" s="174">
        <f t="shared" si="149"/>
        <v>0</v>
      </c>
      <c r="O557" s="174">
        <f t="shared" si="150"/>
        <v>0</v>
      </c>
      <c r="P557" s="174">
        <f t="shared" si="151"/>
        <v>0</v>
      </c>
      <c r="Q557" s="174">
        <f t="shared" si="152"/>
        <v>7</v>
      </c>
      <c r="R557" s="174">
        <f t="shared" si="153"/>
        <v>1</v>
      </c>
      <c r="S557" s="177"/>
      <c r="T557" s="177"/>
      <c r="U557" s="177"/>
      <c r="V557" s="177"/>
      <c r="W557" s="370"/>
      <c r="X557" s="370"/>
      <c r="Y557" s="391"/>
      <c r="Z557" s="177"/>
      <c r="AA557" s="75">
        <v>478</v>
      </c>
      <c r="AB557" s="75">
        <v>478352753</v>
      </c>
      <c r="AC557" s="193" t="s">
        <v>93</v>
      </c>
      <c r="AD557" s="75">
        <v>0</v>
      </c>
      <c r="AE557" s="75">
        <v>0</v>
      </c>
      <c r="AF557" s="75">
        <v>0</v>
      </c>
      <c r="AG557" s="75">
        <v>0</v>
      </c>
      <c r="AH557" s="75">
        <v>0</v>
      </c>
      <c r="AI557" s="75">
        <v>1</v>
      </c>
      <c r="AJ557" s="75">
        <v>0</v>
      </c>
      <c r="AK557" s="164">
        <v>0</v>
      </c>
      <c r="AL557" s="164">
        <v>0</v>
      </c>
      <c r="AM557" s="164">
        <v>0</v>
      </c>
      <c r="AN557" s="164">
        <v>0</v>
      </c>
      <c r="AO557" s="164">
        <v>0</v>
      </c>
      <c r="AP557" s="164">
        <v>0</v>
      </c>
      <c r="AQ557" s="164">
        <v>0</v>
      </c>
      <c r="AR557" s="164">
        <v>0</v>
      </c>
      <c r="AS557" s="75">
        <v>0</v>
      </c>
      <c r="AT557" s="165"/>
      <c r="AU557" s="75">
        <v>352</v>
      </c>
      <c r="AV557" s="75">
        <v>753</v>
      </c>
      <c r="AW557" s="369">
        <v>7</v>
      </c>
      <c r="AY557" s="75"/>
    </row>
    <row r="558" spans="1:51">
      <c r="A558" s="164">
        <f t="shared" si="137"/>
        <v>478</v>
      </c>
      <c r="B558" s="164">
        <f t="shared" si="138"/>
        <v>478352775</v>
      </c>
      <c r="C558" s="165" t="str">
        <f t="shared" si="139"/>
        <v>FRANCIS W. PARKER CHARTER ESSENTIAL</v>
      </c>
      <c r="D558" s="174">
        <f t="shared" si="140"/>
        <v>0</v>
      </c>
      <c r="E558" s="174">
        <f t="shared" si="141"/>
        <v>0</v>
      </c>
      <c r="F558" s="174">
        <f t="shared" si="142"/>
        <v>0</v>
      </c>
      <c r="G558" s="174">
        <f t="shared" si="143"/>
        <v>0</v>
      </c>
      <c r="H558" s="174">
        <f t="shared" si="144"/>
        <v>6</v>
      </c>
      <c r="I558" s="174">
        <f t="shared" si="145"/>
        <v>7</v>
      </c>
      <c r="J558" s="174">
        <f t="shared" si="146"/>
        <v>0</v>
      </c>
      <c r="K558" s="251">
        <f t="shared" si="147"/>
        <v>0.52</v>
      </c>
      <c r="L558" s="174"/>
      <c r="M558" s="174">
        <f t="shared" si="148"/>
        <v>0</v>
      </c>
      <c r="N558" s="174">
        <f t="shared" si="149"/>
        <v>0</v>
      </c>
      <c r="O558" s="174">
        <f t="shared" si="150"/>
        <v>0</v>
      </c>
      <c r="P558" s="174">
        <f t="shared" si="151"/>
        <v>1</v>
      </c>
      <c r="Q558" s="174">
        <f t="shared" si="152"/>
        <v>4</v>
      </c>
      <c r="R558" s="174">
        <f t="shared" si="153"/>
        <v>13</v>
      </c>
      <c r="S558" s="177"/>
      <c r="T558" s="177"/>
      <c r="U558" s="177"/>
      <c r="V558" s="177"/>
      <c r="W558" s="370"/>
      <c r="X558" s="370"/>
      <c r="Y558" s="391"/>
      <c r="Z558" s="177"/>
      <c r="AA558" s="75">
        <v>478</v>
      </c>
      <c r="AB558" s="75">
        <v>478352775</v>
      </c>
      <c r="AC558" s="193" t="s">
        <v>93</v>
      </c>
      <c r="AD558" s="75">
        <v>0</v>
      </c>
      <c r="AE558" s="75">
        <v>0</v>
      </c>
      <c r="AF558" s="75">
        <v>0</v>
      </c>
      <c r="AG558" s="75">
        <v>0</v>
      </c>
      <c r="AH558" s="75">
        <v>6</v>
      </c>
      <c r="AI558" s="75">
        <v>7</v>
      </c>
      <c r="AJ558" s="75">
        <v>0</v>
      </c>
      <c r="AK558" s="164">
        <v>0</v>
      </c>
      <c r="AL558" s="164">
        <v>0</v>
      </c>
      <c r="AM558" s="164">
        <v>0</v>
      </c>
      <c r="AN558" s="164">
        <v>0</v>
      </c>
      <c r="AO558" s="164">
        <v>1</v>
      </c>
      <c r="AP558" s="164">
        <v>0</v>
      </c>
      <c r="AQ558" s="164">
        <v>0</v>
      </c>
      <c r="AR558" s="164">
        <v>0</v>
      </c>
      <c r="AS558" s="75">
        <v>0</v>
      </c>
      <c r="AT558" s="165"/>
      <c r="AU558" s="75">
        <v>352</v>
      </c>
      <c r="AV558" s="75">
        <v>775</v>
      </c>
      <c r="AW558" s="369">
        <v>4</v>
      </c>
      <c r="AY558" s="75"/>
    </row>
    <row r="559" spans="1:51">
      <c r="A559" s="164">
        <f t="shared" si="137"/>
        <v>479</v>
      </c>
      <c r="B559" s="164">
        <f t="shared" si="138"/>
        <v>479278005</v>
      </c>
      <c r="C559" s="165" t="str">
        <f t="shared" si="139"/>
        <v>PIONEER VALLEY PERFORMING ARTS</v>
      </c>
      <c r="D559" s="174">
        <f t="shared" si="140"/>
        <v>0</v>
      </c>
      <c r="E559" s="174">
        <f t="shared" si="141"/>
        <v>0</v>
      </c>
      <c r="F559" s="174">
        <f t="shared" si="142"/>
        <v>0</v>
      </c>
      <c r="G559" s="174">
        <f t="shared" si="143"/>
        <v>0</v>
      </c>
      <c r="H559" s="174">
        <f t="shared" si="144"/>
        <v>5</v>
      </c>
      <c r="I559" s="174">
        <f t="shared" si="145"/>
        <v>5</v>
      </c>
      <c r="J559" s="174">
        <f t="shared" si="146"/>
        <v>0</v>
      </c>
      <c r="K559" s="251">
        <f t="shared" si="147"/>
        <v>0.4</v>
      </c>
      <c r="L559" s="174"/>
      <c r="M559" s="174">
        <f t="shared" si="148"/>
        <v>0</v>
      </c>
      <c r="N559" s="174">
        <f t="shared" si="149"/>
        <v>0</v>
      </c>
      <c r="O559" s="174">
        <f t="shared" si="150"/>
        <v>0</v>
      </c>
      <c r="P559" s="174">
        <f t="shared" si="151"/>
        <v>3</v>
      </c>
      <c r="Q559" s="174">
        <f t="shared" si="152"/>
        <v>8</v>
      </c>
      <c r="R559" s="174">
        <f t="shared" si="153"/>
        <v>10</v>
      </c>
      <c r="S559" s="177"/>
      <c r="T559" s="177"/>
      <c r="U559" s="177"/>
      <c r="V559" s="177"/>
      <c r="W559" s="370"/>
      <c r="X559" s="370"/>
      <c r="Y559" s="391"/>
      <c r="Z559" s="177"/>
      <c r="AA559" s="75">
        <v>479</v>
      </c>
      <c r="AB559" s="75">
        <v>479278005</v>
      </c>
      <c r="AC559" s="193" t="s">
        <v>95</v>
      </c>
      <c r="AD559" s="75">
        <v>0</v>
      </c>
      <c r="AE559" s="75">
        <v>0</v>
      </c>
      <c r="AF559" s="75">
        <v>0</v>
      </c>
      <c r="AG559" s="75">
        <v>0</v>
      </c>
      <c r="AH559" s="75">
        <v>5</v>
      </c>
      <c r="AI559" s="75">
        <v>5</v>
      </c>
      <c r="AJ559" s="75">
        <v>0</v>
      </c>
      <c r="AK559" s="164">
        <v>0</v>
      </c>
      <c r="AL559" s="164">
        <v>0</v>
      </c>
      <c r="AM559" s="164">
        <v>0</v>
      </c>
      <c r="AN559" s="164">
        <v>0</v>
      </c>
      <c r="AO559" s="164">
        <v>2</v>
      </c>
      <c r="AP559" s="164">
        <v>0</v>
      </c>
      <c r="AQ559" s="164">
        <v>0</v>
      </c>
      <c r="AR559" s="164">
        <v>0</v>
      </c>
      <c r="AS559" s="75">
        <v>1</v>
      </c>
      <c r="AT559" s="165"/>
      <c r="AU559" s="75">
        <v>278</v>
      </c>
      <c r="AV559" s="75">
        <v>5</v>
      </c>
      <c r="AW559" s="369">
        <v>8</v>
      </c>
      <c r="AY559" s="75"/>
    </row>
    <row r="560" spans="1:51">
      <c r="A560" s="164">
        <f t="shared" si="137"/>
        <v>479</v>
      </c>
      <c r="B560" s="164">
        <f t="shared" si="138"/>
        <v>479278024</v>
      </c>
      <c r="C560" s="165" t="str">
        <f t="shared" si="139"/>
        <v>PIONEER VALLEY PERFORMING ARTS</v>
      </c>
      <c r="D560" s="174">
        <f t="shared" si="140"/>
        <v>0</v>
      </c>
      <c r="E560" s="174">
        <f t="shared" si="141"/>
        <v>0</v>
      </c>
      <c r="F560" s="174">
        <f t="shared" si="142"/>
        <v>0</v>
      </c>
      <c r="G560" s="174">
        <f t="shared" si="143"/>
        <v>0</v>
      </c>
      <c r="H560" s="174">
        <f t="shared" si="144"/>
        <v>8</v>
      </c>
      <c r="I560" s="174">
        <f t="shared" si="145"/>
        <v>13</v>
      </c>
      <c r="J560" s="174">
        <f t="shared" si="146"/>
        <v>0</v>
      </c>
      <c r="K560" s="251">
        <f t="shared" si="147"/>
        <v>0.84</v>
      </c>
      <c r="L560" s="174"/>
      <c r="M560" s="174">
        <f t="shared" si="148"/>
        <v>0</v>
      </c>
      <c r="N560" s="174">
        <f t="shared" si="149"/>
        <v>0</v>
      </c>
      <c r="O560" s="174">
        <f t="shared" si="150"/>
        <v>0</v>
      </c>
      <c r="P560" s="174">
        <f t="shared" si="151"/>
        <v>5</v>
      </c>
      <c r="Q560" s="174">
        <f t="shared" si="152"/>
        <v>5</v>
      </c>
      <c r="R560" s="174">
        <f t="shared" si="153"/>
        <v>21</v>
      </c>
      <c r="S560" s="177"/>
      <c r="T560" s="177"/>
      <c r="U560" s="177"/>
      <c r="V560" s="177"/>
      <c r="W560" s="370"/>
      <c r="X560" s="370"/>
      <c r="Y560" s="391"/>
      <c r="Z560" s="177"/>
      <c r="AA560" s="75">
        <v>479</v>
      </c>
      <c r="AB560" s="75">
        <v>479278024</v>
      </c>
      <c r="AC560" s="193" t="s">
        <v>95</v>
      </c>
      <c r="AD560" s="75">
        <v>0</v>
      </c>
      <c r="AE560" s="75">
        <v>0</v>
      </c>
      <c r="AF560" s="75">
        <v>0</v>
      </c>
      <c r="AG560" s="75">
        <v>0</v>
      </c>
      <c r="AH560" s="75">
        <v>8</v>
      </c>
      <c r="AI560" s="75">
        <v>13</v>
      </c>
      <c r="AJ560" s="75">
        <v>0</v>
      </c>
      <c r="AK560" s="164">
        <v>0</v>
      </c>
      <c r="AL560" s="164">
        <v>0</v>
      </c>
      <c r="AM560" s="164">
        <v>0</v>
      </c>
      <c r="AN560" s="164">
        <v>0</v>
      </c>
      <c r="AO560" s="164">
        <v>2</v>
      </c>
      <c r="AP560" s="164">
        <v>0</v>
      </c>
      <c r="AQ560" s="164">
        <v>0</v>
      </c>
      <c r="AR560" s="164">
        <v>0</v>
      </c>
      <c r="AS560" s="75">
        <v>3</v>
      </c>
      <c r="AT560" s="165"/>
      <c r="AU560" s="75">
        <v>278</v>
      </c>
      <c r="AV560" s="75">
        <v>24</v>
      </c>
      <c r="AW560" s="369">
        <v>5</v>
      </c>
      <c r="AY560" s="75"/>
    </row>
    <row r="561" spans="1:51">
      <c r="A561" s="164">
        <f t="shared" si="137"/>
        <v>479</v>
      </c>
      <c r="B561" s="164">
        <f t="shared" si="138"/>
        <v>479278061</v>
      </c>
      <c r="C561" s="165" t="str">
        <f t="shared" si="139"/>
        <v>PIONEER VALLEY PERFORMING ARTS</v>
      </c>
      <c r="D561" s="174">
        <f t="shared" si="140"/>
        <v>0</v>
      </c>
      <c r="E561" s="174">
        <f t="shared" si="141"/>
        <v>0</v>
      </c>
      <c r="F561" s="174">
        <f t="shared" si="142"/>
        <v>0</v>
      </c>
      <c r="G561" s="174">
        <f t="shared" si="143"/>
        <v>0</v>
      </c>
      <c r="H561" s="174">
        <f t="shared" si="144"/>
        <v>13</v>
      </c>
      <c r="I561" s="174">
        <f t="shared" si="145"/>
        <v>25</v>
      </c>
      <c r="J561" s="174">
        <f t="shared" si="146"/>
        <v>0</v>
      </c>
      <c r="K561" s="251">
        <f t="shared" si="147"/>
        <v>1.52</v>
      </c>
      <c r="L561" s="174"/>
      <c r="M561" s="174">
        <f t="shared" si="148"/>
        <v>0</v>
      </c>
      <c r="N561" s="174">
        <f t="shared" si="149"/>
        <v>0</v>
      </c>
      <c r="O561" s="174">
        <f t="shared" si="150"/>
        <v>0</v>
      </c>
      <c r="P561" s="174">
        <f t="shared" si="151"/>
        <v>24</v>
      </c>
      <c r="Q561" s="174">
        <f t="shared" si="152"/>
        <v>10</v>
      </c>
      <c r="R561" s="174">
        <f t="shared" si="153"/>
        <v>38</v>
      </c>
      <c r="S561" s="177"/>
      <c r="T561" s="177"/>
      <c r="U561" s="177"/>
      <c r="V561" s="177"/>
      <c r="W561" s="370"/>
      <c r="X561" s="370"/>
      <c r="Y561" s="391"/>
      <c r="Z561" s="177"/>
      <c r="AA561" s="75">
        <v>479</v>
      </c>
      <c r="AB561" s="75">
        <v>479278061</v>
      </c>
      <c r="AC561" s="193" t="s">
        <v>95</v>
      </c>
      <c r="AD561" s="75">
        <v>0</v>
      </c>
      <c r="AE561" s="75">
        <v>0</v>
      </c>
      <c r="AF561" s="75">
        <v>0</v>
      </c>
      <c r="AG561" s="75">
        <v>0</v>
      </c>
      <c r="AH561" s="75">
        <v>13</v>
      </c>
      <c r="AI561" s="75">
        <v>25</v>
      </c>
      <c r="AJ561" s="75">
        <v>0</v>
      </c>
      <c r="AK561" s="164">
        <v>0</v>
      </c>
      <c r="AL561" s="164">
        <v>0</v>
      </c>
      <c r="AM561" s="164">
        <v>0</v>
      </c>
      <c r="AN561" s="164">
        <v>0</v>
      </c>
      <c r="AO561" s="164">
        <v>7</v>
      </c>
      <c r="AP561" s="164">
        <v>0</v>
      </c>
      <c r="AQ561" s="164">
        <v>0</v>
      </c>
      <c r="AR561" s="164">
        <v>0</v>
      </c>
      <c r="AS561" s="75">
        <v>17</v>
      </c>
      <c r="AT561" s="165"/>
      <c r="AU561" s="75">
        <v>278</v>
      </c>
      <c r="AV561" s="75">
        <v>61</v>
      </c>
      <c r="AW561" s="369">
        <v>10</v>
      </c>
      <c r="AY561" s="75"/>
    </row>
    <row r="562" spans="1:51">
      <c r="A562" s="164">
        <f t="shared" si="137"/>
        <v>479</v>
      </c>
      <c r="B562" s="164">
        <f t="shared" si="138"/>
        <v>479278086</v>
      </c>
      <c r="C562" s="165" t="str">
        <f t="shared" si="139"/>
        <v>PIONEER VALLEY PERFORMING ARTS</v>
      </c>
      <c r="D562" s="174">
        <f t="shared" si="140"/>
        <v>0</v>
      </c>
      <c r="E562" s="174">
        <f t="shared" si="141"/>
        <v>0</v>
      </c>
      <c r="F562" s="174">
        <f t="shared" si="142"/>
        <v>0</v>
      </c>
      <c r="G562" s="174">
        <f t="shared" si="143"/>
        <v>0</v>
      </c>
      <c r="H562" s="174">
        <f t="shared" si="144"/>
        <v>8</v>
      </c>
      <c r="I562" s="174">
        <f t="shared" si="145"/>
        <v>15</v>
      </c>
      <c r="J562" s="174">
        <f t="shared" si="146"/>
        <v>0</v>
      </c>
      <c r="K562" s="251">
        <f t="shared" si="147"/>
        <v>0.92</v>
      </c>
      <c r="L562" s="174"/>
      <c r="M562" s="174">
        <f t="shared" si="148"/>
        <v>0</v>
      </c>
      <c r="N562" s="174">
        <f t="shared" si="149"/>
        <v>0</v>
      </c>
      <c r="O562" s="174">
        <f t="shared" si="150"/>
        <v>0</v>
      </c>
      <c r="P562" s="174">
        <f t="shared" si="151"/>
        <v>4</v>
      </c>
      <c r="Q562" s="174">
        <f t="shared" si="152"/>
        <v>7</v>
      </c>
      <c r="R562" s="174">
        <f t="shared" si="153"/>
        <v>23</v>
      </c>
      <c r="S562" s="177"/>
      <c r="T562" s="177"/>
      <c r="U562" s="177"/>
      <c r="V562" s="177"/>
      <c r="W562" s="370"/>
      <c r="X562" s="370"/>
      <c r="Y562" s="391"/>
      <c r="Z562" s="177"/>
      <c r="AA562" s="75">
        <v>479</v>
      </c>
      <c r="AB562" s="75">
        <v>479278086</v>
      </c>
      <c r="AC562" s="193" t="s">
        <v>95</v>
      </c>
      <c r="AD562" s="75">
        <v>0</v>
      </c>
      <c r="AE562" s="75">
        <v>0</v>
      </c>
      <c r="AF562" s="75">
        <v>0</v>
      </c>
      <c r="AG562" s="75">
        <v>0</v>
      </c>
      <c r="AH562" s="75">
        <v>8</v>
      </c>
      <c r="AI562" s="75">
        <v>15</v>
      </c>
      <c r="AJ562" s="75">
        <v>0</v>
      </c>
      <c r="AK562" s="164">
        <v>0</v>
      </c>
      <c r="AL562" s="164">
        <v>0</v>
      </c>
      <c r="AM562" s="164">
        <v>0</v>
      </c>
      <c r="AN562" s="164">
        <v>0</v>
      </c>
      <c r="AO562" s="164">
        <v>2</v>
      </c>
      <c r="AP562" s="164">
        <v>0</v>
      </c>
      <c r="AQ562" s="164">
        <v>0</v>
      </c>
      <c r="AR562" s="164">
        <v>0</v>
      </c>
      <c r="AS562" s="75">
        <v>2</v>
      </c>
      <c r="AT562" s="165"/>
      <c r="AU562" s="75">
        <v>278</v>
      </c>
      <c r="AV562" s="75">
        <v>86</v>
      </c>
      <c r="AW562" s="369">
        <v>7</v>
      </c>
      <c r="AY562" s="75"/>
    </row>
    <row r="563" spans="1:51">
      <c r="A563" s="164">
        <f t="shared" si="137"/>
        <v>479</v>
      </c>
      <c r="B563" s="164">
        <f t="shared" si="138"/>
        <v>479278087</v>
      </c>
      <c r="C563" s="165" t="str">
        <f t="shared" si="139"/>
        <v>PIONEER VALLEY PERFORMING ARTS</v>
      </c>
      <c r="D563" s="174">
        <f t="shared" si="140"/>
        <v>0</v>
      </c>
      <c r="E563" s="174">
        <f t="shared" si="141"/>
        <v>0</v>
      </c>
      <c r="F563" s="174">
        <f t="shared" si="142"/>
        <v>0</v>
      </c>
      <c r="G563" s="174">
        <f t="shared" si="143"/>
        <v>0</v>
      </c>
      <c r="H563" s="174">
        <f t="shared" si="144"/>
        <v>2</v>
      </c>
      <c r="I563" s="174">
        <f t="shared" si="145"/>
        <v>5</v>
      </c>
      <c r="J563" s="174">
        <f t="shared" si="146"/>
        <v>0</v>
      </c>
      <c r="K563" s="251">
        <f t="shared" si="147"/>
        <v>0.28000000000000003</v>
      </c>
      <c r="L563" s="174"/>
      <c r="M563" s="174">
        <f t="shared" si="148"/>
        <v>0</v>
      </c>
      <c r="N563" s="174">
        <f t="shared" si="149"/>
        <v>0</v>
      </c>
      <c r="O563" s="174">
        <f t="shared" si="150"/>
        <v>0</v>
      </c>
      <c r="P563" s="174">
        <f t="shared" si="151"/>
        <v>2</v>
      </c>
      <c r="Q563" s="174">
        <f t="shared" si="152"/>
        <v>5</v>
      </c>
      <c r="R563" s="174">
        <f t="shared" si="153"/>
        <v>7</v>
      </c>
      <c r="S563" s="177"/>
      <c r="T563" s="177"/>
      <c r="U563" s="177"/>
      <c r="V563" s="177"/>
      <c r="W563" s="370"/>
      <c r="X563" s="370"/>
      <c r="Y563" s="391"/>
      <c r="Z563" s="177"/>
      <c r="AA563" s="75">
        <v>479</v>
      </c>
      <c r="AB563" s="75">
        <v>479278087</v>
      </c>
      <c r="AC563" s="193" t="s">
        <v>95</v>
      </c>
      <c r="AD563" s="75">
        <v>0</v>
      </c>
      <c r="AE563" s="75">
        <v>0</v>
      </c>
      <c r="AF563" s="75">
        <v>0</v>
      </c>
      <c r="AG563" s="75">
        <v>0</v>
      </c>
      <c r="AH563" s="75">
        <v>2</v>
      </c>
      <c r="AI563" s="75">
        <v>5</v>
      </c>
      <c r="AJ563" s="75">
        <v>0</v>
      </c>
      <c r="AK563" s="164">
        <v>0</v>
      </c>
      <c r="AL563" s="164">
        <v>0</v>
      </c>
      <c r="AM563" s="164">
        <v>0</v>
      </c>
      <c r="AN563" s="164">
        <v>0</v>
      </c>
      <c r="AO563" s="164">
        <v>2</v>
      </c>
      <c r="AP563" s="164">
        <v>0</v>
      </c>
      <c r="AQ563" s="164">
        <v>0</v>
      </c>
      <c r="AR563" s="164">
        <v>0</v>
      </c>
      <c r="AS563" s="75">
        <v>0</v>
      </c>
      <c r="AT563" s="165"/>
      <c r="AU563" s="75">
        <v>278</v>
      </c>
      <c r="AV563" s="75">
        <v>87</v>
      </c>
      <c r="AW563" s="369">
        <v>5</v>
      </c>
      <c r="AY563" s="75"/>
    </row>
    <row r="564" spans="1:51">
      <c r="A564" s="164">
        <f t="shared" si="137"/>
        <v>479</v>
      </c>
      <c r="B564" s="164">
        <f t="shared" si="138"/>
        <v>479278111</v>
      </c>
      <c r="C564" s="165" t="str">
        <f t="shared" si="139"/>
        <v>PIONEER VALLEY PERFORMING ARTS</v>
      </c>
      <c r="D564" s="174">
        <f t="shared" si="140"/>
        <v>0</v>
      </c>
      <c r="E564" s="174">
        <f t="shared" si="141"/>
        <v>0</v>
      </c>
      <c r="F564" s="174">
        <f t="shared" si="142"/>
        <v>0</v>
      </c>
      <c r="G564" s="174">
        <f t="shared" si="143"/>
        <v>0</v>
      </c>
      <c r="H564" s="174">
        <f t="shared" si="144"/>
        <v>1</v>
      </c>
      <c r="I564" s="174">
        <f t="shared" si="145"/>
        <v>4</v>
      </c>
      <c r="J564" s="174">
        <f t="shared" si="146"/>
        <v>0</v>
      </c>
      <c r="K564" s="251">
        <f t="shared" si="147"/>
        <v>0.2</v>
      </c>
      <c r="L564" s="174"/>
      <c r="M564" s="174">
        <f t="shared" si="148"/>
        <v>0</v>
      </c>
      <c r="N564" s="174">
        <f t="shared" si="149"/>
        <v>0</v>
      </c>
      <c r="O564" s="174">
        <f t="shared" si="150"/>
        <v>0</v>
      </c>
      <c r="P564" s="174">
        <f t="shared" si="151"/>
        <v>4</v>
      </c>
      <c r="Q564" s="174">
        <f t="shared" si="152"/>
        <v>6</v>
      </c>
      <c r="R564" s="174">
        <f t="shared" si="153"/>
        <v>5</v>
      </c>
      <c r="S564" s="177"/>
      <c r="T564" s="177"/>
      <c r="U564" s="177"/>
      <c r="V564" s="177"/>
      <c r="W564" s="370"/>
      <c r="X564" s="370"/>
      <c r="Y564" s="391"/>
      <c r="Z564" s="177"/>
      <c r="AA564" s="75">
        <v>479</v>
      </c>
      <c r="AB564" s="75">
        <v>479278111</v>
      </c>
      <c r="AC564" s="193" t="s">
        <v>95</v>
      </c>
      <c r="AD564" s="75">
        <v>0</v>
      </c>
      <c r="AE564" s="75">
        <v>0</v>
      </c>
      <c r="AF564" s="75">
        <v>0</v>
      </c>
      <c r="AG564" s="75">
        <v>0</v>
      </c>
      <c r="AH564" s="75">
        <v>1</v>
      </c>
      <c r="AI564" s="75">
        <v>4</v>
      </c>
      <c r="AJ564" s="75">
        <v>0</v>
      </c>
      <c r="AK564" s="164">
        <v>0</v>
      </c>
      <c r="AL564" s="164">
        <v>0</v>
      </c>
      <c r="AM564" s="164">
        <v>0</v>
      </c>
      <c r="AN564" s="164">
        <v>0</v>
      </c>
      <c r="AO564" s="164">
        <v>0</v>
      </c>
      <c r="AP564" s="164">
        <v>0</v>
      </c>
      <c r="AQ564" s="164">
        <v>0</v>
      </c>
      <c r="AR564" s="164">
        <v>0</v>
      </c>
      <c r="AS564" s="75">
        <v>4</v>
      </c>
      <c r="AT564" s="165"/>
      <c r="AU564" s="75">
        <v>278</v>
      </c>
      <c r="AV564" s="75">
        <v>111</v>
      </c>
      <c r="AW564" s="369">
        <v>6</v>
      </c>
      <c r="AY564" s="75"/>
    </row>
    <row r="565" spans="1:51">
      <c r="A565" s="164">
        <f t="shared" si="137"/>
        <v>479</v>
      </c>
      <c r="B565" s="164">
        <f t="shared" si="138"/>
        <v>479278117</v>
      </c>
      <c r="C565" s="165" t="str">
        <f t="shared" si="139"/>
        <v>PIONEER VALLEY PERFORMING ARTS</v>
      </c>
      <c r="D565" s="174">
        <f t="shared" si="140"/>
        <v>0</v>
      </c>
      <c r="E565" s="174">
        <f t="shared" si="141"/>
        <v>0</v>
      </c>
      <c r="F565" s="174">
        <f t="shared" si="142"/>
        <v>0</v>
      </c>
      <c r="G565" s="174">
        <f t="shared" si="143"/>
        <v>0</v>
      </c>
      <c r="H565" s="174">
        <f t="shared" si="144"/>
        <v>0</v>
      </c>
      <c r="I565" s="174">
        <f t="shared" si="145"/>
        <v>5</v>
      </c>
      <c r="J565" s="174">
        <f t="shared" si="146"/>
        <v>0</v>
      </c>
      <c r="K565" s="251">
        <f t="shared" si="147"/>
        <v>0.2</v>
      </c>
      <c r="L565" s="174"/>
      <c r="M565" s="174">
        <f t="shared" si="148"/>
        <v>0</v>
      </c>
      <c r="N565" s="174">
        <f t="shared" si="149"/>
        <v>0</v>
      </c>
      <c r="O565" s="174">
        <f t="shared" si="150"/>
        <v>0</v>
      </c>
      <c r="P565" s="174">
        <f t="shared" si="151"/>
        <v>2</v>
      </c>
      <c r="Q565" s="174">
        <f t="shared" si="152"/>
        <v>6</v>
      </c>
      <c r="R565" s="174">
        <f t="shared" si="153"/>
        <v>5</v>
      </c>
      <c r="S565" s="177"/>
      <c r="T565" s="177"/>
      <c r="U565" s="177"/>
      <c r="V565" s="177"/>
      <c r="W565" s="370"/>
      <c r="X565" s="370"/>
      <c r="Y565" s="391"/>
      <c r="Z565" s="177"/>
      <c r="AA565" s="75">
        <v>479</v>
      </c>
      <c r="AB565" s="75">
        <v>479278117</v>
      </c>
      <c r="AC565" s="193" t="s">
        <v>95</v>
      </c>
      <c r="AD565" s="75">
        <v>0</v>
      </c>
      <c r="AE565" s="75">
        <v>0</v>
      </c>
      <c r="AF565" s="75">
        <v>0</v>
      </c>
      <c r="AG565" s="75">
        <v>0</v>
      </c>
      <c r="AH565" s="75">
        <v>0</v>
      </c>
      <c r="AI565" s="75">
        <v>5</v>
      </c>
      <c r="AJ565" s="75">
        <v>0</v>
      </c>
      <c r="AK565" s="164">
        <v>0</v>
      </c>
      <c r="AL565" s="164">
        <v>0</v>
      </c>
      <c r="AM565" s="164">
        <v>0</v>
      </c>
      <c r="AN565" s="164">
        <v>0</v>
      </c>
      <c r="AO565" s="164">
        <v>0</v>
      </c>
      <c r="AP565" s="164">
        <v>0</v>
      </c>
      <c r="AQ565" s="164">
        <v>0</v>
      </c>
      <c r="AR565" s="164">
        <v>0</v>
      </c>
      <c r="AS565" s="75">
        <v>2</v>
      </c>
      <c r="AT565" s="165"/>
      <c r="AU565" s="75">
        <v>278</v>
      </c>
      <c r="AV565" s="75">
        <v>117</v>
      </c>
      <c r="AW565" s="369">
        <v>6</v>
      </c>
      <c r="AY565" s="75"/>
    </row>
    <row r="566" spans="1:51">
      <c r="A566" s="164">
        <f t="shared" si="137"/>
        <v>479</v>
      </c>
      <c r="B566" s="164">
        <f t="shared" si="138"/>
        <v>479278127</v>
      </c>
      <c r="C566" s="165" t="str">
        <f t="shared" si="139"/>
        <v>PIONEER VALLEY PERFORMING ARTS</v>
      </c>
      <c r="D566" s="174">
        <f t="shared" si="140"/>
        <v>0</v>
      </c>
      <c r="E566" s="174">
        <f t="shared" si="141"/>
        <v>0</v>
      </c>
      <c r="F566" s="174">
        <f t="shared" si="142"/>
        <v>0</v>
      </c>
      <c r="G566" s="174">
        <f t="shared" si="143"/>
        <v>0</v>
      </c>
      <c r="H566" s="174">
        <f t="shared" si="144"/>
        <v>0</v>
      </c>
      <c r="I566" s="174">
        <f t="shared" si="145"/>
        <v>7</v>
      </c>
      <c r="J566" s="174">
        <f t="shared" si="146"/>
        <v>0</v>
      </c>
      <c r="K566" s="251">
        <f t="shared" si="147"/>
        <v>0.28000000000000003</v>
      </c>
      <c r="L566" s="174"/>
      <c r="M566" s="174">
        <f t="shared" si="148"/>
        <v>0</v>
      </c>
      <c r="N566" s="174">
        <f t="shared" si="149"/>
        <v>0</v>
      </c>
      <c r="O566" s="174">
        <f t="shared" si="150"/>
        <v>0</v>
      </c>
      <c r="P566" s="174">
        <f t="shared" si="151"/>
        <v>3</v>
      </c>
      <c r="Q566" s="174">
        <f t="shared" si="152"/>
        <v>5</v>
      </c>
      <c r="R566" s="174">
        <f t="shared" si="153"/>
        <v>7</v>
      </c>
      <c r="S566" s="177"/>
      <c r="T566" s="177"/>
      <c r="U566" s="177"/>
      <c r="V566" s="177"/>
      <c r="W566" s="370"/>
      <c r="X566" s="370"/>
      <c r="Y566" s="391"/>
      <c r="Z566" s="177"/>
      <c r="AA566" s="75">
        <v>479</v>
      </c>
      <c r="AB566" s="75">
        <v>479278127</v>
      </c>
      <c r="AC566" s="193" t="s">
        <v>95</v>
      </c>
      <c r="AD566" s="75">
        <v>0</v>
      </c>
      <c r="AE566" s="75">
        <v>0</v>
      </c>
      <c r="AF566" s="75">
        <v>0</v>
      </c>
      <c r="AG566" s="75">
        <v>0</v>
      </c>
      <c r="AH566" s="75">
        <v>0</v>
      </c>
      <c r="AI566" s="75">
        <v>7</v>
      </c>
      <c r="AJ566" s="75">
        <v>0</v>
      </c>
      <c r="AK566" s="164">
        <v>0</v>
      </c>
      <c r="AL566" s="164">
        <v>0</v>
      </c>
      <c r="AM566" s="164">
        <v>0</v>
      </c>
      <c r="AN566" s="164">
        <v>0</v>
      </c>
      <c r="AO566" s="164">
        <v>0</v>
      </c>
      <c r="AP566" s="164">
        <v>0</v>
      </c>
      <c r="AQ566" s="164">
        <v>0</v>
      </c>
      <c r="AR566" s="164">
        <v>0</v>
      </c>
      <c r="AS566" s="75">
        <v>3</v>
      </c>
      <c r="AT566" s="165"/>
      <c r="AU566" s="75">
        <v>278</v>
      </c>
      <c r="AV566" s="75">
        <v>127</v>
      </c>
      <c r="AW566" s="369">
        <v>5</v>
      </c>
      <c r="AY566" s="75"/>
    </row>
    <row r="567" spans="1:51">
      <c r="A567" s="164">
        <f t="shared" si="137"/>
        <v>479</v>
      </c>
      <c r="B567" s="164">
        <f t="shared" si="138"/>
        <v>479278137</v>
      </c>
      <c r="C567" s="165" t="str">
        <f t="shared" si="139"/>
        <v>PIONEER VALLEY PERFORMING ARTS</v>
      </c>
      <c r="D567" s="174">
        <f t="shared" si="140"/>
        <v>0</v>
      </c>
      <c r="E567" s="174">
        <f t="shared" si="141"/>
        <v>0</v>
      </c>
      <c r="F567" s="174">
        <f t="shared" si="142"/>
        <v>0</v>
      </c>
      <c r="G567" s="174">
        <f t="shared" si="143"/>
        <v>0</v>
      </c>
      <c r="H567" s="174">
        <f t="shared" si="144"/>
        <v>7</v>
      </c>
      <c r="I567" s="174">
        <f t="shared" si="145"/>
        <v>30</v>
      </c>
      <c r="J567" s="174">
        <f t="shared" si="146"/>
        <v>0</v>
      </c>
      <c r="K567" s="251">
        <f t="shared" si="147"/>
        <v>1.48</v>
      </c>
      <c r="L567" s="174"/>
      <c r="M567" s="174">
        <f t="shared" si="148"/>
        <v>0</v>
      </c>
      <c r="N567" s="174">
        <f t="shared" si="149"/>
        <v>0</v>
      </c>
      <c r="O567" s="174">
        <f t="shared" si="150"/>
        <v>1</v>
      </c>
      <c r="P567" s="174">
        <f t="shared" si="151"/>
        <v>19</v>
      </c>
      <c r="Q567" s="174">
        <f t="shared" si="152"/>
        <v>12</v>
      </c>
      <c r="R567" s="174">
        <f t="shared" si="153"/>
        <v>37</v>
      </c>
      <c r="S567" s="177"/>
      <c r="T567" s="177"/>
      <c r="U567" s="177"/>
      <c r="V567" s="177"/>
      <c r="W567" s="370"/>
      <c r="X567" s="370"/>
      <c r="Y567" s="391"/>
      <c r="Z567" s="177"/>
      <c r="AA567" s="75">
        <v>479</v>
      </c>
      <c r="AB567" s="75">
        <v>479278137</v>
      </c>
      <c r="AC567" s="193" t="s">
        <v>95</v>
      </c>
      <c r="AD567" s="75">
        <v>0</v>
      </c>
      <c r="AE567" s="75">
        <v>0</v>
      </c>
      <c r="AF567" s="75">
        <v>0</v>
      </c>
      <c r="AG567" s="75">
        <v>0</v>
      </c>
      <c r="AH567" s="75">
        <v>7</v>
      </c>
      <c r="AI567" s="75">
        <v>30</v>
      </c>
      <c r="AJ567" s="75">
        <v>0</v>
      </c>
      <c r="AK567" s="164">
        <v>0</v>
      </c>
      <c r="AL567" s="164">
        <v>0</v>
      </c>
      <c r="AM567" s="164">
        <v>0</v>
      </c>
      <c r="AN567" s="164">
        <v>1</v>
      </c>
      <c r="AO567" s="164">
        <v>4</v>
      </c>
      <c r="AP567" s="164">
        <v>0</v>
      </c>
      <c r="AQ567" s="164">
        <v>0</v>
      </c>
      <c r="AR567" s="164">
        <v>0</v>
      </c>
      <c r="AS567" s="75">
        <v>15</v>
      </c>
      <c r="AT567" s="165"/>
      <c r="AU567" s="75">
        <v>278</v>
      </c>
      <c r="AV567" s="75">
        <v>137</v>
      </c>
      <c r="AW567" s="369">
        <v>12</v>
      </c>
      <c r="AY567" s="75"/>
    </row>
    <row r="568" spans="1:51">
      <c r="A568" s="164">
        <f t="shared" si="137"/>
        <v>479</v>
      </c>
      <c r="B568" s="164">
        <f t="shared" si="138"/>
        <v>479278161</v>
      </c>
      <c r="C568" s="165" t="str">
        <f t="shared" si="139"/>
        <v>PIONEER VALLEY PERFORMING ARTS</v>
      </c>
      <c r="D568" s="174">
        <f t="shared" si="140"/>
        <v>0</v>
      </c>
      <c r="E568" s="174">
        <f t="shared" si="141"/>
        <v>0</v>
      </c>
      <c r="F568" s="174">
        <f t="shared" si="142"/>
        <v>0</v>
      </c>
      <c r="G568" s="174">
        <f t="shared" si="143"/>
        <v>0</v>
      </c>
      <c r="H568" s="174">
        <f t="shared" si="144"/>
        <v>4</v>
      </c>
      <c r="I568" s="174">
        <f t="shared" si="145"/>
        <v>9</v>
      </c>
      <c r="J568" s="174">
        <f t="shared" si="146"/>
        <v>0</v>
      </c>
      <c r="K568" s="251">
        <f t="shared" si="147"/>
        <v>0.52</v>
      </c>
      <c r="L568" s="174"/>
      <c r="M568" s="174">
        <f t="shared" si="148"/>
        <v>0</v>
      </c>
      <c r="N568" s="174">
        <f t="shared" si="149"/>
        <v>0</v>
      </c>
      <c r="O568" s="174">
        <f t="shared" si="150"/>
        <v>0</v>
      </c>
      <c r="P568" s="174">
        <f t="shared" si="151"/>
        <v>5</v>
      </c>
      <c r="Q568" s="174">
        <f t="shared" si="152"/>
        <v>7</v>
      </c>
      <c r="R568" s="174">
        <f t="shared" si="153"/>
        <v>13</v>
      </c>
      <c r="S568" s="177"/>
      <c r="T568" s="177"/>
      <c r="U568" s="177"/>
      <c r="V568" s="177"/>
      <c r="W568" s="370"/>
      <c r="X568" s="370"/>
      <c r="Y568" s="391"/>
      <c r="Z568" s="177"/>
      <c r="AA568" s="75">
        <v>479</v>
      </c>
      <c r="AB568" s="75">
        <v>479278161</v>
      </c>
      <c r="AC568" s="193" t="s">
        <v>95</v>
      </c>
      <c r="AD568" s="75">
        <v>0</v>
      </c>
      <c r="AE568" s="75">
        <v>0</v>
      </c>
      <c r="AF568" s="75">
        <v>0</v>
      </c>
      <c r="AG568" s="75">
        <v>0</v>
      </c>
      <c r="AH568" s="75">
        <v>4</v>
      </c>
      <c r="AI568" s="75">
        <v>9</v>
      </c>
      <c r="AJ568" s="75">
        <v>0</v>
      </c>
      <c r="AK568" s="164">
        <v>0</v>
      </c>
      <c r="AL568" s="164">
        <v>0</v>
      </c>
      <c r="AM568" s="164">
        <v>0</v>
      </c>
      <c r="AN568" s="164">
        <v>0</v>
      </c>
      <c r="AO568" s="164">
        <v>1</v>
      </c>
      <c r="AP568" s="164">
        <v>0</v>
      </c>
      <c r="AQ568" s="164">
        <v>0</v>
      </c>
      <c r="AR568" s="164">
        <v>0</v>
      </c>
      <c r="AS568" s="75">
        <v>4</v>
      </c>
      <c r="AT568" s="165"/>
      <c r="AU568" s="75">
        <v>278</v>
      </c>
      <c r="AV568" s="75">
        <v>161</v>
      </c>
      <c r="AW568" s="369">
        <v>7</v>
      </c>
      <c r="AY568" s="75"/>
    </row>
    <row r="569" spans="1:51">
      <c r="A569" s="164">
        <f t="shared" si="137"/>
        <v>479</v>
      </c>
      <c r="B569" s="164">
        <f t="shared" si="138"/>
        <v>479278191</v>
      </c>
      <c r="C569" s="165" t="str">
        <f t="shared" si="139"/>
        <v>PIONEER VALLEY PERFORMING ARTS</v>
      </c>
      <c r="D569" s="174">
        <f t="shared" si="140"/>
        <v>0</v>
      </c>
      <c r="E569" s="174">
        <f t="shared" si="141"/>
        <v>0</v>
      </c>
      <c r="F569" s="174">
        <f t="shared" si="142"/>
        <v>0</v>
      </c>
      <c r="G569" s="174">
        <f t="shared" si="143"/>
        <v>0</v>
      </c>
      <c r="H569" s="174">
        <f t="shared" si="144"/>
        <v>0</v>
      </c>
      <c r="I569" s="174">
        <f t="shared" si="145"/>
        <v>2</v>
      </c>
      <c r="J569" s="174">
        <f t="shared" si="146"/>
        <v>0</v>
      </c>
      <c r="K569" s="251">
        <f t="shared" si="147"/>
        <v>0.08</v>
      </c>
      <c r="L569" s="174"/>
      <c r="M569" s="174">
        <f t="shared" si="148"/>
        <v>0</v>
      </c>
      <c r="N569" s="174">
        <f t="shared" si="149"/>
        <v>0</v>
      </c>
      <c r="O569" s="174">
        <f t="shared" si="150"/>
        <v>0</v>
      </c>
      <c r="P569" s="174">
        <f t="shared" si="151"/>
        <v>0</v>
      </c>
      <c r="Q569" s="174">
        <f t="shared" si="152"/>
        <v>7</v>
      </c>
      <c r="R569" s="174">
        <f t="shared" si="153"/>
        <v>2</v>
      </c>
      <c r="S569" s="177"/>
      <c r="T569" s="177"/>
      <c r="U569" s="177"/>
      <c r="V569" s="177"/>
      <c r="W569" s="370"/>
      <c r="X569" s="370"/>
      <c r="Y569" s="391"/>
      <c r="Z569" s="177"/>
      <c r="AA569" s="75">
        <v>479</v>
      </c>
      <c r="AB569" s="75">
        <v>479278191</v>
      </c>
      <c r="AC569" s="193" t="s">
        <v>95</v>
      </c>
      <c r="AD569" s="75">
        <v>0</v>
      </c>
      <c r="AE569" s="75">
        <v>0</v>
      </c>
      <c r="AF569" s="75">
        <v>0</v>
      </c>
      <c r="AG569" s="75">
        <v>0</v>
      </c>
      <c r="AH569" s="75">
        <v>0</v>
      </c>
      <c r="AI569" s="75">
        <v>2</v>
      </c>
      <c r="AJ569" s="75">
        <v>0</v>
      </c>
      <c r="AK569" s="164">
        <v>0</v>
      </c>
      <c r="AL569" s="164">
        <v>0</v>
      </c>
      <c r="AM569" s="164">
        <v>0</v>
      </c>
      <c r="AN569" s="164">
        <v>0</v>
      </c>
      <c r="AO569" s="164">
        <v>0</v>
      </c>
      <c r="AP569" s="164">
        <v>0</v>
      </c>
      <c r="AQ569" s="164">
        <v>0</v>
      </c>
      <c r="AR569" s="164">
        <v>0</v>
      </c>
      <c r="AS569" s="75">
        <v>0</v>
      </c>
      <c r="AT569" s="165"/>
      <c r="AU569" s="75">
        <v>278</v>
      </c>
      <c r="AV569" s="75">
        <v>191</v>
      </c>
      <c r="AW569" s="369">
        <v>7</v>
      </c>
      <c r="AY569" s="75"/>
    </row>
    <row r="570" spans="1:51">
      <c r="A570" s="164">
        <f t="shared" si="137"/>
        <v>479</v>
      </c>
      <c r="B570" s="164">
        <f t="shared" si="138"/>
        <v>479278210</v>
      </c>
      <c r="C570" s="165" t="str">
        <f t="shared" si="139"/>
        <v>PIONEER VALLEY PERFORMING ARTS</v>
      </c>
      <c r="D570" s="174">
        <f t="shared" si="140"/>
        <v>0</v>
      </c>
      <c r="E570" s="174">
        <f t="shared" si="141"/>
        <v>0</v>
      </c>
      <c r="F570" s="174">
        <f t="shared" si="142"/>
        <v>0</v>
      </c>
      <c r="G570" s="174">
        <f t="shared" si="143"/>
        <v>0</v>
      </c>
      <c r="H570" s="174">
        <f t="shared" si="144"/>
        <v>8</v>
      </c>
      <c r="I570" s="174">
        <f t="shared" si="145"/>
        <v>15</v>
      </c>
      <c r="J570" s="174">
        <f t="shared" si="146"/>
        <v>0</v>
      </c>
      <c r="K570" s="251">
        <f t="shared" si="147"/>
        <v>0.92</v>
      </c>
      <c r="L570" s="174"/>
      <c r="M570" s="174">
        <f t="shared" si="148"/>
        <v>0</v>
      </c>
      <c r="N570" s="174">
        <f t="shared" si="149"/>
        <v>0</v>
      </c>
      <c r="O570" s="174">
        <f t="shared" si="150"/>
        <v>0</v>
      </c>
      <c r="P570" s="174">
        <f t="shared" si="151"/>
        <v>4</v>
      </c>
      <c r="Q570" s="174">
        <f t="shared" si="152"/>
        <v>6</v>
      </c>
      <c r="R570" s="174">
        <f t="shared" si="153"/>
        <v>23</v>
      </c>
      <c r="S570" s="177"/>
      <c r="T570" s="177"/>
      <c r="U570" s="177"/>
      <c r="V570" s="177"/>
      <c r="W570" s="370"/>
      <c r="X570" s="370"/>
      <c r="Y570" s="391"/>
      <c r="Z570" s="177"/>
      <c r="AA570" s="75">
        <v>479</v>
      </c>
      <c r="AB570" s="75">
        <v>479278210</v>
      </c>
      <c r="AC570" s="193" t="s">
        <v>95</v>
      </c>
      <c r="AD570" s="75">
        <v>0</v>
      </c>
      <c r="AE570" s="75">
        <v>0</v>
      </c>
      <c r="AF570" s="75">
        <v>0</v>
      </c>
      <c r="AG570" s="75">
        <v>0</v>
      </c>
      <c r="AH570" s="75">
        <v>8</v>
      </c>
      <c r="AI570" s="75">
        <v>15</v>
      </c>
      <c r="AJ570" s="75">
        <v>0</v>
      </c>
      <c r="AK570" s="164">
        <v>0</v>
      </c>
      <c r="AL570" s="164">
        <v>0</v>
      </c>
      <c r="AM570" s="164">
        <v>0</v>
      </c>
      <c r="AN570" s="164">
        <v>0</v>
      </c>
      <c r="AO570" s="164">
        <v>2</v>
      </c>
      <c r="AP570" s="164">
        <v>0</v>
      </c>
      <c r="AQ570" s="164">
        <v>0</v>
      </c>
      <c r="AR570" s="164">
        <v>0</v>
      </c>
      <c r="AS570" s="75">
        <v>2</v>
      </c>
      <c r="AT570" s="165"/>
      <c r="AU570" s="75">
        <v>278</v>
      </c>
      <c r="AV570" s="75">
        <v>210</v>
      </c>
      <c r="AW570" s="369">
        <v>6</v>
      </c>
      <c r="AY570" s="75"/>
    </row>
    <row r="571" spans="1:51">
      <c r="A571" s="164">
        <f t="shared" si="137"/>
        <v>479</v>
      </c>
      <c r="B571" s="164">
        <f t="shared" si="138"/>
        <v>479278227</v>
      </c>
      <c r="C571" s="165" t="str">
        <f t="shared" si="139"/>
        <v>PIONEER VALLEY PERFORMING ARTS</v>
      </c>
      <c r="D571" s="174">
        <f t="shared" si="140"/>
        <v>0</v>
      </c>
      <c r="E571" s="174">
        <f t="shared" si="141"/>
        <v>0</v>
      </c>
      <c r="F571" s="174">
        <f t="shared" si="142"/>
        <v>0</v>
      </c>
      <c r="G571" s="174">
        <f t="shared" si="143"/>
        <v>0</v>
      </c>
      <c r="H571" s="174">
        <f t="shared" si="144"/>
        <v>1</v>
      </c>
      <c r="I571" s="174">
        <f t="shared" si="145"/>
        <v>1</v>
      </c>
      <c r="J571" s="174">
        <f t="shared" si="146"/>
        <v>0</v>
      </c>
      <c r="K571" s="251">
        <f t="shared" si="147"/>
        <v>0.08</v>
      </c>
      <c r="L571" s="174"/>
      <c r="M571" s="174">
        <f t="shared" si="148"/>
        <v>0</v>
      </c>
      <c r="N571" s="174">
        <f t="shared" si="149"/>
        <v>0</v>
      </c>
      <c r="O571" s="174">
        <f t="shared" si="150"/>
        <v>0</v>
      </c>
      <c r="P571" s="174">
        <f t="shared" si="151"/>
        <v>1</v>
      </c>
      <c r="Q571" s="174">
        <f t="shared" si="152"/>
        <v>10</v>
      </c>
      <c r="R571" s="174">
        <f t="shared" si="153"/>
        <v>2</v>
      </c>
      <c r="S571" s="177"/>
      <c r="T571" s="177"/>
      <c r="U571" s="177"/>
      <c r="V571" s="177"/>
      <c r="W571" s="370"/>
      <c r="X571" s="370"/>
      <c r="Y571" s="391"/>
      <c r="Z571" s="177"/>
      <c r="AA571" s="75">
        <v>479</v>
      </c>
      <c r="AB571" s="75">
        <v>479278227</v>
      </c>
      <c r="AC571" s="193" t="s">
        <v>95</v>
      </c>
      <c r="AD571" s="75">
        <v>0</v>
      </c>
      <c r="AE571" s="75">
        <v>0</v>
      </c>
      <c r="AF571" s="75">
        <v>0</v>
      </c>
      <c r="AG571" s="75">
        <v>0</v>
      </c>
      <c r="AH571" s="75">
        <v>1</v>
      </c>
      <c r="AI571" s="75">
        <v>1</v>
      </c>
      <c r="AJ571" s="75">
        <v>0</v>
      </c>
      <c r="AK571" s="164">
        <v>0</v>
      </c>
      <c r="AL571" s="164">
        <v>0</v>
      </c>
      <c r="AM571" s="164">
        <v>0</v>
      </c>
      <c r="AN571" s="164">
        <v>0</v>
      </c>
      <c r="AO571" s="164">
        <v>0</v>
      </c>
      <c r="AP571" s="164">
        <v>0</v>
      </c>
      <c r="AQ571" s="164">
        <v>0</v>
      </c>
      <c r="AR571" s="164">
        <v>0</v>
      </c>
      <c r="AS571" s="75">
        <v>1</v>
      </c>
      <c r="AT571" s="165"/>
      <c r="AU571" s="75">
        <v>278</v>
      </c>
      <c r="AV571" s="75">
        <v>227</v>
      </c>
      <c r="AW571" s="369">
        <v>10</v>
      </c>
      <c r="AY571" s="75"/>
    </row>
    <row r="572" spans="1:51">
      <c r="A572" s="164">
        <f t="shared" si="137"/>
        <v>479</v>
      </c>
      <c r="B572" s="164">
        <f t="shared" si="138"/>
        <v>479278278</v>
      </c>
      <c r="C572" s="165" t="str">
        <f t="shared" si="139"/>
        <v>PIONEER VALLEY PERFORMING ARTS</v>
      </c>
      <c r="D572" s="174">
        <f t="shared" si="140"/>
        <v>0</v>
      </c>
      <c r="E572" s="174">
        <f t="shared" si="141"/>
        <v>0</v>
      </c>
      <c r="F572" s="174">
        <f t="shared" si="142"/>
        <v>0</v>
      </c>
      <c r="G572" s="174">
        <f t="shared" si="143"/>
        <v>0</v>
      </c>
      <c r="H572" s="174">
        <f t="shared" si="144"/>
        <v>13</v>
      </c>
      <c r="I572" s="174">
        <f t="shared" si="145"/>
        <v>31</v>
      </c>
      <c r="J572" s="174">
        <f t="shared" si="146"/>
        <v>0</v>
      </c>
      <c r="K572" s="251">
        <f t="shared" si="147"/>
        <v>1.76</v>
      </c>
      <c r="L572" s="174"/>
      <c r="M572" s="174">
        <f t="shared" si="148"/>
        <v>0</v>
      </c>
      <c r="N572" s="174">
        <f t="shared" si="149"/>
        <v>0</v>
      </c>
      <c r="O572" s="174">
        <f t="shared" si="150"/>
        <v>0</v>
      </c>
      <c r="P572" s="174">
        <f t="shared" si="151"/>
        <v>9</v>
      </c>
      <c r="Q572" s="174">
        <f t="shared" si="152"/>
        <v>6</v>
      </c>
      <c r="R572" s="174">
        <f t="shared" si="153"/>
        <v>44</v>
      </c>
      <c r="S572" s="177"/>
      <c r="T572" s="177"/>
      <c r="U572" s="177"/>
      <c r="V572" s="177"/>
      <c r="W572" s="370"/>
      <c r="X572" s="370"/>
      <c r="Y572" s="391"/>
      <c r="Z572" s="177"/>
      <c r="AA572" s="75">
        <v>479</v>
      </c>
      <c r="AB572" s="75">
        <v>479278278</v>
      </c>
      <c r="AC572" s="193" t="s">
        <v>95</v>
      </c>
      <c r="AD572" s="75">
        <v>0</v>
      </c>
      <c r="AE572" s="75">
        <v>0</v>
      </c>
      <c r="AF572" s="75">
        <v>0</v>
      </c>
      <c r="AG572" s="75">
        <v>0</v>
      </c>
      <c r="AH572" s="75">
        <v>13</v>
      </c>
      <c r="AI572" s="75">
        <v>31</v>
      </c>
      <c r="AJ572" s="75">
        <v>0</v>
      </c>
      <c r="AK572" s="164">
        <v>0</v>
      </c>
      <c r="AL572" s="164">
        <v>0</v>
      </c>
      <c r="AM572" s="164">
        <v>0</v>
      </c>
      <c r="AN572" s="164">
        <v>0</v>
      </c>
      <c r="AO572" s="164">
        <v>1</v>
      </c>
      <c r="AP572" s="164">
        <v>0</v>
      </c>
      <c r="AQ572" s="164">
        <v>0</v>
      </c>
      <c r="AR572" s="164">
        <v>0</v>
      </c>
      <c r="AS572" s="75">
        <v>8</v>
      </c>
      <c r="AT572" s="165"/>
      <c r="AU572" s="75">
        <v>278</v>
      </c>
      <c r="AV572" s="75">
        <v>278</v>
      </c>
      <c r="AW572" s="369">
        <v>6</v>
      </c>
      <c r="AY572" s="75"/>
    </row>
    <row r="573" spans="1:51">
      <c r="A573" s="164">
        <f t="shared" si="137"/>
        <v>479</v>
      </c>
      <c r="B573" s="164">
        <f t="shared" si="138"/>
        <v>479278281</v>
      </c>
      <c r="C573" s="165" t="str">
        <f t="shared" si="139"/>
        <v>PIONEER VALLEY PERFORMING ARTS</v>
      </c>
      <c r="D573" s="174">
        <f t="shared" si="140"/>
        <v>0</v>
      </c>
      <c r="E573" s="174">
        <f t="shared" si="141"/>
        <v>0</v>
      </c>
      <c r="F573" s="174">
        <f t="shared" si="142"/>
        <v>0</v>
      </c>
      <c r="G573" s="174">
        <f t="shared" si="143"/>
        <v>0</v>
      </c>
      <c r="H573" s="174">
        <f t="shared" si="144"/>
        <v>30</v>
      </c>
      <c r="I573" s="174">
        <f t="shared" si="145"/>
        <v>43</v>
      </c>
      <c r="J573" s="174">
        <f t="shared" si="146"/>
        <v>0</v>
      </c>
      <c r="K573" s="251">
        <f t="shared" si="147"/>
        <v>2.92</v>
      </c>
      <c r="L573" s="174"/>
      <c r="M573" s="174">
        <f t="shared" si="148"/>
        <v>0</v>
      </c>
      <c r="N573" s="174">
        <f t="shared" si="149"/>
        <v>0</v>
      </c>
      <c r="O573" s="174">
        <f t="shared" si="150"/>
        <v>0</v>
      </c>
      <c r="P573" s="174">
        <f t="shared" si="151"/>
        <v>46</v>
      </c>
      <c r="Q573" s="174">
        <f t="shared" si="152"/>
        <v>12</v>
      </c>
      <c r="R573" s="174">
        <f t="shared" si="153"/>
        <v>73</v>
      </c>
      <c r="S573" s="177"/>
      <c r="T573" s="177"/>
      <c r="U573" s="177"/>
      <c r="V573" s="177"/>
      <c r="W573" s="370"/>
      <c r="X573" s="370"/>
      <c r="Y573" s="391"/>
      <c r="Z573" s="177"/>
      <c r="AA573" s="75">
        <v>479</v>
      </c>
      <c r="AB573" s="75">
        <v>479278281</v>
      </c>
      <c r="AC573" s="193" t="s">
        <v>95</v>
      </c>
      <c r="AD573" s="75">
        <v>0</v>
      </c>
      <c r="AE573" s="75">
        <v>0</v>
      </c>
      <c r="AF573" s="75">
        <v>0</v>
      </c>
      <c r="AG573" s="75">
        <v>0</v>
      </c>
      <c r="AH573" s="75">
        <v>30</v>
      </c>
      <c r="AI573" s="75">
        <v>43</v>
      </c>
      <c r="AJ573" s="75">
        <v>0</v>
      </c>
      <c r="AK573" s="164">
        <v>0</v>
      </c>
      <c r="AL573" s="164">
        <v>0</v>
      </c>
      <c r="AM573" s="164">
        <v>0</v>
      </c>
      <c r="AN573" s="164">
        <v>0</v>
      </c>
      <c r="AO573" s="164">
        <v>23</v>
      </c>
      <c r="AP573" s="164">
        <v>0</v>
      </c>
      <c r="AQ573" s="164">
        <v>0</v>
      </c>
      <c r="AR573" s="164">
        <v>0</v>
      </c>
      <c r="AS573" s="75">
        <v>23</v>
      </c>
      <c r="AT573" s="165"/>
      <c r="AU573" s="75">
        <v>278</v>
      </c>
      <c r="AV573" s="75">
        <v>281</v>
      </c>
      <c r="AW573" s="369">
        <v>12</v>
      </c>
      <c r="AY573" s="75"/>
    </row>
    <row r="574" spans="1:51">
      <c r="A574" s="164">
        <f t="shared" si="137"/>
        <v>479</v>
      </c>
      <c r="B574" s="164">
        <f t="shared" si="138"/>
        <v>479278309</v>
      </c>
      <c r="C574" s="165" t="str">
        <f t="shared" si="139"/>
        <v>PIONEER VALLEY PERFORMING ARTS</v>
      </c>
      <c r="D574" s="174">
        <f t="shared" si="140"/>
        <v>0</v>
      </c>
      <c r="E574" s="174">
        <f t="shared" si="141"/>
        <v>0</v>
      </c>
      <c r="F574" s="174">
        <f t="shared" si="142"/>
        <v>0</v>
      </c>
      <c r="G574" s="174">
        <f t="shared" si="143"/>
        <v>0</v>
      </c>
      <c r="H574" s="174">
        <f t="shared" si="144"/>
        <v>1</v>
      </c>
      <c r="I574" s="174">
        <f t="shared" si="145"/>
        <v>0</v>
      </c>
      <c r="J574" s="174">
        <f t="shared" si="146"/>
        <v>0</v>
      </c>
      <c r="K574" s="251">
        <f t="shared" si="147"/>
        <v>0.04</v>
      </c>
      <c r="L574" s="174"/>
      <c r="M574" s="174">
        <f t="shared" si="148"/>
        <v>0</v>
      </c>
      <c r="N574" s="174">
        <f t="shared" si="149"/>
        <v>0</v>
      </c>
      <c r="O574" s="174">
        <f t="shared" si="150"/>
        <v>0</v>
      </c>
      <c r="P574" s="174">
        <f t="shared" si="151"/>
        <v>0</v>
      </c>
      <c r="Q574" s="174">
        <f t="shared" si="152"/>
        <v>10</v>
      </c>
      <c r="R574" s="174">
        <f t="shared" si="153"/>
        <v>1</v>
      </c>
      <c r="S574" s="177"/>
      <c r="T574" s="177"/>
      <c r="U574" s="177"/>
      <c r="V574" s="177"/>
      <c r="W574" s="370"/>
      <c r="X574" s="370"/>
      <c r="Y574" s="391"/>
      <c r="Z574" s="177"/>
      <c r="AA574" s="75">
        <v>479</v>
      </c>
      <c r="AB574" s="75">
        <v>479278309</v>
      </c>
      <c r="AC574" s="193" t="s">
        <v>95</v>
      </c>
      <c r="AD574" s="75">
        <v>0</v>
      </c>
      <c r="AE574" s="75">
        <v>0</v>
      </c>
      <c r="AF574" s="75">
        <v>0</v>
      </c>
      <c r="AG574" s="75">
        <v>0</v>
      </c>
      <c r="AH574" s="75">
        <v>1</v>
      </c>
      <c r="AI574" s="75">
        <v>0</v>
      </c>
      <c r="AJ574" s="75">
        <v>0</v>
      </c>
      <c r="AK574" s="164">
        <v>0</v>
      </c>
      <c r="AL574" s="164">
        <v>0</v>
      </c>
      <c r="AM574" s="164">
        <v>0</v>
      </c>
      <c r="AN574" s="164">
        <v>0</v>
      </c>
      <c r="AO574" s="164">
        <v>0</v>
      </c>
      <c r="AP574" s="164">
        <v>0</v>
      </c>
      <c r="AQ574" s="164">
        <v>0</v>
      </c>
      <c r="AR574" s="164">
        <v>0</v>
      </c>
      <c r="AS574" s="75">
        <v>0</v>
      </c>
      <c r="AT574" s="165"/>
      <c r="AU574" s="75">
        <v>278</v>
      </c>
      <c r="AV574" s="75">
        <v>309</v>
      </c>
      <c r="AW574" s="369">
        <v>10</v>
      </c>
      <c r="AY574" s="75"/>
    </row>
    <row r="575" spans="1:51">
      <c r="A575" s="164">
        <f t="shared" si="137"/>
        <v>479</v>
      </c>
      <c r="B575" s="164">
        <f t="shared" si="138"/>
        <v>479278312</v>
      </c>
      <c r="C575" s="165" t="str">
        <f t="shared" si="139"/>
        <v>PIONEER VALLEY PERFORMING ARTS</v>
      </c>
      <c r="D575" s="174">
        <f t="shared" si="140"/>
        <v>0</v>
      </c>
      <c r="E575" s="174">
        <f t="shared" si="141"/>
        <v>0</v>
      </c>
      <c r="F575" s="174">
        <f t="shared" si="142"/>
        <v>0</v>
      </c>
      <c r="G575" s="174">
        <f t="shared" si="143"/>
        <v>0</v>
      </c>
      <c r="H575" s="174">
        <f t="shared" si="144"/>
        <v>1</v>
      </c>
      <c r="I575" s="174">
        <f t="shared" si="145"/>
        <v>0</v>
      </c>
      <c r="J575" s="174">
        <f t="shared" si="146"/>
        <v>0</v>
      </c>
      <c r="K575" s="251">
        <f t="shared" si="147"/>
        <v>0.04</v>
      </c>
      <c r="L575" s="174"/>
      <c r="M575" s="174">
        <f t="shared" si="148"/>
        <v>0</v>
      </c>
      <c r="N575" s="174">
        <f t="shared" si="149"/>
        <v>0</v>
      </c>
      <c r="O575" s="174">
        <f t="shared" si="150"/>
        <v>0</v>
      </c>
      <c r="P575" s="174">
        <f t="shared" si="151"/>
        <v>0</v>
      </c>
      <c r="Q575" s="174">
        <f t="shared" si="152"/>
        <v>8</v>
      </c>
      <c r="R575" s="174">
        <f t="shared" si="153"/>
        <v>1</v>
      </c>
      <c r="S575" s="177"/>
      <c r="T575" s="177"/>
      <c r="U575" s="177"/>
      <c r="V575" s="177"/>
      <c r="W575" s="370"/>
      <c r="X575" s="370"/>
      <c r="Y575" s="391"/>
      <c r="Z575" s="177"/>
      <c r="AA575" s="75">
        <v>479</v>
      </c>
      <c r="AB575" s="75">
        <v>479278312</v>
      </c>
      <c r="AC575" s="193" t="s">
        <v>95</v>
      </c>
      <c r="AD575" s="75">
        <v>0</v>
      </c>
      <c r="AE575" s="75">
        <v>0</v>
      </c>
      <c r="AF575" s="75">
        <v>0</v>
      </c>
      <c r="AG575" s="75">
        <v>0</v>
      </c>
      <c r="AH575" s="75">
        <v>1</v>
      </c>
      <c r="AI575" s="75">
        <v>0</v>
      </c>
      <c r="AJ575" s="75">
        <v>0</v>
      </c>
      <c r="AK575" s="164">
        <v>0</v>
      </c>
      <c r="AL575" s="164">
        <v>0</v>
      </c>
      <c r="AM575" s="164">
        <v>0</v>
      </c>
      <c r="AN575" s="164">
        <v>0</v>
      </c>
      <c r="AO575" s="164">
        <v>0</v>
      </c>
      <c r="AP575" s="164">
        <v>0</v>
      </c>
      <c r="AQ575" s="164">
        <v>0</v>
      </c>
      <c r="AR575" s="164">
        <v>0</v>
      </c>
      <c r="AS575" s="75">
        <v>0</v>
      </c>
      <c r="AT575" s="165"/>
      <c r="AU575" s="75">
        <v>278</v>
      </c>
      <c r="AV575" s="75">
        <v>312</v>
      </c>
      <c r="AW575" s="369">
        <v>8</v>
      </c>
      <c r="AY575" s="75"/>
    </row>
    <row r="576" spans="1:51">
      <c r="A576" s="164">
        <f t="shared" si="137"/>
        <v>479</v>
      </c>
      <c r="B576" s="164">
        <f t="shared" si="138"/>
        <v>479278325</v>
      </c>
      <c r="C576" s="165" t="str">
        <f t="shared" si="139"/>
        <v>PIONEER VALLEY PERFORMING ARTS</v>
      </c>
      <c r="D576" s="174">
        <f t="shared" si="140"/>
        <v>0</v>
      </c>
      <c r="E576" s="174">
        <f t="shared" si="141"/>
        <v>0</v>
      </c>
      <c r="F576" s="174">
        <f t="shared" si="142"/>
        <v>0</v>
      </c>
      <c r="G576" s="174">
        <f t="shared" si="143"/>
        <v>0</v>
      </c>
      <c r="H576" s="174">
        <f t="shared" si="144"/>
        <v>6</v>
      </c>
      <c r="I576" s="174">
        <f t="shared" si="145"/>
        <v>13</v>
      </c>
      <c r="J576" s="174">
        <f t="shared" si="146"/>
        <v>0</v>
      </c>
      <c r="K576" s="251">
        <f t="shared" si="147"/>
        <v>0.76</v>
      </c>
      <c r="L576" s="174"/>
      <c r="M576" s="174">
        <f t="shared" si="148"/>
        <v>0</v>
      </c>
      <c r="N576" s="174">
        <f t="shared" si="149"/>
        <v>0</v>
      </c>
      <c r="O576" s="174">
        <f t="shared" si="150"/>
        <v>0</v>
      </c>
      <c r="P576" s="174">
        <f t="shared" si="151"/>
        <v>8</v>
      </c>
      <c r="Q576" s="174">
        <f t="shared" si="152"/>
        <v>9</v>
      </c>
      <c r="R576" s="174">
        <f t="shared" si="153"/>
        <v>19</v>
      </c>
      <c r="S576" s="177"/>
      <c r="T576" s="177"/>
      <c r="U576" s="177"/>
      <c r="V576" s="177"/>
      <c r="W576" s="370"/>
      <c r="X576" s="370"/>
      <c r="Y576" s="391"/>
      <c r="Z576" s="177"/>
      <c r="AA576" s="75">
        <v>479</v>
      </c>
      <c r="AB576" s="75">
        <v>479278325</v>
      </c>
      <c r="AC576" s="193" t="s">
        <v>95</v>
      </c>
      <c r="AD576" s="75">
        <v>0</v>
      </c>
      <c r="AE576" s="75">
        <v>0</v>
      </c>
      <c r="AF576" s="75">
        <v>0</v>
      </c>
      <c r="AG576" s="75">
        <v>0</v>
      </c>
      <c r="AH576" s="75">
        <v>6</v>
      </c>
      <c r="AI576" s="75">
        <v>13</v>
      </c>
      <c r="AJ576" s="75">
        <v>0</v>
      </c>
      <c r="AK576" s="164">
        <v>0</v>
      </c>
      <c r="AL576" s="164">
        <v>0</v>
      </c>
      <c r="AM576" s="164">
        <v>0</v>
      </c>
      <c r="AN576" s="164">
        <v>0</v>
      </c>
      <c r="AO576" s="164">
        <v>2</v>
      </c>
      <c r="AP576" s="164">
        <v>0</v>
      </c>
      <c r="AQ576" s="164">
        <v>0</v>
      </c>
      <c r="AR576" s="164">
        <v>0</v>
      </c>
      <c r="AS576" s="75">
        <v>6</v>
      </c>
      <c r="AT576" s="165"/>
      <c r="AU576" s="75">
        <v>278</v>
      </c>
      <c r="AV576" s="75">
        <v>325</v>
      </c>
      <c r="AW576" s="369">
        <v>9</v>
      </c>
      <c r="AY576" s="75"/>
    </row>
    <row r="577" spans="1:51">
      <c r="A577" s="164">
        <f t="shared" si="137"/>
        <v>479</v>
      </c>
      <c r="B577" s="164">
        <f t="shared" si="138"/>
        <v>479278332</v>
      </c>
      <c r="C577" s="165" t="str">
        <f t="shared" si="139"/>
        <v>PIONEER VALLEY PERFORMING ARTS</v>
      </c>
      <c r="D577" s="174">
        <f t="shared" si="140"/>
        <v>0</v>
      </c>
      <c r="E577" s="174">
        <f t="shared" si="141"/>
        <v>0</v>
      </c>
      <c r="F577" s="174">
        <f t="shared" si="142"/>
        <v>0</v>
      </c>
      <c r="G577" s="174">
        <f t="shared" si="143"/>
        <v>0</v>
      </c>
      <c r="H577" s="174">
        <f t="shared" si="144"/>
        <v>2</v>
      </c>
      <c r="I577" s="174">
        <f t="shared" si="145"/>
        <v>5</v>
      </c>
      <c r="J577" s="174">
        <f t="shared" si="146"/>
        <v>0</v>
      </c>
      <c r="K577" s="251">
        <f t="shared" si="147"/>
        <v>0.28000000000000003</v>
      </c>
      <c r="L577" s="174"/>
      <c r="M577" s="174">
        <f t="shared" si="148"/>
        <v>0</v>
      </c>
      <c r="N577" s="174">
        <f t="shared" si="149"/>
        <v>0</v>
      </c>
      <c r="O577" s="174">
        <f t="shared" si="150"/>
        <v>0</v>
      </c>
      <c r="P577" s="174">
        <f t="shared" si="151"/>
        <v>2</v>
      </c>
      <c r="Q577" s="174">
        <f t="shared" si="152"/>
        <v>10</v>
      </c>
      <c r="R577" s="174">
        <f t="shared" si="153"/>
        <v>7</v>
      </c>
      <c r="S577" s="177"/>
      <c r="T577" s="177"/>
      <c r="U577" s="177"/>
      <c r="V577" s="177"/>
      <c r="W577" s="370"/>
      <c r="X577" s="370"/>
      <c r="Y577" s="391"/>
      <c r="Z577" s="177"/>
      <c r="AA577" s="75">
        <v>479</v>
      </c>
      <c r="AB577" s="75">
        <v>479278332</v>
      </c>
      <c r="AC577" s="193" t="s">
        <v>95</v>
      </c>
      <c r="AD577" s="75">
        <v>0</v>
      </c>
      <c r="AE577" s="75">
        <v>0</v>
      </c>
      <c r="AF577" s="75">
        <v>0</v>
      </c>
      <c r="AG577" s="75">
        <v>0</v>
      </c>
      <c r="AH577" s="75">
        <v>2</v>
      </c>
      <c r="AI577" s="75">
        <v>5</v>
      </c>
      <c r="AJ577" s="75">
        <v>0</v>
      </c>
      <c r="AK577" s="164">
        <v>0</v>
      </c>
      <c r="AL577" s="164">
        <v>0</v>
      </c>
      <c r="AM577" s="164">
        <v>0</v>
      </c>
      <c r="AN577" s="164">
        <v>0</v>
      </c>
      <c r="AO577" s="164">
        <v>0</v>
      </c>
      <c r="AP577" s="164">
        <v>0</v>
      </c>
      <c r="AQ577" s="164">
        <v>0</v>
      </c>
      <c r="AR577" s="164">
        <v>0</v>
      </c>
      <c r="AS577" s="75">
        <v>2</v>
      </c>
      <c r="AT577" s="165"/>
      <c r="AU577" s="75">
        <v>278</v>
      </c>
      <c r="AV577" s="75">
        <v>332</v>
      </c>
      <c r="AW577" s="369">
        <v>10</v>
      </c>
      <c r="AY577" s="75"/>
    </row>
    <row r="578" spans="1:51">
      <c r="A578" s="164">
        <f t="shared" si="137"/>
        <v>479</v>
      </c>
      <c r="B578" s="164">
        <f t="shared" si="138"/>
        <v>479278605</v>
      </c>
      <c r="C578" s="165" t="str">
        <f t="shared" si="139"/>
        <v>PIONEER VALLEY PERFORMING ARTS</v>
      </c>
      <c r="D578" s="174">
        <f t="shared" si="140"/>
        <v>0</v>
      </c>
      <c r="E578" s="174">
        <f t="shared" si="141"/>
        <v>0</v>
      </c>
      <c r="F578" s="174">
        <f t="shared" si="142"/>
        <v>0</v>
      </c>
      <c r="G578" s="174">
        <f t="shared" si="143"/>
        <v>0</v>
      </c>
      <c r="H578" s="174">
        <f t="shared" si="144"/>
        <v>20</v>
      </c>
      <c r="I578" s="174">
        <f t="shared" si="145"/>
        <v>14</v>
      </c>
      <c r="J578" s="174">
        <f t="shared" si="146"/>
        <v>0</v>
      </c>
      <c r="K578" s="251">
        <f t="shared" si="147"/>
        <v>1.36</v>
      </c>
      <c r="L578" s="174"/>
      <c r="M578" s="174">
        <f t="shared" si="148"/>
        <v>0</v>
      </c>
      <c r="N578" s="174">
        <f t="shared" si="149"/>
        <v>0</v>
      </c>
      <c r="O578" s="174">
        <f t="shared" si="150"/>
        <v>0</v>
      </c>
      <c r="P578" s="174">
        <f t="shared" si="151"/>
        <v>13</v>
      </c>
      <c r="Q578" s="174">
        <f t="shared" si="152"/>
        <v>6</v>
      </c>
      <c r="R578" s="174">
        <f t="shared" si="153"/>
        <v>34</v>
      </c>
      <c r="S578" s="177"/>
      <c r="T578" s="177"/>
      <c r="U578" s="177"/>
      <c r="V578" s="177"/>
      <c r="W578" s="370"/>
      <c r="X578" s="370"/>
      <c r="Y578" s="391"/>
      <c r="Z578" s="177"/>
      <c r="AA578" s="75">
        <v>479</v>
      </c>
      <c r="AB578" s="75">
        <v>479278605</v>
      </c>
      <c r="AC578" s="193" t="s">
        <v>95</v>
      </c>
      <c r="AD578" s="75">
        <v>0</v>
      </c>
      <c r="AE578" s="75">
        <v>0</v>
      </c>
      <c r="AF578" s="75">
        <v>0</v>
      </c>
      <c r="AG578" s="75">
        <v>0</v>
      </c>
      <c r="AH578" s="75">
        <v>20</v>
      </c>
      <c r="AI578" s="75">
        <v>14</v>
      </c>
      <c r="AJ578" s="75">
        <v>0</v>
      </c>
      <c r="AK578" s="164">
        <v>0</v>
      </c>
      <c r="AL578" s="164">
        <v>0</v>
      </c>
      <c r="AM578" s="164">
        <v>0</v>
      </c>
      <c r="AN578" s="164">
        <v>0</v>
      </c>
      <c r="AO578" s="164">
        <v>5</v>
      </c>
      <c r="AP578" s="164">
        <v>0</v>
      </c>
      <c r="AQ578" s="164">
        <v>0</v>
      </c>
      <c r="AR578" s="164">
        <v>0</v>
      </c>
      <c r="AS578" s="75">
        <v>8</v>
      </c>
      <c r="AT578" s="165"/>
      <c r="AU578" s="75">
        <v>278</v>
      </c>
      <c r="AV578" s="75">
        <v>605</v>
      </c>
      <c r="AW578" s="369">
        <v>6</v>
      </c>
      <c r="AY578" s="75"/>
    </row>
    <row r="579" spans="1:51">
      <c r="A579" s="164">
        <f t="shared" si="137"/>
        <v>479</v>
      </c>
      <c r="B579" s="164">
        <f t="shared" si="138"/>
        <v>479278670</v>
      </c>
      <c r="C579" s="165" t="str">
        <f t="shared" si="139"/>
        <v>PIONEER VALLEY PERFORMING ARTS</v>
      </c>
      <c r="D579" s="174">
        <f t="shared" si="140"/>
        <v>0</v>
      </c>
      <c r="E579" s="174">
        <f t="shared" si="141"/>
        <v>0</v>
      </c>
      <c r="F579" s="174">
        <f t="shared" si="142"/>
        <v>0</v>
      </c>
      <c r="G579" s="174">
        <f t="shared" si="143"/>
        <v>0</v>
      </c>
      <c r="H579" s="174">
        <f t="shared" si="144"/>
        <v>1</v>
      </c>
      <c r="I579" s="174">
        <f t="shared" si="145"/>
        <v>1</v>
      </c>
      <c r="J579" s="174">
        <f t="shared" si="146"/>
        <v>0</v>
      </c>
      <c r="K579" s="251">
        <f t="shared" si="147"/>
        <v>0.08</v>
      </c>
      <c r="L579" s="174"/>
      <c r="M579" s="174">
        <f t="shared" si="148"/>
        <v>0</v>
      </c>
      <c r="N579" s="174">
        <f t="shared" si="149"/>
        <v>0</v>
      </c>
      <c r="O579" s="174">
        <f t="shared" si="150"/>
        <v>0</v>
      </c>
      <c r="P579" s="174">
        <f t="shared" si="151"/>
        <v>1</v>
      </c>
      <c r="Q579" s="174">
        <f t="shared" si="152"/>
        <v>5</v>
      </c>
      <c r="R579" s="174">
        <f t="shared" si="153"/>
        <v>2</v>
      </c>
      <c r="S579" s="177"/>
      <c r="T579" s="177"/>
      <c r="U579" s="177"/>
      <c r="V579" s="177"/>
      <c r="W579" s="370"/>
      <c r="X579" s="370"/>
      <c r="Y579" s="391"/>
      <c r="Z579" s="177"/>
      <c r="AA579" s="75">
        <v>479</v>
      </c>
      <c r="AB579" s="75">
        <v>479278670</v>
      </c>
      <c r="AC579" s="193" t="s">
        <v>95</v>
      </c>
      <c r="AD579" s="75">
        <v>0</v>
      </c>
      <c r="AE579" s="75">
        <v>0</v>
      </c>
      <c r="AF579" s="75">
        <v>0</v>
      </c>
      <c r="AG579" s="75">
        <v>0</v>
      </c>
      <c r="AH579" s="75">
        <v>1</v>
      </c>
      <c r="AI579" s="75">
        <v>1</v>
      </c>
      <c r="AJ579" s="75">
        <v>0</v>
      </c>
      <c r="AK579" s="164">
        <v>0</v>
      </c>
      <c r="AL579" s="164">
        <v>0</v>
      </c>
      <c r="AM579" s="164">
        <v>0</v>
      </c>
      <c r="AN579" s="164">
        <v>0</v>
      </c>
      <c r="AO579" s="164">
        <v>1</v>
      </c>
      <c r="AP579" s="164">
        <v>0</v>
      </c>
      <c r="AQ579" s="164">
        <v>0</v>
      </c>
      <c r="AR579" s="164">
        <v>0</v>
      </c>
      <c r="AS579" s="75">
        <v>0</v>
      </c>
      <c r="AT579" s="165"/>
      <c r="AU579" s="75">
        <v>278</v>
      </c>
      <c r="AV579" s="75">
        <v>670</v>
      </c>
      <c r="AW579" s="369">
        <v>5</v>
      </c>
      <c r="AY579" s="75"/>
    </row>
    <row r="580" spans="1:51">
      <c r="A580" s="164">
        <f t="shared" si="137"/>
        <v>479</v>
      </c>
      <c r="B580" s="164">
        <f t="shared" si="138"/>
        <v>479278672</v>
      </c>
      <c r="C580" s="165" t="str">
        <f t="shared" si="139"/>
        <v>PIONEER VALLEY PERFORMING ARTS</v>
      </c>
      <c r="D580" s="174">
        <f t="shared" si="140"/>
        <v>0</v>
      </c>
      <c r="E580" s="174">
        <f t="shared" si="141"/>
        <v>0</v>
      </c>
      <c r="F580" s="174">
        <f t="shared" si="142"/>
        <v>0</v>
      </c>
      <c r="G580" s="174">
        <f t="shared" si="143"/>
        <v>0</v>
      </c>
      <c r="H580" s="174">
        <f t="shared" si="144"/>
        <v>1</v>
      </c>
      <c r="I580" s="174">
        <f t="shared" si="145"/>
        <v>2</v>
      </c>
      <c r="J580" s="174">
        <f t="shared" si="146"/>
        <v>0</v>
      </c>
      <c r="K580" s="251">
        <f t="shared" si="147"/>
        <v>0.12</v>
      </c>
      <c r="L580" s="174"/>
      <c r="M580" s="174">
        <f t="shared" si="148"/>
        <v>0</v>
      </c>
      <c r="N580" s="174">
        <f t="shared" si="149"/>
        <v>0</v>
      </c>
      <c r="O580" s="174">
        <f t="shared" si="150"/>
        <v>0</v>
      </c>
      <c r="P580" s="174">
        <f t="shared" si="151"/>
        <v>2</v>
      </c>
      <c r="Q580" s="174">
        <f t="shared" si="152"/>
        <v>9</v>
      </c>
      <c r="R580" s="174">
        <f t="shared" si="153"/>
        <v>3</v>
      </c>
      <c r="S580" s="177"/>
      <c r="T580" s="177"/>
      <c r="U580" s="177"/>
      <c r="V580" s="177"/>
      <c r="W580" s="370"/>
      <c r="X580" s="370"/>
      <c r="Y580" s="391"/>
      <c r="Z580" s="177"/>
      <c r="AA580" s="75">
        <v>479</v>
      </c>
      <c r="AB580" s="75">
        <v>479278672</v>
      </c>
      <c r="AC580" s="193" t="s">
        <v>95</v>
      </c>
      <c r="AD580" s="75">
        <v>0</v>
      </c>
      <c r="AE580" s="75">
        <v>0</v>
      </c>
      <c r="AF580" s="75">
        <v>0</v>
      </c>
      <c r="AG580" s="75">
        <v>0</v>
      </c>
      <c r="AH580" s="75">
        <v>1</v>
      </c>
      <c r="AI580" s="75">
        <v>2</v>
      </c>
      <c r="AJ580" s="75">
        <v>0</v>
      </c>
      <c r="AK580" s="164">
        <v>0</v>
      </c>
      <c r="AL580" s="164">
        <v>0</v>
      </c>
      <c r="AM580" s="164">
        <v>0</v>
      </c>
      <c r="AN580" s="164">
        <v>0</v>
      </c>
      <c r="AO580" s="164">
        <v>1</v>
      </c>
      <c r="AP580" s="164">
        <v>0</v>
      </c>
      <c r="AQ580" s="164">
        <v>0</v>
      </c>
      <c r="AR580" s="164">
        <v>0</v>
      </c>
      <c r="AS580" s="75">
        <v>1</v>
      </c>
      <c r="AT580" s="165"/>
      <c r="AU580" s="75">
        <v>278</v>
      </c>
      <c r="AV580" s="75">
        <v>672</v>
      </c>
      <c r="AW580" s="369">
        <v>9</v>
      </c>
      <c r="AY580" s="75"/>
    </row>
    <row r="581" spans="1:51">
      <c r="A581" s="164">
        <f t="shared" si="137"/>
        <v>479</v>
      </c>
      <c r="B581" s="164">
        <f t="shared" si="138"/>
        <v>479278674</v>
      </c>
      <c r="C581" s="165" t="str">
        <f t="shared" si="139"/>
        <v>PIONEER VALLEY PERFORMING ARTS</v>
      </c>
      <c r="D581" s="174">
        <f t="shared" si="140"/>
        <v>0</v>
      </c>
      <c r="E581" s="174">
        <f t="shared" si="141"/>
        <v>0</v>
      </c>
      <c r="F581" s="174">
        <f t="shared" si="142"/>
        <v>0</v>
      </c>
      <c r="G581" s="174">
        <f t="shared" si="143"/>
        <v>0</v>
      </c>
      <c r="H581" s="174">
        <f t="shared" si="144"/>
        <v>1</v>
      </c>
      <c r="I581" s="174">
        <f t="shared" si="145"/>
        <v>1</v>
      </c>
      <c r="J581" s="174">
        <f t="shared" si="146"/>
        <v>0</v>
      </c>
      <c r="K581" s="251">
        <f t="shared" si="147"/>
        <v>0.08</v>
      </c>
      <c r="L581" s="174"/>
      <c r="M581" s="174">
        <f t="shared" si="148"/>
        <v>0</v>
      </c>
      <c r="N581" s="174">
        <f t="shared" si="149"/>
        <v>0</v>
      </c>
      <c r="O581" s="174">
        <f t="shared" si="150"/>
        <v>0</v>
      </c>
      <c r="P581" s="174">
        <f t="shared" si="151"/>
        <v>1</v>
      </c>
      <c r="Q581" s="174">
        <f t="shared" si="152"/>
        <v>10</v>
      </c>
      <c r="R581" s="174">
        <f t="shared" si="153"/>
        <v>2</v>
      </c>
      <c r="S581" s="177"/>
      <c r="T581" s="177"/>
      <c r="U581" s="177"/>
      <c r="V581" s="177"/>
      <c r="W581" s="370"/>
      <c r="X581" s="370"/>
      <c r="Y581" s="391"/>
      <c r="Z581" s="177"/>
      <c r="AA581" s="75">
        <v>479</v>
      </c>
      <c r="AB581" s="75">
        <v>479278674</v>
      </c>
      <c r="AC581" s="193" t="s">
        <v>95</v>
      </c>
      <c r="AD581" s="75">
        <v>0</v>
      </c>
      <c r="AE581" s="75">
        <v>0</v>
      </c>
      <c r="AF581" s="75">
        <v>0</v>
      </c>
      <c r="AG581" s="75">
        <v>0</v>
      </c>
      <c r="AH581" s="75">
        <v>1</v>
      </c>
      <c r="AI581" s="75">
        <v>1</v>
      </c>
      <c r="AJ581" s="75">
        <v>0</v>
      </c>
      <c r="AK581" s="164">
        <v>0</v>
      </c>
      <c r="AL581" s="164">
        <v>0</v>
      </c>
      <c r="AM581" s="164">
        <v>0</v>
      </c>
      <c r="AN581" s="164">
        <v>0</v>
      </c>
      <c r="AO581" s="164">
        <v>0</v>
      </c>
      <c r="AP581" s="164">
        <v>0</v>
      </c>
      <c r="AQ581" s="164">
        <v>0</v>
      </c>
      <c r="AR581" s="164">
        <v>0</v>
      </c>
      <c r="AS581" s="75">
        <v>1</v>
      </c>
      <c r="AT581" s="165"/>
      <c r="AU581" s="75">
        <v>278</v>
      </c>
      <c r="AV581" s="75">
        <v>674</v>
      </c>
      <c r="AW581" s="369">
        <v>10</v>
      </c>
      <c r="AY581" s="75"/>
    </row>
    <row r="582" spans="1:51">
      <c r="A582" s="164">
        <f t="shared" si="137"/>
        <v>479</v>
      </c>
      <c r="B582" s="164">
        <f t="shared" si="138"/>
        <v>479278680</v>
      </c>
      <c r="C582" s="165" t="str">
        <f t="shared" si="139"/>
        <v>PIONEER VALLEY PERFORMING ARTS</v>
      </c>
      <c r="D582" s="174">
        <f t="shared" si="140"/>
        <v>0</v>
      </c>
      <c r="E582" s="174">
        <f t="shared" si="141"/>
        <v>0</v>
      </c>
      <c r="F582" s="174">
        <f t="shared" si="142"/>
        <v>0</v>
      </c>
      <c r="G582" s="174">
        <f t="shared" si="143"/>
        <v>0</v>
      </c>
      <c r="H582" s="174">
        <f t="shared" si="144"/>
        <v>3</v>
      </c>
      <c r="I582" s="174">
        <f t="shared" si="145"/>
        <v>5</v>
      </c>
      <c r="J582" s="174">
        <f t="shared" si="146"/>
        <v>0</v>
      </c>
      <c r="K582" s="251">
        <f t="shared" si="147"/>
        <v>0.32</v>
      </c>
      <c r="L582" s="174"/>
      <c r="M582" s="174">
        <f t="shared" si="148"/>
        <v>0</v>
      </c>
      <c r="N582" s="174">
        <f t="shared" si="149"/>
        <v>0</v>
      </c>
      <c r="O582" s="174">
        <f t="shared" si="150"/>
        <v>0</v>
      </c>
      <c r="P582" s="174">
        <f t="shared" si="151"/>
        <v>1</v>
      </c>
      <c r="Q582" s="174">
        <f t="shared" si="152"/>
        <v>5</v>
      </c>
      <c r="R582" s="174">
        <f t="shared" si="153"/>
        <v>8</v>
      </c>
      <c r="S582" s="177"/>
      <c r="T582" s="177"/>
      <c r="U582" s="177"/>
      <c r="V582" s="177"/>
      <c r="W582" s="370"/>
      <c r="X582" s="370"/>
      <c r="Y582" s="391"/>
      <c r="Z582" s="177"/>
      <c r="AA582" s="75">
        <v>479</v>
      </c>
      <c r="AB582" s="75">
        <v>479278680</v>
      </c>
      <c r="AC582" s="193" t="s">
        <v>95</v>
      </c>
      <c r="AD582" s="75">
        <v>0</v>
      </c>
      <c r="AE582" s="75">
        <v>0</v>
      </c>
      <c r="AF582" s="75">
        <v>0</v>
      </c>
      <c r="AG582" s="75">
        <v>0</v>
      </c>
      <c r="AH582" s="75">
        <v>3</v>
      </c>
      <c r="AI582" s="75">
        <v>5</v>
      </c>
      <c r="AJ582" s="75">
        <v>0</v>
      </c>
      <c r="AK582" s="164">
        <v>0</v>
      </c>
      <c r="AL582" s="164">
        <v>0</v>
      </c>
      <c r="AM582" s="164">
        <v>0</v>
      </c>
      <c r="AN582" s="164">
        <v>0</v>
      </c>
      <c r="AO582" s="164">
        <v>0</v>
      </c>
      <c r="AP582" s="164">
        <v>0</v>
      </c>
      <c r="AQ582" s="164">
        <v>0</v>
      </c>
      <c r="AR582" s="164">
        <v>0</v>
      </c>
      <c r="AS582" s="75">
        <v>1</v>
      </c>
      <c r="AT582" s="165"/>
      <c r="AU582" s="75">
        <v>278</v>
      </c>
      <c r="AV582" s="75">
        <v>680</v>
      </c>
      <c r="AW582" s="369">
        <v>5</v>
      </c>
      <c r="AY582" s="75"/>
    </row>
    <row r="583" spans="1:51">
      <c r="A583" s="164">
        <f t="shared" si="137"/>
        <v>479</v>
      </c>
      <c r="B583" s="164">
        <f t="shared" si="138"/>
        <v>479278683</v>
      </c>
      <c r="C583" s="165" t="str">
        <f t="shared" si="139"/>
        <v>PIONEER VALLEY PERFORMING ARTS</v>
      </c>
      <c r="D583" s="174">
        <f t="shared" si="140"/>
        <v>0</v>
      </c>
      <c r="E583" s="174">
        <f t="shared" si="141"/>
        <v>0</v>
      </c>
      <c r="F583" s="174">
        <f t="shared" si="142"/>
        <v>0</v>
      </c>
      <c r="G583" s="174">
        <f t="shared" si="143"/>
        <v>0</v>
      </c>
      <c r="H583" s="174">
        <f t="shared" si="144"/>
        <v>1</v>
      </c>
      <c r="I583" s="174">
        <f t="shared" si="145"/>
        <v>1</v>
      </c>
      <c r="J583" s="174">
        <f t="shared" si="146"/>
        <v>0</v>
      </c>
      <c r="K583" s="251">
        <f t="shared" si="147"/>
        <v>0.08</v>
      </c>
      <c r="L583" s="174"/>
      <c r="M583" s="174">
        <f t="shared" si="148"/>
        <v>0</v>
      </c>
      <c r="N583" s="174">
        <f t="shared" si="149"/>
        <v>0</v>
      </c>
      <c r="O583" s="174">
        <f t="shared" si="150"/>
        <v>0</v>
      </c>
      <c r="P583" s="174">
        <f t="shared" si="151"/>
        <v>0</v>
      </c>
      <c r="Q583" s="174">
        <f t="shared" si="152"/>
        <v>4</v>
      </c>
      <c r="R583" s="174">
        <f t="shared" si="153"/>
        <v>2</v>
      </c>
      <c r="S583" s="177"/>
      <c r="T583" s="177"/>
      <c r="U583" s="177"/>
      <c r="V583" s="177"/>
      <c r="W583" s="370"/>
      <c r="X583" s="370"/>
      <c r="Y583" s="391"/>
      <c r="Z583" s="177"/>
      <c r="AA583" s="75">
        <v>479</v>
      </c>
      <c r="AB583" s="75">
        <v>479278683</v>
      </c>
      <c r="AC583" s="193" t="s">
        <v>95</v>
      </c>
      <c r="AD583" s="75">
        <v>0</v>
      </c>
      <c r="AE583" s="75">
        <v>0</v>
      </c>
      <c r="AF583" s="75">
        <v>0</v>
      </c>
      <c r="AG583" s="75">
        <v>0</v>
      </c>
      <c r="AH583" s="75">
        <v>1</v>
      </c>
      <c r="AI583" s="75">
        <v>1</v>
      </c>
      <c r="AJ583" s="75">
        <v>0</v>
      </c>
      <c r="AK583" s="164">
        <v>0</v>
      </c>
      <c r="AL583" s="164">
        <v>0</v>
      </c>
      <c r="AM583" s="164">
        <v>0</v>
      </c>
      <c r="AN583" s="164">
        <v>0</v>
      </c>
      <c r="AO583" s="164">
        <v>0</v>
      </c>
      <c r="AP583" s="164">
        <v>0</v>
      </c>
      <c r="AQ583" s="164">
        <v>0</v>
      </c>
      <c r="AR583" s="164">
        <v>0</v>
      </c>
      <c r="AS583" s="75">
        <v>0</v>
      </c>
      <c r="AT583" s="165"/>
      <c r="AU583" s="75">
        <v>278</v>
      </c>
      <c r="AV583" s="75">
        <v>683</v>
      </c>
      <c r="AW583" s="369">
        <v>4</v>
      </c>
      <c r="AY583" s="75"/>
    </row>
    <row r="584" spans="1:51">
      <c r="A584" s="164">
        <f t="shared" si="137"/>
        <v>479</v>
      </c>
      <c r="B584" s="164">
        <f t="shared" si="138"/>
        <v>479278755</v>
      </c>
      <c r="C584" s="165" t="str">
        <f t="shared" si="139"/>
        <v>PIONEER VALLEY PERFORMING ARTS</v>
      </c>
      <c r="D584" s="174">
        <f t="shared" si="140"/>
        <v>0</v>
      </c>
      <c r="E584" s="174">
        <f t="shared" si="141"/>
        <v>0</v>
      </c>
      <c r="F584" s="174">
        <f t="shared" si="142"/>
        <v>0</v>
      </c>
      <c r="G584" s="174">
        <f t="shared" si="143"/>
        <v>0</v>
      </c>
      <c r="H584" s="174">
        <f t="shared" si="144"/>
        <v>1</v>
      </c>
      <c r="I584" s="174">
        <f t="shared" si="145"/>
        <v>1</v>
      </c>
      <c r="J584" s="174">
        <f t="shared" si="146"/>
        <v>0</v>
      </c>
      <c r="K584" s="251">
        <f t="shared" si="147"/>
        <v>0.08</v>
      </c>
      <c r="L584" s="174"/>
      <c r="M584" s="174">
        <f t="shared" si="148"/>
        <v>0</v>
      </c>
      <c r="N584" s="174">
        <f t="shared" si="149"/>
        <v>0</v>
      </c>
      <c r="O584" s="174">
        <f t="shared" si="150"/>
        <v>0</v>
      </c>
      <c r="P584" s="174">
        <f t="shared" si="151"/>
        <v>1</v>
      </c>
      <c r="Q584" s="174">
        <f t="shared" si="152"/>
        <v>10</v>
      </c>
      <c r="R584" s="174">
        <f t="shared" si="153"/>
        <v>2</v>
      </c>
      <c r="S584" s="177"/>
      <c r="T584" s="177"/>
      <c r="U584" s="177"/>
      <c r="V584" s="177"/>
      <c r="W584" s="370"/>
      <c r="X584" s="370"/>
      <c r="Y584" s="391"/>
      <c r="Z584" s="177"/>
      <c r="AA584" s="75">
        <v>479</v>
      </c>
      <c r="AB584" s="75">
        <v>479278755</v>
      </c>
      <c r="AC584" s="193" t="s">
        <v>95</v>
      </c>
      <c r="AD584" s="75">
        <v>0</v>
      </c>
      <c r="AE584" s="75">
        <v>0</v>
      </c>
      <c r="AF584" s="75">
        <v>0</v>
      </c>
      <c r="AG584" s="75">
        <v>0</v>
      </c>
      <c r="AH584" s="75">
        <v>1</v>
      </c>
      <c r="AI584" s="75">
        <v>1</v>
      </c>
      <c r="AJ584" s="75">
        <v>0</v>
      </c>
      <c r="AK584" s="164">
        <v>0</v>
      </c>
      <c r="AL584" s="164">
        <v>0</v>
      </c>
      <c r="AM584" s="164">
        <v>0</v>
      </c>
      <c r="AN584" s="164">
        <v>0</v>
      </c>
      <c r="AO584" s="164">
        <v>1</v>
      </c>
      <c r="AP584" s="164">
        <v>0</v>
      </c>
      <c r="AQ584" s="164">
        <v>0</v>
      </c>
      <c r="AR584" s="164">
        <v>0</v>
      </c>
      <c r="AS584" s="75">
        <v>0</v>
      </c>
      <c r="AT584" s="165"/>
      <c r="AU584" s="75">
        <v>278</v>
      </c>
      <c r="AV584" s="75">
        <v>755</v>
      </c>
      <c r="AW584" s="369">
        <v>10</v>
      </c>
      <c r="AY584" s="75"/>
    </row>
    <row r="585" spans="1:51">
      <c r="A585" s="164">
        <f t="shared" si="137"/>
        <v>479</v>
      </c>
      <c r="B585" s="164">
        <f t="shared" si="138"/>
        <v>479278766</v>
      </c>
      <c r="C585" s="165" t="str">
        <f t="shared" si="139"/>
        <v>PIONEER VALLEY PERFORMING ARTS</v>
      </c>
      <c r="D585" s="174">
        <f t="shared" si="140"/>
        <v>0</v>
      </c>
      <c r="E585" s="174">
        <f t="shared" si="141"/>
        <v>0</v>
      </c>
      <c r="F585" s="174">
        <f t="shared" si="142"/>
        <v>0</v>
      </c>
      <c r="G585" s="174">
        <f t="shared" si="143"/>
        <v>0</v>
      </c>
      <c r="H585" s="174">
        <f t="shared" si="144"/>
        <v>2</v>
      </c>
      <c r="I585" s="174">
        <f t="shared" si="145"/>
        <v>1</v>
      </c>
      <c r="J585" s="174">
        <f t="shared" si="146"/>
        <v>0</v>
      </c>
      <c r="K585" s="251">
        <f t="shared" si="147"/>
        <v>0.12</v>
      </c>
      <c r="L585" s="174"/>
      <c r="M585" s="174">
        <f t="shared" si="148"/>
        <v>0</v>
      </c>
      <c r="N585" s="174">
        <f t="shared" si="149"/>
        <v>0</v>
      </c>
      <c r="O585" s="174">
        <f t="shared" si="150"/>
        <v>0</v>
      </c>
      <c r="P585" s="174">
        <f t="shared" si="151"/>
        <v>2</v>
      </c>
      <c r="Q585" s="174">
        <f t="shared" si="152"/>
        <v>7</v>
      </c>
      <c r="R585" s="174">
        <f t="shared" si="153"/>
        <v>3</v>
      </c>
      <c r="S585" s="177"/>
      <c r="T585" s="177"/>
      <c r="U585" s="177"/>
      <c r="V585" s="177"/>
      <c r="W585" s="370"/>
      <c r="X585" s="370"/>
      <c r="Y585" s="391"/>
      <c r="Z585" s="177"/>
      <c r="AA585" s="75">
        <v>479</v>
      </c>
      <c r="AB585" s="75">
        <v>479278766</v>
      </c>
      <c r="AC585" s="193" t="s">
        <v>95</v>
      </c>
      <c r="AD585" s="75">
        <v>0</v>
      </c>
      <c r="AE585" s="75">
        <v>0</v>
      </c>
      <c r="AF585" s="75">
        <v>0</v>
      </c>
      <c r="AG585" s="75">
        <v>0</v>
      </c>
      <c r="AH585" s="75">
        <v>2</v>
      </c>
      <c r="AI585" s="75">
        <v>1</v>
      </c>
      <c r="AJ585" s="75">
        <v>0</v>
      </c>
      <c r="AK585" s="164">
        <v>0</v>
      </c>
      <c r="AL585" s="164">
        <v>0</v>
      </c>
      <c r="AM585" s="164">
        <v>0</v>
      </c>
      <c r="AN585" s="164">
        <v>0</v>
      </c>
      <c r="AO585" s="164">
        <v>2</v>
      </c>
      <c r="AP585" s="164">
        <v>0</v>
      </c>
      <c r="AQ585" s="164">
        <v>0</v>
      </c>
      <c r="AR585" s="164">
        <v>0</v>
      </c>
      <c r="AS585" s="75">
        <v>0</v>
      </c>
      <c r="AT585" s="165"/>
      <c r="AU585" s="75">
        <v>278</v>
      </c>
      <c r="AV585" s="75">
        <v>766</v>
      </c>
      <c r="AW585" s="369">
        <v>7</v>
      </c>
      <c r="AY585" s="75"/>
    </row>
    <row r="586" spans="1:51">
      <c r="A586" s="164">
        <f t="shared" si="137"/>
        <v>479</v>
      </c>
      <c r="B586" s="164">
        <f t="shared" si="138"/>
        <v>479278770</v>
      </c>
      <c r="C586" s="165" t="str">
        <f t="shared" si="139"/>
        <v>PIONEER VALLEY PERFORMING ARTS</v>
      </c>
      <c r="D586" s="174">
        <f t="shared" si="140"/>
        <v>0</v>
      </c>
      <c r="E586" s="174">
        <f t="shared" si="141"/>
        <v>0</v>
      </c>
      <c r="F586" s="174">
        <f t="shared" si="142"/>
        <v>0</v>
      </c>
      <c r="G586" s="174">
        <f t="shared" si="143"/>
        <v>0</v>
      </c>
      <c r="H586" s="174">
        <f t="shared" si="144"/>
        <v>0</v>
      </c>
      <c r="I586" s="174">
        <f t="shared" si="145"/>
        <v>1</v>
      </c>
      <c r="J586" s="174">
        <f t="shared" si="146"/>
        <v>0</v>
      </c>
      <c r="K586" s="251">
        <f t="shared" si="147"/>
        <v>0.04</v>
      </c>
      <c r="L586" s="174"/>
      <c r="M586" s="174">
        <f t="shared" si="148"/>
        <v>0</v>
      </c>
      <c r="N586" s="174">
        <f t="shared" si="149"/>
        <v>0</v>
      </c>
      <c r="O586" s="174">
        <f t="shared" si="150"/>
        <v>0</v>
      </c>
      <c r="P586" s="174">
        <f t="shared" si="151"/>
        <v>0</v>
      </c>
      <c r="Q586" s="174">
        <f t="shared" si="152"/>
        <v>6</v>
      </c>
      <c r="R586" s="174">
        <f t="shared" si="153"/>
        <v>1</v>
      </c>
      <c r="S586" s="177"/>
      <c r="T586" s="177"/>
      <c r="U586" s="177"/>
      <c r="V586" s="177"/>
      <c r="W586" s="370"/>
      <c r="X586" s="370"/>
      <c r="Y586" s="391"/>
      <c r="Z586" s="177"/>
      <c r="AA586" s="75">
        <v>479</v>
      </c>
      <c r="AB586" s="75">
        <v>479278770</v>
      </c>
      <c r="AC586" s="193" t="s">
        <v>95</v>
      </c>
      <c r="AD586" s="75">
        <v>0</v>
      </c>
      <c r="AE586" s="75">
        <v>0</v>
      </c>
      <c r="AF586" s="75">
        <v>0</v>
      </c>
      <c r="AG586" s="75">
        <v>0</v>
      </c>
      <c r="AH586" s="75">
        <v>0</v>
      </c>
      <c r="AI586" s="75">
        <v>1</v>
      </c>
      <c r="AJ586" s="75">
        <v>0</v>
      </c>
      <c r="AK586" s="164">
        <v>0</v>
      </c>
      <c r="AL586" s="164">
        <v>0</v>
      </c>
      <c r="AM586" s="164">
        <v>0</v>
      </c>
      <c r="AN586" s="164">
        <v>0</v>
      </c>
      <c r="AO586" s="164">
        <v>0</v>
      </c>
      <c r="AP586" s="164">
        <v>0</v>
      </c>
      <c r="AQ586" s="164">
        <v>0</v>
      </c>
      <c r="AR586" s="164">
        <v>0</v>
      </c>
      <c r="AS586" s="75">
        <v>0</v>
      </c>
      <c r="AT586" s="165"/>
      <c r="AU586" s="75">
        <v>278</v>
      </c>
      <c r="AV586" s="75">
        <v>770</v>
      </c>
      <c r="AW586" s="369">
        <v>6</v>
      </c>
      <c r="AY586" s="75"/>
    </row>
    <row r="587" spans="1:51">
      <c r="A587" s="164">
        <f t="shared" ref="A587:A650" si="154">AA587</f>
        <v>481</v>
      </c>
      <c r="B587" s="164">
        <f t="shared" ref="B587:B650" si="155">AB587</f>
        <v>481035001</v>
      </c>
      <c r="C587" s="165" t="str">
        <f t="shared" ref="C587:C650" si="156">AC587</f>
        <v>BOSTON RENAISSANCE</v>
      </c>
      <c r="D587" s="174">
        <f t="shared" ref="D587:D650" si="157">ROUND(AD587,0)</f>
        <v>0</v>
      </c>
      <c r="E587" s="174">
        <f t="shared" ref="E587:E650" si="158">ROUND(AE587,0)</f>
        <v>0</v>
      </c>
      <c r="F587" s="174">
        <f t="shared" ref="F587:F650" si="159">ROUND(AF587,0)</f>
        <v>0</v>
      </c>
      <c r="G587" s="174">
        <f t="shared" ref="G587:G650" si="160">ROUND(AG587,0)</f>
        <v>1</v>
      </c>
      <c r="H587" s="174">
        <f t="shared" ref="H587:H650" si="161">ROUND(AH587,0)</f>
        <v>0</v>
      </c>
      <c r="I587" s="174">
        <f t="shared" ref="I587:I650" si="162">ROUND(AI587,0)-J587</f>
        <v>0</v>
      </c>
      <c r="J587" s="174">
        <f t="shared" ref="J587:J650" si="163">ROUND(AJ587,0)</f>
        <v>0</v>
      </c>
      <c r="K587" s="251">
        <f t="shared" ref="K587:K650" si="164">ROUND($K$2*(SUM(AF587:AI587)+(AE587*0.5))+$K$5*AJ587,4)</f>
        <v>0.04</v>
      </c>
      <c r="L587" s="174"/>
      <c r="M587" s="174">
        <f t="shared" ref="M587:M650" si="165">ROUND(AL587+(AK587*0.5),0)</f>
        <v>0</v>
      </c>
      <c r="N587" s="174">
        <f t="shared" ref="N587:N650" si="166">ROUND(AM587,0)</f>
        <v>0</v>
      </c>
      <c r="O587" s="174">
        <f t="shared" ref="O587:O650" si="167">ROUND(AN587,0)</f>
        <v>0</v>
      </c>
      <c r="P587" s="174">
        <f t="shared" ref="P587:P650" si="168">ROUND(((AP587+AQ587)*0.5)+AO587+AR587+AS587,0)</f>
        <v>0</v>
      </c>
      <c r="Q587" s="174">
        <f t="shared" ref="Q587:Q650" si="169">AW587</f>
        <v>6</v>
      </c>
      <c r="R587" s="174">
        <f t="shared" ref="R587:R650" si="170">SUM(F587:I587)+ROUND(D587*0.5,0)+ROUND(J587,0)</f>
        <v>1</v>
      </c>
      <c r="S587" s="177"/>
      <c r="T587" s="177"/>
      <c r="U587" s="177"/>
      <c r="V587" s="177"/>
      <c r="W587" s="370"/>
      <c r="X587" s="370"/>
      <c r="Y587" s="391"/>
      <c r="Z587" s="177"/>
      <c r="AA587" s="75">
        <v>481</v>
      </c>
      <c r="AB587" s="75">
        <v>481035001</v>
      </c>
      <c r="AC587" s="193" t="s">
        <v>97</v>
      </c>
      <c r="AD587" s="75">
        <v>0</v>
      </c>
      <c r="AE587" s="75">
        <v>0</v>
      </c>
      <c r="AF587" s="75">
        <v>0</v>
      </c>
      <c r="AG587" s="75">
        <v>1</v>
      </c>
      <c r="AH587" s="75">
        <v>0</v>
      </c>
      <c r="AI587" s="75">
        <v>0</v>
      </c>
      <c r="AJ587" s="75">
        <v>0</v>
      </c>
      <c r="AK587" s="164">
        <v>0</v>
      </c>
      <c r="AL587" s="164">
        <v>0</v>
      </c>
      <c r="AM587" s="164">
        <v>0</v>
      </c>
      <c r="AN587" s="164">
        <v>0</v>
      </c>
      <c r="AO587" s="164">
        <v>0</v>
      </c>
      <c r="AP587" s="164">
        <v>0</v>
      </c>
      <c r="AQ587" s="164">
        <v>0</v>
      </c>
      <c r="AR587" s="164">
        <v>0</v>
      </c>
      <c r="AS587" s="75">
        <v>0</v>
      </c>
      <c r="AT587" s="165"/>
      <c r="AU587" s="75">
        <v>35</v>
      </c>
      <c r="AV587" s="75">
        <v>1</v>
      </c>
      <c r="AW587" s="369">
        <v>6</v>
      </c>
      <c r="AY587" s="75"/>
    </row>
    <row r="588" spans="1:51">
      <c r="A588" s="164">
        <f t="shared" si="154"/>
        <v>481</v>
      </c>
      <c r="B588" s="164">
        <f t="shared" si="155"/>
        <v>481035018</v>
      </c>
      <c r="C588" s="165" t="str">
        <f t="shared" si="156"/>
        <v>BOSTON RENAISSANCE</v>
      </c>
      <c r="D588" s="174">
        <f t="shared" si="157"/>
        <v>0</v>
      </c>
      <c r="E588" s="174">
        <f t="shared" si="158"/>
        <v>0</v>
      </c>
      <c r="F588" s="174">
        <f t="shared" si="159"/>
        <v>0</v>
      </c>
      <c r="G588" s="174">
        <f t="shared" si="160"/>
        <v>1</v>
      </c>
      <c r="H588" s="174">
        <f t="shared" si="161"/>
        <v>0</v>
      </c>
      <c r="I588" s="174">
        <f t="shared" si="162"/>
        <v>0</v>
      </c>
      <c r="J588" s="174">
        <f t="shared" si="163"/>
        <v>0</v>
      </c>
      <c r="K588" s="251">
        <f t="shared" si="164"/>
        <v>0.04</v>
      </c>
      <c r="L588" s="174"/>
      <c r="M588" s="174">
        <f t="shared" si="165"/>
        <v>0</v>
      </c>
      <c r="N588" s="174">
        <f t="shared" si="166"/>
        <v>0</v>
      </c>
      <c r="O588" s="174">
        <f t="shared" si="167"/>
        <v>0</v>
      </c>
      <c r="P588" s="174">
        <f t="shared" si="168"/>
        <v>0</v>
      </c>
      <c r="Q588" s="174">
        <f t="shared" si="169"/>
        <v>9</v>
      </c>
      <c r="R588" s="174">
        <f t="shared" si="170"/>
        <v>1</v>
      </c>
      <c r="S588" s="177"/>
      <c r="T588" s="177"/>
      <c r="U588" s="177"/>
      <c r="V588" s="177"/>
      <c r="W588" s="370"/>
      <c r="X588" s="370"/>
      <c r="Y588" s="391"/>
      <c r="Z588" s="177"/>
      <c r="AA588" s="75">
        <v>481</v>
      </c>
      <c r="AB588" s="75">
        <v>481035018</v>
      </c>
      <c r="AC588" s="193" t="s">
        <v>97</v>
      </c>
      <c r="AD588" s="75">
        <v>0</v>
      </c>
      <c r="AE588" s="75">
        <v>0</v>
      </c>
      <c r="AF588" s="75">
        <v>0</v>
      </c>
      <c r="AG588" s="75">
        <v>1</v>
      </c>
      <c r="AH588" s="75">
        <v>0</v>
      </c>
      <c r="AI588" s="75">
        <v>0</v>
      </c>
      <c r="AJ588" s="75">
        <v>0</v>
      </c>
      <c r="AK588" s="164">
        <v>0</v>
      </c>
      <c r="AL588" s="164">
        <v>0</v>
      </c>
      <c r="AM588" s="164">
        <v>0</v>
      </c>
      <c r="AN588" s="164">
        <v>0</v>
      </c>
      <c r="AO588" s="164">
        <v>0</v>
      </c>
      <c r="AP588" s="164">
        <v>0</v>
      </c>
      <c r="AQ588" s="164">
        <v>0</v>
      </c>
      <c r="AR588" s="164">
        <v>0</v>
      </c>
      <c r="AS588" s="75">
        <v>0</v>
      </c>
      <c r="AT588" s="165"/>
      <c r="AU588" s="75">
        <v>35</v>
      </c>
      <c r="AV588" s="75">
        <v>18</v>
      </c>
      <c r="AW588" s="369">
        <v>9</v>
      </c>
      <c r="AY588" s="75"/>
    </row>
    <row r="589" spans="1:51">
      <c r="A589" s="164">
        <f t="shared" si="154"/>
        <v>481</v>
      </c>
      <c r="B589" s="164">
        <f t="shared" si="155"/>
        <v>481035025</v>
      </c>
      <c r="C589" s="165" t="str">
        <f t="shared" si="156"/>
        <v>BOSTON RENAISSANCE</v>
      </c>
      <c r="D589" s="174">
        <f t="shared" si="157"/>
        <v>1</v>
      </c>
      <c r="E589" s="174">
        <f t="shared" si="158"/>
        <v>0</v>
      </c>
      <c r="F589" s="174">
        <f t="shared" si="159"/>
        <v>0</v>
      </c>
      <c r="G589" s="174">
        <f t="shared" si="160"/>
        <v>1</v>
      </c>
      <c r="H589" s="174">
        <f t="shared" si="161"/>
        <v>0</v>
      </c>
      <c r="I589" s="174">
        <f t="shared" si="162"/>
        <v>0</v>
      </c>
      <c r="J589" s="174">
        <f t="shared" si="163"/>
        <v>0</v>
      </c>
      <c r="K589" s="251">
        <f t="shared" si="164"/>
        <v>0.04</v>
      </c>
      <c r="L589" s="174"/>
      <c r="M589" s="174">
        <f t="shared" si="165"/>
        <v>0</v>
      </c>
      <c r="N589" s="174">
        <f t="shared" si="166"/>
        <v>0</v>
      </c>
      <c r="O589" s="174">
        <f t="shared" si="167"/>
        <v>0</v>
      </c>
      <c r="P589" s="174">
        <f t="shared" si="168"/>
        <v>0</v>
      </c>
      <c r="Q589" s="174">
        <f t="shared" si="169"/>
        <v>7</v>
      </c>
      <c r="R589" s="174">
        <f t="shared" si="170"/>
        <v>2</v>
      </c>
      <c r="S589" s="177"/>
      <c r="T589" s="177"/>
      <c r="U589" s="177"/>
      <c r="V589" s="177"/>
      <c r="W589" s="370"/>
      <c r="X589" s="370"/>
      <c r="Y589" s="391"/>
      <c r="Z589" s="177"/>
      <c r="AA589" s="75">
        <v>481</v>
      </c>
      <c r="AB589" s="75">
        <v>481035025</v>
      </c>
      <c r="AC589" s="193" t="s">
        <v>97</v>
      </c>
      <c r="AD589" s="75">
        <v>1</v>
      </c>
      <c r="AE589" s="75">
        <v>0</v>
      </c>
      <c r="AF589" s="75">
        <v>0</v>
      </c>
      <c r="AG589" s="75">
        <v>1</v>
      </c>
      <c r="AH589" s="75">
        <v>0</v>
      </c>
      <c r="AI589" s="75">
        <v>0</v>
      </c>
      <c r="AJ589" s="75">
        <v>0</v>
      </c>
      <c r="AK589" s="164">
        <v>0</v>
      </c>
      <c r="AL589" s="164">
        <v>0</v>
      </c>
      <c r="AM589" s="164">
        <v>0</v>
      </c>
      <c r="AN589" s="164">
        <v>0</v>
      </c>
      <c r="AO589" s="164">
        <v>0</v>
      </c>
      <c r="AP589" s="164">
        <v>0</v>
      </c>
      <c r="AQ589" s="164">
        <v>0</v>
      </c>
      <c r="AR589" s="164">
        <v>0</v>
      </c>
      <c r="AS589" s="75">
        <v>0</v>
      </c>
      <c r="AT589" s="165"/>
      <c r="AU589" s="75">
        <v>35</v>
      </c>
      <c r="AV589" s="75">
        <v>25</v>
      </c>
      <c r="AW589" s="369">
        <v>7</v>
      </c>
      <c r="AY589" s="75"/>
    </row>
    <row r="590" spans="1:51">
      <c r="A590" s="164">
        <f t="shared" si="154"/>
        <v>481</v>
      </c>
      <c r="B590" s="164">
        <f t="shared" si="155"/>
        <v>481035030</v>
      </c>
      <c r="C590" s="165" t="str">
        <f t="shared" si="156"/>
        <v>BOSTON RENAISSANCE</v>
      </c>
      <c r="D590" s="174">
        <f t="shared" si="157"/>
        <v>0</v>
      </c>
      <c r="E590" s="174">
        <f t="shared" si="158"/>
        <v>0</v>
      </c>
      <c r="F590" s="174">
        <f t="shared" si="159"/>
        <v>0</v>
      </c>
      <c r="G590" s="174">
        <f t="shared" si="160"/>
        <v>1</v>
      </c>
      <c r="H590" s="174">
        <f t="shared" si="161"/>
        <v>1</v>
      </c>
      <c r="I590" s="174">
        <f t="shared" si="162"/>
        <v>0</v>
      </c>
      <c r="J590" s="174">
        <f t="shared" si="163"/>
        <v>0</v>
      </c>
      <c r="K590" s="251">
        <f t="shared" si="164"/>
        <v>0.08</v>
      </c>
      <c r="L590" s="174"/>
      <c r="M590" s="174">
        <f t="shared" si="165"/>
        <v>1</v>
      </c>
      <c r="N590" s="174">
        <f t="shared" si="166"/>
        <v>0</v>
      </c>
      <c r="O590" s="174">
        <f t="shared" si="167"/>
        <v>0</v>
      </c>
      <c r="P590" s="174">
        <f t="shared" si="168"/>
        <v>2</v>
      </c>
      <c r="Q590" s="174">
        <f t="shared" si="169"/>
        <v>6</v>
      </c>
      <c r="R590" s="174">
        <f t="shared" si="170"/>
        <v>2</v>
      </c>
      <c r="S590" s="177"/>
      <c r="T590" s="177"/>
      <c r="U590" s="177"/>
      <c r="V590" s="177"/>
      <c r="W590" s="370"/>
      <c r="X590" s="370"/>
      <c r="Y590" s="391"/>
      <c r="Z590" s="177"/>
      <c r="AA590" s="75">
        <v>481</v>
      </c>
      <c r="AB590" s="75">
        <v>481035030</v>
      </c>
      <c r="AC590" s="193" t="s">
        <v>97</v>
      </c>
      <c r="AD590" s="75">
        <v>0</v>
      </c>
      <c r="AE590" s="75">
        <v>0</v>
      </c>
      <c r="AF590" s="75">
        <v>0</v>
      </c>
      <c r="AG590" s="75">
        <v>1</v>
      </c>
      <c r="AH590" s="75">
        <v>1</v>
      </c>
      <c r="AI590" s="75">
        <v>0</v>
      </c>
      <c r="AJ590" s="75">
        <v>0</v>
      </c>
      <c r="AK590" s="164">
        <v>0</v>
      </c>
      <c r="AL590" s="164">
        <v>1</v>
      </c>
      <c r="AM590" s="164">
        <v>0</v>
      </c>
      <c r="AN590" s="164">
        <v>0</v>
      </c>
      <c r="AO590" s="164">
        <v>2</v>
      </c>
      <c r="AP590" s="164">
        <v>0</v>
      </c>
      <c r="AQ590" s="164">
        <v>0</v>
      </c>
      <c r="AR590" s="164">
        <v>0</v>
      </c>
      <c r="AS590" s="75">
        <v>0</v>
      </c>
      <c r="AT590" s="165"/>
      <c r="AU590" s="75">
        <v>35</v>
      </c>
      <c r="AV590" s="75">
        <v>30</v>
      </c>
      <c r="AW590" s="369">
        <v>6</v>
      </c>
      <c r="AY590" s="75"/>
    </row>
    <row r="591" spans="1:51">
      <c r="A591" s="164">
        <f t="shared" si="154"/>
        <v>481</v>
      </c>
      <c r="B591" s="164">
        <f t="shared" si="155"/>
        <v>481035035</v>
      </c>
      <c r="C591" s="165" t="str">
        <f t="shared" si="156"/>
        <v>BOSTON RENAISSANCE</v>
      </c>
      <c r="D591" s="174">
        <f t="shared" si="157"/>
        <v>100</v>
      </c>
      <c r="E591" s="174">
        <f t="shared" si="158"/>
        <v>0</v>
      </c>
      <c r="F591" s="174">
        <f t="shared" si="159"/>
        <v>119</v>
      </c>
      <c r="G591" s="174">
        <f t="shared" si="160"/>
        <v>620</v>
      </c>
      <c r="H591" s="174">
        <f t="shared" si="161"/>
        <v>64</v>
      </c>
      <c r="I591" s="174">
        <f t="shared" si="162"/>
        <v>0</v>
      </c>
      <c r="J591" s="174">
        <f t="shared" si="163"/>
        <v>0</v>
      </c>
      <c r="K591" s="251">
        <f t="shared" si="164"/>
        <v>32.119999999999997</v>
      </c>
      <c r="L591" s="174"/>
      <c r="M591" s="174">
        <f t="shared" si="165"/>
        <v>150</v>
      </c>
      <c r="N591" s="174">
        <f t="shared" si="166"/>
        <v>3</v>
      </c>
      <c r="O591" s="174">
        <f t="shared" si="167"/>
        <v>0</v>
      </c>
      <c r="P591" s="174">
        <f t="shared" si="168"/>
        <v>651</v>
      </c>
      <c r="Q591" s="174">
        <f t="shared" si="169"/>
        <v>11</v>
      </c>
      <c r="R591" s="174">
        <f t="shared" si="170"/>
        <v>853</v>
      </c>
      <c r="S591" s="177"/>
      <c r="T591" s="177"/>
      <c r="U591" s="177"/>
      <c r="V591" s="177"/>
      <c r="W591" s="370"/>
      <c r="X591" s="370"/>
      <c r="Y591" s="391"/>
      <c r="Z591" s="177"/>
      <c r="AA591" s="75">
        <v>481</v>
      </c>
      <c r="AB591" s="75">
        <v>481035035</v>
      </c>
      <c r="AC591" s="193" t="s">
        <v>97</v>
      </c>
      <c r="AD591" s="75">
        <v>100</v>
      </c>
      <c r="AE591" s="75">
        <v>0</v>
      </c>
      <c r="AF591" s="75">
        <v>119</v>
      </c>
      <c r="AG591" s="75">
        <v>620</v>
      </c>
      <c r="AH591" s="75">
        <v>64</v>
      </c>
      <c r="AI591" s="75">
        <v>0</v>
      </c>
      <c r="AJ591" s="75">
        <v>0</v>
      </c>
      <c r="AK591" s="164">
        <v>0</v>
      </c>
      <c r="AL591" s="164">
        <v>150</v>
      </c>
      <c r="AM591" s="164">
        <v>3</v>
      </c>
      <c r="AN591" s="164">
        <v>0</v>
      </c>
      <c r="AO591" s="164">
        <v>527</v>
      </c>
      <c r="AP591" s="164">
        <v>74</v>
      </c>
      <c r="AQ591" s="164">
        <v>0</v>
      </c>
      <c r="AR591" s="164">
        <v>87</v>
      </c>
      <c r="AS591" s="75">
        <v>0</v>
      </c>
      <c r="AT591" s="165"/>
      <c r="AU591" s="75">
        <v>35</v>
      </c>
      <c r="AV591" s="75">
        <v>35</v>
      </c>
      <c r="AW591" s="369">
        <v>11</v>
      </c>
      <c r="AY591" s="75"/>
    </row>
    <row r="592" spans="1:51">
      <c r="A592" s="164">
        <f t="shared" si="154"/>
        <v>481</v>
      </c>
      <c r="B592" s="164">
        <f t="shared" si="155"/>
        <v>481035040</v>
      </c>
      <c r="C592" s="165" t="str">
        <f t="shared" si="156"/>
        <v>BOSTON RENAISSANCE</v>
      </c>
      <c r="D592" s="174">
        <f t="shared" si="157"/>
        <v>1</v>
      </c>
      <c r="E592" s="174">
        <f t="shared" si="158"/>
        <v>0</v>
      </c>
      <c r="F592" s="174">
        <f t="shared" si="159"/>
        <v>0</v>
      </c>
      <c r="G592" s="174">
        <f t="shared" si="160"/>
        <v>1</v>
      </c>
      <c r="H592" s="174">
        <f t="shared" si="161"/>
        <v>0</v>
      </c>
      <c r="I592" s="174">
        <f t="shared" si="162"/>
        <v>0</v>
      </c>
      <c r="J592" s="174">
        <f t="shared" si="163"/>
        <v>0</v>
      </c>
      <c r="K592" s="251">
        <f t="shared" si="164"/>
        <v>0.04</v>
      </c>
      <c r="L592" s="174"/>
      <c r="M592" s="174">
        <f t="shared" si="165"/>
        <v>0</v>
      </c>
      <c r="N592" s="174">
        <f t="shared" si="166"/>
        <v>0</v>
      </c>
      <c r="O592" s="174">
        <f t="shared" si="167"/>
        <v>0</v>
      </c>
      <c r="P592" s="174">
        <f t="shared" si="168"/>
        <v>2</v>
      </c>
      <c r="Q592" s="174">
        <f t="shared" si="169"/>
        <v>6</v>
      </c>
      <c r="R592" s="174">
        <f t="shared" si="170"/>
        <v>2</v>
      </c>
      <c r="S592" s="177"/>
      <c r="T592" s="177"/>
      <c r="U592" s="177"/>
      <c r="V592" s="177"/>
      <c r="W592" s="370"/>
      <c r="X592" s="370"/>
      <c r="Y592" s="391"/>
      <c r="Z592" s="177"/>
      <c r="AA592" s="75">
        <v>481</v>
      </c>
      <c r="AB592" s="75">
        <v>481035040</v>
      </c>
      <c r="AC592" s="193" t="s">
        <v>97</v>
      </c>
      <c r="AD592" s="75">
        <v>1</v>
      </c>
      <c r="AE592" s="75">
        <v>0</v>
      </c>
      <c r="AF592" s="75">
        <v>0</v>
      </c>
      <c r="AG592" s="75">
        <v>1</v>
      </c>
      <c r="AH592" s="75">
        <v>0</v>
      </c>
      <c r="AI592" s="75">
        <v>0</v>
      </c>
      <c r="AJ592" s="75">
        <v>0</v>
      </c>
      <c r="AK592" s="164">
        <v>0</v>
      </c>
      <c r="AL592" s="164">
        <v>0</v>
      </c>
      <c r="AM592" s="164">
        <v>0</v>
      </c>
      <c r="AN592" s="164">
        <v>0</v>
      </c>
      <c r="AO592" s="164">
        <v>1</v>
      </c>
      <c r="AP592" s="164">
        <v>1</v>
      </c>
      <c r="AQ592" s="164">
        <v>0</v>
      </c>
      <c r="AR592" s="164">
        <v>0</v>
      </c>
      <c r="AS592" s="75">
        <v>0</v>
      </c>
      <c r="AT592" s="165"/>
      <c r="AU592" s="75">
        <v>35</v>
      </c>
      <c r="AV592" s="75">
        <v>40</v>
      </c>
      <c r="AW592" s="369">
        <v>6</v>
      </c>
      <c r="AY592" s="75"/>
    </row>
    <row r="593" spans="1:51">
      <c r="A593" s="164">
        <f t="shared" si="154"/>
        <v>481</v>
      </c>
      <c r="B593" s="164">
        <f t="shared" si="155"/>
        <v>481035044</v>
      </c>
      <c r="C593" s="165" t="str">
        <f t="shared" si="156"/>
        <v>BOSTON RENAISSANCE</v>
      </c>
      <c r="D593" s="174">
        <f t="shared" si="157"/>
        <v>1</v>
      </c>
      <c r="E593" s="174">
        <f t="shared" si="158"/>
        <v>0</v>
      </c>
      <c r="F593" s="174">
        <f t="shared" si="159"/>
        <v>2</v>
      </c>
      <c r="G593" s="174">
        <f t="shared" si="160"/>
        <v>4</v>
      </c>
      <c r="H593" s="174">
        <f t="shared" si="161"/>
        <v>0</v>
      </c>
      <c r="I593" s="174">
        <f t="shared" si="162"/>
        <v>0</v>
      </c>
      <c r="J593" s="174">
        <f t="shared" si="163"/>
        <v>0</v>
      </c>
      <c r="K593" s="251">
        <f t="shared" si="164"/>
        <v>0.24</v>
      </c>
      <c r="L593" s="174"/>
      <c r="M593" s="174">
        <f t="shared" si="165"/>
        <v>0</v>
      </c>
      <c r="N593" s="174">
        <f t="shared" si="166"/>
        <v>0</v>
      </c>
      <c r="O593" s="174">
        <f t="shared" si="167"/>
        <v>0</v>
      </c>
      <c r="P593" s="174">
        <f t="shared" si="168"/>
        <v>5</v>
      </c>
      <c r="Q593" s="174">
        <f t="shared" si="169"/>
        <v>11</v>
      </c>
      <c r="R593" s="174">
        <f t="shared" si="170"/>
        <v>7</v>
      </c>
      <c r="S593" s="177"/>
      <c r="T593" s="177"/>
      <c r="U593" s="177"/>
      <c r="V593" s="177"/>
      <c r="W593" s="370"/>
      <c r="X593" s="370"/>
      <c r="Y593" s="391"/>
      <c r="Z593" s="177"/>
      <c r="AA593" s="75">
        <v>481</v>
      </c>
      <c r="AB593" s="75">
        <v>481035044</v>
      </c>
      <c r="AC593" s="193" t="s">
        <v>97</v>
      </c>
      <c r="AD593" s="75">
        <v>1</v>
      </c>
      <c r="AE593" s="75">
        <v>0</v>
      </c>
      <c r="AF593" s="75">
        <v>2</v>
      </c>
      <c r="AG593" s="75">
        <v>4</v>
      </c>
      <c r="AH593" s="75">
        <v>0</v>
      </c>
      <c r="AI593" s="75">
        <v>0</v>
      </c>
      <c r="AJ593" s="75">
        <v>0</v>
      </c>
      <c r="AK593" s="164">
        <v>0</v>
      </c>
      <c r="AL593" s="164">
        <v>0</v>
      </c>
      <c r="AM593" s="164">
        <v>0</v>
      </c>
      <c r="AN593" s="164">
        <v>0</v>
      </c>
      <c r="AO593" s="164">
        <v>3</v>
      </c>
      <c r="AP593" s="164">
        <v>0</v>
      </c>
      <c r="AQ593" s="164">
        <v>0</v>
      </c>
      <c r="AR593" s="164">
        <v>2</v>
      </c>
      <c r="AS593" s="75">
        <v>0</v>
      </c>
      <c r="AT593" s="165"/>
      <c r="AU593" s="75">
        <v>35</v>
      </c>
      <c r="AV593" s="75">
        <v>44</v>
      </c>
      <c r="AW593" s="369">
        <v>11</v>
      </c>
      <c r="AY593" s="75"/>
    </row>
    <row r="594" spans="1:51">
      <c r="A594" s="164">
        <f t="shared" si="154"/>
        <v>481</v>
      </c>
      <c r="B594" s="164">
        <f t="shared" si="155"/>
        <v>481035073</v>
      </c>
      <c r="C594" s="165" t="str">
        <f t="shared" si="156"/>
        <v>BOSTON RENAISSANCE</v>
      </c>
      <c r="D594" s="174">
        <f t="shared" si="157"/>
        <v>0</v>
      </c>
      <c r="E594" s="174">
        <f t="shared" si="158"/>
        <v>0</v>
      </c>
      <c r="F594" s="174">
        <f t="shared" si="159"/>
        <v>1</v>
      </c>
      <c r="G594" s="174">
        <f t="shared" si="160"/>
        <v>1</v>
      </c>
      <c r="H594" s="174">
        <f t="shared" si="161"/>
        <v>0</v>
      </c>
      <c r="I594" s="174">
        <f t="shared" si="162"/>
        <v>0</v>
      </c>
      <c r="J594" s="174">
        <f t="shared" si="163"/>
        <v>0</v>
      </c>
      <c r="K594" s="251">
        <f t="shared" si="164"/>
        <v>0.08</v>
      </c>
      <c r="L594" s="174"/>
      <c r="M594" s="174">
        <f t="shared" si="165"/>
        <v>0</v>
      </c>
      <c r="N594" s="174">
        <f t="shared" si="166"/>
        <v>0</v>
      </c>
      <c r="O594" s="174">
        <f t="shared" si="167"/>
        <v>0</v>
      </c>
      <c r="P594" s="174">
        <f t="shared" si="168"/>
        <v>1</v>
      </c>
      <c r="Q594" s="174">
        <f t="shared" si="169"/>
        <v>5</v>
      </c>
      <c r="R594" s="174">
        <f t="shared" si="170"/>
        <v>2</v>
      </c>
      <c r="S594" s="177"/>
      <c r="T594" s="177"/>
      <c r="U594" s="177"/>
      <c r="V594" s="177"/>
      <c r="W594" s="370"/>
      <c r="X594" s="370"/>
      <c r="Y594" s="391"/>
      <c r="Z594" s="177"/>
      <c r="AA594" s="75">
        <v>481</v>
      </c>
      <c r="AB594" s="75">
        <v>481035073</v>
      </c>
      <c r="AC594" s="193" t="s">
        <v>97</v>
      </c>
      <c r="AD594" s="75">
        <v>0</v>
      </c>
      <c r="AE594" s="75">
        <v>0</v>
      </c>
      <c r="AF594" s="75">
        <v>1</v>
      </c>
      <c r="AG594" s="75">
        <v>1</v>
      </c>
      <c r="AH594" s="75">
        <v>0</v>
      </c>
      <c r="AI594" s="75">
        <v>0</v>
      </c>
      <c r="AJ594" s="75">
        <v>0</v>
      </c>
      <c r="AK594" s="164">
        <v>0</v>
      </c>
      <c r="AL594" s="164">
        <v>0</v>
      </c>
      <c r="AM594" s="164">
        <v>0</v>
      </c>
      <c r="AN594" s="164">
        <v>0</v>
      </c>
      <c r="AO594" s="164">
        <v>0</v>
      </c>
      <c r="AP594" s="164">
        <v>0</v>
      </c>
      <c r="AQ594" s="164">
        <v>0</v>
      </c>
      <c r="AR594" s="164">
        <v>1</v>
      </c>
      <c r="AS594" s="75">
        <v>0</v>
      </c>
      <c r="AT594" s="165"/>
      <c r="AU594" s="75">
        <v>35</v>
      </c>
      <c r="AV594" s="75">
        <v>73</v>
      </c>
      <c r="AW594" s="369">
        <v>5</v>
      </c>
      <c r="AY594" s="75"/>
    </row>
    <row r="595" spans="1:51">
      <c r="A595" s="164">
        <f t="shared" si="154"/>
        <v>481</v>
      </c>
      <c r="B595" s="164">
        <f t="shared" si="155"/>
        <v>481035088</v>
      </c>
      <c r="C595" s="165" t="str">
        <f t="shared" si="156"/>
        <v>BOSTON RENAISSANCE</v>
      </c>
      <c r="D595" s="174">
        <f t="shared" si="157"/>
        <v>0</v>
      </c>
      <c r="E595" s="174">
        <f t="shared" si="158"/>
        <v>0</v>
      </c>
      <c r="F595" s="174">
        <f t="shared" si="159"/>
        <v>1</v>
      </c>
      <c r="G595" s="174">
        <f t="shared" si="160"/>
        <v>0</v>
      </c>
      <c r="H595" s="174">
        <f t="shared" si="161"/>
        <v>0</v>
      </c>
      <c r="I595" s="174">
        <f t="shared" si="162"/>
        <v>0</v>
      </c>
      <c r="J595" s="174">
        <f t="shared" si="163"/>
        <v>0</v>
      </c>
      <c r="K595" s="251">
        <f t="shared" si="164"/>
        <v>0.04</v>
      </c>
      <c r="L595" s="174"/>
      <c r="M595" s="174">
        <f t="shared" si="165"/>
        <v>0</v>
      </c>
      <c r="N595" s="174">
        <f t="shared" si="166"/>
        <v>0</v>
      </c>
      <c r="O595" s="174">
        <f t="shared" si="167"/>
        <v>0</v>
      </c>
      <c r="P595" s="174">
        <f t="shared" si="168"/>
        <v>1</v>
      </c>
      <c r="Q595" s="174">
        <f t="shared" si="169"/>
        <v>4</v>
      </c>
      <c r="R595" s="174">
        <f t="shared" si="170"/>
        <v>1</v>
      </c>
      <c r="S595" s="177"/>
      <c r="T595" s="177"/>
      <c r="U595" s="177"/>
      <c r="V595" s="177"/>
      <c r="W595" s="370"/>
      <c r="X595" s="370"/>
      <c r="Y595" s="391"/>
      <c r="Z595" s="177"/>
      <c r="AA595" s="75">
        <v>481</v>
      </c>
      <c r="AB595" s="75">
        <v>481035088</v>
      </c>
      <c r="AC595" s="193" t="s">
        <v>97</v>
      </c>
      <c r="AD595" s="75">
        <v>0</v>
      </c>
      <c r="AE595" s="75">
        <v>0</v>
      </c>
      <c r="AF595" s="75">
        <v>1</v>
      </c>
      <c r="AG595" s="75">
        <v>0</v>
      </c>
      <c r="AH595" s="75">
        <v>0</v>
      </c>
      <c r="AI595" s="75">
        <v>0</v>
      </c>
      <c r="AJ595" s="75">
        <v>0</v>
      </c>
      <c r="AK595" s="164">
        <v>0</v>
      </c>
      <c r="AL595" s="164">
        <v>0</v>
      </c>
      <c r="AM595" s="164">
        <v>0</v>
      </c>
      <c r="AN595" s="164">
        <v>0</v>
      </c>
      <c r="AO595" s="164">
        <v>0</v>
      </c>
      <c r="AP595" s="164">
        <v>0</v>
      </c>
      <c r="AQ595" s="164">
        <v>0</v>
      </c>
      <c r="AR595" s="164">
        <v>1</v>
      </c>
      <c r="AS595" s="75">
        <v>0</v>
      </c>
      <c r="AT595" s="165"/>
      <c r="AU595" s="75">
        <v>35</v>
      </c>
      <c r="AV595" s="75">
        <v>88</v>
      </c>
      <c r="AW595" s="369">
        <v>4</v>
      </c>
      <c r="AY595" s="75"/>
    </row>
    <row r="596" spans="1:51">
      <c r="A596" s="164">
        <f t="shared" si="154"/>
        <v>481</v>
      </c>
      <c r="B596" s="164">
        <f t="shared" si="155"/>
        <v>481035133</v>
      </c>
      <c r="C596" s="165" t="str">
        <f t="shared" si="156"/>
        <v>BOSTON RENAISSANCE</v>
      </c>
      <c r="D596" s="174">
        <f t="shared" si="157"/>
        <v>1</v>
      </c>
      <c r="E596" s="174">
        <f t="shared" si="158"/>
        <v>0</v>
      </c>
      <c r="F596" s="174">
        <f t="shared" si="159"/>
        <v>0</v>
      </c>
      <c r="G596" s="174">
        <f t="shared" si="160"/>
        <v>0</v>
      </c>
      <c r="H596" s="174">
        <f t="shared" si="161"/>
        <v>0</v>
      </c>
      <c r="I596" s="174">
        <f t="shared" si="162"/>
        <v>0</v>
      </c>
      <c r="J596" s="174">
        <f t="shared" si="163"/>
        <v>0</v>
      </c>
      <c r="K596" s="251">
        <f t="shared" si="164"/>
        <v>0</v>
      </c>
      <c r="L596" s="174"/>
      <c r="M596" s="174">
        <f t="shared" si="165"/>
        <v>0</v>
      </c>
      <c r="N596" s="174">
        <f t="shared" si="166"/>
        <v>0</v>
      </c>
      <c r="O596" s="174">
        <f t="shared" si="167"/>
        <v>0</v>
      </c>
      <c r="P596" s="174">
        <f t="shared" si="168"/>
        <v>0</v>
      </c>
      <c r="Q596" s="174">
        <f t="shared" si="169"/>
        <v>9</v>
      </c>
      <c r="R596" s="174">
        <f t="shared" si="170"/>
        <v>1</v>
      </c>
      <c r="S596" s="177"/>
      <c r="T596" s="177"/>
      <c r="U596" s="177"/>
      <c r="V596" s="177"/>
      <c r="W596" s="370"/>
      <c r="X596" s="370"/>
      <c r="Y596" s="391"/>
      <c r="Z596" s="177"/>
      <c r="AA596" s="75">
        <v>481</v>
      </c>
      <c r="AB596" s="75">
        <v>481035133</v>
      </c>
      <c r="AC596" s="193" t="s">
        <v>97</v>
      </c>
      <c r="AD596" s="75">
        <v>1</v>
      </c>
      <c r="AE596" s="75">
        <v>0</v>
      </c>
      <c r="AF596" s="75">
        <v>0</v>
      </c>
      <c r="AG596" s="75">
        <v>0</v>
      </c>
      <c r="AH596" s="75">
        <v>0</v>
      </c>
      <c r="AI596" s="75">
        <v>0</v>
      </c>
      <c r="AJ596" s="75">
        <v>0</v>
      </c>
      <c r="AK596" s="164">
        <v>0</v>
      </c>
      <c r="AL596" s="164">
        <v>0</v>
      </c>
      <c r="AM596" s="164">
        <v>0</v>
      </c>
      <c r="AN596" s="164">
        <v>0</v>
      </c>
      <c r="AO596" s="164">
        <v>0</v>
      </c>
      <c r="AP596" s="164">
        <v>0</v>
      </c>
      <c r="AQ596" s="164">
        <v>0</v>
      </c>
      <c r="AR596" s="164">
        <v>0</v>
      </c>
      <c r="AS596" s="75">
        <v>0</v>
      </c>
      <c r="AT596" s="165"/>
      <c r="AU596" s="75">
        <v>35</v>
      </c>
      <c r="AV596" s="75">
        <v>133</v>
      </c>
      <c r="AW596" s="369">
        <v>9</v>
      </c>
      <c r="AY596" s="75"/>
    </row>
    <row r="597" spans="1:51">
      <c r="A597" s="164">
        <f t="shared" si="154"/>
        <v>481</v>
      </c>
      <c r="B597" s="164">
        <f t="shared" si="155"/>
        <v>481035175</v>
      </c>
      <c r="C597" s="165" t="str">
        <f t="shared" si="156"/>
        <v>BOSTON RENAISSANCE</v>
      </c>
      <c r="D597" s="174">
        <f t="shared" si="157"/>
        <v>0</v>
      </c>
      <c r="E597" s="174">
        <f t="shared" si="158"/>
        <v>0</v>
      </c>
      <c r="F597" s="174">
        <f t="shared" si="159"/>
        <v>1</v>
      </c>
      <c r="G597" s="174">
        <f t="shared" si="160"/>
        <v>0</v>
      </c>
      <c r="H597" s="174">
        <f t="shared" si="161"/>
        <v>0</v>
      </c>
      <c r="I597" s="174">
        <f t="shared" si="162"/>
        <v>0</v>
      </c>
      <c r="J597" s="174">
        <f t="shared" si="163"/>
        <v>0</v>
      </c>
      <c r="K597" s="251">
        <f t="shared" si="164"/>
        <v>0.04</v>
      </c>
      <c r="L597" s="174"/>
      <c r="M597" s="174">
        <f t="shared" si="165"/>
        <v>0</v>
      </c>
      <c r="N597" s="174">
        <f t="shared" si="166"/>
        <v>0</v>
      </c>
      <c r="O597" s="174">
        <f t="shared" si="167"/>
        <v>0</v>
      </c>
      <c r="P597" s="174">
        <f t="shared" si="168"/>
        <v>1</v>
      </c>
      <c r="Q597" s="174">
        <f t="shared" si="169"/>
        <v>2</v>
      </c>
      <c r="R597" s="174">
        <f t="shared" si="170"/>
        <v>1</v>
      </c>
      <c r="S597" s="177"/>
      <c r="T597" s="177"/>
      <c r="U597" s="177"/>
      <c r="V597" s="177"/>
      <c r="W597" s="370"/>
      <c r="X597" s="370"/>
      <c r="Y597" s="391"/>
      <c r="Z597" s="177"/>
      <c r="AA597" s="75">
        <v>481</v>
      </c>
      <c r="AB597" s="75">
        <v>481035175</v>
      </c>
      <c r="AC597" s="193" t="s">
        <v>97</v>
      </c>
      <c r="AD597" s="75">
        <v>0</v>
      </c>
      <c r="AE597" s="75">
        <v>0</v>
      </c>
      <c r="AF597" s="75">
        <v>1</v>
      </c>
      <c r="AG597" s="75">
        <v>0</v>
      </c>
      <c r="AH597" s="75">
        <v>0</v>
      </c>
      <c r="AI597" s="75">
        <v>0</v>
      </c>
      <c r="AJ597" s="75">
        <v>0</v>
      </c>
      <c r="AK597" s="164">
        <v>0</v>
      </c>
      <c r="AL597" s="164">
        <v>0</v>
      </c>
      <c r="AM597" s="164">
        <v>0</v>
      </c>
      <c r="AN597" s="164">
        <v>0</v>
      </c>
      <c r="AO597" s="164">
        <v>0</v>
      </c>
      <c r="AP597" s="164">
        <v>0</v>
      </c>
      <c r="AQ597" s="164">
        <v>0</v>
      </c>
      <c r="AR597" s="164">
        <v>1</v>
      </c>
      <c r="AS597" s="75">
        <v>0</v>
      </c>
      <c r="AT597" s="165"/>
      <c r="AU597" s="75">
        <v>35</v>
      </c>
      <c r="AV597" s="75">
        <v>175</v>
      </c>
      <c r="AW597" s="369">
        <v>2</v>
      </c>
      <c r="AY597" s="75"/>
    </row>
    <row r="598" spans="1:51">
      <c r="A598" s="164">
        <f t="shared" si="154"/>
        <v>481</v>
      </c>
      <c r="B598" s="164">
        <f t="shared" si="155"/>
        <v>481035189</v>
      </c>
      <c r="C598" s="165" t="str">
        <f t="shared" si="156"/>
        <v>BOSTON RENAISSANCE</v>
      </c>
      <c r="D598" s="174">
        <f t="shared" si="157"/>
        <v>0</v>
      </c>
      <c r="E598" s="174">
        <f t="shared" si="158"/>
        <v>0</v>
      </c>
      <c r="F598" s="174">
        <f t="shared" si="159"/>
        <v>1</v>
      </c>
      <c r="G598" s="174">
        <f t="shared" si="160"/>
        <v>2</v>
      </c>
      <c r="H598" s="174">
        <f t="shared" si="161"/>
        <v>1</v>
      </c>
      <c r="I598" s="174">
        <f t="shared" si="162"/>
        <v>0</v>
      </c>
      <c r="J598" s="174">
        <f t="shared" si="163"/>
        <v>0</v>
      </c>
      <c r="K598" s="251">
        <f t="shared" si="164"/>
        <v>0.16</v>
      </c>
      <c r="L598" s="174"/>
      <c r="M598" s="174">
        <f t="shared" si="165"/>
        <v>0</v>
      </c>
      <c r="N598" s="174">
        <f t="shared" si="166"/>
        <v>0</v>
      </c>
      <c r="O598" s="174">
        <f t="shared" si="167"/>
        <v>0</v>
      </c>
      <c r="P598" s="174">
        <f t="shared" si="168"/>
        <v>3</v>
      </c>
      <c r="Q598" s="174">
        <f t="shared" si="169"/>
        <v>3</v>
      </c>
      <c r="R598" s="174">
        <f t="shared" si="170"/>
        <v>4</v>
      </c>
      <c r="S598" s="177"/>
      <c r="T598" s="177"/>
      <c r="U598" s="177"/>
      <c r="V598" s="177"/>
      <c r="W598" s="370"/>
      <c r="X598" s="370"/>
      <c r="Y598" s="391"/>
      <c r="Z598" s="177"/>
      <c r="AA598" s="75">
        <v>481</v>
      </c>
      <c r="AB598" s="75">
        <v>481035189</v>
      </c>
      <c r="AC598" s="193" t="s">
        <v>97</v>
      </c>
      <c r="AD598" s="75">
        <v>0</v>
      </c>
      <c r="AE598" s="75">
        <v>0</v>
      </c>
      <c r="AF598" s="75">
        <v>1</v>
      </c>
      <c r="AG598" s="75">
        <v>2</v>
      </c>
      <c r="AH598" s="75">
        <v>1</v>
      </c>
      <c r="AI598" s="75">
        <v>0</v>
      </c>
      <c r="AJ598" s="75">
        <v>0</v>
      </c>
      <c r="AK598" s="164">
        <v>0</v>
      </c>
      <c r="AL598" s="164">
        <v>0</v>
      </c>
      <c r="AM598" s="164">
        <v>0</v>
      </c>
      <c r="AN598" s="164">
        <v>0</v>
      </c>
      <c r="AO598" s="164">
        <v>2</v>
      </c>
      <c r="AP598" s="164">
        <v>0</v>
      </c>
      <c r="AQ598" s="164">
        <v>0</v>
      </c>
      <c r="AR598" s="164">
        <v>1</v>
      </c>
      <c r="AS598" s="75">
        <v>0</v>
      </c>
      <c r="AT598" s="165"/>
      <c r="AU598" s="75">
        <v>35</v>
      </c>
      <c r="AV598" s="75">
        <v>189</v>
      </c>
      <c r="AW598" s="369">
        <v>3</v>
      </c>
      <c r="AY598" s="75"/>
    </row>
    <row r="599" spans="1:51">
      <c r="A599" s="164">
        <f t="shared" si="154"/>
        <v>481</v>
      </c>
      <c r="B599" s="164">
        <f t="shared" si="155"/>
        <v>481035199</v>
      </c>
      <c r="C599" s="165" t="str">
        <f t="shared" si="156"/>
        <v>BOSTON RENAISSANCE</v>
      </c>
      <c r="D599" s="174">
        <f t="shared" si="157"/>
        <v>1</v>
      </c>
      <c r="E599" s="174">
        <f t="shared" si="158"/>
        <v>0</v>
      </c>
      <c r="F599" s="174">
        <f t="shared" si="159"/>
        <v>0</v>
      </c>
      <c r="G599" s="174">
        <f t="shared" si="160"/>
        <v>0</v>
      </c>
      <c r="H599" s="174">
        <f t="shared" si="161"/>
        <v>0</v>
      </c>
      <c r="I599" s="174">
        <f t="shared" si="162"/>
        <v>0</v>
      </c>
      <c r="J599" s="174">
        <f t="shared" si="163"/>
        <v>0</v>
      </c>
      <c r="K599" s="251">
        <f t="shared" si="164"/>
        <v>0</v>
      </c>
      <c r="L599" s="174"/>
      <c r="M599" s="174">
        <f t="shared" si="165"/>
        <v>0</v>
      </c>
      <c r="N599" s="174">
        <f t="shared" si="166"/>
        <v>0</v>
      </c>
      <c r="O599" s="174">
        <f t="shared" si="167"/>
        <v>0</v>
      </c>
      <c r="P599" s="174">
        <f t="shared" si="168"/>
        <v>1</v>
      </c>
      <c r="Q599" s="174">
        <f t="shared" si="169"/>
        <v>2</v>
      </c>
      <c r="R599" s="174">
        <f t="shared" si="170"/>
        <v>1</v>
      </c>
      <c r="S599" s="177"/>
      <c r="T599" s="177"/>
      <c r="U599" s="177"/>
      <c r="V599" s="177"/>
      <c r="W599" s="370"/>
      <c r="X599" s="370"/>
      <c r="Y599" s="391"/>
      <c r="Z599" s="177"/>
      <c r="AA599" s="75">
        <v>481</v>
      </c>
      <c r="AB599" s="75">
        <v>481035199</v>
      </c>
      <c r="AC599" s="193" t="s">
        <v>97</v>
      </c>
      <c r="AD599" s="75">
        <v>1</v>
      </c>
      <c r="AE599" s="75">
        <v>0</v>
      </c>
      <c r="AF599" s="75">
        <v>0</v>
      </c>
      <c r="AG599" s="75">
        <v>0</v>
      </c>
      <c r="AH599" s="75">
        <v>0</v>
      </c>
      <c r="AI599" s="75">
        <v>0</v>
      </c>
      <c r="AJ599" s="75">
        <v>0</v>
      </c>
      <c r="AK599" s="164">
        <v>0</v>
      </c>
      <c r="AL599" s="164">
        <v>0</v>
      </c>
      <c r="AM599" s="164">
        <v>0</v>
      </c>
      <c r="AN599" s="164">
        <v>0</v>
      </c>
      <c r="AO599" s="164">
        <v>0</v>
      </c>
      <c r="AP599" s="164">
        <v>1</v>
      </c>
      <c r="AQ599" s="164">
        <v>0</v>
      </c>
      <c r="AR599" s="164">
        <v>0</v>
      </c>
      <c r="AS599" s="75">
        <v>0</v>
      </c>
      <c r="AT599" s="165"/>
      <c r="AU599" s="75">
        <v>35</v>
      </c>
      <c r="AV599" s="75">
        <v>199</v>
      </c>
      <c r="AW599" s="369">
        <v>2</v>
      </c>
      <c r="AY599" s="75"/>
    </row>
    <row r="600" spans="1:51">
      <c r="A600" s="164">
        <f t="shared" si="154"/>
        <v>481</v>
      </c>
      <c r="B600" s="164">
        <f t="shared" si="155"/>
        <v>481035220</v>
      </c>
      <c r="C600" s="165" t="str">
        <f t="shared" si="156"/>
        <v>BOSTON RENAISSANCE</v>
      </c>
      <c r="D600" s="174">
        <f t="shared" si="157"/>
        <v>0</v>
      </c>
      <c r="E600" s="174">
        <f t="shared" si="158"/>
        <v>0</v>
      </c>
      <c r="F600" s="174">
        <f t="shared" si="159"/>
        <v>0</v>
      </c>
      <c r="G600" s="174">
        <f t="shared" si="160"/>
        <v>5</v>
      </c>
      <c r="H600" s="174">
        <f t="shared" si="161"/>
        <v>0</v>
      </c>
      <c r="I600" s="174">
        <f t="shared" si="162"/>
        <v>0</v>
      </c>
      <c r="J600" s="174">
        <f t="shared" si="163"/>
        <v>0</v>
      </c>
      <c r="K600" s="251">
        <f t="shared" si="164"/>
        <v>0.2</v>
      </c>
      <c r="L600" s="174"/>
      <c r="M600" s="174">
        <f t="shared" si="165"/>
        <v>1</v>
      </c>
      <c r="N600" s="174">
        <f t="shared" si="166"/>
        <v>0</v>
      </c>
      <c r="O600" s="174">
        <f t="shared" si="167"/>
        <v>0</v>
      </c>
      <c r="P600" s="174">
        <f t="shared" si="168"/>
        <v>3</v>
      </c>
      <c r="Q600" s="174">
        <f t="shared" si="169"/>
        <v>8</v>
      </c>
      <c r="R600" s="174">
        <f t="shared" si="170"/>
        <v>5</v>
      </c>
      <c r="S600" s="177"/>
      <c r="T600" s="177"/>
      <c r="U600" s="177"/>
      <c r="V600" s="177"/>
      <c r="W600" s="370"/>
      <c r="X600" s="370"/>
      <c r="Y600" s="391"/>
      <c r="Z600" s="177"/>
      <c r="AA600" s="75">
        <v>481</v>
      </c>
      <c r="AB600" s="75">
        <v>481035220</v>
      </c>
      <c r="AC600" s="193" t="s">
        <v>97</v>
      </c>
      <c r="AD600" s="75">
        <v>0</v>
      </c>
      <c r="AE600" s="75">
        <v>0</v>
      </c>
      <c r="AF600" s="75">
        <v>0</v>
      </c>
      <c r="AG600" s="75">
        <v>5</v>
      </c>
      <c r="AH600" s="75">
        <v>0</v>
      </c>
      <c r="AI600" s="75">
        <v>0</v>
      </c>
      <c r="AJ600" s="75">
        <v>0</v>
      </c>
      <c r="AK600" s="164">
        <v>0</v>
      </c>
      <c r="AL600" s="164">
        <v>1</v>
      </c>
      <c r="AM600" s="164">
        <v>0</v>
      </c>
      <c r="AN600" s="164">
        <v>0</v>
      </c>
      <c r="AO600" s="164">
        <v>3</v>
      </c>
      <c r="AP600" s="164">
        <v>0</v>
      </c>
      <c r="AQ600" s="164">
        <v>0</v>
      </c>
      <c r="AR600" s="164">
        <v>0</v>
      </c>
      <c r="AS600" s="75">
        <v>0</v>
      </c>
      <c r="AT600" s="165"/>
      <c r="AU600" s="75">
        <v>35</v>
      </c>
      <c r="AV600" s="75">
        <v>220</v>
      </c>
      <c r="AW600" s="369">
        <v>8</v>
      </c>
      <c r="AY600" s="75"/>
    </row>
    <row r="601" spans="1:51">
      <c r="A601" s="164">
        <f t="shared" si="154"/>
        <v>481</v>
      </c>
      <c r="B601" s="164">
        <f t="shared" si="155"/>
        <v>481035243</v>
      </c>
      <c r="C601" s="165" t="str">
        <f t="shared" si="156"/>
        <v>BOSTON RENAISSANCE</v>
      </c>
      <c r="D601" s="174">
        <f t="shared" si="157"/>
        <v>2</v>
      </c>
      <c r="E601" s="174">
        <f t="shared" si="158"/>
        <v>0</v>
      </c>
      <c r="F601" s="174">
        <f t="shared" si="159"/>
        <v>2</v>
      </c>
      <c r="G601" s="174">
        <f t="shared" si="160"/>
        <v>1</v>
      </c>
      <c r="H601" s="174">
        <f t="shared" si="161"/>
        <v>0</v>
      </c>
      <c r="I601" s="174">
        <f t="shared" si="162"/>
        <v>0</v>
      </c>
      <c r="J601" s="174">
        <f t="shared" si="163"/>
        <v>0</v>
      </c>
      <c r="K601" s="251">
        <f t="shared" si="164"/>
        <v>0.12</v>
      </c>
      <c r="L601" s="174"/>
      <c r="M601" s="174">
        <f t="shared" si="165"/>
        <v>1</v>
      </c>
      <c r="N601" s="174">
        <f t="shared" si="166"/>
        <v>0</v>
      </c>
      <c r="O601" s="174">
        <f t="shared" si="167"/>
        <v>0</v>
      </c>
      <c r="P601" s="174">
        <f t="shared" si="168"/>
        <v>4</v>
      </c>
      <c r="Q601" s="174">
        <f t="shared" si="169"/>
        <v>9</v>
      </c>
      <c r="R601" s="174">
        <f t="shared" si="170"/>
        <v>4</v>
      </c>
      <c r="S601" s="177"/>
      <c r="T601" s="177"/>
      <c r="U601" s="177"/>
      <c r="V601" s="177"/>
      <c r="W601" s="370"/>
      <c r="X601" s="370"/>
      <c r="Y601" s="391"/>
      <c r="Z601" s="177"/>
      <c r="AA601" s="75">
        <v>481</v>
      </c>
      <c r="AB601" s="75">
        <v>481035243</v>
      </c>
      <c r="AC601" s="193" t="s">
        <v>97</v>
      </c>
      <c r="AD601" s="75">
        <v>2</v>
      </c>
      <c r="AE601" s="75">
        <v>0</v>
      </c>
      <c r="AF601" s="75">
        <v>2</v>
      </c>
      <c r="AG601" s="75">
        <v>1</v>
      </c>
      <c r="AH601" s="75">
        <v>0</v>
      </c>
      <c r="AI601" s="75">
        <v>0</v>
      </c>
      <c r="AJ601" s="75">
        <v>0</v>
      </c>
      <c r="AK601" s="164">
        <v>0</v>
      </c>
      <c r="AL601" s="164">
        <v>1</v>
      </c>
      <c r="AM601" s="164">
        <v>0</v>
      </c>
      <c r="AN601" s="164">
        <v>0</v>
      </c>
      <c r="AO601" s="164">
        <v>1</v>
      </c>
      <c r="AP601" s="164">
        <v>1</v>
      </c>
      <c r="AQ601" s="164">
        <v>0</v>
      </c>
      <c r="AR601" s="164">
        <v>2</v>
      </c>
      <c r="AS601" s="75">
        <v>0</v>
      </c>
      <c r="AT601" s="165"/>
      <c r="AU601" s="75">
        <v>35</v>
      </c>
      <c r="AV601" s="75">
        <v>243</v>
      </c>
      <c r="AW601" s="369">
        <v>9</v>
      </c>
      <c r="AY601" s="75"/>
    </row>
    <row r="602" spans="1:51">
      <c r="A602" s="164">
        <f t="shared" si="154"/>
        <v>481</v>
      </c>
      <c r="B602" s="164">
        <f t="shared" si="155"/>
        <v>481035244</v>
      </c>
      <c r="C602" s="165" t="str">
        <f t="shared" si="156"/>
        <v>BOSTON RENAISSANCE</v>
      </c>
      <c r="D602" s="174">
        <f t="shared" si="157"/>
        <v>1</v>
      </c>
      <c r="E602" s="174">
        <f t="shared" si="158"/>
        <v>0</v>
      </c>
      <c r="F602" s="174">
        <f t="shared" si="159"/>
        <v>0</v>
      </c>
      <c r="G602" s="174">
        <f t="shared" si="160"/>
        <v>7</v>
      </c>
      <c r="H602" s="174">
        <f t="shared" si="161"/>
        <v>1</v>
      </c>
      <c r="I602" s="174">
        <f t="shared" si="162"/>
        <v>0</v>
      </c>
      <c r="J602" s="174">
        <f t="shared" si="163"/>
        <v>0</v>
      </c>
      <c r="K602" s="251">
        <f t="shared" si="164"/>
        <v>0.32</v>
      </c>
      <c r="L602" s="174"/>
      <c r="M602" s="174">
        <f t="shared" si="165"/>
        <v>3</v>
      </c>
      <c r="N602" s="174">
        <f t="shared" si="166"/>
        <v>0</v>
      </c>
      <c r="O602" s="174">
        <f t="shared" si="167"/>
        <v>0</v>
      </c>
      <c r="P602" s="174">
        <f t="shared" si="168"/>
        <v>8</v>
      </c>
      <c r="Q602" s="174">
        <f t="shared" si="169"/>
        <v>10</v>
      </c>
      <c r="R602" s="174">
        <f t="shared" si="170"/>
        <v>9</v>
      </c>
      <c r="S602" s="177"/>
      <c r="T602" s="177"/>
      <c r="U602" s="177"/>
      <c r="V602" s="177"/>
      <c r="W602" s="370"/>
      <c r="X602" s="370"/>
      <c r="Y602" s="391"/>
      <c r="Z602" s="177"/>
      <c r="AA602" s="75">
        <v>481</v>
      </c>
      <c r="AB602" s="75">
        <v>481035244</v>
      </c>
      <c r="AC602" s="193" t="s">
        <v>97</v>
      </c>
      <c r="AD602" s="75">
        <v>1</v>
      </c>
      <c r="AE602" s="75">
        <v>0</v>
      </c>
      <c r="AF602" s="75">
        <v>0</v>
      </c>
      <c r="AG602" s="75">
        <v>7</v>
      </c>
      <c r="AH602" s="75">
        <v>1</v>
      </c>
      <c r="AI602" s="75">
        <v>0</v>
      </c>
      <c r="AJ602" s="75">
        <v>0</v>
      </c>
      <c r="AK602" s="164">
        <v>0</v>
      </c>
      <c r="AL602" s="164">
        <v>3</v>
      </c>
      <c r="AM602" s="164">
        <v>0</v>
      </c>
      <c r="AN602" s="164">
        <v>0</v>
      </c>
      <c r="AO602" s="164">
        <v>7</v>
      </c>
      <c r="AP602" s="164">
        <v>1</v>
      </c>
      <c r="AQ602" s="164">
        <v>0</v>
      </c>
      <c r="AR602" s="164">
        <v>0</v>
      </c>
      <c r="AS602" s="75">
        <v>0</v>
      </c>
      <c r="AT602" s="165"/>
      <c r="AU602" s="75">
        <v>35</v>
      </c>
      <c r="AV602" s="75">
        <v>244</v>
      </c>
      <c r="AW602" s="369">
        <v>10</v>
      </c>
      <c r="AY602" s="75"/>
    </row>
    <row r="603" spans="1:51">
      <c r="A603" s="164">
        <f t="shared" si="154"/>
        <v>481</v>
      </c>
      <c r="B603" s="164">
        <f t="shared" si="155"/>
        <v>481035285</v>
      </c>
      <c r="C603" s="165" t="str">
        <f t="shared" si="156"/>
        <v>BOSTON RENAISSANCE</v>
      </c>
      <c r="D603" s="174">
        <f t="shared" si="157"/>
        <v>0</v>
      </c>
      <c r="E603" s="174">
        <f t="shared" si="158"/>
        <v>0</v>
      </c>
      <c r="F603" s="174">
        <f t="shared" si="159"/>
        <v>0</v>
      </c>
      <c r="G603" s="174">
        <f t="shared" si="160"/>
        <v>1</v>
      </c>
      <c r="H603" s="174">
        <f t="shared" si="161"/>
        <v>1</v>
      </c>
      <c r="I603" s="174">
        <f t="shared" si="162"/>
        <v>0</v>
      </c>
      <c r="J603" s="174">
        <f t="shared" si="163"/>
        <v>0</v>
      </c>
      <c r="K603" s="251">
        <f t="shared" si="164"/>
        <v>0.08</v>
      </c>
      <c r="L603" s="174"/>
      <c r="M603" s="174">
        <f t="shared" si="165"/>
        <v>0</v>
      </c>
      <c r="N603" s="174">
        <f t="shared" si="166"/>
        <v>0</v>
      </c>
      <c r="O603" s="174">
        <f t="shared" si="167"/>
        <v>0</v>
      </c>
      <c r="P603" s="174">
        <f t="shared" si="168"/>
        <v>2</v>
      </c>
      <c r="Q603" s="174">
        <f t="shared" si="169"/>
        <v>9</v>
      </c>
      <c r="R603" s="174">
        <f t="shared" si="170"/>
        <v>2</v>
      </c>
      <c r="S603" s="177"/>
      <c r="T603" s="177"/>
      <c r="U603" s="177"/>
      <c r="V603" s="177"/>
      <c r="W603" s="370"/>
      <c r="X603" s="370"/>
      <c r="Y603" s="391"/>
      <c r="Z603" s="177"/>
      <c r="AA603" s="75">
        <v>481</v>
      </c>
      <c r="AB603" s="75">
        <v>481035285</v>
      </c>
      <c r="AC603" s="193" t="s">
        <v>97</v>
      </c>
      <c r="AD603" s="75">
        <v>0</v>
      </c>
      <c r="AE603" s="75">
        <v>0</v>
      </c>
      <c r="AF603" s="75">
        <v>0</v>
      </c>
      <c r="AG603" s="75">
        <v>1</v>
      </c>
      <c r="AH603" s="75">
        <v>1</v>
      </c>
      <c r="AI603" s="75">
        <v>0</v>
      </c>
      <c r="AJ603" s="75">
        <v>0</v>
      </c>
      <c r="AK603" s="164">
        <v>0</v>
      </c>
      <c r="AL603" s="164">
        <v>0</v>
      </c>
      <c r="AM603" s="164">
        <v>0</v>
      </c>
      <c r="AN603" s="164">
        <v>0</v>
      </c>
      <c r="AO603" s="164">
        <v>2</v>
      </c>
      <c r="AP603" s="164">
        <v>0</v>
      </c>
      <c r="AQ603" s="164">
        <v>0</v>
      </c>
      <c r="AR603" s="164">
        <v>0</v>
      </c>
      <c r="AS603" s="75">
        <v>0</v>
      </c>
      <c r="AT603" s="165"/>
      <c r="AU603" s="75">
        <v>35</v>
      </c>
      <c r="AV603" s="75">
        <v>285</v>
      </c>
      <c r="AW603" s="369">
        <v>9</v>
      </c>
      <c r="AY603" s="75"/>
    </row>
    <row r="604" spans="1:51">
      <c r="A604" s="164">
        <f t="shared" si="154"/>
        <v>481</v>
      </c>
      <c r="B604" s="164">
        <f t="shared" si="155"/>
        <v>481035336</v>
      </c>
      <c r="C604" s="165" t="str">
        <f t="shared" si="156"/>
        <v>BOSTON RENAISSANCE</v>
      </c>
      <c r="D604" s="174">
        <f t="shared" si="157"/>
        <v>0</v>
      </c>
      <c r="E604" s="174">
        <f t="shared" si="158"/>
        <v>0</v>
      </c>
      <c r="F604" s="174">
        <f t="shared" si="159"/>
        <v>0</v>
      </c>
      <c r="G604" s="174">
        <f t="shared" si="160"/>
        <v>0</v>
      </c>
      <c r="H604" s="174">
        <f t="shared" si="161"/>
        <v>1</v>
      </c>
      <c r="I604" s="174">
        <f t="shared" si="162"/>
        <v>0</v>
      </c>
      <c r="J604" s="174">
        <f t="shared" si="163"/>
        <v>0</v>
      </c>
      <c r="K604" s="251">
        <f t="shared" si="164"/>
        <v>0.04</v>
      </c>
      <c r="L604" s="174"/>
      <c r="M604" s="174">
        <f t="shared" si="165"/>
        <v>0</v>
      </c>
      <c r="N604" s="174">
        <f t="shared" si="166"/>
        <v>0</v>
      </c>
      <c r="O604" s="174">
        <f t="shared" si="167"/>
        <v>0</v>
      </c>
      <c r="P604" s="174">
        <f t="shared" si="168"/>
        <v>1</v>
      </c>
      <c r="Q604" s="174">
        <f t="shared" si="169"/>
        <v>8</v>
      </c>
      <c r="R604" s="174">
        <f t="shared" si="170"/>
        <v>1</v>
      </c>
      <c r="S604" s="177"/>
      <c r="T604" s="177"/>
      <c r="U604" s="177"/>
      <c r="V604" s="177"/>
      <c r="W604" s="370"/>
      <c r="X604" s="370"/>
      <c r="Y604" s="391"/>
      <c r="Z604" s="177"/>
      <c r="AA604" s="75">
        <v>481</v>
      </c>
      <c r="AB604" s="75">
        <v>481035336</v>
      </c>
      <c r="AC604" s="193" t="s">
        <v>97</v>
      </c>
      <c r="AD604" s="75">
        <v>0</v>
      </c>
      <c r="AE604" s="75">
        <v>0</v>
      </c>
      <c r="AF604" s="75">
        <v>0</v>
      </c>
      <c r="AG604" s="75">
        <v>0</v>
      </c>
      <c r="AH604" s="75">
        <v>1</v>
      </c>
      <c r="AI604" s="75">
        <v>0</v>
      </c>
      <c r="AJ604" s="75">
        <v>0</v>
      </c>
      <c r="AK604" s="164">
        <v>0</v>
      </c>
      <c r="AL604" s="164">
        <v>0</v>
      </c>
      <c r="AM604" s="164">
        <v>0</v>
      </c>
      <c r="AN604" s="164">
        <v>0</v>
      </c>
      <c r="AO604" s="164">
        <v>1</v>
      </c>
      <c r="AP604" s="164">
        <v>0</v>
      </c>
      <c r="AQ604" s="164">
        <v>0</v>
      </c>
      <c r="AR604" s="164">
        <v>0</v>
      </c>
      <c r="AS604" s="75">
        <v>0</v>
      </c>
      <c r="AT604" s="165"/>
      <c r="AU604" s="75">
        <v>35</v>
      </c>
      <c r="AV604" s="75">
        <v>336</v>
      </c>
      <c r="AW604" s="369">
        <v>8</v>
      </c>
      <c r="AY604" s="75"/>
    </row>
    <row r="605" spans="1:51">
      <c r="A605" s="164">
        <f t="shared" si="154"/>
        <v>481</v>
      </c>
      <c r="B605" s="164">
        <f t="shared" si="155"/>
        <v>481035347</v>
      </c>
      <c r="C605" s="165" t="str">
        <f t="shared" si="156"/>
        <v>BOSTON RENAISSANCE</v>
      </c>
      <c r="D605" s="174">
        <f t="shared" si="157"/>
        <v>0</v>
      </c>
      <c r="E605" s="174">
        <f t="shared" si="158"/>
        <v>0</v>
      </c>
      <c r="F605" s="174">
        <f t="shared" si="159"/>
        <v>1</v>
      </c>
      <c r="G605" s="174">
        <f t="shared" si="160"/>
        <v>0</v>
      </c>
      <c r="H605" s="174">
        <f t="shared" si="161"/>
        <v>0</v>
      </c>
      <c r="I605" s="174">
        <f t="shared" si="162"/>
        <v>0</v>
      </c>
      <c r="J605" s="174">
        <f t="shared" si="163"/>
        <v>0</v>
      </c>
      <c r="K605" s="251">
        <f t="shared" si="164"/>
        <v>0.04</v>
      </c>
      <c r="L605" s="174"/>
      <c r="M605" s="174">
        <f t="shared" si="165"/>
        <v>1</v>
      </c>
      <c r="N605" s="174">
        <f t="shared" si="166"/>
        <v>0</v>
      </c>
      <c r="O605" s="174">
        <f t="shared" si="167"/>
        <v>0</v>
      </c>
      <c r="P605" s="174">
        <f t="shared" si="168"/>
        <v>1</v>
      </c>
      <c r="Q605" s="174">
        <f t="shared" si="169"/>
        <v>8</v>
      </c>
      <c r="R605" s="174">
        <f t="shared" si="170"/>
        <v>1</v>
      </c>
      <c r="S605" s="177"/>
      <c r="T605" s="177"/>
      <c r="U605" s="177"/>
      <c r="V605" s="177"/>
      <c r="W605" s="370"/>
      <c r="X605" s="370"/>
      <c r="Y605" s="391"/>
      <c r="Z605" s="177"/>
      <c r="AA605" s="75">
        <v>481</v>
      </c>
      <c r="AB605" s="75">
        <v>481035347</v>
      </c>
      <c r="AC605" s="193" t="s">
        <v>97</v>
      </c>
      <c r="AD605" s="75">
        <v>0</v>
      </c>
      <c r="AE605" s="75">
        <v>0</v>
      </c>
      <c r="AF605" s="75">
        <v>1</v>
      </c>
      <c r="AG605" s="75">
        <v>0</v>
      </c>
      <c r="AH605" s="75">
        <v>0</v>
      </c>
      <c r="AI605" s="75">
        <v>0</v>
      </c>
      <c r="AJ605" s="75">
        <v>0</v>
      </c>
      <c r="AK605" s="164">
        <v>0</v>
      </c>
      <c r="AL605" s="164">
        <v>1</v>
      </c>
      <c r="AM605" s="164">
        <v>0</v>
      </c>
      <c r="AN605" s="164">
        <v>0</v>
      </c>
      <c r="AO605" s="164">
        <v>0</v>
      </c>
      <c r="AP605" s="164">
        <v>0</v>
      </c>
      <c r="AQ605" s="164">
        <v>0</v>
      </c>
      <c r="AR605" s="164">
        <v>1</v>
      </c>
      <c r="AS605" s="75">
        <v>0</v>
      </c>
      <c r="AT605" s="165"/>
      <c r="AU605" s="75">
        <v>35</v>
      </c>
      <c r="AV605" s="75">
        <v>347</v>
      </c>
      <c r="AW605" s="369">
        <v>8</v>
      </c>
      <c r="AY605" s="75"/>
    </row>
    <row r="606" spans="1:51">
      <c r="A606" s="164">
        <f t="shared" si="154"/>
        <v>482</v>
      </c>
      <c r="B606" s="164">
        <f t="shared" si="155"/>
        <v>482204007</v>
      </c>
      <c r="C606" s="165" t="str">
        <f t="shared" si="156"/>
        <v>RIVER VALLEY</v>
      </c>
      <c r="D606" s="174">
        <f t="shared" si="157"/>
        <v>0</v>
      </c>
      <c r="E606" s="174">
        <f t="shared" si="158"/>
        <v>0</v>
      </c>
      <c r="F606" s="174">
        <f t="shared" si="159"/>
        <v>13</v>
      </c>
      <c r="G606" s="174">
        <f t="shared" si="160"/>
        <v>70</v>
      </c>
      <c r="H606" s="174">
        <f t="shared" si="161"/>
        <v>33</v>
      </c>
      <c r="I606" s="174">
        <f t="shared" si="162"/>
        <v>0</v>
      </c>
      <c r="J606" s="174">
        <f t="shared" si="163"/>
        <v>0</v>
      </c>
      <c r="K606" s="251">
        <f t="shared" si="164"/>
        <v>4.6399999999999997</v>
      </c>
      <c r="L606" s="174"/>
      <c r="M606" s="174">
        <f t="shared" si="165"/>
        <v>0</v>
      </c>
      <c r="N606" s="174">
        <f t="shared" si="166"/>
        <v>0</v>
      </c>
      <c r="O606" s="174">
        <f t="shared" si="167"/>
        <v>0</v>
      </c>
      <c r="P606" s="174">
        <f t="shared" si="168"/>
        <v>14</v>
      </c>
      <c r="Q606" s="174">
        <f t="shared" si="169"/>
        <v>6</v>
      </c>
      <c r="R606" s="174">
        <f t="shared" si="170"/>
        <v>116</v>
      </c>
      <c r="S606" s="177"/>
      <c r="T606" s="177"/>
      <c r="U606" s="177"/>
      <c r="V606" s="177"/>
      <c r="W606" s="370"/>
      <c r="X606" s="370"/>
      <c r="Y606" s="391"/>
      <c r="Z606" s="177"/>
      <c r="AA606" s="75">
        <v>482</v>
      </c>
      <c r="AB606" s="75">
        <v>482204007</v>
      </c>
      <c r="AC606" s="193" t="s">
        <v>99</v>
      </c>
      <c r="AD606" s="75">
        <v>0</v>
      </c>
      <c r="AE606" s="75">
        <v>0</v>
      </c>
      <c r="AF606" s="75">
        <v>13</v>
      </c>
      <c r="AG606" s="75">
        <v>70</v>
      </c>
      <c r="AH606" s="75">
        <v>33</v>
      </c>
      <c r="AI606" s="75">
        <v>0</v>
      </c>
      <c r="AJ606" s="75">
        <v>0</v>
      </c>
      <c r="AK606" s="164">
        <v>0</v>
      </c>
      <c r="AL606" s="164">
        <v>0</v>
      </c>
      <c r="AM606" s="164">
        <v>0</v>
      </c>
      <c r="AN606" s="164">
        <v>0</v>
      </c>
      <c r="AO606" s="164">
        <v>13</v>
      </c>
      <c r="AP606" s="164">
        <v>0</v>
      </c>
      <c r="AQ606" s="164">
        <v>0</v>
      </c>
      <c r="AR606" s="164">
        <v>1</v>
      </c>
      <c r="AS606" s="75">
        <v>0</v>
      </c>
      <c r="AT606" s="165"/>
      <c r="AU606" s="75">
        <v>204</v>
      </c>
      <c r="AV606" s="75">
        <v>7</v>
      </c>
      <c r="AW606" s="369">
        <v>6</v>
      </c>
      <c r="AY606" s="75"/>
    </row>
    <row r="607" spans="1:51">
      <c r="A607" s="164">
        <f t="shared" si="154"/>
        <v>482</v>
      </c>
      <c r="B607" s="164">
        <f t="shared" si="155"/>
        <v>482204038</v>
      </c>
      <c r="C607" s="165" t="str">
        <f t="shared" si="156"/>
        <v>RIVER VALLEY</v>
      </c>
      <c r="D607" s="174">
        <f t="shared" si="157"/>
        <v>0</v>
      </c>
      <c r="E607" s="174">
        <f t="shared" si="158"/>
        <v>0</v>
      </c>
      <c r="F607" s="174">
        <f t="shared" si="159"/>
        <v>0</v>
      </c>
      <c r="G607" s="174">
        <f t="shared" si="160"/>
        <v>3</v>
      </c>
      <c r="H607" s="174">
        <f t="shared" si="161"/>
        <v>0</v>
      </c>
      <c r="I607" s="174">
        <f t="shared" si="162"/>
        <v>0</v>
      </c>
      <c r="J607" s="174">
        <f t="shared" si="163"/>
        <v>0</v>
      </c>
      <c r="K607" s="251">
        <f t="shared" si="164"/>
        <v>0.12</v>
      </c>
      <c r="L607" s="174"/>
      <c r="M607" s="174">
        <f t="shared" si="165"/>
        <v>0</v>
      </c>
      <c r="N607" s="174">
        <f t="shared" si="166"/>
        <v>0</v>
      </c>
      <c r="O607" s="174">
        <f t="shared" si="167"/>
        <v>0</v>
      </c>
      <c r="P607" s="174">
        <f t="shared" si="168"/>
        <v>0</v>
      </c>
      <c r="Q607" s="174">
        <f t="shared" si="169"/>
        <v>2</v>
      </c>
      <c r="R607" s="174">
        <f t="shared" si="170"/>
        <v>3</v>
      </c>
      <c r="S607" s="177"/>
      <c r="T607" s="177"/>
      <c r="U607" s="177"/>
      <c r="V607" s="177"/>
      <c r="W607" s="370"/>
      <c r="X607" s="370"/>
      <c r="Y607" s="391"/>
      <c r="Z607" s="177"/>
      <c r="AA607" s="75">
        <v>482</v>
      </c>
      <c r="AB607" s="75">
        <v>482204038</v>
      </c>
      <c r="AC607" s="193" t="s">
        <v>99</v>
      </c>
      <c r="AD607" s="75">
        <v>0</v>
      </c>
      <c r="AE607" s="75">
        <v>0</v>
      </c>
      <c r="AF607" s="75">
        <v>0</v>
      </c>
      <c r="AG607" s="75">
        <v>3</v>
      </c>
      <c r="AH607" s="75">
        <v>0</v>
      </c>
      <c r="AI607" s="75">
        <v>0</v>
      </c>
      <c r="AJ607" s="75">
        <v>0</v>
      </c>
      <c r="AK607" s="164">
        <v>0</v>
      </c>
      <c r="AL607" s="164">
        <v>0</v>
      </c>
      <c r="AM607" s="164">
        <v>0</v>
      </c>
      <c r="AN607" s="164">
        <v>0</v>
      </c>
      <c r="AO607" s="164">
        <v>0</v>
      </c>
      <c r="AP607" s="164">
        <v>0</v>
      </c>
      <c r="AQ607" s="164">
        <v>0</v>
      </c>
      <c r="AR607" s="164">
        <v>0</v>
      </c>
      <c r="AS607" s="75">
        <v>0</v>
      </c>
      <c r="AT607" s="165"/>
      <c r="AU607" s="75">
        <v>204</v>
      </c>
      <c r="AV607" s="75">
        <v>38</v>
      </c>
      <c r="AW607" s="369">
        <v>2</v>
      </c>
      <c r="AY607" s="75"/>
    </row>
    <row r="608" spans="1:51">
      <c r="A608" s="164">
        <f t="shared" si="154"/>
        <v>482</v>
      </c>
      <c r="B608" s="164">
        <f t="shared" si="155"/>
        <v>482204105</v>
      </c>
      <c r="C608" s="165" t="str">
        <f t="shared" si="156"/>
        <v>RIVER VALLEY</v>
      </c>
      <c r="D608" s="174">
        <f t="shared" si="157"/>
        <v>0</v>
      </c>
      <c r="E608" s="174">
        <f t="shared" si="158"/>
        <v>0</v>
      </c>
      <c r="F608" s="174">
        <f t="shared" si="159"/>
        <v>0</v>
      </c>
      <c r="G608" s="174">
        <f t="shared" si="160"/>
        <v>1</v>
      </c>
      <c r="H608" s="174">
        <f t="shared" si="161"/>
        <v>2</v>
      </c>
      <c r="I608" s="174">
        <f t="shared" si="162"/>
        <v>0</v>
      </c>
      <c r="J608" s="174">
        <f t="shared" si="163"/>
        <v>0</v>
      </c>
      <c r="K608" s="251">
        <f t="shared" si="164"/>
        <v>0.12</v>
      </c>
      <c r="L608" s="174"/>
      <c r="M608" s="174">
        <f t="shared" si="165"/>
        <v>0</v>
      </c>
      <c r="N608" s="174">
        <f t="shared" si="166"/>
        <v>0</v>
      </c>
      <c r="O608" s="174">
        <f t="shared" si="167"/>
        <v>0</v>
      </c>
      <c r="P608" s="174">
        <f t="shared" si="168"/>
        <v>0</v>
      </c>
      <c r="Q608" s="174">
        <f t="shared" si="169"/>
        <v>3</v>
      </c>
      <c r="R608" s="174">
        <f t="shared" si="170"/>
        <v>3</v>
      </c>
      <c r="S608" s="177"/>
      <c r="T608" s="177"/>
      <c r="U608" s="177"/>
      <c r="V608" s="177"/>
      <c r="W608" s="370"/>
      <c r="X608" s="370"/>
      <c r="Y608" s="391"/>
      <c r="Z608" s="177"/>
      <c r="AA608" s="75">
        <v>482</v>
      </c>
      <c r="AB608" s="75">
        <v>482204105</v>
      </c>
      <c r="AC608" s="193" t="s">
        <v>99</v>
      </c>
      <c r="AD608" s="75">
        <v>0</v>
      </c>
      <c r="AE608" s="75">
        <v>0</v>
      </c>
      <c r="AF608" s="75">
        <v>0</v>
      </c>
      <c r="AG608" s="75">
        <v>1</v>
      </c>
      <c r="AH608" s="75">
        <v>2</v>
      </c>
      <c r="AI608" s="75">
        <v>0</v>
      </c>
      <c r="AJ608" s="75">
        <v>0</v>
      </c>
      <c r="AK608" s="164">
        <v>0</v>
      </c>
      <c r="AL608" s="164">
        <v>0</v>
      </c>
      <c r="AM608" s="164">
        <v>0</v>
      </c>
      <c r="AN608" s="164">
        <v>0</v>
      </c>
      <c r="AO608" s="164">
        <v>0</v>
      </c>
      <c r="AP608" s="164">
        <v>0</v>
      </c>
      <c r="AQ608" s="164">
        <v>0</v>
      </c>
      <c r="AR608" s="164">
        <v>0</v>
      </c>
      <c r="AS608" s="75">
        <v>0</v>
      </c>
      <c r="AT608" s="165"/>
      <c r="AU608" s="75">
        <v>204</v>
      </c>
      <c r="AV608" s="75">
        <v>105</v>
      </c>
      <c r="AW608" s="369">
        <v>3</v>
      </c>
      <c r="AY608" s="75"/>
    </row>
    <row r="609" spans="1:51">
      <c r="A609" s="164">
        <f t="shared" si="154"/>
        <v>482</v>
      </c>
      <c r="B609" s="164">
        <f t="shared" si="155"/>
        <v>482204204</v>
      </c>
      <c r="C609" s="165" t="str">
        <f t="shared" si="156"/>
        <v>RIVER VALLEY</v>
      </c>
      <c r="D609" s="174">
        <f t="shared" si="157"/>
        <v>0</v>
      </c>
      <c r="E609" s="174">
        <f t="shared" si="158"/>
        <v>0</v>
      </c>
      <c r="F609" s="174">
        <f t="shared" si="159"/>
        <v>9</v>
      </c>
      <c r="G609" s="174">
        <f t="shared" si="160"/>
        <v>39</v>
      </c>
      <c r="H609" s="174">
        <f t="shared" si="161"/>
        <v>38</v>
      </c>
      <c r="I609" s="174">
        <f t="shared" si="162"/>
        <v>0</v>
      </c>
      <c r="J609" s="174">
        <f t="shared" si="163"/>
        <v>0</v>
      </c>
      <c r="K609" s="251">
        <f t="shared" si="164"/>
        <v>3.44</v>
      </c>
      <c r="L609" s="174"/>
      <c r="M609" s="174">
        <f t="shared" si="165"/>
        <v>1</v>
      </c>
      <c r="N609" s="174">
        <f t="shared" si="166"/>
        <v>0</v>
      </c>
      <c r="O609" s="174">
        <f t="shared" si="167"/>
        <v>0</v>
      </c>
      <c r="P609" s="174">
        <f t="shared" si="168"/>
        <v>8</v>
      </c>
      <c r="Q609" s="174">
        <f t="shared" si="169"/>
        <v>3</v>
      </c>
      <c r="R609" s="174">
        <f t="shared" si="170"/>
        <v>86</v>
      </c>
      <c r="S609" s="177"/>
      <c r="T609" s="177"/>
      <c r="U609" s="177"/>
      <c r="V609" s="177"/>
      <c r="W609" s="370"/>
      <c r="X609" s="370"/>
      <c r="Y609" s="391"/>
      <c r="Z609" s="177"/>
      <c r="AA609" s="75">
        <v>482</v>
      </c>
      <c r="AB609" s="75">
        <v>482204204</v>
      </c>
      <c r="AC609" s="193" t="s">
        <v>99</v>
      </c>
      <c r="AD609" s="75">
        <v>0</v>
      </c>
      <c r="AE609" s="75">
        <v>0</v>
      </c>
      <c r="AF609" s="75">
        <v>9</v>
      </c>
      <c r="AG609" s="75">
        <v>39</v>
      </c>
      <c r="AH609" s="75">
        <v>38</v>
      </c>
      <c r="AI609" s="75">
        <v>0</v>
      </c>
      <c r="AJ609" s="75">
        <v>0</v>
      </c>
      <c r="AK609" s="164">
        <v>0</v>
      </c>
      <c r="AL609" s="164">
        <v>1</v>
      </c>
      <c r="AM609" s="164">
        <v>0</v>
      </c>
      <c r="AN609" s="164">
        <v>0</v>
      </c>
      <c r="AO609" s="164">
        <v>6</v>
      </c>
      <c r="AP609" s="164">
        <v>0</v>
      </c>
      <c r="AQ609" s="164">
        <v>0</v>
      </c>
      <c r="AR609" s="164">
        <v>2</v>
      </c>
      <c r="AS609" s="75">
        <v>0</v>
      </c>
      <c r="AT609" s="165"/>
      <c r="AU609" s="75">
        <v>204</v>
      </c>
      <c r="AV609" s="75">
        <v>204</v>
      </c>
      <c r="AW609" s="369">
        <v>3</v>
      </c>
      <c r="AY609" s="75"/>
    </row>
    <row r="610" spans="1:51">
      <c r="A610" s="164">
        <f t="shared" si="154"/>
        <v>482</v>
      </c>
      <c r="B610" s="164">
        <f t="shared" si="155"/>
        <v>482204705</v>
      </c>
      <c r="C610" s="165" t="str">
        <f t="shared" si="156"/>
        <v>RIVER VALLEY</v>
      </c>
      <c r="D610" s="174">
        <f t="shared" si="157"/>
        <v>0</v>
      </c>
      <c r="E610" s="174">
        <f t="shared" si="158"/>
        <v>0</v>
      </c>
      <c r="F610" s="174">
        <f t="shared" si="159"/>
        <v>0</v>
      </c>
      <c r="G610" s="174">
        <f t="shared" si="160"/>
        <v>0</v>
      </c>
      <c r="H610" s="174">
        <f t="shared" si="161"/>
        <v>1</v>
      </c>
      <c r="I610" s="174">
        <f t="shared" si="162"/>
        <v>0</v>
      </c>
      <c r="J610" s="174">
        <f t="shared" si="163"/>
        <v>0</v>
      </c>
      <c r="K610" s="251">
        <f t="shared" si="164"/>
        <v>0.04</v>
      </c>
      <c r="L610" s="174"/>
      <c r="M610" s="174">
        <f t="shared" si="165"/>
        <v>0</v>
      </c>
      <c r="N610" s="174">
        <f t="shared" si="166"/>
        <v>0</v>
      </c>
      <c r="O610" s="174">
        <f t="shared" si="167"/>
        <v>0</v>
      </c>
      <c r="P610" s="174">
        <f t="shared" si="168"/>
        <v>0</v>
      </c>
      <c r="Q610" s="174">
        <f t="shared" si="169"/>
        <v>2</v>
      </c>
      <c r="R610" s="174">
        <f t="shared" si="170"/>
        <v>1</v>
      </c>
      <c r="S610" s="177"/>
      <c r="T610" s="177"/>
      <c r="U610" s="177"/>
      <c r="V610" s="177"/>
      <c r="W610" s="370"/>
      <c r="X610" s="370"/>
      <c r="Y610" s="391"/>
      <c r="Z610" s="177"/>
      <c r="AA610" s="75">
        <v>482</v>
      </c>
      <c r="AB610" s="75">
        <v>482204705</v>
      </c>
      <c r="AC610" s="193" t="s">
        <v>99</v>
      </c>
      <c r="AD610" s="75">
        <v>0</v>
      </c>
      <c r="AE610" s="75">
        <v>0</v>
      </c>
      <c r="AF610" s="75">
        <v>0</v>
      </c>
      <c r="AG610" s="75">
        <v>0</v>
      </c>
      <c r="AH610" s="75">
        <v>1</v>
      </c>
      <c r="AI610" s="75">
        <v>0</v>
      </c>
      <c r="AJ610" s="75">
        <v>0</v>
      </c>
      <c r="AK610" s="164">
        <v>0</v>
      </c>
      <c r="AL610" s="164">
        <v>0</v>
      </c>
      <c r="AM610" s="164">
        <v>0</v>
      </c>
      <c r="AN610" s="164">
        <v>0</v>
      </c>
      <c r="AO610" s="164">
        <v>0</v>
      </c>
      <c r="AP610" s="164">
        <v>0</v>
      </c>
      <c r="AQ610" s="164">
        <v>0</v>
      </c>
      <c r="AR610" s="164">
        <v>0</v>
      </c>
      <c r="AS610" s="75">
        <v>0</v>
      </c>
      <c r="AT610" s="165"/>
      <c r="AU610" s="75">
        <v>204</v>
      </c>
      <c r="AV610" s="75">
        <v>705</v>
      </c>
      <c r="AW610" s="369">
        <v>2</v>
      </c>
      <c r="AY610" s="75"/>
    </row>
    <row r="611" spans="1:51">
      <c r="A611" s="164">
        <f t="shared" si="154"/>
        <v>482</v>
      </c>
      <c r="B611" s="164">
        <f t="shared" si="155"/>
        <v>482204745</v>
      </c>
      <c r="C611" s="165" t="str">
        <f t="shared" si="156"/>
        <v>RIVER VALLEY</v>
      </c>
      <c r="D611" s="174">
        <f t="shared" si="157"/>
        <v>0</v>
      </c>
      <c r="E611" s="174">
        <f t="shared" si="158"/>
        <v>0</v>
      </c>
      <c r="F611" s="174">
        <f t="shared" si="159"/>
        <v>4</v>
      </c>
      <c r="G611" s="174">
        <f t="shared" si="160"/>
        <v>20</v>
      </c>
      <c r="H611" s="174">
        <f t="shared" si="161"/>
        <v>9</v>
      </c>
      <c r="I611" s="174">
        <f t="shared" si="162"/>
        <v>0</v>
      </c>
      <c r="J611" s="174">
        <f t="shared" si="163"/>
        <v>0</v>
      </c>
      <c r="K611" s="251">
        <f t="shared" si="164"/>
        <v>1.32</v>
      </c>
      <c r="L611" s="174"/>
      <c r="M611" s="174">
        <f t="shared" si="165"/>
        <v>0</v>
      </c>
      <c r="N611" s="174">
        <f t="shared" si="166"/>
        <v>0</v>
      </c>
      <c r="O611" s="174">
        <f t="shared" si="167"/>
        <v>0</v>
      </c>
      <c r="P611" s="174">
        <f t="shared" si="168"/>
        <v>4</v>
      </c>
      <c r="Q611" s="174">
        <f t="shared" si="169"/>
        <v>3</v>
      </c>
      <c r="R611" s="174">
        <f t="shared" si="170"/>
        <v>33</v>
      </c>
      <c r="S611" s="177"/>
      <c r="T611" s="177"/>
      <c r="U611" s="177"/>
      <c r="V611" s="177"/>
      <c r="W611" s="370"/>
      <c r="X611" s="370"/>
      <c r="Y611" s="391"/>
      <c r="Z611" s="177"/>
      <c r="AA611" s="75">
        <v>482</v>
      </c>
      <c r="AB611" s="75">
        <v>482204745</v>
      </c>
      <c r="AC611" s="193" t="s">
        <v>99</v>
      </c>
      <c r="AD611" s="75">
        <v>0</v>
      </c>
      <c r="AE611" s="75">
        <v>0</v>
      </c>
      <c r="AF611" s="75">
        <v>4</v>
      </c>
      <c r="AG611" s="75">
        <v>20</v>
      </c>
      <c r="AH611" s="75">
        <v>9</v>
      </c>
      <c r="AI611" s="75">
        <v>0</v>
      </c>
      <c r="AJ611" s="75">
        <v>0</v>
      </c>
      <c r="AK611" s="164">
        <v>0</v>
      </c>
      <c r="AL611" s="164">
        <v>0</v>
      </c>
      <c r="AM611" s="164">
        <v>0</v>
      </c>
      <c r="AN611" s="164">
        <v>0</v>
      </c>
      <c r="AO611" s="164">
        <v>4</v>
      </c>
      <c r="AP611" s="164">
        <v>0</v>
      </c>
      <c r="AQ611" s="164">
        <v>0</v>
      </c>
      <c r="AR611" s="164">
        <v>0</v>
      </c>
      <c r="AS611" s="75">
        <v>0</v>
      </c>
      <c r="AT611" s="165"/>
      <c r="AU611" s="75">
        <v>204</v>
      </c>
      <c r="AV611" s="75">
        <v>745</v>
      </c>
      <c r="AW611" s="369">
        <v>3</v>
      </c>
      <c r="AY611" s="75"/>
    </row>
    <row r="612" spans="1:51">
      <c r="A612" s="164">
        <f t="shared" si="154"/>
        <v>482</v>
      </c>
      <c r="B612" s="164">
        <f t="shared" si="155"/>
        <v>482204773</v>
      </c>
      <c r="C612" s="165" t="str">
        <f t="shared" si="156"/>
        <v>RIVER VALLEY</v>
      </c>
      <c r="D612" s="174">
        <f t="shared" si="157"/>
        <v>0</v>
      </c>
      <c r="E612" s="174">
        <f t="shared" si="158"/>
        <v>0</v>
      </c>
      <c r="F612" s="174">
        <f t="shared" si="159"/>
        <v>6</v>
      </c>
      <c r="G612" s="174">
        <f t="shared" si="160"/>
        <v>27</v>
      </c>
      <c r="H612" s="174">
        <f t="shared" si="161"/>
        <v>13</v>
      </c>
      <c r="I612" s="174">
        <f t="shared" si="162"/>
        <v>0</v>
      </c>
      <c r="J612" s="174">
        <f t="shared" si="163"/>
        <v>0</v>
      </c>
      <c r="K612" s="251">
        <f t="shared" si="164"/>
        <v>1.84</v>
      </c>
      <c r="L612" s="174"/>
      <c r="M612" s="174">
        <f t="shared" si="165"/>
        <v>0</v>
      </c>
      <c r="N612" s="174">
        <f t="shared" si="166"/>
        <v>0</v>
      </c>
      <c r="O612" s="174">
        <f t="shared" si="167"/>
        <v>0</v>
      </c>
      <c r="P612" s="174">
        <f t="shared" si="168"/>
        <v>5</v>
      </c>
      <c r="Q612" s="174">
        <f t="shared" si="169"/>
        <v>5</v>
      </c>
      <c r="R612" s="174">
        <f t="shared" si="170"/>
        <v>46</v>
      </c>
      <c r="S612" s="177"/>
      <c r="T612" s="177"/>
      <c r="U612" s="177"/>
      <c r="V612" s="177"/>
      <c r="W612" s="370"/>
      <c r="X612" s="370"/>
      <c r="Y612" s="391"/>
      <c r="Z612" s="177"/>
      <c r="AA612" s="75">
        <v>482</v>
      </c>
      <c r="AB612" s="75">
        <v>482204773</v>
      </c>
      <c r="AC612" s="193" t="s">
        <v>99</v>
      </c>
      <c r="AD612" s="75">
        <v>0</v>
      </c>
      <c r="AE612" s="75">
        <v>0</v>
      </c>
      <c r="AF612" s="75">
        <v>6</v>
      </c>
      <c r="AG612" s="75">
        <v>27</v>
      </c>
      <c r="AH612" s="75">
        <v>13</v>
      </c>
      <c r="AI612" s="75">
        <v>0</v>
      </c>
      <c r="AJ612" s="75">
        <v>0</v>
      </c>
      <c r="AK612" s="164">
        <v>0</v>
      </c>
      <c r="AL612" s="164">
        <v>0</v>
      </c>
      <c r="AM612" s="164">
        <v>0</v>
      </c>
      <c r="AN612" s="164">
        <v>0</v>
      </c>
      <c r="AO612" s="164">
        <v>5</v>
      </c>
      <c r="AP612" s="164">
        <v>0</v>
      </c>
      <c r="AQ612" s="164">
        <v>0</v>
      </c>
      <c r="AR612" s="164">
        <v>0</v>
      </c>
      <c r="AS612" s="75">
        <v>0</v>
      </c>
      <c r="AT612" s="165"/>
      <c r="AU612" s="75">
        <v>204</v>
      </c>
      <c r="AV612" s="75">
        <v>773</v>
      </c>
      <c r="AW612" s="369">
        <v>5</v>
      </c>
      <c r="AY612" s="75"/>
    </row>
    <row r="613" spans="1:51">
      <c r="A613" s="164">
        <f t="shared" si="154"/>
        <v>483</v>
      </c>
      <c r="B613" s="164">
        <f t="shared" si="155"/>
        <v>483239020</v>
      </c>
      <c r="C613" s="165" t="str">
        <f t="shared" si="156"/>
        <v>RISING TIDE</v>
      </c>
      <c r="D613" s="174">
        <f t="shared" si="157"/>
        <v>0</v>
      </c>
      <c r="E613" s="174">
        <f t="shared" si="158"/>
        <v>0</v>
      </c>
      <c r="F613" s="174">
        <f t="shared" si="159"/>
        <v>0</v>
      </c>
      <c r="G613" s="174">
        <f t="shared" si="160"/>
        <v>6</v>
      </c>
      <c r="H613" s="174">
        <f t="shared" si="161"/>
        <v>5</v>
      </c>
      <c r="I613" s="174">
        <f t="shared" si="162"/>
        <v>6</v>
      </c>
      <c r="J613" s="174">
        <f t="shared" si="163"/>
        <v>0</v>
      </c>
      <c r="K613" s="251">
        <f t="shared" si="164"/>
        <v>0.68</v>
      </c>
      <c r="L613" s="174"/>
      <c r="M613" s="174">
        <f t="shared" si="165"/>
        <v>1</v>
      </c>
      <c r="N613" s="174">
        <f t="shared" si="166"/>
        <v>0</v>
      </c>
      <c r="O613" s="174">
        <f t="shared" si="167"/>
        <v>1</v>
      </c>
      <c r="P613" s="174">
        <f t="shared" si="168"/>
        <v>6</v>
      </c>
      <c r="Q613" s="174">
        <f t="shared" si="169"/>
        <v>10</v>
      </c>
      <c r="R613" s="174">
        <f t="shared" si="170"/>
        <v>17</v>
      </c>
      <c r="S613" s="177"/>
      <c r="T613" s="177"/>
      <c r="U613" s="177"/>
      <c r="V613" s="177"/>
      <c r="W613" s="370"/>
      <c r="X613" s="370"/>
      <c r="Y613" s="391"/>
      <c r="Z613" s="177"/>
      <c r="AA613" s="75">
        <v>483</v>
      </c>
      <c r="AB613" s="75">
        <v>483239020</v>
      </c>
      <c r="AC613" s="193" t="s">
        <v>101</v>
      </c>
      <c r="AD613" s="75">
        <v>0</v>
      </c>
      <c r="AE613" s="75">
        <v>0</v>
      </c>
      <c r="AF613" s="75">
        <v>0</v>
      </c>
      <c r="AG613" s="75">
        <v>6</v>
      </c>
      <c r="AH613" s="75">
        <v>5</v>
      </c>
      <c r="AI613" s="75">
        <v>6</v>
      </c>
      <c r="AJ613" s="75">
        <v>0</v>
      </c>
      <c r="AK613" s="164">
        <v>0</v>
      </c>
      <c r="AL613" s="164">
        <v>1</v>
      </c>
      <c r="AM613" s="164">
        <v>0</v>
      </c>
      <c r="AN613" s="164">
        <v>1</v>
      </c>
      <c r="AO613" s="164">
        <v>3</v>
      </c>
      <c r="AP613" s="164">
        <v>0</v>
      </c>
      <c r="AQ613" s="164">
        <v>0</v>
      </c>
      <c r="AR613" s="164">
        <v>0</v>
      </c>
      <c r="AS613" s="75">
        <v>3</v>
      </c>
      <c r="AT613" s="165"/>
      <c r="AU613" s="75">
        <v>239</v>
      </c>
      <c r="AV613" s="75">
        <v>20</v>
      </c>
      <c r="AW613" s="369">
        <v>10</v>
      </c>
      <c r="AY613" s="75"/>
    </row>
    <row r="614" spans="1:51">
      <c r="A614" s="164">
        <f t="shared" si="154"/>
        <v>483</v>
      </c>
      <c r="B614" s="164">
        <f t="shared" si="155"/>
        <v>483239036</v>
      </c>
      <c r="C614" s="165" t="str">
        <f t="shared" si="156"/>
        <v>RISING TIDE</v>
      </c>
      <c r="D614" s="174">
        <f t="shared" si="157"/>
        <v>0</v>
      </c>
      <c r="E614" s="174">
        <f t="shared" si="158"/>
        <v>0</v>
      </c>
      <c r="F614" s="174">
        <f t="shared" si="159"/>
        <v>0</v>
      </c>
      <c r="G614" s="174">
        <f t="shared" si="160"/>
        <v>4</v>
      </c>
      <c r="H614" s="174">
        <f t="shared" si="161"/>
        <v>11</v>
      </c>
      <c r="I614" s="174">
        <f t="shared" si="162"/>
        <v>11</v>
      </c>
      <c r="J614" s="174">
        <f t="shared" si="163"/>
        <v>0</v>
      </c>
      <c r="K614" s="251">
        <f t="shared" si="164"/>
        <v>1.04</v>
      </c>
      <c r="L614" s="174"/>
      <c r="M614" s="174">
        <f t="shared" si="165"/>
        <v>0</v>
      </c>
      <c r="N614" s="174">
        <f t="shared" si="166"/>
        <v>0</v>
      </c>
      <c r="O614" s="174">
        <f t="shared" si="167"/>
        <v>0</v>
      </c>
      <c r="P614" s="174">
        <f t="shared" si="168"/>
        <v>3</v>
      </c>
      <c r="Q614" s="174">
        <f t="shared" si="169"/>
        <v>7</v>
      </c>
      <c r="R614" s="174">
        <f t="shared" si="170"/>
        <v>26</v>
      </c>
      <c r="S614" s="177"/>
      <c r="T614" s="177"/>
      <c r="U614" s="177"/>
      <c r="V614" s="177"/>
      <c r="W614" s="370"/>
      <c r="X614" s="370"/>
      <c r="Y614" s="391"/>
      <c r="Z614" s="177"/>
      <c r="AA614" s="75">
        <v>483</v>
      </c>
      <c r="AB614" s="75">
        <v>483239036</v>
      </c>
      <c r="AC614" s="193" t="s">
        <v>101</v>
      </c>
      <c r="AD614" s="75">
        <v>0</v>
      </c>
      <c r="AE614" s="75">
        <v>0</v>
      </c>
      <c r="AF614" s="75">
        <v>0</v>
      </c>
      <c r="AG614" s="75">
        <v>4</v>
      </c>
      <c r="AH614" s="75">
        <v>11</v>
      </c>
      <c r="AI614" s="75">
        <v>11</v>
      </c>
      <c r="AJ614" s="75">
        <v>0</v>
      </c>
      <c r="AK614" s="164">
        <v>0</v>
      </c>
      <c r="AL614" s="164">
        <v>0</v>
      </c>
      <c r="AM614" s="164">
        <v>0</v>
      </c>
      <c r="AN614" s="164">
        <v>0</v>
      </c>
      <c r="AO614" s="164">
        <v>1</v>
      </c>
      <c r="AP614" s="164">
        <v>0</v>
      </c>
      <c r="AQ614" s="164">
        <v>0</v>
      </c>
      <c r="AR614" s="164">
        <v>0</v>
      </c>
      <c r="AS614" s="75">
        <v>2</v>
      </c>
      <c r="AT614" s="165"/>
      <c r="AU614" s="75">
        <v>239</v>
      </c>
      <c r="AV614" s="75">
        <v>36</v>
      </c>
      <c r="AW614" s="369">
        <v>7</v>
      </c>
      <c r="AY614" s="75"/>
    </row>
    <row r="615" spans="1:51">
      <c r="A615" s="164">
        <f t="shared" si="154"/>
        <v>483</v>
      </c>
      <c r="B615" s="164">
        <f t="shared" si="155"/>
        <v>483239044</v>
      </c>
      <c r="C615" s="165" t="str">
        <f t="shared" si="156"/>
        <v>RISING TIDE</v>
      </c>
      <c r="D615" s="174">
        <f t="shared" si="157"/>
        <v>0</v>
      </c>
      <c r="E615" s="174">
        <f t="shared" si="158"/>
        <v>0</v>
      </c>
      <c r="F615" s="174">
        <f t="shared" si="159"/>
        <v>0</v>
      </c>
      <c r="G615" s="174">
        <f t="shared" si="160"/>
        <v>0</v>
      </c>
      <c r="H615" s="174">
        <f t="shared" si="161"/>
        <v>0</v>
      </c>
      <c r="I615" s="174">
        <f t="shared" si="162"/>
        <v>1</v>
      </c>
      <c r="J615" s="174">
        <f t="shared" si="163"/>
        <v>0</v>
      </c>
      <c r="K615" s="251">
        <f t="shared" si="164"/>
        <v>0.04</v>
      </c>
      <c r="L615" s="174"/>
      <c r="M615" s="174">
        <f t="shared" si="165"/>
        <v>0</v>
      </c>
      <c r="N615" s="174">
        <f t="shared" si="166"/>
        <v>0</v>
      </c>
      <c r="O615" s="174">
        <f t="shared" si="167"/>
        <v>0</v>
      </c>
      <c r="P615" s="174">
        <f t="shared" si="168"/>
        <v>1</v>
      </c>
      <c r="Q615" s="174">
        <f t="shared" si="169"/>
        <v>11</v>
      </c>
      <c r="R615" s="174">
        <f t="shared" si="170"/>
        <v>1</v>
      </c>
      <c r="S615" s="177"/>
      <c r="T615" s="177"/>
      <c r="U615" s="177"/>
      <c r="V615" s="177"/>
      <c r="W615" s="370"/>
      <c r="X615" s="370"/>
      <c r="Y615" s="391"/>
      <c r="Z615" s="177"/>
      <c r="AA615" s="75">
        <v>483</v>
      </c>
      <c r="AB615" s="75">
        <v>483239044</v>
      </c>
      <c r="AC615" s="193" t="s">
        <v>101</v>
      </c>
      <c r="AD615" s="75">
        <v>0</v>
      </c>
      <c r="AE615" s="75">
        <v>0</v>
      </c>
      <c r="AF615" s="75">
        <v>0</v>
      </c>
      <c r="AG615" s="75">
        <v>0</v>
      </c>
      <c r="AH615" s="75">
        <v>0</v>
      </c>
      <c r="AI615" s="75">
        <v>1</v>
      </c>
      <c r="AJ615" s="75">
        <v>0</v>
      </c>
      <c r="AK615" s="164">
        <v>0</v>
      </c>
      <c r="AL615" s="164">
        <v>0</v>
      </c>
      <c r="AM615" s="164">
        <v>0</v>
      </c>
      <c r="AN615" s="164">
        <v>0</v>
      </c>
      <c r="AO615" s="164">
        <v>0</v>
      </c>
      <c r="AP615" s="164">
        <v>0</v>
      </c>
      <c r="AQ615" s="164">
        <v>0</v>
      </c>
      <c r="AR615" s="164">
        <v>0</v>
      </c>
      <c r="AS615" s="75">
        <v>1</v>
      </c>
      <c r="AT615" s="165"/>
      <c r="AU615" s="75">
        <v>239</v>
      </c>
      <c r="AV615" s="75">
        <v>44</v>
      </c>
      <c r="AW615" s="369">
        <v>11</v>
      </c>
      <c r="AY615" s="75"/>
    </row>
    <row r="616" spans="1:51">
      <c r="A616" s="164">
        <f t="shared" si="154"/>
        <v>483</v>
      </c>
      <c r="B616" s="164">
        <f t="shared" si="155"/>
        <v>483239052</v>
      </c>
      <c r="C616" s="165" t="str">
        <f t="shared" si="156"/>
        <v>RISING TIDE</v>
      </c>
      <c r="D616" s="174">
        <f t="shared" si="157"/>
        <v>0</v>
      </c>
      <c r="E616" s="174">
        <f t="shared" si="158"/>
        <v>0</v>
      </c>
      <c r="F616" s="174">
        <f t="shared" si="159"/>
        <v>0</v>
      </c>
      <c r="G616" s="174">
        <f t="shared" si="160"/>
        <v>5</v>
      </c>
      <c r="H616" s="174">
        <f t="shared" si="161"/>
        <v>22</v>
      </c>
      <c r="I616" s="174">
        <f t="shared" si="162"/>
        <v>29</v>
      </c>
      <c r="J616" s="174">
        <f t="shared" si="163"/>
        <v>0</v>
      </c>
      <c r="K616" s="251">
        <f t="shared" si="164"/>
        <v>2.2400000000000002</v>
      </c>
      <c r="L616" s="174"/>
      <c r="M616" s="174">
        <f t="shared" si="165"/>
        <v>0</v>
      </c>
      <c r="N616" s="174">
        <f t="shared" si="166"/>
        <v>0</v>
      </c>
      <c r="O616" s="174">
        <f t="shared" si="167"/>
        <v>0</v>
      </c>
      <c r="P616" s="174">
        <f t="shared" si="168"/>
        <v>14</v>
      </c>
      <c r="Q616" s="174">
        <f t="shared" si="169"/>
        <v>6</v>
      </c>
      <c r="R616" s="174">
        <f t="shared" si="170"/>
        <v>56</v>
      </c>
      <c r="S616" s="177"/>
      <c r="T616" s="177"/>
      <c r="U616" s="177"/>
      <c r="V616" s="177"/>
      <c r="W616" s="370"/>
      <c r="X616" s="370"/>
      <c r="Y616" s="391"/>
      <c r="Z616" s="177"/>
      <c r="AA616" s="75">
        <v>483</v>
      </c>
      <c r="AB616" s="75">
        <v>483239052</v>
      </c>
      <c r="AC616" s="193" t="s">
        <v>101</v>
      </c>
      <c r="AD616" s="75">
        <v>0</v>
      </c>
      <c r="AE616" s="75">
        <v>0</v>
      </c>
      <c r="AF616" s="75">
        <v>0</v>
      </c>
      <c r="AG616" s="75">
        <v>5</v>
      </c>
      <c r="AH616" s="75">
        <v>22</v>
      </c>
      <c r="AI616" s="75">
        <v>29</v>
      </c>
      <c r="AJ616" s="75">
        <v>0</v>
      </c>
      <c r="AK616" s="164">
        <v>0</v>
      </c>
      <c r="AL616" s="164">
        <v>0</v>
      </c>
      <c r="AM616" s="164">
        <v>0</v>
      </c>
      <c r="AN616" s="164">
        <v>0</v>
      </c>
      <c r="AO616" s="164">
        <v>12</v>
      </c>
      <c r="AP616" s="164">
        <v>0</v>
      </c>
      <c r="AQ616" s="164">
        <v>0</v>
      </c>
      <c r="AR616" s="164">
        <v>0</v>
      </c>
      <c r="AS616" s="75">
        <v>2</v>
      </c>
      <c r="AT616" s="165"/>
      <c r="AU616" s="75">
        <v>239</v>
      </c>
      <c r="AV616" s="75">
        <v>52</v>
      </c>
      <c r="AW616" s="369">
        <v>6</v>
      </c>
      <c r="AY616" s="75"/>
    </row>
    <row r="617" spans="1:51">
      <c r="A617" s="164">
        <f t="shared" si="154"/>
        <v>483</v>
      </c>
      <c r="B617" s="164">
        <f t="shared" si="155"/>
        <v>483239057</v>
      </c>
      <c r="C617" s="165" t="str">
        <f t="shared" si="156"/>
        <v>RISING TIDE</v>
      </c>
      <c r="D617" s="174">
        <f t="shared" si="157"/>
        <v>0</v>
      </c>
      <c r="E617" s="174">
        <f t="shared" si="158"/>
        <v>0</v>
      </c>
      <c r="F617" s="174">
        <f t="shared" si="159"/>
        <v>0</v>
      </c>
      <c r="G617" s="174">
        <f t="shared" si="160"/>
        <v>0</v>
      </c>
      <c r="H617" s="174">
        <f t="shared" si="161"/>
        <v>1</v>
      </c>
      <c r="I617" s="174">
        <f t="shared" si="162"/>
        <v>0</v>
      </c>
      <c r="J617" s="174">
        <f t="shared" si="163"/>
        <v>0</v>
      </c>
      <c r="K617" s="251">
        <f t="shared" si="164"/>
        <v>0.04</v>
      </c>
      <c r="L617" s="174"/>
      <c r="M617" s="174">
        <f t="shared" si="165"/>
        <v>0</v>
      </c>
      <c r="N617" s="174">
        <f t="shared" si="166"/>
        <v>0</v>
      </c>
      <c r="O617" s="174">
        <f t="shared" si="167"/>
        <v>0</v>
      </c>
      <c r="P617" s="174">
        <f t="shared" si="168"/>
        <v>1</v>
      </c>
      <c r="Q617" s="174">
        <f t="shared" si="169"/>
        <v>12</v>
      </c>
      <c r="R617" s="174">
        <f t="shared" si="170"/>
        <v>1</v>
      </c>
      <c r="S617" s="177"/>
      <c r="T617" s="177"/>
      <c r="U617" s="177"/>
      <c r="V617" s="177"/>
      <c r="W617" s="370"/>
      <c r="X617" s="370"/>
      <c r="Y617" s="391"/>
      <c r="Z617" s="177"/>
      <c r="AA617" s="75">
        <v>483</v>
      </c>
      <c r="AB617" s="75">
        <v>483239057</v>
      </c>
      <c r="AC617" s="193" t="s">
        <v>101</v>
      </c>
      <c r="AD617" s="75">
        <v>0</v>
      </c>
      <c r="AE617" s="75">
        <v>0</v>
      </c>
      <c r="AF617" s="75">
        <v>0</v>
      </c>
      <c r="AG617" s="75">
        <v>0</v>
      </c>
      <c r="AH617" s="75">
        <v>1</v>
      </c>
      <c r="AI617" s="75">
        <v>0</v>
      </c>
      <c r="AJ617" s="75">
        <v>0</v>
      </c>
      <c r="AK617" s="164">
        <v>0</v>
      </c>
      <c r="AL617" s="164">
        <v>0</v>
      </c>
      <c r="AM617" s="164">
        <v>0</v>
      </c>
      <c r="AN617" s="164">
        <v>0</v>
      </c>
      <c r="AO617" s="164">
        <v>1</v>
      </c>
      <c r="AP617" s="164">
        <v>0</v>
      </c>
      <c r="AQ617" s="164">
        <v>0</v>
      </c>
      <c r="AR617" s="164">
        <v>0</v>
      </c>
      <c r="AS617" s="75">
        <v>0</v>
      </c>
      <c r="AT617" s="165"/>
      <c r="AU617" s="75">
        <v>239</v>
      </c>
      <c r="AV617" s="75">
        <v>57</v>
      </c>
      <c r="AW617" s="369">
        <v>12</v>
      </c>
      <c r="AY617" s="75"/>
    </row>
    <row r="618" spans="1:51">
      <c r="A618" s="164">
        <f t="shared" si="154"/>
        <v>483</v>
      </c>
      <c r="B618" s="164">
        <f t="shared" si="155"/>
        <v>483239082</v>
      </c>
      <c r="C618" s="165" t="str">
        <f t="shared" si="156"/>
        <v>RISING TIDE</v>
      </c>
      <c r="D618" s="174">
        <f t="shared" si="157"/>
        <v>0</v>
      </c>
      <c r="E618" s="174">
        <f t="shared" si="158"/>
        <v>0</v>
      </c>
      <c r="F618" s="174">
        <f t="shared" si="159"/>
        <v>0</v>
      </c>
      <c r="G618" s="174">
        <f t="shared" si="160"/>
        <v>0</v>
      </c>
      <c r="H618" s="174">
        <f t="shared" si="161"/>
        <v>3</v>
      </c>
      <c r="I618" s="174">
        <f t="shared" si="162"/>
        <v>3</v>
      </c>
      <c r="J618" s="174">
        <f t="shared" si="163"/>
        <v>0</v>
      </c>
      <c r="K618" s="251">
        <f t="shared" si="164"/>
        <v>0.24</v>
      </c>
      <c r="L618" s="174"/>
      <c r="M618" s="174">
        <f t="shared" si="165"/>
        <v>0</v>
      </c>
      <c r="N618" s="174">
        <f t="shared" si="166"/>
        <v>0</v>
      </c>
      <c r="O618" s="174">
        <f t="shared" si="167"/>
        <v>0</v>
      </c>
      <c r="P618" s="174">
        <f t="shared" si="168"/>
        <v>1</v>
      </c>
      <c r="Q618" s="174">
        <f t="shared" si="169"/>
        <v>2</v>
      </c>
      <c r="R618" s="174">
        <f t="shared" si="170"/>
        <v>6</v>
      </c>
      <c r="S618" s="177"/>
      <c r="T618" s="177"/>
      <c r="U618" s="177"/>
      <c r="V618" s="177"/>
      <c r="W618" s="370"/>
      <c r="X618" s="370"/>
      <c r="Y618" s="391"/>
      <c r="Z618" s="177"/>
      <c r="AA618" s="75">
        <v>483</v>
      </c>
      <c r="AB618" s="75">
        <v>483239082</v>
      </c>
      <c r="AC618" s="193" t="s">
        <v>101</v>
      </c>
      <c r="AD618" s="75">
        <v>0</v>
      </c>
      <c r="AE618" s="75">
        <v>0</v>
      </c>
      <c r="AF618" s="75">
        <v>0</v>
      </c>
      <c r="AG618" s="75">
        <v>0</v>
      </c>
      <c r="AH618" s="75">
        <v>3</v>
      </c>
      <c r="AI618" s="75">
        <v>3</v>
      </c>
      <c r="AJ618" s="75">
        <v>0</v>
      </c>
      <c r="AK618" s="164">
        <v>0</v>
      </c>
      <c r="AL618" s="164">
        <v>0</v>
      </c>
      <c r="AM618" s="164">
        <v>0</v>
      </c>
      <c r="AN618" s="164">
        <v>0</v>
      </c>
      <c r="AO618" s="164">
        <v>0</v>
      </c>
      <c r="AP618" s="164">
        <v>0</v>
      </c>
      <c r="AQ618" s="164">
        <v>0</v>
      </c>
      <c r="AR618" s="164">
        <v>0</v>
      </c>
      <c r="AS618" s="75">
        <v>1</v>
      </c>
      <c r="AT618" s="165"/>
      <c r="AU618" s="75">
        <v>239</v>
      </c>
      <c r="AV618" s="75">
        <v>82</v>
      </c>
      <c r="AW618" s="369">
        <v>2</v>
      </c>
      <c r="AY618" s="75"/>
    </row>
    <row r="619" spans="1:51">
      <c r="A619" s="164">
        <f t="shared" si="154"/>
        <v>483</v>
      </c>
      <c r="B619" s="164">
        <f t="shared" si="155"/>
        <v>483239083</v>
      </c>
      <c r="C619" s="165" t="str">
        <f t="shared" si="156"/>
        <v>RISING TIDE</v>
      </c>
      <c r="D619" s="174">
        <f t="shared" si="157"/>
        <v>0</v>
      </c>
      <c r="E619" s="174">
        <f t="shared" si="158"/>
        <v>0</v>
      </c>
      <c r="F619" s="174">
        <f t="shared" si="159"/>
        <v>0</v>
      </c>
      <c r="G619" s="174">
        <f t="shared" si="160"/>
        <v>0</v>
      </c>
      <c r="H619" s="174">
        <f t="shared" si="161"/>
        <v>0</v>
      </c>
      <c r="I619" s="174">
        <f t="shared" si="162"/>
        <v>3</v>
      </c>
      <c r="J619" s="174">
        <f t="shared" si="163"/>
        <v>0</v>
      </c>
      <c r="K619" s="251">
        <f t="shared" si="164"/>
        <v>0.12</v>
      </c>
      <c r="L619" s="174"/>
      <c r="M619" s="174">
        <f t="shared" si="165"/>
        <v>0</v>
      </c>
      <c r="N619" s="174">
        <f t="shared" si="166"/>
        <v>0</v>
      </c>
      <c r="O619" s="174">
        <f t="shared" si="167"/>
        <v>0</v>
      </c>
      <c r="P619" s="174">
        <f t="shared" si="168"/>
        <v>2</v>
      </c>
      <c r="Q619" s="174">
        <f t="shared" si="169"/>
        <v>6</v>
      </c>
      <c r="R619" s="174">
        <f t="shared" si="170"/>
        <v>3</v>
      </c>
      <c r="S619" s="177"/>
      <c r="T619" s="177"/>
      <c r="U619" s="177"/>
      <c r="V619" s="177"/>
      <c r="W619" s="370"/>
      <c r="X619" s="370"/>
      <c r="Y619" s="391"/>
      <c r="Z619" s="177"/>
      <c r="AA619" s="75">
        <v>483</v>
      </c>
      <c r="AB619" s="75">
        <v>483239083</v>
      </c>
      <c r="AC619" s="193" t="s">
        <v>101</v>
      </c>
      <c r="AD619" s="75">
        <v>0</v>
      </c>
      <c r="AE619" s="75">
        <v>0</v>
      </c>
      <c r="AF619" s="75">
        <v>0</v>
      </c>
      <c r="AG619" s="75">
        <v>0</v>
      </c>
      <c r="AH619" s="75">
        <v>0</v>
      </c>
      <c r="AI619" s="75">
        <v>3</v>
      </c>
      <c r="AJ619" s="75">
        <v>0</v>
      </c>
      <c r="AK619" s="164">
        <v>0</v>
      </c>
      <c r="AL619" s="164">
        <v>0</v>
      </c>
      <c r="AM619" s="164">
        <v>0</v>
      </c>
      <c r="AN619" s="164">
        <v>0</v>
      </c>
      <c r="AO619" s="164">
        <v>0</v>
      </c>
      <c r="AP619" s="164">
        <v>0</v>
      </c>
      <c r="AQ619" s="164">
        <v>0</v>
      </c>
      <c r="AR619" s="164">
        <v>0</v>
      </c>
      <c r="AS619" s="75">
        <v>2</v>
      </c>
      <c r="AT619" s="165"/>
      <c r="AU619" s="75">
        <v>239</v>
      </c>
      <c r="AV619" s="75">
        <v>83</v>
      </c>
      <c r="AW619" s="369">
        <v>6</v>
      </c>
      <c r="AY619" s="75"/>
    </row>
    <row r="620" spans="1:51">
      <c r="A620" s="164">
        <f t="shared" si="154"/>
        <v>483</v>
      </c>
      <c r="B620" s="164">
        <f t="shared" si="155"/>
        <v>483239095</v>
      </c>
      <c r="C620" s="165" t="str">
        <f t="shared" si="156"/>
        <v>RISING TIDE</v>
      </c>
      <c r="D620" s="174">
        <f t="shared" si="157"/>
        <v>0</v>
      </c>
      <c r="E620" s="174">
        <f t="shared" si="158"/>
        <v>0</v>
      </c>
      <c r="F620" s="174">
        <f t="shared" si="159"/>
        <v>0</v>
      </c>
      <c r="G620" s="174">
        <f t="shared" si="160"/>
        <v>0</v>
      </c>
      <c r="H620" s="174">
        <f t="shared" si="161"/>
        <v>0</v>
      </c>
      <c r="I620" s="174">
        <f t="shared" si="162"/>
        <v>3</v>
      </c>
      <c r="J620" s="174">
        <f t="shared" si="163"/>
        <v>0</v>
      </c>
      <c r="K620" s="251">
        <f t="shared" si="164"/>
        <v>0.12</v>
      </c>
      <c r="L620" s="174"/>
      <c r="M620" s="174">
        <f t="shared" si="165"/>
        <v>0</v>
      </c>
      <c r="N620" s="174">
        <f t="shared" si="166"/>
        <v>0</v>
      </c>
      <c r="O620" s="174">
        <f t="shared" si="167"/>
        <v>0</v>
      </c>
      <c r="P620" s="174">
        <f t="shared" si="168"/>
        <v>3</v>
      </c>
      <c r="Q620" s="174">
        <f t="shared" si="169"/>
        <v>12</v>
      </c>
      <c r="R620" s="174">
        <f t="shared" si="170"/>
        <v>3</v>
      </c>
      <c r="S620" s="177"/>
      <c r="T620" s="177"/>
      <c r="U620" s="177"/>
      <c r="V620" s="177"/>
      <c r="W620" s="370"/>
      <c r="X620" s="370"/>
      <c r="Y620" s="391"/>
      <c r="Z620" s="177"/>
      <c r="AA620" s="75">
        <v>483</v>
      </c>
      <c r="AB620" s="75">
        <v>483239095</v>
      </c>
      <c r="AC620" s="193" t="s">
        <v>101</v>
      </c>
      <c r="AD620" s="75">
        <v>0</v>
      </c>
      <c r="AE620" s="75">
        <v>0</v>
      </c>
      <c r="AF620" s="75">
        <v>0</v>
      </c>
      <c r="AG620" s="75">
        <v>0</v>
      </c>
      <c r="AH620" s="75">
        <v>0</v>
      </c>
      <c r="AI620" s="75">
        <v>3</v>
      </c>
      <c r="AJ620" s="75">
        <v>0</v>
      </c>
      <c r="AK620" s="164">
        <v>0</v>
      </c>
      <c r="AL620" s="164">
        <v>0</v>
      </c>
      <c r="AM620" s="164">
        <v>0</v>
      </c>
      <c r="AN620" s="164">
        <v>0</v>
      </c>
      <c r="AO620" s="164">
        <v>0</v>
      </c>
      <c r="AP620" s="164">
        <v>0</v>
      </c>
      <c r="AQ620" s="164">
        <v>0</v>
      </c>
      <c r="AR620" s="164">
        <v>0</v>
      </c>
      <c r="AS620" s="75">
        <v>3</v>
      </c>
      <c r="AT620" s="165"/>
      <c r="AU620" s="75">
        <v>239</v>
      </c>
      <c r="AV620" s="75">
        <v>95</v>
      </c>
      <c r="AW620" s="369">
        <v>12</v>
      </c>
      <c r="AY620" s="75"/>
    </row>
    <row r="621" spans="1:51">
      <c r="A621" s="164">
        <f t="shared" si="154"/>
        <v>483</v>
      </c>
      <c r="B621" s="164">
        <f t="shared" si="155"/>
        <v>483239096</v>
      </c>
      <c r="C621" s="165" t="str">
        <f t="shared" si="156"/>
        <v>RISING TIDE</v>
      </c>
      <c r="D621" s="174">
        <f t="shared" si="157"/>
        <v>0</v>
      </c>
      <c r="E621" s="174">
        <f t="shared" si="158"/>
        <v>0</v>
      </c>
      <c r="F621" s="174">
        <f t="shared" si="159"/>
        <v>0</v>
      </c>
      <c r="G621" s="174">
        <f t="shared" si="160"/>
        <v>1</v>
      </c>
      <c r="H621" s="174">
        <f t="shared" si="161"/>
        <v>5</v>
      </c>
      <c r="I621" s="174">
        <f t="shared" si="162"/>
        <v>2</v>
      </c>
      <c r="J621" s="174">
        <f t="shared" si="163"/>
        <v>0</v>
      </c>
      <c r="K621" s="251">
        <f t="shared" si="164"/>
        <v>0.32</v>
      </c>
      <c r="L621" s="174"/>
      <c r="M621" s="174">
        <f t="shared" si="165"/>
        <v>0</v>
      </c>
      <c r="N621" s="174">
        <f t="shared" si="166"/>
        <v>0</v>
      </c>
      <c r="O621" s="174">
        <f t="shared" si="167"/>
        <v>0</v>
      </c>
      <c r="P621" s="174">
        <f t="shared" si="168"/>
        <v>5</v>
      </c>
      <c r="Q621" s="174">
        <f t="shared" si="169"/>
        <v>7</v>
      </c>
      <c r="R621" s="174">
        <f t="shared" si="170"/>
        <v>8</v>
      </c>
      <c r="S621" s="177"/>
      <c r="T621" s="177"/>
      <c r="U621" s="177"/>
      <c r="V621" s="177"/>
      <c r="W621" s="370"/>
      <c r="X621" s="370"/>
      <c r="Y621" s="391"/>
      <c r="Z621" s="177"/>
      <c r="AA621" s="75">
        <v>483</v>
      </c>
      <c r="AB621" s="75">
        <v>483239096</v>
      </c>
      <c r="AC621" s="193" t="s">
        <v>101</v>
      </c>
      <c r="AD621" s="75">
        <v>0</v>
      </c>
      <c r="AE621" s="75">
        <v>0</v>
      </c>
      <c r="AF621" s="75">
        <v>0</v>
      </c>
      <c r="AG621" s="75">
        <v>1</v>
      </c>
      <c r="AH621" s="75">
        <v>5</v>
      </c>
      <c r="AI621" s="75">
        <v>2</v>
      </c>
      <c r="AJ621" s="75">
        <v>0</v>
      </c>
      <c r="AK621" s="164">
        <v>0</v>
      </c>
      <c r="AL621" s="164">
        <v>0</v>
      </c>
      <c r="AM621" s="164">
        <v>0</v>
      </c>
      <c r="AN621" s="164">
        <v>0</v>
      </c>
      <c r="AO621" s="164">
        <v>4</v>
      </c>
      <c r="AP621" s="164">
        <v>0</v>
      </c>
      <c r="AQ621" s="164">
        <v>0</v>
      </c>
      <c r="AR621" s="164">
        <v>0</v>
      </c>
      <c r="AS621" s="75">
        <v>1</v>
      </c>
      <c r="AT621" s="165"/>
      <c r="AU621" s="75">
        <v>239</v>
      </c>
      <c r="AV621" s="75">
        <v>96</v>
      </c>
      <c r="AW621" s="369">
        <v>7</v>
      </c>
      <c r="AY621" s="75"/>
    </row>
    <row r="622" spans="1:51">
      <c r="A622" s="164">
        <f t="shared" si="154"/>
        <v>483</v>
      </c>
      <c r="B622" s="164">
        <f t="shared" si="155"/>
        <v>483239118</v>
      </c>
      <c r="C622" s="165" t="str">
        <f t="shared" si="156"/>
        <v>RISING TIDE</v>
      </c>
      <c r="D622" s="174">
        <f t="shared" si="157"/>
        <v>0</v>
      </c>
      <c r="E622" s="174">
        <f t="shared" si="158"/>
        <v>0</v>
      </c>
      <c r="F622" s="174">
        <f t="shared" si="159"/>
        <v>0</v>
      </c>
      <c r="G622" s="174">
        <f t="shared" si="160"/>
        <v>0</v>
      </c>
      <c r="H622" s="174">
        <f t="shared" si="161"/>
        <v>1</v>
      </c>
      <c r="I622" s="174">
        <f t="shared" si="162"/>
        <v>0</v>
      </c>
      <c r="J622" s="174">
        <f t="shared" si="163"/>
        <v>0</v>
      </c>
      <c r="K622" s="251">
        <f t="shared" si="164"/>
        <v>0.04</v>
      </c>
      <c r="L622" s="174"/>
      <c r="M622" s="174">
        <f t="shared" si="165"/>
        <v>0</v>
      </c>
      <c r="N622" s="174">
        <f t="shared" si="166"/>
        <v>0</v>
      </c>
      <c r="O622" s="174">
        <f t="shared" si="167"/>
        <v>0</v>
      </c>
      <c r="P622" s="174">
        <f t="shared" si="168"/>
        <v>0</v>
      </c>
      <c r="Q622" s="174">
        <f t="shared" si="169"/>
        <v>5</v>
      </c>
      <c r="R622" s="174">
        <f t="shared" si="170"/>
        <v>1</v>
      </c>
      <c r="S622" s="177"/>
      <c r="T622" s="177"/>
      <c r="U622" s="177"/>
      <c r="V622" s="177"/>
      <c r="W622" s="370"/>
      <c r="X622" s="370"/>
      <c r="Y622" s="391"/>
      <c r="Z622" s="177"/>
      <c r="AA622" s="75">
        <v>483</v>
      </c>
      <c r="AB622" s="75">
        <v>483239118</v>
      </c>
      <c r="AC622" s="193" t="s">
        <v>101</v>
      </c>
      <c r="AD622" s="75">
        <v>0</v>
      </c>
      <c r="AE622" s="75">
        <v>0</v>
      </c>
      <c r="AF622" s="75">
        <v>0</v>
      </c>
      <c r="AG622" s="75">
        <v>0</v>
      </c>
      <c r="AH622" s="75">
        <v>1</v>
      </c>
      <c r="AI622" s="75">
        <v>0</v>
      </c>
      <c r="AJ622" s="75">
        <v>0</v>
      </c>
      <c r="AK622" s="164">
        <v>0</v>
      </c>
      <c r="AL622" s="164">
        <v>0</v>
      </c>
      <c r="AM622" s="164">
        <v>0</v>
      </c>
      <c r="AN622" s="164">
        <v>0</v>
      </c>
      <c r="AO622" s="164">
        <v>0</v>
      </c>
      <c r="AP622" s="164">
        <v>0</v>
      </c>
      <c r="AQ622" s="164">
        <v>0</v>
      </c>
      <c r="AR622" s="164">
        <v>0</v>
      </c>
      <c r="AS622" s="75">
        <v>0</v>
      </c>
      <c r="AT622" s="165"/>
      <c r="AU622" s="75">
        <v>239</v>
      </c>
      <c r="AV622" s="75">
        <v>118</v>
      </c>
      <c r="AW622" s="369">
        <v>5</v>
      </c>
      <c r="AY622" s="75"/>
    </row>
    <row r="623" spans="1:51">
      <c r="A623" s="164">
        <f t="shared" si="154"/>
        <v>483</v>
      </c>
      <c r="B623" s="164">
        <f t="shared" si="155"/>
        <v>483239122</v>
      </c>
      <c r="C623" s="165" t="str">
        <f t="shared" si="156"/>
        <v>RISING TIDE</v>
      </c>
      <c r="D623" s="174">
        <f t="shared" si="157"/>
        <v>0</v>
      </c>
      <c r="E623" s="174">
        <f t="shared" si="158"/>
        <v>0</v>
      </c>
      <c r="F623" s="174">
        <f t="shared" si="159"/>
        <v>0</v>
      </c>
      <c r="G623" s="174">
        <f t="shared" si="160"/>
        <v>0</v>
      </c>
      <c r="H623" s="174">
        <f t="shared" si="161"/>
        <v>0</v>
      </c>
      <c r="I623" s="174">
        <f t="shared" si="162"/>
        <v>1</v>
      </c>
      <c r="J623" s="174">
        <f t="shared" si="163"/>
        <v>0</v>
      </c>
      <c r="K623" s="251">
        <f t="shared" si="164"/>
        <v>0.04</v>
      </c>
      <c r="L623" s="174"/>
      <c r="M623" s="174">
        <f t="shared" si="165"/>
        <v>0</v>
      </c>
      <c r="N623" s="174">
        <f t="shared" si="166"/>
        <v>0</v>
      </c>
      <c r="O623" s="174">
        <f t="shared" si="167"/>
        <v>0</v>
      </c>
      <c r="P623" s="174">
        <f t="shared" si="168"/>
        <v>0</v>
      </c>
      <c r="Q623" s="174">
        <f t="shared" si="169"/>
        <v>2</v>
      </c>
      <c r="R623" s="174">
        <f t="shared" si="170"/>
        <v>1</v>
      </c>
      <c r="S623" s="177"/>
      <c r="T623" s="177"/>
      <c r="U623" s="177"/>
      <c r="V623" s="177"/>
      <c r="W623" s="370"/>
      <c r="X623" s="370"/>
      <c r="Y623" s="391"/>
      <c r="Z623" s="177"/>
      <c r="AA623" s="75">
        <v>483</v>
      </c>
      <c r="AB623" s="75">
        <v>483239122</v>
      </c>
      <c r="AC623" s="193" t="s">
        <v>101</v>
      </c>
      <c r="AD623" s="75">
        <v>0</v>
      </c>
      <c r="AE623" s="75">
        <v>0</v>
      </c>
      <c r="AF623" s="75">
        <v>0</v>
      </c>
      <c r="AG623" s="75">
        <v>0</v>
      </c>
      <c r="AH623" s="75">
        <v>0</v>
      </c>
      <c r="AI623" s="75">
        <v>1</v>
      </c>
      <c r="AJ623" s="75">
        <v>0</v>
      </c>
      <c r="AK623" s="164">
        <v>0</v>
      </c>
      <c r="AL623" s="164">
        <v>0</v>
      </c>
      <c r="AM623" s="164">
        <v>0</v>
      </c>
      <c r="AN623" s="164">
        <v>0</v>
      </c>
      <c r="AO623" s="164">
        <v>0</v>
      </c>
      <c r="AP623" s="164">
        <v>0</v>
      </c>
      <c r="AQ623" s="164">
        <v>0</v>
      </c>
      <c r="AR623" s="164">
        <v>0</v>
      </c>
      <c r="AS623" s="75">
        <v>0</v>
      </c>
      <c r="AT623" s="165"/>
      <c r="AU623" s="75">
        <v>239</v>
      </c>
      <c r="AV623" s="75">
        <v>122</v>
      </c>
      <c r="AW623" s="369">
        <v>2</v>
      </c>
      <c r="AY623" s="75"/>
    </row>
    <row r="624" spans="1:51">
      <c r="A624" s="164">
        <f t="shared" si="154"/>
        <v>483</v>
      </c>
      <c r="B624" s="164">
        <f t="shared" si="155"/>
        <v>483239131</v>
      </c>
      <c r="C624" s="165" t="str">
        <f t="shared" si="156"/>
        <v>RISING TIDE</v>
      </c>
      <c r="D624" s="174">
        <f t="shared" si="157"/>
        <v>0</v>
      </c>
      <c r="E624" s="174">
        <f t="shared" si="158"/>
        <v>0</v>
      </c>
      <c r="F624" s="174">
        <f t="shared" si="159"/>
        <v>0</v>
      </c>
      <c r="G624" s="174">
        <f t="shared" si="160"/>
        <v>0</v>
      </c>
      <c r="H624" s="174">
        <f t="shared" si="161"/>
        <v>0</v>
      </c>
      <c r="I624" s="174">
        <f t="shared" si="162"/>
        <v>1</v>
      </c>
      <c r="J624" s="174">
        <f t="shared" si="163"/>
        <v>0</v>
      </c>
      <c r="K624" s="251">
        <f t="shared" si="164"/>
        <v>0.04</v>
      </c>
      <c r="L624" s="174"/>
      <c r="M624" s="174">
        <f t="shared" si="165"/>
        <v>0</v>
      </c>
      <c r="N624" s="174">
        <f t="shared" si="166"/>
        <v>0</v>
      </c>
      <c r="O624" s="174">
        <f t="shared" si="167"/>
        <v>0</v>
      </c>
      <c r="P624" s="174">
        <f t="shared" si="168"/>
        <v>0</v>
      </c>
      <c r="Q624" s="174">
        <f t="shared" si="169"/>
        <v>2</v>
      </c>
      <c r="R624" s="174">
        <f t="shared" si="170"/>
        <v>1</v>
      </c>
      <c r="S624" s="177"/>
      <c r="T624" s="177"/>
      <c r="U624" s="177"/>
      <c r="V624" s="177"/>
      <c r="W624" s="370"/>
      <c r="X624" s="370"/>
      <c r="Y624" s="391"/>
      <c r="Z624" s="177"/>
      <c r="AA624" s="75">
        <v>483</v>
      </c>
      <c r="AB624" s="75">
        <v>483239131</v>
      </c>
      <c r="AC624" s="193" t="s">
        <v>101</v>
      </c>
      <c r="AD624" s="75">
        <v>0</v>
      </c>
      <c r="AE624" s="75">
        <v>0</v>
      </c>
      <c r="AF624" s="75">
        <v>0</v>
      </c>
      <c r="AG624" s="75">
        <v>0</v>
      </c>
      <c r="AH624" s="75">
        <v>0</v>
      </c>
      <c r="AI624" s="75">
        <v>1</v>
      </c>
      <c r="AJ624" s="75">
        <v>0</v>
      </c>
      <c r="AK624" s="164">
        <v>0</v>
      </c>
      <c r="AL624" s="164">
        <v>0</v>
      </c>
      <c r="AM624" s="164">
        <v>0</v>
      </c>
      <c r="AN624" s="164">
        <v>0</v>
      </c>
      <c r="AO624" s="164">
        <v>0</v>
      </c>
      <c r="AP624" s="164">
        <v>0</v>
      </c>
      <c r="AQ624" s="164">
        <v>0</v>
      </c>
      <c r="AR624" s="164">
        <v>0</v>
      </c>
      <c r="AS624" s="75">
        <v>0</v>
      </c>
      <c r="AT624" s="165"/>
      <c r="AU624" s="75">
        <v>239</v>
      </c>
      <c r="AV624" s="75">
        <v>131</v>
      </c>
      <c r="AW624" s="369">
        <v>2</v>
      </c>
      <c r="AY624" s="75"/>
    </row>
    <row r="625" spans="1:51">
      <c r="A625" s="164">
        <f t="shared" si="154"/>
        <v>483</v>
      </c>
      <c r="B625" s="164">
        <f t="shared" si="155"/>
        <v>483239145</v>
      </c>
      <c r="C625" s="165" t="str">
        <f t="shared" si="156"/>
        <v>RISING TIDE</v>
      </c>
      <c r="D625" s="174">
        <f t="shared" si="157"/>
        <v>0</v>
      </c>
      <c r="E625" s="174">
        <f t="shared" si="158"/>
        <v>0</v>
      </c>
      <c r="F625" s="174">
        <f t="shared" si="159"/>
        <v>0</v>
      </c>
      <c r="G625" s="174">
        <f t="shared" si="160"/>
        <v>4</v>
      </c>
      <c r="H625" s="174">
        <f t="shared" si="161"/>
        <v>7</v>
      </c>
      <c r="I625" s="174">
        <f t="shared" si="162"/>
        <v>0</v>
      </c>
      <c r="J625" s="174">
        <f t="shared" si="163"/>
        <v>0</v>
      </c>
      <c r="K625" s="251">
        <f t="shared" si="164"/>
        <v>0.44</v>
      </c>
      <c r="L625" s="174"/>
      <c r="M625" s="174">
        <f t="shared" si="165"/>
        <v>0</v>
      </c>
      <c r="N625" s="174">
        <f t="shared" si="166"/>
        <v>0</v>
      </c>
      <c r="O625" s="174">
        <f t="shared" si="167"/>
        <v>0</v>
      </c>
      <c r="P625" s="174">
        <f t="shared" si="168"/>
        <v>4</v>
      </c>
      <c r="Q625" s="174">
        <f t="shared" si="169"/>
        <v>4</v>
      </c>
      <c r="R625" s="174">
        <f t="shared" si="170"/>
        <v>11</v>
      </c>
      <c r="S625" s="177"/>
      <c r="T625" s="177"/>
      <c r="U625" s="177"/>
      <c r="V625" s="177"/>
      <c r="W625" s="370"/>
      <c r="X625" s="370"/>
      <c r="Y625" s="391"/>
      <c r="Z625" s="177"/>
      <c r="AA625" s="75">
        <v>483</v>
      </c>
      <c r="AB625" s="75">
        <v>483239145</v>
      </c>
      <c r="AC625" s="193" t="s">
        <v>101</v>
      </c>
      <c r="AD625" s="75">
        <v>0</v>
      </c>
      <c r="AE625" s="75">
        <v>0</v>
      </c>
      <c r="AF625" s="75">
        <v>0</v>
      </c>
      <c r="AG625" s="75">
        <v>4</v>
      </c>
      <c r="AH625" s="75">
        <v>7</v>
      </c>
      <c r="AI625" s="75">
        <v>0</v>
      </c>
      <c r="AJ625" s="75">
        <v>0</v>
      </c>
      <c r="AK625" s="164">
        <v>0</v>
      </c>
      <c r="AL625" s="164">
        <v>0</v>
      </c>
      <c r="AM625" s="164">
        <v>0</v>
      </c>
      <c r="AN625" s="164">
        <v>0</v>
      </c>
      <c r="AO625" s="164">
        <v>4</v>
      </c>
      <c r="AP625" s="164">
        <v>0</v>
      </c>
      <c r="AQ625" s="164">
        <v>0</v>
      </c>
      <c r="AR625" s="164">
        <v>0</v>
      </c>
      <c r="AS625" s="75">
        <v>0</v>
      </c>
      <c r="AT625" s="165"/>
      <c r="AU625" s="75">
        <v>239</v>
      </c>
      <c r="AV625" s="75">
        <v>145</v>
      </c>
      <c r="AW625" s="369">
        <v>4</v>
      </c>
      <c r="AY625" s="75"/>
    </row>
    <row r="626" spans="1:51">
      <c r="A626" s="164">
        <f t="shared" si="154"/>
        <v>483</v>
      </c>
      <c r="B626" s="164">
        <f t="shared" si="155"/>
        <v>483239171</v>
      </c>
      <c r="C626" s="165" t="str">
        <f t="shared" si="156"/>
        <v>RISING TIDE</v>
      </c>
      <c r="D626" s="174">
        <f t="shared" si="157"/>
        <v>0</v>
      </c>
      <c r="E626" s="174">
        <f t="shared" si="158"/>
        <v>0</v>
      </c>
      <c r="F626" s="174">
        <f t="shared" si="159"/>
        <v>0</v>
      </c>
      <c r="G626" s="174">
        <f t="shared" si="160"/>
        <v>3</v>
      </c>
      <c r="H626" s="174">
        <f t="shared" si="161"/>
        <v>7</v>
      </c>
      <c r="I626" s="174">
        <f t="shared" si="162"/>
        <v>8</v>
      </c>
      <c r="J626" s="174">
        <f t="shared" si="163"/>
        <v>0</v>
      </c>
      <c r="K626" s="251">
        <f t="shared" si="164"/>
        <v>0.72</v>
      </c>
      <c r="L626" s="174"/>
      <c r="M626" s="174">
        <f t="shared" si="165"/>
        <v>0</v>
      </c>
      <c r="N626" s="174">
        <f t="shared" si="166"/>
        <v>0</v>
      </c>
      <c r="O626" s="174">
        <f t="shared" si="167"/>
        <v>0</v>
      </c>
      <c r="P626" s="174">
        <f t="shared" si="168"/>
        <v>7</v>
      </c>
      <c r="Q626" s="174">
        <f t="shared" si="169"/>
        <v>4</v>
      </c>
      <c r="R626" s="174">
        <f t="shared" si="170"/>
        <v>18</v>
      </c>
      <c r="S626" s="177"/>
      <c r="T626" s="177"/>
      <c r="U626" s="177"/>
      <c r="V626" s="177"/>
      <c r="W626" s="370"/>
      <c r="X626" s="370"/>
      <c r="Y626" s="391"/>
      <c r="Z626" s="177"/>
      <c r="AA626" s="75">
        <v>483</v>
      </c>
      <c r="AB626" s="75">
        <v>483239171</v>
      </c>
      <c r="AC626" s="193" t="s">
        <v>101</v>
      </c>
      <c r="AD626" s="75">
        <v>0</v>
      </c>
      <c r="AE626" s="75">
        <v>0</v>
      </c>
      <c r="AF626" s="75">
        <v>0</v>
      </c>
      <c r="AG626" s="75">
        <v>3</v>
      </c>
      <c r="AH626" s="75">
        <v>7</v>
      </c>
      <c r="AI626" s="75">
        <v>8</v>
      </c>
      <c r="AJ626" s="75">
        <v>0</v>
      </c>
      <c r="AK626" s="164">
        <v>0</v>
      </c>
      <c r="AL626" s="164">
        <v>0</v>
      </c>
      <c r="AM626" s="164">
        <v>0</v>
      </c>
      <c r="AN626" s="164">
        <v>0</v>
      </c>
      <c r="AO626" s="164">
        <v>4</v>
      </c>
      <c r="AP626" s="164">
        <v>0</v>
      </c>
      <c r="AQ626" s="164">
        <v>0</v>
      </c>
      <c r="AR626" s="164">
        <v>0</v>
      </c>
      <c r="AS626" s="75">
        <v>3</v>
      </c>
      <c r="AT626" s="165"/>
      <c r="AU626" s="75">
        <v>239</v>
      </c>
      <c r="AV626" s="75">
        <v>171</v>
      </c>
      <c r="AW626" s="369">
        <v>4</v>
      </c>
      <c r="AY626" s="75"/>
    </row>
    <row r="627" spans="1:51">
      <c r="A627" s="164">
        <f t="shared" si="154"/>
        <v>483</v>
      </c>
      <c r="B627" s="164">
        <f t="shared" si="155"/>
        <v>483239172</v>
      </c>
      <c r="C627" s="165" t="str">
        <f t="shared" si="156"/>
        <v>RISING TIDE</v>
      </c>
      <c r="D627" s="174">
        <f t="shared" si="157"/>
        <v>0</v>
      </c>
      <c r="E627" s="174">
        <f t="shared" si="158"/>
        <v>0</v>
      </c>
      <c r="F627" s="174">
        <f t="shared" si="159"/>
        <v>0</v>
      </c>
      <c r="G627" s="174">
        <f t="shared" si="160"/>
        <v>1</v>
      </c>
      <c r="H627" s="174">
        <f t="shared" si="161"/>
        <v>5</v>
      </c>
      <c r="I627" s="174">
        <f t="shared" si="162"/>
        <v>4</v>
      </c>
      <c r="J627" s="174">
        <f t="shared" si="163"/>
        <v>0</v>
      </c>
      <c r="K627" s="251">
        <f t="shared" si="164"/>
        <v>0.4</v>
      </c>
      <c r="L627" s="174"/>
      <c r="M627" s="174">
        <f t="shared" si="165"/>
        <v>0</v>
      </c>
      <c r="N627" s="174">
        <f t="shared" si="166"/>
        <v>0</v>
      </c>
      <c r="O627" s="174">
        <f t="shared" si="167"/>
        <v>0</v>
      </c>
      <c r="P627" s="174">
        <f t="shared" si="168"/>
        <v>5</v>
      </c>
      <c r="Q627" s="174">
        <f t="shared" si="169"/>
        <v>8</v>
      </c>
      <c r="R627" s="174">
        <f t="shared" si="170"/>
        <v>10</v>
      </c>
      <c r="S627" s="177"/>
      <c r="T627" s="177"/>
      <c r="U627" s="177"/>
      <c r="V627" s="177"/>
      <c r="W627" s="370"/>
      <c r="X627" s="370"/>
      <c r="Y627" s="391"/>
      <c r="Z627" s="177"/>
      <c r="AA627" s="75">
        <v>483</v>
      </c>
      <c r="AB627" s="75">
        <v>483239172</v>
      </c>
      <c r="AC627" s="193" t="s">
        <v>101</v>
      </c>
      <c r="AD627" s="75">
        <v>0</v>
      </c>
      <c r="AE627" s="75">
        <v>0</v>
      </c>
      <c r="AF627" s="75">
        <v>0</v>
      </c>
      <c r="AG627" s="75">
        <v>1</v>
      </c>
      <c r="AH627" s="75">
        <v>5</v>
      </c>
      <c r="AI627" s="75">
        <v>4</v>
      </c>
      <c r="AJ627" s="75">
        <v>0</v>
      </c>
      <c r="AK627" s="164">
        <v>0</v>
      </c>
      <c r="AL627" s="164">
        <v>0</v>
      </c>
      <c r="AM627" s="164">
        <v>0</v>
      </c>
      <c r="AN627" s="164">
        <v>0</v>
      </c>
      <c r="AO627" s="164">
        <v>4</v>
      </c>
      <c r="AP627" s="164">
        <v>0</v>
      </c>
      <c r="AQ627" s="164">
        <v>0</v>
      </c>
      <c r="AR627" s="164">
        <v>0</v>
      </c>
      <c r="AS627" s="75">
        <v>1</v>
      </c>
      <c r="AT627" s="165"/>
      <c r="AU627" s="75">
        <v>239</v>
      </c>
      <c r="AV627" s="75">
        <v>172</v>
      </c>
      <c r="AW627" s="369">
        <v>8</v>
      </c>
      <c r="AY627" s="75"/>
    </row>
    <row r="628" spans="1:51">
      <c r="A628" s="164">
        <f t="shared" si="154"/>
        <v>483</v>
      </c>
      <c r="B628" s="164">
        <f t="shared" si="155"/>
        <v>483239182</v>
      </c>
      <c r="C628" s="165" t="str">
        <f t="shared" si="156"/>
        <v>RISING TIDE</v>
      </c>
      <c r="D628" s="174">
        <f t="shared" si="157"/>
        <v>0</v>
      </c>
      <c r="E628" s="174">
        <f t="shared" si="158"/>
        <v>0</v>
      </c>
      <c r="F628" s="174">
        <f t="shared" si="159"/>
        <v>0</v>
      </c>
      <c r="G628" s="174">
        <f t="shared" si="160"/>
        <v>9</v>
      </c>
      <c r="H628" s="174">
        <f t="shared" si="161"/>
        <v>28</v>
      </c>
      <c r="I628" s="174">
        <f t="shared" si="162"/>
        <v>16</v>
      </c>
      <c r="J628" s="174">
        <f t="shared" si="163"/>
        <v>0</v>
      </c>
      <c r="K628" s="251">
        <f t="shared" si="164"/>
        <v>2.12</v>
      </c>
      <c r="L628" s="174"/>
      <c r="M628" s="174">
        <f t="shared" si="165"/>
        <v>0</v>
      </c>
      <c r="N628" s="174">
        <f t="shared" si="166"/>
        <v>0</v>
      </c>
      <c r="O628" s="174">
        <f t="shared" si="167"/>
        <v>0</v>
      </c>
      <c r="P628" s="174">
        <f t="shared" si="168"/>
        <v>15</v>
      </c>
      <c r="Q628" s="174">
        <f t="shared" si="169"/>
        <v>8</v>
      </c>
      <c r="R628" s="174">
        <f t="shared" si="170"/>
        <v>53</v>
      </c>
      <c r="S628" s="177"/>
      <c r="T628" s="177"/>
      <c r="U628" s="177"/>
      <c r="V628" s="177"/>
      <c r="W628" s="370"/>
      <c r="X628" s="370"/>
      <c r="Y628" s="391"/>
      <c r="Z628" s="177"/>
      <c r="AA628" s="75">
        <v>483</v>
      </c>
      <c r="AB628" s="75">
        <v>483239182</v>
      </c>
      <c r="AC628" s="193" t="s">
        <v>101</v>
      </c>
      <c r="AD628" s="75">
        <v>0</v>
      </c>
      <c r="AE628" s="75">
        <v>0</v>
      </c>
      <c r="AF628" s="75">
        <v>0</v>
      </c>
      <c r="AG628" s="75">
        <v>9</v>
      </c>
      <c r="AH628" s="75">
        <v>28</v>
      </c>
      <c r="AI628" s="75">
        <v>16</v>
      </c>
      <c r="AJ628" s="75">
        <v>0</v>
      </c>
      <c r="AK628" s="164">
        <v>0</v>
      </c>
      <c r="AL628" s="164">
        <v>0</v>
      </c>
      <c r="AM628" s="164">
        <v>0</v>
      </c>
      <c r="AN628" s="164">
        <v>0</v>
      </c>
      <c r="AO628" s="164">
        <v>9</v>
      </c>
      <c r="AP628" s="164">
        <v>0</v>
      </c>
      <c r="AQ628" s="164">
        <v>0</v>
      </c>
      <c r="AR628" s="164">
        <v>0</v>
      </c>
      <c r="AS628" s="75">
        <v>6</v>
      </c>
      <c r="AT628" s="165"/>
      <c r="AU628" s="75">
        <v>239</v>
      </c>
      <c r="AV628" s="75">
        <v>182</v>
      </c>
      <c r="AW628" s="369">
        <v>8</v>
      </c>
      <c r="AY628" s="75"/>
    </row>
    <row r="629" spans="1:51">
      <c r="A629" s="164">
        <f t="shared" si="154"/>
        <v>483</v>
      </c>
      <c r="B629" s="164">
        <f t="shared" si="155"/>
        <v>483239231</v>
      </c>
      <c r="C629" s="165" t="str">
        <f t="shared" si="156"/>
        <v>RISING TIDE</v>
      </c>
      <c r="D629" s="174">
        <f t="shared" si="157"/>
        <v>0</v>
      </c>
      <c r="E629" s="174">
        <f t="shared" si="158"/>
        <v>0</v>
      </c>
      <c r="F629" s="174">
        <f t="shared" si="159"/>
        <v>0</v>
      </c>
      <c r="G629" s="174">
        <f t="shared" si="160"/>
        <v>3</v>
      </c>
      <c r="H629" s="174">
        <f t="shared" si="161"/>
        <v>3</v>
      </c>
      <c r="I629" s="174">
        <f t="shared" si="162"/>
        <v>4</v>
      </c>
      <c r="J629" s="174">
        <f t="shared" si="163"/>
        <v>0</v>
      </c>
      <c r="K629" s="251">
        <f t="shared" si="164"/>
        <v>0.4</v>
      </c>
      <c r="L629" s="174"/>
      <c r="M629" s="174">
        <f t="shared" si="165"/>
        <v>0</v>
      </c>
      <c r="N629" s="174">
        <f t="shared" si="166"/>
        <v>0</v>
      </c>
      <c r="O629" s="174">
        <f t="shared" si="167"/>
        <v>0</v>
      </c>
      <c r="P629" s="174">
        <f t="shared" si="168"/>
        <v>2</v>
      </c>
      <c r="Q629" s="174">
        <f t="shared" si="169"/>
        <v>4</v>
      </c>
      <c r="R629" s="174">
        <f t="shared" si="170"/>
        <v>10</v>
      </c>
      <c r="S629" s="177"/>
      <c r="T629" s="177"/>
      <c r="U629" s="177"/>
      <c r="V629" s="177"/>
      <c r="W629" s="370"/>
      <c r="X629" s="370"/>
      <c r="Y629" s="391"/>
      <c r="Z629" s="177"/>
      <c r="AA629" s="75">
        <v>483</v>
      </c>
      <c r="AB629" s="75">
        <v>483239231</v>
      </c>
      <c r="AC629" s="193" t="s">
        <v>101</v>
      </c>
      <c r="AD629" s="75">
        <v>0</v>
      </c>
      <c r="AE629" s="75">
        <v>0</v>
      </c>
      <c r="AF629" s="75">
        <v>0</v>
      </c>
      <c r="AG629" s="75">
        <v>3</v>
      </c>
      <c r="AH629" s="75">
        <v>3</v>
      </c>
      <c r="AI629" s="75">
        <v>4</v>
      </c>
      <c r="AJ629" s="75">
        <v>0</v>
      </c>
      <c r="AK629" s="164">
        <v>0</v>
      </c>
      <c r="AL629" s="164">
        <v>0</v>
      </c>
      <c r="AM629" s="164">
        <v>0</v>
      </c>
      <c r="AN629" s="164">
        <v>0</v>
      </c>
      <c r="AO629" s="164">
        <v>2</v>
      </c>
      <c r="AP629" s="164">
        <v>0</v>
      </c>
      <c r="AQ629" s="164">
        <v>0</v>
      </c>
      <c r="AR629" s="164">
        <v>0</v>
      </c>
      <c r="AS629" s="75">
        <v>0</v>
      </c>
      <c r="AT629" s="165"/>
      <c r="AU629" s="75">
        <v>239</v>
      </c>
      <c r="AV629" s="75">
        <v>231</v>
      </c>
      <c r="AW629" s="369">
        <v>4</v>
      </c>
      <c r="AY629" s="75"/>
    </row>
    <row r="630" spans="1:51">
      <c r="A630" s="164">
        <f t="shared" si="154"/>
        <v>483</v>
      </c>
      <c r="B630" s="164">
        <f t="shared" si="155"/>
        <v>483239239</v>
      </c>
      <c r="C630" s="165" t="str">
        <f t="shared" si="156"/>
        <v>RISING TIDE</v>
      </c>
      <c r="D630" s="174">
        <f t="shared" si="157"/>
        <v>0</v>
      </c>
      <c r="E630" s="174">
        <f t="shared" si="158"/>
        <v>0</v>
      </c>
      <c r="F630" s="174">
        <f t="shared" si="159"/>
        <v>0</v>
      </c>
      <c r="G630" s="174">
        <f t="shared" si="160"/>
        <v>30</v>
      </c>
      <c r="H630" s="174">
        <f t="shared" si="161"/>
        <v>108</v>
      </c>
      <c r="I630" s="174">
        <f t="shared" si="162"/>
        <v>64</v>
      </c>
      <c r="J630" s="174">
        <f t="shared" si="163"/>
        <v>0</v>
      </c>
      <c r="K630" s="251">
        <f t="shared" si="164"/>
        <v>8.08</v>
      </c>
      <c r="L630" s="174"/>
      <c r="M630" s="174">
        <f t="shared" si="165"/>
        <v>1</v>
      </c>
      <c r="N630" s="174">
        <f t="shared" si="166"/>
        <v>1</v>
      </c>
      <c r="O630" s="174">
        <f t="shared" si="167"/>
        <v>1</v>
      </c>
      <c r="P630" s="174">
        <f t="shared" si="168"/>
        <v>53</v>
      </c>
      <c r="Q630" s="174">
        <f t="shared" si="169"/>
        <v>6</v>
      </c>
      <c r="R630" s="174">
        <f t="shared" si="170"/>
        <v>202</v>
      </c>
      <c r="S630" s="177"/>
      <c r="T630" s="177"/>
      <c r="U630" s="177"/>
      <c r="V630" s="177"/>
      <c r="W630" s="370"/>
      <c r="X630" s="370"/>
      <c r="Y630" s="391"/>
      <c r="Z630" s="177"/>
      <c r="AA630" s="75">
        <v>483</v>
      </c>
      <c r="AB630" s="75">
        <v>483239239</v>
      </c>
      <c r="AC630" s="193" t="s">
        <v>101</v>
      </c>
      <c r="AD630" s="75">
        <v>0</v>
      </c>
      <c r="AE630" s="75">
        <v>0</v>
      </c>
      <c r="AF630" s="75">
        <v>0</v>
      </c>
      <c r="AG630" s="75">
        <v>30</v>
      </c>
      <c r="AH630" s="75">
        <v>108</v>
      </c>
      <c r="AI630" s="75">
        <v>64</v>
      </c>
      <c r="AJ630" s="75">
        <v>0</v>
      </c>
      <c r="AK630" s="164">
        <v>0</v>
      </c>
      <c r="AL630" s="164">
        <v>1</v>
      </c>
      <c r="AM630" s="164">
        <v>1</v>
      </c>
      <c r="AN630" s="164">
        <v>1</v>
      </c>
      <c r="AO630" s="164">
        <v>43</v>
      </c>
      <c r="AP630" s="164">
        <v>0</v>
      </c>
      <c r="AQ630" s="164">
        <v>0</v>
      </c>
      <c r="AR630" s="164">
        <v>0</v>
      </c>
      <c r="AS630" s="75">
        <v>10</v>
      </c>
      <c r="AT630" s="165"/>
      <c r="AU630" s="75">
        <v>239</v>
      </c>
      <c r="AV630" s="75">
        <v>239</v>
      </c>
      <c r="AW630" s="369">
        <v>6</v>
      </c>
      <c r="AY630" s="75"/>
    </row>
    <row r="631" spans="1:51">
      <c r="A631" s="164">
        <f t="shared" si="154"/>
        <v>483</v>
      </c>
      <c r="B631" s="164">
        <f t="shared" si="155"/>
        <v>483239240</v>
      </c>
      <c r="C631" s="165" t="str">
        <f t="shared" si="156"/>
        <v>RISING TIDE</v>
      </c>
      <c r="D631" s="174">
        <f t="shared" si="157"/>
        <v>0</v>
      </c>
      <c r="E631" s="174">
        <f t="shared" si="158"/>
        <v>0</v>
      </c>
      <c r="F631" s="174">
        <f t="shared" si="159"/>
        <v>0</v>
      </c>
      <c r="G631" s="174">
        <f t="shared" si="160"/>
        <v>1</v>
      </c>
      <c r="H631" s="174">
        <f t="shared" si="161"/>
        <v>1</v>
      </c>
      <c r="I631" s="174">
        <f t="shared" si="162"/>
        <v>0</v>
      </c>
      <c r="J631" s="174">
        <f t="shared" si="163"/>
        <v>0</v>
      </c>
      <c r="K631" s="251">
        <f t="shared" si="164"/>
        <v>0.08</v>
      </c>
      <c r="L631" s="174"/>
      <c r="M631" s="174">
        <f t="shared" si="165"/>
        <v>0</v>
      </c>
      <c r="N631" s="174">
        <f t="shared" si="166"/>
        <v>0</v>
      </c>
      <c r="O631" s="174">
        <f t="shared" si="167"/>
        <v>0</v>
      </c>
      <c r="P631" s="174">
        <f t="shared" si="168"/>
        <v>0</v>
      </c>
      <c r="Q631" s="174">
        <f t="shared" si="169"/>
        <v>5</v>
      </c>
      <c r="R631" s="174">
        <f t="shared" si="170"/>
        <v>2</v>
      </c>
      <c r="S631" s="177"/>
      <c r="T631" s="177"/>
      <c r="U631" s="177"/>
      <c r="V631" s="177"/>
      <c r="W631" s="370"/>
      <c r="X631" s="370"/>
      <c r="Y631" s="391"/>
      <c r="Z631" s="177"/>
      <c r="AA631" s="75">
        <v>483</v>
      </c>
      <c r="AB631" s="75">
        <v>483239240</v>
      </c>
      <c r="AC631" s="193" t="s">
        <v>101</v>
      </c>
      <c r="AD631" s="75">
        <v>0</v>
      </c>
      <c r="AE631" s="75">
        <v>0</v>
      </c>
      <c r="AF631" s="75">
        <v>0</v>
      </c>
      <c r="AG631" s="75">
        <v>1</v>
      </c>
      <c r="AH631" s="75">
        <v>1</v>
      </c>
      <c r="AI631" s="75">
        <v>0</v>
      </c>
      <c r="AJ631" s="75">
        <v>0</v>
      </c>
      <c r="AK631" s="164">
        <v>0</v>
      </c>
      <c r="AL631" s="164">
        <v>0</v>
      </c>
      <c r="AM631" s="164">
        <v>0</v>
      </c>
      <c r="AN631" s="164">
        <v>0</v>
      </c>
      <c r="AO631" s="164">
        <v>0</v>
      </c>
      <c r="AP631" s="164">
        <v>0</v>
      </c>
      <c r="AQ631" s="164">
        <v>0</v>
      </c>
      <c r="AR631" s="164">
        <v>0</v>
      </c>
      <c r="AS631" s="75">
        <v>0</v>
      </c>
      <c r="AT631" s="165"/>
      <c r="AU631" s="75">
        <v>239</v>
      </c>
      <c r="AV631" s="75">
        <v>240</v>
      </c>
      <c r="AW631" s="369">
        <v>5</v>
      </c>
      <c r="AY631" s="75"/>
    </row>
    <row r="632" spans="1:51">
      <c r="A632" s="164">
        <f t="shared" si="154"/>
        <v>483</v>
      </c>
      <c r="B632" s="164">
        <f t="shared" si="155"/>
        <v>483239250</v>
      </c>
      <c r="C632" s="165" t="str">
        <f t="shared" si="156"/>
        <v>RISING TIDE</v>
      </c>
      <c r="D632" s="174">
        <f t="shared" si="157"/>
        <v>0</v>
      </c>
      <c r="E632" s="174">
        <f t="shared" si="158"/>
        <v>0</v>
      </c>
      <c r="F632" s="174">
        <f t="shared" si="159"/>
        <v>0</v>
      </c>
      <c r="G632" s="174">
        <f t="shared" si="160"/>
        <v>2</v>
      </c>
      <c r="H632" s="174">
        <f t="shared" si="161"/>
        <v>0</v>
      </c>
      <c r="I632" s="174">
        <f t="shared" si="162"/>
        <v>0</v>
      </c>
      <c r="J632" s="174">
        <f t="shared" si="163"/>
        <v>0</v>
      </c>
      <c r="K632" s="251">
        <f t="shared" si="164"/>
        <v>0.08</v>
      </c>
      <c r="L632" s="174"/>
      <c r="M632" s="174">
        <f t="shared" si="165"/>
        <v>0</v>
      </c>
      <c r="N632" s="174">
        <f t="shared" si="166"/>
        <v>0</v>
      </c>
      <c r="O632" s="174">
        <f t="shared" si="167"/>
        <v>0</v>
      </c>
      <c r="P632" s="174">
        <f t="shared" si="168"/>
        <v>2</v>
      </c>
      <c r="Q632" s="174">
        <f t="shared" si="169"/>
        <v>4</v>
      </c>
      <c r="R632" s="174">
        <f t="shared" si="170"/>
        <v>2</v>
      </c>
      <c r="S632" s="177"/>
      <c r="T632" s="177"/>
      <c r="U632" s="177"/>
      <c r="V632" s="177"/>
      <c r="W632" s="370"/>
      <c r="X632" s="370"/>
      <c r="Y632" s="391"/>
      <c r="Z632" s="177"/>
      <c r="AA632" s="75">
        <v>483</v>
      </c>
      <c r="AB632" s="75">
        <v>483239250</v>
      </c>
      <c r="AC632" s="193" t="s">
        <v>101</v>
      </c>
      <c r="AD632" s="75">
        <v>0</v>
      </c>
      <c r="AE632" s="75">
        <v>0</v>
      </c>
      <c r="AF632" s="75">
        <v>0</v>
      </c>
      <c r="AG632" s="75">
        <v>2</v>
      </c>
      <c r="AH632" s="75">
        <v>0</v>
      </c>
      <c r="AI632" s="75">
        <v>0</v>
      </c>
      <c r="AJ632" s="75">
        <v>0</v>
      </c>
      <c r="AK632" s="164">
        <v>0</v>
      </c>
      <c r="AL632" s="164">
        <v>0</v>
      </c>
      <c r="AM632" s="164">
        <v>0</v>
      </c>
      <c r="AN632" s="164">
        <v>0</v>
      </c>
      <c r="AO632" s="164">
        <v>2</v>
      </c>
      <c r="AP632" s="164">
        <v>0</v>
      </c>
      <c r="AQ632" s="164">
        <v>0</v>
      </c>
      <c r="AR632" s="164">
        <v>0</v>
      </c>
      <c r="AS632" s="75">
        <v>0</v>
      </c>
      <c r="AT632" s="165"/>
      <c r="AU632" s="75">
        <v>239</v>
      </c>
      <c r="AV632" s="75">
        <v>250</v>
      </c>
      <c r="AW632" s="369">
        <v>4</v>
      </c>
      <c r="AY632" s="75"/>
    </row>
    <row r="633" spans="1:51">
      <c r="A633" s="164">
        <f t="shared" si="154"/>
        <v>483</v>
      </c>
      <c r="B633" s="164">
        <f t="shared" si="155"/>
        <v>483239251</v>
      </c>
      <c r="C633" s="165" t="str">
        <f t="shared" si="156"/>
        <v>RISING TIDE</v>
      </c>
      <c r="D633" s="174">
        <f t="shared" si="157"/>
        <v>0</v>
      </c>
      <c r="E633" s="174">
        <f t="shared" si="158"/>
        <v>0</v>
      </c>
      <c r="F633" s="174">
        <f t="shared" si="159"/>
        <v>0</v>
      </c>
      <c r="G633" s="174">
        <f t="shared" si="160"/>
        <v>0</v>
      </c>
      <c r="H633" s="174">
        <f t="shared" si="161"/>
        <v>0</v>
      </c>
      <c r="I633" s="174">
        <f t="shared" si="162"/>
        <v>1</v>
      </c>
      <c r="J633" s="174">
        <f t="shared" si="163"/>
        <v>0</v>
      </c>
      <c r="K633" s="251">
        <f t="shared" si="164"/>
        <v>0.04</v>
      </c>
      <c r="L633" s="174"/>
      <c r="M633" s="174">
        <f t="shared" si="165"/>
        <v>0</v>
      </c>
      <c r="N633" s="174">
        <f t="shared" si="166"/>
        <v>0</v>
      </c>
      <c r="O633" s="174">
        <f t="shared" si="167"/>
        <v>0</v>
      </c>
      <c r="P633" s="174">
        <f t="shared" si="168"/>
        <v>1</v>
      </c>
      <c r="Q633" s="174">
        <f t="shared" si="169"/>
        <v>9</v>
      </c>
      <c r="R633" s="174">
        <f t="shared" si="170"/>
        <v>1</v>
      </c>
      <c r="S633" s="177"/>
      <c r="T633" s="177"/>
      <c r="U633" s="177"/>
      <c r="V633" s="177"/>
      <c r="W633" s="370"/>
      <c r="X633" s="370"/>
      <c r="Y633" s="391"/>
      <c r="Z633" s="177"/>
      <c r="AA633" s="75">
        <v>483</v>
      </c>
      <c r="AB633" s="75">
        <v>483239251</v>
      </c>
      <c r="AC633" s="193" t="s">
        <v>101</v>
      </c>
      <c r="AD633" s="75">
        <v>0</v>
      </c>
      <c r="AE633" s="75">
        <v>0</v>
      </c>
      <c r="AF633" s="75">
        <v>0</v>
      </c>
      <c r="AG633" s="75">
        <v>0</v>
      </c>
      <c r="AH633" s="75">
        <v>0</v>
      </c>
      <c r="AI633" s="75">
        <v>1</v>
      </c>
      <c r="AJ633" s="75">
        <v>0</v>
      </c>
      <c r="AK633" s="164">
        <v>0</v>
      </c>
      <c r="AL633" s="164">
        <v>0</v>
      </c>
      <c r="AM633" s="164">
        <v>0</v>
      </c>
      <c r="AN633" s="164">
        <v>0</v>
      </c>
      <c r="AO633" s="164">
        <v>0</v>
      </c>
      <c r="AP633" s="164">
        <v>0</v>
      </c>
      <c r="AQ633" s="164">
        <v>0</v>
      </c>
      <c r="AR633" s="164">
        <v>0</v>
      </c>
      <c r="AS633" s="75">
        <v>1</v>
      </c>
      <c r="AT633" s="165"/>
      <c r="AU633" s="75">
        <v>239</v>
      </c>
      <c r="AV633" s="75">
        <v>251</v>
      </c>
      <c r="AW633" s="369">
        <v>9</v>
      </c>
      <c r="AY633" s="75"/>
    </row>
    <row r="634" spans="1:51">
      <c r="A634" s="164">
        <f t="shared" si="154"/>
        <v>483</v>
      </c>
      <c r="B634" s="164">
        <f t="shared" si="155"/>
        <v>483239261</v>
      </c>
      <c r="C634" s="165" t="str">
        <f t="shared" si="156"/>
        <v>RISING TIDE</v>
      </c>
      <c r="D634" s="174">
        <f t="shared" si="157"/>
        <v>0</v>
      </c>
      <c r="E634" s="174">
        <f t="shared" si="158"/>
        <v>0</v>
      </c>
      <c r="F634" s="174">
        <f t="shared" si="159"/>
        <v>0</v>
      </c>
      <c r="G634" s="174">
        <f t="shared" si="160"/>
        <v>0</v>
      </c>
      <c r="H634" s="174">
        <f t="shared" si="161"/>
        <v>5</v>
      </c>
      <c r="I634" s="174">
        <f t="shared" si="162"/>
        <v>6</v>
      </c>
      <c r="J634" s="174">
        <f t="shared" si="163"/>
        <v>0</v>
      </c>
      <c r="K634" s="251">
        <f t="shared" si="164"/>
        <v>0.44</v>
      </c>
      <c r="L634" s="174"/>
      <c r="M634" s="174">
        <f t="shared" si="165"/>
        <v>0</v>
      </c>
      <c r="N634" s="174">
        <f t="shared" si="166"/>
        <v>0</v>
      </c>
      <c r="O634" s="174">
        <f t="shared" si="167"/>
        <v>0</v>
      </c>
      <c r="P634" s="174">
        <f t="shared" si="168"/>
        <v>0</v>
      </c>
      <c r="Q634" s="174">
        <f t="shared" si="169"/>
        <v>5</v>
      </c>
      <c r="R634" s="174">
        <f t="shared" si="170"/>
        <v>11</v>
      </c>
      <c r="S634" s="177"/>
      <c r="T634" s="177"/>
      <c r="U634" s="177"/>
      <c r="V634" s="177"/>
      <c r="W634" s="370"/>
      <c r="X634" s="370"/>
      <c r="Y634" s="391"/>
      <c r="Z634" s="177"/>
      <c r="AA634" s="75">
        <v>483</v>
      </c>
      <c r="AB634" s="75">
        <v>483239261</v>
      </c>
      <c r="AC634" s="193" t="s">
        <v>101</v>
      </c>
      <c r="AD634" s="75">
        <v>0</v>
      </c>
      <c r="AE634" s="75">
        <v>0</v>
      </c>
      <c r="AF634" s="75">
        <v>0</v>
      </c>
      <c r="AG634" s="75">
        <v>0</v>
      </c>
      <c r="AH634" s="75">
        <v>5</v>
      </c>
      <c r="AI634" s="75">
        <v>6</v>
      </c>
      <c r="AJ634" s="75">
        <v>0</v>
      </c>
      <c r="AK634" s="164">
        <v>0</v>
      </c>
      <c r="AL634" s="164">
        <v>0</v>
      </c>
      <c r="AM634" s="164">
        <v>0</v>
      </c>
      <c r="AN634" s="164">
        <v>0</v>
      </c>
      <c r="AO634" s="164">
        <v>0</v>
      </c>
      <c r="AP634" s="164">
        <v>0</v>
      </c>
      <c r="AQ634" s="164">
        <v>0</v>
      </c>
      <c r="AR634" s="164">
        <v>0</v>
      </c>
      <c r="AS634" s="75">
        <v>0</v>
      </c>
      <c r="AT634" s="165"/>
      <c r="AU634" s="75">
        <v>239</v>
      </c>
      <c r="AV634" s="75">
        <v>261</v>
      </c>
      <c r="AW634" s="369">
        <v>5</v>
      </c>
      <c r="AY634" s="75"/>
    </row>
    <row r="635" spans="1:51">
      <c r="A635" s="164">
        <f t="shared" si="154"/>
        <v>483</v>
      </c>
      <c r="B635" s="164">
        <f t="shared" si="155"/>
        <v>483239293</v>
      </c>
      <c r="C635" s="165" t="str">
        <f t="shared" si="156"/>
        <v>RISING TIDE</v>
      </c>
      <c r="D635" s="174">
        <f t="shared" si="157"/>
        <v>0</v>
      </c>
      <c r="E635" s="174">
        <f t="shared" si="158"/>
        <v>0</v>
      </c>
      <c r="F635" s="174">
        <f t="shared" si="159"/>
        <v>0</v>
      </c>
      <c r="G635" s="174">
        <f t="shared" si="160"/>
        <v>0</v>
      </c>
      <c r="H635" s="174">
        <f t="shared" si="161"/>
        <v>0</v>
      </c>
      <c r="I635" s="174">
        <f t="shared" si="162"/>
        <v>1</v>
      </c>
      <c r="J635" s="174">
        <f t="shared" si="163"/>
        <v>0</v>
      </c>
      <c r="K635" s="251">
        <f t="shared" si="164"/>
        <v>0.04</v>
      </c>
      <c r="L635" s="174"/>
      <c r="M635" s="174">
        <f t="shared" si="165"/>
        <v>0</v>
      </c>
      <c r="N635" s="174">
        <f t="shared" si="166"/>
        <v>0</v>
      </c>
      <c r="O635" s="174">
        <f t="shared" si="167"/>
        <v>0</v>
      </c>
      <c r="P635" s="174">
        <f t="shared" si="168"/>
        <v>1</v>
      </c>
      <c r="Q635" s="174">
        <f t="shared" si="169"/>
        <v>10</v>
      </c>
      <c r="R635" s="174">
        <f t="shared" si="170"/>
        <v>1</v>
      </c>
      <c r="S635" s="177"/>
      <c r="T635" s="177"/>
      <c r="U635" s="177"/>
      <c r="V635" s="177"/>
      <c r="W635" s="370"/>
      <c r="X635" s="370"/>
      <c r="Y635" s="391"/>
      <c r="Z635" s="177"/>
      <c r="AA635" s="75">
        <v>483</v>
      </c>
      <c r="AB635" s="75">
        <v>483239293</v>
      </c>
      <c r="AC635" s="193" t="s">
        <v>101</v>
      </c>
      <c r="AD635" s="75">
        <v>0</v>
      </c>
      <c r="AE635" s="75">
        <v>0</v>
      </c>
      <c r="AF635" s="75">
        <v>0</v>
      </c>
      <c r="AG635" s="75">
        <v>0</v>
      </c>
      <c r="AH635" s="75">
        <v>0</v>
      </c>
      <c r="AI635" s="75">
        <v>1</v>
      </c>
      <c r="AJ635" s="75">
        <v>0</v>
      </c>
      <c r="AK635" s="164">
        <v>0</v>
      </c>
      <c r="AL635" s="164">
        <v>0</v>
      </c>
      <c r="AM635" s="164">
        <v>0</v>
      </c>
      <c r="AN635" s="164">
        <v>0</v>
      </c>
      <c r="AO635" s="164">
        <v>0</v>
      </c>
      <c r="AP635" s="164">
        <v>0</v>
      </c>
      <c r="AQ635" s="164">
        <v>0</v>
      </c>
      <c r="AR635" s="164">
        <v>0</v>
      </c>
      <c r="AS635" s="75">
        <v>1</v>
      </c>
      <c r="AT635" s="165"/>
      <c r="AU635" s="75">
        <v>239</v>
      </c>
      <c r="AV635" s="75">
        <v>293</v>
      </c>
      <c r="AW635" s="369">
        <v>10</v>
      </c>
      <c r="AY635" s="75"/>
    </row>
    <row r="636" spans="1:51">
      <c r="A636" s="164">
        <f t="shared" si="154"/>
        <v>483</v>
      </c>
      <c r="B636" s="164">
        <f t="shared" si="155"/>
        <v>483239310</v>
      </c>
      <c r="C636" s="165" t="str">
        <f t="shared" si="156"/>
        <v>RISING TIDE</v>
      </c>
      <c r="D636" s="174">
        <f t="shared" si="157"/>
        <v>0</v>
      </c>
      <c r="E636" s="174">
        <f t="shared" si="158"/>
        <v>0</v>
      </c>
      <c r="F636" s="174">
        <f t="shared" si="159"/>
        <v>0</v>
      </c>
      <c r="G636" s="174">
        <f t="shared" si="160"/>
        <v>19</v>
      </c>
      <c r="H636" s="174">
        <f t="shared" si="161"/>
        <v>49</v>
      </c>
      <c r="I636" s="174">
        <f t="shared" si="162"/>
        <v>30</v>
      </c>
      <c r="J636" s="174">
        <f t="shared" si="163"/>
        <v>0</v>
      </c>
      <c r="K636" s="251">
        <f t="shared" si="164"/>
        <v>3.92</v>
      </c>
      <c r="L636" s="174"/>
      <c r="M636" s="174">
        <f t="shared" si="165"/>
        <v>0</v>
      </c>
      <c r="N636" s="174">
        <f t="shared" si="166"/>
        <v>0</v>
      </c>
      <c r="O636" s="174">
        <f t="shared" si="167"/>
        <v>1</v>
      </c>
      <c r="P636" s="174">
        <f t="shared" si="168"/>
        <v>46</v>
      </c>
      <c r="Q636" s="174">
        <f t="shared" si="169"/>
        <v>10</v>
      </c>
      <c r="R636" s="174">
        <f t="shared" si="170"/>
        <v>98</v>
      </c>
      <c r="S636" s="177"/>
      <c r="T636" s="177"/>
      <c r="U636" s="177"/>
      <c r="V636" s="177"/>
      <c r="W636" s="370"/>
      <c r="X636" s="370"/>
      <c r="Y636" s="391"/>
      <c r="Z636" s="177"/>
      <c r="AA636" s="75">
        <v>483</v>
      </c>
      <c r="AB636" s="75">
        <v>483239310</v>
      </c>
      <c r="AC636" s="193" t="s">
        <v>101</v>
      </c>
      <c r="AD636" s="75">
        <v>0</v>
      </c>
      <c r="AE636" s="75">
        <v>0</v>
      </c>
      <c r="AF636" s="75">
        <v>0</v>
      </c>
      <c r="AG636" s="75">
        <v>19</v>
      </c>
      <c r="AH636" s="75">
        <v>49</v>
      </c>
      <c r="AI636" s="75">
        <v>30</v>
      </c>
      <c r="AJ636" s="75">
        <v>0</v>
      </c>
      <c r="AK636" s="164">
        <v>0</v>
      </c>
      <c r="AL636" s="164">
        <v>0</v>
      </c>
      <c r="AM636" s="164">
        <v>0</v>
      </c>
      <c r="AN636" s="164">
        <v>1</v>
      </c>
      <c r="AO636" s="164">
        <v>31</v>
      </c>
      <c r="AP636" s="164">
        <v>0</v>
      </c>
      <c r="AQ636" s="164">
        <v>0</v>
      </c>
      <c r="AR636" s="164">
        <v>0</v>
      </c>
      <c r="AS636" s="75">
        <v>15</v>
      </c>
      <c r="AT636" s="165"/>
      <c r="AU636" s="75">
        <v>239</v>
      </c>
      <c r="AV636" s="75">
        <v>310</v>
      </c>
      <c r="AW636" s="369">
        <v>10</v>
      </c>
      <c r="AY636" s="75"/>
    </row>
    <row r="637" spans="1:51">
      <c r="A637" s="164">
        <f t="shared" si="154"/>
        <v>483</v>
      </c>
      <c r="B637" s="164">
        <f t="shared" si="155"/>
        <v>483239625</v>
      </c>
      <c r="C637" s="165" t="str">
        <f t="shared" si="156"/>
        <v>RISING TIDE</v>
      </c>
      <c r="D637" s="174">
        <f t="shared" si="157"/>
        <v>0</v>
      </c>
      <c r="E637" s="174">
        <f t="shared" si="158"/>
        <v>0</v>
      </c>
      <c r="F637" s="174">
        <f t="shared" si="159"/>
        <v>0</v>
      </c>
      <c r="G637" s="174">
        <f t="shared" si="160"/>
        <v>0</v>
      </c>
      <c r="H637" s="174">
        <f t="shared" si="161"/>
        <v>1</v>
      </c>
      <c r="I637" s="174">
        <f t="shared" si="162"/>
        <v>0</v>
      </c>
      <c r="J637" s="174">
        <f t="shared" si="163"/>
        <v>0</v>
      </c>
      <c r="K637" s="251">
        <f t="shared" si="164"/>
        <v>0.04</v>
      </c>
      <c r="L637" s="174"/>
      <c r="M637" s="174">
        <f t="shared" si="165"/>
        <v>0</v>
      </c>
      <c r="N637" s="174">
        <f t="shared" si="166"/>
        <v>0</v>
      </c>
      <c r="O637" s="174">
        <f t="shared" si="167"/>
        <v>0</v>
      </c>
      <c r="P637" s="174">
        <f t="shared" si="168"/>
        <v>1</v>
      </c>
      <c r="Q637" s="174">
        <f t="shared" si="169"/>
        <v>6</v>
      </c>
      <c r="R637" s="174">
        <f t="shared" si="170"/>
        <v>1</v>
      </c>
      <c r="S637" s="177"/>
      <c r="T637" s="177"/>
      <c r="U637" s="177"/>
      <c r="V637" s="177"/>
      <c r="W637" s="370"/>
      <c r="X637" s="370"/>
      <c r="Y637" s="391"/>
      <c r="Z637" s="177"/>
      <c r="AA637" s="75">
        <v>483</v>
      </c>
      <c r="AB637" s="75">
        <v>483239625</v>
      </c>
      <c r="AC637" s="193" t="s">
        <v>101</v>
      </c>
      <c r="AD637" s="75">
        <v>0</v>
      </c>
      <c r="AE637" s="75">
        <v>0</v>
      </c>
      <c r="AF637" s="75">
        <v>0</v>
      </c>
      <c r="AG637" s="75">
        <v>0</v>
      </c>
      <c r="AH637" s="75">
        <v>1</v>
      </c>
      <c r="AI637" s="75">
        <v>0</v>
      </c>
      <c r="AJ637" s="75">
        <v>0</v>
      </c>
      <c r="AK637" s="164">
        <v>0</v>
      </c>
      <c r="AL637" s="164">
        <v>0</v>
      </c>
      <c r="AM637" s="164">
        <v>0</v>
      </c>
      <c r="AN637" s="164">
        <v>0</v>
      </c>
      <c r="AO637" s="164">
        <v>1</v>
      </c>
      <c r="AP637" s="164">
        <v>0</v>
      </c>
      <c r="AQ637" s="164">
        <v>0</v>
      </c>
      <c r="AR637" s="164">
        <v>0</v>
      </c>
      <c r="AS637" s="75">
        <v>0</v>
      </c>
      <c r="AT637" s="165"/>
      <c r="AU637" s="75">
        <v>239</v>
      </c>
      <c r="AV637" s="75">
        <v>625</v>
      </c>
      <c r="AW637" s="369">
        <v>6</v>
      </c>
      <c r="AY637" s="75"/>
    </row>
    <row r="638" spans="1:51">
      <c r="A638" s="164">
        <f t="shared" si="154"/>
        <v>483</v>
      </c>
      <c r="B638" s="164">
        <f t="shared" si="155"/>
        <v>483239665</v>
      </c>
      <c r="C638" s="165" t="str">
        <f t="shared" si="156"/>
        <v>RISING TIDE</v>
      </c>
      <c r="D638" s="174">
        <f t="shared" si="157"/>
        <v>0</v>
      </c>
      <c r="E638" s="174">
        <f t="shared" si="158"/>
        <v>0</v>
      </c>
      <c r="F638" s="174">
        <f t="shared" si="159"/>
        <v>0</v>
      </c>
      <c r="G638" s="174">
        <f t="shared" si="160"/>
        <v>2</v>
      </c>
      <c r="H638" s="174">
        <f t="shared" si="161"/>
        <v>3</v>
      </c>
      <c r="I638" s="174">
        <f t="shared" si="162"/>
        <v>3</v>
      </c>
      <c r="J638" s="174">
        <f t="shared" si="163"/>
        <v>0</v>
      </c>
      <c r="K638" s="251">
        <f t="shared" si="164"/>
        <v>0.32</v>
      </c>
      <c r="L638" s="174"/>
      <c r="M638" s="174">
        <f t="shared" si="165"/>
        <v>0</v>
      </c>
      <c r="N638" s="174">
        <f t="shared" si="166"/>
        <v>0</v>
      </c>
      <c r="O638" s="174">
        <f t="shared" si="167"/>
        <v>0</v>
      </c>
      <c r="P638" s="174">
        <f t="shared" si="168"/>
        <v>5</v>
      </c>
      <c r="Q638" s="174">
        <f t="shared" si="169"/>
        <v>5</v>
      </c>
      <c r="R638" s="174">
        <f t="shared" si="170"/>
        <v>8</v>
      </c>
      <c r="S638" s="177"/>
      <c r="T638" s="177"/>
      <c r="U638" s="177"/>
      <c r="V638" s="177"/>
      <c r="W638" s="370"/>
      <c r="X638" s="370"/>
      <c r="Y638" s="391"/>
      <c r="Z638" s="177"/>
      <c r="AA638" s="75">
        <v>483</v>
      </c>
      <c r="AB638" s="75">
        <v>483239665</v>
      </c>
      <c r="AC638" s="193" t="s">
        <v>101</v>
      </c>
      <c r="AD638" s="75">
        <v>0</v>
      </c>
      <c r="AE638" s="75">
        <v>0</v>
      </c>
      <c r="AF638" s="75">
        <v>0</v>
      </c>
      <c r="AG638" s="75">
        <v>2</v>
      </c>
      <c r="AH638" s="75">
        <v>3</v>
      </c>
      <c r="AI638" s="75">
        <v>3</v>
      </c>
      <c r="AJ638" s="75">
        <v>0</v>
      </c>
      <c r="AK638" s="164">
        <v>0</v>
      </c>
      <c r="AL638" s="164">
        <v>0</v>
      </c>
      <c r="AM638" s="164">
        <v>0</v>
      </c>
      <c r="AN638" s="164">
        <v>0</v>
      </c>
      <c r="AO638" s="164">
        <v>3</v>
      </c>
      <c r="AP638" s="164">
        <v>0</v>
      </c>
      <c r="AQ638" s="164">
        <v>0</v>
      </c>
      <c r="AR638" s="164">
        <v>0</v>
      </c>
      <c r="AS638" s="75">
        <v>2</v>
      </c>
      <c r="AT638" s="165"/>
      <c r="AU638" s="75">
        <v>239</v>
      </c>
      <c r="AV638" s="75">
        <v>665</v>
      </c>
      <c r="AW638" s="369">
        <v>5</v>
      </c>
      <c r="AY638" s="75"/>
    </row>
    <row r="639" spans="1:51">
      <c r="A639" s="164">
        <f t="shared" si="154"/>
        <v>483</v>
      </c>
      <c r="B639" s="164">
        <f t="shared" si="155"/>
        <v>483239740</v>
      </c>
      <c r="C639" s="165" t="str">
        <f t="shared" si="156"/>
        <v>RISING TIDE</v>
      </c>
      <c r="D639" s="174">
        <f t="shared" si="157"/>
        <v>0</v>
      </c>
      <c r="E639" s="174">
        <f t="shared" si="158"/>
        <v>0</v>
      </c>
      <c r="F639" s="174">
        <f t="shared" si="159"/>
        <v>0</v>
      </c>
      <c r="G639" s="174">
        <f t="shared" si="160"/>
        <v>0</v>
      </c>
      <c r="H639" s="174">
        <f t="shared" si="161"/>
        <v>3</v>
      </c>
      <c r="I639" s="174">
        <f t="shared" si="162"/>
        <v>6</v>
      </c>
      <c r="J639" s="174">
        <f t="shared" si="163"/>
        <v>0</v>
      </c>
      <c r="K639" s="251">
        <f t="shared" si="164"/>
        <v>0.36</v>
      </c>
      <c r="L639" s="174"/>
      <c r="M639" s="174">
        <f t="shared" si="165"/>
        <v>0</v>
      </c>
      <c r="N639" s="174">
        <f t="shared" si="166"/>
        <v>0</v>
      </c>
      <c r="O639" s="174">
        <f t="shared" si="167"/>
        <v>0</v>
      </c>
      <c r="P639" s="174">
        <f t="shared" si="168"/>
        <v>7</v>
      </c>
      <c r="Q639" s="174">
        <f t="shared" si="169"/>
        <v>5</v>
      </c>
      <c r="R639" s="174">
        <f t="shared" si="170"/>
        <v>9</v>
      </c>
      <c r="S639" s="177"/>
      <c r="T639" s="177"/>
      <c r="U639" s="177"/>
      <c r="V639" s="177"/>
      <c r="W639" s="370"/>
      <c r="X639" s="370"/>
      <c r="Y639" s="391"/>
      <c r="Z639" s="177"/>
      <c r="AA639" s="75">
        <v>483</v>
      </c>
      <c r="AB639" s="75">
        <v>483239740</v>
      </c>
      <c r="AC639" s="193" t="s">
        <v>101</v>
      </c>
      <c r="AD639" s="75">
        <v>0</v>
      </c>
      <c r="AE639" s="75">
        <v>0</v>
      </c>
      <c r="AF639" s="75">
        <v>0</v>
      </c>
      <c r="AG639" s="75">
        <v>0</v>
      </c>
      <c r="AH639" s="75">
        <v>3</v>
      </c>
      <c r="AI639" s="75">
        <v>6</v>
      </c>
      <c r="AJ639" s="75">
        <v>0</v>
      </c>
      <c r="AK639" s="164">
        <v>0</v>
      </c>
      <c r="AL639" s="164">
        <v>0</v>
      </c>
      <c r="AM639" s="164">
        <v>0</v>
      </c>
      <c r="AN639" s="164">
        <v>0</v>
      </c>
      <c r="AO639" s="164">
        <v>3</v>
      </c>
      <c r="AP639" s="164">
        <v>0</v>
      </c>
      <c r="AQ639" s="164">
        <v>0</v>
      </c>
      <c r="AR639" s="164">
        <v>0</v>
      </c>
      <c r="AS639" s="75">
        <v>4</v>
      </c>
      <c r="AT639" s="165"/>
      <c r="AU639" s="75">
        <v>239</v>
      </c>
      <c r="AV639" s="75">
        <v>740</v>
      </c>
      <c r="AW639" s="369">
        <v>5</v>
      </c>
      <c r="AY639" s="75"/>
    </row>
    <row r="640" spans="1:51">
      <c r="A640" s="164">
        <f t="shared" si="154"/>
        <v>483</v>
      </c>
      <c r="B640" s="164">
        <f t="shared" si="155"/>
        <v>483239760</v>
      </c>
      <c r="C640" s="165" t="str">
        <f t="shared" si="156"/>
        <v>RISING TIDE</v>
      </c>
      <c r="D640" s="174">
        <f t="shared" si="157"/>
        <v>0</v>
      </c>
      <c r="E640" s="174">
        <f t="shared" si="158"/>
        <v>0</v>
      </c>
      <c r="F640" s="174">
        <f t="shared" si="159"/>
        <v>0</v>
      </c>
      <c r="G640" s="174">
        <f t="shared" si="160"/>
        <v>0</v>
      </c>
      <c r="H640" s="174">
        <f t="shared" si="161"/>
        <v>17</v>
      </c>
      <c r="I640" s="174">
        <f t="shared" si="162"/>
        <v>30</v>
      </c>
      <c r="J640" s="174">
        <f t="shared" si="163"/>
        <v>0</v>
      </c>
      <c r="K640" s="251">
        <f t="shared" si="164"/>
        <v>1.88</v>
      </c>
      <c r="L640" s="174"/>
      <c r="M640" s="174">
        <f t="shared" si="165"/>
        <v>0</v>
      </c>
      <c r="N640" s="174">
        <f t="shared" si="166"/>
        <v>1</v>
      </c>
      <c r="O640" s="174">
        <f t="shared" si="167"/>
        <v>1</v>
      </c>
      <c r="P640" s="174">
        <f t="shared" si="168"/>
        <v>15</v>
      </c>
      <c r="Q640" s="174">
        <f t="shared" si="169"/>
        <v>5</v>
      </c>
      <c r="R640" s="174">
        <f t="shared" si="170"/>
        <v>47</v>
      </c>
      <c r="S640" s="177"/>
      <c r="T640" s="177"/>
      <c r="U640" s="177"/>
      <c r="V640" s="177"/>
      <c r="W640" s="370"/>
      <c r="X640" s="370"/>
      <c r="Y640" s="391"/>
      <c r="Z640" s="177"/>
      <c r="AA640" s="75">
        <v>483</v>
      </c>
      <c r="AB640" s="75">
        <v>483239760</v>
      </c>
      <c r="AC640" s="193" t="s">
        <v>101</v>
      </c>
      <c r="AD640" s="75">
        <v>0</v>
      </c>
      <c r="AE640" s="75">
        <v>0</v>
      </c>
      <c r="AF640" s="75">
        <v>0</v>
      </c>
      <c r="AG640" s="75">
        <v>0</v>
      </c>
      <c r="AH640" s="75">
        <v>17</v>
      </c>
      <c r="AI640" s="75">
        <v>30</v>
      </c>
      <c r="AJ640" s="75">
        <v>0</v>
      </c>
      <c r="AK640" s="164">
        <v>0</v>
      </c>
      <c r="AL640" s="164">
        <v>0</v>
      </c>
      <c r="AM640" s="164">
        <v>1</v>
      </c>
      <c r="AN640" s="164">
        <v>1</v>
      </c>
      <c r="AO640" s="164">
        <v>5</v>
      </c>
      <c r="AP640" s="164">
        <v>0</v>
      </c>
      <c r="AQ640" s="164">
        <v>0</v>
      </c>
      <c r="AR640" s="164">
        <v>0</v>
      </c>
      <c r="AS640" s="75">
        <v>10</v>
      </c>
      <c r="AT640" s="165"/>
      <c r="AU640" s="75">
        <v>239</v>
      </c>
      <c r="AV640" s="75">
        <v>760</v>
      </c>
      <c r="AW640" s="369">
        <v>5</v>
      </c>
      <c r="AY640" s="75"/>
    </row>
    <row r="641" spans="1:51">
      <c r="A641" s="164">
        <f t="shared" si="154"/>
        <v>483</v>
      </c>
      <c r="B641" s="164">
        <f t="shared" si="155"/>
        <v>483239780</v>
      </c>
      <c r="C641" s="165" t="str">
        <f t="shared" si="156"/>
        <v>RISING TIDE</v>
      </c>
      <c r="D641" s="174">
        <f t="shared" si="157"/>
        <v>0</v>
      </c>
      <c r="E641" s="174">
        <f t="shared" si="158"/>
        <v>0</v>
      </c>
      <c r="F641" s="174">
        <f t="shared" si="159"/>
        <v>0</v>
      </c>
      <c r="G641" s="174">
        <f t="shared" si="160"/>
        <v>0</v>
      </c>
      <c r="H641" s="174">
        <f t="shared" si="161"/>
        <v>0</v>
      </c>
      <c r="I641" s="174">
        <f t="shared" si="162"/>
        <v>2</v>
      </c>
      <c r="J641" s="174">
        <f t="shared" si="163"/>
        <v>0</v>
      </c>
      <c r="K641" s="251">
        <f t="shared" si="164"/>
        <v>0.08</v>
      </c>
      <c r="L641" s="174"/>
      <c r="M641" s="174">
        <f t="shared" si="165"/>
        <v>0</v>
      </c>
      <c r="N641" s="174">
        <f t="shared" si="166"/>
        <v>0</v>
      </c>
      <c r="O641" s="174">
        <f t="shared" si="167"/>
        <v>0</v>
      </c>
      <c r="P641" s="174">
        <f t="shared" si="168"/>
        <v>2</v>
      </c>
      <c r="Q641" s="174">
        <f t="shared" si="169"/>
        <v>6</v>
      </c>
      <c r="R641" s="174">
        <f t="shared" si="170"/>
        <v>2</v>
      </c>
      <c r="S641" s="177"/>
      <c r="T641" s="177"/>
      <c r="U641" s="177"/>
      <c r="V641" s="177"/>
      <c r="W641" s="370"/>
      <c r="X641" s="370"/>
      <c r="Y641" s="391"/>
      <c r="Z641" s="177"/>
      <c r="AA641" s="75">
        <v>483</v>
      </c>
      <c r="AB641" s="75">
        <v>483239780</v>
      </c>
      <c r="AC641" s="193" t="s">
        <v>101</v>
      </c>
      <c r="AD641" s="75">
        <v>0</v>
      </c>
      <c r="AE641" s="75">
        <v>0</v>
      </c>
      <c r="AF641" s="75">
        <v>0</v>
      </c>
      <c r="AG641" s="75">
        <v>0</v>
      </c>
      <c r="AH641" s="75">
        <v>0</v>
      </c>
      <c r="AI641" s="75">
        <v>2</v>
      </c>
      <c r="AJ641" s="75">
        <v>0</v>
      </c>
      <c r="AK641" s="164">
        <v>0</v>
      </c>
      <c r="AL641" s="164">
        <v>0</v>
      </c>
      <c r="AM641" s="164">
        <v>0</v>
      </c>
      <c r="AN641" s="164">
        <v>0</v>
      </c>
      <c r="AO641" s="164">
        <v>0</v>
      </c>
      <c r="AP641" s="164">
        <v>0</v>
      </c>
      <c r="AQ641" s="164">
        <v>0</v>
      </c>
      <c r="AR641" s="164">
        <v>0</v>
      </c>
      <c r="AS641" s="75">
        <v>2</v>
      </c>
      <c r="AT641" s="165"/>
      <c r="AU641" s="75">
        <v>239</v>
      </c>
      <c r="AV641" s="75">
        <v>780</v>
      </c>
      <c r="AW641" s="369">
        <v>6</v>
      </c>
      <c r="AY641" s="75"/>
    </row>
    <row r="642" spans="1:51">
      <c r="A642" s="164">
        <f t="shared" si="154"/>
        <v>484</v>
      </c>
      <c r="B642" s="164">
        <f t="shared" si="155"/>
        <v>484035035</v>
      </c>
      <c r="C642" s="165" t="str">
        <f t="shared" si="156"/>
        <v>ROXBURY PREPARATORY</v>
      </c>
      <c r="D642" s="174">
        <f t="shared" si="157"/>
        <v>0</v>
      </c>
      <c r="E642" s="174">
        <f t="shared" si="158"/>
        <v>0</v>
      </c>
      <c r="F642" s="174">
        <f t="shared" si="159"/>
        <v>0</v>
      </c>
      <c r="G642" s="174">
        <f t="shared" si="160"/>
        <v>83</v>
      </c>
      <c r="H642" s="174">
        <f t="shared" si="161"/>
        <v>552</v>
      </c>
      <c r="I642" s="174">
        <f t="shared" si="162"/>
        <v>570</v>
      </c>
      <c r="J642" s="174">
        <f t="shared" si="163"/>
        <v>0</v>
      </c>
      <c r="K642" s="251">
        <f t="shared" si="164"/>
        <v>48.2</v>
      </c>
      <c r="L642" s="174"/>
      <c r="M642" s="174">
        <f t="shared" si="165"/>
        <v>21</v>
      </c>
      <c r="N642" s="174">
        <f t="shared" si="166"/>
        <v>138</v>
      </c>
      <c r="O642" s="174">
        <f t="shared" si="167"/>
        <v>104</v>
      </c>
      <c r="P642" s="174">
        <f t="shared" si="168"/>
        <v>1028</v>
      </c>
      <c r="Q642" s="174">
        <f t="shared" si="169"/>
        <v>11</v>
      </c>
      <c r="R642" s="174">
        <f t="shared" si="170"/>
        <v>1205</v>
      </c>
      <c r="S642" s="177"/>
      <c r="T642" s="177"/>
      <c r="U642" s="177"/>
      <c r="V642" s="177"/>
      <c r="W642" s="370"/>
      <c r="X642" s="370"/>
      <c r="Y642" s="391"/>
      <c r="Z642" s="177"/>
      <c r="AA642" s="75">
        <v>484</v>
      </c>
      <c r="AB642" s="75">
        <v>484035035</v>
      </c>
      <c r="AC642" s="193" t="s">
        <v>103</v>
      </c>
      <c r="AD642" s="75">
        <v>0</v>
      </c>
      <c r="AE642" s="75">
        <v>0</v>
      </c>
      <c r="AF642" s="75">
        <v>0</v>
      </c>
      <c r="AG642" s="75">
        <v>83</v>
      </c>
      <c r="AH642" s="75">
        <v>552</v>
      </c>
      <c r="AI642" s="75">
        <v>570</v>
      </c>
      <c r="AJ642" s="75">
        <v>0</v>
      </c>
      <c r="AK642" s="164">
        <v>0</v>
      </c>
      <c r="AL642" s="164">
        <v>21</v>
      </c>
      <c r="AM642" s="164">
        <v>138</v>
      </c>
      <c r="AN642" s="164">
        <v>104</v>
      </c>
      <c r="AO642" s="164">
        <v>567</v>
      </c>
      <c r="AP642" s="164">
        <v>0</v>
      </c>
      <c r="AQ642" s="164">
        <v>0</v>
      </c>
      <c r="AR642" s="164">
        <v>0</v>
      </c>
      <c r="AS642" s="75">
        <v>461</v>
      </c>
      <c r="AT642" s="165"/>
      <c r="AU642" s="75">
        <v>35</v>
      </c>
      <c r="AV642" s="75">
        <v>35</v>
      </c>
      <c r="AW642" s="369">
        <v>11</v>
      </c>
      <c r="AY642" s="75"/>
    </row>
    <row r="643" spans="1:51">
      <c r="A643" s="164">
        <f t="shared" si="154"/>
        <v>484</v>
      </c>
      <c r="B643" s="164">
        <f t="shared" si="155"/>
        <v>484035044</v>
      </c>
      <c r="C643" s="165" t="str">
        <f t="shared" si="156"/>
        <v>ROXBURY PREPARATORY</v>
      </c>
      <c r="D643" s="174">
        <f t="shared" si="157"/>
        <v>0</v>
      </c>
      <c r="E643" s="174">
        <f t="shared" si="158"/>
        <v>0</v>
      </c>
      <c r="F643" s="174">
        <f t="shared" si="159"/>
        <v>0</v>
      </c>
      <c r="G643" s="174">
        <f t="shared" si="160"/>
        <v>0</v>
      </c>
      <c r="H643" s="174">
        <f t="shared" si="161"/>
        <v>0</v>
      </c>
      <c r="I643" s="174">
        <f t="shared" si="162"/>
        <v>5</v>
      </c>
      <c r="J643" s="174">
        <f t="shared" si="163"/>
        <v>0</v>
      </c>
      <c r="K643" s="251">
        <f t="shared" si="164"/>
        <v>0.2</v>
      </c>
      <c r="L643" s="174"/>
      <c r="M643" s="174">
        <f t="shared" si="165"/>
        <v>0</v>
      </c>
      <c r="N643" s="174">
        <f t="shared" si="166"/>
        <v>0</v>
      </c>
      <c r="O643" s="174">
        <f t="shared" si="167"/>
        <v>1</v>
      </c>
      <c r="P643" s="174">
        <f t="shared" si="168"/>
        <v>4</v>
      </c>
      <c r="Q643" s="174">
        <f t="shared" si="169"/>
        <v>11</v>
      </c>
      <c r="R643" s="174">
        <f t="shared" si="170"/>
        <v>5</v>
      </c>
      <c r="S643" s="177"/>
      <c r="T643" s="177"/>
      <c r="U643" s="177"/>
      <c r="V643" s="177"/>
      <c r="W643" s="370"/>
      <c r="X643" s="370"/>
      <c r="Y643" s="391"/>
      <c r="Z643" s="177"/>
      <c r="AA643" s="75">
        <v>484</v>
      </c>
      <c r="AB643" s="75">
        <v>484035044</v>
      </c>
      <c r="AC643" s="193" t="s">
        <v>103</v>
      </c>
      <c r="AD643" s="75">
        <v>0</v>
      </c>
      <c r="AE643" s="75">
        <v>0</v>
      </c>
      <c r="AF643" s="75">
        <v>0</v>
      </c>
      <c r="AG643" s="75">
        <v>0</v>
      </c>
      <c r="AH643" s="75">
        <v>0</v>
      </c>
      <c r="AI643" s="75">
        <v>5</v>
      </c>
      <c r="AJ643" s="75">
        <v>0</v>
      </c>
      <c r="AK643" s="164">
        <v>0</v>
      </c>
      <c r="AL643" s="164">
        <v>0</v>
      </c>
      <c r="AM643" s="164">
        <v>0</v>
      </c>
      <c r="AN643" s="164">
        <v>1</v>
      </c>
      <c r="AO643" s="164">
        <v>0</v>
      </c>
      <c r="AP643" s="164">
        <v>0</v>
      </c>
      <c r="AQ643" s="164">
        <v>0</v>
      </c>
      <c r="AR643" s="164">
        <v>0</v>
      </c>
      <c r="AS643" s="75">
        <v>4</v>
      </c>
      <c r="AT643" s="165"/>
      <c r="AU643" s="75">
        <v>35</v>
      </c>
      <c r="AV643" s="75">
        <v>44</v>
      </c>
      <c r="AW643" s="369">
        <v>11</v>
      </c>
      <c r="AY643" s="75"/>
    </row>
    <row r="644" spans="1:51">
      <c r="A644" s="164">
        <f t="shared" si="154"/>
        <v>484</v>
      </c>
      <c r="B644" s="164">
        <f t="shared" si="155"/>
        <v>484035046</v>
      </c>
      <c r="C644" s="165" t="str">
        <f t="shared" si="156"/>
        <v>ROXBURY PREPARATORY</v>
      </c>
      <c r="D644" s="174">
        <f t="shared" si="157"/>
        <v>0</v>
      </c>
      <c r="E644" s="174">
        <f t="shared" si="158"/>
        <v>0</v>
      </c>
      <c r="F644" s="174">
        <f t="shared" si="159"/>
        <v>0</v>
      </c>
      <c r="G644" s="174">
        <f t="shared" si="160"/>
        <v>0</v>
      </c>
      <c r="H644" s="174">
        <f t="shared" si="161"/>
        <v>0</v>
      </c>
      <c r="I644" s="174">
        <f t="shared" si="162"/>
        <v>1</v>
      </c>
      <c r="J644" s="174">
        <f t="shared" si="163"/>
        <v>0</v>
      </c>
      <c r="K644" s="251">
        <f t="shared" si="164"/>
        <v>0.04</v>
      </c>
      <c r="L644" s="174"/>
      <c r="M644" s="174">
        <f t="shared" si="165"/>
        <v>0</v>
      </c>
      <c r="N644" s="174">
        <f t="shared" si="166"/>
        <v>0</v>
      </c>
      <c r="O644" s="174">
        <f t="shared" si="167"/>
        <v>0</v>
      </c>
      <c r="P644" s="174">
        <f t="shared" si="168"/>
        <v>1</v>
      </c>
      <c r="Q644" s="174">
        <f t="shared" si="169"/>
        <v>3</v>
      </c>
      <c r="R644" s="174">
        <f t="shared" si="170"/>
        <v>1</v>
      </c>
      <c r="S644" s="177"/>
      <c r="T644" s="177"/>
      <c r="U644" s="177"/>
      <c r="V644" s="177"/>
      <c r="W644" s="370"/>
      <c r="X644" s="370"/>
      <c r="Y644" s="391"/>
      <c r="Z644" s="177"/>
      <c r="AA644" s="75">
        <v>484</v>
      </c>
      <c r="AB644" s="75">
        <v>484035046</v>
      </c>
      <c r="AC644" s="193" t="s">
        <v>103</v>
      </c>
      <c r="AD644" s="75">
        <v>0</v>
      </c>
      <c r="AE644" s="75">
        <v>0</v>
      </c>
      <c r="AF644" s="75">
        <v>0</v>
      </c>
      <c r="AG644" s="75">
        <v>0</v>
      </c>
      <c r="AH644" s="75">
        <v>0</v>
      </c>
      <c r="AI644" s="75">
        <v>1</v>
      </c>
      <c r="AJ644" s="75">
        <v>0</v>
      </c>
      <c r="AK644" s="164">
        <v>0</v>
      </c>
      <c r="AL644" s="164">
        <v>0</v>
      </c>
      <c r="AM644" s="164">
        <v>0</v>
      </c>
      <c r="AN644" s="164">
        <v>0</v>
      </c>
      <c r="AO644" s="164">
        <v>0</v>
      </c>
      <c r="AP644" s="164">
        <v>0</v>
      </c>
      <c r="AQ644" s="164">
        <v>0</v>
      </c>
      <c r="AR644" s="164">
        <v>0</v>
      </c>
      <c r="AS644" s="75">
        <v>1</v>
      </c>
      <c r="AT644" s="165"/>
      <c r="AU644" s="75">
        <v>35</v>
      </c>
      <c r="AV644" s="75">
        <v>46</v>
      </c>
      <c r="AW644" s="369">
        <v>3</v>
      </c>
      <c r="AY644" s="75"/>
    </row>
    <row r="645" spans="1:51">
      <c r="A645" s="164">
        <f t="shared" si="154"/>
        <v>484</v>
      </c>
      <c r="B645" s="164">
        <f t="shared" si="155"/>
        <v>484035163</v>
      </c>
      <c r="C645" s="165" t="str">
        <f t="shared" si="156"/>
        <v>ROXBURY PREPARATORY</v>
      </c>
      <c r="D645" s="174">
        <f t="shared" si="157"/>
        <v>0</v>
      </c>
      <c r="E645" s="174">
        <f t="shared" si="158"/>
        <v>0</v>
      </c>
      <c r="F645" s="174">
        <f t="shared" si="159"/>
        <v>0</v>
      </c>
      <c r="G645" s="174">
        <f t="shared" si="160"/>
        <v>1</v>
      </c>
      <c r="H645" s="174">
        <f t="shared" si="161"/>
        <v>1</v>
      </c>
      <c r="I645" s="174">
        <f t="shared" si="162"/>
        <v>0</v>
      </c>
      <c r="J645" s="174">
        <f t="shared" si="163"/>
        <v>0</v>
      </c>
      <c r="K645" s="251">
        <f t="shared" si="164"/>
        <v>0.08</v>
      </c>
      <c r="L645" s="174"/>
      <c r="M645" s="174">
        <f t="shared" si="165"/>
        <v>0</v>
      </c>
      <c r="N645" s="174">
        <f t="shared" si="166"/>
        <v>1</v>
      </c>
      <c r="O645" s="174">
        <f t="shared" si="167"/>
        <v>0</v>
      </c>
      <c r="P645" s="174">
        <f t="shared" si="168"/>
        <v>2</v>
      </c>
      <c r="Q645" s="174">
        <f t="shared" si="169"/>
        <v>11</v>
      </c>
      <c r="R645" s="174">
        <f t="shared" si="170"/>
        <v>2</v>
      </c>
      <c r="S645" s="177"/>
      <c r="T645" s="177"/>
      <c r="U645" s="177"/>
      <c r="V645" s="177"/>
      <c r="W645" s="370"/>
      <c r="X645" s="370"/>
      <c r="Y645" s="391"/>
      <c r="Z645" s="177"/>
      <c r="AA645" s="75">
        <v>484</v>
      </c>
      <c r="AB645" s="75">
        <v>484035163</v>
      </c>
      <c r="AC645" s="193" t="s">
        <v>103</v>
      </c>
      <c r="AD645" s="75">
        <v>0</v>
      </c>
      <c r="AE645" s="75">
        <v>0</v>
      </c>
      <c r="AF645" s="75">
        <v>0</v>
      </c>
      <c r="AG645" s="75">
        <v>1</v>
      </c>
      <c r="AH645" s="75">
        <v>1</v>
      </c>
      <c r="AI645" s="75">
        <v>0</v>
      </c>
      <c r="AJ645" s="75">
        <v>0</v>
      </c>
      <c r="AK645" s="164">
        <v>0</v>
      </c>
      <c r="AL645" s="164">
        <v>0</v>
      </c>
      <c r="AM645" s="164">
        <v>1</v>
      </c>
      <c r="AN645" s="164">
        <v>0</v>
      </c>
      <c r="AO645" s="164">
        <v>2</v>
      </c>
      <c r="AP645" s="164">
        <v>0</v>
      </c>
      <c r="AQ645" s="164">
        <v>0</v>
      </c>
      <c r="AR645" s="164">
        <v>0</v>
      </c>
      <c r="AS645" s="75">
        <v>0</v>
      </c>
      <c r="AT645" s="165"/>
      <c r="AU645" s="75">
        <v>35</v>
      </c>
      <c r="AV645" s="75">
        <v>163</v>
      </c>
      <c r="AW645" s="369">
        <v>11</v>
      </c>
      <c r="AY645" s="75"/>
    </row>
    <row r="646" spans="1:51">
      <c r="A646" s="164">
        <f t="shared" si="154"/>
        <v>484</v>
      </c>
      <c r="B646" s="164">
        <f t="shared" si="155"/>
        <v>484035165</v>
      </c>
      <c r="C646" s="165" t="str">
        <f t="shared" si="156"/>
        <v>ROXBURY PREPARATORY</v>
      </c>
      <c r="D646" s="174">
        <f t="shared" si="157"/>
        <v>0</v>
      </c>
      <c r="E646" s="174">
        <f t="shared" si="158"/>
        <v>0</v>
      </c>
      <c r="F646" s="174">
        <f t="shared" si="159"/>
        <v>0</v>
      </c>
      <c r="G646" s="174">
        <f t="shared" si="160"/>
        <v>0</v>
      </c>
      <c r="H646" s="174">
        <f t="shared" si="161"/>
        <v>0</v>
      </c>
      <c r="I646" s="174">
        <f t="shared" si="162"/>
        <v>2</v>
      </c>
      <c r="J646" s="174">
        <f t="shared" si="163"/>
        <v>0</v>
      </c>
      <c r="K646" s="251">
        <f t="shared" si="164"/>
        <v>0.08</v>
      </c>
      <c r="L646" s="174"/>
      <c r="M646" s="174">
        <f t="shared" si="165"/>
        <v>0</v>
      </c>
      <c r="N646" s="174">
        <f t="shared" si="166"/>
        <v>0</v>
      </c>
      <c r="O646" s="174">
        <f t="shared" si="167"/>
        <v>0</v>
      </c>
      <c r="P646" s="174">
        <f t="shared" si="168"/>
        <v>1</v>
      </c>
      <c r="Q646" s="174">
        <f t="shared" si="169"/>
        <v>10</v>
      </c>
      <c r="R646" s="174">
        <f t="shared" si="170"/>
        <v>2</v>
      </c>
      <c r="S646" s="177"/>
      <c r="T646" s="177"/>
      <c r="U646" s="177"/>
      <c r="V646" s="177"/>
      <c r="W646" s="370"/>
      <c r="X646" s="370"/>
      <c r="Y646" s="391"/>
      <c r="Z646" s="177"/>
      <c r="AA646" s="75">
        <v>484</v>
      </c>
      <c r="AB646" s="75">
        <v>484035165</v>
      </c>
      <c r="AC646" s="193" t="s">
        <v>103</v>
      </c>
      <c r="AD646" s="75">
        <v>0</v>
      </c>
      <c r="AE646" s="75">
        <v>0</v>
      </c>
      <c r="AF646" s="75">
        <v>0</v>
      </c>
      <c r="AG646" s="75">
        <v>0</v>
      </c>
      <c r="AH646" s="75">
        <v>0</v>
      </c>
      <c r="AI646" s="75">
        <v>2</v>
      </c>
      <c r="AJ646" s="75">
        <v>0</v>
      </c>
      <c r="AK646" s="164">
        <v>0</v>
      </c>
      <c r="AL646" s="164">
        <v>0</v>
      </c>
      <c r="AM646" s="164">
        <v>0</v>
      </c>
      <c r="AN646" s="164">
        <v>0</v>
      </c>
      <c r="AO646" s="164">
        <v>0</v>
      </c>
      <c r="AP646" s="164">
        <v>0</v>
      </c>
      <c r="AQ646" s="164">
        <v>0</v>
      </c>
      <c r="AR646" s="164">
        <v>0</v>
      </c>
      <c r="AS646" s="75">
        <v>1</v>
      </c>
      <c r="AT646" s="165"/>
      <c r="AU646" s="75">
        <v>35</v>
      </c>
      <c r="AV646" s="75">
        <v>165</v>
      </c>
      <c r="AW646" s="369">
        <v>10</v>
      </c>
      <c r="AY646" s="75"/>
    </row>
    <row r="647" spans="1:51">
      <c r="A647" s="164">
        <f t="shared" si="154"/>
        <v>484</v>
      </c>
      <c r="B647" s="164">
        <f t="shared" si="155"/>
        <v>484035198</v>
      </c>
      <c r="C647" s="165" t="str">
        <f t="shared" si="156"/>
        <v>ROXBURY PREPARATORY</v>
      </c>
      <c r="D647" s="174">
        <f t="shared" si="157"/>
        <v>0</v>
      </c>
      <c r="E647" s="174">
        <f t="shared" si="158"/>
        <v>0</v>
      </c>
      <c r="F647" s="174">
        <f t="shared" si="159"/>
        <v>0</v>
      </c>
      <c r="G647" s="174">
        <f t="shared" si="160"/>
        <v>0</v>
      </c>
      <c r="H647" s="174">
        <f t="shared" si="161"/>
        <v>0</v>
      </c>
      <c r="I647" s="174">
        <f t="shared" si="162"/>
        <v>2</v>
      </c>
      <c r="J647" s="174">
        <f t="shared" si="163"/>
        <v>0</v>
      </c>
      <c r="K647" s="251">
        <f t="shared" si="164"/>
        <v>0.08</v>
      </c>
      <c r="L647" s="174"/>
      <c r="M647" s="174">
        <f t="shared" si="165"/>
        <v>0</v>
      </c>
      <c r="N647" s="174">
        <f t="shared" si="166"/>
        <v>0</v>
      </c>
      <c r="O647" s="174">
        <f t="shared" si="167"/>
        <v>0</v>
      </c>
      <c r="P647" s="174">
        <f t="shared" si="168"/>
        <v>2</v>
      </c>
      <c r="Q647" s="174">
        <f t="shared" si="169"/>
        <v>3</v>
      </c>
      <c r="R647" s="174">
        <f t="shared" si="170"/>
        <v>2</v>
      </c>
      <c r="S647" s="177"/>
      <c r="T647" s="177"/>
      <c r="U647" s="177"/>
      <c r="V647" s="177"/>
      <c r="W647" s="370"/>
      <c r="X647" s="370"/>
      <c r="Y647" s="391"/>
      <c r="Z647" s="177"/>
      <c r="AA647" s="75">
        <v>484</v>
      </c>
      <c r="AB647" s="75">
        <v>484035198</v>
      </c>
      <c r="AC647" s="193" t="s">
        <v>103</v>
      </c>
      <c r="AD647" s="75">
        <v>0</v>
      </c>
      <c r="AE647" s="75">
        <v>0</v>
      </c>
      <c r="AF647" s="75">
        <v>0</v>
      </c>
      <c r="AG647" s="75">
        <v>0</v>
      </c>
      <c r="AH647" s="75">
        <v>0</v>
      </c>
      <c r="AI647" s="75">
        <v>2</v>
      </c>
      <c r="AJ647" s="75">
        <v>0</v>
      </c>
      <c r="AK647" s="164">
        <v>0</v>
      </c>
      <c r="AL647" s="164">
        <v>0</v>
      </c>
      <c r="AM647" s="164">
        <v>0</v>
      </c>
      <c r="AN647" s="164">
        <v>0</v>
      </c>
      <c r="AO647" s="164">
        <v>0</v>
      </c>
      <c r="AP647" s="164">
        <v>0</v>
      </c>
      <c r="AQ647" s="164">
        <v>0</v>
      </c>
      <c r="AR647" s="164">
        <v>0</v>
      </c>
      <c r="AS647" s="75">
        <v>2</v>
      </c>
      <c r="AT647" s="165"/>
      <c r="AU647" s="75">
        <v>35</v>
      </c>
      <c r="AV647" s="75">
        <v>198</v>
      </c>
      <c r="AW647" s="369">
        <v>3</v>
      </c>
      <c r="AY647" s="75"/>
    </row>
    <row r="648" spans="1:51">
      <c r="A648" s="164">
        <f t="shared" si="154"/>
        <v>484</v>
      </c>
      <c r="B648" s="164">
        <f t="shared" si="155"/>
        <v>484035220</v>
      </c>
      <c r="C648" s="165" t="str">
        <f t="shared" si="156"/>
        <v>ROXBURY PREPARATORY</v>
      </c>
      <c r="D648" s="174">
        <f t="shared" si="157"/>
        <v>0</v>
      </c>
      <c r="E648" s="174">
        <f t="shared" si="158"/>
        <v>0</v>
      </c>
      <c r="F648" s="174">
        <f t="shared" si="159"/>
        <v>0</v>
      </c>
      <c r="G648" s="174">
        <f t="shared" si="160"/>
        <v>0</v>
      </c>
      <c r="H648" s="174">
        <f t="shared" si="161"/>
        <v>0</v>
      </c>
      <c r="I648" s="174">
        <f t="shared" si="162"/>
        <v>1</v>
      </c>
      <c r="J648" s="174">
        <f t="shared" si="163"/>
        <v>0</v>
      </c>
      <c r="K648" s="251">
        <f t="shared" si="164"/>
        <v>0.04</v>
      </c>
      <c r="L648" s="174"/>
      <c r="M648" s="174">
        <f t="shared" si="165"/>
        <v>0</v>
      </c>
      <c r="N648" s="174">
        <f t="shared" si="166"/>
        <v>0</v>
      </c>
      <c r="O648" s="174">
        <f t="shared" si="167"/>
        <v>1</v>
      </c>
      <c r="P648" s="174">
        <f t="shared" si="168"/>
        <v>1</v>
      </c>
      <c r="Q648" s="174">
        <f t="shared" si="169"/>
        <v>8</v>
      </c>
      <c r="R648" s="174">
        <f t="shared" si="170"/>
        <v>1</v>
      </c>
      <c r="S648" s="177"/>
      <c r="T648" s="177"/>
      <c r="U648" s="177"/>
      <c r="V648" s="177"/>
      <c r="W648" s="370"/>
      <c r="X648" s="370"/>
      <c r="Y648" s="391"/>
      <c r="Z648" s="177"/>
      <c r="AA648" s="75">
        <v>484</v>
      </c>
      <c r="AB648" s="75">
        <v>484035220</v>
      </c>
      <c r="AC648" s="193" t="s">
        <v>103</v>
      </c>
      <c r="AD648" s="75">
        <v>0</v>
      </c>
      <c r="AE648" s="75">
        <v>0</v>
      </c>
      <c r="AF648" s="75">
        <v>0</v>
      </c>
      <c r="AG648" s="75">
        <v>0</v>
      </c>
      <c r="AH648" s="75">
        <v>0</v>
      </c>
      <c r="AI648" s="75">
        <v>1</v>
      </c>
      <c r="AJ648" s="75">
        <v>0</v>
      </c>
      <c r="AK648" s="164">
        <v>0</v>
      </c>
      <c r="AL648" s="164">
        <v>0</v>
      </c>
      <c r="AM648" s="164">
        <v>0</v>
      </c>
      <c r="AN648" s="164">
        <v>1</v>
      </c>
      <c r="AO648" s="164">
        <v>0</v>
      </c>
      <c r="AP648" s="164">
        <v>0</v>
      </c>
      <c r="AQ648" s="164">
        <v>0</v>
      </c>
      <c r="AR648" s="164">
        <v>0</v>
      </c>
      <c r="AS648" s="75">
        <v>1</v>
      </c>
      <c r="AT648" s="165"/>
      <c r="AU648" s="75">
        <v>35</v>
      </c>
      <c r="AV648" s="75">
        <v>220</v>
      </c>
      <c r="AW648" s="369">
        <v>8</v>
      </c>
      <c r="AY648" s="75"/>
    </row>
    <row r="649" spans="1:51">
      <c r="A649" s="164">
        <f t="shared" si="154"/>
        <v>484</v>
      </c>
      <c r="B649" s="164">
        <f t="shared" si="155"/>
        <v>484035243</v>
      </c>
      <c r="C649" s="165" t="str">
        <f t="shared" si="156"/>
        <v>ROXBURY PREPARATORY</v>
      </c>
      <c r="D649" s="174">
        <f t="shared" si="157"/>
        <v>0</v>
      </c>
      <c r="E649" s="174">
        <f t="shared" si="158"/>
        <v>0</v>
      </c>
      <c r="F649" s="174">
        <f t="shared" si="159"/>
        <v>0</v>
      </c>
      <c r="G649" s="174">
        <f t="shared" si="160"/>
        <v>0</v>
      </c>
      <c r="H649" s="174">
        <f t="shared" si="161"/>
        <v>1</v>
      </c>
      <c r="I649" s="174">
        <f t="shared" si="162"/>
        <v>0</v>
      </c>
      <c r="J649" s="174">
        <f t="shared" si="163"/>
        <v>0</v>
      </c>
      <c r="K649" s="251">
        <f t="shared" si="164"/>
        <v>0.04</v>
      </c>
      <c r="L649" s="174"/>
      <c r="M649" s="174">
        <f t="shared" si="165"/>
        <v>0</v>
      </c>
      <c r="N649" s="174">
        <f t="shared" si="166"/>
        <v>0</v>
      </c>
      <c r="O649" s="174">
        <f t="shared" si="167"/>
        <v>0</v>
      </c>
      <c r="P649" s="174">
        <f t="shared" si="168"/>
        <v>0</v>
      </c>
      <c r="Q649" s="174">
        <f t="shared" si="169"/>
        <v>9</v>
      </c>
      <c r="R649" s="174">
        <f t="shared" si="170"/>
        <v>1</v>
      </c>
      <c r="S649" s="177"/>
      <c r="T649" s="177"/>
      <c r="U649" s="177"/>
      <c r="V649" s="177"/>
      <c r="W649" s="370"/>
      <c r="X649" s="370"/>
      <c r="Y649" s="391"/>
      <c r="Z649" s="177"/>
      <c r="AA649" s="75">
        <v>484</v>
      </c>
      <c r="AB649" s="75">
        <v>484035243</v>
      </c>
      <c r="AC649" s="193" t="s">
        <v>103</v>
      </c>
      <c r="AD649" s="75">
        <v>0</v>
      </c>
      <c r="AE649" s="75">
        <v>0</v>
      </c>
      <c r="AF649" s="75">
        <v>0</v>
      </c>
      <c r="AG649" s="75">
        <v>0</v>
      </c>
      <c r="AH649" s="75">
        <v>1</v>
      </c>
      <c r="AI649" s="75">
        <v>0</v>
      </c>
      <c r="AJ649" s="75">
        <v>0</v>
      </c>
      <c r="AK649" s="164">
        <v>0</v>
      </c>
      <c r="AL649" s="164">
        <v>0</v>
      </c>
      <c r="AM649" s="164">
        <v>0</v>
      </c>
      <c r="AN649" s="164">
        <v>0</v>
      </c>
      <c r="AO649" s="164">
        <v>0</v>
      </c>
      <c r="AP649" s="164">
        <v>0</v>
      </c>
      <c r="AQ649" s="164">
        <v>0</v>
      </c>
      <c r="AR649" s="164">
        <v>0</v>
      </c>
      <c r="AS649" s="75">
        <v>0</v>
      </c>
      <c r="AT649" s="165"/>
      <c r="AU649" s="75">
        <v>35</v>
      </c>
      <c r="AV649" s="75">
        <v>243</v>
      </c>
      <c r="AW649" s="369">
        <v>9</v>
      </c>
      <c r="AY649" s="75"/>
    </row>
    <row r="650" spans="1:51">
      <c r="A650" s="164">
        <f t="shared" si="154"/>
        <v>484</v>
      </c>
      <c r="B650" s="164">
        <f t="shared" si="155"/>
        <v>484035244</v>
      </c>
      <c r="C650" s="165" t="str">
        <f t="shared" si="156"/>
        <v>ROXBURY PREPARATORY</v>
      </c>
      <c r="D650" s="174">
        <f t="shared" si="157"/>
        <v>0</v>
      </c>
      <c r="E650" s="174">
        <f t="shared" si="158"/>
        <v>0</v>
      </c>
      <c r="F650" s="174">
        <f t="shared" si="159"/>
        <v>0</v>
      </c>
      <c r="G650" s="174">
        <f t="shared" si="160"/>
        <v>0</v>
      </c>
      <c r="H650" s="174">
        <f t="shared" si="161"/>
        <v>0</v>
      </c>
      <c r="I650" s="174">
        <f t="shared" si="162"/>
        <v>1</v>
      </c>
      <c r="J650" s="174">
        <f t="shared" si="163"/>
        <v>0</v>
      </c>
      <c r="K650" s="251">
        <f t="shared" si="164"/>
        <v>0.04</v>
      </c>
      <c r="L650" s="174"/>
      <c r="M650" s="174">
        <f t="shared" si="165"/>
        <v>0</v>
      </c>
      <c r="N650" s="174">
        <f t="shared" si="166"/>
        <v>0</v>
      </c>
      <c r="O650" s="174">
        <f t="shared" si="167"/>
        <v>0</v>
      </c>
      <c r="P650" s="174">
        <f t="shared" si="168"/>
        <v>1</v>
      </c>
      <c r="Q650" s="174">
        <f t="shared" si="169"/>
        <v>10</v>
      </c>
      <c r="R650" s="174">
        <f t="shared" si="170"/>
        <v>1</v>
      </c>
      <c r="S650" s="177"/>
      <c r="T650" s="177"/>
      <c r="U650" s="177"/>
      <c r="V650" s="177"/>
      <c r="W650" s="370"/>
      <c r="X650" s="370"/>
      <c r="Y650" s="391"/>
      <c r="Z650" s="177"/>
      <c r="AA650" s="75">
        <v>484</v>
      </c>
      <c r="AB650" s="75">
        <v>484035244</v>
      </c>
      <c r="AC650" s="193" t="s">
        <v>103</v>
      </c>
      <c r="AD650" s="75">
        <v>0</v>
      </c>
      <c r="AE650" s="75">
        <v>0</v>
      </c>
      <c r="AF650" s="75">
        <v>0</v>
      </c>
      <c r="AG650" s="75">
        <v>0</v>
      </c>
      <c r="AH650" s="75">
        <v>0</v>
      </c>
      <c r="AI650" s="75">
        <v>1</v>
      </c>
      <c r="AJ650" s="75">
        <v>0</v>
      </c>
      <c r="AK650" s="164">
        <v>0</v>
      </c>
      <c r="AL650" s="164">
        <v>0</v>
      </c>
      <c r="AM650" s="164">
        <v>0</v>
      </c>
      <c r="AN650" s="164">
        <v>0</v>
      </c>
      <c r="AO650" s="164">
        <v>0</v>
      </c>
      <c r="AP650" s="164">
        <v>0</v>
      </c>
      <c r="AQ650" s="164">
        <v>0</v>
      </c>
      <c r="AR650" s="164">
        <v>0</v>
      </c>
      <c r="AS650" s="75">
        <v>1</v>
      </c>
      <c r="AT650" s="165"/>
      <c r="AU650" s="75">
        <v>35</v>
      </c>
      <c r="AV650" s="75">
        <v>244</v>
      </c>
      <c r="AW650" s="369">
        <v>10</v>
      </c>
      <c r="AY650" s="75"/>
    </row>
    <row r="651" spans="1:51">
      <c r="A651" s="164">
        <f t="shared" ref="A651:A714" si="171">AA651</f>
        <v>484</v>
      </c>
      <c r="B651" s="164">
        <f t="shared" ref="B651:B714" si="172">AB651</f>
        <v>484035262</v>
      </c>
      <c r="C651" s="165" t="str">
        <f t="shared" ref="C651:C714" si="173">AC651</f>
        <v>ROXBURY PREPARATORY</v>
      </c>
      <c r="D651" s="174">
        <f t="shared" ref="D651:D714" si="174">ROUND(AD651,0)</f>
        <v>0</v>
      </c>
      <c r="E651" s="174">
        <f t="shared" ref="E651:E714" si="175">ROUND(AE651,0)</f>
        <v>0</v>
      </c>
      <c r="F651" s="174">
        <f t="shared" ref="F651:F714" si="176">ROUND(AF651,0)</f>
        <v>0</v>
      </c>
      <c r="G651" s="174">
        <f t="shared" ref="G651:G714" si="177">ROUND(AG651,0)</f>
        <v>0</v>
      </c>
      <c r="H651" s="174">
        <f t="shared" ref="H651:H714" si="178">ROUND(AH651,0)</f>
        <v>1</v>
      </c>
      <c r="I651" s="174">
        <f t="shared" ref="I651:I714" si="179">ROUND(AI651,0)-J651</f>
        <v>0</v>
      </c>
      <c r="J651" s="174">
        <f t="shared" ref="J651:J714" si="180">ROUND(AJ651,0)</f>
        <v>0</v>
      </c>
      <c r="K651" s="251">
        <f t="shared" ref="K651:K714" si="181">ROUND($K$2*(SUM(AF651:AI651)+(AE651*0.5))+$K$5*AJ651,4)</f>
        <v>0.04</v>
      </c>
      <c r="L651" s="174"/>
      <c r="M651" s="174">
        <f t="shared" ref="M651:M714" si="182">ROUND(AL651+(AK651*0.5),0)</f>
        <v>0</v>
      </c>
      <c r="N651" s="174">
        <f t="shared" ref="N651:N714" si="183">ROUND(AM651,0)</f>
        <v>1</v>
      </c>
      <c r="O651" s="174">
        <f t="shared" ref="O651:O714" si="184">ROUND(AN651,0)</f>
        <v>0</v>
      </c>
      <c r="P651" s="174">
        <f t="shared" ref="P651:P714" si="185">ROUND(((AP651+AQ651)*0.5)+AO651+AR651+AS651,0)</f>
        <v>1</v>
      </c>
      <c r="Q651" s="174">
        <f t="shared" ref="Q651:Q714" si="186">AW651</f>
        <v>9</v>
      </c>
      <c r="R651" s="174">
        <f t="shared" ref="R651:R714" si="187">SUM(F651:I651)+ROUND(D651*0.5,0)+ROUND(J651,0)</f>
        <v>1</v>
      </c>
      <c r="S651" s="177"/>
      <c r="T651" s="177"/>
      <c r="U651" s="177"/>
      <c r="V651" s="177"/>
      <c r="W651" s="370"/>
      <c r="X651" s="370"/>
      <c r="Y651" s="391"/>
      <c r="Z651" s="177"/>
      <c r="AA651" s="75">
        <v>484</v>
      </c>
      <c r="AB651" s="75">
        <v>484035262</v>
      </c>
      <c r="AC651" s="193" t="s">
        <v>103</v>
      </c>
      <c r="AD651" s="75">
        <v>0</v>
      </c>
      <c r="AE651" s="75">
        <v>0</v>
      </c>
      <c r="AF651" s="75">
        <v>0</v>
      </c>
      <c r="AG651" s="75">
        <v>0</v>
      </c>
      <c r="AH651" s="75">
        <v>1</v>
      </c>
      <c r="AI651" s="75">
        <v>0</v>
      </c>
      <c r="AJ651" s="75">
        <v>0</v>
      </c>
      <c r="AK651" s="164">
        <v>0</v>
      </c>
      <c r="AL651" s="164">
        <v>0</v>
      </c>
      <c r="AM651" s="164">
        <v>1</v>
      </c>
      <c r="AN651" s="164">
        <v>0</v>
      </c>
      <c r="AO651" s="164">
        <v>1</v>
      </c>
      <c r="AP651" s="164">
        <v>0</v>
      </c>
      <c r="AQ651" s="164">
        <v>0</v>
      </c>
      <c r="AR651" s="164">
        <v>0</v>
      </c>
      <c r="AS651" s="75">
        <v>0</v>
      </c>
      <c r="AT651" s="165"/>
      <c r="AU651" s="75">
        <v>35</v>
      </c>
      <c r="AV651" s="75">
        <v>262</v>
      </c>
      <c r="AW651" s="369">
        <v>9</v>
      </c>
      <c r="AY651" s="75"/>
    </row>
    <row r="652" spans="1:51">
      <c r="A652" s="164">
        <f t="shared" si="171"/>
        <v>484</v>
      </c>
      <c r="B652" s="164">
        <f t="shared" si="172"/>
        <v>484035285</v>
      </c>
      <c r="C652" s="165" t="str">
        <f t="shared" si="173"/>
        <v>ROXBURY PREPARATORY</v>
      </c>
      <c r="D652" s="174">
        <f t="shared" si="174"/>
        <v>0</v>
      </c>
      <c r="E652" s="174">
        <f t="shared" si="175"/>
        <v>0</v>
      </c>
      <c r="F652" s="174">
        <f t="shared" si="176"/>
        <v>0</v>
      </c>
      <c r="G652" s="174">
        <f t="shared" si="177"/>
        <v>0</v>
      </c>
      <c r="H652" s="174">
        <f t="shared" si="178"/>
        <v>0</v>
      </c>
      <c r="I652" s="174">
        <f t="shared" si="179"/>
        <v>1</v>
      </c>
      <c r="J652" s="174">
        <f t="shared" si="180"/>
        <v>0</v>
      </c>
      <c r="K652" s="251">
        <f t="shared" si="181"/>
        <v>0.04</v>
      </c>
      <c r="L652" s="174"/>
      <c r="M652" s="174">
        <f t="shared" si="182"/>
        <v>0</v>
      </c>
      <c r="N652" s="174">
        <f t="shared" si="183"/>
        <v>0</v>
      </c>
      <c r="O652" s="174">
        <f t="shared" si="184"/>
        <v>1</v>
      </c>
      <c r="P652" s="174">
        <f t="shared" si="185"/>
        <v>0</v>
      </c>
      <c r="Q652" s="174">
        <f t="shared" si="186"/>
        <v>9</v>
      </c>
      <c r="R652" s="174">
        <f t="shared" si="187"/>
        <v>1</v>
      </c>
      <c r="S652" s="177"/>
      <c r="T652" s="177"/>
      <c r="U652" s="177"/>
      <c r="V652" s="177"/>
      <c r="W652" s="370"/>
      <c r="X652" s="370"/>
      <c r="Y652" s="391"/>
      <c r="Z652" s="177"/>
      <c r="AA652" s="75">
        <v>484</v>
      </c>
      <c r="AB652" s="75">
        <v>484035285</v>
      </c>
      <c r="AC652" s="193" t="s">
        <v>103</v>
      </c>
      <c r="AD652" s="75">
        <v>0</v>
      </c>
      <c r="AE652" s="75">
        <v>0</v>
      </c>
      <c r="AF652" s="75">
        <v>0</v>
      </c>
      <c r="AG652" s="75">
        <v>0</v>
      </c>
      <c r="AH652" s="75">
        <v>0</v>
      </c>
      <c r="AI652" s="75">
        <v>1</v>
      </c>
      <c r="AJ652" s="75">
        <v>0</v>
      </c>
      <c r="AK652" s="164">
        <v>0</v>
      </c>
      <c r="AL652" s="164">
        <v>0</v>
      </c>
      <c r="AM652" s="164">
        <v>0</v>
      </c>
      <c r="AN652" s="164">
        <v>1</v>
      </c>
      <c r="AO652" s="164">
        <v>0</v>
      </c>
      <c r="AP652" s="164">
        <v>0</v>
      </c>
      <c r="AQ652" s="164">
        <v>0</v>
      </c>
      <c r="AR652" s="164">
        <v>0</v>
      </c>
      <c r="AS652" s="75">
        <v>0</v>
      </c>
      <c r="AT652" s="165"/>
      <c r="AU652" s="75">
        <v>35</v>
      </c>
      <c r="AV652" s="75">
        <v>285</v>
      </c>
      <c r="AW652" s="369">
        <v>9</v>
      </c>
      <c r="AY652" s="75"/>
    </row>
    <row r="653" spans="1:51">
      <c r="A653" s="164">
        <f t="shared" si="171"/>
        <v>484</v>
      </c>
      <c r="B653" s="164">
        <f t="shared" si="172"/>
        <v>484035308</v>
      </c>
      <c r="C653" s="165" t="str">
        <f t="shared" si="173"/>
        <v>ROXBURY PREPARATORY</v>
      </c>
      <c r="D653" s="174">
        <f t="shared" si="174"/>
        <v>0</v>
      </c>
      <c r="E653" s="174">
        <f t="shared" si="175"/>
        <v>0</v>
      </c>
      <c r="F653" s="174">
        <f t="shared" si="176"/>
        <v>0</v>
      </c>
      <c r="G653" s="174">
        <f t="shared" si="177"/>
        <v>0</v>
      </c>
      <c r="H653" s="174">
        <f t="shared" si="178"/>
        <v>0</v>
      </c>
      <c r="I653" s="174">
        <f t="shared" si="179"/>
        <v>1</v>
      </c>
      <c r="J653" s="174">
        <f t="shared" si="180"/>
        <v>0</v>
      </c>
      <c r="K653" s="251">
        <f t="shared" si="181"/>
        <v>0.04</v>
      </c>
      <c r="L653" s="174"/>
      <c r="M653" s="174">
        <f t="shared" si="182"/>
        <v>0</v>
      </c>
      <c r="N653" s="174">
        <f t="shared" si="183"/>
        <v>0</v>
      </c>
      <c r="O653" s="174">
        <f t="shared" si="184"/>
        <v>0</v>
      </c>
      <c r="P653" s="174">
        <f t="shared" si="185"/>
        <v>1</v>
      </c>
      <c r="Q653" s="174">
        <f t="shared" si="186"/>
        <v>9</v>
      </c>
      <c r="R653" s="174">
        <f t="shared" si="187"/>
        <v>1</v>
      </c>
      <c r="S653" s="177"/>
      <c r="T653" s="177"/>
      <c r="U653" s="177"/>
      <c r="V653" s="177"/>
      <c r="W653" s="370"/>
      <c r="X653" s="370"/>
      <c r="Y653" s="391"/>
      <c r="Z653" s="177"/>
      <c r="AA653" s="75">
        <v>484</v>
      </c>
      <c r="AB653" s="75">
        <v>484035308</v>
      </c>
      <c r="AC653" s="193" t="s">
        <v>103</v>
      </c>
      <c r="AD653" s="75">
        <v>0</v>
      </c>
      <c r="AE653" s="75">
        <v>0</v>
      </c>
      <c r="AF653" s="75">
        <v>0</v>
      </c>
      <c r="AG653" s="75">
        <v>0</v>
      </c>
      <c r="AH653" s="75">
        <v>0</v>
      </c>
      <c r="AI653" s="75">
        <v>1</v>
      </c>
      <c r="AJ653" s="75">
        <v>0</v>
      </c>
      <c r="AK653" s="164">
        <v>0</v>
      </c>
      <c r="AL653" s="164">
        <v>0</v>
      </c>
      <c r="AM653" s="164">
        <v>0</v>
      </c>
      <c r="AN653" s="164">
        <v>0</v>
      </c>
      <c r="AO653" s="164">
        <v>0</v>
      </c>
      <c r="AP653" s="164">
        <v>0</v>
      </c>
      <c r="AQ653" s="164">
        <v>0</v>
      </c>
      <c r="AR653" s="164">
        <v>0</v>
      </c>
      <c r="AS653" s="75">
        <v>1</v>
      </c>
      <c r="AT653" s="165"/>
      <c r="AU653" s="75">
        <v>35</v>
      </c>
      <c r="AV653" s="75">
        <v>308</v>
      </c>
      <c r="AW653" s="369">
        <v>9</v>
      </c>
      <c r="AY653" s="75"/>
    </row>
    <row r="654" spans="1:51">
      <c r="A654" s="164">
        <f t="shared" si="171"/>
        <v>484</v>
      </c>
      <c r="B654" s="164">
        <f t="shared" si="172"/>
        <v>484035336</v>
      </c>
      <c r="C654" s="165" t="str">
        <f t="shared" si="173"/>
        <v>ROXBURY PREPARATORY</v>
      </c>
      <c r="D654" s="174">
        <f t="shared" si="174"/>
        <v>0</v>
      </c>
      <c r="E654" s="174">
        <f t="shared" si="175"/>
        <v>0</v>
      </c>
      <c r="F654" s="174">
        <f t="shared" si="176"/>
        <v>0</v>
      </c>
      <c r="G654" s="174">
        <f t="shared" si="177"/>
        <v>0</v>
      </c>
      <c r="H654" s="174">
        <f t="shared" si="178"/>
        <v>1</v>
      </c>
      <c r="I654" s="174">
        <f t="shared" si="179"/>
        <v>0</v>
      </c>
      <c r="J654" s="174">
        <f t="shared" si="180"/>
        <v>0</v>
      </c>
      <c r="K654" s="251">
        <f t="shared" si="181"/>
        <v>0.04</v>
      </c>
      <c r="L654" s="174"/>
      <c r="M654" s="174">
        <f t="shared" si="182"/>
        <v>0</v>
      </c>
      <c r="N654" s="174">
        <f t="shared" si="183"/>
        <v>0</v>
      </c>
      <c r="O654" s="174">
        <f t="shared" si="184"/>
        <v>0</v>
      </c>
      <c r="P654" s="174">
        <f t="shared" si="185"/>
        <v>1</v>
      </c>
      <c r="Q654" s="174">
        <f t="shared" si="186"/>
        <v>8</v>
      </c>
      <c r="R654" s="174">
        <f t="shared" si="187"/>
        <v>1</v>
      </c>
      <c r="S654" s="177"/>
      <c r="T654" s="177"/>
      <c r="U654" s="177"/>
      <c r="V654" s="177"/>
      <c r="W654" s="370"/>
      <c r="X654" s="370"/>
      <c r="Y654" s="391"/>
      <c r="Z654" s="177"/>
      <c r="AA654" s="75">
        <v>484</v>
      </c>
      <c r="AB654" s="75">
        <v>484035336</v>
      </c>
      <c r="AC654" s="193" t="s">
        <v>103</v>
      </c>
      <c r="AD654" s="75">
        <v>0</v>
      </c>
      <c r="AE654" s="75">
        <v>0</v>
      </c>
      <c r="AF654" s="75">
        <v>0</v>
      </c>
      <c r="AG654" s="75">
        <v>0</v>
      </c>
      <c r="AH654" s="75">
        <v>1</v>
      </c>
      <c r="AI654" s="75">
        <v>0</v>
      </c>
      <c r="AJ654" s="75">
        <v>0</v>
      </c>
      <c r="AK654" s="164">
        <v>0</v>
      </c>
      <c r="AL654" s="164">
        <v>0</v>
      </c>
      <c r="AM654" s="164">
        <v>0</v>
      </c>
      <c r="AN654" s="164">
        <v>0</v>
      </c>
      <c r="AO654" s="164">
        <v>1</v>
      </c>
      <c r="AP654" s="164">
        <v>0</v>
      </c>
      <c r="AQ654" s="164">
        <v>0</v>
      </c>
      <c r="AR654" s="164">
        <v>0</v>
      </c>
      <c r="AS654" s="75">
        <v>0</v>
      </c>
      <c r="AT654" s="165"/>
      <c r="AU654" s="75">
        <v>35</v>
      </c>
      <c r="AV654" s="75">
        <v>336</v>
      </c>
      <c r="AW654" s="369">
        <v>8</v>
      </c>
      <c r="AY654" s="75"/>
    </row>
    <row r="655" spans="1:51">
      <c r="A655" s="164">
        <f t="shared" si="171"/>
        <v>484</v>
      </c>
      <c r="B655" s="164">
        <f t="shared" si="172"/>
        <v>484035690</v>
      </c>
      <c r="C655" s="165" t="str">
        <f t="shared" si="173"/>
        <v>ROXBURY PREPARATORY</v>
      </c>
      <c r="D655" s="174">
        <f t="shared" si="174"/>
        <v>0</v>
      </c>
      <c r="E655" s="174">
        <f t="shared" si="175"/>
        <v>0</v>
      </c>
      <c r="F655" s="174">
        <f t="shared" si="176"/>
        <v>0</v>
      </c>
      <c r="G655" s="174">
        <f t="shared" si="177"/>
        <v>0</v>
      </c>
      <c r="H655" s="174">
        <f t="shared" si="178"/>
        <v>0</v>
      </c>
      <c r="I655" s="174">
        <f t="shared" si="179"/>
        <v>1</v>
      </c>
      <c r="J655" s="174">
        <f t="shared" si="180"/>
        <v>0</v>
      </c>
      <c r="K655" s="251">
        <f t="shared" si="181"/>
        <v>0.04</v>
      </c>
      <c r="L655" s="174"/>
      <c r="M655" s="174">
        <f t="shared" si="182"/>
        <v>0</v>
      </c>
      <c r="N655" s="174">
        <f t="shared" si="183"/>
        <v>0</v>
      </c>
      <c r="O655" s="174">
        <f t="shared" si="184"/>
        <v>0</v>
      </c>
      <c r="P655" s="174">
        <f t="shared" si="185"/>
        <v>0</v>
      </c>
      <c r="Q655" s="174">
        <f t="shared" si="186"/>
        <v>4</v>
      </c>
      <c r="R655" s="174">
        <f t="shared" si="187"/>
        <v>1</v>
      </c>
      <c r="S655" s="177"/>
      <c r="T655" s="177"/>
      <c r="U655" s="177"/>
      <c r="V655" s="177"/>
      <c r="W655" s="370"/>
      <c r="X655" s="370"/>
      <c r="Y655" s="391"/>
      <c r="Z655" s="177"/>
      <c r="AA655" s="75">
        <v>484</v>
      </c>
      <c r="AB655" s="75">
        <v>484035690</v>
      </c>
      <c r="AC655" s="193" t="s">
        <v>103</v>
      </c>
      <c r="AD655" s="75">
        <v>0</v>
      </c>
      <c r="AE655" s="75">
        <v>0</v>
      </c>
      <c r="AF655" s="75">
        <v>0</v>
      </c>
      <c r="AG655" s="75">
        <v>0</v>
      </c>
      <c r="AH655" s="75">
        <v>0</v>
      </c>
      <c r="AI655" s="75">
        <v>1</v>
      </c>
      <c r="AJ655" s="75">
        <v>0</v>
      </c>
      <c r="AK655" s="164">
        <v>0</v>
      </c>
      <c r="AL655" s="164">
        <v>0</v>
      </c>
      <c r="AM655" s="164">
        <v>0</v>
      </c>
      <c r="AN655" s="164">
        <v>0</v>
      </c>
      <c r="AO655" s="164">
        <v>0</v>
      </c>
      <c r="AP655" s="164">
        <v>0</v>
      </c>
      <c r="AQ655" s="164">
        <v>0</v>
      </c>
      <c r="AR655" s="164">
        <v>0</v>
      </c>
      <c r="AS655" s="75">
        <v>0</v>
      </c>
      <c r="AT655" s="165"/>
      <c r="AU655" s="75">
        <v>35</v>
      </c>
      <c r="AV655" s="75">
        <v>690</v>
      </c>
      <c r="AW655" s="369">
        <v>4</v>
      </c>
      <c r="AY655" s="75"/>
    </row>
    <row r="656" spans="1:51">
      <c r="A656" s="164">
        <f t="shared" si="171"/>
        <v>485</v>
      </c>
      <c r="B656" s="164">
        <f t="shared" si="172"/>
        <v>485258030</v>
      </c>
      <c r="C656" s="165" t="str">
        <f t="shared" si="173"/>
        <v>SALEM ACADEMY</v>
      </c>
      <c r="D656" s="174">
        <f t="shared" si="174"/>
        <v>0</v>
      </c>
      <c r="E656" s="174">
        <f t="shared" si="175"/>
        <v>0</v>
      </c>
      <c r="F656" s="174">
        <f t="shared" si="176"/>
        <v>0</v>
      </c>
      <c r="G656" s="174">
        <f t="shared" si="177"/>
        <v>0</v>
      </c>
      <c r="H656" s="174">
        <f t="shared" si="178"/>
        <v>2</v>
      </c>
      <c r="I656" s="174">
        <f t="shared" si="179"/>
        <v>2</v>
      </c>
      <c r="J656" s="174">
        <f t="shared" si="180"/>
        <v>0</v>
      </c>
      <c r="K656" s="251">
        <f t="shared" si="181"/>
        <v>0.16</v>
      </c>
      <c r="L656" s="174"/>
      <c r="M656" s="174">
        <f t="shared" si="182"/>
        <v>0</v>
      </c>
      <c r="N656" s="174">
        <f t="shared" si="183"/>
        <v>0</v>
      </c>
      <c r="O656" s="174">
        <f t="shared" si="184"/>
        <v>0</v>
      </c>
      <c r="P656" s="174">
        <f t="shared" si="185"/>
        <v>3</v>
      </c>
      <c r="Q656" s="174">
        <f t="shared" si="186"/>
        <v>6</v>
      </c>
      <c r="R656" s="174">
        <f t="shared" si="187"/>
        <v>4</v>
      </c>
      <c r="S656" s="177"/>
      <c r="T656" s="177"/>
      <c r="U656" s="177"/>
      <c r="V656" s="177"/>
      <c r="W656" s="370"/>
      <c r="X656" s="370"/>
      <c r="Y656" s="391"/>
      <c r="Z656" s="177"/>
      <c r="AA656" s="75">
        <v>485</v>
      </c>
      <c r="AB656" s="75">
        <v>485258030</v>
      </c>
      <c r="AC656" s="193" t="s">
        <v>105</v>
      </c>
      <c r="AD656" s="75">
        <v>0</v>
      </c>
      <c r="AE656" s="75">
        <v>0</v>
      </c>
      <c r="AF656" s="75">
        <v>0</v>
      </c>
      <c r="AG656" s="75">
        <v>0</v>
      </c>
      <c r="AH656" s="75">
        <v>2</v>
      </c>
      <c r="AI656" s="75">
        <v>2</v>
      </c>
      <c r="AJ656" s="75">
        <v>0</v>
      </c>
      <c r="AK656" s="164">
        <v>0</v>
      </c>
      <c r="AL656" s="164">
        <v>0</v>
      </c>
      <c r="AM656" s="164">
        <v>0</v>
      </c>
      <c r="AN656" s="164">
        <v>0</v>
      </c>
      <c r="AO656" s="164">
        <v>2</v>
      </c>
      <c r="AP656" s="164">
        <v>0</v>
      </c>
      <c r="AQ656" s="164">
        <v>0</v>
      </c>
      <c r="AR656" s="164">
        <v>0</v>
      </c>
      <c r="AS656" s="75">
        <v>1</v>
      </c>
      <c r="AT656" s="165"/>
      <c r="AU656" s="75">
        <v>258</v>
      </c>
      <c r="AV656" s="75">
        <v>30</v>
      </c>
      <c r="AW656" s="369">
        <v>6</v>
      </c>
      <c r="AY656" s="75"/>
    </row>
    <row r="657" spans="1:51">
      <c r="A657" s="164">
        <f t="shared" si="171"/>
        <v>485</v>
      </c>
      <c r="B657" s="164">
        <f t="shared" si="172"/>
        <v>485258079</v>
      </c>
      <c r="C657" s="165" t="str">
        <f t="shared" si="173"/>
        <v>SALEM ACADEMY</v>
      </c>
      <c r="D657" s="174">
        <f t="shared" si="174"/>
        <v>0</v>
      </c>
      <c r="E657" s="174">
        <f t="shared" si="175"/>
        <v>0</v>
      </c>
      <c r="F657" s="174">
        <f t="shared" si="176"/>
        <v>0</v>
      </c>
      <c r="G657" s="174">
        <f t="shared" si="177"/>
        <v>0</v>
      </c>
      <c r="H657" s="174">
        <f t="shared" si="178"/>
        <v>0</v>
      </c>
      <c r="I657" s="174">
        <f t="shared" si="179"/>
        <v>1</v>
      </c>
      <c r="J657" s="174">
        <f t="shared" si="180"/>
        <v>0</v>
      </c>
      <c r="K657" s="251">
        <f t="shared" si="181"/>
        <v>0.04</v>
      </c>
      <c r="L657" s="174"/>
      <c r="M657" s="174">
        <f t="shared" si="182"/>
        <v>0</v>
      </c>
      <c r="N657" s="174">
        <f t="shared" si="183"/>
        <v>0</v>
      </c>
      <c r="O657" s="174">
        <f t="shared" si="184"/>
        <v>0</v>
      </c>
      <c r="P657" s="174">
        <f t="shared" si="185"/>
        <v>0</v>
      </c>
      <c r="Q657" s="174">
        <f t="shared" si="186"/>
        <v>7</v>
      </c>
      <c r="R657" s="174">
        <f t="shared" si="187"/>
        <v>1</v>
      </c>
      <c r="S657" s="177"/>
      <c r="T657" s="177"/>
      <c r="U657" s="177"/>
      <c r="V657" s="177"/>
      <c r="W657" s="370"/>
      <c r="X657" s="370"/>
      <c r="Y657" s="391"/>
      <c r="Z657" s="177"/>
      <c r="AA657" s="75">
        <v>485</v>
      </c>
      <c r="AB657" s="75">
        <v>485258079</v>
      </c>
      <c r="AC657" s="193" t="s">
        <v>105</v>
      </c>
      <c r="AD657" s="75">
        <v>0</v>
      </c>
      <c r="AE657" s="75">
        <v>0</v>
      </c>
      <c r="AF657" s="75">
        <v>0</v>
      </c>
      <c r="AG657" s="75">
        <v>0</v>
      </c>
      <c r="AH657" s="75">
        <v>0</v>
      </c>
      <c r="AI657" s="75">
        <v>1</v>
      </c>
      <c r="AJ657" s="75">
        <v>0</v>
      </c>
      <c r="AK657" s="164">
        <v>0</v>
      </c>
      <c r="AL657" s="164">
        <v>0</v>
      </c>
      <c r="AM657" s="164">
        <v>0</v>
      </c>
      <c r="AN657" s="164">
        <v>0</v>
      </c>
      <c r="AO657" s="164">
        <v>0</v>
      </c>
      <c r="AP657" s="164">
        <v>0</v>
      </c>
      <c r="AQ657" s="164">
        <v>0</v>
      </c>
      <c r="AR657" s="164">
        <v>0</v>
      </c>
      <c r="AS657" s="75">
        <v>0</v>
      </c>
      <c r="AT657" s="165"/>
      <c r="AU657" s="75">
        <v>258</v>
      </c>
      <c r="AV657" s="75">
        <v>79</v>
      </c>
      <c r="AW657" s="369">
        <v>7</v>
      </c>
      <c r="AY657" s="75"/>
    </row>
    <row r="658" spans="1:51">
      <c r="A658" s="164">
        <f t="shared" si="171"/>
        <v>485</v>
      </c>
      <c r="B658" s="164">
        <f t="shared" si="172"/>
        <v>485258107</v>
      </c>
      <c r="C658" s="165" t="str">
        <f t="shared" si="173"/>
        <v>SALEM ACADEMY</v>
      </c>
      <c r="D658" s="174">
        <f t="shared" si="174"/>
        <v>0</v>
      </c>
      <c r="E658" s="174">
        <f t="shared" si="175"/>
        <v>0</v>
      </c>
      <c r="F658" s="174">
        <f t="shared" si="176"/>
        <v>0</v>
      </c>
      <c r="G658" s="174">
        <f t="shared" si="177"/>
        <v>0</v>
      </c>
      <c r="H658" s="174">
        <f t="shared" si="178"/>
        <v>0</v>
      </c>
      <c r="I658" s="174">
        <f t="shared" si="179"/>
        <v>1</v>
      </c>
      <c r="J658" s="174">
        <f t="shared" si="180"/>
        <v>0</v>
      </c>
      <c r="K658" s="251">
        <f t="shared" si="181"/>
        <v>0.04</v>
      </c>
      <c r="L658" s="174"/>
      <c r="M658" s="174">
        <f t="shared" si="182"/>
        <v>0</v>
      </c>
      <c r="N658" s="174">
        <f t="shared" si="183"/>
        <v>0</v>
      </c>
      <c r="O658" s="174">
        <f t="shared" si="184"/>
        <v>0</v>
      </c>
      <c r="P658" s="174">
        <f t="shared" si="185"/>
        <v>0</v>
      </c>
      <c r="Q658" s="174">
        <f t="shared" si="186"/>
        <v>9</v>
      </c>
      <c r="R658" s="174">
        <f t="shared" si="187"/>
        <v>1</v>
      </c>
      <c r="S658" s="177"/>
      <c r="T658" s="177"/>
      <c r="U658" s="177"/>
      <c r="V658" s="177"/>
      <c r="W658" s="370"/>
      <c r="X658" s="370"/>
      <c r="Y658" s="391"/>
      <c r="Z658" s="177"/>
      <c r="AA658" s="75">
        <v>485</v>
      </c>
      <c r="AB658" s="75">
        <v>485258107</v>
      </c>
      <c r="AC658" s="193" t="s">
        <v>105</v>
      </c>
      <c r="AD658" s="75">
        <v>0</v>
      </c>
      <c r="AE658" s="75">
        <v>0</v>
      </c>
      <c r="AF658" s="75">
        <v>0</v>
      </c>
      <c r="AG658" s="75">
        <v>0</v>
      </c>
      <c r="AH658" s="75">
        <v>0</v>
      </c>
      <c r="AI658" s="75">
        <v>1</v>
      </c>
      <c r="AJ658" s="75">
        <v>0</v>
      </c>
      <c r="AK658" s="164">
        <v>0</v>
      </c>
      <c r="AL658" s="164">
        <v>0</v>
      </c>
      <c r="AM658" s="164">
        <v>0</v>
      </c>
      <c r="AN658" s="164">
        <v>0</v>
      </c>
      <c r="AO658" s="164">
        <v>0</v>
      </c>
      <c r="AP658" s="164">
        <v>0</v>
      </c>
      <c r="AQ658" s="164">
        <v>0</v>
      </c>
      <c r="AR658" s="164">
        <v>0</v>
      </c>
      <c r="AS658" s="75">
        <v>0</v>
      </c>
      <c r="AT658" s="165"/>
      <c r="AU658" s="75">
        <v>258</v>
      </c>
      <c r="AV658" s="75">
        <v>107</v>
      </c>
      <c r="AW658" s="369">
        <v>9</v>
      </c>
      <c r="AY658" s="75"/>
    </row>
    <row r="659" spans="1:51">
      <c r="A659" s="164">
        <f t="shared" si="171"/>
        <v>485</v>
      </c>
      <c r="B659" s="164">
        <f t="shared" si="172"/>
        <v>485258128</v>
      </c>
      <c r="C659" s="165" t="str">
        <f t="shared" si="173"/>
        <v>SALEM ACADEMY</v>
      </c>
      <c r="D659" s="174">
        <f t="shared" si="174"/>
        <v>0</v>
      </c>
      <c r="E659" s="174">
        <f t="shared" si="175"/>
        <v>0</v>
      </c>
      <c r="F659" s="174">
        <f t="shared" si="176"/>
        <v>0</v>
      </c>
      <c r="G659" s="174">
        <f t="shared" si="177"/>
        <v>0</v>
      </c>
      <c r="H659" s="174">
        <f t="shared" si="178"/>
        <v>0</v>
      </c>
      <c r="I659" s="174">
        <f t="shared" si="179"/>
        <v>1</v>
      </c>
      <c r="J659" s="174">
        <f t="shared" si="180"/>
        <v>0</v>
      </c>
      <c r="K659" s="251">
        <f t="shared" si="181"/>
        <v>0.04</v>
      </c>
      <c r="L659" s="174"/>
      <c r="M659" s="174">
        <f t="shared" si="182"/>
        <v>0</v>
      </c>
      <c r="N659" s="174">
        <f t="shared" si="183"/>
        <v>0</v>
      </c>
      <c r="O659" s="174">
        <f t="shared" si="184"/>
        <v>0</v>
      </c>
      <c r="P659" s="174">
        <f t="shared" si="185"/>
        <v>1</v>
      </c>
      <c r="Q659" s="174">
        <f t="shared" si="186"/>
        <v>10</v>
      </c>
      <c r="R659" s="174">
        <f t="shared" si="187"/>
        <v>1</v>
      </c>
      <c r="S659" s="177"/>
      <c r="T659" s="177"/>
      <c r="U659" s="177"/>
      <c r="V659" s="177"/>
      <c r="W659" s="370"/>
      <c r="X659" s="370"/>
      <c r="Y659" s="391"/>
      <c r="Z659" s="177"/>
      <c r="AA659" s="75">
        <v>485</v>
      </c>
      <c r="AB659" s="75">
        <v>485258128</v>
      </c>
      <c r="AC659" s="193" t="s">
        <v>105</v>
      </c>
      <c r="AD659" s="75">
        <v>0</v>
      </c>
      <c r="AE659" s="75">
        <v>0</v>
      </c>
      <c r="AF659" s="75">
        <v>0</v>
      </c>
      <c r="AG659" s="75">
        <v>0</v>
      </c>
      <c r="AH659" s="75">
        <v>0</v>
      </c>
      <c r="AI659" s="75">
        <v>1</v>
      </c>
      <c r="AJ659" s="75">
        <v>0</v>
      </c>
      <c r="AK659" s="164">
        <v>0</v>
      </c>
      <c r="AL659" s="164">
        <v>0</v>
      </c>
      <c r="AM659" s="164">
        <v>0</v>
      </c>
      <c r="AN659" s="164">
        <v>0</v>
      </c>
      <c r="AO659" s="164">
        <v>0</v>
      </c>
      <c r="AP659" s="164">
        <v>0</v>
      </c>
      <c r="AQ659" s="164">
        <v>0</v>
      </c>
      <c r="AR659" s="164">
        <v>0</v>
      </c>
      <c r="AS659" s="75">
        <v>1</v>
      </c>
      <c r="AT659" s="165"/>
      <c r="AU659" s="75">
        <v>258</v>
      </c>
      <c r="AV659" s="75">
        <v>128</v>
      </c>
      <c r="AW659" s="369">
        <v>10</v>
      </c>
      <c r="AY659" s="75"/>
    </row>
    <row r="660" spans="1:51">
      <c r="A660" s="164">
        <f t="shared" si="171"/>
        <v>485</v>
      </c>
      <c r="B660" s="164">
        <f t="shared" si="172"/>
        <v>485258149</v>
      </c>
      <c r="C660" s="165" t="str">
        <f t="shared" si="173"/>
        <v>SALEM ACADEMY</v>
      </c>
      <c r="D660" s="174">
        <f t="shared" si="174"/>
        <v>0</v>
      </c>
      <c r="E660" s="174">
        <f t="shared" si="175"/>
        <v>0</v>
      </c>
      <c r="F660" s="174">
        <f t="shared" si="176"/>
        <v>0</v>
      </c>
      <c r="G660" s="174">
        <f t="shared" si="177"/>
        <v>0</v>
      </c>
      <c r="H660" s="174">
        <f t="shared" si="178"/>
        <v>0</v>
      </c>
      <c r="I660" s="174">
        <f t="shared" si="179"/>
        <v>1</v>
      </c>
      <c r="J660" s="174">
        <f t="shared" si="180"/>
        <v>0</v>
      </c>
      <c r="K660" s="251">
        <f t="shared" si="181"/>
        <v>0.04</v>
      </c>
      <c r="L660" s="174"/>
      <c r="M660" s="174">
        <f t="shared" si="182"/>
        <v>0</v>
      </c>
      <c r="N660" s="174">
        <f t="shared" si="183"/>
        <v>0</v>
      </c>
      <c r="O660" s="174">
        <f t="shared" si="184"/>
        <v>0</v>
      </c>
      <c r="P660" s="174">
        <f t="shared" si="185"/>
        <v>1</v>
      </c>
      <c r="Q660" s="174">
        <f t="shared" si="186"/>
        <v>12</v>
      </c>
      <c r="R660" s="174">
        <f t="shared" si="187"/>
        <v>1</v>
      </c>
      <c r="S660" s="177"/>
      <c r="T660" s="177"/>
      <c r="U660" s="177"/>
      <c r="V660" s="177"/>
      <c r="W660" s="370"/>
      <c r="X660" s="370"/>
      <c r="Y660" s="391"/>
      <c r="Z660" s="177"/>
      <c r="AA660" s="75">
        <v>485</v>
      </c>
      <c r="AB660" s="75">
        <v>485258149</v>
      </c>
      <c r="AC660" s="193" t="s">
        <v>105</v>
      </c>
      <c r="AD660" s="75">
        <v>0</v>
      </c>
      <c r="AE660" s="75">
        <v>0</v>
      </c>
      <c r="AF660" s="75">
        <v>0</v>
      </c>
      <c r="AG660" s="75">
        <v>0</v>
      </c>
      <c r="AH660" s="75">
        <v>0</v>
      </c>
      <c r="AI660" s="75">
        <v>1</v>
      </c>
      <c r="AJ660" s="75">
        <v>0</v>
      </c>
      <c r="AK660" s="164">
        <v>0</v>
      </c>
      <c r="AL660" s="164">
        <v>0</v>
      </c>
      <c r="AM660" s="164">
        <v>0</v>
      </c>
      <c r="AN660" s="164">
        <v>0</v>
      </c>
      <c r="AO660" s="164">
        <v>0</v>
      </c>
      <c r="AP660" s="164">
        <v>0</v>
      </c>
      <c r="AQ660" s="164">
        <v>0</v>
      </c>
      <c r="AR660" s="164">
        <v>0</v>
      </c>
      <c r="AS660" s="75">
        <v>1</v>
      </c>
      <c r="AT660" s="165"/>
      <c r="AU660" s="75">
        <v>258</v>
      </c>
      <c r="AV660" s="75">
        <v>149</v>
      </c>
      <c r="AW660" s="369">
        <v>12</v>
      </c>
      <c r="AY660" s="75"/>
    </row>
    <row r="661" spans="1:51">
      <c r="A661" s="164">
        <f t="shared" si="171"/>
        <v>485</v>
      </c>
      <c r="B661" s="164">
        <f t="shared" si="172"/>
        <v>485258163</v>
      </c>
      <c r="C661" s="165" t="str">
        <f t="shared" si="173"/>
        <v>SALEM ACADEMY</v>
      </c>
      <c r="D661" s="174">
        <f t="shared" si="174"/>
        <v>0</v>
      </c>
      <c r="E661" s="174">
        <f t="shared" si="175"/>
        <v>0</v>
      </c>
      <c r="F661" s="174">
        <f t="shared" si="176"/>
        <v>0</v>
      </c>
      <c r="G661" s="174">
        <f t="shared" si="177"/>
        <v>0</v>
      </c>
      <c r="H661" s="174">
        <f t="shared" si="178"/>
        <v>3</v>
      </c>
      <c r="I661" s="174">
        <f t="shared" si="179"/>
        <v>11</v>
      </c>
      <c r="J661" s="174">
        <f t="shared" si="180"/>
        <v>0</v>
      </c>
      <c r="K661" s="251">
        <f t="shared" si="181"/>
        <v>0.56000000000000005</v>
      </c>
      <c r="L661" s="174"/>
      <c r="M661" s="174">
        <f t="shared" si="182"/>
        <v>0</v>
      </c>
      <c r="N661" s="174">
        <f t="shared" si="183"/>
        <v>0</v>
      </c>
      <c r="O661" s="174">
        <f t="shared" si="184"/>
        <v>1</v>
      </c>
      <c r="P661" s="174">
        <f t="shared" si="185"/>
        <v>11</v>
      </c>
      <c r="Q661" s="174">
        <f t="shared" si="186"/>
        <v>11</v>
      </c>
      <c r="R661" s="174">
        <f t="shared" si="187"/>
        <v>14</v>
      </c>
      <c r="S661" s="177"/>
      <c r="T661" s="177"/>
      <c r="U661" s="177"/>
      <c r="V661" s="177"/>
      <c r="W661" s="370"/>
      <c r="X661" s="370"/>
      <c r="Y661" s="391"/>
      <c r="Z661" s="177"/>
      <c r="AA661" s="75">
        <v>485</v>
      </c>
      <c r="AB661" s="75">
        <v>485258163</v>
      </c>
      <c r="AC661" s="193" t="s">
        <v>105</v>
      </c>
      <c r="AD661" s="75">
        <v>0</v>
      </c>
      <c r="AE661" s="75">
        <v>0</v>
      </c>
      <c r="AF661" s="75">
        <v>0</v>
      </c>
      <c r="AG661" s="75">
        <v>0</v>
      </c>
      <c r="AH661" s="75">
        <v>3</v>
      </c>
      <c r="AI661" s="75">
        <v>11</v>
      </c>
      <c r="AJ661" s="75">
        <v>0</v>
      </c>
      <c r="AK661" s="164">
        <v>0</v>
      </c>
      <c r="AL661" s="164">
        <v>0</v>
      </c>
      <c r="AM661" s="164">
        <v>0</v>
      </c>
      <c r="AN661" s="164">
        <v>1</v>
      </c>
      <c r="AO661" s="164">
        <v>3</v>
      </c>
      <c r="AP661" s="164">
        <v>0</v>
      </c>
      <c r="AQ661" s="164">
        <v>0</v>
      </c>
      <c r="AR661" s="164">
        <v>0</v>
      </c>
      <c r="AS661" s="75">
        <v>8</v>
      </c>
      <c r="AT661" s="165"/>
      <c r="AU661" s="75">
        <v>258</v>
      </c>
      <c r="AV661" s="75">
        <v>163</v>
      </c>
      <c r="AW661" s="369">
        <v>11</v>
      </c>
      <c r="AY661" s="75"/>
    </row>
    <row r="662" spans="1:51">
      <c r="A662" s="164">
        <f t="shared" si="171"/>
        <v>485</v>
      </c>
      <c r="B662" s="164">
        <f t="shared" si="172"/>
        <v>485258168</v>
      </c>
      <c r="C662" s="165" t="str">
        <f t="shared" si="173"/>
        <v>SALEM ACADEMY</v>
      </c>
      <c r="D662" s="174">
        <f t="shared" si="174"/>
        <v>0</v>
      </c>
      <c r="E662" s="174">
        <f t="shared" si="175"/>
        <v>0</v>
      </c>
      <c r="F662" s="174">
        <f t="shared" si="176"/>
        <v>0</v>
      </c>
      <c r="G662" s="174">
        <f t="shared" si="177"/>
        <v>0</v>
      </c>
      <c r="H662" s="174">
        <f t="shared" si="178"/>
        <v>1</v>
      </c>
      <c r="I662" s="174">
        <f t="shared" si="179"/>
        <v>1</v>
      </c>
      <c r="J662" s="174">
        <f t="shared" si="180"/>
        <v>0</v>
      </c>
      <c r="K662" s="251">
        <f t="shared" si="181"/>
        <v>0.08</v>
      </c>
      <c r="L662" s="174"/>
      <c r="M662" s="174">
        <f t="shared" si="182"/>
        <v>0</v>
      </c>
      <c r="N662" s="174">
        <f t="shared" si="183"/>
        <v>0</v>
      </c>
      <c r="O662" s="174">
        <f t="shared" si="184"/>
        <v>1</v>
      </c>
      <c r="P662" s="174">
        <f t="shared" si="185"/>
        <v>2</v>
      </c>
      <c r="Q662" s="174">
        <f t="shared" si="186"/>
        <v>3</v>
      </c>
      <c r="R662" s="174">
        <f t="shared" si="187"/>
        <v>2</v>
      </c>
      <c r="S662" s="177"/>
      <c r="T662" s="177"/>
      <c r="U662" s="177"/>
      <c r="V662" s="177"/>
      <c r="W662" s="370"/>
      <c r="X662" s="370"/>
      <c r="Y662" s="391"/>
      <c r="Z662" s="177"/>
      <c r="AA662" s="75">
        <v>485</v>
      </c>
      <c r="AB662" s="75">
        <v>485258168</v>
      </c>
      <c r="AC662" s="193" t="s">
        <v>105</v>
      </c>
      <c r="AD662" s="75">
        <v>0</v>
      </c>
      <c r="AE662" s="75">
        <v>0</v>
      </c>
      <c r="AF662" s="75">
        <v>0</v>
      </c>
      <c r="AG662" s="75">
        <v>0</v>
      </c>
      <c r="AH662" s="75">
        <v>1</v>
      </c>
      <c r="AI662" s="75">
        <v>1</v>
      </c>
      <c r="AJ662" s="75">
        <v>0</v>
      </c>
      <c r="AK662" s="164">
        <v>0</v>
      </c>
      <c r="AL662" s="164">
        <v>0</v>
      </c>
      <c r="AM662" s="164">
        <v>0</v>
      </c>
      <c r="AN662" s="164">
        <v>1</v>
      </c>
      <c r="AO662" s="164">
        <v>1</v>
      </c>
      <c r="AP662" s="164">
        <v>0</v>
      </c>
      <c r="AQ662" s="164">
        <v>0</v>
      </c>
      <c r="AR662" s="164">
        <v>0</v>
      </c>
      <c r="AS662" s="75">
        <v>1</v>
      </c>
      <c r="AT662" s="165"/>
      <c r="AU662" s="75">
        <v>258</v>
      </c>
      <c r="AV662" s="75">
        <v>168</v>
      </c>
      <c r="AW662" s="369">
        <v>3</v>
      </c>
      <c r="AY662" s="75"/>
    </row>
    <row r="663" spans="1:51">
      <c r="A663" s="164">
        <f t="shared" si="171"/>
        <v>485</v>
      </c>
      <c r="B663" s="164">
        <f t="shared" si="172"/>
        <v>485258229</v>
      </c>
      <c r="C663" s="165" t="str">
        <f t="shared" si="173"/>
        <v>SALEM ACADEMY</v>
      </c>
      <c r="D663" s="174">
        <f t="shared" si="174"/>
        <v>0</v>
      </c>
      <c r="E663" s="174">
        <f t="shared" si="175"/>
        <v>0</v>
      </c>
      <c r="F663" s="174">
        <f t="shared" si="176"/>
        <v>0</v>
      </c>
      <c r="G663" s="174">
        <f t="shared" si="177"/>
        <v>0</v>
      </c>
      <c r="H663" s="174">
        <f t="shared" si="178"/>
        <v>1</v>
      </c>
      <c r="I663" s="174">
        <f t="shared" si="179"/>
        <v>13</v>
      </c>
      <c r="J663" s="174">
        <f t="shared" si="180"/>
        <v>0</v>
      </c>
      <c r="K663" s="251">
        <f t="shared" si="181"/>
        <v>0.56000000000000005</v>
      </c>
      <c r="L663" s="174"/>
      <c r="M663" s="174">
        <f t="shared" si="182"/>
        <v>0</v>
      </c>
      <c r="N663" s="174">
        <f t="shared" si="183"/>
        <v>0</v>
      </c>
      <c r="O663" s="174">
        <f t="shared" si="184"/>
        <v>0</v>
      </c>
      <c r="P663" s="174">
        <f t="shared" si="185"/>
        <v>12</v>
      </c>
      <c r="Q663" s="174">
        <f t="shared" si="186"/>
        <v>9</v>
      </c>
      <c r="R663" s="174">
        <f t="shared" si="187"/>
        <v>14</v>
      </c>
      <c r="S663" s="177"/>
      <c r="T663" s="177"/>
      <c r="U663" s="177"/>
      <c r="V663" s="177"/>
      <c r="W663" s="370"/>
      <c r="X663" s="370"/>
      <c r="Y663" s="391"/>
      <c r="Z663" s="177"/>
      <c r="AA663" s="75">
        <v>485</v>
      </c>
      <c r="AB663" s="75">
        <v>485258229</v>
      </c>
      <c r="AC663" s="193" t="s">
        <v>105</v>
      </c>
      <c r="AD663" s="75">
        <v>0</v>
      </c>
      <c r="AE663" s="75">
        <v>0</v>
      </c>
      <c r="AF663" s="75">
        <v>0</v>
      </c>
      <c r="AG663" s="75">
        <v>0</v>
      </c>
      <c r="AH663" s="75">
        <v>1</v>
      </c>
      <c r="AI663" s="75">
        <v>13</v>
      </c>
      <c r="AJ663" s="75">
        <v>0</v>
      </c>
      <c r="AK663" s="164">
        <v>0</v>
      </c>
      <c r="AL663" s="164">
        <v>0</v>
      </c>
      <c r="AM663" s="164">
        <v>0</v>
      </c>
      <c r="AN663" s="164">
        <v>0</v>
      </c>
      <c r="AO663" s="164">
        <v>1</v>
      </c>
      <c r="AP663" s="164">
        <v>0</v>
      </c>
      <c r="AQ663" s="164">
        <v>0</v>
      </c>
      <c r="AR663" s="164">
        <v>0</v>
      </c>
      <c r="AS663" s="75">
        <v>11</v>
      </c>
      <c r="AT663" s="165"/>
      <c r="AU663" s="75">
        <v>258</v>
      </c>
      <c r="AV663" s="75">
        <v>229</v>
      </c>
      <c r="AW663" s="369">
        <v>9</v>
      </c>
      <c r="AY663" s="75"/>
    </row>
    <row r="664" spans="1:51">
      <c r="A664" s="164">
        <f t="shared" si="171"/>
        <v>485</v>
      </c>
      <c r="B664" s="164">
        <f t="shared" si="172"/>
        <v>485258258</v>
      </c>
      <c r="C664" s="165" t="str">
        <f t="shared" si="173"/>
        <v>SALEM ACADEMY</v>
      </c>
      <c r="D664" s="174">
        <f t="shared" si="174"/>
        <v>0</v>
      </c>
      <c r="E664" s="174">
        <f t="shared" si="175"/>
        <v>0</v>
      </c>
      <c r="F664" s="174">
        <f t="shared" si="176"/>
        <v>0</v>
      </c>
      <c r="G664" s="174">
        <f t="shared" si="177"/>
        <v>0</v>
      </c>
      <c r="H664" s="174">
        <f t="shared" si="178"/>
        <v>218</v>
      </c>
      <c r="I664" s="174">
        <f t="shared" si="179"/>
        <v>218</v>
      </c>
      <c r="J664" s="174">
        <f t="shared" si="180"/>
        <v>0</v>
      </c>
      <c r="K664" s="251">
        <f t="shared" si="181"/>
        <v>17.440000000000001</v>
      </c>
      <c r="L664" s="174"/>
      <c r="M664" s="174">
        <f t="shared" si="182"/>
        <v>0</v>
      </c>
      <c r="N664" s="174">
        <f t="shared" si="183"/>
        <v>15</v>
      </c>
      <c r="O664" s="174">
        <f t="shared" si="184"/>
        <v>13</v>
      </c>
      <c r="P664" s="174">
        <f t="shared" si="185"/>
        <v>272</v>
      </c>
      <c r="Q664" s="174">
        <f t="shared" si="186"/>
        <v>10</v>
      </c>
      <c r="R664" s="174">
        <f t="shared" si="187"/>
        <v>436</v>
      </c>
      <c r="S664" s="177"/>
      <c r="T664" s="177"/>
      <c r="U664" s="177"/>
      <c r="V664" s="177"/>
      <c r="W664" s="370"/>
      <c r="X664" s="370"/>
      <c r="Y664" s="391"/>
      <c r="Z664" s="177"/>
      <c r="AA664" s="75">
        <v>485</v>
      </c>
      <c r="AB664" s="75">
        <v>485258258</v>
      </c>
      <c r="AC664" s="193" t="s">
        <v>105</v>
      </c>
      <c r="AD664" s="75">
        <v>0</v>
      </c>
      <c r="AE664" s="75">
        <v>0</v>
      </c>
      <c r="AF664" s="75">
        <v>0</v>
      </c>
      <c r="AG664" s="75">
        <v>0</v>
      </c>
      <c r="AH664" s="75">
        <v>218</v>
      </c>
      <c r="AI664" s="75">
        <v>218</v>
      </c>
      <c r="AJ664" s="75">
        <v>0</v>
      </c>
      <c r="AK664" s="164">
        <v>0</v>
      </c>
      <c r="AL664" s="164">
        <v>0</v>
      </c>
      <c r="AM664" s="164">
        <v>15</v>
      </c>
      <c r="AN664" s="164">
        <v>13</v>
      </c>
      <c r="AO664" s="164">
        <v>132</v>
      </c>
      <c r="AP664" s="164">
        <v>0</v>
      </c>
      <c r="AQ664" s="164">
        <v>0</v>
      </c>
      <c r="AR664" s="164">
        <v>0</v>
      </c>
      <c r="AS664" s="75">
        <v>140</v>
      </c>
      <c r="AT664" s="165"/>
      <c r="AU664" s="75">
        <v>258</v>
      </c>
      <c r="AV664" s="75">
        <v>258</v>
      </c>
      <c r="AW664" s="369">
        <v>10</v>
      </c>
      <c r="AY664" s="75"/>
    </row>
    <row r="665" spans="1:51">
      <c r="A665" s="164">
        <f t="shared" si="171"/>
        <v>485</v>
      </c>
      <c r="B665" s="164">
        <f t="shared" si="172"/>
        <v>485258291</v>
      </c>
      <c r="C665" s="165" t="str">
        <f t="shared" si="173"/>
        <v>SALEM ACADEMY</v>
      </c>
      <c r="D665" s="174">
        <f t="shared" si="174"/>
        <v>0</v>
      </c>
      <c r="E665" s="174">
        <f t="shared" si="175"/>
        <v>0</v>
      </c>
      <c r="F665" s="174">
        <f t="shared" si="176"/>
        <v>0</v>
      </c>
      <c r="G665" s="174">
        <f t="shared" si="177"/>
        <v>0</v>
      </c>
      <c r="H665" s="174">
        <f t="shared" si="178"/>
        <v>0</v>
      </c>
      <c r="I665" s="174">
        <f t="shared" si="179"/>
        <v>2</v>
      </c>
      <c r="J665" s="174">
        <f t="shared" si="180"/>
        <v>0</v>
      </c>
      <c r="K665" s="251">
        <f t="shared" si="181"/>
        <v>0.08</v>
      </c>
      <c r="L665" s="174"/>
      <c r="M665" s="174">
        <f t="shared" si="182"/>
        <v>0</v>
      </c>
      <c r="N665" s="174">
        <f t="shared" si="183"/>
        <v>0</v>
      </c>
      <c r="O665" s="174">
        <f t="shared" si="184"/>
        <v>0</v>
      </c>
      <c r="P665" s="174">
        <f t="shared" si="185"/>
        <v>2</v>
      </c>
      <c r="Q665" s="174">
        <f t="shared" si="186"/>
        <v>4</v>
      </c>
      <c r="R665" s="174">
        <f t="shared" si="187"/>
        <v>2</v>
      </c>
      <c r="S665" s="177"/>
      <c r="T665" s="177"/>
      <c r="U665" s="177"/>
      <c r="V665" s="177"/>
      <c r="W665" s="370"/>
      <c r="X665" s="370"/>
      <c r="Y665" s="391"/>
      <c r="Z665" s="177"/>
      <c r="AA665" s="75">
        <v>485</v>
      </c>
      <c r="AB665" s="75">
        <v>485258291</v>
      </c>
      <c r="AC665" s="193" t="s">
        <v>105</v>
      </c>
      <c r="AD665" s="75">
        <v>0</v>
      </c>
      <c r="AE665" s="75">
        <v>0</v>
      </c>
      <c r="AF665" s="75">
        <v>0</v>
      </c>
      <c r="AG665" s="75">
        <v>0</v>
      </c>
      <c r="AH665" s="75">
        <v>0</v>
      </c>
      <c r="AI665" s="75">
        <v>2</v>
      </c>
      <c r="AJ665" s="75">
        <v>0</v>
      </c>
      <c r="AK665" s="164">
        <v>0</v>
      </c>
      <c r="AL665" s="164">
        <v>0</v>
      </c>
      <c r="AM665" s="164">
        <v>0</v>
      </c>
      <c r="AN665" s="164">
        <v>0</v>
      </c>
      <c r="AO665" s="164">
        <v>0</v>
      </c>
      <c r="AP665" s="164">
        <v>0</v>
      </c>
      <c r="AQ665" s="164">
        <v>0</v>
      </c>
      <c r="AR665" s="164">
        <v>0</v>
      </c>
      <c r="AS665" s="75">
        <v>2</v>
      </c>
      <c r="AT665" s="165"/>
      <c r="AU665" s="75">
        <v>258</v>
      </c>
      <c r="AV665" s="75">
        <v>291</v>
      </c>
      <c r="AW665" s="369">
        <v>4</v>
      </c>
      <c r="AY665" s="75"/>
    </row>
    <row r="666" spans="1:51">
      <c r="A666" s="164">
        <f t="shared" si="171"/>
        <v>485</v>
      </c>
      <c r="B666" s="164">
        <f t="shared" si="172"/>
        <v>485258295</v>
      </c>
      <c r="C666" s="165" t="str">
        <f t="shared" si="173"/>
        <v>SALEM ACADEMY</v>
      </c>
      <c r="D666" s="174">
        <f t="shared" si="174"/>
        <v>0</v>
      </c>
      <c r="E666" s="174">
        <f t="shared" si="175"/>
        <v>0</v>
      </c>
      <c r="F666" s="174">
        <f t="shared" si="176"/>
        <v>0</v>
      </c>
      <c r="G666" s="174">
        <f t="shared" si="177"/>
        <v>0</v>
      </c>
      <c r="H666" s="174">
        <f t="shared" si="178"/>
        <v>0</v>
      </c>
      <c r="I666" s="174">
        <f t="shared" si="179"/>
        <v>1</v>
      </c>
      <c r="J666" s="174">
        <f t="shared" si="180"/>
        <v>0</v>
      </c>
      <c r="K666" s="251">
        <f t="shared" si="181"/>
        <v>0.04</v>
      </c>
      <c r="L666" s="174"/>
      <c r="M666" s="174">
        <f t="shared" si="182"/>
        <v>0</v>
      </c>
      <c r="N666" s="174">
        <f t="shared" si="183"/>
        <v>0</v>
      </c>
      <c r="O666" s="174">
        <f t="shared" si="184"/>
        <v>0</v>
      </c>
      <c r="P666" s="174">
        <f t="shared" si="185"/>
        <v>1</v>
      </c>
      <c r="Q666" s="174">
        <f t="shared" si="186"/>
        <v>4</v>
      </c>
      <c r="R666" s="174">
        <f t="shared" si="187"/>
        <v>1</v>
      </c>
      <c r="S666" s="177"/>
      <c r="T666" s="177"/>
      <c r="U666" s="177"/>
      <c r="V666" s="177"/>
      <c r="W666" s="370"/>
      <c r="X666" s="370"/>
      <c r="Y666" s="391"/>
      <c r="Z666" s="177"/>
      <c r="AA666" s="75">
        <v>485</v>
      </c>
      <c r="AB666" s="75">
        <v>485258295</v>
      </c>
      <c r="AC666" s="193" t="s">
        <v>105</v>
      </c>
      <c r="AD666" s="75">
        <v>0</v>
      </c>
      <c r="AE666" s="75">
        <v>0</v>
      </c>
      <c r="AF666" s="75">
        <v>0</v>
      </c>
      <c r="AG666" s="75">
        <v>0</v>
      </c>
      <c r="AH666" s="75">
        <v>0</v>
      </c>
      <c r="AI666" s="75">
        <v>1</v>
      </c>
      <c r="AJ666" s="75">
        <v>0</v>
      </c>
      <c r="AK666" s="164">
        <v>0</v>
      </c>
      <c r="AL666" s="164">
        <v>0</v>
      </c>
      <c r="AM666" s="164">
        <v>0</v>
      </c>
      <c r="AN666" s="164">
        <v>0</v>
      </c>
      <c r="AO666" s="164">
        <v>0</v>
      </c>
      <c r="AP666" s="164">
        <v>0</v>
      </c>
      <c r="AQ666" s="164">
        <v>0</v>
      </c>
      <c r="AR666" s="164">
        <v>0</v>
      </c>
      <c r="AS666" s="75">
        <v>1</v>
      </c>
      <c r="AT666" s="165"/>
      <c r="AU666" s="75">
        <v>258</v>
      </c>
      <c r="AV666" s="75">
        <v>295</v>
      </c>
      <c r="AW666" s="369">
        <v>4</v>
      </c>
      <c r="AY666" s="75"/>
    </row>
    <row r="667" spans="1:51">
      <c r="A667" s="164">
        <f t="shared" si="171"/>
        <v>486</v>
      </c>
      <c r="B667" s="164">
        <f t="shared" si="172"/>
        <v>486348110</v>
      </c>
      <c r="C667" s="165" t="str">
        <f t="shared" si="173"/>
        <v>LEARNING FIRST</v>
      </c>
      <c r="D667" s="174">
        <f t="shared" si="174"/>
        <v>0</v>
      </c>
      <c r="E667" s="174">
        <f t="shared" si="175"/>
        <v>0</v>
      </c>
      <c r="F667" s="174">
        <f t="shared" si="176"/>
        <v>1</v>
      </c>
      <c r="G667" s="174">
        <f t="shared" si="177"/>
        <v>0</v>
      </c>
      <c r="H667" s="174">
        <f t="shared" si="178"/>
        <v>0</v>
      </c>
      <c r="I667" s="174">
        <f t="shared" si="179"/>
        <v>0</v>
      </c>
      <c r="J667" s="174">
        <f t="shared" si="180"/>
        <v>0</v>
      </c>
      <c r="K667" s="251">
        <f t="shared" si="181"/>
        <v>0.04</v>
      </c>
      <c r="L667" s="174"/>
      <c r="M667" s="174">
        <f t="shared" si="182"/>
        <v>0</v>
      </c>
      <c r="N667" s="174">
        <f t="shared" si="183"/>
        <v>0</v>
      </c>
      <c r="O667" s="174">
        <f t="shared" si="184"/>
        <v>0</v>
      </c>
      <c r="P667" s="174">
        <f t="shared" si="185"/>
        <v>1</v>
      </c>
      <c r="Q667" s="174">
        <f t="shared" si="186"/>
        <v>4</v>
      </c>
      <c r="R667" s="174">
        <f t="shared" si="187"/>
        <v>1</v>
      </c>
      <c r="S667" s="177"/>
      <c r="T667" s="177"/>
      <c r="U667" s="177"/>
      <c r="V667" s="177"/>
      <c r="W667" s="370"/>
      <c r="X667" s="370"/>
      <c r="Y667" s="391"/>
      <c r="Z667" s="177"/>
      <c r="AA667" s="75">
        <v>486</v>
      </c>
      <c r="AB667" s="75">
        <v>486348110</v>
      </c>
      <c r="AC667" s="193" t="s">
        <v>107</v>
      </c>
      <c r="AD667" s="75">
        <v>0</v>
      </c>
      <c r="AE667" s="75">
        <v>0</v>
      </c>
      <c r="AF667" s="75">
        <v>1</v>
      </c>
      <c r="AG667" s="75">
        <v>0</v>
      </c>
      <c r="AH667" s="75">
        <v>0</v>
      </c>
      <c r="AI667" s="75">
        <v>0</v>
      </c>
      <c r="AJ667" s="75">
        <v>0</v>
      </c>
      <c r="AK667" s="164">
        <v>0</v>
      </c>
      <c r="AL667" s="164">
        <v>0</v>
      </c>
      <c r="AM667" s="164">
        <v>0</v>
      </c>
      <c r="AN667" s="164">
        <v>0</v>
      </c>
      <c r="AO667" s="164">
        <v>0</v>
      </c>
      <c r="AP667" s="164">
        <v>0</v>
      </c>
      <c r="AQ667" s="164">
        <v>0</v>
      </c>
      <c r="AR667" s="164">
        <v>1</v>
      </c>
      <c r="AS667" s="75">
        <v>0</v>
      </c>
      <c r="AT667" s="165"/>
      <c r="AU667" s="75">
        <v>348</v>
      </c>
      <c r="AV667" s="75">
        <v>110</v>
      </c>
      <c r="AW667" s="369">
        <v>4</v>
      </c>
      <c r="AY667" s="75"/>
    </row>
    <row r="668" spans="1:51">
      <c r="A668" s="164">
        <f t="shared" si="171"/>
        <v>486</v>
      </c>
      <c r="B668" s="164">
        <f t="shared" si="172"/>
        <v>486348151</v>
      </c>
      <c r="C668" s="165" t="str">
        <f t="shared" si="173"/>
        <v>LEARNING FIRST</v>
      </c>
      <c r="D668" s="174">
        <f t="shared" si="174"/>
        <v>0</v>
      </c>
      <c r="E668" s="174">
        <f t="shared" si="175"/>
        <v>0</v>
      </c>
      <c r="F668" s="174">
        <f t="shared" si="176"/>
        <v>4</v>
      </c>
      <c r="G668" s="174">
        <f t="shared" si="177"/>
        <v>1</v>
      </c>
      <c r="H668" s="174">
        <f t="shared" si="178"/>
        <v>1</v>
      </c>
      <c r="I668" s="174">
        <f t="shared" si="179"/>
        <v>0</v>
      </c>
      <c r="J668" s="174">
        <f t="shared" si="180"/>
        <v>0</v>
      </c>
      <c r="K668" s="251">
        <f t="shared" si="181"/>
        <v>0.24</v>
      </c>
      <c r="L668" s="174"/>
      <c r="M668" s="174">
        <f t="shared" si="182"/>
        <v>0</v>
      </c>
      <c r="N668" s="174">
        <f t="shared" si="183"/>
        <v>0</v>
      </c>
      <c r="O668" s="174">
        <f t="shared" si="184"/>
        <v>0</v>
      </c>
      <c r="P668" s="174">
        <f t="shared" si="185"/>
        <v>4</v>
      </c>
      <c r="Q668" s="174">
        <f t="shared" si="186"/>
        <v>8</v>
      </c>
      <c r="R668" s="174">
        <f t="shared" si="187"/>
        <v>6</v>
      </c>
      <c r="S668" s="177"/>
      <c r="T668" s="177"/>
      <c r="U668" s="177"/>
      <c r="V668" s="177"/>
      <c r="W668" s="370"/>
      <c r="X668" s="370"/>
      <c r="Y668" s="391"/>
      <c r="Z668" s="177"/>
      <c r="AA668" s="75">
        <v>486</v>
      </c>
      <c r="AB668" s="75">
        <v>486348151</v>
      </c>
      <c r="AC668" s="193" t="s">
        <v>107</v>
      </c>
      <c r="AD668" s="75">
        <v>0</v>
      </c>
      <c r="AE668" s="75">
        <v>0</v>
      </c>
      <c r="AF668" s="75">
        <v>4</v>
      </c>
      <c r="AG668" s="75">
        <v>1</v>
      </c>
      <c r="AH668" s="75">
        <v>1</v>
      </c>
      <c r="AI668" s="75">
        <v>0</v>
      </c>
      <c r="AJ668" s="75">
        <v>0</v>
      </c>
      <c r="AK668" s="164">
        <v>0</v>
      </c>
      <c r="AL668" s="164">
        <v>0</v>
      </c>
      <c r="AM668" s="164">
        <v>0</v>
      </c>
      <c r="AN668" s="164">
        <v>0</v>
      </c>
      <c r="AO668" s="164">
        <v>1</v>
      </c>
      <c r="AP668" s="164">
        <v>0</v>
      </c>
      <c r="AQ668" s="164">
        <v>0</v>
      </c>
      <c r="AR668" s="164">
        <v>3</v>
      </c>
      <c r="AS668" s="75">
        <v>0</v>
      </c>
      <c r="AT668" s="165"/>
      <c r="AU668" s="75">
        <v>348</v>
      </c>
      <c r="AV668" s="75">
        <v>151</v>
      </c>
      <c r="AW668" s="369">
        <v>8</v>
      </c>
      <c r="AY668" s="75"/>
    </row>
    <row r="669" spans="1:51">
      <c r="A669" s="164">
        <f t="shared" si="171"/>
        <v>486</v>
      </c>
      <c r="B669" s="164">
        <f t="shared" si="172"/>
        <v>486348153</v>
      </c>
      <c r="C669" s="165" t="str">
        <f t="shared" si="173"/>
        <v>LEARNING FIRST</v>
      </c>
      <c r="D669" s="174">
        <f t="shared" si="174"/>
        <v>0</v>
      </c>
      <c r="E669" s="174">
        <f t="shared" si="175"/>
        <v>0</v>
      </c>
      <c r="F669" s="174">
        <f t="shared" si="176"/>
        <v>0</v>
      </c>
      <c r="G669" s="174">
        <f t="shared" si="177"/>
        <v>0</v>
      </c>
      <c r="H669" s="174">
        <f t="shared" si="178"/>
        <v>1</v>
      </c>
      <c r="I669" s="174">
        <f t="shared" si="179"/>
        <v>0</v>
      </c>
      <c r="J669" s="174">
        <f t="shared" si="180"/>
        <v>0</v>
      </c>
      <c r="K669" s="251">
        <f t="shared" si="181"/>
        <v>0.04</v>
      </c>
      <c r="L669" s="174"/>
      <c r="M669" s="174">
        <f t="shared" si="182"/>
        <v>0</v>
      </c>
      <c r="N669" s="174">
        <f t="shared" si="183"/>
        <v>0</v>
      </c>
      <c r="O669" s="174">
        <f t="shared" si="184"/>
        <v>0</v>
      </c>
      <c r="P669" s="174">
        <f t="shared" si="185"/>
        <v>0</v>
      </c>
      <c r="Q669" s="174">
        <f t="shared" si="186"/>
        <v>10</v>
      </c>
      <c r="R669" s="174">
        <f t="shared" si="187"/>
        <v>1</v>
      </c>
      <c r="S669" s="177"/>
      <c r="T669" s="177"/>
      <c r="U669" s="177"/>
      <c r="V669" s="177"/>
      <c r="W669" s="370"/>
      <c r="X669" s="370"/>
      <c r="Y669" s="391"/>
      <c r="Z669" s="177"/>
      <c r="AA669" s="75">
        <v>486</v>
      </c>
      <c r="AB669" s="75">
        <v>486348153</v>
      </c>
      <c r="AC669" s="193" t="s">
        <v>107</v>
      </c>
      <c r="AD669" s="75">
        <v>0</v>
      </c>
      <c r="AE669" s="75">
        <v>0</v>
      </c>
      <c r="AF669" s="75">
        <v>0</v>
      </c>
      <c r="AG669" s="75">
        <v>0</v>
      </c>
      <c r="AH669" s="75">
        <v>1</v>
      </c>
      <c r="AI669" s="75">
        <v>0</v>
      </c>
      <c r="AJ669" s="75">
        <v>0</v>
      </c>
      <c r="AK669" s="164">
        <v>0</v>
      </c>
      <c r="AL669" s="164">
        <v>0</v>
      </c>
      <c r="AM669" s="164">
        <v>0</v>
      </c>
      <c r="AN669" s="164">
        <v>0</v>
      </c>
      <c r="AO669" s="164">
        <v>0</v>
      </c>
      <c r="AP669" s="164">
        <v>0</v>
      </c>
      <c r="AQ669" s="164">
        <v>0</v>
      </c>
      <c r="AR669" s="164">
        <v>0</v>
      </c>
      <c r="AS669" s="75">
        <v>0</v>
      </c>
      <c r="AT669" s="165"/>
      <c r="AU669" s="75">
        <v>348</v>
      </c>
      <c r="AV669" s="75">
        <v>153</v>
      </c>
      <c r="AW669" s="369">
        <v>10</v>
      </c>
      <c r="AY669" s="75"/>
    </row>
    <row r="670" spans="1:51">
      <c r="A670" s="164">
        <f t="shared" si="171"/>
        <v>486</v>
      </c>
      <c r="B670" s="164">
        <f t="shared" si="172"/>
        <v>486348226</v>
      </c>
      <c r="C670" s="165" t="str">
        <f t="shared" si="173"/>
        <v>LEARNING FIRST</v>
      </c>
      <c r="D670" s="174">
        <f t="shared" si="174"/>
        <v>0</v>
      </c>
      <c r="E670" s="174">
        <f t="shared" si="175"/>
        <v>0</v>
      </c>
      <c r="F670" s="174">
        <f t="shared" si="176"/>
        <v>0</v>
      </c>
      <c r="G670" s="174">
        <f t="shared" si="177"/>
        <v>2</v>
      </c>
      <c r="H670" s="174">
        <f t="shared" si="178"/>
        <v>1</v>
      </c>
      <c r="I670" s="174">
        <f t="shared" si="179"/>
        <v>0</v>
      </c>
      <c r="J670" s="174">
        <f t="shared" si="180"/>
        <v>0</v>
      </c>
      <c r="K670" s="251">
        <f t="shared" si="181"/>
        <v>0.12</v>
      </c>
      <c r="L670" s="174"/>
      <c r="M670" s="174">
        <f t="shared" si="182"/>
        <v>0</v>
      </c>
      <c r="N670" s="174">
        <f t="shared" si="183"/>
        <v>0</v>
      </c>
      <c r="O670" s="174">
        <f t="shared" si="184"/>
        <v>0</v>
      </c>
      <c r="P670" s="174">
        <f t="shared" si="185"/>
        <v>0</v>
      </c>
      <c r="Q670" s="174">
        <f t="shared" si="186"/>
        <v>8</v>
      </c>
      <c r="R670" s="174">
        <f t="shared" si="187"/>
        <v>3</v>
      </c>
      <c r="S670" s="177"/>
      <c r="T670" s="177"/>
      <c r="U670" s="177"/>
      <c r="V670" s="177"/>
      <c r="W670" s="370"/>
      <c r="X670" s="370"/>
      <c r="Y670" s="391"/>
      <c r="Z670" s="177"/>
      <c r="AA670" s="75">
        <v>486</v>
      </c>
      <c r="AB670" s="75">
        <v>486348226</v>
      </c>
      <c r="AC670" s="193" t="s">
        <v>107</v>
      </c>
      <c r="AD670" s="75">
        <v>0</v>
      </c>
      <c r="AE670" s="75">
        <v>0</v>
      </c>
      <c r="AF670" s="75">
        <v>0</v>
      </c>
      <c r="AG670" s="75">
        <v>2</v>
      </c>
      <c r="AH670" s="75">
        <v>1</v>
      </c>
      <c r="AI670" s="75">
        <v>0</v>
      </c>
      <c r="AJ670" s="75">
        <v>0</v>
      </c>
      <c r="AK670" s="164">
        <v>0</v>
      </c>
      <c r="AL670" s="164">
        <v>0</v>
      </c>
      <c r="AM670" s="164">
        <v>0</v>
      </c>
      <c r="AN670" s="164">
        <v>0</v>
      </c>
      <c r="AO670" s="164">
        <v>0</v>
      </c>
      <c r="AP670" s="164">
        <v>0</v>
      </c>
      <c r="AQ670" s="164">
        <v>0</v>
      </c>
      <c r="AR670" s="164">
        <v>0</v>
      </c>
      <c r="AS670" s="75">
        <v>0</v>
      </c>
      <c r="AT670" s="165"/>
      <c r="AU670" s="75">
        <v>348</v>
      </c>
      <c r="AV670" s="75">
        <v>226</v>
      </c>
      <c r="AW670" s="369">
        <v>8</v>
      </c>
      <c r="AY670" s="75"/>
    </row>
    <row r="671" spans="1:51">
      <c r="A671" s="164">
        <f t="shared" si="171"/>
        <v>486</v>
      </c>
      <c r="B671" s="164">
        <f t="shared" si="172"/>
        <v>486348271</v>
      </c>
      <c r="C671" s="165" t="str">
        <f t="shared" si="173"/>
        <v>LEARNING FIRST</v>
      </c>
      <c r="D671" s="174">
        <f t="shared" si="174"/>
        <v>0</v>
      </c>
      <c r="E671" s="174">
        <f t="shared" si="175"/>
        <v>0</v>
      </c>
      <c r="F671" s="174">
        <f t="shared" si="176"/>
        <v>0</v>
      </c>
      <c r="G671" s="174">
        <f t="shared" si="177"/>
        <v>1</v>
      </c>
      <c r="H671" s="174">
        <f t="shared" si="178"/>
        <v>2</v>
      </c>
      <c r="I671" s="174">
        <f t="shared" si="179"/>
        <v>0</v>
      </c>
      <c r="J671" s="174">
        <f t="shared" si="180"/>
        <v>0</v>
      </c>
      <c r="K671" s="251">
        <f t="shared" si="181"/>
        <v>0.12</v>
      </c>
      <c r="L671" s="174"/>
      <c r="M671" s="174">
        <f t="shared" si="182"/>
        <v>0</v>
      </c>
      <c r="N671" s="174">
        <f t="shared" si="183"/>
        <v>0</v>
      </c>
      <c r="O671" s="174">
        <f t="shared" si="184"/>
        <v>0</v>
      </c>
      <c r="P671" s="174">
        <f t="shared" si="185"/>
        <v>2</v>
      </c>
      <c r="Q671" s="174">
        <f t="shared" si="186"/>
        <v>4</v>
      </c>
      <c r="R671" s="174">
        <f t="shared" si="187"/>
        <v>3</v>
      </c>
      <c r="S671" s="177"/>
      <c r="T671" s="177"/>
      <c r="U671" s="177"/>
      <c r="V671" s="177"/>
      <c r="W671" s="370"/>
      <c r="X671" s="370"/>
      <c r="Y671" s="391"/>
      <c r="Z671" s="177"/>
      <c r="AA671" s="75">
        <v>486</v>
      </c>
      <c r="AB671" s="75">
        <v>486348271</v>
      </c>
      <c r="AC671" s="193" t="s">
        <v>107</v>
      </c>
      <c r="AD671" s="75">
        <v>0</v>
      </c>
      <c r="AE671" s="75">
        <v>0</v>
      </c>
      <c r="AF671" s="75">
        <v>0</v>
      </c>
      <c r="AG671" s="75">
        <v>1</v>
      </c>
      <c r="AH671" s="75">
        <v>2</v>
      </c>
      <c r="AI671" s="75">
        <v>0</v>
      </c>
      <c r="AJ671" s="75">
        <v>0</v>
      </c>
      <c r="AK671" s="164">
        <v>0</v>
      </c>
      <c r="AL671" s="164">
        <v>0</v>
      </c>
      <c r="AM671" s="164">
        <v>0</v>
      </c>
      <c r="AN671" s="164">
        <v>0</v>
      </c>
      <c r="AO671" s="164">
        <v>2</v>
      </c>
      <c r="AP671" s="164">
        <v>0</v>
      </c>
      <c r="AQ671" s="164">
        <v>0</v>
      </c>
      <c r="AR671" s="164">
        <v>0</v>
      </c>
      <c r="AS671" s="75">
        <v>0</v>
      </c>
      <c r="AT671" s="165"/>
      <c r="AU671" s="75">
        <v>348</v>
      </c>
      <c r="AV671" s="75">
        <v>271</v>
      </c>
      <c r="AW671" s="369">
        <v>4</v>
      </c>
      <c r="AY671" s="75"/>
    </row>
    <row r="672" spans="1:51">
      <c r="A672" s="164">
        <f t="shared" si="171"/>
        <v>486</v>
      </c>
      <c r="B672" s="164">
        <f t="shared" si="172"/>
        <v>486348277</v>
      </c>
      <c r="C672" s="165" t="str">
        <f t="shared" si="173"/>
        <v>LEARNING FIRST</v>
      </c>
      <c r="D672" s="174">
        <f t="shared" si="174"/>
        <v>0</v>
      </c>
      <c r="E672" s="174">
        <f t="shared" si="175"/>
        <v>0</v>
      </c>
      <c r="F672" s="174">
        <f t="shared" si="176"/>
        <v>1</v>
      </c>
      <c r="G672" s="174">
        <f t="shared" si="177"/>
        <v>4</v>
      </c>
      <c r="H672" s="174">
        <f t="shared" si="178"/>
        <v>2</v>
      </c>
      <c r="I672" s="174">
        <f t="shared" si="179"/>
        <v>0</v>
      </c>
      <c r="J672" s="174">
        <f t="shared" si="180"/>
        <v>0</v>
      </c>
      <c r="K672" s="251">
        <f t="shared" si="181"/>
        <v>0.28000000000000003</v>
      </c>
      <c r="L672" s="174"/>
      <c r="M672" s="174">
        <f t="shared" si="182"/>
        <v>0</v>
      </c>
      <c r="N672" s="174">
        <f t="shared" si="183"/>
        <v>1</v>
      </c>
      <c r="O672" s="174">
        <f t="shared" si="184"/>
        <v>0</v>
      </c>
      <c r="P672" s="174">
        <f t="shared" si="185"/>
        <v>7</v>
      </c>
      <c r="Q672" s="174">
        <f t="shared" si="186"/>
        <v>12</v>
      </c>
      <c r="R672" s="174">
        <f t="shared" si="187"/>
        <v>7</v>
      </c>
      <c r="S672" s="177"/>
      <c r="T672" s="177"/>
      <c r="U672" s="177"/>
      <c r="V672" s="177"/>
      <c r="W672" s="370"/>
      <c r="X672" s="370"/>
      <c r="Y672" s="391"/>
      <c r="Z672" s="177"/>
      <c r="AA672" s="75">
        <v>486</v>
      </c>
      <c r="AB672" s="75">
        <v>486348277</v>
      </c>
      <c r="AC672" s="193" t="s">
        <v>107</v>
      </c>
      <c r="AD672" s="75">
        <v>0</v>
      </c>
      <c r="AE672" s="75">
        <v>0</v>
      </c>
      <c r="AF672" s="75">
        <v>1</v>
      </c>
      <c r="AG672" s="75">
        <v>4</v>
      </c>
      <c r="AH672" s="75">
        <v>2</v>
      </c>
      <c r="AI672" s="75">
        <v>0</v>
      </c>
      <c r="AJ672" s="75">
        <v>0</v>
      </c>
      <c r="AK672" s="164">
        <v>0</v>
      </c>
      <c r="AL672" s="164">
        <v>0</v>
      </c>
      <c r="AM672" s="164">
        <v>1</v>
      </c>
      <c r="AN672" s="164">
        <v>0</v>
      </c>
      <c r="AO672" s="164">
        <v>6</v>
      </c>
      <c r="AP672" s="164">
        <v>0</v>
      </c>
      <c r="AQ672" s="164">
        <v>0</v>
      </c>
      <c r="AR672" s="164">
        <v>1</v>
      </c>
      <c r="AS672" s="75">
        <v>0</v>
      </c>
      <c r="AT672" s="165"/>
      <c r="AU672" s="75">
        <v>348</v>
      </c>
      <c r="AV672" s="75">
        <v>277</v>
      </c>
      <c r="AW672" s="369">
        <v>12</v>
      </c>
      <c r="AY672" s="75"/>
    </row>
    <row r="673" spans="1:51">
      <c r="A673" s="164">
        <f t="shared" si="171"/>
        <v>486</v>
      </c>
      <c r="B673" s="164">
        <f t="shared" si="172"/>
        <v>486348316</v>
      </c>
      <c r="C673" s="165" t="str">
        <f t="shared" si="173"/>
        <v>LEARNING FIRST</v>
      </c>
      <c r="D673" s="174">
        <f t="shared" si="174"/>
        <v>0</v>
      </c>
      <c r="E673" s="174">
        <f t="shared" si="175"/>
        <v>0</v>
      </c>
      <c r="F673" s="174">
        <f t="shared" si="176"/>
        <v>1</v>
      </c>
      <c r="G673" s="174">
        <f t="shared" si="177"/>
        <v>3</v>
      </c>
      <c r="H673" s="174">
        <f t="shared" si="178"/>
        <v>1</v>
      </c>
      <c r="I673" s="174">
        <f t="shared" si="179"/>
        <v>0</v>
      </c>
      <c r="J673" s="174">
        <f t="shared" si="180"/>
        <v>0</v>
      </c>
      <c r="K673" s="251">
        <f t="shared" si="181"/>
        <v>0.2</v>
      </c>
      <c r="L673" s="174"/>
      <c r="M673" s="174">
        <f t="shared" si="182"/>
        <v>1</v>
      </c>
      <c r="N673" s="174">
        <f t="shared" si="183"/>
        <v>0</v>
      </c>
      <c r="O673" s="174">
        <f t="shared" si="184"/>
        <v>0</v>
      </c>
      <c r="P673" s="174">
        <f t="shared" si="185"/>
        <v>4</v>
      </c>
      <c r="Q673" s="174">
        <f t="shared" si="186"/>
        <v>11</v>
      </c>
      <c r="R673" s="174">
        <f t="shared" si="187"/>
        <v>5</v>
      </c>
      <c r="S673" s="177"/>
      <c r="T673" s="177"/>
      <c r="U673" s="177"/>
      <c r="V673" s="177"/>
      <c r="W673" s="370"/>
      <c r="X673" s="370"/>
      <c r="Y673" s="391"/>
      <c r="Z673" s="177"/>
      <c r="AA673" s="75">
        <v>486</v>
      </c>
      <c r="AB673" s="75">
        <v>486348316</v>
      </c>
      <c r="AC673" s="193" t="s">
        <v>107</v>
      </c>
      <c r="AD673" s="75">
        <v>0</v>
      </c>
      <c r="AE673" s="75">
        <v>0</v>
      </c>
      <c r="AF673" s="75">
        <v>1</v>
      </c>
      <c r="AG673" s="75">
        <v>3</v>
      </c>
      <c r="AH673" s="75">
        <v>1</v>
      </c>
      <c r="AI673" s="75">
        <v>0</v>
      </c>
      <c r="AJ673" s="75">
        <v>0</v>
      </c>
      <c r="AK673" s="164">
        <v>0</v>
      </c>
      <c r="AL673" s="164">
        <v>1</v>
      </c>
      <c r="AM673" s="164">
        <v>0</v>
      </c>
      <c r="AN673" s="164">
        <v>0</v>
      </c>
      <c r="AO673" s="164">
        <v>3</v>
      </c>
      <c r="AP673" s="164">
        <v>0</v>
      </c>
      <c r="AQ673" s="164">
        <v>0</v>
      </c>
      <c r="AR673" s="164">
        <v>1</v>
      </c>
      <c r="AS673" s="75">
        <v>0</v>
      </c>
      <c r="AT673" s="165"/>
      <c r="AU673" s="75">
        <v>348</v>
      </c>
      <c r="AV673" s="75">
        <v>316</v>
      </c>
      <c r="AW673" s="369">
        <v>11</v>
      </c>
      <c r="AY673" s="75"/>
    </row>
    <row r="674" spans="1:51">
      <c r="A674" s="164">
        <f t="shared" si="171"/>
        <v>486</v>
      </c>
      <c r="B674" s="164">
        <f t="shared" si="172"/>
        <v>486348322</v>
      </c>
      <c r="C674" s="165" t="str">
        <f t="shared" si="173"/>
        <v>LEARNING FIRST</v>
      </c>
      <c r="D674" s="174">
        <f t="shared" si="174"/>
        <v>0</v>
      </c>
      <c r="E674" s="174">
        <f t="shared" si="175"/>
        <v>0</v>
      </c>
      <c r="F674" s="174">
        <f t="shared" si="176"/>
        <v>0</v>
      </c>
      <c r="G674" s="174">
        <f t="shared" si="177"/>
        <v>1</v>
      </c>
      <c r="H674" s="174">
        <f t="shared" si="178"/>
        <v>0</v>
      </c>
      <c r="I674" s="174">
        <f t="shared" si="179"/>
        <v>0</v>
      </c>
      <c r="J674" s="174">
        <f t="shared" si="180"/>
        <v>0</v>
      </c>
      <c r="K674" s="251">
        <f t="shared" si="181"/>
        <v>0.04</v>
      </c>
      <c r="L674" s="174"/>
      <c r="M674" s="174">
        <f t="shared" si="182"/>
        <v>0</v>
      </c>
      <c r="N674" s="174">
        <f t="shared" si="183"/>
        <v>0</v>
      </c>
      <c r="O674" s="174">
        <f t="shared" si="184"/>
        <v>0</v>
      </c>
      <c r="P674" s="174">
        <f t="shared" si="185"/>
        <v>1</v>
      </c>
      <c r="Q674" s="174">
        <f t="shared" si="186"/>
        <v>6</v>
      </c>
      <c r="R674" s="174">
        <f t="shared" si="187"/>
        <v>1</v>
      </c>
      <c r="S674" s="177"/>
      <c r="T674" s="177"/>
      <c r="U674" s="177"/>
      <c r="V674" s="177"/>
      <c r="W674" s="370"/>
      <c r="X674" s="370"/>
      <c r="Y674" s="391"/>
      <c r="Z674" s="177"/>
      <c r="AA674" s="75">
        <v>486</v>
      </c>
      <c r="AB674" s="75">
        <v>486348322</v>
      </c>
      <c r="AC674" s="193" t="s">
        <v>107</v>
      </c>
      <c r="AD674" s="75">
        <v>0</v>
      </c>
      <c r="AE674" s="75">
        <v>0</v>
      </c>
      <c r="AF674" s="75">
        <v>0</v>
      </c>
      <c r="AG674" s="75">
        <v>1</v>
      </c>
      <c r="AH674" s="75">
        <v>0</v>
      </c>
      <c r="AI674" s="75">
        <v>0</v>
      </c>
      <c r="AJ674" s="75">
        <v>0</v>
      </c>
      <c r="AK674" s="164">
        <v>0</v>
      </c>
      <c r="AL674" s="164">
        <v>0</v>
      </c>
      <c r="AM674" s="164">
        <v>0</v>
      </c>
      <c r="AN674" s="164">
        <v>0</v>
      </c>
      <c r="AO674" s="164">
        <v>1</v>
      </c>
      <c r="AP674" s="164">
        <v>0</v>
      </c>
      <c r="AQ674" s="164">
        <v>0</v>
      </c>
      <c r="AR674" s="164">
        <v>0</v>
      </c>
      <c r="AS674" s="75">
        <v>0</v>
      </c>
      <c r="AT674" s="165"/>
      <c r="AU674" s="75">
        <v>348</v>
      </c>
      <c r="AV674" s="75">
        <v>322</v>
      </c>
      <c r="AW674" s="369">
        <v>6</v>
      </c>
      <c r="AY674" s="75"/>
    </row>
    <row r="675" spans="1:51">
      <c r="A675" s="164">
        <f t="shared" si="171"/>
        <v>486</v>
      </c>
      <c r="B675" s="164">
        <f t="shared" si="172"/>
        <v>486348348</v>
      </c>
      <c r="C675" s="165" t="str">
        <f t="shared" si="173"/>
        <v>LEARNING FIRST</v>
      </c>
      <c r="D675" s="174">
        <f t="shared" si="174"/>
        <v>0</v>
      </c>
      <c r="E675" s="174">
        <f t="shared" si="175"/>
        <v>0</v>
      </c>
      <c r="F675" s="174">
        <f t="shared" si="176"/>
        <v>66</v>
      </c>
      <c r="G675" s="174">
        <f t="shared" si="177"/>
        <v>361</v>
      </c>
      <c r="H675" s="174">
        <f t="shared" si="178"/>
        <v>203</v>
      </c>
      <c r="I675" s="174">
        <f t="shared" si="179"/>
        <v>0</v>
      </c>
      <c r="J675" s="174">
        <f t="shared" si="180"/>
        <v>0</v>
      </c>
      <c r="K675" s="251">
        <f t="shared" si="181"/>
        <v>25.2</v>
      </c>
      <c r="L675" s="174"/>
      <c r="M675" s="174">
        <f t="shared" si="182"/>
        <v>164</v>
      </c>
      <c r="N675" s="174">
        <f t="shared" si="183"/>
        <v>18</v>
      </c>
      <c r="O675" s="174">
        <f t="shared" si="184"/>
        <v>0</v>
      </c>
      <c r="P675" s="174">
        <f t="shared" si="185"/>
        <v>523</v>
      </c>
      <c r="Q675" s="174">
        <f t="shared" si="186"/>
        <v>11</v>
      </c>
      <c r="R675" s="174">
        <f t="shared" si="187"/>
        <v>630</v>
      </c>
      <c r="S675" s="177"/>
      <c r="T675" s="177"/>
      <c r="U675" s="177"/>
      <c r="V675" s="177"/>
      <c r="W675" s="370"/>
      <c r="X675" s="370"/>
      <c r="Y675" s="391"/>
      <c r="Z675" s="177"/>
      <c r="AA675" s="75">
        <v>486</v>
      </c>
      <c r="AB675" s="75">
        <v>486348348</v>
      </c>
      <c r="AC675" s="193" t="s">
        <v>107</v>
      </c>
      <c r="AD675" s="75">
        <v>0</v>
      </c>
      <c r="AE675" s="75">
        <v>0</v>
      </c>
      <c r="AF675" s="75">
        <v>66</v>
      </c>
      <c r="AG675" s="75">
        <v>361</v>
      </c>
      <c r="AH675" s="75">
        <v>203</v>
      </c>
      <c r="AI675" s="75">
        <v>0</v>
      </c>
      <c r="AJ675" s="75">
        <v>0</v>
      </c>
      <c r="AK675" s="164">
        <v>0</v>
      </c>
      <c r="AL675" s="164">
        <v>164</v>
      </c>
      <c r="AM675" s="164">
        <v>18</v>
      </c>
      <c r="AN675" s="164">
        <v>0</v>
      </c>
      <c r="AO675" s="164">
        <v>465</v>
      </c>
      <c r="AP675" s="164">
        <v>0</v>
      </c>
      <c r="AQ675" s="164">
        <v>0</v>
      </c>
      <c r="AR675" s="164">
        <v>58</v>
      </c>
      <c r="AS675" s="75">
        <v>0</v>
      </c>
      <c r="AT675" s="165"/>
      <c r="AU675" s="75">
        <v>348</v>
      </c>
      <c r="AV675" s="75">
        <v>348</v>
      </c>
      <c r="AW675" s="369">
        <v>11</v>
      </c>
      <c r="AY675" s="75"/>
    </row>
    <row r="676" spans="1:51">
      <c r="A676" s="164">
        <f t="shared" si="171"/>
        <v>486</v>
      </c>
      <c r="B676" s="164">
        <f t="shared" si="172"/>
        <v>486348710</v>
      </c>
      <c r="C676" s="165" t="str">
        <f t="shared" si="173"/>
        <v>LEARNING FIRST</v>
      </c>
      <c r="D676" s="174">
        <f t="shared" si="174"/>
        <v>0</v>
      </c>
      <c r="E676" s="174">
        <f t="shared" si="175"/>
        <v>0</v>
      </c>
      <c r="F676" s="174">
        <f t="shared" si="176"/>
        <v>0</v>
      </c>
      <c r="G676" s="174">
        <f t="shared" si="177"/>
        <v>1</v>
      </c>
      <c r="H676" s="174">
        <f t="shared" si="178"/>
        <v>0</v>
      </c>
      <c r="I676" s="174">
        <f t="shared" si="179"/>
        <v>0</v>
      </c>
      <c r="J676" s="174">
        <f t="shared" si="180"/>
        <v>0</v>
      </c>
      <c r="K676" s="251">
        <f t="shared" si="181"/>
        <v>0.04</v>
      </c>
      <c r="L676" s="174"/>
      <c r="M676" s="174">
        <f t="shared" si="182"/>
        <v>0</v>
      </c>
      <c r="N676" s="174">
        <f t="shared" si="183"/>
        <v>0</v>
      </c>
      <c r="O676" s="174">
        <f t="shared" si="184"/>
        <v>0</v>
      </c>
      <c r="P676" s="174">
        <f t="shared" si="185"/>
        <v>1</v>
      </c>
      <c r="Q676" s="174">
        <f t="shared" si="186"/>
        <v>3</v>
      </c>
      <c r="R676" s="174">
        <f t="shared" si="187"/>
        <v>1</v>
      </c>
      <c r="S676" s="177"/>
      <c r="T676" s="177"/>
      <c r="U676" s="177"/>
      <c r="V676" s="177"/>
      <c r="W676" s="370"/>
      <c r="X676" s="370"/>
      <c r="Y676" s="391"/>
      <c r="Z676" s="177"/>
      <c r="AA676" s="75">
        <v>486</v>
      </c>
      <c r="AB676" s="75">
        <v>486348710</v>
      </c>
      <c r="AC676" s="193" t="s">
        <v>107</v>
      </c>
      <c r="AD676" s="75">
        <v>0</v>
      </c>
      <c r="AE676" s="75">
        <v>0</v>
      </c>
      <c r="AF676" s="75">
        <v>0</v>
      </c>
      <c r="AG676" s="75">
        <v>1</v>
      </c>
      <c r="AH676" s="75">
        <v>0</v>
      </c>
      <c r="AI676" s="75">
        <v>0</v>
      </c>
      <c r="AJ676" s="75">
        <v>0</v>
      </c>
      <c r="AK676" s="164">
        <v>0</v>
      </c>
      <c r="AL676" s="164">
        <v>0</v>
      </c>
      <c r="AM676" s="164">
        <v>0</v>
      </c>
      <c r="AN676" s="164">
        <v>0</v>
      </c>
      <c r="AO676" s="164">
        <v>1</v>
      </c>
      <c r="AP676" s="164">
        <v>0</v>
      </c>
      <c r="AQ676" s="164">
        <v>0</v>
      </c>
      <c r="AR676" s="164">
        <v>0</v>
      </c>
      <c r="AS676" s="75">
        <v>0</v>
      </c>
      <c r="AT676" s="165"/>
      <c r="AU676" s="75">
        <v>348</v>
      </c>
      <c r="AV676" s="75">
        <v>710</v>
      </c>
      <c r="AW676" s="369">
        <v>3</v>
      </c>
      <c r="AY676" s="75"/>
    </row>
    <row r="677" spans="1:51">
      <c r="A677" s="164">
        <f t="shared" si="171"/>
        <v>486</v>
      </c>
      <c r="B677" s="164">
        <f t="shared" si="172"/>
        <v>486348753</v>
      </c>
      <c r="C677" s="165" t="str">
        <f t="shared" si="173"/>
        <v>LEARNING FIRST</v>
      </c>
      <c r="D677" s="174">
        <f t="shared" si="174"/>
        <v>0</v>
      </c>
      <c r="E677" s="174">
        <f t="shared" si="175"/>
        <v>0</v>
      </c>
      <c r="F677" s="174">
        <f t="shared" si="176"/>
        <v>1</v>
      </c>
      <c r="G677" s="174">
        <f t="shared" si="177"/>
        <v>0</v>
      </c>
      <c r="H677" s="174">
        <f t="shared" si="178"/>
        <v>1</v>
      </c>
      <c r="I677" s="174">
        <f t="shared" si="179"/>
        <v>0</v>
      </c>
      <c r="J677" s="174">
        <f t="shared" si="180"/>
        <v>0</v>
      </c>
      <c r="K677" s="251">
        <f t="shared" si="181"/>
        <v>0.08</v>
      </c>
      <c r="L677" s="174"/>
      <c r="M677" s="174">
        <f t="shared" si="182"/>
        <v>0</v>
      </c>
      <c r="N677" s="174">
        <f t="shared" si="183"/>
        <v>0</v>
      </c>
      <c r="O677" s="174">
        <f t="shared" si="184"/>
        <v>0</v>
      </c>
      <c r="P677" s="174">
        <f t="shared" si="185"/>
        <v>1</v>
      </c>
      <c r="Q677" s="174">
        <f t="shared" si="186"/>
        <v>7</v>
      </c>
      <c r="R677" s="174">
        <f t="shared" si="187"/>
        <v>2</v>
      </c>
      <c r="S677" s="177"/>
      <c r="T677" s="177"/>
      <c r="U677" s="177"/>
      <c r="V677" s="177"/>
      <c r="W677" s="370"/>
      <c r="X677" s="370"/>
      <c r="Y677" s="391"/>
      <c r="Z677" s="177"/>
      <c r="AA677" s="75">
        <v>486</v>
      </c>
      <c r="AB677" s="75">
        <v>486348753</v>
      </c>
      <c r="AC677" s="193" t="s">
        <v>107</v>
      </c>
      <c r="AD677" s="75">
        <v>0</v>
      </c>
      <c r="AE677" s="75">
        <v>0</v>
      </c>
      <c r="AF677" s="75">
        <v>1</v>
      </c>
      <c r="AG677" s="75">
        <v>0</v>
      </c>
      <c r="AH677" s="75">
        <v>1</v>
      </c>
      <c r="AI677" s="75">
        <v>0</v>
      </c>
      <c r="AJ677" s="75">
        <v>0</v>
      </c>
      <c r="AK677" s="164">
        <v>0</v>
      </c>
      <c r="AL677" s="164">
        <v>0</v>
      </c>
      <c r="AM677" s="164">
        <v>0</v>
      </c>
      <c r="AN677" s="164">
        <v>0</v>
      </c>
      <c r="AO677" s="164">
        <v>0</v>
      </c>
      <c r="AP677" s="164">
        <v>0</v>
      </c>
      <c r="AQ677" s="164">
        <v>0</v>
      </c>
      <c r="AR677" s="164">
        <v>1</v>
      </c>
      <c r="AS677" s="75">
        <v>0</v>
      </c>
      <c r="AT677" s="165"/>
      <c r="AU677" s="75">
        <v>348</v>
      </c>
      <c r="AV677" s="75">
        <v>753</v>
      </c>
      <c r="AW677" s="369">
        <v>7</v>
      </c>
      <c r="AY677" s="75"/>
    </row>
    <row r="678" spans="1:51">
      <c r="A678" s="164">
        <f t="shared" si="171"/>
        <v>486</v>
      </c>
      <c r="B678" s="164">
        <f t="shared" si="172"/>
        <v>486348767</v>
      </c>
      <c r="C678" s="165" t="str">
        <f t="shared" si="173"/>
        <v>LEARNING FIRST</v>
      </c>
      <c r="D678" s="174">
        <f t="shared" si="174"/>
        <v>0</v>
      </c>
      <c r="E678" s="174">
        <f t="shared" si="175"/>
        <v>0</v>
      </c>
      <c r="F678" s="174">
        <f t="shared" si="176"/>
        <v>1</v>
      </c>
      <c r="G678" s="174">
        <f t="shared" si="177"/>
        <v>2</v>
      </c>
      <c r="H678" s="174">
        <f t="shared" si="178"/>
        <v>3</v>
      </c>
      <c r="I678" s="174">
        <f t="shared" si="179"/>
        <v>0</v>
      </c>
      <c r="J678" s="174">
        <f t="shared" si="180"/>
        <v>0</v>
      </c>
      <c r="K678" s="251">
        <f t="shared" si="181"/>
        <v>0.24</v>
      </c>
      <c r="L678" s="174"/>
      <c r="M678" s="174">
        <f t="shared" si="182"/>
        <v>0</v>
      </c>
      <c r="N678" s="174">
        <f t="shared" si="183"/>
        <v>0</v>
      </c>
      <c r="O678" s="174">
        <f t="shared" si="184"/>
        <v>0</v>
      </c>
      <c r="P678" s="174">
        <f t="shared" si="185"/>
        <v>6</v>
      </c>
      <c r="Q678" s="174">
        <f t="shared" si="186"/>
        <v>9</v>
      </c>
      <c r="R678" s="174">
        <f t="shared" si="187"/>
        <v>6</v>
      </c>
      <c r="S678" s="177"/>
      <c r="T678" s="177"/>
      <c r="U678" s="177"/>
      <c r="V678" s="177"/>
      <c r="W678" s="370"/>
      <c r="X678" s="370"/>
      <c r="Y678" s="391"/>
      <c r="Z678" s="177"/>
      <c r="AA678" s="75">
        <v>486</v>
      </c>
      <c r="AB678" s="75">
        <v>486348767</v>
      </c>
      <c r="AC678" s="193" t="s">
        <v>107</v>
      </c>
      <c r="AD678" s="75">
        <v>0</v>
      </c>
      <c r="AE678" s="75">
        <v>0</v>
      </c>
      <c r="AF678" s="75">
        <v>1</v>
      </c>
      <c r="AG678" s="75">
        <v>2</v>
      </c>
      <c r="AH678" s="75">
        <v>3</v>
      </c>
      <c r="AI678" s="75">
        <v>0</v>
      </c>
      <c r="AJ678" s="75">
        <v>0</v>
      </c>
      <c r="AK678" s="164">
        <v>0</v>
      </c>
      <c r="AL678" s="164">
        <v>0</v>
      </c>
      <c r="AM678" s="164">
        <v>0</v>
      </c>
      <c r="AN678" s="164">
        <v>0</v>
      </c>
      <c r="AO678" s="164">
        <v>5</v>
      </c>
      <c r="AP678" s="164">
        <v>0</v>
      </c>
      <c r="AQ678" s="164">
        <v>0</v>
      </c>
      <c r="AR678" s="164">
        <v>1</v>
      </c>
      <c r="AS678" s="75">
        <v>0</v>
      </c>
      <c r="AT678" s="165"/>
      <c r="AU678" s="75">
        <v>348</v>
      </c>
      <c r="AV678" s="75">
        <v>767</v>
      </c>
      <c r="AW678" s="369">
        <v>9</v>
      </c>
      <c r="AY678" s="75"/>
    </row>
    <row r="679" spans="1:51">
      <c r="A679" s="164">
        <f t="shared" si="171"/>
        <v>487</v>
      </c>
      <c r="B679" s="164">
        <f t="shared" si="172"/>
        <v>487049010</v>
      </c>
      <c r="C679" s="165" t="str">
        <f t="shared" si="173"/>
        <v>PROSPECT HILL ACADEMY</v>
      </c>
      <c r="D679" s="174">
        <f t="shared" si="174"/>
        <v>0</v>
      </c>
      <c r="E679" s="174">
        <f t="shared" si="175"/>
        <v>0</v>
      </c>
      <c r="F679" s="174">
        <f t="shared" si="176"/>
        <v>0</v>
      </c>
      <c r="G679" s="174">
        <f t="shared" si="177"/>
        <v>0</v>
      </c>
      <c r="H679" s="174">
        <f t="shared" si="178"/>
        <v>1</v>
      </c>
      <c r="I679" s="174">
        <f t="shared" si="179"/>
        <v>1</v>
      </c>
      <c r="J679" s="174">
        <f t="shared" si="180"/>
        <v>0</v>
      </c>
      <c r="K679" s="251">
        <f t="shared" si="181"/>
        <v>0.08</v>
      </c>
      <c r="L679" s="174"/>
      <c r="M679" s="174">
        <f t="shared" si="182"/>
        <v>0</v>
      </c>
      <c r="N679" s="174">
        <f t="shared" si="183"/>
        <v>0</v>
      </c>
      <c r="O679" s="174">
        <f t="shared" si="184"/>
        <v>1</v>
      </c>
      <c r="P679" s="174">
        <f t="shared" si="185"/>
        <v>2</v>
      </c>
      <c r="Q679" s="174">
        <f t="shared" si="186"/>
        <v>3</v>
      </c>
      <c r="R679" s="174">
        <f t="shared" si="187"/>
        <v>2</v>
      </c>
      <c r="S679" s="177"/>
      <c r="T679" s="177"/>
      <c r="U679" s="177"/>
      <c r="V679" s="177"/>
      <c r="W679" s="370"/>
      <c r="X679" s="370"/>
      <c r="Y679" s="391"/>
      <c r="Z679" s="177"/>
      <c r="AA679" s="75">
        <v>487</v>
      </c>
      <c r="AB679" s="75">
        <v>487049010</v>
      </c>
      <c r="AC679" s="193" t="s">
        <v>109</v>
      </c>
      <c r="AD679" s="75">
        <v>0</v>
      </c>
      <c r="AE679" s="75">
        <v>0</v>
      </c>
      <c r="AF679" s="75">
        <v>0</v>
      </c>
      <c r="AG679" s="75">
        <v>0</v>
      </c>
      <c r="AH679" s="75">
        <v>1</v>
      </c>
      <c r="AI679" s="75">
        <v>1</v>
      </c>
      <c r="AJ679" s="75">
        <v>0</v>
      </c>
      <c r="AK679" s="164">
        <v>0</v>
      </c>
      <c r="AL679" s="164">
        <v>0</v>
      </c>
      <c r="AM679" s="164">
        <v>0</v>
      </c>
      <c r="AN679" s="164">
        <v>1</v>
      </c>
      <c r="AO679" s="164">
        <v>1</v>
      </c>
      <c r="AP679" s="164">
        <v>0</v>
      </c>
      <c r="AQ679" s="164">
        <v>0</v>
      </c>
      <c r="AR679" s="164">
        <v>0</v>
      </c>
      <c r="AS679" s="75">
        <v>1</v>
      </c>
      <c r="AT679" s="165"/>
      <c r="AU679" s="75">
        <v>49</v>
      </c>
      <c r="AV679" s="75">
        <v>10</v>
      </c>
      <c r="AW679" s="369">
        <v>3</v>
      </c>
      <c r="AY679" s="75"/>
    </row>
    <row r="680" spans="1:51">
      <c r="A680" s="164">
        <f t="shared" si="171"/>
        <v>487</v>
      </c>
      <c r="B680" s="164">
        <f t="shared" si="172"/>
        <v>487049031</v>
      </c>
      <c r="C680" s="165" t="str">
        <f t="shared" si="173"/>
        <v>PROSPECT HILL ACADEMY</v>
      </c>
      <c r="D680" s="174">
        <f t="shared" si="174"/>
        <v>0</v>
      </c>
      <c r="E680" s="174">
        <f t="shared" si="175"/>
        <v>0</v>
      </c>
      <c r="F680" s="174">
        <f t="shared" si="176"/>
        <v>0</v>
      </c>
      <c r="G680" s="174">
        <f t="shared" si="177"/>
        <v>0</v>
      </c>
      <c r="H680" s="174">
        <f t="shared" si="178"/>
        <v>1</v>
      </c>
      <c r="I680" s="174">
        <f t="shared" si="179"/>
        <v>1</v>
      </c>
      <c r="J680" s="174">
        <f t="shared" si="180"/>
        <v>0</v>
      </c>
      <c r="K680" s="251">
        <f t="shared" si="181"/>
        <v>0.08</v>
      </c>
      <c r="L680" s="174"/>
      <c r="M680" s="174">
        <f t="shared" si="182"/>
        <v>0</v>
      </c>
      <c r="N680" s="174">
        <f t="shared" si="183"/>
        <v>1</v>
      </c>
      <c r="O680" s="174">
        <f t="shared" si="184"/>
        <v>0</v>
      </c>
      <c r="P680" s="174">
        <f t="shared" si="185"/>
        <v>2</v>
      </c>
      <c r="Q680" s="174">
        <f t="shared" si="186"/>
        <v>5</v>
      </c>
      <c r="R680" s="174">
        <f t="shared" si="187"/>
        <v>2</v>
      </c>
      <c r="S680" s="177"/>
      <c r="T680" s="177"/>
      <c r="U680" s="177"/>
      <c r="V680" s="177"/>
      <c r="W680" s="370"/>
      <c r="X680" s="370"/>
      <c r="Y680" s="391"/>
      <c r="Z680" s="177"/>
      <c r="AA680" s="75">
        <v>487</v>
      </c>
      <c r="AB680" s="75">
        <v>487049031</v>
      </c>
      <c r="AC680" s="193" t="s">
        <v>109</v>
      </c>
      <c r="AD680" s="75">
        <v>0</v>
      </c>
      <c r="AE680" s="75">
        <v>0</v>
      </c>
      <c r="AF680" s="75">
        <v>0</v>
      </c>
      <c r="AG680" s="75">
        <v>0</v>
      </c>
      <c r="AH680" s="75">
        <v>1</v>
      </c>
      <c r="AI680" s="75">
        <v>1</v>
      </c>
      <c r="AJ680" s="75">
        <v>0</v>
      </c>
      <c r="AK680" s="164">
        <v>0</v>
      </c>
      <c r="AL680" s="164">
        <v>0</v>
      </c>
      <c r="AM680" s="164">
        <v>1</v>
      </c>
      <c r="AN680" s="164">
        <v>0</v>
      </c>
      <c r="AO680" s="164">
        <v>1</v>
      </c>
      <c r="AP680" s="164">
        <v>0</v>
      </c>
      <c r="AQ680" s="164">
        <v>0</v>
      </c>
      <c r="AR680" s="164">
        <v>0</v>
      </c>
      <c r="AS680" s="75">
        <v>1</v>
      </c>
      <c r="AT680" s="165"/>
      <c r="AU680" s="75">
        <v>49</v>
      </c>
      <c r="AV680" s="75">
        <v>31</v>
      </c>
      <c r="AW680" s="369">
        <v>5</v>
      </c>
      <c r="AY680" s="75"/>
    </row>
    <row r="681" spans="1:51">
      <c r="A681" s="164">
        <f t="shared" si="171"/>
        <v>487</v>
      </c>
      <c r="B681" s="164">
        <f t="shared" si="172"/>
        <v>487049035</v>
      </c>
      <c r="C681" s="165" t="str">
        <f t="shared" si="173"/>
        <v>PROSPECT HILL ACADEMY</v>
      </c>
      <c r="D681" s="174">
        <f t="shared" si="174"/>
        <v>0</v>
      </c>
      <c r="E681" s="174">
        <f t="shared" si="175"/>
        <v>0</v>
      </c>
      <c r="F681" s="174">
        <f t="shared" si="176"/>
        <v>0</v>
      </c>
      <c r="G681" s="174">
        <f t="shared" si="177"/>
        <v>0</v>
      </c>
      <c r="H681" s="174">
        <f t="shared" si="178"/>
        <v>4</v>
      </c>
      <c r="I681" s="174">
        <f t="shared" si="179"/>
        <v>5</v>
      </c>
      <c r="J681" s="174">
        <f t="shared" si="180"/>
        <v>0</v>
      </c>
      <c r="K681" s="251">
        <f t="shared" si="181"/>
        <v>0.36</v>
      </c>
      <c r="L681" s="174"/>
      <c r="M681" s="174">
        <f t="shared" si="182"/>
        <v>0</v>
      </c>
      <c r="N681" s="174">
        <f t="shared" si="183"/>
        <v>0</v>
      </c>
      <c r="O681" s="174">
        <f t="shared" si="184"/>
        <v>1</v>
      </c>
      <c r="P681" s="174">
        <f t="shared" si="185"/>
        <v>6</v>
      </c>
      <c r="Q681" s="174">
        <f t="shared" si="186"/>
        <v>11</v>
      </c>
      <c r="R681" s="174">
        <f t="shared" si="187"/>
        <v>9</v>
      </c>
      <c r="S681" s="177"/>
      <c r="T681" s="177"/>
      <c r="U681" s="177"/>
      <c r="V681" s="177"/>
      <c r="W681" s="370"/>
      <c r="X681" s="370"/>
      <c r="Y681" s="391"/>
      <c r="Z681" s="177"/>
      <c r="AA681" s="75">
        <v>487</v>
      </c>
      <c r="AB681" s="75">
        <v>487049035</v>
      </c>
      <c r="AC681" s="193" t="s">
        <v>109</v>
      </c>
      <c r="AD681" s="75">
        <v>0</v>
      </c>
      <c r="AE681" s="75">
        <v>0</v>
      </c>
      <c r="AF681" s="75">
        <v>0</v>
      </c>
      <c r="AG681" s="75">
        <v>0</v>
      </c>
      <c r="AH681" s="75">
        <v>4</v>
      </c>
      <c r="AI681" s="75">
        <v>5</v>
      </c>
      <c r="AJ681" s="75">
        <v>0</v>
      </c>
      <c r="AK681" s="164">
        <v>0</v>
      </c>
      <c r="AL681" s="164">
        <v>0</v>
      </c>
      <c r="AM681" s="164">
        <v>0</v>
      </c>
      <c r="AN681" s="164">
        <v>1</v>
      </c>
      <c r="AO681" s="164">
        <v>3</v>
      </c>
      <c r="AP681" s="164">
        <v>0</v>
      </c>
      <c r="AQ681" s="164">
        <v>0</v>
      </c>
      <c r="AR681" s="164">
        <v>0</v>
      </c>
      <c r="AS681" s="75">
        <v>3</v>
      </c>
      <c r="AT681" s="165"/>
      <c r="AU681" s="75">
        <v>49</v>
      </c>
      <c r="AV681" s="75">
        <v>35</v>
      </c>
      <c r="AW681" s="369">
        <v>11</v>
      </c>
      <c r="AY681" s="75"/>
    </row>
    <row r="682" spans="1:51">
      <c r="A682" s="164">
        <f t="shared" si="171"/>
        <v>487</v>
      </c>
      <c r="B682" s="164">
        <f t="shared" si="172"/>
        <v>487049044</v>
      </c>
      <c r="C682" s="165" t="str">
        <f t="shared" si="173"/>
        <v>PROSPECT HILL ACADEMY</v>
      </c>
      <c r="D682" s="174">
        <f t="shared" si="174"/>
        <v>0</v>
      </c>
      <c r="E682" s="174">
        <f t="shared" si="175"/>
        <v>0</v>
      </c>
      <c r="F682" s="174">
        <f t="shared" si="176"/>
        <v>0</v>
      </c>
      <c r="G682" s="174">
        <f t="shared" si="177"/>
        <v>0</v>
      </c>
      <c r="H682" s="174">
        <f t="shared" si="178"/>
        <v>0</v>
      </c>
      <c r="I682" s="174">
        <f t="shared" si="179"/>
        <v>1</v>
      </c>
      <c r="J682" s="174">
        <f t="shared" si="180"/>
        <v>0</v>
      </c>
      <c r="K682" s="251">
        <f t="shared" si="181"/>
        <v>0.04</v>
      </c>
      <c r="L682" s="174"/>
      <c r="M682" s="174">
        <f t="shared" si="182"/>
        <v>0</v>
      </c>
      <c r="N682" s="174">
        <f t="shared" si="183"/>
        <v>0</v>
      </c>
      <c r="O682" s="174">
        <f t="shared" si="184"/>
        <v>0</v>
      </c>
      <c r="P682" s="174">
        <f t="shared" si="185"/>
        <v>0</v>
      </c>
      <c r="Q682" s="174">
        <f t="shared" si="186"/>
        <v>11</v>
      </c>
      <c r="R682" s="174">
        <f t="shared" si="187"/>
        <v>1</v>
      </c>
      <c r="S682" s="177"/>
      <c r="T682" s="177"/>
      <c r="U682" s="177"/>
      <c r="V682" s="177"/>
      <c r="W682" s="370"/>
      <c r="X682" s="370"/>
      <c r="Y682" s="391"/>
      <c r="Z682" s="177"/>
      <c r="AA682" s="75">
        <v>487</v>
      </c>
      <c r="AB682" s="75">
        <v>487049044</v>
      </c>
      <c r="AC682" s="193" t="s">
        <v>109</v>
      </c>
      <c r="AD682" s="75">
        <v>0</v>
      </c>
      <c r="AE682" s="75">
        <v>0</v>
      </c>
      <c r="AF682" s="75">
        <v>0</v>
      </c>
      <c r="AG682" s="75">
        <v>0</v>
      </c>
      <c r="AH682" s="75">
        <v>0</v>
      </c>
      <c r="AI682" s="75">
        <v>1</v>
      </c>
      <c r="AJ682" s="75">
        <v>0</v>
      </c>
      <c r="AK682" s="164">
        <v>0</v>
      </c>
      <c r="AL682" s="164">
        <v>0</v>
      </c>
      <c r="AM682" s="164">
        <v>0</v>
      </c>
      <c r="AN682" s="164">
        <v>0</v>
      </c>
      <c r="AO682" s="164">
        <v>0</v>
      </c>
      <c r="AP682" s="164">
        <v>0</v>
      </c>
      <c r="AQ682" s="164">
        <v>0</v>
      </c>
      <c r="AR682" s="164">
        <v>0</v>
      </c>
      <c r="AS682" s="75">
        <v>0</v>
      </c>
      <c r="AT682" s="165"/>
      <c r="AU682" s="75">
        <v>49</v>
      </c>
      <c r="AV682" s="75">
        <v>44</v>
      </c>
      <c r="AW682" s="369">
        <v>11</v>
      </c>
      <c r="AY682" s="75"/>
    </row>
    <row r="683" spans="1:51">
      <c r="A683" s="164">
        <f t="shared" si="171"/>
        <v>487</v>
      </c>
      <c r="B683" s="164">
        <f t="shared" si="172"/>
        <v>487049049</v>
      </c>
      <c r="C683" s="165" t="str">
        <f t="shared" si="173"/>
        <v>PROSPECT HILL ACADEMY</v>
      </c>
      <c r="D683" s="174">
        <f t="shared" si="174"/>
        <v>0</v>
      </c>
      <c r="E683" s="174">
        <f t="shared" si="175"/>
        <v>0</v>
      </c>
      <c r="F683" s="174">
        <f t="shared" si="176"/>
        <v>0</v>
      </c>
      <c r="G683" s="174">
        <f t="shared" si="177"/>
        <v>0</v>
      </c>
      <c r="H683" s="174">
        <f t="shared" si="178"/>
        <v>19</v>
      </c>
      <c r="I683" s="174">
        <f t="shared" si="179"/>
        <v>22</v>
      </c>
      <c r="J683" s="174">
        <f t="shared" si="180"/>
        <v>0</v>
      </c>
      <c r="K683" s="251">
        <f t="shared" si="181"/>
        <v>1.64</v>
      </c>
      <c r="L683" s="174"/>
      <c r="M683" s="174">
        <f t="shared" si="182"/>
        <v>0</v>
      </c>
      <c r="N683" s="174">
        <f t="shared" si="183"/>
        <v>2</v>
      </c>
      <c r="O683" s="174">
        <f t="shared" si="184"/>
        <v>1</v>
      </c>
      <c r="P683" s="174">
        <f t="shared" si="185"/>
        <v>32</v>
      </c>
      <c r="Q683" s="174">
        <f t="shared" si="186"/>
        <v>7</v>
      </c>
      <c r="R683" s="174">
        <f t="shared" si="187"/>
        <v>41</v>
      </c>
      <c r="S683" s="177"/>
      <c r="T683" s="177"/>
      <c r="U683" s="177"/>
      <c r="V683" s="177"/>
      <c r="W683" s="370"/>
      <c r="X683" s="370"/>
      <c r="Y683" s="391"/>
      <c r="Z683" s="177"/>
      <c r="AA683" s="75">
        <v>487</v>
      </c>
      <c r="AB683" s="75">
        <v>487049049</v>
      </c>
      <c r="AC683" s="193" t="s">
        <v>109</v>
      </c>
      <c r="AD683" s="75">
        <v>0</v>
      </c>
      <c r="AE683" s="75">
        <v>0</v>
      </c>
      <c r="AF683" s="75">
        <v>0</v>
      </c>
      <c r="AG683" s="75">
        <v>0</v>
      </c>
      <c r="AH683" s="75">
        <v>19</v>
      </c>
      <c r="AI683" s="75">
        <v>22</v>
      </c>
      <c r="AJ683" s="75">
        <v>0</v>
      </c>
      <c r="AK683" s="164">
        <v>0</v>
      </c>
      <c r="AL683" s="164">
        <v>0</v>
      </c>
      <c r="AM683" s="164">
        <v>2</v>
      </c>
      <c r="AN683" s="164">
        <v>1</v>
      </c>
      <c r="AO683" s="164">
        <v>16</v>
      </c>
      <c r="AP683" s="164">
        <v>0</v>
      </c>
      <c r="AQ683" s="164">
        <v>0</v>
      </c>
      <c r="AR683" s="164">
        <v>0</v>
      </c>
      <c r="AS683" s="75">
        <v>16</v>
      </c>
      <c r="AT683" s="165"/>
      <c r="AU683" s="75">
        <v>49</v>
      </c>
      <c r="AV683" s="75">
        <v>49</v>
      </c>
      <c r="AW683" s="369">
        <v>7</v>
      </c>
      <c r="AY683" s="75"/>
    </row>
    <row r="684" spans="1:51">
      <c r="A684" s="164">
        <f t="shared" si="171"/>
        <v>487</v>
      </c>
      <c r="B684" s="164">
        <f t="shared" si="172"/>
        <v>487049057</v>
      </c>
      <c r="C684" s="165" t="str">
        <f t="shared" si="173"/>
        <v>PROSPECT HILL ACADEMY</v>
      </c>
      <c r="D684" s="174">
        <f t="shared" si="174"/>
        <v>0</v>
      </c>
      <c r="E684" s="174">
        <f t="shared" si="175"/>
        <v>0</v>
      </c>
      <c r="F684" s="174">
        <f t="shared" si="176"/>
        <v>0</v>
      </c>
      <c r="G684" s="174">
        <f t="shared" si="177"/>
        <v>0</v>
      </c>
      <c r="H684" s="174">
        <f t="shared" si="178"/>
        <v>5</v>
      </c>
      <c r="I684" s="174">
        <f t="shared" si="179"/>
        <v>6</v>
      </c>
      <c r="J684" s="174">
        <f t="shared" si="180"/>
        <v>0</v>
      </c>
      <c r="K684" s="251">
        <f t="shared" si="181"/>
        <v>0.44</v>
      </c>
      <c r="L684" s="174"/>
      <c r="M684" s="174">
        <f t="shared" si="182"/>
        <v>0</v>
      </c>
      <c r="N684" s="174">
        <f t="shared" si="183"/>
        <v>0</v>
      </c>
      <c r="O684" s="174">
        <f t="shared" si="184"/>
        <v>3</v>
      </c>
      <c r="P684" s="174">
        <f t="shared" si="185"/>
        <v>2</v>
      </c>
      <c r="Q684" s="174">
        <f t="shared" si="186"/>
        <v>12</v>
      </c>
      <c r="R684" s="174">
        <f t="shared" si="187"/>
        <v>11</v>
      </c>
      <c r="S684" s="177"/>
      <c r="T684" s="177"/>
      <c r="U684" s="177"/>
      <c r="V684" s="177"/>
      <c r="W684" s="370"/>
      <c r="X684" s="370"/>
      <c r="Y684" s="391"/>
      <c r="Z684" s="177"/>
      <c r="AA684" s="75">
        <v>487</v>
      </c>
      <c r="AB684" s="75">
        <v>487049057</v>
      </c>
      <c r="AC684" s="193" t="s">
        <v>109</v>
      </c>
      <c r="AD684" s="75">
        <v>0</v>
      </c>
      <c r="AE684" s="75">
        <v>0</v>
      </c>
      <c r="AF684" s="75">
        <v>0</v>
      </c>
      <c r="AG684" s="75">
        <v>0</v>
      </c>
      <c r="AH684" s="75">
        <v>5</v>
      </c>
      <c r="AI684" s="75">
        <v>6</v>
      </c>
      <c r="AJ684" s="75">
        <v>0</v>
      </c>
      <c r="AK684" s="164">
        <v>0</v>
      </c>
      <c r="AL684" s="164">
        <v>0</v>
      </c>
      <c r="AM684" s="164">
        <v>0</v>
      </c>
      <c r="AN684" s="164">
        <v>3</v>
      </c>
      <c r="AO684" s="164">
        <v>1</v>
      </c>
      <c r="AP684" s="164">
        <v>0</v>
      </c>
      <c r="AQ684" s="164">
        <v>0</v>
      </c>
      <c r="AR684" s="164">
        <v>0</v>
      </c>
      <c r="AS684" s="75">
        <v>1</v>
      </c>
      <c r="AT684" s="165"/>
      <c r="AU684" s="75">
        <v>49</v>
      </c>
      <c r="AV684" s="75">
        <v>57</v>
      </c>
      <c r="AW684" s="369">
        <v>12</v>
      </c>
      <c r="AY684" s="75"/>
    </row>
    <row r="685" spans="1:51">
      <c r="A685" s="164">
        <f t="shared" si="171"/>
        <v>487</v>
      </c>
      <c r="B685" s="164">
        <f t="shared" si="172"/>
        <v>487049079</v>
      </c>
      <c r="C685" s="165" t="str">
        <f t="shared" si="173"/>
        <v>PROSPECT HILL ACADEMY</v>
      </c>
      <c r="D685" s="174">
        <f t="shared" si="174"/>
        <v>0</v>
      </c>
      <c r="E685" s="174">
        <f t="shared" si="175"/>
        <v>0</v>
      </c>
      <c r="F685" s="174">
        <f t="shared" si="176"/>
        <v>0</v>
      </c>
      <c r="G685" s="174">
        <f t="shared" si="177"/>
        <v>0</v>
      </c>
      <c r="H685" s="174">
        <f t="shared" si="178"/>
        <v>0</v>
      </c>
      <c r="I685" s="174">
        <f t="shared" si="179"/>
        <v>1</v>
      </c>
      <c r="J685" s="174">
        <f t="shared" si="180"/>
        <v>0</v>
      </c>
      <c r="K685" s="251">
        <f t="shared" si="181"/>
        <v>0.04</v>
      </c>
      <c r="L685" s="174"/>
      <c r="M685" s="174">
        <f t="shared" si="182"/>
        <v>0</v>
      </c>
      <c r="N685" s="174">
        <f t="shared" si="183"/>
        <v>0</v>
      </c>
      <c r="O685" s="174">
        <f t="shared" si="184"/>
        <v>0</v>
      </c>
      <c r="P685" s="174">
        <f t="shared" si="185"/>
        <v>0</v>
      </c>
      <c r="Q685" s="174">
        <f t="shared" si="186"/>
        <v>7</v>
      </c>
      <c r="R685" s="174">
        <f t="shared" si="187"/>
        <v>1</v>
      </c>
      <c r="S685" s="177"/>
      <c r="T685" s="177"/>
      <c r="U685" s="177"/>
      <c r="V685" s="177"/>
      <c r="W685" s="370"/>
      <c r="X685" s="370"/>
      <c r="Y685" s="391"/>
      <c r="Z685" s="177"/>
      <c r="AA685" s="75">
        <v>487</v>
      </c>
      <c r="AB685" s="75">
        <v>487049079</v>
      </c>
      <c r="AC685" s="193" t="s">
        <v>109</v>
      </c>
      <c r="AD685" s="75">
        <v>0</v>
      </c>
      <c r="AE685" s="75">
        <v>0</v>
      </c>
      <c r="AF685" s="75">
        <v>0</v>
      </c>
      <c r="AG685" s="75">
        <v>0</v>
      </c>
      <c r="AH685" s="75">
        <v>0</v>
      </c>
      <c r="AI685" s="75">
        <v>1</v>
      </c>
      <c r="AJ685" s="75">
        <v>0</v>
      </c>
      <c r="AK685" s="164">
        <v>0</v>
      </c>
      <c r="AL685" s="164">
        <v>0</v>
      </c>
      <c r="AM685" s="164">
        <v>0</v>
      </c>
      <c r="AN685" s="164">
        <v>0</v>
      </c>
      <c r="AO685" s="164">
        <v>0</v>
      </c>
      <c r="AP685" s="164">
        <v>0</v>
      </c>
      <c r="AQ685" s="164">
        <v>0</v>
      </c>
      <c r="AR685" s="164">
        <v>0</v>
      </c>
      <c r="AS685" s="75">
        <v>0</v>
      </c>
      <c r="AT685" s="165"/>
      <c r="AU685" s="75">
        <v>49</v>
      </c>
      <c r="AV685" s="75">
        <v>79</v>
      </c>
      <c r="AW685" s="369">
        <v>7</v>
      </c>
      <c r="AY685" s="75"/>
    </row>
    <row r="686" spans="1:51">
      <c r="A686" s="164">
        <f t="shared" si="171"/>
        <v>487</v>
      </c>
      <c r="B686" s="164">
        <f t="shared" si="172"/>
        <v>487049093</v>
      </c>
      <c r="C686" s="165" t="str">
        <f t="shared" si="173"/>
        <v>PROSPECT HILL ACADEMY</v>
      </c>
      <c r="D686" s="174">
        <f t="shared" si="174"/>
        <v>0</v>
      </c>
      <c r="E686" s="174">
        <f t="shared" si="175"/>
        <v>0</v>
      </c>
      <c r="F686" s="174">
        <f t="shared" si="176"/>
        <v>0</v>
      </c>
      <c r="G686" s="174">
        <f t="shared" si="177"/>
        <v>0</v>
      </c>
      <c r="H686" s="174">
        <f t="shared" si="178"/>
        <v>16</v>
      </c>
      <c r="I686" s="174">
        <f t="shared" si="179"/>
        <v>31</v>
      </c>
      <c r="J686" s="174">
        <f t="shared" si="180"/>
        <v>0</v>
      </c>
      <c r="K686" s="251">
        <f t="shared" si="181"/>
        <v>1.88</v>
      </c>
      <c r="L686" s="174"/>
      <c r="M686" s="174">
        <f t="shared" si="182"/>
        <v>0</v>
      </c>
      <c r="N686" s="174">
        <f t="shared" si="183"/>
        <v>3</v>
      </c>
      <c r="O686" s="174">
        <f t="shared" si="184"/>
        <v>1</v>
      </c>
      <c r="P686" s="174">
        <f t="shared" si="185"/>
        <v>27</v>
      </c>
      <c r="Q686" s="174">
        <f t="shared" si="186"/>
        <v>11</v>
      </c>
      <c r="R686" s="174">
        <f t="shared" si="187"/>
        <v>47</v>
      </c>
      <c r="S686" s="177"/>
      <c r="T686" s="177"/>
      <c r="U686" s="177"/>
      <c r="V686" s="177"/>
      <c r="W686" s="370"/>
      <c r="X686" s="370"/>
      <c r="Y686" s="391"/>
      <c r="Z686" s="177"/>
      <c r="AA686" s="75">
        <v>487</v>
      </c>
      <c r="AB686" s="75">
        <v>487049093</v>
      </c>
      <c r="AC686" s="193" t="s">
        <v>109</v>
      </c>
      <c r="AD686" s="75">
        <v>0</v>
      </c>
      <c r="AE686" s="75">
        <v>0</v>
      </c>
      <c r="AF686" s="75">
        <v>0</v>
      </c>
      <c r="AG686" s="75">
        <v>0</v>
      </c>
      <c r="AH686" s="75">
        <v>16</v>
      </c>
      <c r="AI686" s="75">
        <v>31</v>
      </c>
      <c r="AJ686" s="75">
        <v>0</v>
      </c>
      <c r="AK686" s="164">
        <v>0</v>
      </c>
      <c r="AL686" s="164">
        <v>0</v>
      </c>
      <c r="AM686" s="164">
        <v>3</v>
      </c>
      <c r="AN686" s="164">
        <v>1</v>
      </c>
      <c r="AO686" s="164">
        <v>8</v>
      </c>
      <c r="AP686" s="164">
        <v>0</v>
      </c>
      <c r="AQ686" s="164">
        <v>0</v>
      </c>
      <c r="AR686" s="164">
        <v>0</v>
      </c>
      <c r="AS686" s="75">
        <v>19</v>
      </c>
      <c r="AT686" s="165"/>
      <c r="AU686" s="75">
        <v>49</v>
      </c>
      <c r="AV686" s="75">
        <v>93</v>
      </c>
      <c r="AW686" s="369">
        <v>11</v>
      </c>
      <c r="AY686" s="75"/>
    </row>
    <row r="687" spans="1:51">
      <c r="A687" s="164">
        <f t="shared" si="171"/>
        <v>487</v>
      </c>
      <c r="B687" s="164">
        <f t="shared" si="172"/>
        <v>487049095</v>
      </c>
      <c r="C687" s="165" t="str">
        <f t="shared" si="173"/>
        <v>PROSPECT HILL ACADEMY</v>
      </c>
      <c r="D687" s="174">
        <f t="shared" si="174"/>
        <v>0</v>
      </c>
      <c r="E687" s="174">
        <f t="shared" si="175"/>
        <v>0</v>
      </c>
      <c r="F687" s="174">
        <f t="shared" si="176"/>
        <v>0</v>
      </c>
      <c r="G687" s="174">
        <f t="shared" si="177"/>
        <v>0</v>
      </c>
      <c r="H687" s="174">
        <f t="shared" si="178"/>
        <v>0</v>
      </c>
      <c r="I687" s="174">
        <f t="shared" si="179"/>
        <v>1</v>
      </c>
      <c r="J687" s="174">
        <f t="shared" si="180"/>
        <v>0</v>
      </c>
      <c r="K687" s="251">
        <f t="shared" si="181"/>
        <v>0.04</v>
      </c>
      <c r="L687" s="174"/>
      <c r="M687" s="174">
        <f t="shared" si="182"/>
        <v>0</v>
      </c>
      <c r="N687" s="174">
        <f t="shared" si="183"/>
        <v>0</v>
      </c>
      <c r="O687" s="174">
        <f t="shared" si="184"/>
        <v>0</v>
      </c>
      <c r="P687" s="174">
        <f t="shared" si="185"/>
        <v>1</v>
      </c>
      <c r="Q687" s="174">
        <f t="shared" si="186"/>
        <v>12</v>
      </c>
      <c r="R687" s="174">
        <f t="shared" si="187"/>
        <v>1</v>
      </c>
      <c r="S687" s="177"/>
      <c r="T687" s="177"/>
      <c r="U687" s="177"/>
      <c r="V687" s="177"/>
      <c r="W687" s="370"/>
      <c r="X687" s="370"/>
      <c r="Y687" s="391"/>
      <c r="Z687" s="177"/>
      <c r="AA687" s="75">
        <v>487</v>
      </c>
      <c r="AB687" s="75">
        <v>487049095</v>
      </c>
      <c r="AC687" s="193" t="s">
        <v>109</v>
      </c>
      <c r="AD687" s="75">
        <v>0</v>
      </c>
      <c r="AE687" s="75">
        <v>0</v>
      </c>
      <c r="AF687" s="75">
        <v>0</v>
      </c>
      <c r="AG687" s="75">
        <v>0</v>
      </c>
      <c r="AH687" s="75">
        <v>0</v>
      </c>
      <c r="AI687" s="75">
        <v>1</v>
      </c>
      <c r="AJ687" s="75">
        <v>0</v>
      </c>
      <c r="AK687" s="164">
        <v>0</v>
      </c>
      <c r="AL687" s="164">
        <v>0</v>
      </c>
      <c r="AM687" s="164">
        <v>0</v>
      </c>
      <c r="AN687" s="164">
        <v>0</v>
      </c>
      <c r="AO687" s="164">
        <v>0</v>
      </c>
      <c r="AP687" s="164">
        <v>0</v>
      </c>
      <c r="AQ687" s="164">
        <v>0</v>
      </c>
      <c r="AR687" s="164">
        <v>0</v>
      </c>
      <c r="AS687" s="75">
        <v>1</v>
      </c>
      <c r="AT687" s="165"/>
      <c r="AU687" s="75">
        <v>49</v>
      </c>
      <c r="AV687" s="75">
        <v>95</v>
      </c>
      <c r="AW687" s="369">
        <v>12</v>
      </c>
      <c r="AY687" s="75"/>
    </row>
    <row r="688" spans="1:51">
      <c r="A688" s="164">
        <f t="shared" si="171"/>
        <v>487</v>
      </c>
      <c r="B688" s="164">
        <f t="shared" si="172"/>
        <v>487049097</v>
      </c>
      <c r="C688" s="165" t="str">
        <f t="shared" si="173"/>
        <v>PROSPECT HILL ACADEMY</v>
      </c>
      <c r="D688" s="174">
        <f t="shared" si="174"/>
        <v>0</v>
      </c>
      <c r="E688" s="174">
        <f t="shared" si="175"/>
        <v>0</v>
      </c>
      <c r="F688" s="174">
        <f t="shared" si="176"/>
        <v>0</v>
      </c>
      <c r="G688" s="174">
        <f t="shared" si="177"/>
        <v>0</v>
      </c>
      <c r="H688" s="174">
        <f t="shared" si="178"/>
        <v>0</v>
      </c>
      <c r="I688" s="174">
        <f t="shared" si="179"/>
        <v>2</v>
      </c>
      <c r="J688" s="174">
        <f t="shared" si="180"/>
        <v>0</v>
      </c>
      <c r="K688" s="251">
        <f t="shared" si="181"/>
        <v>0.08</v>
      </c>
      <c r="L688" s="174"/>
      <c r="M688" s="174">
        <f t="shared" si="182"/>
        <v>0</v>
      </c>
      <c r="N688" s="174">
        <f t="shared" si="183"/>
        <v>0</v>
      </c>
      <c r="O688" s="174">
        <f t="shared" si="184"/>
        <v>0</v>
      </c>
      <c r="P688" s="174">
        <f t="shared" si="185"/>
        <v>1</v>
      </c>
      <c r="Q688" s="174">
        <f t="shared" si="186"/>
        <v>11</v>
      </c>
      <c r="R688" s="174">
        <f t="shared" si="187"/>
        <v>2</v>
      </c>
      <c r="S688" s="177"/>
      <c r="T688" s="177"/>
      <c r="U688" s="177"/>
      <c r="V688" s="177"/>
      <c r="W688" s="370"/>
      <c r="X688" s="370"/>
      <c r="Y688" s="391"/>
      <c r="Z688" s="177"/>
      <c r="AA688" s="75">
        <v>487</v>
      </c>
      <c r="AB688" s="75">
        <v>487049097</v>
      </c>
      <c r="AC688" s="193" t="s">
        <v>109</v>
      </c>
      <c r="AD688" s="75">
        <v>0</v>
      </c>
      <c r="AE688" s="75">
        <v>0</v>
      </c>
      <c r="AF688" s="75">
        <v>0</v>
      </c>
      <c r="AG688" s="75">
        <v>0</v>
      </c>
      <c r="AH688" s="75">
        <v>0</v>
      </c>
      <c r="AI688" s="75">
        <v>2</v>
      </c>
      <c r="AJ688" s="75">
        <v>0</v>
      </c>
      <c r="AK688" s="164">
        <v>0</v>
      </c>
      <c r="AL688" s="164">
        <v>0</v>
      </c>
      <c r="AM688" s="164">
        <v>0</v>
      </c>
      <c r="AN688" s="164">
        <v>0</v>
      </c>
      <c r="AO688" s="164">
        <v>0</v>
      </c>
      <c r="AP688" s="164">
        <v>0</v>
      </c>
      <c r="AQ688" s="164">
        <v>0</v>
      </c>
      <c r="AR688" s="164">
        <v>0</v>
      </c>
      <c r="AS688" s="75">
        <v>1</v>
      </c>
      <c r="AT688" s="165"/>
      <c r="AU688" s="75">
        <v>49</v>
      </c>
      <c r="AV688" s="75">
        <v>97</v>
      </c>
      <c r="AW688" s="369">
        <v>11</v>
      </c>
      <c r="AY688" s="75"/>
    </row>
    <row r="689" spans="1:51">
      <c r="A689" s="164">
        <f t="shared" si="171"/>
        <v>487</v>
      </c>
      <c r="B689" s="164">
        <f t="shared" si="172"/>
        <v>487049100</v>
      </c>
      <c r="C689" s="165" t="str">
        <f t="shared" si="173"/>
        <v>PROSPECT HILL ACADEMY</v>
      </c>
      <c r="D689" s="174">
        <f t="shared" si="174"/>
        <v>0</v>
      </c>
      <c r="E689" s="174">
        <f t="shared" si="175"/>
        <v>0</v>
      </c>
      <c r="F689" s="174">
        <f t="shared" si="176"/>
        <v>0</v>
      </c>
      <c r="G689" s="174">
        <f t="shared" si="177"/>
        <v>0</v>
      </c>
      <c r="H689" s="174">
        <f t="shared" si="178"/>
        <v>0</v>
      </c>
      <c r="I689" s="174">
        <f t="shared" si="179"/>
        <v>1</v>
      </c>
      <c r="J689" s="174">
        <f t="shared" si="180"/>
        <v>0</v>
      </c>
      <c r="K689" s="251">
        <f t="shared" si="181"/>
        <v>0.04</v>
      </c>
      <c r="L689" s="174"/>
      <c r="M689" s="174">
        <f t="shared" si="182"/>
        <v>0</v>
      </c>
      <c r="N689" s="174">
        <f t="shared" si="183"/>
        <v>0</v>
      </c>
      <c r="O689" s="174">
        <f t="shared" si="184"/>
        <v>0</v>
      </c>
      <c r="P689" s="174">
        <f t="shared" si="185"/>
        <v>1</v>
      </c>
      <c r="Q689" s="174">
        <f t="shared" si="186"/>
        <v>10</v>
      </c>
      <c r="R689" s="174">
        <f t="shared" si="187"/>
        <v>1</v>
      </c>
      <c r="S689" s="177"/>
      <c r="T689" s="177"/>
      <c r="U689" s="177"/>
      <c r="V689" s="177"/>
      <c r="W689" s="370"/>
      <c r="X689" s="370"/>
      <c r="Y689" s="391"/>
      <c r="Z689" s="177"/>
      <c r="AA689" s="75">
        <v>487</v>
      </c>
      <c r="AB689" s="75">
        <v>487049100</v>
      </c>
      <c r="AC689" s="193" t="s">
        <v>109</v>
      </c>
      <c r="AD689" s="75">
        <v>0</v>
      </c>
      <c r="AE689" s="75">
        <v>0</v>
      </c>
      <c r="AF689" s="75">
        <v>0</v>
      </c>
      <c r="AG689" s="75">
        <v>0</v>
      </c>
      <c r="AH689" s="75">
        <v>0</v>
      </c>
      <c r="AI689" s="75">
        <v>1</v>
      </c>
      <c r="AJ689" s="75">
        <v>0</v>
      </c>
      <c r="AK689" s="164">
        <v>0</v>
      </c>
      <c r="AL689" s="164">
        <v>0</v>
      </c>
      <c r="AM689" s="164">
        <v>0</v>
      </c>
      <c r="AN689" s="164">
        <v>0</v>
      </c>
      <c r="AO689" s="164">
        <v>0</v>
      </c>
      <c r="AP689" s="164">
        <v>0</v>
      </c>
      <c r="AQ689" s="164">
        <v>0</v>
      </c>
      <c r="AR689" s="164">
        <v>0</v>
      </c>
      <c r="AS689" s="75">
        <v>1</v>
      </c>
      <c r="AT689" s="165"/>
      <c r="AU689" s="75">
        <v>49</v>
      </c>
      <c r="AV689" s="75">
        <v>100</v>
      </c>
      <c r="AW689" s="369">
        <v>10</v>
      </c>
      <c r="AY689" s="75"/>
    </row>
    <row r="690" spans="1:51">
      <c r="A690" s="164">
        <f t="shared" si="171"/>
        <v>487</v>
      </c>
      <c r="B690" s="164">
        <f t="shared" si="172"/>
        <v>487049128</v>
      </c>
      <c r="C690" s="165" t="str">
        <f t="shared" si="173"/>
        <v>PROSPECT HILL ACADEMY</v>
      </c>
      <c r="D690" s="174">
        <f t="shared" si="174"/>
        <v>0</v>
      </c>
      <c r="E690" s="174">
        <f t="shared" si="175"/>
        <v>0</v>
      </c>
      <c r="F690" s="174">
        <f t="shared" si="176"/>
        <v>0</v>
      </c>
      <c r="G690" s="174">
        <f t="shared" si="177"/>
        <v>0</v>
      </c>
      <c r="H690" s="174">
        <f t="shared" si="178"/>
        <v>1</v>
      </c>
      <c r="I690" s="174">
        <f t="shared" si="179"/>
        <v>0</v>
      </c>
      <c r="J690" s="174">
        <f t="shared" si="180"/>
        <v>0</v>
      </c>
      <c r="K690" s="251">
        <f t="shared" si="181"/>
        <v>0.04</v>
      </c>
      <c r="L690" s="174"/>
      <c r="M690" s="174">
        <f t="shared" si="182"/>
        <v>0</v>
      </c>
      <c r="N690" s="174">
        <f t="shared" si="183"/>
        <v>0</v>
      </c>
      <c r="O690" s="174">
        <f t="shared" si="184"/>
        <v>0</v>
      </c>
      <c r="P690" s="174">
        <f t="shared" si="185"/>
        <v>0</v>
      </c>
      <c r="Q690" s="174">
        <f t="shared" si="186"/>
        <v>10</v>
      </c>
      <c r="R690" s="174">
        <f t="shared" si="187"/>
        <v>1</v>
      </c>
      <c r="S690" s="177"/>
      <c r="T690" s="177"/>
      <c r="U690" s="177"/>
      <c r="V690" s="177"/>
      <c r="W690" s="370"/>
      <c r="X690" s="370"/>
      <c r="Y690" s="391"/>
      <c r="Z690" s="177"/>
      <c r="AA690" s="75">
        <v>487</v>
      </c>
      <c r="AB690" s="75">
        <v>487049128</v>
      </c>
      <c r="AC690" s="193" t="s">
        <v>109</v>
      </c>
      <c r="AD690" s="75">
        <v>0</v>
      </c>
      <c r="AE690" s="75">
        <v>0</v>
      </c>
      <c r="AF690" s="75">
        <v>0</v>
      </c>
      <c r="AG690" s="75">
        <v>0</v>
      </c>
      <c r="AH690" s="75">
        <v>1</v>
      </c>
      <c r="AI690" s="75">
        <v>0</v>
      </c>
      <c r="AJ690" s="75">
        <v>0</v>
      </c>
      <c r="AK690" s="164">
        <v>0</v>
      </c>
      <c r="AL690" s="164">
        <v>0</v>
      </c>
      <c r="AM690" s="164">
        <v>0</v>
      </c>
      <c r="AN690" s="164">
        <v>0</v>
      </c>
      <c r="AO690" s="164">
        <v>0</v>
      </c>
      <c r="AP690" s="164">
        <v>0</v>
      </c>
      <c r="AQ690" s="164">
        <v>0</v>
      </c>
      <c r="AR690" s="164">
        <v>0</v>
      </c>
      <c r="AS690" s="75">
        <v>0</v>
      </c>
      <c r="AT690" s="165"/>
      <c r="AU690" s="75">
        <v>49</v>
      </c>
      <c r="AV690" s="75">
        <v>128</v>
      </c>
      <c r="AW690" s="369">
        <v>10</v>
      </c>
      <c r="AY690" s="75"/>
    </row>
    <row r="691" spans="1:51">
      <c r="A691" s="164">
        <f t="shared" si="171"/>
        <v>487</v>
      </c>
      <c r="B691" s="164">
        <f t="shared" si="172"/>
        <v>487049149</v>
      </c>
      <c r="C691" s="165" t="str">
        <f t="shared" si="173"/>
        <v>PROSPECT HILL ACADEMY</v>
      </c>
      <c r="D691" s="174">
        <f t="shared" si="174"/>
        <v>0</v>
      </c>
      <c r="E691" s="174">
        <f t="shared" si="175"/>
        <v>0</v>
      </c>
      <c r="F691" s="174">
        <f t="shared" si="176"/>
        <v>0</v>
      </c>
      <c r="G691" s="174">
        <f t="shared" si="177"/>
        <v>0</v>
      </c>
      <c r="H691" s="174">
        <f t="shared" si="178"/>
        <v>0</v>
      </c>
      <c r="I691" s="174">
        <f t="shared" si="179"/>
        <v>2</v>
      </c>
      <c r="J691" s="174">
        <f t="shared" si="180"/>
        <v>0</v>
      </c>
      <c r="K691" s="251">
        <f t="shared" si="181"/>
        <v>0.08</v>
      </c>
      <c r="L691" s="174"/>
      <c r="M691" s="174">
        <f t="shared" si="182"/>
        <v>0</v>
      </c>
      <c r="N691" s="174">
        <f t="shared" si="183"/>
        <v>0</v>
      </c>
      <c r="O691" s="174">
        <f t="shared" si="184"/>
        <v>0</v>
      </c>
      <c r="P691" s="174">
        <f t="shared" si="185"/>
        <v>0</v>
      </c>
      <c r="Q691" s="174">
        <f t="shared" si="186"/>
        <v>12</v>
      </c>
      <c r="R691" s="174">
        <f t="shared" si="187"/>
        <v>2</v>
      </c>
      <c r="S691" s="177"/>
      <c r="T691" s="177"/>
      <c r="U691" s="177"/>
      <c r="V691" s="177"/>
      <c r="W691" s="370"/>
      <c r="X691" s="370"/>
      <c r="Y691" s="391"/>
      <c r="Z691" s="177"/>
      <c r="AA691" s="75">
        <v>487</v>
      </c>
      <c r="AB691" s="75">
        <v>487049149</v>
      </c>
      <c r="AC691" s="193" t="s">
        <v>109</v>
      </c>
      <c r="AD691" s="75">
        <v>0</v>
      </c>
      <c r="AE691" s="75">
        <v>0</v>
      </c>
      <c r="AF691" s="75">
        <v>0</v>
      </c>
      <c r="AG691" s="75">
        <v>0</v>
      </c>
      <c r="AH691" s="75">
        <v>0</v>
      </c>
      <c r="AI691" s="75">
        <v>2</v>
      </c>
      <c r="AJ691" s="75">
        <v>0</v>
      </c>
      <c r="AK691" s="164">
        <v>0</v>
      </c>
      <c r="AL691" s="164">
        <v>0</v>
      </c>
      <c r="AM691" s="164">
        <v>0</v>
      </c>
      <c r="AN691" s="164">
        <v>0</v>
      </c>
      <c r="AO691" s="164">
        <v>0</v>
      </c>
      <c r="AP691" s="164">
        <v>0</v>
      </c>
      <c r="AQ691" s="164">
        <v>0</v>
      </c>
      <c r="AR691" s="164">
        <v>0</v>
      </c>
      <c r="AS691" s="75">
        <v>0</v>
      </c>
      <c r="AT691" s="165"/>
      <c r="AU691" s="75">
        <v>49</v>
      </c>
      <c r="AV691" s="75">
        <v>149</v>
      </c>
      <c r="AW691" s="369">
        <v>12</v>
      </c>
      <c r="AY691" s="75"/>
    </row>
    <row r="692" spans="1:51">
      <c r="A692" s="164">
        <f t="shared" si="171"/>
        <v>487</v>
      </c>
      <c r="B692" s="164">
        <f t="shared" si="172"/>
        <v>487049160</v>
      </c>
      <c r="C692" s="165" t="str">
        <f t="shared" si="173"/>
        <v>PROSPECT HILL ACADEMY</v>
      </c>
      <c r="D692" s="174">
        <f t="shared" si="174"/>
        <v>0</v>
      </c>
      <c r="E692" s="174">
        <f t="shared" si="175"/>
        <v>0</v>
      </c>
      <c r="F692" s="174">
        <f t="shared" si="176"/>
        <v>0</v>
      </c>
      <c r="G692" s="174">
        <f t="shared" si="177"/>
        <v>0</v>
      </c>
      <c r="H692" s="174">
        <f t="shared" si="178"/>
        <v>1</v>
      </c>
      <c r="I692" s="174">
        <f t="shared" si="179"/>
        <v>0</v>
      </c>
      <c r="J692" s="174">
        <f t="shared" si="180"/>
        <v>0</v>
      </c>
      <c r="K692" s="251">
        <f t="shared" si="181"/>
        <v>0.04</v>
      </c>
      <c r="L692" s="174"/>
      <c r="M692" s="174">
        <f t="shared" si="182"/>
        <v>0</v>
      </c>
      <c r="N692" s="174">
        <f t="shared" si="183"/>
        <v>0</v>
      </c>
      <c r="O692" s="174">
        <f t="shared" si="184"/>
        <v>0</v>
      </c>
      <c r="P692" s="174">
        <f t="shared" si="185"/>
        <v>1</v>
      </c>
      <c r="Q692" s="174">
        <f t="shared" si="186"/>
        <v>11</v>
      </c>
      <c r="R692" s="174">
        <f t="shared" si="187"/>
        <v>1</v>
      </c>
      <c r="S692" s="177"/>
      <c r="T692" s="177"/>
      <c r="U692" s="177"/>
      <c r="V692" s="177"/>
      <c r="W692" s="370"/>
      <c r="X692" s="370"/>
      <c r="Y692" s="391"/>
      <c r="Z692" s="177"/>
      <c r="AA692" s="75">
        <v>487</v>
      </c>
      <c r="AB692" s="75">
        <v>487049160</v>
      </c>
      <c r="AC692" s="193" t="s">
        <v>109</v>
      </c>
      <c r="AD692" s="75">
        <v>0</v>
      </c>
      <c r="AE692" s="75">
        <v>0</v>
      </c>
      <c r="AF692" s="75">
        <v>0</v>
      </c>
      <c r="AG692" s="75">
        <v>0</v>
      </c>
      <c r="AH692" s="75">
        <v>1</v>
      </c>
      <c r="AI692" s="75">
        <v>0</v>
      </c>
      <c r="AJ692" s="75">
        <v>0</v>
      </c>
      <c r="AK692" s="164">
        <v>0</v>
      </c>
      <c r="AL692" s="164">
        <v>0</v>
      </c>
      <c r="AM692" s="164">
        <v>0</v>
      </c>
      <c r="AN692" s="164">
        <v>0</v>
      </c>
      <c r="AO692" s="164">
        <v>1</v>
      </c>
      <c r="AP692" s="164">
        <v>0</v>
      </c>
      <c r="AQ692" s="164">
        <v>0</v>
      </c>
      <c r="AR692" s="164">
        <v>0</v>
      </c>
      <c r="AS692" s="75">
        <v>0</v>
      </c>
      <c r="AT692" s="165"/>
      <c r="AU692" s="75">
        <v>49</v>
      </c>
      <c r="AV692" s="75">
        <v>160</v>
      </c>
      <c r="AW692" s="369">
        <v>11</v>
      </c>
      <c r="AY692" s="75"/>
    </row>
    <row r="693" spans="1:51">
      <c r="A693" s="164">
        <f t="shared" si="171"/>
        <v>487</v>
      </c>
      <c r="B693" s="164">
        <f t="shared" si="172"/>
        <v>487049163</v>
      </c>
      <c r="C693" s="165" t="str">
        <f t="shared" si="173"/>
        <v>PROSPECT HILL ACADEMY</v>
      </c>
      <c r="D693" s="174">
        <f t="shared" si="174"/>
        <v>0</v>
      </c>
      <c r="E693" s="174">
        <f t="shared" si="175"/>
        <v>0</v>
      </c>
      <c r="F693" s="174">
        <f t="shared" si="176"/>
        <v>0</v>
      </c>
      <c r="G693" s="174">
        <f t="shared" si="177"/>
        <v>0</v>
      </c>
      <c r="H693" s="174">
        <f t="shared" si="178"/>
        <v>6</v>
      </c>
      <c r="I693" s="174">
        <f t="shared" si="179"/>
        <v>10</v>
      </c>
      <c r="J693" s="174">
        <f t="shared" si="180"/>
        <v>0</v>
      </c>
      <c r="K693" s="251">
        <f t="shared" si="181"/>
        <v>0.64</v>
      </c>
      <c r="L693" s="174"/>
      <c r="M693" s="174">
        <f t="shared" si="182"/>
        <v>0</v>
      </c>
      <c r="N693" s="174">
        <f t="shared" si="183"/>
        <v>1</v>
      </c>
      <c r="O693" s="174">
        <f t="shared" si="184"/>
        <v>1</v>
      </c>
      <c r="P693" s="174">
        <f t="shared" si="185"/>
        <v>8</v>
      </c>
      <c r="Q693" s="174">
        <f t="shared" si="186"/>
        <v>11</v>
      </c>
      <c r="R693" s="174">
        <f t="shared" si="187"/>
        <v>16</v>
      </c>
      <c r="S693" s="177"/>
      <c r="T693" s="177"/>
      <c r="U693" s="177"/>
      <c r="V693" s="177"/>
      <c r="W693" s="370"/>
      <c r="X693" s="370"/>
      <c r="Y693" s="391"/>
      <c r="Z693" s="177"/>
      <c r="AA693" s="75">
        <v>487</v>
      </c>
      <c r="AB693" s="75">
        <v>487049163</v>
      </c>
      <c r="AC693" s="193" t="s">
        <v>109</v>
      </c>
      <c r="AD693" s="75">
        <v>0</v>
      </c>
      <c r="AE693" s="75">
        <v>0</v>
      </c>
      <c r="AF693" s="75">
        <v>0</v>
      </c>
      <c r="AG693" s="75">
        <v>0</v>
      </c>
      <c r="AH693" s="75">
        <v>6</v>
      </c>
      <c r="AI693" s="75">
        <v>10</v>
      </c>
      <c r="AJ693" s="75">
        <v>0</v>
      </c>
      <c r="AK693" s="164">
        <v>0</v>
      </c>
      <c r="AL693" s="164">
        <v>0</v>
      </c>
      <c r="AM693" s="164">
        <v>1</v>
      </c>
      <c r="AN693" s="164">
        <v>1</v>
      </c>
      <c r="AO693" s="164">
        <v>3</v>
      </c>
      <c r="AP693" s="164">
        <v>0</v>
      </c>
      <c r="AQ693" s="164">
        <v>0</v>
      </c>
      <c r="AR693" s="164">
        <v>0</v>
      </c>
      <c r="AS693" s="75">
        <v>5</v>
      </c>
      <c r="AT693" s="165"/>
      <c r="AU693" s="75">
        <v>49</v>
      </c>
      <c r="AV693" s="75">
        <v>163</v>
      </c>
      <c r="AW693" s="369">
        <v>11</v>
      </c>
      <c r="AY693" s="75"/>
    </row>
    <row r="694" spans="1:51">
      <c r="A694" s="164">
        <f t="shared" si="171"/>
        <v>487</v>
      </c>
      <c r="B694" s="164">
        <f t="shared" si="172"/>
        <v>487049165</v>
      </c>
      <c r="C694" s="165" t="str">
        <f t="shared" si="173"/>
        <v>PROSPECT HILL ACADEMY</v>
      </c>
      <c r="D694" s="174">
        <f t="shared" si="174"/>
        <v>0</v>
      </c>
      <c r="E694" s="174">
        <f t="shared" si="175"/>
        <v>0</v>
      </c>
      <c r="F694" s="174">
        <f t="shared" si="176"/>
        <v>0</v>
      </c>
      <c r="G694" s="174">
        <f t="shared" si="177"/>
        <v>0</v>
      </c>
      <c r="H694" s="174">
        <f t="shared" si="178"/>
        <v>9</v>
      </c>
      <c r="I694" s="174">
        <f t="shared" si="179"/>
        <v>20</v>
      </c>
      <c r="J694" s="174">
        <f t="shared" si="180"/>
        <v>0</v>
      </c>
      <c r="K694" s="251">
        <f t="shared" si="181"/>
        <v>1.1599999999999999</v>
      </c>
      <c r="L694" s="174"/>
      <c r="M694" s="174">
        <f t="shared" si="182"/>
        <v>0</v>
      </c>
      <c r="N694" s="174">
        <f t="shared" si="183"/>
        <v>1</v>
      </c>
      <c r="O694" s="174">
        <f t="shared" si="184"/>
        <v>2</v>
      </c>
      <c r="P694" s="174">
        <f t="shared" si="185"/>
        <v>15</v>
      </c>
      <c r="Q694" s="174">
        <f t="shared" si="186"/>
        <v>10</v>
      </c>
      <c r="R694" s="174">
        <f t="shared" si="187"/>
        <v>29</v>
      </c>
      <c r="S694" s="177"/>
      <c r="T694" s="177"/>
      <c r="U694" s="177"/>
      <c r="V694" s="177"/>
      <c r="W694" s="370"/>
      <c r="X694" s="370"/>
      <c r="Y694" s="391"/>
      <c r="Z694" s="177"/>
      <c r="AA694" s="75">
        <v>487</v>
      </c>
      <c r="AB694" s="75">
        <v>487049165</v>
      </c>
      <c r="AC694" s="193" t="s">
        <v>109</v>
      </c>
      <c r="AD694" s="75">
        <v>0</v>
      </c>
      <c r="AE694" s="75">
        <v>0</v>
      </c>
      <c r="AF694" s="75">
        <v>0</v>
      </c>
      <c r="AG694" s="75">
        <v>0</v>
      </c>
      <c r="AH694" s="75">
        <v>9</v>
      </c>
      <c r="AI694" s="75">
        <v>20</v>
      </c>
      <c r="AJ694" s="75">
        <v>0</v>
      </c>
      <c r="AK694" s="164">
        <v>0</v>
      </c>
      <c r="AL694" s="164">
        <v>0</v>
      </c>
      <c r="AM694" s="164">
        <v>1</v>
      </c>
      <c r="AN694" s="164">
        <v>2</v>
      </c>
      <c r="AO694" s="164">
        <v>5</v>
      </c>
      <c r="AP694" s="164">
        <v>0</v>
      </c>
      <c r="AQ694" s="164">
        <v>0</v>
      </c>
      <c r="AR694" s="164">
        <v>0</v>
      </c>
      <c r="AS694" s="75">
        <v>10</v>
      </c>
      <c r="AT694" s="165"/>
      <c r="AU694" s="75">
        <v>49</v>
      </c>
      <c r="AV694" s="75">
        <v>165</v>
      </c>
      <c r="AW694" s="369">
        <v>10</v>
      </c>
      <c r="AY694" s="75"/>
    </row>
    <row r="695" spans="1:51">
      <c r="A695" s="164">
        <f t="shared" si="171"/>
        <v>487</v>
      </c>
      <c r="B695" s="164">
        <f t="shared" si="172"/>
        <v>487049176</v>
      </c>
      <c r="C695" s="165" t="str">
        <f t="shared" si="173"/>
        <v>PROSPECT HILL ACADEMY</v>
      </c>
      <c r="D695" s="174">
        <f t="shared" si="174"/>
        <v>0</v>
      </c>
      <c r="E695" s="174">
        <f t="shared" si="175"/>
        <v>0</v>
      </c>
      <c r="F695" s="174">
        <f t="shared" si="176"/>
        <v>0</v>
      </c>
      <c r="G695" s="174">
        <f t="shared" si="177"/>
        <v>0</v>
      </c>
      <c r="H695" s="174">
        <f t="shared" si="178"/>
        <v>15</v>
      </c>
      <c r="I695" s="174">
        <f t="shared" si="179"/>
        <v>35</v>
      </c>
      <c r="J695" s="174">
        <f t="shared" si="180"/>
        <v>0</v>
      </c>
      <c r="K695" s="251">
        <f t="shared" si="181"/>
        <v>2</v>
      </c>
      <c r="L695" s="174"/>
      <c r="M695" s="174">
        <f t="shared" si="182"/>
        <v>0</v>
      </c>
      <c r="N695" s="174">
        <f t="shared" si="183"/>
        <v>3</v>
      </c>
      <c r="O695" s="174">
        <f t="shared" si="184"/>
        <v>1</v>
      </c>
      <c r="P695" s="174">
        <f t="shared" si="185"/>
        <v>34</v>
      </c>
      <c r="Q695" s="174">
        <f t="shared" si="186"/>
        <v>8</v>
      </c>
      <c r="R695" s="174">
        <f t="shared" si="187"/>
        <v>50</v>
      </c>
      <c r="S695" s="177"/>
      <c r="T695" s="177"/>
      <c r="U695" s="177"/>
      <c r="V695" s="177"/>
      <c r="W695" s="370"/>
      <c r="X695" s="370"/>
      <c r="Y695" s="391"/>
      <c r="Z695" s="177"/>
      <c r="AA695" s="75">
        <v>487</v>
      </c>
      <c r="AB695" s="75">
        <v>487049176</v>
      </c>
      <c r="AC695" s="193" t="s">
        <v>109</v>
      </c>
      <c r="AD695" s="75">
        <v>0</v>
      </c>
      <c r="AE695" s="75">
        <v>0</v>
      </c>
      <c r="AF695" s="75">
        <v>0</v>
      </c>
      <c r="AG695" s="75">
        <v>0</v>
      </c>
      <c r="AH695" s="75">
        <v>15</v>
      </c>
      <c r="AI695" s="75">
        <v>35</v>
      </c>
      <c r="AJ695" s="75">
        <v>0</v>
      </c>
      <c r="AK695" s="164">
        <v>0</v>
      </c>
      <c r="AL695" s="164">
        <v>0</v>
      </c>
      <c r="AM695" s="164">
        <v>3</v>
      </c>
      <c r="AN695" s="164">
        <v>1</v>
      </c>
      <c r="AO695" s="164">
        <v>10</v>
      </c>
      <c r="AP695" s="164">
        <v>0</v>
      </c>
      <c r="AQ695" s="164">
        <v>0</v>
      </c>
      <c r="AR695" s="164">
        <v>0</v>
      </c>
      <c r="AS695" s="75">
        <v>24</v>
      </c>
      <c r="AT695" s="165"/>
      <c r="AU695" s="75">
        <v>49</v>
      </c>
      <c r="AV695" s="75">
        <v>176</v>
      </c>
      <c r="AW695" s="369">
        <v>8</v>
      </c>
      <c r="AY695" s="75"/>
    </row>
    <row r="696" spans="1:51">
      <c r="A696" s="164">
        <f t="shared" si="171"/>
        <v>487</v>
      </c>
      <c r="B696" s="164">
        <f t="shared" si="172"/>
        <v>487049178</v>
      </c>
      <c r="C696" s="165" t="str">
        <f t="shared" si="173"/>
        <v>PROSPECT HILL ACADEMY</v>
      </c>
      <c r="D696" s="174">
        <f t="shared" si="174"/>
        <v>0</v>
      </c>
      <c r="E696" s="174">
        <f t="shared" si="175"/>
        <v>0</v>
      </c>
      <c r="F696" s="174">
        <f t="shared" si="176"/>
        <v>0</v>
      </c>
      <c r="G696" s="174">
        <f t="shared" si="177"/>
        <v>0</v>
      </c>
      <c r="H696" s="174">
        <f t="shared" si="178"/>
        <v>0</v>
      </c>
      <c r="I696" s="174">
        <f t="shared" si="179"/>
        <v>1</v>
      </c>
      <c r="J696" s="174">
        <f t="shared" si="180"/>
        <v>0</v>
      </c>
      <c r="K696" s="251">
        <f t="shared" si="181"/>
        <v>0.04</v>
      </c>
      <c r="L696" s="174"/>
      <c r="M696" s="174">
        <f t="shared" si="182"/>
        <v>0</v>
      </c>
      <c r="N696" s="174">
        <f t="shared" si="183"/>
        <v>0</v>
      </c>
      <c r="O696" s="174">
        <f t="shared" si="184"/>
        <v>0</v>
      </c>
      <c r="P696" s="174">
        <f t="shared" si="185"/>
        <v>1</v>
      </c>
      <c r="Q696" s="174">
        <f t="shared" si="186"/>
        <v>4</v>
      </c>
      <c r="R696" s="174">
        <f t="shared" si="187"/>
        <v>1</v>
      </c>
      <c r="S696" s="177"/>
      <c r="T696" s="177"/>
      <c r="U696" s="177"/>
      <c r="V696" s="177"/>
      <c r="W696" s="370"/>
      <c r="X696" s="370"/>
      <c r="Y696" s="391"/>
      <c r="Z696" s="177"/>
      <c r="AA696" s="75">
        <v>487</v>
      </c>
      <c r="AB696" s="75">
        <v>487049178</v>
      </c>
      <c r="AC696" s="193" t="s">
        <v>109</v>
      </c>
      <c r="AD696" s="75">
        <v>0</v>
      </c>
      <c r="AE696" s="75">
        <v>0</v>
      </c>
      <c r="AF696" s="75">
        <v>0</v>
      </c>
      <c r="AG696" s="75">
        <v>0</v>
      </c>
      <c r="AH696" s="75">
        <v>0</v>
      </c>
      <c r="AI696" s="75">
        <v>1</v>
      </c>
      <c r="AJ696" s="75">
        <v>0</v>
      </c>
      <c r="AK696" s="164">
        <v>0</v>
      </c>
      <c r="AL696" s="164">
        <v>0</v>
      </c>
      <c r="AM696" s="164">
        <v>0</v>
      </c>
      <c r="AN696" s="164">
        <v>0</v>
      </c>
      <c r="AO696" s="164">
        <v>0</v>
      </c>
      <c r="AP696" s="164">
        <v>0</v>
      </c>
      <c r="AQ696" s="164">
        <v>0</v>
      </c>
      <c r="AR696" s="164">
        <v>0</v>
      </c>
      <c r="AS696" s="75">
        <v>1</v>
      </c>
      <c r="AT696" s="165"/>
      <c r="AU696" s="75">
        <v>49</v>
      </c>
      <c r="AV696" s="75">
        <v>178</v>
      </c>
      <c r="AW696" s="369">
        <v>4</v>
      </c>
      <c r="AY696" s="75"/>
    </row>
    <row r="697" spans="1:51">
      <c r="A697" s="164">
        <f t="shared" si="171"/>
        <v>487</v>
      </c>
      <c r="B697" s="164">
        <f t="shared" si="172"/>
        <v>487049181</v>
      </c>
      <c r="C697" s="165" t="str">
        <f t="shared" si="173"/>
        <v>PROSPECT HILL ACADEMY</v>
      </c>
      <c r="D697" s="174">
        <f t="shared" si="174"/>
        <v>0</v>
      </c>
      <c r="E697" s="174">
        <f t="shared" si="175"/>
        <v>0</v>
      </c>
      <c r="F697" s="174">
        <f t="shared" si="176"/>
        <v>0</v>
      </c>
      <c r="G697" s="174">
        <f t="shared" si="177"/>
        <v>0</v>
      </c>
      <c r="H697" s="174">
        <f t="shared" si="178"/>
        <v>1</v>
      </c>
      <c r="I697" s="174">
        <f t="shared" si="179"/>
        <v>2</v>
      </c>
      <c r="J697" s="174">
        <f t="shared" si="180"/>
        <v>0</v>
      </c>
      <c r="K697" s="251">
        <f t="shared" si="181"/>
        <v>0.12</v>
      </c>
      <c r="L697" s="174"/>
      <c r="M697" s="174">
        <f t="shared" si="182"/>
        <v>0</v>
      </c>
      <c r="N697" s="174">
        <f t="shared" si="183"/>
        <v>0</v>
      </c>
      <c r="O697" s="174">
        <f t="shared" si="184"/>
        <v>0</v>
      </c>
      <c r="P697" s="174">
        <f t="shared" si="185"/>
        <v>0</v>
      </c>
      <c r="Q697" s="174">
        <f t="shared" si="186"/>
        <v>10</v>
      </c>
      <c r="R697" s="174">
        <f t="shared" si="187"/>
        <v>3</v>
      </c>
      <c r="S697" s="177"/>
      <c r="T697" s="177"/>
      <c r="U697" s="177"/>
      <c r="V697" s="177"/>
      <c r="W697" s="370"/>
      <c r="X697" s="370"/>
      <c r="Y697" s="391"/>
      <c r="Z697" s="177"/>
      <c r="AA697" s="75">
        <v>487</v>
      </c>
      <c r="AB697" s="75">
        <v>487049181</v>
      </c>
      <c r="AC697" s="193" t="s">
        <v>109</v>
      </c>
      <c r="AD697" s="75">
        <v>0</v>
      </c>
      <c r="AE697" s="75">
        <v>0</v>
      </c>
      <c r="AF697" s="75">
        <v>0</v>
      </c>
      <c r="AG697" s="75">
        <v>0</v>
      </c>
      <c r="AH697" s="75">
        <v>1</v>
      </c>
      <c r="AI697" s="75">
        <v>2</v>
      </c>
      <c r="AJ697" s="75">
        <v>0</v>
      </c>
      <c r="AK697" s="164">
        <v>0</v>
      </c>
      <c r="AL697" s="164">
        <v>0</v>
      </c>
      <c r="AM697" s="164">
        <v>0</v>
      </c>
      <c r="AN697" s="164">
        <v>0</v>
      </c>
      <c r="AO697" s="164">
        <v>0</v>
      </c>
      <c r="AP697" s="164">
        <v>0</v>
      </c>
      <c r="AQ697" s="164">
        <v>0</v>
      </c>
      <c r="AR697" s="164">
        <v>0</v>
      </c>
      <c r="AS697" s="75">
        <v>0</v>
      </c>
      <c r="AT697" s="165"/>
      <c r="AU697" s="75">
        <v>49</v>
      </c>
      <c r="AV697" s="75">
        <v>181</v>
      </c>
      <c r="AW697" s="369">
        <v>10</v>
      </c>
      <c r="AY697" s="75"/>
    </row>
    <row r="698" spans="1:51">
      <c r="A698" s="164">
        <f t="shared" si="171"/>
        <v>487</v>
      </c>
      <c r="B698" s="164">
        <f t="shared" si="172"/>
        <v>487049182</v>
      </c>
      <c r="C698" s="165" t="str">
        <f t="shared" si="173"/>
        <v>PROSPECT HILL ACADEMY</v>
      </c>
      <c r="D698" s="174">
        <f t="shared" si="174"/>
        <v>0</v>
      </c>
      <c r="E698" s="174">
        <f t="shared" si="175"/>
        <v>0</v>
      </c>
      <c r="F698" s="174">
        <f t="shared" si="176"/>
        <v>0</v>
      </c>
      <c r="G698" s="174">
        <f t="shared" si="177"/>
        <v>0</v>
      </c>
      <c r="H698" s="174">
        <f t="shared" si="178"/>
        <v>0</v>
      </c>
      <c r="I698" s="174">
        <f t="shared" si="179"/>
        <v>2</v>
      </c>
      <c r="J698" s="174">
        <f t="shared" si="180"/>
        <v>0</v>
      </c>
      <c r="K698" s="251">
        <f t="shared" si="181"/>
        <v>0.08</v>
      </c>
      <c r="L698" s="174"/>
      <c r="M698" s="174">
        <f t="shared" si="182"/>
        <v>0</v>
      </c>
      <c r="N698" s="174">
        <f t="shared" si="183"/>
        <v>0</v>
      </c>
      <c r="O698" s="174">
        <f t="shared" si="184"/>
        <v>0</v>
      </c>
      <c r="P698" s="174">
        <f t="shared" si="185"/>
        <v>0</v>
      </c>
      <c r="Q698" s="174">
        <f t="shared" si="186"/>
        <v>8</v>
      </c>
      <c r="R698" s="174">
        <f t="shared" si="187"/>
        <v>2</v>
      </c>
      <c r="S698" s="177"/>
      <c r="T698" s="177"/>
      <c r="U698" s="177"/>
      <c r="V698" s="177"/>
      <c r="W698" s="370"/>
      <c r="X698" s="370"/>
      <c r="Y698" s="391"/>
      <c r="Z698" s="177"/>
      <c r="AA698" s="75">
        <v>487</v>
      </c>
      <c r="AB698" s="75">
        <v>487049182</v>
      </c>
      <c r="AC698" s="193" t="s">
        <v>109</v>
      </c>
      <c r="AD698" s="75">
        <v>0</v>
      </c>
      <c r="AE698" s="75">
        <v>0</v>
      </c>
      <c r="AF698" s="75">
        <v>0</v>
      </c>
      <c r="AG698" s="75">
        <v>0</v>
      </c>
      <c r="AH698" s="75">
        <v>0</v>
      </c>
      <c r="AI698" s="75">
        <v>2</v>
      </c>
      <c r="AJ698" s="75">
        <v>0</v>
      </c>
      <c r="AK698" s="164">
        <v>0</v>
      </c>
      <c r="AL698" s="164">
        <v>0</v>
      </c>
      <c r="AM698" s="164">
        <v>0</v>
      </c>
      <c r="AN698" s="164">
        <v>0</v>
      </c>
      <c r="AO698" s="164">
        <v>0</v>
      </c>
      <c r="AP698" s="164">
        <v>0</v>
      </c>
      <c r="AQ698" s="164">
        <v>0</v>
      </c>
      <c r="AR698" s="164">
        <v>0</v>
      </c>
      <c r="AS698" s="75">
        <v>0</v>
      </c>
      <c r="AT698" s="165"/>
      <c r="AU698" s="75">
        <v>49</v>
      </c>
      <c r="AV698" s="75">
        <v>182</v>
      </c>
      <c r="AW698" s="369">
        <v>8</v>
      </c>
      <c r="AY698" s="75"/>
    </row>
    <row r="699" spans="1:51">
      <c r="A699" s="164">
        <f t="shared" si="171"/>
        <v>487</v>
      </c>
      <c r="B699" s="164">
        <f t="shared" si="172"/>
        <v>487049244</v>
      </c>
      <c r="C699" s="165" t="str">
        <f t="shared" si="173"/>
        <v>PROSPECT HILL ACADEMY</v>
      </c>
      <c r="D699" s="174">
        <f t="shared" si="174"/>
        <v>0</v>
      </c>
      <c r="E699" s="174">
        <f t="shared" si="175"/>
        <v>0</v>
      </c>
      <c r="F699" s="174">
        <f t="shared" si="176"/>
        <v>0</v>
      </c>
      <c r="G699" s="174">
        <f t="shared" si="177"/>
        <v>0</v>
      </c>
      <c r="H699" s="174">
        <f t="shared" si="178"/>
        <v>0</v>
      </c>
      <c r="I699" s="174">
        <f t="shared" si="179"/>
        <v>4</v>
      </c>
      <c r="J699" s="174">
        <f t="shared" si="180"/>
        <v>0</v>
      </c>
      <c r="K699" s="251">
        <f t="shared" si="181"/>
        <v>0.16</v>
      </c>
      <c r="L699" s="174"/>
      <c r="M699" s="174">
        <f t="shared" si="182"/>
        <v>0</v>
      </c>
      <c r="N699" s="174">
        <f t="shared" si="183"/>
        <v>0</v>
      </c>
      <c r="O699" s="174">
        <f t="shared" si="184"/>
        <v>0</v>
      </c>
      <c r="P699" s="174">
        <f t="shared" si="185"/>
        <v>2</v>
      </c>
      <c r="Q699" s="174">
        <f t="shared" si="186"/>
        <v>10</v>
      </c>
      <c r="R699" s="174">
        <f t="shared" si="187"/>
        <v>4</v>
      </c>
      <c r="S699" s="177"/>
      <c r="T699" s="177"/>
      <c r="U699" s="177"/>
      <c r="V699" s="177"/>
      <c r="W699" s="370"/>
      <c r="X699" s="370"/>
      <c r="Y699" s="391"/>
      <c r="Z699" s="177"/>
      <c r="AA699" s="75">
        <v>487</v>
      </c>
      <c r="AB699" s="75">
        <v>487049244</v>
      </c>
      <c r="AC699" s="193" t="s">
        <v>109</v>
      </c>
      <c r="AD699" s="75">
        <v>0</v>
      </c>
      <c r="AE699" s="75">
        <v>0</v>
      </c>
      <c r="AF699" s="75">
        <v>0</v>
      </c>
      <c r="AG699" s="75">
        <v>0</v>
      </c>
      <c r="AH699" s="75">
        <v>0</v>
      </c>
      <c r="AI699" s="75">
        <v>4</v>
      </c>
      <c r="AJ699" s="75">
        <v>0</v>
      </c>
      <c r="AK699" s="164">
        <v>0</v>
      </c>
      <c r="AL699" s="164">
        <v>0</v>
      </c>
      <c r="AM699" s="164">
        <v>0</v>
      </c>
      <c r="AN699" s="164">
        <v>0</v>
      </c>
      <c r="AO699" s="164">
        <v>0</v>
      </c>
      <c r="AP699" s="164">
        <v>0</v>
      </c>
      <c r="AQ699" s="164">
        <v>0</v>
      </c>
      <c r="AR699" s="164">
        <v>0</v>
      </c>
      <c r="AS699" s="75">
        <v>2</v>
      </c>
      <c r="AT699" s="165"/>
      <c r="AU699" s="75">
        <v>49</v>
      </c>
      <c r="AV699" s="75">
        <v>244</v>
      </c>
      <c r="AW699" s="369">
        <v>10</v>
      </c>
      <c r="AY699" s="75"/>
    </row>
    <row r="700" spans="1:51">
      <c r="A700" s="164">
        <f t="shared" si="171"/>
        <v>487</v>
      </c>
      <c r="B700" s="164">
        <f t="shared" si="172"/>
        <v>487049248</v>
      </c>
      <c r="C700" s="165" t="str">
        <f t="shared" si="173"/>
        <v>PROSPECT HILL ACADEMY</v>
      </c>
      <c r="D700" s="174">
        <f t="shared" si="174"/>
        <v>0</v>
      </c>
      <c r="E700" s="174">
        <f t="shared" si="175"/>
        <v>0</v>
      </c>
      <c r="F700" s="174">
        <f t="shared" si="176"/>
        <v>0</v>
      </c>
      <c r="G700" s="174">
        <f t="shared" si="177"/>
        <v>0</v>
      </c>
      <c r="H700" s="174">
        <f t="shared" si="178"/>
        <v>6</v>
      </c>
      <c r="I700" s="174">
        <f t="shared" si="179"/>
        <v>10</v>
      </c>
      <c r="J700" s="174">
        <f t="shared" si="180"/>
        <v>0</v>
      </c>
      <c r="K700" s="251">
        <f t="shared" si="181"/>
        <v>0.64</v>
      </c>
      <c r="L700" s="174"/>
      <c r="M700" s="174">
        <f t="shared" si="182"/>
        <v>0</v>
      </c>
      <c r="N700" s="174">
        <f t="shared" si="183"/>
        <v>3</v>
      </c>
      <c r="O700" s="174">
        <f t="shared" si="184"/>
        <v>1</v>
      </c>
      <c r="P700" s="174">
        <f t="shared" si="185"/>
        <v>4</v>
      </c>
      <c r="Q700" s="174">
        <f t="shared" si="186"/>
        <v>11</v>
      </c>
      <c r="R700" s="174">
        <f t="shared" si="187"/>
        <v>16</v>
      </c>
      <c r="S700" s="177"/>
      <c r="T700" s="177"/>
      <c r="U700" s="177"/>
      <c r="V700" s="177"/>
      <c r="W700" s="370"/>
      <c r="X700" s="370"/>
      <c r="Y700" s="391"/>
      <c r="Z700" s="177"/>
      <c r="AA700" s="75">
        <v>487</v>
      </c>
      <c r="AB700" s="75">
        <v>487049248</v>
      </c>
      <c r="AC700" s="193" t="s">
        <v>109</v>
      </c>
      <c r="AD700" s="75">
        <v>0</v>
      </c>
      <c r="AE700" s="75">
        <v>0</v>
      </c>
      <c r="AF700" s="75">
        <v>0</v>
      </c>
      <c r="AG700" s="75">
        <v>0</v>
      </c>
      <c r="AH700" s="75">
        <v>6</v>
      </c>
      <c r="AI700" s="75">
        <v>10</v>
      </c>
      <c r="AJ700" s="75">
        <v>0</v>
      </c>
      <c r="AK700" s="164">
        <v>0</v>
      </c>
      <c r="AL700" s="164">
        <v>0</v>
      </c>
      <c r="AM700" s="164">
        <v>3</v>
      </c>
      <c r="AN700" s="164">
        <v>1</v>
      </c>
      <c r="AO700" s="164">
        <v>2</v>
      </c>
      <c r="AP700" s="164">
        <v>0</v>
      </c>
      <c r="AQ700" s="164">
        <v>0</v>
      </c>
      <c r="AR700" s="164">
        <v>0</v>
      </c>
      <c r="AS700" s="75">
        <v>2</v>
      </c>
      <c r="AT700" s="165"/>
      <c r="AU700" s="75">
        <v>49</v>
      </c>
      <c r="AV700" s="75">
        <v>248</v>
      </c>
      <c r="AW700" s="369">
        <v>11</v>
      </c>
      <c r="AY700" s="75"/>
    </row>
    <row r="701" spans="1:51">
      <c r="A701" s="164">
        <f t="shared" si="171"/>
        <v>487</v>
      </c>
      <c r="B701" s="164">
        <f t="shared" si="172"/>
        <v>487049262</v>
      </c>
      <c r="C701" s="165" t="str">
        <f t="shared" si="173"/>
        <v>PROSPECT HILL ACADEMY</v>
      </c>
      <c r="D701" s="174">
        <f t="shared" si="174"/>
        <v>0</v>
      </c>
      <c r="E701" s="174">
        <f t="shared" si="175"/>
        <v>0</v>
      </c>
      <c r="F701" s="174">
        <f t="shared" si="176"/>
        <v>0</v>
      </c>
      <c r="G701" s="174">
        <f t="shared" si="177"/>
        <v>0</v>
      </c>
      <c r="H701" s="174">
        <f t="shared" si="178"/>
        <v>4</v>
      </c>
      <c r="I701" s="174">
        <f t="shared" si="179"/>
        <v>3</v>
      </c>
      <c r="J701" s="174">
        <f t="shared" si="180"/>
        <v>0</v>
      </c>
      <c r="K701" s="251">
        <f t="shared" si="181"/>
        <v>0.28000000000000003</v>
      </c>
      <c r="L701" s="174"/>
      <c r="M701" s="174">
        <f t="shared" si="182"/>
        <v>0</v>
      </c>
      <c r="N701" s="174">
        <f t="shared" si="183"/>
        <v>0</v>
      </c>
      <c r="O701" s="174">
        <f t="shared" si="184"/>
        <v>0</v>
      </c>
      <c r="P701" s="174">
        <f t="shared" si="185"/>
        <v>5</v>
      </c>
      <c r="Q701" s="174">
        <f t="shared" si="186"/>
        <v>9</v>
      </c>
      <c r="R701" s="174">
        <f t="shared" si="187"/>
        <v>7</v>
      </c>
      <c r="S701" s="177"/>
      <c r="T701" s="177"/>
      <c r="U701" s="177"/>
      <c r="V701" s="177"/>
      <c r="W701" s="370"/>
      <c r="X701" s="370"/>
      <c r="Y701" s="391"/>
      <c r="Z701" s="177"/>
      <c r="AA701" s="75">
        <v>487</v>
      </c>
      <c r="AB701" s="75">
        <v>487049262</v>
      </c>
      <c r="AC701" s="193" t="s">
        <v>109</v>
      </c>
      <c r="AD701" s="75">
        <v>0</v>
      </c>
      <c r="AE701" s="75">
        <v>0</v>
      </c>
      <c r="AF701" s="75">
        <v>0</v>
      </c>
      <c r="AG701" s="75">
        <v>0</v>
      </c>
      <c r="AH701" s="75">
        <v>4</v>
      </c>
      <c r="AI701" s="75">
        <v>3</v>
      </c>
      <c r="AJ701" s="75">
        <v>0</v>
      </c>
      <c r="AK701" s="164">
        <v>0</v>
      </c>
      <c r="AL701" s="164">
        <v>0</v>
      </c>
      <c r="AM701" s="164">
        <v>0</v>
      </c>
      <c r="AN701" s="164">
        <v>0</v>
      </c>
      <c r="AO701" s="164">
        <v>2</v>
      </c>
      <c r="AP701" s="164">
        <v>0</v>
      </c>
      <c r="AQ701" s="164">
        <v>0</v>
      </c>
      <c r="AR701" s="164">
        <v>0</v>
      </c>
      <c r="AS701" s="75">
        <v>3</v>
      </c>
      <c r="AT701" s="165"/>
      <c r="AU701" s="75">
        <v>49</v>
      </c>
      <c r="AV701" s="75">
        <v>262</v>
      </c>
      <c r="AW701" s="369">
        <v>9</v>
      </c>
      <c r="AY701" s="75"/>
    </row>
    <row r="702" spans="1:51">
      <c r="A702" s="164">
        <f t="shared" si="171"/>
        <v>487</v>
      </c>
      <c r="B702" s="164">
        <f t="shared" si="172"/>
        <v>487049274</v>
      </c>
      <c r="C702" s="165" t="str">
        <f t="shared" si="173"/>
        <v>PROSPECT HILL ACADEMY</v>
      </c>
      <c r="D702" s="174">
        <f t="shared" si="174"/>
        <v>0</v>
      </c>
      <c r="E702" s="174">
        <f t="shared" si="175"/>
        <v>0</v>
      </c>
      <c r="F702" s="174">
        <f t="shared" si="176"/>
        <v>0</v>
      </c>
      <c r="G702" s="174">
        <f t="shared" si="177"/>
        <v>0</v>
      </c>
      <c r="H702" s="174">
        <f t="shared" si="178"/>
        <v>42</v>
      </c>
      <c r="I702" s="174">
        <f t="shared" si="179"/>
        <v>56</v>
      </c>
      <c r="J702" s="174">
        <f t="shared" si="180"/>
        <v>0</v>
      </c>
      <c r="K702" s="251">
        <f t="shared" si="181"/>
        <v>3.92</v>
      </c>
      <c r="L702" s="174"/>
      <c r="M702" s="174">
        <f t="shared" si="182"/>
        <v>0</v>
      </c>
      <c r="N702" s="174">
        <f t="shared" si="183"/>
        <v>1</v>
      </c>
      <c r="O702" s="174">
        <f t="shared" si="184"/>
        <v>4</v>
      </c>
      <c r="P702" s="174">
        <f t="shared" si="185"/>
        <v>66</v>
      </c>
      <c r="Q702" s="174">
        <f t="shared" si="186"/>
        <v>9</v>
      </c>
      <c r="R702" s="174">
        <f t="shared" si="187"/>
        <v>98</v>
      </c>
      <c r="S702" s="177"/>
      <c r="T702" s="177"/>
      <c r="U702" s="177"/>
      <c r="V702" s="177"/>
      <c r="W702" s="370"/>
      <c r="X702" s="370"/>
      <c r="Y702" s="391"/>
      <c r="Z702" s="177"/>
      <c r="AA702" s="75">
        <v>487</v>
      </c>
      <c r="AB702" s="75">
        <v>487049274</v>
      </c>
      <c r="AC702" s="193" t="s">
        <v>109</v>
      </c>
      <c r="AD702" s="75">
        <v>0</v>
      </c>
      <c r="AE702" s="75">
        <v>0</v>
      </c>
      <c r="AF702" s="75">
        <v>0</v>
      </c>
      <c r="AG702" s="75">
        <v>0</v>
      </c>
      <c r="AH702" s="75">
        <v>42</v>
      </c>
      <c r="AI702" s="75">
        <v>56</v>
      </c>
      <c r="AJ702" s="75">
        <v>0</v>
      </c>
      <c r="AK702" s="164">
        <v>0</v>
      </c>
      <c r="AL702" s="164">
        <v>0</v>
      </c>
      <c r="AM702" s="164">
        <v>1</v>
      </c>
      <c r="AN702" s="164">
        <v>4</v>
      </c>
      <c r="AO702" s="164">
        <v>29</v>
      </c>
      <c r="AP702" s="164">
        <v>0</v>
      </c>
      <c r="AQ702" s="164">
        <v>0</v>
      </c>
      <c r="AR702" s="164">
        <v>0</v>
      </c>
      <c r="AS702" s="75">
        <v>37</v>
      </c>
      <c r="AT702" s="165"/>
      <c r="AU702" s="75">
        <v>49</v>
      </c>
      <c r="AV702" s="75">
        <v>274</v>
      </c>
      <c r="AW702" s="369">
        <v>9</v>
      </c>
      <c r="AY702" s="75"/>
    </row>
    <row r="703" spans="1:51">
      <c r="A703" s="164">
        <f t="shared" si="171"/>
        <v>487</v>
      </c>
      <c r="B703" s="164">
        <f t="shared" si="172"/>
        <v>487049284</v>
      </c>
      <c r="C703" s="165" t="str">
        <f t="shared" si="173"/>
        <v>PROSPECT HILL ACADEMY</v>
      </c>
      <c r="D703" s="174">
        <f t="shared" si="174"/>
        <v>0</v>
      </c>
      <c r="E703" s="174">
        <f t="shared" si="175"/>
        <v>0</v>
      </c>
      <c r="F703" s="174">
        <f t="shared" si="176"/>
        <v>0</v>
      </c>
      <c r="G703" s="174">
        <f t="shared" si="177"/>
        <v>0</v>
      </c>
      <c r="H703" s="174">
        <f t="shared" si="178"/>
        <v>0</v>
      </c>
      <c r="I703" s="174">
        <f t="shared" si="179"/>
        <v>1</v>
      </c>
      <c r="J703" s="174">
        <f t="shared" si="180"/>
        <v>0</v>
      </c>
      <c r="K703" s="251">
        <f t="shared" si="181"/>
        <v>0.04</v>
      </c>
      <c r="L703" s="174"/>
      <c r="M703" s="174">
        <f t="shared" si="182"/>
        <v>0</v>
      </c>
      <c r="N703" s="174">
        <f t="shared" si="183"/>
        <v>0</v>
      </c>
      <c r="O703" s="174">
        <f t="shared" si="184"/>
        <v>0</v>
      </c>
      <c r="P703" s="174">
        <f t="shared" si="185"/>
        <v>1</v>
      </c>
      <c r="Q703" s="174">
        <f t="shared" si="186"/>
        <v>5</v>
      </c>
      <c r="R703" s="174">
        <f t="shared" si="187"/>
        <v>1</v>
      </c>
      <c r="S703" s="177"/>
      <c r="T703" s="177"/>
      <c r="U703" s="177"/>
      <c r="V703" s="177"/>
      <c r="W703" s="370"/>
      <c r="X703" s="370"/>
      <c r="Y703" s="391"/>
      <c r="Z703" s="177"/>
      <c r="AA703" s="75">
        <v>487</v>
      </c>
      <c r="AB703" s="75">
        <v>487049284</v>
      </c>
      <c r="AC703" s="193" t="s">
        <v>109</v>
      </c>
      <c r="AD703" s="75">
        <v>0</v>
      </c>
      <c r="AE703" s="75">
        <v>0</v>
      </c>
      <c r="AF703" s="75">
        <v>0</v>
      </c>
      <c r="AG703" s="75">
        <v>0</v>
      </c>
      <c r="AH703" s="75">
        <v>0</v>
      </c>
      <c r="AI703" s="75">
        <v>1</v>
      </c>
      <c r="AJ703" s="75">
        <v>0</v>
      </c>
      <c r="AK703" s="164">
        <v>0</v>
      </c>
      <c r="AL703" s="164">
        <v>0</v>
      </c>
      <c r="AM703" s="164">
        <v>0</v>
      </c>
      <c r="AN703" s="164">
        <v>0</v>
      </c>
      <c r="AO703" s="164">
        <v>0</v>
      </c>
      <c r="AP703" s="164">
        <v>0</v>
      </c>
      <c r="AQ703" s="164">
        <v>0</v>
      </c>
      <c r="AR703" s="164">
        <v>0</v>
      </c>
      <c r="AS703" s="75">
        <v>1</v>
      </c>
      <c r="AT703" s="165"/>
      <c r="AU703" s="75">
        <v>49</v>
      </c>
      <c r="AV703" s="75">
        <v>284</v>
      </c>
      <c r="AW703" s="369">
        <v>5</v>
      </c>
      <c r="AY703" s="75"/>
    </row>
    <row r="704" spans="1:51">
      <c r="A704" s="164">
        <f t="shared" si="171"/>
        <v>487</v>
      </c>
      <c r="B704" s="164">
        <f t="shared" si="172"/>
        <v>487049285</v>
      </c>
      <c r="C704" s="165" t="str">
        <f t="shared" si="173"/>
        <v>PROSPECT HILL ACADEMY</v>
      </c>
      <c r="D704" s="174">
        <f t="shared" si="174"/>
        <v>0</v>
      </c>
      <c r="E704" s="174">
        <f t="shared" si="175"/>
        <v>0</v>
      </c>
      <c r="F704" s="174">
        <f t="shared" si="176"/>
        <v>0</v>
      </c>
      <c r="G704" s="174">
        <f t="shared" si="177"/>
        <v>0</v>
      </c>
      <c r="H704" s="174">
        <f t="shared" si="178"/>
        <v>0</v>
      </c>
      <c r="I704" s="174">
        <f t="shared" si="179"/>
        <v>2</v>
      </c>
      <c r="J704" s="174">
        <f t="shared" si="180"/>
        <v>0</v>
      </c>
      <c r="K704" s="251">
        <f t="shared" si="181"/>
        <v>0.08</v>
      </c>
      <c r="L704" s="174"/>
      <c r="M704" s="174">
        <f t="shared" si="182"/>
        <v>0</v>
      </c>
      <c r="N704" s="174">
        <f t="shared" si="183"/>
        <v>0</v>
      </c>
      <c r="O704" s="174">
        <f t="shared" si="184"/>
        <v>0</v>
      </c>
      <c r="P704" s="174">
        <f t="shared" si="185"/>
        <v>0</v>
      </c>
      <c r="Q704" s="174">
        <f t="shared" si="186"/>
        <v>9</v>
      </c>
      <c r="R704" s="174">
        <f t="shared" si="187"/>
        <v>2</v>
      </c>
      <c r="S704" s="177"/>
      <c r="T704" s="177"/>
      <c r="U704" s="177"/>
      <c r="V704" s="177"/>
      <c r="W704" s="370"/>
      <c r="X704" s="370"/>
      <c r="Y704" s="391"/>
      <c r="Z704" s="177"/>
      <c r="AA704" s="75">
        <v>487</v>
      </c>
      <c r="AB704" s="75">
        <v>487049285</v>
      </c>
      <c r="AC704" s="193" t="s">
        <v>109</v>
      </c>
      <c r="AD704" s="75">
        <v>0</v>
      </c>
      <c r="AE704" s="75">
        <v>0</v>
      </c>
      <c r="AF704" s="75">
        <v>0</v>
      </c>
      <c r="AG704" s="75">
        <v>0</v>
      </c>
      <c r="AH704" s="75">
        <v>0</v>
      </c>
      <c r="AI704" s="75">
        <v>2</v>
      </c>
      <c r="AJ704" s="75">
        <v>0</v>
      </c>
      <c r="AK704" s="164">
        <v>0</v>
      </c>
      <c r="AL704" s="164">
        <v>0</v>
      </c>
      <c r="AM704" s="164">
        <v>0</v>
      </c>
      <c r="AN704" s="164">
        <v>0</v>
      </c>
      <c r="AO704" s="164">
        <v>0</v>
      </c>
      <c r="AP704" s="164">
        <v>0</v>
      </c>
      <c r="AQ704" s="164">
        <v>0</v>
      </c>
      <c r="AR704" s="164">
        <v>0</v>
      </c>
      <c r="AS704" s="75">
        <v>0</v>
      </c>
      <c r="AT704" s="165"/>
      <c r="AU704" s="75">
        <v>49</v>
      </c>
      <c r="AV704" s="75">
        <v>285</v>
      </c>
      <c r="AW704" s="369">
        <v>9</v>
      </c>
      <c r="AY704" s="75"/>
    </row>
    <row r="705" spans="1:51">
      <c r="A705" s="164">
        <f t="shared" si="171"/>
        <v>487</v>
      </c>
      <c r="B705" s="164">
        <f t="shared" si="172"/>
        <v>487049295</v>
      </c>
      <c r="C705" s="165" t="str">
        <f t="shared" si="173"/>
        <v>PROSPECT HILL ACADEMY</v>
      </c>
      <c r="D705" s="174">
        <f t="shared" si="174"/>
        <v>0</v>
      </c>
      <c r="E705" s="174">
        <f t="shared" si="175"/>
        <v>0</v>
      </c>
      <c r="F705" s="174">
        <f t="shared" si="176"/>
        <v>0</v>
      </c>
      <c r="G705" s="174">
        <f t="shared" si="177"/>
        <v>0</v>
      </c>
      <c r="H705" s="174">
        <f t="shared" si="178"/>
        <v>1</v>
      </c>
      <c r="I705" s="174">
        <f t="shared" si="179"/>
        <v>1</v>
      </c>
      <c r="J705" s="174">
        <f t="shared" si="180"/>
        <v>0</v>
      </c>
      <c r="K705" s="251">
        <f t="shared" si="181"/>
        <v>0.08</v>
      </c>
      <c r="L705" s="174"/>
      <c r="M705" s="174">
        <f t="shared" si="182"/>
        <v>0</v>
      </c>
      <c r="N705" s="174">
        <f t="shared" si="183"/>
        <v>0</v>
      </c>
      <c r="O705" s="174">
        <f t="shared" si="184"/>
        <v>0</v>
      </c>
      <c r="P705" s="174">
        <f t="shared" si="185"/>
        <v>2</v>
      </c>
      <c r="Q705" s="174">
        <f t="shared" si="186"/>
        <v>4</v>
      </c>
      <c r="R705" s="174">
        <f t="shared" si="187"/>
        <v>2</v>
      </c>
      <c r="S705" s="177"/>
      <c r="T705" s="177"/>
      <c r="U705" s="177"/>
      <c r="V705" s="177"/>
      <c r="W705" s="370"/>
      <c r="X705" s="370"/>
      <c r="Y705" s="391"/>
      <c r="Z705" s="177"/>
      <c r="AA705" s="75">
        <v>487</v>
      </c>
      <c r="AB705" s="75">
        <v>487049295</v>
      </c>
      <c r="AC705" s="193" t="s">
        <v>109</v>
      </c>
      <c r="AD705" s="75">
        <v>0</v>
      </c>
      <c r="AE705" s="75">
        <v>0</v>
      </c>
      <c r="AF705" s="75">
        <v>0</v>
      </c>
      <c r="AG705" s="75">
        <v>0</v>
      </c>
      <c r="AH705" s="75">
        <v>1</v>
      </c>
      <c r="AI705" s="75">
        <v>1</v>
      </c>
      <c r="AJ705" s="75">
        <v>0</v>
      </c>
      <c r="AK705" s="164">
        <v>0</v>
      </c>
      <c r="AL705" s="164">
        <v>0</v>
      </c>
      <c r="AM705" s="164">
        <v>0</v>
      </c>
      <c r="AN705" s="164">
        <v>0</v>
      </c>
      <c r="AO705" s="164">
        <v>1</v>
      </c>
      <c r="AP705" s="164">
        <v>0</v>
      </c>
      <c r="AQ705" s="164">
        <v>0</v>
      </c>
      <c r="AR705" s="164">
        <v>0</v>
      </c>
      <c r="AS705" s="75">
        <v>1</v>
      </c>
      <c r="AT705" s="165"/>
      <c r="AU705" s="75">
        <v>49</v>
      </c>
      <c r="AV705" s="75">
        <v>295</v>
      </c>
      <c r="AW705" s="369">
        <v>4</v>
      </c>
      <c r="AY705" s="75"/>
    </row>
    <row r="706" spans="1:51">
      <c r="A706" s="164">
        <f t="shared" si="171"/>
        <v>487</v>
      </c>
      <c r="B706" s="164">
        <f t="shared" si="172"/>
        <v>487049308</v>
      </c>
      <c r="C706" s="165" t="str">
        <f t="shared" si="173"/>
        <v>PROSPECT HILL ACADEMY</v>
      </c>
      <c r="D706" s="174">
        <f t="shared" si="174"/>
        <v>0</v>
      </c>
      <c r="E706" s="174">
        <f t="shared" si="175"/>
        <v>0</v>
      </c>
      <c r="F706" s="174">
        <f t="shared" si="176"/>
        <v>0</v>
      </c>
      <c r="G706" s="174">
        <f t="shared" si="177"/>
        <v>0</v>
      </c>
      <c r="H706" s="174">
        <f t="shared" si="178"/>
        <v>1</v>
      </c>
      <c r="I706" s="174">
        <f t="shared" si="179"/>
        <v>0</v>
      </c>
      <c r="J706" s="174">
        <f t="shared" si="180"/>
        <v>0</v>
      </c>
      <c r="K706" s="251">
        <f t="shared" si="181"/>
        <v>0.04</v>
      </c>
      <c r="L706" s="174"/>
      <c r="M706" s="174">
        <f t="shared" si="182"/>
        <v>0</v>
      </c>
      <c r="N706" s="174">
        <f t="shared" si="183"/>
        <v>0</v>
      </c>
      <c r="O706" s="174">
        <f t="shared" si="184"/>
        <v>0</v>
      </c>
      <c r="P706" s="174">
        <f t="shared" si="185"/>
        <v>0</v>
      </c>
      <c r="Q706" s="174">
        <f t="shared" si="186"/>
        <v>9</v>
      </c>
      <c r="R706" s="174">
        <f t="shared" si="187"/>
        <v>1</v>
      </c>
      <c r="S706" s="177"/>
      <c r="T706" s="177"/>
      <c r="U706" s="177"/>
      <c r="V706" s="177"/>
      <c r="W706" s="370"/>
      <c r="X706" s="370"/>
      <c r="Y706" s="391"/>
      <c r="Z706" s="177"/>
      <c r="AA706" s="75">
        <v>487</v>
      </c>
      <c r="AB706" s="75">
        <v>487049308</v>
      </c>
      <c r="AC706" s="193" t="s">
        <v>109</v>
      </c>
      <c r="AD706" s="75">
        <v>0</v>
      </c>
      <c r="AE706" s="75">
        <v>0</v>
      </c>
      <c r="AF706" s="75">
        <v>0</v>
      </c>
      <c r="AG706" s="75">
        <v>0</v>
      </c>
      <c r="AH706" s="75">
        <v>1</v>
      </c>
      <c r="AI706" s="75">
        <v>0</v>
      </c>
      <c r="AJ706" s="75">
        <v>0</v>
      </c>
      <c r="AK706" s="164">
        <v>0</v>
      </c>
      <c r="AL706" s="164">
        <v>0</v>
      </c>
      <c r="AM706" s="164">
        <v>0</v>
      </c>
      <c r="AN706" s="164">
        <v>0</v>
      </c>
      <c r="AO706" s="164">
        <v>0</v>
      </c>
      <c r="AP706" s="164">
        <v>0</v>
      </c>
      <c r="AQ706" s="164">
        <v>0</v>
      </c>
      <c r="AR706" s="164">
        <v>0</v>
      </c>
      <c r="AS706" s="75">
        <v>0</v>
      </c>
      <c r="AT706" s="165"/>
      <c r="AU706" s="75">
        <v>49</v>
      </c>
      <c r="AV706" s="75">
        <v>308</v>
      </c>
      <c r="AW706" s="369">
        <v>9</v>
      </c>
      <c r="AY706" s="75"/>
    </row>
    <row r="707" spans="1:51">
      <c r="A707" s="164">
        <f t="shared" si="171"/>
        <v>487</v>
      </c>
      <c r="B707" s="164">
        <f t="shared" si="172"/>
        <v>487049347</v>
      </c>
      <c r="C707" s="165" t="str">
        <f t="shared" si="173"/>
        <v>PROSPECT HILL ACADEMY</v>
      </c>
      <c r="D707" s="174">
        <f t="shared" si="174"/>
        <v>0</v>
      </c>
      <c r="E707" s="174">
        <f t="shared" si="175"/>
        <v>0</v>
      </c>
      <c r="F707" s="174">
        <f t="shared" si="176"/>
        <v>0</v>
      </c>
      <c r="G707" s="174">
        <f t="shared" si="177"/>
        <v>0</v>
      </c>
      <c r="H707" s="174">
        <f t="shared" si="178"/>
        <v>1</v>
      </c>
      <c r="I707" s="174">
        <f t="shared" si="179"/>
        <v>8</v>
      </c>
      <c r="J707" s="174">
        <f t="shared" si="180"/>
        <v>0</v>
      </c>
      <c r="K707" s="251">
        <f t="shared" si="181"/>
        <v>0.36</v>
      </c>
      <c r="L707" s="174"/>
      <c r="M707" s="174">
        <f t="shared" si="182"/>
        <v>0</v>
      </c>
      <c r="N707" s="174">
        <f t="shared" si="183"/>
        <v>0</v>
      </c>
      <c r="O707" s="174">
        <f t="shared" si="184"/>
        <v>0</v>
      </c>
      <c r="P707" s="174">
        <f t="shared" si="185"/>
        <v>3</v>
      </c>
      <c r="Q707" s="174">
        <f t="shared" si="186"/>
        <v>8</v>
      </c>
      <c r="R707" s="174">
        <f t="shared" si="187"/>
        <v>9</v>
      </c>
      <c r="S707" s="177"/>
      <c r="T707" s="177"/>
      <c r="U707" s="177"/>
      <c r="V707" s="177"/>
      <c r="W707" s="370"/>
      <c r="X707" s="370"/>
      <c r="Y707" s="391"/>
      <c r="Z707" s="177"/>
      <c r="AA707" s="75">
        <v>487</v>
      </c>
      <c r="AB707" s="75">
        <v>487049347</v>
      </c>
      <c r="AC707" s="193" t="s">
        <v>109</v>
      </c>
      <c r="AD707" s="75">
        <v>0</v>
      </c>
      <c r="AE707" s="75">
        <v>0</v>
      </c>
      <c r="AF707" s="75">
        <v>0</v>
      </c>
      <c r="AG707" s="75">
        <v>0</v>
      </c>
      <c r="AH707" s="75">
        <v>1</v>
      </c>
      <c r="AI707" s="75">
        <v>8</v>
      </c>
      <c r="AJ707" s="75">
        <v>0</v>
      </c>
      <c r="AK707" s="164">
        <v>0</v>
      </c>
      <c r="AL707" s="164">
        <v>0</v>
      </c>
      <c r="AM707" s="164">
        <v>0</v>
      </c>
      <c r="AN707" s="164">
        <v>0</v>
      </c>
      <c r="AO707" s="164">
        <v>1</v>
      </c>
      <c r="AP707" s="164">
        <v>0</v>
      </c>
      <c r="AQ707" s="164">
        <v>0</v>
      </c>
      <c r="AR707" s="164">
        <v>0</v>
      </c>
      <c r="AS707" s="75">
        <v>2</v>
      </c>
      <c r="AT707" s="165"/>
      <c r="AU707" s="75">
        <v>49</v>
      </c>
      <c r="AV707" s="75">
        <v>347</v>
      </c>
      <c r="AW707" s="369">
        <v>8</v>
      </c>
      <c r="AY707" s="75"/>
    </row>
    <row r="708" spans="1:51">
      <c r="A708" s="164">
        <f t="shared" si="171"/>
        <v>487</v>
      </c>
      <c r="B708" s="164">
        <f t="shared" si="172"/>
        <v>487274010</v>
      </c>
      <c r="C708" s="165" t="str">
        <f t="shared" si="173"/>
        <v>PROSPECT HILL ACADEMY</v>
      </c>
      <c r="D708" s="174">
        <f t="shared" si="174"/>
        <v>1</v>
      </c>
      <c r="E708" s="174">
        <f t="shared" si="175"/>
        <v>0</v>
      </c>
      <c r="F708" s="174">
        <f t="shared" si="176"/>
        <v>1</v>
      </c>
      <c r="G708" s="174">
        <f t="shared" si="177"/>
        <v>3</v>
      </c>
      <c r="H708" s="174">
        <f t="shared" si="178"/>
        <v>0</v>
      </c>
      <c r="I708" s="174">
        <f t="shared" si="179"/>
        <v>0</v>
      </c>
      <c r="J708" s="174">
        <f t="shared" si="180"/>
        <v>0</v>
      </c>
      <c r="K708" s="251">
        <f t="shared" si="181"/>
        <v>0.16</v>
      </c>
      <c r="L708" s="174"/>
      <c r="M708" s="174">
        <f t="shared" si="182"/>
        <v>5</v>
      </c>
      <c r="N708" s="174">
        <f t="shared" si="183"/>
        <v>0</v>
      </c>
      <c r="O708" s="174">
        <f t="shared" si="184"/>
        <v>0</v>
      </c>
      <c r="P708" s="174">
        <f t="shared" si="185"/>
        <v>4</v>
      </c>
      <c r="Q708" s="174">
        <f t="shared" si="186"/>
        <v>3</v>
      </c>
      <c r="R708" s="174">
        <f t="shared" si="187"/>
        <v>5</v>
      </c>
      <c r="S708" s="177"/>
      <c r="T708" s="177"/>
      <c r="U708" s="177"/>
      <c r="V708" s="177"/>
      <c r="W708" s="370"/>
      <c r="X708" s="370"/>
      <c r="Y708" s="391"/>
      <c r="Z708" s="177"/>
      <c r="AA708" s="75">
        <v>487</v>
      </c>
      <c r="AB708" s="75">
        <v>487274010</v>
      </c>
      <c r="AC708" s="193" t="s">
        <v>109</v>
      </c>
      <c r="AD708" s="75">
        <v>1</v>
      </c>
      <c r="AE708" s="75">
        <v>0</v>
      </c>
      <c r="AF708" s="75">
        <v>1</v>
      </c>
      <c r="AG708" s="75">
        <v>3</v>
      </c>
      <c r="AH708" s="75">
        <v>0</v>
      </c>
      <c r="AI708" s="75">
        <v>0</v>
      </c>
      <c r="AJ708" s="75">
        <v>0</v>
      </c>
      <c r="AK708" s="164">
        <v>1</v>
      </c>
      <c r="AL708" s="164">
        <v>4</v>
      </c>
      <c r="AM708" s="164">
        <v>0</v>
      </c>
      <c r="AN708" s="164">
        <v>0</v>
      </c>
      <c r="AO708" s="164">
        <v>2</v>
      </c>
      <c r="AP708" s="164">
        <v>1</v>
      </c>
      <c r="AQ708" s="164">
        <v>0</v>
      </c>
      <c r="AR708" s="164">
        <v>1</v>
      </c>
      <c r="AS708" s="75">
        <v>0</v>
      </c>
      <c r="AT708" s="165"/>
      <c r="AU708" s="75">
        <v>274</v>
      </c>
      <c r="AV708" s="75">
        <v>10</v>
      </c>
      <c r="AW708" s="369">
        <v>3</v>
      </c>
      <c r="AY708" s="75"/>
    </row>
    <row r="709" spans="1:51">
      <c r="A709" s="164">
        <f t="shared" si="171"/>
        <v>487</v>
      </c>
      <c r="B709" s="164">
        <f t="shared" si="172"/>
        <v>487274031</v>
      </c>
      <c r="C709" s="165" t="str">
        <f t="shared" si="173"/>
        <v>PROSPECT HILL ACADEMY</v>
      </c>
      <c r="D709" s="174">
        <f t="shared" si="174"/>
        <v>0</v>
      </c>
      <c r="E709" s="174">
        <f t="shared" si="175"/>
        <v>0</v>
      </c>
      <c r="F709" s="174">
        <f t="shared" si="176"/>
        <v>2</v>
      </c>
      <c r="G709" s="174">
        <f t="shared" si="177"/>
        <v>1</v>
      </c>
      <c r="H709" s="174">
        <f t="shared" si="178"/>
        <v>1</v>
      </c>
      <c r="I709" s="174">
        <f t="shared" si="179"/>
        <v>0</v>
      </c>
      <c r="J709" s="174">
        <f t="shared" si="180"/>
        <v>0</v>
      </c>
      <c r="K709" s="251">
        <f t="shared" si="181"/>
        <v>0.16</v>
      </c>
      <c r="L709" s="174"/>
      <c r="M709" s="174">
        <f t="shared" si="182"/>
        <v>0</v>
      </c>
      <c r="N709" s="174">
        <f t="shared" si="183"/>
        <v>0</v>
      </c>
      <c r="O709" s="174">
        <f t="shared" si="184"/>
        <v>0</v>
      </c>
      <c r="P709" s="174">
        <f t="shared" si="185"/>
        <v>2</v>
      </c>
      <c r="Q709" s="174">
        <f t="shared" si="186"/>
        <v>5</v>
      </c>
      <c r="R709" s="174">
        <f t="shared" si="187"/>
        <v>4</v>
      </c>
      <c r="S709" s="177"/>
      <c r="T709" s="177"/>
      <c r="U709" s="177"/>
      <c r="V709" s="177"/>
      <c r="W709" s="370"/>
      <c r="X709" s="370"/>
      <c r="Y709" s="391"/>
      <c r="Z709" s="177"/>
      <c r="AA709" s="75">
        <v>487</v>
      </c>
      <c r="AB709" s="75">
        <v>487274031</v>
      </c>
      <c r="AC709" s="193" t="s">
        <v>109</v>
      </c>
      <c r="AD709" s="75">
        <v>0</v>
      </c>
      <c r="AE709" s="75">
        <v>0</v>
      </c>
      <c r="AF709" s="75">
        <v>2</v>
      </c>
      <c r="AG709" s="75">
        <v>1</v>
      </c>
      <c r="AH709" s="75">
        <v>1</v>
      </c>
      <c r="AI709" s="75">
        <v>0</v>
      </c>
      <c r="AJ709" s="75">
        <v>0</v>
      </c>
      <c r="AK709" s="164">
        <v>0</v>
      </c>
      <c r="AL709" s="164">
        <v>0</v>
      </c>
      <c r="AM709" s="164">
        <v>0</v>
      </c>
      <c r="AN709" s="164">
        <v>0</v>
      </c>
      <c r="AO709" s="164">
        <v>1</v>
      </c>
      <c r="AP709" s="164">
        <v>0</v>
      </c>
      <c r="AQ709" s="164">
        <v>0</v>
      </c>
      <c r="AR709" s="164">
        <v>1</v>
      </c>
      <c r="AS709" s="75">
        <v>0</v>
      </c>
      <c r="AT709" s="165"/>
      <c r="AU709" s="75">
        <v>274</v>
      </c>
      <c r="AV709" s="75">
        <v>31</v>
      </c>
      <c r="AW709" s="369">
        <v>5</v>
      </c>
      <c r="AY709" s="75"/>
    </row>
    <row r="710" spans="1:51">
      <c r="A710" s="164">
        <f t="shared" si="171"/>
        <v>487</v>
      </c>
      <c r="B710" s="164">
        <f t="shared" si="172"/>
        <v>487274035</v>
      </c>
      <c r="C710" s="165" t="str">
        <f t="shared" si="173"/>
        <v>PROSPECT HILL ACADEMY</v>
      </c>
      <c r="D710" s="174">
        <f t="shared" si="174"/>
        <v>1</v>
      </c>
      <c r="E710" s="174">
        <f t="shared" si="175"/>
        <v>0</v>
      </c>
      <c r="F710" s="174">
        <f t="shared" si="176"/>
        <v>1</v>
      </c>
      <c r="G710" s="174">
        <f t="shared" si="177"/>
        <v>4</v>
      </c>
      <c r="H710" s="174">
        <f t="shared" si="178"/>
        <v>1</v>
      </c>
      <c r="I710" s="174">
        <f t="shared" si="179"/>
        <v>0</v>
      </c>
      <c r="J710" s="174">
        <f t="shared" si="180"/>
        <v>0</v>
      </c>
      <c r="K710" s="251">
        <f t="shared" si="181"/>
        <v>0.24</v>
      </c>
      <c r="L710" s="174"/>
      <c r="M710" s="174">
        <f t="shared" si="182"/>
        <v>0</v>
      </c>
      <c r="N710" s="174">
        <f t="shared" si="183"/>
        <v>0</v>
      </c>
      <c r="O710" s="174">
        <f t="shared" si="184"/>
        <v>0</v>
      </c>
      <c r="P710" s="174">
        <f t="shared" si="185"/>
        <v>4</v>
      </c>
      <c r="Q710" s="174">
        <f t="shared" si="186"/>
        <v>11</v>
      </c>
      <c r="R710" s="174">
        <f t="shared" si="187"/>
        <v>7</v>
      </c>
      <c r="S710" s="177"/>
      <c r="T710" s="177"/>
      <c r="U710" s="177"/>
      <c r="V710" s="177"/>
      <c r="W710" s="370"/>
      <c r="X710" s="370"/>
      <c r="Y710" s="391"/>
      <c r="Z710" s="177"/>
      <c r="AA710" s="75">
        <v>487</v>
      </c>
      <c r="AB710" s="75">
        <v>487274035</v>
      </c>
      <c r="AC710" s="193" t="s">
        <v>109</v>
      </c>
      <c r="AD710" s="75">
        <v>1</v>
      </c>
      <c r="AE710" s="75">
        <v>0</v>
      </c>
      <c r="AF710" s="75">
        <v>1</v>
      </c>
      <c r="AG710" s="75">
        <v>4</v>
      </c>
      <c r="AH710" s="75">
        <v>1</v>
      </c>
      <c r="AI710" s="75">
        <v>0</v>
      </c>
      <c r="AJ710" s="75">
        <v>0</v>
      </c>
      <c r="AK710" s="164">
        <v>0</v>
      </c>
      <c r="AL710" s="164">
        <v>0</v>
      </c>
      <c r="AM710" s="164">
        <v>0</v>
      </c>
      <c r="AN710" s="164">
        <v>0</v>
      </c>
      <c r="AO710" s="164">
        <v>3</v>
      </c>
      <c r="AP710" s="164">
        <v>0</v>
      </c>
      <c r="AQ710" s="164">
        <v>0</v>
      </c>
      <c r="AR710" s="164">
        <v>1</v>
      </c>
      <c r="AS710" s="75">
        <v>0</v>
      </c>
      <c r="AT710" s="165"/>
      <c r="AU710" s="75">
        <v>274</v>
      </c>
      <c r="AV710" s="75">
        <v>35</v>
      </c>
      <c r="AW710" s="369">
        <v>11</v>
      </c>
      <c r="AY710" s="75"/>
    </row>
    <row r="711" spans="1:51">
      <c r="A711" s="164">
        <f t="shared" si="171"/>
        <v>487</v>
      </c>
      <c r="B711" s="164">
        <f t="shared" si="172"/>
        <v>487274044</v>
      </c>
      <c r="C711" s="165" t="str">
        <f t="shared" si="173"/>
        <v>PROSPECT HILL ACADEMY</v>
      </c>
      <c r="D711" s="174">
        <f t="shared" si="174"/>
        <v>0</v>
      </c>
      <c r="E711" s="174">
        <f t="shared" si="175"/>
        <v>0</v>
      </c>
      <c r="F711" s="174">
        <f t="shared" si="176"/>
        <v>0</v>
      </c>
      <c r="G711" s="174">
        <f t="shared" si="177"/>
        <v>1</v>
      </c>
      <c r="H711" s="174">
        <f t="shared" si="178"/>
        <v>0</v>
      </c>
      <c r="I711" s="174">
        <f t="shared" si="179"/>
        <v>0</v>
      </c>
      <c r="J711" s="174">
        <f t="shared" si="180"/>
        <v>0</v>
      </c>
      <c r="K711" s="251">
        <f t="shared" si="181"/>
        <v>0.04</v>
      </c>
      <c r="L711" s="174"/>
      <c r="M711" s="174">
        <f t="shared" si="182"/>
        <v>0</v>
      </c>
      <c r="N711" s="174">
        <f t="shared" si="183"/>
        <v>0</v>
      </c>
      <c r="O711" s="174">
        <f t="shared" si="184"/>
        <v>0</v>
      </c>
      <c r="P711" s="174">
        <f t="shared" si="185"/>
        <v>0</v>
      </c>
      <c r="Q711" s="174">
        <f t="shared" si="186"/>
        <v>11</v>
      </c>
      <c r="R711" s="174">
        <f t="shared" si="187"/>
        <v>1</v>
      </c>
      <c r="S711" s="177"/>
      <c r="T711" s="177"/>
      <c r="U711" s="177"/>
      <c r="V711" s="177"/>
      <c r="W711" s="370"/>
      <c r="X711" s="370"/>
      <c r="Y711" s="391"/>
      <c r="Z711" s="177"/>
      <c r="AA711" s="75">
        <v>487</v>
      </c>
      <c r="AB711" s="75">
        <v>487274044</v>
      </c>
      <c r="AC711" s="193" t="s">
        <v>109</v>
      </c>
      <c r="AD711" s="75">
        <v>0</v>
      </c>
      <c r="AE711" s="75">
        <v>0</v>
      </c>
      <c r="AF711" s="75">
        <v>0</v>
      </c>
      <c r="AG711" s="75">
        <v>1</v>
      </c>
      <c r="AH711" s="75">
        <v>0</v>
      </c>
      <c r="AI711" s="75">
        <v>0</v>
      </c>
      <c r="AJ711" s="75">
        <v>0</v>
      </c>
      <c r="AK711" s="164">
        <v>0</v>
      </c>
      <c r="AL711" s="164">
        <v>0</v>
      </c>
      <c r="AM711" s="164">
        <v>0</v>
      </c>
      <c r="AN711" s="164">
        <v>0</v>
      </c>
      <c r="AO711" s="164">
        <v>0</v>
      </c>
      <c r="AP711" s="164">
        <v>0</v>
      </c>
      <c r="AQ711" s="164">
        <v>0</v>
      </c>
      <c r="AR711" s="164">
        <v>0</v>
      </c>
      <c r="AS711" s="75">
        <v>0</v>
      </c>
      <c r="AT711" s="165"/>
      <c r="AU711" s="75">
        <v>274</v>
      </c>
      <c r="AV711" s="75">
        <v>44</v>
      </c>
      <c r="AW711" s="369">
        <v>11</v>
      </c>
      <c r="AY711" s="75"/>
    </row>
    <row r="712" spans="1:51">
      <c r="A712" s="164">
        <f t="shared" si="171"/>
        <v>487</v>
      </c>
      <c r="B712" s="164">
        <f t="shared" si="172"/>
        <v>487274048</v>
      </c>
      <c r="C712" s="165" t="str">
        <f t="shared" si="173"/>
        <v>PROSPECT HILL ACADEMY</v>
      </c>
      <c r="D712" s="174">
        <f t="shared" si="174"/>
        <v>0</v>
      </c>
      <c r="E712" s="174">
        <f t="shared" si="175"/>
        <v>0</v>
      </c>
      <c r="F712" s="174">
        <f t="shared" si="176"/>
        <v>1</v>
      </c>
      <c r="G712" s="174">
        <f t="shared" si="177"/>
        <v>3</v>
      </c>
      <c r="H712" s="174">
        <f t="shared" si="178"/>
        <v>0</v>
      </c>
      <c r="I712" s="174">
        <f t="shared" si="179"/>
        <v>0</v>
      </c>
      <c r="J712" s="174">
        <f t="shared" si="180"/>
        <v>0</v>
      </c>
      <c r="K712" s="251">
        <f t="shared" si="181"/>
        <v>0.16</v>
      </c>
      <c r="L712" s="174"/>
      <c r="M712" s="174">
        <f t="shared" si="182"/>
        <v>1</v>
      </c>
      <c r="N712" s="174">
        <f t="shared" si="183"/>
        <v>0</v>
      </c>
      <c r="O712" s="174">
        <f t="shared" si="184"/>
        <v>0</v>
      </c>
      <c r="P712" s="174">
        <f t="shared" si="185"/>
        <v>4</v>
      </c>
      <c r="Q712" s="174">
        <f t="shared" si="186"/>
        <v>4</v>
      </c>
      <c r="R712" s="174">
        <f t="shared" si="187"/>
        <v>4</v>
      </c>
      <c r="S712" s="177"/>
      <c r="T712" s="177"/>
      <c r="U712" s="177"/>
      <c r="V712" s="177"/>
      <c r="W712" s="370"/>
      <c r="X712" s="370"/>
      <c r="Y712" s="391"/>
      <c r="Z712" s="177"/>
      <c r="AA712" s="75">
        <v>487</v>
      </c>
      <c r="AB712" s="75">
        <v>487274048</v>
      </c>
      <c r="AC712" s="193" t="s">
        <v>109</v>
      </c>
      <c r="AD712" s="75">
        <v>0</v>
      </c>
      <c r="AE712" s="75">
        <v>0</v>
      </c>
      <c r="AF712" s="75">
        <v>1</v>
      </c>
      <c r="AG712" s="75">
        <v>3</v>
      </c>
      <c r="AH712" s="75">
        <v>0</v>
      </c>
      <c r="AI712" s="75">
        <v>0</v>
      </c>
      <c r="AJ712" s="75">
        <v>0</v>
      </c>
      <c r="AK712" s="164">
        <v>0</v>
      </c>
      <c r="AL712" s="164">
        <v>1</v>
      </c>
      <c r="AM712" s="164">
        <v>0</v>
      </c>
      <c r="AN712" s="164">
        <v>0</v>
      </c>
      <c r="AO712" s="164">
        <v>3</v>
      </c>
      <c r="AP712" s="164">
        <v>0</v>
      </c>
      <c r="AQ712" s="164">
        <v>0</v>
      </c>
      <c r="AR712" s="164">
        <v>1</v>
      </c>
      <c r="AS712" s="75">
        <v>0</v>
      </c>
      <c r="AT712" s="165"/>
      <c r="AU712" s="75">
        <v>274</v>
      </c>
      <c r="AV712" s="75">
        <v>48</v>
      </c>
      <c r="AW712" s="369">
        <v>4</v>
      </c>
      <c r="AY712" s="75"/>
    </row>
    <row r="713" spans="1:51">
      <c r="A713" s="164">
        <f t="shared" si="171"/>
        <v>487</v>
      </c>
      <c r="B713" s="164">
        <f t="shared" si="172"/>
        <v>487274049</v>
      </c>
      <c r="C713" s="165" t="str">
        <f t="shared" si="173"/>
        <v>PROSPECT HILL ACADEMY</v>
      </c>
      <c r="D713" s="174">
        <f t="shared" si="174"/>
        <v>5</v>
      </c>
      <c r="E713" s="174">
        <f t="shared" si="175"/>
        <v>0</v>
      </c>
      <c r="F713" s="174">
        <f t="shared" si="176"/>
        <v>4</v>
      </c>
      <c r="G713" s="174">
        <f t="shared" si="177"/>
        <v>24</v>
      </c>
      <c r="H713" s="174">
        <f t="shared" si="178"/>
        <v>7</v>
      </c>
      <c r="I713" s="174">
        <f t="shared" si="179"/>
        <v>0</v>
      </c>
      <c r="J713" s="174">
        <f t="shared" si="180"/>
        <v>0</v>
      </c>
      <c r="K713" s="251">
        <f t="shared" si="181"/>
        <v>1.4</v>
      </c>
      <c r="L713" s="174"/>
      <c r="M713" s="174">
        <f t="shared" si="182"/>
        <v>9</v>
      </c>
      <c r="N713" s="174">
        <f t="shared" si="183"/>
        <v>1</v>
      </c>
      <c r="O713" s="174">
        <f t="shared" si="184"/>
        <v>0</v>
      </c>
      <c r="P713" s="174">
        <f t="shared" si="185"/>
        <v>32</v>
      </c>
      <c r="Q713" s="174">
        <f t="shared" si="186"/>
        <v>7</v>
      </c>
      <c r="R713" s="174">
        <f t="shared" si="187"/>
        <v>38</v>
      </c>
      <c r="S713" s="177"/>
      <c r="T713" s="177"/>
      <c r="U713" s="177"/>
      <c r="V713" s="177"/>
      <c r="W713" s="370"/>
      <c r="X713" s="370"/>
      <c r="Y713" s="391"/>
      <c r="Z713" s="177"/>
      <c r="AA713" s="75">
        <v>487</v>
      </c>
      <c r="AB713" s="75">
        <v>487274049</v>
      </c>
      <c r="AC713" s="193" t="s">
        <v>109</v>
      </c>
      <c r="AD713" s="75">
        <v>5</v>
      </c>
      <c r="AE713" s="75">
        <v>0</v>
      </c>
      <c r="AF713" s="75">
        <v>4</v>
      </c>
      <c r="AG713" s="75">
        <v>24</v>
      </c>
      <c r="AH713" s="75">
        <v>7</v>
      </c>
      <c r="AI713" s="75">
        <v>0</v>
      </c>
      <c r="AJ713" s="75">
        <v>0</v>
      </c>
      <c r="AK713" s="164">
        <v>0</v>
      </c>
      <c r="AL713" s="164">
        <v>9</v>
      </c>
      <c r="AM713" s="164">
        <v>1</v>
      </c>
      <c r="AN713" s="164">
        <v>0</v>
      </c>
      <c r="AO713" s="164">
        <v>27</v>
      </c>
      <c r="AP713" s="164">
        <v>3</v>
      </c>
      <c r="AQ713" s="164">
        <v>0</v>
      </c>
      <c r="AR713" s="164">
        <v>3</v>
      </c>
      <c r="AS713" s="75">
        <v>0</v>
      </c>
      <c r="AT713" s="165"/>
      <c r="AU713" s="75">
        <v>274</v>
      </c>
      <c r="AV713" s="75">
        <v>49</v>
      </c>
      <c r="AW713" s="369">
        <v>7</v>
      </c>
      <c r="AY713" s="75"/>
    </row>
    <row r="714" spans="1:51">
      <c r="A714" s="164">
        <f t="shared" si="171"/>
        <v>487</v>
      </c>
      <c r="B714" s="164">
        <f t="shared" si="172"/>
        <v>487274056</v>
      </c>
      <c r="C714" s="165" t="str">
        <f t="shared" si="173"/>
        <v>PROSPECT HILL ACADEMY</v>
      </c>
      <c r="D714" s="174">
        <f t="shared" si="174"/>
        <v>0</v>
      </c>
      <c r="E714" s="174">
        <f t="shared" si="175"/>
        <v>0</v>
      </c>
      <c r="F714" s="174">
        <f t="shared" si="176"/>
        <v>0</v>
      </c>
      <c r="G714" s="174">
        <f t="shared" si="177"/>
        <v>1</v>
      </c>
      <c r="H714" s="174">
        <f t="shared" si="178"/>
        <v>0</v>
      </c>
      <c r="I714" s="174">
        <f t="shared" si="179"/>
        <v>0</v>
      </c>
      <c r="J714" s="174">
        <f t="shared" si="180"/>
        <v>0</v>
      </c>
      <c r="K714" s="251">
        <f t="shared" si="181"/>
        <v>0.04</v>
      </c>
      <c r="L714" s="174"/>
      <c r="M714" s="174">
        <f t="shared" si="182"/>
        <v>1</v>
      </c>
      <c r="N714" s="174">
        <f t="shared" si="183"/>
        <v>0</v>
      </c>
      <c r="O714" s="174">
        <f t="shared" si="184"/>
        <v>0</v>
      </c>
      <c r="P714" s="174">
        <f t="shared" si="185"/>
        <v>1</v>
      </c>
      <c r="Q714" s="174">
        <f t="shared" si="186"/>
        <v>4</v>
      </c>
      <c r="R714" s="174">
        <f t="shared" si="187"/>
        <v>1</v>
      </c>
      <c r="S714" s="177"/>
      <c r="T714" s="177"/>
      <c r="U714" s="177"/>
      <c r="V714" s="177"/>
      <c r="W714" s="370"/>
      <c r="X714" s="370"/>
      <c r="Y714" s="391"/>
      <c r="Z714" s="177"/>
      <c r="AA714" s="75">
        <v>487</v>
      </c>
      <c r="AB714" s="75">
        <v>487274056</v>
      </c>
      <c r="AC714" s="193" t="s">
        <v>109</v>
      </c>
      <c r="AD714" s="75">
        <v>0</v>
      </c>
      <c r="AE714" s="75">
        <v>0</v>
      </c>
      <c r="AF714" s="75">
        <v>0</v>
      </c>
      <c r="AG714" s="75">
        <v>1</v>
      </c>
      <c r="AH714" s="75">
        <v>0</v>
      </c>
      <c r="AI714" s="75">
        <v>0</v>
      </c>
      <c r="AJ714" s="75">
        <v>0</v>
      </c>
      <c r="AK714" s="164">
        <v>0</v>
      </c>
      <c r="AL714" s="164">
        <v>1</v>
      </c>
      <c r="AM714" s="164">
        <v>0</v>
      </c>
      <c r="AN714" s="164">
        <v>0</v>
      </c>
      <c r="AO714" s="164">
        <v>1</v>
      </c>
      <c r="AP714" s="164">
        <v>0</v>
      </c>
      <c r="AQ714" s="164">
        <v>0</v>
      </c>
      <c r="AR714" s="164">
        <v>0</v>
      </c>
      <c r="AS714" s="75">
        <v>0</v>
      </c>
      <c r="AT714" s="165"/>
      <c r="AU714" s="75">
        <v>274</v>
      </c>
      <c r="AV714" s="75">
        <v>56</v>
      </c>
      <c r="AW714" s="369">
        <v>4</v>
      </c>
      <c r="AY714" s="75"/>
    </row>
    <row r="715" spans="1:51">
      <c r="A715" s="164">
        <f t="shared" ref="A715:A778" si="188">AA715</f>
        <v>487</v>
      </c>
      <c r="B715" s="164">
        <f t="shared" ref="B715:B778" si="189">AB715</f>
        <v>487274057</v>
      </c>
      <c r="C715" s="165" t="str">
        <f t="shared" ref="C715:C778" si="190">AC715</f>
        <v>PROSPECT HILL ACADEMY</v>
      </c>
      <c r="D715" s="174">
        <f t="shared" ref="D715:D778" si="191">ROUND(AD715,0)</f>
        <v>2</v>
      </c>
      <c r="E715" s="174">
        <f t="shared" ref="E715:E778" si="192">ROUND(AE715,0)</f>
        <v>0</v>
      </c>
      <c r="F715" s="174">
        <f t="shared" ref="F715:F778" si="193">ROUND(AF715,0)</f>
        <v>1</v>
      </c>
      <c r="G715" s="174">
        <f t="shared" ref="G715:G778" si="194">ROUND(AG715,0)</f>
        <v>15</v>
      </c>
      <c r="H715" s="174">
        <f t="shared" ref="H715:H778" si="195">ROUND(AH715,0)</f>
        <v>2</v>
      </c>
      <c r="I715" s="174">
        <f t="shared" ref="I715:I778" si="196">ROUND(AI715,0)-J715</f>
        <v>0</v>
      </c>
      <c r="J715" s="174">
        <f t="shared" ref="J715:J778" si="197">ROUND(AJ715,0)</f>
        <v>0</v>
      </c>
      <c r="K715" s="251">
        <f t="shared" ref="K715:K778" si="198">ROUND($K$2*(SUM(AF715:AI715)+(AE715*0.5))+$K$5*AJ715,4)</f>
        <v>0.72</v>
      </c>
      <c r="L715" s="174"/>
      <c r="M715" s="174">
        <f t="shared" ref="M715:M778" si="199">ROUND(AL715+(AK715*0.5),0)</f>
        <v>4</v>
      </c>
      <c r="N715" s="174">
        <f t="shared" ref="N715:N778" si="200">ROUND(AM715,0)</f>
        <v>0</v>
      </c>
      <c r="O715" s="174">
        <f t="shared" ref="O715:O778" si="201">ROUND(AN715,0)</f>
        <v>0</v>
      </c>
      <c r="P715" s="174">
        <f t="shared" ref="P715:P778" si="202">ROUND(((AP715+AQ715)*0.5)+AO715+AR715+AS715,0)</f>
        <v>13</v>
      </c>
      <c r="Q715" s="174">
        <f t="shared" ref="Q715:Q778" si="203">AW715</f>
        <v>12</v>
      </c>
      <c r="R715" s="174">
        <f t="shared" ref="R715:R778" si="204">SUM(F715:I715)+ROUND(D715*0.5,0)+ROUND(J715,0)</f>
        <v>19</v>
      </c>
      <c r="S715" s="177"/>
      <c r="T715" s="177"/>
      <c r="U715" s="177"/>
      <c r="V715" s="177"/>
      <c r="W715" s="370"/>
      <c r="X715" s="370"/>
      <c r="Y715" s="391"/>
      <c r="Z715" s="177"/>
      <c r="AA715" s="75">
        <v>487</v>
      </c>
      <c r="AB715" s="75">
        <v>487274057</v>
      </c>
      <c r="AC715" s="193" t="s">
        <v>109</v>
      </c>
      <c r="AD715" s="75">
        <v>2</v>
      </c>
      <c r="AE715" s="75">
        <v>0</v>
      </c>
      <c r="AF715" s="75">
        <v>1</v>
      </c>
      <c r="AG715" s="75">
        <v>15</v>
      </c>
      <c r="AH715" s="75">
        <v>2</v>
      </c>
      <c r="AI715" s="75">
        <v>0</v>
      </c>
      <c r="AJ715" s="75">
        <v>0</v>
      </c>
      <c r="AK715" s="164">
        <v>0</v>
      </c>
      <c r="AL715" s="164">
        <v>4</v>
      </c>
      <c r="AM715" s="164">
        <v>0</v>
      </c>
      <c r="AN715" s="164">
        <v>0</v>
      </c>
      <c r="AO715" s="164">
        <v>11</v>
      </c>
      <c r="AP715" s="164">
        <v>2</v>
      </c>
      <c r="AQ715" s="164">
        <v>0</v>
      </c>
      <c r="AR715" s="164">
        <v>1</v>
      </c>
      <c r="AS715" s="75">
        <v>0</v>
      </c>
      <c r="AT715" s="165"/>
      <c r="AU715" s="75">
        <v>274</v>
      </c>
      <c r="AV715" s="75">
        <v>57</v>
      </c>
      <c r="AW715" s="369">
        <v>12</v>
      </c>
      <c r="AY715" s="75"/>
    </row>
    <row r="716" spans="1:51">
      <c r="A716" s="164">
        <f t="shared" si="188"/>
        <v>487</v>
      </c>
      <c r="B716" s="164">
        <f t="shared" si="189"/>
        <v>487274093</v>
      </c>
      <c r="C716" s="165" t="str">
        <f t="shared" si="190"/>
        <v>PROSPECT HILL ACADEMY</v>
      </c>
      <c r="D716" s="174">
        <f t="shared" si="191"/>
        <v>11</v>
      </c>
      <c r="E716" s="174">
        <f t="shared" si="192"/>
        <v>0</v>
      </c>
      <c r="F716" s="174">
        <f t="shared" si="193"/>
        <v>10</v>
      </c>
      <c r="G716" s="174">
        <f t="shared" si="194"/>
        <v>43</v>
      </c>
      <c r="H716" s="174">
        <f t="shared" si="195"/>
        <v>5</v>
      </c>
      <c r="I716" s="174">
        <f t="shared" si="196"/>
        <v>0</v>
      </c>
      <c r="J716" s="174">
        <f t="shared" si="197"/>
        <v>0</v>
      </c>
      <c r="K716" s="251">
        <f t="shared" si="198"/>
        <v>2.3199999999999998</v>
      </c>
      <c r="L716" s="174"/>
      <c r="M716" s="174">
        <f t="shared" si="199"/>
        <v>27</v>
      </c>
      <c r="N716" s="174">
        <f t="shared" si="200"/>
        <v>1</v>
      </c>
      <c r="O716" s="174">
        <f t="shared" si="201"/>
        <v>0</v>
      </c>
      <c r="P716" s="174">
        <f t="shared" si="202"/>
        <v>45</v>
      </c>
      <c r="Q716" s="174">
        <f t="shared" si="203"/>
        <v>11</v>
      </c>
      <c r="R716" s="174">
        <f t="shared" si="204"/>
        <v>64</v>
      </c>
      <c r="S716" s="177"/>
      <c r="T716" s="177"/>
      <c r="U716" s="177"/>
      <c r="V716" s="177"/>
      <c r="W716" s="370"/>
      <c r="X716" s="370"/>
      <c r="Y716" s="391"/>
      <c r="Z716" s="177"/>
      <c r="AA716" s="75">
        <v>487</v>
      </c>
      <c r="AB716" s="75">
        <v>487274093</v>
      </c>
      <c r="AC716" s="193" t="s">
        <v>109</v>
      </c>
      <c r="AD716" s="75">
        <v>11</v>
      </c>
      <c r="AE716" s="75">
        <v>0</v>
      </c>
      <c r="AF716" s="75">
        <v>10</v>
      </c>
      <c r="AG716" s="75">
        <v>43</v>
      </c>
      <c r="AH716" s="75">
        <v>5</v>
      </c>
      <c r="AI716" s="75">
        <v>0</v>
      </c>
      <c r="AJ716" s="75">
        <v>0</v>
      </c>
      <c r="AK716" s="164">
        <v>7</v>
      </c>
      <c r="AL716" s="164">
        <v>23</v>
      </c>
      <c r="AM716" s="164">
        <v>1</v>
      </c>
      <c r="AN716" s="164">
        <v>0</v>
      </c>
      <c r="AO716" s="164">
        <v>32</v>
      </c>
      <c r="AP716" s="164">
        <v>10</v>
      </c>
      <c r="AQ716" s="164">
        <v>0</v>
      </c>
      <c r="AR716" s="164">
        <v>8</v>
      </c>
      <c r="AS716" s="75">
        <v>0</v>
      </c>
      <c r="AT716" s="165"/>
      <c r="AU716" s="75">
        <v>274</v>
      </c>
      <c r="AV716" s="75">
        <v>93</v>
      </c>
      <c r="AW716" s="369">
        <v>11</v>
      </c>
      <c r="AY716" s="75"/>
    </row>
    <row r="717" spans="1:51">
      <c r="A717" s="164">
        <f t="shared" si="188"/>
        <v>487</v>
      </c>
      <c r="B717" s="164">
        <f t="shared" si="189"/>
        <v>487274095</v>
      </c>
      <c r="C717" s="165" t="str">
        <f t="shared" si="190"/>
        <v>PROSPECT HILL ACADEMY</v>
      </c>
      <c r="D717" s="174">
        <f t="shared" si="191"/>
        <v>0</v>
      </c>
      <c r="E717" s="174">
        <f t="shared" si="192"/>
        <v>0</v>
      </c>
      <c r="F717" s="174">
        <f t="shared" si="193"/>
        <v>0</v>
      </c>
      <c r="G717" s="174">
        <f t="shared" si="194"/>
        <v>1</v>
      </c>
      <c r="H717" s="174">
        <f t="shared" si="195"/>
        <v>0</v>
      </c>
      <c r="I717" s="174">
        <f t="shared" si="196"/>
        <v>0</v>
      </c>
      <c r="J717" s="174">
        <f t="shared" si="197"/>
        <v>0</v>
      </c>
      <c r="K717" s="251">
        <f t="shared" si="198"/>
        <v>0.04</v>
      </c>
      <c r="L717" s="174"/>
      <c r="M717" s="174">
        <f t="shared" si="199"/>
        <v>0</v>
      </c>
      <c r="N717" s="174">
        <f t="shared" si="200"/>
        <v>0</v>
      </c>
      <c r="O717" s="174">
        <f t="shared" si="201"/>
        <v>0</v>
      </c>
      <c r="P717" s="174">
        <f t="shared" si="202"/>
        <v>0</v>
      </c>
      <c r="Q717" s="174">
        <f t="shared" si="203"/>
        <v>12</v>
      </c>
      <c r="R717" s="174">
        <f t="shared" si="204"/>
        <v>1</v>
      </c>
      <c r="S717" s="177"/>
      <c r="T717" s="177"/>
      <c r="U717" s="177"/>
      <c r="V717" s="177"/>
      <c r="W717" s="370"/>
      <c r="X717" s="370"/>
      <c r="Y717" s="391"/>
      <c r="Z717" s="177"/>
      <c r="AA717" s="75">
        <v>487</v>
      </c>
      <c r="AB717" s="75">
        <v>487274095</v>
      </c>
      <c r="AC717" s="193" t="s">
        <v>109</v>
      </c>
      <c r="AD717" s="75">
        <v>0</v>
      </c>
      <c r="AE717" s="75">
        <v>0</v>
      </c>
      <c r="AF717" s="75">
        <v>0</v>
      </c>
      <c r="AG717" s="75">
        <v>1</v>
      </c>
      <c r="AH717" s="75">
        <v>0</v>
      </c>
      <c r="AI717" s="75">
        <v>0</v>
      </c>
      <c r="AJ717" s="75">
        <v>0</v>
      </c>
      <c r="AK717" s="164">
        <v>0</v>
      </c>
      <c r="AL717" s="164">
        <v>0</v>
      </c>
      <c r="AM717" s="164">
        <v>0</v>
      </c>
      <c r="AN717" s="164">
        <v>0</v>
      </c>
      <c r="AO717" s="164">
        <v>0</v>
      </c>
      <c r="AP717" s="164">
        <v>0</v>
      </c>
      <c r="AQ717" s="164">
        <v>0</v>
      </c>
      <c r="AR717" s="164">
        <v>0</v>
      </c>
      <c r="AS717" s="75">
        <v>0</v>
      </c>
      <c r="AT717" s="165"/>
      <c r="AU717" s="75">
        <v>274</v>
      </c>
      <c r="AV717" s="75">
        <v>95</v>
      </c>
      <c r="AW717" s="369">
        <v>12</v>
      </c>
      <c r="AY717" s="75"/>
    </row>
    <row r="718" spans="1:51">
      <c r="A718" s="164">
        <f t="shared" si="188"/>
        <v>487</v>
      </c>
      <c r="B718" s="164">
        <f t="shared" si="189"/>
        <v>487274097</v>
      </c>
      <c r="C718" s="165" t="str">
        <f t="shared" si="190"/>
        <v>PROSPECT HILL ACADEMY</v>
      </c>
      <c r="D718" s="174">
        <f t="shared" si="191"/>
        <v>0</v>
      </c>
      <c r="E718" s="174">
        <f t="shared" si="192"/>
        <v>0</v>
      </c>
      <c r="F718" s="174">
        <f t="shared" si="193"/>
        <v>0</v>
      </c>
      <c r="G718" s="174">
        <f t="shared" si="194"/>
        <v>3</v>
      </c>
      <c r="H718" s="174">
        <f t="shared" si="195"/>
        <v>1</v>
      </c>
      <c r="I718" s="174">
        <f t="shared" si="196"/>
        <v>0</v>
      </c>
      <c r="J718" s="174">
        <f t="shared" si="197"/>
        <v>0</v>
      </c>
      <c r="K718" s="251">
        <f t="shared" si="198"/>
        <v>0.16</v>
      </c>
      <c r="L718" s="174"/>
      <c r="M718" s="174">
        <f t="shared" si="199"/>
        <v>1</v>
      </c>
      <c r="N718" s="174">
        <f t="shared" si="200"/>
        <v>0</v>
      </c>
      <c r="O718" s="174">
        <f t="shared" si="201"/>
        <v>0</v>
      </c>
      <c r="P718" s="174">
        <f t="shared" si="202"/>
        <v>1</v>
      </c>
      <c r="Q718" s="174">
        <f t="shared" si="203"/>
        <v>11</v>
      </c>
      <c r="R718" s="174">
        <f t="shared" si="204"/>
        <v>4</v>
      </c>
      <c r="S718" s="177"/>
      <c r="T718" s="177"/>
      <c r="U718" s="177"/>
      <c r="V718" s="177"/>
      <c r="W718" s="370"/>
      <c r="X718" s="370"/>
      <c r="Y718" s="391"/>
      <c r="Z718" s="177"/>
      <c r="AA718" s="75">
        <v>487</v>
      </c>
      <c r="AB718" s="75">
        <v>487274097</v>
      </c>
      <c r="AC718" s="193" t="s">
        <v>109</v>
      </c>
      <c r="AD718" s="75">
        <v>0</v>
      </c>
      <c r="AE718" s="75">
        <v>0</v>
      </c>
      <c r="AF718" s="75">
        <v>0</v>
      </c>
      <c r="AG718" s="75">
        <v>3</v>
      </c>
      <c r="AH718" s="75">
        <v>1</v>
      </c>
      <c r="AI718" s="75">
        <v>0</v>
      </c>
      <c r="AJ718" s="75">
        <v>0</v>
      </c>
      <c r="AK718" s="164">
        <v>0</v>
      </c>
      <c r="AL718" s="164">
        <v>1</v>
      </c>
      <c r="AM718" s="164">
        <v>0</v>
      </c>
      <c r="AN718" s="164">
        <v>0</v>
      </c>
      <c r="AO718" s="164">
        <v>1</v>
      </c>
      <c r="AP718" s="164">
        <v>0</v>
      </c>
      <c r="AQ718" s="164">
        <v>0</v>
      </c>
      <c r="AR718" s="164">
        <v>0</v>
      </c>
      <c r="AS718" s="75">
        <v>0</v>
      </c>
      <c r="AT718" s="165"/>
      <c r="AU718" s="75">
        <v>274</v>
      </c>
      <c r="AV718" s="75">
        <v>97</v>
      </c>
      <c r="AW718" s="369">
        <v>11</v>
      </c>
      <c r="AY718" s="75"/>
    </row>
    <row r="719" spans="1:51">
      <c r="A719" s="164">
        <f t="shared" si="188"/>
        <v>487</v>
      </c>
      <c r="B719" s="164">
        <f t="shared" si="189"/>
        <v>487274100</v>
      </c>
      <c r="C719" s="165" t="str">
        <f t="shared" si="190"/>
        <v>PROSPECT HILL ACADEMY</v>
      </c>
      <c r="D719" s="174">
        <f t="shared" si="191"/>
        <v>0</v>
      </c>
      <c r="E719" s="174">
        <f t="shared" si="192"/>
        <v>0</v>
      </c>
      <c r="F719" s="174">
        <f t="shared" si="193"/>
        <v>0</v>
      </c>
      <c r="G719" s="174">
        <f t="shared" si="194"/>
        <v>1</v>
      </c>
      <c r="H719" s="174">
        <f t="shared" si="195"/>
        <v>0</v>
      </c>
      <c r="I719" s="174">
        <f t="shared" si="196"/>
        <v>0</v>
      </c>
      <c r="J719" s="174">
        <f t="shared" si="197"/>
        <v>0</v>
      </c>
      <c r="K719" s="251">
        <f t="shared" si="198"/>
        <v>0.04</v>
      </c>
      <c r="L719" s="174"/>
      <c r="M719" s="174">
        <f t="shared" si="199"/>
        <v>0</v>
      </c>
      <c r="N719" s="174">
        <f t="shared" si="200"/>
        <v>0</v>
      </c>
      <c r="O719" s="174">
        <f t="shared" si="201"/>
        <v>0</v>
      </c>
      <c r="P719" s="174">
        <f t="shared" si="202"/>
        <v>0</v>
      </c>
      <c r="Q719" s="174">
        <f t="shared" si="203"/>
        <v>10</v>
      </c>
      <c r="R719" s="174">
        <f t="shared" si="204"/>
        <v>1</v>
      </c>
      <c r="S719" s="177"/>
      <c r="T719" s="177"/>
      <c r="U719" s="177"/>
      <c r="V719" s="177"/>
      <c r="W719" s="370"/>
      <c r="X719" s="370"/>
      <c r="Y719" s="391"/>
      <c r="Z719" s="177"/>
      <c r="AA719" s="75">
        <v>487</v>
      </c>
      <c r="AB719" s="75">
        <v>487274100</v>
      </c>
      <c r="AC719" s="193" t="s">
        <v>109</v>
      </c>
      <c r="AD719" s="75">
        <v>0</v>
      </c>
      <c r="AE719" s="75">
        <v>0</v>
      </c>
      <c r="AF719" s="75">
        <v>0</v>
      </c>
      <c r="AG719" s="75">
        <v>1</v>
      </c>
      <c r="AH719" s="75">
        <v>0</v>
      </c>
      <c r="AI719" s="75">
        <v>0</v>
      </c>
      <c r="AJ719" s="75">
        <v>0</v>
      </c>
      <c r="AK719" s="164">
        <v>0</v>
      </c>
      <c r="AL719" s="164">
        <v>0</v>
      </c>
      <c r="AM719" s="164">
        <v>0</v>
      </c>
      <c r="AN719" s="164">
        <v>0</v>
      </c>
      <c r="AO719" s="164">
        <v>0</v>
      </c>
      <c r="AP719" s="164">
        <v>0</v>
      </c>
      <c r="AQ719" s="164">
        <v>0</v>
      </c>
      <c r="AR719" s="164">
        <v>0</v>
      </c>
      <c r="AS719" s="75">
        <v>0</v>
      </c>
      <c r="AT719" s="165"/>
      <c r="AU719" s="75">
        <v>274</v>
      </c>
      <c r="AV719" s="75">
        <v>100</v>
      </c>
      <c r="AW719" s="369">
        <v>10</v>
      </c>
      <c r="AY719" s="75"/>
    </row>
    <row r="720" spans="1:51">
      <c r="A720" s="164">
        <f t="shared" si="188"/>
        <v>487</v>
      </c>
      <c r="B720" s="164">
        <f t="shared" si="189"/>
        <v>487274128</v>
      </c>
      <c r="C720" s="165" t="str">
        <f t="shared" si="190"/>
        <v>PROSPECT HILL ACADEMY</v>
      </c>
      <c r="D720" s="174">
        <f t="shared" si="191"/>
        <v>0</v>
      </c>
      <c r="E720" s="174">
        <f t="shared" si="192"/>
        <v>0</v>
      </c>
      <c r="F720" s="174">
        <f t="shared" si="193"/>
        <v>0</v>
      </c>
      <c r="G720" s="174">
        <f t="shared" si="194"/>
        <v>1</v>
      </c>
      <c r="H720" s="174">
        <f t="shared" si="195"/>
        <v>0</v>
      </c>
      <c r="I720" s="174">
        <f t="shared" si="196"/>
        <v>0</v>
      </c>
      <c r="J720" s="174">
        <f t="shared" si="197"/>
        <v>0</v>
      </c>
      <c r="K720" s="251">
        <f t="shared" si="198"/>
        <v>0.04</v>
      </c>
      <c r="L720" s="174"/>
      <c r="M720" s="174">
        <f t="shared" si="199"/>
        <v>0</v>
      </c>
      <c r="N720" s="174">
        <f t="shared" si="200"/>
        <v>0</v>
      </c>
      <c r="O720" s="174">
        <f t="shared" si="201"/>
        <v>0</v>
      </c>
      <c r="P720" s="174">
        <f t="shared" si="202"/>
        <v>0</v>
      </c>
      <c r="Q720" s="174">
        <f t="shared" si="203"/>
        <v>10</v>
      </c>
      <c r="R720" s="174">
        <f t="shared" si="204"/>
        <v>1</v>
      </c>
      <c r="S720" s="177"/>
      <c r="T720" s="177"/>
      <c r="U720" s="177"/>
      <c r="V720" s="177"/>
      <c r="W720" s="370"/>
      <c r="X720" s="370"/>
      <c r="Y720" s="391"/>
      <c r="Z720" s="177"/>
      <c r="AA720" s="75">
        <v>487</v>
      </c>
      <c r="AB720" s="75">
        <v>487274128</v>
      </c>
      <c r="AC720" s="193" t="s">
        <v>109</v>
      </c>
      <c r="AD720" s="75">
        <v>0</v>
      </c>
      <c r="AE720" s="75">
        <v>0</v>
      </c>
      <c r="AF720" s="75">
        <v>0</v>
      </c>
      <c r="AG720" s="75">
        <v>1</v>
      </c>
      <c r="AH720" s="75">
        <v>0</v>
      </c>
      <c r="AI720" s="75">
        <v>0</v>
      </c>
      <c r="AJ720" s="75">
        <v>0</v>
      </c>
      <c r="AK720" s="164">
        <v>0</v>
      </c>
      <c r="AL720" s="164">
        <v>0</v>
      </c>
      <c r="AM720" s="164">
        <v>0</v>
      </c>
      <c r="AN720" s="164">
        <v>0</v>
      </c>
      <c r="AO720" s="164">
        <v>0</v>
      </c>
      <c r="AP720" s="164">
        <v>0</v>
      </c>
      <c r="AQ720" s="164">
        <v>0</v>
      </c>
      <c r="AR720" s="164">
        <v>0</v>
      </c>
      <c r="AS720" s="75">
        <v>0</v>
      </c>
      <c r="AT720" s="165"/>
      <c r="AU720" s="75">
        <v>274</v>
      </c>
      <c r="AV720" s="75">
        <v>128</v>
      </c>
      <c r="AW720" s="369">
        <v>10</v>
      </c>
      <c r="AY720" s="75"/>
    </row>
    <row r="721" spans="1:51">
      <c r="A721" s="164">
        <f t="shared" si="188"/>
        <v>487</v>
      </c>
      <c r="B721" s="164">
        <f t="shared" si="189"/>
        <v>487274149</v>
      </c>
      <c r="C721" s="165" t="str">
        <f t="shared" si="190"/>
        <v>PROSPECT HILL ACADEMY</v>
      </c>
      <c r="D721" s="174">
        <f t="shared" si="191"/>
        <v>1</v>
      </c>
      <c r="E721" s="174">
        <f t="shared" si="192"/>
        <v>0</v>
      </c>
      <c r="F721" s="174">
        <f t="shared" si="193"/>
        <v>0</v>
      </c>
      <c r="G721" s="174">
        <f t="shared" si="194"/>
        <v>4</v>
      </c>
      <c r="H721" s="174">
        <f t="shared" si="195"/>
        <v>1</v>
      </c>
      <c r="I721" s="174">
        <f t="shared" si="196"/>
        <v>0</v>
      </c>
      <c r="J721" s="174">
        <f t="shared" si="197"/>
        <v>0</v>
      </c>
      <c r="K721" s="251">
        <f t="shared" si="198"/>
        <v>0.2</v>
      </c>
      <c r="L721" s="174"/>
      <c r="M721" s="174">
        <f t="shared" si="199"/>
        <v>2</v>
      </c>
      <c r="N721" s="174">
        <f t="shared" si="200"/>
        <v>0</v>
      </c>
      <c r="O721" s="174">
        <f t="shared" si="201"/>
        <v>0</v>
      </c>
      <c r="P721" s="174">
        <f t="shared" si="202"/>
        <v>5</v>
      </c>
      <c r="Q721" s="174">
        <f t="shared" si="203"/>
        <v>12</v>
      </c>
      <c r="R721" s="174">
        <f t="shared" si="204"/>
        <v>6</v>
      </c>
      <c r="S721" s="177"/>
      <c r="T721" s="177"/>
      <c r="U721" s="177"/>
      <c r="V721" s="177"/>
      <c r="W721" s="370"/>
      <c r="X721" s="370"/>
      <c r="Y721" s="391"/>
      <c r="Z721" s="177"/>
      <c r="AA721" s="75">
        <v>487</v>
      </c>
      <c r="AB721" s="75">
        <v>487274149</v>
      </c>
      <c r="AC721" s="193" t="s">
        <v>109</v>
      </c>
      <c r="AD721" s="75">
        <v>1</v>
      </c>
      <c r="AE721" s="75">
        <v>0</v>
      </c>
      <c r="AF721" s="75">
        <v>0</v>
      </c>
      <c r="AG721" s="75">
        <v>4</v>
      </c>
      <c r="AH721" s="75">
        <v>1</v>
      </c>
      <c r="AI721" s="75">
        <v>0</v>
      </c>
      <c r="AJ721" s="75">
        <v>0</v>
      </c>
      <c r="AK721" s="164">
        <v>0</v>
      </c>
      <c r="AL721" s="164">
        <v>2</v>
      </c>
      <c r="AM721" s="164">
        <v>0</v>
      </c>
      <c r="AN721" s="164">
        <v>0</v>
      </c>
      <c r="AO721" s="164">
        <v>5</v>
      </c>
      <c r="AP721" s="164">
        <v>0</v>
      </c>
      <c r="AQ721" s="164">
        <v>0</v>
      </c>
      <c r="AR721" s="164">
        <v>0</v>
      </c>
      <c r="AS721" s="75">
        <v>0</v>
      </c>
      <c r="AT721" s="165"/>
      <c r="AU721" s="75">
        <v>274</v>
      </c>
      <c r="AV721" s="75">
        <v>149</v>
      </c>
      <c r="AW721" s="369">
        <v>12</v>
      </c>
      <c r="AY721" s="75"/>
    </row>
    <row r="722" spans="1:51">
      <c r="A722" s="164">
        <f t="shared" si="188"/>
        <v>487</v>
      </c>
      <c r="B722" s="164">
        <f t="shared" si="189"/>
        <v>487274160</v>
      </c>
      <c r="C722" s="165" t="str">
        <f t="shared" si="190"/>
        <v>PROSPECT HILL ACADEMY</v>
      </c>
      <c r="D722" s="174">
        <f t="shared" si="191"/>
        <v>0</v>
      </c>
      <c r="E722" s="174">
        <f t="shared" si="192"/>
        <v>0</v>
      </c>
      <c r="F722" s="174">
        <f t="shared" si="193"/>
        <v>2</v>
      </c>
      <c r="G722" s="174">
        <f t="shared" si="194"/>
        <v>2</v>
      </c>
      <c r="H722" s="174">
        <f t="shared" si="195"/>
        <v>1</v>
      </c>
      <c r="I722" s="174">
        <f t="shared" si="196"/>
        <v>0</v>
      </c>
      <c r="J722" s="174">
        <f t="shared" si="197"/>
        <v>0</v>
      </c>
      <c r="K722" s="251">
        <f t="shared" si="198"/>
        <v>0.2</v>
      </c>
      <c r="L722" s="174"/>
      <c r="M722" s="174">
        <f t="shared" si="199"/>
        <v>0</v>
      </c>
      <c r="N722" s="174">
        <f t="shared" si="200"/>
        <v>0</v>
      </c>
      <c r="O722" s="174">
        <f t="shared" si="201"/>
        <v>0</v>
      </c>
      <c r="P722" s="174">
        <f t="shared" si="202"/>
        <v>5</v>
      </c>
      <c r="Q722" s="174">
        <f t="shared" si="203"/>
        <v>11</v>
      </c>
      <c r="R722" s="174">
        <f t="shared" si="204"/>
        <v>5</v>
      </c>
      <c r="S722" s="177"/>
      <c r="T722" s="177"/>
      <c r="U722" s="177"/>
      <c r="V722" s="177"/>
      <c r="W722" s="370"/>
      <c r="X722" s="370"/>
      <c r="Y722" s="391"/>
      <c r="Z722" s="177"/>
      <c r="AA722" s="75">
        <v>487</v>
      </c>
      <c r="AB722" s="75">
        <v>487274160</v>
      </c>
      <c r="AC722" s="193" t="s">
        <v>109</v>
      </c>
      <c r="AD722" s="75">
        <v>0</v>
      </c>
      <c r="AE722" s="75">
        <v>0</v>
      </c>
      <c r="AF722" s="75">
        <v>2</v>
      </c>
      <c r="AG722" s="75">
        <v>2</v>
      </c>
      <c r="AH722" s="75">
        <v>1</v>
      </c>
      <c r="AI722" s="75">
        <v>0</v>
      </c>
      <c r="AJ722" s="75">
        <v>0</v>
      </c>
      <c r="AK722" s="164">
        <v>0</v>
      </c>
      <c r="AL722" s="164">
        <v>0</v>
      </c>
      <c r="AM722" s="164">
        <v>0</v>
      </c>
      <c r="AN722" s="164">
        <v>0</v>
      </c>
      <c r="AO722" s="164">
        <v>3</v>
      </c>
      <c r="AP722" s="164">
        <v>0</v>
      </c>
      <c r="AQ722" s="164">
        <v>0</v>
      </c>
      <c r="AR722" s="164">
        <v>2</v>
      </c>
      <c r="AS722" s="75">
        <v>0</v>
      </c>
      <c r="AT722" s="165"/>
      <c r="AU722" s="75">
        <v>274</v>
      </c>
      <c r="AV722" s="75">
        <v>160</v>
      </c>
      <c r="AW722" s="369">
        <v>11</v>
      </c>
      <c r="AY722" s="75"/>
    </row>
    <row r="723" spans="1:51">
      <c r="A723" s="164">
        <f t="shared" si="188"/>
        <v>487</v>
      </c>
      <c r="B723" s="164">
        <f t="shared" si="189"/>
        <v>487274163</v>
      </c>
      <c r="C723" s="165" t="str">
        <f t="shared" si="190"/>
        <v>PROSPECT HILL ACADEMY</v>
      </c>
      <c r="D723" s="174">
        <f t="shared" si="191"/>
        <v>1</v>
      </c>
      <c r="E723" s="174">
        <f t="shared" si="192"/>
        <v>0</v>
      </c>
      <c r="F723" s="174">
        <f t="shared" si="193"/>
        <v>1</v>
      </c>
      <c r="G723" s="174">
        <f t="shared" si="194"/>
        <v>7</v>
      </c>
      <c r="H723" s="174">
        <f t="shared" si="195"/>
        <v>1</v>
      </c>
      <c r="I723" s="174">
        <f t="shared" si="196"/>
        <v>0</v>
      </c>
      <c r="J723" s="174">
        <f t="shared" si="197"/>
        <v>0</v>
      </c>
      <c r="K723" s="251">
        <f t="shared" si="198"/>
        <v>0.36</v>
      </c>
      <c r="L723" s="174"/>
      <c r="M723" s="174">
        <f t="shared" si="199"/>
        <v>3</v>
      </c>
      <c r="N723" s="174">
        <f t="shared" si="200"/>
        <v>0</v>
      </c>
      <c r="O723" s="174">
        <f t="shared" si="201"/>
        <v>0</v>
      </c>
      <c r="P723" s="174">
        <f t="shared" si="202"/>
        <v>5</v>
      </c>
      <c r="Q723" s="174">
        <f t="shared" si="203"/>
        <v>11</v>
      </c>
      <c r="R723" s="174">
        <f t="shared" si="204"/>
        <v>10</v>
      </c>
      <c r="S723" s="177"/>
      <c r="T723" s="177"/>
      <c r="U723" s="177"/>
      <c r="V723" s="177"/>
      <c r="W723" s="370"/>
      <c r="X723" s="370"/>
      <c r="Y723" s="391"/>
      <c r="Z723" s="177"/>
      <c r="AA723" s="75">
        <v>487</v>
      </c>
      <c r="AB723" s="75">
        <v>487274163</v>
      </c>
      <c r="AC723" s="193" t="s">
        <v>109</v>
      </c>
      <c r="AD723" s="75">
        <v>1</v>
      </c>
      <c r="AE723" s="75">
        <v>0</v>
      </c>
      <c r="AF723" s="75">
        <v>1</v>
      </c>
      <c r="AG723" s="75">
        <v>7</v>
      </c>
      <c r="AH723" s="75">
        <v>1</v>
      </c>
      <c r="AI723" s="75">
        <v>0</v>
      </c>
      <c r="AJ723" s="75">
        <v>0</v>
      </c>
      <c r="AK723" s="164">
        <v>0</v>
      </c>
      <c r="AL723" s="164">
        <v>3</v>
      </c>
      <c r="AM723" s="164">
        <v>0</v>
      </c>
      <c r="AN723" s="164">
        <v>0</v>
      </c>
      <c r="AO723" s="164">
        <v>4</v>
      </c>
      <c r="AP723" s="164">
        <v>1</v>
      </c>
      <c r="AQ723" s="164">
        <v>0</v>
      </c>
      <c r="AR723" s="164">
        <v>0</v>
      </c>
      <c r="AS723" s="75">
        <v>0</v>
      </c>
      <c r="AT723" s="165"/>
      <c r="AU723" s="75">
        <v>274</v>
      </c>
      <c r="AV723" s="75">
        <v>163</v>
      </c>
      <c r="AW723" s="369">
        <v>11</v>
      </c>
      <c r="AY723" s="75"/>
    </row>
    <row r="724" spans="1:51">
      <c r="A724" s="164">
        <f t="shared" si="188"/>
        <v>487</v>
      </c>
      <c r="B724" s="164">
        <f t="shared" si="189"/>
        <v>487274164</v>
      </c>
      <c r="C724" s="165" t="str">
        <f t="shared" si="190"/>
        <v>PROSPECT HILL ACADEMY</v>
      </c>
      <c r="D724" s="174">
        <f t="shared" si="191"/>
        <v>0</v>
      </c>
      <c r="E724" s="174">
        <f t="shared" si="192"/>
        <v>0</v>
      </c>
      <c r="F724" s="174">
        <f t="shared" si="193"/>
        <v>0</v>
      </c>
      <c r="G724" s="174">
        <f t="shared" si="194"/>
        <v>3</v>
      </c>
      <c r="H724" s="174">
        <f t="shared" si="195"/>
        <v>0</v>
      </c>
      <c r="I724" s="174">
        <f t="shared" si="196"/>
        <v>0</v>
      </c>
      <c r="J724" s="174">
        <f t="shared" si="197"/>
        <v>0</v>
      </c>
      <c r="K724" s="251">
        <f t="shared" si="198"/>
        <v>0.12</v>
      </c>
      <c r="L724" s="174"/>
      <c r="M724" s="174">
        <f t="shared" si="199"/>
        <v>1</v>
      </c>
      <c r="N724" s="174">
        <f t="shared" si="200"/>
        <v>0</v>
      </c>
      <c r="O724" s="174">
        <f t="shared" si="201"/>
        <v>0</v>
      </c>
      <c r="P724" s="174">
        <f t="shared" si="202"/>
        <v>3</v>
      </c>
      <c r="Q724" s="174">
        <f t="shared" si="203"/>
        <v>3</v>
      </c>
      <c r="R724" s="174">
        <f t="shared" si="204"/>
        <v>3</v>
      </c>
      <c r="S724" s="177"/>
      <c r="T724" s="177"/>
      <c r="U724" s="177"/>
      <c r="V724" s="177"/>
      <c r="W724" s="370"/>
      <c r="X724" s="370"/>
      <c r="Y724" s="391"/>
      <c r="Z724" s="177"/>
      <c r="AA724" s="75">
        <v>487</v>
      </c>
      <c r="AB724" s="75">
        <v>487274164</v>
      </c>
      <c r="AC724" s="193" t="s">
        <v>109</v>
      </c>
      <c r="AD724" s="75">
        <v>0</v>
      </c>
      <c r="AE724" s="75">
        <v>0</v>
      </c>
      <c r="AF724" s="75">
        <v>0</v>
      </c>
      <c r="AG724" s="75">
        <v>3</v>
      </c>
      <c r="AH724" s="75">
        <v>0</v>
      </c>
      <c r="AI724" s="75">
        <v>0</v>
      </c>
      <c r="AJ724" s="75">
        <v>0</v>
      </c>
      <c r="AK724" s="164">
        <v>0</v>
      </c>
      <c r="AL724" s="164">
        <v>1</v>
      </c>
      <c r="AM724" s="164">
        <v>0</v>
      </c>
      <c r="AN724" s="164">
        <v>0</v>
      </c>
      <c r="AO724" s="164">
        <v>3</v>
      </c>
      <c r="AP724" s="164">
        <v>0</v>
      </c>
      <c r="AQ724" s="164">
        <v>0</v>
      </c>
      <c r="AR724" s="164">
        <v>0</v>
      </c>
      <c r="AS724" s="75">
        <v>0</v>
      </c>
      <c r="AT724" s="165"/>
      <c r="AU724" s="75">
        <v>274</v>
      </c>
      <c r="AV724" s="75">
        <v>164</v>
      </c>
      <c r="AW724" s="369">
        <v>3</v>
      </c>
      <c r="AY724" s="75"/>
    </row>
    <row r="725" spans="1:51">
      <c r="A725" s="164">
        <f t="shared" si="188"/>
        <v>487</v>
      </c>
      <c r="B725" s="164">
        <f t="shared" si="189"/>
        <v>487274165</v>
      </c>
      <c r="C725" s="165" t="str">
        <f t="shared" si="190"/>
        <v>PROSPECT HILL ACADEMY</v>
      </c>
      <c r="D725" s="174">
        <f t="shared" si="191"/>
        <v>1</v>
      </c>
      <c r="E725" s="174">
        <f t="shared" si="192"/>
        <v>0</v>
      </c>
      <c r="F725" s="174">
        <f t="shared" si="193"/>
        <v>1</v>
      </c>
      <c r="G725" s="174">
        <f t="shared" si="194"/>
        <v>15</v>
      </c>
      <c r="H725" s="174">
        <f t="shared" si="195"/>
        <v>8</v>
      </c>
      <c r="I725" s="174">
        <f t="shared" si="196"/>
        <v>0</v>
      </c>
      <c r="J725" s="174">
        <f t="shared" si="197"/>
        <v>0</v>
      </c>
      <c r="K725" s="251">
        <f t="shared" si="198"/>
        <v>0.96</v>
      </c>
      <c r="L725" s="174"/>
      <c r="M725" s="174">
        <f t="shared" si="199"/>
        <v>4</v>
      </c>
      <c r="N725" s="174">
        <f t="shared" si="200"/>
        <v>0</v>
      </c>
      <c r="O725" s="174">
        <f t="shared" si="201"/>
        <v>0</v>
      </c>
      <c r="P725" s="174">
        <f t="shared" si="202"/>
        <v>18</v>
      </c>
      <c r="Q725" s="174">
        <f t="shared" si="203"/>
        <v>10</v>
      </c>
      <c r="R725" s="174">
        <f t="shared" si="204"/>
        <v>25</v>
      </c>
      <c r="S725" s="177"/>
      <c r="T725" s="177"/>
      <c r="U725" s="177"/>
      <c r="V725" s="177"/>
      <c r="W725" s="370"/>
      <c r="X725" s="370"/>
      <c r="Y725" s="391"/>
      <c r="Z725" s="177"/>
      <c r="AA725" s="75">
        <v>487</v>
      </c>
      <c r="AB725" s="75">
        <v>487274165</v>
      </c>
      <c r="AC725" s="193" t="s">
        <v>109</v>
      </c>
      <c r="AD725" s="75">
        <v>1</v>
      </c>
      <c r="AE725" s="75">
        <v>0</v>
      </c>
      <c r="AF725" s="75">
        <v>1</v>
      </c>
      <c r="AG725" s="75">
        <v>15</v>
      </c>
      <c r="AH725" s="75">
        <v>8</v>
      </c>
      <c r="AI725" s="75">
        <v>0</v>
      </c>
      <c r="AJ725" s="75">
        <v>0</v>
      </c>
      <c r="AK725" s="164">
        <v>0</v>
      </c>
      <c r="AL725" s="164">
        <v>4</v>
      </c>
      <c r="AM725" s="164">
        <v>0</v>
      </c>
      <c r="AN725" s="164">
        <v>0</v>
      </c>
      <c r="AO725" s="164">
        <v>16</v>
      </c>
      <c r="AP725" s="164">
        <v>1</v>
      </c>
      <c r="AQ725" s="164">
        <v>0</v>
      </c>
      <c r="AR725" s="164">
        <v>1</v>
      </c>
      <c r="AS725" s="75">
        <v>0</v>
      </c>
      <c r="AT725" s="165"/>
      <c r="AU725" s="75">
        <v>274</v>
      </c>
      <c r="AV725" s="75">
        <v>165</v>
      </c>
      <c r="AW725" s="369">
        <v>10</v>
      </c>
      <c r="AY725" s="75"/>
    </row>
    <row r="726" spans="1:51">
      <c r="A726" s="164">
        <f t="shared" si="188"/>
        <v>487</v>
      </c>
      <c r="B726" s="164">
        <f t="shared" si="189"/>
        <v>487274176</v>
      </c>
      <c r="C726" s="165" t="str">
        <f t="shared" si="190"/>
        <v>PROSPECT HILL ACADEMY</v>
      </c>
      <c r="D726" s="174">
        <f t="shared" si="191"/>
        <v>10</v>
      </c>
      <c r="E726" s="174">
        <f t="shared" si="192"/>
        <v>0</v>
      </c>
      <c r="F726" s="174">
        <f t="shared" si="193"/>
        <v>10</v>
      </c>
      <c r="G726" s="174">
        <f t="shared" si="194"/>
        <v>53</v>
      </c>
      <c r="H726" s="174">
        <f t="shared" si="195"/>
        <v>8</v>
      </c>
      <c r="I726" s="174">
        <f t="shared" si="196"/>
        <v>0</v>
      </c>
      <c r="J726" s="174">
        <f t="shared" si="197"/>
        <v>0</v>
      </c>
      <c r="K726" s="251">
        <f t="shared" si="198"/>
        <v>2.84</v>
      </c>
      <c r="L726" s="174"/>
      <c r="M726" s="174">
        <f t="shared" si="199"/>
        <v>31</v>
      </c>
      <c r="N726" s="174">
        <f t="shared" si="200"/>
        <v>1</v>
      </c>
      <c r="O726" s="174">
        <f t="shared" si="201"/>
        <v>0</v>
      </c>
      <c r="P726" s="174">
        <f t="shared" si="202"/>
        <v>57</v>
      </c>
      <c r="Q726" s="174">
        <f t="shared" si="203"/>
        <v>8</v>
      </c>
      <c r="R726" s="174">
        <f t="shared" si="204"/>
        <v>76</v>
      </c>
      <c r="S726" s="177"/>
      <c r="T726" s="177"/>
      <c r="U726" s="177"/>
      <c r="V726" s="177"/>
      <c r="W726" s="370"/>
      <c r="X726" s="370"/>
      <c r="Y726" s="391"/>
      <c r="Z726" s="177"/>
      <c r="AA726" s="75">
        <v>487</v>
      </c>
      <c r="AB726" s="75">
        <v>487274176</v>
      </c>
      <c r="AC726" s="193" t="s">
        <v>109</v>
      </c>
      <c r="AD726" s="75">
        <v>10</v>
      </c>
      <c r="AE726" s="75">
        <v>0</v>
      </c>
      <c r="AF726" s="75">
        <v>10</v>
      </c>
      <c r="AG726" s="75">
        <v>53</v>
      </c>
      <c r="AH726" s="75">
        <v>8</v>
      </c>
      <c r="AI726" s="75">
        <v>0</v>
      </c>
      <c r="AJ726" s="75">
        <v>0</v>
      </c>
      <c r="AK726" s="164">
        <v>3</v>
      </c>
      <c r="AL726" s="164">
        <v>29</v>
      </c>
      <c r="AM726" s="164">
        <v>1</v>
      </c>
      <c r="AN726" s="164">
        <v>0</v>
      </c>
      <c r="AO726" s="164">
        <v>48</v>
      </c>
      <c r="AP726" s="164">
        <v>5</v>
      </c>
      <c r="AQ726" s="164">
        <v>0</v>
      </c>
      <c r="AR726" s="164">
        <v>6</v>
      </c>
      <c r="AS726" s="75">
        <v>0</v>
      </c>
      <c r="AT726" s="165"/>
      <c r="AU726" s="75">
        <v>274</v>
      </c>
      <c r="AV726" s="75">
        <v>176</v>
      </c>
      <c r="AW726" s="369">
        <v>8</v>
      </c>
      <c r="AY726" s="75"/>
    </row>
    <row r="727" spans="1:51">
      <c r="A727" s="164">
        <f t="shared" si="188"/>
        <v>487</v>
      </c>
      <c r="B727" s="164">
        <f t="shared" si="189"/>
        <v>487274178</v>
      </c>
      <c r="C727" s="165" t="str">
        <f t="shared" si="190"/>
        <v>PROSPECT HILL ACADEMY</v>
      </c>
      <c r="D727" s="174">
        <f t="shared" si="191"/>
        <v>1</v>
      </c>
      <c r="E727" s="174">
        <f t="shared" si="192"/>
        <v>0</v>
      </c>
      <c r="F727" s="174">
        <f t="shared" si="193"/>
        <v>0</v>
      </c>
      <c r="G727" s="174">
        <f t="shared" si="194"/>
        <v>1</v>
      </c>
      <c r="H727" s="174">
        <f t="shared" si="195"/>
        <v>0</v>
      </c>
      <c r="I727" s="174">
        <f t="shared" si="196"/>
        <v>0</v>
      </c>
      <c r="J727" s="174">
        <f t="shared" si="197"/>
        <v>0</v>
      </c>
      <c r="K727" s="251">
        <f t="shared" si="198"/>
        <v>0.04</v>
      </c>
      <c r="L727" s="174"/>
      <c r="M727" s="174">
        <f t="shared" si="199"/>
        <v>1</v>
      </c>
      <c r="N727" s="174">
        <f t="shared" si="200"/>
        <v>0</v>
      </c>
      <c r="O727" s="174">
        <f t="shared" si="201"/>
        <v>0</v>
      </c>
      <c r="P727" s="174">
        <f t="shared" si="202"/>
        <v>2</v>
      </c>
      <c r="Q727" s="174">
        <f t="shared" si="203"/>
        <v>4</v>
      </c>
      <c r="R727" s="174">
        <f t="shared" si="204"/>
        <v>2</v>
      </c>
      <c r="S727" s="177"/>
      <c r="T727" s="177"/>
      <c r="U727" s="177"/>
      <c r="V727" s="177"/>
      <c r="W727" s="370"/>
      <c r="X727" s="370"/>
      <c r="Y727" s="391"/>
      <c r="Z727" s="177"/>
      <c r="AA727" s="75">
        <v>487</v>
      </c>
      <c r="AB727" s="75">
        <v>487274178</v>
      </c>
      <c r="AC727" s="193" t="s">
        <v>109</v>
      </c>
      <c r="AD727" s="75">
        <v>1</v>
      </c>
      <c r="AE727" s="75">
        <v>0</v>
      </c>
      <c r="AF727" s="75">
        <v>0</v>
      </c>
      <c r="AG727" s="75">
        <v>1</v>
      </c>
      <c r="AH727" s="75">
        <v>0</v>
      </c>
      <c r="AI727" s="75">
        <v>0</v>
      </c>
      <c r="AJ727" s="75">
        <v>0</v>
      </c>
      <c r="AK727" s="164">
        <v>0</v>
      </c>
      <c r="AL727" s="164">
        <v>1</v>
      </c>
      <c r="AM727" s="164">
        <v>0</v>
      </c>
      <c r="AN727" s="164">
        <v>0</v>
      </c>
      <c r="AO727" s="164">
        <v>1</v>
      </c>
      <c r="AP727" s="164">
        <v>1</v>
      </c>
      <c r="AQ727" s="164">
        <v>0</v>
      </c>
      <c r="AR727" s="164">
        <v>0</v>
      </c>
      <c r="AS727" s="75">
        <v>0</v>
      </c>
      <c r="AT727" s="165"/>
      <c r="AU727" s="75">
        <v>274</v>
      </c>
      <c r="AV727" s="75">
        <v>178</v>
      </c>
      <c r="AW727" s="369">
        <v>4</v>
      </c>
      <c r="AY727" s="75"/>
    </row>
    <row r="728" spans="1:51">
      <c r="A728" s="164">
        <f t="shared" si="188"/>
        <v>487</v>
      </c>
      <c r="B728" s="164">
        <f t="shared" si="189"/>
        <v>487274181</v>
      </c>
      <c r="C728" s="165" t="str">
        <f t="shared" si="190"/>
        <v>PROSPECT HILL ACADEMY</v>
      </c>
      <c r="D728" s="174">
        <f t="shared" si="191"/>
        <v>0</v>
      </c>
      <c r="E728" s="174">
        <f t="shared" si="192"/>
        <v>0</v>
      </c>
      <c r="F728" s="174">
        <f t="shared" si="193"/>
        <v>1</v>
      </c>
      <c r="G728" s="174">
        <f t="shared" si="194"/>
        <v>2</v>
      </c>
      <c r="H728" s="174">
        <f t="shared" si="195"/>
        <v>0</v>
      </c>
      <c r="I728" s="174">
        <f t="shared" si="196"/>
        <v>0</v>
      </c>
      <c r="J728" s="174">
        <f t="shared" si="197"/>
        <v>0</v>
      </c>
      <c r="K728" s="251">
        <f t="shared" si="198"/>
        <v>0.12</v>
      </c>
      <c r="L728" s="174"/>
      <c r="M728" s="174">
        <f t="shared" si="199"/>
        <v>2</v>
      </c>
      <c r="N728" s="174">
        <f t="shared" si="200"/>
        <v>0</v>
      </c>
      <c r="O728" s="174">
        <f t="shared" si="201"/>
        <v>0</v>
      </c>
      <c r="P728" s="174">
        <f t="shared" si="202"/>
        <v>2</v>
      </c>
      <c r="Q728" s="174">
        <f t="shared" si="203"/>
        <v>10</v>
      </c>
      <c r="R728" s="174">
        <f t="shared" si="204"/>
        <v>3</v>
      </c>
      <c r="S728" s="177"/>
      <c r="T728" s="177"/>
      <c r="U728" s="177"/>
      <c r="V728" s="177"/>
      <c r="W728" s="370"/>
      <c r="X728" s="370"/>
      <c r="Y728" s="391"/>
      <c r="Z728" s="177"/>
      <c r="AA728" s="75">
        <v>487</v>
      </c>
      <c r="AB728" s="75">
        <v>487274181</v>
      </c>
      <c r="AC728" s="193" t="s">
        <v>109</v>
      </c>
      <c r="AD728" s="75">
        <v>0</v>
      </c>
      <c r="AE728" s="75">
        <v>0</v>
      </c>
      <c r="AF728" s="75">
        <v>1</v>
      </c>
      <c r="AG728" s="75">
        <v>2</v>
      </c>
      <c r="AH728" s="75">
        <v>0</v>
      </c>
      <c r="AI728" s="75">
        <v>0</v>
      </c>
      <c r="AJ728" s="75">
        <v>0</v>
      </c>
      <c r="AK728" s="164">
        <v>0</v>
      </c>
      <c r="AL728" s="164">
        <v>2</v>
      </c>
      <c r="AM728" s="164">
        <v>0</v>
      </c>
      <c r="AN728" s="164">
        <v>0</v>
      </c>
      <c r="AO728" s="164">
        <v>1</v>
      </c>
      <c r="AP728" s="164">
        <v>0</v>
      </c>
      <c r="AQ728" s="164">
        <v>0</v>
      </c>
      <c r="AR728" s="164">
        <v>1</v>
      </c>
      <c r="AS728" s="75">
        <v>0</v>
      </c>
      <c r="AT728" s="165"/>
      <c r="AU728" s="75">
        <v>274</v>
      </c>
      <c r="AV728" s="75">
        <v>181</v>
      </c>
      <c r="AW728" s="369">
        <v>10</v>
      </c>
      <c r="AY728" s="75"/>
    </row>
    <row r="729" spans="1:51">
      <c r="A729" s="164">
        <f t="shared" si="188"/>
        <v>487</v>
      </c>
      <c r="B729" s="164">
        <f t="shared" si="189"/>
        <v>487274189</v>
      </c>
      <c r="C729" s="165" t="str">
        <f t="shared" si="190"/>
        <v>PROSPECT HILL ACADEMY</v>
      </c>
      <c r="D729" s="174">
        <f t="shared" si="191"/>
        <v>0</v>
      </c>
      <c r="E729" s="174">
        <f t="shared" si="192"/>
        <v>0</v>
      </c>
      <c r="F729" s="174">
        <f t="shared" si="193"/>
        <v>0</v>
      </c>
      <c r="G729" s="174">
        <f t="shared" si="194"/>
        <v>2</v>
      </c>
      <c r="H729" s="174">
        <f t="shared" si="195"/>
        <v>0</v>
      </c>
      <c r="I729" s="174">
        <f t="shared" si="196"/>
        <v>0</v>
      </c>
      <c r="J729" s="174">
        <f t="shared" si="197"/>
        <v>0</v>
      </c>
      <c r="K729" s="251">
        <f t="shared" si="198"/>
        <v>0.08</v>
      </c>
      <c r="L729" s="174"/>
      <c r="M729" s="174">
        <f t="shared" si="199"/>
        <v>0</v>
      </c>
      <c r="N729" s="174">
        <f t="shared" si="200"/>
        <v>0</v>
      </c>
      <c r="O729" s="174">
        <f t="shared" si="201"/>
        <v>0</v>
      </c>
      <c r="P729" s="174">
        <f t="shared" si="202"/>
        <v>2</v>
      </c>
      <c r="Q729" s="174">
        <f t="shared" si="203"/>
        <v>3</v>
      </c>
      <c r="R729" s="174">
        <f t="shared" si="204"/>
        <v>2</v>
      </c>
      <c r="S729" s="177"/>
      <c r="T729" s="177"/>
      <c r="U729" s="177"/>
      <c r="V729" s="177"/>
      <c r="W729" s="370"/>
      <c r="X729" s="370"/>
      <c r="Y729" s="391"/>
      <c r="Z729" s="177"/>
      <c r="AA729" s="75">
        <v>487</v>
      </c>
      <c r="AB729" s="75">
        <v>487274189</v>
      </c>
      <c r="AC729" s="193" t="s">
        <v>109</v>
      </c>
      <c r="AD729" s="75">
        <v>0</v>
      </c>
      <c r="AE729" s="75">
        <v>0</v>
      </c>
      <c r="AF729" s="75">
        <v>0</v>
      </c>
      <c r="AG729" s="75">
        <v>2</v>
      </c>
      <c r="AH729" s="75">
        <v>0</v>
      </c>
      <c r="AI729" s="75">
        <v>0</v>
      </c>
      <c r="AJ729" s="75">
        <v>0</v>
      </c>
      <c r="AK729" s="164">
        <v>0</v>
      </c>
      <c r="AL729" s="164">
        <v>0</v>
      </c>
      <c r="AM729" s="164">
        <v>0</v>
      </c>
      <c r="AN729" s="164">
        <v>0</v>
      </c>
      <c r="AO729" s="164">
        <v>2</v>
      </c>
      <c r="AP729" s="164">
        <v>0</v>
      </c>
      <c r="AQ729" s="164">
        <v>0</v>
      </c>
      <c r="AR729" s="164">
        <v>0</v>
      </c>
      <c r="AS729" s="75">
        <v>0</v>
      </c>
      <c r="AT729" s="165"/>
      <c r="AU729" s="75">
        <v>274</v>
      </c>
      <c r="AV729" s="75">
        <v>189</v>
      </c>
      <c r="AW729" s="369">
        <v>3</v>
      </c>
      <c r="AY729" s="75"/>
    </row>
    <row r="730" spans="1:51">
      <c r="A730" s="164">
        <f t="shared" si="188"/>
        <v>487</v>
      </c>
      <c r="B730" s="164">
        <f t="shared" si="189"/>
        <v>487274201</v>
      </c>
      <c r="C730" s="165" t="str">
        <f t="shared" si="190"/>
        <v>PROSPECT HILL ACADEMY</v>
      </c>
      <c r="D730" s="174">
        <f t="shared" si="191"/>
        <v>0</v>
      </c>
      <c r="E730" s="174">
        <f t="shared" si="192"/>
        <v>0</v>
      </c>
      <c r="F730" s="174">
        <f t="shared" si="193"/>
        <v>0</v>
      </c>
      <c r="G730" s="174">
        <f t="shared" si="194"/>
        <v>0</v>
      </c>
      <c r="H730" s="174">
        <f t="shared" si="195"/>
        <v>2</v>
      </c>
      <c r="I730" s="174">
        <f t="shared" si="196"/>
        <v>0</v>
      </c>
      <c r="J730" s="174">
        <f t="shared" si="197"/>
        <v>0</v>
      </c>
      <c r="K730" s="251">
        <f t="shared" si="198"/>
        <v>0.08</v>
      </c>
      <c r="L730" s="174"/>
      <c r="M730" s="174">
        <f t="shared" si="199"/>
        <v>0</v>
      </c>
      <c r="N730" s="174">
        <f t="shared" si="200"/>
        <v>1</v>
      </c>
      <c r="O730" s="174">
        <f t="shared" si="201"/>
        <v>0</v>
      </c>
      <c r="P730" s="174">
        <f t="shared" si="202"/>
        <v>0</v>
      </c>
      <c r="Q730" s="174">
        <f t="shared" si="203"/>
        <v>12</v>
      </c>
      <c r="R730" s="174">
        <f t="shared" si="204"/>
        <v>2</v>
      </c>
      <c r="S730" s="177"/>
      <c r="T730" s="177"/>
      <c r="U730" s="177"/>
      <c r="V730" s="177"/>
      <c r="W730" s="370"/>
      <c r="X730" s="370"/>
      <c r="Y730" s="391"/>
      <c r="Z730" s="177"/>
      <c r="AA730" s="75">
        <v>487</v>
      </c>
      <c r="AB730" s="75">
        <v>487274201</v>
      </c>
      <c r="AC730" s="193" t="s">
        <v>109</v>
      </c>
      <c r="AD730" s="75">
        <v>0</v>
      </c>
      <c r="AE730" s="75">
        <v>0</v>
      </c>
      <c r="AF730" s="75">
        <v>0</v>
      </c>
      <c r="AG730" s="75">
        <v>0</v>
      </c>
      <c r="AH730" s="75">
        <v>2</v>
      </c>
      <c r="AI730" s="75">
        <v>0</v>
      </c>
      <c r="AJ730" s="75">
        <v>0</v>
      </c>
      <c r="AK730" s="164">
        <v>0</v>
      </c>
      <c r="AL730" s="164">
        <v>0</v>
      </c>
      <c r="AM730" s="164">
        <v>1</v>
      </c>
      <c r="AN730" s="164">
        <v>0</v>
      </c>
      <c r="AO730" s="164">
        <v>0</v>
      </c>
      <c r="AP730" s="164">
        <v>0</v>
      </c>
      <c r="AQ730" s="164">
        <v>0</v>
      </c>
      <c r="AR730" s="164">
        <v>0</v>
      </c>
      <c r="AS730" s="75">
        <v>0</v>
      </c>
      <c r="AT730" s="165"/>
      <c r="AU730" s="75">
        <v>274</v>
      </c>
      <c r="AV730" s="75">
        <v>201</v>
      </c>
      <c r="AW730" s="369">
        <v>12</v>
      </c>
      <c r="AY730" s="75"/>
    </row>
    <row r="731" spans="1:51">
      <c r="A731" s="164">
        <f t="shared" si="188"/>
        <v>487</v>
      </c>
      <c r="B731" s="164">
        <f t="shared" si="189"/>
        <v>487274229</v>
      </c>
      <c r="C731" s="165" t="str">
        <f t="shared" si="190"/>
        <v>PROSPECT HILL ACADEMY</v>
      </c>
      <c r="D731" s="174">
        <f t="shared" si="191"/>
        <v>0</v>
      </c>
      <c r="E731" s="174">
        <f t="shared" si="192"/>
        <v>0</v>
      </c>
      <c r="F731" s="174">
        <f t="shared" si="193"/>
        <v>1</v>
      </c>
      <c r="G731" s="174">
        <f t="shared" si="194"/>
        <v>1</v>
      </c>
      <c r="H731" s="174">
        <f t="shared" si="195"/>
        <v>0</v>
      </c>
      <c r="I731" s="174">
        <f t="shared" si="196"/>
        <v>0</v>
      </c>
      <c r="J731" s="174">
        <f t="shared" si="197"/>
        <v>0</v>
      </c>
      <c r="K731" s="251">
        <f t="shared" si="198"/>
        <v>0.08</v>
      </c>
      <c r="L731" s="174"/>
      <c r="M731" s="174">
        <f t="shared" si="199"/>
        <v>0</v>
      </c>
      <c r="N731" s="174">
        <f t="shared" si="200"/>
        <v>0</v>
      </c>
      <c r="O731" s="174">
        <f t="shared" si="201"/>
        <v>0</v>
      </c>
      <c r="P731" s="174">
        <f t="shared" si="202"/>
        <v>2</v>
      </c>
      <c r="Q731" s="174">
        <f t="shared" si="203"/>
        <v>9</v>
      </c>
      <c r="R731" s="174">
        <f t="shared" si="204"/>
        <v>2</v>
      </c>
      <c r="S731" s="177"/>
      <c r="T731" s="177"/>
      <c r="U731" s="177"/>
      <c r="V731" s="177"/>
      <c r="W731" s="370"/>
      <c r="X731" s="370"/>
      <c r="Y731" s="391"/>
      <c r="Z731" s="177"/>
      <c r="AA731" s="75">
        <v>487</v>
      </c>
      <c r="AB731" s="75">
        <v>487274229</v>
      </c>
      <c r="AC731" s="193" t="s">
        <v>109</v>
      </c>
      <c r="AD731" s="75">
        <v>0</v>
      </c>
      <c r="AE731" s="75">
        <v>0</v>
      </c>
      <c r="AF731" s="75">
        <v>1</v>
      </c>
      <c r="AG731" s="75">
        <v>1</v>
      </c>
      <c r="AH731" s="75">
        <v>0</v>
      </c>
      <c r="AI731" s="75">
        <v>0</v>
      </c>
      <c r="AJ731" s="75">
        <v>0</v>
      </c>
      <c r="AK731" s="164">
        <v>0</v>
      </c>
      <c r="AL731" s="164">
        <v>0</v>
      </c>
      <c r="AM731" s="164">
        <v>0</v>
      </c>
      <c r="AN731" s="164">
        <v>0</v>
      </c>
      <c r="AO731" s="164">
        <v>1</v>
      </c>
      <c r="AP731" s="164">
        <v>0</v>
      </c>
      <c r="AQ731" s="164">
        <v>0</v>
      </c>
      <c r="AR731" s="164">
        <v>1</v>
      </c>
      <c r="AS731" s="75">
        <v>0</v>
      </c>
      <c r="AT731" s="165"/>
      <c r="AU731" s="75">
        <v>274</v>
      </c>
      <c r="AV731" s="75">
        <v>229</v>
      </c>
      <c r="AW731" s="369">
        <v>9</v>
      </c>
      <c r="AY731" s="75"/>
    </row>
    <row r="732" spans="1:51">
      <c r="A732" s="164">
        <f t="shared" si="188"/>
        <v>487</v>
      </c>
      <c r="B732" s="164">
        <f t="shared" si="189"/>
        <v>487274243</v>
      </c>
      <c r="C732" s="165" t="str">
        <f t="shared" si="190"/>
        <v>PROSPECT HILL ACADEMY</v>
      </c>
      <c r="D732" s="174">
        <f t="shared" si="191"/>
        <v>0</v>
      </c>
      <c r="E732" s="174">
        <f t="shared" si="192"/>
        <v>0</v>
      </c>
      <c r="F732" s="174">
        <f t="shared" si="193"/>
        <v>0</v>
      </c>
      <c r="G732" s="174">
        <f t="shared" si="194"/>
        <v>1</v>
      </c>
      <c r="H732" s="174">
        <f t="shared" si="195"/>
        <v>0</v>
      </c>
      <c r="I732" s="174">
        <f t="shared" si="196"/>
        <v>0</v>
      </c>
      <c r="J732" s="174">
        <f t="shared" si="197"/>
        <v>0</v>
      </c>
      <c r="K732" s="251">
        <f t="shared" si="198"/>
        <v>0.04</v>
      </c>
      <c r="L732" s="174"/>
      <c r="M732" s="174">
        <f t="shared" si="199"/>
        <v>0</v>
      </c>
      <c r="N732" s="174">
        <f t="shared" si="200"/>
        <v>0</v>
      </c>
      <c r="O732" s="174">
        <f t="shared" si="201"/>
        <v>0</v>
      </c>
      <c r="P732" s="174">
        <f t="shared" si="202"/>
        <v>1</v>
      </c>
      <c r="Q732" s="174">
        <f t="shared" si="203"/>
        <v>9</v>
      </c>
      <c r="R732" s="174">
        <f t="shared" si="204"/>
        <v>1</v>
      </c>
      <c r="S732" s="177"/>
      <c r="T732" s="177"/>
      <c r="U732" s="177"/>
      <c r="V732" s="177"/>
      <c r="W732" s="370"/>
      <c r="X732" s="370"/>
      <c r="Y732" s="391"/>
      <c r="Z732" s="177"/>
      <c r="AA732" s="75">
        <v>487</v>
      </c>
      <c r="AB732" s="75">
        <v>487274243</v>
      </c>
      <c r="AC732" s="193" t="s">
        <v>109</v>
      </c>
      <c r="AD732" s="75">
        <v>0</v>
      </c>
      <c r="AE732" s="75">
        <v>0</v>
      </c>
      <c r="AF732" s="75">
        <v>0</v>
      </c>
      <c r="AG732" s="75">
        <v>1</v>
      </c>
      <c r="AH732" s="75">
        <v>0</v>
      </c>
      <c r="AI732" s="75">
        <v>0</v>
      </c>
      <c r="AJ732" s="75">
        <v>0</v>
      </c>
      <c r="AK732" s="164">
        <v>0</v>
      </c>
      <c r="AL732" s="164">
        <v>0</v>
      </c>
      <c r="AM732" s="164">
        <v>0</v>
      </c>
      <c r="AN732" s="164">
        <v>0</v>
      </c>
      <c r="AO732" s="164">
        <v>1</v>
      </c>
      <c r="AP732" s="164">
        <v>0</v>
      </c>
      <c r="AQ732" s="164">
        <v>0</v>
      </c>
      <c r="AR732" s="164">
        <v>0</v>
      </c>
      <c r="AS732" s="75">
        <v>0</v>
      </c>
      <c r="AT732" s="165"/>
      <c r="AU732" s="75">
        <v>274</v>
      </c>
      <c r="AV732" s="75">
        <v>243</v>
      </c>
      <c r="AW732" s="369">
        <v>9</v>
      </c>
      <c r="AY732" s="75"/>
    </row>
    <row r="733" spans="1:51">
      <c r="A733" s="164">
        <f t="shared" si="188"/>
        <v>487</v>
      </c>
      <c r="B733" s="164">
        <f t="shared" si="189"/>
        <v>487274248</v>
      </c>
      <c r="C733" s="165" t="str">
        <f t="shared" si="190"/>
        <v>PROSPECT HILL ACADEMY</v>
      </c>
      <c r="D733" s="174">
        <f t="shared" si="191"/>
        <v>7</v>
      </c>
      <c r="E733" s="174">
        <f t="shared" si="192"/>
        <v>0</v>
      </c>
      <c r="F733" s="174">
        <f t="shared" si="193"/>
        <v>6</v>
      </c>
      <c r="G733" s="174">
        <f t="shared" si="194"/>
        <v>13</v>
      </c>
      <c r="H733" s="174">
        <f t="shared" si="195"/>
        <v>2</v>
      </c>
      <c r="I733" s="174">
        <f t="shared" si="196"/>
        <v>0</v>
      </c>
      <c r="J733" s="174">
        <f t="shared" si="197"/>
        <v>0</v>
      </c>
      <c r="K733" s="251">
        <f t="shared" si="198"/>
        <v>0.84</v>
      </c>
      <c r="L733" s="174"/>
      <c r="M733" s="174">
        <f t="shared" si="199"/>
        <v>9</v>
      </c>
      <c r="N733" s="174">
        <f t="shared" si="200"/>
        <v>0</v>
      </c>
      <c r="O733" s="174">
        <f t="shared" si="201"/>
        <v>0</v>
      </c>
      <c r="P733" s="174">
        <f t="shared" si="202"/>
        <v>16</v>
      </c>
      <c r="Q733" s="174">
        <f t="shared" si="203"/>
        <v>11</v>
      </c>
      <c r="R733" s="174">
        <f t="shared" si="204"/>
        <v>25</v>
      </c>
      <c r="S733" s="177"/>
      <c r="T733" s="177"/>
      <c r="U733" s="177"/>
      <c r="V733" s="177"/>
      <c r="W733" s="370"/>
      <c r="X733" s="370"/>
      <c r="Y733" s="391"/>
      <c r="Z733" s="177"/>
      <c r="AA733" s="75">
        <v>487</v>
      </c>
      <c r="AB733" s="75">
        <v>487274248</v>
      </c>
      <c r="AC733" s="193" t="s">
        <v>109</v>
      </c>
      <c r="AD733" s="75">
        <v>7</v>
      </c>
      <c r="AE733" s="75">
        <v>0</v>
      </c>
      <c r="AF733" s="75">
        <v>6</v>
      </c>
      <c r="AG733" s="75">
        <v>13</v>
      </c>
      <c r="AH733" s="75">
        <v>2</v>
      </c>
      <c r="AI733" s="75">
        <v>0</v>
      </c>
      <c r="AJ733" s="75">
        <v>0</v>
      </c>
      <c r="AK733" s="164">
        <v>2</v>
      </c>
      <c r="AL733" s="164">
        <v>8</v>
      </c>
      <c r="AM733" s="164">
        <v>0</v>
      </c>
      <c r="AN733" s="164">
        <v>0</v>
      </c>
      <c r="AO733" s="164">
        <v>10</v>
      </c>
      <c r="AP733" s="164">
        <v>6</v>
      </c>
      <c r="AQ733" s="164">
        <v>0</v>
      </c>
      <c r="AR733" s="164">
        <v>3</v>
      </c>
      <c r="AS733" s="75">
        <v>0</v>
      </c>
      <c r="AT733" s="165"/>
      <c r="AU733" s="75">
        <v>274</v>
      </c>
      <c r="AV733" s="75">
        <v>248</v>
      </c>
      <c r="AW733" s="369">
        <v>11</v>
      </c>
      <c r="AY733" s="75"/>
    </row>
    <row r="734" spans="1:51">
      <c r="A734" s="164">
        <f t="shared" si="188"/>
        <v>487</v>
      </c>
      <c r="B734" s="164">
        <f t="shared" si="189"/>
        <v>487274262</v>
      </c>
      <c r="C734" s="165" t="str">
        <f t="shared" si="190"/>
        <v>PROSPECT HILL ACADEMY</v>
      </c>
      <c r="D734" s="174">
        <f t="shared" si="191"/>
        <v>0</v>
      </c>
      <c r="E734" s="174">
        <f t="shared" si="192"/>
        <v>0</v>
      </c>
      <c r="F734" s="174">
        <f t="shared" si="193"/>
        <v>1</v>
      </c>
      <c r="G734" s="174">
        <f t="shared" si="194"/>
        <v>6</v>
      </c>
      <c r="H734" s="174">
        <f t="shared" si="195"/>
        <v>4</v>
      </c>
      <c r="I734" s="174">
        <f t="shared" si="196"/>
        <v>0</v>
      </c>
      <c r="J734" s="174">
        <f t="shared" si="197"/>
        <v>0</v>
      </c>
      <c r="K734" s="251">
        <f t="shared" si="198"/>
        <v>0.44</v>
      </c>
      <c r="L734" s="174"/>
      <c r="M734" s="174">
        <f t="shared" si="199"/>
        <v>2</v>
      </c>
      <c r="N734" s="174">
        <f t="shared" si="200"/>
        <v>0</v>
      </c>
      <c r="O734" s="174">
        <f t="shared" si="201"/>
        <v>0</v>
      </c>
      <c r="P734" s="174">
        <f t="shared" si="202"/>
        <v>6</v>
      </c>
      <c r="Q734" s="174">
        <f t="shared" si="203"/>
        <v>9</v>
      </c>
      <c r="R734" s="174">
        <f t="shared" si="204"/>
        <v>11</v>
      </c>
      <c r="S734" s="177"/>
      <c r="T734" s="177"/>
      <c r="U734" s="177"/>
      <c r="V734" s="177"/>
      <c r="W734" s="370"/>
      <c r="X734" s="370"/>
      <c r="Y734" s="391"/>
      <c r="Z734" s="177"/>
      <c r="AA734" s="75">
        <v>487</v>
      </c>
      <c r="AB734" s="75">
        <v>487274262</v>
      </c>
      <c r="AC734" s="193" t="s">
        <v>109</v>
      </c>
      <c r="AD734" s="75">
        <v>0</v>
      </c>
      <c r="AE734" s="75">
        <v>0</v>
      </c>
      <c r="AF734" s="75">
        <v>1</v>
      </c>
      <c r="AG734" s="75">
        <v>6</v>
      </c>
      <c r="AH734" s="75">
        <v>4</v>
      </c>
      <c r="AI734" s="75">
        <v>0</v>
      </c>
      <c r="AJ734" s="75">
        <v>0</v>
      </c>
      <c r="AK734" s="164">
        <v>0</v>
      </c>
      <c r="AL734" s="164">
        <v>2</v>
      </c>
      <c r="AM734" s="164">
        <v>0</v>
      </c>
      <c r="AN734" s="164">
        <v>0</v>
      </c>
      <c r="AO734" s="164">
        <v>6</v>
      </c>
      <c r="AP734" s="164">
        <v>0</v>
      </c>
      <c r="AQ734" s="164">
        <v>0</v>
      </c>
      <c r="AR734" s="164">
        <v>0</v>
      </c>
      <c r="AS734" s="75">
        <v>0</v>
      </c>
      <c r="AT734" s="165"/>
      <c r="AU734" s="75">
        <v>274</v>
      </c>
      <c r="AV734" s="75">
        <v>262</v>
      </c>
      <c r="AW734" s="369">
        <v>9</v>
      </c>
      <c r="AY734" s="75"/>
    </row>
    <row r="735" spans="1:51">
      <c r="A735" s="164">
        <f t="shared" si="188"/>
        <v>487</v>
      </c>
      <c r="B735" s="164">
        <f t="shared" si="189"/>
        <v>487274274</v>
      </c>
      <c r="C735" s="165" t="str">
        <f t="shared" si="190"/>
        <v>PROSPECT HILL ACADEMY</v>
      </c>
      <c r="D735" s="174">
        <f t="shared" si="191"/>
        <v>8</v>
      </c>
      <c r="E735" s="174">
        <f t="shared" si="192"/>
        <v>0</v>
      </c>
      <c r="F735" s="174">
        <f t="shared" si="193"/>
        <v>15</v>
      </c>
      <c r="G735" s="174">
        <f t="shared" si="194"/>
        <v>96</v>
      </c>
      <c r="H735" s="174">
        <f t="shared" si="195"/>
        <v>24</v>
      </c>
      <c r="I735" s="174">
        <f t="shared" si="196"/>
        <v>0</v>
      </c>
      <c r="J735" s="174">
        <f t="shared" si="197"/>
        <v>0</v>
      </c>
      <c r="K735" s="251">
        <f t="shared" si="198"/>
        <v>5.4</v>
      </c>
      <c r="L735" s="174"/>
      <c r="M735" s="174">
        <f t="shared" si="199"/>
        <v>42</v>
      </c>
      <c r="N735" s="174">
        <f t="shared" si="200"/>
        <v>3</v>
      </c>
      <c r="O735" s="174">
        <f t="shared" si="201"/>
        <v>0</v>
      </c>
      <c r="P735" s="174">
        <f t="shared" si="202"/>
        <v>100</v>
      </c>
      <c r="Q735" s="174">
        <f t="shared" si="203"/>
        <v>9</v>
      </c>
      <c r="R735" s="174">
        <f t="shared" si="204"/>
        <v>139</v>
      </c>
      <c r="S735" s="177"/>
      <c r="T735" s="177"/>
      <c r="U735" s="177"/>
      <c r="V735" s="177"/>
      <c r="W735" s="370"/>
      <c r="X735" s="370"/>
      <c r="Y735" s="391"/>
      <c r="Z735" s="177"/>
      <c r="AA735" s="75">
        <v>487</v>
      </c>
      <c r="AB735" s="75">
        <v>487274274</v>
      </c>
      <c r="AC735" s="193" t="s">
        <v>109</v>
      </c>
      <c r="AD735" s="75">
        <v>8</v>
      </c>
      <c r="AE735" s="75">
        <v>0</v>
      </c>
      <c r="AF735" s="75">
        <v>15</v>
      </c>
      <c r="AG735" s="75">
        <v>96</v>
      </c>
      <c r="AH735" s="75">
        <v>24</v>
      </c>
      <c r="AI735" s="75">
        <v>0</v>
      </c>
      <c r="AJ735" s="75">
        <v>0</v>
      </c>
      <c r="AK735" s="164">
        <v>3</v>
      </c>
      <c r="AL735" s="164">
        <v>40</v>
      </c>
      <c r="AM735" s="164">
        <v>3</v>
      </c>
      <c r="AN735" s="164">
        <v>0</v>
      </c>
      <c r="AO735" s="164">
        <v>87</v>
      </c>
      <c r="AP735" s="164">
        <v>6</v>
      </c>
      <c r="AQ735" s="164">
        <v>0</v>
      </c>
      <c r="AR735" s="164">
        <v>10</v>
      </c>
      <c r="AS735" s="75">
        <v>0</v>
      </c>
      <c r="AT735" s="165"/>
      <c r="AU735" s="75">
        <v>274</v>
      </c>
      <c r="AV735" s="75">
        <v>274</v>
      </c>
      <c r="AW735" s="369">
        <v>9</v>
      </c>
      <c r="AY735" s="75"/>
    </row>
    <row r="736" spans="1:51">
      <c r="A736" s="164">
        <f t="shared" si="188"/>
        <v>487</v>
      </c>
      <c r="B736" s="164">
        <f t="shared" si="189"/>
        <v>487274284</v>
      </c>
      <c r="C736" s="165" t="str">
        <f t="shared" si="190"/>
        <v>PROSPECT HILL ACADEMY</v>
      </c>
      <c r="D736" s="174">
        <f t="shared" si="191"/>
        <v>0</v>
      </c>
      <c r="E736" s="174">
        <f t="shared" si="192"/>
        <v>0</v>
      </c>
      <c r="F736" s="174">
        <f t="shared" si="193"/>
        <v>1</v>
      </c>
      <c r="G736" s="174">
        <f t="shared" si="194"/>
        <v>5</v>
      </c>
      <c r="H736" s="174">
        <f t="shared" si="195"/>
        <v>2</v>
      </c>
      <c r="I736" s="174">
        <f t="shared" si="196"/>
        <v>0</v>
      </c>
      <c r="J736" s="174">
        <f t="shared" si="197"/>
        <v>0</v>
      </c>
      <c r="K736" s="251">
        <f t="shared" si="198"/>
        <v>0.32</v>
      </c>
      <c r="L736" s="174"/>
      <c r="M736" s="174">
        <f t="shared" si="199"/>
        <v>2</v>
      </c>
      <c r="N736" s="174">
        <f t="shared" si="200"/>
        <v>0</v>
      </c>
      <c r="O736" s="174">
        <f t="shared" si="201"/>
        <v>0</v>
      </c>
      <c r="P736" s="174">
        <f t="shared" si="202"/>
        <v>5</v>
      </c>
      <c r="Q736" s="174">
        <f t="shared" si="203"/>
        <v>5</v>
      </c>
      <c r="R736" s="174">
        <f t="shared" si="204"/>
        <v>8</v>
      </c>
      <c r="S736" s="177"/>
      <c r="T736" s="177"/>
      <c r="U736" s="177"/>
      <c r="V736" s="177"/>
      <c r="W736" s="370"/>
      <c r="X736" s="370"/>
      <c r="Y736" s="391"/>
      <c r="Z736" s="177"/>
      <c r="AA736" s="75">
        <v>487</v>
      </c>
      <c r="AB736" s="75">
        <v>487274284</v>
      </c>
      <c r="AC736" s="193" t="s">
        <v>109</v>
      </c>
      <c r="AD736" s="75">
        <v>0</v>
      </c>
      <c r="AE736" s="75">
        <v>0</v>
      </c>
      <c r="AF736" s="75">
        <v>1</v>
      </c>
      <c r="AG736" s="75">
        <v>5</v>
      </c>
      <c r="AH736" s="75">
        <v>2</v>
      </c>
      <c r="AI736" s="75">
        <v>0</v>
      </c>
      <c r="AJ736" s="75">
        <v>0</v>
      </c>
      <c r="AK736" s="164">
        <v>0</v>
      </c>
      <c r="AL736" s="164">
        <v>2</v>
      </c>
      <c r="AM736" s="164">
        <v>0</v>
      </c>
      <c r="AN736" s="164">
        <v>0</v>
      </c>
      <c r="AO736" s="164">
        <v>4</v>
      </c>
      <c r="AP736" s="164">
        <v>0</v>
      </c>
      <c r="AQ736" s="164">
        <v>0</v>
      </c>
      <c r="AR736" s="164">
        <v>1</v>
      </c>
      <c r="AS736" s="75">
        <v>0</v>
      </c>
      <c r="AT736" s="165"/>
      <c r="AU736" s="75">
        <v>274</v>
      </c>
      <c r="AV736" s="75">
        <v>284</v>
      </c>
      <c r="AW736" s="369">
        <v>5</v>
      </c>
      <c r="AY736" s="75"/>
    </row>
    <row r="737" spans="1:51">
      <c r="A737" s="164">
        <f t="shared" si="188"/>
        <v>487</v>
      </c>
      <c r="B737" s="164">
        <f t="shared" si="189"/>
        <v>487274295</v>
      </c>
      <c r="C737" s="165" t="str">
        <f t="shared" si="190"/>
        <v>PROSPECT HILL ACADEMY</v>
      </c>
      <c r="D737" s="174">
        <f t="shared" si="191"/>
        <v>0</v>
      </c>
      <c r="E737" s="174">
        <f t="shared" si="192"/>
        <v>0</v>
      </c>
      <c r="F737" s="174">
        <f t="shared" si="193"/>
        <v>0</v>
      </c>
      <c r="G737" s="174">
        <f t="shared" si="194"/>
        <v>1</v>
      </c>
      <c r="H737" s="174">
        <f t="shared" si="195"/>
        <v>0</v>
      </c>
      <c r="I737" s="174">
        <f t="shared" si="196"/>
        <v>0</v>
      </c>
      <c r="J737" s="174">
        <f t="shared" si="197"/>
        <v>0</v>
      </c>
      <c r="K737" s="251">
        <f t="shared" si="198"/>
        <v>0.04</v>
      </c>
      <c r="L737" s="174"/>
      <c r="M737" s="174">
        <f t="shared" si="199"/>
        <v>0</v>
      </c>
      <c r="N737" s="174">
        <f t="shared" si="200"/>
        <v>0</v>
      </c>
      <c r="O737" s="174">
        <f t="shared" si="201"/>
        <v>0</v>
      </c>
      <c r="P737" s="174">
        <f t="shared" si="202"/>
        <v>0</v>
      </c>
      <c r="Q737" s="174">
        <f t="shared" si="203"/>
        <v>4</v>
      </c>
      <c r="R737" s="174">
        <f t="shared" si="204"/>
        <v>1</v>
      </c>
      <c r="S737" s="177"/>
      <c r="T737" s="177"/>
      <c r="U737" s="177"/>
      <c r="V737" s="177"/>
      <c r="W737" s="370"/>
      <c r="X737" s="370"/>
      <c r="Y737" s="391"/>
      <c r="Z737" s="177"/>
      <c r="AA737" s="75">
        <v>487</v>
      </c>
      <c r="AB737" s="75">
        <v>487274295</v>
      </c>
      <c r="AC737" s="193" t="s">
        <v>109</v>
      </c>
      <c r="AD737" s="75">
        <v>0</v>
      </c>
      <c r="AE737" s="75">
        <v>0</v>
      </c>
      <c r="AF737" s="75">
        <v>0</v>
      </c>
      <c r="AG737" s="75">
        <v>1</v>
      </c>
      <c r="AH737" s="75">
        <v>0</v>
      </c>
      <c r="AI737" s="75">
        <v>0</v>
      </c>
      <c r="AJ737" s="75">
        <v>0</v>
      </c>
      <c r="AK737" s="164">
        <v>0</v>
      </c>
      <c r="AL737" s="164">
        <v>0</v>
      </c>
      <c r="AM737" s="164">
        <v>0</v>
      </c>
      <c r="AN737" s="164">
        <v>0</v>
      </c>
      <c r="AO737" s="164">
        <v>0</v>
      </c>
      <c r="AP737" s="164">
        <v>0</v>
      </c>
      <c r="AQ737" s="164">
        <v>0</v>
      </c>
      <c r="AR737" s="164">
        <v>0</v>
      </c>
      <c r="AS737" s="75">
        <v>0</v>
      </c>
      <c r="AT737" s="165"/>
      <c r="AU737" s="75">
        <v>274</v>
      </c>
      <c r="AV737" s="75">
        <v>295</v>
      </c>
      <c r="AW737" s="369">
        <v>4</v>
      </c>
      <c r="AY737" s="75"/>
    </row>
    <row r="738" spans="1:51">
      <c r="A738" s="164">
        <f t="shared" si="188"/>
        <v>487</v>
      </c>
      <c r="B738" s="164">
        <f t="shared" si="189"/>
        <v>487274305</v>
      </c>
      <c r="C738" s="165" t="str">
        <f t="shared" si="190"/>
        <v>PROSPECT HILL ACADEMY</v>
      </c>
      <c r="D738" s="174">
        <f t="shared" si="191"/>
        <v>0</v>
      </c>
      <c r="E738" s="174">
        <f t="shared" si="192"/>
        <v>0</v>
      </c>
      <c r="F738" s="174">
        <f t="shared" si="193"/>
        <v>0</v>
      </c>
      <c r="G738" s="174">
        <f t="shared" si="194"/>
        <v>2</v>
      </c>
      <c r="H738" s="174">
        <f t="shared" si="195"/>
        <v>0</v>
      </c>
      <c r="I738" s="174">
        <f t="shared" si="196"/>
        <v>0</v>
      </c>
      <c r="J738" s="174">
        <f t="shared" si="197"/>
        <v>0</v>
      </c>
      <c r="K738" s="251">
        <f t="shared" si="198"/>
        <v>0.08</v>
      </c>
      <c r="L738" s="174"/>
      <c r="M738" s="174">
        <f t="shared" si="199"/>
        <v>0</v>
      </c>
      <c r="N738" s="174">
        <f t="shared" si="200"/>
        <v>0</v>
      </c>
      <c r="O738" s="174">
        <f t="shared" si="201"/>
        <v>0</v>
      </c>
      <c r="P738" s="174">
        <f t="shared" si="202"/>
        <v>0</v>
      </c>
      <c r="Q738" s="174">
        <f t="shared" si="203"/>
        <v>4</v>
      </c>
      <c r="R738" s="174">
        <f t="shared" si="204"/>
        <v>2</v>
      </c>
      <c r="S738" s="177"/>
      <c r="T738" s="177"/>
      <c r="U738" s="177"/>
      <c r="V738" s="177"/>
      <c r="W738" s="370"/>
      <c r="X738" s="370"/>
      <c r="Y738" s="391"/>
      <c r="Z738" s="177"/>
      <c r="AA738" s="75">
        <v>487</v>
      </c>
      <c r="AB738" s="75">
        <v>487274305</v>
      </c>
      <c r="AC738" s="193" t="s">
        <v>109</v>
      </c>
      <c r="AD738" s="75">
        <v>0</v>
      </c>
      <c r="AE738" s="75">
        <v>0</v>
      </c>
      <c r="AF738" s="75">
        <v>0</v>
      </c>
      <c r="AG738" s="75">
        <v>2</v>
      </c>
      <c r="AH738" s="75">
        <v>0</v>
      </c>
      <c r="AI738" s="75">
        <v>0</v>
      </c>
      <c r="AJ738" s="75">
        <v>0</v>
      </c>
      <c r="AK738" s="164">
        <v>0</v>
      </c>
      <c r="AL738" s="164">
        <v>0</v>
      </c>
      <c r="AM738" s="164">
        <v>0</v>
      </c>
      <c r="AN738" s="164">
        <v>0</v>
      </c>
      <c r="AO738" s="164">
        <v>0</v>
      </c>
      <c r="AP738" s="164">
        <v>0</v>
      </c>
      <c r="AQ738" s="164">
        <v>0</v>
      </c>
      <c r="AR738" s="164">
        <v>0</v>
      </c>
      <c r="AS738" s="75">
        <v>0</v>
      </c>
      <c r="AT738" s="165"/>
      <c r="AU738" s="75">
        <v>274</v>
      </c>
      <c r="AV738" s="75">
        <v>305</v>
      </c>
      <c r="AW738" s="369">
        <v>4</v>
      </c>
      <c r="AY738" s="75"/>
    </row>
    <row r="739" spans="1:51">
      <c r="A739" s="164">
        <f t="shared" si="188"/>
        <v>487</v>
      </c>
      <c r="B739" s="164">
        <f t="shared" si="189"/>
        <v>487274308</v>
      </c>
      <c r="C739" s="165" t="str">
        <f t="shared" si="190"/>
        <v>PROSPECT HILL ACADEMY</v>
      </c>
      <c r="D739" s="174">
        <f t="shared" si="191"/>
        <v>0</v>
      </c>
      <c r="E739" s="174">
        <f t="shared" si="192"/>
        <v>0</v>
      </c>
      <c r="F739" s="174">
        <f t="shared" si="193"/>
        <v>1</v>
      </c>
      <c r="G739" s="174">
        <f t="shared" si="194"/>
        <v>0</v>
      </c>
      <c r="H739" s="174">
        <f t="shared" si="195"/>
        <v>1</v>
      </c>
      <c r="I739" s="174">
        <f t="shared" si="196"/>
        <v>0</v>
      </c>
      <c r="J739" s="174">
        <f t="shared" si="197"/>
        <v>0</v>
      </c>
      <c r="K739" s="251">
        <f t="shared" si="198"/>
        <v>0.08</v>
      </c>
      <c r="L739" s="174"/>
      <c r="M739" s="174">
        <f t="shared" si="199"/>
        <v>0</v>
      </c>
      <c r="N739" s="174">
        <f t="shared" si="200"/>
        <v>0</v>
      </c>
      <c r="O739" s="174">
        <f t="shared" si="201"/>
        <v>0</v>
      </c>
      <c r="P739" s="174">
        <f t="shared" si="202"/>
        <v>1</v>
      </c>
      <c r="Q739" s="174">
        <f t="shared" si="203"/>
        <v>9</v>
      </c>
      <c r="R739" s="174">
        <f t="shared" si="204"/>
        <v>2</v>
      </c>
      <c r="S739" s="177"/>
      <c r="T739" s="177"/>
      <c r="U739" s="177"/>
      <c r="V739" s="177"/>
      <c r="W739" s="370"/>
      <c r="X739" s="370"/>
      <c r="Y739" s="391"/>
      <c r="Z739" s="177"/>
      <c r="AA739" s="75">
        <v>487</v>
      </c>
      <c r="AB739" s="75">
        <v>487274308</v>
      </c>
      <c r="AC739" s="193" t="s">
        <v>109</v>
      </c>
      <c r="AD739" s="75">
        <v>0</v>
      </c>
      <c r="AE739" s="75">
        <v>0</v>
      </c>
      <c r="AF739" s="75">
        <v>1</v>
      </c>
      <c r="AG739" s="75">
        <v>0</v>
      </c>
      <c r="AH739" s="75">
        <v>1</v>
      </c>
      <c r="AI739" s="75">
        <v>0</v>
      </c>
      <c r="AJ739" s="75">
        <v>0</v>
      </c>
      <c r="AK739" s="164">
        <v>0</v>
      </c>
      <c r="AL739" s="164">
        <v>0</v>
      </c>
      <c r="AM739" s="164">
        <v>0</v>
      </c>
      <c r="AN739" s="164">
        <v>0</v>
      </c>
      <c r="AO739" s="164">
        <v>1</v>
      </c>
      <c r="AP739" s="164">
        <v>0</v>
      </c>
      <c r="AQ739" s="164">
        <v>0</v>
      </c>
      <c r="AR739" s="164">
        <v>0</v>
      </c>
      <c r="AS739" s="75">
        <v>0</v>
      </c>
      <c r="AT739" s="165"/>
      <c r="AU739" s="75">
        <v>274</v>
      </c>
      <c r="AV739" s="75">
        <v>308</v>
      </c>
      <c r="AW739" s="369">
        <v>9</v>
      </c>
      <c r="AY739" s="75"/>
    </row>
    <row r="740" spans="1:51">
      <c r="A740" s="164">
        <f t="shared" si="188"/>
        <v>487</v>
      </c>
      <c r="B740" s="164">
        <f t="shared" si="189"/>
        <v>487274314</v>
      </c>
      <c r="C740" s="165" t="str">
        <f t="shared" si="190"/>
        <v>PROSPECT HILL ACADEMY</v>
      </c>
      <c r="D740" s="174">
        <f t="shared" si="191"/>
        <v>0</v>
      </c>
      <c r="E740" s="174">
        <f t="shared" si="192"/>
        <v>0</v>
      </c>
      <c r="F740" s="174">
        <f t="shared" si="193"/>
        <v>1</v>
      </c>
      <c r="G740" s="174">
        <f t="shared" si="194"/>
        <v>3</v>
      </c>
      <c r="H740" s="174">
        <f t="shared" si="195"/>
        <v>0</v>
      </c>
      <c r="I740" s="174">
        <f t="shared" si="196"/>
        <v>0</v>
      </c>
      <c r="J740" s="174">
        <f t="shared" si="197"/>
        <v>0</v>
      </c>
      <c r="K740" s="251">
        <f t="shared" si="198"/>
        <v>0.16</v>
      </c>
      <c r="L740" s="174"/>
      <c r="M740" s="174">
        <f t="shared" si="199"/>
        <v>1</v>
      </c>
      <c r="N740" s="174">
        <f t="shared" si="200"/>
        <v>0</v>
      </c>
      <c r="O740" s="174">
        <f t="shared" si="201"/>
        <v>0</v>
      </c>
      <c r="P740" s="174">
        <f t="shared" si="202"/>
        <v>3</v>
      </c>
      <c r="Q740" s="174">
        <f t="shared" si="203"/>
        <v>7</v>
      </c>
      <c r="R740" s="174">
        <f t="shared" si="204"/>
        <v>4</v>
      </c>
      <c r="S740" s="177"/>
      <c r="T740" s="177"/>
      <c r="U740" s="177"/>
      <c r="V740" s="177"/>
      <c r="W740" s="370"/>
      <c r="X740" s="370"/>
      <c r="Y740" s="391"/>
      <c r="Z740" s="177"/>
      <c r="AA740" s="75">
        <v>487</v>
      </c>
      <c r="AB740" s="75">
        <v>487274314</v>
      </c>
      <c r="AC740" s="193" t="s">
        <v>109</v>
      </c>
      <c r="AD740" s="75">
        <v>0</v>
      </c>
      <c r="AE740" s="75">
        <v>0</v>
      </c>
      <c r="AF740" s="75">
        <v>1</v>
      </c>
      <c r="AG740" s="75">
        <v>3</v>
      </c>
      <c r="AH740" s="75">
        <v>0</v>
      </c>
      <c r="AI740" s="75">
        <v>0</v>
      </c>
      <c r="AJ740" s="75">
        <v>0</v>
      </c>
      <c r="AK740" s="164">
        <v>0</v>
      </c>
      <c r="AL740" s="164">
        <v>1</v>
      </c>
      <c r="AM740" s="164">
        <v>0</v>
      </c>
      <c r="AN740" s="164">
        <v>0</v>
      </c>
      <c r="AO740" s="164">
        <v>3</v>
      </c>
      <c r="AP740" s="164">
        <v>0</v>
      </c>
      <c r="AQ740" s="164">
        <v>0</v>
      </c>
      <c r="AR740" s="164">
        <v>0</v>
      </c>
      <c r="AS740" s="75">
        <v>0</v>
      </c>
      <c r="AT740" s="165"/>
      <c r="AU740" s="75">
        <v>274</v>
      </c>
      <c r="AV740" s="75">
        <v>314</v>
      </c>
      <c r="AW740" s="369">
        <v>7</v>
      </c>
      <c r="AY740" s="75"/>
    </row>
    <row r="741" spans="1:51">
      <c r="A741" s="164">
        <f t="shared" si="188"/>
        <v>487</v>
      </c>
      <c r="B741" s="164">
        <f t="shared" si="189"/>
        <v>487274336</v>
      </c>
      <c r="C741" s="165" t="str">
        <f t="shared" si="190"/>
        <v>PROSPECT HILL ACADEMY</v>
      </c>
      <c r="D741" s="174">
        <f t="shared" si="191"/>
        <v>0</v>
      </c>
      <c r="E741" s="174">
        <f t="shared" si="192"/>
        <v>0</v>
      </c>
      <c r="F741" s="174">
        <f t="shared" si="193"/>
        <v>1</v>
      </c>
      <c r="G741" s="174">
        <f t="shared" si="194"/>
        <v>1</v>
      </c>
      <c r="H741" s="174">
        <f t="shared" si="195"/>
        <v>0</v>
      </c>
      <c r="I741" s="174">
        <f t="shared" si="196"/>
        <v>0</v>
      </c>
      <c r="J741" s="174">
        <f t="shared" si="197"/>
        <v>0</v>
      </c>
      <c r="K741" s="251">
        <f t="shared" si="198"/>
        <v>0.08</v>
      </c>
      <c r="L741" s="174"/>
      <c r="M741" s="174">
        <f t="shared" si="199"/>
        <v>0</v>
      </c>
      <c r="N741" s="174">
        <f t="shared" si="200"/>
        <v>0</v>
      </c>
      <c r="O741" s="174">
        <f t="shared" si="201"/>
        <v>0</v>
      </c>
      <c r="P741" s="174">
        <f t="shared" si="202"/>
        <v>2</v>
      </c>
      <c r="Q741" s="174">
        <f t="shared" si="203"/>
        <v>8</v>
      </c>
      <c r="R741" s="174">
        <f t="shared" si="204"/>
        <v>2</v>
      </c>
      <c r="S741" s="177"/>
      <c r="T741" s="177"/>
      <c r="U741" s="177"/>
      <c r="V741" s="177"/>
      <c r="W741" s="370"/>
      <c r="X741" s="370"/>
      <c r="Y741" s="391"/>
      <c r="Z741" s="177"/>
      <c r="AA741" s="75">
        <v>487</v>
      </c>
      <c r="AB741" s="75">
        <v>487274336</v>
      </c>
      <c r="AC741" s="193" t="s">
        <v>109</v>
      </c>
      <c r="AD741" s="75">
        <v>0</v>
      </c>
      <c r="AE741" s="75">
        <v>0</v>
      </c>
      <c r="AF741" s="75">
        <v>1</v>
      </c>
      <c r="AG741" s="75">
        <v>1</v>
      </c>
      <c r="AH741" s="75">
        <v>0</v>
      </c>
      <c r="AI741" s="75">
        <v>0</v>
      </c>
      <c r="AJ741" s="75">
        <v>0</v>
      </c>
      <c r="AK741" s="164">
        <v>0</v>
      </c>
      <c r="AL741" s="164">
        <v>0</v>
      </c>
      <c r="AM741" s="164">
        <v>0</v>
      </c>
      <c r="AN741" s="164">
        <v>0</v>
      </c>
      <c r="AO741" s="164">
        <v>1</v>
      </c>
      <c r="AP741" s="164">
        <v>0</v>
      </c>
      <c r="AQ741" s="164">
        <v>0</v>
      </c>
      <c r="AR741" s="164">
        <v>1</v>
      </c>
      <c r="AS741" s="75">
        <v>0</v>
      </c>
      <c r="AT741" s="165"/>
      <c r="AU741" s="75">
        <v>274</v>
      </c>
      <c r="AV741" s="75">
        <v>336</v>
      </c>
      <c r="AW741" s="369">
        <v>8</v>
      </c>
      <c r="AY741" s="75"/>
    </row>
    <row r="742" spans="1:51">
      <c r="A742" s="164">
        <f t="shared" si="188"/>
        <v>487</v>
      </c>
      <c r="B742" s="164">
        <f t="shared" si="189"/>
        <v>487274342</v>
      </c>
      <c r="C742" s="165" t="str">
        <f t="shared" si="190"/>
        <v>PROSPECT HILL ACADEMY</v>
      </c>
      <c r="D742" s="174">
        <f t="shared" si="191"/>
        <v>2</v>
      </c>
      <c r="E742" s="174">
        <f t="shared" si="192"/>
        <v>0</v>
      </c>
      <c r="F742" s="174">
        <f t="shared" si="193"/>
        <v>0</v>
      </c>
      <c r="G742" s="174">
        <f t="shared" si="194"/>
        <v>2</v>
      </c>
      <c r="H742" s="174">
        <f t="shared" si="195"/>
        <v>0</v>
      </c>
      <c r="I742" s="174">
        <f t="shared" si="196"/>
        <v>0</v>
      </c>
      <c r="J742" s="174">
        <f t="shared" si="197"/>
        <v>0</v>
      </c>
      <c r="K742" s="251">
        <f t="shared" si="198"/>
        <v>0.08</v>
      </c>
      <c r="L742" s="174"/>
      <c r="M742" s="174">
        <f t="shared" si="199"/>
        <v>1</v>
      </c>
      <c r="N742" s="174">
        <f t="shared" si="200"/>
        <v>0</v>
      </c>
      <c r="O742" s="174">
        <f t="shared" si="201"/>
        <v>0</v>
      </c>
      <c r="P742" s="174">
        <f t="shared" si="202"/>
        <v>3</v>
      </c>
      <c r="Q742" s="174">
        <f t="shared" si="203"/>
        <v>3</v>
      </c>
      <c r="R742" s="174">
        <f t="shared" si="204"/>
        <v>3</v>
      </c>
      <c r="S742" s="177"/>
      <c r="T742" s="177"/>
      <c r="U742" s="177"/>
      <c r="V742" s="177"/>
      <c r="W742" s="370"/>
      <c r="X742" s="370"/>
      <c r="Y742" s="391"/>
      <c r="Z742" s="177"/>
      <c r="AA742" s="75">
        <v>487</v>
      </c>
      <c r="AB742" s="75">
        <v>487274342</v>
      </c>
      <c r="AC742" s="193" t="s">
        <v>109</v>
      </c>
      <c r="AD742" s="75">
        <v>2</v>
      </c>
      <c r="AE742" s="75">
        <v>0</v>
      </c>
      <c r="AF742" s="75">
        <v>0</v>
      </c>
      <c r="AG742" s="75">
        <v>2</v>
      </c>
      <c r="AH742" s="75">
        <v>0</v>
      </c>
      <c r="AI742" s="75">
        <v>0</v>
      </c>
      <c r="AJ742" s="75">
        <v>0</v>
      </c>
      <c r="AK742" s="164">
        <v>0</v>
      </c>
      <c r="AL742" s="164">
        <v>1</v>
      </c>
      <c r="AM742" s="164">
        <v>0</v>
      </c>
      <c r="AN742" s="164">
        <v>0</v>
      </c>
      <c r="AO742" s="164">
        <v>2</v>
      </c>
      <c r="AP742" s="164">
        <v>2</v>
      </c>
      <c r="AQ742" s="164">
        <v>0</v>
      </c>
      <c r="AR742" s="164">
        <v>0</v>
      </c>
      <c r="AS742" s="75">
        <v>0</v>
      </c>
      <c r="AT742" s="165"/>
      <c r="AU742" s="75">
        <v>274</v>
      </c>
      <c r="AV742" s="75">
        <v>342</v>
      </c>
      <c r="AW742" s="369">
        <v>3</v>
      </c>
      <c r="AY742" s="75"/>
    </row>
    <row r="743" spans="1:51">
      <c r="A743" s="164">
        <f t="shared" si="188"/>
        <v>487</v>
      </c>
      <c r="B743" s="164">
        <f t="shared" si="189"/>
        <v>487274344</v>
      </c>
      <c r="C743" s="165" t="str">
        <f t="shared" si="190"/>
        <v>PROSPECT HILL ACADEMY</v>
      </c>
      <c r="D743" s="174">
        <f t="shared" si="191"/>
        <v>1</v>
      </c>
      <c r="E743" s="174">
        <f t="shared" si="192"/>
        <v>0</v>
      </c>
      <c r="F743" s="174">
        <f t="shared" si="193"/>
        <v>0</v>
      </c>
      <c r="G743" s="174">
        <f t="shared" si="194"/>
        <v>0</v>
      </c>
      <c r="H743" s="174">
        <f t="shared" si="195"/>
        <v>0</v>
      </c>
      <c r="I743" s="174">
        <f t="shared" si="196"/>
        <v>0</v>
      </c>
      <c r="J743" s="174">
        <f t="shared" si="197"/>
        <v>0</v>
      </c>
      <c r="K743" s="251">
        <f t="shared" si="198"/>
        <v>0</v>
      </c>
      <c r="L743" s="174"/>
      <c r="M743" s="174">
        <f t="shared" si="199"/>
        <v>1</v>
      </c>
      <c r="N743" s="174">
        <f t="shared" si="200"/>
        <v>0</v>
      </c>
      <c r="O743" s="174">
        <f t="shared" si="201"/>
        <v>0</v>
      </c>
      <c r="P743" s="174">
        <f t="shared" si="202"/>
        <v>0</v>
      </c>
      <c r="Q743" s="174">
        <f t="shared" si="203"/>
        <v>2</v>
      </c>
      <c r="R743" s="174">
        <f t="shared" si="204"/>
        <v>1</v>
      </c>
      <c r="S743" s="177"/>
      <c r="T743" s="177"/>
      <c r="U743" s="177"/>
      <c r="V743" s="177"/>
      <c r="W743" s="370"/>
      <c r="X743" s="370"/>
      <c r="Y743" s="391"/>
      <c r="Z743" s="177"/>
      <c r="AA743" s="75">
        <v>487</v>
      </c>
      <c r="AB743" s="75">
        <v>487274344</v>
      </c>
      <c r="AC743" s="193" t="s">
        <v>109</v>
      </c>
      <c r="AD743" s="75">
        <v>1</v>
      </c>
      <c r="AE743" s="75">
        <v>0</v>
      </c>
      <c r="AF743" s="75">
        <v>0</v>
      </c>
      <c r="AG743" s="75">
        <v>0</v>
      </c>
      <c r="AH743" s="75">
        <v>0</v>
      </c>
      <c r="AI743" s="75">
        <v>0</v>
      </c>
      <c r="AJ743" s="75">
        <v>0</v>
      </c>
      <c r="AK743" s="164">
        <v>1</v>
      </c>
      <c r="AL743" s="164">
        <v>0</v>
      </c>
      <c r="AM743" s="164">
        <v>0</v>
      </c>
      <c r="AN743" s="164">
        <v>0</v>
      </c>
      <c r="AO743" s="164">
        <v>0</v>
      </c>
      <c r="AP743" s="164">
        <v>0</v>
      </c>
      <c r="AQ743" s="164">
        <v>0</v>
      </c>
      <c r="AR743" s="164">
        <v>0</v>
      </c>
      <c r="AS743" s="75">
        <v>0</v>
      </c>
      <c r="AT743" s="165"/>
      <c r="AU743" s="75">
        <v>274</v>
      </c>
      <c r="AV743" s="75">
        <v>344</v>
      </c>
      <c r="AW743" s="369">
        <v>2</v>
      </c>
      <c r="AY743" s="75"/>
    </row>
    <row r="744" spans="1:51">
      <c r="A744" s="164">
        <f t="shared" si="188"/>
        <v>487</v>
      </c>
      <c r="B744" s="164">
        <f t="shared" si="189"/>
        <v>487274346</v>
      </c>
      <c r="C744" s="165" t="str">
        <f t="shared" si="190"/>
        <v>PROSPECT HILL ACADEMY</v>
      </c>
      <c r="D744" s="174">
        <f t="shared" si="191"/>
        <v>2</v>
      </c>
      <c r="E744" s="174">
        <f t="shared" si="192"/>
        <v>0</v>
      </c>
      <c r="F744" s="174">
        <f t="shared" si="193"/>
        <v>1</v>
      </c>
      <c r="G744" s="174">
        <f t="shared" si="194"/>
        <v>1</v>
      </c>
      <c r="H744" s="174">
        <f t="shared" si="195"/>
        <v>0</v>
      </c>
      <c r="I744" s="174">
        <f t="shared" si="196"/>
        <v>0</v>
      </c>
      <c r="J744" s="174">
        <f t="shared" si="197"/>
        <v>0</v>
      </c>
      <c r="K744" s="251">
        <f t="shared" si="198"/>
        <v>0.08</v>
      </c>
      <c r="L744" s="174"/>
      <c r="M744" s="174">
        <f t="shared" si="199"/>
        <v>0</v>
      </c>
      <c r="N744" s="174">
        <f t="shared" si="200"/>
        <v>0</v>
      </c>
      <c r="O744" s="174">
        <f t="shared" si="201"/>
        <v>0</v>
      </c>
      <c r="P744" s="174">
        <f t="shared" si="202"/>
        <v>1</v>
      </c>
      <c r="Q744" s="174">
        <f t="shared" si="203"/>
        <v>7</v>
      </c>
      <c r="R744" s="174">
        <f t="shared" si="204"/>
        <v>3</v>
      </c>
      <c r="S744" s="177"/>
      <c r="T744" s="177"/>
      <c r="U744" s="177"/>
      <c r="V744" s="177"/>
      <c r="W744" s="370"/>
      <c r="X744" s="370"/>
      <c r="Y744" s="391"/>
      <c r="Z744" s="177"/>
      <c r="AA744" s="75">
        <v>487</v>
      </c>
      <c r="AB744" s="75">
        <v>487274346</v>
      </c>
      <c r="AC744" s="193" t="s">
        <v>109</v>
      </c>
      <c r="AD744" s="75">
        <v>2</v>
      </c>
      <c r="AE744" s="75">
        <v>0</v>
      </c>
      <c r="AF744" s="75">
        <v>1</v>
      </c>
      <c r="AG744" s="75">
        <v>1</v>
      </c>
      <c r="AH744" s="75">
        <v>0</v>
      </c>
      <c r="AI744" s="75">
        <v>0</v>
      </c>
      <c r="AJ744" s="75">
        <v>0</v>
      </c>
      <c r="AK744" s="164">
        <v>0</v>
      </c>
      <c r="AL744" s="164">
        <v>0</v>
      </c>
      <c r="AM744" s="164">
        <v>0</v>
      </c>
      <c r="AN744" s="164">
        <v>0</v>
      </c>
      <c r="AO744" s="164">
        <v>0</v>
      </c>
      <c r="AP744" s="164">
        <v>0</v>
      </c>
      <c r="AQ744" s="164">
        <v>0</v>
      </c>
      <c r="AR744" s="164">
        <v>1</v>
      </c>
      <c r="AS744" s="75">
        <v>0</v>
      </c>
      <c r="AT744" s="165"/>
      <c r="AU744" s="75">
        <v>274</v>
      </c>
      <c r="AV744" s="75">
        <v>346</v>
      </c>
      <c r="AW744" s="369">
        <v>7</v>
      </c>
      <c r="AY744" s="75"/>
    </row>
    <row r="745" spans="1:51">
      <c r="A745" s="164">
        <f t="shared" si="188"/>
        <v>487</v>
      </c>
      <c r="B745" s="164">
        <f t="shared" si="189"/>
        <v>487274347</v>
      </c>
      <c r="C745" s="165" t="str">
        <f t="shared" si="190"/>
        <v>PROSPECT HILL ACADEMY</v>
      </c>
      <c r="D745" s="174">
        <f t="shared" si="191"/>
        <v>0</v>
      </c>
      <c r="E745" s="174">
        <f t="shared" si="192"/>
        <v>0</v>
      </c>
      <c r="F745" s="174">
        <f t="shared" si="193"/>
        <v>1</v>
      </c>
      <c r="G745" s="174">
        <f t="shared" si="194"/>
        <v>10</v>
      </c>
      <c r="H745" s="174">
        <f t="shared" si="195"/>
        <v>2</v>
      </c>
      <c r="I745" s="174">
        <f t="shared" si="196"/>
        <v>0</v>
      </c>
      <c r="J745" s="174">
        <f t="shared" si="197"/>
        <v>0</v>
      </c>
      <c r="K745" s="251">
        <f t="shared" si="198"/>
        <v>0.52</v>
      </c>
      <c r="L745" s="174"/>
      <c r="M745" s="174">
        <f t="shared" si="199"/>
        <v>4</v>
      </c>
      <c r="N745" s="174">
        <f t="shared" si="200"/>
        <v>1</v>
      </c>
      <c r="O745" s="174">
        <f t="shared" si="201"/>
        <v>0</v>
      </c>
      <c r="P745" s="174">
        <f t="shared" si="202"/>
        <v>8</v>
      </c>
      <c r="Q745" s="174">
        <f t="shared" si="203"/>
        <v>8</v>
      </c>
      <c r="R745" s="174">
        <f t="shared" si="204"/>
        <v>13</v>
      </c>
      <c r="S745" s="177"/>
      <c r="T745" s="177"/>
      <c r="U745" s="177"/>
      <c r="V745" s="177"/>
      <c r="W745" s="370"/>
      <c r="X745" s="370"/>
      <c r="Y745" s="391"/>
      <c r="Z745" s="177"/>
      <c r="AA745" s="75">
        <v>487</v>
      </c>
      <c r="AB745" s="75">
        <v>487274347</v>
      </c>
      <c r="AC745" s="193" t="s">
        <v>109</v>
      </c>
      <c r="AD745" s="75">
        <v>0</v>
      </c>
      <c r="AE745" s="75">
        <v>0</v>
      </c>
      <c r="AF745" s="75">
        <v>1</v>
      </c>
      <c r="AG745" s="75">
        <v>10</v>
      </c>
      <c r="AH745" s="75">
        <v>2</v>
      </c>
      <c r="AI745" s="75">
        <v>0</v>
      </c>
      <c r="AJ745" s="75">
        <v>0</v>
      </c>
      <c r="AK745" s="164">
        <v>0</v>
      </c>
      <c r="AL745" s="164">
        <v>4</v>
      </c>
      <c r="AM745" s="164">
        <v>1</v>
      </c>
      <c r="AN745" s="164">
        <v>0</v>
      </c>
      <c r="AO745" s="164">
        <v>7</v>
      </c>
      <c r="AP745" s="164">
        <v>0</v>
      </c>
      <c r="AQ745" s="164">
        <v>0</v>
      </c>
      <c r="AR745" s="164">
        <v>1</v>
      </c>
      <c r="AS745" s="75">
        <v>0</v>
      </c>
      <c r="AT745" s="165"/>
      <c r="AU745" s="75">
        <v>274</v>
      </c>
      <c r="AV745" s="75">
        <v>347</v>
      </c>
      <c r="AW745" s="369">
        <v>8</v>
      </c>
      <c r="AY745" s="75"/>
    </row>
    <row r="746" spans="1:51">
      <c r="A746" s="164">
        <f t="shared" si="188"/>
        <v>487</v>
      </c>
      <c r="B746" s="164">
        <f t="shared" si="189"/>
        <v>487274665</v>
      </c>
      <c r="C746" s="165" t="str">
        <f t="shared" si="190"/>
        <v>PROSPECT HILL ACADEMY</v>
      </c>
      <c r="D746" s="174">
        <f t="shared" si="191"/>
        <v>0</v>
      </c>
      <c r="E746" s="174">
        <f t="shared" si="192"/>
        <v>0</v>
      </c>
      <c r="F746" s="174">
        <f t="shared" si="193"/>
        <v>1</v>
      </c>
      <c r="G746" s="174">
        <f t="shared" si="194"/>
        <v>1</v>
      </c>
      <c r="H746" s="174">
        <f t="shared" si="195"/>
        <v>0</v>
      </c>
      <c r="I746" s="174">
        <f t="shared" si="196"/>
        <v>0</v>
      </c>
      <c r="J746" s="174">
        <f t="shared" si="197"/>
        <v>0</v>
      </c>
      <c r="K746" s="251">
        <f t="shared" si="198"/>
        <v>0.08</v>
      </c>
      <c r="L746" s="174"/>
      <c r="M746" s="174">
        <f t="shared" si="199"/>
        <v>0</v>
      </c>
      <c r="N746" s="174">
        <f t="shared" si="200"/>
        <v>0</v>
      </c>
      <c r="O746" s="174">
        <f t="shared" si="201"/>
        <v>0</v>
      </c>
      <c r="P746" s="174">
        <f t="shared" si="202"/>
        <v>0</v>
      </c>
      <c r="Q746" s="174">
        <f t="shared" si="203"/>
        <v>5</v>
      </c>
      <c r="R746" s="174">
        <f t="shared" si="204"/>
        <v>2</v>
      </c>
      <c r="S746" s="177"/>
      <c r="T746" s="177"/>
      <c r="U746" s="177"/>
      <c r="V746" s="177"/>
      <c r="W746" s="370"/>
      <c r="X746" s="370"/>
      <c r="Y746" s="391"/>
      <c r="Z746" s="177"/>
      <c r="AA746" s="75">
        <v>487</v>
      </c>
      <c r="AB746" s="75">
        <v>487274665</v>
      </c>
      <c r="AC746" s="193" t="s">
        <v>109</v>
      </c>
      <c r="AD746" s="75">
        <v>0</v>
      </c>
      <c r="AE746" s="75">
        <v>0</v>
      </c>
      <c r="AF746" s="75">
        <v>1</v>
      </c>
      <c r="AG746" s="75">
        <v>1</v>
      </c>
      <c r="AH746" s="75">
        <v>0</v>
      </c>
      <c r="AI746" s="75">
        <v>0</v>
      </c>
      <c r="AJ746" s="75">
        <v>0</v>
      </c>
      <c r="AK746" s="164">
        <v>0</v>
      </c>
      <c r="AL746" s="164">
        <v>0</v>
      </c>
      <c r="AM746" s="164">
        <v>0</v>
      </c>
      <c r="AN746" s="164">
        <v>0</v>
      </c>
      <c r="AO746" s="164">
        <v>0</v>
      </c>
      <c r="AP746" s="164">
        <v>0</v>
      </c>
      <c r="AQ746" s="164">
        <v>0</v>
      </c>
      <c r="AR746" s="164">
        <v>0</v>
      </c>
      <c r="AS746" s="75">
        <v>0</v>
      </c>
      <c r="AT746" s="165"/>
      <c r="AU746" s="75">
        <v>274</v>
      </c>
      <c r="AV746" s="75">
        <v>665</v>
      </c>
      <c r="AW746" s="369">
        <v>5</v>
      </c>
      <c r="AY746" s="75"/>
    </row>
    <row r="747" spans="1:51">
      <c r="A747" s="164">
        <f t="shared" si="188"/>
        <v>488</v>
      </c>
      <c r="B747" s="164">
        <f t="shared" si="189"/>
        <v>488219001</v>
      </c>
      <c r="C747" s="165" t="str">
        <f t="shared" si="190"/>
        <v>SOUTH SHORE</v>
      </c>
      <c r="D747" s="174">
        <f t="shared" si="191"/>
        <v>0</v>
      </c>
      <c r="E747" s="174">
        <f t="shared" si="192"/>
        <v>0</v>
      </c>
      <c r="F747" s="174">
        <f t="shared" si="193"/>
        <v>3</v>
      </c>
      <c r="G747" s="174">
        <f t="shared" si="194"/>
        <v>25</v>
      </c>
      <c r="H747" s="174">
        <f t="shared" si="195"/>
        <v>9</v>
      </c>
      <c r="I747" s="174">
        <f t="shared" si="196"/>
        <v>18</v>
      </c>
      <c r="J747" s="174">
        <f t="shared" si="197"/>
        <v>0</v>
      </c>
      <c r="K747" s="251">
        <f t="shared" si="198"/>
        <v>2.2000000000000002</v>
      </c>
      <c r="L747" s="174"/>
      <c r="M747" s="174">
        <f t="shared" si="199"/>
        <v>2</v>
      </c>
      <c r="N747" s="174">
        <f t="shared" si="200"/>
        <v>1</v>
      </c>
      <c r="O747" s="174">
        <f t="shared" si="201"/>
        <v>1</v>
      </c>
      <c r="P747" s="174">
        <f t="shared" si="202"/>
        <v>22</v>
      </c>
      <c r="Q747" s="174">
        <f t="shared" si="203"/>
        <v>6</v>
      </c>
      <c r="R747" s="174">
        <f t="shared" si="204"/>
        <v>55</v>
      </c>
      <c r="S747" s="177"/>
      <c r="T747" s="177"/>
      <c r="U747" s="177"/>
      <c r="V747" s="177"/>
      <c r="W747" s="370"/>
      <c r="X747" s="370"/>
      <c r="Y747" s="391"/>
      <c r="Z747" s="177"/>
      <c r="AA747" s="75">
        <v>488</v>
      </c>
      <c r="AB747" s="75">
        <v>488219001</v>
      </c>
      <c r="AC747" s="193" t="s">
        <v>111</v>
      </c>
      <c r="AD747" s="75">
        <v>0</v>
      </c>
      <c r="AE747" s="75">
        <v>0</v>
      </c>
      <c r="AF747" s="75">
        <v>3</v>
      </c>
      <c r="AG747" s="75">
        <v>25</v>
      </c>
      <c r="AH747" s="75">
        <v>9</v>
      </c>
      <c r="AI747" s="75">
        <v>18</v>
      </c>
      <c r="AJ747" s="75">
        <v>0</v>
      </c>
      <c r="AK747" s="164">
        <v>0</v>
      </c>
      <c r="AL747" s="164">
        <v>2</v>
      </c>
      <c r="AM747" s="164">
        <v>1</v>
      </c>
      <c r="AN747" s="164">
        <v>1</v>
      </c>
      <c r="AO747" s="164">
        <v>15</v>
      </c>
      <c r="AP747" s="164">
        <v>0</v>
      </c>
      <c r="AQ747" s="164">
        <v>0</v>
      </c>
      <c r="AR747" s="164">
        <v>1</v>
      </c>
      <c r="AS747" s="75">
        <v>6</v>
      </c>
      <c r="AT747" s="165"/>
      <c r="AU747" s="75">
        <v>219</v>
      </c>
      <c r="AV747" s="75">
        <v>1</v>
      </c>
      <c r="AW747" s="369">
        <v>6</v>
      </c>
      <c r="AY747" s="75"/>
    </row>
    <row r="748" spans="1:51">
      <c r="A748" s="164">
        <f t="shared" si="188"/>
        <v>488</v>
      </c>
      <c r="B748" s="164">
        <f t="shared" si="189"/>
        <v>488219016</v>
      </c>
      <c r="C748" s="165" t="str">
        <f t="shared" si="190"/>
        <v>SOUTH SHORE</v>
      </c>
      <c r="D748" s="174">
        <f t="shared" si="191"/>
        <v>0</v>
      </c>
      <c r="E748" s="174">
        <f t="shared" si="192"/>
        <v>0</v>
      </c>
      <c r="F748" s="174">
        <f t="shared" si="193"/>
        <v>0</v>
      </c>
      <c r="G748" s="174">
        <f t="shared" si="194"/>
        <v>0</v>
      </c>
      <c r="H748" s="174">
        <f t="shared" si="195"/>
        <v>1</v>
      </c>
      <c r="I748" s="174">
        <f t="shared" si="196"/>
        <v>1</v>
      </c>
      <c r="J748" s="174">
        <f t="shared" si="197"/>
        <v>0</v>
      </c>
      <c r="K748" s="251">
        <f t="shared" si="198"/>
        <v>0.08</v>
      </c>
      <c r="L748" s="174"/>
      <c r="M748" s="174">
        <f t="shared" si="199"/>
        <v>0</v>
      </c>
      <c r="N748" s="174">
        <f t="shared" si="200"/>
        <v>0</v>
      </c>
      <c r="O748" s="174">
        <f t="shared" si="201"/>
        <v>0</v>
      </c>
      <c r="P748" s="174">
        <f t="shared" si="202"/>
        <v>2</v>
      </c>
      <c r="Q748" s="174">
        <f t="shared" si="203"/>
        <v>8</v>
      </c>
      <c r="R748" s="174">
        <f t="shared" si="204"/>
        <v>2</v>
      </c>
      <c r="S748" s="177"/>
      <c r="T748" s="177"/>
      <c r="U748" s="177"/>
      <c r="V748" s="177"/>
      <c r="W748" s="370"/>
      <c r="X748" s="370"/>
      <c r="Y748" s="391"/>
      <c r="Z748" s="177"/>
      <c r="AA748" s="75">
        <v>488</v>
      </c>
      <c r="AB748" s="75">
        <v>488219016</v>
      </c>
      <c r="AC748" s="193" t="s">
        <v>111</v>
      </c>
      <c r="AD748" s="75">
        <v>0</v>
      </c>
      <c r="AE748" s="75">
        <v>0</v>
      </c>
      <c r="AF748" s="75">
        <v>0</v>
      </c>
      <c r="AG748" s="75">
        <v>0</v>
      </c>
      <c r="AH748" s="75">
        <v>1</v>
      </c>
      <c r="AI748" s="75">
        <v>1</v>
      </c>
      <c r="AJ748" s="75">
        <v>0</v>
      </c>
      <c r="AK748" s="164">
        <v>0</v>
      </c>
      <c r="AL748" s="164">
        <v>0</v>
      </c>
      <c r="AM748" s="164">
        <v>0</v>
      </c>
      <c r="AN748" s="164">
        <v>0</v>
      </c>
      <c r="AO748" s="164">
        <v>1</v>
      </c>
      <c r="AP748" s="164">
        <v>0</v>
      </c>
      <c r="AQ748" s="164">
        <v>0</v>
      </c>
      <c r="AR748" s="164">
        <v>0</v>
      </c>
      <c r="AS748" s="75">
        <v>1</v>
      </c>
      <c r="AT748" s="165"/>
      <c r="AU748" s="75">
        <v>219</v>
      </c>
      <c r="AV748" s="75">
        <v>16</v>
      </c>
      <c r="AW748" s="369">
        <v>8</v>
      </c>
      <c r="AY748" s="75"/>
    </row>
    <row r="749" spans="1:51">
      <c r="A749" s="164">
        <f t="shared" si="188"/>
        <v>488</v>
      </c>
      <c r="B749" s="164">
        <f t="shared" si="189"/>
        <v>488219018</v>
      </c>
      <c r="C749" s="165" t="str">
        <f t="shared" si="190"/>
        <v>SOUTH SHORE</v>
      </c>
      <c r="D749" s="174">
        <f t="shared" si="191"/>
        <v>0</v>
      </c>
      <c r="E749" s="174">
        <f t="shared" si="192"/>
        <v>0</v>
      </c>
      <c r="F749" s="174">
        <f t="shared" si="193"/>
        <v>0</v>
      </c>
      <c r="G749" s="174">
        <f t="shared" si="194"/>
        <v>2</v>
      </c>
      <c r="H749" s="174">
        <f t="shared" si="195"/>
        <v>1</v>
      </c>
      <c r="I749" s="174">
        <f t="shared" si="196"/>
        <v>1</v>
      </c>
      <c r="J749" s="174">
        <f t="shared" si="197"/>
        <v>0</v>
      </c>
      <c r="K749" s="251">
        <f t="shared" si="198"/>
        <v>0.16</v>
      </c>
      <c r="L749" s="174"/>
      <c r="M749" s="174">
        <f t="shared" si="199"/>
        <v>0</v>
      </c>
      <c r="N749" s="174">
        <f t="shared" si="200"/>
        <v>0</v>
      </c>
      <c r="O749" s="174">
        <f t="shared" si="201"/>
        <v>0</v>
      </c>
      <c r="P749" s="174">
        <f t="shared" si="202"/>
        <v>0</v>
      </c>
      <c r="Q749" s="174">
        <f t="shared" si="203"/>
        <v>9</v>
      </c>
      <c r="R749" s="174">
        <f t="shared" si="204"/>
        <v>4</v>
      </c>
      <c r="S749" s="177"/>
      <c r="T749" s="177"/>
      <c r="U749" s="177"/>
      <c r="V749" s="177"/>
      <c r="W749" s="370"/>
      <c r="X749" s="370"/>
      <c r="Y749" s="391"/>
      <c r="Z749" s="177"/>
      <c r="AA749" s="75">
        <v>488</v>
      </c>
      <c r="AB749" s="75">
        <v>488219018</v>
      </c>
      <c r="AC749" s="193" t="s">
        <v>111</v>
      </c>
      <c r="AD749" s="75">
        <v>0</v>
      </c>
      <c r="AE749" s="75">
        <v>0</v>
      </c>
      <c r="AF749" s="75">
        <v>0</v>
      </c>
      <c r="AG749" s="75">
        <v>2</v>
      </c>
      <c r="AH749" s="75">
        <v>1</v>
      </c>
      <c r="AI749" s="75">
        <v>1</v>
      </c>
      <c r="AJ749" s="75">
        <v>0</v>
      </c>
      <c r="AK749" s="164">
        <v>0</v>
      </c>
      <c r="AL749" s="164">
        <v>0</v>
      </c>
      <c r="AM749" s="164">
        <v>0</v>
      </c>
      <c r="AN749" s="164">
        <v>0</v>
      </c>
      <c r="AO749" s="164">
        <v>0</v>
      </c>
      <c r="AP749" s="164">
        <v>0</v>
      </c>
      <c r="AQ749" s="164">
        <v>0</v>
      </c>
      <c r="AR749" s="164">
        <v>0</v>
      </c>
      <c r="AS749" s="75">
        <v>0</v>
      </c>
      <c r="AT749" s="165"/>
      <c r="AU749" s="75">
        <v>219</v>
      </c>
      <c r="AV749" s="75">
        <v>18</v>
      </c>
      <c r="AW749" s="369">
        <v>9</v>
      </c>
      <c r="AY749" s="75"/>
    </row>
    <row r="750" spans="1:51">
      <c r="A750" s="164">
        <f t="shared" si="188"/>
        <v>488</v>
      </c>
      <c r="B750" s="164">
        <f t="shared" si="189"/>
        <v>488219035</v>
      </c>
      <c r="C750" s="165" t="str">
        <f t="shared" si="190"/>
        <v>SOUTH SHORE</v>
      </c>
      <c r="D750" s="174">
        <f t="shared" si="191"/>
        <v>0</v>
      </c>
      <c r="E750" s="174">
        <f t="shared" si="192"/>
        <v>0</v>
      </c>
      <c r="F750" s="174">
        <f t="shared" si="193"/>
        <v>0</v>
      </c>
      <c r="G750" s="174">
        <f t="shared" si="194"/>
        <v>2</v>
      </c>
      <c r="H750" s="174">
        <f t="shared" si="195"/>
        <v>0</v>
      </c>
      <c r="I750" s="174">
        <f t="shared" si="196"/>
        <v>0</v>
      </c>
      <c r="J750" s="174">
        <f t="shared" si="197"/>
        <v>0</v>
      </c>
      <c r="K750" s="251">
        <f t="shared" si="198"/>
        <v>0.08</v>
      </c>
      <c r="L750" s="174"/>
      <c r="M750" s="174">
        <f t="shared" si="199"/>
        <v>0</v>
      </c>
      <c r="N750" s="174">
        <f t="shared" si="200"/>
        <v>0</v>
      </c>
      <c r="O750" s="174">
        <f t="shared" si="201"/>
        <v>0</v>
      </c>
      <c r="P750" s="174">
        <f t="shared" si="202"/>
        <v>2</v>
      </c>
      <c r="Q750" s="174">
        <f t="shared" si="203"/>
        <v>11</v>
      </c>
      <c r="R750" s="174">
        <f t="shared" si="204"/>
        <v>2</v>
      </c>
      <c r="S750" s="177"/>
      <c r="T750" s="177"/>
      <c r="U750" s="177"/>
      <c r="V750" s="177"/>
      <c r="W750" s="370"/>
      <c r="X750" s="370"/>
      <c r="Y750" s="391"/>
      <c r="Z750" s="177"/>
      <c r="AA750" s="75">
        <v>488</v>
      </c>
      <c r="AB750" s="75">
        <v>488219035</v>
      </c>
      <c r="AC750" s="193" t="s">
        <v>111</v>
      </c>
      <c r="AD750" s="75">
        <v>0</v>
      </c>
      <c r="AE750" s="75">
        <v>0</v>
      </c>
      <c r="AF750" s="75">
        <v>0</v>
      </c>
      <c r="AG750" s="75">
        <v>2</v>
      </c>
      <c r="AH750" s="75">
        <v>0</v>
      </c>
      <c r="AI750" s="75">
        <v>0</v>
      </c>
      <c r="AJ750" s="75">
        <v>0</v>
      </c>
      <c r="AK750" s="164">
        <v>0</v>
      </c>
      <c r="AL750" s="164">
        <v>0</v>
      </c>
      <c r="AM750" s="164">
        <v>0</v>
      </c>
      <c r="AN750" s="164">
        <v>0</v>
      </c>
      <c r="AO750" s="164">
        <v>2</v>
      </c>
      <c r="AP750" s="164">
        <v>0</v>
      </c>
      <c r="AQ750" s="164">
        <v>0</v>
      </c>
      <c r="AR750" s="164">
        <v>0</v>
      </c>
      <c r="AS750" s="75">
        <v>0</v>
      </c>
      <c r="AT750" s="165"/>
      <c r="AU750" s="75">
        <v>219</v>
      </c>
      <c r="AV750" s="75">
        <v>35</v>
      </c>
      <c r="AW750" s="369">
        <v>11</v>
      </c>
      <c r="AY750" s="75"/>
    </row>
    <row r="751" spans="1:51">
      <c r="A751" s="164">
        <f t="shared" si="188"/>
        <v>488</v>
      </c>
      <c r="B751" s="164">
        <f t="shared" si="189"/>
        <v>488219040</v>
      </c>
      <c r="C751" s="165" t="str">
        <f t="shared" si="190"/>
        <v>SOUTH SHORE</v>
      </c>
      <c r="D751" s="174">
        <f t="shared" si="191"/>
        <v>0</v>
      </c>
      <c r="E751" s="174">
        <f t="shared" si="192"/>
        <v>0</v>
      </c>
      <c r="F751" s="174">
        <f t="shared" si="193"/>
        <v>3</v>
      </c>
      <c r="G751" s="174">
        <f t="shared" si="194"/>
        <v>19</v>
      </c>
      <c r="H751" s="174">
        <f t="shared" si="195"/>
        <v>5</v>
      </c>
      <c r="I751" s="174">
        <f t="shared" si="196"/>
        <v>4</v>
      </c>
      <c r="J751" s="174">
        <f t="shared" si="197"/>
        <v>0</v>
      </c>
      <c r="K751" s="251">
        <f t="shared" si="198"/>
        <v>1.24</v>
      </c>
      <c r="L751" s="174"/>
      <c r="M751" s="174">
        <f t="shared" si="199"/>
        <v>2</v>
      </c>
      <c r="N751" s="174">
        <f t="shared" si="200"/>
        <v>0</v>
      </c>
      <c r="O751" s="174">
        <f t="shared" si="201"/>
        <v>0</v>
      </c>
      <c r="P751" s="174">
        <f t="shared" si="202"/>
        <v>15</v>
      </c>
      <c r="Q751" s="174">
        <f t="shared" si="203"/>
        <v>6</v>
      </c>
      <c r="R751" s="174">
        <f t="shared" si="204"/>
        <v>31</v>
      </c>
      <c r="S751" s="177"/>
      <c r="T751" s="177"/>
      <c r="U751" s="177"/>
      <c r="V751" s="177"/>
      <c r="W751" s="370"/>
      <c r="X751" s="370"/>
      <c r="Y751" s="391"/>
      <c r="Z751" s="177"/>
      <c r="AA751" s="75">
        <v>488</v>
      </c>
      <c r="AB751" s="75">
        <v>488219040</v>
      </c>
      <c r="AC751" s="193" t="s">
        <v>111</v>
      </c>
      <c r="AD751" s="75">
        <v>0</v>
      </c>
      <c r="AE751" s="75">
        <v>0</v>
      </c>
      <c r="AF751" s="75">
        <v>3</v>
      </c>
      <c r="AG751" s="75">
        <v>19</v>
      </c>
      <c r="AH751" s="75">
        <v>5</v>
      </c>
      <c r="AI751" s="75">
        <v>4</v>
      </c>
      <c r="AJ751" s="75">
        <v>0</v>
      </c>
      <c r="AK751" s="164">
        <v>0</v>
      </c>
      <c r="AL751" s="164">
        <v>2</v>
      </c>
      <c r="AM751" s="164">
        <v>0</v>
      </c>
      <c r="AN751" s="164">
        <v>0</v>
      </c>
      <c r="AO751" s="164">
        <v>12</v>
      </c>
      <c r="AP751" s="164">
        <v>0</v>
      </c>
      <c r="AQ751" s="164">
        <v>0</v>
      </c>
      <c r="AR751" s="164">
        <v>1</v>
      </c>
      <c r="AS751" s="75">
        <v>2</v>
      </c>
      <c r="AT751" s="165"/>
      <c r="AU751" s="75">
        <v>219</v>
      </c>
      <c r="AV751" s="75">
        <v>40</v>
      </c>
      <c r="AW751" s="369">
        <v>6</v>
      </c>
      <c r="AY751" s="75"/>
    </row>
    <row r="752" spans="1:51">
      <c r="A752" s="164">
        <f t="shared" si="188"/>
        <v>488</v>
      </c>
      <c r="B752" s="164">
        <f t="shared" si="189"/>
        <v>488219044</v>
      </c>
      <c r="C752" s="165" t="str">
        <f t="shared" si="190"/>
        <v>SOUTH SHORE</v>
      </c>
      <c r="D752" s="174">
        <f t="shared" si="191"/>
        <v>0</v>
      </c>
      <c r="E752" s="174">
        <f t="shared" si="192"/>
        <v>0</v>
      </c>
      <c r="F752" s="174">
        <f t="shared" si="193"/>
        <v>23</v>
      </c>
      <c r="G752" s="174">
        <f t="shared" si="194"/>
        <v>93</v>
      </c>
      <c r="H752" s="174">
        <f t="shared" si="195"/>
        <v>63</v>
      </c>
      <c r="I752" s="174">
        <f t="shared" si="196"/>
        <v>75</v>
      </c>
      <c r="J752" s="174">
        <f t="shared" si="197"/>
        <v>0</v>
      </c>
      <c r="K752" s="251">
        <f t="shared" si="198"/>
        <v>10.16</v>
      </c>
      <c r="L752" s="174"/>
      <c r="M752" s="174">
        <f t="shared" si="199"/>
        <v>29</v>
      </c>
      <c r="N752" s="174">
        <f t="shared" si="200"/>
        <v>7</v>
      </c>
      <c r="O752" s="174">
        <f t="shared" si="201"/>
        <v>12</v>
      </c>
      <c r="P752" s="174">
        <f t="shared" si="202"/>
        <v>174</v>
      </c>
      <c r="Q752" s="174">
        <f t="shared" si="203"/>
        <v>11</v>
      </c>
      <c r="R752" s="174">
        <f t="shared" si="204"/>
        <v>254</v>
      </c>
      <c r="S752" s="177"/>
      <c r="T752" s="177"/>
      <c r="U752" s="177"/>
      <c r="V752" s="177"/>
      <c r="W752" s="370"/>
      <c r="X752" s="370"/>
      <c r="Y752" s="391"/>
      <c r="Z752" s="177"/>
      <c r="AA752" s="75">
        <v>488</v>
      </c>
      <c r="AB752" s="75">
        <v>488219044</v>
      </c>
      <c r="AC752" s="193" t="s">
        <v>111</v>
      </c>
      <c r="AD752" s="75">
        <v>0</v>
      </c>
      <c r="AE752" s="75">
        <v>0</v>
      </c>
      <c r="AF752" s="75">
        <v>23</v>
      </c>
      <c r="AG752" s="75">
        <v>93</v>
      </c>
      <c r="AH752" s="75">
        <v>63</v>
      </c>
      <c r="AI752" s="75">
        <v>75</v>
      </c>
      <c r="AJ752" s="75">
        <v>0</v>
      </c>
      <c r="AK752" s="164">
        <v>0</v>
      </c>
      <c r="AL752" s="164">
        <v>29</v>
      </c>
      <c r="AM752" s="164">
        <v>7</v>
      </c>
      <c r="AN752" s="164">
        <v>12</v>
      </c>
      <c r="AO752" s="164">
        <v>104</v>
      </c>
      <c r="AP752" s="164">
        <v>0</v>
      </c>
      <c r="AQ752" s="164">
        <v>0</v>
      </c>
      <c r="AR752" s="164">
        <v>15</v>
      </c>
      <c r="AS752" s="75">
        <v>55</v>
      </c>
      <c r="AT752" s="165"/>
      <c r="AU752" s="75">
        <v>219</v>
      </c>
      <c r="AV752" s="75">
        <v>44</v>
      </c>
      <c r="AW752" s="369">
        <v>11</v>
      </c>
      <c r="AY752" s="75"/>
    </row>
    <row r="753" spans="1:51">
      <c r="A753" s="164">
        <f t="shared" si="188"/>
        <v>488</v>
      </c>
      <c r="B753" s="164">
        <f t="shared" si="189"/>
        <v>488219050</v>
      </c>
      <c r="C753" s="165" t="str">
        <f t="shared" si="190"/>
        <v>SOUTH SHORE</v>
      </c>
      <c r="D753" s="174">
        <f t="shared" si="191"/>
        <v>0</v>
      </c>
      <c r="E753" s="174">
        <f t="shared" si="192"/>
        <v>0</v>
      </c>
      <c r="F753" s="174">
        <f t="shared" si="193"/>
        <v>0</v>
      </c>
      <c r="G753" s="174">
        <f t="shared" si="194"/>
        <v>1</v>
      </c>
      <c r="H753" s="174">
        <f t="shared" si="195"/>
        <v>0</v>
      </c>
      <c r="I753" s="174">
        <f t="shared" si="196"/>
        <v>0</v>
      </c>
      <c r="J753" s="174">
        <f t="shared" si="197"/>
        <v>0</v>
      </c>
      <c r="K753" s="251">
        <f t="shared" si="198"/>
        <v>0.04</v>
      </c>
      <c r="L753" s="174"/>
      <c r="M753" s="174">
        <f t="shared" si="199"/>
        <v>0</v>
      </c>
      <c r="N753" s="174">
        <f t="shared" si="200"/>
        <v>0</v>
      </c>
      <c r="O753" s="174">
        <f t="shared" si="201"/>
        <v>0</v>
      </c>
      <c r="P753" s="174">
        <f t="shared" si="202"/>
        <v>1</v>
      </c>
      <c r="Q753" s="174">
        <f t="shared" si="203"/>
        <v>5</v>
      </c>
      <c r="R753" s="174">
        <f t="shared" si="204"/>
        <v>1</v>
      </c>
      <c r="S753" s="177"/>
      <c r="T753" s="177"/>
      <c r="U753" s="177"/>
      <c r="V753" s="177"/>
      <c r="W753" s="370"/>
      <c r="X753" s="370"/>
      <c r="Y753" s="391"/>
      <c r="Z753" s="177"/>
      <c r="AA753" s="75">
        <v>488</v>
      </c>
      <c r="AB753" s="75">
        <v>488219050</v>
      </c>
      <c r="AC753" s="193" t="s">
        <v>111</v>
      </c>
      <c r="AD753" s="75">
        <v>0</v>
      </c>
      <c r="AE753" s="75">
        <v>0</v>
      </c>
      <c r="AF753" s="75">
        <v>0</v>
      </c>
      <c r="AG753" s="75">
        <v>1</v>
      </c>
      <c r="AH753" s="75">
        <v>0</v>
      </c>
      <c r="AI753" s="75">
        <v>0</v>
      </c>
      <c r="AJ753" s="75">
        <v>0</v>
      </c>
      <c r="AK753" s="164">
        <v>0</v>
      </c>
      <c r="AL753" s="164">
        <v>0</v>
      </c>
      <c r="AM753" s="164">
        <v>0</v>
      </c>
      <c r="AN753" s="164">
        <v>0</v>
      </c>
      <c r="AO753" s="164">
        <v>1</v>
      </c>
      <c r="AP753" s="164">
        <v>0</v>
      </c>
      <c r="AQ753" s="164">
        <v>0</v>
      </c>
      <c r="AR753" s="164">
        <v>0</v>
      </c>
      <c r="AS753" s="75">
        <v>0</v>
      </c>
      <c r="AT753" s="165"/>
      <c r="AU753" s="75">
        <v>219</v>
      </c>
      <c r="AV753" s="75">
        <v>50</v>
      </c>
      <c r="AW753" s="369">
        <v>5</v>
      </c>
      <c r="AY753" s="75"/>
    </row>
    <row r="754" spans="1:51">
      <c r="A754" s="164">
        <f t="shared" si="188"/>
        <v>488</v>
      </c>
      <c r="B754" s="164">
        <f t="shared" si="189"/>
        <v>488219052</v>
      </c>
      <c r="C754" s="165" t="str">
        <f t="shared" si="190"/>
        <v>SOUTH SHORE</v>
      </c>
      <c r="D754" s="174">
        <f t="shared" si="191"/>
        <v>0</v>
      </c>
      <c r="E754" s="174">
        <f t="shared" si="192"/>
        <v>0</v>
      </c>
      <c r="F754" s="174">
        <f t="shared" si="193"/>
        <v>0</v>
      </c>
      <c r="G754" s="174">
        <f t="shared" si="194"/>
        <v>0</v>
      </c>
      <c r="H754" s="174">
        <f t="shared" si="195"/>
        <v>1</v>
      </c>
      <c r="I754" s="174">
        <f t="shared" si="196"/>
        <v>0</v>
      </c>
      <c r="J754" s="174">
        <f t="shared" si="197"/>
        <v>0</v>
      </c>
      <c r="K754" s="251">
        <f t="shared" si="198"/>
        <v>0.04</v>
      </c>
      <c r="L754" s="174"/>
      <c r="M754" s="174">
        <f t="shared" si="199"/>
        <v>0</v>
      </c>
      <c r="N754" s="174">
        <f t="shared" si="200"/>
        <v>0</v>
      </c>
      <c r="O754" s="174">
        <f t="shared" si="201"/>
        <v>0</v>
      </c>
      <c r="P754" s="174">
        <f t="shared" si="202"/>
        <v>1</v>
      </c>
      <c r="Q754" s="174">
        <f t="shared" si="203"/>
        <v>6</v>
      </c>
      <c r="R754" s="174">
        <f t="shared" si="204"/>
        <v>1</v>
      </c>
      <c r="S754" s="177"/>
      <c r="T754" s="177"/>
      <c r="U754" s="177"/>
      <c r="V754" s="177"/>
      <c r="W754" s="370"/>
      <c r="X754" s="370"/>
      <c r="Y754" s="391"/>
      <c r="Z754" s="177"/>
      <c r="AA754" s="75">
        <v>488</v>
      </c>
      <c r="AB754" s="75">
        <v>488219052</v>
      </c>
      <c r="AC754" s="193" t="s">
        <v>111</v>
      </c>
      <c r="AD754" s="75">
        <v>0</v>
      </c>
      <c r="AE754" s="75">
        <v>0</v>
      </c>
      <c r="AF754" s="75">
        <v>0</v>
      </c>
      <c r="AG754" s="75">
        <v>0</v>
      </c>
      <c r="AH754" s="75">
        <v>1</v>
      </c>
      <c r="AI754" s="75">
        <v>0</v>
      </c>
      <c r="AJ754" s="75">
        <v>0</v>
      </c>
      <c r="AK754" s="164">
        <v>0</v>
      </c>
      <c r="AL754" s="164">
        <v>0</v>
      </c>
      <c r="AM754" s="164">
        <v>0</v>
      </c>
      <c r="AN754" s="164">
        <v>0</v>
      </c>
      <c r="AO754" s="164">
        <v>1</v>
      </c>
      <c r="AP754" s="164">
        <v>0</v>
      </c>
      <c r="AQ754" s="164">
        <v>0</v>
      </c>
      <c r="AR754" s="164">
        <v>0</v>
      </c>
      <c r="AS754" s="75">
        <v>0</v>
      </c>
      <c r="AT754" s="165"/>
      <c r="AU754" s="75">
        <v>219</v>
      </c>
      <c r="AV754" s="75">
        <v>52</v>
      </c>
      <c r="AW754" s="369">
        <v>6</v>
      </c>
      <c r="AY754" s="75"/>
    </row>
    <row r="755" spans="1:51">
      <c r="A755" s="164">
        <f t="shared" si="188"/>
        <v>488</v>
      </c>
      <c r="B755" s="164">
        <f t="shared" si="189"/>
        <v>488219065</v>
      </c>
      <c r="C755" s="165" t="str">
        <f t="shared" si="190"/>
        <v>SOUTH SHORE</v>
      </c>
      <c r="D755" s="174">
        <f t="shared" si="191"/>
        <v>0</v>
      </c>
      <c r="E755" s="174">
        <f t="shared" si="192"/>
        <v>0</v>
      </c>
      <c r="F755" s="174">
        <f t="shared" si="193"/>
        <v>0</v>
      </c>
      <c r="G755" s="174">
        <f t="shared" si="194"/>
        <v>2</v>
      </c>
      <c r="H755" s="174">
        <f t="shared" si="195"/>
        <v>0</v>
      </c>
      <c r="I755" s="174">
        <f t="shared" si="196"/>
        <v>2</v>
      </c>
      <c r="J755" s="174">
        <f t="shared" si="197"/>
        <v>0</v>
      </c>
      <c r="K755" s="251">
        <f t="shared" si="198"/>
        <v>0.16</v>
      </c>
      <c r="L755" s="174"/>
      <c r="M755" s="174">
        <f t="shared" si="199"/>
        <v>0</v>
      </c>
      <c r="N755" s="174">
        <f t="shared" si="200"/>
        <v>0</v>
      </c>
      <c r="O755" s="174">
        <f t="shared" si="201"/>
        <v>0</v>
      </c>
      <c r="P755" s="174">
        <f t="shared" si="202"/>
        <v>3</v>
      </c>
      <c r="Q755" s="174">
        <f t="shared" si="203"/>
        <v>2</v>
      </c>
      <c r="R755" s="174">
        <f t="shared" si="204"/>
        <v>4</v>
      </c>
      <c r="S755" s="177"/>
      <c r="T755" s="177"/>
      <c r="U755" s="177"/>
      <c r="V755" s="177"/>
      <c r="W755" s="370"/>
      <c r="X755" s="370"/>
      <c r="Y755" s="391"/>
      <c r="Z755" s="177"/>
      <c r="AA755" s="75">
        <v>488</v>
      </c>
      <c r="AB755" s="75">
        <v>488219065</v>
      </c>
      <c r="AC755" s="193" t="s">
        <v>111</v>
      </c>
      <c r="AD755" s="75">
        <v>0</v>
      </c>
      <c r="AE755" s="75">
        <v>0</v>
      </c>
      <c r="AF755" s="75">
        <v>0</v>
      </c>
      <c r="AG755" s="75">
        <v>2</v>
      </c>
      <c r="AH755" s="75">
        <v>0</v>
      </c>
      <c r="AI755" s="75">
        <v>2</v>
      </c>
      <c r="AJ755" s="75">
        <v>0</v>
      </c>
      <c r="AK755" s="164">
        <v>0</v>
      </c>
      <c r="AL755" s="164">
        <v>0</v>
      </c>
      <c r="AM755" s="164">
        <v>0</v>
      </c>
      <c r="AN755" s="164">
        <v>0</v>
      </c>
      <c r="AO755" s="164">
        <v>2</v>
      </c>
      <c r="AP755" s="164">
        <v>0</v>
      </c>
      <c r="AQ755" s="164">
        <v>0</v>
      </c>
      <c r="AR755" s="164">
        <v>0</v>
      </c>
      <c r="AS755" s="75">
        <v>1</v>
      </c>
      <c r="AT755" s="165"/>
      <c r="AU755" s="75">
        <v>219</v>
      </c>
      <c r="AV755" s="75">
        <v>65</v>
      </c>
      <c r="AW755" s="369">
        <v>2</v>
      </c>
      <c r="AY755" s="75"/>
    </row>
    <row r="756" spans="1:51">
      <c r="A756" s="164">
        <f t="shared" si="188"/>
        <v>488</v>
      </c>
      <c r="B756" s="164">
        <f t="shared" si="189"/>
        <v>488219082</v>
      </c>
      <c r="C756" s="165" t="str">
        <f t="shared" si="190"/>
        <v>SOUTH SHORE</v>
      </c>
      <c r="D756" s="174">
        <f t="shared" si="191"/>
        <v>0</v>
      </c>
      <c r="E756" s="174">
        <f t="shared" si="192"/>
        <v>0</v>
      </c>
      <c r="F756" s="174">
        <f t="shared" si="193"/>
        <v>0</v>
      </c>
      <c r="G756" s="174">
        <f t="shared" si="194"/>
        <v>1</v>
      </c>
      <c r="H756" s="174">
        <f t="shared" si="195"/>
        <v>1</v>
      </c>
      <c r="I756" s="174">
        <f t="shared" si="196"/>
        <v>0</v>
      </c>
      <c r="J756" s="174">
        <f t="shared" si="197"/>
        <v>0</v>
      </c>
      <c r="K756" s="251">
        <f t="shared" si="198"/>
        <v>0.08</v>
      </c>
      <c r="L756" s="174"/>
      <c r="M756" s="174">
        <f t="shared" si="199"/>
        <v>0</v>
      </c>
      <c r="N756" s="174">
        <f t="shared" si="200"/>
        <v>0</v>
      </c>
      <c r="O756" s="174">
        <f t="shared" si="201"/>
        <v>0</v>
      </c>
      <c r="P756" s="174">
        <f t="shared" si="202"/>
        <v>2</v>
      </c>
      <c r="Q756" s="174">
        <f t="shared" si="203"/>
        <v>2</v>
      </c>
      <c r="R756" s="174">
        <f t="shared" si="204"/>
        <v>2</v>
      </c>
      <c r="S756" s="177"/>
      <c r="T756" s="177"/>
      <c r="U756" s="177"/>
      <c r="V756" s="177"/>
      <c r="W756" s="370"/>
      <c r="X756" s="370"/>
      <c r="Y756" s="391"/>
      <c r="Z756" s="177"/>
      <c r="AA756" s="75">
        <v>488</v>
      </c>
      <c r="AB756" s="75">
        <v>488219082</v>
      </c>
      <c r="AC756" s="193" t="s">
        <v>111</v>
      </c>
      <c r="AD756" s="75">
        <v>0</v>
      </c>
      <c r="AE756" s="75">
        <v>0</v>
      </c>
      <c r="AF756" s="75">
        <v>0</v>
      </c>
      <c r="AG756" s="75">
        <v>1</v>
      </c>
      <c r="AH756" s="75">
        <v>1</v>
      </c>
      <c r="AI756" s="75">
        <v>0</v>
      </c>
      <c r="AJ756" s="75">
        <v>0</v>
      </c>
      <c r="AK756" s="164">
        <v>0</v>
      </c>
      <c r="AL756" s="164">
        <v>0</v>
      </c>
      <c r="AM756" s="164">
        <v>0</v>
      </c>
      <c r="AN756" s="164">
        <v>0</v>
      </c>
      <c r="AO756" s="164">
        <v>2</v>
      </c>
      <c r="AP756" s="164">
        <v>0</v>
      </c>
      <c r="AQ756" s="164">
        <v>0</v>
      </c>
      <c r="AR756" s="164">
        <v>0</v>
      </c>
      <c r="AS756" s="75">
        <v>0</v>
      </c>
      <c r="AT756" s="165"/>
      <c r="AU756" s="75">
        <v>219</v>
      </c>
      <c r="AV756" s="75">
        <v>82</v>
      </c>
      <c r="AW756" s="369">
        <v>2</v>
      </c>
      <c r="AY756" s="75"/>
    </row>
    <row r="757" spans="1:51">
      <c r="A757" s="164">
        <f t="shared" si="188"/>
        <v>488</v>
      </c>
      <c r="B757" s="164">
        <f t="shared" si="189"/>
        <v>488219083</v>
      </c>
      <c r="C757" s="165" t="str">
        <f t="shared" si="190"/>
        <v>SOUTH SHORE</v>
      </c>
      <c r="D757" s="174">
        <f t="shared" si="191"/>
        <v>0</v>
      </c>
      <c r="E757" s="174">
        <f t="shared" si="192"/>
        <v>0</v>
      </c>
      <c r="F757" s="174">
        <f t="shared" si="193"/>
        <v>0</v>
      </c>
      <c r="G757" s="174">
        <f t="shared" si="194"/>
        <v>2</v>
      </c>
      <c r="H757" s="174">
        <f t="shared" si="195"/>
        <v>0</v>
      </c>
      <c r="I757" s="174">
        <f t="shared" si="196"/>
        <v>2</v>
      </c>
      <c r="J757" s="174">
        <f t="shared" si="197"/>
        <v>0</v>
      </c>
      <c r="K757" s="251">
        <f t="shared" si="198"/>
        <v>0.16</v>
      </c>
      <c r="L757" s="174"/>
      <c r="M757" s="174">
        <f t="shared" si="199"/>
        <v>0</v>
      </c>
      <c r="N757" s="174">
        <f t="shared" si="200"/>
        <v>0</v>
      </c>
      <c r="O757" s="174">
        <f t="shared" si="201"/>
        <v>0</v>
      </c>
      <c r="P757" s="174">
        <f t="shared" si="202"/>
        <v>1</v>
      </c>
      <c r="Q757" s="174">
        <f t="shared" si="203"/>
        <v>6</v>
      </c>
      <c r="R757" s="174">
        <f t="shared" si="204"/>
        <v>4</v>
      </c>
      <c r="S757" s="177"/>
      <c r="T757" s="177"/>
      <c r="U757" s="177"/>
      <c r="V757" s="177"/>
      <c r="W757" s="370"/>
      <c r="X757" s="370"/>
      <c r="Y757" s="391"/>
      <c r="Z757" s="177"/>
      <c r="AA757" s="75">
        <v>488</v>
      </c>
      <c r="AB757" s="75">
        <v>488219083</v>
      </c>
      <c r="AC757" s="193" t="s">
        <v>111</v>
      </c>
      <c r="AD757" s="75">
        <v>0</v>
      </c>
      <c r="AE757" s="75">
        <v>0</v>
      </c>
      <c r="AF757" s="75">
        <v>0</v>
      </c>
      <c r="AG757" s="75">
        <v>2</v>
      </c>
      <c r="AH757" s="75">
        <v>0</v>
      </c>
      <c r="AI757" s="75">
        <v>2</v>
      </c>
      <c r="AJ757" s="75">
        <v>0</v>
      </c>
      <c r="AK757" s="164">
        <v>0</v>
      </c>
      <c r="AL757" s="164">
        <v>0</v>
      </c>
      <c r="AM757" s="164">
        <v>0</v>
      </c>
      <c r="AN757" s="164">
        <v>0</v>
      </c>
      <c r="AO757" s="164">
        <v>0</v>
      </c>
      <c r="AP757" s="164">
        <v>0</v>
      </c>
      <c r="AQ757" s="164">
        <v>0</v>
      </c>
      <c r="AR757" s="164">
        <v>0</v>
      </c>
      <c r="AS757" s="75">
        <v>1</v>
      </c>
      <c r="AT757" s="165"/>
      <c r="AU757" s="75">
        <v>219</v>
      </c>
      <c r="AV757" s="75">
        <v>83</v>
      </c>
      <c r="AW757" s="369">
        <v>6</v>
      </c>
      <c r="AY757" s="75"/>
    </row>
    <row r="758" spans="1:51">
      <c r="A758" s="164">
        <f t="shared" si="188"/>
        <v>488</v>
      </c>
      <c r="B758" s="164">
        <f t="shared" si="189"/>
        <v>488219088</v>
      </c>
      <c r="C758" s="165" t="str">
        <f t="shared" si="190"/>
        <v>SOUTH SHORE</v>
      </c>
      <c r="D758" s="174">
        <f t="shared" si="191"/>
        <v>0</v>
      </c>
      <c r="E758" s="174">
        <f t="shared" si="192"/>
        <v>0</v>
      </c>
      <c r="F758" s="174">
        <f t="shared" si="193"/>
        <v>1</v>
      </c>
      <c r="G758" s="174">
        <f t="shared" si="194"/>
        <v>0</v>
      </c>
      <c r="H758" s="174">
        <f t="shared" si="195"/>
        <v>0</v>
      </c>
      <c r="I758" s="174">
        <f t="shared" si="196"/>
        <v>0</v>
      </c>
      <c r="J758" s="174">
        <f t="shared" si="197"/>
        <v>0</v>
      </c>
      <c r="K758" s="251">
        <f t="shared" si="198"/>
        <v>0.04</v>
      </c>
      <c r="L758" s="174"/>
      <c r="M758" s="174">
        <f t="shared" si="199"/>
        <v>0</v>
      </c>
      <c r="N758" s="174">
        <f t="shared" si="200"/>
        <v>0</v>
      </c>
      <c r="O758" s="174">
        <f t="shared" si="201"/>
        <v>0</v>
      </c>
      <c r="P758" s="174">
        <f t="shared" si="202"/>
        <v>0</v>
      </c>
      <c r="Q758" s="174">
        <f t="shared" si="203"/>
        <v>4</v>
      </c>
      <c r="R758" s="174">
        <f t="shared" si="204"/>
        <v>1</v>
      </c>
      <c r="S758" s="177"/>
      <c r="T758" s="177"/>
      <c r="U758" s="177"/>
      <c r="V758" s="177"/>
      <c r="W758" s="370"/>
      <c r="X758" s="370"/>
      <c r="Y758" s="391"/>
      <c r="Z758" s="177"/>
      <c r="AA758" s="75">
        <v>488</v>
      </c>
      <c r="AB758" s="75">
        <v>488219088</v>
      </c>
      <c r="AC758" s="193" t="s">
        <v>111</v>
      </c>
      <c r="AD758" s="75">
        <v>0</v>
      </c>
      <c r="AE758" s="75">
        <v>0</v>
      </c>
      <c r="AF758" s="75">
        <v>1</v>
      </c>
      <c r="AG758" s="75">
        <v>0</v>
      </c>
      <c r="AH758" s="75">
        <v>0</v>
      </c>
      <c r="AI758" s="75">
        <v>0</v>
      </c>
      <c r="AJ758" s="75">
        <v>0</v>
      </c>
      <c r="AK758" s="164">
        <v>0</v>
      </c>
      <c r="AL758" s="164">
        <v>0</v>
      </c>
      <c r="AM758" s="164">
        <v>0</v>
      </c>
      <c r="AN758" s="164">
        <v>0</v>
      </c>
      <c r="AO758" s="164">
        <v>0</v>
      </c>
      <c r="AP758" s="164">
        <v>0</v>
      </c>
      <c r="AQ758" s="164">
        <v>0</v>
      </c>
      <c r="AR758" s="164">
        <v>0</v>
      </c>
      <c r="AS758" s="75">
        <v>0</v>
      </c>
      <c r="AT758" s="165"/>
      <c r="AU758" s="75">
        <v>219</v>
      </c>
      <c r="AV758" s="75">
        <v>88</v>
      </c>
      <c r="AW758" s="369">
        <v>4</v>
      </c>
      <c r="AY758" s="75"/>
    </row>
    <row r="759" spans="1:51">
      <c r="A759" s="164">
        <f t="shared" si="188"/>
        <v>488</v>
      </c>
      <c r="B759" s="164">
        <f t="shared" si="189"/>
        <v>488219122</v>
      </c>
      <c r="C759" s="165" t="str">
        <f t="shared" si="190"/>
        <v>SOUTH SHORE</v>
      </c>
      <c r="D759" s="174">
        <f t="shared" si="191"/>
        <v>0</v>
      </c>
      <c r="E759" s="174">
        <f t="shared" si="192"/>
        <v>0</v>
      </c>
      <c r="F759" s="174">
        <f t="shared" si="193"/>
        <v>1</v>
      </c>
      <c r="G759" s="174">
        <f t="shared" si="194"/>
        <v>9</v>
      </c>
      <c r="H759" s="174">
        <f t="shared" si="195"/>
        <v>7</v>
      </c>
      <c r="I759" s="174">
        <f t="shared" si="196"/>
        <v>6</v>
      </c>
      <c r="J759" s="174">
        <f t="shared" si="197"/>
        <v>0</v>
      </c>
      <c r="K759" s="251">
        <f t="shared" si="198"/>
        <v>0.92</v>
      </c>
      <c r="L759" s="174"/>
      <c r="M759" s="174">
        <f t="shared" si="199"/>
        <v>1</v>
      </c>
      <c r="N759" s="174">
        <f t="shared" si="200"/>
        <v>1</v>
      </c>
      <c r="O759" s="174">
        <f t="shared" si="201"/>
        <v>0</v>
      </c>
      <c r="P759" s="174">
        <f t="shared" si="202"/>
        <v>3</v>
      </c>
      <c r="Q759" s="174">
        <f t="shared" si="203"/>
        <v>2</v>
      </c>
      <c r="R759" s="174">
        <f t="shared" si="204"/>
        <v>23</v>
      </c>
      <c r="S759" s="177"/>
      <c r="T759" s="177"/>
      <c r="U759" s="177"/>
      <c r="V759" s="177"/>
      <c r="W759" s="370"/>
      <c r="X759" s="370"/>
      <c r="Y759" s="391"/>
      <c r="Z759" s="177"/>
      <c r="AA759" s="75">
        <v>488</v>
      </c>
      <c r="AB759" s="75">
        <v>488219122</v>
      </c>
      <c r="AC759" s="193" t="s">
        <v>111</v>
      </c>
      <c r="AD759" s="75">
        <v>0</v>
      </c>
      <c r="AE759" s="75">
        <v>0</v>
      </c>
      <c r="AF759" s="75">
        <v>1</v>
      </c>
      <c r="AG759" s="75">
        <v>9</v>
      </c>
      <c r="AH759" s="75">
        <v>7</v>
      </c>
      <c r="AI759" s="75">
        <v>6</v>
      </c>
      <c r="AJ759" s="75">
        <v>0</v>
      </c>
      <c r="AK759" s="164">
        <v>0</v>
      </c>
      <c r="AL759" s="164">
        <v>1</v>
      </c>
      <c r="AM759" s="164">
        <v>1</v>
      </c>
      <c r="AN759" s="164">
        <v>0</v>
      </c>
      <c r="AO759" s="164">
        <v>2</v>
      </c>
      <c r="AP759" s="164">
        <v>0</v>
      </c>
      <c r="AQ759" s="164">
        <v>0</v>
      </c>
      <c r="AR759" s="164">
        <v>0</v>
      </c>
      <c r="AS759" s="75">
        <v>1</v>
      </c>
      <c r="AT759" s="165"/>
      <c r="AU759" s="75">
        <v>219</v>
      </c>
      <c r="AV759" s="75">
        <v>122</v>
      </c>
      <c r="AW759" s="369">
        <v>2</v>
      </c>
      <c r="AY759" s="75"/>
    </row>
    <row r="760" spans="1:51">
      <c r="A760" s="164">
        <f t="shared" si="188"/>
        <v>488</v>
      </c>
      <c r="B760" s="164">
        <f t="shared" si="189"/>
        <v>488219131</v>
      </c>
      <c r="C760" s="165" t="str">
        <f t="shared" si="190"/>
        <v>SOUTH SHORE</v>
      </c>
      <c r="D760" s="174">
        <f t="shared" si="191"/>
        <v>0</v>
      </c>
      <c r="E760" s="174">
        <f t="shared" si="192"/>
        <v>0</v>
      </c>
      <c r="F760" s="174">
        <f t="shared" si="193"/>
        <v>0</v>
      </c>
      <c r="G760" s="174">
        <f t="shared" si="194"/>
        <v>0</v>
      </c>
      <c r="H760" s="174">
        <f t="shared" si="195"/>
        <v>1</v>
      </c>
      <c r="I760" s="174">
        <f t="shared" si="196"/>
        <v>3</v>
      </c>
      <c r="J760" s="174">
        <f t="shared" si="197"/>
        <v>0</v>
      </c>
      <c r="K760" s="251">
        <f t="shared" si="198"/>
        <v>0.16</v>
      </c>
      <c r="L760" s="174"/>
      <c r="M760" s="174">
        <f t="shared" si="199"/>
        <v>0</v>
      </c>
      <c r="N760" s="174">
        <f t="shared" si="200"/>
        <v>0</v>
      </c>
      <c r="O760" s="174">
        <f t="shared" si="201"/>
        <v>0</v>
      </c>
      <c r="P760" s="174">
        <f t="shared" si="202"/>
        <v>0</v>
      </c>
      <c r="Q760" s="174">
        <f t="shared" si="203"/>
        <v>2</v>
      </c>
      <c r="R760" s="174">
        <f t="shared" si="204"/>
        <v>4</v>
      </c>
      <c r="S760" s="177"/>
      <c r="T760" s="177"/>
      <c r="U760" s="177"/>
      <c r="V760" s="177"/>
      <c r="W760" s="370"/>
      <c r="X760" s="370"/>
      <c r="Y760" s="391"/>
      <c r="Z760" s="177"/>
      <c r="AA760" s="75">
        <v>488</v>
      </c>
      <c r="AB760" s="75">
        <v>488219131</v>
      </c>
      <c r="AC760" s="193" t="s">
        <v>111</v>
      </c>
      <c r="AD760" s="75">
        <v>0</v>
      </c>
      <c r="AE760" s="75">
        <v>0</v>
      </c>
      <c r="AF760" s="75">
        <v>0</v>
      </c>
      <c r="AG760" s="75">
        <v>0</v>
      </c>
      <c r="AH760" s="75">
        <v>1</v>
      </c>
      <c r="AI760" s="75">
        <v>3</v>
      </c>
      <c r="AJ760" s="75">
        <v>0</v>
      </c>
      <c r="AK760" s="164">
        <v>0</v>
      </c>
      <c r="AL760" s="164">
        <v>0</v>
      </c>
      <c r="AM760" s="164">
        <v>0</v>
      </c>
      <c r="AN760" s="164">
        <v>0</v>
      </c>
      <c r="AO760" s="164">
        <v>0</v>
      </c>
      <c r="AP760" s="164">
        <v>0</v>
      </c>
      <c r="AQ760" s="164">
        <v>0</v>
      </c>
      <c r="AR760" s="164">
        <v>0</v>
      </c>
      <c r="AS760" s="75">
        <v>0</v>
      </c>
      <c r="AT760" s="165"/>
      <c r="AU760" s="75">
        <v>219</v>
      </c>
      <c r="AV760" s="75">
        <v>131</v>
      </c>
      <c r="AW760" s="369">
        <v>2</v>
      </c>
      <c r="AY760" s="75"/>
    </row>
    <row r="761" spans="1:51">
      <c r="A761" s="164">
        <f t="shared" si="188"/>
        <v>488</v>
      </c>
      <c r="B761" s="164">
        <f t="shared" si="189"/>
        <v>488219133</v>
      </c>
      <c r="C761" s="165" t="str">
        <f t="shared" si="190"/>
        <v>SOUTH SHORE</v>
      </c>
      <c r="D761" s="174">
        <f t="shared" si="191"/>
        <v>0</v>
      </c>
      <c r="E761" s="174">
        <f t="shared" si="192"/>
        <v>0</v>
      </c>
      <c r="F761" s="174">
        <f t="shared" si="193"/>
        <v>2</v>
      </c>
      <c r="G761" s="174">
        <f t="shared" si="194"/>
        <v>22</v>
      </c>
      <c r="H761" s="174">
        <f t="shared" si="195"/>
        <v>8</v>
      </c>
      <c r="I761" s="174">
        <f t="shared" si="196"/>
        <v>12</v>
      </c>
      <c r="J761" s="174">
        <f t="shared" si="197"/>
        <v>0</v>
      </c>
      <c r="K761" s="251">
        <f t="shared" si="198"/>
        <v>1.76</v>
      </c>
      <c r="L761" s="174"/>
      <c r="M761" s="174">
        <f t="shared" si="199"/>
        <v>2</v>
      </c>
      <c r="N761" s="174">
        <f t="shared" si="200"/>
        <v>0</v>
      </c>
      <c r="O761" s="174">
        <f t="shared" si="201"/>
        <v>0</v>
      </c>
      <c r="P761" s="174">
        <f t="shared" si="202"/>
        <v>16</v>
      </c>
      <c r="Q761" s="174">
        <f t="shared" si="203"/>
        <v>9</v>
      </c>
      <c r="R761" s="174">
        <f t="shared" si="204"/>
        <v>44</v>
      </c>
      <c r="S761" s="177"/>
      <c r="T761" s="177"/>
      <c r="U761" s="177"/>
      <c r="V761" s="177"/>
      <c r="W761" s="370"/>
      <c r="X761" s="370"/>
      <c r="Y761" s="391"/>
      <c r="Z761" s="177"/>
      <c r="AA761" s="75">
        <v>488</v>
      </c>
      <c r="AB761" s="75">
        <v>488219133</v>
      </c>
      <c r="AC761" s="193" t="s">
        <v>111</v>
      </c>
      <c r="AD761" s="75">
        <v>0</v>
      </c>
      <c r="AE761" s="75">
        <v>0</v>
      </c>
      <c r="AF761" s="75">
        <v>2</v>
      </c>
      <c r="AG761" s="75">
        <v>22</v>
      </c>
      <c r="AH761" s="75">
        <v>8</v>
      </c>
      <c r="AI761" s="75">
        <v>12</v>
      </c>
      <c r="AJ761" s="75">
        <v>0</v>
      </c>
      <c r="AK761" s="164">
        <v>0</v>
      </c>
      <c r="AL761" s="164">
        <v>2</v>
      </c>
      <c r="AM761" s="164">
        <v>0</v>
      </c>
      <c r="AN761" s="164">
        <v>0</v>
      </c>
      <c r="AO761" s="164">
        <v>7</v>
      </c>
      <c r="AP761" s="164">
        <v>0</v>
      </c>
      <c r="AQ761" s="164">
        <v>0</v>
      </c>
      <c r="AR761" s="164">
        <v>1</v>
      </c>
      <c r="AS761" s="75">
        <v>8</v>
      </c>
      <c r="AT761" s="165"/>
      <c r="AU761" s="75">
        <v>219</v>
      </c>
      <c r="AV761" s="75">
        <v>133</v>
      </c>
      <c r="AW761" s="369">
        <v>9</v>
      </c>
      <c r="AY761" s="75"/>
    </row>
    <row r="762" spans="1:51">
      <c r="A762" s="164">
        <f t="shared" si="188"/>
        <v>488</v>
      </c>
      <c r="B762" s="164">
        <f t="shared" si="189"/>
        <v>488219142</v>
      </c>
      <c r="C762" s="165" t="str">
        <f t="shared" si="190"/>
        <v>SOUTH SHORE</v>
      </c>
      <c r="D762" s="174">
        <f t="shared" si="191"/>
        <v>0</v>
      </c>
      <c r="E762" s="174">
        <f t="shared" si="192"/>
        <v>0</v>
      </c>
      <c r="F762" s="174">
        <f t="shared" si="193"/>
        <v>0</v>
      </c>
      <c r="G762" s="174">
        <f t="shared" si="194"/>
        <v>2</v>
      </c>
      <c r="H762" s="174">
        <f t="shared" si="195"/>
        <v>1</v>
      </c>
      <c r="I762" s="174">
        <f t="shared" si="196"/>
        <v>7</v>
      </c>
      <c r="J762" s="174">
        <f t="shared" si="197"/>
        <v>0</v>
      </c>
      <c r="K762" s="251">
        <f t="shared" si="198"/>
        <v>0.4</v>
      </c>
      <c r="L762" s="174"/>
      <c r="M762" s="174">
        <f t="shared" si="199"/>
        <v>0</v>
      </c>
      <c r="N762" s="174">
        <f t="shared" si="200"/>
        <v>0</v>
      </c>
      <c r="O762" s="174">
        <f t="shared" si="201"/>
        <v>0</v>
      </c>
      <c r="P762" s="174">
        <f t="shared" si="202"/>
        <v>0</v>
      </c>
      <c r="Q762" s="174">
        <f t="shared" si="203"/>
        <v>6</v>
      </c>
      <c r="R762" s="174">
        <f t="shared" si="204"/>
        <v>10</v>
      </c>
      <c r="S762" s="177"/>
      <c r="T762" s="177"/>
      <c r="U762" s="177"/>
      <c r="V762" s="177"/>
      <c r="W762" s="370"/>
      <c r="X762" s="370"/>
      <c r="Y762" s="391"/>
      <c r="Z762" s="177"/>
      <c r="AA762" s="75">
        <v>488</v>
      </c>
      <c r="AB762" s="75">
        <v>488219142</v>
      </c>
      <c r="AC762" s="193" t="s">
        <v>111</v>
      </c>
      <c r="AD762" s="75">
        <v>0</v>
      </c>
      <c r="AE762" s="75">
        <v>0</v>
      </c>
      <c r="AF762" s="75">
        <v>0</v>
      </c>
      <c r="AG762" s="75">
        <v>2</v>
      </c>
      <c r="AH762" s="75">
        <v>1</v>
      </c>
      <c r="AI762" s="75">
        <v>7</v>
      </c>
      <c r="AJ762" s="75">
        <v>0</v>
      </c>
      <c r="AK762" s="164">
        <v>0</v>
      </c>
      <c r="AL762" s="164">
        <v>0</v>
      </c>
      <c r="AM762" s="164">
        <v>0</v>
      </c>
      <c r="AN762" s="164">
        <v>0</v>
      </c>
      <c r="AO762" s="164">
        <v>0</v>
      </c>
      <c r="AP762" s="164">
        <v>0</v>
      </c>
      <c r="AQ762" s="164">
        <v>0</v>
      </c>
      <c r="AR762" s="164">
        <v>0</v>
      </c>
      <c r="AS762" s="75">
        <v>0</v>
      </c>
      <c r="AT762" s="165"/>
      <c r="AU762" s="75">
        <v>219</v>
      </c>
      <c r="AV762" s="75">
        <v>142</v>
      </c>
      <c r="AW762" s="369">
        <v>6</v>
      </c>
      <c r="AY762" s="75"/>
    </row>
    <row r="763" spans="1:51">
      <c r="A763" s="164">
        <f t="shared" si="188"/>
        <v>488</v>
      </c>
      <c r="B763" s="164">
        <f t="shared" si="189"/>
        <v>488219145</v>
      </c>
      <c r="C763" s="165" t="str">
        <f t="shared" si="190"/>
        <v>SOUTH SHORE</v>
      </c>
      <c r="D763" s="174">
        <f t="shared" si="191"/>
        <v>0</v>
      </c>
      <c r="E763" s="174">
        <f t="shared" si="192"/>
        <v>0</v>
      </c>
      <c r="F763" s="174">
        <f t="shared" si="193"/>
        <v>0</v>
      </c>
      <c r="G763" s="174">
        <f t="shared" si="194"/>
        <v>4</v>
      </c>
      <c r="H763" s="174">
        <f t="shared" si="195"/>
        <v>0</v>
      </c>
      <c r="I763" s="174">
        <f t="shared" si="196"/>
        <v>0</v>
      </c>
      <c r="J763" s="174">
        <f t="shared" si="197"/>
        <v>0</v>
      </c>
      <c r="K763" s="251">
        <f t="shared" si="198"/>
        <v>0.16</v>
      </c>
      <c r="L763" s="174"/>
      <c r="M763" s="174">
        <f t="shared" si="199"/>
        <v>0</v>
      </c>
      <c r="N763" s="174">
        <f t="shared" si="200"/>
        <v>0</v>
      </c>
      <c r="O763" s="174">
        <f t="shared" si="201"/>
        <v>0</v>
      </c>
      <c r="P763" s="174">
        <f t="shared" si="202"/>
        <v>2</v>
      </c>
      <c r="Q763" s="174">
        <f t="shared" si="203"/>
        <v>4</v>
      </c>
      <c r="R763" s="174">
        <f t="shared" si="204"/>
        <v>4</v>
      </c>
      <c r="S763" s="177"/>
      <c r="T763" s="177"/>
      <c r="U763" s="177"/>
      <c r="V763" s="177"/>
      <c r="W763" s="370"/>
      <c r="X763" s="370"/>
      <c r="Y763" s="391"/>
      <c r="Z763" s="177"/>
      <c r="AA763" s="75">
        <v>488</v>
      </c>
      <c r="AB763" s="75">
        <v>488219145</v>
      </c>
      <c r="AC763" s="193" t="s">
        <v>111</v>
      </c>
      <c r="AD763" s="75">
        <v>0</v>
      </c>
      <c r="AE763" s="75">
        <v>0</v>
      </c>
      <c r="AF763" s="75">
        <v>0</v>
      </c>
      <c r="AG763" s="75">
        <v>4</v>
      </c>
      <c r="AH763" s="75">
        <v>0</v>
      </c>
      <c r="AI763" s="75">
        <v>0</v>
      </c>
      <c r="AJ763" s="75">
        <v>0</v>
      </c>
      <c r="AK763" s="164">
        <v>0</v>
      </c>
      <c r="AL763" s="164">
        <v>0</v>
      </c>
      <c r="AM763" s="164">
        <v>0</v>
      </c>
      <c r="AN763" s="164">
        <v>0</v>
      </c>
      <c r="AO763" s="164">
        <v>2</v>
      </c>
      <c r="AP763" s="164">
        <v>0</v>
      </c>
      <c r="AQ763" s="164">
        <v>0</v>
      </c>
      <c r="AR763" s="164">
        <v>0</v>
      </c>
      <c r="AS763" s="75">
        <v>0</v>
      </c>
      <c r="AT763" s="165"/>
      <c r="AU763" s="75">
        <v>219</v>
      </c>
      <c r="AV763" s="75">
        <v>145</v>
      </c>
      <c r="AW763" s="369">
        <v>4</v>
      </c>
      <c r="AY763" s="75"/>
    </row>
    <row r="764" spans="1:51">
      <c r="A764" s="164">
        <f t="shared" si="188"/>
        <v>488</v>
      </c>
      <c r="B764" s="164">
        <f t="shared" si="189"/>
        <v>488219171</v>
      </c>
      <c r="C764" s="165" t="str">
        <f t="shared" si="190"/>
        <v>SOUTH SHORE</v>
      </c>
      <c r="D764" s="174">
        <f t="shared" si="191"/>
        <v>0</v>
      </c>
      <c r="E764" s="174">
        <f t="shared" si="192"/>
        <v>0</v>
      </c>
      <c r="F764" s="174">
        <f t="shared" si="193"/>
        <v>2</v>
      </c>
      <c r="G764" s="174">
        <f t="shared" si="194"/>
        <v>2</v>
      </c>
      <c r="H764" s="174">
        <f t="shared" si="195"/>
        <v>4</v>
      </c>
      <c r="I764" s="174">
        <f t="shared" si="196"/>
        <v>4</v>
      </c>
      <c r="J764" s="174">
        <f t="shared" si="197"/>
        <v>0</v>
      </c>
      <c r="K764" s="251">
        <f t="shared" si="198"/>
        <v>0.48</v>
      </c>
      <c r="L764" s="174"/>
      <c r="M764" s="174">
        <f t="shared" si="199"/>
        <v>0</v>
      </c>
      <c r="N764" s="174">
        <f t="shared" si="200"/>
        <v>0</v>
      </c>
      <c r="O764" s="174">
        <f t="shared" si="201"/>
        <v>0</v>
      </c>
      <c r="P764" s="174">
        <f t="shared" si="202"/>
        <v>6</v>
      </c>
      <c r="Q764" s="174">
        <f t="shared" si="203"/>
        <v>4</v>
      </c>
      <c r="R764" s="174">
        <f t="shared" si="204"/>
        <v>12</v>
      </c>
      <c r="S764" s="177"/>
      <c r="T764" s="177"/>
      <c r="U764" s="177"/>
      <c r="V764" s="177"/>
      <c r="W764" s="370"/>
      <c r="X764" s="370"/>
      <c r="Y764" s="391"/>
      <c r="Z764" s="177"/>
      <c r="AA764" s="75">
        <v>488</v>
      </c>
      <c r="AB764" s="75">
        <v>488219171</v>
      </c>
      <c r="AC764" s="193" t="s">
        <v>111</v>
      </c>
      <c r="AD764" s="75">
        <v>0</v>
      </c>
      <c r="AE764" s="75">
        <v>0</v>
      </c>
      <c r="AF764" s="75">
        <v>2</v>
      </c>
      <c r="AG764" s="75">
        <v>2</v>
      </c>
      <c r="AH764" s="75">
        <v>4</v>
      </c>
      <c r="AI764" s="75">
        <v>4</v>
      </c>
      <c r="AJ764" s="75">
        <v>0</v>
      </c>
      <c r="AK764" s="164">
        <v>0</v>
      </c>
      <c r="AL764" s="164">
        <v>0</v>
      </c>
      <c r="AM764" s="164">
        <v>0</v>
      </c>
      <c r="AN764" s="164">
        <v>0</v>
      </c>
      <c r="AO764" s="164">
        <v>2</v>
      </c>
      <c r="AP764" s="164">
        <v>0</v>
      </c>
      <c r="AQ764" s="164">
        <v>0</v>
      </c>
      <c r="AR764" s="164">
        <v>2</v>
      </c>
      <c r="AS764" s="75">
        <v>2</v>
      </c>
      <c r="AT764" s="165"/>
      <c r="AU764" s="75">
        <v>219</v>
      </c>
      <c r="AV764" s="75">
        <v>171</v>
      </c>
      <c r="AW764" s="369">
        <v>4</v>
      </c>
      <c r="AY764" s="75"/>
    </row>
    <row r="765" spans="1:51">
      <c r="A765" s="164">
        <f t="shared" si="188"/>
        <v>488</v>
      </c>
      <c r="B765" s="164">
        <f t="shared" si="189"/>
        <v>488219219</v>
      </c>
      <c r="C765" s="165" t="str">
        <f t="shared" si="190"/>
        <v>SOUTH SHORE</v>
      </c>
      <c r="D765" s="174">
        <f t="shared" si="191"/>
        <v>0</v>
      </c>
      <c r="E765" s="174">
        <f t="shared" si="192"/>
        <v>0</v>
      </c>
      <c r="F765" s="174">
        <f t="shared" si="193"/>
        <v>0</v>
      </c>
      <c r="G765" s="174">
        <f t="shared" si="194"/>
        <v>1</v>
      </c>
      <c r="H765" s="174">
        <f t="shared" si="195"/>
        <v>1</v>
      </c>
      <c r="I765" s="174">
        <f t="shared" si="196"/>
        <v>1</v>
      </c>
      <c r="J765" s="174">
        <f t="shared" si="197"/>
        <v>0</v>
      </c>
      <c r="K765" s="251">
        <f t="shared" si="198"/>
        <v>0.12</v>
      </c>
      <c r="L765" s="174"/>
      <c r="M765" s="174">
        <f t="shared" si="199"/>
        <v>1</v>
      </c>
      <c r="N765" s="174">
        <f t="shared" si="200"/>
        <v>0</v>
      </c>
      <c r="O765" s="174">
        <f t="shared" si="201"/>
        <v>0</v>
      </c>
      <c r="P765" s="174">
        <f t="shared" si="202"/>
        <v>0</v>
      </c>
      <c r="Q765" s="174">
        <f t="shared" si="203"/>
        <v>2</v>
      </c>
      <c r="R765" s="174">
        <f t="shared" si="204"/>
        <v>3</v>
      </c>
      <c r="S765" s="177"/>
      <c r="T765" s="177"/>
      <c r="U765" s="177"/>
      <c r="V765" s="177"/>
      <c r="W765" s="370"/>
      <c r="X765" s="370"/>
      <c r="Y765" s="391"/>
      <c r="Z765" s="177"/>
      <c r="AA765" s="75">
        <v>488</v>
      </c>
      <c r="AB765" s="75">
        <v>488219219</v>
      </c>
      <c r="AC765" s="193" t="s">
        <v>111</v>
      </c>
      <c r="AD765" s="75">
        <v>0</v>
      </c>
      <c r="AE765" s="75">
        <v>0</v>
      </c>
      <c r="AF765" s="75">
        <v>0</v>
      </c>
      <c r="AG765" s="75">
        <v>1</v>
      </c>
      <c r="AH765" s="75">
        <v>1</v>
      </c>
      <c r="AI765" s="75">
        <v>1</v>
      </c>
      <c r="AJ765" s="75">
        <v>0</v>
      </c>
      <c r="AK765" s="164">
        <v>0</v>
      </c>
      <c r="AL765" s="164">
        <v>1</v>
      </c>
      <c r="AM765" s="164">
        <v>0</v>
      </c>
      <c r="AN765" s="164">
        <v>0</v>
      </c>
      <c r="AO765" s="164">
        <v>0</v>
      </c>
      <c r="AP765" s="164">
        <v>0</v>
      </c>
      <c r="AQ765" s="164">
        <v>0</v>
      </c>
      <c r="AR765" s="164">
        <v>0</v>
      </c>
      <c r="AS765" s="75">
        <v>0</v>
      </c>
      <c r="AT765" s="165"/>
      <c r="AU765" s="75">
        <v>219</v>
      </c>
      <c r="AV765" s="75">
        <v>219</v>
      </c>
      <c r="AW765" s="369">
        <v>2</v>
      </c>
      <c r="AY765" s="75"/>
    </row>
    <row r="766" spans="1:51">
      <c r="A766" s="164">
        <f t="shared" si="188"/>
        <v>488</v>
      </c>
      <c r="B766" s="164">
        <f t="shared" si="189"/>
        <v>488219231</v>
      </c>
      <c r="C766" s="165" t="str">
        <f t="shared" si="190"/>
        <v>SOUTH SHORE</v>
      </c>
      <c r="D766" s="174">
        <f t="shared" si="191"/>
        <v>0</v>
      </c>
      <c r="E766" s="174">
        <f t="shared" si="192"/>
        <v>0</v>
      </c>
      <c r="F766" s="174">
        <f t="shared" si="193"/>
        <v>1</v>
      </c>
      <c r="G766" s="174">
        <f t="shared" si="194"/>
        <v>6</v>
      </c>
      <c r="H766" s="174">
        <f t="shared" si="195"/>
        <v>1</v>
      </c>
      <c r="I766" s="174">
        <f t="shared" si="196"/>
        <v>7</v>
      </c>
      <c r="J766" s="174">
        <f t="shared" si="197"/>
        <v>0</v>
      </c>
      <c r="K766" s="251">
        <f t="shared" si="198"/>
        <v>0.6</v>
      </c>
      <c r="L766" s="174"/>
      <c r="M766" s="174">
        <f t="shared" si="199"/>
        <v>0</v>
      </c>
      <c r="N766" s="174">
        <f t="shared" si="200"/>
        <v>0</v>
      </c>
      <c r="O766" s="174">
        <f t="shared" si="201"/>
        <v>0</v>
      </c>
      <c r="P766" s="174">
        <f t="shared" si="202"/>
        <v>4</v>
      </c>
      <c r="Q766" s="174">
        <f t="shared" si="203"/>
        <v>4</v>
      </c>
      <c r="R766" s="174">
        <f t="shared" si="204"/>
        <v>15</v>
      </c>
      <c r="S766" s="177"/>
      <c r="T766" s="177"/>
      <c r="U766" s="177"/>
      <c r="V766" s="177"/>
      <c r="W766" s="370"/>
      <c r="X766" s="370"/>
      <c r="Y766" s="391"/>
      <c r="Z766" s="177"/>
      <c r="AA766" s="75">
        <v>488</v>
      </c>
      <c r="AB766" s="75">
        <v>488219231</v>
      </c>
      <c r="AC766" s="193" t="s">
        <v>111</v>
      </c>
      <c r="AD766" s="75">
        <v>0</v>
      </c>
      <c r="AE766" s="75">
        <v>0</v>
      </c>
      <c r="AF766" s="75">
        <v>1</v>
      </c>
      <c r="AG766" s="75">
        <v>6</v>
      </c>
      <c r="AH766" s="75">
        <v>1</v>
      </c>
      <c r="AI766" s="75">
        <v>7</v>
      </c>
      <c r="AJ766" s="75">
        <v>0</v>
      </c>
      <c r="AK766" s="164">
        <v>0</v>
      </c>
      <c r="AL766" s="164">
        <v>0</v>
      </c>
      <c r="AM766" s="164">
        <v>0</v>
      </c>
      <c r="AN766" s="164">
        <v>0</v>
      </c>
      <c r="AO766" s="164">
        <v>1</v>
      </c>
      <c r="AP766" s="164">
        <v>0</v>
      </c>
      <c r="AQ766" s="164">
        <v>0</v>
      </c>
      <c r="AR766" s="164">
        <v>0</v>
      </c>
      <c r="AS766" s="75">
        <v>3</v>
      </c>
      <c r="AT766" s="165"/>
      <c r="AU766" s="75">
        <v>219</v>
      </c>
      <c r="AV766" s="75">
        <v>231</v>
      </c>
      <c r="AW766" s="369">
        <v>4</v>
      </c>
      <c r="AY766" s="75"/>
    </row>
    <row r="767" spans="1:51">
      <c r="A767" s="164">
        <f t="shared" si="188"/>
        <v>488</v>
      </c>
      <c r="B767" s="164">
        <f t="shared" si="189"/>
        <v>488219239</v>
      </c>
      <c r="C767" s="165" t="str">
        <f t="shared" si="190"/>
        <v>SOUTH SHORE</v>
      </c>
      <c r="D767" s="174">
        <f t="shared" si="191"/>
        <v>0</v>
      </c>
      <c r="E767" s="174">
        <f t="shared" si="192"/>
        <v>0</v>
      </c>
      <c r="F767" s="174">
        <f t="shared" si="193"/>
        <v>0</v>
      </c>
      <c r="G767" s="174">
        <f t="shared" si="194"/>
        <v>3</v>
      </c>
      <c r="H767" s="174">
        <f t="shared" si="195"/>
        <v>3</v>
      </c>
      <c r="I767" s="174">
        <f t="shared" si="196"/>
        <v>3</v>
      </c>
      <c r="J767" s="174">
        <f t="shared" si="197"/>
        <v>0</v>
      </c>
      <c r="K767" s="251">
        <f t="shared" si="198"/>
        <v>0.36</v>
      </c>
      <c r="L767" s="174"/>
      <c r="M767" s="174">
        <f t="shared" si="199"/>
        <v>1</v>
      </c>
      <c r="N767" s="174">
        <f t="shared" si="200"/>
        <v>0</v>
      </c>
      <c r="O767" s="174">
        <f t="shared" si="201"/>
        <v>0</v>
      </c>
      <c r="P767" s="174">
        <f t="shared" si="202"/>
        <v>6</v>
      </c>
      <c r="Q767" s="174">
        <f t="shared" si="203"/>
        <v>6</v>
      </c>
      <c r="R767" s="174">
        <f t="shared" si="204"/>
        <v>9</v>
      </c>
      <c r="S767" s="177"/>
      <c r="T767" s="177"/>
      <c r="U767" s="177"/>
      <c r="V767" s="177"/>
      <c r="W767" s="370"/>
      <c r="X767" s="370"/>
      <c r="Y767" s="391"/>
      <c r="Z767" s="177"/>
      <c r="AA767" s="75">
        <v>488</v>
      </c>
      <c r="AB767" s="75">
        <v>488219239</v>
      </c>
      <c r="AC767" s="193" t="s">
        <v>111</v>
      </c>
      <c r="AD767" s="75">
        <v>0</v>
      </c>
      <c r="AE767" s="75">
        <v>0</v>
      </c>
      <c r="AF767" s="75">
        <v>0</v>
      </c>
      <c r="AG767" s="75">
        <v>3</v>
      </c>
      <c r="AH767" s="75">
        <v>3</v>
      </c>
      <c r="AI767" s="75">
        <v>3</v>
      </c>
      <c r="AJ767" s="75">
        <v>0</v>
      </c>
      <c r="AK767" s="164">
        <v>0</v>
      </c>
      <c r="AL767" s="164">
        <v>1</v>
      </c>
      <c r="AM767" s="164">
        <v>0</v>
      </c>
      <c r="AN767" s="164">
        <v>0</v>
      </c>
      <c r="AO767" s="164">
        <v>4</v>
      </c>
      <c r="AP767" s="164">
        <v>0</v>
      </c>
      <c r="AQ767" s="164">
        <v>0</v>
      </c>
      <c r="AR767" s="164">
        <v>0</v>
      </c>
      <c r="AS767" s="75">
        <v>2</v>
      </c>
      <c r="AT767" s="165"/>
      <c r="AU767" s="75">
        <v>219</v>
      </c>
      <c r="AV767" s="75">
        <v>239</v>
      </c>
      <c r="AW767" s="369">
        <v>6</v>
      </c>
      <c r="AY767" s="75"/>
    </row>
    <row r="768" spans="1:51">
      <c r="A768" s="164">
        <f t="shared" si="188"/>
        <v>488</v>
      </c>
      <c r="B768" s="164">
        <f t="shared" si="189"/>
        <v>488219243</v>
      </c>
      <c r="C768" s="165" t="str">
        <f t="shared" si="190"/>
        <v>SOUTH SHORE</v>
      </c>
      <c r="D768" s="174">
        <f t="shared" si="191"/>
        <v>0</v>
      </c>
      <c r="E768" s="174">
        <f t="shared" si="192"/>
        <v>0</v>
      </c>
      <c r="F768" s="174">
        <f t="shared" si="193"/>
        <v>3</v>
      </c>
      <c r="G768" s="174">
        <f t="shared" si="194"/>
        <v>24</v>
      </c>
      <c r="H768" s="174">
        <f t="shared" si="195"/>
        <v>7</v>
      </c>
      <c r="I768" s="174">
        <f t="shared" si="196"/>
        <v>6</v>
      </c>
      <c r="J768" s="174">
        <f t="shared" si="197"/>
        <v>0</v>
      </c>
      <c r="K768" s="251">
        <f t="shared" si="198"/>
        <v>1.6</v>
      </c>
      <c r="L768" s="174"/>
      <c r="M768" s="174">
        <f t="shared" si="199"/>
        <v>3</v>
      </c>
      <c r="N768" s="174">
        <f t="shared" si="200"/>
        <v>0</v>
      </c>
      <c r="O768" s="174">
        <f t="shared" si="201"/>
        <v>0</v>
      </c>
      <c r="P768" s="174">
        <f t="shared" si="202"/>
        <v>13</v>
      </c>
      <c r="Q768" s="174">
        <f t="shared" si="203"/>
        <v>9</v>
      </c>
      <c r="R768" s="174">
        <f t="shared" si="204"/>
        <v>40</v>
      </c>
      <c r="S768" s="177"/>
      <c r="T768" s="177"/>
      <c r="U768" s="177"/>
      <c r="V768" s="177"/>
      <c r="W768" s="370"/>
      <c r="X768" s="370"/>
      <c r="Y768" s="391"/>
      <c r="Z768" s="177"/>
      <c r="AA768" s="75">
        <v>488</v>
      </c>
      <c r="AB768" s="75">
        <v>488219243</v>
      </c>
      <c r="AC768" s="193" t="s">
        <v>111</v>
      </c>
      <c r="AD768" s="75">
        <v>0</v>
      </c>
      <c r="AE768" s="75">
        <v>0</v>
      </c>
      <c r="AF768" s="75">
        <v>3</v>
      </c>
      <c r="AG768" s="75">
        <v>24</v>
      </c>
      <c r="AH768" s="75">
        <v>7</v>
      </c>
      <c r="AI768" s="75">
        <v>6</v>
      </c>
      <c r="AJ768" s="75">
        <v>0</v>
      </c>
      <c r="AK768" s="164">
        <v>0</v>
      </c>
      <c r="AL768" s="164">
        <v>3</v>
      </c>
      <c r="AM768" s="164">
        <v>0</v>
      </c>
      <c r="AN768" s="164">
        <v>0</v>
      </c>
      <c r="AO768" s="164">
        <v>12</v>
      </c>
      <c r="AP768" s="164">
        <v>0</v>
      </c>
      <c r="AQ768" s="164">
        <v>0</v>
      </c>
      <c r="AR768" s="164">
        <v>0</v>
      </c>
      <c r="AS768" s="75">
        <v>1</v>
      </c>
      <c r="AT768" s="165"/>
      <c r="AU768" s="75">
        <v>219</v>
      </c>
      <c r="AV768" s="75">
        <v>243</v>
      </c>
      <c r="AW768" s="369">
        <v>9</v>
      </c>
      <c r="AY768" s="75"/>
    </row>
    <row r="769" spans="1:51">
      <c r="A769" s="164">
        <f t="shared" si="188"/>
        <v>488</v>
      </c>
      <c r="B769" s="164">
        <f t="shared" si="189"/>
        <v>488219244</v>
      </c>
      <c r="C769" s="165" t="str">
        <f t="shared" si="190"/>
        <v>SOUTH SHORE</v>
      </c>
      <c r="D769" s="174">
        <f t="shared" si="191"/>
        <v>0</v>
      </c>
      <c r="E769" s="174">
        <f t="shared" si="192"/>
        <v>0</v>
      </c>
      <c r="F769" s="174">
        <f t="shared" si="193"/>
        <v>6</v>
      </c>
      <c r="G769" s="174">
        <f t="shared" si="194"/>
        <v>40</v>
      </c>
      <c r="H769" s="174">
        <f t="shared" si="195"/>
        <v>55</v>
      </c>
      <c r="I769" s="174">
        <f t="shared" si="196"/>
        <v>59</v>
      </c>
      <c r="J769" s="174">
        <f t="shared" si="197"/>
        <v>0</v>
      </c>
      <c r="K769" s="251">
        <f t="shared" si="198"/>
        <v>6.4</v>
      </c>
      <c r="L769" s="174"/>
      <c r="M769" s="174">
        <f t="shared" si="199"/>
        <v>8</v>
      </c>
      <c r="N769" s="174">
        <f t="shared" si="200"/>
        <v>2</v>
      </c>
      <c r="O769" s="174">
        <f t="shared" si="201"/>
        <v>2</v>
      </c>
      <c r="P769" s="174">
        <f t="shared" si="202"/>
        <v>75</v>
      </c>
      <c r="Q769" s="174">
        <f t="shared" si="203"/>
        <v>10</v>
      </c>
      <c r="R769" s="174">
        <f t="shared" si="204"/>
        <v>160</v>
      </c>
      <c r="S769" s="177"/>
      <c r="T769" s="177"/>
      <c r="U769" s="177"/>
      <c r="V769" s="177"/>
      <c r="W769" s="370"/>
      <c r="X769" s="370"/>
      <c r="Y769" s="391"/>
      <c r="Z769" s="177"/>
      <c r="AA769" s="75">
        <v>488</v>
      </c>
      <c r="AB769" s="75">
        <v>488219244</v>
      </c>
      <c r="AC769" s="193" t="s">
        <v>111</v>
      </c>
      <c r="AD769" s="75">
        <v>0</v>
      </c>
      <c r="AE769" s="75">
        <v>0</v>
      </c>
      <c r="AF769" s="75">
        <v>6</v>
      </c>
      <c r="AG769" s="75">
        <v>40</v>
      </c>
      <c r="AH769" s="75">
        <v>55</v>
      </c>
      <c r="AI769" s="75">
        <v>59</v>
      </c>
      <c r="AJ769" s="75">
        <v>0</v>
      </c>
      <c r="AK769" s="164">
        <v>0</v>
      </c>
      <c r="AL769" s="164">
        <v>8</v>
      </c>
      <c r="AM769" s="164">
        <v>2</v>
      </c>
      <c r="AN769" s="164">
        <v>2</v>
      </c>
      <c r="AO769" s="164">
        <v>48</v>
      </c>
      <c r="AP769" s="164">
        <v>0</v>
      </c>
      <c r="AQ769" s="164">
        <v>0</v>
      </c>
      <c r="AR769" s="164">
        <v>1</v>
      </c>
      <c r="AS769" s="75">
        <v>26</v>
      </c>
      <c r="AT769" s="165"/>
      <c r="AU769" s="75">
        <v>219</v>
      </c>
      <c r="AV769" s="75">
        <v>244</v>
      </c>
      <c r="AW769" s="369">
        <v>10</v>
      </c>
      <c r="AY769" s="75"/>
    </row>
    <row r="770" spans="1:51">
      <c r="A770" s="164">
        <f t="shared" si="188"/>
        <v>488</v>
      </c>
      <c r="B770" s="164">
        <f t="shared" si="189"/>
        <v>488219251</v>
      </c>
      <c r="C770" s="165" t="str">
        <f t="shared" si="190"/>
        <v>SOUTH SHORE</v>
      </c>
      <c r="D770" s="174">
        <f t="shared" si="191"/>
        <v>0</v>
      </c>
      <c r="E770" s="174">
        <f t="shared" si="192"/>
        <v>0</v>
      </c>
      <c r="F770" s="174">
        <f t="shared" si="193"/>
        <v>9</v>
      </c>
      <c r="G770" s="174">
        <f t="shared" si="194"/>
        <v>37</v>
      </c>
      <c r="H770" s="174">
        <f t="shared" si="195"/>
        <v>27</v>
      </c>
      <c r="I770" s="174">
        <f t="shared" si="196"/>
        <v>30</v>
      </c>
      <c r="J770" s="174">
        <f t="shared" si="197"/>
        <v>0</v>
      </c>
      <c r="K770" s="251">
        <f t="shared" si="198"/>
        <v>4.12</v>
      </c>
      <c r="L770" s="174"/>
      <c r="M770" s="174">
        <f t="shared" si="199"/>
        <v>5</v>
      </c>
      <c r="N770" s="174">
        <f t="shared" si="200"/>
        <v>2</v>
      </c>
      <c r="O770" s="174">
        <f t="shared" si="201"/>
        <v>1</v>
      </c>
      <c r="P770" s="174">
        <f t="shared" si="202"/>
        <v>40</v>
      </c>
      <c r="Q770" s="174">
        <f t="shared" si="203"/>
        <v>9</v>
      </c>
      <c r="R770" s="174">
        <f t="shared" si="204"/>
        <v>103</v>
      </c>
      <c r="S770" s="177"/>
      <c r="T770" s="177"/>
      <c r="U770" s="177"/>
      <c r="V770" s="177"/>
      <c r="W770" s="370"/>
      <c r="X770" s="370"/>
      <c r="Y770" s="391"/>
      <c r="Z770" s="177"/>
      <c r="AA770" s="75">
        <v>488</v>
      </c>
      <c r="AB770" s="75">
        <v>488219251</v>
      </c>
      <c r="AC770" s="193" t="s">
        <v>111</v>
      </c>
      <c r="AD770" s="75">
        <v>0</v>
      </c>
      <c r="AE770" s="75">
        <v>0</v>
      </c>
      <c r="AF770" s="75">
        <v>9</v>
      </c>
      <c r="AG770" s="75">
        <v>37</v>
      </c>
      <c r="AH770" s="75">
        <v>27</v>
      </c>
      <c r="AI770" s="75">
        <v>30</v>
      </c>
      <c r="AJ770" s="75">
        <v>0</v>
      </c>
      <c r="AK770" s="164">
        <v>0</v>
      </c>
      <c r="AL770" s="164">
        <v>5</v>
      </c>
      <c r="AM770" s="164">
        <v>2</v>
      </c>
      <c r="AN770" s="164">
        <v>1</v>
      </c>
      <c r="AO770" s="164">
        <v>26</v>
      </c>
      <c r="AP770" s="164">
        <v>0</v>
      </c>
      <c r="AQ770" s="164">
        <v>0</v>
      </c>
      <c r="AR770" s="164">
        <v>1</v>
      </c>
      <c r="AS770" s="75">
        <v>13</v>
      </c>
      <c r="AT770" s="165"/>
      <c r="AU770" s="75">
        <v>219</v>
      </c>
      <c r="AV770" s="75">
        <v>251</v>
      </c>
      <c r="AW770" s="369">
        <v>9</v>
      </c>
      <c r="AY770" s="75"/>
    </row>
    <row r="771" spans="1:51">
      <c r="A771" s="164">
        <f t="shared" si="188"/>
        <v>488</v>
      </c>
      <c r="B771" s="164">
        <f t="shared" si="189"/>
        <v>488219264</v>
      </c>
      <c r="C771" s="165" t="str">
        <f t="shared" si="190"/>
        <v>SOUTH SHORE</v>
      </c>
      <c r="D771" s="174">
        <f t="shared" si="191"/>
        <v>0</v>
      </c>
      <c r="E771" s="174">
        <f t="shared" si="192"/>
        <v>0</v>
      </c>
      <c r="F771" s="174">
        <f t="shared" si="193"/>
        <v>0</v>
      </c>
      <c r="G771" s="174">
        <f t="shared" si="194"/>
        <v>3</v>
      </c>
      <c r="H771" s="174">
        <f t="shared" si="195"/>
        <v>0</v>
      </c>
      <c r="I771" s="174">
        <f t="shared" si="196"/>
        <v>4</v>
      </c>
      <c r="J771" s="174">
        <f t="shared" si="197"/>
        <v>0</v>
      </c>
      <c r="K771" s="251">
        <f t="shared" si="198"/>
        <v>0.28000000000000003</v>
      </c>
      <c r="L771" s="174"/>
      <c r="M771" s="174">
        <f t="shared" si="199"/>
        <v>0</v>
      </c>
      <c r="N771" s="174">
        <f t="shared" si="200"/>
        <v>0</v>
      </c>
      <c r="O771" s="174">
        <f t="shared" si="201"/>
        <v>0</v>
      </c>
      <c r="P771" s="174">
        <f t="shared" si="202"/>
        <v>0</v>
      </c>
      <c r="Q771" s="174">
        <f t="shared" si="203"/>
        <v>2</v>
      </c>
      <c r="R771" s="174">
        <f t="shared" si="204"/>
        <v>7</v>
      </c>
      <c r="S771" s="177"/>
      <c r="T771" s="177"/>
      <c r="U771" s="177"/>
      <c r="V771" s="177"/>
      <c r="W771" s="370"/>
      <c r="X771" s="370"/>
      <c r="Y771" s="391"/>
      <c r="Z771" s="177"/>
      <c r="AA771" s="75">
        <v>488</v>
      </c>
      <c r="AB771" s="75">
        <v>488219264</v>
      </c>
      <c r="AC771" s="193" t="s">
        <v>111</v>
      </c>
      <c r="AD771" s="75">
        <v>0</v>
      </c>
      <c r="AE771" s="75">
        <v>0</v>
      </c>
      <c r="AF771" s="75">
        <v>0</v>
      </c>
      <c r="AG771" s="75">
        <v>3</v>
      </c>
      <c r="AH771" s="75">
        <v>0</v>
      </c>
      <c r="AI771" s="75">
        <v>4</v>
      </c>
      <c r="AJ771" s="75">
        <v>0</v>
      </c>
      <c r="AK771" s="164">
        <v>0</v>
      </c>
      <c r="AL771" s="164">
        <v>0</v>
      </c>
      <c r="AM771" s="164">
        <v>0</v>
      </c>
      <c r="AN771" s="164">
        <v>0</v>
      </c>
      <c r="AO771" s="164">
        <v>0</v>
      </c>
      <c r="AP771" s="164">
        <v>0</v>
      </c>
      <c r="AQ771" s="164">
        <v>0</v>
      </c>
      <c r="AR771" s="164">
        <v>0</v>
      </c>
      <c r="AS771" s="75">
        <v>0</v>
      </c>
      <c r="AT771" s="165"/>
      <c r="AU771" s="75">
        <v>219</v>
      </c>
      <c r="AV771" s="75">
        <v>264</v>
      </c>
      <c r="AW771" s="369">
        <v>2</v>
      </c>
      <c r="AY771" s="75"/>
    </row>
    <row r="772" spans="1:51">
      <c r="A772" s="164">
        <f t="shared" si="188"/>
        <v>488</v>
      </c>
      <c r="B772" s="164">
        <f t="shared" si="189"/>
        <v>488219285</v>
      </c>
      <c r="C772" s="165" t="str">
        <f t="shared" si="190"/>
        <v>SOUTH SHORE</v>
      </c>
      <c r="D772" s="174">
        <f t="shared" si="191"/>
        <v>0</v>
      </c>
      <c r="E772" s="174">
        <f t="shared" si="192"/>
        <v>0</v>
      </c>
      <c r="F772" s="174">
        <f t="shared" si="193"/>
        <v>0</v>
      </c>
      <c r="G772" s="174">
        <f t="shared" si="194"/>
        <v>2</v>
      </c>
      <c r="H772" s="174">
        <f t="shared" si="195"/>
        <v>2</v>
      </c>
      <c r="I772" s="174">
        <f t="shared" si="196"/>
        <v>0</v>
      </c>
      <c r="J772" s="174">
        <f t="shared" si="197"/>
        <v>0</v>
      </c>
      <c r="K772" s="251">
        <f t="shared" si="198"/>
        <v>0.16</v>
      </c>
      <c r="L772" s="174"/>
      <c r="M772" s="174">
        <f t="shared" si="199"/>
        <v>0</v>
      </c>
      <c r="N772" s="174">
        <f t="shared" si="200"/>
        <v>1</v>
      </c>
      <c r="O772" s="174">
        <f t="shared" si="201"/>
        <v>0</v>
      </c>
      <c r="P772" s="174">
        <f t="shared" si="202"/>
        <v>0</v>
      </c>
      <c r="Q772" s="174">
        <f t="shared" si="203"/>
        <v>9</v>
      </c>
      <c r="R772" s="174">
        <f t="shared" si="204"/>
        <v>4</v>
      </c>
      <c r="S772" s="177"/>
      <c r="T772" s="177"/>
      <c r="U772" s="177"/>
      <c r="V772" s="177"/>
      <c r="W772" s="370"/>
      <c r="X772" s="370"/>
      <c r="Y772" s="391"/>
      <c r="Z772" s="177"/>
      <c r="AA772" s="75">
        <v>488</v>
      </c>
      <c r="AB772" s="75">
        <v>488219285</v>
      </c>
      <c r="AC772" s="193" t="s">
        <v>111</v>
      </c>
      <c r="AD772" s="75">
        <v>0</v>
      </c>
      <c r="AE772" s="75">
        <v>0</v>
      </c>
      <c r="AF772" s="75">
        <v>0</v>
      </c>
      <c r="AG772" s="75">
        <v>2</v>
      </c>
      <c r="AH772" s="75">
        <v>2</v>
      </c>
      <c r="AI772" s="75">
        <v>0</v>
      </c>
      <c r="AJ772" s="75">
        <v>0</v>
      </c>
      <c r="AK772" s="164">
        <v>0</v>
      </c>
      <c r="AL772" s="164">
        <v>0</v>
      </c>
      <c r="AM772" s="164">
        <v>1</v>
      </c>
      <c r="AN772" s="164">
        <v>0</v>
      </c>
      <c r="AO772" s="164">
        <v>0</v>
      </c>
      <c r="AP772" s="164">
        <v>0</v>
      </c>
      <c r="AQ772" s="164">
        <v>0</v>
      </c>
      <c r="AR772" s="164">
        <v>0</v>
      </c>
      <c r="AS772" s="75">
        <v>0</v>
      </c>
      <c r="AT772" s="165"/>
      <c r="AU772" s="75">
        <v>219</v>
      </c>
      <c r="AV772" s="75">
        <v>285</v>
      </c>
      <c r="AW772" s="369">
        <v>9</v>
      </c>
      <c r="AY772" s="75"/>
    </row>
    <row r="773" spans="1:51">
      <c r="A773" s="164">
        <f t="shared" si="188"/>
        <v>488</v>
      </c>
      <c r="B773" s="164">
        <f t="shared" si="189"/>
        <v>488219293</v>
      </c>
      <c r="C773" s="165" t="str">
        <f t="shared" si="190"/>
        <v>SOUTH SHORE</v>
      </c>
      <c r="D773" s="174">
        <f t="shared" si="191"/>
        <v>0</v>
      </c>
      <c r="E773" s="174">
        <f t="shared" si="192"/>
        <v>0</v>
      </c>
      <c r="F773" s="174">
        <f t="shared" si="193"/>
        <v>0</v>
      </c>
      <c r="G773" s="174">
        <f t="shared" si="194"/>
        <v>0</v>
      </c>
      <c r="H773" s="174">
        <f t="shared" si="195"/>
        <v>3</v>
      </c>
      <c r="I773" s="174">
        <f t="shared" si="196"/>
        <v>1</v>
      </c>
      <c r="J773" s="174">
        <f t="shared" si="197"/>
        <v>0</v>
      </c>
      <c r="K773" s="251">
        <f t="shared" si="198"/>
        <v>0.16</v>
      </c>
      <c r="L773" s="174"/>
      <c r="M773" s="174">
        <f t="shared" si="199"/>
        <v>0</v>
      </c>
      <c r="N773" s="174">
        <f t="shared" si="200"/>
        <v>0</v>
      </c>
      <c r="O773" s="174">
        <f t="shared" si="201"/>
        <v>0</v>
      </c>
      <c r="P773" s="174">
        <f t="shared" si="202"/>
        <v>4</v>
      </c>
      <c r="Q773" s="174">
        <f t="shared" si="203"/>
        <v>10</v>
      </c>
      <c r="R773" s="174">
        <f t="shared" si="204"/>
        <v>4</v>
      </c>
      <c r="S773" s="177"/>
      <c r="T773" s="177"/>
      <c r="U773" s="177"/>
      <c r="V773" s="177"/>
      <c r="W773" s="370"/>
      <c r="X773" s="370"/>
      <c r="Y773" s="391"/>
      <c r="Z773" s="177"/>
      <c r="AA773" s="75">
        <v>488</v>
      </c>
      <c r="AB773" s="75">
        <v>488219293</v>
      </c>
      <c r="AC773" s="193" t="s">
        <v>111</v>
      </c>
      <c r="AD773" s="75">
        <v>0</v>
      </c>
      <c r="AE773" s="75">
        <v>0</v>
      </c>
      <c r="AF773" s="75">
        <v>0</v>
      </c>
      <c r="AG773" s="75">
        <v>0</v>
      </c>
      <c r="AH773" s="75">
        <v>3</v>
      </c>
      <c r="AI773" s="75">
        <v>1</v>
      </c>
      <c r="AJ773" s="75">
        <v>0</v>
      </c>
      <c r="AK773" s="164">
        <v>0</v>
      </c>
      <c r="AL773" s="164">
        <v>0</v>
      </c>
      <c r="AM773" s="164">
        <v>0</v>
      </c>
      <c r="AN773" s="164">
        <v>0</v>
      </c>
      <c r="AO773" s="164">
        <v>3</v>
      </c>
      <c r="AP773" s="164">
        <v>0</v>
      </c>
      <c r="AQ773" s="164">
        <v>0</v>
      </c>
      <c r="AR773" s="164">
        <v>0</v>
      </c>
      <c r="AS773" s="75">
        <v>1</v>
      </c>
      <c r="AT773" s="165"/>
      <c r="AU773" s="75">
        <v>219</v>
      </c>
      <c r="AV773" s="75">
        <v>293</v>
      </c>
      <c r="AW773" s="369">
        <v>10</v>
      </c>
      <c r="AY773" s="75"/>
    </row>
    <row r="774" spans="1:51">
      <c r="A774" s="164">
        <f t="shared" si="188"/>
        <v>488</v>
      </c>
      <c r="B774" s="164">
        <f t="shared" si="189"/>
        <v>488219336</v>
      </c>
      <c r="C774" s="165" t="str">
        <f t="shared" si="190"/>
        <v>SOUTH SHORE</v>
      </c>
      <c r="D774" s="174">
        <f t="shared" si="191"/>
        <v>0</v>
      </c>
      <c r="E774" s="174">
        <f t="shared" si="192"/>
        <v>0</v>
      </c>
      <c r="F774" s="174">
        <f t="shared" si="193"/>
        <v>22</v>
      </c>
      <c r="G774" s="174">
        <f t="shared" si="194"/>
        <v>133</v>
      </c>
      <c r="H774" s="174">
        <f t="shared" si="195"/>
        <v>46</v>
      </c>
      <c r="I774" s="174">
        <f t="shared" si="196"/>
        <v>57</v>
      </c>
      <c r="J774" s="174">
        <f t="shared" si="197"/>
        <v>0</v>
      </c>
      <c r="K774" s="251">
        <f t="shared" si="198"/>
        <v>10.32</v>
      </c>
      <c r="L774" s="174"/>
      <c r="M774" s="174">
        <f t="shared" si="199"/>
        <v>20</v>
      </c>
      <c r="N774" s="174">
        <f t="shared" si="200"/>
        <v>2</v>
      </c>
      <c r="O774" s="174">
        <f t="shared" si="201"/>
        <v>0</v>
      </c>
      <c r="P774" s="174">
        <f t="shared" si="202"/>
        <v>70</v>
      </c>
      <c r="Q774" s="174">
        <f t="shared" si="203"/>
        <v>8</v>
      </c>
      <c r="R774" s="174">
        <f t="shared" si="204"/>
        <v>258</v>
      </c>
      <c r="S774" s="177"/>
      <c r="T774" s="177"/>
      <c r="U774" s="177"/>
      <c r="V774" s="177"/>
      <c r="W774" s="370"/>
      <c r="X774" s="370"/>
      <c r="Y774" s="391"/>
      <c r="Z774" s="177"/>
      <c r="AA774" s="75">
        <v>488</v>
      </c>
      <c r="AB774" s="75">
        <v>488219336</v>
      </c>
      <c r="AC774" s="193" t="s">
        <v>111</v>
      </c>
      <c r="AD774" s="75">
        <v>0</v>
      </c>
      <c r="AE774" s="75">
        <v>0</v>
      </c>
      <c r="AF774" s="75">
        <v>22</v>
      </c>
      <c r="AG774" s="75">
        <v>133</v>
      </c>
      <c r="AH774" s="75">
        <v>46</v>
      </c>
      <c r="AI774" s="75">
        <v>57</v>
      </c>
      <c r="AJ774" s="75">
        <v>0</v>
      </c>
      <c r="AK774" s="164">
        <v>0</v>
      </c>
      <c r="AL774" s="164">
        <v>20</v>
      </c>
      <c r="AM774" s="164">
        <v>2</v>
      </c>
      <c r="AN774" s="164">
        <v>0</v>
      </c>
      <c r="AO774" s="164">
        <v>47</v>
      </c>
      <c r="AP774" s="164">
        <v>0</v>
      </c>
      <c r="AQ774" s="164">
        <v>0</v>
      </c>
      <c r="AR774" s="164">
        <v>7</v>
      </c>
      <c r="AS774" s="75">
        <v>16</v>
      </c>
      <c r="AT774" s="165"/>
      <c r="AU774" s="75">
        <v>219</v>
      </c>
      <c r="AV774" s="75">
        <v>336</v>
      </c>
      <c r="AW774" s="369">
        <v>8</v>
      </c>
      <c r="AY774" s="75"/>
    </row>
    <row r="775" spans="1:51">
      <c r="A775" s="164">
        <f t="shared" si="188"/>
        <v>488</v>
      </c>
      <c r="B775" s="164">
        <f t="shared" si="189"/>
        <v>488219625</v>
      </c>
      <c r="C775" s="165" t="str">
        <f t="shared" si="190"/>
        <v>SOUTH SHORE</v>
      </c>
      <c r="D775" s="174">
        <f t="shared" si="191"/>
        <v>0</v>
      </c>
      <c r="E775" s="174">
        <f t="shared" si="192"/>
        <v>0</v>
      </c>
      <c r="F775" s="174">
        <f t="shared" si="193"/>
        <v>0</v>
      </c>
      <c r="G775" s="174">
        <f t="shared" si="194"/>
        <v>2</v>
      </c>
      <c r="H775" s="174">
        <f t="shared" si="195"/>
        <v>5</v>
      </c>
      <c r="I775" s="174">
        <f t="shared" si="196"/>
        <v>2</v>
      </c>
      <c r="J775" s="174">
        <f t="shared" si="197"/>
        <v>0</v>
      </c>
      <c r="K775" s="251">
        <f t="shared" si="198"/>
        <v>0.36</v>
      </c>
      <c r="L775" s="174"/>
      <c r="M775" s="174">
        <f t="shared" si="199"/>
        <v>0</v>
      </c>
      <c r="N775" s="174">
        <f t="shared" si="200"/>
        <v>0</v>
      </c>
      <c r="O775" s="174">
        <f t="shared" si="201"/>
        <v>0</v>
      </c>
      <c r="P775" s="174">
        <f t="shared" si="202"/>
        <v>2</v>
      </c>
      <c r="Q775" s="174">
        <f t="shared" si="203"/>
        <v>6</v>
      </c>
      <c r="R775" s="174">
        <f t="shared" si="204"/>
        <v>9</v>
      </c>
      <c r="S775" s="177"/>
      <c r="T775" s="177"/>
      <c r="U775" s="177"/>
      <c r="V775" s="177"/>
      <c r="W775" s="370"/>
      <c r="X775" s="370"/>
      <c r="Y775" s="391"/>
      <c r="Z775" s="177"/>
      <c r="AA775" s="75">
        <v>488</v>
      </c>
      <c r="AB775" s="75">
        <v>488219625</v>
      </c>
      <c r="AC775" s="193" t="s">
        <v>111</v>
      </c>
      <c r="AD775" s="75">
        <v>0</v>
      </c>
      <c r="AE775" s="75">
        <v>0</v>
      </c>
      <c r="AF775" s="75">
        <v>0</v>
      </c>
      <c r="AG775" s="75">
        <v>2</v>
      </c>
      <c r="AH775" s="75">
        <v>5</v>
      </c>
      <c r="AI775" s="75">
        <v>2</v>
      </c>
      <c r="AJ775" s="75">
        <v>0</v>
      </c>
      <c r="AK775" s="164">
        <v>0</v>
      </c>
      <c r="AL775" s="164">
        <v>0</v>
      </c>
      <c r="AM775" s="164">
        <v>0</v>
      </c>
      <c r="AN775" s="164">
        <v>0</v>
      </c>
      <c r="AO775" s="164">
        <v>2</v>
      </c>
      <c r="AP775" s="164">
        <v>0</v>
      </c>
      <c r="AQ775" s="164">
        <v>0</v>
      </c>
      <c r="AR775" s="164">
        <v>0</v>
      </c>
      <c r="AS775" s="75">
        <v>0</v>
      </c>
      <c r="AT775" s="165"/>
      <c r="AU775" s="75">
        <v>219</v>
      </c>
      <c r="AV775" s="75">
        <v>625</v>
      </c>
      <c r="AW775" s="369">
        <v>6</v>
      </c>
      <c r="AY775" s="75"/>
    </row>
    <row r="776" spans="1:51">
      <c r="A776" s="164">
        <f t="shared" si="188"/>
        <v>488</v>
      </c>
      <c r="B776" s="164">
        <f t="shared" si="189"/>
        <v>488219760</v>
      </c>
      <c r="C776" s="165" t="str">
        <f t="shared" si="190"/>
        <v>SOUTH SHORE</v>
      </c>
      <c r="D776" s="174">
        <f t="shared" si="191"/>
        <v>0</v>
      </c>
      <c r="E776" s="174">
        <f t="shared" si="192"/>
        <v>0</v>
      </c>
      <c r="F776" s="174">
        <f t="shared" si="193"/>
        <v>0</v>
      </c>
      <c r="G776" s="174">
        <f t="shared" si="194"/>
        <v>0</v>
      </c>
      <c r="H776" s="174">
        <f t="shared" si="195"/>
        <v>2</v>
      </c>
      <c r="I776" s="174">
        <f t="shared" si="196"/>
        <v>4</v>
      </c>
      <c r="J776" s="174">
        <f t="shared" si="197"/>
        <v>0</v>
      </c>
      <c r="K776" s="251">
        <f t="shared" si="198"/>
        <v>0.24</v>
      </c>
      <c r="L776" s="174"/>
      <c r="M776" s="174">
        <f t="shared" si="199"/>
        <v>0</v>
      </c>
      <c r="N776" s="174">
        <f t="shared" si="200"/>
        <v>0</v>
      </c>
      <c r="O776" s="174">
        <f t="shared" si="201"/>
        <v>0</v>
      </c>
      <c r="P776" s="174">
        <f t="shared" si="202"/>
        <v>4</v>
      </c>
      <c r="Q776" s="174">
        <f t="shared" si="203"/>
        <v>5</v>
      </c>
      <c r="R776" s="174">
        <f t="shared" si="204"/>
        <v>6</v>
      </c>
      <c r="S776" s="177"/>
      <c r="T776" s="177"/>
      <c r="U776" s="177"/>
      <c r="V776" s="177"/>
      <c r="W776" s="370"/>
      <c r="X776" s="370"/>
      <c r="Y776" s="391"/>
      <c r="Z776" s="177"/>
      <c r="AA776" s="75">
        <v>488</v>
      </c>
      <c r="AB776" s="75">
        <v>488219760</v>
      </c>
      <c r="AC776" s="193" t="s">
        <v>111</v>
      </c>
      <c r="AD776" s="75">
        <v>0</v>
      </c>
      <c r="AE776" s="75">
        <v>0</v>
      </c>
      <c r="AF776" s="75">
        <v>0</v>
      </c>
      <c r="AG776" s="75">
        <v>0</v>
      </c>
      <c r="AH776" s="75">
        <v>2</v>
      </c>
      <c r="AI776" s="75">
        <v>4</v>
      </c>
      <c r="AJ776" s="75">
        <v>0</v>
      </c>
      <c r="AK776" s="164">
        <v>0</v>
      </c>
      <c r="AL776" s="164">
        <v>0</v>
      </c>
      <c r="AM776" s="164">
        <v>0</v>
      </c>
      <c r="AN776" s="164">
        <v>0</v>
      </c>
      <c r="AO776" s="164">
        <v>1</v>
      </c>
      <c r="AP776" s="164">
        <v>0</v>
      </c>
      <c r="AQ776" s="164">
        <v>0</v>
      </c>
      <c r="AR776" s="164">
        <v>0</v>
      </c>
      <c r="AS776" s="75">
        <v>3</v>
      </c>
      <c r="AT776" s="165"/>
      <c r="AU776" s="75">
        <v>219</v>
      </c>
      <c r="AV776" s="75">
        <v>760</v>
      </c>
      <c r="AW776" s="369">
        <v>5</v>
      </c>
      <c r="AY776" s="75"/>
    </row>
    <row r="777" spans="1:51">
      <c r="A777" s="164">
        <f t="shared" si="188"/>
        <v>488</v>
      </c>
      <c r="B777" s="164">
        <f t="shared" si="189"/>
        <v>488219780</v>
      </c>
      <c r="C777" s="165" t="str">
        <f t="shared" si="190"/>
        <v>SOUTH SHORE</v>
      </c>
      <c r="D777" s="174">
        <f t="shared" si="191"/>
        <v>0</v>
      </c>
      <c r="E777" s="174">
        <f t="shared" si="192"/>
        <v>0</v>
      </c>
      <c r="F777" s="174">
        <f t="shared" si="193"/>
        <v>3</v>
      </c>
      <c r="G777" s="174">
        <f t="shared" si="194"/>
        <v>28</v>
      </c>
      <c r="H777" s="174">
        <f t="shared" si="195"/>
        <v>17</v>
      </c>
      <c r="I777" s="174">
        <f t="shared" si="196"/>
        <v>12</v>
      </c>
      <c r="J777" s="174">
        <f t="shared" si="197"/>
        <v>0</v>
      </c>
      <c r="K777" s="251">
        <f t="shared" si="198"/>
        <v>2.4</v>
      </c>
      <c r="L777" s="174"/>
      <c r="M777" s="174">
        <f t="shared" si="199"/>
        <v>1</v>
      </c>
      <c r="N777" s="174">
        <f t="shared" si="200"/>
        <v>0</v>
      </c>
      <c r="O777" s="174">
        <f t="shared" si="201"/>
        <v>2</v>
      </c>
      <c r="P777" s="174">
        <f t="shared" si="202"/>
        <v>18</v>
      </c>
      <c r="Q777" s="174">
        <f t="shared" si="203"/>
        <v>6</v>
      </c>
      <c r="R777" s="174">
        <f t="shared" si="204"/>
        <v>60</v>
      </c>
      <c r="S777" s="177"/>
      <c r="T777" s="177"/>
      <c r="U777" s="177"/>
      <c r="V777" s="177"/>
      <c r="W777" s="370"/>
      <c r="X777" s="370"/>
      <c r="Y777" s="391"/>
      <c r="Z777" s="177"/>
      <c r="AA777" s="75">
        <v>488</v>
      </c>
      <c r="AB777" s="75">
        <v>488219780</v>
      </c>
      <c r="AC777" s="193" t="s">
        <v>111</v>
      </c>
      <c r="AD777" s="75">
        <v>0</v>
      </c>
      <c r="AE777" s="75">
        <v>0</v>
      </c>
      <c r="AF777" s="75">
        <v>3</v>
      </c>
      <c r="AG777" s="75">
        <v>28</v>
      </c>
      <c r="AH777" s="75">
        <v>17</v>
      </c>
      <c r="AI777" s="75">
        <v>12</v>
      </c>
      <c r="AJ777" s="75">
        <v>0</v>
      </c>
      <c r="AK777" s="164">
        <v>0</v>
      </c>
      <c r="AL777" s="164">
        <v>1</v>
      </c>
      <c r="AM777" s="164">
        <v>0</v>
      </c>
      <c r="AN777" s="164">
        <v>2</v>
      </c>
      <c r="AO777" s="164">
        <v>11</v>
      </c>
      <c r="AP777" s="164">
        <v>0</v>
      </c>
      <c r="AQ777" s="164">
        <v>0</v>
      </c>
      <c r="AR777" s="164">
        <v>1</v>
      </c>
      <c r="AS777" s="75">
        <v>6</v>
      </c>
      <c r="AT777" s="165"/>
      <c r="AU777" s="75">
        <v>219</v>
      </c>
      <c r="AV777" s="75">
        <v>780</v>
      </c>
      <c r="AW777" s="369">
        <v>6</v>
      </c>
      <c r="AY777" s="75"/>
    </row>
    <row r="778" spans="1:51">
      <c r="A778" s="164">
        <f t="shared" si="188"/>
        <v>489</v>
      </c>
      <c r="B778" s="164">
        <f t="shared" si="189"/>
        <v>489020020</v>
      </c>
      <c r="C778" s="165" t="str">
        <f t="shared" si="190"/>
        <v>STURGIS</v>
      </c>
      <c r="D778" s="174">
        <f t="shared" si="191"/>
        <v>0</v>
      </c>
      <c r="E778" s="174">
        <f t="shared" si="192"/>
        <v>0</v>
      </c>
      <c r="F778" s="174">
        <f t="shared" si="193"/>
        <v>0</v>
      </c>
      <c r="G778" s="174">
        <f t="shared" si="194"/>
        <v>0</v>
      </c>
      <c r="H778" s="174">
        <f t="shared" si="195"/>
        <v>0</v>
      </c>
      <c r="I778" s="174">
        <f t="shared" si="196"/>
        <v>281</v>
      </c>
      <c r="J778" s="174">
        <f t="shared" si="197"/>
        <v>0</v>
      </c>
      <c r="K778" s="251">
        <f t="shared" si="198"/>
        <v>11.24</v>
      </c>
      <c r="L778" s="174"/>
      <c r="M778" s="174">
        <f t="shared" si="199"/>
        <v>0</v>
      </c>
      <c r="N778" s="174">
        <f t="shared" si="200"/>
        <v>0</v>
      </c>
      <c r="O778" s="174">
        <f t="shared" si="201"/>
        <v>12</v>
      </c>
      <c r="P778" s="174">
        <f t="shared" si="202"/>
        <v>89</v>
      </c>
      <c r="Q778" s="174">
        <f t="shared" si="203"/>
        <v>10</v>
      </c>
      <c r="R778" s="174">
        <f t="shared" si="204"/>
        <v>281</v>
      </c>
      <c r="S778" s="177"/>
      <c r="T778" s="177"/>
      <c r="U778" s="177"/>
      <c r="V778" s="177"/>
      <c r="W778" s="370"/>
      <c r="X778" s="370"/>
      <c r="Y778" s="391"/>
      <c r="Z778" s="177"/>
      <c r="AA778" s="75">
        <v>489</v>
      </c>
      <c r="AB778" s="75">
        <v>489020020</v>
      </c>
      <c r="AC778" s="193" t="s">
        <v>113</v>
      </c>
      <c r="AD778" s="75">
        <v>0</v>
      </c>
      <c r="AE778" s="75">
        <v>0</v>
      </c>
      <c r="AF778" s="75">
        <v>0</v>
      </c>
      <c r="AG778" s="75">
        <v>0</v>
      </c>
      <c r="AH778" s="75">
        <v>0</v>
      </c>
      <c r="AI778" s="75">
        <v>281</v>
      </c>
      <c r="AJ778" s="75">
        <v>0</v>
      </c>
      <c r="AK778" s="164">
        <v>0</v>
      </c>
      <c r="AL778" s="164">
        <v>0</v>
      </c>
      <c r="AM778" s="164">
        <v>0</v>
      </c>
      <c r="AN778" s="164">
        <v>12</v>
      </c>
      <c r="AO778" s="164">
        <v>0</v>
      </c>
      <c r="AP778" s="164">
        <v>0</v>
      </c>
      <c r="AQ778" s="164">
        <v>0</v>
      </c>
      <c r="AR778" s="164">
        <v>0</v>
      </c>
      <c r="AS778" s="75">
        <v>89</v>
      </c>
      <c r="AT778" s="165"/>
      <c r="AU778" s="75">
        <v>20</v>
      </c>
      <c r="AV778" s="75">
        <v>20</v>
      </c>
      <c r="AW778" s="369">
        <v>10</v>
      </c>
      <c r="AY778" s="75"/>
    </row>
    <row r="779" spans="1:51">
      <c r="A779" s="164">
        <f t="shared" ref="A779:A842" si="205">AA779</f>
        <v>489</v>
      </c>
      <c r="B779" s="164">
        <f t="shared" ref="B779:B842" si="206">AB779</f>
        <v>489020036</v>
      </c>
      <c r="C779" s="165" t="str">
        <f t="shared" ref="C779:C842" si="207">AC779</f>
        <v>STURGIS</v>
      </c>
      <c r="D779" s="174">
        <f t="shared" ref="D779:D842" si="208">ROUND(AD779,0)</f>
        <v>0</v>
      </c>
      <c r="E779" s="174">
        <f t="shared" ref="E779:E842" si="209">ROUND(AE779,0)</f>
        <v>0</v>
      </c>
      <c r="F779" s="174">
        <f t="shared" ref="F779:F842" si="210">ROUND(AF779,0)</f>
        <v>0</v>
      </c>
      <c r="G779" s="174">
        <f t="shared" ref="G779:G842" si="211">ROUND(AG779,0)</f>
        <v>0</v>
      </c>
      <c r="H779" s="174">
        <f t="shared" ref="H779:H842" si="212">ROUND(AH779,0)</f>
        <v>0</v>
      </c>
      <c r="I779" s="174">
        <f t="shared" ref="I779:I842" si="213">ROUND(AI779,0)-J779</f>
        <v>68</v>
      </c>
      <c r="J779" s="174">
        <f t="shared" ref="J779:J842" si="214">ROUND(AJ779,0)</f>
        <v>0</v>
      </c>
      <c r="K779" s="251">
        <f t="shared" ref="K779:K842" si="215">ROUND($K$2*(SUM(AF779:AI779)+(AE779*0.5))+$K$5*AJ779,4)</f>
        <v>2.72</v>
      </c>
      <c r="L779" s="174"/>
      <c r="M779" s="174">
        <f t="shared" ref="M779:M842" si="216">ROUND(AL779+(AK779*0.5),0)</f>
        <v>0</v>
      </c>
      <c r="N779" s="174">
        <f t="shared" ref="N779:N842" si="217">ROUND(AM779,0)</f>
        <v>0</v>
      </c>
      <c r="O779" s="174">
        <f t="shared" ref="O779:O842" si="218">ROUND(AN779,0)</f>
        <v>0</v>
      </c>
      <c r="P779" s="174">
        <f t="shared" ref="P779:P842" si="219">ROUND(((AP779+AQ779)*0.5)+AO779+AR779+AS779,0)</f>
        <v>11</v>
      </c>
      <c r="Q779" s="174">
        <f t="shared" ref="Q779:Q842" si="220">AW779</f>
        <v>7</v>
      </c>
      <c r="R779" s="174">
        <f t="shared" ref="R779:R842" si="221">SUM(F779:I779)+ROUND(D779*0.5,0)+ROUND(J779,0)</f>
        <v>68</v>
      </c>
      <c r="S779" s="177"/>
      <c r="T779" s="177"/>
      <c r="U779" s="177"/>
      <c r="V779" s="177"/>
      <c r="W779" s="370"/>
      <c r="X779" s="370"/>
      <c r="Y779" s="391"/>
      <c r="Z779" s="177"/>
      <c r="AA779" s="75">
        <v>489</v>
      </c>
      <c r="AB779" s="75">
        <v>489020036</v>
      </c>
      <c r="AC779" s="193" t="s">
        <v>113</v>
      </c>
      <c r="AD779" s="75">
        <v>0</v>
      </c>
      <c r="AE779" s="75">
        <v>0</v>
      </c>
      <c r="AF779" s="75">
        <v>0</v>
      </c>
      <c r="AG779" s="75">
        <v>0</v>
      </c>
      <c r="AH779" s="75">
        <v>0</v>
      </c>
      <c r="AI779" s="75">
        <v>68</v>
      </c>
      <c r="AJ779" s="75">
        <v>0</v>
      </c>
      <c r="AK779" s="164">
        <v>0</v>
      </c>
      <c r="AL779" s="164">
        <v>0</v>
      </c>
      <c r="AM779" s="164">
        <v>0</v>
      </c>
      <c r="AN779" s="164">
        <v>0</v>
      </c>
      <c r="AO779" s="164">
        <v>0</v>
      </c>
      <c r="AP779" s="164">
        <v>0</v>
      </c>
      <c r="AQ779" s="164">
        <v>0</v>
      </c>
      <c r="AR779" s="164">
        <v>0</v>
      </c>
      <c r="AS779" s="75">
        <v>11</v>
      </c>
      <c r="AT779" s="165"/>
      <c r="AU779" s="75">
        <v>20</v>
      </c>
      <c r="AV779" s="75">
        <v>36</v>
      </c>
      <c r="AW779" s="369">
        <v>7</v>
      </c>
      <c r="AY779" s="75"/>
    </row>
    <row r="780" spans="1:51">
      <c r="A780" s="164">
        <f t="shared" si="205"/>
        <v>489</v>
      </c>
      <c r="B780" s="164">
        <f t="shared" si="206"/>
        <v>489020082</v>
      </c>
      <c r="C780" s="165" t="str">
        <f t="shared" si="207"/>
        <v>STURGIS</v>
      </c>
      <c r="D780" s="174">
        <f t="shared" si="208"/>
        <v>0</v>
      </c>
      <c r="E780" s="174">
        <f t="shared" si="209"/>
        <v>0</v>
      </c>
      <c r="F780" s="174">
        <f t="shared" si="210"/>
        <v>0</v>
      </c>
      <c r="G780" s="174">
        <f t="shared" si="211"/>
        <v>0</v>
      </c>
      <c r="H780" s="174">
        <f t="shared" si="212"/>
        <v>0</v>
      </c>
      <c r="I780" s="174">
        <f t="shared" si="213"/>
        <v>1</v>
      </c>
      <c r="J780" s="174">
        <f t="shared" si="214"/>
        <v>0</v>
      </c>
      <c r="K780" s="251">
        <f t="shared" si="215"/>
        <v>0.04</v>
      </c>
      <c r="L780" s="174"/>
      <c r="M780" s="174">
        <f t="shared" si="216"/>
        <v>0</v>
      </c>
      <c r="N780" s="174">
        <f t="shared" si="217"/>
        <v>0</v>
      </c>
      <c r="O780" s="174">
        <f t="shared" si="218"/>
        <v>0</v>
      </c>
      <c r="P780" s="174">
        <f t="shared" si="219"/>
        <v>0</v>
      </c>
      <c r="Q780" s="174">
        <f t="shared" si="220"/>
        <v>2</v>
      </c>
      <c r="R780" s="174">
        <f t="shared" si="221"/>
        <v>1</v>
      </c>
      <c r="S780" s="177"/>
      <c r="T780" s="177"/>
      <c r="U780" s="177"/>
      <c r="V780" s="177"/>
      <c r="W780" s="370"/>
      <c r="X780" s="370"/>
      <c r="Y780" s="391"/>
      <c r="Z780" s="177"/>
      <c r="AA780" s="75">
        <v>489</v>
      </c>
      <c r="AB780" s="75">
        <v>489020082</v>
      </c>
      <c r="AC780" s="193" t="s">
        <v>113</v>
      </c>
      <c r="AD780" s="75">
        <v>0</v>
      </c>
      <c r="AE780" s="75">
        <v>0</v>
      </c>
      <c r="AF780" s="75">
        <v>0</v>
      </c>
      <c r="AG780" s="75">
        <v>0</v>
      </c>
      <c r="AH780" s="75">
        <v>0</v>
      </c>
      <c r="AI780" s="75">
        <v>1</v>
      </c>
      <c r="AJ780" s="75">
        <v>0</v>
      </c>
      <c r="AK780" s="164">
        <v>0</v>
      </c>
      <c r="AL780" s="164">
        <v>0</v>
      </c>
      <c r="AM780" s="164">
        <v>0</v>
      </c>
      <c r="AN780" s="164">
        <v>0</v>
      </c>
      <c r="AO780" s="164">
        <v>0</v>
      </c>
      <c r="AP780" s="164">
        <v>0</v>
      </c>
      <c r="AQ780" s="164">
        <v>0</v>
      </c>
      <c r="AR780" s="164">
        <v>0</v>
      </c>
      <c r="AS780" s="75">
        <v>0</v>
      </c>
      <c r="AT780" s="165"/>
      <c r="AU780" s="75">
        <v>20</v>
      </c>
      <c r="AV780" s="75">
        <v>82</v>
      </c>
      <c r="AW780" s="369">
        <v>2</v>
      </c>
      <c r="AY780" s="75"/>
    </row>
    <row r="781" spans="1:51">
      <c r="A781" s="164">
        <f t="shared" si="205"/>
        <v>489</v>
      </c>
      <c r="B781" s="164">
        <f t="shared" si="206"/>
        <v>489020096</v>
      </c>
      <c r="C781" s="165" t="str">
        <f t="shared" si="207"/>
        <v>STURGIS</v>
      </c>
      <c r="D781" s="174">
        <f t="shared" si="208"/>
        <v>0</v>
      </c>
      <c r="E781" s="174">
        <f t="shared" si="209"/>
        <v>0</v>
      </c>
      <c r="F781" s="174">
        <f t="shared" si="210"/>
        <v>0</v>
      </c>
      <c r="G781" s="174">
        <f t="shared" si="211"/>
        <v>0</v>
      </c>
      <c r="H781" s="174">
        <f t="shared" si="212"/>
        <v>0</v>
      </c>
      <c r="I781" s="174">
        <f t="shared" si="213"/>
        <v>90</v>
      </c>
      <c r="J781" s="174">
        <f t="shared" si="214"/>
        <v>0</v>
      </c>
      <c r="K781" s="251">
        <f t="shared" si="215"/>
        <v>3.6</v>
      </c>
      <c r="L781" s="174"/>
      <c r="M781" s="174">
        <f t="shared" si="216"/>
        <v>0</v>
      </c>
      <c r="N781" s="174">
        <f t="shared" si="217"/>
        <v>0</v>
      </c>
      <c r="O781" s="174">
        <f t="shared" si="218"/>
        <v>1</v>
      </c>
      <c r="P781" s="174">
        <f t="shared" si="219"/>
        <v>10</v>
      </c>
      <c r="Q781" s="174">
        <f t="shared" si="220"/>
        <v>7</v>
      </c>
      <c r="R781" s="174">
        <f t="shared" si="221"/>
        <v>90</v>
      </c>
      <c r="S781" s="177"/>
      <c r="T781" s="177"/>
      <c r="U781" s="177"/>
      <c r="V781" s="177"/>
      <c r="W781" s="370"/>
      <c r="X781" s="370"/>
      <c r="Y781" s="391"/>
      <c r="Z781" s="177"/>
      <c r="AA781" s="75">
        <v>489</v>
      </c>
      <c r="AB781" s="75">
        <v>489020096</v>
      </c>
      <c r="AC781" s="193" t="s">
        <v>113</v>
      </c>
      <c r="AD781" s="75">
        <v>0</v>
      </c>
      <c r="AE781" s="75">
        <v>0</v>
      </c>
      <c r="AF781" s="75">
        <v>0</v>
      </c>
      <c r="AG781" s="75">
        <v>0</v>
      </c>
      <c r="AH781" s="75">
        <v>0</v>
      </c>
      <c r="AI781" s="75">
        <v>90</v>
      </c>
      <c r="AJ781" s="75">
        <v>0</v>
      </c>
      <c r="AK781" s="164">
        <v>0</v>
      </c>
      <c r="AL781" s="164">
        <v>0</v>
      </c>
      <c r="AM781" s="164">
        <v>0</v>
      </c>
      <c r="AN781" s="164">
        <v>1</v>
      </c>
      <c r="AO781" s="164">
        <v>0</v>
      </c>
      <c r="AP781" s="164">
        <v>0</v>
      </c>
      <c r="AQ781" s="164">
        <v>0</v>
      </c>
      <c r="AR781" s="164">
        <v>0</v>
      </c>
      <c r="AS781" s="75">
        <v>10</v>
      </c>
      <c r="AT781" s="165"/>
      <c r="AU781" s="75">
        <v>20</v>
      </c>
      <c r="AV781" s="75">
        <v>96</v>
      </c>
      <c r="AW781" s="369">
        <v>7</v>
      </c>
      <c r="AY781" s="75"/>
    </row>
    <row r="782" spans="1:51">
      <c r="A782" s="164">
        <f t="shared" si="205"/>
        <v>489</v>
      </c>
      <c r="B782" s="164">
        <f t="shared" si="206"/>
        <v>489020122</v>
      </c>
      <c r="C782" s="165" t="str">
        <f t="shared" si="207"/>
        <v>STURGIS</v>
      </c>
      <c r="D782" s="174">
        <f t="shared" si="208"/>
        <v>0</v>
      </c>
      <c r="E782" s="174">
        <f t="shared" si="209"/>
        <v>0</v>
      </c>
      <c r="F782" s="174">
        <f t="shared" si="210"/>
        <v>0</v>
      </c>
      <c r="G782" s="174">
        <f t="shared" si="211"/>
        <v>0</v>
      </c>
      <c r="H782" s="174">
        <f t="shared" si="212"/>
        <v>0</v>
      </c>
      <c r="I782" s="174">
        <f t="shared" si="213"/>
        <v>1</v>
      </c>
      <c r="J782" s="174">
        <f t="shared" si="214"/>
        <v>0</v>
      </c>
      <c r="K782" s="251">
        <f t="shared" si="215"/>
        <v>0.04</v>
      </c>
      <c r="L782" s="174"/>
      <c r="M782" s="174">
        <f t="shared" si="216"/>
        <v>0</v>
      </c>
      <c r="N782" s="174">
        <f t="shared" si="217"/>
        <v>0</v>
      </c>
      <c r="O782" s="174">
        <f t="shared" si="218"/>
        <v>0</v>
      </c>
      <c r="P782" s="174">
        <f t="shared" si="219"/>
        <v>0</v>
      </c>
      <c r="Q782" s="174">
        <f t="shared" si="220"/>
        <v>2</v>
      </c>
      <c r="R782" s="174">
        <f t="shared" si="221"/>
        <v>1</v>
      </c>
      <c r="S782" s="177"/>
      <c r="T782" s="177"/>
      <c r="U782" s="177"/>
      <c r="V782" s="177"/>
      <c r="W782" s="370"/>
      <c r="X782" s="370"/>
      <c r="Y782" s="391"/>
      <c r="Z782" s="177"/>
      <c r="AA782" s="75">
        <v>489</v>
      </c>
      <c r="AB782" s="75">
        <v>489020122</v>
      </c>
      <c r="AC782" s="193" t="s">
        <v>113</v>
      </c>
      <c r="AD782" s="75">
        <v>0</v>
      </c>
      <c r="AE782" s="75">
        <v>0</v>
      </c>
      <c r="AF782" s="75">
        <v>0</v>
      </c>
      <c r="AG782" s="75">
        <v>0</v>
      </c>
      <c r="AH782" s="75">
        <v>0</v>
      </c>
      <c r="AI782" s="75">
        <v>1</v>
      </c>
      <c r="AJ782" s="75">
        <v>0</v>
      </c>
      <c r="AK782" s="164">
        <v>0</v>
      </c>
      <c r="AL782" s="164">
        <v>0</v>
      </c>
      <c r="AM782" s="164">
        <v>0</v>
      </c>
      <c r="AN782" s="164">
        <v>0</v>
      </c>
      <c r="AO782" s="164">
        <v>0</v>
      </c>
      <c r="AP782" s="164">
        <v>0</v>
      </c>
      <c r="AQ782" s="164">
        <v>0</v>
      </c>
      <c r="AR782" s="164">
        <v>0</v>
      </c>
      <c r="AS782" s="75">
        <v>0</v>
      </c>
      <c r="AT782" s="165"/>
      <c r="AU782" s="75">
        <v>20</v>
      </c>
      <c r="AV782" s="75">
        <v>122</v>
      </c>
      <c r="AW782" s="369">
        <v>2</v>
      </c>
      <c r="AY782" s="75"/>
    </row>
    <row r="783" spans="1:51">
      <c r="A783" s="164">
        <f t="shared" si="205"/>
        <v>489</v>
      </c>
      <c r="B783" s="164">
        <f t="shared" si="206"/>
        <v>489020172</v>
      </c>
      <c r="C783" s="165" t="str">
        <f t="shared" si="207"/>
        <v>STURGIS</v>
      </c>
      <c r="D783" s="174">
        <f t="shared" si="208"/>
        <v>0</v>
      </c>
      <c r="E783" s="174">
        <f t="shared" si="209"/>
        <v>0</v>
      </c>
      <c r="F783" s="174">
        <f t="shared" si="210"/>
        <v>0</v>
      </c>
      <c r="G783" s="174">
        <f t="shared" si="211"/>
        <v>0</v>
      </c>
      <c r="H783" s="174">
        <f t="shared" si="212"/>
        <v>0</v>
      </c>
      <c r="I783" s="174">
        <f t="shared" si="213"/>
        <v>36</v>
      </c>
      <c r="J783" s="174">
        <f t="shared" si="214"/>
        <v>0</v>
      </c>
      <c r="K783" s="251">
        <f t="shared" si="215"/>
        <v>1.44</v>
      </c>
      <c r="L783" s="174"/>
      <c r="M783" s="174">
        <f t="shared" si="216"/>
        <v>0</v>
      </c>
      <c r="N783" s="174">
        <f t="shared" si="217"/>
        <v>0</v>
      </c>
      <c r="O783" s="174">
        <f t="shared" si="218"/>
        <v>0</v>
      </c>
      <c r="P783" s="174">
        <f t="shared" si="219"/>
        <v>8</v>
      </c>
      <c r="Q783" s="174">
        <f t="shared" si="220"/>
        <v>8</v>
      </c>
      <c r="R783" s="174">
        <f t="shared" si="221"/>
        <v>36</v>
      </c>
      <c r="S783" s="177"/>
      <c r="T783" s="177"/>
      <c r="U783" s="177"/>
      <c r="V783" s="177"/>
      <c r="W783" s="370"/>
      <c r="X783" s="370"/>
      <c r="Y783" s="391"/>
      <c r="Z783" s="177"/>
      <c r="AA783" s="75">
        <v>489</v>
      </c>
      <c r="AB783" s="75">
        <v>489020172</v>
      </c>
      <c r="AC783" s="193" t="s">
        <v>113</v>
      </c>
      <c r="AD783" s="75">
        <v>0</v>
      </c>
      <c r="AE783" s="75">
        <v>0</v>
      </c>
      <c r="AF783" s="75">
        <v>0</v>
      </c>
      <c r="AG783" s="75">
        <v>0</v>
      </c>
      <c r="AH783" s="75">
        <v>0</v>
      </c>
      <c r="AI783" s="75">
        <v>36</v>
      </c>
      <c r="AJ783" s="75">
        <v>0</v>
      </c>
      <c r="AK783" s="164">
        <v>0</v>
      </c>
      <c r="AL783" s="164">
        <v>0</v>
      </c>
      <c r="AM783" s="164">
        <v>0</v>
      </c>
      <c r="AN783" s="164">
        <v>0</v>
      </c>
      <c r="AO783" s="164">
        <v>0</v>
      </c>
      <c r="AP783" s="164">
        <v>0</v>
      </c>
      <c r="AQ783" s="164">
        <v>0</v>
      </c>
      <c r="AR783" s="164">
        <v>0</v>
      </c>
      <c r="AS783" s="75">
        <v>8</v>
      </c>
      <c r="AT783" s="165"/>
      <c r="AU783" s="75">
        <v>20</v>
      </c>
      <c r="AV783" s="75">
        <v>172</v>
      </c>
      <c r="AW783" s="369">
        <v>8</v>
      </c>
      <c r="AY783" s="75"/>
    </row>
    <row r="784" spans="1:51">
      <c r="A784" s="164">
        <f t="shared" si="205"/>
        <v>489</v>
      </c>
      <c r="B784" s="164">
        <f t="shared" si="206"/>
        <v>489020197</v>
      </c>
      <c r="C784" s="165" t="str">
        <f t="shared" si="207"/>
        <v>STURGIS</v>
      </c>
      <c r="D784" s="174">
        <f t="shared" si="208"/>
        <v>0</v>
      </c>
      <c r="E784" s="174">
        <f t="shared" si="209"/>
        <v>0</v>
      </c>
      <c r="F784" s="174">
        <f t="shared" si="210"/>
        <v>0</v>
      </c>
      <c r="G784" s="174">
        <f t="shared" si="211"/>
        <v>0</v>
      </c>
      <c r="H784" s="174">
        <f t="shared" si="212"/>
        <v>0</v>
      </c>
      <c r="I784" s="174">
        <f t="shared" si="213"/>
        <v>2</v>
      </c>
      <c r="J784" s="174">
        <f t="shared" si="214"/>
        <v>0</v>
      </c>
      <c r="K784" s="251">
        <f t="shared" si="215"/>
        <v>0.08</v>
      </c>
      <c r="L784" s="174"/>
      <c r="M784" s="174">
        <f t="shared" si="216"/>
        <v>0</v>
      </c>
      <c r="N784" s="174">
        <f t="shared" si="217"/>
        <v>0</v>
      </c>
      <c r="O784" s="174">
        <f t="shared" si="218"/>
        <v>0</v>
      </c>
      <c r="P784" s="174">
        <f t="shared" si="219"/>
        <v>1</v>
      </c>
      <c r="Q784" s="174">
        <f t="shared" si="220"/>
        <v>8</v>
      </c>
      <c r="R784" s="174">
        <f t="shared" si="221"/>
        <v>2</v>
      </c>
      <c r="S784" s="177"/>
      <c r="T784" s="177"/>
      <c r="U784" s="177"/>
      <c r="V784" s="177"/>
      <c r="W784" s="370"/>
      <c r="X784" s="370"/>
      <c r="Y784" s="391"/>
      <c r="Z784" s="177"/>
      <c r="AA784" s="75">
        <v>489</v>
      </c>
      <c r="AB784" s="75">
        <v>489020197</v>
      </c>
      <c r="AC784" s="193" t="s">
        <v>113</v>
      </c>
      <c r="AD784" s="75">
        <v>0</v>
      </c>
      <c r="AE784" s="75">
        <v>0</v>
      </c>
      <c r="AF784" s="75">
        <v>0</v>
      </c>
      <c r="AG784" s="75">
        <v>0</v>
      </c>
      <c r="AH784" s="75">
        <v>0</v>
      </c>
      <c r="AI784" s="75">
        <v>2</v>
      </c>
      <c r="AJ784" s="75">
        <v>0</v>
      </c>
      <c r="AK784" s="164">
        <v>0</v>
      </c>
      <c r="AL784" s="164">
        <v>0</v>
      </c>
      <c r="AM784" s="164">
        <v>0</v>
      </c>
      <c r="AN784" s="164">
        <v>0</v>
      </c>
      <c r="AO784" s="164">
        <v>0</v>
      </c>
      <c r="AP784" s="164">
        <v>0</v>
      </c>
      <c r="AQ784" s="164">
        <v>0</v>
      </c>
      <c r="AR784" s="164">
        <v>0</v>
      </c>
      <c r="AS784" s="75">
        <v>1</v>
      </c>
      <c r="AT784" s="165"/>
      <c r="AU784" s="75">
        <v>20</v>
      </c>
      <c r="AV784" s="75">
        <v>197</v>
      </c>
      <c r="AW784" s="369">
        <v>8</v>
      </c>
      <c r="AY784" s="75"/>
    </row>
    <row r="785" spans="1:51">
      <c r="A785" s="164">
        <f t="shared" si="205"/>
        <v>489</v>
      </c>
      <c r="B785" s="164">
        <f t="shared" si="206"/>
        <v>489020231</v>
      </c>
      <c r="C785" s="165" t="str">
        <f t="shared" si="207"/>
        <v>STURGIS</v>
      </c>
      <c r="D785" s="174">
        <f t="shared" si="208"/>
        <v>0</v>
      </c>
      <c r="E785" s="174">
        <f t="shared" si="209"/>
        <v>0</v>
      </c>
      <c r="F785" s="174">
        <f t="shared" si="210"/>
        <v>0</v>
      </c>
      <c r="G785" s="174">
        <f t="shared" si="211"/>
        <v>0</v>
      </c>
      <c r="H785" s="174">
        <f t="shared" si="212"/>
        <v>0</v>
      </c>
      <c r="I785" s="174">
        <f t="shared" si="213"/>
        <v>1</v>
      </c>
      <c r="J785" s="174">
        <f t="shared" si="214"/>
        <v>0</v>
      </c>
      <c r="K785" s="251">
        <f t="shared" si="215"/>
        <v>0.04</v>
      </c>
      <c r="L785" s="174"/>
      <c r="M785" s="174">
        <f t="shared" si="216"/>
        <v>0</v>
      </c>
      <c r="N785" s="174">
        <f t="shared" si="217"/>
        <v>0</v>
      </c>
      <c r="O785" s="174">
        <f t="shared" si="218"/>
        <v>0</v>
      </c>
      <c r="P785" s="174">
        <f t="shared" si="219"/>
        <v>1</v>
      </c>
      <c r="Q785" s="174">
        <f t="shared" si="220"/>
        <v>4</v>
      </c>
      <c r="R785" s="174">
        <f t="shared" si="221"/>
        <v>1</v>
      </c>
      <c r="S785" s="177"/>
      <c r="T785" s="177"/>
      <c r="U785" s="177"/>
      <c r="V785" s="177"/>
      <c r="W785" s="370"/>
      <c r="X785" s="370"/>
      <c r="Y785" s="391"/>
      <c r="Z785" s="177"/>
      <c r="AA785" s="75">
        <v>489</v>
      </c>
      <c r="AB785" s="75">
        <v>489020231</v>
      </c>
      <c r="AC785" s="193" t="s">
        <v>113</v>
      </c>
      <c r="AD785" s="75">
        <v>0</v>
      </c>
      <c r="AE785" s="75">
        <v>0</v>
      </c>
      <c r="AF785" s="75">
        <v>0</v>
      </c>
      <c r="AG785" s="75">
        <v>0</v>
      </c>
      <c r="AH785" s="75">
        <v>0</v>
      </c>
      <c r="AI785" s="75">
        <v>1</v>
      </c>
      <c r="AJ785" s="75">
        <v>0</v>
      </c>
      <c r="AK785" s="164">
        <v>0</v>
      </c>
      <c r="AL785" s="164">
        <v>0</v>
      </c>
      <c r="AM785" s="164">
        <v>0</v>
      </c>
      <c r="AN785" s="164">
        <v>0</v>
      </c>
      <c r="AO785" s="164">
        <v>0</v>
      </c>
      <c r="AP785" s="164">
        <v>0</v>
      </c>
      <c r="AQ785" s="164">
        <v>0</v>
      </c>
      <c r="AR785" s="164">
        <v>0</v>
      </c>
      <c r="AS785" s="75">
        <v>1</v>
      </c>
      <c r="AT785" s="165"/>
      <c r="AU785" s="75">
        <v>20</v>
      </c>
      <c r="AV785" s="75">
        <v>231</v>
      </c>
      <c r="AW785" s="369">
        <v>4</v>
      </c>
      <c r="AY785" s="75"/>
    </row>
    <row r="786" spans="1:51">
      <c r="A786" s="164">
        <f t="shared" si="205"/>
        <v>489</v>
      </c>
      <c r="B786" s="164">
        <f t="shared" si="206"/>
        <v>489020239</v>
      </c>
      <c r="C786" s="165" t="str">
        <f t="shared" si="207"/>
        <v>STURGIS</v>
      </c>
      <c r="D786" s="174">
        <f t="shared" si="208"/>
        <v>0</v>
      </c>
      <c r="E786" s="174">
        <f t="shared" si="209"/>
        <v>0</v>
      </c>
      <c r="F786" s="174">
        <f t="shared" si="210"/>
        <v>0</v>
      </c>
      <c r="G786" s="174">
        <f t="shared" si="211"/>
        <v>0</v>
      </c>
      <c r="H786" s="174">
        <f t="shared" si="212"/>
        <v>0</v>
      </c>
      <c r="I786" s="174">
        <f t="shared" si="213"/>
        <v>41</v>
      </c>
      <c r="J786" s="174">
        <f t="shared" si="214"/>
        <v>0</v>
      </c>
      <c r="K786" s="251">
        <f t="shared" si="215"/>
        <v>1.64</v>
      </c>
      <c r="L786" s="174"/>
      <c r="M786" s="174">
        <f t="shared" si="216"/>
        <v>0</v>
      </c>
      <c r="N786" s="174">
        <f t="shared" si="217"/>
        <v>0</v>
      </c>
      <c r="O786" s="174">
        <f t="shared" si="218"/>
        <v>0</v>
      </c>
      <c r="P786" s="174">
        <f t="shared" si="219"/>
        <v>11</v>
      </c>
      <c r="Q786" s="174">
        <f t="shared" si="220"/>
        <v>6</v>
      </c>
      <c r="R786" s="174">
        <f t="shared" si="221"/>
        <v>41</v>
      </c>
      <c r="S786" s="177"/>
      <c r="T786" s="177"/>
      <c r="U786" s="177"/>
      <c r="V786" s="177"/>
      <c r="W786" s="370"/>
      <c r="X786" s="370"/>
      <c r="Y786" s="391"/>
      <c r="Z786" s="177"/>
      <c r="AA786" s="75">
        <v>489</v>
      </c>
      <c r="AB786" s="75">
        <v>489020239</v>
      </c>
      <c r="AC786" s="193" t="s">
        <v>113</v>
      </c>
      <c r="AD786" s="75">
        <v>0</v>
      </c>
      <c r="AE786" s="75">
        <v>0</v>
      </c>
      <c r="AF786" s="75">
        <v>0</v>
      </c>
      <c r="AG786" s="75">
        <v>0</v>
      </c>
      <c r="AH786" s="75">
        <v>0</v>
      </c>
      <c r="AI786" s="75">
        <v>41</v>
      </c>
      <c r="AJ786" s="75">
        <v>0</v>
      </c>
      <c r="AK786" s="164">
        <v>0</v>
      </c>
      <c r="AL786" s="164">
        <v>0</v>
      </c>
      <c r="AM786" s="164">
        <v>0</v>
      </c>
      <c r="AN786" s="164">
        <v>0</v>
      </c>
      <c r="AO786" s="164">
        <v>0</v>
      </c>
      <c r="AP786" s="164">
        <v>0</v>
      </c>
      <c r="AQ786" s="164">
        <v>0</v>
      </c>
      <c r="AR786" s="164">
        <v>0</v>
      </c>
      <c r="AS786" s="75">
        <v>11</v>
      </c>
      <c r="AT786" s="165"/>
      <c r="AU786" s="75">
        <v>20</v>
      </c>
      <c r="AV786" s="75">
        <v>239</v>
      </c>
      <c r="AW786" s="369">
        <v>6</v>
      </c>
      <c r="AY786" s="75"/>
    </row>
    <row r="787" spans="1:51">
      <c r="A787" s="164">
        <f t="shared" si="205"/>
        <v>489</v>
      </c>
      <c r="B787" s="164">
        <f t="shared" si="206"/>
        <v>489020261</v>
      </c>
      <c r="C787" s="165" t="str">
        <f t="shared" si="207"/>
        <v>STURGIS</v>
      </c>
      <c r="D787" s="174">
        <f t="shared" si="208"/>
        <v>0</v>
      </c>
      <c r="E787" s="174">
        <f t="shared" si="209"/>
        <v>0</v>
      </c>
      <c r="F787" s="174">
        <f t="shared" si="210"/>
        <v>0</v>
      </c>
      <c r="G787" s="174">
        <f t="shared" si="211"/>
        <v>0</v>
      </c>
      <c r="H787" s="174">
        <f t="shared" si="212"/>
        <v>0</v>
      </c>
      <c r="I787" s="174">
        <f t="shared" si="213"/>
        <v>130</v>
      </c>
      <c r="J787" s="174">
        <f t="shared" si="214"/>
        <v>0</v>
      </c>
      <c r="K787" s="251">
        <f t="shared" si="215"/>
        <v>5.2</v>
      </c>
      <c r="L787" s="174"/>
      <c r="M787" s="174">
        <f t="shared" si="216"/>
        <v>0</v>
      </c>
      <c r="N787" s="174">
        <f t="shared" si="217"/>
        <v>0</v>
      </c>
      <c r="O787" s="174">
        <f t="shared" si="218"/>
        <v>0</v>
      </c>
      <c r="P787" s="174">
        <f t="shared" si="219"/>
        <v>25</v>
      </c>
      <c r="Q787" s="174">
        <f t="shared" si="220"/>
        <v>5</v>
      </c>
      <c r="R787" s="174">
        <f t="shared" si="221"/>
        <v>130</v>
      </c>
      <c r="S787" s="177"/>
      <c r="T787" s="177"/>
      <c r="U787" s="177"/>
      <c r="V787" s="177"/>
      <c r="W787" s="370"/>
      <c r="X787" s="370"/>
      <c r="Y787" s="391"/>
      <c r="Z787" s="177"/>
      <c r="AA787" s="75">
        <v>489</v>
      </c>
      <c r="AB787" s="75">
        <v>489020261</v>
      </c>
      <c r="AC787" s="193" t="s">
        <v>113</v>
      </c>
      <c r="AD787" s="75">
        <v>0</v>
      </c>
      <c r="AE787" s="75">
        <v>0</v>
      </c>
      <c r="AF787" s="75">
        <v>0</v>
      </c>
      <c r="AG787" s="75">
        <v>0</v>
      </c>
      <c r="AH787" s="75">
        <v>0</v>
      </c>
      <c r="AI787" s="75">
        <v>130</v>
      </c>
      <c r="AJ787" s="75">
        <v>0</v>
      </c>
      <c r="AK787" s="164">
        <v>0</v>
      </c>
      <c r="AL787" s="164">
        <v>0</v>
      </c>
      <c r="AM787" s="164">
        <v>0</v>
      </c>
      <c r="AN787" s="164">
        <v>0</v>
      </c>
      <c r="AO787" s="164">
        <v>0</v>
      </c>
      <c r="AP787" s="164">
        <v>0</v>
      </c>
      <c r="AQ787" s="164">
        <v>0</v>
      </c>
      <c r="AR787" s="164">
        <v>0</v>
      </c>
      <c r="AS787" s="75">
        <v>25</v>
      </c>
      <c r="AT787" s="165"/>
      <c r="AU787" s="75">
        <v>20</v>
      </c>
      <c r="AV787" s="75">
        <v>261</v>
      </c>
      <c r="AW787" s="369">
        <v>5</v>
      </c>
      <c r="AY787" s="75"/>
    </row>
    <row r="788" spans="1:51">
      <c r="A788" s="164">
        <f t="shared" si="205"/>
        <v>489</v>
      </c>
      <c r="B788" s="164">
        <f t="shared" si="206"/>
        <v>489020310</v>
      </c>
      <c r="C788" s="165" t="str">
        <f t="shared" si="207"/>
        <v>STURGIS</v>
      </c>
      <c r="D788" s="174">
        <f t="shared" si="208"/>
        <v>0</v>
      </c>
      <c r="E788" s="174">
        <f t="shared" si="209"/>
        <v>0</v>
      </c>
      <c r="F788" s="174">
        <f t="shared" si="210"/>
        <v>0</v>
      </c>
      <c r="G788" s="174">
        <f t="shared" si="211"/>
        <v>0</v>
      </c>
      <c r="H788" s="174">
        <f t="shared" si="212"/>
        <v>0</v>
      </c>
      <c r="I788" s="174">
        <f t="shared" si="213"/>
        <v>16</v>
      </c>
      <c r="J788" s="174">
        <f t="shared" si="214"/>
        <v>0</v>
      </c>
      <c r="K788" s="251">
        <f t="shared" si="215"/>
        <v>0.64</v>
      </c>
      <c r="L788" s="174"/>
      <c r="M788" s="174">
        <f t="shared" si="216"/>
        <v>0</v>
      </c>
      <c r="N788" s="174">
        <f t="shared" si="217"/>
        <v>0</v>
      </c>
      <c r="O788" s="174">
        <f t="shared" si="218"/>
        <v>0</v>
      </c>
      <c r="P788" s="174">
        <f t="shared" si="219"/>
        <v>1</v>
      </c>
      <c r="Q788" s="174">
        <f t="shared" si="220"/>
        <v>10</v>
      </c>
      <c r="R788" s="174">
        <f t="shared" si="221"/>
        <v>16</v>
      </c>
      <c r="S788" s="177"/>
      <c r="T788" s="177"/>
      <c r="U788" s="177"/>
      <c r="V788" s="177"/>
      <c r="W788" s="370"/>
      <c r="X788" s="370"/>
      <c r="Y788" s="391"/>
      <c r="Z788" s="177"/>
      <c r="AA788" s="75">
        <v>489</v>
      </c>
      <c r="AB788" s="75">
        <v>489020310</v>
      </c>
      <c r="AC788" s="193" t="s">
        <v>113</v>
      </c>
      <c r="AD788" s="75">
        <v>0</v>
      </c>
      <c r="AE788" s="75">
        <v>0</v>
      </c>
      <c r="AF788" s="75">
        <v>0</v>
      </c>
      <c r="AG788" s="75">
        <v>0</v>
      </c>
      <c r="AH788" s="75">
        <v>0</v>
      </c>
      <c r="AI788" s="75">
        <v>16</v>
      </c>
      <c r="AJ788" s="75">
        <v>0</v>
      </c>
      <c r="AK788" s="164">
        <v>0</v>
      </c>
      <c r="AL788" s="164">
        <v>0</v>
      </c>
      <c r="AM788" s="164">
        <v>0</v>
      </c>
      <c r="AN788" s="164">
        <v>0</v>
      </c>
      <c r="AO788" s="164">
        <v>0</v>
      </c>
      <c r="AP788" s="164">
        <v>0</v>
      </c>
      <c r="AQ788" s="164">
        <v>0</v>
      </c>
      <c r="AR788" s="164">
        <v>0</v>
      </c>
      <c r="AS788" s="75">
        <v>1</v>
      </c>
      <c r="AT788" s="165"/>
      <c r="AU788" s="75">
        <v>20</v>
      </c>
      <c r="AV788" s="75">
        <v>310</v>
      </c>
      <c r="AW788" s="369">
        <v>10</v>
      </c>
      <c r="AY788" s="75"/>
    </row>
    <row r="789" spans="1:51">
      <c r="A789" s="164">
        <f t="shared" si="205"/>
        <v>489</v>
      </c>
      <c r="B789" s="164">
        <f t="shared" si="206"/>
        <v>489020645</v>
      </c>
      <c r="C789" s="165" t="str">
        <f t="shared" si="207"/>
        <v>STURGIS</v>
      </c>
      <c r="D789" s="174">
        <f t="shared" si="208"/>
        <v>0</v>
      </c>
      <c r="E789" s="174">
        <f t="shared" si="209"/>
        <v>0</v>
      </c>
      <c r="F789" s="174">
        <f t="shared" si="210"/>
        <v>0</v>
      </c>
      <c r="G789" s="174">
        <f t="shared" si="211"/>
        <v>0</v>
      </c>
      <c r="H789" s="174">
        <f t="shared" si="212"/>
        <v>0</v>
      </c>
      <c r="I789" s="174">
        <f t="shared" si="213"/>
        <v>89</v>
      </c>
      <c r="J789" s="174">
        <f t="shared" si="214"/>
        <v>0</v>
      </c>
      <c r="K789" s="251">
        <f t="shared" si="215"/>
        <v>3.56</v>
      </c>
      <c r="L789" s="174"/>
      <c r="M789" s="174">
        <f t="shared" si="216"/>
        <v>0</v>
      </c>
      <c r="N789" s="174">
        <f t="shared" si="217"/>
        <v>0</v>
      </c>
      <c r="O789" s="174">
        <f t="shared" si="218"/>
        <v>2</v>
      </c>
      <c r="P789" s="174">
        <f t="shared" si="219"/>
        <v>36</v>
      </c>
      <c r="Q789" s="174">
        <f t="shared" si="220"/>
        <v>10</v>
      </c>
      <c r="R789" s="174">
        <f t="shared" si="221"/>
        <v>89</v>
      </c>
      <c r="S789" s="177"/>
      <c r="T789" s="177"/>
      <c r="U789" s="177"/>
      <c r="V789" s="177"/>
      <c r="W789" s="370"/>
      <c r="X789" s="370"/>
      <c r="Y789" s="391"/>
      <c r="Z789" s="177"/>
      <c r="AA789" s="75">
        <v>489</v>
      </c>
      <c r="AB789" s="75">
        <v>489020645</v>
      </c>
      <c r="AC789" s="193" t="s">
        <v>113</v>
      </c>
      <c r="AD789" s="75">
        <v>0</v>
      </c>
      <c r="AE789" s="75">
        <v>0</v>
      </c>
      <c r="AF789" s="75">
        <v>0</v>
      </c>
      <c r="AG789" s="75">
        <v>0</v>
      </c>
      <c r="AH789" s="75">
        <v>0</v>
      </c>
      <c r="AI789" s="75">
        <v>89</v>
      </c>
      <c r="AJ789" s="75">
        <v>0</v>
      </c>
      <c r="AK789" s="164">
        <v>0</v>
      </c>
      <c r="AL789" s="164">
        <v>0</v>
      </c>
      <c r="AM789" s="164">
        <v>0</v>
      </c>
      <c r="AN789" s="164">
        <v>2</v>
      </c>
      <c r="AO789" s="164">
        <v>0</v>
      </c>
      <c r="AP789" s="164">
        <v>0</v>
      </c>
      <c r="AQ789" s="164">
        <v>0</v>
      </c>
      <c r="AR789" s="164">
        <v>0</v>
      </c>
      <c r="AS789" s="75">
        <v>36</v>
      </c>
      <c r="AT789" s="165"/>
      <c r="AU789" s="75">
        <v>20</v>
      </c>
      <c r="AV789" s="75">
        <v>645</v>
      </c>
      <c r="AW789" s="369">
        <v>10</v>
      </c>
      <c r="AY789" s="75"/>
    </row>
    <row r="790" spans="1:51">
      <c r="A790" s="164">
        <f t="shared" si="205"/>
        <v>489</v>
      </c>
      <c r="B790" s="164">
        <f t="shared" si="206"/>
        <v>489020660</v>
      </c>
      <c r="C790" s="165" t="str">
        <f t="shared" si="207"/>
        <v>STURGIS</v>
      </c>
      <c r="D790" s="174">
        <f t="shared" si="208"/>
        <v>0</v>
      </c>
      <c r="E790" s="174">
        <f t="shared" si="209"/>
        <v>0</v>
      </c>
      <c r="F790" s="174">
        <f t="shared" si="210"/>
        <v>0</v>
      </c>
      <c r="G790" s="174">
        <f t="shared" si="211"/>
        <v>0</v>
      </c>
      <c r="H790" s="174">
        <f t="shared" si="212"/>
        <v>0</v>
      </c>
      <c r="I790" s="174">
        <f t="shared" si="213"/>
        <v>56</v>
      </c>
      <c r="J790" s="174">
        <f t="shared" si="214"/>
        <v>0</v>
      </c>
      <c r="K790" s="251">
        <f t="shared" si="215"/>
        <v>2.2400000000000002</v>
      </c>
      <c r="L790" s="174"/>
      <c r="M790" s="174">
        <f t="shared" si="216"/>
        <v>0</v>
      </c>
      <c r="N790" s="174">
        <f t="shared" si="217"/>
        <v>0</v>
      </c>
      <c r="O790" s="174">
        <f t="shared" si="218"/>
        <v>0</v>
      </c>
      <c r="P790" s="174">
        <f t="shared" si="219"/>
        <v>12</v>
      </c>
      <c r="Q790" s="174">
        <f t="shared" si="220"/>
        <v>7</v>
      </c>
      <c r="R790" s="174">
        <f t="shared" si="221"/>
        <v>56</v>
      </c>
      <c r="S790" s="177"/>
      <c r="T790" s="177"/>
      <c r="U790" s="177"/>
      <c r="V790" s="177"/>
      <c r="W790" s="370"/>
      <c r="X790" s="370"/>
      <c r="Y790" s="391"/>
      <c r="Z790" s="177"/>
      <c r="AA790" s="75">
        <v>489</v>
      </c>
      <c r="AB790" s="75">
        <v>489020660</v>
      </c>
      <c r="AC790" s="193" t="s">
        <v>113</v>
      </c>
      <c r="AD790" s="75">
        <v>0</v>
      </c>
      <c r="AE790" s="75">
        <v>0</v>
      </c>
      <c r="AF790" s="75">
        <v>0</v>
      </c>
      <c r="AG790" s="75">
        <v>0</v>
      </c>
      <c r="AH790" s="75">
        <v>0</v>
      </c>
      <c r="AI790" s="75">
        <v>56</v>
      </c>
      <c r="AJ790" s="75">
        <v>0</v>
      </c>
      <c r="AK790" s="164">
        <v>0</v>
      </c>
      <c r="AL790" s="164">
        <v>0</v>
      </c>
      <c r="AM790" s="164">
        <v>0</v>
      </c>
      <c r="AN790" s="164">
        <v>0</v>
      </c>
      <c r="AO790" s="164">
        <v>0</v>
      </c>
      <c r="AP790" s="164">
        <v>0</v>
      </c>
      <c r="AQ790" s="164">
        <v>0</v>
      </c>
      <c r="AR790" s="164">
        <v>0</v>
      </c>
      <c r="AS790" s="75">
        <v>12</v>
      </c>
      <c r="AT790" s="165"/>
      <c r="AU790" s="75">
        <v>20</v>
      </c>
      <c r="AV790" s="75">
        <v>660</v>
      </c>
      <c r="AW790" s="369">
        <v>7</v>
      </c>
      <c r="AY790" s="75"/>
    </row>
    <row r="791" spans="1:51">
      <c r="A791" s="164">
        <f t="shared" si="205"/>
        <v>489</v>
      </c>
      <c r="B791" s="164">
        <f t="shared" si="206"/>
        <v>489020712</v>
      </c>
      <c r="C791" s="165" t="str">
        <f t="shared" si="207"/>
        <v>STURGIS</v>
      </c>
      <c r="D791" s="174">
        <f t="shared" si="208"/>
        <v>0</v>
      </c>
      <c r="E791" s="174">
        <f t="shared" si="209"/>
        <v>0</v>
      </c>
      <c r="F791" s="174">
        <f t="shared" si="210"/>
        <v>0</v>
      </c>
      <c r="G791" s="174">
        <f t="shared" si="211"/>
        <v>0</v>
      </c>
      <c r="H791" s="174">
        <f t="shared" si="212"/>
        <v>0</v>
      </c>
      <c r="I791" s="174">
        <f t="shared" si="213"/>
        <v>17</v>
      </c>
      <c r="J791" s="174">
        <f t="shared" si="214"/>
        <v>0</v>
      </c>
      <c r="K791" s="251">
        <f t="shared" si="215"/>
        <v>0.68</v>
      </c>
      <c r="L791" s="174"/>
      <c r="M791" s="174">
        <f t="shared" si="216"/>
        <v>0</v>
      </c>
      <c r="N791" s="174">
        <f t="shared" si="217"/>
        <v>0</v>
      </c>
      <c r="O791" s="174">
        <f t="shared" si="218"/>
        <v>0</v>
      </c>
      <c r="P791" s="174">
        <f t="shared" si="219"/>
        <v>4</v>
      </c>
      <c r="Q791" s="174">
        <f t="shared" si="220"/>
        <v>7</v>
      </c>
      <c r="R791" s="174">
        <f t="shared" si="221"/>
        <v>17</v>
      </c>
      <c r="S791" s="177"/>
      <c r="T791" s="177"/>
      <c r="U791" s="177"/>
      <c r="V791" s="177"/>
      <c r="W791" s="370"/>
      <c r="X791" s="370"/>
      <c r="Y791" s="391"/>
      <c r="Z791" s="177"/>
      <c r="AA791" s="75">
        <v>489</v>
      </c>
      <c r="AB791" s="75">
        <v>489020712</v>
      </c>
      <c r="AC791" s="193" t="s">
        <v>113</v>
      </c>
      <c r="AD791" s="75">
        <v>0</v>
      </c>
      <c r="AE791" s="75">
        <v>0</v>
      </c>
      <c r="AF791" s="75">
        <v>0</v>
      </c>
      <c r="AG791" s="75">
        <v>0</v>
      </c>
      <c r="AH791" s="75">
        <v>0</v>
      </c>
      <c r="AI791" s="75">
        <v>17</v>
      </c>
      <c r="AJ791" s="75">
        <v>0</v>
      </c>
      <c r="AK791" s="164">
        <v>0</v>
      </c>
      <c r="AL791" s="164">
        <v>0</v>
      </c>
      <c r="AM791" s="164">
        <v>0</v>
      </c>
      <c r="AN791" s="164">
        <v>0</v>
      </c>
      <c r="AO791" s="164">
        <v>0</v>
      </c>
      <c r="AP791" s="164">
        <v>0</v>
      </c>
      <c r="AQ791" s="164">
        <v>0</v>
      </c>
      <c r="AR791" s="164">
        <v>0</v>
      </c>
      <c r="AS791" s="75">
        <v>4</v>
      </c>
      <c r="AT791" s="165"/>
      <c r="AU791" s="75">
        <v>20</v>
      </c>
      <c r="AV791" s="75">
        <v>712</v>
      </c>
      <c r="AW791" s="369">
        <v>7</v>
      </c>
      <c r="AY791" s="75"/>
    </row>
    <row r="792" spans="1:51">
      <c r="A792" s="164">
        <f t="shared" si="205"/>
        <v>489</v>
      </c>
      <c r="B792" s="164">
        <f t="shared" si="206"/>
        <v>489020740</v>
      </c>
      <c r="C792" s="165" t="str">
        <f t="shared" si="207"/>
        <v>STURGIS</v>
      </c>
      <c r="D792" s="174">
        <f t="shared" si="208"/>
        <v>0</v>
      </c>
      <c r="E792" s="174">
        <f t="shared" si="209"/>
        <v>0</v>
      </c>
      <c r="F792" s="174">
        <f t="shared" si="210"/>
        <v>0</v>
      </c>
      <c r="G792" s="174">
        <f t="shared" si="211"/>
        <v>0</v>
      </c>
      <c r="H792" s="174">
        <f t="shared" si="212"/>
        <v>0</v>
      </c>
      <c r="I792" s="174">
        <f t="shared" si="213"/>
        <v>2</v>
      </c>
      <c r="J792" s="174">
        <f t="shared" si="214"/>
        <v>0</v>
      </c>
      <c r="K792" s="251">
        <f t="shared" si="215"/>
        <v>0.08</v>
      </c>
      <c r="L792" s="174"/>
      <c r="M792" s="174">
        <f t="shared" si="216"/>
        <v>0</v>
      </c>
      <c r="N792" s="174">
        <f t="shared" si="217"/>
        <v>0</v>
      </c>
      <c r="O792" s="174">
        <f t="shared" si="218"/>
        <v>0</v>
      </c>
      <c r="P792" s="174">
        <f t="shared" si="219"/>
        <v>0</v>
      </c>
      <c r="Q792" s="174">
        <f t="shared" si="220"/>
        <v>5</v>
      </c>
      <c r="R792" s="174">
        <f t="shared" si="221"/>
        <v>2</v>
      </c>
      <c r="S792" s="177"/>
      <c r="T792" s="177"/>
      <c r="U792" s="177"/>
      <c r="V792" s="177"/>
      <c r="W792" s="370"/>
      <c r="X792" s="370"/>
      <c r="Y792" s="391"/>
      <c r="Z792" s="177"/>
      <c r="AA792" s="75">
        <v>489</v>
      </c>
      <c r="AB792" s="75">
        <v>489020740</v>
      </c>
      <c r="AC792" s="193" t="s">
        <v>113</v>
      </c>
      <c r="AD792" s="75">
        <v>0</v>
      </c>
      <c r="AE792" s="75">
        <v>0</v>
      </c>
      <c r="AF792" s="75">
        <v>0</v>
      </c>
      <c r="AG792" s="75">
        <v>0</v>
      </c>
      <c r="AH792" s="75">
        <v>0</v>
      </c>
      <c r="AI792" s="75">
        <v>2</v>
      </c>
      <c r="AJ792" s="75">
        <v>0</v>
      </c>
      <c r="AK792" s="164">
        <v>0</v>
      </c>
      <c r="AL792" s="164">
        <v>0</v>
      </c>
      <c r="AM792" s="164">
        <v>0</v>
      </c>
      <c r="AN792" s="164">
        <v>0</v>
      </c>
      <c r="AO792" s="164">
        <v>0</v>
      </c>
      <c r="AP792" s="164">
        <v>0</v>
      </c>
      <c r="AQ792" s="164">
        <v>0</v>
      </c>
      <c r="AR792" s="164">
        <v>0</v>
      </c>
      <c r="AS792" s="75">
        <v>0</v>
      </c>
      <c r="AT792" s="165"/>
      <c r="AU792" s="75">
        <v>20</v>
      </c>
      <c r="AV792" s="75">
        <v>740</v>
      </c>
      <c r="AW792" s="369">
        <v>5</v>
      </c>
      <c r="AY792" s="75"/>
    </row>
    <row r="793" spans="1:51">
      <c r="A793" s="164">
        <f t="shared" si="205"/>
        <v>489</v>
      </c>
      <c r="B793" s="164">
        <f t="shared" si="206"/>
        <v>489020760</v>
      </c>
      <c r="C793" s="165" t="str">
        <f t="shared" si="207"/>
        <v>STURGIS</v>
      </c>
      <c r="D793" s="174">
        <f t="shared" si="208"/>
        <v>0</v>
      </c>
      <c r="E793" s="174">
        <f t="shared" si="209"/>
        <v>0</v>
      </c>
      <c r="F793" s="174">
        <f t="shared" si="210"/>
        <v>0</v>
      </c>
      <c r="G793" s="174">
        <f t="shared" si="211"/>
        <v>0</v>
      </c>
      <c r="H793" s="174">
        <f t="shared" si="212"/>
        <v>0</v>
      </c>
      <c r="I793" s="174">
        <f t="shared" si="213"/>
        <v>2</v>
      </c>
      <c r="J793" s="174">
        <f t="shared" si="214"/>
        <v>0</v>
      </c>
      <c r="K793" s="251">
        <f t="shared" si="215"/>
        <v>0.08</v>
      </c>
      <c r="L793" s="174"/>
      <c r="M793" s="174">
        <f t="shared" si="216"/>
        <v>0</v>
      </c>
      <c r="N793" s="174">
        <f t="shared" si="217"/>
        <v>0</v>
      </c>
      <c r="O793" s="174">
        <f t="shared" si="218"/>
        <v>0</v>
      </c>
      <c r="P793" s="174">
        <f t="shared" si="219"/>
        <v>0</v>
      </c>
      <c r="Q793" s="174">
        <f t="shared" si="220"/>
        <v>5</v>
      </c>
      <c r="R793" s="174">
        <f t="shared" si="221"/>
        <v>2</v>
      </c>
      <c r="S793" s="177"/>
      <c r="T793" s="177"/>
      <c r="U793" s="177"/>
      <c r="V793" s="177"/>
      <c r="W793" s="370"/>
      <c r="X793" s="370"/>
      <c r="Y793" s="391"/>
      <c r="Z793" s="177"/>
      <c r="AA793" s="75">
        <v>489</v>
      </c>
      <c r="AB793" s="75">
        <v>489020760</v>
      </c>
      <c r="AC793" s="193" t="s">
        <v>113</v>
      </c>
      <c r="AD793" s="75">
        <v>0</v>
      </c>
      <c r="AE793" s="75">
        <v>0</v>
      </c>
      <c r="AF793" s="75">
        <v>0</v>
      </c>
      <c r="AG793" s="75">
        <v>0</v>
      </c>
      <c r="AH793" s="75">
        <v>0</v>
      </c>
      <c r="AI793" s="75">
        <v>2</v>
      </c>
      <c r="AJ793" s="75">
        <v>0</v>
      </c>
      <c r="AK793" s="164">
        <v>0</v>
      </c>
      <c r="AL793" s="164">
        <v>0</v>
      </c>
      <c r="AM793" s="164">
        <v>0</v>
      </c>
      <c r="AN793" s="164">
        <v>0</v>
      </c>
      <c r="AO793" s="164">
        <v>0</v>
      </c>
      <c r="AP793" s="164">
        <v>0</v>
      </c>
      <c r="AQ793" s="164">
        <v>0</v>
      </c>
      <c r="AR793" s="164">
        <v>0</v>
      </c>
      <c r="AS793" s="75">
        <v>0</v>
      </c>
      <c r="AT793" s="165"/>
      <c r="AU793" s="75">
        <v>20</v>
      </c>
      <c r="AV793" s="75">
        <v>760</v>
      </c>
      <c r="AW793" s="369">
        <v>5</v>
      </c>
      <c r="AY793" s="75"/>
    </row>
    <row r="794" spans="1:51">
      <c r="A794" s="164">
        <f t="shared" si="205"/>
        <v>491</v>
      </c>
      <c r="B794" s="164">
        <f t="shared" si="206"/>
        <v>491095072</v>
      </c>
      <c r="C794" s="165" t="str">
        <f t="shared" si="207"/>
        <v>ATLANTIS</v>
      </c>
      <c r="D794" s="174">
        <f t="shared" si="208"/>
        <v>0</v>
      </c>
      <c r="E794" s="174">
        <f t="shared" si="209"/>
        <v>0</v>
      </c>
      <c r="F794" s="174">
        <f t="shared" si="210"/>
        <v>1</v>
      </c>
      <c r="G794" s="174">
        <f t="shared" si="211"/>
        <v>0</v>
      </c>
      <c r="H794" s="174">
        <f t="shared" si="212"/>
        <v>0</v>
      </c>
      <c r="I794" s="174">
        <f t="shared" si="213"/>
        <v>2</v>
      </c>
      <c r="J794" s="174">
        <f t="shared" si="214"/>
        <v>0</v>
      </c>
      <c r="K794" s="251">
        <f t="shared" si="215"/>
        <v>0.12</v>
      </c>
      <c r="L794" s="174"/>
      <c r="M794" s="174">
        <f t="shared" si="216"/>
        <v>0</v>
      </c>
      <c r="N794" s="174">
        <f t="shared" si="217"/>
        <v>0</v>
      </c>
      <c r="O794" s="174">
        <f t="shared" si="218"/>
        <v>0</v>
      </c>
      <c r="P794" s="174">
        <f t="shared" si="219"/>
        <v>2</v>
      </c>
      <c r="Q794" s="174">
        <f t="shared" si="220"/>
        <v>6</v>
      </c>
      <c r="R794" s="174">
        <f t="shared" si="221"/>
        <v>3</v>
      </c>
      <c r="S794" s="177"/>
      <c r="T794" s="177"/>
      <c r="U794" s="177"/>
      <c r="V794" s="177"/>
      <c r="W794" s="370"/>
      <c r="X794" s="370"/>
      <c r="Y794" s="391"/>
      <c r="Z794" s="177"/>
      <c r="AA794" s="75">
        <v>491</v>
      </c>
      <c r="AB794" s="75">
        <v>491095072</v>
      </c>
      <c r="AC794" s="193" t="s">
        <v>115</v>
      </c>
      <c r="AD794" s="75">
        <v>0</v>
      </c>
      <c r="AE794" s="75">
        <v>0</v>
      </c>
      <c r="AF794" s="75">
        <v>1</v>
      </c>
      <c r="AG794" s="75">
        <v>0</v>
      </c>
      <c r="AH794" s="75">
        <v>0</v>
      </c>
      <c r="AI794" s="75">
        <v>2</v>
      </c>
      <c r="AJ794" s="75">
        <v>0</v>
      </c>
      <c r="AK794" s="164">
        <v>0</v>
      </c>
      <c r="AL794" s="164">
        <v>0</v>
      </c>
      <c r="AM794" s="164">
        <v>0</v>
      </c>
      <c r="AN794" s="164">
        <v>0</v>
      </c>
      <c r="AO794" s="164">
        <v>0</v>
      </c>
      <c r="AP794" s="164">
        <v>0</v>
      </c>
      <c r="AQ794" s="164">
        <v>0</v>
      </c>
      <c r="AR794" s="164">
        <v>1</v>
      </c>
      <c r="AS794" s="75">
        <v>1</v>
      </c>
      <c r="AT794" s="165"/>
      <c r="AU794" s="75">
        <v>95</v>
      </c>
      <c r="AV794" s="75">
        <v>72</v>
      </c>
      <c r="AW794" s="369">
        <v>6</v>
      </c>
      <c r="AY794" s="75"/>
    </row>
    <row r="795" spans="1:51">
      <c r="A795" s="164">
        <f t="shared" si="205"/>
        <v>491</v>
      </c>
      <c r="B795" s="164">
        <f t="shared" si="206"/>
        <v>491095095</v>
      </c>
      <c r="C795" s="165" t="str">
        <f t="shared" si="207"/>
        <v>ATLANTIS</v>
      </c>
      <c r="D795" s="174">
        <f t="shared" si="208"/>
        <v>0</v>
      </c>
      <c r="E795" s="174">
        <f t="shared" si="209"/>
        <v>0</v>
      </c>
      <c r="F795" s="174">
        <f t="shared" si="210"/>
        <v>105</v>
      </c>
      <c r="G795" s="174">
        <f t="shared" si="211"/>
        <v>534</v>
      </c>
      <c r="H795" s="174">
        <f t="shared" si="212"/>
        <v>309</v>
      </c>
      <c r="I795" s="174">
        <f t="shared" si="213"/>
        <v>227</v>
      </c>
      <c r="J795" s="174">
        <f t="shared" si="214"/>
        <v>0</v>
      </c>
      <c r="K795" s="251">
        <f t="shared" si="215"/>
        <v>47</v>
      </c>
      <c r="L795" s="174"/>
      <c r="M795" s="174">
        <f t="shared" si="216"/>
        <v>151</v>
      </c>
      <c r="N795" s="174">
        <f t="shared" si="217"/>
        <v>27</v>
      </c>
      <c r="O795" s="174">
        <f t="shared" si="218"/>
        <v>36</v>
      </c>
      <c r="P795" s="174">
        <f t="shared" si="219"/>
        <v>788</v>
      </c>
      <c r="Q795" s="174">
        <f t="shared" si="220"/>
        <v>12</v>
      </c>
      <c r="R795" s="174">
        <f t="shared" si="221"/>
        <v>1175</v>
      </c>
      <c r="S795" s="177"/>
      <c r="T795" s="177"/>
      <c r="U795" s="177"/>
      <c r="V795" s="177"/>
      <c r="W795" s="370"/>
      <c r="X795" s="370"/>
      <c r="Y795" s="391"/>
      <c r="Z795" s="177"/>
      <c r="AA795" s="75">
        <v>491</v>
      </c>
      <c r="AB795" s="75">
        <v>491095095</v>
      </c>
      <c r="AC795" s="193" t="s">
        <v>115</v>
      </c>
      <c r="AD795" s="75">
        <v>0</v>
      </c>
      <c r="AE795" s="75">
        <v>0</v>
      </c>
      <c r="AF795" s="75">
        <v>105</v>
      </c>
      <c r="AG795" s="75">
        <v>534</v>
      </c>
      <c r="AH795" s="75">
        <v>309</v>
      </c>
      <c r="AI795" s="75">
        <v>227</v>
      </c>
      <c r="AJ795" s="75">
        <v>0</v>
      </c>
      <c r="AK795" s="164">
        <v>0</v>
      </c>
      <c r="AL795" s="164">
        <v>151</v>
      </c>
      <c r="AM795" s="164">
        <v>27</v>
      </c>
      <c r="AN795" s="164">
        <v>36</v>
      </c>
      <c r="AO795" s="164">
        <v>551</v>
      </c>
      <c r="AP795" s="164">
        <v>0</v>
      </c>
      <c r="AQ795" s="164">
        <v>0</v>
      </c>
      <c r="AR795" s="164">
        <v>70</v>
      </c>
      <c r="AS795" s="75">
        <v>167</v>
      </c>
      <c r="AT795" s="165"/>
      <c r="AU795" s="75">
        <v>95</v>
      </c>
      <c r="AV795" s="75">
        <v>95</v>
      </c>
      <c r="AW795" s="369">
        <v>12</v>
      </c>
      <c r="AY795" s="75"/>
    </row>
    <row r="796" spans="1:51">
      <c r="A796" s="164">
        <f t="shared" si="205"/>
        <v>491</v>
      </c>
      <c r="B796" s="164">
        <f t="shared" si="206"/>
        <v>491095201</v>
      </c>
      <c r="C796" s="165" t="str">
        <f t="shared" si="207"/>
        <v>ATLANTIS</v>
      </c>
      <c r="D796" s="174">
        <f t="shared" si="208"/>
        <v>0</v>
      </c>
      <c r="E796" s="174">
        <f t="shared" si="209"/>
        <v>0</v>
      </c>
      <c r="F796" s="174">
        <f t="shared" si="210"/>
        <v>1</v>
      </c>
      <c r="G796" s="174">
        <f t="shared" si="211"/>
        <v>3</v>
      </c>
      <c r="H796" s="174">
        <f t="shared" si="212"/>
        <v>3</v>
      </c>
      <c r="I796" s="174">
        <f t="shared" si="213"/>
        <v>2</v>
      </c>
      <c r="J796" s="174">
        <f t="shared" si="214"/>
        <v>0</v>
      </c>
      <c r="K796" s="251">
        <f t="shared" si="215"/>
        <v>0.36</v>
      </c>
      <c r="L796" s="174"/>
      <c r="M796" s="174">
        <f t="shared" si="216"/>
        <v>1</v>
      </c>
      <c r="N796" s="174">
        <f t="shared" si="217"/>
        <v>0</v>
      </c>
      <c r="O796" s="174">
        <f t="shared" si="218"/>
        <v>0</v>
      </c>
      <c r="P796" s="174">
        <f t="shared" si="219"/>
        <v>8</v>
      </c>
      <c r="Q796" s="174">
        <f t="shared" si="220"/>
        <v>12</v>
      </c>
      <c r="R796" s="174">
        <f t="shared" si="221"/>
        <v>9</v>
      </c>
      <c r="S796" s="177"/>
      <c r="T796" s="177"/>
      <c r="U796" s="177"/>
      <c r="V796" s="177"/>
      <c r="W796" s="370"/>
      <c r="X796" s="370"/>
      <c r="Y796" s="391"/>
      <c r="Z796" s="177"/>
      <c r="AA796" s="75">
        <v>491</v>
      </c>
      <c r="AB796" s="75">
        <v>491095201</v>
      </c>
      <c r="AC796" s="193" t="s">
        <v>115</v>
      </c>
      <c r="AD796" s="75">
        <v>0</v>
      </c>
      <c r="AE796" s="75">
        <v>0</v>
      </c>
      <c r="AF796" s="75">
        <v>1</v>
      </c>
      <c r="AG796" s="75">
        <v>3</v>
      </c>
      <c r="AH796" s="75">
        <v>3</v>
      </c>
      <c r="AI796" s="75">
        <v>2</v>
      </c>
      <c r="AJ796" s="75">
        <v>0</v>
      </c>
      <c r="AK796" s="164">
        <v>0</v>
      </c>
      <c r="AL796" s="164">
        <v>1</v>
      </c>
      <c r="AM796" s="164">
        <v>0</v>
      </c>
      <c r="AN796" s="164">
        <v>0</v>
      </c>
      <c r="AO796" s="164">
        <v>6</v>
      </c>
      <c r="AP796" s="164">
        <v>0</v>
      </c>
      <c r="AQ796" s="164">
        <v>0</v>
      </c>
      <c r="AR796" s="164">
        <v>0</v>
      </c>
      <c r="AS796" s="75">
        <v>2</v>
      </c>
      <c r="AT796" s="165"/>
      <c r="AU796" s="75">
        <v>95</v>
      </c>
      <c r="AV796" s="75">
        <v>201</v>
      </c>
      <c r="AW796" s="369">
        <v>12</v>
      </c>
      <c r="AY796" s="75"/>
    </row>
    <row r="797" spans="1:51">
      <c r="A797" s="164">
        <f t="shared" si="205"/>
        <v>491</v>
      </c>
      <c r="B797" s="164">
        <f t="shared" si="206"/>
        <v>491095244</v>
      </c>
      <c r="C797" s="165" t="str">
        <f t="shared" si="207"/>
        <v>ATLANTIS</v>
      </c>
      <c r="D797" s="174">
        <f t="shared" si="208"/>
        <v>0</v>
      </c>
      <c r="E797" s="174">
        <f t="shared" si="209"/>
        <v>0</v>
      </c>
      <c r="F797" s="174">
        <f t="shared" si="210"/>
        <v>0</v>
      </c>
      <c r="G797" s="174">
        <f t="shared" si="211"/>
        <v>0</v>
      </c>
      <c r="H797" s="174">
        <f t="shared" si="212"/>
        <v>0</v>
      </c>
      <c r="I797" s="174">
        <f t="shared" si="213"/>
        <v>1</v>
      </c>
      <c r="J797" s="174">
        <f t="shared" si="214"/>
        <v>0</v>
      </c>
      <c r="K797" s="251">
        <f t="shared" si="215"/>
        <v>0.04</v>
      </c>
      <c r="L797" s="174"/>
      <c r="M797" s="174">
        <f t="shared" si="216"/>
        <v>0</v>
      </c>
      <c r="N797" s="174">
        <f t="shared" si="217"/>
        <v>0</v>
      </c>
      <c r="O797" s="174">
        <f t="shared" si="218"/>
        <v>0</v>
      </c>
      <c r="P797" s="174">
        <f t="shared" si="219"/>
        <v>1</v>
      </c>
      <c r="Q797" s="174">
        <f t="shared" si="220"/>
        <v>10</v>
      </c>
      <c r="R797" s="174">
        <f t="shared" si="221"/>
        <v>1</v>
      </c>
      <c r="S797" s="177"/>
      <c r="T797" s="177"/>
      <c r="U797" s="177"/>
      <c r="V797" s="177"/>
      <c r="W797" s="370"/>
      <c r="X797" s="370"/>
      <c r="Y797" s="391"/>
      <c r="Z797" s="177"/>
      <c r="AA797" s="75">
        <v>491</v>
      </c>
      <c r="AB797" s="75">
        <v>491095244</v>
      </c>
      <c r="AC797" s="193" t="s">
        <v>115</v>
      </c>
      <c r="AD797" s="75">
        <v>0</v>
      </c>
      <c r="AE797" s="75">
        <v>0</v>
      </c>
      <c r="AF797" s="75">
        <v>0</v>
      </c>
      <c r="AG797" s="75">
        <v>0</v>
      </c>
      <c r="AH797" s="75">
        <v>0</v>
      </c>
      <c r="AI797" s="75">
        <v>1</v>
      </c>
      <c r="AJ797" s="75">
        <v>0</v>
      </c>
      <c r="AK797" s="164">
        <v>0</v>
      </c>
      <c r="AL797" s="164">
        <v>0</v>
      </c>
      <c r="AM797" s="164">
        <v>0</v>
      </c>
      <c r="AN797" s="164">
        <v>0</v>
      </c>
      <c r="AO797" s="164">
        <v>0</v>
      </c>
      <c r="AP797" s="164">
        <v>0</v>
      </c>
      <c r="AQ797" s="164">
        <v>0</v>
      </c>
      <c r="AR797" s="164">
        <v>0</v>
      </c>
      <c r="AS797" s="75">
        <v>1</v>
      </c>
      <c r="AT797" s="165"/>
      <c r="AU797" s="75">
        <v>95</v>
      </c>
      <c r="AV797" s="75">
        <v>244</v>
      </c>
      <c r="AW797" s="369">
        <v>10</v>
      </c>
      <c r="AY797" s="75"/>
    </row>
    <row r="798" spans="1:51">
      <c r="A798" s="164">
        <f t="shared" si="205"/>
        <v>491</v>
      </c>
      <c r="B798" s="164">
        <f t="shared" si="206"/>
        <v>491095265</v>
      </c>
      <c r="C798" s="165" t="str">
        <f t="shared" si="207"/>
        <v>ATLANTIS</v>
      </c>
      <c r="D798" s="174">
        <f t="shared" si="208"/>
        <v>0</v>
      </c>
      <c r="E798" s="174">
        <f t="shared" si="209"/>
        <v>0</v>
      </c>
      <c r="F798" s="174">
        <f t="shared" si="210"/>
        <v>0</v>
      </c>
      <c r="G798" s="174">
        <f t="shared" si="211"/>
        <v>0</v>
      </c>
      <c r="H798" s="174">
        <f t="shared" si="212"/>
        <v>1</v>
      </c>
      <c r="I798" s="174">
        <f t="shared" si="213"/>
        <v>1</v>
      </c>
      <c r="J798" s="174">
        <f t="shared" si="214"/>
        <v>0</v>
      </c>
      <c r="K798" s="251">
        <f t="shared" si="215"/>
        <v>0.08</v>
      </c>
      <c r="L798" s="174"/>
      <c r="M798" s="174">
        <f t="shared" si="216"/>
        <v>0</v>
      </c>
      <c r="N798" s="174">
        <f t="shared" si="217"/>
        <v>0</v>
      </c>
      <c r="O798" s="174">
        <f t="shared" si="218"/>
        <v>0</v>
      </c>
      <c r="P798" s="174">
        <f t="shared" si="219"/>
        <v>1</v>
      </c>
      <c r="Q798" s="174">
        <f t="shared" si="220"/>
        <v>4</v>
      </c>
      <c r="R798" s="174">
        <f t="shared" si="221"/>
        <v>2</v>
      </c>
      <c r="S798" s="177"/>
      <c r="T798" s="177"/>
      <c r="U798" s="177"/>
      <c r="V798" s="177"/>
      <c r="W798" s="370"/>
      <c r="X798" s="370"/>
      <c r="Y798" s="391"/>
      <c r="Z798" s="177"/>
      <c r="AA798" s="75">
        <v>491</v>
      </c>
      <c r="AB798" s="75">
        <v>491095265</v>
      </c>
      <c r="AC798" s="193" t="s">
        <v>115</v>
      </c>
      <c r="AD798" s="75">
        <v>0</v>
      </c>
      <c r="AE798" s="75">
        <v>0</v>
      </c>
      <c r="AF798" s="75">
        <v>0</v>
      </c>
      <c r="AG798" s="75">
        <v>0</v>
      </c>
      <c r="AH798" s="75">
        <v>1</v>
      </c>
      <c r="AI798" s="75">
        <v>1</v>
      </c>
      <c r="AJ798" s="75">
        <v>0</v>
      </c>
      <c r="AK798" s="164">
        <v>0</v>
      </c>
      <c r="AL798" s="164">
        <v>0</v>
      </c>
      <c r="AM798" s="164">
        <v>0</v>
      </c>
      <c r="AN798" s="164">
        <v>0</v>
      </c>
      <c r="AO798" s="164">
        <v>0</v>
      </c>
      <c r="AP798" s="164">
        <v>0</v>
      </c>
      <c r="AQ798" s="164">
        <v>0</v>
      </c>
      <c r="AR798" s="164">
        <v>0</v>
      </c>
      <c r="AS798" s="75">
        <v>1</v>
      </c>
      <c r="AT798" s="165"/>
      <c r="AU798" s="75">
        <v>95</v>
      </c>
      <c r="AV798" s="75">
        <v>265</v>
      </c>
      <c r="AW798" s="369">
        <v>4</v>
      </c>
      <c r="AY798" s="75"/>
    </row>
    <row r="799" spans="1:51">
      <c r="A799" s="164">
        <f t="shared" si="205"/>
        <v>491</v>
      </c>
      <c r="B799" s="164">
        <f t="shared" si="206"/>
        <v>491095273</v>
      </c>
      <c r="C799" s="165" t="str">
        <f t="shared" si="207"/>
        <v>ATLANTIS</v>
      </c>
      <c r="D799" s="174">
        <f t="shared" si="208"/>
        <v>0</v>
      </c>
      <c r="E799" s="174">
        <f t="shared" si="209"/>
        <v>0</v>
      </c>
      <c r="F799" s="174">
        <f t="shared" si="210"/>
        <v>1</v>
      </c>
      <c r="G799" s="174">
        <f t="shared" si="211"/>
        <v>8</v>
      </c>
      <c r="H799" s="174">
        <f t="shared" si="212"/>
        <v>4</v>
      </c>
      <c r="I799" s="174">
        <f t="shared" si="213"/>
        <v>0</v>
      </c>
      <c r="J799" s="174">
        <f t="shared" si="214"/>
        <v>0</v>
      </c>
      <c r="K799" s="251">
        <f t="shared" si="215"/>
        <v>0.52</v>
      </c>
      <c r="L799" s="174"/>
      <c r="M799" s="174">
        <f t="shared" si="216"/>
        <v>0</v>
      </c>
      <c r="N799" s="174">
        <f t="shared" si="217"/>
        <v>0</v>
      </c>
      <c r="O799" s="174">
        <f t="shared" si="218"/>
        <v>0</v>
      </c>
      <c r="P799" s="174">
        <f t="shared" si="219"/>
        <v>7</v>
      </c>
      <c r="Q799" s="174">
        <f t="shared" si="220"/>
        <v>6</v>
      </c>
      <c r="R799" s="174">
        <f t="shared" si="221"/>
        <v>13</v>
      </c>
      <c r="S799" s="177"/>
      <c r="T799" s="177"/>
      <c r="U799" s="177"/>
      <c r="V799" s="177"/>
      <c r="W799" s="370"/>
      <c r="X799" s="370"/>
      <c r="Y799" s="391"/>
      <c r="Z799" s="177"/>
      <c r="AA799" s="75">
        <v>491</v>
      </c>
      <c r="AB799" s="75">
        <v>491095273</v>
      </c>
      <c r="AC799" s="193" t="s">
        <v>115</v>
      </c>
      <c r="AD799" s="75">
        <v>0</v>
      </c>
      <c r="AE799" s="75">
        <v>0</v>
      </c>
      <c r="AF799" s="75">
        <v>1</v>
      </c>
      <c r="AG799" s="75">
        <v>8</v>
      </c>
      <c r="AH799" s="75">
        <v>4</v>
      </c>
      <c r="AI799" s="75">
        <v>0</v>
      </c>
      <c r="AJ799" s="75">
        <v>0</v>
      </c>
      <c r="AK799" s="164">
        <v>0</v>
      </c>
      <c r="AL799" s="164">
        <v>0</v>
      </c>
      <c r="AM799" s="164">
        <v>0</v>
      </c>
      <c r="AN799" s="164">
        <v>0</v>
      </c>
      <c r="AO799" s="164">
        <v>6</v>
      </c>
      <c r="AP799" s="164">
        <v>0</v>
      </c>
      <c r="AQ799" s="164">
        <v>0</v>
      </c>
      <c r="AR799" s="164">
        <v>1</v>
      </c>
      <c r="AS799" s="75">
        <v>0</v>
      </c>
      <c r="AT799" s="165"/>
      <c r="AU799" s="75">
        <v>95</v>
      </c>
      <c r="AV799" s="75">
        <v>273</v>
      </c>
      <c r="AW799" s="369">
        <v>6</v>
      </c>
      <c r="AY799" s="75"/>
    </row>
    <row r="800" spans="1:51">
      <c r="A800" s="164">
        <f t="shared" si="205"/>
        <v>491</v>
      </c>
      <c r="B800" s="164">
        <f t="shared" si="206"/>
        <v>491095292</v>
      </c>
      <c r="C800" s="165" t="str">
        <f t="shared" si="207"/>
        <v>ATLANTIS</v>
      </c>
      <c r="D800" s="174">
        <f t="shared" si="208"/>
        <v>0</v>
      </c>
      <c r="E800" s="174">
        <f t="shared" si="209"/>
        <v>0</v>
      </c>
      <c r="F800" s="174">
        <f t="shared" si="210"/>
        <v>0</v>
      </c>
      <c r="G800" s="174">
        <f t="shared" si="211"/>
        <v>2</v>
      </c>
      <c r="H800" s="174">
        <f t="shared" si="212"/>
        <v>4</v>
      </c>
      <c r="I800" s="174">
        <f t="shared" si="213"/>
        <v>5</v>
      </c>
      <c r="J800" s="174">
        <f t="shared" si="214"/>
        <v>0</v>
      </c>
      <c r="K800" s="251">
        <f t="shared" si="215"/>
        <v>0.44</v>
      </c>
      <c r="L800" s="174"/>
      <c r="M800" s="174">
        <f t="shared" si="216"/>
        <v>0</v>
      </c>
      <c r="N800" s="174">
        <f t="shared" si="217"/>
        <v>0</v>
      </c>
      <c r="O800" s="174">
        <f t="shared" si="218"/>
        <v>0</v>
      </c>
      <c r="P800" s="174">
        <f t="shared" si="219"/>
        <v>8</v>
      </c>
      <c r="Q800" s="174">
        <f t="shared" si="220"/>
        <v>5</v>
      </c>
      <c r="R800" s="174">
        <f t="shared" si="221"/>
        <v>11</v>
      </c>
      <c r="S800" s="177"/>
      <c r="T800" s="177"/>
      <c r="U800" s="177"/>
      <c r="V800" s="177"/>
      <c r="W800" s="370"/>
      <c r="X800" s="370"/>
      <c r="Y800" s="391"/>
      <c r="Z800" s="177"/>
      <c r="AA800" s="75">
        <v>491</v>
      </c>
      <c r="AB800" s="75">
        <v>491095292</v>
      </c>
      <c r="AC800" s="193" t="s">
        <v>115</v>
      </c>
      <c r="AD800" s="75">
        <v>0</v>
      </c>
      <c r="AE800" s="75">
        <v>0</v>
      </c>
      <c r="AF800" s="75">
        <v>0</v>
      </c>
      <c r="AG800" s="75">
        <v>2</v>
      </c>
      <c r="AH800" s="75">
        <v>4</v>
      </c>
      <c r="AI800" s="75">
        <v>5</v>
      </c>
      <c r="AJ800" s="75">
        <v>0</v>
      </c>
      <c r="AK800" s="164">
        <v>0</v>
      </c>
      <c r="AL800" s="164">
        <v>0</v>
      </c>
      <c r="AM800" s="164">
        <v>0</v>
      </c>
      <c r="AN800" s="164">
        <v>0</v>
      </c>
      <c r="AO800" s="164">
        <v>4</v>
      </c>
      <c r="AP800" s="164">
        <v>0</v>
      </c>
      <c r="AQ800" s="164">
        <v>0</v>
      </c>
      <c r="AR800" s="164">
        <v>0</v>
      </c>
      <c r="AS800" s="75">
        <v>4</v>
      </c>
      <c r="AT800" s="165"/>
      <c r="AU800" s="75">
        <v>95</v>
      </c>
      <c r="AV800" s="75">
        <v>292</v>
      </c>
      <c r="AW800" s="369">
        <v>5</v>
      </c>
      <c r="AY800" s="75"/>
    </row>
    <row r="801" spans="1:51">
      <c r="A801" s="164">
        <f t="shared" si="205"/>
        <v>491</v>
      </c>
      <c r="B801" s="164">
        <f t="shared" si="206"/>
        <v>491095293</v>
      </c>
      <c r="C801" s="165" t="str">
        <f t="shared" si="207"/>
        <v>ATLANTIS</v>
      </c>
      <c r="D801" s="174">
        <f t="shared" si="208"/>
        <v>0</v>
      </c>
      <c r="E801" s="174">
        <f t="shared" si="209"/>
        <v>0</v>
      </c>
      <c r="F801" s="174">
        <f t="shared" si="210"/>
        <v>0</v>
      </c>
      <c r="G801" s="174">
        <f t="shared" si="211"/>
        <v>0</v>
      </c>
      <c r="H801" s="174">
        <f t="shared" si="212"/>
        <v>1</v>
      </c>
      <c r="I801" s="174">
        <f t="shared" si="213"/>
        <v>0</v>
      </c>
      <c r="J801" s="174">
        <f t="shared" si="214"/>
        <v>0</v>
      </c>
      <c r="K801" s="251">
        <f t="shared" si="215"/>
        <v>0.04</v>
      </c>
      <c r="L801" s="174"/>
      <c r="M801" s="174">
        <f t="shared" si="216"/>
        <v>0</v>
      </c>
      <c r="N801" s="174">
        <f t="shared" si="217"/>
        <v>0</v>
      </c>
      <c r="O801" s="174">
        <f t="shared" si="218"/>
        <v>0</v>
      </c>
      <c r="P801" s="174">
        <f t="shared" si="219"/>
        <v>1</v>
      </c>
      <c r="Q801" s="174">
        <f t="shared" si="220"/>
        <v>10</v>
      </c>
      <c r="R801" s="174">
        <f t="shared" si="221"/>
        <v>1</v>
      </c>
      <c r="S801" s="177"/>
      <c r="T801" s="177"/>
      <c r="U801" s="177"/>
      <c r="V801" s="177"/>
      <c r="W801" s="370"/>
      <c r="X801" s="370"/>
      <c r="Y801" s="391"/>
      <c r="Z801" s="177"/>
      <c r="AA801" s="75">
        <v>491</v>
      </c>
      <c r="AB801" s="75">
        <v>491095293</v>
      </c>
      <c r="AC801" s="193" t="s">
        <v>115</v>
      </c>
      <c r="AD801" s="75">
        <v>0</v>
      </c>
      <c r="AE801" s="75">
        <v>0</v>
      </c>
      <c r="AF801" s="75">
        <v>0</v>
      </c>
      <c r="AG801" s="75">
        <v>0</v>
      </c>
      <c r="AH801" s="75">
        <v>1</v>
      </c>
      <c r="AI801" s="75">
        <v>0</v>
      </c>
      <c r="AJ801" s="75">
        <v>0</v>
      </c>
      <c r="AK801" s="164">
        <v>0</v>
      </c>
      <c r="AL801" s="164">
        <v>0</v>
      </c>
      <c r="AM801" s="164">
        <v>0</v>
      </c>
      <c r="AN801" s="164">
        <v>0</v>
      </c>
      <c r="AO801" s="164">
        <v>1</v>
      </c>
      <c r="AP801" s="164">
        <v>0</v>
      </c>
      <c r="AQ801" s="164">
        <v>0</v>
      </c>
      <c r="AR801" s="164">
        <v>0</v>
      </c>
      <c r="AS801" s="75">
        <v>0</v>
      </c>
      <c r="AT801" s="165"/>
      <c r="AU801" s="75">
        <v>95</v>
      </c>
      <c r="AV801" s="75">
        <v>293</v>
      </c>
      <c r="AW801" s="369">
        <v>10</v>
      </c>
      <c r="AY801" s="75"/>
    </row>
    <row r="802" spans="1:51">
      <c r="A802" s="164">
        <f t="shared" si="205"/>
        <v>491</v>
      </c>
      <c r="B802" s="164">
        <f t="shared" si="206"/>
        <v>491095331</v>
      </c>
      <c r="C802" s="165" t="str">
        <f t="shared" si="207"/>
        <v>ATLANTIS</v>
      </c>
      <c r="D802" s="174">
        <f t="shared" si="208"/>
        <v>0</v>
      </c>
      <c r="E802" s="174">
        <f t="shared" si="209"/>
        <v>0</v>
      </c>
      <c r="F802" s="174">
        <f t="shared" si="210"/>
        <v>2</v>
      </c>
      <c r="G802" s="174">
        <f t="shared" si="211"/>
        <v>2</v>
      </c>
      <c r="H802" s="174">
        <f t="shared" si="212"/>
        <v>4</v>
      </c>
      <c r="I802" s="174">
        <f t="shared" si="213"/>
        <v>5</v>
      </c>
      <c r="J802" s="174">
        <f t="shared" si="214"/>
        <v>0</v>
      </c>
      <c r="K802" s="251">
        <f t="shared" si="215"/>
        <v>0.52</v>
      </c>
      <c r="L802" s="174"/>
      <c r="M802" s="174">
        <f t="shared" si="216"/>
        <v>2</v>
      </c>
      <c r="N802" s="174">
        <f t="shared" si="217"/>
        <v>0</v>
      </c>
      <c r="O802" s="174">
        <f t="shared" si="218"/>
        <v>0</v>
      </c>
      <c r="P802" s="174">
        <f t="shared" si="219"/>
        <v>5</v>
      </c>
      <c r="Q802" s="174">
        <f t="shared" si="220"/>
        <v>7</v>
      </c>
      <c r="R802" s="174">
        <f t="shared" si="221"/>
        <v>13</v>
      </c>
      <c r="S802" s="177"/>
      <c r="T802" s="177"/>
      <c r="U802" s="177"/>
      <c r="V802" s="177"/>
      <c r="W802" s="370"/>
      <c r="X802" s="370"/>
      <c r="Y802" s="391"/>
      <c r="Z802" s="177"/>
      <c r="AA802" s="75">
        <v>491</v>
      </c>
      <c r="AB802" s="75">
        <v>491095331</v>
      </c>
      <c r="AC802" s="193" t="s">
        <v>115</v>
      </c>
      <c r="AD802" s="75">
        <v>0</v>
      </c>
      <c r="AE802" s="75">
        <v>0</v>
      </c>
      <c r="AF802" s="75">
        <v>2</v>
      </c>
      <c r="AG802" s="75">
        <v>2</v>
      </c>
      <c r="AH802" s="75">
        <v>4</v>
      </c>
      <c r="AI802" s="75">
        <v>5</v>
      </c>
      <c r="AJ802" s="75">
        <v>0</v>
      </c>
      <c r="AK802" s="164">
        <v>0</v>
      </c>
      <c r="AL802" s="164">
        <v>2</v>
      </c>
      <c r="AM802" s="164">
        <v>0</v>
      </c>
      <c r="AN802" s="164">
        <v>0</v>
      </c>
      <c r="AO802" s="164">
        <v>1</v>
      </c>
      <c r="AP802" s="164">
        <v>0</v>
      </c>
      <c r="AQ802" s="164">
        <v>0</v>
      </c>
      <c r="AR802" s="164">
        <v>2</v>
      </c>
      <c r="AS802" s="75">
        <v>2</v>
      </c>
      <c r="AT802" s="165"/>
      <c r="AU802" s="75">
        <v>95</v>
      </c>
      <c r="AV802" s="75">
        <v>331</v>
      </c>
      <c r="AW802" s="369">
        <v>7</v>
      </c>
      <c r="AY802" s="75"/>
    </row>
    <row r="803" spans="1:51">
      <c r="A803" s="164">
        <f t="shared" si="205"/>
        <v>491</v>
      </c>
      <c r="B803" s="164">
        <f t="shared" si="206"/>
        <v>491095665</v>
      </c>
      <c r="C803" s="165" t="str">
        <f t="shared" si="207"/>
        <v>ATLANTIS</v>
      </c>
      <c r="D803" s="174">
        <f t="shared" si="208"/>
        <v>0</v>
      </c>
      <c r="E803" s="174">
        <f t="shared" si="209"/>
        <v>0</v>
      </c>
      <c r="F803" s="174">
        <f t="shared" si="210"/>
        <v>0</v>
      </c>
      <c r="G803" s="174">
        <f t="shared" si="211"/>
        <v>1</v>
      </c>
      <c r="H803" s="174">
        <f t="shared" si="212"/>
        <v>0</v>
      </c>
      <c r="I803" s="174">
        <f t="shared" si="213"/>
        <v>1</v>
      </c>
      <c r="J803" s="174">
        <f t="shared" si="214"/>
        <v>0</v>
      </c>
      <c r="K803" s="251">
        <f t="shared" si="215"/>
        <v>0.08</v>
      </c>
      <c r="L803" s="174"/>
      <c r="M803" s="174">
        <f t="shared" si="216"/>
        <v>0</v>
      </c>
      <c r="N803" s="174">
        <f t="shared" si="217"/>
        <v>0</v>
      </c>
      <c r="O803" s="174">
        <f t="shared" si="218"/>
        <v>0</v>
      </c>
      <c r="P803" s="174">
        <f t="shared" si="219"/>
        <v>0</v>
      </c>
      <c r="Q803" s="174">
        <f t="shared" si="220"/>
        <v>5</v>
      </c>
      <c r="R803" s="174">
        <f t="shared" si="221"/>
        <v>2</v>
      </c>
      <c r="S803" s="177"/>
      <c r="T803" s="177"/>
      <c r="U803" s="177"/>
      <c r="V803" s="177"/>
      <c r="W803" s="370"/>
      <c r="X803" s="370"/>
      <c r="Y803" s="391"/>
      <c r="Z803" s="177"/>
      <c r="AA803" s="75">
        <v>491</v>
      </c>
      <c r="AB803" s="75">
        <v>491095665</v>
      </c>
      <c r="AC803" s="193" t="s">
        <v>115</v>
      </c>
      <c r="AD803" s="75">
        <v>0</v>
      </c>
      <c r="AE803" s="75">
        <v>0</v>
      </c>
      <c r="AF803" s="75">
        <v>0</v>
      </c>
      <c r="AG803" s="75">
        <v>1</v>
      </c>
      <c r="AH803" s="75">
        <v>0</v>
      </c>
      <c r="AI803" s="75">
        <v>1</v>
      </c>
      <c r="AJ803" s="75">
        <v>0</v>
      </c>
      <c r="AK803" s="164">
        <v>0</v>
      </c>
      <c r="AL803" s="164">
        <v>0</v>
      </c>
      <c r="AM803" s="164">
        <v>0</v>
      </c>
      <c r="AN803" s="164">
        <v>0</v>
      </c>
      <c r="AO803" s="164">
        <v>0</v>
      </c>
      <c r="AP803" s="164">
        <v>0</v>
      </c>
      <c r="AQ803" s="164">
        <v>0</v>
      </c>
      <c r="AR803" s="164">
        <v>0</v>
      </c>
      <c r="AS803" s="75">
        <v>0</v>
      </c>
      <c r="AT803" s="165"/>
      <c r="AU803" s="75">
        <v>95</v>
      </c>
      <c r="AV803" s="75">
        <v>665</v>
      </c>
      <c r="AW803" s="369">
        <v>5</v>
      </c>
      <c r="AY803" s="75"/>
    </row>
    <row r="804" spans="1:51">
      <c r="A804" s="164">
        <f t="shared" si="205"/>
        <v>491</v>
      </c>
      <c r="B804" s="164">
        <f t="shared" si="206"/>
        <v>491095763</v>
      </c>
      <c r="C804" s="165" t="str">
        <f t="shared" si="207"/>
        <v>ATLANTIS</v>
      </c>
      <c r="D804" s="174">
        <f t="shared" si="208"/>
        <v>0</v>
      </c>
      <c r="E804" s="174">
        <f t="shared" si="209"/>
        <v>0</v>
      </c>
      <c r="F804" s="174">
        <f t="shared" si="210"/>
        <v>0</v>
      </c>
      <c r="G804" s="174">
        <f t="shared" si="211"/>
        <v>0</v>
      </c>
      <c r="H804" s="174">
        <f t="shared" si="212"/>
        <v>0</v>
      </c>
      <c r="I804" s="174">
        <f t="shared" si="213"/>
        <v>4</v>
      </c>
      <c r="J804" s="174">
        <f t="shared" si="214"/>
        <v>0</v>
      </c>
      <c r="K804" s="251">
        <f t="shared" si="215"/>
        <v>0.16</v>
      </c>
      <c r="L804" s="174"/>
      <c r="M804" s="174">
        <f t="shared" si="216"/>
        <v>0</v>
      </c>
      <c r="N804" s="174">
        <f t="shared" si="217"/>
        <v>0</v>
      </c>
      <c r="O804" s="174">
        <f t="shared" si="218"/>
        <v>0</v>
      </c>
      <c r="P804" s="174">
        <f t="shared" si="219"/>
        <v>2</v>
      </c>
      <c r="Q804" s="174">
        <f t="shared" si="220"/>
        <v>6</v>
      </c>
      <c r="R804" s="174">
        <f t="shared" si="221"/>
        <v>4</v>
      </c>
      <c r="S804" s="177"/>
      <c r="T804" s="177"/>
      <c r="U804" s="177"/>
      <c r="V804" s="177"/>
      <c r="W804" s="370"/>
      <c r="X804" s="370"/>
      <c r="Y804" s="391"/>
      <c r="Z804" s="177"/>
      <c r="AA804" s="75">
        <v>491</v>
      </c>
      <c r="AB804" s="75">
        <v>491095763</v>
      </c>
      <c r="AC804" s="193" t="s">
        <v>115</v>
      </c>
      <c r="AD804" s="75">
        <v>0</v>
      </c>
      <c r="AE804" s="75">
        <v>0</v>
      </c>
      <c r="AF804" s="75">
        <v>0</v>
      </c>
      <c r="AG804" s="75">
        <v>0</v>
      </c>
      <c r="AH804" s="75">
        <v>0</v>
      </c>
      <c r="AI804" s="75">
        <v>4</v>
      </c>
      <c r="AJ804" s="75">
        <v>0</v>
      </c>
      <c r="AK804" s="164">
        <v>0</v>
      </c>
      <c r="AL804" s="164">
        <v>0</v>
      </c>
      <c r="AM804" s="164">
        <v>0</v>
      </c>
      <c r="AN804" s="164">
        <v>0</v>
      </c>
      <c r="AO804" s="164">
        <v>0</v>
      </c>
      <c r="AP804" s="164">
        <v>0</v>
      </c>
      <c r="AQ804" s="164">
        <v>0</v>
      </c>
      <c r="AR804" s="164">
        <v>0</v>
      </c>
      <c r="AS804" s="75">
        <v>2</v>
      </c>
      <c r="AT804" s="165"/>
      <c r="AU804" s="75">
        <v>95</v>
      </c>
      <c r="AV804" s="75">
        <v>763</v>
      </c>
      <c r="AW804" s="369">
        <v>6</v>
      </c>
      <c r="AY804" s="75"/>
    </row>
    <row r="805" spans="1:51">
      <c r="A805" s="164">
        <f t="shared" si="205"/>
        <v>492</v>
      </c>
      <c r="B805" s="164">
        <f t="shared" si="206"/>
        <v>492281061</v>
      </c>
      <c r="C805" s="165" t="str">
        <f t="shared" si="207"/>
        <v>MARTIN LUTHER KING JR CS OF EXCELLENCE</v>
      </c>
      <c r="D805" s="174">
        <f t="shared" si="208"/>
        <v>0</v>
      </c>
      <c r="E805" s="174">
        <f t="shared" si="209"/>
        <v>0</v>
      </c>
      <c r="F805" s="174">
        <f t="shared" si="210"/>
        <v>2</v>
      </c>
      <c r="G805" s="174">
        <f t="shared" si="211"/>
        <v>2</v>
      </c>
      <c r="H805" s="174">
        <f t="shared" si="212"/>
        <v>0</v>
      </c>
      <c r="I805" s="174">
        <f t="shared" si="213"/>
        <v>0</v>
      </c>
      <c r="J805" s="174">
        <f t="shared" si="214"/>
        <v>0</v>
      </c>
      <c r="K805" s="251">
        <f t="shared" si="215"/>
        <v>0.16</v>
      </c>
      <c r="L805" s="174"/>
      <c r="M805" s="174">
        <f t="shared" si="216"/>
        <v>0</v>
      </c>
      <c r="N805" s="174">
        <f t="shared" si="217"/>
        <v>0</v>
      </c>
      <c r="O805" s="174">
        <f t="shared" si="218"/>
        <v>0</v>
      </c>
      <c r="P805" s="174">
        <f t="shared" si="219"/>
        <v>3</v>
      </c>
      <c r="Q805" s="174">
        <f t="shared" si="220"/>
        <v>10</v>
      </c>
      <c r="R805" s="174">
        <f t="shared" si="221"/>
        <v>4</v>
      </c>
      <c r="S805" s="177"/>
      <c r="T805" s="177"/>
      <c r="U805" s="177"/>
      <c r="V805" s="177"/>
      <c r="W805" s="370"/>
      <c r="X805" s="370"/>
      <c r="Y805" s="391"/>
      <c r="Z805" s="177"/>
      <c r="AA805" s="75">
        <v>492</v>
      </c>
      <c r="AB805" s="75">
        <v>492281061</v>
      </c>
      <c r="AC805" s="193" t="s">
        <v>117</v>
      </c>
      <c r="AD805" s="75">
        <v>0</v>
      </c>
      <c r="AE805" s="75">
        <v>0</v>
      </c>
      <c r="AF805" s="75">
        <v>2</v>
      </c>
      <c r="AG805" s="75">
        <v>2</v>
      </c>
      <c r="AH805" s="75">
        <v>0</v>
      </c>
      <c r="AI805" s="75">
        <v>0</v>
      </c>
      <c r="AJ805" s="75">
        <v>0</v>
      </c>
      <c r="AK805" s="164">
        <v>0</v>
      </c>
      <c r="AL805" s="164">
        <v>0</v>
      </c>
      <c r="AM805" s="164">
        <v>0</v>
      </c>
      <c r="AN805" s="164">
        <v>0</v>
      </c>
      <c r="AO805" s="164">
        <v>1</v>
      </c>
      <c r="AP805" s="164">
        <v>0</v>
      </c>
      <c r="AQ805" s="164">
        <v>0</v>
      </c>
      <c r="AR805" s="164">
        <v>2</v>
      </c>
      <c r="AS805" s="75">
        <v>0</v>
      </c>
      <c r="AT805" s="165"/>
      <c r="AU805" s="75">
        <v>281</v>
      </c>
      <c r="AV805" s="75">
        <v>61</v>
      </c>
      <c r="AW805" s="369">
        <v>10</v>
      </c>
      <c r="AY805" s="75"/>
    </row>
    <row r="806" spans="1:51">
      <c r="A806" s="164">
        <f t="shared" si="205"/>
        <v>492</v>
      </c>
      <c r="B806" s="164">
        <f t="shared" si="206"/>
        <v>492281086</v>
      </c>
      <c r="C806" s="165" t="str">
        <f t="shared" si="207"/>
        <v>MARTIN LUTHER KING JR CS OF EXCELLENCE</v>
      </c>
      <c r="D806" s="174">
        <f t="shared" si="208"/>
        <v>0</v>
      </c>
      <c r="E806" s="174">
        <f t="shared" si="209"/>
        <v>0</v>
      </c>
      <c r="F806" s="174">
        <f t="shared" si="210"/>
        <v>0</v>
      </c>
      <c r="G806" s="174">
        <f t="shared" si="211"/>
        <v>1</v>
      </c>
      <c r="H806" s="174">
        <f t="shared" si="212"/>
        <v>0</v>
      </c>
      <c r="I806" s="174">
        <f t="shared" si="213"/>
        <v>0</v>
      </c>
      <c r="J806" s="174">
        <f t="shared" si="214"/>
        <v>0</v>
      </c>
      <c r="K806" s="251">
        <f t="shared" si="215"/>
        <v>0.04</v>
      </c>
      <c r="L806" s="174"/>
      <c r="M806" s="174">
        <f t="shared" si="216"/>
        <v>0</v>
      </c>
      <c r="N806" s="174">
        <f t="shared" si="217"/>
        <v>0</v>
      </c>
      <c r="O806" s="174">
        <f t="shared" si="218"/>
        <v>0</v>
      </c>
      <c r="P806" s="174">
        <f t="shared" si="219"/>
        <v>0</v>
      </c>
      <c r="Q806" s="174">
        <f t="shared" si="220"/>
        <v>7</v>
      </c>
      <c r="R806" s="174">
        <f t="shared" si="221"/>
        <v>1</v>
      </c>
      <c r="S806" s="177"/>
      <c r="T806" s="177"/>
      <c r="U806" s="177"/>
      <c r="V806" s="177"/>
      <c r="W806" s="370"/>
      <c r="X806" s="370"/>
      <c r="Y806" s="391"/>
      <c r="Z806" s="177"/>
      <c r="AA806" s="75">
        <v>492</v>
      </c>
      <c r="AB806" s="75">
        <v>492281086</v>
      </c>
      <c r="AC806" s="193" t="s">
        <v>117</v>
      </c>
      <c r="AD806" s="75">
        <v>0</v>
      </c>
      <c r="AE806" s="75">
        <v>0</v>
      </c>
      <c r="AF806" s="75">
        <v>0</v>
      </c>
      <c r="AG806" s="75">
        <v>1</v>
      </c>
      <c r="AH806" s="75">
        <v>0</v>
      </c>
      <c r="AI806" s="75">
        <v>0</v>
      </c>
      <c r="AJ806" s="75">
        <v>0</v>
      </c>
      <c r="AK806" s="164">
        <v>0</v>
      </c>
      <c r="AL806" s="164">
        <v>0</v>
      </c>
      <c r="AM806" s="164">
        <v>0</v>
      </c>
      <c r="AN806" s="164">
        <v>0</v>
      </c>
      <c r="AO806" s="164">
        <v>0</v>
      </c>
      <c r="AP806" s="164">
        <v>0</v>
      </c>
      <c r="AQ806" s="164">
        <v>0</v>
      </c>
      <c r="AR806" s="164">
        <v>0</v>
      </c>
      <c r="AS806" s="75">
        <v>0</v>
      </c>
      <c r="AT806" s="165"/>
      <c r="AU806" s="75">
        <v>281</v>
      </c>
      <c r="AV806" s="75">
        <v>86</v>
      </c>
      <c r="AW806" s="369">
        <v>7</v>
      </c>
      <c r="AY806" s="75"/>
    </row>
    <row r="807" spans="1:51">
      <c r="A807" s="164">
        <f t="shared" si="205"/>
        <v>492</v>
      </c>
      <c r="B807" s="164">
        <f t="shared" si="206"/>
        <v>492281087</v>
      </c>
      <c r="C807" s="165" t="str">
        <f t="shared" si="207"/>
        <v>MARTIN LUTHER KING JR CS OF EXCELLENCE</v>
      </c>
      <c r="D807" s="174">
        <f t="shared" si="208"/>
        <v>0</v>
      </c>
      <c r="E807" s="174">
        <f t="shared" si="209"/>
        <v>0</v>
      </c>
      <c r="F807" s="174">
        <f t="shared" si="210"/>
        <v>2</v>
      </c>
      <c r="G807" s="174">
        <f t="shared" si="211"/>
        <v>2</v>
      </c>
      <c r="H807" s="174">
        <f t="shared" si="212"/>
        <v>0</v>
      </c>
      <c r="I807" s="174">
        <f t="shared" si="213"/>
        <v>0</v>
      </c>
      <c r="J807" s="174">
        <f t="shared" si="214"/>
        <v>0</v>
      </c>
      <c r="K807" s="251">
        <f t="shared" si="215"/>
        <v>0.16</v>
      </c>
      <c r="L807" s="174"/>
      <c r="M807" s="174">
        <f t="shared" si="216"/>
        <v>1</v>
      </c>
      <c r="N807" s="174">
        <f t="shared" si="217"/>
        <v>0</v>
      </c>
      <c r="O807" s="174">
        <f t="shared" si="218"/>
        <v>0</v>
      </c>
      <c r="P807" s="174">
        <f t="shared" si="219"/>
        <v>4</v>
      </c>
      <c r="Q807" s="174">
        <f t="shared" si="220"/>
        <v>5</v>
      </c>
      <c r="R807" s="174">
        <f t="shared" si="221"/>
        <v>4</v>
      </c>
      <c r="S807" s="177"/>
      <c r="T807" s="177"/>
      <c r="U807" s="177"/>
      <c r="V807" s="177"/>
      <c r="W807" s="370"/>
      <c r="X807" s="370"/>
      <c r="Y807" s="391"/>
      <c r="Z807" s="177"/>
      <c r="AA807" s="75">
        <v>492</v>
      </c>
      <c r="AB807" s="75">
        <v>492281087</v>
      </c>
      <c r="AC807" s="193" t="s">
        <v>117</v>
      </c>
      <c r="AD807" s="75">
        <v>0</v>
      </c>
      <c r="AE807" s="75">
        <v>0</v>
      </c>
      <c r="AF807" s="75">
        <v>2</v>
      </c>
      <c r="AG807" s="75">
        <v>2</v>
      </c>
      <c r="AH807" s="75">
        <v>0</v>
      </c>
      <c r="AI807" s="75">
        <v>0</v>
      </c>
      <c r="AJ807" s="75">
        <v>0</v>
      </c>
      <c r="AK807" s="164">
        <v>0</v>
      </c>
      <c r="AL807" s="164">
        <v>1</v>
      </c>
      <c r="AM807" s="164">
        <v>0</v>
      </c>
      <c r="AN807" s="164">
        <v>0</v>
      </c>
      <c r="AO807" s="164">
        <v>2</v>
      </c>
      <c r="AP807" s="164">
        <v>0</v>
      </c>
      <c r="AQ807" s="164">
        <v>0</v>
      </c>
      <c r="AR807" s="164">
        <v>2</v>
      </c>
      <c r="AS807" s="75">
        <v>0</v>
      </c>
      <c r="AT807" s="165"/>
      <c r="AU807" s="75">
        <v>281</v>
      </c>
      <c r="AV807" s="75">
        <v>87</v>
      </c>
      <c r="AW807" s="369">
        <v>5</v>
      </c>
      <c r="AY807" s="75"/>
    </row>
    <row r="808" spans="1:51">
      <c r="A808" s="164">
        <f t="shared" si="205"/>
        <v>492</v>
      </c>
      <c r="B808" s="164">
        <f t="shared" si="206"/>
        <v>492281137</v>
      </c>
      <c r="C808" s="165" t="str">
        <f t="shared" si="207"/>
        <v>MARTIN LUTHER KING JR CS OF EXCELLENCE</v>
      </c>
      <c r="D808" s="174">
        <f t="shared" si="208"/>
        <v>0</v>
      </c>
      <c r="E808" s="174">
        <f t="shared" si="209"/>
        <v>0</v>
      </c>
      <c r="F808" s="174">
        <f t="shared" si="210"/>
        <v>0</v>
      </c>
      <c r="G808" s="174">
        <f t="shared" si="211"/>
        <v>1</v>
      </c>
      <c r="H808" s="174">
        <f t="shared" si="212"/>
        <v>0</v>
      </c>
      <c r="I808" s="174">
        <f t="shared" si="213"/>
        <v>0</v>
      </c>
      <c r="J808" s="174">
        <f t="shared" si="214"/>
        <v>0</v>
      </c>
      <c r="K808" s="251">
        <f t="shared" si="215"/>
        <v>0.04</v>
      </c>
      <c r="L808" s="174"/>
      <c r="M808" s="174">
        <f t="shared" si="216"/>
        <v>0</v>
      </c>
      <c r="N808" s="174">
        <f t="shared" si="217"/>
        <v>0</v>
      </c>
      <c r="O808" s="174">
        <f t="shared" si="218"/>
        <v>0</v>
      </c>
      <c r="P808" s="174">
        <f t="shared" si="219"/>
        <v>1</v>
      </c>
      <c r="Q808" s="174">
        <f t="shared" si="220"/>
        <v>12</v>
      </c>
      <c r="R808" s="174">
        <f t="shared" si="221"/>
        <v>1</v>
      </c>
      <c r="S808" s="177"/>
      <c r="T808" s="177"/>
      <c r="U808" s="177"/>
      <c r="V808" s="177"/>
      <c r="W808" s="370"/>
      <c r="X808" s="370"/>
      <c r="Y808" s="391"/>
      <c r="Z808" s="177"/>
      <c r="AA808" s="75">
        <v>492</v>
      </c>
      <c r="AB808" s="75">
        <v>492281137</v>
      </c>
      <c r="AC808" s="193" t="s">
        <v>117</v>
      </c>
      <c r="AD808" s="75">
        <v>0</v>
      </c>
      <c r="AE808" s="75">
        <v>0</v>
      </c>
      <c r="AF808" s="75">
        <v>0</v>
      </c>
      <c r="AG808" s="75">
        <v>1</v>
      </c>
      <c r="AH808" s="75">
        <v>0</v>
      </c>
      <c r="AI808" s="75">
        <v>0</v>
      </c>
      <c r="AJ808" s="75">
        <v>0</v>
      </c>
      <c r="AK808" s="164">
        <v>0</v>
      </c>
      <c r="AL808" s="164">
        <v>0</v>
      </c>
      <c r="AM808" s="164">
        <v>0</v>
      </c>
      <c r="AN808" s="164">
        <v>0</v>
      </c>
      <c r="AO808" s="164">
        <v>1</v>
      </c>
      <c r="AP808" s="164">
        <v>0</v>
      </c>
      <c r="AQ808" s="164">
        <v>0</v>
      </c>
      <c r="AR808" s="164">
        <v>0</v>
      </c>
      <c r="AS808" s="75">
        <v>0</v>
      </c>
      <c r="AT808" s="165"/>
      <c r="AU808" s="75">
        <v>281</v>
      </c>
      <c r="AV808" s="75">
        <v>137</v>
      </c>
      <c r="AW808" s="369">
        <v>12</v>
      </c>
      <c r="AY808" s="75"/>
    </row>
    <row r="809" spans="1:51">
      <c r="A809" s="164">
        <f t="shared" si="205"/>
        <v>492</v>
      </c>
      <c r="B809" s="164">
        <f t="shared" si="206"/>
        <v>492281281</v>
      </c>
      <c r="C809" s="165" t="str">
        <f t="shared" si="207"/>
        <v>MARTIN LUTHER KING JR CS OF EXCELLENCE</v>
      </c>
      <c r="D809" s="174">
        <f t="shared" si="208"/>
        <v>0</v>
      </c>
      <c r="E809" s="174">
        <f t="shared" si="209"/>
        <v>0</v>
      </c>
      <c r="F809" s="174">
        <f t="shared" si="210"/>
        <v>60</v>
      </c>
      <c r="G809" s="174">
        <f t="shared" si="211"/>
        <v>281</v>
      </c>
      <c r="H809" s="174">
        <f t="shared" si="212"/>
        <v>0</v>
      </c>
      <c r="I809" s="174">
        <f t="shared" si="213"/>
        <v>0</v>
      </c>
      <c r="J809" s="174">
        <f t="shared" si="214"/>
        <v>0</v>
      </c>
      <c r="K809" s="251">
        <f t="shared" si="215"/>
        <v>13.64</v>
      </c>
      <c r="L809" s="174"/>
      <c r="M809" s="174">
        <f t="shared" si="216"/>
        <v>72</v>
      </c>
      <c r="N809" s="174">
        <f t="shared" si="217"/>
        <v>0</v>
      </c>
      <c r="O809" s="174">
        <f t="shared" si="218"/>
        <v>0</v>
      </c>
      <c r="P809" s="174">
        <f t="shared" si="219"/>
        <v>295</v>
      </c>
      <c r="Q809" s="174">
        <f t="shared" si="220"/>
        <v>12</v>
      </c>
      <c r="R809" s="174">
        <f t="shared" si="221"/>
        <v>341</v>
      </c>
      <c r="S809" s="177"/>
      <c r="T809" s="177"/>
      <c r="U809" s="177"/>
      <c r="V809" s="177"/>
      <c r="W809" s="370"/>
      <c r="X809" s="370"/>
      <c r="Y809" s="391"/>
      <c r="Z809" s="177"/>
      <c r="AA809" s="75">
        <v>492</v>
      </c>
      <c r="AB809" s="75">
        <v>492281281</v>
      </c>
      <c r="AC809" s="193" t="s">
        <v>117</v>
      </c>
      <c r="AD809" s="75">
        <v>0</v>
      </c>
      <c r="AE809" s="75">
        <v>0</v>
      </c>
      <c r="AF809" s="75">
        <v>60</v>
      </c>
      <c r="AG809" s="75">
        <v>281</v>
      </c>
      <c r="AH809" s="75">
        <v>0</v>
      </c>
      <c r="AI809" s="75">
        <v>0</v>
      </c>
      <c r="AJ809" s="75">
        <v>0</v>
      </c>
      <c r="AK809" s="164">
        <v>0</v>
      </c>
      <c r="AL809" s="164">
        <v>72</v>
      </c>
      <c r="AM809" s="164">
        <v>0</v>
      </c>
      <c r="AN809" s="164">
        <v>0</v>
      </c>
      <c r="AO809" s="164">
        <v>244</v>
      </c>
      <c r="AP809" s="164">
        <v>0</v>
      </c>
      <c r="AQ809" s="164">
        <v>0</v>
      </c>
      <c r="AR809" s="164">
        <v>51</v>
      </c>
      <c r="AS809" s="75">
        <v>0</v>
      </c>
      <c r="AT809" s="165"/>
      <c r="AU809" s="75">
        <v>281</v>
      </c>
      <c r="AV809" s="75">
        <v>281</v>
      </c>
      <c r="AW809" s="369">
        <v>12</v>
      </c>
      <c r="AY809" s="75"/>
    </row>
    <row r="810" spans="1:51">
      <c r="A810" s="164">
        <f t="shared" si="205"/>
        <v>492</v>
      </c>
      <c r="B810" s="164">
        <f t="shared" si="206"/>
        <v>492281325</v>
      </c>
      <c r="C810" s="165" t="str">
        <f t="shared" si="207"/>
        <v>MARTIN LUTHER KING JR CS OF EXCELLENCE</v>
      </c>
      <c r="D810" s="174">
        <f t="shared" si="208"/>
        <v>0</v>
      </c>
      <c r="E810" s="174">
        <f t="shared" si="209"/>
        <v>0</v>
      </c>
      <c r="F810" s="174">
        <f t="shared" si="210"/>
        <v>0</v>
      </c>
      <c r="G810" s="174">
        <f t="shared" si="211"/>
        <v>1</v>
      </c>
      <c r="H810" s="174">
        <f t="shared" si="212"/>
        <v>0</v>
      </c>
      <c r="I810" s="174">
        <f t="shared" si="213"/>
        <v>0</v>
      </c>
      <c r="J810" s="174">
        <f t="shared" si="214"/>
        <v>0</v>
      </c>
      <c r="K810" s="251">
        <f t="shared" si="215"/>
        <v>0.04</v>
      </c>
      <c r="L810" s="174"/>
      <c r="M810" s="174">
        <f t="shared" si="216"/>
        <v>0</v>
      </c>
      <c r="N810" s="174">
        <f t="shared" si="217"/>
        <v>0</v>
      </c>
      <c r="O810" s="174">
        <f t="shared" si="218"/>
        <v>0</v>
      </c>
      <c r="P810" s="174">
        <f t="shared" si="219"/>
        <v>1</v>
      </c>
      <c r="Q810" s="174">
        <f t="shared" si="220"/>
        <v>9</v>
      </c>
      <c r="R810" s="174">
        <f t="shared" si="221"/>
        <v>1</v>
      </c>
      <c r="S810" s="177"/>
      <c r="T810" s="177"/>
      <c r="U810" s="177"/>
      <c r="V810" s="177"/>
      <c r="W810" s="370"/>
      <c r="X810" s="370"/>
      <c r="Y810" s="391"/>
      <c r="Z810" s="177"/>
      <c r="AA810" s="75">
        <v>492</v>
      </c>
      <c r="AB810" s="75">
        <v>492281325</v>
      </c>
      <c r="AC810" s="193" t="s">
        <v>117</v>
      </c>
      <c r="AD810" s="75">
        <v>0</v>
      </c>
      <c r="AE810" s="75">
        <v>0</v>
      </c>
      <c r="AF810" s="75">
        <v>0</v>
      </c>
      <c r="AG810" s="75">
        <v>1</v>
      </c>
      <c r="AH810" s="75">
        <v>0</v>
      </c>
      <c r="AI810" s="75">
        <v>0</v>
      </c>
      <c r="AJ810" s="75">
        <v>0</v>
      </c>
      <c r="AK810" s="164">
        <v>0</v>
      </c>
      <c r="AL810" s="164">
        <v>0</v>
      </c>
      <c r="AM810" s="164">
        <v>0</v>
      </c>
      <c r="AN810" s="164">
        <v>0</v>
      </c>
      <c r="AO810" s="164">
        <v>1</v>
      </c>
      <c r="AP810" s="164">
        <v>0</v>
      </c>
      <c r="AQ810" s="164">
        <v>0</v>
      </c>
      <c r="AR810" s="164">
        <v>0</v>
      </c>
      <c r="AS810" s="75">
        <v>0</v>
      </c>
      <c r="AT810" s="165"/>
      <c r="AU810" s="75">
        <v>281</v>
      </c>
      <c r="AV810" s="75">
        <v>325</v>
      </c>
      <c r="AW810" s="369">
        <v>9</v>
      </c>
      <c r="AY810" s="75"/>
    </row>
    <row r="811" spans="1:51">
      <c r="A811" s="164">
        <f t="shared" si="205"/>
        <v>492</v>
      </c>
      <c r="B811" s="164">
        <f t="shared" si="206"/>
        <v>492281332</v>
      </c>
      <c r="C811" s="165" t="str">
        <f t="shared" si="207"/>
        <v>MARTIN LUTHER KING JR CS OF EXCELLENCE</v>
      </c>
      <c r="D811" s="174">
        <f t="shared" si="208"/>
        <v>0</v>
      </c>
      <c r="E811" s="174">
        <f t="shared" si="209"/>
        <v>0</v>
      </c>
      <c r="F811" s="174">
        <f t="shared" si="210"/>
        <v>0</v>
      </c>
      <c r="G811" s="174">
        <f t="shared" si="211"/>
        <v>2</v>
      </c>
      <c r="H811" s="174">
        <f t="shared" si="212"/>
        <v>0</v>
      </c>
      <c r="I811" s="174">
        <f t="shared" si="213"/>
        <v>0</v>
      </c>
      <c r="J811" s="174">
        <f t="shared" si="214"/>
        <v>0</v>
      </c>
      <c r="K811" s="251">
        <f t="shared" si="215"/>
        <v>0.08</v>
      </c>
      <c r="L811" s="174"/>
      <c r="M811" s="174">
        <f t="shared" si="216"/>
        <v>1</v>
      </c>
      <c r="N811" s="174">
        <f t="shared" si="217"/>
        <v>0</v>
      </c>
      <c r="O811" s="174">
        <f t="shared" si="218"/>
        <v>0</v>
      </c>
      <c r="P811" s="174">
        <f t="shared" si="219"/>
        <v>2</v>
      </c>
      <c r="Q811" s="174">
        <f t="shared" si="220"/>
        <v>10</v>
      </c>
      <c r="R811" s="174">
        <f t="shared" si="221"/>
        <v>2</v>
      </c>
      <c r="S811" s="177"/>
      <c r="T811" s="177"/>
      <c r="U811" s="177"/>
      <c r="V811" s="177"/>
      <c r="W811" s="370"/>
      <c r="X811" s="370"/>
      <c r="Y811" s="391"/>
      <c r="Z811" s="177"/>
      <c r="AA811" s="75">
        <v>492</v>
      </c>
      <c r="AB811" s="75">
        <v>492281332</v>
      </c>
      <c r="AC811" s="193" t="s">
        <v>117</v>
      </c>
      <c r="AD811" s="75">
        <v>0</v>
      </c>
      <c r="AE811" s="75">
        <v>0</v>
      </c>
      <c r="AF811" s="75">
        <v>0</v>
      </c>
      <c r="AG811" s="75">
        <v>2</v>
      </c>
      <c r="AH811" s="75">
        <v>0</v>
      </c>
      <c r="AI811" s="75">
        <v>0</v>
      </c>
      <c r="AJ811" s="75">
        <v>0</v>
      </c>
      <c r="AK811" s="164">
        <v>0</v>
      </c>
      <c r="AL811" s="164">
        <v>1</v>
      </c>
      <c r="AM811" s="164">
        <v>0</v>
      </c>
      <c r="AN811" s="164">
        <v>0</v>
      </c>
      <c r="AO811" s="164">
        <v>2</v>
      </c>
      <c r="AP811" s="164">
        <v>0</v>
      </c>
      <c r="AQ811" s="164">
        <v>0</v>
      </c>
      <c r="AR811" s="164">
        <v>0</v>
      </c>
      <c r="AS811" s="75">
        <v>0</v>
      </c>
      <c r="AT811" s="165"/>
      <c r="AU811" s="75">
        <v>281</v>
      </c>
      <c r="AV811" s="75">
        <v>332</v>
      </c>
      <c r="AW811" s="369">
        <v>10</v>
      </c>
      <c r="AY811" s="75"/>
    </row>
    <row r="812" spans="1:51">
      <c r="A812" s="164">
        <f t="shared" si="205"/>
        <v>493</v>
      </c>
      <c r="B812" s="164">
        <f t="shared" si="206"/>
        <v>493057030</v>
      </c>
      <c r="C812" s="165" t="str">
        <f t="shared" si="207"/>
        <v>PHOENIX ACADEMY CHELSEA</v>
      </c>
      <c r="D812" s="174">
        <f t="shared" si="208"/>
        <v>0</v>
      </c>
      <c r="E812" s="174">
        <f t="shared" si="209"/>
        <v>0</v>
      </c>
      <c r="F812" s="174">
        <f t="shared" si="210"/>
        <v>0</v>
      </c>
      <c r="G812" s="174">
        <f t="shared" si="211"/>
        <v>0</v>
      </c>
      <c r="H812" s="174">
        <f t="shared" si="212"/>
        <v>0</v>
      </c>
      <c r="I812" s="174">
        <f t="shared" si="213"/>
        <v>1</v>
      </c>
      <c r="J812" s="174">
        <f t="shared" si="214"/>
        <v>0</v>
      </c>
      <c r="K812" s="251">
        <f t="shared" si="215"/>
        <v>0.04</v>
      </c>
      <c r="L812" s="174"/>
      <c r="M812" s="174">
        <f t="shared" si="216"/>
        <v>0</v>
      </c>
      <c r="N812" s="174">
        <f t="shared" si="217"/>
        <v>0</v>
      </c>
      <c r="O812" s="174">
        <f t="shared" si="218"/>
        <v>0</v>
      </c>
      <c r="P812" s="174">
        <f t="shared" si="219"/>
        <v>1</v>
      </c>
      <c r="Q812" s="174">
        <f t="shared" si="220"/>
        <v>6</v>
      </c>
      <c r="R812" s="174">
        <f t="shared" si="221"/>
        <v>1</v>
      </c>
      <c r="S812" s="177"/>
      <c r="T812" s="177"/>
      <c r="U812" s="177"/>
      <c r="V812" s="177"/>
      <c r="W812" s="370"/>
      <c r="X812" s="370"/>
      <c r="Y812" s="391"/>
      <c r="Z812" s="177"/>
      <c r="AA812" s="75">
        <v>493</v>
      </c>
      <c r="AB812" s="75">
        <v>493057030</v>
      </c>
      <c r="AC812" s="193" t="s">
        <v>119</v>
      </c>
      <c r="AD812" s="75">
        <v>0</v>
      </c>
      <c r="AE812" s="75">
        <v>0</v>
      </c>
      <c r="AF812" s="75">
        <v>0</v>
      </c>
      <c r="AG812" s="75">
        <v>0</v>
      </c>
      <c r="AH812" s="75">
        <v>0</v>
      </c>
      <c r="AI812" s="75">
        <v>1</v>
      </c>
      <c r="AJ812" s="75">
        <v>0</v>
      </c>
      <c r="AK812" s="164">
        <v>0</v>
      </c>
      <c r="AL812" s="164">
        <v>0</v>
      </c>
      <c r="AM812" s="164">
        <v>0</v>
      </c>
      <c r="AN812" s="164">
        <v>0</v>
      </c>
      <c r="AO812" s="164">
        <v>0</v>
      </c>
      <c r="AP812" s="164">
        <v>0</v>
      </c>
      <c r="AQ812" s="164">
        <v>0</v>
      </c>
      <c r="AR812" s="164">
        <v>0</v>
      </c>
      <c r="AS812" s="75">
        <v>1</v>
      </c>
      <c r="AT812" s="165"/>
      <c r="AU812" s="75">
        <v>57</v>
      </c>
      <c r="AV812" s="75">
        <v>30</v>
      </c>
      <c r="AW812" s="369">
        <v>6</v>
      </c>
      <c r="AY812" s="75"/>
    </row>
    <row r="813" spans="1:51">
      <c r="A813" s="164">
        <f t="shared" si="205"/>
        <v>493</v>
      </c>
      <c r="B813" s="164">
        <f t="shared" si="206"/>
        <v>493057035</v>
      </c>
      <c r="C813" s="165" t="str">
        <f t="shared" si="207"/>
        <v>PHOENIX ACADEMY CHELSEA</v>
      </c>
      <c r="D813" s="174">
        <f t="shared" si="208"/>
        <v>0</v>
      </c>
      <c r="E813" s="174">
        <f t="shared" si="209"/>
        <v>0</v>
      </c>
      <c r="F813" s="174">
        <f t="shared" si="210"/>
        <v>0</v>
      </c>
      <c r="G813" s="174">
        <f t="shared" si="211"/>
        <v>0</v>
      </c>
      <c r="H813" s="174">
        <f t="shared" si="212"/>
        <v>0</v>
      </c>
      <c r="I813" s="174">
        <f t="shared" si="213"/>
        <v>7</v>
      </c>
      <c r="J813" s="174">
        <f t="shared" si="214"/>
        <v>0</v>
      </c>
      <c r="K813" s="251">
        <f t="shared" si="215"/>
        <v>0.28000000000000003</v>
      </c>
      <c r="L813" s="174"/>
      <c r="M813" s="174">
        <f t="shared" si="216"/>
        <v>0</v>
      </c>
      <c r="N813" s="174">
        <f t="shared" si="217"/>
        <v>0</v>
      </c>
      <c r="O813" s="174">
        <f t="shared" si="218"/>
        <v>1</v>
      </c>
      <c r="P813" s="174">
        <f t="shared" si="219"/>
        <v>5</v>
      </c>
      <c r="Q813" s="174">
        <f t="shared" si="220"/>
        <v>11</v>
      </c>
      <c r="R813" s="174">
        <f t="shared" si="221"/>
        <v>7</v>
      </c>
      <c r="S813" s="177"/>
      <c r="T813" s="177"/>
      <c r="U813" s="177"/>
      <c r="V813" s="177"/>
      <c r="W813" s="370"/>
      <c r="X813" s="370"/>
      <c r="Y813" s="391"/>
      <c r="Z813" s="177"/>
      <c r="AA813" s="75">
        <v>493</v>
      </c>
      <c r="AB813" s="75">
        <v>493057035</v>
      </c>
      <c r="AC813" s="193" t="s">
        <v>119</v>
      </c>
      <c r="AD813" s="75">
        <v>0</v>
      </c>
      <c r="AE813" s="75">
        <v>0</v>
      </c>
      <c r="AF813" s="75">
        <v>0</v>
      </c>
      <c r="AG813" s="75">
        <v>0</v>
      </c>
      <c r="AH813" s="75">
        <v>0</v>
      </c>
      <c r="AI813" s="75">
        <v>7</v>
      </c>
      <c r="AJ813" s="75">
        <v>0</v>
      </c>
      <c r="AK813" s="164">
        <v>0</v>
      </c>
      <c r="AL813" s="164">
        <v>0</v>
      </c>
      <c r="AM813" s="164">
        <v>0</v>
      </c>
      <c r="AN813" s="164">
        <v>1</v>
      </c>
      <c r="AO813" s="164">
        <v>0</v>
      </c>
      <c r="AP813" s="164">
        <v>0</v>
      </c>
      <c r="AQ813" s="164">
        <v>0</v>
      </c>
      <c r="AR813" s="164">
        <v>0</v>
      </c>
      <c r="AS813" s="75">
        <v>5</v>
      </c>
      <c r="AT813" s="165"/>
      <c r="AU813" s="75">
        <v>57</v>
      </c>
      <c r="AV813" s="75">
        <v>35</v>
      </c>
      <c r="AW813" s="369">
        <v>11</v>
      </c>
      <c r="AY813" s="75"/>
    </row>
    <row r="814" spans="1:51">
      <c r="A814" s="164">
        <f t="shared" si="205"/>
        <v>493</v>
      </c>
      <c r="B814" s="164">
        <f t="shared" si="206"/>
        <v>493057044</v>
      </c>
      <c r="C814" s="165" t="str">
        <f t="shared" si="207"/>
        <v>PHOENIX ACADEMY CHELSEA</v>
      </c>
      <c r="D814" s="174">
        <f t="shared" si="208"/>
        <v>0</v>
      </c>
      <c r="E814" s="174">
        <f t="shared" si="209"/>
        <v>0</v>
      </c>
      <c r="F814" s="174">
        <f t="shared" si="210"/>
        <v>0</v>
      </c>
      <c r="G814" s="174">
        <f t="shared" si="211"/>
        <v>0</v>
      </c>
      <c r="H814" s="174">
        <f t="shared" si="212"/>
        <v>0</v>
      </c>
      <c r="I814" s="174">
        <f t="shared" si="213"/>
        <v>1</v>
      </c>
      <c r="J814" s="174">
        <f t="shared" si="214"/>
        <v>0</v>
      </c>
      <c r="K814" s="251">
        <f t="shared" si="215"/>
        <v>0.04</v>
      </c>
      <c r="L814" s="174"/>
      <c r="M814" s="174">
        <f t="shared" si="216"/>
        <v>0</v>
      </c>
      <c r="N814" s="174">
        <f t="shared" si="217"/>
        <v>0</v>
      </c>
      <c r="O814" s="174">
        <f t="shared" si="218"/>
        <v>1</v>
      </c>
      <c r="P814" s="174">
        <f t="shared" si="219"/>
        <v>0</v>
      </c>
      <c r="Q814" s="174">
        <f t="shared" si="220"/>
        <v>11</v>
      </c>
      <c r="R814" s="174">
        <f t="shared" si="221"/>
        <v>1</v>
      </c>
      <c r="S814" s="177"/>
      <c r="T814" s="177"/>
      <c r="U814" s="177"/>
      <c r="V814" s="177"/>
      <c r="W814" s="370"/>
      <c r="X814" s="370"/>
      <c r="Y814" s="391"/>
      <c r="Z814" s="177"/>
      <c r="AA814" s="75">
        <v>493</v>
      </c>
      <c r="AB814" s="75">
        <v>493057044</v>
      </c>
      <c r="AC814" s="193" t="s">
        <v>119</v>
      </c>
      <c r="AD814" s="75">
        <v>0</v>
      </c>
      <c r="AE814" s="75">
        <v>0</v>
      </c>
      <c r="AF814" s="75">
        <v>0</v>
      </c>
      <c r="AG814" s="75">
        <v>0</v>
      </c>
      <c r="AH814" s="75">
        <v>0</v>
      </c>
      <c r="AI814" s="75">
        <v>1</v>
      </c>
      <c r="AJ814" s="75">
        <v>0</v>
      </c>
      <c r="AK814" s="164">
        <v>0</v>
      </c>
      <c r="AL814" s="164">
        <v>0</v>
      </c>
      <c r="AM814" s="164">
        <v>0</v>
      </c>
      <c r="AN814" s="164">
        <v>1</v>
      </c>
      <c r="AO814" s="164">
        <v>0</v>
      </c>
      <c r="AP814" s="164">
        <v>0</v>
      </c>
      <c r="AQ814" s="164">
        <v>0</v>
      </c>
      <c r="AR814" s="164">
        <v>0</v>
      </c>
      <c r="AS814" s="75">
        <v>0</v>
      </c>
      <c r="AT814" s="165"/>
      <c r="AU814" s="75">
        <v>57</v>
      </c>
      <c r="AV814" s="75">
        <v>44</v>
      </c>
      <c r="AW814" s="369">
        <v>11</v>
      </c>
      <c r="AY814" s="75"/>
    </row>
    <row r="815" spans="1:51">
      <c r="A815" s="164">
        <f t="shared" si="205"/>
        <v>493</v>
      </c>
      <c r="B815" s="164">
        <f t="shared" si="206"/>
        <v>493057057</v>
      </c>
      <c r="C815" s="165" t="str">
        <f t="shared" si="207"/>
        <v>PHOENIX ACADEMY CHELSEA</v>
      </c>
      <c r="D815" s="174">
        <f t="shared" si="208"/>
        <v>0</v>
      </c>
      <c r="E815" s="174">
        <f t="shared" si="209"/>
        <v>0</v>
      </c>
      <c r="F815" s="174">
        <f t="shared" si="210"/>
        <v>0</v>
      </c>
      <c r="G815" s="174">
        <f t="shared" si="211"/>
        <v>0</v>
      </c>
      <c r="H815" s="174">
        <f t="shared" si="212"/>
        <v>0</v>
      </c>
      <c r="I815" s="174">
        <f t="shared" si="213"/>
        <v>99</v>
      </c>
      <c r="J815" s="174">
        <f t="shared" si="214"/>
        <v>0</v>
      </c>
      <c r="K815" s="251">
        <f t="shared" si="215"/>
        <v>3.96</v>
      </c>
      <c r="L815" s="174"/>
      <c r="M815" s="174">
        <f t="shared" si="216"/>
        <v>0</v>
      </c>
      <c r="N815" s="174">
        <f t="shared" si="217"/>
        <v>0</v>
      </c>
      <c r="O815" s="174">
        <f t="shared" si="218"/>
        <v>46</v>
      </c>
      <c r="P815" s="174">
        <f t="shared" si="219"/>
        <v>86</v>
      </c>
      <c r="Q815" s="174">
        <f t="shared" si="220"/>
        <v>12</v>
      </c>
      <c r="R815" s="174">
        <f t="shared" si="221"/>
        <v>99</v>
      </c>
      <c r="S815" s="177"/>
      <c r="T815" s="177"/>
      <c r="U815" s="177"/>
      <c r="V815" s="177"/>
      <c r="W815" s="370"/>
      <c r="X815" s="370"/>
      <c r="Y815" s="391"/>
      <c r="Z815" s="177"/>
      <c r="AA815" s="75">
        <v>493</v>
      </c>
      <c r="AB815" s="75">
        <v>493057057</v>
      </c>
      <c r="AC815" s="193" t="s">
        <v>119</v>
      </c>
      <c r="AD815" s="75">
        <v>0</v>
      </c>
      <c r="AE815" s="75">
        <v>0</v>
      </c>
      <c r="AF815" s="75">
        <v>0</v>
      </c>
      <c r="AG815" s="75">
        <v>0</v>
      </c>
      <c r="AH815" s="75">
        <v>0</v>
      </c>
      <c r="AI815" s="75">
        <v>99</v>
      </c>
      <c r="AJ815" s="75">
        <v>0</v>
      </c>
      <c r="AK815" s="164">
        <v>0</v>
      </c>
      <c r="AL815" s="164">
        <v>0</v>
      </c>
      <c r="AM815" s="164">
        <v>0</v>
      </c>
      <c r="AN815" s="164">
        <v>46</v>
      </c>
      <c r="AO815" s="164">
        <v>0</v>
      </c>
      <c r="AP815" s="164">
        <v>0</v>
      </c>
      <c r="AQ815" s="164">
        <v>0</v>
      </c>
      <c r="AR815" s="164">
        <v>0</v>
      </c>
      <c r="AS815" s="75">
        <v>86</v>
      </c>
      <c r="AT815" s="165"/>
      <c r="AU815" s="75">
        <v>57</v>
      </c>
      <c r="AV815" s="75">
        <v>57</v>
      </c>
      <c r="AW815" s="369">
        <v>12</v>
      </c>
      <c r="AY815" s="75"/>
    </row>
    <row r="816" spans="1:51">
      <c r="A816" s="164">
        <f t="shared" si="205"/>
        <v>493</v>
      </c>
      <c r="B816" s="164">
        <f t="shared" si="206"/>
        <v>493057093</v>
      </c>
      <c r="C816" s="165" t="str">
        <f t="shared" si="207"/>
        <v>PHOENIX ACADEMY CHELSEA</v>
      </c>
      <c r="D816" s="174">
        <f t="shared" si="208"/>
        <v>0</v>
      </c>
      <c r="E816" s="174">
        <f t="shared" si="209"/>
        <v>0</v>
      </c>
      <c r="F816" s="174">
        <f t="shared" si="210"/>
        <v>0</v>
      </c>
      <c r="G816" s="174">
        <f t="shared" si="211"/>
        <v>0</v>
      </c>
      <c r="H816" s="174">
        <f t="shared" si="212"/>
        <v>0</v>
      </c>
      <c r="I816" s="174">
        <f t="shared" si="213"/>
        <v>37</v>
      </c>
      <c r="J816" s="174">
        <f t="shared" si="214"/>
        <v>0</v>
      </c>
      <c r="K816" s="251">
        <f t="shared" si="215"/>
        <v>1.48</v>
      </c>
      <c r="L816" s="174"/>
      <c r="M816" s="174">
        <f t="shared" si="216"/>
        <v>0</v>
      </c>
      <c r="N816" s="174">
        <f t="shared" si="217"/>
        <v>0</v>
      </c>
      <c r="O816" s="174">
        <f t="shared" si="218"/>
        <v>18</v>
      </c>
      <c r="P816" s="174">
        <f t="shared" si="219"/>
        <v>30</v>
      </c>
      <c r="Q816" s="174">
        <f t="shared" si="220"/>
        <v>11</v>
      </c>
      <c r="R816" s="174">
        <f t="shared" si="221"/>
        <v>37</v>
      </c>
      <c r="S816" s="177"/>
      <c r="T816" s="177"/>
      <c r="U816" s="177"/>
      <c r="V816" s="177"/>
      <c r="W816" s="370"/>
      <c r="X816" s="370"/>
      <c r="Y816" s="391"/>
      <c r="Z816" s="177"/>
      <c r="AA816" s="75">
        <v>493</v>
      </c>
      <c r="AB816" s="75">
        <v>493057093</v>
      </c>
      <c r="AC816" s="193" t="s">
        <v>119</v>
      </c>
      <c r="AD816" s="75">
        <v>0</v>
      </c>
      <c r="AE816" s="75">
        <v>0</v>
      </c>
      <c r="AF816" s="75">
        <v>0</v>
      </c>
      <c r="AG816" s="75">
        <v>0</v>
      </c>
      <c r="AH816" s="75">
        <v>0</v>
      </c>
      <c r="AI816" s="75">
        <v>37</v>
      </c>
      <c r="AJ816" s="75">
        <v>0</v>
      </c>
      <c r="AK816" s="164">
        <v>0</v>
      </c>
      <c r="AL816" s="164">
        <v>0</v>
      </c>
      <c r="AM816" s="164">
        <v>0</v>
      </c>
      <c r="AN816" s="164">
        <v>18</v>
      </c>
      <c r="AO816" s="164">
        <v>0</v>
      </c>
      <c r="AP816" s="164">
        <v>0</v>
      </c>
      <c r="AQ816" s="164">
        <v>0</v>
      </c>
      <c r="AR816" s="164">
        <v>0</v>
      </c>
      <c r="AS816" s="75">
        <v>30</v>
      </c>
      <c r="AT816" s="165"/>
      <c r="AU816" s="75">
        <v>57</v>
      </c>
      <c r="AV816" s="75">
        <v>93</v>
      </c>
      <c r="AW816" s="369">
        <v>11</v>
      </c>
      <c r="AY816" s="75"/>
    </row>
    <row r="817" spans="1:51">
      <c r="A817" s="164">
        <f t="shared" si="205"/>
        <v>493</v>
      </c>
      <c r="B817" s="164">
        <f t="shared" si="206"/>
        <v>493057163</v>
      </c>
      <c r="C817" s="165" t="str">
        <f t="shared" si="207"/>
        <v>PHOENIX ACADEMY CHELSEA</v>
      </c>
      <c r="D817" s="174">
        <f t="shared" si="208"/>
        <v>0</v>
      </c>
      <c r="E817" s="174">
        <f t="shared" si="209"/>
        <v>0</v>
      </c>
      <c r="F817" s="174">
        <f t="shared" si="210"/>
        <v>0</v>
      </c>
      <c r="G817" s="174">
        <f t="shared" si="211"/>
        <v>0</v>
      </c>
      <c r="H817" s="174">
        <f t="shared" si="212"/>
        <v>0</v>
      </c>
      <c r="I817" s="174">
        <f t="shared" si="213"/>
        <v>4</v>
      </c>
      <c r="J817" s="174">
        <f t="shared" si="214"/>
        <v>0</v>
      </c>
      <c r="K817" s="251">
        <f t="shared" si="215"/>
        <v>0.16</v>
      </c>
      <c r="L817" s="174"/>
      <c r="M817" s="174">
        <f t="shared" si="216"/>
        <v>0</v>
      </c>
      <c r="N817" s="174">
        <f t="shared" si="217"/>
        <v>0</v>
      </c>
      <c r="O817" s="174">
        <f t="shared" si="218"/>
        <v>0</v>
      </c>
      <c r="P817" s="174">
        <f t="shared" si="219"/>
        <v>3</v>
      </c>
      <c r="Q817" s="174">
        <f t="shared" si="220"/>
        <v>11</v>
      </c>
      <c r="R817" s="174">
        <f t="shared" si="221"/>
        <v>4</v>
      </c>
      <c r="S817" s="177"/>
      <c r="T817" s="177"/>
      <c r="U817" s="177"/>
      <c r="V817" s="177"/>
      <c r="W817" s="370"/>
      <c r="X817" s="370"/>
      <c r="Y817" s="391"/>
      <c r="Z817" s="177"/>
      <c r="AA817" s="75">
        <v>493</v>
      </c>
      <c r="AB817" s="75">
        <v>493057163</v>
      </c>
      <c r="AC817" s="193" t="s">
        <v>119</v>
      </c>
      <c r="AD817" s="75">
        <v>0</v>
      </c>
      <c r="AE817" s="75">
        <v>0</v>
      </c>
      <c r="AF817" s="75">
        <v>0</v>
      </c>
      <c r="AG817" s="75">
        <v>0</v>
      </c>
      <c r="AH817" s="75">
        <v>0</v>
      </c>
      <c r="AI817" s="75">
        <v>4</v>
      </c>
      <c r="AJ817" s="75">
        <v>0</v>
      </c>
      <c r="AK817" s="164">
        <v>0</v>
      </c>
      <c r="AL817" s="164">
        <v>0</v>
      </c>
      <c r="AM817" s="164">
        <v>0</v>
      </c>
      <c r="AN817" s="164">
        <v>0</v>
      </c>
      <c r="AO817" s="164">
        <v>0</v>
      </c>
      <c r="AP817" s="164">
        <v>0</v>
      </c>
      <c r="AQ817" s="164">
        <v>0</v>
      </c>
      <c r="AR817" s="164">
        <v>0</v>
      </c>
      <c r="AS817" s="75">
        <v>3</v>
      </c>
      <c r="AT817" s="165"/>
      <c r="AU817" s="75">
        <v>57</v>
      </c>
      <c r="AV817" s="75">
        <v>163</v>
      </c>
      <c r="AW817" s="369">
        <v>11</v>
      </c>
      <c r="AY817" s="75"/>
    </row>
    <row r="818" spans="1:51">
      <c r="A818" s="164">
        <f t="shared" si="205"/>
        <v>493</v>
      </c>
      <c r="B818" s="164">
        <f t="shared" si="206"/>
        <v>493057176</v>
      </c>
      <c r="C818" s="165" t="str">
        <f t="shared" si="207"/>
        <v>PHOENIX ACADEMY CHELSEA</v>
      </c>
      <c r="D818" s="174">
        <f t="shared" si="208"/>
        <v>0</v>
      </c>
      <c r="E818" s="174">
        <f t="shared" si="209"/>
        <v>0</v>
      </c>
      <c r="F818" s="174">
        <f t="shared" si="210"/>
        <v>0</v>
      </c>
      <c r="G818" s="174">
        <f t="shared" si="211"/>
        <v>0</v>
      </c>
      <c r="H818" s="174">
        <f t="shared" si="212"/>
        <v>0</v>
      </c>
      <c r="I818" s="174">
        <f t="shared" si="213"/>
        <v>1</v>
      </c>
      <c r="J818" s="174">
        <f t="shared" si="214"/>
        <v>0</v>
      </c>
      <c r="K818" s="251">
        <f t="shared" si="215"/>
        <v>0.04</v>
      </c>
      <c r="L818" s="174"/>
      <c r="M818" s="174">
        <f t="shared" si="216"/>
        <v>0</v>
      </c>
      <c r="N818" s="174">
        <f t="shared" si="217"/>
        <v>0</v>
      </c>
      <c r="O818" s="174">
        <f t="shared" si="218"/>
        <v>0</v>
      </c>
      <c r="P818" s="174">
        <f t="shared" si="219"/>
        <v>0</v>
      </c>
      <c r="Q818" s="174">
        <f t="shared" si="220"/>
        <v>8</v>
      </c>
      <c r="R818" s="174">
        <f t="shared" si="221"/>
        <v>1</v>
      </c>
      <c r="S818" s="177"/>
      <c r="T818" s="177"/>
      <c r="U818" s="177"/>
      <c r="V818" s="177"/>
      <c r="W818" s="370"/>
      <c r="X818" s="370"/>
      <c r="Y818" s="391"/>
      <c r="Z818" s="177"/>
      <c r="AA818" s="75">
        <v>493</v>
      </c>
      <c r="AB818" s="75">
        <v>493057176</v>
      </c>
      <c r="AC818" s="193" t="s">
        <v>119</v>
      </c>
      <c r="AD818" s="75">
        <v>0</v>
      </c>
      <c r="AE818" s="75">
        <v>0</v>
      </c>
      <c r="AF818" s="75">
        <v>0</v>
      </c>
      <c r="AG818" s="75">
        <v>0</v>
      </c>
      <c r="AH818" s="75">
        <v>0</v>
      </c>
      <c r="AI818" s="75">
        <v>1</v>
      </c>
      <c r="AJ818" s="75">
        <v>0</v>
      </c>
      <c r="AK818" s="164">
        <v>0</v>
      </c>
      <c r="AL818" s="164">
        <v>0</v>
      </c>
      <c r="AM818" s="164">
        <v>0</v>
      </c>
      <c r="AN818" s="164">
        <v>0</v>
      </c>
      <c r="AO818" s="164">
        <v>0</v>
      </c>
      <c r="AP818" s="164">
        <v>0</v>
      </c>
      <c r="AQ818" s="164">
        <v>0</v>
      </c>
      <c r="AR818" s="164">
        <v>0</v>
      </c>
      <c r="AS818" s="75">
        <v>0</v>
      </c>
      <c r="AT818" s="165"/>
      <c r="AU818" s="75">
        <v>57</v>
      </c>
      <c r="AV818" s="75">
        <v>176</v>
      </c>
      <c r="AW818" s="369">
        <v>8</v>
      </c>
      <c r="AY818" s="75"/>
    </row>
    <row r="819" spans="1:51">
      <c r="A819" s="164">
        <f t="shared" si="205"/>
        <v>493</v>
      </c>
      <c r="B819" s="164">
        <f t="shared" si="206"/>
        <v>493057207</v>
      </c>
      <c r="C819" s="165" t="str">
        <f t="shared" si="207"/>
        <v>PHOENIX ACADEMY CHELSEA</v>
      </c>
      <c r="D819" s="174">
        <f t="shared" si="208"/>
        <v>0</v>
      </c>
      <c r="E819" s="174">
        <f t="shared" si="209"/>
        <v>0</v>
      </c>
      <c r="F819" s="174">
        <f t="shared" si="210"/>
        <v>0</v>
      </c>
      <c r="G819" s="174">
        <f t="shared" si="211"/>
        <v>0</v>
      </c>
      <c r="H819" s="174">
        <f t="shared" si="212"/>
        <v>0</v>
      </c>
      <c r="I819" s="174">
        <f t="shared" si="213"/>
        <v>1</v>
      </c>
      <c r="J819" s="174">
        <f t="shared" si="214"/>
        <v>0</v>
      </c>
      <c r="K819" s="251">
        <f t="shared" si="215"/>
        <v>0.04</v>
      </c>
      <c r="L819" s="174"/>
      <c r="M819" s="174">
        <f t="shared" si="216"/>
        <v>0</v>
      </c>
      <c r="N819" s="174">
        <f t="shared" si="217"/>
        <v>0</v>
      </c>
      <c r="O819" s="174">
        <f t="shared" si="218"/>
        <v>0</v>
      </c>
      <c r="P819" s="174">
        <f t="shared" si="219"/>
        <v>0</v>
      </c>
      <c r="Q819" s="174">
        <f t="shared" si="220"/>
        <v>3</v>
      </c>
      <c r="R819" s="174">
        <f t="shared" si="221"/>
        <v>1</v>
      </c>
      <c r="S819" s="177"/>
      <c r="T819" s="177"/>
      <c r="U819" s="177"/>
      <c r="V819" s="177"/>
      <c r="W819" s="370"/>
      <c r="X819" s="370"/>
      <c r="Y819" s="391"/>
      <c r="Z819" s="177"/>
      <c r="AA819" s="75">
        <v>493</v>
      </c>
      <c r="AB819" s="75">
        <v>493057207</v>
      </c>
      <c r="AC819" s="193" t="s">
        <v>119</v>
      </c>
      <c r="AD819" s="75">
        <v>0</v>
      </c>
      <c r="AE819" s="75">
        <v>0</v>
      </c>
      <c r="AF819" s="75">
        <v>0</v>
      </c>
      <c r="AG819" s="75">
        <v>0</v>
      </c>
      <c r="AH819" s="75">
        <v>0</v>
      </c>
      <c r="AI819" s="75">
        <v>1</v>
      </c>
      <c r="AJ819" s="75">
        <v>0</v>
      </c>
      <c r="AK819" s="164">
        <v>0</v>
      </c>
      <c r="AL819" s="164">
        <v>0</v>
      </c>
      <c r="AM819" s="164">
        <v>0</v>
      </c>
      <c r="AN819" s="164">
        <v>0</v>
      </c>
      <c r="AO819" s="164">
        <v>0</v>
      </c>
      <c r="AP819" s="164">
        <v>0</v>
      </c>
      <c r="AQ819" s="164">
        <v>0</v>
      </c>
      <c r="AR819" s="164">
        <v>0</v>
      </c>
      <c r="AS819" s="75">
        <v>0</v>
      </c>
      <c r="AT819" s="165"/>
      <c r="AU819" s="75">
        <v>57</v>
      </c>
      <c r="AV819" s="75">
        <v>207</v>
      </c>
      <c r="AW819" s="369">
        <v>3</v>
      </c>
      <c r="AY819" s="75"/>
    </row>
    <row r="820" spans="1:51">
      <c r="A820" s="164">
        <f t="shared" si="205"/>
        <v>493</v>
      </c>
      <c r="B820" s="164">
        <f t="shared" si="206"/>
        <v>493057248</v>
      </c>
      <c r="C820" s="165" t="str">
        <f t="shared" si="207"/>
        <v>PHOENIX ACADEMY CHELSEA</v>
      </c>
      <c r="D820" s="174">
        <f t="shared" si="208"/>
        <v>0</v>
      </c>
      <c r="E820" s="174">
        <f t="shared" si="209"/>
        <v>0</v>
      </c>
      <c r="F820" s="174">
        <f t="shared" si="210"/>
        <v>0</v>
      </c>
      <c r="G820" s="174">
        <f t="shared" si="211"/>
        <v>0</v>
      </c>
      <c r="H820" s="174">
        <f t="shared" si="212"/>
        <v>0</v>
      </c>
      <c r="I820" s="174">
        <f t="shared" si="213"/>
        <v>38</v>
      </c>
      <c r="J820" s="174">
        <f t="shared" si="214"/>
        <v>0</v>
      </c>
      <c r="K820" s="251">
        <f t="shared" si="215"/>
        <v>1.52</v>
      </c>
      <c r="L820" s="174"/>
      <c r="M820" s="174">
        <f t="shared" si="216"/>
        <v>0</v>
      </c>
      <c r="N820" s="174">
        <f t="shared" si="217"/>
        <v>0</v>
      </c>
      <c r="O820" s="174">
        <f t="shared" si="218"/>
        <v>19</v>
      </c>
      <c r="P820" s="174">
        <f t="shared" si="219"/>
        <v>29</v>
      </c>
      <c r="Q820" s="174">
        <f t="shared" si="220"/>
        <v>11</v>
      </c>
      <c r="R820" s="174">
        <f t="shared" si="221"/>
        <v>38</v>
      </c>
      <c r="S820" s="177"/>
      <c r="T820" s="177"/>
      <c r="U820" s="177"/>
      <c r="V820" s="177"/>
      <c r="W820" s="370"/>
      <c r="X820" s="370"/>
      <c r="Y820" s="391"/>
      <c r="Z820" s="177"/>
      <c r="AA820" s="75">
        <v>493</v>
      </c>
      <c r="AB820" s="75">
        <v>493057248</v>
      </c>
      <c r="AC820" s="193" t="s">
        <v>119</v>
      </c>
      <c r="AD820" s="75">
        <v>0</v>
      </c>
      <c r="AE820" s="75">
        <v>0</v>
      </c>
      <c r="AF820" s="75">
        <v>0</v>
      </c>
      <c r="AG820" s="75">
        <v>0</v>
      </c>
      <c r="AH820" s="75">
        <v>0</v>
      </c>
      <c r="AI820" s="75">
        <v>38</v>
      </c>
      <c r="AJ820" s="75">
        <v>0</v>
      </c>
      <c r="AK820" s="164">
        <v>0</v>
      </c>
      <c r="AL820" s="164">
        <v>0</v>
      </c>
      <c r="AM820" s="164">
        <v>0</v>
      </c>
      <c r="AN820" s="164">
        <v>19</v>
      </c>
      <c r="AO820" s="164">
        <v>0</v>
      </c>
      <c r="AP820" s="164">
        <v>0</v>
      </c>
      <c r="AQ820" s="164">
        <v>0</v>
      </c>
      <c r="AR820" s="164">
        <v>0</v>
      </c>
      <c r="AS820" s="75">
        <v>29</v>
      </c>
      <c r="AT820" s="165"/>
      <c r="AU820" s="75">
        <v>57</v>
      </c>
      <c r="AV820" s="75">
        <v>248</v>
      </c>
      <c r="AW820" s="369">
        <v>11</v>
      </c>
      <c r="AY820" s="75"/>
    </row>
    <row r="821" spans="1:51">
      <c r="A821" s="164">
        <f t="shared" si="205"/>
        <v>493</v>
      </c>
      <c r="B821" s="164">
        <f t="shared" si="206"/>
        <v>493057262</v>
      </c>
      <c r="C821" s="165" t="str">
        <f t="shared" si="207"/>
        <v>PHOENIX ACADEMY CHELSEA</v>
      </c>
      <c r="D821" s="174">
        <f t="shared" si="208"/>
        <v>0</v>
      </c>
      <c r="E821" s="174">
        <f t="shared" si="209"/>
        <v>0</v>
      </c>
      <c r="F821" s="174">
        <f t="shared" si="210"/>
        <v>0</v>
      </c>
      <c r="G821" s="174">
        <f t="shared" si="211"/>
        <v>0</v>
      </c>
      <c r="H821" s="174">
        <f t="shared" si="212"/>
        <v>0</v>
      </c>
      <c r="I821" s="174">
        <f t="shared" si="213"/>
        <v>1</v>
      </c>
      <c r="J821" s="174">
        <f t="shared" si="214"/>
        <v>0</v>
      </c>
      <c r="K821" s="251">
        <f t="shared" si="215"/>
        <v>0.04</v>
      </c>
      <c r="L821" s="174"/>
      <c r="M821" s="174">
        <f t="shared" si="216"/>
        <v>0</v>
      </c>
      <c r="N821" s="174">
        <f t="shared" si="217"/>
        <v>0</v>
      </c>
      <c r="O821" s="174">
        <f t="shared" si="218"/>
        <v>0</v>
      </c>
      <c r="P821" s="174">
        <f t="shared" si="219"/>
        <v>1</v>
      </c>
      <c r="Q821" s="174">
        <f t="shared" si="220"/>
        <v>9</v>
      </c>
      <c r="R821" s="174">
        <f t="shared" si="221"/>
        <v>1</v>
      </c>
      <c r="S821" s="177"/>
      <c r="T821" s="177"/>
      <c r="U821" s="177"/>
      <c r="V821" s="177"/>
      <c r="W821" s="370"/>
      <c r="X821" s="370"/>
      <c r="Y821" s="391"/>
      <c r="Z821" s="177"/>
      <c r="AA821" s="75">
        <v>493</v>
      </c>
      <c r="AB821" s="75">
        <v>493057262</v>
      </c>
      <c r="AC821" s="193" t="s">
        <v>119</v>
      </c>
      <c r="AD821" s="75">
        <v>0</v>
      </c>
      <c r="AE821" s="75">
        <v>0</v>
      </c>
      <c r="AF821" s="75">
        <v>0</v>
      </c>
      <c r="AG821" s="75">
        <v>0</v>
      </c>
      <c r="AH821" s="75">
        <v>0</v>
      </c>
      <c r="AI821" s="75">
        <v>1</v>
      </c>
      <c r="AJ821" s="75">
        <v>0</v>
      </c>
      <c r="AK821" s="164">
        <v>0</v>
      </c>
      <c r="AL821" s="164">
        <v>0</v>
      </c>
      <c r="AM821" s="164">
        <v>0</v>
      </c>
      <c r="AN821" s="164">
        <v>0</v>
      </c>
      <c r="AO821" s="164">
        <v>0</v>
      </c>
      <c r="AP821" s="164">
        <v>0</v>
      </c>
      <c r="AQ821" s="164">
        <v>0</v>
      </c>
      <c r="AR821" s="164">
        <v>0</v>
      </c>
      <c r="AS821" s="75">
        <v>1</v>
      </c>
      <c r="AT821" s="165"/>
      <c r="AU821" s="75">
        <v>57</v>
      </c>
      <c r="AV821" s="75">
        <v>262</v>
      </c>
      <c r="AW821" s="369">
        <v>9</v>
      </c>
      <c r="AY821" s="75"/>
    </row>
    <row r="822" spans="1:51">
      <c r="A822" s="164">
        <f t="shared" si="205"/>
        <v>493</v>
      </c>
      <c r="B822" s="164">
        <f t="shared" si="206"/>
        <v>493057346</v>
      </c>
      <c r="C822" s="165" t="str">
        <f t="shared" si="207"/>
        <v>PHOENIX ACADEMY CHELSEA</v>
      </c>
      <c r="D822" s="174">
        <f t="shared" si="208"/>
        <v>0</v>
      </c>
      <c r="E822" s="174">
        <f t="shared" si="209"/>
        <v>0</v>
      </c>
      <c r="F822" s="174">
        <f t="shared" si="210"/>
        <v>0</v>
      </c>
      <c r="G822" s="174">
        <f t="shared" si="211"/>
        <v>0</v>
      </c>
      <c r="H822" s="174">
        <f t="shared" si="212"/>
        <v>0</v>
      </c>
      <c r="I822" s="174">
        <f t="shared" si="213"/>
        <v>4</v>
      </c>
      <c r="J822" s="174">
        <f t="shared" si="214"/>
        <v>0</v>
      </c>
      <c r="K822" s="251">
        <f t="shared" si="215"/>
        <v>0.16</v>
      </c>
      <c r="L822" s="174"/>
      <c r="M822" s="174">
        <f t="shared" si="216"/>
        <v>0</v>
      </c>
      <c r="N822" s="174">
        <f t="shared" si="217"/>
        <v>0</v>
      </c>
      <c r="O822" s="174">
        <f t="shared" si="218"/>
        <v>2</v>
      </c>
      <c r="P822" s="174">
        <f t="shared" si="219"/>
        <v>3</v>
      </c>
      <c r="Q822" s="174">
        <f t="shared" si="220"/>
        <v>7</v>
      </c>
      <c r="R822" s="174">
        <f t="shared" si="221"/>
        <v>4</v>
      </c>
      <c r="S822" s="177"/>
      <c r="T822" s="177"/>
      <c r="U822" s="177"/>
      <c r="V822" s="177"/>
      <c r="W822" s="370"/>
      <c r="X822" s="370"/>
      <c r="Y822" s="391"/>
      <c r="Z822" s="177"/>
      <c r="AA822" s="75">
        <v>493</v>
      </c>
      <c r="AB822" s="75">
        <v>493057346</v>
      </c>
      <c r="AC822" s="193" t="s">
        <v>119</v>
      </c>
      <c r="AD822" s="75">
        <v>0</v>
      </c>
      <c r="AE822" s="75">
        <v>0</v>
      </c>
      <c r="AF822" s="75">
        <v>0</v>
      </c>
      <c r="AG822" s="75">
        <v>0</v>
      </c>
      <c r="AH822" s="75">
        <v>0</v>
      </c>
      <c r="AI822" s="75">
        <v>4</v>
      </c>
      <c r="AJ822" s="75">
        <v>0</v>
      </c>
      <c r="AK822" s="164">
        <v>0</v>
      </c>
      <c r="AL822" s="164">
        <v>0</v>
      </c>
      <c r="AM822" s="164">
        <v>0</v>
      </c>
      <c r="AN822" s="164">
        <v>2</v>
      </c>
      <c r="AO822" s="164">
        <v>0</v>
      </c>
      <c r="AP822" s="164">
        <v>0</v>
      </c>
      <c r="AQ822" s="164">
        <v>0</v>
      </c>
      <c r="AR822" s="164">
        <v>0</v>
      </c>
      <c r="AS822" s="75">
        <v>3</v>
      </c>
      <c r="AT822" s="165"/>
      <c r="AU822" s="75">
        <v>57</v>
      </c>
      <c r="AV822" s="75">
        <v>346</v>
      </c>
      <c r="AW822" s="369">
        <v>7</v>
      </c>
      <c r="AY822" s="75"/>
    </row>
    <row r="823" spans="1:51">
      <c r="A823" s="164">
        <f t="shared" si="205"/>
        <v>494</v>
      </c>
      <c r="B823" s="164">
        <f t="shared" si="206"/>
        <v>494093035</v>
      </c>
      <c r="C823" s="165" t="str">
        <f t="shared" si="207"/>
        <v>PIONEER CS OF SCIENCE</v>
      </c>
      <c r="D823" s="174">
        <f t="shared" si="208"/>
        <v>0</v>
      </c>
      <c r="E823" s="174">
        <f t="shared" si="209"/>
        <v>0</v>
      </c>
      <c r="F823" s="174">
        <f t="shared" si="210"/>
        <v>0</v>
      </c>
      <c r="G823" s="174">
        <f t="shared" si="211"/>
        <v>0</v>
      </c>
      <c r="H823" s="174">
        <f t="shared" si="212"/>
        <v>2</v>
      </c>
      <c r="I823" s="174">
        <f t="shared" si="213"/>
        <v>2</v>
      </c>
      <c r="J823" s="174">
        <f t="shared" si="214"/>
        <v>0</v>
      </c>
      <c r="K823" s="251">
        <f t="shared" si="215"/>
        <v>0.16</v>
      </c>
      <c r="L823" s="174"/>
      <c r="M823" s="174">
        <f t="shared" si="216"/>
        <v>0</v>
      </c>
      <c r="N823" s="174">
        <f t="shared" si="217"/>
        <v>0</v>
      </c>
      <c r="O823" s="174">
        <f t="shared" si="218"/>
        <v>0</v>
      </c>
      <c r="P823" s="174">
        <f t="shared" si="219"/>
        <v>4</v>
      </c>
      <c r="Q823" s="174">
        <f t="shared" si="220"/>
        <v>11</v>
      </c>
      <c r="R823" s="174">
        <f t="shared" si="221"/>
        <v>4</v>
      </c>
      <c r="S823" s="177"/>
      <c r="T823" s="177"/>
      <c r="U823" s="177"/>
      <c r="V823" s="177"/>
      <c r="W823" s="370"/>
      <c r="X823" s="370"/>
      <c r="Y823" s="391"/>
      <c r="Z823" s="177"/>
      <c r="AA823" s="75">
        <v>494</v>
      </c>
      <c r="AB823" s="75">
        <v>494093035</v>
      </c>
      <c r="AC823" s="193" t="s">
        <v>121</v>
      </c>
      <c r="AD823" s="75">
        <v>0</v>
      </c>
      <c r="AE823" s="75">
        <v>0</v>
      </c>
      <c r="AF823" s="75">
        <v>0</v>
      </c>
      <c r="AG823" s="75">
        <v>0</v>
      </c>
      <c r="AH823" s="75">
        <v>2</v>
      </c>
      <c r="AI823" s="75">
        <v>2</v>
      </c>
      <c r="AJ823" s="75">
        <v>0</v>
      </c>
      <c r="AK823" s="164">
        <v>0</v>
      </c>
      <c r="AL823" s="164">
        <v>0</v>
      </c>
      <c r="AM823" s="164">
        <v>0</v>
      </c>
      <c r="AN823" s="164">
        <v>0</v>
      </c>
      <c r="AO823" s="164">
        <v>2</v>
      </c>
      <c r="AP823" s="164">
        <v>0</v>
      </c>
      <c r="AQ823" s="164">
        <v>0</v>
      </c>
      <c r="AR823" s="164">
        <v>0</v>
      </c>
      <c r="AS823" s="75">
        <v>2</v>
      </c>
      <c r="AT823" s="165"/>
      <c r="AU823" s="75">
        <v>93</v>
      </c>
      <c r="AV823" s="75">
        <v>35</v>
      </c>
      <c r="AW823" s="369">
        <v>11</v>
      </c>
      <c r="AY823" s="75"/>
    </row>
    <row r="824" spans="1:51">
      <c r="A824" s="164">
        <f t="shared" si="205"/>
        <v>494</v>
      </c>
      <c r="B824" s="164">
        <f t="shared" si="206"/>
        <v>494093049</v>
      </c>
      <c r="C824" s="165" t="str">
        <f t="shared" si="207"/>
        <v>PIONEER CS OF SCIENCE</v>
      </c>
      <c r="D824" s="174">
        <f t="shared" si="208"/>
        <v>0</v>
      </c>
      <c r="E824" s="174">
        <f t="shared" si="209"/>
        <v>0</v>
      </c>
      <c r="F824" s="174">
        <f t="shared" si="210"/>
        <v>1</v>
      </c>
      <c r="G824" s="174">
        <f t="shared" si="211"/>
        <v>2</v>
      </c>
      <c r="H824" s="174">
        <f t="shared" si="212"/>
        <v>1</v>
      </c>
      <c r="I824" s="174">
        <f t="shared" si="213"/>
        <v>0</v>
      </c>
      <c r="J824" s="174">
        <f t="shared" si="214"/>
        <v>0</v>
      </c>
      <c r="K824" s="251">
        <f t="shared" si="215"/>
        <v>0.16</v>
      </c>
      <c r="L824" s="174"/>
      <c r="M824" s="174">
        <f t="shared" si="216"/>
        <v>0</v>
      </c>
      <c r="N824" s="174">
        <f t="shared" si="217"/>
        <v>0</v>
      </c>
      <c r="O824" s="174">
        <f t="shared" si="218"/>
        <v>0</v>
      </c>
      <c r="P824" s="174">
        <f t="shared" si="219"/>
        <v>4</v>
      </c>
      <c r="Q824" s="174">
        <f t="shared" si="220"/>
        <v>7</v>
      </c>
      <c r="R824" s="174">
        <f t="shared" si="221"/>
        <v>4</v>
      </c>
      <c r="S824" s="177"/>
      <c r="T824" s="177"/>
      <c r="U824" s="177"/>
      <c r="V824" s="177"/>
      <c r="W824" s="370"/>
      <c r="X824" s="370"/>
      <c r="Y824" s="391"/>
      <c r="Z824" s="177"/>
      <c r="AA824" s="75">
        <v>494</v>
      </c>
      <c r="AB824" s="75">
        <v>494093049</v>
      </c>
      <c r="AC824" s="193" t="s">
        <v>121</v>
      </c>
      <c r="AD824" s="75">
        <v>0</v>
      </c>
      <c r="AE824" s="75">
        <v>0</v>
      </c>
      <c r="AF824" s="75">
        <v>1</v>
      </c>
      <c r="AG824" s="75">
        <v>2</v>
      </c>
      <c r="AH824" s="75">
        <v>1</v>
      </c>
      <c r="AI824" s="75">
        <v>0</v>
      </c>
      <c r="AJ824" s="75">
        <v>0</v>
      </c>
      <c r="AK824" s="164">
        <v>0</v>
      </c>
      <c r="AL824" s="164">
        <v>0</v>
      </c>
      <c r="AM824" s="164">
        <v>0</v>
      </c>
      <c r="AN824" s="164">
        <v>0</v>
      </c>
      <c r="AO824" s="164">
        <v>3</v>
      </c>
      <c r="AP824" s="164">
        <v>0</v>
      </c>
      <c r="AQ824" s="164">
        <v>0</v>
      </c>
      <c r="AR824" s="164">
        <v>1</v>
      </c>
      <c r="AS824" s="75">
        <v>0</v>
      </c>
      <c r="AT824" s="165"/>
      <c r="AU824" s="75">
        <v>93</v>
      </c>
      <c r="AV824" s="75">
        <v>49</v>
      </c>
      <c r="AW824" s="369">
        <v>7</v>
      </c>
      <c r="AY824" s="75"/>
    </row>
    <row r="825" spans="1:51">
      <c r="A825" s="164">
        <f t="shared" si="205"/>
        <v>494</v>
      </c>
      <c r="B825" s="164">
        <f t="shared" si="206"/>
        <v>494093056</v>
      </c>
      <c r="C825" s="165" t="str">
        <f t="shared" si="207"/>
        <v>PIONEER CS OF SCIENCE</v>
      </c>
      <c r="D825" s="174">
        <f t="shared" si="208"/>
        <v>0</v>
      </c>
      <c r="E825" s="174">
        <f t="shared" si="209"/>
        <v>0</v>
      </c>
      <c r="F825" s="174">
        <f t="shared" si="210"/>
        <v>0</v>
      </c>
      <c r="G825" s="174">
        <f t="shared" si="211"/>
        <v>0</v>
      </c>
      <c r="H825" s="174">
        <f t="shared" si="212"/>
        <v>0</v>
      </c>
      <c r="I825" s="174">
        <f t="shared" si="213"/>
        <v>1</v>
      </c>
      <c r="J825" s="174">
        <f t="shared" si="214"/>
        <v>0</v>
      </c>
      <c r="K825" s="251">
        <f t="shared" si="215"/>
        <v>0.04</v>
      </c>
      <c r="L825" s="174"/>
      <c r="M825" s="174">
        <f t="shared" si="216"/>
        <v>0</v>
      </c>
      <c r="N825" s="174">
        <f t="shared" si="217"/>
        <v>0</v>
      </c>
      <c r="O825" s="174">
        <f t="shared" si="218"/>
        <v>0</v>
      </c>
      <c r="P825" s="174">
        <f t="shared" si="219"/>
        <v>0</v>
      </c>
      <c r="Q825" s="174">
        <f t="shared" si="220"/>
        <v>4</v>
      </c>
      <c r="R825" s="174">
        <f t="shared" si="221"/>
        <v>1</v>
      </c>
      <c r="S825" s="177"/>
      <c r="T825" s="177"/>
      <c r="U825" s="177"/>
      <c r="V825" s="177"/>
      <c r="W825" s="370"/>
      <c r="X825" s="370"/>
      <c r="Y825" s="391"/>
      <c r="Z825" s="177"/>
      <c r="AA825" s="75">
        <v>494</v>
      </c>
      <c r="AB825" s="75">
        <v>494093056</v>
      </c>
      <c r="AC825" s="193" t="s">
        <v>121</v>
      </c>
      <c r="AD825" s="75">
        <v>0</v>
      </c>
      <c r="AE825" s="75">
        <v>0</v>
      </c>
      <c r="AF825" s="75">
        <v>0</v>
      </c>
      <c r="AG825" s="75">
        <v>0</v>
      </c>
      <c r="AH825" s="75">
        <v>0</v>
      </c>
      <c r="AI825" s="75">
        <v>1</v>
      </c>
      <c r="AJ825" s="75">
        <v>0</v>
      </c>
      <c r="AK825" s="164">
        <v>0</v>
      </c>
      <c r="AL825" s="164">
        <v>0</v>
      </c>
      <c r="AM825" s="164">
        <v>0</v>
      </c>
      <c r="AN825" s="164">
        <v>0</v>
      </c>
      <c r="AO825" s="164">
        <v>0</v>
      </c>
      <c r="AP825" s="164">
        <v>0</v>
      </c>
      <c r="AQ825" s="164">
        <v>0</v>
      </c>
      <c r="AR825" s="164">
        <v>0</v>
      </c>
      <c r="AS825" s="75">
        <v>0</v>
      </c>
      <c r="AT825" s="165"/>
      <c r="AU825" s="75">
        <v>93</v>
      </c>
      <c r="AV825" s="75">
        <v>56</v>
      </c>
      <c r="AW825" s="369">
        <v>4</v>
      </c>
      <c r="AY825" s="75"/>
    </row>
    <row r="826" spans="1:51">
      <c r="A826" s="164">
        <f t="shared" si="205"/>
        <v>494</v>
      </c>
      <c r="B826" s="164">
        <f t="shared" si="206"/>
        <v>494093057</v>
      </c>
      <c r="C826" s="165" t="str">
        <f t="shared" si="207"/>
        <v>PIONEER CS OF SCIENCE</v>
      </c>
      <c r="D826" s="174">
        <f t="shared" si="208"/>
        <v>0</v>
      </c>
      <c r="E826" s="174">
        <f t="shared" si="209"/>
        <v>0</v>
      </c>
      <c r="F826" s="174">
        <f t="shared" si="210"/>
        <v>5</v>
      </c>
      <c r="G826" s="174">
        <f t="shared" si="211"/>
        <v>34</v>
      </c>
      <c r="H826" s="174">
        <f t="shared" si="212"/>
        <v>23</v>
      </c>
      <c r="I826" s="174">
        <f t="shared" si="213"/>
        <v>17</v>
      </c>
      <c r="J826" s="174">
        <f t="shared" si="214"/>
        <v>0</v>
      </c>
      <c r="K826" s="251">
        <f t="shared" si="215"/>
        <v>3.16</v>
      </c>
      <c r="L826" s="174"/>
      <c r="M826" s="174">
        <f t="shared" si="216"/>
        <v>20</v>
      </c>
      <c r="N826" s="174">
        <f t="shared" si="217"/>
        <v>2</v>
      </c>
      <c r="O826" s="174">
        <f t="shared" si="218"/>
        <v>0</v>
      </c>
      <c r="P826" s="174">
        <f t="shared" si="219"/>
        <v>51</v>
      </c>
      <c r="Q826" s="174">
        <f t="shared" si="220"/>
        <v>12</v>
      </c>
      <c r="R826" s="174">
        <f t="shared" si="221"/>
        <v>79</v>
      </c>
      <c r="S826" s="177"/>
      <c r="T826" s="177"/>
      <c r="U826" s="177"/>
      <c r="V826" s="177"/>
      <c r="W826" s="370"/>
      <c r="X826" s="370"/>
      <c r="Y826" s="391"/>
      <c r="Z826" s="177"/>
      <c r="AA826" s="75">
        <v>494</v>
      </c>
      <c r="AB826" s="75">
        <v>494093057</v>
      </c>
      <c r="AC826" s="193" t="s">
        <v>121</v>
      </c>
      <c r="AD826" s="75">
        <v>0</v>
      </c>
      <c r="AE826" s="75">
        <v>0</v>
      </c>
      <c r="AF826" s="75">
        <v>5</v>
      </c>
      <c r="AG826" s="75">
        <v>34</v>
      </c>
      <c r="AH826" s="75">
        <v>23</v>
      </c>
      <c r="AI826" s="75">
        <v>17</v>
      </c>
      <c r="AJ826" s="75">
        <v>0</v>
      </c>
      <c r="AK826" s="164">
        <v>0</v>
      </c>
      <c r="AL826" s="164">
        <v>20</v>
      </c>
      <c r="AM826" s="164">
        <v>2</v>
      </c>
      <c r="AN826" s="164">
        <v>0</v>
      </c>
      <c r="AO826" s="164">
        <v>41</v>
      </c>
      <c r="AP826" s="164">
        <v>0</v>
      </c>
      <c r="AQ826" s="164">
        <v>0</v>
      </c>
      <c r="AR826" s="164">
        <v>2</v>
      </c>
      <c r="AS826" s="75">
        <v>8</v>
      </c>
      <c r="AT826" s="165"/>
      <c r="AU826" s="75">
        <v>93</v>
      </c>
      <c r="AV826" s="75">
        <v>57</v>
      </c>
      <c r="AW826" s="369">
        <v>12</v>
      </c>
      <c r="AY826" s="75"/>
    </row>
    <row r="827" spans="1:51">
      <c r="A827" s="164">
        <f t="shared" si="205"/>
        <v>494</v>
      </c>
      <c r="B827" s="164">
        <f t="shared" si="206"/>
        <v>494093071</v>
      </c>
      <c r="C827" s="165" t="str">
        <f t="shared" si="207"/>
        <v>PIONEER CS OF SCIENCE</v>
      </c>
      <c r="D827" s="174">
        <f t="shared" si="208"/>
        <v>0</v>
      </c>
      <c r="E827" s="174">
        <f t="shared" si="209"/>
        <v>0</v>
      </c>
      <c r="F827" s="174">
        <f t="shared" si="210"/>
        <v>0</v>
      </c>
      <c r="G827" s="174">
        <f t="shared" si="211"/>
        <v>0</v>
      </c>
      <c r="H827" s="174">
        <f t="shared" si="212"/>
        <v>1</v>
      </c>
      <c r="I827" s="174">
        <f t="shared" si="213"/>
        <v>1</v>
      </c>
      <c r="J827" s="174">
        <f t="shared" si="214"/>
        <v>0</v>
      </c>
      <c r="K827" s="251">
        <f t="shared" si="215"/>
        <v>0.08</v>
      </c>
      <c r="L827" s="174"/>
      <c r="M827" s="174">
        <f t="shared" si="216"/>
        <v>0</v>
      </c>
      <c r="N827" s="174">
        <f t="shared" si="217"/>
        <v>0</v>
      </c>
      <c r="O827" s="174">
        <f t="shared" si="218"/>
        <v>0</v>
      </c>
      <c r="P827" s="174">
        <f t="shared" si="219"/>
        <v>0</v>
      </c>
      <c r="Q827" s="174">
        <f t="shared" si="220"/>
        <v>5</v>
      </c>
      <c r="R827" s="174">
        <f t="shared" si="221"/>
        <v>2</v>
      </c>
      <c r="S827" s="177"/>
      <c r="T827" s="177"/>
      <c r="U827" s="177"/>
      <c r="V827" s="177"/>
      <c r="W827" s="370"/>
      <c r="X827" s="370"/>
      <c r="Y827" s="391"/>
      <c r="Z827" s="177"/>
      <c r="AA827" s="75">
        <v>494</v>
      </c>
      <c r="AB827" s="75">
        <v>494093071</v>
      </c>
      <c r="AC827" s="193" t="s">
        <v>121</v>
      </c>
      <c r="AD827" s="75">
        <v>0</v>
      </c>
      <c r="AE827" s="75">
        <v>0</v>
      </c>
      <c r="AF827" s="75">
        <v>0</v>
      </c>
      <c r="AG827" s="75">
        <v>0</v>
      </c>
      <c r="AH827" s="75">
        <v>1</v>
      </c>
      <c r="AI827" s="75">
        <v>1</v>
      </c>
      <c r="AJ827" s="75">
        <v>0</v>
      </c>
      <c r="AK827" s="164">
        <v>0</v>
      </c>
      <c r="AL827" s="164">
        <v>0</v>
      </c>
      <c r="AM827" s="164">
        <v>0</v>
      </c>
      <c r="AN827" s="164">
        <v>0</v>
      </c>
      <c r="AO827" s="164">
        <v>0</v>
      </c>
      <c r="AP827" s="164">
        <v>0</v>
      </c>
      <c r="AQ827" s="164">
        <v>0</v>
      </c>
      <c r="AR827" s="164">
        <v>0</v>
      </c>
      <c r="AS827" s="75">
        <v>0</v>
      </c>
      <c r="AT827" s="165"/>
      <c r="AU827" s="75">
        <v>93</v>
      </c>
      <c r="AV827" s="75">
        <v>71</v>
      </c>
      <c r="AW827" s="369">
        <v>5</v>
      </c>
      <c r="AY827" s="75"/>
    </row>
    <row r="828" spans="1:51">
      <c r="A828" s="164">
        <f t="shared" si="205"/>
        <v>494</v>
      </c>
      <c r="B828" s="164">
        <f t="shared" si="206"/>
        <v>494093093</v>
      </c>
      <c r="C828" s="165" t="str">
        <f t="shared" si="207"/>
        <v>PIONEER CS OF SCIENCE</v>
      </c>
      <c r="D828" s="174">
        <f t="shared" si="208"/>
        <v>0</v>
      </c>
      <c r="E828" s="174">
        <f t="shared" si="209"/>
        <v>0</v>
      </c>
      <c r="F828" s="174">
        <f t="shared" si="210"/>
        <v>26</v>
      </c>
      <c r="G828" s="174">
        <f t="shared" si="211"/>
        <v>118</v>
      </c>
      <c r="H828" s="174">
        <f t="shared" si="212"/>
        <v>55</v>
      </c>
      <c r="I828" s="174">
        <f t="shared" si="213"/>
        <v>83</v>
      </c>
      <c r="J828" s="174">
        <f t="shared" si="214"/>
        <v>0</v>
      </c>
      <c r="K828" s="251">
        <f t="shared" si="215"/>
        <v>11.28</v>
      </c>
      <c r="L828" s="174"/>
      <c r="M828" s="174">
        <f t="shared" si="216"/>
        <v>65</v>
      </c>
      <c r="N828" s="174">
        <f t="shared" si="217"/>
        <v>6</v>
      </c>
      <c r="O828" s="174">
        <f t="shared" si="218"/>
        <v>3</v>
      </c>
      <c r="P828" s="174">
        <f t="shared" si="219"/>
        <v>151</v>
      </c>
      <c r="Q828" s="174">
        <f t="shared" si="220"/>
        <v>11</v>
      </c>
      <c r="R828" s="174">
        <f t="shared" si="221"/>
        <v>282</v>
      </c>
      <c r="S828" s="177"/>
      <c r="T828" s="177"/>
      <c r="U828" s="177"/>
      <c r="V828" s="177"/>
      <c r="W828" s="370"/>
      <c r="X828" s="370"/>
      <c r="Y828" s="391"/>
      <c r="Z828" s="177"/>
      <c r="AA828" s="75">
        <v>494</v>
      </c>
      <c r="AB828" s="75">
        <v>494093093</v>
      </c>
      <c r="AC828" s="193" t="s">
        <v>121</v>
      </c>
      <c r="AD828" s="75">
        <v>0</v>
      </c>
      <c r="AE828" s="75">
        <v>0</v>
      </c>
      <c r="AF828" s="75">
        <v>26</v>
      </c>
      <c r="AG828" s="75">
        <v>118</v>
      </c>
      <c r="AH828" s="75">
        <v>55</v>
      </c>
      <c r="AI828" s="75">
        <v>83</v>
      </c>
      <c r="AJ828" s="75">
        <v>0</v>
      </c>
      <c r="AK828" s="164">
        <v>0</v>
      </c>
      <c r="AL828" s="164">
        <v>65</v>
      </c>
      <c r="AM828" s="164">
        <v>6</v>
      </c>
      <c r="AN828" s="164">
        <v>3</v>
      </c>
      <c r="AO828" s="164">
        <v>96</v>
      </c>
      <c r="AP828" s="164">
        <v>0</v>
      </c>
      <c r="AQ828" s="164">
        <v>0</v>
      </c>
      <c r="AR828" s="164">
        <v>15</v>
      </c>
      <c r="AS828" s="75">
        <v>40</v>
      </c>
      <c r="AT828" s="165"/>
      <c r="AU828" s="75">
        <v>93</v>
      </c>
      <c r="AV828" s="75">
        <v>93</v>
      </c>
      <c r="AW828" s="369">
        <v>11</v>
      </c>
      <c r="AY828" s="75"/>
    </row>
    <row r="829" spans="1:51">
      <c r="A829" s="164">
        <f t="shared" si="205"/>
        <v>494</v>
      </c>
      <c r="B829" s="164">
        <f t="shared" si="206"/>
        <v>494093097</v>
      </c>
      <c r="C829" s="165" t="str">
        <f t="shared" si="207"/>
        <v>PIONEER CS OF SCIENCE</v>
      </c>
      <c r="D829" s="174">
        <f t="shared" si="208"/>
        <v>0</v>
      </c>
      <c r="E829" s="174">
        <f t="shared" si="209"/>
        <v>0</v>
      </c>
      <c r="F829" s="174">
        <f t="shared" si="210"/>
        <v>0</v>
      </c>
      <c r="G829" s="174">
        <f t="shared" si="211"/>
        <v>1</v>
      </c>
      <c r="H829" s="174">
        <f t="shared" si="212"/>
        <v>2</v>
      </c>
      <c r="I829" s="174">
        <f t="shared" si="213"/>
        <v>0</v>
      </c>
      <c r="J829" s="174">
        <f t="shared" si="214"/>
        <v>0</v>
      </c>
      <c r="K829" s="251">
        <f t="shared" si="215"/>
        <v>0.12</v>
      </c>
      <c r="L829" s="174"/>
      <c r="M829" s="174">
        <f t="shared" si="216"/>
        <v>1</v>
      </c>
      <c r="N829" s="174">
        <f t="shared" si="217"/>
        <v>1</v>
      </c>
      <c r="O829" s="174">
        <f t="shared" si="218"/>
        <v>0</v>
      </c>
      <c r="P829" s="174">
        <f t="shared" si="219"/>
        <v>3</v>
      </c>
      <c r="Q829" s="174">
        <f t="shared" si="220"/>
        <v>11</v>
      </c>
      <c r="R829" s="174">
        <f t="shared" si="221"/>
        <v>3</v>
      </c>
      <c r="S829" s="177"/>
      <c r="T829" s="177"/>
      <c r="U829" s="177"/>
      <c r="V829" s="177"/>
      <c r="W829" s="370"/>
      <c r="X829" s="370"/>
      <c r="Y829" s="391"/>
      <c r="Z829" s="177"/>
      <c r="AA829" s="75">
        <v>494</v>
      </c>
      <c r="AB829" s="75">
        <v>494093097</v>
      </c>
      <c r="AC829" s="193" t="s">
        <v>121</v>
      </c>
      <c r="AD829" s="75">
        <v>0</v>
      </c>
      <c r="AE829" s="75">
        <v>0</v>
      </c>
      <c r="AF829" s="75">
        <v>0</v>
      </c>
      <c r="AG829" s="75">
        <v>1</v>
      </c>
      <c r="AH829" s="75">
        <v>2</v>
      </c>
      <c r="AI829" s="75">
        <v>0</v>
      </c>
      <c r="AJ829" s="75">
        <v>0</v>
      </c>
      <c r="AK829" s="164">
        <v>0</v>
      </c>
      <c r="AL829" s="164">
        <v>1</v>
      </c>
      <c r="AM829" s="164">
        <v>1</v>
      </c>
      <c r="AN829" s="164">
        <v>0</v>
      </c>
      <c r="AO829" s="164">
        <v>3</v>
      </c>
      <c r="AP829" s="164">
        <v>0</v>
      </c>
      <c r="AQ829" s="164">
        <v>0</v>
      </c>
      <c r="AR829" s="164">
        <v>0</v>
      </c>
      <c r="AS829" s="75">
        <v>0</v>
      </c>
      <c r="AT829" s="165"/>
      <c r="AU829" s="75">
        <v>93</v>
      </c>
      <c r="AV829" s="75">
        <v>97</v>
      </c>
      <c r="AW829" s="369">
        <v>11</v>
      </c>
      <c r="AY829" s="75"/>
    </row>
    <row r="830" spans="1:51">
      <c r="A830" s="164">
        <f t="shared" si="205"/>
        <v>494</v>
      </c>
      <c r="B830" s="164">
        <f t="shared" si="206"/>
        <v>494093128</v>
      </c>
      <c r="C830" s="165" t="str">
        <f t="shared" si="207"/>
        <v>PIONEER CS OF SCIENCE</v>
      </c>
      <c r="D830" s="174">
        <f t="shared" si="208"/>
        <v>0</v>
      </c>
      <c r="E830" s="174">
        <f t="shared" si="209"/>
        <v>0</v>
      </c>
      <c r="F830" s="174">
        <f t="shared" si="210"/>
        <v>0</v>
      </c>
      <c r="G830" s="174">
        <f t="shared" si="211"/>
        <v>0</v>
      </c>
      <c r="H830" s="174">
        <f t="shared" si="212"/>
        <v>0</v>
      </c>
      <c r="I830" s="174">
        <f t="shared" si="213"/>
        <v>1</v>
      </c>
      <c r="J830" s="174">
        <f t="shared" si="214"/>
        <v>0</v>
      </c>
      <c r="K830" s="251">
        <f t="shared" si="215"/>
        <v>0.04</v>
      </c>
      <c r="L830" s="174"/>
      <c r="M830" s="174">
        <f t="shared" si="216"/>
        <v>0</v>
      </c>
      <c r="N830" s="174">
        <f t="shared" si="217"/>
        <v>0</v>
      </c>
      <c r="O830" s="174">
        <f t="shared" si="218"/>
        <v>0</v>
      </c>
      <c r="P830" s="174">
        <f t="shared" si="219"/>
        <v>0</v>
      </c>
      <c r="Q830" s="174">
        <f t="shared" si="220"/>
        <v>10</v>
      </c>
      <c r="R830" s="174">
        <f t="shared" si="221"/>
        <v>1</v>
      </c>
      <c r="S830" s="177"/>
      <c r="T830" s="177"/>
      <c r="U830" s="177"/>
      <c r="V830" s="177"/>
      <c r="W830" s="370"/>
      <c r="X830" s="370"/>
      <c r="Y830" s="391"/>
      <c r="Z830" s="177"/>
      <c r="AA830" s="75">
        <v>494</v>
      </c>
      <c r="AB830" s="75">
        <v>494093128</v>
      </c>
      <c r="AC830" s="193" t="s">
        <v>121</v>
      </c>
      <c r="AD830" s="75">
        <v>0</v>
      </c>
      <c r="AE830" s="75">
        <v>0</v>
      </c>
      <c r="AF830" s="75">
        <v>0</v>
      </c>
      <c r="AG830" s="75">
        <v>0</v>
      </c>
      <c r="AH830" s="75">
        <v>0</v>
      </c>
      <c r="AI830" s="75">
        <v>1</v>
      </c>
      <c r="AJ830" s="75">
        <v>0</v>
      </c>
      <c r="AK830" s="164">
        <v>0</v>
      </c>
      <c r="AL830" s="164">
        <v>0</v>
      </c>
      <c r="AM830" s="164">
        <v>0</v>
      </c>
      <c r="AN830" s="164">
        <v>0</v>
      </c>
      <c r="AO830" s="164">
        <v>0</v>
      </c>
      <c r="AP830" s="164">
        <v>0</v>
      </c>
      <c r="AQ830" s="164">
        <v>0</v>
      </c>
      <c r="AR830" s="164">
        <v>0</v>
      </c>
      <c r="AS830" s="75">
        <v>0</v>
      </c>
      <c r="AT830" s="165"/>
      <c r="AU830" s="75">
        <v>93</v>
      </c>
      <c r="AV830" s="75">
        <v>128</v>
      </c>
      <c r="AW830" s="369">
        <v>10</v>
      </c>
      <c r="AY830" s="75"/>
    </row>
    <row r="831" spans="1:51">
      <c r="A831" s="164">
        <f t="shared" si="205"/>
        <v>494</v>
      </c>
      <c r="B831" s="164">
        <f t="shared" si="206"/>
        <v>494093149</v>
      </c>
      <c r="C831" s="165" t="str">
        <f t="shared" si="207"/>
        <v>PIONEER CS OF SCIENCE</v>
      </c>
      <c r="D831" s="174">
        <f t="shared" si="208"/>
        <v>0</v>
      </c>
      <c r="E831" s="174">
        <f t="shared" si="209"/>
        <v>0</v>
      </c>
      <c r="F831" s="174">
        <f t="shared" si="210"/>
        <v>0</v>
      </c>
      <c r="G831" s="174">
        <f t="shared" si="211"/>
        <v>0</v>
      </c>
      <c r="H831" s="174">
        <f t="shared" si="212"/>
        <v>1</v>
      </c>
      <c r="I831" s="174">
        <f t="shared" si="213"/>
        <v>0</v>
      </c>
      <c r="J831" s="174">
        <f t="shared" si="214"/>
        <v>0</v>
      </c>
      <c r="K831" s="251">
        <f t="shared" si="215"/>
        <v>0.04</v>
      </c>
      <c r="L831" s="174"/>
      <c r="M831" s="174">
        <f t="shared" si="216"/>
        <v>0</v>
      </c>
      <c r="N831" s="174">
        <f t="shared" si="217"/>
        <v>0</v>
      </c>
      <c r="O831" s="174">
        <f t="shared" si="218"/>
        <v>0</v>
      </c>
      <c r="P831" s="174">
        <f t="shared" si="219"/>
        <v>1</v>
      </c>
      <c r="Q831" s="174">
        <f t="shared" si="220"/>
        <v>12</v>
      </c>
      <c r="R831" s="174">
        <f t="shared" si="221"/>
        <v>1</v>
      </c>
      <c r="S831" s="177"/>
      <c r="T831" s="177"/>
      <c r="U831" s="177"/>
      <c r="V831" s="177"/>
      <c r="W831" s="370"/>
      <c r="X831" s="370"/>
      <c r="Y831" s="391"/>
      <c r="Z831" s="177"/>
      <c r="AA831" s="75">
        <v>494</v>
      </c>
      <c r="AB831" s="75">
        <v>494093149</v>
      </c>
      <c r="AC831" s="193" t="s">
        <v>121</v>
      </c>
      <c r="AD831" s="75">
        <v>0</v>
      </c>
      <c r="AE831" s="75">
        <v>0</v>
      </c>
      <c r="AF831" s="75">
        <v>0</v>
      </c>
      <c r="AG831" s="75">
        <v>0</v>
      </c>
      <c r="AH831" s="75">
        <v>1</v>
      </c>
      <c r="AI831" s="75">
        <v>0</v>
      </c>
      <c r="AJ831" s="75">
        <v>0</v>
      </c>
      <c r="AK831" s="164">
        <v>0</v>
      </c>
      <c r="AL831" s="164">
        <v>0</v>
      </c>
      <c r="AM831" s="164">
        <v>0</v>
      </c>
      <c r="AN831" s="164">
        <v>0</v>
      </c>
      <c r="AO831" s="164">
        <v>1</v>
      </c>
      <c r="AP831" s="164">
        <v>0</v>
      </c>
      <c r="AQ831" s="164">
        <v>0</v>
      </c>
      <c r="AR831" s="164">
        <v>0</v>
      </c>
      <c r="AS831" s="75">
        <v>0</v>
      </c>
      <c r="AT831" s="165"/>
      <c r="AU831" s="75">
        <v>93</v>
      </c>
      <c r="AV831" s="75">
        <v>149</v>
      </c>
      <c r="AW831" s="369">
        <v>12</v>
      </c>
      <c r="AY831" s="75"/>
    </row>
    <row r="832" spans="1:51">
      <c r="A832" s="164">
        <f t="shared" si="205"/>
        <v>494</v>
      </c>
      <c r="B832" s="164">
        <f t="shared" si="206"/>
        <v>494093163</v>
      </c>
      <c r="C832" s="165" t="str">
        <f t="shared" si="207"/>
        <v>PIONEER CS OF SCIENCE</v>
      </c>
      <c r="D832" s="174">
        <f t="shared" si="208"/>
        <v>0</v>
      </c>
      <c r="E832" s="174">
        <f t="shared" si="209"/>
        <v>0</v>
      </c>
      <c r="F832" s="174">
        <f t="shared" si="210"/>
        <v>2</v>
      </c>
      <c r="G832" s="174">
        <f t="shared" si="211"/>
        <v>2</v>
      </c>
      <c r="H832" s="174">
        <f t="shared" si="212"/>
        <v>4</v>
      </c>
      <c r="I832" s="174">
        <f t="shared" si="213"/>
        <v>6</v>
      </c>
      <c r="J832" s="174">
        <f t="shared" si="214"/>
        <v>0</v>
      </c>
      <c r="K832" s="251">
        <f t="shared" si="215"/>
        <v>0.56000000000000005</v>
      </c>
      <c r="L832" s="174"/>
      <c r="M832" s="174">
        <f t="shared" si="216"/>
        <v>1</v>
      </c>
      <c r="N832" s="174">
        <f t="shared" si="217"/>
        <v>1</v>
      </c>
      <c r="O832" s="174">
        <f t="shared" si="218"/>
        <v>0</v>
      </c>
      <c r="P832" s="174">
        <f t="shared" si="219"/>
        <v>5</v>
      </c>
      <c r="Q832" s="174">
        <f t="shared" si="220"/>
        <v>11</v>
      </c>
      <c r="R832" s="174">
        <f t="shared" si="221"/>
        <v>14</v>
      </c>
      <c r="S832" s="177"/>
      <c r="T832" s="177"/>
      <c r="U832" s="177"/>
      <c r="V832" s="177"/>
      <c r="W832" s="370"/>
      <c r="X832" s="370"/>
      <c r="Y832" s="391"/>
      <c r="Z832" s="177"/>
      <c r="AA832" s="75">
        <v>494</v>
      </c>
      <c r="AB832" s="75">
        <v>494093163</v>
      </c>
      <c r="AC832" s="193" t="s">
        <v>121</v>
      </c>
      <c r="AD832" s="75">
        <v>0</v>
      </c>
      <c r="AE832" s="75">
        <v>0</v>
      </c>
      <c r="AF832" s="75">
        <v>2</v>
      </c>
      <c r="AG832" s="75">
        <v>2</v>
      </c>
      <c r="AH832" s="75">
        <v>4</v>
      </c>
      <c r="AI832" s="75">
        <v>6</v>
      </c>
      <c r="AJ832" s="75">
        <v>0</v>
      </c>
      <c r="AK832" s="164">
        <v>0</v>
      </c>
      <c r="AL832" s="164">
        <v>1</v>
      </c>
      <c r="AM832" s="164">
        <v>1</v>
      </c>
      <c r="AN832" s="164">
        <v>0</v>
      </c>
      <c r="AO832" s="164">
        <v>3</v>
      </c>
      <c r="AP832" s="164">
        <v>0</v>
      </c>
      <c r="AQ832" s="164">
        <v>0</v>
      </c>
      <c r="AR832" s="164">
        <v>0</v>
      </c>
      <c r="AS832" s="75">
        <v>2</v>
      </c>
      <c r="AT832" s="165"/>
      <c r="AU832" s="75">
        <v>93</v>
      </c>
      <c r="AV832" s="75">
        <v>163</v>
      </c>
      <c r="AW832" s="369">
        <v>11</v>
      </c>
      <c r="AY832" s="75"/>
    </row>
    <row r="833" spans="1:51">
      <c r="A833" s="164">
        <f t="shared" si="205"/>
        <v>494</v>
      </c>
      <c r="B833" s="164">
        <f t="shared" si="206"/>
        <v>494093164</v>
      </c>
      <c r="C833" s="165" t="str">
        <f t="shared" si="207"/>
        <v>PIONEER CS OF SCIENCE</v>
      </c>
      <c r="D833" s="174">
        <f t="shared" si="208"/>
        <v>0</v>
      </c>
      <c r="E833" s="174">
        <f t="shared" si="209"/>
        <v>0</v>
      </c>
      <c r="F833" s="174">
        <f t="shared" si="210"/>
        <v>0</v>
      </c>
      <c r="G833" s="174">
        <f t="shared" si="211"/>
        <v>2</v>
      </c>
      <c r="H833" s="174">
        <f t="shared" si="212"/>
        <v>1</v>
      </c>
      <c r="I833" s="174">
        <f t="shared" si="213"/>
        <v>0</v>
      </c>
      <c r="J833" s="174">
        <f t="shared" si="214"/>
        <v>0</v>
      </c>
      <c r="K833" s="251">
        <f t="shared" si="215"/>
        <v>0.12</v>
      </c>
      <c r="L833" s="174"/>
      <c r="M833" s="174">
        <f t="shared" si="216"/>
        <v>1</v>
      </c>
      <c r="N833" s="174">
        <f t="shared" si="217"/>
        <v>0</v>
      </c>
      <c r="O833" s="174">
        <f t="shared" si="218"/>
        <v>0</v>
      </c>
      <c r="P833" s="174">
        <f t="shared" si="219"/>
        <v>3</v>
      </c>
      <c r="Q833" s="174">
        <f t="shared" si="220"/>
        <v>3</v>
      </c>
      <c r="R833" s="174">
        <f t="shared" si="221"/>
        <v>3</v>
      </c>
      <c r="S833" s="177"/>
      <c r="T833" s="177"/>
      <c r="U833" s="177"/>
      <c r="V833" s="177"/>
      <c r="W833" s="370"/>
      <c r="X833" s="370"/>
      <c r="Y833" s="391"/>
      <c r="Z833" s="177"/>
      <c r="AA833" s="75">
        <v>494</v>
      </c>
      <c r="AB833" s="75">
        <v>494093164</v>
      </c>
      <c r="AC833" s="193" t="s">
        <v>121</v>
      </c>
      <c r="AD833" s="75">
        <v>0</v>
      </c>
      <c r="AE833" s="75">
        <v>0</v>
      </c>
      <c r="AF833" s="75">
        <v>0</v>
      </c>
      <c r="AG833" s="75">
        <v>2</v>
      </c>
      <c r="AH833" s="75">
        <v>1</v>
      </c>
      <c r="AI833" s="75">
        <v>0</v>
      </c>
      <c r="AJ833" s="75">
        <v>0</v>
      </c>
      <c r="AK833" s="164">
        <v>0</v>
      </c>
      <c r="AL833" s="164">
        <v>1</v>
      </c>
      <c r="AM833" s="164">
        <v>0</v>
      </c>
      <c r="AN833" s="164">
        <v>0</v>
      </c>
      <c r="AO833" s="164">
        <v>3</v>
      </c>
      <c r="AP833" s="164">
        <v>0</v>
      </c>
      <c r="AQ833" s="164">
        <v>0</v>
      </c>
      <c r="AR833" s="164">
        <v>0</v>
      </c>
      <c r="AS833" s="75">
        <v>0</v>
      </c>
      <c r="AT833" s="165"/>
      <c r="AU833" s="75">
        <v>93</v>
      </c>
      <c r="AV833" s="75">
        <v>164</v>
      </c>
      <c r="AW833" s="369">
        <v>3</v>
      </c>
      <c r="AY833" s="75"/>
    </row>
    <row r="834" spans="1:51">
      <c r="A834" s="164">
        <f t="shared" si="205"/>
        <v>494</v>
      </c>
      <c r="B834" s="164">
        <f t="shared" si="206"/>
        <v>494093165</v>
      </c>
      <c r="C834" s="165" t="str">
        <f t="shared" si="207"/>
        <v>PIONEER CS OF SCIENCE</v>
      </c>
      <c r="D834" s="174">
        <f t="shared" si="208"/>
        <v>0</v>
      </c>
      <c r="E834" s="174">
        <f t="shared" si="209"/>
        <v>0</v>
      </c>
      <c r="F834" s="174">
        <f t="shared" si="210"/>
        <v>1</v>
      </c>
      <c r="G834" s="174">
        <f t="shared" si="211"/>
        <v>8</v>
      </c>
      <c r="H834" s="174">
        <f t="shared" si="212"/>
        <v>10</v>
      </c>
      <c r="I834" s="174">
        <f t="shared" si="213"/>
        <v>13</v>
      </c>
      <c r="J834" s="174">
        <f t="shared" si="214"/>
        <v>0</v>
      </c>
      <c r="K834" s="251">
        <f t="shared" si="215"/>
        <v>1.28</v>
      </c>
      <c r="L834" s="174"/>
      <c r="M834" s="174">
        <f t="shared" si="216"/>
        <v>2</v>
      </c>
      <c r="N834" s="174">
        <f t="shared" si="217"/>
        <v>1</v>
      </c>
      <c r="O834" s="174">
        <f t="shared" si="218"/>
        <v>0</v>
      </c>
      <c r="P834" s="174">
        <f t="shared" si="219"/>
        <v>14</v>
      </c>
      <c r="Q834" s="174">
        <f t="shared" si="220"/>
        <v>10</v>
      </c>
      <c r="R834" s="174">
        <f t="shared" si="221"/>
        <v>32</v>
      </c>
      <c r="S834" s="177"/>
      <c r="T834" s="177"/>
      <c r="U834" s="177"/>
      <c r="V834" s="177"/>
      <c r="W834" s="370"/>
      <c r="X834" s="370"/>
      <c r="Y834" s="391"/>
      <c r="Z834" s="177"/>
      <c r="AA834" s="75">
        <v>494</v>
      </c>
      <c r="AB834" s="75">
        <v>494093165</v>
      </c>
      <c r="AC834" s="193" t="s">
        <v>121</v>
      </c>
      <c r="AD834" s="75">
        <v>0</v>
      </c>
      <c r="AE834" s="75">
        <v>0</v>
      </c>
      <c r="AF834" s="75">
        <v>1</v>
      </c>
      <c r="AG834" s="75">
        <v>8</v>
      </c>
      <c r="AH834" s="75">
        <v>10</v>
      </c>
      <c r="AI834" s="75">
        <v>13</v>
      </c>
      <c r="AJ834" s="75">
        <v>0</v>
      </c>
      <c r="AK834" s="164">
        <v>0</v>
      </c>
      <c r="AL834" s="164">
        <v>2</v>
      </c>
      <c r="AM834" s="164">
        <v>1</v>
      </c>
      <c r="AN834" s="164">
        <v>0</v>
      </c>
      <c r="AO834" s="164">
        <v>9</v>
      </c>
      <c r="AP834" s="164">
        <v>0</v>
      </c>
      <c r="AQ834" s="164">
        <v>0</v>
      </c>
      <c r="AR834" s="164">
        <v>0</v>
      </c>
      <c r="AS834" s="75">
        <v>5</v>
      </c>
      <c r="AT834" s="165"/>
      <c r="AU834" s="75">
        <v>93</v>
      </c>
      <c r="AV834" s="75">
        <v>165</v>
      </c>
      <c r="AW834" s="369">
        <v>10</v>
      </c>
      <c r="AY834" s="75"/>
    </row>
    <row r="835" spans="1:51">
      <c r="A835" s="164">
        <f t="shared" si="205"/>
        <v>494</v>
      </c>
      <c r="B835" s="164">
        <f t="shared" si="206"/>
        <v>494093176</v>
      </c>
      <c r="C835" s="165" t="str">
        <f t="shared" si="207"/>
        <v>PIONEER CS OF SCIENCE</v>
      </c>
      <c r="D835" s="174">
        <f t="shared" si="208"/>
        <v>0</v>
      </c>
      <c r="E835" s="174">
        <f t="shared" si="209"/>
        <v>0</v>
      </c>
      <c r="F835" s="174">
        <f t="shared" si="210"/>
        <v>0</v>
      </c>
      <c r="G835" s="174">
        <f t="shared" si="211"/>
        <v>6</v>
      </c>
      <c r="H835" s="174">
        <f t="shared" si="212"/>
        <v>6</v>
      </c>
      <c r="I835" s="174">
        <f t="shared" si="213"/>
        <v>1</v>
      </c>
      <c r="J835" s="174">
        <f t="shared" si="214"/>
        <v>0</v>
      </c>
      <c r="K835" s="251">
        <f t="shared" si="215"/>
        <v>0.52</v>
      </c>
      <c r="L835" s="174"/>
      <c r="M835" s="174">
        <f t="shared" si="216"/>
        <v>1</v>
      </c>
      <c r="N835" s="174">
        <f t="shared" si="217"/>
        <v>0</v>
      </c>
      <c r="O835" s="174">
        <f t="shared" si="218"/>
        <v>0</v>
      </c>
      <c r="P835" s="174">
        <f t="shared" si="219"/>
        <v>12</v>
      </c>
      <c r="Q835" s="174">
        <f t="shared" si="220"/>
        <v>8</v>
      </c>
      <c r="R835" s="174">
        <f t="shared" si="221"/>
        <v>13</v>
      </c>
      <c r="S835" s="177"/>
      <c r="T835" s="177"/>
      <c r="U835" s="177"/>
      <c r="V835" s="177"/>
      <c r="W835" s="370"/>
      <c r="X835" s="370"/>
      <c r="Y835" s="391"/>
      <c r="Z835" s="177"/>
      <c r="AA835" s="75">
        <v>494</v>
      </c>
      <c r="AB835" s="75">
        <v>494093176</v>
      </c>
      <c r="AC835" s="193" t="s">
        <v>121</v>
      </c>
      <c r="AD835" s="75">
        <v>0</v>
      </c>
      <c r="AE835" s="75">
        <v>0</v>
      </c>
      <c r="AF835" s="75">
        <v>0</v>
      </c>
      <c r="AG835" s="75">
        <v>6</v>
      </c>
      <c r="AH835" s="75">
        <v>6</v>
      </c>
      <c r="AI835" s="75">
        <v>1</v>
      </c>
      <c r="AJ835" s="75">
        <v>0</v>
      </c>
      <c r="AK835" s="164">
        <v>0</v>
      </c>
      <c r="AL835" s="164">
        <v>1</v>
      </c>
      <c r="AM835" s="164">
        <v>0</v>
      </c>
      <c r="AN835" s="164">
        <v>0</v>
      </c>
      <c r="AO835" s="164">
        <v>12</v>
      </c>
      <c r="AP835" s="164">
        <v>0</v>
      </c>
      <c r="AQ835" s="164">
        <v>0</v>
      </c>
      <c r="AR835" s="164">
        <v>0</v>
      </c>
      <c r="AS835" s="75">
        <v>0</v>
      </c>
      <c r="AT835" s="165"/>
      <c r="AU835" s="75">
        <v>93</v>
      </c>
      <c r="AV835" s="75">
        <v>176</v>
      </c>
      <c r="AW835" s="369">
        <v>8</v>
      </c>
      <c r="AY835" s="75"/>
    </row>
    <row r="836" spans="1:51">
      <c r="A836" s="164">
        <f t="shared" si="205"/>
        <v>494</v>
      </c>
      <c r="B836" s="164">
        <f t="shared" si="206"/>
        <v>494093178</v>
      </c>
      <c r="C836" s="165" t="str">
        <f t="shared" si="207"/>
        <v>PIONEER CS OF SCIENCE</v>
      </c>
      <c r="D836" s="174">
        <f t="shared" si="208"/>
        <v>0</v>
      </c>
      <c r="E836" s="174">
        <f t="shared" si="209"/>
        <v>0</v>
      </c>
      <c r="F836" s="174">
        <f t="shared" si="210"/>
        <v>0</v>
      </c>
      <c r="G836" s="174">
        <f t="shared" si="211"/>
        <v>0</v>
      </c>
      <c r="H836" s="174">
        <f t="shared" si="212"/>
        <v>1</v>
      </c>
      <c r="I836" s="174">
        <f t="shared" si="213"/>
        <v>1</v>
      </c>
      <c r="J836" s="174">
        <f t="shared" si="214"/>
        <v>0</v>
      </c>
      <c r="K836" s="251">
        <f t="shared" si="215"/>
        <v>0.08</v>
      </c>
      <c r="L836" s="174"/>
      <c r="M836" s="174">
        <f t="shared" si="216"/>
        <v>0</v>
      </c>
      <c r="N836" s="174">
        <f t="shared" si="217"/>
        <v>0</v>
      </c>
      <c r="O836" s="174">
        <f t="shared" si="218"/>
        <v>0</v>
      </c>
      <c r="P836" s="174">
        <f t="shared" si="219"/>
        <v>2</v>
      </c>
      <c r="Q836" s="174">
        <f t="shared" si="220"/>
        <v>4</v>
      </c>
      <c r="R836" s="174">
        <f t="shared" si="221"/>
        <v>2</v>
      </c>
      <c r="S836" s="177"/>
      <c r="T836" s="177"/>
      <c r="U836" s="177"/>
      <c r="V836" s="177"/>
      <c r="W836" s="370"/>
      <c r="X836" s="370"/>
      <c r="Y836" s="391"/>
      <c r="Z836" s="177"/>
      <c r="AA836" s="75">
        <v>494</v>
      </c>
      <c r="AB836" s="75">
        <v>494093178</v>
      </c>
      <c r="AC836" s="193" t="s">
        <v>121</v>
      </c>
      <c r="AD836" s="75">
        <v>0</v>
      </c>
      <c r="AE836" s="75">
        <v>0</v>
      </c>
      <c r="AF836" s="75">
        <v>0</v>
      </c>
      <c r="AG836" s="75">
        <v>0</v>
      </c>
      <c r="AH836" s="75">
        <v>1</v>
      </c>
      <c r="AI836" s="75">
        <v>1</v>
      </c>
      <c r="AJ836" s="75">
        <v>0</v>
      </c>
      <c r="AK836" s="164">
        <v>0</v>
      </c>
      <c r="AL836" s="164">
        <v>0</v>
      </c>
      <c r="AM836" s="164">
        <v>0</v>
      </c>
      <c r="AN836" s="164">
        <v>0</v>
      </c>
      <c r="AO836" s="164">
        <v>1</v>
      </c>
      <c r="AP836" s="164">
        <v>0</v>
      </c>
      <c r="AQ836" s="164">
        <v>0</v>
      </c>
      <c r="AR836" s="164">
        <v>0</v>
      </c>
      <c r="AS836" s="75">
        <v>1</v>
      </c>
      <c r="AT836" s="165"/>
      <c r="AU836" s="75">
        <v>93</v>
      </c>
      <c r="AV836" s="75">
        <v>178</v>
      </c>
      <c r="AW836" s="369">
        <v>4</v>
      </c>
      <c r="AY836" s="75"/>
    </row>
    <row r="837" spans="1:51">
      <c r="A837" s="164">
        <f t="shared" si="205"/>
        <v>494</v>
      </c>
      <c r="B837" s="164">
        <f t="shared" si="206"/>
        <v>494093181</v>
      </c>
      <c r="C837" s="165" t="str">
        <f t="shared" si="207"/>
        <v>PIONEER CS OF SCIENCE</v>
      </c>
      <c r="D837" s="174">
        <f t="shared" si="208"/>
        <v>0</v>
      </c>
      <c r="E837" s="174">
        <f t="shared" si="209"/>
        <v>0</v>
      </c>
      <c r="F837" s="174">
        <f t="shared" si="210"/>
        <v>0</v>
      </c>
      <c r="G837" s="174">
        <f t="shared" si="211"/>
        <v>1</v>
      </c>
      <c r="H837" s="174">
        <f t="shared" si="212"/>
        <v>1</v>
      </c>
      <c r="I837" s="174">
        <f t="shared" si="213"/>
        <v>2</v>
      </c>
      <c r="J837" s="174">
        <f t="shared" si="214"/>
        <v>0</v>
      </c>
      <c r="K837" s="251">
        <f t="shared" si="215"/>
        <v>0.16</v>
      </c>
      <c r="L837" s="174"/>
      <c r="M837" s="174">
        <f t="shared" si="216"/>
        <v>0</v>
      </c>
      <c r="N837" s="174">
        <f t="shared" si="217"/>
        <v>0</v>
      </c>
      <c r="O837" s="174">
        <f t="shared" si="218"/>
        <v>0</v>
      </c>
      <c r="P837" s="174">
        <f t="shared" si="219"/>
        <v>4</v>
      </c>
      <c r="Q837" s="174">
        <f t="shared" si="220"/>
        <v>10</v>
      </c>
      <c r="R837" s="174">
        <f t="shared" si="221"/>
        <v>4</v>
      </c>
      <c r="S837" s="177"/>
      <c r="T837" s="177"/>
      <c r="U837" s="177"/>
      <c r="V837" s="177"/>
      <c r="W837" s="370"/>
      <c r="X837" s="370"/>
      <c r="Y837" s="391"/>
      <c r="Z837" s="177"/>
      <c r="AA837" s="75">
        <v>494</v>
      </c>
      <c r="AB837" s="75">
        <v>494093181</v>
      </c>
      <c r="AC837" s="193" t="s">
        <v>121</v>
      </c>
      <c r="AD837" s="75">
        <v>0</v>
      </c>
      <c r="AE837" s="75">
        <v>0</v>
      </c>
      <c r="AF837" s="75">
        <v>0</v>
      </c>
      <c r="AG837" s="75">
        <v>1</v>
      </c>
      <c r="AH837" s="75">
        <v>1</v>
      </c>
      <c r="AI837" s="75">
        <v>2</v>
      </c>
      <c r="AJ837" s="75">
        <v>0</v>
      </c>
      <c r="AK837" s="164">
        <v>0</v>
      </c>
      <c r="AL837" s="164">
        <v>0</v>
      </c>
      <c r="AM837" s="164">
        <v>0</v>
      </c>
      <c r="AN837" s="164">
        <v>0</v>
      </c>
      <c r="AO837" s="164">
        <v>2</v>
      </c>
      <c r="AP837" s="164">
        <v>0</v>
      </c>
      <c r="AQ837" s="164">
        <v>0</v>
      </c>
      <c r="AR837" s="164">
        <v>0</v>
      </c>
      <c r="AS837" s="75">
        <v>2</v>
      </c>
      <c r="AT837" s="165"/>
      <c r="AU837" s="75">
        <v>93</v>
      </c>
      <c r="AV837" s="75">
        <v>181</v>
      </c>
      <c r="AW837" s="369">
        <v>10</v>
      </c>
      <c r="AY837" s="75"/>
    </row>
    <row r="838" spans="1:51">
      <c r="A838" s="164">
        <f t="shared" si="205"/>
        <v>494</v>
      </c>
      <c r="B838" s="164">
        <f t="shared" si="206"/>
        <v>494093229</v>
      </c>
      <c r="C838" s="165" t="str">
        <f t="shared" si="207"/>
        <v>PIONEER CS OF SCIENCE</v>
      </c>
      <c r="D838" s="174">
        <f t="shared" si="208"/>
        <v>0</v>
      </c>
      <c r="E838" s="174">
        <f t="shared" si="209"/>
        <v>0</v>
      </c>
      <c r="F838" s="174">
        <f t="shared" si="210"/>
        <v>0</v>
      </c>
      <c r="G838" s="174">
        <f t="shared" si="211"/>
        <v>1</v>
      </c>
      <c r="H838" s="174">
        <f t="shared" si="212"/>
        <v>1</v>
      </c>
      <c r="I838" s="174">
        <f t="shared" si="213"/>
        <v>3</v>
      </c>
      <c r="J838" s="174">
        <f t="shared" si="214"/>
        <v>0</v>
      </c>
      <c r="K838" s="251">
        <f t="shared" si="215"/>
        <v>0.2</v>
      </c>
      <c r="L838" s="174"/>
      <c r="M838" s="174">
        <f t="shared" si="216"/>
        <v>0</v>
      </c>
      <c r="N838" s="174">
        <f t="shared" si="217"/>
        <v>0</v>
      </c>
      <c r="O838" s="174">
        <f t="shared" si="218"/>
        <v>1</v>
      </c>
      <c r="P838" s="174">
        <f t="shared" si="219"/>
        <v>1</v>
      </c>
      <c r="Q838" s="174">
        <f t="shared" si="220"/>
        <v>9</v>
      </c>
      <c r="R838" s="174">
        <f t="shared" si="221"/>
        <v>5</v>
      </c>
      <c r="S838" s="177"/>
      <c r="T838" s="177"/>
      <c r="U838" s="177"/>
      <c r="V838" s="177"/>
      <c r="W838" s="370"/>
      <c r="X838" s="370"/>
      <c r="Y838" s="391"/>
      <c r="Z838" s="177"/>
      <c r="AA838" s="75">
        <v>494</v>
      </c>
      <c r="AB838" s="75">
        <v>494093229</v>
      </c>
      <c r="AC838" s="193" t="s">
        <v>121</v>
      </c>
      <c r="AD838" s="75">
        <v>0</v>
      </c>
      <c r="AE838" s="75">
        <v>0</v>
      </c>
      <c r="AF838" s="75">
        <v>0</v>
      </c>
      <c r="AG838" s="75">
        <v>1</v>
      </c>
      <c r="AH838" s="75">
        <v>1</v>
      </c>
      <c r="AI838" s="75">
        <v>3</v>
      </c>
      <c r="AJ838" s="75">
        <v>0</v>
      </c>
      <c r="AK838" s="164">
        <v>0</v>
      </c>
      <c r="AL838" s="164">
        <v>0</v>
      </c>
      <c r="AM838" s="164">
        <v>0</v>
      </c>
      <c r="AN838" s="164">
        <v>1</v>
      </c>
      <c r="AO838" s="164">
        <v>0</v>
      </c>
      <c r="AP838" s="164">
        <v>0</v>
      </c>
      <c r="AQ838" s="164">
        <v>0</v>
      </c>
      <c r="AR838" s="164">
        <v>0</v>
      </c>
      <c r="AS838" s="75">
        <v>1</v>
      </c>
      <c r="AT838" s="165"/>
      <c r="AU838" s="75">
        <v>93</v>
      </c>
      <c r="AV838" s="75">
        <v>229</v>
      </c>
      <c r="AW838" s="369">
        <v>9</v>
      </c>
      <c r="AY838" s="75"/>
    </row>
    <row r="839" spans="1:51">
      <c r="A839" s="164">
        <f t="shared" si="205"/>
        <v>494</v>
      </c>
      <c r="B839" s="164">
        <f t="shared" si="206"/>
        <v>494093248</v>
      </c>
      <c r="C839" s="165" t="str">
        <f t="shared" si="207"/>
        <v>PIONEER CS OF SCIENCE</v>
      </c>
      <c r="D839" s="174">
        <f t="shared" si="208"/>
        <v>0</v>
      </c>
      <c r="E839" s="174">
        <f t="shared" si="209"/>
        <v>0</v>
      </c>
      <c r="F839" s="174">
        <f t="shared" si="210"/>
        <v>27</v>
      </c>
      <c r="G839" s="174">
        <f t="shared" si="211"/>
        <v>129</v>
      </c>
      <c r="H839" s="174">
        <f t="shared" si="212"/>
        <v>70</v>
      </c>
      <c r="I839" s="174">
        <f t="shared" si="213"/>
        <v>81</v>
      </c>
      <c r="J839" s="174">
        <f t="shared" si="214"/>
        <v>0</v>
      </c>
      <c r="K839" s="251">
        <f t="shared" si="215"/>
        <v>12.28</v>
      </c>
      <c r="L839" s="174"/>
      <c r="M839" s="174">
        <f t="shared" si="216"/>
        <v>65</v>
      </c>
      <c r="N839" s="174">
        <f t="shared" si="217"/>
        <v>1</v>
      </c>
      <c r="O839" s="174">
        <f t="shared" si="218"/>
        <v>4</v>
      </c>
      <c r="P839" s="174">
        <f t="shared" si="219"/>
        <v>184</v>
      </c>
      <c r="Q839" s="174">
        <f t="shared" si="220"/>
        <v>11</v>
      </c>
      <c r="R839" s="174">
        <f t="shared" si="221"/>
        <v>307</v>
      </c>
      <c r="S839" s="177"/>
      <c r="T839" s="177"/>
      <c r="U839" s="177"/>
      <c r="V839" s="177"/>
      <c r="W839" s="370"/>
      <c r="X839" s="370"/>
      <c r="Y839" s="391"/>
      <c r="Z839" s="177"/>
      <c r="AA839" s="75">
        <v>494</v>
      </c>
      <c r="AB839" s="75">
        <v>494093248</v>
      </c>
      <c r="AC839" s="193" t="s">
        <v>121</v>
      </c>
      <c r="AD839" s="75">
        <v>0</v>
      </c>
      <c r="AE839" s="75">
        <v>0</v>
      </c>
      <c r="AF839" s="75">
        <v>27</v>
      </c>
      <c r="AG839" s="75">
        <v>129</v>
      </c>
      <c r="AH839" s="75">
        <v>70</v>
      </c>
      <c r="AI839" s="75">
        <v>81</v>
      </c>
      <c r="AJ839" s="75">
        <v>0</v>
      </c>
      <c r="AK839" s="164">
        <v>0</v>
      </c>
      <c r="AL839" s="164">
        <v>65</v>
      </c>
      <c r="AM839" s="164">
        <v>1</v>
      </c>
      <c r="AN839" s="164">
        <v>4</v>
      </c>
      <c r="AO839" s="164">
        <v>117</v>
      </c>
      <c r="AP839" s="164">
        <v>0</v>
      </c>
      <c r="AQ839" s="164">
        <v>0</v>
      </c>
      <c r="AR839" s="164">
        <v>17</v>
      </c>
      <c r="AS839" s="75">
        <v>50</v>
      </c>
      <c r="AT839" s="165"/>
      <c r="AU839" s="75">
        <v>93</v>
      </c>
      <c r="AV839" s="75">
        <v>248</v>
      </c>
      <c r="AW839" s="369">
        <v>11</v>
      </c>
      <c r="AY839" s="75"/>
    </row>
    <row r="840" spans="1:51">
      <c r="A840" s="164">
        <f t="shared" si="205"/>
        <v>494</v>
      </c>
      <c r="B840" s="164">
        <f t="shared" si="206"/>
        <v>494093262</v>
      </c>
      <c r="C840" s="165" t="str">
        <f t="shared" si="207"/>
        <v>PIONEER CS OF SCIENCE</v>
      </c>
      <c r="D840" s="174">
        <f t="shared" si="208"/>
        <v>0</v>
      </c>
      <c r="E840" s="174">
        <f t="shared" si="209"/>
        <v>0</v>
      </c>
      <c r="F840" s="174">
        <f t="shared" si="210"/>
        <v>1</v>
      </c>
      <c r="G840" s="174">
        <f t="shared" si="211"/>
        <v>8</v>
      </c>
      <c r="H840" s="174">
        <f t="shared" si="212"/>
        <v>7</v>
      </c>
      <c r="I840" s="174">
        <f t="shared" si="213"/>
        <v>4</v>
      </c>
      <c r="J840" s="174">
        <f t="shared" si="214"/>
        <v>0</v>
      </c>
      <c r="K840" s="251">
        <f t="shared" si="215"/>
        <v>0.8</v>
      </c>
      <c r="L840" s="174"/>
      <c r="M840" s="174">
        <f t="shared" si="216"/>
        <v>2</v>
      </c>
      <c r="N840" s="174">
        <f t="shared" si="217"/>
        <v>1</v>
      </c>
      <c r="O840" s="174">
        <f t="shared" si="218"/>
        <v>0</v>
      </c>
      <c r="P840" s="174">
        <f t="shared" si="219"/>
        <v>7</v>
      </c>
      <c r="Q840" s="174">
        <f t="shared" si="220"/>
        <v>9</v>
      </c>
      <c r="R840" s="174">
        <f t="shared" si="221"/>
        <v>20</v>
      </c>
      <c r="S840" s="177"/>
      <c r="T840" s="177"/>
      <c r="U840" s="177"/>
      <c r="V840" s="177"/>
      <c r="W840" s="370"/>
      <c r="X840" s="370"/>
      <c r="Y840" s="391"/>
      <c r="Z840" s="177"/>
      <c r="AA840" s="75">
        <v>494</v>
      </c>
      <c r="AB840" s="75">
        <v>494093262</v>
      </c>
      <c r="AC840" s="193" t="s">
        <v>121</v>
      </c>
      <c r="AD840" s="75">
        <v>0</v>
      </c>
      <c r="AE840" s="75">
        <v>0</v>
      </c>
      <c r="AF840" s="75">
        <v>1</v>
      </c>
      <c r="AG840" s="75">
        <v>8</v>
      </c>
      <c r="AH840" s="75">
        <v>7</v>
      </c>
      <c r="AI840" s="75">
        <v>4</v>
      </c>
      <c r="AJ840" s="75">
        <v>0</v>
      </c>
      <c r="AK840" s="164">
        <v>0</v>
      </c>
      <c r="AL840" s="164">
        <v>2</v>
      </c>
      <c r="AM840" s="164">
        <v>1</v>
      </c>
      <c r="AN840" s="164">
        <v>0</v>
      </c>
      <c r="AO840" s="164">
        <v>6</v>
      </c>
      <c r="AP840" s="164">
        <v>0</v>
      </c>
      <c r="AQ840" s="164">
        <v>0</v>
      </c>
      <c r="AR840" s="164">
        <v>0</v>
      </c>
      <c r="AS840" s="75">
        <v>1</v>
      </c>
      <c r="AT840" s="165"/>
      <c r="AU840" s="75">
        <v>93</v>
      </c>
      <c r="AV840" s="75">
        <v>262</v>
      </c>
      <c r="AW840" s="369">
        <v>9</v>
      </c>
      <c r="AY840" s="75"/>
    </row>
    <row r="841" spans="1:51">
      <c r="A841" s="164">
        <f t="shared" si="205"/>
        <v>494</v>
      </c>
      <c r="B841" s="164">
        <f t="shared" si="206"/>
        <v>494093284</v>
      </c>
      <c r="C841" s="165" t="str">
        <f t="shared" si="207"/>
        <v>PIONEER CS OF SCIENCE</v>
      </c>
      <c r="D841" s="174">
        <f t="shared" si="208"/>
        <v>0</v>
      </c>
      <c r="E841" s="174">
        <f t="shared" si="209"/>
        <v>0</v>
      </c>
      <c r="F841" s="174">
        <f t="shared" si="210"/>
        <v>0</v>
      </c>
      <c r="G841" s="174">
        <f t="shared" si="211"/>
        <v>2</v>
      </c>
      <c r="H841" s="174">
        <f t="shared" si="212"/>
        <v>2</v>
      </c>
      <c r="I841" s="174">
        <f t="shared" si="213"/>
        <v>1</v>
      </c>
      <c r="J841" s="174">
        <f t="shared" si="214"/>
        <v>0</v>
      </c>
      <c r="K841" s="251">
        <f t="shared" si="215"/>
        <v>0.2</v>
      </c>
      <c r="L841" s="174"/>
      <c r="M841" s="174">
        <f t="shared" si="216"/>
        <v>1</v>
      </c>
      <c r="N841" s="174">
        <f t="shared" si="217"/>
        <v>0</v>
      </c>
      <c r="O841" s="174">
        <f t="shared" si="218"/>
        <v>0</v>
      </c>
      <c r="P841" s="174">
        <f t="shared" si="219"/>
        <v>2</v>
      </c>
      <c r="Q841" s="174">
        <f t="shared" si="220"/>
        <v>5</v>
      </c>
      <c r="R841" s="174">
        <f t="shared" si="221"/>
        <v>5</v>
      </c>
      <c r="S841" s="177"/>
      <c r="T841" s="177"/>
      <c r="U841" s="177"/>
      <c r="V841" s="177"/>
      <c r="W841" s="370"/>
      <c r="X841" s="370"/>
      <c r="Y841" s="391"/>
      <c r="Z841" s="177"/>
      <c r="AA841" s="75">
        <v>494</v>
      </c>
      <c r="AB841" s="75">
        <v>494093284</v>
      </c>
      <c r="AC841" s="193" t="s">
        <v>121</v>
      </c>
      <c r="AD841" s="75">
        <v>0</v>
      </c>
      <c r="AE841" s="75">
        <v>0</v>
      </c>
      <c r="AF841" s="75">
        <v>0</v>
      </c>
      <c r="AG841" s="75">
        <v>2</v>
      </c>
      <c r="AH841" s="75">
        <v>2</v>
      </c>
      <c r="AI841" s="75">
        <v>1</v>
      </c>
      <c r="AJ841" s="75">
        <v>0</v>
      </c>
      <c r="AK841" s="164">
        <v>0</v>
      </c>
      <c r="AL841" s="164">
        <v>1</v>
      </c>
      <c r="AM841" s="164">
        <v>0</v>
      </c>
      <c r="AN841" s="164">
        <v>0</v>
      </c>
      <c r="AO841" s="164">
        <v>1</v>
      </c>
      <c r="AP841" s="164">
        <v>0</v>
      </c>
      <c r="AQ841" s="164">
        <v>0</v>
      </c>
      <c r="AR841" s="164">
        <v>0</v>
      </c>
      <c r="AS841" s="75">
        <v>1</v>
      </c>
      <c r="AT841" s="165"/>
      <c r="AU841" s="75">
        <v>93</v>
      </c>
      <c r="AV841" s="75">
        <v>284</v>
      </c>
      <c r="AW841" s="369">
        <v>5</v>
      </c>
      <c r="AY841" s="75"/>
    </row>
    <row r="842" spans="1:51">
      <c r="A842" s="164">
        <f t="shared" si="205"/>
        <v>494</v>
      </c>
      <c r="B842" s="164">
        <f t="shared" si="206"/>
        <v>494093346</v>
      </c>
      <c r="C842" s="165" t="str">
        <f t="shared" si="207"/>
        <v>PIONEER CS OF SCIENCE</v>
      </c>
      <c r="D842" s="174">
        <f t="shared" si="208"/>
        <v>0</v>
      </c>
      <c r="E842" s="174">
        <f t="shared" si="209"/>
        <v>0</v>
      </c>
      <c r="F842" s="174">
        <f t="shared" si="210"/>
        <v>0</v>
      </c>
      <c r="G842" s="174">
        <f t="shared" si="211"/>
        <v>0</v>
      </c>
      <c r="H842" s="174">
        <f t="shared" si="212"/>
        <v>0</v>
      </c>
      <c r="I842" s="174">
        <f t="shared" si="213"/>
        <v>1</v>
      </c>
      <c r="J842" s="174">
        <f t="shared" si="214"/>
        <v>0</v>
      </c>
      <c r="K842" s="251">
        <f t="shared" si="215"/>
        <v>0.04</v>
      </c>
      <c r="L842" s="174"/>
      <c r="M842" s="174">
        <f t="shared" si="216"/>
        <v>0</v>
      </c>
      <c r="N842" s="174">
        <f t="shared" si="217"/>
        <v>0</v>
      </c>
      <c r="O842" s="174">
        <f t="shared" si="218"/>
        <v>0</v>
      </c>
      <c r="P842" s="174">
        <f t="shared" si="219"/>
        <v>0</v>
      </c>
      <c r="Q842" s="174">
        <f t="shared" si="220"/>
        <v>7</v>
      </c>
      <c r="R842" s="174">
        <f t="shared" si="221"/>
        <v>1</v>
      </c>
      <c r="S842" s="177"/>
      <c r="T842" s="177"/>
      <c r="U842" s="177"/>
      <c r="V842" s="177"/>
      <c r="W842" s="370"/>
      <c r="X842" s="370"/>
      <c r="Y842" s="391"/>
      <c r="Z842" s="177"/>
      <c r="AA842" s="75">
        <v>494</v>
      </c>
      <c r="AB842" s="75">
        <v>494093346</v>
      </c>
      <c r="AC842" s="193" t="s">
        <v>121</v>
      </c>
      <c r="AD842" s="75">
        <v>0</v>
      </c>
      <c r="AE842" s="75">
        <v>0</v>
      </c>
      <c r="AF842" s="75">
        <v>0</v>
      </c>
      <c r="AG842" s="75">
        <v>0</v>
      </c>
      <c r="AH842" s="75">
        <v>0</v>
      </c>
      <c r="AI842" s="75">
        <v>1</v>
      </c>
      <c r="AJ842" s="75">
        <v>0</v>
      </c>
      <c r="AK842" s="164">
        <v>0</v>
      </c>
      <c r="AL842" s="164">
        <v>0</v>
      </c>
      <c r="AM842" s="164">
        <v>0</v>
      </c>
      <c r="AN842" s="164">
        <v>0</v>
      </c>
      <c r="AO842" s="164">
        <v>0</v>
      </c>
      <c r="AP842" s="164">
        <v>0</v>
      </c>
      <c r="AQ842" s="164">
        <v>0</v>
      </c>
      <c r="AR842" s="164">
        <v>0</v>
      </c>
      <c r="AS842" s="75">
        <v>0</v>
      </c>
      <c r="AT842" s="165"/>
      <c r="AU842" s="75">
        <v>93</v>
      </c>
      <c r="AV842" s="75">
        <v>346</v>
      </c>
      <c r="AW842" s="369">
        <v>7</v>
      </c>
      <c r="AY842" s="75"/>
    </row>
    <row r="843" spans="1:51">
      <c r="A843" s="164">
        <f t="shared" ref="A843:A906" si="222">AA843</f>
        <v>494</v>
      </c>
      <c r="B843" s="164">
        <f t="shared" ref="B843:B906" si="223">AB843</f>
        <v>494093347</v>
      </c>
      <c r="C843" s="165" t="str">
        <f t="shared" ref="C843:C906" si="224">AC843</f>
        <v>PIONEER CS OF SCIENCE</v>
      </c>
      <c r="D843" s="174">
        <f t="shared" ref="D843:D906" si="225">ROUND(AD843,0)</f>
        <v>0</v>
      </c>
      <c r="E843" s="174">
        <f t="shared" ref="E843:E906" si="226">ROUND(AE843,0)</f>
        <v>0</v>
      </c>
      <c r="F843" s="174">
        <f t="shared" ref="F843:F906" si="227">ROUND(AF843,0)</f>
        <v>0</v>
      </c>
      <c r="G843" s="174">
        <f t="shared" ref="G843:G906" si="228">ROUND(AG843,0)</f>
        <v>1</v>
      </c>
      <c r="H843" s="174">
        <f t="shared" ref="H843:H906" si="229">ROUND(AH843,0)</f>
        <v>0</v>
      </c>
      <c r="I843" s="174">
        <f t="shared" ref="I843:I906" si="230">ROUND(AI843,0)-J843</f>
        <v>2</v>
      </c>
      <c r="J843" s="174">
        <f t="shared" ref="J843:J906" si="231">ROUND(AJ843,0)</f>
        <v>0</v>
      </c>
      <c r="K843" s="251">
        <f t="shared" ref="K843:K906" si="232">ROUND($K$2*(SUM(AF843:AI843)+(AE843*0.5))+$K$5*AJ843,4)</f>
        <v>0.12</v>
      </c>
      <c r="L843" s="174"/>
      <c r="M843" s="174">
        <f t="shared" ref="M843:M906" si="233">ROUND(AL843+(AK843*0.5),0)</f>
        <v>0</v>
      </c>
      <c r="N843" s="174">
        <f t="shared" ref="N843:N906" si="234">ROUND(AM843,0)</f>
        <v>0</v>
      </c>
      <c r="O843" s="174">
        <f t="shared" ref="O843:O906" si="235">ROUND(AN843,0)</f>
        <v>0</v>
      </c>
      <c r="P843" s="174">
        <f t="shared" ref="P843:P906" si="236">ROUND(((AP843+AQ843)*0.5)+AO843+AR843+AS843,0)</f>
        <v>0</v>
      </c>
      <c r="Q843" s="174">
        <f t="shared" ref="Q843:Q906" si="237">AW843</f>
        <v>8</v>
      </c>
      <c r="R843" s="174">
        <f t="shared" ref="R843:R906" si="238">SUM(F843:I843)+ROUND(D843*0.5,0)+ROUND(J843,0)</f>
        <v>3</v>
      </c>
      <c r="S843" s="177"/>
      <c r="T843" s="177"/>
      <c r="U843" s="177"/>
      <c r="V843" s="177"/>
      <c r="W843" s="370"/>
      <c r="X843" s="370"/>
      <c r="Y843" s="391"/>
      <c r="Z843" s="177"/>
      <c r="AA843" s="75">
        <v>494</v>
      </c>
      <c r="AB843" s="75">
        <v>494093347</v>
      </c>
      <c r="AC843" s="193" t="s">
        <v>121</v>
      </c>
      <c r="AD843" s="75">
        <v>0</v>
      </c>
      <c r="AE843" s="75">
        <v>0</v>
      </c>
      <c r="AF843" s="75">
        <v>0</v>
      </c>
      <c r="AG843" s="75">
        <v>1</v>
      </c>
      <c r="AH843" s="75">
        <v>0</v>
      </c>
      <c r="AI843" s="75">
        <v>2</v>
      </c>
      <c r="AJ843" s="75">
        <v>0</v>
      </c>
      <c r="AK843" s="164">
        <v>0</v>
      </c>
      <c r="AL843" s="164">
        <v>0</v>
      </c>
      <c r="AM843" s="164">
        <v>0</v>
      </c>
      <c r="AN843" s="164">
        <v>0</v>
      </c>
      <c r="AO843" s="164">
        <v>0</v>
      </c>
      <c r="AP843" s="164">
        <v>0</v>
      </c>
      <c r="AQ843" s="164">
        <v>0</v>
      </c>
      <c r="AR843" s="164">
        <v>0</v>
      </c>
      <c r="AS843" s="75">
        <v>0</v>
      </c>
      <c r="AT843" s="165"/>
      <c r="AU843" s="75">
        <v>93</v>
      </c>
      <c r="AV843" s="75">
        <v>347</v>
      </c>
      <c r="AW843" s="369">
        <v>8</v>
      </c>
      <c r="AY843" s="75"/>
    </row>
    <row r="844" spans="1:51">
      <c r="A844" s="164">
        <f t="shared" si="222"/>
        <v>496</v>
      </c>
      <c r="B844" s="164">
        <f t="shared" si="223"/>
        <v>496201003</v>
      </c>
      <c r="C844" s="165" t="str">
        <f t="shared" si="224"/>
        <v>GLOBAL LEARNING</v>
      </c>
      <c r="D844" s="174">
        <f t="shared" si="225"/>
        <v>0</v>
      </c>
      <c r="E844" s="174">
        <f t="shared" si="226"/>
        <v>0</v>
      </c>
      <c r="F844" s="174">
        <f t="shared" si="227"/>
        <v>0</v>
      </c>
      <c r="G844" s="174">
        <f t="shared" si="228"/>
        <v>0</v>
      </c>
      <c r="H844" s="174">
        <f t="shared" si="229"/>
        <v>1</v>
      </c>
      <c r="I844" s="174">
        <f t="shared" si="230"/>
        <v>1</v>
      </c>
      <c r="J844" s="174">
        <f t="shared" si="231"/>
        <v>0</v>
      </c>
      <c r="K844" s="251">
        <f t="shared" si="232"/>
        <v>0.08</v>
      </c>
      <c r="L844" s="174"/>
      <c r="M844" s="174">
        <f t="shared" si="233"/>
        <v>0</v>
      </c>
      <c r="N844" s="174">
        <f t="shared" si="234"/>
        <v>0</v>
      </c>
      <c r="O844" s="174">
        <f t="shared" si="235"/>
        <v>0</v>
      </c>
      <c r="P844" s="174">
        <f t="shared" si="236"/>
        <v>2</v>
      </c>
      <c r="Q844" s="174">
        <f t="shared" si="237"/>
        <v>6</v>
      </c>
      <c r="R844" s="174">
        <f t="shared" si="238"/>
        <v>2</v>
      </c>
      <c r="S844" s="177"/>
      <c r="T844" s="177"/>
      <c r="U844" s="177"/>
      <c r="V844" s="177"/>
      <c r="W844" s="370"/>
      <c r="X844" s="370"/>
      <c r="Y844" s="391"/>
      <c r="Z844" s="177"/>
      <c r="AA844" s="75">
        <v>496</v>
      </c>
      <c r="AB844" s="75">
        <v>496201003</v>
      </c>
      <c r="AC844" s="193" t="s">
        <v>123</v>
      </c>
      <c r="AD844" s="75">
        <v>0</v>
      </c>
      <c r="AE844" s="75">
        <v>0</v>
      </c>
      <c r="AF844" s="75">
        <v>0</v>
      </c>
      <c r="AG844" s="75">
        <v>0</v>
      </c>
      <c r="AH844" s="75">
        <v>1</v>
      </c>
      <c r="AI844" s="75">
        <v>1</v>
      </c>
      <c r="AJ844" s="75">
        <v>0</v>
      </c>
      <c r="AK844" s="164">
        <v>0</v>
      </c>
      <c r="AL844" s="164">
        <v>0</v>
      </c>
      <c r="AM844" s="164">
        <v>0</v>
      </c>
      <c r="AN844" s="164">
        <v>0</v>
      </c>
      <c r="AO844" s="164">
        <v>1</v>
      </c>
      <c r="AP844" s="164">
        <v>0</v>
      </c>
      <c r="AQ844" s="164">
        <v>0</v>
      </c>
      <c r="AR844" s="164">
        <v>0</v>
      </c>
      <c r="AS844" s="75">
        <v>1</v>
      </c>
      <c r="AT844" s="165"/>
      <c r="AU844" s="75">
        <v>201</v>
      </c>
      <c r="AV844" s="75">
        <v>3</v>
      </c>
      <c r="AW844" s="369">
        <v>6</v>
      </c>
      <c r="AY844" s="75"/>
    </row>
    <row r="845" spans="1:51">
      <c r="A845" s="164">
        <f t="shared" si="222"/>
        <v>496</v>
      </c>
      <c r="B845" s="164">
        <f t="shared" si="223"/>
        <v>496201072</v>
      </c>
      <c r="C845" s="165" t="str">
        <f t="shared" si="224"/>
        <v>GLOBAL LEARNING</v>
      </c>
      <c r="D845" s="174">
        <f t="shared" si="225"/>
        <v>0</v>
      </c>
      <c r="E845" s="174">
        <f t="shared" si="226"/>
        <v>0</v>
      </c>
      <c r="F845" s="174">
        <f t="shared" si="227"/>
        <v>0</v>
      </c>
      <c r="G845" s="174">
        <f t="shared" si="228"/>
        <v>0</v>
      </c>
      <c r="H845" s="174">
        <f t="shared" si="229"/>
        <v>0</v>
      </c>
      <c r="I845" s="174">
        <f t="shared" si="230"/>
        <v>2</v>
      </c>
      <c r="J845" s="174">
        <f t="shared" si="231"/>
        <v>0</v>
      </c>
      <c r="K845" s="251">
        <f t="shared" si="232"/>
        <v>0.08</v>
      </c>
      <c r="L845" s="174"/>
      <c r="M845" s="174">
        <f t="shared" si="233"/>
        <v>0</v>
      </c>
      <c r="N845" s="174">
        <f t="shared" si="234"/>
        <v>0</v>
      </c>
      <c r="O845" s="174">
        <f t="shared" si="235"/>
        <v>0</v>
      </c>
      <c r="P845" s="174">
        <f t="shared" si="236"/>
        <v>1</v>
      </c>
      <c r="Q845" s="174">
        <f t="shared" si="237"/>
        <v>6</v>
      </c>
      <c r="R845" s="174">
        <f t="shared" si="238"/>
        <v>2</v>
      </c>
      <c r="S845" s="177"/>
      <c r="T845" s="177"/>
      <c r="U845" s="177"/>
      <c r="V845" s="177"/>
      <c r="W845" s="370"/>
      <c r="X845" s="370"/>
      <c r="Y845" s="391"/>
      <c r="Z845" s="177"/>
      <c r="AA845" s="75">
        <v>496</v>
      </c>
      <c r="AB845" s="75">
        <v>496201072</v>
      </c>
      <c r="AC845" s="193" t="s">
        <v>123</v>
      </c>
      <c r="AD845" s="75">
        <v>0</v>
      </c>
      <c r="AE845" s="75">
        <v>0</v>
      </c>
      <c r="AF845" s="75">
        <v>0</v>
      </c>
      <c r="AG845" s="75">
        <v>0</v>
      </c>
      <c r="AH845" s="75">
        <v>0</v>
      </c>
      <c r="AI845" s="75">
        <v>2</v>
      </c>
      <c r="AJ845" s="75">
        <v>0</v>
      </c>
      <c r="AK845" s="164">
        <v>0</v>
      </c>
      <c r="AL845" s="164">
        <v>0</v>
      </c>
      <c r="AM845" s="164">
        <v>0</v>
      </c>
      <c r="AN845" s="164">
        <v>0</v>
      </c>
      <c r="AO845" s="164">
        <v>0</v>
      </c>
      <c r="AP845" s="164">
        <v>0</v>
      </c>
      <c r="AQ845" s="164">
        <v>0</v>
      </c>
      <c r="AR845" s="164">
        <v>0</v>
      </c>
      <c r="AS845" s="75">
        <v>1</v>
      </c>
      <c r="AT845" s="165"/>
      <c r="AU845" s="75">
        <v>201</v>
      </c>
      <c r="AV845" s="75">
        <v>72</v>
      </c>
      <c r="AW845" s="369">
        <v>6</v>
      </c>
      <c r="AY845" s="75"/>
    </row>
    <row r="846" spans="1:51">
      <c r="A846" s="164">
        <f t="shared" si="222"/>
        <v>496</v>
      </c>
      <c r="B846" s="164">
        <f t="shared" si="223"/>
        <v>496201094</v>
      </c>
      <c r="C846" s="165" t="str">
        <f t="shared" si="224"/>
        <v>GLOBAL LEARNING</v>
      </c>
      <c r="D846" s="174">
        <f t="shared" si="225"/>
        <v>0</v>
      </c>
      <c r="E846" s="174">
        <f t="shared" si="226"/>
        <v>0</v>
      </c>
      <c r="F846" s="174">
        <f t="shared" si="227"/>
        <v>0</v>
      </c>
      <c r="G846" s="174">
        <f t="shared" si="228"/>
        <v>0</v>
      </c>
      <c r="H846" s="174">
        <f t="shared" si="229"/>
        <v>0</v>
      </c>
      <c r="I846" s="174">
        <f t="shared" si="230"/>
        <v>1</v>
      </c>
      <c r="J846" s="174">
        <f t="shared" si="231"/>
        <v>0</v>
      </c>
      <c r="K846" s="251">
        <f t="shared" si="232"/>
        <v>0.04</v>
      </c>
      <c r="L846" s="174"/>
      <c r="M846" s="174">
        <f t="shared" si="233"/>
        <v>0</v>
      </c>
      <c r="N846" s="174">
        <f t="shared" si="234"/>
        <v>0</v>
      </c>
      <c r="O846" s="174">
        <f t="shared" si="235"/>
        <v>0</v>
      </c>
      <c r="P846" s="174">
        <f t="shared" si="236"/>
        <v>1</v>
      </c>
      <c r="Q846" s="174">
        <f t="shared" si="237"/>
        <v>8</v>
      </c>
      <c r="R846" s="174">
        <f t="shared" si="238"/>
        <v>1</v>
      </c>
      <c r="S846" s="177"/>
      <c r="T846" s="177"/>
      <c r="U846" s="177"/>
      <c r="V846" s="177"/>
      <c r="W846" s="370"/>
      <c r="X846" s="370"/>
      <c r="Y846" s="391"/>
      <c r="Z846" s="177"/>
      <c r="AA846" s="75">
        <v>496</v>
      </c>
      <c r="AB846" s="75">
        <v>496201094</v>
      </c>
      <c r="AC846" s="193" t="s">
        <v>123</v>
      </c>
      <c r="AD846" s="75">
        <v>0</v>
      </c>
      <c r="AE846" s="75">
        <v>0</v>
      </c>
      <c r="AF846" s="75">
        <v>0</v>
      </c>
      <c r="AG846" s="75">
        <v>0</v>
      </c>
      <c r="AH846" s="75">
        <v>0</v>
      </c>
      <c r="AI846" s="75">
        <v>1</v>
      </c>
      <c r="AJ846" s="75">
        <v>0</v>
      </c>
      <c r="AK846" s="164">
        <v>0</v>
      </c>
      <c r="AL846" s="164">
        <v>0</v>
      </c>
      <c r="AM846" s="164">
        <v>0</v>
      </c>
      <c r="AN846" s="164">
        <v>0</v>
      </c>
      <c r="AO846" s="164">
        <v>0</v>
      </c>
      <c r="AP846" s="164">
        <v>0</v>
      </c>
      <c r="AQ846" s="164">
        <v>0</v>
      </c>
      <c r="AR846" s="164">
        <v>0</v>
      </c>
      <c r="AS846" s="75">
        <v>1</v>
      </c>
      <c r="AT846" s="165"/>
      <c r="AU846" s="75">
        <v>201</v>
      </c>
      <c r="AV846" s="75">
        <v>94</v>
      </c>
      <c r="AW846" s="369">
        <v>8</v>
      </c>
      <c r="AY846" s="75"/>
    </row>
    <row r="847" spans="1:51">
      <c r="A847" s="164">
        <f t="shared" si="222"/>
        <v>496</v>
      </c>
      <c r="B847" s="164">
        <f t="shared" si="223"/>
        <v>496201095</v>
      </c>
      <c r="C847" s="165" t="str">
        <f t="shared" si="224"/>
        <v>GLOBAL LEARNING</v>
      </c>
      <c r="D847" s="174">
        <f t="shared" si="225"/>
        <v>0</v>
      </c>
      <c r="E847" s="174">
        <f t="shared" si="226"/>
        <v>0</v>
      </c>
      <c r="F847" s="174">
        <f t="shared" si="227"/>
        <v>0</v>
      </c>
      <c r="G847" s="174">
        <f t="shared" si="228"/>
        <v>1</v>
      </c>
      <c r="H847" s="174">
        <f t="shared" si="229"/>
        <v>1</v>
      </c>
      <c r="I847" s="174">
        <f t="shared" si="230"/>
        <v>2</v>
      </c>
      <c r="J847" s="174">
        <f t="shared" si="231"/>
        <v>0</v>
      </c>
      <c r="K847" s="251">
        <f t="shared" si="232"/>
        <v>0.16</v>
      </c>
      <c r="L847" s="174"/>
      <c r="M847" s="174">
        <f t="shared" si="233"/>
        <v>0</v>
      </c>
      <c r="N847" s="174">
        <f t="shared" si="234"/>
        <v>0</v>
      </c>
      <c r="O847" s="174">
        <f t="shared" si="235"/>
        <v>0</v>
      </c>
      <c r="P847" s="174">
        <f t="shared" si="236"/>
        <v>4</v>
      </c>
      <c r="Q847" s="174">
        <f t="shared" si="237"/>
        <v>12</v>
      </c>
      <c r="R847" s="174">
        <f t="shared" si="238"/>
        <v>4</v>
      </c>
      <c r="S847" s="177"/>
      <c r="T847" s="177"/>
      <c r="U847" s="177"/>
      <c r="V847" s="177"/>
      <c r="W847" s="370"/>
      <c r="X847" s="370"/>
      <c r="Y847" s="391"/>
      <c r="Z847" s="177"/>
      <c r="AA847" s="75">
        <v>496</v>
      </c>
      <c r="AB847" s="75">
        <v>496201095</v>
      </c>
      <c r="AC847" s="193" t="s">
        <v>123</v>
      </c>
      <c r="AD847" s="75">
        <v>0</v>
      </c>
      <c r="AE847" s="75">
        <v>0</v>
      </c>
      <c r="AF847" s="75">
        <v>0</v>
      </c>
      <c r="AG847" s="75">
        <v>1</v>
      </c>
      <c r="AH847" s="75">
        <v>1</v>
      </c>
      <c r="AI847" s="75">
        <v>2</v>
      </c>
      <c r="AJ847" s="75">
        <v>0</v>
      </c>
      <c r="AK847" s="164">
        <v>0</v>
      </c>
      <c r="AL847" s="164">
        <v>0</v>
      </c>
      <c r="AM847" s="164">
        <v>0</v>
      </c>
      <c r="AN847" s="164">
        <v>0</v>
      </c>
      <c r="AO847" s="164">
        <v>2</v>
      </c>
      <c r="AP847" s="164">
        <v>0</v>
      </c>
      <c r="AQ847" s="164">
        <v>0</v>
      </c>
      <c r="AR847" s="164">
        <v>0</v>
      </c>
      <c r="AS847" s="75">
        <v>2</v>
      </c>
      <c r="AT847" s="165"/>
      <c r="AU847" s="75">
        <v>201</v>
      </c>
      <c r="AV847" s="75">
        <v>95</v>
      </c>
      <c r="AW847" s="369">
        <v>12</v>
      </c>
      <c r="AY847" s="75"/>
    </row>
    <row r="848" spans="1:51">
      <c r="A848" s="164">
        <f t="shared" si="222"/>
        <v>496</v>
      </c>
      <c r="B848" s="164">
        <f t="shared" si="223"/>
        <v>496201201</v>
      </c>
      <c r="C848" s="165" t="str">
        <f t="shared" si="224"/>
        <v>GLOBAL LEARNING</v>
      </c>
      <c r="D848" s="174">
        <f t="shared" si="225"/>
        <v>0</v>
      </c>
      <c r="E848" s="174">
        <f t="shared" si="226"/>
        <v>0</v>
      </c>
      <c r="F848" s="174">
        <f t="shared" si="227"/>
        <v>0</v>
      </c>
      <c r="G848" s="174">
        <f t="shared" si="228"/>
        <v>80</v>
      </c>
      <c r="H848" s="174">
        <f t="shared" si="229"/>
        <v>243</v>
      </c>
      <c r="I848" s="174">
        <f t="shared" si="230"/>
        <v>168</v>
      </c>
      <c r="J848" s="174">
        <f t="shared" si="231"/>
        <v>0</v>
      </c>
      <c r="K848" s="251">
        <f t="shared" si="232"/>
        <v>19.64</v>
      </c>
      <c r="L848" s="174"/>
      <c r="M848" s="174">
        <f t="shared" si="233"/>
        <v>15</v>
      </c>
      <c r="N848" s="174">
        <f t="shared" si="234"/>
        <v>33</v>
      </c>
      <c r="O848" s="174">
        <f t="shared" si="235"/>
        <v>14</v>
      </c>
      <c r="P848" s="174">
        <f t="shared" si="236"/>
        <v>386</v>
      </c>
      <c r="Q848" s="174">
        <f t="shared" si="237"/>
        <v>12</v>
      </c>
      <c r="R848" s="174">
        <f t="shared" si="238"/>
        <v>491</v>
      </c>
      <c r="S848" s="177"/>
      <c r="T848" s="177"/>
      <c r="U848" s="177"/>
      <c r="V848" s="177"/>
      <c r="W848" s="370"/>
      <c r="X848" s="370"/>
      <c r="Y848" s="391"/>
      <c r="Z848" s="177"/>
      <c r="AA848" s="75">
        <v>496</v>
      </c>
      <c r="AB848" s="75">
        <v>496201201</v>
      </c>
      <c r="AC848" s="193" t="s">
        <v>123</v>
      </c>
      <c r="AD848" s="75">
        <v>0</v>
      </c>
      <c r="AE848" s="75">
        <v>0</v>
      </c>
      <c r="AF848" s="75">
        <v>0</v>
      </c>
      <c r="AG848" s="75">
        <v>80</v>
      </c>
      <c r="AH848" s="75">
        <v>243</v>
      </c>
      <c r="AI848" s="75">
        <v>168</v>
      </c>
      <c r="AJ848" s="75">
        <v>0</v>
      </c>
      <c r="AK848" s="164">
        <v>0</v>
      </c>
      <c r="AL848" s="164">
        <v>15</v>
      </c>
      <c r="AM848" s="164">
        <v>33</v>
      </c>
      <c r="AN848" s="164">
        <v>14</v>
      </c>
      <c r="AO848" s="164">
        <v>258</v>
      </c>
      <c r="AP848" s="164">
        <v>0</v>
      </c>
      <c r="AQ848" s="164">
        <v>0</v>
      </c>
      <c r="AR848" s="164">
        <v>0</v>
      </c>
      <c r="AS848" s="75">
        <v>128</v>
      </c>
      <c r="AT848" s="165"/>
      <c r="AU848" s="75">
        <v>201</v>
      </c>
      <c r="AV848" s="75">
        <v>201</v>
      </c>
      <c r="AW848" s="369">
        <v>12</v>
      </c>
      <c r="AY848" s="75"/>
    </row>
    <row r="849" spans="1:51">
      <c r="A849" s="164">
        <f t="shared" si="222"/>
        <v>496</v>
      </c>
      <c r="B849" s="164">
        <f t="shared" si="223"/>
        <v>496201665</v>
      </c>
      <c r="C849" s="165" t="str">
        <f t="shared" si="224"/>
        <v>GLOBAL LEARNING</v>
      </c>
      <c r="D849" s="174">
        <f t="shared" si="225"/>
        <v>0</v>
      </c>
      <c r="E849" s="174">
        <f t="shared" si="226"/>
        <v>0</v>
      </c>
      <c r="F849" s="174">
        <f t="shared" si="227"/>
        <v>0</v>
      </c>
      <c r="G849" s="174">
        <f t="shared" si="228"/>
        <v>0</v>
      </c>
      <c r="H849" s="174">
        <f t="shared" si="229"/>
        <v>1</v>
      </c>
      <c r="I849" s="174">
        <f t="shared" si="230"/>
        <v>0</v>
      </c>
      <c r="J849" s="174">
        <f t="shared" si="231"/>
        <v>0</v>
      </c>
      <c r="K849" s="251">
        <f t="shared" si="232"/>
        <v>0.04</v>
      </c>
      <c r="L849" s="174"/>
      <c r="M849" s="174">
        <f t="shared" si="233"/>
        <v>0</v>
      </c>
      <c r="N849" s="174">
        <f t="shared" si="234"/>
        <v>0</v>
      </c>
      <c r="O849" s="174">
        <f t="shared" si="235"/>
        <v>0</v>
      </c>
      <c r="P849" s="174">
        <f t="shared" si="236"/>
        <v>1</v>
      </c>
      <c r="Q849" s="174">
        <f t="shared" si="237"/>
        <v>5</v>
      </c>
      <c r="R849" s="174">
        <f t="shared" si="238"/>
        <v>1</v>
      </c>
      <c r="S849" s="177"/>
      <c r="T849" s="177"/>
      <c r="U849" s="177"/>
      <c r="V849" s="177"/>
      <c r="W849" s="370"/>
      <c r="X849" s="370"/>
      <c r="Y849" s="391"/>
      <c r="Z849" s="177"/>
      <c r="AA849" s="75">
        <v>496</v>
      </c>
      <c r="AB849" s="75">
        <v>496201665</v>
      </c>
      <c r="AC849" s="193" t="s">
        <v>123</v>
      </c>
      <c r="AD849" s="75">
        <v>0</v>
      </c>
      <c r="AE849" s="75">
        <v>0</v>
      </c>
      <c r="AF849" s="75">
        <v>0</v>
      </c>
      <c r="AG849" s="75">
        <v>0</v>
      </c>
      <c r="AH849" s="75">
        <v>1</v>
      </c>
      <c r="AI849" s="75">
        <v>0</v>
      </c>
      <c r="AJ849" s="75">
        <v>0</v>
      </c>
      <c r="AK849" s="164">
        <v>0</v>
      </c>
      <c r="AL849" s="164">
        <v>0</v>
      </c>
      <c r="AM849" s="164">
        <v>0</v>
      </c>
      <c r="AN849" s="164">
        <v>0</v>
      </c>
      <c r="AO849" s="164">
        <v>1</v>
      </c>
      <c r="AP849" s="164">
        <v>0</v>
      </c>
      <c r="AQ849" s="164">
        <v>0</v>
      </c>
      <c r="AR849" s="164">
        <v>0</v>
      </c>
      <c r="AS849" s="75">
        <v>0</v>
      </c>
      <c r="AT849" s="165"/>
      <c r="AU849" s="75">
        <v>201</v>
      </c>
      <c r="AV849" s="75">
        <v>665</v>
      </c>
      <c r="AW849" s="369">
        <v>5</v>
      </c>
      <c r="AY849" s="75"/>
    </row>
    <row r="850" spans="1:51">
      <c r="A850" s="164">
        <f t="shared" si="222"/>
        <v>497</v>
      </c>
      <c r="B850" s="164">
        <f t="shared" si="223"/>
        <v>497117005</v>
      </c>
      <c r="C850" s="165" t="str">
        <f t="shared" si="224"/>
        <v>PIONEER VALLEY CHINESE IMMERSION</v>
      </c>
      <c r="D850" s="174">
        <f t="shared" si="225"/>
        <v>0</v>
      </c>
      <c r="E850" s="174">
        <f t="shared" si="226"/>
        <v>0</v>
      </c>
      <c r="F850" s="174">
        <f t="shared" si="227"/>
        <v>0</v>
      </c>
      <c r="G850" s="174">
        <f t="shared" si="228"/>
        <v>1</v>
      </c>
      <c r="H850" s="174">
        <f t="shared" si="229"/>
        <v>3</v>
      </c>
      <c r="I850" s="174">
        <f t="shared" si="230"/>
        <v>3</v>
      </c>
      <c r="J850" s="174">
        <f t="shared" si="231"/>
        <v>0</v>
      </c>
      <c r="K850" s="251">
        <f t="shared" si="232"/>
        <v>0.28000000000000003</v>
      </c>
      <c r="L850" s="174"/>
      <c r="M850" s="174">
        <f t="shared" si="233"/>
        <v>1</v>
      </c>
      <c r="N850" s="174">
        <f t="shared" si="234"/>
        <v>0</v>
      </c>
      <c r="O850" s="174">
        <f t="shared" si="235"/>
        <v>0</v>
      </c>
      <c r="P850" s="174">
        <f t="shared" si="236"/>
        <v>1</v>
      </c>
      <c r="Q850" s="174">
        <f t="shared" si="237"/>
        <v>8</v>
      </c>
      <c r="R850" s="174">
        <f t="shared" si="238"/>
        <v>7</v>
      </c>
      <c r="S850" s="177"/>
      <c r="T850" s="177"/>
      <c r="U850" s="177"/>
      <c r="V850" s="177"/>
      <c r="W850" s="370"/>
      <c r="X850" s="370"/>
      <c r="Y850" s="391"/>
      <c r="Z850" s="177"/>
      <c r="AA850" s="75">
        <v>497</v>
      </c>
      <c r="AB850" s="75">
        <v>497117005</v>
      </c>
      <c r="AC850" s="193" t="s">
        <v>125</v>
      </c>
      <c r="AD850" s="75">
        <v>0</v>
      </c>
      <c r="AE850" s="75">
        <v>0</v>
      </c>
      <c r="AF850" s="75">
        <v>0</v>
      </c>
      <c r="AG850" s="75">
        <v>1</v>
      </c>
      <c r="AH850" s="75">
        <v>3</v>
      </c>
      <c r="AI850" s="75">
        <v>3</v>
      </c>
      <c r="AJ850" s="75">
        <v>0</v>
      </c>
      <c r="AK850" s="164">
        <v>0</v>
      </c>
      <c r="AL850" s="164">
        <v>1</v>
      </c>
      <c r="AM850" s="164">
        <v>0</v>
      </c>
      <c r="AN850" s="164">
        <v>0</v>
      </c>
      <c r="AO850" s="164">
        <v>1</v>
      </c>
      <c r="AP850" s="164">
        <v>0</v>
      </c>
      <c r="AQ850" s="164">
        <v>0</v>
      </c>
      <c r="AR850" s="164">
        <v>0</v>
      </c>
      <c r="AS850" s="75">
        <v>0</v>
      </c>
      <c r="AT850" s="165"/>
      <c r="AU850" s="75">
        <v>117</v>
      </c>
      <c r="AV850" s="75">
        <v>5</v>
      </c>
      <c r="AW850" s="369">
        <v>8</v>
      </c>
      <c r="AY850" s="75"/>
    </row>
    <row r="851" spans="1:51">
      <c r="A851" s="164">
        <f t="shared" si="222"/>
        <v>497</v>
      </c>
      <c r="B851" s="164">
        <f t="shared" si="223"/>
        <v>497117008</v>
      </c>
      <c r="C851" s="165" t="str">
        <f t="shared" si="224"/>
        <v>PIONEER VALLEY CHINESE IMMERSION</v>
      </c>
      <c r="D851" s="174">
        <f t="shared" si="225"/>
        <v>0</v>
      </c>
      <c r="E851" s="174">
        <f t="shared" si="226"/>
        <v>0</v>
      </c>
      <c r="F851" s="174">
        <f t="shared" si="227"/>
        <v>13</v>
      </c>
      <c r="G851" s="174">
        <f t="shared" si="228"/>
        <v>44</v>
      </c>
      <c r="H851" s="174">
        <f t="shared" si="229"/>
        <v>14</v>
      </c>
      <c r="I851" s="174">
        <f t="shared" si="230"/>
        <v>0</v>
      </c>
      <c r="J851" s="174">
        <f t="shared" si="231"/>
        <v>0</v>
      </c>
      <c r="K851" s="251">
        <f t="shared" si="232"/>
        <v>2.84</v>
      </c>
      <c r="L851" s="174"/>
      <c r="M851" s="174">
        <f t="shared" si="233"/>
        <v>4</v>
      </c>
      <c r="N851" s="174">
        <f t="shared" si="234"/>
        <v>0</v>
      </c>
      <c r="O851" s="174">
        <f t="shared" si="235"/>
        <v>0</v>
      </c>
      <c r="P851" s="174">
        <f t="shared" si="236"/>
        <v>9</v>
      </c>
      <c r="Q851" s="174">
        <f t="shared" si="237"/>
        <v>7</v>
      </c>
      <c r="R851" s="174">
        <f t="shared" si="238"/>
        <v>71</v>
      </c>
      <c r="S851" s="177"/>
      <c r="T851" s="177"/>
      <c r="U851" s="177"/>
      <c r="V851" s="177"/>
      <c r="W851" s="370"/>
      <c r="X851" s="370"/>
      <c r="Y851" s="391"/>
      <c r="Z851" s="177"/>
      <c r="AA851" s="75">
        <v>497</v>
      </c>
      <c r="AB851" s="75">
        <v>497117008</v>
      </c>
      <c r="AC851" s="193" t="s">
        <v>125</v>
      </c>
      <c r="AD851" s="75">
        <v>0</v>
      </c>
      <c r="AE851" s="75">
        <v>0</v>
      </c>
      <c r="AF851" s="75">
        <v>13</v>
      </c>
      <c r="AG851" s="75">
        <v>44</v>
      </c>
      <c r="AH851" s="75">
        <v>14</v>
      </c>
      <c r="AI851" s="75">
        <v>0</v>
      </c>
      <c r="AJ851" s="75">
        <v>0</v>
      </c>
      <c r="AK851" s="164">
        <v>0</v>
      </c>
      <c r="AL851" s="164">
        <v>4</v>
      </c>
      <c r="AM851" s="164">
        <v>0</v>
      </c>
      <c r="AN851" s="164">
        <v>0</v>
      </c>
      <c r="AO851" s="164">
        <v>7</v>
      </c>
      <c r="AP851" s="164">
        <v>0</v>
      </c>
      <c r="AQ851" s="164">
        <v>0</v>
      </c>
      <c r="AR851" s="164">
        <v>2</v>
      </c>
      <c r="AS851" s="75">
        <v>0</v>
      </c>
      <c r="AT851" s="165"/>
      <c r="AU851" s="75">
        <v>117</v>
      </c>
      <c r="AV851" s="75">
        <v>8</v>
      </c>
      <c r="AW851" s="369">
        <v>7</v>
      </c>
      <c r="AY851" s="75"/>
    </row>
    <row r="852" spans="1:51">
      <c r="A852" s="164">
        <f t="shared" si="222"/>
        <v>497</v>
      </c>
      <c r="B852" s="164">
        <f t="shared" si="223"/>
        <v>497117024</v>
      </c>
      <c r="C852" s="165" t="str">
        <f t="shared" si="224"/>
        <v>PIONEER VALLEY CHINESE IMMERSION</v>
      </c>
      <c r="D852" s="174">
        <f t="shared" si="225"/>
        <v>0</v>
      </c>
      <c r="E852" s="174">
        <f t="shared" si="226"/>
        <v>0</v>
      </c>
      <c r="F852" s="174">
        <f t="shared" si="227"/>
        <v>4</v>
      </c>
      <c r="G852" s="174">
        <f t="shared" si="228"/>
        <v>7</v>
      </c>
      <c r="H852" s="174">
        <f t="shared" si="229"/>
        <v>5</v>
      </c>
      <c r="I852" s="174">
        <f t="shared" si="230"/>
        <v>7</v>
      </c>
      <c r="J852" s="174">
        <f t="shared" si="231"/>
        <v>0</v>
      </c>
      <c r="K852" s="251">
        <f t="shared" si="232"/>
        <v>0.92</v>
      </c>
      <c r="L852" s="174"/>
      <c r="M852" s="174">
        <f t="shared" si="233"/>
        <v>3</v>
      </c>
      <c r="N852" s="174">
        <f t="shared" si="234"/>
        <v>0</v>
      </c>
      <c r="O852" s="174">
        <f t="shared" si="235"/>
        <v>0</v>
      </c>
      <c r="P852" s="174">
        <f t="shared" si="236"/>
        <v>3</v>
      </c>
      <c r="Q852" s="174">
        <f t="shared" si="237"/>
        <v>5</v>
      </c>
      <c r="R852" s="174">
        <f t="shared" si="238"/>
        <v>23</v>
      </c>
      <c r="S852" s="177"/>
      <c r="T852" s="177"/>
      <c r="U852" s="177"/>
      <c r="V852" s="177"/>
      <c r="W852" s="370"/>
      <c r="X852" s="370"/>
      <c r="Y852" s="391"/>
      <c r="Z852" s="177"/>
      <c r="AA852" s="75">
        <v>497</v>
      </c>
      <c r="AB852" s="75">
        <v>497117024</v>
      </c>
      <c r="AC852" s="193" t="s">
        <v>125</v>
      </c>
      <c r="AD852" s="75">
        <v>0</v>
      </c>
      <c r="AE852" s="75">
        <v>0</v>
      </c>
      <c r="AF852" s="75">
        <v>4</v>
      </c>
      <c r="AG852" s="75">
        <v>7</v>
      </c>
      <c r="AH852" s="75">
        <v>5</v>
      </c>
      <c r="AI852" s="75">
        <v>7</v>
      </c>
      <c r="AJ852" s="75">
        <v>0</v>
      </c>
      <c r="AK852" s="164">
        <v>0</v>
      </c>
      <c r="AL852" s="164">
        <v>3</v>
      </c>
      <c r="AM852" s="164">
        <v>0</v>
      </c>
      <c r="AN852" s="164">
        <v>0</v>
      </c>
      <c r="AO852" s="164">
        <v>2</v>
      </c>
      <c r="AP852" s="164">
        <v>0</v>
      </c>
      <c r="AQ852" s="164">
        <v>0</v>
      </c>
      <c r="AR852" s="164">
        <v>1</v>
      </c>
      <c r="AS852" s="75">
        <v>0</v>
      </c>
      <c r="AT852" s="165"/>
      <c r="AU852" s="75">
        <v>117</v>
      </c>
      <c r="AV852" s="75">
        <v>24</v>
      </c>
      <c r="AW852" s="369">
        <v>5</v>
      </c>
      <c r="AY852" s="75"/>
    </row>
    <row r="853" spans="1:51">
      <c r="A853" s="164">
        <f t="shared" si="222"/>
        <v>497</v>
      </c>
      <c r="B853" s="164">
        <f t="shared" si="223"/>
        <v>497117061</v>
      </c>
      <c r="C853" s="165" t="str">
        <f t="shared" si="224"/>
        <v>PIONEER VALLEY CHINESE IMMERSION</v>
      </c>
      <c r="D853" s="174">
        <f t="shared" si="225"/>
        <v>0</v>
      </c>
      <c r="E853" s="174">
        <f t="shared" si="226"/>
        <v>0</v>
      </c>
      <c r="F853" s="174">
        <f t="shared" si="227"/>
        <v>4</v>
      </c>
      <c r="G853" s="174">
        <f t="shared" si="228"/>
        <v>14</v>
      </c>
      <c r="H853" s="174">
        <f t="shared" si="229"/>
        <v>9</v>
      </c>
      <c r="I853" s="174">
        <f t="shared" si="230"/>
        <v>2</v>
      </c>
      <c r="J853" s="174">
        <f t="shared" si="231"/>
        <v>0</v>
      </c>
      <c r="K853" s="251">
        <f t="shared" si="232"/>
        <v>1.1599999999999999</v>
      </c>
      <c r="L853" s="174"/>
      <c r="M853" s="174">
        <f t="shared" si="233"/>
        <v>1</v>
      </c>
      <c r="N853" s="174">
        <f t="shared" si="234"/>
        <v>0</v>
      </c>
      <c r="O853" s="174">
        <f t="shared" si="235"/>
        <v>0</v>
      </c>
      <c r="P853" s="174">
        <f t="shared" si="236"/>
        <v>15</v>
      </c>
      <c r="Q853" s="174">
        <f t="shared" si="237"/>
        <v>10</v>
      </c>
      <c r="R853" s="174">
        <f t="shared" si="238"/>
        <v>29</v>
      </c>
      <c r="S853" s="177"/>
      <c r="T853" s="177"/>
      <c r="U853" s="177"/>
      <c r="V853" s="177"/>
      <c r="W853" s="370"/>
      <c r="X853" s="370"/>
      <c r="Y853" s="391"/>
      <c r="Z853" s="177"/>
      <c r="AA853" s="75">
        <v>497</v>
      </c>
      <c r="AB853" s="75">
        <v>497117061</v>
      </c>
      <c r="AC853" s="193" t="s">
        <v>125</v>
      </c>
      <c r="AD853" s="75">
        <v>0</v>
      </c>
      <c r="AE853" s="75">
        <v>0</v>
      </c>
      <c r="AF853" s="75">
        <v>4</v>
      </c>
      <c r="AG853" s="75">
        <v>14</v>
      </c>
      <c r="AH853" s="75">
        <v>9</v>
      </c>
      <c r="AI853" s="75">
        <v>2</v>
      </c>
      <c r="AJ853" s="75">
        <v>0</v>
      </c>
      <c r="AK853" s="164">
        <v>0</v>
      </c>
      <c r="AL853" s="164">
        <v>1</v>
      </c>
      <c r="AM853" s="164">
        <v>0</v>
      </c>
      <c r="AN853" s="164">
        <v>0</v>
      </c>
      <c r="AO853" s="164">
        <v>12</v>
      </c>
      <c r="AP853" s="164">
        <v>0</v>
      </c>
      <c r="AQ853" s="164">
        <v>0</v>
      </c>
      <c r="AR853" s="164">
        <v>3</v>
      </c>
      <c r="AS853" s="75">
        <v>0</v>
      </c>
      <c r="AT853" s="165"/>
      <c r="AU853" s="75">
        <v>117</v>
      </c>
      <c r="AV853" s="75">
        <v>61</v>
      </c>
      <c r="AW853" s="369">
        <v>10</v>
      </c>
      <c r="AY853" s="75"/>
    </row>
    <row r="854" spans="1:51">
      <c r="A854" s="164">
        <f t="shared" si="222"/>
        <v>497</v>
      </c>
      <c r="B854" s="164">
        <f t="shared" si="223"/>
        <v>497117074</v>
      </c>
      <c r="C854" s="165" t="str">
        <f t="shared" si="224"/>
        <v>PIONEER VALLEY CHINESE IMMERSION</v>
      </c>
      <c r="D854" s="174">
        <f t="shared" si="225"/>
        <v>0</v>
      </c>
      <c r="E854" s="174">
        <f t="shared" si="226"/>
        <v>0</v>
      </c>
      <c r="F854" s="174">
        <f t="shared" si="227"/>
        <v>0</v>
      </c>
      <c r="G854" s="174">
        <f t="shared" si="228"/>
        <v>3</v>
      </c>
      <c r="H854" s="174">
        <f t="shared" si="229"/>
        <v>0</v>
      </c>
      <c r="I854" s="174">
        <f t="shared" si="230"/>
        <v>0</v>
      </c>
      <c r="J854" s="174">
        <f t="shared" si="231"/>
        <v>0</v>
      </c>
      <c r="K854" s="251">
        <f t="shared" si="232"/>
        <v>0.12</v>
      </c>
      <c r="L854" s="174"/>
      <c r="M854" s="174">
        <f t="shared" si="233"/>
        <v>0</v>
      </c>
      <c r="N854" s="174">
        <f t="shared" si="234"/>
        <v>0</v>
      </c>
      <c r="O854" s="174">
        <f t="shared" si="235"/>
        <v>0</v>
      </c>
      <c r="P854" s="174">
        <f t="shared" si="236"/>
        <v>0</v>
      </c>
      <c r="Q854" s="174">
        <f t="shared" si="237"/>
        <v>5</v>
      </c>
      <c r="R854" s="174">
        <f t="shared" si="238"/>
        <v>3</v>
      </c>
      <c r="S854" s="177"/>
      <c r="T854" s="177"/>
      <c r="U854" s="177"/>
      <c r="V854" s="177"/>
      <c r="W854" s="370"/>
      <c r="X854" s="370"/>
      <c r="Y854" s="391"/>
      <c r="Z854" s="177"/>
      <c r="AA854" s="75">
        <v>497</v>
      </c>
      <c r="AB854" s="75">
        <v>497117074</v>
      </c>
      <c r="AC854" s="193" t="s">
        <v>125</v>
      </c>
      <c r="AD854" s="75">
        <v>0</v>
      </c>
      <c r="AE854" s="75">
        <v>0</v>
      </c>
      <c r="AF854" s="75">
        <v>0</v>
      </c>
      <c r="AG854" s="75">
        <v>3</v>
      </c>
      <c r="AH854" s="75">
        <v>0</v>
      </c>
      <c r="AI854" s="75">
        <v>0</v>
      </c>
      <c r="AJ854" s="75">
        <v>0</v>
      </c>
      <c r="AK854" s="164">
        <v>0</v>
      </c>
      <c r="AL854" s="164">
        <v>0</v>
      </c>
      <c r="AM854" s="164">
        <v>0</v>
      </c>
      <c r="AN854" s="164">
        <v>0</v>
      </c>
      <c r="AO854" s="164">
        <v>0</v>
      </c>
      <c r="AP854" s="164">
        <v>0</v>
      </c>
      <c r="AQ854" s="164">
        <v>0</v>
      </c>
      <c r="AR854" s="164">
        <v>0</v>
      </c>
      <c r="AS854" s="75">
        <v>0</v>
      </c>
      <c r="AT854" s="165"/>
      <c r="AU854" s="75">
        <v>117</v>
      </c>
      <c r="AV854" s="75">
        <v>74</v>
      </c>
      <c r="AW854" s="369">
        <v>5</v>
      </c>
      <c r="AY854" s="75"/>
    </row>
    <row r="855" spans="1:51">
      <c r="A855" s="164">
        <f t="shared" si="222"/>
        <v>497</v>
      </c>
      <c r="B855" s="164">
        <f t="shared" si="223"/>
        <v>497117086</v>
      </c>
      <c r="C855" s="165" t="str">
        <f t="shared" si="224"/>
        <v>PIONEER VALLEY CHINESE IMMERSION</v>
      </c>
      <c r="D855" s="174">
        <f t="shared" si="225"/>
        <v>0</v>
      </c>
      <c r="E855" s="174">
        <f t="shared" si="226"/>
        <v>0</v>
      </c>
      <c r="F855" s="174">
        <f t="shared" si="227"/>
        <v>1</v>
      </c>
      <c r="G855" s="174">
        <f t="shared" si="228"/>
        <v>7</v>
      </c>
      <c r="H855" s="174">
        <f t="shared" si="229"/>
        <v>5</v>
      </c>
      <c r="I855" s="174">
        <f t="shared" si="230"/>
        <v>5</v>
      </c>
      <c r="J855" s="174">
        <f t="shared" si="231"/>
        <v>0</v>
      </c>
      <c r="K855" s="251">
        <f t="shared" si="232"/>
        <v>0.72</v>
      </c>
      <c r="L855" s="174"/>
      <c r="M855" s="174">
        <f t="shared" si="233"/>
        <v>0</v>
      </c>
      <c r="N855" s="174">
        <f t="shared" si="234"/>
        <v>0</v>
      </c>
      <c r="O855" s="174">
        <f t="shared" si="235"/>
        <v>0</v>
      </c>
      <c r="P855" s="174">
        <f t="shared" si="236"/>
        <v>2</v>
      </c>
      <c r="Q855" s="174">
        <f t="shared" si="237"/>
        <v>7</v>
      </c>
      <c r="R855" s="174">
        <f t="shared" si="238"/>
        <v>18</v>
      </c>
      <c r="S855" s="177"/>
      <c r="T855" s="177"/>
      <c r="U855" s="177"/>
      <c r="V855" s="177"/>
      <c r="W855" s="370"/>
      <c r="X855" s="370"/>
      <c r="Y855" s="391"/>
      <c r="Z855" s="177"/>
      <c r="AA855" s="75">
        <v>497</v>
      </c>
      <c r="AB855" s="75">
        <v>497117086</v>
      </c>
      <c r="AC855" s="193" t="s">
        <v>125</v>
      </c>
      <c r="AD855" s="75">
        <v>0</v>
      </c>
      <c r="AE855" s="75">
        <v>0</v>
      </c>
      <c r="AF855" s="75">
        <v>1</v>
      </c>
      <c r="AG855" s="75">
        <v>7</v>
      </c>
      <c r="AH855" s="75">
        <v>5</v>
      </c>
      <c r="AI855" s="75">
        <v>5</v>
      </c>
      <c r="AJ855" s="75">
        <v>0</v>
      </c>
      <c r="AK855" s="164">
        <v>0</v>
      </c>
      <c r="AL855" s="164">
        <v>0</v>
      </c>
      <c r="AM855" s="164">
        <v>0</v>
      </c>
      <c r="AN855" s="164">
        <v>0</v>
      </c>
      <c r="AO855" s="164">
        <v>2</v>
      </c>
      <c r="AP855" s="164">
        <v>0</v>
      </c>
      <c r="AQ855" s="164">
        <v>0</v>
      </c>
      <c r="AR855" s="164">
        <v>0</v>
      </c>
      <c r="AS855" s="75">
        <v>0</v>
      </c>
      <c r="AT855" s="165"/>
      <c r="AU855" s="75">
        <v>117</v>
      </c>
      <c r="AV855" s="75">
        <v>86</v>
      </c>
      <c r="AW855" s="369">
        <v>7</v>
      </c>
      <c r="AY855" s="75"/>
    </row>
    <row r="856" spans="1:51">
      <c r="A856" s="164">
        <f t="shared" si="222"/>
        <v>497</v>
      </c>
      <c r="B856" s="164">
        <f t="shared" si="223"/>
        <v>497117087</v>
      </c>
      <c r="C856" s="165" t="str">
        <f t="shared" si="224"/>
        <v>PIONEER VALLEY CHINESE IMMERSION</v>
      </c>
      <c r="D856" s="174">
        <f t="shared" si="225"/>
        <v>0</v>
      </c>
      <c r="E856" s="174">
        <f t="shared" si="226"/>
        <v>0</v>
      </c>
      <c r="F856" s="174">
        <f t="shared" si="227"/>
        <v>1</v>
      </c>
      <c r="G856" s="174">
        <f t="shared" si="228"/>
        <v>2</v>
      </c>
      <c r="H856" s="174">
        <f t="shared" si="229"/>
        <v>0</v>
      </c>
      <c r="I856" s="174">
        <f t="shared" si="230"/>
        <v>1</v>
      </c>
      <c r="J856" s="174">
        <f t="shared" si="231"/>
        <v>0</v>
      </c>
      <c r="K856" s="251">
        <f t="shared" si="232"/>
        <v>0.16</v>
      </c>
      <c r="L856" s="174"/>
      <c r="M856" s="174">
        <f t="shared" si="233"/>
        <v>1</v>
      </c>
      <c r="N856" s="174">
        <f t="shared" si="234"/>
        <v>0</v>
      </c>
      <c r="O856" s="174">
        <f t="shared" si="235"/>
        <v>0</v>
      </c>
      <c r="P856" s="174">
        <f t="shared" si="236"/>
        <v>2</v>
      </c>
      <c r="Q856" s="174">
        <f t="shared" si="237"/>
        <v>5</v>
      </c>
      <c r="R856" s="174">
        <f t="shared" si="238"/>
        <v>4</v>
      </c>
      <c r="S856" s="177"/>
      <c r="T856" s="177"/>
      <c r="U856" s="177"/>
      <c r="V856" s="177"/>
      <c r="W856" s="370"/>
      <c r="X856" s="370"/>
      <c r="Y856" s="391"/>
      <c r="Z856" s="177"/>
      <c r="AA856" s="75">
        <v>497</v>
      </c>
      <c r="AB856" s="75">
        <v>497117087</v>
      </c>
      <c r="AC856" s="193" t="s">
        <v>125</v>
      </c>
      <c r="AD856" s="75">
        <v>0</v>
      </c>
      <c r="AE856" s="75">
        <v>0</v>
      </c>
      <c r="AF856" s="75">
        <v>1</v>
      </c>
      <c r="AG856" s="75">
        <v>2</v>
      </c>
      <c r="AH856" s="75">
        <v>0</v>
      </c>
      <c r="AI856" s="75">
        <v>1</v>
      </c>
      <c r="AJ856" s="75">
        <v>0</v>
      </c>
      <c r="AK856" s="164">
        <v>0</v>
      </c>
      <c r="AL856" s="164">
        <v>1</v>
      </c>
      <c r="AM856" s="164">
        <v>0</v>
      </c>
      <c r="AN856" s="164">
        <v>0</v>
      </c>
      <c r="AO856" s="164">
        <v>2</v>
      </c>
      <c r="AP856" s="164">
        <v>0</v>
      </c>
      <c r="AQ856" s="164">
        <v>0</v>
      </c>
      <c r="AR856" s="164">
        <v>0</v>
      </c>
      <c r="AS856" s="75">
        <v>0</v>
      </c>
      <c r="AT856" s="165"/>
      <c r="AU856" s="75">
        <v>117</v>
      </c>
      <c r="AV856" s="75">
        <v>87</v>
      </c>
      <c r="AW856" s="369">
        <v>5</v>
      </c>
      <c r="AY856" s="75"/>
    </row>
    <row r="857" spans="1:51">
      <c r="A857" s="164">
        <f t="shared" si="222"/>
        <v>497</v>
      </c>
      <c r="B857" s="164">
        <f t="shared" si="223"/>
        <v>497117111</v>
      </c>
      <c r="C857" s="165" t="str">
        <f t="shared" si="224"/>
        <v>PIONEER VALLEY CHINESE IMMERSION</v>
      </c>
      <c r="D857" s="174">
        <f t="shared" si="225"/>
        <v>0</v>
      </c>
      <c r="E857" s="174">
        <f t="shared" si="226"/>
        <v>0</v>
      </c>
      <c r="F857" s="174">
        <f t="shared" si="227"/>
        <v>3</v>
      </c>
      <c r="G857" s="174">
        <f t="shared" si="228"/>
        <v>7</v>
      </c>
      <c r="H857" s="174">
        <f t="shared" si="229"/>
        <v>6</v>
      </c>
      <c r="I857" s="174">
        <f t="shared" si="230"/>
        <v>4</v>
      </c>
      <c r="J857" s="174">
        <f t="shared" si="231"/>
        <v>0</v>
      </c>
      <c r="K857" s="251">
        <f t="shared" si="232"/>
        <v>0.8</v>
      </c>
      <c r="L857" s="174"/>
      <c r="M857" s="174">
        <f t="shared" si="233"/>
        <v>0</v>
      </c>
      <c r="N857" s="174">
        <f t="shared" si="234"/>
        <v>0</v>
      </c>
      <c r="O857" s="174">
        <f t="shared" si="235"/>
        <v>0</v>
      </c>
      <c r="P857" s="174">
        <f t="shared" si="236"/>
        <v>2</v>
      </c>
      <c r="Q857" s="174">
        <f t="shared" si="237"/>
        <v>6</v>
      </c>
      <c r="R857" s="174">
        <f t="shared" si="238"/>
        <v>20</v>
      </c>
      <c r="S857" s="177"/>
      <c r="T857" s="177"/>
      <c r="U857" s="177"/>
      <c r="V857" s="177"/>
      <c r="W857" s="370"/>
      <c r="X857" s="370"/>
      <c r="Y857" s="391"/>
      <c r="Z857" s="177"/>
      <c r="AA857" s="75">
        <v>497</v>
      </c>
      <c r="AB857" s="75">
        <v>497117111</v>
      </c>
      <c r="AC857" s="193" t="s">
        <v>125</v>
      </c>
      <c r="AD857" s="75">
        <v>0</v>
      </c>
      <c r="AE857" s="75">
        <v>0</v>
      </c>
      <c r="AF857" s="75">
        <v>3</v>
      </c>
      <c r="AG857" s="75">
        <v>7</v>
      </c>
      <c r="AH857" s="75">
        <v>6</v>
      </c>
      <c r="AI857" s="75">
        <v>4</v>
      </c>
      <c r="AJ857" s="75">
        <v>0</v>
      </c>
      <c r="AK857" s="164">
        <v>0</v>
      </c>
      <c r="AL857" s="164">
        <v>0</v>
      </c>
      <c r="AM857" s="164">
        <v>0</v>
      </c>
      <c r="AN857" s="164">
        <v>0</v>
      </c>
      <c r="AO857" s="164">
        <v>2</v>
      </c>
      <c r="AP857" s="164">
        <v>0</v>
      </c>
      <c r="AQ857" s="164">
        <v>0</v>
      </c>
      <c r="AR857" s="164">
        <v>0</v>
      </c>
      <c r="AS857" s="75">
        <v>0</v>
      </c>
      <c r="AT857" s="165"/>
      <c r="AU857" s="75">
        <v>117</v>
      </c>
      <c r="AV857" s="75">
        <v>111</v>
      </c>
      <c r="AW857" s="369">
        <v>6</v>
      </c>
      <c r="AY857" s="75"/>
    </row>
    <row r="858" spans="1:51">
      <c r="A858" s="164">
        <f t="shared" si="222"/>
        <v>497</v>
      </c>
      <c r="B858" s="164">
        <f t="shared" si="223"/>
        <v>497117114</v>
      </c>
      <c r="C858" s="165" t="str">
        <f t="shared" si="224"/>
        <v>PIONEER VALLEY CHINESE IMMERSION</v>
      </c>
      <c r="D858" s="174">
        <f t="shared" si="225"/>
        <v>0</v>
      </c>
      <c r="E858" s="174">
        <f t="shared" si="226"/>
        <v>0</v>
      </c>
      <c r="F858" s="174">
        <f t="shared" si="227"/>
        <v>1</v>
      </c>
      <c r="G858" s="174">
        <f t="shared" si="228"/>
        <v>2</v>
      </c>
      <c r="H858" s="174">
        <f t="shared" si="229"/>
        <v>5</v>
      </c>
      <c r="I858" s="174">
        <f t="shared" si="230"/>
        <v>8</v>
      </c>
      <c r="J858" s="174">
        <f t="shared" si="231"/>
        <v>0</v>
      </c>
      <c r="K858" s="251">
        <f t="shared" si="232"/>
        <v>0.64</v>
      </c>
      <c r="L858" s="174"/>
      <c r="M858" s="174">
        <f t="shared" si="233"/>
        <v>2</v>
      </c>
      <c r="N858" s="174">
        <f t="shared" si="234"/>
        <v>0</v>
      </c>
      <c r="O858" s="174">
        <f t="shared" si="235"/>
        <v>0</v>
      </c>
      <c r="P858" s="174">
        <f t="shared" si="236"/>
        <v>4</v>
      </c>
      <c r="Q858" s="174">
        <f t="shared" si="237"/>
        <v>10</v>
      </c>
      <c r="R858" s="174">
        <f t="shared" si="238"/>
        <v>16</v>
      </c>
      <c r="S858" s="177"/>
      <c r="T858" s="177"/>
      <c r="U858" s="177"/>
      <c r="V858" s="177"/>
      <c r="W858" s="370"/>
      <c r="X858" s="370"/>
      <c r="Y858" s="391"/>
      <c r="Z858" s="177"/>
      <c r="AA858" s="75">
        <v>497</v>
      </c>
      <c r="AB858" s="75">
        <v>497117114</v>
      </c>
      <c r="AC858" s="193" t="s">
        <v>125</v>
      </c>
      <c r="AD858" s="75">
        <v>0</v>
      </c>
      <c r="AE858" s="75">
        <v>0</v>
      </c>
      <c r="AF858" s="75">
        <v>1</v>
      </c>
      <c r="AG858" s="75">
        <v>2</v>
      </c>
      <c r="AH858" s="75">
        <v>5</v>
      </c>
      <c r="AI858" s="75">
        <v>8</v>
      </c>
      <c r="AJ858" s="75">
        <v>0</v>
      </c>
      <c r="AK858" s="164">
        <v>0</v>
      </c>
      <c r="AL858" s="164">
        <v>2</v>
      </c>
      <c r="AM858" s="164">
        <v>0</v>
      </c>
      <c r="AN858" s="164">
        <v>0</v>
      </c>
      <c r="AO858" s="164">
        <v>4</v>
      </c>
      <c r="AP858" s="164">
        <v>0</v>
      </c>
      <c r="AQ858" s="164">
        <v>0</v>
      </c>
      <c r="AR858" s="164">
        <v>0</v>
      </c>
      <c r="AS858" s="75">
        <v>0</v>
      </c>
      <c r="AT858" s="165"/>
      <c r="AU858" s="75">
        <v>117</v>
      </c>
      <c r="AV858" s="75">
        <v>114</v>
      </c>
      <c r="AW858" s="369">
        <v>10</v>
      </c>
      <c r="AY858" s="75"/>
    </row>
    <row r="859" spans="1:51">
      <c r="A859" s="164">
        <f t="shared" si="222"/>
        <v>497</v>
      </c>
      <c r="B859" s="164">
        <f t="shared" si="223"/>
        <v>497117117</v>
      </c>
      <c r="C859" s="165" t="str">
        <f t="shared" si="224"/>
        <v>PIONEER VALLEY CHINESE IMMERSION</v>
      </c>
      <c r="D859" s="174">
        <f t="shared" si="225"/>
        <v>0</v>
      </c>
      <c r="E859" s="174">
        <f t="shared" si="226"/>
        <v>0</v>
      </c>
      <c r="F859" s="174">
        <f t="shared" si="227"/>
        <v>0</v>
      </c>
      <c r="G859" s="174">
        <f t="shared" si="228"/>
        <v>16</v>
      </c>
      <c r="H859" s="174">
        <f t="shared" si="229"/>
        <v>8</v>
      </c>
      <c r="I859" s="174">
        <f t="shared" si="230"/>
        <v>8</v>
      </c>
      <c r="J859" s="174">
        <f t="shared" si="231"/>
        <v>0</v>
      </c>
      <c r="K859" s="251">
        <f t="shared" si="232"/>
        <v>1.28</v>
      </c>
      <c r="L859" s="174"/>
      <c r="M859" s="174">
        <f t="shared" si="233"/>
        <v>2</v>
      </c>
      <c r="N859" s="174">
        <f t="shared" si="234"/>
        <v>0</v>
      </c>
      <c r="O859" s="174">
        <f t="shared" si="235"/>
        <v>0</v>
      </c>
      <c r="P859" s="174">
        <f t="shared" si="236"/>
        <v>3</v>
      </c>
      <c r="Q859" s="174">
        <f t="shared" si="237"/>
        <v>6</v>
      </c>
      <c r="R859" s="174">
        <f t="shared" si="238"/>
        <v>32</v>
      </c>
      <c r="S859" s="177"/>
      <c r="T859" s="177"/>
      <c r="U859" s="177"/>
      <c r="V859" s="177"/>
      <c r="W859" s="370"/>
      <c r="X859" s="370"/>
      <c r="Y859" s="391"/>
      <c r="Z859" s="177"/>
      <c r="AA859" s="75">
        <v>497</v>
      </c>
      <c r="AB859" s="75">
        <v>497117117</v>
      </c>
      <c r="AC859" s="193" t="s">
        <v>125</v>
      </c>
      <c r="AD859" s="75">
        <v>0</v>
      </c>
      <c r="AE859" s="75">
        <v>0</v>
      </c>
      <c r="AF859" s="75">
        <v>0</v>
      </c>
      <c r="AG859" s="75">
        <v>16</v>
      </c>
      <c r="AH859" s="75">
        <v>8</v>
      </c>
      <c r="AI859" s="75">
        <v>8</v>
      </c>
      <c r="AJ859" s="75">
        <v>0</v>
      </c>
      <c r="AK859" s="164">
        <v>0</v>
      </c>
      <c r="AL859" s="164">
        <v>2</v>
      </c>
      <c r="AM859" s="164">
        <v>0</v>
      </c>
      <c r="AN859" s="164">
        <v>0</v>
      </c>
      <c r="AO859" s="164">
        <v>3</v>
      </c>
      <c r="AP859" s="164">
        <v>0</v>
      </c>
      <c r="AQ859" s="164">
        <v>0</v>
      </c>
      <c r="AR859" s="164">
        <v>0</v>
      </c>
      <c r="AS859" s="75">
        <v>0</v>
      </c>
      <c r="AT859" s="165"/>
      <c r="AU859" s="75">
        <v>117</v>
      </c>
      <c r="AV859" s="75">
        <v>117</v>
      </c>
      <c r="AW859" s="369">
        <v>6</v>
      </c>
      <c r="AY859" s="75"/>
    </row>
    <row r="860" spans="1:51">
      <c r="A860" s="164">
        <f t="shared" si="222"/>
        <v>497</v>
      </c>
      <c r="B860" s="164">
        <f t="shared" si="223"/>
        <v>497117127</v>
      </c>
      <c r="C860" s="165" t="str">
        <f t="shared" si="224"/>
        <v>PIONEER VALLEY CHINESE IMMERSION</v>
      </c>
      <c r="D860" s="174">
        <f t="shared" si="225"/>
        <v>0</v>
      </c>
      <c r="E860" s="174">
        <f t="shared" si="226"/>
        <v>0</v>
      </c>
      <c r="F860" s="174">
        <f t="shared" si="227"/>
        <v>1</v>
      </c>
      <c r="G860" s="174">
        <f t="shared" si="228"/>
        <v>0</v>
      </c>
      <c r="H860" s="174">
        <f t="shared" si="229"/>
        <v>3</v>
      </c>
      <c r="I860" s="174">
        <f t="shared" si="230"/>
        <v>1</v>
      </c>
      <c r="J860" s="174">
        <f t="shared" si="231"/>
        <v>0</v>
      </c>
      <c r="K860" s="251">
        <f t="shared" si="232"/>
        <v>0.2</v>
      </c>
      <c r="L860" s="174"/>
      <c r="M860" s="174">
        <f t="shared" si="233"/>
        <v>0</v>
      </c>
      <c r="N860" s="174">
        <f t="shared" si="234"/>
        <v>0</v>
      </c>
      <c r="O860" s="174">
        <f t="shared" si="235"/>
        <v>0</v>
      </c>
      <c r="P860" s="174">
        <f t="shared" si="236"/>
        <v>1</v>
      </c>
      <c r="Q860" s="174">
        <f t="shared" si="237"/>
        <v>5</v>
      </c>
      <c r="R860" s="174">
        <f t="shared" si="238"/>
        <v>5</v>
      </c>
      <c r="S860" s="177"/>
      <c r="T860" s="177"/>
      <c r="U860" s="177"/>
      <c r="V860" s="177"/>
      <c r="W860" s="370"/>
      <c r="X860" s="370"/>
      <c r="Y860" s="391"/>
      <c r="Z860" s="177"/>
      <c r="AA860" s="75">
        <v>497</v>
      </c>
      <c r="AB860" s="75">
        <v>497117127</v>
      </c>
      <c r="AC860" s="193" t="s">
        <v>125</v>
      </c>
      <c r="AD860" s="75">
        <v>0</v>
      </c>
      <c r="AE860" s="75">
        <v>0</v>
      </c>
      <c r="AF860" s="75">
        <v>1</v>
      </c>
      <c r="AG860" s="75">
        <v>0</v>
      </c>
      <c r="AH860" s="75">
        <v>3</v>
      </c>
      <c r="AI860" s="75">
        <v>1</v>
      </c>
      <c r="AJ860" s="75">
        <v>0</v>
      </c>
      <c r="AK860" s="164">
        <v>0</v>
      </c>
      <c r="AL860" s="164">
        <v>0</v>
      </c>
      <c r="AM860" s="164">
        <v>0</v>
      </c>
      <c r="AN860" s="164">
        <v>0</v>
      </c>
      <c r="AO860" s="164">
        <v>0</v>
      </c>
      <c r="AP860" s="164">
        <v>0</v>
      </c>
      <c r="AQ860" s="164">
        <v>0</v>
      </c>
      <c r="AR860" s="164">
        <v>1</v>
      </c>
      <c r="AS860" s="75">
        <v>0</v>
      </c>
      <c r="AT860" s="165"/>
      <c r="AU860" s="75">
        <v>117</v>
      </c>
      <c r="AV860" s="75">
        <v>127</v>
      </c>
      <c r="AW860" s="369">
        <v>5</v>
      </c>
      <c r="AY860" s="75"/>
    </row>
    <row r="861" spans="1:51">
      <c r="A861" s="164">
        <f t="shared" si="222"/>
        <v>497</v>
      </c>
      <c r="B861" s="164">
        <f t="shared" si="223"/>
        <v>497117137</v>
      </c>
      <c r="C861" s="165" t="str">
        <f t="shared" si="224"/>
        <v>PIONEER VALLEY CHINESE IMMERSION</v>
      </c>
      <c r="D861" s="174">
        <f t="shared" si="225"/>
        <v>0</v>
      </c>
      <c r="E861" s="174">
        <f t="shared" si="226"/>
        <v>0</v>
      </c>
      <c r="F861" s="174">
        <f t="shared" si="227"/>
        <v>1</v>
      </c>
      <c r="G861" s="174">
        <f t="shared" si="228"/>
        <v>13</v>
      </c>
      <c r="H861" s="174">
        <f t="shared" si="229"/>
        <v>8</v>
      </c>
      <c r="I861" s="174">
        <f t="shared" si="230"/>
        <v>8</v>
      </c>
      <c r="J861" s="174">
        <f t="shared" si="231"/>
        <v>0</v>
      </c>
      <c r="K861" s="251">
        <f t="shared" si="232"/>
        <v>1.2</v>
      </c>
      <c r="L861" s="174"/>
      <c r="M861" s="174">
        <f t="shared" si="233"/>
        <v>0</v>
      </c>
      <c r="N861" s="174">
        <f t="shared" si="234"/>
        <v>0</v>
      </c>
      <c r="O861" s="174">
        <f t="shared" si="235"/>
        <v>0</v>
      </c>
      <c r="P861" s="174">
        <f t="shared" si="236"/>
        <v>7</v>
      </c>
      <c r="Q861" s="174">
        <f t="shared" si="237"/>
        <v>12</v>
      </c>
      <c r="R861" s="174">
        <f t="shared" si="238"/>
        <v>30</v>
      </c>
      <c r="S861" s="177"/>
      <c r="T861" s="177"/>
      <c r="U861" s="177"/>
      <c r="V861" s="177"/>
      <c r="W861" s="370"/>
      <c r="X861" s="370"/>
      <c r="Y861" s="391"/>
      <c r="Z861" s="177"/>
      <c r="AA861" s="75">
        <v>497</v>
      </c>
      <c r="AB861" s="75">
        <v>497117137</v>
      </c>
      <c r="AC861" s="193" t="s">
        <v>125</v>
      </c>
      <c r="AD861" s="75">
        <v>0</v>
      </c>
      <c r="AE861" s="75">
        <v>0</v>
      </c>
      <c r="AF861" s="75">
        <v>1</v>
      </c>
      <c r="AG861" s="75">
        <v>13</v>
      </c>
      <c r="AH861" s="75">
        <v>8</v>
      </c>
      <c r="AI861" s="75">
        <v>8</v>
      </c>
      <c r="AJ861" s="75">
        <v>0</v>
      </c>
      <c r="AK861" s="164">
        <v>0</v>
      </c>
      <c r="AL861" s="164">
        <v>0</v>
      </c>
      <c r="AM861" s="164">
        <v>0</v>
      </c>
      <c r="AN861" s="164">
        <v>0</v>
      </c>
      <c r="AO861" s="164">
        <v>5</v>
      </c>
      <c r="AP861" s="164">
        <v>0</v>
      </c>
      <c r="AQ861" s="164">
        <v>0</v>
      </c>
      <c r="AR861" s="164">
        <v>0</v>
      </c>
      <c r="AS861" s="75">
        <v>2</v>
      </c>
      <c r="AT861" s="165"/>
      <c r="AU861" s="75">
        <v>117</v>
      </c>
      <c r="AV861" s="75">
        <v>137</v>
      </c>
      <c r="AW861" s="369">
        <v>12</v>
      </c>
      <c r="AY861" s="75"/>
    </row>
    <row r="862" spans="1:51">
      <c r="A862" s="164">
        <f t="shared" si="222"/>
        <v>497</v>
      </c>
      <c r="B862" s="164">
        <f t="shared" si="223"/>
        <v>497117159</v>
      </c>
      <c r="C862" s="165" t="str">
        <f t="shared" si="224"/>
        <v>PIONEER VALLEY CHINESE IMMERSION</v>
      </c>
      <c r="D862" s="174">
        <f t="shared" si="225"/>
        <v>0</v>
      </c>
      <c r="E862" s="174">
        <f t="shared" si="226"/>
        <v>0</v>
      </c>
      <c r="F862" s="174">
        <f t="shared" si="227"/>
        <v>0</v>
      </c>
      <c r="G862" s="174">
        <f t="shared" si="228"/>
        <v>5</v>
      </c>
      <c r="H862" s="174">
        <f t="shared" si="229"/>
        <v>3</v>
      </c>
      <c r="I862" s="174">
        <f t="shared" si="230"/>
        <v>1</v>
      </c>
      <c r="J862" s="174">
        <f t="shared" si="231"/>
        <v>0</v>
      </c>
      <c r="K862" s="251">
        <f t="shared" si="232"/>
        <v>0.36</v>
      </c>
      <c r="L862" s="174"/>
      <c r="M862" s="174">
        <f t="shared" si="233"/>
        <v>0</v>
      </c>
      <c r="N862" s="174">
        <f t="shared" si="234"/>
        <v>0</v>
      </c>
      <c r="O862" s="174">
        <f t="shared" si="235"/>
        <v>0</v>
      </c>
      <c r="P862" s="174">
        <f t="shared" si="236"/>
        <v>0</v>
      </c>
      <c r="Q862" s="174">
        <f t="shared" si="237"/>
        <v>3</v>
      </c>
      <c r="R862" s="174">
        <f t="shared" si="238"/>
        <v>9</v>
      </c>
      <c r="S862" s="177"/>
      <c r="T862" s="177"/>
      <c r="U862" s="177"/>
      <c r="V862" s="177"/>
      <c r="W862" s="370"/>
      <c r="X862" s="370"/>
      <c r="Y862" s="391"/>
      <c r="Z862" s="177"/>
      <c r="AA862" s="75">
        <v>497</v>
      </c>
      <c r="AB862" s="75">
        <v>497117159</v>
      </c>
      <c r="AC862" s="193" t="s">
        <v>125</v>
      </c>
      <c r="AD862" s="75">
        <v>0</v>
      </c>
      <c r="AE862" s="75">
        <v>0</v>
      </c>
      <c r="AF862" s="75">
        <v>0</v>
      </c>
      <c r="AG862" s="75">
        <v>5</v>
      </c>
      <c r="AH862" s="75">
        <v>3</v>
      </c>
      <c r="AI862" s="75">
        <v>1</v>
      </c>
      <c r="AJ862" s="75">
        <v>0</v>
      </c>
      <c r="AK862" s="164">
        <v>0</v>
      </c>
      <c r="AL862" s="164">
        <v>0</v>
      </c>
      <c r="AM862" s="164">
        <v>0</v>
      </c>
      <c r="AN862" s="164">
        <v>0</v>
      </c>
      <c r="AO862" s="164">
        <v>0</v>
      </c>
      <c r="AP862" s="164">
        <v>0</v>
      </c>
      <c r="AQ862" s="164">
        <v>0</v>
      </c>
      <c r="AR862" s="164">
        <v>0</v>
      </c>
      <c r="AS862" s="75">
        <v>0</v>
      </c>
      <c r="AT862" s="165"/>
      <c r="AU862" s="75">
        <v>117</v>
      </c>
      <c r="AV862" s="75">
        <v>159</v>
      </c>
      <c r="AW862" s="369">
        <v>3</v>
      </c>
      <c r="AY862" s="75"/>
    </row>
    <row r="863" spans="1:51">
      <c r="A863" s="164">
        <f t="shared" si="222"/>
        <v>497</v>
      </c>
      <c r="B863" s="164">
        <f t="shared" si="223"/>
        <v>497117161</v>
      </c>
      <c r="C863" s="165" t="str">
        <f t="shared" si="224"/>
        <v>PIONEER VALLEY CHINESE IMMERSION</v>
      </c>
      <c r="D863" s="174">
        <f t="shared" si="225"/>
        <v>0</v>
      </c>
      <c r="E863" s="174">
        <f t="shared" si="226"/>
        <v>0</v>
      </c>
      <c r="F863" s="174">
        <f t="shared" si="227"/>
        <v>0</v>
      </c>
      <c r="G863" s="174">
        <f t="shared" si="228"/>
        <v>3</v>
      </c>
      <c r="H863" s="174">
        <f t="shared" si="229"/>
        <v>2</v>
      </c>
      <c r="I863" s="174">
        <f t="shared" si="230"/>
        <v>0</v>
      </c>
      <c r="J863" s="174">
        <f t="shared" si="231"/>
        <v>0</v>
      </c>
      <c r="K863" s="251">
        <f t="shared" si="232"/>
        <v>0.2</v>
      </c>
      <c r="L863" s="174"/>
      <c r="M863" s="174">
        <f t="shared" si="233"/>
        <v>1</v>
      </c>
      <c r="N863" s="174">
        <f t="shared" si="234"/>
        <v>0</v>
      </c>
      <c r="O863" s="174">
        <f t="shared" si="235"/>
        <v>0</v>
      </c>
      <c r="P863" s="174">
        <f t="shared" si="236"/>
        <v>2</v>
      </c>
      <c r="Q863" s="174">
        <f t="shared" si="237"/>
        <v>7</v>
      </c>
      <c r="R863" s="174">
        <f t="shared" si="238"/>
        <v>5</v>
      </c>
      <c r="S863" s="177"/>
      <c r="T863" s="177"/>
      <c r="U863" s="177"/>
      <c r="V863" s="177"/>
      <c r="W863" s="370"/>
      <c r="X863" s="370"/>
      <c r="Y863" s="391"/>
      <c r="Z863" s="177"/>
      <c r="AA863" s="75">
        <v>497</v>
      </c>
      <c r="AB863" s="75">
        <v>497117161</v>
      </c>
      <c r="AC863" s="193" t="s">
        <v>125</v>
      </c>
      <c r="AD863" s="75">
        <v>0</v>
      </c>
      <c r="AE863" s="75">
        <v>0</v>
      </c>
      <c r="AF863" s="75">
        <v>0</v>
      </c>
      <c r="AG863" s="75">
        <v>3</v>
      </c>
      <c r="AH863" s="75">
        <v>2</v>
      </c>
      <c r="AI863" s="75">
        <v>0</v>
      </c>
      <c r="AJ863" s="75">
        <v>0</v>
      </c>
      <c r="AK863" s="164">
        <v>0</v>
      </c>
      <c r="AL863" s="164">
        <v>1</v>
      </c>
      <c r="AM863" s="164">
        <v>0</v>
      </c>
      <c r="AN863" s="164">
        <v>0</v>
      </c>
      <c r="AO863" s="164">
        <v>2</v>
      </c>
      <c r="AP863" s="164">
        <v>0</v>
      </c>
      <c r="AQ863" s="164">
        <v>0</v>
      </c>
      <c r="AR863" s="164">
        <v>0</v>
      </c>
      <c r="AS863" s="75">
        <v>0</v>
      </c>
      <c r="AT863" s="165"/>
      <c r="AU863" s="75">
        <v>117</v>
      </c>
      <c r="AV863" s="75">
        <v>161</v>
      </c>
      <c r="AW863" s="369">
        <v>7</v>
      </c>
      <c r="AY863" s="75"/>
    </row>
    <row r="864" spans="1:51">
      <c r="A864" s="164">
        <f t="shared" si="222"/>
        <v>497</v>
      </c>
      <c r="B864" s="164">
        <f t="shared" si="223"/>
        <v>497117210</v>
      </c>
      <c r="C864" s="165" t="str">
        <f t="shared" si="224"/>
        <v>PIONEER VALLEY CHINESE IMMERSION</v>
      </c>
      <c r="D864" s="174">
        <f t="shared" si="225"/>
        <v>0</v>
      </c>
      <c r="E864" s="174">
        <f t="shared" si="226"/>
        <v>0</v>
      </c>
      <c r="F864" s="174">
        <f t="shared" si="227"/>
        <v>2</v>
      </c>
      <c r="G864" s="174">
        <f t="shared" si="228"/>
        <v>23</v>
      </c>
      <c r="H864" s="174">
        <f t="shared" si="229"/>
        <v>17</v>
      </c>
      <c r="I864" s="174">
        <f t="shared" si="230"/>
        <v>10</v>
      </c>
      <c r="J864" s="174">
        <f t="shared" si="231"/>
        <v>0</v>
      </c>
      <c r="K864" s="251">
        <f t="shared" si="232"/>
        <v>2.08</v>
      </c>
      <c r="L864" s="174"/>
      <c r="M864" s="174">
        <f t="shared" si="233"/>
        <v>1</v>
      </c>
      <c r="N864" s="174">
        <f t="shared" si="234"/>
        <v>0</v>
      </c>
      <c r="O864" s="174">
        <f t="shared" si="235"/>
        <v>0</v>
      </c>
      <c r="P864" s="174">
        <f t="shared" si="236"/>
        <v>5</v>
      </c>
      <c r="Q864" s="174">
        <f t="shared" si="237"/>
        <v>6</v>
      </c>
      <c r="R864" s="174">
        <f t="shared" si="238"/>
        <v>52</v>
      </c>
      <c r="S864" s="177"/>
      <c r="T864" s="177"/>
      <c r="U864" s="177"/>
      <c r="V864" s="177"/>
      <c r="W864" s="370"/>
      <c r="X864" s="370"/>
      <c r="Y864" s="391"/>
      <c r="Z864" s="177"/>
      <c r="AA864" s="75">
        <v>497</v>
      </c>
      <c r="AB864" s="75">
        <v>497117210</v>
      </c>
      <c r="AC864" s="193" t="s">
        <v>125</v>
      </c>
      <c r="AD864" s="75">
        <v>0</v>
      </c>
      <c r="AE864" s="75">
        <v>0</v>
      </c>
      <c r="AF864" s="75">
        <v>2</v>
      </c>
      <c r="AG864" s="75">
        <v>23</v>
      </c>
      <c r="AH864" s="75">
        <v>17</v>
      </c>
      <c r="AI864" s="75">
        <v>10</v>
      </c>
      <c r="AJ864" s="75">
        <v>0</v>
      </c>
      <c r="AK864" s="164">
        <v>0</v>
      </c>
      <c r="AL864" s="164">
        <v>1</v>
      </c>
      <c r="AM864" s="164">
        <v>0</v>
      </c>
      <c r="AN864" s="164">
        <v>0</v>
      </c>
      <c r="AO864" s="164">
        <v>3</v>
      </c>
      <c r="AP864" s="164">
        <v>0</v>
      </c>
      <c r="AQ864" s="164">
        <v>0</v>
      </c>
      <c r="AR864" s="164">
        <v>1</v>
      </c>
      <c r="AS864" s="75">
        <v>1</v>
      </c>
      <c r="AT864" s="165"/>
      <c r="AU864" s="75">
        <v>117</v>
      </c>
      <c r="AV864" s="75">
        <v>210</v>
      </c>
      <c r="AW864" s="369">
        <v>6</v>
      </c>
      <c r="AY864" s="75"/>
    </row>
    <row r="865" spans="1:51">
      <c r="A865" s="164">
        <f t="shared" si="222"/>
        <v>497</v>
      </c>
      <c r="B865" s="164">
        <f t="shared" si="223"/>
        <v>497117223</v>
      </c>
      <c r="C865" s="165" t="str">
        <f t="shared" si="224"/>
        <v>PIONEER VALLEY CHINESE IMMERSION</v>
      </c>
      <c r="D865" s="174">
        <f t="shared" si="225"/>
        <v>0</v>
      </c>
      <c r="E865" s="174">
        <f t="shared" si="226"/>
        <v>0</v>
      </c>
      <c r="F865" s="174">
        <f t="shared" si="227"/>
        <v>0</v>
      </c>
      <c r="G865" s="174">
        <f t="shared" si="228"/>
        <v>1</v>
      </c>
      <c r="H865" s="174">
        <f t="shared" si="229"/>
        <v>0</v>
      </c>
      <c r="I865" s="174">
        <f t="shared" si="230"/>
        <v>0</v>
      </c>
      <c r="J865" s="174">
        <f t="shared" si="231"/>
        <v>0</v>
      </c>
      <c r="K865" s="251">
        <f t="shared" si="232"/>
        <v>0.04</v>
      </c>
      <c r="L865" s="174"/>
      <c r="M865" s="174">
        <f t="shared" si="233"/>
        <v>0</v>
      </c>
      <c r="N865" s="174">
        <f t="shared" si="234"/>
        <v>0</v>
      </c>
      <c r="O865" s="174">
        <f t="shared" si="235"/>
        <v>0</v>
      </c>
      <c r="P865" s="174">
        <f t="shared" si="236"/>
        <v>0</v>
      </c>
      <c r="Q865" s="174">
        <f t="shared" si="237"/>
        <v>10</v>
      </c>
      <c r="R865" s="174">
        <f t="shared" si="238"/>
        <v>1</v>
      </c>
      <c r="S865" s="177"/>
      <c r="T865" s="177"/>
      <c r="U865" s="177"/>
      <c r="V865" s="177"/>
      <c r="W865" s="370"/>
      <c r="X865" s="370"/>
      <c r="Y865" s="391"/>
      <c r="Z865" s="177"/>
      <c r="AA865" s="75">
        <v>497</v>
      </c>
      <c r="AB865" s="75">
        <v>497117223</v>
      </c>
      <c r="AC865" s="193" t="s">
        <v>125</v>
      </c>
      <c r="AD865" s="75">
        <v>0</v>
      </c>
      <c r="AE865" s="75">
        <v>0</v>
      </c>
      <c r="AF865" s="75">
        <v>0</v>
      </c>
      <c r="AG865" s="75">
        <v>1</v>
      </c>
      <c r="AH865" s="75">
        <v>0</v>
      </c>
      <c r="AI865" s="75">
        <v>0</v>
      </c>
      <c r="AJ865" s="75">
        <v>0</v>
      </c>
      <c r="AK865" s="164">
        <v>0</v>
      </c>
      <c r="AL865" s="164">
        <v>0</v>
      </c>
      <c r="AM865" s="164">
        <v>0</v>
      </c>
      <c r="AN865" s="164">
        <v>0</v>
      </c>
      <c r="AO865" s="164">
        <v>0</v>
      </c>
      <c r="AP865" s="164">
        <v>0</v>
      </c>
      <c r="AQ865" s="164">
        <v>0</v>
      </c>
      <c r="AR865" s="164">
        <v>0</v>
      </c>
      <c r="AS865" s="75">
        <v>0</v>
      </c>
      <c r="AT865" s="165"/>
      <c r="AU865" s="75">
        <v>117</v>
      </c>
      <c r="AV865" s="75">
        <v>223</v>
      </c>
      <c r="AW865" s="369">
        <v>10</v>
      </c>
      <c r="AY865" s="75"/>
    </row>
    <row r="866" spans="1:51">
      <c r="A866" s="164">
        <f t="shared" si="222"/>
        <v>497</v>
      </c>
      <c r="B866" s="164">
        <f t="shared" si="223"/>
        <v>497117227</v>
      </c>
      <c r="C866" s="165" t="str">
        <f t="shared" si="224"/>
        <v>PIONEER VALLEY CHINESE IMMERSION</v>
      </c>
      <c r="D866" s="174">
        <f t="shared" si="225"/>
        <v>0</v>
      </c>
      <c r="E866" s="174">
        <f t="shared" si="226"/>
        <v>0</v>
      </c>
      <c r="F866" s="174">
        <f t="shared" si="227"/>
        <v>1</v>
      </c>
      <c r="G866" s="174">
        <f t="shared" si="228"/>
        <v>2</v>
      </c>
      <c r="H866" s="174">
        <f t="shared" si="229"/>
        <v>0</v>
      </c>
      <c r="I866" s="174">
        <f t="shared" si="230"/>
        <v>0</v>
      </c>
      <c r="J866" s="174">
        <f t="shared" si="231"/>
        <v>0</v>
      </c>
      <c r="K866" s="251">
        <f t="shared" si="232"/>
        <v>0.12</v>
      </c>
      <c r="L866" s="174"/>
      <c r="M866" s="174">
        <f t="shared" si="233"/>
        <v>0</v>
      </c>
      <c r="N866" s="174">
        <f t="shared" si="234"/>
        <v>0</v>
      </c>
      <c r="O866" s="174">
        <f t="shared" si="235"/>
        <v>0</v>
      </c>
      <c r="P866" s="174">
        <f t="shared" si="236"/>
        <v>0</v>
      </c>
      <c r="Q866" s="174">
        <f t="shared" si="237"/>
        <v>10</v>
      </c>
      <c r="R866" s="174">
        <f t="shared" si="238"/>
        <v>3</v>
      </c>
      <c r="S866" s="177"/>
      <c r="T866" s="177"/>
      <c r="U866" s="177"/>
      <c r="V866" s="177"/>
      <c r="W866" s="370"/>
      <c r="X866" s="370"/>
      <c r="Y866" s="391"/>
      <c r="Z866" s="177"/>
      <c r="AA866" s="75">
        <v>497</v>
      </c>
      <c r="AB866" s="75">
        <v>497117227</v>
      </c>
      <c r="AC866" s="193" t="s">
        <v>125</v>
      </c>
      <c r="AD866" s="75">
        <v>0</v>
      </c>
      <c r="AE866" s="75">
        <v>0</v>
      </c>
      <c r="AF866" s="75">
        <v>1</v>
      </c>
      <c r="AG866" s="75">
        <v>2</v>
      </c>
      <c r="AH866" s="75">
        <v>0</v>
      </c>
      <c r="AI866" s="75">
        <v>0</v>
      </c>
      <c r="AJ866" s="75">
        <v>0</v>
      </c>
      <c r="AK866" s="164">
        <v>0</v>
      </c>
      <c r="AL866" s="164">
        <v>0</v>
      </c>
      <c r="AM866" s="164">
        <v>0</v>
      </c>
      <c r="AN866" s="164">
        <v>0</v>
      </c>
      <c r="AO866" s="164">
        <v>0</v>
      </c>
      <c r="AP866" s="164">
        <v>0</v>
      </c>
      <c r="AQ866" s="164">
        <v>0</v>
      </c>
      <c r="AR866" s="164">
        <v>0</v>
      </c>
      <c r="AS866" s="75">
        <v>0</v>
      </c>
      <c r="AT866" s="165"/>
      <c r="AU866" s="75">
        <v>117</v>
      </c>
      <c r="AV866" s="75">
        <v>227</v>
      </c>
      <c r="AW866" s="369">
        <v>10</v>
      </c>
      <c r="AY866" s="75"/>
    </row>
    <row r="867" spans="1:51">
      <c r="A867" s="164">
        <f t="shared" si="222"/>
        <v>497</v>
      </c>
      <c r="B867" s="164">
        <f t="shared" si="223"/>
        <v>497117230</v>
      </c>
      <c r="C867" s="165" t="str">
        <f t="shared" si="224"/>
        <v>PIONEER VALLEY CHINESE IMMERSION</v>
      </c>
      <c r="D867" s="174">
        <f t="shared" si="225"/>
        <v>0</v>
      </c>
      <c r="E867" s="174">
        <f t="shared" si="226"/>
        <v>0</v>
      </c>
      <c r="F867" s="174">
        <f t="shared" si="227"/>
        <v>1</v>
      </c>
      <c r="G867" s="174">
        <f t="shared" si="228"/>
        <v>1</v>
      </c>
      <c r="H867" s="174">
        <f t="shared" si="229"/>
        <v>0</v>
      </c>
      <c r="I867" s="174">
        <f t="shared" si="230"/>
        <v>0</v>
      </c>
      <c r="J867" s="174">
        <f t="shared" si="231"/>
        <v>0</v>
      </c>
      <c r="K867" s="251">
        <f t="shared" si="232"/>
        <v>0.08</v>
      </c>
      <c r="L867" s="174"/>
      <c r="M867" s="174">
        <f t="shared" si="233"/>
        <v>0</v>
      </c>
      <c r="N867" s="174">
        <f t="shared" si="234"/>
        <v>0</v>
      </c>
      <c r="O867" s="174">
        <f t="shared" si="235"/>
        <v>0</v>
      </c>
      <c r="P867" s="174">
        <f t="shared" si="236"/>
        <v>0</v>
      </c>
      <c r="Q867" s="174">
        <f t="shared" si="237"/>
        <v>6</v>
      </c>
      <c r="R867" s="174">
        <f t="shared" si="238"/>
        <v>2</v>
      </c>
      <c r="S867" s="177"/>
      <c r="T867" s="177"/>
      <c r="U867" s="177"/>
      <c r="V867" s="177"/>
      <c r="W867" s="370"/>
      <c r="X867" s="370"/>
      <c r="Y867" s="391"/>
      <c r="Z867" s="177"/>
      <c r="AA867" s="75">
        <v>497</v>
      </c>
      <c r="AB867" s="75">
        <v>497117230</v>
      </c>
      <c r="AC867" s="193" t="s">
        <v>125</v>
      </c>
      <c r="AD867" s="75">
        <v>0</v>
      </c>
      <c r="AE867" s="75">
        <v>0</v>
      </c>
      <c r="AF867" s="75">
        <v>1</v>
      </c>
      <c r="AG867" s="75">
        <v>1</v>
      </c>
      <c r="AH867" s="75">
        <v>0</v>
      </c>
      <c r="AI867" s="75">
        <v>0</v>
      </c>
      <c r="AJ867" s="75">
        <v>0</v>
      </c>
      <c r="AK867" s="164">
        <v>0</v>
      </c>
      <c r="AL867" s="164">
        <v>0</v>
      </c>
      <c r="AM867" s="164">
        <v>0</v>
      </c>
      <c r="AN867" s="164">
        <v>0</v>
      </c>
      <c r="AO867" s="164">
        <v>0</v>
      </c>
      <c r="AP867" s="164">
        <v>0</v>
      </c>
      <c r="AQ867" s="164">
        <v>0</v>
      </c>
      <c r="AR867" s="164">
        <v>0</v>
      </c>
      <c r="AS867" s="75">
        <v>0</v>
      </c>
      <c r="AT867" s="165"/>
      <c r="AU867" s="75">
        <v>117</v>
      </c>
      <c r="AV867" s="75">
        <v>230</v>
      </c>
      <c r="AW867" s="369">
        <v>6</v>
      </c>
      <c r="AY867" s="75"/>
    </row>
    <row r="868" spans="1:51">
      <c r="A868" s="164">
        <f t="shared" si="222"/>
        <v>497</v>
      </c>
      <c r="B868" s="164">
        <f t="shared" si="223"/>
        <v>497117272</v>
      </c>
      <c r="C868" s="165" t="str">
        <f t="shared" si="224"/>
        <v>PIONEER VALLEY CHINESE IMMERSION</v>
      </c>
      <c r="D868" s="174">
        <f t="shared" si="225"/>
        <v>0</v>
      </c>
      <c r="E868" s="174">
        <f t="shared" si="226"/>
        <v>0</v>
      </c>
      <c r="F868" s="174">
        <f t="shared" si="227"/>
        <v>0</v>
      </c>
      <c r="G868" s="174">
        <f t="shared" si="228"/>
        <v>2</v>
      </c>
      <c r="H868" s="174">
        <f t="shared" si="229"/>
        <v>0</v>
      </c>
      <c r="I868" s="174">
        <f t="shared" si="230"/>
        <v>0</v>
      </c>
      <c r="J868" s="174">
        <f t="shared" si="231"/>
        <v>0</v>
      </c>
      <c r="K868" s="251">
        <f t="shared" si="232"/>
        <v>0.08</v>
      </c>
      <c r="L868" s="174"/>
      <c r="M868" s="174">
        <f t="shared" si="233"/>
        <v>0</v>
      </c>
      <c r="N868" s="174">
        <f t="shared" si="234"/>
        <v>0</v>
      </c>
      <c r="O868" s="174">
        <f t="shared" si="235"/>
        <v>0</v>
      </c>
      <c r="P868" s="174">
        <f t="shared" si="236"/>
        <v>0</v>
      </c>
      <c r="Q868" s="174">
        <f t="shared" si="237"/>
        <v>5</v>
      </c>
      <c r="R868" s="174">
        <f t="shared" si="238"/>
        <v>2</v>
      </c>
      <c r="S868" s="177"/>
      <c r="T868" s="177"/>
      <c r="U868" s="177"/>
      <c r="V868" s="177"/>
      <c r="W868" s="370"/>
      <c r="X868" s="370"/>
      <c r="Y868" s="391"/>
      <c r="Z868" s="177"/>
      <c r="AA868" s="75">
        <v>497</v>
      </c>
      <c r="AB868" s="75">
        <v>497117272</v>
      </c>
      <c r="AC868" s="193" t="s">
        <v>125</v>
      </c>
      <c r="AD868" s="75">
        <v>0</v>
      </c>
      <c r="AE868" s="75">
        <v>0</v>
      </c>
      <c r="AF868" s="75">
        <v>0</v>
      </c>
      <c r="AG868" s="75">
        <v>2</v>
      </c>
      <c r="AH868" s="75">
        <v>0</v>
      </c>
      <c r="AI868" s="75">
        <v>0</v>
      </c>
      <c r="AJ868" s="75">
        <v>0</v>
      </c>
      <c r="AK868" s="164">
        <v>0</v>
      </c>
      <c r="AL868" s="164">
        <v>0</v>
      </c>
      <c r="AM868" s="164">
        <v>0</v>
      </c>
      <c r="AN868" s="164">
        <v>0</v>
      </c>
      <c r="AO868" s="164">
        <v>0</v>
      </c>
      <c r="AP868" s="164">
        <v>0</v>
      </c>
      <c r="AQ868" s="164">
        <v>0</v>
      </c>
      <c r="AR868" s="164">
        <v>0</v>
      </c>
      <c r="AS868" s="75">
        <v>0</v>
      </c>
      <c r="AT868" s="165"/>
      <c r="AU868" s="75">
        <v>117</v>
      </c>
      <c r="AV868" s="75">
        <v>272</v>
      </c>
      <c r="AW868" s="369">
        <v>5</v>
      </c>
      <c r="AY868" s="75"/>
    </row>
    <row r="869" spans="1:51">
      <c r="A869" s="164">
        <f t="shared" si="222"/>
        <v>497</v>
      </c>
      <c r="B869" s="164">
        <f t="shared" si="223"/>
        <v>497117275</v>
      </c>
      <c r="C869" s="165" t="str">
        <f t="shared" si="224"/>
        <v>PIONEER VALLEY CHINESE IMMERSION</v>
      </c>
      <c r="D869" s="174">
        <f t="shared" si="225"/>
        <v>0</v>
      </c>
      <c r="E869" s="174">
        <f t="shared" si="226"/>
        <v>0</v>
      </c>
      <c r="F869" s="174">
        <f t="shared" si="227"/>
        <v>0</v>
      </c>
      <c r="G869" s="174">
        <f t="shared" si="228"/>
        <v>3</v>
      </c>
      <c r="H869" s="174">
        <f t="shared" si="229"/>
        <v>0</v>
      </c>
      <c r="I869" s="174">
        <f t="shared" si="230"/>
        <v>0</v>
      </c>
      <c r="J869" s="174">
        <f t="shared" si="231"/>
        <v>0</v>
      </c>
      <c r="K869" s="251">
        <f t="shared" si="232"/>
        <v>0.12</v>
      </c>
      <c r="L869" s="174"/>
      <c r="M869" s="174">
        <f t="shared" si="233"/>
        <v>0</v>
      </c>
      <c r="N869" s="174">
        <f t="shared" si="234"/>
        <v>0</v>
      </c>
      <c r="O869" s="174">
        <f t="shared" si="235"/>
        <v>0</v>
      </c>
      <c r="P869" s="174">
        <f t="shared" si="236"/>
        <v>0</v>
      </c>
      <c r="Q869" s="174">
        <f t="shared" si="237"/>
        <v>3</v>
      </c>
      <c r="R869" s="174">
        <f t="shared" si="238"/>
        <v>3</v>
      </c>
      <c r="S869" s="177"/>
      <c r="T869" s="177"/>
      <c r="U869" s="177"/>
      <c r="V869" s="177"/>
      <c r="W869" s="370"/>
      <c r="X869" s="370"/>
      <c r="Y869" s="391"/>
      <c r="Z869" s="177"/>
      <c r="AA869" s="75">
        <v>497</v>
      </c>
      <c r="AB869" s="75">
        <v>497117275</v>
      </c>
      <c r="AC869" s="193" t="s">
        <v>125</v>
      </c>
      <c r="AD869" s="75">
        <v>0</v>
      </c>
      <c r="AE869" s="75">
        <v>0</v>
      </c>
      <c r="AF869" s="75">
        <v>0</v>
      </c>
      <c r="AG869" s="75">
        <v>3</v>
      </c>
      <c r="AH869" s="75">
        <v>0</v>
      </c>
      <c r="AI869" s="75">
        <v>0</v>
      </c>
      <c r="AJ869" s="75">
        <v>0</v>
      </c>
      <c r="AK869" s="164">
        <v>0</v>
      </c>
      <c r="AL869" s="164">
        <v>0</v>
      </c>
      <c r="AM869" s="164">
        <v>0</v>
      </c>
      <c r="AN869" s="164">
        <v>0</v>
      </c>
      <c r="AO869" s="164">
        <v>0</v>
      </c>
      <c r="AP869" s="164">
        <v>0</v>
      </c>
      <c r="AQ869" s="164">
        <v>0</v>
      </c>
      <c r="AR869" s="164">
        <v>0</v>
      </c>
      <c r="AS869" s="75">
        <v>0</v>
      </c>
      <c r="AT869" s="165"/>
      <c r="AU869" s="75">
        <v>117</v>
      </c>
      <c r="AV869" s="75">
        <v>275</v>
      </c>
      <c r="AW869" s="369">
        <v>3</v>
      </c>
      <c r="AY869" s="75"/>
    </row>
    <row r="870" spans="1:51">
      <c r="A870" s="164">
        <f t="shared" si="222"/>
        <v>497</v>
      </c>
      <c r="B870" s="164">
        <f t="shared" si="223"/>
        <v>497117278</v>
      </c>
      <c r="C870" s="165" t="str">
        <f t="shared" si="224"/>
        <v>PIONEER VALLEY CHINESE IMMERSION</v>
      </c>
      <c r="D870" s="174">
        <f t="shared" si="225"/>
        <v>0</v>
      </c>
      <c r="E870" s="174">
        <f t="shared" si="226"/>
        <v>0</v>
      </c>
      <c r="F870" s="174">
        <f t="shared" si="227"/>
        <v>3</v>
      </c>
      <c r="G870" s="174">
        <f t="shared" si="228"/>
        <v>23</v>
      </c>
      <c r="H870" s="174">
        <f t="shared" si="229"/>
        <v>25</v>
      </c>
      <c r="I870" s="174">
        <f t="shared" si="230"/>
        <v>19</v>
      </c>
      <c r="J870" s="174">
        <f t="shared" si="231"/>
        <v>0</v>
      </c>
      <c r="K870" s="251">
        <f t="shared" si="232"/>
        <v>2.8</v>
      </c>
      <c r="L870" s="174"/>
      <c r="M870" s="174">
        <f t="shared" si="233"/>
        <v>1</v>
      </c>
      <c r="N870" s="174">
        <f t="shared" si="234"/>
        <v>0</v>
      </c>
      <c r="O870" s="174">
        <f t="shared" si="235"/>
        <v>0</v>
      </c>
      <c r="P870" s="174">
        <f t="shared" si="236"/>
        <v>12</v>
      </c>
      <c r="Q870" s="174">
        <f t="shared" si="237"/>
        <v>6</v>
      </c>
      <c r="R870" s="174">
        <f t="shared" si="238"/>
        <v>70</v>
      </c>
      <c r="S870" s="177"/>
      <c r="T870" s="177"/>
      <c r="U870" s="177"/>
      <c r="V870" s="177"/>
      <c r="W870" s="370"/>
      <c r="X870" s="370"/>
      <c r="Y870" s="391"/>
      <c r="Z870" s="177"/>
      <c r="AA870" s="75">
        <v>497</v>
      </c>
      <c r="AB870" s="75">
        <v>497117278</v>
      </c>
      <c r="AC870" s="193" t="s">
        <v>125</v>
      </c>
      <c r="AD870" s="75">
        <v>0</v>
      </c>
      <c r="AE870" s="75">
        <v>0</v>
      </c>
      <c r="AF870" s="75">
        <v>3</v>
      </c>
      <c r="AG870" s="75">
        <v>23</v>
      </c>
      <c r="AH870" s="75">
        <v>25</v>
      </c>
      <c r="AI870" s="75">
        <v>19</v>
      </c>
      <c r="AJ870" s="75">
        <v>0</v>
      </c>
      <c r="AK870" s="164">
        <v>0</v>
      </c>
      <c r="AL870" s="164">
        <v>1</v>
      </c>
      <c r="AM870" s="164">
        <v>0</v>
      </c>
      <c r="AN870" s="164">
        <v>0</v>
      </c>
      <c r="AO870" s="164">
        <v>9</v>
      </c>
      <c r="AP870" s="164">
        <v>0</v>
      </c>
      <c r="AQ870" s="164">
        <v>0</v>
      </c>
      <c r="AR870" s="164">
        <v>0</v>
      </c>
      <c r="AS870" s="75">
        <v>3</v>
      </c>
      <c r="AT870" s="165"/>
      <c r="AU870" s="75">
        <v>117</v>
      </c>
      <c r="AV870" s="75">
        <v>278</v>
      </c>
      <c r="AW870" s="369">
        <v>6</v>
      </c>
      <c r="AY870" s="75"/>
    </row>
    <row r="871" spans="1:51">
      <c r="A871" s="164">
        <f t="shared" si="222"/>
        <v>497</v>
      </c>
      <c r="B871" s="164">
        <f t="shared" si="223"/>
        <v>497117281</v>
      </c>
      <c r="C871" s="165" t="str">
        <f t="shared" si="224"/>
        <v>PIONEER VALLEY CHINESE IMMERSION</v>
      </c>
      <c r="D871" s="174">
        <f t="shared" si="225"/>
        <v>0</v>
      </c>
      <c r="E871" s="174">
        <f t="shared" si="226"/>
        <v>0</v>
      </c>
      <c r="F871" s="174">
        <f t="shared" si="227"/>
        <v>6</v>
      </c>
      <c r="G871" s="174">
        <f t="shared" si="228"/>
        <v>20</v>
      </c>
      <c r="H871" s="174">
        <f t="shared" si="229"/>
        <v>26</v>
      </c>
      <c r="I871" s="174">
        <f t="shared" si="230"/>
        <v>18</v>
      </c>
      <c r="J871" s="174">
        <f t="shared" si="231"/>
        <v>0</v>
      </c>
      <c r="K871" s="251">
        <f t="shared" si="232"/>
        <v>2.8</v>
      </c>
      <c r="L871" s="174"/>
      <c r="M871" s="174">
        <f t="shared" si="233"/>
        <v>0</v>
      </c>
      <c r="N871" s="174">
        <f t="shared" si="234"/>
        <v>0</v>
      </c>
      <c r="O871" s="174">
        <f t="shared" si="235"/>
        <v>1</v>
      </c>
      <c r="P871" s="174">
        <f t="shared" si="236"/>
        <v>33</v>
      </c>
      <c r="Q871" s="174">
        <f t="shared" si="237"/>
        <v>12</v>
      </c>
      <c r="R871" s="174">
        <f t="shared" si="238"/>
        <v>70</v>
      </c>
      <c r="S871" s="177"/>
      <c r="T871" s="177"/>
      <c r="U871" s="177"/>
      <c r="V871" s="177"/>
      <c r="W871" s="370"/>
      <c r="X871" s="370"/>
      <c r="Y871" s="391"/>
      <c r="Z871" s="177"/>
      <c r="AA871" s="75">
        <v>497</v>
      </c>
      <c r="AB871" s="75">
        <v>497117281</v>
      </c>
      <c r="AC871" s="193" t="s">
        <v>125</v>
      </c>
      <c r="AD871" s="75">
        <v>0</v>
      </c>
      <c r="AE871" s="75">
        <v>0</v>
      </c>
      <c r="AF871" s="75">
        <v>6</v>
      </c>
      <c r="AG871" s="75">
        <v>20</v>
      </c>
      <c r="AH871" s="75">
        <v>26</v>
      </c>
      <c r="AI871" s="75">
        <v>18</v>
      </c>
      <c r="AJ871" s="75">
        <v>0</v>
      </c>
      <c r="AK871" s="164">
        <v>0</v>
      </c>
      <c r="AL871" s="164">
        <v>0</v>
      </c>
      <c r="AM871" s="164">
        <v>0</v>
      </c>
      <c r="AN871" s="164">
        <v>1</v>
      </c>
      <c r="AO871" s="164">
        <v>21</v>
      </c>
      <c r="AP871" s="164">
        <v>0</v>
      </c>
      <c r="AQ871" s="164">
        <v>0</v>
      </c>
      <c r="AR871" s="164">
        <v>4</v>
      </c>
      <c r="AS871" s="75">
        <v>8</v>
      </c>
      <c r="AT871" s="165"/>
      <c r="AU871" s="75">
        <v>117</v>
      </c>
      <c r="AV871" s="75">
        <v>281</v>
      </c>
      <c r="AW871" s="369">
        <v>12</v>
      </c>
      <c r="AY871" s="75"/>
    </row>
    <row r="872" spans="1:51">
      <c r="A872" s="164">
        <f t="shared" si="222"/>
        <v>497</v>
      </c>
      <c r="B872" s="164">
        <f t="shared" si="223"/>
        <v>497117325</v>
      </c>
      <c r="C872" s="165" t="str">
        <f t="shared" si="224"/>
        <v>PIONEER VALLEY CHINESE IMMERSION</v>
      </c>
      <c r="D872" s="174">
        <f t="shared" si="225"/>
        <v>0</v>
      </c>
      <c r="E872" s="174">
        <f t="shared" si="226"/>
        <v>0</v>
      </c>
      <c r="F872" s="174">
        <f t="shared" si="227"/>
        <v>0</v>
      </c>
      <c r="G872" s="174">
        <f t="shared" si="228"/>
        <v>7</v>
      </c>
      <c r="H872" s="174">
        <f t="shared" si="229"/>
        <v>2</v>
      </c>
      <c r="I872" s="174">
        <f t="shared" si="230"/>
        <v>4</v>
      </c>
      <c r="J872" s="174">
        <f t="shared" si="231"/>
        <v>0</v>
      </c>
      <c r="K872" s="251">
        <f t="shared" si="232"/>
        <v>0.52</v>
      </c>
      <c r="L872" s="174"/>
      <c r="M872" s="174">
        <f t="shared" si="233"/>
        <v>0</v>
      </c>
      <c r="N872" s="174">
        <f t="shared" si="234"/>
        <v>0</v>
      </c>
      <c r="O872" s="174">
        <f t="shared" si="235"/>
        <v>0</v>
      </c>
      <c r="P872" s="174">
        <f t="shared" si="236"/>
        <v>3</v>
      </c>
      <c r="Q872" s="174">
        <f t="shared" si="237"/>
        <v>9</v>
      </c>
      <c r="R872" s="174">
        <f t="shared" si="238"/>
        <v>13</v>
      </c>
      <c r="S872" s="177"/>
      <c r="T872" s="177"/>
      <c r="U872" s="177"/>
      <c r="V872" s="177"/>
      <c r="W872" s="370"/>
      <c r="X872" s="370"/>
      <c r="Y872" s="391"/>
      <c r="Z872" s="177"/>
      <c r="AA872" s="75">
        <v>497</v>
      </c>
      <c r="AB872" s="75">
        <v>497117325</v>
      </c>
      <c r="AC872" s="193" t="s">
        <v>125</v>
      </c>
      <c r="AD872" s="75">
        <v>0</v>
      </c>
      <c r="AE872" s="75">
        <v>0</v>
      </c>
      <c r="AF872" s="75">
        <v>0</v>
      </c>
      <c r="AG872" s="75">
        <v>7</v>
      </c>
      <c r="AH872" s="75">
        <v>2</v>
      </c>
      <c r="AI872" s="75">
        <v>4</v>
      </c>
      <c r="AJ872" s="75">
        <v>0</v>
      </c>
      <c r="AK872" s="164">
        <v>0</v>
      </c>
      <c r="AL872" s="164">
        <v>0</v>
      </c>
      <c r="AM872" s="164">
        <v>0</v>
      </c>
      <c r="AN872" s="164">
        <v>0</v>
      </c>
      <c r="AO872" s="164">
        <v>3</v>
      </c>
      <c r="AP872" s="164">
        <v>0</v>
      </c>
      <c r="AQ872" s="164">
        <v>0</v>
      </c>
      <c r="AR872" s="164">
        <v>0</v>
      </c>
      <c r="AS872" s="75">
        <v>0</v>
      </c>
      <c r="AT872" s="165"/>
      <c r="AU872" s="75">
        <v>117</v>
      </c>
      <c r="AV872" s="75">
        <v>325</v>
      </c>
      <c r="AW872" s="369">
        <v>9</v>
      </c>
      <c r="AY872" s="75"/>
    </row>
    <row r="873" spans="1:51">
      <c r="A873" s="164">
        <f t="shared" si="222"/>
        <v>497</v>
      </c>
      <c r="B873" s="164">
        <f t="shared" si="223"/>
        <v>497117332</v>
      </c>
      <c r="C873" s="165" t="str">
        <f t="shared" si="224"/>
        <v>PIONEER VALLEY CHINESE IMMERSION</v>
      </c>
      <c r="D873" s="174">
        <f t="shared" si="225"/>
        <v>0</v>
      </c>
      <c r="E873" s="174">
        <f t="shared" si="226"/>
        <v>0</v>
      </c>
      <c r="F873" s="174">
        <f t="shared" si="227"/>
        <v>0</v>
      </c>
      <c r="G873" s="174">
        <f t="shared" si="228"/>
        <v>6</v>
      </c>
      <c r="H873" s="174">
        <f t="shared" si="229"/>
        <v>2</v>
      </c>
      <c r="I873" s="174">
        <f t="shared" si="230"/>
        <v>6</v>
      </c>
      <c r="J873" s="174">
        <f t="shared" si="231"/>
        <v>0</v>
      </c>
      <c r="K873" s="251">
        <f t="shared" si="232"/>
        <v>0.56000000000000005</v>
      </c>
      <c r="L873" s="174"/>
      <c r="M873" s="174">
        <f t="shared" si="233"/>
        <v>0</v>
      </c>
      <c r="N873" s="174">
        <f t="shared" si="234"/>
        <v>0</v>
      </c>
      <c r="O873" s="174">
        <f t="shared" si="235"/>
        <v>1</v>
      </c>
      <c r="P873" s="174">
        <f t="shared" si="236"/>
        <v>6</v>
      </c>
      <c r="Q873" s="174">
        <f t="shared" si="237"/>
        <v>10</v>
      </c>
      <c r="R873" s="174">
        <f t="shared" si="238"/>
        <v>14</v>
      </c>
      <c r="S873" s="177"/>
      <c r="T873" s="177"/>
      <c r="U873" s="177"/>
      <c r="V873" s="177"/>
      <c r="W873" s="370"/>
      <c r="X873" s="370"/>
      <c r="Y873" s="391"/>
      <c r="Z873" s="177"/>
      <c r="AA873" s="75">
        <v>497</v>
      </c>
      <c r="AB873" s="75">
        <v>497117332</v>
      </c>
      <c r="AC873" s="193" t="s">
        <v>125</v>
      </c>
      <c r="AD873" s="75">
        <v>0</v>
      </c>
      <c r="AE873" s="75">
        <v>0</v>
      </c>
      <c r="AF873" s="75">
        <v>0</v>
      </c>
      <c r="AG873" s="75">
        <v>6</v>
      </c>
      <c r="AH873" s="75">
        <v>2</v>
      </c>
      <c r="AI873" s="75">
        <v>6</v>
      </c>
      <c r="AJ873" s="75">
        <v>0</v>
      </c>
      <c r="AK873" s="164">
        <v>0</v>
      </c>
      <c r="AL873" s="164">
        <v>0</v>
      </c>
      <c r="AM873" s="164">
        <v>0</v>
      </c>
      <c r="AN873" s="164">
        <v>1</v>
      </c>
      <c r="AO873" s="164">
        <v>4</v>
      </c>
      <c r="AP873" s="164">
        <v>0</v>
      </c>
      <c r="AQ873" s="164">
        <v>0</v>
      </c>
      <c r="AR873" s="164">
        <v>0</v>
      </c>
      <c r="AS873" s="75">
        <v>2</v>
      </c>
      <c r="AT873" s="165"/>
      <c r="AU873" s="75">
        <v>117</v>
      </c>
      <c r="AV873" s="75">
        <v>332</v>
      </c>
      <c r="AW873" s="369">
        <v>10</v>
      </c>
      <c r="AY873" s="75"/>
    </row>
    <row r="874" spans="1:51">
      <c r="A874" s="164">
        <f t="shared" si="222"/>
        <v>497</v>
      </c>
      <c r="B874" s="164">
        <f t="shared" si="223"/>
        <v>497117340</v>
      </c>
      <c r="C874" s="165" t="str">
        <f t="shared" si="224"/>
        <v>PIONEER VALLEY CHINESE IMMERSION</v>
      </c>
      <c r="D874" s="174">
        <f t="shared" si="225"/>
        <v>0</v>
      </c>
      <c r="E874" s="174">
        <f t="shared" si="226"/>
        <v>0</v>
      </c>
      <c r="F874" s="174">
        <f t="shared" si="227"/>
        <v>0</v>
      </c>
      <c r="G874" s="174">
        <f t="shared" si="228"/>
        <v>1</v>
      </c>
      <c r="H874" s="174">
        <f t="shared" si="229"/>
        <v>0</v>
      </c>
      <c r="I874" s="174">
        <f t="shared" si="230"/>
        <v>0</v>
      </c>
      <c r="J874" s="174">
        <f t="shared" si="231"/>
        <v>0</v>
      </c>
      <c r="K874" s="251">
        <f t="shared" si="232"/>
        <v>0.04</v>
      </c>
      <c r="L874" s="174"/>
      <c r="M874" s="174">
        <f t="shared" si="233"/>
        <v>0</v>
      </c>
      <c r="N874" s="174">
        <f t="shared" si="234"/>
        <v>0</v>
      </c>
      <c r="O874" s="174">
        <f t="shared" si="235"/>
        <v>0</v>
      </c>
      <c r="P874" s="174">
        <f t="shared" si="236"/>
        <v>0</v>
      </c>
      <c r="Q874" s="174">
        <f t="shared" si="237"/>
        <v>7</v>
      </c>
      <c r="R874" s="174">
        <f t="shared" si="238"/>
        <v>1</v>
      </c>
      <c r="S874" s="177"/>
      <c r="T874" s="177"/>
      <c r="U874" s="177"/>
      <c r="V874" s="177"/>
      <c r="W874" s="370"/>
      <c r="X874" s="370"/>
      <c r="Y874" s="391"/>
      <c r="Z874" s="177"/>
      <c r="AA874" s="75">
        <v>497</v>
      </c>
      <c r="AB874" s="75">
        <v>497117340</v>
      </c>
      <c r="AC874" s="193" t="s">
        <v>125</v>
      </c>
      <c r="AD874" s="75">
        <v>0</v>
      </c>
      <c r="AE874" s="75">
        <v>0</v>
      </c>
      <c r="AF874" s="75">
        <v>0</v>
      </c>
      <c r="AG874" s="75">
        <v>1</v>
      </c>
      <c r="AH874" s="75">
        <v>0</v>
      </c>
      <c r="AI874" s="75">
        <v>0</v>
      </c>
      <c r="AJ874" s="75">
        <v>0</v>
      </c>
      <c r="AK874" s="164">
        <v>0</v>
      </c>
      <c r="AL874" s="164">
        <v>0</v>
      </c>
      <c r="AM874" s="164">
        <v>0</v>
      </c>
      <c r="AN874" s="164">
        <v>0</v>
      </c>
      <c r="AO874" s="164">
        <v>0</v>
      </c>
      <c r="AP874" s="164">
        <v>0</v>
      </c>
      <c r="AQ874" s="164">
        <v>0</v>
      </c>
      <c r="AR874" s="164">
        <v>0</v>
      </c>
      <c r="AS874" s="75">
        <v>0</v>
      </c>
      <c r="AT874" s="165"/>
      <c r="AU874" s="75">
        <v>117</v>
      </c>
      <c r="AV874" s="75">
        <v>340</v>
      </c>
      <c r="AW874" s="369">
        <v>7</v>
      </c>
      <c r="AY874" s="75"/>
    </row>
    <row r="875" spans="1:51">
      <c r="A875" s="164">
        <f t="shared" si="222"/>
        <v>497</v>
      </c>
      <c r="B875" s="164">
        <f t="shared" si="223"/>
        <v>497117605</v>
      </c>
      <c r="C875" s="165" t="str">
        <f t="shared" si="224"/>
        <v>PIONEER VALLEY CHINESE IMMERSION</v>
      </c>
      <c r="D875" s="174">
        <f t="shared" si="225"/>
        <v>0</v>
      </c>
      <c r="E875" s="174">
        <f t="shared" si="226"/>
        <v>0</v>
      </c>
      <c r="F875" s="174">
        <f t="shared" si="227"/>
        <v>0</v>
      </c>
      <c r="G875" s="174">
        <f t="shared" si="228"/>
        <v>0</v>
      </c>
      <c r="H875" s="174">
        <f t="shared" si="229"/>
        <v>20</v>
      </c>
      <c r="I875" s="174">
        <f t="shared" si="230"/>
        <v>36</v>
      </c>
      <c r="J875" s="174">
        <f t="shared" si="231"/>
        <v>0</v>
      </c>
      <c r="K875" s="251">
        <f t="shared" si="232"/>
        <v>2.2400000000000002</v>
      </c>
      <c r="L875" s="174"/>
      <c r="M875" s="174">
        <f t="shared" si="233"/>
        <v>0</v>
      </c>
      <c r="N875" s="174">
        <f t="shared" si="234"/>
        <v>1</v>
      </c>
      <c r="O875" s="174">
        <f t="shared" si="235"/>
        <v>0</v>
      </c>
      <c r="P875" s="174">
        <f t="shared" si="236"/>
        <v>12</v>
      </c>
      <c r="Q875" s="174">
        <f t="shared" si="237"/>
        <v>6</v>
      </c>
      <c r="R875" s="174">
        <f t="shared" si="238"/>
        <v>56</v>
      </c>
      <c r="S875" s="177"/>
      <c r="T875" s="177"/>
      <c r="U875" s="177"/>
      <c r="V875" s="177"/>
      <c r="W875" s="370"/>
      <c r="X875" s="370"/>
      <c r="Y875" s="391"/>
      <c r="Z875" s="177"/>
      <c r="AA875" s="75">
        <v>497</v>
      </c>
      <c r="AB875" s="75">
        <v>497117605</v>
      </c>
      <c r="AC875" s="193" t="s">
        <v>125</v>
      </c>
      <c r="AD875" s="75">
        <v>0</v>
      </c>
      <c r="AE875" s="75">
        <v>0</v>
      </c>
      <c r="AF875" s="75">
        <v>0</v>
      </c>
      <c r="AG875" s="75">
        <v>0</v>
      </c>
      <c r="AH875" s="75">
        <v>20</v>
      </c>
      <c r="AI875" s="75">
        <v>36</v>
      </c>
      <c r="AJ875" s="75">
        <v>0</v>
      </c>
      <c r="AK875" s="164">
        <v>0</v>
      </c>
      <c r="AL875" s="164">
        <v>0</v>
      </c>
      <c r="AM875" s="164">
        <v>1</v>
      </c>
      <c r="AN875" s="164">
        <v>0</v>
      </c>
      <c r="AO875" s="164">
        <v>4</v>
      </c>
      <c r="AP875" s="164">
        <v>0</v>
      </c>
      <c r="AQ875" s="164">
        <v>0</v>
      </c>
      <c r="AR875" s="164">
        <v>0</v>
      </c>
      <c r="AS875" s="75">
        <v>8</v>
      </c>
      <c r="AT875" s="165"/>
      <c r="AU875" s="75">
        <v>117</v>
      </c>
      <c r="AV875" s="75">
        <v>605</v>
      </c>
      <c r="AW875" s="369">
        <v>6</v>
      </c>
      <c r="AY875" s="75"/>
    </row>
    <row r="876" spans="1:51">
      <c r="A876" s="164">
        <f t="shared" si="222"/>
        <v>497</v>
      </c>
      <c r="B876" s="164">
        <f t="shared" si="223"/>
        <v>497117632</v>
      </c>
      <c r="C876" s="165" t="str">
        <f t="shared" si="224"/>
        <v>PIONEER VALLEY CHINESE IMMERSION</v>
      </c>
      <c r="D876" s="174">
        <f t="shared" si="225"/>
        <v>0</v>
      </c>
      <c r="E876" s="174">
        <f t="shared" si="226"/>
        <v>0</v>
      </c>
      <c r="F876" s="174">
        <f t="shared" si="227"/>
        <v>0</v>
      </c>
      <c r="G876" s="174">
        <f t="shared" si="228"/>
        <v>1</v>
      </c>
      <c r="H876" s="174">
        <f t="shared" si="229"/>
        <v>0</v>
      </c>
      <c r="I876" s="174">
        <f t="shared" si="230"/>
        <v>0</v>
      </c>
      <c r="J876" s="174">
        <f t="shared" si="231"/>
        <v>0</v>
      </c>
      <c r="K876" s="251">
        <f t="shared" si="232"/>
        <v>0.04</v>
      </c>
      <c r="L876" s="174"/>
      <c r="M876" s="174">
        <f t="shared" si="233"/>
        <v>0</v>
      </c>
      <c r="N876" s="174">
        <f t="shared" si="234"/>
        <v>0</v>
      </c>
      <c r="O876" s="174">
        <f t="shared" si="235"/>
        <v>0</v>
      </c>
      <c r="P876" s="174">
        <f t="shared" si="236"/>
        <v>0</v>
      </c>
      <c r="Q876" s="174">
        <f t="shared" si="237"/>
        <v>6</v>
      </c>
      <c r="R876" s="174">
        <f t="shared" si="238"/>
        <v>1</v>
      </c>
      <c r="S876" s="177"/>
      <c r="T876" s="177"/>
      <c r="U876" s="177"/>
      <c r="V876" s="177"/>
      <c r="W876" s="370"/>
      <c r="X876" s="370"/>
      <c r="Y876" s="391"/>
      <c r="Z876" s="177"/>
      <c r="AA876" s="75">
        <v>497</v>
      </c>
      <c r="AB876" s="75">
        <v>497117632</v>
      </c>
      <c r="AC876" s="193" t="s">
        <v>125</v>
      </c>
      <c r="AD876" s="75">
        <v>0</v>
      </c>
      <c r="AE876" s="75">
        <v>0</v>
      </c>
      <c r="AF876" s="75">
        <v>0</v>
      </c>
      <c r="AG876" s="75">
        <v>1</v>
      </c>
      <c r="AH876" s="75">
        <v>0</v>
      </c>
      <c r="AI876" s="75">
        <v>0</v>
      </c>
      <c r="AJ876" s="75">
        <v>0</v>
      </c>
      <c r="AK876" s="164">
        <v>0</v>
      </c>
      <c r="AL876" s="164">
        <v>0</v>
      </c>
      <c r="AM876" s="164">
        <v>0</v>
      </c>
      <c r="AN876" s="164">
        <v>0</v>
      </c>
      <c r="AO876" s="164">
        <v>0</v>
      </c>
      <c r="AP876" s="164">
        <v>0</v>
      </c>
      <c r="AQ876" s="164">
        <v>0</v>
      </c>
      <c r="AR876" s="164">
        <v>0</v>
      </c>
      <c r="AS876" s="75">
        <v>0</v>
      </c>
      <c r="AT876" s="165"/>
      <c r="AU876" s="75">
        <v>117</v>
      </c>
      <c r="AV876" s="75">
        <v>632</v>
      </c>
      <c r="AW876" s="369">
        <v>6</v>
      </c>
      <c r="AY876" s="75"/>
    </row>
    <row r="877" spans="1:51">
      <c r="A877" s="164">
        <f t="shared" si="222"/>
        <v>497</v>
      </c>
      <c r="B877" s="164">
        <f t="shared" si="223"/>
        <v>497117670</v>
      </c>
      <c r="C877" s="165" t="str">
        <f t="shared" si="224"/>
        <v>PIONEER VALLEY CHINESE IMMERSION</v>
      </c>
      <c r="D877" s="174">
        <f t="shared" si="225"/>
        <v>0</v>
      </c>
      <c r="E877" s="174">
        <f t="shared" si="226"/>
        <v>0</v>
      </c>
      <c r="F877" s="174">
        <f t="shared" si="227"/>
        <v>0</v>
      </c>
      <c r="G877" s="174">
        <f t="shared" si="228"/>
        <v>0</v>
      </c>
      <c r="H877" s="174">
        <f t="shared" si="229"/>
        <v>3</v>
      </c>
      <c r="I877" s="174">
        <f t="shared" si="230"/>
        <v>2</v>
      </c>
      <c r="J877" s="174">
        <f t="shared" si="231"/>
        <v>0</v>
      </c>
      <c r="K877" s="251">
        <f t="shared" si="232"/>
        <v>0.2</v>
      </c>
      <c r="L877" s="174"/>
      <c r="M877" s="174">
        <f t="shared" si="233"/>
        <v>0</v>
      </c>
      <c r="N877" s="174">
        <f t="shared" si="234"/>
        <v>0</v>
      </c>
      <c r="O877" s="174">
        <f t="shared" si="235"/>
        <v>0</v>
      </c>
      <c r="P877" s="174">
        <f t="shared" si="236"/>
        <v>1</v>
      </c>
      <c r="Q877" s="174">
        <f t="shared" si="237"/>
        <v>5</v>
      </c>
      <c r="R877" s="174">
        <f t="shared" si="238"/>
        <v>5</v>
      </c>
      <c r="S877" s="177"/>
      <c r="T877" s="177"/>
      <c r="U877" s="177"/>
      <c r="V877" s="177"/>
      <c r="W877" s="370"/>
      <c r="X877" s="370"/>
      <c r="Y877" s="391"/>
      <c r="Z877" s="177"/>
      <c r="AA877" s="75">
        <v>497</v>
      </c>
      <c r="AB877" s="75">
        <v>497117670</v>
      </c>
      <c r="AC877" s="193" t="s">
        <v>125</v>
      </c>
      <c r="AD877" s="75">
        <v>0</v>
      </c>
      <c r="AE877" s="75">
        <v>0</v>
      </c>
      <c r="AF877" s="75">
        <v>0</v>
      </c>
      <c r="AG877" s="75">
        <v>0</v>
      </c>
      <c r="AH877" s="75">
        <v>3</v>
      </c>
      <c r="AI877" s="75">
        <v>2</v>
      </c>
      <c r="AJ877" s="75">
        <v>0</v>
      </c>
      <c r="AK877" s="164">
        <v>0</v>
      </c>
      <c r="AL877" s="164">
        <v>0</v>
      </c>
      <c r="AM877" s="164">
        <v>0</v>
      </c>
      <c r="AN877" s="164">
        <v>0</v>
      </c>
      <c r="AO877" s="164">
        <v>0</v>
      </c>
      <c r="AP877" s="164">
        <v>0</v>
      </c>
      <c r="AQ877" s="164">
        <v>0</v>
      </c>
      <c r="AR877" s="164">
        <v>0</v>
      </c>
      <c r="AS877" s="75">
        <v>1</v>
      </c>
      <c r="AT877" s="165"/>
      <c r="AU877" s="75">
        <v>117</v>
      </c>
      <c r="AV877" s="75">
        <v>670</v>
      </c>
      <c r="AW877" s="369">
        <v>5</v>
      </c>
      <c r="AY877" s="75"/>
    </row>
    <row r="878" spans="1:51">
      <c r="A878" s="164">
        <f t="shared" si="222"/>
        <v>497</v>
      </c>
      <c r="B878" s="164">
        <f t="shared" si="223"/>
        <v>497117674</v>
      </c>
      <c r="C878" s="165" t="str">
        <f t="shared" si="224"/>
        <v>PIONEER VALLEY CHINESE IMMERSION</v>
      </c>
      <c r="D878" s="174">
        <f t="shared" si="225"/>
        <v>0</v>
      </c>
      <c r="E878" s="174">
        <f t="shared" si="226"/>
        <v>0</v>
      </c>
      <c r="F878" s="174">
        <f t="shared" si="227"/>
        <v>1</v>
      </c>
      <c r="G878" s="174">
        <f t="shared" si="228"/>
        <v>2</v>
      </c>
      <c r="H878" s="174">
        <f t="shared" si="229"/>
        <v>1</v>
      </c>
      <c r="I878" s="174">
        <f t="shared" si="230"/>
        <v>1</v>
      </c>
      <c r="J878" s="174">
        <f t="shared" si="231"/>
        <v>0</v>
      </c>
      <c r="K878" s="251">
        <f t="shared" si="232"/>
        <v>0.2</v>
      </c>
      <c r="L878" s="174"/>
      <c r="M878" s="174">
        <f t="shared" si="233"/>
        <v>0</v>
      </c>
      <c r="N878" s="174">
        <f t="shared" si="234"/>
        <v>0</v>
      </c>
      <c r="O878" s="174">
        <f t="shared" si="235"/>
        <v>0</v>
      </c>
      <c r="P878" s="174">
        <f t="shared" si="236"/>
        <v>3</v>
      </c>
      <c r="Q878" s="174">
        <f t="shared" si="237"/>
        <v>10</v>
      </c>
      <c r="R878" s="174">
        <f t="shared" si="238"/>
        <v>5</v>
      </c>
      <c r="S878" s="177"/>
      <c r="T878" s="177"/>
      <c r="U878" s="177"/>
      <c r="V878" s="177"/>
      <c r="W878" s="370"/>
      <c r="X878" s="370"/>
      <c r="Y878" s="391"/>
      <c r="Z878" s="177"/>
      <c r="AA878" s="75">
        <v>497</v>
      </c>
      <c r="AB878" s="75">
        <v>497117674</v>
      </c>
      <c r="AC878" s="193" t="s">
        <v>125</v>
      </c>
      <c r="AD878" s="75">
        <v>0</v>
      </c>
      <c r="AE878" s="75">
        <v>0</v>
      </c>
      <c r="AF878" s="75">
        <v>1</v>
      </c>
      <c r="AG878" s="75">
        <v>2</v>
      </c>
      <c r="AH878" s="75">
        <v>1</v>
      </c>
      <c r="AI878" s="75">
        <v>1</v>
      </c>
      <c r="AJ878" s="75">
        <v>0</v>
      </c>
      <c r="AK878" s="164">
        <v>0</v>
      </c>
      <c r="AL878" s="164">
        <v>0</v>
      </c>
      <c r="AM878" s="164">
        <v>0</v>
      </c>
      <c r="AN878" s="164">
        <v>0</v>
      </c>
      <c r="AO878" s="164">
        <v>2</v>
      </c>
      <c r="AP878" s="164">
        <v>0</v>
      </c>
      <c r="AQ878" s="164">
        <v>0</v>
      </c>
      <c r="AR878" s="164">
        <v>1</v>
      </c>
      <c r="AS878" s="75">
        <v>0</v>
      </c>
      <c r="AT878" s="165"/>
      <c r="AU878" s="75">
        <v>117</v>
      </c>
      <c r="AV878" s="75">
        <v>674</v>
      </c>
      <c r="AW878" s="369">
        <v>10</v>
      </c>
      <c r="AY878" s="75"/>
    </row>
    <row r="879" spans="1:51">
      <c r="A879" s="164">
        <f t="shared" si="222"/>
        <v>497</v>
      </c>
      <c r="B879" s="164">
        <f t="shared" si="223"/>
        <v>497117680</v>
      </c>
      <c r="C879" s="165" t="str">
        <f t="shared" si="224"/>
        <v>PIONEER VALLEY CHINESE IMMERSION</v>
      </c>
      <c r="D879" s="174">
        <f t="shared" si="225"/>
        <v>0</v>
      </c>
      <c r="E879" s="174">
        <f t="shared" si="226"/>
        <v>0</v>
      </c>
      <c r="F879" s="174">
        <f t="shared" si="227"/>
        <v>0</v>
      </c>
      <c r="G879" s="174">
        <f t="shared" si="228"/>
        <v>3</v>
      </c>
      <c r="H879" s="174">
        <f t="shared" si="229"/>
        <v>0</v>
      </c>
      <c r="I879" s="174">
        <f t="shared" si="230"/>
        <v>1</v>
      </c>
      <c r="J879" s="174">
        <f t="shared" si="231"/>
        <v>0</v>
      </c>
      <c r="K879" s="251">
        <f t="shared" si="232"/>
        <v>0.16</v>
      </c>
      <c r="L879" s="174"/>
      <c r="M879" s="174">
        <f t="shared" si="233"/>
        <v>0</v>
      </c>
      <c r="N879" s="174">
        <f t="shared" si="234"/>
        <v>0</v>
      </c>
      <c r="O879" s="174">
        <f t="shared" si="235"/>
        <v>0</v>
      </c>
      <c r="P879" s="174">
        <f t="shared" si="236"/>
        <v>0</v>
      </c>
      <c r="Q879" s="174">
        <f t="shared" si="237"/>
        <v>5</v>
      </c>
      <c r="R879" s="174">
        <f t="shared" si="238"/>
        <v>4</v>
      </c>
      <c r="S879" s="177"/>
      <c r="T879" s="177"/>
      <c r="U879" s="177"/>
      <c r="V879" s="177"/>
      <c r="W879" s="370"/>
      <c r="X879" s="370"/>
      <c r="Y879" s="391"/>
      <c r="Z879" s="177"/>
      <c r="AA879" s="75">
        <v>497</v>
      </c>
      <c r="AB879" s="75">
        <v>497117680</v>
      </c>
      <c r="AC879" s="193" t="s">
        <v>125</v>
      </c>
      <c r="AD879" s="75">
        <v>0</v>
      </c>
      <c r="AE879" s="75">
        <v>0</v>
      </c>
      <c r="AF879" s="75">
        <v>0</v>
      </c>
      <c r="AG879" s="75">
        <v>3</v>
      </c>
      <c r="AH879" s="75">
        <v>0</v>
      </c>
      <c r="AI879" s="75">
        <v>1</v>
      </c>
      <c r="AJ879" s="75">
        <v>0</v>
      </c>
      <c r="AK879" s="164">
        <v>0</v>
      </c>
      <c r="AL879" s="164">
        <v>0</v>
      </c>
      <c r="AM879" s="164">
        <v>0</v>
      </c>
      <c r="AN879" s="164">
        <v>0</v>
      </c>
      <c r="AO879" s="164">
        <v>0</v>
      </c>
      <c r="AP879" s="164">
        <v>0</v>
      </c>
      <c r="AQ879" s="164">
        <v>0</v>
      </c>
      <c r="AR879" s="164">
        <v>0</v>
      </c>
      <c r="AS879" s="75">
        <v>0</v>
      </c>
      <c r="AT879" s="165"/>
      <c r="AU879" s="75">
        <v>117</v>
      </c>
      <c r="AV879" s="75">
        <v>680</v>
      </c>
      <c r="AW879" s="369">
        <v>5</v>
      </c>
      <c r="AY879" s="75"/>
    </row>
    <row r="880" spans="1:51">
      <c r="A880" s="164">
        <f t="shared" si="222"/>
        <v>497</v>
      </c>
      <c r="B880" s="164">
        <f t="shared" si="223"/>
        <v>497117683</v>
      </c>
      <c r="C880" s="165" t="str">
        <f t="shared" si="224"/>
        <v>PIONEER VALLEY CHINESE IMMERSION</v>
      </c>
      <c r="D880" s="174">
        <f t="shared" si="225"/>
        <v>0</v>
      </c>
      <c r="E880" s="174">
        <f t="shared" si="226"/>
        <v>0</v>
      </c>
      <c r="F880" s="174">
        <f t="shared" si="227"/>
        <v>0</v>
      </c>
      <c r="G880" s="174">
        <f t="shared" si="228"/>
        <v>0</v>
      </c>
      <c r="H880" s="174">
        <f t="shared" si="229"/>
        <v>2</v>
      </c>
      <c r="I880" s="174">
        <f t="shared" si="230"/>
        <v>3</v>
      </c>
      <c r="J880" s="174">
        <f t="shared" si="231"/>
        <v>0</v>
      </c>
      <c r="K880" s="251">
        <f t="shared" si="232"/>
        <v>0.2</v>
      </c>
      <c r="L880" s="174"/>
      <c r="M880" s="174">
        <f t="shared" si="233"/>
        <v>0</v>
      </c>
      <c r="N880" s="174">
        <f t="shared" si="234"/>
        <v>0</v>
      </c>
      <c r="O880" s="174">
        <f t="shared" si="235"/>
        <v>0</v>
      </c>
      <c r="P880" s="174">
        <f t="shared" si="236"/>
        <v>1</v>
      </c>
      <c r="Q880" s="174">
        <f t="shared" si="237"/>
        <v>4</v>
      </c>
      <c r="R880" s="174">
        <f t="shared" si="238"/>
        <v>5</v>
      </c>
      <c r="S880" s="177"/>
      <c r="T880" s="177"/>
      <c r="U880" s="177"/>
      <c r="V880" s="177"/>
      <c r="W880" s="370"/>
      <c r="X880" s="370"/>
      <c r="Y880" s="391"/>
      <c r="Z880" s="177"/>
      <c r="AA880" s="75">
        <v>497</v>
      </c>
      <c r="AB880" s="75">
        <v>497117683</v>
      </c>
      <c r="AC880" s="193" t="s">
        <v>125</v>
      </c>
      <c r="AD880" s="75">
        <v>0</v>
      </c>
      <c r="AE880" s="75">
        <v>0</v>
      </c>
      <c r="AF880" s="75">
        <v>0</v>
      </c>
      <c r="AG880" s="75">
        <v>0</v>
      </c>
      <c r="AH880" s="75">
        <v>2</v>
      </c>
      <c r="AI880" s="75">
        <v>3</v>
      </c>
      <c r="AJ880" s="75">
        <v>0</v>
      </c>
      <c r="AK880" s="164">
        <v>0</v>
      </c>
      <c r="AL880" s="164">
        <v>0</v>
      </c>
      <c r="AM880" s="164">
        <v>0</v>
      </c>
      <c r="AN880" s="164">
        <v>0</v>
      </c>
      <c r="AO880" s="164">
        <v>1</v>
      </c>
      <c r="AP880" s="164">
        <v>0</v>
      </c>
      <c r="AQ880" s="164">
        <v>0</v>
      </c>
      <c r="AR880" s="164">
        <v>0</v>
      </c>
      <c r="AS880" s="75">
        <v>0</v>
      </c>
      <c r="AT880" s="165"/>
      <c r="AU880" s="75">
        <v>117</v>
      </c>
      <c r="AV880" s="75">
        <v>683</v>
      </c>
      <c r="AW880" s="369">
        <v>4</v>
      </c>
      <c r="AY880" s="75"/>
    </row>
    <row r="881" spans="1:51">
      <c r="A881" s="164">
        <f t="shared" si="222"/>
        <v>497</v>
      </c>
      <c r="B881" s="164">
        <f t="shared" si="223"/>
        <v>497117717</v>
      </c>
      <c r="C881" s="165" t="str">
        <f t="shared" si="224"/>
        <v>PIONEER VALLEY CHINESE IMMERSION</v>
      </c>
      <c r="D881" s="174">
        <f t="shared" si="225"/>
        <v>0</v>
      </c>
      <c r="E881" s="174">
        <f t="shared" si="226"/>
        <v>0</v>
      </c>
      <c r="F881" s="174">
        <f t="shared" si="227"/>
        <v>0</v>
      </c>
      <c r="G881" s="174">
        <f t="shared" si="228"/>
        <v>0</v>
      </c>
      <c r="H881" s="174">
        <f t="shared" si="229"/>
        <v>1</v>
      </c>
      <c r="I881" s="174">
        <f t="shared" si="230"/>
        <v>1</v>
      </c>
      <c r="J881" s="174">
        <f t="shared" si="231"/>
        <v>0</v>
      </c>
      <c r="K881" s="251">
        <f t="shared" si="232"/>
        <v>0.08</v>
      </c>
      <c r="L881" s="174"/>
      <c r="M881" s="174">
        <f t="shared" si="233"/>
        <v>0</v>
      </c>
      <c r="N881" s="174">
        <f t="shared" si="234"/>
        <v>0</v>
      </c>
      <c r="O881" s="174">
        <f t="shared" si="235"/>
        <v>0</v>
      </c>
      <c r="P881" s="174">
        <f t="shared" si="236"/>
        <v>0</v>
      </c>
      <c r="Q881" s="174">
        <f t="shared" si="237"/>
        <v>9</v>
      </c>
      <c r="R881" s="174">
        <f t="shared" si="238"/>
        <v>2</v>
      </c>
      <c r="S881" s="177"/>
      <c r="T881" s="177"/>
      <c r="U881" s="177"/>
      <c r="V881" s="177"/>
      <c r="W881" s="370"/>
      <c r="X881" s="370"/>
      <c r="Y881" s="391"/>
      <c r="Z881" s="177"/>
      <c r="AA881" s="75">
        <v>497</v>
      </c>
      <c r="AB881" s="75">
        <v>497117717</v>
      </c>
      <c r="AC881" s="193" t="s">
        <v>125</v>
      </c>
      <c r="AD881" s="75">
        <v>0</v>
      </c>
      <c r="AE881" s="75">
        <v>0</v>
      </c>
      <c r="AF881" s="75">
        <v>0</v>
      </c>
      <c r="AG881" s="75">
        <v>0</v>
      </c>
      <c r="AH881" s="75">
        <v>1</v>
      </c>
      <c r="AI881" s="75">
        <v>1</v>
      </c>
      <c r="AJ881" s="75">
        <v>0</v>
      </c>
      <c r="AK881" s="164">
        <v>0</v>
      </c>
      <c r="AL881" s="164">
        <v>0</v>
      </c>
      <c r="AM881" s="164">
        <v>0</v>
      </c>
      <c r="AN881" s="164">
        <v>0</v>
      </c>
      <c r="AO881" s="164">
        <v>0</v>
      </c>
      <c r="AP881" s="164">
        <v>0</v>
      </c>
      <c r="AQ881" s="164">
        <v>0</v>
      </c>
      <c r="AR881" s="164">
        <v>0</v>
      </c>
      <c r="AS881" s="75">
        <v>0</v>
      </c>
      <c r="AT881" s="165"/>
      <c r="AU881" s="75">
        <v>117</v>
      </c>
      <c r="AV881" s="75">
        <v>717</v>
      </c>
      <c r="AW881" s="369">
        <v>9</v>
      </c>
      <c r="AY881" s="75"/>
    </row>
    <row r="882" spans="1:51">
      <c r="A882" s="164">
        <f t="shared" si="222"/>
        <v>497</v>
      </c>
      <c r="B882" s="164">
        <f t="shared" si="223"/>
        <v>497117750</v>
      </c>
      <c r="C882" s="165" t="str">
        <f t="shared" si="224"/>
        <v>PIONEER VALLEY CHINESE IMMERSION</v>
      </c>
      <c r="D882" s="174">
        <f t="shared" si="225"/>
        <v>0</v>
      </c>
      <c r="E882" s="174">
        <f t="shared" si="226"/>
        <v>0</v>
      </c>
      <c r="F882" s="174">
        <f t="shared" si="227"/>
        <v>1</v>
      </c>
      <c r="G882" s="174">
        <f t="shared" si="228"/>
        <v>0</v>
      </c>
      <c r="H882" s="174">
        <f t="shared" si="229"/>
        <v>0</v>
      </c>
      <c r="I882" s="174">
        <f t="shared" si="230"/>
        <v>2</v>
      </c>
      <c r="J882" s="174">
        <f t="shared" si="231"/>
        <v>0</v>
      </c>
      <c r="K882" s="251">
        <f t="shared" si="232"/>
        <v>0.12</v>
      </c>
      <c r="L882" s="174"/>
      <c r="M882" s="174">
        <f t="shared" si="233"/>
        <v>0</v>
      </c>
      <c r="N882" s="174">
        <f t="shared" si="234"/>
        <v>0</v>
      </c>
      <c r="O882" s="174">
        <f t="shared" si="235"/>
        <v>0</v>
      </c>
      <c r="P882" s="174">
        <f t="shared" si="236"/>
        <v>0</v>
      </c>
      <c r="Q882" s="174">
        <f t="shared" si="237"/>
        <v>6</v>
      </c>
      <c r="R882" s="174">
        <f t="shared" si="238"/>
        <v>3</v>
      </c>
      <c r="S882" s="177"/>
      <c r="T882" s="177"/>
      <c r="U882" s="177"/>
      <c r="V882" s="177"/>
      <c r="W882" s="370"/>
      <c r="X882" s="370"/>
      <c r="Y882" s="391"/>
      <c r="Z882" s="177"/>
      <c r="AA882" s="75">
        <v>497</v>
      </c>
      <c r="AB882" s="75">
        <v>497117750</v>
      </c>
      <c r="AC882" s="193" t="s">
        <v>125</v>
      </c>
      <c r="AD882" s="75">
        <v>0</v>
      </c>
      <c r="AE882" s="75">
        <v>0</v>
      </c>
      <c r="AF882" s="75">
        <v>1</v>
      </c>
      <c r="AG882" s="75">
        <v>0</v>
      </c>
      <c r="AH882" s="75">
        <v>0</v>
      </c>
      <c r="AI882" s="75">
        <v>2</v>
      </c>
      <c r="AJ882" s="75">
        <v>0</v>
      </c>
      <c r="AK882" s="164">
        <v>0</v>
      </c>
      <c r="AL882" s="164">
        <v>0</v>
      </c>
      <c r="AM882" s="164">
        <v>0</v>
      </c>
      <c r="AN882" s="164">
        <v>0</v>
      </c>
      <c r="AO882" s="164">
        <v>0</v>
      </c>
      <c r="AP882" s="164">
        <v>0</v>
      </c>
      <c r="AQ882" s="164">
        <v>0</v>
      </c>
      <c r="AR882" s="164">
        <v>0</v>
      </c>
      <c r="AS882" s="75">
        <v>0</v>
      </c>
      <c r="AT882" s="165"/>
      <c r="AU882" s="75">
        <v>117</v>
      </c>
      <c r="AV882" s="75">
        <v>750</v>
      </c>
      <c r="AW882" s="369">
        <v>6</v>
      </c>
      <c r="AY882" s="75"/>
    </row>
    <row r="883" spans="1:51">
      <c r="A883" s="164">
        <f t="shared" si="222"/>
        <v>497</v>
      </c>
      <c r="B883" s="164">
        <f t="shared" si="223"/>
        <v>497117755</v>
      </c>
      <c r="C883" s="165" t="str">
        <f t="shared" si="224"/>
        <v>PIONEER VALLEY CHINESE IMMERSION</v>
      </c>
      <c r="D883" s="174">
        <f t="shared" si="225"/>
        <v>0</v>
      </c>
      <c r="E883" s="174">
        <f t="shared" si="226"/>
        <v>0</v>
      </c>
      <c r="F883" s="174">
        <f t="shared" si="227"/>
        <v>0</v>
      </c>
      <c r="G883" s="174">
        <f t="shared" si="228"/>
        <v>0</v>
      </c>
      <c r="H883" s="174">
        <f t="shared" si="229"/>
        <v>2</v>
      </c>
      <c r="I883" s="174">
        <f t="shared" si="230"/>
        <v>2</v>
      </c>
      <c r="J883" s="174">
        <f t="shared" si="231"/>
        <v>0</v>
      </c>
      <c r="K883" s="251">
        <f t="shared" si="232"/>
        <v>0.16</v>
      </c>
      <c r="L883" s="174"/>
      <c r="M883" s="174">
        <f t="shared" si="233"/>
        <v>0</v>
      </c>
      <c r="N883" s="174">
        <f t="shared" si="234"/>
        <v>0</v>
      </c>
      <c r="O883" s="174">
        <f t="shared" si="235"/>
        <v>0</v>
      </c>
      <c r="P883" s="174">
        <f t="shared" si="236"/>
        <v>0</v>
      </c>
      <c r="Q883" s="174">
        <f t="shared" si="237"/>
        <v>10</v>
      </c>
      <c r="R883" s="174">
        <f t="shared" si="238"/>
        <v>4</v>
      </c>
      <c r="S883" s="177"/>
      <c r="T883" s="177"/>
      <c r="U883" s="177"/>
      <c r="V883" s="177"/>
      <c r="W883" s="370"/>
      <c r="X883" s="370"/>
      <c r="Y883" s="391"/>
      <c r="Z883" s="177"/>
      <c r="AA883" s="75">
        <v>497</v>
      </c>
      <c r="AB883" s="75">
        <v>497117755</v>
      </c>
      <c r="AC883" s="193" t="s">
        <v>125</v>
      </c>
      <c r="AD883" s="75">
        <v>0</v>
      </c>
      <c r="AE883" s="75">
        <v>0</v>
      </c>
      <c r="AF883" s="75">
        <v>0</v>
      </c>
      <c r="AG883" s="75">
        <v>0</v>
      </c>
      <c r="AH883" s="75">
        <v>2</v>
      </c>
      <c r="AI883" s="75">
        <v>2</v>
      </c>
      <c r="AJ883" s="75">
        <v>0</v>
      </c>
      <c r="AK883" s="164">
        <v>0</v>
      </c>
      <c r="AL883" s="164">
        <v>0</v>
      </c>
      <c r="AM883" s="164">
        <v>0</v>
      </c>
      <c r="AN883" s="164">
        <v>0</v>
      </c>
      <c r="AO883" s="164">
        <v>0</v>
      </c>
      <c r="AP883" s="164">
        <v>0</v>
      </c>
      <c r="AQ883" s="164">
        <v>0</v>
      </c>
      <c r="AR883" s="164">
        <v>0</v>
      </c>
      <c r="AS883" s="75">
        <v>0</v>
      </c>
      <c r="AT883" s="165"/>
      <c r="AU883" s="75">
        <v>117</v>
      </c>
      <c r="AV883" s="75">
        <v>755</v>
      </c>
      <c r="AW883" s="369">
        <v>10</v>
      </c>
      <c r="AY883" s="75"/>
    </row>
    <row r="884" spans="1:51">
      <c r="A884" s="164">
        <f t="shared" si="222"/>
        <v>497</v>
      </c>
      <c r="B884" s="164">
        <f t="shared" si="223"/>
        <v>497117766</v>
      </c>
      <c r="C884" s="165" t="str">
        <f t="shared" si="224"/>
        <v>PIONEER VALLEY CHINESE IMMERSION</v>
      </c>
      <c r="D884" s="174">
        <f t="shared" si="225"/>
        <v>0</v>
      </c>
      <c r="E884" s="174">
        <f t="shared" si="226"/>
        <v>0</v>
      </c>
      <c r="F884" s="174">
        <f t="shared" si="227"/>
        <v>0</v>
      </c>
      <c r="G884" s="174">
        <f t="shared" si="228"/>
        <v>2</v>
      </c>
      <c r="H884" s="174">
        <f t="shared" si="229"/>
        <v>1</v>
      </c>
      <c r="I884" s="174">
        <f t="shared" si="230"/>
        <v>1</v>
      </c>
      <c r="J884" s="174">
        <f t="shared" si="231"/>
        <v>0</v>
      </c>
      <c r="K884" s="251">
        <f t="shared" si="232"/>
        <v>0.16</v>
      </c>
      <c r="L884" s="174"/>
      <c r="M884" s="174">
        <f t="shared" si="233"/>
        <v>0</v>
      </c>
      <c r="N884" s="174">
        <f t="shared" si="234"/>
        <v>0</v>
      </c>
      <c r="O884" s="174">
        <f t="shared" si="235"/>
        <v>0</v>
      </c>
      <c r="P884" s="174">
        <f t="shared" si="236"/>
        <v>0</v>
      </c>
      <c r="Q884" s="174">
        <f t="shared" si="237"/>
        <v>7</v>
      </c>
      <c r="R884" s="174">
        <f t="shared" si="238"/>
        <v>4</v>
      </c>
      <c r="S884" s="177"/>
      <c r="T884" s="177"/>
      <c r="U884" s="177"/>
      <c r="V884" s="177"/>
      <c r="W884" s="370"/>
      <c r="X884" s="370"/>
      <c r="Y884" s="391"/>
      <c r="Z884" s="177"/>
      <c r="AA884" s="75">
        <v>497</v>
      </c>
      <c r="AB884" s="75">
        <v>497117766</v>
      </c>
      <c r="AC884" s="193" t="s">
        <v>125</v>
      </c>
      <c r="AD884" s="75">
        <v>0</v>
      </c>
      <c r="AE884" s="75">
        <v>0</v>
      </c>
      <c r="AF884" s="75">
        <v>0</v>
      </c>
      <c r="AG884" s="75">
        <v>2</v>
      </c>
      <c r="AH884" s="75">
        <v>1</v>
      </c>
      <c r="AI884" s="75">
        <v>1</v>
      </c>
      <c r="AJ884" s="75">
        <v>0</v>
      </c>
      <c r="AK884" s="164">
        <v>0</v>
      </c>
      <c r="AL884" s="164">
        <v>0</v>
      </c>
      <c r="AM884" s="164">
        <v>0</v>
      </c>
      <c r="AN884" s="164">
        <v>0</v>
      </c>
      <c r="AO884" s="164">
        <v>0</v>
      </c>
      <c r="AP884" s="164">
        <v>0</v>
      </c>
      <c r="AQ884" s="164">
        <v>0</v>
      </c>
      <c r="AR884" s="164">
        <v>0</v>
      </c>
      <c r="AS884" s="75">
        <v>0</v>
      </c>
      <c r="AT884" s="165"/>
      <c r="AU884" s="75">
        <v>117</v>
      </c>
      <c r="AV884" s="75">
        <v>766</v>
      </c>
      <c r="AW884" s="369">
        <v>7</v>
      </c>
      <c r="AY884" s="75"/>
    </row>
    <row r="885" spans="1:51">
      <c r="A885" s="164">
        <f t="shared" si="222"/>
        <v>498</v>
      </c>
      <c r="B885" s="164">
        <f t="shared" si="223"/>
        <v>498281005</v>
      </c>
      <c r="C885" s="165" t="str">
        <f t="shared" si="224"/>
        <v>VERITAS PREPARATORY</v>
      </c>
      <c r="D885" s="174">
        <f t="shared" si="225"/>
        <v>0</v>
      </c>
      <c r="E885" s="174">
        <f t="shared" si="226"/>
        <v>0</v>
      </c>
      <c r="F885" s="174">
        <f t="shared" si="227"/>
        <v>0</v>
      </c>
      <c r="G885" s="174">
        <f t="shared" si="228"/>
        <v>0</v>
      </c>
      <c r="H885" s="174">
        <f t="shared" si="229"/>
        <v>0</v>
      </c>
      <c r="I885" s="174">
        <f t="shared" si="230"/>
        <v>1</v>
      </c>
      <c r="J885" s="174">
        <f t="shared" si="231"/>
        <v>0</v>
      </c>
      <c r="K885" s="251">
        <f t="shared" si="232"/>
        <v>0.04</v>
      </c>
      <c r="L885" s="174"/>
      <c r="M885" s="174">
        <f t="shared" si="233"/>
        <v>0</v>
      </c>
      <c r="N885" s="174">
        <f t="shared" si="234"/>
        <v>0</v>
      </c>
      <c r="O885" s="174">
        <f t="shared" si="235"/>
        <v>0</v>
      </c>
      <c r="P885" s="174">
        <f t="shared" si="236"/>
        <v>1</v>
      </c>
      <c r="Q885" s="174">
        <f t="shared" si="237"/>
        <v>8</v>
      </c>
      <c r="R885" s="174">
        <f t="shared" si="238"/>
        <v>1</v>
      </c>
      <c r="S885" s="177"/>
      <c r="T885" s="177"/>
      <c r="U885" s="177"/>
      <c r="V885" s="177"/>
      <c r="W885" s="370"/>
      <c r="X885" s="370"/>
      <c r="Y885" s="391"/>
      <c r="Z885" s="177"/>
      <c r="AA885" s="75">
        <v>498</v>
      </c>
      <c r="AB885" s="75">
        <v>498281005</v>
      </c>
      <c r="AC885" s="193" t="s">
        <v>127</v>
      </c>
      <c r="AD885" s="75">
        <v>0</v>
      </c>
      <c r="AE885" s="75">
        <v>0</v>
      </c>
      <c r="AF885" s="75">
        <v>0</v>
      </c>
      <c r="AG885" s="75">
        <v>0</v>
      </c>
      <c r="AH885" s="75">
        <v>0</v>
      </c>
      <c r="AI885" s="75">
        <v>1</v>
      </c>
      <c r="AJ885" s="75">
        <v>0</v>
      </c>
      <c r="AK885" s="164">
        <v>0</v>
      </c>
      <c r="AL885" s="164">
        <v>0</v>
      </c>
      <c r="AM885" s="164">
        <v>0</v>
      </c>
      <c r="AN885" s="164">
        <v>0</v>
      </c>
      <c r="AO885" s="164">
        <v>0</v>
      </c>
      <c r="AP885" s="164">
        <v>0</v>
      </c>
      <c r="AQ885" s="164">
        <v>0</v>
      </c>
      <c r="AR885" s="164">
        <v>0</v>
      </c>
      <c r="AS885" s="75">
        <v>1</v>
      </c>
      <c r="AT885" s="165"/>
      <c r="AU885" s="75">
        <v>281</v>
      </c>
      <c r="AV885" s="75">
        <v>5</v>
      </c>
      <c r="AW885" s="369">
        <v>8</v>
      </c>
      <c r="AY885" s="75"/>
    </row>
    <row r="886" spans="1:51">
      <c r="A886" s="164">
        <f t="shared" si="222"/>
        <v>498</v>
      </c>
      <c r="B886" s="164">
        <f t="shared" si="223"/>
        <v>498281061</v>
      </c>
      <c r="C886" s="165" t="str">
        <f t="shared" si="224"/>
        <v>VERITAS PREPARATORY</v>
      </c>
      <c r="D886" s="174">
        <f t="shared" si="225"/>
        <v>0</v>
      </c>
      <c r="E886" s="174">
        <f t="shared" si="226"/>
        <v>0</v>
      </c>
      <c r="F886" s="174">
        <f t="shared" si="227"/>
        <v>0</v>
      </c>
      <c r="G886" s="174">
        <f t="shared" si="228"/>
        <v>1</v>
      </c>
      <c r="H886" s="174">
        <f t="shared" si="229"/>
        <v>3</v>
      </c>
      <c r="I886" s="174">
        <f t="shared" si="230"/>
        <v>10</v>
      </c>
      <c r="J886" s="174">
        <f t="shared" si="231"/>
        <v>0</v>
      </c>
      <c r="K886" s="251">
        <f t="shared" si="232"/>
        <v>0.56000000000000005</v>
      </c>
      <c r="L886" s="174"/>
      <c r="M886" s="174">
        <f t="shared" si="233"/>
        <v>0</v>
      </c>
      <c r="N886" s="174">
        <f t="shared" si="234"/>
        <v>0</v>
      </c>
      <c r="O886" s="174">
        <f t="shared" si="235"/>
        <v>0</v>
      </c>
      <c r="P886" s="174">
        <f t="shared" si="236"/>
        <v>11</v>
      </c>
      <c r="Q886" s="174">
        <f t="shared" si="237"/>
        <v>10</v>
      </c>
      <c r="R886" s="174">
        <f t="shared" si="238"/>
        <v>14</v>
      </c>
      <c r="S886" s="177"/>
      <c r="T886" s="177"/>
      <c r="U886" s="177"/>
      <c r="V886" s="177"/>
      <c r="W886" s="370"/>
      <c r="X886" s="370"/>
      <c r="Y886" s="391"/>
      <c r="Z886" s="177"/>
      <c r="AA886" s="75">
        <v>498</v>
      </c>
      <c r="AB886" s="75">
        <v>498281061</v>
      </c>
      <c r="AC886" s="193" t="s">
        <v>127</v>
      </c>
      <c r="AD886" s="75">
        <v>0</v>
      </c>
      <c r="AE886" s="75">
        <v>0</v>
      </c>
      <c r="AF886" s="75">
        <v>0</v>
      </c>
      <c r="AG886" s="75">
        <v>1</v>
      </c>
      <c r="AH886" s="75">
        <v>3</v>
      </c>
      <c r="AI886" s="75">
        <v>10</v>
      </c>
      <c r="AJ886" s="75">
        <v>0</v>
      </c>
      <c r="AK886" s="164">
        <v>0</v>
      </c>
      <c r="AL886" s="164">
        <v>0</v>
      </c>
      <c r="AM886" s="164">
        <v>0</v>
      </c>
      <c r="AN886" s="164">
        <v>0</v>
      </c>
      <c r="AO886" s="164">
        <v>3</v>
      </c>
      <c r="AP886" s="164">
        <v>0</v>
      </c>
      <c r="AQ886" s="164">
        <v>0</v>
      </c>
      <c r="AR886" s="164">
        <v>0</v>
      </c>
      <c r="AS886" s="75">
        <v>8</v>
      </c>
      <c r="AT886" s="165"/>
      <c r="AU886" s="75">
        <v>281</v>
      </c>
      <c r="AV886" s="75">
        <v>61</v>
      </c>
      <c r="AW886" s="369">
        <v>10</v>
      </c>
      <c r="AY886" s="75"/>
    </row>
    <row r="887" spans="1:51">
      <c r="A887" s="164">
        <f t="shared" si="222"/>
        <v>498</v>
      </c>
      <c r="B887" s="164">
        <f t="shared" si="223"/>
        <v>498281087</v>
      </c>
      <c r="C887" s="165" t="str">
        <f t="shared" si="224"/>
        <v>VERITAS PREPARATORY</v>
      </c>
      <c r="D887" s="174">
        <f t="shared" si="225"/>
        <v>0</v>
      </c>
      <c r="E887" s="174">
        <f t="shared" si="226"/>
        <v>0</v>
      </c>
      <c r="F887" s="174">
        <f t="shared" si="227"/>
        <v>0</v>
      </c>
      <c r="G887" s="174">
        <f t="shared" si="228"/>
        <v>0</v>
      </c>
      <c r="H887" s="174">
        <f t="shared" si="229"/>
        <v>1</v>
      </c>
      <c r="I887" s="174">
        <f t="shared" si="230"/>
        <v>0</v>
      </c>
      <c r="J887" s="174">
        <f t="shared" si="231"/>
        <v>0</v>
      </c>
      <c r="K887" s="251">
        <f t="shared" si="232"/>
        <v>0.04</v>
      </c>
      <c r="L887" s="174"/>
      <c r="M887" s="174">
        <f t="shared" si="233"/>
        <v>0</v>
      </c>
      <c r="N887" s="174">
        <f t="shared" si="234"/>
        <v>0</v>
      </c>
      <c r="O887" s="174">
        <f t="shared" si="235"/>
        <v>0</v>
      </c>
      <c r="P887" s="174">
        <f t="shared" si="236"/>
        <v>0</v>
      </c>
      <c r="Q887" s="174">
        <f t="shared" si="237"/>
        <v>5</v>
      </c>
      <c r="R887" s="174">
        <f t="shared" si="238"/>
        <v>1</v>
      </c>
      <c r="S887" s="177"/>
      <c r="T887" s="177"/>
      <c r="U887" s="177"/>
      <c r="V887" s="177"/>
      <c r="W887" s="370"/>
      <c r="X887" s="370"/>
      <c r="Y887" s="391"/>
      <c r="Z887" s="177"/>
      <c r="AA887" s="75">
        <v>498</v>
      </c>
      <c r="AB887" s="75">
        <v>498281087</v>
      </c>
      <c r="AC887" s="193" t="s">
        <v>127</v>
      </c>
      <c r="AD887" s="75">
        <v>0</v>
      </c>
      <c r="AE887" s="75">
        <v>0</v>
      </c>
      <c r="AF887" s="75">
        <v>0</v>
      </c>
      <c r="AG887" s="75">
        <v>0</v>
      </c>
      <c r="AH887" s="75">
        <v>1</v>
      </c>
      <c r="AI887" s="75">
        <v>0</v>
      </c>
      <c r="AJ887" s="75">
        <v>0</v>
      </c>
      <c r="AK887" s="164">
        <v>0</v>
      </c>
      <c r="AL887" s="164">
        <v>0</v>
      </c>
      <c r="AM887" s="164">
        <v>0</v>
      </c>
      <c r="AN887" s="164">
        <v>0</v>
      </c>
      <c r="AO887" s="164">
        <v>0</v>
      </c>
      <c r="AP887" s="164">
        <v>0</v>
      </c>
      <c r="AQ887" s="164">
        <v>0</v>
      </c>
      <c r="AR887" s="164">
        <v>0</v>
      </c>
      <c r="AS887" s="75">
        <v>0</v>
      </c>
      <c r="AT887" s="165"/>
      <c r="AU887" s="75">
        <v>281</v>
      </c>
      <c r="AV887" s="75">
        <v>87</v>
      </c>
      <c r="AW887" s="369">
        <v>5</v>
      </c>
      <c r="AY887" s="75"/>
    </row>
    <row r="888" spans="1:51">
      <c r="A888" s="164">
        <f t="shared" si="222"/>
        <v>498</v>
      </c>
      <c r="B888" s="164">
        <f t="shared" si="223"/>
        <v>498281137</v>
      </c>
      <c r="C888" s="165" t="str">
        <f t="shared" si="224"/>
        <v>VERITAS PREPARATORY</v>
      </c>
      <c r="D888" s="174">
        <f t="shared" si="225"/>
        <v>0</v>
      </c>
      <c r="E888" s="174">
        <f t="shared" si="226"/>
        <v>0</v>
      </c>
      <c r="F888" s="174">
        <f t="shared" si="227"/>
        <v>0</v>
      </c>
      <c r="G888" s="174">
        <f t="shared" si="228"/>
        <v>0</v>
      </c>
      <c r="H888" s="174">
        <f t="shared" si="229"/>
        <v>0</v>
      </c>
      <c r="I888" s="174">
        <f t="shared" si="230"/>
        <v>4</v>
      </c>
      <c r="J888" s="174">
        <f t="shared" si="231"/>
        <v>0</v>
      </c>
      <c r="K888" s="251">
        <f t="shared" si="232"/>
        <v>0.16</v>
      </c>
      <c r="L888" s="174"/>
      <c r="M888" s="174">
        <f t="shared" si="233"/>
        <v>0</v>
      </c>
      <c r="N888" s="174">
        <f t="shared" si="234"/>
        <v>0</v>
      </c>
      <c r="O888" s="174">
        <f t="shared" si="235"/>
        <v>0</v>
      </c>
      <c r="P888" s="174">
        <f t="shared" si="236"/>
        <v>4</v>
      </c>
      <c r="Q888" s="174">
        <f t="shared" si="237"/>
        <v>12</v>
      </c>
      <c r="R888" s="174">
        <f t="shared" si="238"/>
        <v>4</v>
      </c>
      <c r="S888" s="177"/>
      <c r="T888" s="177"/>
      <c r="U888" s="177"/>
      <c r="V888" s="177"/>
      <c r="W888" s="370"/>
      <c r="X888" s="370"/>
      <c r="Y888" s="391"/>
      <c r="Z888" s="177"/>
      <c r="AA888" s="75">
        <v>498</v>
      </c>
      <c r="AB888" s="75">
        <v>498281137</v>
      </c>
      <c r="AC888" s="193" t="s">
        <v>127</v>
      </c>
      <c r="AD888" s="75">
        <v>0</v>
      </c>
      <c r="AE888" s="75">
        <v>0</v>
      </c>
      <c r="AF888" s="75">
        <v>0</v>
      </c>
      <c r="AG888" s="75">
        <v>0</v>
      </c>
      <c r="AH888" s="75">
        <v>0</v>
      </c>
      <c r="AI888" s="75">
        <v>4</v>
      </c>
      <c r="AJ888" s="75">
        <v>0</v>
      </c>
      <c r="AK888" s="164">
        <v>0</v>
      </c>
      <c r="AL888" s="164">
        <v>0</v>
      </c>
      <c r="AM888" s="164">
        <v>0</v>
      </c>
      <c r="AN888" s="164">
        <v>0</v>
      </c>
      <c r="AO888" s="164">
        <v>0</v>
      </c>
      <c r="AP888" s="164">
        <v>0</v>
      </c>
      <c r="AQ888" s="164">
        <v>0</v>
      </c>
      <c r="AR888" s="164">
        <v>0</v>
      </c>
      <c r="AS888" s="75">
        <v>4</v>
      </c>
      <c r="AT888" s="165"/>
      <c r="AU888" s="75">
        <v>281</v>
      </c>
      <c r="AV888" s="75">
        <v>137</v>
      </c>
      <c r="AW888" s="369">
        <v>12</v>
      </c>
      <c r="AY888" s="75"/>
    </row>
    <row r="889" spans="1:51">
      <c r="A889" s="164">
        <f t="shared" si="222"/>
        <v>498</v>
      </c>
      <c r="B889" s="164">
        <f t="shared" si="223"/>
        <v>498281281</v>
      </c>
      <c r="C889" s="165" t="str">
        <f t="shared" si="224"/>
        <v>VERITAS PREPARATORY</v>
      </c>
      <c r="D889" s="174">
        <f t="shared" si="225"/>
        <v>0</v>
      </c>
      <c r="E889" s="174">
        <f t="shared" si="226"/>
        <v>0</v>
      </c>
      <c r="F889" s="174">
        <f t="shared" si="227"/>
        <v>0</v>
      </c>
      <c r="G889" s="174">
        <f t="shared" si="228"/>
        <v>109</v>
      </c>
      <c r="H889" s="174">
        <f t="shared" si="229"/>
        <v>316</v>
      </c>
      <c r="I889" s="174">
        <f t="shared" si="230"/>
        <v>320</v>
      </c>
      <c r="J889" s="174">
        <f t="shared" si="231"/>
        <v>0</v>
      </c>
      <c r="K889" s="251">
        <f t="shared" si="232"/>
        <v>29.8</v>
      </c>
      <c r="L889" s="174"/>
      <c r="M889" s="174">
        <f t="shared" si="233"/>
        <v>14</v>
      </c>
      <c r="N889" s="174">
        <f t="shared" si="234"/>
        <v>40</v>
      </c>
      <c r="O889" s="174">
        <f t="shared" si="235"/>
        <v>20</v>
      </c>
      <c r="P889" s="174">
        <f t="shared" si="236"/>
        <v>660</v>
      </c>
      <c r="Q889" s="174">
        <f t="shared" si="237"/>
        <v>12</v>
      </c>
      <c r="R889" s="174">
        <f t="shared" si="238"/>
        <v>745</v>
      </c>
      <c r="S889" s="177"/>
      <c r="T889" s="177"/>
      <c r="U889" s="177"/>
      <c r="V889" s="177"/>
      <c r="W889" s="370"/>
      <c r="X889" s="370"/>
      <c r="Y889" s="391"/>
      <c r="Z889" s="177"/>
      <c r="AA889" s="75">
        <v>498</v>
      </c>
      <c r="AB889" s="75">
        <v>498281281</v>
      </c>
      <c r="AC889" s="193" t="s">
        <v>127</v>
      </c>
      <c r="AD889" s="75">
        <v>0</v>
      </c>
      <c r="AE889" s="75">
        <v>0</v>
      </c>
      <c r="AF889" s="75">
        <v>0</v>
      </c>
      <c r="AG889" s="75">
        <v>109</v>
      </c>
      <c r="AH889" s="75">
        <v>316</v>
      </c>
      <c r="AI889" s="75">
        <v>320</v>
      </c>
      <c r="AJ889" s="75">
        <v>0</v>
      </c>
      <c r="AK889" s="164">
        <v>0</v>
      </c>
      <c r="AL889" s="164">
        <v>14</v>
      </c>
      <c r="AM889" s="164">
        <v>40</v>
      </c>
      <c r="AN889" s="164">
        <v>20</v>
      </c>
      <c r="AO889" s="164">
        <v>379</v>
      </c>
      <c r="AP889" s="164">
        <v>0</v>
      </c>
      <c r="AQ889" s="164">
        <v>0</v>
      </c>
      <c r="AR889" s="164">
        <v>0</v>
      </c>
      <c r="AS889" s="75">
        <v>281</v>
      </c>
      <c r="AT889" s="165"/>
      <c r="AU889" s="75">
        <v>281</v>
      </c>
      <c r="AV889" s="75">
        <v>281</v>
      </c>
      <c r="AW889" s="369">
        <v>12</v>
      </c>
      <c r="AY889" s="75"/>
    </row>
    <row r="890" spans="1:51">
      <c r="A890" s="164">
        <f t="shared" si="222"/>
        <v>498</v>
      </c>
      <c r="B890" s="164">
        <f t="shared" si="223"/>
        <v>498281325</v>
      </c>
      <c r="C890" s="165" t="str">
        <f t="shared" si="224"/>
        <v>VERITAS PREPARATORY</v>
      </c>
      <c r="D890" s="174">
        <f t="shared" si="225"/>
        <v>0</v>
      </c>
      <c r="E890" s="174">
        <f t="shared" si="226"/>
        <v>0</v>
      </c>
      <c r="F890" s="174">
        <f t="shared" si="227"/>
        <v>0</v>
      </c>
      <c r="G890" s="174">
        <f t="shared" si="228"/>
        <v>0</v>
      </c>
      <c r="H890" s="174">
        <f t="shared" si="229"/>
        <v>0</v>
      </c>
      <c r="I890" s="174">
        <f t="shared" si="230"/>
        <v>1</v>
      </c>
      <c r="J890" s="174">
        <f t="shared" si="231"/>
        <v>0</v>
      </c>
      <c r="K890" s="251">
        <f t="shared" si="232"/>
        <v>0.04</v>
      </c>
      <c r="L890" s="174"/>
      <c r="M890" s="174">
        <f t="shared" si="233"/>
        <v>0</v>
      </c>
      <c r="N890" s="174">
        <f t="shared" si="234"/>
        <v>0</v>
      </c>
      <c r="O890" s="174">
        <f t="shared" si="235"/>
        <v>0</v>
      </c>
      <c r="P890" s="174">
        <f t="shared" si="236"/>
        <v>1</v>
      </c>
      <c r="Q890" s="174">
        <f t="shared" si="237"/>
        <v>9</v>
      </c>
      <c r="R890" s="174">
        <f t="shared" si="238"/>
        <v>1</v>
      </c>
      <c r="S890" s="177"/>
      <c r="T890" s="177"/>
      <c r="U890" s="177"/>
      <c r="V890" s="177"/>
      <c r="W890" s="370"/>
      <c r="X890" s="370"/>
      <c r="Y890" s="391"/>
      <c r="Z890" s="177"/>
      <c r="AA890" s="75">
        <v>498</v>
      </c>
      <c r="AB890" s="75">
        <v>498281325</v>
      </c>
      <c r="AC890" s="193" t="s">
        <v>127</v>
      </c>
      <c r="AD890" s="75">
        <v>0</v>
      </c>
      <c r="AE890" s="75">
        <v>0</v>
      </c>
      <c r="AF890" s="75">
        <v>0</v>
      </c>
      <c r="AG890" s="75">
        <v>0</v>
      </c>
      <c r="AH890" s="75">
        <v>0</v>
      </c>
      <c r="AI890" s="75">
        <v>1</v>
      </c>
      <c r="AJ890" s="75">
        <v>0</v>
      </c>
      <c r="AK890" s="164">
        <v>0</v>
      </c>
      <c r="AL890" s="164">
        <v>0</v>
      </c>
      <c r="AM890" s="164">
        <v>0</v>
      </c>
      <c r="AN890" s="164">
        <v>0</v>
      </c>
      <c r="AO890" s="164">
        <v>0</v>
      </c>
      <c r="AP890" s="164">
        <v>0</v>
      </c>
      <c r="AQ890" s="164">
        <v>0</v>
      </c>
      <c r="AR890" s="164">
        <v>0</v>
      </c>
      <c r="AS890" s="75">
        <v>1</v>
      </c>
      <c r="AT890" s="165"/>
      <c r="AU890" s="75">
        <v>281</v>
      </c>
      <c r="AV890" s="75">
        <v>325</v>
      </c>
      <c r="AW890" s="369">
        <v>9</v>
      </c>
      <c r="AY890" s="75"/>
    </row>
    <row r="891" spans="1:51">
      <c r="A891" s="164">
        <f t="shared" si="222"/>
        <v>498</v>
      </c>
      <c r="B891" s="164">
        <f t="shared" si="223"/>
        <v>498281332</v>
      </c>
      <c r="C891" s="165" t="str">
        <f t="shared" si="224"/>
        <v>VERITAS PREPARATORY</v>
      </c>
      <c r="D891" s="174">
        <f t="shared" si="225"/>
        <v>0</v>
      </c>
      <c r="E891" s="174">
        <f t="shared" si="226"/>
        <v>0</v>
      </c>
      <c r="F891" s="174">
        <f t="shared" si="227"/>
        <v>0</v>
      </c>
      <c r="G891" s="174">
        <f t="shared" si="228"/>
        <v>0</v>
      </c>
      <c r="H891" s="174">
        <f t="shared" si="229"/>
        <v>0</v>
      </c>
      <c r="I891" s="174">
        <f t="shared" si="230"/>
        <v>3</v>
      </c>
      <c r="J891" s="174">
        <f t="shared" si="231"/>
        <v>0</v>
      </c>
      <c r="K891" s="251">
        <f t="shared" si="232"/>
        <v>0.12</v>
      </c>
      <c r="L891" s="174"/>
      <c r="M891" s="174">
        <f t="shared" si="233"/>
        <v>0</v>
      </c>
      <c r="N891" s="174">
        <f t="shared" si="234"/>
        <v>0</v>
      </c>
      <c r="O891" s="174">
        <f t="shared" si="235"/>
        <v>0</v>
      </c>
      <c r="P891" s="174">
        <f t="shared" si="236"/>
        <v>2</v>
      </c>
      <c r="Q891" s="174">
        <f t="shared" si="237"/>
        <v>10</v>
      </c>
      <c r="R891" s="174">
        <f t="shared" si="238"/>
        <v>3</v>
      </c>
      <c r="S891" s="177"/>
      <c r="T891" s="177"/>
      <c r="U891" s="177"/>
      <c r="V891" s="177"/>
      <c r="W891" s="370"/>
      <c r="X891" s="370"/>
      <c r="Y891" s="391"/>
      <c r="Z891" s="177"/>
      <c r="AA891" s="75">
        <v>498</v>
      </c>
      <c r="AB891" s="75">
        <v>498281332</v>
      </c>
      <c r="AC891" s="193" t="s">
        <v>127</v>
      </c>
      <c r="AD891" s="75">
        <v>0</v>
      </c>
      <c r="AE891" s="75">
        <v>0</v>
      </c>
      <c r="AF891" s="75">
        <v>0</v>
      </c>
      <c r="AG891" s="75">
        <v>0</v>
      </c>
      <c r="AH891" s="75">
        <v>0</v>
      </c>
      <c r="AI891" s="75">
        <v>3</v>
      </c>
      <c r="AJ891" s="75">
        <v>0</v>
      </c>
      <c r="AK891" s="164">
        <v>0</v>
      </c>
      <c r="AL891" s="164">
        <v>0</v>
      </c>
      <c r="AM891" s="164">
        <v>0</v>
      </c>
      <c r="AN891" s="164">
        <v>0</v>
      </c>
      <c r="AO891" s="164">
        <v>0</v>
      </c>
      <c r="AP891" s="164">
        <v>0</v>
      </c>
      <c r="AQ891" s="164">
        <v>0</v>
      </c>
      <c r="AR891" s="164">
        <v>0</v>
      </c>
      <c r="AS891" s="75">
        <v>2</v>
      </c>
      <c r="AT891" s="165"/>
      <c r="AU891" s="75">
        <v>281</v>
      </c>
      <c r="AV891" s="75">
        <v>332</v>
      </c>
      <c r="AW891" s="369">
        <v>10</v>
      </c>
      <c r="AY891" s="75"/>
    </row>
    <row r="892" spans="1:51">
      <c r="A892" s="164">
        <f t="shared" si="222"/>
        <v>499</v>
      </c>
      <c r="B892" s="164">
        <f t="shared" si="223"/>
        <v>499061005</v>
      </c>
      <c r="C892" s="165" t="str">
        <f t="shared" si="224"/>
        <v>HAMPDEN CS OF SCIENCE</v>
      </c>
      <c r="D892" s="174">
        <f t="shared" si="225"/>
        <v>0</v>
      </c>
      <c r="E892" s="174">
        <f t="shared" si="226"/>
        <v>0</v>
      </c>
      <c r="F892" s="174">
        <f t="shared" si="227"/>
        <v>0</v>
      </c>
      <c r="G892" s="174">
        <f t="shared" si="228"/>
        <v>0</v>
      </c>
      <c r="H892" s="174">
        <f t="shared" si="229"/>
        <v>0</v>
      </c>
      <c r="I892" s="174">
        <f t="shared" si="230"/>
        <v>32</v>
      </c>
      <c r="J892" s="174">
        <f t="shared" si="231"/>
        <v>0</v>
      </c>
      <c r="K892" s="251">
        <f t="shared" si="232"/>
        <v>1.28</v>
      </c>
      <c r="L892" s="174"/>
      <c r="M892" s="174">
        <f t="shared" si="233"/>
        <v>0</v>
      </c>
      <c r="N892" s="174">
        <f t="shared" si="234"/>
        <v>0</v>
      </c>
      <c r="O892" s="174">
        <f t="shared" si="235"/>
        <v>4</v>
      </c>
      <c r="P892" s="174">
        <f t="shared" si="236"/>
        <v>13</v>
      </c>
      <c r="Q892" s="174">
        <f t="shared" si="237"/>
        <v>8</v>
      </c>
      <c r="R892" s="174">
        <f t="shared" si="238"/>
        <v>32</v>
      </c>
      <c r="S892" s="177"/>
      <c r="T892" s="177"/>
      <c r="U892" s="177"/>
      <c r="V892" s="177"/>
      <c r="W892" s="370"/>
      <c r="X892" s="370"/>
      <c r="Y892" s="391"/>
      <c r="Z892" s="177"/>
      <c r="AA892" s="75">
        <v>499</v>
      </c>
      <c r="AB892" s="75">
        <v>499061005</v>
      </c>
      <c r="AC892" s="193" t="s">
        <v>130</v>
      </c>
      <c r="AD892" s="75">
        <v>0</v>
      </c>
      <c r="AE892" s="75">
        <v>0</v>
      </c>
      <c r="AF892" s="75">
        <v>0</v>
      </c>
      <c r="AG892" s="75">
        <v>0</v>
      </c>
      <c r="AH892" s="75">
        <v>0</v>
      </c>
      <c r="AI892" s="75">
        <v>32</v>
      </c>
      <c r="AJ892" s="75">
        <v>0</v>
      </c>
      <c r="AK892" s="164">
        <v>0</v>
      </c>
      <c r="AL892" s="164">
        <v>0</v>
      </c>
      <c r="AM892" s="164">
        <v>0</v>
      </c>
      <c r="AN892" s="164">
        <v>4</v>
      </c>
      <c r="AO892" s="164">
        <v>0</v>
      </c>
      <c r="AP892" s="164">
        <v>0</v>
      </c>
      <c r="AQ892" s="164">
        <v>0</v>
      </c>
      <c r="AR892" s="164">
        <v>0</v>
      </c>
      <c r="AS892" s="75">
        <v>13</v>
      </c>
      <c r="AT892" s="165"/>
      <c r="AU892" s="75">
        <v>61</v>
      </c>
      <c r="AV892" s="75">
        <v>5</v>
      </c>
      <c r="AW892" s="369">
        <v>8</v>
      </c>
      <c r="AY892" s="75"/>
    </row>
    <row r="893" spans="1:51">
      <c r="A893" s="164">
        <f t="shared" si="222"/>
        <v>499</v>
      </c>
      <c r="B893" s="164">
        <f t="shared" si="223"/>
        <v>499061024</v>
      </c>
      <c r="C893" s="165" t="str">
        <f t="shared" si="224"/>
        <v>HAMPDEN CS OF SCIENCE</v>
      </c>
      <c r="D893" s="174">
        <f t="shared" si="225"/>
        <v>0</v>
      </c>
      <c r="E893" s="174">
        <f t="shared" si="226"/>
        <v>0</v>
      </c>
      <c r="F893" s="174">
        <f t="shared" si="227"/>
        <v>0</v>
      </c>
      <c r="G893" s="174">
        <f t="shared" si="228"/>
        <v>0</v>
      </c>
      <c r="H893" s="174">
        <f t="shared" si="229"/>
        <v>0</v>
      </c>
      <c r="I893" s="174">
        <f t="shared" si="230"/>
        <v>1</v>
      </c>
      <c r="J893" s="174">
        <f t="shared" si="231"/>
        <v>0</v>
      </c>
      <c r="K893" s="251">
        <f t="shared" si="232"/>
        <v>0.04</v>
      </c>
      <c r="L893" s="174"/>
      <c r="M893" s="174">
        <f t="shared" si="233"/>
        <v>0</v>
      </c>
      <c r="N893" s="174">
        <f t="shared" si="234"/>
        <v>0</v>
      </c>
      <c r="O893" s="174">
        <f t="shared" si="235"/>
        <v>0</v>
      </c>
      <c r="P893" s="174">
        <f t="shared" si="236"/>
        <v>0</v>
      </c>
      <c r="Q893" s="174">
        <f t="shared" si="237"/>
        <v>5</v>
      </c>
      <c r="R893" s="174">
        <f t="shared" si="238"/>
        <v>1</v>
      </c>
      <c r="S893" s="177"/>
      <c r="T893" s="177"/>
      <c r="U893" s="177"/>
      <c r="V893" s="177"/>
      <c r="W893" s="370"/>
      <c r="X893" s="370"/>
      <c r="Y893" s="391"/>
      <c r="Z893" s="177"/>
      <c r="AA893" s="75">
        <v>499</v>
      </c>
      <c r="AB893" s="75">
        <v>499061024</v>
      </c>
      <c r="AC893" s="193" t="s">
        <v>130</v>
      </c>
      <c r="AD893" s="75">
        <v>0</v>
      </c>
      <c r="AE893" s="75">
        <v>0</v>
      </c>
      <c r="AF893" s="75">
        <v>0</v>
      </c>
      <c r="AG893" s="75">
        <v>0</v>
      </c>
      <c r="AH893" s="75">
        <v>0</v>
      </c>
      <c r="AI893" s="75">
        <v>1</v>
      </c>
      <c r="AJ893" s="75">
        <v>0</v>
      </c>
      <c r="AK893" s="164">
        <v>0</v>
      </c>
      <c r="AL893" s="164">
        <v>0</v>
      </c>
      <c r="AM893" s="164">
        <v>0</v>
      </c>
      <c r="AN893" s="164">
        <v>0</v>
      </c>
      <c r="AO893" s="164">
        <v>0</v>
      </c>
      <c r="AP893" s="164">
        <v>0</v>
      </c>
      <c r="AQ893" s="164">
        <v>0</v>
      </c>
      <c r="AR893" s="164">
        <v>0</v>
      </c>
      <c r="AS893" s="75">
        <v>0</v>
      </c>
      <c r="AT893" s="165"/>
      <c r="AU893" s="75">
        <v>61</v>
      </c>
      <c r="AV893" s="75">
        <v>24</v>
      </c>
      <c r="AW893" s="369">
        <v>5</v>
      </c>
      <c r="AY893" s="75"/>
    </row>
    <row r="894" spans="1:51">
      <c r="A894" s="164">
        <f t="shared" si="222"/>
        <v>499</v>
      </c>
      <c r="B894" s="164">
        <f t="shared" si="223"/>
        <v>499061061</v>
      </c>
      <c r="C894" s="165" t="str">
        <f t="shared" si="224"/>
        <v>HAMPDEN CS OF SCIENCE</v>
      </c>
      <c r="D894" s="174">
        <f t="shared" si="225"/>
        <v>0</v>
      </c>
      <c r="E894" s="174">
        <f t="shared" si="226"/>
        <v>0</v>
      </c>
      <c r="F894" s="174">
        <f t="shared" si="227"/>
        <v>0</v>
      </c>
      <c r="G894" s="174">
        <f t="shared" si="228"/>
        <v>0</v>
      </c>
      <c r="H894" s="174">
        <f t="shared" si="229"/>
        <v>0</v>
      </c>
      <c r="I894" s="174">
        <f t="shared" si="230"/>
        <v>97</v>
      </c>
      <c r="J894" s="174">
        <f t="shared" si="231"/>
        <v>0</v>
      </c>
      <c r="K894" s="251">
        <f t="shared" si="232"/>
        <v>3.88</v>
      </c>
      <c r="L894" s="174"/>
      <c r="M894" s="174">
        <f t="shared" si="233"/>
        <v>0</v>
      </c>
      <c r="N894" s="174">
        <f t="shared" si="234"/>
        <v>0</v>
      </c>
      <c r="O894" s="174">
        <f t="shared" si="235"/>
        <v>1</v>
      </c>
      <c r="P894" s="174">
        <f t="shared" si="236"/>
        <v>39</v>
      </c>
      <c r="Q894" s="174">
        <f t="shared" si="237"/>
        <v>10</v>
      </c>
      <c r="R894" s="174">
        <f t="shared" si="238"/>
        <v>97</v>
      </c>
      <c r="S894" s="177"/>
      <c r="T894" s="177"/>
      <c r="U894" s="177"/>
      <c r="V894" s="177"/>
      <c r="W894" s="370"/>
      <c r="X894" s="370"/>
      <c r="Y894" s="391"/>
      <c r="Z894" s="177"/>
      <c r="AA894" s="75">
        <v>499</v>
      </c>
      <c r="AB894" s="75">
        <v>499061061</v>
      </c>
      <c r="AC894" s="193" t="s">
        <v>130</v>
      </c>
      <c r="AD894" s="75">
        <v>0</v>
      </c>
      <c r="AE894" s="75">
        <v>0</v>
      </c>
      <c r="AF894" s="75">
        <v>0</v>
      </c>
      <c r="AG894" s="75">
        <v>0</v>
      </c>
      <c r="AH894" s="75">
        <v>0</v>
      </c>
      <c r="AI894" s="75">
        <v>97</v>
      </c>
      <c r="AJ894" s="75">
        <v>0</v>
      </c>
      <c r="AK894" s="164">
        <v>0</v>
      </c>
      <c r="AL894" s="164">
        <v>0</v>
      </c>
      <c r="AM894" s="164">
        <v>0</v>
      </c>
      <c r="AN894" s="164">
        <v>1</v>
      </c>
      <c r="AO894" s="164">
        <v>0</v>
      </c>
      <c r="AP894" s="164">
        <v>0</v>
      </c>
      <c r="AQ894" s="164">
        <v>0</v>
      </c>
      <c r="AR894" s="164">
        <v>0</v>
      </c>
      <c r="AS894" s="75">
        <v>39</v>
      </c>
      <c r="AT894" s="165"/>
      <c r="AU894" s="75">
        <v>61</v>
      </c>
      <c r="AV894" s="75">
        <v>61</v>
      </c>
      <c r="AW894" s="369">
        <v>10</v>
      </c>
      <c r="AY894" s="75"/>
    </row>
    <row r="895" spans="1:51">
      <c r="A895" s="164">
        <f t="shared" si="222"/>
        <v>499</v>
      </c>
      <c r="B895" s="164">
        <f t="shared" si="223"/>
        <v>499061086</v>
      </c>
      <c r="C895" s="165" t="str">
        <f t="shared" si="224"/>
        <v>HAMPDEN CS OF SCIENCE</v>
      </c>
      <c r="D895" s="174">
        <f t="shared" si="225"/>
        <v>0</v>
      </c>
      <c r="E895" s="174">
        <f t="shared" si="226"/>
        <v>0</v>
      </c>
      <c r="F895" s="174">
        <f t="shared" si="227"/>
        <v>0</v>
      </c>
      <c r="G895" s="174">
        <f t="shared" si="228"/>
        <v>0</v>
      </c>
      <c r="H895" s="174">
        <f t="shared" si="229"/>
        <v>0</v>
      </c>
      <c r="I895" s="174">
        <f t="shared" si="230"/>
        <v>1</v>
      </c>
      <c r="J895" s="174">
        <f t="shared" si="231"/>
        <v>0</v>
      </c>
      <c r="K895" s="251">
        <f t="shared" si="232"/>
        <v>0.04</v>
      </c>
      <c r="L895" s="174"/>
      <c r="M895" s="174">
        <f t="shared" si="233"/>
        <v>0</v>
      </c>
      <c r="N895" s="174">
        <f t="shared" si="234"/>
        <v>0</v>
      </c>
      <c r="O895" s="174">
        <f t="shared" si="235"/>
        <v>0</v>
      </c>
      <c r="P895" s="174">
        <f t="shared" si="236"/>
        <v>1</v>
      </c>
      <c r="Q895" s="174">
        <f t="shared" si="237"/>
        <v>7</v>
      </c>
      <c r="R895" s="174">
        <f t="shared" si="238"/>
        <v>1</v>
      </c>
      <c r="S895" s="177"/>
      <c r="T895" s="177"/>
      <c r="U895" s="177"/>
      <c r="V895" s="177"/>
      <c r="W895" s="370"/>
      <c r="X895" s="370"/>
      <c r="Y895" s="391"/>
      <c r="Z895" s="177"/>
      <c r="AA895" s="75">
        <v>499</v>
      </c>
      <c r="AB895" s="75">
        <v>499061086</v>
      </c>
      <c r="AC895" s="193" t="s">
        <v>130</v>
      </c>
      <c r="AD895" s="75">
        <v>0</v>
      </c>
      <c r="AE895" s="75">
        <v>0</v>
      </c>
      <c r="AF895" s="75">
        <v>0</v>
      </c>
      <c r="AG895" s="75">
        <v>0</v>
      </c>
      <c r="AH895" s="75">
        <v>0</v>
      </c>
      <c r="AI895" s="75">
        <v>1</v>
      </c>
      <c r="AJ895" s="75">
        <v>0</v>
      </c>
      <c r="AK895" s="164">
        <v>0</v>
      </c>
      <c r="AL895" s="164">
        <v>0</v>
      </c>
      <c r="AM895" s="164">
        <v>0</v>
      </c>
      <c r="AN895" s="164">
        <v>0</v>
      </c>
      <c r="AO895" s="164">
        <v>0</v>
      </c>
      <c r="AP895" s="164">
        <v>0</v>
      </c>
      <c r="AQ895" s="164">
        <v>0</v>
      </c>
      <c r="AR895" s="164">
        <v>0</v>
      </c>
      <c r="AS895" s="75">
        <v>1</v>
      </c>
      <c r="AT895" s="165"/>
      <c r="AU895" s="75">
        <v>61</v>
      </c>
      <c r="AV895" s="75">
        <v>86</v>
      </c>
      <c r="AW895" s="369">
        <v>7</v>
      </c>
      <c r="AY895" s="75"/>
    </row>
    <row r="896" spans="1:51">
      <c r="A896" s="164">
        <f t="shared" si="222"/>
        <v>499</v>
      </c>
      <c r="B896" s="164">
        <f t="shared" si="223"/>
        <v>499061087</v>
      </c>
      <c r="C896" s="165" t="str">
        <f t="shared" si="224"/>
        <v>HAMPDEN CS OF SCIENCE</v>
      </c>
      <c r="D896" s="174">
        <f t="shared" si="225"/>
        <v>0</v>
      </c>
      <c r="E896" s="174">
        <f t="shared" si="226"/>
        <v>0</v>
      </c>
      <c r="F896" s="174">
        <f t="shared" si="227"/>
        <v>0</v>
      </c>
      <c r="G896" s="174">
        <f t="shared" si="228"/>
        <v>0</v>
      </c>
      <c r="H896" s="174">
        <f t="shared" si="229"/>
        <v>0</v>
      </c>
      <c r="I896" s="174">
        <f t="shared" si="230"/>
        <v>1</v>
      </c>
      <c r="J896" s="174">
        <f t="shared" si="231"/>
        <v>0</v>
      </c>
      <c r="K896" s="251">
        <f t="shared" si="232"/>
        <v>0.04</v>
      </c>
      <c r="L896" s="174"/>
      <c r="M896" s="174">
        <f t="shared" si="233"/>
        <v>0</v>
      </c>
      <c r="N896" s="174">
        <f t="shared" si="234"/>
        <v>0</v>
      </c>
      <c r="O896" s="174">
        <f t="shared" si="235"/>
        <v>0</v>
      </c>
      <c r="P896" s="174">
        <f t="shared" si="236"/>
        <v>1</v>
      </c>
      <c r="Q896" s="174">
        <f t="shared" si="237"/>
        <v>5</v>
      </c>
      <c r="R896" s="174">
        <f t="shared" si="238"/>
        <v>1</v>
      </c>
      <c r="S896" s="177"/>
      <c r="T896" s="177"/>
      <c r="U896" s="177"/>
      <c r="V896" s="177"/>
      <c r="W896" s="370"/>
      <c r="X896" s="370"/>
      <c r="Y896" s="391"/>
      <c r="Z896" s="177"/>
      <c r="AA896" s="75">
        <v>499</v>
      </c>
      <c r="AB896" s="75">
        <v>499061087</v>
      </c>
      <c r="AC896" s="193" t="s">
        <v>130</v>
      </c>
      <c r="AD896" s="75">
        <v>0</v>
      </c>
      <c r="AE896" s="75">
        <v>0</v>
      </c>
      <c r="AF896" s="75">
        <v>0</v>
      </c>
      <c r="AG896" s="75">
        <v>0</v>
      </c>
      <c r="AH896" s="75">
        <v>0</v>
      </c>
      <c r="AI896" s="75">
        <v>1</v>
      </c>
      <c r="AJ896" s="75">
        <v>0</v>
      </c>
      <c r="AK896" s="164">
        <v>0</v>
      </c>
      <c r="AL896" s="164">
        <v>0</v>
      </c>
      <c r="AM896" s="164">
        <v>0</v>
      </c>
      <c r="AN896" s="164">
        <v>0</v>
      </c>
      <c r="AO896" s="164">
        <v>0</v>
      </c>
      <c r="AP896" s="164">
        <v>0</v>
      </c>
      <c r="AQ896" s="164">
        <v>0</v>
      </c>
      <c r="AR896" s="164">
        <v>0</v>
      </c>
      <c r="AS896" s="75">
        <v>1</v>
      </c>
      <c r="AT896" s="165"/>
      <c r="AU896" s="75">
        <v>61</v>
      </c>
      <c r="AV896" s="75">
        <v>87</v>
      </c>
      <c r="AW896" s="369">
        <v>5</v>
      </c>
      <c r="AY896" s="75"/>
    </row>
    <row r="897" spans="1:51">
      <c r="A897" s="164">
        <f t="shared" si="222"/>
        <v>499</v>
      </c>
      <c r="B897" s="164">
        <f t="shared" si="223"/>
        <v>499061137</v>
      </c>
      <c r="C897" s="165" t="str">
        <f t="shared" si="224"/>
        <v>HAMPDEN CS OF SCIENCE</v>
      </c>
      <c r="D897" s="174">
        <f t="shared" si="225"/>
        <v>0</v>
      </c>
      <c r="E897" s="174">
        <f t="shared" si="226"/>
        <v>0</v>
      </c>
      <c r="F897" s="174">
        <f t="shared" si="227"/>
        <v>0</v>
      </c>
      <c r="G897" s="174">
        <f t="shared" si="228"/>
        <v>0</v>
      </c>
      <c r="H897" s="174">
        <f t="shared" si="229"/>
        <v>0</v>
      </c>
      <c r="I897" s="174">
        <f t="shared" si="230"/>
        <v>57</v>
      </c>
      <c r="J897" s="174">
        <f t="shared" si="231"/>
        <v>0</v>
      </c>
      <c r="K897" s="251">
        <f t="shared" si="232"/>
        <v>2.2799999999999998</v>
      </c>
      <c r="L897" s="174"/>
      <c r="M897" s="174">
        <f t="shared" si="233"/>
        <v>0</v>
      </c>
      <c r="N897" s="174">
        <f t="shared" si="234"/>
        <v>0</v>
      </c>
      <c r="O897" s="174">
        <f t="shared" si="235"/>
        <v>2</v>
      </c>
      <c r="P897" s="174">
        <f t="shared" si="236"/>
        <v>35</v>
      </c>
      <c r="Q897" s="174">
        <f t="shared" si="237"/>
        <v>12</v>
      </c>
      <c r="R897" s="174">
        <f t="shared" si="238"/>
        <v>57</v>
      </c>
      <c r="S897" s="177"/>
      <c r="T897" s="177"/>
      <c r="U897" s="177"/>
      <c r="V897" s="177"/>
      <c r="W897" s="370"/>
      <c r="X897" s="370"/>
      <c r="Y897" s="391"/>
      <c r="Z897" s="177"/>
      <c r="AA897" s="75">
        <v>499</v>
      </c>
      <c r="AB897" s="75">
        <v>499061137</v>
      </c>
      <c r="AC897" s="193" t="s">
        <v>130</v>
      </c>
      <c r="AD897" s="75">
        <v>0</v>
      </c>
      <c r="AE897" s="75">
        <v>0</v>
      </c>
      <c r="AF897" s="75">
        <v>0</v>
      </c>
      <c r="AG897" s="75">
        <v>0</v>
      </c>
      <c r="AH897" s="75">
        <v>0</v>
      </c>
      <c r="AI897" s="75">
        <v>57</v>
      </c>
      <c r="AJ897" s="75">
        <v>0</v>
      </c>
      <c r="AK897" s="164">
        <v>0</v>
      </c>
      <c r="AL897" s="164">
        <v>0</v>
      </c>
      <c r="AM897" s="164">
        <v>0</v>
      </c>
      <c r="AN897" s="164">
        <v>2</v>
      </c>
      <c r="AO897" s="164">
        <v>0</v>
      </c>
      <c r="AP897" s="164">
        <v>0</v>
      </c>
      <c r="AQ897" s="164">
        <v>0</v>
      </c>
      <c r="AR897" s="164">
        <v>0</v>
      </c>
      <c r="AS897" s="75">
        <v>35</v>
      </c>
      <c r="AT897" s="165"/>
      <c r="AU897" s="75">
        <v>61</v>
      </c>
      <c r="AV897" s="75">
        <v>137</v>
      </c>
      <c r="AW897" s="369">
        <v>12</v>
      </c>
      <c r="AY897" s="75"/>
    </row>
    <row r="898" spans="1:51">
      <c r="A898" s="164">
        <f t="shared" si="222"/>
        <v>499</v>
      </c>
      <c r="B898" s="164">
        <f t="shared" si="223"/>
        <v>499061159</v>
      </c>
      <c r="C898" s="165" t="str">
        <f t="shared" si="224"/>
        <v>HAMPDEN CS OF SCIENCE</v>
      </c>
      <c r="D898" s="174">
        <f t="shared" si="225"/>
        <v>0</v>
      </c>
      <c r="E898" s="174">
        <f t="shared" si="226"/>
        <v>0</v>
      </c>
      <c r="F898" s="174">
        <f t="shared" si="227"/>
        <v>0</v>
      </c>
      <c r="G898" s="174">
        <f t="shared" si="228"/>
        <v>0</v>
      </c>
      <c r="H898" s="174">
        <f t="shared" si="229"/>
        <v>0</v>
      </c>
      <c r="I898" s="174">
        <f t="shared" si="230"/>
        <v>1</v>
      </c>
      <c r="J898" s="174">
        <f t="shared" si="231"/>
        <v>0</v>
      </c>
      <c r="K898" s="251">
        <f t="shared" si="232"/>
        <v>0.04</v>
      </c>
      <c r="L898" s="174"/>
      <c r="M898" s="174">
        <f t="shared" si="233"/>
        <v>0</v>
      </c>
      <c r="N898" s="174">
        <f t="shared" si="234"/>
        <v>0</v>
      </c>
      <c r="O898" s="174">
        <f t="shared" si="235"/>
        <v>0</v>
      </c>
      <c r="P898" s="174">
        <f t="shared" si="236"/>
        <v>1</v>
      </c>
      <c r="Q898" s="174">
        <f t="shared" si="237"/>
        <v>3</v>
      </c>
      <c r="R898" s="174">
        <f t="shared" si="238"/>
        <v>1</v>
      </c>
      <c r="S898" s="177"/>
      <c r="T898" s="177"/>
      <c r="U898" s="177"/>
      <c r="V898" s="177"/>
      <c r="W898" s="370"/>
      <c r="X898" s="370"/>
      <c r="Y898" s="391"/>
      <c r="Z898" s="177"/>
      <c r="AA898" s="75">
        <v>499</v>
      </c>
      <c r="AB898" s="75">
        <v>499061159</v>
      </c>
      <c r="AC898" s="193" t="s">
        <v>130</v>
      </c>
      <c r="AD898" s="75">
        <v>0</v>
      </c>
      <c r="AE898" s="75">
        <v>0</v>
      </c>
      <c r="AF898" s="75">
        <v>0</v>
      </c>
      <c r="AG898" s="75">
        <v>0</v>
      </c>
      <c r="AH898" s="75">
        <v>0</v>
      </c>
      <c r="AI898" s="75">
        <v>1</v>
      </c>
      <c r="AJ898" s="75">
        <v>0</v>
      </c>
      <c r="AK898" s="164">
        <v>0</v>
      </c>
      <c r="AL898" s="164">
        <v>0</v>
      </c>
      <c r="AM898" s="164">
        <v>0</v>
      </c>
      <c r="AN898" s="164">
        <v>0</v>
      </c>
      <c r="AO898" s="164">
        <v>0</v>
      </c>
      <c r="AP898" s="164">
        <v>0</v>
      </c>
      <c r="AQ898" s="164">
        <v>0</v>
      </c>
      <c r="AR898" s="164">
        <v>0</v>
      </c>
      <c r="AS898" s="75">
        <v>1</v>
      </c>
      <c r="AT898" s="165"/>
      <c r="AU898" s="75">
        <v>61</v>
      </c>
      <c r="AV898" s="75">
        <v>159</v>
      </c>
      <c r="AW898" s="369">
        <v>3</v>
      </c>
      <c r="AY898" s="75"/>
    </row>
    <row r="899" spans="1:51">
      <c r="A899" s="164">
        <f t="shared" si="222"/>
        <v>499</v>
      </c>
      <c r="B899" s="164">
        <f t="shared" si="223"/>
        <v>499061161</v>
      </c>
      <c r="C899" s="165" t="str">
        <f t="shared" si="224"/>
        <v>HAMPDEN CS OF SCIENCE</v>
      </c>
      <c r="D899" s="174">
        <f t="shared" si="225"/>
        <v>0</v>
      </c>
      <c r="E899" s="174">
        <f t="shared" si="226"/>
        <v>0</v>
      </c>
      <c r="F899" s="174">
        <f t="shared" si="227"/>
        <v>0</v>
      </c>
      <c r="G899" s="174">
        <f t="shared" si="228"/>
        <v>0</v>
      </c>
      <c r="H899" s="174">
        <f t="shared" si="229"/>
        <v>0</v>
      </c>
      <c r="I899" s="174">
        <f t="shared" si="230"/>
        <v>10</v>
      </c>
      <c r="J899" s="174">
        <f t="shared" si="231"/>
        <v>0</v>
      </c>
      <c r="K899" s="251">
        <f t="shared" si="232"/>
        <v>0.4</v>
      </c>
      <c r="L899" s="174"/>
      <c r="M899" s="174">
        <f t="shared" si="233"/>
        <v>0</v>
      </c>
      <c r="N899" s="174">
        <f t="shared" si="234"/>
        <v>0</v>
      </c>
      <c r="O899" s="174">
        <f t="shared" si="235"/>
        <v>0</v>
      </c>
      <c r="P899" s="174">
        <f t="shared" si="236"/>
        <v>5</v>
      </c>
      <c r="Q899" s="174">
        <f t="shared" si="237"/>
        <v>7</v>
      </c>
      <c r="R899" s="174">
        <f t="shared" si="238"/>
        <v>10</v>
      </c>
      <c r="S899" s="177"/>
      <c r="T899" s="177"/>
      <c r="U899" s="177"/>
      <c r="V899" s="177"/>
      <c r="W899" s="370"/>
      <c r="X899" s="370"/>
      <c r="Y899" s="391"/>
      <c r="Z899" s="177"/>
      <c r="AA899" s="75">
        <v>499</v>
      </c>
      <c r="AB899" s="75">
        <v>499061161</v>
      </c>
      <c r="AC899" s="193" t="s">
        <v>130</v>
      </c>
      <c r="AD899" s="75">
        <v>0</v>
      </c>
      <c r="AE899" s="75">
        <v>0</v>
      </c>
      <c r="AF899" s="75">
        <v>0</v>
      </c>
      <c r="AG899" s="75">
        <v>0</v>
      </c>
      <c r="AH899" s="75">
        <v>0</v>
      </c>
      <c r="AI899" s="75">
        <v>10</v>
      </c>
      <c r="AJ899" s="75">
        <v>0</v>
      </c>
      <c r="AK899" s="164">
        <v>0</v>
      </c>
      <c r="AL899" s="164">
        <v>0</v>
      </c>
      <c r="AM899" s="164">
        <v>0</v>
      </c>
      <c r="AN899" s="164">
        <v>0</v>
      </c>
      <c r="AO899" s="164">
        <v>0</v>
      </c>
      <c r="AP899" s="164">
        <v>0</v>
      </c>
      <c r="AQ899" s="164">
        <v>0</v>
      </c>
      <c r="AR899" s="164">
        <v>0</v>
      </c>
      <c r="AS899" s="75">
        <v>5</v>
      </c>
      <c r="AT899" s="165"/>
      <c r="AU899" s="75">
        <v>61</v>
      </c>
      <c r="AV899" s="75">
        <v>161</v>
      </c>
      <c r="AW899" s="369">
        <v>7</v>
      </c>
      <c r="AY899" s="75"/>
    </row>
    <row r="900" spans="1:51">
      <c r="A900" s="164">
        <f t="shared" si="222"/>
        <v>499</v>
      </c>
      <c r="B900" s="164">
        <f t="shared" si="223"/>
        <v>499061191</v>
      </c>
      <c r="C900" s="165" t="str">
        <f t="shared" si="224"/>
        <v>HAMPDEN CS OF SCIENCE</v>
      </c>
      <c r="D900" s="174">
        <f t="shared" si="225"/>
        <v>0</v>
      </c>
      <c r="E900" s="174">
        <f t="shared" si="226"/>
        <v>0</v>
      </c>
      <c r="F900" s="174">
        <f t="shared" si="227"/>
        <v>0</v>
      </c>
      <c r="G900" s="174">
        <f t="shared" si="228"/>
        <v>0</v>
      </c>
      <c r="H900" s="174">
        <f t="shared" si="229"/>
        <v>0</v>
      </c>
      <c r="I900" s="174">
        <f t="shared" si="230"/>
        <v>1</v>
      </c>
      <c r="J900" s="174">
        <f t="shared" si="231"/>
        <v>0</v>
      </c>
      <c r="K900" s="251">
        <f t="shared" si="232"/>
        <v>0.04</v>
      </c>
      <c r="L900" s="174"/>
      <c r="M900" s="174">
        <f t="shared" si="233"/>
        <v>0</v>
      </c>
      <c r="N900" s="174">
        <f t="shared" si="234"/>
        <v>0</v>
      </c>
      <c r="O900" s="174">
        <f t="shared" si="235"/>
        <v>0</v>
      </c>
      <c r="P900" s="174">
        <f t="shared" si="236"/>
        <v>1</v>
      </c>
      <c r="Q900" s="174">
        <f t="shared" si="237"/>
        <v>7</v>
      </c>
      <c r="R900" s="174">
        <f t="shared" si="238"/>
        <v>1</v>
      </c>
      <c r="S900" s="177"/>
      <c r="T900" s="177"/>
      <c r="U900" s="177"/>
      <c r="V900" s="177"/>
      <c r="W900" s="370"/>
      <c r="X900" s="370"/>
      <c r="Y900" s="391"/>
      <c r="Z900" s="177"/>
      <c r="AA900" s="75">
        <v>499</v>
      </c>
      <c r="AB900" s="75">
        <v>499061191</v>
      </c>
      <c r="AC900" s="193" t="s">
        <v>130</v>
      </c>
      <c r="AD900" s="75">
        <v>0</v>
      </c>
      <c r="AE900" s="75">
        <v>0</v>
      </c>
      <c r="AF900" s="75">
        <v>0</v>
      </c>
      <c r="AG900" s="75">
        <v>0</v>
      </c>
      <c r="AH900" s="75">
        <v>0</v>
      </c>
      <c r="AI900" s="75">
        <v>1</v>
      </c>
      <c r="AJ900" s="75">
        <v>0</v>
      </c>
      <c r="AK900" s="164">
        <v>0</v>
      </c>
      <c r="AL900" s="164">
        <v>0</v>
      </c>
      <c r="AM900" s="164">
        <v>0</v>
      </c>
      <c r="AN900" s="164">
        <v>0</v>
      </c>
      <c r="AO900" s="164">
        <v>0</v>
      </c>
      <c r="AP900" s="164">
        <v>0</v>
      </c>
      <c r="AQ900" s="164">
        <v>0</v>
      </c>
      <c r="AR900" s="164">
        <v>0</v>
      </c>
      <c r="AS900" s="75">
        <v>1</v>
      </c>
      <c r="AT900" s="165"/>
      <c r="AU900" s="75">
        <v>61</v>
      </c>
      <c r="AV900" s="75">
        <v>191</v>
      </c>
      <c r="AW900" s="369">
        <v>7</v>
      </c>
      <c r="AY900" s="75"/>
    </row>
    <row r="901" spans="1:51">
      <c r="A901" s="164">
        <f t="shared" si="222"/>
        <v>499</v>
      </c>
      <c r="B901" s="164">
        <f t="shared" si="223"/>
        <v>499061278</v>
      </c>
      <c r="C901" s="165" t="str">
        <f t="shared" si="224"/>
        <v>HAMPDEN CS OF SCIENCE</v>
      </c>
      <c r="D901" s="174">
        <f t="shared" si="225"/>
        <v>0</v>
      </c>
      <c r="E901" s="174">
        <f t="shared" si="226"/>
        <v>0</v>
      </c>
      <c r="F901" s="174">
        <f t="shared" si="227"/>
        <v>0</v>
      </c>
      <c r="G901" s="174">
        <f t="shared" si="228"/>
        <v>0</v>
      </c>
      <c r="H901" s="174">
        <f t="shared" si="229"/>
        <v>0</v>
      </c>
      <c r="I901" s="174">
        <f t="shared" si="230"/>
        <v>1</v>
      </c>
      <c r="J901" s="174">
        <f t="shared" si="231"/>
        <v>0</v>
      </c>
      <c r="K901" s="251">
        <f t="shared" si="232"/>
        <v>0.04</v>
      </c>
      <c r="L901" s="174"/>
      <c r="M901" s="174">
        <f t="shared" si="233"/>
        <v>0</v>
      </c>
      <c r="N901" s="174">
        <f t="shared" si="234"/>
        <v>0</v>
      </c>
      <c r="O901" s="174">
        <f t="shared" si="235"/>
        <v>0</v>
      </c>
      <c r="P901" s="174">
        <f t="shared" si="236"/>
        <v>1</v>
      </c>
      <c r="Q901" s="174">
        <f t="shared" si="237"/>
        <v>6</v>
      </c>
      <c r="R901" s="174">
        <f t="shared" si="238"/>
        <v>1</v>
      </c>
      <c r="S901" s="177"/>
      <c r="T901" s="177"/>
      <c r="U901" s="177"/>
      <c r="V901" s="177"/>
      <c r="W901" s="370"/>
      <c r="X901" s="370"/>
      <c r="Y901" s="391"/>
      <c r="Z901" s="177"/>
      <c r="AA901" s="75">
        <v>499</v>
      </c>
      <c r="AB901" s="75">
        <v>499061278</v>
      </c>
      <c r="AC901" s="193" t="s">
        <v>130</v>
      </c>
      <c r="AD901" s="75">
        <v>0</v>
      </c>
      <c r="AE901" s="75">
        <v>0</v>
      </c>
      <c r="AF901" s="75">
        <v>0</v>
      </c>
      <c r="AG901" s="75">
        <v>0</v>
      </c>
      <c r="AH901" s="75">
        <v>0</v>
      </c>
      <c r="AI901" s="75">
        <v>1</v>
      </c>
      <c r="AJ901" s="75">
        <v>0</v>
      </c>
      <c r="AK901" s="164">
        <v>0</v>
      </c>
      <c r="AL901" s="164">
        <v>0</v>
      </c>
      <c r="AM901" s="164">
        <v>0</v>
      </c>
      <c r="AN901" s="164">
        <v>0</v>
      </c>
      <c r="AO901" s="164">
        <v>0</v>
      </c>
      <c r="AP901" s="164">
        <v>0</v>
      </c>
      <c r="AQ901" s="164">
        <v>0</v>
      </c>
      <c r="AR901" s="164">
        <v>0</v>
      </c>
      <c r="AS901" s="75">
        <v>1</v>
      </c>
      <c r="AT901" s="165"/>
      <c r="AU901" s="75">
        <v>61</v>
      </c>
      <c r="AV901" s="75">
        <v>278</v>
      </c>
      <c r="AW901" s="369">
        <v>6</v>
      </c>
      <c r="AY901" s="75"/>
    </row>
    <row r="902" spans="1:51">
      <c r="A902" s="164">
        <f t="shared" si="222"/>
        <v>499</v>
      </c>
      <c r="B902" s="164">
        <f t="shared" si="223"/>
        <v>499061281</v>
      </c>
      <c r="C902" s="165" t="str">
        <f t="shared" si="224"/>
        <v>HAMPDEN CS OF SCIENCE</v>
      </c>
      <c r="D902" s="174">
        <f t="shared" si="225"/>
        <v>0</v>
      </c>
      <c r="E902" s="174">
        <f t="shared" si="226"/>
        <v>0</v>
      </c>
      <c r="F902" s="174">
        <f t="shared" si="227"/>
        <v>0</v>
      </c>
      <c r="G902" s="174">
        <f t="shared" si="228"/>
        <v>0</v>
      </c>
      <c r="H902" s="174">
        <f t="shared" si="229"/>
        <v>0</v>
      </c>
      <c r="I902" s="174">
        <f t="shared" si="230"/>
        <v>260</v>
      </c>
      <c r="J902" s="174">
        <f t="shared" si="231"/>
        <v>0</v>
      </c>
      <c r="K902" s="251">
        <f t="shared" si="232"/>
        <v>10.4</v>
      </c>
      <c r="L902" s="174"/>
      <c r="M902" s="174">
        <f t="shared" si="233"/>
        <v>0</v>
      </c>
      <c r="N902" s="174">
        <f t="shared" si="234"/>
        <v>0</v>
      </c>
      <c r="O902" s="174">
        <f t="shared" si="235"/>
        <v>11</v>
      </c>
      <c r="P902" s="174">
        <f t="shared" si="236"/>
        <v>172</v>
      </c>
      <c r="Q902" s="174">
        <f t="shared" si="237"/>
        <v>12</v>
      </c>
      <c r="R902" s="174">
        <f t="shared" si="238"/>
        <v>260</v>
      </c>
      <c r="S902" s="177"/>
      <c r="T902" s="177"/>
      <c r="U902" s="177"/>
      <c r="V902" s="177"/>
      <c r="W902" s="370"/>
      <c r="X902" s="370"/>
      <c r="Y902" s="391"/>
      <c r="Z902" s="177"/>
      <c r="AA902" s="75">
        <v>499</v>
      </c>
      <c r="AB902" s="75">
        <v>499061281</v>
      </c>
      <c r="AC902" s="193" t="s">
        <v>130</v>
      </c>
      <c r="AD902" s="75">
        <v>0</v>
      </c>
      <c r="AE902" s="75">
        <v>0</v>
      </c>
      <c r="AF902" s="75">
        <v>0</v>
      </c>
      <c r="AG902" s="75">
        <v>0</v>
      </c>
      <c r="AH902" s="75">
        <v>0</v>
      </c>
      <c r="AI902" s="75">
        <v>260</v>
      </c>
      <c r="AJ902" s="75">
        <v>0</v>
      </c>
      <c r="AK902" s="164">
        <v>0</v>
      </c>
      <c r="AL902" s="164">
        <v>0</v>
      </c>
      <c r="AM902" s="164">
        <v>0</v>
      </c>
      <c r="AN902" s="164">
        <v>11</v>
      </c>
      <c r="AO902" s="164">
        <v>0</v>
      </c>
      <c r="AP902" s="164">
        <v>0</v>
      </c>
      <c r="AQ902" s="164">
        <v>0</v>
      </c>
      <c r="AR902" s="164">
        <v>0</v>
      </c>
      <c r="AS902" s="75">
        <v>172</v>
      </c>
      <c r="AT902" s="165"/>
      <c r="AU902" s="75">
        <v>61</v>
      </c>
      <c r="AV902" s="75">
        <v>281</v>
      </c>
      <c r="AW902" s="369">
        <v>12</v>
      </c>
      <c r="AY902" s="75"/>
    </row>
    <row r="903" spans="1:51">
      <c r="A903" s="164">
        <f t="shared" si="222"/>
        <v>499</v>
      </c>
      <c r="B903" s="164">
        <f t="shared" si="223"/>
        <v>499061325</v>
      </c>
      <c r="C903" s="165" t="str">
        <f t="shared" si="224"/>
        <v>HAMPDEN CS OF SCIENCE</v>
      </c>
      <c r="D903" s="174">
        <f t="shared" si="225"/>
        <v>0</v>
      </c>
      <c r="E903" s="174">
        <f t="shared" si="226"/>
        <v>0</v>
      </c>
      <c r="F903" s="174">
        <f t="shared" si="227"/>
        <v>0</v>
      </c>
      <c r="G903" s="174">
        <f t="shared" si="228"/>
        <v>0</v>
      </c>
      <c r="H903" s="174">
        <f t="shared" si="229"/>
        <v>0</v>
      </c>
      <c r="I903" s="174">
        <f t="shared" si="230"/>
        <v>15</v>
      </c>
      <c r="J903" s="174">
        <f t="shared" si="231"/>
        <v>0</v>
      </c>
      <c r="K903" s="251">
        <f t="shared" si="232"/>
        <v>0.6</v>
      </c>
      <c r="L903" s="174"/>
      <c r="M903" s="174">
        <f t="shared" si="233"/>
        <v>0</v>
      </c>
      <c r="N903" s="174">
        <f t="shared" si="234"/>
        <v>0</v>
      </c>
      <c r="O903" s="174">
        <f t="shared" si="235"/>
        <v>0</v>
      </c>
      <c r="P903" s="174">
        <f t="shared" si="236"/>
        <v>3</v>
      </c>
      <c r="Q903" s="174">
        <f t="shared" si="237"/>
        <v>9</v>
      </c>
      <c r="R903" s="174">
        <f t="shared" si="238"/>
        <v>15</v>
      </c>
      <c r="S903" s="177"/>
      <c r="T903" s="177"/>
      <c r="U903" s="177"/>
      <c r="V903" s="177"/>
      <c r="W903" s="370"/>
      <c r="X903" s="370"/>
      <c r="Y903" s="391"/>
      <c r="Z903" s="177"/>
      <c r="AA903" s="75">
        <v>499</v>
      </c>
      <c r="AB903" s="75">
        <v>499061325</v>
      </c>
      <c r="AC903" s="193" t="s">
        <v>130</v>
      </c>
      <c r="AD903" s="75">
        <v>0</v>
      </c>
      <c r="AE903" s="75">
        <v>0</v>
      </c>
      <c r="AF903" s="75">
        <v>0</v>
      </c>
      <c r="AG903" s="75">
        <v>0</v>
      </c>
      <c r="AH903" s="75">
        <v>0</v>
      </c>
      <c r="AI903" s="75">
        <v>15</v>
      </c>
      <c r="AJ903" s="75">
        <v>0</v>
      </c>
      <c r="AK903" s="164">
        <v>0</v>
      </c>
      <c r="AL903" s="164">
        <v>0</v>
      </c>
      <c r="AM903" s="164">
        <v>0</v>
      </c>
      <c r="AN903" s="164">
        <v>0</v>
      </c>
      <c r="AO903" s="164">
        <v>0</v>
      </c>
      <c r="AP903" s="164">
        <v>0</v>
      </c>
      <c r="AQ903" s="164">
        <v>0</v>
      </c>
      <c r="AR903" s="164">
        <v>0</v>
      </c>
      <c r="AS903" s="75">
        <v>3</v>
      </c>
      <c r="AT903" s="165"/>
      <c r="AU903" s="75">
        <v>61</v>
      </c>
      <c r="AV903" s="75">
        <v>325</v>
      </c>
      <c r="AW903" s="369">
        <v>9</v>
      </c>
      <c r="AY903" s="75"/>
    </row>
    <row r="904" spans="1:51">
      <c r="A904" s="164">
        <f t="shared" si="222"/>
        <v>499</v>
      </c>
      <c r="B904" s="164">
        <f t="shared" si="223"/>
        <v>499061332</v>
      </c>
      <c r="C904" s="165" t="str">
        <f t="shared" si="224"/>
        <v>HAMPDEN CS OF SCIENCE</v>
      </c>
      <c r="D904" s="174">
        <f t="shared" si="225"/>
        <v>0</v>
      </c>
      <c r="E904" s="174">
        <f t="shared" si="226"/>
        <v>0</v>
      </c>
      <c r="F904" s="174">
        <f t="shared" si="227"/>
        <v>0</v>
      </c>
      <c r="G904" s="174">
        <f t="shared" si="228"/>
        <v>0</v>
      </c>
      <c r="H904" s="174">
        <f t="shared" si="229"/>
        <v>0</v>
      </c>
      <c r="I904" s="174">
        <f t="shared" si="230"/>
        <v>38</v>
      </c>
      <c r="J904" s="174">
        <f t="shared" si="231"/>
        <v>0</v>
      </c>
      <c r="K904" s="251">
        <f t="shared" si="232"/>
        <v>1.52</v>
      </c>
      <c r="L904" s="174"/>
      <c r="M904" s="174">
        <f t="shared" si="233"/>
        <v>0</v>
      </c>
      <c r="N904" s="174">
        <f t="shared" si="234"/>
        <v>0</v>
      </c>
      <c r="O904" s="174">
        <f t="shared" si="235"/>
        <v>6</v>
      </c>
      <c r="P904" s="174">
        <f t="shared" si="236"/>
        <v>28</v>
      </c>
      <c r="Q904" s="174">
        <f t="shared" si="237"/>
        <v>10</v>
      </c>
      <c r="R904" s="174">
        <f t="shared" si="238"/>
        <v>38</v>
      </c>
      <c r="S904" s="177"/>
      <c r="T904" s="177"/>
      <c r="U904" s="177"/>
      <c r="V904" s="177"/>
      <c r="W904" s="370"/>
      <c r="X904" s="370"/>
      <c r="Y904" s="391"/>
      <c r="Z904" s="177"/>
      <c r="AA904" s="75">
        <v>499</v>
      </c>
      <c r="AB904" s="75">
        <v>499061332</v>
      </c>
      <c r="AC904" s="193" t="s">
        <v>130</v>
      </c>
      <c r="AD904" s="75">
        <v>0</v>
      </c>
      <c r="AE904" s="75">
        <v>0</v>
      </c>
      <c r="AF904" s="75">
        <v>0</v>
      </c>
      <c r="AG904" s="75">
        <v>0</v>
      </c>
      <c r="AH904" s="75">
        <v>0</v>
      </c>
      <c r="AI904" s="75">
        <v>38</v>
      </c>
      <c r="AJ904" s="75">
        <v>0</v>
      </c>
      <c r="AK904" s="164">
        <v>0</v>
      </c>
      <c r="AL904" s="164">
        <v>0</v>
      </c>
      <c r="AM904" s="164">
        <v>0</v>
      </c>
      <c r="AN904" s="164">
        <v>6</v>
      </c>
      <c r="AO904" s="164">
        <v>0</v>
      </c>
      <c r="AP904" s="164">
        <v>0</v>
      </c>
      <c r="AQ904" s="164">
        <v>0</v>
      </c>
      <c r="AR904" s="164">
        <v>0</v>
      </c>
      <c r="AS904" s="75">
        <v>28</v>
      </c>
      <c r="AT904" s="165"/>
      <c r="AU904" s="75">
        <v>61</v>
      </c>
      <c r="AV904" s="75">
        <v>332</v>
      </c>
      <c r="AW904" s="369">
        <v>10</v>
      </c>
      <c r="AY904" s="75"/>
    </row>
    <row r="905" spans="1:51">
      <c r="A905" s="164">
        <f t="shared" si="222"/>
        <v>499</v>
      </c>
      <c r="B905" s="164">
        <f t="shared" si="223"/>
        <v>499332005</v>
      </c>
      <c r="C905" s="165" t="str">
        <f t="shared" si="224"/>
        <v>HAMPDEN CS OF SCIENCE</v>
      </c>
      <c r="D905" s="174">
        <f t="shared" si="225"/>
        <v>0</v>
      </c>
      <c r="E905" s="174">
        <f t="shared" si="226"/>
        <v>0</v>
      </c>
      <c r="F905" s="174">
        <f t="shared" si="227"/>
        <v>0</v>
      </c>
      <c r="G905" s="174">
        <f t="shared" si="228"/>
        <v>0</v>
      </c>
      <c r="H905" s="174">
        <f t="shared" si="229"/>
        <v>34</v>
      </c>
      <c r="I905" s="174">
        <f t="shared" si="230"/>
        <v>0</v>
      </c>
      <c r="J905" s="174">
        <f t="shared" si="231"/>
        <v>0</v>
      </c>
      <c r="K905" s="251">
        <f t="shared" si="232"/>
        <v>1.36</v>
      </c>
      <c r="L905" s="174"/>
      <c r="M905" s="174">
        <f t="shared" si="233"/>
        <v>0</v>
      </c>
      <c r="N905" s="174">
        <f t="shared" si="234"/>
        <v>1</v>
      </c>
      <c r="O905" s="174">
        <f t="shared" si="235"/>
        <v>0</v>
      </c>
      <c r="P905" s="174">
        <f t="shared" si="236"/>
        <v>18</v>
      </c>
      <c r="Q905" s="174">
        <f t="shared" si="237"/>
        <v>8</v>
      </c>
      <c r="R905" s="174">
        <f t="shared" si="238"/>
        <v>34</v>
      </c>
      <c r="S905" s="177"/>
      <c r="T905" s="177"/>
      <c r="U905" s="177"/>
      <c r="V905" s="177"/>
      <c r="W905" s="370"/>
      <c r="X905" s="370"/>
      <c r="Y905" s="391"/>
      <c r="Z905" s="177"/>
      <c r="AA905" s="75">
        <v>499</v>
      </c>
      <c r="AB905" s="75">
        <v>499332005</v>
      </c>
      <c r="AC905" s="193" t="s">
        <v>130</v>
      </c>
      <c r="AD905" s="75">
        <v>0</v>
      </c>
      <c r="AE905" s="75">
        <v>0</v>
      </c>
      <c r="AF905" s="75">
        <v>0</v>
      </c>
      <c r="AG905" s="75">
        <v>0</v>
      </c>
      <c r="AH905" s="75">
        <v>34</v>
      </c>
      <c r="AI905" s="75">
        <v>0</v>
      </c>
      <c r="AJ905" s="75">
        <v>0</v>
      </c>
      <c r="AK905" s="164">
        <v>0</v>
      </c>
      <c r="AL905" s="164">
        <v>0</v>
      </c>
      <c r="AM905" s="164">
        <v>1</v>
      </c>
      <c r="AN905" s="164">
        <v>0</v>
      </c>
      <c r="AO905" s="164">
        <v>18</v>
      </c>
      <c r="AP905" s="164">
        <v>0</v>
      </c>
      <c r="AQ905" s="164">
        <v>0</v>
      </c>
      <c r="AR905" s="164">
        <v>0</v>
      </c>
      <c r="AS905" s="75">
        <v>0</v>
      </c>
      <c r="AT905" s="165"/>
      <c r="AU905" s="75">
        <v>332</v>
      </c>
      <c r="AV905" s="75">
        <v>5</v>
      </c>
      <c r="AW905" s="369">
        <v>8</v>
      </c>
      <c r="AY905" s="75"/>
    </row>
    <row r="906" spans="1:51">
      <c r="A906" s="164">
        <f t="shared" si="222"/>
        <v>499</v>
      </c>
      <c r="B906" s="164">
        <f t="shared" si="223"/>
        <v>499332061</v>
      </c>
      <c r="C906" s="165" t="str">
        <f t="shared" si="224"/>
        <v>HAMPDEN CS OF SCIENCE</v>
      </c>
      <c r="D906" s="174">
        <f t="shared" si="225"/>
        <v>0</v>
      </c>
      <c r="E906" s="174">
        <f t="shared" si="226"/>
        <v>0</v>
      </c>
      <c r="F906" s="174">
        <f t="shared" si="227"/>
        <v>0</v>
      </c>
      <c r="G906" s="174">
        <f t="shared" si="228"/>
        <v>0</v>
      </c>
      <c r="H906" s="174">
        <f t="shared" si="229"/>
        <v>99</v>
      </c>
      <c r="I906" s="174">
        <f t="shared" si="230"/>
        <v>0</v>
      </c>
      <c r="J906" s="174">
        <f t="shared" si="231"/>
        <v>0</v>
      </c>
      <c r="K906" s="251">
        <f t="shared" si="232"/>
        <v>3.96</v>
      </c>
      <c r="L906" s="174"/>
      <c r="M906" s="174">
        <f t="shared" si="233"/>
        <v>0</v>
      </c>
      <c r="N906" s="174">
        <f t="shared" si="234"/>
        <v>0</v>
      </c>
      <c r="O906" s="174">
        <f t="shared" si="235"/>
        <v>0</v>
      </c>
      <c r="P906" s="174">
        <f t="shared" si="236"/>
        <v>50</v>
      </c>
      <c r="Q906" s="174">
        <f t="shared" si="237"/>
        <v>10</v>
      </c>
      <c r="R906" s="174">
        <f t="shared" si="238"/>
        <v>99</v>
      </c>
      <c r="S906" s="177"/>
      <c r="T906" s="177"/>
      <c r="U906" s="177"/>
      <c r="V906" s="177"/>
      <c r="W906" s="370"/>
      <c r="X906" s="370"/>
      <c r="Y906" s="391"/>
      <c r="Z906" s="177"/>
      <c r="AA906" s="75">
        <v>499</v>
      </c>
      <c r="AB906" s="75">
        <v>499332061</v>
      </c>
      <c r="AC906" s="193" t="s">
        <v>130</v>
      </c>
      <c r="AD906" s="75">
        <v>0</v>
      </c>
      <c r="AE906" s="75">
        <v>0</v>
      </c>
      <c r="AF906" s="75">
        <v>0</v>
      </c>
      <c r="AG906" s="75">
        <v>0</v>
      </c>
      <c r="AH906" s="75">
        <v>99</v>
      </c>
      <c r="AI906" s="75">
        <v>0</v>
      </c>
      <c r="AJ906" s="75">
        <v>0</v>
      </c>
      <c r="AK906" s="164">
        <v>0</v>
      </c>
      <c r="AL906" s="164">
        <v>0</v>
      </c>
      <c r="AM906" s="164">
        <v>0</v>
      </c>
      <c r="AN906" s="164">
        <v>0</v>
      </c>
      <c r="AO906" s="164">
        <v>50</v>
      </c>
      <c r="AP906" s="164">
        <v>0</v>
      </c>
      <c r="AQ906" s="164">
        <v>0</v>
      </c>
      <c r="AR906" s="164">
        <v>0</v>
      </c>
      <c r="AS906" s="75">
        <v>0</v>
      </c>
      <c r="AT906" s="165"/>
      <c r="AU906" s="75">
        <v>332</v>
      </c>
      <c r="AV906" s="75">
        <v>61</v>
      </c>
      <c r="AW906" s="369">
        <v>10</v>
      </c>
      <c r="AY906" s="75"/>
    </row>
    <row r="907" spans="1:51">
      <c r="A907" s="164">
        <f t="shared" ref="A907:A970" si="239">AA907</f>
        <v>499</v>
      </c>
      <c r="B907" s="164">
        <f t="shared" ref="B907:B970" si="240">AB907</f>
        <v>499332086</v>
      </c>
      <c r="C907" s="165" t="str">
        <f t="shared" ref="C907:C970" si="241">AC907</f>
        <v>HAMPDEN CS OF SCIENCE</v>
      </c>
      <c r="D907" s="174">
        <f t="shared" ref="D907:D970" si="242">ROUND(AD907,0)</f>
        <v>0</v>
      </c>
      <c r="E907" s="174">
        <f t="shared" ref="E907:E970" si="243">ROUND(AE907,0)</f>
        <v>0</v>
      </c>
      <c r="F907" s="174">
        <f t="shared" ref="F907:F970" si="244">ROUND(AF907,0)</f>
        <v>0</v>
      </c>
      <c r="G907" s="174">
        <f t="shared" ref="G907:G970" si="245">ROUND(AG907,0)</f>
        <v>0</v>
      </c>
      <c r="H907" s="174">
        <f t="shared" ref="H907:H970" si="246">ROUND(AH907,0)</f>
        <v>2</v>
      </c>
      <c r="I907" s="174">
        <f t="shared" ref="I907:I970" si="247">ROUND(AI907,0)-J907</f>
        <v>0</v>
      </c>
      <c r="J907" s="174">
        <f t="shared" ref="J907:J970" si="248">ROUND(AJ907,0)</f>
        <v>0</v>
      </c>
      <c r="K907" s="251">
        <f t="shared" ref="K907:K970" si="249">ROUND($K$2*(SUM(AF907:AI907)+(AE907*0.5))+$K$5*AJ907,4)</f>
        <v>0.08</v>
      </c>
      <c r="L907" s="174"/>
      <c r="M907" s="174">
        <f t="shared" ref="M907:M970" si="250">ROUND(AL907+(AK907*0.5),0)</f>
        <v>0</v>
      </c>
      <c r="N907" s="174">
        <f t="shared" ref="N907:N970" si="251">ROUND(AM907,0)</f>
        <v>0</v>
      </c>
      <c r="O907" s="174">
        <f t="shared" ref="O907:O970" si="252">ROUND(AN907,0)</f>
        <v>0</v>
      </c>
      <c r="P907" s="174">
        <f t="shared" ref="P907:P970" si="253">ROUND(((AP907+AQ907)*0.5)+AO907+AR907+AS907,0)</f>
        <v>1</v>
      </c>
      <c r="Q907" s="174">
        <f t="shared" ref="Q907:Q970" si="254">AW907</f>
        <v>7</v>
      </c>
      <c r="R907" s="174">
        <f t="shared" ref="R907:R970" si="255">SUM(F907:I907)+ROUND(D907*0.5,0)+ROUND(J907,0)</f>
        <v>2</v>
      </c>
      <c r="S907" s="177"/>
      <c r="T907" s="177"/>
      <c r="U907" s="177"/>
      <c r="V907" s="177"/>
      <c r="W907" s="370"/>
      <c r="X907" s="370"/>
      <c r="Y907" s="391"/>
      <c r="Z907" s="177"/>
      <c r="AA907" s="75">
        <v>499</v>
      </c>
      <c r="AB907" s="75">
        <v>499332086</v>
      </c>
      <c r="AC907" s="193" t="s">
        <v>130</v>
      </c>
      <c r="AD907" s="75">
        <v>0</v>
      </c>
      <c r="AE907" s="75">
        <v>0</v>
      </c>
      <c r="AF907" s="75">
        <v>0</v>
      </c>
      <c r="AG907" s="75">
        <v>0</v>
      </c>
      <c r="AH907" s="75">
        <v>2</v>
      </c>
      <c r="AI907" s="75">
        <v>0</v>
      </c>
      <c r="AJ907" s="75">
        <v>0</v>
      </c>
      <c r="AK907" s="164">
        <v>0</v>
      </c>
      <c r="AL907" s="164">
        <v>0</v>
      </c>
      <c r="AM907" s="164">
        <v>0</v>
      </c>
      <c r="AN907" s="164">
        <v>0</v>
      </c>
      <c r="AO907" s="164">
        <v>1</v>
      </c>
      <c r="AP907" s="164">
        <v>0</v>
      </c>
      <c r="AQ907" s="164">
        <v>0</v>
      </c>
      <c r="AR907" s="164">
        <v>0</v>
      </c>
      <c r="AS907" s="75">
        <v>0</v>
      </c>
      <c r="AT907" s="165"/>
      <c r="AU907" s="75">
        <v>332</v>
      </c>
      <c r="AV907" s="75">
        <v>86</v>
      </c>
      <c r="AW907" s="369">
        <v>7</v>
      </c>
      <c r="AY907" s="75"/>
    </row>
    <row r="908" spans="1:51">
      <c r="A908" s="164">
        <f t="shared" si="239"/>
        <v>499</v>
      </c>
      <c r="B908" s="164">
        <f t="shared" si="240"/>
        <v>499332137</v>
      </c>
      <c r="C908" s="165" t="str">
        <f t="shared" si="241"/>
        <v>HAMPDEN CS OF SCIENCE</v>
      </c>
      <c r="D908" s="174">
        <f t="shared" si="242"/>
        <v>0</v>
      </c>
      <c r="E908" s="174">
        <f t="shared" si="243"/>
        <v>0</v>
      </c>
      <c r="F908" s="174">
        <f t="shared" si="244"/>
        <v>0</v>
      </c>
      <c r="G908" s="174">
        <f t="shared" si="245"/>
        <v>0</v>
      </c>
      <c r="H908" s="174">
        <f t="shared" si="246"/>
        <v>22</v>
      </c>
      <c r="I908" s="174">
        <f t="shared" si="247"/>
        <v>0</v>
      </c>
      <c r="J908" s="174">
        <f t="shared" si="248"/>
        <v>0</v>
      </c>
      <c r="K908" s="251">
        <f t="shared" si="249"/>
        <v>0.88</v>
      </c>
      <c r="L908" s="174"/>
      <c r="M908" s="174">
        <f t="shared" si="250"/>
        <v>0</v>
      </c>
      <c r="N908" s="174">
        <f t="shared" si="251"/>
        <v>0</v>
      </c>
      <c r="O908" s="174">
        <f t="shared" si="252"/>
        <v>0</v>
      </c>
      <c r="P908" s="174">
        <f t="shared" si="253"/>
        <v>15</v>
      </c>
      <c r="Q908" s="174">
        <f t="shared" si="254"/>
        <v>12</v>
      </c>
      <c r="R908" s="174">
        <f t="shared" si="255"/>
        <v>22</v>
      </c>
      <c r="S908" s="177"/>
      <c r="T908" s="177"/>
      <c r="U908" s="177"/>
      <c r="V908" s="177"/>
      <c r="W908" s="370"/>
      <c r="X908" s="370"/>
      <c r="Y908" s="391"/>
      <c r="Z908" s="177"/>
      <c r="AA908" s="75">
        <v>499</v>
      </c>
      <c r="AB908" s="75">
        <v>499332137</v>
      </c>
      <c r="AC908" s="193" t="s">
        <v>130</v>
      </c>
      <c r="AD908" s="75">
        <v>0</v>
      </c>
      <c r="AE908" s="75">
        <v>0</v>
      </c>
      <c r="AF908" s="75">
        <v>0</v>
      </c>
      <c r="AG908" s="75">
        <v>0</v>
      </c>
      <c r="AH908" s="75">
        <v>22</v>
      </c>
      <c r="AI908" s="75">
        <v>0</v>
      </c>
      <c r="AJ908" s="75">
        <v>0</v>
      </c>
      <c r="AK908" s="164">
        <v>0</v>
      </c>
      <c r="AL908" s="164">
        <v>0</v>
      </c>
      <c r="AM908" s="164">
        <v>0</v>
      </c>
      <c r="AN908" s="164">
        <v>0</v>
      </c>
      <c r="AO908" s="164">
        <v>15</v>
      </c>
      <c r="AP908" s="164">
        <v>0</v>
      </c>
      <c r="AQ908" s="164">
        <v>0</v>
      </c>
      <c r="AR908" s="164">
        <v>0</v>
      </c>
      <c r="AS908" s="75">
        <v>0</v>
      </c>
      <c r="AT908" s="165"/>
      <c r="AU908" s="75">
        <v>332</v>
      </c>
      <c r="AV908" s="75">
        <v>137</v>
      </c>
      <c r="AW908" s="369">
        <v>12</v>
      </c>
      <c r="AY908" s="75"/>
    </row>
    <row r="909" spans="1:51">
      <c r="A909" s="164">
        <f t="shared" si="239"/>
        <v>499</v>
      </c>
      <c r="B909" s="164">
        <f t="shared" si="240"/>
        <v>499332161</v>
      </c>
      <c r="C909" s="165" t="str">
        <f t="shared" si="241"/>
        <v>HAMPDEN CS OF SCIENCE</v>
      </c>
      <c r="D909" s="174">
        <f t="shared" si="242"/>
        <v>0</v>
      </c>
      <c r="E909" s="174">
        <f t="shared" si="243"/>
        <v>0</v>
      </c>
      <c r="F909" s="174">
        <f t="shared" si="244"/>
        <v>0</v>
      </c>
      <c r="G909" s="174">
        <f t="shared" si="245"/>
        <v>0</v>
      </c>
      <c r="H909" s="174">
        <f t="shared" si="246"/>
        <v>1</v>
      </c>
      <c r="I909" s="174">
        <f t="shared" si="247"/>
        <v>0</v>
      </c>
      <c r="J909" s="174">
        <f t="shared" si="248"/>
        <v>0</v>
      </c>
      <c r="K909" s="251">
        <f t="shared" si="249"/>
        <v>0.04</v>
      </c>
      <c r="L909" s="174"/>
      <c r="M909" s="174">
        <f t="shared" si="250"/>
        <v>0</v>
      </c>
      <c r="N909" s="174">
        <f t="shared" si="251"/>
        <v>0</v>
      </c>
      <c r="O909" s="174">
        <f t="shared" si="252"/>
        <v>0</v>
      </c>
      <c r="P909" s="174">
        <f t="shared" si="253"/>
        <v>1</v>
      </c>
      <c r="Q909" s="174">
        <f t="shared" si="254"/>
        <v>7</v>
      </c>
      <c r="R909" s="174">
        <f t="shared" si="255"/>
        <v>1</v>
      </c>
      <c r="S909" s="177"/>
      <c r="T909" s="177"/>
      <c r="U909" s="177"/>
      <c r="V909" s="177"/>
      <c r="W909" s="370"/>
      <c r="X909" s="370"/>
      <c r="Y909" s="391"/>
      <c r="Z909" s="177"/>
      <c r="AA909" s="75">
        <v>499</v>
      </c>
      <c r="AB909" s="75">
        <v>499332161</v>
      </c>
      <c r="AC909" s="193" t="s">
        <v>130</v>
      </c>
      <c r="AD909" s="75">
        <v>0</v>
      </c>
      <c r="AE909" s="75">
        <v>0</v>
      </c>
      <c r="AF909" s="75">
        <v>0</v>
      </c>
      <c r="AG909" s="75">
        <v>0</v>
      </c>
      <c r="AH909" s="75">
        <v>1</v>
      </c>
      <c r="AI909" s="75">
        <v>0</v>
      </c>
      <c r="AJ909" s="75">
        <v>0</v>
      </c>
      <c r="AK909" s="164">
        <v>0</v>
      </c>
      <c r="AL909" s="164">
        <v>0</v>
      </c>
      <c r="AM909" s="164">
        <v>0</v>
      </c>
      <c r="AN909" s="164">
        <v>0</v>
      </c>
      <c r="AO909" s="164">
        <v>1</v>
      </c>
      <c r="AP909" s="164">
        <v>0</v>
      </c>
      <c r="AQ909" s="164">
        <v>0</v>
      </c>
      <c r="AR909" s="164">
        <v>0</v>
      </c>
      <c r="AS909" s="75">
        <v>0</v>
      </c>
      <c r="AT909" s="165"/>
      <c r="AU909" s="75">
        <v>332</v>
      </c>
      <c r="AV909" s="75">
        <v>161</v>
      </c>
      <c r="AW909" s="369">
        <v>7</v>
      </c>
      <c r="AY909" s="75"/>
    </row>
    <row r="910" spans="1:51">
      <c r="A910" s="164">
        <f t="shared" si="239"/>
        <v>499</v>
      </c>
      <c r="B910" s="164">
        <f t="shared" si="240"/>
        <v>499332191</v>
      </c>
      <c r="C910" s="165" t="str">
        <f t="shared" si="241"/>
        <v>HAMPDEN CS OF SCIENCE</v>
      </c>
      <c r="D910" s="174">
        <f t="shared" si="242"/>
        <v>0</v>
      </c>
      <c r="E910" s="174">
        <f t="shared" si="243"/>
        <v>0</v>
      </c>
      <c r="F910" s="174">
        <f t="shared" si="244"/>
        <v>0</v>
      </c>
      <c r="G910" s="174">
        <f t="shared" si="245"/>
        <v>0</v>
      </c>
      <c r="H910" s="174">
        <f t="shared" si="246"/>
        <v>2</v>
      </c>
      <c r="I910" s="174">
        <f t="shared" si="247"/>
        <v>0</v>
      </c>
      <c r="J910" s="174">
        <f t="shared" si="248"/>
        <v>0</v>
      </c>
      <c r="K910" s="251">
        <f t="shared" si="249"/>
        <v>0.08</v>
      </c>
      <c r="L910" s="174"/>
      <c r="M910" s="174">
        <f t="shared" si="250"/>
        <v>0</v>
      </c>
      <c r="N910" s="174">
        <f t="shared" si="251"/>
        <v>0</v>
      </c>
      <c r="O910" s="174">
        <f t="shared" si="252"/>
        <v>0</v>
      </c>
      <c r="P910" s="174">
        <f t="shared" si="253"/>
        <v>1</v>
      </c>
      <c r="Q910" s="174">
        <f t="shared" si="254"/>
        <v>7</v>
      </c>
      <c r="R910" s="174">
        <f t="shared" si="255"/>
        <v>2</v>
      </c>
      <c r="S910" s="177"/>
      <c r="T910" s="177"/>
      <c r="U910" s="177"/>
      <c r="V910" s="177"/>
      <c r="W910" s="370"/>
      <c r="X910" s="370"/>
      <c r="Y910" s="391"/>
      <c r="Z910" s="177"/>
      <c r="AA910" s="75">
        <v>499</v>
      </c>
      <c r="AB910" s="75">
        <v>499332191</v>
      </c>
      <c r="AC910" s="193" t="s">
        <v>130</v>
      </c>
      <c r="AD910" s="75">
        <v>0</v>
      </c>
      <c r="AE910" s="75">
        <v>0</v>
      </c>
      <c r="AF910" s="75">
        <v>0</v>
      </c>
      <c r="AG910" s="75">
        <v>0</v>
      </c>
      <c r="AH910" s="75">
        <v>2</v>
      </c>
      <c r="AI910" s="75">
        <v>0</v>
      </c>
      <c r="AJ910" s="75">
        <v>0</v>
      </c>
      <c r="AK910" s="164">
        <v>0</v>
      </c>
      <c r="AL910" s="164">
        <v>0</v>
      </c>
      <c r="AM910" s="164">
        <v>0</v>
      </c>
      <c r="AN910" s="164">
        <v>0</v>
      </c>
      <c r="AO910" s="164">
        <v>1</v>
      </c>
      <c r="AP910" s="164">
        <v>0</v>
      </c>
      <c r="AQ910" s="164">
        <v>0</v>
      </c>
      <c r="AR910" s="164">
        <v>0</v>
      </c>
      <c r="AS910" s="75">
        <v>0</v>
      </c>
      <c r="AT910" s="165"/>
      <c r="AU910" s="75">
        <v>332</v>
      </c>
      <c r="AV910" s="75">
        <v>191</v>
      </c>
      <c r="AW910" s="369">
        <v>7</v>
      </c>
      <c r="AY910" s="75"/>
    </row>
    <row r="911" spans="1:51">
      <c r="A911" s="164">
        <f t="shared" si="239"/>
        <v>499</v>
      </c>
      <c r="B911" s="164">
        <f t="shared" si="240"/>
        <v>499332281</v>
      </c>
      <c r="C911" s="165" t="str">
        <f t="shared" si="241"/>
        <v>HAMPDEN CS OF SCIENCE</v>
      </c>
      <c r="D911" s="174">
        <f t="shared" si="242"/>
        <v>0</v>
      </c>
      <c r="E911" s="174">
        <f t="shared" si="243"/>
        <v>0</v>
      </c>
      <c r="F911" s="174">
        <f t="shared" si="244"/>
        <v>0</v>
      </c>
      <c r="G911" s="174">
        <f t="shared" si="245"/>
        <v>0</v>
      </c>
      <c r="H911" s="174">
        <f t="shared" si="246"/>
        <v>228</v>
      </c>
      <c r="I911" s="174">
        <f t="shared" si="247"/>
        <v>0</v>
      </c>
      <c r="J911" s="174">
        <f t="shared" si="248"/>
        <v>0</v>
      </c>
      <c r="K911" s="251">
        <f t="shared" si="249"/>
        <v>9.1199999999999992</v>
      </c>
      <c r="L911" s="174"/>
      <c r="M911" s="174">
        <f t="shared" si="250"/>
        <v>0</v>
      </c>
      <c r="N911" s="174">
        <f t="shared" si="251"/>
        <v>12</v>
      </c>
      <c r="O911" s="174">
        <f t="shared" si="252"/>
        <v>0</v>
      </c>
      <c r="P911" s="174">
        <f t="shared" si="253"/>
        <v>168</v>
      </c>
      <c r="Q911" s="174">
        <f t="shared" si="254"/>
        <v>12</v>
      </c>
      <c r="R911" s="174">
        <f t="shared" si="255"/>
        <v>228</v>
      </c>
      <c r="S911" s="177"/>
      <c r="T911" s="177"/>
      <c r="U911" s="177"/>
      <c r="V911" s="177"/>
      <c r="W911" s="370"/>
      <c r="X911" s="370"/>
      <c r="Y911" s="391"/>
      <c r="Z911" s="177"/>
      <c r="AA911" s="75">
        <v>499</v>
      </c>
      <c r="AB911" s="75">
        <v>499332281</v>
      </c>
      <c r="AC911" s="193" t="s">
        <v>130</v>
      </c>
      <c r="AD911" s="75">
        <v>0</v>
      </c>
      <c r="AE911" s="75">
        <v>0</v>
      </c>
      <c r="AF911" s="75">
        <v>0</v>
      </c>
      <c r="AG911" s="75">
        <v>0</v>
      </c>
      <c r="AH911" s="75">
        <v>228</v>
      </c>
      <c r="AI911" s="75">
        <v>0</v>
      </c>
      <c r="AJ911" s="75">
        <v>0</v>
      </c>
      <c r="AK911" s="164">
        <v>0</v>
      </c>
      <c r="AL911" s="164">
        <v>0</v>
      </c>
      <c r="AM911" s="164">
        <v>12</v>
      </c>
      <c r="AN911" s="164">
        <v>0</v>
      </c>
      <c r="AO911" s="164">
        <v>168</v>
      </c>
      <c r="AP911" s="164">
        <v>0</v>
      </c>
      <c r="AQ911" s="164">
        <v>0</v>
      </c>
      <c r="AR911" s="164">
        <v>0</v>
      </c>
      <c r="AS911" s="75">
        <v>0</v>
      </c>
      <c r="AT911" s="165"/>
      <c r="AU911" s="75">
        <v>332</v>
      </c>
      <c r="AV911" s="75">
        <v>281</v>
      </c>
      <c r="AW911" s="369">
        <v>12</v>
      </c>
      <c r="AY911" s="75"/>
    </row>
    <row r="912" spans="1:51">
      <c r="A912" s="164">
        <f t="shared" si="239"/>
        <v>499</v>
      </c>
      <c r="B912" s="164">
        <f t="shared" si="240"/>
        <v>499332309</v>
      </c>
      <c r="C912" s="165" t="str">
        <f t="shared" si="241"/>
        <v>HAMPDEN CS OF SCIENCE</v>
      </c>
      <c r="D912" s="174">
        <f t="shared" si="242"/>
        <v>0</v>
      </c>
      <c r="E912" s="174">
        <f t="shared" si="243"/>
        <v>0</v>
      </c>
      <c r="F912" s="174">
        <f t="shared" si="244"/>
        <v>0</v>
      </c>
      <c r="G912" s="174">
        <f t="shared" si="245"/>
        <v>0</v>
      </c>
      <c r="H912" s="174">
        <f t="shared" si="246"/>
        <v>1</v>
      </c>
      <c r="I912" s="174">
        <f t="shared" si="247"/>
        <v>0</v>
      </c>
      <c r="J912" s="174">
        <f t="shared" si="248"/>
        <v>0</v>
      </c>
      <c r="K912" s="251">
        <f t="shared" si="249"/>
        <v>0.04</v>
      </c>
      <c r="L912" s="174"/>
      <c r="M912" s="174">
        <f t="shared" si="250"/>
        <v>0</v>
      </c>
      <c r="N912" s="174">
        <f t="shared" si="251"/>
        <v>0</v>
      </c>
      <c r="O912" s="174">
        <f t="shared" si="252"/>
        <v>0</v>
      </c>
      <c r="P912" s="174">
        <f t="shared" si="253"/>
        <v>1</v>
      </c>
      <c r="Q912" s="174">
        <f t="shared" si="254"/>
        <v>10</v>
      </c>
      <c r="R912" s="174">
        <f t="shared" si="255"/>
        <v>1</v>
      </c>
      <c r="S912" s="177"/>
      <c r="T912" s="177"/>
      <c r="U912" s="177"/>
      <c r="V912" s="177"/>
      <c r="W912" s="370"/>
      <c r="X912" s="370"/>
      <c r="Y912" s="391"/>
      <c r="Z912" s="177"/>
      <c r="AA912" s="75">
        <v>499</v>
      </c>
      <c r="AB912" s="75">
        <v>499332309</v>
      </c>
      <c r="AC912" s="193" t="s">
        <v>130</v>
      </c>
      <c r="AD912" s="75">
        <v>0</v>
      </c>
      <c r="AE912" s="75">
        <v>0</v>
      </c>
      <c r="AF912" s="75">
        <v>0</v>
      </c>
      <c r="AG912" s="75">
        <v>0</v>
      </c>
      <c r="AH912" s="75">
        <v>1</v>
      </c>
      <c r="AI912" s="75">
        <v>0</v>
      </c>
      <c r="AJ912" s="75">
        <v>0</v>
      </c>
      <c r="AK912" s="164">
        <v>0</v>
      </c>
      <c r="AL912" s="164">
        <v>0</v>
      </c>
      <c r="AM912" s="164">
        <v>0</v>
      </c>
      <c r="AN912" s="164">
        <v>0</v>
      </c>
      <c r="AO912" s="164">
        <v>1</v>
      </c>
      <c r="AP912" s="164">
        <v>0</v>
      </c>
      <c r="AQ912" s="164">
        <v>0</v>
      </c>
      <c r="AR912" s="164">
        <v>0</v>
      </c>
      <c r="AS912" s="75">
        <v>0</v>
      </c>
      <c r="AT912" s="165"/>
      <c r="AU912" s="75">
        <v>332</v>
      </c>
      <c r="AV912" s="75">
        <v>309</v>
      </c>
      <c r="AW912" s="369">
        <v>10</v>
      </c>
      <c r="AY912" s="75"/>
    </row>
    <row r="913" spans="1:51">
      <c r="A913" s="164">
        <f t="shared" si="239"/>
        <v>499</v>
      </c>
      <c r="B913" s="164">
        <f t="shared" si="240"/>
        <v>499332325</v>
      </c>
      <c r="C913" s="165" t="str">
        <f t="shared" si="241"/>
        <v>HAMPDEN CS OF SCIENCE</v>
      </c>
      <c r="D913" s="174">
        <f t="shared" si="242"/>
        <v>0</v>
      </c>
      <c r="E913" s="174">
        <f t="shared" si="243"/>
        <v>0</v>
      </c>
      <c r="F913" s="174">
        <f t="shared" si="244"/>
        <v>0</v>
      </c>
      <c r="G913" s="174">
        <f t="shared" si="245"/>
        <v>0</v>
      </c>
      <c r="H913" s="174">
        <f t="shared" si="246"/>
        <v>17</v>
      </c>
      <c r="I913" s="174">
        <f t="shared" si="247"/>
        <v>0</v>
      </c>
      <c r="J913" s="174">
        <f t="shared" si="248"/>
        <v>0</v>
      </c>
      <c r="K913" s="251">
        <f t="shared" si="249"/>
        <v>0.68</v>
      </c>
      <c r="L913" s="174"/>
      <c r="M913" s="174">
        <f t="shared" si="250"/>
        <v>0</v>
      </c>
      <c r="N913" s="174">
        <f t="shared" si="251"/>
        <v>0</v>
      </c>
      <c r="O913" s="174">
        <f t="shared" si="252"/>
        <v>0</v>
      </c>
      <c r="P913" s="174">
        <f t="shared" si="253"/>
        <v>4</v>
      </c>
      <c r="Q913" s="174">
        <f t="shared" si="254"/>
        <v>9</v>
      </c>
      <c r="R913" s="174">
        <f t="shared" si="255"/>
        <v>17</v>
      </c>
      <c r="S913" s="177"/>
      <c r="T913" s="177"/>
      <c r="U913" s="177"/>
      <c r="V913" s="177"/>
      <c r="W913" s="370"/>
      <c r="X913" s="370"/>
      <c r="Y913" s="391"/>
      <c r="Z913" s="177"/>
      <c r="AA913" s="75">
        <v>499</v>
      </c>
      <c r="AB913" s="75">
        <v>499332325</v>
      </c>
      <c r="AC913" s="193" t="s">
        <v>130</v>
      </c>
      <c r="AD913" s="75">
        <v>0</v>
      </c>
      <c r="AE913" s="75">
        <v>0</v>
      </c>
      <c r="AF913" s="75">
        <v>0</v>
      </c>
      <c r="AG913" s="75">
        <v>0</v>
      </c>
      <c r="AH913" s="75">
        <v>17</v>
      </c>
      <c r="AI913" s="75">
        <v>0</v>
      </c>
      <c r="AJ913" s="75">
        <v>0</v>
      </c>
      <c r="AK913" s="164">
        <v>0</v>
      </c>
      <c r="AL913" s="164">
        <v>0</v>
      </c>
      <c r="AM913" s="164">
        <v>0</v>
      </c>
      <c r="AN913" s="164">
        <v>0</v>
      </c>
      <c r="AO913" s="164">
        <v>4</v>
      </c>
      <c r="AP913" s="164">
        <v>0</v>
      </c>
      <c r="AQ913" s="164">
        <v>0</v>
      </c>
      <c r="AR913" s="164">
        <v>0</v>
      </c>
      <c r="AS913" s="75">
        <v>0</v>
      </c>
      <c r="AT913" s="165"/>
      <c r="AU913" s="75">
        <v>332</v>
      </c>
      <c r="AV913" s="75">
        <v>325</v>
      </c>
      <c r="AW913" s="369">
        <v>9</v>
      </c>
      <c r="AY913" s="75"/>
    </row>
    <row r="914" spans="1:51">
      <c r="A914" s="164">
        <f t="shared" si="239"/>
        <v>499</v>
      </c>
      <c r="B914" s="164">
        <f t="shared" si="240"/>
        <v>499332332</v>
      </c>
      <c r="C914" s="165" t="str">
        <f t="shared" si="241"/>
        <v>HAMPDEN CS OF SCIENCE</v>
      </c>
      <c r="D914" s="174">
        <f t="shared" si="242"/>
        <v>0</v>
      </c>
      <c r="E914" s="174">
        <f t="shared" si="243"/>
        <v>0</v>
      </c>
      <c r="F914" s="174">
        <f t="shared" si="244"/>
        <v>0</v>
      </c>
      <c r="G914" s="174">
        <f t="shared" si="245"/>
        <v>0</v>
      </c>
      <c r="H914" s="174">
        <f t="shared" si="246"/>
        <v>36</v>
      </c>
      <c r="I914" s="174">
        <f t="shared" si="247"/>
        <v>0</v>
      </c>
      <c r="J914" s="174">
        <f t="shared" si="248"/>
        <v>0</v>
      </c>
      <c r="K914" s="251">
        <f t="shared" si="249"/>
        <v>1.44</v>
      </c>
      <c r="L914" s="174"/>
      <c r="M914" s="174">
        <f t="shared" si="250"/>
        <v>0</v>
      </c>
      <c r="N914" s="174">
        <f t="shared" si="251"/>
        <v>8</v>
      </c>
      <c r="O914" s="174">
        <f t="shared" si="252"/>
        <v>0</v>
      </c>
      <c r="P914" s="174">
        <f t="shared" si="253"/>
        <v>28</v>
      </c>
      <c r="Q914" s="174">
        <f t="shared" si="254"/>
        <v>10</v>
      </c>
      <c r="R914" s="174">
        <f t="shared" si="255"/>
        <v>36</v>
      </c>
      <c r="S914" s="177"/>
      <c r="T914" s="177"/>
      <c r="U914" s="177"/>
      <c r="V914" s="177"/>
      <c r="W914" s="370"/>
      <c r="X914" s="370"/>
      <c r="Y914" s="391"/>
      <c r="Z914" s="177"/>
      <c r="AA914" s="75">
        <v>499</v>
      </c>
      <c r="AB914" s="75">
        <v>499332332</v>
      </c>
      <c r="AC914" s="193" t="s">
        <v>130</v>
      </c>
      <c r="AD914" s="75">
        <v>0</v>
      </c>
      <c r="AE914" s="75">
        <v>0</v>
      </c>
      <c r="AF914" s="75">
        <v>0</v>
      </c>
      <c r="AG914" s="75">
        <v>0</v>
      </c>
      <c r="AH914" s="75">
        <v>36</v>
      </c>
      <c r="AI914" s="75">
        <v>0</v>
      </c>
      <c r="AJ914" s="75">
        <v>0</v>
      </c>
      <c r="AK914" s="164">
        <v>0</v>
      </c>
      <c r="AL914" s="164">
        <v>0</v>
      </c>
      <c r="AM914" s="164">
        <v>8</v>
      </c>
      <c r="AN914" s="164">
        <v>0</v>
      </c>
      <c r="AO914" s="164">
        <v>28</v>
      </c>
      <c r="AP914" s="164">
        <v>0</v>
      </c>
      <c r="AQ914" s="164">
        <v>0</v>
      </c>
      <c r="AR914" s="164">
        <v>0</v>
      </c>
      <c r="AS914" s="75">
        <v>0</v>
      </c>
      <c r="AT914" s="165"/>
      <c r="AU914" s="75">
        <v>332</v>
      </c>
      <c r="AV914" s="75">
        <v>332</v>
      </c>
      <c r="AW914" s="369">
        <v>10</v>
      </c>
      <c r="AY914" s="75"/>
    </row>
    <row r="915" spans="1:51">
      <c r="A915" s="164">
        <f t="shared" si="239"/>
        <v>499</v>
      </c>
      <c r="B915" s="164">
        <f t="shared" si="240"/>
        <v>499332683</v>
      </c>
      <c r="C915" s="165" t="str">
        <f t="shared" si="241"/>
        <v>HAMPDEN CS OF SCIENCE</v>
      </c>
      <c r="D915" s="174">
        <f t="shared" si="242"/>
        <v>0</v>
      </c>
      <c r="E915" s="174">
        <f t="shared" si="243"/>
        <v>0</v>
      </c>
      <c r="F915" s="174">
        <f t="shared" si="244"/>
        <v>0</v>
      </c>
      <c r="G915" s="174">
        <f t="shared" si="245"/>
        <v>0</v>
      </c>
      <c r="H915" s="174">
        <f t="shared" si="246"/>
        <v>1</v>
      </c>
      <c r="I915" s="174">
        <f t="shared" si="247"/>
        <v>0</v>
      </c>
      <c r="J915" s="174">
        <f t="shared" si="248"/>
        <v>0</v>
      </c>
      <c r="K915" s="251">
        <f t="shared" si="249"/>
        <v>0.04</v>
      </c>
      <c r="L915" s="174"/>
      <c r="M915" s="174">
        <f t="shared" si="250"/>
        <v>0</v>
      </c>
      <c r="N915" s="174">
        <f t="shared" si="251"/>
        <v>0</v>
      </c>
      <c r="O915" s="174">
        <f t="shared" si="252"/>
        <v>0</v>
      </c>
      <c r="P915" s="174">
        <f t="shared" si="253"/>
        <v>0</v>
      </c>
      <c r="Q915" s="174">
        <f t="shared" si="254"/>
        <v>4</v>
      </c>
      <c r="R915" s="174">
        <f t="shared" si="255"/>
        <v>1</v>
      </c>
      <c r="S915" s="177"/>
      <c r="T915" s="177"/>
      <c r="U915" s="177"/>
      <c r="V915" s="177"/>
      <c r="W915" s="370"/>
      <c r="X915" s="370"/>
      <c r="Y915" s="391"/>
      <c r="Z915" s="177"/>
      <c r="AA915" s="75">
        <v>499</v>
      </c>
      <c r="AB915" s="75">
        <v>499332683</v>
      </c>
      <c r="AC915" s="193" t="s">
        <v>130</v>
      </c>
      <c r="AD915" s="75">
        <v>0</v>
      </c>
      <c r="AE915" s="75">
        <v>0</v>
      </c>
      <c r="AF915" s="75">
        <v>0</v>
      </c>
      <c r="AG915" s="75">
        <v>0</v>
      </c>
      <c r="AH915" s="75">
        <v>1</v>
      </c>
      <c r="AI915" s="75">
        <v>0</v>
      </c>
      <c r="AJ915" s="75">
        <v>0</v>
      </c>
      <c r="AK915" s="164">
        <v>0</v>
      </c>
      <c r="AL915" s="164">
        <v>0</v>
      </c>
      <c r="AM915" s="164">
        <v>0</v>
      </c>
      <c r="AN915" s="164">
        <v>0</v>
      </c>
      <c r="AO915" s="164">
        <v>0</v>
      </c>
      <c r="AP915" s="164">
        <v>0</v>
      </c>
      <c r="AQ915" s="164">
        <v>0</v>
      </c>
      <c r="AR915" s="164">
        <v>0</v>
      </c>
      <c r="AS915" s="75">
        <v>0</v>
      </c>
      <c r="AT915" s="165"/>
      <c r="AU915" s="75">
        <v>332</v>
      </c>
      <c r="AV915" s="75">
        <v>683</v>
      </c>
      <c r="AW915" s="369">
        <v>4</v>
      </c>
      <c r="AY915" s="75"/>
    </row>
    <row r="916" spans="1:51">
      <c r="A916" s="164">
        <f t="shared" si="239"/>
        <v>3502</v>
      </c>
      <c r="B916" s="164">
        <f t="shared" si="240"/>
        <v>3502281061</v>
      </c>
      <c r="C916" s="165" t="str">
        <f t="shared" si="241"/>
        <v>BAYSTATE ACADEMY</v>
      </c>
      <c r="D916" s="174">
        <f t="shared" si="242"/>
        <v>0</v>
      </c>
      <c r="E916" s="174">
        <f t="shared" si="243"/>
        <v>0</v>
      </c>
      <c r="F916" s="174">
        <f t="shared" si="244"/>
        <v>0</v>
      </c>
      <c r="G916" s="174">
        <f t="shared" si="245"/>
        <v>0</v>
      </c>
      <c r="H916" s="174">
        <f t="shared" si="246"/>
        <v>0</v>
      </c>
      <c r="I916" s="174">
        <f t="shared" si="247"/>
        <v>3</v>
      </c>
      <c r="J916" s="174">
        <f t="shared" si="248"/>
        <v>0</v>
      </c>
      <c r="K916" s="251">
        <f t="shared" si="249"/>
        <v>0.12</v>
      </c>
      <c r="L916" s="174"/>
      <c r="M916" s="174">
        <f t="shared" si="250"/>
        <v>0</v>
      </c>
      <c r="N916" s="174">
        <f t="shared" si="251"/>
        <v>0</v>
      </c>
      <c r="O916" s="174">
        <f t="shared" si="252"/>
        <v>0</v>
      </c>
      <c r="P916" s="174">
        <f t="shared" si="253"/>
        <v>1</v>
      </c>
      <c r="Q916" s="174">
        <f t="shared" si="254"/>
        <v>10</v>
      </c>
      <c r="R916" s="174">
        <f t="shared" si="255"/>
        <v>3</v>
      </c>
      <c r="S916" s="177"/>
      <c r="T916" s="177"/>
      <c r="U916" s="177"/>
      <c r="V916" s="177"/>
      <c r="W916" s="370"/>
      <c r="X916" s="370"/>
      <c r="Y916" s="391"/>
      <c r="Z916" s="177"/>
      <c r="AA916" s="75">
        <v>3502</v>
      </c>
      <c r="AB916" s="75">
        <v>3502281061</v>
      </c>
      <c r="AC916" s="193" t="s">
        <v>132</v>
      </c>
      <c r="AD916" s="75">
        <v>0</v>
      </c>
      <c r="AE916" s="75">
        <v>0</v>
      </c>
      <c r="AF916" s="75">
        <v>0</v>
      </c>
      <c r="AG916" s="75">
        <v>0</v>
      </c>
      <c r="AH916" s="75">
        <v>0</v>
      </c>
      <c r="AI916" s="75">
        <v>3</v>
      </c>
      <c r="AJ916" s="75">
        <v>0</v>
      </c>
      <c r="AK916" s="164">
        <v>0</v>
      </c>
      <c r="AL916" s="164">
        <v>0</v>
      </c>
      <c r="AM916" s="164">
        <v>0</v>
      </c>
      <c r="AN916" s="164">
        <v>0</v>
      </c>
      <c r="AO916" s="164">
        <v>0</v>
      </c>
      <c r="AP916" s="164">
        <v>0</v>
      </c>
      <c r="AQ916" s="164">
        <v>0</v>
      </c>
      <c r="AR916" s="164">
        <v>0</v>
      </c>
      <c r="AS916" s="75">
        <v>1</v>
      </c>
      <c r="AT916" s="165"/>
      <c r="AU916" s="75">
        <v>281</v>
      </c>
      <c r="AV916" s="75">
        <v>61</v>
      </c>
      <c r="AW916" s="369">
        <v>10</v>
      </c>
      <c r="AY916" s="75"/>
    </row>
    <row r="917" spans="1:51">
      <c r="A917" s="164">
        <f t="shared" si="239"/>
        <v>3502</v>
      </c>
      <c r="B917" s="164">
        <f t="shared" si="240"/>
        <v>3502281137</v>
      </c>
      <c r="C917" s="165" t="str">
        <f t="shared" si="241"/>
        <v>BAYSTATE ACADEMY</v>
      </c>
      <c r="D917" s="174">
        <f t="shared" si="242"/>
        <v>0</v>
      </c>
      <c r="E917" s="174">
        <f t="shared" si="243"/>
        <v>0</v>
      </c>
      <c r="F917" s="174">
        <f t="shared" si="244"/>
        <v>0</v>
      </c>
      <c r="G917" s="174">
        <f t="shared" si="245"/>
        <v>0</v>
      </c>
      <c r="H917" s="174">
        <f t="shared" si="246"/>
        <v>2</v>
      </c>
      <c r="I917" s="174">
        <f t="shared" si="247"/>
        <v>1</v>
      </c>
      <c r="J917" s="174">
        <f t="shared" si="248"/>
        <v>0</v>
      </c>
      <c r="K917" s="251">
        <f t="shared" si="249"/>
        <v>0.12</v>
      </c>
      <c r="L917" s="174"/>
      <c r="M917" s="174">
        <f t="shared" si="250"/>
        <v>0</v>
      </c>
      <c r="N917" s="174">
        <f t="shared" si="251"/>
        <v>1</v>
      </c>
      <c r="O917" s="174">
        <f t="shared" si="252"/>
        <v>0</v>
      </c>
      <c r="P917" s="174">
        <f t="shared" si="253"/>
        <v>2</v>
      </c>
      <c r="Q917" s="174">
        <f t="shared" si="254"/>
        <v>12</v>
      </c>
      <c r="R917" s="174">
        <f t="shared" si="255"/>
        <v>3</v>
      </c>
      <c r="S917" s="177"/>
      <c r="T917" s="177"/>
      <c r="U917" s="177"/>
      <c r="V917" s="177"/>
      <c r="W917" s="370"/>
      <c r="X917" s="370"/>
      <c r="Y917" s="391"/>
      <c r="Z917" s="177"/>
      <c r="AA917" s="75">
        <v>3502</v>
      </c>
      <c r="AB917" s="75">
        <v>3502281137</v>
      </c>
      <c r="AC917" s="193" t="s">
        <v>132</v>
      </c>
      <c r="AD917" s="75">
        <v>0</v>
      </c>
      <c r="AE917" s="75">
        <v>0</v>
      </c>
      <c r="AF917" s="75">
        <v>0</v>
      </c>
      <c r="AG917" s="75">
        <v>0</v>
      </c>
      <c r="AH917" s="75">
        <v>2</v>
      </c>
      <c r="AI917" s="75">
        <v>1</v>
      </c>
      <c r="AJ917" s="75">
        <v>0</v>
      </c>
      <c r="AK917" s="164">
        <v>0</v>
      </c>
      <c r="AL917" s="164">
        <v>0</v>
      </c>
      <c r="AM917" s="164">
        <v>1</v>
      </c>
      <c r="AN917" s="164">
        <v>0</v>
      </c>
      <c r="AO917" s="164">
        <v>1</v>
      </c>
      <c r="AP917" s="164">
        <v>0</v>
      </c>
      <c r="AQ917" s="164">
        <v>0</v>
      </c>
      <c r="AR917" s="164">
        <v>0</v>
      </c>
      <c r="AS917" s="75">
        <v>1</v>
      </c>
      <c r="AT917" s="165"/>
      <c r="AU917" s="75">
        <v>281</v>
      </c>
      <c r="AV917" s="75">
        <v>137</v>
      </c>
      <c r="AW917" s="369">
        <v>12</v>
      </c>
      <c r="AY917" s="75"/>
    </row>
    <row r="918" spans="1:51">
      <c r="A918" s="164">
        <f t="shared" si="239"/>
        <v>3502</v>
      </c>
      <c r="B918" s="164">
        <f t="shared" si="240"/>
        <v>3502281281</v>
      </c>
      <c r="C918" s="165" t="str">
        <f t="shared" si="241"/>
        <v>BAYSTATE ACADEMY</v>
      </c>
      <c r="D918" s="174">
        <f t="shared" si="242"/>
        <v>0</v>
      </c>
      <c r="E918" s="174">
        <f t="shared" si="243"/>
        <v>0</v>
      </c>
      <c r="F918" s="174">
        <f t="shared" si="244"/>
        <v>0</v>
      </c>
      <c r="G918" s="174">
        <f t="shared" si="245"/>
        <v>0</v>
      </c>
      <c r="H918" s="174">
        <f t="shared" si="246"/>
        <v>190</v>
      </c>
      <c r="I918" s="174">
        <f t="shared" si="247"/>
        <v>147</v>
      </c>
      <c r="J918" s="174">
        <f t="shared" si="248"/>
        <v>0</v>
      </c>
      <c r="K918" s="251">
        <f t="shared" si="249"/>
        <v>13.48</v>
      </c>
      <c r="L918" s="174"/>
      <c r="M918" s="174">
        <f t="shared" si="250"/>
        <v>0</v>
      </c>
      <c r="N918" s="174">
        <f t="shared" si="251"/>
        <v>14</v>
      </c>
      <c r="O918" s="174">
        <f t="shared" si="252"/>
        <v>14</v>
      </c>
      <c r="P918" s="174">
        <f t="shared" si="253"/>
        <v>297</v>
      </c>
      <c r="Q918" s="174">
        <f t="shared" si="254"/>
        <v>12</v>
      </c>
      <c r="R918" s="174">
        <f t="shared" si="255"/>
        <v>337</v>
      </c>
      <c r="S918" s="177"/>
      <c r="T918" s="177"/>
      <c r="U918" s="177"/>
      <c r="V918" s="177"/>
      <c r="W918" s="370"/>
      <c r="X918" s="370"/>
      <c r="Y918" s="391"/>
      <c r="Z918" s="177"/>
      <c r="AA918" s="75">
        <v>3502</v>
      </c>
      <c r="AB918" s="75">
        <v>3502281281</v>
      </c>
      <c r="AC918" s="193" t="s">
        <v>132</v>
      </c>
      <c r="AD918" s="75">
        <v>0</v>
      </c>
      <c r="AE918" s="75">
        <v>0</v>
      </c>
      <c r="AF918" s="75">
        <v>0</v>
      </c>
      <c r="AG918" s="75">
        <v>0</v>
      </c>
      <c r="AH918" s="75">
        <v>190</v>
      </c>
      <c r="AI918" s="75">
        <v>147</v>
      </c>
      <c r="AJ918" s="75">
        <v>0</v>
      </c>
      <c r="AK918" s="164">
        <v>0</v>
      </c>
      <c r="AL918" s="164">
        <v>0</v>
      </c>
      <c r="AM918" s="164">
        <v>14</v>
      </c>
      <c r="AN918" s="164">
        <v>14</v>
      </c>
      <c r="AO918" s="164">
        <v>168</v>
      </c>
      <c r="AP918" s="164">
        <v>0</v>
      </c>
      <c r="AQ918" s="164">
        <v>0</v>
      </c>
      <c r="AR918" s="164">
        <v>0</v>
      </c>
      <c r="AS918" s="75">
        <v>129</v>
      </c>
      <c r="AT918" s="165"/>
      <c r="AU918" s="75">
        <v>281</v>
      </c>
      <c r="AV918" s="75">
        <v>281</v>
      </c>
      <c r="AW918" s="369">
        <v>12</v>
      </c>
      <c r="AY918" s="75"/>
    </row>
    <row r="919" spans="1:51">
      <c r="A919" s="164">
        <f t="shared" si="239"/>
        <v>3502</v>
      </c>
      <c r="B919" s="164">
        <f t="shared" si="240"/>
        <v>3502281332</v>
      </c>
      <c r="C919" s="165" t="str">
        <f t="shared" si="241"/>
        <v>BAYSTATE ACADEMY</v>
      </c>
      <c r="D919" s="174">
        <f t="shared" si="242"/>
        <v>0</v>
      </c>
      <c r="E919" s="174">
        <f t="shared" si="243"/>
        <v>0</v>
      </c>
      <c r="F919" s="174">
        <f t="shared" si="244"/>
        <v>0</v>
      </c>
      <c r="G919" s="174">
        <f t="shared" si="245"/>
        <v>0</v>
      </c>
      <c r="H919" s="174">
        <f t="shared" si="246"/>
        <v>1</v>
      </c>
      <c r="I919" s="174">
        <f t="shared" si="247"/>
        <v>0</v>
      </c>
      <c r="J919" s="174">
        <f t="shared" si="248"/>
        <v>0</v>
      </c>
      <c r="K919" s="251">
        <f t="shared" si="249"/>
        <v>0.04</v>
      </c>
      <c r="L919" s="174"/>
      <c r="M919" s="174">
        <f t="shared" si="250"/>
        <v>0</v>
      </c>
      <c r="N919" s="174">
        <f t="shared" si="251"/>
        <v>0</v>
      </c>
      <c r="O919" s="174">
        <f t="shared" si="252"/>
        <v>0</v>
      </c>
      <c r="P919" s="174">
        <f t="shared" si="253"/>
        <v>1</v>
      </c>
      <c r="Q919" s="174">
        <f t="shared" si="254"/>
        <v>10</v>
      </c>
      <c r="R919" s="174">
        <f t="shared" si="255"/>
        <v>1</v>
      </c>
      <c r="S919" s="177"/>
      <c r="T919" s="177"/>
      <c r="U919" s="177"/>
      <c r="V919" s="177"/>
      <c r="W919" s="370"/>
      <c r="X919" s="370"/>
      <c r="Y919" s="391"/>
      <c r="Z919" s="177"/>
      <c r="AA919" s="75">
        <v>3502</v>
      </c>
      <c r="AB919" s="75">
        <v>3502281332</v>
      </c>
      <c r="AC919" s="193" t="s">
        <v>132</v>
      </c>
      <c r="AD919" s="75">
        <v>0</v>
      </c>
      <c r="AE919" s="75">
        <v>0</v>
      </c>
      <c r="AF919" s="75">
        <v>0</v>
      </c>
      <c r="AG919" s="75">
        <v>0</v>
      </c>
      <c r="AH919" s="75">
        <v>1</v>
      </c>
      <c r="AI919" s="75">
        <v>0</v>
      </c>
      <c r="AJ919" s="75">
        <v>0</v>
      </c>
      <c r="AK919" s="164">
        <v>0</v>
      </c>
      <c r="AL919" s="164">
        <v>0</v>
      </c>
      <c r="AM919" s="164">
        <v>0</v>
      </c>
      <c r="AN919" s="164">
        <v>0</v>
      </c>
      <c r="AO919" s="164">
        <v>1</v>
      </c>
      <c r="AP919" s="164">
        <v>0</v>
      </c>
      <c r="AQ919" s="164">
        <v>0</v>
      </c>
      <c r="AR919" s="164">
        <v>0</v>
      </c>
      <c r="AS919" s="75">
        <v>0</v>
      </c>
      <c r="AT919" s="165"/>
      <c r="AU919" s="75">
        <v>281</v>
      </c>
      <c r="AV919" s="75">
        <v>332</v>
      </c>
      <c r="AW919" s="369">
        <v>10</v>
      </c>
      <c r="AY919" s="75"/>
    </row>
    <row r="920" spans="1:51">
      <c r="A920" s="164">
        <f t="shared" si="239"/>
        <v>3503</v>
      </c>
      <c r="B920" s="164">
        <f t="shared" si="240"/>
        <v>3503160031</v>
      </c>
      <c r="C920" s="165" t="str">
        <f t="shared" si="241"/>
        <v>COLLEGIATE CS OF LOWELL</v>
      </c>
      <c r="D920" s="174">
        <f t="shared" si="242"/>
        <v>0</v>
      </c>
      <c r="E920" s="174">
        <f t="shared" si="243"/>
        <v>0</v>
      </c>
      <c r="F920" s="174">
        <f t="shared" si="244"/>
        <v>0</v>
      </c>
      <c r="G920" s="174">
        <f t="shared" si="245"/>
        <v>3</v>
      </c>
      <c r="H920" s="174">
        <f t="shared" si="246"/>
        <v>2</v>
      </c>
      <c r="I920" s="174">
        <f t="shared" si="247"/>
        <v>1</v>
      </c>
      <c r="J920" s="174">
        <f t="shared" si="248"/>
        <v>0</v>
      </c>
      <c r="K920" s="251">
        <f t="shared" si="249"/>
        <v>0.24</v>
      </c>
      <c r="L920" s="174"/>
      <c r="M920" s="174">
        <f t="shared" si="250"/>
        <v>0</v>
      </c>
      <c r="N920" s="174">
        <f t="shared" si="251"/>
        <v>0</v>
      </c>
      <c r="O920" s="174">
        <f t="shared" si="252"/>
        <v>0</v>
      </c>
      <c r="P920" s="174">
        <f t="shared" si="253"/>
        <v>1</v>
      </c>
      <c r="Q920" s="174">
        <f t="shared" si="254"/>
        <v>5</v>
      </c>
      <c r="R920" s="174">
        <f t="shared" si="255"/>
        <v>6</v>
      </c>
      <c r="S920" s="177"/>
      <c r="T920" s="177"/>
      <c r="U920" s="177"/>
      <c r="V920" s="177"/>
      <c r="W920" s="370"/>
      <c r="X920" s="370"/>
      <c r="Y920" s="391"/>
      <c r="Z920" s="177"/>
      <c r="AA920" s="75">
        <v>3503</v>
      </c>
      <c r="AB920" s="75">
        <v>3503160031</v>
      </c>
      <c r="AC920" s="193" t="s">
        <v>134</v>
      </c>
      <c r="AD920" s="75">
        <v>0</v>
      </c>
      <c r="AE920" s="75">
        <v>0</v>
      </c>
      <c r="AF920" s="75">
        <v>0</v>
      </c>
      <c r="AG920" s="75">
        <v>3</v>
      </c>
      <c r="AH920" s="75">
        <v>2</v>
      </c>
      <c r="AI920" s="75">
        <v>1</v>
      </c>
      <c r="AJ920" s="75">
        <v>0</v>
      </c>
      <c r="AK920" s="164">
        <v>0</v>
      </c>
      <c r="AL920" s="164">
        <v>0</v>
      </c>
      <c r="AM920" s="164">
        <v>0</v>
      </c>
      <c r="AN920" s="164">
        <v>0</v>
      </c>
      <c r="AO920" s="164">
        <v>1</v>
      </c>
      <c r="AP920" s="164">
        <v>0</v>
      </c>
      <c r="AQ920" s="164">
        <v>0</v>
      </c>
      <c r="AR920" s="164">
        <v>0</v>
      </c>
      <c r="AS920" s="75">
        <v>0</v>
      </c>
      <c r="AT920" s="165"/>
      <c r="AU920" s="75">
        <v>160</v>
      </c>
      <c r="AV920" s="75">
        <v>31</v>
      </c>
      <c r="AW920" s="369">
        <v>5</v>
      </c>
      <c r="AY920" s="75"/>
    </row>
    <row r="921" spans="1:51">
      <c r="A921" s="164">
        <f t="shared" si="239"/>
        <v>3503</v>
      </c>
      <c r="B921" s="164">
        <f t="shared" si="240"/>
        <v>3503160056</v>
      </c>
      <c r="C921" s="165" t="str">
        <f t="shared" si="241"/>
        <v>COLLEGIATE CS OF LOWELL</v>
      </c>
      <c r="D921" s="174">
        <f t="shared" si="242"/>
        <v>0</v>
      </c>
      <c r="E921" s="174">
        <f t="shared" si="243"/>
        <v>0</v>
      </c>
      <c r="F921" s="174">
        <f t="shared" si="244"/>
        <v>0</v>
      </c>
      <c r="G921" s="174">
        <f t="shared" si="245"/>
        <v>1</v>
      </c>
      <c r="H921" s="174">
        <f t="shared" si="246"/>
        <v>3</v>
      </c>
      <c r="I921" s="174">
        <f t="shared" si="247"/>
        <v>1</v>
      </c>
      <c r="J921" s="174">
        <f t="shared" si="248"/>
        <v>0</v>
      </c>
      <c r="K921" s="251">
        <f t="shared" si="249"/>
        <v>0.2</v>
      </c>
      <c r="L921" s="174"/>
      <c r="M921" s="174">
        <f t="shared" si="250"/>
        <v>0</v>
      </c>
      <c r="N921" s="174">
        <f t="shared" si="251"/>
        <v>0</v>
      </c>
      <c r="O921" s="174">
        <f t="shared" si="252"/>
        <v>0</v>
      </c>
      <c r="P921" s="174">
        <f t="shared" si="253"/>
        <v>3</v>
      </c>
      <c r="Q921" s="174">
        <f t="shared" si="254"/>
        <v>4</v>
      </c>
      <c r="R921" s="174">
        <f t="shared" si="255"/>
        <v>5</v>
      </c>
      <c r="S921" s="177"/>
      <c r="T921" s="177"/>
      <c r="U921" s="177"/>
      <c r="V921" s="177"/>
      <c r="W921" s="370"/>
      <c r="X921" s="370"/>
      <c r="Y921" s="391"/>
      <c r="Z921" s="177"/>
      <c r="AA921" s="75">
        <v>3503</v>
      </c>
      <c r="AB921" s="75">
        <v>3503160056</v>
      </c>
      <c r="AC921" s="193" t="s">
        <v>134</v>
      </c>
      <c r="AD921" s="75">
        <v>0</v>
      </c>
      <c r="AE921" s="75">
        <v>0</v>
      </c>
      <c r="AF921" s="75">
        <v>0</v>
      </c>
      <c r="AG921" s="75">
        <v>1</v>
      </c>
      <c r="AH921" s="75">
        <v>3</v>
      </c>
      <c r="AI921" s="75">
        <v>1</v>
      </c>
      <c r="AJ921" s="75">
        <v>0</v>
      </c>
      <c r="AK921" s="164">
        <v>0</v>
      </c>
      <c r="AL921" s="164">
        <v>0</v>
      </c>
      <c r="AM921" s="164">
        <v>0</v>
      </c>
      <c r="AN921" s="164">
        <v>0</v>
      </c>
      <c r="AO921" s="164">
        <v>2</v>
      </c>
      <c r="AP921" s="164">
        <v>0</v>
      </c>
      <c r="AQ921" s="164">
        <v>0</v>
      </c>
      <c r="AR921" s="164">
        <v>0</v>
      </c>
      <c r="AS921" s="75">
        <v>1</v>
      </c>
      <c r="AT921" s="165"/>
      <c r="AU921" s="75">
        <v>160</v>
      </c>
      <c r="AV921" s="75">
        <v>56</v>
      </c>
      <c r="AW921" s="369">
        <v>4</v>
      </c>
      <c r="AY921" s="75"/>
    </row>
    <row r="922" spans="1:51">
      <c r="A922" s="164">
        <f t="shared" si="239"/>
        <v>3503</v>
      </c>
      <c r="B922" s="164">
        <f t="shared" si="240"/>
        <v>3503160079</v>
      </c>
      <c r="C922" s="165" t="str">
        <f t="shared" si="241"/>
        <v>COLLEGIATE CS OF LOWELL</v>
      </c>
      <c r="D922" s="174">
        <f t="shared" si="242"/>
        <v>0</v>
      </c>
      <c r="E922" s="174">
        <f t="shared" si="243"/>
        <v>0</v>
      </c>
      <c r="F922" s="174">
        <f t="shared" si="244"/>
        <v>0</v>
      </c>
      <c r="G922" s="174">
        <f t="shared" si="245"/>
        <v>12</v>
      </c>
      <c r="H922" s="174">
        <f t="shared" si="246"/>
        <v>13</v>
      </c>
      <c r="I922" s="174">
        <f t="shared" si="247"/>
        <v>3</v>
      </c>
      <c r="J922" s="174">
        <f t="shared" si="248"/>
        <v>0</v>
      </c>
      <c r="K922" s="251">
        <f t="shared" si="249"/>
        <v>1.1200000000000001</v>
      </c>
      <c r="L922" s="174"/>
      <c r="M922" s="174">
        <f t="shared" si="250"/>
        <v>1</v>
      </c>
      <c r="N922" s="174">
        <f t="shared" si="251"/>
        <v>2</v>
      </c>
      <c r="O922" s="174">
        <f t="shared" si="252"/>
        <v>0</v>
      </c>
      <c r="P922" s="174">
        <f t="shared" si="253"/>
        <v>14</v>
      </c>
      <c r="Q922" s="174">
        <f t="shared" si="254"/>
        <v>7</v>
      </c>
      <c r="R922" s="174">
        <f t="shared" si="255"/>
        <v>28</v>
      </c>
      <c r="S922" s="177"/>
      <c r="T922" s="177"/>
      <c r="U922" s="177"/>
      <c r="V922" s="177"/>
      <c r="W922" s="370"/>
      <c r="X922" s="370"/>
      <c r="Y922" s="391"/>
      <c r="Z922" s="177"/>
      <c r="AA922" s="75">
        <v>3503</v>
      </c>
      <c r="AB922" s="75">
        <v>3503160079</v>
      </c>
      <c r="AC922" s="193" t="s">
        <v>134</v>
      </c>
      <c r="AD922" s="75">
        <v>0</v>
      </c>
      <c r="AE922" s="75">
        <v>0</v>
      </c>
      <c r="AF922" s="75">
        <v>0</v>
      </c>
      <c r="AG922" s="75">
        <v>12</v>
      </c>
      <c r="AH922" s="75">
        <v>13</v>
      </c>
      <c r="AI922" s="75">
        <v>3</v>
      </c>
      <c r="AJ922" s="75">
        <v>0</v>
      </c>
      <c r="AK922" s="164">
        <v>0</v>
      </c>
      <c r="AL922" s="164">
        <v>1</v>
      </c>
      <c r="AM922" s="164">
        <v>2</v>
      </c>
      <c r="AN922" s="164">
        <v>0</v>
      </c>
      <c r="AO922" s="164">
        <v>12</v>
      </c>
      <c r="AP922" s="164">
        <v>0</v>
      </c>
      <c r="AQ922" s="164">
        <v>0</v>
      </c>
      <c r="AR922" s="164">
        <v>0</v>
      </c>
      <c r="AS922" s="75">
        <v>2</v>
      </c>
      <c r="AT922" s="165"/>
      <c r="AU922" s="75">
        <v>160</v>
      </c>
      <c r="AV922" s="75">
        <v>79</v>
      </c>
      <c r="AW922" s="369">
        <v>7</v>
      </c>
      <c r="AY922" s="75"/>
    </row>
    <row r="923" spans="1:51">
      <c r="A923" s="164">
        <f t="shared" si="239"/>
        <v>3503</v>
      </c>
      <c r="B923" s="164">
        <f t="shared" si="240"/>
        <v>3503160128</v>
      </c>
      <c r="C923" s="165" t="str">
        <f t="shared" si="241"/>
        <v>COLLEGIATE CS OF LOWELL</v>
      </c>
      <c r="D923" s="174">
        <f t="shared" si="242"/>
        <v>0</v>
      </c>
      <c r="E923" s="174">
        <f t="shared" si="243"/>
        <v>0</v>
      </c>
      <c r="F923" s="174">
        <f t="shared" si="244"/>
        <v>0</v>
      </c>
      <c r="G923" s="174">
        <f t="shared" si="245"/>
        <v>1</v>
      </c>
      <c r="H923" s="174">
        <f t="shared" si="246"/>
        <v>1</v>
      </c>
      <c r="I923" s="174">
        <f t="shared" si="247"/>
        <v>0</v>
      </c>
      <c r="J923" s="174">
        <f t="shared" si="248"/>
        <v>0</v>
      </c>
      <c r="K923" s="251">
        <f t="shared" si="249"/>
        <v>0.08</v>
      </c>
      <c r="L923" s="174"/>
      <c r="M923" s="174">
        <f t="shared" si="250"/>
        <v>0</v>
      </c>
      <c r="N923" s="174">
        <f t="shared" si="251"/>
        <v>0</v>
      </c>
      <c r="O923" s="174">
        <f t="shared" si="252"/>
        <v>0</v>
      </c>
      <c r="P923" s="174">
        <f t="shared" si="253"/>
        <v>0</v>
      </c>
      <c r="Q923" s="174">
        <f t="shared" si="254"/>
        <v>10</v>
      </c>
      <c r="R923" s="174">
        <f t="shared" si="255"/>
        <v>2</v>
      </c>
      <c r="S923" s="177"/>
      <c r="T923" s="177"/>
      <c r="U923" s="177"/>
      <c r="V923" s="177"/>
      <c r="W923" s="370"/>
      <c r="X923" s="370"/>
      <c r="Y923" s="391"/>
      <c r="Z923" s="177"/>
      <c r="AA923" s="75">
        <v>3503</v>
      </c>
      <c r="AB923" s="75">
        <v>3503160128</v>
      </c>
      <c r="AC923" s="193" t="s">
        <v>134</v>
      </c>
      <c r="AD923" s="75">
        <v>0</v>
      </c>
      <c r="AE923" s="75">
        <v>0</v>
      </c>
      <c r="AF923" s="75">
        <v>0</v>
      </c>
      <c r="AG923" s="75">
        <v>1</v>
      </c>
      <c r="AH923" s="75">
        <v>1</v>
      </c>
      <c r="AI923" s="75">
        <v>0</v>
      </c>
      <c r="AJ923" s="75">
        <v>0</v>
      </c>
      <c r="AK923" s="164">
        <v>0</v>
      </c>
      <c r="AL923" s="164">
        <v>0</v>
      </c>
      <c r="AM923" s="164">
        <v>0</v>
      </c>
      <c r="AN923" s="164">
        <v>0</v>
      </c>
      <c r="AO923" s="164">
        <v>0</v>
      </c>
      <c r="AP923" s="164">
        <v>0</v>
      </c>
      <c r="AQ923" s="164">
        <v>0</v>
      </c>
      <c r="AR923" s="164">
        <v>0</v>
      </c>
      <c r="AS923" s="75">
        <v>0</v>
      </c>
      <c r="AT923" s="165"/>
      <c r="AU923" s="75">
        <v>160</v>
      </c>
      <c r="AV923" s="75">
        <v>128</v>
      </c>
      <c r="AW923" s="369">
        <v>10</v>
      </c>
      <c r="AY923" s="75"/>
    </row>
    <row r="924" spans="1:51">
      <c r="A924" s="164">
        <f t="shared" si="239"/>
        <v>3503</v>
      </c>
      <c r="B924" s="164">
        <f t="shared" si="240"/>
        <v>3503160149</v>
      </c>
      <c r="C924" s="165" t="str">
        <f t="shared" si="241"/>
        <v>COLLEGIATE CS OF LOWELL</v>
      </c>
      <c r="D924" s="174">
        <f t="shared" si="242"/>
        <v>0</v>
      </c>
      <c r="E924" s="174">
        <f t="shared" si="243"/>
        <v>0</v>
      </c>
      <c r="F924" s="174">
        <f t="shared" si="244"/>
        <v>0</v>
      </c>
      <c r="G924" s="174">
        <f t="shared" si="245"/>
        <v>2</v>
      </c>
      <c r="H924" s="174">
        <f t="shared" si="246"/>
        <v>0</v>
      </c>
      <c r="I924" s="174">
        <f t="shared" si="247"/>
        <v>1</v>
      </c>
      <c r="J924" s="174">
        <f t="shared" si="248"/>
        <v>0</v>
      </c>
      <c r="K924" s="251">
        <f t="shared" si="249"/>
        <v>0.12</v>
      </c>
      <c r="L924" s="174"/>
      <c r="M924" s="174">
        <f t="shared" si="250"/>
        <v>1</v>
      </c>
      <c r="N924" s="174">
        <f t="shared" si="251"/>
        <v>0</v>
      </c>
      <c r="O924" s="174">
        <f t="shared" si="252"/>
        <v>0</v>
      </c>
      <c r="P924" s="174">
        <f t="shared" si="253"/>
        <v>2</v>
      </c>
      <c r="Q924" s="174">
        <f t="shared" si="254"/>
        <v>12</v>
      </c>
      <c r="R924" s="174">
        <f t="shared" si="255"/>
        <v>3</v>
      </c>
      <c r="S924" s="177"/>
      <c r="T924" s="177"/>
      <c r="U924" s="177"/>
      <c r="V924" s="177"/>
      <c r="W924" s="370"/>
      <c r="X924" s="370"/>
      <c r="Y924" s="391"/>
      <c r="Z924" s="177"/>
      <c r="AA924" s="75">
        <v>3503</v>
      </c>
      <c r="AB924" s="75">
        <v>3503160149</v>
      </c>
      <c r="AC924" s="193" t="s">
        <v>134</v>
      </c>
      <c r="AD924" s="75">
        <v>0</v>
      </c>
      <c r="AE924" s="75">
        <v>0</v>
      </c>
      <c r="AF924" s="75">
        <v>0</v>
      </c>
      <c r="AG924" s="75">
        <v>2</v>
      </c>
      <c r="AH924" s="75">
        <v>0</v>
      </c>
      <c r="AI924" s="75">
        <v>1</v>
      </c>
      <c r="AJ924" s="75">
        <v>0</v>
      </c>
      <c r="AK924" s="164">
        <v>0</v>
      </c>
      <c r="AL924" s="164">
        <v>1</v>
      </c>
      <c r="AM924" s="164">
        <v>0</v>
      </c>
      <c r="AN924" s="164">
        <v>0</v>
      </c>
      <c r="AO924" s="164">
        <v>2</v>
      </c>
      <c r="AP924" s="164">
        <v>0</v>
      </c>
      <c r="AQ924" s="164">
        <v>0</v>
      </c>
      <c r="AR924" s="164">
        <v>0</v>
      </c>
      <c r="AS924" s="75">
        <v>0</v>
      </c>
      <c r="AT924" s="165"/>
      <c r="AU924" s="75">
        <v>160</v>
      </c>
      <c r="AV924" s="75">
        <v>149</v>
      </c>
      <c r="AW924" s="369">
        <v>12</v>
      </c>
      <c r="AY924" s="75"/>
    </row>
    <row r="925" spans="1:51">
      <c r="A925" s="164">
        <f t="shared" si="239"/>
        <v>3503</v>
      </c>
      <c r="B925" s="164">
        <f t="shared" si="240"/>
        <v>3503160160</v>
      </c>
      <c r="C925" s="165" t="str">
        <f t="shared" si="241"/>
        <v>COLLEGIATE CS OF LOWELL</v>
      </c>
      <c r="D925" s="174">
        <f t="shared" si="242"/>
        <v>0</v>
      </c>
      <c r="E925" s="174">
        <f t="shared" si="243"/>
        <v>0</v>
      </c>
      <c r="F925" s="174">
        <f t="shared" si="244"/>
        <v>78</v>
      </c>
      <c r="G925" s="174">
        <f t="shared" si="245"/>
        <v>489</v>
      </c>
      <c r="H925" s="174">
        <f t="shared" si="246"/>
        <v>302</v>
      </c>
      <c r="I925" s="174">
        <f t="shared" si="247"/>
        <v>287</v>
      </c>
      <c r="J925" s="174">
        <f t="shared" si="248"/>
        <v>0</v>
      </c>
      <c r="K925" s="251">
        <f t="shared" si="249"/>
        <v>46.24</v>
      </c>
      <c r="L925" s="174"/>
      <c r="M925" s="174">
        <f t="shared" si="250"/>
        <v>240</v>
      </c>
      <c r="N925" s="174">
        <f t="shared" si="251"/>
        <v>44</v>
      </c>
      <c r="O925" s="174">
        <f t="shared" si="252"/>
        <v>58</v>
      </c>
      <c r="P925" s="174">
        <f t="shared" si="253"/>
        <v>821</v>
      </c>
      <c r="Q925" s="174">
        <f t="shared" si="254"/>
        <v>11</v>
      </c>
      <c r="R925" s="174">
        <f t="shared" si="255"/>
        <v>1156</v>
      </c>
      <c r="S925" s="177"/>
      <c r="T925" s="177"/>
      <c r="U925" s="177"/>
      <c r="V925" s="177"/>
      <c r="W925" s="370"/>
      <c r="X925" s="370"/>
      <c r="Y925" s="391"/>
      <c r="Z925" s="177"/>
      <c r="AA925" s="75">
        <v>3503</v>
      </c>
      <c r="AB925" s="75">
        <v>3503160160</v>
      </c>
      <c r="AC925" s="193" t="s">
        <v>134</v>
      </c>
      <c r="AD925" s="75">
        <v>0</v>
      </c>
      <c r="AE925" s="75">
        <v>0</v>
      </c>
      <c r="AF925" s="75">
        <v>78</v>
      </c>
      <c r="AG925" s="75">
        <v>489</v>
      </c>
      <c r="AH925" s="75">
        <v>302</v>
      </c>
      <c r="AI925" s="75">
        <v>287</v>
      </c>
      <c r="AJ925" s="75">
        <v>0</v>
      </c>
      <c r="AK925" s="164">
        <v>0</v>
      </c>
      <c r="AL925" s="164">
        <v>240</v>
      </c>
      <c r="AM925" s="164">
        <v>44</v>
      </c>
      <c r="AN925" s="164">
        <v>58</v>
      </c>
      <c r="AO925" s="164">
        <v>558</v>
      </c>
      <c r="AP925" s="164">
        <v>0</v>
      </c>
      <c r="AQ925" s="164">
        <v>0</v>
      </c>
      <c r="AR925" s="164">
        <v>55</v>
      </c>
      <c r="AS925" s="75">
        <v>208</v>
      </c>
      <c r="AT925" s="165"/>
      <c r="AU925" s="75">
        <v>160</v>
      </c>
      <c r="AV925" s="75">
        <v>160</v>
      </c>
      <c r="AW925" s="369">
        <v>11</v>
      </c>
      <c r="AY925" s="75"/>
    </row>
    <row r="926" spans="1:51">
      <c r="A926" s="164">
        <f t="shared" si="239"/>
        <v>3503</v>
      </c>
      <c r="B926" s="164">
        <f t="shared" si="240"/>
        <v>3503160301</v>
      </c>
      <c r="C926" s="165" t="str">
        <f t="shared" si="241"/>
        <v>COLLEGIATE CS OF LOWELL</v>
      </c>
      <c r="D926" s="174">
        <f t="shared" si="242"/>
        <v>0</v>
      </c>
      <c r="E926" s="174">
        <f t="shared" si="243"/>
        <v>0</v>
      </c>
      <c r="F926" s="174">
        <f t="shared" si="244"/>
        <v>0</v>
      </c>
      <c r="G926" s="174">
        <f t="shared" si="245"/>
        <v>0</v>
      </c>
      <c r="H926" s="174">
        <f t="shared" si="246"/>
        <v>0</v>
      </c>
      <c r="I926" s="174">
        <f t="shared" si="247"/>
        <v>2</v>
      </c>
      <c r="J926" s="174">
        <f t="shared" si="248"/>
        <v>0</v>
      </c>
      <c r="K926" s="251">
        <f t="shared" si="249"/>
        <v>0.08</v>
      </c>
      <c r="L926" s="174"/>
      <c r="M926" s="174">
        <f t="shared" si="250"/>
        <v>0</v>
      </c>
      <c r="N926" s="174">
        <f t="shared" si="251"/>
        <v>0</v>
      </c>
      <c r="O926" s="174">
        <f t="shared" si="252"/>
        <v>0</v>
      </c>
      <c r="P926" s="174">
        <f t="shared" si="253"/>
        <v>1</v>
      </c>
      <c r="Q926" s="174">
        <f t="shared" si="254"/>
        <v>5</v>
      </c>
      <c r="R926" s="174">
        <f t="shared" si="255"/>
        <v>2</v>
      </c>
      <c r="S926" s="177"/>
      <c r="T926" s="177"/>
      <c r="U926" s="177"/>
      <c r="V926" s="177"/>
      <c r="W926" s="370"/>
      <c r="X926" s="370"/>
      <c r="Y926" s="391"/>
      <c r="Z926" s="177"/>
      <c r="AA926" s="75">
        <v>3503</v>
      </c>
      <c r="AB926" s="75">
        <v>3503160301</v>
      </c>
      <c r="AC926" s="193" t="s">
        <v>134</v>
      </c>
      <c r="AD926" s="75">
        <v>0</v>
      </c>
      <c r="AE926" s="75">
        <v>0</v>
      </c>
      <c r="AF926" s="75">
        <v>0</v>
      </c>
      <c r="AG926" s="75">
        <v>0</v>
      </c>
      <c r="AH926" s="75">
        <v>0</v>
      </c>
      <c r="AI926" s="75">
        <v>2</v>
      </c>
      <c r="AJ926" s="75">
        <v>0</v>
      </c>
      <c r="AK926" s="164">
        <v>0</v>
      </c>
      <c r="AL926" s="164">
        <v>0</v>
      </c>
      <c r="AM926" s="164">
        <v>0</v>
      </c>
      <c r="AN926" s="164">
        <v>0</v>
      </c>
      <c r="AO926" s="164">
        <v>0</v>
      </c>
      <c r="AP926" s="164">
        <v>0</v>
      </c>
      <c r="AQ926" s="164">
        <v>0</v>
      </c>
      <c r="AR926" s="164">
        <v>0</v>
      </c>
      <c r="AS926" s="75">
        <v>1</v>
      </c>
      <c r="AT926" s="165"/>
      <c r="AU926" s="75">
        <v>160</v>
      </c>
      <c r="AV926" s="75">
        <v>301</v>
      </c>
      <c r="AW926" s="369">
        <v>5</v>
      </c>
      <c r="AY926" s="75"/>
    </row>
    <row r="927" spans="1:51">
      <c r="A927" s="164">
        <f t="shared" si="239"/>
        <v>3503</v>
      </c>
      <c r="B927" s="164">
        <f t="shared" si="240"/>
        <v>3503160735</v>
      </c>
      <c r="C927" s="165" t="str">
        <f t="shared" si="241"/>
        <v>COLLEGIATE CS OF LOWELL</v>
      </c>
      <c r="D927" s="174">
        <f t="shared" si="242"/>
        <v>0</v>
      </c>
      <c r="E927" s="174">
        <f t="shared" si="243"/>
        <v>0</v>
      </c>
      <c r="F927" s="174">
        <f t="shared" si="244"/>
        <v>0</v>
      </c>
      <c r="G927" s="174">
        <f t="shared" si="245"/>
        <v>2</v>
      </c>
      <c r="H927" s="174">
        <f t="shared" si="246"/>
        <v>1</v>
      </c>
      <c r="I927" s="174">
        <f t="shared" si="247"/>
        <v>0</v>
      </c>
      <c r="J927" s="174">
        <f t="shared" si="248"/>
        <v>0</v>
      </c>
      <c r="K927" s="251">
        <f t="shared" si="249"/>
        <v>0.12</v>
      </c>
      <c r="L927" s="174"/>
      <c r="M927" s="174">
        <f t="shared" si="250"/>
        <v>0</v>
      </c>
      <c r="N927" s="174">
        <f t="shared" si="251"/>
        <v>0</v>
      </c>
      <c r="O927" s="174">
        <f t="shared" si="252"/>
        <v>0</v>
      </c>
      <c r="P927" s="174">
        <f t="shared" si="253"/>
        <v>0</v>
      </c>
      <c r="Q927" s="174">
        <f t="shared" si="254"/>
        <v>6</v>
      </c>
      <c r="R927" s="174">
        <f t="shared" si="255"/>
        <v>3</v>
      </c>
      <c r="S927" s="177"/>
      <c r="T927" s="177"/>
      <c r="U927" s="177"/>
      <c r="V927" s="177"/>
      <c r="W927" s="370"/>
      <c r="X927" s="370"/>
      <c r="Y927" s="391"/>
      <c r="Z927" s="177"/>
      <c r="AA927" s="75">
        <v>3503</v>
      </c>
      <c r="AB927" s="75">
        <v>3503160735</v>
      </c>
      <c r="AC927" s="193" t="s">
        <v>134</v>
      </c>
      <c r="AD927" s="75">
        <v>0</v>
      </c>
      <c r="AE927" s="75">
        <v>0</v>
      </c>
      <c r="AF927" s="75">
        <v>0</v>
      </c>
      <c r="AG927" s="75">
        <v>2</v>
      </c>
      <c r="AH927" s="75">
        <v>1</v>
      </c>
      <c r="AI927" s="75">
        <v>0</v>
      </c>
      <c r="AJ927" s="75">
        <v>0</v>
      </c>
      <c r="AK927" s="164">
        <v>0</v>
      </c>
      <c r="AL927" s="164">
        <v>0</v>
      </c>
      <c r="AM927" s="164">
        <v>0</v>
      </c>
      <c r="AN927" s="164">
        <v>0</v>
      </c>
      <c r="AO927" s="164">
        <v>0</v>
      </c>
      <c r="AP927" s="164">
        <v>0</v>
      </c>
      <c r="AQ927" s="164">
        <v>0</v>
      </c>
      <c r="AR927" s="164">
        <v>0</v>
      </c>
      <c r="AS927" s="75">
        <v>0</v>
      </c>
      <c r="AT927" s="165"/>
      <c r="AU927" s="75">
        <v>160</v>
      </c>
      <c r="AV927" s="75">
        <v>735</v>
      </c>
      <c r="AW927" s="369">
        <v>6</v>
      </c>
      <c r="AY927" s="75"/>
    </row>
    <row r="928" spans="1:51">
      <c r="A928" s="164">
        <f t="shared" si="239"/>
        <v>3506</v>
      </c>
      <c r="B928" s="164">
        <f t="shared" si="240"/>
        <v>3506262016</v>
      </c>
      <c r="C928" s="165" t="str">
        <f t="shared" si="241"/>
        <v>PIONEER CS OF SCIENCE II</v>
      </c>
      <c r="D928" s="174">
        <f t="shared" si="242"/>
        <v>0</v>
      </c>
      <c r="E928" s="174">
        <f t="shared" si="243"/>
        <v>0</v>
      </c>
      <c r="F928" s="174">
        <f t="shared" si="244"/>
        <v>0</v>
      </c>
      <c r="G928" s="174">
        <f t="shared" si="245"/>
        <v>0</v>
      </c>
      <c r="H928" s="174">
        <f t="shared" si="246"/>
        <v>1</v>
      </c>
      <c r="I928" s="174">
        <f t="shared" si="247"/>
        <v>0</v>
      </c>
      <c r="J928" s="174">
        <f t="shared" si="248"/>
        <v>0</v>
      </c>
      <c r="K928" s="251">
        <f t="shared" si="249"/>
        <v>0.04</v>
      </c>
      <c r="L928" s="174"/>
      <c r="M928" s="174">
        <f t="shared" si="250"/>
        <v>0</v>
      </c>
      <c r="N928" s="174">
        <f t="shared" si="251"/>
        <v>0</v>
      </c>
      <c r="O928" s="174">
        <f t="shared" si="252"/>
        <v>0</v>
      </c>
      <c r="P928" s="174">
        <f t="shared" si="253"/>
        <v>1</v>
      </c>
      <c r="Q928" s="174">
        <f t="shared" si="254"/>
        <v>8</v>
      </c>
      <c r="R928" s="174">
        <f t="shared" si="255"/>
        <v>1</v>
      </c>
      <c r="S928" s="177"/>
      <c r="T928" s="177"/>
      <c r="U928" s="177"/>
      <c r="V928" s="177"/>
      <c r="W928" s="370"/>
      <c r="X928" s="370"/>
      <c r="Y928" s="391"/>
      <c r="Z928" s="177"/>
      <c r="AA928" s="75">
        <v>3506</v>
      </c>
      <c r="AB928" s="75">
        <v>3506262016</v>
      </c>
      <c r="AC928" s="193" t="s">
        <v>136</v>
      </c>
      <c r="AD928" s="75">
        <v>0</v>
      </c>
      <c r="AE928" s="75">
        <v>0</v>
      </c>
      <c r="AF928" s="75">
        <v>0</v>
      </c>
      <c r="AG928" s="75">
        <v>0</v>
      </c>
      <c r="AH928" s="75">
        <v>1</v>
      </c>
      <c r="AI928" s="75">
        <v>0</v>
      </c>
      <c r="AJ928" s="75">
        <v>0</v>
      </c>
      <c r="AK928" s="164">
        <v>0</v>
      </c>
      <c r="AL928" s="164">
        <v>0</v>
      </c>
      <c r="AM928" s="164">
        <v>0</v>
      </c>
      <c r="AN928" s="164">
        <v>0</v>
      </c>
      <c r="AO928" s="164">
        <v>1</v>
      </c>
      <c r="AP928" s="164">
        <v>0</v>
      </c>
      <c r="AQ928" s="164">
        <v>0</v>
      </c>
      <c r="AR928" s="164">
        <v>0</v>
      </c>
      <c r="AS928" s="75">
        <v>0</v>
      </c>
      <c r="AT928" s="165"/>
      <c r="AU928" s="75">
        <v>262</v>
      </c>
      <c r="AV928" s="75">
        <v>16</v>
      </c>
      <c r="AW928" s="369">
        <v>8</v>
      </c>
      <c r="AY928" s="75"/>
    </row>
    <row r="929" spans="1:51">
      <c r="A929" s="164">
        <f t="shared" si="239"/>
        <v>3506</v>
      </c>
      <c r="B929" s="164">
        <f t="shared" si="240"/>
        <v>3506262030</v>
      </c>
      <c r="C929" s="165" t="str">
        <f t="shared" si="241"/>
        <v>PIONEER CS OF SCIENCE II</v>
      </c>
      <c r="D929" s="174">
        <f t="shared" si="242"/>
        <v>0</v>
      </c>
      <c r="E929" s="174">
        <f t="shared" si="243"/>
        <v>0</v>
      </c>
      <c r="F929" s="174">
        <f t="shared" si="244"/>
        <v>0</v>
      </c>
      <c r="G929" s="174">
        <f t="shared" si="245"/>
        <v>7</v>
      </c>
      <c r="H929" s="174">
        <f t="shared" si="246"/>
        <v>2</v>
      </c>
      <c r="I929" s="174">
        <f t="shared" si="247"/>
        <v>1</v>
      </c>
      <c r="J929" s="174">
        <f t="shared" si="248"/>
        <v>0</v>
      </c>
      <c r="K929" s="251">
        <f t="shared" si="249"/>
        <v>0.4</v>
      </c>
      <c r="L929" s="174"/>
      <c r="M929" s="174">
        <f t="shared" si="250"/>
        <v>1</v>
      </c>
      <c r="N929" s="174">
        <f t="shared" si="251"/>
        <v>1</v>
      </c>
      <c r="O929" s="174">
        <f t="shared" si="252"/>
        <v>0</v>
      </c>
      <c r="P929" s="174">
        <f t="shared" si="253"/>
        <v>8</v>
      </c>
      <c r="Q929" s="174">
        <f t="shared" si="254"/>
        <v>6</v>
      </c>
      <c r="R929" s="174">
        <f t="shared" si="255"/>
        <v>10</v>
      </c>
      <c r="S929" s="177"/>
      <c r="T929" s="177"/>
      <c r="U929" s="177"/>
      <c r="V929" s="177"/>
      <c r="W929" s="370"/>
      <c r="X929" s="370"/>
      <c r="Y929" s="391"/>
      <c r="Z929" s="177"/>
      <c r="AA929" s="75">
        <v>3506</v>
      </c>
      <c r="AB929" s="75">
        <v>3506262030</v>
      </c>
      <c r="AC929" s="193" t="s">
        <v>136</v>
      </c>
      <c r="AD929" s="75">
        <v>0</v>
      </c>
      <c r="AE929" s="75">
        <v>0</v>
      </c>
      <c r="AF929" s="75">
        <v>0</v>
      </c>
      <c r="AG929" s="75">
        <v>7</v>
      </c>
      <c r="AH929" s="75">
        <v>2</v>
      </c>
      <c r="AI929" s="75">
        <v>1</v>
      </c>
      <c r="AJ929" s="75">
        <v>0</v>
      </c>
      <c r="AK929" s="164">
        <v>0</v>
      </c>
      <c r="AL929" s="164">
        <v>1</v>
      </c>
      <c r="AM929" s="164">
        <v>1</v>
      </c>
      <c r="AN929" s="164">
        <v>0</v>
      </c>
      <c r="AO929" s="164">
        <v>7</v>
      </c>
      <c r="AP929" s="164">
        <v>0</v>
      </c>
      <c r="AQ929" s="164">
        <v>0</v>
      </c>
      <c r="AR929" s="164">
        <v>0</v>
      </c>
      <c r="AS929" s="75">
        <v>1</v>
      </c>
      <c r="AT929" s="165"/>
      <c r="AU929" s="75">
        <v>262</v>
      </c>
      <c r="AV929" s="75">
        <v>30</v>
      </c>
      <c r="AW929" s="369">
        <v>6</v>
      </c>
      <c r="AY929" s="75"/>
    </row>
    <row r="930" spans="1:51">
      <c r="A930" s="164">
        <f t="shared" si="239"/>
        <v>3506</v>
      </c>
      <c r="B930" s="164">
        <f t="shared" si="240"/>
        <v>3506262035</v>
      </c>
      <c r="C930" s="165" t="str">
        <f t="shared" si="241"/>
        <v>PIONEER CS OF SCIENCE II</v>
      </c>
      <c r="D930" s="174">
        <f t="shared" si="242"/>
        <v>0</v>
      </c>
      <c r="E930" s="174">
        <f t="shared" si="243"/>
        <v>0</v>
      </c>
      <c r="F930" s="174">
        <f t="shared" si="244"/>
        <v>0</v>
      </c>
      <c r="G930" s="174">
        <f t="shared" si="245"/>
        <v>0</v>
      </c>
      <c r="H930" s="174">
        <f t="shared" si="246"/>
        <v>0</v>
      </c>
      <c r="I930" s="174">
        <f t="shared" si="247"/>
        <v>1</v>
      </c>
      <c r="J930" s="174">
        <f t="shared" si="248"/>
        <v>0</v>
      </c>
      <c r="K930" s="251">
        <f t="shared" si="249"/>
        <v>0.04</v>
      </c>
      <c r="L930" s="174"/>
      <c r="M930" s="174">
        <f t="shared" si="250"/>
        <v>0</v>
      </c>
      <c r="N930" s="174">
        <f t="shared" si="251"/>
        <v>0</v>
      </c>
      <c r="O930" s="174">
        <f t="shared" si="252"/>
        <v>0</v>
      </c>
      <c r="P930" s="174">
        <f t="shared" si="253"/>
        <v>1</v>
      </c>
      <c r="Q930" s="174">
        <f t="shared" si="254"/>
        <v>11</v>
      </c>
      <c r="R930" s="174">
        <f t="shared" si="255"/>
        <v>1</v>
      </c>
      <c r="S930" s="177"/>
      <c r="T930" s="177"/>
      <c r="U930" s="177"/>
      <c r="V930" s="177"/>
      <c r="W930" s="370"/>
      <c r="X930" s="370"/>
      <c r="Y930" s="391"/>
      <c r="Z930" s="177"/>
      <c r="AA930" s="75">
        <v>3506</v>
      </c>
      <c r="AB930" s="75">
        <v>3506262035</v>
      </c>
      <c r="AC930" s="193" t="s">
        <v>136</v>
      </c>
      <c r="AD930" s="75">
        <v>0</v>
      </c>
      <c r="AE930" s="75">
        <v>0</v>
      </c>
      <c r="AF930" s="75">
        <v>0</v>
      </c>
      <c r="AG930" s="75">
        <v>0</v>
      </c>
      <c r="AH930" s="75">
        <v>0</v>
      </c>
      <c r="AI930" s="75">
        <v>1</v>
      </c>
      <c r="AJ930" s="75">
        <v>0</v>
      </c>
      <c r="AK930" s="164">
        <v>0</v>
      </c>
      <c r="AL930" s="164">
        <v>0</v>
      </c>
      <c r="AM930" s="164">
        <v>0</v>
      </c>
      <c r="AN930" s="164">
        <v>0</v>
      </c>
      <c r="AO930" s="164">
        <v>0</v>
      </c>
      <c r="AP930" s="164">
        <v>0</v>
      </c>
      <c r="AQ930" s="164">
        <v>0</v>
      </c>
      <c r="AR930" s="164">
        <v>0</v>
      </c>
      <c r="AS930" s="75">
        <v>1</v>
      </c>
      <c r="AT930" s="165"/>
      <c r="AU930" s="75">
        <v>262</v>
      </c>
      <c r="AV930" s="75">
        <v>35</v>
      </c>
      <c r="AW930" s="369">
        <v>11</v>
      </c>
      <c r="AY930" s="75"/>
    </row>
    <row r="931" spans="1:51">
      <c r="A931" s="164">
        <f t="shared" si="239"/>
        <v>3506</v>
      </c>
      <c r="B931" s="164">
        <f t="shared" si="240"/>
        <v>3506262057</v>
      </c>
      <c r="C931" s="165" t="str">
        <f t="shared" si="241"/>
        <v>PIONEER CS OF SCIENCE II</v>
      </c>
      <c r="D931" s="174">
        <f t="shared" si="242"/>
        <v>0</v>
      </c>
      <c r="E931" s="174">
        <f t="shared" si="243"/>
        <v>0</v>
      </c>
      <c r="F931" s="174">
        <f t="shared" si="244"/>
        <v>0</v>
      </c>
      <c r="G931" s="174">
        <f t="shared" si="245"/>
        <v>0</v>
      </c>
      <c r="H931" s="174">
        <f t="shared" si="246"/>
        <v>0</v>
      </c>
      <c r="I931" s="174">
        <f t="shared" si="247"/>
        <v>3</v>
      </c>
      <c r="J931" s="174">
        <f t="shared" si="248"/>
        <v>0</v>
      </c>
      <c r="K931" s="251">
        <f t="shared" si="249"/>
        <v>0.12</v>
      </c>
      <c r="L931" s="174"/>
      <c r="M931" s="174">
        <f t="shared" si="250"/>
        <v>0</v>
      </c>
      <c r="N931" s="174">
        <f t="shared" si="251"/>
        <v>0</v>
      </c>
      <c r="O931" s="174">
        <f t="shared" si="252"/>
        <v>0</v>
      </c>
      <c r="P931" s="174">
        <f t="shared" si="253"/>
        <v>0</v>
      </c>
      <c r="Q931" s="174">
        <f t="shared" si="254"/>
        <v>12</v>
      </c>
      <c r="R931" s="174">
        <f t="shared" si="255"/>
        <v>3</v>
      </c>
      <c r="S931" s="177"/>
      <c r="T931" s="177"/>
      <c r="U931" s="177"/>
      <c r="V931" s="177"/>
      <c r="W931" s="370"/>
      <c r="X931" s="370"/>
      <c r="Y931" s="391"/>
      <c r="Z931" s="177"/>
      <c r="AA931" s="75">
        <v>3506</v>
      </c>
      <c r="AB931" s="75">
        <v>3506262057</v>
      </c>
      <c r="AC931" s="193" t="s">
        <v>136</v>
      </c>
      <c r="AD931" s="75">
        <v>0</v>
      </c>
      <c r="AE931" s="75">
        <v>0</v>
      </c>
      <c r="AF931" s="75">
        <v>0</v>
      </c>
      <c r="AG931" s="75">
        <v>0</v>
      </c>
      <c r="AH931" s="75">
        <v>0</v>
      </c>
      <c r="AI931" s="75">
        <v>3</v>
      </c>
      <c r="AJ931" s="75">
        <v>0</v>
      </c>
      <c r="AK931" s="164">
        <v>0</v>
      </c>
      <c r="AL931" s="164">
        <v>0</v>
      </c>
      <c r="AM931" s="164">
        <v>0</v>
      </c>
      <c r="AN931" s="164">
        <v>0</v>
      </c>
      <c r="AO931" s="164">
        <v>0</v>
      </c>
      <c r="AP931" s="164">
        <v>0</v>
      </c>
      <c r="AQ931" s="164">
        <v>0</v>
      </c>
      <c r="AR931" s="164">
        <v>0</v>
      </c>
      <c r="AS931" s="75">
        <v>0</v>
      </c>
      <c r="AT931" s="165"/>
      <c r="AU931" s="75">
        <v>262</v>
      </c>
      <c r="AV931" s="75">
        <v>57</v>
      </c>
      <c r="AW931" s="369">
        <v>12</v>
      </c>
      <c r="AY931" s="75"/>
    </row>
    <row r="932" spans="1:51">
      <c r="A932" s="164">
        <f t="shared" si="239"/>
        <v>3506</v>
      </c>
      <c r="B932" s="164">
        <f t="shared" si="240"/>
        <v>3506262071</v>
      </c>
      <c r="C932" s="165" t="str">
        <f t="shared" si="241"/>
        <v>PIONEER CS OF SCIENCE II</v>
      </c>
      <c r="D932" s="174">
        <f t="shared" si="242"/>
        <v>0</v>
      </c>
      <c r="E932" s="174">
        <f t="shared" si="243"/>
        <v>0</v>
      </c>
      <c r="F932" s="174">
        <f t="shared" si="244"/>
        <v>0</v>
      </c>
      <c r="G932" s="174">
        <f t="shared" si="245"/>
        <v>1</v>
      </c>
      <c r="H932" s="174">
        <f t="shared" si="246"/>
        <v>1</v>
      </c>
      <c r="I932" s="174">
        <f t="shared" si="247"/>
        <v>5</v>
      </c>
      <c r="J932" s="174">
        <f t="shared" si="248"/>
        <v>0</v>
      </c>
      <c r="K932" s="251">
        <f t="shared" si="249"/>
        <v>0.28000000000000003</v>
      </c>
      <c r="L932" s="174"/>
      <c r="M932" s="174">
        <f t="shared" si="250"/>
        <v>0</v>
      </c>
      <c r="N932" s="174">
        <f t="shared" si="251"/>
        <v>0</v>
      </c>
      <c r="O932" s="174">
        <f t="shared" si="252"/>
        <v>0</v>
      </c>
      <c r="P932" s="174">
        <f t="shared" si="253"/>
        <v>1</v>
      </c>
      <c r="Q932" s="174">
        <f t="shared" si="254"/>
        <v>5</v>
      </c>
      <c r="R932" s="174">
        <f t="shared" si="255"/>
        <v>7</v>
      </c>
      <c r="S932" s="177"/>
      <c r="T932" s="177"/>
      <c r="U932" s="177"/>
      <c r="V932" s="177"/>
      <c r="W932" s="370"/>
      <c r="X932" s="370"/>
      <c r="Y932" s="391"/>
      <c r="Z932" s="177"/>
      <c r="AA932" s="75">
        <v>3506</v>
      </c>
      <c r="AB932" s="75">
        <v>3506262071</v>
      </c>
      <c r="AC932" s="193" t="s">
        <v>136</v>
      </c>
      <c r="AD932" s="75">
        <v>0</v>
      </c>
      <c r="AE932" s="75">
        <v>0</v>
      </c>
      <c r="AF932" s="75">
        <v>0</v>
      </c>
      <c r="AG932" s="75">
        <v>1</v>
      </c>
      <c r="AH932" s="75">
        <v>1</v>
      </c>
      <c r="AI932" s="75">
        <v>5</v>
      </c>
      <c r="AJ932" s="75">
        <v>0</v>
      </c>
      <c r="AK932" s="164">
        <v>0</v>
      </c>
      <c r="AL932" s="164">
        <v>0</v>
      </c>
      <c r="AM932" s="164">
        <v>0</v>
      </c>
      <c r="AN932" s="164">
        <v>0</v>
      </c>
      <c r="AO932" s="164">
        <v>1</v>
      </c>
      <c r="AP932" s="164">
        <v>0</v>
      </c>
      <c r="AQ932" s="164">
        <v>0</v>
      </c>
      <c r="AR932" s="164">
        <v>0</v>
      </c>
      <c r="AS932" s="75">
        <v>0</v>
      </c>
      <c r="AT932" s="165"/>
      <c r="AU932" s="75">
        <v>262</v>
      </c>
      <c r="AV932" s="75">
        <v>71</v>
      </c>
      <c r="AW932" s="369">
        <v>5</v>
      </c>
      <c r="AY932" s="75"/>
    </row>
    <row r="933" spans="1:51">
      <c r="A933" s="164">
        <f t="shared" si="239"/>
        <v>3506</v>
      </c>
      <c r="B933" s="164">
        <f t="shared" si="240"/>
        <v>3506262093</v>
      </c>
      <c r="C933" s="165" t="str">
        <f t="shared" si="241"/>
        <v>PIONEER CS OF SCIENCE II</v>
      </c>
      <c r="D933" s="174">
        <f t="shared" si="242"/>
        <v>0</v>
      </c>
      <c r="E933" s="174">
        <f t="shared" si="243"/>
        <v>0</v>
      </c>
      <c r="F933" s="174">
        <f t="shared" si="244"/>
        <v>0</v>
      </c>
      <c r="G933" s="174">
        <f t="shared" si="245"/>
        <v>6</v>
      </c>
      <c r="H933" s="174">
        <f t="shared" si="246"/>
        <v>9</v>
      </c>
      <c r="I933" s="174">
        <f t="shared" si="247"/>
        <v>11</v>
      </c>
      <c r="J933" s="174">
        <f t="shared" si="248"/>
        <v>0</v>
      </c>
      <c r="K933" s="251">
        <f t="shared" si="249"/>
        <v>1.04</v>
      </c>
      <c r="L933" s="174"/>
      <c r="M933" s="174">
        <f t="shared" si="250"/>
        <v>2</v>
      </c>
      <c r="N933" s="174">
        <f t="shared" si="251"/>
        <v>2</v>
      </c>
      <c r="O933" s="174">
        <f t="shared" si="252"/>
        <v>0</v>
      </c>
      <c r="P933" s="174">
        <f t="shared" si="253"/>
        <v>15</v>
      </c>
      <c r="Q933" s="174">
        <f t="shared" si="254"/>
        <v>11</v>
      </c>
      <c r="R933" s="174">
        <f t="shared" si="255"/>
        <v>26</v>
      </c>
      <c r="S933" s="177"/>
      <c r="T933" s="177"/>
      <c r="U933" s="177"/>
      <c r="V933" s="177"/>
      <c r="W933" s="370"/>
      <c r="X933" s="370"/>
      <c r="Y933" s="391"/>
      <c r="Z933" s="177"/>
      <c r="AA933" s="75">
        <v>3506</v>
      </c>
      <c r="AB933" s="75">
        <v>3506262093</v>
      </c>
      <c r="AC933" s="193" t="s">
        <v>136</v>
      </c>
      <c r="AD933" s="75">
        <v>0</v>
      </c>
      <c r="AE933" s="75">
        <v>0</v>
      </c>
      <c r="AF933" s="75">
        <v>0</v>
      </c>
      <c r="AG933" s="75">
        <v>6</v>
      </c>
      <c r="AH933" s="75">
        <v>9</v>
      </c>
      <c r="AI933" s="75">
        <v>11</v>
      </c>
      <c r="AJ933" s="75">
        <v>0</v>
      </c>
      <c r="AK933" s="164">
        <v>0</v>
      </c>
      <c r="AL933" s="164">
        <v>2</v>
      </c>
      <c r="AM933" s="164">
        <v>2</v>
      </c>
      <c r="AN933" s="164">
        <v>0</v>
      </c>
      <c r="AO933" s="164">
        <v>9</v>
      </c>
      <c r="AP933" s="164">
        <v>0</v>
      </c>
      <c r="AQ933" s="164">
        <v>0</v>
      </c>
      <c r="AR933" s="164">
        <v>0</v>
      </c>
      <c r="AS933" s="75">
        <v>6</v>
      </c>
      <c r="AT933" s="165"/>
      <c r="AU933" s="75">
        <v>262</v>
      </c>
      <c r="AV933" s="75">
        <v>93</v>
      </c>
      <c r="AW933" s="369">
        <v>11</v>
      </c>
      <c r="AY933" s="75"/>
    </row>
    <row r="934" spans="1:51">
      <c r="A934" s="164">
        <f t="shared" si="239"/>
        <v>3506</v>
      </c>
      <c r="B934" s="164">
        <f t="shared" si="240"/>
        <v>3506262107</v>
      </c>
      <c r="C934" s="165" t="str">
        <f t="shared" si="241"/>
        <v>PIONEER CS OF SCIENCE II</v>
      </c>
      <c r="D934" s="174">
        <f t="shared" si="242"/>
        <v>0</v>
      </c>
      <c r="E934" s="174">
        <f t="shared" si="243"/>
        <v>0</v>
      </c>
      <c r="F934" s="174">
        <f t="shared" si="244"/>
        <v>1</v>
      </c>
      <c r="G934" s="174">
        <f t="shared" si="245"/>
        <v>0</v>
      </c>
      <c r="H934" s="174">
        <f t="shared" si="246"/>
        <v>0</v>
      </c>
      <c r="I934" s="174">
        <f t="shared" si="247"/>
        <v>0</v>
      </c>
      <c r="J934" s="174">
        <f t="shared" si="248"/>
        <v>0</v>
      </c>
      <c r="K934" s="251">
        <f t="shared" si="249"/>
        <v>0.04</v>
      </c>
      <c r="L934" s="174"/>
      <c r="M934" s="174">
        <f t="shared" si="250"/>
        <v>1</v>
      </c>
      <c r="N934" s="174">
        <f t="shared" si="251"/>
        <v>0</v>
      </c>
      <c r="O934" s="174">
        <f t="shared" si="252"/>
        <v>0</v>
      </c>
      <c r="P934" s="174">
        <f t="shared" si="253"/>
        <v>1</v>
      </c>
      <c r="Q934" s="174">
        <f t="shared" si="254"/>
        <v>9</v>
      </c>
      <c r="R934" s="174">
        <f t="shared" si="255"/>
        <v>1</v>
      </c>
      <c r="S934" s="177"/>
      <c r="T934" s="177"/>
      <c r="U934" s="177"/>
      <c r="V934" s="177"/>
      <c r="W934" s="370"/>
      <c r="X934" s="370"/>
      <c r="Y934" s="391"/>
      <c r="Z934" s="177"/>
      <c r="AA934" s="75">
        <v>3506</v>
      </c>
      <c r="AB934" s="75">
        <v>3506262107</v>
      </c>
      <c r="AC934" s="193" t="s">
        <v>136</v>
      </c>
      <c r="AD934" s="75">
        <v>0</v>
      </c>
      <c r="AE934" s="75">
        <v>0</v>
      </c>
      <c r="AF934" s="75">
        <v>1</v>
      </c>
      <c r="AG934" s="75">
        <v>0</v>
      </c>
      <c r="AH934" s="75">
        <v>0</v>
      </c>
      <c r="AI934" s="75">
        <v>0</v>
      </c>
      <c r="AJ934" s="75">
        <v>0</v>
      </c>
      <c r="AK934" s="164">
        <v>0</v>
      </c>
      <c r="AL934" s="164">
        <v>1</v>
      </c>
      <c r="AM934" s="164">
        <v>0</v>
      </c>
      <c r="AN934" s="164">
        <v>0</v>
      </c>
      <c r="AO934" s="164">
        <v>0</v>
      </c>
      <c r="AP934" s="164">
        <v>0</v>
      </c>
      <c r="AQ934" s="164">
        <v>0</v>
      </c>
      <c r="AR934" s="164">
        <v>1</v>
      </c>
      <c r="AS934" s="75">
        <v>0</v>
      </c>
      <c r="AT934" s="165"/>
      <c r="AU934" s="75">
        <v>262</v>
      </c>
      <c r="AV934" s="75">
        <v>107</v>
      </c>
      <c r="AW934" s="369">
        <v>9</v>
      </c>
      <c r="AY934" s="75"/>
    </row>
    <row r="935" spans="1:51">
      <c r="A935" s="164">
        <f t="shared" si="239"/>
        <v>3506</v>
      </c>
      <c r="B935" s="164">
        <f t="shared" si="240"/>
        <v>3506262163</v>
      </c>
      <c r="C935" s="165" t="str">
        <f t="shared" si="241"/>
        <v>PIONEER CS OF SCIENCE II</v>
      </c>
      <c r="D935" s="174">
        <f t="shared" si="242"/>
        <v>0</v>
      </c>
      <c r="E935" s="174">
        <f t="shared" si="243"/>
        <v>0</v>
      </c>
      <c r="F935" s="174">
        <f t="shared" si="244"/>
        <v>32</v>
      </c>
      <c r="G935" s="174">
        <f t="shared" si="245"/>
        <v>107</v>
      </c>
      <c r="H935" s="174">
        <f t="shared" si="246"/>
        <v>73</v>
      </c>
      <c r="I935" s="174">
        <f t="shared" si="247"/>
        <v>73</v>
      </c>
      <c r="J935" s="174">
        <f t="shared" si="248"/>
        <v>0</v>
      </c>
      <c r="K935" s="251">
        <f t="shared" si="249"/>
        <v>11.4</v>
      </c>
      <c r="L935" s="174"/>
      <c r="M935" s="174">
        <f t="shared" si="250"/>
        <v>55</v>
      </c>
      <c r="N935" s="174">
        <f t="shared" si="251"/>
        <v>11</v>
      </c>
      <c r="O935" s="174">
        <f t="shared" si="252"/>
        <v>6</v>
      </c>
      <c r="P935" s="174">
        <f t="shared" si="253"/>
        <v>177</v>
      </c>
      <c r="Q935" s="174">
        <f t="shared" si="254"/>
        <v>11</v>
      </c>
      <c r="R935" s="174">
        <f t="shared" si="255"/>
        <v>285</v>
      </c>
      <c r="S935" s="177"/>
      <c r="T935" s="177"/>
      <c r="U935" s="177"/>
      <c r="V935" s="177"/>
      <c r="W935" s="370"/>
      <c r="X935" s="370"/>
      <c r="Y935" s="391"/>
      <c r="Z935" s="177"/>
      <c r="AA935" s="75">
        <v>3506</v>
      </c>
      <c r="AB935" s="75">
        <v>3506262163</v>
      </c>
      <c r="AC935" s="193" t="s">
        <v>136</v>
      </c>
      <c r="AD935" s="75">
        <v>0</v>
      </c>
      <c r="AE935" s="75">
        <v>0</v>
      </c>
      <c r="AF935" s="75">
        <v>32</v>
      </c>
      <c r="AG935" s="75">
        <v>107</v>
      </c>
      <c r="AH935" s="75">
        <v>73</v>
      </c>
      <c r="AI935" s="75">
        <v>73</v>
      </c>
      <c r="AJ935" s="75">
        <v>0</v>
      </c>
      <c r="AK935" s="164">
        <v>0</v>
      </c>
      <c r="AL935" s="164">
        <v>55</v>
      </c>
      <c r="AM935" s="164">
        <v>11</v>
      </c>
      <c r="AN935" s="164">
        <v>6</v>
      </c>
      <c r="AO935" s="164">
        <v>118</v>
      </c>
      <c r="AP935" s="164">
        <v>0</v>
      </c>
      <c r="AQ935" s="164">
        <v>0</v>
      </c>
      <c r="AR935" s="164">
        <v>20</v>
      </c>
      <c r="AS935" s="75">
        <v>39</v>
      </c>
      <c r="AT935" s="165"/>
      <c r="AU935" s="75">
        <v>262</v>
      </c>
      <c r="AV935" s="75">
        <v>163</v>
      </c>
      <c r="AW935" s="369">
        <v>11</v>
      </c>
      <c r="AY935" s="75"/>
    </row>
    <row r="936" spans="1:51">
      <c r="A936" s="164">
        <f t="shared" si="239"/>
        <v>3506</v>
      </c>
      <c r="B936" s="164">
        <f t="shared" si="240"/>
        <v>3506262164</v>
      </c>
      <c r="C936" s="165" t="str">
        <f t="shared" si="241"/>
        <v>PIONEER CS OF SCIENCE II</v>
      </c>
      <c r="D936" s="174">
        <f t="shared" si="242"/>
        <v>0</v>
      </c>
      <c r="E936" s="174">
        <f t="shared" si="243"/>
        <v>0</v>
      </c>
      <c r="F936" s="174">
        <f t="shared" si="244"/>
        <v>0</v>
      </c>
      <c r="G936" s="174">
        <f t="shared" si="245"/>
        <v>1</v>
      </c>
      <c r="H936" s="174">
        <f t="shared" si="246"/>
        <v>2</v>
      </c>
      <c r="I936" s="174">
        <f t="shared" si="247"/>
        <v>1</v>
      </c>
      <c r="J936" s="174">
        <f t="shared" si="248"/>
        <v>0</v>
      </c>
      <c r="K936" s="251">
        <f t="shared" si="249"/>
        <v>0.16</v>
      </c>
      <c r="L936" s="174"/>
      <c r="M936" s="174">
        <f t="shared" si="250"/>
        <v>1</v>
      </c>
      <c r="N936" s="174">
        <f t="shared" si="251"/>
        <v>0</v>
      </c>
      <c r="O936" s="174">
        <f t="shared" si="252"/>
        <v>0</v>
      </c>
      <c r="P936" s="174">
        <f t="shared" si="253"/>
        <v>4</v>
      </c>
      <c r="Q936" s="174">
        <f t="shared" si="254"/>
        <v>3</v>
      </c>
      <c r="R936" s="174">
        <f t="shared" si="255"/>
        <v>4</v>
      </c>
      <c r="S936" s="177"/>
      <c r="T936" s="177"/>
      <c r="U936" s="177"/>
      <c r="V936" s="177"/>
      <c r="W936" s="370"/>
      <c r="X936" s="370"/>
      <c r="Y936" s="391"/>
      <c r="Z936" s="177"/>
      <c r="AA936" s="75">
        <v>3506</v>
      </c>
      <c r="AB936" s="75">
        <v>3506262164</v>
      </c>
      <c r="AC936" s="193" t="s">
        <v>136</v>
      </c>
      <c r="AD936" s="75">
        <v>0</v>
      </c>
      <c r="AE936" s="75">
        <v>0</v>
      </c>
      <c r="AF936" s="75">
        <v>0</v>
      </c>
      <c r="AG936" s="75">
        <v>1</v>
      </c>
      <c r="AH936" s="75">
        <v>2</v>
      </c>
      <c r="AI936" s="75">
        <v>1</v>
      </c>
      <c r="AJ936" s="75">
        <v>0</v>
      </c>
      <c r="AK936" s="164">
        <v>0</v>
      </c>
      <c r="AL936" s="164">
        <v>1</v>
      </c>
      <c r="AM936" s="164">
        <v>0</v>
      </c>
      <c r="AN936" s="164">
        <v>0</v>
      </c>
      <c r="AO936" s="164">
        <v>3</v>
      </c>
      <c r="AP936" s="164">
        <v>0</v>
      </c>
      <c r="AQ936" s="164">
        <v>0</v>
      </c>
      <c r="AR936" s="164">
        <v>0</v>
      </c>
      <c r="AS936" s="75">
        <v>1</v>
      </c>
      <c r="AT936" s="165"/>
      <c r="AU936" s="75">
        <v>262</v>
      </c>
      <c r="AV936" s="75">
        <v>164</v>
      </c>
      <c r="AW936" s="369">
        <v>3</v>
      </c>
      <c r="AY936" s="75"/>
    </row>
    <row r="937" spans="1:51">
      <c r="A937" s="164">
        <f t="shared" si="239"/>
        <v>3506</v>
      </c>
      <c r="B937" s="164">
        <f t="shared" si="240"/>
        <v>3506262165</v>
      </c>
      <c r="C937" s="165" t="str">
        <f t="shared" si="241"/>
        <v>PIONEER CS OF SCIENCE II</v>
      </c>
      <c r="D937" s="174">
        <f t="shared" si="242"/>
        <v>0</v>
      </c>
      <c r="E937" s="174">
        <f t="shared" si="243"/>
        <v>0</v>
      </c>
      <c r="F937" s="174">
        <f t="shared" si="244"/>
        <v>0</v>
      </c>
      <c r="G937" s="174">
        <f t="shared" si="245"/>
        <v>10</v>
      </c>
      <c r="H937" s="174">
        <f t="shared" si="246"/>
        <v>15</v>
      </c>
      <c r="I937" s="174">
        <f t="shared" si="247"/>
        <v>28</v>
      </c>
      <c r="J937" s="174">
        <f t="shared" si="248"/>
        <v>0</v>
      </c>
      <c r="K937" s="251">
        <f t="shared" si="249"/>
        <v>2.12</v>
      </c>
      <c r="L937" s="174"/>
      <c r="M937" s="174">
        <f t="shared" si="250"/>
        <v>3</v>
      </c>
      <c r="N937" s="174">
        <f t="shared" si="251"/>
        <v>0</v>
      </c>
      <c r="O937" s="174">
        <f t="shared" si="252"/>
        <v>0</v>
      </c>
      <c r="P937" s="174">
        <f t="shared" si="253"/>
        <v>23</v>
      </c>
      <c r="Q937" s="174">
        <f t="shared" si="254"/>
        <v>10</v>
      </c>
      <c r="R937" s="174">
        <f t="shared" si="255"/>
        <v>53</v>
      </c>
      <c r="S937" s="177"/>
      <c r="T937" s="177"/>
      <c r="U937" s="177"/>
      <c r="V937" s="177"/>
      <c r="W937" s="370"/>
      <c r="X937" s="370"/>
      <c r="Y937" s="391"/>
      <c r="Z937" s="177"/>
      <c r="AA937" s="75">
        <v>3506</v>
      </c>
      <c r="AB937" s="75">
        <v>3506262165</v>
      </c>
      <c r="AC937" s="193" t="s">
        <v>136</v>
      </c>
      <c r="AD937" s="75">
        <v>0</v>
      </c>
      <c r="AE937" s="75">
        <v>0</v>
      </c>
      <c r="AF937" s="75">
        <v>0</v>
      </c>
      <c r="AG937" s="75">
        <v>10</v>
      </c>
      <c r="AH937" s="75">
        <v>15</v>
      </c>
      <c r="AI937" s="75">
        <v>28</v>
      </c>
      <c r="AJ937" s="75">
        <v>0</v>
      </c>
      <c r="AK937" s="164">
        <v>0</v>
      </c>
      <c r="AL937" s="164">
        <v>3</v>
      </c>
      <c r="AM937" s="164">
        <v>0</v>
      </c>
      <c r="AN937" s="164">
        <v>0</v>
      </c>
      <c r="AO937" s="164">
        <v>14</v>
      </c>
      <c r="AP937" s="164">
        <v>0</v>
      </c>
      <c r="AQ937" s="164">
        <v>0</v>
      </c>
      <c r="AR937" s="164">
        <v>0</v>
      </c>
      <c r="AS937" s="75">
        <v>9</v>
      </c>
      <c r="AT937" s="165"/>
      <c r="AU937" s="75">
        <v>262</v>
      </c>
      <c r="AV937" s="75">
        <v>165</v>
      </c>
      <c r="AW937" s="369">
        <v>10</v>
      </c>
      <c r="AY937" s="75"/>
    </row>
    <row r="938" spans="1:51">
      <c r="A938" s="164">
        <f t="shared" si="239"/>
        <v>3506</v>
      </c>
      <c r="B938" s="164">
        <f t="shared" si="240"/>
        <v>3506262176</v>
      </c>
      <c r="C938" s="165" t="str">
        <f t="shared" si="241"/>
        <v>PIONEER CS OF SCIENCE II</v>
      </c>
      <c r="D938" s="174">
        <f t="shared" si="242"/>
        <v>0</v>
      </c>
      <c r="E938" s="174">
        <f t="shared" si="243"/>
        <v>0</v>
      </c>
      <c r="F938" s="174">
        <f t="shared" si="244"/>
        <v>0</v>
      </c>
      <c r="G938" s="174">
        <f t="shared" si="245"/>
        <v>2</v>
      </c>
      <c r="H938" s="174">
        <f t="shared" si="246"/>
        <v>1</v>
      </c>
      <c r="I938" s="174">
        <f t="shared" si="247"/>
        <v>5</v>
      </c>
      <c r="J938" s="174">
        <f t="shared" si="248"/>
        <v>0</v>
      </c>
      <c r="K938" s="251">
        <f t="shared" si="249"/>
        <v>0.32</v>
      </c>
      <c r="L938" s="174"/>
      <c r="M938" s="174">
        <f t="shared" si="250"/>
        <v>2</v>
      </c>
      <c r="N938" s="174">
        <f t="shared" si="251"/>
        <v>0</v>
      </c>
      <c r="O938" s="174">
        <f t="shared" si="252"/>
        <v>0</v>
      </c>
      <c r="P938" s="174">
        <f t="shared" si="253"/>
        <v>6</v>
      </c>
      <c r="Q938" s="174">
        <f t="shared" si="254"/>
        <v>8</v>
      </c>
      <c r="R938" s="174">
        <f t="shared" si="255"/>
        <v>8</v>
      </c>
      <c r="S938" s="177"/>
      <c r="T938" s="177"/>
      <c r="U938" s="177"/>
      <c r="V938" s="177"/>
      <c r="W938" s="370"/>
      <c r="X938" s="370"/>
      <c r="Y938" s="391"/>
      <c r="Z938" s="177"/>
      <c r="AA938" s="75">
        <v>3506</v>
      </c>
      <c r="AB938" s="75">
        <v>3506262176</v>
      </c>
      <c r="AC938" s="193" t="s">
        <v>136</v>
      </c>
      <c r="AD938" s="75">
        <v>0</v>
      </c>
      <c r="AE938" s="75">
        <v>0</v>
      </c>
      <c r="AF938" s="75">
        <v>0</v>
      </c>
      <c r="AG938" s="75">
        <v>2</v>
      </c>
      <c r="AH938" s="75">
        <v>1</v>
      </c>
      <c r="AI938" s="75">
        <v>5</v>
      </c>
      <c r="AJ938" s="75">
        <v>0</v>
      </c>
      <c r="AK938" s="164">
        <v>0</v>
      </c>
      <c r="AL938" s="164">
        <v>2</v>
      </c>
      <c r="AM938" s="164">
        <v>0</v>
      </c>
      <c r="AN938" s="164">
        <v>0</v>
      </c>
      <c r="AO938" s="164">
        <v>3</v>
      </c>
      <c r="AP938" s="164">
        <v>0</v>
      </c>
      <c r="AQ938" s="164">
        <v>0</v>
      </c>
      <c r="AR938" s="164">
        <v>0</v>
      </c>
      <c r="AS938" s="75">
        <v>3</v>
      </c>
      <c r="AT938" s="165"/>
      <c r="AU938" s="75">
        <v>262</v>
      </c>
      <c r="AV938" s="75">
        <v>176</v>
      </c>
      <c r="AW938" s="369">
        <v>8</v>
      </c>
      <c r="AY938" s="75"/>
    </row>
    <row r="939" spans="1:51">
      <c r="A939" s="164">
        <f t="shared" si="239"/>
        <v>3506</v>
      </c>
      <c r="B939" s="164">
        <f t="shared" si="240"/>
        <v>3506262178</v>
      </c>
      <c r="C939" s="165" t="str">
        <f t="shared" si="241"/>
        <v>PIONEER CS OF SCIENCE II</v>
      </c>
      <c r="D939" s="174">
        <f t="shared" si="242"/>
        <v>0</v>
      </c>
      <c r="E939" s="174">
        <f t="shared" si="243"/>
        <v>0</v>
      </c>
      <c r="F939" s="174">
        <f t="shared" si="244"/>
        <v>0</v>
      </c>
      <c r="G939" s="174">
        <f t="shared" si="245"/>
        <v>1</v>
      </c>
      <c r="H939" s="174">
        <f t="shared" si="246"/>
        <v>2</v>
      </c>
      <c r="I939" s="174">
        <f t="shared" si="247"/>
        <v>3</v>
      </c>
      <c r="J939" s="174">
        <f t="shared" si="248"/>
        <v>0</v>
      </c>
      <c r="K939" s="251">
        <f t="shared" si="249"/>
        <v>0.24</v>
      </c>
      <c r="L939" s="174"/>
      <c r="M939" s="174">
        <f t="shared" si="250"/>
        <v>0</v>
      </c>
      <c r="N939" s="174">
        <f t="shared" si="251"/>
        <v>0</v>
      </c>
      <c r="O939" s="174">
        <f t="shared" si="252"/>
        <v>0</v>
      </c>
      <c r="P939" s="174">
        <f t="shared" si="253"/>
        <v>3</v>
      </c>
      <c r="Q939" s="174">
        <f t="shared" si="254"/>
        <v>4</v>
      </c>
      <c r="R939" s="174">
        <f t="shared" si="255"/>
        <v>6</v>
      </c>
      <c r="S939" s="177"/>
      <c r="T939" s="177"/>
      <c r="U939" s="177"/>
      <c r="V939" s="177"/>
      <c r="W939" s="370"/>
      <c r="X939" s="370"/>
      <c r="Y939" s="391"/>
      <c r="Z939" s="177"/>
      <c r="AA939" s="75">
        <v>3506</v>
      </c>
      <c r="AB939" s="75">
        <v>3506262178</v>
      </c>
      <c r="AC939" s="193" t="s">
        <v>136</v>
      </c>
      <c r="AD939" s="75">
        <v>0</v>
      </c>
      <c r="AE939" s="75">
        <v>0</v>
      </c>
      <c r="AF939" s="75">
        <v>0</v>
      </c>
      <c r="AG939" s="75">
        <v>1</v>
      </c>
      <c r="AH939" s="75">
        <v>2</v>
      </c>
      <c r="AI939" s="75">
        <v>3</v>
      </c>
      <c r="AJ939" s="75">
        <v>0</v>
      </c>
      <c r="AK939" s="164">
        <v>0</v>
      </c>
      <c r="AL939" s="164">
        <v>0</v>
      </c>
      <c r="AM939" s="164">
        <v>0</v>
      </c>
      <c r="AN939" s="164">
        <v>0</v>
      </c>
      <c r="AO939" s="164">
        <v>3</v>
      </c>
      <c r="AP939" s="164">
        <v>0</v>
      </c>
      <c r="AQ939" s="164">
        <v>0</v>
      </c>
      <c r="AR939" s="164">
        <v>0</v>
      </c>
      <c r="AS939" s="75">
        <v>0</v>
      </c>
      <c r="AT939" s="165"/>
      <c r="AU939" s="75">
        <v>262</v>
      </c>
      <c r="AV939" s="75">
        <v>178</v>
      </c>
      <c r="AW939" s="369">
        <v>4</v>
      </c>
      <c r="AY939" s="75"/>
    </row>
    <row r="940" spans="1:51">
      <c r="A940" s="164">
        <f t="shared" si="239"/>
        <v>3506</v>
      </c>
      <c r="B940" s="164">
        <f t="shared" si="240"/>
        <v>3506262181</v>
      </c>
      <c r="C940" s="165" t="str">
        <f t="shared" si="241"/>
        <v>PIONEER CS OF SCIENCE II</v>
      </c>
      <c r="D940" s="174">
        <f t="shared" si="242"/>
        <v>0</v>
      </c>
      <c r="E940" s="174">
        <f t="shared" si="243"/>
        <v>0</v>
      </c>
      <c r="F940" s="174">
        <f t="shared" si="244"/>
        <v>0</v>
      </c>
      <c r="G940" s="174">
        <f t="shared" si="245"/>
        <v>5</v>
      </c>
      <c r="H940" s="174">
        <f t="shared" si="246"/>
        <v>0</v>
      </c>
      <c r="I940" s="174">
        <f t="shared" si="247"/>
        <v>0</v>
      </c>
      <c r="J940" s="174">
        <f t="shared" si="248"/>
        <v>0</v>
      </c>
      <c r="K940" s="251">
        <f t="shared" si="249"/>
        <v>0.2</v>
      </c>
      <c r="L940" s="174"/>
      <c r="M940" s="174">
        <f t="shared" si="250"/>
        <v>5</v>
      </c>
      <c r="N940" s="174">
        <f t="shared" si="251"/>
        <v>0</v>
      </c>
      <c r="O940" s="174">
        <f t="shared" si="252"/>
        <v>0</v>
      </c>
      <c r="P940" s="174">
        <f t="shared" si="253"/>
        <v>5</v>
      </c>
      <c r="Q940" s="174">
        <f t="shared" si="254"/>
        <v>10</v>
      </c>
      <c r="R940" s="174">
        <f t="shared" si="255"/>
        <v>5</v>
      </c>
      <c r="S940" s="177"/>
      <c r="T940" s="177"/>
      <c r="U940" s="177"/>
      <c r="V940" s="177"/>
      <c r="W940" s="370"/>
      <c r="X940" s="370"/>
      <c r="Y940" s="391"/>
      <c r="Z940" s="177"/>
      <c r="AA940" s="75">
        <v>3506</v>
      </c>
      <c r="AB940" s="75">
        <v>3506262181</v>
      </c>
      <c r="AC940" s="193" t="s">
        <v>136</v>
      </c>
      <c r="AD940" s="75">
        <v>0</v>
      </c>
      <c r="AE940" s="75">
        <v>0</v>
      </c>
      <c r="AF940" s="75">
        <v>0</v>
      </c>
      <c r="AG940" s="75">
        <v>5</v>
      </c>
      <c r="AH940" s="75">
        <v>0</v>
      </c>
      <c r="AI940" s="75">
        <v>0</v>
      </c>
      <c r="AJ940" s="75">
        <v>0</v>
      </c>
      <c r="AK940" s="164">
        <v>0</v>
      </c>
      <c r="AL940" s="164">
        <v>5</v>
      </c>
      <c r="AM940" s="164">
        <v>0</v>
      </c>
      <c r="AN940" s="164">
        <v>0</v>
      </c>
      <c r="AO940" s="164">
        <v>5</v>
      </c>
      <c r="AP940" s="164">
        <v>0</v>
      </c>
      <c r="AQ940" s="164">
        <v>0</v>
      </c>
      <c r="AR940" s="164">
        <v>0</v>
      </c>
      <c r="AS940" s="75">
        <v>0</v>
      </c>
      <c r="AT940" s="165"/>
      <c r="AU940" s="75">
        <v>262</v>
      </c>
      <c r="AV940" s="75">
        <v>181</v>
      </c>
      <c r="AW940" s="369">
        <v>10</v>
      </c>
      <c r="AY940" s="75"/>
    </row>
    <row r="941" spans="1:51">
      <c r="A941" s="164">
        <f t="shared" si="239"/>
        <v>3506</v>
      </c>
      <c r="B941" s="164">
        <f t="shared" si="240"/>
        <v>3506262229</v>
      </c>
      <c r="C941" s="165" t="str">
        <f t="shared" si="241"/>
        <v>PIONEER CS OF SCIENCE II</v>
      </c>
      <c r="D941" s="174">
        <f t="shared" si="242"/>
        <v>0</v>
      </c>
      <c r="E941" s="174">
        <f t="shared" si="243"/>
        <v>0</v>
      </c>
      <c r="F941" s="174">
        <f t="shared" si="244"/>
        <v>10</v>
      </c>
      <c r="G941" s="174">
        <f t="shared" si="245"/>
        <v>52</v>
      </c>
      <c r="H941" s="174">
        <f t="shared" si="246"/>
        <v>15</v>
      </c>
      <c r="I941" s="174">
        <f t="shared" si="247"/>
        <v>18</v>
      </c>
      <c r="J941" s="174">
        <f t="shared" si="248"/>
        <v>0</v>
      </c>
      <c r="K941" s="251">
        <f t="shared" si="249"/>
        <v>3.8</v>
      </c>
      <c r="L941" s="174"/>
      <c r="M941" s="174">
        <f t="shared" si="250"/>
        <v>24</v>
      </c>
      <c r="N941" s="174">
        <f t="shared" si="251"/>
        <v>3</v>
      </c>
      <c r="O941" s="174">
        <f t="shared" si="252"/>
        <v>0</v>
      </c>
      <c r="P941" s="174">
        <f t="shared" si="253"/>
        <v>49</v>
      </c>
      <c r="Q941" s="174">
        <f t="shared" si="254"/>
        <v>9</v>
      </c>
      <c r="R941" s="174">
        <f t="shared" si="255"/>
        <v>95</v>
      </c>
      <c r="S941" s="177"/>
      <c r="T941" s="177"/>
      <c r="U941" s="177"/>
      <c r="V941" s="177"/>
      <c r="W941" s="370"/>
      <c r="X941" s="370"/>
      <c r="Y941" s="391"/>
      <c r="Z941" s="177"/>
      <c r="AA941" s="75">
        <v>3506</v>
      </c>
      <c r="AB941" s="75">
        <v>3506262229</v>
      </c>
      <c r="AC941" s="193" t="s">
        <v>136</v>
      </c>
      <c r="AD941" s="75">
        <v>0</v>
      </c>
      <c r="AE941" s="75">
        <v>0</v>
      </c>
      <c r="AF941" s="75">
        <v>10</v>
      </c>
      <c r="AG941" s="75">
        <v>52</v>
      </c>
      <c r="AH941" s="75">
        <v>15</v>
      </c>
      <c r="AI941" s="75">
        <v>18</v>
      </c>
      <c r="AJ941" s="75">
        <v>0</v>
      </c>
      <c r="AK941" s="164">
        <v>0</v>
      </c>
      <c r="AL941" s="164">
        <v>24</v>
      </c>
      <c r="AM941" s="164">
        <v>3</v>
      </c>
      <c r="AN941" s="164">
        <v>0</v>
      </c>
      <c r="AO941" s="164">
        <v>36</v>
      </c>
      <c r="AP941" s="164">
        <v>0</v>
      </c>
      <c r="AQ941" s="164">
        <v>0</v>
      </c>
      <c r="AR941" s="164">
        <v>7</v>
      </c>
      <c r="AS941" s="75">
        <v>6</v>
      </c>
      <c r="AT941" s="165"/>
      <c r="AU941" s="75">
        <v>262</v>
      </c>
      <c r="AV941" s="75">
        <v>229</v>
      </c>
      <c r="AW941" s="369">
        <v>9</v>
      </c>
      <c r="AY941" s="75"/>
    </row>
    <row r="942" spans="1:51">
      <c r="A942" s="164">
        <f t="shared" si="239"/>
        <v>3506</v>
      </c>
      <c r="B942" s="164">
        <f t="shared" si="240"/>
        <v>3506262246</v>
      </c>
      <c r="C942" s="165" t="str">
        <f t="shared" si="241"/>
        <v>PIONEER CS OF SCIENCE II</v>
      </c>
      <c r="D942" s="174">
        <f t="shared" si="242"/>
        <v>0</v>
      </c>
      <c r="E942" s="174">
        <f t="shared" si="243"/>
        <v>0</v>
      </c>
      <c r="F942" s="174">
        <f t="shared" si="244"/>
        <v>0</v>
      </c>
      <c r="G942" s="174">
        <f t="shared" si="245"/>
        <v>0</v>
      </c>
      <c r="H942" s="174">
        <f t="shared" si="246"/>
        <v>0</v>
      </c>
      <c r="I942" s="174">
        <f t="shared" si="247"/>
        <v>2</v>
      </c>
      <c r="J942" s="174">
        <f t="shared" si="248"/>
        <v>0</v>
      </c>
      <c r="K942" s="251">
        <f t="shared" si="249"/>
        <v>0.08</v>
      </c>
      <c r="L942" s="174"/>
      <c r="M942" s="174">
        <f t="shared" si="250"/>
        <v>0</v>
      </c>
      <c r="N942" s="174">
        <f t="shared" si="251"/>
        <v>0</v>
      </c>
      <c r="O942" s="174">
        <f t="shared" si="252"/>
        <v>0</v>
      </c>
      <c r="P942" s="174">
        <f t="shared" si="253"/>
        <v>2</v>
      </c>
      <c r="Q942" s="174">
        <f t="shared" si="254"/>
        <v>3</v>
      </c>
      <c r="R942" s="174">
        <f t="shared" si="255"/>
        <v>2</v>
      </c>
      <c r="S942" s="177"/>
      <c r="T942" s="177"/>
      <c r="U942" s="177"/>
      <c r="V942" s="177"/>
      <c r="W942" s="370"/>
      <c r="X942" s="370"/>
      <c r="Y942" s="391"/>
      <c r="Z942" s="177"/>
      <c r="AA942" s="75">
        <v>3506</v>
      </c>
      <c r="AB942" s="75">
        <v>3506262246</v>
      </c>
      <c r="AC942" s="193" t="s">
        <v>136</v>
      </c>
      <c r="AD942" s="75">
        <v>0</v>
      </c>
      <c r="AE942" s="75">
        <v>0</v>
      </c>
      <c r="AF942" s="75">
        <v>0</v>
      </c>
      <c r="AG942" s="75">
        <v>0</v>
      </c>
      <c r="AH942" s="75">
        <v>0</v>
      </c>
      <c r="AI942" s="75">
        <v>2</v>
      </c>
      <c r="AJ942" s="75">
        <v>0</v>
      </c>
      <c r="AK942" s="164">
        <v>0</v>
      </c>
      <c r="AL942" s="164">
        <v>0</v>
      </c>
      <c r="AM942" s="164">
        <v>0</v>
      </c>
      <c r="AN942" s="164">
        <v>0</v>
      </c>
      <c r="AO942" s="164">
        <v>0</v>
      </c>
      <c r="AP942" s="164">
        <v>0</v>
      </c>
      <c r="AQ942" s="164">
        <v>0</v>
      </c>
      <c r="AR942" s="164">
        <v>0</v>
      </c>
      <c r="AS942" s="75">
        <v>2</v>
      </c>
      <c r="AT942" s="165"/>
      <c r="AU942" s="75">
        <v>262</v>
      </c>
      <c r="AV942" s="75">
        <v>246</v>
      </c>
      <c r="AW942" s="369">
        <v>3</v>
      </c>
      <c r="AY942" s="75"/>
    </row>
    <row r="943" spans="1:51">
      <c r="A943" s="164">
        <f t="shared" si="239"/>
        <v>3506</v>
      </c>
      <c r="B943" s="164">
        <f t="shared" si="240"/>
        <v>3506262248</v>
      </c>
      <c r="C943" s="165" t="str">
        <f t="shared" si="241"/>
        <v>PIONEER CS OF SCIENCE II</v>
      </c>
      <c r="D943" s="174">
        <f t="shared" si="242"/>
        <v>0</v>
      </c>
      <c r="E943" s="174">
        <f t="shared" si="243"/>
        <v>0</v>
      </c>
      <c r="F943" s="174">
        <f t="shared" si="244"/>
        <v>1</v>
      </c>
      <c r="G943" s="174">
        <f t="shared" si="245"/>
        <v>3</v>
      </c>
      <c r="H943" s="174">
        <f t="shared" si="246"/>
        <v>13</v>
      </c>
      <c r="I943" s="174">
        <f t="shared" si="247"/>
        <v>20</v>
      </c>
      <c r="J943" s="174">
        <f t="shared" si="248"/>
        <v>0</v>
      </c>
      <c r="K943" s="251">
        <f t="shared" si="249"/>
        <v>1.48</v>
      </c>
      <c r="L943" s="174"/>
      <c r="M943" s="174">
        <f t="shared" si="250"/>
        <v>3</v>
      </c>
      <c r="N943" s="174">
        <f t="shared" si="251"/>
        <v>2</v>
      </c>
      <c r="O943" s="174">
        <f t="shared" si="252"/>
        <v>1</v>
      </c>
      <c r="P943" s="174">
        <f t="shared" si="253"/>
        <v>17</v>
      </c>
      <c r="Q943" s="174">
        <f t="shared" si="254"/>
        <v>11</v>
      </c>
      <c r="R943" s="174">
        <f t="shared" si="255"/>
        <v>37</v>
      </c>
      <c r="S943" s="177"/>
      <c r="T943" s="177"/>
      <c r="U943" s="177"/>
      <c r="V943" s="177"/>
      <c r="W943" s="370"/>
      <c r="X943" s="370"/>
      <c r="Y943" s="391"/>
      <c r="Z943" s="177"/>
      <c r="AA943" s="75">
        <v>3506</v>
      </c>
      <c r="AB943" s="75">
        <v>3506262248</v>
      </c>
      <c r="AC943" s="193" t="s">
        <v>136</v>
      </c>
      <c r="AD943" s="75">
        <v>0</v>
      </c>
      <c r="AE943" s="75">
        <v>0</v>
      </c>
      <c r="AF943" s="75">
        <v>1</v>
      </c>
      <c r="AG943" s="75">
        <v>3</v>
      </c>
      <c r="AH943" s="75">
        <v>13</v>
      </c>
      <c r="AI943" s="75">
        <v>20</v>
      </c>
      <c r="AJ943" s="75">
        <v>0</v>
      </c>
      <c r="AK943" s="164">
        <v>0</v>
      </c>
      <c r="AL943" s="164">
        <v>3</v>
      </c>
      <c r="AM943" s="164">
        <v>2</v>
      </c>
      <c r="AN943" s="164">
        <v>1</v>
      </c>
      <c r="AO943" s="164">
        <v>9</v>
      </c>
      <c r="AP943" s="164">
        <v>0</v>
      </c>
      <c r="AQ943" s="164">
        <v>0</v>
      </c>
      <c r="AR943" s="164">
        <v>1</v>
      </c>
      <c r="AS943" s="75">
        <v>7</v>
      </c>
      <c r="AT943" s="165"/>
      <c r="AU943" s="75">
        <v>262</v>
      </c>
      <c r="AV943" s="75">
        <v>248</v>
      </c>
      <c r="AW943" s="369">
        <v>11</v>
      </c>
      <c r="AY943" s="75"/>
    </row>
    <row r="944" spans="1:51">
      <c r="A944" s="164">
        <f t="shared" si="239"/>
        <v>3506</v>
      </c>
      <c r="B944" s="164">
        <f t="shared" si="240"/>
        <v>3506262258</v>
      </c>
      <c r="C944" s="165" t="str">
        <f t="shared" si="241"/>
        <v>PIONEER CS OF SCIENCE II</v>
      </c>
      <c r="D944" s="174">
        <f t="shared" si="242"/>
        <v>0</v>
      </c>
      <c r="E944" s="174">
        <f t="shared" si="243"/>
        <v>0</v>
      </c>
      <c r="F944" s="174">
        <f t="shared" si="244"/>
        <v>0</v>
      </c>
      <c r="G944" s="174">
        <f t="shared" si="245"/>
        <v>4</v>
      </c>
      <c r="H944" s="174">
        <f t="shared" si="246"/>
        <v>1</v>
      </c>
      <c r="I944" s="174">
        <f t="shared" si="247"/>
        <v>4</v>
      </c>
      <c r="J944" s="174">
        <f t="shared" si="248"/>
        <v>0</v>
      </c>
      <c r="K944" s="251">
        <f t="shared" si="249"/>
        <v>0.36</v>
      </c>
      <c r="L944" s="174"/>
      <c r="M944" s="174">
        <f t="shared" si="250"/>
        <v>1</v>
      </c>
      <c r="N944" s="174">
        <f t="shared" si="251"/>
        <v>0</v>
      </c>
      <c r="O944" s="174">
        <f t="shared" si="252"/>
        <v>0</v>
      </c>
      <c r="P944" s="174">
        <f t="shared" si="253"/>
        <v>2</v>
      </c>
      <c r="Q944" s="174">
        <f t="shared" si="254"/>
        <v>10</v>
      </c>
      <c r="R944" s="174">
        <f t="shared" si="255"/>
        <v>9</v>
      </c>
      <c r="S944" s="177"/>
      <c r="T944" s="177"/>
      <c r="U944" s="177"/>
      <c r="V944" s="177"/>
      <c r="W944" s="370"/>
      <c r="X944" s="370"/>
      <c r="Y944" s="391"/>
      <c r="Z944" s="177"/>
      <c r="AA944" s="75">
        <v>3506</v>
      </c>
      <c r="AB944" s="75">
        <v>3506262258</v>
      </c>
      <c r="AC944" s="193" t="s">
        <v>136</v>
      </c>
      <c r="AD944" s="75">
        <v>0</v>
      </c>
      <c r="AE944" s="75">
        <v>0</v>
      </c>
      <c r="AF944" s="75">
        <v>0</v>
      </c>
      <c r="AG944" s="75">
        <v>4</v>
      </c>
      <c r="AH944" s="75">
        <v>1</v>
      </c>
      <c r="AI944" s="75">
        <v>4</v>
      </c>
      <c r="AJ944" s="75">
        <v>0</v>
      </c>
      <c r="AK944" s="164">
        <v>0</v>
      </c>
      <c r="AL944" s="164">
        <v>1</v>
      </c>
      <c r="AM944" s="164">
        <v>0</v>
      </c>
      <c r="AN944" s="164">
        <v>0</v>
      </c>
      <c r="AO944" s="164">
        <v>1</v>
      </c>
      <c r="AP944" s="164">
        <v>0</v>
      </c>
      <c r="AQ944" s="164">
        <v>0</v>
      </c>
      <c r="AR944" s="164">
        <v>0</v>
      </c>
      <c r="AS944" s="75">
        <v>1</v>
      </c>
      <c r="AT944" s="165"/>
      <c r="AU944" s="75">
        <v>262</v>
      </c>
      <c r="AV944" s="75">
        <v>258</v>
      </c>
      <c r="AW944" s="369">
        <v>10</v>
      </c>
      <c r="AY944" s="75"/>
    </row>
    <row r="945" spans="1:51">
      <c r="A945" s="164">
        <f t="shared" si="239"/>
        <v>3506</v>
      </c>
      <c r="B945" s="164">
        <f t="shared" si="240"/>
        <v>3506262262</v>
      </c>
      <c r="C945" s="165" t="str">
        <f t="shared" si="241"/>
        <v>PIONEER CS OF SCIENCE II</v>
      </c>
      <c r="D945" s="174">
        <f t="shared" si="242"/>
        <v>0</v>
      </c>
      <c r="E945" s="174">
        <f t="shared" si="243"/>
        <v>0</v>
      </c>
      <c r="F945" s="174">
        <f t="shared" si="244"/>
        <v>4</v>
      </c>
      <c r="G945" s="174">
        <f t="shared" si="245"/>
        <v>49</v>
      </c>
      <c r="H945" s="174">
        <f t="shared" si="246"/>
        <v>15</v>
      </c>
      <c r="I945" s="174">
        <f t="shared" si="247"/>
        <v>54</v>
      </c>
      <c r="J945" s="174">
        <f t="shared" si="248"/>
        <v>0</v>
      </c>
      <c r="K945" s="251">
        <f t="shared" si="249"/>
        <v>4.88</v>
      </c>
      <c r="L945" s="174"/>
      <c r="M945" s="174">
        <f t="shared" si="250"/>
        <v>9</v>
      </c>
      <c r="N945" s="174">
        <f t="shared" si="251"/>
        <v>3</v>
      </c>
      <c r="O945" s="174">
        <f t="shared" si="252"/>
        <v>2</v>
      </c>
      <c r="P945" s="174">
        <f t="shared" si="253"/>
        <v>52</v>
      </c>
      <c r="Q945" s="174">
        <f t="shared" si="254"/>
        <v>9</v>
      </c>
      <c r="R945" s="174">
        <f t="shared" si="255"/>
        <v>122</v>
      </c>
      <c r="S945" s="177"/>
      <c r="T945" s="177"/>
      <c r="U945" s="177"/>
      <c r="V945" s="177"/>
      <c r="W945" s="370"/>
      <c r="X945" s="370"/>
      <c r="Y945" s="391"/>
      <c r="Z945" s="177"/>
      <c r="AA945" s="75">
        <v>3506</v>
      </c>
      <c r="AB945" s="75">
        <v>3506262262</v>
      </c>
      <c r="AC945" s="193" t="s">
        <v>136</v>
      </c>
      <c r="AD945" s="75">
        <v>0</v>
      </c>
      <c r="AE945" s="75">
        <v>0</v>
      </c>
      <c r="AF945" s="75">
        <v>4</v>
      </c>
      <c r="AG945" s="75">
        <v>49</v>
      </c>
      <c r="AH945" s="75">
        <v>15</v>
      </c>
      <c r="AI945" s="75">
        <v>54</v>
      </c>
      <c r="AJ945" s="75">
        <v>0</v>
      </c>
      <c r="AK945" s="164">
        <v>0</v>
      </c>
      <c r="AL945" s="164">
        <v>9</v>
      </c>
      <c r="AM945" s="164">
        <v>3</v>
      </c>
      <c r="AN945" s="164">
        <v>2</v>
      </c>
      <c r="AO945" s="164">
        <v>31</v>
      </c>
      <c r="AP945" s="164">
        <v>0</v>
      </c>
      <c r="AQ945" s="164">
        <v>0</v>
      </c>
      <c r="AR945" s="164">
        <v>3</v>
      </c>
      <c r="AS945" s="75">
        <v>18</v>
      </c>
      <c r="AT945" s="165"/>
      <c r="AU945" s="75">
        <v>262</v>
      </c>
      <c r="AV945" s="75">
        <v>262</v>
      </c>
      <c r="AW945" s="369">
        <v>9</v>
      </c>
      <c r="AY945" s="75"/>
    </row>
    <row r="946" spans="1:51">
      <c r="A946" s="164">
        <f t="shared" si="239"/>
        <v>3506</v>
      </c>
      <c r="B946" s="164">
        <f t="shared" si="240"/>
        <v>3506262284</v>
      </c>
      <c r="C946" s="165" t="str">
        <f t="shared" si="241"/>
        <v>PIONEER CS OF SCIENCE II</v>
      </c>
      <c r="D946" s="174">
        <f t="shared" si="242"/>
        <v>0</v>
      </c>
      <c r="E946" s="174">
        <f t="shared" si="243"/>
        <v>0</v>
      </c>
      <c r="F946" s="174">
        <f t="shared" si="244"/>
        <v>0</v>
      </c>
      <c r="G946" s="174">
        <f t="shared" si="245"/>
        <v>0</v>
      </c>
      <c r="H946" s="174">
        <f t="shared" si="246"/>
        <v>0</v>
      </c>
      <c r="I946" s="174">
        <f t="shared" si="247"/>
        <v>1</v>
      </c>
      <c r="J946" s="174">
        <f t="shared" si="248"/>
        <v>0</v>
      </c>
      <c r="K946" s="251">
        <f t="shared" si="249"/>
        <v>0.04</v>
      </c>
      <c r="L946" s="174"/>
      <c r="M946" s="174">
        <f t="shared" si="250"/>
        <v>0</v>
      </c>
      <c r="N946" s="174">
        <f t="shared" si="251"/>
        <v>0</v>
      </c>
      <c r="O946" s="174">
        <f t="shared" si="252"/>
        <v>1</v>
      </c>
      <c r="P946" s="174">
        <f t="shared" si="253"/>
        <v>0</v>
      </c>
      <c r="Q946" s="174">
        <f t="shared" si="254"/>
        <v>5</v>
      </c>
      <c r="R946" s="174">
        <f t="shared" si="255"/>
        <v>1</v>
      </c>
      <c r="S946" s="177"/>
      <c r="T946" s="177"/>
      <c r="U946" s="177"/>
      <c r="V946" s="177"/>
      <c r="W946" s="370"/>
      <c r="X946" s="370"/>
      <c r="Y946" s="391"/>
      <c r="Z946" s="177"/>
      <c r="AA946" s="75">
        <v>3506</v>
      </c>
      <c r="AB946" s="75">
        <v>3506262284</v>
      </c>
      <c r="AC946" s="193" t="s">
        <v>136</v>
      </c>
      <c r="AD946" s="75">
        <v>0</v>
      </c>
      <c r="AE946" s="75">
        <v>0</v>
      </c>
      <c r="AF946" s="75">
        <v>0</v>
      </c>
      <c r="AG946" s="75">
        <v>0</v>
      </c>
      <c r="AH946" s="75">
        <v>0</v>
      </c>
      <c r="AI946" s="75">
        <v>1</v>
      </c>
      <c r="AJ946" s="75">
        <v>0</v>
      </c>
      <c r="AK946" s="164">
        <v>0</v>
      </c>
      <c r="AL946" s="164">
        <v>0</v>
      </c>
      <c r="AM946" s="164">
        <v>0</v>
      </c>
      <c r="AN946" s="164">
        <v>1</v>
      </c>
      <c r="AO946" s="164">
        <v>0</v>
      </c>
      <c r="AP946" s="164">
        <v>0</v>
      </c>
      <c r="AQ946" s="164">
        <v>0</v>
      </c>
      <c r="AR946" s="164">
        <v>0</v>
      </c>
      <c r="AS946" s="75">
        <v>0</v>
      </c>
      <c r="AT946" s="165"/>
      <c r="AU946" s="75">
        <v>262</v>
      </c>
      <c r="AV946" s="75">
        <v>284</v>
      </c>
      <c r="AW946" s="369">
        <v>5</v>
      </c>
      <c r="AY946" s="75"/>
    </row>
    <row r="947" spans="1:51">
      <c r="A947" s="164">
        <f t="shared" si="239"/>
        <v>3506</v>
      </c>
      <c r="B947" s="164">
        <f t="shared" si="240"/>
        <v>3506262305</v>
      </c>
      <c r="C947" s="165" t="str">
        <f t="shared" si="241"/>
        <v>PIONEER CS OF SCIENCE II</v>
      </c>
      <c r="D947" s="174">
        <f t="shared" si="242"/>
        <v>0</v>
      </c>
      <c r="E947" s="174">
        <f t="shared" si="243"/>
        <v>0</v>
      </c>
      <c r="F947" s="174">
        <f t="shared" si="244"/>
        <v>0</v>
      </c>
      <c r="G947" s="174">
        <f t="shared" si="245"/>
        <v>1</v>
      </c>
      <c r="H947" s="174">
        <f t="shared" si="246"/>
        <v>0</v>
      </c>
      <c r="I947" s="174">
        <f t="shared" si="247"/>
        <v>1</v>
      </c>
      <c r="J947" s="174">
        <f t="shared" si="248"/>
        <v>0</v>
      </c>
      <c r="K947" s="251">
        <f t="shared" si="249"/>
        <v>0.08</v>
      </c>
      <c r="L947" s="174"/>
      <c r="M947" s="174">
        <f t="shared" si="250"/>
        <v>0</v>
      </c>
      <c r="N947" s="174">
        <f t="shared" si="251"/>
        <v>0</v>
      </c>
      <c r="O947" s="174">
        <f t="shared" si="252"/>
        <v>0</v>
      </c>
      <c r="P947" s="174">
        <f t="shared" si="253"/>
        <v>1</v>
      </c>
      <c r="Q947" s="174">
        <f t="shared" si="254"/>
        <v>4</v>
      </c>
      <c r="R947" s="174">
        <f t="shared" si="255"/>
        <v>2</v>
      </c>
      <c r="S947" s="177"/>
      <c r="T947" s="177"/>
      <c r="U947" s="177"/>
      <c r="V947" s="177"/>
      <c r="W947" s="370"/>
      <c r="X947" s="370"/>
      <c r="Y947" s="391"/>
      <c r="Z947" s="177"/>
      <c r="AA947" s="75">
        <v>3506</v>
      </c>
      <c r="AB947" s="75">
        <v>3506262305</v>
      </c>
      <c r="AC947" s="193" t="s">
        <v>136</v>
      </c>
      <c r="AD947" s="75">
        <v>0</v>
      </c>
      <c r="AE947" s="75">
        <v>0</v>
      </c>
      <c r="AF947" s="75">
        <v>0</v>
      </c>
      <c r="AG947" s="75">
        <v>1</v>
      </c>
      <c r="AH947" s="75">
        <v>0</v>
      </c>
      <c r="AI947" s="75">
        <v>1</v>
      </c>
      <c r="AJ947" s="75">
        <v>0</v>
      </c>
      <c r="AK947" s="164">
        <v>0</v>
      </c>
      <c r="AL947" s="164">
        <v>0</v>
      </c>
      <c r="AM947" s="164">
        <v>0</v>
      </c>
      <c r="AN947" s="164">
        <v>0</v>
      </c>
      <c r="AO947" s="164">
        <v>1</v>
      </c>
      <c r="AP947" s="164">
        <v>0</v>
      </c>
      <c r="AQ947" s="164">
        <v>0</v>
      </c>
      <c r="AR947" s="164">
        <v>0</v>
      </c>
      <c r="AS947" s="75">
        <v>0</v>
      </c>
      <c r="AT947" s="165"/>
      <c r="AU947" s="75">
        <v>262</v>
      </c>
      <c r="AV947" s="75">
        <v>305</v>
      </c>
      <c r="AW947" s="369">
        <v>4</v>
      </c>
      <c r="AY947" s="75"/>
    </row>
    <row r="948" spans="1:51">
      <c r="A948" s="164">
        <f t="shared" si="239"/>
        <v>3506</v>
      </c>
      <c r="B948" s="164">
        <f t="shared" si="240"/>
        <v>3506262347</v>
      </c>
      <c r="C948" s="165" t="str">
        <f t="shared" si="241"/>
        <v>PIONEER CS OF SCIENCE II</v>
      </c>
      <c r="D948" s="174">
        <f t="shared" si="242"/>
        <v>0</v>
      </c>
      <c r="E948" s="174">
        <f t="shared" si="243"/>
        <v>0</v>
      </c>
      <c r="F948" s="174">
        <f t="shared" si="244"/>
        <v>1</v>
      </c>
      <c r="G948" s="174">
        <f t="shared" si="245"/>
        <v>1</v>
      </c>
      <c r="H948" s="174">
        <f t="shared" si="246"/>
        <v>0</v>
      </c>
      <c r="I948" s="174">
        <f t="shared" si="247"/>
        <v>2</v>
      </c>
      <c r="J948" s="174">
        <f t="shared" si="248"/>
        <v>0</v>
      </c>
      <c r="K948" s="251">
        <f t="shared" si="249"/>
        <v>0.16</v>
      </c>
      <c r="L948" s="174"/>
      <c r="M948" s="174">
        <f t="shared" si="250"/>
        <v>1</v>
      </c>
      <c r="N948" s="174">
        <f t="shared" si="251"/>
        <v>0</v>
      </c>
      <c r="O948" s="174">
        <f t="shared" si="252"/>
        <v>0</v>
      </c>
      <c r="P948" s="174">
        <f t="shared" si="253"/>
        <v>0</v>
      </c>
      <c r="Q948" s="174">
        <f t="shared" si="254"/>
        <v>8</v>
      </c>
      <c r="R948" s="174">
        <f t="shared" si="255"/>
        <v>4</v>
      </c>
      <c r="S948" s="177"/>
      <c r="T948" s="177"/>
      <c r="U948" s="177"/>
      <c r="V948" s="177"/>
      <c r="W948" s="370"/>
      <c r="X948" s="370"/>
      <c r="Y948" s="391"/>
      <c r="Z948" s="177"/>
      <c r="AA948" s="75">
        <v>3506</v>
      </c>
      <c r="AB948" s="75">
        <v>3506262347</v>
      </c>
      <c r="AC948" s="193" t="s">
        <v>136</v>
      </c>
      <c r="AD948" s="75">
        <v>0</v>
      </c>
      <c r="AE948" s="75">
        <v>0</v>
      </c>
      <c r="AF948" s="75">
        <v>1</v>
      </c>
      <c r="AG948" s="75">
        <v>1</v>
      </c>
      <c r="AH948" s="75">
        <v>0</v>
      </c>
      <c r="AI948" s="75">
        <v>2</v>
      </c>
      <c r="AJ948" s="75">
        <v>0</v>
      </c>
      <c r="AK948" s="164">
        <v>0</v>
      </c>
      <c r="AL948" s="164">
        <v>1</v>
      </c>
      <c r="AM948" s="164">
        <v>0</v>
      </c>
      <c r="AN948" s="164">
        <v>0</v>
      </c>
      <c r="AO948" s="164">
        <v>0</v>
      </c>
      <c r="AP948" s="164">
        <v>0</v>
      </c>
      <c r="AQ948" s="164">
        <v>0</v>
      </c>
      <c r="AR948" s="164">
        <v>0</v>
      </c>
      <c r="AS948" s="75">
        <v>0</v>
      </c>
      <c r="AT948" s="165"/>
      <c r="AU948" s="75">
        <v>262</v>
      </c>
      <c r="AV948" s="75">
        <v>347</v>
      </c>
      <c r="AW948" s="369">
        <v>8</v>
      </c>
      <c r="AY948" s="75"/>
    </row>
    <row r="949" spans="1:51">
      <c r="A949" s="164">
        <f t="shared" si="239"/>
        <v>3506</v>
      </c>
      <c r="B949" s="164">
        <f t="shared" si="240"/>
        <v>3506262673</v>
      </c>
      <c r="C949" s="165" t="str">
        <f t="shared" si="241"/>
        <v>PIONEER CS OF SCIENCE II</v>
      </c>
      <c r="D949" s="174">
        <f t="shared" si="242"/>
        <v>0</v>
      </c>
      <c r="E949" s="174">
        <f t="shared" si="243"/>
        <v>0</v>
      </c>
      <c r="F949" s="174">
        <f t="shared" si="244"/>
        <v>0</v>
      </c>
      <c r="G949" s="174">
        <f t="shared" si="245"/>
        <v>0</v>
      </c>
      <c r="H949" s="174">
        <f t="shared" si="246"/>
        <v>0</v>
      </c>
      <c r="I949" s="174">
        <f t="shared" si="247"/>
        <v>1</v>
      </c>
      <c r="J949" s="174">
        <f t="shared" si="248"/>
        <v>0</v>
      </c>
      <c r="K949" s="251">
        <f t="shared" si="249"/>
        <v>0.04</v>
      </c>
      <c r="L949" s="174"/>
      <c r="M949" s="174">
        <f t="shared" si="250"/>
        <v>0</v>
      </c>
      <c r="N949" s="174">
        <f t="shared" si="251"/>
        <v>0</v>
      </c>
      <c r="O949" s="174">
        <f t="shared" si="252"/>
        <v>0</v>
      </c>
      <c r="P949" s="174">
        <f t="shared" si="253"/>
        <v>0</v>
      </c>
      <c r="Q949" s="174">
        <f t="shared" si="254"/>
        <v>3</v>
      </c>
      <c r="R949" s="174">
        <f t="shared" si="255"/>
        <v>1</v>
      </c>
      <c r="S949" s="177"/>
      <c r="T949" s="177"/>
      <c r="U949" s="177"/>
      <c r="V949" s="177"/>
      <c r="W949" s="370"/>
      <c r="X949" s="370"/>
      <c r="Y949" s="391"/>
      <c r="Z949" s="177"/>
      <c r="AA949" s="75">
        <v>3506</v>
      </c>
      <c r="AB949" s="75">
        <v>3506262673</v>
      </c>
      <c r="AC949" s="193" t="s">
        <v>136</v>
      </c>
      <c r="AD949" s="75">
        <v>0</v>
      </c>
      <c r="AE949" s="75">
        <v>0</v>
      </c>
      <c r="AF949" s="75">
        <v>0</v>
      </c>
      <c r="AG949" s="75">
        <v>0</v>
      </c>
      <c r="AH949" s="75">
        <v>0</v>
      </c>
      <c r="AI949" s="75">
        <v>1</v>
      </c>
      <c r="AJ949" s="75">
        <v>0</v>
      </c>
      <c r="AK949" s="164">
        <v>0</v>
      </c>
      <c r="AL949" s="164">
        <v>0</v>
      </c>
      <c r="AM949" s="164">
        <v>0</v>
      </c>
      <c r="AN949" s="164">
        <v>0</v>
      </c>
      <c r="AO949" s="164">
        <v>0</v>
      </c>
      <c r="AP949" s="164">
        <v>0</v>
      </c>
      <c r="AQ949" s="164">
        <v>0</v>
      </c>
      <c r="AR949" s="164">
        <v>0</v>
      </c>
      <c r="AS949" s="75">
        <v>0</v>
      </c>
      <c r="AT949" s="165"/>
      <c r="AU949" s="75">
        <v>262</v>
      </c>
      <c r="AV949" s="75">
        <v>673</v>
      </c>
      <c r="AW949" s="369">
        <v>3</v>
      </c>
      <c r="AY949" s="75"/>
    </row>
    <row r="950" spans="1:51">
      <c r="A950" s="164">
        <f t="shared" si="239"/>
        <v>3506</v>
      </c>
      <c r="B950" s="164">
        <f t="shared" si="240"/>
        <v>3506262705</v>
      </c>
      <c r="C950" s="165" t="str">
        <f t="shared" si="241"/>
        <v>PIONEER CS OF SCIENCE II</v>
      </c>
      <c r="D950" s="174">
        <f t="shared" si="242"/>
        <v>0</v>
      </c>
      <c r="E950" s="174">
        <f t="shared" si="243"/>
        <v>0</v>
      </c>
      <c r="F950" s="174">
        <f t="shared" si="244"/>
        <v>0</v>
      </c>
      <c r="G950" s="174">
        <f t="shared" si="245"/>
        <v>0</v>
      </c>
      <c r="H950" s="174">
        <f t="shared" si="246"/>
        <v>0</v>
      </c>
      <c r="I950" s="174">
        <f t="shared" si="247"/>
        <v>1</v>
      </c>
      <c r="J950" s="174">
        <f t="shared" si="248"/>
        <v>0</v>
      </c>
      <c r="K950" s="251">
        <f t="shared" si="249"/>
        <v>0.04</v>
      </c>
      <c r="L950" s="174"/>
      <c r="M950" s="174">
        <f t="shared" si="250"/>
        <v>0</v>
      </c>
      <c r="N950" s="174">
        <f t="shared" si="251"/>
        <v>0</v>
      </c>
      <c r="O950" s="174">
        <f t="shared" si="252"/>
        <v>0</v>
      </c>
      <c r="P950" s="174">
        <f t="shared" si="253"/>
        <v>0</v>
      </c>
      <c r="Q950" s="174">
        <f t="shared" si="254"/>
        <v>2</v>
      </c>
      <c r="R950" s="174">
        <f t="shared" si="255"/>
        <v>1</v>
      </c>
      <c r="S950" s="177"/>
      <c r="T950" s="177"/>
      <c r="U950" s="177"/>
      <c r="V950" s="177"/>
      <c r="W950" s="370"/>
      <c r="X950" s="370"/>
      <c r="Y950" s="391"/>
      <c r="Z950" s="177"/>
      <c r="AA950" s="75">
        <v>3506</v>
      </c>
      <c r="AB950" s="75">
        <v>3506262705</v>
      </c>
      <c r="AC950" s="193" t="s">
        <v>136</v>
      </c>
      <c r="AD950" s="75">
        <v>0</v>
      </c>
      <c r="AE950" s="75">
        <v>0</v>
      </c>
      <c r="AF950" s="75">
        <v>0</v>
      </c>
      <c r="AG950" s="75">
        <v>0</v>
      </c>
      <c r="AH950" s="75">
        <v>0</v>
      </c>
      <c r="AI950" s="75">
        <v>1</v>
      </c>
      <c r="AJ950" s="75">
        <v>0</v>
      </c>
      <c r="AK950" s="164">
        <v>0</v>
      </c>
      <c r="AL950" s="164">
        <v>0</v>
      </c>
      <c r="AM950" s="164">
        <v>0</v>
      </c>
      <c r="AN950" s="164">
        <v>0</v>
      </c>
      <c r="AO950" s="164">
        <v>0</v>
      </c>
      <c r="AP950" s="164">
        <v>0</v>
      </c>
      <c r="AQ950" s="164">
        <v>0</v>
      </c>
      <c r="AR950" s="164">
        <v>0</v>
      </c>
      <c r="AS950" s="75">
        <v>0</v>
      </c>
      <c r="AT950" s="165"/>
      <c r="AU950" s="75">
        <v>262</v>
      </c>
      <c r="AV950" s="75">
        <v>705</v>
      </c>
      <c r="AW950" s="369">
        <v>2</v>
      </c>
      <c r="AY950" s="75"/>
    </row>
    <row r="951" spans="1:51">
      <c r="A951" s="164">
        <f t="shared" si="239"/>
        <v>3508</v>
      </c>
      <c r="B951" s="164">
        <f t="shared" si="240"/>
        <v>3508281005</v>
      </c>
      <c r="C951" s="165" t="str">
        <f t="shared" si="241"/>
        <v>PHOENIX ACADEMY SPRINGFIELD</v>
      </c>
      <c r="D951" s="174">
        <f t="shared" si="242"/>
        <v>0</v>
      </c>
      <c r="E951" s="174">
        <f t="shared" si="243"/>
        <v>0</v>
      </c>
      <c r="F951" s="174">
        <f t="shared" si="244"/>
        <v>0</v>
      </c>
      <c r="G951" s="174">
        <f t="shared" si="245"/>
        <v>0</v>
      </c>
      <c r="H951" s="174">
        <f t="shared" si="246"/>
        <v>0</v>
      </c>
      <c r="I951" s="174">
        <f t="shared" si="247"/>
        <v>1</v>
      </c>
      <c r="J951" s="174">
        <f t="shared" si="248"/>
        <v>0</v>
      </c>
      <c r="K951" s="251">
        <f t="shared" si="249"/>
        <v>0.04</v>
      </c>
      <c r="L951" s="174"/>
      <c r="M951" s="174">
        <f t="shared" si="250"/>
        <v>0</v>
      </c>
      <c r="N951" s="174">
        <f t="shared" si="251"/>
        <v>0</v>
      </c>
      <c r="O951" s="174">
        <f t="shared" si="252"/>
        <v>0</v>
      </c>
      <c r="P951" s="174">
        <f t="shared" si="253"/>
        <v>1</v>
      </c>
      <c r="Q951" s="174">
        <f t="shared" si="254"/>
        <v>8</v>
      </c>
      <c r="R951" s="174">
        <f t="shared" si="255"/>
        <v>1</v>
      </c>
      <c r="S951" s="177"/>
      <c r="T951" s="177"/>
      <c r="U951" s="177"/>
      <c r="V951" s="177"/>
      <c r="W951" s="370"/>
      <c r="X951" s="370"/>
      <c r="Y951" s="391"/>
      <c r="Z951" s="177"/>
      <c r="AA951" s="75">
        <v>3508</v>
      </c>
      <c r="AB951" s="75">
        <v>3508281005</v>
      </c>
      <c r="AC951" s="193" t="s">
        <v>138</v>
      </c>
      <c r="AD951" s="75">
        <v>0</v>
      </c>
      <c r="AE951" s="75">
        <v>0</v>
      </c>
      <c r="AF951" s="75">
        <v>0</v>
      </c>
      <c r="AG951" s="75">
        <v>0</v>
      </c>
      <c r="AH951" s="75">
        <v>0</v>
      </c>
      <c r="AI951" s="75">
        <v>1</v>
      </c>
      <c r="AJ951" s="75">
        <v>0</v>
      </c>
      <c r="AK951" s="164">
        <v>0</v>
      </c>
      <c r="AL951" s="164">
        <v>0</v>
      </c>
      <c r="AM951" s="164">
        <v>0</v>
      </c>
      <c r="AN951" s="164">
        <v>0</v>
      </c>
      <c r="AO951" s="164">
        <v>0</v>
      </c>
      <c r="AP951" s="164">
        <v>0</v>
      </c>
      <c r="AQ951" s="164">
        <v>0</v>
      </c>
      <c r="AR951" s="164">
        <v>0</v>
      </c>
      <c r="AS951" s="75">
        <v>1</v>
      </c>
      <c r="AT951" s="165"/>
      <c r="AU951" s="75">
        <v>281</v>
      </c>
      <c r="AV951" s="75">
        <v>5</v>
      </c>
      <c r="AW951" s="369">
        <v>8</v>
      </c>
      <c r="AY951" s="75"/>
    </row>
    <row r="952" spans="1:51">
      <c r="A952" s="164">
        <f t="shared" si="239"/>
        <v>3508</v>
      </c>
      <c r="B952" s="164">
        <f t="shared" si="240"/>
        <v>3508281061</v>
      </c>
      <c r="C952" s="165" t="str">
        <f t="shared" si="241"/>
        <v>PHOENIX ACADEMY SPRINGFIELD</v>
      </c>
      <c r="D952" s="174">
        <f t="shared" si="242"/>
        <v>0</v>
      </c>
      <c r="E952" s="174">
        <f t="shared" si="243"/>
        <v>0</v>
      </c>
      <c r="F952" s="174">
        <f t="shared" si="244"/>
        <v>0</v>
      </c>
      <c r="G952" s="174">
        <f t="shared" si="245"/>
        <v>0</v>
      </c>
      <c r="H952" s="174">
        <f t="shared" si="246"/>
        <v>0</v>
      </c>
      <c r="I952" s="174">
        <f t="shared" si="247"/>
        <v>2</v>
      </c>
      <c r="J952" s="174">
        <f t="shared" si="248"/>
        <v>0</v>
      </c>
      <c r="K952" s="251">
        <f t="shared" si="249"/>
        <v>0.08</v>
      </c>
      <c r="L952" s="174"/>
      <c r="M952" s="174">
        <f t="shared" si="250"/>
        <v>0</v>
      </c>
      <c r="N952" s="174">
        <f t="shared" si="251"/>
        <v>0</v>
      </c>
      <c r="O952" s="174">
        <f t="shared" si="252"/>
        <v>1</v>
      </c>
      <c r="P952" s="174">
        <f t="shared" si="253"/>
        <v>2</v>
      </c>
      <c r="Q952" s="174">
        <f t="shared" si="254"/>
        <v>10</v>
      </c>
      <c r="R952" s="174">
        <f t="shared" si="255"/>
        <v>2</v>
      </c>
      <c r="S952" s="177"/>
      <c r="T952" s="177"/>
      <c r="U952" s="177"/>
      <c r="V952" s="177"/>
      <c r="W952" s="370"/>
      <c r="X952" s="370"/>
      <c r="Y952" s="391"/>
      <c r="Z952" s="177"/>
      <c r="AA952" s="75">
        <v>3508</v>
      </c>
      <c r="AB952" s="75">
        <v>3508281061</v>
      </c>
      <c r="AC952" s="193" t="s">
        <v>138</v>
      </c>
      <c r="AD952" s="75">
        <v>0</v>
      </c>
      <c r="AE952" s="75">
        <v>0</v>
      </c>
      <c r="AF952" s="75">
        <v>0</v>
      </c>
      <c r="AG952" s="75">
        <v>0</v>
      </c>
      <c r="AH952" s="75">
        <v>0</v>
      </c>
      <c r="AI952" s="75">
        <v>2</v>
      </c>
      <c r="AJ952" s="75">
        <v>0</v>
      </c>
      <c r="AK952" s="164">
        <v>0</v>
      </c>
      <c r="AL952" s="164">
        <v>0</v>
      </c>
      <c r="AM952" s="164">
        <v>0</v>
      </c>
      <c r="AN952" s="164">
        <v>1</v>
      </c>
      <c r="AO952" s="164">
        <v>0</v>
      </c>
      <c r="AP952" s="164">
        <v>0</v>
      </c>
      <c r="AQ952" s="164">
        <v>0</v>
      </c>
      <c r="AR952" s="164">
        <v>0</v>
      </c>
      <c r="AS952" s="75">
        <v>2</v>
      </c>
      <c r="AT952" s="165"/>
      <c r="AU952" s="75">
        <v>281</v>
      </c>
      <c r="AV952" s="75">
        <v>61</v>
      </c>
      <c r="AW952" s="369">
        <v>10</v>
      </c>
      <c r="AY952" s="75"/>
    </row>
    <row r="953" spans="1:51">
      <c r="A953" s="164">
        <f t="shared" si="239"/>
        <v>3508</v>
      </c>
      <c r="B953" s="164">
        <f t="shared" si="240"/>
        <v>3508281087</v>
      </c>
      <c r="C953" s="165" t="str">
        <f t="shared" si="241"/>
        <v>PHOENIX ACADEMY SPRINGFIELD</v>
      </c>
      <c r="D953" s="174">
        <f t="shared" si="242"/>
        <v>0</v>
      </c>
      <c r="E953" s="174">
        <f t="shared" si="243"/>
        <v>0</v>
      </c>
      <c r="F953" s="174">
        <f t="shared" si="244"/>
        <v>0</v>
      </c>
      <c r="G953" s="174">
        <f t="shared" si="245"/>
        <v>0</v>
      </c>
      <c r="H953" s="174">
        <f t="shared" si="246"/>
        <v>0</v>
      </c>
      <c r="I953" s="174">
        <f t="shared" si="247"/>
        <v>1</v>
      </c>
      <c r="J953" s="174">
        <f t="shared" si="248"/>
        <v>0</v>
      </c>
      <c r="K953" s="251">
        <f t="shared" si="249"/>
        <v>0.04</v>
      </c>
      <c r="L953" s="174"/>
      <c r="M953" s="174">
        <f t="shared" si="250"/>
        <v>0</v>
      </c>
      <c r="N953" s="174">
        <f t="shared" si="251"/>
        <v>0</v>
      </c>
      <c r="O953" s="174">
        <f t="shared" si="252"/>
        <v>0</v>
      </c>
      <c r="P953" s="174">
        <f t="shared" si="253"/>
        <v>1</v>
      </c>
      <c r="Q953" s="174">
        <f t="shared" si="254"/>
        <v>5</v>
      </c>
      <c r="R953" s="174">
        <f t="shared" si="255"/>
        <v>1</v>
      </c>
      <c r="S953" s="177"/>
      <c r="T953" s="177"/>
      <c r="U953" s="177"/>
      <c r="V953" s="177"/>
      <c r="W953" s="370"/>
      <c r="X953" s="370"/>
      <c r="Y953" s="391"/>
      <c r="Z953" s="177"/>
      <c r="AA953" s="75">
        <v>3508</v>
      </c>
      <c r="AB953" s="75">
        <v>3508281087</v>
      </c>
      <c r="AC953" s="193" t="s">
        <v>138</v>
      </c>
      <c r="AD953" s="75">
        <v>0</v>
      </c>
      <c r="AE953" s="75">
        <v>0</v>
      </c>
      <c r="AF953" s="75">
        <v>0</v>
      </c>
      <c r="AG953" s="75">
        <v>0</v>
      </c>
      <c r="AH953" s="75">
        <v>0</v>
      </c>
      <c r="AI953" s="75">
        <v>1</v>
      </c>
      <c r="AJ953" s="75">
        <v>0</v>
      </c>
      <c r="AK953" s="164">
        <v>0</v>
      </c>
      <c r="AL953" s="164">
        <v>0</v>
      </c>
      <c r="AM953" s="164">
        <v>0</v>
      </c>
      <c r="AN953" s="164">
        <v>0</v>
      </c>
      <c r="AO953" s="164">
        <v>0</v>
      </c>
      <c r="AP953" s="164">
        <v>0</v>
      </c>
      <c r="AQ953" s="164">
        <v>0</v>
      </c>
      <c r="AR953" s="164">
        <v>0</v>
      </c>
      <c r="AS953" s="75">
        <v>1</v>
      </c>
      <c r="AT953" s="165"/>
      <c r="AU953" s="75">
        <v>281</v>
      </c>
      <c r="AV953" s="75">
        <v>87</v>
      </c>
      <c r="AW953" s="369">
        <v>5</v>
      </c>
      <c r="AY953" s="75"/>
    </row>
    <row r="954" spans="1:51">
      <c r="A954" s="164">
        <f t="shared" si="239"/>
        <v>3508</v>
      </c>
      <c r="B954" s="164">
        <f t="shared" si="240"/>
        <v>3508281137</v>
      </c>
      <c r="C954" s="165" t="str">
        <f t="shared" si="241"/>
        <v>PHOENIX ACADEMY SPRINGFIELD</v>
      </c>
      <c r="D954" s="174">
        <f t="shared" si="242"/>
        <v>0</v>
      </c>
      <c r="E954" s="174">
        <f t="shared" si="243"/>
        <v>0</v>
      </c>
      <c r="F954" s="174">
        <f t="shared" si="244"/>
        <v>0</v>
      </c>
      <c r="G954" s="174">
        <f t="shared" si="245"/>
        <v>0</v>
      </c>
      <c r="H954" s="174">
        <f t="shared" si="246"/>
        <v>0</v>
      </c>
      <c r="I954" s="174">
        <f t="shared" si="247"/>
        <v>7</v>
      </c>
      <c r="J954" s="174">
        <f t="shared" si="248"/>
        <v>0</v>
      </c>
      <c r="K954" s="251">
        <f t="shared" si="249"/>
        <v>0.28000000000000003</v>
      </c>
      <c r="L954" s="174"/>
      <c r="M954" s="174">
        <f t="shared" si="250"/>
        <v>0</v>
      </c>
      <c r="N954" s="174">
        <f t="shared" si="251"/>
        <v>0</v>
      </c>
      <c r="O954" s="174">
        <f t="shared" si="252"/>
        <v>0</v>
      </c>
      <c r="P954" s="174">
        <f t="shared" si="253"/>
        <v>6</v>
      </c>
      <c r="Q954" s="174">
        <f t="shared" si="254"/>
        <v>12</v>
      </c>
      <c r="R954" s="174">
        <f t="shared" si="255"/>
        <v>7</v>
      </c>
      <c r="S954" s="177"/>
      <c r="T954" s="177"/>
      <c r="U954" s="177"/>
      <c r="V954" s="177"/>
      <c r="W954" s="370"/>
      <c r="X954" s="370"/>
      <c r="Y954" s="391"/>
      <c r="Z954" s="177"/>
      <c r="AA954" s="75">
        <v>3508</v>
      </c>
      <c r="AB954" s="75">
        <v>3508281137</v>
      </c>
      <c r="AC954" s="193" t="s">
        <v>138</v>
      </c>
      <c r="AD954" s="75">
        <v>0</v>
      </c>
      <c r="AE954" s="75">
        <v>0</v>
      </c>
      <c r="AF954" s="75">
        <v>0</v>
      </c>
      <c r="AG954" s="75">
        <v>0</v>
      </c>
      <c r="AH954" s="75">
        <v>0</v>
      </c>
      <c r="AI954" s="75">
        <v>7</v>
      </c>
      <c r="AJ954" s="75">
        <v>0</v>
      </c>
      <c r="AK954" s="164">
        <v>0</v>
      </c>
      <c r="AL954" s="164">
        <v>0</v>
      </c>
      <c r="AM954" s="164">
        <v>0</v>
      </c>
      <c r="AN954" s="164">
        <v>0</v>
      </c>
      <c r="AO954" s="164">
        <v>0</v>
      </c>
      <c r="AP954" s="164">
        <v>0</v>
      </c>
      <c r="AQ954" s="164">
        <v>0</v>
      </c>
      <c r="AR954" s="164">
        <v>0</v>
      </c>
      <c r="AS954" s="75">
        <v>6</v>
      </c>
      <c r="AT954" s="165"/>
      <c r="AU954" s="75">
        <v>281</v>
      </c>
      <c r="AV954" s="75">
        <v>137</v>
      </c>
      <c r="AW954" s="369">
        <v>12</v>
      </c>
      <c r="AY954" s="75"/>
    </row>
    <row r="955" spans="1:51">
      <c r="A955" s="164">
        <f t="shared" si="239"/>
        <v>3508</v>
      </c>
      <c r="B955" s="164">
        <f t="shared" si="240"/>
        <v>3508281161</v>
      </c>
      <c r="C955" s="165" t="str">
        <f t="shared" si="241"/>
        <v>PHOENIX ACADEMY SPRINGFIELD</v>
      </c>
      <c r="D955" s="174">
        <f t="shared" si="242"/>
        <v>0</v>
      </c>
      <c r="E955" s="174">
        <f t="shared" si="243"/>
        <v>0</v>
      </c>
      <c r="F955" s="174">
        <f t="shared" si="244"/>
        <v>0</v>
      </c>
      <c r="G955" s="174">
        <f t="shared" si="245"/>
        <v>0</v>
      </c>
      <c r="H955" s="174">
        <f t="shared" si="246"/>
        <v>0</v>
      </c>
      <c r="I955" s="174">
        <f t="shared" si="247"/>
        <v>2</v>
      </c>
      <c r="J955" s="174">
        <f t="shared" si="248"/>
        <v>0</v>
      </c>
      <c r="K955" s="251">
        <f t="shared" si="249"/>
        <v>0.08</v>
      </c>
      <c r="L955" s="174"/>
      <c r="M955" s="174">
        <f t="shared" si="250"/>
        <v>0</v>
      </c>
      <c r="N955" s="174">
        <f t="shared" si="251"/>
        <v>0</v>
      </c>
      <c r="O955" s="174">
        <f t="shared" si="252"/>
        <v>0</v>
      </c>
      <c r="P955" s="174">
        <f t="shared" si="253"/>
        <v>2</v>
      </c>
      <c r="Q955" s="174">
        <f t="shared" si="254"/>
        <v>7</v>
      </c>
      <c r="R955" s="174">
        <f t="shared" si="255"/>
        <v>2</v>
      </c>
      <c r="S955" s="177"/>
      <c r="T955" s="177"/>
      <c r="U955" s="177"/>
      <c r="V955" s="177"/>
      <c r="W955" s="370"/>
      <c r="X955" s="370"/>
      <c r="Y955" s="391"/>
      <c r="Z955" s="177"/>
      <c r="AA955" s="75">
        <v>3508</v>
      </c>
      <c r="AB955" s="75">
        <v>3508281161</v>
      </c>
      <c r="AC955" s="193" t="s">
        <v>138</v>
      </c>
      <c r="AD955" s="75">
        <v>0</v>
      </c>
      <c r="AE955" s="75">
        <v>0</v>
      </c>
      <c r="AF955" s="75">
        <v>0</v>
      </c>
      <c r="AG955" s="75">
        <v>0</v>
      </c>
      <c r="AH955" s="75">
        <v>0</v>
      </c>
      <c r="AI955" s="75">
        <v>2</v>
      </c>
      <c r="AJ955" s="75">
        <v>0</v>
      </c>
      <c r="AK955" s="164">
        <v>0</v>
      </c>
      <c r="AL955" s="164">
        <v>0</v>
      </c>
      <c r="AM955" s="164">
        <v>0</v>
      </c>
      <c r="AN955" s="164">
        <v>0</v>
      </c>
      <c r="AO955" s="164">
        <v>0</v>
      </c>
      <c r="AP955" s="164">
        <v>0</v>
      </c>
      <c r="AQ955" s="164">
        <v>0</v>
      </c>
      <c r="AR955" s="164">
        <v>0</v>
      </c>
      <c r="AS955" s="75">
        <v>2</v>
      </c>
      <c r="AT955" s="165"/>
      <c r="AU955" s="75">
        <v>281</v>
      </c>
      <c r="AV955" s="75">
        <v>161</v>
      </c>
      <c r="AW955" s="369">
        <v>7</v>
      </c>
      <c r="AY955" s="75"/>
    </row>
    <row r="956" spans="1:51">
      <c r="A956" s="164">
        <f t="shared" si="239"/>
        <v>3508</v>
      </c>
      <c r="B956" s="164">
        <f t="shared" si="240"/>
        <v>3508281227</v>
      </c>
      <c r="C956" s="165" t="str">
        <f t="shared" si="241"/>
        <v>PHOENIX ACADEMY SPRINGFIELD</v>
      </c>
      <c r="D956" s="174">
        <f t="shared" si="242"/>
        <v>0</v>
      </c>
      <c r="E956" s="174">
        <f t="shared" si="243"/>
        <v>0</v>
      </c>
      <c r="F956" s="174">
        <f t="shared" si="244"/>
        <v>0</v>
      </c>
      <c r="G956" s="174">
        <f t="shared" si="245"/>
        <v>0</v>
      </c>
      <c r="H956" s="174">
        <f t="shared" si="246"/>
        <v>0</v>
      </c>
      <c r="I956" s="174">
        <f t="shared" si="247"/>
        <v>1</v>
      </c>
      <c r="J956" s="174">
        <f t="shared" si="248"/>
        <v>0</v>
      </c>
      <c r="K956" s="251">
        <f t="shared" si="249"/>
        <v>0.04</v>
      </c>
      <c r="L956" s="174"/>
      <c r="M956" s="174">
        <f t="shared" si="250"/>
        <v>0</v>
      </c>
      <c r="N956" s="174">
        <f t="shared" si="251"/>
        <v>0</v>
      </c>
      <c r="O956" s="174">
        <f t="shared" si="252"/>
        <v>0</v>
      </c>
      <c r="P956" s="174">
        <f t="shared" si="253"/>
        <v>1</v>
      </c>
      <c r="Q956" s="174">
        <f t="shared" si="254"/>
        <v>10</v>
      </c>
      <c r="R956" s="174">
        <f t="shared" si="255"/>
        <v>1</v>
      </c>
      <c r="S956" s="177"/>
      <c r="T956" s="177"/>
      <c r="U956" s="177"/>
      <c r="V956" s="177"/>
      <c r="W956" s="370"/>
      <c r="X956" s="370"/>
      <c r="Y956" s="391"/>
      <c r="Z956" s="177"/>
      <c r="AA956" s="75">
        <v>3508</v>
      </c>
      <c r="AB956" s="75">
        <v>3508281227</v>
      </c>
      <c r="AC956" s="193" t="s">
        <v>138</v>
      </c>
      <c r="AD956" s="75">
        <v>0</v>
      </c>
      <c r="AE956" s="75">
        <v>0</v>
      </c>
      <c r="AF956" s="75">
        <v>0</v>
      </c>
      <c r="AG956" s="75">
        <v>0</v>
      </c>
      <c r="AH956" s="75">
        <v>0</v>
      </c>
      <c r="AI956" s="75">
        <v>1</v>
      </c>
      <c r="AJ956" s="75">
        <v>0</v>
      </c>
      <c r="AK956" s="164">
        <v>0</v>
      </c>
      <c r="AL956" s="164">
        <v>0</v>
      </c>
      <c r="AM956" s="164">
        <v>0</v>
      </c>
      <c r="AN956" s="164">
        <v>0</v>
      </c>
      <c r="AO956" s="164">
        <v>0</v>
      </c>
      <c r="AP956" s="164">
        <v>0</v>
      </c>
      <c r="AQ956" s="164">
        <v>0</v>
      </c>
      <c r="AR956" s="164">
        <v>0</v>
      </c>
      <c r="AS956" s="75">
        <v>1</v>
      </c>
      <c r="AT956" s="165"/>
      <c r="AU956" s="75">
        <v>281</v>
      </c>
      <c r="AV956" s="75">
        <v>227</v>
      </c>
      <c r="AW956" s="369">
        <v>10</v>
      </c>
      <c r="AY956" s="75"/>
    </row>
    <row r="957" spans="1:51">
      <c r="A957" s="164">
        <f t="shared" si="239"/>
        <v>3508</v>
      </c>
      <c r="B957" s="164">
        <f t="shared" si="240"/>
        <v>3508281281</v>
      </c>
      <c r="C957" s="165" t="str">
        <f t="shared" si="241"/>
        <v>PHOENIX ACADEMY SPRINGFIELD</v>
      </c>
      <c r="D957" s="174">
        <f t="shared" si="242"/>
        <v>0</v>
      </c>
      <c r="E957" s="174">
        <f t="shared" si="243"/>
        <v>0</v>
      </c>
      <c r="F957" s="174">
        <f t="shared" si="244"/>
        <v>0</v>
      </c>
      <c r="G957" s="174">
        <f t="shared" si="245"/>
        <v>0</v>
      </c>
      <c r="H957" s="174">
        <f t="shared" si="246"/>
        <v>0</v>
      </c>
      <c r="I957" s="174">
        <f t="shared" si="247"/>
        <v>155</v>
      </c>
      <c r="J957" s="174">
        <f t="shared" si="248"/>
        <v>0</v>
      </c>
      <c r="K957" s="251">
        <f t="shared" si="249"/>
        <v>6.2</v>
      </c>
      <c r="L957" s="174"/>
      <c r="M957" s="174">
        <f t="shared" si="250"/>
        <v>0</v>
      </c>
      <c r="N957" s="174">
        <f t="shared" si="251"/>
        <v>0</v>
      </c>
      <c r="O957" s="174">
        <f t="shared" si="252"/>
        <v>14</v>
      </c>
      <c r="P957" s="174">
        <f t="shared" si="253"/>
        <v>145</v>
      </c>
      <c r="Q957" s="174">
        <f t="shared" si="254"/>
        <v>12</v>
      </c>
      <c r="R957" s="174">
        <f t="shared" si="255"/>
        <v>155</v>
      </c>
      <c r="S957" s="177"/>
      <c r="T957" s="177"/>
      <c r="U957" s="177"/>
      <c r="V957" s="177"/>
      <c r="W957" s="370"/>
      <c r="X957" s="370"/>
      <c r="Y957" s="391"/>
      <c r="Z957" s="177"/>
      <c r="AA957" s="75">
        <v>3508</v>
      </c>
      <c r="AB957" s="75">
        <v>3508281281</v>
      </c>
      <c r="AC957" s="193" t="s">
        <v>138</v>
      </c>
      <c r="AD957" s="75">
        <v>0</v>
      </c>
      <c r="AE957" s="75">
        <v>0</v>
      </c>
      <c r="AF957" s="75">
        <v>0</v>
      </c>
      <c r="AG957" s="75">
        <v>0</v>
      </c>
      <c r="AH957" s="75">
        <v>0</v>
      </c>
      <c r="AI957" s="75">
        <v>155</v>
      </c>
      <c r="AJ957" s="75">
        <v>0</v>
      </c>
      <c r="AK957" s="164">
        <v>0</v>
      </c>
      <c r="AL957" s="164">
        <v>0</v>
      </c>
      <c r="AM957" s="164">
        <v>0</v>
      </c>
      <c r="AN957" s="164">
        <v>14</v>
      </c>
      <c r="AO957" s="164">
        <v>0</v>
      </c>
      <c r="AP957" s="164">
        <v>0</v>
      </c>
      <c r="AQ957" s="164">
        <v>0</v>
      </c>
      <c r="AR957" s="164">
        <v>0</v>
      </c>
      <c r="AS957" s="75">
        <v>145</v>
      </c>
      <c r="AT957" s="165"/>
      <c r="AU957" s="75">
        <v>281</v>
      </c>
      <c r="AV957" s="75">
        <v>281</v>
      </c>
      <c r="AW957" s="369">
        <v>12</v>
      </c>
      <c r="AY957" s="75"/>
    </row>
    <row r="958" spans="1:51">
      <c r="A958" s="164">
        <f t="shared" si="239"/>
        <v>3508</v>
      </c>
      <c r="B958" s="164">
        <f t="shared" si="240"/>
        <v>3508281325</v>
      </c>
      <c r="C958" s="165" t="str">
        <f t="shared" si="241"/>
        <v>PHOENIX ACADEMY SPRINGFIELD</v>
      </c>
      <c r="D958" s="174">
        <f t="shared" si="242"/>
        <v>0</v>
      </c>
      <c r="E958" s="174">
        <f t="shared" si="243"/>
        <v>0</v>
      </c>
      <c r="F958" s="174">
        <f t="shared" si="244"/>
        <v>0</v>
      </c>
      <c r="G958" s="174">
        <f t="shared" si="245"/>
        <v>0</v>
      </c>
      <c r="H958" s="174">
        <f t="shared" si="246"/>
        <v>0</v>
      </c>
      <c r="I958" s="174">
        <f t="shared" si="247"/>
        <v>1</v>
      </c>
      <c r="J958" s="174">
        <f t="shared" si="248"/>
        <v>0</v>
      </c>
      <c r="K958" s="251">
        <f t="shared" si="249"/>
        <v>0.04</v>
      </c>
      <c r="L958" s="174"/>
      <c r="M958" s="174">
        <f t="shared" si="250"/>
        <v>0</v>
      </c>
      <c r="N958" s="174">
        <f t="shared" si="251"/>
        <v>0</v>
      </c>
      <c r="O958" s="174">
        <f t="shared" si="252"/>
        <v>0</v>
      </c>
      <c r="P958" s="174">
        <f t="shared" si="253"/>
        <v>1</v>
      </c>
      <c r="Q958" s="174">
        <f t="shared" si="254"/>
        <v>9</v>
      </c>
      <c r="R958" s="174">
        <f t="shared" si="255"/>
        <v>1</v>
      </c>
      <c r="S958" s="177"/>
      <c r="T958" s="177"/>
      <c r="U958" s="177"/>
      <c r="V958" s="177"/>
      <c r="W958" s="370"/>
      <c r="X958" s="370"/>
      <c r="Y958" s="391"/>
      <c r="Z958" s="177"/>
      <c r="AA958" s="75">
        <v>3508</v>
      </c>
      <c r="AB958" s="75">
        <v>3508281325</v>
      </c>
      <c r="AC958" s="193" t="s">
        <v>138</v>
      </c>
      <c r="AD958" s="75">
        <v>0</v>
      </c>
      <c r="AE958" s="75">
        <v>0</v>
      </c>
      <c r="AF958" s="75">
        <v>0</v>
      </c>
      <c r="AG958" s="75">
        <v>0</v>
      </c>
      <c r="AH958" s="75">
        <v>0</v>
      </c>
      <c r="AI958" s="75">
        <v>1</v>
      </c>
      <c r="AJ958" s="75">
        <v>0</v>
      </c>
      <c r="AK958" s="164">
        <v>0</v>
      </c>
      <c r="AL958" s="164">
        <v>0</v>
      </c>
      <c r="AM958" s="164">
        <v>0</v>
      </c>
      <c r="AN958" s="164">
        <v>0</v>
      </c>
      <c r="AO958" s="164">
        <v>0</v>
      </c>
      <c r="AP958" s="164">
        <v>0</v>
      </c>
      <c r="AQ958" s="164">
        <v>0</v>
      </c>
      <c r="AR958" s="164">
        <v>0</v>
      </c>
      <c r="AS958" s="75">
        <v>1</v>
      </c>
      <c r="AT958" s="165"/>
      <c r="AU958" s="75">
        <v>281</v>
      </c>
      <c r="AV958" s="75">
        <v>325</v>
      </c>
      <c r="AW958" s="369">
        <v>9</v>
      </c>
      <c r="AY958" s="75"/>
    </row>
    <row r="959" spans="1:51">
      <c r="A959" s="164">
        <f t="shared" si="239"/>
        <v>3508</v>
      </c>
      <c r="B959" s="164">
        <f t="shared" si="240"/>
        <v>3508281332</v>
      </c>
      <c r="C959" s="165" t="str">
        <f t="shared" si="241"/>
        <v>PHOENIX ACADEMY SPRINGFIELD</v>
      </c>
      <c r="D959" s="174">
        <f t="shared" si="242"/>
        <v>0</v>
      </c>
      <c r="E959" s="174">
        <f t="shared" si="243"/>
        <v>0</v>
      </c>
      <c r="F959" s="174">
        <f t="shared" si="244"/>
        <v>0</v>
      </c>
      <c r="G959" s="174">
        <f t="shared" si="245"/>
        <v>0</v>
      </c>
      <c r="H959" s="174">
        <f t="shared" si="246"/>
        <v>0</v>
      </c>
      <c r="I959" s="174">
        <f t="shared" si="247"/>
        <v>2</v>
      </c>
      <c r="J959" s="174">
        <f t="shared" si="248"/>
        <v>0</v>
      </c>
      <c r="K959" s="251">
        <f t="shared" si="249"/>
        <v>0.08</v>
      </c>
      <c r="L959" s="174"/>
      <c r="M959" s="174">
        <f t="shared" si="250"/>
        <v>0</v>
      </c>
      <c r="N959" s="174">
        <f t="shared" si="251"/>
        <v>0</v>
      </c>
      <c r="O959" s="174">
        <f t="shared" si="252"/>
        <v>0</v>
      </c>
      <c r="P959" s="174">
        <f t="shared" si="253"/>
        <v>1</v>
      </c>
      <c r="Q959" s="174">
        <f t="shared" si="254"/>
        <v>10</v>
      </c>
      <c r="R959" s="174">
        <f t="shared" si="255"/>
        <v>2</v>
      </c>
      <c r="S959" s="177"/>
      <c r="T959" s="177"/>
      <c r="U959" s="177"/>
      <c r="V959" s="177"/>
      <c r="W959" s="370"/>
      <c r="X959" s="370"/>
      <c r="Y959" s="391"/>
      <c r="Z959" s="177"/>
      <c r="AA959" s="75">
        <v>3508</v>
      </c>
      <c r="AB959" s="75">
        <v>3508281332</v>
      </c>
      <c r="AC959" s="193" t="s">
        <v>138</v>
      </c>
      <c r="AD959" s="75">
        <v>0</v>
      </c>
      <c r="AE959" s="75">
        <v>0</v>
      </c>
      <c r="AF959" s="75">
        <v>0</v>
      </c>
      <c r="AG959" s="75">
        <v>0</v>
      </c>
      <c r="AH959" s="75">
        <v>0</v>
      </c>
      <c r="AI959" s="75">
        <v>2</v>
      </c>
      <c r="AJ959" s="75">
        <v>0</v>
      </c>
      <c r="AK959" s="164">
        <v>0</v>
      </c>
      <c r="AL959" s="164">
        <v>0</v>
      </c>
      <c r="AM959" s="164">
        <v>0</v>
      </c>
      <c r="AN959" s="164">
        <v>0</v>
      </c>
      <c r="AO959" s="164">
        <v>0</v>
      </c>
      <c r="AP959" s="164">
        <v>0</v>
      </c>
      <c r="AQ959" s="164">
        <v>0</v>
      </c>
      <c r="AR959" s="164">
        <v>0</v>
      </c>
      <c r="AS959" s="75">
        <v>1</v>
      </c>
      <c r="AT959" s="165"/>
      <c r="AU959" s="75">
        <v>281</v>
      </c>
      <c r="AV959" s="75">
        <v>332</v>
      </c>
      <c r="AW959" s="369">
        <v>10</v>
      </c>
      <c r="AY959" s="75"/>
    </row>
    <row r="960" spans="1:51">
      <c r="A960" s="164">
        <f t="shared" si="239"/>
        <v>3508</v>
      </c>
      <c r="B960" s="164">
        <f t="shared" si="240"/>
        <v>3508281605</v>
      </c>
      <c r="C960" s="165" t="str">
        <f t="shared" si="241"/>
        <v>PHOENIX ACADEMY SPRINGFIELD</v>
      </c>
      <c r="D960" s="174">
        <f t="shared" si="242"/>
        <v>0</v>
      </c>
      <c r="E960" s="174">
        <f t="shared" si="243"/>
        <v>0</v>
      </c>
      <c r="F960" s="174">
        <f t="shared" si="244"/>
        <v>0</v>
      </c>
      <c r="G960" s="174">
        <f t="shared" si="245"/>
        <v>0</v>
      </c>
      <c r="H960" s="174">
        <f t="shared" si="246"/>
        <v>0</v>
      </c>
      <c r="I960" s="174">
        <f t="shared" si="247"/>
        <v>1</v>
      </c>
      <c r="J960" s="174">
        <f t="shared" si="248"/>
        <v>0</v>
      </c>
      <c r="K960" s="251">
        <f t="shared" si="249"/>
        <v>0.04</v>
      </c>
      <c r="L960" s="174"/>
      <c r="M960" s="174">
        <f t="shared" si="250"/>
        <v>0</v>
      </c>
      <c r="N960" s="174">
        <f t="shared" si="251"/>
        <v>0</v>
      </c>
      <c r="O960" s="174">
        <f t="shared" si="252"/>
        <v>0</v>
      </c>
      <c r="P960" s="174">
        <f t="shared" si="253"/>
        <v>1</v>
      </c>
      <c r="Q960" s="174">
        <f t="shared" si="254"/>
        <v>6</v>
      </c>
      <c r="R960" s="174">
        <f t="shared" si="255"/>
        <v>1</v>
      </c>
      <c r="S960" s="177"/>
      <c r="T960" s="177"/>
      <c r="U960" s="177"/>
      <c r="V960" s="177"/>
      <c r="W960" s="370"/>
      <c r="X960" s="370"/>
      <c r="Y960" s="391"/>
      <c r="Z960" s="177"/>
      <c r="AA960" s="75">
        <v>3508</v>
      </c>
      <c r="AB960" s="75">
        <v>3508281605</v>
      </c>
      <c r="AC960" s="193" t="s">
        <v>138</v>
      </c>
      <c r="AD960" s="75">
        <v>0</v>
      </c>
      <c r="AE960" s="75">
        <v>0</v>
      </c>
      <c r="AF960" s="75">
        <v>0</v>
      </c>
      <c r="AG960" s="75">
        <v>0</v>
      </c>
      <c r="AH960" s="75">
        <v>0</v>
      </c>
      <c r="AI960" s="75">
        <v>1</v>
      </c>
      <c r="AJ960" s="75">
        <v>0</v>
      </c>
      <c r="AK960" s="164">
        <v>0</v>
      </c>
      <c r="AL960" s="164">
        <v>0</v>
      </c>
      <c r="AM960" s="164">
        <v>0</v>
      </c>
      <c r="AN960" s="164">
        <v>0</v>
      </c>
      <c r="AO960" s="164">
        <v>0</v>
      </c>
      <c r="AP960" s="164">
        <v>0</v>
      </c>
      <c r="AQ960" s="164">
        <v>0</v>
      </c>
      <c r="AR960" s="164">
        <v>0</v>
      </c>
      <c r="AS960" s="75">
        <v>1</v>
      </c>
      <c r="AT960" s="165"/>
      <c r="AU960" s="75">
        <v>281</v>
      </c>
      <c r="AV960" s="75">
        <v>605</v>
      </c>
      <c r="AW960" s="369">
        <v>6</v>
      </c>
      <c r="AY960" s="75"/>
    </row>
    <row r="961" spans="1:51">
      <c r="A961" s="164">
        <f t="shared" si="239"/>
        <v>3508</v>
      </c>
      <c r="B961" s="164">
        <f t="shared" si="240"/>
        <v>3508281680</v>
      </c>
      <c r="C961" s="165" t="str">
        <f t="shared" si="241"/>
        <v>PHOENIX ACADEMY SPRINGFIELD</v>
      </c>
      <c r="D961" s="174">
        <f t="shared" si="242"/>
        <v>0</v>
      </c>
      <c r="E961" s="174">
        <f t="shared" si="243"/>
        <v>0</v>
      </c>
      <c r="F961" s="174">
        <f t="shared" si="244"/>
        <v>0</v>
      </c>
      <c r="G961" s="174">
        <f t="shared" si="245"/>
        <v>0</v>
      </c>
      <c r="H961" s="174">
        <f t="shared" si="246"/>
        <v>0</v>
      </c>
      <c r="I961" s="174">
        <f t="shared" si="247"/>
        <v>1</v>
      </c>
      <c r="J961" s="174">
        <f t="shared" si="248"/>
        <v>0</v>
      </c>
      <c r="K961" s="251">
        <f t="shared" si="249"/>
        <v>0.04</v>
      </c>
      <c r="L961" s="174"/>
      <c r="M961" s="174">
        <f t="shared" si="250"/>
        <v>0</v>
      </c>
      <c r="N961" s="174">
        <f t="shared" si="251"/>
        <v>0</v>
      </c>
      <c r="O961" s="174">
        <f t="shared" si="252"/>
        <v>0</v>
      </c>
      <c r="P961" s="174">
        <f t="shared" si="253"/>
        <v>1</v>
      </c>
      <c r="Q961" s="174">
        <f t="shared" si="254"/>
        <v>5</v>
      </c>
      <c r="R961" s="174">
        <f t="shared" si="255"/>
        <v>1</v>
      </c>
      <c r="S961" s="177"/>
      <c r="T961" s="177"/>
      <c r="U961" s="177"/>
      <c r="V961" s="177"/>
      <c r="W961" s="370"/>
      <c r="X961" s="370"/>
      <c r="Y961" s="391"/>
      <c r="Z961" s="177"/>
      <c r="AA961" s="75">
        <v>3508</v>
      </c>
      <c r="AB961" s="75">
        <v>3508281680</v>
      </c>
      <c r="AC961" s="193" t="s">
        <v>138</v>
      </c>
      <c r="AD961" s="75">
        <v>0</v>
      </c>
      <c r="AE961" s="75">
        <v>0</v>
      </c>
      <c r="AF961" s="75">
        <v>0</v>
      </c>
      <c r="AG961" s="75">
        <v>0</v>
      </c>
      <c r="AH961" s="75">
        <v>0</v>
      </c>
      <c r="AI961" s="75">
        <v>1</v>
      </c>
      <c r="AJ961" s="75">
        <v>0</v>
      </c>
      <c r="AK961" s="164">
        <v>0</v>
      </c>
      <c r="AL961" s="164">
        <v>0</v>
      </c>
      <c r="AM961" s="164">
        <v>0</v>
      </c>
      <c r="AN961" s="164">
        <v>0</v>
      </c>
      <c r="AO961" s="164">
        <v>0</v>
      </c>
      <c r="AP961" s="164">
        <v>0</v>
      </c>
      <c r="AQ961" s="164">
        <v>0</v>
      </c>
      <c r="AR961" s="164">
        <v>0</v>
      </c>
      <c r="AS961" s="75">
        <v>1</v>
      </c>
      <c r="AT961" s="165"/>
      <c r="AU961" s="75">
        <v>281</v>
      </c>
      <c r="AV961" s="75">
        <v>680</v>
      </c>
      <c r="AW961" s="369">
        <v>5</v>
      </c>
      <c r="AY961" s="75"/>
    </row>
    <row r="962" spans="1:51">
      <c r="A962" s="164">
        <f t="shared" si="239"/>
        <v>3508</v>
      </c>
      <c r="B962" s="164">
        <f t="shared" si="240"/>
        <v>3508281766</v>
      </c>
      <c r="C962" s="165" t="str">
        <f t="shared" si="241"/>
        <v>PHOENIX ACADEMY SPRINGFIELD</v>
      </c>
      <c r="D962" s="174">
        <f t="shared" si="242"/>
        <v>0</v>
      </c>
      <c r="E962" s="174">
        <f t="shared" si="243"/>
        <v>0</v>
      </c>
      <c r="F962" s="174">
        <f t="shared" si="244"/>
        <v>0</v>
      </c>
      <c r="G962" s="174">
        <f t="shared" si="245"/>
        <v>0</v>
      </c>
      <c r="H962" s="174">
        <f t="shared" si="246"/>
        <v>0</v>
      </c>
      <c r="I962" s="174">
        <f t="shared" si="247"/>
        <v>1</v>
      </c>
      <c r="J962" s="174">
        <f t="shared" si="248"/>
        <v>0</v>
      </c>
      <c r="K962" s="251">
        <f t="shared" si="249"/>
        <v>0.04</v>
      </c>
      <c r="L962" s="174"/>
      <c r="M962" s="174">
        <f t="shared" si="250"/>
        <v>0</v>
      </c>
      <c r="N962" s="174">
        <f t="shared" si="251"/>
        <v>0</v>
      </c>
      <c r="O962" s="174">
        <f t="shared" si="252"/>
        <v>0</v>
      </c>
      <c r="P962" s="174">
        <f t="shared" si="253"/>
        <v>0</v>
      </c>
      <c r="Q962" s="174">
        <f t="shared" si="254"/>
        <v>7</v>
      </c>
      <c r="R962" s="174">
        <f t="shared" si="255"/>
        <v>1</v>
      </c>
      <c r="S962" s="177"/>
      <c r="T962" s="177"/>
      <c r="U962" s="177"/>
      <c r="V962" s="177"/>
      <c r="W962" s="370"/>
      <c r="X962" s="370"/>
      <c r="Y962" s="391"/>
      <c r="Z962" s="177"/>
      <c r="AA962" s="75">
        <v>3508</v>
      </c>
      <c r="AB962" s="75">
        <v>3508281766</v>
      </c>
      <c r="AC962" s="193" t="s">
        <v>138</v>
      </c>
      <c r="AD962" s="75">
        <v>0</v>
      </c>
      <c r="AE962" s="75">
        <v>0</v>
      </c>
      <c r="AF962" s="75">
        <v>0</v>
      </c>
      <c r="AG962" s="75">
        <v>0</v>
      </c>
      <c r="AH962" s="75">
        <v>0</v>
      </c>
      <c r="AI962" s="75">
        <v>1</v>
      </c>
      <c r="AJ962" s="75">
        <v>0</v>
      </c>
      <c r="AK962" s="164">
        <v>0</v>
      </c>
      <c r="AL962" s="164">
        <v>0</v>
      </c>
      <c r="AM962" s="164">
        <v>0</v>
      </c>
      <c r="AN962" s="164">
        <v>0</v>
      </c>
      <c r="AO962" s="164">
        <v>0</v>
      </c>
      <c r="AP962" s="164">
        <v>0</v>
      </c>
      <c r="AQ962" s="164">
        <v>0</v>
      </c>
      <c r="AR962" s="164">
        <v>0</v>
      </c>
      <c r="AS962" s="75">
        <v>0</v>
      </c>
      <c r="AT962" s="165"/>
      <c r="AU962" s="75">
        <v>281</v>
      </c>
      <c r="AV962" s="75">
        <v>766</v>
      </c>
      <c r="AW962" s="369">
        <v>7</v>
      </c>
      <c r="AY962" s="75"/>
    </row>
    <row r="963" spans="1:51">
      <c r="A963" s="164">
        <f t="shared" si="239"/>
        <v>3509</v>
      </c>
      <c r="B963" s="164">
        <f t="shared" si="240"/>
        <v>3509095003</v>
      </c>
      <c r="C963" s="165" t="str">
        <f t="shared" si="241"/>
        <v>ARGOSY COLLEGIATE</v>
      </c>
      <c r="D963" s="174">
        <f t="shared" si="242"/>
        <v>0</v>
      </c>
      <c r="E963" s="174">
        <f t="shared" si="243"/>
        <v>0</v>
      </c>
      <c r="F963" s="174">
        <f t="shared" si="244"/>
        <v>0</v>
      </c>
      <c r="G963" s="174">
        <f t="shared" si="245"/>
        <v>0</v>
      </c>
      <c r="H963" s="174">
        <f t="shared" si="246"/>
        <v>0</v>
      </c>
      <c r="I963" s="174">
        <f t="shared" si="247"/>
        <v>1</v>
      </c>
      <c r="J963" s="174">
        <f t="shared" si="248"/>
        <v>0</v>
      </c>
      <c r="K963" s="251">
        <f t="shared" si="249"/>
        <v>0.04</v>
      </c>
      <c r="L963" s="174"/>
      <c r="M963" s="174">
        <f t="shared" si="250"/>
        <v>0</v>
      </c>
      <c r="N963" s="174">
        <f t="shared" si="251"/>
        <v>0</v>
      </c>
      <c r="O963" s="174">
        <f t="shared" si="252"/>
        <v>0</v>
      </c>
      <c r="P963" s="174">
        <f t="shared" si="253"/>
        <v>1</v>
      </c>
      <c r="Q963" s="174">
        <f t="shared" si="254"/>
        <v>6</v>
      </c>
      <c r="R963" s="174">
        <f t="shared" si="255"/>
        <v>1</v>
      </c>
      <c r="S963" s="177"/>
      <c r="T963" s="177"/>
      <c r="U963" s="177"/>
      <c r="V963" s="177"/>
      <c r="W963" s="370"/>
      <c r="X963" s="370"/>
      <c r="Y963" s="391"/>
      <c r="Z963" s="177"/>
      <c r="AA963" s="75">
        <v>3509</v>
      </c>
      <c r="AB963" s="75">
        <v>3509095003</v>
      </c>
      <c r="AC963" s="193" t="s">
        <v>140</v>
      </c>
      <c r="AD963" s="75">
        <v>0</v>
      </c>
      <c r="AE963" s="75">
        <v>0</v>
      </c>
      <c r="AF963" s="75">
        <v>0</v>
      </c>
      <c r="AG963" s="75">
        <v>0</v>
      </c>
      <c r="AH963" s="75">
        <v>0</v>
      </c>
      <c r="AI963" s="75">
        <v>1</v>
      </c>
      <c r="AJ963" s="75">
        <v>0</v>
      </c>
      <c r="AK963" s="164">
        <v>0</v>
      </c>
      <c r="AL963" s="164">
        <v>0</v>
      </c>
      <c r="AM963" s="164">
        <v>0</v>
      </c>
      <c r="AN963" s="164">
        <v>0</v>
      </c>
      <c r="AO963" s="164">
        <v>0</v>
      </c>
      <c r="AP963" s="164">
        <v>0</v>
      </c>
      <c r="AQ963" s="164">
        <v>0</v>
      </c>
      <c r="AR963" s="164">
        <v>0</v>
      </c>
      <c r="AS963" s="75">
        <v>1</v>
      </c>
      <c r="AT963" s="165"/>
      <c r="AU963" s="75">
        <v>95</v>
      </c>
      <c r="AV963" s="75">
        <v>3</v>
      </c>
      <c r="AW963" s="369">
        <v>6</v>
      </c>
      <c r="AY963" s="75"/>
    </row>
    <row r="964" spans="1:51">
      <c r="A964" s="164">
        <f t="shared" si="239"/>
        <v>3509</v>
      </c>
      <c r="B964" s="164">
        <f t="shared" si="240"/>
        <v>3509095072</v>
      </c>
      <c r="C964" s="165" t="str">
        <f t="shared" si="241"/>
        <v>ARGOSY COLLEGIATE</v>
      </c>
      <c r="D964" s="174">
        <f t="shared" si="242"/>
        <v>0</v>
      </c>
      <c r="E964" s="174">
        <f t="shared" si="243"/>
        <v>0</v>
      </c>
      <c r="F964" s="174">
        <f t="shared" si="244"/>
        <v>0</v>
      </c>
      <c r="G964" s="174">
        <f t="shared" si="245"/>
        <v>0</v>
      </c>
      <c r="H964" s="174">
        <f t="shared" si="246"/>
        <v>0</v>
      </c>
      <c r="I964" s="174">
        <f t="shared" si="247"/>
        <v>2</v>
      </c>
      <c r="J964" s="174">
        <f t="shared" si="248"/>
        <v>0</v>
      </c>
      <c r="K964" s="251">
        <f t="shared" si="249"/>
        <v>0.08</v>
      </c>
      <c r="L964" s="174"/>
      <c r="M964" s="174">
        <f t="shared" si="250"/>
        <v>0</v>
      </c>
      <c r="N964" s="174">
        <f t="shared" si="251"/>
        <v>0</v>
      </c>
      <c r="O964" s="174">
        <f t="shared" si="252"/>
        <v>0</v>
      </c>
      <c r="P964" s="174">
        <f t="shared" si="253"/>
        <v>1</v>
      </c>
      <c r="Q964" s="174">
        <f t="shared" si="254"/>
        <v>6</v>
      </c>
      <c r="R964" s="174">
        <f t="shared" si="255"/>
        <v>2</v>
      </c>
      <c r="S964" s="177"/>
      <c r="T964" s="177"/>
      <c r="U964" s="177"/>
      <c r="V964" s="177"/>
      <c r="W964" s="370"/>
      <c r="X964" s="370"/>
      <c r="Y964" s="391"/>
      <c r="Z964" s="177"/>
      <c r="AA964" s="75">
        <v>3509</v>
      </c>
      <c r="AB964" s="75">
        <v>3509095072</v>
      </c>
      <c r="AC964" s="193" t="s">
        <v>140</v>
      </c>
      <c r="AD964" s="75">
        <v>0</v>
      </c>
      <c r="AE964" s="75">
        <v>0</v>
      </c>
      <c r="AF964" s="75">
        <v>0</v>
      </c>
      <c r="AG964" s="75">
        <v>0</v>
      </c>
      <c r="AH964" s="75">
        <v>0</v>
      </c>
      <c r="AI964" s="75">
        <v>2</v>
      </c>
      <c r="AJ964" s="75">
        <v>0</v>
      </c>
      <c r="AK964" s="164">
        <v>0</v>
      </c>
      <c r="AL964" s="164">
        <v>0</v>
      </c>
      <c r="AM964" s="164">
        <v>0</v>
      </c>
      <c r="AN964" s="164">
        <v>0</v>
      </c>
      <c r="AO964" s="164">
        <v>0</v>
      </c>
      <c r="AP964" s="164">
        <v>0</v>
      </c>
      <c r="AQ964" s="164">
        <v>0</v>
      </c>
      <c r="AR964" s="164">
        <v>0</v>
      </c>
      <c r="AS964" s="75">
        <v>1</v>
      </c>
      <c r="AT964" s="165"/>
      <c r="AU964" s="75">
        <v>95</v>
      </c>
      <c r="AV964" s="75">
        <v>72</v>
      </c>
      <c r="AW964" s="369">
        <v>6</v>
      </c>
      <c r="AY964" s="75"/>
    </row>
    <row r="965" spans="1:51">
      <c r="A965" s="164">
        <f t="shared" si="239"/>
        <v>3509</v>
      </c>
      <c r="B965" s="164">
        <f t="shared" si="240"/>
        <v>3509095095</v>
      </c>
      <c r="C965" s="165" t="str">
        <f t="shared" si="241"/>
        <v>ARGOSY COLLEGIATE</v>
      </c>
      <c r="D965" s="174">
        <f t="shared" si="242"/>
        <v>0</v>
      </c>
      <c r="E965" s="174">
        <f t="shared" si="243"/>
        <v>0</v>
      </c>
      <c r="F965" s="174">
        <f t="shared" si="244"/>
        <v>0</v>
      </c>
      <c r="G965" s="174">
        <f t="shared" si="245"/>
        <v>0</v>
      </c>
      <c r="H965" s="174">
        <f t="shared" si="246"/>
        <v>310</v>
      </c>
      <c r="I965" s="174">
        <f t="shared" si="247"/>
        <v>275</v>
      </c>
      <c r="J965" s="174">
        <f t="shared" si="248"/>
        <v>0</v>
      </c>
      <c r="K965" s="251">
        <f t="shared" si="249"/>
        <v>23.4</v>
      </c>
      <c r="L965" s="174"/>
      <c r="M965" s="174">
        <f t="shared" si="250"/>
        <v>0</v>
      </c>
      <c r="N965" s="174">
        <f t="shared" si="251"/>
        <v>36</v>
      </c>
      <c r="O965" s="174">
        <f t="shared" si="252"/>
        <v>37</v>
      </c>
      <c r="P965" s="174">
        <f t="shared" si="253"/>
        <v>447</v>
      </c>
      <c r="Q965" s="174">
        <f t="shared" si="254"/>
        <v>12</v>
      </c>
      <c r="R965" s="174">
        <f t="shared" si="255"/>
        <v>585</v>
      </c>
      <c r="S965" s="177"/>
      <c r="T965" s="177"/>
      <c r="U965" s="177"/>
      <c r="V965" s="177"/>
      <c r="W965" s="370"/>
      <c r="X965" s="370"/>
      <c r="Y965" s="391"/>
      <c r="Z965" s="177"/>
      <c r="AA965" s="75">
        <v>3509</v>
      </c>
      <c r="AB965" s="75">
        <v>3509095095</v>
      </c>
      <c r="AC965" s="193" t="s">
        <v>140</v>
      </c>
      <c r="AD965" s="75">
        <v>0</v>
      </c>
      <c r="AE965" s="75">
        <v>0</v>
      </c>
      <c r="AF965" s="75">
        <v>0</v>
      </c>
      <c r="AG965" s="75">
        <v>0</v>
      </c>
      <c r="AH965" s="75">
        <v>310</v>
      </c>
      <c r="AI965" s="75">
        <v>275</v>
      </c>
      <c r="AJ965" s="75">
        <v>0</v>
      </c>
      <c r="AK965" s="164">
        <v>0</v>
      </c>
      <c r="AL965" s="164">
        <v>0</v>
      </c>
      <c r="AM965" s="164">
        <v>36</v>
      </c>
      <c r="AN965" s="164">
        <v>37</v>
      </c>
      <c r="AO965" s="164">
        <v>240</v>
      </c>
      <c r="AP965" s="164">
        <v>0</v>
      </c>
      <c r="AQ965" s="164">
        <v>0</v>
      </c>
      <c r="AR965" s="164">
        <v>0</v>
      </c>
      <c r="AS965" s="75">
        <v>207</v>
      </c>
      <c r="AT965" s="165"/>
      <c r="AU965" s="75">
        <v>95</v>
      </c>
      <c r="AV965" s="75">
        <v>95</v>
      </c>
      <c r="AW965" s="369">
        <v>12</v>
      </c>
      <c r="AY965" s="75"/>
    </row>
    <row r="966" spans="1:51">
      <c r="A966" s="164">
        <f t="shared" si="239"/>
        <v>3509</v>
      </c>
      <c r="B966" s="164">
        <f t="shared" si="240"/>
        <v>3509095201</v>
      </c>
      <c r="C966" s="165" t="str">
        <f t="shared" si="241"/>
        <v>ARGOSY COLLEGIATE</v>
      </c>
      <c r="D966" s="174">
        <f t="shared" si="242"/>
        <v>0</v>
      </c>
      <c r="E966" s="174">
        <f t="shared" si="243"/>
        <v>0</v>
      </c>
      <c r="F966" s="174">
        <f t="shared" si="244"/>
        <v>0</v>
      </c>
      <c r="G966" s="174">
        <f t="shared" si="245"/>
        <v>0</v>
      </c>
      <c r="H966" s="174">
        <f t="shared" si="246"/>
        <v>3</v>
      </c>
      <c r="I966" s="174">
        <f t="shared" si="247"/>
        <v>3</v>
      </c>
      <c r="J966" s="174">
        <f t="shared" si="248"/>
        <v>0</v>
      </c>
      <c r="K966" s="251">
        <f t="shared" si="249"/>
        <v>0.24</v>
      </c>
      <c r="L966" s="174"/>
      <c r="M966" s="174">
        <f t="shared" si="250"/>
        <v>0</v>
      </c>
      <c r="N966" s="174">
        <f t="shared" si="251"/>
        <v>0</v>
      </c>
      <c r="O966" s="174">
        <f t="shared" si="252"/>
        <v>0</v>
      </c>
      <c r="P966" s="174">
        <f t="shared" si="253"/>
        <v>6</v>
      </c>
      <c r="Q966" s="174">
        <f t="shared" si="254"/>
        <v>12</v>
      </c>
      <c r="R966" s="174">
        <f t="shared" si="255"/>
        <v>6</v>
      </c>
      <c r="S966" s="177"/>
      <c r="T966" s="177"/>
      <c r="U966" s="177"/>
      <c r="V966" s="177"/>
      <c r="W966" s="370"/>
      <c r="X966" s="370"/>
      <c r="Y966" s="391"/>
      <c r="Z966" s="177"/>
      <c r="AA966" s="75">
        <v>3509</v>
      </c>
      <c r="AB966" s="75">
        <v>3509095201</v>
      </c>
      <c r="AC966" s="193" t="s">
        <v>140</v>
      </c>
      <c r="AD966" s="75">
        <v>0</v>
      </c>
      <c r="AE966" s="75">
        <v>0</v>
      </c>
      <c r="AF966" s="75">
        <v>0</v>
      </c>
      <c r="AG966" s="75">
        <v>0</v>
      </c>
      <c r="AH966" s="75">
        <v>3</v>
      </c>
      <c r="AI966" s="75">
        <v>3</v>
      </c>
      <c r="AJ966" s="75">
        <v>0</v>
      </c>
      <c r="AK966" s="164">
        <v>0</v>
      </c>
      <c r="AL966" s="164">
        <v>0</v>
      </c>
      <c r="AM966" s="164">
        <v>0</v>
      </c>
      <c r="AN966" s="164">
        <v>0</v>
      </c>
      <c r="AO966" s="164">
        <v>3</v>
      </c>
      <c r="AP966" s="164">
        <v>0</v>
      </c>
      <c r="AQ966" s="164">
        <v>0</v>
      </c>
      <c r="AR966" s="164">
        <v>0</v>
      </c>
      <c r="AS966" s="75">
        <v>3</v>
      </c>
      <c r="AT966" s="165"/>
      <c r="AU966" s="75">
        <v>95</v>
      </c>
      <c r="AV966" s="75">
        <v>201</v>
      </c>
      <c r="AW966" s="369">
        <v>12</v>
      </c>
      <c r="AY966" s="75"/>
    </row>
    <row r="967" spans="1:51">
      <c r="A967" s="164">
        <f t="shared" si="239"/>
        <v>3509</v>
      </c>
      <c r="B967" s="164">
        <f t="shared" si="240"/>
        <v>3509095273</v>
      </c>
      <c r="C967" s="165" t="str">
        <f t="shared" si="241"/>
        <v>ARGOSY COLLEGIATE</v>
      </c>
      <c r="D967" s="174">
        <f t="shared" si="242"/>
        <v>0</v>
      </c>
      <c r="E967" s="174">
        <f t="shared" si="243"/>
        <v>0</v>
      </c>
      <c r="F967" s="174">
        <f t="shared" si="244"/>
        <v>0</v>
      </c>
      <c r="G967" s="174">
        <f t="shared" si="245"/>
        <v>0</v>
      </c>
      <c r="H967" s="174">
        <f t="shared" si="246"/>
        <v>2</v>
      </c>
      <c r="I967" s="174">
        <f t="shared" si="247"/>
        <v>0</v>
      </c>
      <c r="J967" s="174">
        <f t="shared" si="248"/>
        <v>0</v>
      </c>
      <c r="K967" s="251">
        <f t="shared" si="249"/>
        <v>0.08</v>
      </c>
      <c r="L967" s="174"/>
      <c r="M967" s="174">
        <f t="shared" si="250"/>
        <v>0</v>
      </c>
      <c r="N967" s="174">
        <f t="shared" si="251"/>
        <v>0</v>
      </c>
      <c r="O967" s="174">
        <f t="shared" si="252"/>
        <v>0</v>
      </c>
      <c r="P967" s="174">
        <f t="shared" si="253"/>
        <v>1</v>
      </c>
      <c r="Q967" s="174">
        <f t="shared" si="254"/>
        <v>6</v>
      </c>
      <c r="R967" s="174">
        <f t="shared" si="255"/>
        <v>2</v>
      </c>
      <c r="S967" s="177"/>
      <c r="T967" s="177"/>
      <c r="U967" s="177"/>
      <c r="V967" s="177"/>
      <c r="W967" s="370"/>
      <c r="X967" s="370"/>
      <c r="Y967" s="391"/>
      <c r="Z967" s="177"/>
      <c r="AA967" s="75">
        <v>3509</v>
      </c>
      <c r="AB967" s="75">
        <v>3509095273</v>
      </c>
      <c r="AC967" s="193" t="s">
        <v>140</v>
      </c>
      <c r="AD967" s="75">
        <v>0</v>
      </c>
      <c r="AE967" s="75">
        <v>0</v>
      </c>
      <c r="AF967" s="75">
        <v>0</v>
      </c>
      <c r="AG967" s="75">
        <v>0</v>
      </c>
      <c r="AH967" s="75">
        <v>2</v>
      </c>
      <c r="AI967" s="75">
        <v>0</v>
      </c>
      <c r="AJ967" s="75">
        <v>0</v>
      </c>
      <c r="AK967" s="164">
        <v>0</v>
      </c>
      <c r="AL967" s="164">
        <v>0</v>
      </c>
      <c r="AM967" s="164">
        <v>0</v>
      </c>
      <c r="AN967" s="164">
        <v>0</v>
      </c>
      <c r="AO967" s="164">
        <v>1</v>
      </c>
      <c r="AP967" s="164">
        <v>0</v>
      </c>
      <c r="AQ967" s="164">
        <v>0</v>
      </c>
      <c r="AR967" s="164">
        <v>0</v>
      </c>
      <c r="AS967" s="75">
        <v>0</v>
      </c>
      <c r="AT967" s="165"/>
      <c r="AU967" s="75">
        <v>95</v>
      </c>
      <c r="AV967" s="75">
        <v>273</v>
      </c>
      <c r="AW967" s="369">
        <v>6</v>
      </c>
      <c r="AY967" s="75"/>
    </row>
    <row r="968" spans="1:51">
      <c r="A968" s="164">
        <f t="shared" si="239"/>
        <v>3509</v>
      </c>
      <c r="B968" s="164">
        <f t="shared" si="240"/>
        <v>3509095292</v>
      </c>
      <c r="C968" s="165" t="str">
        <f t="shared" si="241"/>
        <v>ARGOSY COLLEGIATE</v>
      </c>
      <c r="D968" s="174">
        <f t="shared" si="242"/>
        <v>0</v>
      </c>
      <c r="E968" s="174">
        <f t="shared" si="243"/>
        <v>0</v>
      </c>
      <c r="F968" s="174">
        <f t="shared" si="244"/>
        <v>0</v>
      </c>
      <c r="G968" s="174">
        <f t="shared" si="245"/>
        <v>0</v>
      </c>
      <c r="H968" s="174">
        <f t="shared" si="246"/>
        <v>0</v>
      </c>
      <c r="I968" s="174">
        <f t="shared" si="247"/>
        <v>4</v>
      </c>
      <c r="J968" s="174">
        <f t="shared" si="248"/>
        <v>0</v>
      </c>
      <c r="K968" s="251">
        <f t="shared" si="249"/>
        <v>0.16</v>
      </c>
      <c r="L968" s="174"/>
      <c r="M968" s="174">
        <f t="shared" si="250"/>
        <v>0</v>
      </c>
      <c r="N968" s="174">
        <f t="shared" si="251"/>
        <v>0</v>
      </c>
      <c r="O968" s="174">
        <f t="shared" si="252"/>
        <v>0</v>
      </c>
      <c r="P968" s="174">
        <f t="shared" si="253"/>
        <v>3</v>
      </c>
      <c r="Q968" s="174">
        <f t="shared" si="254"/>
        <v>5</v>
      </c>
      <c r="R968" s="174">
        <f t="shared" si="255"/>
        <v>4</v>
      </c>
      <c r="S968" s="177"/>
      <c r="T968" s="177"/>
      <c r="U968" s="177"/>
      <c r="V968" s="177"/>
      <c r="W968" s="370"/>
      <c r="X968" s="370"/>
      <c r="Y968" s="391"/>
      <c r="Z968" s="177"/>
      <c r="AA968" s="75">
        <v>3509</v>
      </c>
      <c r="AB968" s="75">
        <v>3509095292</v>
      </c>
      <c r="AC968" s="193" t="s">
        <v>140</v>
      </c>
      <c r="AD968" s="75">
        <v>0</v>
      </c>
      <c r="AE968" s="75">
        <v>0</v>
      </c>
      <c r="AF968" s="75">
        <v>0</v>
      </c>
      <c r="AG968" s="75">
        <v>0</v>
      </c>
      <c r="AH968" s="75">
        <v>0</v>
      </c>
      <c r="AI968" s="75">
        <v>4</v>
      </c>
      <c r="AJ968" s="75">
        <v>0</v>
      </c>
      <c r="AK968" s="164">
        <v>0</v>
      </c>
      <c r="AL968" s="164">
        <v>0</v>
      </c>
      <c r="AM968" s="164">
        <v>0</v>
      </c>
      <c r="AN968" s="164">
        <v>0</v>
      </c>
      <c r="AO968" s="164">
        <v>0</v>
      </c>
      <c r="AP968" s="164">
        <v>0</v>
      </c>
      <c r="AQ968" s="164">
        <v>0</v>
      </c>
      <c r="AR968" s="164">
        <v>0</v>
      </c>
      <c r="AS968" s="75">
        <v>3</v>
      </c>
      <c r="AT968" s="165"/>
      <c r="AU968" s="75">
        <v>95</v>
      </c>
      <c r="AV968" s="75">
        <v>292</v>
      </c>
      <c r="AW968" s="369">
        <v>5</v>
      </c>
      <c r="AY968" s="75"/>
    </row>
    <row r="969" spans="1:51">
      <c r="A969" s="164">
        <f t="shared" si="239"/>
        <v>3509</v>
      </c>
      <c r="B969" s="164">
        <f t="shared" si="240"/>
        <v>3509095293</v>
      </c>
      <c r="C969" s="165" t="str">
        <f t="shared" si="241"/>
        <v>ARGOSY COLLEGIATE</v>
      </c>
      <c r="D969" s="174">
        <f t="shared" si="242"/>
        <v>0</v>
      </c>
      <c r="E969" s="174">
        <f t="shared" si="243"/>
        <v>0</v>
      </c>
      <c r="F969" s="174">
        <f t="shared" si="244"/>
        <v>0</v>
      </c>
      <c r="G969" s="174">
        <f t="shared" si="245"/>
        <v>0</v>
      </c>
      <c r="H969" s="174">
        <f t="shared" si="246"/>
        <v>0</v>
      </c>
      <c r="I969" s="174">
        <f t="shared" si="247"/>
        <v>1</v>
      </c>
      <c r="J969" s="174">
        <f t="shared" si="248"/>
        <v>0</v>
      </c>
      <c r="K969" s="251">
        <f t="shared" si="249"/>
        <v>0.04</v>
      </c>
      <c r="L969" s="174"/>
      <c r="M969" s="174">
        <f t="shared" si="250"/>
        <v>0</v>
      </c>
      <c r="N969" s="174">
        <f t="shared" si="251"/>
        <v>0</v>
      </c>
      <c r="O969" s="174">
        <f t="shared" si="252"/>
        <v>0</v>
      </c>
      <c r="P969" s="174">
        <f t="shared" si="253"/>
        <v>1</v>
      </c>
      <c r="Q969" s="174">
        <f t="shared" si="254"/>
        <v>10</v>
      </c>
      <c r="R969" s="174">
        <f t="shared" si="255"/>
        <v>1</v>
      </c>
      <c r="S969" s="177"/>
      <c r="T969" s="177"/>
      <c r="U969" s="177"/>
      <c r="V969" s="177"/>
      <c r="W969" s="370"/>
      <c r="X969" s="370"/>
      <c r="Y969" s="391"/>
      <c r="Z969" s="177"/>
      <c r="AA969" s="75">
        <v>3509</v>
      </c>
      <c r="AB969" s="75">
        <v>3509095293</v>
      </c>
      <c r="AC969" s="193" t="s">
        <v>140</v>
      </c>
      <c r="AD969" s="75">
        <v>0</v>
      </c>
      <c r="AE969" s="75">
        <v>0</v>
      </c>
      <c r="AF969" s="75">
        <v>0</v>
      </c>
      <c r="AG969" s="75">
        <v>0</v>
      </c>
      <c r="AH969" s="75">
        <v>0</v>
      </c>
      <c r="AI969" s="75">
        <v>1</v>
      </c>
      <c r="AJ969" s="75">
        <v>0</v>
      </c>
      <c r="AK969" s="164">
        <v>0</v>
      </c>
      <c r="AL969" s="164">
        <v>0</v>
      </c>
      <c r="AM969" s="164">
        <v>0</v>
      </c>
      <c r="AN969" s="164">
        <v>0</v>
      </c>
      <c r="AO969" s="164">
        <v>0</v>
      </c>
      <c r="AP969" s="164">
        <v>0</v>
      </c>
      <c r="AQ969" s="164">
        <v>0</v>
      </c>
      <c r="AR969" s="164">
        <v>0</v>
      </c>
      <c r="AS969" s="75">
        <v>1</v>
      </c>
      <c r="AT969" s="165"/>
      <c r="AU969" s="75">
        <v>95</v>
      </c>
      <c r="AV969" s="75">
        <v>293</v>
      </c>
      <c r="AW969" s="369">
        <v>10</v>
      </c>
      <c r="AY969" s="75"/>
    </row>
    <row r="970" spans="1:51">
      <c r="A970" s="164">
        <f t="shared" si="239"/>
        <v>3509</v>
      </c>
      <c r="B970" s="164">
        <f t="shared" si="240"/>
        <v>3509095331</v>
      </c>
      <c r="C970" s="165" t="str">
        <f t="shared" si="241"/>
        <v>ARGOSY COLLEGIATE</v>
      </c>
      <c r="D970" s="174">
        <f t="shared" si="242"/>
        <v>0</v>
      </c>
      <c r="E970" s="174">
        <f t="shared" si="243"/>
        <v>0</v>
      </c>
      <c r="F970" s="174">
        <f t="shared" si="244"/>
        <v>0</v>
      </c>
      <c r="G970" s="174">
        <f t="shared" si="245"/>
        <v>0</v>
      </c>
      <c r="H970" s="174">
        <f t="shared" si="246"/>
        <v>1</v>
      </c>
      <c r="I970" s="174">
        <f t="shared" si="247"/>
        <v>0</v>
      </c>
      <c r="J970" s="174">
        <f t="shared" si="248"/>
        <v>0</v>
      </c>
      <c r="K970" s="251">
        <f t="shared" si="249"/>
        <v>0.04</v>
      </c>
      <c r="L970" s="174"/>
      <c r="M970" s="174">
        <f t="shared" si="250"/>
        <v>0</v>
      </c>
      <c r="N970" s="174">
        <f t="shared" si="251"/>
        <v>0</v>
      </c>
      <c r="O970" s="174">
        <f t="shared" si="252"/>
        <v>0</v>
      </c>
      <c r="P970" s="174">
        <f t="shared" si="253"/>
        <v>1</v>
      </c>
      <c r="Q970" s="174">
        <f t="shared" si="254"/>
        <v>7</v>
      </c>
      <c r="R970" s="174">
        <f t="shared" si="255"/>
        <v>1</v>
      </c>
      <c r="S970" s="177"/>
      <c r="T970" s="177"/>
      <c r="U970" s="177"/>
      <c r="V970" s="177"/>
      <c r="W970" s="370"/>
      <c r="X970" s="370"/>
      <c r="Y970" s="391"/>
      <c r="Z970" s="177"/>
      <c r="AA970" s="75">
        <v>3509</v>
      </c>
      <c r="AB970" s="75">
        <v>3509095331</v>
      </c>
      <c r="AC970" s="193" t="s">
        <v>140</v>
      </c>
      <c r="AD970" s="75">
        <v>0</v>
      </c>
      <c r="AE970" s="75">
        <v>0</v>
      </c>
      <c r="AF970" s="75">
        <v>0</v>
      </c>
      <c r="AG970" s="75">
        <v>0</v>
      </c>
      <c r="AH970" s="75">
        <v>1</v>
      </c>
      <c r="AI970" s="75">
        <v>0</v>
      </c>
      <c r="AJ970" s="75">
        <v>0</v>
      </c>
      <c r="AK970" s="164">
        <v>0</v>
      </c>
      <c r="AL970" s="164">
        <v>0</v>
      </c>
      <c r="AM970" s="164">
        <v>0</v>
      </c>
      <c r="AN970" s="164">
        <v>0</v>
      </c>
      <c r="AO970" s="164">
        <v>1</v>
      </c>
      <c r="AP970" s="164">
        <v>0</v>
      </c>
      <c r="AQ970" s="164">
        <v>0</v>
      </c>
      <c r="AR970" s="164">
        <v>0</v>
      </c>
      <c r="AS970" s="75">
        <v>0</v>
      </c>
      <c r="AT970" s="165"/>
      <c r="AU970" s="75">
        <v>95</v>
      </c>
      <c r="AV970" s="75">
        <v>331</v>
      </c>
      <c r="AW970" s="369">
        <v>7</v>
      </c>
      <c r="AY970" s="75"/>
    </row>
    <row r="971" spans="1:51">
      <c r="A971" s="164">
        <f t="shared" ref="A971:A1034" si="256">AA971</f>
        <v>3509</v>
      </c>
      <c r="B971" s="164">
        <f t="shared" ref="B971:B1034" si="257">AB971</f>
        <v>3509095763</v>
      </c>
      <c r="C971" s="165" t="str">
        <f t="shared" ref="C971:C1034" si="258">AC971</f>
        <v>ARGOSY COLLEGIATE</v>
      </c>
      <c r="D971" s="174">
        <f t="shared" ref="D971:D1034" si="259">ROUND(AD971,0)</f>
        <v>0</v>
      </c>
      <c r="E971" s="174">
        <f t="shared" ref="E971:E1034" si="260">ROUND(AE971,0)</f>
        <v>0</v>
      </c>
      <c r="F971" s="174">
        <f t="shared" ref="F971:F1034" si="261">ROUND(AF971,0)</f>
        <v>0</v>
      </c>
      <c r="G971" s="174">
        <f t="shared" ref="G971:G1034" si="262">ROUND(AG971,0)</f>
        <v>0</v>
      </c>
      <c r="H971" s="174">
        <f t="shared" ref="H971:H1034" si="263">ROUND(AH971,0)</f>
        <v>0</v>
      </c>
      <c r="I971" s="174">
        <f t="shared" ref="I971:I1034" si="264">ROUND(AI971,0)-J971</f>
        <v>2</v>
      </c>
      <c r="J971" s="174">
        <f t="shared" ref="J971:J1034" si="265">ROUND(AJ971,0)</f>
        <v>0</v>
      </c>
      <c r="K971" s="251">
        <f t="shared" ref="K971:K1034" si="266">ROUND($K$2*(SUM(AF971:AI971)+(AE971*0.5))+$K$5*AJ971,4)</f>
        <v>0.08</v>
      </c>
      <c r="L971" s="174"/>
      <c r="M971" s="174">
        <f t="shared" ref="M971:M1034" si="267">ROUND(AL971+(AK971*0.5),0)</f>
        <v>0</v>
      </c>
      <c r="N971" s="174">
        <f t="shared" ref="N971:N1034" si="268">ROUND(AM971,0)</f>
        <v>0</v>
      </c>
      <c r="O971" s="174">
        <f t="shared" ref="O971:O1034" si="269">ROUND(AN971,0)</f>
        <v>0</v>
      </c>
      <c r="P971" s="174">
        <f t="shared" ref="P971:P1034" si="270">ROUND(((AP971+AQ971)*0.5)+AO971+AR971+AS971,0)</f>
        <v>2</v>
      </c>
      <c r="Q971" s="174">
        <f t="shared" ref="Q971:Q1034" si="271">AW971</f>
        <v>6</v>
      </c>
      <c r="R971" s="174">
        <f t="shared" ref="R971:R1034" si="272">SUM(F971:I971)+ROUND(D971*0.5,0)+ROUND(J971,0)</f>
        <v>2</v>
      </c>
      <c r="S971" s="177"/>
      <c r="T971" s="177"/>
      <c r="U971" s="177"/>
      <c r="V971" s="177"/>
      <c r="W971" s="370"/>
      <c r="X971" s="370"/>
      <c r="Y971" s="391"/>
      <c r="Z971" s="177"/>
      <c r="AA971" s="75">
        <v>3509</v>
      </c>
      <c r="AB971" s="75">
        <v>3509095763</v>
      </c>
      <c r="AC971" s="193" t="s">
        <v>140</v>
      </c>
      <c r="AD971" s="75">
        <v>0</v>
      </c>
      <c r="AE971" s="75">
        <v>0</v>
      </c>
      <c r="AF971" s="75">
        <v>0</v>
      </c>
      <c r="AG971" s="75">
        <v>0</v>
      </c>
      <c r="AH971" s="75">
        <v>0</v>
      </c>
      <c r="AI971" s="75">
        <v>2</v>
      </c>
      <c r="AJ971" s="75">
        <v>0</v>
      </c>
      <c r="AK971" s="164">
        <v>0</v>
      </c>
      <c r="AL971" s="164">
        <v>0</v>
      </c>
      <c r="AM971" s="164">
        <v>0</v>
      </c>
      <c r="AN971" s="164">
        <v>0</v>
      </c>
      <c r="AO971" s="164">
        <v>0</v>
      </c>
      <c r="AP971" s="164">
        <v>0</v>
      </c>
      <c r="AQ971" s="164">
        <v>0</v>
      </c>
      <c r="AR971" s="164">
        <v>0</v>
      </c>
      <c r="AS971" s="75">
        <v>2</v>
      </c>
      <c r="AT971" s="165"/>
      <c r="AU971" s="75">
        <v>95</v>
      </c>
      <c r="AV971" s="75">
        <v>763</v>
      </c>
      <c r="AW971" s="369">
        <v>6</v>
      </c>
      <c r="AY971" s="75"/>
    </row>
    <row r="972" spans="1:51">
      <c r="A972" s="164">
        <f t="shared" si="256"/>
        <v>3510</v>
      </c>
      <c r="B972" s="164">
        <f t="shared" si="257"/>
        <v>3510281005</v>
      </c>
      <c r="C972" s="165" t="str">
        <f t="shared" si="258"/>
        <v>SPRINGFIELD PREPARATORY</v>
      </c>
      <c r="D972" s="174">
        <f t="shared" si="259"/>
        <v>0</v>
      </c>
      <c r="E972" s="174">
        <f t="shared" si="260"/>
        <v>0</v>
      </c>
      <c r="F972" s="174">
        <f t="shared" si="261"/>
        <v>0</v>
      </c>
      <c r="G972" s="174">
        <f t="shared" si="262"/>
        <v>1</v>
      </c>
      <c r="H972" s="174">
        <f t="shared" si="263"/>
        <v>3</v>
      </c>
      <c r="I972" s="174">
        <f t="shared" si="264"/>
        <v>0</v>
      </c>
      <c r="J972" s="174">
        <f t="shared" si="265"/>
        <v>0</v>
      </c>
      <c r="K972" s="251">
        <f t="shared" si="266"/>
        <v>0.16</v>
      </c>
      <c r="L972" s="174"/>
      <c r="M972" s="174">
        <f t="shared" si="267"/>
        <v>0</v>
      </c>
      <c r="N972" s="174">
        <f t="shared" si="268"/>
        <v>0</v>
      </c>
      <c r="O972" s="174">
        <f t="shared" si="269"/>
        <v>0</v>
      </c>
      <c r="P972" s="174">
        <f t="shared" si="270"/>
        <v>4</v>
      </c>
      <c r="Q972" s="174">
        <f t="shared" si="271"/>
        <v>8</v>
      </c>
      <c r="R972" s="174">
        <f t="shared" si="272"/>
        <v>4</v>
      </c>
      <c r="S972" s="177"/>
      <c r="T972" s="177"/>
      <c r="U972" s="177"/>
      <c r="V972" s="177"/>
      <c r="W972" s="370"/>
      <c r="X972" s="370"/>
      <c r="Y972" s="391"/>
      <c r="Z972" s="177"/>
      <c r="AA972" s="75">
        <v>3510</v>
      </c>
      <c r="AB972" s="75">
        <v>3510281005</v>
      </c>
      <c r="AC972" s="193" t="s">
        <v>142</v>
      </c>
      <c r="AD972" s="75">
        <v>0</v>
      </c>
      <c r="AE972" s="75">
        <v>0</v>
      </c>
      <c r="AF972" s="75">
        <v>0</v>
      </c>
      <c r="AG972" s="75">
        <v>1</v>
      </c>
      <c r="AH972" s="75">
        <v>3</v>
      </c>
      <c r="AI972" s="75">
        <v>0</v>
      </c>
      <c r="AJ972" s="75">
        <v>0</v>
      </c>
      <c r="AK972" s="164">
        <v>0</v>
      </c>
      <c r="AL972" s="164">
        <v>0</v>
      </c>
      <c r="AM972" s="164">
        <v>0</v>
      </c>
      <c r="AN972" s="164">
        <v>0</v>
      </c>
      <c r="AO972" s="164">
        <v>4</v>
      </c>
      <c r="AP972" s="164">
        <v>0</v>
      </c>
      <c r="AQ972" s="164">
        <v>0</v>
      </c>
      <c r="AR972" s="164">
        <v>0</v>
      </c>
      <c r="AS972" s="75">
        <v>0</v>
      </c>
      <c r="AT972" s="165"/>
      <c r="AU972" s="75">
        <v>281</v>
      </c>
      <c r="AV972" s="75">
        <v>5</v>
      </c>
      <c r="AW972" s="369">
        <v>8</v>
      </c>
      <c r="AY972" s="75"/>
    </row>
    <row r="973" spans="1:51">
      <c r="A973" s="164">
        <f t="shared" si="256"/>
        <v>3510</v>
      </c>
      <c r="B973" s="164">
        <f t="shared" si="257"/>
        <v>3510281061</v>
      </c>
      <c r="C973" s="165" t="str">
        <f t="shared" si="258"/>
        <v>SPRINGFIELD PREPARATORY</v>
      </c>
      <c r="D973" s="174">
        <f t="shared" si="259"/>
        <v>0</v>
      </c>
      <c r="E973" s="174">
        <f t="shared" si="260"/>
        <v>0</v>
      </c>
      <c r="F973" s="174">
        <f t="shared" si="261"/>
        <v>0</v>
      </c>
      <c r="G973" s="174">
        <f t="shared" si="262"/>
        <v>1</v>
      </c>
      <c r="H973" s="174">
        <f t="shared" si="263"/>
        <v>1</v>
      </c>
      <c r="I973" s="174">
        <f t="shared" si="264"/>
        <v>0</v>
      </c>
      <c r="J973" s="174">
        <f t="shared" si="265"/>
        <v>0</v>
      </c>
      <c r="K973" s="251">
        <f t="shared" si="266"/>
        <v>0.08</v>
      </c>
      <c r="L973" s="174"/>
      <c r="M973" s="174">
        <f t="shared" si="267"/>
        <v>0</v>
      </c>
      <c r="N973" s="174">
        <f t="shared" si="268"/>
        <v>0</v>
      </c>
      <c r="O973" s="174">
        <f t="shared" si="269"/>
        <v>0</v>
      </c>
      <c r="P973" s="174">
        <f t="shared" si="270"/>
        <v>1</v>
      </c>
      <c r="Q973" s="174">
        <f t="shared" si="271"/>
        <v>10</v>
      </c>
      <c r="R973" s="174">
        <f t="shared" si="272"/>
        <v>2</v>
      </c>
      <c r="S973" s="177"/>
      <c r="T973" s="177"/>
      <c r="U973" s="177"/>
      <c r="V973" s="177"/>
      <c r="W973" s="370"/>
      <c r="X973" s="370"/>
      <c r="Y973" s="391"/>
      <c r="Z973" s="177"/>
      <c r="AA973" s="75">
        <v>3510</v>
      </c>
      <c r="AB973" s="75">
        <v>3510281061</v>
      </c>
      <c r="AC973" s="193" t="s">
        <v>142</v>
      </c>
      <c r="AD973" s="75">
        <v>0</v>
      </c>
      <c r="AE973" s="75">
        <v>0</v>
      </c>
      <c r="AF973" s="75">
        <v>0</v>
      </c>
      <c r="AG973" s="75">
        <v>1</v>
      </c>
      <c r="AH973" s="75">
        <v>1</v>
      </c>
      <c r="AI973" s="75">
        <v>0</v>
      </c>
      <c r="AJ973" s="75">
        <v>0</v>
      </c>
      <c r="AK973" s="164">
        <v>0</v>
      </c>
      <c r="AL973" s="164">
        <v>0</v>
      </c>
      <c r="AM973" s="164">
        <v>0</v>
      </c>
      <c r="AN973" s="164">
        <v>0</v>
      </c>
      <c r="AO973" s="164">
        <v>1</v>
      </c>
      <c r="AP973" s="164">
        <v>0</v>
      </c>
      <c r="AQ973" s="164">
        <v>0</v>
      </c>
      <c r="AR973" s="164">
        <v>0</v>
      </c>
      <c r="AS973" s="75">
        <v>0</v>
      </c>
      <c r="AT973" s="165"/>
      <c r="AU973" s="75">
        <v>281</v>
      </c>
      <c r="AV973" s="75">
        <v>61</v>
      </c>
      <c r="AW973" s="369">
        <v>10</v>
      </c>
      <c r="AY973" s="75"/>
    </row>
    <row r="974" spans="1:51">
      <c r="A974" s="164">
        <f t="shared" si="256"/>
        <v>3510</v>
      </c>
      <c r="B974" s="164">
        <f t="shared" si="257"/>
        <v>3510281281</v>
      </c>
      <c r="C974" s="165" t="str">
        <f t="shared" si="258"/>
        <v>SPRINGFIELD PREPARATORY</v>
      </c>
      <c r="D974" s="174">
        <f t="shared" si="259"/>
        <v>0</v>
      </c>
      <c r="E974" s="174">
        <f t="shared" si="260"/>
        <v>0</v>
      </c>
      <c r="F974" s="174">
        <f t="shared" si="261"/>
        <v>55</v>
      </c>
      <c r="G974" s="174">
        <f t="shared" si="262"/>
        <v>265</v>
      </c>
      <c r="H974" s="174">
        <f t="shared" si="263"/>
        <v>156</v>
      </c>
      <c r="I974" s="174">
        <f t="shared" si="264"/>
        <v>0</v>
      </c>
      <c r="J974" s="174">
        <f t="shared" si="265"/>
        <v>0</v>
      </c>
      <c r="K974" s="251">
        <f t="shared" si="266"/>
        <v>19.04</v>
      </c>
      <c r="L974" s="174"/>
      <c r="M974" s="174">
        <f t="shared" si="267"/>
        <v>34</v>
      </c>
      <c r="N974" s="174">
        <f t="shared" si="268"/>
        <v>3</v>
      </c>
      <c r="O974" s="174">
        <f t="shared" si="269"/>
        <v>0</v>
      </c>
      <c r="P974" s="174">
        <f t="shared" si="270"/>
        <v>385</v>
      </c>
      <c r="Q974" s="174">
        <f t="shared" si="271"/>
        <v>12</v>
      </c>
      <c r="R974" s="174">
        <f t="shared" si="272"/>
        <v>476</v>
      </c>
      <c r="S974" s="177"/>
      <c r="T974" s="177"/>
      <c r="U974" s="177"/>
      <c r="V974" s="177"/>
      <c r="W974" s="370"/>
      <c r="X974" s="370"/>
      <c r="Y974" s="391"/>
      <c r="Z974" s="177"/>
      <c r="AA974" s="75">
        <v>3510</v>
      </c>
      <c r="AB974" s="75">
        <v>3510281281</v>
      </c>
      <c r="AC974" s="193" t="s">
        <v>142</v>
      </c>
      <c r="AD974" s="75">
        <v>0</v>
      </c>
      <c r="AE974" s="75">
        <v>0</v>
      </c>
      <c r="AF974" s="75">
        <v>55</v>
      </c>
      <c r="AG974" s="75">
        <v>265</v>
      </c>
      <c r="AH974" s="75">
        <v>156</v>
      </c>
      <c r="AI974" s="75">
        <v>0</v>
      </c>
      <c r="AJ974" s="75">
        <v>0</v>
      </c>
      <c r="AK974" s="164">
        <v>0</v>
      </c>
      <c r="AL974" s="164">
        <v>34</v>
      </c>
      <c r="AM974" s="164">
        <v>3</v>
      </c>
      <c r="AN974" s="164">
        <v>0</v>
      </c>
      <c r="AO974" s="164">
        <v>337</v>
      </c>
      <c r="AP974" s="164">
        <v>0</v>
      </c>
      <c r="AQ974" s="164">
        <v>0</v>
      </c>
      <c r="AR974" s="164">
        <v>48</v>
      </c>
      <c r="AS974" s="75">
        <v>0</v>
      </c>
      <c r="AT974" s="165"/>
      <c r="AU974" s="75">
        <v>281</v>
      </c>
      <c r="AV974" s="75">
        <v>281</v>
      </c>
      <c r="AW974" s="369">
        <v>12</v>
      </c>
      <c r="AY974" s="75"/>
    </row>
    <row r="975" spans="1:51">
      <c r="A975" s="164">
        <f t="shared" si="256"/>
        <v>3510</v>
      </c>
      <c r="B975" s="164">
        <f t="shared" si="257"/>
        <v>3510281332</v>
      </c>
      <c r="C975" s="165" t="str">
        <f t="shared" si="258"/>
        <v>SPRINGFIELD PREPARATORY</v>
      </c>
      <c r="D975" s="174">
        <f t="shared" si="259"/>
        <v>0</v>
      </c>
      <c r="E975" s="174">
        <f t="shared" si="260"/>
        <v>0</v>
      </c>
      <c r="F975" s="174">
        <f t="shared" si="261"/>
        <v>0</v>
      </c>
      <c r="G975" s="174">
        <f t="shared" si="262"/>
        <v>1</v>
      </c>
      <c r="H975" s="174">
        <f t="shared" si="263"/>
        <v>1</v>
      </c>
      <c r="I975" s="174">
        <f t="shared" si="264"/>
        <v>0</v>
      </c>
      <c r="J975" s="174">
        <f t="shared" si="265"/>
        <v>0</v>
      </c>
      <c r="K975" s="251">
        <f t="shared" si="266"/>
        <v>0.08</v>
      </c>
      <c r="L975" s="174"/>
      <c r="M975" s="174">
        <f t="shared" si="267"/>
        <v>0</v>
      </c>
      <c r="N975" s="174">
        <f t="shared" si="268"/>
        <v>0</v>
      </c>
      <c r="O975" s="174">
        <f t="shared" si="269"/>
        <v>0</v>
      </c>
      <c r="P975" s="174">
        <f t="shared" si="270"/>
        <v>2</v>
      </c>
      <c r="Q975" s="174">
        <f t="shared" si="271"/>
        <v>10</v>
      </c>
      <c r="R975" s="174">
        <f t="shared" si="272"/>
        <v>2</v>
      </c>
      <c r="S975" s="177"/>
      <c r="T975" s="177"/>
      <c r="U975" s="177"/>
      <c r="V975" s="177"/>
      <c r="W975" s="370"/>
      <c r="X975" s="370"/>
      <c r="Y975" s="391"/>
      <c r="Z975" s="177"/>
      <c r="AA975" s="75">
        <v>3510</v>
      </c>
      <c r="AB975" s="75">
        <v>3510281332</v>
      </c>
      <c r="AC975" s="193" t="s">
        <v>142</v>
      </c>
      <c r="AD975" s="75">
        <v>0</v>
      </c>
      <c r="AE975" s="75">
        <v>0</v>
      </c>
      <c r="AF975" s="75">
        <v>0</v>
      </c>
      <c r="AG975" s="75">
        <v>1</v>
      </c>
      <c r="AH975" s="75">
        <v>1</v>
      </c>
      <c r="AI975" s="75">
        <v>0</v>
      </c>
      <c r="AJ975" s="75">
        <v>0</v>
      </c>
      <c r="AK975" s="164">
        <v>0</v>
      </c>
      <c r="AL975" s="164">
        <v>0</v>
      </c>
      <c r="AM975" s="164">
        <v>0</v>
      </c>
      <c r="AN975" s="164">
        <v>0</v>
      </c>
      <c r="AO975" s="164">
        <v>2</v>
      </c>
      <c r="AP975" s="164">
        <v>0</v>
      </c>
      <c r="AQ975" s="164">
        <v>0</v>
      </c>
      <c r="AR975" s="164">
        <v>0</v>
      </c>
      <c r="AS975" s="75">
        <v>0</v>
      </c>
      <c r="AT975" s="165"/>
      <c r="AU975" s="75">
        <v>281</v>
      </c>
      <c r="AV975" s="75">
        <v>332</v>
      </c>
      <c r="AW975" s="369">
        <v>10</v>
      </c>
      <c r="AY975" s="75"/>
    </row>
    <row r="976" spans="1:51" ht="11.25" customHeight="1">
      <c r="A976" s="164">
        <f t="shared" si="256"/>
        <v>3510</v>
      </c>
      <c r="B976" s="164">
        <f t="shared" si="257"/>
        <v>3510281672</v>
      </c>
      <c r="C976" s="165" t="str">
        <f t="shared" si="258"/>
        <v>SPRINGFIELD PREPARATORY</v>
      </c>
      <c r="D976" s="174">
        <f t="shared" si="259"/>
        <v>0</v>
      </c>
      <c r="E976" s="174">
        <f t="shared" si="260"/>
        <v>0</v>
      </c>
      <c r="F976" s="174">
        <f t="shared" si="261"/>
        <v>0</v>
      </c>
      <c r="G976" s="174">
        <f t="shared" si="262"/>
        <v>0</v>
      </c>
      <c r="H976" s="174">
        <f t="shared" si="263"/>
        <v>1</v>
      </c>
      <c r="I976" s="174">
        <f t="shared" si="264"/>
        <v>0</v>
      </c>
      <c r="J976" s="174">
        <f t="shared" si="265"/>
        <v>0</v>
      </c>
      <c r="K976" s="251">
        <f t="shared" si="266"/>
        <v>0.04</v>
      </c>
      <c r="L976" s="174"/>
      <c r="M976" s="174">
        <f t="shared" si="267"/>
        <v>0</v>
      </c>
      <c r="N976" s="174">
        <f t="shared" si="268"/>
        <v>0</v>
      </c>
      <c r="O976" s="174">
        <f t="shared" si="269"/>
        <v>0</v>
      </c>
      <c r="P976" s="174">
        <f t="shared" si="270"/>
        <v>1</v>
      </c>
      <c r="Q976" s="174">
        <f t="shared" si="271"/>
        <v>9</v>
      </c>
      <c r="R976" s="174">
        <f t="shared" si="272"/>
        <v>1</v>
      </c>
      <c r="S976" s="177"/>
      <c r="T976" s="177"/>
      <c r="U976" s="177"/>
      <c r="V976" s="177"/>
      <c r="W976" s="370"/>
      <c r="X976" s="370"/>
      <c r="Y976" s="391"/>
      <c r="Z976" s="177"/>
      <c r="AA976" s="75">
        <v>3510</v>
      </c>
      <c r="AB976" s="75">
        <v>3510281672</v>
      </c>
      <c r="AC976" s="193" t="s">
        <v>142</v>
      </c>
      <c r="AD976" s="75">
        <v>0</v>
      </c>
      <c r="AE976" s="75">
        <v>0</v>
      </c>
      <c r="AF976" s="75">
        <v>0</v>
      </c>
      <c r="AG976" s="75">
        <v>0</v>
      </c>
      <c r="AH976" s="75">
        <v>1</v>
      </c>
      <c r="AI976" s="75">
        <v>0</v>
      </c>
      <c r="AJ976" s="75">
        <v>0</v>
      </c>
      <c r="AK976" s="164">
        <v>0</v>
      </c>
      <c r="AL976" s="164">
        <v>0</v>
      </c>
      <c r="AM976" s="164">
        <v>0</v>
      </c>
      <c r="AN976" s="164">
        <v>0</v>
      </c>
      <c r="AO976" s="164">
        <v>1</v>
      </c>
      <c r="AP976" s="164">
        <v>0</v>
      </c>
      <c r="AQ976" s="164">
        <v>0</v>
      </c>
      <c r="AR976" s="164">
        <v>0</v>
      </c>
      <c r="AS976" s="75">
        <v>0</v>
      </c>
      <c r="AT976" s="165"/>
      <c r="AU976" s="75">
        <v>281</v>
      </c>
      <c r="AV976" s="75">
        <v>672</v>
      </c>
      <c r="AW976" s="369">
        <v>9</v>
      </c>
      <c r="AY976" s="75"/>
    </row>
    <row r="977" spans="1:51">
      <c r="A977" s="164">
        <f t="shared" si="256"/>
        <v>3513</v>
      </c>
      <c r="B977" s="164">
        <f t="shared" si="257"/>
        <v>3513044016</v>
      </c>
      <c r="C977" s="165" t="str">
        <f t="shared" si="258"/>
        <v>NEW HEIGHTS CS OF BROCKTON</v>
      </c>
      <c r="D977" s="174">
        <f t="shared" si="259"/>
        <v>0</v>
      </c>
      <c r="E977" s="174">
        <f t="shared" si="260"/>
        <v>0</v>
      </c>
      <c r="F977" s="174">
        <f t="shared" si="261"/>
        <v>0</v>
      </c>
      <c r="G977" s="174">
        <f t="shared" si="262"/>
        <v>0</v>
      </c>
      <c r="H977" s="174">
        <f t="shared" si="263"/>
        <v>0</v>
      </c>
      <c r="I977" s="174">
        <f t="shared" si="264"/>
        <v>1</v>
      </c>
      <c r="J977" s="174">
        <f t="shared" si="265"/>
        <v>0</v>
      </c>
      <c r="K977" s="251">
        <f t="shared" si="266"/>
        <v>0.04</v>
      </c>
      <c r="L977" s="174"/>
      <c r="M977" s="174">
        <f t="shared" si="267"/>
        <v>0</v>
      </c>
      <c r="N977" s="174">
        <f t="shared" si="268"/>
        <v>0</v>
      </c>
      <c r="O977" s="174">
        <f t="shared" si="269"/>
        <v>0</v>
      </c>
      <c r="P977" s="174">
        <f t="shared" si="270"/>
        <v>0</v>
      </c>
      <c r="Q977" s="174">
        <f t="shared" si="271"/>
        <v>8</v>
      </c>
      <c r="R977" s="174">
        <f t="shared" si="272"/>
        <v>1</v>
      </c>
      <c r="S977" s="177"/>
      <c r="T977" s="177"/>
      <c r="U977" s="177"/>
      <c r="V977" s="177"/>
      <c r="W977" s="370"/>
      <c r="X977" s="370"/>
      <c r="Y977" s="391"/>
      <c r="Z977" s="177"/>
      <c r="AA977" s="75">
        <v>3513</v>
      </c>
      <c r="AB977" s="75">
        <v>3513044016</v>
      </c>
      <c r="AC977" s="193" t="s">
        <v>144</v>
      </c>
      <c r="AD977" s="75">
        <v>0</v>
      </c>
      <c r="AE977" s="75">
        <v>0</v>
      </c>
      <c r="AF977" s="75">
        <v>0</v>
      </c>
      <c r="AG977" s="75">
        <v>0</v>
      </c>
      <c r="AH977" s="75">
        <v>0</v>
      </c>
      <c r="AI977" s="75">
        <v>1</v>
      </c>
      <c r="AJ977" s="75">
        <v>0</v>
      </c>
      <c r="AK977" s="164">
        <v>0</v>
      </c>
      <c r="AL977" s="164">
        <v>0</v>
      </c>
      <c r="AM977" s="164">
        <v>0</v>
      </c>
      <c r="AN977" s="164">
        <v>0</v>
      </c>
      <c r="AO977" s="164">
        <v>0</v>
      </c>
      <c r="AP977" s="164">
        <v>0</v>
      </c>
      <c r="AQ977" s="164">
        <v>0</v>
      </c>
      <c r="AR977" s="164">
        <v>0</v>
      </c>
      <c r="AS977" s="75">
        <v>0</v>
      </c>
      <c r="AT977" s="165"/>
      <c r="AU977" s="75">
        <v>44</v>
      </c>
      <c r="AV977" s="75">
        <v>16</v>
      </c>
      <c r="AW977" s="369">
        <v>8</v>
      </c>
      <c r="AY977" s="75"/>
    </row>
    <row r="978" spans="1:51">
      <c r="A978" s="164">
        <f t="shared" si="256"/>
        <v>3513</v>
      </c>
      <c r="B978" s="164">
        <f t="shared" si="257"/>
        <v>3513044018</v>
      </c>
      <c r="C978" s="165" t="str">
        <f t="shared" si="258"/>
        <v>NEW HEIGHTS CS OF BROCKTON</v>
      </c>
      <c r="D978" s="174">
        <f t="shared" si="259"/>
        <v>0</v>
      </c>
      <c r="E978" s="174">
        <f t="shared" si="260"/>
        <v>0</v>
      </c>
      <c r="F978" s="174">
        <f t="shared" si="261"/>
        <v>0</v>
      </c>
      <c r="G978" s="174">
        <f t="shared" si="262"/>
        <v>0</v>
      </c>
      <c r="H978" s="174">
        <f t="shared" si="263"/>
        <v>1</v>
      </c>
      <c r="I978" s="174">
        <f t="shared" si="264"/>
        <v>0</v>
      </c>
      <c r="J978" s="174">
        <f t="shared" si="265"/>
        <v>0</v>
      </c>
      <c r="K978" s="251">
        <f t="shared" si="266"/>
        <v>0.04</v>
      </c>
      <c r="L978" s="174"/>
      <c r="M978" s="174">
        <f t="shared" si="267"/>
        <v>0</v>
      </c>
      <c r="N978" s="174">
        <f t="shared" si="268"/>
        <v>0</v>
      </c>
      <c r="O978" s="174">
        <f t="shared" si="269"/>
        <v>0</v>
      </c>
      <c r="P978" s="174">
        <f t="shared" si="270"/>
        <v>1</v>
      </c>
      <c r="Q978" s="174">
        <f t="shared" si="271"/>
        <v>9</v>
      </c>
      <c r="R978" s="174">
        <f t="shared" si="272"/>
        <v>1</v>
      </c>
      <c r="S978" s="177"/>
      <c r="T978" s="177"/>
      <c r="U978" s="177"/>
      <c r="V978" s="177"/>
      <c r="W978" s="370"/>
      <c r="X978" s="370"/>
      <c r="Y978" s="391"/>
      <c r="Z978" s="177"/>
      <c r="AA978" s="75">
        <v>3513</v>
      </c>
      <c r="AB978" s="75">
        <v>3513044018</v>
      </c>
      <c r="AC978" s="193" t="s">
        <v>144</v>
      </c>
      <c r="AD978" s="75">
        <v>0</v>
      </c>
      <c r="AE978" s="75">
        <v>0</v>
      </c>
      <c r="AF978" s="75">
        <v>0</v>
      </c>
      <c r="AG978" s="75">
        <v>0</v>
      </c>
      <c r="AH978" s="75">
        <v>1</v>
      </c>
      <c r="AI978" s="75">
        <v>0</v>
      </c>
      <c r="AJ978" s="75">
        <v>0</v>
      </c>
      <c r="AK978" s="164">
        <v>0</v>
      </c>
      <c r="AL978" s="164">
        <v>0</v>
      </c>
      <c r="AM978" s="164">
        <v>0</v>
      </c>
      <c r="AN978" s="164">
        <v>0</v>
      </c>
      <c r="AO978" s="164">
        <v>1</v>
      </c>
      <c r="AP978" s="164">
        <v>0</v>
      </c>
      <c r="AQ978" s="164">
        <v>0</v>
      </c>
      <c r="AR978" s="164">
        <v>0</v>
      </c>
      <c r="AS978" s="75">
        <v>0</v>
      </c>
      <c r="AT978" s="165"/>
      <c r="AU978" s="75">
        <v>44</v>
      </c>
      <c r="AV978" s="75">
        <v>18</v>
      </c>
      <c r="AW978" s="369">
        <v>9</v>
      </c>
      <c r="AY978" s="75"/>
    </row>
    <row r="979" spans="1:51">
      <c r="A979" s="164">
        <f t="shared" si="256"/>
        <v>3513</v>
      </c>
      <c r="B979" s="164">
        <f t="shared" si="257"/>
        <v>3513044044</v>
      </c>
      <c r="C979" s="165" t="str">
        <f t="shared" si="258"/>
        <v>NEW HEIGHTS CS OF BROCKTON</v>
      </c>
      <c r="D979" s="174">
        <f t="shared" si="259"/>
        <v>0</v>
      </c>
      <c r="E979" s="174">
        <f t="shared" si="260"/>
        <v>0</v>
      </c>
      <c r="F979" s="174">
        <f t="shared" si="261"/>
        <v>0</v>
      </c>
      <c r="G979" s="174">
        <f t="shared" si="262"/>
        <v>0</v>
      </c>
      <c r="H979" s="174">
        <f t="shared" si="263"/>
        <v>316</v>
      </c>
      <c r="I979" s="174">
        <f t="shared" si="264"/>
        <v>338</v>
      </c>
      <c r="J979" s="174">
        <f t="shared" si="265"/>
        <v>0</v>
      </c>
      <c r="K979" s="251">
        <f t="shared" si="266"/>
        <v>26.16</v>
      </c>
      <c r="L979" s="174"/>
      <c r="M979" s="174">
        <f t="shared" si="267"/>
        <v>0</v>
      </c>
      <c r="N979" s="174">
        <f t="shared" si="268"/>
        <v>47</v>
      </c>
      <c r="O979" s="174">
        <f t="shared" si="269"/>
        <v>45</v>
      </c>
      <c r="P979" s="174">
        <f t="shared" si="270"/>
        <v>409</v>
      </c>
      <c r="Q979" s="174">
        <f t="shared" si="271"/>
        <v>11</v>
      </c>
      <c r="R979" s="174">
        <f t="shared" si="272"/>
        <v>654</v>
      </c>
      <c r="S979" s="177"/>
      <c r="T979" s="177"/>
      <c r="U979" s="177"/>
      <c r="V979" s="177"/>
      <c r="W979" s="370"/>
      <c r="X979" s="370"/>
      <c r="Y979" s="391"/>
      <c r="Z979" s="177"/>
      <c r="AA979" s="75">
        <v>3513</v>
      </c>
      <c r="AB979" s="75">
        <v>3513044044</v>
      </c>
      <c r="AC979" s="193" t="s">
        <v>144</v>
      </c>
      <c r="AD979" s="75">
        <v>0</v>
      </c>
      <c r="AE979" s="75">
        <v>0</v>
      </c>
      <c r="AF979" s="75">
        <v>0</v>
      </c>
      <c r="AG979" s="75">
        <v>0</v>
      </c>
      <c r="AH979" s="75">
        <v>316</v>
      </c>
      <c r="AI979" s="75">
        <v>338</v>
      </c>
      <c r="AJ979" s="75">
        <v>0</v>
      </c>
      <c r="AK979" s="164">
        <v>0</v>
      </c>
      <c r="AL979" s="164">
        <v>0</v>
      </c>
      <c r="AM979" s="164">
        <v>47</v>
      </c>
      <c r="AN979" s="164">
        <v>45</v>
      </c>
      <c r="AO979" s="164">
        <v>203</v>
      </c>
      <c r="AP979" s="164">
        <v>0</v>
      </c>
      <c r="AQ979" s="164">
        <v>0</v>
      </c>
      <c r="AR979" s="164">
        <v>0</v>
      </c>
      <c r="AS979" s="75">
        <v>206</v>
      </c>
      <c r="AT979" s="165"/>
      <c r="AU979" s="75">
        <v>44</v>
      </c>
      <c r="AV979" s="75">
        <v>44</v>
      </c>
      <c r="AW979" s="369">
        <v>11</v>
      </c>
      <c r="AY979" s="75"/>
    </row>
    <row r="980" spans="1:51">
      <c r="A980" s="164">
        <f t="shared" si="256"/>
        <v>3513</v>
      </c>
      <c r="B980" s="164">
        <f t="shared" si="257"/>
        <v>3513044050</v>
      </c>
      <c r="C980" s="165" t="str">
        <f t="shared" si="258"/>
        <v>NEW HEIGHTS CS OF BROCKTON</v>
      </c>
      <c r="D980" s="174">
        <f t="shared" si="259"/>
        <v>0</v>
      </c>
      <c r="E980" s="174">
        <f t="shared" si="260"/>
        <v>0</v>
      </c>
      <c r="F980" s="174">
        <f t="shared" si="261"/>
        <v>0</v>
      </c>
      <c r="G980" s="174">
        <f t="shared" si="262"/>
        <v>0</v>
      </c>
      <c r="H980" s="174">
        <f t="shared" si="263"/>
        <v>0</v>
      </c>
      <c r="I980" s="174">
        <f t="shared" si="264"/>
        <v>1</v>
      </c>
      <c r="J980" s="174">
        <f t="shared" si="265"/>
        <v>0</v>
      </c>
      <c r="K980" s="251">
        <f t="shared" si="266"/>
        <v>0.04</v>
      </c>
      <c r="L980" s="174"/>
      <c r="M980" s="174">
        <f t="shared" si="267"/>
        <v>0</v>
      </c>
      <c r="N980" s="174">
        <f t="shared" si="268"/>
        <v>0</v>
      </c>
      <c r="O980" s="174">
        <f t="shared" si="269"/>
        <v>0</v>
      </c>
      <c r="P980" s="174">
        <f t="shared" si="270"/>
        <v>1</v>
      </c>
      <c r="Q980" s="174">
        <f t="shared" si="271"/>
        <v>5</v>
      </c>
      <c r="R980" s="174">
        <f t="shared" si="272"/>
        <v>1</v>
      </c>
      <c r="S980" s="177"/>
      <c r="T980" s="177"/>
      <c r="U980" s="177"/>
      <c r="V980" s="177"/>
      <c r="W980" s="370"/>
      <c r="X980" s="370"/>
      <c r="Y980" s="391"/>
      <c r="Z980" s="177"/>
      <c r="AA980" s="75">
        <v>3513</v>
      </c>
      <c r="AB980" s="75">
        <v>3513044050</v>
      </c>
      <c r="AC980" s="193" t="s">
        <v>144</v>
      </c>
      <c r="AD980" s="75">
        <v>0</v>
      </c>
      <c r="AE980" s="75">
        <v>0</v>
      </c>
      <c r="AF980" s="75">
        <v>0</v>
      </c>
      <c r="AG980" s="75">
        <v>0</v>
      </c>
      <c r="AH980" s="75">
        <v>0</v>
      </c>
      <c r="AI980" s="75">
        <v>1</v>
      </c>
      <c r="AJ980" s="75">
        <v>0</v>
      </c>
      <c r="AK980" s="164">
        <v>0</v>
      </c>
      <c r="AL980" s="164">
        <v>0</v>
      </c>
      <c r="AM980" s="164">
        <v>0</v>
      </c>
      <c r="AN980" s="164">
        <v>0</v>
      </c>
      <c r="AO980" s="164">
        <v>0</v>
      </c>
      <c r="AP980" s="164">
        <v>0</v>
      </c>
      <c r="AQ980" s="164">
        <v>0</v>
      </c>
      <c r="AR980" s="164">
        <v>0</v>
      </c>
      <c r="AS980" s="75">
        <v>1</v>
      </c>
      <c r="AT980" s="165"/>
      <c r="AU980" s="75">
        <v>44</v>
      </c>
      <c r="AV980" s="75">
        <v>50</v>
      </c>
      <c r="AW980" s="369">
        <v>5</v>
      </c>
      <c r="AY980" s="75"/>
    </row>
    <row r="981" spans="1:51">
      <c r="A981" s="164">
        <f t="shared" si="256"/>
        <v>3513</v>
      </c>
      <c r="B981" s="164">
        <f t="shared" si="257"/>
        <v>3513044083</v>
      </c>
      <c r="C981" s="165" t="str">
        <f t="shared" si="258"/>
        <v>NEW HEIGHTS CS OF BROCKTON</v>
      </c>
      <c r="D981" s="174">
        <f t="shared" si="259"/>
        <v>0</v>
      </c>
      <c r="E981" s="174">
        <f t="shared" si="260"/>
        <v>0</v>
      </c>
      <c r="F981" s="174">
        <f t="shared" si="261"/>
        <v>0</v>
      </c>
      <c r="G981" s="174">
        <f t="shared" si="262"/>
        <v>0</v>
      </c>
      <c r="H981" s="174">
        <f t="shared" si="263"/>
        <v>0</v>
      </c>
      <c r="I981" s="174">
        <f t="shared" si="264"/>
        <v>1</v>
      </c>
      <c r="J981" s="174">
        <f t="shared" si="265"/>
        <v>0</v>
      </c>
      <c r="K981" s="251">
        <f t="shared" si="266"/>
        <v>0.04</v>
      </c>
      <c r="L981" s="174"/>
      <c r="M981" s="174">
        <f t="shared" si="267"/>
        <v>0</v>
      </c>
      <c r="N981" s="174">
        <f t="shared" si="268"/>
        <v>0</v>
      </c>
      <c r="O981" s="174">
        <f t="shared" si="269"/>
        <v>0</v>
      </c>
      <c r="P981" s="174">
        <f t="shared" si="270"/>
        <v>1</v>
      </c>
      <c r="Q981" s="174">
        <f t="shared" si="271"/>
        <v>6</v>
      </c>
      <c r="R981" s="174">
        <f t="shared" si="272"/>
        <v>1</v>
      </c>
      <c r="S981" s="177"/>
      <c r="T981" s="177"/>
      <c r="U981" s="177"/>
      <c r="V981" s="177"/>
      <c r="W981" s="370"/>
      <c r="X981" s="370"/>
      <c r="Y981" s="391"/>
      <c r="Z981" s="177"/>
      <c r="AA981" s="75">
        <v>3513</v>
      </c>
      <c r="AB981" s="75">
        <v>3513044083</v>
      </c>
      <c r="AC981" s="193" t="s">
        <v>144</v>
      </c>
      <c r="AD981" s="75">
        <v>0</v>
      </c>
      <c r="AE981" s="75">
        <v>0</v>
      </c>
      <c r="AF981" s="75">
        <v>0</v>
      </c>
      <c r="AG981" s="75">
        <v>0</v>
      </c>
      <c r="AH981" s="75">
        <v>0</v>
      </c>
      <c r="AI981" s="75">
        <v>1</v>
      </c>
      <c r="AJ981" s="75">
        <v>0</v>
      </c>
      <c r="AK981" s="164">
        <v>0</v>
      </c>
      <c r="AL981" s="164">
        <v>0</v>
      </c>
      <c r="AM981" s="164">
        <v>0</v>
      </c>
      <c r="AN981" s="164">
        <v>0</v>
      </c>
      <c r="AO981" s="164">
        <v>0</v>
      </c>
      <c r="AP981" s="164">
        <v>0</v>
      </c>
      <c r="AQ981" s="164">
        <v>0</v>
      </c>
      <c r="AR981" s="164">
        <v>0</v>
      </c>
      <c r="AS981" s="75">
        <v>1</v>
      </c>
      <c r="AT981" s="165"/>
      <c r="AU981" s="75">
        <v>44</v>
      </c>
      <c r="AV981" s="75">
        <v>83</v>
      </c>
      <c r="AW981" s="369">
        <v>6</v>
      </c>
      <c r="AY981" s="75"/>
    </row>
    <row r="982" spans="1:51">
      <c r="A982" s="164">
        <f t="shared" si="256"/>
        <v>3513</v>
      </c>
      <c r="B982" s="164">
        <f t="shared" si="257"/>
        <v>3513044182</v>
      </c>
      <c r="C982" s="165" t="str">
        <f t="shared" si="258"/>
        <v>NEW HEIGHTS CS OF BROCKTON</v>
      </c>
      <c r="D982" s="174">
        <f t="shared" si="259"/>
        <v>0</v>
      </c>
      <c r="E982" s="174">
        <f t="shared" si="260"/>
        <v>0</v>
      </c>
      <c r="F982" s="174">
        <f t="shared" si="261"/>
        <v>0</v>
      </c>
      <c r="G982" s="174">
        <f t="shared" si="262"/>
        <v>0</v>
      </c>
      <c r="H982" s="174">
        <f t="shared" si="263"/>
        <v>0</v>
      </c>
      <c r="I982" s="174">
        <f t="shared" si="264"/>
        <v>1</v>
      </c>
      <c r="J982" s="174">
        <f t="shared" si="265"/>
        <v>0</v>
      </c>
      <c r="K982" s="251">
        <f t="shared" si="266"/>
        <v>0.04</v>
      </c>
      <c r="L982" s="174"/>
      <c r="M982" s="174">
        <f t="shared" si="267"/>
        <v>0</v>
      </c>
      <c r="N982" s="174">
        <f t="shared" si="268"/>
        <v>0</v>
      </c>
      <c r="O982" s="174">
        <f t="shared" si="269"/>
        <v>0</v>
      </c>
      <c r="P982" s="174">
        <f t="shared" si="270"/>
        <v>1</v>
      </c>
      <c r="Q982" s="174">
        <f t="shared" si="271"/>
        <v>8</v>
      </c>
      <c r="R982" s="174">
        <f t="shared" si="272"/>
        <v>1</v>
      </c>
      <c r="S982" s="177"/>
      <c r="T982" s="177"/>
      <c r="U982" s="177"/>
      <c r="V982" s="177"/>
      <c r="W982" s="370"/>
      <c r="X982" s="370"/>
      <c r="Y982" s="391"/>
      <c r="Z982" s="177"/>
      <c r="AA982" s="75">
        <v>3513</v>
      </c>
      <c r="AB982" s="75">
        <v>3513044182</v>
      </c>
      <c r="AC982" s="193" t="s">
        <v>144</v>
      </c>
      <c r="AD982" s="75">
        <v>0</v>
      </c>
      <c r="AE982" s="75">
        <v>0</v>
      </c>
      <c r="AF982" s="75">
        <v>0</v>
      </c>
      <c r="AG982" s="75">
        <v>0</v>
      </c>
      <c r="AH982" s="75">
        <v>0</v>
      </c>
      <c r="AI982" s="75">
        <v>1</v>
      </c>
      <c r="AJ982" s="75">
        <v>0</v>
      </c>
      <c r="AK982" s="164">
        <v>0</v>
      </c>
      <c r="AL982" s="164">
        <v>0</v>
      </c>
      <c r="AM982" s="164">
        <v>0</v>
      </c>
      <c r="AN982" s="164">
        <v>0</v>
      </c>
      <c r="AO982" s="164">
        <v>0</v>
      </c>
      <c r="AP982" s="164">
        <v>0</v>
      </c>
      <c r="AQ982" s="164">
        <v>0</v>
      </c>
      <c r="AR982" s="164">
        <v>0</v>
      </c>
      <c r="AS982" s="75">
        <v>1</v>
      </c>
      <c r="AT982" s="165"/>
      <c r="AU982" s="75">
        <v>44</v>
      </c>
      <c r="AV982" s="75">
        <v>182</v>
      </c>
      <c r="AW982" s="369">
        <v>8</v>
      </c>
      <c r="AY982" s="75"/>
    </row>
    <row r="983" spans="1:51">
      <c r="A983" s="164">
        <f t="shared" si="256"/>
        <v>3513</v>
      </c>
      <c r="B983" s="164">
        <f t="shared" si="257"/>
        <v>3513044243</v>
      </c>
      <c r="C983" s="165" t="str">
        <f t="shared" si="258"/>
        <v>NEW HEIGHTS CS OF BROCKTON</v>
      </c>
      <c r="D983" s="174">
        <f t="shared" si="259"/>
        <v>0</v>
      </c>
      <c r="E983" s="174">
        <f t="shared" si="260"/>
        <v>0</v>
      </c>
      <c r="F983" s="174">
        <f t="shared" si="261"/>
        <v>0</v>
      </c>
      <c r="G983" s="174">
        <f t="shared" si="262"/>
        <v>0</v>
      </c>
      <c r="H983" s="174">
        <f t="shared" si="263"/>
        <v>1</v>
      </c>
      <c r="I983" s="174">
        <f t="shared" si="264"/>
        <v>1</v>
      </c>
      <c r="J983" s="174">
        <f t="shared" si="265"/>
        <v>0</v>
      </c>
      <c r="K983" s="251">
        <f t="shared" si="266"/>
        <v>0.08</v>
      </c>
      <c r="L983" s="174"/>
      <c r="M983" s="174">
        <f t="shared" si="267"/>
        <v>0</v>
      </c>
      <c r="N983" s="174">
        <f t="shared" si="268"/>
        <v>0</v>
      </c>
      <c r="O983" s="174">
        <f t="shared" si="269"/>
        <v>0</v>
      </c>
      <c r="P983" s="174">
        <f t="shared" si="270"/>
        <v>2</v>
      </c>
      <c r="Q983" s="174">
        <f t="shared" si="271"/>
        <v>9</v>
      </c>
      <c r="R983" s="174">
        <f t="shared" si="272"/>
        <v>2</v>
      </c>
      <c r="S983" s="177"/>
      <c r="T983" s="177"/>
      <c r="U983" s="177"/>
      <c r="V983" s="177"/>
      <c r="W983" s="370"/>
      <c r="X983" s="370"/>
      <c r="Y983" s="391"/>
      <c r="Z983" s="177"/>
      <c r="AA983" s="75">
        <v>3513</v>
      </c>
      <c r="AB983" s="75">
        <v>3513044243</v>
      </c>
      <c r="AC983" s="193" t="s">
        <v>144</v>
      </c>
      <c r="AD983" s="75">
        <v>0</v>
      </c>
      <c r="AE983" s="75">
        <v>0</v>
      </c>
      <c r="AF983" s="75">
        <v>0</v>
      </c>
      <c r="AG983" s="75">
        <v>0</v>
      </c>
      <c r="AH983" s="75">
        <v>1</v>
      </c>
      <c r="AI983" s="75">
        <v>1</v>
      </c>
      <c r="AJ983" s="75">
        <v>0</v>
      </c>
      <c r="AK983" s="164">
        <v>0</v>
      </c>
      <c r="AL983" s="164">
        <v>0</v>
      </c>
      <c r="AM983" s="164">
        <v>0</v>
      </c>
      <c r="AN983" s="164">
        <v>0</v>
      </c>
      <c r="AO983" s="164">
        <v>1</v>
      </c>
      <c r="AP983" s="164">
        <v>0</v>
      </c>
      <c r="AQ983" s="164">
        <v>0</v>
      </c>
      <c r="AR983" s="164">
        <v>0</v>
      </c>
      <c r="AS983" s="75">
        <v>1</v>
      </c>
      <c r="AT983" s="165"/>
      <c r="AU983" s="75">
        <v>44</v>
      </c>
      <c r="AV983" s="75">
        <v>243</v>
      </c>
      <c r="AW983" s="369">
        <v>9</v>
      </c>
      <c r="AY983" s="75"/>
    </row>
    <row r="984" spans="1:51">
      <c r="A984" s="164">
        <f t="shared" si="256"/>
        <v>3513</v>
      </c>
      <c r="B984" s="164">
        <f t="shared" si="257"/>
        <v>3513044244</v>
      </c>
      <c r="C984" s="165" t="str">
        <f t="shared" si="258"/>
        <v>NEW HEIGHTS CS OF BROCKTON</v>
      </c>
      <c r="D984" s="174">
        <f t="shared" si="259"/>
        <v>0</v>
      </c>
      <c r="E984" s="174">
        <f t="shared" si="260"/>
        <v>0</v>
      </c>
      <c r="F984" s="174">
        <f t="shared" si="261"/>
        <v>0</v>
      </c>
      <c r="G984" s="174">
        <f t="shared" si="262"/>
        <v>0</v>
      </c>
      <c r="H984" s="174">
        <f t="shared" si="263"/>
        <v>5</v>
      </c>
      <c r="I984" s="174">
        <f t="shared" si="264"/>
        <v>19</v>
      </c>
      <c r="J984" s="174">
        <f t="shared" si="265"/>
        <v>0</v>
      </c>
      <c r="K984" s="251">
        <f t="shared" si="266"/>
        <v>0.96</v>
      </c>
      <c r="L984" s="174"/>
      <c r="M984" s="174">
        <f t="shared" si="267"/>
        <v>0</v>
      </c>
      <c r="N984" s="174">
        <f t="shared" si="268"/>
        <v>0</v>
      </c>
      <c r="O984" s="174">
        <f t="shared" si="269"/>
        <v>5</v>
      </c>
      <c r="P984" s="174">
        <f t="shared" si="270"/>
        <v>14</v>
      </c>
      <c r="Q984" s="174">
        <f t="shared" si="271"/>
        <v>10</v>
      </c>
      <c r="R984" s="174">
        <f t="shared" si="272"/>
        <v>24</v>
      </c>
      <c r="S984" s="177"/>
      <c r="T984" s="177"/>
      <c r="U984" s="177"/>
      <c r="V984" s="177"/>
      <c r="W984" s="370"/>
      <c r="X984" s="370"/>
      <c r="Y984" s="391"/>
      <c r="Z984" s="177"/>
      <c r="AA984" s="75">
        <v>3513</v>
      </c>
      <c r="AB984" s="75">
        <v>3513044244</v>
      </c>
      <c r="AC984" s="193" t="s">
        <v>144</v>
      </c>
      <c r="AD984" s="75">
        <v>0</v>
      </c>
      <c r="AE984" s="75">
        <v>0</v>
      </c>
      <c r="AF984" s="75">
        <v>0</v>
      </c>
      <c r="AG984" s="75">
        <v>0</v>
      </c>
      <c r="AH984" s="75">
        <v>5</v>
      </c>
      <c r="AI984" s="75">
        <v>19</v>
      </c>
      <c r="AJ984" s="75">
        <v>0</v>
      </c>
      <c r="AK984" s="164">
        <v>0</v>
      </c>
      <c r="AL984" s="164">
        <v>0</v>
      </c>
      <c r="AM984" s="164">
        <v>0</v>
      </c>
      <c r="AN984" s="164">
        <v>5</v>
      </c>
      <c r="AO984" s="164">
        <v>3</v>
      </c>
      <c r="AP984" s="164">
        <v>0</v>
      </c>
      <c r="AQ984" s="164">
        <v>0</v>
      </c>
      <c r="AR984" s="164">
        <v>0</v>
      </c>
      <c r="AS984" s="75">
        <v>11</v>
      </c>
      <c r="AT984" s="165"/>
      <c r="AU984" s="75">
        <v>44</v>
      </c>
      <c r="AV984" s="75">
        <v>244</v>
      </c>
      <c r="AW984" s="369">
        <v>10</v>
      </c>
      <c r="AY984" s="75"/>
    </row>
    <row r="985" spans="1:51">
      <c r="A985" s="164">
        <f t="shared" si="256"/>
        <v>3513</v>
      </c>
      <c r="B985" s="164">
        <f t="shared" si="257"/>
        <v>3513044285</v>
      </c>
      <c r="C985" s="165" t="str">
        <f t="shared" si="258"/>
        <v>NEW HEIGHTS CS OF BROCKTON</v>
      </c>
      <c r="D985" s="174">
        <f t="shared" si="259"/>
        <v>0</v>
      </c>
      <c r="E985" s="174">
        <f t="shared" si="260"/>
        <v>0</v>
      </c>
      <c r="F985" s="174">
        <f t="shared" si="261"/>
        <v>0</v>
      </c>
      <c r="G985" s="174">
        <f t="shared" si="262"/>
        <v>0</v>
      </c>
      <c r="H985" s="174">
        <f t="shared" si="263"/>
        <v>1</v>
      </c>
      <c r="I985" s="174">
        <f t="shared" si="264"/>
        <v>1</v>
      </c>
      <c r="J985" s="174">
        <f t="shared" si="265"/>
        <v>0</v>
      </c>
      <c r="K985" s="251">
        <f t="shared" si="266"/>
        <v>0.08</v>
      </c>
      <c r="L985" s="174"/>
      <c r="M985" s="174">
        <f t="shared" si="267"/>
        <v>0</v>
      </c>
      <c r="N985" s="174">
        <f t="shared" si="268"/>
        <v>1</v>
      </c>
      <c r="O985" s="174">
        <f t="shared" si="269"/>
        <v>0</v>
      </c>
      <c r="P985" s="174">
        <f t="shared" si="270"/>
        <v>2</v>
      </c>
      <c r="Q985" s="174">
        <f t="shared" si="271"/>
        <v>9</v>
      </c>
      <c r="R985" s="174">
        <f t="shared" si="272"/>
        <v>2</v>
      </c>
      <c r="S985" s="177"/>
      <c r="T985" s="177"/>
      <c r="U985" s="177"/>
      <c r="V985" s="177"/>
      <c r="W985" s="370"/>
      <c r="X985" s="370"/>
      <c r="Y985" s="391"/>
      <c r="Z985" s="177"/>
      <c r="AA985" s="75">
        <v>3513</v>
      </c>
      <c r="AB985" s="75">
        <v>3513044285</v>
      </c>
      <c r="AC985" s="193" t="s">
        <v>144</v>
      </c>
      <c r="AD985" s="75">
        <v>0</v>
      </c>
      <c r="AE985" s="75">
        <v>0</v>
      </c>
      <c r="AF985" s="75">
        <v>0</v>
      </c>
      <c r="AG985" s="75">
        <v>0</v>
      </c>
      <c r="AH985" s="75">
        <v>1</v>
      </c>
      <c r="AI985" s="75">
        <v>1</v>
      </c>
      <c r="AJ985" s="75">
        <v>0</v>
      </c>
      <c r="AK985" s="164">
        <v>0</v>
      </c>
      <c r="AL985" s="164">
        <v>0</v>
      </c>
      <c r="AM985" s="164">
        <v>1</v>
      </c>
      <c r="AN985" s="164">
        <v>0</v>
      </c>
      <c r="AO985" s="164">
        <v>1</v>
      </c>
      <c r="AP985" s="164">
        <v>0</v>
      </c>
      <c r="AQ985" s="164">
        <v>0</v>
      </c>
      <c r="AR985" s="164">
        <v>0</v>
      </c>
      <c r="AS985" s="75">
        <v>1</v>
      </c>
      <c r="AT985" s="165"/>
      <c r="AU985" s="75">
        <v>44</v>
      </c>
      <c r="AV985" s="75">
        <v>285</v>
      </c>
      <c r="AW985" s="369">
        <v>9</v>
      </c>
      <c r="AY985" s="75"/>
    </row>
    <row r="986" spans="1:51">
      <c r="A986" s="164">
        <f t="shared" si="256"/>
        <v>3513</v>
      </c>
      <c r="B986" s="164">
        <f t="shared" si="257"/>
        <v>3513044293</v>
      </c>
      <c r="C986" s="165" t="str">
        <f t="shared" si="258"/>
        <v>NEW HEIGHTS CS OF BROCKTON</v>
      </c>
      <c r="D986" s="174">
        <f t="shared" si="259"/>
        <v>0</v>
      </c>
      <c r="E986" s="174">
        <f t="shared" si="260"/>
        <v>0</v>
      </c>
      <c r="F986" s="174">
        <f t="shared" si="261"/>
        <v>0</v>
      </c>
      <c r="G986" s="174">
        <f t="shared" si="262"/>
        <v>0</v>
      </c>
      <c r="H986" s="174">
        <f t="shared" si="263"/>
        <v>15</v>
      </c>
      <c r="I986" s="174">
        <f t="shared" si="264"/>
        <v>22</v>
      </c>
      <c r="J986" s="174">
        <f t="shared" si="265"/>
        <v>0</v>
      </c>
      <c r="K986" s="251">
        <f t="shared" si="266"/>
        <v>1.48</v>
      </c>
      <c r="L986" s="174"/>
      <c r="M986" s="174">
        <f t="shared" si="267"/>
        <v>0</v>
      </c>
      <c r="N986" s="174">
        <f t="shared" si="268"/>
        <v>3</v>
      </c>
      <c r="O986" s="174">
        <f t="shared" si="269"/>
        <v>1</v>
      </c>
      <c r="P986" s="174">
        <f t="shared" si="270"/>
        <v>16</v>
      </c>
      <c r="Q986" s="174">
        <f t="shared" si="271"/>
        <v>10</v>
      </c>
      <c r="R986" s="174">
        <f t="shared" si="272"/>
        <v>37</v>
      </c>
      <c r="S986" s="177"/>
      <c r="T986" s="177"/>
      <c r="U986" s="177"/>
      <c r="V986" s="177"/>
      <c r="W986" s="370"/>
      <c r="X986" s="370"/>
      <c r="Y986" s="391"/>
      <c r="Z986" s="177"/>
      <c r="AA986" s="75">
        <v>3513</v>
      </c>
      <c r="AB986" s="75">
        <v>3513044293</v>
      </c>
      <c r="AC986" s="193" t="s">
        <v>144</v>
      </c>
      <c r="AD986" s="75">
        <v>0</v>
      </c>
      <c r="AE986" s="75">
        <v>0</v>
      </c>
      <c r="AF986" s="75">
        <v>0</v>
      </c>
      <c r="AG986" s="75">
        <v>0</v>
      </c>
      <c r="AH986" s="75">
        <v>15</v>
      </c>
      <c r="AI986" s="75">
        <v>22</v>
      </c>
      <c r="AJ986" s="75">
        <v>0</v>
      </c>
      <c r="AK986" s="164">
        <v>0</v>
      </c>
      <c r="AL986" s="164">
        <v>0</v>
      </c>
      <c r="AM986" s="164">
        <v>3</v>
      </c>
      <c r="AN986" s="164">
        <v>1</v>
      </c>
      <c r="AO986" s="164">
        <v>8</v>
      </c>
      <c r="AP986" s="164">
        <v>0</v>
      </c>
      <c r="AQ986" s="164">
        <v>0</v>
      </c>
      <c r="AR986" s="164">
        <v>0</v>
      </c>
      <c r="AS986" s="75">
        <v>8</v>
      </c>
      <c r="AT986" s="165"/>
      <c r="AU986" s="75">
        <v>44</v>
      </c>
      <c r="AV986" s="75">
        <v>293</v>
      </c>
      <c r="AW986" s="369">
        <v>10</v>
      </c>
      <c r="AY986" s="75"/>
    </row>
    <row r="987" spans="1:51">
      <c r="A987" s="164">
        <f t="shared" si="256"/>
        <v>3513</v>
      </c>
      <c r="B987" s="164">
        <f t="shared" si="257"/>
        <v>3513044625</v>
      </c>
      <c r="C987" s="165" t="str">
        <f t="shared" si="258"/>
        <v>NEW HEIGHTS CS OF BROCKTON</v>
      </c>
      <c r="D987" s="174">
        <f t="shared" si="259"/>
        <v>0</v>
      </c>
      <c r="E987" s="174">
        <f t="shared" si="260"/>
        <v>0</v>
      </c>
      <c r="F987" s="174">
        <f t="shared" si="261"/>
        <v>0</v>
      </c>
      <c r="G987" s="174">
        <f t="shared" si="262"/>
        <v>0</v>
      </c>
      <c r="H987" s="174">
        <f t="shared" si="263"/>
        <v>3</v>
      </c>
      <c r="I987" s="174">
        <f t="shared" si="264"/>
        <v>4</v>
      </c>
      <c r="J987" s="174">
        <f t="shared" si="265"/>
        <v>0</v>
      </c>
      <c r="K987" s="251">
        <f t="shared" si="266"/>
        <v>0.28000000000000003</v>
      </c>
      <c r="L987" s="174"/>
      <c r="M987" s="174">
        <f t="shared" si="267"/>
        <v>0</v>
      </c>
      <c r="N987" s="174">
        <f t="shared" si="268"/>
        <v>0</v>
      </c>
      <c r="O987" s="174">
        <f t="shared" si="269"/>
        <v>0</v>
      </c>
      <c r="P987" s="174">
        <f t="shared" si="270"/>
        <v>3</v>
      </c>
      <c r="Q987" s="174">
        <f t="shared" si="271"/>
        <v>6</v>
      </c>
      <c r="R987" s="174">
        <f t="shared" si="272"/>
        <v>7</v>
      </c>
      <c r="S987" s="177"/>
      <c r="T987" s="177"/>
      <c r="U987" s="177"/>
      <c r="V987" s="177"/>
      <c r="W987" s="370"/>
      <c r="X987" s="370"/>
      <c r="Y987" s="391"/>
      <c r="Z987" s="177"/>
      <c r="AA987" s="75">
        <v>3513</v>
      </c>
      <c r="AB987" s="75">
        <v>3513044625</v>
      </c>
      <c r="AC987" s="193" t="s">
        <v>144</v>
      </c>
      <c r="AD987" s="75">
        <v>0</v>
      </c>
      <c r="AE987" s="75">
        <v>0</v>
      </c>
      <c r="AF987" s="75">
        <v>0</v>
      </c>
      <c r="AG987" s="75">
        <v>0</v>
      </c>
      <c r="AH987" s="75">
        <v>3</v>
      </c>
      <c r="AI987" s="75">
        <v>4</v>
      </c>
      <c r="AJ987" s="75">
        <v>0</v>
      </c>
      <c r="AK987" s="164">
        <v>0</v>
      </c>
      <c r="AL987" s="164">
        <v>0</v>
      </c>
      <c r="AM987" s="164">
        <v>0</v>
      </c>
      <c r="AN987" s="164">
        <v>0</v>
      </c>
      <c r="AO987" s="164">
        <v>1</v>
      </c>
      <c r="AP987" s="164">
        <v>0</v>
      </c>
      <c r="AQ987" s="164">
        <v>0</v>
      </c>
      <c r="AR987" s="164">
        <v>0</v>
      </c>
      <c r="AS987" s="75">
        <v>2</v>
      </c>
      <c r="AT987" s="165"/>
      <c r="AU987" s="75">
        <v>44</v>
      </c>
      <c r="AV987" s="75">
        <v>625</v>
      </c>
      <c r="AW987" s="369">
        <v>6</v>
      </c>
      <c r="AY987" s="75"/>
    </row>
    <row r="988" spans="1:51">
      <c r="A988" s="164">
        <f t="shared" si="256"/>
        <v>3513</v>
      </c>
      <c r="B988" s="164">
        <f t="shared" si="257"/>
        <v>3513044780</v>
      </c>
      <c r="C988" s="165" t="str">
        <f t="shared" si="258"/>
        <v>NEW HEIGHTS CS OF BROCKTON</v>
      </c>
      <c r="D988" s="174">
        <f t="shared" si="259"/>
        <v>0</v>
      </c>
      <c r="E988" s="174">
        <f t="shared" si="260"/>
        <v>0</v>
      </c>
      <c r="F988" s="174">
        <f t="shared" si="261"/>
        <v>0</v>
      </c>
      <c r="G988" s="174">
        <f t="shared" si="262"/>
        <v>0</v>
      </c>
      <c r="H988" s="174">
        <f t="shared" si="263"/>
        <v>0</v>
      </c>
      <c r="I988" s="174">
        <f t="shared" si="264"/>
        <v>3</v>
      </c>
      <c r="J988" s="174">
        <f t="shared" si="265"/>
        <v>0</v>
      </c>
      <c r="K988" s="251">
        <f t="shared" si="266"/>
        <v>0.12</v>
      </c>
      <c r="L988" s="174"/>
      <c r="M988" s="174">
        <f t="shared" si="267"/>
        <v>0</v>
      </c>
      <c r="N988" s="174">
        <f t="shared" si="268"/>
        <v>0</v>
      </c>
      <c r="O988" s="174">
        <f t="shared" si="269"/>
        <v>0</v>
      </c>
      <c r="P988" s="174">
        <f t="shared" si="270"/>
        <v>2</v>
      </c>
      <c r="Q988" s="174">
        <f t="shared" si="271"/>
        <v>6</v>
      </c>
      <c r="R988" s="174">
        <f t="shared" si="272"/>
        <v>3</v>
      </c>
      <c r="S988" s="177"/>
      <c r="T988" s="177"/>
      <c r="U988" s="177"/>
      <c r="V988" s="177"/>
      <c r="W988" s="370"/>
      <c r="X988" s="370"/>
      <c r="Y988" s="391"/>
      <c r="Z988" s="177"/>
      <c r="AA988" s="75">
        <v>3513</v>
      </c>
      <c r="AB988" s="75">
        <v>3513044780</v>
      </c>
      <c r="AC988" s="193" t="s">
        <v>144</v>
      </c>
      <c r="AD988" s="75">
        <v>0</v>
      </c>
      <c r="AE988" s="75">
        <v>0</v>
      </c>
      <c r="AF988" s="75">
        <v>0</v>
      </c>
      <c r="AG988" s="75">
        <v>0</v>
      </c>
      <c r="AH988" s="75">
        <v>0</v>
      </c>
      <c r="AI988" s="75">
        <v>3</v>
      </c>
      <c r="AJ988" s="75">
        <v>0</v>
      </c>
      <c r="AK988" s="164">
        <v>0</v>
      </c>
      <c r="AL988" s="164">
        <v>0</v>
      </c>
      <c r="AM988" s="164">
        <v>0</v>
      </c>
      <c r="AN988" s="164">
        <v>0</v>
      </c>
      <c r="AO988" s="164">
        <v>0</v>
      </c>
      <c r="AP988" s="164">
        <v>0</v>
      </c>
      <c r="AQ988" s="164">
        <v>0</v>
      </c>
      <c r="AR988" s="164">
        <v>0</v>
      </c>
      <c r="AS988" s="75">
        <v>2</v>
      </c>
      <c r="AT988" s="165"/>
      <c r="AU988" s="75">
        <v>44</v>
      </c>
      <c r="AV988" s="75">
        <v>780</v>
      </c>
      <c r="AW988" s="369">
        <v>6</v>
      </c>
      <c r="AY988" s="75"/>
    </row>
    <row r="989" spans="1:51">
      <c r="A989" s="164">
        <f t="shared" si="256"/>
        <v>3514</v>
      </c>
      <c r="B989" s="164">
        <f t="shared" si="257"/>
        <v>3514281005</v>
      </c>
      <c r="C989" s="165" t="str">
        <f t="shared" si="258"/>
        <v>LIBERTAS ACADEMY</v>
      </c>
      <c r="D989" s="174">
        <f t="shared" si="259"/>
        <v>0</v>
      </c>
      <c r="E989" s="174">
        <f t="shared" si="260"/>
        <v>0</v>
      </c>
      <c r="F989" s="174">
        <f t="shared" si="261"/>
        <v>0</v>
      </c>
      <c r="G989" s="174">
        <f t="shared" si="262"/>
        <v>0</v>
      </c>
      <c r="H989" s="174">
        <f t="shared" si="263"/>
        <v>1</v>
      </c>
      <c r="I989" s="174">
        <f t="shared" si="264"/>
        <v>0</v>
      </c>
      <c r="J989" s="174">
        <f t="shared" si="265"/>
        <v>0</v>
      </c>
      <c r="K989" s="251">
        <f t="shared" si="266"/>
        <v>0.04</v>
      </c>
      <c r="L989" s="174"/>
      <c r="M989" s="174">
        <f t="shared" si="267"/>
        <v>0</v>
      </c>
      <c r="N989" s="174">
        <f t="shared" si="268"/>
        <v>0</v>
      </c>
      <c r="O989" s="174">
        <f t="shared" si="269"/>
        <v>0</v>
      </c>
      <c r="P989" s="174">
        <f t="shared" si="270"/>
        <v>1</v>
      </c>
      <c r="Q989" s="174">
        <f t="shared" si="271"/>
        <v>8</v>
      </c>
      <c r="R989" s="174">
        <f t="shared" si="272"/>
        <v>1</v>
      </c>
      <c r="S989" s="177"/>
      <c r="T989" s="177"/>
      <c r="U989" s="177"/>
      <c r="V989" s="177"/>
      <c r="W989" s="370"/>
      <c r="X989" s="370"/>
      <c r="Y989" s="391"/>
      <c r="Z989" s="177"/>
      <c r="AA989" s="75">
        <v>3514</v>
      </c>
      <c r="AB989" s="75">
        <v>3514281005</v>
      </c>
      <c r="AC989" s="193" t="s">
        <v>146</v>
      </c>
      <c r="AD989" s="75">
        <v>0</v>
      </c>
      <c r="AE989" s="75">
        <v>0</v>
      </c>
      <c r="AF989" s="75">
        <v>0</v>
      </c>
      <c r="AG989" s="75">
        <v>0</v>
      </c>
      <c r="AH989" s="75">
        <v>1</v>
      </c>
      <c r="AI989" s="75">
        <v>0</v>
      </c>
      <c r="AJ989" s="75">
        <v>0</v>
      </c>
      <c r="AK989" s="164">
        <v>0</v>
      </c>
      <c r="AL989" s="164">
        <v>0</v>
      </c>
      <c r="AM989" s="164">
        <v>0</v>
      </c>
      <c r="AN989" s="164">
        <v>0</v>
      </c>
      <c r="AO989" s="164">
        <v>1</v>
      </c>
      <c r="AP989" s="164">
        <v>0</v>
      </c>
      <c r="AQ989" s="164">
        <v>0</v>
      </c>
      <c r="AR989" s="164">
        <v>0</v>
      </c>
      <c r="AS989" s="75">
        <v>0</v>
      </c>
      <c r="AT989" s="165"/>
      <c r="AU989" s="75">
        <v>281</v>
      </c>
      <c r="AV989" s="75">
        <v>5</v>
      </c>
      <c r="AW989" s="369">
        <v>8</v>
      </c>
      <c r="AY989" s="75"/>
    </row>
    <row r="990" spans="1:51">
      <c r="A990" s="164">
        <f t="shared" si="256"/>
        <v>3514</v>
      </c>
      <c r="B990" s="164">
        <f t="shared" si="257"/>
        <v>3514281061</v>
      </c>
      <c r="C990" s="165" t="str">
        <f t="shared" si="258"/>
        <v>LIBERTAS ACADEMY</v>
      </c>
      <c r="D990" s="174">
        <f t="shared" si="259"/>
        <v>0</v>
      </c>
      <c r="E990" s="174">
        <f t="shared" si="260"/>
        <v>0</v>
      </c>
      <c r="F990" s="174">
        <f t="shared" si="261"/>
        <v>0</v>
      </c>
      <c r="G990" s="174">
        <f t="shared" si="262"/>
        <v>0</v>
      </c>
      <c r="H990" s="174">
        <f t="shared" si="263"/>
        <v>2</v>
      </c>
      <c r="I990" s="174">
        <f t="shared" si="264"/>
        <v>3</v>
      </c>
      <c r="J990" s="174">
        <f t="shared" si="265"/>
        <v>0</v>
      </c>
      <c r="K990" s="251">
        <f t="shared" si="266"/>
        <v>0.2</v>
      </c>
      <c r="L990" s="174"/>
      <c r="M990" s="174">
        <f t="shared" si="267"/>
        <v>0</v>
      </c>
      <c r="N990" s="174">
        <f t="shared" si="268"/>
        <v>0</v>
      </c>
      <c r="O990" s="174">
        <f t="shared" si="269"/>
        <v>0</v>
      </c>
      <c r="P990" s="174">
        <f t="shared" si="270"/>
        <v>3</v>
      </c>
      <c r="Q990" s="174">
        <f t="shared" si="271"/>
        <v>10</v>
      </c>
      <c r="R990" s="174">
        <f t="shared" si="272"/>
        <v>5</v>
      </c>
      <c r="S990" s="177"/>
      <c r="T990" s="177"/>
      <c r="U990" s="177"/>
      <c r="V990" s="177"/>
      <c r="W990" s="370"/>
      <c r="X990" s="370"/>
      <c r="Y990" s="391"/>
      <c r="Z990" s="177"/>
      <c r="AA990" s="75">
        <v>3514</v>
      </c>
      <c r="AB990" s="75">
        <v>3514281061</v>
      </c>
      <c r="AC990" s="193" t="s">
        <v>146</v>
      </c>
      <c r="AD990" s="75">
        <v>0</v>
      </c>
      <c r="AE990" s="75">
        <v>0</v>
      </c>
      <c r="AF990" s="75">
        <v>0</v>
      </c>
      <c r="AG990" s="75">
        <v>0</v>
      </c>
      <c r="AH990" s="75">
        <v>2</v>
      </c>
      <c r="AI990" s="75">
        <v>3</v>
      </c>
      <c r="AJ990" s="75">
        <v>0</v>
      </c>
      <c r="AK990" s="164">
        <v>0</v>
      </c>
      <c r="AL990" s="164">
        <v>0</v>
      </c>
      <c r="AM990" s="164">
        <v>0</v>
      </c>
      <c r="AN990" s="164">
        <v>0</v>
      </c>
      <c r="AO990" s="164">
        <v>0</v>
      </c>
      <c r="AP990" s="164">
        <v>0</v>
      </c>
      <c r="AQ990" s="164">
        <v>0</v>
      </c>
      <c r="AR990" s="164">
        <v>0</v>
      </c>
      <c r="AS990" s="75">
        <v>3</v>
      </c>
      <c r="AT990" s="165"/>
      <c r="AU990" s="75">
        <v>281</v>
      </c>
      <c r="AV990" s="75">
        <v>61</v>
      </c>
      <c r="AW990" s="369">
        <v>10</v>
      </c>
      <c r="AY990" s="75"/>
    </row>
    <row r="991" spans="1:51">
      <c r="A991" s="164">
        <f t="shared" si="256"/>
        <v>3514</v>
      </c>
      <c r="B991" s="164">
        <f t="shared" si="257"/>
        <v>3514281137</v>
      </c>
      <c r="C991" s="165" t="str">
        <f t="shared" si="258"/>
        <v>LIBERTAS ACADEMY</v>
      </c>
      <c r="D991" s="174">
        <f t="shared" si="259"/>
        <v>0</v>
      </c>
      <c r="E991" s="174">
        <f t="shared" si="260"/>
        <v>0</v>
      </c>
      <c r="F991" s="174">
        <f t="shared" si="261"/>
        <v>0</v>
      </c>
      <c r="G991" s="174">
        <f t="shared" si="262"/>
        <v>0</v>
      </c>
      <c r="H991" s="174">
        <f t="shared" si="263"/>
        <v>1</v>
      </c>
      <c r="I991" s="174">
        <f t="shared" si="264"/>
        <v>2</v>
      </c>
      <c r="J991" s="174">
        <f t="shared" si="265"/>
        <v>0</v>
      </c>
      <c r="K991" s="251">
        <f t="shared" si="266"/>
        <v>0.12</v>
      </c>
      <c r="L991" s="174"/>
      <c r="M991" s="174">
        <f t="shared" si="267"/>
        <v>0</v>
      </c>
      <c r="N991" s="174">
        <f t="shared" si="268"/>
        <v>0</v>
      </c>
      <c r="O991" s="174">
        <f t="shared" si="269"/>
        <v>0</v>
      </c>
      <c r="P991" s="174">
        <f t="shared" si="270"/>
        <v>3</v>
      </c>
      <c r="Q991" s="174">
        <f t="shared" si="271"/>
        <v>12</v>
      </c>
      <c r="R991" s="174">
        <f t="shared" si="272"/>
        <v>3</v>
      </c>
      <c r="S991" s="177"/>
      <c r="T991" s="177"/>
      <c r="U991" s="177"/>
      <c r="V991" s="177"/>
      <c r="W991" s="370"/>
      <c r="X991" s="370"/>
      <c r="Y991" s="391"/>
      <c r="Z991" s="177"/>
      <c r="AA991" s="75">
        <v>3514</v>
      </c>
      <c r="AB991" s="75">
        <v>3514281137</v>
      </c>
      <c r="AC991" s="193" t="s">
        <v>146</v>
      </c>
      <c r="AD991" s="75">
        <v>0</v>
      </c>
      <c r="AE991" s="75">
        <v>0</v>
      </c>
      <c r="AF991" s="75">
        <v>0</v>
      </c>
      <c r="AG991" s="75">
        <v>0</v>
      </c>
      <c r="AH991" s="75">
        <v>1</v>
      </c>
      <c r="AI991" s="75">
        <v>2</v>
      </c>
      <c r="AJ991" s="75">
        <v>0</v>
      </c>
      <c r="AK991" s="164">
        <v>0</v>
      </c>
      <c r="AL991" s="164">
        <v>0</v>
      </c>
      <c r="AM991" s="164">
        <v>0</v>
      </c>
      <c r="AN991" s="164">
        <v>0</v>
      </c>
      <c r="AO991" s="164">
        <v>1</v>
      </c>
      <c r="AP991" s="164">
        <v>0</v>
      </c>
      <c r="AQ991" s="164">
        <v>0</v>
      </c>
      <c r="AR991" s="164">
        <v>0</v>
      </c>
      <c r="AS991" s="75">
        <v>2</v>
      </c>
      <c r="AT991" s="165"/>
      <c r="AU991" s="75">
        <v>281</v>
      </c>
      <c r="AV991" s="75">
        <v>137</v>
      </c>
      <c r="AW991" s="369">
        <v>12</v>
      </c>
      <c r="AY991" s="75"/>
    </row>
    <row r="992" spans="1:51">
      <c r="A992" s="164">
        <f t="shared" si="256"/>
        <v>3514</v>
      </c>
      <c r="B992" s="164">
        <f t="shared" si="257"/>
        <v>3514281161</v>
      </c>
      <c r="C992" s="165" t="str">
        <f t="shared" si="258"/>
        <v>LIBERTAS ACADEMY</v>
      </c>
      <c r="D992" s="174">
        <f t="shared" si="259"/>
        <v>0</v>
      </c>
      <c r="E992" s="174">
        <f t="shared" si="260"/>
        <v>0</v>
      </c>
      <c r="F992" s="174">
        <f t="shared" si="261"/>
        <v>0</v>
      </c>
      <c r="G992" s="174">
        <f t="shared" si="262"/>
        <v>0</v>
      </c>
      <c r="H992" s="174">
        <f t="shared" si="263"/>
        <v>1</v>
      </c>
      <c r="I992" s="174">
        <f t="shared" si="264"/>
        <v>0</v>
      </c>
      <c r="J992" s="174">
        <f t="shared" si="265"/>
        <v>0</v>
      </c>
      <c r="K992" s="251">
        <f t="shared" si="266"/>
        <v>0.04</v>
      </c>
      <c r="L992" s="174"/>
      <c r="M992" s="174">
        <f t="shared" si="267"/>
        <v>0</v>
      </c>
      <c r="N992" s="174">
        <f t="shared" si="268"/>
        <v>0</v>
      </c>
      <c r="O992" s="174">
        <f t="shared" si="269"/>
        <v>0</v>
      </c>
      <c r="P992" s="174">
        <f t="shared" si="270"/>
        <v>1</v>
      </c>
      <c r="Q992" s="174">
        <f t="shared" si="271"/>
        <v>7</v>
      </c>
      <c r="R992" s="174">
        <f t="shared" si="272"/>
        <v>1</v>
      </c>
      <c r="S992" s="177"/>
      <c r="T992" s="177"/>
      <c r="U992" s="177"/>
      <c r="V992" s="177"/>
      <c r="W992" s="370"/>
      <c r="X992" s="370"/>
      <c r="Y992" s="391"/>
      <c r="Z992" s="177"/>
      <c r="AA992" s="75">
        <v>3514</v>
      </c>
      <c r="AB992" s="75">
        <v>3514281161</v>
      </c>
      <c r="AC992" s="193" t="s">
        <v>146</v>
      </c>
      <c r="AD992" s="75">
        <v>0</v>
      </c>
      <c r="AE992" s="75">
        <v>0</v>
      </c>
      <c r="AF992" s="75">
        <v>0</v>
      </c>
      <c r="AG992" s="75">
        <v>0</v>
      </c>
      <c r="AH992" s="75">
        <v>1</v>
      </c>
      <c r="AI992" s="75">
        <v>0</v>
      </c>
      <c r="AJ992" s="75">
        <v>0</v>
      </c>
      <c r="AK992" s="164">
        <v>0</v>
      </c>
      <c r="AL992" s="164">
        <v>0</v>
      </c>
      <c r="AM992" s="164">
        <v>0</v>
      </c>
      <c r="AN992" s="164">
        <v>0</v>
      </c>
      <c r="AO992" s="164">
        <v>1</v>
      </c>
      <c r="AP992" s="164">
        <v>0</v>
      </c>
      <c r="AQ992" s="164">
        <v>0</v>
      </c>
      <c r="AR992" s="164">
        <v>0</v>
      </c>
      <c r="AS992" s="75">
        <v>0</v>
      </c>
      <c r="AT992" s="165"/>
      <c r="AU992" s="75">
        <v>281</v>
      </c>
      <c r="AV992" s="75">
        <v>161</v>
      </c>
      <c r="AW992" s="369">
        <v>7</v>
      </c>
      <c r="AY992" s="75"/>
    </row>
    <row r="993" spans="1:51">
      <c r="A993" s="164">
        <f t="shared" si="256"/>
        <v>3514</v>
      </c>
      <c r="B993" s="164">
        <f t="shared" si="257"/>
        <v>3514281281</v>
      </c>
      <c r="C993" s="165" t="str">
        <f t="shared" si="258"/>
        <v>LIBERTAS ACADEMY</v>
      </c>
      <c r="D993" s="174">
        <f t="shared" si="259"/>
        <v>0</v>
      </c>
      <c r="E993" s="174">
        <f t="shared" si="260"/>
        <v>0</v>
      </c>
      <c r="F993" s="174">
        <f t="shared" si="261"/>
        <v>0</v>
      </c>
      <c r="G993" s="174">
        <f t="shared" si="262"/>
        <v>0</v>
      </c>
      <c r="H993" s="174">
        <f t="shared" si="263"/>
        <v>288</v>
      </c>
      <c r="I993" s="174">
        <f t="shared" si="264"/>
        <v>294</v>
      </c>
      <c r="J993" s="174">
        <f t="shared" si="265"/>
        <v>0</v>
      </c>
      <c r="K993" s="251">
        <f t="shared" si="266"/>
        <v>23.28</v>
      </c>
      <c r="L993" s="174"/>
      <c r="M993" s="174">
        <f t="shared" si="267"/>
        <v>0</v>
      </c>
      <c r="N993" s="174">
        <f t="shared" si="268"/>
        <v>28</v>
      </c>
      <c r="O993" s="174">
        <f t="shared" si="269"/>
        <v>25</v>
      </c>
      <c r="P993" s="174">
        <f t="shared" si="270"/>
        <v>522</v>
      </c>
      <c r="Q993" s="174">
        <f t="shared" si="271"/>
        <v>12</v>
      </c>
      <c r="R993" s="174">
        <f t="shared" si="272"/>
        <v>582</v>
      </c>
      <c r="S993" s="177"/>
      <c r="T993" s="177"/>
      <c r="U993" s="177"/>
      <c r="V993" s="177"/>
      <c r="W993" s="370"/>
      <c r="X993" s="370"/>
      <c r="Y993" s="391"/>
      <c r="Z993" s="177"/>
      <c r="AA993" s="75">
        <v>3514</v>
      </c>
      <c r="AB993" s="75">
        <v>3514281281</v>
      </c>
      <c r="AC993" s="193" t="s">
        <v>146</v>
      </c>
      <c r="AD993" s="75">
        <v>0</v>
      </c>
      <c r="AE993" s="75">
        <v>0</v>
      </c>
      <c r="AF993" s="75">
        <v>0</v>
      </c>
      <c r="AG993" s="75">
        <v>0</v>
      </c>
      <c r="AH993" s="75">
        <v>288</v>
      </c>
      <c r="AI993" s="75">
        <v>294</v>
      </c>
      <c r="AJ993" s="75">
        <v>0</v>
      </c>
      <c r="AK993" s="164">
        <v>0</v>
      </c>
      <c r="AL993" s="164">
        <v>0</v>
      </c>
      <c r="AM993" s="164">
        <v>28</v>
      </c>
      <c r="AN993" s="164">
        <v>25</v>
      </c>
      <c r="AO993" s="164">
        <v>262</v>
      </c>
      <c r="AP993" s="164">
        <v>0</v>
      </c>
      <c r="AQ993" s="164">
        <v>0</v>
      </c>
      <c r="AR993" s="164">
        <v>0</v>
      </c>
      <c r="AS993" s="75">
        <v>260</v>
      </c>
      <c r="AT993" s="165"/>
      <c r="AU993" s="75">
        <v>281</v>
      </c>
      <c r="AV993" s="75">
        <v>281</v>
      </c>
      <c r="AW993" s="369">
        <v>12</v>
      </c>
      <c r="AY993" s="75"/>
    </row>
    <row r="994" spans="1:51">
      <c r="A994" s="164">
        <f t="shared" si="256"/>
        <v>3515</v>
      </c>
      <c r="B994" s="164">
        <f t="shared" si="257"/>
        <v>3515287024</v>
      </c>
      <c r="C994" s="165" t="str">
        <f t="shared" si="258"/>
        <v>OLD STURBRIDGE ACADEMY</v>
      </c>
      <c r="D994" s="174">
        <f t="shared" si="259"/>
        <v>0</v>
      </c>
      <c r="E994" s="174">
        <f t="shared" si="260"/>
        <v>0</v>
      </c>
      <c r="F994" s="174">
        <f t="shared" si="261"/>
        <v>1</v>
      </c>
      <c r="G994" s="174">
        <f t="shared" si="262"/>
        <v>1</v>
      </c>
      <c r="H994" s="174">
        <f t="shared" si="263"/>
        <v>0</v>
      </c>
      <c r="I994" s="174">
        <f t="shared" si="264"/>
        <v>0</v>
      </c>
      <c r="J994" s="174">
        <f t="shared" si="265"/>
        <v>0</v>
      </c>
      <c r="K994" s="251">
        <f t="shared" si="266"/>
        <v>0.08</v>
      </c>
      <c r="L994" s="174"/>
      <c r="M994" s="174">
        <f t="shared" si="267"/>
        <v>0</v>
      </c>
      <c r="N994" s="174">
        <f t="shared" si="268"/>
        <v>0</v>
      </c>
      <c r="O994" s="174">
        <f t="shared" si="269"/>
        <v>0</v>
      </c>
      <c r="P994" s="174">
        <f t="shared" si="270"/>
        <v>0</v>
      </c>
      <c r="Q994" s="174">
        <f t="shared" si="271"/>
        <v>5</v>
      </c>
      <c r="R994" s="174">
        <f t="shared" si="272"/>
        <v>2</v>
      </c>
      <c r="S994" s="177"/>
      <c r="T994" s="177"/>
      <c r="U994" s="177"/>
      <c r="V994" s="177"/>
      <c r="W994" s="370"/>
      <c r="X994" s="370"/>
      <c r="Y994" s="391"/>
      <c r="Z994" s="177"/>
      <c r="AA994" s="75">
        <v>3515</v>
      </c>
      <c r="AB994" s="75">
        <v>3515287024</v>
      </c>
      <c r="AC994" s="193" t="s">
        <v>148</v>
      </c>
      <c r="AD994" s="75">
        <v>0</v>
      </c>
      <c r="AE994" s="75">
        <v>0</v>
      </c>
      <c r="AF994" s="75">
        <v>1</v>
      </c>
      <c r="AG994" s="75">
        <v>1</v>
      </c>
      <c r="AH994" s="75">
        <v>0</v>
      </c>
      <c r="AI994" s="75">
        <v>0</v>
      </c>
      <c r="AJ994" s="75">
        <v>0</v>
      </c>
      <c r="AK994" s="164">
        <v>0</v>
      </c>
      <c r="AL994" s="164">
        <v>0</v>
      </c>
      <c r="AM994" s="164">
        <v>0</v>
      </c>
      <c r="AN994" s="164">
        <v>0</v>
      </c>
      <c r="AO994" s="164">
        <v>0</v>
      </c>
      <c r="AP994" s="164">
        <v>0</v>
      </c>
      <c r="AQ994" s="164">
        <v>0</v>
      </c>
      <c r="AR994" s="164">
        <v>0</v>
      </c>
      <c r="AS994" s="75">
        <v>0</v>
      </c>
      <c r="AT994" s="165"/>
      <c r="AU994" s="75">
        <v>287</v>
      </c>
      <c r="AV994" s="75">
        <v>24</v>
      </c>
      <c r="AW994" s="369">
        <v>5</v>
      </c>
      <c r="AY994" s="75"/>
    </row>
    <row r="995" spans="1:51">
      <c r="A995" s="164">
        <f t="shared" si="256"/>
        <v>3515</v>
      </c>
      <c r="B995" s="164">
        <f t="shared" si="257"/>
        <v>3515287043</v>
      </c>
      <c r="C995" s="165" t="str">
        <f t="shared" si="258"/>
        <v>OLD STURBRIDGE ACADEMY</v>
      </c>
      <c r="D995" s="174">
        <f t="shared" si="259"/>
        <v>0</v>
      </c>
      <c r="E995" s="174">
        <f t="shared" si="260"/>
        <v>0</v>
      </c>
      <c r="F995" s="174">
        <f t="shared" si="261"/>
        <v>2</v>
      </c>
      <c r="G995" s="174">
        <f t="shared" si="262"/>
        <v>5</v>
      </c>
      <c r="H995" s="174">
        <f t="shared" si="263"/>
        <v>0</v>
      </c>
      <c r="I995" s="174">
        <f t="shared" si="264"/>
        <v>0</v>
      </c>
      <c r="J995" s="174">
        <f t="shared" si="265"/>
        <v>0</v>
      </c>
      <c r="K995" s="251">
        <f t="shared" si="266"/>
        <v>0.28000000000000003</v>
      </c>
      <c r="L995" s="174"/>
      <c r="M995" s="174">
        <f t="shared" si="267"/>
        <v>0</v>
      </c>
      <c r="N995" s="174">
        <f t="shared" si="268"/>
        <v>0</v>
      </c>
      <c r="O995" s="174">
        <f t="shared" si="269"/>
        <v>0</v>
      </c>
      <c r="P995" s="174">
        <f t="shared" si="270"/>
        <v>0</v>
      </c>
      <c r="Q995" s="174">
        <f t="shared" si="271"/>
        <v>6</v>
      </c>
      <c r="R995" s="174">
        <f t="shared" si="272"/>
        <v>7</v>
      </c>
      <c r="S995" s="177"/>
      <c r="T995" s="177"/>
      <c r="U995" s="177"/>
      <c r="V995" s="177"/>
      <c r="W995" s="370"/>
      <c r="X995" s="370"/>
      <c r="Y995" s="391"/>
      <c r="Z995" s="177"/>
      <c r="AA995" s="75">
        <v>3515</v>
      </c>
      <c r="AB995" s="75">
        <v>3515287043</v>
      </c>
      <c r="AC995" s="193" t="s">
        <v>148</v>
      </c>
      <c r="AD995" s="75">
        <v>0</v>
      </c>
      <c r="AE995" s="75">
        <v>0</v>
      </c>
      <c r="AF995" s="75">
        <v>2</v>
      </c>
      <c r="AG995" s="75">
        <v>5</v>
      </c>
      <c r="AH995" s="75">
        <v>0</v>
      </c>
      <c r="AI995" s="75">
        <v>0</v>
      </c>
      <c r="AJ995" s="75">
        <v>0</v>
      </c>
      <c r="AK995" s="164">
        <v>0</v>
      </c>
      <c r="AL995" s="164">
        <v>0</v>
      </c>
      <c r="AM995" s="164">
        <v>0</v>
      </c>
      <c r="AN995" s="164">
        <v>0</v>
      </c>
      <c r="AO995" s="164">
        <v>0</v>
      </c>
      <c r="AP995" s="164">
        <v>0</v>
      </c>
      <c r="AQ995" s="164">
        <v>0</v>
      </c>
      <c r="AR995" s="164">
        <v>0</v>
      </c>
      <c r="AS995" s="75">
        <v>0</v>
      </c>
      <c r="AT995" s="165"/>
      <c r="AU995" s="75">
        <v>287</v>
      </c>
      <c r="AV995" s="75">
        <v>43</v>
      </c>
      <c r="AW995" s="369">
        <v>6</v>
      </c>
      <c r="AY995" s="75"/>
    </row>
    <row r="996" spans="1:51">
      <c r="A996" s="164">
        <f t="shared" si="256"/>
        <v>3515</v>
      </c>
      <c r="B996" s="164">
        <f t="shared" si="257"/>
        <v>3515287045</v>
      </c>
      <c r="C996" s="165" t="str">
        <f t="shared" si="258"/>
        <v>OLD STURBRIDGE ACADEMY</v>
      </c>
      <c r="D996" s="174">
        <f t="shared" si="259"/>
        <v>0</v>
      </c>
      <c r="E996" s="174">
        <f t="shared" si="260"/>
        <v>0</v>
      </c>
      <c r="F996" s="174">
        <f t="shared" si="261"/>
        <v>1</v>
      </c>
      <c r="G996" s="174">
        <f t="shared" si="262"/>
        <v>1</v>
      </c>
      <c r="H996" s="174">
        <f t="shared" si="263"/>
        <v>0</v>
      </c>
      <c r="I996" s="174">
        <f t="shared" si="264"/>
        <v>0</v>
      </c>
      <c r="J996" s="174">
        <f t="shared" si="265"/>
        <v>0</v>
      </c>
      <c r="K996" s="251">
        <f t="shared" si="266"/>
        <v>0.08</v>
      </c>
      <c r="L996" s="174"/>
      <c r="M996" s="174">
        <f t="shared" si="267"/>
        <v>0</v>
      </c>
      <c r="N996" s="174">
        <f t="shared" si="268"/>
        <v>0</v>
      </c>
      <c r="O996" s="174">
        <f t="shared" si="269"/>
        <v>0</v>
      </c>
      <c r="P996" s="174">
        <f t="shared" si="270"/>
        <v>0</v>
      </c>
      <c r="Q996" s="174">
        <f t="shared" si="271"/>
        <v>6</v>
      </c>
      <c r="R996" s="174">
        <f t="shared" si="272"/>
        <v>2</v>
      </c>
      <c r="S996" s="177"/>
      <c r="T996" s="177"/>
      <c r="U996" s="177"/>
      <c r="V996" s="177"/>
      <c r="W996" s="370"/>
      <c r="X996" s="370"/>
      <c r="Y996" s="391"/>
      <c r="Z996" s="177"/>
      <c r="AA996" s="75">
        <v>3515</v>
      </c>
      <c r="AB996" s="75">
        <v>3515287045</v>
      </c>
      <c r="AC996" s="193" t="s">
        <v>148</v>
      </c>
      <c r="AD996" s="75">
        <v>0</v>
      </c>
      <c r="AE996" s="75">
        <v>0</v>
      </c>
      <c r="AF996" s="75">
        <v>1</v>
      </c>
      <c r="AG996" s="75">
        <v>1</v>
      </c>
      <c r="AH996" s="75">
        <v>0</v>
      </c>
      <c r="AI996" s="75">
        <v>0</v>
      </c>
      <c r="AJ996" s="75">
        <v>0</v>
      </c>
      <c r="AK996" s="164">
        <v>0</v>
      </c>
      <c r="AL996" s="164">
        <v>0</v>
      </c>
      <c r="AM996" s="164">
        <v>0</v>
      </c>
      <c r="AN996" s="164">
        <v>0</v>
      </c>
      <c r="AO996" s="164">
        <v>0</v>
      </c>
      <c r="AP996" s="164">
        <v>0</v>
      </c>
      <c r="AQ996" s="164">
        <v>0</v>
      </c>
      <c r="AR996" s="164">
        <v>0</v>
      </c>
      <c r="AS996" s="75">
        <v>0</v>
      </c>
      <c r="AT996" s="165"/>
      <c r="AU996" s="75">
        <v>287</v>
      </c>
      <c r="AV996" s="75">
        <v>45</v>
      </c>
      <c r="AW996" s="369">
        <v>6</v>
      </c>
      <c r="AY996" s="75"/>
    </row>
    <row r="997" spans="1:51">
      <c r="A997" s="164">
        <f t="shared" si="256"/>
        <v>3515</v>
      </c>
      <c r="B997" s="164">
        <f t="shared" si="257"/>
        <v>3515287135</v>
      </c>
      <c r="C997" s="165" t="str">
        <f t="shared" si="258"/>
        <v>OLD STURBRIDGE ACADEMY</v>
      </c>
      <c r="D997" s="174">
        <f t="shared" si="259"/>
        <v>0</v>
      </c>
      <c r="E997" s="174">
        <f t="shared" si="260"/>
        <v>0</v>
      </c>
      <c r="F997" s="174">
        <f t="shared" si="261"/>
        <v>0</v>
      </c>
      <c r="G997" s="174">
        <f t="shared" si="262"/>
        <v>2</v>
      </c>
      <c r="H997" s="174">
        <f t="shared" si="263"/>
        <v>0</v>
      </c>
      <c r="I997" s="174">
        <f t="shared" si="264"/>
        <v>0</v>
      </c>
      <c r="J997" s="174">
        <f t="shared" si="265"/>
        <v>0</v>
      </c>
      <c r="K997" s="251">
        <f t="shared" si="266"/>
        <v>0.08</v>
      </c>
      <c r="L997" s="174"/>
      <c r="M997" s="174">
        <f t="shared" si="267"/>
        <v>0</v>
      </c>
      <c r="N997" s="174">
        <f t="shared" si="268"/>
        <v>0</v>
      </c>
      <c r="O997" s="174">
        <f t="shared" si="269"/>
        <v>0</v>
      </c>
      <c r="P997" s="174">
        <f t="shared" si="270"/>
        <v>2</v>
      </c>
      <c r="Q997" s="174">
        <f t="shared" si="271"/>
        <v>6</v>
      </c>
      <c r="R997" s="174">
        <f t="shared" si="272"/>
        <v>2</v>
      </c>
      <c r="S997" s="177"/>
      <c r="T997" s="177"/>
      <c r="U997" s="177"/>
      <c r="V997" s="177"/>
      <c r="W997" s="370"/>
      <c r="X997" s="370"/>
      <c r="Y997" s="391"/>
      <c r="Z997" s="177"/>
      <c r="AA997" s="75">
        <v>3515</v>
      </c>
      <c r="AB997" s="75">
        <v>3515287135</v>
      </c>
      <c r="AC997" s="193" t="s">
        <v>148</v>
      </c>
      <c r="AD997" s="75">
        <v>0</v>
      </c>
      <c r="AE997" s="75">
        <v>0</v>
      </c>
      <c r="AF997" s="75">
        <v>0</v>
      </c>
      <c r="AG997" s="75">
        <v>2</v>
      </c>
      <c r="AH997" s="75">
        <v>0</v>
      </c>
      <c r="AI997" s="75">
        <v>0</v>
      </c>
      <c r="AJ997" s="75">
        <v>0</v>
      </c>
      <c r="AK997" s="164">
        <v>0</v>
      </c>
      <c r="AL997" s="164">
        <v>0</v>
      </c>
      <c r="AM997" s="164">
        <v>0</v>
      </c>
      <c r="AN997" s="164">
        <v>0</v>
      </c>
      <c r="AO997" s="164">
        <v>2</v>
      </c>
      <c r="AP997" s="164">
        <v>0</v>
      </c>
      <c r="AQ997" s="164">
        <v>0</v>
      </c>
      <c r="AR997" s="164">
        <v>0</v>
      </c>
      <c r="AS997" s="75">
        <v>0</v>
      </c>
      <c r="AT997" s="165"/>
      <c r="AU997" s="75">
        <v>287</v>
      </c>
      <c r="AV997" s="75">
        <v>135</v>
      </c>
      <c r="AW997" s="369">
        <v>6</v>
      </c>
      <c r="AY997" s="75"/>
    </row>
    <row r="998" spans="1:51">
      <c r="A998" s="164">
        <f t="shared" si="256"/>
        <v>3515</v>
      </c>
      <c r="B998" s="164">
        <f t="shared" si="257"/>
        <v>3515287151</v>
      </c>
      <c r="C998" s="165" t="str">
        <f t="shared" si="258"/>
        <v>OLD STURBRIDGE ACADEMY</v>
      </c>
      <c r="D998" s="174">
        <f t="shared" si="259"/>
        <v>0</v>
      </c>
      <c r="E998" s="174">
        <f t="shared" si="260"/>
        <v>0</v>
      </c>
      <c r="F998" s="174">
        <f t="shared" si="261"/>
        <v>0</v>
      </c>
      <c r="G998" s="174">
        <f t="shared" si="262"/>
        <v>0</v>
      </c>
      <c r="H998" s="174">
        <f t="shared" si="263"/>
        <v>1</v>
      </c>
      <c r="I998" s="174">
        <f t="shared" si="264"/>
        <v>0</v>
      </c>
      <c r="J998" s="174">
        <f t="shared" si="265"/>
        <v>0</v>
      </c>
      <c r="K998" s="251">
        <f t="shared" si="266"/>
        <v>0.04</v>
      </c>
      <c r="L998" s="174"/>
      <c r="M998" s="174">
        <f t="shared" si="267"/>
        <v>0</v>
      </c>
      <c r="N998" s="174">
        <f t="shared" si="268"/>
        <v>0</v>
      </c>
      <c r="O998" s="174">
        <f t="shared" si="269"/>
        <v>0</v>
      </c>
      <c r="P998" s="174">
        <f t="shared" si="270"/>
        <v>0</v>
      </c>
      <c r="Q998" s="174">
        <f t="shared" si="271"/>
        <v>8</v>
      </c>
      <c r="R998" s="174">
        <f t="shared" si="272"/>
        <v>1</v>
      </c>
      <c r="S998" s="177"/>
      <c r="T998" s="177"/>
      <c r="U998" s="177"/>
      <c r="V998" s="177"/>
      <c r="W998" s="370"/>
      <c r="X998" s="370"/>
      <c r="Y998" s="391"/>
      <c r="Z998" s="177"/>
      <c r="AA998" s="75">
        <v>3515</v>
      </c>
      <c r="AB998" s="75">
        <v>3515287151</v>
      </c>
      <c r="AC998" s="193" t="s">
        <v>148</v>
      </c>
      <c r="AD998" s="75">
        <v>0</v>
      </c>
      <c r="AE998" s="75">
        <v>0</v>
      </c>
      <c r="AF998" s="75">
        <v>0</v>
      </c>
      <c r="AG998" s="75">
        <v>0</v>
      </c>
      <c r="AH998" s="75">
        <v>1</v>
      </c>
      <c r="AI998" s="75">
        <v>0</v>
      </c>
      <c r="AJ998" s="75">
        <v>0</v>
      </c>
      <c r="AK998" s="164">
        <v>0</v>
      </c>
      <c r="AL998" s="164">
        <v>0</v>
      </c>
      <c r="AM998" s="164">
        <v>0</v>
      </c>
      <c r="AN998" s="164">
        <v>0</v>
      </c>
      <c r="AO998" s="164">
        <v>0</v>
      </c>
      <c r="AP998" s="164">
        <v>0</v>
      </c>
      <c r="AQ998" s="164">
        <v>0</v>
      </c>
      <c r="AR998" s="164">
        <v>0</v>
      </c>
      <c r="AS998" s="75">
        <v>0</v>
      </c>
      <c r="AT998" s="165"/>
      <c r="AU998" s="75">
        <v>287</v>
      </c>
      <c r="AV998" s="75">
        <v>151</v>
      </c>
      <c r="AW998" s="369">
        <v>8</v>
      </c>
      <c r="AY998" s="75"/>
    </row>
    <row r="999" spans="1:51">
      <c r="A999" s="164">
        <f t="shared" si="256"/>
        <v>3515</v>
      </c>
      <c r="B999" s="164">
        <f t="shared" si="257"/>
        <v>3515287191</v>
      </c>
      <c r="C999" s="165" t="str">
        <f t="shared" si="258"/>
        <v>OLD STURBRIDGE ACADEMY</v>
      </c>
      <c r="D999" s="174">
        <f t="shared" si="259"/>
        <v>0</v>
      </c>
      <c r="E999" s="174">
        <f t="shared" si="260"/>
        <v>0</v>
      </c>
      <c r="F999" s="174">
        <f t="shared" si="261"/>
        <v>2</v>
      </c>
      <c r="G999" s="174">
        <f t="shared" si="262"/>
        <v>14</v>
      </c>
      <c r="H999" s="174">
        <f t="shared" si="263"/>
        <v>9</v>
      </c>
      <c r="I999" s="174">
        <f t="shared" si="264"/>
        <v>0</v>
      </c>
      <c r="J999" s="174">
        <f t="shared" si="265"/>
        <v>0</v>
      </c>
      <c r="K999" s="251">
        <f t="shared" si="266"/>
        <v>1</v>
      </c>
      <c r="L999" s="174"/>
      <c r="M999" s="174">
        <f t="shared" si="267"/>
        <v>1</v>
      </c>
      <c r="N999" s="174">
        <f t="shared" si="268"/>
        <v>0</v>
      </c>
      <c r="O999" s="174">
        <f t="shared" si="269"/>
        <v>0</v>
      </c>
      <c r="P999" s="174">
        <f t="shared" si="270"/>
        <v>4</v>
      </c>
      <c r="Q999" s="174">
        <f t="shared" si="271"/>
        <v>7</v>
      </c>
      <c r="R999" s="174">
        <f t="shared" si="272"/>
        <v>25</v>
      </c>
      <c r="S999" s="177"/>
      <c r="T999" s="177"/>
      <c r="U999" s="177"/>
      <c r="V999" s="177"/>
      <c r="W999" s="370"/>
      <c r="X999" s="370"/>
      <c r="Y999" s="391"/>
      <c r="Z999" s="177"/>
      <c r="AA999" s="75">
        <v>3515</v>
      </c>
      <c r="AB999" s="75">
        <v>3515287191</v>
      </c>
      <c r="AC999" s="193" t="s">
        <v>148</v>
      </c>
      <c r="AD999" s="75">
        <v>0</v>
      </c>
      <c r="AE999" s="75">
        <v>0</v>
      </c>
      <c r="AF999" s="75">
        <v>2</v>
      </c>
      <c r="AG999" s="75">
        <v>14</v>
      </c>
      <c r="AH999" s="75">
        <v>9</v>
      </c>
      <c r="AI999" s="75">
        <v>0</v>
      </c>
      <c r="AJ999" s="75">
        <v>0</v>
      </c>
      <c r="AK999" s="164">
        <v>0</v>
      </c>
      <c r="AL999" s="164">
        <v>1</v>
      </c>
      <c r="AM999" s="164">
        <v>0</v>
      </c>
      <c r="AN999" s="164">
        <v>0</v>
      </c>
      <c r="AO999" s="164">
        <v>3</v>
      </c>
      <c r="AP999" s="164">
        <v>0</v>
      </c>
      <c r="AQ999" s="164">
        <v>0</v>
      </c>
      <c r="AR999" s="164">
        <v>1</v>
      </c>
      <c r="AS999" s="75">
        <v>0</v>
      </c>
      <c r="AT999" s="165"/>
      <c r="AU999" s="75">
        <v>287</v>
      </c>
      <c r="AV999" s="75">
        <v>191</v>
      </c>
      <c r="AW999" s="369">
        <v>7</v>
      </c>
      <c r="AY999" s="75"/>
    </row>
    <row r="1000" spans="1:51">
      <c r="A1000" s="164">
        <f t="shared" si="256"/>
        <v>3515</v>
      </c>
      <c r="B1000" s="164">
        <f t="shared" si="257"/>
        <v>3515287215</v>
      </c>
      <c r="C1000" s="165" t="str">
        <f t="shared" si="258"/>
        <v>OLD STURBRIDGE ACADEMY</v>
      </c>
      <c r="D1000" s="174">
        <f t="shared" si="259"/>
        <v>0</v>
      </c>
      <c r="E1000" s="174">
        <f t="shared" si="260"/>
        <v>0</v>
      </c>
      <c r="F1000" s="174">
        <f t="shared" si="261"/>
        <v>0</v>
      </c>
      <c r="G1000" s="174">
        <f t="shared" si="262"/>
        <v>12</v>
      </c>
      <c r="H1000" s="174">
        <f t="shared" si="263"/>
        <v>2</v>
      </c>
      <c r="I1000" s="174">
        <f t="shared" si="264"/>
        <v>0</v>
      </c>
      <c r="J1000" s="174">
        <f t="shared" si="265"/>
        <v>0</v>
      </c>
      <c r="K1000" s="251">
        <f t="shared" si="266"/>
        <v>0.56000000000000005</v>
      </c>
      <c r="L1000" s="174"/>
      <c r="M1000" s="174">
        <f t="shared" si="267"/>
        <v>0</v>
      </c>
      <c r="N1000" s="174">
        <f t="shared" si="268"/>
        <v>0</v>
      </c>
      <c r="O1000" s="174">
        <f t="shared" si="269"/>
        <v>0</v>
      </c>
      <c r="P1000" s="174">
        <f t="shared" si="270"/>
        <v>7</v>
      </c>
      <c r="Q1000" s="174">
        <f t="shared" si="271"/>
        <v>12</v>
      </c>
      <c r="R1000" s="174">
        <f t="shared" si="272"/>
        <v>14</v>
      </c>
      <c r="S1000" s="177"/>
      <c r="T1000" s="177"/>
      <c r="U1000" s="177"/>
      <c r="V1000" s="177"/>
      <c r="W1000" s="370"/>
      <c r="X1000" s="370"/>
      <c r="Y1000" s="391"/>
      <c r="Z1000" s="177"/>
      <c r="AA1000" s="75">
        <v>3515</v>
      </c>
      <c r="AB1000" s="75">
        <v>3515287215</v>
      </c>
      <c r="AC1000" s="193" t="s">
        <v>148</v>
      </c>
      <c r="AD1000" s="75">
        <v>0</v>
      </c>
      <c r="AE1000" s="75">
        <v>0</v>
      </c>
      <c r="AF1000" s="75">
        <v>0</v>
      </c>
      <c r="AG1000" s="75">
        <v>12</v>
      </c>
      <c r="AH1000" s="75">
        <v>2</v>
      </c>
      <c r="AI1000" s="75">
        <v>0</v>
      </c>
      <c r="AJ1000" s="75">
        <v>0</v>
      </c>
      <c r="AK1000" s="164">
        <v>0</v>
      </c>
      <c r="AL1000" s="164">
        <v>0</v>
      </c>
      <c r="AM1000" s="164">
        <v>0</v>
      </c>
      <c r="AN1000" s="164">
        <v>0</v>
      </c>
      <c r="AO1000" s="164">
        <v>7</v>
      </c>
      <c r="AP1000" s="164">
        <v>0</v>
      </c>
      <c r="AQ1000" s="164">
        <v>0</v>
      </c>
      <c r="AR1000" s="164">
        <v>0</v>
      </c>
      <c r="AS1000" s="75">
        <v>0</v>
      </c>
      <c r="AT1000" s="165"/>
      <c r="AU1000" s="75">
        <v>287</v>
      </c>
      <c r="AV1000" s="75">
        <v>215</v>
      </c>
      <c r="AW1000" s="369">
        <v>12</v>
      </c>
      <c r="AY1000" s="75"/>
    </row>
    <row r="1001" spans="1:51">
      <c r="A1001" s="164">
        <f t="shared" si="256"/>
        <v>3515</v>
      </c>
      <c r="B1001" s="164">
        <f t="shared" si="257"/>
        <v>3515287227</v>
      </c>
      <c r="C1001" s="165" t="str">
        <f t="shared" si="258"/>
        <v>OLD STURBRIDGE ACADEMY</v>
      </c>
      <c r="D1001" s="174">
        <f t="shared" si="259"/>
        <v>0</v>
      </c>
      <c r="E1001" s="174">
        <f t="shared" si="260"/>
        <v>0</v>
      </c>
      <c r="F1001" s="174">
        <f t="shared" si="261"/>
        <v>2</v>
      </c>
      <c r="G1001" s="174">
        <f t="shared" si="262"/>
        <v>11</v>
      </c>
      <c r="H1001" s="174">
        <f t="shared" si="263"/>
        <v>6</v>
      </c>
      <c r="I1001" s="174">
        <f t="shared" si="264"/>
        <v>0</v>
      </c>
      <c r="J1001" s="174">
        <f t="shared" si="265"/>
        <v>0</v>
      </c>
      <c r="K1001" s="251">
        <f t="shared" si="266"/>
        <v>0.76</v>
      </c>
      <c r="L1001" s="174"/>
      <c r="M1001" s="174">
        <f t="shared" si="267"/>
        <v>1</v>
      </c>
      <c r="N1001" s="174">
        <f t="shared" si="268"/>
        <v>0</v>
      </c>
      <c r="O1001" s="174">
        <f t="shared" si="269"/>
        <v>0</v>
      </c>
      <c r="P1001" s="174">
        <f t="shared" si="270"/>
        <v>10</v>
      </c>
      <c r="Q1001" s="174">
        <f t="shared" si="271"/>
        <v>10</v>
      </c>
      <c r="R1001" s="174">
        <f t="shared" si="272"/>
        <v>19</v>
      </c>
      <c r="S1001" s="177"/>
      <c r="T1001" s="177"/>
      <c r="U1001" s="177"/>
      <c r="V1001" s="177"/>
      <c r="W1001" s="370"/>
      <c r="X1001" s="370"/>
      <c r="Y1001" s="391"/>
      <c r="Z1001" s="177"/>
      <c r="AA1001" s="75">
        <v>3515</v>
      </c>
      <c r="AB1001" s="75">
        <v>3515287227</v>
      </c>
      <c r="AC1001" s="193" t="s">
        <v>148</v>
      </c>
      <c r="AD1001" s="75">
        <v>0</v>
      </c>
      <c r="AE1001" s="75">
        <v>0</v>
      </c>
      <c r="AF1001" s="75">
        <v>2</v>
      </c>
      <c r="AG1001" s="75">
        <v>11</v>
      </c>
      <c r="AH1001" s="75">
        <v>6</v>
      </c>
      <c r="AI1001" s="75">
        <v>0</v>
      </c>
      <c r="AJ1001" s="75">
        <v>0</v>
      </c>
      <c r="AK1001" s="164">
        <v>0</v>
      </c>
      <c r="AL1001" s="164">
        <v>1</v>
      </c>
      <c r="AM1001" s="164">
        <v>0</v>
      </c>
      <c r="AN1001" s="164">
        <v>0</v>
      </c>
      <c r="AO1001" s="164">
        <v>9</v>
      </c>
      <c r="AP1001" s="164">
        <v>0</v>
      </c>
      <c r="AQ1001" s="164">
        <v>0</v>
      </c>
      <c r="AR1001" s="164">
        <v>1</v>
      </c>
      <c r="AS1001" s="75">
        <v>0</v>
      </c>
      <c r="AT1001" s="165"/>
      <c r="AU1001" s="75">
        <v>287</v>
      </c>
      <c r="AV1001" s="75">
        <v>227</v>
      </c>
      <c r="AW1001" s="369">
        <v>10</v>
      </c>
      <c r="AY1001" s="75"/>
    </row>
    <row r="1002" spans="1:51">
      <c r="A1002" s="164">
        <f t="shared" si="256"/>
        <v>3515</v>
      </c>
      <c r="B1002" s="164">
        <f t="shared" si="257"/>
        <v>3515287277</v>
      </c>
      <c r="C1002" s="165" t="str">
        <f t="shared" si="258"/>
        <v>OLD STURBRIDGE ACADEMY</v>
      </c>
      <c r="D1002" s="174">
        <f t="shared" si="259"/>
        <v>0</v>
      </c>
      <c r="E1002" s="174">
        <f t="shared" si="260"/>
        <v>0</v>
      </c>
      <c r="F1002" s="174">
        <f t="shared" si="261"/>
        <v>20</v>
      </c>
      <c r="G1002" s="174">
        <f t="shared" si="262"/>
        <v>110</v>
      </c>
      <c r="H1002" s="174">
        <f t="shared" si="263"/>
        <v>56</v>
      </c>
      <c r="I1002" s="174">
        <f t="shared" si="264"/>
        <v>0</v>
      </c>
      <c r="J1002" s="174">
        <f t="shared" si="265"/>
        <v>0</v>
      </c>
      <c r="K1002" s="251">
        <f t="shared" si="266"/>
        <v>7.44</v>
      </c>
      <c r="L1002" s="174"/>
      <c r="M1002" s="174">
        <f t="shared" si="267"/>
        <v>13</v>
      </c>
      <c r="N1002" s="174">
        <f t="shared" si="268"/>
        <v>3</v>
      </c>
      <c r="O1002" s="174">
        <f t="shared" si="269"/>
        <v>0</v>
      </c>
      <c r="P1002" s="174">
        <f t="shared" si="270"/>
        <v>131</v>
      </c>
      <c r="Q1002" s="174">
        <f t="shared" si="271"/>
        <v>12</v>
      </c>
      <c r="R1002" s="174">
        <f t="shared" si="272"/>
        <v>186</v>
      </c>
      <c r="S1002" s="177"/>
      <c r="T1002" s="177"/>
      <c r="U1002" s="177"/>
      <c r="V1002" s="177"/>
      <c r="W1002" s="370"/>
      <c r="X1002" s="370"/>
      <c r="Y1002" s="391"/>
      <c r="Z1002" s="177"/>
      <c r="AA1002" s="75">
        <v>3515</v>
      </c>
      <c r="AB1002" s="75">
        <v>3515287277</v>
      </c>
      <c r="AC1002" s="193" t="s">
        <v>148</v>
      </c>
      <c r="AD1002" s="75">
        <v>0</v>
      </c>
      <c r="AE1002" s="75">
        <v>0</v>
      </c>
      <c r="AF1002" s="75">
        <v>20</v>
      </c>
      <c r="AG1002" s="75">
        <v>110</v>
      </c>
      <c r="AH1002" s="75">
        <v>56</v>
      </c>
      <c r="AI1002" s="75">
        <v>0</v>
      </c>
      <c r="AJ1002" s="75">
        <v>0</v>
      </c>
      <c r="AK1002" s="164">
        <v>0</v>
      </c>
      <c r="AL1002" s="164">
        <v>13</v>
      </c>
      <c r="AM1002" s="164">
        <v>3</v>
      </c>
      <c r="AN1002" s="164">
        <v>0</v>
      </c>
      <c r="AO1002" s="164">
        <v>117</v>
      </c>
      <c r="AP1002" s="164">
        <v>0</v>
      </c>
      <c r="AQ1002" s="164">
        <v>0</v>
      </c>
      <c r="AR1002" s="164">
        <v>14</v>
      </c>
      <c r="AS1002" s="75">
        <v>0</v>
      </c>
      <c r="AT1002" s="165"/>
      <c r="AU1002" s="75">
        <v>287</v>
      </c>
      <c r="AV1002" s="75">
        <v>277</v>
      </c>
      <c r="AW1002" s="369">
        <v>12</v>
      </c>
      <c r="AY1002" s="75"/>
    </row>
    <row r="1003" spans="1:51">
      <c r="A1003" s="164">
        <f t="shared" si="256"/>
        <v>3515</v>
      </c>
      <c r="B1003" s="164">
        <f t="shared" si="257"/>
        <v>3515287281</v>
      </c>
      <c r="C1003" s="165" t="str">
        <f t="shared" si="258"/>
        <v>OLD STURBRIDGE ACADEMY</v>
      </c>
      <c r="D1003" s="174">
        <f t="shared" si="259"/>
        <v>0</v>
      </c>
      <c r="E1003" s="174">
        <f t="shared" si="260"/>
        <v>0</v>
      </c>
      <c r="F1003" s="174">
        <f t="shared" si="261"/>
        <v>0</v>
      </c>
      <c r="G1003" s="174">
        <f t="shared" si="262"/>
        <v>1</v>
      </c>
      <c r="H1003" s="174">
        <f t="shared" si="263"/>
        <v>0</v>
      </c>
      <c r="I1003" s="174">
        <f t="shared" si="264"/>
        <v>0</v>
      </c>
      <c r="J1003" s="174">
        <f t="shared" si="265"/>
        <v>0</v>
      </c>
      <c r="K1003" s="251">
        <f t="shared" si="266"/>
        <v>0.04</v>
      </c>
      <c r="L1003" s="174"/>
      <c r="M1003" s="174">
        <f t="shared" si="267"/>
        <v>0</v>
      </c>
      <c r="N1003" s="174">
        <f t="shared" si="268"/>
        <v>0</v>
      </c>
      <c r="O1003" s="174">
        <f t="shared" si="269"/>
        <v>0</v>
      </c>
      <c r="P1003" s="174">
        <f t="shared" si="270"/>
        <v>1</v>
      </c>
      <c r="Q1003" s="174">
        <f t="shared" si="271"/>
        <v>12</v>
      </c>
      <c r="R1003" s="174">
        <f t="shared" si="272"/>
        <v>1</v>
      </c>
      <c r="S1003" s="177"/>
      <c r="T1003" s="177"/>
      <c r="U1003" s="177"/>
      <c r="V1003" s="177"/>
      <c r="W1003" s="370"/>
      <c r="X1003" s="370"/>
      <c r="Y1003" s="391"/>
      <c r="Z1003" s="177"/>
      <c r="AA1003" s="75">
        <v>3515</v>
      </c>
      <c r="AB1003" s="75">
        <v>3515287281</v>
      </c>
      <c r="AC1003" s="193" t="s">
        <v>148</v>
      </c>
      <c r="AD1003" s="75">
        <v>0</v>
      </c>
      <c r="AE1003" s="75">
        <v>0</v>
      </c>
      <c r="AF1003" s="75">
        <v>0</v>
      </c>
      <c r="AG1003" s="75">
        <v>1</v>
      </c>
      <c r="AH1003" s="75">
        <v>0</v>
      </c>
      <c r="AI1003" s="75">
        <v>0</v>
      </c>
      <c r="AJ1003" s="75">
        <v>0</v>
      </c>
      <c r="AK1003" s="164">
        <v>0</v>
      </c>
      <c r="AL1003" s="164">
        <v>0</v>
      </c>
      <c r="AM1003" s="164">
        <v>0</v>
      </c>
      <c r="AN1003" s="164">
        <v>0</v>
      </c>
      <c r="AO1003" s="164">
        <v>1</v>
      </c>
      <c r="AP1003" s="164">
        <v>0</v>
      </c>
      <c r="AQ1003" s="164">
        <v>0</v>
      </c>
      <c r="AR1003" s="164">
        <v>0</v>
      </c>
      <c r="AS1003" s="75">
        <v>0</v>
      </c>
      <c r="AT1003" s="165"/>
      <c r="AU1003" s="75">
        <v>287</v>
      </c>
      <c r="AV1003" s="75">
        <v>281</v>
      </c>
      <c r="AW1003" s="369">
        <v>12</v>
      </c>
      <c r="AY1003" s="75"/>
    </row>
    <row r="1004" spans="1:51">
      <c r="A1004" s="164">
        <f t="shared" si="256"/>
        <v>3515</v>
      </c>
      <c r="B1004" s="164">
        <f t="shared" si="257"/>
        <v>3515287287</v>
      </c>
      <c r="C1004" s="165" t="str">
        <f t="shared" si="258"/>
        <v>OLD STURBRIDGE ACADEMY</v>
      </c>
      <c r="D1004" s="174">
        <f t="shared" si="259"/>
        <v>0</v>
      </c>
      <c r="E1004" s="174">
        <f t="shared" si="260"/>
        <v>0</v>
      </c>
      <c r="F1004" s="174">
        <f t="shared" si="261"/>
        <v>5</v>
      </c>
      <c r="G1004" s="174">
        <f t="shared" si="262"/>
        <v>16</v>
      </c>
      <c r="H1004" s="174">
        <f t="shared" si="263"/>
        <v>5</v>
      </c>
      <c r="I1004" s="174">
        <f t="shared" si="264"/>
        <v>0</v>
      </c>
      <c r="J1004" s="174">
        <f t="shared" si="265"/>
        <v>0</v>
      </c>
      <c r="K1004" s="251">
        <f t="shared" si="266"/>
        <v>1.04</v>
      </c>
      <c r="L1004" s="174"/>
      <c r="M1004" s="174">
        <f t="shared" si="267"/>
        <v>0</v>
      </c>
      <c r="N1004" s="174">
        <f t="shared" si="268"/>
        <v>0</v>
      </c>
      <c r="O1004" s="174">
        <f t="shared" si="269"/>
        <v>0</v>
      </c>
      <c r="P1004" s="174">
        <f t="shared" si="270"/>
        <v>10</v>
      </c>
      <c r="Q1004" s="174">
        <f t="shared" si="271"/>
        <v>5</v>
      </c>
      <c r="R1004" s="174">
        <f t="shared" si="272"/>
        <v>26</v>
      </c>
      <c r="S1004" s="177"/>
      <c r="T1004" s="177"/>
      <c r="U1004" s="177"/>
      <c r="V1004" s="177"/>
      <c r="W1004" s="370"/>
      <c r="X1004" s="370"/>
      <c r="Y1004" s="391"/>
      <c r="Z1004" s="177"/>
      <c r="AA1004" s="75">
        <v>3515</v>
      </c>
      <c r="AB1004" s="75">
        <v>3515287287</v>
      </c>
      <c r="AC1004" s="193" t="s">
        <v>148</v>
      </c>
      <c r="AD1004" s="75">
        <v>0</v>
      </c>
      <c r="AE1004" s="75">
        <v>0</v>
      </c>
      <c r="AF1004" s="75">
        <v>5</v>
      </c>
      <c r="AG1004" s="75">
        <v>16</v>
      </c>
      <c r="AH1004" s="75">
        <v>5</v>
      </c>
      <c r="AI1004" s="75">
        <v>0</v>
      </c>
      <c r="AJ1004" s="75">
        <v>0</v>
      </c>
      <c r="AK1004" s="164">
        <v>0</v>
      </c>
      <c r="AL1004" s="164">
        <v>0</v>
      </c>
      <c r="AM1004" s="164">
        <v>0</v>
      </c>
      <c r="AN1004" s="164">
        <v>0</v>
      </c>
      <c r="AO1004" s="164">
        <v>10</v>
      </c>
      <c r="AP1004" s="164">
        <v>0</v>
      </c>
      <c r="AQ1004" s="164">
        <v>0</v>
      </c>
      <c r="AR1004" s="164">
        <v>0</v>
      </c>
      <c r="AS1004" s="75">
        <v>0</v>
      </c>
      <c r="AT1004" s="165"/>
      <c r="AU1004" s="75">
        <v>287</v>
      </c>
      <c r="AV1004" s="75">
        <v>287</v>
      </c>
      <c r="AW1004" s="369">
        <v>5</v>
      </c>
      <c r="AY1004" s="75"/>
    </row>
    <row r="1005" spans="1:51">
      <c r="A1005" s="164">
        <f t="shared" si="256"/>
        <v>3515</v>
      </c>
      <c r="B1005" s="164">
        <f t="shared" si="257"/>
        <v>3515287306</v>
      </c>
      <c r="C1005" s="165" t="str">
        <f t="shared" si="258"/>
        <v>OLD STURBRIDGE ACADEMY</v>
      </c>
      <c r="D1005" s="174">
        <f t="shared" si="259"/>
        <v>0</v>
      </c>
      <c r="E1005" s="174">
        <f t="shared" si="260"/>
        <v>0</v>
      </c>
      <c r="F1005" s="174">
        <f t="shared" si="261"/>
        <v>0</v>
      </c>
      <c r="G1005" s="174">
        <f t="shared" si="262"/>
        <v>1</v>
      </c>
      <c r="H1005" s="174">
        <f t="shared" si="263"/>
        <v>0</v>
      </c>
      <c r="I1005" s="174">
        <f t="shared" si="264"/>
        <v>0</v>
      </c>
      <c r="J1005" s="174">
        <f t="shared" si="265"/>
        <v>0</v>
      </c>
      <c r="K1005" s="251">
        <f t="shared" si="266"/>
        <v>0.04</v>
      </c>
      <c r="L1005" s="174"/>
      <c r="M1005" s="174">
        <f t="shared" si="267"/>
        <v>0</v>
      </c>
      <c r="N1005" s="174">
        <f t="shared" si="268"/>
        <v>0</v>
      </c>
      <c r="O1005" s="174">
        <f t="shared" si="269"/>
        <v>0</v>
      </c>
      <c r="P1005" s="174">
        <f t="shared" si="270"/>
        <v>1</v>
      </c>
      <c r="Q1005" s="174">
        <f t="shared" si="271"/>
        <v>10</v>
      </c>
      <c r="R1005" s="174">
        <f t="shared" si="272"/>
        <v>1</v>
      </c>
      <c r="S1005" s="177"/>
      <c r="T1005" s="177"/>
      <c r="U1005" s="177"/>
      <c r="V1005" s="177"/>
      <c r="W1005" s="370"/>
      <c r="X1005" s="370"/>
      <c r="Y1005" s="391"/>
      <c r="Z1005" s="177"/>
      <c r="AA1005" s="75">
        <v>3515</v>
      </c>
      <c r="AB1005" s="75">
        <v>3515287306</v>
      </c>
      <c r="AC1005" s="193" t="s">
        <v>148</v>
      </c>
      <c r="AD1005" s="75">
        <v>0</v>
      </c>
      <c r="AE1005" s="75">
        <v>0</v>
      </c>
      <c r="AF1005" s="75">
        <v>0</v>
      </c>
      <c r="AG1005" s="75">
        <v>1</v>
      </c>
      <c r="AH1005" s="75">
        <v>0</v>
      </c>
      <c r="AI1005" s="75">
        <v>0</v>
      </c>
      <c r="AJ1005" s="75">
        <v>0</v>
      </c>
      <c r="AK1005" s="164">
        <v>0</v>
      </c>
      <c r="AL1005" s="164">
        <v>0</v>
      </c>
      <c r="AM1005" s="164">
        <v>0</v>
      </c>
      <c r="AN1005" s="164">
        <v>0</v>
      </c>
      <c r="AO1005" s="164">
        <v>1</v>
      </c>
      <c r="AP1005" s="164">
        <v>0</v>
      </c>
      <c r="AQ1005" s="164">
        <v>0</v>
      </c>
      <c r="AR1005" s="164">
        <v>0</v>
      </c>
      <c r="AS1005" s="75">
        <v>0</v>
      </c>
      <c r="AT1005" s="165"/>
      <c r="AU1005" s="75">
        <v>287</v>
      </c>
      <c r="AV1005" s="75">
        <v>306</v>
      </c>
      <c r="AW1005" s="369">
        <v>10</v>
      </c>
      <c r="AY1005" s="75"/>
    </row>
    <row r="1006" spans="1:51">
      <c r="A1006" s="164">
        <f t="shared" si="256"/>
        <v>3515</v>
      </c>
      <c r="B1006" s="164">
        <f t="shared" si="257"/>
        <v>3515287316</v>
      </c>
      <c r="C1006" s="165" t="str">
        <f t="shared" si="258"/>
        <v>OLD STURBRIDGE ACADEMY</v>
      </c>
      <c r="D1006" s="174">
        <f t="shared" si="259"/>
        <v>0</v>
      </c>
      <c r="E1006" s="174">
        <f t="shared" si="260"/>
        <v>0</v>
      </c>
      <c r="F1006" s="174">
        <f t="shared" si="261"/>
        <v>3</v>
      </c>
      <c r="G1006" s="174">
        <f t="shared" si="262"/>
        <v>13</v>
      </c>
      <c r="H1006" s="174">
        <f t="shared" si="263"/>
        <v>8</v>
      </c>
      <c r="I1006" s="174">
        <f t="shared" si="264"/>
        <v>0</v>
      </c>
      <c r="J1006" s="174">
        <f t="shared" si="265"/>
        <v>0</v>
      </c>
      <c r="K1006" s="251">
        <f t="shared" si="266"/>
        <v>0.96</v>
      </c>
      <c r="L1006" s="174"/>
      <c r="M1006" s="174">
        <f t="shared" si="267"/>
        <v>2</v>
      </c>
      <c r="N1006" s="174">
        <f t="shared" si="268"/>
        <v>1</v>
      </c>
      <c r="O1006" s="174">
        <f t="shared" si="269"/>
        <v>0</v>
      </c>
      <c r="P1006" s="174">
        <f t="shared" si="270"/>
        <v>14</v>
      </c>
      <c r="Q1006" s="174">
        <f t="shared" si="271"/>
        <v>11</v>
      </c>
      <c r="R1006" s="174">
        <f t="shared" si="272"/>
        <v>24</v>
      </c>
      <c r="S1006" s="177"/>
      <c r="T1006" s="177"/>
      <c r="U1006" s="177"/>
      <c r="V1006" s="177"/>
      <c r="W1006" s="370"/>
      <c r="X1006" s="370"/>
      <c r="Y1006" s="391"/>
      <c r="Z1006" s="177"/>
      <c r="AA1006" s="75">
        <v>3515</v>
      </c>
      <c r="AB1006" s="75">
        <v>3515287316</v>
      </c>
      <c r="AC1006" s="193" t="s">
        <v>148</v>
      </c>
      <c r="AD1006" s="75">
        <v>0</v>
      </c>
      <c r="AE1006" s="75">
        <v>0</v>
      </c>
      <c r="AF1006" s="75">
        <v>3</v>
      </c>
      <c r="AG1006" s="75">
        <v>13</v>
      </c>
      <c r="AH1006" s="75">
        <v>8</v>
      </c>
      <c r="AI1006" s="75">
        <v>0</v>
      </c>
      <c r="AJ1006" s="75">
        <v>0</v>
      </c>
      <c r="AK1006" s="164">
        <v>0</v>
      </c>
      <c r="AL1006" s="164">
        <v>2</v>
      </c>
      <c r="AM1006" s="164">
        <v>1</v>
      </c>
      <c r="AN1006" s="164">
        <v>0</v>
      </c>
      <c r="AO1006" s="164">
        <v>13</v>
      </c>
      <c r="AP1006" s="164">
        <v>0</v>
      </c>
      <c r="AQ1006" s="164">
        <v>0</v>
      </c>
      <c r="AR1006" s="164">
        <v>1</v>
      </c>
      <c r="AS1006" s="75">
        <v>0</v>
      </c>
      <c r="AT1006" s="165"/>
      <c r="AU1006" s="75">
        <v>287</v>
      </c>
      <c r="AV1006" s="75">
        <v>316</v>
      </c>
      <c r="AW1006" s="369">
        <v>11</v>
      </c>
      <c r="AY1006" s="75"/>
    </row>
    <row r="1007" spans="1:51">
      <c r="A1007" s="164">
        <f t="shared" si="256"/>
        <v>3515</v>
      </c>
      <c r="B1007" s="164">
        <f t="shared" si="257"/>
        <v>3515287658</v>
      </c>
      <c r="C1007" s="165" t="str">
        <f t="shared" si="258"/>
        <v>OLD STURBRIDGE ACADEMY</v>
      </c>
      <c r="D1007" s="174">
        <f t="shared" si="259"/>
        <v>0</v>
      </c>
      <c r="E1007" s="174">
        <f t="shared" si="260"/>
        <v>0</v>
      </c>
      <c r="F1007" s="174">
        <f t="shared" si="261"/>
        <v>0</v>
      </c>
      <c r="G1007" s="174">
        <f t="shared" si="262"/>
        <v>2</v>
      </c>
      <c r="H1007" s="174">
        <f t="shared" si="263"/>
        <v>0</v>
      </c>
      <c r="I1007" s="174">
        <f t="shared" si="264"/>
        <v>0</v>
      </c>
      <c r="J1007" s="174">
        <f t="shared" si="265"/>
        <v>0</v>
      </c>
      <c r="K1007" s="251">
        <f t="shared" si="266"/>
        <v>0.08</v>
      </c>
      <c r="L1007" s="174"/>
      <c r="M1007" s="174">
        <f t="shared" si="267"/>
        <v>0</v>
      </c>
      <c r="N1007" s="174">
        <f t="shared" si="268"/>
        <v>0</v>
      </c>
      <c r="O1007" s="174">
        <f t="shared" si="269"/>
        <v>0</v>
      </c>
      <c r="P1007" s="174">
        <f t="shared" si="270"/>
        <v>2</v>
      </c>
      <c r="Q1007" s="174">
        <f t="shared" si="271"/>
        <v>7</v>
      </c>
      <c r="R1007" s="174">
        <f t="shared" si="272"/>
        <v>2</v>
      </c>
      <c r="S1007" s="177"/>
      <c r="T1007" s="177"/>
      <c r="U1007" s="177"/>
      <c r="V1007" s="177"/>
      <c r="W1007" s="370"/>
      <c r="X1007" s="370"/>
      <c r="Y1007" s="391"/>
      <c r="Z1007" s="177"/>
      <c r="AA1007" s="75">
        <v>3515</v>
      </c>
      <c r="AB1007" s="75">
        <v>3515287658</v>
      </c>
      <c r="AC1007" s="193" t="s">
        <v>148</v>
      </c>
      <c r="AD1007" s="75">
        <v>0</v>
      </c>
      <c r="AE1007" s="75">
        <v>0</v>
      </c>
      <c r="AF1007" s="75">
        <v>0</v>
      </c>
      <c r="AG1007" s="75">
        <v>2</v>
      </c>
      <c r="AH1007" s="75">
        <v>0</v>
      </c>
      <c r="AI1007" s="75">
        <v>0</v>
      </c>
      <c r="AJ1007" s="75">
        <v>0</v>
      </c>
      <c r="AK1007" s="164">
        <v>0</v>
      </c>
      <c r="AL1007" s="164">
        <v>0</v>
      </c>
      <c r="AM1007" s="164">
        <v>0</v>
      </c>
      <c r="AN1007" s="164">
        <v>0</v>
      </c>
      <c r="AO1007" s="164">
        <v>2</v>
      </c>
      <c r="AP1007" s="164">
        <v>0</v>
      </c>
      <c r="AQ1007" s="164">
        <v>0</v>
      </c>
      <c r="AR1007" s="164">
        <v>0</v>
      </c>
      <c r="AS1007" s="75">
        <v>0</v>
      </c>
      <c r="AT1007" s="165"/>
      <c r="AU1007" s="75">
        <v>287</v>
      </c>
      <c r="AV1007" s="75">
        <v>658</v>
      </c>
      <c r="AW1007" s="369">
        <v>7</v>
      </c>
      <c r="AY1007" s="75"/>
    </row>
    <row r="1008" spans="1:51">
      <c r="A1008" s="164">
        <f t="shared" si="256"/>
        <v>3515</v>
      </c>
      <c r="B1008" s="164">
        <f t="shared" si="257"/>
        <v>3515287680</v>
      </c>
      <c r="C1008" s="165" t="str">
        <f t="shared" si="258"/>
        <v>OLD STURBRIDGE ACADEMY</v>
      </c>
      <c r="D1008" s="174">
        <f t="shared" si="259"/>
        <v>0</v>
      </c>
      <c r="E1008" s="174">
        <f t="shared" si="260"/>
        <v>0</v>
      </c>
      <c r="F1008" s="174">
        <f t="shared" si="261"/>
        <v>0</v>
      </c>
      <c r="G1008" s="174">
        <f t="shared" si="262"/>
        <v>0</v>
      </c>
      <c r="H1008" s="174">
        <f t="shared" si="263"/>
        <v>1</v>
      </c>
      <c r="I1008" s="174">
        <f t="shared" si="264"/>
        <v>0</v>
      </c>
      <c r="J1008" s="174">
        <f t="shared" si="265"/>
        <v>0</v>
      </c>
      <c r="K1008" s="251">
        <f t="shared" si="266"/>
        <v>0.04</v>
      </c>
      <c r="L1008" s="174"/>
      <c r="M1008" s="174">
        <f t="shared" si="267"/>
        <v>0</v>
      </c>
      <c r="N1008" s="174">
        <f t="shared" si="268"/>
        <v>0</v>
      </c>
      <c r="O1008" s="174">
        <f t="shared" si="269"/>
        <v>0</v>
      </c>
      <c r="P1008" s="174">
        <f t="shared" si="270"/>
        <v>0</v>
      </c>
      <c r="Q1008" s="174">
        <f t="shared" si="271"/>
        <v>5</v>
      </c>
      <c r="R1008" s="174">
        <f t="shared" si="272"/>
        <v>1</v>
      </c>
      <c r="S1008" s="177"/>
      <c r="T1008" s="177"/>
      <c r="U1008" s="177"/>
      <c r="V1008" s="177"/>
      <c r="W1008" s="370"/>
      <c r="X1008" s="370"/>
      <c r="Y1008" s="391"/>
      <c r="Z1008" s="177"/>
      <c r="AA1008" s="75">
        <v>3515</v>
      </c>
      <c r="AB1008" s="75">
        <v>3515287680</v>
      </c>
      <c r="AC1008" s="193" t="s">
        <v>148</v>
      </c>
      <c r="AD1008" s="75">
        <v>0</v>
      </c>
      <c r="AE1008" s="75">
        <v>0</v>
      </c>
      <c r="AF1008" s="75">
        <v>0</v>
      </c>
      <c r="AG1008" s="75">
        <v>0</v>
      </c>
      <c r="AH1008" s="75">
        <v>1</v>
      </c>
      <c r="AI1008" s="75">
        <v>0</v>
      </c>
      <c r="AJ1008" s="75">
        <v>0</v>
      </c>
      <c r="AK1008" s="164">
        <v>0</v>
      </c>
      <c r="AL1008" s="164">
        <v>0</v>
      </c>
      <c r="AM1008" s="164">
        <v>0</v>
      </c>
      <c r="AN1008" s="164">
        <v>0</v>
      </c>
      <c r="AO1008" s="164">
        <v>0</v>
      </c>
      <c r="AP1008" s="164">
        <v>0</v>
      </c>
      <c r="AQ1008" s="164">
        <v>0</v>
      </c>
      <c r="AR1008" s="164">
        <v>0</v>
      </c>
      <c r="AS1008" s="75">
        <v>0</v>
      </c>
      <c r="AT1008" s="165"/>
      <c r="AU1008" s="75">
        <v>287</v>
      </c>
      <c r="AV1008" s="75">
        <v>680</v>
      </c>
      <c r="AW1008" s="369">
        <v>5</v>
      </c>
      <c r="AY1008" s="75"/>
    </row>
    <row r="1009" spans="1:51">
      <c r="A1009" s="164">
        <f t="shared" si="256"/>
        <v>3515</v>
      </c>
      <c r="B1009" s="164">
        <f t="shared" si="257"/>
        <v>3515287767</v>
      </c>
      <c r="C1009" s="165" t="str">
        <f t="shared" si="258"/>
        <v>OLD STURBRIDGE ACADEMY</v>
      </c>
      <c r="D1009" s="174">
        <f t="shared" si="259"/>
        <v>0</v>
      </c>
      <c r="E1009" s="174">
        <f t="shared" si="260"/>
        <v>0</v>
      </c>
      <c r="F1009" s="174">
        <f t="shared" si="261"/>
        <v>3</v>
      </c>
      <c r="G1009" s="174">
        <f t="shared" si="262"/>
        <v>27</v>
      </c>
      <c r="H1009" s="174">
        <f t="shared" si="263"/>
        <v>9</v>
      </c>
      <c r="I1009" s="174">
        <f t="shared" si="264"/>
        <v>0</v>
      </c>
      <c r="J1009" s="174">
        <f t="shared" si="265"/>
        <v>0</v>
      </c>
      <c r="K1009" s="251">
        <f t="shared" si="266"/>
        <v>1.56</v>
      </c>
      <c r="L1009" s="174"/>
      <c r="M1009" s="174">
        <f t="shared" si="267"/>
        <v>0</v>
      </c>
      <c r="N1009" s="174">
        <f t="shared" si="268"/>
        <v>0</v>
      </c>
      <c r="O1009" s="174">
        <f t="shared" si="269"/>
        <v>0</v>
      </c>
      <c r="P1009" s="174">
        <f t="shared" si="270"/>
        <v>11</v>
      </c>
      <c r="Q1009" s="174">
        <f t="shared" si="271"/>
        <v>9</v>
      </c>
      <c r="R1009" s="174">
        <f t="shared" si="272"/>
        <v>39</v>
      </c>
      <c r="S1009" s="177"/>
      <c r="T1009" s="177"/>
      <c r="U1009" s="177"/>
      <c r="V1009" s="177"/>
      <c r="W1009" s="370"/>
      <c r="X1009" s="370"/>
      <c r="Y1009" s="391"/>
      <c r="Z1009" s="177"/>
      <c r="AA1009" s="75">
        <v>3515</v>
      </c>
      <c r="AB1009" s="75">
        <v>3515287767</v>
      </c>
      <c r="AC1009" s="193" t="s">
        <v>148</v>
      </c>
      <c r="AD1009" s="75">
        <v>0</v>
      </c>
      <c r="AE1009" s="75">
        <v>0</v>
      </c>
      <c r="AF1009" s="75">
        <v>3</v>
      </c>
      <c r="AG1009" s="75">
        <v>27</v>
      </c>
      <c r="AH1009" s="75">
        <v>9</v>
      </c>
      <c r="AI1009" s="75">
        <v>0</v>
      </c>
      <c r="AJ1009" s="75">
        <v>0</v>
      </c>
      <c r="AK1009" s="164">
        <v>0</v>
      </c>
      <c r="AL1009" s="164">
        <v>0</v>
      </c>
      <c r="AM1009" s="164">
        <v>0</v>
      </c>
      <c r="AN1009" s="164">
        <v>0</v>
      </c>
      <c r="AO1009" s="164">
        <v>10</v>
      </c>
      <c r="AP1009" s="164">
        <v>0</v>
      </c>
      <c r="AQ1009" s="164">
        <v>0</v>
      </c>
      <c r="AR1009" s="164">
        <v>1</v>
      </c>
      <c r="AS1009" s="75">
        <v>0</v>
      </c>
      <c r="AT1009" s="165"/>
      <c r="AU1009" s="75">
        <v>287</v>
      </c>
      <c r="AV1009" s="75">
        <v>767</v>
      </c>
      <c r="AW1009" s="369">
        <v>9</v>
      </c>
      <c r="AY1009" s="75"/>
    </row>
    <row r="1010" spans="1:51">
      <c r="A1010" s="164">
        <f t="shared" si="256"/>
        <v>3515</v>
      </c>
      <c r="B1010" s="164">
        <f t="shared" si="257"/>
        <v>3515287770</v>
      </c>
      <c r="C1010" s="165" t="str">
        <f t="shared" si="258"/>
        <v>OLD STURBRIDGE ACADEMY</v>
      </c>
      <c r="D1010" s="174">
        <f t="shared" si="259"/>
        <v>0</v>
      </c>
      <c r="E1010" s="174">
        <f t="shared" si="260"/>
        <v>0</v>
      </c>
      <c r="F1010" s="174">
        <f t="shared" si="261"/>
        <v>0</v>
      </c>
      <c r="G1010" s="174">
        <f t="shared" si="262"/>
        <v>0</v>
      </c>
      <c r="H1010" s="174">
        <f t="shared" si="263"/>
        <v>2</v>
      </c>
      <c r="I1010" s="174">
        <f t="shared" si="264"/>
        <v>0</v>
      </c>
      <c r="J1010" s="174">
        <f t="shared" si="265"/>
        <v>0</v>
      </c>
      <c r="K1010" s="251">
        <f t="shared" si="266"/>
        <v>0.08</v>
      </c>
      <c r="L1010" s="174"/>
      <c r="M1010" s="174">
        <f t="shared" si="267"/>
        <v>0</v>
      </c>
      <c r="N1010" s="174">
        <f t="shared" si="268"/>
        <v>0</v>
      </c>
      <c r="O1010" s="174">
        <f t="shared" si="269"/>
        <v>0</v>
      </c>
      <c r="P1010" s="174">
        <f t="shared" si="270"/>
        <v>0</v>
      </c>
      <c r="Q1010" s="174">
        <f t="shared" si="271"/>
        <v>6</v>
      </c>
      <c r="R1010" s="174">
        <f t="shared" si="272"/>
        <v>2</v>
      </c>
      <c r="S1010" s="177"/>
      <c r="T1010" s="177"/>
      <c r="U1010" s="177"/>
      <c r="V1010" s="177"/>
      <c r="W1010" s="370"/>
      <c r="X1010" s="370"/>
      <c r="Y1010" s="391"/>
      <c r="Z1010" s="177"/>
      <c r="AA1010" s="75">
        <v>3515</v>
      </c>
      <c r="AB1010" s="75">
        <v>3515287770</v>
      </c>
      <c r="AC1010" s="193" t="s">
        <v>148</v>
      </c>
      <c r="AD1010" s="75">
        <v>0</v>
      </c>
      <c r="AE1010" s="75">
        <v>0</v>
      </c>
      <c r="AF1010" s="75">
        <v>0</v>
      </c>
      <c r="AG1010" s="75">
        <v>0</v>
      </c>
      <c r="AH1010" s="75">
        <v>2</v>
      </c>
      <c r="AI1010" s="75">
        <v>0</v>
      </c>
      <c r="AJ1010" s="75">
        <v>0</v>
      </c>
      <c r="AK1010" s="164">
        <v>0</v>
      </c>
      <c r="AL1010" s="164">
        <v>0</v>
      </c>
      <c r="AM1010" s="164">
        <v>0</v>
      </c>
      <c r="AN1010" s="164">
        <v>0</v>
      </c>
      <c r="AO1010" s="164">
        <v>0</v>
      </c>
      <c r="AP1010" s="164">
        <v>0</v>
      </c>
      <c r="AQ1010" s="164">
        <v>0</v>
      </c>
      <c r="AR1010" s="164">
        <v>0</v>
      </c>
      <c r="AS1010" s="75">
        <v>0</v>
      </c>
      <c r="AT1010" s="165"/>
      <c r="AU1010" s="75">
        <v>287</v>
      </c>
      <c r="AV1010" s="75">
        <v>770</v>
      </c>
      <c r="AW1010" s="369">
        <v>6</v>
      </c>
      <c r="AY1010" s="75"/>
    </row>
    <row r="1011" spans="1:51">
      <c r="A1011" s="164">
        <f t="shared" si="256"/>
        <v>3515</v>
      </c>
      <c r="B1011" s="164">
        <f t="shared" si="257"/>
        <v>3515287778</v>
      </c>
      <c r="C1011" s="165" t="str">
        <f t="shared" si="258"/>
        <v>OLD STURBRIDGE ACADEMY</v>
      </c>
      <c r="D1011" s="174">
        <f t="shared" si="259"/>
        <v>0</v>
      </c>
      <c r="E1011" s="174">
        <f t="shared" si="260"/>
        <v>0</v>
      </c>
      <c r="F1011" s="174">
        <f t="shared" si="261"/>
        <v>0</v>
      </c>
      <c r="G1011" s="174">
        <f t="shared" si="262"/>
        <v>3</v>
      </c>
      <c r="H1011" s="174">
        <f t="shared" si="263"/>
        <v>1</v>
      </c>
      <c r="I1011" s="174">
        <f t="shared" si="264"/>
        <v>0</v>
      </c>
      <c r="J1011" s="174">
        <f t="shared" si="265"/>
        <v>0</v>
      </c>
      <c r="K1011" s="251">
        <f t="shared" si="266"/>
        <v>0.16</v>
      </c>
      <c r="L1011" s="174"/>
      <c r="M1011" s="174">
        <f t="shared" si="267"/>
        <v>0</v>
      </c>
      <c r="N1011" s="174">
        <f t="shared" si="268"/>
        <v>0</v>
      </c>
      <c r="O1011" s="174">
        <f t="shared" si="269"/>
        <v>0</v>
      </c>
      <c r="P1011" s="174">
        <f t="shared" si="270"/>
        <v>3</v>
      </c>
      <c r="Q1011" s="174">
        <f t="shared" si="271"/>
        <v>9</v>
      </c>
      <c r="R1011" s="174">
        <f t="shared" si="272"/>
        <v>4</v>
      </c>
      <c r="S1011" s="177"/>
      <c r="T1011" s="177"/>
      <c r="U1011" s="177"/>
      <c r="V1011" s="177"/>
      <c r="W1011" s="370"/>
      <c r="X1011" s="370"/>
      <c r="Y1011" s="391"/>
      <c r="Z1011" s="177"/>
      <c r="AA1011" s="75">
        <v>3515</v>
      </c>
      <c r="AB1011" s="75">
        <v>3515287778</v>
      </c>
      <c r="AC1011" s="193" t="s">
        <v>148</v>
      </c>
      <c r="AD1011" s="75">
        <v>0</v>
      </c>
      <c r="AE1011" s="75">
        <v>0</v>
      </c>
      <c r="AF1011" s="75">
        <v>0</v>
      </c>
      <c r="AG1011" s="75">
        <v>3</v>
      </c>
      <c r="AH1011" s="75">
        <v>1</v>
      </c>
      <c r="AI1011" s="75">
        <v>0</v>
      </c>
      <c r="AJ1011" s="75">
        <v>0</v>
      </c>
      <c r="AK1011" s="164">
        <v>0</v>
      </c>
      <c r="AL1011" s="164">
        <v>0</v>
      </c>
      <c r="AM1011" s="164">
        <v>0</v>
      </c>
      <c r="AN1011" s="164">
        <v>0</v>
      </c>
      <c r="AO1011" s="164">
        <v>3</v>
      </c>
      <c r="AP1011" s="164">
        <v>0</v>
      </c>
      <c r="AQ1011" s="164">
        <v>0</v>
      </c>
      <c r="AR1011" s="164">
        <v>0</v>
      </c>
      <c r="AS1011" s="75">
        <v>0</v>
      </c>
      <c r="AT1011" s="165"/>
      <c r="AU1011" s="75">
        <v>287</v>
      </c>
      <c r="AV1011" s="75">
        <v>778</v>
      </c>
      <c r="AW1011" s="369">
        <v>9</v>
      </c>
      <c r="AY1011" s="75"/>
    </row>
    <row r="1012" spans="1:51">
      <c r="A1012" s="164">
        <f t="shared" si="256"/>
        <v>3517</v>
      </c>
      <c r="B1012" s="164">
        <f t="shared" si="257"/>
        <v>3517239003</v>
      </c>
      <c r="C1012" s="165" t="str">
        <f t="shared" si="258"/>
        <v>MAP ACADEMY</v>
      </c>
      <c r="D1012" s="174">
        <f t="shared" si="259"/>
        <v>0</v>
      </c>
      <c r="E1012" s="174">
        <f t="shared" si="260"/>
        <v>0</v>
      </c>
      <c r="F1012" s="174">
        <f t="shared" si="261"/>
        <v>0</v>
      </c>
      <c r="G1012" s="174">
        <f t="shared" si="262"/>
        <v>0</v>
      </c>
      <c r="H1012" s="174">
        <f t="shared" si="263"/>
        <v>0</v>
      </c>
      <c r="I1012" s="174">
        <f t="shared" si="264"/>
        <v>1</v>
      </c>
      <c r="J1012" s="174">
        <f t="shared" si="265"/>
        <v>0</v>
      </c>
      <c r="K1012" s="251">
        <f t="shared" si="266"/>
        <v>0.04</v>
      </c>
      <c r="L1012" s="174"/>
      <c r="M1012" s="174">
        <f t="shared" si="267"/>
        <v>0</v>
      </c>
      <c r="N1012" s="174">
        <f t="shared" si="268"/>
        <v>0</v>
      </c>
      <c r="O1012" s="174">
        <f t="shared" si="269"/>
        <v>0</v>
      </c>
      <c r="P1012" s="174">
        <f t="shared" si="270"/>
        <v>1</v>
      </c>
      <c r="Q1012" s="174">
        <f t="shared" si="271"/>
        <v>6</v>
      </c>
      <c r="R1012" s="174">
        <f t="shared" si="272"/>
        <v>1</v>
      </c>
      <c r="S1012" s="177"/>
      <c r="T1012" s="177"/>
      <c r="U1012" s="177"/>
      <c r="V1012" s="177"/>
      <c r="W1012" s="370"/>
      <c r="X1012" s="370"/>
      <c r="Y1012" s="391"/>
      <c r="Z1012" s="177"/>
      <c r="AA1012" s="75">
        <v>3517</v>
      </c>
      <c r="AB1012" s="75">
        <v>3517239003</v>
      </c>
      <c r="AC1012" s="193" t="s">
        <v>150</v>
      </c>
      <c r="AD1012" s="75">
        <v>0</v>
      </c>
      <c r="AE1012" s="75">
        <v>0</v>
      </c>
      <c r="AF1012" s="75">
        <v>0</v>
      </c>
      <c r="AG1012" s="75">
        <v>0</v>
      </c>
      <c r="AH1012" s="75">
        <v>0</v>
      </c>
      <c r="AI1012" s="75">
        <v>1</v>
      </c>
      <c r="AJ1012" s="75">
        <v>0</v>
      </c>
      <c r="AK1012" s="164">
        <v>0</v>
      </c>
      <c r="AL1012" s="164">
        <v>0</v>
      </c>
      <c r="AM1012" s="164">
        <v>0</v>
      </c>
      <c r="AN1012" s="164">
        <v>0</v>
      </c>
      <c r="AO1012" s="164">
        <v>0</v>
      </c>
      <c r="AP1012" s="164">
        <v>0</v>
      </c>
      <c r="AQ1012" s="164">
        <v>0</v>
      </c>
      <c r="AR1012" s="164">
        <v>0</v>
      </c>
      <c r="AS1012" s="75">
        <v>1</v>
      </c>
      <c r="AT1012" s="165"/>
      <c r="AU1012" s="75">
        <v>239</v>
      </c>
      <c r="AV1012" s="75">
        <v>3</v>
      </c>
      <c r="AW1012" s="369">
        <v>6</v>
      </c>
      <c r="AY1012" s="75"/>
    </row>
    <row r="1013" spans="1:51">
      <c r="A1013" s="164">
        <f t="shared" si="256"/>
        <v>3517</v>
      </c>
      <c r="B1013" s="164">
        <f t="shared" si="257"/>
        <v>3517239020</v>
      </c>
      <c r="C1013" s="165" t="str">
        <f t="shared" si="258"/>
        <v>MAP ACADEMY</v>
      </c>
      <c r="D1013" s="174">
        <f t="shared" si="259"/>
        <v>0</v>
      </c>
      <c r="E1013" s="174">
        <f t="shared" si="260"/>
        <v>0</v>
      </c>
      <c r="F1013" s="174">
        <f t="shared" si="261"/>
        <v>0</v>
      </c>
      <c r="G1013" s="174">
        <f t="shared" si="262"/>
        <v>0</v>
      </c>
      <c r="H1013" s="174">
        <f t="shared" si="263"/>
        <v>0</v>
      </c>
      <c r="I1013" s="174">
        <f t="shared" si="264"/>
        <v>1</v>
      </c>
      <c r="J1013" s="174">
        <f t="shared" si="265"/>
        <v>0</v>
      </c>
      <c r="K1013" s="251">
        <f t="shared" si="266"/>
        <v>0.04</v>
      </c>
      <c r="L1013" s="174"/>
      <c r="M1013" s="174">
        <f t="shared" si="267"/>
        <v>0</v>
      </c>
      <c r="N1013" s="174">
        <f t="shared" si="268"/>
        <v>0</v>
      </c>
      <c r="O1013" s="174">
        <f t="shared" si="269"/>
        <v>0</v>
      </c>
      <c r="P1013" s="174">
        <f t="shared" si="270"/>
        <v>1</v>
      </c>
      <c r="Q1013" s="174">
        <f t="shared" si="271"/>
        <v>10</v>
      </c>
      <c r="R1013" s="174">
        <f t="shared" si="272"/>
        <v>1</v>
      </c>
      <c r="S1013" s="177"/>
      <c r="T1013" s="177"/>
      <c r="U1013" s="177"/>
      <c r="V1013" s="177"/>
      <c r="W1013" s="370"/>
      <c r="X1013" s="370"/>
      <c r="Y1013" s="391"/>
      <c r="Z1013" s="177"/>
      <c r="AA1013" s="75">
        <v>3517</v>
      </c>
      <c r="AB1013" s="75">
        <v>3517239020</v>
      </c>
      <c r="AC1013" s="193" t="s">
        <v>150</v>
      </c>
      <c r="AD1013" s="75">
        <v>0</v>
      </c>
      <c r="AE1013" s="75">
        <v>0</v>
      </c>
      <c r="AF1013" s="75">
        <v>0</v>
      </c>
      <c r="AG1013" s="75">
        <v>0</v>
      </c>
      <c r="AH1013" s="75">
        <v>0</v>
      </c>
      <c r="AI1013" s="75">
        <v>1</v>
      </c>
      <c r="AJ1013" s="75">
        <v>0</v>
      </c>
      <c r="AK1013" s="164">
        <v>0</v>
      </c>
      <c r="AL1013" s="164">
        <v>0</v>
      </c>
      <c r="AM1013" s="164">
        <v>0</v>
      </c>
      <c r="AN1013" s="164">
        <v>0</v>
      </c>
      <c r="AO1013" s="164">
        <v>0</v>
      </c>
      <c r="AP1013" s="164">
        <v>0</v>
      </c>
      <c r="AQ1013" s="164">
        <v>0</v>
      </c>
      <c r="AR1013" s="164">
        <v>0</v>
      </c>
      <c r="AS1013" s="75">
        <v>1</v>
      </c>
      <c r="AT1013" s="165"/>
      <c r="AU1013" s="75">
        <v>239</v>
      </c>
      <c r="AV1013" s="75">
        <v>20</v>
      </c>
      <c r="AW1013" s="369">
        <v>10</v>
      </c>
      <c r="AY1013" s="75"/>
    </row>
    <row r="1014" spans="1:51">
      <c r="A1014" s="164">
        <f t="shared" si="256"/>
        <v>3517</v>
      </c>
      <c r="B1014" s="164">
        <f t="shared" si="257"/>
        <v>3517239036</v>
      </c>
      <c r="C1014" s="165" t="str">
        <f t="shared" si="258"/>
        <v>MAP ACADEMY</v>
      </c>
      <c r="D1014" s="174">
        <f t="shared" si="259"/>
        <v>0</v>
      </c>
      <c r="E1014" s="174">
        <f t="shared" si="260"/>
        <v>0</v>
      </c>
      <c r="F1014" s="174">
        <f t="shared" si="261"/>
        <v>0</v>
      </c>
      <c r="G1014" s="174">
        <f t="shared" si="262"/>
        <v>0</v>
      </c>
      <c r="H1014" s="174">
        <f t="shared" si="263"/>
        <v>0</v>
      </c>
      <c r="I1014" s="174">
        <f t="shared" si="264"/>
        <v>7</v>
      </c>
      <c r="J1014" s="174">
        <f t="shared" si="265"/>
        <v>0</v>
      </c>
      <c r="K1014" s="251">
        <f t="shared" si="266"/>
        <v>0.28000000000000003</v>
      </c>
      <c r="L1014" s="174"/>
      <c r="M1014" s="174">
        <f t="shared" si="267"/>
        <v>0</v>
      </c>
      <c r="N1014" s="174">
        <f t="shared" si="268"/>
        <v>0</v>
      </c>
      <c r="O1014" s="174">
        <f t="shared" si="269"/>
        <v>0</v>
      </c>
      <c r="P1014" s="174">
        <f t="shared" si="270"/>
        <v>5</v>
      </c>
      <c r="Q1014" s="174">
        <f t="shared" si="271"/>
        <v>7</v>
      </c>
      <c r="R1014" s="174">
        <f t="shared" si="272"/>
        <v>7</v>
      </c>
      <c r="S1014" s="177"/>
      <c r="T1014" s="177"/>
      <c r="U1014" s="177"/>
      <c r="V1014" s="177"/>
      <c r="W1014" s="370"/>
      <c r="X1014" s="370"/>
      <c r="Y1014" s="391"/>
      <c r="Z1014" s="177"/>
      <c r="AA1014" s="75">
        <v>3517</v>
      </c>
      <c r="AB1014" s="75">
        <v>3517239036</v>
      </c>
      <c r="AC1014" s="193" t="s">
        <v>150</v>
      </c>
      <c r="AD1014" s="75">
        <v>0</v>
      </c>
      <c r="AE1014" s="75">
        <v>0</v>
      </c>
      <c r="AF1014" s="75">
        <v>0</v>
      </c>
      <c r="AG1014" s="75">
        <v>0</v>
      </c>
      <c r="AH1014" s="75">
        <v>0</v>
      </c>
      <c r="AI1014" s="75">
        <v>7</v>
      </c>
      <c r="AJ1014" s="75">
        <v>0</v>
      </c>
      <c r="AK1014" s="164">
        <v>0</v>
      </c>
      <c r="AL1014" s="164">
        <v>0</v>
      </c>
      <c r="AM1014" s="164">
        <v>0</v>
      </c>
      <c r="AN1014" s="164">
        <v>0</v>
      </c>
      <c r="AO1014" s="164">
        <v>0</v>
      </c>
      <c r="AP1014" s="164">
        <v>0</v>
      </c>
      <c r="AQ1014" s="164">
        <v>0</v>
      </c>
      <c r="AR1014" s="164">
        <v>0</v>
      </c>
      <c r="AS1014" s="75">
        <v>5</v>
      </c>
      <c r="AT1014" s="165"/>
      <c r="AU1014" s="75">
        <v>239</v>
      </c>
      <c r="AV1014" s="75">
        <v>36</v>
      </c>
      <c r="AW1014" s="369">
        <v>7</v>
      </c>
      <c r="AY1014" s="75"/>
    </row>
    <row r="1015" spans="1:51">
      <c r="A1015" s="164">
        <f t="shared" si="256"/>
        <v>3517</v>
      </c>
      <c r="B1015" s="164">
        <f t="shared" si="257"/>
        <v>3517239044</v>
      </c>
      <c r="C1015" s="165" t="str">
        <f t="shared" si="258"/>
        <v>MAP ACADEMY</v>
      </c>
      <c r="D1015" s="174">
        <f t="shared" si="259"/>
        <v>0</v>
      </c>
      <c r="E1015" s="174">
        <f t="shared" si="260"/>
        <v>0</v>
      </c>
      <c r="F1015" s="174">
        <f t="shared" si="261"/>
        <v>0</v>
      </c>
      <c r="G1015" s="174">
        <f t="shared" si="262"/>
        <v>0</v>
      </c>
      <c r="H1015" s="174">
        <f t="shared" si="263"/>
        <v>0</v>
      </c>
      <c r="I1015" s="174">
        <f t="shared" si="264"/>
        <v>5</v>
      </c>
      <c r="J1015" s="174">
        <f t="shared" si="265"/>
        <v>0</v>
      </c>
      <c r="K1015" s="251">
        <f t="shared" si="266"/>
        <v>0.2</v>
      </c>
      <c r="L1015" s="174"/>
      <c r="M1015" s="174">
        <f t="shared" si="267"/>
        <v>0</v>
      </c>
      <c r="N1015" s="174">
        <f t="shared" si="268"/>
        <v>0</v>
      </c>
      <c r="O1015" s="174">
        <f t="shared" si="269"/>
        <v>0</v>
      </c>
      <c r="P1015" s="174">
        <f t="shared" si="270"/>
        <v>5</v>
      </c>
      <c r="Q1015" s="174">
        <f t="shared" si="271"/>
        <v>11</v>
      </c>
      <c r="R1015" s="174">
        <f t="shared" si="272"/>
        <v>5</v>
      </c>
      <c r="S1015" s="177"/>
      <c r="T1015" s="177"/>
      <c r="U1015" s="177"/>
      <c r="V1015" s="177"/>
      <c r="W1015" s="370"/>
      <c r="X1015" s="370"/>
      <c r="Y1015" s="391"/>
      <c r="Z1015" s="177"/>
      <c r="AA1015" s="75">
        <v>3517</v>
      </c>
      <c r="AB1015" s="75">
        <v>3517239044</v>
      </c>
      <c r="AC1015" s="193" t="s">
        <v>150</v>
      </c>
      <c r="AD1015" s="75">
        <v>0</v>
      </c>
      <c r="AE1015" s="75">
        <v>0</v>
      </c>
      <c r="AF1015" s="75">
        <v>0</v>
      </c>
      <c r="AG1015" s="75">
        <v>0</v>
      </c>
      <c r="AH1015" s="75">
        <v>0</v>
      </c>
      <c r="AI1015" s="75">
        <v>5</v>
      </c>
      <c r="AJ1015" s="75">
        <v>0</v>
      </c>
      <c r="AK1015" s="164">
        <v>0</v>
      </c>
      <c r="AL1015" s="164">
        <v>0</v>
      </c>
      <c r="AM1015" s="164">
        <v>0</v>
      </c>
      <c r="AN1015" s="164">
        <v>0</v>
      </c>
      <c r="AO1015" s="164">
        <v>0</v>
      </c>
      <c r="AP1015" s="164">
        <v>0</v>
      </c>
      <c r="AQ1015" s="164">
        <v>0</v>
      </c>
      <c r="AR1015" s="164">
        <v>0</v>
      </c>
      <c r="AS1015" s="75">
        <v>5</v>
      </c>
      <c r="AT1015" s="165"/>
      <c r="AU1015" s="75">
        <v>239</v>
      </c>
      <c r="AV1015" s="75">
        <v>44</v>
      </c>
      <c r="AW1015" s="369">
        <v>11</v>
      </c>
      <c r="AY1015" s="75"/>
    </row>
    <row r="1016" spans="1:51">
      <c r="A1016" s="164">
        <f t="shared" si="256"/>
        <v>3517</v>
      </c>
      <c r="B1016" s="164">
        <f t="shared" si="257"/>
        <v>3517239052</v>
      </c>
      <c r="C1016" s="165" t="str">
        <f t="shared" si="258"/>
        <v>MAP ACADEMY</v>
      </c>
      <c r="D1016" s="174">
        <f t="shared" si="259"/>
        <v>0</v>
      </c>
      <c r="E1016" s="174">
        <f t="shared" si="260"/>
        <v>0</v>
      </c>
      <c r="F1016" s="174">
        <f t="shared" si="261"/>
        <v>0</v>
      </c>
      <c r="G1016" s="174">
        <f t="shared" si="262"/>
        <v>0</v>
      </c>
      <c r="H1016" s="174">
        <f t="shared" si="263"/>
        <v>0</v>
      </c>
      <c r="I1016" s="174">
        <f t="shared" si="264"/>
        <v>20</v>
      </c>
      <c r="J1016" s="174">
        <f t="shared" si="265"/>
        <v>0</v>
      </c>
      <c r="K1016" s="251">
        <f t="shared" si="266"/>
        <v>0.8</v>
      </c>
      <c r="L1016" s="174"/>
      <c r="M1016" s="174">
        <f t="shared" si="267"/>
        <v>0</v>
      </c>
      <c r="N1016" s="174">
        <f t="shared" si="268"/>
        <v>0</v>
      </c>
      <c r="O1016" s="174">
        <f t="shared" si="269"/>
        <v>0</v>
      </c>
      <c r="P1016" s="174">
        <f t="shared" si="270"/>
        <v>15</v>
      </c>
      <c r="Q1016" s="174">
        <f t="shared" si="271"/>
        <v>6</v>
      </c>
      <c r="R1016" s="174">
        <f t="shared" si="272"/>
        <v>20</v>
      </c>
      <c r="S1016" s="177"/>
      <c r="T1016" s="177"/>
      <c r="U1016" s="177"/>
      <c r="V1016" s="177"/>
      <c r="W1016" s="370"/>
      <c r="X1016" s="370"/>
      <c r="Y1016" s="391"/>
      <c r="Z1016" s="177"/>
      <c r="AA1016" s="75">
        <v>3517</v>
      </c>
      <c r="AB1016" s="75">
        <v>3517239052</v>
      </c>
      <c r="AC1016" s="193" t="s">
        <v>150</v>
      </c>
      <c r="AD1016" s="75">
        <v>0</v>
      </c>
      <c r="AE1016" s="75">
        <v>0</v>
      </c>
      <c r="AF1016" s="75">
        <v>0</v>
      </c>
      <c r="AG1016" s="75">
        <v>0</v>
      </c>
      <c r="AH1016" s="75">
        <v>0</v>
      </c>
      <c r="AI1016" s="75">
        <v>20</v>
      </c>
      <c r="AJ1016" s="75">
        <v>0</v>
      </c>
      <c r="AK1016" s="164">
        <v>0</v>
      </c>
      <c r="AL1016" s="164">
        <v>0</v>
      </c>
      <c r="AM1016" s="164">
        <v>0</v>
      </c>
      <c r="AN1016" s="164">
        <v>0</v>
      </c>
      <c r="AO1016" s="164">
        <v>0</v>
      </c>
      <c r="AP1016" s="164">
        <v>0</v>
      </c>
      <c r="AQ1016" s="164">
        <v>0</v>
      </c>
      <c r="AR1016" s="164">
        <v>0</v>
      </c>
      <c r="AS1016" s="75">
        <v>15</v>
      </c>
      <c r="AT1016" s="165"/>
      <c r="AU1016" s="75">
        <v>239</v>
      </c>
      <c r="AV1016" s="75">
        <v>52</v>
      </c>
      <c r="AW1016" s="369">
        <v>6</v>
      </c>
      <c r="AY1016" s="75"/>
    </row>
    <row r="1017" spans="1:51">
      <c r="A1017" s="164">
        <f t="shared" si="256"/>
        <v>3517</v>
      </c>
      <c r="B1017" s="164">
        <f t="shared" si="257"/>
        <v>3517239057</v>
      </c>
      <c r="C1017" s="165" t="str">
        <f t="shared" si="258"/>
        <v>MAP ACADEMY</v>
      </c>
      <c r="D1017" s="174">
        <f t="shared" si="259"/>
        <v>0</v>
      </c>
      <c r="E1017" s="174">
        <f t="shared" si="260"/>
        <v>0</v>
      </c>
      <c r="F1017" s="174">
        <f t="shared" si="261"/>
        <v>0</v>
      </c>
      <c r="G1017" s="174">
        <f t="shared" si="262"/>
        <v>0</v>
      </c>
      <c r="H1017" s="174">
        <f t="shared" si="263"/>
        <v>0</v>
      </c>
      <c r="I1017" s="174">
        <f t="shared" si="264"/>
        <v>1</v>
      </c>
      <c r="J1017" s="174">
        <f t="shared" si="265"/>
        <v>0</v>
      </c>
      <c r="K1017" s="251">
        <f t="shared" si="266"/>
        <v>0.04</v>
      </c>
      <c r="L1017" s="174"/>
      <c r="M1017" s="174">
        <f t="shared" si="267"/>
        <v>0</v>
      </c>
      <c r="N1017" s="174">
        <f t="shared" si="268"/>
        <v>0</v>
      </c>
      <c r="O1017" s="174">
        <f t="shared" si="269"/>
        <v>0</v>
      </c>
      <c r="P1017" s="174">
        <f t="shared" si="270"/>
        <v>1</v>
      </c>
      <c r="Q1017" s="174">
        <f t="shared" si="271"/>
        <v>12</v>
      </c>
      <c r="R1017" s="174">
        <f t="shared" si="272"/>
        <v>1</v>
      </c>
      <c r="S1017" s="177"/>
      <c r="T1017" s="177"/>
      <c r="U1017" s="177"/>
      <c r="V1017" s="177"/>
      <c r="W1017" s="370"/>
      <c r="X1017" s="370"/>
      <c r="Y1017" s="391"/>
      <c r="Z1017" s="177"/>
      <c r="AA1017" s="75">
        <v>3517</v>
      </c>
      <c r="AB1017" s="75">
        <v>3517239057</v>
      </c>
      <c r="AC1017" s="193" t="s">
        <v>150</v>
      </c>
      <c r="AD1017" s="75">
        <v>0</v>
      </c>
      <c r="AE1017" s="75">
        <v>0</v>
      </c>
      <c r="AF1017" s="75">
        <v>0</v>
      </c>
      <c r="AG1017" s="75">
        <v>0</v>
      </c>
      <c r="AH1017" s="75">
        <v>0</v>
      </c>
      <c r="AI1017" s="75">
        <v>1</v>
      </c>
      <c r="AJ1017" s="75">
        <v>0</v>
      </c>
      <c r="AK1017" s="164">
        <v>0</v>
      </c>
      <c r="AL1017" s="164">
        <v>0</v>
      </c>
      <c r="AM1017" s="164">
        <v>0</v>
      </c>
      <c r="AN1017" s="164">
        <v>0</v>
      </c>
      <c r="AO1017" s="164">
        <v>0</v>
      </c>
      <c r="AP1017" s="164">
        <v>0</v>
      </c>
      <c r="AQ1017" s="164">
        <v>0</v>
      </c>
      <c r="AR1017" s="164">
        <v>0</v>
      </c>
      <c r="AS1017" s="75">
        <v>1</v>
      </c>
      <c r="AT1017" s="165"/>
      <c r="AU1017" s="75">
        <v>239</v>
      </c>
      <c r="AV1017" s="75">
        <v>57</v>
      </c>
      <c r="AW1017" s="369">
        <v>12</v>
      </c>
      <c r="AY1017" s="75"/>
    </row>
    <row r="1018" spans="1:51">
      <c r="A1018" s="164">
        <f t="shared" si="256"/>
        <v>3517</v>
      </c>
      <c r="B1018" s="164">
        <f t="shared" si="257"/>
        <v>3517239082</v>
      </c>
      <c r="C1018" s="165" t="str">
        <f t="shared" si="258"/>
        <v>MAP ACADEMY</v>
      </c>
      <c r="D1018" s="174">
        <f t="shared" si="259"/>
        <v>0</v>
      </c>
      <c r="E1018" s="174">
        <f t="shared" si="260"/>
        <v>0</v>
      </c>
      <c r="F1018" s="174">
        <f t="shared" si="261"/>
        <v>0</v>
      </c>
      <c r="G1018" s="174">
        <f t="shared" si="262"/>
        <v>0</v>
      </c>
      <c r="H1018" s="174">
        <f t="shared" si="263"/>
        <v>0</v>
      </c>
      <c r="I1018" s="174">
        <f t="shared" si="264"/>
        <v>4</v>
      </c>
      <c r="J1018" s="174">
        <f t="shared" si="265"/>
        <v>0</v>
      </c>
      <c r="K1018" s="251">
        <f t="shared" si="266"/>
        <v>0.16</v>
      </c>
      <c r="L1018" s="174"/>
      <c r="M1018" s="174">
        <f t="shared" si="267"/>
        <v>0</v>
      </c>
      <c r="N1018" s="174">
        <f t="shared" si="268"/>
        <v>0</v>
      </c>
      <c r="O1018" s="174">
        <f t="shared" si="269"/>
        <v>0</v>
      </c>
      <c r="P1018" s="174">
        <f t="shared" si="270"/>
        <v>3</v>
      </c>
      <c r="Q1018" s="174">
        <f t="shared" si="271"/>
        <v>2</v>
      </c>
      <c r="R1018" s="174">
        <f t="shared" si="272"/>
        <v>4</v>
      </c>
      <c r="S1018" s="177"/>
      <c r="T1018" s="177"/>
      <c r="U1018" s="177"/>
      <c r="V1018" s="177"/>
      <c r="W1018" s="370"/>
      <c r="X1018" s="370"/>
      <c r="Y1018" s="391"/>
      <c r="Z1018" s="177"/>
      <c r="AA1018" s="75">
        <v>3517</v>
      </c>
      <c r="AB1018" s="75">
        <v>3517239082</v>
      </c>
      <c r="AC1018" s="193" t="s">
        <v>150</v>
      </c>
      <c r="AD1018" s="75">
        <v>0</v>
      </c>
      <c r="AE1018" s="75">
        <v>0</v>
      </c>
      <c r="AF1018" s="75">
        <v>0</v>
      </c>
      <c r="AG1018" s="75">
        <v>0</v>
      </c>
      <c r="AH1018" s="75">
        <v>0</v>
      </c>
      <c r="AI1018" s="75">
        <v>4</v>
      </c>
      <c r="AJ1018" s="75">
        <v>0</v>
      </c>
      <c r="AK1018" s="164">
        <v>0</v>
      </c>
      <c r="AL1018" s="164">
        <v>0</v>
      </c>
      <c r="AM1018" s="164">
        <v>0</v>
      </c>
      <c r="AN1018" s="164">
        <v>0</v>
      </c>
      <c r="AO1018" s="164">
        <v>0</v>
      </c>
      <c r="AP1018" s="164">
        <v>0</v>
      </c>
      <c r="AQ1018" s="164">
        <v>0</v>
      </c>
      <c r="AR1018" s="164">
        <v>0</v>
      </c>
      <c r="AS1018" s="75">
        <v>3</v>
      </c>
      <c r="AT1018" s="165"/>
      <c r="AU1018" s="75">
        <v>239</v>
      </c>
      <c r="AV1018" s="75">
        <v>82</v>
      </c>
      <c r="AW1018" s="369">
        <v>2</v>
      </c>
      <c r="AY1018" s="75"/>
    </row>
    <row r="1019" spans="1:51">
      <c r="A1019" s="164">
        <f t="shared" si="256"/>
        <v>3517</v>
      </c>
      <c r="B1019" s="164">
        <f t="shared" si="257"/>
        <v>3517239094</v>
      </c>
      <c r="C1019" s="165" t="str">
        <f t="shared" si="258"/>
        <v>MAP ACADEMY</v>
      </c>
      <c r="D1019" s="174">
        <f t="shared" si="259"/>
        <v>0</v>
      </c>
      <c r="E1019" s="174">
        <f t="shared" si="260"/>
        <v>0</v>
      </c>
      <c r="F1019" s="174">
        <f t="shared" si="261"/>
        <v>0</v>
      </c>
      <c r="G1019" s="174">
        <f t="shared" si="262"/>
        <v>0</v>
      </c>
      <c r="H1019" s="174">
        <f t="shared" si="263"/>
        <v>0</v>
      </c>
      <c r="I1019" s="174">
        <f t="shared" si="264"/>
        <v>1</v>
      </c>
      <c r="J1019" s="174">
        <f t="shared" si="265"/>
        <v>0</v>
      </c>
      <c r="K1019" s="251">
        <f t="shared" si="266"/>
        <v>0.04</v>
      </c>
      <c r="L1019" s="174"/>
      <c r="M1019" s="174">
        <f t="shared" si="267"/>
        <v>0</v>
      </c>
      <c r="N1019" s="174">
        <f t="shared" si="268"/>
        <v>0</v>
      </c>
      <c r="O1019" s="174">
        <f t="shared" si="269"/>
        <v>0</v>
      </c>
      <c r="P1019" s="174">
        <f t="shared" si="270"/>
        <v>1</v>
      </c>
      <c r="Q1019" s="174">
        <f t="shared" si="271"/>
        <v>8</v>
      </c>
      <c r="R1019" s="174">
        <f t="shared" si="272"/>
        <v>1</v>
      </c>
      <c r="S1019" s="177"/>
      <c r="T1019" s="177"/>
      <c r="U1019" s="177"/>
      <c r="V1019" s="177"/>
      <c r="W1019" s="370"/>
      <c r="X1019" s="370"/>
      <c r="Y1019" s="391"/>
      <c r="Z1019" s="177"/>
      <c r="AA1019" s="75">
        <v>3517</v>
      </c>
      <c r="AB1019" s="75">
        <v>3517239094</v>
      </c>
      <c r="AC1019" s="193" t="s">
        <v>150</v>
      </c>
      <c r="AD1019" s="75">
        <v>0</v>
      </c>
      <c r="AE1019" s="75">
        <v>0</v>
      </c>
      <c r="AF1019" s="75">
        <v>0</v>
      </c>
      <c r="AG1019" s="75">
        <v>0</v>
      </c>
      <c r="AH1019" s="75">
        <v>0</v>
      </c>
      <c r="AI1019" s="75">
        <v>1</v>
      </c>
      <c r="AJ1019" s="75">
        <v>0</v>
      </c>
      <c r="AK1019" s="164">
        <v>0</v>
      </c>
      <c r="AL1019" s="164">
        <v>0</v>
      </c>
      <c r="AM1019" s="164">
        <v>0</v>
      </c>
      <c r="AN1019" s="164">
        <v>0</v>
      </c>
      <c r="AO1019" s="164">
        <v>0</v>
      </c>
      <c r="AP1019" s="164">
        <v>0</v>
      </c>
      <c r="AQ1019" s="164">
        <v>0</v>
      </c>
      <c r="AR1019" s="164">
        <v>0</v>
      </c>
      <c r="AS1019" s="75">
        <v>1</v>
      </c>
      <c r="AT1019" s="165"/>
      <c r="AU1019" s="75">
        <v>239</v>
      </c>
      <c r="AV1019" s="75">
        <v>94</v>
      </c>
      <c r="AW1019" s="369">
        <v>8</v>
      </c>
      <c r="AY1019" s="75"/>
    </row>
    <row r="1020" spans="1:51">
      <c r="A1020" s="164">
        <f t="shared" si="256"/>
        <v>3517</v>
      </c>
      <c r="B1020" s="164">
        <f t="shared" si="257"/>
        <v>3517239095</v>
      </c>
      <c r="C1020" s="165" t="str">
        <f t="shared" si="258"/>
        <v>MAP ACADEMY</v>
      </c>
      <c r="D1020" s="174">
        <f t="shared" si="259"/>
        <v>0</v>
      </c>
      <c r="E1020" s="174">
        <f t="shared" si="260"/>
        <v>0</v>
      </c>
      <c r="F1020" s="174">
        <f t="shared" si="261"/>
        <v>0</v>
      </c>
      <c r="G1020" s="174">
        <f t="shared" si="262"/>
        <v>0</v>
      </c>
      <c r="H1020" s="174">
        <f t="shared" si="263"/>
        <v>0</v>
      </c>
      <c r="I1020" s="174">
        <f t="shared" si="264"/>
        <v>3</v>
      </c>
      <c r="J1020" s="174">
        <f t="shared" si="265"/>
        <v>0</v>
      </c>
      <c r="K1020" s="251">
        <f t="shared" si="266"/>
        <v>0.12</v>
      </c>
      <c r="L1020" s="174"/>
      <c r="M1020" s="174">
        <f t="shared" si="267"/>
        <v>0</v>
      </c>
      <c r="N1020" s="174">
        <f t="shared" si="268"/>
        <v>0</v>
      </c>
      <c r="O1020" s="174">
        <f t="shared" si="269"/>
        <v>0</v>
      </c>
      <c r="P1020" s="174">
        <f t="shared" si="270"/>
        <v>3</v>
      </c>
      <c r="Q1020" s="174">
        <f t="shared" si="271"/>
        <v>12</v>
      </c>
      <c r="R1020" s="174">
        <f t="shared" si="272"/>
        <v>3</v>
      </c>
      <c r="S1020" s="177"/>
      <c r="T1020" s="177"/>
      <c r="U1020" s="177"/>
      <c r="V1020" s="177"/>
      <c r="W1020" s="370"/>
      <c r="X1020" s="370"/>
      <c r="Y1020" s="391"/>
      <c r="Z1020" s="177"/>
      <c r="AA1020" s="75">
        <v>3517</v>
      </c>
      <c r="AB1020" s="75">
        <v>3517239095</v>
      </c>
      <c r="AC1020" s="193" t="s">
        <v>150</v>
      </c>
      <c r="AD1020" s="75">
        <v>0</v>
      </c>
      <c r="AE1020" s="75">
        <v>0</v>
      </c>
      <c r="AF1020" s="75">
        <v>0</v>
      </c>
      <c r="AG1020" s="75">
        <v>0</v>
      </c>
      <c r="AH1020" s="75">
        <v>0</v>
      </c>
      <c r="AI1020" s="75">
        <v>3</v>
      </c>
      <c r="AJ1020" s="75">
        <v>0</v>
      </c>
      <c r="AK1020" s="164">
        <v>0</v>
      </c>
      <c r="AL1020" s="164">
        <v>0</v>
      </c>
      <c r="AM1020" s="164">
        <v>0</v>
      </c>
      <c r="AN1020" s="164">
        <v>0</v>
      </c>
      <c r="AO1020" s="164">
        <v>0</v>
      </c>
      <c r="AP1020" s="164">
        <v>0</v>
      </c>
      <c r="AQ1020" s="164">
        <v>0</v>
      </c>
      <c r="AR1020" s="164">
        <v>0</v>
      </c>
      <c r="AS1020" s="75">
        <v>3</v>
      </c>
      <c r="AT1020" s="165"/>
      <c r="AU1020" s="75">
        <v>239</v>
      </c>
      <c r="AV1020" s="75">
        <v>95</v>
      </c>
      <c r="AW1020" s="369">
        <v>12</v>
      </c>
      <c r="AY1020" s="75"/>
    </row>
    <row r="1021" spans="1:51">
      <c r="A1021" s="164">
        <f t="shared" si="256"/>
        <v>3517</v>
      </c>
      <c r="B1021" s="164">
        <f t="shared" si="257"/>
        <v>3517239096</v>
      </c>
      <c r="C1021" s="165" t="str">
        <f t="shared" si="258"/>
        <v>MAP ACADEMY</v>
      </c>
      <c r="D1021" s="174">
        <f t="shared" si="259"/>
        <v>0</v>
      </c>
      <c r="E1021" s="174">
        <f t="shared" si="260"/>
        <v>0</v>
      </c>
      <c r="F1021" s="174">
        <f t="shared" si="261"/>
        <v>0</v>
      </c>
      <c r="G1021" s="174">
        <f t="shared" si="262"/>
        <v>0</v>
      </c>
      <c r="H1021" s="174">
        <f t="shared" si="263"/>
        <v>0</v>
      </c>
      <c r="I1021" s="174">
        <f t="shared" si="264"/>
        <v>5</v>
      </c>
      <c r="J1021" s="174">
        <f t="shared" si="265"/>
        <v>0</v>
      </c>
      <c r="K1021" s="251">
        <f t="shared" si="266"/>
        <v>0.2</v>
      </c>
      <c r="L1021" s="174"/>
      <c r="M1021" s="174">
        <f t="shared" si="267"/>
        <v>0</v>
      </c>
      <c r="N1021" s="174">
        <f t="shared" si="268"/>
        <v>0</v>
      </c>
      <c r="O1021" s="174">
        <f t="shared" si="269"/>
        <v>1</v>
      </c>
      <c r="P1021" s="174">
        <f t="shared" si="270"/>
        <v>4</v>
      </c>
      <c r="Q1021" s="174">
        <f t="shared" si="271"/>
        <v>7</v>
      </c>
      <c r="R1021" s="174">
        <f t="shared" si="272"/>
        <v>5</v>
      </c>
      <c r="S1021" s="177"/>
      <c r="T1021" s="177"/>
      <c r="U1021" s="177"/>
      <c r="V1021" s="177"/>
      <c r="W1021" s="370"/>
      <c r="X1021" s="370"/>
      <c r="Y1021" s="391"/>
      <c r="Z1021" s="177"/>
      <c r="AA1021" s="75">
        <v>3517</v>
      </c>
      <c r="AB1021" s="75">
        <v>3517239096</v>
      </c>
      <c r="AC1021" s="193" t="s">
        <v>150</v>
      </c>
      <c r="AD1021" s="75">
        <v>0</v>
      </c>
      <c r="AE1021" s="75">
        <v>0</v>
      </c>
      <c r="AF1021" s="75">
        <v>0</v>
      </c>
      <c r="AG1021" s="75">
        <v>0</v>
      </c>
      <c r="AH1021" s="75">
        <v>0</v>
      </c>
      <c r="AI1021" s="75">
        <v>5</v>
      </c>
      <c r="AJ1021" s="75">
        <v>0</v>
      </c>
      <c r="AK1021" s="164">
        <v>0</v>
      </c>
      <c r="AL1021" s="164">
        <v>0</v>
      </c>
      <c r="AM1021" s="164">
        <v>0</v>
      </c>
      <c r="AN1021" s="164">
        <v>1</v>
      </c>
      <c r="AO1021" s="164">
        <v>0</v>
      </c>
      <c r="AP1021" s="164">
        <v>0</v>
      </c>
      <c r="AQ1021" s="164">
        <v>0</v>
      </c>
      <c r="AR1021" s="164">
        <v>0</v>
      </c>
      <c r="AS1021" s="75">
        <v>4</v>
      </c>
      <c r="AT1021" s="165"/>
      <c r="AU1021" s="75">
        <v>239</v>
      </c>
      <c r="AV1021" s="75">
        <v>96</v>
      </c>
      <c r="AW1021" s="369">
        <v>7</v>
      </c>
      <c r="AY1021" s="75"/>
    </row>
    <row r="1022" spans="1:51">
      <c r="A1022" s="164">
        <f t="shared" si="256"/>
        <v>3517</v>
      </c>
      <c r="B1022" s="164">
        <f t="shared" si="257"/>
        <v>3517239122</v>
      </c>
      <c r="C1022" s="165" t="str">
        <f t="shared" si="258"/>
        <v>MAP ACADEMY</v>
      </c>
      <c r="D1022" s="174">
        <f t="shared" si="259"/>
        <v>0</v>
      </c>
      <c r="E1022" s="174">
        <f t="shared" si="260"/>
        <v>0</v>
      </c>
      <c r="F1022" s="174">
        <f t="shared" si="261"/>
        <v>0</v>
      </c>
      <c r="G1022" s="174">
        <f t="shared" si="262"/>
        <v>0</v>
      </c>
      <c r="H1022" s="174">
        <f t="shared" si="263"/>
        <v>0</v>
      </c>
      <c r="I1022" s="174">
        <f t="shared" si="264"/>
        <v>2</v>
      </c>
      <c r="J1022" s="174">
        <f t="shared" si="265"/>
        <v>0</v>
      </c>
      <c r="K1022" s="251">
        <f t="shared" si="266"/>
        <v>0.08</v>
      </c>
      <c r="L1022" s="174"/>
      <c r="M1022" s="174">
        <f t="shared" si="267"/>
        <v>0</v>
      </c>
      <c r="N1022" s="174">
        <f t="shared" si="268"/>
        <v>0</v>
      </c>
      <c r="O1022" s="174">
        <f t="shared" si="269"/>
        <v>0</v>
      </c>
      <c r="P1022" s="174">
        <f t="shared" si="270"/>
        <v>1</v>
      </c>
      <c r="Q1022" s="174">
        <f t="shared" si="271"/>
        <v>2</v>
      </c>
      <c r="R1022" s="174">
        <f t="shared" si="272"/>
        <v>2</v>
      </c>
      <c r="S1022" s="177"/>
      <c r="T1022" s="177"/>
      <c r="U1022" s="177"/>
      <c r="V1022" s="177"/>
      <c r="W1022" s="370"/>
      <c r="X1022" s="370"/>
      <c r="Y1022" s="391"/>
      <c r="Z1022" s="177"/>
      <c r="AA1022" s="75">
        <v>3517</v>
      </c>
      <c r="AB1022" s="75">
        <v>3517239122</v>
      </c>
      <c r="AC1022" s="193" t="s">
        <v>150</v>
      </c>
      <c r="AD1022" s="75">
        <v>0</v>
      </c>
      <c r="AE1022" s="75">
        <v>0</v>
      </c>
      <c r="AF1022" s="75">
        <v>0</v>
      </c>
      <c r="AG1022" s="75">
        <v>0</v>
      </c>
      <c r="AH1022" s="75">
        <v>0</v>
      </c>
      <c r="AI1022" s="75">
        <v>2</v>
      </c>
      <c r="AJ1022" s="75">
        <v>0</v>
      </c>
      <c r="AK1022" s="164">
        <v>0</v>
      </c>
      <c r="AL1022" s="164">
        <v>0</v>
      </c>
      <c r="AM1022" s="164">
        <v>0</v>
      </c>
      <c r="AN1022" s="164">
        <v>0</v>
      </c>
      <c r="AO1022" s="164">
        <v>0</v>
      </c>
      <c r="AP1022" s="164">
        <v>0</v>
      </c>
      <c r="AQ1022" s="164">
        <v>0</v>
      </c>
      <c r="AR1022" s="164">
        <v>0</v>
      </c>
      <c r="AS1022" s="75">
        <v>1</v>
      </c>
      <c r="AT1022" s="165"/>
      <c r="AU1022" s="75">
        <v>239</v>
      </c>
      <c r="AV1022" s="75">
        <v>122</v>
      </c>
      <c r="AW1022" s="369">
        <v>2</v>
      </c>
      <c r="AY1022" s="75"/>
    </row>
    <row r="1023" spans="1:51">
      <c r="A1023" s="164">
        <f t="shared" si="256"/>
        <v>3517</v>
      </c>
      <c r="B1023" s="164">
        <f t="shared" si="257"/>
        <v>3517239171</v>
      </c>
      <c r="C1023" s="165" t="str">
        <f t="shared" si="258"/>
        <v>MAP ACADEMY</v>
      </c>
      <c r="D1023" s="174">
        <f t="shared" si="259"/>
        <v>0</v>
      </c>
      <c r="E1023" s="174">
        <f t="shared" si="260"/>
        <v>0</v>
      </c>
      <c r="F1023" s="174">
        <f t="shared" si="261"/>
        <v>0</v>
      </c>
      <c r="G1023" s="174">
        <f t="shared" si="262"/>
        <v>0</v>
      </c>
      <c r="H1023" s="174">
        <f t="shared" si="263"/>
        <v>0</v>
      </c>
      <c r="I1023" s="174">
        <f t="shared" si="264"/>
        <v>11</v>
      </c>
      <c r="J1023" s="174">
        <f t="shared" si="265"/>
        <v>0</v>
      </c>
      <c r="K1023" s="251">
        <f t="shared" si="266"/>
        <v>0.44</v>
      </c>
      <c r="L1023" s="174"/>
      <c r="M1023" s="174">
        <f t="shared" si="267"/>
        <v>0</v>
      </c>
      <c r="N1023" s="174">
        <f t="shared" si="268"/>
        <v>0</v>
      </c>
      <c r="O1023" s="174">
        <f t="shared" si="269"/>
        <v>0</v>
      </c>
      <c r="P1023" s="174">
        <f t="shared" si="270"/>
        <v>7</v>
      </c>
      <c r="Q1023" s="174">
        <f t="shared" si="271"/>
        <v>4</v>
      </c>
      <c r="R1023" s="174">
        <f t="shared" si="272"/>
        <v>11</v>
      </c>
      <c r="S1023" s="177"/>
      <c r="T1023" s="177"/>
      <c r="U1023" s="177"/>
      <c r="V1023" s="177"/>
      <c r="W1023" s="370"/>
      <c r="X1023" s="370"/>
      <c r="Y1023" s="391"/>
      <c r="Z1023" s="177"/>
      <c r="AA1023" s="75">
        <v>3517</v>
      </c>
      <c r="AB1023" s="75">
        <v>3517239171</v>
      </c>
      <c r="AC1023" s="193" t="s">
        <v>150</v>
      </c>
      <c r="AD1023" s="75">
        <v>0</v>
      </c>
      <c r="AE1023" s="75">
        <v>0</v>
      </c>
      <c r="AF1023" s="75">
        <v>0</v>
      </c>
      <c r="AG1023" s="75">
        <v>0</v>
      </c>
      <c r="AH1023" s="75">
        <v>0</v>
      </c>
      <c r="AI1023" s="75">
        <v>11</v>
      </c>
      <c r="AJ1023" s="75">
        <v>0</v>
      </c>
      <c r="AK1023" s="164">
        <v>0</v>
      </c>
      <c r="AL1023" s="164">
        <v>0</v>
      </c>
      <c r="AM1023" s="164">
        <v>0</v>
      </c>
      <c r="AN1023" s="164">
        <v>0</v>
      </c>
      <c r="AO1023" s="164">
        <v>0</v>
      </c>
      <c r="AP1023" s="164">
        <v>0</v>
      </c>
      <c r="AQ1023" s="164">
        <v>0</v>
      </c>
      <c r="AR1023" s="164">
        <v>0</v>
      </c>
      <c r="AS1023" s="75">
        <v>7</v>
      </c>
      <c r="AT1023" s="165"/>
      <c r="AU1023" s="75">
        <v>239</v>
      </c>
      <c r="AV1023" s="75">
        <v>171</v>
      </c>
      <c r="AW1023" s="369">
        <v>4</v>
      </c>
      <c r="AY1023" s="75"/>
    </row>
    <row r="1024" spans="1:51">
      <c r="A1024" s="164">
        <f t="shared" si="256"/>
        <v>3517</v>
      </c>
      <c r="B1024" s="164">
        <f t="shared" si="257"/>
        <v>3517239172</v>
      </c>
      <c r="C1024" s="165" t="str">
        <f t="shared" si="258"/>
        <v>MAP ACADEMY</v>
      </c>
      <c r="D1024" s="174">
        <f t="shared" si="259"/>
        <v>0</v>
      </c>
      <c r="E1024" s="174">
        <f t="shared" si="260"/>
        <v>0</v>
      </c>
      <c r="F1024" s="174">
        <f t="shared" si="261"/>
        <v>0</v>
      </c>
      <c r="G1024" s="174">
        <f t="shared" si="262"/>
        <v>0</v>
      </c>
      <c r="H1024" s="174">
        <f t="shared" si="263"/>
        <v>0</v>
      </c>
      <c r="I1024" s="174">
        <f t="shared" si="264"/>
        <v>5</v>
      </c>
      <c r="J1024" s="174">
        <f t="shared" si="265"/>
        <v>0</v>
      </c>
      <c r="K1024" s="251">
        <f t="shared" si="266"/>
        <v>0.2</v>
      </c>
      <c r="L1024" s="174"/>
      <c r="M1024" s="174">
        <f t="shared" si="267"/>
        <v>0</v>
      </c>
      <c r="N1024" s="174">
        <f t="shared" si="268"/>
        <v>0</v>
      </c>
      <c r="O1024" s="174">
        <f t="shared" si="269"/>
        <v>0</v>
      </c>
      <c r="P1024" s="174">
        <f t="shared" si="270"/>
        <v>2</v>
      </c>
      <c r="Q1024" s="174">
        <f t="shared" si="271"/>
        <v>8</v>
      </c>
      <c r="R1024" s="174">
        <f t="shared" si="272"/>
        <v>5</v>
      </c>
      <c r="S1024" s="177"/>
      <c r="T1024" s="177"/>
      <c r="U1024" s="177"/>
      <c r="V1024" s="177"/>
      <c r="W1024" s="370"/>
      <c r="X1024" s="370"/>
      <c r="Y1024" s="391"/>
      <c r="Z1024" s="177"/>
      <c r="AA1024" s="75">
        <v>3517</v>
      </c>
      <c r="AB1024" s="75">
        <v>3517239172</v>
      </c>
      <c r="AC1024" s="193" t="s">
        <v>150</v>
      </c>
      <c r="AD1024" s="75">
        <v>0</v>
      </c>
      <c r="AE1024" s="75">
        <v>0</v>
      </c>
      <c r="AF1024" s="75">
        <v>0</v>
      </c>
      <c r="AG1024" s="75">
        <v>0</v>
      </c>
      <c r="AH1024" s="75">
        <v>0</v>
      </c>
      <c r="AI1024" s="75">
        <v>5</v>
      </c>
      <c r="AJ1024" s="75">
        <v>0</v>
      </c>
      <c r="AK1024" s="164">
        <v>0</v>
      </c>
      <c r="AL1024" s="164">
        <v>0</v>
      </c>
      <c r="AM1024" s="164">
        <v>0</v>
      </c>
      <c r="AN1024" s="164">
        <v>0</v>
      </c>
      <c r="AO1024" s="164">
        <v>0</v>
      </c>
      <c r="AP1024" s="164">
        <v>0</v>
      </c>
      <c r="AQ1024" s="164">
        <v>0</v>
      </c>
      <c r="AR1024" s="164">
        <v>0</v>
      </c>
      <c r="AS1024" s="75">
        <v>2</v>
      </c>
      <c r="AT1024" s="165"/>
      <c r="AU1024" s="75">
        <v>239</v>
      </c>
      <c r="AV1024" s="75">
        <v>172</v>
      </c>
      <c r="AW1024" s="369">
        <v>8</v>
      </c>
      <c r="AY1024" s="75"/>
    </row>
    <row r="1025" spans="1:51">
      <c r="A1025" s="164">
        <f t="shared" si="256"/>
        <v>3517</v>
      </c>
      <c r="B1025" s="164">
        <f t="shared" si="257"/>
        <v>3517239182</v>
      </c>
      <c r="C1025" s="165" t="str">
        <f t="shared" si="258"/>
        <v>MAP ACADEMY</v>
      </c>
      <c r="D1025" s="174">
        <f t="shared" si="259"/>
        <v>0</v>
      </c>
      <c r="E1025" s="174">
        <f t="shared" si="260"/>
        <v>0</v>
      </c>
      <c r="F1025" s="174">
        <f t="shared" si="261"/>
        <v>0</v>
      </c>
      <c r="G1025" s="174">
        <f t="shared" si="262"/>
        <v>0</v>
      </c>
      <c r="H1025" s="174">
        <f t="shared" si="263"/>
        <v>0</v>
      </c>
      <c r="I1025" s="174">
        <f t="shared" si="264"/>
        <v>21</v>
      </c>
      <c r="J1025" s="174">
        <f t="shared" si="265"/>
        <v>0</v>
      </c>
      <c r="K1025" s="251">
        <f t="shared" si="266"/>
        <v>0.84</v>
      </c>
      <c r="L1025" s="174"/>
      <c r="M1025" s="174">
        <f t="shared" si="267"/>
        <v>0</v>
      </c>
      <c r="N1025" s="174">
        <f t="shared" si="268"/>
        <v>0</v>
      </c>
      <c r="O1025" s="174">
        <f t="shared" si="269"/>
        <v>0</v>
      </c>
      <c r="P1025" s="174">
        <f t="shared" si="270"/>
        <v>16</v>
      </c>
      <c r="Q1025" s="174">
        <f t="shared" si="271"/>
        <v>8</v>
      </c>
      <c r="R1025" s="174">
        <f t="shared" si="272"/>
        <v>21</v>
      </c>
      <c r="S1025" s="177"/>
      <c r="T1025" s="177"/>
      <c r="U1025" s="177"/>
      <c r="V1025" s="177"/>
      <c r="W1025" s="370"/>
      <c r="X1025" s="370"/>
      <c r="Y1025" s="391"/>
      <c r="Z1025" s="177"/>
      <c r="AA1025" s="75">
        <v>3517</v>
      </c>
      <c r="AB1025" s="75">
        <v>3517239182</v>
      </c>
      <c r="AC1025" s="193" t="s">
        <v>150</v>
      </c>
      <c r="AD1025" s="75">
        <v>0</v>
      </c>
      <c r="AE1025" s="75">
        <v>0</v>
      </c>
      <c r="AF1025" s="75">
        <v>0</v>
      </c>
      <c r="AG1025" s="75">
        <v>0</v>
      </c>
      <c r="AH1025" s="75">
        <v>0</v>
      </c>
      <c r="AI1025" s="75">
        <v>21</v>
      </c>
      <c r="AJ1025" s="75">
        <v>0</v>
      </c>
      <c r="AK1025" s="164">
        <v>0</v>
      </c>
      <c r="AL1025" s="164">
        <v>0</v>
      </c>
      <c r="AM1025" s="164">
        <v>0</v>
      </c>
      <c r="AN1025" s="164">
        <v>0</v>
      </c>
      <c r="AO1025" s="164">
        <v>0</v>
      </c>
      <c r="AP1025" s="164">
        <v>0</v>
      </c>
      <c r="AQ1025" s="164">
        <v>0</v>
      </c>
      <c r="AR1025" s="164">
        <v>0</v>
      </c>
      <c r="AS1025" s="75">
        <v>16</v>
      </c>
      <c r="AT1025" s="165"/>
      <c r="AU1025" s="75">
        <v>239</v>
      </c>
      <c r="AV1025" s="75">
        <v>182</v>
      </c>
      <c r="AW1025" s="369">
        <v>8</v>
      </c>
      <c r="AY1025" s="75"/>
    </row>
    <row r="1026" spans="1:51">
      <c r="A1026" s="164">
        <f t="shared" si="256"/>
        <v>3517</v>
      </c>
      <c r="B1026" s="164">
        <f t="shared" si="257"/>
        <v>3517239189</v>
      </c>
      <c r="C1026" s="165" t="str">
        <f t="shared" si="258"/>
        <v>MAP ACADEMY</v>
      </c>
      <c r="D1026" s="174">
        <f t="shared" si="259"/>
        <v>0</v>
      </c>
      <c r="E1026" s="174">
        <f t="shared" si="260"/>
        <v>0</v>
      </c>
      <c r="F1026" s="174">
        <f t="shared" si="261"/>
        <v>0</v>
      </c>
      <c r="G1026" s="174">
        <f t="shared" si="262"/>
        <v>0</v>
      </c>
      <c r="H1026" s="174">
        <f t="shared" si="263"/>
        <v>0</v>
      </c>
      <c r="I1026" s="174">
        <f t="shared" si="264"/>
        <v>1</v>
      </c>
      <c r="J1026" s="174">
        <f t="shared" si="265"/>
        <v>0</v>
      </c>
      <c r="K1026" s="251">
        <f t="shared" si="266"/>
        <v>0.04</v>
      </c>
      <c r="L1026" s="174"/>
      <c r="M1026" s="174">
        <f t="shared" si="267"/>
        <v>0</v>
      </c>
      <c r="N1026" s="174">
        <f t="shared" si="268"/>
        <v>0</v>
      </c>
      <c r="O1026" s="174">
        <f t="shared" si="269"/>
        <v>0</v>
      </c>
      <c r="P1026" s="174">
        <f t="shared" si="270"/>
        <v>1</v>
      </c>
      <c r="Q1026" s="174">
        <f t="shared" si="271"/>
        <v>3</v>
      </c>
      <c r="R1026" s="174">
        <f t="shared" si="272"/>
        <v>1</v>
      </c>
      <c r="S1026" s="177"/>
      <c r="T1026" s="177"/>
      <c r="U1026" s="177"/>
      <c r="V1026" s="177"/>
      <c r="W1026" s="370"/>
      <c r="X1026" s="370"/>
      <c r="Y1026" s="391"/>
      <c r="Z1026" s="177"/>
      <c r="AA1026" s="75">
        <v>3517</v>
      </c>
      <c r="AB1026" s="75">
        <v>3517239189</v>
      </c>
      <c r="AC1026" s="193" t="s">
        <v>150</v>
      </c>
      <c r="AD1026" s="75">
        <v>0</v>
      </c>
      <c r="AE1026" s="75">
        <v>0</v>
      </c>
      <c r="AF1026" s="75">
        <v>0</v>
      </c>
      <c r="AG1026" s="75">
        <v>0</v>
      </c>
      <c r="AH1026" s="75">
        <v>0</v>
      </c>
      <c r="AI1026" s="75">
        <v>1</v>
      </c>
      <c r="AJ1026" s="75">
        <v>0</v>
      </c>
      <c r="AK1026" s="164">
        <v>0</v>
      </c>
      <c r="AL1026" s="164">
        <v>0</v>
      </c>
      <c r="AM1026" s="164">
        <v>0</v>
      </c>
      <c r="AN1026" s="164">
        <v>0</v>
      </c>
      <c r="AO1026" s="164">
        <v>0</v>
      </c>
      <c r="AP1026" s="164">
        <v>0</v>
      </c>
      <c r="AQ1026" s="164">
        <v>0</v>
      </c>
      <c r="AR1026" s="164">
        <v>0</v>
      </c>
      <c r="AS1026" s="75">
        <v>1</v>
      </c>
      <c r="AT1026" s="165"/>
      <c r="AU1026" s="75">
        <v>239</v>
      </c>
      <c r="AV1026" s="75">
        <v>189</v>
      </c>
      <c r="AW1026" s="369">
        <v>3</v>
      </c>
      <c r="AY1026" s="75"/>
    </row>
    <row r="1027" spans="1:51">
      <c r="A1027" s="164">
        <f t="shared" si="256"/>
        <v>3517</v>
      </c>
      <c r="B1027" s="164">
        <f t="shared" si="257"/>
        <v>3517239201</v>
      </c>
      <c r="C1027" s="165" t="str">
        <f t="shared" si="258"/>
        <v>MAP ACADEMY</v>
      </c>
      <c r="D1027" s="174">
        <f t="shared" si="259"/>
        <v>0</v>
      </c>
      <c r="E1027" s="174">
        <f t="shared" si="260"/>
        <v>0</v>
      </c>
      <c r="F1027" s="174">
        <f t="shared" si="261"/>
        <v>0</v>
      </c>
      <c r="G1027" s="174">
        <f t="shared" si="262"/>
        <v>0</v>
      </c>
      <c r="H1027" s="174">
        <f t="shared" si="263"/>
        <v>0</v>
      </c>
      <c r="I1027" s="174">
        <f t="shared" si="264"/>
        <v>7</v>
      </c>
      <c r="J1027" s="174">
        <f t="shared" si="265"/>
        <v>0</v>
      </c>
      <c r="K1027" s="251">
        <f t="shared" si="266"/>
        <v>0.28000000000000003</v>
      </c>
      <c r="L1027" s="174"/>
      <c r="M1027" s="174">
        <f t="shared" si="267"/>
        <v>0</v>
      </c>
      <c r="N1027" s="174">
        <f t="shared" si="268"/>
        <v>0</v>
      </c>
      <c r="O1027" s="174">
        <f t="shared" si="269"/>
        <v>1</v>
      </c>
      <c r="P1027" s="174">
        <f t="shared" si="270"/>
        <v>7</v>
      </c>
      <c r="Q1027" s="174">
        <f t="shared" si="271"/>
        <v>12</v>
      </c>
      <c r="R1027" s="174">
        <f t="shared" si="272"/>
        <v>7</v>
      </c>
      <c r="S1027" s="177"/>
      <c r="T1027" s="177"/>
      <c r="U1027" s="177"/>
      <c r="V1027" s="177"/>
      <c r="W1027" s="370"/>
      <c r="X1027" s="370"/>
      <c r="Y1027" s="391"/>
      <c r="Z1027" s="177"/>
      <c r="AA1027" s="75">
        <v>3517</v>
      </c>
      <c r="AB1027" s="75">
        <v>3517239201</v>
      </c>
      <c r="AC1027" s="193" t="s">
        <v>150</v>
      </c>
      <c r="AD1027" s="75">
        <v>0</v>
      </c>
      <c r="AE1027" s="75">
        <v>0</v>
      </c>
      <c r="AF1027" s="75">
        <v>0</v>
      </c>
      <c r="AG1027" s="75">
        <v>0</v>
      </c>
      <c r="AH1027" s="75">
        <v>0</v>
      </c>
      <c r="AI1027" s="75">
        <v>7</v>
      </c>
      <c r="AJ1027" s="75">
        <v>0</v>
      </c>
      <c r="AK1027" s="164">
        <v>0</v>
      </c>
      <c r="AL1027" s="164">
        <v>0</v>
      </c>
      <c r="AM1027" s="164">
        <v>0</v>
      </c>
      <c r="AN1027" s="164">
        <v>1</v>
      </c>
      <c r="AO1027" s="164">
        <v>0</v>
      </c>
      <c r="AP1027" s="164">
        <v>0</v>
      </c>
      <c r="AQ1027" s="164">
        <v>0</v>
      </c>
      <c r="AR1027" s="164">
        <v>0</v>
      </c>
      <c r="AS1027" s="75">
        <v>7</v>
      </c>
      <c r="AT1027" s="165"/>
      <c r="AU1027" s="75">
        <v>239</v>
      </c>
      <c r="AV1027" s="75">
        <v>201</v>
      </c>
      <c r="AW1027" s="369">
        <v>12</v>
      </c>
      <c r="AY1027" s="75"/>
    </row>
    <row r="1028" spans="1:51">
      <c r="A1028" s="164">
        <f t="shared" si="256"/>
        <v>3517</v>
      </c>
      <c r="B1028" s="164">
        <f t="shared" si="257"/>
        <v>3517239219</v>
      </c>
      <c r="C1028" s="165" t="str">
        <f t="shared" si="258"/>
        <v>MAP ACADEMY</v>
      </c>
      <c r="D1028" s="174">
        <f t="shared" si="259"/>
        <v>0</v>
      </c>
      <c r="E1028" s="174">
        <f t="shared" si="260"/>
        <v>0</v>
      </c>
      <c r="F1028" s="174">
        <f t="shared" si="261"/>
        <v>0</v>
      </c>
      <c r="G1028" s="174">
        <f t="shared" si="262"/>
        <v>0</v>
      </c>
      <c r="H1028" s="174">
        <f t="shared" si="263"/>
        <v>0</v>
      </c>
      <c r="I1028" s="174">
        <f t="shared" si="264"/>
        <v>1</v>
      </c>
      <c r="J1028" s="174">
        <f t="shared" si="265"/>
        <v>0</v>
      </c>
      <c r="K1028" s="251">
        <f t="shared" si="266"/>
        <v>0.04</v>
      </c>
      <c r="L1028" s="174"/>
      <c r="M1028" s="174">
        <f t="shared" si="267"/>
        <v>0</v>
      </c>
      <c r="N1028" s="174">
        <f t="shared" si="268"/>
        <v>0</v>
      </c>
      <c r="O1028" s="174">
        <f t="shared" si="269"/>
        <v>0</v>
      </c>
      <c r="P1028" s="174">
        <f t="shared" si="270"/>
        <v>1</v>
      </c>
      <c r="Q1028" s="174">
        <f t="shared" si="271"/>
        <v>2</v>
      </c>
      <c r="R1028" s="174">
        <f t="shared" si="272"/>
        <v>1</v>
      </c>
      <c r="S1028" s="177"/>
      <c r="T1028" s="177"/>
      <c r="U1028" s="177"/>
      <c r="V1028" s="177"/>
      <c r="W1028" s="370"/>
      <c r="X1028" s="370"/>
      <c r="Y1028" s="391"/>
      <c r="Z1028" s="177"/>
      <c r="AA1028" s="75">
        <v>3517</v>
      </c>
      <c r="AB1028" s="75">
        <v>3517239219</v>
      </c>
      <c r="AC1028" s="193" t="s">
        <v>150</v>
      </c>
      <c r="AD1028" s="75">
        <v>0</v>
      </c>
      <c r="AE1028" s="75">
        <v>0</v>
      </c>
      <c r="AF1028" s="75">
        <v>0</v>
      </c>
      <c r="AG1028" s="75">
        <v>0</v>
      </c>
      <c r="AH1028" s="75">
        <v>0</v>
      </c>
      <c r="AI1028" s="75">
        <v>1</v>
      </c>
      <c r="AJ1028" s="75">
        <v>0</v>
      </c>
      <c r="AK1028" s="164">
        <v>0</v>
      </c>
      <c r="AL1028" s="164">
        <v>0</v>
      </c>
      <c r="AM1028" s="164">
        <v>0</v>
      </c>
      <c r="AN1028" s="164">
        <v>0</v>
      </c>
      <c r="AO1028" s="164">
        <v>0</v>
      </c>
      <c r="AP1028" s="164">
        <v>0</v>
      </c>
      <c r="AQ1028" s="164">
        <v>0</v>
      </c>
      <c r="AR1028" s="164">
        <v>0</v>
      </c>
      <c r="AS1028" s="75">
        <v>1</v>
      </c>
      <c r="AT1028" s="165"/>
      <c r="AU1028" s="75">
        <v>239</v>
      </c>
      <c r="AV1028" s="75">
        <v>219</v>
      </c>
      <c r="AW1028" s="369">
        <v>2</v>
      </c>
      <c r="AY1028" s="75"/>
    </row>
    <row r="1029" spans="1:51">
      <c r="A1029" s="164">
        <f t="shared" si="256"/>
        <v>3517</v>
      </c>
      <c r="B1029" s="164">
        <f t="shared" si="257"/>
        <v>3517239231</v>
      </c>
      <c r="C1029" s="165" t="str">
        <f t="shared" si="258"/>
        <v>MAP ACADEMY</v>
      </c>
      <c r="D1029" s="174">
        <f t="shared" si="259"/>
        <v>0</v>
      </c>
      <c r="E1029" s="174">
        <f t="shared" si="260"/>
        <v>0</v>
      </c>
      <c r="F1029" s="174">
        <f t="shared" si="261"/>
        <v>0</v>
      </c>
      <c r="G1029" s="174">
        <f t="shared" si="262"/>
        <v>0</v>
      </c>
      <c r="H1029" s="174">
        <f t="shared" si="263"/>
        <v>0</v>
      </c>
      <c r="I1029" s="174">
        <f t="shared" si="264"/>
        <v>18</v>
      </c>
      <c r="J1029" s="174">
        <f t="shared" si="265"/>
        <v>0</v>
      </c>
      <c r="K1029" s="251">
        <f t="shared" si="266"/>
        <v>0.72</v>
      </c>
      <c r="L1029" s="174"/>
      <c r="M1029" s="174">
        <f t="shared" si="267"/>
        <v>0</v>
      </c>
      <c r="N1029" s="174">
        <f t="shared" si="268"/>
        <v>0</v>
      </c>
      <c r="O1029" s="174">
        <f t="shared" si="269"/>
        <v>0</v>
      </c>
      <c r="P1029" s="174">
        <f t="shared" si="270"/>
        <v>11</v>
      </c>
      <c r="Q1029" s="174">
        <f t="shared" si="271"/>
        <v>4</v>
      </c>
      <c r="R1029" s="174">
        <f t="shared" si="272"/>
        <v>18</v>
      </c>
      <c r="S1029" s="177"/>
      <c r="T1029" s="177"/>
      <c r="U1029" s="177"/>
      <c r="V1029" s="177"/>
      <c r="W1029" s="370"/>
      <c r="X1029" s="370"/>
      <c r="Y1029" s="391"/>
      <c r="Z1029" s="177"/>
      <c r="AA1029" s="75">
        <v>3517</v>
      </c>
      <c r="AB1029" s="75">
        <v>3517239231</v>
      </c>
      <c r="AC1029" s="193" t="s">
        <v>150</v>
      </c>
      <c r="AD1029" s="75">
        <v>0</v>
      </c>
      <c r="AE1029" s="75">
        <v>0</v>
      </c>
      <c r="AF1029" s="75">
        <v>0</v>
      </c>
      <c r="AG1029" s="75">
        <v>0</v>
      </c>
      <c r="AH1029" s="75">
        <v>0</v>
      </c>
      <c r="AI1029" s="75">
        <v>18</v>
      </c>
      <c r="AJ1029" s="75">
        <v>0</v>
      </c>
      <c r="AK1029" s="164">
        <v>0</v>
      </c>
      <c r="AL1029" s="164">
        <v>0</v>
      </c>
      <c r="AM1029" s="164">
        <v>0</v>
      </c>
      <c r="AN1029" s="164">
        <v>0</v>
      </c>
      <c r="AO1029" s="164">
        <v>0</v>
      </c>
      <c r="AP1029" s="164">
        <v>0</v>
      </c>
      <c r="AQ1029" s="164">
        <v>0</v>
      </c>
      <c r="AR1029" s="164">
        <v>0</v>
      </c>
      <c r="AS1029" s="75">
        <v>11</v>
      </c>
      <c r="AT1029" s="165"/>
      <c r="AU1029" s="75">
        <v>239</v>
      </c>
      <c r="AV1029" s="75">
        <v>231</v>
      </c>
      <c r="AW1029" s="369">
        <v>4</v>
      </c>
      <c r="AY1029" s="75"/>
    </row>
    <row r="1030" spans="1:51">
      <c r="A1030" s="164">
        <f t="shared" si="256"/>
        <v>3517</v>
      </c>
      <c r="B1030" s="164">
        <f t="shared" si="257"/>
        <v>3517239239</v>
      </c>
      <c r="C1030" s="165" t="str">
        <f t="shared" si="258"/>
        <v>MAP ACADEMY</v>
      </c>
      <c r="D1030" s="174">
        <f t="shared" si="259"/>
        <v>0</v>
      </c>
      <c r="E1030" s="174">
        <f t="shared" si="260"/>
        <v>0</v>
      </c>
      <c r="F1030" s="174">
        <f t="shared" si="261"/>
        <v>0</v>
      </c>
      <c r="G1030" s="174">
        <f t="shared" si="262"/>
        <v>0</v>
      </c>
      <c r="H1030" s="174">
        <f t="shared" si="263"/>
        <v>0</v>
      </c>
      <c r="I1030" s="174">
        <f t="shared" si="264"/>
        <v>94</v>
      </c>
      <c r="J1030" s="174">
        <f t="shared" si="265"/>
        <v>0</v>
      </c>
      <c r="K1030" s="251">
        <f t="shared" si="266"/>
        <v>3.76</v>
      </c>
      <c r="L1030" s="174"/>
      <c r="M1030" s="174">
        <f t="shared" si="267"/>
        <v>0</v>
      </c>
      <c r="N1030" s="174">
        <f t="shared" si="268"/>
        <v>0</v>
      </c>
      <c r="O1030" s="174">
        <f t="shared" si="269"/>
        <v>1</v>
      </c>
      <c r="P1030" s="174">
        <f t="shared" si="270"/>
        <v>71</v>
      </c>
      <c r="Q1030" s="174">
        <f t="shared" si="271"/>
        <v>6</v>
      </c>
      <c r="R1030" s="174">
        <f t="shared" si="272"/>
        <v>94</v>
      </c>
      <c r="S1030" s="177"/>
      <c r="T1030" s="177"/>
      <c r="U1030" s="177"/>
      <c r="V1030" s="177"/>
      <c r="W1030" s="370"/>
      <c r="X1030" s="370"/>
      <c r="Y1030" s="391"/>
      <c r="Z1030" s="177"/>
      <c r="AA1030" s="75">
        <v>3517</v>
      </c>
      <c r="AB1030" s="75">
        <v>3517239239</v>
      </c>
      <c r="AC1030" s="193" t="s">
        <v>150</v>
      </c>
      <c r="AD1030" s="75">
        <v>0</v>
      </c>
      <c r="AE1030" s="75">
        <v>0</v>
      </c>
      <c r="AF1030" s="75">
        <v>0</v>
      </c>
      <c r="AG1030" s="75">
        <v>0</v>
      </c>
      <c r="AH1030" s="75">
        <v>0</v>
      </c>
      <c r="AI1030" s="75">
        <v>94</v>
      </c>
      <c r="AJ1030" s="75">
        <v>0</v>
      </c>
      <c r="AK1030" s="164">
        <v>0</v>
      </c>
      <c r="AL1030" s="164">
        <v>0</v>
      </c>
      <c r="AM1030" s="164">
        <v>0</v>
      </c>
      <c r="AN1030" s="164">
        <v>1</v>
      </c>
      <c r="AO1030" s="164">
        <v>0</v>
      </c>
      <c r="AP1030" s="164">
        <v>0</v>
      </c>
      <c r="AQ1030" s="164">
        <v>0</v>
      </c>
      <c r="AR1030" s="164">
        <v>0</v>
      </c>
      <c r="AS1030" s="75">
        <v>71</v>
      </c>
      <c r="AT1030" s="165"/>
      <c r="AU1030" s="75">
        <v>239</v>
      </c>
      <c r="AV1030" s="75">
        <v>239</v>
      </c>
      <c r="AW1030" s="369">
        <v>6</v>
      </c>
      <c r="AY1030" s="75"/>
    </row>
    <row r="1031" spans="1:51">
      <c r="A1031" s="164">
        <f t="shared" si="256"/>
        <v>3517</v>
      </c>
      <c r="B1031" s="164">
        <f t="shared" si="257"/>
        <v>3517239251</v>
      </c>
      <c r="C1031" s="165" t="str">
        <f t="shared" si="258"/>
        <v>MAP ACADEMY</v>
      </c>
      <c r="D1031" s="174">
        <f t="shared" si="259"/>
        <v>0</v>
      </c>
      <c r="E1031" s="174">
        <f t="shared" si="260"/>
        <v>0</v>
      </c>
      <c r="F1031" s="174">
        <f t="shared" si="261"/>
        <v>0</v>
      </c>
      <c r="G1031" s="174">
        <f t="shared" si="262"/>
        <v>0</v>
      </c>
      <c r="H1031" s="174">
        <f t="shared" si="263"/>
        <v>0</v>
      </c>
      <c r="I1031" s="174">
        <f t="shared" si="264"/>
        <v>1</v>
      </c>
      <c r="J1031" s="174">
        <f t="shared" si="265"/>
        <v>0</v>
      </c>
      <c r="K1031" s="251">
        <f t="shared" si="266"/>
        <v>0.04</v>
      </c>
      <c r="L1031" s="174"/>
      <c r="M1031" s="174">
        <f t="shared" si="267"/>
        <v>0</v>
      </c>
      <c r="N1031" s="174">
        <f t="shared" si="268"/>
        <v>0</v>
      </c>
      <c r="O1031" s="174">
        <f t="shared" si="269"/>
        <v>0</v>
      </c>
      <c r="P1031" s="174">
        <f t="shared" si="270"/>
        <v>1</v>
      </c>
      <c r="Q1031" s="174">
        <f t="shared" si="271"/>
        <v>9</v>
      </c>
      <c r="R1031" s="174">
        <f t="shared" si="272"/>
        <v>1</v>
      </c>
      <c r="S1031" s="177"/>
      <c r="T1031" s="177"/>
      <c r="U1031" s="177"/>
      <c r="V1031" s="177"/>
      <c r="W1031" s="370"/>
      <c r="X1031" s="370"/>
      <c r="Y1031" s="391"/>
      <c r="Z1031" s="177"/>
      <c r="AA1031" s="75">
        <v>3517</v>
      </c>
      <c r="AB1031" s="75">
        <v>3517239251</v>
      </c>
      <c r="AC1031" s="193" t="s">
        <v>150</v>
      </c>
      <c r="AD1031" s="75">
        <v>0</v>
      </c>
      <c r="AE1031" s="75">
        <v>0</v>
      </c>
      <c r="AF1031" s="75">
        <v>0</v>
      </c>
      <c r="AG1031" s="75">
        <v>0</v>
      </c>
      <c r="AH1031" s="75">
        <v>0</v>
      </c>
      <c r="AI1031" s="75">
        <v>1</v>
      </c>
      <c r="AJ1031" s="75">
        <v>0</v>
      </c>
      <c r="AK1031" s="164">
        <v>0</v>
      </c>
      <c r="AL1031" s="164">
        <v>0</v>
      </c>
      <c r="AM1031" s="164">
        <v>0</v>
      </c>
      <c r="AN1031" s="164">
        <v>0</v>
      </c>
      <c r="AO1031" s="164">
        <v>0</v>
      </c>
      <c r="AP1031" s="164">
        <v>0</v>
      </c>
      <c r="AQ1031" s="164">
        <v>0</v>
      </c>
      <c r="AR1031" s="164">
        <v>0</v>
      </c>
      <c r="AS1031" s="75">
        <v>1</v>
      </c>
      <c r="AT1031" s="165"/>
      <c r="AU1031" s="75">
        <v>239</v>
      </c>
      <c r="AV1031" s="75">
        <v>251</v>
      </c>
      <c r="AW1031" s="369">
        <v>9</v>
      </c>
      <c r="AY1031" s="75"/>
    </row>
    <row r="1032" spans="1:51">
      <c r="A1032" s="164">
        <f t="shared" si="256"/>
        <v>3517</v>
      </c>
      <c r="B1032" s="164">
        <f t="shared" si="257"/>
        <v>3517239261</v>
      </c>
      <c r="C1032" s="165" t="str">
        <f t="shared" si="258"/>
        <v>MAP ACADEMY</v>
      </c>
      <c r="D1032" s="174">
        <f t="shared" si="259"/>
        <v>0</v>
      </c>
      <c r="E1032" s="174">
        <f t="shared" si="260"/>
        <v>0</v>
      </c>
      <c r="F1032" s="174">
        <f t="shared" si="261"/>
        <v>0</v>
      </c>
      <c r="G1032" s="174">
        <f t="shared" si="262"/>
        <v>0</v>
      </c>
      <c r="H1032" s="174">
        <f t="shared" si="263"/>
        <v>0</v>
      </c>
      <c r="I1032" s="174">
        <f t="shared" si="264"/>
        <v>1</v>
      </c>
      <c r="J1032" s="174">
        <f t="shared" si="265"/>
        <v>0</v>
      </c>
      <c r="K1032" s="251">
        <f t="shared" si="266"/>
        <v>0.04</v>
      </c>
      <c r="L1032" s="174"/>
      <c r="M1032" s="174">
        <f t="shared" si="267"/>
        <v>0</v>
      </c>
      <c r="N1032" s="174">
        <f t="shared" si="268"/>
        <v>0</v>
      </c>
      <c r="O1032" s="174">
        <f t="shared" si="269"/>
        <v>0</v>
      </c>
      <c r="P1032" s="174">
        <f t="shared" si="270"/>
        <v>0</v>
      </c>
      <c r="Q1032" s="174">
        <f t="shared" si="271"/>
        <v>5</v>
      </c>
      <c r="R1032" s="174">
        <f t="shared" si="272"/>
        <v>1</v>
      </c>
      <c r="S1032" s="177"/>
      <c r="T1032" s="177"/>
      <c r="U1032" s="177"/>
      <c r="V1032" s="177"/>
      <c r="W1032" s="370"/>
      <c r="X1032" s="370"/>
      <c r="Y1032" s="391"/>
      <c r="Z1032" s="177"/>
      <c r="AA1032" s="75">
        <v>3517</v>
      </c>
      <c r="AB1032" s="75">
        <v>3517239261</v>
      </c>
      <c r="AC1032" s="193" t="s">
        <v>150</v>
      </c>
      <c r="AD1032" s="75">
        <v>0</v>
      </c>
      <c r="AE1032" s="75">
        <v>0</v>
      </c>
      <c r="AF1032" s="75">
        <v>0</v>
      </c>
      <c r="AG1032" s="75">
        <v>0</v>
      </c>
      <c r="AH1032" s="75">
        <v>0</v>
      </c>
      <c r="AI1032" s="75">
        <v>1</v>
      </c>
      <c r="AJ1032" s="75">
        <v>0</v>
      </c>
      <c r="AK1032" s="164">
        <v>0</v>
      </c>
      <c r="AL1032" s="164">
        <v>0</v>
      </c>
      <c r="AM1032" s="164">
        <v>0</v>
      </c>
      <c r="AN1032" s="164">
        <v>0</v>
      </c>
      <c r="AO1032" s="164">
        <v>0</v>
      </c>
      <c r="AP1032" s="164">
        <v>0</v>
      </c>
      <c r="AQ1032" s="164">
        <v>0</v>
      </c>
      <c r="AR1032" s="164">
        <v>0</v>
      </c>
      <c r="AS1032" s="75">
        <v>0</v>
      </c>
      <c r="AT1032" s="165"/>
      <c r="AU1032" s="75">
        <v>239</v>
      </c>
      <c r="AV1032" s="75">
        <v>261</v>
      </c>
      <c r="AW1032" s="369">
        <v>5</v>
      </c>
      <c r="AY1032" s="75"/>
    </row>
    <row r="1033" spans="1:51">
      <c r="A1033" s="164">
        <f t="shared" si="256"/>
        <v>3517</v>
      </c>
      <c r="B1033" s="164">
        <f t="shared" si="257"/>
        <v>3517239285</v>
      </c>
      <c r="C1033" s="165" t="str">
        <f t="shared" si="258"/>
        <v>MAP ACADEMY</v>
      </c>
      <c r="D1033" s="174">
        <f t="shared" si="259"/>
        <v>0</v>
      </c>
      <c r="E1033" s="174">
        <f t="shared" si="260"/>
        <v>0</v>
      </c>
      <c r="F1033" s="174">
        <f t="shared" si="261"/>
        <v>0</v>
      </c>
      <c r="G1033" s="174">
        <f t="shared" si="262"/>
        <v>0</v>
      </c>
      <c r="H1033" s="174">
        <f t="shared" si="263"/>
        <v>0</v>
      </c>
      <c r="I1033" s="174">
        <f t="shared" si="264"/>
        <v>1</v>
      </c>
      <c r="J1033" s="174">
        <f t="shared" si="265"/>
        <v>0</v>
      </c>
      <c r="K1033" s="251">
        <f t="shared" si="266"/>
        <v>0.04</v>
      </c>
      <c r="L1033" s="174"/>
      <c r="M1033" s="174">
        <f t="shared" si="267"/>
        <v>0</v>
      </c>
      <c r="N1033" s="174">
        <f t="shared" si="268"/>
        <v>0</v>
      </c>
      <c r="O1033" s="174">
        <f t="shared" si="269"/>
        <v>0</v>
      </c>
      <c r="P1033" s="174">
        <f t="shared" si="270"/>
        <v>1</v>
      </c>
      <c r="Q1033" s="174">
        <f t="shared" si="271"/>
        <v>9</v>
      </c>
      <c r="R1033" s="174">
        <f t="shared" si="272"/>
        <v>1</v>
      </c>
      <c r="S1033" s="177"/>
      <c r="T1033" s="177"/>
      <c r="U1033" s="177"/>
      <c r="V1033" s="177"/>
      <c r="W1033" s="370"/>
      <c r="X1033" s="370"/>
      <c r="Y1033" s="391"/>
      <c r="Z1033" s="177"/>
      <c r="AA1033" s="75">
        <v>3517</v>
      </c>
      <c r="AB1033" s="75">
        <v>3517239285</v>
      </c>
      <c r="AC1033" s="193" t="s">
        <v>150</v>
      </c>
      <c r="AD1033" s="75">
        <v>0</v>
      </c>
      <c r="AE1033" s="75">
        <v>0</v>
      </c>
      <c r="AF1033" s="75">
        <v>0</v>
      </c>
      <c r="AG1033" s="75">
        <v>0</v>
      </c>
      <c r="AH1033" s="75">
        <v>0</v>
      </c>
      <c r="AI1033" s="75">
        <v>1</v>
      </c>
      <c r="AJ1033" s="75">
        <v>0</v>
      </c>
      <c r="AK1033" s="164">
        <v>0</v>
      </c>
      <c r="AL1033" s="164">
        <v>0</v>
      </c>
      <c r="AM1033" s="164">
        <v>0</v>
      </c>
      <c r="AN1033" s="164">
        <v>0</v>
      </c>
      <c r="AO1033" s="164">
        <v>0</v>
      </c>
      <c r="AP1033" s="164">
        <v>0</v>
      </c>
      <c r="AQ1033" s="164">
        <v>0</v>
      </c>
      <c r="AR1033" s="164">
        <v>0</v>
      </c>
      <c r="AS1033" s="75">
        <v>1</v>
      </c>
      <c r="AT1033" s="165"/>
      <c r="AU1033" s="75">
        <v>239</v>
      </c>
      <c r="AV1033" s="75">
        <v>285</v>
      </c>
      <c r="AW1033" s="369">
        <v>9</v>
      </c>
      <c r="AY1033" s="75"/>
    </row>
    <row r="1034" spans="1:51">
      <c r="A1034" s="164">
        <f t="shared" si="256"/>
        <v>3517</v>
      </c>
      <c r="B1034" s="164">
        <f t="shared" si="257"/>
        <v>3517239293</v>
      </c>
      <c r="C1034" s="165" t="str">
        <f t="shared" si="258"/>
        <v>MAP ACADEMY</v>
      </c>
      <c r="D1034" s="174">
        <f t="shared" si="259"/>
        <v>0</v>
      </c>
      <c r="E1034" s="174">
        <f t="shared" si="260"/>
        <v>0</v>
      </c>
      <c r="F1034" s="174">
        <f t="shared" si="261"/>
        <v>0</v>
      </c>
      <c r="G1034" s="174">
        <f t="shared" si="262"/>
        <v>0</v>
      </c>
      <c r="H1034" s="174">
        <f t="shared" si="263"/>
        <v>0</v>
      </c>
      <c r="I1034" s="174">
        <f t="shared" si="264"/>
        <v>5</v>
      </c>
      <c r="J1034" s="174">
        <f t="shared" si="265"/>
        <v>0</v>
      </c>
      <c r="K1034" s="251">
        <f t="shared" si="266"/>
        <v>0.2</v>
      </c>
      <c r="L1034" s="174"/>
      <c r="M1034" s="174">
        <f t="shared" si="267"/>
        <v>0</v>
      </c>
      <c r="N1034" s="174">
        <f t="shared" si="268"/>
        <v>0</v>
      </c>
      <c r="O1034" s="174">
        <f t="shared" si="269"/>
        <v>0</v>
      </c>
      <c r="P1034" s="174">
        <f t="shared" si="270"/>
        <v>4</v>
      </c>
      <c r="Q1034" s="174">
        <f t="shared" si="271"/>
        <v>10</v>
      </c>
      <c r="R1034" s="174">
        <f t="shared" si="272"/>
        <v>5</v>
      </c>
      <c r="S1034" s="177"/>
      <c r="T1034" s="177"/>
      <c r="U1034" s="177"/>
      <c r="V1034" s="177"/>
      <c r="W1034" s="370"/>
      <c r="X1034" s="370"/>
      <c r="Y1034" s="391"/>
      <c r="Z1034" s="177"/>
      <c r="AA1034" s="75">
        <v>3517</v>
      </c>
      <c r="AB1034" s="75">
        <v>3517239293</v>
      </c>
      <c r="AC1034" s="193" t="s">
        <v>150</v>
      </c>
      <c r="AD1034" s="75">
        <v>0</v>
      </c>
      <c r="AE1034" s="75">
        <v>0</v>
      </c>
      <c r="AF1034" s="75">
        <v>0</v>
      </c>
      <c r="AG1034" s="75">
        <v>0</v>
      </c>
      <c r="AH1034" s="75">
        <v>0</v>
      </c>
      <c r="AI1034" s="75">
        <v>5</v>
      </c>
      <c r="AJ1034" s="75">
        <v>0</v>
      </c>
      <c r="AK1034" s="164">
        <v>0</v>
      </c>
      <c r="AL1034" s="164">
        <v>0</v>
      </c>
      <c r="AM1034" s="164">
        <v>0</v>
      </c>
      <c r="AN1034" s="164">
        <v>0</v>
      </c>
      <c r="AO1034" s="164">
        <v>0</v>
      </c>
      <c r="AP1034" s="164">
        <v>0</v>
      </c>
      <c r="AQ1034" s="164">
        <v>0</v>
      </c>
      <c r="AR1034" s="164">
        <v>0</v>
      </c>
      <c r="AS1034" s="75">
        <v>4</v>
      </c>
      <c r="AT1034" s="165"/>
      <c r="AU1034" s="75">
        <v>239</v>
      </c>
      <c r="AV1034" s="75">
        <v>293</v>
      </c>
      <c r="AW1034" s="369">
        <v>10</v>
      </c>
      <c r="AY1034" s="75"/>
    </row>
    <row r="1035" spans="1:51">
      <c r="A1035" s="164">
        <f t="shared" ref="A1035:A1063" si="273">AA1035</f>
        <v>3517</v>
      </c>
      <c r="B1035" s="164">
        <f t="shared" ref="B1035:B1063" si="274">AB1035</f>
        <v>3517239310</v>
      </c>
      <c r="C1035" s="165" t="str">
        <f t="shared" ref="C1035:C1063" si="275">AC1035</f>
        <v>MAP ACADEMY</v>
      </c>
      <c r="D1035" s="174">
        <f t="shared" ref="D1035:D1063" si="276">ROUND(AD1035,0)</f>
        <v>0</v>
      </c>
      <c r="E1035" s="174">
        <f t="shared" ref="E1035:E1063" si="277">ROUND(AE1035,0)</f>
        <v>0</v>
      </c>
      <c r="F1035" s="174">
        <f t="shared" ref="F1035:F1063" si="278">ROUND(AF1035,0)</f>
        <v>0</v>
      </c>
      <c r="G1035" s="174">
        <f t="shared" ref="G1035:G1063" si="279">ROUND(AG1035,0)</f>
        <v>0</v>
      </c>
      <c r="H1035" s="174">
        <f t="shared" ref="H1035:H1063" si="280">ROUND(AH1035,0)</f>
        <v>0</v>
      </c>
      <c r="I1035" s="174">
        <f t="shared" ref="I1035:I1063" si="281">ROUND(AI1035,0)-J1035</f>
        <v>42</v>
      </c>
      <c r="J1035" s="174">
        <f t="shared" ref="J1035:J1063" si="282">ROUND(AJ1035,0)</f>
        <v>0</v>
      </c>
      <c r="K1035" s="251">
        <f t="shared" ref="K1035:K1063" si="283">ROUND($K$2*(SUM(AF1035:AI1035)+(AE1035*0.5))+$K$5*AJ1035,4)</f>
        <v>1.68</v>
      </c>
      <c r="L1035" s="174"/>
      <c r="M1035" s="174">
        <f t="shared" ref="M1035:M1063" si="284">ROUND(AL1035+(AK1035*0.5),0)</f>
        <v>0</v>
      </c>
      <c r="N1035" s="174">
        <f t="shared" ref="N1035:N1063" si="285">ROUND(AM1035,0)</f>
        <v>0</v>
      </c>
      <c r="O1035" s="174">
        <f t="shared" ref="O1035:O1063" si="286">ROUND(AN1035,0)</f>
        <v>0</v>
      </c>
      <c r="P1035" s="174">
        <f t="shared" ref="P1035:P1063" si="287">ROUND(((AP1035+AQ1035)*0.5)+AO1035+AR1035+AS1035,0)</f>
        <v>35</v>
      </c>
      <c r="Q1035" s="174">
        <f t="shared" ref="Q1035:Q1063" si="288">AW1035</f>
        <v>10</v>
      </c>
      <c r="R1035" s="174">
        <f t="shared" ref="R1035:R1063" si="289">SUM(F1035:I1035)+ROUND(D1035*0.5,0)+ROUND(J1035,0)</f>
        <v>42</v>
      </c>
      <c r="S1035" s="177"/>
      <c r="T1035" s="177"/>
      <c r="U1035" s="177"/>
      <c r="V1035" s="177"/>
      <c r="W1035" s="370"/>
      <c r="X1035" s="370"/>
      <c r="Y1035" s="391"/>
      <c r="Z1035" s="177"/>
      <c r="AA1035" s="75">
        <v>3517</v>
      </c>
      <c r="AB1035" s="75">
        <v>3517239310</v>
      </c>
      <c r="AC1035" s="193" t="s">
        <v>150</v>
      </c>
      <c r="AD1035" s="75">
        <v>0</v>
      </c>
      <c r="AE1035" s="75">
        <v>0</v>
      </c>
      <c r="AF1035" s="75">
        <v>0</v>
      </c>
      <c r="AG1035" s="75">
        <v>0</v>
      </c>
      <c r="AH1035" s="75">
        <v>0</v>
      </c>
      <c r="AI1035" s="75">
        <v>42</v>
      </c>
      <c r="AJ1035" s="75">
        <v>0</v>
      </c>
      <c r="AK1035" s="164">
        <v>0</v>
      </c>
      <c r="AL1035" s="164">
        <v>0</v>
      </c>
      <c r="AM1035" s="164">
        <v>0</v>
      </c>
      <c r="AN1035" s="164">
        <v>0</v>
      </c>
      <c r="AO1035" s="164">
        <v>0</v>
      </c>
      <c r="AP1035" s="164">
        <v>0</v>
      </c>
      <c r="AQ1035" s="164">
        <v>0</v>
      </c>
      <c r="AR1035" s="164">
        <v>0</v>
      </c>
      <c r="AS1035" s="75">
        <v>35</v>
      </c>
      <c r="AT1035" s="165"/>
      <c r="AU1035" s="75">
        <v>239</v>
      </c>
      <c r="AV1035" s="75">
        <v>310</v>
      </c>
      <c r="AW1035" s="369">
        <v>10</v>
      </c>
      <c r="AY1035" s="75"/>
    </row>
    <row r="1036" spans="1:51">
      <c r="A1036" s="164">
        <f t="shared" si="273"/>
        <v>3517</v>
      </c>
      <c r="B1036" s="164">
        <f t="shared" si="274"/>
        <v>3517239323</v>
      </c>
      <c r="C1036" s="165" t="str">
        <f t="shared" si="275"/>
        <v>MAP ACADEMY</v>
      </c>
      <c r="D1036" s="174">
        <f t="shared" si="276"/>
        <v>0</v>
      </c>
      <c r="E1036" s="174">
        <f t="shared" si="277"/>
        <v>0</v>
      </c>
      <c r="F1036" s="174">
        <f t="shared" si="278"/>
        <v>0</v>
      </c>
      <c r="G1036" s="174">
        <f t="shared" si="279"/>
        <v>0</v>
      </c>
      <c r="H1036" s="174">
        <f t="shared" si="280"/>
        <v>0</v>
      </c>
      <c r="I1036" s="174">
        <f t="shared" si="281"/>
        <v>1</v>
      </c>
      <c r="J1036" s="174">
        <f t="shared" si="282"/>
        <v>0</v>
      </c>
      <c r="K1036" s="251">
        <f t="shared" si="283"/>
        <v>0.04</v>
      </c>
      <c r="L1036" s="174"/>
      <c r="M1036" s="174">
        <f t="shared" si="284"/>
        <v>0</v>
      </c>
      <c r="N1036" s="174">
        <f t="shared" si="285"/>
        <v>0</v>
      </c>
      <c r="O1036" s="174">
        <f t="shared" si="286"/>
        <v>0</v>
      </c>
      <c r="P1036" s="174">
        <f t="shared" si="287"/>
        <v>1</v>
      </c>
      <c r="Q1036" s="174">
        <f t="shared" si="288"/>
        <v>5</v>
      </c>
      <c r="R1036" s="174">
        <f t="shared" si="289"/>
        <v>1</v>
      </c>
      <c r="S1036" s="177"/>
      <c r="T1036" s="177"/>
      <c r="U1036" s="177"/>
      <c r="V1036" s="177"/>
      <c r="W1036" s="370"/>
      <c r="X1036" s="370"/>
      <c r="Y1036" s="391"/>
      <c r="Z1036" s="177"/>
      <c r="AA1036" s="75">
        <v>3517</v>
      </c>
      <c r="AB1036" s="75">
        <v>3517239323</v>
      </c>
      <c r="AC1036" s="193" t="s">
        <v>150</v>
      </c>
      <c r="AD1036" s="75">
        <v>0</v>
      </c>
      <c r="AE1036" s="75">
        <v>0</v>
      </c>
      <c r="AF1036" s="75">
        <v>0</v>
      </c>
      <c r="AG1036" s="75">
        <v>0</v>
      </c>
      <c r="AH1036" s="75">
        <v>0</v>
      </c>
      <c r="AI1036" s="75">
        <v>1</v>
      </c>
      <c r="AJ1036" s="75">
        <v>0</v>
      </c>
      <c r="AK1036" s="164">
        <v>0</v>
      </c>
      <c r="AL1036" s="164">
        <v>0</v>
      </c>
      <c r="AM1036" s="164">
        <v>0</v>
      </c>
      <c r="AN1036" s="164">
        <v>0</v>
      </c>
      <c r="AO1036" s="164">
        <v>0</v>
      </c>
      <c r="AP1036" s="164">
        <v>0</v>
      </c>
      <c r="AQ1036" s="164">
        <v>0</v>
      </c>
      <c r="AR1036" s="164">
        <v>0</v>
      </c>
      <c r="AS1036" s="75">
        <v>1</v>
      </c>
      <c r="AT1036" s="165"/>
      <c r="AU1036" s="75">
        <v>239</v>
      </c>
      <c r="AV1036" s="75">
        <v>323</v>
      </c>
      <c r="AW1036" s="369">
        <v>5</v>
      </c>
      <c r="AY1036" s="75"/>
    </row>
    <row r="1037" spans="1:51">
      <c r="A1037" s="164">
        <f t="shared" si="273"/>
        <v>3517</v>
      </c>
      <c r="B1037" s="164">
        <f t="shared" si="274"/>
        <v>3517239336</v>
      </c>
      <c r="C1037" s="165" t="str">
        <f t="shared" si="275"/>
        <v>MAP ACADEMY</v>
      </c>
      <c r="D1037" s="174">
        <f t="shared" si="276"/>
        <v>0</v>
      </c>
      <c r="E1037" s="174">
        <f t="shared" si="277"/>
        <v>0</v>
      </c>
      <c r="F1037" s="174">
        <f t="shared" si="278"/>
        <v>0</v>
      </c>
      <c r="G1037" s="174">
        <f t="shared" si="279"/>
        <v>0</v>
      </c>
      <c r="H1037" s="174">
        <f t="shared" si="280"/>
        <v>0</v>
      </c>
      <c r="I1037" s="174">
        <f t="shared" si="281"/>
        <v>4</v>
      </c>
      <c r="J1037" s="174">
        <f t="shared" si="282"/>
        <v>0</v>
      </c>
      <c r="K1037" s="251">
        <f t="shared" si="283"/>
        <v>0.16</v>
      </c>
      <c r="L1037" s="174"/>
      <c r="M1037" s="174">
        <f t="shared" si="284"/>
        <v>0</v>
      </c>
      <c r="N1037" s="174">
        <f t="shared" si="285"/>
        <v>0</v>
      </c>
      <c r="O1037" s="174">
        <f t="shared" si="286"/>
        <v>0</v>
      </c>
      <c r="P1037" s="174">
        <f t="shared" si="287"/>
        <v>2</v>
      </c>
      <c r="Q1037" s="174">
        <f t="shared" si="288"/>
        <v>8</v>
      </c>
      <c r="R1037" s="174">
        <f t="shared" si="289"/>
        <v>4</v>
      </c>
      <c r="S1037" s="177"/>
      <c r="T1037" s="177"/>
      <c r="U1037" s="177"/>
      <c r="V1037" s="177"/>
      <c r="W1037" s="370"/>
      <c r="X1037" s="370"/>
      <c r="Y1037" s="391"/>
      <c r="Z1037" s="177"/>
      <c r="AA1037" s="75">
        <v>3517</v>
      </c>
      <c r="AB1037" s="75">
        <v>3517239336</v>
      </c>
      <c r="AC1037" s="193" t="s">
        <v>150</v>
      </c>
      <c r="AD1037" s="75">
        <v>0</v>
      </c>
      <c r="AE1037" s="75">
        <v>0</v>
      </c>
      <c r="AF1037" s="75">
        <v>0</v>
      </c>
      <c r="AG1037" s="75">
        <v>0</v>
      </c>
      <c r="AH1037" s="75">
        <v>0</v>
      </c>
      <c r="AI1037" s="75">
        <v>4</v>
      </c>
      <c r="AJ1037" s="75">
        <v>0</v>
      </c>
      <c r="AK1037" s="164">
        <v>0</v>
      </c>
      <c r="AL1037" s="164">
        <v>0</v>
      </c>
      <c r="AM1037" s="164">
        <v>0</v>
      </c>
      <c r="AN1037" s="164">
        <v>0</v>
      </c>
      <c r="AO1037" s="164">
        <v>0</v>
      </c>
      <c r="AP1037" s="164">
        <v>0</v>
      </c>
      <c r="AQ1037" s="164">
        <v>0</v>
      </c>
      <c r="AR1037" s="164">
        <v>0</v>
      </c>
      <c r="AS1037" s="75">
        <v>2</v>
      </c>
      <c r="AT1037" s="165"/>
      <c r="AU1037" s="75">
        <v>239</v>
      </c>
      <c r="AV1037" s="75">
        <v>336</v>
      </c>
      <c r="AW1037" s="369">
        <v>8</v>
      </c>
      <c r="AY1037" s="75"/>
    </row>
    <row r="1038" spans="1:51">
      <c r="A1038" s="164">
        <f t="shared" si="273"/>
        <v>3517</v>
      </c>
      <c r="B1038" s="164">
        <f t="shared" si="274"/>
        <v>3517239625</v>
      </c>
      <c r="C1038" s="165" t="str">
        <f t="shared" si="275"/>
        <v>MAP ACADEMY</v>
      </c>
      <c r="D1038" s="174">
        <f t="shared" si="276"/>
        <v>0</v>
      </c>
      <c r="E1038" s="174">
        <f t="shared" si="277"/>
        <v>0</v>
      </c>
      <c r="F1038" s="174">
        <f t="shared" si="278"/>
        <v>0</v>
      </c>
      <c r="G1038" s="174">
        <f t="shared" si="279"/>
        <v>0</v>
      </c>
      <c r="H1038" s="174">
        <f t="shared" si="280"/>
        <v>0</v>
      </c>
      <c r="I1038" s="174">
        <f t="shared" si="281"/>
        <v>4</v>
      </c>
      <c r="J1038" s="174">
        <f t="shared" si="282"/>
        <v>0</v>
      </c>
      <c r="K1038" s="251">
        <f t="shared" si="283"/>
        <v>0.16</v>
      </c>
      <c r="L1038" s="174"/>
      <c r="M1038" s="174">
        <f t="shared" si="284"/>
        <v>0</v>
      </c>
      <c r="N1038" s="174">
        <f t="shared" si="285"/>
        <v>0</v>
      </c>
      <c r="O1038" s="174">
        <f t="shared" si="286"/>
        <v>0</v>
      </c>
      <c r="P1038" s="174">
        <f t="shared" si="287"/>
        <v>4</v>
      </c>
      <c r="Q1038" s="174">
        <f t="shared" si="288"/>
        <v>6</v>
      </c>
      <c r="R1038" s="174">
        <f t="shared" si="289"/>
        <v>4</v>
      </c>
      <c r="S1038" s="177"/>
      <c r="T1038" s="177"/>
      <c r="U1038" s="177"/>
      <c r="V1038" s="177"/>
      <c r="W1038" s="370"/>
      <c r="X1038" s="370"/>
      <c r="Y1038" s="391"/>
      <c r="Z1038" s="177"/>
      <c r="AA1038" s="75">
        <v>3517</v>
      </c>
      <c r="AB1038" s="75">
        <v>3517239625</v>
      </c>
      <c r="AC1038" s="193" t="s">
        <v>150</v>
      </c>
      <c r="AD1038" s="75">
        <v>0</v>
      </c>
      <c r="AE1038" s="75">
        <v>0</v>
      </c>
      <c r="AF1038" s="75">
        <v>0</v>
      </c>
      <c r="AG1038" s="75">
        <v>0</v>
      </c>
      <c r="AH1038" s="75">
        <v>0</v>
      </c>
      <c r="AI1038" s="75">
        <v>4</v>
      </c>
      <c r="AJ1038" s="75">
        <v>0</v>
      </c>
      <c r="AK1038" s="164">
        <v>0</v>
      </c>
      <c r="AL1038" s="164">
        <v>0</v>
      </c>
      <c r="AM1038" s="164">
        <v>0</v>
      </c>
      <c r="AN1038" s="164">
        <v>0</v>
      </c>
      <c r="AO1038" s="164">
        <v>0</v>
      </c>
      <c r="AP1038" s="164">
        <v>0</v>
      </c>
      <c r="AQ1038" s="164">
        <v>0</v>
      </c>
      <c r="AR1038" s="164">
        <v>0</v>
      </c>
      <c r="AS1038" s="75">
        <v>4</v>
      </c>
      <c r="AT1038" s="165"/>
      <c r="AU1038" s="75">
        <v>239</v>
      </c>
      <c r="AV1038" s="75">
        <v>625</v>
      </c>
      <c r="AW1038" s="369">
        <v>6</v>
      </c>
      <c r="AY1038" s="75"/>
    </row>
    <row r="1039" spans="1:51">
      <c r="A1039" s="164">
        <f t="shared" si="273"/>
        <v>3517</v>
      </c>
      <c r="B1039" s="164">
        <f t="shared" si="274"/>
        <v>3517239645</v>
      </c>
      <c r="C1039" s="165" t="str">
        <f t="shared" si="275"/>
        <v>MAP ACADEMY</v>
      </c>
      <c r="D1039" s="174">
        <f t="shared" si="276"/>
        <v>0</v>
      </c>
      <c r="E1039" s="174">
        <f t="shared" si="277"/>
        <v>0</v>
      </c>
      <c r="F1039" s="174">
        <f t="shared" si="278"/>
        <v>0</v>
      </c>
      <c r="G1039" s="174">
        <f t="shared" si="279"/>
        <v>0</v>
      </c>
      <c r="H1039" s="174">
        <f t="shared" si="280"/>
        <v>0</v>
      </c>
      <c r="I1039" s="174">
        <f t="shared" si="281"/>
        <v>1</v>
      </c>
      <c r="J1039" s="174">
        <f t="shared" si="282"/>
        <v>0</v>
      </c>
      <c r="K1039" s="251">
        <f t="shared" si="283"/>
        <v>0.04</v>
      </c>
      <c r="L1039" s="174"/>
      <c r="M1039" s="174">
        <f t="shared" si="284"/>
        <v>0</v>
      </c>
      <c r="N1039" s="174">
        <f t="shared" si="285"/>
        <v>0</v>
      </c>
      <c r="O1039" s="174">
        <f t="shared" si="286"/>
        <v>0</v>
      </c>
      <c r="P1039" s="174">
        <f t="shared" si="287"/>
        <v>0</v>
      </c>
      <c r="Q1039" s="174">
        <f t="shared" si="288"/>
        <v>10</v>
      </c>
      <c r="R1039" s="174">
        <f t="shared" si="289"/>
        <v>1</v>
      </c>
      <c r="S1039" s="177"/>
      <c r="T1039" s="177"/>
      <c r="U1039" s="177"/>
      <c r="V1039" s="177"/>
      <c r="W1039" s="370"/>
      <c r="X1039" s="370"/>
      <c r="Y1039" s="391"/>
      <c r="Z1039" s="177"/>
      <c r="AA1039" s="75">
        <v>3517</v>
      </c>
      <c r="AB1039" s="75">
        <v>3517239645</v>
      </c>
      <c r="AC1039" s="193" t="s">
        <v>150</v>
      </c>
      <c r="AD1039" s="75">
        <v>0</v>
      </c>
      <c r="AE1039" s="75">
        <v>0</v>
      </c>
      <c r="AF1039" s="75">
        <v>0</v>
      </c>
      <c r="AG1039" s="75">
        <v>0</v>
      </c>
      <c r="AH1039" s="75">
        <v>0</v>
      </c>
      <c r="AI1039" s="75">
        <v>1</v>
      </c>
      <c r="AJ1039" s="75">
        <v>0</v>
      </c>
      <c r="AK1039" s="164">
        <v>0</v>
      </c>
      <c r="AL1039" s="164">
        <v>0</v>
      </c>
      <c r="AM1039" s="164">
        <v>0</v>
      </c>
      <c r="AN1039" s="164">
        <v>0</v>
      </c>
      <c r="AO1039" s="164">
        <v>0</v>
      </c>
      <c r="AP1039" s="164">
        <v>0</v>
      </c>
      <c r="AQ1039" s="164">
        <v>0</v>
      </c>
      <c r="AR1039" s="164">
        <v>0</v>
      </c>
      <c r="AS1039" s="75">
        <v>0</v>
      </c>
      <c r="AT1039" s="165"/>
      <c r="AU1039" s="75">
        <v>239</v>
      </c>
      <c r="AV1039" s="75">
        <v>645</v>
      </c>
      <c r="AW1039" s="369">
        <v>10</v>
      </c>
      <c r="AY1039" s="75"/>
    </row>
    <row r="1040" spans="1:51">
      <c r="A1040" s="164">
        <f t="shared" si="273"/>
        <v>3517</v>
      </c>
      <c r="B1040" s="164">
        <f t="shared" si="274"/>
        <v>3517239665</v>
      </c>
      <c r="C1040" s="165" t="str">
        <f t="shared" si="275"/>
        <v>MAP ACADEMY</v>
      </c>
      <c r="D1040" s="174">
        <f t="shared" si="276"/>
        <v>0</v>
      </c>
      <c r="E1040" s="174">
        <f t="shared" si="277"/>
        <v>0</v>
      </c>
      <c r="F1040" s="174">
        <f t="shared" si="278"/>
        <v>0</v>
      </c>
      <c r="G1040" s="174">
        <f t="shared" si="279"/>
        <v>0</v>
      </c>
      <c r="H1040" s="174">
        <f t="shared" si="280"/>
        <v>0</v>
      </c>
      <c r="I1040" s="174">
        <f t="shared" si="281"/>
        <v>3</v>
      </c>
      <c r="J1040" s="174">
        <f t="shared" si="282"/>
        <v>0</v>
      </c>
      <c r="K1040" s="251">
        <f t="shared" si="283"/>
        <v>0.12</v>
      </c>
      <c r="L1040" s="174"/>
      <c r="M1040" s="174">
        <f t="shared" si="284"/>
        <v>0</v>
      </c>
      <c r="N1040" s="174">
        <f t="shared" si="285"/>
        <v>0</v>
      </c>
      <c r="O1040" s="174">
        <f t="shared" si="286"/>
        <v>0</v>
      </c>
      <c r="P1040" s="174">
        <f t="shared" si="287"/>
        <v>2</v>
      </c>
      <c r="Q1040" s="174">
        <f t="shared" si="288"/>
        <v>5</v>
      </c>
      <c r="R1040" s="174">
        <f t="shared" si="289"/>
        <v>3</v>
      </c>
      <c r="S1040" s="177"/>
      <c r="T1040" s="177"/>
      <c r="U1040" s="177"/>
      <c r="V1040" s="177"/>
      <c r="W1040" s="370"/>
      <c r="X1040" s="370"/>
      <c r="Y1040" s="391"/>
      <c r="Z1040" s="177"/>
      <c r="AA1040" s="75">
        <v>3517</v>
      </c>
      <c r="AB1040" s="75">
        <v>3517239665</v>
      </c>
      <c r="AC1040" s="193" t="s">
        <v>150</v>
      </c>
      <c r="AD1040" s="75">
        <v>0</v>
      </c>
      <c r="AE1040" s="75">
        <v>0</v>
      </c>
      <c r="AF1040" s="75">
        <v>0</v>
      </c>
      <c r="AG1040" s="75">
        <v>0</v>
      </c>
      <c r="AH1040" s="75">
        <v>0</v>
      </c>
      <c r="AI1040" s="75">
        <v>3</v>
      </c>
      <c r="AJ1040" s="75">
        <v>0</v>
      </c>
      <c r="AK1040" s="164">
        <v>0</v>
      </c>
      <c r="AL1040" s="164">
        <v>0</v>
      </c>
      <c r="AM1040" s="164">
        <v>0</v>
      </c>
      <c r="AN1040" s="164">
        <v>0</v>
      </c>
      <c r="AO1040" s="164">
        <v>0</v>
      </c>
      <c r="AP1040" s="164">
        <v>0</v>
      </c>
      <c r="AQ1040" s="164">
        <v>0</v>
      </c>
      <c r="AR1040" s="164">
        <v>0</v>
      </c>
      <c r="AS1040" s="75">
        <v>2</v>
      </c>
      <c r="AT1040" s="165"/>
      <c r="AU1040" s="75">
        <v>239</v>
      </c>
      <c r="AV1040" s="75">
        <v>665</v>
      </c>
      <c r="AW1040" s="369">
        <v>5</v>
      </c>
      <c r="AY1040" s="75"/>
    </row>
    <row r="1041" spans="1:51">
      <c r="A1041" s="164">
        <f t="shared" si="273"/>
        <v>3517</v>
      </c>
      <c r="B1041" s="164">
        <f t="shared" si="274"/>
        <v>3517239690</v>
      </c>
      <c r="C1041" s="165" t="str">
        <f t="shared" si="275"/>
        <v>MAP ACADEMY</v>
      </c>
      <c r="D1041" s="174">
        <f t="shared" si="276"/>
        <v>0</v>
      </c>
      <c r="E1041" s="174">
        <f t="shared" si="277"/>
        <v>0</v>
      </c>
      <c r="F1041" s="174">
        <f t="shared" si="278"/>
        <v>0</v>
      </c>
      <c r="G1041" s="174">
        <f t="shared" si="279"/>
        <v>0</v>
      </c>
      <c r="H1041" s="174">
        <f t="shared" si="280"/>
        <v>0</v>
      </c>
      <c r="I1041" s="174">
        <f t="shared" si="281"/>
        <v>1</v>
      </c>
      <c r="J1041" s="174">
        <f t="shared" si="282"/>
        <v>0</v>
      </c>
      <c r="K1041" s="251">
        <f t="shared" si="283"/>
        <v>0.04</v>
      </c>
      <c r="L1041" s="174"/>
      <c r="M1041" s="174">
        <f t="shared" si="284"/>
        <v>0</v>
      </c>
      <c r="N1041" s="174">
        <f t="shared" si="285"/>
        <v>0</v>
      </c>
      <c r="O1041" s="174">
        <f t="shared" si="286"/>
        <v>0</v>
      </c>
      <c r="P1041" s="174">
        <f t="shared" si="287"/>
        <v>1</v>
      </c>
      <c r="Q1041" s="174">
        <f t="shared" si="288"/>
        <v>4</v>
      </c>
      <c r="R1041" s="174">
        <f t="shared" si="289"/>
        <v>1</v>
      </c>
      <c r="S1041" s="177"/>
      <c r="T1041" s="177"/>
      <c r="U1041" s="177"/>
      <c r="V1041" s="177"/>
      <c r="W1041" s="370"/>
      <c r="X1041" s="370"/>
      <c r="Y1041" s="391"/>
      <c r="Z1041" s="177"/>
      <c r="AA1041" s="75">
        <v>3517</v>
      </c>
      <c r="AB1041" s="75">
        <v>3517239690</v>
      </c>
      <c r="AC1041" s="193" t="s">
        <v>150</v>
      </c>
      <c r="AD1041" s="75">
        <v>0</v>
      </c>
      <c r="AE1041" s="75">
        <v>0</v>
      </c>
      <c r="AF1041" s="75">
        <v>0</v>
      </c>
      <c r="AG1041" s="75">
        <v>0</v>
      </c>
      <c r="AH1041" s="75">
        <v>0</v>
      </c>
      <c r="AI1041" s="75">
        <v>1</v>
      </c>
      <c r="AJ1041" s="75">
        <v>0</v>
      </c>
      <c r="AK1041" s="164">
        <v>0</v>
      </c>
      <c r="AL1041" s="164">
        <v>0</v>
      </c>
      <c r="AM1041" s="164">
        <v>0</v>
      </c>
      <c r="AN1041" s="164">
        <v>0</v>
      </c>
      <c r="AO1041" s="164">
        <v>0</v>
      </c>
      <c r="AP1041" s="164">
        <v>0</v>
      </c>
      <c r="AQ1041" s="164">
        <v>0</v>
      </c>
      <c r="AR1041" s="164">
        <v>0</v>
      </c>
      <c r="AS1041" s="75">
        <v>1</v>
      </c>
      <c r="AT1041" s="165"/>
      <c r="AU1041" s="75">
        <v>239</v>
      </c>
      <c r="AV1041" s="75">
        <v>690</v>
      </c>
      <c r="AW1041" s="369">
        <v>4</v>
      </c>
      <c r="AY1041" s="75"/>
    </row>
    <row r="1042" spans="1:51">
      <c r="A1042" s="164">
        <f t="shared" si="273"/>
        <v>3517</v>
      </c>
      <c r="B1042" s="164">
        <f t="shared" si="274"/>
        <v>3517239740</v>
      </c>
      <c r="C1042" s="165" t="str">
        <f t="shared" si="275"/>
        <v>MAP ACADEMY</v>
      </c>
      <c r="D1042" s="174">
        <f t="shared" si="276"/>
        <v>0</v>
      </c>
      <c r="E1042" s="174">
        <f t="shared" si="277"/>
        <v>0</v>
      </c>
      <c r="F1042" s="174">
        <f t="shared" si="278"/>
        <v>0</v>
      </c>
      <c r="G1042" s="174">
        <f t="shared" si="279"/>
        <v>0</v>
      </c>
      <c r="H1042" s="174">
        <f t="shared" si="280"/>
        <v>0</v>
      </c>
      <c r="I1042" s="174">
        <f t="shared" si="281"/>
        <v>4</v>
      </c>
      <c r="J1042" s="174">
        <f t="shared" si="282"/>
        <v>0</v>
      </c>
      <c r="K1042" s="251">
        <f t="shared" si="283"/>
        <v>0.16</v>
      </c>
      <c r="L1042" s="174"/>
      <c r="M1042" s="174">
        <f t="shared" si="284"/>
        <v>0</v>
      </c>
      <c r="N1042" s="174">
        <f t="shared" si="285"/>
        <v>0</v>
      </c>
      <c r="O1042" s="174">
        <f t="shared" si="286"/>
        <v>0</v>
      </c>
      <c r="P1042" s="174">
        <f t="shared" si="287"/>
        <v>4</v>
      </c>
      <c r="Q1042" s="174">
        <f t="shared" si="288"/>
        <v>5</v>
      </c>
      <c r="R1042" s="174">
        <f t="shared" si="289"/>
        <v>4</v>
      </c>
      <c r="S1042" s="177"/>
      <c r="T1042" s="177"/>
      <c r="U1042" s="177"/>
      <c r="V1042" s="177"/>
      <c r="W1042" s="370"/>
      <c r="X1042" s="370"/>
      <c r="Y1042" s="391"/>
      <c r="Z1042" s="177"/>
      <c r="AA1042" s="75">
        <v>3517</v>
      </c>
      <c r="AB1042" s="75">
        <v>3517239740</v>
      </c>
      <c r="AC1042" s="193" t="s">
        <v>150</v>
      </c>
      <c r="AD1042" s="75">
        <v>0</v>
      </c>
      <c r="AE1042" s="75">
        <v>0</v>
      </c>
      <c r="AF1042" s="75">
        <v>0</v>
      </c>
      <c r="AG1042" s="75">
        <v>0</v>
      </c>
      <c r="AH1042" s="75">
        <v>0</v>
      </c>
      <c r="AI1042" s="75">
        <v>4</v>
      </c>
      <c r="AJ1042" s="75">
        <v>0</v>
      </c>
      <c r="AK1042" s="164">
        <v>0</v>
      </c>
      <c r="AL1042" s="164">
        <v>0</v>
      </c>
      <c r="AM1042" s="164">
        <v>0</v>
      </c>
      <c r="AN1042" s="164">
        <v>0</v>
      </c>
      <c r="AO1042" s="164">
        <v>0</v>
      </c>
      <c r="AP1042" s="164">
        <v>0</v>
      </c>
      <c r="AQ1042" s="164">
        <v>0</v>
      </c>
      <c r="AR1042" s="164">
        <v>0</v>
      </c>
      <c r="AS1042" s="75">
        <v>4</v>
      </c>
      <c r="AT1042" s="165"/>
      <c r="AU1042" s="75">
        <v>239</v>
      </c>
      <c r="AV1042" s="75">
        <v>740</v>
      </c>
      <c r="AW1042" s="369">
        <v>5</v>
      </c>
      <c r="AY1042" s="75"/>
    </row>
    <row r="1043" spans="1:51">
      <c r="A1043" s="164">
        <f t="shared" ref="A1043:A1054" si="290">AA1043</f>
        <v>3517</v>
      </c>
      <c r="B1043" s="164">
        <f t="shared" ref="B1043:B1054" si="291">AB1043</f>
        <v>3517239760</v>
      </c>
      <c r="C1043" s="165" t="str">
        <f t="shared" ref="C1043:C1054" si="292">AC1043</f>
        <v>MAP ACADEMY</v>
      </c>
      <c r="D1043" s="174">
        <f t="shared" ref="D1043:D1054" si="293">ROUND(AD1043,0)</f>
        <v>0</v>
      </c>
      <c r="E1043" s="174">
        <f t="shared" ref="E1043:E1054" si="294">ROUND(AE1043,0)</f>
        <v>0</v>
      </c>
      <c r="F1043" s="174">
        <f t="shared" ref="F1043:F1054" si="295">ROUND(AF1043,0)</f>
        <v>0</v>
      </c>
      <c r="G1043" s="174">
        <f t="shared" ref="G1043:G1054" si="296">ROUND(AG1043,0)</f>
        <v>0</v>
      </c>
      <c r="H1043" s="174">
        <f t="shared" ref="H1043:H1054" si="297">ROUND(AH1043,0)</f>
        <v>0</v>
      </c>
      <c r="I1043" s="174">
        <f t="shared" ref="I1043:I1054" si="298">ROUND(AI1043,0)-J1043</f>
        <v>23</v>
      </c>
      <c r="J1043" s="174">
        <f t="shared" ref="J1043:J1054" si="299">ROUND(AJ1043,0)</f>
        <v>0</v>
      </c>
      <c r="K1043" s="251">
        <f t="shared" ref="K1043:K1055" si="300">ROUND($K$2*(SUM(AF1043:AI1043)+(AE1043*0.5))+$K$5*AJ1043,4)</f>
        <v>0.92</v>
      </c>
      <c r="L1043" s="174"/>
      <c r="M1043" s="174">
        <f t="shared" ref="M1043:M1055" si="301">ROUND(AL1043+(AK1043*0.5),0)</f>
        <v>0</v>
      </c>
      <c r="N1043" s="174">
        <f t="shared" ref="N1043:N1055" si="302">ROUND(AM1043,0)</f>
        <v>0</v>
      </c>
      <c r="O1043" s="174">
        <f t="shared" si="286"/>
        <v>0</v>
      </c>
      <c r="P1043" s="174">
        <f t="shared" si="287"/>
        <v>16</v>
      </c>
      <c r="Q1043" s="174">
        <f t="shared" si="288"/>
        <v>5</v>
      </c>
      <c r="R1043" s="174">
        <f t="shared" si="289"/>
        <v>23</v>
      </c>
      <c r="S1043" s="177"/>
      <c r="T1043" s="177"/>
      <c r="U1043" s="177"/>
      <c r="V1043" s="177"/>
      <c r="W1043" s="370"/>
      <c r="X1043" s="370"/>
      <c r="Y1043" s="391"/>
      <c r="Z1043" s="177"/>
      <c r="AA1043" s="75">
        <v>3517</v>
      </c>
      <c r="AB1043" s="75">
        <v>3517239760</v>
      </c>
      <c r="AC1043" s="193" t="s">
        <v>150</v>
      </c>
      <c r="AD1043" s="75">
        <v>0</v>
      </c>
      <c r="AE1043" s="75">
        <v>0</v>
      </c>
      <c r="AF1043" s="75">
        <v>0</v>
      </c>
      <c r="AG1043" s="75">
        <v>0</v>
      </c>
      <c r="AH1043" s="75">
        <v>0</v>
      </c>
      <c r="AI1043" s="75">
        <v>23</v>
      </c>
      <c r="AJ1043" s="75">
        <v>0</v>
      </c>
      <c r="AK1043" s="164">
        <v>0</v>
      </c>
      <c r="AL1043" s="164">
        <v>0</v>
      </c>
      <c r="AM1043" s="164">
        <v>0</v>
      </c>
      <c r="AN1043" s="164">
        <v>0</v>
      </c>
      <c r="AO1043" s="164">
        <v>0</v>
      </c>
      <c r="AP1043" s="164">
        <v>0</v>
      </c>
      <c r="AQ1043" s="164">
        <v>0</v>
      </c>
      <c r="AR1043" s="164">
        <v>0</v>
      </c>
      <c r="AS1043" s="75">
        <v>16</v>
      </c>
      <c r="AT1043" s="165"/>
      <c r="AU1043" s="75">
        <v>239</v>
      </c>
      <c r="AV1043" s="75">
        <v>760</v>
      </c>
      <c r="AW1043" s="369">
        <v>5</v>
      </c>
      <c r="AY1043" s="75"/>
    </row>
    <row r="1044" spans="1:51">
      <c r="A1044" s="164">
        <f t="shared" si="290"/>
        <v>3517</v>
      </c>
      <c r="B1044" s="164">
        <f t="shared" si="291"/>
        <v>3517239780</v>
      </c>
      <c r="C1044" s="165" t="str">
        <f t="shared" si="292"/>
        <v>MAP ACADEMY</v>
      </c>
      <c r="D1044" s="174">
        <f t="shared" si="293"/>
        <v>0</v>
      </c>
      <c r="E1044" s="174">
        <f t="shared" si="294"/>
        <v>0</v>
      </c>
      <c r="F1044" s="174">
        <f t="shared" si="295"/>
        <v>0</v>
      </c>
      <c r="G1044" s="174">
        <f t="shared" si="296"/>
        <v>0</v>
      </c>
      <c r="H1044" s="174">
        <f t="shared" si="297"/>
        <v>0</v>
      </c>
      <c r="I1044" s="174">
        <f t="shared" si="298"/>
        <v>7</v>
      </c>
      <c r="J1044" s="174">
        <f t="shared" si="299"/>
        <v>0</v>
      </c>
      <c r="K1044" s="251">
        <f t="shared" si="300"/>
        <v>0.28000000000000003</v>
      </c>
      <c r="L1044" s="174"/>
      <c r="M1044" s="174">
        <f t="shared" si="301"/>
        <v>0</v>
      </c>
      <c r="N1044" s="174">
        <f t="shared" si="302"/>
        <v>0</v>
      </c>
      <c r="O1044" s="174">
        <f t="shared" si="286"/>
        <v>0</v>
      </c>
      <c r="P1044" s="174">
        <f t="shared" si="287"/>
        <v>4</v>
      </c>
      <c r="Q1044" s="174">
        <f t="shared" si="288"/>
        <v>6</v>
      </c>
      <c r="R1044" s="174">
        <f t="shared" si="289"/>
        <v>7</v>
      </c>
      <c r="S1044" s="177"/>
      <c r="T1044" s="177"/>
      <c r="U1044" s="177"/>
      <c r="V1044" s="177"/>
      <c r="W1044" s="370"/>
      <c r="X1044" s="370"/>
      <c r="Y1044" s="391"/>
      <c r="Z1044" s="177"/>
      <c r="AA1044" s="75">
        <v>3517</v>
      </c>
      <c r="AB1044" s="75">
        <v>3517239780</v>
      </c>
      <c r="AC1044" s="193" t="s">
        <v>150</v>
      </c>
      <c r="AD1044" s="75">
        <v>0</v>
      </c>
      <c r="AE1044" s="75">
        <v>0</v>
      </c>
      <c r="AF1044" s="75">
        <v>0</v>
      </c>
      <c r="AG1044" s="75">
        <v>0</v>
      </c>
      <c r="AH1044" s="75">
        <v>0</v>
      </c>
      <c r="AI1044" s="75">
        <v>7</v>
      </c>
      <c r="AJ1044" s="75">
        <v>0</v>
      </c>
      <c r="AK1044" s="164">
        <v>0</v>
      </c>
      <c r="AL1044" s="164">
        <v>0</v>
      </c>
      <c r="AM1044" s="164">
        <v>0</v>
      </c>
      <c r="AN1044" s="164">
        <v>0</v>
      </c>
      <c r="AO1044" s="164">
        <v>0</v>
      </c>
      <c r="AP1044" s="164">
        <v>0</v>
      </c>
      <c r="AQ1044" s="164">
        <v>0</v>
      </c>
      <c r="AR1044" s="164">
        <v>0</v>
      </c>
      <c r="AS1044" s="75">
        <v>4</v>
      </c>
      <c r="AT1044" s="165"/>
      <c r="AU1044" s="75">
        <v>239</v>
      </c>
      <c r="AV1044" s="75">
        <v>780</v>
      </c>
      <c r="AW1044" s="369">
        <v>6</v>
      </c>
      <c r="AY1044" s="75"/>
    </row>
    <row r="1045" spans="1:51">
      <c r="A1045" s="164">
        <f t="shared" si="290"/>
        <v>3518</v>
      </c>
      <c r="B1045" s="164">
        <f t="shared" si="291"/>
        <v>3518149007</v>
      </c>
      <c r="C1045" s="165" t="str">
        <f t="shared" si="292"/>
        <v>PHOENIX ACADEMY LAWRENCE</v>
      </c>
      <c r="D1045" s="174">
        <f t="shared" si="293"/>
        <v>0</v>
      </c>
      <c r="E1045" s="174">
        <f t="shared" si="294"/>
        <v>0</v>
      </c>
      <c r="F1045" s="174">
        <f t="shared" si="295"/>
        <v>0</v>
      </c>
      <c r="G1045" s="174">
        <f t="shared" si="296"/>
        <v>0</v>
      </c>
      <c r="H1045" s="174">
        <f t="shared" si="297"/>
        <v>0</v>
      </c>
      <c r="I1045" s="174">
        <f t="shared" si="298"/>
        <v>1</v>
      </c>
      <c r="J1045" s="174">
        <f t="shared" si="299"/>
        <v>0</v>
      </c>
      <c r="K1045" s="251">
        <f t="shared" si="300"/>
        <v>0.04</v>
      </c>
      <c r="L1045" s="174"/>
      <c r="M1045" s="174">
        <f t="shared" si="301"/>
        <v>0</v>
      </c>
      <c r="N1045" s="174">
        <f t="shared" si="302"/>
        <v>0</v>
      </c>
      <c r="O1045" s="174">
        <f t="shared" si="286"/>
        <v>0</v>
      </c>
      <c r="P1045" s="174">
        <f t="shared" si="287"/>
        <v>1</v>
      </c>
      <c r="Q1045" s="174">
        <f t="shared" si="288"/>
        <v>6</v>
      </c>
      <c r="R1045" s="174">
        <f t="shared" si="289"/>
        <v>1</v>
      </c>
      <c r="S1045" s="177"/>
      <c r="T1045" s="177"/>
      <c r="U1045" s="177"/>
      <c r="V1045" s="177"/>
      <c r="W1045" s="370"/>
      <c r="X1045" s="370"/>
      <c r="Y1045" s="391"/>
      <c r="Z1045" s="177"/>
      <c r="AA1045" s="75">
        <v>3518</v>
      </c>
      <c r="AB1045" s="75">
        <v>3518149007</v>
      </c>
      <c r="AC1045" s="193" t="s">
        <v>152</v>
      </c>
      <c r="AD1045" s="75">
        <v>0</v>
      </c>
      <c r="AE1045" s="75">
        <v>0</v>
      </c>
      <c r="AF1045" s="75">
        <v>0</v>
      </c>
      <c r="AG1045" s="75">
        <v>0</v>
      </c>
      <c r="AH1045" s="75">
        <v>0</v>
      </c>
      <c r="AI1045" s="75">
        <v>1</v>
      </c>
      <c r="AJ1045" s="75">
        <v>0</v>
      </c>
      <c r="AK1045" s="164">
        <v>0</v>
      </c>
      <c r="AL1045" s="164">
        <v>0</v>
      </c>
      <c r="AM1045" s="164">
        <v>0</v>
      </c>
      <c r="AN1045" s="164">
        <v>0</v>
      </c>
      <c r="AO1045" s="164">
        <v>0</v>
      </c>
      <c r="AP1045" s="164">
        <v>0</v>
      </c>
      <c r="AQ1045" s="164">
        <v>0</v>
      </c>
      <c r="AR1045" s="164">
        <v>0</v>
      </c>
      <c r="AS1045" s="75">
        <v>1</v>
      </c>
      <c r="AT1045" s="165"/>
      <c r="AU1045" s="75">
        <v>149</v>
      </c>
      <c r="AV1045" s="75">
        <v>7</v>
      </c>
      <c r="AW1045" s="369">
        <v>6</v>
      </c>
      <c r="AY1045" s="75"/>
    </row>
    <row r="1046" spans="1:51">
      <c r="A1046" s="164">
        <f t="shared" si="290"/>
        <v>3518</v>
      </c>
      <c r="B1046" s="164">
        <f t="shared" si="291"/>
        <v>3518149128</v>
      </c>
      <c r="C1046" s="165" t="str">
        <f t="shared" si="292"/>
        <v>PHOENIX ACADEMY LAWRENCE</v>
      </c>
      <c r="D1046" s="174">
        <f t="shared" si="293"/>
        <v>0</v>
      </c>
      <c r="E1046" s="174">
        <f t="shared" si="294"/>
        <v>0</v>
      </c>
      <c r="F1046" s="174">
        <f t="shared" si="295"/>
        <v>0</v>
      </c>
      <c r="G1046" s="174">
        <f t="shared" si="296"/>
        <v>0</v>
      </c>
      <c r="H1046" s="174">
        <f t="shared" si="297"/>
        <v>0</v>
      </c>
      <c r="I1046" s="174">
        <f t="shared" si="298"/>
        <v>35</v>
      </c>
      <c r="J1046" s="174">
        <f t="shared" si="299"/>
        <v>0</v>
      </c>
      <c r="K1046" s="251">
        <f t="shared" si="300"/>
        <v>1.4</v>
      </c>
      <c r="L1046" s="174"/>
      <c r="M1046" s="174">
        <f t="shared" si="301"/>
        <v>0</v>
      </c>
      <c r="N1046" s="174">
        <f t="shared" si="302"/>
        <v>0</v>
      </c>
      <c r="O1046" s="174">
        <f t="shared" si="286"/>
        <v>4</v>
      </c>
      <c r="P1046" s="174">
        <f t="shared" si="287"/>
        <v>31</v>
      </c>
      <c r="Q1046" s="174">
        <f t="shared" si="288"/>
        <v>10</v>
      </c>
      <c r="R1046" s="174">
        <f t="shared" si="289"/>
        <v>35</v>
      </c>
      <c r="S1046" s="177"/>
      <c r="T1046" s="177"/>
      <c r="U1046" s="177"/>
      <c r="V1046" s="177"/>
      <c r="W1046" s="370"/>
      <c r="X1046" s="370"/>
      <c r="Y1046" s="391"/>
      <c r="Z1046" s="177"/>
      <c r="AA1046" s="75">
        <v>3518</v>
      </c>
      <c r="AB1046" s="75">
        <v>3518149128</v>
      </c>
      <c r="AC1046" s="193" t="s">
        <v>152</v>
      </c>
      <c r="AD1046" s="75">
        <v>0</v>
      </c>
      <c r="AE1046" s="75">
        <v>0</v>
      </c>
      <c r="AF1046" s="75">
        <v>0</v>
      </c>
      <c r="AG1046" s="75">
        <v>0</v>
      </c>
      <c r="AH1046" s="75">
        <v>0</v>
      </c>
      <c r="AI1046" s="75">
        <v>35</v>
      </c>
      <c r="AJ1046" s="75">
        <v>0</v>
      </c>
      <c r="AK1046" s="164">
        <v>0</v>
      </c>
      <c r="AL1046" s="164">
        <v>0</v>
      </c>
      <c r="AM1046" s="164">
        <v>0</v>
      </c>
      <c r="AN1046" s="164">
        <v>4</v>
      </c>
      <c r="AO1046" s="164">
        <v>0</v>
      </c>
      <c r="AP1046" s="164">
        <v>0</v>
      </c>
      <c r="AQ1046" s="164">
        <v>0</v>
      </c>
      <c r="AR1046" s="164">
        <v>0</v>
      </c>
      <c r="AS1046" s="75">
        <v>31</v>
      </c>
      <c r="AT1046" s="165"/>
      <c r="AU1046" s="75">
        <v>149</v>
      </c>
      <c r="AV1046" s="75">
        <v>128</v>
      </c>
      <c r="AW1046" s="369">
        <v>10</v>
      </c>
      <c r="AY1046" s="75"/>
    </row>
    <row r="1047" spans="1:51">
      <c r="A1047" s="164">
        <f t="shared" si="290"/>
        <v>3518</v>
      </c>
      <c r="B1047" s="164">
        <f t="shared" si="291"/>
        <v>3518149149</v>
      </c>
      <c r="C1047" s="165" t="str">
        <f t="shared" si="292"/>
        <v>PHOENIX ACADEMY LAWRENCE</v>
      </c>
      <c r="D1047" s="174">
        <f t="shared" si="293"/>
        <v>0</v>
      </c>
      <c r="E1047" s="174">
        <f t="shared" si="294"/>
        <v>0</v>
      </c>
      <c r="F1047" s="174">
        <f t="shared" si="295"/>
        <v>0</v>
      </c>
      <c r="G1047" s="174">
        <f t="shared" si="296"/>
        <v>0</v>
      </c>
      <c r="H1047" s="174">
        <f t="shared" si="297"/>
        <v>0</v>
      </c>
      <c r="I1047" s="174">
        <f t="shared" si="298"/>
        <v>85</v>
      </c>
      <c r="J1047" s="174">
        <f t="shared" si="299"/>
        <v>0</v>
      </c>
      <c r="K1047" s="251">
        <f t="shared" si="300"/>
        <v>3.4</v>
      </c>
      <c r="L1047" s="174"/>
      <c r="M1047" s="174">
        <f t="shared" si="301"/>
        <v>0</v>
      </c>
      <c r="N1047" s="174">
        <f t="shared" si="302"/>
        <v>0</v>
      </c>
      <c r="O1047" s="174">
        <f t="shared" si="286"/>
        <v>10</v>
      </c>
      <c r="P1047" s="174">
        <f t="shared" si="287"/>
        <v>78</v>
      </c>
      <c r="Q1047" s="174">
        <f t="shared" si="288"/>
        <v>12</v>
      </c>
      <c r="R1047" s="174">
        <f t="shared" si="289"/>
        <v>85</v>
      </c>
      <c r="S1047" s="177"/>
      <c r="T1047" s="177"/>
      <c r="U1047" s="177"/>
      <c r="V1047" s="177"/>
      <c r="W1047" s="370"/>
      <c r="X1047" s="370"/>
      <c r="Y1047" s="391"/>
      <c r="Z1047" s="177"/>
      <c r="AA1047" s="75">
        <v>3518</v>
      </c>
      <c r="AB1047" s="75">
        <v>3518149149</v>
      </c>
      <c r="AC1047" s="193" t="s">
        <v>152</v>
      </c>
      <c r="AD1047" s="75">
        <v>0</v>
      </c>
      <c r="AE1047" s="75">
        <v>0</v>
      </c>
      <c r="AF1047" s="75">
        <v>0</v>
      </c>
      <c r="AG1047" s="75">
        <v>0</v>
      </c>
      <c r="AH1047" s="75">
        <v>0</v>
      </c>
      <c r="AI1047" s="75">
        <v>85</v>
      </c>
      <c r="AJ1047" s="75">
        <v>0</v>
      </c>
      <c r="AK1047" s="164">
        <v>0</v>
      </c>
      <c r="AL1047" s="164">
        <v>0</v>
      </c>
      <c r="AM1047" s="164">
        <v>0</v>
      </c>
      <c r="AN1047" s="164">
        <v>10</v>
      </c>
      <c r="AO1047" s="164">
        <v>0</v>
      </c>
      <c r="AP1047" s="164">
        <v>0</v>
      </c>
      <c r="AQ1047" s="164">
        <v>0</v>
      </c>
      <c r="AR1047" s="164">
        <v>0</v>
      </c>
      <c r="AS1047" s="75">
        <v>78</v>
      </c>
      <c r="AT1047" s="165"/>
      <c r="AU1047" s="75">
        <v>149</v>
      </c>
      <c r="AV1047" s="75">
        <v>149</v>
      </c>
      <c r="AW1047" s="369">
        <v>12</v>
      </c>
      <c r="AY1047" s="75"/>
    </row>
    <row r="1048" spans="1:51">
      <c r="A1048" s="164">
        <f t="shared" si="290"/>
        <v>3518</v>
      </c>
      <c r="B1048" s="164">
        <f t="shared" si="291"/>
        <v>3518149160</v>
      </c>
      <c r="C1048" s="165" t="str">
        <f t="shared" si="292"/>
        <v>PHOENIX ACADEMY LAWRENCE</v>
      </c>
      <c r="D1048" s="174">
        <f t="shared" si="293"/>
        <v>0</v>
      </c>
      <c r="E1048" s="174">
        <f t="shared" si="294"/>
        <v>0</v>
      </c>
      <c r="F1048" s="174">
        <f t="shared" si="295"/>
        <v>0</v>
      </c>
      <c r="G1048" s="174">
        <f t="shared" si="296"/>
        <v>0</v>
      </c>
      <c r="H1048" s="174">
        <f t="shared" si="297"/>
        <v>0</v>
      </c>
      <c r="I1048" s="174">
        <f t="shared" si="298"/>
        <v>3</v>
      </c>
      <c r="J1048" s="174">
        <f t="shared" si="299"/>
        <v>0</v>
      </c>
      <c r="K1048" s="251">
        <f t="shared" si="300"/>
        <v>0.12</v>
      </c>
      <c r="L1048" s="174"/>
      <c r="M1048" s="174">
        <f t="shared" si="301"/>
        <v>0</v>
      </c>
      <c r="N1048" s="174">
        <f t="shared" si="302"/>
        <v>0</v>
      </c>
      <c r="O1048" s="174">
        <f t="shared" si="286"/>
        <v>0</v>
      </c>
      <c r="P1048" s="174">
        <f t="shared" si="287"/>
        <v>2</v>
      </c>
      <c r="Q1048" s="174">
        <f t="shared" si="288"/>
        <v>11</v>
      </c>
      <c r="R1048" s="174">
        <f t="shared" si="289"/>
        <v>3</v>
      </c>
      <c r="S1048" s="177"/>
      <c r="T1048" s="177"/>
      <c r="U1048" s="177"/>
      <c r="V1048" s="177"/>
      <c r="W1048" s="370"/>
      <c r="X1048" s="370"/>
      <c r="Y1048" s="391"/>
      <c r="Z1048" s="177"/>
      <c r="AA1048" s="75">
        <v>3518</v>
      </c>
      <c r="AB1048" s="75">
        <v>3518149160</v>
      </c>
      <c r="AC1048" s="193" t="s">
        <v>152</v>
      </c>
      <c r="AD1048" s="75">
        <v>0</v>
      </c>
      <c r="AE1048" s="75">
        <v>0</v>
      </c>
      <c r="AF1048" s="75">
        <v>0</v>
      </c>
      <c r="AG1048" s="75">
        <v>0</v>
      </c>
      <c r="AH1048" s="75">
        <v>0</v>
      </c>
      <c r="AI1048" s="75">
        <v>3</v>
      </c>
      <c r="AJ1048" s="75">
        <v>0</v>
      </c>
      <c r="AK1048" s="164">
        <v>0</v>
      </c>
      <c r="AL1048" s="164">
        <v>0</v>
      </c>
      <c r="AM1048" s="164">
        <v>0</v>
      </c>
      <c r="AN1048" s="164">
        <v>0</v>
      </c>
      <c r="AO1048" s="164">
        <v>0</v>
      </c>
      <c r="AP1048" s="164">
        <v>0</v>
      </c>
      <c r="AQ1048" s="164">
        <v>0</v>
      </c>
      <c r="AR1048" s="164">
        <v>0</v>
      </c>
      <c r="AS1048" s="75">
        <v>2</v>
      </c>
      <c r="AT1048" s="165"/>
      <c r="AU1048" s="75">
        <v>149</v>
      </c>
      <c r="AV1048" s="75">
        <v>160</v>
      </c>
      <c r="AW1048" s="369">
        <v>11</v>
      </c>
      <c r="AY1048" s="75"/>
    </row>
    <row r="1049" spans="1:51">
      <c r="A1049" s="164">
        <f t="shared" si="290"/>
        <v>3518</v>
      </c>
      <c r="B1049" s="164">
        <f t="shared" si="291"/>
        <v>3518149181</v>
      </c>
      <c r="C1049" s="165" t="str">
        <f t="shared" si="292"/>
        <v>PHOENIX ACADEMY LAWRENCE</v>
      </c>
      <c r="D1049" s="174">
        <f t="shared" si="293"/>
        <v>0</v>
      </c>
      <c r="E1049" s="174">
        <f t="shared" si="294"/>
        <v>0</v>
      </c>
      <c r="F1049" s="174">
        <f t="shared" si="295"/>
        <v>0</v>
      </c>
      <c r="G1049" s="174">
        <f t="shared" si="296"/>
        <v>0</v>
      </c>
      <c r="H1049" s="174">
        <f t="shared" si="297"/>
        <v>0</v>
      </c>
      <c r="I1049" s="174">
        <f t="shared" si="298"/>
        <v>7</v>
      </c>
      <c r="J1049" s="174">
        <f t="shared" si="299"/>
        <v>0</v>
      </c>
      <c r="K1049" s="251">
        <f t="shared" si="300"/>
        <v>0.28000000000000003</v>
      </c>
      <c r="L1049" s="174"/>
      <c r="M1049" s="174">
        <f t="shared" si="301"/>
        <v>0</v>
      </c>
      <c r="N1049" s="174">
        <f t="shared" si="302"/>
        <v>0</v>
      </c>
      <c r="O1049" s="174">
        <f t="shared" si="286"/>
        <v>0</v>
      </c>
      <c r="P1049" s="174">
        <f t="shared" si="287"/>
        <v>6</v>
      </c>
      <c r="Q1049" s="174">
        <f t="shared" si="288"/>
        <v>10</v>
      </c>
      <c r="R1049" s="174">
        <f t="shared" si="289"/>
        <v>7</v>
      </c>
      <c r="S1049" s="177"/>
      <c r="T1049" s="177"/>
      <c r="U1049" s="177"/>
      <c r="V1049" s="177"/>
      <c r="W1049" s="370"/>
      <c r="X1049" s="370"/>
      <c r="Y1049" s="391"/>
      <c r="Z1049" s="177"/>
      <c r="AA1049" s="75">
        <v>3518</v>
      </c>
      <c r="AB1049" s="75">
        <v>3518149181</v>
      </c>
      <c r="AC1049" s="193" t="s">
        <v>152</v>
      </c>
      <c r="AD1049" s="75">
        <v>0</v>
      </c>
      <c r="AE1049" s="75">
        <v>0</v>
      </c>
      <c r="AF1049" s="75">
        <v>0</v>
      </c>
      <c r="AG1049" s="75">
        <v>0</v>
      </c>
      <c r="AH1049" s="75">
        <v>0</v>
      </c>
      <c r="AI1049" s="75">
        <v>7</v>
      </c>
      <c r="AJ1049" s="75">
        <v>0</v>
      </c>
      <c r="AK1049" s="164">
        <v>0</v>
      </c>
      <c r="AL1049" s="164">
        <v>0</v>
      </c>
      <c r="AM1049" s="164">
        <v>0</v>
      </c>
      <c r="AN1049" s="164">
        <v>0</v>
      </c>
      <c r="AO1049" s="164">
        <v>0</v>
      </c>
      <c r="AP1049" s="164">
        <v>0</v>
      </c>
      <c r="AQ1049" s="164">
        <v>0</v>
      </c>
      <c r="AR1049" s="164">
        <v>0</v>
      </c>
      <c r="AS1049" s="75">
        <v>6</v>
      </c>
      <c r="AT1049" s="165"/>
      <c r="AU1049" s="75">
        <v>149</v>
      </c>
      <c r="AV1049" s="75">
        <v>181</v>
      </c>
      <c r="AW1049" s="369">
        <v>10</v>
      </c>
      <c r="AY1049" s="75"/>
    </row>
    <row r="1050" spans="1:51">
      <c r="A1050" s="164">
        <f t="shared" si="290"/>
        <v>3518</v>
      </c>
      <c r="B1050" s="164">
        <f t="shared" si="291"/>
        <v>3518149211</v>
      </c>
      <c r="C1050" s="165" t="str">
        <f t="shared" si="292"/>
        <v>PHOENIX ACADEMY LAWRENCE</v>
      </c>
      <c r="D1050" s="174">
        <f t="shared" si="293"/>
        <v>0</v>
      </c>
      <c r="E1050" s="174">
        <f t="shared" si="294"/>
        <v>0</v>
      </c>
      <c r="F1050" s="174">
        <f t="shared" si="295"/>
        <v>0</v>
      </c>
      <c r="G1050" s="174">
        <f t="shared" si="296"/>
        <v>0</v>
      </c>
      <c r="H1050" s="174">
        <f t="shared" si="297"/>
        <v>0</v>
      </c>
      <c r="I1050" s="174">
        <f t="shared" si="298"/>
        <v>1</v>
      </c>
      <c r="J1050" s="174">
        <f t="shared" si="299"/>
        <v>0</v>
      </c>
      <c r="K1050" s="251">
        <f t="shared" si="300"/>
        <v>0.04</v>
      </c>
      <c r="L1050" s="174"/>
      <c r="M1050" s="174">
        <f t="shared" si="301"/>
        <v>0</v>
      </c>
      <c r="N1050" s="174">
        <f t="shared" si="302"/>
        <v>0</v>
      </c>
      <c r="O1050" s="174">
        <f t="shared" si="286"/>
        <v>1</v>
      </c>
      <c r="P1050" s="174">
        <f t="shared" si="287"/>
        <v>1</v>
      </c>
      <c r="Q1050" s="174">
        <f t="shared" si="288"/>
        <v>5</v>
      </c>
      <c r="R1050" s="174">
        <f t="shared" si="289"/>
        <v>1</v>
      </c>
      <c r="S1050" s="177"/>
      <c r="T1050" s="177"/>
      <c r="U1050" s="177"/>
      <c r="V1050" s="177"/>
      <c r="W1050" s="370"/>
      <c r="X1050" s="370"/>
      <c r="Y1050" s="391"/>
      <c r="Z1050" s="177"/>
      <c r="AA1050" s="75">
        <v>3518</v>
      </c>
      <c r="AB1050" s="75">
        <v>3518149211</v>
      </c>
      <c r="AC1050" s="193" t="s">
        <v>152</v>
      </c>
      <c r="AD1050" s="75">
        <v>0</v>
      </c>
      <c r="AE1050" s="75">
        <v>0</v>
      </c>
      <c r="AF1050" s="75">
        <v>0</v>
      </c>
      <c r="AG1050" s="75">
        <v>0</v>
      </c>
      <c r="AH1050" s="75">
        <v>0</v>
      </c>
      <c r="AI1050" s="75">
        <v>1</v>
      </c>
      <c r="AJ1050" s="75">
        <v>0</v>
      </c>
      <c r="AK1050" s="164">
        <v>0</v>
      </c>
      <c r="AL1050" s="164">
        <v>0</v>
      </c>
      <c r="AM1050" s="164">
        <v>0</v>
      </c>
      <c r="AN1050" s="164">
        <v>1</v>
      </c>
      <c r="AO1050" s="164">
        <v>0</v>
      </c>
      <c r="AP1050" s="164">
        <v>0</v>
      </c>
      <c r="AQ1050" s="164">
        <v>0</v>
      </c>
      <c r="AR1050" s="164">
        <v>0</v>
      </c>
      <c r="AS1050" s="75">
        <v>1</v>
      </c>
      <c r="AT1050" s="165"/>
      <c r="AU1050" s="75">
        <v>149</v>
      </c>
      <c r="AV1050" s="75">
        <v>211</v>
      </c>
      <c r="AW1050" s="369">
        <v>5</v>
      </c>
      <c r="AY1050" s="75"/>
    </row>
    <row r="1051" spans="1:51">
      <c r="A1051" s="164">
        <f t="shared" si="290"/>
        <v>3518</v>
      </c>
      <c r="B1051" s="164">
        <f t="shared" si="291"/>
        <v>3518149281</v>
      </c>
      <c r="C1051" s="165" t="str">
        <f t="shared" si="292"/>
        <v>PHOENIX ACADEMY LAWRENCE</v>
      </c>
      <c r="D1051" s="174">
        <f t="shared" si="293"/>
        <v>0</v>
      </c>
      <c r="E1051" s="174">
        <f t="shared" si="294"/>
        <v>0</v>
      </c>
      <c r="F1051" s="174">
        <f t="shared" si="295"/>
        <v>0</v>
      </c>
      <c r="G1051" s="174">
        <f t="shared" si="296"/>
        <v>0</v>
      </c>
      <c r="H1051" s="174">
        <f t="shared" si="297"/>
        <v>0</v>
      </c>
      <c r="I1051" s="174">
        <f t="shared" si="298"/>
        <v>1</v>
      </c>
      <c r="J1051" s="174">
        <f t="shared" si="299"/>
        <v>0</v>
      </c>
      <c r="K1051" s="251">
        <f t="shared" si="300"/>
        <v>0.04</v>
      </c>
      <c r="L1051" s="174"/>
      <c r="M1051" s="174">
        <f t="shared" si="301"/>
        <v>0</v>
      </c>
      <c r="N1051" s="174">
        <f t="shared" si="302"/>
        <v>0</v>
      </c>
      <c r="O1051" s="174">
        <f t="shared" si="286"/>
        <v>0</v>
      </c>
      <c r="P1051" s="174">
        <f t="shared" si="287"/>
        <v>1</v>
      </c>
      <c r="Q1051" s="174">
        <f t="shared" si="288"/>
        <v>12</v>
      </c>
      <c r="R1051" s="174">
        <f t="shared" si="289"/>
        <v>1</v>
      </c>
      <c r="S1051" s="177"/>
      <c r="T1051" s="177"/>
      <c r="U1051" s="177"/>
      <c r="V1051" s="177"/>
      <c r="W1051" s="370"/>
      <c r="X1051" s="370"/>
      <c r="Y1051" s="391"/>
      <c r="Z1051" s="177"/>
      <c r="AA1051" s="75">
        <v>3518</v>
      </c>
      <c r="AB1051" s="75">
        <v>3518149281</v>
      </c>
      <c r="AC1051" s="193" t="s">
        <v>152</v>
      </c>
      <c r="AD1051" s="75">
        <v>0</v>
      </c>
      <c r="AE1051" s="75">
        <v>0</v>
      </c>
      <c r="AF1051" s="75">
        <v>0</v>
      </c>
      <c r="AG1051" s="75">
        <v>0</v>
      </c>
      <c r="AH1051" s="75">
        <v>0</v>
      </c>
      <c r="AI1051" s="75">
        <v>1</v>
      </c>
      <c r="AJ1051" s="75">
        <v>0</v>
      </c>
      <c r="AK1051" s="164">
        <v>0</v>
      </c>
      <c r="AL1051" s="164">
        <v>0</v>
      </c>
      <c r="AM1051" s="164">
        <v>0</v>
      </c>
      <c r="AN1051" s="164">
        <v>0</v>
      </c>
      <c r="AO1051" s="164">
        <v>0</v>
      </c>
      <c r="AP1051" s="164">
        <v>0</v>
      </c>
      <c r="AQ1051" s="164">
        <v>0</v>
      </c>
      <c r="AR1051" s="164">
        <v>0</v>
      </c>
      <c r="AS1051" s="75">
        <v>1</v>
      </c>
      <c r="AT1051" s="165"/>
      <c r="AU1051" s="75">
        <v>149</v>
      </c>
      <c r="AV1051" s="75">
        <v>281</v>
      </c>
      <c r="AW1051" s="369">
        <v>12</v>
      </c>
      <c r="AY1051" s="75"/>
    </row>
    <row r="1052" spans="1:51">
      <c r="A1052" s="164">
        <f t="shared" si="290"/>
        <v>3519</v>
      </c>
      <c r="B1052" s="164">
        <f t="shared" si="291"/>
        <v>3519348097</v>
      </c>
      <c r="C1052" s="165" t="str">
        <f t="shared" si="292"/>
        <v>WORCESTER CULTURAL ACADEMY</v>
      </c>
      <c r="D1052" s="174">
        <f t="shared" si="293"/>
        <v>0</v>
      </c>
      <c r="E1052" s="174">
        <f t="shared" si="294"/>
        <v>0</v>
      </c>
      <c r="F1052" s="174">
        <f t="shared" si="295"/>
        <v>0</v>
      </c>
      <c r="G1052" s="174">
        <f t="shared" si="296"/>
        <v>1</v>
      </c>
      <c r="H1052" s="174">
        <f t="shared" si="297"/>
        <v>0</v>
      </c>
      <c r="I1052" s="174">
        <f t="shared" si="298"/>
        <v>0</v>
      </c>
      <c r="J1052" s="174">
        <f t="shared" si="299"/>
        <v>0</v>
      </c>
      <c r="K1052" s="251">
        <f t="shared" si="300"/>
        <v>0.04</v>
      </c>
      <c r="L1052" s="174"/>
      <c r="M1052" s="174">
        <f t="shared" si="301"/>
        <v>0</v>
      </c>
      <c r="N1052" s="174">
        <f t="shared" si="302"/>
        <v>0</v>
      </c>
      <c r="O1052" s="174">
        <f t="shared" si="286"/>
        <v>0</v>
      </c>
      <c r="P1052" s="174">
        <f t="shared" si="287"/>
        <v>1</v>
      </c>
      <c r="Q1052" s="174">
        <f t="shared" si="288"/>
        <v>11</v>
      </c>
      <c r="R1052" s="174">
        <f t="shared" si="289"/>
        <v>1</v>
      </c>
      <c r="S1052" s="177"/>
      <c r="T1052" s="177"/>
      <c r="U1052" s="177"/>
      <c r="V1052" s="177"/>
      <c r="W1052" s="370"/>
      <c r="X1052" s="370"/>
      <c r="Y1052" s="391"/>
      <c r="Z1052" s="177"/>
      <c r="AA1052" s="75">
        <v>3519</v>
      </c>
      <c r="AB1052" s="75">
        <v>3519348097</v>
      </c>
      <c r="AC1052" s="193" t="s">
        <v>154</v>
      </c>
      <c r="AD1052" s="75">
        <v>0</v>
      </c>
      <c r="AE1052" s="75">
        <v>0</v>
      </c>
      <c r="AF1052" s="75">
        <v>0</v>
      </c>
      <c r="AG1052" s="75">
        <v>1</v>
      </c>
      <c r="AH1052" s="75">
        <v>0</v>
      </c>
      <c r="AI1052" s="75">
        <v>0</v>
      </c>
      <c r="AJ1052" s="75">
        <v>0</v>
      </c>
      <c r="AK1052" s="164">
        <v>0</v>
      </c>
      <c r="AL1052" s="164">
        <v>0</v>
      </c>
      <c r="AM1052" s="164">
        <v>0</v>
      </c>
      <c r="AN1052" s="164">
        <v>0</v>
      </c>
      <c r="AO1052" s="164">
        <v>1</v>
      </c>
      <c r="AP1052" s="164">
        <v>0</v>
      </c>
      <c r="AQ1052" s="164">
        <v>0</v>
      </c>
      <c r="AR1052" s="164">
        <v>0</v>
      </c>
      <c r="AS1052" s="75">
        <v>0</v>
      </c>
      <c r="AT1052" s="165"/>
      <c r="AU1052" s="75">
        <v>348</v>
      </c>
      <c r="AV1052" s="75">
        <v>97</v>
      </c>
      <c r="AW1052" s="369">
        <v>11</v>
      </c>
      <c r="AY1052" s="75"/>
    </row>
    <row r="1053" spans="1:51">
      <c r="A1053" s="164">
        <f t="shared" si="290"/>
        <v>3519</v>
      </c>
      <c r="B1053" s="164">
        <f t="shared" si="291"/>
        <v>3519348151</v>
      </c>
      <c r="C1053" s="165" t="str">
        <f t="shared" si="292"/>
        <v>WORCESTER CULTURAL ACADEMY</v>
      </c>
      <c r="D1053" s="174">
        <f t="shared" si="293"/>
        <v>0</v>
      </c>
      <c r="E1053" s="174">
        <f t="shared" si="294"/>
        <v>0</v>
      </c>
      <c r="F1053" s="174">
        <f t="shared" si="295"/>
        <v>0</v>
      </c>
      <c r="G1053" s="174">
        <f t="shared" si="296"/>
        <v>5</v>
      </c>
      <c r="H1053" s="174">
        <f t="shared" si="297"/>
        <v>0</v>
      </c>
      <c r="I1053" s="174">
        <f t="shared" si="298"/>
        <v>0</v>
      </c>
      <c r="J1053" s="174">
        <f t="shared" si="299"/>
        <v>0</v>
      </c>
      <c r="K1053" s="251">
        <f t="shared" si="300"/>
        <v>0.2</v>
      </c>
      <c r="L1053" s="174"/>
      <c r="M1053" s="174">
        <f t="shared" si="301"/>
        <v>1</v>
      </c>
      <c r="N1053" s="174">
        <f t="shared" si="302"/>
        <v>0</v>
      </c>
      <c r="O1053" s="174">
        <f t="shared" si="286"/>
        <v>0</v>
      </c>
      <c r="P1053" s="174">
        <f t="shared" si="287"/>
        <v>4</v>
      </c>
      <c r="Q1053" s="174">
        <f t="shared" si="288"/>
        <v>8</v>
      </c>
      <c r="R1053" s="174">
        <f t="shared" si="289"/>
        <v>5</v>
      </c>
      <c r="S1053" s="177"/>
      <c r="T1053" s="177"/>
      <c r="U1053" s="177"/>
      <c r="V1053" s="177"/>
      <c r="W1053" s="370"/>
      <c r="X1053" s="370"/>
      <c r="Y1053" s="391"/>
      <c r="Z1053" s="177"/>
      <c r="AA1053" s="75">
        <v>3519</v>
      </c>
      <c r="AB1053" s="75">
        <v>3519348151</v>
      </c>
      <c r="AC1053" s="193" t="s">
        <v>154</v>
      </c>
      <c r="AD1053" s="75">
        <v>0</v>
      </c>
      <c r="AE1053" s="75">
        <v>0</v>
      </c>
      <c r="AF1053" s="75">
        <v>0</v>
      </c>
      <c r="AG1053" s="75">
        <v>5</v>
      </c>
      <c r="AH1053" s="75">
        <v>0</v>
      </c>
      <c r="AI1053" s="75">
        <v>0</v>
      </c>
      <c r="AJ1053" s="75">
        <v>0</v>
      </c>
      <c r="AK1053" s="164">
        <v>0</v>
      </c>
      <c r="AL1053" s="164">
        <v>1</v>
      </c>
      <c r="AM1053" s="164">
        <v>0</v>
      </c>
      <c r="AN1053" s="164">
        <v>0</v>
      </c>
      <c r="AO1053" s="164">
        <v>4</v>
      </c>
      <c r="AP1053" s="164">
        <v>0</v>
      </c>
      <c r="AQ1053" s="164">
        <v>0</v>
      </c>
      <c r="AR1053" s="164">
        <v>0</v>
      </c>
      <c r="AS1053" s="75">
        <v>0</v>
      </c>
      <c r="AT1053" s="165"/>
      <c r="AU1053" s="75">
        <v>348</v>
      </c>
      <c r="AV1053" s="75">
        <v>151</v>
      </c>
      <c r="AW1053" s="369">
        <v>8</v>
      </c>
      <c r="AY1053" s="75"/>
    </row>
    <row r="1054" spans="1:51">
      <c r="A1054" s="164">
        <f t="shared" si="290"/>
        <v>3519</v>
      </c>
      <c r="B1054" s="164">
        <f t="shared" si="291"/>
        <v>3519348153</v>
      </c>
      <c r="C1054" s="165" t="str">
        <f t="shared" si="292"/>
        <v>WORCESTER CULTURAL ACADEMY</v>
      </c>
      <c r="D1054" s="174">
        <f t="shared" si="293"/>
        <v>0</v>
      </c>
      <c r="E1054" s="174">
        <f t="shared" si="294"/>
        <v>0</v>
      </c>
      <c r="F1054" s="174">
        <f t="shared" si="295"/>
        <v>0</v>
      </c>
      <c r="G1054" s="174">
        <f t="shared" si="296"/>
        <v>1</v>
      </c>
      <c r="H1054" s="174">
        <f t="shared" si="297"/>
        <v>0</v>
      </c>
      <c r="I1054" s="174">
        <f t="shared" si="298"/>
        <v>0</v>
      </c>
      <c r="J1054" s="174">
        <f t="shared" si="299"/>
        <v>0</v>
      </c>
      <c r="K1054" s="251">
        <f t="shared" si="300"/>
        <v>0.04</v>
      </c>
      <c r="L1054" s="174"/>
      <c r="M1054" s="174">
        <f t="shared" si="301"/>
        <v>0</v>
      </c>
      <c r="N1054" s="174">
        <f t="shared" si="302"/>
        <v>0</v>
      </c>
      <c r="O1054" s="174">
        <f t="shared" si="286"/>
        <v>0</v>
      </c>
      <c r="P1054" s="174">
        <f t="shared" si="287"/>
        <v>1</v>
      </c>
      <c r="Q1054" s="174">
        <f t="shared" si="288"/>
        <v>10</v>
      </c>
      <c r="R1054" s="174">
        <f t="shared" si="289"/>
        <v>1</v>
      </c>
      <c r="S1054" s="177"/>
      <c r="T1054" s="177"/>
      <c r="U1054" s="177"/>
      <c r="V1054" s="177"/>
      <c r="W1054" s="370"/>
      <c r="X1054" s="370"/>
      <c r="Y1054" s="391"/>
      <c r="Z1054" s="177"/>
      <c r="AA1054" s="75">
        <v>3519</v>
      </c>
      <c r="AB1054" s="75">
        <v>3519348153</v>
      </c>
      <c r="AC1054" s="193" t="s">
        <v>154</v>
      </c>
      <c r="AD1054" s="75">
        <v>0</v>
      </c>
      <c r="AE1054" s="75">
        <v>0</v>
      </c>
      <c r="AF1054" s="75">
        <v>0</v>
      </c>
      <c r="AG1054" s="75">
        <v>1</v>
      </c>
      <c r="AH1054" s="75">
        <v>0</v>
      </c>
      <c r="AI1054" s="75">
        <v>0</v>
      </c>
      <c r="AJ1054" s="75">
        <v>0</v>
      </c>
      <c r="AK1054" s="164">
        <v>0</v>
      </c>
      <c r="AL1054" s="164">
        <v>0</v>
      </c>
      <c r="AM1054" s="164">
        <v>0</v>
      </c>
      <c r="AN1054" s="164">
        <v>0</v>
      </c>
      <c r="AO1054" s="164">
        <v>1</v>
      </c>
      <c r="AP1054" s="164">
        <v>0</v>
      </c>
      <c r="AQ1054" s="164">
        <v>0</v>
      </c>
      <c r="AR1054" s="164">
        <v>0</v>
      </c>
      <c r="AS1054" s="75">
        <v>0</v>
      </c>
      <c r="AT1054" s="165"/>
      <c r="AU1054" s="75">
        <v>348</v>
      </c>
      <c r="AV1054" s="75">
        <v>153</v>
      </c>
      <c r="AW1054" s="369">
        <v>10</v>
      </c>
      <c r="AY1054" s="75"/>
    </row>
    <row r="1055" spans="1:51">
      <c r="A1055" s="164">
        <f t="shared" si="273"/>
        <v>3519</v>
      </c>
      <c r="B1055" s="164">
        <f t="shared" si="274"/>
        <v>3519348186</v>
      </c>
      <c r="C1055" s="165" t="str">
        <f t="shared" si="275"/>
        <v>WORCESTER CULTURAL ACADEMY</v>
      </c>
      <c r="D1055" s="174">
        <f t="shared" si="276"/>
        <v>0</v>
      </c>
      <c r="E1055" s="174">
        <f t="shared" si="277"/>
        <v>0</v>
      </c>
      <c r="F1055" s="174">
        <f t="shared" si="278"/>
        <v>0</v>
      </c>
      <c r="G1055" s="174">
        <f t="shared" si="279"/>
        <v>1</v>
      </c>
      <c r="H1055" s="174">
        <f t="shared" si="280"/>
        <v>0</v>
      </c>
      <c r="I1055" s="174">
        <f t="shared" si="281"/>
        <v>0</v>
      </c>
      <c r="J1055" s="174">
        <f t="shared" ref="J1055" si="303">ROUND(AJ1055,0)</f>
        <v>0</v>
      </c>
      <c r="K1055" s="251">
        <f t="shared" si="300"/>
        <v>0.04</v>
      </c>
      <c r="L1055" s="174"/>
      <c r="M1055" s="174">
        <f t="shared" si="301"/>
        <v>0</v>
      </c>
      <c r="N1055" s="174">
        <f t="shared" si="302"/>
        <v>0</v>
      </c>
      <c r="O1055" s="174">
        <f t="shared" si="286"/>
        <v>0</v>
      </c>
      <c r="P1055" s="174">
        <f t="shared" si="287"/>
        <v>1</v>
      </c>
      <c r="Q1055" s="174">
        <f t="shared" si="288"/>
        <v>7</v>
      </c>
      <c r="R1055" s="174">
        <f t="shared" si="289"/>
        <v>1</v>
      </c>
      <c r="S1055" s="177"/>
      <c r="T1055" s="177"/>
      <c r="U1055" s="177"/>
      <c r="V1055" s="177"/>
      <c r="W1055" s="370"/>
      <c r="X1055" s="370"/>
      <c r="Y1055" s="391"/>
      <c r="Z1055" s="177"/>
      <c r="AA1055" s="75">
        <v>3519</v>
      </c>
      <c r="AB1055" s="75">
        <v>3519348186</v>
      </c>
      <c r="AC1055" s="193" t="s">
        <v>154</v>
      </c>
      <c r="AD1055" s="75">
        <v>0</v>
      </c>
      <c r="AE1055" s="75">
        <v>0</v>
      </c>
      <c r="AF1055" s="75">
        <v>0</v>
      </c>
      <c r="AG1055" s="75">
        <v>1</v>
      </c>
      <c r="AH1055" s="75">
        <v>0</v>
      </c>
      <c r="AI1055" s="75">
        <v>0</v>
      </c>
      <c r="AJ1055" s="75">
        <v>0</v>
      </c>
      <c r="AK1055" s="164">
        <v>0</v>
      </c>
      <c r="AL1055" s="164">
        <v>0</v>
      </c>
      <c r="AM1055" s="164">
        <v>0</v>
      </c>
      <c r="AN1055" s="164">
        <v>0</v>
      </c>
      <c r="AO1055" s="164">
        <v>1</v>
      </c>
      <c r="AP1055" s="164">
        <v>0</v>
      </c>
      <c r="AQ1055" s="164">
        <v>0</v>
      </c>
      <c r="AR1055" s="164">
        <v>0</v>
      </c>
      <c r="AS1055" s="75">
        <v>0</v>
      </c>
      <c r="AT1055" s="165"/>
      <c r="AU1055" s="75">
        <v>348</v>
      </c>
      <c r="AV1055" s="75">
        <v>186</v>
      </c>
      <c r="AW1055" s="369">
        <v>7</v>
      </c>
      <c r="AY1055" s="75"/>
    </row>
    <row r="1056" spans="1:51">
      <c r="A1056" s="164">
        <f t="shared" si="273"/>
        <v>3519</v>
      </c>
      <c r="B1056" s="164">
        <f t="shared" si="274"/>
        <v>3519348215</v>
      </c>
      <c r="C1056" s="165" t="str">
        <f t="shared" si="275"/>
        <v>WORCESTER CULTURAL ACADEMY</v>
      </c>
      <c r="D1056" s="174">
        <f t="shared" si="276"/>
        <v>0</v>
      </c>
      <c r="E1056" s="174">
        <f t="shared" si="277"/>
        <v>0</v>
      </c>
      <c r="F1056" s="174">
        <f t="shared" si="278"/>
        <v>0</v>
      </c>
      <c r="G1056" s="174">
        <f t="shared" si="279"/>
        <v>2</v>
      </c>
      <c r="H1056" s="174">
        <f t="shared" si="280"/>
        <v>1</v>
      </c>
      <c r="I1056" s="174">
        <f t="shared" si="281"/>
        <v>0</v>
      </c>
      <c r="J1056" s="174">
        <f t="shared" si="282"/>
        <v>0</v>
      </c>
      <c r="K1056" s="251">
        <f t="shared" si="283"/>
        <v>0.12</v>
      </c>
      <c r="L1056" s="174"/>
      <c r="M1056" s="174">
        <f t="shared" si="284"/>
        <v>2</v>
      </c>
      <c r="N1056" s="174">
        <f t="shared" si="285"/>
        <v>0</v>
      </c>
      <c r="O1056" s="174">
        <f t="shared" si="286"/>
        <v>0</v>
      </c>
      <c r="P1056" s="174">
        <f t="shared" si="287"/>
        <v>3</v>
      </c>
      <c r="Q1056" s="174">
        <f t="shared" si="288"/>
        <v>12</v>
      </c>
      <c r="R1056" s="174">
        <f t="shared" si="289"/>
        <v>3</v>
      </c>
      <c r="S1056" s="177"/>
      <c r="T1056" s="177"/>
      <c r="U1056" s="177"/>
      <c r="V1056" s="177"/>
      <c r="W1056" s="370"/>
      <c r="X1056" s="370"/>
      <c r="Y1056" s="391"/>
      <c r="Z1056" s="177"/>
      <c r="AA1056" s="75">
        <v>3519</v>
      </c>
      <c r="AB1056" s="75">
        <v>3519348215</v>
      </c>
      <c r="AC1056" s="193" t="s">
        <v>154</v>
      </c>
      <c r="AD1056" s="75">
        <v>0</v>
      </c>
      <c r="AE1056" s="75">
        <v>0</v>
      </c>
      <c r="AF1056" s="75">
        <v>0</v>
      </c>
      <c r="AG1056" s="75">
        <v>2</v>
      </c>
      <c r="AH1056" s="75">
        <v>1</v>
      </c>
      <c r="AI1056" s="75">
        <v>0</v>
      </c>
      <c r="AJ1056" s="75">
        <v>0</v>
      </c>
      <c r="AK1056" s="164">
        <v>0</v>
      </c>
      <c r="AL1056" s="164">
        <v>2</v>
      </c>
      <c r="AM1056" s="164">
        <v>0</v>
      </c>
      <c r="AN1056" s="164">
        <v>0</v>
      </c>
      <c r="AO1056" s="164">
        <v>3</v>
      </c>
      <c r="AP1056" s="164">
        <v>0</v>
      </c>
      <c r="AQ1056" s="164">
        <v>0</v>
      </c>
      <c r="AR1056" s="164">
        <v>0</v>
      </c>
      <c r="AS1056" s="75">
        <v>0</v>
      </c>
      <c r="AT1056" s="165"/>
      <c r="AU1056" s="75">
        <v>348</v>
      </c>
      <c r="AV1056" s="75">
        <v>215</v>
      </c>
      <c r="AW1056" s="369">
        <v>12</v>
      </c>
      <c r="AY1056" s="75"/>
    </row>
    <row r="1057" spans="1:51">
      <c r="A1057" s="164">
        <f t="shared" si="273"/>
        <v>3519</v>
      </c>
      <c r="B1057" s="164">
        <f t="shared" si="274"/>
        <v>3519348226</v>
      </c>
      <c r="C1057" s="165" t="str">
        <f t="shared" si="275"/>
        <v>WORCESTER CULTURAL ACADEMY</v>
      </c>
      <c r="D1057" s="174">
        <f t="shared" si="276"/>
        <v>0</v>
      </c>
      <c r="E1057" s="174">
        <f t="shared" si="277"/>
        <v>0</v>
      </c>
      <c r="F1057" s="174">
        <f t="shared" si="278"/>
        <v>0</v>
      </c>
      <c r="G1057" s="174">
        <f t="shared" si="279"/>
        <v>1</v>
      </c>
      <c r="H1057" s="174">
        <f t="shared" si="280"/>
        <v>0</v>
      </c>
      <c r="I1057" s="174">
        <f t="shared" si="281"/>
        <v>0</v>
      </c>
      <c r="J1057" s="174">
        <f t="shared" si="282"/>
        <v>0</v>
      </c>
      <c r="K1057" s="251">
        <f t="shared" si="283"/>
        <v>0.04</v>
      </c>
      <c r="L1057" s="174"/>
      <c r="M1057" s="174">
        <f t="shared" si="284"/>
        <v>0</v>
      </c>
      <c r="N1057" s="174">
        <f t="shared" si="285"/>
        <v>0</v>
      </c>
      <c r="O1057" s="174">
        <f t="shared" si="286"/>
        <v>0</v>
      </c>
      <c r="P1057" s="174">
        <f t="shared" si="287"/>
        <v>0</v>
      </c>
      <c r="Q1057" s="174">
        <f t="shared" si="288"/>
        <v>8</v>
      </c>
      <c r="R1057" s="174">
        <f t="shared" si="289"/>
        <v>1</v>
      </c>
      <c r="S1057" s="177"/>
      <c r="T1057" s="177"/>
      <c r="U1057" s="177"/>
      <c r="V1057" s="177"/>
      <c r="W1057" s="370"/>
      <c r="X1057" s="370"/>
      <c r="Y1057" s="391"/>
      <c r="Z1057" s="177"/>
      <c r="AA1057" s="75">
        <v>3519</v>
      </c>
      <c r="AB1057" s="75">
        <v>3519348226</v>
      </c>
      <c r="AC1057" s="193" t="s">
        <v>154</v>
      </c>
      <c r="AD1057" s="75">
        <v>0</v>
      </c>
      <c r="AE1057" s="75">
        <v>0</v>
      </c>
      <c r="AF1057" s="75">
        <v>0</v>
      </c>
      <c r="AG1057" s="75">
        <v>1</v>
      </c>
      <c r="AH1057" s="75">
        <v>0</v>
      </c>
      <c r="AI1057" s="75">
        <v>0</v>
      </c>
      <c r="AJ1057" s="75">
        <v>0</v>
      </c>
      <c r="AK1057" s="164">
        <v>0</v>
      </c>
      <c r="AL1057" s="164">
        <v>0</v>
      </c>
      <c r="AM1057" s="164">
        <v>0</v>
      </c>
      <c r="AN1057" s="164">
        <v>0</v>
      </c>
      <c r="AO1057" s="164">
        <v>0</v>
      </c>
      <c r="AP1057" s="164">
        <v>0</v>
      </c>
      <c r="AQ1057" s="164">
        <v>0</v>
      </c>
      <c r="AR1057" s="164">
        <v>0</v>
      </c>
      <c r="AS1057" s="75">
        <v>0</v>
      </c>
      <c r="AT1057" s="165"/>
      <c r="AU1057" s="75">
        <v>348</v>
      </c>
      <c r="AV1057" s="75">
        <v>226</v>
      </c>
      <c r="AW1057" s="369">
        <v>8</v>
      </c>
      <c r="AY1057" s="75"/>
    </row>
    <row r="1058" spans="1:51">
      <c r="A1058" s="164">
        <f t="shared" si="273"/>
        <v>3519</v>
      </c>
      <c r="B1058" s="164">
        <f t="shared" si="274"/>
        <v>3519348271</v>
      </c>
      <c r="C1058" s="165" t="str">
        <f t="shared" si="275"/>
        <v>WORCESTER CULTURAL ACADEMY</v>
      </c>
      <c r="D1058" s="174">
        <f t="shared" si="276"/>
        <v>0</v>
      </c>
      <c r="E1058" s="174">
        <f t="shared" si="277"/>
        <v>0</v>
      </c>
      <c r="F1058" s="174">
        <f t="shared" si="278"/>
        <v>0</v>
      </c>
      <c r="G1058" s="174">
        <f t="shared" si="279"/>
        <v>2</v>
      </c>
      <c r="H1058" s="174">
        <f t="shared" si="280"/>
        <v>0</v>
      </c>
      <c r="I1058" s="174">
        <f t="shared" si="281"/>
        <v>0</v>
      </c>
      <c r="J1058" s="174">
        <f t="shared" si="282"/>
        <v>0</v>
      </c>
      <c r="K1058" s="251">
        <f t="shared" si="283"/>
        <v>0.08</v>
      </c>
      <c r="L1058" s="174"/>
      <c r="M1058" s="174">
        <f t="shared" si="284"/>
        <v>1</v>
      </c>
      <c r="N1058" s="174">
        <f t="shared" si="285"/>
        <v>0</v>
      </c>
      <c r="O1058" s="174">
        <f t="shared" si="286"/>
        <v>0</v>
      </c>
      <c r="P1058" s="174">
        <f t="shared" si="287"/>
        <v>1</v>
      </c>
      <c r="Q1058" s="174">
        <f t="shared" si="288"/>
        <v>4</v>
      </c>
      <c r="R1058" s="174">
        <f t="shared" si="289"/>
        <v>2</v>
      </c>
      <c r="S1058" s="177"/>
      <c r="T1058" s="177"/>
      <c r="U1058" s="177"/>
      <c r="V1058" s="177"/>
      <c r="W1058" s="370"/>
      <c r="X1058" s="370"/>
      <c r="Y1058" s="391"/>
      <c r="Z1058" s="177"/>
      <c r="AA1058" s="75">
        <v>3519</v>
      </c>
      <c r="AB1058" s="75">
        <v>3519348271</v>
      </c>
      <c r="AC1058" s="193" t="s">
        <v>154</v>
      </c>
      <c r="AD1058" s="75">
        <v>0</v>
      </c>
      <c r="AE1058" s="75">
        <v>0</v>
      </c>
      <c r="AF1058" s="75">
        <v>0</v>
      </c>
      <c r="AG1058" s="75">
        <v>2</v>
      </c>
      <c r="AH1058" s="75">
        <v>0</v>
      </c>
      <c r="AI1058" s="75">
        <v>0</v>
      </c>
      <c r="AJ1058" s="75">
        <v>0</v>
      </c>
      <c r="AK1058" s="164">
        <v>0</v>
      </c>
      <c r="AL1058" s="164">
        <v>1</v>
      </c>
      <c r="AM1058" s="164">
        <v>0</v>
      </c>
      <c r="AN1058" s="164">
        <v>0</v>
      </c>
      <c r="AO1058" s="164">
        <v>1</v>
      </c>
      <c r="AP1058" s="164">
        <v>0</v>
      </c>
      <c r="AQ1058" s="164">
        <v>0</v>
      </c>
      <c r="AR1058" s="164">
        <v>0</v>
      </c>
      <c r="AS1058" s="75">
        <v>0</v>
      </c>
      <c r="AT1058" s="165"/>
      <c r="AU1058" s="75">
        <v>348</v>
      </c>
      <c r="AV1058" s="75">
        <v>271</v>
      </c>
      <c r="AW1058" s="369">
        <v>4</v>
      </c>
      <c r="AY1058" s="75"/>
    </row>
    <row r="1059" spans="1:51">
      <c r="A1059" s="164">
        <f t="shared" si="273"/>
        <v>3519</v>
      </c>
      <c r="B1059" s="164">
        <f t="shared" si="274"/>
        <v>3519348277</v>
      </c>
      <c r="C1059" s="165" t="str">
        <f t="shared" si="275"/>
        <v>WORCESTER CULTURAL ACADEMY</v>
      </c>
      <c r="D1059" s="174">
        <f t="shared" si="276"/>
        <v>0</v>
      </c>
      <c r="E1059" s="174">
        <f t="shared" si="277"/>
        <v>0</v>
      </c>
      <c r="F1059" s="174">
        <f t="shared" si="278"/>
        <v>1</v>
      </c>
      <c r="G1059" s="174">
        <f t="shared" si="279"/>
        <v>3</v>
      </c>
      <c r="H1059" s="174">
        <f t="shared" si="280"/>
        <v>0</v>
      </c>
      <c r="I1059" s="174">
        <f t="shared" si="281"/>
        <v>0</v>
      </c>
      <c r="J1059" s="174">
        <f t="shared" si="282"/>
        <v>0</v>
      </c>
      <c r="K1059" s="251">
        <f t="shared" si="283"/>
        <v>0.16</v>
      </c>
      <c r="L1059" s="174"/>
      <c r="M1059" s="174">
        <f t="shared" si="284"/>
        <v>1</v>
      </c>
      <c r="N1059" s="174">
        <f t="shared" si="285"/>
        <v>0</v>
      </c>
      <c r="O1059" s="174">
        <f t="shared" si="286"/>
        <v>0</v>
      </c>
      <c r="P1059" s="174">
        <f t="shared" si="287"/>
        <v>0</v>
      </c>
      <c r="Q1059" s="174">
        <f t="shared" si="288"/>
        <v>12</v>
      </c>
      <c r="R1059" s="174">
        <f t="shared" si="289"/>
        <v>4</v>
      </c>
      <c r="S1059" s="177"/>
      <c r="T1059" s="177"/>
      <c r="U1059" s="177"/>
      <c r="V1059" s="177"/>
      <c r="W1059" s="370"/>
      <c r="X1059" s="370"/>
      <c r="Y1059" s="391"/>
      <c r="Z1059" s="177"/>
      <c r="AA1059" s="75">
        <v>3519</v>
      </c>
      <c r="AB1059" s="75">
        <v>3519348277</v>
      </c>
      <c r="AC1059" s="193" t="s">
        <v>154</v>
      </c>
      <c r="AD1059" s="75">
        <v>0</v>
      </c>
      <c r="AE1059" s="75">
        <v>0</v>
      </c>
      <c r="AF1059" s="75">
        <v>1</v>
      </c>
      <c r="AG1059" s="75">
        <v>3</v>
      </c>
      <c r="AH1059" s="75">
        <v>0</v>
      </c>
      <c r="AI1059" s="75">
        <v>0</v>
      </c>
      <c r="AJ1059" s="75">
        <v>0</v>
      </c>
      <c r="AK1059" s="164">
        <v>0</v>
      </c>
      <c r="AL1059" s="164">
        <v>1</v>
      </c>
      <c r="AM1059" s="164">
        <v>0</v>
      </c>
      <c r="AN1059" s="164">
        <v>0</v>
      </c>
      <c r="AO1059" s="164">
        <v>0</v>
      </c>
      <c r="AP1059" s="164">
        <v>0</v>
      </c>
      <c r="AQ1059" s="164">
        <v>0</v>
      </c>
      <c r="AR1059" s="164">
        <v>0</v>
      </c>
      <c r="AS1059" s="75">
        <v>0</v>
      </c>
      <c r="AT1059" s="165"/>
      <c r="AU1059" s="75">
        <v>348</v>
      </c>
      <c r="AV1059" s="75">
        <v>277</v>
      </c>
      <c r="AW1059" s="369">
        <v>12</v>
      </c>
      <c r="AY1059" s="75"/>
    </row>
    <row r="1060" spans="1:51">
      <c r="A1060" s="164">
        <f t="shared" si="273"/>
        <v>3519</v>
      </c>
      <c r="B1060" s="164">
        <f t="shared" si="274"/>
        <v>3519348290</v>
      </c>
      <c r="C1060" s="165" t="str">
        <f t="shared" si="275"/>
        <v>WORCESTER CULTURAL ACADEMY</v>
      </c>
      <c r="D1060" s="174">
        <f t="shared" si="276"/>
        <v>0</v>
      </c>
      <c r="E1060" s="174">
        <f t="shared" si="277"/>
        <v>0</v>
      </c>
      <c r="F1060" s="174">
        <f t="shared" si="278"/>
        <v>0</v>
      </c>
      <c r="G1060" s="174">
        <f t="shared" si="279"/>
        <v>1</v>
      </c>
      <c r="H1060" s="174">
        <f t="shared" si="280"/>
        <v>0</v>
      </c>
      <c r="I1060" s="174">
        <f t="shared" si="281"/>
        <v>0</v>
      </c>
      <c r="J1060" s="174">
        <f t="shared" si="282"/>
        <v>0</v>
      </c>
      <c r="K1060" s="251">
        <f t="shared" si="283"/>
        <v>0.04</v>
      </c>
      <c r="L1060" s="174"/>
      <c r="M1060" s="174">
        <f t="shared" si="284"/>
        <v>0</v>
      </c>
      <c r="N1060" s="174">
        <f t="shared" si="285"/>
        <v>0</v>
      </c>
      <c r="O1060" s="174">
        <f t="shared" si="286"/>
        <v>0</v>
      </c>
      <c r="P1060" s="174">
        <f t="shared" si="287"/>
        <v>1</v>
      </c>
      <c r="Q1060" s="174">
        <f t="shared" si="288"/>
        <v>4</v>
      </c>
      <c r="R1060" s="174">
        <f t="shared" si="289"/>
        <v>1</v>
      </c>
      <c r="S1060" s="177"/>
      <c r="T1060" s="177"/>
      <c r="U1060" s="177"/>
      <c r="V1060" s="177"/>
      <c r="W1060" s="370"/>
      <c r="X1060" s="370"/>
      <c r="Y1060" s="391"/>
      <c r="Z1060" s="177"/>
      <c r="AA1060" s="75">
        <v>3519</v>
      </c>
      <c r="AB1060" s="75">
        <v>3519348290</v>
      </c>
      <c r="AC1060" s="193" t="s">
        <v>154</v>
      </c>
      <c r="AD1060" s="75">
        <v>0</v>
      </c>
      <c r="AE1060" s="75">
        <v>0</v>
      </c>
      <c r="AF1060" s="75">
        <v>0</v>
      </c>
      <c r="AG1060" s="75">
        <v>1</v>
      </c>
      <c r="AH1060" s="75">
        <v>0</v>
      </c>
      <c r="AI1060" s="75">
        <v>0</v>
      </c>
      <c r="AJ1060" s="75">
        <v>0</v>
      </c>
      <c r="AK1060" s="164">
        <v>0</v>
      </c>
      <c r="AL1060" s="164">
        <v>0</v>
      </c>
      <c r="AM1060" s="164">
        <v>0</v>
      </c>
      <c r="AN1060" s="164">
        <v>0</v>
      </c>
      <c r="AO1060" s="164">
        <v>1</v>
      </c>
      <c r="AP1060" s="164">
        <v>0</v>
      </c>
      <c r="AQ1060" s="164">
        <v>0</v>
      </c>
      <c r="AR1060" s="164">
        <v>0</v>
      </c>
      <c r="AS1060" s="75">
        <v>0</v>
      </c>
      <c r="AT1060" s="165"/>
      <c r="AU1060" s="75">
        <v>348</v>
      </c>
      <c r="AV1060" s="75">
        <v>290</v>
      </c>
      <c r="AW1060" s="369">
        <v>4</v>
      </c>
      <c r="AY1060" s="75"/>
    </row>
    <row r="1061" spans="1:51">
      <c r="A1061" s="164">
        <f t="shared" si="273"/>
        <v>3519</v>
      </c>
      <c r="B1061" s="164">
        <f t="shared" si="274"/>
        <v>3519348348</v>
      </c>
      <c r="C1061" s="165" t="str">
        <f t="shared" si="275"/>
        <v>WORCESTER CULTURAL ACADEMY</v>
      </c>
      <c r="D1061" s="174">
        <f t="shared" si="276"/>
        <v>0</v>
      </c>
      <c r="E1061" s="174">
        <f t="shared" si="277"/>
        <v>0</v>
      </c>
      <c r="F1061" s="174">
        <f t="shared" si="278"/>
        <v>20</v>
      </c>
      <c r="G1061" s="174">
        <f t="shared" si="279"/>
        <v>169</v>
      </c>
      <c r="H1061" s="174">
        <f t="shared" si="280"/>
        <v>19</v>
      </c>
      <c r="I1061" s="174">
        <f t="shared" si="281"/>
        <v>0</v>
      </c>
      <c r="J1061" s="174">
        <f t="shared" si="282"/>
        <v>0</v>
      </c>
      <c r="K1061" s="251">
        <f t="shared" si="283"/>
        <v>8.32</v>
      </c>
      <c r="L1061" s="174"/>
      <c r="M1061" s="174">
        <f t="shared" si="284"/>
        <v>102</v>
      </c>
      <c r="N1061" s="174">
        <f t="shared" si="285"/>
        <v>3</v>
      </c>
      <c r="O1061" s="174">
        <f t="shared" si="286"/>
        <v>0</v>
      </c>
      <c r="P1061" s="174">
        <f t="shared" si="287"/>
        <v>172</v>
      </c>
      <c r="Q1061" s="174">
        <f t="shared" si="288"/>
        <v>11</v>
      </c>
      <c r="R1061" s="174">
        <f t="shared" si="289"/>
        <v>208</v>
      </c>
      <c r="S1061" s="177"/>
      <c r="T1061" s="177"/>
      <c r="U1061" s="177"/>
      <c r="V1061" s="177"/>
      <c r="W1061" s="370"/>
      <c r="X1061" s="370"/>
      <c r="Y1061" s="391"/>
      <c r="Z1061" s="177"/>
      <c r="AA1061" s="75">
        <v>3519</v>
      </c>
      <c r="AB1061" s="75">
        <v>3519348348</v>
      </c>
      <c r="AC1061" s="193" t="s">
        <v>154</v>
      </c>
      <c r="AD1061" s="75">
        <v>0</v>
      </c>
      <c r="AE1061" s="75">
        <v>0</v>
      </c>
      <c r="AF1061" s="75">
        <v>20</v>
      </c>
      <c r="AG1061" s="75">
        <v>169</v>
      </c>
      <c r="AH1061" s="75">
        <v>19</v>
      </c>
      <c r="AI1061" s="75">
        <v>0</v>
      </c>
      <c r="AJ1061" s="75">
        <v>0</v>
      </c>
      <c r="AK1061" s="164">
        <v>0</v>
      </c>
      <c r="AL1061" s="164">
        <v>102</v>
      </c>
      <c r="AM1061" s="164">
        <v>3</v>
      </c>
      <c r="AN1061" s="164">
        <v>0</v>
      </c>
      <c r="AO1061" s="164">
        <v>158</v>
      </c>
      <c r="AP1061" s="164">
        <v>0</v>
      </c>
      <c r="AQ1061" s="164">
        <v>0</v>
      </c>
      <c r="AR1061" s="164">
        <v>14</v>
      </c>
      <c r="AS1061" s="75">
        <v>0</v>
      </c>
      <c r="AT1061" s="165"/>
      <c r="AU1061" s="75">
        <v>348</v>
      </c>
      <c r="AV1061" s="75">
        <v>348</v>
      </c>
      <c r="AW1061" s="369">
        <v>11</v>
      </c>
      <c r="AY1061" s="75"/>
    </row>
    <row r="1062" spans="1:51">
      <c r="A1062" s="164">
        <f t="shared" si="273"/>
        <v>3519</v>
      </c>
      <c r="B1062" s="164">
        <f t="shared" si="274"/>
        <v>3519348710</v>
      </c>
      <c r="C1062" s="165" t="str">
        <f t="shared" si="275"/>
        <v>WORCESTER CULTURAL ACADEMY</v>
      </c>
      <c r="D1062" s="174">
        <f t="shared" si="276"/>
        <v>0</v>
      </c>
      <c r="E1062" s="174">
        <f t="shared" si="277"/>
        <v>0</v>
      </c>
      <c r="F1062" s="174">
        <f t="shared" si="278"/>
        <v>0</v>
      </c>
      <c r="G1062" s="174">
        <f t="shared" si="279"/>
        <v>1</v>
      </c>
      <c r="H1062" s="174">
        <f t="shared" si="280"/>
        <v>0</v>
      </c>
      <c r="I1062" s="174">
        <f t="shared" si="281"/>
        <v>0</v>
      </c>
      <c r="J1062" s="174">
        <f t="shared" si="282"/>
        <v>0</v>
      </c>
      <c r="K1062" s="251">
        <f t="shared" si="283"/>
        <v>0.04</v>
      </c>
      <c r="L1062" s="174"/>
      <c r="M1062" s="174">
        <f t="shared" si="284"/>
        <v>1</v>
      </c>
      <c r="N1062" s="174">
        <f t="shared" si="285"/>
        <v>0</v>
      </c>
      <c r="O1062" s="174">
        <f t="shared" si="286"/>
        <v>0</v>
      </c>
      <c r="P1062" s="174">
        <f t="shared" si="287"/>
        <v>1</v>
      </c>
      <c r="Q1062" s="174">
        <f t="shared" si="288"/>
        <v>3</v>
      </c>
      <c r="R1062" s="174">
        <f t="shared" si="289"/>
        <v>1</v>
      </c>
      <c r="S1062" s="177"/>
      <c r="T1062" s="177"/>
      <c r="U1062" s="177"/>
      <c r="V1062" s="177"/>
      <c r="W1062" s="370"/>
      <c r="X1062" s="370"/>
      <c r="Y1062" s="391"/>
      <c r="Z1062" s="177"/>
      <c r="AA1062" s="75">
        <v>3519</v>
      </c>
      <c r="AB1062" s="75">
        <v>3519348710</v>
      </c>
      <c r="AC1062" s="193" t="s">
        <v>154</v>
      </c>
      <c r="AD1062" s="75">
        <v>0</v>
      </c>
      <c r="AE1062" s="75">
        <v>0</v>
      </c>
      <c r="AF1062" s="75">
        <v>0</v>
      </c>
      <c r="AG1062" s="75">
        <v>1</v>
      </c>
      <c r="AH1062" s="75">
        <v>0</v>
      </c>
      <c r="AI1062" s="75">
        <v>0</v>
      </c>
      <c r="AJ1062" s="75">
        <v>0</v>
      </c>
      <c r="AK1062" s="164">
        <v>0</v>
      </c>
      <c r="AL1062" s="164">
        <v>1</v>
      </c>
      <c r="AM1062" s="164">
        <v>0</v>
      </c>
      <c r="AN1062" s="164">
        <v>0</v>
      </c>
      <c r="AO1062" s="164">
        <v>1</v>
      </c>
      <c r="AP1062" s="164">
        <v>0</v>
      </c>
      <c r="AQ1062" s="164">
        <v>0</v>
      </c>
      <c r="AR1062" s="164">
        <v>0</v>
      </c>
      <c r="AS1062" s="75">
        <v>0</v>
      </c>
      <c r="AT1062" s="165"/>
      <c r="AU1062" s="75">
        <v>348</v>
      </c>
      <c r="AV1062" s="75">
        <v>710</v>
      </c>
      <c r="AW1062" s="369">
        <v>3</v>
      </c>
      <c r="AY1062" s="75"/>
    </row>
    <row r="1063" spans="1:51">
      <c r="A1063" s="164">
        <f t="shared" si="273"/>
        <v>3519</v>
      </c>
      <c r="B1063" s="164">
        <f t="shared" si="274"/>
        <v>3519348767</v>
      </c>
      <c r="C1063" s="165" t="str">
        <f t="shared" si="275"/>
        <v>WORCESTER CULTURAL ACADEMY</v>
      </c>
      <c r="D1063" s="174">
        <f t="shared" si="276"/>
        <v>0</v>
      </c>
      <c r="E1063" s="174">
        <f t="shared" si="277"/>
        <v>0</v>
      </c>
      <c r="F1063" s="174">
        <f t="shared" si="278"/>
        <v>0</v>
      </c>
      <c r="G1063" s="174">
        <f t="shared" si="279"/>
        <v>2</v>
      </c>
      <c r="H1063" s="174">
        <f t="shared" si="280"/>
        <v>0</v>
      </c>
      <c r="I1063" s="174">
        <f t="shared" si="281"/>
        <v>0</v>
      </c>
      <c r="J1063" s="174">
        <f t="shared" si="282"/>
        <v>0</v>
      </c>
      <c r="K1063" s="251">
        <f t="shared" si="283"/>
        <v>0.08</v>
      </c>
      <c r="L1063" s="174"/>
      <c r="M1063" s="174">
        <f t="shared" si="284"/>
        <v>0</v>
      </c>
      <c r="N1063" s="174">
        <f t="shared" si="285"/>
        <v>0</v>
      </c>
      <c r="O1063" s="174">
        <f t="shared" si="286"/>
        <v>0</v>
      </c>
      <c r="P1063" s="174">
        <f t="shared" si="287"/>
        <v>0</v>
      </c>
      <c r="Q1063" s="174">
        <f t="shared" si="288"/>
        <v>9</v>
      </c>
      <c r="R1063" s="174">
        <f t="shared" si="289"/>
        <v>2</v>
      </c>
      <c r="S1063" s="177"/>
      <c r="T1063" s="177"/>
      <c r="U1063" s="177"/>
      <c r="V1063" s="177"/>
      <c r="W1063" s="370"/>
      <c r="X1063" s="370"/>
      <c r="Y1063" s="391"/>
      <c r="Z1063" s="177"/>
      <c r="AA1063" s="75">
        <v>3519</v>
      </c>
      <c r="AB1063" s="75">
        <v>3519348767</v>
      </c>
      <c r="AC1063" s="193" t="s">
        <v>154</v>
      </c>
      <c r="AD1063" s="75">
        <v>0</v>
      </c>
      <c r="AE1063" s="75">
        <v>0</v>
      </c>
      <c r="AF1063" s="75">
        <v>0</v>
      </c>
      <c r="AG1063" s="75">
        <v>2</v>
      </c>
      <c r="AH1063" s="75">
        <v>0</v>
      </c>
      <c r="AI1063" s="75">
        <v>0</v>
      </c>
      <c r="AJ1063" s="75">
        <v>0</v>
      </c>
      <c r="AK1063" s="164">
        <v>0</v>
      </c>
      <c r="AL1063" s="164">
        <v>0</v>
      </c>
      <c r="AM1063" s="164">
        <v>0</v>
      </c>
      <c r="AN1063" s="164">
        <v>0</v>
      </c>
      <c r="AO1063" s="164">
        <v>0</v>
      </c>
      <c r="AP1063" s="164">
        <v>0</v>
      </c>
      <c r="AQ1063" s="164">
        <v>0</v>
      </c>
      <c r="AR1063" s="164">
        <v>0</v>
      </c>
      <c r="AS1063" s="75">
        <v>0</v>
      </c>
      <c r="AT1063" s="165"/>
      <c r="AU1063" s="75">
        <v>348</v>
      </c>
      <c r="AV1063" s="75">
        <v>767</v>
      </c>
      <c r="AW1063" s="369">
        <v>9</v>
      </c>
      <c r="AY1063" s="75"/>
    </row>
    <row r="1064" spans="1:51">
      <c r="A1064" s="292">
        <v>9999</v>
      </c>
      <c r="B1064" s="194">
        <v>999999999</v>
      </c>
      <c r="C1064" s="195" t="s">
        <v>610</v>
      </c>
      <c r="D1064" s="246">
        <f t="shared" ref="D1064:P1064" si="304">SUBTOTAL(9,D10:D1063)</f>
        <v>675</v>
      </c>
      <c r="E1064" s="176">
        <f t="shared" si="304"/>
        <v>0</v>
      </c>
      <c r="F1064" s="176">
        <f t="shared" si="304"/>
        <v>2760</v>
      </c>
      <c r="G1064" s="176">
        <f t="shared" si="304"/>
        <v>15080</v>
      </c>
      <c r="H1064" s="176">
        <f t="shared" si="304"/>
        <v>14450</v>
      </c>
      <c r="I1064" s="247">
        <f t="shared" si="304"/>
        <v>13410</v>
      </c>
      <c r="J1064" s="248">
        <f t="shared" si="304"/>
        <v>0</v>
      </c>
      <c r="K1064" s="246">
        <f t="shared" si="304"/>
        <v>1827.9999999999879</v>
      </c>
      <c r="L1064" s="247">
        <f t="shared" si="304"/>
        <v>0</v>
      </c>
      <c r="M1064" s="176">
        <f t="shared" si="304"/>
        <v>4044</v>
      </c>
      <c r="N1064" s="176">
        <f t="shared" si="304"/>
        <v>1298</v>
      </c>
      <c r="O1064" s="247">
        <f t="shared" si="304"/>
        <v>965</v>
      </c>
      <c r="P1064" s="246">
        <f t="shared" si="304"/>
        <v>28954</v>
      </c>
      <c r="Q1064" s="293" t="s">
        <v>574</v>
      </c>
      <c r="R1064" s="247">
        <f>SUBTOTAL(9,R10:R1063)</f>
        <v>46057</v>
      </c>
      <c r="S1064" s="177"/>
      <c r="T1064" s="177"/>
      <c r="U1064" s="177"/>
      <c r="V1064" s="177"/>
      <c r="W1064" s="177"/>
      <c r="X1064" s="177"/>
      <c r="Y1064" s="177"/>
      <c r="Z1064" s="177"/>
      <c r="AA1064" s="322">
        <v>9999</v>
      </c>
      <c r="AB1064" s="228">
        <v>999999999</v>
      </c>
      <c r="AC1064" s="229" t="s">
        <v>610</v>
      </c>
      <c r="AD1064" s="230">
        <f t="shared" ref="AD1064:AS1064" si="305">SUM(AD10:AD1063)</f>
        <v>675</v>
      </c>
      <c r="AE1064" s="230">
        <f t="shared" si="305"/>
        <v>0</v>
      </c>
      <c r="AF1064" s="230">
        <f t="shared" si="305"/>
        <v>2760</v>
      </c>
      <c r="AG1064" s="230">
        <f t="shared" si="305"/>
        <v>15080</v>
      </c>
      <c r="AH1064" s="230">
        <f t="shared" si="305"/>
        <v>14450</v>
      </c>
      <c r="AI1064" s="230">
        <f t="shared" si="305"/>
        <v>13410</v>
      </c>
      <c r="AJ1064" s="230">
        <f t="shared" si="305"/>
        <v>0</v>
      </c>
      <c r="AK1064" s="230">
        <f t="shared" si="305"/>
        <v>149</v>
      </c>
      <c r="AL1064" s="230">
        <f t="shared" si="305"/>
        <v>3964</v>
      </c>
      <c r="AM1064" s="230">
        <f t="shared" si="305"/>
        <v>1298</v>
      </c>
      <c r="AN1064" s="230">
        <f t="shared" si="305"/>
        <v>965</v>
      </c>
      <c r="AO1064" s="230">
        <f t="shared" si="305"/>
        <v>19056</v>
      </c>
      <c r="AP1064" s="230">
        <f t="shared" si="305"/>
        <v>479</v>
      </c>
      <c r="AQ1064" s="230">
        <f t="shared" si="305"/>
        <v>0</v>
      </c>
      <c r="AR1064" s="230">
        <f t="shared" si="305"/>
        <v>1836</v>
      </c>
      <c r="AS1064" s="325">
        <f t="shared" si="305"/>
        <v>7811</v>
      </c>
      <c r="AT1064" s="165"/>
      <c r="AU1064" s="324" t="s">
        <v>574</v>
      </c>
      <c r="AV1064" s="231" t="s">
        <v>574</v>
      </c>
      <c r="AW1064" s="323" t="s">
        <v>574</v>
      </c>
      <c r="AY1064" s="75"/>
    </row>
    <row r="1065" spans="1:51">
      <c r="AT1065" s="165"/>
      <c r="AY1065" s="75"/>
    </row>
    <row r="1066" spans="1:51">
      <c r="D1066" s="177">
        <v>-10</v>
      </c>
      <c r="E1066" s="177">
        <v>0</v>
      </c>
      <c r="F1066" s="177">
        <v>20</v>
      </c>
      <c r="G1066" s="177">
        <v>110</v>
      </c>
      <c r="H1066" s="177">
        <v>121</v>
      </c>
      <c r="I1066" s="177">
        <v>58</v>
      </c>
      <c r="J1066" s="177">
        <v>-1</v>
      </c>
      <c r="K1066" s="177">
        <v>44.0450999999955</v>
      </c>
      <c r="L1066" s="177">
        <v>0</v>
      </c>
      <c r="M1066" s="177">
        <v>-1</v>
      </c>
      <c r="N1066" s="177">
        <v>-62</v>
      </c>
      <c r="O1066" s="177">
        <v>-78</v>
      </c>
      <c r="P1066" s="177">
        <v>-301</v>
      </c>
      <c r="Q1066" s="177"/>
      <c r="R1066" s="177">
        <v>303</v>
      </c>
      <c r="AD1066" s="175">
        <v>-10</v>
      </c>
      <c r="AE1066" s="175">
        <v>0</v>
      </c>
      <c r="AF1066" s="175">
        <v>20</v>
      </c>
      <c r="AG1066" s="175">
        <v>110</v>
      </c>
      <c r="AH1066" s="175">
        <v>121</v>
      </c>
      <c r="AI1066" s="175">
        <v>57</v>
      </c>
      <c r="AJ1066" s="175">
        <v>-1</v>
      </c>
      <c r="AK1066" s="175">
        <v>-9</v>
      </c>
      <c r="AL1066" s="175">
        <v>3</v>
      </c>
      <c r="AM1066" s="175">
        <v>-62</v>
      </c>
      <c r="AN1066" s="175">
        <v>-78</v>
      </c>
      <c r="AO1066" s="175">
        <v>-134</v>
      </c>
      <c r="AP1066" s="175">
        <v>-21</v>
      </c>
      <c r="AQ1066" s="175">
        <v>0</v>
      </c>
      <c r="AR1066" s="175">
        <v>-36</v>
      </c>
      <c r="AS1066" s="175">
        <v>-120</v>
      </c>
      <c r="AT1066" s="165"/>
    </row>
    <row r="1067" spans="1:51" s="373" customFormat="1">
      <c r="S1067" s="373">
        <v>19</v>
      </c>
      <c r="AD1067" s="374"/>
      <c r="AE1067" s="374"/>
      <c r="AF1067" s="374"/>
      <c r="AG1067" s="374"/>
      <c r="AH1067" s="374"/>
      <c r="AI1067" s="374"/>
      <c r="AJ1067" s="374"/>
      <c r="AK1067" s="374"/>
      <c r="AL1067" s="374"/>
      <c r="AM1067" s="374"/>
      <c r="AN1067" s="374"/>
      <c r="AO1067" s="374"/>
      <c r="AP1067" s="374"/>
      <c r="AQ1067" s="374"/>
      <c r="AR1067" s="374"/>
      <c r="AS1067" s="374"/>
      <c r="AY1067" s="374"/>
    </row>
    <row r="1068" spans="1:51">
      <c r="K1068" s="165"/>
      <c r="AT1068" s="165"/>
    </row>
    <row r="1069" spans="1:51">
      <c r="I1069" s="177"/>
      <c r="AT1069" s="165"/>
    </row>
    <row r="1070" spans="1:51">
      <c r="AT1070" s="165"/>
    </row>
    <row r="1071" spans="1:51">
      <c r="AT1071" s="165"/>
    </row>
    <row r="1072" spans="1:51">
      <c r="AT1072" s="165"/>
    </row>
    <row r="1073" spans="46:46">
      <c r="AT1073" s="165"/>
    </row>
    <row r="1074" spans="46:46">
      <c r="AT1074" s="165"/>
    </row>
    <row r="1075" spans="46:46">
      <c r="AT1075" s="165"/>
    </row>
    <row r="1076" spans="46:46">
      <c r="AT1076" s="165"/>
    </row>
    <row r="1077" spans="46:46">
      <c r="AT1077" s="165"/>
    </row>
    <row r="1078" spans="46:46">
      <c r="AT1078" s="165"/>
    </row>
    <row r="1079" spans="46:46">
      <c r="AT1079" s="165"/>
    </row>
    <row r="1080" spans="46:46">
      <c r="AT1080" s="165"/>
    </row>
    <row r="1081" spans="46:46">
      <c r="AT1081" s="165"/>
    </row>
    <row r="1082" spans="46:46">
      <c r="AT1082" s="165"/>
    </row>
    <row r="1083" spans="46:46">
      <c r="AT1083" s="165"/>
    </row>
    <row r="1084" spans="46:46">
      <c r="AT1084" s="165"/>
    </row>
    <row r="1085" spans="46:46">
      <c r="AT1085" s="165"/>
    </row>
    <row r="1086" spans="46:46">
      <c r="AT1086" s="165"/>
    </row>
    <row r="1087" spans="46:46">
      <c r="AT1087" s="165"/>
    </row>
    <row r="1088" spans="46:46">
      <c r="AT1088" s="165"/>
    </row>
    <row r="1089" spans="46:46">
      <c r="AT1089" s="165"/>
    </row>
    <row r="1090" spans="46:46">
      <c r="AT1090" s="165"/>
    </row>
    <row r="1091" spans="46:46">
      <c r="AT1091" s="165"/>
    </row>
    <row r="1092" spans="46:46">
      <c r="AT1092" s="165"/>
    </row>
    <row r="1093" spans="46:46">
      <c r="AT1093" s="165"/>
    </row>
    <row r="1094" spans="46:46">
      <c r="AT1094" s="165"/>
    </row>
    <row r="1095" spans="46:46">
      <c r="AT1095" s="165"/>
    </row>
    <row r="1096" spans="46:46">
      <c r="AT1096" s="165"/>
    </row>
    <row r="1097" spans="46:46">
      <c r="AT1097" s="165"/>
    </row>
    <row r="1098" spans="46:46">
      <c r="AT1098" s="165"/>
    </row>
    <row r="1099" spans="46:46">
      <c r="AT1099" s="165"/>
    </row>
    <row r="1100" spans="46:46">
      <c r="AT1100" s="165"/>
    </row>
    <row r="1101" spans="46:46">
      <c r="AT1101" s="165"/>
    </row>
    <row r="1102" spans="46:46">
      <c r="AT1102" s="165"/>
    </row>
    <row r="1103" spans="46:46">
      <c r="AT1103" s="165"/>
    </row>
    <row r="1104" spans="46:46">
      <c r="AT1104" s="165"/>
    </row>
    <row r="1105" spans="46:46">
      <c r="AT1105" s="165"/>
    </row>
    <row r="1106" spans="46:46">
      <c r="AT1106" s="165"/>
    </row>
    <row r="1107" spans="46:46">
      <c r="AT1107" s="165"/>
    </row>
    <row r="1108" spans="46:46">
      <c r="AT1108" s="165"/>
    </row>
    <row r="1109" spans="46:46">
      <c r="AT1109" s="165"/>
    </row>
    <row r="1110" spans="46:46">
      <c r="AT1110" s="165"/>
    </row>
    <row r="1111" spans="46:46">
      <c r="AT1111" s="165"/>
    </row>
    <row r="1112" spans="46:46">
      <c r="AT1112" s="165"/>
    </row>
    <row r="1113" spans="46:46">
      <c r="AT1113" s="165"/>
    </row>
    <row r="1114" spans="46:46">
      <c r="AT1114" s="165"/>
    </row>
    <row r="1115" spans="46:46">
      <c r="AT1115" s="165"/>
    </row>
    <row r="1116" spans="46:46">
      <c r="AT1116" s="165"/>
    </row>
    <row r="1117" spans="46:46">
      <c r="AT1117" s="165"/>
    </row>
    <row r="1118" spans="46:46">
      <c r="AT1118" s="165"/>
    </row>
    <row r="1119" spans="46:46">
      <c r="AT1119" s="165"/>
    </row>
    <row r="1120" spans="46:46">
      <c r="AT1120" s="165"/>
    </row>
    <row r="1121" spans="46:46">
      <c r="AT1121" s="165"/>
    </row>
    <row r="1122" spans="46:46">
      <c r="AT1122" s="165"/>
    </row>
    <row r="1123" spans="46:46">
      <c r="AT1123" s="165"/>
    </row>
    <row r="1124" spans="46:46">
      <c r="AT1124" s="165"/>
    </row>
    <row r="1125" spans="46:46">
      <c r="AT1125" s="165"/>
    </row>
    <row r="1126" spans="46:46">
      <c r="AT1126" s="165"/>
    </row>
    <row r="1127" spans="46:46">
      <c r="AT1127" s="165"/>
    </row>
    <row r="1128" spans="46:46">
      <c r="AT1128" s="165"/>
    </row>
    <row r="1129" spans="46:46">
      <c r="AT1129" s="165"/>
    </row>
    <row r="1130" spans="46:46">
      <c r="AT1130" s="165"/>
    </row>
    <row r="1131" spans="46:46">
      <c r="AT1131" s="165"/>
    </row>
    <row r="1132" spans="46:46">
      <c r="AT1132" s="165"/>
    </row>
    <row r="1133" spans="46:46">
      <c r="AT1133" s="165"/>
    </row>
    <row r="1134" spans="46:46">
      <c r="AT1134" s="165"/>
    </row>
    <row r="1135" spans="46:46">
      <c r="AT1135" s="165"/>
    </row>
    <row r="1136" spans="46:46">
      <c r="AT1136" s="165"/>
    </row>
    <row r="1137" spans="46:46">
      <c r="AT1137" s="165"/>
    </row>
    <row r="1138" spans="46:46">
      <c r="AT1138" s="165"/>
    </row>
    <row r="1139" spans="46:46">
      <c r="AT1139" s="165"/>
    </row>
    <row r="1140" spans="46:46">
      <c r="AT1140" s="165"/>
    </row>
    <row r="1141" spans="46:46">
      <c r="AT1141" s="165"/>
    </row>
    <row r="1142" spans="46:46">
      <c r="AT1142" s="165"/>
    </row>
    <row r="1143" spans="46:46">
      <c r="AT1143" s="165"/>
    </row>
    <row r="1144" spans="46:46">
      <c r="AT1144" s="165"/>
    </row>
    <row r="1145" spans="46:46">
      <c r="AT1145" s="165"/>
    </row>
    <row r="1146" spans="46:46">
      <c r="AT1146" s="165"/>
    </row>
    <row r="1147" spans="46:46">
      <c r="AT1147" s="165"/>
    </row>
    <row r="1148" spans="46:46">
      <c r="AT1148" s="165"/>
    </row>
    <row r="1149" spans="46:46">
      <c r="AT1149" s="165"/>
    </row>
    <row r="1150" spans="46:46">
      <c r="AT1150" s="165"/>
    </row>
    <row r="1151" spans="46:46">
      <c r="AT1151" s="165"/>
    </row>
    <row r="1152" spans="46:46">
      <c r="AT1152" s="165"/>
    </row>
    <row r="1153" spans="46:46">
      <c r="AT1153" s="165"/>
    </row>
    <row r="1154" spans="46:46">
      <c r="AT1154" s="165"/>
    </row>
    <row r="1155" spans="46:46">
      <c r="AT1155" s="165"/>
    </row>
    <row r="1156" spans="46:46">
      <c r="AT1156" s="165"/>
    </row>
    <row r="1157" spans="46:46">
      <c r="AT1157" s="165"/>
    </row>
    <row r="1158" spans="46:46">
      <c r="AT1158" s="165"/>
    </row>
    <row r="1159" spans="46:46">
      <c r="AT1159" s="165"/>
    </row>
    <row r="1160" spans="46:46">
      <c r="AT1160" s="165"/>
    </row>
    <row r="1161" spans="46:46">
      <c r="AT1161" s="165"/>
    </row>
    <row r="1162" spans="46:46">
      <c r="AT1162" s="165"/>
    </row>
    <row r="1163" spans="46:46">
      <c r="AT1163" s="165"/>
    </row>
    <row r="1164" spans="46:46">
      <c r="AT1164" s="165"/>
    </row>
    <row r="1165" spans="46:46">
      <c r="AT1165" s="165"/>
    </row>
    <row r="1166" spans="46:46">
      <c r="AT1166" s="165"/>
    </row>
    <row r="1167" spans="46:46">
      <c r="AT1167" s="165"/>
    </row>
    <row r="1168" spans="46:46">
      <c r="AT1168" s="165"/>
    </row>
    <row r="1169" spans="46:46">
      <c r="AT1169" s="165"/>
    </row>
    <row r="1170" spans="46:46">
      <c r="AT1170" s="165"/>
    </row>
    <row r="1171" spans="46:46">
      <c r="AT1171" s="165"/>
    </row>
    <row r="1172" spans="46:46">
      <c r="AT1172" s="165"/>
    </row>
    <row r="1173" spans="46:46">
      <c r="AT1173" s="165"/>
    </row>
    <row r="1174" spans="46:46">
      <c r="AT1174" s="165"/>
    </row>
    <row r="1175" spans="46:46">
      <c r="AT1175" s="165"/>
    </row>
    <row r="1176" spans="46:46">
      <c r="AT1176" s="165"/>
    </row>
    <row r="1177" spans="46:46">
      <c r="AT1177" s="165"/>
    </row>
    <row r="1178" spans="46:46">
      <c r="AT1178" s="165"/>
    </row>
    <row r="1179" spans="46:46">
      <c r="AT1179" s="165"/>
    </row>
    <row r="1180" spans="46:46">
      <c r="AT1180" s="165"/>
    </row>
    <row r="1181" spans="46:46">
      <c r="AT1181" s="165"/>
    </row>
    <row r="1182" spans="46:46">
      <c r="AT1182" s="165"/>
    </row>
    <row r="1183" spans="46:46">
      <c r="AT1183" s="165"/>
    </row>
    <row r="1184" spans="46:46">
      <c r="AT1184" s="165"/>
    </row>
    <row r="1185" spans="46:46">
      <c r="AT1185" s="165"/>
    </row>
    <row r="1186" spans="46:46">
      <c r="AT1186" s="165"/>
    </row>
    <row r="1187" spans="46:46">
      <c r="AT1187" s="165"/>
    </row>
    <row r="1188" spans="46:46">
      <c r="AT1188" s="165"/>
    </row>
    <row r="1189" spans="46:46">
      <c r="AT1189" s="165"/>
    </row>
    <row r="1190" spans="46:46">
      <c r="AT1190" s="165"/>
    </row>
    <row r="1191" spans="46:46">
      <c r="AT1191" s="165"/>
    </row>
    <row r="1192" spans="46:46">
      <c r="AT1192" s="165"/>
    </row>
    <row r="1193" spans="46:46">
      <c r="AT1193" s="165"/>
    </row>
    <row r="1194" spans="46:46">
      <c r="AT1194" s="165"/>
    </row>
    <row r="1195" spans="46:46">
      <c r="AT1195" s="165"/>
    </row>
    <row r="1196" spans="46:46">
      <c r="AT1196" s="165"/>
    </row>
    <row r="1197" spans="46:46">
      <c r="AT1197" s="165"/>
    </row>
    <row r="1198" spans="46:46">
      <c r="AT1198" s="165"/>
    </row>
    <row r="1199" spans="46:46">
      <c r="AT1199" s="165"/>
    </row>
    <row r="1200" spans="46:46">
      <c r="AT1200" s="165"/>
    </row>
    <row r="1201" spans="46:46">
      <c r="AT1201" s="165"/>
    </row>
    <row r="1202" spans="46:46">
      <c r="AT1202" s="165"/>
    </row>
    <row r="1203" spans="46:46">
      <c r="AT1203" s="165"/>
    </row>
    <row r="1204" spans="46:46">
      <c r="AT1204" s="165"/>
    </row>
    <row r="1205" spans="46:46">
      <c r="AT1205" s="165"/>
    </row>
    <row r="1206" spans="46:46">
      <c r="AT1206" s="165"/>
    </row>
    <row r="1207" spans="46:46">
      <c r="AT1207" s="165"/>
    </row>
    <row r="1208" spans="46:46">
      <c r="AT1208" s="165"/>
    </row>
    <row r="1209" spans="46:46">
      <c r="AT1209" s="165"/>
    </row>
    <row r="1210" spans="46:46">
      <c r="AT1210" s="165"/>
    </row>
    <row r="1211" spans="46:46">
      <c r="AT1211" s="165"/>
    </row>
    <row r="1212" spans="46:46">
      <c r="AT1212" s="165"/>
    </row>
    <row r="1213" spans="46:46">
      <c r="AT1213" s="165"/>
    </row>
    <row r="1214" spans="46:46">
      <c r="AT1214" s="165"/>
    </row>
    <row r="1215" spans="46:46">
      <c r="AT1215" s="165"/>
    </row>
    <row r="1216" spans="46:46">
      <c r="AT1216" s="165"/>
    </row>
    <row r="1217" spans="46:46">
      <c r="AT1217" s="165"/>
    </row>
    <row r="1218" spans="46:46">
      <c r="AT1218" s="165"/>
    </row>
    <row r="1219" spans="46:46">
      <c r="AT1219" s="165"/>
    </row>
    <row r="1220" spans="46:46">
      <c r="AT1220" s="165"/>
    </row>
    <row r="1221" spans="46:46">
      <c r="AT1221" s="165"/>
    </row>
    <row r="1222" spans="46:46">
      <c r="AT1222" s="165"/>
    </row>
    <row r="1223" spans="46:46">
      <c r="AT1223" s="165"/>
    </row>
    <row r="1224" spans="46:46">
      <c r="AT1224" s="165"/>
    </row>
    <row r="1225" spans="46:46">
      <c r="AT1225" s="165"/>
    </row>
    <row r="1226" spans="46:46">
      <c r="AT1226" s="165"/>
    </row>
    <row r="1227" spans="46:46">
      <c r="AT1227" s="165"/>
    </row>
    <row r="1228" spans="46:46">
      <c r="AT1228" s="165"/>
    </row>
    <row r="1229" spans="46:46">
      <c r="AT1229" s="165"/>
    </row>
    <row r="1230" spans="46:46">
      <c r="AT1230" s="165"/>
    </row>
    <row r="1231" spans="46:46">
      <c r="AT1231" s="165"/>
    </row>
    <row r="1232" spans="46:46">
      <c r="AT1232" s="165"/>
    </row>
    <row r="1233" spans="46:46">
      <c r="AT1233" s="165"/>
    </row>
    <row r="1234" spans="46:46">
      <c r="AT1234" s="165"/>
    </row>
    <row r="1235" spans="46:46">
      <c r="AT1235" s="165"/>
    </row>
    <row r="1236" spans="46:46">
      <c r="AT1236" s="165"/>
    </row>
    <row r="1237" spans="46:46">
      <c r="AT1237" s="165"/>
    </row>
    <row r="1238" spans="46:46">
      <c r="AT1238" s="165"/>
    </row>
    <row r="1239" spans="46:46">
      <c r="AT1239" s="165"/>
    </row>
    <row r="1240" spans="46:46">
      <c r="AT1240" s="165"/>
    </row>
    <row r="1241" spans="46:46">
      <c r="AT1241" s="165"/>
    </row>
    <row r="1242" spans="46:46">
      <c r="AT1242" s="165"/>
    </row>
    <row r="1243" spans="46:46">
      <c r="AT1243" s="165"/>
    </row>
    <row r="1244" spans="46:46">
      <c r="AT1244" s="165"/>
    </row>
    <row r="1245" spans="46:46">
      <c r="AT1245" s="165"/>
    </row>
    <row r="1246" spans="46:46">
      <c r="AT1246" s="165"/>
    </row>
    <row r="1247" spans="46:46">
      <c r="AT1247" s="165"/>
    </row>
    <row r="1248" spans="46:46">
      <c r="AT1248" s="165"/>
    </row>
    <row r="1249" spans="46:46">
      <c r="AT1249" s="165"/>
    </row>
    <row r="1250" spans="46:46">
      <c r="AT1250" s="165"/>
    </row>
    <row r="1251" spans="46:46">
      <c r="AT1251" s="165"/>
    </row>
    <row r="1252" spans="46:46">
      <c r="AT1252" s="165"/>
    </row>
    <row r="1253" spans="46:46">
      <c r="AT1253" s="165"/>
    </row>
    <row r="1254" spans="46:46">
      <c r="AT1254" s="165"/>
    </row>
    <row r="1255" spans="46:46">
      <c r="AT1255" s="165"/>
    </row>
    <row r="1256" spans="46:46">
      <c r="AT1256" s="165"/>
    </row>
    <row r="1257" spans="46:46">
      <c r="AT1257" s="165"/>
    </row>
    <row r="1258" spans="46:46">
      <c r="AT1258" s="165"/>
    </row>
    <row r="1259" spans="46:46">
      <c r="AT1259" s="165"/>
    </row>
    <row r="1260" spans="46:46">
      <c r="AT1260" s="165"/>
    </row>
    <row r="1261" spans="46:46">
      <c r="AT1261" s="165"/>
    </row>
    <row r="1262" spans="46:46">
      <c r="AT1262" s="165"/>
    </row>
    <row r="1263" spans="46:46">
      <c r="AT1263" s="165"/>
    </row>
    <row r="1264" spans="46:46">
      <c r="AT1264" s="165"/>
    </row>
    <row r="1265" spans="46:46">
      <c r="AT1265" s="165"/>
    </row>
    <row r="1266" spans="46:46">
      <c r="AT1266" s="165"/>
    </row>
    <row r="1267" spans="46:46">
      <c r="AT1267" s="165"/>
    </row>
    <row r="1268" spans="46:46">
      <c r="AT1268" s="165"/>
    </row>
    <row r="1269" spans="46:46">
      <c r="AT1269" s="165"/>
    </row>
    <row r="1270" spans="46:46">
      <c r="AT1270" s="165"/>
    </row>
    <row r="1271" spans="46:46">
      <c r="AT1271" s="165"/>
    </row>
    <row r="1272" spans="46:46">
      <c r="AT1272" s="165"/>
    </row>
    <row r="1273" spans="46:46">
      <c r="AT1273" s="165"/>
    </row>
    <row r="1274" spans="46:46">
      <c r="AT1274" s="165"/>
    </row>
    <row r="1275" spans="46:46">
      <c r="AT1275" s="165"/>
    </row>
    <row r="1276" spans="46:46">
      <c r="AT1276" s="165"/>
    </row>
    <row r="1277" spans="46:46">
      <c r="AT1277" s="165"/>
    </row>
    <row r="1278" spans="46:46">
      <c r="AT1278" s="165"/>
    </row>
    <row r="1279" spans="46:46">
      <c r="AT1279" s="165"/>
    </row>
    <row r="1280" spans="46:46">
      <c r="AT1280" s="165"/>
    </row>
    <row r="1281" spans="46:46">
      <c r="AT1281" s="165"/>
    </row>
    <row r="1282" spans="46:46">
      <c r="AT1282" s="165"/>
    </row>
    <row r="1283" spans="46:46">
      <c r="AT1283" s="165"/>
    </row>
    <row r="1284" spans="46:46">
      <c r="AT1284" s="165"/>
    </row>
    <row r="1285" spans="46:46">
      <c r="AT1285" s="165"/>
    </row>
    <row r="1286" spans="46:46">
      <c r="AT1286" s="165"/>
    </row>
    <row r="1287" spans="46:46">
      <c r="AT1287" s="165"/>
    </row>
    <row r="1288" spans="46:46">
      <c r="AT1288" s="165"/>
    </row>
    <row r="1289" spans="46:46">
      <c r="AT1289" s="165"/>
    </row>
    <row r="1290" spans="46:46">
      <c r="AT1290" s="165"/>
    </row>
    <row r="1291" spans="46:46">
      <c r="AT1291" s="165"/>
    </row>
    <row r="1292" spans="46:46">
      <c r="AT1292" s="165"/>
    </row>
    <row r="1293" spans="46:46">
      <c r="AT1293" s="165"/>
    </row>
    <row r="1294" spans="46:46">
      <c r="AT1294" s="165"/>
    </row>
    <row r="1295" spans="46:46">
      <c r="AT1295" s="165"/>
    </row>
    <row r="1296" spans="46:46">
      <c r="AT1296" s="165"/>
    </row>
    <row r="1297" spans="46:46">
      <c r="AT1297" s="165"/>
    </row>
    <row r="1298" spans="46:46">
      <c r="AT1298" s="165"/>
    </row>
    <row r="1299" spans="46:46">
      <c r="AT1299" s="165"/>
    </row>
    <row r="1300" spans="46:46">
      <c r="AT1300" s="165"/>
    </row>
    <row r="1301" spans="46:46">
      <c r="AT1301" s="165"/>
    </row>
    <row r="1302" spans="46:46">
      <c r="AT1302" s="165"/>
    </row>
    <row r="1303" spans="46:46">
      <c r="AT1303" s="165"/>
    </row>
    <row r="1304" spans="46:46">
      <c r="AT1304" s="165"/>
    </row>
    <row r="1305" spans="46:46">
      <c r="AT1305" s="165"/>
    </row>
    <row r="1306" spans="46:46">
      <c r="AT1306" s="165"/>
    </row>
    <row r="1307" spans="46:46">
      <c r="AT1307" s="165"/>
    </row>
    <row r="1308" spans="46:46">
      <c r="AT1308" s="165"/>
    </row>
    <row r="1309" spans="46:46">
      <c r="AT1309" s="165"/>
    </row>
    <row r="1310" spans="46:46">
      <c r="AT1310" s="165"/>
    </row>
    <row r="1311" spans="46:46">
      <c r="AT1311" s="165"/>
    </row>
    <row r="1312" spans="46:46">
      <c r="AT1312" s="165"/>
    </row>
    <row r="1313" spans="46:46">
      <c r="AT1313" s="165"/>
    </row>
    <row r="1314" spans="46:46">
      <c r="AT1314" s="165"/>
    </row>
    <row r="1315" spans="46:46">
      <c r="AT1315" s="165"/>
    </row>
    <row r="1316" spans="46:46">
      <c r="AT1316" s="165"/>
    </row>
    <row r="1317" spans="46:46">
      <c r="AT1317" s="165"/>
    </row>
    <row r="1318" spans="46:46">
      <c r="AT1318" s="165"/>
    </row>
    <row r="1319" spans="46:46">
      <c r="AT1319" s="165"/>
    </row>
    <row r="1320" spans="46:46">
      <c r="AT1320" s="165"/>
    </row>
    <row r="1321" spans="46:46">
      <c r="AT1321" s="165"/>
    </row>
    <row r="1322" spans="46:46">
      <c r="AT1322" s="165"/>
    </row>
    <row r="1323" spans="46:46">
      <c r="AT1323" s="165"/>
    </row>
    <row r="1324" spans="46:46">
      <c r="AT1324" s="165"/>
    </row>
    <row r="1325" spans="46:46">
      <c r="AT1325" s="165"/>
    </row>
    <row r="1326" spans="46:46">
      <c r="AT1326" s="165"/>
    </row>
    <row r="1327" spans="46:46">
      <c r="AT1327" s="165"/>
    </row>
    <row r="1328" spans="46:46">
      <c r="AT1328" s="165"/>
    </row>
    <row r="1329" spans="46:46">
      <c r="AT1329" s="165"/>
    </row>
    <row r="1330" spans="46:46">
      <c r="AT1330" s="165"/>
    </row>
    <row r="1331" spans="46:46">
      <c r="AT1331" s="165"/>
    </row>
    <row r="1332" spans="46:46">
      <c r="AT1332" s="165"/>
    </row>
    <row r="1333" spans="46:46">
      <c r="AT1333" s="165"/>
    </row>
    <row r="1334" spans="46:46">
      <c r="AT1334" s="165"/>
    </row>
    <row r="1335" spans="46:46">
      <c r="AT1335" s="165"/>
    </row>
    <row r="1336" spans="46:46">
      <c r="AT1336" s="165"/>
    </row>
    <row r="1337" spans="46:46">
      <c r="AT1337" s="165"/>
    </row>
    <row r="1338" spans="46:46">
      <c r="AT1338" s="165"/>
    </row>
    <row r="1339" spans="46:46">
      <c r="AT1339" s="165"/>
    </row>
    <row r="1340" spans="46:46">
      <c r="AT1340" s="165"/>
    </row>
    <row r="1341" spans="46:46">
      <c r="AT1341" s="165"/>
    </row>
    <row r="1342" spans="46:46">
      <c r="AT1342" s="165"/>
    </row>
    <row r="1343" spans="46:46">
      <c r="AT1343" s="165"/>
    </row>
    <row r="1344" spans="46:46">
      <c r="AT1344" s="165"/>
    </row>
    <row r="1345" spans="46:46">
      <c r="AT1345" s="165"/>
    </row>
    <row r="1346" spans="46:46">
      <c r="AT1346" s="165"/>
    </row>
    <row r="1347" spans="46:46">
      <c r="AT1347" s="165"/>
    </row>
    <row r="1348" spans="46:46">
      <c r="AT1348" s="165"/>
    </row>
    <row r="1349" spans="46:46">
      <c r="AT1349" s="165"/>
    </row>
    <row r="1350" spans="46:46">
      <c r="AT1350" s="165"/>
    </row>
    <row r="1351" spans="46:46">
      <c r="AT1351" s="165"/>
    </row>
    <row r="1352" spans="46:46">
      <c r="AT1352" s="165"/>
    </row>
    <row r="1353" spans="46:46">
      <c r="AT1353" s="165"/>
    </row>
    <row r="1354" spans="46:46">
      <c r="AT1354" s="165"/>
    </row>
    <row r="1355" spans="46:46">
      <c r="AT1355" s="165"/>
    </row>
    <row r="1356" spans="46:46">
      <c r="AT1356" s="165"/>
    </row>
    <row r="1357" spans="46:46">
      <c r="AT1357" s="165"/>
    </row>
    <row r="1358" spans="46:46">
      <c r="AT1358" s="165"/>
    </row>
    <row r="1359" spans="46:46">
      <c r="AT1359" s="165"/>
    </row>
    <row r="1360" spans="46:46">
      <c r="AT1360" s="165"/>
    </row>
    <row r="1361" spans="46:46">
      <c r="AT1361" s="165"/>
    </row>
    <row r="1362" spans="46:46">
      <c r="AT1362" s="165"/>
    </row>
    <row r="1363" spans="46:46">
      <c r="AT1363" s="165"/>
    </row>
    <row r="1364" spans="46:46">
      <c r="AT1364" s="165"/>
    </row>
    <row r="1365" spans="46:46">
      <c r="AT1365" s="165"/>
    </row>
    <row r="1366" spans="46:46">
      <c r="AT1366" s="165"/>
    </row>
    <row r="1367" spans="46:46">
      <c r="AT1367" s="165"/>
    </row>
    <row r="1368" spans="46:46">
      <c r="AT1368" s="165"/>
    </row>
    <row r="1369" spans="46:46">
      <c r="AT1369" s="165"/>
    </row>
    <row r="1370" spans="46:46">
      <c r="AT1370" s="165"/>
    </row>
    <row r="1371" spans="46:46">
      <c r="AT1371" s="165"/>
    </row>
    <row r="1372" spans="46:46">
      <c r="AT1372" s="165"/>
    </row>
    <row r="1373" spans="46:46">
      <c r="AT1373" s="165"/>
    </row>
    <row r="1374" spans="46:46">
      <c r="AT1374" s="165"/>
    </row>
    <row r="1375" spans="46:46">
      <c r="AT1375" s="165"/>
    </row>
    <row r="1376" spans="46:46">
      <c r="AT1376" s="165"/>
    </row>
    <row r="1377" spans="46:46">
      <c r="AT1377" s="165"/>
    </row>
    <row r="1378" spans="46:46">
      <c r="AT1378" s="165"/>
    </row>
    <row r="1379" spans="46:46">
      <c r="AT1379" s="165"/>
    </row>
    <row r="1380" spans="46:46">
      <c r="AT1380" s="165"/>
    </row>
    <row r="1381" spans="46:46">
      <c r="AT1381" s="165"/>
    </row>
    <row r="1382" spans="46:46">
      <c r="AT1382" s="165"/>
    </row>
    <row r="1383" spans="46:46">
      <c r="AT1383" s="165"/>
    </row>
    <row r="1384" spans="46:46">
      <c r="AT1384" s="165"/>
    </row>
    <row r="1385" spans="46:46">
      <c r="AT1385" s="165"/>
    </row>
    <row r="1386" spans="46:46">
      <c r="AT1386" s="165"/>
    </row>
    <row r="1387" spans="46:46">
      <c r="AT1387" s="165"/>
    </row>
    <row r="1388" spans="46:46">
      <c r="AT1388" s="165"/>
    </row>
    <row r="1389" spans="46:46">
      <c r="AT1389" s="165"/>
    </row>
    <row r="1390" spans="46:46">
      <c r="AT1390" s="165"/>
    </row>
    <row r="1391" spans="46:46">
      <c r="AT1391" s="165"/>
    </row>
    <row r="1392" spans="46:46">
      <c r="AT1392" s="165"/>
    </row>
    <row r="1393" spans="46:46">
      <c r="AT1393" s="165"/>
    </row>
    <row r="1394" spans="46:46">
      <c r="AT1394" s="165"/>
    </row>
    <row r="1395" spans="46:46">
      <c r="AT1395" s="165"/>
    </row>
    <row r="1396" spans="46:46">
      <c r="AT1396" s="165"/>
    </row>
    <row r="1397" spans="46:46">
      <c r="AT1397" s="165"/>
    </row>
    <row r="1398" spans="46:46">
      <c r="AT1398" s="165"/>
    </row>
    <row r="1399" spans="46:46">
      <c r="AT1399" s="165"/>
    </row>
    <row r="1400" spans="46:46">
      <c r="AT1400" s="165"/>
    </row>
    <row r="1401" spans="46:46">
      <c r="AT1401" s="165"/>
    </row>
    <row r="1402" spans="46:46">
      <c r="AT1402" s="165"/>
    </row>
    <row r="1403" spans="46:46">
      <c r="AT1403" s="165"/>
    </row>
    <row r="1404" spans="46:46">
      <c r="AT1404" s="165"/>
    </row>
    <row r="1405" spans="46:46">
      <c r="AT1405" s="165"/>
    </row>
    <row r="1406" spans="46:46">
      <c r="AT1406" s="165"/>
    </row>
    <row r="1407" spans="46:46">
      <c r="AT1407" s="165"/>
    </row>
    <row r="1408" spans="46:46">
      <c r="AT1408" s="165"/>
    </row>
    <row r="1409" spans="46:46">
      <c r="AT1409" s="165"/>
    </row>
    <row r="1410" spans="46:46">
      <c r="AT1410" s="165"/>
    </row>
    <row r="1411" spans="46:46">
      <c r="AT1411" s="165"/>
    </row>
    <row r="1412" spans="46:46">
      <c r="AT1412" s="165"/>
    </row>
    <row r="1413" spans="46:46">
      <c r="AT1413" s="165"/>
    </row>
    <row r="1414" spans="46:46">
      <c r="AT1414" s="165"/>
    </row>
    <row r="1415" spans="46:46">
      <c r="AT1415" s="165"/>
    </row>
    <row r="1416" spans="46:46">
      <c r="AT1416" s="165"/>
    </row>
    <row r="1417" spans="46:46">
      <c r="AT1417" s="165"/>
    </row>
    <row r="1418" spans="46:46">
      <c r="AT1418" s="165"/>
    </row>
    <row r="1419" spans="46:46">
      <c r="AT1419" s="165"/>
    </row>
    <row r="1420" spans="46:46">
      <c r="AT1420" s="165"/>
    </row>
    <row r="1421" spans="46:46">
      <c r="AT1421" s="165"/>
    </row>
    <row r="1422" spans="46:46">
      <c r="AT1422" s="165"/>
    </row>
    <row r="1423" spans="46:46">
      <c r="AT1423" s="165"/>
    </row>
    <row r="1424" spans="46:46">
      <c r="AT1424" s="165"/>
    </row>
    <row r="1425" spans="46:46">
      <c r="AT1425" s="165"/>
    </row>
    <row r="1426" spans="46:46">
      <c r="AT1426" s="165"/>
    </row>
    <row r="1427" spans="46:46">
      <c r="AT1427" s="165"/>
    </row>
    <row r="1428" spans="46:46">
      <c r="AT1428" s="165"/>
    </row>
    <row r="1429" spans="46:46">
      <c r="AT1429" s="165"/>
    </row>
    <row r="1430" spans="46:46">
      <c r="AT1430" s="165"/>
    </row>
    <row r="1431" spans="46:46">
      <c r="AT1431" s="165"/>
    </row>
    <row r="1432" spans="46:46">
      <c r="AT1432" s="165"/>
    </row>
    <row r="1433" spans="46:46">
      <c r="AT1433" s="165"/>
    </row>
    <row r="1434" spans="46:46">
      <c r="AT1434" s="165"/>
    </row>
    <row r="1435" spans="46:46">
      <c r="AT1435" s="165"/>
    </row>
    <row r="1436" spans="46:46">
      <c r="AT1436" s="165"/>
    </row>
    <row r="1437" spans="46:46">
      <c r="AT1437" s="165"/>
    </row>
    <row r="1438" spans="46:46">
      <c r="AT1438" s="165"/>
    </row>
    <row r="1439" spans="46:46">
      <c r="AT1439" s="165"/>
    </row>
    <row r="1440" spans="46:46">
      <c r="AT1440" s="165"/>
    </row>
    <row r="1441" spans="46:46">
      <c r="AT1441" s="165"/>
    </row>
    <row r="1442" spans="46:46">
      <c r="AT1442" s="165"/>
    </row>
    <row r="1443" spans="46:46">
      <c r="AT1443" s="165"/>
    </row>
    <row r="1444" spans="46:46">
      <c r="AT1444" s="165"/>
    </row>
    <row r="1445" spans="46:46">
      <c r="AT1445" s="165"/>
    </row>
    <row r="1446" spans="46:46">
      <c r="AT1446" s="165"/>
    </row>
    <row r="1447" spans="46:46">
      <c r="AT1447" s="165"/>
    </row>
    <row r="1448" spans="46:46">
      <c r="AT1448" s="165"/>
    </row>
    <row r="1449" spans="46:46">
      <c r="AT1449" s="165"/>
    </row>
    <row r="1450" spans="46:46">
      <c r="AT1450" s="165"/>
    </row>
    <row r="1451" spans="46:46">
      <c r="AT1451" s="165"/>
    </row>
    <row r="1452" spans="46:46">
      <c r="AT1452" s="165"/>
    </row>
    <row r="1453" spans="46:46">
      <c r="AT1453" s="165"/>
    </row>
    <row r="1454" spans="46:46">
      <c r="AT1454" s="165"/>
    </row>
    <row r="1455" spans="46:46">
      <c r="AT1455" s="165"/>
    </row>
    <row r="1456" spans="46:46">
      <c r="AT1456" s="165"/>
    </row>
    <row r="1457" spans="46:46">
      <c r="AT1457" s="165"/>
    </row>
    <row r="1458" spans="46:46">
      <c r="AT1458" s="165"/>
    </row>
    <row r="1459" spans="46:46">
      <c r="AT1459" s="165"/>
    </row>
    <row r="1460" spans="46:46">
      <c r="AT1460" s="165"/>
    </row>
    <row r="1461" spans="46:46">
      <c r="AT1461" s="165"/>
    </row>
    <row r="1462" spans="46:46">
      <c r="AT1462" s="165"/>
    </row>
    <row r="1463" spans="46:46">
      <c r="AT1463" s="165"/>
    </row>
    <row r="1464" spans="46:46">
      <c r="AT1464" s="165"/>
    </row>
    <row r="1465" spans="46:46">
      <c r="AT1465" s="165"/>
    </row>
    <row r="1466" spans="46:46">
      <c r="AT1466" s="165"/>
    </row>
    <row r="1467" spans="46:46">
      <c r="AT1467" s="165"/>
    </row>
    <row r="1468" spans="46:46">
      <c r="AT1468" s="165"/>
    </row>
    <row r="1469" spans="46:46">
      <c r="AT1469" s="165"/>
    </row>
    <row r="1470" spans="46:46">
      <c r="AT1470" s="165"/>
    </row>
    <row r="1471" spans="46:46">
      <c r="AT1471" s="165"/>
    </row>
    <row r="1472" spans="46:46">
      <c r="AT1472" s="165"/>
    </row>
    <row r="1473" spans="46:46">
      <c r="AT1473" s="165"/>
    </row>
    <row r="1474" spans="46:46">
      <c r="AT1474" s="165"/>
    </row>
    <row r="1475" spans="46:46">
      <c r="AT1475" s="165"/>
    </row>
    <row r="1476" spans="46:46">
      <c r="AT1476" s="165"/>
    </row>
    <row r="1477" spans="46:46">
      <c r="AT1477" s="165"/>
    </row>
    <row r="1478" spans="46:46">
      <c r="AT1478" s="165"/>
    </row>
    <row r="1479" spans="46:46">
      <c r="AT1479" s="165"/>
    </row>
    <row r="1480" spans="46:46">
      <c r="AT1480" s="165"/>
    </row>
    <row r="1481" spans="46:46">
      <c r="AT1481" s="165"/>
    </row>
    <row r="1482" spans="46:46">
      <c r="AT1482" s="165"/>
    </row>
    <row r="1483" spans="46:46">
      <c r="AT1483" s="165"/>
    </row>
    <row r="1484" spans="46:46">
      <c r="AT1484" s="165"/>
    </row>
    <row r="1485" spans="46:46">
      <c r="AT1485" s="165"/>
    </row>
    <row r="1486" spans="46:46">
      <c r="AT1486" s="165"/>
    </row>
    <row r="1487" spans="46:46">
      <c r="AT1487" s="165"/>
    </row>
    <row r="1488" spans="46:46">
      <c r="AT1488" s="165"/>
    </row>
    <row r="1489" spans="46:46">
      <c r="AT1489" s="165"/>
    </row>
    <row r="1490" spans="46:46">
      <c r="AT1490" s="165"/>
    </row>
    <row r="1491" spans="46:46">
      <c r="AT1491" s="165"/>
    </row>
    <row r="1492" spans="46:46">
      <c r="AT1492" s="165"/>
    </row>
    <row r="1493" spans="46:46">
      <c r="AT1493" s="165"/>
    </row>
    <row r="1494" spans="46:46">
      <c r="AT1494" s="165"/>
    </row>
    <row r="1495" spans="46:46">
      <c r="AT1495" s="165"/>
    </row>
    <row r="1496" spans="46:46">
      <c r="AT1496" s="165"/>
    </row>
    <row r="1497" spans="46:46">
      <c r="AT1497" s="165"/>
    </row>
    <row r="1498" spans="46:46">
      <c r="AT1498" s="165"/>
    </row>
    <row r="1499" spans="46:46">
      <c r="AT1499" s="165"/>
    </row>
    <row r="1500" spans="46:46">
      <c r="AT1500" s="165"/>
    </row>
    <row r="1501" spans="46:46">
      <c r="AT1501" s="165"/>
    </row>
    <row r="1502" spans="46:46">
      <c r="AT1502" s="165"/>
    </row>
    <row r="1503" spans="46:46">
      <c r="AT1503" s="165"/>
    </row>
    <row r="1504" spans="46:46">
      <c r="AT1504" s="165"/>
    </row>
    <row r="1505" spans="46:46">
      <c r="AT1505" s="165"/>
    </row>
    <row r="1506" spans="46:46">
      <c r="AT1506" s="165"/>
    </row>
    <row r="1507" spans="46:46">
      <c r="AT1507" s="165"/>
    </row>
    <row r="1508" spans="46:46">
      <c r="AT1508" s="165"/>
    </row>
    <row r="1509" spans="46:46">
      <c r="AT1509" s="165"/>
    </row>
    <row r="1510" spans="46:46">
      <c r="AT1510" s="165"/>
    </row>
    <row r="1511" spans="46:46">
      <c r="AT1511" s="165"/>
    </row>
    <row r="1512" spans="46:46">
      <c r="AT1512" s="165"/>
    </row>
    <row r="1513" spans="46:46">
      <c r="AT1513" s="165"/>
    </row>
    <row r="1514" spans="46:46">
      <c r="AT1514" s="165"/>
    </row>
    <row r="1515" spans="46:46">
      <c r="AT1515" s="165"/>
    </row>
    <row r="1516" spans="46:46">
      <c r="AT1516" s="165"/>
    </row>
    <row r="1517" spans="46:46">
      <c r="AT1517" s="165"/>
    </row>
    <row r="1518" spans="46:46">
      <c r="AT1518" s="165"/>
    </row>
    <row r="1519" spans="46:46">
      <c r="AT1519" s="165"/>
    </row>
    <row r="1520" spans="46:46">
      <c r="AT1520" s="165"/>
    </row>
    <row r="1521" spans="46:46">
      <c r="AT1521" s="165"/>
    </row>
    <row r="1522" spans="46:46">
      <c r="AT1522" s="165"/>
    </row>
    <row r="1523" spans="46:46">
      <c r="AT1523" s="165"/>
    </row>
    <row r="1524" spans="46:46">
      <c r="AT1524" s="165"/>
    </row>
    <row r="1525" spans="46:46">
      <c r="AT1525" s="165"/>
    </row>
    <row r="1526" spans="46:46">
      <c r="AT1526" s="165"/>
    </row>
    <row r="1527" spans="46:46">
      <c r="AT1527" s="165"/>
    </row>
    <row r="1528" spans="46:46">
      <c r="AT1528" s="165"/>
    </row>
    <row r="1529" spans="46:46">
      <c r="AT1529" s="165"/>
    </row>
    <row r="1530" spans="46:46">
      <c r="AT1530" s="165"/>
    </row>
    <row r="1531" spans="46:46">
      <c r="AT1531" s="165"/>
    </row>
    <row r="1532" spans="46:46">
      <c r="AT1532" s="165"/>
    </row>
    <row r="1533" spans="46:46">
      <c r="AT1533" s="165"/>
    </row>
    <row r="1534" spans="46:46">
      <c r="AT1534" s="165"/>
    </row>
    <row r="1535" spans="46:46">
      <c r="AT1535" s="165"/>
    </row>
    <row r="1536" spans="46:46">
      <c r="AT1536" s="165"/>
    </row>
    <row r="1537" spans="46:46">
      <c r="AT1537" s="165"/>
    </row>
    <row r="1538" spans="46:46">
      <c r="AT1538" s="165"/>
    </row>
    <row r="1539" spans="46:46">
      <c r="AT1539" s="165"/>
    </row>
    <row r="1540" spans="46:46">
      <c r="AT1540" s="165"/>
    </row>
    <row r="1541" spans="46:46">
      <c r="AT1541" s="165"/>
    </row>
    <row r="1542" spans="46:46">
      <c r="AT1542" s="165"/>
    </row>
    <row r="1543" spans="46:46">
      <c r="AT1543" s="165"/>
    </row>
    <row r="1544" spans="46:46">
      <c r="AT1544" s="165"/>
    </row>
    <row r="1545" spans="46:46">
      <c r="AT1545" s="165"/>
    </row>
    <row r="1546" spans="46:46">
      <c r="AT1546" s="165"/>
    </row>
    <row r="1547" spans="46:46">
      <c r="AT1547" s="165"/>
    </row>
    <row r="1548" spans="46:46">
      <c r="AT1548" s="165"/>
    </row>
    <row r="1549" spans="46:46">
      <c r="AT1549" s="165"/>
    </row>
    <row r="1550" spans="46:46">
      <c r="AT1550" s="165"/>
    </row>
    <row r="1551" spans="46:46">
      <c r="AT1551" s="165"/>
    </row>
    <row r="1552" spans="46:46">
      <c r="AT1552" s="165"/>
    </row>
    <row r="1553" spans="46:46">
      <c r="AT1553" s="165"/>
    </row>
    <row r="1554" spans="46:46">
      <c r="AT1554" s="165"/>
    </row>
    <row r="1555" spans="46:46">
      <c r="AT1555" s="165"/>
    </row>
    <row r="1556" spans="46:46">
      <c r="AT1556" s="165"/>
    </row>
    <row r="1557" spans="46:46">
      <c r="AT1557" s="165"/>
    </row>
    <row r="1558" spans="46:46">
      <c r="AT1558" s="165"/>
    </row>
    <row r="1559" spans="46:46">
      <c r="AT1559" s="165"/>
    </row>
    <row r="1560" spans="46:46">
      <c r="AT1560" s="165"/>
    </row>
    <row r="1561" spans="46:46">
      <c r="AT1561" s="165"/>
    </row>
    <row r="1562" spans="46:46">
      <c r="AT1562" s="165"/>
    </row>
    <row r="1563" spans="46:46">
      <c r="AT1563" s="165"/>
    </row>
    <row r="1564" spans="46:46">
      <c r="AT1564" s="165"/>
    </row>
    <row r="1565" spans="46:46">
      <c r="AT1565" s="165"/>
    </row>
    <row r="1566" spans="46:46">
      <c r="AT1566" s="165"/>
    </row>
    <row r="1567" spans="46:46">
      <c r="AT1567" s="165"/>
    </row>
    <row r="1568" spans="46:46">
      <c r="AT1568" s="165"/>
    </row>
    <row r="1569" spans="46:46">
      <c r="AT1569" s="165"/>
    </row>
    <row r="1570" spans="46:46">
      <c r="AT1570" s="165"/>
    </row>
    <row r="1571" spans="46:46">
      <c r="AT1571" s="165"/>
    </row>
    <row r="1572" spans="46:46">
      <c r="AT1572" s="165"/>
    </row>
    <row r="1573" spans="46:46">
      <c r="AT1573" s="165"/>
    </row>
    <row r="1574" spans="46:46">
      <c r="AT1574" s="165"/>
    </row>
    <row r="1575" spans="46:46">
      <c r="AT1575" s="165"/>
    </row>
    <row r="1576" spans="46:46">
      <c r="AT1576" s="165"/>
    </row>
    <row r="1577" spans="46:46">
      <c r="AT1577" s="165"/>
    </row>
    <row r="1578" spans="46:46">
      <c r="AT1578" s="165"/>
    </row>
    <row r="1579" spans="46:46">
      <c r="AT1579" s="165"/>
    </row>
    <row r="1580" spans="46:46">
      <c r="AT1580" s="165"/>
    </row>
    <row r="1581" spans="46:46">
      <c r="AT1581" s="165"/>
    </row>
    <row r="1582" spans="46:46">
      <c r="AT1582" s="165"/>
    </row>
    <row r="1583" spans="46:46">
      <c r="AT1583" s="165"/>
    </row>
    <row r="1584" spans="46:46">
      <c r="AT1584" s="165"/>
    </row>
    <row r="1585" spans="46:46">
      <c r="AT1585" s="165"/>
    </row>
    <row r="1586" spans="46:46">
      <c r="AT1586" s="165"/>
    </row>
    <row r="1587" spans="46:46">
      <c r="AT1587" s="165"/>
    </row>
    <row r="1588" spans="46:46">
      <c r="AT1588" s="165"/>
    </row>
    <row r="1589" spans="46:46">
      <c r="AT1589" s="165"/>
    </row>
    <row r="1590" spans="46:46">
      <c r="AT1590" s="165"/>
    </row>
    <row r="1591" spans="46:46">
      <c r="AT1591" s="165"/>
    </row>
    <row r="1592" spans="46:46">
      <c r="AT1592" s="165"/>
    </row>
    <row r="1593" spans="46:46">
      <c r="AT1593" s="165"/>
    </row>
    <row r="1594" spans="46:46">
      <c r="AT1594" s="165"/>
    </row>
    <row r="1595" spans="46:46">
      <c r="AT1595" s="165"/>
    </row>
    <row r="1596" spans="46:46">
      <c r="AT1596" s="165"/>
    </row>
    <row r="1597" spans="46:46">
      <c r="AT1597" s="165"/>
    </row>
    <row r="1598" spans="46:46">
      <c r="AT1598" s="165"/>
    </row>
    <row r="1599" spans="46:46">
      <c r="AT1599" s="165"/>
    </row>
    <row r="1600" spans="46:46">
      <c r="AT1600" s="165"/>
    </row>
    <row r="1601" spans="46:46">
      <c r="AT1601" s="165"/>
    </row>
    <row r="1602" spans="46:46">
      <c r="AT1602" s="165"/>
    </row>
    <row r="1603" spans="46:46">
      <c r="AT1603" s="165"/>
    </row>
    <row r="1604" spans="46:46">
      <c r="AT1604" s="165"/>
    </row>
    <row r="1605" spans="46:46">
      <c r="AT1605" s="165"/>
    </row>
    <row r="1606" spans="46:46">
      <c r="AT1606" s="165"/>
    </row>
    <row r="1607" spans="46:46">
      <c r="AT1607" s="165"/>
    </row>
    <row r="1608" spans="46:46">
      <c r="AT1608" s="165"/>
    </row>
    <row r="1609" spans="46:46">
      <c r="AT1609" s="165"/>
    </row>
    <row r="1610" spans="46:46">
      <c r="AT1610" s="165"/>
    </row>
    <row r="1611" spans="46:46">
      <c r="AT1611" s="165"/>
    </row>
    <row r="1612" spans="46:46">
      <c r="AT1612" s="165"/>
    </row>
    <row r="1613" spans="46:46">
      <c r="AT1613" s="165"/>
    </row>
    <row r="1614" spans="46:46">
      <c r="AT1614" s="165"/>
    </row>
    <row r="1615" spans="46:46">
      <c r="AT1615" s="165"/>
    </row>
    <row r="1616" spans="46:46">
      <c r="AT1616" s="165"/>
    </row>
    <row r="1617" spans="46:46">
      <c r="AT1617" s="165"/>
    </row>
    <row r="1618" spans="46:46">
      <c r="AT1618" s="165"/>
    </row>
    <row r="1619" spans="46:46">
      <c r="AT1619" s="165"/>
    </row>
    <row r="1620" spans="46:46">
      <c r="AT1620" s="165"/>
    </row>
    <row r="1621" spans="46:46">
      <c r="AT1621" s="165"/>
    </row>
    <row r="1622" spans="46:46">
      <c r="AT1622" s="165"/>
    </row>
    <row r="1623" spans="46:46">
      <c r="AT1623" s="165"/>
    </row>
    <row r="1624" spans="46:46">
      <c r="AT1624" s="165"/>
    </row>
    <row r="1625" spans="46:46">
      <c r="AT1625" s="165"/>
    </row>
    <row r="1626" spans="46:46">
      <c r="AT1626" s="165"/>
    </row>
    <row r="1627" spans="46:46">
      <c r="AT1627" s="165"/>
    </row>
    <row r="1628" spans="46:46">
      <c r="AT1628" s="165"/>
    </row>
    <row r="1629" spans="46:46">
      <c r="AT1629" s="165"/>
    </row>
    <row r="1630" spans="46:46">
      <c r="AT1630" s="165"/>
    </row>
    <row r="1631" spans="46:46">
      <c r="AT1631" s="165"/>
    </row>
    <row r="1632" spans="46:46">
      <c r="AT1632" s="165"/>
    </row>
    <row r="1633" spans="46:46">
      <c r="AT1633" s="165"/>
    </row>
    <row r="1634" spans="46:46">
      <c r="AT1634" s="165"/>
    </row>
    <row r="1635" spans="46:46">
      <c r="AT1635" s="165"/>
    </row>
    <row r="1636" spans="46:46">
      <c r="AT1636" s="165"/>
    </row>
    <row r="1637" spans="46:46">
      <c r="AT1637" s="165"/>
    </row>
    <row r="1638" spans="46:46">
      <c r="AT1638" s="165"/>
    </row>
    <row r="1639" spans="46:46">
      <c r="AT1639" s="165"/>
    </row>
    <row r="1640" spans="46:46">
      <c r="AT1640" s="165"/>
    </row>
    <row r="1641" spans="46:46">
      <c r="AT1641" s="165"/>
    </row>
    <row r="1642" spans="46:46">
      <c r="AT1642" s="165"/>
    </row>
    <row r="1643" spans="46:46">
      <c r="AT1643" s="165"/>
    </row>
    <row r="1644" spans="46:46">
      <c r="AT1644" s="165"/>
    </row>
    <row r="1645" spans="46:46">
      <c r="AT1645" s="165"/>
    </row>
    <row r="1646" spans="46:46">
      <c r="AT1646" s="165"/>
    </row>
    <row r="1647" spans="46:46">
      <c r="AT1647" s="165"/>
    </row>
    <row r="1648" spans="46:46">
      <c r="AT1648" s="165"/>
    </row>
    <row r="1649" spans="46:46">
      <c r="AT1649" s="165"/>
    </row>
    <row r="1650" spans="46:46">
      <c r="AT1650" s="165"/>
    </row>
    <row r="1651" spans="46:46">
      <c r="AT1651" s="165"/>
    </row>
    <row r="1652" spans="46:46">
      <c r="AT1652" s="165"/>
    </row>
    <row r="1653" spans="46:46">
      <c r="AT1653" s="165"/>
    </row>
    <row r="1654" spans="46:46">
      <c r="AT1654" s="165"/>
    </row>
    <row r="1655" spans="46:46">
      <c r="AT1655" s="165"/>
    </row>
    <row r="1656" spans="46:46">
      <c r="AT1656" s="165"/>
    </row>
    <row r="1657" spans="46:46">
      <c r="AT1657" s="165"/>
    </row>
    <row r="1658" spans="46:46">
      <c r="AT1658" s="165"/>
    </row>
    <row r="1659" spans="46:46">
      <c r="AT1659" s="165"/>
    </row>
    <row r="1660" spans="46:46">
      <c r="AT1660" s="165"/>
    </row>
    <row r="1661" spans="46:46">
      <c r="AT1661" s="165"/>
    </row>
    <row r="1662" spans="46:46">
      <c r="AT1662" s="165"/>
    </row>
    <row r="1663" spans="46:46">
      <c r="AT1663" s="165"/>
    </row>
    <row r="1664" spans="46:46">
      <c r="AT1664" s="165"/>
    </row>
    <row r="1665" spans="46:46">
      <c r="AT1665" s="165"/>
    </row>
    <row r="1666" spans="46:46">
      <c r="AT1666" s="165"/>
    </row>
    <row r="1667" spans="46:46">
      <c r="AT1667" s="165"/>
    </row>
    <row r="1668" spans="46:46">
      <c r="AT1668" s="165"/>
    </row>
    <row r="1669" spans="46:46">
      <c r="AT1669" s="165"/>
    </row>
    <row r="1670" spans="46:46">
      <c r="AT1670" s="165"/>
    </row>
    <row r="1671" spans="46:46">
      <c r="AT1671" s="165"/>
    </row>
    <row r="1672" spans="46:46">
      <c r="AT1672" s="165"/>
    </row>
    <row r="1673" spans="46:46">
      <c r="AT1673" s="165"/>
    </row>
    <row r="1674" spans="46:46">
      <c r="AT1674" s="165"/>
    </row>
    <row r="1675" spans="46:46">
      <c r="AT1675" s="165"/>
    </row>
    <row r="1676" spans="46:46">
      <c r="AT1676" s="165"/>
    </row>
    <row r="1677" spans="46:46">
      <c r="AT1677" s="165"/>
    </row>
    <row r="1678" spans="46:46">
      <c r="AT1678" s="165"/>
    </row>
    <row r="1679" spans="46:46">
      <c r="AT1679" s="165"/>
    </row>
    <row r="1680" spans="46:46">
      <c r="AT1680" s="165"/>
    </row>
    <row r="1681" spans="46:46">
      <c r="AT1681" s="165"/>
    </row>
    <row r="1682" spans="46:46">
      <c r="AT1682" s="165"/>
    </row>
    <row r="1683" spans="46:46">
      <c r="AT1683" s="165"/>
    </row>
    <row r="1684" spans="46:46">
      <c r="AT1684" s="165"/>
    </row>
    <row r="1685" spans="46:46">
      <c r="AT1685" s="165"/>
    </row>
    <row r="1686" spans="46:46">
      <c r="AT1686" s="165"/>
    </row>
    <row r="1687" spans="46:46">
      <c r="AT1687" s="165"/>
    </row>
    <row r="1688" spans="46:46">
      <c r="AT1688" s="165"/>
    </row>
    <row r="1689" spans="46:46">
      <c r="AT1689" s="165"/>
    </row>
    <row r="1690" spans="46:46">
      <c r="AT1690" s="165"/>
    </row>
    <row r="1691" spans="46:46">
      <c r="AT1691" s="165"/>
    </row>
    <row r="1692" spans="46:46">
      <c r="AT1692" s="165"/>
    </row>
    <row r="1693" spans="46:46">
      <c r="AT1693" s="165"/>
    </row>
    <row r="1694" spans="46:46">
      <c r="AT1694" s="165"/>
    </row>
    <row r="1695" spans="46:46">
      <c r="AT1695" s="165"/>
    </row>
    <row r="1696" spans="46:46">
      <c r="AT1696" s="165"/>
    </row>
    <row r="1697" spans="46:46">
      <c r="AT1697" s="165"/>
    </row>
    <row r="1698" spans="46:46">
      <c r="AT1698" s="165"/>
    </row>
    <row r="1699" spans="46:46">
      <c r="AT1699" s="165"/>
    </row>
    <row r="1700" spans="46:46">
      <c r="AT1700" s="165"/>
    </row>
    <row r="1701" spans="46:46">
      <c r="AT1701" s="165"/>
    </row>
    <row r="1702" spans="46:46">
      <c r="AT1702" s="165"/>
    </row>
    <row r="1703" spans="46:46">
      <c r="AT1703" s="165"/>
    </row>
    <row r="1704" spans="46:46">
      <c r="AT1704" s="165"/>
    </row>
    <row r="1705" spans="46:46">
      <c r="AT1705" s="165"/>
    </row>
    <row r="1706" spans="46:46">
      <c r="AT1706" s="165"/>
    </row>
    <row r="1707" spans="46:46">
      <c r="AT1707" s="165"/>
    </row>
    <row r="1708" spans="46:46">
      <c r="AT1708" s="165"/>
    </row>
    <row r="1709" spans="46:46">
      <c r="AT1709" s="165"/>
    </row>
    <row r="1710" spans="46:46">
      <c r="AT1710" s="165"/>
    </row>
    <row r="1711" spans="46:46">
      <c r="AT1711" s="165"/>
    </row>
    <row r="1712" spans="46:46">
      <c r="AT1712" s="165"/>
    </row>
    <row r="1713" spans="46:46">
      <c r="AT1713" s="165"/>
    </row>
    <row r="1714" spans="46:46">
      <c r="AT1714" s="165"/>
    </row>
    <row r="1715" spans="46:46">
      <c r="AT1715" s="165"/>
    </row>
    <row r="1716" spans="46:46">
      <c r="AT1716" s="165"/>
    </row>
    <row r="1717" spans="46:46">
      <c r="AT1717" s="165"/>
    </row>
    <row r="1718" spans="46:46">
      <c r="AT1718" s="165"/>
    </row>
    <row r="1719" spans="46:46">
      <c r="AT1719" s="165"/>
    </row>
    <row r="1720" spans="46:46">
      <c r="AT1720" s="165"/>
    </row>
    <row r="1721" spans="46:46">
      <c r="AT1721" s="165"/>
    </row>
    <row r="1722" spans="46:46">
      <c r="AT1722" s="165"/>
    </row>
    <row r="1723" spans="46:46">
      <c r="AT1723" s="165"/>
    </row>
    <row r="1724" spans="46:46">
      <c r="AT1724" s="165"/>
    </row>
    <row r="1725" spans="46:46">
      <c r="AT1725" s="165"/>
    </row>
    <row r="1726" spans="46:46">
      <c r="AT1726" s="165"/>
    </row>
    <row r="1727" spans="46:46">
      <c r="AT1727" s="165"/>
    </row>
    <row r="1728" spans="46:46">
      <c r="AT1728" s="165"/>
    </row>
    <row r="1729" spans="46:46">
      <c r="AT1729" s="165"/>
    </row>
    <row r="1730" spans="46:46">
      <c r="AT1730" s="165"/>
    </row>
    <row r="1731" spans="46:46">
      <c r="AT1731" s="165"/>
    </row>
    <row r="1732" spans="46:46">
      <c r="AT1732" s="165"/>
    </row>
    <row r="1733" spans="46:46">
      <c r="AT1733" s="165"/>
    </row>
    <row r="1734" spans="46:46">
      <c r="AT1734" s="165"/>
    </row>
    <row r="1735" spans="46:46">
      <c r="AT1735" s="165"/>
    </row>
    <row r="1736" spans="46:46">
      <c r="AT1736" s="165"/>
    </row>
    <row r="1737" spans="46:46">
      <c r="AT1737" s="165"/>
    </row>
    <row r="1738" spans="46:46">
      <c r="AT1738" s="165"/>
    </row>
    <row r="1739" spans="46:46">
      <c r="AT1739" s="165"/>
    </row>
    <row r="1740" spans="46:46">
      <c r="AT1740" s="165"/>
    </row>
    <row r="1741" spans="46:46">
      <c r="AT1741" s="165"/>
    </row>
    <row r="1742" spans="46:46">
      <c r="AT1742" s="165"/>
    </row>
    <row r="1743" spans="46:46">
      <c r="AT1743" s="165"/>
    </row>
    <row r="1744" spans="46:46">
      <c r="AT1744" s="165"/>
    </row>
    <row r="1745" spans="46:46">
      <c r="AT1745" s="165"/>
    </row>
    <row r="1746" spans="46:46">
      <c r="AT1746" s="165"/>
    </row>
    <row r="1747" spans="46:46">
      <c r="AT1747" s="165"/>
    </row>
    <row r="1748" spans="46:46">
      <c r="AT1748" s="165"/>
    </row>
    <row r="1749" spans="46:46">
      <c r="AT1749" s="165"/>
    </row>
    <row r="1750" spans="46:46">
      <c r="AT1750" s="165"/>
    </row>
    <row r="1751" spans="46:46">
      <c r="AT1751" s="165"/>
    </row>
    <row r="1752" spans="46:46">
      <c r="AT1752" s="165"/>
    </row>
    <row r="1753" spans="46:46">
      <c r="AT1753" s="165"/>
    </row>
    <row r="1754" spans="46:46">
      <c r="AT1754" s="165"/>
    </row>
    <row r="1755" spans="46:46">
      <c r="AT1755" s="165"/>
    </row>
    <row r="1756" spans="46:46">
      <c r="AT1756" s="165"/>
    </row>
    <row r="1757" spans="46:46">
      <c r="AT1757" s="165"/>
    </row>
    <row r="1758" spans="46:46">
      <c r="AT1758" s="165"/>
    </row>
    <row r="1759" spans="46:46">
      <c r="AT1759" s="165"/>
    </row>
    <row r="1760" spans="46:46">
      <c r="AT1760" s="165"/>
    </row>
    <row r="1761" spans="46:46">
      <c r="AT1761" s="165"/>
    </row>
    <row r="1762" spans="46:46">
      <c r="AT1762" s="165"/>
    </row>
    <row r="1763" spans="46:46">
      <c r="AT1763" s="165"/>
    </row>
    <row r="1764" spans="46:46">
      <c r="AT1764" s="165"/>
    </row>
    <row r="1765" spans="46:46">
      <c r="AT1765" s="165"/>
    </row>
    <row r="1766" spans="46:46">
      <c r="AT1766" s="165"/>
    </row>
    <row r="1767" spans="46:46">
      <c r="AT1767" s="165"/>
    </row>
    <row r="1768" spans="46:46">
      <c r="AT1768" s="165"/>
    </row>
    <row r="1769" spans="46:46">
      <c r="AT1769" s="165"/>
    </row>
    <row r="1770" spans="46:46">
      <c r="AT1770" s="165"/>
    </row>
    <row r="1771" spans="46:46">
      <c r="AT1771" s="165"/>
    </row>
    <row r="1772" spans="46:46">
      <c r="AT1772" s="165"/>
    </row>
    <row r="1773" spans="46:46">
      <c r="AT1773" s="165"/>
    </row>
    <row r="1774" spans="46:46">
      <c r="AT1774" s="165"/>
    </row>
    <row r="1775" spans="46:46">
      <c r="AT1775" s="165"/>
    </row>
    <row r="1776" spans="46:46">
      <c r="AT1776" s="165"/>
    </row>
    <row r="1777" spans="46:46">
      <c r="AT1777" s="165"/>
    </row>
    <row r="1778" spans="46:46">
      <c r="AT1778" s="165"/>
    </row>
    <row r="1779" spans="46:46">
      <c r="AT1779" s="165"/>
    </row>
    <row r="1780" spans="46:46">
      <c r="AT1780" s="165"/>
    </row>
    <row r="1781" spans="46:46">
      <c r="AT1781" s="165"/>
    </row>
    <row r="1782" spans="46:46">
      <c r="AT1782" s="165"/>
    </row>
    <row r="1783" spans="46:46">
      <c r="AT1783" s="165"/>
    </row>
    <row r="1784" spans="46:46">
      <c r="AT1784" s="165"/>
    </row>
    <row r="1785" spans="46:46">
      <c r="AT1785" s="165"/>
    </row>
    <row r="1786" spans="46:46">
      <c r="AT1786" s="165"/>
    </row>
    <row r="1787" spans="46:46">
      <c r="AT1787" s="165"/>
    </row>
    <row r="1788" spans="46:46">
      <c r="AT1788" s="165"/>
    </row>
    <row r="1789" spans="46:46">
      <c r="AT1789" s="165"/>
    </row>
    <row r="1790" spans="46:46">
      <c r="AT1790" s="165"/>
    </row>
    <row r="1791" spans="46:46">
      <c r="AT1791" s="165"/>
    </row>
    <row r="1792" spans="46:46">
      <c r="AT1792" s="165"/>
    </row>
    <row r="1793" spans="46:46">
      <c r="AT1793" s="165"/>
    </row>
    <row r="1794" spans="46:46">
      <c r="AT1794" s="165"/>
    </row>
    <row r="1795" spans="46:46">
      <c r="AT1795" s="165"/>
    </row>
    <row r="1796" spans="46:46">
      <c r="AT1796" s="165"/>
    </row>
    <row r="1797" spans="46:46">
      <c r="AT1797" s="165"/>
    </row>
    <row r="1798" spans="46:46">
      <c r="AT1798" s="165"/>
    </row>
    <row r="1799" spans="46:46">
      <c r="AT1799" s="165"/>
    </row>
    <row r="1800" spans="46:46">
      <c r="AT1800" s="165"/>
    </row>
    <row r="1801" spans="46:46">
      <c r="AT1801" s="165"/>
    </row>
    <row r="1802" spans="46:46">
      <c r="AT1802" s="165"/>
    </row>
    <row r="1803" spans="46:46">
      <c r="AT1803" s="165"/>
    </row>
    <row r="1804" spans="46:46">
      <c r="AT1804" s="165"/>
    </row>
    <row r="1805" spans="46:46">
      <c r="AT1805" s="165"/>
    </row>
    <row r="1806" spans="46:46">
      <c r="AT1806" s="165"/>
    </row>
    <row r="1807" spans="46:46">
      <c r="AT1807" s="165"/>
    </row>
    <row r="1808" spans="46:46">
      <c r="AT1808" s="165"/>
    </row>
    <row r="1809" spans="46:46">
      <c r="AT1809" s="165"/>
    </row>
    <row r="1810" spans="46:46">
      <c r="AT1810" s="165"/>
    </row>
    <row r="1811" spans="46:46">
      <c r="AT1811" s="165"/>
    </row>
    <row r="1812" spans="46:46">
      <c r="AT1812" s="165"/>
    </row>
    <row r="1813" spans="46:46">
      <c r="AT1813" s="165"/>
    </row>
    <row r="1814" spans="46:46">
      <c r="AT1814" s="165"/>
    </row>
    <row r="1815" spans="46:46">
      <c r="AT1815" s="165"/>
    </row>
    <row r="1816" spans="46:46">
      <c r="AT1816" s="165"/>
    </row>
    <row r="1817" spans="46:46">
      <c r="AT1817" s="165"/>
    </row>
    <row r="1818" spans="46:46">
      <c r="AT1818" s="165"/>
    </row>
    <row r="1819" spans="46:46">
      <c r="AT1819" s="165"/>
    </row>
    <row r="1820" spans="46:46">
      <c r="AT1820" s="165"/>
    </row>
    <row r="1821" spans="46:46">
      <c r="AT1821" s="165"/>
    </row>
    <row r="1822" spans="46:46">
      <c r="AT1822" s="165"/>
    </row>
    <row r="1823" spans="46:46">
      <c r="AT1823" s="165"/>
    </row>
    <row r="1824" spans="46:46">
      <c r="AT1824" s="165"/>
    </row>
    <row r="1825" spans="46:46">
      <c r="AT1825" s="165"/>
    </row>
    <row r="1826" spans="46:46">
      <c r="AT1826" s="165"/>
    </row>
    <row r="1827" spans="46:46">
      <c r="AT1827" s="165"/>
    </row>
    <row r="1828" spans="46:46">
      <c r="AT1828" s="165"/>
    </row>
    <row r="1829" spans="46:46">
      <c r="AT1829" s="165"/>
    </row>
    <row r="1830" spans="46:46">
      <c r="AT1830" s="165"/>
    </row>
    <row r="1831" spans="46:46">
      <c r="AT1831" s="165"/>
    </row>
    <row r="1832" spans="46:46">
      <c r="AT1832" s="165"/>
    </row>
    <row r="1833" spans="46:46">
      <c r="AT1833" s="165"/>
    </row>
    <row r="1834" spans="46:46">
      <c r="AT1834" s="165"/>
    </row>
    <row r="1835" spans="46:46">
      <c r="AT1835" s="165"/>
    </row>
    <row r="1836" spans="46:46">
      <c r="AT1836" s="165"/>
    </row>
    <row r="1837" spans="46:46">
      <c r="AT1837" s="165"/>
    </row>
    <row r="1838" spans="46:46">
      <c r="AT1838" s="165"/>
    </row>
    <row r="1839" spans="46:46">
      <c r="AT1839" s="165"/>
    </row>
    <row r="1840" spans="46:46">
      <c r="AT1840" s="165"/>
    </row>
    <row r="1841" spans="46:46">
      <c r="AT1841" s="165"/>
    </row>
    <row r="1842" spans="46:46">
      <c r="AT1842" s="165"/>
    </row>
    <row r="1843" spans="46:46">
      <c r="AT1843" s="165"/>
    </row>
    <row r="1844" spans="46:46">
      <c r="AT1844" s="165"/>
    </row>
    <row r="1845" spans="46:46">
      <c r="AT1845" s="165"/>
    </row>
    <row r="1846" spans="46:46">
      <c r="AT1846" s="165"/>
    </row>
    <row r="1847" spans="46:46">
      <c r="AT1847" s="165"/>
    </row>
    <row r="1848" spans="46:46">
      <c r="AT1848" s="165"/>
    </row>
    <row r="1849" spans="46:46">
      <c r="AT1849" s="165"/>
    </row>
    <row r="1850" spans="46:46">
      <c r="AT1850" s="165"/>
    </row>
    <row r="1851" spans="46:46">
      <c r="AT1851" s="165"/>
    </row>
    <row r="1852" spans="46:46">
      <c r="AT1852" s="165"/>
    </row>
    <row r="1853" spans="46:46">
      <c r="AT1853" s="165"/>
    </row>
    <row r="1854" spans="46:46">
      <c r="AT1854" s="165"/>
    </row>
    <row r="1855" spans="46:46">
      <c r="AT1855" s="165"/>
    </row>
    <row r="1856" spans="46:46">
      <c r="AT1856" s="165"/>
    </row>
    <row r="1857" spans="46:46">
      <c r="AT1857" s="165"/>
    </row>
    <row r="1858" spans="46:46">
      <c r="AT1858" s="165"/>
    </row>
    <row r="1859" spans="46:46">
      <c r="AT1859" s="165"/>
    </row>
    <row r="1860" spans="46:46">
      <c r="AT1860" s="165"/>
    </row>
    <row r="1861" spans="46:46">
      <c r="AT1861" s="165"/>
    </row>
    <row r="1862" spans="46:46">
      <c r="AT1862" s="165"/>
    </row>
    <row r="1863" spans="46:46">
      <c r="AT1863" s="165"/>
    </row>
    <row r="1864" spans="46:46">
      <c r="AT1864" s="165"/>
    </row>
    <row r="1865" spans="46:46">
      <c r="AT1865" s="165"/>
    </row>
    <row r="1866" spans="46:46">
      <c r="AT1866" s="165"/>
    </row>
    <row r="1867" spans="46:46">
      <c r="AT1867" s="165"/>
    </row>
    <row r="1868" spans="46:46">
      <c r="AT1868" s="165"/>
    </row>
    <row r="1869" spans="46:46">
      <c r="AT1869" s="165"/>
    </row>
    <row r="1870" spans="46:46">
      <c r="AT1870" s="165"/>
    </row>
    <row r="1871" spans="46:46">
      <c r="AT1871" s="165"/>
    </row>
    <row r="1872" spans="46:46">
      <c r="AT1872" s="165"/>
    </row>
    <row r="1873" spans="46:46">
      <c r="AT1873" s="165"/>
    </row>
    <row r="1874" spans="46:46">
      <c r="AT1874" s="165"/>
    </row>
    <row r="1875" spans="46:46">
      <c r="AT1875" s="165"/>
    </row>
    <row r="1876" spans="46:46">
      <c r="AT1876" s="165"/>
    </row>
    <row r="1877" spans="46:46">
      <c r="AT1877" s="165"/>
    </row>
    <row r="1878" spans="46:46">
      <c r="AT1878" s="165"/>
    </row>
    <row r="1879" spans="46:46">
      <c r="AT1879" s="165"/>
    </row>
    <row r="1880" spans="46:46">
      <c r="AT1880" s="165"/>
    </row>
    <row r="1881" spans="46:46">
      <c r="AT1881" s="165"/>
    </row>
    <row r="1882" spans="46:46">
      <c r="AT1882" s="165"/>
    </row>
    <row r="1883" spans="46:46">
      <c r="AT1883" s="165"/>
    </row>
    <row r="1884" spans="46:46">
      <c r="AT1884" s="165"/>
    </row>
    <row r="1885" spans="46:46">
      <c r="AT1885" s="165"/>
    </row>
    <row r="1886" spans="46:46">
      <c r="AT1886" s="165"/>
    </row>
    <row r="1887" spans="46:46">
      <c r="AT1887" s="165"/>
    </row>
    <row r="1888" spans="46:46">
      <c r="AT1888" s="165"/>
    </row>
    <row r="1889" spans="46:46">
      <c r="AT1889" s="165"/>
    </row>
    <row r="1890" spans="46:46">
      <c r="AT1890" s="165"/>
    </row>
    <row r="1891" spans="46:46">
      <c r="AT1891" s="165"/>
    </row>
    <row r="1892" spans="46:46">
      <c r="AT1892" s="165"/>
    </row>
    <row r="1893" spans="46:46">
      <c r="AT1893" s="165"/>
    </row>
    <row r="1894" spans="46:46">
      <c r="AT1894" s="165"/>
    </row>
    <row r="1895" spans="46:46">
      <c r="AT1895" s="165"/>
    </row>
    <row r="1896" spans="46:46">
      <c r="AT1896" s="165"/>
    </row>
    <row r="1897" spans="46:46">
      <c r="AT1897" s="165"/>
    </row>
    <row r="1898" spans="46:46">
      <c r="AT1898" s="165"/>
    </row>
    <row r="1899" spans="46:46">
      <c r="AT1899" s="165"/>
    </row>
    <row r="1900" spans="46:46">
      <c r="AT1900" s="165"/>
    </row>
    <row r="1901" spans="46:46">
      <c r="AT1901" s="165"/>
    </row>
  </sheetData>
  <autoFilter ref="A9:AX1063" xr:uid="{D12C25D3-D5AF-43CE-A1D1-1C682E896393}"/>
  <sortState xmlns:xlrd2="http://schemas.microsoft.com/office/spreadsheetml/2017/richdata2" ref="AB10:AT1153">
    <sortCondition ref="AB10"/>
  </sortState>
  <phoneticPr fontId="0" type="noConversion"/>
  <pageMargins left="0.75" right="0.75" top="1" bottom="1" header="0.5" footer="0.5"/>
  <pageSetup paperSize="5" orientation="landscape" r:id="rId1"/>
  <headerFooter alignWithMargins="0">
    <oddHeader>&amp;A</oddHeader>
    <oddFooter>Page &amp;P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autoPageBreaks="0" fitToPage="1"/>
  </sheetPr>
  <dimension ref="A1:AF39"/>
  <sheetViews>
    <sheetView showGridLines="0" zoomScaleNormal="100" workbookViewId="0">
      <pane ySplit="8" topLeftCell="A9" activePane="bottomLeft" state="frozen"/>
      <selection activeCell="C1069" sqref="C1069"/>
      <selection pane="bottomLeft"/>
    </sheetView>
  </sheetViews>
  <sheetFormatPr defaultColWidth="10.6640625" defaultRowHeight="12.75"/>
  <cols>
    <col min="1" max="1" width="3.1640625" style="6" customWidth="1"/>
    <col min="2" max="2" width="41.1640625" style="6" customWidth="1"/>
    <col min="3" max="3" width="9" style="6" customWidth="1"/>
    <col min="4" max="4" width="7.5" style="6" customWidth="1"/>
    <col min="5" max="5" width="8.5" style="6" customWidth="1"/>
    <col min="6" max="6" width="7.6640625" style="6" customWidth="1"/>
    <col min="7" max="7" width="7.5" style="6" customWidth="1"/>
    <col min="8" max="8" width="9.5" style="6" customWidth="1"/>
    <col min="9" max="9" width="7.83203125" style="6" customWidth="1"/>
    <col min="10" max="10" width="7.5" style="6" customWidth="1"/>
    <col min="11" max="11" width="1.5" style="6" customWidth="1"/>
    <col min="12" max="12" width="10.83203125" style="6" customWidth="1"/>
    <col min="13" max="13" width="9.1640625" style="6" bestFit="1" customWidth="1"/>
    <col min="14" max="14" width="9.1640625" style="6" customWidth="1"/>
    <col min="15" max="15" width="9.6640625" style="6" customWidth="1"/>
    <col min="16" max="16" width="11.1640625" style="6" customWidth="1"/>
    <col min="17" max="17" width="10.1640625" style="6" customWidth="1"/>
    <col min="18" max="18" width="0.6640625" style="6" customWidth="1"/>
    <col min="19" max="19" width="11.33203125" style="6" customWidth="1"/>
    <col min="20" max="20" width="10.6640625" style="6" customWidth="1"/>
    <col min="21" max="21" width="10.1640625" style="6" customWidth="1"/>
    <col min="22" max="22" width="28.6640625" style="6" customWidth="1"/>
    <col min="23" max="16384" width="10.6640625" style="6"/>
  </cols>
  <sheetData>
    <row r="1" spans="1:32" ht="27" thickBot="1">
      <c r="A1" s="759" t="s">
        <v>611</v>
      </c>
      <c r="B1" s="740"/>
      <c r="C1" s="744"/>
      <c r="D1" s="744"/>
      <c r="E1" s="744"/>
      <c r="F1" s="744"/>
      <c r="G1" s="744"/>
      <c r="H1" s="744"/>
      <c r="I1" s="744"/>
      <c r="J1" s="744"/>
      <c r="K1" s="744"/>
      <c r="L1" s="744"/>
      <c r="M1" s="744"/>
      <c r="N1" s="744"/>
      <c r="O1" s="744"/>
      <c r="P1" s="744"/>
      <c r="Q1" s="750"/>
      <c r="R1" s="744"/>
      <c r="S1" s="754"/>
    </row>
    <row r="2" spans="1:32" ht="13.5" hidden="1" thickBot="1">
      <c r="A2" s="737"/>
      <c r="B2" s="741"/>
      <c r="C2" s="745"/>
      <c r="D2" s="745"/>
      <c r="E2" s="745"/>
      <c r="F2" s="745"/>
      <c r="G2" s="745"/>
      <c r="H2" s="745"/>
      <c r="I2" s="745"/>
      <c r="J2" s="745"/>
      <c r="K2" s="745"/>
      <c r="L2" s="745"/>
      <c r="M2" s="745"/>
      <c r="N2" s="745"/>
      <c r="O2" s="745"/>
      <c r="P2" s="745"/>
      <c r="Q2" s="751"/>
      <c r="R2" s="745"/>
      <c r="S2" s="755"/>
    </row>
    <row r="3" spans="1:32" ht="45" customHeight="1" thickBot="1">
      <c r="A3" s="737"/>
      <c r="B3" s="742" t="s">
        <v>612</v>
      </c>
      <c r="C3" s="745"/>
      <c r="D3" s="745"/>
      <c r="E3" s="745"/>
      <c r="F3" s="745"/>
      <c r="G3" s="745"/>
      <c r="H3" s="747"/>
      <c r="I3" s="745"/>
      <c r="J3" s="748"/>
      <c r="K3" s="745"/>
      <c r="L3" s="745"/>
      <c r="M3" s="745"/>
      <c r="N3" s="745"/>
      <c r="O3" s="745"/>
      <c r="P3" s="745"/>
      <c r="Q3" s="752"/>
      <c r="R3" s="745"/>
      <c r="S3" s="755"/>
    </row>
    <row r="4" spans="1:32" ht="10.9" hidden="1" customHeight="1">
      <c r="A4" s="738"/>
      <c r="B4" s="758"/>
      <c r="C4" s="746">
        <f>VLOOKUP(charterinfo!J1,charterinfo_a,4)</f>
        <v>410</v>
      </c>
      <c r="D4" s="746">
        <f>VLOOKUP(orderCHA,charterinfo_a,5)</f>
        <v>35</v>
      </c>
      <c r="E4" s="746">
        <f>VLOOKUP(orderCHA,charterinfo_a,6)</f>
        <v>35</v>
      </c>
      <c r="F4" s="743"/>
      <c r="G4" s="743"/>
      <c r="H4" s="743"/>
      <c r="I4" s="743"/>
      <c r="J4" s="743"/>
      <c r="K4" s="743"/>
      <c r="L4" s="743"/>
      <c r="M4" s="743"/>
      <c r="N4" s="743"/>
      <c r="O4" s="743"/>
      <c r="P4" s="743"/>
      <c r="Q4" s="753"/>
      <c r="R4" s="743"/>
      <c r="S4" s="756"/>
    </row>
    <row r="5" spans="1:32" ht="6" hidden="1" customHeight="1">
      <c r="A5" s="739"/>
    </row>
    <row r="6" spans="1:32" s="763" customFormat="1" ht="15">
      <c r="A6" s="764" t="s">
        <v>613</v>
      </c>
      <c r="B6" s="760"/>
      <c r="C6" s="760"/>
      <c r="D6" s="760"/>
      <c r="E6" s="760"/>
      <c r="F6" s="760"/>
      <c r="G6" s="760"/>
      <c r="H6" s="760"/>
      <c r="I6" s="760"/>
      <c r="J6" s="760"/>
      <c r="K6" s="761"/>
      <c r="L6" s="760"/>
      <c r="M6" s="760"/>
      <c r="N6" s="760"/>
      <c r="O6" s="760"/>
      <c r="P6" s="760"/>
      <c r="Q6" s="760"/>
      <c r="R6" s="761"/>
      <c r="S6" s="762"/>
    </row>
    <row r="7" spans="1:32" ht="36.75">
      <c r="A7" s="827"/>
      <c r="B7" s="828" t="s">
        <v>614</v>
      </c>
      <c r="C7" s="829" t="str">
        <f>VLOOKUP(C4,codeCHA,2,FALSE)</f>
        <v>EXCEL ACADEMY</v>
      </c>
      <c r="D7" s="830"/>
      <c r="E7" s="830"/>
      <c r="F7" s="830"/>
      <c r="G7" s="830"/>
      <c r="H7" s="828" t="s">
        <v>615</v>
      </c>
      <c r="I7" s="829" t="str">
        <f>VLOOKUP(D4,code436,2,FALSE)</f>
        <v>BOSTON</v>
      </c>
      <c r="J7" s="830"/>
      <c r="K7" s="749"/>
      <c r="L7" s="830"/>
      <c r="M7" s="828" t="s">
        <v>616</v>
      </c>
      <c r="N7" s="829" t="str">
        <f>VLOOKUP(E4,code436,2,FALSE)</f>
        <v>BOSTON</v>
      </c>
      <c r="O7" s="830"/>
      <c r="P7" s="830"/>
      <c r="Q7" s="830"/>
      <c r="R7" s="749"/>
      <c r="S7" s="757"/>
    </row>
    <row r="8" spans="1:32" ht="33.75">
      <c r="A8" s="842" t="s">
        <v>617</v>
      </c>
      <c r="B8" s="793" t="s">
        <v>618</v>
      </c>
      <c r="C8" s="794" t="s">
        <v>619</v>
      </c>
      <c r="D8" s="795" t="s">
        <v>620</v>
      </c>
      <c r="E8" s="796" t="s">
        <v>621</v>
      </c>
      <c r="F8" s="796" t="s">
        <v>622</v>
      </c>
      <c r="G8" s="797" t="s">
        <v>623</v>
      </c>
      <c r="H8" s="797" t="s">
        <v>624</v>
      </c>
      <c r="I8" s="797" t="s">
        <v>625</v>
      </c>
      <c r="J8" s="797" t="s">
        <v>626</v>
      </c>
      <c r="K8" s="836"/>
      <c r="L8" s="798" t="s">
        <v>627</v>
      </c>
      <c r="M8" s="795" t="s">
        <v>628</v>
      </c>
      <c r="N8" s="799" t="s">
        <v>629</v>
      </c>
      <c r="O8" s="800" t="s">
        <v>630</v>
      </c>
      <c r="P8" s="801" t="s">
        <v>631</v>
      </c>
      <c r="Q8" s="799" t="s">
        <v>632</v>
      </c>
      <c r="R8" s="802"/>
      <c r="S8" s="840" t="s">
        <v>633</v>
      </c>
    </row>
    <row r="9" spans="1:32">
      <c r="A9" s="149" t="s">
        <v>634</v>
      </c>
      <c r="B9" s="145"/>
      <c r="C9" s="843" t="s">
        <v>574</v>
      </c>
      <c r="D9" s="766">
        <f>VLOOKUP(VLOOKUP(orderCHA,charterinfo_a,3), rate_chafnd,3)</f>
        <v>0</v>
      </c>
      <c r="E9" s="767">
        <f>VLOOKUP(VLOOKUP(orderCHA,charterinfo_a,3),rate_chafnd,4)</f>
        <v>0</v>
      </c>
      <c r="F9" s="767">
        <f>VLOOKUP(VLOOKUP(orderCHA,charterinfo_a,3),rate_chafnd,5)</f>
        <v>0</v>
      </c>
      <c r="G9" s="767">
        <f>VLOOKUP(VLOOKUP(orderCHA,charterinfo_a,3),rate_chafnd,6)</f>
        <v>75</v>
      </c>
      <c r="H9" s="767">
        <f>VLOOKUP(VLOOKUP(orderCHA,charterinfo_a,3),rate_chafnd,7)</f>
        <v>249</v>
      </c>
      <c r="I9" s="767">
        <f>VLOOKUP(VLOOKUP(orderCHA,charterinfo_a,3),rate_chafnd,8)</f>
        <v>345</v>
      </c>
      <c r="J9" s="767">
        <f>VLOOKUP(VLOOKUP(orderCHA,charterinfo_a,3),rate_chafnd,9)</f>
        <v>0</v>
      </c>
      <c r="K9" s="837"/>
      <c r="L9" s="768">
        <f>VLOOKUP(VLOOKUP(orderCHA,charterinfo_a,3),rate_chafnd,10)</f>
        <v>26.76</v>
      </c>
      <c r="M9" s="769">
        <f>VLOOKUP(VLOOKUP(orderCHA,charterinfo_a,3),rate_chafnd,11)</f>
        <v>0</v>
      </c>
      <c r="N9" s="766">
        <f>VLOOKUP(VLOOKUP(orderCHA,charterinfo_a,3),rate_chafnd,12)</f>
        <v>31</v>
      </c>
      <c r="O9" s="767">
        <f>VLOOKUP(VLOOKUP(orderCHA,charterinfo_a,3),rate_chafnd,13)</f>
        <v>34</v>
      </c>
      <c r="P9" s="770">
        <f>VLOOKUP(VLOOKUP(orderCHA,charterinfo_a,3),rate_chafnd,14)</f>
        <v>42</v>
      </c>
      <c r="Q9" s="766">
        <f>VLOOKUP(VLOOKUP(orderCHA,charterinfo_a,3),rate_chafnd,15)</f>
        <v>495</v>
      </c>
      <c r="R9" s="395"/>
      <c r="S9" s="841">
        <f>VLOOKUP(VLOOKUP(orderCHA,charterinfo_a,3),rate_chafnd,16)</f>
        <v>669</v>
      </c>
      <c r="U9" s="68"/>
      <c r="V9" s="68"/>
      <c r="W9" s="68"/>
      <c r="X9" s="68"/>
      <c r="Y9" s="68"/>
      <c r="Z9" s="68"/>
      <c r="AA9" s="68"/>
      <c r="AB9" s="68"/>
      <c r="AC9" s="68"/>
      <c r="AD9" s="68"/>
      <c r="AE9" s="68"/>
      <c r="AF9" s="68"/>
    </row>
    <row r="10" spans="1:32">
      <c r="A10" s="771">
        <v>1</v>
      </c>
      <c r="B10" s="330" t="s">
        <v>635</v>
      </c>
      <c r="C10" s="771" t="s">
        <v>636</v>
      </c>
      <c r="D10" s="772">
        <f>'fnd base rates'!$C7*$D$23*D$9</f>
        <v>0</v>
      </c>
      <c r="E10" s="765">
        <f>'fnd base rates'!$C8*$D$23*E$9</f>
        <v>0</v>
      </c>
      <c r="F10" s="765">
        <f>'fnd base rates'!$C9*$D$23*F$9</f>
        <v>0</v>
      </c>
      <c r="G10" s="765">
        <f>'fnd base rates'!$C10*$D$23*G$9</f>
        <v>38275.798500000004</v>
      </c>
      <c r="H10" s="765">
        <f>'fnd base rates'!$C11*$D$23*H$9</f>
        <v>127075.65102</v>
      </c>
      <c r="I10" s="765">
        <f>'fnd base rates'!$C12*$D$23*I$9</f>
        <v>176068.67310000001</v>
      </c>
      <c r="J10" s="765">
        <f>'fnd base rates'!$C13*$D$23*J$9</f>
        <v>0</v>
      </c>
      <c r="K10" s="837"/>
      <c r="L10" s="773">
        <f>'fnd base rates'!$C14*$D$23*L$9</f>
        <v>94254.127660800019</v>
      </c>
      <c r="M10" s="774">
        <f>'fnd base rates'!$C15*$D$23*M$9</f>
        <v>0</v>
      </c>
      <c r="N10" s="772">
        <f>'fnd base rates'!$C16*$D$23*N$9</f>
        <v>4056.7530000000002</v>
      </c>
      <c r="O10" s="765">
        <f>'fnd base rates'!$C17*$D$23*O$9</f>
        <v>4772.4269999999997</v>
      </c>
      <c r="P10" s="773">
        <f>'fnd base rates'!$C18*$D$23*P$9</f>
        <v>7073.0528400000003</v>
      </c>
      <c r="Q10" s="772">
        <f>VLOOKUP((VLOOKUP(VLOOKUP(orderCHA,charterinfo_a,3),rate_chafnd,18)+12),rate_basefnd,3)*$D$23*Q$9</f>
        <v>69282.021600000007</v>
      </c>
      <c r="R10" s="395"/>
      <c r="S10" s="765">
        <f t="shared" ref="S10:S20" si="0">SUM(D10:Q10)</f>
        <v>520858.50472080009</v>
      </c>
      <c r="T10" s="765"/>
      <c r="U10" s="68"/>
    </row>
    <row r="11" spans="1:32">
      <c r="A11" s="771">
        <v>2</v>
      </c>
      <c r="B11" s="330" t="s">
        <v>637</v>
      </c>
      <c r="C11" s="771" t="s">
        <v>636</v>
      </c>
      <c r="D11" s="772">
        <f>'fnd base rates'!$D7*$D$23*D$9</f>
        <v>0</v>
      </c>
      <c r="E11" s="765">
        <f>'fnd base rates'!$D8*$D$23*E$9</f>
        <v>0</v>
      </c>
      <c r="F11" s="765">
        <f>'fnd base rates'!$D9*$D$23*F$9</f>
        <v>0</v>
      </c>
      <c r="G11" s="765">
        <f>'fnd base rates'!$D10*$D$23*G$9</f>
        <v>69129.873000000007</v>
      </c>
      <c r="H11" s="765">
        <f>'fnd base rates'!$D11*$D$23*H$9</f>
        <v>229511.17836000002</v>
      </c>
      <c r="I11" s="765">
        <f>'fnd base rates'!$D12*$D$23*I$9</f>
        <v>317997.41580000002</v>
      </c>
      <c r="J11" s="765">
        <f>'fnd base rates'!$D13*$D$23*J$9</f>
        <v>0</v>
      </c>
      <c r="K11" s="837"/>
      <c r="L11" s="773">
        <f>'fnd base rates'!$D14*$D$23*L$9</f>
        <v>0</v>
      </c>
      <c r="M11" s="774">
        <f>'fnd base rates'!$D15*$D$23*M$9</f>
        <v>0</v>
      </c>
      <c r="N11" s="772">
        <f>'fnd base rates'!$D16*$D$23*N$9</f>
        <v>7099.1494200000006</v>
      </c>
      <c r="O11" s="765">
        <f>'fnd base rates'!$D17*$D$23*O$9</f>
        <v>8350.3626000000004</v>
      </c>
      <c r="P11" s="773">
        <f>'fnd base rates'!$D18*$D$23*P$9</f>
        <v>12378.640679999999</v>
      </c>
      <c r="Q11" s="772">
        <f>VLOOKUP((VLOOKUP(VLOOKUP(orderCHA,charterinfo_a,3),rate_chafnd,18)+12),rate_basefnd,4)*$D$23*Q$9</f>
        <v>328245.6177</v>
      </c>
      <c r="R11" s="395"/>
      <c r="S11" s="765">
        <f t="shared" si="0"/>
        <v>972712.23756000004</v>
      </c>
      <c r="T11" s="765"/>
      <c r="U11" s="68"/>
    </row>
    <row r="12" spans="1:32">
      <c r="A12" s="771">
        <v>3</v>
      </c>
      <c r="B12" s="330" t="s">
        <v>638</v>
      </c>
      <c r="C12" s="771" t="s">
        <v>636</v>
      </c>
      <c r="D12" s="772">
        <f>'fnd base rates'!$E7*$D$23*D$9</f>
        <v>0</v>
      </c>
      <c r="E12" s="765">
        <f>'fnd base rates'!$E8*$D$23*E$9</f>
        <v>0</v>
      </c>
      <c r="F12" s="765">
        <f>'fnd base rates'!$E9*$D$23*F$9</f>
        <v>0</v>
      </c>
      <c r="G12" s="765">
        <f>'fnd base rates'!$E10*$D$23*G$9</f>
        <v>316973.2635</v>
      </c>
      <c r="H12" s="765">
        <f>'fnd base rates'!$E11*$D$23*H$9</f>
        <v>926073.30510000011</v>
      </c>
      <c r="I12" s="765">
        <f>'fnd base rates'!$E12*$D$23*I$9</f>
        <v>1886924.2940999998</v>
      </c>
      <c r="J12" s="765">
        <f>'fnd base rates'!$E13*$D$23*J$9</f>
        <v>0</v>
      </c>
      <c r="K12" s="837"/>
      <c r="L12" s="773">
        <f>'fnd base rates'!$E14*$D$23*L$9</f>
        <v>311015.25594720006</v>
      </c>
      <c r="M12" s="774">
        <f>'fnd base rates'!$E15*$D$23*M$9</f>
        <v>0</v>
      </c>
      <c r="N12" s="772">
        <f>'fnd base rates'!$E16*$D$23*N$9</f>
        <v>49692.362639999999</v>
      </c>
      <c r="O12" s="765">
        <f>'fnd base rates'!$E17*$D$23*O$9</f>
        <v>58452.168960000003</v>
      </c>
      <c r="P12" s="773">
        <f>'fnd base rates'!$E18*$D$23*P$9</f>
        <v>86647.291920000003</v>
      </c>
      <c r="Q12" s="772">
        <f>VLOOKUP((VLOOKUP(VLOOKUP(orderCHA,charterinfo_a,3),rate_chafnd,18)+12),rate_basefnd,5)*$D$23*Q$9</f>
        <v>3204374.1345000006</v>
      </c>
      <c r="R12" s="395"/>
      <c r="S12" s="765">
        <f t="shared" si="0"/>
        <v>6840152.0766672008</v>
      </c>
      <c r="T12" s="765"/>
      <c r="U12" s="68"/>
    </row>
    <row r="13" spans="1:32">
      <c r="A13" s="771">
        <v>4</v>
      </c>
      <c r="B13" s="330" t="s">
        <v>639</v>
      </c>
      <c r="C13" s="771" t="s">
        <v>636</v>
      </c>
      <c r="D13" s="772">
        <f>'fnd base rates'!$F7*$D$23*D$9</f>
        <v>0</v>
      </c>
      <c r="E13" s="765">
        <f>'fnd base rates'!$F8*$D$23*E$9</f>
        <v>0</v>
      </c>
      <c r="F13" s="765">
        <f>'fnd base rates'!$F9*$D$23*F$9</f>
        <v>0</v>
      </c>
      <c r="G13" s="765">
        <f>'fnd base rates'!$F10*$D$23*G$9</f>
        <v>81298.503000000012</v>
      </c>
      <c r="H13" s="765">
        <f>'fnd base rates'!$F11*$D$23*H$9</f>
        <v>194297.86728000001</v>
      </c>
      <c r="I13" s="765">
        <f>'fnd base rates'!$F12*$D$23*I$9</f>
        <v>224112.6072</v>
      </c>
      <c r="J13" s="765">
        <f>'fnd base rates'!$F13*$D$23*J$9</f>
        <v>0</v>
      </c>
      <c r="K13" s="837"/>
      <c r="L13" s="773">
        <f>'fnd base rates'!$F14*$D$23*L$9</f>
        <v>290390.40875520004</v>
      </c>
      <c r="M13" s="774">
        <f>'fnd base rates'!$F15*$D$23*M$9</f>
        <v>0</v>
      </c>
      <c r="N13" s="772">
        <f>'fnd base rates'!$F16*$D$23*N$9</f>
        <v>7099.1494200000006</v>
      </c>
      <c r="O13" s="765">
        <f>'fnd base rates'!$F17*$D$23*O$9</f>
        <v>8350.3626000000004</v>
      </c>
      <c r="P13" s="773">
        <f>'fnd base rates'!$F18*$D$23*P$9</f>
        <v>12378.640679999999</v>
      </c>
      <c r="Q13" s="772">
        <f>VLOOKUP((VLOOKUP(VLOOKUP(orderCHA,charterinfo_a,3),rate_chafnd,18)+12),rate_basefnd,6)*$D$23*Q$9</f>
        <v>0</v>
      </c>
      <c r="R13" s="395"/>
      <c r="S13" s="765">
        <f t="shared" si="0"/>
        <v>817927.53893520008</v>
      </c>
      <c r="T13" s="765"/>
      <c r="U13" s="68"/>
    </row>
    <row r="14" spans="1:32">
      <c r="A14" s="771">
        <v>5</v>
      </c>
      <c r="B14" s="330" t="s">
        <v>640</v>
      </c>
      <c r="C14" s="771" t="s">
        <v>636</v>
      </c>
      <c r="D14" s="772">
        <f>'fnd base rates'!$G7*$D$23*D$9</f>
        <v>0</v>
      </c>
      <c r="E14" s="765">
        <f>'fnd base rates'!$G8*$D$23*E$9</f>
        <v>0</v>
      </c>
      <c r="F14" s="765">
        <f>'fnd base rates'!$G9*$D$23*F$9</f>
        <v>0</v>
      </c>
      <c r="G14" s="765">
        <f>'fnd base rates'!$G10*$D$23*G$9</f>
        <v>12544.929000000002</v>
      </c>
      <c r="H14" s="765">
        <f>'fnd base rates'!$G11*$D$23*H$9</f>
        <v>45142.913160000004</v>
      </c>
      <c r="I14" s="765">
        <f>'fnd base rates'!$G12*$D$23*I$9</f>
        <v>60651.579600000005</v>
      </c>
      <c r="J14" s="765">
        <f>'fnd base rates'!$G13*$D$23*J$9</f>
        <v>0</v>
      </c>
      <c r="K14" s="837"/>
      <c r="L14" s="773">
        <f>'fnd base rates'!$G14*$D$23*L$9</f>
        <v>15003.217713600001</v>
      </c>
      <c r="M14" s="774">
        <f>'fnd base rates'!$G15*$D$23*M$9</f>
        <v>0</v>
      </c>
      <c r="N14" s="772">
        <f>'fnd base rates'!$G16*$D$23*N$9</f>
        <v>2028.0398400000001</v>
      </c>
      <c r="O14" s="765">
        <f>'fnd base rates'!$G17*$D$23*O$9</f>
        <v>2385.6596399999999</v>
      </c>
      <c r="P14" s="773">
        <f>'fnd base rates'!$G18*$D$23*P$9</f>
        <v>3536.2983600000002</v>
      </c>
      <c r="Q14" s="772">
        <f>VLOOKUP((VLOOKUP(VLOOKUP(orderCHA,charterinfo_a,3),rate_chafnd,18)+12),rate_basefnd,7)*$D$23*Q$9</f>
        <v>155459.8683</v>
      </c>
      <c r="R14" s="395"/>
      <c r="S14" s="765">
        <f t="shared" si="0"/>
        <v>296752.50561360002</v>
      </c>
      <c r="T14" s="765"/>
      <c r="U14" s="68"/>
    </row>
    <row r="15" spans="1:32">
      <c r="A15" s="771">
        <v>6</v>
      </c>
      <c r="B15" s="330" t="s">
        <v>641</v>
      </c>
      <c r="C15" s="771" t="s">
        <v>642</v>
      </c>
      <c r="D15" s="772">
        <f>'fnd base rates'!$H7*D$9</f>
        <v>0</v>
      </c>
      <c r="E15" s="765">
        <f>'fnd base rates'!$H8*E$9</f>
        <v>0</v>
      </c>
      <c r="F15" s="765">
        <f>'fnd base rates'!$H9*F$9</f>
        <v>0</v>
      </c>
      <c r="G15" s="765">
        <f>'fnd base rates'!$H10*G$9</f>
        <v>42246</v>
      </c>
      <c r="H15" s="765">
        <f>'fnd base rates'!$H11*H$9</f>
        <v>140256.72</v>
      </c>
      <c r="I15" s="765">
        <f>'fnd base rates'!$H12*I$9</f>
        <v>310927.8</v>
      </c>
      <c r="J15" s="765">
        <f>'fnd base rates'!$H13*J$9</f>
        <v>0</v>
      </c>
      <c r="K15" s="837" t="s">
        <v>608</v>
      </c>
      <c r="L15" s="773">
        <f>'fnd base rates'!$H14*L$9</f>
        <v>12058.056</v>
      </c>
      <c r="M15" s="774">
        <f>'fnd base rates'!$H15*M$9</f>
        <v>0</v>
      </c>
      <c r="N15" s="772">
        <f>'fnd base rates'!$H16*N$9</f>
        <v>4668.9100000000008</v>
      </c>
      <c r="O15" s="765">
        <f>'fnd base rates'!$H17*O$9</f>
        <v>5492.02</v>
      </c>
      <c r="P15" s="773">
        <f>'fnd base rates'!$H18*P$9</f>
        <v>8140.8600000000006</v>
      </c>
      <c r="Q15" s="772">
        <f>VLOOKUP((VLOOKUP(VLOOKUP(orderCHA,charterinfo_a,3),rate_chafnd,18)+12),rate_basefnd,8)*Q$9</f>
        <v>21943.35</v>
      </c>
      <c r="R15" s="395"/>
      <c r="S15" s="765">
        <f t="shared" si="0"/>
        <v>545733.71600000001</v>
      </c>
      <c r="T15" s="765"/>
      <c r="U15" s="68"/>
    </row>
    <row r="16" spans="1:32">
      <c r="A16" s="771">
        <v>7</v>
      </c>
      <c r="B16" s="330" t="s">
        <v>643</v>
      </c>
      <c r="C16" s="771" t="s">
        <v>636</v>
      </c>
      <c r="D16" s="772">
        <f>'fnd base rates'!$I7*$D$23*D$9</f>
        <v>0</v>
      </c>
      <c r="E16" s="765">
        <f>'fnd base rates'!$I8*$D$23*E$9</f>
        <v>0</v>
      </c>
      <c r="F16" s="765">
        <f>'fnd base rates'!$I9*$D$23*F$9</f>
        <v>0</v>
      </c>
      <c r="G16" s="765">
        <f>'fnd base rates'!$I10*$D$23*G$9</f>
        <v>36909.882000000005</v>
      </c>
      <c r="H16" s="765">
        <f>'fnd base rates'!$I11*$D$23*H$9</f>
        <v>122540.80824000001</v>
      </c>
      <c r="I16" s="765">
        <f>'fnd base rates'!$I12*$D$23*I$9</f>
        <v>177039.06840000002</v>
      </c>
      <c r="J16" s="765">
        <f>'fnd base rates'!$I13*$D$23*J$9</f>
        <v>0</v>
      </c>
      <c r="K16" s="837"/>
      <c r="L16" s="773">
        <f>'fnd base rates'!$I14*$D$23*L$9</f>
        <v>0</v>
      </c>
      <c r="M16" s="774">
        <f>'fnd base rates'!$I15*$D$23*M$9</f>
        <v>0</v>
      </c>
      <c r="N16" s="772">
        <f>'fnd base rates'!$I16*$D$23*N$9</f>
        <v>3042.3964200000005</v>
      </c>
      <c r="O16" s="765">
        <f>'fnd base rates'!$I17*$D$23*O$9</f>
        <v>3579.0433200000007</v>
      </c>
      <c r="P16" s="773">
        <f>'fnd base rates'!$I18*$D$23*P$9</f>
        <v>5304.6755999999996</v>
      </c>
      <c r="Q16" s="772">
        <f>VLOOKUP((VLOOKUP(VLOOKUP(orderCHA,charterinfo_a,3),rate_chafnd,18)+12),rate_basefnd,9)*$D$23*Q$9</f>
        <v>129758.64660000001</v>
      </c>
      <c r="R16" s="395"/>
      <c r="S16" s="765">
        <f t="shared" si="0"/>
        <v>478174.52058000001</v>
      </c>
      <c r="T16" s="765"/>
      <c r="U16" s="68"/>
    </row>
    <row r="17" spans="1:24">
      <c r="A17" s="771">
        <v>8</v>
      </c>
      <c r="B17" s="330" t="s">
        <v>644</v>
      </c>
      <c r="C17" s="771" t="s">
        <v>636</v>
      </c>
      <c r="D17" s="772">
        <f>'fnd base rates'!$J7*$D$23*D$9</f>
        <v>0</v>
      </c>
      <c r="E17" s="765">
        <f>'fnd base rates'!$J8*$D$23*E$9</f>
        <v>0</v>
      </c>
      <c r="F17" s="765">
        <f>'fnd base rates'!$J9*$D$23*F$9</f>
        <v>0</v>
      </c>
      <c r="G17" s="765">
        <f>'fnd base rates'!$J10*$D$23*G$9</f>
        <v>13762.606500000002</v>
      </c>
      <c r="H17" s="765">
        <f>'fnd base rates'!$J11*$D$23*H$9</f>
        <v>74639.672279999999</v>
      </c>
      <c r="I17" s="765">
        <f>'fnd base rates'!$J12*$D$23*I$9</f>
        <v>238473.70830000003</v>
      </c>
      <c r="J17" s="765">
        <f>'fnd base rates'!$J13*$D$23*J$9</f>
        <v>0</v>
      </c>
      <c r="K17" s="837"/>
      <c r="L17" s="773">
        <f>'fnd base rates'!$J14*$D$23*L$9</f>
        <v>0</v>
      </c>
      <c r="M17" s="774">
        <f>'fnd base rates'!$J15*$D$23*M$9</f>
        <v>0</v>
      </c>
      <c r="N17" s="772">
        <f>'fnd base rates'!$J16*$D$23*N$9</f>
        <v>1014.3565800000001</v>
      </c>
      <c r="O17" s="765">
        <f>'fnd base rates'!$J17*$D$23*O$9</f>
        <v>1193.3836800000001</v>
      </c>
      <c r="P17" s="773">
        <f>'fnd base rates'!$J18*$D$23*P$9</f>
        <v>1768.3772400000003</v>
      </c>
      <c r="Q17" s="772">
        <f>VLOOKUP((VLOOKUP(VLOOKUP(orderCHA,charterinfo_a,3),rate_chafnd,18)+12),rate_basefnd,10)*$D$23*Q$9</f>
        <v>674247.1725000001</v>
      </c>
      <c r="R17" s="395"/>
      <c r="S17" s="765">
        <f t="shared" si="0"/>
        <v>1005099.2770800001</v>
      </c>
      <c r="T17" s="765"/>
      <c r="U17" s="68"/>
    </row>
    <row r="18" spans="1:24">
      <c r="A18" s="771">
        <v>9</v>
      </c>
      <c r="B18" s="330" t="s">
        <v>645</v>
      </c>
      <c r="C18" s="771" t="s">
        <v>636</v>
      </c>
      <c r="D18" s="772">
        <f>'fnd base rates'!$K7*$D$23*D$9</f>
        <v>0</v>
      </c>
      <c r="E18" s="765">
        <f>'fnd base rates'!$K8*$D$23*E$9</f>
        <v>0</v>
      </c>
      <c r="F18" s="765">
        <f>'fnd base rates'!$K9*$D$23*F$9</f>
        <v>0</v>
      </c>
      <c r="G18" s="765">
        <f>'fnd base rates'!$K10*$D$23*G$9</f>
        <v>88020.57150000002</v>
      </c>
      <c r="H18" s="765">
        <f>'fnd base rates'!$K11*$D$23*H$9</f>
        <v>316811.63412</v>
      </c>
      <c r="I18" s="765">
        <f>'fnd base rates'!$K12*$D$23*I$9</f>
        <v>425613.87990000006</v>
      </c>
      <c r="J18" s="765">
        <f>'fnd base rates'!$K13*$D$23*J$9</f>
        <v>0</v>
      </c>
      <c r="K18" s="837"/>
      <c r="L18" s="773">
        <f>'fnd base rates'!$K14*$D$23*L$9</f>
        <v>105286.40114400002</v>
      </c>
      <c r="M18" s="774">
        <f>'fnd base rates'!$K15*$D$23*M$9</f>
        <v>0</v>
      </c>
      <c r="N18" s="772">
        <f>'fnd base rates'!$K16*$D$23*N$9</f>
        <v>12169.585680000002</v>
      </c>
      <c r="O18" s="765">
        <f>'fnd base rates'!$K17*$D$23*O$9</f>
        <v>14314.696320000001</v>
      </c>
      <c r="P18" s="773">
        <f>'fnd base rates'!$K18*$D$23*P$9</f>
        <v>21219.614640000003</v>
      </c>
      <c r="Q18" s="772">
        <f>VLOOKUP((VLOOKUP(VLOOKUP(orderCHA,charterinfo_a,3),rate_chafnd,18)+12),rate_basefnd,11)*$D$23*Q$9</f>
        <v>0</v>
      </c>
      <c r="R18" s="395"/>
      <c r="S18" s="765">
        <f t="shared" si="0"/>
        <v>983436.38330400013</v>
      </c>
      <c r="T18" s="765"/>
      <c r="U18" s="68"/>
    </row>
    <row r="19" spans="1:24">
      <c r="A19" s="771">
        <v>10</v>
      </c>
      <c r="B19" s="330" t="s">
        <v>646</v>
      </c>
      <c r="C19" s="771" t="s">
        <v>642</v>
      </c>
      <c r="D19" s="772">
        <f>'fnd base rates'!$L7*D$9</f>
        <v>0</v>
      </c>
      <c r="E19" s="765">
        <f>'fnd base rates'!$L8*E$9</f>
        <v>0</v>
      </c>
      <c r="F19" s="765">
        <f>'fnd base rates'!$L9*F$9</f>
        <v>0</v>
      </c>
      <c r="G19" s="765">
        <f>'fnd base rates'!$L10*G$9</f>
        <v>155517</v>
      </c>
      <c r="H19" s="765">
        <f>'fnd base rates'!$L11*H$9</f>
        <v>557742.56999999995</v>
      </c>
      <c r="I19" s="765">
        <f>'fnd base rates'!$L12*I$9</f>
        <v>682240.95</v>
      </c>
      <c r="J19" s="765">
        <f>'fnd base rates'!$L13*J$9</f>
        <v>0</v>
      </c>
      <c r="K19" s="837"/>
      <c r="L19" s="773">
        <f>'fnd base rates'!$L14*L$9</f>
        <v>126259.56720000002</v>
      </c>
      <c r="M19" s="774">
        <f>'fnd base rates'!$L15*M$9</f>
        <v>0</v>
      </c>
      <c r="N19" s="772">
        <f>'fnd base rates'!$L16*N$9</f>
        <v>11913.92</v>
      </c>
      <c r="O19" s="765">
        <f>'fnd base rates'!$L17*O$9</f>
        <v>14013.78</v>
      </c>
      <c r="P19" s="773">
        <f>'fnd base rates'!$L18*P$9</f>
        <v>20773.62</v>
      </c>
      <c r="Q19" s="772">
        <f>VLOOKUP((VLOOKUP(VLOOKUP(orderCHA,charterinfo_a,3),rate_chafnd,18)+12),rate_basefnd,12)*Q$9</f>
        <v>553568.4</v>
      </c>
      <c r="R19" s="395"/>
      <c r="S19" s="765">
        <f t="shared" si="0"/>
        <v>2122029.8072000002</v>
      </c>
      <c r="T19" s="765"/>
      <c r="U19" s="68"/>
    </row>
    <row r="20" spans="1:24">
      <c r="A20" s="771">
        <v>11</v>
      </c>
      <c r="B20" s="330" t="s">
        <v>647</v>
      </c>
      <c r="C20" s="771" t="s">
        <v>642</v>
      </c>
      <c r="D20" s="772">
        <f>'fnd base rates'!$M7*D$9</f>
        <v>0</v>
      </c>
      <c r="E20" s="765">
        <f>'fnd base rates'!$M8*E$9</f>
        <v>0</v>
      </c>
      <c r="F20" s="765">
        <f>'fnd base rates'!$M9*F$9</f>
        <v>0</v>
      </c>
      <c r="G20" s="765">
        <f>'fnd base rates'!$M10*G$9</f>
        <v>0</v>
      </c>
      <c r="H20" s="765">
        <f>'fnd base rates'!$M11*H$9</f>
        <v>0</v>
      </c>
      <c r="I20" s="765">
        <f>'fnd base rates'!$M12*I$9</f>
        <v>0</v>
      </c>
      <c r="J20" s="765">
        <f>'fnd base rates'!$M13*J$9</f>
        <v>0</v>
      </c>
      <c r="K20" s="837"/>
      <c r="L20" s="773">
        <f>'fnd base rates'!$M14*L$9</f>
        <v>0</v>
      </c>
      <c r="M20" s="774">
        <f>'fnd base rates'!$M15*M$9</f>
        <v>0</v>
      </c>
      <c r="N20" s="772">
        <f>'fnd base rates'!$M16*N$9</f>
        <v>0</v>
      </c>
      <c r="O20" s="765">
        <f>'fnd base rates'!$M17*O$9</f>
        <v>0</v>
      </c>
      <c r="P20" s="773">
        <f>'fnd base rates'!$M18*P$9</f>
        <v>0</v>
      </c>
      <c r="Q20" s="772">
        <f>VLOOKUP((VLOOKUP(VLOOKUP(orderCHA,charterinfo_a,3),rate_chafnd,18)+12),rate_basefnd,13)*Q$9</f>
        <v>0</v>
      </c>
      <c r="R20" s="395"/>
      <c r="S20" s="765">
        <f t="shared" si="0"/>
        <v>0</v>
      </c>
      <c r="T20" s="765"/>
      <c r="U20" s="68"/>
    </row>
    <row r="21" spans="1:24" ht="11.1" customHeight="1">
      <c r="A21" s="831">
        <v>12</v>
      </c>
      <c r="B21" s="832" t="s">
        <v>648</v>
      </c>
      <c r="C21" s="833" t="s">
        <v>649</v>
      </c>
      <c r="D21" s="834">
        <f t="shared" ref="D21:Q21" si="1">SUM(D10:D20)</f>
        <v>0</v>
      </c>
      <c r="E21" s="835">
        <f t="shared" si="1"/>
        <v>0</v>
      </c>
      <c r="F21" s="835">
        <f t="shared" si="1"/>
        <v>0</v>
      </c>
      <c r="G21" s="835">
        <f t="shared" si="1"/>
        <v>854678.42700000014</v>
      </c>
      <c r="H21" s="835">
        <f t="shared" ref="H21:I21" si="2">SUM(H10:H20)</f>
        <v>2734092.3195599997</v>
      </c>
      <c r="I21" s="835">
        <f t="shared" si="2"/>
        <v>4500049.9764</v>
      </c>
      <c r="J21" s="835">
        <f t="shared" si="1"/>
        <v>0</v>
      </c>
      <c r="K21" s="772">
        <f t="shared" si="1"/>
        <v>0</v>
      </c>
      <c r="L21" s="838">
        <f t="shared" si="1"/>
        <v>954267.03442080016</v>
      </c>
      <c r="M21" s="839">
        <f t="shared" si="1"/>
        <v>0</v>
      </c>
      <c r="N21" s="834">
        <f t="shared" si="1"/>
        <v>102784.62300000001</v>
      </c>
      <c r="O21" s="835">
        <f t="shared" si="1"/>
        <v>120903.90411999999</v>
      </c>
      <c r="P21" s="838">
        <f t="shared" si="1"/>
        <v>179221.07196</v>
      </c>
      <c r="Q21" s="834">
        <f t="shared" si="1"/>
        <v>5136879.2112000016</v>
      </c>
      <c r="R21" s="774"/>
      <c r="S21" s="835">
        <f>SUM(S10:S20)</f>
        <v>14582876.567660799</v>
      </c>
      <c r="T21" s="333"/>
      <c r="U21" s="68"/>
    </row>
    <row r="22" spans="1:24" ht="3.75" customHeight="1">
      <c r="A22" s="771" t="s">
        <v>608</v>
      </c>
      <c r="B22" s="330" t="s">
        <v>608</v>
      </c>
      <c r="C22" s="330" t="s">
        <v>608</v>
      </c>
      <c r="D22" s="330" t="s">
        <v>608</v>
      </c>
      <c r="E22" s="330" t="s">
        <v>608</v>
      </c>
      <c r="F22" s="330" t="s">
        <v>608</v>
      </c>
      <c r="G22" s="330" t="s">
        <v>608</v>
      </c>
      <c r="H22" s="330" t="s">
        <v>608</v>
      </c>
      <c r="I22" s="330" t="s">
        <v>608</v>
      </c>
      <c r="J22" s="330" t="s">
        <v>608</v>
      </c>
      <c r="K22" s="330" t="s">
        <v>608</v>
      </c>
      <c r="L22" s="330" t="s">
        <v>608</v>
      </c>
      <c r="M22" s="330" t="s">
        <v>608</v>
      </c>
      <c r="N22" s="330" t="s">
        <v>608</v>
      </c>
      <c r="O22" s="330" t="s">
        <v>608</v>
      </c>
      <c r="P22" s="330"/>
      <c r="Q22" s="330" t="s">
        <v>608</v>
      </c>
      <c r="R22" s="330" t="s">
        <v>608</v>
      </c>
      <c r="S22" s="330" t="s">
        <v>608</v>
      </c>
      <c r="T22" s="333"/>
    </row>
    <row r="23" spans="1:24">
      <c r="A23" s="771">
        <v>13</v>
      </c>
      <c r="B23" s="330" t="s">
        <v>650</v>
      </c>
      <c r="C23" s="330"/>
      <c r="D23" s="775">
        <f>VLOOKUP(orderCHA,charterinfo_a,8)</f>
        <v>1.0860000000000001</v>
      </c>
      <c r="E23" s="771"/>
      <c r="F23" s="776"/>
      <c r="G23" s="776"/>
      <c r="H23" s="776"/>
      <c r="I23" s="776"/>
      <c r="M23" s="278"/>
      <c r="N23" s="146"/>
      <c r="O23" s="146"/>
      <c r="P23" s="777"/>
      <c r="Q23" s="146" t="s">
        <v>651</v>
      </c>
      <c r="R23" s="146"/>
      <c r="S23" s="334">
        <f>IF(S9=0,0,ROUND(S21/S9,0))</f>
        <v>21798</v>
      </c>
      <c r="T23" s="333"/>
      <c r="U23" s="68"/>
    </row>
    <row r="24" spans="1:24">
      <c r="A24" s="771">
        <v>14</v>
      </c>
      <c r="B24" s="330" t="s">
        <v>565</v>
      </c>
      <c r="D24" s="776">
        <f>VLOOKUP(orderCHA,charterinfo_a,9)</f>
        <v>11</v>
      </c>
    </row>
    <row r="25" spans="1:24" s="5" customFormat="1" ht="18.75" customHeight="1">
      <c r="A25" s="778"/>
      <c r="B25" s="778"/>
      <c r="C25" s="778"/>
      <c r="D25" s="778"/>
      <c r="E25" s="778"/>
      <c r="F25" s="778"/>
      <c r="G25" s="778"/>
      <c r="H25" s="778"/>
      <c r="I25" s="778"/>
      <c r="J25" s="778"/>
      <c r="K25" s="778"/>
      <c r="L25" s="778"/>
      <c r="M25" s="778"/>
      <c r="N25" s="778"/>
      <c r="O25" s="778"/>
      <c r="P25" s="778"/>
      <c r="Q25" s="778"/>
      <c r="R25" s="778"/>
      <c r="S25" s="778"/>
      <c r="T25" s="330"/>
      <c r="U25" s="330"/>
      <c r="V25" s="330"/>
      <c r="W25" s="330"/>
      <c r="X25" s="330"/>
    </row>
    <row r="26" spans="1:24" s="5" customFormat="1" ht="12.6" customHeight="1">
      <c r="A26" s="362" t="s">
        <v>652</v>
      </c>
      <c r="B26" s="330"/>
      <c r="C26" s="330"/>
      <c r="D26" s="330"/>
      <c r="E26" s="330"/>
      <c r="F26" s="330"/>
      <c r="G26" s="330"/>
      <c r="H26" s="330"/>
      <c r="I26" s="330"/>
      <c r="J26" s="330"/>
      <c r="K26" s="330"/>
      <c r="L26" s="279" t="s">
        <v>653</v>
      </c>
      <c r="M26" s="779"/>
      <c r="N26" s="779"/>
      <c r="O26" s="779"/>
      <c r="P26" s="779"/>
      <c r="Q26" s="779"/>
      <c r="R26" s="779"/>
      <c r="S26" s="780">
        <f>SUM(N21:P21)/S21</f>
        <v>2.7628952162531376E-2</v>
      </c>
      <c r="T26" s="330"/>
      <c r="U26" s="330"/>
      <c r="V26" s="330"/>
      <c r="W26" s="330"/>
      <c r="X26" s="330"/>
    </row>
    <row r="27" spans="1:24" s="281" customFormat="1" ht="12.6" customHeight="1">
      <c r="A27" s="256" t="s">
        <v>654</v>
      </c>
      <c r="B27" s="330"/>
      <c r="C27" s="330"/>
      <c r="D27" s="330"/>
      <c r="E27" s="330"/>
      <c r="F27" s="330"/>
      <c r="G27" s="330"/>
      <c r="H27" s="330"/>
      <c r="I27" s="283"/>
      <c r="J27" s="283"/>
      <c r="K27" s="283"/>
      <c r="L27" s="280" t="s">
        <v>655</v>
      </c>
      <c r="M27" s="781"/>
      <c r="N27" s="781"/>
      <c r="O27" s="781"/>
      <c r="P27" s="781"/>
      <c r="Q27" s="781"/>
      <c r="R27" s="781"/>
      <c r="S27" s="782">
        <f>Q21/S21</f>
        <v>0.35225417889030347</v>
      </c>
      <c r="T27" s="283"/>
      <c r="U27" s="283"/>
      <c r="V27" s="283"/>
      <c r="W27" s="283"/>
      <c r="X27" s="283"/>
    </row>
    <row r="28" spans="1:24" s="281" customFormat="1" ht="12.6" customHeight="1">
      <c r="A28" s="286" t="s">
        <v>656</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row>
    <row r="29" spans="1:24" s="282" customFormat="1" ht="12.6" customHeight="1">
      <c r="A29" s="286" t="s">
        <v>657</v>
      </c>
      <c r="C29" s="283"/>
      <c r="D29" s="283"/>
      <c r="E29" s="283"/>
      <c r="F29" s="283"/>
      <c r="G29" s="283"/>
      <c r="H29" s="283"/>
      <c r="I29" s="283"/>
      <c r="J29" s="283"/>
      <c r="K29" s="283"/>
      <c r="L29" s="283"/>
      <c r="M29" s="283"/>
      <c r="N29" s="283"/>
      <c r="O29" s="283"/>
      <c r="P29" s="283"/>
      <c r="Q29" s="783"/>
      <c r="R29" s="283"/>
    </row>
    <row r="30" spans="1:24" s="282" customFormat="1" ht="12.6" customHeight="1">
      <c r="A30" s="286" t="s">
        <v>658</v>
      </c>
      <c r="B30" s="283"/>
      <c r="C30" s="284"/>
      <c r="D30" s="284"/>
      <c r="E30" s="284"/>
      <c r="F30" s="284"/>
      <c r="G30" s="284"/>
      <c r="H30" s="284"/>
      <c r="I30" s="284"/>
      <c r="J30" s="284"/>
      <c r="K30" s="285"/>
      <c r="L30" s="284"/>
      <c r="M30" s="284"/>
      <c r="N30" s="284"/>
      <c r="O30" s="284"/>
      <c r="P30" s="284"/>
      <c r="Q30" s="284"/>
      <c r="R30" s="285"/>
      <c r="S30" s="284"/>
      <c r="T30" s="284"/>
      <c r="U30" s="284"/>
      <c r="V30" s="284"/>
      <c r="W30" s="284"/>
      <c r="X30" s="284"/>
    </row>
    <row r="31" spans="1:24" s="282" customFormat="1" ht="12.6" customHeight="1">
      <c r="A31" s="286" t="s">
        <v>659</v>
      </c>
      <c r="B31" s="283"/>
    </row>
    <row r="32" spans="1:24" s="282" customFormat="1" ht="12.6" customHeight="1">
      <c r="A32" s="286" t="s">
        <v>660</v>
      </c>
      <c r="B32" s="283"/>
    </row>
    <row r="33" spans="1:19" s="282" customFormat="1" ht="12.6" customHeight="1">
      <c r="A33" s="286" t="s">
        <v>661</v>
      </c>
    </row>
    <row r="34" spans="1:19" ht="12.6" customHeight="1">
      <c r="A34" s="845" t="s">
        <v>1046</v>
      </c>
    </row>
    <row r="35" spans="1:19">
      <c r="A35" s="784"/>
      <c r="I35" s="10"/>
      <c r="J35" s="10"/>
      <c r="K35" s="10"/>
      <c r="L35" s="10"/>
      <c r="M35" s="10"/>
      <c r="N35" s="10"/>
      <c r="O35" s="10"/>
      <c r="P35" s="10"/>
      <c r="Q35" s="10"/>
      <c r="R35" s="10"/>
      <c r="S35" s="10"/>
    </row>
    <row r="36" spans="1:19">
      <c r="A36" s="784"/>
    </row>
    <row r="37" spans="1:19">
      <c r="A37" s="784"/>
    </row>
    <row r="38" spans="1:19">
      <c r="A38" s="784"/>
    </row>
    <row r="39" spans="1:19">
      <c r="A39" s="784"/>
    </row>
  </sheetData>
  <phoneticPr fontId="0" type="noConversion"/>
  <dataValidations count="1">
    <dataValidation type="list" allowBlank="1" showInputMessage="1" showErrorMessage="1" sqref="B3" xr:uid="{EDF39AF5-71FA-431E-88B6-B4DB98C26D58}">
      <formula1>CHA_DisplayNF</formula1>
    </dataValidation>
  </dataValidations>
  <pageMargins left="0.31" right="0.2" top="1" bottom="0.56999999999999995" header="0.5" footer="0.28999999999999998"/>
  <pageSetup scale="95" orientation="landscape" r:id="rId1"/>
  <headerFooter alignWithMargins="0">
    <oddFooter>&amp;L&amp;8&amp;F&amp;R&amp;8&amp;D</oddFooter>
  </headerFooter>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BB506-E35A-428B-9706-B83BB18403A8}">
  <sheetPr codeName="Sheet9"/>
  <dimension ref="A1:CE463"/>
  <sheetViews>
    <sheetView zoomScale="85" zoomScaleNormal="85" workbookViewId="0">
      <pane xSplit="3" ySplit="9" topLeftCell="D10" activePane="bottomRight" state="frozen"/>
      <selection pane="topRight" activeCell="D1" sqref="D1"/>
      <selection pane="bottomLeft" activeCell="A10" sqref="A10"/>
      <selection pane="bottomRight" activeCell="U1" sqref="U1"/>
    </sheetView>
  </sheetViews>
  <sheetFormatPr defaultColWidth="9.1640625" defaultRowHeight="12.75"/>
  <cols>
    <col min="1" max="1" width="6.1640625" style="403" customWidth="1"/>
    <col min="2" max="2" width="20.1640625" style="404" customWidth="1"/>
    <col min="3" max="3" width="3.1640625" style="403" customWidth="1"/>
    <col min="4" max="4" width="14.6640625" style="513" customWidth="1"/>
    <col min="5" max="5" width="12.1640625" style="513" bestFit="1" customWidth="1"/>
    <col min="6" max="6" width="10.6640625" style="513" bestFit="1" customWidth="1"/>
    <col min="7" max="7" width="12.6640625" style="513" customWidth="1"/>
    <col min="8" max="8" width="10.1640625" style="513" bestFit="1" customWidth="1"/>
    <col min="9" max="9" width="12.1640625" style="513" bestFit="1" customWidth="1"/>
    <col min="10" max="10" width="14.33203125" style="513" customWidth="1"/>
    <col min="11" max="11" width="14" style="513" customWidth="1"/>
    <col min="12" max="12" width="13.1640625" style="513" customWidth="1"/>
    <col min="13" max="13" width="10.6640625" style="513" customWidth="1"/>
    <col min="14" max="14" width="13.1640625" style="513" customWidth="1"/>
    <col min="15" max="15" width="12.1640625" style="513" customWidth="1"/>
    <col min="16" max="19" width="10.1640625" style="513" bestFit="1" customWidth="1"/>
    <col min="20" max="20" width="10.6640625" style="403" customWidth="1"/>
    <col min="21" max="21" width="15" style="513" customWidth="1"/>
    <col min="22" max="22" width="11.1640625" style="403" customWidth="1"/>
    <col min="23" max="23" width="0.6640625" style="403" customWidth="1"/>
    <col min="24" max="24" width="27.1640625" style="664" customWidth="1"/>
    <col min="25" max="25" width="16" style="513" customWidth="1"/>
    <col min="26" max="26" width="13.6640625" style="403" customWidth="1"/>
    <col min="27" max="27" width="12.1640625" style="403" customWidth="1"/>
    <col min="28" max="28" width="0.6640625" style="403" customWidth="1"/>
    <col min="29" max="29" width="11.1640625" style="403" customWidth="1"/>
    <col min="30" max="30" width="11.1640625" style="513" customWidth="1"/>
    <col min="31" max="31" width="9.1640625" style="403" bestFit="1"/>
    <col min="32" max="32" width="10.6640625" style="513" bestFit="1" customWidth="1"/>
    <col min="33" max="33" width="9.1640625" style="513" bestFit="1"/>
    <col min="34" max="34" width="9.1640625" style="403"/>
    <col min="35" max="35" width="1.1640625" style="403" customWidth="1"/>
    <col min="36" max="36" width="0.1640625" style="403" customWidth="1"/>
    <col min="37" max="40" width="10.1640625" style="482" customWidth="1"/>
    <col min="41" max="41" width="16.1640625" style="528" customWidth="1"/>
    <col min="42" max="42" width="11.33203125" style="482" customWidth="1"/>
    <col min="43" max="43" width="6.6640625" style="482" customWidth="1"/>
    <col min="44" max="44" width="3" style="482" customWidth="1"/>
    <col min="45" max="45" width="2.6640625" style="482" customWidth="1"/>
    <col min="46" max="46" width="6.6640625" style="482" customWidth="1"/>
    <col min="47" max="47" width="3.33203125" style="482" customWidth="1"/>
    <col min="48" max="48" width="12" style="482" customWidth="1"/>
    <col min="49" max="49" width="10.6640625" style="482" customWidth="1"/>
    <col min="50" max="50" width="9.1640625" style="482"/>
    <col min="51" max="54" width="5.6640625" style="482" customWidth="1"/>
    <col min="55" max="55" width="13.5" style="482" bestFit="1" customWidth="1"/>
    <col min="56" max="56" width="2.5" style="406" bestFit="1" customWidth="1"/>
    <col min="57" max="57" width="9.6640625" style="428" customWidth="1"/>
    <col min="58" max="61" width="10.6640625" style="406" hidden="1" customWidth="1"/>
    <col min="62" max="62" width="9" style="650" hidden="1" customWidth="1"/>
    <col min="63" max="68" width="10.6640625" style="406" hidden="1" customWidth="1"/>
    <col min="69" max="80" width="10.6640625" style="406" customWidth="1"/>
    <col min="81" max="16384" width="9.1640625" style="403"/>
  </cols>
  <sheetData>
    <row r="1" spans="1:80" s="400" customFormat="1" ht="33.6" customHeight="1">
      <c r="A1" s="399"/>
      <c r="B1" s="712" t="s">
        <v>662</v>
      </c>
      <c r="C1" s="400">
        <f>SUM(C10:C448)</f>
        <v>319</v>
      </c>
      <c r="D1" s="683">
        <v>3</v>
      </c>
      <c r="E1" s="683">
        <v>4</v>
      </c>
      <c r="F1" s="683">
        <v>5</v>
      </c>
      <c r="G1" s="683">
        <v>6</v>
      </c>
      <c r="H1" s="683">
        <v>7</v>
      </c>
      <c r="I1" s="683">
        <v>8</v>
      </c>
      <c r="J1" s="683">
        <v>9</v>
      </c>
      <c r="K1" s="683">
        <v>10</v>
      </c>
      <c r="L1" s="683">
        <v>11</v>
      </c>
      <c r="M1" s="684">
        <v>12</v>
      </c>
      <c r="N1" s="684">
        <v>13</v>
      </c>
      <c r="O1" s="683">
        <v>14</v>
      </c>
      <c r="P1" s="684">
        <v>0</v>
      </c>
      <c r="Q1" s="684">
        <v>0</v>
      </c>
      <c r="R1" s="684">
        <v>0</v>
      </c>
      <c r="S1" s="684">
        <v>0</v>
      </c>
      <c r="T1" s="680" t="s">
        <v>663</v>
      </c>
      <c r="U1" s="540" t="s">
        <v>664</v>
      </c>
      <c r="V1" s="400" t="s">
        <v>534</v>
      </c>
      <c r="X1" s="663" t="s">
        <v>665</v>
      </c>
      <c r="Y1" s="544" t="s">
        <v>666</v>
      </c>
      <c r="Z1" s="400" t="s">
        <v>534</v>
      </c>
      <c r="AA1" s="400" t="s">
        <v>534</v>
      </c>
      <c r="AC1" s="677"/>
      <c r="AD1" s="546"/>
      <c r="AE1" s="400" t="s">
        <v>667</v>
      </c>
      <c r="AF1" s="681" t="s">
        <v>668</v>
      </c>
      <c r="AG1" s="544" t="s">
        <v>669</v>
      </c>
      <c r="AH1" s="401">
        <v>34</v>
      </c>
      <c r="AI1" s="401">
        <v>35</v>
      </c>
      <c r="AJ1" s="401">
        <v>36</v>
      </c>
      <c r="AK1" s="663">
        <v>37</v>
      </c>
      <c r="AL1" s="663">
        <v>38</v>
      </c>
      <c r="AM1" s="663">
        <v>39</v>
      </c>
      <c r="AN1" s="663">
        <v>40</v>
      </c>
      <c r="AO1" s="678">
        <v>41</v>
      </c>
      <c r="AP1" s="663">
        <v>42</v>
      </c>
      <c r="AQ1" s="663">
        <v>43</v>
      </c>
      <c r="AR1" s="401">
        <v>44</v>
      </c>
      <c r="AS1" s="401">
        <v>45</v>
      </c>
      <c r="AT1" s="663">
        <v>46</v>
      </c>
      <c r="AU1" s="401">
        <v>47</v>
      </c>
      <c r="AV1" s="401">
        <v>48</v>
      </c>
      <c r="AW1" s="401">
        <v>49</v>
      </c>
      <c r="AX1" s="401">
        <v>50</v>
      </c>
      <c r="AY1" s="401">
        <v>51</v>
      </c>
      <c r="AZ1" s="401">
        <v>52</v>
      </c>
      <c r="BA1" s="401">
        <v>53</v>
      </c>
      <c r="BB1" s="401">
        <v>54</v>
      </c>
      <c r="BC1" s="401">
        <v>55</v>
      </c>
      <c r="BD1" s="401">
        <v>56</v>
      </c>
      <c r="BE1" s="401">
        <v>57</v>
      </c>
      <c r="BF1" s="401"/>
      <c r="BG1" s="401"/>
      <c r="BH1" s="401">
        <v>34</v>
      </c>
      <c r="BI1" s="401"/>
      <c r="BJ1" s="647"/>
      <c r="BK1" s="401"/>
      <c r="BL1" s="401">
        <v>34</v>
      </c>
      <c r="BM1" s="401"/>
      <c r="BN1" s="401"/>
      <c r="BO1" s="401">
        <v>34</v>
      </c>
      <c r="BP1" s="401"/>
      <c r="BQ1" s="402"/>
      <c r="BR1" s="402"/>
      <c r="BS1" s="402"/>
      <c r="BT1" s="402"/>
      <c r="BU1" s="402"/>
      <c r="BV1" s="402"/>
      <c r="BW1" s="402"/>
      <c r="BX1" s="402"/>
      <c r="BY1" s="402"/>
      <c r="BZ1" s="402"/>
      <c r="CA1" s="402"/>
      <c r="CB1" s="402"/>
    </row>
    <row r="2" spans="1:80" ht="20.25" hidden="1">
      <c r="AK2" s="405"/>
      <c r="AL2" s="405"/>
      <c r="AM2" s="405"/>
      <c r="AN2" s="405"/>
      <c r="AO2" s="524"/>
      <c r="AP2" s="405"/>
      <c r="AQ2" s="405"/>
      <c r="AR2" s="405"/>
      <c r="AS2" s="405"/>
      <c r="AT2" s="405"/>
      <c r="AU2" s="405"/>
      <c r="AV2" s="405"/>
      <c r="AW2" s="405"/>
      <c r="AX2" s="405"/>
      <c r="AY2" s="405"/>
      <c r="AZ2" s="405"/>
      <c r="BA2" s="405"/>
      <c r="BB2" s="405"/>
      <c r="BC2" s="405"/>
      <c r="BE2" s="406"/>
      <c r="BH2" s="403"/>
      <c r="BJ2" s="648"/>
      <c r="BK2" s="403"/>
      <c r="BL2" s="403"/>
      <c r="BO2" s="403"/>
    </row>
    <row r="3" spans="1:80" ht="8.25" customHeight="1">
      <c r="D3" s="513" t="s">
        <v>670</v>
      </c>
      <c r="U3" s="513" t="s">
        <v>671</v>
      </c>
      <c r="AK3" s="407"/>
      <c r="AL3" s="407"/>
      <c r="AM3" s="407"/>
      <c r="AN3" s="407"/>
      <c r="AO3" s="525"/>
      <c r="AP3" s="407"/>
      <c r="AQ3" s="407"/>
      <c r="AR3" s="407"/>
      <c r="AS3" s="407"/>
      <c r="AT3" s="407"/>
      <c r="AU3" s="407"/>
      <c r="AV3" s="407"/>
      <c r="AW3" s="407"/>
      <c r="AX3" s="407"/>
      <c r="AY3" s="407"/>
      <c r="AZ3" s="407"/>
      <c r="BA3" s="407"/>
      <c r="BB3" s="407"/>
      <c r="BC3" s="407"/>
      <c r="BE3" s="406"/>
      <c r="BH3" s="403"/>
      <c r="BJ3" s="648"/>
      <c r="BK3" s="403"/>
      <c r="BL3" s="403"/>
      <c r="BO3" s="403"/>
    </row>
    <row r="4" spans="1:80" ht="12">
      <c r="A4" s="408" t="s">
        <v>672</v>
      </c>
      <c r="B4" s="409"/>
      <c r="C4" s="410"/>
      <c r="D4" s="411">
        <v>1</v>
      </c>
      <c r="E4" s="411">
        <v>2</v>
      </c>
      <c r="F4" s="411">
        <v>3</v>
      </c>
      <c r="G4" s="411">
        <v>4</v>
      </c>
      <c r="H4" s="411">
        <v>5</v>
      </c>
      <c r="I4" s="411">
        <v>6</v>
      </c>
      <c r="J4" s="411">
        <v>7</v>
      </c>
      <c r="K4" s="411">
        <v>8</v>
      </c>
      <c r="L4" s="548">
        <v>9</v>
      </c>
      <c r="M4" s="411">
        <v>10</v>
      </c>
      <c r="N4" s="411">
        <v>11</v>
      </c>
      <c r="O4" s="411">
        <v>12</v>
      </c>
      <c r="P4" s="411">
        <v>13</v>
      </c>
      <c r="Q4" s="411">
        <v>14</v>
      </c>
      <c r="R4" s="411">
        <v>15</v>
      </c>
      <c r="S4" s="411">
        <v>16</v>
      </c>
      <c r="T4" s="412">
        <v>17</v>
      </c>
      <c r="U4" s="539">
        <v>18</v>
      </c>
      <c r="V4" s="413">
        <v>19</v>
      </c>
      <c r="W4" s="403" t="s">
        <v>608</v>
      </c>
      <c r="X4" s="665">
        <v>20</v>
      </c>
      <c r="Y4" s="520">
        <v>21</v>
      </c>
      <c r="Z4" s="412">
        <v>22</v>
      </c>
      <c r="AA4" s="412">
        <v>23</v>
      </c>
      <c r="AB4" s="403" t="s">
        <v>608</v>
      </c>
      <c r="AC4" s="413">
        <v>24</v>
      </c>
      <c r="AD4" s="539">
        <v>25</v>
      </c>
      <c r="AE4" s="413">
        <v>26</v>
      </c>
      <c r="AF4" s="539">
        <v>27</v>
      </c>
      <c r="AG4" s="539">
        <v>28</v>
      </c>
      <c r="AH4" s="413">
        <v>29</v>
      </c>
      <c r="AK4" s="534" t="s">
        <v>673</v>
      </c>
      <c r="AL4" s="535"/>
      <c r="AM4" s="414"/>
      <c r="AN4" s="414"/>
      <c r="AO4" s="530"/>
      <c r="AP4" s="414"/>
      <c r="AQ4" s="414"/>
      <c r="AR4" s="414"/>
      <c r="AS4" s="414"/>
      <c r="AT4" s="414"/>
      <c r="AU4" s="414"/>
      <c r="AV4" s="414"/>
      <c r="AW4" s="414"/>
      <c r="AX4" s="414"/>
      <c r="AY4" s="414"/>
      <c r="AZ4" s="414"/>
      <c r="BA4" s="414"/>
      <c r="BB4" s="414"/>
      <c r="BC4" s="415"/>
      <c r="BE4" s="406"/>
      <c r="BH4" s="403">
        <v>29</v>
      </c>
      <c r="BJ4" s="649"/>
      <c r="BK4" s="403"/>
      <c r="BL4" s="403">
        <v>29</v>
      </c>
      <c r="BO4" s="403">
        <v>29</v>
      </c>
    </row>
    <row r="5" spans="1:80">
      <c r="A5" s="416"/>
      <c r="B5" s="417"/>
      <c r="C5" s="418"/>
      <c r="D5" s="419" t="s">
        <v>674</v>
      </c>
      <c r="E5" s="420"/>
      <c r="F5" s="420"/>
      <c r="G5" s="420"/>
      <c r="H5" s="420"/>
      <c r="I5" s="420"/>
      <c r="J5" s="420"/>
      <c r="K5" s="421"/>
      <c r="L5" s="549" t="s">
        <v>675</v>
      </c>
      <c r="M5" s="420"/>
      <c r="N5" s="420"/>
      <c r="O5" s="420"/>
      <c r="P5" s="420"/>
      <c r="Q5" s="420"/>
      <c r="R5" s="420"/>
      <c r="S5" s="421"/>
      <c r="T5" s="422"/>
      <c r="U5" s="433"/>
      <c r="V5" s="423" t="s">
        <v>676</v>
      </c>
      <c r="X5" s="666"/>
      <c r="Y5" s="521"/>
      <c r="Z5" s="422"/>
      <c r="AA5" s="422"/>
      <c r="AC5" s="423"/>
      <c r="AD5" s="433" t="s">
        <v>677</v>
      </c>
      <c r="AE5" s="423"/>
      <c r="AF5" s="510"/>
      <c r="AG5" s="433"/>
      <c r="AH5" s="423"/>
      <c r="AK5" s="536"/>
      <c r="AL5" s="424" t="s">
        <v>678</v>
      </c>
      <c r="AM5" s="424" t="s">
        <v>679</v>
      </c>
      <c r="AN5" s="424" t="s">
        <v>680</v>
      </c>
      <c r="AO5" s="531"/>
      <c r="AP5" s="424"/>
      <c r="AQ5" s="424"/>
      <c r="AR5" s="424"/>
      <c r="AS5" s="424"/>
      <c r="AT5" s="424"/>
      <c r="AU5" s="424"/>
      <c r="AV5" s="424"/>
      <c r="AW5" s="425" t="s">
        <v>681</v>
      </c>
      <c r="AX5" s="426">
        <f>COUNTIF($AT$10:$AT$448,"&lt;0")</f>
        <v>84</v>
      </c>
      <c r="AY5" s="424"/>
      <c r="AZ5" s="424"/>
      <c r="BA5" s="424"/>
      <c r="BB5" s="424"/>
      <c r="BC5" s="427"/>
      <c r="BD5" s="428"/>
      <c r="BE5" s="427"/>
      <c r="BH5" s="403"/>
      <c r="BK5" s="403"/>
      <c r="BL5" s="403"/>
      <c r="BO5" s="403"/>
    </row>
    <row r="6" spans="1:80">
      <c r="A6" s="416"/>
      <c r="B6" s="417"/>
      <c r="C6" s="418"/>
      <c r="D6" s="429" t="s">
        <v>648</v>
      </c>
      <c r="E6" s="429" t="s">
        <v>682</v>
      </c>
      <c r="F6" s="429" t="s">
        <v>682</v>
      </c>
      <c r="G6" s="429" t="s">
        <v>683</v>
      </c>
      <c r="H6" s="429" t="s">
        <v>682</v>
      </c>
      <c r="I6" s="429" t="s">
        <v>682</v>
      </c>
      <c r="J6" s="429" t="s">
        <v>682</v>
      </c>
      <c r="K6" s="429" t="s">
        <v>682</v>
      </c>
      <c r="L6" s="550" t="s">
        <v>648</v>
      </c>
      <c r="M6" s="429" t="s">
        <v>682</v>
      </c>
      <c r="N6" s="429" t="s">
        <v>682</v>
      </c>
      <c r="O6" s="429" t="s">
        <v>683</v>
      </c>
      <c r="P6" s="429" t="s">
        <v>682</v>
      </c>
      <c r="Q6" s="429" t="s">
        <v>682</v>
      </c>
      <c r="R6" s="429" t="s">
        <v>682</v>
      </c>
      <c r="S6" s="429" t="s">
        <v>682</v>
      </c>
      <c r="T6" s="422" t="s">
        <v>684</v>
      </c>
      <c r="U6" s="433"/>
      <c r="V6" s="423" t="s">
        <v>685</v>
      </c>
      <c r="X6" s="666"/>
      <c r="Y6" s="521" t="s">
        <v>677</v>
      </c>
      <c r="Z6" s="422" t="s">
        <v>686</v>
      </c>
      <c r="AA6" s="422" t="s">
        <v>687</v>
      </c>
      <c r="AC6" s="423" t="s">
        <v>688</v>
      </c>
      <c r="AD6" s="433" t="s">
        <v>689</v>
      </c>
      <c r="AE6" s="423"/>
      <c r="AF6" s="433"/>
      <c r="AG6" s="433"/>
      <c r="AH6" s="423"/>
      <c r="AK6" s="537"/>
      <c r="AL6" s="430"/>
      <c r="AM6" s="424"/>
      <c r="AN6" s="430"/>
      <c r="AO6" s="532"/>
      <c r="AP6" s="430"/>
      <c r="AQ6" s="430"/>
      <c r="AR6" s="430"/>
      <c r="AS6" s="430"/>
      <c r="AT6" s="430"/>
      <c r="AU6" s="430"/>
      <c r="AV6" s="430"/>
      <c r="AW6" s="431" t="s">
        <v>690</v>
      </c>
      <c r="AX6" s="432">
        <f>COUNTIF($AT$10:$AT$448,"&gt;0")</f>
        <v>183</v>
      </c>
      <c r="AY6" s="430"/>
      <c r="AZ6" s="430"/>
      <c r="BA6" s="430"/>
      <c r="BB6" s="430"/>
      <c r="BC6" s="427"/>
      <c r="BE6" s="427"/>
      <c r="BH6" s="403"/>
      <c r="BK6" s="403"/>
      <c r="BL6" s="403"/>
      <c r="BO6" s="403"/>
    </row>
    <row r="7" spans="1:80">
      <c r="A7" s="416"/>
      <c r="B7" s="417"/>
      <c r="C7" s="418"/>
      <c r="D7" s="433" t="s">
        <v>691</v>
      </c>
      <c r="E7" s="433" t="s">
        <v>692</v>
      </c>
      <c r="F7" s="433" t="s">
        <v>693</v>
      </c>
      <c r="G7" s="433" t="s">
        <v>694</v>
      </c>
      <c r="H7" s="433" t="s">
        <v>693</v>
      </c>
      <c r="I7" s="433" t="s">
        <v>693</v>
      </c>
      <c r="J7" s="433" t="s">
        <v>693</v>
      </c>
      <c r="K7" s="433" t="s">
        <v>693</v>
      </c>
      <c r="L7" s="551" t="s">
        <v>691</v>
      </c>
      <c r="M7" s="433" t="s">
        <v>692</v>
      </c>
      <c r="N7" s="433" t="s">
        <v>693</v>
      </c>
      <c r="O7" s="433" t="s">
        <v>694</v>
      </c>
      <c r="P7" s="433" t="s">
        <v>693</v>
      </c>
      <c r="Q7" s="433" t="s">
        <v>693</v>
      </c>
      <c r="R7" s="433" t="s">
        <v>693</v>
      </c>
      <c r="S7" s="433" t="s">
        <v>693</v>
      </c>
      <c r="T7" s="422" t="s">
        <v>695</v>
      </c>
      <c r="U7" s="433" t="s">
        <v>585</v>
      </c>
      <c r="V7" s="423" t="s">
        <v>696</v>
      </c>
      <c r="X7" s="666" t="s">
        <v>677</v>
      </c>
      <c r="Y7" s="521" t="s">
        <v>697</v>
      </c>
      <c r="Z7" s="422" t="s">
        <v>698</v>
      </c>
      <c r="AA7" s="422" t="s">
        <v>699</v>
      </c>
      <c r="AC7" s="423" t="s">
        <v>689</v>
      </c>
      <c r="AD7" s="433" t="s">
        <v>685</v>
      </c>
      <c r="AE7" s="423"/>
      <c r="AF7" s="433"/>
      <c r="AG7" s="433" t="s">
        <v>700</v>
      </c>
      <c r="AH7" s="423" t="s">
        <v>701</v>
      </c>
      <c r="AK7" s="537"/>
      <c r="AL7" s="430"/>
      <c r="AM7" s="424"/>
      <c r="AN7" s="430"/>
      <c r="AO7" s="509"/>
      <c r="AP7" s="430"/>
      <c r="AQ7" s="430"/>
      <c r="AR7" s="430"/>
      <c r="AS7" s="430"/>
      <c r="AT7" s="430"/>
      <c r="AU7" s="430"/>
      <c r="AV7" s="430"/>
      <c r="AW7" s="430"/>
      <c r="AX7" s="430"/>
      <c r="AY7" s="430"/>
      <c r="AZ7" s="430"/>
      <c r="BA7" s="430"/>
      <c r="BB7" s="430"/>
      <c r="BC7" s="427" t="s">
        <v>702</v>
      </c>
      <c r="BE7" s="427"/>
      <c r="BH7" s="403" t="s">
        <v>701</v>
      </c>
      <c r="BK7" s="403"/>
      <c r="BL7" s="403" t="s">
        <v>701</v>
      </c>
      <c r="BO7" s="403" t="s">
        <v>701</v>
      </c>
    </row>
    <row r="8" spans="1:80">
      <c r="A8" s="416"/>
      <c r="B8" s="417"/>
      <c r="C8" s="418"/>
      <c r="D8" s="435" t="s">
        <v>703</v>
      </c>
      <c r="E8" s="435" t="s">
        <v>704</v>
      </c>
      <c r="F8" s="435" t="s">
        <v>705</v>
      </c>
      <c r="G8" s="435" t="s">
        <v>14</v>
      </c>
      <c r="H8" s="435" t="s">
        <v>706</v>
      </c>
      <c r="I8" s="435" t="s">
        <v>707</v>
      </c>
      <c r="J8" s="435" t="s">
        <v>708</v>
      </c>
      <c r="K8" s="435" t="s">
        <v>709</v>
      </c>
      <c r="L8" s="552" t="s">
        <v>703</v>
      </c>
      <c r="M8" s="435" t="s">
        <v>704</v>
      </c>
      <c r="N8" s="435" t="s">
        <v>705</v>
      </c>
      <c r="O8" s="435" t="s">
        <v>14</v>
      </c>
      <c r="P8" s="435" t="s">
        <v>706</v>
      </c>
      <c r="Q8" s="435" t="s">
        <v>707</v>
      </c>
      <c r="R8" s="435" t="s">
        <v>708</v>
      </c>
      <c r="S8" s="435" t="s">
        <v>709</v>
      </c>
      <c r="T8" s="422" t="s">
        <v>710</v>
      </c>
      <c r="U8" s="433" t="s">
        <v>676</v>
      </c>
      <c r="V8" s="423" t="s">
        <v>711</v>
      </c>
      <c r="X8" s="666" t="s">
        <v>712</v>
      </c>
      <c r="Y8" s="521" t="s">
        <v>713</v>
      </c>
      <c r="Z8" s="422" t="s">
        <v>711</v>
      </c>
      <c r="AA8" s="422" t="s">
        <v>714</v>
      </c>
      <c r="AC8" s="423" t="s">
        <v>685</v>
      </c>
      <c r="AD8" s="433" t="s">
        <v>715</v>
      </c>
      <c r="AE8" s="423" t="s">
        <v>716</v>
      </c>
      <c r="AF8" s="433" t="s">
        <v>717</v>
      </c>
      <c r="AG8" s="433" t="s">
        <v>718</v>
      </c>
      <c r="AH8" s="423" t="s">
        <v>719</v>
      </c>
      <c r="AK8" s="537"/>
      <c r="AL8" s="430"/>
      <c r="AM8" s="430"/>
      <c r="AN8" s="430"/>
      <c r="AO8" s="509"/>
      <c r="AP8" s="430"/>
      <c r="AQ8" s="430"/>
      <c r="AR8" s="430"/>
      <c r="AS8" s="430"/>
      <c r="AT8" s="430" t="s">
        <v>720</v>
      </c>
      <c r="AU8" s="430"/>
      <c r="AV8" s="436" t="s">
        <v>721</v>
      </c>
      <c r="AW8" s="437" t="s">
        <v>722</v>
      </c>
      <c r="AX8" s="438"/>
      <c r="AY8" s="430"/>
      <c r="AZ8" s="430"/>
      <c r="BA8" s="430"/>
      <c r="BB8" s="430"/>
      <c r="BC8" s="427" t="s">
        <v>562</v>
      </c>
      <c r="BE8" s="427"/>
      <c r="BH8" s="403" t="s">
        <v>719</v>
      </c>
      <c r="BJ8" s="651"/>
      <c r="BK8" s="403"/>
      <c r="BL8" s="403" t="s">
        <v>719</v>
      </c>
      <c r="BO8" s="403" t="s">
        <v>719</v>
      </c>
    </row>
    <row r="9" spans="1:80" s="445" customFormat="1" ht="26.25" customHeight="1">
      <c r="A9" s="439" t="s">
        <v>8</v>
      </c>
      <c r="B9" s="440" t="s">
        <v>562</v>
      </c>
      <c r="C9" s="441" t="s">
        <v>723</v>
      </c>
      <c r="D9" s="442" t="s">
        <v>724</v>
      </c>
      <c r="E9" s="442" t="s">
        <v>725</v>
      </c>
      <c r="F9" s="442" t="s">
        <v>726</v>
      </c>
      <c r="G9" s="442" t="s">
        <v>727</v>
      </c>
      <c r="H9" s="442" t="s">
        <v>728</v>
      </c>
      <c r="I9" s="442" t="s">
        <v>729</v>
      </c>
      <c r="J9" s="442" t="s">
        <v>730</v>
      </c>
      <c r="K9" s="442" t="s">
        <v>731</v>
      </c>
      <c r="L9" s="553" t="s">
        <v>732</v>
      </c>
      <c r="M9" s="442" t="s">
        <v>733</v>
      </c>
      <c r="N9" s="442" t="s">
        <v>734</v>
      </c>
      <c r="O9" s="442" t="s">
        <v>735</v>
      </c>
      <c r="P9" s="442" t="s">
        <v>736</v>
      </c>
      <c r="Q9" s="442" t="s">
        <v>737</v>
      </c>
      <c r="R9" s="442" t="s">
        <v>738</v>
      </c>
      <c r="S9" s="442" t="s">
        <v>739</v>
      </c>
      <c r="T9" s="443" t="s">
        <v>740</v>
      </c>
      <c r="U9" s="523" t="s">
        <v>714</v>
      </c>
      <c r="V9" s="444" t="s">
        <v>741</v>
      </c>
      <c r="W9" s="445" t="s">
        <v>742</v>
      </c>
      <c r="X9" s="667" t="s">
        <v>743</v>
      </c>
      <c r="Y9" s="522" t="s">
        <v>676</v>
      </c>
      <c r="Z9" s="443" t="s">
        <v>744</v>
      </c>
      <c r="AA9" s="443" t="s">
        <v>745</v>
      </c>
      <c r="AB9" s="445" t="s">
        <v>742</v>
      </c>
      <c r="AC9" s="444" t="s">
        <v>715</v>
      </c>
      <c r="AD9" s="523" t="s">
        <v>746</v>
      </c>
      <c r="AE9" s="444" t="s">
        <v>747</v>
      </c>
      <c r="AF9" s="523" t="s">
        <v>748</v>
      </c>
      <c r="AG9" s="523" t="s">
        <v>749</v>
      </c>
      <c r="AH9" s="444" t="s">
        <v>750</v>
      </c>
      <c r="AI9" s="445" t="s">
        <v>608</v>
      </c>
      <c r="AJ9" s="445" t="s">
        <v>742</v>
      </c>
      <c r="AK9" s="529" t="s">
        <v>751</v>
      </c>
      <c r="AL9" s="529" t="s">
        <v>752</v>
      </c>
      <c r="AM9" s="533" t="s">
        <v>753</v>
      </c>
      <c r="AN9" s="533" t="s">
        <v>754</v>
      </c>
      <c r="AO9" s="529" t="s">
        <v>717</v>
      </c>
      <c r="AP9" s="434" t="s">
        <v>755</v>
      </c>
      <c r="AQ9" s="434" t="s">
        <v>756</v>
      </c>
      <c r="AR9" s="434"/>
      <c r="AS9" s="434"/>
      <c r="AT9" s="434" t="s">
        <v>716</v>
      </c>
      <c r="AU9" s="434"/>
      <c r="AV9" s="446" t="s">
        <v>757</v>
      </c>
      <c r="AW9" s="447" t="s">
        <v>758</v>
      </c>
      <c r="AX9" s="448" t="s">
        <v>716</v>
      </c>
      <c r="AY9" s="434"/>
      <c r="AZ9" s="434"/>
      <c r="BA9" s="434"/>
      <c r="BB9" s="434"/>
      <c r="BC9" s="449" t="s">
        <v>759</v>
      </c>
      <c r="BD9" s="450"/>
      <c r="BE9" s="449" t="s">
        <v>716</v>
      </c>
      <c r="BF9" s="450"/>
      <c r="BG9" s="450"/>
      <c r="BH9" s="445" t="s">
        <v>750</v>
      </c>
      <c r="BI9" s="450"/>
      <c r="BJ9" s="652"/>
      <c r="BL9" s="445" t="s">
        <v>750</v>
      </c>
      <c r="BM9" s="450"/>
      <c r="BN9" s="450"/>
      <c r="BO9" s="445" t="s">
        <v>750</v>
      </c>
      <c r="BP9" s="450"/>
      <c r="BQ9" s="450"/>
      <c r="BR9" s="450"/>
      <c r="BS9" s="450"/>
      <c r="BT9" s="450"/>
      <c r="BU9" s="450"/>
      <c r="BV9" s="450"/>
      <c r="BW9" s="450"/>
      <c r="BX9" s="450"/>
      <c r="BY9" s="450"/>
      <c r="BZ9" s="450"/>
      <c r="CA9" s="450"/>
      <c r="CB9" s="450"/>
    </row>
    <row r="10" spans="1:80" s="406" customFormat="1" ht="11.25">
      <c r="A10" s="11">
        <v>1</v>
      </c>
      <c r="B10" s="69" t="s">
        <v>16</v>
      </c>
      <c r="C10" s="11">
        <v>1</v>
      </c>
      <c r="D10" s="492">
        <v>0</v>
      </c>
      <c r="E10" s="492">
        <v>0</v>
      </c>
      <c r="F10" s="492">
        <v>0</v>
      </c>
      <c r="G10" s="492">
        <v>0</v>
      </c>
      <c r="H10" s="492">
        <v>0</v>
      </c>
      <c r="I10" s="492">
        <v>0</v>
      </c>
      <c r="J10" s="492">
        <v>1157441</v>
      </c>
      <c r="K10" s="492">
        <v>1517667</v>
      </c>
      <c r="L10" s="492">
        <v>1100063</v>
      </c>
      <c r="M10" s="492">
        <v>0</v>
      </c>
      <c r="N10" s="492">
        <v>4377</v>
      </c>
      <c r="O10" s="492">
        <v>79069.2</v>
      </c>
      <c r="P10" s="492">
        <v>0</v>
      </c>
      <c r="Q10" s="492">
        <v>0</v>
      </c>
      <c r="R10" s="492">
        <v>0</v>
      </c>
      <c r="S10" s="492">
        <v>0</v>
      </c>
      <c r="T10" s="68" t="s">
        <v>760</v>
      </c>
      <c r="U10" s="68">
        <v>3858617.2</v>
      </c>
      <c r="V10" s="493">
        <v>9.9221191356627774</v>
      </c>
      <c r="W10" s="68"/>
      <c r="X10" s="668">
        <v>33501030.561300002</v>
      </c>
      <c r="Y10" s="547">
        <v>38889043.230000004</v>
      </c>
      <c r="Z10" s="68">
        <f t="shared" ref="Z10:Z73" si="0">IF(Y10-X10&gt;0,Y10-X10,0)</f>
        <v>5388012.6687000021</v>
      </c>
      <c r="AA10" s="68">
        <f t="shared" ref="AA10:AA73" si="1">V10*0.01*Z10</f>
        <v>534605.03603301756</v>
      </c>
      <c r="AB10" s="68"/>
      <c r="AC10" s="493">
        <f>+abvfnd25!AH10</f>
        <v>113.27180899512533</v>
      </c>
      <c r="AD10" s="493">
        <f t="shared" ref="AD10:AD73" si="2">IFERROR(IF(C10=1,(Y10-AA10)/X10*100,0),"")</f>
        <v>114.4873383037762</v>
      </c>
      <c r="AE10" s="494">
        <f t="shared" ref="AE10:AE73" si="3">AD10-AC10</f>
        <v>1.2155293086508721</v>
      </c>
      <c r="AF10" s="657">
        <v>59</v>
      </c>
      <c r="AG10" s="547">
        <v>1</v>
      </c>
      <c r="AH10" s="493">
        <f t="shared" ref="AH10:AH73" si="4">IF(AG10=1,AD10,AC10)</f>
        <v>114.4873383037762</v>
      </c>
      <c r="AI10" s="68"/>
      <c r="AJ10" s="68"/>
      <c r="AK10" s="458">
        <f>abvfnd25!AH10</f>
        <v>113.27180899512533</v>
      </c>
      <c r="AL10" s="455">
        <v>113.42195451385078</v>
      </c>
      <c r="AM10" s="458">
        <v>111.80214362687282</v>
      </c>
      <c r="AN10" s="458">
        <v>113.27180899512533</v>
      </c>
      <c r="AO10" s="456"/>
      <c r="AP10" s="493"/>
      <c r="AQ10" s="455"/>
      <c r="AR10" s="455"/>
      <c r="AS10" s="455"/>
      <c r="AT10" s="495">
        <f>AH10-AN10</f>
        <v>1.2155293086508721</v>
      </c>
      <c r="AU10" s="455"/>
      <c r="AV10" s="498"/>
      <c r="AW10" s="499"/>
      <c r="AX10" s="500">
        <f>IFERROR(AW10-AV10,"")</f>
        <v>0</v>
      </c>
      <c r="AY10" s="458"/>
      <c r="AZ10" s="459"/>
      <c r="BA10" s="459"/>
      <c r="BB10" s="459"/>
      <c r="BC10" s="453"/>
      <c r="BE10" s="460">
        <f>BF10-A10</f>
        <v>110.52142211046746</v>
      </c>
      <c r="BF10" s="453">
        <v>111.52142211046746</v>
      </c>
      <c r="BG10" s="488">
        <f>+BF10-AK10</f>
        <v>-1.7503868846578712</v>
      </c>
      <c r="BH10" s="453">
        <v>111.52142211046746</v>
      </c>
      <c r="BI10" s="406">
        <f>+BH10-AH10</f>
        <v>-2.9659161933087432</v>
      </c>
      <c r="BJ10" s="653"/>
      <c r="BK10" s="453"/>
      <c r="BL10" s="453">
        <v>111.52142211046746</v>
      </c>
      <c r="BM10" s="406">
        <f>+BL10-AC10</f>
        <v>-1.7503868846578712</v>
      </c>
      <c r="BO10" s="453">
        <v>111.52142211046746</v>
      </c>
      <c r="BP10" s="406">
        <f>+BO10-AH10</f>
        <v>-2.9659161933087432</v>
      </c>
      <c r="BR10" s="454"/>
    </row>
    <row r="11" spans="1:80" s="406" customFormat="1" ht="11.25">
      <c r="A11" s="11">
        <v>2</v>
      </c>
      <c r="B11" s="69" t="s">
        <v>19</v>
      </c>
      <c r="C11" s="11">
        <v>0</v>
      </c>
      <c r="D11" s="492">
        <v>0</v>
      </c>
      <c r="E11" s="492">
        <v>0</v>
      </c>
      <c r="F11" s="492">
        <v>0</v>
      </c>
      <c r="G11" s="492">
        <v>0</v>
      </c>
      <c r="H11" s="492">
        <v>0</v>
      </c>
      <c r="I11" s="492">
        <v>0</v>
      </c>
      <c r="J11" s="492">
        <v>0</v>
      </c>
      <c r="K11" s="492">
        <v>0</v>
      </c>
      <c r="L11" s="492">
        <v>0</v>
      </c>
      <c r="M11" s="492">
        <v>0</v>
      </c>
      <c r="N11" s="492">
        <v>0</v>
      </c>
      <c r="O11" s="492">
        <v>0</v>
      </c>
      <c r="P11" s="492">
        <v>0</v>
      </c>
      <c r="Q11" s="492">
        <v>0</v>
      </c>
      <c r="R11" s="492">
        <v>0</v>
      </c>
      <c r="S11" s="492">
        <v>0</v>
      </c>
      <c r="T11" s="68">
        <v>0</v>
      </c>
      <c r="U11" s="68">
        <v>0</v>
      </c>
      <c r="V11" s="493">
        <v>0</v>
      </c>
      <c r="W11" s="68"/>
      <c r="X11" s="668">
        <v>0</v>
      </c>
      <c r="Y11" s="547">
        <v>0</v>
      </c>
      <c r="Z11" s="68">
        <f t="shared" si="0"/>
        <v>0</v>
      </c>
      <c r="AA11" s="68">
        <f t="shared" si="1"/>
        <v>0</v>
      </c>
      <c r="AB11" s="68"/>
      <c r="AC11" s="493">
        <f>+abvfnd25!AH11</f>
        <v>0</v>
      </c>
      <c r="AD11" s="493">
        <f t="shared" si="2"/>
        <v>0</v>
      </c>
      <c r="AE11" s="494">
        <f t="shared" si="3"/>
        <v>0</v>
      </c>
      <c r="AF11" s="657">
        <v>0</v>
      </c>
      <c r="AG11" s="547" t="s">
        <v>761</v>
      </c>
      <c r="AH11" s="493">
        <f t="shared" si="4"/>
        <v>0</v>
      </c>
      <c r="AI11" s="68"/>
      <c r="AJ11" s="68"/>
      <c r="AK11" s="458">
        <f>abvfnd25!AH11</f>
        <v>0</v>
      </c>
      <c r="AL11" s="455">
        <v>0</v>
      </c>
      <c r="AM11" s="458">
        <v>0</v>
      </c>
      <c r="AN11" s="458">
        <v>0</v>
      </c>
      <c r="AO11" s="456"/>
      <c r="AP11" s="493"/>
      <c r="AQ11" s="455"/>
      <c r="AR11" s="455"/>
      <c r="AS11" s="455"/>
      <c r="AT11" s="495">
        <f t="shared" ref="AT11:AT74" si="5">AH11-AN11</f>
        <v>0</v>
      </c>
      <c r="AU11" s="455"/>
      <c r="AV11" s="498"/>
      <c r="AW11" s="499"/>
      <c r="AX11" s="500">
        <f>IFERROR(AW11-AV11,"")</f>
        <v>0</v>
      </c>
      <c r="AY11" s="458"/>
      <c r="AZ11" s="459"/>
      <c r="BA11" s="459"/>
      <c r="BB11" s="459"/>
      <c r="BC11" s="453" t="s">
        <v>20</v>
      </c>
      <c r="BE11" s="460">
        <f t="shared" ref="BE11:BE74" si="6">BF11-A11</f>
        <v>-2</v>
      </c>
      <c r="BF11" s="453">
        <v>0</v>
      </c>
      <c r="BG11" s="488">
        <f t="shared" ref="BG11:BG74" si="7">+BF11-AK11</f>
        <v>0</v>
      </c>
      <c r="BH11" s="453">
        <v>0</v>
      </c>
      <c r="BI11" s="406">
        <f t="shared" ref="BI11:BI74" si="8">+BH11-AH11</f>
        <v>0</v>
      </c>
      <c r="BJ11" s="653"/>
      <c r="BK11" s="453"/>
      <c r="BL11" s="453">
        <v>0</v>
      </c>
      <c r="BM11" s="406">
        <f t="shared" ref="BM11:BM74" si="9">+BL11-AC11</f>
        <v>0</v>
      </c>
      <c r="BO11" s="453">
        <v>0</v>
      </c>
      <c r="BP11" s="406">
        <f t="shared" ref="BP11:BP74" si="10">+BO11-AH11</f>
        <v>0</v>
      </c>
      <c r="BR11" s="454"/>
    </row>
    <row r="12" spans="1:80" s="406" customFormat="1" ht="11.25">
      <c r="A12" s="11">
        <v>3</v>
      </c>
      <c r="B12" s="69" t="s">
        <v>22</v>
      </c>
      <c r="C12" s="11">
        <v>1</v>
      </c>
      <c r="D12" s="492">
        <v>0</v>
      </c>
      <c r="E12" s="492">
        <v>465014</v>
      </c>
      <c r="F12" s="492">
        <v>0</v>
      </c>
      <c r="G12" s="492">
        <v>0</v>
      </c>
      <c r="H12" s="492">
        <v>0</v>
      </c>
      <c r="I12" s="492">
        <v>0</v>
      </c>
      <c r="J12" s="492">
        <v>0</v>
      </c>
      <c r="K12" s="492">
        <v>875208</v>
      </c>
      <c r="L12" s="492">
        <v>397505.88</v>
      </c>
      <c r="M12" s="492">
        <v>0</v>
      </c>
      <c r="N12" s="492">
        <v>6424</v>
      </c>
      <c r="O12" s="492">
        <v>3030.86</v>
      </c>
      <c r="P12" s="492">
        <v>0</v>
      </c>
      <c r="Q12" s="492">
        <v>0</v>
      </c>
      <c r="R12" s="492">
        <v>0</v>
      </c>
      <c r="S12" s="492">
        <v>0</v>
      </c>
      <c r="T12" s="68" t="s">
        <v>760</v>
      </c>
      <c r="U12" s="68">
        <v>1747182.74</v>
      </c>
      <c r="V12" s="493">
        <v>9.7978812418404218</v>
      </c>
      <c r="W12" s="68"/>
      <c r="X12" s="668">
        <v>15639642.750000002</v>
      </c>
      <c r="Y12" s="547">
        <v>17832250.635360952</v>
      </c>
      <c r="Z12" s="68">
        <f t="shared" si="0"/>
        <v>2192607.8853609506</v>
      </c>
      <c r="AA12" s="68">
        <f t="shared" si="1"/>
        <v>214829.11670689454</v>
      </c>
      <c r="AB12" s="68"/>
      <c r="AC12" s="493">
        <f>+abvfnd25!AH12</f>
        <v>110.51006997126424</v>
      </c>
      <c r="AD12" s="493">
        <f t="shared" si="2"/>
        <v>112.64593316016797</v>
      </c>
      <c r="AE12" s="494">
        <f t="shared" si="3"/>
        <v>2.135863188903727</v>
      </c>
      <c r="AF12" s="657">
        <v>5</v>
      </c>
      <c r="AG12" s="547">
        <v>1</v>
      </c>
      <c r="AH12" s="493">
        <f t="shared" si="4"/>
        <v>112.64593316016797</v>
      </c>
      <c r="AI12" s="68"/>
      <c r="AJ12" s="68"/>
      <c r="AK12" s="458">
        <f>abvfnd25!AH12</f>
        <v>110.51006997126424</v>
      </c>
      <c r="AL12" s="455">
        <v>105.85493714266119</v>
      </c>
      <c r="AM12" s="458">
        <v>112.7040835833355</v>
      </c>
      <c r="AN12" s="458">
        <v>110.51006997126424</v>
      </c>
      <c r="AO12" s="456"/>
      <c r="AP12" s="493"/>
      <c r="AQ12" s="455"/>
      <c r="AR12" s="455"/>
      <c r="AS12" s="455"/>
      <c r="AT12" s="495">
        <f t="shared" si="5"/>
        <v>2.135863188903727</v>
      </c>
      <c r="AU12" s="455"/>
      <c r="AV12" s="498"/>
      <c r="AW12" s="499"/>
      <c r="AX12" s="500">
        <f t="shared" ref="AX12:AX75" si="11">IFERROR(AW12-AV12,"")</f>
        <v>0</v>
      </c>
      <c r="AY12" s="458"/>
      <c r="AZ12" s="459"/>
      <c r="BA12" s="459"/>
      <c r="BB12" s="459"/>
      <c r="BC12" s="453"/>
      <c r="BE12" s="460">
        <f t="shared" si="6"/>
        <v>102.85493714266119</v>
      </c>
      <c r="BF12" s="453">
        <v>105.85493714266119</v>
      </c>
      <c r="BG12" s="488">
        <f t="shared" si="7"/>
        <v>-4.6551328286030582</v>
      </c>
      <c r="BH12" s="453">
        <v>105.85493714266119</v>
      </c>
      <c r="BI12" s="406">
        <f t="shared" si="8"/>
        <v>-6.7909960175067852</v>
      </c>
      <c r="BJ12" s="653"/>
      <c r="BK12" s="453"/>
      <c r="BL12" s="453">
        <v>105.85493714266119</v>
      </c>
      <c r="BM12" s="406">
        <f t="shared" si="9"/>
        <v>-4.6551328286030582</v>
      </c>
      <c r="BO12" s="453">
        <v>105.85493714266119</v>
      </c>
      <c r="BP12" s="406">
        <f t="shared" si="10"/>
        <v>-6.7909960175067852</v>
      </c>
      <c r="BR12" s="454"/>
    </row>
    <row r="13" spans="1:80" s="406" customFormat="1" ht="11.25">
      <c r="A13" s="11">
        <v>4</v>
      </c>
      <c r="B13" s="69" t="s">
        <v>24</v>
      </c>
      <c r="C13" s="11">
        <v>0</v>
      </c>
      <c r="D13" s="492">
        <v>0</v>
      </c>
      <c r="E13" s="492">
        <v>0</v>
      </c>
      <c r="F13" s="492">
        <v>0</v>
      </c>
      <c r="G13" s="492">
        <v>0</v>
      </c>
      <c r="H13" s="492">
        <v>0</v>
      </c>
      <c r="I13" s="492">
        <v>0</v>
      </c>
      <c r="J13" s="492">
        <v>0</v>
      </c>
      <c r="K13" s="492">
        <v>0</v>
      </c>
      <c r="L13" s="492">
        <v>0</v>
      </c>
      <c r="M13" s="492">
        <v>0</v>
      </c>
      <c r="N13" s="492">
        <v>0</v>
      </c>
      <c r="O13" s="492">
        <v>0</v>
      </c>
      <c r="P13" s="492">
        <v>0</v>
      </c>
      <c r="Q13" s="492">
        <v>0</v>
      </c>
      <c r="R13" s="492">
        <v>0</v>
      </c>
      <c r="S13" s="492">
        <v>0</v>
      </c>
      <c r="T13" s="68">
        <v>0</v>
      </c>
      <c r="U13" s="68">
        <v>0</v>
      </c>
      <c r="V13" s="493">
        <v>0</v>
      </c>
      <c r="W13" s="68"/>
      <c r="X13" s="668">
        <v>0</v>
      </c>
      <c r="Y13" s="547">
        <v>0</v>
      </c>
      <c r="Z13" s="68">
        <f t="shared" si="0"/>
        <v>0</v>
      </c>
      <c r="AA13" s="68">
        <f t="shared" si="1"/>
        <v>0</v>
      </c>
      <c r="AB13" s="68"/>
      <c r="AC13" s="493">
        <f>+abvfnd25!AH13</f>
        <v>0</v>
      </c>
      <c r="AD13" s="493">
        <f t="shared" si="2"/>
        <v>0</v>
      </c>
      <c r="AE13" s="494">
        <f t="shared" si="3"/>
        <v>0</v>
      </c>
      <c r="AF13" s="657">
        <v>0</v>
      </c>
      <c r="AG13" s="547" t="s">
        <v>761</v>
      </c>
      <c r="AH13" s="493">
        <f t="shared" si="4"/>
        <v>0</v>
      </c>
      <c r="AI13" s="68"/>
      <c r="AJ13" s="68"/>
      <c r="AK13" s="458">
        <f>abvfnd25!AH13</f>
        <v>0</v>
      </c>
      <c r="AL13" s="455">
        <v>0</v>
      </c>
      <c r="AM13" s="458">
        <v>0</v>
      </c>
      <c r="AN13" s="458">
        <v>0</v>
      </c>
      <c r="AO13" s="456"/>
      <c r="AP13" s="493"/>
      <c r="AQ13" s="455"/>
      <c r="AR13" s="455"/>
      <c r="AS13" s="455"/>
      <c r="AT13" s="495">
        <f t="shared" si="5"/>
        <v>0</v>
      </c>
      <c r="AU13" s="455"/>
      <c r="AV13" s="498"/>
      <c r="AW13" s="499"/>
      <c r="AX13" s="500">
        <f t="shared" si="11"/>
        <v>0</v>
      </c>
      <c r="AY13" s="458"/>
      <c r="AZ13" s="459"/>
      <c r="BA13" s="459"/>
      <c r="BB13" s="459"/>
      <c r="BC13" s="453"/>
      <c r="BE13" s="460">
        <f t="shared" si="6"/>
        <v>-4</v>
      </c>
      <c r="BF13" s="453">
        <v>0</v>
      </c>
      <c r="BG13" s="488">
        <f t="shared" si="7"/>
        <v>0</v>
      </c>
      <c r="BH13" s="453">
        <v>0</v>
      </c>
      <c r="BI13" s="406">
        <f t="shared" si="8"/>
        <v>0</v>
      </c>
      <c r="BJ13" s="653"/>
      <c r="BK13" s="453"/>
      <c r="BL13" s="453">
        <v>0</v>
      </c>
      <c r="BM13" s="406">
        <f t="shared" si="9"/>
        <v>0</v>
      </c>
      <c r="BO13" s="453">
        <v>0</v>
      </c>
      <c r="BP13" s="406">
        <f t="shared" si="10"/>
        <v>0</v>
      </c>
      <c r="BR13" s="454"/>
    </row>
    <row r="14" spans="1:80" s="406" customFormat="1" ht="11.25">
      <c r="A14" s="11">
        <v>5</v>
      </c>
      <c r="B14" s="69" t="s">
        <v>26</v>
      </c>
      <c r="C14" s="11">
        <v>1</v>
      </c>
      <c r="D14" s="492">
        <v>0</v>
      </c>
      <c r="E14" s="492">
        <v>0</v>
      </c>
      <c r="F14" s="492">
        <v>0</v>
      </c>
      <c r="G14" s="492">
        <v>0</v>
      </c>
      <c r="H14" s="492">
        <v>0</v>
      </c>
      <c r="I14" s="492">
        <v>367142</v>
      </c>
      <c r="J14" s="492">
        <v>1664223</v>
      </c>
      <c r="K14" s="492">
        <v>210162</v>
      </c>
      <c r="L14" s="492">
        <v>1840219</v>
      </c>
      <c r="M14" s="492">
        <v>36462</v>
      </c>
      <c r="N14" s="492">
        <v>80510</v>
      </c>
      <c r="O14" s="492">
        <v>141438.35999999999</v>
      </c>
      <c r="P14" s="492">
        <v>0</v>
      </c>
      <c r="Q14" s="492">
        <v>0</v>
      </c>
      <c r="R14" s="492">
        <v>0</v>
      </c>
      <c r="S14" s="492">
        <v>0</v>
      </c>
      <c r="T14" s="68" t="s">
        <v>760</v>
      </c>
      <c r="U14" s="68">
        <v>4340156.3600000003</v>
      </c>
      <c r="V14" s="493">
        <v>5.7579097673268089</v>
      </c>
      <c r="W14" s="68"/>
      <c r="X14" s="668">
        <v>55345476.310000002</v>
      </c>
      <c r="Y14" s="547">
        <v>75377290.290795565</v>
      </c>
      <c r="Z14" s="68">
        <f t="shared" si="0"/>
        <v>20031813.980795562</v>
      </c>
      <c r="AA14" s="68">
        <f t="shared" si="1"/>
        <v>1153413.773772965</v>
      </c>
      <c r="AB14" s="68"/>
      <c r="AC14" s="493">
        <f>+abvfnd25!AH14</f>
        <v>135.28796372634139</v>
      </c>
      <c r="AD14" s="493">
        <f t="shared" si="2"/>
        <v>134.11010522573022</v>
      </c>
      <c r="AE14" s="494">
        <f t="shared" si="3"/>
        <v>-1.1778585006111655</v>
      </c>
      <c r="AF14" s="657">
        <v>93</v>
      </c>
      <c r="AG14" s="547">
        <v>1</v>
      </c>
      <c r="AH14" s="493">
        <f t="shared" si="4"/>
        <v>134.11010522573022</v>
      </c>
      <c r="AI14" s="68"/>
      <c r="AJ14" s="68"/>
      <c r="AK14" s="458">
        <f>abvfnd25!AH14</f>
        <v>135.28796372634139</v>
      </c>
      <c r="AL14" s="455">
        <v>135.32129549575643</v>
      </c>
      <c r="AM14" s="458">
        <v>134.1514005275987</v>
      </c>
      <c r="AN14" s="458">
        <v>135.28796372634139</v>
      </c>
      <c r="AO14" s="456"/>
      <c r="AP14" s="493"/>
      <c r="AQ14" s="455"/>
      <c r="AR14" s="455"/>
      <c r="AS14" s="455"/>
      <c r="AT14" s="495">
        <f t="shared" si="5"/>
        <v>-1.1778585006111655</v>
      </c>
      <c r="AU14" s="455"/>
      <c r="AV14" s="498"/>
      <c r="AW14" s="499"/>
      <c r="AX14" s="500">
        <f t="shared" si="11"/>
        <v>0</v>
      </c>
      <c r="AY14" s="458"/>
      <c r="AZ14" s="459"/>
      <c r="BA14" s="459"/>
      <c r="BB14" s="459"/>
      <c r="BC14" s="453"/>
      <c r="BE14" s="460">
        <f t="shared" si="6"/>
        <v>137.70667584654427</v>
      </c>
      <c r="BF14" s="453">
        <v>142.70667584654427</v>
      </c>
      <c r="BG14" s="488">
        <f t="shared" si="7"/>
        <v>7.4187121202028834</v>
      </c>
      <c r="BH14" s="453">
        <v>142.70667584654427</v>
      </c>
      <c r="BI14" s="406">
        <f t="shared" si="8"/>
        <v>8.5965706208140489</v>
      </c>
      <c r="BJ14" s="653"/>
      <c r="BK14" s="453"/>
      <c r="BL14" s="453">
        <v>142.70667584654427</v>
      </c>
      <c r="BM14" s="406">
        <f t="shared" si="9"/>
        <v>7.4187121202028834</v>
      </c>
      <c r="BO14" s="453">
        <v>142.70667584654427</v>
      </c>
      <c r="BP14" s="406">
        <f t="shared" si="10"/>
        <v>8.5965706208140489</v>
      </c>
      <c r="BR14" s="454"/>
    </row>
    <row r="15" spans="1:80" s="406" customFormat="1" ht="11.25">
      <c r="A15" s="11">
        <v>6</v>
      </c>
      <c r="B15" s="69" t="s">
        <v>28</v>
      </c>
      <c r="C15" s="11">
        <v>0</v>
      </c>
      <c r="D15" s="492">
        <v>0</v>
      </c>
      <c r="E15" s="492">
        <v>0</v>
      </c>
      <c r="F15" s="492">
        <v>0</v>
      </c>
      <c r="G15" s="492">
        <v>0</v>
      </c>
      <c r="H15" s="492">
        <v>0</v>
      </c>
      <c r="I15" s="492">
        <v>0</v>
      </c>
      <c r="J15" s="492">
        <v>0</v>
      </c>
      <c r="K15" s="492">
        <v>0</v>
      </c>
      <c r="L15" s="492">
        <v>0</v>
      </c>
      <c r="M15" s="492">
        <v>0</v>
      </c>
      <c r="N15" s="492">
        <v>0</v>
      </c>
      <c r="O15" s="492">
        <v>0</v>
      </c>
      <c r="P15" s="492">
        <v>0</v>
      </c>
      <c r="Q15" s="492">
        <v>0</v>
      </c>
      <c r="R15" s="492">
        <v>0</v>
      </c>
      <c r="S15" s="492">
        <v>0</v>
      </c>
      <c r="T15" s="68">
        <v>0</v>
      </c>
      <c r="U15" s="68">
        <v>0</v>
      </c>
      <c r="V15" s="493">
        <v>0</v>
      </c>
      <c r="W15" s="68"/>
      <c r="X15" s="668">
        <v>0</v>
      </c>
      <c r="Y15" s="547">
        <v>0</v>
      </c>
      <c r="Z15" s="68">
        <f t="shared" si="0"/>
        <v>0</v>
      </c>
      <c r="AA15" s="68">
        <f t="shared" si="1"/>
        <v>0</v>
      </c>
      <c r="AB15" s="68"/>
      <c r="AC15" s="493">
        <f>+abvfnd25!AH15</f>
        <v>0</v>
      </c>
      <c r="AD15" s="493">
        <f t="shared" si="2"/>
        <v>0</v>
      </c>
      <c r="AE15" s="494">
        <f t="shared" si="3"/>
        <v>0</v>
      </c>
      <c r="AF15" s="657">
        <v>0</v>
      </c>
      <c r="AG15" s="547" t="s">
        <v>761</v>
      </c>
      <c r="AH15" s="493">
        <f t="shared" si="4"/>
        <v>0</v>
      </c>
      <c r="AI15" s="68"/>
      <c r="AJ15" s="68"/>
      <c r="AK15" s="458">
        <f>abvfnd25!AH15</f>
        <v>0</v>
      </c>
      <c r="AL15" s="455">
        <v>0</v>
      </c>
      <c r="AM15" s="458">
        <v>0</v>
      </c>
      <c r="AN15" s="458">
        <v>0</v>
      </c>
      <c r="AO15" s="456"/>
      <c r="AP15" s="493"/>
      <c r="AQ15" s="455"/>
      <c r="AR15" s="455"/>
      <c r="AS15" s="455"/>
      <c r="AT15" s="495">
        <f t="shared" si="5"/>
        <v>0</v>
      </c>
      <c r="AU15" s="455"/>
      <c r="AV15" s="498"/>
      <c r="AW15" s="499"/>
      <c r="AX15" s="500">
        <f t="shared" si="11"/>
        <v>0</v>
      </c>
      <c r="AY15" s="458"/>
      <c r="AZ15" s="459"/>
      <c r="BA15" s="459"/>
      <c r="BB15" s="459"/>
      <c r="BC15" s="453"/>
      <c r="BE15" s="460">
        <f t="shared" si="6"/>
        <v>-6</v>
      </c>
      <c r="BF15" s="453">
        <v>0</v>
      </c>
      <c r="BG15" s="488">
        <f t="shared" si="7"/>
        <v>0</v>
      </c>
      <c r="BH15" s="453">
        <v>0</v>
      </c>
      <c r="BI15" s="406">
        <f t="shared" si="8"/>
        <v>0</v>
      </c>
      <c r="BJ15" s="653"/>
      <c r="BK15" s="453"/>
      <c r="BL15" s="453">
        <v>0</v>
      </c>
      <c r="BM15" s="406">
        <f t="shared" si="9"/>
        <v>0</v>
      </c>
      <c r="BO15" s="453">
        <v>0</v>
      </c>
      <c r="BP15" s="406">
        <f t="shared" si="10"/>
        <v>0</v>
      </c>
      <c r="BR15" s="454"/>
    </row>
    <row r="16" spans="1:80" s="406" customFormat="1" ht="11.25">
      <c r="A16" s="11">
        <v>7</v>
      </c>
      <c r="B16" s="69" t="s">
        <v>30</v>
      </c>
      <c r="C16" s="11">
        <v>1</v>
      </c>
      <c r="D16" s="492">
        <v>450068</v>
      </c>
      <c r="E16" s="492">
        <v>79231</v>
      </c>
      <c r="F16" s="492">
        <v>0</v>
      </c>
      <c r="G16" s="492">
        <v>0</v>
      </c>
      <c r="H16" s="492">
        <v>0</v>
      </c>
      <c r="I16" s="492">
        <v>336612</v>
      </c>
      <c r="J16" s="492">
        <v>1176490</v>
      </c>
      <c r="K16" s="492">
        <v>1155762</v>
      </c>
      <c r="L16" s="492">
        <v>2260532</v>
      </c>
      <c r="M16" s="492">
        <v>0</v>
      </c>
      <c r="N16" s="492">
        <v>147270</v>
      </c>
      <c r="O16" s="492">
        <v>160454.76999999999</v>
      </c>
      <c r="P16" s="492">
        <v>0</v>
      </c>
      <c r="Q16" s="492">
        <v>0</v>
      </c>
      <c r="R16" s="492">
        <v>0</v>
      </c>
      <c r="S16" s="492">
        <v>0</v>
      </c>
      <c r="T16" s="68" t="s">
        <v>760</v>
      </c>
      <c r="U16" s="68">
        <v>5766419.7699999996</v>
      </c>
      <c r="V16" s="493">
        <v>13.387166177586963</v>
      </c>
      <c r="W16" s="68"/>
      <c r="X16" s="668">
        <v>28109289.029999997</v>
      </c>
      <c r="Y16" s="547">
        <v>43074237.620611936</v>
      </c>
      <c r="Z16" s="68">
        <f t="shared" si="0"/>
        <v>14964948.590611938</v>
      </c>
      <c r="AA16" s="68">
        <f t="shared" si="1"/>
        <v>2003382.5362156781</v>
      </c>
      <c r="AB16" s="68"/>
      <c r="AC16" s="493">
        <f>+abvfnd25!AH16</f>
        <v>147.34722130431419</v>
      </c>
      <c r="AD16" s="493">
        <f t="shared" si="2"/>
        <v>146.11132654604984</v>
      </c>
      <c r="AE16" s="494">
        <f t="shared" si="3"/>
        <v>-1.2358947582643509</v>
      </c>
      <c r="AF16" s="657">
        <v>118</v>
      </c>
      <c r="AG16" s="547">
        <v>1</v>
      </c>
      <c r="AH16" s="493">
        <f t="shared" si="4"/>
        <v>146.11132654604984</v>
      </c>
      <c r="AI16" s="68"/>
      <c r="AJ16" s="68"/>
      <c r="AK16" s="458">
        <f>abvfnd25!AH16</f>
        <v>147.34722130431419</v>
      </c>
      <c r="AL16" s="455">
        <v>147.31813697796559</v>
      </c>
      <c r="AM16" s="458">
        <v>143.06722819348442</v>
      </c>
      <c r="AN16" s="458">
        <v>147.34722130431419</v>
      </c>
      <c r="AO16" s="456"/>
      <c r="AP16" s="493"/>
      <c r="AQ16" s="455"/>
      <c r="AR16" s="455"/>
      <c r="AS16" s="455"/>
      <c r="AT16" s="495">
        <f t="shared" si="5"/>
        <v>-1.2358947582643509</v>
      </c>
      <c r="AU16" s="455"/>
      <c r="AV16" s="498"/>
      <c r="AW16" s="499"/>
      <c r="AX16" s="500">
        <f t="shared" si="11"/>
        <v>0</v>
      </c>
      <c r="AY16" s="458"/>
      <c r="AZ16" s="459"/>
      <c r="BA16" s="459"/>
      <c r="BB16" s="459"/>
      <c r="BC16" s="453"/>
      <c r="BE16" s="460">
        <f t="shared" si="6"/>
        <v>142.40631636837281</v>
      </c>
      <c r="BF16" s="453">
        <v>149.40631636837281</v>
      </c>
      <c r="BG16" s="488">
        <f t="shared" si="7"/>
        <v>2.0590950640586243</v>
      </c>
      <c r="BH16" s="453">
        <v>149.40631636837281</v>
      </c>
      <c r="BI16" s="406">
        <f t="shared" si="8"/>
        <v>3.2949898223229752</v>
      </c>
      <c r="BJ16" s="653"/>
      <c r="BK16" s="453"/>
      <c r="BL16" s="453">
        <v>149.40631636837281</v>
      </c>
      <c r="BM16" s="406">
        <f t="shared" si="9"/>
        <v>2.0590950640586243</v>
      </c>
      <c r="BO16" s="453">
        <v>149.40631636837281</v>
      </c>
      <c r="BP16" s="406">
        <f t="shared" si="10"/>
        <v>3.2949898223229752</v>
      </c>
      <c r="BR16" s="454"/>
    </row>
    <row r="17" spans="1:70" ht="11.25">
      <c r="A17" s="11">
        <v>8</v>
      </c>
      <c r="B17" s="69" t="s">
        <v>32</v>
      </c>
      <c r="C17" s="11">
        <v>1</v>
      </c>
      <c r="D17" s="492">
        <v>1991110</v>
      </c>
      <c r="E17" s="492">
        <v>0</v>
      </c>
      <c r="F17" s="492">
        <v>0</v>
      </c>
      <c r="G17" s="492">
        <v>0</v>
      </c>
      <c r="H17" s="492">
        <v>0</v>
      </c>
      <c r="I17" s="492">
        <v>0</v>
      </c>
      <c r="J17" s="492">
        <v>75000</v>
      </c>
      <c r="K17" s="492">
        <v>0</v>
      </c>
      <c r="L17" s="492">
        <v>0</v>
      </c>
      <c r="M17" s="492">
        <v>19655</v>
      </c>
      <c r="N17" s="492">
        <v>124578</v>
      </c>
      <c r="O17" s="492">
        <v>133674.1</v>
      </c>
      <c r="P17" s="492">
        <v>0</v>
      </c>
      <c r="Q17" s="492">
        <v>0</v>
      </c>
      <c r="R17" s="492">
        <v>0</v>
      </c>
      <c r="S17" s="492">
        <v>0</v>
      </c>
      <c r="T17" s="68" t="s">
        <v>760</v>
      </c>
      <c r="U17" s="68">
        <v>2344017.1</v>
      </c>
      <c r="V17" s="493">
        <v>7.4911228097744686</v>
      </c>
      <c r="W17" s="68"/>
      <c r="X17" s="668">
        <v>14981907.18</v>
      </c>
      <c r="Y17" s="547">
        <v>31290597.678381544</v>
      </c>
      <c r="Z17" s="68">
        <f t="shared" si="0"/>
        <v>16308690.498381544</v>
      </c>
      <c r="AA17" s="68">
        <f t="shared" si="1"/>
        <v>1221704.0338997813</v>
      </c>
      <c r="AB17" s="68"/>
      <c r="AC17" s="493">
        <f>+abvfnd25!AH17</f>
        <v>215.85431103384926</v>
      </c>
      <c r="AD17" s="493">
        <f t="shared" si="2"/>
        <v>200.70137455278081</v>
      </c>
      <c r="AE17" s="494">
        <f t="shared" si="3"/>
        <v>-15.152936481068451</v>
      </c>
      <c r="AF17" s="657">
        <v>72</v>
      </c>
      <c r="AG17" s="547">
        <v>1</v>
      </c>
      <c r="AH17" s="493">
        <f t="shared" si="4"/>
        <v>200.70137455278081</v>
      </c>
      <c r="AI17" s="68"/>
      <c r="AJ17" s="68"/>
      <c r="AK17" s="458">
        <f>abvfnd25!AH17</f>
        <v>215.85431103384926</v>
      </c>
      <c r="AL17" s="455">
        <v>215.54997760849389</v>
      </c>
      <c r="AM17" s="458">
        <v>199.93356558405128</v>
      </c>
      <c r="AN17" s="458">
        <v>215.85431103384926</v>
      </c>
      <c r="AO17" s="456"/>
      <c r="AP17" s="493"/>
      <c r="AQ17" s="455"/>
      <c r="AR17" s="455"/>
      <c r="AS17" s="455"/>
      <c r="AT17" s="495">
        <f t="shared" si="5"/>
        <v>-15.152936481068451</v>
      </c>
      <c r="AU17" s="455"/>
      <c r="AV17" s="498"/>
      <c r="AW17" s="499"/>
      <c r="AX17" s="500">
        <f t="shared" si="11"/>
        <v>0</v>
      </c>
      <c r="AY17" s="458"/>
      <c r="AZ17" s="459"/>
      <c r="BA17" s="459"/>
      <c r="BB17" s="459"/>
      <c r="BC17" s="453"/>
      <c r="BE17" s="460">
        <f t="shared" si="6"/>
        <v>187.41280720571754</v>
      </c>
      <c r="BF17" s="453">
        <v>195.41280720571754</v>
      </c>
      <c r="BG17" s="488">
        <f t="shared" si="7"/>
        <v>-20.441503828131715</v>
      </c>
      <c r="BH17" s="453">
        <v>195.41280720571754</v>
      </c>
      <c r="BI17" s="406">
        <f t="shared" si="8"/>
        <v>-5.2885673470632639</v>
      </c>
      <c r="BJ17" s="653"/>
      <c r="BK17" s="453"/>
      <c r="BL17" s="453">
        <v>195.41280720571754</v>
      </c>
      <c r="BM17" s="406">
        <f t="shared" si="9"/>
        <v>-20.441503828131715</v>
      </c>
      <c r="BO17" s="453">
        <v>195.41280720571754</v>
      </c>
      <c r="BP17" s="406">
        <f t="shared" si="10"/>
        <v>-5.2885673470632639</v>
      </c>
      <c r="BR17" s="454"/>
    </row>
    <row r="18" spans="1:70" ht="11.25">
      <c r="A18" s="11">
        <v>9</v>
      </c>
      <c r="B18" s="69" t="s">
        <v>34</v>
      </c>
      <c r="C18" s="11">
        <v>1</v>
      </c>
      <c r="D18" s="492">
        <v>0</v>
      </c>
      <c r="E18" s="492">
        <v>0</v>
      </c>
      <c r="F18" s="492">
        <v>0</v>
      </c>
      <c r="G18" s="492">
        <v>0</v>
      </c>
      <c r="H18" s="492">
        <v>0</v>
      </c>
      <c r="I18" s="492">
        <v>175358</v>
      </c>
      <c r="J18" s="492">
        <v>3160521</v>
      </c>
      <c r="K18" s="492">
        <v>1112758</v>
      </c>
      <c r="L18" s="492">
        <v>3370273</v>
      </c>
      <c r="M18" s="492">
        <v>1017</v>
      </c>
      <c r="N18" s="492">
        <v>11452</v>
      </c>
      <c r="O18" s="492">
        <v>4732.1400000000003</v>
      </c>
      <c r="P18" s="492">
        <v>0</v>
      </c>
      <c r="Q18" s="492">
        <v>0</v>
      </c>
      <c r="R18" s="492">
        <v>0</v>
      </c>
      <c r="S18" s="492">
        <v>0</v>
      </c>
      <c r="T18" s="68" t="s">
        <v>762</v>
      </c>
      <c r="U18" s="68">
        <v>7836111.1399999997</v>
      </c>
      <c r="V18" s="493">
        <v>6.0108709359296943</v>
      </c>
      <c r="W18" s="68"/>
      <c r="X18" s="668">
        <v>75901319.687480003</v>
      </c>
      <c r="Y18" s="547">
        <v>130365652.89</v>
      </c>
      <c r="Z18" s="68">
        <f t="shared" si="0"/>
        <v>54464333.202519998</v>
      </c>
      <c r="AA18" s="68">
        <f t="shared" si="1"/>
        <v>3273780.7749181809</v>
      </c>
      <c r="AB18" s="68"/>
      <c r="AC18" s="493">
        <f>+abvfnd25!AH18</f>
        <v>168.31738236534966</v>
      </c>
      <c r="AD18" s="493">
        <f t="shared" si="2"/>
        <v>167.44356045240903</v>
      </c>
      <c r="AE18" s="494">
        <f t="shared" si="3"/>
        <v>-0.8738219129406275</v>
      </c>
      <c r="AF18" s="657">
        <v>6</v>
      </c>
      <c r="AG18" s="547">
        <v>1</v>
      </c>
      <c r="AH18" s="493">
        <f t="shared" si="4"/>
        <v>167.44356045240903</v>
      </c>
      <c r="AI18" s="68"/>
      <c r="AJ18" s="68"/>
      <c r="AK18" s="458">
        <f>abvfnd25!AH18</f>
        <v>168.31738236534966</v>
      </c>
      <c r="AL18" s="455">
        <v>169.58539076515964</v>
      </c>
      <c r="AM18" s="458">
        <v>166.13486079688334</v>
      </c>
      <c r="AN18" s="458">
        <v>168.31738236534966</v>
      </c>
      <c r="AO18" s="456"/>
      <c r="AP18" s="493"/>
      <c r="AQ18" s="455"/>
      <c r="AR18" s="455"/>
      <c r="AS18" s="455"/>
      <c r="AT18" s="495">
        <f t="shared" si="5"/>
        <v>-0.8738219129406275</v>
      </c>
      <c r="AU18" s="455"/>
      <c r="AV18" s="498"/>
      <c r="AW18" s="499"/>
      <c r="AX18" s="500">
        <f t="shared" si="11"/>
        <v>0</v>
      </c>
      <c r="AY18" s="458"/>
      <c r="AZ18" s="459"/>
      <c r="BA18" s="459"/>
      <c r="BB18" s="459"/>
      <c r="BC18" s="453"/>
      <c r="BE18" s="460">
        <f t="shared" si="6"/>
        <v>155.76625377828211</v>
      </c>
      <c r="BF18" s="453">
        <v>164.76625377828211</v>
      </c>
      <c r="BG18" s="488">
        <f t="shared" si="7"/>
        <v>-3.5511285870675522</v>
      </c>
      <c r="BH18" s="453">
        <v>164.76625377828211</v>
      </c>
      <c r="BI18" s="406">
        <f t="shared" si="8"/>
        <v>-2.6773066741269247</v>
      </c>
      <c r="BJ18" s="653"/>
      <c r="BK18" s="453"/>
      <c r="BL18" s="453">
        <v>164.76625377828211</v>
      </c>
      <c r="BM18" s="406">
        <f t="shared" si="9"/>
        <v>-3.5511285870675522</v>
      </c>
      <c r="BO18" s="453">
        <v>164.76625377828211</v>
      </c>
      <c r="BP18" s="406">
        <f t="shared" si="10"/>
        <v>-2.6773066741269247</v>
      </c>
      <c r="BR18" s="454"/>
    </row>
    <row r="19" spans="1:70" ht="11.25">
      <c r="A19" s="11">
        <v>10</v>
      </c>
      <c r="B19" s="69" t="s">
        <v>36</v>
      </c>
      <c r="C19" s="11">
        <v>1</v>
      </c>
      <c r="D19" s="492">
        <v>0</v>
      </c>
      <c r="E19" s="492">
        <v>0</v>
      </c>
      <c r="F19" s="492">
        <v>0</v>
      </c>
      <c r="G19" s="492">
        <v>0</v>
      </c>
      <c r="H19" s="492">
        <v>0</v>
      </c>
      <c r="I19" s="492">
        <v>0</v>
      </c>
      <c r="J19" s="492">
        <v>2916149.98</v>
      </c>
      <c r="K19" s="492">
        <v>1404050.6</v>
      </c>
      <c r="L19" s="492">
        <v>2832538</v>
      </c>
      <c r="M19" s="492">
        <v>12395</v>
      </c>
      <c r="N19" s="492">
        <v>30664</v>
      </c>
      <c r="O19" s="492">
        <v>38744.58</v>
      </c>
      <c r="P19" s="492">
        <v>0</v>
      </c>
      <c r="Q19" s="492">
        <v>0</v>
      </c>
      <c r="R19" s="492">
        <v>0</v>
      </c>
      <c r="S19" s="492">
        <v>0</v>
      </c>
      <c r="T19" s="68" t="s">
        <v>760</v>
      </c>
      <c r="U19" s="68">
        <v>7234542.1600000001</v>
      </c>
      <c r="V19" s="493">
        <v>5.7423327107495865</v>
      </c>
      <c r="W19" s="68"/>
      <c r="X19" s="668">
        <v>81515548.272249982</v>
      </c>
      <c r="Y19" s="547">
        <v>125986119.65581538</v>
      </c>
      <c r="Z19" s="68">
        <f t="shared" si="0"/>
        <v>44470571.383565396</v>
      </c>
      <c r="AA19" s="68">
        <f t="shared" si="1"/>
        <v>2553648.1672157208</v>
      </c>
      <c r="AB19" s="68"/>
      <c r="AC19" s="493">
        <f>+abvfnd25!AH19</f>
        <v>147.8958909879812</v>
      </c>
      <c r="AD19" s="493">
        <f t="shared" si="2"/>
        <v>151.4219975265986</v>
      </c>
      <c r="AE19" s="494">
        <f t="shared" si="3"/>
        <v>3.5261065386173982</v>
      </c>
      <c r="AF19" s="657">
        <v>17</v>
      </c>
      <c r="AG19" s="547">
        <v>1</v>
      </c>
      <c r="AH19" s="493">
        <f t="shared" si="4"/>
        <v>151.4219975265986</v>
      </c>
      <c r="AI19" s="68"/>
      <c r="AJ19" s="68"/>
      <c r="AK19" s="458">
        <f>abvfnd25!AH19</f>
        <v>147.8958909879812</v>
      </c>
      <c r="AL19" s="455">
        <v>141.97121052464098</v>
      </c>
      <c r="AM19" s="458">
        <v>144.79235080488999</v>
      </c>
      <c r="AN19" s="458">
        <v>147.8958909879812</v>
      </c>
      <c r="AO19" s="456"/>
      <c r="AP19" s="493"/>
      <c r="AQ19" s="455"/>
      <c r="AR19" s="455"/>
      <c r="AS19" s="455"/>
      <c r="AT19" s="495">
        <f t="shared" si="5"/>
        <v>3.5261065386173982</v>
      </c>
      <c r="AU19" s="455"/>
      <c r="AV19" s="498"/>
      <c r="AW19" s="499"/>
      <c r="AX19" s="500">
        <f t="shared" si="11"/>
        <v>0</v>
      </c>
      <c r="AY19" s="458"/>
      <c r="AZ19" s="459"/>
      <c r="BA19" s="459"/>
      <c r="BB19" s="459"/>
      <c r="BC19" s="453"/>
      <c r="BE19" s="460">
        <f t="shared" si="6"/>
        <v>131.97121052464098</v>
      </c>
      <c r="BF19" s="453">
        <v>141.97121052464098</v>
      </c>
      <c r="BG19" s="488">
        <f t="shared" si="7"/>
        <v>-5.9246804633402235</v>
      </c>
      <c r="BH19" s="453">
        <v>141.97121052464098</v>
      </c>
      <c r="BI19" s="406">
        <f t="shared" si="8"/>
        <v>-9.4507870019576217</v>
      </c>
      <c r="BJ19" s="653"/>
      <c r="BK19" s="453"/>
      <c r="BL19" s="453">
        <v>141.97121052464098</v>
      </c>
      <c r="BM19" s="406">
        <f t="shared" si="9"/>
        <v>-5.9246804633402235</v>
      </c>
      <c r="BO19" s="453">
        <v>141.97121052464098</v>
      </c>
      <c r="BP19" s="406">
        <f t="shared" si="10"/>
        <v>-9.4507870019576217</v>
      </c>
      <c r="BR19" s="454"/>
    </row>
    <row r="20" spans="1:70" ht="11.25">
      <c r="A20" s="11">
        <v>11</v>
      </c>
      <c r="B20" s="69" t="s">
        <v>38</v>
      </c>
      <c r="C20" s="11">
        <v>0</v>
      </c>
      <c r="D20" s="492">
        <v>0</v>
      </c>
      <c r="E20" s="492">
        <v>0</v>
      </c>
      <c r="F20" s="492">
        <v>0</v>
      </c>
      <c r="G20" s="492">
        <v>0</v>
      </c>
      <c r="H20" s="492">
        <v>0</v>
      </c>
      <c r="I20" s="492">
        <v>0</v>
      </c>
      <c r="J20" s="492">
        <v>0</v>
      </c>
      <c r="K20" s="492">
        <v>0</v>
      </c>
      <c r="L20" s="492">
        <v>0</v>
      </c>
      <c r="M20" s="492">
        <v>0</v>
      </c>
      <c r="N20" s="492">
        <v>0</v>
      </c>
      <c r="O20" s="492">
        <v>0</v>
      </c>
      <c r="P20" s="492">
        <v>0</v>
      </c>
      <c r="Q20" s="492">
        <v>0</v>
      </c>
      <c r="R20" s="492">
        <v>0</v>
      </c>
      <c r="S20" s="492">
        <v>0</v>
      </c>
      <c r="T20" s="68">
        <v>0</v>
      </c>
      <c r="U20" s="68">
        <v>0</v>
      </c>
      <c r="V20" s="493">
        <v>0</v>
      </c>
      <c r="W20" s="68"/>
      <c r="X20" s="668">
        <v>0</v>
      </c>
      <c r="Y20" s="547">
        <v>0</v>
      </c>
      <c r="Z20" s="68">
        <f t="shared" si="0"/>
        <v>0</v>
      </c>
      <c r="AA20" s="68">
        <f t="shared" si="1"/>
        <v>0</v>
      </c>
      <c r="AB20" s="68"/>
      <c r="AC20" s="493">
        <f>+abvfnd25!AH20</f>
        <v>0</v>
      </c>
      <c r="AD20" s="493">
        <f t="shared" si="2"/>
        <v>0</v>
      </c>
      <c r="AE20" s="494">
        <f t="shared" si="3"/>
        <v>0</v>
      </c>
      <c r="AF20" s="657">
        <v>0</v>
      </c>
      <c r="AG20" s="547" t="s">
        <v>761</v>
      </c>
      <c r="AH20" s="493">
        <f t="shared" si="4"/>
        <v>0</v>
      </c>
      <c r="AI20" s="68"/>
      <c r="AJ20" s="68"/>
      <c r="AK20" s="458">
        <f>abvfnd25!AH20</f>
        <v>0</v>
      </c>
      <c r="AL20" s="455">
        <v>0</v>
      </c>
      <c r="AM20" s="458">
        <v>0</v>
      </c>
      <c r="AN20" s="458">
        <v>0</v>
      </c>
      <c r="AO20" s="456"/>
      <c r="AP20" s="493"/>
      <c r="AQ20" s="455"/>
      <c r="AR20" s="455"/>
      <c r="AS20" s="455"/>
      <c r="AT20" s="495">
        <f t="shared" si="5"/>
        <v>0</v>
      </c>
      <c r="AU20" s="455"/>
      <c r="AV20" s="498"/>
      <c r="AW20" s="499"/>
      <c r="AX20" s="500">
        <f t="shared" si="11"/>
        <v>0</v>
      </c>
      <c r="AY20" s="458"/>
      <c r="AZ20" s="459"/>
      <c r="BA20" s="459"/>
      <c r="BB20" s="459"/>
      <c r="BC20" s="453"/>
      <c r="BE20" s="460">
        <f t="shared" si="6"/>
        <v>-11</v>
      </c>
      <c r="BF20" s="453">
        <v>0</v>
      </c>
      <c r="BG20" s="488">
        <f t="shared" si="7"/>
        <v>0</v>
      </c>
      <c r="BH20" s="453">
        <v>0</v>
      </c>
      <c r="BI20" s="406">
        <f t="shared" si="8"/>
        <v>0</v>
      </c>
      <c r="BJ20" s="653"/>
      <c r="BK20" s="453"/>
      <c r="BL20" s="453">
        <v>0</v>
      </c>
      <c r="BM20" s="406">
        <f t="shared" si="9"/>
        <v>0</v>
      </c>
      <c r="BO20" s="453">
        <v>0</v>
      </c>
      <c r="BP20" s="406">
        <f t="shared" si="10"/>
        <v>0</v>
      </c>
      <c r="BR20" s="454"/>
    </row>
    <row r="21" spans="1:70" ht="11.25">
      <c r="A21" s="11">
        <v>12</v>
      </c>
      <c r="B21" s="69" t="s">
        <v>40</v>
      </c>
      <c r="C21" s="11">
        <v>0</v>
      </c>
      <c r="D21" s="492">
        <v>0</v>
      </c>
      <c r="E21" s="492">
        <v>0</v>
      </c>
      <c r="F21" s="492">
        <v>0</v>
      </c>
      <c r="G21" s="492">
        <v>0</v>
      </c>
      <c r="H21" s="492">
        <v>0</v>
      </c>
      <c r="I21" s="492">
        <v>0</v>
      </c>
      <c r="J21" s="492">
        <v>0</v>
      </c>
      <c r="K21" s="492">
        <v>0</v>
      </c>
      <c r="L21" s="492">
        <v>0</v>
      </c>
      <c r="M21" s="492">
        <v>0</v>
      </c>
      <c r="N21" s="492">
        <v>0</v>
      </c>
      <c r="O21" s="492">
        <v>0</v>
      </c>
      <c r="P21" s="492">
        <v>0</v>
      </c>
      <c r="Q21" s="492">
        <v>0</v>
      </c>
      <c r="R21" s="492">
        <v>0</v>
      </c>
      <c r="S21" s="492">
        <v>0</v>
      </c>
      <c r="T21" s="68">
        <v>0</v>
      </c>
      <c r="U21" s="68">
        <v>0</v>
      </c>
      <c r="V21" s="493">
        <v>0</v>
      </c>
      <c r="W21" s="68"/>
      <c r="X21" s="668">
        <v>0</v>
      </c>
      <c r="Y21" s="547">
        <v>0</v>
      </c>
      <c r="Z21" s="68">
        <f t="shared" si="0"/>
        <v>0</v>
      </c>
      <c r="AA21" s="68">
        <f t="shared" si="1"/>
        <v>0</v>
      </c>
      <c r="AB21" s="68"/>
      <c r="AC21" s="493">
        <f>+abvfnd25!AH21</f>
        <v>0</v>
      </c>
      <c r="AD21" s="493">
        <f t="shared" si="2"/>
        <v>0</v>
      </c>
      <c r="AE21" s="494">
        <f t="shared" si="3"/>
        <v>0</v>
      </c>
      <c r="AF21" s="657">
        <v>0</v>
      </c>
      <c r="AG21" s="547" t="s">
        <v>761</v>
      </c>
      <c r="AH21" s="493">
        <f t="shared" si="4"/>
        <v>0</v>
      </c>
      <c r="AI21" s="68"/>
      <c r="AJ21" s="68"/>
      <c r="AK21" s="458">
        <f>abvfnd25!AH21</f>
        <v>0</v>
      </c>
      <c r="AL21" s="455">
        <v>0</v>
      </c>
      <c r="AM21" s="458">
        <v>0</v>
      </c>
      <c r="AN21" s="458">
        <v>0</v>
      </c>
      <c r="AO21" s="456"/>
      <c r="AP21" s="493"/>
      <c r="AQ21" s="455"/>
      <c r="AR21" s="455"/>
      <c r="AS21" s="455"/>
      <c r="AT21" s="495">
        <f t="shared" si="5"/>
        <v>0</v>
      </c>
      <c r="AU21" s="455"/>
      <c r="AV21" s="498"/>
      <c r="AW21" s="499"/>
      <c r="AX21" s="500">
        <f t="shared" si="11"/>
        <v>0</v>
      </c>
      <c r="AY21" s="458"/>
      <c r="AZ21" s="459"/>
      <c r="BA21" s="459"/>
      <c r="BB21" s="459"/>
      <c r="BC21" s="453"/>
      <c r="BE21" s="460">
        <f t="shared" si="6"/>
        <v>-12</v>
      </c>
      <c r="BF21" s="453">
        <v>0</v>
      </c>
      <c r="BG21" s="488">
        <f t="shared" si="7"/>
        <v>0</v>
      </c>
      <c r="BH21" s="453">
        <v>0</v>
      </c>
      <c r="BI21" s="406">
        <f t="shared" si="8"/>
        <v>0</v>
      </c>
      <c r="BJ21" s="653"/>
      <c r="BK21" s="453"/>
      <c r="BL21" s="453">
        <v>0</v>
      </c>
      <c r="BM21" s="406">
        <f t="shared" si="9"/>
        <v>0</v>
      </c>
      <c r="BO21" s="453">
        <v>0</v>
      </c>
      <c r="BP21" s="406">
        <f t="shared" si="10"/>
        <v>0</v>
      </c>
      <c r="BR21" s="454"/>
    </row>
    <row r="22" spans="1:70" ht="11.25">
      <c r="A22" s="11">
        <v>13</v>
      </c>
      <c r="B22" s="69" t="s">
        <v>42</v>
      </c>
      <c r="C22" s="11">
        <v>0</v>
      </c>
      <c r="D22" s="492">
        <v>0</v>
      </c>
      <c r="E22" s="492">
        <v>0</v>
      </c>
      <c r="F22" s="492">
        <v>0</v>
      </c>
      <c r="G22" s="492">
        <v>0</v>
      </c>
      <c r="H22" s="492">
        <v>0</v>
      </c>
      <c r="I22" s="492">
        <v>0</v>
      </c>
      <c r="J22" s="492">
        <v>0</v>
      </c>
      <c r="K22" s="492">
        <v>0</v>
      </c>
      <c r="L22" s="492">
        <v>0</v>
      </c>
      <c r="M22" s="492">
        <v>0</v>
      </c>
      <c r="N22" s="492">
        <v>0</v>
      </c>
      <c r="O22" s="492">
        <v>0</v>
      </c>
      <c r="P22" s="492">
        <v>0</v>
      </c>
      <c r="Q22" s="492">
        <v>0</v>
      </c>
      <c r="R22" s="492">
        <v>0</v>
      </c>
      <c r="S22" s="492">
        <v>0</v>
      </c>
      <c r="T22" s="68">
        <v>0</v>
      </c>
      <c r="U22" s="68">
        <v>0</v>
      </c>
      <c r="V22" s="493">
        <v>0</v>
      </c>
      <c r="W22" s="68"/>
      <c r="X22" s="668">
        <v>240365.82</v>
      </c>
      <c r="Y22" s="547">
        <v>275866</v>
      </c>
      <c r="Z22" s="68">
        <f t="shared" si="0"/>
        <v>35500.179999999993</v>
      </c>
      <c r="AA22" s="68">
        <f t="shared" si="1"/>
        <v>0</v>
      </c>
      <c r="AB22" s="68"/>
      <c r="AC22" s="493">
        <f>+abvfnd25!AH22</f>
        <v>0</v>
      </c>
      <c r="AD22" s="493">
        <f t="shared" si="2"/>
        <v>0</v>
      </c>
      <c r="AE22" s="494">
        <f t="shared" si="3"/>
        <v>0</v>
      </c>
      <c r="AF22" s="657">
        <v>0</v>
      </c>
      <c r="AG22" s="547" t="s">
        <v>761</v>
      </c>
      <c r="AH22" s="493">
        <f t="shared" si="4"/>
        <v>0</v>
      </c>
      <c r="AI22" s="68"/>
      <c r="AJ22" s="68"/>
      <c r="AK22" s="458">
        <f>abvfnd25!AH22</f>
        <v>0</v>
      </c>
      <c r="AL22" s="455">
        <v>0</v>
      </c>
      <c r="AM22" s="458">
        <v>0</v>
      </c>
      <c r="AN22" s="458">
        <v>0</v>
      </c>
      <c r="AO22" s="456"/>
      <c r="AP22" s="493"/>
      <c r="AQ22" s="455"/>
      <c r="AR22" s="455"/>
      <c r="AS22" s="455"/>
      <c r="AT22" s="495">
        <f t="shared" si="5"/>
        <v>0</v>
      </c>
      <c r="AU22" s="455"/>
      <c r="AV22" s="498"/>
      <c r="AW22" s="499"/>
      <c r="AX22" s="500">
        <f t="shared" si="11"/>
        <v>0</v>
      </c>
      <c r="AY22" s="458"/>
      <c r="AZ22" s="459"/>
      <c r="BA22" s="459"/>
      <c r="BB22" s="459"/>
      <c r="BC22" s="453"/>
      <c r="BE22" s="460">
        <f t="shared" si="6"/>
        <v>-13</v>
      </c>
      <c r="BF22" s="453">
        <v>0</v>
      </c>
      <c r="BG22" s="488">
        <f t="shared" si="7"/>
        <v>0</v>
      </c>
      <c r="BH22" s="453">
        <v>0</v>
      </c>
      <c r="BI22" s="406">
        <f t="shared" si="8"/>
        <v>0</v>
      </c>
      <c r="BJ22" s="653"/>
      <c r="BK22" s="453"/>
      <c r="BL22" s="453">
        <v>0</v>
      </c>
      <c r="BM22" s="406">
        <f t="shared" si="9"/>
        <v>0</v>
      </c>
      <c r="BO22" s="453">
        <v>0</v>
      </c>
      <c r="BP22" s="406">
        <f t="shared" si="10"/>
        <v>0</v>
      </c>
      <c r="BR22" s="454"/>
    </row>
    <row r="23" spans="1:70" ht="11.25">
      <c r="A23" s="11">
        <v>14</v>
      </c>
      <c r="B23" s="69" t="s">
        <v>44</v>
      </c>
      <c r="C23" s="11">
        <v>1</v>
      </c>
      <c r="D23" s="492">
        <v>0</v>
      </c>
      <c r="E23" s="492">
        <v>0</v>
      </c>
      <c r="F23" s="492">
        <v>0</v>
      </c>
      <c r="G23" s="492">
        <v>0</v>
      </c>
      <c r="H23" s="492">
        <v>0</v>
      </c>
      <c r="I23" s="492">
        <v>0</v>
      </c>
      <c r="J23" s="492">
        <v>2342502</v>
      </c>
      <c r="K23" s="492">
        <v>404599</v>
      </c>
      <c r="L23" s="492">
        <v>1024749</v>
      </c>
      <c r="M23" s="492">
        <v>683</v>
      </c>
      <c r="N23" s="492">
        <v>39751</v>
      </c>
      <c r="O23" s="492">
        <v>4235.84</v>
      </c>
      <c r="P23" s="492">
        <v>0</v>
      </c>
      <c r="Q23" s="492">
        <v>0</v>
      </c>
      <c r="R23" s="492">
        <v>0</v>
      </c>
      <c r="S23" s="492">
        <v>0</v>
      </c>
      <c r="T23" s="68" t="s">
        <v>760</v>
      </c>
      <c r="U23" s="68">
        <v>3816519.84</v>
      </c>
      <c r="V23" s="493">
        <v>7.569763285059306</v>
      </c>
      <c r="W23" s="68"/>
      <c r="X23" s="668">
        <v>39209499.740000002</v>
      </c>
      <c r="Y23" s="547">
        <v>50417954.911916368</v>
      </c>
      <c r="Z23" s="68">
        <f t="shared" si="0"/>
        <v>11208455.171916366</v>
      </c>
      <c r="AA23" s="68">
        <f t="shared" si="1"/>
        <v>848453.52442605596</v>
      </c>
      <c r="AB23" s="68"/>
      <c r="AC23" s="493">
        <f>+abvfnd25!AH23</f>
        <v>124.00718336020051</v>
      </c>
      <c r="AD23" s="493">
        <f t="shared" si="2"/>
        <v>126.42217247398706</v>
      </c>
      <c r="AE23" s="494">
        <f t="shared" si="3"/>
        <v>2.4149891137865467</v>
      </c>
      <c r="AF23" s="657">
        <v>2</v>
      </c>
      <c r="AG23" s="547">
        <v>1</v>
      </c>
      <c r="AH23" s="493">
        <f t="shared" si="4"/>
        <v>126.42217247398706</v>
      </c>
      <c r="AI23" s="68"/>
      <c r="AJ23" s="68"/>
      <c r="AK23" s="458">
        <f>abvfnd25!AH23</f>
        <v>124.00718336020051</v>
      </c>
      <c r="AL23" s="455">
        <v>124.01354584950089</v>
      </c>
      <c r="AM23" s="458">
        <v>122.80634589060431</v>
      </c>
      <c r="AN23" s="458">
        <v>124.00718336020051</v>
      </c>
      <c r="AO23" s="456"/>
      <c r="AP23" s="493"/>
      <c r="AQ23" s="455"/>
      <c r="AR23" s="455"/>
      <c r="AS23" s="455"/>
      <c r="AT23" s="495">
        <f t="shared" si="5"/>
        <v>2.4149891137865467</v>
      </c>
      <c r="AU23" s="455"/>
      <c r="AV23" s="498"/>
      <c r="AW23" s="499"/>
      <c r="AX23" s="500">
        <f t="shared" si="11"/>
        <v>0</v>
      </c>
      <c r="AY23" s="458"/>
      <c r="AZ23" s="459"/>
      <c r="BA23" s="459"/>
      <c r="BB23" s="459"/>
      <c r="BC23" s="453"/>
      <c r="BE23" s="460">
        <f t="shared" si="6"/>
        <v>108.97451815856968</v>
      </c>
      <c r="BF23" s="453">
        <v>122.97451815856968</v>
      </c>
      <c r="BG23" s="488">
        <f t="shared" si="7"/>
        <v>-1.0326652016308344</v>
      </c>
      <c r="BH23" s="453">
        <v>122.97451815856968</v>
      </c>
      <c r="BI23" s="406">
        <f t="shared" si="8"/>
        <v>-3.4476543154173811</v>
      </c>
      <c r="BJ23" s="653"/>
      <c r="BK23" s="453"/>
      <c r="BL23" s="453">
        <v>122.97451815856968</v>
      </c>
      <c r="BM23" s="406">
        <f t="shared" si="9"/>
        <v>-1.0326652016308344</v>
      </c>
      <c r="BO23" s="453">
        <v>122.97451815856968</v>
      </c>
      <c r="BP23" s="406">
        <f t="shared" si="10"/>
        <v>-3.4476543154173811</v>
      </c>
      <c r="BR23" s="454"/>
    </row>
    <row r="24" spans="1:70" ht="11.25">
      <c r="A24" s="11">
        <v>15</v>
      </c>
      <c r="B24" s="69" t="s">
        <v>46</v>
      </c>
      <c r="C24" s="11">
        <v>0</v>
      </c>
      <c r="D24" s="492">
        <v>0</v>
      </c>
      <c r="E24" s="492">
        <v>0</v>
      </c>
      <c r="F24" s="492">
        <v>0</v>
      </c>
      <c r="G24" s="492">
        <v>0</v>
      </c>
      <c r="H24" s="492">
        <v>0</v>
      </c>
      <c r="I24" s="492">
        <v>0</v>
      </c>
      <c r="J24" s="492">
        <v>0</v>
      </c>
      <c r="K24" s="492">
        <v>0</v>
      </c>
      <c r="L24" s="492">
        <v>0</v>
      </c>
      <c r="M24" s="492">
        <v>0</v>
      </c>
      <c r="N24" s="492">
        <v>0</v>
      </c>
      <c r="O24" s="492">
        <v>0</v>
      </c>
      <c r="P24" s="492">
        <v>0</v>
      </c>
      <c r="Q24" s="492">
        <v>0</v>
      </c>
      <c r="R24" s="492">
        <v>0</v>
      </c>
      <c r="S24" s="492">
        <v>0</v>
      </c>
      <c r="T24" s="68">
        <v>0</v>
      </c>
      <c r="U24" s="68">
        <v>0</v>
      </c>
      <c r="V24" s="493">
        <v>0</v>
      </c>
      <c r="W24" s="68"/>
      <c r="X24" s="668">
        <v>0</v>
      </c>
      <c r="Y24" s="547">
        <v>0</v>
      </c>
      <c r="Z24" s="68">
        <f t="shared" si="0"/>
        <v>0</v>
      </c>
      <c r="AA24" s="68">
        <f t="shared" si="1"/>
        <v>0</v>
      </c>
      <c r="AB24" s="68"/>
      <c r="AC24" s="493">
        <f>+abvfnd25!AH24</f>
        <v>0</v>
      </c>
      <c r="AD24" s="493">
        <f t="shared" si="2"/>
        <v>0</v>
      </c>
      <c r="AE24" s="494">
        <f t="shared" si="3"/>
        <v>0</v>
      </c>
      <c r="AF24" s="657">
        <v>0</v>
      </c>
      <c r="AG24" s="547" t="s">
        <v>761</v>
      </c>
      <c r="AH24" s="493">
        <f t="shared" si="4"/>
        <v>0</v>
      </c>
      <c r="AI24" s="68"/>
      <c r="AJ24" s="68"/>
      <c r="AK24" s="458">
        <f>abvfnd25!AH24</f>
        <v>0</v>
      </c>
      <c r="AL24" s="455">
        <v>0</v>
      </c>
      <c r="AM24" s="458">
        <v>0</v>
      </c>
      <c r="AN24" s="458">
        <v>0</v>
      </c>
      <c r="AO24" s="456"/>
      <c r="AP24" s="493"/>
      <c r="AQ24" s="455"/>
      <c r="AR24" s="455"/>
      <c r="AS24" s="455"/>
      <c r="AT24" s="495">
        <f t="shared" si="5"/>
        <v>0</v>
      </c>
      <c r="AU24" s="455"/>
      <c r="AV24" s="498"/>
      <c r="AW24" s="499"/>
      <c r="AX24" s="500">
        <f t="shared" si="11"/>
        <v>0</v>
      </c>
      <c r="AY24" s="458"/>
      <c r="AZ24" s="459"/>
      <c r="BA24" s="459"/>
      <c r="BB24" s="459"/>
      <c r="BC24" s="453"/>
      <c r="BE24" s="460">
        <f t="shared" si="6"/>
        <v>-15</v>
      </c>
      <c r="BF24" s="453">
        <v>0</v>
      </c>
      <c r="BG24" s="488">
        <f t="shared" si="7"/>
        <v>0</v>
      </c>
      <c r="BH24" s="453">
        <v>0</v>
      </c>
      <c r="BI24" s="406">
        <f t="shared" si="8"/>
        <v>0</v>
      </c>
      <c r="BJ24" s="653"/>
      <c r="BK24" s="453"/>
      <c r="BL24" s="453">
        <v>0</v>
      </c>
      <c r="BM24" s="406">
        <f t="shared" si="9"/>
        <v>0</v>
      </c>
      <c r="BO24" s="453">
        <v>0</v>
      </c>
      <c r="BP24" s="406">
        <f t="shared" si="10"/>
        <v>0</v>
      </c>
      <c r="BR24" s="454"/>
    </row>
    <row r="25" spans="1:70" ht="11.25">
      <c r="A25" s="11">
        <v>16</v>
      </c>
      <c r="B25" s="69" t="s">
        <v>48</v>
      </c>
      <c r="C25" s="11">
        <v>1</v>
      </c>
      <c r="D25" s="492">
        <v>0</v>
      </c>
      <c r="E25" s="492">
        <v>0</v>
      </c>
      <c r="F25" s="492">
        <v>0</v>
      </c>
      <c r="G25" s="492">
        <v>0</v>
      </c>
      <c r="H25" s="492">
        <v>0</v>
      </c>
      <c r="I25" s="492">
        <v>0</v>
      </c>
      <c r="J25" s="492">
        <v>1519727</v>
      </c>
      <c r="K25" s="492">
        <v>1085312</v>
      </c>
      <c r="L25" s="492">
        <v>895968.69</v>
      </c>
      <c r="M25" s="492">
        <v>39179</v>
      </c>
      <c r="N25" s="492">
        <v>96730</v>
      </c>
      <c r="O25" s="492">
        <v>192479.56</v>
      </c>
      <c r="P25" s="492">
        <v>0</v>
      </c>
      <c r="Q25" s="492">
        <v>0</v>
      </c>
      <c r="R25" s="492">
        <v>0</v>
      </c>
      <c r="S25" s="492">
        <v>0</v>
      </c>
      <c r="T25" s="68" t="s">
        <v>760</v>
      </c>
      <c r="U25" s="68">
        <v>3829396.25</v>
      </c>
      <c r="V25" s="493">
        <v>3.4282820277129469</v>
      </c>
      <c r="W25" s="68"/>
      <c r="X25" s="668">
        <v>110074456.17000002</v>
      </c>
      <c r="Y25" s="547">
        <v>111700152.40999998</v>
      </c>
      <c r="Z25" s="68">
        <f t="shared" si="0"/>
        <v>1625696.2399999648</v>
      </c>
      <c r="AA25" s="68">
        <f t="shared" si="1"/>
        <v>55733.452021123936</v>
      </c>
      <c r="AB25" s="68"/>
      <c r="AC25" s="493">
        <f>+abvfnd25!AH25</f>
        <v>102.29056869689384</v>
      </c>
      <c r="AD25" s="493">
        <f t="shared" si="2"/>
        <v>101.42627349033111</v>
      </c>
      <c r="AE25" s="494">
        <f t="shared" si="3"/>
        <v>-0.86429520656272985</v>
      </c>
      <c r="AF25" s="657">
        <v>137</v>
      </c>
      <c r="AG25" s="547">
        <v>1</v>
      </c>
      <c r="AH25" s="493">
        <f t="shared" si="4"/>
        <v>101.42627349033111</v>
      </c>
      <c r="AI25" s="68"/>
      <c r="AJ25" s="68"/>
      <c r="AK25" s="458">
        <f>abvfnd25!AH25</f>
        <v>102.29056869689384</v>
      </c>
      <c r="AL25" s="455">
        <v>101.63857217031395</v>
      </c>
      <c r="AM25" s="458">
        <v>101.43224186973376</v>
      </c>
      <c r="AN25" s="458">
        <v>102.29056869689384</v>
      </c>
      <c r="AO25" s="456"/>
      <c r="AP25" s="493"/>
      <c r="AQ25" s="455"/>
      <c r="AR25" s="455"/>
      <c r="AS25" s="455"/>
      <c r="AT25" s="495">
        <f t="shared" si="5"/>
        <v>-0.86429520656272985</v>
      </c>
      <c r="AU25" s="455"/>
      <c r="AV25" s="498"/>
      <c r="AW25" s="499"/>
      <c r="AX25" s="500">
        <f t="shared" si="11"/>
        <v>0</v>
      </c>
      <c r="AY25" s="458"/>
      <c r="AZ25" s="459"/>
      <c r="BA25" s="459"/>
      <c r="BB25" s="459"/>
      <c r="BC25" s="453"/>
      <c r="BE25" s="460">
        <f t="shared" si="6"/>
        <v>85.086645578210806</v>
      </c>
      <c r="BF25" s="453">
        <v>101.08664557821081</v>
      </c>
      <c r="BG25" s="488">
        <f t="shared" si="7"/>
        <v>-1.2039231186830364</v>
      </c>
      <c r="BH25" s="453">
        <v>101.08664557821081</v>
      </c>
      <c r="BI25" s="406">
        <f t="shared" si="8"/>
        <v>-0.33962791212030652</v>
      </c>
      <c r="BJ25" s="653"/>
      <c r="BK25" s="453"/>
      <c r="BL25" s="453">
        <v>101.08664557821081</v>
      </c>
      <c r="BM25" s="406">
        <f t="shared" si="9"/>
        <v>-1.2039231186830364</v>
      </c>
      <c r="BO25" s="453">
        <v>101.08664557821081</v>
      </c>
      <c r="BP25" s="406">
        <f t="shared" si="10"/>
        <v>-0.33962791212030652</v>
      </c>
      <c r="BR25" s="454"/>
    </row>
    <row r="26" spans="1:70" ht="11.25">
      <c r="A26" s="11">
        <v>17</v>
      </c>
      <c r="B26" s="69" t="s">
        <v>50</v>
      </c>
      <c r="C26" s="11">
        <v>1</v>
      </c>
      <c r="D26" s="492">
        <v>0</v>
      </c>
      <c r="E26" s="492">
        <v>0</v>
      </c>
      <c r="F26" s="492">
        <v>0</v>
      </c>
      <c r="G26" s="492">
        <v>0</v>
      </c>
      <c r="H26" s="492">
        <v>0</v>
      </c>
      <c r="I26" s="492">
        <v>0</v>
      </c>
      <c r="J26" s="492">
        <v>383235</v>
      </c>
      <c r="K26" s="492">
        <v>190704.69</v>
      </c>
      <c r="L26" s="492">
        <v>2380454</v>
      </c>
      <c r="M26" s="492">
        <v>18399</v>
      </c>
      <c r="N26" s="492">
        <v>5060</v>
      </c>
      <c r="O26" s="492">
        <v>2821.28</v>
      </c>
      <c r="P26" s="492">
        <v>0</v>
      </c>
      <c r="Q26" s="492">
        <v>0</v>
      </c>
      <c r="R26" s="492">
        <v>0</v>
      </c>
      <c r="S26" s="492">
        <v>0</v>
      </c>
      <c r="T26" s="68" t="s">
        <v>760</v>
      </c>
      <c r="U26" s="68">
        <v>2980673.9699999997</v>
      </c>
      <c r="V26" s="493">
        <v>7.2205899176096882</v>
      </c>
      <c r="W26" s="68"/>
      <c r="X26" s="668">
        <v>34174444.380000003</v>
      </c>
      <c r="Y26" s="547">
        <v>41280200.150000006</v>
      </c>
      <c r="Z26" s="68">
        <f t="shared" si="0"/>
        <v>7105755.7700000033</v>
      </c>
      <c r="AA26" s="68">
        <f t="shared" si="1"/>
        <v>513077.48469858884</v>
      </c>
      <c r="AB26" s="68"/>
      <c r="AC26" s="493">
        <f>+abvfnd25!AH26</f>
        <v>121.74067600688343</v>
      </c>
      <c r="AD26" s="493">
        <f t="shared" si="2"/>
        <v>119.29125229365738</v>
      </c>
      <c r="AE26" s="494">
        <f t="shared" si="3"/>
        <v>-2.4494237132260537</v>
      </c>
      <c r="AF26" s="657">
        <v>5</v>
      </c>
      <c r="AG26" s="547">
        <v>1</v>
      </c>
      <c r="AH26" s="493">
        <f t="shared" si="4"/>
        <v>119.29125229365738</v>
      </c>
      <c r="AI26" s="68"/>
      <c r="AJ26" s="68"/>
      <c r="AK26" s="458">
        <f>abvfnd25!AH26</f>
        <v>121.74067600688343</v>
      </c>
      <c r="AL26" s="455">
        <v>121.6485647112175</v>
      </c>
      <c r="AM26" s="458">
        <v>118.55947465122622</v>
      </c>
      <c r="AN26" s="458">
        <v>121.74067600688343</v>
      </c>
      <c r="AO26" s="456"/>
      <c r="AP26" s="493"/>
      <c r="AQ26" s="455"/>
      <c r="AR26" s="455"/>
      <c r="AS26" s="455"/>
      <c r="AT26" s="495">
        <f t="shared" si="5"/>
        <v>-2.4494237132260537</v>
      </c>
      <c r="AU26" s="455"/>
      <c r="AV26" s="498"/>
      <c r="AW26" s="499"/>
      <c r="AX26" s="500">
        <f t="shared" si="11"/>
        <v>0</v>
      </c>
      <c r="AY26" s="458"/>
      <c r="AZ26" s="459"/>
      <c r="BA26" s="459"/>
      <c r="BB26" s="459"/>
      <c r="BC26" s="453"/>
      <c r="BE26" s="460">
        <f t="shared" si="6"/>
        <v>101.3292762346598</v>
      </c>
      <c r="BF26" s="453">
        <v>118.3292762346598</v>
      </c>
      <c r="BG26" s="488">
        <f t="shared" si="7"/>
        <v>-3.411399772223632</v>
      </c>
      <c r="BH26" s="453">
        <v>118.3292762346598</v>
      </c>
      <c r="BI26" s="406">
        <f t="shared" si="8"/>
        <v>-0.96197605899757832</v>
      </c>
      <c r="BJ26" s="653"/>
      <c r="BK26" s="453"/>
      <c r="BL26" s="453">
        <v>118.3292762346598</v>
      </c>
      <c r="BM26" s="406">
        <f t="shared" si="9"/>
        <v>-3.411399772223632</v>
      </c>
      <c r="BO26" s="453">
        <v>118.3292762346598</v>
      </c>
      <c r="BP26" s="406">
        <f t="shared" si="10"/>
        <v>-0.96197605899757832</v>
      </c>
      <c r="BR26" s="454"/>
    </row>
    <row r="27" spans="1:70" ht="11.25">
      <c r="A27" s="11">
        <v>18</v>
      </c>
      <c r="B27" s="69" t="s">
        <v>52</v>
      </c>
      <c r="C27" s="11">
        <v>1</v>
      </c>
      <c r="D27" s="492">
        <v>0</v>
      </c>
      <c r="E27" s="492">
        <v>0</v>
      </c>
      <c r="F27" s="492">
        <v>0</v>
      </c>
      <c r="G27" s="492">
        <v>0</v>
      </c>
      <c r="H27" s="492">
        <v>0</v>
      </c>
      <c r="I27" s="492">
        <v>0</v>
      </c>
      <c r="J27" s="492">
        <v>459996</v>
      </c>
      <c r="K27" s="492">
        <v>141343</v>
      </c>
      <c r="L27" s="492">
        <v>532165</v>
      </c>
      <c r="M27" s="492">
        <v>0</v>
      </c>
      <c r="N27" s="492">
        <v>17972</v>
      </c>
      <c r="O27" s="492">
        <v>20032.88</v>
      </c>
      <c r="P27" s="492">
        <v>0</v>
      </c>
      <c r="Q27" s="492">
        <v>0</v>
      </c>
      <c r="R27" s="492">
        <v>0</v>
      </c>
      <c r="S27" s="492">
        <v>0</v>
      </c>
      <c r="T27" s="68" t="s">
        <v>760</v>
      </c>
      <c r="U27" s="68">
        <v>1171508.8799999999</v>
      </c>
      <c r="V27" s="493">
        <v>7.1783021578194326</v>
      </c>
      <c r="W27" s="68"/>
      <c r="X27" s="668">
        <v>10349488.58</v>
      </c>
      <c r="Y27" s="547">
        <v>16320138.860745192</v>
      </c>
      <c r="Z27" s="68">
        <f t="shared" si="0"/>
        <v>5970650.2807451915</v>
      </c>
      <c r="AA27" s="68">
        <f t="shared" si="1"/>
        <v>428591.31793858408</v>
      </c>
      <c r="AB27" s="68"/>
      <c r="AC27" s="493">
        <f>+abvfnd25!AH27</f>
        <v>147.6878465032753</v>
      </c>
      <c r="AD27" s="493">
        <f t="shared" si="2"/>
        <v>153.54910940736173</v>
      </c>
      <c r="AE27" s="494">
        <f t="shared" si="3"/>
        <v>5.8612629040864306</v>
      </c>
      <c r="AF27" s="657">
        <v>20</v>
      </c>
      <c r="AG27" s="547">
        <v>1</v>
      </c>
      <c r="AH27" s="493">
        <f t="shared" si="4"/>
        <v>153.54910940736173</v>
      </c>
      <c r="AI27" s="68"/>
      <c r="AJ27" s="68"/>
      <c r="AK27" s="458">
        <f>abvfnd25!AH27</f>
        <v>147.6878465032753</v>
      </c>
      <c r="AL27" s="455">
        <v>147.41922937364942</v>
      </c>
      <c r="AM27" s="458">
        <v>140.8551110426466</v>
      </c>
      <c r="AN27" s="458">
        <v>147.6878465032753</v>
      </c>
      <c r="AO27" s="456"/>
      <c r="AP27" s="493"/>
      <c r="AQ27" s="455"/>
      <c r="AR27" s="455"/>
      <c r="AS27" s="455"/>
      <c r="AT27" s="495">
        <f t="shared" si="5"/>
        <v>5.8612629040864306</v>
      </c>
      <c r="AU27" s="455"/>
      <c r="AV27" s="498"/>
      <c r="AW27" s="499"/>
      <c r="AX27" s="500">
        <f t="shared" si="11"/>
        <v>0</v>
      </c>
      <c r="AY27" s="458"/>
      <c r="AZ27" s="459"/>
      <c r="BA27" s="459"/>
      <c r="BB27" s="459"/>
      <c r="BC27" s="453"/>
      <c r="BE27" s="460">
        <f t="shared" si="6"/>
        <v>114.91997106661984</v>
      </c>
      <c r="BF27" s="453">
        <v>132.91997106661984</v>
      </c>
      <c r="BG27" s="488">
        <f t="shared" si="7"/>
        <v>-14.767875436655459</v>
      </c>
      <c r="BH27" s="453">
        <v>132.91997106661984</v>
      </c>
      <c r="BI27" s="406">
        <f t="shared" si="8"/>
        <v>-20.629138340741889</v>
      </c>
      <c r="BJ27" s="653"/>
      <c r="BK27" s="453"/>
      <c r="BL27" s="453">
        <v>132.91997106661984</v>
      </c>
      <c r="BM27" s="406">
        <f t="shared" si="9"/>
        <v>-14.767875436655459</v>
      </c>
      <c r="BO27" s="453">
        <v>132.91997106661984</v>
      </c>
      <c r="BP27" s="406">
        <f t="shared" si="10"/>
        <v>-20.629138340741889</v>
      </c>
      <c r="BR27" s="454"/>
    </row>
    <row r="28" spans="1:70" ht="11.25">
      <c r="A28" s="11">
        <v>19</v>
      </c>
      <c r="B28" s="69" t="s">
        <v>54</v>
      </c>
      <c r="C28" s="11">
        <v>0</v>
      </c>
      <c r="D28" s="492">
        <v>0</v>
      </c>
      <c r="E28" s="492">
        <v>0</v>
      </c>
      <c r="F28" s="492">
        <v>0</v>
      </c>
      <c r="G28" s="492">
        <v>0</v>
      </c>
      <c r="H28" s="492">
        <v>0</v>
      </c>
      <c r="I28" s="492">
        <v>0</v>
      </c>
      <c r="J28" s="492">
        <v>0</v>
      </c>
      <c r="K28" s="492">
        <v>0</v>
      </c>
      <c r="L28" s="492">
        <v>0</v>
      </c>
      <c r="M28" s="492">
        <v>0</v>
      </c>
      <c r="N28" s="492">
        <v>0</v>
      </c>
      <c r="O28" s="492">
        <v>0</v>
      </c>
      <c r="P28" s="492">
        <v>0</v>
      </c>
      <c r="Q28" s="492">
        <v>0</v>
      </c>
      <c r="R28" s="492">
        <v>0</v>
      </c>
      <c r="S28" s="492">
        <v>0</v>
      </c>
      <c r="T28" s="68">
        <v>0</v>
      </c>
      <c r="U28" s="68">
        <v>0</v>
      </c>
      <c r="V28" s="493">
        <v>0</v>
      </c>
      <c r="W28" s="68"/>
      <c r="X28" s="668">
        <v>0</v>
      </c>
      <c r="Y28" s="547">
        <v>0</v>
      </c>
      <c r="Z28" s="68">
        <f t="shared" si="0"/>
        <v>0</v>
      </c>
      <c r="AA28" s="68">
        <f t="shared" si="1"/>
        <v>0</v>
      </c>
      <c r="AB28" s="68"/>
      <c r="AC28" s="493">
        <f>+abvfnd25!AH28</f>
        <v>0</v>
      </c>
      <c r="AD28" s="493">
        <f t="shared" si="2"/>
        <v>0</v>
      </c>
      <c r="AE28" s="494">
        <f t="shared" si="3"/>
        <v>0</v>
      </c>
      <c r="AF28" s="657">
        <v>0</v>
      </c>
      <c r="AG28" s="547" t="s">
        <v>761</v>
      </c>
      <c r="AH28" s="493">
        <f t="shared" si="4"/>
        <v>0</v>
      </c>
      <c r="AI28" s="68"/>
      <c r="AJ28" s="68"/>
      <c r="AK28" s="458">
        <f>abvfnd25!AH28</f>
        <v>0</v>
      </c>
      <c r="AL28" s="455">
        <v>0</v>
      </c>
      <c r="AM28" s="458">
        <v>0</v>
      </c>
      <c r="AN28" s="458">
        <v>0</v>
      </c>
      <c r="AO28" s="456"/>
      <c r="AP28" s="493"/>
      <c r="AQ28" s="455"/>
      <c r="AR28" s="455"/>
      <c r="AS28" s="455"/>
      <c r="AT28" s="495">
        <f t="shared" si="5"/>
        <v>0</v>
      </c>
      <c r="AU28" s="455"/>
      <c r="AV28" s="498"/>
      <c r="AW28" s="499"/>
      <c r="AX28" s="500">
        <f t="shared" si="11"/>
        <v>0</v>
      </c>
      <c r="AY28" s="458"/>
      <c r="AZ28" s="459"/>
      <c r="BA28" s="459"/>
      <c r="BB28" s="459"/>
      <c r="BC28" s="453" t="s">
        <v>55</v>
      </c>
      <c r="BE28" s="460">
        <f t="shared" si="6"/>
        <v>-19</v>
      </c>
      <c r="BF28" s="453">
        <v>0</v>
      </c>
      <c r="BG28" s="488">
        <f t="shared" si="7"/>
        <v>0</v>
      </c>
      <c r="BH28" s="453">
        <v>0</v>
      </c>
      <c r="BI28" s="406">
        <f t="shared" si="8"/>
        <v>0</v>
      </c>
      <c r="BJ28" s="653"/>
      <c r="BK28" s="453"/>
      <c r="BL28" s="453">
        <v>0</v>
      </c>
      <c r="BM28" s="406">
        <f t="shared" si="9"/>
        <v>0</v>
      </c>
      <c r="BO28" s="453">
        <v>0</v>
      </c>
      <c r="BP28" s="406">
        <f t="shared" si="10"/>
        <v>0</v>
      </c>
      <c r="BR28" s="454"/>
    </row>
    <row r="29" spans="1:70" ht="11.25">
      <c r="A29" s="11">
        <v>20</v>
      </c>
      <c r="B29" s="69" t="s">
        <v>57</v>
      </c>
      <c r="C29" s="11">
        <v>1</v>
      </c>
      <c r="D29" s="492">
        <v>0</v>
      </c>
      <c r="E29" s="492">
        <v>2892959.58</v>
      </c>
      <c r="F29" s="492">
        <v>0</v>
      </c>
      <c r="G29" s="492">
        <v>0</v>
      </c>
      <c r="H29" s="492">
        <v>0</v>
      </c>
      <c r="I29" s="492">
        <v>0</v>
      </c>
      <c r="J29" s="492">
        <v>0</v>
      </c>
      <c r="K29" s="492">
        <v>0</v>
      </c>
      <c r="L29" s="492">
        <v>4768932.08</v>
      </c>
      <c r="M29" s="492">
        <v>58209</v>
      </c>
      <c r="N29" s="492">
        <v>286570</v>
      </c>
      <c r="O29" s="492">
        <v>551305.93000000005</v>
      </c>
      <c r="P29" s="492">
        <v>0</v>
      </c>
      <c r="Q29" s="492">
        <v>0</v>
      </c>
      <c r="R29" s="492">
        <v>0</v>
      </c>
      <c r="S29" s="492">
        <v>0</v>
      </c>
      <c r="T29" s="68" t="s">
        <v>762</v>
      </c>
      <c r="U29" s="68">
        <v>8557976.5899999999</v>
      </c>
      <c r="V29" s="493">
        <v>7.5010758103100779</v>
      </c>
      <c r="W29" s="68"/>
      <c r="X29" s="668">
        <v>91282281.549999982</v>
      </c>
      <c r="Y29" s="547">
        <v>114089989.30843005</v>
      </c>
      <c r="Z29" s="68">
        <f t="shared" si="0"/>
        <v>22807707.758430064</v>
      </c>
      <c r="AA29" s="68">
        <f t="shared" si="1"/>
        <v>1710823.4495538124</v>
      </c>
      <c r="AB29" s="68"/>
      <c r="AC29" s="493">
        <f>+abvfnd25!AH29</f>
        <v>119.74799562126113</v>
      </c>
      <c r="AD29" s="493">
        <f t="shared" si="2"/>
        <v>123.11169698066804</v>
      </c>
      <c r="AE29" s="494">
        <f t="shared" si="3"/>
        <v>3.3637013594069174</v>
      </c>
      <c r="AF29" s="657">
        <v>410</v>
      </c>
      <c r="AG29" s="547">
        <v>1</v>
      </c>
      <c r="AH29" s="493">
        <f t="shared" si="4"/>
        <v>123.11169698066804</v>
      </c>
      <c r="AI29" s="68"/>
      <c r="AJ29" s="68"/>
      <c r="AK29" s="458">
        <f>abvfnd25!AH29</f>
        <v>119.74799562126113</v>
      </c>
      <c r="AL29" s="455">
        <v>120.06518866095593</v>
      </c>
      <c r="AM29" s="458">
        <v>119.82003397793535</v>
      </c>
      <c r="AN29" s="458">
        <v>119.74799562126113</v>
      </c>
      <c r="AO29" s="456"/>
      <c r="AP29" s="493"/>
      <c r="AQ29" s="455"/>
      <c r="AR29" s="455"/>
      <c r="AS29" s="455"/>
      <c r="AT29" s="495">
        <f t="shared" si="5"/>
        <v>3.3637013594069174</v>
      </c>
      <c r="AU29" s="455"/>
      <c r="AV29" s="498"/>
      <c r="AW29" s="499"/>
      <c r="AX29" s="500">
        <f t="shared" si="11"/>
        <v>0</v>
      </c>
      <c r="AY29" s="458"/>
      <c r="AZ29" s="459"/>
      <c r="BA29" s="459"/>
      <c r="BB29" s="459"/>
      <c r="BC29" s="453"/>
      <c r="BE29" s="460">
        <f t="shared" si="6"/>
        <v>96.505173328412525</v>
      </c>
      <c r="BF29" s="453">
        <v>116.50517332841252</v>
      </c>
      <c r="BG29" s="488">
        <f t="shared" si="7"/>
        <v>-3.2428222928486008</v>
      </c>
      <c r="BH29" s="453">
        <v>116.50517332841252</v>
      </c>
      <c r="BI29" s="406">
        <f t="shared" si="8"/>
        <v>-6.6065236522555182</v>
      </c>
      <c r="BJ29" s="653"/>
      <c r="BK29" s="453"/>
      <c r="BL29" s="453">
        <v>116.50517332841252</v>
      </c>
      <c r="BM29" s="406">
        <f t="shared" si="9"/>
        <v>-3.2428222928486008</v>
      </c>
      <c r="BO29" s="453">
        <v>116.50517332841252</v>
      </c>
      <c r="BP29" s="406">
        <f t="shared" si="10"/>
        <v>-6.6065236522555182</v>
      </c>
      <c r="BR29" s="454"/>
    </row>
    <row r="30" spans="1:70" ht="11.25">
      <c r="A30" s="11">
        <v>21</v>
      </c>
      <c r="B30" s="69" t="s">
        <v>59</v>
      </c>
      <c r="C30" s="11">
        <v>0</v>
      </c>
      <c r="D30" s="492">
        <v>0</v>
      </c>
      <c r="E30" s="492">
        <v>0</v>
      </c>
      <c r="F30" s="492">
        <v>0</v>
      </c>
      <c r="G30" s="492">
        <v>0</v>
      </c>
      <c r="H30" s="492">
        <v>0</v>
      </c>
      <c r="I30" s="492">
        <v>0</v>
      </c>
      <c r="J30" s="492">
        <v>0</v>
      </c>
      <c r="K30" s="492">
        <v>0</v>
      </c>
      <c r="L30" s="492">
        <v>0</v>
      </c>
      <c r="M30" s="492">
        <v>0</v>
      </c>
      <c r="N30" s="492">
        <v>0</v>
      </c>
      <c r="O30" s="492">
        <v>0</v>
      </c>
      <c r="P30" s="492">
        <v>0</v>
      </c>
      <c r="Q30" s="492">
        <v>0</v>
      </c>
      <c r="R30" s="492">
        <v>0</v>
      </c>
      <c r="S30" s="492">
        <v>0</v>
      </c>
      <c r="T30" s="68">
        <v>0</v>
      </c>
      <c r="U30" s="68">
        <v>0</v>
      </c>
      <c r="V30" s="493">
        <v>0</v>
      </c>
      <c r="W30" s="68"/>
      <c r="X30" s="668">
        <v>0</v>
      </c>
      <c r="Y30" s="547">
        <v>0</v>
      </c>
      <c r="Z30" s="68">
        <f t="shared" si="0"/>
        <v>0</v>
      </c>
      <c r="AA30" s="68">
        <f t="shared" si="1"/>
        <v>0</v>
      </c>
      <c r="AB30" s="68"/>
      <c r="AC30" s="493">
        <f>+abvfnd25!AH30</f>
        <v>0</v>
      </c>
      <c r="AD30" s="493">
        <f t="shared" si="2"/>
        <v>0</v>
      </c>
      <c r="AE30" s="494">
        <f t="shared" si="3"/>
        <v>0</v>
      </c>
      <c r="AF30" s="657">
        <v>0</v>
      </c>
      <c r="AG30" s="547" t="s">
        <v>761</v>
      </c>
      <c r="AH30" s="493">
        <f t="shared" si="4"/>
        <v>0</v>
      </c>
      <c r="AI30" s="68"/>
      <c r="AJ30" s="68"/>
      <c r="AK30" s="458">
        <f>abvfnd25!AH30</f>
        <v>0</v>
      </c>
      <c r="AL30" s="455">
        <v>0</v>
      </c>
      <c r="AM30" s="458">
        <v>0</v>
      </c>
      <c r="AN30" s="458">
        <v>0</v>
      </c>
      <c r="AO30" s="456"/>
      <c r="AP30" s="493"/>
      <c r="AQ30" s="455"/>
      <c r="AR30" s="455"/>
      <c r="AS30" s="455"/>
      <c r="AT30" s="495">
        <f t="shared" si="5"/>
        <v>0</v>
      </c>
      <c r="AU30" s="455"/>
      <c r="AV30" s="498"/>
      <c r="AW30" s="499"/>
      <c r="AX30" s="500">
        <f t="shared" si="11"/>
        <v>0</v>
      </c>
      <c r="AY30" s="458"/>
      <c r="AZ30" s="459"/>
      <c r="BA30" s="459"/>
      <c r="BB30" s="459"/>
      <c r="BC30" s="453"/>
      <c r="BE30" s="460">
        <f t="shared" si="6"/>
        <v>-21</v>
      </c>
      <c r="BF30" s="453">
        <v>0</v>
      </c>
      <c r="BG30" s="488">
        <f t="shared" si="7"/>
        <v>0</v>
      </c>
      <c r="BH30" s="453">
        <v>0</v>
      </c>
      <c r="BI30" s="406">
        <f t="shared" si="8"/>
        <v>0</v>
      </c>
      <c r="BJ30" s="653"/>
      <c r="BK30" s="453"/>
      <c r="BL30" s="453">
        <v>0</v>
      </c>
      <c r="BM30" s="406">
        <f t="shared" si="9"/>
        <v>0</v>
      </c>
      <c r="BO30" s="453">
        <v>0</v>
      </c>
      <c r="BP30" s="406">
        <f t="shared" si="10"/>
        <v>0</v>
      </c>
      <c r="BR30" s="454"/>
    </row>
    <row r="31" spans="1:70" ht="11.25">
      <c r="A31" s="11">
        <v>22</v>
      </c>
      <c r="B31" s="69" t="s">
        <v>61</v>
      </c>
      <c r="C31" s="11">
        <v>0</v>
      </c>
      <c r="D31" s="492">
        <v>0</v>
      </c>
      <c r="E31" s="492">
        <v>0</v>
      </c>
      <c r="F31" s="492">
        <v>0</v>
      </c>
      <c r="G31" s="492">
        <v>0</v>
      </c>
      <c r="H31" s="492">
        <v>0</v>
      </c>
      <c r="I31" s="492">
        <v>0</v>
      </c>
      <c r="J31" s="492">
        <v>0</v>
      </c>
      <c r="K31" s="492">
        <v>0</v>
      </c>
      <c r="L31" s="492">
        <v>0</v>
      </c>
      <c r="M31" s="492">
        <v>0</v>
      </c>
      <c r="N31" s="492">
        <v>0</v>
      </c>
      <c r="O31" s="492">
        <v>0</v>
      </c>
      <c r="P31" s="492">
        <v>0</v>
      </c>
      <c r="Q31" s="492">
        <v>0</v>
      </c>
      <c r="R31" s="492">
        <v>0</v>
      </c>
      <c r="S31" s="492">
        <v>0</v>
      </c>
      <c r="T31" s="68">
        <v>0</v>
      </c>
      <c r="U31" s="68">
        <v>0</v>
      </c>
      <c r="V31" s="493">
        <v>0</v>
      </c>
      <c r="W31" s="68"/>
      <c r="X31" s="668">
        <v>361845.85</v>
      </c>
      <c r="Y31" s="547">
        <v>364414</v>
      </c>
      <c r="Z31" s="68">
        <f t="shared" si="0"/>
        <v>2568.1500000000233</v>
      </c>
      <c r="AA31" s="68">
        <f t="shared" si="1"/>
        <v>0</v>
      </c>
      <c r="AB31" s="68"/>
      <c r="AC31" s="493">
        <f>+abvfnd25!AH31</f>
        <v>0</v>
      </c>
      <c r="AD31" s="493">
        <f t="shared" si="2"/>
        <v>0</v>
      </c>
      <c r="AE31" s="494">
        <f t="shared" si="3"/>
        <v>0</v>
      </c>
      <c r="AF31" s="657">
        <v>0</v>
      </c>
      <c r="AG31" s="547" t="s">
        <v>761</v>
      </c>
      <c r="AH31" s="493">
        <f t="shared" si="4"/>
        <v>0</v>
      </c>
      <c r="AI31" s="68"/>
      <c r="AJ31" s="68"/>
      <c r="AK31" s="458">
        <f>abvfnd25!AH31</f>
        <v>0</v>
      </c>
      <c r="AL31" s="455">
        <v>0</v>
      </c>
      <c r="AM31" s="458">
        <v>0</v>
      </c>
      <c r="AN31" s="458">
        <v>0</v>
      </c>
      <c r="AO31" s="456"/>
      <c r="AP31" s="493"/>
      <c r="AQ31" s="455"/>
      <c r="AR31" s="455"/>
      <c r="AS31" s="455"/>
      <c r="AT31" s="495">
        <f t="shared" si="5"/>
        <v>0</v>
      </c>
      <c r="AU31" s="455"/>
      <c r="AV31" s="498"/>
      <c r="AW31" s="499"/>
      <c r="AX31" s="500">
        <f t="shared" si="11"/>
        <v>0</v>
      </c>
      <c r="AY31" s="458"/>
      <c r="AZ31" s="459"/>
      <c r="BA31" s="459"/>
      <c r="BB31" s="459"/>
      <c r="BC31" s="453"/>
      <c r="BE31" s="460">
        <f t="shared" si="6"/>
        <v>-22</v>
      </c>
      <c r="BF31" s="453">
        <v>0</v>
      </c>
      <c r="BG31" s="488">
        <f t="shared" si="7"/>
        <v>0</v>
      </c>
      <c r="BH31" s="453">
        <v>0</v>
      </c>
      <c r="BI31" s="406">
        <f t="shared" si="8"/>
        <v>0</v>
      </c>
      <c r="BJ31" s="653"/>
      <c r="BK31" s="453"/>
      <c r="BL31" s="453">
        <v>0</v>
      </c>
      <c r="BM31" s="406">
        <f t="shared" si="9"/>
        <v>0</v>
      </c>
      <c r="BO31" s="453">
        <v>0</v>
      </c>
      <c r="BP31" s="406">
        <f t="shared" si="10"/>
        <v>0</v>
      </c>
      <c r="BR31" s="454"/>
    </row>
    <row r="32" spans="1:70" ht="11.25">
      <c r="A32" s="11">
        <v>23</v>
      </c>
      <c r="B32" s="69" t="s">
        <v>63</v>
      </c>
      <c r="C32" s="11">
        <v>1</v>
      </c>
      <c r="D32" s="492">
        <v>0</v>
      </c>
      <c r="E32" s="492">
        <v>0</v>
      </c>
      <c r="F32" s="492">
        <v>0</v>
      </c>
      <c r="G32" s="492">
        <v>0</v>
      </c>
      <c r="H32" s="492">
        <v>0</v>
      </c>
      <c r="I32" s="492">
        <v>0</v>
      </c>
      <c r="J32" s="492">
        <v>2400690</v>
      </c>
      <c r="K32" s="492">
        <v>650000</v>
      </c>
      <c r="L32" s="492">
        <v>1279795</v>
      </c>
      <c r="M32" s="492">
        <v>0</v>
      </c>
      <c r="N32" s="492">
        <v>37603</v>
      </c>
      <c r="O32" s="492">
        <v>0</v>
      </c>
      <c r="P32" s="492">
        <v>0</v>
      </c>
      <c r="Q32" s="492">
        <v>0</v>
      </c>
      <c r="R32" s="492">
        <v>0</v>
      </c>
      <c r="S32" s="492">
        <v>0</v>
      </c>
      <c r="T32" s="68" t="s">
        <v>760</v>
      </c>
      <c r="U32" s="68">
        <v>4368088</v>
      </c>
      <c r="V32" s="493">
        <v>7.1396644022839144</v>
      </c>
      <c r="W32" s="68"/>
      <c r="X32" s="668">
        <v>35245066.36964</v>
      </c>
      <c r="Y32" s="547">
        <v>61180578.720236316</v>
      </c>
      <c r="Z32" s="68">
        <f t="shared" si="0"/>
        <v>25935512.350596316</v>
      </c>
      <c r="AA32" s="68">
        <f t="shared" si="1"/>
        <v>1851708.5428454732</v>
      </c>
      <c r="AB32" s="68"/>
      <c r="AC32" s="493">
        <f>+abvfnd25!AH32</f>
        <v>158.99819264055247</v>
      </c>
      <c r="AD32" s="493">
        <f t="shared" si="2"/>
        <v>168.33241156412336</v>
      </c>
      <c r="AE32" s="494">
        <f t="shared" si="3"/>
        <v>9.3342189235708872</v>
      </c>
      <c r="AF32" s="657">
        <v>0</v>
      </c>
      <c r="AG32" s="547">
        <v>1</v>
      </c>
      <c r="AH32" s="493">
        <f t="shared" si="4"/>
        <v>168.33241156412336</v>
      </c>
      <c r="AI32" s="68"/>
      <c r="AJ32" s="68"/>
      <c r="AK32" s="458">
        <f>abvfnd25!AH32</f>
        <v>158.99819264055247</v>
      </c>
      <c r="AL32" s="455">
        <v>157.85517980613542</v>
      </c>
      <c r="AM32" s="458">
        <v>161.84482296532445</v>
      </c>
      <c r="AN32" s="458">
        <v>158.99819264055247</v>
      </c>
      <c r="AO32" s="456"/>
      <c r="AP32" s="493"/>
      <c r="AQ32" s="455"/>
      <c r="AR32" s="455"/>
      <c r="AS32" s="455"/>
      <c r="AT32" s="495">
        <f t="shared" si="5"/>
        <v>9.3342189235708872</v>
      </c>
      <c r="AU32" s="455"/>
      <c r="AV32" s="498"/>
      <c r="AW32" s="499"/>
      <c r="AX32" s="500">
        <f t="shared" si="11"/>
        <v>0</v>
      </c>
      <c r="AY32" s="458"/>
      <c r="AZ32" s="459"/>
      <c r="BA32" s="459"/>
      <c r="BB32" s="459"/>
      <c r="BC32" s="453"/>
      <c r="BE32" s="460">
        <f t="shared" si="6"/>
        <v>134.85517980613542</v>
      </c>
      <c r="BF32" s="453">
        <v>157.85517980613542</v>
      </c>
      <c r="BG32" s="488">
        <f t="shared" si="7"/>
        <v>-1.1430128344170498</v>
      </c>
      <c r="BH32" s="453">
        <v>157.85517980613542</v>
      </c>
      <c r="BI32" s="406">
        <f t="shared" si="8"/>
        <v>-10.477231757987937</v>
      </c>
      <c r="BJ32" s="653"/>
      <c r="BK32" s="453"/>
      <c r="BL32" s="453">
        <v>157.85517980613542</v>
      </c>
      <c r="BM32" s="406">
        <f t="shared" si="9"/>
        <v>-1.1430128344170498</v>
      </c>
      <c r="BO32" s="453">
        <v>157.85517980613542</v>
      </c>
      <c r="BP32" s="406">
        <f t="shared" si="10"/>
        <v>-10.477231757987937</v>
      </c>
      <c r="BR32" s="454"/>
    </row>
    <row r="33" spans="1:70" ht="11.25">
      <c r="A33" s="11">
        <v>24</v>
      </c>
      <c r="B33" s="69" t="s">
        <v>65</v>
      </c>
      <c r="C33" s="11">
        <v>1</v>
      </c>
      <c r="D33" s="492">
        <v>0</v>
      </c>
      <c r="E33" s="492">
        <v>551529</v>
      </c>
      <c r="F33" s="492">
        <v>0</v>
      </c>
      <c r="G33" s="492">
        <v>0</v>
      </c>
      <c r="H33" s="492">
        <v>0</v>
      </c>
      <c r="I33" s="492">
        <v>0</v>
      </c>
      <c r="J33" s="492">
        <v>0</v>
      </c>
      <c r="K33" s="492">
        <v>0</v>
      </c>
      <c r="L33" s="492">
        <v>0</v>
      </c>
      <c r="M33" s="492">
        <v>4587</v>
      </c>
      <c r="N33" s="492">
        <v>427965</v>
      </c>
      <c r="O33" s="492">
        <v>52689.84</v>
      </c>
      <c r="P33" s="492">
        <v>0</v>
      </c>
      <c r="Q33" s="492">
        <v>0</v>
      </c>
      <c r="R33" s="492">
        <v>0</v>
      </c>
      <c r="S33" s="492">
        <v>0</v>
      </c>
      <c r="T33" s="68" t="s">
        <v>760</v>
      </c>
      <c r="U33" s="68">
        <v>1036770.84</v>
      </c>
      <c r="V33" s="493">
        <v>2.8567171679123886</v>
      </c>
      <c r="W33" s="68"/>
      <c r="X33" s="668">
        <v>27957662.77</v>
      </c>
      <c r="Y33" s="547">
        <v>36292386.647350319</v>
      </c>
      <c r="Z33" s="68">
        <f t="shared" si="0"/>
        <v>8334723.8773503192</v>
      </c>
      <c r="AA33" s="68">
        <f t="shared" si="1"/>
        <v>238099.48790235969</v>
      </c>
      <c r="AB33" s="68"/>
      <c r="AC33" s="493">
        <f>+abvfnd25!AH33</f>
        <v>121.49007807491503</v>
      </c>
      <c r="AD33" s="493">
        <f t="shared" si="2"/>
        <v>128.9603049298386</v>
      </c>
      <c r="AE33" s="494">
        <f t="shared" si="3"/>
        <v>7.4702268549235669</v>
      </c>
      <c r="AF33" s="657">
        <v>47</v>
      </c>
      <c r="AG33" s="547">
        <v>1</v>
      </c>
      <c r="AH33" s="493">
        <f t="shared" si="4"/>
        <v>128.9603049298386</v>
      </c>
      <c r="AI33" s="68"/>
      <c r="AJ33" s="68"/>
      <c r="AK33" s="458">
        <f>abvfnd25!AH33</f>
        <v>121.49007807491503</v>
      </c>
      <c r="AL33" s="455">
        <v>121.62010881968892</v>
      </c>
      <c r="AM33" s="458">
        <v>123.84330262833711</v>
      </c>
      <c r="AN33" s="458">
        <v>121.49007807491503</v>
      </c>
      <c r="AO33" s="456"/>
      <c r="AP33" s="493"/>
      <c r="AQ33" s="455"/>
      <c r="AR33" s="455"/>
      <c r="AS33" s="455"/>
      <c r="AT33" s="495">
        <f t="shared" si="5"/>
        <v>7.4702268549235669</v>
      </c>
      <c r="AU33" s="455"/>
      <c r="AV33" s="498"/>
      <c r="AW33" s="499"/>
      <c r="AX33" s="500">
        <f t="shared" si="11"/>
        <v>0</v>
      </c>
      <c r="AY33" s="458"/>
      <c r="AZ33" s="459"/>
      <c r="BA33" s="459"/>
      <c r="BB33" s="459"/>
      <c r="BC33" s="453"/>
      <c r="BE33" s="460">
        <f t="shared" si="6"/>
        <v>95.313639869916145</v>
      </c>
      <c r="BF33" s="453">
        <v>119.31363986991614</v>
      </c>
      <c r="BG33" s="488">
        <f t="shared" si="7"/>
        <v>-2.1764382049988882</v>
      </c>
      <c r="BH33" s="453">
        <v>119.31363986991614</v>
      </c>
      <c r="BI33" s="406">
        <f t="shared" si="8"/>
        <v>-9.646665059922455</v>
      </c>
      <c r="BJ33" s="653"/>
      <c r="BK33" s="453"/>
      <c r="BL33" s="453">
        <v>119.31363986991614</v>
      </c>
      <c r="BM33" s="406">
        <f t="shared" si="9"/>
        <v>-2.1764382049988882</v>
      </c>
      <c r="BO33" s="453">
        <v>119.31363986991614</v>
      </c>
      <c r="BP33" s="406">
        <f t="shared" si="10"/>
        <v>-9.646665059922455</v>
      </c>
      <c r="BR33" s="454"/>
    </row>
    <row r="34" spans="1:70" ht="11.25">
      <c r="A34" s="11">
        <v>25</v>
      </c>
      <c r="B34" s="69" t="s">
        <v>67</v>
      </c>
      <c r="C34" s="11">
        <v>1</v>
      </c>
      <c r="D34" s="492">
        <v>0</v>
      </c>
      <c r="E34" s="492">
        <v>0</v>
      </c>
      <c r="F34" s="492">
        <v>0</v>
      </c>
      <c r="G34" s="492">
        <v>0</v>
      </c>
      <c r="H34" s="492">
        <v>0</v>
      </c>
      <c r="I34" s="492">
        <v>0</v>
      </c>
      <c r="J34" s="492">
        <v>0</v>
      </c>
      <c r="K34" s="492">
        <v>0</v>
      </c>
      <c r="L34" s="492">
        <v>0</v>
      </c>
      <c r="M34" s="492">
        <v>0</v>
      </c>
      <c r="N34" s="492">
        <v>0</v>
      </c>
      <c r="O34" s="492">
        <v>0</v>
      </c>
      <c r="P34" s="492">
        <v>0</v>
      </c>
      <c r="Q34" s="492">
        <v>0</v>
      </c>
      <c r="R34" s="492">
        <v>0</v>
      </c>
      <c r="S34" s="492">
        <v>0</v>
      </c>
      <c r="T34" s="68" t="s">
        <v>762</v>
      </c>
      <c r="U34" s="68">
        <v>0</v>
      </c>
      <c r="V34" s="493">
        <v>0</v>
      </c>
      <c r="W34" s="68"/>
      <c r="X34" s="668">
        <v>31820375.339999996</v>
      </c>
      <c r="Y34" s="547">
        <v>45173717.200000003</v>
      </c>
      <c r="Z34" s="68">
        <f t="shared" si="0"/>
        <v>13353341.860000007</v>
      </c>
      <c r="AA34" s="68">
        <f t="shared" si="1"/>
        <v>0</v>
      </c>
      <c r="AB34" s="68"/>
      <c r="AC34" s="493">
        <f>+abvfnd25!AH34</f>
        <v>142.01071565466933</v>
      </c>
      <c r="AD34" s="493">
        <f t="shared" si="2"/>
        <v>141.96475282682826</v>
      </c>
      <c r="AE34" s="494">
        <f t="shared" si="3"/>
        <v>-4.5962827841066201E-2</v>
      </c>
      <c r="AF34" s="657">
        <v>176</v>
      </c>
      <c r="AG34" s="547">
        <v>0</v>
      </c>
      <c r="AH34" s="493">
        <f t="shared" si="4"/>
        <v>142.01071565466933</v>
      </c>
      <c r="AI34" s="68"/>
      <c r="AJ34" s="68"/>
      <c r="AK34" s="458">
        <f>abvfnd25!AH34</f>
        <v>142.01071565466933</v>
      </c>
      <c r="AL34" s="455">
        <v>142.51621257664382</v>
      </c>
      <c r="AM34" s="458">
        <v>138.26167734618789</v>
      </c>
      <c r="AN34" s="458">
        <v>142.01071565466933</v>
      </c>
      <c r="AO34" s="456"/>
      <c r="AP34" s="493"/>
      <c r="AQ34" s="455"/>
      <c r="AR34" s="455"/>
      <c r="AS34" s="455"/>
      <c r="AT34" s="495">
        <f t="shared" si="5"/>
        <v>0</v>
      </c>
      <c r="AU34" s="455"/>
      <c r="AV34" s="498"/>
      <c r="AW34" s="499"/>
      <c r="AX34" s="500">
        <f t="shared" si="11"/>
        <v>0</v>
      </c>
      <c r="AY34" s="458"/>
      <c r="AZ34" s="459"/>
      <c r="BA34" s="459"/>
      <c r="BB34" s="459"/>
      <c r="BC34" s="453"/>
      <c r="BE34" s="460">
        <f t="shared" si="6"/>
        <v>113.41836261547991</v>
      </c>
      <c r="BF34" s="453">
        <v>138.41836261547991</v>
      </c>
      <c r="BG34" s="488">
        <f t="shared" si="7"/>
        <v>-3.592353039189419</v>
      </c>
      <c r="BH34" s="453">
        <v>138.41836261547991</v>
      </c>
      <c r="BI34" s="406">
        <f t="shared" si="8"/>
        <v>-3.592353039189419</v>
      </c>
      <c r="BJ34" s="653"/>
      <c r="BK34" s="453"/>
      <c r="BL34" s="453">
        <v>138.41836261547991</v>
      </c>
      <c r="BM34" s="406">
        <f t="shared" si="9"/>
        <v>-3.592353039189419</v>
      </c>
      <c r="BO34" s="453">
        <v>138.41836261547991</v>
      </c>
      <c r="BP34" s="406">
        <f t="shared" si="10"/>
        <v>-3.592353039189419</v>
      </c>
      <c r="BR34" s="454"/>
    </row>
    <row r="35" spans="1:70" ht="11.25">
      <c r="A35" s="11">
        <v>26</v>
      </c>
      <c r="B35" s="69" t="s">
        <v>69</v>
      </c>
      <c r="C35" s="11">
        <v>1</v>
      </c>
      <c r="D35" s="492">
        <v>0</v>
      </c>
      <c r="E35" s="492">
        <v>54097</v>
      </c>
      <c r="F35" s="492">
        <v>0</v>
      </c>
      <c r="G35" s="492">
        <v>0</v>
      </c>
      <c r="H35" s="492">
        <v>0</v>
      </c>
      <c r="I35" s="492">
        <v>181368</v>
      </c>
      <c r="J35" s="492">
        <v>4253976</v>
      </c>
      <c r="K35" s="492">
        <v>5121130</v>
      </c>
      <c r="L35" s="492">
        <v>1904361</v>
      </c>
      <c r="M35" s="492">
        <v>4819</v>
      </c>
      <c r="N35" s="492">
        <v>0</v>
      </c>
      <c r="O35" s="492">
        <v>4305.1400000000003</v>
      </c>
      <c r="P35" s="492">
        <v>0</v>
      </c>
      <c r="Q35" s="492">
        <v>0</v>
      </c>
      <c r="R35" s="492">
        <v>0</v>
      </c>
      <c r="S35" s="492">
        <v>0</v>
      </c>
      <c r="T35" s="68" t="s">
        <v>762</v>
      </c>
      <c r="U35" s="68">
        <v>11524056.140000001</v>
      </c>
      <c r="V35" s="493">
        <v>12.864161957697299</v>
      </c>
      <c r="W35" s="68"/>
      <c r="X35" s="668">
        <v>61875520.813840009</v>
      </c>
      <c r="Y35" s="547">
        <v>89582641.900000006</v>
      </c>
      <c r="Z35" s="68">
        <f t="shared" si="0"/>
        <v>27707121.086159997</v>
      </c>
      <c r="AA35" s="68">
        <f t="shared" si="1"/>
        <v>3564288.9303389206</v>
      </c>
      <c r="AB35" s="68"/>
      <c r="AC35" s="493">
        <f>+abvfnd25!AH35</f>
        <v>137.87146551005927</v>
      </c>
      <c r="AD35" s="493">
        <f t="shared" si="2"/>
        <v>139.01839021033487</v>
      </c>
      <c r="AE35" s="494">
        <f t="shared" si="3"/>
        <v>1.1469247002756049</v>
      </c>
      <c r="AF35" s="657">
        <v>6</v>
      </c>
      <c r="AG35" s="547">
        <v>1</v>
      </c>
      <c r="AH35" s="493">
        <f t="shared" si="4"/>
        <v>139.01839021033487</v>
      </c>
      <c r="AI35" s="68"/>
      <c r="AJ35" s="68"/>
      <c r="AK35" s="458">
        <f>abvfnd25!AH35</f>
        <v>137.87146551005927</v>
      </c>
      <c r="AL35" s="455">
        <v>138.61513393754382</v>
      </c>
      <c r="AM35" s="458">
        <v>136.95221323072937</v>
      </c>
      <c r="AN35" s="458">
        <v>137.87146551005927</v>
      </c>
      <c r="AO35" s="456"/>
      <c r="AP35" s="493"/>
      <c r="AQ35" s="455"/>
      <c r="AR35" s="455"/>
      <c r="AS35" s="455"/>
      <c r="AT35" s="495">
        <f t="shared" si="5"/>
        <v>1.1469247002756049</v>
      </c>
      <c r="AU35" s="455"/>
      <c r="AV35" s="498"/>
      <c r="AW35" s="499"/>
      <c r="AX35" s="500">
        <f t="shared" si="11"/>
        <v>0</v>
      </c>
      <c r="AY35" s="458"/>
      <c r="AZ35" s="459"/>
      <c r="BA35" s="459"/>
      <c r="BB35" s="459"/>
      <c r="BC35" s="453"/>
      <c r="BE35" s="460">
        <f t="shared" si="6"/>
        <v>106.16477985294077</v>
      </c>
      <c r="BF35" s="453">
        <v>132.16477985294077</v>
      </c>
      <c r="BG35" s="488">
        <f t="shared" si="7"/>
        <v>-5.7066856571184985</v>
      </c>
      <c r="BH35" s="453">
        <v>132.16477985294077</v>
      </c>
      <c r="BI35" s="406">
        <f t="shared" si="8"/>
        <v>-6.8536103573941034</v>
      </c>
      <c r="BJ35" s="653"/>
      <c r="BK35" s="453"/>
      <c r="BL35" s="453">
        <v>132.16477985294077</v>
      </c>
      <c r="BM35" s="406">
        <f t="shared" si="9"/>
        <v>-5.7066856571184985</v>
      </c>
      <c r="BO35" s="453">
        <v>132.16477985294077</v>
      </c>
      <c r="BP35" s="406">
        <f t="shared" si="10"/>
        <v>-6.8536103573941034</v>
      </c>
      <c r="BR35" s="454"/>
    </row>
    <row r="36" spans="1:70" ht="11.25">
      <c r="A36" s="11">
        <v>27</v>
      </c>
      <c r="B36" s="69" t="s">
        <v>71</v>
      </c>
      <c r="C36" s="11">
        <v>1</v>
      </c>
      <c r="D36" s="492">
        <v>0</v>
      </c>
      <c r="E36" s="492">
        <v>0</v>
      </c>
      <c r="F36" s="492">
        <v>0</v>
      </c>
      <c r="G36" s="492">
        <v>0</v>
      </c>
      <c r="H36" s="492">
        <v>0</v>
      </c>
      <c r="I36" s="492">
        <v>0</v>
      </c>
      <c r="J36" s="492">
        <v>0</v>
      </c>
      <c r="K36" s="492">
        <v>190702</v>
      </c>
      <c r="L36" s="492">
        <v>97333</v>
      </c>
      <c r="M36" s="492">
        <v>0</v>
      </c>
      <c r="N36" s="492">
        <v>4016</v>
      </c>
      <c r="O36" s="492">
        <v>0</v>
      </c>
      <c r="P36" s="492">
        <v>0</v>
      </c>
      <c r="Q36" s="492">
        <v>0</v>
      </c>
      <c r="R36" s="492">
        <v>0</v>
      </c>
      <c r="S36" s="492">
        <v>0</v>
      </c>
      <c r="T36" s="68" t="s">
        <v>760</v>
      </c>
      <c r="U36" s="68">
        <v>292051</v>
      </c>
      <c r="V36" s="493">
        <v>2.6589406827881006</v>
      </c>
      <c r="W36" s="68"/>
      <c r="X36" s="668">
        <v>8738336.5500000026</v>
      </c>
      <c r="Y36" s="547">
        <v>10983735.060000001</v>
      </c>
      <c r="Z36" s="68">
        <f t="shared" si="0"/>
        <v>2245398.5099999979</v>
      </c>
      <c r="AA36" s="68">
        <f t="shared" si="1"/>
        <v>59703.814473107785</v>
      </c>
      <c r="AB36" s="68"/>
      <c r="AC36" s="493">
        <f>+abvfnd25!AH36</f>
        <v>108.16086500142494</v>
      </c>
      <c r="AD36" s="493">
        <f t="shared" si="2"/>
        <v>125.0127090324404</v>
      </c>
      <c r="AE36" s="494">
        <f t="shared" si="3"/>
        <v>16.85184403101546</v>
      </c>
      <c r="AF36" s="657">
        <v>0</v>
      </c>
      <c r="AG36" s="547">
        <v>1</v>
      </c>
      <c r="AH36" s="493">
        <f t="shared" si="4"/>
        <v>125.0127090324404</v>
      </c>
      <c r="AI36" s="68"/>
      <c r="AJ36" s="68"/>
      <c r="AK36" s="458">
        <f>abvfnd25!AH36</f>
        <v>108.16086500142494</v>
      </c>
      <c r="AL36" s="455">
        <v>108.61832344765763</v>
      </c>
      <c r="AM36" s="458">
        <v>112.37814935005505</v>
      </c>
      <c r="AN36" s="458">
        <v>108.16086500142494</v>
      </c>
      <c r="AO36" s="456"/>
      <c r="AP36" s="493"/>
      <c r="AQ36" s="455"/>
      <c r="AR36" s="455"/>
      <c r="AS36" s="455"/>
      <c r="AT36" s="495">
        <f t="shared" si="5"/>
        <v>16.85184403101546</v>
      </c>
      <c r="AU36" s="455"/>
      <c r="AV36" s="498"/>
      <c r="AW36" s="499"/>
      <c r="AX36" s="500">
        <f t="shared" si="11"/>
        <v>0</v>
      </c>
      <c r="AY36" s="458"/>
      <c r="AZ36" s="459"/>
      <c r="BA36" s="459"/>
      <c r="BB36" s="459"/>
      <c r="BC36" s="453" t="s">
        <v>55</v>
      </c>
      <c r="BE36" s="460">
        <f t="shared" si="6"/>
        <v>86.839440822289561</v>
      </c>
      <c r="BF36" s="453">
        <v>113.83944082228956</v>
      </c>
      <c r="BG36" s="488">
        <f t="shared" si="7"/>
        <v>5.6785758208646229</v>
      </c>
      <c r="BH36" s="453">
        <v>113.83944082228956</v>
      </c>
      <c r="BI36" s="406">
        <f t="shared" si="8"/>
        <v>-11.173268210150837</v>
      </c>
      <c r="BJ36" s="653"/>
      <c r="BK36" s="453"/>
      <c r="BL36" s="453">
        <v>113.83944082228956</v>
      </c>
      <c r="BM36" s="406">
        <f t="shared" si="9"/>
        <v>5.6785758208646229</v>
      </c>
      <c r="BO36" s="453">
        <v>113.83944082228956</v>
      </c>
      <c r="BP36" s="406">
        <f t="shared" si="10"/>
        <v>-11.173268210150837</v>
      </c>
      <c r="BR36" s="454"/>
    </row>
    <row r="37" spans="1:70" ht="11.25">
      <c r="A37" s="11">
        <v>28</v>
      </c>
      <c r="B37" s="69" t="s">
        <v>73</v>
      </c>
      <c r="C37" s="11">
        <v>0</v>
      </c>
      <c r="D37" s="492">
        <v>0</v>
      </c>
      <c r="E37" s="492">
        <v>0</v>
      </c>
      <c r="F37" s="492">
        <v>0</v>
      </c>
      <c r="G37" s="492">
        <v>0</v>
      </c>
      <c r="H37" s="492">
        <v>0</v>
      </c>
      <c r="I37" s="492">
        <v>0</v>
      </c>
      <c r="J37" s="492">
        <v>0</v>
      </c>
      <c r="K37" s="492">
        <v>0</v>
      </c>
      <c r="L37" s="492">
        <v>0</v>
      </c>
      <c r="M37" s="492">
        <v>0</v>
      </c>
      <c r="N37" s="492">
        <v>0</v>
      </c>
      <c r="O37" s="492">
        <v>0</v>
      </c>
      <c r="P37" s="492">
        <v>0</v>
      </c>
      <c r="Q37" s="492">
        <v>0</v>
      </c>
      <c r="R37" s="492">
        <v>0</v>
      </c>
      <c r="S37" s="492">
        <v>0</v>
      </c>
      <c r="T37" s="68" t="s">
        <v>762</v>
      </c>
      <c r="U37" s="68">
        <v>0</v>
      </c>
      <c r="V37" s="493">
        <v>0</v>
      </c>
      <c r="W37" s="68"/>
      <c r="X37" s="668">
        <v>0</v>
      </c>
      <c r="Y37" s="547">
        <v>0</v>
      </c>
      <c r="Z37" s="68">
        <f t="shared" si="0"/>
        <v>0</v>
      </c>
      <c r="AA37" s="68">
        <f t="shared" si="1"/>
        <v>0</v>
      </c>
      <c r="AB37" s="68"/>
      <c r="AC37" s="493">
        <f>+abvfnd25!AH37</f>
        <v>0</v>
      </c>
      <c r="AD37" s="493">
        <f t="shared" si="2"/>
        <v>0</v>
      </c>
      <c r="AE37" s="494">
        <f t="shared" si="3"/>
        <v>0</v>
      </c>
      <c r="AF37" s="657">
        <v>0</v>
      </c>
      <c r="AG37" s="547" t="s">
        <v>761</v>
      </c>
      <c r="AH37" s="493">
        <f t="shared" si="4"/>
        <v>0</v>
      </c>
      <c r="AI37" s="68"/>
      <c r="AJ37" s="68"/>
      <c r="AK37" s="458">
        <f>abvfnd25!AH37</f>
        <v>0</v>
      </c>
      <c r="AL37" s="455">
        <v>0</v>
      </c>
      <c r="AM37" s="458">
        <v>0</v>
      </c>
      <c r="AN37" s="458">
        <v>0</v>
      </c>
      <c r="AO37" s="456"/>
      <c r="AP37" s="493"/>
      <c r="AQ37" s="455"/>
      <c r="AR37" s="455"/>
      <c r="AS37" s="455"/>
      <c r="AT37" s="495">
        <f t="shared" si="5"/>
        <v>0</v>
      </c>
      <c r="AU37" s="455"/>
      <c r="AV37" s="498"/>
      <c r="AW37" s="499"/>
      <c r="AX37" s="500">
        <f t="shared" si="11"/>
        <v>0</v>
      </c>
      <c r="AY37" s="458"/>
      <c r="AZ37" s="459"/>
      <c r="BA37" s="459"/>
      <c r="BB37" s="459"/>
      <c r="BC37" s="453" t="s">
        <v>74</v>
      </c>
      <c r="BE37" s="460">
        <f t="shared" si="6"/>
        <v>-28</v>
      </c>
      <c r="BF37" s="453">
        <v>0</v>
      </c>
      <c r="BG37" s="488">
        <f t="shared" si="7"/>
        <v>0</v>
      </c>
      <c r="BH37" s="453">
        <v>0</v>
      </c>
      <c r="BI37" s="406">
        <f t="shared" si="8"/>
        <v>0</v>
      </c>
      <c r="BJ37" s="653"/>
      <c r="BK37" s="453"/>
      <c r="BL37" s="453">
        <v>0</v>
      </c>
      <c r="BM37" s="406">
        <f t="shared" si="9"/>
        <v>0</v>
      </c>
      <c r="BO37" s="453">
        <v>0</v>
      </c>
      <c r="BP37" s="406">
        <f t="shared" si="10"/>
        <v>0</v>
      </c>
      <c r="BR37" s="454"/>
    </row>
    <row r="38" spans="1:70" ht="11.25">
      <c r="A38" s="11">
        <v>29</v>
      </c>
      <c r="B38" s="69" t="s">
        <v>76</v>
      </c>
      <c r="C38" s="11">
        <v>0</v>
      </c>
      <c r="D38" s="492">
        <v>0</v>
      </c>
      <c r="E38" s="492">
        <v>0</v>
      </c>
      <c r="F38" s="492">
        <v>0</v>
      </c>
      <c r="G38" s="492">
        <v>0</v>
      </c>
      <c r="H38" s="492">
        <v>0</v>
      </c>
      <c r="I38" s="492">
        <v>0</v>
      </c>
      <c r="J38" s="492">
        <v>0</v>
      </c>
      <c r="K38" s="492">
        <v>0</v>
      </c>
      <c r="L38" s="492">
        <v>0</v>
      </c>
      <c r="M38" s="492">
        <v>0</v>
      </c>
      <c r="N38" s="492">
        <v>0</v>
      </c>
      <c r="O38" s="492">
        <v>0</v>
      </c>
      <c r="P38" s="492">
        <v>0</v>
      </c>
      <c r="Q38" s="492">
        <v>0</v>
      </c>
      <c r="R38" s="492">
        <v>0</v>
      </c>
      <c r="S38" s="492">
        <v>0</v>
      </c>
      <c r="T38" s="68">
        <v>0</v>
      </c>
      <c r="U38" s="68">
        <v>0</v>
      </c>
      <c r="V38" s="493">
        <v>0</v>
      </c>
      <c r="W38" s="68"/>
      <c r="X38" s="668">
        <v>0</v>
      </c>
      <c r="Y38" s="547">
        <v>0</v>
      </c>
      <c r="Z38" s="68">
        <f t="shared" si="0"/>
        <v>0</v>
      </c>
      <c r="AA38" s="68">
        <f t="shared" si="1"/>
        <v>0</v>
      </c>
      <c r="AB38" s="68"/>
      <c r="AC38" s="493">
        <f>+abvfnd25!AH38</f>
        <v>0</v>
      </c>
      <c r="AD38" s="493">
        <f t="shared" si="2"/>
        <v>0</v>
      </c>
      <c r="AE38" s="494">
        <f t="shared" si="3"/>
        <v>0</v>
      </c>
      <c r="AF38" s="657">
        <v>0</v>
      </c>
      <c r="AG38" s="547" t="s">
        <v>761</v>
      </c>
      <c r="AH38" s="493">
        <f t="shared" si="4"/>
        <v>0</v>
      </c>
      <c r="AI38" s="68"/>
      <c r="AJ38" s="68"/>
      <c r="AK38" s="458">
        <f>abvfnd25!AH38</f>
        <v>0</v>
      </c>
      <c r="AL38" s="455">
        <v>0</v>
      </c>
      <c r="AM38" s="458">
        <v>0</v>
      </c>
      <c r="AN38" s="458">
        <v>0</v>
      </c>
      <c r="AO38" s="456"/>
      <c r="AP38" s="493"/>
      <c r="AQ38" s="455"/>
      <c r="AR38" s="455"/>
      <c r="AS38" s="455"/>
      <c r="AT38" s="495">
        <f t="shared" si="5"/>
        <v>0</v>
      </c>
      <c r="AU38" s="455"/>
      <c r="AV38" s="498"/>
      <c r="AW38" s="499"/>
      <c r="AX38" s="500">
        <f t="shared" si="11"/>
        <v>0</v>
      </c>
      <c r="AY38" s="458"/>
      <c r="AZ38" s="459"/>
      <c r="BA38" s="459"/>
      <c r="BB38" s="459"/>
      <c r="BC38" s="453"/>
      <c r="BE38" s="460">
        <f t="shared" si="6"/>
        <v>-29</v>
      </c>
      <c r="BF38" s="453">
        <v>0</v>
      </c>
      <c r="BG38" s="488">
        <f t="shared" si="7"/>
        <v>0</v>
      </c>
      <c r="BH38" s="453">
        <v>0</v>
      </c>
      <c r="BI38" s="406">
        <f t="shared" si="8"/>
        <v>0</v>
      </c>
      <c r="BJ38" s="653"/>
      <c r="BK38" s="453"/>
      <c r="BL38" s="453">
        <v>0</v>
      </c>
      <c r="BM38" s="406">
        <f t="shared" si="9"/>
        <v>0</v>
      </c>
      <c r="BO38" s="453">
        <v>0</v>
      </c>
      <c r="BP38" s="406">
        <f t="shared" si="10"/>
        <v>0</v>
      </c>
      <c r="BR38" s="454"/>
    </row>
    <row r="39" spans="1:70" ht="11.25">
      <c r="A39" s="11">
        <v>30</v>
      </c>
      <c r="B39" s="69" t="s">
        <v>78</v>
      </c>
      <c r="C39" s="11">
        <v>1</v>
      </c>
      <c r="D39" s="492">
        <v>0</v>
      </c>
      <c r="E39" s="492">
        <v>0</v>
      </c>
      <c r="F39" s="492">
        <v>0</v>
      </c>
      <c r="G39" s="492">
        <v>0</v>
      </c>
      <c r="H39" s="492">
        <v>0</v>
      </c>
      <c r="I39" s="492">
        <v>347381</v>
      </c>
      <c r="J39" s="492">
        <v>3067965</v>
      </c>
      <c r="K39" s="492">
        <v>2519233</v>
      </c>
      <c r="L39" s="492">
        <v>3019602</v>
      </c>
      <c r="M39" s="492">
        <v>19406</v>
      </c>
      <c r="N39" s="492">
        <v>197992</v>
      </c>
      <c r="O39" s="492">
        <v>34869.24</v>
      </c>
      <c r="P39" s="492">
        <v>0</v>
      </c>
      <c r="Q39" s="492">
        <v>0</v>
      </c>
      <c r="R39" s="492">
        <v>0</v>
      </c>
      <c r="S39" s="492">
        <v>0</v>
      </c>
      <c r="T39" s="68" t="s">
        <v>760</v>
      </c>
      <c r="U39" s="68">
        <v>9206448.2400000002</v>
      </c>
      <c r="V39" s="493">
        <v>10.244088573699754</v>
      </c>
      <c r="W39" s="68"/>
      <c r="X39" s="668">
        <v>64124970</v>
      </c>
      <c r="Y39" s="547">
        <v>89870837.935121447</v>
      </c>
      <c r="Z39" s="68">
        <f t="shared" si="0"/>
        <v>25745867.935121447</v>
      </c>
      <c r="AA39" s="68">
        <f t="shared" si="1"/>
        <v>2637429.5153416051</v>
      </c>
      <c r="AB39" s="68"/>
      <c r="AC39" s="493">
        <f>+abvfnd25!AH39</f>
        <v>128.94257828956592</v>
      </c>
      <c r="AD39" s="493">
        <f t="shared" si="2"/>
        <v>136.03656800116997</v>
      </c>
      <c r="AE39" s="494">
        <f t="shared" si="3"/>
        <v>7.0939897116040527</v>
      </c>
      <c r="AF39" s="657">
        <v>30</v>
      </c>
      <c r="AG39" s="547">
        <v>1</v>
      </c>
      <c r="AH39" s="493">
        <f t="shared" si="4"/>
        <v>136.03656800116997</v>
      </c>
      <c r="AI39" s="68"/>
      <c r="AJ39" s="68"/>
      <c r="AK39" s="458">
        <f>abvfnd25!AH39</f>
        <v>128.94257828956592</v>
      </c>
      <c r="AL39" s="455">
        <v>129.02695357926061</v>
      </c>
      <c r="AM39" s="458">
        <v>129.72516696100328</v>
      </c>
      <c r="AN39" s="458">
        <v>128.94257828956592</v>
      </c>
      <c r="AO39" s="456"/>
      <c r="AP39" s="493"/>
      <c r="AQ39" s="455"/>
      <c r="AR39" s="455"/>
      <c r="AS39" s="455"/>
      <c r="AT39" s="495">
        <f t="shared" si="5"/>
        <v>7.0939897116040527</v>
      </c>
      <c r="AU39" s="455"/>
      <c r="AV39" s="498"/>
      <c r="AW39" s="499"/>
      <c r="AX39" s="500">
        <f t="shared" si="11"/>
        <v>0</v>
      </c>
      <c r="AY39" s="458"/>
      <c r="AZ39" s="459"/>
      <c r="BA39" s="459"/>
      <c r="BB39" s="459"/>
      <c r="BC39" s="453"/>
      <c r="BE39" s="460">
        <f t="shared" si="6"/>
        <v>90.328882258880526</v>
      </c>
      <c r="BF39" s="453">
        <v>120.32888225888053</v>
      </c>
      <c r="BG39" s="488">
        <f t="shared" si="7"/>
        <v>-8.6136960306853894</v>
      </c>
      <c r="BH39" s="453">
        <v>120.32888225888053</v>
      </c>
      <c r="BI39" s="406">
        <f t="shared" si="8"/>
        <v>-15.707685742289442</v>
      </c>
      <c r="BJ39" s="653"/>
      <c r="BK39" s="453"/>
      <c r="BL39" s="453">
        <v>120.32888225888053</v>
      </c>
      <c r="BM39" s="406">
        <f t="shared" si="9"/>
        <v>-8.6136960306853894</v>
      </c>
      <c r="BO39" s="453">
        <v>120.32888225888053</v>
      </c>
      <c r="BP39" s="406">
        <f t="shared" si="10"/>
        <v>-15.707685742289442</v>
      </c>
      <c r="BR39" s="454"/>
    </row>
    <row r="40" spans="1:70" ht="11.25">
      <c r="A40" s="11">
        <v>31</v>
      </c>
      <c r="B40" s="69" t="s">
        <v>80</v>
      </c>
      <c r="C40" s="11">
        <v>1</v>
      </c>
      <c r="D40" s="492">
        <v>0</v>
      </c>
      <c r="E40" s="492">
        <v>0</v>
      </c>
      <c r="F40" s="492">
        <v>0</v>
      </c>
      <c r="G40" s="492">
        <v>0</v>
      </c>
      <c r="H40" s="492">
        <v>0</v>
      </c>
      <c r="I40" s="492">
        <v>0</v>
      </c>
      <c r="J40" s="492">
        <v>1784501</v>
      </c>
      <c r="K40" s="492">
        <v>2058118</v>
      </c>
      <c r="L40" s="492">
        <v>3525462</v>
      </c>
      <c r="M40" s="492">
        <v>8200</v>
      </c>
      <c r="N40" s="492">
        <v>21555</v>
      </c>
      <c r="O40" s="492">
        <v>112920.15</v>
      </c>
      <c r="P40" s="492">
        <v>0</v>
      </c>
      <c r="Q40" s="492">
        <v>0</v>
      </c>
      <c r="R40" s="492">
        <v>0</v>
      </c>
      <c r="S40" s="492">
        <v>0</v>
      </c>
      <c r="T40" s="68" t="s">
        <v>760</v>
      </c>
      <c r="U40" s="68">
        <v>7510756.1500000004</v>
      </c>
      <c r="V40" s="493">
        <v>7.6713175810621497</v>
      </c>
      <c r="W40" s="68"/>
      <c r="X40" s="668">
        <v>68911291.640000015</v>
      </c>
      <c r="Y40" s="547">
        <v>97906990.170000002</v>
      </c>
      <c r="Z40" s="68">
        <f t="shared" si="0"/>
        <v>28995698.529999986</v>
      </c>
      <c r="AA40" s="68">
        <f t="shared" si="1"/>
        <v>2224352.1190836681</v>
      </c>
      <c r="AB40" s="68"/>
      <c r="AC40" s="493">
        <f>+abvfnd25!AH40</f>
        <v>142.17121727324997</v>
      </c>
      <c r="AD40" s="493">
        <f t="shared" si="2"/>
        <v>138.8489981449959</v>
      </c>
      <c r="AE40" s="494">
        <f t="shared" si="3"/>
        <v>-3.3222191282540621</v>
      </c>
      <c r="AF40" s="657">
        <v>68</v>
      </c>
      <c r="AG40" s="547">
        <v>1</v>
      </c>
      <c r="AH40" s="493">
        <f t="shared" si="4"/>
        <v>138.8489981449959</v>
      </c>
      <c r="AI40" s="68"/>
      <c r="AJ40" s="68"/>
      <c r="AK40" s="458">
        <f>abvfnd25!AH40</f>
        <v>142.17121727324997</v>
      </c>
      <c r="AL40" s="455">
        <v>144.88459106998013</v>
      </c>
      <c r="AM40" s="458">
        <v>138.55483920383901</v>
      </c>
      <c r="AN40" s="458">
        <v>142.17121727324997</v>
      </c>
      <c r="AO40" s="456"/>
      <c r="AP40" s="493"/>
      <c r="AQ40" s="455"/>
      <c r="AR40" s="455"/>
      <c r="AS40" s="455"/>
      <c r="AT40" s="495">
        <f t="shared" si="5"/>
        <v>-3.3222191282540621</v>
      </c>
      <c r="AU40" s="455"/>
      <c r="AV40" s="498"/>
      <c r="AW40" s="499"/>
      <c r="AX40" s="500">
        <f t="shared" si="11"/>
        <v>0</v>
      </c>
      <c r="AY40" s="458"/>
      <c r="AZ40" s="459"/>
      <c r="BA40" s="459"/>
      <c r="BB40" s="459"/>
      <c r="BC40" s="453"/>
      <c r="BE40" s="460">
        <f t="shared" si="6"/>
        <v>113.88459106998013</v>
      </c>
      <c r="BF40" s="453">
        <v>144.88459106998013</v>
      </c>
      <c r="BG40" s="488">
        <f t="shared" si="7"/>
        <v>2.713373796730167</v>
      </c>
      <c r="BH40" s="453">
        <v>144.88459106998013</v>
      </c>
      <c r="BI40" s="406">
        <f t="shared" si="8"/>
        <v>6.0355929249842291</v>
      </c>
      <c r="BJ40" s="653"/>
      <c r="BK40" s="453"/>
      <c r="BL40" s="453">
        <v>144.88459106998013</v>
      </c>
      <c r="BM40" s="406">
        <f t="shared" si="9"/>
        <v>2.713373796730167</v>
      </c>
      <c r="BO40" s="453">
        <v>144.88459106998013</v>
      </c>
      <c r="BP40" s="406">
        <f t="shared" si="10"/>
        <v>6.0355929249842291</v>
      </c>
      <c r="BR40" s="454"/>
    </row>
    <row r="41" spans="1:70" ht="11.25">
      <c r="A41" s="11">
        <v>32</v>
      </c>
      <c r="B41" s="69" t="s">
        <v>82</v>
      </c>
      <c r="C41" s="11">
        <v>0</v>
      </c>
      <c r="D41" s="492">
        <v>0</v>
      </c>
      <c r="E41" s="492">
        <v>0</v>
      </c>
      <c r="F41" s="492">
        <v>0</v>
      </c>
      <c r="G41" s="492">
        <v>0</v>
      </c>
      <c r="H41" s="492">
        <v>0</v>
      </c>
      <c r="I41" s="492">
        <v>0</v>
      </c>
      <c r="J41" s="492">
        <v>0</v>
      </c>
      <c r="K41" s="492">
        <v>0</v>
      </c>
      <c r="L41" s="492">
        <v>0</v>
      </c>
      <c r="M41" s="492">
        <v>0</v>
      </c>
      <c r="N41" s="492">
        <v>0</v>
      </c>
      <c r="O41" s="492">
        <v>0</v>
      </c>
      <c r="P41" s="492">
        <v>0</v>
      </c>
      <c r="Q41" s="492">
        <v>0</v>
      </c>
      <c r="R41" s="492">
        <v>0</v>
      </c>
      <c r="S41" s="492">
        <v>0</v>
      </c>
      <c r="T41" s="68">
        <v>0</v>
      </c>
      <c r="U41" s="68">
        <v>0</v>
      </c>
      <c r="V41" s="493">
        <v>0</v>
      </c>
      <c r="W41" s="68"/>
      <c r="X41" s="668">
        <v>240365.82</v>
      </c>
      <c r="Y41" s="547">
        <v>402554</v>
      </c>
      <c r="Z41" s="68">
        <f t="shared" si="0"/>
        <v>162188.18</v>
      </c>
      <c r="AA41" s="68">
        <f t="shared" si="1"/>
        <v>0</v>
      </c>
      <c r="AB41" s="68"/>
      <c r="AC41" s="493">
        <f>+abvfnd25!AH41</f>
        <v>0</v>
      </c>
      <c r="AD41" s="493">
        <f t="shared" si="2"/>
        <v>0</v>
      </c>
      <c r="AE41" s="494">
        <f t="shared" si="3"/>
        <v>0</v>
      </c>
      <c r="AF41" s="657">
        <v>0</v>
      </c>
      <c r="AG41" s="547" t="s">
        <v>761</v>
      </c>
      <c r="AH41" s="493">
        <f t="shared" si="4"/>
        <v>0</v>
      </c>
      <c r="AI41" s="68"/>
      <c r="AJ41" s="68"/>
      <c r="AK41" s="458">
        <f>abvfnd25!AH41</f>
        <v>0</v>
      </c>
      <c r="AL41" s="455">
        <v>0</v>
      </c>
      <c r="AM41" s="458">
        <v>0</v>
      </c>
      <c r="AN41" s="458">
        <v>0</v>
      </c>
      <c r="AO41" s="456"/>
      <c r="AP41" s="493"/>
      <c r="AQ41" s="455"/>
      <c r="AR41" s="455"/>
      <c r="AS41" s="455"/>
      <c r="AT41" s="495">
        <f t="shared" si="5"/>
        <v>0</v>
      </c>
      <c r="AU41" s="455"/>
      <c r="AV41" s="498"/>
      <c r="AW41" s="499"/>
      <c r="AX41" s="500">
        <f t="shared" si="11"/>
        <v>0</v>
      </c>
      <c r="AY41" s="458"/>
      <c r="AZ41" s="459"/>
      <c r="BA41" s="459"/>
      <c r="BB41" s="459"/>
      <c r="BC41" s="453"/>
      <c r="BE41" s="460">
        <f t="shared" si="6"/>
        <v>-32</v>
      </c>
      <c r="BF41" s="453">
        <v>0</v>
      </c>
      <c r="BG41" s="488">
        <f t="shared" si="7"/>
        <v>0</v>
      </c>
      <c r="BH41" s="453">
        <v>0</v>
      </c>
      <c r="BI41" s="406">
        <f t="shared" si="8"/>
        <v>0</v>
      </c>
      <c r="BJ41" s="653"/>
      <c r="BK41" s="453"/>
      <c r="BL41" s="453">
        <v>0</v>
      </c>
      <c r="BM41" s="406">
        <f t="shared" si="9"/>
        <v>0</v>
      </c>
      <c r="BO41" s="453">
        <v>0</v>
      </c>
      <c r="BP41" s="406">
        <f t="shared" si="10"/>
        <v>0</v>
      </c>
      <c r="BR41" s="454"/>
    </row>
    <row r="42" spans="1:70" ht="11.25">
      <c r="A42" s="11">
        <v>33</v>
      </c>
      <c r="B42" s="69" t="s">
        <v>84</v>
      </c>
      <c r="C42" s="11">
        <v>0</v>
      </c>
      <c r="D42" s="492">
        <v>0</v>
      </c>
      <c r="E42" s="492">
        <v>0</v>
      </c>
      <c r="F42" s="492">
        <v>0</v>
      </c>
      <c r="G42" s="492">
        <v>0</v>
      </c>
      <c r="H42" s="492">
        <v>0</v>
      </c>
      <c r="I42" s="492">
        <v>0</v>
      </c>
      <c r="J42" s="492">
        <v>0</v>
      </c>
      <c r="K42" s="492">
        <v>0</v>
      </c>
      <c r="L42" s="492">
        <v>0</v>
      </c>
      <c r="M42" s="492">
        <v>0</v>
      </c>
      <c r="N42" s="492">
        <v>0</v>
      </c>
      <c r="O42" s="492">
        <v>0</v>
      </c>
      <c r="P42" s="492">
        <v>0</v>
      </c>
      <c r="Q42" s="492">
        <v>0</v>
      </c>
      <c r="R42" s="492">
        <v>0</v>
      </c>
      <c r="S42" s="492">
        <v>0</v>
      </c>
      <c r="T42" s="68">
        <v>0</v>
      </c>
      <c r="U42" s="68">
        <v>0</v>
      </c>
      <c r="V42" s="493">
        <v>0</v>
      </c>
      <c r="W42" s="68"/>
      <c r="X42" s="668">
        <v>223011.53000000003</v>
      </c>
      <c r="Y42" s="547">
        <v>312467</v>
      </c>
      <c r="Z42" s="68">
        <f t="shared" si="0"/>
        <v>89455.469999999972</v>
      </c>
      <c r="AA42" s="68">
        <f t="shared" si="1"/>
        <v>0</v>
      </c>
      <c r="AB42" s="68"/>
      <c r="AC42" s="493">
        <f>+abvfnd25!AH42</f>
        <v>0</v>
      </c>
      <c r="AD42" s="493">
        <f t="shared" si="2"/>
        <v>0</v>
      </c>
      <c r="AE42" s="494">
        <f t="shared" si="3"/>
        <v>0</v>
      </c>
      <c r="AF42" s="657">
        <v>0</v>
      </c>
      <c r="AG42" s="547" t="s">
        <v>761</v>
      </c>
      <c r="AH42" s="493">
        <f t="shared" si="4"/>
        <v>0</v>
      </c>
      <c r="AI42" s="68"/>
      <c r="AJ42" s="68"/>
      <c r="AK42" s="458">
        <f>abvfnd25!AH42</f>
        <v>0</v>
      </c>
      <c r="AL42" s="455">
        <v>0</v>
      </c>
      <c r="AM42" s="458">
        <v>0</v>
      </c>
      <c r="AN42" s="458">
        <v>0</v>
      </c>
      <c r="AO42" s="456"/>
      <c r="AP42" s="493"/>
      <c r="AQ42" s="455"/>
      <c r="AR42" s="455"/>
      <c r="AS42" s="455"/>
      <c r="AT42" s="495">
        <f t="shared" si="5"/>
        <v>0</v>
      </c>
      <c r="AU42" s="455"/>
      <c r="AV42" s="498"/>
      <c r="AW42" s="499"/>
      <c r="AX42" s="500">
        <f t="shared" si="11"/>
        <v>0</v>
      </c>
      <c r="AY42" s="458"/>
      <c r="AZ42" s="459"/>
      <c r="BA42" s="459"/>
      <c r="BB42" s="459"/>
      <c r="BC42" s="453"/>
      <c r="BE42" s="460">
        <f t="shared" si="6"/>
        <v>-33</v>
      </c>
      <c r="BF42" s="453">
        <v>0</v>
      </c>
      <c r="BG42" s="488">
        <f t="shared" si="7"/>
        <v>0</v>
      </c>
      <c r="BH42" s="453">
        <v>0</v>
      </c>
      <c r="BI42" s="406">
        <f t="shared" si="8"/>
        <v>0</v>
      </c>
      <c r="BJ42" s="653"/>
      <c r="BK42" s="453"/>
      <c r="BL42" s="453">
        <v>0</v>
      </c>
      <c r="BM42" s="406">
        <f t="shared" si="9"/>
        <v>0</v>
      </c>
      <c r="BO42" s="453">
        <v>0</v>
      </c>
      <c r="BP42" s="406">
        <f t="shared" si="10"/>
        <v>0</v>
      </c>
      <c r="BR42" s="454"/>
    </row>
    <row r="43" spans="1:70" ht="11.25">
      <c r="A43" s="11">
        <v>34</v>
      </c>
      <c r="B43" s="69" t="s">
        <v>86</v>
      </c>
      <c r="C43" s="11">
        <v>0</v>
      </c>
      <c r="D43" s="492">
        <v>0</v>
      </c>
      <c r="E43" s="492">
        <v>0</v>
      </c>
      <c r="F43" s="492">
        <v>0</v>
      </c>
      <c r="G43" s="492">
        <v>0</v>
      </c>
      <c r="H43" s="492">
        <v>0</v>
      </c>
      <c r="I43" s="492">
        <v>0</v>
      </c>
      <c r="J43" s="492">
        <v>0</v>
      </c>
      <c r="K43" s="492">
        <v>0</v>
      </c>
      <c r="L43" s="492">
        <v>0</v>
      </c>
      <c r="M43" s="492">
        <v>0</v>
      </c>
      <c r="N43" s="492">
        <v>0</v>
      </c>
      <c r="O43" s="492">
        <v>0</v>
      </c>
      <c r="P43" s="492">
        <v>0</v>
      </c>
      <c r="Q43" s="492">
        <v>0</v>
      </c>
      <c r="R43" s="492">
        <v>0</v>
      </c>
      <c r="S43" s="492">
        <v>0</v>
      </c>
      <c r="T43" s="68">
        <v>0</v>
      </c>
      <c r="U43" s="68">
        <v>0</v>
      </c>
      <c r="V43" s="493">
        <v>0</v>
      </c>
      <c r="W43" s="68"/>
      <c r="X43" s="668">
        <v>17898.514400000004</v>
      </c>
      <c r="Y43" s="547">
        <v>17899</v>
      </c>
      <c r="Z43" s="68">
        <f t="shared" si="0"/>
        <v>0.48559999999633874</v>
      </c>
      <c r="AA43" s="68">
        <f t="shared" si="1"/>
        <v>0</v>
      </c>
      <c r="AB43" s="68"/>
      <c r="AC43" s="493">
        <f>+abvfnd25!AH43</f>
        <v>0</v>
      </c>
      <c r="AD43" s="493">
        <f t="shared" si="2"/>
        <v>0</v>
      </c>
      <c r="AE43" s="494">
        <f t="shared" si="3"/>
        <v>0</v>
      </c>
      <c r="AF43" s="657">
        <v>0</v>
      </c>
      <c r="AG43" s="547" t="s">
        <v>761</v>
      </c>
      <c r="AH43" s="493">
        <f t="shared" si="4"/>
        <v>0</v>
      </c>
      <c r="AI43" s="68"/>
      <c r="AJ43" s="68"/>
      <c r="AK43" s="458">
        <f>abvfnd25!AH43</f>
        <v>0</v>
      </c>
      <c r="AL43" s="455">
        <v>0</v>
      </c>
      <c r="AM43" s="458">
        <v>0</v>
      </c>
      <c r="AN43" s="458">
        <v>0</v>
      </c>
      <c r="AO43" s="456"/>
      <c r="AP43" s="493"/>
      <c r="AQ43" s="455"/>
      <c r="AR43" s="455"/>
      <c r="AS43" s="455"/>
      <c r="AT43" s="495">
        <f t="shared" si="5"/>
        <v>0</v>
      </c>
      <c r="AU43" s="455"/>
      <c r="AV43" s="498"/>
      <c r="AW43" s="499"/>
      <c r="AX43" s="500">
        <f t="shared" si="11"/>
        <v>0</v>
      </c>
      <c r="AY43" s="458"/>
      <c r="AZ43" s="459"/>
      <c r="BA43" s="459"/>
      <c r="BB43" s="459"/>
      <c r="BC43" s="453"/>
      <c r="BE43" s="460">
        <f t="shared" si="6"/>
        <v>-34</v>
      </c>
      <c r="BF43" s="453">
        <v>0</v>
      </c>
      <c r="BG43" s="488">
        <f t="shared" si="7"/>
        <v>0</v>
      </c>
      <c r="BH43" s="453">
        <v>0</v>
      </c>
      <c r="BI43" s="406">
        <f t="shared" si="8"/>
        <v>0</v>
      </c>
      <c r="BJ43" s="653"/>
      <c r="BK43" s="453"/>
      <c r="BL43" s="453">
        <v>0</v>
      </c>
      <c r="BM43" s="406">
        <f t="shared" si="9"/>
        <v>0</v>
      </c>
      <c r="BO43" s="453">
        <v>0</v>
      </c>
      <c r="BP43" s="406">
        <f t="shared" si="10"/>
        <v>0</v>
      </c>
      <c r="BR43" s="454"/>
    </row>
    <row r="44" spans="1:70" ht="11.25">
      <c r="A44" s="11">
        <v>35</v>
      </c>
      <c r="B44" s="69" t="s">
        <v>88</v>
      </c>
      <c r="C44" s="11">
        <v>1</v>
      </c>
      <c r="D44" s="492">
        <v>0</v>
      </c>
      <c r="E44" s="492">
        <v>367001.27955176297</v>
      </c>
      <c r="F44" s="492">
        <v>0</v>
      </c>
      <c r="G44" s="492">
        <v>0</v>
      </c>
      <c r="H44" s="492">
        <v>7835211</v>
      </c>
      <c r="I44" s="492">
        <v>10528683.8153394</v>
      </c>
      <c r="J44" s="492">
        <v>9175525.2539132908</v>
      </c>
      <c r="K44" s="492">
        <v>1435461.65119549</v>
      </c>
      <c r="L44" s="492">
        <v>41734738.920000002</v>
      </c>
      <c r="M44" s="492">
        <v>945706</v>
      </c>
      <c r="N44" s="492">
        <v>671134</v>
      </c>
      <c r="O44" s="492">
        <v>20745696.370000001</v>
      </c>
      <c r="P44" s="492">
        <v>0</v>
      </c>
      <c r="Q44" s="492">
        <v>0</v>
      </c>
      <c r="R44" s="492">
        <v>0</v>
      </c>
      <c r="S44" s="492">
        <v>0</v>
      </c>
      <c r="T44" s="68" t="s">
        <v>762</v>
      </c>
      <c r="U44" s="68">
        <v>93439158.289999947</v>
      </c>
      <c r="V44" s="493">
        <v>5.5636212052300422</v>
      </c>
      <c r="W44" s="68"/>
      <c r="X44" s="668">
        <v>1220875806.5343199</v>
      </c>
      <c r="Y44" s="547">
        <v>1679466571.199404</v>
      </c>
      <c r="Z44" s="68">
        <f t="shared" si="0"/>
        <v>458590764.66508412</v>
      </c>
      <c r="AA44" s="68">
        <f t="shared" si="1"/>
        <v>25514253.028133221</v>
      </c>
      <c r="AB44" s="68"/>
      <c r="AC44" s="493">
        <f>+abvfnd25!AH44</f>
        <v>137.8262820773254</v>
      </c>
      <c r="AD44" s="493">
        <f t="shared" si="2"/>
        <v>135.47260985262034</v>
      </c>
      <c r="AE44" s="494">
        <f t="shared" si="3"/>
        <v>-2.3536722247050648</v>
      </c>
      <c r="AF44" s="657">
        <v>10138</v>
      </c>
      <c r="AG44" s="547">
        <v>1</v>
      </c>
      <c r="AH44" s="493">
        <f t="shared" si="4"/>
        <v>135.47260985262034</v>
      </c>
      <c r="AI44" s="68"/>
      <c r="AJ44" s="68"/>
      <c r="AK44" s="458">
        <f>abvfnd25!AH44</f>
        <v>137.8262820773254</v>
      </c>
      <c r="AL44" s="455">
        <v>138.58217157248839</v>
      </c>
      <c r="AM44" s="458">
        <v>133.32259312437856</v>
      </c>
      <c r="AN44" s="458">
        <v>137.8262820773254</v>
      </c>
      <c r="AO44" s="456"/>
      <c r="AP44" s="493"/>
      <c r="AQ44" s="455"/>
      <c r="AR44" s="455"/>
      <c r="AS44" s="455"/>
      <c r="AT44" s="495">
        <f t="shared" si="5"/>
        <v>-2.3536722247050648</v>
      </c>
      <c r="AU44" s="455"/>
      <c r="AV44" s="498"/>
      <c r="AW44" s="499"/>
      <c r="AX44" s="500">
        <f t="shared" si="11"/>
        <v>0</v>
      </c>
      <c r="AY44" s="458"/>
      <c r="AZ44" s="459"/>
      <c r="BA44" s="459"/>
      <c r="BB44" s="459"/>
      <c r="BC44" s="453"/>
      <c r="BE44" s="460">
        <f t="shared" si="6"/>
        <v>102.86393690456481</v>
      </c>
      <c r="BF44" s="453">
        <v>137.86393690456481</v>
      </c>
      <c r="BG44" s="488">
        <f t="shared" si="7"/>
        <v>3.7654827239407496E-2</v>
      </c>
      <c r="BH44" s="453">
        <v>137.86393690456481</v>
      </c>
      <c r="BI44" s="406">
        <f t="shared" si="8"/>
        <v>2.3913270519444723</v>
      </c>
      <c r="BJ44" s="653"/>
      <c r="BK44" s="453"/>
      <c r="BL44" s="453">
        <v>137.86393690456481</v>
      </c>
      <c r="BM44" s="406">
        <f t="shared" si="9"/>
        <v>3.7654827239407496E-2</v>
      </c>
      <c r="BO44" s="453">
        <v>137.86393690456481</v>
      </c>
      <c r="BP44" s="406">
        <f t="shared" si="10"/>
        <v>2.3913270519444723</v>
      </c>
      <c r="BR44" s="454"/>
    </row>
    <row r="45" spans="1:70" ht="11.25">
      <c r="A45" s="11">
        <v>36</v>
      </c>
      <c r="B45" s="69" t="s">
        <v>90</v>
      </c>
      <c r="C45" s="11">
        <v>1</v>
      </c>
      <c r="D45" s="492">
        <v>0</v>
      </c>
      <c r="E45" s="492">
        <v>0</v>
      </c>
      <c r="F45" s="492">
        <v>0</v>
      </c>
      <c r="G45" s="492">
        <v>0</v>
      </c>
      <c r="H45" s="492">
        <v>0</v>
      </c>
      <c r="I45" s="492">
        <v>0</v>
      </c>
      <c r="J45" s="492">
        <v>452670</v>
      </c>
      <c r="K45" s="492">
        <v>440008</v>
      </c>
      <c r="L45" s="492">
        <v>1711248</v>
      </c>
      <c r="M45" s="492">
        <v>1263</v>
      </c>
      <c r="N45" s="492">
        <v>387669</v>
      </c>
      <c r="O45" s="492">
        <v>161267.04999999999</v>
      </c>
      <c r="P45" s="492">
        <v>0</v>
      </c>
      <c r="Q45" s="492">
        <v>0</v>
      </c>
      <c r="R45" s="492">
        <v>0</v>
      </c>
      <c r="S45" s="492">
        <v>0</v>
      </c>
      <c r="T45" s="68" t="s">
        <v>762</v>
      </c>
      <c r="U45" s="68">
        <v>3154125.05</v>
      </c>
      <c r="V45" s="493">
        <v>8.39638032233057</v>
      </c>
      <c r="W45" s="68"/>
      <c r="X45" s="668">
        <v>24040569.220000006</v>
      </c>
      <c r="Y45" s="547">
        <v>37565295.149999999</v>
      </c>
      <c r="Z45" s="68">
        <f t="shared" si="0"/>
        <v>13524725.929999992</v>
      </c>
      <c r="AA45" s="68">
        <f t="shared" si="1"/>
        <v>1135587.4266356595</v>
      </c>
      <c r="AB45" s="68"/>
      <c r="AC45" s="493">
        <f>+abvfnd25!AH45</f>
        <v>145.21356646597204</v>
      </c>
      <c r="AD45" s="493">
        <f t="shared" si="2"/>
        <v>151.53429766986329</v>
      </c>
      <c r="AE45" s="494">
        <f t="shared" si="3"/>
        <v>6.3207312038912562</v>
      </c>
      <c r="AF45" s="657">
        <v>103</v>
      </c>
      <c r="AG45" s="547">
        <v>1</v>
      </c>
      <c r="AH45" s="493">
        <f t="shared" si="4"/>
        <v>151.53429766986329</v>
      </c>
      <c r="AI45" s="68"/>
      <c r="AJ45" s="68"/>
      <c r="AK45" s="458">
        <f>abvfnd25!AH45</f>
        <v>145.21356646597204</v>
      </c>
      <c r="AL45" s="455">
        <v>146.32877003093685</v>
      </c>
      <c r="AM45" s="458">
        <v>149.92712834805133</v>
      </c>
      <c r="AN45" s="458">
        <v>145.21356646597204</v>
      </c>
      <c r="AO45" s="456"/>
      <c r="AP45" s="493"/>
      <c r="AQ45" s="455"/>
      <c r="AR45" s="455"/>
      <c r="AS45" s="455"/>
      <c r="AT45" s="495">
        <f t="shared" si="5"/>
        <v>6.3207312038912562</v>
      </c>
      <c r="AU45" s="455"/>
      <c r="AV45" s="498"/>
      <c r="AW45" s="499"/>
      <c r="AX45" s="500">
        <f t="shared" si="11"/>
        <v>0</v>
      </c>
      <c r="AY45" s="458"/>
      <c r="AZ45" s="459"/>
      <c r="BA45" s="459"/>
      <c r="BB45" s="459"/>
      <c r="BC45" s="453"/>
      <c r="BE45" s="460">
        <f t="shared" si="6"/>
        <v>111.89031101298829</v>
      </c>
      <c r="BF45" s="453">
        <v>147.89031101298829</v>
      </c>
      <c r="BG45" s="488">
        <f t="shared" si="7"/>
        <v>2.6767445470162556</v>
      </c>
      <c r="BH45" s="453">
        <v>147.89031101298829</v>
      </c>
      <c r="BI45" s="406">
        <f t="shared" si="8"/>
        <v>-3.6439866568750006</v>
      </c>
      <c r="BJ45" s="653"/>
      <c r="BK45" s="453"/>
      <c r="BL45" s="453">
        <v>147.89031101298829</v>
      </c>
      <c r="BM45" s="406">
        <f t="shared" si="9"/>
        <v>2.6767445470162556</v>
      </c>
      <c r="BO45" s="453">
        <v>147.89031101298829</v>
      </c>
      <c r="BP45" s="406">
        <f t="shared" si="10"/>
        <v>-3.6439866568750006</v>
      </c>
      <c r="BR45" s="454"/>
    </row>
    <row r="46" spans="1:70" ht="11.25">
      <c r="A46" s="11">
        <v>37</v>
      </c>
      <c r="B46" s="69" t="s">
        <v>92</v>
      </c>
      <c r="C46" s="11">
        <v>0</v>
      </c>
      <c r="D46" s="492">
        <v>0</v>
      </c>
      <c r="E46" s="492">
        <v>0</v>
      </c>
      <c r="F46" s="492">
        <v>0</v>
      </c>
      <c r="G46" s="492">
        <v>0</v>
      </c>
      <c r="H46" s="492">
        <v>0</v>
      </c>
      <c r="I46" s="492">
        <v>0</v>
      </c>
      <c r="J46" s="492">
        <v>0</v>
      </c>
      <c r="K46" s="492">
        <v>0</v>
      </c>
      <c r="L46" s="492">
        <v>0</v>
      </c>
      <c r="M46" s="492">
        <v>0</v>
      </c>
      <c r="N46" s="492">
        <v>0</v>
      </c>
      <c r="O46" s="492">
        <v>0</v>
      </c>
      <c r="P46" s="492">
        <v>0</v>
      </c>
      <c r="Q46" s="492">
        <v>0</v>
      </c>
      <c r="R46" s="492">
        <v>0</v>
      </c>
      <c r="S46" s="492">
        <v>0</v>
      </c>
      <c r="T46" s="68">
        <v>0</v>
      </c>
      <c r="U46" s="68">
        <v>0</v>
      </c>
      <c r="V46" s="493">
        <v>0</v>
      </c>
      <c r="W46" s="68"/>
      <c r="X46" s="668">
        <v>74532.869360000012</v>
      </c>
      <c r="Y46" s="547">
        <v>202591</v>
      </c>
      <c r="Z46" s="68">
        <f t="shared" si="0"/>
        <v>128058.13063999999</v>
      </c>
      <c r="AA46" s="68">
        <f t="shared" si="1"/>
        <v>0</v>
      </c>
      <c r="AB46" s="68"/>
      <c r="AC46" s="493">
        <f>+abvfnd25!AH46</f>
        <v>0</v>
      </c>
      <c r="AD46" s="493">
        <f t="shared" si="2"/>
        <v>0</v>
      </c>
      <c r="AE46" s="494">
        <f t="shared" si="3"/>
        <v>0</v>
      </c>
      <c r="AF46" s="657">
        <v>0</v>
      </c>
      <c r="AG46" s="547" t="s">
        <v>761</v>
      </c>
      <c r="AH46" s="493">
        <f t="shared" si="4"/>
        <v>0</v>
      </c>
      <c r="AI46" s="68"/>
      <c r="AJ46" s="68"/>
      <c r="AK46" s="458">
        <f>abvfnd25!AH46</f>
        <v>0</v>
      </c>
      <c r="AL46" s="455">
        <v>0</v>
      </c>
      <c r="AM46" s="458">
        <v>0</v>
      </c>
      <c r="AN46" s="458">
        <v>0</v>
      </c>
      <c r="AO46" s="456"/>
      <c r="AP46" s="493"/>
      <c r="AQ46" s="455"/>
      <c r="AR46" s="455"/>
      <c r="AS46" s="455"/>
      <c r="AT46" s="495">
        <f t="shared" si="5"/>
        <v>0</v>
      </c>
      <c r="AU46" s="455"/>
      <c r="AV46" s="498"/>
      <c r="AW46" s="499"/>
      <c r="AX46" s="500">
        <f t="shared" si="11"/>
        <v>0</v>
      </c>
      <c r="AY46" s="458"/>
      <c r="AZ46" s="459"/>
      <c r="BA46" s="459"/>
      <c r="BB46" s="459"/>
      <c r="BC46" s="453" t="s">
        <v>20</v>
      </c>
      <c r="BE46" s="460">
        <f t="shared" si="6"/>
        <v>-37</v>
      </c>
      <c r="BF46" s="453">
        <v>0</v>
      </c>
      <c r="BG46" s="488">
        <f t="shared" si="7"/>
        <v>0</v>
      </c>
      <c r="BH46" s="453">
        <v>0</v>
      </c>
      <c r="BI46" s="406">
        <f t="shared" si="8"/>
        <v>0</v>
      </c>
      <c r="BJ46" s="653"/>
      <c r="BK46" s="453"/>
      <c r="BL46" s="453">
        <v>0</v>
      </c>
      <c r="BM46" s="406">
        <f t="shared" si="9"/>
        <v>0</v>
      </c>
      <c r="BO46" s="453">
        <v>0</v>
      </c>
      <c r="BP46" s="406">
        <f t="shared" si="10"/>
        <v>0</v>
      </c>
      <c r="BR46" s="454"/>
    </row>
    <row r="47" spans="1:70" ht="11.25">
      <c r="A47" s="11">
        <v>38</v>
      </c>
      <c r="B47" s="69" t="s">
        <v>94</v>
      </c>
      <c r="C47" s="11">
        <v>1</v>
      </c>
      <c r="D47" s="492">
        <v>530257</v>
      </c>
      <c r="E47" s="492">
        <v>5000</v>
      </c>
      <c r="F47" s="492">
        <v>0</v>
      </c>
      <c r="G47" s="492">
        <v>0</v>
      </c>
      <c r="H47" s="492">
        <v>0</v>
      </c>
      <c r="I47" s="492">
        <v>0</v>
      </c>
      <c r="J47" s="492">
        <v>620185</v>
      </c>
      <c r="K47" s="492">
        <v>72200</v>
      </c>
      <c r="L47" s="492">
        <v>153931</v>
      </c>
      <c r="M47" s="492">
        <v>0</v>
      </c>
      <c r="N47" s="492">
        <v>0</v>
      </c>
      <c r="O47" s="492">
        <v>1474.2</v>
      </c>
      <c r="P47" s="492">
        <v>0</v>
      </c>
      <c r="Q47" s="492">
        <v>0</v>
      </c>
      <c r="R47" s="492">
        <v>0</v>
      </c>
      <c r="S47" s="492">
        <v>0</v>
      </c>
      <c r="T47" s="68" t="s">
        <v>760</v>
      </c>
      <c r="U47" s="68">
        <v>1383047.2</v>
      </c>
      <c r="V47" s="493">
        <v>8.0097367695901305</v>
      </c>
      <c r="W47" s="68"/>
      <c r="X47" s="668">
        <v>9386167.0081999991</v>
      </c>
      <c r="Y47" s="547">
        <v>17267074.309494097</v>
      </c>
      <c r="Z47" s="68">
        <f t="shared" si="0"/>
        <v>7880907.3012940977</v>
      </c>
      <c r="AA47" s="68">
        <f t="shared" si="1"/>
        <v>631239.92988906661</v>
      </c>
      <c r="AB47" s="68"/>
      <c r="AC47" s="493">
        <f>+abvfnd25!AH47</f>
        <v>173.37693791462496</v>
      </c>
      <c r="AD47" s="493">
        <f t="shared" si="2"/>
        <v>177.23778369883613</v>
      </c>
      <c r="AE47" s="494">
        <f t="shared" si="3"/>
        <v>3.8608457842111648</v>
      </c>
      <c r="AF47" s="657">
        <v>3</v>
      </c>
      <c r="AG47" s="547">
        <v>1</v>
      </c>
      <c r="AH47" s="493">
        <f t="shared" si="4"/>
        <v>177.23778369883613</v>
      </c>
      <c r="AI47" s="68"/>
      <c r="AJ47" s="68"/>
      <c r="AK47" s="458">
        <f>abvfnd25!AH47</f>
        <v>173.37693791462496</v>
      </c>
      <c r="AL47" s="455">
        <v>173.37713765893648</v>
      </c>
      <c r="AM47" s="458">
        <v>171.84804791246768</v>
      </c>
      <c r="AN47" s="458">
        <v>173.37693791462496</v>
      </c>
      <c r="AO47" s="456"/>
      <c r="AP47" s="493"/>
      <c r="AQ47" s="455"/>
      <c r="AR47" s="455"/>
      <c r="AS47" s="455"/>
      <c r="AT47" s="495">
        <f t="shared" si="5"/>
        <v>3.8608457842111648</v>
      </c>
      <c r="AU47" s="455"/>
      <c r="AV47" s="498"/>
      <c r="AW47" s="499"/>
      <c r="AX47" s="500">
        <f t="shared" si="11"/>
        <v>0</v>
      </c>
      <c r="AY47" s="458"/>
      <c r="AZ47" s="459"/>
      <c r="BA47" s="459"/>
      <c r="BB47" s="459"/>
      <c r="BC47" s="453"/>
      <c r="BE47" s="460">
        <f t="shared" si="6"/>
        <v>131.05559228657515</v>
      </c>
      <c r="BF47" s="453">
        <v>169.05559228657515</v>
      </c>
      <c r="BG47" s="488">
        <f t="shared" si="7"/>
        <v>-4.3213456280498121</v>
      </c>
      <c r="BH47" s="453">
        <v>169.05559228657515</v>
      </c>
      <c r="BI47" s="406">
        <f t="shared" si="8"/>
        <v>-8.1821914122609769</v>
      </c>
      <c r="BJ47" s="653"/>
      <c r="BK47" s="453"/>
      <c r="BL47" s="453">
        <v>169.05559228657515</v>
      </c>
      <c r="BM47" s="406">
        <f t="shared" si="9"/>
        <v>-4.3213456280498121</v>
      </c>
      <c r="BO47" s="453">
        <v>169.05559228657515</v>
      </c>
      <c r="BP47" s="406">
        <f t="shared" si="10"/>
        <v>-8.1821914122609769</v>
      </c>
      <c r="BR47" s="454"/>
    </row>
    <row r="48" spans="1:70" ht="11.25">
      <c r="A48" s="11">
        <v>39</v>
      </c>
      <c r="B48" s="69" t="s">
        <v>96</v>
      </c>
      <c r="C48" s="11">
        <v>0</v>
      </c>
      <c r="D48" s="492">
        <v>0</v>
      </c>
      <c r="E48" s="492">
        <v>0</v>
      </c>
      <c r="F48" s="492">
        <v>0</v>
      </c>
      <c r="G48" s="492">
        <v>0</v>
      </c>
      <c r="H48" s="492">
        <v>0</v>
      </c>
      <c r="I48" s="492">
        <v>0</v>
      </c>
      <c r="J48" s="492">
        <v>0</v>
      </c>
      <c r="K48" s="492">
        <v>0</v>
      </c>
      <c r="L48" s="492">
        <v>0</v>
      </c>
      <c r="M48" s="492">
        <v>0</v>
      </c>
      <c r="N48" s="492">
        <v>0</v>
      </c>
      <c r="O48" s="492">
        <v>0</v>
      </c>
      <c r="P48" s="492">
        <v>0</v>
      </c>
      <c r="Q48" s="492">
        <v>0</v>
      </c>
      <c r="R48" s="492">
        <v>0</v>
      </c>
      <c r="S48" s="492">
        <v>0</v>
      </c>
      <c r="T48" s="68" t="s">
        <v>762</v>
      </c>
      <c r="U48" s="68">
        <v>0</v>
      </c>
      <c r="V48" s="493">
        <v>0</v>
      </c>
      <c r="W48" s="68"/>
      <c r="X48" s="668">
        <v>156188.61000000002</v>
      </c>
      <c r="Y48" s="547">
        <v>340677</v>
      </c>
      <c r="Z48" s="68">
        <f t="shared" si="0"/>
        <v>184488.38999999998</v>
      </c>
      <c r="AA48" s="68">
        <f t="shared" si="1"/>
        <v>0</v>
      </c>
      <c r="AB48" s="68"/>
      <c r="AC48" s="493">
        <f>+abvfnd25!AH48</f>
        <v>0</v>
      </c>
      <c r="AD48" s="493">
        <f t="shared" si="2"/>
        <v>0</v>
      </c>
      <c r="AE48" s="494">
        <f t="shared" si="3"/>
        <v>0</v>
      </c>
      <c r="AF48" s="657">
        <v>0</v>
      </c>
      <c r="AG48" s="547" t="s">
        <v>761</v>
      </c>
      <c r="AH48" s="493">
        <f t="shared" si="4"/>
        <v>0</v>
      </c>
      <c r="AI48" s="68"/>
      <c r="AJ48" s="68"/>
      <c r="AK48" s="458">
        <f>abvfnd25!AH48</f>
        <v>0</v>
      </c>
      <c r="AL48" s="455">
        <v>0</v>
      </c>
      <c r="AM48" s="458">
        <v>0</v>
      </c>
      <c r="AN48" s="458">
        <v>0</v>
      </c>
      <c r="AO48" s="456"/>
      <c r="AP48" s="493"/>
      <c r="AQ48" s="455"/>
      <c r="AR48" s="455"/>
      <c r="AS48" s="455"/>
      <c r="AT48" s="495">
        <f t="shared" si="5"/>
        <v>0</v>
      </c>
      <c r="AU48" s="455"/>
      <c r="AV48" s="498"/>
      <c r="AW48" s="499"/>
      <c r="AX48" s="500">
        <f t="shared" si="11"/>
        <v>0</v>
      </c>
      <c r="AY48" s="458"/>
      <c r="AZ48" s="459"/>
      <c r="BA48" s="459"/>
      <c r="BB48" s="459"/>
      <c r="BC48" s="453" t="s">
        <v>74</v>
      </c>
      <c r="BE48" s="460">
        <f t="shared" si="6"/>
        <v>-39</v>
      </c>
      <c r="BF48" s="453">
        <v>0</v>
      </c>
      <c r="BG48" s="488">
        <f t="shared" si="7"/>
        <v>0</v>
      </c>
      <c r="BH48" s="453">
        <v>0</v>
      </c>
      <c r="BI48" s="406">
        <f t="shared" si="8"/>
        <v>0</v>
      </c>
      <c r="BJ48" s="653"/>
      <c r="BK48" s="453"/>
      <c r="BL48" s="453">
        <v>0</v>
      </c>
      <c r="BM48" s="406">
        <f t="shared" si="9"/>
        <v>0</v>
      </c>
      <c r="BO48" s="453">
        <v>0</v>
      </c>
      <c r="BP48" s="406">
        <f t="shared" si="10"/>
        <v>0</v>
      </c>
      <c r="BR48" s="454"/>
    </row>
    <row r="49" spans="1:70" s="406" customFormat="1" ht="11.25">
      <c r="A49" s="11">
        <v>40</v>
      </c>
      <c r="B49" s="69" t="s">
        <v>98</v>
      </c>
      <c r="C49" s="11">
        <v>1</v>
      </c>
      <c r="D49" s="492">
        <v>0</v>
      </c>
      <c r="E49" s="492">
        <v>95000</v>
      </c>
      <c r="F49" s="492">
        <v>0</v>
      </c>
      <c r="G49" s="492">
        <v>0</v>
      </c>
      <c r="H49" s="492">
        <v>0</v>
      </c>
      <c r="I49" s="492">
        <v>0</v>
      </c>
      <c r="J49" s="492">
        <v>2804790</v>
      </c>
      <c r="K49" s="492">
        <v>1520000</v>
      </c>
      <c r="L49" s="492">
        <v>3760167.22</v>
      </c>
      <c r="M49" s="492">
        <v>296</v>
      </c>
      <c r="N49" s="492">
        <v>43634</v>
      </c>
      <c r="O49" s="492">
        <v>60532.42</v>
      </c>
      <c r="P49" s="492">
        <v>0</v>
      </c>
      <c r="Q49" s="492">
        <v>0</v>
      </c>
      <c r="R49" s="492">
        <v>0</v>
      </c>
      <c r="S49" s="492">
        <v>0</v>
      </c>
      <c r="T49" s="68" t="s">
        <v>762</v>
      </c>
      <c r="U49" s="68">
        <v>8284419.6400000006</v>
      </c>
      <c r="V49" s="493">
        <v>8.0323471975314913</v>
      </c>
      <c r="W49" s="68"/>
      <c r="X49" s="668">
        <v>75740827.680080011</v>
      </c>
      <c r="Y49" s="547">
        <v>103138216.46736057</v>
      </c>
      <c r="Z49" s="68">
        <f t="shared" si="0"/>
        <v>27397388.78728056</v>
      </c>
      <c r="AA49" s="68">
        <f t="shared" si="1"/>
        <v>2200653.3904519374</v>
      </c>
      <c r="AB49" s="68"/>
      <c r="AC49" s="493">
        <f>+abvfnd25!AH49</f>
        <v>131.72621173238994</v>
      </c>
      <c r="AD49" s="493">
        <f t="shared" si="2"/>
        <v>133.26704522329297</v>
      </c>
      <c r="AE49" s="494">
        <f t="shared" si="3"/>
        <v>1.5408334909030259</v>
      </c>
      <c r="AF49" s="657">
        <v>41</v>
      </c>
      <c r="AG49" s="547">
        <v>1</v>
      </c>
      <c r="AH49" s="493">
        <f t="shared" si="4"/>
        <v>133.26704522329297</v>
      </c>
      <c r="AI49" s="68"/>
      <c r="AJ49" s="68"/>
      <c r="AK49" s="458">
        <f>abvfnd25!AH49</f>
        <v>131.72621173238994</v>
      </c>
      <c r="AL49" s="455">
        <v>132.57241043693486</v>
      </c>
      <c r="AM49" s="458">
        <v>131.58555442230445</v>
      </c>
      <c r="AN49" s="458">
        <v>131.72621173238994</v>
      </c>
      <c r="AO49" s="456"/>
      <c r="AP49" s="493"/>
      <c r="AQ49" s="455"/>
      <c r="AR49" s="455"/>
      <c r="AS49" s="455"/>
      <c r="AT49" s="495">
        <f t="shared" si="5"/>
        <v>1.5408334909030259</v>
      </c>
      <c r="AU49" s="455"/>
      <c r="AV49" s="498"/>
      <c r="AW49" s="499"/>
      <c r="AX49" s="500">
        <f t="shared" si="11"/>
        <v>0</v>
      </c>
      <c r="AY49" s="458"/>
      <c r="AZ49" s="459"/>
      <c r="BA49" s="459"/>
      <c r="BB49" s="459"/>
      <c r="BC49" s="453"/>
      <c r="BE49" s="460">
        <f t="shared" si="6"/>
        <v>86.440754038384597</v>
      </c>
      <c r="BF49" s="453">
        <v>126.4407540383846</v>
      </c>
      <c r="BG49" s="488">
        <f t="shared" si="7"/>
        <v>-5.2854576940053448</v>
      </c>
      <c r="BH49" s="453">
        <v>126.4407540383846</v>
      </c>
      <c r="BI49" s="406">
        <f t="shared" si="8"/>
        <v>-6.8262911849083707</v>
      </c>
      <c r="BJ49" s="653"/>
      <c r="BK49" s="453"/>
      <c r="BL49" s="453">
        <v>126.4407540383846</v>
      </c>
      <c r="BM49" s="406">
        <f t="shared" si="9"/>
        <v>-5.2854576940053448</v>
      </c>
      <c r="BO49" s="453">
        <v>126.4407540383846</v>
      </c>
      <c r="BP49" s="406">
        <f t="shared" si="10"/>
        <v>-6.8262911849083707</v>
      </c>
      <c r="BR49" s="454"/>
    </row>
    <row r="50" spans="1:70" s="406" customFormat="1" ht="11.25">
      <c r="A50" s="11">
        <v>41</v>
      </c>
      <c r="B50" s="69" t="s">
        <v>100</v>
      </c>
      <c r="C50" s="11">
        <v>1</v>
      </c>
      <c r="D50" s="492">
        <v>0</v>
      </c>
      <c r="E50" s="492">
        <v>0</v>
      </c>
      <c r="F50" s="492">
        <v>0</v>
      </c>
      <c r="G50" s="492">
        <v>0</v>
      </c>
      <c r="H50" s="492">
        <v>0</v>
      </c>
      <c r="I50" s="492">
        <v>0</v>
      </c>
      <c r="J50" s="492">
        <v>0</v>
      </c>
      <c r="K50" s="492">
        <v>0</v>
      </c>
      <c r="L50" s="492">
        <v>0</v>
      </c>
      <c r="M50" s="492">
        <v>0</v>
      </c>
      <c r="N50" s="492">
        <v>0</v>
      </c>
      <c r="O50" s="492">
        <v>0</v>
      </c>
      <c r="P50" s="492">
        <v>0</v>
      </c>
      <c r="Q50" s="492">
        <v>0</v>
      </c>
      <c r="R50" s="492">
        <v>0</v>
      </c>
      <c r="S50" s="492">
        <v>0</v>
      </c>
      <c r="T50" s="68" t="s">
        <v>762</v>
      </c>
      <c r="U50" s="68">
        <v>0</v>
      </c>
      <c r="V50" s="493">
        <v>0</v>
      </c>
      <c r="W50" s="68"/>
      <c r="X50" s="668">
        <v>6081078.0800000001</v>
      </c>
      <c r="Y50" s="547">
        <v>12260880.199999999</v>
      </c>
      <c r="Z50" s="68">
        <f t="shared" si="0"/>
        <v>6179802.1199999992</v>
      </c>
      <c r="AA50" s="68">
        <f t="shared" si="1"/>
        <v>0</v>
      </c>
      <c r="AB50" s="68"/>
      <c r="AC50" s="493">
        <f>+abvfnd25!AH50</f>
        <v>191.21928636391175</v>
      </c>
      <c r="AD50" s="493">
        <f t="shared" si="2"/>
        <v>201.623462792308</v>
      </c>
      <c r="AE50" s="494">
        <f t="shared" si="3"/>
        <v>10.404176428396255</v>
      </c>
      <c r="AF50" s="657">
        <v>0</v>
      </c>
      <c r="AG50" s="547">
        <v>0</v>
      </c>
      <c r="AH50" s="493">
        <f t="shared" si="4"/>
        <v>191.21928636391175</v>
      </c>
      <c r="AI50" s="68"/>
      <c r="AJ50" s="68"/>
      <c r="AK50" s="458">
        <f>abvfnd25!AH50</f>
        <v>191.21928636391175</v>
      </c>
      <c r="AL50" s="455">
        <v>193.40035045190842</v>
      </c>
      <c r="AM50" s="458">
        <v>194.04540382729039</v>
      </c>
      <c r="AN50" s="458">
        <v>191.21928636391175</v>
      </c>
      <c r="AO50" s="456"/>
      <c r="AP50" s="493"/>
      <c r="AQ50" s="455"/>
      <c r="AR50" s="455"/>
      <c r="AS50" s="455"/>
      <c r="AT50" s="495">
        <f t="shared" si="5"/>
        <v>0</v>
      </c>
      <c r="AU50" s="455"/>
      <c r="AV50" s="498"/>
      <c r="AW50" s="499"/>
      <c r="AX50" s="500">
        <f t="shared" si="11"/>
        <v>0</v>
      </c>
      <c r="AY50" s="458"/>
      <c r="AZ50" s="459"/>
      <c r="BA50" s="459"/>
      <c r="BB50" s="459"/>
      <c r="BC50" s="453"/>
      <c r="BE50" s="460">
        <f t="shared" si="6"/>
        <v>141.10868827558872</v>
      </c>
      <c r="BF50" s="453">
        <v>182.10868827558872</v>
      </c>
      <c r="BG50" s="488">
        <f t="shared" si="7"/>
        <v>-9.1105980883230302</v>
      </c>
      <c r="BH50" s="453">
        <v>182.10868827558872</v>
      </c>
      <c r="BI50" s="406">
        <f t="shared" si="8"/>
        <v>-9.1105980883230302</v>
      </c>
      <c r="BJ50" s="653"/>
      <c r="BK50" s="453"/>
      <c r="BL50" s="453">
        <v>182.10868827558872</v>
      </c>
      <c r="BM50" s="406">
        <f t="shared" si="9"/>
        <v>-9.1105980883230302</v>
      </c>
      <c r="BO50" s="453">
        <v>182.10868827558872</v>
      </c>
      <c r="BP50" s="406">
        <f t="shared" si="10"/>
        <v>-9.1105980883230302</v>
      </c>
      <c r="BR50" s="454"/>
    </row>
    <row r="51" spans="1:70" s="406" customFormat="1" ht="11.25">
      <c r="A51" s="11">
        <v>42</v>
      </c>
      <c r="B51" s="69" t="s">
        <v>102</v>
      </c>
      <c r="C51" s="11">
        <v>0</v>
      </c>
      <c r="D51" s="492">
        <v>0</v>
      </c>
      <c r="E51" s="492">
        <v>0</v>
      </c>
      <c r="F51" s="492">
        <v>0</v>
      </c>
      <c r="G51" s="492">
        <v>0</v>
      </c>
      <c r="H51" s="492">
        <v>0</v>
      </c>
      <c r="I51" s="492">
        <v>0</v>
      </c>
      <c r="J51" s="492">
        <v>0</v>
      </c>
      <c r="K51" s="492">
        <v>0</v>
      </c>
      <c r="L51" s="492">
        <v>0</v>
      </c>
      <c r="M51" s="492">
        <v>0</v>
      </c>
      <c r="N51" s="492">
        <v>0</v>
      </c>
      <c r="O51" s="492">
        <v>0</v>
      </c>
      <c r="P51" s="492">
        <v>0</v>
      </c>
      <c r="Q51" s="492">
        <v>0</v>
      </c>
      <c r="R51" s="492">
        <v>0</v>
      </c>
      <c r="S51" s="492">
        <v>0</v>
      </c>
      <c r="T51" s="68">
        <v>0</v>
      </c>
      <c r="U51" s="68">
        <v>0</v>
      </c>
      <c r="V51" s="493">
        <v>0</v>
      </c>
      <c r="W51" s="68"/>
      <c r="X51" s="668">
        <v>448617.29999999993</v>
      </c>
      <c r="Y51" s="547">
        <v>2801192</v>
      </c>
      <c r="Z51" s="68">
        <f t="shared" si="0"/>
        <v>2352574.7000000002</v>
      </c>
      <c r="AA51" s="68">
        <f t="shared" si="1"/>
        <v>0</v>
      </c>
      <c r="AB51" s="68"/>
      <c r="AC51" s="493">
        <f>+abvfnd25!AH51</f>
        <v>0</v>
      </c>
      <c r="AD51" s="493">
        <f t="shared" si="2"/>
        <v>0</v>
      </c>
      <c r="AE51" s="494">
        <f t="shared" si="3"/>
        <v>0</v>
      </c>
      <c r="AF51" s="657">
        <v>0</v>
      </c>
      <c r="AG51" s="547" t="s">
        <v>761</v>
      </c>
      <c r="AH51" s="493">
        <f t="shared" si="4"/>
        <v>0</v>
      </c>
      <c r="AI51" s="68"/>
      <c r="AJ51" s="68"/>
      <c r="AK51" s="458">
        <f>abvfnd25!AH51</f>
        <v>0</v>
      </c>
      <c r="AL51" s="455">
        <v>0</v>
      </c>
      <c r="AM51" s="458">
        <v>0</v>
      </c>
      <c r="AN51" s="458">
        <v>0</v>
      </c>
      <c r="AO51" s="456"/>
      <c r="AP51" s="493"/>
      <c r="AQ51" s="455"/>
      <c r="AR51" s="455"/>
      <c r="AS51" s="455"/>
      <c r="AT51" s="495">
        <f t="shared" si="5"/>
        <v>0</v>
      </c>
      <c r="AU51" s="455"/>
      <c r="AV51" s="498"/>
      <c r="AW51" s="499"/>
      <c r="AX51" s="500">
        <f t="shared" si="11"/>
        <v>0</v>
      </c>
      <c r="AY51" s="458"/>
      <c r="AZ51" s="459"/>
      <c r="BA51" s="459"/>
      <c r="BB51" s="459"/>
      <c r="BC51" s="453"/>
      <c r="BE51" s="460">
        <f t="shared" si="6"/>
        <v>-42</v>
      </c>
      <c r="BF51" s="453">
        <v>0</v>
      </c>
      <c r="BG51" s="488">
        <f t="shared" si="7"/>
        <v>0</v>
      </c>
      <c r="BH51" s="453">
        <v>0</v>
      </c>
      <c r="BI51" s="406">
        <f t="shared" si="8"/>
        <v>0</v>
      </c>
      <c r="BJ51" s="653"/>
      <c r="BK51" s="453"/>
      <c r="BL51" s="453">
        <v>0</v>
      </c>
      <c r="BM51" s="406">
        <f t="shared" si="9"/>
        <v>0</v>
      </c>
      <c r="BO51" s="453">
        <v>0</v>
      </c>
      <c r="BP51" s="406">
        <f t="shared" si="10"/>
        <v>0</v>
      </c>
      <c r="BR51" s="454"/>
    </row>
    <row r="52" spans="1:70" s="406" customFormat="1" ht="11.25">
      <c r="A52" s="11">
        <v>43</v>
      </c>
      <c r="B52" s="69" t="s">
        <v>104</v>
      </c>
      <c r="C52" s="11">
        <v>1</v>
      </c>
      <c r="D52" s="492">
        <v>0</v>
      </c>
      <c r="E52" s="492">
        <v>228650</v>
      </c>
      <c r="F52" s="492">
        <v>0</v>
      </c>
      <c r="G52" s="492">
        <v>0</v>
      </c>
      <c r="H52" s="492">
        <v>0</v>
      </c>
      <c r="I52" s="492">
        <v>0</v>
      </c>
      <c r="J52" s="492">
        <v>202100</v>
      </c>
      <c r="K52" s="492">
        <v>61000</v>
      </c>
      <c r="L52" s="492">
        <v>0</v>
      </c>
      <c r="M52" s="492">
        <v>0</v>
      </c>
      <c r="N52" s="492">
        <v>10353</v>
      </c>
      <c r="O52" s="492">
        <v>9775.92</v>
      </c>
      <c r="P52" s="492">
        <v>0</v>
      </c>
      <c r="Q52" s="492">
        <v>0</v>
      </c>
      <c r="R52" s="492">
        <v>0</v>
      </c>
      <c r="S52" s="492">
        <v>0</v>
      </c>
      <c r="T52" s="68" t="s">
        <v>762</v>
      </c>
      <c r="U52" s="68">
        <v>511878.92</v>
      </c>
      <c r="V52" s="493">
        <v>9.9635504323818065</v>
      </c>
      <c r="W52" s="68"/>
      <c r="X52" s="668">
        <v>3424747.8600000008</v>
      </c>
      <c r="Y52" s="547">
        <v>5137515.2208431615</v>
      </c>
      <c r="Z52" s="68">
        <f t="shared" si="0"/>
        <v>1712767.3608431607</v>
      </c>
      <c r="AA52" s="68">
        <f t="shared" si="1"/>
        <v>170652.43978698319</v>
      </c>
      <c r="AB52" s="68"/>
      <c r="AC52" s="493">
        <f>+abvfnd25!AH52</f>
        <v>132.67978728192068</v>
      </c>
      <c r="AD52" s="493">
        <f t="shared" si="2"/>
        <v>145.02856806095434</v>
      </c>
      <c r="AE52" s="494">
        <f t="shared" si="3"/>
        <v>12.34878077903366</v>
      </c>
      <c r="AF52" s="657">
        <v>7</v>
      </c>
      <c r="AG52" s="547">
        <v>1</v>
      </c>
      <c r="AH52" s="493">
        <f t="shared" si="4"/>
        <v>145.02856806095434</v>
      </c>
      <c r="AI52" s="68"/>
      <c r="AJ52" s="68"/>
      <c r="AK52" s="458">
        <f>abvfnd25!AH52</f>
        <v>132.67978728192068</v>
      </c>
      <c r="AL52" s="455">
        <v>132.79311219505527</v>
      </c>
      <c r="AM52" s="458">
        <v>144.79886610766727</v>
      </c>
      <c r="AN52" s="458">
        <v>132.67978728192068</v>
      </c>
      <c r="AO52" s="456"/>
      <c r="AP52" s="493"/>
      <c r="AQ52" s="455"/>
      <c r="AR52" s="455"/>
      <c r="AS52" s="455"/>
      <c r="AT52" s="495">
        <f t="shared" si="5"/>
        <v>12.34878077903366</v>
      </c>
      <c r="AU52" s="455"/>
      <c r="AV52" s="498"/>
      <c r="AW52" s="499"/>
      <c r="AX52" s="500">
        <f t="shared" si="11"/>
        <v>0</v>
      </c>
      <c r="AY52" s="458"/>
      <c r="AZ52" s="459"/>
      <c r="BA52" s="459"/>
      <c r="BB52" s="459"/>
      <c r="BC52" s="453"/>
      <c r="BE52" s="460">
        <f t="shared" si="6"/>
        <v>86.094579324060646</v>
      </c>
      <c r="BF52" s="453">
        <v>129.09457932406065</v>
      </c>
      <c r="BG52" s="488">
        <f t="shared" si="7"/>
        <v>-3.5852079578600353</v>
      </c>
      <c r="BH52" s="453">
        <v>129.09457932406065</v>
      </c>
      <c r="BI52" s="406">
        <f t="shared" si="8"/>
        <v>-15.933988736893696</v>
      </c>
      <c r="BJ52" s="653"/>
      <c r="BK52" s="453"/>
      <c r="BL52" s="453">
        <v>129.09457932406065</v>
      </c>
      <c r="BM52" s="406">
        <f t="shared" si="9"/>
        <v>-3.5852079578600353</v>
      </c>
      <c r="BO52" s="453">
        <v>129.09457932406065</v>
      </c>
      <c r="BP52" s="406">
        <f t="shared" si="10"/>
        <v>-15.933988736893696</v>
      </c>
      <c r="BR52" s="454"/>
    </row>
    <row r="53" spans="1:70" s="406" customFormat="1" ht="11.25">
      <c r="A53" s="11">
        <v>44</v>
      </c>
      <c r="B53" s="69" t="s">
        <v>106</v>
      </c>
      <c r="C53" s="11">
        <v>1</v>
      </c>
      <c r="D53" s="492">
        <v>0</v>
      </c>
      <c r="E53" s="492">
        <v>0</v>
      </c>
      <c r="F53" s="492">
        <v>0</v>
      </c>
      <c r="G53" s="492">
        <v>0</v>
      </c>
      <c r="H53" s="492">
        <v>0</v>
      </c>
      <c r="I53" s="492">
        <v>0</v>
      </c>
      <c r="J53" s="492">
        <v>0</v>
      </c>
      <c r="K53" s="492">
        <v>0</v>
      </c>
      <c r="L53" s="492">
        <v>0</v>
      </c>
      <c r="M53" s="492">
        <v>0</v>
      </c>
      <c r="N53" s="492">
        <v>0</v>
      </c>
      <c r="O53" s="492">
        <v>0</v>
      </c>
      <c r="P53" s="492">
        <v>0</v>
      </c>
      <c r="Q53" s="492">
        <v>0</v>
      </c>
      <c r="R53" s="492">
        <v>0</v>
      </c>
      <c r="S53" s="492">
        <v>0</v>
      </c>
      <c r="T53" s="68" t="s">
        <v>763</v>
      </c>
      <c r="U53" s="68">
        <v>0</v>
      </c>
      <c r="V53" s="493">
        <v>0</v>
      </c>
      <c r="W53" s="68"/>
      <c r="X53" s="668">
        <v>344720845.48999995</v>
      </c>
      <c r="Y53" s="547">
        <v>344720845</v>
      </c>
      <c r="Z53" s="68">
        <f t="shared" si="0"/>
        <v>0</v>
      </c>
      <c r="AA53" s="68">
        <f t="shared" si="1"/>
        <v>0</v>
      </c>
      <c r="AB53" s="68"/>
      <c r="AC53" s="493">
        <f>+abvfnd25!AH53</f>
        <v>99.787162583471996</v>
      </c>
      <c r="AD53" s="493">
        <f t="shared" si="2"/>
        <v>99.999999857856011</v>
      </c>
      <c r="AE53" s="494">
        <f t="shared" si="3"/>
        <v>0.21283727438401456</v>
      </c>
      <c r="AF53" s="657">
        <v>1764</v>
      </c>
      <c r="AG53" s="547">
        <v>0</v>
      </c>
      <c r="AH53" s="493">
        <f t="shared" si="4"/>
        <v>99.787162583471996</v>
      </c>
      <c r="AI53" s="68"/>
      <c r="AJ53" s="68"/>
      <c r="AK53" s="458">
        <f>abvfnd25!AH53</f>
        <v>99.787162583471996</v>
      </c>
      <c r="AL53" s="455">
        <v>97.511294287015076</v>
      </c>
      <c r="AM53" s="458">
        <v>99.999999857856011</v>
      </c>
      <c r="AN53" s="458">
        <v>99.787162583471996</v>
      </c>
      <c r="AO53" s="456"/>
      <c r="AP53" s="493"/>
      <c r="AQ53" s="455"/>
      <c r="AR53" s="455"/>
      <c r="AS53" s="455"/>
      <c r="AT53" s="495">
        <f t="shared" si="5"/>
        <v>0</v>
      </c>
      <c r="AU53" s="455"/>
      <c r="AV53" s="498"/>
      <c r="AW53" s="499"/>
      <c r="AX53" s="500">
        <f t="shared" si="11"/>
        <v>0</v>
      </c>
      <c r="AY53" s="458"/>
      <c r="AZ53" s="459"/>
      <c r="BA53" s="459"/>
      <c r="BB53" s="459"/>
      <c r="BC53" s="453"/>
      <c r="BE53" s="460">
        <f t="shared" si="6"/>
        <v>59.487643655470407</v>
      </c>
      <c r="BF53" s="453">
        <v>103.48764365547041</v>
      </c>
      <c r="BG53" s="488">
        <f t="shared" si="7"/>
        <v>3.7004810719984107</v>
      </c>
      <c r="BH53" s="453">
        <v>103.48764365547041</v>
      </c>
      <c r="BI53" s="406">
        <f t="shared" si="8"/>
        <v>3.7004810719984107</v>
      </c>
      <c r="BJ53" s="653"/>
      <c r="BK53" s="453"/>
      <c r="BL53" s="453">
        <v>103.48764365547041</v>
      </c>
      <c r="BM53" s="406">
        <f t="shared" si="9"/>
        <v>3.7004810719984107</v>
      </c>
      <c r="BO53" s="453">
        <v>103.48764365547041</v>
      </c>
      <c r="BP53" s="406">
        <f t="shared" si="10"/>
        <v>3.7004810719984107</v>
      </c>
      <c r="BR53" s="454"/>
    </row>
    <row r="54" spans="1:70" s="406" customFormat="1" ht="11.25">
      <c r="A54" s="11">
        <v>45</v>
      </c>
      <c r="B54" s="69" t="s">
        <v>108</v>
      </c>
      <c r="C54" s="11">
        <v>1</v>
      </c>
      <c r="D54" s="492">
        <v>0</v>
      </c>
      <c r="E54" s="492">
        <v>166350</v>
      </c>
      <c r="F54" s="492">
        <v>0</v>
      </c>
      <c r="G54" s="492">
        <v>0</v>
      </c>
      <c r="H54" s="492">
        <v>0</v>
      </c>
      <c r="I54" s="492">
        <v>0</v>
      </c>
      <c r="J54" s="492">
        <v>0</v>
      </c>
      <c r="K54" s="492">
        <v>92480</v>
      </c>
      <c r="L54" s="492">
        <v>54529</v>
      </c>
      <c r="M54" s="492">
        <v>0</v>
      </c>
      <c r="N54" s="492">
        <v>24798</v>
      </c>
      <c r="O54" s="492">
        <v>2270.1</v>
      </c>
      <c r="P54" s="492">
        <v>0</v>
      </c>
      <c r="Q54" s="492">
        <v>0</v>
      </c>
      <c r="R54" s="492">
        <v>0</v>
      </c>
      <c r="S54" s="492">
        <v>0</v>
      </c>
      <c r="T54" s="68" t="s">
        <v>762</v>
      </c>
      <c r="U54" s="68">
        <v>340427.1</v>
      </c>
      <c r="V54" s="493">
        <v>7.584823132239717</v>
      </c>
      <c r="W54" s="68"/>
      <c r="X54" s="668">
        <v>3273863.3800000004</v>
      </c>
      <c r="Y54" s="547">
        <v>4488266.82</v>
      </c>
      <c r="Z54" s="68">
        <f t="shared" si="0"/>
        <v>1214403.44</v>
      </c>
      <c r="AA54" s="68">
        <f t="shared" si="1"/>
        <v>92110.353035834865</v>
      </c>
      <c r="AB54" s="68"/>
      <c r="AC54" s="493">
        <f>+abvfnd25!AH54</f>
        <v>133.61084150188623</v>
      </c>
      <c r="AD54" s="493">
        <f t="shared" si="2"/>
        <v>134.28038854095877</v>
      </c>
      <c r="AE54" s="494">
        <f t="shared" si="3"/>
        <v>0.66954703907254043</v>
      </c>
      <c r="AF54" s="657">
        <v>2</v>
      </c>
      <c r="AG54" s="547">
        <v>1</v>
      </c>
      <c r="AH54" s="493">
        <f t="shared" si="4"/>
        <v>134.28038854095877</v>
      </c>
      <c r="AI54" s="68"/>
      <c r="AJ54" s="68"/>
      <c r="AK54" s="458">
        <f>abvfnd25!AH54</f>
        <v>133.61084150188623</v>
      </c>
      <c r="AL54" s="455">
        <v>135.19238085627973</v>
      </c>
      <c r="AM54" s="458">
        <v>134.77135941886266</v>
      </c>
      <c r="AN54" s="458">
        <v>133.61084150188623</v>
      </c>
      <c r="AO54" s="456"/>
      <c r="AP54" s="493"/>
      <c r="AQ54" s="455"/>
      <c r="AR54" s="455"/>
      <c r="AS54" s="455"/>
      <c r="AT54" s="495">
        <f t="shared" si="5"/>
        <v>0.66954703907254043</v>
      </c>
      <c r="AU54" s="455"/>
      <c r="AV54" s="498"/>
      <c r="AW54" s="499"/>
      <c r="AX54" s="500">
        <f t="shared" si="11"/>
        <v>0</v>
      </c>
      <c r="AY54" s="458"/>
      <c r="AZ54" s="459"/>
      <c r="BA54" s="459"/>
      <c r="BB54" s="459"/>
      <c r="BC54" s="453"/>
      <c r="BE54" s="460">
        <f t="shared" si="6"/>
        <v>78.480757169593829</v>
      </c>
      <c r="BF54" s="453">
        <v>123.48075716959383</v>
      </c>
      <c r="BG54" s="488">
        <f t="shared" si="7"/>
        <v>-10.130084332292398</v>
      </c>
      <c r="BH54" s="453">
        <v>123.48075716959383</v>
      </c>
      <c r="BI54" s="406">
        <f t="shared" si="8"/>
        <v>-10.799631371364939</v>
      </c>
      <c r="BJ54" s="653"/>
      <c r="BK54" s="453"/>
      <c r="BL54" s="453">
        <v>123.48075716959383</v>
      </c>
      <c r="BM54" s="406">
        <f t="shared" si="9"/>
        <v>-10.130084332292398</v>
      </c>
      <c r="BO54" s="453">
        <v>123.48075716959383</v>
      </c>
      <c r="BP54" s="406">
        <f t="shared" si="10"/>
        <v>-10.799631371364939</v>
      </c>
      <c r="BR54" s="454"/>
    </row>
    <row r="55" spans="1:70" s="406" customFormat="1" ht="11.25">
      <c r="A55" s="11">
        <v>46</v>
      </c>
      <c r="B55" s="69" t="s">
        <v>110</v>
      </c>
      <c r="C55" s="11">
        <v>1</v>
      </c>
      <c r="D55" s="492">
        <v>0</v>
      </c>
      <c r="E55" s="492">
        <v>28035</v>
      </c>
      <c r="F55" s="492">
        <v>0</v>
      </c>
      <c r="G55" s="492">
        <v>0</v>
      </c>
      <c r="H55" s="492">
        <v>0</v>
      </c>
      <c r="I55" s="492">
        <v>0</v>
      </c>
      <c r="J55" s="492">
        <v>2682317</v>
      </c>
      <c r="K55" s="492">
        <v>258276</v>
      </c>
      <c r="L55" s="492">
        <v>2761909</v>
      </c>
      <c r="M55" s="492">
        <v>0</v>
      </c>
      <c r="N55" s="492">
        <v>11076</v>
      </c>
      <c r="O55" s="492">
        <v>8888.67</v>
      </c>
      <c r="P55" s="492">
        <v>0</v>
      </c>
      <c r="Q55" s="492">
        <v>0</v>
      </c>
      <c r="R55" s="492">
        <v>0</v>
      </c>
      <c r="S55" s="492">
        <v>0</v>
      </c>
      <c r="T55" s="68" t="s">
        <v>762</v>
      </c>
      <c r="U55" s="68">
        <v>5750501.6699999999</v>
      </c>
      <c r="V55" s="493">
        <v>2.9806553892474934</v>
      </c>
      <c r="W55" s="68"/>
      <c r="X55" s="668">
        <v>95312162.890479997</v>
      </c>
      <c r="Y55" s="547">
        <v>192927424.3089132</v>
      </c>
      <c r="Z55" s="68">
        <f t="shared" si="0"/>
        <v>97615261.418433204</v>
      </c>
      <c r="AA55" s="68">
        <f t="shared" si="1"/>
        <v>2909574.5501965582</v>
      </c>
      <c r="AB55" s="68"/>
      <c r="AC55" s="493">
        <f>+abvfnd25!AH55</f>
        <v>195.56445573940502</v>
      </c>
      <c r="AD55" s="493">
        <f t="shared" si="2"/>
        <v>199.36369503759951</v>
      </c>
      <c r="AE55" s="494">
        <f t="shared" si="3"/>
        <v>3.7992392981944931</v>
      </c>
      <c r="AF55" s="657">
        <v>5</v>
      </c>
      <c r="AG55" s="547">
        <v>1</v>
      </c>
      <c r="AH55" s="493">
        <f t="shared" si="4"/>
        <v>199.36369503759951</v>
      </c>
      <c r="AI55" s="68"/>
      <c r="AJ55" s="68"/>
      <c r="AK55" s="458">
        <f>abvfnd25!AH55</f>
        <v>195.56445573940502</v>
      </c>
      <c r="AL55" s="455">
        <v>196.88404356857731</v>
      </c>
      <c r="AM55" s="458">
        <v>194.76937853026715</v>
      </c>
      <c r="AN55" s="458">
        <v>195.56445573940502</v>
      </c>
      <c r="AO55" s="456"/>
      <c r="AP55" s="493"/>
      <c r="AQ55" s="455"/>
      <c r="AR55" s="455"/>
      <c r="AS55" s="455"/>
      <c r="AT55" s="495">
        <f t="shared" si="5"/>
        <v>3.7992392981944931</v>
      </c>
      <c r="AU55" s="455"/>
      <c r="AV55" s="498"/>
      <c r="AW55" s="499"/>
      <c r="AX55" s="500">
        <f t="shared" si="11"/>
        <v>0</v>
      </c>
      <c r="AY55" s="458"/>
      <c r="AZ55" s="459"/>
      <c r="BA55" s="459"/>
      <c r="BB55" s="459"/>
      <c r="BC55" s="453"/>
      <c r="BE55" s="460">
        <f t="shared" si="6"/>
        <v>146.26267577688142</v>
      </c>
      <c r="BF55" s="453">
        <v>192.26267577688142</v>
      </c>
      <c r="BG55" s="488">
        <f t="shared" si="7"/>
        <v>-3.3017799625235966</v>
      </c>
      <c r="BH55" s="453">
        <v>192.26267577688142</v>
      </c>
      <c r="BI55" s="406">
        <f t="shared" si="8"/>
        <v>-7.1010192607180898</v>
      </c>
      <c r="BJ55" s="653"/>
      <c r="BK55" s="453"/>
      <c r="BL55" s="453">
        <v>192.26267577688142</v>
      </c>
      <c r="BM55" s="406">
        <f t="shared" si="9"/>
        <v>-3.3017799625235966</v>
      </c>
      <c r="BO55" s="453">
        <v>192.26267577688142</v>
      </c>
      <c r="BP55" s="406">
        <f t="shared" si="10"/>
        <v>-7.1010192607180898</v>
      </c>
      <c r="BR55" s="454"/>
    </row>
    <row r="56" spans="1:70" s="406" customFormat="1" ht="11.25">
      <c r="A56" s="11">
        <v>47</v>
      </c>
      <c r="B56" s="69" t="s">
        <v>112</v>
      </c>
      <c r="C56" s="11">
        <v>0</v>
      </c>
      <c r="D56" s="492">
        <v>0</v>
      </c>
      <c r="E56" s="492">
        <v>0</v>
      </c>
      <c r="F56" s="492">
        <v>0</v>
      </c>
      <c r="G56" s="492">
        <v>0</v>
      </c>
      <c r="H56" s="492">
        <v>0</v>
      </c>
      <c r="I56" s="492">
        <v>0</v>
      </c>
      <c r="J56" s="492">
        <v>0</v>
      </c>
      <c r="K56" s="492">
        <v>0</v>
      </c>
      <c r="L56" s="492">
        <v>0</v>
      </c>
      <c r="M56" s="492">
        <v>0</v>
      </c>
      <c r="N56" s="492">
        <v>0</v>
      </c>
      <c r="O56" s="492">
        <v>0</v>
      </c>
      <c r="P56" s="492">
        <v>0</v>
      </c>
      <c r="Q56" s="492">
        <v>0</v>
      </c>
      <c r="R56" s="492">
        <v>0</v>
      </c>
      <c r="S56" s="492">
        <v>0</v>
      </c>
      <c r="T56" s="68">
        <v>0</v>
      </c>
      <c r="U56" s="68">
        <v>0</v>
      </c>
      <c r="V56" s="493">
        <v>0</v>
      </c>
      <c r="W56" s="68"/>
      <c r="X56" s="668">
        <v>0</v>
      </c>
      <c r="Y56" s="547">
        <v>40806</v>
      </c>
      <c r="Z56" s="68">
        <f t="shared" si="0"/>
        <v>40806</v>
      </c>
      <c r="AA56" s="68">
        <f t="shared" si="1"/>
        <v>0</v>
      </c>
      <c r="AB56" s="68"/>
      <c r="AC56" s="493">
        <f>+abvfnd25!AH56</f>
        <v>0</v>
      </c>
      <c r="AD56" s="493">
        <f t="shared" si="2"/>
        <v>0</v>
      </c>
      <c r="AE56" s="494">
        <f t="shared" si="3"/>
        <v>0</v>
      </c>
      <c r="AF56" s="657">
        <v>0</v>
      </c>
      <c r="AG56" s="547" t="s">
        <v>761</v>
      </c>
      <c r="AH56" s="493">
        <f t="shared" si="4"/>
        <v>0</v>
      </c>
      <c r="AI56" s="68"/>
      <c r="AJ56" s="68"/>
      <c r="AK56" s="458">
        <f>abvfnd25!AH56</f>
        <v>0</v>
      </c>
      <c r="AL56" s="455">
        <v>0</v>
      </c>
      <c r="AM56" s="458">
        <v>0</v>
      </c>
      <c r="AN56" s="458">
        <v>0</v>
      </c>
      <c r="AO56" s="456"/>
      <c r="AP56" s="493"/>
      <c r="AQ56" s="455"/>
      <c r="AR56" s="455"/>
      <c r="AS56" s="455"/>
      <c r="AT56" s="495">
        <f t="shared" si="5"/>
        <v>0</v>
      </c>
      <c r="AU56" s="455"/>
      <c r="AV56" s="498"/>
      <c r="AW56" s="499"/>
      <c r="AX56" s="500">
        <f t="shared" si="11"/>
        <v>0</v>
      </c>
      <c r="AY56" s="458"/>
      <c r="AZ56" s="459"/>
      <c r="BA56" s="459"/>
      <c r="BB56" s="459"/>
      <c r="BC56" s="453"/>
      <c r="BE56" s="460">
        <f t="shared" si="6"/>
        <v>-47</v>
      </c>
      <c r="BF56" s="453">
        <v>0</v>
      </c>
      <c r="BG56" s="488">
        <f t="shared" si="7"/>
        <v>0</v>
      </c>
      <c r="BH56" s="453">
        <v>0</v>
      </c>
      <c r="BI56" s="406">
        <f t="shared" si="8"/>
        <v>0</v>
      </c>
      <c r="BJ56" s="653"/>
      <c r="BK56" s="453"/>
      <c r="BL56" s="453">
        <v>0</v>
      </c>
      <c r="BM56" s="406">
        <f t="shared" si="9"/>
        <v>0</v>
      </c>
      <c r="BO56" s="453">
        <v>0</v>
      </c>
      <c r="BP56" s="406">
        <f t="shared" si="10"/>
        <v>0</v>
      </c>
      <c r="BR56" s="454"/>
    </row>
    <row r="57" spans="1:70" s="406" customFormat="1" ht="11.25">
      <c r="A57" s="11">
        <v>48</v>
      </c>
      <c r="B57" s="69" t="s">
        <v>114</v>
      </c>
      <c r="C57" s="11">
        <v>1</v>
      </c>
      <c r="D57" s="492">
        <v>0</v>
      </c>
      <c r="E57" s="492">
        <v>0</v>
      </c>
      <c r="F57" s="492">
        <v>0</v>
      </c>
      <c r="G57" s="492">
        <v>0</v>
      </c>
      <c r="H57" s="492">
        <v>0</v>
      </c>
      <c r="I57" s="492">
        <v>0</v>
      </c>
      <c r="J57" s="492">
        <v>2932918</v>
      </c>
      <c r="K57" s="492">
        <v>3786601</v>
      </c>
      <c r="L57" s="492">
        <v>3338827</v>
      </c>
      <c r="M57" s="492">
        <v>0</v>
      </c>
      <c r="N57" s="492">
        <v>64122</v>
      </c>
      <c r="O57" s="492">
        <v>10682.56</v>
      </c>
      <c r="P57" s="492">
        <v>0</v>
      </c>
      <c r="Q57" s="492">
        <v>0</v>
      </c>
      <c r="R57" s="492">
        <v>0</v>
      </c>
      <c r="S57" s="492">
        <v>0</v>
      </c>
      <c r="T57" s="68" t="s">
        <v>760</v>
      </c>
      <c r="U57" s="68">
        <v>10133150.560000001</v>
      </c>
      <c r="V57" s="493">
        <v>10.401035865220999</v>
      </c>
      <c r="W57" s="68"/>
      <c r="X57" s="668">
        <v>50997674.377630003</v>
      </c>
      <c r="Y57" s="547">
        <v>97424436.289881915</v>
      </c>
      <c r="Z57" s="68">
        <f t="shared" si="0"/>
        <v>46426761.912251912</v>
      </c>
      <c r="AA57" s="68">
        <f t="shared" si="1"/>
        <v>4828864.1575540835</v>
      </c>
      <c r="AB57" s="68"/>
      <c r="AC57" s="493">
        <f>+abvfnd25!AH57</f>
        <v>178.63872073308423</v>
      </c>
      <c r="AD57" s="493">
        <f t="shared" si="2"/>
        <v>181.56822494820398</v>
      </c>
      <c r="AE57" s="494">
        <f t="shared" si="3"/>
        <v>2.9295042151197492</v>
      </c>
      <c r="AF57" s="657">
        <v>5</v>
      </c>
      <c r="AG57" s="547">
        <v>1</v>
      </c>
      <c r="AH57" s="493">
        <f t="shared" si="4"/>
        <v>181.56822494820398</v>
      </c>
      <c r="AI57" s="68"/>
      <c r="AJ57" s="68"/>
      <c r="AK57" s="458">
        <f>abvfnd25!AH57</f>
        <v>178.63872073308423</v>
      </c>
      <c r="AL57" s="455">
        <v>178.59315488639501</v>
      </c>
      <c r="AM57" s="458">
        <v>177.19947782851409</v>
      </c>
      <c r="AN57" s="458">
        <v>178.63872073308423</v>
      </c>
      <c r="AO57" s="456"/>
      <c r="AP57" s="493"/>
      <c r="AQ57" s="455"/>
      <c r="AR57" s="455"/>
      <c r="AS57" s="455"/>
      <c r="AT57" s="495">
        <f t="shared" si="5"/>
        <v>2.9295042151197492</v>
      </c>
      <c r="AU57" s="455"/>
      <c r="AV57" s="498"/>
      <c r="AW57" s="499"/>
      <c r="AX57" s="500">
        <f t="shared" si="11"/>
        <v>0</v>
      </c>
      <c r="AY57" s="458"/>
      <c r="AZ57" s="459"/>
      <c r="BA57" s="459"/>
      <c r="BB57" s="459"/>
      <c r="BC57" s="453"/>
      <c r="BE57" s="460">
        <f t="shared" si="6"/>
        <v>133.66796799309245</v>
      </c>
      <c r="BF57" s="453">
        <v>181.66796799309245</v>
      </c>
      <c r="BG57" s="488">
        <f t="shared" si="7"/>
        <v>3.0292472600082192</v>
      </c>
      <c r="BH57" s="453">
        <v>181.66796799309245</v>
      </c>
      <c r="BI57" s="406">
        <f t="shared" si="8"/>
        <v>9.9743044888469967E-2</v>
      </c>
      <c r="BJ57" s="653"/>
      <c r="BK57" s="453"/>
      <c r="BL57" s="453">
        <v>181.66796799309245</v>
      </c>
      <c r="BM57" s="406">
        <f t="shared" si="9"/>
        <v>3.0292472600082192</v>
      </c>
      <c r="BO57" s="453">
        <v>181.66796799309245</v>
      </c>
      <c r="BP57" s="406">
        <f t="shared" si="10"/>
        <v>9.9743044888469967E-2</v>
      </c>
      <c r="BR57" s="454"/>
    </row>
    <row r="58" spans="1:70" s="406" customFormat="1" ht="11.25">
      <c r="A58" s="11">
        <v>49</v>
      </c>
      <c r="B58" s="69" t="s">
        <v>116</v>
      </c>
      <c r="C58" s="11">
        <v>1</v>
      </c>
      <c r="D58" s="492">
        <v>0</v>
      </c>
      <c r="E58" s="492">
        <v>0</v>
      </c>
      <c r="F58" s="492">
        <v>0</v>
      </c>
      <c r="G58" s="492">
        <v>0</v>
      </c>
      <c r="H58" s="492">
        <v>0</v>
      </c>
      <c r="I58" s="492">
        <v>0</v>
      </c>
      <c r="J58" s="492">
        <v>7163887</v>
      </c>
      <c r="K58" s="492">
        <v>0</v>
      </c>
      <c r="L58" s="492">
        <v>6206035.46</v>
      </c>
      <c r="M58" s="492">
        <v>161221</v>
      </c>
      <c r="N58" s="492">
        <v>25570</v>
      </c>
      <c r="O58" s="492">
        <v>1599207.33</v>
      </c>
      <c r="P58" s="492">
        <v>0</v>
      </c>
      <c r="Q58" s="492">
        <v>0</v>
      </c>
      <c r="R58" s="492">
        <v>0</v>
      </c>
      <c r="S58" s="492">
        <v>0</v>
      </c>
      <c r="T58" s="68" t="s">
        <v>760</v>
      </c>
      <c r="U58" s="68">
        <v>15155920.790000001</v>
      </c>
      <c r="V58" s="493">
        <v>5.067267669602268</v>
      </c>
      <c r="W58" s="68"/>
      <c r="X58" s="668">
        <v>129510666.66434997</v>
      </c>
      <c r="Y58" s="547">
        <v>299094537.29705173</v>
      </c>
      <c r="Z58" s="68">
        <f t="shared" si="0"/>
        <v>169583870.63270175</v>
      </c>
      <c r="AA58" s="68">
        <f t="shared" si="1"/>
        <v>8593268.6494310312</v>
      </c>
      <c r="AB58" s="68"/>
      <c r="AC58" s="493">
        <f>+abvfnd25!AH58</f>
        <v>235.31802755334871</v>
      </c>
      <c r="AD58" s="493">
        <f t="shared" si="2"/>
        <v>224.30682825570392</v>
      </c>
      <c r="AE58" s="494">
        <f t="shared" si="3"/>
        <v>-11.011199297644794</v>
      </c>
      <c r="AF58" s="657">
        <v>462</v>
      </c>
      <c r="AG58" s="547">
        <v>1</v>
      </c>
      <c r="AH58" s="493">
        <f t="shared" si="4"/>
        <v>224.30682825570392</v>
      </c>
      <c r="AI58" s="68"/>
      <c r="AJ58" s="68"/>
      <c r="AK58" s="458">
        <f>abvfnd25!AH58</f>
        <v>235.31802755334871</v>
      </c>
      <c r="AL58" s="455">
        <v>235.25399428855289</v>
      </c>
      <c r="AM58" s="458">
        <v>224.00774133379105</v>
      </c>
      <c r="AN58" s="458">
        <v>235.31802755334871</v>
      </c>
      <c r="AO58" s="456"/>
      <c r="AP58" s="493"/>
      <c r="AQ58" s="455"/>
      <c r="AR58" s="455"/>
      <c r="AS58" s="455"/>
      <c r="AT58" s="495">
        <f t="shared" si="5"/>
        <v>-11.011199297644794</v>
      </c>
      <c r="AU58" s="455"/>
      <c r="AV58" s="498"/>
      <c r="AW58" s="499"/>
      <c r="AX58" s="500">
        <f t="shared" si="11"/>
        <v>0</v>
      </c>
      <c r="AY58" s="458"/>
      <c r="AZ58" s="459"/>
      <c r="BA58" s="459"/>
      <c r="BB58" s="459"/>
      <c r="BC58" s="453"/>
      <c r="BE58" s="460">
        <f t="shared" si="6"/>
        <v>176.21081237189242</v>
      </c>
      <c r="BF58" s="453">
        <v>225.21081237189242</v>
      </c>
      <c r="BG58" s="488">
        <f t="shared" si="7"/>
        <v>-10.107215181456297</v>
      </c>
      <c r="BH58" s="453">
        <v>225.21081237189242</v>
      </c>
      <c r="BI58" s="406">
        <f t="shared" si="8"/>
        <v>0.9039841161884965</v>
      </c>
      <c r="BJ58" s="653"/>
      <c r="BK58" s="453"/>
      <c r="BL58" s="453">
        <v>225.21081237189242</v>
      </c>
      <c r="BM58" s="406">
        <f t="shared" si="9"/>
        <v>-10.107215181456297</v>
      </c>
      <c r="BO58" s="453">
        <v>225.21081237189242</v>
      </c>
      <c r="BP58" s="406">
        <f t="shared" si="10"/>
        <v>0.9039841161884965</v>
      </c>
      <c r="BR58" s="454"/>
    </row>
    <row r="59" spans="1:70" s="406" customFormat="1" ht="11.25">
      <c r="A59" s="11">
        <v>50</v>
      </c>
      <c r="B59" s="69" t="s">
        <v>118</v>
      </c>
      <c r="C59" s="11">
        <v>1</v>
      </c>
      <c r="D59" s="492">
        <v>0</v>
      </c>
      <c r="E59" s="492">
        <v>0</v>
      </c>
      <c r="F59" s="492">
        <v>0</v>
      </c>
      <c r="G59" s="492">
        <v>0</v>
      </c>
      <c r="H59" s="492">
        <v>0</v>
      </c>
      <c r="I59" s="492">
        <v>0</v>
      </c>
      <c r="J59" s="492">
        <v>0</v>
      </c>
      <c r="K59" s="492">
        <v>0</v>
      </c>
      <c r="L59" s="492">
        <v>0</v>
      </c>
      <c r="M59" s="492">
        <v>0</v>
      </c>
      <c r="N59" s="492">
        <v>0</v>
      </c>
      <c r="O59" s="492">
        <v>0</v>
      </c>
      <c r="P59" s="492">
        <v>0</v>
      </c>
      <c r="Q59" s="492">
        <v>0</v>
      </c>
      <c r="R59" s="492">
        <v>0</v>
      </c>
      <c r="S59" s="492">
        <v>0</v>
      </c>
      <c r="T59" s="68" t="s">
        <v>760</v>
      </c>
      <c r="U59" s="68">
        <v>0</v>
      </c>
      <c r="V59" s="493">
        <v>0</v>
      </c>
      <c r="W59" s="68"/>
      <c r="X59" s="668">
        <v>47358582.59928</v>
      </c>
      <c r="Y59" s="547">
        <v>69306833.610000014</v>
      </c>
      <c r="Z59" s="68">
        <f t="shared" si="0"/>
        <v>21948251.010720015</v>
      </c>
      <c r="AA59" s="68">
        <f t="shared" si="1"/>
        <v>0</v>
      </c>
      <c r="AB59" s="68"/>
      <c r="AC59" s="493">
        <f>+abvfnd25!AH59</f>
        <v>143.68108828905861</v>
      </c>
      <c r="AD59" s="493">
        <f t="shared" si="2"/>
        <v>146.34482242940626</v>
      </c>
      <c r="AE59" s="494">
        <f t="shared" si="3"/>
        <v>2.6637341403476569</v>
      </c>
      <c r="AF59" s="657">
        <v>15</v>
      </c>
      <c r="AG59" s="547">
        <v>0</v>
      </c>
      <c r="AH59" s="493">
        <f t="shared" si="4"/>
        <v>143.68108828905861</v>
      </c>
      <c r="AI59" s="68"/>
      <c r="AJ59" s="68"/>
      <c r="AK59" s="458">
        <f>abvfnd25!AH59</f>
        <v>143.68108828905861</v>
      </c>
      <c r="AL59" s="455">
        <v>142.15905653052616</v>
      </c>
      <c r="AM59" s="458">
        <v>140.97877519430361</v>
      </c>
      <c r="AN59" s="458">
        <v>143.68108828905861</v>
      </c>
      <c r="AO59" s="456"/>
      <c r="AP59" s="493"/>
      <c r="AQ59" s="455"/>
      <c r="AR59" s="455"/>
      <c r="AS59" s="455"/>
      <c r="AT59" s="495">
        <f t="shared" si="5"/>
        <v>0</v>
      </c>
      <c r="AU59" s="455"/>
      <c r="AV59" s="498"/>
      <c r="AW59" s="499"/>
      <c r="AX59" s="500">
        <f t="shared" si="11"/>
        <v>0</v>
      </c>
      <c r="AY59" s="458"/>
      <c r="AZ59" s="459"/>
      <c r="BA59" s="459"/>
      <c r="BB59" s="459"/>
      <c r="BC59" s="453"/>
      <c r="BE59" s="460">
        <f t="shared" si="6"/>
        <v>92.159056530526158</v>
      </c>
      <c r="BF59" s="453">
        <v>142.15905653052616</v>
      </c>
      <c r="BG59" s="488">
        <f t="shared" si="7"/>
        <v>-1.5220317585324494</v>
      </c>
      <c r="BH59" s="453">
        <v>142.15905653052616</v>
      </c>
      <c r="BI59" s="406">
        <f t="shared" si="8"/>
        <v>-1.5220317585324494</v>
      </c>
      <c r="BJ59" s="653"/>
      <c r="BK59" s="453"/>
      <c r="BL59" s="453">
        <v>142.15905653052616</v>
      </c>
      <c r="BM59" s="406">
        <f t="shared" si="9"/>
        <v>-1.5220317585324494</v>
      </c>
      <c r="BO59" s="453">
        <v>142.15905653052616</v>
      </c>
      <c r="BP59" s="406">
        <f t="shared" si="10"/>
        <v>-1.5220317585324494</v>
      </c>
      <c r="BR59" s="454"/>
    </row>
    <row r="60" spans="1:70" s="406" customFormat="1" ht="11.25">
      <c r="A60" s="11">
        <v>51</v>
      </c>
      <c r="B60" s="69" t="s">
        <v>120</v>
      </c>
      <c r="C60" s="11">
        <v>1</v>
      </c>
      <c r="D60" s="492">
        <v>0</v>
      </c>
      <c r="E60" s="492">
        <v>0</v>
      </c>
      <c r="F60" s="492">
        <v>0</v>
      </c>
      <c r="G60" s="492">
        <v>0</v>
      </c>
      <c r="H60" s="492">
        <v>0</v>
      </c>
      <c r="I60" s="492">
        <v>0</v>
      </c>
      <c r="J60" s="492">
        <v>0</v>
      </c>
      <c r="K60" s="492">
        <v>0</v>
      </c>
      <c r="L60" s="492">
        <v>0</v>
      </c>
      <c r="M60" s="492">
        <v>0</v>
      </c>
      <c r="N60" s="492">
        <v>0</v>
      </c>
      <c r="O60" s="492">
        <v>0</v>
      </c>
      <c r="P60" s="492">
        <v>0</v>
      </c>
      <c r="Q60" s="492">
        <v>0</v>
      </c>
      <c r="R60" s="492">
        <v>0</v>
      </c>
      <c r="S60" s="492">
        <v>0</v>
      </c>
      <c r="T60" s="68" t="s">
        <v>760</v>
      </c>
      <c r="U60" s="68">
        <v>0</v>
      </c>
      <c r="V60" s="493">
        <v>0</v>
      </c>
      <c r="W60" s="68"/>
      <c r="X60" s="668">
        <v>7237676.1200499991</v>
      </c>
      <c r="Y60" s="547">
        <v>14582934</v>
      </c>
      <c r="Z60" s="68">
        <f t="shared" si="0"/>
        <v>7345257.8799500009</v>
      </c>
      <c r="AA60" s="68">
        <f t="shared" si="1"/>
        <v>0</v>
      </c>
      <c r="AB60" s="68"/>
      <c r="AC60" s="493">
        <f>+abvfnd25!AH60</f>
        <v>201.40840223459659</v>
      </c>
      <c r="AD60" s="493">
        <f t="shared" si="2"/>
        <v>201.48641301593995</v>
      </c>
      <c r="AE60" s="494">
        <f t="shared" si="3"/>
        <v>7.8010781343351709E-2</v>
      </c>
      <c r="AF60" s="657">
        <v>0</v>
      </c>
      <c r="AG60" s="547">
        <v>0</v>
      </c>
      <c r="AH60" s="493">
        <f t="shared" si="4"/>
        <v>201.40840223459659</v>
      </c>
      <c r="AI60" s="68"/>
      <c r="AJ60" s="68"/>
      <c r="AK60" s="458">
        <f>abvfnd25!AH60</f>
        <v>201.40840223459659</v>
      </c>
      <c r="AL60" s="455">
        <v>200.96869310416054</v>
      </c>
      <c r="AM60" s="458">
        <v>196.66851570194609</v>
      </c>
      <c r="AN60" s="458">
        <v>201.40840223459659</v>
      </c>
      <c r="AO60" s="456"/>
      <c r="AP60" s="493"/>
      <c r="AQ60" s="455"/>
      <c r="AR60" s="455"/>
      <c r="AS60" s="455"/>
      <c r="AT60" s="495">
        <f t="shared" si="5"/>
        <v>0</v>
      </c>
      <c r="AU60" s="455"/>
      <c r="AV60" s="498"/>
      <c r="AW60" s="499"/>
      <c r="AX60" s="500">
        <f t="shared" si="11"/>
        <v>0</v>
      </c>
      <c r="AY60" s="458"/>
      <c r="AZ60" s="459"/>
      <c r="BA60" s="459"/>
      <c r="BB60" s="459"/>
      <c r="BC60" s="453"/>
      <c r="BE60" s="460">
        <f t="shared" si="6"/>
        <v>149.96869310416054</v>
      </c>
      <c r="BF60" s="453">
        <v>200.96869310416054</v>
      </c>
      <c r="BG60" s="488">
        <f t="shared" si="7"/>
        <v>-0.43970913043605719</v>
      </c>
      <c r="BH60" s="453">
        <v>200.96869310416054</v>
      </c>
      <c r="BI60" s="406">
        <f t="shared" si="8"/>
        <v>-0.43970913043605719</v>
      </c>
      <c r="BJ60" s="653"/>
      <c r="BK60" s="453"/>
      <c r="BL60" s="453">
        <v>200.96869310416054</v>
      </c>
      <c r="BM60" s="406">
        <f t="shared" si="9"/>
        <v>-0.43970913043605719</v>
      </c>
      <c r="BO60" s="453">
        <v>200.96869310416054</v>
      </c>
      <c r="BP60" s="406">
        <f t="shared" si="10"/>
        <v>-0.43970913043605719</v>
      </c>
      <c r="BR60" s="454"/>
    </row>
    <row r="61" spans="1:70" s="406" customFormat="1" ht="11.25">
      <c r="A61" s="11">
        <v>52</v>
      </c>
      <c r="B61" s="69" t="s">
        <v>122</v>
      </c>
      <c r="C61" s="11">
        <v>1</v>
      </c>
      <c r="D61" s="492">
        <v>25000</v>
      </c>
      <c r="E61" s="492">
        <v>0</v>
      </c>
      <c r="F61" s="492">
        <v>0</v>
      </c>
      <c r="G61" s="492">
        <v>0</v>
      </c>
      <c r="H61" s="492">
        <v>0</v>
      </c>
      <c r="I61" s="492">
        <v>0</v>
      </c>
      <c r="J61" s="492">
        <v>2154099.15</v>
      </c>
      <c r="K61" s="492">
        <v>597262.25</v>
      </c>
      <c r="L61" s="492">
        <v>1039112.151</v>
      </c>
      <c r="M61" s="492">
        <v>0</v>
      </c>
      <c r="N61" s="492">
        <v>17326</v>
      </c>
      <c r="O61" s="492">
        <v>122014.76</v>
      </c>
      <c r="P61" s="492">
        <v>0</v>
      </c>
      <c r="Q61" s="492">
        <v>0</v>
      </c>
      <c r="R61" s="492">
        <v>0</v>
      </c>
      <c r="S61" s="492">
        <v>0</v>
      </c>
      <c r="T61" s="68" t="s">
        <v>760</v>
      </c>
      <c r="U61" s="68">
        <v>3954814.3109999998</v>
      </c>
      <c r="V61" s="493">
        <v>11.551249826041037</v>
      </c>
      <c r="W61" s="68"/>
      <c r="X61" s="668">
        <v>21388080.561930001</v>
      </c>
      <c r="Y61" s="547">
        <v>34237111.745988742</v>
      </c>
      <c r="Z61" s="68">
        <f t="shared" si="0"/>
        <v>12849031.184058741</v>
      </c>
      <c r="AA61" s="68">
        <f t="shared" si="1"/>
        <v>1484223.6922965439</v>
      </c>
      <c r="AB61" s="68"/>
      <c r="AC61" s="493">
        <f>+abvfnd25!AH61</f>
        <v>148.69240056490659</v>
      </c>
      <c r="AD61" s="493">
        <f t="shared" si="2"/>
        <v>153.1361730140064</v>
      </c>
      <c r="AE61" s="494">
        <f t="shared" si="3"/>
        <v>4.4437724490998107</v>
      </c>
      <c r="AF61" s="657">
        <v>77</v>
      </c>
      <c r="AG61" s="547">
        <v>1</v>
      </c>
      <c r="AH61" s="493">
        <f t="shared" si="4"/>
        <v>153.1361730140064</v>
      </c>
      <c r="AI61" s="68"/>
      <c r="AJ61" s="68"/>
      <c r="AK61" s="458">
        <f>abvfnd25!AH61</f>
        <v>148.69240056490659</v>
      </c>
      <c r="AL61" s="455">
        <v>148.47238074677702</v>
      </c>
      <c r="AM61" s="458">
        <v>149.24907129744525</v>
      </c>
      <c r="AN61" s="458">
        <v>148.69240056490659</v>
      </c>
      <c r="AO61" s="456"/>
      <c r="AP61" s="493"/>
      <c r="AQ61" s="455"/>
      <c r="AR61" s="455"/>
      <c r="AS61" s="455"/>
      <c r="AT61" s="495">
        <f t="shared" si="5"/>
        <v>4.4437724490998107</v>
      </c>
      <c r="AU61" s="455"/>
      <c r="AV61" s="498"/>
      <c r="AW61" s="499"/>
      <c r="AX61" s="500">
        <f t="shared" si="11"/>
        <v>0</v>
      </c>
      <c r="AY61" s="458"/>
      <c r="AZ61" s="459"/>
      <c r="BA61" s="459"/>
      <c r="BB61" s="459"/>
      <c r="BC61" s="453"/>
      <c r="BE61" s="460">
        <f t="shared" si="6"/>
        <v>84.369899097566986</v>
      </c>
      <c r="BF61" s="453">
        <v>136.36989909756699</v>
      </c>
      <c r="BG61" s="488">
        <f t="shared" si="7"/>
        <v>-12.322501467339606</v>
      </c>
      <c r="BH61" s="453">
        <v>136.36989909756699</v>
      </c>
      <c r="BI61" s="406">
        <f t="shared" si="8"/>
        <v>-16.766273916439417</v>
      </c>
      <c r="BJ61" s="653"/>
      <c r="BK61" s="453"/>
      <c r="BL61" s="453">
        <v>136.36989909756699</v>
      </c>
      <c r="BM61" s="406">
        <f t="shared" si="9"/>
        <v>-12.322501467339606</v>
      </c>
      <c r="BO61" s="453">
        <v>136.36989909756699</v>
      </c>
      <c r="BP61" s="406">
        <f t="shared" si="10"/>
        <v>-16.766273916439417</v>
      </c>
      <c r="BR61" s="454"/>
    </row>
    <row r="62" spans="1:70" s="406" customFormat="1" ht="11.25">
      <c r="A62" s="11">
        <v>53</v>
      </c>
      <c r="B62" s="69" t="s">
        <v>124</v>
      </c>
      <c r="C62" s="11">
        <v>0</v>
      </c>
      <c r="D62" s="492">
        <v>0</v>
      </c>
      <c r="E62" s="492">
        <v>0</v>
      </c>
      <c r="F62" s="492">
        <v>0</v>
      </c>
      <c r="G62" s="492">
        <v>0</v>
      </c>
      <c r="H62" s="492">
        <v>0</v>
      </c>
      <c r="I62" s="492">
        <v>0</v>
      </c>
      <c r="J62" s="492">
        <v>0</v>
      </c>
      <c r="K62" s="492">
        <v>0</v>
      </c>
      <c r="L62" s="492">
        <v>0</v>
      </c>
      <c r="M62" s="492">
        <v>0</v>
      </c>
      <c r="N62" s="492">
        <v>0</v>
      </c>
      <c r="O62" s="492">
        <v>0</v>
      </c>
      <c r="P62" s="492">
        <v>0</v>
      </c>
      <c r="Q62" s="492">
        <v>0</v>
      </c>
      <c r="R62" s="492">
        <v>0</v>
      </c>
      <c r="S62" s="492">
        <v>0</v>
      </c>
      <c r="T62" s="68">
        <v>0</v>
      </c>
      <c r="U62" s="68">
        <v>0</v>
      </c>
      <c r="V62" s="493">
        <v>0</v>
      </c>
      <c r="W62" s="68"/>
      <c r="X62" s="668">
        <v>240365.82</v>
      </c>
      <c r="Y62" s="547">
        <v>240366</v>
      </c>
      <c r="Z62" s="68">
        <f t="shared" si="0"/>
        <v>0.17999999999301508</v>
      </c>
      <c r="AA62" s="68">
        <f t="shared" si="1"/>
        <v>0</v>
      </c>
      <c r="AB62" s="68"/>
      <c r="AC62" s="493">
        <f>+abvfnd25!AH62</f>
        <v>0</v>
      </c>
      <c r="AD62" s="493">
        <f t="shared" si="2"/>
        <v>0</v>
      </c>
      <c r="AE62" s="494">
        <f t="shared" si="3"/>
        <v>0</v>
      </c>
      <c r="AF62" s="657">
        <v>0</v>
      </c>
      <c r="AG62" s="547" t="s">
        <v>761</v>
      </c>
      <c r="AH62" s="493">
        <f t="shared" si="4"/>
        <v>0</v>
      </c>
      <c r="AI62" s="68"/>
      <c r="AJ62" s="68"/>
      <c r="AK62" s="458">
        <f>abvfnd25!AH62</f>
        <v>0</v>
      </c>
      <c r="AL62" s="455">
        <v>0</v>
      </c>
      <c r="AM62" s="458">
        <v>0</v>
      </c>
      <c r="AN62" s="458">
        <v>0</v>
      </c>
      <c r="AO62" s="456"/>
      <c r="AP62" s="493"/>
      <c r="AQ62" s="455"/>
      <c r="AR62" s="455"/>
      <c r="AS62" s="455"/>
      <c r="AT62" s="495">
        <f t="shared" si="5"/>
        <v>0</v>
      </c>
      <c r="AU62" s="455"/>
      <c r="AV62" s="498"/>
      <c r="AW62" s="499"/>
      <c r="AX62" s="500">
        <f t="shared" si="11"/>
        <v>0</v>
      </c>
      <c r="AY62" s="458"/>
      <c r="AZ62" s="459"/>
      <c r="BA62" s="459"/>
      <c r="BB62" s="459"/>
      <c r="BC62" s="453"/>
      <c r="BE62" s="460">
        <f t="shared" si="6"/>
        <v>-53</v>
      </c>
      <c r="BF62" s="453">
        <v>0</v>
      </c>
      <c r="BG62" s="488">
        <f t="shared" si="7"/>
        <v>0</v>
      </c>
      <c r="BH62" s="453">
        <v>0</v>
      </c>
      <c r="BI62" s="406">
        <f t="shared" si="8"/>
        <v>0</v>
      </c>
      <c r="BJ62" s="653"/>
      <c r="BK62" s="453"/>
      <c r="BL62" s="453">
        <v>0</v>
      </c>
      <c r="BM62" s="406">
        <f t="shared" si="9"/>
        <v>0</v>
      </c>
      <c r="BO62" s="453">
        <v>0</v>
      </c>
      <c r="BP62" s="406">
        <f t="shared" si="10"/>
        <v>0</v>
      </c>
      <c r="BR62" s="454"/>
    </row>
    <row r="63" spans="1:70" s="406" customFormat="1" ht="11.25">
      <c r="A63" s="11">
        <v>54</v>
      </c>
      <c r="B63" s="69" t="s">
        <v>126</v>
      </c>
      <c r="C63" s="11">
        <v>0</v>
      </c>
      <c r="D63" s="492">
        <v>0</v>
      </c>
      <c r="E63" s="492">
        <v>0</v>
      </c>
      <c r="F63" s="492">
        <v>0</v>
      </c>
      <c r="G63" s="492">
        <v>0</v>
      </c>
      <c r="H63" s="492">
        <v>0</v>
      </c>
      <c r="I63" s="492">
        <v>0</v>
      </c>
      <c r="J63" s="492">
        <v>0</v>
      </c>
      <c r="K63" s="492">
        <v>0</v>
      </c>
      <c r="L63" s="492">
        <v>0</v>
      </c>
      <c r="M63" s="492">
        <v>0</v>
      </c>
      <c r="N63" s="492">
        <v>0</v>
      </c>
      <c r="O63" s="492">
        <v>0</v>
      </c>
      <c r="P63" s="492">
        <v>0</v>
      </c>
      <c r="Q63" s="492">
        <v>0</v>
      </c>
      <c r="R63" s="492">
        <v>0</v>
      </c>
      <c r="S63" s="492">
        <v>0</v>
      </c>
      <c r="T63" s="68">
        <v>0</v>
      </c>
      <c r="U63" s="68">
        <v>0</v>
      </c>
      <c r="V63" s="493">
        <v>0</v>
      </c>
      <c r="W63" s="68"/>
      <c r="X63" s="668">
        <v>0</v>
      </c>
      <c r="Y63" s="547">
        <v>0</v>
      </c>
      <c r="Z63" s="68">
        <f t="shared" si="0"/>
        <v>0</v>
      </c>
      <c r="AA63" s="68">
        <f t="shared" si="1"/>
        <v>0</v>
      </c>
      <c r="AB63" s="68"/>
      <c r="AC63" s="493">
        <f>+abvfnd25!AH63</f>
        <v>0</v>
      </c>
      <c r="AD63" s="493">
        <f t="shared" si="2"/>
        <v>0</v>
      </c>
      <c r="AE63" s="494">
        <f t="shared" si="3"/>
        <v>0</v>
      </c>
      <c r="AF63" s="657">
        <v>0</v>
      </c>
      <c r="AG63" s="547" t="s">
        <v>761</v>
      </c>
      <c r="AH63" s="493">
        <f t="shared" si="4"/>
        <v>0</v>
      </c>
      <c r="AI63" s="68"/>
      <c r="AJ63" s="68"/>
      <c r="AK63" s="458">
        <f>abvfnd25!AH63</f>
        <v>0</v>
      </c>
      <c r="AL63" s="455">
        <v>0</v>
      </c>
      <c r="AM63" s="458">
        <v>0</v>
      </c>
      <c r="AN63" s="458">
        <v>0</v>
      </c>
      <c r="AO63" s="456"/>
      <c r="AP63" s="493"/>
      <c r="AQ63" s="455"/>
      <c r="AR63" s="455"/>
      <c r="AS63" s="455"/>
      <c r="AT63" s="495">
        <f t="shared" si="5"/>
        <v>0</v>
      </c>
      <c r="AU63" s="455"/>
      <c r="AV63" s="498"/>
      <c r="AW63" s="499"/>
      <c r="AX63" s="500">
        <f t="shared" si="11"/>
        <v>0</v>
      </c>
      <c r="AY63" s="458"/>
      <c r="AZ63" s="459"/>
      <c r="BA63" s="459"/>
      <c r="BB63" s="459"/>
      <c r="BC63" s="453"/>
      <c r="BE63" s="460">
        <f t="shared" si="6"/>
        <v>-54</v>
      </c>
      <c r="BF63" s="453">
        <v>0</v>
      </c>
      <c r="BG63" s="488">
        <f t="shared" si="7"/>
        <v>0</v>
      </c>
      <c r="BH63" s="453">
        <v>0</v>
      </c>
      <c r="BI63" s="406">
        <f t="shared" si="8"/>
        <v>0</v>
      </c>
      <c r="BJ63" s="653"/>
      <c r="BK63" s="453"/>
      <c r="BL63" s="453">
        <v>0</v>
      </c>
      <c r="BM63" s="406">
        <f t="shared" si="9"/>
        <v>0</v>
      </c>
      <c r="BO63" s="453">
        <v>0</v>
      </c>
      <c r="BP63" s="406">
        <f t="shared" si="10"/>
        <v>0</v>
      </c>
      <c r="BR63" s="454"/>
    </row>
    <row r="64" spans="1:70" s="406" customFormat="1" ht="11.25">
      <c r="A64" s="11">
        <v>55</v>
      </c>
      <c r="B64" s="69" t="s">
        <v>128</v>
      </c>
      <c r="C64" s="11">
        <v>0</v>
      </c>
      <c r="D64" s="492">
        <v>0</v>
      </c>
      <c r="E64" s="492">
        <v>0</v>
      </c>
      <c r="F64" s="492">
        <v>0</v>
      </c>
      <c r="G64" s="492">
        <v>0</v>
      </c>
      <c r="H64" s="492">
        <v>0</v>
      </c>
      <c r="I64" s="492">
        <v>0</v>
      </c>
      <c r="J64" s="492">
        <v>0</v>
      </c>
      <c r="K64" s="492">
        <v>0</v>
      </c>
      <c r="L64" s="492">
        <v>192326</v>
      </c>
      <c r="M64" s="492">
        <v>0</v>
      </c>
      <c r="N64" s="492">
        <v>0</v>
      </c>
      <c r="O64" s="492">
        <v>0</v>
      </c>
      <c r="P64" s="492">
        <v>0</v>
      </c>
      <c r="Q64" s="492">
        <v>0</v>
      </c>
      <c r="R64" s="492">
        <v>0</v>
      </c>
      <c r="S64" s="492">
        <v>0</v>
      </c>
      <c r="T64" s="68">
        <v>0</v>
      </c>
      <c r="U64" s="68">
        <v>192326</v>
      </c>
      <c r="V64" s="493">
        <v>0</v>
      </c>
      <c r="W64" s="68"/>
      <c r="X64" s="668">
        <v>0</v>
      </c>
      <c r="Y64" s="547">
        <v>0</v>
      </c>
      <c r="Z64" s="68">
        <f t="shared" si="0"/>
        <v>0</v>
      </c>
      <c r="AA64" s="68">
        <f t="shared" si="1"/>
        <v>0</v>
      </c>
      <c r="AB64" s="68"/>
      <c r="AC64" s="493">
        <f>+abvfnd25!AH64</f>
        <v>0</v>
      </c>
      <c r="AD64" s="493">
        <f t="shared" si="2"/>
        <v>0</v>
      </c>
      <c r="AE64" s="494">
        <f t="shared" si="3"/>
        <v>0</v>
      </c>
      <c r="AF64" s="657">
        <v>0</v>
      </c>
      <c r="AG64" s="547" t="s">
        <v>761</v>
      </c>
      <c r="AH64" s="493">
        <f t="shared" si="4"/>
        <v>0</v>
      </c>
      <c r="AI64" s="68"/>
      <c r="AJ64" s="68"/>
      <c r="AK64" s="458">
        <f>abvfnd25!AH64</f>
        <v>0</v>
      </c>
      <c r="AL64" s="455">
        <v>0</v>
      </c>
      <c r="AM64" s="458">
        <v>0</v>
      </c>
      <c r="AN64" s="458">
        <v>0</v>
      </c>
      <c r="AO64" s="456"/>
      <c r="AP64" s="493"/>
      <c r="AQ64" s="455"/>
      <c r="AR64" s="455"/>
      <c r="AS64" s="455"/>
      <c r="AT64" s="495">
        <f t="shared" si="5"/>
        <v>0</v>
      </c>
      <c r="AU64" s="455"/>
      <c r="AV64" s="498"/>
      <c r="AW64" s="499"/>
      <c r="AX64" s="500">
        <f t="shared" si="11"/>
        <v>0</v>
      </c>
      <c r="AY64" s="458"/>
      <c r="AZ64" s="459"/>
      <c r="BA64" s="459"/>
      <c r="BB64" s="459"/>
      <c r="BC64" s="453" t="s">
        <v>129</v>
      </c>
      <c r="BE64" s="460">
        <f t="shared" si="6"/>
        <v>-55</v>
      </c>
      <c r="BF64" s="453">
        <v>0</v>
      </c>
      <c r="BG64" s="488">
        <f t="shared" si="7"/>
        <v>0</v>
      </c>
      <c r="BH64" s="453">
        <v>0</v>
      </c>
      <c r="BI64" s="406">
        <f t="shared" si="8"/>
        <v>0</v>
      </c>
      <c r="BJ64" s="653"/>
      <c r="BK64" s="453"/>
      <c r="BL64" s="453">
        <v>0</v>
      </c>
      <c r="BM64" s="406">
        <f t="shared" si="9"/>
        <v>0</v>
      </c>
      <c r="BO64" s="453">
        <v>0</v>
      </c>
      <c r="BP64" s="406">
        <f t="shared" si="10"/>
        <v>0</v>
      </c>
      <c r="BR64" s="454"/>
    </row>
    <row r="65" spans="1:70" ht="11.25">
      <c r="A65" s="11">
        <v>56</v>
      </c>
      <c r="B65" s="69" t="s">
        <v>131</v>
      </c>
      <c r="C65" s="11">
        <v>1</v>
      </c>
      <c r="D65" s="492">
        <v>0</v>
      </c>
      <c r="E65" s="492">
        <v>0</v>
      </c>
      <c r="F65" s="492">
        <v>0</v>
      </c>
      <c r="G65" s="492">
        <v>0</v>
      </c>
      <c r="H65" s="492">
        <v>0</v>
      </c>
      <c r="I65" s="492">
        <v>0</v>
      </c>
      <c r="J65" s="492">
        <v>1186126</v>
      </c>
      <c r="K65" s="492">
        <v>2326143</v>
      </c>
      <c r="L65" s="492">
        <v>3000648</v>
      </c>
      <c r="M65" s="492">
        <v>0</v>
      </c>
      <c r="N65" s="492">
        <v>144321</v>
      </c>
      <c r="O65" s="492">
        <v>97124.79</v>
      </c>
      <c r="P65" s="492">
        <v>0</v>
      </c>
      <c r="Q65" s="492">
        <v>0</v>
      </c>
      <c r="R65" s="492">
        <v>0</v>
      </c>
      <c r="S65" s="492">
        <v>0</v>
      </c>
      <c r="T65" s="68" t="s">
        <v>760</v>
      </c>
      <c r="U65" s="68">
        <v>6754362.79</v>
      </c>
      <c r="V65" s="493">
        <v>7.3282937841306435</v>
      </c>
      <c r="W65" s="68"/>
      <c r="X65" s="668">
        <v>68619087.450000003</v>
      </c>
      <c r="Y65" s="547">
        <v>92168286.219999999</v>
      </c>
      <c r="Z65" s="68">
        <f t="shared" si="0"/>
        <v>23549198.769999996</v>
      </c>
      <c r="AA65" s="68">
        <f t="shared" si="1"/>
        <v>1725754.4696744797</v>
      </c>
      <c r="AB65" s="68"/>
      <c r="AC65" s="493">
        <f>+abvfnd25!AH65</f>
        <v>129.65461497815497</v>
      </c>
      <c r="AD65" s="493">
        <f t="shared" si="2"/>
        <v>131.80375185873373</v>
      </c>
      <c r="AE65" s="494">
        <f t="shared" si="3"/>
        <v>2.1491368805787658</v>
      </c>
      <c r="AF65" s="657">
        <v>76</v>
      </c>
      <c r="AG65" s="547">
        <v>1</v>
      </c>
      <c r="AH65" s="493">
        <f t="shared" si="4"/>
        <v>131.80375185873373</v>
      </c>
      <c r="AI65" s="68"/>
      <c r="AJ65" s="68"/>
      <c r="AK65" s="458">
        <f>abvfnd25!AH65</f>
        <v>129.65461497815497</v>
      </c>
      <c r="AL65" s="455">
        <v>129.71855069493554</v>
      </c>
      <c r="AM65" s="458">
        <v>130.13896752378812</v>
      </c>
      <c r="AN65" s="458">
        <v>129.65461497815497</v>
      </c>
      <c r="AO65" s="456"/>
      <c r="AP65" s="493"/>
      <c r="AQ65" s="455"/>
      <c r="AR65" s="455"/>
      <c r="AS65" s="455"/>
      <c r="AT65" s="495">
        <f t="shared" si="5"/>
        <v>2.1491368805787658</v>
      </c>
      <c r="AU65" s="455"/>
      <c r="AV65" s="498"/>
      <c r="AW65" s="499"/>
      <c r="AX65" s="500">
        <f t="shared" si="11"/>
        <v>0</v>
      </c>
      <c r="AY65" s="458"/>
      <c r="AZ65" s="459"/>
      <c r="BA65" s="459"/>
      <c r="BB65" s="459"/>
      <c r="BC65" s="453"/>
      <c r="BE65" s="460">
        <f t="shared" si="6"/>
        <v>73.350740638000417</v>
      </c>
      <c r="BF65" s="453">
        <v>129.35074063800042</v>
      </c>
      <c r="BG65" s="488">
        <f t="shared" si="7"/>
        <v>-0.30387434015455028</v>
      </c>
      <c r="BH65" s="453">
        <v>129.35074063800042</v>
      </c>
      <c r="BI65" s="406">
        <f t="shared" si="8"/>
        <v>-2.4530112207333161</v>
      </c>
      <c r="BJ65" s="653"/>
      <c r="BK65" s="453"/>
      <c r="BL65" s="453">
        <v>129.35074063800042</v>
      </c>
      <c r="BM65" s="406">
        <f t="shared" si="9"/>
        <v>-0.30387434015455028</v>
      </c>
      <c r="BO65" s="453">
        <v>129.35074063800042</v>
      </c>
      <c r="BP65" s="406">
        <f t="shared" si="10"/>
        <v>-2.4530112207333161</v>
      </c>
      <c r="BR65" s="454"/>
    </row>
    <row r="66" spans="1:70" ht="11.25">
      <c r="A66" s="11">
        <v>57</v>
      </c>
      <c r="B66" s="69" t="s">
        <v>133</v>
      </c>
      <c r="C66" s="11">
        <v>1</v>
      </c>
      <c r="D66" s="492">
        <v>1966000</v>
      </c>
      <c r="E66" s="492">
        <v>5160563</v>
      </c>
      <c r="F66" s="492">
        <v>0</v>
      </c>
      <c r="G66" s="492">
        <v>0</v>
      </c>
      <c r="H66" s="492">
        <v>0</v>
      </c>
      <c r="I66" s="492">
        <v>0</v>
      </c>
      <c r="J66" s="492">
        <v>581546</v>
      </c>
      <c r="K66" s="492">
        <v>9164159</v>
      </c>
      <c r="L66" s="492">
        <v>0</v>
      </c>
      <c r="M66" s="492">
        <v>21040</v>
      </c>
      <c r="N66" s="492">
        <v>39958</v>
      </c>
      <c r="O66" s="492">
        <v>1461574.38</v>
      </c>
      <c r="P66" s="492">
        <v>0</v>
      </c>
      <c r="Q66" s="492">
        <v>0</v>
      </c>
      <c r="R66" s="492">
        <v>0</v>
      </c>
      <c r="S66" s="492">
        <v>0</v>
      </c>
      <c r="T66" s="68" t="s">
        <v>760</v>
      </c>
      <c r="U66" s="68">
        <v>18394840.379999999</v>
      </c>
      <c r="V66" s="493">
        <v>11.174198144974548</v>
      </c>
      <c r="W66" s="68"/>
      <c r="X66" s="668">
        <v>155824471.33182999</v>
      </c>
      <c r="Y66" s="547">
        <v>164618884.87517864</v>
      </c>
      <c r="Z66" s="68">
        <f t="shared" si="0"/>
        <v>8794413.5433486402</v>
      </c>
      <c r="AA66" s="68">
        <f t="shared" si="1"/>
        <v>982705.19502225413</v>
      </c>
      <c r="AB66" s="68"/>
      <c r="AC66" s="493">
        <f>+abvfnd25!AH66</f>
        <v>102.2918732408081</v>
      </c>
      <c r="AD66" s="493">
        <f t="shared" si="2"/>
        <v>105.01314606207856</v>
      </c>
      <c r="AE66" s="494">
        <f t="shared" si="3"/>
        <v>2.7212728212704604</v>
      </c>
      <c r="AF66" s="657">
        <v>939</v>
      </c>
      <c r="AG66" s="547">
        <v>1</v>
      </c>
      <c r="AH66" s="493">
        <f t="shared" si="4"/>
        <v>105.01314606207856</v>
      </c>
      <c r="AI66" s="68"/>
      <c r="AJ66" s="68"/>
      <c r="AK66" s="458">
        <f>abvfnd25!AH66</f>
        <v>102.2918732408081</v>
      </c>
      <c r="AL66" s="455">
        <v>102.265436902015</v>
      </c>
      <c r="AM66" s="458">
        <v>101.87317113670886</v>
      </c>
      <c r="AN66" s="458">
        <v>102.2918732408081</v>
      </c>
      <c r="AO66" s="456"/>
      <c r="AP66" s="493"/>
      <c r="AQ66" s="455"/>
      <c r="AR66" s="455"/>
      <c r="AS66" s="455"/>
      <c r="AT66" s="495">
        <f t="shared" si="5"/>
        <v>2.7212728212704604</v>
      </c>
      <c r="AU66" s="455"/>
      <c r="AV66" s="498"/>
      <c r="AW66" s="499"/>
      <c r="AX66" s="500">
        <f t="shared" si="11"/>
        <v>0</v>
      </c>
      <c r="AY66" s="458"/>
      <c r="AZ66" s="459"/>
      <c r="BA66" s="459"/>
      <c r="BB66" s="459"/>
      <c r="BC66" s="453"/>
      <c r="BE66" s="460">
        <f t="shared" si="6"/>
        <v>44.740524019897677</v>
      </c>
      <c r="BF66" s="453">
        <v>101.74052401989768</v>
      </c>
      <c r="BG66" s="488">
        <f t="shared" si="7"/>
        <v>-0.55134922091042426</v>
      </c>
      <c r="BH66" s="453">
        <v>101.74052401989768</v>
      </c>
      <c r="BI66" s="406">
        <f t="shared" si="8"/>
        <v>-3.2726220421808847</v>
      </c>
      <c r="BJ66" s="653"/>
      <c r="BK66" s="453"/>
      <c r="BL66" s="453">
        <v>101.74052401989768</v>
      </c>
      <c r="BM66" s="406">
        <f t="shared" si="9"/>
        <v>-0.55134922091042426</v>
      </c>
      <c r="BO66" s="453">
        <v>101.74052401989768</v>
      </c>
      <c r="BP66" s="406">
        <f t="shared" si="10"/>
        <v>-3.2726220421808847</v>
      </c>
      <c r="BR66" s="454"/>
    </row>
    <row r="67" spans="1:70" ht="11.25">
      <c r="A67" s="11">
        <v>58</v>
      </c>
      <c r="B67" s="69" t="s">
        <v>135</v>
      </c>
      <c r="C67" s="11">
        <v>0</v>
      </c>
      <c r="D67" s="492">
        <v>0</v>
      </c>
      <c r="E67" s="492">
        <v>0</v>
      </c>
      <c r="F67" s="492">
        <v>0</v>
      </c>
      <c r="G67" s="492">
        <v>0</v>
      </c>
      <c r="H67" s="492">
        <v>0</v>
      </c>
      <c r="I67" s="492">
        <v>0</v>
      </c>
      <c r="J67" s="492">
        <v>0</v>
      </c>
      <c r="K67" s="492">
        <v>0</v>
      </c>
      <c r="L67" s="492">
        <v>0</v>
      </c>
      <c r="M67" s="492">
        <v>0</v>
      </c>
      <c r="N67" s="492">
        <v>0</v>
      </c>
      <c r="O67" s="492">
        <v>0</v>
      </c>
      <c r="P67" s="492">
        <v>0</v>
      </c>
      <c r="Q67" s="492">
        <v>0</v>
      </c>
      <c r="R67" s="492">
        <v>0</v>
      </c>
      <c r="S67" s="492">
        <v>0</v>
      </c>
      <c r="T67" s="68">
        <v>0</v>
      </c>
      <c r="U67" s="68">
        <v>0</v>
      </c>
      <c r="V67" s="493">
        <v>0</v>
      </c>
      <c r="W67" s="68"/>
      <c r="X67" s="668">
        <v>17354.29</v>
      </c>
      <c r="Y67" s="547">
        <v>597825</v>
      </c>
      <c r="Z67" s="68">
        <f t="shared" si="0"/>
        <v>580470.71</v>
      </c>
      <c r="AA67" s="68">
        <f t="shared" si="1"/>
        <v>0</v>
      </c>
      <c r="AB67" s="68"/>
      <c r="AC67" s="493">
        <f>+abvfnd25!AH67</f>
        <v>0</v>
      </c>
      <c r="AD67" s="493">
        <f t="shared" si="2"/>
        <v>0</v>
      </c>
      <c r="AE67" s="494">
        <f t="shared" si="3"/>
        <v>0</v>
      </c>
      <c r="AF67" s="657">
        <v>0</v>
      </c>
      <c r="AG67" s="547" t="s">
        <v>761</v>
      </c>
      <c r="AH67" s="493">
        <f t="shared" si="4"/>
        <v>0</v>
      </c>
      <c r="AI67" s="68"/>
      <c r="AJ67" s="68"/>
      <c r="AK67" s="458">
        <f>abvfnd25!AH67</f>
        <v>0</v>
      </c>
      <c r="AL67" s="455">
        <v>0</v>
      </c>
      <c r="AM67" s="458">
        <v>0</v>
      </c>
      <c r="AN67" s="458">
        <v>0</v>
      </c>
      <c r="AO67" s="456"/>
      <c r="AP67" s="493"/>
      <c r="AQ67" s="455"/>
      <c r="AR67" s="455"/>
      <c r="AS67" s="455"/>
      <c r="AT67" s="495">
        <f t="shared" si="5"/>
        <v>0</v>
      </c>
      <c r="AU67" s="455"/>
      <c r="AV67" s="498"/>
      <c r="AW67" s="499"/>
      <c r="AX67" s="500">
        <f t="shared" si="11"/>
        <v>0</v>
      </c>
      <c r="AY67" s="458"/>
      <c r="AZ67" s="459"/>
      <c r="BA67" s="459"/>
      <c r="BB67" s="459"/>
      <c r="BC67" s="453"/>
      <c r="BE67" s="460">
        <f t="shared" si="6"/>
        <v>-58</v>
      </c>
      <c r="BF67" s="453">
        <v>0</v>
      </c>
      <c r="BG67" s="488">
        <f t="shared" si="7"/>
        <v>0</v>
      </c>
      <c r="BH67" s="453">
        <v>0</v>
      </c>
      <c r="BI67" s="406">
        <f t="shared" si="8"/>
        <v>0</v>
      </c>
      <c r="BJ67" s="653"/>
      <c r="BK67" s="453"/>
      <c r="BL67" s="453">
        <v>0</v>
      </c>
      <c r="BM67" s="406">
        <f t="shared" si="9"/>
        <v>0</v>
      </c>
      <c r="BO67" s="453">
        <v>0</v>
      </c>
      <c r="BP67" s="406">
        <f t="shared" si="10"/>
        <v>0</v>
      </c>
      <c r="BR67" s="454"/>
    </row>
    <row r="68" spans="1:70" ht="11.25">
      <c r="A68" s="11">
        <v>59</v>
      </c>
      <c r="B68" s="69" t="s">
        <v>137</v>
      </c>
      <c r="C68" s="11">
        <v>0</v>
      </c>
      <c r="D68" s="492">
        <v>0</v>
      </c>
      <c r="E68" s="492">
        <v>0</v>
      </c>
      <c r="F68" s="492">
        <v>0</v>
      </c>
      <c r="G68" s="492">
        <v>0</v>
      </c>
      <c r="H68" s="492">
        <v>0</v>
      </c>
      <c r="I68" s="492">
        <v>0</v>
      </c>
      <c r="J68" s="492">
        <v>0</v>
      </c>
      <c r="K68" s="492">
        <v>0</v>
      </c>
      <c r="L68" s="492">
        <v>0</v>
      </c>
      <c r="M68" s="492">
        <v>0</v>
      </c>
      <c r="N68" s="492">
        <v>0</v>
      </c>
      <c r="O68" s="492">
        <v>0</v>
      </c>
      <c r="P68" s="492">
        <v>0</v>
      </c>
      <c r="Q68" s="492">
        <v>0</v>
      </c>
      <c r="R68" s="492">
        <v>0</v>
      </c>
      <c r="S68" s="492">
        <v>0</v>
      </c>
      <c r="T68" s="68">
        <v>0</v>
      </c>
      <c r="U68" s="68">
        <v>0</v>
      </c>
      <c r="V68" s="493">
        <v>0</v>
      </c>
      <c r="W68" s="68"/>
      <c r="X68" s="668">
        <v>156188.61000000002</v>
      </c>
      <c r="Y68" s="547">
        <v>181114</v>
      </c>
      <c r="Z68" s="68">
        <f t="shared" si="0"/>
        <v>24925.389999999985</v>
      </c>
      <c r="AA68" s="68">
        <f t="shared" si="1"/>
        <v>0</v>
      </c>
      <c r="AB68" s="68"/>
      <c r="AC68" s="493">
        <f>+abvfnd25!AH68</f>
        <v>0</v>
      </c>
      <c r="AD68" s="493">
        <f t="shared" si="2"/>
        <v>0</v>
      </c>
      <c r="AE68" s="494">
        <f t="shared" si="3"/>
        <v>0</v>
      </c>
      <c r="AF68" s="657">
        <v>0</v>
      </c>
      <c r="AG68" s="547" t="s">
        <v>761</v>
      </c>
      <c r="AH68" s="493">
        <f t="shared" si="4"/>
        <v>0</v>
      </c>
      <c r="AI68" s="68"/>
      <c r="AJ68" s="68"/>
      <c r="AK68" s="458">
        <f>abvfnd25!AH68</f>
        <v>0</v>
      </c>
      <c r="AL68" s="455">
        <v>0</v>
      </c>
      <c r="AM68" s="458">
        <v>0</v>
      </c>
      <c r="AN68" s="458">
        <v>0</v>
      </c>
      <c r="AO68" s="456"/>
      <c r="AP68" s="493"/>
      <c r="AQ68" s="455"/>
      <c r="AR68" s="455"/>
      <c r="AS68" s="455"/>
      <c r="AT68" s="495">
        <f t="shared" si="5"/>
        <v>0</v>
      </c>
      <c r="AU68" s="455"/>
      <c r="AV68" s="498"/>
      <c r="AW68" s="499"/>
      <c r="AX68" s="500">
        <f t="shared" si="11"/>
        <v>0</v>
      </c>
      <c r="AY68" s="458"/>
      <c r="AZ68" s="459"/>
      <c r="BA68" s="459"/>
      <c r="BB68" s="459"/>
      <c r="BC68" s="453"/>
      <c r="BE68" s="460">
        <f t="shared" si="6"/>
        <v>-59</v>
      </c>
      <c r="BF68" s="453">
        <v>0</v>
      </c>
      <c r="BG68" s="488">
        <f t="shared" si="7"/>
        <v>0</v>
      </c>
      <c r="BH68" s="453">
        <v>0</v>
      </c>
      <c r="BI68" s="406">
        <f t="shared" si="8"/>
        <v>0</v>
      </c>
      <c r="BJ68" s="653"/>
      <c r="BK68" s="453"/>
      <c r="BL68" s="453">
        <v>0</v>
      </c>
      <c r="BM68" s="406">
        <f t="shared" si="9"/>
        <v>0</v>
      </c>
      <c r="BO68" s="453">
        <v>0</v>
      </c>
      <c r="BP68" s="406">
        <f t="shared" si="10"/>
        <v>0</v>
      </c>
      <c r="BR68" s="454"/>
    </row>
    <row r="69" spans="1:70" ht="11.25">
      <c r="A69" s="11">
        <v>60</v>
      </c>
      <c r="B69" s="69" t="s">
        <v>139</v>
      </c>
      <c r="C69" s="11">
        <v>0</v>
      </c>
      <c r="D69" s="492">
        <v>0</v>
      </c>
      <c r="E69" s="492">
        <v>0</v>
      </c>
      <c r="F69" s="492">
        <v>0</v>
      </c>
      <c r="G69" s="492">
        <v>0</v>
      </c>
      <c r="H69" s="492">
        <v>0</v>
      </c>
      <c r="I69" s="492">
        <v>0</v>
      </c>
      <c r="J69" s="492">
        <v>0</v>
      </c>
      <c r="K69" s="492">
        <v>0</v>
      </c>
      <c r="L69" s="492">
        <v>0</v>
      </c>
      <c r="M69" s="492">
        <v>0</v>
      </c>
      <c r="N69" s="492">
        <v>0</v>
      </c>
      <c r="O69" s="492">
        <v>0</v>
      </c>
      <c r="P69" s="492">
        <v>0</v>
      </c>
      <c r="Q69" s="492">
        <v>0</v>
      </c>
      <c r="R69" s="492">
        <v>0</v>
      </c>
      <c r="S69" s="492">
        <v>0</v>
      </c>
      <c r="T69" s="68">
        <v>0</v>
      </c>
      <c r="U69" s="68">
        <v>0</v>
      </c>
      <c r="V69" s="493">
        <v>0</v>
      </c>
      <c r="W69" s="68"/>
      <c r="X69" s="668">
        <v>292428.69</v>
      </c>
      <c r="Y69" s="547">
        <v>416224</v>
      </c>
      <c r="Z69" s="68">
        <f t="shared" si="0"/>
        <v>123795.31</v>
      </c>
      <c r="AA69" s="68">
        <f t="shared" si="1"/>
        <v>0</v>
      </c>
      <c r="AB69" s="68"/>
      <c r="AC69" s="493">
        <f>+abvfnd25!AH69</f>
        <v>0</v>
      </c>
      <c r="AD69" s="493">
        <f t="shared" si="2"/>
        <v>0</v>
      </c>
      <c r="AE69" s="494">
        <f t="shared" si="3"/>
        <v>0</v>
      </c>
      <c r="AF69" s="657">
        <v>0</v>
      </c>
      <c r="AG69" s="547" t="s">
        <v>761</v>
      </c>
      <c r="AH69" s="493">
        <f t="shared" si="4"/>
        <v>0</v>
      </c>
      <c r="AI69" s="68"/>
      <c r="AJ69" s="68"/>
      <c r="AK69" s="458">
        <f>abvfnd25!AH69</f>
        <v>0</v>
      </c>
      <c r="AL69" s="455">
        <v>0</v>
      </c>
      <c r="AM69" s="458">
        <v>0</v>
      </c>
      <c r="AN69" s="458">
        <v>0</v>
      </c>
      <c r="AO69" s="456"/>
      <c r="AP69" s="493"/>
      <c r="AQ69" s="455"/>
      <c r="AR69" s="455"/>
      <c r="AS69" s="455"/>
      <c r="AT69" s="495">
        <f t="shared" si="5"/>
        <v>0</v>
      </c>
      <c r="AU69" s="455"/>
      <c r="AV69" s="498"/>
      <c r="AW69" s="499"/>
      <c r="AX69" s="500">
        <f t="shared" si="11"/>
        <v>0</v>
      </c>
      <c r="AY69" s="458"/>
      <c r="AZ69" s="459"/>
      <c r="BA69" s="459"/>
      <c r="BB69" s="459"/>
      <c r="BC69" s="453"/>
      <c r="BE69" s="460">
        <f t="shared" si="6"/>
        <v>-60</v>
      </c>
      <c r="BF69" s="453">
        <v>0</v>
      </c>
      <c r="BG69" s="488">
        <f t="shared" si="7"/>
        <v>0</v>
      </c>
      <c r="BH69" s="453">
        <v>0</v>
      </c>
      <c r="BI69" s="406">
        <f t="shared" si="8"/>
        <v>0</v>
      </c>
      <c r="BJ69" s="653"/>
      <c r="BK69" s="453"/>
      <c r="BL69" s="453">
        <v>0</v>
      </c>
      <c r="BM69" s="406">
        <f t="shared" si="9"/>
        <v>0</v>
      </c>
      <c r="BO69" s="453">
        <v>0</v>
      </c>
      <c r="BP69" s="406">
        <f t="shared" si="10"/>
        <v>0</v>
      </c>
      <c r="BR69" s="454"/>
    </row>
    <row r="70" spans="1:70" ht="11.25">
      <c r="A70" s="11">
        <v>61</v>
      </c>
      <c r="B70" s="69" t="s">
        <v>141</v>
      </c>
      <c r="C70" s="11">
        <v>1</v>
      </c>
      <c r="D70" s="492">
        <v>0</v>
      </c>
      <c r="E70" s="492">
        <v>0</v>
      </c>
      <c r="F70" s="492">
        <v>0</v>
      </c>
      <c r="G70" s="492">
        <v>0</v>
      </c>
      <c r="H70" s="492">
        <v>0</v>
      </c>
      <c r="I70" s="492">
        <v>0</v>
      </c>
      <c r="J70" s="492">
        <v>5950000</v>
      </c>
      <c r="K70" s="492">
        <v>0</v>
      </c>
      <c r="L70" s="492">
        <v>3608380.64</v>
      </c>
      <c r="M70" s="492">
        <v>55380</v>
      </c>
      <c r="N70" s="492">
        <v>568380</v>
      </c>
      <c r="O70" s="492">
        <v>537755.05000000005</v>
      </c>
      <c r="P70" s="492">
        <v>0</v>
      </c>
      <c r="Q70" s="492">
        <v>0</v>
      </c>
      <c r="R70" s="492">
        <v>0</v>
      </c>
      <c r="S70" s="492">
        <v>0</v>
      </c>
      <c r="T70" s="668" t="s">
        <v>760</v>
      </c>
      <c r="U70" s="68">
        <v>10719895.690000001</v>
      </c>
      <c r="V70" s="493">
        <v>7.052168843330481</v>
      </c>
      <c r="W70" s="68"/>
      <c r="X70" s="668">
        <v>136705068.66</v>
      </c>
      <c r="Y70" s="547">
        <v>152008494.52347183</v>
      </c>
      <c r="Z70" s="68">
        <f t="shared" si="0"/>
        <v>15303425.863471836</v>
      </c>
      <c r="AA70" s="68">
        <f t="shared" si="1"/>
        <v>1079223.4307059394</v>
      </c>
      <c r="AB70" s="68"/>
      <c r="AC70" s="493">
        <f>+abvfnd25!AH70</f>
        <v>108.37062742162105</v>
      </c>
      <c r="AD70" s="493">
        <f t="shared" si="2"/>
        <v>110.40502928837481</v>
      </c>
      <c r="AE70" s="494">
        <f t="shared" si="3"/>
        <v>2.034401866753754</v>
      </c>
      <c r="AF70" s="657">
        <v>372</v>
      </c>
      <c r="AG70" s="547">
        <v>1</v>
      </c>
      <c r="AH70" s="493">
        <f t="shared" si="4"/>
        <v>110.40502928837481</v>
      </c>
      <c r="AI70" s="68"/>
      <c r="AJ70" s="68"/>
      <c r="AK70" s="458">
        <f>abvfnd25!AH70</f>
        <v>108.37062742162105</v>
      </c>
      <c r="AL70" s="455">
        <v>108.56755428861521</v>
      </c>
      <c r="AM70" s="458">
        <v>107.98345968743706</v>
      </c>
      <c r="AN70" s="458">
        <v>108.37062742162105</v>
      </c>
      <c r="AO70" s="456"/>
      <c r="AP70" s="493"/>
      <c r="AQ70" s="455"/>
      <c r="AR70" s="455"/>
      <c r="AS70" s="455"/>
      <c r="AT70" s="495">
        <f t="shared" si="5"/>
        <v>2.034401866753754</v>
      </c>
      <c r="AU70" s="455"/>
      <c r="AV70" s="498"/>
      <c r="AW70" s="499"/>
      <c r="AX70" s="500">
        <f t="shared" si="11"/>
        <v>0</v>
      </c>
      <c r="AY70" s="458"/>
      <c r="AZ70" s="459"/>
      <c r="BA70" s="459"/>
      <c r="BB70" s="459"/>
      <c r="BC70" s="453"/>
      <c r="BE70" s="460">
        <f t="shared" si="6"/>
        <v>41.8475976765979</v>
      </c>
      <c r="BF70" s="453">
        <v>102.8475976765979</v>
      </c>
      <c r="BG70" s="488">
        <f t="shared" si="7"/>
        <v>-5.5230297450231518</v>
      </c>
      <c r="BH70" s="453">
        <v>102.8475976765979</v>
      </c>
      <c r="BI70" s="406">
        <f t="shared" si="8"/>
        <v>-7.5574316117769058</v>
      </c>
      <c r="BJ70" s="653"/>
      <c r="BK70" s="453"/>
      <c r="BL70" s="453">
        <v>102.8475976765979</v>
      </c>
      <c r="BM70" s="406">
        <f t="shared" si="9"/>
        <v>-5.5230297450231518</v>
      </c>
      <c r="BO70" s="453">
        <v>102.8475976765979</v>
      </c>
      <c r="BP70" s="406">
        <f t="shared" si="10"/>
        <v>-7.5574316117769058</v>
      </c>
      <c r="BR70" s="454"/>
    </row>
    <row r="71" spans="1:70" ht="11.25">
      <c r="A71" s="11">
        <v>62</v>
      </c>
      <c r="B71" s="69" t="s">
        <v>143</v>
      </c>
      <c r="C71" s="11">
        <v>0</v>
      </c>
      <c r="D71" s="492">
        <v>0</v>
      </c>
      <c r="E71" s="492">
        <v>0</v>
      </c>
      <c r="F71" s="492">
        <v>0</v>
      </c>
      <c r="G71" s="492">
        <v>0</v>
      </c>
      <c r="H71" s="492">
        <v>0</v>
      </c>
      <c r="I71" s="492">
        <v>0</v>
      </c>
      <c r="J71" s="492">
        <v>0</v>
      </c>
      <c r="K71" s="492">
        <v>0</v>
      </c>
      <c r="L71" s="492">
        <v>0</v>
      </c>
      <c r="M71" s="492">
        <v>0</v>
      </c>
      <c r="N71" s="492">
        <v>0</v>
      </c>
      <c r="O71" s="492">
        <v>0</v>
      </c>
      <c r="P71" s="492">
        <v>0</v>
      </c>
      <c r="Q71" s="492">
        <v>0</v>
      </c>
      <c r="R71" s="492">
        <v>0</v>
      </c>
      <c r="S71" s="492">
        <v>0</v>
      </c>
      <c r="T71" s="68">
        <v>0</v>
      </c>
      <c r="U71" s="68">
        <v>0</v>
      </c>
      <c r="V71" s="493">
        <v>0</v>
      </c>
      <c r="W71" s="68"/>
      <c r="X71" s="668">
        <v>0</v>
      </c>
      <c r="Y71" s="547">
        <v>0</v>
      </c>
      <c r="Z71" s="68">
        <f t="shared" si="0"/>
        <v>0</v>
      </c>
      <c r="AA71" s="68">
        <f t="shared" si="1"/>
        <v>0</v>
      </c>
      <c r="AB71" s="68"/>
      <c r="AC71" s="493">
        <f>+abvfnd25!AH71</f>
        <v>0</v>
      </c>
      <c r="AD71" s="493">
        <f t="shared" si="2"/>
        <v>0</v>
      </c>
      <c r="AE71" s="494">
        <f t="shared" si="3"/>
        <v>0</v>
      </c>
      <c r="AF71" s="657">
        <v>0</v>
      </c>
      <c r="AG71" s="547" t="s">
        <v>761</v>
      </c>
      <c r="AH71" s="493">
        <f t="shared" si="4"/>
        <v>0</v>
      </c>
      <c r="AI71" s="68"/>
      <c r="AJ71" s="68"/>
      <c r="AK71" s="458">
        <f>abvfnd25!AH71</f>
        <v>0</v>
      </c>
      <c r="AL71" s="455">
        <v>0</v>
      </c>
      <c r="AM71" s="458">
        <v>0</v>
      </c>
      <c r="AN71" s="458">
        <v>0</v>
      </c>
      <c r="AO71" s="456"/>
      <c r="AP71" s="493"/>
      <c r="AQ71" s="455"/>
      <c r="AR71" s="455"/>
      <c r="AS71" s="455"/>
      <c r="AT71" s="495">
        <f t="shared" si="5"/>
        <v>0</v>
      </c>
      <c r="AU71" s="455"/>
      <c r="AV71" s="498"/>
      <c r="AW71" s="499"/>
      <c r="AX71" s="500">
        <f t="shared" si="11"/>
        <v>0</v>
      </c>
      <c r="AY71" s="458"/>
      <c r="AZ71" s="459"/>
      <c r="BA71" s="459"/>
      <c r="BB71" s="459"/>
      <c r="BC71" s="453"/>
      <c r="BE71" s="460">
        <f t="shared" si="6"/>
        <v>-62</v>
      </c>
      <c r="BF71" s="453">
        <v>0</v>
      </c>
      <c r="BG71" s="488">
        <f t="shared" si="7"/>
        <v>0</v>
      </c>
      <c r="BH71" s="453">
        <v>0</v>
      </c>
      <c r="BI71" s="406">
        <f t="shared" si="8"/>
        <v>0</v>
      </c>
      <c r="BJ71" s="653"/>
      <c r="BK71" s="453"/>
      <c r="BL71" s="453">
        <v>0</v>
      </c>
      <c r="BM71" s="406">
        <f t="shared" si="9"/>
        <v>0</v>
      </c>
      <c r="BO71" s="453">
        <v>0</v>
      </c>
      <c r="BP71" s="406">
        <f t="shared" si="10"/>
        <v>0</v>
      </c>
      <c r="BR71" s="454"/>
    </row>
    <row r="72" spans="1:70" ht="11.25">
      <c r="A72" s="11">
        <v>63</v>
      </c>
      <c r="B72" s="69" t="s">
        <v>145</v>
      </c>
      <c r="C72" s="11">
        <v>1</v>
      </c>
      <c r="D72" s="492">
        <v>162676</v>
      </c>
      <c r="E72" s="492">
        <v>0</v>
      </c>
      <c r="F72" s="492">
        <v>0</v>
      </c>
      <c r="G72" s="492">
        <v>0</v>
      </c>
      <c r="H72" s="492">
        <v>0</v>
      </c>
      <c r="I72" s="492">
        <v>0</v>
      </c>
      <c r="J72" s="492">
        <v>137660</v>
      </c>
      <c r="K72" s="492">
        <v>0</v>
      </c>
      <c r="L72" s="492">
        <v>0</v>
      </c>
      <c r="M72" s="492">
        <v>0</v>
      </c>
      <c r="N72" s="492">
        <v>33237</v>
      </c>
      <c r="O72" s="492">
        <v>4179.21</v>
      </c>
      <c r="P72" s="492">
        <v>0</v>
      </c>
      <c r="Q72" s="492">
        <v>0</v>
      </c>
      <c r="R72" s="492">
        <v>0</v>
      </c>
      <c r="S72" s="492">
        <v>0</v>
      </c>
      <c r="T72" s="68" t="s">
        <v>762</v>
      </c>
      <c r="U72" s="68">
        <v>337752.21</v>
      </c>
      <c r="V72" s="493">
        <v>10.53239631803056</v>
      </c>
      <c r="W72" s="68"/>
      <c r="X72" s="668">
        <v>2998078.92</v>
      </c>
      <c r="Y72" s="547">
        <v>3206793.59</v>
      </c>
      <c r="Z72" s="68">
        <f t="shared" si="0"/>
        <v>208714.66999999993</v>
      </c>
      <c r="AA72" s="68">
        <f t="shared" si="1"/>
        <v>21982.656218269629</v>
      </c>
      <c r="AB72" s="68"/>
      <c r="AC72" s="493">
        <f>+abvfnd25!AH72</f>
        <v>114.40461826106902</v>
      </c>
      <c r="AD72" s="493">
        <f t="shared" si="2"/>
        <v>106.22838887048812</v>
      </c>
      <c r="AE72" s="494">
        <f t="shared" si="3"/>
        <v>-8.1762293905809003</v>
      </c>
      <c r="AF72" s="657">
        <v>1</v>
      </c>
      <c r="AG72" s="547">
        <v>1</v>
      </c>
      <c r="AH72" s="493">
        <f t="shared" si="4"/>
        <v>106.22838887048812</v>
      </c>
      <c r="AI72" s="68"/>
      <c r="AJ72" s="68"/>
      <c r="AK72" s="458">
        <f>abvfnd25!AH72</f>
        <v>114.40461826106902</v>
      </c>
      <c r="AL72" s="455">
        <v>135.4567368832131</v>
      </c>
      <c r="AM72" s="458">
        <v>115.53923441962375</v>
      </c>
      <c r="AN72" s="458">
        <v>114.40461826106902</v>
      </c>
      <c r="AO72" s="456"/>
      <c r="AP72" s="493"/>
      <c r="AQ72" s="455"/>
      <c r="AR72" s="455"/>
      <c r="AS72" s="455"/>
      <c r="AT72" s="495">
        <f t="shared" si="5"/>
        <v>-8.1762293905809003</v>
      </c>
      <c r="AU72" s="455"/>
      <c r="AV72" s="498"/>
      <c r="AW72" s="499"/>
      <c r="AX72" s="500">
        <f t="shared" si="11"/>
        <v>0</v>
      </c>
      <c r="AY72" s="458"/>
      <c r="AZ72" s="459"/>
      <c r="BA72" s="459"/>
      <c r="BB72" s="459"/>
      <c r="BC72" s="453"/>
      <c r="BE72" s="460">
        <f t="shared" si="6"/>
        <v>72.456736883213097</v>
      </c>
      <c r="BF72" s="453">
        <v>135.4567368832131</v>
      </c>
      <c r="BG72" s="488">
        <f t="shared" si="7"/>
        <v>21.052118622144079</v>
      </c>
      <c r="BH72" s="453">
        <v>135.4567368832131</v>
      </c>
      <c r="BI72" s="406">
        <f t="shared" si="8"/>
        <v>29.228348012724979</v>
      </c>
      <c r="BJ72" s="653"/>
      <c r="BK72" s="453"/>
      <c r="BL72" s="453">
        <v>135.4567368832131</v>
      </c>
      <c r="BM72" s="406">
        <f t="shared" si="9"/>
        <v>21.052118622144079</v>
      </c>
      <c r="BO72" s="453">
        <v>135.4567368832131</v>
      </c>
      <c r="BP72" s="406">
        <f t="shared" si="10"/>
        <v>29.228348012724979</v>
      </c>
      <c r="BR72" s="454"/>
    </row>
    <row r="73" spans="1:70" ht="11.25">
      <c r="A73" s="11">
        <v>64</v>
      </c>
      <c r="B73" s="69" t="s">
        <v>147</v>
      </c>
      <c r="C73" s="11">
        <v>1</v>
      </c>
      <c r="D73" s="492">
        <v>0</v>
      </c>
      <c r="E73" s="492">
        <v>0</v>
      </c>
      <c r="F73" s="492">
        <v>0</v>
      </c>
      <c r="G73" s="492">
        <v>0</v>
      </c>
      <c r="H73" s="492">
        <v>0</v>
      </c>
      <c r="I73" s="492">
        <v>0</v>
      </c>
      <c r="J73" s="492">
        <v>1914839</v>
      </c>
      <c r="K73" s="492">
        <v>582837</v>
      </c>
      <c r="L73" s="492">
        <v>889981</v>
      </c>
      <c r="M73" s="492">
        <v>0</v>
      </c>
      <c r="N73" s="492">
        <v>108605</v>
      </c>
      <c r="O73" s="492">
        <v>104100.01</v>
      </c>
      <c r="P73" s="492">
        <v>0</v>
      </c>
      <c r="Q73" s="492">
        <v>0</v>
      </c>
      <c r="R73" s="492">
        <v>0</v>
      </c>
      <c r="S73" s="492">
        <v>0</v>
      </c>
      <c r="T73" s="68" t="s">
        <v>760</v>
      </c>
      <c r="U73" s="68">
        <v>3600362.01</v>
      </c>
      <c r="V73" s="493">
        <v>8.7938879866419963</v>
      </c>
      <c r="W73" s="68"/>
      <c r="X73" s="668">
        <v>36558782.019999996</v>
      </c>
      <c r="Y73" s="547">
        <v>40941640.551585212</v>
      </c>
      <c r="Z73" s="68">
        <f t="shared" si="0"/>
        <v>4382858.5315852165</v>
      </c>
      <c r="AA73" s="68">
        <f t="shared" si="1"/>
        <v>385423.66988058615</v>
      </c>
      <c r="AB73" s="68"/>
      <c r="AC73" s="493">
        <f>+abvfnd25!AH73</f>
        <v>109.63633245632398</v>
      </c>
      <c r="AD73" s="493">
        <f t="shared" si="2"/>
        <v>110.93426706479931</v>
      </c>
      <c r="AE73" s="494">
        <f t="shared" si="3"/>
        <v>1.2979346084753303</v>
      </c>
      <c r="AF73" s="657">
        <v>82</v>
      </c>
      <c r="AG73" s="547">
        <v>1</v>
      </c>
      <c r="AH73" s="493">
        <f t="shared" si="4"/>
        <v>110.93426706479931</v>
      </c>
      <c r="AI73" s="68"/>
      <c r="AJ73" s="68"/>
      <c r="AK73" s="458">
        <f>abvfnd25!AH73</f>
        <v>109.63633245632398</v>
      </c>
      <c r="AL73" s="455">
        <v>109.52756916513687</v>
      </c>
      <c r="AM73" s="458">
        <v>108.72195236247022</v>
      </c>
      <c r="AN73" s="458">
        <v>109.63633245632398</v>
      </c>
      <c r="AO73" s="456"/>
      <c r="AP73" s="493"/>
      <c r="AQ73" s="455"/>
      <c r="AR73" s="455"/>
      <c r="AS73" s="455"/>
      <c r="AT73" s="495">
        <f t="shared" si="5"/>
        <v>1.2979346084753303</v>
      </c>
      <c r="AU73" s="455"/>
      <c r="AV73" s="498"/>
      <c r="AW73" s="499"/>
      <c r="AX73" s="500">
        <f t="shared" si="11"/>
        <v>0</v>
      </c>
      <c r="AY73" s="458"/>
      <c r="AZ73" s="459"/>
      <c r="BA73" s="459"/>
      <c r="BB73" s="459"/>
      <c r="BC73" s="453"/>
      <c r="BE73" s="460">
        <f t="shared" si="6"/>
        <v>45.987136427860136</v>
      </c>
      <c r="BF73" s="453">
        <v>109.98713642786014</v>
      </c>
      <c r="BG73" s="488">
        <f t="shared" si="7"/>
        <v>0.35080397153615195</v>
      </c>
      <c r="BH73" s="453">
        <v>109.98713642786014</v>
      </c>
      <c r="BI73" s="406">
        <f t="shared" si="8"/>
        <v>-0.94713063693917832</v>
      </c>
      <c r="BJ73" s="653"/>
      <c r="BK73" s="453"/>
      <c r="BL73" s="453">
        <v>109.98713642786014</v>
      </c>
      <c r="BM73" s="406">
        <f t="shared" si="9"/>
        <v>0.35080397153615195</v>
      </c>
      <c r="BO73" s="453">
        <v>109.98713642786014</v>
      </c>
      <c r="BP73" s="406">
        <f t="shared" si="10"/>
        <v>-0.94713063693917832</v>
      </c>
      <c r="BR73" s="454"/>
    </row>
    <row r="74" spans="1:70" ht="11.25">
      <c r="A74" s="11">
        <v>65</v>
      </c>
      <c r="B74" s="69" t="s">
        <v>149</v>
      </c>
      <c r="C74" s="11">
        <v>1</v>
      </c>
      <c r="D74" s="492">
        <v>0</v>
      </c>
      <c r="E74" s="492">
        <v>87580</v>
      </c>
      <c r="F74" s="492">
        <v>0</v>
      </c>
      <c r="G74" s="492">
        <v>0</v>
      </c>
      <c r="H74" s="492">
        <v>0</v>
      </c>
      <c r="I74" s="492">
        <v>109.229999999996</v>
      </c>
      <c r="J74" s="492">
        <v>596232</v>
      </c>
      <c r="K74" s="492">
        <v>625631</v>
      </c>
      <c r="L74" s="492">
        <v>1034795.2174</v>
      </c>
      <c r="M74" s="492">
        <v>0</v>
      </c>
      <c r="N74" s="492">
        <v>4280</v>
      </c>
      <c r="O74" s="492">
        <v>11164.02</v>
      </c>
      <c r="P74" s="492">
        <v>0</v>
      </c>
      <c r="Q74" s="492">
        <v>0</v>
      </c>
      <c r="R74" s="492">
        <v>0</v>
      </c>
      <c r="S74" s="492">
        <v>0</v>
      </c>
      <c r="T74" s="68" t="s">
        <v>762</v>
      </c>
      <c r="U74" s="68">
        <v>2359791.4674</v>
      </c>
      <c r="V74" s="493">
        <v>7.3464618362943099</v>
      </c>
      <c r="W74" s="68"/>
      <c r="X74" s="668">
        <v>18191220.125599999</v>
      </c>
      <c r="Y74" s="547">
        <v>32121469.082460001</v>
      </c>
      <c r="Z74" s="68">
        <f t="shared" ref="Z74:Z137" si="12">IF(Y74-X74&gt;0,Y74-X74,0)</f>
        <v>13930248.956860002</v>
      </c>
      <c r="AA74" s="68">
        <f t="shared" ref="AA74:AA137" si="13">V74*0.01*Z74</f>
        <v>1023380.4233165063</v>
      </c>
      <c r="AB74" s="68"/>
      <c r="AC74" s="493">
        <f>+abvfnd25!AH74</f>
        <v>169.31126290637278</v>
      </c>
      <c r="AD74" s="493">
        <f t="shared" ref="AD74:AD137" si="14">IFERROR(IF(C74=1,(Y74-AA74)/X74*100,0),"")</f>
        <v>170.95108763694208</v>
      </c>
      <c r="AE74" s="494">
        <f t="shared" ref="AE74:AE137" si="15">AD74-AC74</f>
        <v>1.6398247305693019</v>
      </c>
      <c r="AF74" s="657">
        <v>4</v>
      </c>
      <c r="AG74" s="547">
        <v>1</v>
      </c>
      <c r="AH74" s="493">
        <f t="shared" ref="AH74:AH137" si="16">IF(AG74=1,AD74,AC74)</f>
        <v>170.95108763694208</v>
      </c>
      <c r="AI74" s="68"/>
      <c r="AJ74" s="68"/>
      <c r="AK74" s="458">
        <f>abvfnd25!AH74</f>
        <v>169.31126290637278</v>
      </c>
      <c r="AL74" s="455">
        <v>170.86464975635997</v>
      </c>
      <c r="AM74" s="458">
        <v>171.3699115243333</v>
      </c>
      <c r="AN74" s="458">
        <v>169.31126290637278</v>
      </c>
      <c r="AO74" s="456"/>
      <c r="AP74" s="493"/>
      <c r="AQ74" s="455"/>
      <c r="AR74" s="455"/>
      <c r="AS74" s="455"/>
      <c r="AT74" s="495">
        <f t="shared" si="5"/>
        <v>1.6398247305693019</v>
      </c>
      <c r="AU74" s="455"/>
      <c r="AV74" s="498"/>
      <c r="AW74" s="499"/>
      <c r="AX74" s="500">
        <f t="shared" si="11"/>
        <v>0</v>
      </c>
      <c r="AY74" s="458"/>
      <c r="AZ74" s="459"/>
      <c r="BA74" s="459"/>
      <c r="BB74" s="459"/>
      <c r="BC74" s="453"/>
      <c r="BE74" s="460">
        <f t="shared" si="6"/>
        <v>107.3297600132386</v>
      </c>
      <c r="BF74" s="453">
        <v>172.3297600132386</v>
      </c>
      <c r="BG74" s="488">
        <f t="shared" si="7"/>
        <v>3.0184971068658228</v>
      </c>
      <c r="BH74" s="453">
        <v>172.3297600132386</v>
      </c>
      <c r="BI74" s="406">
        <f t="shared" si="8"/>
        <v>1.378672376296521</v>
      </c>
      <c r="BJ74" s="653"/>
      <c r="BK74" s="453"/>
      <c r="BL74" s="453">
        <v>172.3297600132386</v>
      </c>
      <c r="BM74" s="406">
        <f t="shared" si="9"/>
        <v>3.0184971068658228</v>
      </c>
      <c r="BO74" s="453">
        <v>172.3297600132386</v>
      </c>
      <c r="BP74" s="406">
        <f t="shared" si="10"/>
        <v>1.378672376296521</v>
      </c>
      <c r="BR74" s="454"/>
    </row>
    <row r="75" spans="1:70" ht="11.25">
      <c r="A75" s="11">
        <v>66</v>
      </c>
      <c r="B75" s="69" t="s">
        <v>151</v>
      </c>
      <c r="C75" s="11">
        <v>0</v>
      </c>
      <c r="D75" s="492">
        <v>0</v>
      </c>
      <c r="E75" s="492">
        <v>0</v>
      </c>
      <c r="F75" s="492">
        <v>0</v>
      </c>
      <c r="G75" s="492">
        <v>0</v>
      </c>
      <c r="H75" s="492">
        <v>0</v>
      </c>
      <c r="I75" s="492">
        <v>0</v>
      </c>
      <c r="J75" s="492">
        <v>0</v>
      </c>
      <c r="K75" s="492">
        <v>0</v>
      </c>
      <c r="L75" s="492">
        <v>0</v>
      </c>
      <c r="M75" s="492">
        <v>0</v>
      </c>
      <c r="N75" s="492">
        <v>0</v>
      </c>
      <c r="O75" s="492">
        <v>0</v>
      </c>
      <c r="P75" s="492">
        <v>0</v>
      </c>
      <c r="Q75" s="492">
        <v>0</v>
      </c>
      <c r="R75" s="492">
        <v>0</v>
      </c>
      <c r="S75" s="492">
        <v>0</v>
      </c>
      <c r="T75" s="68">
        <v>0</v>
      </c>
      <c r="U75" s="68">
        <v>0</v>
      </c>
      <c r="V75" s="493">
        <v>0</v>
      </c>
      <c r="W75" s="68"/>
      <c r="X75" s="668">
        <v>0</v>
      </c>
      <c r="Y75" s="547">
        <v>222789</v>
      </c>
      <c r="Z75" s="68">
        <f t="shared" si="12"/>
        <v>222789</v>
      </c>
      <c r="AA75" s="68">
        <f t="shared" si="13"/>
        <v>0</v>
      </c>
      <c r="AB75" s="68"/>
      <c r="AC75" s="493">
        <f>+abvfnd25!AH75</f>
        <v>0</v>
      </c>
      <c r="AD75" s="493">
        <f t="shared" si="14"/>
        <v>0</v>
      </c>
      <c r="AE75" s="494">
        <f t="shared" si="15"/>
        <v>0</v>
      </c>
      <c r="AF75" s="657">
        <v>0</v>
      </c>
      <c r="AG75" s="547" t="s">
        <v>761</v>
      </c>
      <c r="AH75" s="493">
        <f t="shared" si="16"/>
        <v>0</v>
      </c>
      <c r="AI75" s="68"/>
      <c r="AJ75" s="68"/>
      <c r="AK75" s="458">
        <f>abvfnd25!AH75</f>
        <v>0</v>
      </c>
      <c r="AL75" s="455">
        <v>0</v>
      </c>
      <c r="AM75" s="458">
        <v>0</v>
      </c>
      <c r="AN75" s="458">
        <v>0</v>
      </c>
      <c r="AO75" s="456"/>
      <c r="AP75" s="493"/>
      <c r="AQ75" s="455"/>
      <c r="AR75" s="455"/>
      <c r="AS75" s="455"/>
      <c r="AT75" s="495">
        <f t="shared" ref="AT75:AT138" si="17">AH75-AN75</f>
        <v>0</v>
      </c>
      <c r="AU75" s="455"/>
      <c r="AV75" s="498"/>
      <c r="AW75" s="499"/>
      <c r="AX75" s="500">
        <f t="shared" si="11"/>
        <v>0</v>
      </c>
      <c r="AY75" s="458"/>
      <c r="AZ75" s="459"/>
      <c r="BA75" s="459"/>
      <c r="BB75" s="459"/>
      <c r="BC75" s="453"/>
      <c r="BE75" s="460">
        <f t="shared" ref="BE75:BE138" si="18">BF75-A75</f>
        <v>-66</v>
      </c>
      <c r="BF75" s="453">
        <v>0</v>
      </c>
      <c r="BG75" s="488">
        <f t="shared" ref="BG75:BG138" si="19">+BF75-AK75</f>
        <v>0</v>
      </c>
      <c r="BH75" s="453">
        <v>0</v>
      </c>
      <c r="BI75" s="406">
        <f t="shared" ref="BI75:BI138" si="20">+BH75-AH75</f>
        <v>0</v>
      </c>
      <c r="BJ75" s="653"/>
      <c r="BK75" s="453"/>
      <c r="BL75" s="453">
        <v>0</v>
      </c>
      <c r="BM75" s="406">
        <f t="shared" ref="BM75:BM138" si="21">+BL75-AC75</f>
        <v>0</v>
      </c>
      <c r="BO75" s="453">
        <v>0</v>
      </c>
      <c r="BP75" s="406">
        <f t="shared" ref="BP75:BP138" si="22">+BO75-AH75</f>
        <v>0</v>
      </c>
      <c r="BR75" s="454"/>
    </row>
    <row r="76" spans="1:70" ht="11.25">
      <c r="A76" s="11">
        <v>67</v>
      </c>
      <c r="B76" s="69" t="s">
        <v>153</v>
      </c>
      <c r="C76" s="11">
        <v>1</v>
      </c>
      <c r="D76" s="492">
        <v>0</v>
      </c>
      <c r="E76" s="492">
        <v>0</v>
      </c>
      <c r="F76" s="492">
        <v>0</v>
      </c>
      <c r="G76" s="492">
        <v>0</v>
      </c>
      <c r="H76" s="492">
        <v>0</v>
      </c>
      <c r="I76" s="492">
        <v>0</v>
      </c>
      <c r="J76" s="492">
        <v>42060</v>
      </c>
      <c r="K76" s="492">
        <v>59712</v>
      </c>
      <c r="L76" s="492">
        <v>981121.3</v>
      </c>
      <c r="M76" s="492">
        <v>0</v>
      </c>
      <c r="N76" s="492">
        <v>0</v>
      </c>
      <c r="O76" s="492">
        <v>0</v>
      </c>
      <c r="P76" s="492">
        <v>0</v>
      </c>
      <c r="Q76" s="492">
        <v>0</v>
      </c>
      <c r="R76" s="492">
        <v>0</v>
      </c>
      <c r="S76" s="492">
        <v>0</v>
      </c>
      <c r="T76" s="68" t="s">
        <v>762</v>
      </c>
      <c r="U76" s="68">
        <v>1082893.3</v>
      </c>
      <c r="V76" s="493">
        <v>2.058911111433205</v>
      </c>
      <c r="W76" s="68"/>
      <c r="X76" s="668">
        <v>24461959.490359999</v>
      </c>
      <c r="Y76" s="547">
        <v>52595437.170000002</v>
      </c>
      <c r="Z76" s="68">
        <f t="shared" si="12"/>
        <v>28133477.679640003</v>
      </c>
      <c r="AA76" s="68">
        <f t="shared" si="13"/>
        <v>579243.29797868861</v>
      </c>
      <c r="AB76" s="68"/>
      <c r="AC76" s="493">
        <f>+abvfnd25!AH76</f>
        <v>206.54612540388459</v>
      </c>
      <c r="AD76" s="493">
        <f t="shared" si="14"/>
        <v>212.64115776383292</v>
      </c>
      <c r="AE76" s="494">
        <f t="shared" si="15"/>
        <v>6.095032359948334</v>
      </c>
      <c r="AF76" s="657">
        <v>0</v>
      </c>
      <c r="AG76" s="547">
        <v>1</v>
      </c>
      <c r="AH76" s="493">
        <f t="shared" si="16"/>
        <v>212.64115776383292</v>
      </c>
      <c r="AI76" s="68"/>
      <c r="AJ76" s="68"/>
      <c r="AK76" s="458">
        <f>abvfnd25!AH76</f>
        <v>206.54612540388459</v>
      </c>
      <c r="AL76" s="455">
        <v>206.54299604115485</v>
      </c>
      <c r="AM76" s="458">
        <v>210.19192544426772</v>
      </c>
      <c r="AN76" s="458">
        <v>206.54612540388459</v>
      </c>
      <c r="AO76" s="456"/>
      <c r="AP76" s="493"/>
      <c r="AQ76" s="455"/>
      <c r="AR76" s="455"/>
      <c r="AS76" s="455"/>
      <c r="AT76" s="495">
        <f t="shared" si="17"/>
        <v>6.095032359948334</v>
      </c>
      <c r="AU76" s="455"/>
      <c r="AV76" s="498"/>
      <c r="AW76" s="499"/>
      <c r="AX76" s="500">
        <f t="shared" ref="AX76:AX139" si="23">IFERROR(AW76-AV76,"")</f>
        <v>0</v>
      </c>
      <c r="AY76" s="458"/>
      <c r="AZ76" s="459"/>
      <c r="BA76" s="459"/>
      <c r="BB76" s="459"/>
      <c r="BC76" s="453"/>
      <c r="BE76" s="460">
        <f t="shared" si="18"/>
        <v>138.9882329503036</v>
      </c>
      <c r="BF76" s="453">
        <v>205.9882329503036</v>
      </c>
      <c r="BG76" s="488">
        <f t="shared" si="19"/>
        <v>-0.55789245358099038</v>
      </c>
      <c r="BH76" s="453">
        <v>205.9882329503036</v>
      </c>
      <c r="BI76" s="406">
        <f t="shared" si="20"/>
        <v>-6.6529248135293244</v>
      </c>
      <c r="BJ76" s="653"/>
      <c r="BK76" s="453"/>
      <c r="BL76" s="453">
        <v>205.9882329503036</v>
      </c>
      <c r="BM76" s="406">
        <f t="shared" si="21"/>
        <v>-0.55789245358099038</v>
      </c>
      <c r="BO76" s="453">
        <v>205.9882329503036</v>
      </c>
      <c r="BP76" s="406">
        <f t="shared" si="22"/>
        <v>-6.6529248135293244</v>
      </c>
      <c r="BR76" s="454"/>
    </row>
    <row r="77" spans="1:70" ht="11.25">
      <c r="A77" s="11">
        <v>68</v>
      </c>
      <c r="B77" s="69" t="s">
        <v>155</v>
      </c>
      <c r="C77" s="11">
        <v>1</v>
      </c>
      <c r="D77" s="492">
        <v>0</v>
      </c>
      <c r="E77" s="492">
        <v>0</v>
      </c>
      <c r="F77" s="492">
        <v>0</v>
      </c>
      <c r="G77" s="492">
        <v>0</v>
      </c>
      <c r="H77" s="492">
        <v>0</v>
      </c>
      <c r="I77" s="492">
        <v>0</v>
      </c>
      <c r="J77" s="492">
        <v>0</v>
      </c>
      <c r="K77" s="492">
        <v>0</v>
      </c>
      <c r="L77" s="492">
        <v>76116</v>
      </c>
      <c r="M77" s="492">
        <v>0</v>
      </c>
      <c r="N77" s="492">
        <v>0</v>
      </c>
      <c r="O77" s="492">
        <v>0</v>
      </c>
      <c r="P77" s="492">
        <v>0</v>
      </c>
      <c r="Q77" s="492">
        <v>0</v>
      </c>
      <c r="R77" s="492">
        <v>0</v>
      </c>
      <c r="S77" s="492">
        <v>0</v>
      </c>
      <c r="T77" s="68" t="s">
        <v>762</v>
      </c>
      <c r="U77" s="68">
        <v>76116</v>
      </c>
      <c r="V77" s="493">
        <v>2.5337915014424013</v>
      </c>
      <c r="W77" s="68"/>
      <c r="X77" s="668">
        <v>1196505.07</v>
      </c>
      <c r="Y77" s="547">
        <v>3004035.65</v>
      </c>
      <c r="Z77" s="68">
        <f t="shared" si="12"/>
        <v>1807530.5799999998</v>
      </c>
      <c r="AA77" s="68">
        <f t="shared" si="13"/>
        <v>45799.056222012543</v>
      </c>
      <c r="AB77" s="68"/>
      <c r="AC77" s="493">
        <f>+abvfnd25!AH77</f>
        <v>279.6460205690467</v>
      </c>
      <c r="AD77" s="493">
        <f t="shared" si="14"/>
        <v>247.23978760725075</v>
      </c>
      <c r="AE77" s="494">
        <f t="shared" si="15"/>
        <v>-32.406232961795951</v>
      </c>
      <c r="AF77" s="657">
        <v>0</v>
      </c>
      <c r="AG77" s="547">
        <v>1</v>
      </c>
      <c r="AH77" s="493">
        <f t="shared" si="16"/>
        <v>247.23978760725075</v>
      </c>
      <c r="AI77" s="68"/>
      <c r="AJ77" s="68"/>
      <c r="AK77" s="458">
        <f>abvfnd25!AH77</f>
        <v>279.6460205690467</v>
      </c>
      <c r="AL77" s="455">
        <v>282.67082421238706</v>
      </c>
      <c r="AM77" s="458">
        <v>232.83690280437673</v>
      </c>
      <c r="AN77" s="458">
        <v>279.6460205690467</v>
      </c>
      <c r="AO77" s="456"/>
      <c r="AP77" s="493"/>
      <c r="AQ77" s="455"/>
      <c r="AR77" s="455"/>
      <c r="AS77" s="455"/>
      <c r="AT77" s="495">
        <f t="shared" si="17"/>
        <v>-32.406232961795951</v>
      </c>
      <c r="AU77" s="455"/>
      <c r="AV77" s="498"/>
      <c r="AW77" s="499"/>
      <c r="AX77" s="500">
        <f t="shared" si="23"/>
        <v>0</v>
      </c>
      <c r="AY77" s="458"/>
      <c r="AZ77" s="459"/>
      <c r="BA77" s="459"/>
      <c r="BB77" s="459"/>
      <c r="BC77" s="453"/>
      <c r="BE77" s="460">
        <f t="shared" si="18"/>
        <v>183.73347938240363</v>
      </c>
      <c r="BF77" s="453">
        <v>251.73347938240363</v>
      </c>
      <c r="BG77" s="488">
        <f t="shared" si="19"/>
        <v>-27.912541186643068</v>
      </c>
      <c r="BH77" s="453">
        <v>251.73347938240363</v>
      </c>
      <c r="BI77" s="406">
        <f t="shared" si="20"/>
        <v>4.4936917751528824</v>
      </c>
      <c r="BJ77" s="653"/>
      <c r="BK77" s="453"/>
      <c r="BL77" s="453">
        <v>251.73347938240363</v>
      </c>
      <c r="BM77" s="406">
        <f t="shared" si="21"/>
        <v>-27.912541186643068</v>
      </c>
      <c r="BO77" s="453">
        <v>251.73347938240363</v>
      </c>
      <c r="BP77" s="406">
        <f t="shared" si="22"/>
        <v>4.4936917751528824</v>
      </c>
      <c r="BR77" s="454"/>
    </row>
    <row r="78" spans="1:70" ht="11.25">
      <c r="A78" s="11">
        <v>69</v>
      </c>
      <c r="B78" s="69" t="s">
        <v>156</v>
      </c>
      <c r="C78" s="11">
        <v>0</v>
      </c>
      <c r="D78" s="492">
        <v>0</v>
      </c>
      <c r="E78" s="492">
        <v>0</v>
      </c>
      <c r="F78" s="492">
        <v>0</v>
      </c>
      <c r="G78" s="492">
        <v>0</v>
      </c>
      <c r="H78" s="492">
        <v>0</v>
      </c>
      <c r="I78" s="492">
        <v>0</v>
      </c>
      <c r="J78" s="492">
        <v>0</v>
      </c>
      <c r="K78" s="492">
        <v>0</v>
      </c>
      <c r="L78" s="492">
        <v>0</v>
      </c>
      <c r="M78" s="492">
        <v>0</v>
      </c>
      <c r="N78" s="492">
        <v>0</v>
      </c>
      <c r="O78" s="492">
        <v>0</v>
      </c>
      <c r="P78" s="492">
        <v>0</v>
      </c>
      <c r="Q78" s="492">
        <v>0</v>
      </c>
      <c r="R78" s="492">
        <v>0</v>
      </c>
      <c r="S78" s="492">
        <v>0</v>
      </c>
      <c r="T78" s="68">
        <v>0</v>
      </c>
      <c r="U78" s="68">
        <v>0</v>
      </c>
      <c r="V78" s="493">
        <v>0</v>
      </c>
      <c r="W78" s="68"/>
      <c r="X78" s="668">
        <v>86771.45</v>
      </c>
      <c r="Y78" s="547">
        <v>131446.12</v>
      </c>
      <c r="Z78" s="68">
        <f t="shared" si="12"/>
        <v>44674.67</v>
      </c>
      <c r="AA78" s="68">
        <f t="shared" si="13"/>
        <v>0</v>
      </c>
      <c r="AB78" s="68"/>
      <c r="AC78" s="493">
        <f>+abvfnd25!AH78</f>
        <v>0</v>
      </c>
      <c r="AD78" s="493">
        <f t="shared" si="14"/>
        <v>0</v>
      </c>
      <c r="AE78" s="494">
        <f t="shared" si="15"/>
        <v>0</v>
      </c>
      <c r="AF78" s="657">
        <v>0</v>
      </c>
      <c r="AG78" s="547" t="s">
        <v>761</v>
      </c>
      <c r="AH78" s="493">
        <f t="shared" si="16"/>
        <v>0</v>
      </c>
      <c r="AI78" s="68"/>
      <c r="AJ78" s="68"/>
      <c r="AK78" s="458">
        <f>abvfnd25!AH78</f>
        <v>0</v>
      </c>
      <c r="AL78" s="455">
        <v>0</v>
      </c>
      <c r="AM78" s="458">
        <v>0</v>
      </c>
      <c r="AN78" s="458">
        <v>0</v>
      </c>
      <c r="AO78" s="456"/>
      <c r="AP78" s="493"/>
      <c r="AQ78" s="455"/>
      <c r="AR78" s="455"/>
      <c r="AS78" s="455"/>
      <c r="AT78" s="495">
        <f t="shared" si="17"/>
        <v>0</v>
      </c>
      <c r="AU78" s="455"/>
      <c r="AV78" s="498"/>
      <c r="AW78" s="499"/>
      <c r="AX78" s="500">
        <f t="shared" si="23"/>
        <v>0</v>
      </c>
      <c r="AY78" s="458"/>
      <c r="AZ78" s="459"/>
      <c r="BA78" s="459"/>
      <c r="BB78" s="459"/>
      <c r="BC78" s="453"/>
      <c r="BE78" s="460">
        <f t="shared" si="18"/>
        <v>-69</v>
      </c>
      <c r="BF78" s="453">
        <v>0</v>
      </c>
      <c r="BG78" s="488">
        <f t="shared" si="19"/>
        <v>0</v>
      </c>
      <c r="BH78" s="453">
        <v>0</v>
      </c>
      <c r="BI78" s="406">
        <f t="shared" si="20"/>
        <v>0</v>
      </c>
      <c r="BJ78" s="653"/>
      <c r="BK78" s="453"/>
      <c r="BL78" s="453">
        <v>0</v>
      </c>
      <c r="BM78" s="406">
        <f t="shared" si="21"/>
        <v>0</v>
      </c>
      <c r="BO78" s="453">
        <v>0</v>
      </c>
      <c r="BP78" s="406">
        <f t="shared" si="22"/>
        <v>0</v>
      </c>
      <c r="BR78" s="454"/>
    </row>
    <row r="79" spans="1:70" ht="11.25">
      <c r="A79" s="11">
        <v>70</v>
      </c>
      <c r="B79" s="69" t="s">
        <v>157</v>
      </c>
      <c r="C79" s="11">
        <v>0</v>
      </c>
      <c r="D79" s="492">
        <v>0</v>
      </c>
      <c r="E79" s="492">
        <v>0</v>
      </c>
      <c r="F79" s="492">
        <v>0</v>
      </c>
      <c r="G79" s="492">
        <v>0</v>
      </c>
      <c r="H79" s="492">
        <v>0</v>
      </c>
      <c r="I79" s="492">
        <v>0</v>
      </c>
      <c r="J79" s="492">
        <v>0</v>
      </c>
      <c r="K79" s="492">
        <v>0</v>
      </c>
      <c r="L79" s="492">
        <v>0</v>
      </c>
      <c r="M79" s="492">
        <v>0</v>
      </c>
      <c r="N79" s="492">
        <v>0</v>
      </c>
      <c r="O79" s="492">
        <v>0</v>
      </c>
      <c r="P79" s="492">
        <v>0</v>
      </c>
      <c r="Q79" s="492">
        <v>0</v>
      </c>
      <c r="R79" s="492">
        <v>0</v>
      </c>
      <c r="S79" s="492">
        <v>0</v>
      </c>
      <c r="T79" s="68">
        <v>0</v>
      </c>
      <c r="U79" s="68">
        <v>0</v>
      </c>
      <c r="V79" s="493">
        <v>0</v>
      </c>
      <c r="W79" s="68"/>
      <c r="X79" s="668">
        <v>483325.88</v>
      </c>
      <c r="Y79" s="547">
        <v>483326</v>
      </c>
      <c r="Z79" s="68">
        <f t="shared" si="12"/>
        <v>0.11999999999534339</v>
      </c>
      <c r="AA79" s="68">
        <f t="shared" si="13"/>
        <v>0</v>
      </c>
      <c r="AB79" s="68"/>
      <c r="AC79" s="493">
        <f>+abvfnd25!AH79</f>
        <v>0</v>
      </c>
      <c r="AD79" s="493">
        <f t="shared" si="14"/>
        <v>0</v>
      </c>
      <c r="AE79" s="494">
        <f t="shared" si="15"/>
        <v>0</v>
      </c>
      <c r="AF79" s="657">
        <v>0</v>
      </c>
      <c r="AG79" s="547" t="s">
        <v>761</v>
      </c>
      <c r="AH79" s="493">
        <f t="shared" si="16"/>
        <v>0</v>
      </c>
      <c r="AI79" s="68"/>
      <c r="AJ79" s="68"/>
      <c r="AK79" s="458">
        <f>abvfnd25!AH79</f>
        <v>0</v>
      </c>
      <c r="AL79" s="455">
        <v>0</v>
      </c>
      <c r="AM79" s="458">
        <v>0</v>
      </c>
      <c r="AN79" s="458">
        <v>0</v>
      </c>
      <c r="AO79" s="456"/>
      <c r="AP79" s="493"/>
      <c r="AQ79" s="455"/>
      <c r="AR79" s="455"/>
      <c r="AS79" s="455"/>
      <c r="AT79" s="495">
        <f t="shared" si="17"/>
        <v>0</v>
      </c>
      <c r="AU79" s="455"/>
      <c r="AV79" s="498"/>
      <c r="AW79" s="499"/>
      <c r="AX79" s="500">
        <f t="shared" si="23"/>
        <v>0</v>
      </c>
      <c r="AY79" s="458"/>
      <c r="AZ79" s="459"/>
      <c r="BA79" s="459"/>
      <c r="BB79" s="459"/>
      <c r="BC79" s="453"/>
      <c r="BE79" s="460">
        <f t="shared" si="18"/>
        <v>-70</v>
      </c>
      <c r="BF79" s="453">
        <v>0</v>
      </c>
      <c r="BG79" s="488">
        <f t="shared" si="19"/>
        <v>0</v>
      </c>
      <c r="BH79" s="453">
        <v>0</v>
      </c>
      <c r="BI79" s="406">
        <f t="shared" si="20"/>
        <v>0</v>
      </c>
      <c r="BJ79" s="653"/>
      <c r="BK79" s="453"/>
      <c r="BL79" s="453">
        <v>0</v>
      </c>
      <c r="BM79" s="406">
        <f t="shared" si="21"/>
        <v>0</v>
      </c>
      <c r="BO79" s="453">
        <v>0</v>
      </c>
      <c r="BP79" s="406">
        <f t="shared" si="22"/>
        <v>0</v>
      </c>
      <c r="BR79" s="454"/>
    </row>
    <row r="80" spans="1:70" ht="11.25">
      <c r="A80" s="11">
        <v>71</v>
      </c>
      <c r="B80" s="69" t="s">
        <v>158</v>
      </c>
      <c r="C80" s="11">
        <v>1</v>
      </c>
      <c r="D80" s="492">
        <v>0</v>
      </c>
      <c r="E80" s="492">
        <v>305588</v>
      </c>
      <c r="F80" s="492">
        <v>0</v>
      </c>
      <c r="G80" s="492">
        <v>0</v>
      </c>
      <c r="H80" s="492">
        <v>0</v>
      </c>
      <c r="I80" s="492">
        <v>0</v>
      </c>
      <c r="J80" s="492">
        <v>820971</v>
      </c>
      <c r="K80" s="492">
        <v>631084</v>
      </c>
      <c r="L80" s="492">
        <v>2111580</v>
      </c>
      <c r="M80" s="492">
        <v>13157</v>
      </c>
      <c r="N80" s="492">
        <v>70152</v>
      </c>
      <c r="O80" s="492">
        <v>25455.43</v>
      </c>
      <c r="P80" s="492">
        <v>0</v>
      </c>
      <c r="Q80" s="492">
        <v>0</v>
      </c>
      <c r="R80" s="492">
        <v>0</v>
      </c>
      <c r="S80" s="492">
        <v>0</v>
      </c>
      <c r="T80" s="68" t="s">
        <v>760</v>
      </c>
      <c r="U80" s="68">
        <v>3977987.43</v>
      </c>
      <c r="V80" s="493">
        <v>5.9013922767671385</v>
      </c>
      <c r="W80" s="68"/>
      <c r="X80" s="668">
        <v>46476053.399999999</v>
      </c>
      <c r="Y80" s="547">
        <v>67407608.974931508</v>
      </c>
      <c r="Z80" s="68">
        <f t="shared" si="12"/>
        <v>20931555.57493151</v>
      </c>
      <c r="AA80" s="68">
        <f t="shared" si="13"/>
        <v>1235253.2041062296</v>
      </c>
      <c r="AB80" s="68"/>
      <c r="AC80" s="493">
        <f>+abvfnd25!AH80</f>
        <v>142.17872562905555</v>
      </c>
      <c r="AD80" s="493">
        <f t="shared" si="14"/>
        <v>142.37946411092057</v>
      </c>
      <c r="AE80" s="494">
        <f t="shared" si="15"/>
        <v>0.20073848186501664</v>
      </c>
      <c r="AF80" s="657">
        <v>15</v>
      </c>
      <c r="AG80" s="547">
        <v>1</v>
      </c>
      <c r="AH80" s="493">
        <f t="shared" si="16"/>
        <v>142.37946411092057</v>
      </c>
      <c r="AI80" s="68"/>
      <c r="AJ80" s="68"/>
      <c r="AK80" s="458">
        <f>abvfnd25!AH80</f>
        <v>142.17872562905555</v>
      </c>
      <c r="AL80" s="455">
        <v>142.28459100790894</v>
      </c>
      <c r="AM80" s="458">
        <v>139.81270302456969</v>
      </c>
      <c r="AN80" s="458">
        <v>142.17872562905555</v>
      </c>
      <c r="AO80" s="456"/>
      <c r="AP80" s="493"/>
      <c r="AQ80" s="455"/>
      <c r="AR80" s="455"/>
      <c r="AS80" s="455"/>
      <c r="AT80" s="495">
        <f t="shared" si="17"/>
        <v>0.20073848186501664</v>
      </c>
      <c r="AU80" s="455"/>
      <c r="AV80" s="498"/>
      <c r="AW80" s="499"/>
      <c r="AX80" s="500">
        <f t="shared" si="23"/>
        <v>0</v>
      </c>
      <c r="AY80" s="458"/>
      <c r="AZ80" s="459"/>
      <c r="BA80" s="459"/>
      <c r="BB80" s="459"/>
      <c r="BC80" s="453"/>
      <c r="BE80" s="460">
        <f t="shared" si="18"/>
        <v>70.525605222494278</v>
      </c>
      <c r="BF80" s="453">
        <v>141.52560522249428</v>
      </c>
      <c r="BG80" s="488">
        <f t="shared" si="19"/>
        <v>-0.65312040656127124</v>
      </c>
      <c r="BH80" s="453">
        <v>141.52560522249428</v>
      </c>
      <c r="BI80" s="406">
        <f t="shared" si="20"/>
        <v>-0.85385888842628788</v>
      </c>
      <c r="BJ80" s="653"/>
      <c r="BK80" s="453"/>
      <c r="BL80" s="453">
        <v>141.52560522249428</v>
      </c>
      <c r="BM80" s="406">
        <f t="shared" si="21"/>
        <v>-0.65312040656127124</v>
      </c>
      <c r="BO80" s="453">
        <v>141.52560522249428</v>
      </c>
      <c r="BP80" s="406">
        <f t="shared" si="22"/>
        <v>-0.85385888842628788</v>
      </c>
      <c r="BR80" s="454"/>
    </row>
    <row r="81" spans="1:70" ht="11.25">
      <c r="A81" s="11">
        <v>72</v>
      </c>
      <c r="B81" s="69" t="s">
        <v>159</v>
      </c>
      <c r="C81" s="11">
        <v>1</v>
      </c>
      <c r="D81" s="492">
        <v>0</v>
      </c>
      <c r="E81" s="492">
        <v>207775</v>
      </c>
      <c r="F81" s="492">
        <v>0</v>
      </c>
      <c r="G81" s="492">
        <v>0</v>
      </c>
      <c r="H81" s="492">
        <v>0</v>
      </c>
      <c r="I81" s="492">
        <v>460879.87</v>
      </c>
      <c r="J81" s="492">
        <v>1067200</v>
      </c>
      <c r="K81" s="492">
        <v>477750</v>
      </c>
      <c r="L81" s="492">
        <v>1552052.92</v>
      </c>
      <c r="M81" s="492">
        <v>0</v>
      </c>
      <c r="N81" s="492">
        <v>71522</v>
      </c>
      <c r="O81" s="492">
        <v>10281.32</v>
      </c>
      <c r="P81" s="492">
        <v>0</v>
      </c>
      <c r="Q81" s="492">
        <v>0</v>
      </c>
      <c r="R81" s="492">
        <v>0</v>
      </c>
      <c r="S81" s="492">
        <v>0</v>
      </c>
      <c r="T81" s="68" t="s">
        <v>760</v>
      </c>
      <c r="U81" s="68">
        <v>3847461.11</v>
      </c>
      <c r="V81" s="493">
        <v>6.318798543262627</v>
      </c>
      <c r="W81" s="68"/>
      <c r="X81" s="668">
        <v>45395663.050000004</v>
      </c>
      <c r="Y81" s="547">
        <v>60889124.469751097</v>
      </c>
      <c r="Z81" s="68">
        <f t="shared" si="12"/>
        <v>15493461.419751093</v>
      </c>
      <c r="AA81" s="68">
        <f t="shared" si="13"/>
        <v>979000.61449218914</v>
      </c>
      <c r="AB81" s="68"/>
      <c r="AC81" s="493">
        <f>+abvfnd25!AH81</f>
        <v>127.59376887433076</v>
      </c>
      <c r="AD81" s="493">
        <f t="shared" si="14"/>
        <v>131.97323230915757</v>
      </c>
      <c r="AE81" s="494">
        <f t="shared" si="15"/>
        <v>4.3794634348268033</v>
      </c>
      <c r="AF81" s="657">
        <v>7</v>
      </c>
      <c r="AG81" s="547">
        <v>1</v>
      </c>
      <c r="AH81" s="493">
        <f t="shared" si="16"/>
        <v>131.97323230915757</v>
      </c>
      <c r="AI81" s="68"/>
      <c r="AJ81" s="68"/>
      <c r="AK81" s="458">
        <f>abvfnd25!AH81</f>
        <v>127.59376887433076</v>
      </c>
      <c r="AL81" s="455">
        <v>127.58613463162678</v>
      </c>
      <c r="AM81" s="458">
        <v>129.14189420123233</v>
      </c>
      <c r="AN81" s="458">
        <v>127.59376887433076</v>
      </c>
      <c r="AO81" s="456"/>
      <c r="AP81" s="493"/>
      <c r="AQ81" s="455"/>
      <c r="AR81" s="455"/>
      <c r="AS81" s="455"/>
      <c r="AT81" s="495">
        <f t="shared" si="17"/>
        <v>4.3794634348268033</v>
      </c>
      <c r="AU81" s="455"/>
      <c r="AV81" s="498"/>
      <c r="AW81" s="499"/>
      <c r="AX81" s="500">
        <f t="shared" si="23"/>
        <v>0</v>
      </c>
      <c r="AY81" s="458"/>
      <c r="AZ81" s="459"/>
      <c r="BA81" s="459"/>
      <c r="BB81" s="459"/>
      <c r="BC81" s="453"/>
      <c r="BE81" s="460">
        <f t="shared" si="18"/>
        <v>53.234558739793073</v>
      </c>
      <c r="BF81" s="453">
        <v>125.23455873979307</v>
      </c>
      <c r="BG81" s="488">
        <f t="shared" si="19"/>
        <v>-2.3592101345376904</v>
      </c>
      <c r="BH81" s="453">
        <v>125.23455873979307</v>
      </c>
      <c r="BI81" s="406">
        <f t="shared" si="20"/>
        <v>-6.7386735693644937</v>
      </c>
      <c r="BJ81" s="653"/>
      <c r="BK81" s="453"/>
      <c r="BL81" s="453">
        <v>125.23455873979307</v>
      </c>
      <c r="BM81" s="406">
        <f t="shared" si="21"/>
        <v>-2.3592101345376904</v>
      </c>
      <c r="BO81" s="453">
        <v>125.23455873979307</v>
      </c>
      <c r="BP81" s="406">
        <f t="shared" si="22"/>
        <v>-6.7386735693644937</v>
      </c>
      <c r="BR81" s="454"/>
    </row>
    <row r="82" spans="1:70" ht="11.25">
      <c r="A82" s="11">
        <v>73</v>
      </c>
      <c r="B82" s="69" t="s">
        <v>160</v>
      </c>
      <c r="C82" s="11">
        <v>1</v>
      </c>
      <c r="D82" s="492">
        <v>0</v>
      </c>
      <c r="E82" s="492">
        <v>119439</v>
      </c>
      <c r="F82" s="492">
        <v>0</v>
      </c>
      <c r="G82" s="492">
        <v>0</v>
      </c>
      <c r="H82" s="492">
        <v>0</v>
      </c>
      <c r="I82" s="492">
        <v>0</v>
      </c>
      <c r="J82" s="492">
        <v>2480000</v>
      </c>
      <c r="K82" s="492">
        <v>1090500</v>
      </c>
      <c r="L82" s="492">
        <v>1771257</v>
      </c>
      <c r="M82" s="492">
        <v>11254</v>
      </c>
      <c r="N82" s="492">
        <v>14035</v>
      </c>
      <c r="O82" s="492">
        <v>67323.27</v>
      </c>
      <c r="P82" s="492">
        <v>0</v>
      </c>
      <c r="Q82" s="492">
        <v>0</v>
      </c>
      <c r="R82" s="492">
        <v>0</v>
      </c>
      <c r="S82" s="492">
        <v>0</v>
      </c>
      <c r="T82" s="68" t="s">
        <v>762</v>
      </c>
      <c r="U82" s="68">
        <v>5553808.2699999996</v>
      </c>
      <c r="V82" s="493">
        <v>7.7751716725753539</v>
      </c>
      <c r="W82" s="68"/>
      <c r="X82" s="668">
        <v>40094755.539070003</v>
      </c>
      <c r="Y82" s="547">
        <v>71430040.439999998</v>
      </c>
      <c r="Z82" s="68">
        <f t="shared" si="12"/>
        <v>31335284.900929995</v>
      </c>
      <c r="AA82" s="68">
        <f t="shared" si="13"/>
        <v>2436372.195137891</v>
      </c>
      <c r="AB82" s="68"/>
      <c r="AC82" s="493">
        <f>+abvfnd25!AH82</f>
        <v>167.63463769606909</v>
      </c>
      <c r="AD82" s="493">
        <f t="shared" si="14"/>
        <v>172.0765404782972</v>
      </c>
      <c r="AE82" s="494">
        <f t="shared" si="15"/>
        <v>4.4419027822281123</v>
      </c>
      <c r="AF82" s="657">
        <v>27</v>
      </c>
      <c r="AG82" s="547">
        <v>1</v>
      </c>
      <c r="AH82" s="493">
        <f t="shared" si="16"/>
        <v>172.0765404782972</v>
      </c>
      <c r="AI82" s="68"/>
      <c r="AJ82" s="68"/>
      <c r="AK82" s="458">
        <f>abvfnd25!AH82</f>
        <v>167.63463769606909</v>
      </c>
      <c r="AL82" s="455">
        <v>169.70817818062207</v>
      </c>
      <c r="AM82" s="458">
        <v>168.33073270190894</v>
      </c>
      <c r="AN82" s="458">
        <v>167.63463769606909</v>
      </c>
      <c r="AO82" s="456"/>
      <c r="AP82" s="493"/>
      <c r="AQ82" s="455"/>
      <c r="AR82" s="455"/>
      <c r="AS82" s="455"/>
      <c r="AT82" s="495">
        <f t="shared" si="17"/>
        <v>4.4419027822281123</v>
      </c>
      <c r="AU82" s="455"/>
      <c r="AV82" s="498"/>
      <c r="AW82" s="499"/>
      <c r="AX82" s="500">
        <f t="shared" si="23"/>
        <v>0</v>
      </c>
      <c r="AY82" s="458"/>
      <c r="AZ82" s="459"/>
      <c r="BA82" s="459"/>
      <c r="BB82" s="459"/>
      <c r="BC82" s="453"/>
      <c r="BE82" s="460">
        <f t="shared" si="18"/>
        <v>103.13143339165876</v>
      </c>
      <c r="BF82" s="453">
        <v>176.13143339165876</v>
      </c>
      <c r="BG82" s="488">
        <f t="shared" si="19"/>
        <v>8.4967956955896682</v>
      </c>
      <c r="BH82" s="453">
        <v>176.13143339165876</v>
      </c>
      <c r="BI82" s="406">
        <f t="shared" si="20"/>
        <v>4.0548929133615559</v>
      </c>
      <c r="BJ82" s="653"/>
      <c r="BK82" s="453"/>
      <c r="BL82" s="453">
        <v>176.13143339165876</v>
      </c>
      <c r="BM82" s="406">
        <f t="shared" si="21"/>
        <v>8.4967956955896682</v>
      </c>
      <c r="BO82" s="453">
        <v>176.13143339165876</v>
      </c>
      <c r="BP82" s="406">
        <f t="shared" si="22"/>
        <v>4.0548929133615559</v>
      </c>
      <c r="BR82" s="454"/>
    </row>
    <row r="83" spans="1:70" ht="11.25">
      <c r="A83" s="11">
        <v>74</v>
      </c>
      <c r="B83" s="69" t="s">
        <v>161</v>
      </c>
      <c r="C83" s="11">
        <v>1</v>
      </c>
      <c r="D83" s="492">
        <v>0</v>
      </c>
      <c r="E83" s="492">
        <v>0</v>
      </c>
      <c r="F83" s="492">
        <v>0</v>
      </c>
      <c r="G83" s="492">
        <v>0</v>
      </c>
      <c r="H83" s="492">
        <v>0</v>
      </c>
      <c r="I83" s="492">
        <v>0</v>
      </c>
      <c r="J83" s="492">
        <v>0</v>
      </c>
      <c r="K83" s="492">
        <v>0</v>
      </c>
      <c r="L83" s="492">
        <v>130482</v>
      </c>
      <c r="M83" s="492">
        <v>0</v>
      </c>
      <c r="N83" s="492">
        <v>24800</v>
      </c>
      <c r="O83" s="492">
        <v>6364.61</v>
      </c>
      <c r="P83" s="492">
        <v>0</v>
      </c>
      <c r="Q83" s="492">
        <v>0</v>
      </c>
      <c r="R83" s="492">
        <v>0</v>
      </c>
      <c r="S83" s="492">
        <v>0</v>
      </c>
      <c r="T83" s="68" t="s">
        <v>762</v>
      </c>
      <c r="U83" s="68">
        <v>161646.60999999999</v>
      </c>
      <c r="V83" s="493">
        <v>2.2903445257771287</v>
      </c>
      <c r="W83" s="68"/>
      <c r="X83" s="668">
        <v>3493016.6899999995</v>
      </c>
      <c r="Y83" s="547">
        <v>7057742.1073867595</v>
      </c>
      <c r="Z83" s="68">
        <f t="shared" si="12"/>
        <v>3564725.41738676</v>
      </c>
      <c r="AA83" s="68">
        <f t="shared" si="13"/>
        <v>81644.493456103562</v>
      </c>
      <c r="AB83" s="68"/>
      <c r="AC83" s="493">
        <f>+abvfnd25!AH83</f>
        <v>188.18237044766073</v>
      </c>
      <c r="AD83" s="493">
        <f t="shared" si="14"/>
        <v>199.71555343271655</v>
      </c>
      <c r="AE83" s="494">
        <f t="shared" si="15"/>
        <v>11.533182985055817</v>
      </c>
      <c r="AF83" s="657">
        <v>4</v>
      </c>
      <c r="AG83" s="547">
        <v>1</v>
      </c>
      <c r="AH83" s="493">
        <f t="shared" si="16"/>
        <v>199.71555343271655</v>
      </c>
      <c r="AI83" s="68"/>
      <c r="AJ83" s="68"/>
      <c r="AK83" s="458">
        <f>abvfnd25!AH83</f>
        <v>188.18237044766073</v>
      </c>
      <c r="AL83" s="455">
        <v>194.48983062485073</v>
      </c>
      <c r="AM83" s="458">
        <v>196.49308981490742</v>
      </c>
      <c r="AN83" s="458">
        <v>188.18237044766073</v>
      </c>
      <c r="AO83" s="456"/>
      <c r="AP83" s="493"/>
      <c r="AQ83" s="455"/>
      <c r="AR83" s="455"/>
      <c r="AS83" s="455"/>
      <c r="AT83" s="495">
        <f t="shared" si="17"/>
        <v>11.533182985055817</v>
      </c>
      <c r="AU83" s="455"/>
      <c r="AV83" s="498"/>
      <c r="AW83" s="499"/>
      <c r="AX83" s="500">
        <f t="shared" si="23"/>
        <v>0</v>
      </c>
      <c r="AY83" s="458"/>
      <c r="AZ83" s="459"/>
      <c r="BA83" s="459"/>
      <c r="BB83" s="459"/>
      <c r="BC83" s="453"/>
      <c r="BE83" s="460">
        <f t="shared" si="18"/>
        <v>111.20556949549592</v>
      </c>
      <c r="BF83" s="453">
        <v>185.20556949549592</v>
      </c>
      <c r="BG83" s="488">
        <f t="shared" si="19"/>
        <v>-2.9768009521648082</v>
      </c>
      <c r="BH83" s="453">
        <v>185.20556949549592</v>
      </c>
      <c r="BI83" s="406">
        <f t="shared" si="20"/>
        <v>-14.509983937220625</v>
      </c>
      <c r="BJ83" s="653"/>
      <c r="BK83" s="453"/>
      <c r="BL83" s="453">
        <v>185.20556949549592</v>
      </c>
      <c r="BM83" s="406">
        <f t="shared" si="21"/>
        <v>-2.9768009521648082</v>
      </c>
      <c r="BO83" s="453">
        <v>185.20556949549592</v>
      </c>
      <c r="BP83" s="406">
        <f t="shared" si="22"/>
        <v>-14.509983937220625</v>
      </c>
      <c r="BR83" s="454"/>
    </row>
    <row r="84" spans="1:70" ht="11.25">
      <c r="A84" s="11">
        <v>75</v>
      </c>
      <c r="B84" s="69" t="s">
        <v>162</v>
      </c>
      <c r="C84" s="11">
        <v>0</v>
      </c>
      <c r="D84" s="492">
        <v>0</v>
      </c>
      <c r="E84" s="492">
        <v>0</v>
      </c>
      <c r="F84" s="492">
        <v>0</v>
      </c>
      <c r="G84" s="492">
        <v>0</v>
      </c>
      <c r="H84" s="492">
        <v>0</v>
      </c>
      <c r="I84" s="492">
        <v>0</v>
      </c>
      <c r="J84" s="492">
        <v>0</v>
      </c>
      <c r="K84" s="492">
        <v>0</v>
      </c>
      <c r="L84" s="492">
        <v>0</v>
      </c>
      <c r="M84" s="492">
        <v>0</v>
      </c>
      <c r="N84" s="492">
        <v>0</v>
      </c>
      <c r="O84" s="492">
        <v>0</v>
      </c>
      <c r="P84" s="492">
        <v>0</v>
      </c>
      <c r="Q84" s="492">
        <v>0</v>
      </c>
      <c r="R84" s="492">
        <v>0</v>
      </c>
      <c r="S84" s="492">
        <v>0</v>
      </c>
      <c r="T84" s="68">
        <v>0</v>
      </c>
      <c r="U84" s="68">
        <v>0</v>
      </c>
      <c r="V84" s="493">
        <v>0</v>
      </c>
      <c r="W84" s="68"/>
      <c r="X84" s="668">
        <v>0</v>
      </c>
      <c r="Y84" s="547">
        <v>0</v>
      </c>
      <c r="Z84" s="68">
        <f t="shared" si="12"/>
        <v>0</v>
      </c>
      <c r="AA84" s="68">
        <f t="shared" si="13"/>
        <v>0</v>
      </c>
      <c r="AB84" s="68"/>
      <c r="AC84" s="493">
        <f>+abvfnd25!AH84</f>
        <v>0</v>
      </c>
      <c r="AD84" s="493">
        <f t="shared" si="14"/>
        <v>0</v>
      </c>
      <c r="AE84" s="494">
        <f t="shared" si="15"/>
        <v>0</v>
      </c>
      <c r="AF84" s="657">
        <v>0</v>
      </c>
      <c r="AG84" s="547" t="s">
        <v>761</v>
      </c>
      <c r="AH84" s="493">
        <f t="shared" si="16"/>
        <v>0</v>
      </c>
      <c r="AI84" s="68"/>
      <c r="AJ84" s="68"/>
      <c r="AK84" s="458">
        <f>abvfnd25!AH84</f>
        <v>0</v>
      </c>
      <c r="AL84" s="455">
        <v>0</v>
      </c>
      <c r="AM84" s="458">
        <v>0</v>
      </c>
      <c r="AN84" s="458">
        <v>0</v>
      </c>
      <c r="AO84" s="456"/>
      <c r="AP84" s="493"/>
      <c r="AQ84" s="455"/>
      <c r="AR84" s="455"/>
      <c r="AS84" s="455"/>
      <c r="AT84" s="495">
        <f t="shared" si="17"/>
        <v>0</v>
      </c>
      <c r="AU84" s="455"/>
      <c r="AV84" s="498"/>
      <c r="AW84" s="499"/>
      <c r="AX84" s="500">
        <f t="shared" si="23"/>
        <v>0</v>
      </c>
      <c r="AY84" s="458"/>
      <c r="AZ84" s="459"/>
      <c r="BA84" s="459"/>
      <c r="BB84" s="459"/>
      <c r="BC84" s="453"/>
      <c r="BE84" s="460">
        <f t="shared" si="18"/>
        <v>-75</v>
      </c>
      <c r="BF84" s="453">
        <v>0</v>
      </c>
      <c r="BG84" s="488">
        <f t="shared" si="19"/>
        <v>0</v>
      </c>
      <c r="BH84" s="453">
        <v>0</v>
      </c>
      <c r="BI84" s="406">
        <f t="shared" si="20"/>
        <v>0</v>
      </c>
      <c r="BJ84" s="653"/>
      <c r="BK84" s="453"/>
      <c r="BL84" s="453">
        <v>0</v>
      </c>
      <c r="BM84" s="406">
        <f t="shared" si="21"/>
        <v>0</v>
      </c>
      <c r="BO84" s="453">
        <v>0</v>
      </c>
      <c r="BP84" s="406">
        <f t="shared" si="22"/>
        <v>0</v>
      </c>
      <c r="BR84" s="454"/>
    </row>
    <row r="85" spans="1:70" ht="11.25">
      <c r="A85" s="11">
        <v>76</v>
      </c>
      <c r="B85" s="69" t="s">
        <v>163</v>
      </c>
      <c r="C85" s="11">
        <v>0</v>
      </c>
      <c r="D85" s="492">
        <v>0</v>
      </c>
      <c r="E85" s="492">
        <v>0</v>
      </c>
      <c r="F85" s="492">
        <v>0</v>
      </c>
      <c r="G85" s="492">
        <v>0</v>
      </c>
      <c r="H85" s="492">
        <v>0</v>
      </c>
      <c r="I85" s="492">
        <v>0</v>
      </c>
      <c r="J85" s="492">
        <v>0</v>
      </c>
      <c r="K85" s="492">
        <v>0</v>
      </c>
      <c r="L85" s="492">
        <v>0</v>
      </c>
      <c r="M85" s="492">
        <v>0</v>
      </c>
      <c r="N85" s="492">
        <v>0</v>
      </c>
      <c r="O85" s="492">
        <v>0</v>
      </c>
      <c r="P85" s="492">
        <v>0</v>
      </c>
      <c r="Q85" s="492">
        <v>0</v>
      </c>
      <c r="R85" s="492">
        <v>0</v>
      </c>
      <c r="S85" s="492">
        <v>0</v>
      </c>
      <c r="T85" s="68">
        <v>0</v>
      </c>
      <c r="U85" s="68">
        <v>0</v>
      </c>
      <c r="V85" s="493">
        <v>0</v>
      </c>
      <c r="W85" s="68"/>
      <c r="X85" s="668">
        <v>17354.29</v>
      </c>
      <c r="Y85" s="547">
        <v>34776</v>
      </c>
      <c r="Z85" s="68">
        <f t="shared" si="12"/>
        <v>17421.71</v>
      </c>
      <c r="AA85" s="68">
        <f t="shared" si="13"/>
        <v>0</v>
      </c>
      <c r="AB85" s="68"/>
      <c r="AC85" s="493">
        <f>+abvfnd25!AH85</f>
        <v>0</v>
      </c>
      <c r="AD85" s="493">
        <f t="shared" si="14"/>
        <v>0</v>
      </c>
      <c r="AE85" s="494">
        <f t="shared" si="15"/>
        <v>0</v>
      </c>
      <c r="AF85" s="657">
        <v>0</v>
      </c>
      <c r="AG85" s="547" t="s">
        <v>761</v>
      </c>
      <c r="AH85" s="493">
        <f t="shared" si="16"/>
        <v>0</v>
      </c>
      <c r="AI85" s="68"/>
      <c r="AJ85" s="68"/>
      <c r="AK85" s="458">
        <f>abvfnd25!AH85</f>
        <v>0</v>
      </c>
      <c r="AL85" s="455">
        <v>0</v>
      </c>
      <c r="AM85" s="458">
        <v>0</v>
      </c>
      <c r="AN85" s="458">
        <v>0</v>
      </c>
      <c r="AO85" s="456"/>
      <c r="AP85" s="493"/>
      <c r="AQ85" s="455"/>
      <c r="AR85" s="455"/>
      <c r="AS85" s="455"/>
      <c r="AT85" s="495">
        <f t="shared" si="17"/>
        <v>0</v>
      </c>
      <c r="AU85" s="455"/>
      <c r="AV85" s="498"/>
      <c r="AW85" s="499"/>
      <c r="AX85" s="500">
        <f t="shared" si="23"/>
        <v>0</v>
      </c>
      <c r="AY85" s="458"/>
      <c r="AZ85" s="459"/>
      <c r="BA85" s="459"/>
      <c r="BB85" s="459"/>
      <c r="BC85" s="453"/>
      <c r="BE85" s="460">
        <f t="shared" si="18"/>
        <v>-76</v>
      </c>
      <c r="BF85" s="453">
        <v>0</v>
      </c>
      <c r="BG85" s="488">
        <f t="shared" si="19"/>
        <v>0</v>
      </c>
      <c r="BH85" s="453">
        <v>0</v>
      </c>
      <c r="BI85" s="406">
        <f t="shared" si="20"/>
        <v>0</v>
      </c>
      <c r="BJ85" s="653"/>
      <c r="BK85" s="453"/>
      <c r="BL85" s="453">
        <v>0</v>
      </c>
      <c r="BM85" s="406">
        <f t="shared" si="21"/>
        <v>0</v>
      </c>
      <c r="BO85" s="453">
        <v>0</v>
      </c>
      <c r="BP85" s="406">
        <f t="shared" si="22"/>
        <v>0</v>
      </c>
      <c r="BR85" s="454"/>
    </row>
    <row r="86" spans="1:70" ht="11.25">
      <c r="A86" s="11">
        <v>77</v>
      </c>
      <c r="B86" s="69" t="s">
        <v>165</v>
      </c>
      <c r="C86" s="11">
        <v>1</v>
      </c>
      <c r="D86" s="492">
        <v>0</v>
      </c>
      <c r="E86" s="492">
        <v>175282</v>
      </c>
      <c r="F86" s="492">
        <v>0</v>
      </c>
      <c r="G86" s="492">
        <v>0</v>
      </c>
      <c r="H86" s="492">
        <v>0</v>
      </c>
      <c r="I86" s="492">
        <v>0</v>
      </c>
      <c r="J86" s="492">
        <v>140711</v>
      </c>
      <c r="K86" s="492">
        <v>261700</v>
      </c>
      <c r="L86" s="492">
        <v>178223</v>
      </c>
      <c r="M86" s="492">
        <v>0</v>
      </c>
      <c r="N86" s="492">
        <v>79607</v>
      </c>
      <c r="O86" s="492">
        <v>0</v>
      </c>
      <c r="P86" s="492">
        <v>0</v>
      </c>
      <c r="Q86" s="492">
        <v>0</v>
      </c>
      <c r="R86" s="492">
        <v>0</v>
      </c>
      <c r="S86" s="492">
        <v>0</v>
      </c>
      <c r="T86" s="68" t="s">
        <v>760</v>
      </c>
      <c r="U86" s="68">
        <v>835523</v>
      </c>
      <c r="V86" s="493">
        <v>4.2142777413525581</v>
      </c>
      <c r="W86" s="68"/>
      <c r="X86" s="668">
        <v>14294446.849999998</v>
      </c>
      <c r="Y86" s="547">
        <v>19826007</v>
      </c>
      <c r="Z86" s="68">
        <f t="shared" si="12"/>
        <v>5531560.1500000022</v>
      </c>
      <c r="AA86" s="68">
        <f t="shared" si="13"/>
        <v>233115.30815097826</v>
      </c>
      <c r="AB86" s="68"/>
      <c r="AC86" s="493">
        <f>+abvfnd25!AH86</f>
        <v>133.92722979419892</v>
      </c>
      <c r="AD86" s="493">
        <f t="shared" si="14"/>
        <v>137.06645592829656</v>
      </c>
      <c r="AE86" s="494">
        <f t="shared" si="15"/>
        <v>3.1392261340976404</v>
      </c>
      <c r="AF86" s="657">
        <v>0</v>
      </c>
      <c r="AG86" s="547">
        <v>1</v>
      </c>
      <c r="AH86" s="493">
        <f t="shared" si="16"/>
        <v>137.06645592829656</v>
      </c>
      <c r="AI86" s="68"/>
      <c r="AJ86" s="68"/>
      <c r="AK86" s="458">
        <f>abvfnd25!AH86</f>
        <v>133.92722979419892</v>
      </c>
      <c r="AL86" s="455">
        <v>133.89376987463658</v>
      </c>
      <c r="AM86" s="458">
        <v>136.03411315556798</v>
      </c>
      <c r="AN86" s="458">
        <v>133.92722979419892</v>
      </c>
      <c r="AO86" s="456"/>
      <c r="AP86" s="493"/>
      <c r="AQ86" s="455"/>
      <c r="AR86" s="455"/>
      <c r="AS86" s="455"/>
      <c r="AT86" s="495">
        <f t="shared" si="17"/>
        <v>3.1392261340976404</v>
      </c>
      <c r="AU86" s="455"/>
      <c r="AV86" s="498"/>
      <c r="AW86" s="499"/>
      <c r="AX86" s="500">
        <f t="shared" si="23"/>
        <v>0</v>
      </c>
      <c r="AY86" s="458"/>
      <c r="AZ86" s="459"/>
      <c r="BA86" s="459"/>
      <c r="BB86" s="459"/>
      <c r="BC86" s="453"/>
      <c r="BE86" s="460">
        <f t="shared" si="18"/>
        <v>49.037042258330743</v>
      </c>
      <c r="BF86" s="453">
        <v>126.03704225833074</v>
      </c>
      <c r="BG86" s="488">
        <f t="shared" si="19"/>
        <v>-7.8901875358681792</v>
      </c>
      <c r="BH86" s="453">
        <v>126.03704225833074</v>
      </c>
      <c r="BI86" s="406">
        <f t="shared" si="20"/>
        <v>-11.02941366996582</v>
      </c>
      <c r="BJ86" s="653"/>
      <c r="BK86" s="453"/>
      <c r="BL86" s="453">
        <v>126.03704225833074</v>
      </c>
      <c r="BM86" s="406">
        <f t="shared" si="21"/>
        <v>-7.8901875358681792</v>
      </c>
      <c r="BO86" s="453">
        <v>126.03704225833074</v>
      </c>
      <c r="BP86" s="406">
        <f t="shared" si="22"/>
        <v>-11.02941366996582</v>
      </c>
      <c r="BR86" s="454"/>
    </row>
    <row r="87" spans="1:70" ht="11.25">
      <c r="A87" s="11">
        <v>78</v>
      </c>
      <c r="B87" s="69" t="s">
        <v>166</v>
      </c>
      <c r="C87" s="11">
        <v>1</v>
      </c>
      <c r="D87" s="492">
        <v>0</v>
      </c>
      <c r="E87" s="492">
        <v>0</v>
      </c>
      <c r="F87" s="492">
        <v>0</v>
      </c>
      <c r="G87" s="492">
        <v>0</v>
      </c>
      <c r="H87" s="492">
        <v>0</v>
      </c>
      <c r="I87" s="492">
        <v>0</v>
      </c>
      <c r="J87" s="492">
        <v>0</v>
      </c>
      <c r="K87" s="492">
        <v>0</v>
      </c>
      <c r="L87" s="492">
        <v>0</v>
      </c>
      <c r="M87" s="492">
        <v>0</v>
      </c>
      <c r="N87" s="492">
        <v>0</v>
      </c>
      <c r="O87" s="492">
        <v>0</v>
      </c>
      <c r="P87" s="492">
        <v>0</v>
      </c>
      <c r="Q87" s="492">
        <v>0</v>
      </c>
      <c r="R87" s="492">
        <v>0</v>
      </c>
      <c r="S87" s="492">
        <v>0</v>
      </c>
      <c r="T87" s="68" t="s">
        <v>762</v>
      </c>
      <c r="U87" s="68">
        <v>0</v>
      </c>
      <c r="V87" s="493">
        <v>0</v>
      </c>
      <c r="W87" s="68"/>
      <c r="X87" s="668">
        <v>6012595.3087300006</v>
      </c>
      <c r="Y87" s="547">
        <v>13928581</v>
      </c>
      <c r="Z87" s="68">
        <f t="shared" si="12"/>
        <v>7915985.6912699994</v>
      </c>
      <c r="AA87" s="68">
        <f t="shared" si="13"/>
        <v>0</v>
      </c>
      <c r="AB87" s="68"/>
      <c r="AC87" s="493">
        <f>+abvfnd25!AH87</f>
        <v>203.73308798879197</v>
      </c>
      <c r="AD87" s="493">
        <f t="shared" si="14"/>
        <v>231.65671868479768</v>
      </c>
      <c r="AE87" s="494">
        <f t="shared" si="15"/>
        <v>27.923630696005716</v>
      </c>
      <c r="AF87" s="657">
        <v>2</v>
      </c>
      <c r="AG87" s="547">
        <v>0</v>
      </c>
      <c r="AH87" s="493">
        <f t="shared" si="16"/>
        <v>203.73308798879197</v>
      </c>
      <c r="AI87" s="68"/>
      <c r="AJ87" s="68"/>
      <c r="AK87" s="458">
        <f>abvfnd25!AH87</f>
        <v>203.73308798879197</v>
      </c>
      <c r="AL87" s="455">
        <v>198.49663446991968</v>
      </c>
      <c r="AM87" s="458">
        <v>208.50523231570742</v>
      </c>
      <c r="AN87" s="458">
        <v>203.73308798879197</v>
      </c>
      <c r="AO87" s="456"/>
      <c r="AP87" s="493"/>
      <c r="AQ87" s="455"/>
      <c r="AR87" s="455"/>
      <c r="AS87" s="455"/>
      <c r="AT87" s="495">
        <f t="shared" si="17"/>
        <v>0</v>
      </c>
      <c r="AU87" s="455"/>
      <c r="AV87" s="498"/>
      <c r="AW87" s="499"/>
      <c r="AX87" s="500">
        <f t="shared" si="23"/>
        <v>0</v>
      </c>
      <c r="AY87" s="458"/>
      <c r="AZ87" s="459"/>
      <c r="BA87" s="459"/>
      <c r="BB87" s="459"/>
      <c r="BC87" s="453"/>
      <c r="BE87" s="460">
        <f t="shared" si="18"/>
        <v>120.49663446991968</v>
      </c>
      <c r="BF87" s="453">
        <v>198.49663446991968</v>
      </c>
      <c r="BG87" s="488">
        <f t="shared" si="19"/>
        <v>-5.2364535188722812</v>
      </c>
      <c r="BH87" s="453">
        <v>198.49663446991968</v>
      </c>
      <c r="BI87" s="406">
        <f t="shared" si="20"/>
        <v>-5.2364535188722812</v>
      </c>
      <c r="BJ87" s="653"/>
      <c r="BK87" s="453"/>
      <c r="BL87" s="453">
        <v>198.49663446991968</v>
      </c>
      <c r="BM87" s="406">
        <f t="shared" si="21"/>
        <v>-5.2364535188722812</v>
      </c>
      <c r="BO87" s="453">
        <v>198.49663446991968</v>
      </c>
      <c r="BP87" s="406">
        <f t="shared" si="22"/>
        <v>-5.2364535188722812</v>
      </c>
      <c r="BR87" s="454"/>
    </row>
    <row r="88" spans="1:70" ht="11.25">
      <c r="A88" s="11">
        <v>79</v>
      </c>
      <c r="B88" s="69" t="s">
        <v>167</v>
      </c>
      <c r="C88" s="11">
        <v>1</v>
      </c>
      <c r="D88" s="492">
        <v>0</v>
      </c>
      <c r="E88" s="492">
        <v>0</v>
      </c>
      <c r="F88" s="492">
        <v>0</v>
      </c>
      <c r="G88" s="492">
        <v>0</v>
      </c>
      <c r="H88" s="492">
        <v>0</v>
      </c>
      <c r="I88" s="492">
        <v>0</v>
      </c>
      <c r="J88" s="492">
        <v>0</v>
      </c>
      <c r="K88" s="492">
        <v>73468</v>
      </c>
      <c r="L88" s="492">
        <v>2886236</v>
      </c>
      <c r="M88" s="492">
        <v>0</v>
      </c>
      <c r="N88" s="492">
        <v>159151</v>
      </c>
      <c r="O88" s="492">
        <v>238067.34</v>
      </c>
      <c r="P88" s="492">
        <v>0</v>
      </c>
      <c r="Q88" s="492">
        <v>0</v>
      </c>
      <c r="R88" s="492">
        <v>0</v>
      </c>
      <c r="S88" s="492">
        <v>0</v>
      </c>
      <c r="T88" s="68" t="s">
        <v>760</v>
      </c>
      <c r="U88" s="68">
        <v>3356922.34</v>
      </c>
      <c r="V88" s="493">
        <v>5.6981848345494077</v>
      </c>
      <c r="W88" s="68"/>
      <c r="X88" s="668">
        <v>55951048.689999998</v>
      </c>
      <c r="Y88" s="547">
        <v>58912134.960000001</v>
      </c>
      <c r="Z88" s="68">
        <f t="shared" si="12"/>
        <v>2961086.2700000033</v>
      </c>
      <c r="AA88" s="68">
        <f t="shared" si="13"/>
        <v>168728.16877506493</v>
      </c>
      <c r="AB88" s="68"/>
      <c r="AC88" s="493">
        <f>+abvfnd25!AH88</f>
        <v>101.69575102725699</v>
      </c>
      <c r="AD88" s="493">
        <f t="shared" si="14"/>
        <v>104.99071628969131</v>
      </c>
      <c r="AE88" s="494">
        <f t="shared" si="15"/>
        <v>3.2949652624343173</v>
      </c>
      <c r="AF88" s="657">
        <v>233</v>
      </c>
      <c r="AG88" s="547">
        <v>1</v>
      </c>
      <c r="AH88" s="493">
        <f t="shared" si="16"/>
        <v>104.99071628969131</v>
      </c>
      <c r="AI88" s="68"/>
      <c r="AJ88" s="68"/>
      <c r="AK88" s="458">
        <f>abvfnd25!AH88</f>
        <v>101.69575102725699</v>
      </c>
      <c r="AL88" s="455">
        <v>101.00009787473614</v>
      </c>
      <c r="AM88" s="458">
        <v>101.24796910072646</v>
      </c>
      <c r="AN88" s="458">
        <v>101.69575102725699</v>
      </c>
      <c r="AO88" s="456"/>
      <c r="AP88" s="493"/>
      <c r="AQ88" s="455"/>
      <c r="AR88" s="455"/>
      <c r="AS88" s="455"/>
      <c r="AT88" s="495">
        <f t="shared" si="17"/>
        <v>3.2949652624343173</v>
      </c>
      <c r="AU88" s="455"/>
      <c r="AV88" s="498"/>
      <c r="AW88" s="499"/>
      <c r="AX88" s="500">
        <f t="shared" si="23"/>
        <v>0</v>
      </c>
      <c r="AY88" s="458"/>
      <c r="AZ88" s="459"/>
      <c r="BA88" s="459"/>
      <c r="BB88" s="459"/>
      <c r="BC88" s="453"/>
      <c r="BE88" s="460">
        <f t="shared" si="18"/>
        <v>22.02650068271204</v>
      </c>
      <c r="BF88" s="453">
        <v>101.02650068271204</v>
      </c>
      <c r="BG88" s="488">
        <f t="shared" si="19"/>
        <v>-0.66925034454494892</v>
      </c>
      <c r="BH88" s="453">
        <v>101.02650068271204</v>
      </c>
      <c r="BI88" s="406">
        <f t="shared" si="20"/>
        <v>-3.9642156069792662</v>
      </c>
      <c r="BJ88" s="653"/>
      <c r="BK88" s="453"/>
      <c r="BL88" s="453">
        <v>101.02650068271204</v>
      </c>
      <c r="BM88" s="406">
        <f t="shared" si="21"/>
        <v>-0.66925034454494892</v>
      </c>
      <c r="BO88" s="453">
        <v>101.02650068271204</v>
      </c>
      <c r="BP88" s="406">
        <f t="shared" si="22"/>
        <v>-3.9642156069792662</v>
      </c>
      <c r="BR88" s="454"/>
    </row>
    <row r="89" spans="1:70" ht="11.25">
      <c r="A89" s="11">
        <v>80</v>
      </c>
      <c r="B89" s="69" t="s">
        <v>168</v>
      </c>
      <c r="C89" s="11">
        <v>0</v>
      </c>
      <c r="D89" s="492">
        <v>0</v>
      </c>
      <c r="E89" s="492">
        <v>0</v>
      </c>
      <c r="F89" s="492">
        <v>0</v>
      </c>
      <c r="G89" s="492">
        <v>0</v>
      </c>
      <c r="H89" s="492">
        <v>0</v>
      </c>
      <c r="I89" s="492">
        <v>0</v>
      </c>
      <c r="J89" s="492">
        <v>0</v>
      </c>
      <c r="K89" s="492">
        <v>0</v>
      </c>
      <c r="L89" s="492">
        <v>0</v>
      </c>
      <c r="M89" s="492">
        <v>0</v>
      </c>
      <c r="N89" s="492">
        <v>0</v>
      </c>
      <c r="O89" s="492">
        <v>0</v>
      </c>
      <c r="P89" s="492">
        <v>0</v>
      </c>
      <c r="Q89" s="492">
        <v>0</v>
      </c>
      <c r="R89" s="492">
        <v>0</v>
      </c>
      <c r="S89" s="492">
        <v>0</v>
      </c>
      <c r="T89" s="68">
        <v>0</v>
      </c>
      <c r="U89" s="68">
        <v>0</v>
      </c>
      <c r="V89" s="493">
        <v>0</v>
      </c>
      <c r="W89" s="68"/>
      <c r="X89" s="668">
        <v>17354.29</v>
      </c>
      <c r="Y89" s="547">
        <v>17354</v>
      </c>
      <c r="Z89" s="68">
        <f t="shared" si="12"/>
        <v>0</v>
      </c>
      <c r="AA89" s="68">
        <f t="shared" si="13"/>
        <v>0</v>
      </c>
      <c r="AB89" s="68"/>
      <c r="AC89" s="493">
        <f>+abvfnd25!AH89</f>
        <v>0</v>
      </c>
      <c r="AD89" s="493">
        <f t="shared" si="14"/>
        <v>0</v>
      </c>
      <c r="AE89" s="494">
        <f t="shared" si="15"/>
        <v>0</v>
      </c>
      <c r="AF89" s="657">
        <v>0</v>
      </c>
      <c r="AG89" s="547" t="s">
        <v>761</v>
      </c>
      <c r="AH89" s="493">
        <f t="shared" si="16"/>
        <v>0</v>
      </c>
      <c r="AI89" s="68"/>
      <c r="AJ89" s="68"/>
      <c r="AK89" s="458">
        <f>abvfnd25!AH89</f>
        <v>0</v>
      </c>
      <c r="AL89" s="455">
        <v>0</v>
      </c>
      <c r="AM89" s="458">
        <v>0</v>
      </c>
      <c r="AN89" s="458">
        <v>0</v>
      </c>
      <c r="AO89" s="456"/>
      <c r="AP89" s="493"/>
      <c r="AQ89" s="455"/>
      <c r="AR89" s="455"/>
      <c r="AS89" s="455"/>
      <c r="AT89" s="495">
        <f t="shared" si="17"/>
        <v>0</v>
      </c>
      <c r="AU89" s="455"/>
      <c r="AV89" s="498"/>
      <c r="AW89" s="499"/>
      <c r="AX89" s="500">
        <f t="shared" si="23"/>
        <v>0</v>
      </c>
      <c r="AY89" s="458"/>
      <c r="AZ89" s="459"/>
      <c r="BA89" s="459"/>
      <c r="BB89" s="459"/>
      <c r="BC89" s="453"/>
      <c r="BE89" s="460">
        <f t="shared" si="18"/>
        <v>-80</v>
      </c>
      <c r="BF89" s="453">
        <v>0</v>
      </c>
      <c r="BG89" s="488">
        <f t="shared" si="19"/>
        <v>0</v>
      </c>
      <c r="BH89" s="453">
        <v>0</v>
      </c>
      <c r="BI89" s="406">
        <f t="shared" si="20"/>
        <v>0</v>
      </c>
      <c r="BJ89" s="653"/>
      <c r="BK89" s="453"/>
      <c r="BL89" s="453">
        <v>0</v>
      </c>
      <c r="BM89" s="406">
        <f t="shared" si="21"/>
        <v>0</v>
      </c>
      <c r="BO89" s="453">
        <v>0</v>
      </c>
      <c r="BP89" s="406">
        <f t="shared" si="22"/>
        <v>0</v>
      </c>
      <c r="BR89" s="454"/>
    </row>
    <row r="90" spans="1:70" ht="11.25">
      <c r="A90" s="11">
        <v>81</v>
      </c>
      <c r="B90" s="69" t="s">
        <v>169</v>
      </c>
      <c r="C90" s="11">
        <v>0</v>
      </c>
      <c r="D90" s="492">
        <v>0</v>
      </c>
      <c r="E90" s="492">
        <v>0</v>
      </c>
      <c r="F90" s="492">
        <v>0</v>
      </c>
      <c r="G90" s="492">
        <v>0</v>
      </c>
      <c r="H90" s="492">
        <v>0</v>
      </c>
      <c r="I90" s="492">
        <v>0</v>
      </c>
      <c r="J90" s="492">
        <v>0</v>
      </c>
      <c r="K90" s="492">
        <v>0</v>
      </c>
      <c r="L90" s="492">
        <v>0</v>
      </c>
      <c r="M90" s="492">
        <v>0</v>
      </c>
      <c r="N90" s="492">
        <v>0</v>
      </c>
      <c r="O90" s="492">
        <v>0</v>
      </c>
      <c r="P90" s="492">
        <v>0</v>
      </c>
      <c r="Q90" s="492">
        <v>0</v>
      </c>
      <c r="R90" s="492">
        <v>0</v>
      </c>
      <c r="S90" s="492">
        <v>0</v>
      </c>
      <c r="T90" s="68">
        <v>0</v>
      </c>
      <c r="U90" s="68">
        <v>0</v>
      </c>
      <c r="V90" s="493">
        <v>0</v>
      </c>
      <c r="W90" s="68"/>
      <c r="X90" s="668">
        <v>0</v>
      </c>
      <c r="Y90" s="547">
        <v>0</v>
      </c>
      <c r="Z90" s="68">
        <f t="shared" si="12"/>
        <v>0</v>
      </c>
      <c r="AA90" s="68">
        <f t="shared" si="13"/>
        <v>0</v>
      </c>
      <c r="AB90" s="68"/>
      <c r="AC90" s="493">
        <f>+abvfnd25!AH90</f>
        <v>0</v>
      </c>
      <c r="AD90" s="493">
        <f t="shared" si="14"/>
        <v>0</v>
      </c>
      <c r="AE90" s="494">
        <f t="shared" si="15"/>
        <v>0</v>
      </c>
      <c r="AF90" s="657">
        <v>0</v>
      </c>
      <c r="AG90" s="547" t="s">
        <v>761</v>
      </c>
      <c r="AH90" s="493">
        <f t="shared" si="16"/>
        <v>0</v>
      </c>
      <c r="AI90" s="68"/>
      <c r="AJ90" s="68"/>
      <c r="AK90" s="458">
        <f>abvfnd25!AH90</f>
        <v>0</v>
      </c>
      <c r="AL90" s="455">
        <v>0</v>
      </c>
      <c r="AM90" s="458">
        <v>0</v>
      </c>
      <c r="AN90" s="458">
        <v>0</v>
      </c>
      <c r="AO90" s="456"/>
      <c r="AP90" s="493"/>
      <c r="AQ90" s="455"/>
      <c r="AR90" s="455"/>
      <c r="AS90" s="455"/>
      <c r="AT90" s="495">
        <f t="shared" si="17"/>
        <v>0</v>
      </c>
      <c r="AU90" s="455"/>
      <c r="AV90" s="498"/>
      <c r="AW90" s="499"/>
      <c r="AX90" s="500">
        <f t="shared" si="23"/>
        <v>0</v>
      </c>
      <c r="AY90" s="458"/>
      <c r="AZ90" s="459"/>
      <c r="BA90" s="459"/>
      <c r="BB90" s="459"/>
      <c r="BC90" s="453"/>
      <c r="BE90" s="460">
        <f t="shared" si="18"/>
        <v>-81</v>
      </c>
      <c r="BF90" s="453">
        <v>0</v>
      </c>
      <c r="BG90" s="488">
        <f t="shared" si="19"/>
        <v>0</v>
      </c>
      <c r="BH90" s="453">
        <v>0</v>
      </c>
      <c r="BI90" s="406">
        <f t="shared" si="20"/>
        <v>0</v>
      </c>
      <c r="BJ90" s="653"/>
      <c r="BK90" s="453"/>
      <c r="BL90" s="453">
        <v>0</v>
      </c>
      <c r="BM90" s="406">
        <f t="shared" si="21"/>
        <v>0</v>
      </c>
      <c r="BO90" s="453">
        <v>0</v>
      </c>
      <c r="BP90" s="406">
        <f t="shared" si="22"/>
        <v>0</v>
      </c>
      <c r="BR90" s="454"/>
    </row>
    <row r="91" spans="1:70" ht="11.25">
      <c r="A91" s="11">
        <v>82</v>
      </c>
      <c r="B91" s="69" t="s">
        <v>170</v>
      </c>
      <c r="C91" s="11">
        <v>1</v>
      </c>
      <c r="D91" s="492">
        <v>0</v>
      </c>
      <c r="E91" s="492">
        <v>77288</v>
      </c>
      <c r="F91" s="492">
        <v>0</v>
      </c>
      <c r="G91" s="492">
        <v>0</v>
      </c>
      <c r="H91" s="492">
        <v>0</v>
      </c>
      <c r="I91" s="492">
        <v>0</v>
      </c>
      <c r="J91" s="492">
        <v>580110</v>
      </c>
      <c r="K91" s="492">
        <v>0</v>
      </c>
      <c r="L91" s="492">
        <v>1141929</v>
      </c>
      <c r="M91" s="492">
        <v>0</v>
      </c>
      <c r="N91" s="492">
        <v>0</v>
      </c>
      <c r="O91" s="492">
        <v>18350.78</v>
      </c>
      <c r="P91" s="492">
        <v>0</v>
      </c>
      <c r="Q91" s="492">
        <v>0</v>
      </c>
      <c r="R91" s="492">
        <v>0</v>
      </c>
      <c r="S91" s="492">
        <v>0</v>
      </c>
      <c r="T91" s="68" t="s">
        <v>762</v>
      </c>
      <c r="U91" s="68">
        <v>1817677.78</v>
      </c>
      <c r="V91" s="493">
        <v>3.4917588762211529</v>
      </c>
      <c r="W91" s="68"/>
      <c r="X91" s="668">
        <v>35054190.457200006</v>
      </c>
      <c r="Y91" s="547">
        <v>52056222.792998955</v>
      </c>
      <c r="Z91" s="68">
        <f t="shared" si="12"/>
        <v>17002032.335798949</v>
      </c>
      <c r="AA91" s="68">
        <f t="shared" si="13"/>
        <v>593669.97322325048</v>
      </c>
      <c r="AB91" s="68"/>
      <c r="AC91" s="493">
        <f>+abvfnd25!AH91</f>
        <v>148.98901315145432</v>
      </c>
      <c r="AD91" s="493">
        <f t="shared" si="14"/>
        <v>146.80856168283151</v>
      </c>
      <c r="AE91" s="494">
        <f t="shared" si="15"/>
        <v>-2.180451468622806</v>
      </c>
      <c r="AF91" s="657">
        <v>13</v>
      </c>
      <c r="AG91" s="547">
        <v>1</v>
      </c>
      <c r="AH91" s="493">
        <f t="shared" si="16"/>
        <v>146.80856168283151</v>
      </c>
      <c r="AI91" s="68"/>
      <c r="AJ91" s="68"/>
      <c r="AK91" s="458">
        <f>abvfnd25!AH91</f>
        <v>148.98901315145432</v>
      </c>
      <c r="AL91" s="455">
        <v>149.45150490130575</v>
      </c>
      <c r="AM91" s="458">
        <v>147.42057030564547</v>
      </c>
      <c r="AN91" s="458">
        <v>148.98901315145432</v>
      </c>
      <c r="AO91" s="456"/>
      <c r="AP91" s="493"/>
      <c r="AQ91" s="455"/>
      <c r="AR91" s="455"/>
      <c r="AS91" s="455"/>
      <c r="AT91" s="495">
        <f t="shared" si="17"/>
        <v>-2.180451468622806</v>
      </c>
      <c r="AU91" s="455"/>
      <c r="AV91" s="498"/>
      <c r="AW91" s="499"/>
      <c r="AX91" s="500">
        <f t="shared" si="23"/>
        <v>0</v>
      </c>
      <c r="AY91" s="458"/>
      <c r="AZ91" s="459"/>
      <c r="BA91" s="459"/>
      <c r="BB91" s="459"/>
      <c r="BC91" s="453"/>
      <c r="BE91" s="460">
        <f t="shared" si="18"/>
        <v>62.90112010452637</v>
      </c>
      <c r="BF91" s="453">
        <v>144.90112010452637</v>
      </c>
      <c r="BG91" s="488">
        <f t="shared" si="19"/>
        <v>-4.0878930469279453</v>
      </c>
      <c r="BH91" s="453">
        <v>144.90112010452637</v>
      </c>
      <c r="BI91" s="406">
        <f t="shared" si="20"/>
        <v>-1.9074415783051393</v>
      </c>
      <c r="BJ91" s="653"/>
      <c r="BK91" s="453"/>
      <c r="BL91" s="453">
        <v>144.90112010452637</v>
      </c>
      <c r="BM91" s="406">
        <f t="shared" si="21"/>
        <v>-4.0878930469279453</v>
      </c>
      <c r="BO91" s="453">
        <v>144.90112010452637</v>
      </c>
      <c r="BP91" s="406">
        <f t="shared" si="22"/>
        <v>-1.9074415783051393</v>
      </c>
      <c r="BR91" s="454"/>
    </row>
    <row r="92" spans="1:70" ht="11.25">
      <c r="A92" s="11">
        <v>83</v>
      </c>
      <c r="B92" s="69" t="s">
        <v>171</v>
      </c>
      <c r="C92" s="11">
        <v>1</v>
      </c>
      <c r="D92" s="492">
        <v>0</v>
      </c>
      <c r="E92" s="492">
        <v>0</v>
      </c>
      <c r="F92" s="492">
        <v>0</v>
      </c>
      <c r="G92" s="492">
        <v>0</v>
      </c>
      <c r="H92" s="492">
        <v>0</v>
      </c>
      <c r="I92" s="492">
        <v>0</v>
      </c>
      <c r="J92" s="492">
        <v>839791</v>
      </c>
      <c r="K92" s="492">
        <v>1242829</v>
      </c>
      <c r="L92" s="492">
        <v>1048479</v>
      </c>
      <c r="M92" s="492">
        <v>0</v>
      </c>
      <c r="N92" s="492">
        <v>80816</v>
      </c>
      <c r="O92" s="492">
        <v>13502.37</v>
      </c>
      <c r="P92" s="492">
        <v>0</v>
      </c>
      <c r="Q92" s="492">
        <v>0</v>
      </c>
      <c r="R92" s="492">
        <v>0</v>
      </c>
      <c r="S92" s="492">
        <v>0</v>
      </c>
      <c r="T92" s="68" t="s">
        <v>760</v>
      </c>
      <c r="U92" s="68">
        <v>3225417.37</v>
      </c>
      <c r="V92" s="493">
        <v>9.5594076811758963</v>
      </c>
      <c r="W92" s="68"/>
      <c r="X92" s="668">
        <v>27680260.599999998</v>
      </c>
      <c r="Y92" s="547">
        <v>33740765.93</v>
      </c>
      <c r="Z92" s="68">
        <f t="shared" si="12"/>
        <v>6060505.3300000019</v>
      </c>
      <c r="AA92" s="68">
        <f t="shared" si="13"/>
        <v>579348.4120340948</v>
      </c>
      <c r="AB92" s="68"/>
      <c r="AC92" s="493">
        <f>+abvfnd25!AH92</f>
        <v>114.67218631091694</v>
      </c>
      <c r="AD92" s="493">
        <f t="shared" si="14"/>
        <v>119.80168105052418</v>
      </c>
      <c r="AE92" s="494">
        <f t="shared" si="15"/>
        <v>5.1294947396072388</v>
      </c>
      <c r="AF92" s="657">
        <v>11</v>
      </c>
      <c r="AG92" s="547">
        <v>1</v>
      </c>
      <c r="AH92" s="493">
        <f t="shared" si="16"/>
        <v>119.80168105052418</v>
      </c>
      <c r="AI92" s="68"/>
      <c r="AJ92" s="68"/>
      <c r="AK92" s="458">
        <f>abvfnd25!AH92</f>
        <v>114.67218631091694</v>
      </c>
      <c r="AL92" s="455">
        <v>109.59170408585103</v>
      </c>
      <c r="AM92" s="458">
        <v>113.23700958654818</v>
      </c>
      <c r="AN92" s="458">
        <v>114.67218631091694</v>
      </c>
      <c r="AO92" s="456"/>
      <c r="AP92" s="493"/>
      <c r="AQ92" s="455"/>
      <c r="AR92" s="455"/>
      <c r="AS92" s="455"/>
      <c r="AT92" s="495">
        <f t="shared" si="17"/>
        <v>5.1294947396072388</v>
      </c>
      <c r="AU92" s="455"/>
      <c r="AV92" s="498"/>
      <c r="AW92" s="499"/>
      <c r="AX92" s="500">
        <f t="shared" si="23"/>
        <v>0</v>
      </c>
      <c r="AY92" s="458"/>
      <c r="AZ92" s="459"/>
      <c r="BA92" s="459"/>
      <c r="BB92" s="459"/>
      <c r="BC92" s="453"/>
      <c r="BE92" s="460">
        <f t="shared" si="18"/>
        <v>26.591704085851035</v>
      </c>
      <c r="BF92" s="453">
        <v>109.59170408585103</v>
      </c>
      <c r="BG92" s="488">
        <f t="shared" si="19"/>
        <v>-5.0804822250659072</v>
      </c>
      <c r="BH92" s="453">
        <v>109.59170408585103</v>
      </c>
      <c r="BI92" s="406">
        <f t="shared" si="20"/>
        <v>-10.209976964673146</v>
      </c>
      <c r="BJ92" s="653"/>
      <c r="BK92" s="453"/>
      <c r="BL92" s="453">
        <v>109.59170408585103</v>
      </c>
      <c r="BM92" s="406">
        <f t="shared" si="21"/>
        <v>-5.0804822250659072</v>
      </c>
      <c r="BO92" s="453">
        <v>109.59170408585103</v>
      </c>
      <c r="BP92" s="406">
        <f t="shared" si="22"/>
        <v>-10.209976964673146</v>
      </c>
      <c r="BR92" s="454"/>
    </row>
    <row r="93" spans="1:70" ht="11.25">
      <c r="A93" s="11">
        <v>84</v>
      </c>
      <c r="B93" s="69" t="s">
        <v>172</v>
      </c>
      <c r="C93" s="11">
        <v>0</v>
      </c>
      <c r="D93" s="492">
        <v>0</v>
      </c>
      <c r="E93" s="492">
        <v>0</v>
      </c>
      <c r="F93" s="492">
        <v>0</v>
      </c>
      <c r="G93" s="492">
        <v>0</v>
      </c>
      <c r="H93" s="492">
        <v>0</v>
      </c>
      <c r="I93" s="492">
        <v>0</v>
      </c>
      <c r="J93" s="492">
        <v>0</v>
      </c>
      <c r="K93" s="492">
        <v>0</v>
      </c>
      <c r="L93" s="492">
        <v>0</v>
      </c>
      <c r="M93" s="492">
        <v>0</v>
      </c>
      <c r="N93" s="492">
        <v>0</v>
      </c>
      <c r="O93" s="492">
        <v>0</v>
      </c>
      <c r="P93" s="492">
        <v>0</v>
      </c>
      <c r="Q93" s="492">
        <v>0</v>
      </c>
      <c r="R93" s="492">
        <v>0</v>
      </c>
      <c r="S93" s="492">
        <v>0</v>
      </c>
      <c r="T93" s="68">
        <v>0</v>
      </c>
      <c r="U93" s="68">
        <v>0</v>
      </c>
      <c r="V93" s="493">
        <v>0</v>
      </c>
      <c r="W93" s="68"/>
      <c r="X93" s="668">
        <v>448617.29999999993</v>
      </c>
      <c r="Y93" s="547">
        <v>448617</v>
      </c>
      <c r="Z93" s="68">
        <f t="shared" si="12"/>
        <v>0</v>
      </c>
      <c r="AA93" s="68">
        <f t="shared" si="13"/>
        <v>0</v>
      </c>
      <c r="AB93" s="68"/>
      <c r="AC93" s="493">
        <f>+abvfnd25!AH93</f>
        <v>0</v>
      </c>
      <c r="AD93" s="493">
        <f t="shared" si="14"/>
        <v>0</v>
      </c>
      <c r="AE93" s="494">
        <f t="shared" si="15"/>
        <v>0</v>
      </c>
      <c r="AF93" s="657">
        <v>0</v>
      </c>
      <c r="AG93" s="547" t="s">
        <v>761</v>
      </c>
      <c r="AH93" s="493">
        <f t="shared" si="16"/>
        <v>0</v>
      </c>
      <c r="AI93" s="68"/>
      <c r="AJ93" s="68"/>
      <c r="AK93" s="458">
        <f>abvfnd25!AH93</f>
        <v>0</v>
      </c>
      <c r="AL93" s="455">
        <v>0</v>
      </c>
      <c r="AM93" s="458">
        <v>0</v>
      </c>
      <c r="AN93" s="458">
        <v>0</v>
      </c>
      <c r="AO93" s="456"/>
      <c r="AP93" s="493"/>
      <c r="AQ93" s="455"/>
      <c r="AR93" s="455"/>
      <c r="AS93" s="455"/>
      <c r="AT93" s="495">
        <f t="shared" si="17"/>
        <v>0</v>
      </c>
      <c r="AU93" s="455"/>
      <c r="AV93" s="498"/>
      <c r="AW93" s="499"/>
      <c r="AX93" s="500">
        <f t="shared" si="23"/>
        <v>0</v>
      </c>
      <c r="AY93" s="458"/>
      <c r="AZ93" s="459"/>
      <c r="BA93" s="459"/>
      <c r="BB93" s="459"/>
      <c r="BC93" s="453"/>
      <c r="BE93" s="460">
        <f t="shared" si="18"/>
        <v>-84</v>
      </c>
      <c r="BF93" s="453">
        <v>0</v>
      </c>
      <c r="BG93" s="488">
        <f t="shared" si="19"/>
        <v>0</v>
      </c>
      <c r="BH93" s="453">
        <v>0</v>
      </c>
      <c r="BI93" s="406">
        <f t="shared" si="20"/>
        <v>0</v>
      </c>
      <c r="BJ93" s="653"/>
      <c r="BK93" s="453"/>
      <c r="BL93" s="453">
        <v>0</v>
      </c>
      <c r="BM93" s="406">
        <f t="shared" si="21"/>
        <v>0</v>
      </c>
      <c r="BO93" s="453">
        <v>0</v>
      </c>
      <c r="BP93" s="406">
        <f t="shared" si="22"/>
        <v>0</v>
      </c>
      <c r="BR93" s="454"/>
    </row>
    <row r="94" spans="1:70" ht="11.25">
      <c r="A94" s="11">
        <v>85</v>
      </c>
      <c r="B94" s="69" t="s">
        <v>173</v>
      </c>
      <c r="C94" s="11">
        <v>1</v>
      </c>
      <c r="D94" s="492">
        <v>0</v>
      </c>
      <c r="E94" s="492">
        <v>0</v>
      </c>
      <c r="F94" s="492">
        <v>0</v>
      </c>
      <c r="G94" s="492">
        <v>0</v>
      </c>
      <c r="H94" s="492">
        <v>0</v>
      </c>
      <c r="I94" s="492">
        <v>0</v>
      </c>
      <c r="J94" s="492">
        <v>0</v>
      </c>
      <c r="K94" s="492">
        <v>0</v>
      </c>
      <c r="L94" s="492">
        <v>0</v>
      </c>
      <c r="M94" s="492">
        <v>0</v>
      </c>
      <c r="N94" s="492">
        <v>0</v>
      </c>
      <c r="O94" s="492">
        <v>0</v>
      </c>
      <c r="P94" s="492">
        <v>0</v>
      </c>
      <c r="Q94" s="492">
        <v>0</v>
      </c>
      <c r="R94" s="492">
        <v>0</v>
      </c>
      <c r="S94" s="492">
        <v>0</v>
      </c>
      <c r="T94" s="68" t="s">
        <v>762</v>
      </c>
      <c r="U94" s="68">
        <v>0</v>
      </c>
      <c r="V94" s="493">
        <v>0</v>
      </c>
      <c r="W94" s="68"/>
      <c r="X94" s="668">
        <v>2811123.1</v>
      </c>
      <c r="Y94" s="547">
        <v>5674916.4000000004</v>
      </c>
      <c r="Z94" s="68">
        <f t="shared" si="12"/>
        <v>2863793.3000000003</v>
      </c>
      <c r="AA94" s="68">
        <f t="shared" si="13"/>
        <v>0</v>
      </c>
      <c r="AB94" s="68"/>
      <c r="AC94" s="493">
        <f>+abvfnd25!AH94</f>
        <v>181.70178182239604</v>
      </c>
      <c r="AD94" s="493">
        <f t="shared" si="14"/>
        <v>201.87363548753879</v>
      </c>
      <c r="AE94" s="494">
        <f t="shared" si="15"/>
        <v>20.171853665142748</v>
      </c>
      <c r="AF94" s="657">
        <v>0</v>
      </c>
      <c r="AG94" s="547">
        <v>0</v>
      </c>
      <c r="AH94" s="493">
        <f t="shared" si="16"/>
        <v>181.70178182239604</v>
      </c>
      <c r="AI94" s="68"/>
      <c r="AJ94" s="68"/>
      <c r="AK94" s="458">
        <f>abvfnd25!AH94</f>
        <v>181.70178182239604</v>
      </c>
      <c r="AL94" s="455">
        <v>185.02851418504596</v>
      </c>
      <c r="AM94" s="458">
        <v>192.38690826373588</v>
      </c>
      <c r="AN94" s="458">
        <v>181.70178182239604</v>
      </c>
      <c r="AO94" s="456"/>
      <c r="AP94" s="493"/>
      <c r="AQ94" s="455"/>
      <c r="AR94" s="455"/>
      <c r="AS94" s="455"/>
      <c r="AT94" s="495">
        <f t="shared" si="17"/>
        <v>0</v>
      </c>
      <c r="AU94" s="455"/>
      <c r="AV94" s="498"/>
      <c r="AW94" s="499"/>
      <c r="AX94" s="500">
        <f t="shared" si="23"/>
        <v>0</v>
      </c>
      <c r="AY94" s="458"/>
      <c r="AZ94" s="459"/>
      <c r="BA94" s="459"/>
      <c r="BB94" s="459"/>
      <c r="BC94" s="453"/>
      <c r="BE94" s="460">
        <f t="shared" si="18"/>
        <v>86.794452899711047</v>
      </c>
      <c r="BF94" s="453">
        <v>171.79445289971105</v>
      </c>
      <c r="BG94" s="488">
        <f t="shared" si="19"/>
        <v>-9.9073289226849965</v>
      </c>
      <c r="BH94" s="453">
        <v>171.79445289971105</v>
      </c>
      <c r="BI94" s="406">
        <f t="shared" si="20"/>
        <v>-9.9073289226849965</v>
      </c>
      <c r="BJ94" s="653"/>
      <c r="BK94" s="453"/>
      <c r="BL94" s="453">
        <v>171.79445289971105</v>
      </c>
      <c r="BM94" s="406">
        <f t="shared" si="21"/>
        <v>-9.9073289226849965</v>
      </c>
      <c r="BO94" s="453">
        <v>171.79445289971105</v>
      </c>
      <c r="BP94" s="406">
        <f t="shared" si="22"/>
        <v>-9.9073289226849965</v>
      </c>
      <c r="BR94" s="454"/>
    </row>
    <row r="95" spans="1:70" ht="11.25">
      <c r="A95" s="11">
        <v>86</v>
      </c>
      <c r="B95" s="69" t="s">
        <v>174</v>
      </c>
      <c r="C95" s="11">
        <v>1</v>
      </c>
      <c r="D95" s="492">
        <v>0</v>
      </c>
      <c r="E95" s="492">
        <v>0</v>
      </c>
      <c r="F95" s="492">
        <v>0</v>
      </c>
      <c r="G95" s="492">
        <v>0</v>
      </c>
      <c r="H95" s="492">
        <v>0</v>
      </c>
      <c r="I95" s="492">
        <v>0</v>
      </c>
      <c r="J95" s="492">
        <v>0</v>
      </c>
      <c r="K95" s="492">
        <v>0</v>
      </c>
      <c r="L95" s="492">
        <v>0</v>
      </c>
      <c r="M95" s="492">
        <v>0</v>
      </c>
      <c r="N95" s="492">
        <v>0</v>
      </c>
      <c r="O95" s="492">
        <v>0</v>
      </c>
      <c r="P95" s="492">
        <v>0</v>
      </c>
      <c r="Q95" s="492">
        <v>0</v>
      </c>
      <c r="R95" s="492">
        <v>0</v>
      </c>
      <c r="S95" s="492">
        <v>0</v>
      </c>
      <c r="T95" s="68" t="s">
        <v>762</v>
      </c>
      <c r="U95" s="68">
        <v>0</v>
      </c>
      <c r="V95" s="493">
        <v>0</v>
      </c>
      <c r="W95" s="68"/>
      <c r="X95" s="668">
        <v>23886649.57</v>
      </c>
      <c r="Y95" s="547">
        <v>27767804.899999999</v>
      </c>
      <c r="Z95" s="68">
        <f t="shared" si="12"/>
        <v>3881155.3299999982</v>
      </c>
      <c r="AA95" s="68">
        <f t="shared" si="13"/>
        <v>0</v>
      </c>
      <c r="AB95" s="68"/>
      <c r="AC95" s="493">
        <f>+abvfnd25!AH95</f>
        <v>115.45248310009183</v>
      </c>
      <c r="AD95" s="493">
        <f t="shared" si="14"/>
        <v>116.24821982097674</v>
      </c>
      <c r="AE95" s="494">
        <f t="shared" si="15"/>
        <v>0.79573672088491776</v>
      </c>
      <c r="AF95" s="657">
        <v>127</v>
      </c>
      <c r="AG95" s="547">
        <v>0</v>
      </c>
      <c r="AH95" s="493">
        <f t="shared" si="16"/>
        <v>115.45248310009183</v>
      </c>
      <c r="AI95" s="68"/>
      <c r="AJ95" s="68"/>
      <c r="AK95" s="458">
        <f>abvfnd25!AH95</f>
        <v>115.45248310009183</v>
      </c>
      <c r="AL95" s="455">
        <v>115.54571487511393</v>
      </c>
      <c r="AM95" s="458">
        <v>114.53211232633467</v>
      </c>
      <c r="AN95" s="458">
        <v>115.45248310009183</v>
      </c>
      <c r="AO95" s="456"/>
      <c r="AP95" s="493"/>
      <c r="AQ95" s="455"/>
      <c r="AR95" s="455"/>
      <c r="AS95" s="455"/>
      <c r="AT95" s="495">
        <f t="shared" si="17"/>
        <v>0</v>
      </c>
      <c r="AU95" s="455"/>
      <c r="AV95" s="498"/>
      <c r="AW95" s="499"/>
      <c r="AX95" s="500">
        <f t="shared" si="23"/>
        <v>0</v>
      </c>
      <c r="AY95" s="458"/>
      <c r="AZ95" s="459"/>
      <c r="BA95" s="459"/>
      <c r="BB95" s="459"/>
      <c r="BC95" s="453"/>
      <c r="BE95" s="460">
        <f t="shared" si="18"/>
        <v>24.185280409109907</v>
      </c>
      <c r="BF95" s="453">
        <v>110.18528040910991</v>
      </c>
      <c r="BG95" s="488">
        <f t="shared" si="19"/>
        <v>-5.2672026909819181</v>
      </c>
      <c r="BH95" s="453">
        <v>110.18528040910991</v>
      </c>
      <c r="BI95" s="406">
        <f t="shared" si="20"/>
        <v>-5.2672026909819181</v>
      </c>
      <c r="BJ95" s="653"/>
      <c r="BK95" s="453"/>
      <c r="BL95" s="453">
        <v>110.18528040910991</v>
      </c>
      <c r="BM95" s="406">
        <f t="shared" si="21"/>
        <v>-5.2672026909819181</v>
      </c>
      <c r="BO95" s="453">
        <v>110.18528040910991</v>
      </c>
      <c r="BP95" s="406">
        <f t="shared" si="22"/>
        <v>-5.2672026909819181</v>
      </c>
      <c r="BR95" s="454"/>
    </row>
    <row r="96" spans="1:70" ht="11.25">
      <c r="A96" s="11">
        <v>87</v>
      </c>
      <c r="B96" s="69" t="s">
        <v>175</v>
      </c>
      <c r="C96" s="11">
        <v>1</v>
      </c>
      <c r="D96" s="492">
        <v>0</v>
      </c>
      <c r="E96" s="492">
        <v>0</v>
      </c>
      <c r="F96" s="492">
        <v>0</v>
      </c>
      <c r="G96" s="492">
        <v>0</v>
      </c>
      <c r="H96" s="492">
        <v>0</v>
      </c>
      <c r="I96" s="492">
        <v>151461</v>
      </c>
      <c r="J96" s="492">
        <v>1907298</v>
      </c>
      <c r="K96" s="492">
        <v>227115</v>
      </c>
      <c r="L96" s="492">
        <v>1147554</v>
      </c>
      <c r="M96" s="492">
        <v>0</v>
      </c>
      <c r="N96" s="492">
        <v>38265</v>
      </c>
      <c r="O96" s="492">
        <v>30703.47</v>
      </c>
      <c r="P96" s="492">
        <v>0</v>
      </c>
      <c r="Q96" s="492">
        <v>0</v>
      </c>
      <c r="R96" s="492">
        <v>0</v>
      </c>
      <c r="S96" s="492">
        <v>0</v>
      </c>
      <c r="T96" s="68" t="s">
        <v>760</v>
      </c>
      <c r="U96" s="68">
        <v>3502396.47</v>
      </c>
      <c r="V96" s="493">
        <v>7.494858788595125</v>
      </c>
      <c r="W96" s="68"/>
      <c r="X96" s="668">
        <v>34975334.979999997</v>
      </c>
      <c r="Y96" s="547">
        <v>46730653.222307175</v>
      </c>
      <c r="Z96" s="68">
        <f t="shared" si="12"/>
        <v>11755318.242307179</v>
      </c>
      <c r="AA96" s="68">
        <f t="shared" si="13"/>
        <v>881044.50241088565</v>
      </c>
      <c r="AB96" s="68"/>
      <c r="AC96" s="493">
        <f>+abvfnd25!AH96</f>
        <v>131.36954737843988</v>
      </c>
      <c r="AD96" s="493">
        <f t="shared" si="14"/>
        <v>131.09126401824184</v>
      </c>
      <c r="AE96" s="494">
        <f t="shared" si="15"/>
        <v>-0.27828336019803146</v>
      </c>
      <c r="AF96" s="657">
        <v>22</v>
      </c>
      <c r="AG96" s="547">
        <v>1</v>
      </c>
      <c r="AH96" s="493">
        <f t="shared" si="16"/>
        <v>131.09126401824184</v>
      </c>
      <c r="AI96" s="68"/>
      <c r="AJ96" s="68"/>
      <c r="AK96" s="458">
        <f>abvfnd25!AH96</f>
        <v>131.36954737843988</v>
      </c>
      <c r="AL96" s="455">
        <v>137.88295296642625</v>
      </c>
      <c r="AM96" s="458">
        <v>132.37516345861448</v>
      </c>
      <c r="AN96" s="458">
        <v>131.36954737843988</v>
      </c>
      <c r="AO96" s="456"/>
      <c r="AP96" s="493"/>
      <c r="AQ96" s="455"/>
      <c r="AR96" s="455"/>
      <c r="AS96" s="455"/>
      <c r="AT96" s="495">
        <f t="shared" si="17"/>
        <v>-0.27828336019803146</v>
      </c>
      <c r="AU96" s="455"/>
      <c r="AV96" s="498"/>
      <c r="AW96" s="499"/>
      <c r="AX96" s="500">
        <f t="shared" si="23"/>
        <v>0</v>
      </c>
      <c r="AY96" s="458"/>
      <c r="AZ96" s="459"/>
      <c r="BA96" s="459"/>
      <c r="BB96" s="459"/>
      <c r="BC96" s="453"/>
      <c r="BE96" s="460">
        <f t="shared" si="18"/>
        <v>46.245267390320976</v>
      </c>
      <c r="BF96" s="453">
        <v>133.24526739032098</v>
      </c>
      <c r="BG96" s="488">
        <f t="shared" si="19"/>
        <v>1.8757200118810999</v>
      </c>
      <c r="BH96" s="453">
        <v>133.24526739032098</v>
      </c>
      <c r="BI96" s="406">
        <f t="shared" si="20"/>
        <v>2.1540033720791314</v>
      </c>
      <c r="BJ96" s="653"/>
      <c r="BK96" s="453"/>
      <c r="BL96" s="453">
        <v>133.24526739032098</v>
      </c>
      <c r="BM96" s="406">
        <f t="shared" si="21"/>
        <v>1.8757200118810999</v>
      </c>
      <c r="BO96" s="453">
        <v>133.24526739032098</v>
      </c>
      <c r="BP96" s="406">
        <f t="shared" si="22"/>
        <v>2.1540033720791314</v>
      </c>
      <c r="BR96" s="454"/>
    </row>
    <row r="97" spans="1:70" ht="11.25">
      <c r="A97" s="11">
        <v>88</v>
      </c>
      <c r="B97" s="69" t="s">
        <v>176</v>
      </c>
      <c r="C97" s="11">
        <v>1</v>
      </c>
      <c r="D97" s="492">
        <v>0</v>
      </c>
      <c r="E97" s="492">
        <v>0</v>
      </c>
      <c r="F97" s="492">
        <v>0</v>
      </c>
      <c r="G97" s="492">
        <v>0</v>
      </c>
      <c r="H97" s="492">
        <v>0</v>
      </c>
      <c r="I97" s="492">
        <v>0</v>
      </c>
      <c r="J97" s="492">
        <v>598000</v>
      </c>
      <c r="K97" s="492">
        <v>728000</v>
      </c>
      <c r="L97" s="492">
        <v>2815416</v>
      </c>
      <c r="M97" s="492">
        <v>0</v>
      </c>
      <c r="N97" s="492">
        <v>49333</v>
      </c>
      <c r="O97" s="492">
        <v>22398.6</v>
      </c>
      <c r="P97" s="492">
        <v>0</v>
      </c>
      <c r="Q97" s="492">
        <v>0</v>
      </c>
      <c r="R97" s="492">
        <v>0</v>
      </c>
      <c r="S97" s="492">
        <v>0</v>
      </c>
      <c r="T97" s="68" t="s">
        <v>760</v>
      </c>
      <c r="U97" s="68">
        <v>4213147.5999999996</v>
      </c>
      <c r="V97" s="493">
        <v>7.0626535104610078</v>
      </c>
      <c r="W97" s="68"/>
      <c r="X97" s="668">
        <v>45287684.259999998</v>
      </c>
      <c r="Y97" s="547">
        <v>59653890.619999997</v>
      </c>
      <c r="Z97" s="68">
        <f t="shared" si="12"/>
        <v>14366206.359999999</v>
      </c>
      <c r="AA97" s="68">
        <f t="shared" si="13"/>
        <v>1014635.3778046125</v>
      </c>
      <c r="AB97" s="68"/>
      <c r="AC97" s="493">
        <f>+abvfnd25!AH97</f>
        <v>128.02257647353434</v>
      </c>
      <c r="AD97" s="493">
        <f t="shared" si="14"/>
        <v>129.48168183107578</v>
      </c>
      <c r="AE97" s="494">
        <f t="shared" si="15"/>
        <v>1.4591053575414321</v>
      </c>
      <c r="AF97" s="657">
        <v>21</v>
      </c>
      <c r="AG97" s="547">
        <v>1</v>
      </c>
      <c r="AH97" s="493">
        <f t="shared" si="16"/>
        <v>129.48168183107578</v>
      </c>
      <c r="AI97" s="68"/>
      <c r="AJ97" s="68"/>
      <c r="AK97" s="458">
        <f>abvfnd25!AH97</f>
        <v>128.02257647353434</v>
      </c>
      <c r="AL97" s="455">
        <v>132.28108588556685</v>
      </c>
      <c r="AM97" s="458">
        <v>128.85703051660352</v>
      </c>
      <c r="AN97" s="458">
        <v>128.02257647353434</v>
      </c>
      <c r="AO97" s="456"/>
      <c r="AP97" s="493"/>
      <c r="AQ97" s="455"/>
      <c r="AR97" s="455"/>
      <c r="AS97" s="455"/>
      <c r="AT97" s="495">
        <f t="shared" si="17"/>
        <v>1.4591053575414321</v>
      </c>
      <c r="AU97" s="455"/>
      <c r="AV97" s="498"/>
      <c r="AW97" s="499"/>
      <c r="AX97" s="500">
        <f t="shared" si="23"/>
        <v>0</v>
      </c>
      <c r="AY97" s="458"/>
      <c r="AZ97" s="459"/>
      <c r="BA97" s="459"/>
      <c r="BB97" s="459"/>
      <c r="BC97" s="453"/>
      <c r="BE97" s="460">
        <f t="shared" si="18"/>
        <v>44.281085885566853</v>
      </c>
      <c r="BF97" s="453">
        <v>132.28108588556685</v>
      </c>
      <c r="BG97" s="488">
        <f t="shared" si="19"/>
        <v>4.2585094120325095</v>
      </c>
      <c r="BH97" s="453">
        <v>132.28108588556685</v>
      </c>
      <c r="BI97" s="406">
        <f t="shared" si="20"/>
        <v>2.7994040544910774</v>
      </c>
      <c r="BJ97" s="653"/>
      <c r="BK97" s="453"/>
      <c r="BL97" s="453">
        <v>132.28108588556685</v>
      </c>
      <c r="BM97" s="406">
        <f t="shared" si="21"/>
        <v>4.2585094120325095</v>
      </c>
      <c r="BO97" s="453">
        <v>132.28108588556685</v>
      </c>
      <c r="BP97" s="406">
        <f t="shared" si="22"/>
        <v>2.7994040544910774</v>
      </c>
      <c r="BR97" s="454"/>
    </row>
    <row r="98" spans="1:70" ht="11.25">
      <c r="A98" s="11">
        <v>89</v>
      </c>
      <c r="B98" s="69" t="s">
        <v>177</v>
      </c>
      <c r="C98" s="11">
        <v>1</v>
      </c>
      <c r="D98" s="492">
        <v>19197</v>
      </c>
      <c r="E98" s="492">
        <v>0</v>
      </c>
      <c r="F98" s="492">
        <v>0</v>
      </c>
      <c r="G98" s="492">
        <v>0</v>
      </c>
      <c r="H98" s="492">
        <v>0</v>
      </c>
      <c r="I98" s="492">
        <v>0</v>
      </c>
      <c r="J98" s="492">
        <v>188236</v>
      </c>
      <c r="K98" s="492">
        <v>0</v>
      </c>
      <c r="L98" s="492">
        <v>470499</v>
      </c>
      <c r="M98" s="492">
        <v>0</v>
      </c>
      <c r="N98" s="492">
        <v>12198</v>
      </c>
      <c r="O98" s="492">
        <v>72792.72</v>
      </c>
      <c r="P98" s="492">
        <v>0</v>
      </c>
      <c r="Q98" s="492">
        <v>0</v>
      </c>
      <c r="R98" s="492">
        <v>0</v>
      </c>
      <c r="S98" s="492">
        <v>0</v>
      </c>
      <c r="T98" s="68" t="s">
        <v>762</v>
      </c>
      <c r="U98" s="68">
        <v>762922.72</v>
      </c>
      <c r="V98" s="493">
        <v>4.7769736481363241</v>
      </c>
      <c r="W98" s="68"/>
      <c r="X98" s="668">
        <v>6271711.71</v>
      </c>
      <c r="Y98" s="547">
        <v>15970837.944597928</v>
      </c>
      <c r="Z98" s="68">
        <f t="shared" si="12"/>
        <v>9699126.2345979288</v>
      </c>
      <c r="AA98" s="68">
        <f t="shared" si="13"/>
        <v>463324.70432621997</v>
      </c>
      <c r="AB98" s="68"/>
      <c r="AC98" s="493">
        <f>+abvfnd25!AH98</f>
        <v>210.07412939437708</v>
      </c>
      <c r="AD98" s="493">
        <f t="shared" si="14"/>
        <v>247.26125748965126</v>
      </c>
      <c r="AE98" s="494">
        <f t="shared" si="15"/>
        <v>37.187128095274176</v>
      </c>
      <c r="AF98" s="657">
        <v>30</v>
      </c>
      <c r="AG98" s="547">
        <v>1</v>
      </c>
      <c r="AH98" s="493">
        <f t="shared" si="16"/>
        <v>247.26125748965126</v>
      </c>
      <c r="AI98" s="68"/>
      <c r="AJ98" s="68"/>
      <c r="AK98" s="458">
        <f>abvfnd25!AH98</f>
        <v>210.07412939437708</v>
      </c>
      <c r="AL98" s="455">
        <v>212.89067607467217</v>
      </c>
      <c r="AM98" s="458">
        <v>231.73550076351083</v>
      </c>
      <c r="AN98" s="458">
        <v>210.07412939437708</v>
      </c>
      <c r="AO98" s="456"/>
      <c r="AP98" s="493"/>
      <c r="AQ98" s="455"/>
      <c r="AR98" s="455"/>
      <c r="AS98" s="455"/>
      <c r="AT98" s="495">
        <f t="shared" si="17"/>
        <v>37.187128095274176</v>
      </c>
      <c r="AU98" s="455"/>
      <c r="AV98" s="498"/>
      <c r="AW98" s="499"/>
      <c r="AX98" s="500">
        <f t="shared" si="23"/>
        <v>0</v>
      </c>
      <c r="AY98" s="458"/>
      <c r="AZ98" s="459"/>
      <c r="BA98" s="459"/>
      <c r="BB98" s="459"/>
      <c r="BC98" s="453"/>
      <c r="BE98" s="460">
        <f t="shared" si="18"/>
        <v>109.56242391317059</v>
      </c>
      <c r="BF98" s="453">
        <v>198.56242391317059</v>
      </c>
      <c r="BG98" s="488">
        <f t="shared" si="19"/>
        <v>-11.511705481206491</v>
      </c>
      <c r="BH98" s="453">
        <v>198.56242391317059</v>
      </c>
      <c r="BI98" s="406">
        <f t="shared" si="20"/>
        <v>-48.698833576480666</v>
      </c>
      <c r="BJ98" s="653"/>
      <c r="BK98" s="453"/>
      <c r="BL98" s="453">
        <v>198.56242391317059</v>
      </c>
      <c r="BM98" s="406">
        <f t="shared" si="21"/>
        <v>-11.511705481206491</v>
      </c>
      <c r="BO98" s="453">
        <v>198.56242391317059</v>
      </c>
      <c r="BP98" s="406">
        <f t="shared" si="22"/>
        <v>-48.698833576480666</v>
      </c>
      <c r="BR98" s="454"/>
    </row>
    <row r="99" spans="1:70" ht="11.25">
      <c r="A99" s="11">
        <v>90</v>
      </c>
      <c r="B99" s="69" t="s">
        <v>178</v>
      </c>
      <c r="C99" s="11">
        <v>0</v>
      </c>
      <c r="D99" s="492">
        <v>0</v>
      </c>
      <c r="E99" s="492">
        <v>0</v>
      </c>
      <c r="F99" s="492">
        <v>0</v>
      </c>
      <c r="G99" s="492">
        <v>0</v>
      </c>
      <c r="H99" s="492">
        <v>0</v>
      </c>
      <c r="I99" s="492">
        <v>0</v>
      </c>
      <c r="J99" s="492">
        <v>0</v>
      </c>
      <c r="K99" s="492">
        <v>0</v>
      </c>
      <c r="L99" s="492">
        <v>0</v>
      </c>
      <c r="M99" s="492">
        <v>0</v>
      </c>
      <c r="N99" s="492">
        <v>0</v>
      </c>
      <c r="O99" s="492">
        <v>0</v>
      </c>
      <c r="P99" s="492">
        <v>0</v>
      </c>
      <c r="Q99" s="492">
        <v>0</v>
      </c>
      <c r="R99" s="492">
        <v>0</v>
      </c>
      <c r="S99" s="492">
        <v>0</v>
      </c>
      <c r="T99" s="68">
        <v>0</v>
      </c>
      <c r="U99" s="68">
        <v>0</v>
      </c>
      <c r="V99" s="493">
        <v>0</v>
      </c>
      <c r="W99" s="68"/>
      <c r="X99" s="668">
        <v>0</v>
      </c>
      <c r="Y99" s="547">
        <v>0</v>
      </c>
      <c r="Z99" s="68">
        <f t="shared" si="12"/>
        <v>0</v>
      </c>
      <c r="AA99" s="68">
        <f t="shared" si="13"/>
        <v>0</v>
      </c>
      <c r="AB99" s="68"/>
      <c r="AC99" s="493">
        <f>+abvfnd25!AH99</f>
        <v>0</v>
      </c>
      <c r="AD99" s="493">
        <f t="shared" si="14"/>
        <v>0</v>
      </c>
      <c r="AE99" s="494">
        <f t="shared" si="15"/>
        <v>0</v>
      </c>
      <c r="AF99" s="657">
        <v>0</v>
      </c>
      <c r="AG99" s="547" t="s">
        <v>761</v>
      </c>
      <c r="AH99" s="493">
        <f t="shared" si="16"/>
        <v>0</v>
      </c>
      <c r="AI99" s="68"/>
      <c r="AJ99" s="68"/>
      <c r="AK99" s="458">
        <f>abvfnd25!AH99</f>
        <v>0</v>
      </c>
      <c r="AL99" s="455">
        <v>0</v>
      </c>
      <c r="AM99" s="458">
        <v>0</v>
      </c>
      <c r="AN99" s="458">
        <v>0</v>
      </c>
      <c r="AO99" s="456"/>
      <c r="AP99" s="493"/>
      <c r="AQ99" s="455"/>
      <c r="AR99" s="455"/>
      <c r="AS99" s="455"/>
      <c r="AT99" s="495">
        <f t="shared" si="17"/>
        <v>0</v>
      </c>
      <c r="AU99" s="455"/>
      <c r="AV99" s="498"/>
      <c r="AW99" s="499"/>
      <c r="AX99" s="500">
        <f t="shared" si="23"/>
        <v>0</v>
      </c>
      <c r="AY99" s="458"/>
      <c r="AZ99" s="459"/>
      <c r="BA99" s="459"/>
      <c r="BB99" s="459"/>
      <c r="BC99" s="453"/>
      <c r="BE99" s="460">
        <f t="shared" si="18"/>
        <v>-90</v>
      </c>
      <c r="BF99" s="453">
        <v>0</v>
      </c>
      <c r="BG99" s="488">
        <f t="shared" si="19"/>
        <v>0</v>
      </c>
      <c r="BH99" s="453">
        <v>0</v>
      </c>
      <c r="BI99" s="406">
        <f t="shared" si="20"/>
        <v>0</v>
      </c>
      <c r="BJ99" s="653"/>
      <c r="BK99" s="453"/>
      <c r="BL99" s="453">
        <v>0</v>
      </c>
      <c r="BM99" s="406">
        <f t="shared" si="21"/>
        <v>0</v>
      </c>
      <c r="BO99" s="453">
        <v>0</v>
      </c>
      <c r="BP99" s="406">
        <f t="shared" si="22"/>
        <v>0</v>
      </c>
      <c r="BR99" s="454"/>
    </row>
    <row r="100" spans="1:70" ht="11.25">
      <c r="A100" s="11">
        <v>91</v>
      </c>
      <c r="B100" s="69" t="s">
        <v>179</v>
      </c>
      <c r="C100" s="11">
        <v>1</v>
      </c>
      <c r="D100" s="492">
        <v>0</v>
      </c>
      <c r="E100" s="492">
        <v>142226</v>
      </c>
      <c r="F100" s="492">
        <v>0</v>
      </c>
      <c r="G100" s="492">
        <v>0</v>
      </c>
      <c r="H100" s="492">
        <v>0</v>
      </c>
      <c r="I100" s="492">
        <v>0</v>
      </c>
      <c r="J100" s="492">
        <v>31954</v>
      </c>
      <c r="K100" s="492">
        <v>0</v>
      </c>
      <c r="L100" s="492">
        <v>168359</v>
      </c>
      <c r="M100" s="492">
        <v>0</v>
      </c>
      <c r="N100" s="492">
        <v>44715</v>
      </c>
      <c r="O100" s="492">
        <v>5575.92</v>
      </c>
      <c r="P100" s="492">
        <v>0</v>
      </c>
      <c r="Q100" s="492">
        <v>0</v>
      </c>
      <c r="R100" s="492">
        <v>0</v>
      </c>
      <c r="S100" s="492">
        <v>0</v>
      </c>
      <c r="T100" s="68" t="s">
        <v>762</v>
      </c>
      <c r="U100" s="68">
        <v>392829.92</v>
      </c>
      <c r="V100" s="493">
        <v>6.81220240209176</v>
      </c>
      <c r="W100" s="68"/>
      <c r="X100" s="668">
        <v>2485223.59</v>
      </c>
      <c r="Y100" s="547">
        <v>5766562.6593739688</v>
      </c>
      <c r="Z100" s="68">
        <f t="shared" si="12"/>
        <v>3281339.069373969</v>
      </c>
      <c r="AA100" s="68">
        <f t="shared" si="13"/>
        <v>223531.45890466892</v>
      </c>
      <c r="AB100" s="68"/>
      <c r="AC100" s="493">
        <f>+abvfnd25!AH100</f>
        <v>210.69631287419895</v>
      </c>
      <c r="AD100" s="493">
        <f t="shared" si="14"/>
        <v>223.03953747957544</v>
      </c>
      <c r="AE100" s="494">
        <f t="shared" si="15"/>
        <v>12.343224605376491</v>
      </c>
      <c r="AF100" s="657">
        <v>4</v>
      </c>
      <c r="AG100" s="547">
        <v>1</v>
      </c>
      <c r="AH100" s="493">
        <f t="shared" si="16"/>
        <v>223.03953747957544</v>
      </c>
      <c r="AI100" s="68"/>
      <c r="AJ100" s="68"/>
      <c r="AK100" s="458">
        <f>abvfnd25!AH100</f>
        <v>210.69631287419895</v>
      </c>
      <c r="AL100" s="455">
        <v>213.47655863302788</v>
      </c>
      <c r="AM100" s="458">
        <v>240.21965180324835</v>
      </c>
      <c r="AN100" s="458">
        <v>210.69631287419895</v>
      </c>
      <c r="AO100" s="456"/>
      <c r="AP100" s="493"/>
      <c r="AQ100" s="455"/>
      <c r="AR100" s="455"/>
      <c r="AS100" s="455"/>
      <c r="AT100" s="495">
        <f t="shared" si="17"/>
        <v>12.343224605376491</v>
      </c>
      <c r="AU100" s="455"/>
      <c r="AV100" s="498"/>
      <c r="AW100" s="499"/>
      <c r="AX100" s="500">
        <f t="shared" si="23"/>
        <v>0</v>
      </c>
      <c r="AY100" s="458"/>
      <c r="AZ100" s="459"/>
      <c r="BA100" s="459"/>
      <c r="BB100" s="459"/>
      <c r="BC100" s="453"/>
      <c r="BE100" s="460">
        <f t="shared" si="18"/>
        <v>122.2082213727426</v>
      </c>
      <c r="BF100" s="453">
        <v>213.2082213727426</v>
      </c>
      <c r="BG100" s="488">
        <f t="shared" si="19"/>
        <v>2.5119084985436473</v>
      </c>
      <c r="BH100" s="453">
        <v>213.2082213727426</v>
      </c>
      <c r="BI100" s="406">
        <f t="shared" si="20"/>
        <v>-9.8313161068328441</v>
      </c>
      <c r="BJ100" s="653"/>
      <c r="BK100" s="453"/>
      <c r="BL100" s="453">
        <v>213.2082213727426</v>
      </c>
      <c r="BM100" s="406">
        <f t="shared" si="21"/>
        <v>2.5119084985436473</v>
      </c>
      <c r="BO100" s="453">
        <v>213.2082213727426</v>
      </c>
      <c r="BP100" s="406">
        <f t="shared" si="22"/>
        <v>-9.8313161068328441</v>
      </c>
      <c r="BR100" s="454"/>
    </row>
    <row r="101" spans="1:70" ht="11.25">
      <c r="A101" s="11">
        <v>92</v>
      </c>
      <c r="B101" s="69" t="s">
        <v>180</v>
      </c>
      <c r="C101" s="11">
        <v>0</v>
      </c>
      <c r="D101" s="492">
        <v>0</v>
      </c>
      <c r="E101" s="492">
        <v>0</v>
      </c>
      <c r="F101" s="492">
        <v>0</v>
      </c>
      <c r="G101" s="492">
        <v>0</v>
      </c>
      <c r="H101" s="492">
        <v>0</v>
      </c>
      <c r="I101" s="492">
        <v>0</v>
      </c>
      <c r="J101" s="492">
        <v>0</v>
      </c>
      <c r="K101" s="492">
        <v>0</v>
      </c>
      <c r="L101" s="492">
        <v>0</v>
      </c>
      <c r="M101" s="492">
        <v>0</v>
      </c>
      <c r="N101" s="492">
        <v>0</v>
      </c>
      <c r="O101" s="492">
        <v>0</v>
      </c>
      <c r="P101" s="492">
        <v>0</v>
      </c>
      <c r="Q101" s="492">
        <v>0</v>
      </c>
      <c r="R101" s="492">
        <v>0</v>
      </c>
      <c r="S101" s="492">
        <v>0</v>
      </c>
      <c r="T101" s="68">
        <v>0</v>
      </c>
      <c r="U101" s="68">
        <v>0</v>
      </c>
      <c r="V101" s="493">
        <v>0</v>
      </c>
      <c r="W101" s="68"/>
      <c r="X101" s="668">
        <v>0</v>
      </c>
      <c r="Y101" s="547">
        <v>0</v>
      </c>
      <c r="Z101" s="68">
        <f t="shared" si="12"/>
        <v>0</v>
      </c>
      <c r="AA101" s="68">
        <f t="shared" si="13"/>
        <v>0</v>
      </c>
      <c r="AB101" s="68"/>
      <c r="AC101" s="493">
        <f>+abvfnd25!AH101</f>
        <v>0</v>
      </c>
      <c r="AD101" s="493">
        <f t="shared" si="14"/>
        <v>0</v>
      </c>
      <c r="AE101" s="494">
        <f t="shared" si="15"/>
        <v>0</v>
      </c>
      <c r="AF101" s="657">
        <v>0</v>
      </c>
      <c r="AG101" s="547" t="s">
        <v>761</v>
      </c>
      <c r="AH101" s="493">
        <f t="shared" si="16"/>
        <v>0</v>
      </c>
      <c r="AI101" s="68"/>
      <c r="AJ101" s="68"/>
      <c r="AK101" s="458">
        <f>abvfnd25!AH101</f>
        <v>0</v>
      </c>
      <c r="AL101" s="455">
        <v>0</v>
      </c>
      <c r="AM101" s="458">
        <v>0</v>
      </c>
      <c r="AN101" s="458">
        <v>0</v>
      </c>
      <c r="AO101" s="456"/>
      <c r="AP101" s="493"/>
      <c r="AQ101" s="455"/>
      <c r="AR101" s="455"/>
      <c r="AS101" s="455"/>
      <c r="AT101" s="495">
        <f t="shared" si="17"/>
        <v>0</v>
      </c>
      <c r="AU101" s="455"/>
      <c r="AV101" s="498"/>
      <c r="AW101" s="499"/>
      <c r="AX101" s="500">
        <f t="shared" si="23"/>
        <v>0</v>
      </c>
      <c r="AY101" s="458"/>
      <c r="AZ101" s="459"/>
      <c r="BA101" s="459"/>
      <c r="BB101" s="459"/>
      <c r="BC101" s="453"/>
      <c r="BE101" s="460">
        <f t="shared" si="18"/>
        <v>-92</v>
      </c>
      <c r="BF101" s="453">
        <v>0</v>
      </c>
      <c r="BG101" s="488">
        <f t="shared" si="19"/>
        <v>0</v>
      </c>
      <c r="BH101" s="453">
        <v>0</v>
      </c>
      <c r="BI101" s="406">
        <f t="shared" si="20"/>
        <v>0</v>
      </c>
      <c r="BJ101" s="653"/>
      <c r="BK101" s="453"/>
      <c r="BL101" s="453">
        <v>0</v>
      </c>
      <c r="BM101" s="406">
        <f t="shared" si="21"/>
        <v>0</v>
      </c>
      <c r="BO101" s="453">
        <v>0</v>
      </c>
      <c r="BP101" s="406">
        <f t="shared" si="22"/>
        <v>0</v>
      </c>
      <c r="BR101" s="454"/>
    </row>
    <row r="102" spans="1:70" ht="11.25">
      <c r="A102" s="11">
        <v>93</v>
      </c>
      <c r="B102" s="69" t="s">
        <v>181</v>
      </c>
      <c r="C102" s="11">
        <v>1</v>
      </c>
      <c r="D102" s="492">
        <v>0</v>
      </c>
      <c r="E102" s="492">
        <v>0</v>
      </c>
      <c r="F102" s="492">
        <v>0</v>
      </c>
      <c r="G102" s="492">
        <v>0</v>
      </c>
      <c r="H102" s="492">
        <v>0</v>
      </c>
      <c r="I102" s="492">
        <v>1050</v>
      </c>
      <c r="J102" s="492">
        <v>5504569</v>
      </c>
      <c r="K102" s="492">
        <v>1255270</v>
      </c>
      <c r="L102" s="492">
        <v>2536702</v>
      </c>
      <c r="M102" s="492">
        <v>30332</v>
      </c>
      <c r="N102" s="492">
        <v>66006</v>
      </c>
      <c r="O102" s="492">
        <v>1153962.1100000001</v>
      </c>
      <c r="P102" s="492">
        <v>0</v>
      </c>
      <c r="Q102" s="492">
        <v>0</v>
      </c>
      <c r="R102" s="492">
        <v>0</v>
      </c>
      <c r="S102" s="492">
        <v>0</v>
      </c>
      <c r="T102" s="68" t="s">
        <v>760</v>
      </c>
      <c r="U102" s="68">
        <v>10547891.109999999</v>
      </c>
      <c r="V102" s="493">
        <v>6.0809789655660857</v>
      </c>
      <c r="W102" s="68"/>
      <c r="X102" s="668">
        <v>172711734.58173999</v>
      </c>
      <c r="Y102" s="547">
        <v>173457122.11352935</v>
      </c>
      <c r="Z102" s="68">
        <f t="shared" si="12"/>
        <v>745387.53178936243</v>
      </c>
      <c r="AA102" s="68">
        <f t="shared" si="13"/>
        <v>45326.859020063355</v>
      </c>
      <c r="AB102" s="68"/>
      <c r="AC102" s="493">
        <f>+abvfnd25!AH102</f>
        <v>100.983622526885</v>
      </c>
      <c r="AD102" s="493">
        <f t="shared" si="14"/>
        <v>100.40533474721023</v>
      </c>
      <c r="AE102" s="494">
        <f t="shared" si="15"/>
        <v>-0.57828777967476697</v>
      </c>
      <c r="AF102" s="657">
        <v>804</v>
      </c>
      <c r="AG102" s="547">
        <v>1</v>
      </c>
      <c r="AH102" s="493">
        <f t="shared" si="16"/>
        <v>100.40533474721023</v>
      </c>
      <c r="AI102" s="68"/>
      <c r="AJ102" s="68"/>
      <c r="AK102" s="458">
        <f>abvfnd25!AH102</f>
        <v>100.983622526885</v>
      </c>
      <c r="AL102" s="455">
        <v>101.10921521724269</v>
      </c>
      <c r="AM102" s="458">
        <v>100.51537249915266</v>
      </c>
      <c r="AN102" s="458">
        <v>100.983622526885</v>
      </c>
      <c r="AO102" s="456"/>
      <c r="AP102" s="493"/>
      <c r="AQ102" s="455"/>
      <c r="AR102" s="455"/>
      <c r="AS102" s="455"/>
      <c r="AT102" s="495">
        <f t="shared" si="17"/>
        <v>-0.57828777967476697</v>
      </c>
      <c r="AU102" s="455"/>
      <c r="AV102" s="498"/>
      <c r="AW102" s="499"/>
      <c r="AX102" s="500">
        <f t="shared" si="23"/>
        <v>0</v>
      </c>
      <c r="AY102" s="458"/>
      <c r="AZ102" s="459"/>
      <c r="BA102" s="459"/>
      <c r="BB102" s="459"/>
      <c r="BC102" s="453"/>
      <c r="BE102" s="460">
        <f t="shared" si="18"/>
        <v>6.9828899877235386</v>
      </c>
      <c r="BF102" s="453">
        <v>99.982889987723539</v>
      </c>
      <c r="BG102" s="488">
        <f t="shared" si="19"/>
        <v>-1.0007325391614614</v>
      </c>
      <c r="BH102" s="453">
        <v>99.982889987723539</v>
      </c>
      <c r="BI102" s="406">
        <f t="shared" si="20"/>
        <v>-0.42244475948669447</v>
      </c>
      <c r="BJ102" s="653"/>
      <c r="BK102" s="453"/>
      <c r="BL102" s="453">
        <v>99.982889987723539</v>
      </c>
      <c r="BM102" s="406">
        <f t="shared" si="21"/>
        <v>-1.0007325391614614</v>
      </c>
      <c r="BO102" s="453">
        <v>99.982889987723539</v>
      </c>
      <c r="BP102" s="406">
        <f t="shared" si="22"/>
        <v>-0.42244475948669447</v>
      </c>
      <c r="BR102" s="454"/>
    </row>
    <row r="103" spans="1:70" ht="11.25">
      <c r="A103" s="11">
        <v>94</v>
      </c>
      <c r="B103" s="69" t="s">
        <v>182</v>
      </c>
      <c r="C103" s="11">
        <v>1</v>
      </c>
      <c r="D103" s="492">
        <v>0</v>
      </c>
      <c r="E103" s="492">
        <v>0</v>
      </c>
      <c r="F103" s="492">
        <v>0</v>
      </c>
      <c r="G103" s="492">
        <v>0</v>
      </c>
      <c r="H103" s="492">
        <v>0</v>
      </c>
      <c r="I103" s="492">
        <v>0</v>
      </c>
      <c r="J103" s="492">
        <v>624096</v>
      </c>
      <c r="K103" s="492">
        <v>839923</v>
      </c>
      <c r="L103" s="492">
        <v>629516.14</v>
      </c>
      <c r="M103" s="492">
        <v>0</v>
      </c>
      <c r="N103" s="492">
        <v>18487</v>
      </c>
      <c r="O103" s="492">
        <v>3554.11</v>
      </c>
      <c r="P103" s="492">
        <v>0</v>
      </c>
      <c r="Q103" s="492">
        <v>0</v>
      </c>
      <c r="R103" s="492">
        <v>0</v>
      </c>
      <c r="S103" s="492">
        <v>0</v>
      </c>
      <c r="T103" s="68" t="s">
        <v>760</v>
      </c>
      <c r="U103" s="68">
        <v>2115576.25</v>
      </c>
      <c r="V103" s="493">
        <v>7.9494723499186843</v>
      </c>
      <c r="W103" s="68"/>
      <c r="X103" s="668">
        <v>24525650.529999997</v>
      </c>
      <c r="Y103" s="547">
        <v>26612788.332066346</v>
      </c>
      <c r="Z103" s="68">
        <f t="shared" si="12"/>
        <v>2087137.8020663485</v>
      </c>
      <c r="AA103" s="68">
        <f t="shared" si="13"/>
        <v>165916.44247996493</v>
      </c>
      <c r="AB103" s="68"/>
      <c r="AC103" s="493">
        <f>+abvfnd25!AH103</f>
        <v>111.00711978828375</v>
      </c>
      <c r="AD103" s="493">
        <f t="shared" si="14"/>
        <v>107.83351845137126</v>
      </c>
      <c r="AE103" s="494">
        <f t="shared" si="15"/>
        <v>-3.1736013369124834</v>
      </c>
      <c r="AF103" s="657">
        <v>2</v>
      </c>
      <c r="AG103" s="547">
        <v>1</v>
      </c>
      <c r="AH103" s="493">
        <f t="shared" si="16"/>
        <v>107.83351845137126</v>
      </c>
      <c r="AI103" s="68"/>
      <c r="AJ103" s="68"/>
      <c r="AK103" s="458">
        <f>abvfnd25!AH103</f>
        <v>111.00711978828375</v>
      </c>
      <c r="AL103" s="455">
        <v>110.72765369276168</v>
      </c>
      <c r="AM103" s="458">
        <v>109.44886393402129</v>
      </c>
      <c r="AN103" s="458">
        <v>111.00711978828375</v>
      </c>
      <c r="AO103" s="456"/>
      <c r="AP103" s="493"/>
      <c r="AQ103" s="455"/>
      <c r="AR103" s="455"/>
      <c r="AS103" s="455"/>
      <c r="AT103" s="495">
        <f t="shared" si="17"/>
        <v>-3.1736013369124834</v>
      </c>
      <c r="AU103" s="455"/>
      <c r="AV103" s="498"/>
      <c r="AW103" s="499"/>
      <c r="AX103" s="500">
        <f t="shared" si="23"/>
        <v>0</v>
      </c>
      <c r="AY103" s="458"/>
      <c r="AZ103" s="459"/>
      <c r="BA103" s="459"/>
      <c r="BB103" s="459"/>
      <c r="BC103" s="453"/>
      <c r="BE103" s="460">
        <f t="shared" si="18"/>
        <v>8.0939577877676925</v>
      </c>
      <c r="BF103" s="453">
        <v>102.09395778776769</v>
      </c>
      <c r="BG103" s="488">
        <f t="shared" si="19"/>
        <v>-8.9131620005160528</v>
      </c>
      <c r="BH103" s="453">
        <v>102.09395778776769</v>
      </c>
      <c r="BI103" s="406">
        <f t="shared" si="20"/>
        <v>-5.7395606636035694</v>
      </c>
      <c r="BJ103" s="653"/>
      <c r="BK103" s="453"/>
      <c r="BL103" s="453">
        <v>102.09395778776769</v>
      </c>
      <c r="BM103" s="406">
        <f t="shared" si="21"/>
        <v>-8.9131620005160528</v>
      </c>
      <c r="BO103" s="453">
        <v>102.09395778776769</v>
      </c>
      <c r="BP103" s="406">
        <f t="shared" si="22"/>
        <v>-5.7395606636035694</v>
      </c>
      <c r="BR103" s="454"/>
    </row>
    <row r="104" spans="1:70" ht="11.25">
      <c r="A104" s="11">
        <v>95</v>
      </c>
      <c r="B104" s="69" t="s">
        <v>183</v>
      </c>
      <c r="C104" s="11">
        <v>1</v>
      </c>
      <c r="D104" s="492">
        <v>0</v>
      </c>
      <c r="E104" s="492">
        <v>0</v>
      </c>
      <c r="F104" s="492">
        <v>0</v>
      </c>
      <c r="G104" s="492">
        <v>0</v>
      </c>
      <c r="H104" s="492">
        <v>0</v>
      </c>
      <c r="I104" s="492">
        <v>2000000</v>
      </c>
      <c r="J104" s="492">
        <v>3959900</v>
      </c>
      <c r="K104" s="492">
        <v>3704916</v>
      </c>
      <c r="L104" s="492">
        <v>7606034</v>
      </c>
      <c r="M104" s="492">
        <v>32926</v>
      </c>
      <c r="N104" s="492">
        <v>376920</v>
      </c>
      <c r="O104" s="492">
        <v>2649134.25</v>
      </c>
      <c r="P104" s="492">
        <v>0</v>
      </c>
      <c r="Q104" s="492">
        <v>0</v>
      </c>
      <c r="R104" s="492">
        <v>0</v>
      </c>
      <c r="S104" s="492">
        <v>0</v>
      </c>
      <c r="T104" s="68" t="s">
        <v>760</v>
      </c>
      <c r="U104" s="68">
        <v>20329830.25</v>
      </c>
      <c r="V104" s="493">
        <v>7.3737522486341396</v>
      </c>
      <c r="W104" s="68"/>
      <c r="X104" s="668">
        <v>273966514.06</v>
      </c>
      <c r="Y104" s="547">
        <v>275705360.91398716</v>
      </c>
      <c r="Z104" s="68">
        <f t="shared" si="12"/>
        <v>1738846.8539871573</v>
      </c>
      <c r="AA104" s="68">
        <f t="shared" si="13"/>
        <v>128218.258996182</v>
      </c>
      <c r="AB104" s="68"/>
      <c r="AC104" s="493">
        <f>+abvfnd25!AH104</f>
        <v>101.43878084128094</v>
      </c>
      <c r="AD104" s="493">
        <f t="shared" si="14"/>
        <v>100.58789250230713</v>
      </c>
      <c r="AE104" s="494">
        <f t="shared" si="15"/>
        <v>-0.85088833897381733</v>
      </c>
      <c r="AF104" s="657">
        <v>1779</v>
      </c>
      <c r="AG104" s="547">
        <v>1</v>
      </c>
      <c r="AH104" s="493">
        <f t="shared" si="16"/>
        <v>100.58789250230713</v>
      </c>
      <c r="AI104" s="68"/>
      <c r="AJ104" s="68"/>
      <c r="AK104" s="458">
        <f>abvfnd25!AH104</f>
        <v>101.43878084128094</v>
      </c>
      <c r="AL104" s="455">
        <v>101.30781852593198</v>
      </c>
      <c r="AM104" s="458">
        <v>100.90756276731261</v>
      </c>
      <c r="AN104" s="458">
        <v>101.43878084128094</v>
      </c>
      <c r="AO104" s="456"/>
      <c r="AP104" s="493"/>
      <c r="AQ104" s="455"/>
      <c r="AR104" s="455"/>
      <c r="AS104" s="455"/>
      <c r="AT104" s="495">
        <f t="shared" si="17"/>
        <v>-0.85088833897381733</v>
      </c>
      <c r="AU104" s="455"/>
      <c r="AV104" s="498"/>
      <c r="AW104" s="499"/>
      <c r="AX104" s="500">
        <f t="shared" si="23"/>
        <v>0</v>
      </c>
      <c r="AY104" s="458"/>
      <c r="AZ104" s="459"/>
      <c r="BA104" s="459"/>
      <c r="BB104" s="459"/>
      <c r="BC104" s="453"/>
      <c r="BE104" s="460">
        <f t="shared" si="18"/>
        <v>5.9534948247782182</v>
      </c>
      <c r="BF104" s="453">
        <v>100.95349482477822</v>
      </c>
      <c r="BG104" s="488">
        <f t="shared" si="19"/>
        <v>-0.48528601650272662</v>
      </c>
      <c r="BH104" s="453">
        <v>100.95349482477822</v>
      </c>
      <c r="BI104" s="406">
        <f t="shared" si="20"/>
        <v>0.3656023224710907</v>
      </c>
      <c r="BJ104" s="653"/>
      <c r="BK104" s="453"/>
      <c r="BL104" s="453">
        <v>100.95349482477822</v>
      </c>
      <c r="BM104" s="406">
        <f t="shared" si="21"/>
        <v>-0.48528601650272662</v>
      </c>
      <c r="BO104" s="453">
        <v>100.95349482477822</v>
      </c>
      <c r="BP104" s="406">
        <f t="shared" si="22"/>
        <v>0.3656023224710907</v>
      </c>
      <c r="BR104" s="454"/>
    </row>
    <row r="105" spans="1:70" ht="11.25">
      <c r="A105" s="11">
        <v>96</v>
      </c>
      <c r="B105" s="69" t="s">
        <v>184</v>
      </c>
      <c r="C105" s="11">
        <v>1</v>
      </c>
      <c r="D105" s="492">
        <v>0</v>
      </c>
      <c r="E105" s="492">
        <v>0</v>
      </c>
      <c r="F105" s="492">
        <v>0</v>
      </c>
      <c r="G105" s="492">
        <v>0</v>
      </c>
      <c r="H105" s="492">
        <v>0</v>
      </c>
      <c r="I105" s="492">
        <v>0</v>
      </c>
      <c r="J105" s="492">
        <v>687500</v>
      </c>
      <c r="K105" s="492">
        <v>687500</v>
      </c>
      <c r="L105" s="492">
        <v>2194353</v>
      </c>
      <c r="M105" s="492">
        <v>20830</v>
      </c>
      <c r="N105" s="492">
        <v>65137</v>
      </c>
      <c r="O105" s="492">
        <v>225008</v>
      </c>
      <c r="P105" s="492">
        <v>0</v>
      </c>
      <c r="Q105" s="492">
        <v>0</v>
      </c>
      <c r="R105" s="492">
        <v>0</v>
      </c>
      <c r="S105" s="492">
        <v>0</v>
      </c>
      <c r="T105" s="68" t="s">
        <v>762</v>
      </c>
      <c r="U105" s="68">
        <v>3880328</v>
      </c>
      <c r="V105" s="493">
        <v>5.0549600300940218</v>
      </c>
      <c r="W105" s="68"/>
      <c r="X105" s="668">
        <v>43846641.970000006</v>
      </c>
      <c r="Y105" s="547">
        <v>76762783.026947618</v>
      </c>
      <c r="Z105" s="68">
        <f t="shared" si="12"/>
        <v>32916141.056947611</v>
      </c>
      <c r="AA105" s="68">
        <f t="shared" si="13"/>
        <v>1663897.7738780696</v>
      </c>
      <c r="AB105" s="68"/>
      <c r="AC105" s="493">
        <f>+abvfnd25!AH105</f>
        <v>160.33641173290943</v>
      </c>
      <c r="AD105" s="493">
        <f t="shared" si="14"/>
        <v>171.27625259068279</v>
      </c>
      <c r="AE105" s="494">
        <f t="shared" si="15"/>
        <v>10.939840857773362</v>
      </c>
      <c r="AF105" s="657">
        <v>113</v>
      </c>
      <c r="AG105" s="547">
        <v>1</v>
      </c>
      <c r="AH105" s="493">
        <f t="shared" si="16"/>
        <v>171.27625259068279</v>
      </c>
      <c r="AI105" s="68"/>
      <c r="AJ105" s="68"/>
      <c r="AK105" s="458">
        <f>abvfnd25!AH105</f>
        <v>160.33641173290943</v>
      </c>
      <c r="AL105" s="455">
        <v>161.92424367518564</v>
      </c>
      <c r="AM105" s="458">
        <v>162.80797974635362</v>
      </c>
      <c r="AN105" s="458">
        <v>160.33641173290943</v>
      </c>
      <c r="AO105" s="456"/>
      <c r="AP105" s="493"/>
      <c r="AQ105" s="455"/>
      <c r="AR105" s="455"/>
      <c r="AS105" s="455"/>
      <c r="AT105" s="495">
        <f t="shared" si="17"/>
        <v>10.939840857773362</v>
      </c>
      <c r="AU105" s="455"/>
      <c r="AV105" s="498"/>
      <c r="AW105" s="499"/>
      <c r="AX105" s="500">
        <f t="shared" si="23"/>
        <v>0</v>
      </c>
      <c r="AY105" s="458"/>
      <c r="AZ105" s="459"/>
      <c r="BA105" s="459"/>
      <c r="BB105" s="459"/>
      <c r="BC105" s="453"/>
      <c r="BE105" s="460">
        <f t="shared" si="18"/>
        <v>58.407951497967645</v>
      </c>
      <c r="BF105" s="453">
        <v>154.40795149796764</v>
      </c>
      <c r="BG105" s="488">
        <f t="shared" si="19"/>
        <v>-5.928460234941781</v>
      </c>
      <c r="BH105" s="453">
        <v>154.40795149796764</v>
      </c>
      <c r="BI105" s="406">
        <f t="shared" si="20"/>
        <v>-16.868301092715143</v>
      </c>
      <c r="BJ105" s="653"/>
      <c r="BK105" s="453"/>
      <c r="BL105" s="453">
        <v>154.40795149796764</v>
      </c>
      <c r="BM105" s="406">
        <f t="shared" si="21"/>
        <v>-5.928460234941781</v>
      </c>
      <c r="BO105" s="453">
        <v>154.40795149796764</v>
      </c>
      <c r="BP105" s="406">
        <f t="shared" si="22"/>
        <v>-16.868301092715143</v>
      </c>
      <c r="BR105" s="454"/>
    </row>
    <row r="106" spans="1:70" ht="11.25">
      <c r="A106" s="11">
        <v>97</v>
      </c>
      <c r="B106" s="69" t="s">
        <v>185</v>
      </c>
      <c r="C106" s="11">
        <v>1</v>
      </c>
      <c r="D106" s="492">
        <v>0</v>
      </c>
      <c r="E106" s="492">
        <v>367500</v>
      </c>
      <c r="F106" s="492">
        <v>0</v>
      </c>
      <c r="G106" s="492">
        <v>0</v>
      </c>
      <c r="H106" s="492">
        <v>0</v>
      </c>
      <c r="I106" s="492">
        <v>0</v>
      </c>
      <c r="J106" s="492">
        <v>2399215</v>
      </c>
      <c r="K106" s="492">
        <v>4190570</v>
      </c>
      <c r="L106" s="492">
        <v>3773459</v>
      </c>
      <c r="M106" s="492">
        <v>40772</v>
      </c>
      <c r="N106" s="492">
        <v>520927</v>
      </c>
      <c r="O106" s="492">
        <v>337246.14</v>
      </c>
      <c r="P106" s="492">
        <v>0</v>
      </c>
      <c r="Q106" s="492">
        <v>0</v>
      </c>
      <c r="R106" s="492">
        <v>0</v>
      </c>
      <c r="S106" s="492">
        <v>0</v>
      </c>
      <c r="T106" s="68" t="s">
        <v>760</v>
      </c>
      <c r="U106" s="68">
        <v>11629689.140000001</v>
      </c>
      <c r="V106" s="493">
        <v>10.437340142910292</v>
      </c>
      <c r="W106" s="68"/>
      <c r="X106" s="668">
        <v>110532274.87</v>
      </c>
      <c r="Y106" s="547">
        <v>111423877.93023711</v>
      </c>
      <c r="Z106" s="68">
        <f t="shared" si="12"/>
        <v>891603.06023710966</v>
      </c>
      <c r="AA106" s="68">
        <f t="shared" si="13"/>
        <v>93059.644121544479</v>
      </c>
      <c r="AB106" s="68"/>
      <c r="AC106" s="493">
        <f>+abvfnd25!AH106</f>
        <v>100.67339161521933</v>
      </c>
      <c r="AD106" s="493">
        <f t="shared" si="14"/>
        <v>100.72245271080756</v>
      </c>
      <c r="AE106" s="494">
        <f t="shared" si="15"/>
        <v>4.9061095588228909E-2</v>
      </c>
      <c r="AF106" s="657">
        <v>206</v>
      </c>
      <c r="AG106" s="547">
        <v>1</v>
      </c>
      <c r="AH106" s="493">
        <f t="shared" si="16"/>
        <v>100.72245271080756</v>
      </c>
      <c r="AI106" s="68"/>
      <c r="AJ106" s="68"/>
      <c r="AK106" s="458">
        <f>abvfnd25!AH106</f>
        <v>100.67339161521933</v>
      </c>
      <c r="AL106" s="455">
        <v>100.76154185332018</v>
      </c>
      <c r="AM106" s="458">
        <v>100.22410752466484</v>
      </c>
      <c r="AN106" s="458">
        <v>100.67339161521933</v>
      </c>
      <c r="AO106" s="456"/>
      <c r="AP106" s="493"/>
      <c r="AQ106" s="455"/>
      <c r="AR106" s="455"/>
      <c r="AS106" s="455"/>
      <c r="AT106" s="495">
        <f t="shared" si="17"/>
        <v>4.9061095588228909E-2</v>
      </c>
      <c r="AU106" s="455"/>
      <c r="AV106" s="498"/>
      <c r="AW106" s="499"/>
      <c r="AX106" s="500">
        <f t="shared" si="23"/>
        <v>0</v>
      </c>
      <c r="AY106" s="458"/>
      <c r="AZ106" s="459"/>
      <c r="BA106" s="459"/>
      <c r="BB106" s="459"/>
      <c r="BC106" s="453"/>
      <c r="BE106" s="460">
        <f t="shared" si="18"/>
        <v>2.2693598490808711</v>
      </c>
      <c r="BF106" s="453">
        <v>99.269359849080871</v>
      </c>
      <c r="BG106" s="488">
        <f t="shared" si="19"/>
        <v>-1.4040317661384591</v>
      </c>
      <c r="BH106" s="453">
        <v>99.269359849080871</v>
      </c>
      <c r="BI106" s="406">
        <f t="shared" si="20"/>
        <v>-1.4530928617266881</v>
      </c>
      <c r="BJ106" s="653"/>
      <c r="BK106" s="453"/>
      <c r="BL106" s="453">
        <v>99.269359849080871</v>
      </c>
      <c r="BM106" s="406">
        <f t="shared" si="21"/>
        <v>-1.4040317661384591</v>
      </c>
      <c r="BO106" s="453">
        <v>99.269359849080871</v>
      </c>
      <c r="BP106" s="406">
        <f t="shared" si="22"/>
        <v>-1.4530928617266881</v>
      </c>
      <c r="BR106" s="454"/>
    </row>
    <row r="107" spans="1:70" ht="11.25">
      <c r="A107" s="11">
        <v>98</v>
      </c>
      <c r="B107" s="69" t="s">
        <v>186</v>
      </c>
      <c r="C107" s="11">
        <v>1</v>
      </c>
      <c r="D107" s="492">
        <v>0</v>
      </c>
      <c r="E107" s="492">
        <v>26477</v>
      </c>
      <c r="F107" s="492">
        <v>0</v>
      </c>
      <c r="G107" s="492">
        <v>0</v>
      </c>
      <c r="H107" s="492">
        <v>0</v>
      </c>
      <c r="I107" s="492">
        <v>0</v>
      </c>
      <c r="J107" s="492">
        <v>0</v>
      </c>
      <c r="K107" s="492">
        <v>0</v>
      </c>
      <c r="L107" s="492">
        <v>51784</v>
      </c>
      <c r="M107" s="492">
        <v>0</v>
      </c>
      <c r="N107" s="492">
        <v>0</v>
      </c>
      <c r="O107" s="492">
        <v>3859.52</v>
      </c>
      <c r="P107" s="492">
        <v>0</v>
      </c>
      <c r="Q107" s="492">
        <v>0</v>
      </c>
      <c r="R107" s="492">
        <v>0</v>
      </c>
      <c r="S107" s="492">
        <v>0</v>
      </c>
      <c r="T107" s="68" t="s">
        <v>762</v>
      </c>
      <c r="U107" s="68">
        <v>82120.52</v>
      </c>
      <c r="V107" s="493">
        <v>5.0604384383913699</v>
      </c>
      <c r="W107" s="68"/>
      <c r="X107" s="668">
        <v>767290.65999999992</v>
      </c>
      <c r="Y107" s="547">
        <v>1622794.5661187563</v>
      </c>
      <c r="Z107" s="68">
        <f t="shared" si="12"/>
        <v>855503.90611875639</v>
      </c>
      <c r="AA107" s="68">
        <f t="shared" si="13"/>
        <v>43292.248507173172</v>
      </c>
      <c r="AB107" s="68"/>
      <c r="AC107" s="493">
        <f>+abvfnd25!AH107</f>
        <v>182.44448742772377</v>
      </c>
      <c r="AD107" s="493">
        <f t="shared" si="14"/>
        <v>205.85449555864307</v>
      </c>
      <c r="AE107" s="494">
        <f t="shared" si="15"/>
        <v>23.410008130919294</v>
      </c>
      <c r="AF107" s="657">
        <v>4</v>
      </c>
      <c r="AG107" s="547">
        <v>1</v>
      </c>
      <c r="AH107" s="493">
        <f t="shared" si="16"/>
        <v>205.85449555864307</v>
      </c>
      <c r="AI107" s="68"/>
      <c r="AJ107" s="68"/>
      <c r="AK107" s="458">
        <f>abvfnd25!AH107</f>
        <v>182.44448742772377</v>
      </c>
      <c r="AL107" s="455">
        <v>185.42806417675922</v>
      </c>
      <c r="AM107" s="458">
        <v>209.90738526357836</v>
      </c>
      <c r="AN107" s="458">
        <v>182.44448742772377</v>
      </c>
      <c r="AO107" s="456"/>
      <c r="AP107" s="493"/>
      <c r="AQ107" s="455"/>
      <c r="AR107" s="455"/>
      <c r="AS107" s="455"/>
      <c r="AT107" s="495">
        <f t="shared" si="17"/>
        <v>23.410008130919294</v>
      </c>
      <c r="AU107" s="455"/>
      <c r="AV107" s="498"/>
      <c r="AW107" s="499"/>
      <c r="AX107" s="500">
        <f t="shared" si="23"/>
        <v>0</v>
      </c>
      <c r="AY107" s="458"/>
      <c r="AZ107" s="459"/>
      <c r="BA107" s="459"/>
      <c r="BB107" s="459"/>
      <c r="BC107" s="453"/>
      <c r="BE107" s="460">
        <f t="shared" si="18"/>
        <v>73.339689696779828</v>
      </c>
      <c r="BF107" s="453">
        <v>171.33968969677983</v>
      </c>
      <c r="BG107" s="488">
        <f t="shared" si="19"/>
        <v>-11.104797730943943</v>
      </c>
      <c r="BH107" s="453">
        <v>171.33968969677983</v>
      </c>
      <c r="BI107" s="406">
        <f t="shared" si="20"/>
        <v>-34.514805861863238</v>
      </c>
      <c r="BJ107" s="653"/>
      <c r="BK107" s="453"/>
      <c r="BL107" s="453">
        <v>171.33968969677983</v>
      </c>
      <c r="BM107" s="406">
        <f t="shared" si="21"/>
        <v>-11.104797730943943</v>
      </c>
      <c r="BO107" s="453">
        <v>171.33968969677983</v>
      </c>
      <c r="BP107" s="406">
        <f t="shared" si="22"/>
        <v>-34.514805861863238</v>
      </c>
      <c r="BR107" s="454"/>
    </row>
    <row r="108" spans="1:70" ht="11.25">
      <c r="A108" s="11">
        <v>99</v>
      </c>
      <c r="B108" s="69" t="s">
        <v>187</v>
      </c>
      <c r="C108" s="11">
        <v>1</v>
      </c>
      <c r="D108" s="492">
        <v>0</v>
      </c>
      <c r="E108" s="492">
        <v>33488</v>
      </c>
      <c r="F108" s="492">
        <v>0</v>
      </c>
      <c r="G108" s="492">
        <v>0</v>
      </c>
      <c r="H108" s="492">
        <v>0</v>
      </c>
      <c r="I108" s="492">
        <v>122616</v>
      </c>
      <c r="J108" s="492">
        <v>1214733</v>
      </c>
      <c r="K108" s="492">
        <v>418745</v>
      </c>
      <c r="L108" s="492">
        <v>920658</v>
      </c>
      <c r="M108" s="492">
        <v>13266</v>
      </c>
      <c r="N108" s="492">
        <v>158517</v>
      </c>
      <c r="O108" s="492">
        <v>136980.9</v>
      </c>
      <c r="P108" s="492">
        <v>0</v>
      </c>
      <c r="Q108" s="492">
        <v>0</v>
      </c>
      <c r="R108" s="492">
        <v>0</v>
      </c>
      <c r="S108" s="492">
        <v>0</v>
      </c>
      <c r="T108" s="68" t="s">
        <v>760</v>
      </c>
      <c r="U108" s="68">
        <v>3019003.9</v>
      </c>
      <c r="V108" s="493">
        <v>5.5158755696372932</v>
      </c>
      <c r="W108" s="68"/>
      <c r="X108" s="668">
        <v>37172001.841999993</v>
      </c>
      <c r="Y108" s="547">
        <v>54732995.004789785</v>
      </c>
      <c r="Z108" s="68">
        <f t="shared" si="12"/>
        <v>17560993.162789792</v>
      </c>
      <c r="AA108" s="68">
        <f t="shared" si="13"/>
        <v>968642.53165199759</v>
      </c>
      <c r="AB108" s="68"/>
      <c r="AC108" s="493">
        <f>+abvfnd25!AH108</f>
        <v>144.26917866562937</v>
      </c>
      <c r="AD108" s="493">
        <f t="shared" si="14"/>
        <v>144.63668839161195</v>
      </c>
      <c r="AE108" s="494">
        <f t="shared" si="15"/>
        <v>0.36750972598258613</v>
      </c>
      <c r="AF108" s="657">
        <v>64</v>
      </c>
      <c r="AG108" s="547">
        <v>1</v>
      </c>
      <c r="AH108" s="493">
        <f t="shared" si="16"/>
        <v>144.63668839161195</v>
      </c>
      <c r="AI108" s="68"/>
      <c r="AJ108" s="68"/>
      <c r="AK108" s="458">
        <f>abvfnd25!AH108</f>
        <v>144.26917866562937</v>
      </c>
      <c r="AL108" s="455">
        <v>144.35476802898094</v>
      </c>
      <c r="AM108" s="458">
        <v>142.21980817155747</v>
      </c>
      <c r="AN108" s="458">
        <v>144.26917866562937</v>
      </c>
      <c r="AO108" s="456"/>
      <c r="AP108" s="493"/>
      <c r="AQ108" s="455"/>
      <c r="AR108" s="455"/>
      <c r="AS108" s="455"/>
      <c r="AT108" s="495">
        <f t="shared" si="17"/>
        <v>0.36750972598258613</v>
      </c>
      <c r="AU108" s="455"/>
      <c r="AV108" s="498"/>
      <c r="AW108" s="499"/>
      <c r="AX108" s="500">
        <f t="shared" si="23"/>
        <v>0</v>
      </c>
      <c r="AY108" s="458"/>
      <c r="AZ108" s="459"/>
      <c r="BA108" s="459"/>
      <c r="BB108" s="459"/>
      <c r="BC108" s="453"/>
      <c r="BE108" s="460">
        <f t="shared" si="18"/>
        <v>46.292738999554672</v>
      </c>
      <c r="BF108" s="453">
        <v>145.29273899955467</v>
      </c>
      <c r="BG108" s="488">
        <f t="shared" si="19"/>
        <v>1.0235603339253032</v>
      </c>
      <c r="BH108" s="453">
        <v>145.29273899955467</v>
      </c>
      <c r="BI108" s="406">
        <f t="shared" si="20"/>
        <v>0.65605060794271708</v>
      </c>
      <c r="BJ108" s="653"/>
      <c r="BK108" s="453"/>
      <c r="BL108" s="453">
        <v>145.29273899955467</v>
      </c>
      <c r="BM108" s="406">
        <f t="shared" si="21"/>
        <v>1.0235603339253032</v>
      </c>
      <c r="BO108" s="453">
        <v>145.29273899955467</v>
      </c>
      <c r="BP108" s="406">
        <f t="shared" si="22"/>
        <v>0.65605060794271708</v>
      </c>
      <c r="BR108" s="454"/>
    </row>
    <row r="109" spans="1:70" ht="11.25">
      <c r="A109" s="11">
        <v>100</v>
      </c>
      <c r="B109" s="69" t="s">
        <v>188</v>
      </c>
      <c r="C109" s="11">
        <v>1</v>
      </c>
      <c r="D109" s="492">
        <v>0</v>
      </c>
      <c r="E109" s="492">
        <v>502161</v>
      </c>
      <c r="F109" s="492">
        <v>0</v>
      </c>
      <c r="G109" s="492">
        <v>0</v>
      </c>
      <c r="H109" s="492">
        <v>0</v>
      </c>
      <c r="I109" s="492">
        <v>200000</v>
      </c>
      <c r="J109" s="492">
        <v>7501688</v>
      </c>
      <c r="K109" s="492">
        <v>5723328</v>
      </c>
      <c r="L109" s="492">
        <v>7834017</v>
      </c>
      <c r="M109" s="492">
        <v>67170</v>
      </c>
      <c r="N109" s="492">
        <v>78800</v>
      </c>
      <c r="O109" s="492">
        <v>477057.56</v>
      </c>
      <c r="P109" s="492">
        <v>0</v>
      </c>
      <c r="Q109" s="492">
        <v>0</v>
      </c>
      <c r="R109" s="492">
        <v>0</v>
      </c>
      <c r="S109" s="492">
        <v>0</v>
      </c>
      <c r="T109" s="68" t="s">
        <v>760</v>
      </c>
      <c r="U109" s="68">
        <v>22384221.559999999</v>
      </c>
      <c r="V109" s="493">
        <v>9.8995875125967743</v>
      </c>
      <c r="W109" s="68"/>
      <c r="X109" s="668">
        <v>173968070.02614003</v>
      </c>
      <c r="Y109" s="547">
        <v>226112669.15431672</v>
      </c>
      <c r="Z109" s="68">
        <f t="shared" si="12"/>
        <v>52144599.128176689</v>
      </c>
      <c r="AA109" s="68">
        <f t="shared" si="13"/>
        <v>5162100.223786626</v>
      </c>
      <c r="AB109" s="68"/>
      <c r="AC109" s="493">
        <f>+abvfnd25!AH109</f>
        <v>126.9627954301309</v>
      </c>
      <c r="AD109" s="493">
        <f>IFERROR(IF(C109=1,(Y109-AA109)/X109*100,0),"")</f>
        <v>127.0063919760279</v>
      </c>
      <c r="AE109" s="494">
        <f t="shared" si="15"/>
        <v>4.3596545897003125E-2</v>
      </c>
      <c r="AF109" s="657">
        <v>295</v>
      </c>
      <c r="AG109" s="547">
        <v>1</v>
      </c>
      <c r="AH109" s="493">
        <f t="shared" si="16"/>
        <v>127.0063919760279</v>
      </c>
      <c r="AI109" s="68"/>
      <c r="AJ109" s="68"/>
      <c r="AK109" s="458">
        <f>abvfnd25!AH109</f>
        <v>126.9627954301309</v>
      </c>
      <c r="AL109" s="455">
        <v>125.24570096388284</v>
      </c>
      <c r="AM109" s="458">
        <v>125.81306438109235</v>
      </c>
      <c r="AN109" s="458">
        <v>126.9627954301309</v>
      </c>
      <c r="AO109" s="456"/>
      <c r="AP109" s="493"/>
      <c r="AQ109" s="455"/>
      <c r="AR109" s="455"/>
      <c r="AS109" s="455"/>
      <c r="AT109" s="495">
        <f t="shared" si="17"/>
        <v>4.3596545897003125E-2</v>
      </c>
      <c r="AU109" s="455"/>
      <c r="AV109" s="498"/>
      <c r="AW109" s="499"/>
      <c r="AX109" s="500">
        <f t="shared" si="23"/>
        <v>0</v>
      </c>
      <c r="AY109" s="458"/>
      <c r="AZ109" s="459"/>
      <c r="BA109" s="459"/>
      <c r="BB109" s="459"/>
      <c r="BC109" s="453"/>
      <c r="BE109" s="460">
        <f t="shared" si="18"/>
        <v>25.24570096388284</v>
      </c>
      <c r="BF109" s="453">
        <v>125.24570096388284</v>
      </c>
      <c r="BG109" s="488">
        <f t="shared" si="19"/>
        <v>-1.7170944662480565</v>
      </c>
      <c r="BH109" s="453">
        <v>125.24570096388284</v>
      </c>
      <c r="BI109" s="406">
        <f t="shared" si="20"/>
        <v>-1.7606910121450596</v>
      </c>
      <c r="BJ109" s="653"/>
      <c r="BK109" s="453"/>
      <c r="BL109" s="453">
        <v>125.24570096388284</v>
      </c>
      <c r="BM109" s="406">
        <f t="shared" si="21"/>
        <v>-1.7170944662480565</v>
      </c>
      <c r="BO109" s="453">
        <v>125.24570096388284</v>
      </c>
      <c r="BP109" s="406">
        <f t="shared" si="22"/>
        <v>-1.7606910121450596</v>
      </c>
      <c r="BR109" s="454"/>
    </row>
    <row r="110" spans="1:70" ht="11.25">
      <c r="A110" s="11">
        <v>101</v>
      </c>
      <c r="B110" s="69" t="s">
        <v>189</v>
      </c>
      <c r="C110" s="11">
        <v>1</v>
      </c>
      <c r="D110" s="492">
        <v>0</v>
      </c>
      <c r="E110" s="492">
        <v>0</v>
      </c>
      <c r="F110" s="492">
        <v>0</v>
      </c>
      <c r="G110" s="492">
        <v>0</v>
      </c>
      <c r="H110" s="492">
        <v>0</v>
      </c>
      <c r="I110" s="492">
        <v>426613</v>
      </c>
      <c r="J110" s="492">
        <v>2902239</v>
      </c>
      <c r="K110" s="492">
        <v>1635158</v>
      </c>
      <c r="L110" s="492">
        <v>2239000</v>
      </c>
      <c r="M110" s="492">
        <v>40380</v>
      </c>
      <c r="N110" s="492">
        <v>118343</v>
      </c>
      <c r="O110" s="492">
        <v>428643.39</v>
      </c>
      <c r="P110" s="492">
        <v>0</v>
      </c>
      <c r="Q110" s="492">
        <v>0</v>
      </c>
      <c r="R110" s="492">
        <v>0</v>
      </c>
      <c r="S110" s="492">
        <v>0</v>
      </c>
      <c r="T110" s="68" t="s">
        <v>762</v>
      </c>
      <c r="U110" s="68">
        <v>7790376.3899999997</v>
      </c>
      <c r="V110" s="493">
        <v>8.2641117933199837</v>
      </c>
      <c r="W110" s="68"/>
      <c r="X110" s="668">
        <v>68009481.34450002</v>
      </c>
      <c r="Y110" s="547">
        <v>94267558.145777836</v>
      </c>
      <c r="Z110" s="68">
        <f t="shared" si="12"/>
        <v>26258076.801277816</v>
      </c>
      <c r="AA110" s="68">
        <f t="shared" si="13"/>
        <v>2169996.8216334186</v>
      </c>
      <c r="AB110" s="68"/>
      <c r="AC110" s="493">
        <f>+abvfnd25!AH110</f>
        <v>142.22645426105001</v>
      </c>
      <c r="AD110" s="493">
        <f t="shared" si="14"/>
        <v>135.41870854392633</v>
      </c>
      <c r="AE110" s="494">
        <f t="shared" si="15"/>
        <v>-6.8077457171236802</v>
      </c>
      <c r="AF110" s="657">
        <v>317</v>
      </c>
      <c r="AG110" s="547">
        <v>1</v>
      </c>
      <c r="AH110" s="493">
        <f t="shared" si="16"/>
        <v>135.41870854392633</v>
      </c>
      <c r="AI110" s="68"/>
      <c r="AJ110" s="68"/>
      <c r="AK110" s="458">
        <f>abvfnd25!AH110</f>
        <v>142.22645426105001</v>
      </c>
      <c r="AL110" s="455">
        <v>136.84620062750378</v>
      </c>
      <c r="AM110" s="458">
        <v>136.54443851135312</v>
      </c>
      <c r="AN110" s="458">
        <v>142.22645426105001</v>
      </c>
      <c r="AO110" s="456"/>
      <c r="AP110" s="493"/>
      <c r="AQ110" s="455"/>
      <c r="AR110" s="455"/>
      <c r="AS110" s="455"/>
      <c r="AT110" s="495">
        <f t="shared" si="17"/>
        <v>-6.8077457171236802</v>
      </c>
      <c r="AU110" s="455"/>
      <c r="AV110" s="498"/>
      <c r="AW110" s="499"/>
      <c r="AX110" s="500">
        <f t="shared" si="23"/>
        <v>0</v>
      </c>
      <c r="AY110" s="458"/>
      <c r="AZ110" s="459"/>
      <c r="BA110" s="459"/>
      <c r="BB110" s="459"/>
      <c r="BC110" s="453"/>
      <c r="BE110" s="460">
        <f t="shared" si="18"/>
        <v>37.892418988762756</v>
      </c>
      <c r="BF110" s="453">
        <v>138.89241898876276</v>
      </c>
      <c r="BG110" s="488">
        <f t="shared" si="19"/>
        <v>-3.3340352722872524</v>
      </c>
      <c r="BH110" s="453">
        <v>138.89241898876276</v>
      </c>
      <c r="BI110" s="406">
        <f t="shared" si="20"/>
        <v>3.4737104448364278</v>
      </c>
      <c r="BJ110" s="653"/>
      <c r="BK110" s="453"/>
      <c r="BL110" s="453">
        <v>138.89241898876276</v>
      </c>
      <c r="BM110" s="406">
        <f t="shared" si="21"/>
        <v>-3.3340352722872524</v>
      </c>
      <c r="BO110" s="453">
        <v>138.89241898876276</v>
      </c>
      <c r="BP110" s="406">
        <f t="shared" si="22"/>
        <v>3.4737104448364278</v>
      </c>
      <c r="BR110" s="454"/>
    </row>
    <row r="111" spans="1:70" ht="11.25">
      <c r="A111" s="11">
        <v>102</v>
      </c>
      <c r="B111" s="69" t="s">
        <v>190</v>
      </c>
      <c r="C111" s="11">
        <v>0</v>
      </c>
      <c r="D111" s="492">
        <v>0</v>
      </c>
      <c r="E111" s="492">
        <v>0</v>
      </c>
      <c r="F111" s="492">
        <v>0</v>
      </c>
      <c r="G111" s="492">
        <v>0</v>
      </c>
      <c r="H111" s="492">
        <v>0</v>
      </c>
      <c r="I111" s="492">
        <v>0</v>
      </c>
      <c r="J111" s="492">
        <v>0</v>
      </c>
      <c r="K111" s="492">
        <v>0</v>
      </c>
      <c r="L111" s="492">
        <v>88114.32</v>
      </c>
      <c r="M111" s="492">
        <v>0</v>
      </c>
      <c r="N111" s="492">
        <v>0</v>
      </c>
      <c r="O111" s="492">
        <v>0</v>
      </c>
      <c r="P111" s="492">
        <v>0</v>
      </c>
      <c r="Q111" s="492">
        <v>0</v>
      </c>
      <c r="R111" s="492">
        <v>0</v>
      </c>
      <c r="S111" s="492">
        <v>0</v>
      </c>
      <c r="T111" s="68">
        <v>0</v>
      </c>
      <c r="U111" s="68">
        <v>88114.32</v>
      </c>
      <c r="V111" s="493">
        <v>0</v>
      </c>
      <c r="W111" s="68"/>
      <c r="X111" s="668">
        <v>17354.29</v>
      </c>
      <c r="Y111" s="547">
        <v>1018508</v>
      </c>
      <c r="Z111" s="68">
        <f t="shared" si="12"/>
        <v>1001153.71</v>
      </c>
      <c r="AA111" s="68">
        <f t="shared" si="13"/>
        <v>0</v>
      </c>
      <c r="AB111" s="68"/>
      <c r="AC111" s="493">
        <f>+abvfnd25!AH111</f>
        <v>0</v>
      </c>
      <c r="AD111" s="493">
        <f t="shared" si="14"/>
        <v>0</v>
      </c>
      <c r="AE111" s="494">
        <f t="shared" si="15"/>
        <v>0</v>
      </c>
      <c r="AF111" s="657">
        <v>0</v>
      </c>
      <c r="AG111" s="547" t="s">
        <v>761</v>
      </c>
      <c r="AH111" s="493">
        <f t="shared" si="16"/>
        <v>0</v>
      </c>
      <c r="AI111" s="68"/>
      <c r="AJ111" s="68"/>
      <c r="AK111" s="458">
        <f>abvfnd25!AH111</f>
        <v>0</v>
      </c>
      <c r="AL111" s="455">
        <v>0</v>
      </c>
      <c r="AM111" s="458">
        <v>0</v>
      </c>
      <c r="AN111" s="458">
        <v>0</v>
      </c>
      <c r="AO111" s="456"/>
      <c r="AP111" s="493"/>
      <c r="AQ111" s="455"/>
      <c r="AR111" s="455"/>
      <c r="AS111" s="455"/>
      <c r="AT111" s="495">
        <f t="shared" si="17"/>
        <v>0</v>
      </c>
      <c r="AU111" s="455"/>
      <c r="AV111" s="498"/>
      <c r="AW111" s="499"/>
      <c r="AX111" s="500">
        <f t="shared" si="23"/>
        <v>0</v>
      </c>
      <c r="AY111" s="458"/>
      <c r="AZ111" s="459"/>
      <c r="BA111" s="459"/>
      <c r="BB111" s="459"/>
      <c r="BC111" s="453" t="s">
        <v>55</v>
      </c>
      <c r="BE111" s="460">
        <f t="shared" si="18"/>
        <v>-102</v>
      </c>
      <c r="BF111" s="453">
        <v>0</v>
      </c>
      <c r="BG111" s="488">
        <f t="shared" si="19"/>
        <v>0</v>
      </c>
      <c r="BH111" s="453">
        <v>0</v>
      </c>
      <c r="BI111" s="406">
        <f t="shared" si="20"/>
        <v>0</v>
      </c>
      <c r="BJ111" s="653"/>
      <c r="BK111" s="453"/>
      <c r="BL111" s="453">
        <v>0</v>
      </c>
      <c r="BM111" s="406">
        <f t="shared" si="21"/>
        <v>0</v>
      </c>
      <c r="BO111" s="453">
        <v>0</v>
      </c>
      <c r="BP111" s="406">
        <f t="shared" si="22"/>
        <v>0</v>
      </c>
      <c r="BR111" s="454"/>
    </row>
    <row r="112" spans="1:70" ht="11.25">
      <c r="A112" s="11">
        <v>103</v>
      </c>
      <c r="B112" s="69" t="s">
        <v>191</v>
      </c>
      <c r="C112" s="11">
        <v>1</v>
      </c>
      <c r="D112" s="492">
        <v>0</v>
      </c>
      <c r="E112" s="492">
        <v>0</v>
      </c>
      <c r="F112" s="492">
        <v>0</v>
      </c>
      <c r="G112" s="492">
        <v>0</v>
      </c>
      <c r="H112" s="492">
        <v>0</v>
      </c>
      <c r="I112" s="492">
        <v>0</v>
      </c>
      <c r="J112" s="492">
        <v>1563014</v>
      </c>
      <c r="K112" s="492">
        <v>723145</v>
      </c>
      <c r="L112" s="492">
        <v>586096</v>
      </c>
      <c r="M112" s="492">
        <v>11654</v>
      </c>
      <c r="N112" s="492">
        <v>268265</v>
      </c>
      <c r="O112" s="492">
        <v>15262.38</v>
      </c>
      <c r="P112" s="492">
        <v>0</v>
      </c>
      <c r="Q112" s="492">
        <v>0</v>
      </c>
      <c r="R112" s="492">
        <v>0</v>
      </c>
      <c r="S112" s="492">
        <v>0</v>
      </c>
      <c r="T112" s="68" t="s">
        <v>762</v>
      </c>
      <c r="U112" s="68">
        <v>3167436.38</v>
      </c>
      <c r="V112" s="493">
        <v>6.9985440968085584</v>
      </c>
      <c r="W112" s="68"/>
      <c r="X112" s="668">
        <v>45038410.019999996</v>
      </c>
      <c r="Y112" s="547">
        <v>45258504.285832807</v>
      </c>
      <c r="Z112" s="68">
        <f t="shared" si="12"/>
        <v>220094.26583281159</v>
      </c>
      <c r="AA112" s="68">
        <f t="shared" si="13"/>
        <v>15403.394248856372</v>
      </c>
      <c r="AB112" s="68"/>
      <c r="AC112" s="493">
        <f>+abvfnd25!AH112</f>
        <v>96.98309366594043</v>
      </c>
      <c r="AD112" s="493">
        <f t="shared" si="14"/>
        <v>100.45448067880962</v>
      </c>
      <c r="AE112" s="494">
        <f t="shared" si="15"/>
        <v>3.4713870128691866</v>
      </c>
      <c r="AF112" s="657">
        <v>16</v>
      </c>
      <c r="AG112" s="547">
        <v>1</v>
      </c>
      <c r="AH112" s="493">
        <f t="shared" si="16"/>
        <v>100.45448067880962</v>
      </c>
      <c r="AI112" s="68"/>
      <c r="AJ112" s="68"/>
      <c r="AK112" s="458">
        <f>abvfnd25!AH112</f>
        <v>96.98309366594043</v>
      </c>
      <c r="AL112" s="455">
        <v>97.226069344961246</v>
      </c>
      <c r="AM112" s="458">
        <v>99.999999955593466</v>
      </c>
      <c r="AN112" s="458">
        <v>96.98309366594043</v>
      </c>
      <c r="AO112" s="456"/>
      <c r="AP112" s="493"/>
      <c r="AQ112" s="455"/>
      <c r="AR112" s="455"/>
      <c r="AS112" s="455"/>
      <c r="AT112" s="495">
        <f t="shared" si="17"/>
        <v>3.4713870128691866</v>
      </c>
      <c r="AU112" s="455"/>
      <c r="AV112" s="498"/>
      <c r="AW112" s="499"/>
      <c r="AX112" s="500">
        <f t="shared" si="23"/>
        <v>0</v>
      </c>
      <c r="AY112" s="458"/>
      <c r="AZ112" s="459"/>
      <c r="BA112" s="459"/>
      <c r="BB112" s="459"/>
      <c r="BC112" s="453"/>
      <c r="BE112" s="460">
        <f t="shared" si="18"/>
        <v>-3.784214858596755</v>
      </c>
      <c r="BF112" s="453">
        <v>99.215785141403245</v>
      </c>
      <c r="BG112" s="488">
        <f t="shared" si="19"/>
        <v>2.2326914754628149</v>
      </c>
      <c r="BH112" s="453">
        <v>99.215785141403245</v>
      </c>
      <c r="BI112" s="406">
        <f t="shared" si="20"/>
        <v>-1.2386955374063717</v>
      </c>
      <c r="BJ112" s="653"/>
      <c r="BK112" s="453"/>
      <c r="BL112" s="453">
        <v>99.215785141403245</v>
      </c>
      <c r="BM112" s="406">
        <f t="shared" si="21"/>
        <v>2.2326914754628149</v>
      </c>
      <c r="BO112" s="453">
        <v>99.215785141403245</v>
      </c>
      <c r="BP112" s="406">
        <f t="shared" si="22"/>
        <v>-1.2386955374063717</v>
      </c>
      <c r="BR112" s="454"/>
    </row>
    <row r="113" spans="1:70" s="406" customFormat="1" ht="11.25">
      <c r="A113" s="11">
        <v>104</v>
      </c>
      <c r="B113" s="69" t="s">
        <v>192</v>
      </c>
      <c r="C113" s="11">
        <v>0</v>
      </c>
      <c r="D113" s="492">
        <v>0</v>
      </c>
      <c r="E113" s="492">
        <v>0</v>
      </c>
      <c r="F113" s="492">
        <v>0</v>
      </c>
      <c r="G113" s="492">
        <v>0</v>
      </c>
      <c r="H113" s="492">
        <v>0</v>
      </c>
      <c r="I113" s="492">
        <v>0</v>
      </c>
      <c r="J113" s="492">
        <v>0</v>
      </c>
      <c r="K113" s="492">
        <v>0</v>
      </c>
      <c r="L113" s="492">
        <v>0</v>
      </c>
      <c r="M113" s="492">
        <v>0</v>
      </c>
      <c r="N113" s="492">
        <v>0</v>
      </c>
      <c r="O113" s="492">
        <v>0</v>
      </c>
      <c r="P113" s="492">
        <v>0</v>
      </c>
      <c r="Q113" s="492">
        <v>0</v>
      </c>
      <c r="R113" s="492">
        <v>0</v>
      </c>
      <c r="S113" s="492">
        <v>0</v>
      </c>
      <c r="T113" s="68">
        <v>0</v>
      </c>
      <c r="U113" s="68">
        <v>0</v>
      </c>
      <c r="V113" s="493">
        <v>0</v>
      </c>
      <c r="W113" s="68"/>
      <c r="X113" s="668">
        <v>0</v>
      </c>
      <c r="Y113" s="547">
        <v>0</v>
      </c>
      <c r="Z113" s="68">
        <f t="shared" si="12"/>
        <v>0</v>
      </c>
      <c r="AA113" s="68">
        <f t="shared" si="13"/>
        <v>0</v>
      </c>
      <c r="AB113" s="68"/>
      <c r="AC113" s="493">
        <f>+abvfnd25!AH113</f>
        <v>0</v>
      </c>
      <c r="AD113" s="493">
        <f t="shared" si="14"/>
        <v>0</v>
      </c>
      <c r="AE113" s="494">
        <f t="shared" si="15"/>
        <v>0</v>
      </c>
      <c r="AF113" s="657">
        <v>0</v>
      </c>
      <c r="AG113" s="547" t="s">
        <v>761</v>
      </c>
      <c r="AH113" s="493">
        <f t="shared" si="16"/>
        <v>0</v>
      </c>
      <c r="AI113" s="68"/>
      <c r="AJ113" s="68"/>
      <c r="AK113" s="458">
        <f>abvfnd25!AH113</f>
        <v>0</v>
      </c>
      <c r="AL113" s="455">
        <v>0</v>
      </c>
      <c r="AM113" s="458">
        <v>0</v>
      </c>
      <c r="AN113" s="458">
        <v>0</v>
      </c>
      <c r="AO113" s="456"/>
      <c r="AP113" s="493"/>
      <c r="AQ113" s="455"/>
      <c r="AR113" s="455"/>
      <c r="AS113" s="455"/>
      <c r="AT113" s="495">
        <f t="shared" si="17"/>
        <v>0</v>
      </c>
      <c r="AU113" s="455"/>
      <c r="AV113" s="498"/>
      <c r="AW113" s="499"/>
      <c r="AX113" s="500">
        <f t="shared" si="23"/>
        <v>0</v>
      </c>
      <c r="AY113" s="458"/>
      <c r="AZ113" s="459"/>
      <c r="BA113" s="459"/>
      <c r="BB113" s="459"/>
      <c r="BC113" s="453"/>
      <c r="BE113" s="460">
        <f t="shared" si="18"/>
        <v>-104</v>
      </c>
      <c r="BF113" s="453">
        <v>0</v>
      </c>
      <c r="BG113" s="488">
        <f t="shared" si="19"/>
        <v>0</v>
      </c>
      <c r="BH113" s="453">
        <v>0</v>
      </c>
      <c r="BI113" s="406">
        <f t="shared" si="20"/>
        <v>0</v>
      </c>
      <c r="BJ113" s="653"/>
      <c r="BK113" s="453"/>
      <c r="BL113" s="453">
        <v>0</v>
      </c>
      <c r="BM113" s="406">
        <f t="shared" si="21"/>
        <v>0</v>
      </c>
      <c r="BO113" s="453">
        <v>0</v>
      </c>
      <c r="BP113" s="406">
        <f t="shared" si="22"/>
        <v>0</v>
      </c>
      <c r="BR113" s="454"/>
    </row>
    <row r="114" spans="1:70" s="406" customFormat="1" ht="11.25">
      <c r="A114" s="11">
        <v>105</v>
      </c>
      <c r="B114" s="69" t="s">
        <v>193</v>
      </c>
      <c r="C114" s="11">
        <v>1</v>
      </c>
      <c r="D114" s="492">
        <v>0</v>
      </c>
      <c r="E114" s="492">
        <v>19606</v>
      </c>
      <c r="F114" s="492">
        <v>0</v>
      </c>
      <c r="G114" s="492">
        <v>0</v>
      </c>
      <c r="H114" s="492">
        <v>0</v>
      </c>
      <c r="I114" s="492">
        <v>0</v>
      </c>
      <c r="J114" s="492">
        <v>1785000</v>
      </c>
      <c r="K114" s="492">
        <v>238000</v>
      </c>
      <c r="L114" s="492">
        <v>764387</v>
      </c>
      <c r="M114" s="492">
        <v>23</v>
      </c>
      <c r="N114" s="492">
        <v>98162</v>
      </c>
      <c r="O114" s="492">
        <v>2413.3200000000002</v>
      </c>
      <c r="P114" s="492">
        <v>0</v>
      </c>
      <c r="Q114" s="492">
        <v>0</v>
      </c>
      <c r="R114" s="492">
        <v>0</v>
      </c>
      <c r="S114" s="492">
        <v>0</v>
      </c>
      <c r="T114" s="68" t="s">
        <v>760</v>
      </c>
      <c r="U114" s="68">
        <v>2907591.32</v>
      </c>
      <c r="V114" s="493">
        <v>11.671527522223453</v>
      </c>
      <c r="W114" s="68"/>
      <c r="X114" s="668">
        <v>15021753.369999997</v>
      </c>
      <c r="Y114" s="547">
        <v>24911831.93</v>
      </c>
      <c r="Z114" s="68">
        <f t="shared" si="12"/>
        <v>9890078.5600000024</v>
      </c>
      <c r="AA114" s="68">
        <f t="shared" si="13"/>
        <v>1154323.2410999213</v>
      </c>
      <c r="AB114" s="68"/>
      <c r="AC114" s="493">
        <f>+abvfnd25!AH114</f>
        <v>140.02632999484996</v>
      </c>
      <c r="AD114" s="493">
        <f t="shared" si="14"/>
        <v>158.15403238044297</v>
      </c>
      <c r="AE114" s="494">
        <f t="shared" si="15"/>
        <v>18.127702385593011</v>
      </c>
      <c r="AF114" s="657">
        <v>3</v>
      </c>
      <c r="AG114" s="547">
        <v>1</v>
      </c>
      <c r="AH114" s="493">
        <f t="shared" si="16"/>
        <v>158.15403238044297</v>
      </c>
      <c r="AI114" s="68"/>
      <c r="AJ114" s="68"/>
      <c r="AK114" s="458">
        <f>abvfnd25!AH114</f>
        <v>140.02632999484996</v>
      </c>
      <c r="AL114" s="455">
        <v>140.01192078209229</v>
      </c>
      <c r="AM114" s="458">
        <v>144.23147105353559</v>
      </c>
      <c r="AN114" s="458">
        <v>140.02632999484996</v>
      </c>
      <c r="AO114" s="456"/>
      <c r="AP114" s="493"/>
      <c r="AQ114" s="455"/>
      <c r="AR114" s="455"/>
      <c r="AS114" s="455"/>
      <c r="AT114" s="495">
        <f t="shared" si="17"/>
        <v>18.127702385593011</v>
      </c>
      <c r="AU114" s="455"/>
      <c r="AV114" s="498"/>
      <c r="AW114" s="499"/>
      <c r="AX114" s="500">
        <f t="shared" si="23"/>
        <v>0</v>
      </c>
      <c r="AY114" s="458"/>
      <c r="AZ114" s="459"/>
      <c r="BA114" s="459"/>
      <c r="BB114" s="459"/>
      <c r="BC114" s="453"/>
      <c r="BE114" s="460">
        <f t="shared" si="18"/>
        <v>43.206510688213967</v>
      </c>
      <c r="BF114" s="453">
        <v>148.20651068821397</v>
      </c>
      <c r="BG114" s="488">
        <f t="shared" si="19"/>
        <v>8.180180693364008</v>
      </c>
      <c r="BH114" s="453">
        <v>148.20651068821397</v>
      </c>
      <c r="BI114" s="406">
        <f t="shared" si="20"/>
        <v>-9.9475216922290031</v>
      </c>
      <c r="BJ114" s="653"/>
      <c r="BK114" s="453"/>
      <c r="BL114" s="453">
        <v>148.20651068821397</v>
      </c>
      <c r="BM114" s="406">
        <f t="shared" si="21"/>
        <v>8.180180693364008</v>
      </c>
      <c r="BO114" s="453">
        <v>148.20651068821397</v>
      </c>
      <c r="BP114" s="406">
        <f t="shared" si="22"/>
        <v>-9.9475216922290031</v>
      </c>
      <c r="BR114" s="454"/>
    </row>
    <row r="115" spans="1:70" s="406" customFormat="1" ht="11.25">
      <c r="A115" s="11">
        <v>106</v>
      </c>
      <c r="B115" s="69" t="s">
        <v>194</v>
      </c>
      <c r="C115" s="11">
        <v>0</v>
      </c>
      <c r="D115" s="492">
        <v>0</v>
      </c>
      <c r="E115" s="492">
        <v>0</v>
      </c>
      <c r="F115" s="492">
        <v>0</v>
      </c>
      <c r="G115" s="492">
        <v>0</v>
      </c>
      <c r="H115" s="492">
        <v>0</v>
      </c>
      <c r="I115" s="492">
        <v>0</v>
      </c>
      <c r="J115" s="492">
        <v>0</v>
      </c>
      <c r="K115" s="492">
        <v>0</v>
      </c>
      <c r="L115" s="492">
        <v>0</v>
      </c>
      <c r="M115" s="492">
        <v>0</v>
      </c>
      <c r="N115" s="492">
        <v>0</v>
      </c>
      <c r="O115" s="492">
        <v>0</v>
      </c>
      <c r="P115" s="492">
        <v>0</v>
      </c>
      <c r="Q115" s="492">
        <v>0</v>
      </c>
      <c r="R115" s="492">
        <v>0</v>
      </c>
      <c r="S115" s="492">
        <v>0</v>
      </c>
      <c r="T115" s="68">
        <v>0</v>
      </c>
      <c r="U115" s="68">
        <v>0</v>
      </c>
      <c r="V115" s="493">
        <v>0</v>
      </c>
      <c r="W115" s="68"/>
      <c r="X115" s="668">
        <v>0</v>
      </c>
      <c r="Y115" s="547">
        <v>241408</v>
      </c>
      <c r="Z115" s="68">
        <f t="shared" si="12"/>
        <v>241408</v>
      </c>
      <c r="AA115" s="68">
        <f t="shared" si="13"/>
        <v>0</v>
      </c>
      <c r="AB115" s="68"/>
      <c r="AC115" s="493">
        <f>+abvfnd25!AH115</f>
        <v>0</v>
      </c>
      <c r="AD115" s="493">
        <f t="shared" si="14"/>
        <v>0</v>
      </c>
      <c r="AE115" s="494">
        <f t="shared" si="15"/>
        <v>0</v>
      </c>
      <c r="AF115" s="657">
        <v>0</v>
      </c>
      <c r="AG115" s="547" t="s">
        <v>761</v>
      </c>
      <c r="AH115" s="493">
        <f t="shared" si="16"/>
        <v>0</v>
      </c>
      <c r="AI115" s="68"/>
      <c r="AJ115" s="68"/>
      <c r="AK115" s="458">
        <f>abvfnd25!AH115</f>
        <v>0</v>
      </c>
      <c r="AL115" s="455">
        <v>0</v>
      </c>
      <c r="AM115" s="458">
        <v>0</v>
      </c>
      <c r="AN115" s="458">
        <v>0</v>
      </c>
      <c r="AO115" s="456"/>
      <c r="AP115" s="493"/>
      <c r="AQ115" s="455"/>
      <c r="AR115" s="455"/>
      <c r="AS115" s="455"/>
      <c r="AT115" s="495">
        <f t="shared" si="17"/>
        <v>0</v>
      </c>
      <c r="AU115" s="455"/>
      <c r="AV115" s="498"/>
      <c r="AW115" s="499"/>
      <c r="AX115" s="500">
        <f t="shared" si="23"/>
        <v>0</v>
      </c>
      <c r="AY115" s="458"/>
      <c r="AZ115" s="459"/>
      <c r="BA115" s="459"/>
      <c r="BB115" s="459"/>
      <c r="BC115" s="453"/>
      <c r="BE115" s="460">
        <f t="shared" si="18"/>
        <v>-106</v>
      </c>
      <c r="BF115" s="453">
        <v>0</v>
      </c>
      <c r="BG115" s="488">
        <f t="shared" si="19"/>
        <v>0</v>
      </c>
      <c r="BH115" s="453">
        <v>0</v>
      </c>
      <c r="BI115" s="406">
        <f t="shared" si="20"/>
        <v>0</v>
      </c>
      <c r="BJ115" s="653"/>
      <c r="BK115" s="453"/>
      <c r="BL115" s="453">
        <v>0</v>
      </c>
      <c r="BM115" s="406">
        <f t="shared" si="21"/>
        <v>0</v>
      </c>
      <c r="BO115" s="453">
        <v>0</v>
      </c>
      <c r="BP115" s="406">
        <f t="shared" si="22"/>
        <v>0</v>
      </c>
      <c r="BR115" s="454"/>
    </row>
    <row r="116" spans="1:70" s="406" customFormat="1" ht="11.25">
      <c r="A116" s="11">
        <v>107</v>
      </c>
      <c r="B116" s="69" t="s">
        <v>195</v>
      </c>
      <c r="C116" s="11">
        <v>1</v>
      </c>
      <c r="D116" s="492">
        <v>900000</v>
      </c>
      <c r="E116" s="492">
        <v>0</v>
      </c>
      <c r="F116" s="492">
        <v>0</v>
      </c>
      <c r="G116" s="492">
        <v>0</v>
      </c>
      <c r="H116" s="492">
        <v>0</v>
      </c>
      <c r="I116" s="492">
        <v>0</v>
      </c>
      <c r="J116" s="492">
        <v>3700000</v>
      </c>
      <c r="K116" s="492">
        <v>0</v>
      </c>
      <c r="L116" s="492">
        <v>2609185</v>
      </c>
      <c r="M116" s="492">
        <v>7561</v>
      </c>
      <c r="N116" s="492">
        <v>960152</v>
      </c>
      <c r="O116" s="492">
        <v>1283.45</v>
      </c>
      <c r="P116" s="492">
        <v>0</v>
      </c>
      <c r="Q116" s="492">
        <v>0</v>
      </c>
      <c r="R116" s="492">
        <v>0</v>
      </c>
      <c r="S116" s="492">
        <v>0</v>
      </c>
      <c r="T116" s="68" t="s">
        <v>760</v>
      </c>
      <c r="U116" s="68">
        <v>8178181.4500000002</v>
      </c>
      <c r="V116" s="493">
        <v>12.131982306791336</v>
      </c>
      <c r="W116" s="68"/>
      <c r="X116" s="668">
        <v>50710044.196819998</v>
      </c>
      <c r="Y116" s="547">
        <v>67410100.370999992</v>
      </c>
      <c r="Z116" s="68">
        <f t="shared" si="12"/>
        <v>16700056.174179994</v>
      </c>
      <c r="AA116" s="68">
        <f t="shared" si="13"/>
        <v>2026047.860275731</v>
      </c>
      <c r="AB116" s="68"/>
      <c r="AC116" s="493">
        <f>+abvfnd25!AH116</f>
        <v>132.00786109680735</v>
      </c>
      <c r="AD116" s="493">
        <f t="shared" si="14"/>
        <v>128.93708445007522</v>
      </c>
      <c r="AE116" s="494">
        <f t="shared" si="15"/>
        <v>-3.0707766467321278</v>
      </c>
      <c r="AF116" s="657">
        <v>2</v>
      </c>
      <c r="AG116" s="547">
        <v>1</v>
      </c>
      <c r="AH116" s="493">
        <f t="shared" si="16"/>
        <v>128.93708445007522</v>
      </c>
      <c r="AI116" s="68"/>
      <c r="AJ116" s="68"/>
      <c r="AK116" s="458">
        <f>abvfnd25!AH116</f>
        <v>132.00786109680735</v>
      </c>
      <c r="AL116" s="455">
        <v>130.22939116769552</v>
      </c>
      <c r="AM116" s="458">
        <v>132.27057521126616</v>
      </c>
      <c r="AN116" s="458">
        <v>132.00786109680735</v>
      </c>
      <c r="AO116" s="456"/>
      <c r="AP116" s="493"/>
      <c r="AQ116" s="455"/>
      <c r="AR116" s="455"/>
      <c r="AS116" s="455"/>
      <c r="AT116" s="495">
        <f t="shared" si="17"/>
        <v>-3.0707766467321278</v>
      </c>
      <c r="AU116" s="455"/>
      <c r="AV116" s="498"/>
      <c r="AW116" s="499"/>
      <c r="AX116" s="500">
        <f t="shared" si="23"/>
        <v>0</v>
      </c>
      <c r="AY116" s="458"/>
      <c r="AZ116" s="459"/>
      <c r="BA116" s="459"/>
      <c r="BB116" s="459"/>
      <c r="BC116" s="453"/>
      <c r="BE116" s="460">
        <f t="shared" si="18"/>
        <v>23.229391167695525</v>
      </c>
      <c r="BF116" s="453">
        <v>130.22939116769552</v>
      </c>
      <c r="BG116" s="488">
        <f t="shared" si="19"/>
        <v>-1.7784699291118216</v>
      </c>
      <c r="BH116" s="453">
        <v>130.22939116769552</v>
      </c>
      <c r="BI116" s="406">
        <f t="shared" si="20"/>
        <v>1.2923067176203062</v>
      </c>
      <c r="BJ116" s="653"/>
      <c r="BK116" s="453"/>
      <c r="BL116" s="453">
        <v>130.22939116769552</v>
      </c>
      <c r="BM116" s="406">
        <f t="shared" si="21"/>
        <v>-1.7784699291118216</v>
      </c>
      <c r="BO116" s="453">
        <v>130.22939116769552</v>
      </c>
      <c r="BP116" s="406">
        <f t="shared" si="22"/>
        <v>1.2923067176203062</v>
      </c>
      <c r="BR116" s="454"/>
    </row>
    <row r="117" spans="1:70" s="406" customFormat="1" ht="11.25">
      <c r="A117" s="11">
        <v>108</v>
      </c>
      <c r="B117" s="69" t="s">
        <v>196</v>
      </c>
      <c r="C117" s="11">
        <v>0</v>
      </c>
      <c r="D117" s="492">
        <v>0</v>
      </c>
      <c r="E117" s="492">
        <v>0</v>
      </c>
      <c r="F117" s="492">
        <v>0</v>
      </c>
      <c r="G117" s="492">
        <v>0</v>
      </c>
      <c r="H117" s="492">
        <v>0</v>
      </c>
      <c r="I117" s="492">
        <v>0</v>
      </c>
      <c r="J117" s="492">
        <v>0</v>
      </c>
      <c r="K117" s="492">
        <v>0</v>
      </c>
      <c r="L117" s="492">
        <v>0</v>
      </c>
      <c r="M117" s="492">
        <v>0</v>
      </c>
      <c r="N117" s="492">
        <v>0</v>
      </c>
      <c r="O117" s="492">
        <v>0</v>
      </c>
      <c r="P117" s="492">
        <v>0</v>
      </c>
      <c r="Q117" s="492">
        <v>0</v>
      </c>
      <c r="R117" s="492">
        <v>0</v>
      </c>
      <c r="S117" s="492">
        <v>0</v>
      </c>
      <c r="T117" s="68">
        <v>0</v>
      </c>
      <c r="U117" s="68">
        <v>0</v>
      </c>
      <c r="V117" s="493">
        <v>0</v>
      </c>
      <c r="W117" s="68"/>
      <c r="X117" s="668">
        <v>240365.82</v>
      </c>
      <c r="Y117" s="547">
        <v>252231</v>
      </c>
      <c r="Z117" s="68">
        <f t="shared" si="12"/>
        <v>11865.179999999993</v>
      </c>
      <c r="AA117" s="68">
        <f t="shared" si="13"/>
        <v>0</v>
      </c>
      <c r="AB117" s="68"/>
      <c r="AC117" s="493">
        <f>+abvfnd25!AH117</f>
        <v>0</v>
      </c>
      <c r="AD117" s="493">
        <f t="shared" si="14"/>
        <v>0</v>
      </c>
      <c r="AE117" s="494">
        <f t="shared" si="15"/>
        <v>0</v>
      </c>
      <c r="AF117" s="657">
        <v>0</v>
      </c>
      <c r="AG117" s="547" t="s">
        <v>761</v>
      </c>
      <c r="AH117" s="493">
        <f t="shared" si="16"/>
        <v>0</v>
      </c>
      <c r="AI117" s="68"/>
      <c r="AJ117" s="68"/>
      <c r="AK117" s="458">
        <f>abvfnd25!AH117</f>
        <v>0</v>
      </c>
      <c r="AL117" s="455">
        <v>0</v>
      </c>
      <c r="AM117" s="458">
        <v>0</v>
      </c>
      <c r="AN117" s="458">
        <v>0</v>
      </c>
      <c r="AO117" s="456"/>
      <c r="AP117" s="493"/>
      <c r="AQ117" s="455"/>
      <c r="AR117" s="455"/>
      <c r="AS117" s="455"/>
      <c r="AT117" s="495">
        <f t="shared" si="17"/>
        <v>0</v>
      </c>
      <c r="AU117" s="455"/>
      <c r="AV117" s="498"/>
      <c r="AW117" s="499"/>
      <c r="AX117" s="500">
        <f t="shared" si="23"/>
        <v>0</v>
      </c>
      <c r="AY117" s="458"/>
      <c r="AZ117" s="459"/>
      <c r="BA117" s="459"/>
      <c r="BB117" s="459"/>
      <c r="BC117" s="453"/>
      <c r="BE117" s="460">
        <f t="shared" si="18"/>
        <v>-108</v>
      </c>
      <c r="BF117" s="453">
        <v>0</v>
      </c>
      <c r="BG117" s="488">
        <f t="shared" si="19"/>
        <v>0</v>
      </c>
      <c r="BH117" s="453">
        <v>0</v>
      </c>
      <c r="BI117" s="406">
        <f t="shared" si="20"/>
        <v>0</v>
      </c>
      <c r="BJ117" s="653"/>
      <c r="BK117" s="453"/>
      <c r="BL117" s="453">
        <v>0</v>
      </c>
      <c r="BM117" s="406">
        <f t="shared" si="21"/>
        <v>0</v>
      </c>
      <c r="BO117" s="453">
        <v>0</v>
      </c>
      <c r="BP117" s="406">
        <f t="shared" si="22"/>
        <v>0</v>
      </c>
      <c r="BR117" s="454"/>
    </row>
    <row r="118" spans="1:70" s="406" customFormat="1" ht="11.25">
      <c r="A118" s="11">
        <v>109</v>
      </c>
      <c r="B118" s="69" t="s">
        <v>197</v>
      </c>
      <c r="C118" s="11">
        <v>0</v>
      </c>
      <c r="D118" s="492">
        <v>0</v>
      </c>
      <c r="E118" s="492">
        <v>0</v>
      </c>
      <c r="F118" s="492">
        <v>0</v>
      </c>
      <c r="G118" s="492">
        <v>0</v>
      </c>
      <c r="H118" s="492">
        <v>0</v>
      </c>
      <c r="I118" s="492">
        <v>0</v>
      </c>
      <c r="J118" s="492">
        <v>0</v>
      </c>
      <c r="K118" s="492">
        <v>0</v>
      </c>
      <c r="L118" s="492">
        <v>0</v>
      </c>
      <c r="M118" s="492">
        <v>0</v>
      </c>
      <c r="N118" s="492">
        <v>0</v>
      </c>
      <c r="O118" s="492">
        <v>0</v>
      </c>
      <c r="P118" s="492">
        <v>0</v>
      </c>
      <c r="Q118" s="492">
        <v>0</v>
      </c>
      <c r="R118" s="492">
        <v>0</v>
      </c>
      <c r="S118" s="492">
        <v>0</v>
      </c>
      <c r="T118" s="68">
        <v>0</v>
      </c>
      <c r="U118" s="68">
        <v>0</v>
      </c>
      <c r="V118" s="493">
        <v>0</v>
      </c>
      <c r="W118" s="68"/>
      <c r="X118" s="668">
        <v>0</v>
      </c>
      <c r="Y118" s="547">
        <v>0</v>
      </c>
      <c r="Z118" s="68">
        <f t="shared" si="12"/>
        <v>0</v>
      </c>
      <c r="AA118" s="68">
        <f t="shared" si="13"/>
        <v>0</v>
      </c>
      <c r="AB118" s="68"/>
      <c r="AC118" s="493">
        <f>+abvfnd25!AH118</f>
        <v>0</v>
      </c>
      <c r="AD118" s="493">
        <f t="shared" si="14"/>
        <v>0</v>
      </c>
      <c r="AE118" s="494">
        <f t="shared" si="15"/>
        <v>0</v>
      </c>
      <c r="AF118" s="657">
        <v>0</v>
      </c>
      <c r="AG118" s="547">
        <v>0</v>
      </c>
      <c r="AH118" s="493">
        <f t="shared" si="16"/>
        <v>0</v>
      </c>
      <c r="AI118" s="68"/>
      <c r="AJ118" s="68"/>
      <c r="AK118" s="458">
        <f>abvfnd25!AH118</f>
        <v>0</v>
      </c>
      <c r="AL118" s="455">
        <v>0</v>
      </c>
      <c r="AM118" s="458">
        <v>0</v>
      </c>
      <c r="AN118" s="458">
        <v>0</v>
      </c>
      <c r="AO118" s="456"/>
      <c r="AP118" s="493"/>
      <c r="AQ118" s="455"/>
      <c r="AR118" s="455"/>
      <c r="AS118" s="455"/>
      <c r="AT118" s="495">
        <f t="shared" si="17"/>
        <v>0</v>
      </c>
      <c r="AU118" s="455"/>
      <c r="AV118" s="498"/>
      <c r="AW118" s="499"/>
      <c r="AX118" s="500">
        <f t="shared" si="23"/>
        <v>0</v>
      </c>
      <c r="AY118" s="458"/>
      <c r="AZ118" s="459"/>
      <c r="BA118" s="459"/>
      <c r="BB118" s="459"/>
      <c r="BC118" s="453"/>
      <c r="BE118" s="460">
        <f t="shared" si="18"/>
        <v>-109</v>
      </c>
      <c r="BF118" s="453">
        <v>0</v>
      </c>
      <c r="BG118" s="488">
        <f t="shared" si="19"/>
        <v>0</v>
      </c>
      <c r="BH118" s="453">
        <v>0</v>
      </c>
      <c r="BI118" s="406">
        <f t="shared" si="20"/>
        <v>0</v>
      </c>
      <c r="BJ118" s="653"/>
      <c r="BK118" s="453"/>
      <c r="BL118" s="453">
        <v>0</v>
      </c>
      <c r="BM118" s="406">
        <f t="shared" si="21"/>
        <v>0</v>
      </c>
      <c r="BO118" s="453">
        <v>0</v>
      </c>
      <c r="BP118" s="406">
        <f t="shared" si="22"/>
        <v>0</v>
      </c>
      <c r="BR118" s="454"/>
    </row>
    <row r="119" spans="1:70" s="406" customFormat="1" ht="11.25">
      <c r="A119" s="11">
        <v>110</v>
      </c>
      <c r="B119" s="69" t="s">
        <v>198</v>
      </c>
      <c r="C119" s="11">
        <v>1</v>
      </c>
      <c r="D119" s="492">
        <v>0</v>
      </c>
      <c r="E119" s="492">
        <v>159575</v>
      </c>
      <c r="F119" s="492">
        <v>0</v>
      </c>
      <c r="G119" s="492">
        <v>0</v>
      </c>
      <c r="H119" s="492">
        <v>0</v>
      </c>
      <c r="I119" s="492">
        <v>0</v>
      </c>
      <c r="J119" s="492">
        <v>1340480.1499999999</v>
      </c>
      <c r="K119" s="492">
        <v>526827.89</v>
      </c>
      <c r="L119" s="492">
        <v>1029216</v>
      </c>
      <c r="M119" s="492">
        <v>1830</v>
      </c>
      <c r="N119" s="492">
        <v>27952</v>
      </c>
      <c r="O119" s="492">
        <v>7907.62</v>
      </c>
      <c r="P119" s="492">
        <v>0</v>
      </c>
      <c r="Q119" s="492">
        <v>0</v>
      </c>
      <c r="R119" s="492">
        <v>0</v>
      </c>
      <c r="S119" s="492">
        <v>0</v>
      </c>
      <c r="T119" s="68" t="s">
        <v>762</v>
      </c>
      <c r="U119" s="68">
        <v>3093788.66</v>
      </c>
      <c r="V119" s="493">
        <v>5.8270013603669142</v>
      </c>
      <c r="W119" s="68"/>
      <c r="X119" s="668">
        <v>39402336.330000006</v>
      </c>
      <c r="Y119" s="547">
        <v>53094009.571420297</v>
      </c>
      <c r="Z119" s="68">
        <f t="shared" si="12"/>
        <v>13691673.241420291</v>
      </c>
      <c r="AA119" s="68">
        <f t="shared" si="13"/>
        <v>797813.98603455315</v>
      </c>
      <c r="AB119" s="68"/>
      <c r="AC119" s="493">
        <f>+abvfnd25!AH119</f>
        <v>131.82268820958183</v>
      </c>
      <c r="AD119" s="493">
        <f t="shared" si="14"/>
        <v>132.72359067086248</v>
      </c>
      <c r="AE119" s="494">
        <f t="shared" si="15"/>
        <v>0.90090246128065132</v>
      </c>
      <c r="AF119" s="657">
        <v>11</v>
      </c>
      <c r="AG119" s="547">
        <v>1</v>
      </c>
      <c r="AH119" s="493">
        <f t="shared" si="16"/>
        <v>132.72359067086248</v>
      </c>
      <c r="AI119" s="68"/>
      <c r="AJ119" s="68"/>
      <c r="AK119" s="458">
        <f>abvfnd25!AH119</f>
        <v>131.82268820958183</v>
      </c>
      <c r="AL119" s="455">
        <v>132.14519379637125</v>
      </c>
      <c r="AM119" s="458">
        <v>127.66601524246943</v>
      </c>
      <c r="AN119" s="458">
        <v>131.82268820958183</v>
      </c>
      <c r="AO119" s="456"/>
      <c r="AP119" s="493"/>
      <c r="AQ119" s="455"/>
      <c r="AR119" s="455"/>
      <c r="AS119" s="455"/>
      <c r="AT119" s="495">
        <f t="shared" si="17"/>
        <v>0.90090246128065132</v>
      </c>
      <c r="AU119" s="455"/>
      <c r="AV119" s="498"/>
      <c r="AW119" s="499"/>
      <c r="AX119" s="500">
        <f t="shared" si="23"/>
        <v>0</v>
      </c>
      <c r="AY119" s="458"/>
      <c r="AZ119" s="459"/>
      <c r="BA119" s="459"/>
      <c r="BB119" s="459"/>
      <c r="BC119" s="453"/>
      <c r="BE119" s="460">
        <f t="shared" si="18"/>
        <v>22.375546841361825</v>
      </c>
      <c r="BF119" s="453">
        <v>132.37554684136182</v>
      </c>
      <c r="BG119" s="488">
        <f t="shared" si="19"/>
        <v>0.55285863177999772</v>
      </c>
      <c r="BH119" s="453">
        <v>132.37554684136182</v>
      </c>
      <c r="BI119" s="406">
        <f t="shared" si="20"/>
        <v>-0.3480438295006536</v>
      </c>
      <c r="BJ119" s="653"/>
      <c r="BK119" s="453"/>
      <c r="BL119" s="453">
        <v>132.37554684136182</v>
      </c>
      <c r="BM119" s="406">
        <f t="shared" si="21"/>
        <v>0.55285863177999772</v>
      </c>
      <c r="BO119" s="453">
        <v>132.37554684136182</v>
      </c>
      <c r="BP119" s="406">
        <f t="shared" si="22"/>
        <v>-0.3480438295006536</v>
      </c>
      <c r="BR119" s="454"/>
    </row>
    <row r="120" spans="1:70" s="406" customFormat="1" ht="11.25">
      <c r="A120" s="11">
        <v>111</v>
      </c>
      <c r="B120" s="69" t="s">
        <v>199</v>
      </c>
      <c r="C120" s="11">
        <v>1</v>
      </c>
      <c r="D120" s="492">
        <v>0</v>
      </c>
      <c r="E120" s="492">
        <v>0</v>
      </c>
      <c r="F120" s="492">
        <v>0</v>
      </c>
      <c r="G120" s="492">
        <v>0</v>
      </c>
      <c r="H120" s="492">
        <v>0</v>
      </c>
      <c r="I120" s="492">
        <v>0</v>
      </c>
      <c r="J120" s="492">
        <v>0</v>
      </c>
      <c r="K120" s="492">
        <v>0</v>
      </c>
      <c r="L120" s="492">
        <v>0</v>
      </c>
      <c r="M120" s="492">
        <v>0</v>
      </c>
      <c r="N120" s="492">
        <v>0</v>
      </c>
      <c r="O120" s="492">
        <v>0</v>
      </c>
      <c r="P120" s="492">
        <v>0</v>
      </c>
      <c r="Q120" s="492">
        <v>0</v>
      </c>
      <c r="R120" s="492">
        <v>0</v>
      </c>
      <c r="S120" s="492">
        <v>0</v>
      </c>
      <c r="T120" s="68" t="s">
        <v>762</v>
      </c>
      <c r="U120" s="68">
        <v>0</v>
      </c>
      <c r="V120" s="493">
        <v>0</v>
      </c>
      <c r="W120" s="68"/>
      <c r="X120" s="668">
        <v>9473831.2400000002</v>
      </c>
      <c r="Y120" s="547">
        <v>13826298.189999999</v>
      </c>
      <c r="Z120" s="68">
        <f t="shared" si="12"/>
        <v>4352466.9499999993</v>
      </c>
      <c r="AA120" s="68">
        <f t="shared" si="13"/>
        <v>0</v>
      </c>
      <c r="AB120" s="68"/>
      <c r="AC120" s="493">
        <f>+abvfnd25!AH120</f>
        <v>132.80111209704992</v>
      </c>
      <c r="AD120" s="493">
        <f t="shared" si="14"/>
        <v>145.94199368491178</v>
      </c>
      <c r="AE120" s="494">
        <f t="shared" si="15"/>
        <v>13.140881587861855</v>
      </c>
      <c r="AF120" s="657">
        <v>25</v>
      </c>
      <c r="AG120" s="547">
        <v>0</v>
      </c>
      <c r="AH120" s="493">
        <f t="shared" si="16"/>
        <v>132.80111209704992</v>
      </c>
      <c r="AI120" s="68"/>
      <c r="AJ120" s="68"/>
      <c r="AK120" s="458">
        <f>abvfnd25!AH120</f>
        <v>132.80111209704992</v>
      </c>
      <c r="AL120" s="455">
        <v>134.50157975394902</v>
      </c>
      <c r="AM120" s="458">
        <v>138.10483326909588</v>
      </c>
      <c r="AN120" s="458">
        <v>132.80111209704992</v>
      </c>
      <c r="AO120" s="456"/>
      <c r="AP120" s="493"/>
      <c r="AQ120" s="455"/>
      <c r="AR120" s="455"/>
      <c r="AS120" s="455"/>
      <c r="AT120" s="495">
        <f t="shared" si="17"/>
        <v>0</v>
      </c>
      <c r="AU120" s="455"/>
      <c r="AV120" s="498"/>
      <c r="AW120" s="499"/>
      <c r="AX120" s="500">
        <f t="shared" si="23"/>
        <v>0</v>
      </c>
      <c r="AY120" s="458"/>
      <c r="AZ120" s="459"/>
      <c r="BA120" s="459"/>
      <c r="BB120" s="459"/>
      <c r="BC120" s="453"/>
      <c r="BE120" s="460">
        <f t="shared" si="18"/>
        <v>9.4169988483076281</v>
      </c>
      <c r="BF120" s="453">
        <v>120.41699884830763</v>
      </c>
      <c r="BG120" s="488">
        <f t="shared" si="19"/>
        <v>-12.384113248742295</v>
      </c>
      <c r="BH120" s="453">
        <v>120.41699884830763</v>
      </c>
      <c r="BI120" s="406">
        <f t="shared" si="20"/>
        <v>-12.384113248742295</v>
      </c>
      <c r="BJ120" s="653"/>
      <c r="BK120" s="453"/>
      <c r="BL120" s="453">
        <v>120.41699884830763</v>
      </c>
      <c r="BM120" s="406">
        <f t="shared" si="21"/>
        <v>-12.384113248742295</v>
      </c>
      <c r="BO120" s="453">
        <v>120.41699884830763</v>
      </c>
      <c r="BP120" s="406">
        <f t="shared" si="22"/>
        <v>-12.384113248742295</v>
      </c>
      <c r="BR120" s="454"/>
    </row>
    <row r="121" spans="1:70" s="406" customFormat="1" ht="11.25">
      <c r="A121" s="11">
        <v>112</v>
      </c>
      <c r="B121" s="69" t="s">
        <v>200</v>
      </c>
      <c r="C121" s="11">
        <v>0</v>
      </c>
      <c r="D121" s="492">
        <v>0</v>
      </c>
      <c r="E121" s="492">
        <v>0</v>
      </c>
      <c r="F121" s="492">
        <v>0</v>
      </c>
      <c r="G121" s="492">
        <v>0</v>
      </c>
      <c r="H121" s="492">
        <v>0</v>
      </c>
      <c r="I121" s="492">
        <v>0</v>
      </c>
      <c r="J121" s="492">
        <v>0</v>
      </c>
      <c r="K121" s="492">
        <v>0</v>
      </c>
      <c r="L121" s="492">
        <v>0</v>
      </c>
      <c r="M121" s="492">
        <v>0</v>
      </c>
      <c r="N121" s="492">
        <v>0</v>
      </c>
      <c r="O121" s="492">
        <v>0</v>
      </c>
      <c r="P121" s="492">
        <v>0</v>
      </c>
      <c r="Q121" s="492">
        <v>0</v>
      </c>
      <c r="R121" s="492">
        <v>0</v>
      </c>
      <c r="S121" s="492">
        <v>0</v>
      </c>
      <c r="T121" s="68">
        <v>0</v>
      </c>
      <c r="U121" s="68">
        <v>0</v>
      </c>
      <c r="V121" s="493">
        <v>0</v>
      </c>
      <c r="W121" s="68"/>
      <c r="X121" s="668">
        <v>465971.59</v>
      </c>
      <c r="Y121" s="547">
        <v>465972</v>
      </c>
      <c r="Z121" s="68">
        <f t="shared" si="12"/>
        <v>0.40999999997438863</v>
      </c>
      <c r="AA121" s="68">
        <f t="shared" si="13"/>
        <v>0</v>
      </c>
      <c r="AB121" s="68"/>
      <c r="AC121" s="493">
        <f>+abvfnd25!AH121</f>
        <v>0</v>
      </c>
      <c r="AD121" s="493">
        <f t="shared" si="14"/>
        <v>0</v>
      </c>
      <c r="AE121" s="494">
        <f t="shared" si="15"/>
        <v>0</v>
      </c>
      <c r="AF121" s="657">
        <v>0</v>
      </c>
      <c r="AG121" s="547" t="s">
        <v>761</v>
      </c>
      <c r="AH121" s="493">
        <f t="shared" si="16"/>
        <v>0</v>
      </c>
      <c r="AI121" s="68"/>
      <c r="AJ121" s="68"/>
      <c r="AK121" s="458">
        <f>abvfnd25!AH121</f>
        <v>0</v>
      </c>
      <c r="AL121" s="455">
        <v>0</v>
      </c>
      <c r="AM121" s="458">
        <v>0</v>
      </c>
      <c r="AN121" s="458">
        <v>0</v>
      </c>
      <c r="AO121" s="456"/>
      <c r="AP121" s="493"/>
      <c r="AQ121" s="455"/>
      <c r="AR121" s="455"/>
      <c r="AS121" s="455"/>
      <c r="AT121" s="495">
        <f t="shared" si="17"/>
        <v>0</v>
      </c>
      <c r="AU121" s="455"/>
      <c r="AV121" s="498"/>
      <c r="AW121" s="499"/>
      <c r="AX121" s="500">
        <f t="shared" si="23"/>
        <v>0</v>
      </c>
      <c r="AY121" s="458"/>
      <c r="AZ121" s="459"/>
      <c r="BA121" s="459"/>
      <c r="BB121" s="459"/>
      <c r="BC121" s="453" t="s">
        <v>129</v>
      </c>
      <c r="BE121" s="460">
        <f t="shared" si="18"/>
        <v>-112</v>
      </c>
      <c r="BF121" s="453">
        <v>0</v>
      </c>
      <c r="BG121" s="488">
        <f t="shared" si="19"/>
        <v>0</v>
      </c>
      <c r="BH121" s="453">
        <v>0</v>
      </c>
      <c r="BI121" s="406">
        <f t="shared" si="20"/>
        <v>0</v>
      </c>
      <c r="BJ121" s="653"/>
      <c r="BK121" s="453"/>
      <c r="BL121" s="453">
        <v>0</v>
      </c>
      <c r="BM121" s="406">
        <f t="shared" si="21"/>
        <v>0</v>
      </c>
      <c r="BO121" s="453">
        <v>0</v>
      </c>
      <c r="BP121" s="406">
        <f t="shared" si="22"/>
        <v>0</v>
      </c>
      <c r="BR121" s="454"/>
    </row>
    <row r="122" spans="1:70" s="406" customFormat="1" ht="11.25">
      <c r="A122" s="11">
        <v>113</v>
      </c>
      <c r="B122" s="69" t="s">
        <v>201</v>
      </c>
      <c r="C122" s="11">
        <v>0</v>
      </c>
      <c r="D122" s="492">
        <v>0</v>
      </c>
      <c r="E122" s="492">
        <v>0</v>
      </c>
      <c r="F122" s="492">
        <v>0</v>
      </c>
      <c r="G122" s="492">
        <v>0</v>
      </c>
      <c r="H122" s="492">
        <v>0</v>
      </c>
      <c r="I122" s="492">
        <v>0</v>
      </c>
      <c r="J122" s="492">
        <v>0</v>
      </c>
      <c r="K122" s="492">
        <v>0</v>
      </c>
      <c r="L122" s="492">
        <v>0</v>
      </c>
      <c r="M122" s="492">
        <v>0</v>
      </c>
      <c r="N122" s="492">
        <v>0</v>
      </c>
      <c r="O122" s="492">
        <v>0</v>
      </c>
      <c r="P122" s="492">
        <v>0</v>
      </c>
      <c r="Q122" s="492">
        <v>0</v>
      </c>
      <c r="R122" s="492">
        <v>0</v>
      </c>
      <c r="S122" s="492">
        <v>0</v>
      </c>
      <c r="T122" s="68">
        <v>0</v>
      </c>
      <c r="U122" s="68">
        <v>0</v>
      </c>
      <c r="V122" s="493">
        <v>0</v>
      </c>
      <c r="W122" s="68"/>
      <c r="X122" s="668">
        <v>0</v>
      </c>
      <c r="Y122" s="547">
        <v>0</v>
      </c>
      <c r="Z122" s="68">
        <f t="shared" si="12"/>
        <v>0</v>
      </c>
      <c r="AA122" s="68">
        <f t="shared" si="13"/>
        <v>0</v>
      </c>
      <c r="AB122" s="68"/>
      <c r="AC122" s="493">
        <f>+abvfnd25!AH122</f>
        <v>0</v>
      </c>
      <c r="AD122" s="493">
        <f t="shared" si="14"/>
        <v>0</v>
      </c>
      <c r="AE122" s="494">
        <f t="shared" si="15"/>
        <v>0</v>
      </c>
      <c r="AF122" s="657">
        <v>0</v>
      </c>
      <c r="AG122" s="547" t="s">
        <v>761</v>
      </c>
      <c r="AH122" s="493">
        <f t="shared" si="16"/>
        <v>0</v>
      </c>
      <c r="AI122" s="68"/>
      <c r="AJ122" s="68"/>
      <c r="AK122" s="458">
        <f>abvfnd25!AH122</f>
        <v>0</v>
      </c>
      <c r="AL122" s="455">
        <v>0</v>
      </c>
      <c r="AM122" s="458">
        <v>0</v>
      </c>
      <c r="AN122" s="458">
        <v>0</v>
      </c>
      <c r="AO122" s="456"/>
      <c r="AP122" s="493"/>
      <c r="AQ122" s="455"/>
      <c r="AR122" s="455"/>
      <c r="AS122" s="455"/>
      <c r="AT122" s="495">
        <f t="shared" si="17"/>
        <v>0</v>
      </c>
      <c r="AU122" s="455"/>
      <c r="AV122" s="498"/>
      <c r="AW122" s="499"/>
      <c r="AX122" s="500">
        <f t="shared" si="23"/>
        <v>0</v>
      </c>
      <c r="AY122" s="458"/>
      <c r="AZ122" s="459"/>
      <c r="BA122" s="459"/>
      <c r="BB122" s="459"/>
      <c r="BC122" s="453"/>
      <c r="BE122" s="460">
        <f t="shared" si="18"/>
        <v>-113</v>
      </c>
      <c r="BF122" s="453">
        <v>0</v>
      </c>
      <c r="BG122" s="488">
        <f t="shared" si="19"/>
        <v>0</v>
      </c>
      <c r="BH122" s="453">
        <v>0</v>
      </c>
      <c r="BI122" s="406">
        <f t="shared" si="20"/>
        <v>0</v>
      </c>
      <c r="BJ122" s="653"/>
      <c r="BK122" s="453"/>
      <c r="BL122" s="453">
        <v>0</v>
      </c>
      <c r="BM122" s="406">
        <f t="shared" si="21"/>
        <v>0</v>
      </c>
      <c r="BO122" s="453">
        <v>0</v>
      </c>
      <c r="BP122" s="406">
        <f t="shared" si="22"/>
        <v>0</v>
      </c>
      <c r="BR122" s="454"/>
    </row>
    <row r="123" spans="1:70" s="406" customFormat="1" ht="11.25">
      <c r="A123" s="11">
        <v>114</v>
      </c>
      <c r="B123" s="69" t="s">
        <v>202</v>
      </c>
      <c r="C123" s="11">
        <v>1</v>
      </c>
      <c r="D123" s="492">
        <v>0</v>
      </c>
      <c r="E123" s="492">
        <v>0</v>
      </c>
      <c r="F123" s="492">
        <v>0</v>
      </c>
      <c r="G123" s="492">
        <v>0</v>
      </c>
      <c r="H123" s="492">
        <v>0</v>
      </c>
      <c r="I123" s="492">
        <v>0</v>
      </c>
      <c r="J123" s="492">
        <v>0</v>
      </c>
      <c r="K123" s="492">
        <v>0</v>
      </c>
      <c r="L123" s="492">
        <v>0</v>
      </c>
      <c r="M123" s="492">
        <v>0</v>
      </c>
      <c r="N123" s="492">
        <v>0</v>
      </c>
      <c r="O123" s="492">
        <v>0</v>
      </c>
      <c r="P123" s="492">
        <v>0</v>
      </c>
      <c r="Q123" s="492">
        <v>0</v>
      </c>
      <c r="R123" s="492">
        <v>0</v>
      </c>
      <c r="S123" s="492">
        <v>0</v>
      </c>
      <c r="T123" s="68" t="s">
        <v>760</v>
      </c>
      <c r="U123" s="68">
        <v>0</v>
      </c>
      <c r="V123" s="493">
        <v>0</v>
      </c>
      <c r="W123" s="68"/>
      <c r="X123" s="668">
        <v>28110844.75</v>
      </c>
      <c r="Y123" s="547">
        <v>35605413.200000003</v>
      </c>
      <c r="Z123" s="68">
        <f t="shared" si="12"/>
        <v>7494568.450000003</v>
      </c>
      <c r="AA123" s="68">
        <f t="shared" si="13"/>
        <v>0</v>
      </c>
      <c r="AB123" s="68"/>
      <c r="AC123" s="493">
        <f>+abvfnd25!AH123</f>
        <v>122.16020478373875</v>
      </c>
      <c r="AD123" s="493">
        <f t="shared" si="14"/>
        <v>126.66077279659127</v>
      </c>
      <c r="AE123" s="494">
        <f t="shared" si="15"/>
        <v>4.5005680128525256</v>
      </c>
      <c r="AF123" s="657">
        <v>120</v>
      </c>
      <c r="AG123" s="547">
        <v>0</v>
      </c>
      <c r="AH123" s="493">
        <f t="shared" si="16"/>
        <v>122.16020478373875</v>
      </c>
      <c r="AI123" s="68"/>
      <c r="AJ123" s="68"/>
      <c r="AK123" s="458">
        <f>abvfnd25!AH123</f>
        <v>122.16020478373875</v>
      </c>
      <c r="AL123" s="455">
        <v>120.17422458041722</v>
      </c>
      <c r="AM123" s="458">
        <v>123.78300184203836</v>
      </c>
      <c r="AN123" s="458">
        <v>122.16020478373875</v>
      </c>
      <c r="AO123" s="456"/>
      <c r="AP123" s="493"/>
      <c r="AQ123" s="455"/>
      <c r="AR123" s="455"/>
      <c r="AS123" s="455"/>
      <c r="AT123" s="495">
        <f t="shared" si="17"/>
        <v>0</v>
      </c>
      <c r="AU123" s="455"/>
      <c r="AV123" s="498"/>
      <c r="AW123" s="499"/>
      <c r="AX123" s="500">
        <f t="shared" si="23"/>
        <v>0</v>
      </c>
      <c r="AY123" s="458"/>
      <c r="AZ123" s="459"/>
      <c r="BA123" s="459"/>
      <c r="BB123" s="459"/>
      <c r="BC123" s="453"/>
      <c r="BE123" s="460">
        <f t="shared" si="18"/>
        <v>6.1742245804172171</v>
      </c>
      <c r="BF123" s="453">
        <v>120.17422458041722</v>
      </c>
      <c r="BG123" s="488">
        <f t="shared" si="19"/>
        <v>-1.9859802033215317</v>
      </c>
      <c r="BH123" s="453">
        <v>120.17422458041722</v>
      </c>
      <c r="BI123" s="406">
        <f t="shared" si="20"/>
        <v>-1.9859802033215317</v>
      </c>
      <c r="BJ123" s="653"/>
      <c r="BK123" s="453"/>
      <c r="BL123" s="453">
        <v>120.17422458041722</v>
      </c>
      <c r="BM123" s="406">
        <f t="shared" si="21"/>
        <v>-1.9859802033215317</v>
      </c>
      <c r="BO123" s="453">
        <v>120.17422458041722</v>
      </c>
      <c r="BP123" s="406">
        <f t="shared" si="22"/>
        <v>-1.9859802033215317</v>
      </c>
      <c r="BR123" s="454"/>
    </row>
    <row r="124" spans="1:70" s="406" customFormat="1" ht="11.25">
      <c r="A124" s="11">
        <v>115</v>
      </c>
      <c r="B124" s="69" t="s">
        <v>203</v>
      </c>
      <c r="C124" s="11">
        <v>0</v>
      </c>
      <c r="D124" s="492">
        <v>0</v>
      </c>
      <c r="E124" s="492">
        <v>0</v>
      </c>
      <c r="F124" s="492">
        <v>0</v>
      </c>
      <c r="G124" s="492">
        <v>0</v>
      </c>
      <c r="H124" s="492">
        <v>0</v>
      </c>
      <c r="I124" s="492">
        <v>0</v>
      </c>
      <c r="J124" s="492">
        <v>0</v>
      </c>
      <c r="K124" s="492">
        <v>0</v>
      </c>
      <c r="L124" s="492">
        <v>0</v>
      </c>
      <c r="M124" s="492">
        <v>0</v>
      </c>
      <c r="N124" s="492">
        <v>0</v>
      </c>
      <c r="O124" s="492">
        <v>0</v>
      </c>
      <c r="P124" s="492">
        <v>0</v>
      </c>
      <c r="Q124" s="492">
        <v>0</v>
      </c>
      <c r="R124" s="492">
        <v>0</v>
      </c>
      <c r="S124" s="492">
        <v>0</v>
      </c>
      <c r="T124" s="68">
        <v>0</v>
      </c>
      <c r="U124" s="68">
        <v>0</v>
      </c>
      <c r="V124" s="493">
        <v>0</v>
      </c>
      <c r="W124" s="68"/>
      <c r="X124" s="668">
        <v>0</v>
      </c>
      <c r="Y124" s="547">
        <v>0</v>
      </c>
      <c r="Z124" s="68">
        <f t="shared" si="12"/>
        <v>0</v>
      </c>
      <c r="AA124" s="68">
        <f t="shared" si="13"/>
        <v>0</v>
      </c>
      <c r="AB124" s="68"/>
      <c r="AC124" s="493">
        <f>+abvfnd25!AH124</f>
        <v>0</v>
      </c>
      <c r="AD124" s="493">
        <f t="shared" si="14"/>
        <v>0</v>
      </c>
      <c r="AE124" s="494">
        <f t="shared" si="15"/>
        <v>0</v>
      </c>
      <c r="AF124" s="657">
        <v>0</v>
      </c>
      <c r="AG124" s="547" t="s">
        <v>761</v>
      </c>
      <c r="AH124" s="493">
        <f t="shared" si="16"/>
        <v>0</v>
      </c>
      <c r="AI124" s="68"/>
      <c r="AJ124" s="68"/>
      <c r="AK124" s="458">
        <f>abvfnd25!AH124</f>
        <v>0</v>
      </c>
      <c r="AL124" s="455">
        <v>0</v>
      </c>
      <c r="AM124" s="458">
        <v>0</v>
      </c>
      <c r="AN124" s="458">
        <v>0</v>
      </c>
      <c r="AO124" s="456"/>
      <c r="AP124" s="493"/>
      <c r="AQ124" s="455"/>
      <c r="AR124" s="455"/>
      <c r="AS124" s="455"/>
      <c r="AT124" s="495">
        <f t="shared" si="17"/>
        <v>0</v>
      </c>
      <c r="AU124" s="455"/>
      <c r="AV124" s="498"/>
      <c r="AW124" s="499"/>
      <c r="AX124" s="500">
        <f t="shared" si="23"/>
        <v>0</v>
      </c>
      <c r="AY124" s="458"/>
      <c r="AZ124" s="459"/>
      <c r="BA124" s="459"/>
      <c r="BB124" s="459"/>
      <c r="BC124" s="453"/>
      <c r="BE124" s="460">
        <f t="shared" si="18"/>
        <v>-115</v>
      </c>
      <c r="BF124" s="453">
        <v>0</v>
      </c>
      <c r="BG124" s="488">
        <f t="shared" si="19"/>
        <v>0</v>
      </c>
      <c r="BH124" s="453">
        <v>0</v>
      </c>
      <c r="BI124" s="406">
        <f t="shared" si="20"/>
        <v>0</v>
      </c>
      <c r="BJ124" s="653"/>
      <c r="BK124" s="453"/>
      <c r="BL124" s="453">
        <v>0</v>
      </c>
      <c r="BM124" s="406">
        <f t="shared" si="21"/>
        <v>0</v>
      </c>
      <c r="BO124" s="453">
        <v>0</v>
      </c>
      <c r="BP124" s="406">
        <f t="shared" si="22"/>
        <v>0</v>
      </c>
      <c r="BR124" s="454"/>
    </row>
    <row r="125" spans="1:70" s="406" customFormat="1" ht="11.25">
      <c r="A125" s="11">
        <v>116</v>
      </c>
      <c r="B125" s="69" t="s">
        <v>204</v>
      </c>
      <c r="C125" s="11">
        <v>0</v>
      </c>
      <c r="D125" s="492">
        <v>0</v>
      </c>
      <c r="E125" s="492">
        <v>0</v>
      </c>
      <c r="F125" s="492">
        <v>0</v>
      </c>
      <c r="G125" s="492">
        <v>0</v>
      </c>
      <c r="H125" s="492">
        <v>0</v>
      </c>
      <c r="I125" s="492">
        <v>0</v>
      </c>
      <c r="J125" s="492">
        <v>0</v>
      </c>
      <c r="K125" s="492">
        <v>0</v>
      </c>
      <c r="L125" s="492">
        <v>0</v>
      </c>
      <c r="M125" s="492">
        <v>0</v>
      </c>
      <c r="N125" s="492">
        <v>0</v>
      </c>
      <c r="O125" s="492">
        <v>0</v>
      </c>
      <c r="P125" s="492">
        <v>0</v>
      </c>
      <c r="Q125" s="492">
        <v>0</v>
      </c>
      <c r="R125" s="492">
        <v>0</v>
      </c>
      <c r="S125" s="492">
        <v>0</v>
      </c>
      <c r="T125" s="68">
        <v>0</v>
      </c>
      <c r="U125" s="68">
        <v>0</v>
      </c>
      <c r="V125" s="493">
        <v>0</v>
      </c>
      <c r="W125" s="68"/>
      <c r="X125" s="668">
        <v>138834.32</v>
      </c>
      <c r="Y125" s="547">
        <v>191742</v>
      </c>
      <c r="Z125" s="68">
        <f t="shared" si="12"/>
        <v>52907.679999999993</v>
      </c>
      <c r="AA125" s="68">
        <f t="shared" si="13"/>
        <v>0</v>
      </c>
      <c r="AB125" s="68"/>
      <c r="AC125" s="493">
        <f>+abvfnd25!AH125</f>
        <v>0</v>
      </c>
      <c r="AD125" s="493">
        <f t="shared" si="14"/>
        <v>0</v>
      </c>
      <c r="AE125" s="494">
        <f t="shared" si="15"/>
        <v>0</v>
      </c>
      <c r="AF125" s="657">
        <v>0</v>
      </c>
      <c r="AG125" s="547" t="s">
        <v>761</v>
      </c>
      <c r="AH125" s="493">
        <f t="shared" si="16"/>
        <v>0</v>
      </c>
      <c r="AI125" s="68"/>
      <c r="AJ125" s="68"/>
      <c r="AK125" s="458">
        <f>abvfnd25!AH125</f>
        <v>0</v>
      </c>
      <c r="AL125" s="455">
        <v>0</v>
      </c>
      <c r="AM125" s="458">
        <v>0</v>
      </c>
      <c r="AN125" s="458">
        <v>0</v>
      </c>
      <c r="AO125" s="456"/>
      <c r="AP125" s="493"/>
      <c r="AQ125" s="455"/>
      <c r="AR125" s="455"/>
      <c r="AS125" s="455"/>
      <c r="AT125" s="495">
        <f t="shared" si="17"/>
        <v>0</v>
      </c>
      <c r="AU125" s="455"/>
      <c r="AV125" s="498"/>
      <c r="AW125" s="499"/>
      <c r="AX125" s="500">
        <f t="shared" si="23"/>
        <v>0</v>
      </c>
      <c r="AY125" s="458"/>
      <c r="AZ125" s="459"/>
      <c r="BA125" s="459"/>
      <c r="BB125" s="459"/>
      <c r="BC125" s="453"/>
      <c r="BE125" s="460">
        <f t="shared" si="18"/>
        <v>-116</v>
      </c>
      <c r="BF125" s="453">
        <v>0</v>
      </c>
      <c r="BG125" s="488">
        <f t="shared" si="19"/>
        <v>0</v>
      </c>
      <c r="BH125" s="453">
        <v>0</v>
      </c>
      <c r="BI125" s="406">
        <f t="shared" si="20"/>
        <v>0</v>
      </c>
      <c r="BJ125" s="653"/>
      <c r="BK125" s="453"/>
      <c r="BL125" s="453">
        <v>0</v>
      </c>
      <c r="BM125" s="406">
        <f t="shared" si="21"/>
        <v>0</v>
      </c>
      <c r="BO125" s="453">
        <v>0</v>
      </c>
      <c r="BP125" s="406">
        <f t="shared" si="22"/>
        <v>0</v>
      </c>
      <c r="BR125" s="454"/>
    </row>
    <row r="126" spans="1:70" s="406" customFormat="1" ht="11.25">
      <c r="A126" s="11">
        <v>117</v>
      </c>
      <c r="B126" s="69" t="s">
        <v>205</v>
      </c>
      <c r="C126" s="11">
        <v>1</v>
      </c>
      <c r="D126" s="492">
        <v>0</v>
      </c>
      <c r="E126" s="492">
        <v>62738.502899999999</v>
      </c>
      <c r="F126" s="492">
        <v>0</v>
      </c>
      <c r="G126" s="492">
        <v>0</v>
      </c>
      <c r="H126" s="492">
        <v>0</v>
      </c>
      <c r="I126" s="492">
        <v>0</v>
      </c>
      <c r="J126" s="492">
        <v>102956.584856</v>
      </c>
      <c r="K126" s="492">
        <v>0</v>
      </c>
      <c r="L126" s="492">
        <v>0</v>
      </c>
      <c r="M126" s="492">
        <v>0</v>
      </c>
      <c r="N126" s="492">
        <v>73676</v>
      </c>
      <c r="O126" s="492">
        <v>65161.25</v>
      </c>
      <c r="P126" s="492">
        <v>0</v>
      </c>
      <c r="Q126" s="492">
        <v>0</v>
      </c>
      <c r="R126" s="492">
        <v>0</v>
      </c>
      <c r="S126" s="492">
        <v>0</v>
      </c>
      <c r="T126" s="68" t="s">
        <v>762</v>
      </c>
      <c r="U126" s="68">
        <v>304532.33775599999</v>
      </c>
      <c r="V126" s="493">
        <v>3.4919772563192168</v>
      </c>
      <c r="W126" s="68"/>
      <c r="X126" s="668">
        <v>6594207.0499999998</v>
      </c>
      <c r="Y126" s="547">
        <v>8720914.1240798905</v>
      </c>
      <c r="Z126" s="68">
        <f t="shared" si="12"/>
        <v>2126707.0740798907</v>
      </c>
      <c r="AA126" s="68">
        <f t="shared" si="13"/>
        <v>74264.127335401659</v>
      </c>
      <c r="AB126" s="68"/>
      <c r="AC126" s="493">
        <f>+abvfnd25!AH126</f>
        <v>159.1635367782423</v>
      </c>
      <c r="AD126" s="493">
        <f t="shared" si="14"/>
        <v>131.12493937757824</v>
      </c>
      <c r="AE126" s="494">
        <f t="shared" si="15"/>
        <v>-28.038597400664059</v>
      </c>
      <c r="AF126" s="657">
        <v>38</v>
      </c>
      <c r="AG126" s="547">
        <v>1</v>
      </c>
      <c r="AH126" s="493">
        <f t="shared" si="16"/>
        <v>131.12493937757824</v>
      </c>
      <c r="AI126" s="68"/>
      <c r="AJ126" s="68"/>
      <c r="AK126" s="458">
        <f>abvfnd25!AH126</f>
        <v>159.1635367782423</v>
      </c>
      <c r="AL126" s="455">
        <v>160.87598629269289</v>
      </c>
      <c r="AM126" s="458">
        <v>154.57538357285853</v>
      </c>
      <c r="AN126" s="458">
        <v>159.1635367782423</v>
      </c>
      <c r="AO126" s="456"/>
      <c r="AP126" s="493"/>
      <c r="AQ126" s="455"/>
      <c r="AR126" s="455"/>
      <c r="AS126" s="455"/>
      <c r="AT126" s="495">
        <f t="shared" si="17"/>
        <v>-28.038597400664059</v>
      </c>
      <c r="AU126" s="455"/>
      <c r="AV126" s="498"/>
      <c r="AW126" s="499"/>
      <c r="AX126" s="500">
        <f t="shared" si="23"/>
        <v>0</v>
      </c>
      <c r="AY126" s="458"/>
      <c r="AZ126" s="459"/>
      <c r="BA126" s="459"/>
      <c r="BB126" s="459"/>
      <c r="BC126" s="453"/>
      <c r="BE126" s="460">
        <f t="shared" si="18"/>
        <v>34.577329274956014</v>
      </c>
      <c r="BF126" s="453">
        <v>151.57732927495601</v>
      </c>
      <c r="BG126" s="488">
        <f t="shared" si="19"/>
        <v>-7.586207503286289</v>
      </c>
      <c r="BH126" s="453">
        <v>151.57732927495601</v>
      </c>
      <c r="BI126" s="406">
        <f t="shared" si="20"/>
        <v>20.45238989737777</v>
      </c>
      <c r="BJ126" s="653"/>
      <c r="BK126" s="453"/>
      <c r="BL126" s="453">
        <v>151.57732927495601</v>
      </c>
      <c r="BM126" s="406">
        <f t="shared" si="21"/>
        <v>-7.586207503286289</v>
      </c>
      <c r="BO126" s="453">
        <v>151.57732927495601</v>
      </c>
      <c r="BP126" s="406">
        <f t="shared" si="22"/>
        <v>20.45238989737777</v>
      </c>
      <c r="BR126" s="454"/>
    </row>
    <row r="127" spans="1:70" s="406" customFormat="1" ht="11.25">
      <c r="A127" s="11">
        <v>118</v>
      </c>
      <c r="B127" s="69" t="s">
        <v>206</v>
      </c>
      <c r="C127" s="11">
        <v>1</v>
      </c>
      <c r="D127" s="492">
        <v>0</v>
      </c>
      <c r="E127" s="492">
        <v>0</v>
      </c>
      <c r="F127" s="492">
        <v>0</v>
      </c>
      <c r="G127" s="492">
        <v>0</v>
      </c>
      <c r="H127" s="492">
        <v>0</v>
      </c>
      <c r="I127" s="492">
        <v>0</v>
      </c>
      <c r="J127" s="492">
        <v>0</v>
      </c>
      <c r="K127" s="492">
        <v>0</v>
      </c>
      <c r="L127" s="492">
        <v>0</v>
      </c>
      <c r="M127" s="492">
        <v>0</v>
      </c>
      <c r="N127" s="492">
        <v>0</v>
      </c>
      <c r="O127" s="492">
        <v>0</v>
      </c>
      <c r="P127" s="492">
        <v>0</v>
      </c>
      <c r="Q127" s="492">
        <v>0</v>
      </c>
      <c r="R127" s="492">
        <v>0</v>
      </c>
      <c r="S127" s="492">
        <v>0</v>
      </c>
      <c r="T127" s="68" t="s">
        <v>760</v>
      </c>
      <c r="U127" s="68">
        <v>0</v>
      </c>
      <c r="V127" s="493">
        <v>0</v>
      </c>
      <c r="W127" s="68"/>
      <c r="X127" s="668">
        <v>7476145.6879400015</v>
      </c>
      <c r="Y127" s="547">
        <v>8193644.7999999998</v>
      </c>
      <c r="Z127" s="68">
        <f t="shared" si="12"/>
        <v>717499.11205999833</v>
      </c>
      <c r="AA127" s="68">
        <f t="shared" si="13"/>
        <v>0</v>
      </c>
      <c r="AB127" s="68"/>
      <c r="AC127" s="493">
        <f>+abvfnd25!AH127</f>
        <v>106.09184182040445</v>
      </c>
      <c r="AD127" s="493">
        <f t="shared" si="14"/>
        <v>109.59717937569647</v>
      </c>
      <c r="AE127" s="494">
        <f t="shared" si="15"/>
        <v>3.5053375552920158</v>
      </c>
      <c r="AF127" s="657">
        <v>1</v>
      </c>
      <c r="AG127" s="547">
        <v>0</v>
      </c>
      <c r="AH127" s="493">
        <f t="shared" si="16"/>
        <v>106.09184182040445</v>
      </c>
      <c r="AI127" s="68"/>
      <c r="AJ127" s="68"/>
      <c r="AK127" s="458">
        <f>abvfnd25!AH127</f>
        <v>106.09184182040445</v>
      </c>
      <c r="AL127" s="455">
        <v>112.5061106255289</v>
      </c>
      <c r="AM127" s="458">
        <v>108.8543200129745</v>
      </c>
      <c r="AN127" s="458">
        <v>106.09184182040445</v>
      </c>
      <c r="AO127" s="456"/>
      <c r="AP127" s="493"/>
      <c r="AQ127" s="455"/>
      <c r="AR127" s="455"/>
      <c r="AS127" s="455"/>
      <c r="AT127" s="495">
        <f t="shared" si="17"/>
        <v>0</v>
      </c>
      <c r="AU127" s="455"/>
      <c r="AV127" s="498"/>
      <c r="AW127" s="499"/>
      <c r="AX127" s="500">
        <f t="shared" si="23"/>
        <v>0</v>
      </c>
      <c r="AY127" s="458"/>
      <c r="AZ127" s="459"/>
      <c r="BA127" s="459"/>
      <c r="BB127" s="459"/>
      <c r="BC127" s="453"/>
      <c r="BE127" s="460">
        <f t="shared" si="18"/>
        <v>-5.4938893744710953</v>
      </c>
      <c r="BF127" s="453">
        <v>112.5061106255289</v>
      </c>
      <c r="BG127" s="488">
        <f t="shared" si="19"/>
        <v>6.4142688051244505</v>
      </c>
      <c r="BH127" s="453">
        <v>112.5061106255289</v>
      </c>
      <c r="BI127" s="406">
        <f t="shared" si="20"/>
        <v>6.4142688051244505</v>
      </c>
      <c r="BJ127" s="653"/>
      <c r="BK127" s="453"/>
      <c r="BL127" s="453">
        <v>112.5061106255289</v>
      </c>
      <c r="BM127" s="406">
        <f t="shared" si="21"/>
        <v>6.4142688051244505</v>
      </c>
      <c r="BO127" s="453">
        <v>112.5061106255289</v>
      </c>
      <c r="BP127" s="406">
        <f t="shared" si="22"/>
        <v>6.4142688051244505</v>
      </c>
      <c r="BR127" s="454"/>
    </row>
    <row r="128" spans="1:70" s="406" customFormat="1" ht="11.25">
      <c r="A128" s="11">
        <v>119</v>
      </c>
      <c r="B128" s="69" t="s">
        <v>207</v>
      </c>
      <c r="C128" s="11">
        <v>0</v>
      </c>
      <c r="D128" s="492">
        <v>0</v>
      </c>
      <c r="E128" s="492">
        <v>0</v>
      </c>
      <c r="F128" s="492">
        <v>0</v>
      </c>
      <c r="G128" s="492">
        <v>0</v>
      </c>
      <c r="H128" s="492">
        <v>0</v>
      </c>
      <c r="I128" s="492">
        <v>0</v>
      </c>
      <c r="J128" s="492">
        <v>0</v>
      </c>
      <c r="K128" s="492">
        <v>0</v>
      </c>
      <c r="L128" s="492">
        <v>0</v>
      </c>
      <c r="M128" s="492">
        <v>0</v>
      </c>
      <c r="N128" s="492">
        <v>0</v>
      </c>
      <c r="O128" s="492">
        <v>0</v>
      </c>
      <c r="P128" s="492">
        <v>0</v>
      </c>
      <c r="Q128" s="492">
        <v>0</v>
      </c>
      <c r="R128" s="492">
        <v>0</v>
      </c>
      <c r="S128" s="492">
        <v>0</v>
      </c>
      <c r="T128" s="68">
        <v>0</v>
      </c>
      <c r="U128" s="68">
        <v>0</v>
      </c>
      <c r="V128" s="493">
        <v>0</v>
      </c>
      <c r="W128" s="68"/>
      <c r="X128" s="668">
        <v>0</v>
      </c>
      <c r="Y128" s="547">
        <v>0</v>
      </c>
      <c r="Z128" s="68">
        <f t="shared" si="12"/>
        <v>0</v>
      </c>
      <c r="AA128" s="68">
        <f t="shared" si="13"/>
        <v>0</v>
      </c>
      <c r="AB128" s="68"/>
      <c r="AC128" s="493">
        <f>+abvfnd25!AH128</f>
        <v>0</v>
      </c>
      <c r="AD128" s="493">
        <f t="shared" si="14"/>
        <v>0</v>
      </c>
      <c r="AE128" s="494">
        <f t="shared" si="15"/>
        <v>0</v>
      </c>
      <c r="AF128" s="657">
        <v>0</v>
      </c>
      <c r="AG128" s="547" t="s">
        <v>761</v>
      </c>
      <c r="AH128" s="493">
        <f t="shared" si="16"/>
        <v>0</v>
      </c>
      <c r="AI128" s="68"/>
      <c r="AJ128" s="68"/>
      <c r="AK128" s="458">
        <f>abvfnd25!AH128</f>
        <v>0</v>
      </c>
      <c r="AL128" s="455">
        <v>0</v>
      </c>
      <c r="AM128" s="458">
        <v>0</v>
      </c>
      <c r="AN128" s="458">
        <v>0</v>
      </c>
      <c r="AO128" s="456"/>
      <c r="AP128" s="493"/>
      <c r="AQ128" s="455"/>
      <c r="AR128" s="455"/>
      <c r="AS128" s="455"/>
      <c r="AT128" s="495">
        <f t="shared" si="17"/>
        <v>0</v>
      </c>
      <c r="AU128" s="455"/>
      <c r="AV128" s="498"/>
      <c r="AW128" s="499"/>
      <c r="AX128" s="500">
        <f t="shared" si="23"/>
        <v>0</v>
      </c>
      <c r="AY128" s="458"/>
      <c r="AZ128" s="459"/>
      <c r="BA128" s="459"/>
      <c r="BB128" s="459"/>
      <c r="BC128" s="453"/>
      <c r="BE128" s="460">
        <f t="shared" si="18"/>
        <v>-119</v>
      </c>
      <c r="BF128" s="453">
        <v>0</v>
      </c>
      <c r="BG128" s="488">
        <f t="shared" si="19"/>
        <v>0</v>
      </c>
      <c r="BH128" s="453">
        <v>0</v>
      </c>
      <c r="BI128" s="406">
        <f t="shared" si="20"/>
        <v>0</v>
      </c>
      <c r="BJ128" s="653"/>
      <c r="BK128" s="453"/>
      <c r="BL128" s="453">
        <v>0</v>
      </c>
      <c r="BM128" s="406">
        <f t="shared" si="21"/>
        <v>0</v>
      </c>
      <c r="BO128" s="453">
        <v>0</v>
      </c>
      <c r="BP128" s="406">
        <f t="shared" si="22"/>
        <v>0</v>
      </c>
      <c r="BR128" s="454"/>
    </row>
    <row r="129" spans="1:70" s="406" customFormat="1" ht="11.25">
      <c r="A129" s="11">
        <v>120</v>
      </c>
      <c r="B129" s="69" t="s">
        <v>208</v>
      </c>
      <c r="C129" s="11">
        <v>0</v>
      </c>
      <c r="D129" s="492">
        <v>0</v>
      </c>
      <c r="E129" s="492">
        <v>0</v>
      </c>
      <c r="F129" s="492">
        <v>0</v>
      </c>
      <c r="G129" s="492">
        <v>0</v>
      </c>
      <c r="H129" s="492">
        <v>0</v>
      </c>
      <c r="I129" s="492">
        <v>0</v>
      </c>
      <c r="J129" s="492">
        <v>0</v>
      </c>
      <c r="K129" s="492">
        <v>0</v>
      </c>
      <c r="L129" s="492">
        <v>0</v>
      </c>
      <c r="M129" s="492">
        <v>0</v>
      </c>
      <c r="N129" s="492">
        <v>0</v>
      </c>
      <c r="O129" s="492">
        <v>0</v>
      </c>
      <c r="P129" s="492">
        <v>0</v>
      </c>
      <c r="Q129" s="492">
        <v>0</v>
      </c>
      <c r="R129" s="492">
        <v>0</v>
      </c>
      <c r="S129" s="492">
        <v>0</v>
      </c>
      <c r="T129" s="68">
        <v>0</v>
      </c>
      <c r="U129" s="68">
        <v>0</v>
      </c>
      <c r="V129" s="493">
        <v>0</v>
      </c>
      <c r="W129" s="68"/>
      <c r="X129" s="668">
        <v>0</v>
      </c>
      <c r="Y129" s="547">
        <v>0</v>
      </c>
      <c r="Z129" s="68">
        <f t="shared" si="12"/>
        <v>0</v>
      </c>
      <c r="AA129" s="68">
        <f t="shared" si="13"/>
        <v>0</v>
      </c>
      <c r="AB129" s="68"/>
      <c r="AC129" s="493">
        <f>+abvfnd25!AH129</f>
        <v>0</v>
      </c>
      <c r="AD129" s="493">
        <f t="shared" si="14"/>
        <v>0</v>
      </c>
      <c r="AE129" s="494">
        <f t="shared" si="15"/>
        <v>0</v>
      </c>
      <c r="AF129" s="657">
        <v>0</v>
      </c>
      <c r="AG129" s="547" t="s">
        <v>761</v>
      </c>
      <c r="AH129" s="493">
        <f t="shared" si="16"/>
        <v>0</v>
      </c>
      <c r="AI129" s="68"/>
      <c r="AJ129" s="68"/>
      <c r="AK129" s="458">
        <f>abvfnd25!AH129</f>
        <v>0</v>
      </c>
      <c r="AL129" s="455">
        <v>0</v>
      </c>
      <c r="AM129" s="458">
        <v>0</v>
      </c>
      <c r="AN129" s="458">
        <v>0</v>
      </c>
      <c r="AO129" s="456"/>
      <c r="AP129" s="493"/>
      <c r="AQ129" s="455"/>
      <c r="AR129" s="455"/>
      <c r="AS129" s="455"/>
      <c r="AT129" s="495">
        <f t="shared" si="17"/>
        <v>0</v>
      </c>
      <c r="AU129" s="455"/>
      <c r="AV129" s="498"/>
      <c r="AW129" s="499"/>
      <c r="AX129" s="500">
        <f t="shared" si="23"/>
        <v>0</v>
      </c>
      <c r="AY129" s="458"/>
      <c r="AZ129" s="459"/>
      <c r="BA129" s="459"/>
      <c r="BB129" s="459"/>
      <c r="BC129" s="453"/>
      <c r="BE129" s="460">
        <f t="shared" si="18"/>
        <v>-120</v>
      </c>
      <c r="BF129" s="453">
        <v>0</v>
      </c>
      <c r="BG129" s="488">
        <f t="shared" si="19"/>
        <v>0</v>
      </c>
      <c r="BH129" s="453">
        <v>0</v>
      </c>
      <c r="BI129" s="406">
        <f t="shared" si="20"/>
        <v>0</v>
      </c>
      <c r="BJ129" s="653"/>
      <c r="BK129" s="453"/>
      <c r="BL129" s="453">
        <v>0</v>
      </c>
      <c r="BM129" s="406">
        <f t="shared" si="21"/>
        <v>0</v>
      </c>
      <c r="BO129" s="453">
        <v>0</v>
      </c>
      <c r="BP129" s="406">
        <f t="shared" si="22"/>
        <v>0</v>
      </c>
      <c r="BR129" s="454"/>
    </row>
    <row r="130" spans="1:70" s="406" customFormat="1" ht="11.25">
      <c r="A130" s="11">
        <v>121</v>
      </c>
      <c r="B130" s="69" t="s">
        <v>209</v>
      </c>
      <c r="C130" s="11">
        <v>1</v>
      </c>
      <c r="D130" s="492">
        <v>0</v>
      </c>
      <c r="E130" s="492">
        <v>48410</v>
      </c>
      <c r="F130" s="492">
        <v>0</v>
      </c>
      <c r="G130" s="492">
        <v>0</v>
      </c>
      <c r="H130" s="492">
        <v>0</v>
      </c>
      <c r="I130" s="492">
        <v>0</v>
      </c>
      <c r="J130" s="492">
        <v>0</v>
      </c>
      <c r="K130" s="492">
        <v>0</v>
      </c>
      <c r="L130" s="492">
        <v>38000</v>
      </c>
      <c r="M130" s="492">
        <v>0</v>
      </c>
      <c r="N130" s="492">
        <v>15750</v>
      </c>
      <c r="O130" s="492">
        <v>0</v>
      </c>
      <c r="P130" s="492">
        <v>0</v>
      </c>
      <c r="Q130" s="492">
        <v>0</v>
      </c>
      <c r="R130" s="492">
        <v>0</v>
      </c>
      <c r="S130" s="492">
        <v>0</v>
      </c>
      <c r="T130" s="68" t="s">
        <v>762</v>
      </c>
      <c r="U130" s="68">
        <v>102160</v>
      </c>
      <c r="V130" s="493">
        <v>5.1419524663941747</v>
      </c>
      <c r="W130" s="68"/>
      <c r="X130" s="668">
        <v>1251017.0000000002</v>
      </c>
      <c r="Y130" s="547">
        <v>1986793.94</v>
      </c>
      <c r="Z130" s="68">
        <f t="shared" si="12"/>
        <v>735776.93999999971</v>
      </c>
      <c r="AA130" s="68">
        <f t="shared" si="13"/>
        <v>37833.300513489572</v>
      </c>
      <c r="AB130" s="68"/>
      <c r="AC130" s="493">
        <f>+abvfnd25!AH130</f>
        <v>186.47833927257565</v>
      </c>
      <c r="AD130" s="493">
        <f t="shared" si="14"/>
        <v>155.79010033328964</v>
      </c>
      <c r="AE130" s="494">
        <f t="shared" si="15"/>
        <v>-30.688238939286009</v>
      </c>
      <c r="AF130" s="657">
        <v>0</v>
      </c>
      <c r="AG130" s="547">
        <v>1</v>
      </c>
      <c r="AH130" s="493">
        <f t="shared" si="16"/>
        <v>155.79010033328964</v>
      </c>
      <c r="AI130" s="68"/>
      <c r="AJ130" s="68"/>
      <c r="AK130" s="458">
        <f>abvfnd25!AH130</f>
        <v>186.47833927257565</v>
      </c>
      <c r="AL130" s="455">
        <v>182.85595922508975</v>
      </c>
      <c r="AM130" s="458">
        <v>194.34494204601478</v>
      </c>
      <c r="AN130" s="458">
        <v>186.47833927257565</v>
      </c>
      <c r="AO130" s="456"/>
      <c r="AP130" s="493"/>
      <c r="AQ130" s="455"/>
      <c r="AR130" s="455"/>
      <c r="AS130" s="455"/>
      <c r="AT130" s="495">
        <f t="shared" si="17"/>
        <v>-30.688238939286009</v>
      </c>
      <c r="AU130" s="455"/>
      <c r="AV130" s="498"/>
      <c r="AW130" s="499"/>
      <c r="AX130" s="500">
        <f t="shared" si="23"/>
        <v>0</v>
      </c>
      <c r="AY130" s="458"/>
      <c r="AZ130" s="459"/>
      <c r="BA130" s="459"/>
      <c r="BB130" s="459"/>
      <c r="BC130" s="453"/>
      <c r="BE130" s="460">
        <f t="shared" si="18"/>
        <v>50.241797954076844</v>
      </c>
      <c r="BF130" s="453">
        <v>171.24179795407684</v>
      </c>
      <c r="BG130" s="488">
        <f t="shared" si="19"/>
        <v>-15.236541318498809</v>
      </c>
      <c r="BH130" s="453">
        <v>171.24179795407684</v>
      </c>
      <c r="BI130" s="406">
        <f t="shared" si="20"/>
        <v>15.451697620787201</v>
      </c>
      <c r="BJ130" s="653"/>
      <c r="BK130" s="453"/>
      <c r="BL130" s="453">
        <v>171.24179795407684</v>
      </c>
      <c r="BM130" s="406">
        <f t="shared" si="21"/>
        <v>-15.236541318498809</v>
      </c>
      <c r="BO130" s="453">
        <v>171.24179795407684</v>
      </c>
      <c r="BP130" s="406">
        <f t="shared" si="22"/>
        <v>15.451697620787201</v>
      </c>
      <c r="BR130" s="454"/>
    </row>
    <row r="131" spans="1:70" s="406" customFormat="1" ht="11.25">
      <c r="A131" s="11">
        <v>122</v>
      </c>
      <c r="B131" s="69" t="s">
        <v>210</v>
      </c>
      <c r="C131" s="11">
        <v>1</v>
      </c>
      <c r="D131" s="492">
        <v>0</v>
      </c>
      <c r="E131" s="492">
        <v>0</v>
      </c>
      <c r="F131" s="492">
        <v>0</v>
      </c>
      <c r="G131" s="492">
        <v>0</v>
      </c>
      <c r="H131" s="492">
        <v>0</v>
      </c>
      <c r="I131" s="492">
        <v>0</v>
      </c>
      <c r="J131" s="492">
        <v>1416460</v>
      </c>
      <c r="K131" s="492">
        <v>292097</v>
      </c>
      <c r="L131" s="492">
        <v>764959</v>
      </c>
      <c r="M131" s="492">
        <v>0</v>
      </c>
      <c r="N131" s="492">
        <v>3033</v>
      </c>
      <c r="O131" s="492">
        <v>38251.22</v>
      </c>
      <c r="P131" s="492">
        <v>0</v>
      </c>
      <c r="Q131" s="492">
        <v>0</v>
      </c>
      <c r="R131" s="492">
        <v>0</v>
      </c>
      <c r="S131" s="492">
        <v>0</v>
      </c>
      <c r="T131" s="68" t="s">
        <v>762</v>
      </c>
      <c r="U131" s="68">
        <v>2514800.2200000002</v>
      </c>
      <c r="V131" s="493">
        <v>5.6001383881635265</v>
      </c>
      <c r="W131" s="68"/>
      <c r="X131" s="668">
        <v>32549060.685959999</v>
      </c>
      <c r="Y131" s="547">
        <v>44906037.060000002</v>
      </c>
      <c r="Z131" s="68">
        <f t="shared" si="12"/>
        <v>12356976.374040004</v>
      </c>
      <c r="AA131" s="68">
        <f t="shared" si="13"/>
        <v>692007.77753891167</v>
      </c>
      <c r="AB131" s="68"/>
      <c r="AC131" s="493">
        <f>+abvfnd25!AH131</f>
        <v>129.20281567789925</v>
      </c>
      <c r="AD131" s="493">
        <f t="shared" si="14"/>
        <v>135.8381113023417</v>
      </c>
      <c r="AE131" s="494">
        <f t="shared" si="15"/>
        <v>6.635295624442449</v>
      </c>
      <c r="AF131" s="657">
        <v>27</v>
      </c>
      <c r="AG131" s="547">
        <v>1</v>
      </c>
      <c r="AH131" s="493">
        <f t="shared" si="16"/>
        <v>135.8381113023417</v>
      </c>
      <c r="AI131" s="68"/>
      <c r="AJ131" s="68"/>
      <c r="AK131" s="458">
        <f>abvfnd25!AH131</f>
        <v>129.20281567789925</v>
      </c>
      <c r="AL131" s="455">
        <v>126.27515496751265</v>
      </c>
      <c r="AM131" s="458">
        <v>126.74012318788492</v>
      </c>
      <c r="AN131" s="458">
        <v>129.20281567789925</v>
      </c>
      <c r="AO131" s="456"/>
      <c r="AP131" s="493"/>
      <c r="AQ131" s="455"/>
      <c r="AR131" s="455"/>
      <c r="AS131" s="455"/>
      <c r="AT131" s="495">
        <f t="shared" si="17"/>
        <v>6.635295624442449</v>
      </c>
      <c r="AU131" s="455"/>
      <c r="AV131" s="498"/>
      <c r="AW131" s="499"/>
      <c r="AX131" s="500">
        <f t="shared" si="23"/>
        <v>0</v>
      </c>
      <c r="AY131" s="458"/>
      <c r="AZ131" s="459"/>
      <c r="BA131" s="459"/>
      <c r="BB131" s="459"/>
      <c r="BC131" s="453"/>
      <c r="BE131" s="460">
        <f t="shared" si="18"/>
        <v>12.39008398709214</v>
      </c>
      <c r="BF131" s="453">
        <v>134.39008398709214</v>
      </c>
      <c r="BG131" s="488">
        <f t="shared" si="19"/>
        <v>5.1872683091928877</v>
      </c>
      <c r="BH131" s="453">
        <v>134.39008398709214</v>
      </c>
      <c r="BI131" s="406">
        <f t="shared" si="20"/>
        <v>-1.4480273152495613</v>
      </c>
      <c r="BJ131" s="653"/>
      <c r="BK131" s="453"/>
      <c r="BL131" s="453">
        <v>134.39008398709214</v>
      </c>
      <c r="BM131" s="406">
        <f t="shared" si="21"/>
        <v>5.1872683091928877</v>
      </c>
      <c r="BO131" s="453">
        <v>134.39008398709214</v>
      </c>
      <c r="BP131" s="406">
        <f t="shared" si="22"/>
        <v>-1.4480273152495613</v>
      </c>
      <c r="BR131" s="454"/>
    </row>
    <row r="132" spans="1:70" s="406" customFormat="1" ht="11.25">
      <c r="A132" s="11">
        <v>123</v>
      </c>
      <c r="B132" s="69" t="s">
        <v>211</v>
      </c>
      <c r="C132" s="11">
        <v>0</v>
      </c>
      <c r="D132" s="492">
        <v>0</v>
      </c>
      <c r="E132" s="492">
        <v>0</v>
      </c>
      <c r="F132" s="492">
        <v>0</v>
      </c>
      <c r="G132" s="492">
        <v>0</v>
      </c>
      <c r="H132" s="492">
        <v>0</v>
      </c>
      <c r="I132" s="492">
        <v>0</v>
      </c>
      <c r="J132" s="492">
        <v>0</v>
      </c>
      <c r="K132" s="492">
        <v>0</v>
      </c>
      <c r="L132" s="492">
        <v>0</v>
      </c>
      <c r="M132" s="492">
        <v>0</v>
      </c>
      <c r="N132" s="492">
        <v>0</v>
      </c>
      <c r="O132" s="492">
        <v>0</v>
      </c>
      <c r="P132" s="492">
        <v>0</v>
      </c>
      <c r="Q132" s="492">
        <v>0</v>
      </c>
      <c r="R132" s="492">
        <v>0</v>
      </c>
      <c r="S132" s="492">
        <v>0</v>
      </c>
      <c r="T132" s="68">
        <v>0</v>
      </c>
      <c r="U132" s="68">
        <v>0</v>
      </c>
      <c r="V132" s="493">
        <v>0</v>
      </c>
      <c r="W132" s="68"/>
      <c r="X132" s="668">
        <v>86771.45</v>
      </c>
      <c r="Y132" s="547">
        <v>103547</v>
      </c>
      <c r="Z132" s="68">
        <f t="shared" si="12"/>
        <v>16775.550000000003</v>
      </c>
      <c r="AA132" s="68">
        <f t="shared" si="13"/>
        <v>0</v>
      </c>
      <c r="AB132" s="68"/>
      <c r="AC132" s="493">
        <f>+abvfnd25!AH132</f>
        <v>0</v>
      </c>
      <c r="AD132" s="493">
        <f t="shared" si="14"/>
        <v>0</v>
      </c>
      <c r="AE132" s="494">
        <f t="shared" si="15"/>
        <v>0</v>
      </c>
      <c r="AF132" s="657">
        <v>0</v>
      </c>
      <c r="AG132" s="547" t="s">
        <v>761</v>
      </c>
      <c r="AH132" s="493">
        <f t="shared" si="16"/>
        <v>0</v>
      </c>
      <c r="AI132" s="68"/>
      <c r="AJ132" s="68"/>
      <c r="AK132" s="458">
        <f>abvfnd25!AH132</f>
        <v>0</v>
      </c>
      <c r="AL132" s="455">
        <v>0</v>
      </c>
      <c r="AM132" s="458">
        <v>0</v>
      </c>
      <c r="AN132" s="458">
        <v>0</v>
      </c>
      <c r="AO132" s="456"/>
      <c r="AP132" s="493"/>
      <c r="AQ132" s="455"/>
      <c r="AR132" s="455"/>
      <c r="AS132" s="455"/>
      <c r="AT132" s="495">
        <f t="shared" si="17"/>
        <v>0</v>
      </c>
      <c r="AU132" s="455"/>
      <c r="AV132" s="498"/>
      <c r="AW132" s="499"/>
      <c r="AX132" s="500">
        <f t="shared" si="23"/>
        <v>0</v>
      </c>
      <c r="AY132" s="458"/>
      <c r="AZ132" s="459"/>
      <c r="BA132" s="459"/>
      <c r="BB132" s="459"/>
      <c r="BC132" s="453"/>
      <c r="BE132" s="460">
        <f t="shared" si="18"/>
        <v>-123</v>
      </c>
      <c r="BF132" s="453">
        <v>0</v>
      </c>
      <c r="BG132" s="488">
        <f t="shared" si="19"/>
        <v>0</v>
      </c>
      <c r="BH132" s="453">
        <v>0</v>
      </c>
      <c r="BI132" s="406">
        <f t="shared" si="20"/>
        <v>0</v>
      </c>
      <c r="BJ132" s="653"/>
      <c r="BK132" s="453"/>
      <c r="BL132" s="453">
        <v>0</v>
      </c>
      <c r="BM132" s="406">
        <f t="shared" si="21"/>
        <v>0</v>
      </c>
      <c r="BO132" s="453">
        <v>0</v>
      </c>
      <c r="BP132" s="406">
        <f t="shared" si="22"/>
        <v>0</v>
      </c>
      <c r="BR132" s="454"/>
    </row>
    <row r="133" spans="1:70" s="406" customFormat="1" ht="11.25">
      <c r="A133" s="11">
        <v>124</v>
      </c>
      <c r="B133" s="69" t="s">
        <v>212</v>
      </c>
      <c r="C133" s="11">
        <v>0</v>
      </c>
      <c r="D133" s="492">
        <v>0</v>
      </c>
      <c r="E133" s="492">
        <v>0</v>
      </c>
      <c r="F133" s="492">
        <v>0</v>
      </c>
      <c r="G133" s="492">
        <v>0</v>
      </c>
      <c r="H133" s="492">
        <v>0</v>
      </c>
      <c r="I133" s="492">
        <v>0</v>
      </c>
      <c r="J133" s="492">
        <v>0</v>
      </c>
      <c r="K133" s="492">
        <v>0</v>
      </c>
      <c r="L133" s="492">
        <v>0</v>
      </c>
      <c r="M133" s="492">
        <v>0</v>
      </c>
      <c r="N133" s="492">
        <v>0</v>
      </c>
      <c r="O133" s="492">
        <v>0</v>
      </c>
      <c r="P133" s="492">
        <v>0</v>
      </c>
      <c r="Q133" s="492">
        <v>0</v>
      </c>
      <c r="R133" s="492">
        <v>0</v>
      </c>
      <c r="S133" s="492">
        <v>0</v>
      </c>
      <c r="T133" s="68">
        <v>0</v>
      </c>
      <c r="U133" s="68">
        <v>0</v>
      </c>
      <c r="V133" s="493">
        <v>0</v>
      </c>
      <c r="W133" s="68"/>
      <c r="X133" s="668">
        <v>0</v>
      </c>
      <c r="Y133" s="547">
        <v>0</v>
      </c>
      <c r="Z133" s="68">
        <f t="shared" si="12"/>
        <v>0</v>
      </c>
      <c r="AA133" s="68">
        <f t="shared" si="13"/>
        <v>0</v>
      </c>
      <c r="AB133" s="68"/>
      <c r="AC133" s="493">
        <f>+abvfnd25!AH133</f>
        <v>0</v>
      </c>
      <c r="AD133" s="493">
        <f t="shared" si="14"/>
        <v>0</v>
      </c>
      <c r="AE133" s="494">
        <f t="shared" si="15"/>
        <v>0</v>
      </c>
      <c r="AF133" s="657">
        <v>0</v>
      </c>
      <c r="AG133" s="547" t="s">
        <v>761</v>
      </c>
      <c r="AH133" s="493">
        <f t="shared" si="16"/>
        <v>0</v>
      </c>
      <c r="AI133" s="68"/>
      <c r="AJ133" s="68"/>
      <c r="AK133" s="458">
        <f>abvfnd25!AH133</f>
        <v>0</v>
      </c>
      <c r="AL133" s="455">
        <v>0</v>
      </c>
      <c r="AM133" s="458">
        <v>0</v>
      </c>
      <c r="AN133" s="458">
        <v>0</v>
      </c>
      <c r="AO133" s="456"/>
      <c r="AP133" s="493"/>
      <c r="AQ133" s="455"/>
      <c r="AR133" s="455"/>
      <c r="AS133" s="455"/>
      <c r="AT133" s="495">
        <f t="shared" si="17"/>
        <v>0</v>
      </c>
      <c r="AU133" s="455"/>
      <c r="AV133" s="498"/>
      <c r="AW133" s="499"/>
      <c r="AX133" s="500">
        <f t="shared" si="23"/>
        <v>0</v>
      </c>
      <c r="AY133" s="458"/>
      <c r="AZ133" s="459"/>
      <c r="BA133" s="459"/>
      <c r="BB133" s="459"/>
      <c r="BC133" s="453"/>
      <c r="BE133" s="460">
        <f t="shared" si="18"/>
        <v>-124</v>
      </c>
      <c r="BF133" s="453">
        <v>0</v>
      </c>
      <c r="BG133" s="488">
        <f t="shared" si="19"/>
        <v>0</v>
      </c>
      <c r="BH133" s="453">
        <v>0</v>
      </c>
      <c r="BI133" s="406">
        <f t="shared" si="20"/>
        <v>0</v>
      </c>
      <c r="BJ133" s="653"/>
      <c r="BK133" s="453"/>
      <c r="BL133" s="453">
        <v>0</v>
      </c>
      <c r="BM133" s="406">
        <f t="shared" si="21"/>
        <v>0</v>
      </c>
      <c r="BO133" s="453">
        <v>0</v>
      </c>
      <c r="BP133" s="406">
        <f t="shared" si="22"/>
        <v>0</v>
      </c>
      <c r="BR133" s="454"/>
    </row>
    <row r="134" spans="1:70" s="406" customFormat="1" ht="11.25">
      <c r="A134" s="11">
        <v>125</v>
      </c>
      <c r="B134" s="69" t="s">
        <v>213</v>
      </c>
      <c r="C134" s="11">
        <v>1</v>
      </c>
      <c r="D134" s="492">
        <v>0</v>
      </c>
      <c r="E134" s="492">
        <v>0</v>
      </c>
      <c r="F134" s="492">
        <v>0</v>
      </c>
      <c r="G134" s="492">
        <v>0</v>
      </c>
      <c r="H134" s="492">
        <v>0</v>
      </c>
      <c r="I134" s="492">
        <v>0</v>
      </c>
      <c r="J134" s="492">
        <v>439498</v>
      </c>
      <c r="K134" s="492">
        <v>187758</v>
      </c>
      <c r="L134" s="492">
        <v>741378</v>
      </c>
      <c r="M134" s="492">
        <v>10995</v>
      </c>
      <c r="N134" s="492">
        <v>0</v>
      </c>
      <c r="O134" s="492">
        <v>35590.94</v>
      </c>
      <c r="P134" s="492">
        <v>0</v>
      </c>
      <c r="Q134" s="492">
        <v>0</v>
      </c>
      <c r="R134" s="492">
        <v>0</v>
      </c>
      <c r="S134" s="492">
        <v>0</v>
      </c>
      <c r="T134" s="68" t="s">
        <v>760</v>
      </c>
      <c r="U134" s="68">
        <v>1415219.94</v>
      </c>
      <c r="V134" s="493">
        <v>7.7958303762321766</v>
      </c>
      <c r="W134" s="68"/>
      <c r="X134" s="668">
        <v>11305864.01</v>
      </c>
      <c r="Y134" s="547">
        <v>18153549.67592296</v>
      </c>
      <c r="Z134" s="68">
        <f t="shared" si="12"/>
        <v>6847685.6659229603</v>
      </c>
      <c r="AA134" s="68">
        <f t="shared" si="13"/>
        <v>533833.95921291877</v>
      </c>
      <c r="AB134" s="68"/>
      <c r="AC134" s="493">
        <f>+abvfnd25!AH134</f>
        <v>168.40657004589565</v>
      </c>
      <c r="AD134" s="493">
        <f t="shared" si="14"/>
        <v>155.84581329764325</v>
      </c>
      <c r="AE134" s="494">
        <f t="shared" si="15"/>
        <v>-12.560756748252402</v>
      </c>
      <c r="AF134" s="657">
        <v>21</v>
      </c>
      <c r="AG134" s="547">
        <v>1</v>
      </c>
      <c r="AH134" s="493">
        <f t="shared" si="16"/>
        <v>155.84581329764325</v>
      </c>
      <c r="AI134" s="68"/>
      <c r="AJ134" s="68"/>
      <c r="AK134" s="458">
        <f>abvfnd25!AH134</f>
        <v>168.40657004589565</v>
      </c>
      <c r="AL134" s="455">
        <v>168.48237413857362</v>
      </c>
      <c r="AM134" s="458">
        <v>168.53735661808241</v>
      </c>
      <c r="AN134" s="458">
        <v>168.40657004589565</v>
      </c>
      <c r="AO134" s="456"/>
      <c r="AP134" s="493"/>
      <c r="AQ134" s="455"/>
      <c r="AR134" s="455"/>
      <c r="AS134" s="455"/>
      <c r="AT134" s="495">
        <f t="shared" si="17"/>
        <v>-12.560756748252402</v>
      </c>
      <c r="AU134" s="455"/>
      <c r="AV134" s="498"/>
      <c r="AW134" s="499"/>
      <c r="AX134" s="500">
        <f t="shared" si="23"/>
        <v>0</v>
      </c>
      <c r="AY134" s="458"/>
      <c r="AZ134" s="459"/>
      <c r="BA134" s="459"/>
      <c r="BB134" s="459"/>
      <c r="BC134" s="453"/>
      <c r="BE134" s="460">
        <f t="shared" si="18"/>
        <v>22.185471859973319</v>
      </c>
      <c r="BF134" s="453">
        <v>147.18547185997332</v>
      </c>
      <c r="BG134" s="488">
        <f t="shared" si="19"/>
        <v>-21.22109818592233</v>
      </c>
      <c r="BH134" s="453">
        <v>147.18547185997332</v>
      </c>
      <c r="BI134" s="406">
        <f t="shared" si="20"/>
        <v>-8.6603414376699277</v>
      </c>
      <c r="BJ134" s="653"/>
      <c r="BK134" s="453"/>
      <c r="BL134" s="453">
        <v>147.18547185997332</v>
      </c>
      <c r="BM134" s="406">
        <f t="shared" si="21"/>
        <v>-21.22109818592233</v>
      </c>
      <c r="BO134" s="453">
        <v>147.18547185997332</v>
      </c>
      <c r="BP134" s="406">
        <f t="shared" si="22"/>
        <v>-8.6603414376699277</v>
      </c>
      <c r="BR134" s="454"/>
    </row>
    <row r="135" spans="1:70" s="406" customFormat="1" ht="11.25">
      <c r="A135" s="11">
        <v>126</v>
      </c>
      <c r="B135" s="69" t="s">
        <v>214</v>
      </c>
      <c r="C135" s="11">
        <v>0</v>
      </c>
      <c r="D135" s="492">
        <v>0</v>
      </c>
      <c r="E135" s="492">
        <v>0</v>
      </c>
      <c r="F135" s="492">
        <v>0</v>
      </c>
      <c r="G135" s="492">
        <v>0</v>
      </c>
      <c r="H135" s="492">
        <v>0</v>
      </c>
      <c r="I135" s="492">
        <v>0</v>
      </c>
      <c r="J135" s="492">
        <v>0</v>
      </c>
      <c r="K135" s="492">
        <v>0</v>
      </c>
      <c r="L135" s="492">
        <v>0</v>
      </c>
      <c r="M135" s="492">
        <v>0</v>
      </c>
      <c r="N135" s="492">
        <v>0</v>
      </c>
      <c r="O135" s="492">
        <v>0</v>
      </c>
      <c r="P135" s="492">
        <v>0</v>
      </c>
      <c r="Q135" s="492">
        <v>0</v>
      </c>
      <c r="R135" s="492">
        <v>0</v>
      </c>
      <c r="S135" s="492">
        <v>0</v>
      </c>
      <c r="T135" s="68">
        <v>0</v>
      </c>
      <c r="U135" s="68">
        <v>0</v>
      </c>
      <c r="V135" s="493">
        <v>0</v>
      </c>
      <c r="W135" s="68"/>
      <c r="X135" s="668">
        <v>0</v>
      </c>
      <c r="Y135" s="547">
        <v>0</v>
      </c>
      <c r="Z135" s="68">
        <f t="shared" si="12"/>
        <v>0</v>
      </c>
      <c r="AA135" s="68">
        <f t="shared" si="13"/>
        <v>0</v>
      </c>
      <c r="AB135" s="68"/>
      <c r="AC135" s="493">
        <f>+abvfnd25!AH135</f>
        <v>0</v>
      </c>
      <c r="AD135" s="493">
        <f t="shared" si="14"/>
        <v>0</v>
      </c>
      <c r="AE135" s="494">
        <f t="shared" si="15"/>
        <v>0</v>
      </c>
      <c r="AF135" s="657">
        <v>0</v>
      </c>
      <c r="AG135" s="547" t="s">
        <v>761</v>
      </c>
      <c r="AH135" s="493">
        <f t="shared" si="16"/>
        <v>0</v>
      </c>
      <c r="AI135" s="68"/>
      <c r="AJ135" s="68"/>
      <c r="AK135" s="458">
        <f>abvfnd25!AH135</f>
        <v>0</v>
      </c>
      <c r="AL135" s="455">
        <v>0</v>
      </c>
      <c r="AM135" s="458">
        <v>0</v>
      </c>
      <c r="AN135" s="458">
        <v>0</v>
      </c>
      <c r="AO135" s="456"/>
      <c r="AP135" s="493"/>
      <c r="AQ135" s="455"/>
      <c r="AR135" s="455"/>
      <c r="AS135" s="455"/>
      <c r="AT135" s="495">
        <f t="shared" si="17"/>
        <v>0</v>
      </c>
      <c r="AU135" s="455"/>
      <c r="AV135" s="498"/>
      <c r="AW135" s="499"/>
      <c r="AX135" s="500">
        <f t="shared" si="23"/>
        <v>0</v>
      </c>
      <c r="AY135" s="458"/>
      <c r="AZ135" s="459"/>
      <c r="BA135" s="459"/>
      <c r="BB135" s="459"/>
      <c r="BC135" s="453" t="s">
        <v>129</v>
      </c>
      <c r="BE135" s="460">
        <f t="shared" si="18"/>
        <v>-126</v>
      </c>
      <c r="BF135" s="453">
        <v>0</v>
      </c>
      <c r="BG135" s="488">
        <f t="shared" si="19"/>
        <v>0</v>
      </c>
      <c r="BH135" s="453">
        <v>0</v>
      </c>
      <c r="BI135" s="406">
        <f t="shared" si="20"/>
        <v>0</v>
      </c>
      <c r="BJ135" s="653"/>
      <c r="BK135" s="453"/>
      <c r="BL135" s="453">
        <v>0</v>
      </c>
      <c r="BM135" s="406">
        <f t="shared" si="21"/>
        <v>0</v>
      </c>
      <c r="BO135" s="453">
        <v>0</v>
      </c>
      <c r="BP135" s="406">
        <f t="shared" si="22"/>
        <v>0</v>
      </c>
      <c r="BR135" s="454"/>
    </row>
    <row r="136" spans="1:70" s="406" customFormat="1" ht="11.25">
      <c r="A136" s="11">
        <v>127</v>
      </c>
      <c r="B136" s="69" t="s">
        <v>215</v>
      </c>
      <c r="C136" s="11">
        <v>1</v>
      </c>
      <c r="D136" s="492">
        <v>0</v>
      </c>
      <c r="E136" s="492">
        <v>35725</v>
      </c>
      <c r="F136" s="492">
        <v>0</v>
      </c>
      <c r="G136" s="492">
        <v>0</v>
      </c>
      <c r="H136" s="492">
        <v>0</v>
      </c>
      <c r="I136" s="492">
        <v>0</v>
      </c>
      <c r="J136" s="492">
        <v>0</v>
      </c>
      <c r="K136" s="492">
        <v>0</v>
      </c>
      <c r="L136" s="492">
        <v>271689</v>
      </c>
      <c r="M136" s="492">
        <v>0</v>
      </c>
      <c r="N136" s="492">
        <v>227430</v>
      </c>
      <c r="O136" s="492">
        <v>33484.01</v>
      </c>
      <c r="P136" s="492">
        <v>0</v>
      </c>
      <c r="Q136" s="492">
        <v>0</v>
      </c>
      <c r="R136" s="492">
        <v>0</v>
      </c>
      <c r="S136" s="492">
        <v>0</v>
      </c>
      <c r="T136" s="68" t="s">
        <v>762</v>
      </c>
      <c r="U136" s="68">
        <v>568328.01</v>
      </c>
      <c r="V136" s="493">
        <v>6.7864413972722843</v>
      </c>
      <c r="W136" s="68"/>
      <c r="X136" s="668">
        <v>3981919.64</v>
      </c>
      <c r="Y136" s="547">
        <v>8374462.7961928835</v>
      </c>
      <c r="Z136" s="68">
        <f t="shared" si="12"/>
        <v>4392543.1561928838</v>
      </c>
      <c r="AA136" s="68">
        <f t="shared" si="13"/>
        <v>298097.36714492447</v>
      </c>
      <c r="AB136" s="68"/>
      <c r="AC136" s="493">
        <f>+abvfnd25!AH136</f>
        <v>198.8234414616829</v>
      </c>
      <c r="AD136" s="493">
        <f t="shared" si="14"/>
        <v>202.82592717134688</v>
      </c>
      <c r="AE136" s="494">
        <f t="shared" si="15"/>
        <v>4.0024857096639721</v>
      </c>
      <c r="AF136" s="657">
        <v>17</v>
      </c>
      <c r="AG136" s="547">
        <v>1</v>
      </c>
      <c r="AH136" s="493">
        <f t="shared" si="16"/>
        <v>202.82592717134688</v>
      </c>
      <c r="AI136" s="68"/>
      <c r="AJ136" s="68"/>
      <c r="AK136" s="458">
        <f>abvfnd25!AH136</f>
        <v>198.8234414616829</v>
      </c>
      <c r="AL136" s="455">
        <v>199.680741470453</v>
      </c>
      <c r="AM136" s="458">
        <v>214.12928311789679</v>
      </c>
      <c r="AN136" s="458">
        <v>198.8234414616829</v>
      </c>
      <c r="AO136" s="456"/>
      <c r="AP136" s="493"/>
      <c r="AQ136" s="455"/>
      <c r="AR136" s="455"/>
      <c r="AS136" s="455"/>
      <c r="AT136" s="495">
        <f t="shared" si="17"/>
        <v>4.0024857096639721</v>
      </c>
      <c r="AU136" s="455"/>
      <c r="AV136" s="498"/>
      <c r="AW136" s="499"/>
      <c r="AX136" s="500">
        <f t="shared" si="23"/>
        <v>0</v>
      </c>
      <c r="AY136" s="458"/>
      <c r="AZ136" s="459"/>
      <c r="BA136" s="459"/>
      <c r="BB136" s="459"/>
      <c r="BC136" s="453"/>
      <c r="BE136" s="460">
        <f t="shared" si="18"/>
        <v>70.531403767907079</v>
      </c>
      <c r="BF136" s="453">
        <v>197.53140376790708</v>
      </c>
      <c r="BG136" s="488">
        <f t="shared" si="19"/>
        <v>-1.2920376937758249</v>
      </c>
      <c r="BH136" s="453">
        <v>197.53140376790708</v>
      </c>
      <c r="BI136" s="406">
        <f t="shared" si="20"/>
        <v>-5.294523403439797</v>
      </c>
      <c r="BJ136" s="653"/>
      <c r="BK136" s="453"/>
      <c r="BL136" s="453">
        <v>197.53140376790708</v>
      </c>
      <c r="BM136" s="406">
        <f t="shared" si="21"/>
        <v>-1.2920376937758249</v>
      </c>
      <c r="BO136" s="453">
        <v>197.53140376790708</v>
      </c>
      <c r="BP136" s="406">
        <f t="shared" si="22"/>
        <v>-5.294523403439797</v>
      </c>
      <c r="BR136" s="454"/>
    </row>
    <row r="137" spans="1:70" s="406" customFormat="1" ht="11.25">
      <c r="A137" s="11">
        <v>128</v>
      </c>
      <c r="B137" s="69" t="s">
        <v>216</v>
      </c>
      <c r="C137" s="11">
        <v>1</v>
      </c>
      <c r="D137" s="492">
        <v>0</v>
      </c>
      <c r="E137" s="492">
        <v>0</v>
      </c>
      <c r="F137" s="492">
        <v>0</v>
      </c>
      <c r="G137" s="492">
        <v>0</v>
      </c>
      <c r="H137" s="492">
        <v>0</v>
      </c>
      <c r="I137" s="492">
        <v>63791.43</v>
      </c>
      <c r="J137" s="492">
        <v>3896362.64</v>
      </c>
      <c r="K137" s="492">
        <v>3217524.52</v>
      </c>
      <c r="L137" s="492">
        <v>4565025</v>
      </c>
      <c r="M137" s="492">
        <v>31531</v>
      </c>
      <c r="N137" s="492">
        <v>174088</v>
      </c>
      <c r="O137" s="492">
        <v>498393.28</v>
      </c>
      <c r="P137" s="492">
        <v>0</v>
      </c>
      <c r="Q137" s="492">
        <v>0</v>
      </c>
      <c r="R137" s="492">
        <v>0</v>
      </c>
      <c r="S137" s="492">
        <v>0</v>
      </c>
      <c r="T137" s="68" t="s">
        <v>760</v>
      </c>
      <c r="U137" s="68">
        <v>12446715.869999999</v>
      </c>
      <c r="V137" s="493">
        <v>7.8492366322820484</v>
      </c>
      <c r="W137" s="68"/>
      <c r="X137" s="668">
        <v>149713124.65000004</v>
      </c>
      <c r="Y137" s="547">
        <v>158572310.31626195</v>
      </c>
      <c r="Z137" s="68">
        <f t="shared" si="12"/>
        <v>8859185.6662619114</v>
      </c>
      <c r="AA137" s="68">
        <f t="shared" si="13"/>
        <v>695378.44663811044</v>
      </c>
      <c r="AB137" s="68"/>
      <c r="AC137" s="493">
        <f>+abvfnd25!AH137</f>
        <v>105.64718556135473</v>
      </c>
      <c r="AD137" s="493">
        <f t="shared" si="14"/>
        <v>105.45296695844748</v>
      </c>
      <c r="AE137" s="494">
        <f t="shared" si="15"/>
        <v>-0.1942186029072559</v>
      </c>
      <c r="AF137" s="657">
        <v>398</v>
      </c>
      <c r="AG137" s="547">
        <v>1</v>
      </c>
      <c r="AH137" s="493">
        <f t="shared" si="16"/>
        <v>105.45296695844748</v>
      </c>
      <c r="AI137" s="68"/>
      <c r="AJ137" s="68"/>
      <c r="AK137" s="458">
        <f>abvfnd25!AH137</f>
        <v>105.64718556135473</v>
      </c>
      <c r="AL137" s="455">
        <v>105.78507974800162</v>
      </c>
      <c r="AM137" s="458">
        <v>104.90434324884583</v>
      </c>
      <c r="AN137" s="458">
        <v>105.64718556135473</v>
      </c>
      <c r="AO137" s="456"/>
      <c r="AP137" s="493"/>
      <c r="AQ137" s="455"/>
      <c r="AR137" s="455"/>
      <c r="AS137" s="455"/>
      <c r="AT137" s="495">
        <f t="shared" si="17"/>
        <v>-0.1942186029072559</v>
      </c>
      <c r="AU137" s="455"/>
      <c r="AV137" s="498"/>
      <c r="AW137" s="499"/>
      <c r="AX137" s="500">
        <f t="shared" si="23"/>
        <v>0</v>
      </c>
      <c r="AY137" s="458"/>
      <c r="AZ137" s="459"/>
      <c r="BA137" s="459"/>
      <c r="BB137" s="459"/>
      <c r="BC137" s="453"/>
      <c r="BE137" s="460">
        <f t="shared" si="18"/>
        <v>-24.392846322270771</v>
      </c>
      <c r="BF137" s="453">
        <v>103.60715367772923</v>
      </c>
      <c r="BG137" s="488">
        <f t="shared" si="19"/>
        <v>-2.0400318836255025</v>
      </c>
      <c r="BH137" s="453">
        <v>103.60715367772923</v>
      </c>
      <c r="BI137" s="406">
        <f t="shared" si="20"/>
        <v>-1.8458132807182466</v>
      </c>
      <c r="BJ137" s="653"/>
      <c r="BK137" s="453"/>
      <c r="BL137" s="453">
        <v>103.60715367772923</v>
      </c>
      <c r="BM137" s="406">
        <f t="shared" si="21"/>
        <v>-2.0400318836255025</v>
      </c>
      <c r="BO137" s="453">
        <v>103.60715367772923</v>
      </c>
      <c r="BP137" s="406">
        <f t="shared" si="22"/>
        <v>-1.8458132807182466</v>
      </c>
      <c r="BR137" s="454"/>
    </row>
    <row r="138" spans="1:70" s="406" customFormat="1" ht="11.25">
      <c r="A138" s="11">
        <v>129</v>
      </c>
      <c r="B138" s="69" t="s">
        <v>217</v>
      </c>
      <c r="C138" s="11">
        <v>0</v>
      </c>
      <c r="D138" s="492">
        <v>0</v>
      </c>
      <c r="E138" s="492">
        <v>0</v>
      </c>
      <c r="F138" s="492">
        <v>0</v>
      </c>
      <c r="G138" s="492">
        <v>0</v>
      </c>
      <c r="H138" s="492">
        <v>0</v>
      </c>
      <c r="I138" s="492">
        <v>0</v>
      </c>
      <c r="J138" s="492">
        <v>0</v>
      </c>
      <c r="K138" s="492">
        <v>0</v>
      </c>
      <c r="L138" s="492">
        <v>0</v>
      </c>
      <c r="M138" s="492">
        <v>0</v>
      </c>
      <c r="N138" s="492">
        <v>0</v>
      </c>
      <c r="O138" s="492">
        <v>0</v>
      </c>
      <c r="P138" s="492">
        <v>0</v>
      </c>
      <c r="Q138" s="492">
        <v>0</v>
      </c>
      <c r="R138" s="492">
        <v>0</v>
      </c>
      <c r="S138" s="492">
        <v>0</v>
      </c>
      <c r="T138" s="68">
        <v>0</v>
      </c>
      <c r="U138" s="68">
        <v>0</v>
      </c>
      <c r="V138" s="493">
        <v>0</v>
      </c>
      <c r="W138" s="68"/>
      <c r="X138" s="668">
        <v>34708.58</v>
      </c>
      <c r="Y138" s="547">
        <v>108588</v>
      </c>
      <c r="Z138" s="68">
        <f t="shared" ref="Z138:Z201" si="24">IF(Y138-X138&gt;0,Y138-X138,0)</f>
        <v>73879.42</v>
      </c>
      <c r="AA138" s="68">
        <f t="shared" ref="AA138:AA201" si="25">V138*0.01*Z138</f>
        <v>0</v>
      </c>
      <c r="AB138" s="68"/>
      <c r="AC138" s="493">
        <f>+abvfnd25!AH138</f>
        <v>0</v>
      </c>
      <c r="AD138" s="493">
        <f t="shared" ref="AD138:AD201" si="26">IFERROR(IF(C138=1,(Y138-AA138)/X138*100,0),"")</f>
        <v>0</v>
      </c>
      <c r="AE138" s="494">
        <f t="shared" ref="AE138:AE201" si="27">AD138-AC138</f>
        <v>0</v>
      </c>
      <c r="AF138" s="657">
        <v>0</v>
      </c>
      <c r="AG138" s="547" t="s">
        <v>761</v>
      </c>
      <c r="AH138" s="493">
        <f t="shared" ref="AH138:AH201" si="28">IF(AG138=1,AD138,AC138)</f>
        <v>0</v>
      </c>
      <c r="AI138" s="68"/>
      <c r="AJ138" s="68"/>
      <c r="AK138" s="458">
        <f>abvfnd25!AH138</f>
        <v>0</v>
      </c>
      <c r="AL138" s="455">
        <v>0</v>
      </c>
      <c r="AM138" s="458">
        <v>0</v>
      </c>
      <c r="AN138" s="458">
        <v>0</v>
      </c>
      <c r="AO138" s="456"/>
      <c r="AP138" s="493"/>
      <c r="AQ138" s="455"/>
      <c r="AR138" s="455"/>
      <c r="AS138" s="455"/>
      <c r="AT138" s="495">
        <f t="shared" si="17"/>
        <v>0</v>
      </c>
      <c r="AU138" s="455"/>
      <c r="AV138" s="498"/>
      <c r="AW138" s="499"/>
      <c r="AX138" s="500">
        <f t="shared" si="23"/>
        <v>0</v>
      </c>
      <c r="AY138" s="458"/>
      <c r="AZ138" s="459"/>
      <c r="BA138" s="459"/>
      <c r="BB138" s="459"/>
      <c r="BC138" s="453"/>
      <c r="BE138" s="460">
        <f t="shared" si="18"/>
        <v>-129</v>
      </c>
      <c r="BF138" s="453">
        <v>0</v>
      </c>
      <c r="BG138" s="488">
        <f t="shared" si="19"/>
        <v>0</v>
      </c>
      <c r="BH138" s="453">
        <v>0</v>
      </c>
      <c r="BI138" s="406">
        <f t="shared" si="20"/>
        <v>0</v>
      </c>
      <c r="BJ138" s="653"/>
      <c r="BK138" s="453"/>
      <c r="BL138" s="453">
        <v>0</v>
      </c>
      <c r="BM138" s="406">
        <f t="shared" si="21"/>
        <v>0</v>
      </c>
      <c r="BO138" s="453">
        <v>0</v>
      </c>
      <c r="BP138" s="406">
        <f t="shared" si="22"/>
        <v>0</v>
      </c>
      <c r="BR138" s="454"/>
    </row>
    <row r="139" spans="1:70" s="406" customFormat="1" ht="11.25">
      <c r="A139" s="11">
        <v>130</v>
      </c>
      <c r="B139" s="69" t="s">
        <v>218</v>
      </c>
      <c r="C139" s="11">
        <v>0</v>
      </c>
      <c r="D139" s="492">
        <v>0</v>
      </c>
      <c r="E139" s="492">
        <v>0</v>
      </c>
      <c r="F139" s="492">
        <v>0</v>
      </c>
      <c r="G139" s="492">
        <v>0</v>
      </c>
      <c r="H139" s="492">
        <v>0</v>
      </c>
      <c r="I139" s="492">
        <v>0</v>
      </c>
      <c r="J139" s="492">
        <v>0</v>
      </c>
      <c r="K139" s="492">
        <v>0</v>
      </c>
      <c r="L139" s="492">
        <v>0</v>
      </c>
      <c r="M139" s="492">
        <v>0</v>
      </c>
      <c r="N139" s="492">
        <v>0</v>
      </c>
      <c r="O139" s="492">
        <v>0</v>
      </c>
      <c r="P139" s="492">
        <v>0</v>
      </c>
      <c r="Q139" s="492">
        <v>0</v>
      </c>
      <c r="R139" s="492">
        <v>0</v>
      </c>
      <c r="S139" s="492">
        <v>0</v>
      </c>
      <c r="T139" s="68">
        <v>0</v>
      </c>
      <c r="U139" s="68">
        <v>0</v>
      </c>
      <c r="V139" s="493">
        <v>0</v>
      </c>
      <c r="W139" s="68"/>
      <c r="X139" s="668">
        <v>0</v>
      </c>
      <c r="Y139" s="547">
        <v>82247.360000000001</v>
      </c>
      <c r="Z139" s="68">
        <f t="shared" si="24"/>
        <v>82247.360000000001</v>
      </c>
      <c r="AA139" s="68">
        <f t="shared" si="25"/>
        <v>0</v>
      </c>
      <c r="AB139" s="68"/>
      <c r="AC139" s="493">
        <f>+abvfnd25!AH139</f>
        <v>0</v>
      </c>
      <c r="AD139" s="493">
        <f t="shared" si="26"/>
        <v>0</v>
      </c>
      <c r="AE139" s="494">
        <f t="shared" si="27"/>
        <v>0</v>
      </c>
      <c r="AF139" s="657">
        <v>0</v>
      </c>
      <c r="AG139" s="547" t="s">
        <v>761</v>
      </c>
      <c r="AH139" s="493">
        <f t="shared" si="28"/>
        <v>0</v>
      </c>
      <c r="AI139" s="68"/>
      <c r="AJ139" s="68"/>
      <c r="AK139" s="458">
        <f>abvfnd25!AH139</f>
        <v>0</v>
      </c>
      <c r="AL139" s="455">
        <v>0</v>
      </c>
      <c r="AM139" s="458">
        <v>0</v>
      </c>
      <c r="AN139" s="458">
        <v>0</v>
      </c>
      <c r="AO139" s="456"/>
      <c r="AP139" s="493"/>
      <c r="AQ139" s="455"/>
      <c r="AR139" s="455"/>
      <c r="AS139" s="455"/>
      <c r="AT139" s="495">
        <f t="shared" ref="AT139:AT202" si="29">AH139-AN139</f>
        <v>0</v>
      </c>
      <c r="AU139" s="455"/>
      <c r="AV139" s="498"/>
      <c r="AW139" s="499"/>
      <c r="AX139" s="500">
        <f t="shared" si="23"/>
        <v>0</v>
      </c>
      <c r="AY139" s="458"/>
      <c r="AZ139" s="459"/>
      <c r="BA139" s="459"/>
      <c r="BB139" s="459"/>
      <c r="BC139" s="453"/>
      <c r="BE139" s="460">
        <f t="shared" ref="BE139:BE202" si="30">BF139-A139</f>
        <v>-130</v>
      </c>
      <c r="BF139" s="453">
        <v>0</v>
      </c>
      <c r="BG139" s="488">
        <f t="shared" ref="BG139:BG202" si="31">+BF139-AK139</f>
        <v>0</v>
      </c>
      <c r="BH139" s="453">
        <v>0</v>
      </c>
      <c r="BI139" s="406">
        <f t="shared" ref="BI139:BI202" si="32">+BH139-AH139</f>
        <v>0</v>
      </c>
      <c r="BJ139" s="653"/>
      <c r="BK139" s="453"/>
      <c r="BL139" s="453">
        <v>0</v>
      </c>
      <c r="BM139" s="406">
        <f t="shared" ref="BM139:BM202" si="33">+BL139-AC139</f>
        <v>0</v>
      </c>
      <c r="BO139" s="453">
        <v>0</v>
      </c>
      <c r="BP139" s="406">
        <f t="shared" ref="BP139:BP202" si="34">+BO139-AH139</f>
        <v>0</v>
      </c>
      <c r="BR139" s="454"/>
    </row>
    <row r="140" spans="1:70" s="406" customFormat="1" ht="11.25">
      <c r="A140" s="11">
        <v>131</v>
      </c>
      <c r="B140" s="69" t="s">
        <v>219</v>
      </c>
      <c r="C140" s="11">
        <v>1</v>
      </c>
      <c r="D140" s="492">
        <v>0</v>
      </c>
      <c r="E140" s="492">
        <v>65000</v>
      </c>
      <c r="F140" s="492">
        <v>0</v>
      </c>
      <c r="G140" s="492">
        <v>0</v>
      </c>
      <c r="H140" s="492">
        <v>0</v>
      </c>
      <c r="I140" s="492">
        <v>0</v>
      </c>
      <c r="J140" s="492">
        <v>577295</v>
      </c>
      <c r="K140" s="492">
        <v>735000</v>
      </c>
      <c r="L140" s="492">
        <v>2798605</v>
      </c>
      <c r="M140" s="492">
        <v>0</v>
      </c>
      <c r="N140" s="492">
        <v>0</v>
      </c>
      <c r="O140" s="492">
        <v>21815.99</v>
      </c>
      <c r="P140" s="492">
        <v>0</v>
      </c>
      <c r="Q140" s="492">
        <v>0</v>
      </c>
      <c r="R140" s="492">
        <v>0</v>
      </c>
      <c r="S140" s="492">
        <v>0</v>
      </c>
      <c r="T140" s="68" t="s">
        <v>762</v>
      </c>
      <c r="U140" s="68">
        <v>4197715.99</v>
      </c>
      <c r="V140" s="493">
        <v>5.358678581491624</v>
      </c>
      <c r="W140" s="68"/>
      <c r="X140" s="668">
        <v>46634192.56592001</v>
      </c>
      <c r="Y140" s="547">
        <v>78334908.992275059</v>
      </c>
      <c r="Z140" s="68">
        <f t="shared" si="24"/>
        <v>31700716.426355049</v>
      </c>
      <c r="AA140" s="68">
        <f t="shared" si="25"/>
        <v>1698739.501318485</v>
      </c>
      <c r="AB140" s="68"/>
      <c r="AC140" s="493">
        <f>+abvfnd25!AH140</f>
        <v>166.85487282299565</v>
      </c>
      <c r="AD140" s="493">
        <f t="shared" si="26"/>
        <v>164.33471938562485</v>
      </c>
      <c r="AE140" s="494">
        <f t="shared" si="27"/>
        <v>-2.5201534373707943</v>
      </c>
      <c r="AF140" s="657">
        <v>5</v>
      </c>
      <c r="AG140" s="547">
        <v>1</v>
      </c>
      <c r="AH140" s="493">
        <f t="shared" si="28"/>
        <v>164.33471938562485</v>
      </c>
      <c r="AI140" s="68"/>
      <c r="AJ140" s="68"/>
      <c r="AK140" s="458">
        <f>abvfnd25!AH140</f>
        <v>166.85487282299565</v>
      </c>
      <c r="AL140" s="455">
        <v>153.65004539471013</v>
      </c>
      <c r="AM140" s="458">
        <v>169.8967477922622</v>
      </c>
      <c r="AN140" s="458">
        <v>166.85487282299565</v>
      </c>
      <c r="AO140" s="456"/>
      <c r="AP140" s="493"/>
      <c r="AQ140" s="455"/>
      <c r="AR140" s="455"/>
      <c r="AS140" s="455"/>
      <c r="AT140" s="495">
        <f t="shared" si="29"/>
        <v>-2.5201534373707943</v>
      </c>
      <c r="AU140" s="455"/>
      <c r="AV140" s="498"/>
      <c r="AW140" s="499"/>
      <c r="AX140" s="500">
        <f t="shared" ref="AX140:AX203" si="35">IFERROR(AW140-AV140,"")</f>
        <v>0</v>
      </c>
      <c r="AY140" s="458"/>
      <c r="AZ140" s="459"/>
      <c r="BA140" s="459"/>
      <c r="BB140" s="459"/>
      <c r="BC140" s="453"/>
      <c r="BE140" s="460">
        <f t="shared" si="30"/>
        <v>22.650045394710133</v>
      </c>
      <c r="BF140" s="453">
        <v>153.65004539471013</v>
      </c>
      <c r="BG140" s="488">
        <f t="shared" si="31"/>
        <v>-13.204827428285512</v>
      </c>
      <c r="BH140" s="453">
        <v>153.65004539471013</v>
      </c>
      <c r="BI140" s="406">
        <f t="shared" si="32"/>
        <v>-10.684673990914717</v>
      </c>
      <c r="BJ140" s="653"/>
      <c r="BK140" s="453"/>
      <c r="BL140" s="453">
        <v>153.65004539471013</v>
      </c>
      <c r="BM140" s="406">
        <f t="shared" si="33"/>
        <v>-13.204827428285512</v>
      </c>
      <c r="BO140" s="453">
        <v>153.65004539471013</v>
      </c>
      <c r="BP140" s="406">
        <f t="shared" si="34"/>
        <v>-10.684673990914717</v>
      </c>
      <c r="BR140" s="454"/>
    </row>
    <row r="141" spans="1:70" s="406" customFormat="1" ht="11.25">
      <c r="A141" s="11">
        <v>132</v>
      </c>
      <c r="B141" s="69" t="s">
        <v>220</v>
      </c>
      <c r="C141" s="11">
        <v>0</v>
      </c>
      <c r="D141" s="492">
        <v>0</v>
      </c>
      <c r="E141" s="492">
        <v>0</v>
      </c>
      <c r="F141" s="492">
        <v>0</v>
      </c>
      <c r="G141" s="492">
        <v>0</v>
      </c>
      <c r="H141" s="492">
        <v>0</v>
      </c>
      <c r="I141" s="492">
        <v>0</v>
      </c>
      <c r="J141" s="492">
        <v>0</v>
      </c>
      <c r="K141" s="492">
        <v>0</v>
      </c>
      <c r="L141" s="492">
        <v>0</v>
      </c>
      <c r="M141" s="492">
        <v>0</v>
      </c>
      <c r="N141" s="492">
        <v>0</v>
      </c>
      <c r="O141" s="492">
        <v>0</v>
      </c>
      <c r="P141" s="492">
        <v>0</v>
      </c>
      <c r="Q141" s="492">
        <v>0</v>
      </c>
      <c r="R141" s="492">
        <v>0</v>
      </c>
      <c r="S141" s="492">
        <v>0</v>
      </c>
      <c r="T141" s="68">
        <v>0</v>
      </c>
      <c r="U141" s="68">
        <v>0</v>
      </c>
      <c r="V141" s="493">
        <v>0</v>
      </c>
      <c r="W141" s="68"/>
      <c r="X141" s="668">
        <v>173542.9</v>
      </c>
      <c r="Y141" s="547">
        <v>230613</v>
      </c>
      <c r="Z141" s="68">
        <f t="shared" si="24"/>
        <v>57070.100000000006</v>
      </c>
      <c r="AA141" s="68">
        <f t="shared" si="25"/>
        <v>0</v>
      </c>
      <c r="AB141" s="68"/>
      <c r="AC141" s="493">
        <f>+abvfnd25!AH141</f>
        <v>0</v>
      </c>
      <c r="AD141" s="493">
        <f t="shared" si="26"/>
        <v>0</v>
      </c>
      <c r="AE141" s="494">
        <f t="shared" si="27"/>
        <v>0</v>
      </c>
      <c r="AF141" s="657">
        <v>0</v>
      </c>
      <c r="AG141" s="547" t="s">
        <v>761</v>
      </c>
      <c r="AH141" s="493">
        <f t="shared" si="28"/>
        <v>0</v>
      </c>
      <c r="AI141" s="68"/>
      <c r="AJ141" s="68"/>
      <c r="AK141" s="458">
        <f>abvfnd25!AH141</f>
        <v>0</v>
      </c>
      <c r="AL141" s="455">
        <v>0</v>
      </c>
      <c r="AM141" s="458">
        <v>0</v>
      </c>
      <c r="AN141" s="458">
        <v>0</v>
      </c>
      <c r="AO141" s="456"/>
      <c r="AP141" s="493"/>
      <c r="AQ141" s="455"/>
      <c r="AR141" s="455"/>
      <c r="AS141" s="455"/>
      <c r="AT141" s="495">
        <f t="shared" si="29"/>
        <v>0</v>
      </c>
      <c r="AU141" s="455"/>
      <c r="AV141" s="498"/>
      <c r="AW141" s="499"/>
      <c r="AX141" s="500">
        <f t="shared" si="35"/>
        <v>0</v>
      </c>
      <c r="AY141" s="458"/>
      <c r="AZ141" s="459"/>
      <c r="BA141" s="459"/>
      <c r="BB141" s="459"/>
      <c r="BC141" s="453"/>
      <c r="BE141" s="460">
        <f t="shared" si="30"/>
        <v>-132</v>
      </c>
      <c r="BF141" s="453">
        <v>0</v>
      </c>
      <c r="BG141" s="488">
        <f t="shared" si="31"/>
        <v>0</v>
      </c>
      <c r="BH141" s="453">
        <v>0</v>
      </c>
      <c r="BI141" s="406">
        <f t="shared" si="32"/>
        <v>0</v>
      </c>
      <c r="BJ141" s="653"/>
      <c r="BK141" s="453"/>
      <c r="BL141" s="453">
        <v>0</v>
      </c>
      <c r="BM141" s="406">
        <f t="shared" si="33"/>
        <v>0</v>
      </c>
      <c r="BO141" s="453">
        <v>0</v>
      </c>
      <c r="BP141" s="406">
        <f t="shared" si="34"/>
        <v>0</v>
      </c>
      <c r="BR141" s="454"/>
    </row>
    <row r="142" spans="1:70" s="406" customFormat="1" ht="11.25">
      <c r="A142" s="11">
        <v>133</v>
      </c>
      <c r="B142" s="69" t="s">
        <v>221</v>
      </c>
      <c r="C142" s="11">
        <v>1</v>
      </c>
      <c r="D142" s="492">
        <v>0</v>
      </c>
      <c r="E142" s="492">
        <v>106000</v>
      </c>
      <c r="F142" s="492">
        <v>0</v>
      </c>
      <c r="G142" s="492">
        <v>0</v>
      </c>
      <c r="H142" s="492">
        <v>0</v>
      </c>
      <c r="I142" s="492">
        <v>0</v>
      </c>
      <c r="J142" s="492">
        <v>789000</v>
      </c>
      <c r="K142" s="492">
        <v>438000</v>
      </c>
      <c r="L142" s="492">
        <v>1161581.42</v>
      </c>
      <c r="M142" s="492">
        <v>0</v>
      </c>
      <c r="N142" s="492">
        <v>41347</v>
      </c>
      <c r="O142" s="492">
        <v>61821.83</v>
      </c>
      <c r="P142" s="492">
        <v>0</v>
      </c>
      <c r="Q142" s="492">
        <v>0</v>
      </c>
      <c r="R142" s="492">
        <v>0</v>
      </c>
      <c r="S142" s="492">
        <v>0</v>
      </c>
      <c r="T142" s="68" t="s">
        <v>760</v>
      </c>
      <c r="U142" s="68">
        <v>2597750.25</v>
      </c>
      <c r="V142" s="493">
        <v>11.322250348520429</v>
      </c>
      <c r="W142" s="68"/>
      <c r="X142" s="668">
        <v>23413602.22656</v>
      </c>
      <c r="Y142" s="547">
        <v>22943762.68</v>
      </c>
      <c r="Z142" s="68">
        <f t="shared" si="24"/>
        <v>0</v>
      </c>
      <c r="AA142" s="68">
        <f t="shared" si="25"/>
        <v>0</v>
      </c>
      <c r="AB142" s="68"/>
      <c r="AC142" s="493">
        <f>+abvfnd25!AH142</f>
        <v>101.68459338540585</v>
      </c>
      <c r="AD142" s="493">
        <f t="shared" si="26"/>
        <v>97.993305165033419</v>
      </c>
      <c r="AE142" s="494">
        <f t="shared" si="27"/>
        <v>-3.691288220372428</v>
      </c>
      <c r="AF142" s="657">
        <v>57</v>
      </c>
      <c r="AG142" s="547">
        <v>1</v>
      </c>
      <c r="AH142" s="493">
        <f t="shared" si="28"/>
        <v>97.993305165033419</v>
      </c>
      <c r="AI142" s="68"/>
      <c r="AJ142" s="68"/>
      <c r="AK142" s="458">
        <f>abvfnd25!AH142</f>
        <v>101.68459338540585</v>
      </c>
      <c r="AL142" s="455">
        <v>101.87997212148071</v>
      </c>
      <c r="AM142" s="458">
        <v>100.41726981158494</v>
      </c>
      <c r="AN142" s="458">
        <v>101.68459338540585</v>
      </c>
      <c r="AO142" s="456"/>
      <c r="AP142" s="493"/>
      <c r="AQ142" s="455"/>
      <c r="AR142" s="455"/>
      <c r="AS142" s="455"/>
      <c r="AT142" s="495">
        <f t="shared" si="29"/>
        <v>-3.691288220372428</v>
      </c>
      <c r="AU142" s="455"/>
      <c r="AV142" s="498"/>
      <c r="AW142" s="499"/>
      <c r="AX142" s="500">
        <f t="shared" si="35"/>
        <v>0</v>
      </c>
      <c r="AY142" s="458"/>
      <c r="AZ142" s="459"/>
      <c r="BA142" s="459"/>
      <c r="BB142" s="459"/>
      <c r="BC142" s="453"/>
      <c r="BE142" s="460">
        <f t="shared" si="30"/>
        <v>-28.688577439812718</v>
      </c>
      <c r="BF142" s="453">
        <v>104.31142256018728</v>
      </c>
      <c r="BG142" s="488">
        <f t="shared" si="31"/>
        <v>2.6268291747814345</v>
      </c>
      <c r="BH142" s="453">
        <v>104.31142256018728</v>
      </c>
      <c r="BI142" s="406">
        <f t="shared" si="32"/>
        <v>6.3181173951538625</v>
      </c>
      <c r="BJ142" s="653"/>
      <c r="BK142" s="453"/>
      <c r="BL142" s="453">
        <v>104.31142256018728</v>
      </c>
      <c r="BM142" s="406">
        <f t="shared" si="33"/>
        <v>2.6268291747814345</v>
      </c>
      <c r="BO142" s="453">
        <v>104.31142256018728</v>
      </c>
      <c r="BP142" s="406">
        <f t="shared" si="34"/>
        <v>6.3181173951538625</v>
      </c>
      <c r="BR142" s="454"/>
    </row>
    <row r="143" spans="1:70" s="406" customFormat="1" ht="11.25">
      <c r="A143" s="11">
        <v>134</v>
      </c>
      <c r="B143" s="69" t="s">
        <v>222</v>
      </c>
      <c r="C143" s="11">
        <v>0</v>
      </c>
      <c r="D143" s="492">
        <v>0</v>
      </c>
      <c r="E143" s="492">
        <v>0</v>
      </c>
      <c r="F143" s="492">
        <v>0</v>
      </c>
      <c r="G143" s="492">
        <v>0</v>
      </c>
      <c r="H143" s="492">
        <v>0</v>
      </c>
      <c r="I143" s="492">
        <v>0</v>
      </c>
      <c r="J143" s="492">
        <v>0</v>
      </c>
      <c r="K143" s="492">
        <v>0</v>
      </c>
      <c r="L143" s="492">
        <v>0</v>
      </c>
      <c r="M143" s="492">
        <v>0</v>
      </c>
      <c r="N143" s="492">
        <v>0</v>
      </c>
      <c r="O143" s="492">
        <v>0</v>
      </c>
      <c r="P143" s="492">
        <v>0</v>
      </c>
      <c r="Q143" s="492">
        <v>0</v>
      </c>
      <c r="R143" s="492">
        <v>0</v>
      </c>
      <c r="S143" s="492">
        <v>0</v>
      </c>
      <c r="T143" s="68">
        <v>0</v>
      </c>
      <c r="U143" s="68">
        <v>0</v>
      </c>
      <c r="V143" s="493">
        <v>0</v>
      </c>
      <c r="W143" s="68"/>
      <c r="X143" s="668">
        <v>17354.29</v>
      </c>
      <c r="Y143" s="547">
        <v>74086</v>
      </c>
      <c r="Z143" s="68">
        <f t="shared" si="24"/>
        <v>56731.71</v>
      </c>
      <c r="AA143" s="68">
        <f t="shared" si="25"/>
        <v>0</v>
      </c>
      <c r="AB143" s="68"/>
      <c r="AC143" s="493">
        <f>+abvfnd25!AH143</f>
        <v>0</v>
      </c>
      <c r="AD143" s="493">
        <f t="shared" si="26"/>
        <v>0</v>
      </c>
      <c r="AE143" s="494">
        <f t="shared" si="27"/>
        <v>0</v>
      </c>
      <c r="AF143" s="657">
        <v>0</v>
      </c>
      <c r="AG143" s="547" t="s">
        <v>761</v>
      </c>
      <c r="AH143" s="493">
        <f t="shared" si="28"/>
        <v>0</v>
      </c>
      <c r="AI143" s="68"/>
      <c r="AJ143" s="68"/>
      <c r="AK143" s="458">
        <f>abvfnd25!AH143</f>
        <v>0</v>
      </c>
      <c r="AL143" s="455">
        <v>0</v>
      </c>
      <c r="AM143" s="458">
        <v>0</v>
      </c>
      <c r="AN143" s="458">
        <v>0</v>
      </c>
      <c r="AO143" s="456"/>
      <c r="AP143" s="493"/>
      <c r="AQ143" s="455"/>
      <c r="AR143" s="455"/>
      <c r="AS143" s="455"/>
      <c r="AT143" s="495">
        <f t="shared" si="29"/>
        <v>0</v>
      </c>
      <c r="AU143" s="455"/>
      <c r="AV143" s="498"/>
      <c r="AW143" s="499"/>
      <c r="AX143" s="500">
        <f t="shared" si="35"/>
        <v>0</v>
      </c>
      <c r="AY143" s="458"/>
      <c r="AZ143" s="459"/>
      <c r="BA143" s="459"/>
      <c r="BB143" s="459"/>
      <c r="BC143" s="453"/>
      <c r="BE143" s="460">
        <f t="shared" si="30"/>
        <v>-134</v>
      </c>
      <c r="BF143" s="453">
        <v>0</v>
      </c>
      <c r="BG143" s="488">
        <f t="shared" si="31"/>
        <v>0</v>
      </c>
      <c r="BH143" s="453">
        <v>0</v>
      </c>
      <c r="BI143" s="406">
        <f t="shared" si="32"/>
        <v>0</v>
      </c>
      <c r="BJ143" s="653"/>
      <c r="BK143" s="453"/>
      <c r="BL143" s="453">
        <v>0</v>
      </c>
      <c r="BM143" s="406">
        <f t="shared" si="33"/>
        <v>0</v>
      </c>
      <c r="BO143" s="453">
        <v>0</v>
      </c>
      <c r="BP143" s="406">
        <f t="shared" si="34"/>
        <v>0</v>
      </c>
      <c r="BR143" s="454"/>
    </row>
    <row r="144" spans="1:70" s="406" customFormat="1" ht="11.25">
      <c r="A144" s="11">
        <v>135</v>
      </c>
      <c r="B144" s="69" t="s">
        <v>223</v>
      </c>
      <c r="C144" s="11">
        <v>1</v>
      </c>
      <c r="D144" s="492">
        <v>0</v>
      </c>
      <c r="E144" s="492">
        <v>185725</v>
      </c>
      <c r="F144" s="492">
        <v>0</v>
      </c>
      <c r="G144" s="492">
        <v>0</v>
      </c>
      <c r="H144" s="492">
        <v>0</v>
      </c>
      <c r="I144" s="492">
        <v>0</v>
      </c>
      <c r="J144" s="492">
        <v>331937</v>
      </c>
      <c r="K144" s="492">
        <v>1200</v>
      </c>
      <c r="L144" s="492">
        <v>96638</v>
      </c>
      <c r="M144" s="492">
        <v>0</v>
      </c>
      <c r="N144" s="492">
        <v>0</v>
      </c>
      <c r="O144" s="492">
        <v>0</v>
      </c>
      <c r="P144" s="492">
        <v>0</v>
      </c>
      <c r="Q144" s="492">
        <v>0</v>
      </c>
      <c r="R144" s="492">
        <v>0</v>
      </c>
      <c r="S144" s="492">
        <v>0</v>
      </c>
      <c r="T144" s="68" t="s">
        <v>762</v>
      </c>
      <c r="U144" s="68">
        <v>615500</v>
      </c>
      <c r="V144" s="493">
        <v>15.171438985969118</v>
      </c>
      <c r="W144" s="68"/>
      <c r="X144" s="668">
        <v>2321784.9899999998</v>
      </c>
      <c r="Y144" s="547">
        <v>4056965.2</v>
      </c>
      <c r="Z144" s="68">
        <f t="shared" si="24"/>
        <v>1735180.2100000004</v>
      </c>
      <c r="AA144" s="68">
        <f t="shared" si="25"/>
        <v>263251.80685676087</v>
      </c>
      <c r="AB144" s="68"/>
      <c r="AC144" s="493">
        <f>+abvfnd25!AH144</f>
        <v>147.70462764858198</v>
      </c>
      <c r="AD144" s="493">
        <f t="shared" si="26"/>
        <v>163.39641308230009</v>
      </c>
      <c r="AE144" s="494">
        <f t="shared" si="27"/>
        <v>15.69178543371811</v>
      </c>
      <c r="AF144" s="657">
        <v>2</v>
      </c>
      <c r="AG144" s="547">
        <v>1</v>
      </c>
      <c r="AH144" s="493">
        <f t="shared" si="28"/>
        <v>163.39641308230009</v>
      </c>
      <c r="AI144" s="68"/>
      <c r="AJ144" s="68"/>
      <c r="AK144" s="458">
        <f>abvfnd25!AH144</f>
        <v>147.70462764858198</v>
      </c>
      <c r="AL144" s="455">
        <v>150.46128089611764</v>
      </c>
      <c r="AM144" s="458">
        <v>154.26550035293573</v>
      </c>
      <c r="AN144" s="458">
        <v>147.70462764858198</v>
      </c>
      <c r="AO144" s="456"/>
      <c r="AP144" s="493"/>
      <c r="AQ144" s="455"/>
      <c r="AR144" s="455"/>
      <c r="AS144" s="455"/>
      <c r="AT144" s="495">
        <f t="shared" si="29"/>
        <v>15.69178543371811</v>
      </c>
      <c r="AU144" s="455"/>
      <c r="AV144" s="498"/>
      <c r="AW144" s="499"/>
      <c r="AX144" s="500">
        <f t="shared" si="35"/>
        <v>0</v>
      </c>
      <c r="AY144" s="458"/>
      <c r="AZ144" s="459"/>
      <c r="BA144" s="459"/>
      <c r="BB144" s="459"/>
      <c r="BC144" s="453"/>
      <c r="BE144" s="460">
        <f t="shared" si="30"/>
        <v>-7.0914424045496105</v>
      </c>
      <c r="BF144" s="453">
        <v>127.90855759545039</v>
      </c>
      <c r="BG144" s="488">
        <f t="shared" si="31"/>
        <v>-19.796070053131587</v>
      </c>
      <c r="BH144" s="453">
        <v>127.90855759545039</v>
      </c>
      <c r="BI144" s="406">
        <f t="shared" si="32"/>
        <v>-35.487855486849696</v>
      </c>
      <c r="BJ144" s="653"/>
      <c r="BK144" s="453"/>
      <c r="BL144" s="453">
        <v>127.90855759545039</v>
      </c>
      <c r="BM144" s="406">
        <f t="shared" si="33"/>
        <v>-19.796070053131587</v>
      </c>
      <c r="BO144" s="453">
        <v>127.90855759545039</v>
      </c>
      <c r="BP144" s="406">
        <f t="shared" si="34"/>
        <v>-35.487855486849696</v>
      </c>
      <c r="BR144" s="454"/>
    </row>
    <row r="145" spans="1:70" ht="11.25">
      <c r="A145" s="11">
        <v>136</v>
      </c>
      <c r="B145" s="69" t="s">
        <v>224</v>
      </c>
      <c r="C145" s="11">
        <v>1</v>
      </c>
      <c r="D145" s="492">
        <v>0</v>
      </c>
      <c r="E145" s="492">
        <v>67072</v>
      </c>
      <c r="F145" s="492">
        <v>0</v>
      </c>
      <c r="G145" s="492">
        <v>0</v>
      </c>
      <c r="H145" s="492">
        <v>0</v>
      </c>
      <c r="I145" s="492">
        <v>0</v>
      </c>
      <c r="J145" s="492">
        <v>416235</v>
      </c>
      <c r="K145" s="492">
        <v>632739</v>
      </c>
      <c r="L145" s="492">
        <v>919212.15</v>
      </c>
      <c r="M145" s="492">
        <v>19875</v>
      </c>
      <c r="N145" s="492">
        <v>7582</v>
      </c>
      <c r="O145" s="492">
        <v>14464.38</v>
      </c>
      <c r="P145" s="492">
        <v>0</v>
      </c>
      <c r="Q145" s="492">
        <v>0</v>
      </c>
      <c r="R145" s="492">
        <v>0</v>
      </c>
      <c r="S145" s="492">
        <v>0</v>
      </c>
      <c r="T145" s="68" t="s">
        <v>762</v>
      </c>
      <c r="U145" s="68">
        <v>2077179.5299999998</v>
      </c>
      <c r="V145" s="493">
        <v>4.4208887013812985</v>
      </c>
      <c r="W145" s="68"/>
      <c r="X145" s="668">
        <v>33988555.889320008</v>
      </c>
      <c r="Y145" s="547">
        <v>46985564.901260436</v>
      </c>
      <c r="Z145" s="68">
        <f t="shared" si="24"/>
        <v>12997009.011940427</v>
      </c>
      <c r="AA145" s="68">
        <f t="shared" si="25"/>
        <v>574583.30292638356</v>
      </c>
      <c r="AB145" s="68"/>
      <c r="AC145" s="493">
        <f>+abvfnd25!AH145</f>
        <v>136.12086356737049</v>
      </c>
      <c r="AD145" s="493">
        <f t="shared" si="26"/>
        <v>136.54884823428895</v>
      </c>
      <c r="AE145" s="494">
        <f t="shared" si="27"/>
        <v>0.42798466691846215</v>
      </c>
      <c r="AF145" s="657">
        <v>10</v>
      </c>
      <c r="AG145" s="547">
        <v>1</v>
      </c>
      <c r="AH145" s="493">
        <f t="shared" si="28"/>
        <v>136.54884823428895</v>
      </c>
      <c r="AI145" s="68"/>
      <c r="AJ145" s="68"/>
      <c r="AK145" s="458">
        <f>abvfnd25!AH145</f>
        <v>136.12086356737049</v>
      </c>
      <c r="AL145" s="455">
        <v>132.2922875457233</v>
      </c>
      <c r="AM145" s="458">
        <v>137.61504200879091</v>
      </c>
      <c r="AN145" s="458">
        <v>136.12086356737049</v>
      </c>
      <c r="AO145" s="456"/>
      <c r="AP145" s="493"/>
      <c r="AQ145" s="455"/>
      <c r="AR145" s="455"/>
      <c r="AS145" s="455"/>
      <c r="AT145" s="495">
        <f t="shared" si="29"/>
        <v>0.42798466691846215</v>
      </c>
      <c r="AU145" s="455"/>
      <c r="AV145" s="498"/>
      <c r="AW145" s="499"/>
      <c r="AX145" s="500">
        <f t="shared" si="35"/>
        <v>0</v>
      </c>
      <c r="AY145" s="458"/>
      <c r="AZ145" s="459"/>
      <c r="BA145" s="459"/>
      <c r="BB145" s="459"/>
      <c r="BC145" s="453"/>
      <c r="BE145" s="460">
        <f t="shared" si="30"/>
        <v>-3.7077124542767024</v>
      </c>
      <c r="BF145" s="453">
        <v>132.2922875457233</v>
      </c>
      <c r="BG145" s="488">
        <f t="shared" si="31"/>
        <v>-3.8285760216471942</v>
      </c>
      <c r="BH145" s="453">
        <v>132.2922875457233</v>
      </c>
      <c r="BI145" s="406">
        <f t="shared" si="32"/>
        <v>-4.2565606885656564</v>
      </c>
      <c r="BJ145" s="653"/>
      <c r="BK145" s="453"/>
      <c r="BL145" s="453">
        <v>132.2922875457233</v>
      </c>
      <c r="BM145" s="406">
        <f t="shared" si="33"/>
        <v>-3.8285760216471942</v>
      </c>
      <c r="BO145" s="453">
        <v>132.2922875457233</v>
      </c>
      <c r="BP145" s="406">
        <f t="shared" si="34"/>
        <v>-4.2565606885656564</v>
      </c>
      <c r="BR145" s="454"/>
    </row>
    <row r="146" spans="1:70" ht="11.25">
      <c r="A146" s="11">
        <v>137</v>
      </c>
      <c r="B146" s="69" t="s">
        <v>225</v>
      </c>
      <c r="C146" s="11">
        <v>1</v>
      </c>
      <c r="D146" s="492">
        <v>4442229</v>
      </c>
      <c r="E146" s="492">
        <v>316061</v>
      </c>
      <c r="F146" s="492">
        <v>0</v>
      </c>
      <c r="G146" s="492">
        <v>0</v>
      </c>
      <c r="H146" s="492">
        <v>0</v>
      </c>
      <c r="I146" s="492">
        <v>0</v>
      </c>
      <c r="J146" s="492">
        <v>6894412</v>
      </c>
      <c r="K146" s="492">
        <v>378560</v>
      </c>
      <c r="L146" s="492">
        <v>602780</v>
      </c>
      <c r="M146" s="492">
        <v>56472</v>
      </c>
      <c r="N146" s="492">
        <v>1132800</v>
      </c>
      <c r="O146" s="492">
        <v>975494.38</v>
      </c>
      <c r="P146" s="492">
        <v>0</v>
      </c>
      <c r="Q146" s="492">
        <v>0</v>
      </c>
      <c r="R146" s="492">
        <v>0</v>
      </c>
      <c r="S146" s="492">
        <v>0</v>
      </c>
      <c r="T146" s="68" t="s">
        <v>760</v>
      </c>
      <c r="U146" s="68">
        <v>14798808.380000001</v>
      </c>
      <c r="V146" s="493">
        <v>11.845507107287784</v>
      </c>
      <c r="W146" s="68"/>
      <c r="X146" s="668">
        <v>120721754.33999999</v>
      </c>
      <c r="Y146" s="547">
        <v>124931826.43818802</v>
      </c>
      <c r="Z146" s="68">
        <f t="shared" si="24"/>
        <v>4210072.0981880277</v>
      </c>
      <c r="AA146" s="68">
        <f t="shared" si="25"/>
        <v>498704.38961280277</v>
      </c>
      <c r="AB146" s="68"/>
      <c r="AC146" s="493">
        <f>+abvfnd25!AH146</f>
        <v>101.74970270717878</v>
      </c>
      <c r="AD146" s="493">
        <f t="shared" si="26"/>
        <v>103.07431558534392</v>
      </c>
      <c r="AE146" s="494">
        <f t="shared" si="27"/>
        <v>1.3246128781651407</v>
      </c>
      <c r="AF146" s="657">
        <v>643</v>
      </c>
      <c r="AG146" s="547">
        <v>1</v>
      </c>
      <c r="AH146" s="493">
        <f t="shared" si="28"/>
        <v>103.07431558534392</v>
      </c>
      <c r="AI146" s="68"/>
      <c r="AJ146" s="68"/>
      <c r="AK146" s="458">
        <f>abvfnd25!AH146</f>
        <v>101.74970270717878</v>
      </c>
      <c r="AL146" s="455">
        <v>101.69845638281485</v>
      </c>
      <c r="AM146" s="458">
        <v>101.33008180059247</v>
      </c>
      <c r="AN146" s="458">
        <v>101.74970270717878</v>
      </c>
      <c r="AO146" s="456"/>
      <c r="AP146" s="493"/>
      <c r="AQ146" s="455"/>
      <c r="AR146" s="455"/>
      <c r="AS146" s="455"/>
      <c r="AT146" s="495">
        <f t="shared" si="29"/>
        <v>1.3246128781651407</v>
      </c>
      <c r="AU146" s="455"/>
      <c r="AV146" s="498"/>
      <c r="AW146" s="499"/>
      <c r="AX146" s="500">
        <f t="shared" si="35"/>
        <v>0</v>
      </c>
      <c r="AY146" s="458"/>
      <c r="AZ146" s="459"/>
      <c r="BA146" s="459"/>
      <c r="BB146" s="459"/>
      <c r="BC146" s="453"/>
      <c r="BE146" s="460">
        <f t="shared" si="30"/>
        <v>-36.39919005254751</v>
      </c>
      <c r="BF146" s="453">
        <v>100.60080994745249</v>
      </c>
      <c r="BG146" s="488">
        <f t="shared" si="31"/>
        <v>-1.1488927597262943</v>
      </c>
      <c r="BH146" s="453">
        <v>100.60080994745249</v>
      </c>
      <c r="BI146" s="406">
        <f t="shared" si="32"/>
        <v>-2.4735056378914351</v>
      </c>
      <c r="BJ146" s="653"/>
      <c r="BK146" s="453"/>
      <c r="BL146" s="453">
        <v>100.60080994745249</v>
      </c>
      <c r="BM146" s="406">
        <f t="shared" si="33"/>
        <v>-1.1488927597262943</v>
      </c>
      <c r="BO146" s="453">
        <v>100.60080994745249</v>
      </c>
      <c r="BP146" s="406">
        <f t="shared" si="34"/>
        <v>-2.4735056378914351</v>
      </c>
      <c r="BR146" s="454"/>
    </row>
    <row r="147" spans="1:70" ht="11.25">
      <c r="A147" s="11">
        <v>138</v>
      </c>
      <c r="B147" s="69" t="s">
        <v>226</v>
      </c>
      <c r="C147" s="11">
        <v>1</v>
      </c>
      <c r="D147" s="492">
        <v>0</v>
      </c>
      <c r="E147" s="492">
        <v>0</v>
      </c>
      <c r="F147" s="492">
        <v>0</v>
      </c>
      <c r="G147" s="492">
        <v>0</v>
      </c>
      <c r="H147" s="492">
        <v>0</v>
      </c>
      <c r="I147" s="492">
        <v>0</v>
      </c>
      <c r="J147" s="492">
        <v>0</v>
      </c>
      <c r="K147" s="492">
        <v>48567</v>
      </c>
      <c r="L147" s="492">
        <v>60091</v>
      </c>
      <c r="M147" s="492">
        <v>0</v>
      </c>
      <c r="N147" s="492">
        <v>107651</v>
      </c>
      <c r="O147" s="492">
        <v>26467.98</v>
      </c>
      <c r="P147" s="492">
        <v>0</v>
      </c>
      <c r="Q147" s="492">
        <v>0</v>
      </c>
      <c r="R147" s="492">
        <v>0</v>
      </c>
      <c r="S147" s="492">
        <v>0</v>
      </c>
      <c r="T147" s="68" t="s">
        <v>762</v>
      </c>
      <c r="U147" s="68">
        <v>242776.98</v>
      </c>
      <c r="V147" s="493">
        <v>1.247401863656991</v>
      </c>
      <c r="W147" s="68"/>
      <c r="X147" s="668">
        <v>12503191.355299996</v>
      </c>
      <c r="Y147" s="547">
        <v>19462611.614853136</v>
      </c>
      <c r="Z147" s="68">
        <f t="shared" si="24"/>
        <v>6959420.25955314</v>
      </c>
      <c r="AA147" s="68">
        <f t="shared" si="25"/>
        <v>86811.938017388078</v>
      </c>
      <c r="AB147" s="68"/>
      <c r="AC147" s="493">
        <f>+abvfnd25!AH147</f>
        <v>159.48695890610475</v>
      </c>
      <c r="AD147" s="493">
        <f t="shared" si="26"/>
        <v>154.96683307676093</v>
      </c>
      <c r="AE147" s="494">
        <f t="shared" si="27"/>
        <v>-4.5201258293438116</v>
      </c>
      <c r="AF147" s="657">
        <v>13</v>
      </c>
      <c r="AG147" s="547">
        <v>1</v>
      </c>
      <c r="AH147" s="493">
        <f t="shared" si="28"/>
        <v>154.96683307676093</v>
      </c>
      <c r="AI147" s="68"/>
      <c r="AJ147" s="68"/>
      <c r="AK147" s="458">
        <f>abvfnd25!AH147</f>
        <v>159.48695890610475</v>
      </c>
      <c r="AL147" s="455">
        <v>154.57093340496206</v>
      </c>
      <c r="AM147" s="458">
        <v>152.2977862549005</v>
      </c>
      <c r="AN147" s="458">
        <v>159.48695890610475</v>
      </c>
      <c r="AO147" s="456"/>
      <c r="AP147" s="493"/>
      <c r="AQ147" s="455"/>
      <c r="AR147" s="455"/>
      <c r="AS147" s="455"/>
      <c r="AT147" s="495">
        <f t="shared" si="29"/>
        <v>-4.5201258293438116</v>
      </c>
      <c r="AU147" s="455"/>
      <c r="AV147" s="498"/>
      <c r="AW147" s="499"/>
      <c r="AX147" s="500">
        <f t="shared" si="35"/>
        <v>0</v>
      </c>
      <c r="AY147" s="458"/>
      <c r="AZ147" s="459"/>
      <c r="BA147" s="459"/>
      <c r="BB147" s="459"/>
      <c r="BC147" s="453"/>
      <c r="BE147" s="460">
        <f t="shared" si="30"/>
        <v>10.642614868958958</v>
      </c>
      <c r="BF147" s="453">
        <v>148.64261486895896</v>
      </c>
      <c r="BG147" s="488">
        <f t="shared" si="31"/>
        <v>-10.844344037145788</v>
      </c>
      <c r="BH147" s="453">
        <v>148.64261486895896</v>
      </c>
      <c r="BI147" s="406">
        <f t="shared" si="32"/>
        <v>-6.3242182078019766</v>
      </c>
      <c r="BJ147" s="653"/>
      <c r="BK147" s="453"/>
      <c r="BL147" s="453">
        <v>148.64261486895896</v>
      </c>
      <c r="BM147" s="406">
        <f t="shared" si="33"/>
        <v>-10.844344037145788</v>
      </c>
      <c r="BO147" s="453">
        <v>148.64261486895896</v>
      </c>
      <c r="BP147" s="406">
        <f t="shared" si="34"/>
        <v>-6.3242182078019766</v>
      </c>
      <c r="BR147" s="454"/>
    </row>
    <row r="148" spans="1:70" ht="11.25">
      <c r="A148" s="11">
        <v>139</v>
      </c>
      <c r="B148" s="69" t="s">
        <v>227</v>
      </c>
      <c r="C148" s="11">
        <v>1</v>
      </c>
      <c r="D148" s="492">
        <v>0</v>
      </c>
      <c r="E148" s="492">
        <v>187753</v>
      </c>
      <c r="F148" s="492">
        <v>0</v>
      </c>
      <c r="G148" s="492">
        <v>0</v>
      </c>
      <c r="H148" s="492">
        <v>0</v>
      </c>
      <c r="I148" s="492">
        <v>0</v>
      </c>
      <c r="J148" s="492">
        <v>549433</v>
      </c>
      <c r="K148" s="492">
        <v>1120767</v>
      </c>
      <c r="L148" s="492">
        <v>479086</v>
      </c>
      <c r="M148" s="492">
        <v>0</v>
      </c>
      <c r="N148" s="492">
        <v>0</v>
      </c>
      <c r="O148" s="492">
        <v>0</v>
      </c>
      <c r="P148" s="492">
        <v>0</v>
      </c>
      <c r="Q148" s="492">
        <v>0</v>
      </c>
      <c r="R148" s="492">
        <v>0</v>
      </c>
      <c r="S148" s="492">
        <v>0</v>
      </c>
      <c r="T148" s="68" t="s">
        <v>760</v>
      </c>
      <c r="U148" s="68">
        <v>2337039</v>
      </c>
      <c r="V148" s="493">
        <v>3.1795556158626734</v>
      </c>
      <c r="W148" s="68"/>
      <c r="X148" s="668">
        <v>55425077.173420005</v>
      </c>
      <c r="Y148" s="547">
        <v>73502063.884041145</v>
      </c>
      <c r="Z148" s="68">
        <f t="shared" si="24"/>
        <v>18076986.710621141</v>
      </c>
      <c r="AA148" s="68">
        <f t="shared" si="25"/>
        <v>574767.84613630362</v>
      </c>
      <c r="AB148" s="68"/>
      <c r="AC148" s="493">
        <f>+abvfnd25!AH148</f>
        <v>131.50322987910866</v>
      </c>
      <c r="AD148" s="493">
        <f t="shared" si="26"/>
        <v>131.57815876326521</v>
      </c>
      <c r="AE148" s="494">
        <f t="shared" si="27"/>
        <v>7.4928884156548747E-2</v>
      </c>
      <c r="AF148" s="657">
        <v>3</v>
      </c>
      <c r="AG148" s="547">
        <v>1</v>
      </c>
      <c r="AH148" s="493">
        <f t="shared" si="28"/>
        <v>131.57815876326521</v>
      </c>
      <c r="AI148" s="68"/>
      <c r="AJ148" s="68"/>
      <c r="AK148" s="458">
        <f>abvfnd25!AH148</f>
        <v>131.50322987910866</v>
      </c>
      <c r="AL148" s="455">
        <v>131.53543942972058</v>
      </c>
      <c r="AM148" s="458">
        <v>128.83944177184677</v>
      </c>
      <c r="AN148" s="458">
        <v>131.50322987910866</v>
      </c>
      <c r="AO148" s="456"/>
      <c r="AP148" s="493"/>
      <c r="AQ148" s="455"/>
      <c r="AR148" s="455"/>
      <c r="AS148" s="455"/>
      <c r="AT148" s="495">
        <f t="shared" si="29"/>
        <v>7.4928884156548747E-2</v>
      </c>
      <c r="AU148" s="455"/>
      <c r="AV148" s="498"/>
      <c r="AW148" s="499"/>
      <c r="AX148" s="500">
        <f t="shared" si="35"/>
        <v>0</v>
      </c>
      <c r="AY148" s="458"/>
      <c r="AZ148" s="459"/>
      <c r="BA148" s="459"/>
      <c r="BB148" s="459"/>
      <c r="BC148" s="453"/>
      <c r="BE148" s="460">
        <f t="shared" si="30"/>
        <v>-7.8329293828153936</v>
      </c>
      <c r="BF148" s="453">
        <v>131.16707061718461</v>
      </c>
      <c r="BG148" s="488">
        <f t="shared" si="31"/>
        <v>-0.33615926192405254</v>
      </c>
      <c r="BH148" s="453">
        <v>131.16707061718461</v>
      </c>
      <c r="BI148" s="406">
        <f t="shared" si="32"/>
        <v>-0.41108814608060129</v>
      </c>
      <c r="BJ148" s="653"/>
      <c r="BK148" s="453"/>
      <c r="BL148" s="453">
        <v>131.16707061718461</v>
      </c>
      <c r="BM148" s="406">
        <f t="shared" si="33"/>
        <v>-0.33615926192405254</v>
      </c>
      <c r="BO148" s="453">
        <v>131.16707061718461</v>
      </c>
      <c r="BP148" s="406">
        <f t="shared" si="34"/>
        <v>-0.41108814608060129</v>
      </c>
      <c r="BR148" s="454"/>
    </row>
    <row r="149" spans="1:70" ht="11.25">
      <c r="A149" s="11">
        <v>140</v>
      </c>
      <c r="B149" s="69" t="s">
        <v>228</v>
      </c>
      <c r="C149" s="11">
        <v>0</v>
      </c>
      <c r="D149" s="492">
        <v>0</v>
      </c>
      <c r="E149" s="492">
        <v>0</v>
      </c>
      <c r="F149" s="492">
        <v>0</v>
      </c>
      <c r="G149" s="492">
        <v>0</v>
      </c>
      <c r="H149" s="492">
        <v>0</v>
      </c>
      <c r="I149" s="492">
        <v>0</v>
      </c>
      <c r="J149" s="492">
        <v>0</v>
      </c>
      <c r="K149" s="492">
        <v>0</v>
      </c>
      <c r="L149" s="492">
        <v>0</v>
      </c>
      <c r="M149" s="492">
        <v>0</v>
      </c>
      <c r="N149" s="492">
        <v>0</v>
      </c>
      <c r="O149" s="492">
        <v>0</v>
      </c>
      <c r="P149" s="492">
        <v>0</v>
      </c>
      <c r="Q149" s="492">
        <v>0</v>
      </c>
      <c r="R149" s="492">
        <v>0</v>
      </c>
      <c r="S149" s="492">
        <v>0</v>
      </c>
      <c r="T149" s="68">
        <v>0</v>
      </c>
      <c r="U149" s="68">
        <v>0</v>
      </c>
      <c r="V149" s="493">
        <v>0</v>
      </c>
      <c r="W149" s="68"/>
      <c r="X149" s="668">
        <v>0</v>
      </c>
      <c r="Y149" s="547">
        <v>0</v>
      </c>
      <c r="Z149" s="68">
        <f t="shared" si="24"/>
        <v>0</v>
      </c>
      <c r="AA149" s="68">
        <f t="shared" si="25"/>
        <v>0</v>
      </c>
      <c r="AB149" s="68"/>
      <c r="AC149" s="493">
        <f>+abvfnd25!AH149</f>
        <v>0</v>
      </c>
      <c r="AD149" s="493">
        <f t="shared" si="26"/>
        <v>0</v>
      </c>
      <c r="AE149" s="494">
        <f t="shared" si="27"/>
        <v>0</v>
      </c>
      <c r="AF149" s="657">
        <v>0</v>
      </c>
      <c r="AG149" s="547" t="s">
        <v>761</v>
      </c>
      <c r="AH149" s="493">
        <f t="shared" si="28"/>
        <v>0</v>
      </c>
      <c r="AI149" s="68"/>
      <c r="AJ149" s="68"/>
      <c r="AK149" s="458">
        <f>abvfnd25!AH149</f>
        <v>0</v>
      </c>
      <c r="AL149" s="455">
        <v>0</v>
      </c>
      <c r="AM149" s="458">
        <v>0</v>
      </c>
      <c r="AN149" s="458">
        <v>0</v>
      </c>
      <c r="AO149" s="456"/>
      <c r="AP149" s="493"/>
      <c r="AQ149" s="455"/>
      <c r="AR149" s="455"/>
      <c r="AS149" s="455"/>
      <c r="AT149" s="495">
        <f t="shared" si="29"/>
        <v>0</v>
      </c>
      <c r="AU149" s="455"/>
      <c r="AV149" s="498"/>
      <c r="AW149" s="499"/>
      <c r="AX149" s="500">
        <f t="shared" si="35"/>
        <v>0</v>
      </c>
      <c r="AY149" s="458"/>
      <c r="AZ149" s="459"/>
      <c r="BA149" s="459"/>
      <c r="BB149" s="459"/>
      <c r="BC149" s="453"/>
      <c r="BE149" s="460">
        <f t="shared" si="30"/>
        <v>-140</v>
      </c>
      <c r="BF149" s="453">
        <v>0</v>
      </c>
      <c r="BG149" s="488">
        <f t="shared" si="31"/>
        <v>0</v>
      </c>
      <c r="BH149" s="453">
        <v>0</v>
      </c>
      <c r="BI149" s="406">
        <f t="shared" si="32"/>
        <v>0</v>
      </c>
      <c r="BJ149" s="653"/>
      <c r="BK149" s="453"/>
      <c r="BL149" s="453">
        <v>0</v>
      </c>
      <c r="BM149" s="406">
        <f t="shared" si="33"/>
        <v>0</v>
      </c>
      <c r="BO149" s="453">
        <v>0</v>
      </c>
      <c r="BP149" s="406">
        <f t="shared" si="34"/>
        <v>0</v>
      </c>
      <c r="BR149" s="454"/>
    </row>
    <row r="150" spans="1:70" ht="11.25">
      <c r="A150" s="11">
        <v>141</v>
      </c>
      <c r="B150" s="69" t="s">
        <v>229</v>
      </c>
      <c r="C150" s="11">
        <v>1</v>
      </c>
      <c r="D150" s="492">
        <v>0</v>
      </c>
      <c r="E150" s="492">
        <v>0</v>
      </c>
      <c r="F150" s="492">
        <v>0</v>
      </c>
      <c r="G150" s="492">
        <v>0</v>
      </c>
      <c r="H150" s="492">
        <v>0</v>
      </c>
      <c r="I150" s="492">
        <v>0</v>
      </c>
      <c r="J150" s="492">
        <v>0</v>
      </c>
      <c r="K150" s="492">
        <v>0</v>
      </c>
      <c r="L150" s="492">
        <v>0</v>
      </c>
      <c r="M150" s="492">
        <v>0</v>
      </c>
      <c r="N150" s="492">
        <v>0</v>
      </c>
      <c r="O150" s="492">
        <v>0</v>
      </c>
      <c r="P150" s="492">
        <v>0</v>
      </c>
      <c r="Q150" s="492">
        <v>0</v>
      </c>
      <c r="R150" s="492">
        <v>0</v>
      </c>
      <c r="S150" s="492">
        <v>0</v>
      </c>
      <c r="T150" s="68" t="s">
        <v>760</v>
      </c>
      <c r="U150" s="68">
        <v>0</v>
      </c>
      <c r="V150" s="493">
        <v>0</v>
      </c>
      <c r="W150" s="68"/>
      <c r="X150" s="668">
        <v>37349315.827400006</v>
      </c>
      <c r="Y150" s="547">
        <v>57591083.549999997</v>
      </c>
      <c r="Z150" s="68">
        <f t="shared" si="24"/>
        <v>20241767.722599991</v>
      </c>
      <c r="AA150" s="68">
        <f t="shared" si="25"/>
        <v>0</v>
      </c>
      <c r="AB150" s="68"/>
      <c r="AC150" s="493">
        <f>+abvfnd25!AH150</f>
        <v>152.9245627053642</v>
      </c>
      <c r="AD150" s="493">
        <f t="shared" si="26"/>
        <v>154.19581931873122</v>
      </c>
      <c r="AE150" s="494">
        <f t="shared" si="27"/>
        <v>1.2712566133670293</v>
      </c>
      <c r="AF150" s="657">
        <v>210</v>
      </c>
      <c r="AG150" s="547">
        <v>0</v>
      </c>
      <c r="AH150" s="493">
        <f t="shared" si="28"/>
        <v>152.9245627053642</v>
      </c>
      <c r="AI150" s="68"/>
      <c r="AJ150" s="68"/>
      <c r="AK150" s="458">
        <f>abvfnd25!AH150</f>
        <v>152.9245627053642</v>
      </c>
      <c r="AL150" s="455">
        <v>155.08654617169265</v>
      </c>
      <c r="AM150" s="458">
        <v>150.10790181701978</v>
      </c>
      <c r="AN150" s="458">
        <v>152.9245627053642</v>
      </c>
      <c r="AO150" s="456"/>
      <c r="AP150" s="493"/>
      <c r="AQ150" s="455"/>
      <c r="AR150" s="455"/>
      <c r="AS150" s="455"/>
      <c r="AT150" s="495">
        <f t="shared" si="29"/>
        <v>0</v>
      </c>
      <c r="AU150" s="455"/>
      <c r="AV150" s="498"/>
      <c r="AW150" s="499"/>
      <c r="AX150" s="500">
        <f t="shared" si="35"/>
        <v>0</v>
      </c>
      <c r="AY150" s="458"/>
      <c r="AZ150" s="459"/>
      <c r="BA150" s="459"/>
      <c r="BB150" s="459"/>
      <c r="BC150" s="453"/>
      <c r="BE150" s="460">
        <f t="shared" si="30"/>
        <v>14.086546171692646</v>
      </c>
      <c r="BF150" s="453">
        <v>155.08654617169265</v>
      </c>
      <c r="BG150" s="488">
        <f t="shared" si="31"/>
        <v>2.1619834663284507</v>
      </c>
      <c r="BH150" s="453">
        <v>155.08654617169265</v>
      </c>
      <c r="BI150" s="406">
        <f t="shared" si="32"/>
        <v>2.1619834663284507</v>
      </c>
      <c r="BJ150" s="653"/>
      <c r="BK150" s="453"/>
      <c r="BL150" s="453">
        <v>155.08654617169265</v>
      </c>
      <c r="BM150" s="406">
        <f t="shared" si="33"/>
        <v>2.1619834663284507</v>
      </c>
      <c r="BO150" s="453">
        <v>155.08654617169265</v>
      </c>
      <c r="BP150" s="406">
        <f t="shared" si="34"/>
        <v>2.1619834663284507</v>
      </c>
      <c r="BR150" s="454"/>
    </row>
    <row r="151" spans="1:70" ht="11.25">
      <c r="A151" s="11">
        <v>142</v>
      </c>
      <c r="B151" s="69" t="s">
        <v>230</v>
      </c>
      <c r="C151" s="11">
        <v>1</v>
      </c>
      <c r="D151" s="492">
        <v>0</v>
      </c>
      <c r="E151" s="492">
        <v>0</v>
      </c>
      <c r="F151" s="492">
        <v>0</v>
      </c>
      <c r="G151" s="492">
        <v>0</v>
      </c>
      <c r="H151" s="492">
        <v>0</v>
      </c>
      <c r="I151" s="492">
        <v>0</v>
      </c>
      <c r="J151" s="492">
        <v>0</v>
      </c>
      <c r="K151" s="492">
        <v>948182</v>
      </c>
      <c r="L151" s="492">
        <v>427623</v>
      </c>
      <c r="M151" s="492">
        <v>2280</v>
      </c>
      <c r="N151" s="492">
        <v>4272</v>
      </c>
      <c r="O151" s="492">
        <v>24076.92</v>
      </c>
      <c r="P151" s="492">
        <v>0</v>
      </c>
      <c r="Q151" s="492">
        <v>0</v>
      </c>
      <c r="R151" s="492">
        <v>0</v>
      </c>
      <c r="S151" s="492">
        <v>0</v>
      </c>
      <c r="T151" s="68" t="s">
        <v>760</v>
      </c>
      <c r="U151" s="68">
        <v>1406433.92</v>
      </c>
      <c r="V151" s="493">
        <v>6.3037832664128279</v>
      </c>
      <c r="W151" s="68"/>
      <c r="X151" s="668">
        <v>10469817.630829999</v>
      </c>
      <c r="Y151" s="547">
        <v>22310949.798886918</v>
      </c>
      <c r="Z151" s="68">
        <f t="shared" si="24"/>
        <v>11841132.168056918</v>
      </c>
      <c r="AA151" s="68">
        <f t="shared" si="25"/>
        <v>746439.30816379853</v>
      </c>
      <c r="AB151" s="68"/>
      <c r="AC151" s="493">
        <f>+abvfnd25!AH151</f>
        <v>193.71754485901661</v>
      </c>
      <c r="AD151" s="493">
        <f t="shared" si="26"/>
        <v>205.96834874394639</v>
      </c>
      <c r="AE151" s="494">
        <f t="shared" si="27"/>
        <v>12.25080388492978</v>
      </c>
      <c r="AF151" s="657">
        <v>10</v>
      </c>
      <c r="AG151" s="547">
        <v>1</v>
      </c>
      <c r="AH151" s="493">
        <f t="shared" si="28"/>
        <v>205.96834874394639</v>
      </c>
      <c r="AI151" s="68"/>
      <c r="AJ151" s="68"/>
      <c r="AK151" s="458">
        <f>abvfnd25!AH151</f>
        <v>193.71754485901661</v>
      </c>
      <c r="AL151" s="455">
        <v>193.43218540985802</v>
      </c>
      <c r="AM151" s="458">
        <v>205.22432556916422</v>
      </c>
      <c r="AN151" s="458">
        <v>193.71754485901661</v>
      </c>
      <c r="AO151" s="456"/>
      <c r="AP151" s="493"/>
      <c r="AQ151" s="455"/>
      <c r="AR151" s="455"/>
      <c r="AS151" s="455"/>
      <c r="AT151" s="495">
        <f t="shared" si="29"/>
        <v>12.25080388492978</v>
      </c>
      <c r="AU151" s="455"/>
      <c r="AV151" s="498"/>
      <c r="AW151" s="499"/>
      <c r="AX151" s="500">
        <f t="shared" si="35"/>
        <v>0</v>
      </c>
      <c r="AY151" s="458"/>
      <c r="AZ151" s="459"/>
      <c r="BA151" s="459"/>
      <c r="BB151" s="459"/>
      <c r="BC151" s="453"/>
      <c r="BE151" s="460">
        <f t="shared" si="30"/>
        <v>46.63867480121894</v>
      </c>
      <c r="BF151" s="453">
        <v>188.63867480121894</v>
      </c>
      <c r="BG151" s="488">
        <f t="shared" si="31"/>
        <v>-5.0788700577976726</v>
      </c>
      <c r="BH151" s="453">
        <v>188.63867480121894</v>
      </c>
      <c r="BI151" s="406">
        <f t="shared" si="32"/>
        <v>-17.329673942727453</v>
      </c>
      <c r="BJ151" s="653"/>
      <c r="BK151" s="453"/>
      <c r="BL151" s="453">
        <v>188.63867480121894</v>
      </c>
      <c r="BM151" s="406">
        <f t="shared" si="33"/>
        <v>-5.0788700577976726</v>
      </c>
      <c r="BO151" s="453">
        <v>188.63867480121894</v>
      </c>
      <c r="BP151" s="406">
        <f t="shared" si="34"/>
        <v>-17.329673942727453</v>
      </c>
      <c r="BR151" s="454"/>
    </row>
    <row r="152" spans="1:70" ht="11.25">
      <c r="A152" s="11">
        <v>143</v>
      </c>
      <c r="B152" s="69" t="s">
        <v>231</v>
      </c>
      <c r="C152" s="11">
        <v>0</v>
      </c>
      <c r="D152" s="492">
        <v>0</v>
      </c>
      <c r="E152" s="492">
        <v>0</v>
      </c>
      <c r="F152" s="492">
        <v>0</v>
      </c>
      <c r="G152" s="492">
        <v>0</v>
      </c>
      <c r="H152" s="492">
        <v>0</v>
      </c>
      <c r="I152" s="492">
        <v>0</v>
      </c>
      <c r="J152" s="492">
        <v>0</v>
      </c>
      <c r="K152" s="492">
        <v>0</v>
      </c>
      <c r="L152" s="492">
        <v>0</v>
      </c>
      <c r="M152" s="492">
        <v>0</v>
      </c>
      <c r="N152" s="492">
        <v>0</v>
      </c>
      <c r="O152" s="492">
        <v>0</v>
      </c>
      <c r="P152" s="492">
        <v>0</v>
      </c>
      <c r="Q152" s="492">
        <v>0</v>
      </c>
      <c r="R152" s="492">
        <v>0</v>
      </c>
      <c r="S152" s="492">
        <v>0</v>
      </c>
      <c r="T152" s="68">
        <v>0</v>
      </c>
      <c r="U152" s="68">
        <v>0</v>
      </c>
      <c r="V152" s="493">
        <v>0</v>
      </c>
      <c r="W152" s="68"/>
      <c r="X152" s="668">
        <v>741045.99</v>
      </c>
      <c r="Y152" s="547">
        <v>741046</v>
      </c>
      <c r="Z152" s="68">
        <f t="shared" si="24"/>
        <v>1.0000000009313226E-2</v>
      </c>
      <c r="AA152" s="68">
        <f t="shared" si="25"/>
        <v>0</v>
      </c>
      <c r="AB152" s="68"/>
      <c r="AC152" s="493">
        <f>+abvfnd25!AH152</f>
        <v>0</v>
      </c>
      <c r="AD152" s="493">
        <f t="shared" si="26"/>
        <v>0</v>
      </c>
      <c r="AE152" s="494">
        <f t="shared" si="27"/>
        <v>0</v>
      </c>
      <c r="AF152" s="657">
        <v>0</v>
      </c>
      <c r="AG152" s="547" t="s">
        <v>761</v>
      </c>
      <c r="AH152" s="493">
        <f t="shared" si="28"/>
        <v>0</v>
      </c>
      <c r="AI152" s="68"/>
      <c r="AJ152" s="68"/>
      <c r="AK152" s="458">
        <f>abvfnd25!AH152</f>
        <v>0</v>
      </c>
      <c r="AL152" s="455">
        <v>0</v>
      </c>
      <c r="AM152" s="458">
        <v>0</v>
      </c>
      <c r="AN152" s="458">
        <v>0</v>
      </c>
      <c r="AO152" s="456"/>
      <c r="AP152" s="493"/>
      <c r="AQ152" s="455"/>
      <c r="AR152" s="455"/>
      <c r="AS152" s="455"/>
      <c r="AT152" s="495">
        <f t="shared" si="29"/>
        <v>0</v>
      </c>
      <c r="AU152" s="455"/>
      <c r="AV152" s="498"/>
      <c r="AW152" s="499"/>
      <c r="AX152" s="500">
        <f t="shared" si="35"/>
        <v>0</v>
      </c>
      <c r="AY152" s="458"/>
      <c r="AZ152" s="459"/>
      <c r="BA152" s="459"/>
      <c r="BB152" s="459"/>
      <c r="BC152" s="453"/>
      <c r="BE152" s="460">
        <f t="shared" si="30"/>
        <v>-143</v>
      </c>
      <c r="BF152" s="453">
        <v>0</v>
      </c>
      <c r="BG152" s="488">
        <f t="shared" si="31"/>
        <v>0</v>
      </c>
      <c r="BH152" s="453">
        <v>0</v>
      </c>
      <c r="BI152" s="406">
        <f t="shared" si="32"/>
        <v>0</v>
      </c>
      <c r="BJ152" s="653"/>
      <c r="BK152" s="453"/>
      <c r="BL152" s="453">
        <v>0</v>
      </c>
      <c r="BM152" s="406">
        <f t="shared" si="33"/>
        <v>0</v>
      </c>
      <c r="BO152" s="453">
        <v>0</v>
      </c>
      <c r="BP152" s="406">
        <f t="shared" si="34"/>
        <v>0</v>
      </c>
      <c r="BR152" s="454"/>
    </row>
    <row r="153" spans="1:70" ht="11.25">
      <c r="A153" s="11">
        <v>144</v>
      </c>
      <c r="B153" s="69" t="s">
        <v>232</v>
      </c>
      <c r="C153" s="11">
        <v>1</v>
      </c>
      <c r="D153" s="492">
        <v>0</v>
      </c>
      <c r="E153" s="492">
        <v>0</v>
      </c>
      <c r="F153" s="492">
        <v>0</v>
      </c>
      <c r="G153" s="492">
        <v>0</v>
      </c>
      <c r="H153" s="492">
        <v>0</v>
      </c>
      <c r="I153" s="492">
        <v>0</v>
      </c>
      <c r="J153" s="492">
        <v>0</v>
      </c>
      <c r="K153" s="492">
        <v>0</v>
      </c>
      <c r="L153" s="492">
        <v>0</v>
      </c>
      <c r="M153" s="492">
        <v>0</v>
      </c>
      <c r="N153" s="492">
        <v>0</v>
      </c>
      <c r="O153" s="492">
        <v>0</v>
      </c>
      <c r="P153" s="492">
        <v>0</v>
      </c>
      <c r="Q153" s="492">
        <v>0</v>
      </c>
      <c r="R153" s="492">
        <v>0</v>
      </c>
      <c r="S153" s="492">
        <v>0</v>
      </c>
      <c r="T153" s="68" t="s">
        <v>762</v>
      </c>
      <c r="U153" s="68">
        <v>0</v>
      </c>
      <c r="V153" s="493">
        <v>0</v>
      </c>
      <c r="W153" s="68"/>
      <c r="X153" s="668">
        <v>21484399.094409999</v>
      </c>
      <c r="Y153" s="547">
        <v>39623054</v>
      </c>
      <c r="Z153" s="68">
        <f t="shared" si="24"/>
        <v>18138654.905590001</v>
      </c>
      <c r="AA153" s="68">
        <f t="shared" si="25"/>
        <v>0</v>
      </c>
      <c r="AB153" s="68"/>
      <c r="AC153" s="493">
        <f>+abvfnd25!AH153</f>
        <v>177.8861566593913</v>
      </c>
      <c r="AD153" s="493">
        <f t="shared" si="26"/>
        <v>184.42709905863498</v>
      </c>
      <c r="AE153" s="494">
        <f t="shared" si="27"/>
        <v>6.5409423992436757</v>
      </c>
      <c r="AF153" s="657">
        <v>0</v>
      </c>
      <c r="AG153" s="547">
        <v>0</v>
      </c>
      <c r="AH153" s="493">
        <f t="shared" si="28"/>
        <v>177.8861566593913</v>
      </c>
      <c r="AI153" s="68"/>
      <c r="AJ153" s="68"/>
      <c r="AK153" s="458">
        <f>abvfnd25!AH153</f>
        <v>177.8861566593913</v>
      </c>
      <c r="AL153" s="455">
        <v>178.31309003522347</v>
      </c>
      <c r="AM153" s="458">
        <v>179.53533654439994</v>
      </c>
      <c r="AN153" s="458">
        <v>177.8861566593913</v>
      </c>
      <c r="AO153" s="456"/>
      <c r="AP153" s="493"/>
      <c r="AQ153" s="455"/>
      <c r="AR153" s="455"/>
      <c r="AS153" s="455"/>
      <c r="AT153" s="495">
        <f t="shared" si="29"/>
        <v>0</v>
      </c>
      <c r="AU153" s="455"/>
      <c r="AV153" s="498"/>
      <c r="AW153" s="499"/>
      <c r="AX153" s="500">
        <f t="shared" si="35"/>
        <v>0</v>
      </c>
      <c r="AY153" s="458"/>
      <c r="AZ153" s="459"/>
      <c r="BA153" s="459"/>
      <c r="BB153" s="459"/>
      <c r="BC153" s="453"/>
      <c r="BE153" s="460">
        <f t="shared" si="30"/>
        <v>29.220023567107319</v>
      </c>
      <c r="BF153" s="453">
        <v>173.22002356710732</v>
      </c>
      <c r="BG153" s="488">
        <f t="shared" si="31"/>
        <v>-4.6661330922839852</v>
      </c>
      <c r="BH153" s="453">
        <v>173.22002356710732</v>
      </c>
      <c r="BI153" s="406">
        <f t="shared" si="32"/>
        <v>-4.6661330922839852</v>
      </c>
      <c r="BJ153" s="653"/>
      <c r="BK153" s="453"/>
      <c r="BL153" s="453">
        <v>173.22002356710732</v>
      </c>
      <c r="BM153" s="406">
        <f t="shared" si="33"/>
        <v>-4.6661330922839852</v>
      </c>
      <c r="BO153" s="453">
        <v>173.22002356710732</v>
      </c>
      <c r="BP153" s="406">
        <f t="shared" si="34"/>
        <v>-4.6661330922839852</v>
      </c>
      <c r="BR153" s="454"/>
    </row>
    <row r="154" spans="1:70" ht="11.25">
      <c r="A154" s="11">
        <v>145</v>
      </c>
      <c r="B154" s="69" t="s">
        <v>233</v>
      </c>
      <c r="C154" s="11">
        <v>1</v>
      </c>
      <c r="D154" s="492">
        <v>0</v>
      </c>
      <c r="E154" s="492">
        <v>0</v>
      </c>
      <c r="F154" s="492">
        <v>0</v>
      </c>
      <c r="G154" s="492">
        <v>0</v>
      </c>
      <c r="H154" s="492">
        <v>0</v>
      </c>
      <c r="I154" s="492">
        <v>0</v>
      </c>
      <c r="J154" s="492">
        <v>0</v>
      </c>
      <c r="K154" s="492">
        <v>0</v>
      </c>
      <c r="L154" s="492">
        <v>0</v>
      </c>
      <c r="M154" s="492">
        <v>0</v>
      </c>
      <c r="N154" s="492">
        <v>0</v>
      </c>
      <c r="O154" s="492">
        <v>0</v>
      </c>
      <c r="P154" s="492">
        <v>0</v>
      </c>
      <c r="Q154" s="492">
        <v>0</v>
      </c>
      <c r="R154" s="492">
        <v>0</v>
      </c>
      <c r="S154" s="492">
        <v>0</v>
      </c>
      <c r="T154" s="68" t="s">
        <v>760</v>
      </c>
      <c r="U154" s="68">
        <v>0</v>
      </c>
      <c r="V154" s="493">
        <v>0</v>
      </c>
      <c r="W154" s="68"/>
      <c r="X154" s="668">
        <v>16585038.479599999</v>
      </c>
      <c r="Y154" s="547">
        <v>16961740.199999999</v>
      </c>
      <c r="Z154" s="68">
        <f t="shared" si="24"/>
        <v>376701.72039999999</v>
      </c>
      <c r="AA154" s="68">
        <f t="shared" si="25"/>
        <v>0</v>
      </c>
      <c r="AB154" s="68"/>
      <c r="AC154" s="493">
        <f>+abvfnd25!AH154</f>
        <v>108.41392569255535</v>
      </c>
      <c r="AD154" s="493">
        <f t="shared" si="26"/>
        <v>102.27133461802546</v>
      </c>
      <c r="AE154" s="494">
        <f t="shared" si="27"/>
        <v>-6.1425910745298893</v>
      </c>
      <c r="AF154" s="657">
        <v>15</v>
      </c>
      <c r="AG154" s="547">
        <v>0</v>
      </c>
      <c r="AH154" s="493">
        <f t="shared" si="28"/>
        <v>108.41392569255535</v>
      </c>
      <c r="AI154" s="68"/>
      <c r="AJ154" s="68"/>
      <c r="AK154" s="458">
        <f>abvfnd25!AH154</f>
        <v>108.41392569255535</v>
      </c>
      <c r="AL154" s="455">
        <v>114.41316665308241</v>
      </c>
      <c r="AM154" s="458">
        <v>114.41316665308241</v>
      </c>
      <c r="AN154" s="458">
        <v>108.41392569255535</v>
      </c>
      <c r="AO154" s="456"/>
      <c r="AP154" s="493"/>
      <c r="AQ154" s="455"/>
      <c r="AR154" s="455"/>
      <c r="AS154" s="455"/>
      <c r="AT154" s="495">
        <f t="shared" si="29"/>
        <v>0</v>
      </c>
      <c r="AU154" s="455"/>
      <c r="AV154" s="498"/>
      <c r="AW154" s="499"/>
      <c r="AX154" s="500">
        <f t="shared" si="35"/>
        <v>0</v>
      </c>
      <c r="AY154" s="458"/>
      <c r="AZ154" s="459"/>
      <c r="BA154" s="459"/>
      <c r="BB154" s="459"/>
      <c r="BC154" s="453"/>
      <c r="BE154" s="460">
        <f t="shared" si="30"/>
        <v>-30.586833346917587</v>
      </c>
      <c r="BF154" s="453">
        <v>114.41316665308241</v>
      </c>
      <c r="BG154" s="488">
        <f t="shared" si="31"/>
        <v>5.9992409605270609</v>
      </c>
      <c r="BH154" s="453">
        <v>114.41316665308241</v>
      </c>
      <c r="BI154" s="406">
        <f t="shared" si="32"/>
        <v>5.9992409605270609</v>
      </c>
      <c r="BJ154" s="653"/>
      <c r="BK154" s="453"/>
      <c r="BL154" s="453">
        <v>114.41316665308241</v>
      </c>
      <c r="BM154" s="406">
        <f t="shared" si="33"/>
        <v>5.9992409605270609</v>
      </c>
      <c r="BO154" s="453">
        <v>114.41316665308241</v>
      </c>
      <c r="BP154" s="406">
        <f t="shared" si="34"/>
        <v>5.9992409605270609</v>
      </c>
      <c r="BR154" s="454"/>
    </row>
    <row r="155" spans="1:70" ht="11.25">
      <c r="A155" s="11">
        <v>146</v>
      </c>
      <c r="B155" s="69" t="s">
        <v>234</v>
      </c>
      <c r="C155" s="11">
        <v>0</v>
      </c>
      <c r="D155" s="492">
        <v>0</v>
      </c>
      <c r="E155" s="492">
        <v>0</v>
      </c>
      <c r="F155" s="492">
        <v>0</v>
      </c>
      <c r="G155" s="492">
        <v>0</v>
      </c>
      <c r="H155" s="492">
        <v>0</v>
      </c>
      <c r="I155" s="492">
        <v>0</v>
      </c>
      <c r="J155" s="492">
        <v>0</v>
      </c>
      <c r="K155" s="492">
        <v>0</v>
      </c>
      <c r="L155" s="492">
        <v>249270</v>
      </c>
      <c r="M155" s="492">
        <v>0</v>
      </c>
      <c r="N155" s="492">
        <v>0</v>
      </c>
      <c r="O155" s="492">
        <v>0</v>
      </c>
      <c r="P155" s="492">
        <v>0</v>
      </c>
      <c r="Q155" s="492">
        <v>0</v>
      </c>
      <c r="R155" s="492">
        <v>0</v>
      </c>
      <c r="S155" s="492">
        <v>0</v>
      </c>
      <c r="T155" s="68">
        <v>0</v>
      </c>
      <c r="U155" s="68">
        <v>249270</v>
      </c>
      <c r="V155" s="493">
        <v>0</v>
      </c>
      <c r="W155" s="68"/>
      <c r="X155" s="668">
        <v>379200.13999999996</v>
      </c>
      <c r="Y155" s="547">
        <v>2983235</v>
      </c>
      <c r="Z155" s="68">
        <f t="shared" si="24"/>
        <v>2604034.86</v>
      </c>
      <c r="AA155" s="68">
        <f t="shared" si="25"/>
        <v>0</v>
      </c>
      <c r="AB155" s="68"/>
      <c r="AC155" s="493">
        <f>+abvfnd25!AH155</f>
        <v>0</v>
      </c>
      <c r="AD155" s="493">
        <f t="shared" si="26"/>
        <v>0</v>
      </c>
      <c r="AE155" s="494">
        <f t="shared" si="27"/>
        <v>0</v>
      </c>
      <c r="AF155" s="657">
        <v>0</v>
      </c>
      <c r="AG155" s="547" t="s">
        <v>761</v>
      </c>
      <c r="AH155" s="493">
        <f t="shared" si="28"/>
        <v>0</v>
      </c>
      <c r="AI155" s="68"/>
      <c r="AJ155" s="68"/>
      <c r="AK155" s="458">
        <f>abvfnd25!AH155</f>
        <v>0</v>
      </c>
      <c r="AL155" s="455">
        <v>0</v>
      </c>
      <c r="AM155" s="458">
        <v>0</v>
      </c>
      <c r="AN155" s="458">
        <v>0</v>
      </c>
      <c r="AO155" s="456"/>
      <c r="AP155" s="493"/>
      <c r="AQ155" s="455"/>
      <c r="AR155" s="455"/>
      <c r="AS155" s="455"/>
      <c r="AT155" s="495">
        <f t="shared" si="29"/>
        <v>0</v>
      </c>
      <c r="AU155" s="455"/>
      <c r="AV155" s="498"/>
      <c r="AW155" s="499"/>
      <c r="AX155" s="500">
        <f t="shared" si="35"/>
        <v>0</v>
      </c>
      <c r="AY155" s="458"/>
      <c r="AZ155" s="459"/>
      <c r="BA155" s="459"/>
      <c r="BB155" s="459"/>
      <c r="BC155" s="453" t="s">
        <v>55</v>
      </c>
      <c r="BE155" s="460">
        <f t="shared" si="30"/>
        <v>-146</v>
      </c>
      <c r="BF155" s="453">
        <v>0</v>
      </c>
      <c r="BG155" s="488">
        <f t="shared" si="31"/>
        <v>0</v>
      </c>
      <c r="BH155" s="453">
        <v>0</v>
      </c>
      <c r="BI155" s="406">
        <f t="shared" si="32"/>
        <v>0</v>
      </c>
      <c r="BJ155" s="653"/>
      <c r="BK155" s="453"/>
      <c r="BL155" s="453">
        <v>0</v>
      </c>
      <c r="BM155" s="406">
        <f t="shared" si="33"/>
        <v>0</v>
      </c>
      <c r="BO155" s="453">
        <v>0</v>
      </c>
      <c r="BP155" s="406">
        <f t="shared" si="34"/>
        <v>0</v>
      </c>
      <c r="BR155" s="454"/>
    </row>
    <row r="156" spans="1:70" ht="11.25">
      <c r="A156" s="11">
        <v>147</v>
      </c>
      <c r="B156" s="69" t="s">
        <v>235</v>
      </c>
      <c r="C156" s="11">
        <v>0</v>
      </c>
      <c r="D156" s="492">
        <v>0</v>
      </c>
      <c r="E156" s="492">
        <v>0</v>
      </c>
      <c r="F156" s="492">
        <v>0</v>
      </c>
      <c r="G156" s="492">
        <v>0</v>
      </c>
      <c r="H156" s="492">
        <v>0</v>
      </c>
      <c r="I156" s="492">
        <v>0</v>
      </c>
      <c r="J156" s="492">
        <v>0</v>
      </c>
      <c r="K156" s="492">
        <v>0</v>
      </c>
      <c r="L156" s="492">
        <v>0</v>
      </c>
      <c r="M156" s="492">
        <v>0</v>
      </c>
      <c r="N156" s="492">
        <v>0</v>
      </c>
      <c r="O156" s="492">
        <v>0</v>
      </c>
      <c r="P156" s="492">
        <v>0</v>
      </c>
      <c r="Q156" s="492">
        <v>0</v>
      </c>
      <c r="R156" s="492">
        <v>0</v>
      </c>
      <c r="S156" s="492">
        <v>0</v>
      </c>
      <c r="T156" s="68">
        <v>0</v>
      </c>
      <c r="U156" s="68">
        <v>0</v>
      </c>
      <c r="V156" s="493">
        <v>0</v>
      </c>
      <c r="W156" s="68"/>
      <c r="X156" s="668">
        <v>17354.29</v>
      </c>
      <c r="Y156" s="547">
        <v>58233</v>
      </c>
      <c r="Z156" s="68">
        <f t="shared" si="24"/>
        <v>40878.71</v>
      </c>
      <c r="AA156" s="68">
        <f t="shared" si="25"/>
        <v>0</v>
      </c>
      <c r="AB156" s="68"/>
      <c r="AC156" s="493">
        <f>+abvfnd25!AH156</f>
        <v>0</v>
      </c>
      <c r="AD156" s="493">
        <f t="shared" si="26"/>
        <v>0</v>
      </c>
      <c r="AE156" s="494">
        <f t="shared" si="27"/>
        <v>0</v>
      </c>
      <c r="AF156" s="657">
        <v>0</v>
      </c>
      <c r="AG156" s="547" t="s">
        <v>761</v>
      </c>
      <c r="AH156" s="493">
        <f t="shared" si="28"/>
        <v>0</v>
      </c>
      <c r="AI156" s="68"/>
      <c r="AJ156" s="68"/>
      <c r="AK156" s="458">
        <f>abvfnd25!AH156</f>
        <v>0</v>
      </c>
      <c r="AL156" s="455">
        <v>0</v>
      </c>
      <c r="AM156" s="458">
        <v>0</v>
      </c>
      <c r="AN156" s="458">
        <v>0</v>
      </c>
      <c r="AO156" s="456"/>
      <c r="AP156" s="493"/>
      <c r="AQ156" s="455"/>
      <c r="AR156" s="455"/>
      <c r="AS156" s="455"/>
      <c r="AT156" s="495">
        <f t="shared" si="29"/>
        <v>0</v>
      </c>
      <c r="AU156" s="455"/>
      <c r="AV156" s="498"/>
      <c r="AW156" s="499"/>
      <c r="AX156" s="500">
        <f t="shared" si="35"/>
        <v>0</v>
      </c>
      <c r="AY156" s="458"/>
      <c r="AZ156" s="459"/>
      <c r="BA156" s="459"/>
      <c r="BB156" s="459"/>
      <c r="BC156" s="453"/>
      <c r="BE156" s="460">
        <f t="shared" si="30"/>
        <v>-147</v>
      </c>
      <c r="BF156" s="453">
        <v>0</v>
      </c>
      <c r="BG156" s="488">
        <f t="shared" si="31"/>
        <v>0</v>
      </c>
      <c r="BH156" s="453">
        <v>0</v>
      </c>
      <c r="BI156" s="406">
        <f t="shared" si="32"/>
        <v>0</v>
      </c>
      <c r="BJ156" s="653"/>
      <c r="BK156" s="453"/>
      <c r="BL156" s="453">
        <v>0</v>
      </c>
      <c r="BM156" s="406">
        <f t="shared" si="33"/>
        <v>0</v>
      </c>
      <c r="BO156" s="453">
        <v>0</v>
      </c>
      <c r="BP156" s="406">
        <f t="shared" si="34"/>
        <v>0</v>
      </c>
      <c r="BR156" s="454"/>
    </row>
    <row r="157" spans="1:70" ht="11.25">
      <c r="A157" s="11">
        <v>148</v>
      </c>
      <c r="B157" s="69" t="s">
        <v>236</v>
      </c>
      <c r="C157" s="11">
        <v>0</v>
      </c>
      <c r="D157" s="492">
        <v>0</v>
      </c>
      <c r="E157" s="492">
        <v>0</v>
      </c>
      <c r="F157" s="492">
        <v>0</v>
      </c>
      <c r="G157" s="492">
        <v>0</v>
      </c>
      <c r="H157" s="492">
        <v>0</v>
      </c>
      <c r="I157" s="492">
        <v>0</v>
      </c>
      <c r="J157" s="492">
        <v>0</v>
      </c>
      <c r="K157" s="492">
        <v>0</v>
      </c>
      <c r="L157" s="492">
        <v>0</v>
      </c>
      <c r="M157" s="492">
        <v>0</v>
      </c>
      <c r="N157" s="492">
        <v>0</v>
      </c>
      <c r="O157" s="492">
        <v>0</v>
      </c>
      <c r="P157" s="492">
        <v>0</v>
      </c>
      <c r="Q157" s="492">
        <v>0</v>
      </c>
      <c r="R157" s="492">
        <v>0</v>
      </c>
      <c r="S157" s="492">
        <v>0</v>
      </c>
      <c r="T157" s="68">
        <v>0</v>
      </c>
      <c r="U157" s="68">
        <v>0</v>
      </c>
      <c r="V157" s="493">
        <v>0</v>
      </c>
      <c r="W157" s="68"/>
      <c r="X157" s="668">
        <v>0</v>
      </c>
      <c r="Y157" s="547">
        <v>0</v>
      </c>
      <c r="Z157" s="68">
        <f t="shared" si="24"/>
        <v>0</v>
      </c>
      <c r="AA157" s="68">
        <f t="shared" si="25"/>
        <v>0</v>
      </c>
      <c r="AB157" s="68"/>
      <c r="AC157" s="493">
        <f>+abvfnd25!AH157</f>
        <v>0</v>
      </c>
      <c r="AD157" s="493">
        <f t="shared" si="26"/>
        <v>0</v>
      </c>
      <c r="AE157" s="494">
        <f t="shared" si="27"/>
        <v>0</v>
      </c>
      <c r="AF157" s="657">
        <v>0</v>
      </c>
      <c r="AG157" s="547" t="s">
        <v>761</v>
      </c>
      <c r="AH157" s="493">
        <f t="shared" si="28"/>
        <v>0</v>
      </c>
      <c r="AI157" s="68"/>
      <c r="AJ157" s="68"/>
      <c r="AK157" s="458">
        <f>abvfnd25!AH157</f>
        <v>0</v>
      </c>
      <c r="AL157" s="455">
        <v>0</v>
      </c>
      <c r="AM157" s="458">
        <v>0</v>
      </c>
      <c r="AN157" s="458">
        <v>0</v>
      </c>
      <c r="AO157" s="456"/>
      <c r="AP157" s="493"/>
      <c r="AQ157" s="455"/>
      <c r="AR157" s="455"/>
      <c r="AS157" s="455"/>
      <c r="AT157" s="495">
        <f t="shared" si="29"/>
        <v>0</v>
      </c>
      <c r="AU157" s="455"/>
      <c r="AV157" s="498"/>
      <c r="AW157" s="499"/>
      <c r="AX157" s="500">
        <f t="shared" si="35"/>
        <v>0</v>
      </c>
      <c r="AY157" s="458"/>
      <c r="AZ157" s="459"/>
      <c r="BA157" s="459"/>
      <c r="BB157" s="459"/>
      <c r="BC157" s="453" t="s">
        <v>237</v>
      </c>
      <c r="BE157" s="460">
        <f t="shared" si="30"/>
        <v>-148</v>
      </c>
      <c r="BF157" s="453">
        <v>0</v>
      </c>
      <c r="BG157" s="488">
        <f t="shared" si="31"/>
        <v>0</v>
      </c>
      <c r="BH157" s="453">
        <v>0</v>
      </c>
      <c r="BI157" s="406">
        <f t="shared" si="32"/>
        <v>0</v>
      </c>
      <c r="BJ157" s="653"/>
      <c r="BK157" s="453"/>
      <c r="BL157" s="453">
        <v>0</v>
      </c>
      <c r="BM157" s="406">
        <f t="shared" si="33"/>
        <v>0</v>
      </c>
      <c r="BO157" s="453">
        <v>0</v>
      </c>
      <c r="BP157" s="406">
        <f t="shared" si="34"/>
        <v>0</v>
      </c>
      <c r="BR157" s="454"/>
    </row>
    <row r="158" spans="1:70" ht="11.25">
      <c r="A158" s="11">
        <v>149</v>
      </c>
      <c r="B158" s="69" t="s">
        <v>238</v>
      </c>
      <c r="C158" s="11">
        <v>1</v>
      </c>
      <c r="D158" s="492">
        <v>0</v>
      </c>
      <c r="E158" s="492">
        <v>0</v>
      </c>
      <c r="F158" s="492">
        <v>0</v>
      </c>
      <c r="G158" s="492">
        <v>0</v>
      </c>
      <c r="H158" s="492">
        <v>0</v>
      </c>
      <c r="I158" s="492">
        <v>0</v>
      </c>
      <c r="J158" s="492">
        <v>3004200</v>
      </c>
      <c r="K158" s="492">
        <v>0</v>
      </c>
      <c r="L158" s="492">
        <v>5501899</v>
      </c>
      <c r="M158" s="492">
        <v>50521</v>
      </c>
      <c r="N158" s="492">
        <v>158682</v>
      </c>
      <c r="O158" s="492">
        <v>3257592.73</v>
      </c>
      <c r="P158" s="492">
        <v>0</v>
      </c>
      <c r="Q158" s="492">
        <v>0</v>
      </c>
      <c r="R158" s="492">
        <v>0</v>
      </c>
      <c r="S158" s="492">
        <v>0</v>
      </c>
      <c r="T158" s="68" t="s">
        <v>762</v>
      </c>
      <c r="U158" s="68">
        <v>11972894.73</v>
      </c>
      <c r="V158" s="493">
        <v>3.5026656622316077</v>
      </c>
      <c r="W158" s="68"/>
      <c r="X158" s="668">
        <v>333930425.07999992</v>
      </c>
      <c r="Y158" s="547">
        <v>341822368.57776105</v>
      </c>
      <c r="Z158" s="68">
        <f t="shared" si="24"/>
        <v>7891943.4977611303</v>
      </c>
      <c r="AA158" s="68">
        <f t="shared" si="25"/>
        <v>276428.39497879922</v>
      </c>
      <c r="AB158" s="68"/>
      <c r="AC158" s="493">
        <f>+abvfnd25!AH158</f>
        <v>100.71033335039647</v>
      </c>
      <c r="AD158" s="493">
        <f t="shared" si="26"/>
        <v>102.28056940332941</v>
      </c>
      <c r="AE158" s="494">
        <f t="shared" si="27"/>
        <v>1.5702360529329411</v>
      </c>
      <c r="AF158" s="657">
        <v>2075</v>
      </c>
      <c r="AG158" s="547">
        <v>1</v>
      </c>
      <c r="AH158" s="493">
        <f t="shared" si="28"/>
        <v>102.28056940332941</v>
      </c>
      <c r="AI158" s="68"/>
      <c r="AJ158" s="68"/>
      <c r="AK158" s="458">
        <f>abvfnd25!AH158</f>
        <v>100.71033335039647</v>
      </c>
      <c r="AL158" s="455">
        <v>101.93488611763102</v>
      </c>
      <c r="AM158" s="458">
        <v>100.47401778325298</v>
      </c>
      <c r="AN158" s="458">
        <v>100.71033335039647</v>
      </c>
      <c r="AO158" s="456"/>
      <c r="AP158" s="493"/>
      <c r="AQ158" s="455"/>
      <c r="AR158" s="455"/>
      <c r="AS158" s="455"/>
      <c r="AT158" s="495">
        <f t="shared" si="29"/>
        <v>1.5702360529329411</v>
      </c>
      <c r="AU158" s="455"/>
      <c r="AV158" s="498"/>
      <c r="AW158" s="499"/>
      <c r="AX158" s="500">
        <f t="shared" si="35"/>
        <v>0</v>
      </c>
      <c r="AY158" s="458"/>
      <c r="AZ158" s="459"/>
      <c r="BA158" s="459"/>
      <c r="BB158" s="459"/>
      <c r="BC158" s="453"/>
      <c r="BE158" s="460">
        <f t="shared" si="30"/>
        <v>-47.065113882368976</v>
      </c>
      <c r="BF158" s="453">
        <v>101.93488611763102</v>
      </c>
      <c r="BG158" s="488">
        <f t="shared" si="31"/>
        <v>1.224552767234556</v>
      </c>
      <c r="BH158" s="453">
        <v>101.93488611763102</v>
      </c>
      <c r="BI158" s="406">
        <f t="shared" si="32"/>
        <v>-0.34568328569838513</v>
      </c>
      <c r="BJ158" s="653"/>
      <c r="BK158" s="453"/>
      <c r="BL158" s="453">
        <v>101.93488611763102</v>
      </c>
      <c r="BM158" s="406">
        <f t="shared" si="33"/>
        <v>1.224552767234556</v>
      </c>
      <c r="BO158" s="453">
        <v>101.93488611763102</v>
      </c>
      <c r="BP158" s="406">
        <f t="shared" si="34"/>
        <v>-0.34568328569838513</v>
      </c>
      <c r="BR158" s="454"/>
    </row>
    <row r="159" spans="1:70" ht="11.25">
      <c r="A159" s="11">
        <v>150</v>
      </c>
      <c r="B159" s="69" t="s">
        <v>239</v>
      </c>
      <c r="C159" s="11">
        <v>1</v>
      </c>
      <c r="D159" s="492">
        <v>0</v>
      </c>
      <c r="E159" s="492">
        <v>274500</v>
      </c>
      <c r="F159" s="492">
        <v>0</v>
      </c>
      <c r="G159" s="492">
        <v>0</v>
      </c>
      <c r="H159" s="492">
        <v>0</v>
      </c>
      <c r="I159" s="492">
        <v>0</v>
      </c>
      <c r="J159" s="492">
        <v>382550</v>
      </c>
      <c r="K159" s="492">
        <v>0</v>
      </c>
      <c r="L159" s="492">
        <v>535069</v>
      </c>
      <c r="M159" s="492">
        <v>0</v>
      </c>
      <c r="N159" s="492">
        <v>100624</v>
      </c>
      <c r="O159" s="492">
        <v>0</v>
      </c>
      <c r="P159" s="492">
        <v>0</v>
      </c>
      <c r="Q159" s="492">
        <v>0</v>
      </c>
      <c r="R159" s="492">
        <v>0</v>
      </c>
      <c r="S159" s="492">
        <v>0</v>
      </c>
      <c r="T159" s="68" t="s">
        <v>760</v>
      </c>
      <c r="U159" s="68">
        <v>1292743</v>
      </c>
      <c r="V159" s="493">
        <v>7.8504507581502097</v>
      </c>
      <c r="W159" s="68"/>
      <c r="X159" s="668">
        <v>8801759.2699999996</v>
      </c>
      <c r="Y159" s="547">
        <v>16467118.128954509</v>
      </c>
      <c r="Z159" s="68">
        <f t="shared" si="24"/>
        <v>7665358.8589545097</v>
      </c>
      <c r="AA159" s="68">
        <f t="shared" si="25"/>
        <v>601765.22265772859</v>
      </c>
      <c r="AB159" s="68"/>
      <c r="AC159" s="493">
        <f>+abvfnd25!AH159</f>
        <v>158.84730472854346</v>
      </c>
      <c r="AD159" s="493">
        <f t="shared" si="26"/>
        <v>180.25206574749666</v>
      </c>
      <c r="AE159" s="494">
        <f t="shared" si="27"/>
        <v>21.404761018953195</v>
      </c>
      <c r="AF159" s="657">
        <v>2</v>
      </c>
      <c r="AG159" s="547">
        <v>1</v>
      </c>
      <c r="AH159" s="493">
        <f t="shared" si="28"/>
        <v>180.25206574749666</v>
      </c>
      <c r="AI159" s="68"/>
      <c r="AJ159" s="68"/>
      <c r="AK159" s="458">
        <f>abvfnd25!AH159</f>
        <v>158.84730472854346</v>
      </c>
      <c r="AL159" s="455">
        <v>158.96237437609261</v>
      </c>
      <c r="AM159" s="458">
        <v>159.0484811501164</v>
      </c>
      <c r="AN159" s="458">
        <v>158.84730472854346</v>
      </c>
      <c r="AO159" s="456"/>
      <c r="AP159" s="493"/>
      <c r="AQ159" s="455"/>
      <c r="AR159" s="455"/>
      <c r="AS159" s="455"/>
      <c r="AT159" s="495">
        <f t="shared" si="29"/>
        <v>21.404761018953195</v>
      </c>
      <c r="AU159" s="455"/>
      <c r="AV159" s="498"/>
      <c r="AW159" s="499"/>
      <c r="AX159" s="500">
        <f t="shared" si="35"/>
        <v>0</v>
      </c>
      <c r="AY159" s="458"/>
      <c r="AZ159" s="459"/>
      <c r="BA159" s="459"/>
      <c r="BB159" s="459"/>
      <c r="BC159" s="453"/>
      <c r="BE159" s="460">
        <f t="shared" si="30"/>
        <v>3.1627603459307352</v>
      </c>
      <c r="BF159" s="453">
        <v>153.16276034593074</v>
      </c>
      <c r="BG159" s="488">
        <f t="shared" si="31"/>
        <v>-5.684544382612728</v>
      </c>
      <c r="BH159" s="453">
        <v>153.16276034593074</v>
      </c>
      <c r="BI159" s="406">
        <f t="shared" si="32"/>
        <v>-27.089305401565923</v>
      </c>
      <c r="BJ159" s="653"/>
      <c r="BK159" s="453"/>
      <c r="BL159" s="453">
        <v>153.16276034593074</v>
      </c>
      <c r="BM159" s="406">
        <f t="shared" si="33"/>
        <v>-5.684544382612728</v>
      </c>
      <c r="BO159" s="453">
        <v>153.16276034593074</v>
      </c>
      <c r="BP159" s="406">
        <f t="shared" si="34"/>
        <v>-27.089305401565923</v>
      </c>
      <c r="BR159" s="454"/>
    </row>
    <row r="160" spans="1:70" ht="11.25">
      <c r="A160" s="11">
        <v>151</v>
      </c>
      <c r="B160" s="69" t="s">
        <v>240</v>
      </c>
      <c r="C160" s="11">
        <v>1</v>
      </c>
      <c r="D160" s="492">
        <v>0</v>
      </c>
      <c r="E160" s="492">
        <v>0</v>
      </c>
      <c r="F160" s="492">
        <v>0</v>
      </c>
      <c r="G160" s="492">
        <v>0</v>
      </c>
      <c r="H160" s="492">
        <v>0</v>
      </c>
      <c r="I160" s="492">
        <v>0</v>
      </c>
      <c r="J160" s="492">
        <v>885206</v>
      </c>
      <c r="K160" s="492">
        <v>622424</v>
      </c>
      <c r="L160" s="492">
        <v>479152</v>
      </c>
      <c r="M160" s="492">
        <v>0</v>
      </c>
      <c r="N160" s="492">
        <v>126846</v>
      </c>
      <c r="O160" s="492">
        <v>19786.900000000001</v>
      </c>
      <c r="P160" s="492">
        <v>0</v>
      </c>
      <c r="Q160" s="492">
        <v>0</v>
      </c>
      <c r="R160" s="492">
        <v>0</v>
      </c>
      <c r="S160" s="492">
        <v>0</v>
      </c>
      <c r="T160" s="68" t="s">
        <v>760</v>
      </c>
      <c r="U160" s="68">
        <v>2133414.9</v>
      </c>
      <c r="V160" s="493">
        <v>7.9086873297490063</v>
      </c>
      <c r="W160" s="68"/>
      <c r="X160" s="668">
        <v>21685353.440000005</v>
      </c>
      <c r="Y160" s="547">
        <v>26975587.870000001</v>
      </c>
      <c r="Z160" s="68">
        <f t="shared" si="24"/>
        <v>5290234.429999996</v>
      </c>
      <c r="AA160" s="68">
        <f t="shared" si="25"/>
        <v>418388.10007942922</v>
      </c>
      <c r="AB160" s="68"/>
      <c r="AC160" s="493">
        <f>+abvfnd25!AH160</f>
        <v>111.897324053373</v>
      </c>
      <c r="AD160" s="493">
        <f t="shared" si="26"/>
        <v>122.46606836914238</v>
      </c>
      <c r="AE160" s="494">
        <f t="shared" si="27"/>
        <v>10.568744315769379</v>
      </c>
      <c r="AF160" s="657">
        <v>43</v>
      </c>
      <c r="AG160" s="547">
        <v>1</v>
      </c>
      <c r="AH160" s="493">
        <f t="shared" si="28"/>
        <v>122.46606836914238</v>
      </c>
      <c r="AI160" s="68"/>
      <c r="AJ160" s="68"/>
      <c r="AK160" s="458">
        <f>abvfnd25!AH160</f>
        <v>111.897324053373</v>
      </c>
      <c r="AL160" s="455">
        <v>111.62899980745978</v>
      </c>
      <c r="AM160" s="458">
        <v>112.53673972404836</v>
      </c>
      <c r="AN160" s="458">
        <v>111.897324053373</v>
      </c>
      <c r="AO160" s="456"/>
      <c r="AP160" s="493"/>
      <c r="AQ160" s="455"/>
      <c r="AR160" s="455"/>
      <c r="AS160" s="455"/>
      <c r="AT160" s="495">
        <f t="shared" si="29"/>
        <v>10.568744315769379</v>
      </c>
      <c r="AU160" s="455"/>
      <c r="AV160" s="498"/>
      <c r="AW160" s="499"/>
      <c r="AX160" s="500">
        <f t="shared" si="35"/>
        <v>0</v>
      </c>
      <c r="AY160" s="458"/>
      <c r="AZ160" s="459"/>
      <c r="BA160" s="459"/>
      <c r="BB160" s="459"/>
      <c r="BC160" s="453"/>
      <c r="BE160" s="460">
        <f t="shared" si="30"/>
        <v>-35.494957326177087</v>
      </c>
      <c r="BF160" s="453">
        <v>115.50504267382291</v>
      </c>
      <c r="BG160" s="488">
        <f t="shared" si="31"/>
        <v>3.6077186204499156</v>
      </c>
      <c r="BH160" s="453">
        <v>115.50504267382291</v>
      </c>
      <c r="BI160" s="406">
        <f t="shared" si="32"/>
        <v>-6.9610256953194636</v>
      </c>
      <c r="BJ160" s="653"/>
      <c r="BK160" s="453"/>
      <c r="BL160" s="453">
        <v>115.50504267382291</v>
      </c>
      <c r="BM160" s="406">
        <f t="shared" si="33"/>
        <v>3.6077186204499156</v>
      </c>
      <c r="BO160" s="453">
        <v>115.50504267382291</v>
      </c>
      <c r="BP160" s="406">
        <f t="shared" si="34"/>
        <v>-6.9610256953194636</v>
      </c>
      <c r="BR160" s="454"/>
    </row>
    <row r="161" spans="1:70" ht="11.25">
      <c r="A161" s="11">
        <v>152</v>
      </c>
      <c r="B161" s="69" t="s">
        <v>241</v>
      </c>
      <c r="C161" s="11">
        <v>1</v>
      </c>
      <c r="D161" s="492">
        <v>0</v>
      </c>
      <c r="E161" s="492">
        <v>0</v>
      </c>
      <c r="F161" s="492">
        <v>0</v>
      </c>
      <c r="G161" s="492">
        <v>0</v>
      </c>
      <c r="H161" s="492">
        <v>0</v>
      </c>
      <c r="I161" s="492">
        <v>0</v>
      </c>
      <c r="J161" s="492">
        <v>0</v>
      </c>
      <c r="K161" s="492">
        <v>0</v>
      </c>
      <c r="L161" s="492">
        <v>0</v>
      </c>
      <c r="M161" s="492">
        <v>0</v>
      </c>
      <c r="N161" s="492">
        <v>0</v>
      </c>
      <c r="O161" s="492">
        <v>0</v>
      </c>
      <c r="P161" s="492">
        <v>0</v>
      </c>
      <c r="Q161" s="492">
        <v>0</v>
      </c>
      <c r="R161" s="492">
        <v>0</v>
      </c>
      <c r="S161" s="492">
        <v>0</v>
      </c>
      <c r="T161" s="68" t="s">
        <v>760</v>
      </c>
      <c r="U161" s="68">
        <v>0</v>
      </c>
      <c r="V161" s="493">
        <v>0</v>
      </c>
      <c r="W161" s="68"/>
      <c r="X161" s="668">
        <v>6520538.4500000002</v>
      </c>
      <c r="Y161" s="547">
        <v>18049687</v>
      </c>
      <c r="Z161" s="68">
        <f t="shared" si="24"/>
        <v>11529148.550000001</v>
      </c>
      <c r="AA161" s="68">
        <f t="shared" si="25"/>
        <v>0</v>
      </c>
      <c r="AB161" s="68"/>
      <c r="AC161" s="493">
        <f>+abvfnd25!AH161</f>
        <v>240.99344100994412</v>
      </c>
      <c r="AD161" s="493">
        <f t="shared" si="26"/>
        <v>276.81282977481715</v>
      </c>
      <c r="AE161" s="494">
        <f t="shared" si="27"/>
        <v>35.819388764873025</v>
      </c>
      <c r="AF161" s="657">
        <v>0</v>
      </c>
      <c r="AG161" s="547">
        <v>0</v>
      </c>
      <c r="AH161" s="493">
        <f t="shared" si="28"/>
        <v>240.99344100994412</v>
      </c>
      <c r="AI161" s="68"/>
      <c r="AJ161" s="68"/>
      <c r="AK161" s="458">
        <f>abvfnd25!AH161</f>
        <v>240.99344100994412</v>
      </c>
      <c r="AL161" s="455">
        <v>240.97009724495183</v>
      </c>
      <c r="AM161" s="458">
        <v>259.36855372911936</v>
      </c>
      <c r="AN161" s="458">
        <v>240.99344100994412</v>
      </c>
      <c r="AO161" s="456"/>
      <c r="AP161" s="493"/>
      <c r="AQ161" s="455"/>
      <c r="AR161" s="455"/>
      <c r="AS161" s="455"/>
      <c r="AT161" s="495">
        <f t="shared" si="29"/>
        <v>0</v>
      </c>
      <c r="AU161" s="455"/>
      <c r="AV161" s="498"/>
      <c r="AW161" s="499"/>
      <c r="AX161" s="500">
        <f t="shared" si="35"/>
        <v>0</v>
      </c>
      <c r="AY161" s="458"/>
      <c r="AZ161" s="459"/>
      <c r="BA161" s="459"/>
      <c r="BB161" s="459"/>
      <c r="BC161" s="453"/>
      <c r="BE161" s="460">
        <f t="shared" si="30"/>
        <v>105.27579575996174</v>
      </c>
      <c r="BF161" s="453">
        <v>257.27579575996174</v>
      </c>
      <c r="BG161" s="488">
        <f t="shared" si="31"/>
        <v>16.282354750017618</v>
      </c>
      <c r="BH161" s="453">
        <v>257.27579575996174</v>
      </c>
      <c r="BI161" s="406">
        <f t="shared" si="32"/>
        <v>16.282354750017618</v>
      </c>
      <c r="BJ161" s="653"/>
      <c r="BK161" s="453"/>
      <c r="BL161" s="453">
        <v>257.27579575996174</v>
      </c>
      <c r="BM161" s="406">
        <f t="shared" si="33"/>
        <v>16.282354750017618</v>
      </c>
      <c r="BO161" s="453">
        <v>257.27579575996174</v>
      </c>
      <c r="BP161" s="406">
        <f t="shared" si="34"/>
        <v>16.282354750017618</v>
      </c>
      <c r="BR161" s="454"/>
    </row>
    <row r="162" spans="1:70" ht="11.25">
      <c r="A162" s="11">
        <v>153</v>
      </c>
      <c r="B162" s="69" t="s">
        <v>242</v>
      </c>
      <c r="C162" s="11">
        <v>1</v>
      </c>
      <c r="D162" s="492">
        <v>4542000</v>
      </c>
      <c r="E162" s="492">
        <v>0</v>
      </c>
      <c r="F162" s="492">
        <v>0</v>
      </c>
      <c r="G162" s="492">
        <v>0</v>
      </c>
      <c r="H162" s="492">
        <v>0</v>
      </c>
      <c r="I162" s="492">
        <v>0</v>
      </c>
      <c r="J162" s="492">
        <v>3710000</v>
      </c>
      <c r="K162" s="492">
        <v>2367000</v>
      </c>
      <c r="L162" s="492">
        <v>0</v>
      </c>
      <c r="M162" s="492">
        <v>16158</v>
      </c>
      <c r="N162" s="492">
        <v>228835</v>
      </c>
      <c r="O162" s="492">
        <v>117783.19</v>
      </c>
      <c r="P162" s="492">
        <v>0</v>
      </c>
      <c r="Q162" s="492">
        <v>0</v>
      </c>
      <c r="R162" s="492">
        <v>0</v>
      </c>
      <c r="S162" s="492">
        <v>0</v>
      </c>
      <c r="T162" s="68" t="s">
        <v>760</v>
      </c>
      <c r="U162" s="68">
        <v>10981776.189999999</v>
      </c>
      <c r="V162" s="493">
        <v>9.8651667315252904</v>
      </c>
      <c r="W162" s="68"/>
      <c r="X162" s="668">
        <v>111313888.00000001</v>
      </c>
      <c r="Y162" s="547">
        <v>111318708.43000001</v>
      </c>
      <c r="Z162" s="68">
        <f t="shared" si="24"/>
        <v>4820.4299999922514</v>
      </c>
      <c r="AA162" s="68">
        <f t="shared" si="25"/>
        <v>475.54345667570016</v>
      </c>
      <c r="AB162" s="68"/>
      <c r="AC162" s="493">
        <f>+abvfnd25!AH162</f>
        <v>100.18971797409031</v>
      </c>
      <c r="AD162" s="493">
        <f t="shared" si="26"/>
        <v>100.00390327444435</v>
      </c>
      <c r="AE162" s="494">
        <f t="shared" si="27"/>
        <v>-0.18581469964595954</v>
      </c>
      <c r="AF162" s="657">
        <v>84</v>
      </c>
      <c r="AG162" s="547">
        <v>1</v>
      </c>
      <c r="AH162" s="493">
        <f t="shared" si="28"/>
        <v>100.00390327444435</v>
      </c>
      <c r="AI162" s="68"/>
      <c r="AJ162" s="68"/>
      <c r="AK162" s="458">
        <f>abvfnd25!AH162</f>
        <v>100.18971797409031</v>
      </c>
      <c r="AL162" s="455">
        <v>100.34807349066375</v>
      </c>
      <c r="AM162" s="458">
        <v>99.999999999999986</v>
      </c>
      <c r="AN162" s="458">
        <v>100.18971797409031</v>
      </c>
      <c r="AO162" s="456"/>
      <c r="AP162" s="493"/>
      <c r="AQ162" s="455"/>
      <c r="AR162" s="455"/>
      <c r="AS162" s="455"/>
      <c r="AT162" s="495">
        <f t="shared" si="29"/>
        <v>-0.18581469964595954</v>
      </c>
      <c r="AU162" s="455"/>
      <c r="AV162" s="498"/>
      <c r="AW162" s="499"/>
      <c r="AX162" s="500">
        <f t="shared" si="35"/>
        <v>0</v>
      </c>
      <c r="AY162" s="458"/>
      <c r="AZ162" s="459"/>
      <c r="BA162" s="459"/>
      <c r="BB162" s="459"/>
      <c r="BC162" s="453"/>
      <c r="BE162" s="460">
        <f t="shared" si="30"/>
        <v>-52.870546242543526</v>
      </c>
      <c r="BF162" s="453">
        <v>100.12945375745647</v>
      </c>
      <c r="BG162" s="488">
        <f t="shared" si="31"/>
        <v>-6.0264216633839851E-2</v>
      </c>
      <c r="BH162" s="453">
        <v>100.12945375745647</v>
      </c>
      <c r="BI162" s="406">
        <f t="shared" si="32"/>
        <v>0.12555048301211968</v>
      </c>
      <c r="BJ162" s="653"/>
      <c r="BK162" s="453"/>
      <c r="BL162" s="453">
        <v>100.12945375745647</v>
      </c>
      <c r="BM162" s="406">
        <f t="shared" si="33"/>
        <v>-6.0264216633839851E-2</v>
      </c>
      <c r="BO162" s="453">
        <v>100.12945375745647</v>
      </c>
      <c r="BP162" s="406">
        <f t="shared" si="34"/>
        <v>0.12555048301211968</v>
      </c>
      <c r="BR162" s="454"/>
    </row>
    <row r="163" spans="1:70" ht="11.25">
      <c r="A163" s="11">
        <v>154</v>
      </c>
      <c r="B163" s="69" t="s">
        <v>243</v>
      </c>
      <c r="C163" s="11">
        <v>1</v>
      </c>
      <c r="D163" s="492">
        <v>0</v>
      </c>
      <c r="E163" s="492">
        <v>55000</v>
      </c>
      <c r="F163" s="492">
        <v>0</v>
      </c>
      <c r="G163" s="492">
        <v>0</v>
      </c>
      <c r="H163" s="492">
        <v>0</v>
      </c>
      <c r="I163" s="492">
        <v>0</v>
      </c>
      <c r="J163" s="492">
        <v>0</v>
      </c>
      <c r="K163" s="492">
        <v>0</v>
      </c>
      <c r="L163" s="492">
        <v>0</v>
      </c>
      <c r="M163" s="492">
        <v>0</v>
      </c>
      <c r="N163" s="492">
        <v>0</v>
      </c>
      <c r="O163" s="492">
        <v>0</v>
      </c>
      <c r="P163" s="492">
        <v>0</v>
      </c>
      <c r="Q163" s="492">
        <v>0</v>
      </c>
      <c r="R163" s="492">
        <v>0</v>
      </c>
      <c r="S163" s="492">
        <v>0</v>
      </c>
      <c r="T163" s="68" t="s">
        <v>762</v>
      </c>
      <c r="U163" s="68">
        <v>55000</v>
      </c>
      <c r="V163" s="493">
        <v>1.8937913599728948</v>
      </c>
      <c r="W163" s="68"/>
      <c r="X163" s="668">
        <v>1304428.1500000001</v>
      </c>
      <c r="Y163" s="547">
        <v>2904227</v>
      </c>
      <c r="Z163" s="68">
        <f t="shared" si="24"/>
        <v>1599798.8499999999</v>
      </c>
      <c r="AA163" s="68">
        <f t="shared" si="25"/>
        <v>30296.85239824573</v>
      </c>
      <c r="AB163" s="68"/>
      <c r="AC163" s="493">
        <f>+abvfnd25!AH163</f>
        <v>222.0638829201722</v>
      </c>
      <c r="AD163" s="493">
        <f t="shared" si="26"/>
        <v>220.32107691034989</v>
      </c>
      <c r="AE163" s="494">
        <f t="shared" si="27"/>
        <v>-1.742806009822317</v>
      </c>
      <c r="AF163" s="657">
        <v>0</v>
      </c>
      <c r="AG163" s="547">
        <v>1</v>
      </c>
      <c r="AH163" s="493">
        <f t="shared" si="28"/>
        <v>220.32107691034989</v>
      </c>
      <c r="AI163" s="68"/>
      <c r="AJ163" s="68"/>
      <c r="AK163" s="458">
        <f>abvfnd25!AH163</f>
        <v>222.0638829201722</v>
      </c>
      <c r="AL163" s="455">
        <v>222.56845501134325</v>
      </c>
      <c r="AM163" s="458">
        <v>246.34848611631077</v>
      </c>
      <c r="AN163" s="458">
        <v>222.0638829201722</v>
      </c>
      <c r="AO163" s="456"/>
      <c r="AP163" s="493"/>
      <c r="AQ163" s="455"/>
      <c r="AR163" s="455"/>
      <c r="AS163" s="455"/>
      <c r="AT163" s="495">
        <f t="shared" si="29"/>
        <v>-1.742806009822317</v>
      </c>
      <c r="AU163" s="455"/>
      <c r="AV163" s="498"/>
      <c r="AW163" s="499"/>
      <c r="AX163" s="500">
        <f t="shared" si="35"/>
        <v>0</v>
      </c>
      <c r="AY163" s="458"/>
      <c r="AZ163" s="459"/>
      <c r="BA163" s="459"/>
      <c r="BB163" s="459"/>
      <c r="BC163" s="453"/>
      <c r="BE163" s="460">
        <f t="shared" si="30"/>
        <v>82.547973590873141</v>
      </c>
      <c r="BF163" s="453">
        <v>236.54797359087314</v>
      </c>
      <c r="BG163" s="488">
        <f t="shared" si="31"/>
        <v>14.484090670700937</v>
      </c>
      <c r="BH163" s="453">
        <v>236.54797359087314</v>
      </c>
      <c r="BI163" s="406">
        <f t="shared" si="32"/>
        <v>16.226896680523254</v>
      </c>
      <c r="BJ163" s="653"/>
      <c r="BK163" s="453"/>
      <c r="BL163" s="453">
        <v>236.54797359087314</v>
      </c>
      <c r="BM163" s="406">
        <f t="shared" si="33"/>
        <v>14.484090670700937</v>
      </c>
      <c r="BO163" s="453">
        <v>236.54797359087314</v>
      </c>
      <c r="BP163" s="406">
        <f t="shared" si="34"/>
        <v>16.226896680523254</v>
      </c>
      <c r="BR163" s="454"/>
    </row>
    <row r="164" spans="1:70" ht="11.25">
      <c r="A164" s="11">
        <v>155</v>
      </c>
      <c r="B164" s="69" t="s">
        <v>244</v>
      </c>
      <c r="C164" s="11">
        <v>1</v>
      </c>
      <c r="D164" s="492">
        <v>0</v>
      </c>
      <c r="E164" s="492">
        <v>789262</v>
      </c>
      <c r="F164" s="492">
        <v>0</v>
      </c>
      <c r="G164" s="492">
        <v>0</v>
      </c>
      <c r="H164" s="492">
        <v>0</v>
      </c>
      <c r="I164" s="492">
        <v>0</v>
      </c>
      <c r="J164" s="492">
        <v>3796474</v>
      </c>
      <c r="K164" s="492">
        <v>2630874</v>
      </c>
      <c r="L164" s="492">
        <v>5854654</v>
      </c>
      <c r="M164" s="492">
        <v>0</v>
      </c>
      <c r="N164" s="492">
        <v>14268</v>
      </c>
      <c r="O164" s="492">
        <v>17658.060000000001</v>
      </c>
      <c r="P164" s="492">
        <v>0</v>
      </c>
      <c r="Q164" s="492">
        <v>0</v>
      </c>
      <c r="R164" s="492">
        <v>0</v>
      </c>
      <c r="S164" s="492">
        <v>0</v>
      </c>
      <c r="T164" s="68" t="s">
        <v>760</v>
      </c>
      <c r="U164" s="68">
        <v>13103190.060000001</v>
      </c>
      <c r="V164" s="493">
        <v>7.0718542547722709</v>
      </c>
      <c r="W164" s="68"/>
      <c r="X164" s="668">
        <v>94617837.13944</v>
      </c>
      <c r="Y164" s="547">
        <v>185286483.40225095</v>
      </c>
      <c r="Z164" s="68">
        <f t="shared" si="24"/>
        <v>90668646.262810946</v>
      </c>
      <c r="AA164" s="68">
        <f t="shared" si="25"/>
        <v>6411954.5184810152</v>
      </c>
      <c r="AB164" s="68"/>
      <c r="AC164" s="493">
        <f>+abvfnd25!AH164</f>
        <v>186.65506193262783</v>
      </c>
      <c r="AD164" s="493">
        <f t="shared" si="26"/>
        <v>189.0494797721484</v>
      </c>
      <c r="AE164" s="494">
        <f t="shared" si="27"/>
        <v>2.3944178395205711</v>
      </c>
      <c r="AF164" s="657">
        <v>3</v>
      </c>
      <c r="AG164" s="547">
        <v>1</v>
      </c>
      <c r="AH164" s="493">
        <f t="shared" si="28"/>
        <v>189.0494797721484</v>
      </c>
      <c r="AI164" s="68"/>
      <c r="AJ164" s="68"/>
      <c r="AK164" s="458">
        <f>abvfnd25!AH164</f>
        <v>186.65506193262783</v>
      </c>
      <c r="AL164" s="455">
        <v>179.73755354766377</v>
      </c>
      <c r="AM164" s="458">
        <v>186.01634879094254</v>
      </c>
      <c r="AN164" s="458">
        <v>186.65506193262783</v>
      </c>
      <c r="AO164" s="456"/>
      <c r="AP164" s="493"/>
      <c r="AQ164" s="455"/>
      <c r="AR164" s="455"/>
      <c r="AS164" s="455"/>
      <c r="AT164" s="495">
        <f t="shared" si="29"/>
        <v>2.3944178395205711</v>
      </c>
      <c r="AU164" s="455"/>
      <c r="AV164" s="498"/>
      <c r="AW164" s="499"/>
      <c r="AX164" s="500">
        <f t="shared" si="35"/>
        <v>0</v>
      </c>
      <c r="AY164" s="458"/>
      <c r="AZ164" s="459"/>
      <c r="BA164" s="459"/>
      <c r="BB164" s="459"/>
      <c r="BC164" s="453"/>
      <c r="BE164" s="460">
        <f t="shared" si="30"/>
        <v>24.737553547663765</v>
      </c>
      <c r="BF164" s="453">
        <v>179.73755354766377</v>
      </c>
      <c r="BG164" s="488">
        <f t="shared" si="31"/>
        <v>-6.9175083849640657</v>
      </c>
      <c r="BH164" s="453">
        <v>179.73755354766377</v>
      </c>
      <c r="BI164" s="406">
        <f t="shared" si="32"/>
        <v>-9.3119262244846368</v>
      </c>
      <c r="BJ164" s="653"/>
      <c r="BK164" s="453"/>
      <c r="BL164" s="453">
        <v>179.73755354766377</v>
      </c>
      <c r="BM164" s="406">
        <f t="shared" si="33"/>
        <v>-6.9175083849640657</v>
      </c>
      <c r="BO164" s="453">
        <v>179.73755354766377</v>
      </c>
      <c r="BP164" s="406">
        <f t="shared" si="34"/>
        <v>-9.3119262244846368</v>
      </c>
      <c r="BR164" s="454"/>
    </row>
    <row r="165" spans="1:70" ht="11.25">
      <c r="A165" s="11">
        <v>156</v>
      </c>
      <c r="B165" s="69" t="s">
        <v>245</v>
      </c>
      <c r="C165" s="11">
        <v>0</v>
      </c>
      <c r="D165" s="492">
        <v>0</v>
      </c>
      <c r="E165" s="492">
        <v>0</v>
      </c>
      <c r="F165" s="492">
        <v>0</v>
      </c>
      <c r="G165" s="492">
        <v>0</v>
      </c>
      <c r="H165" s="492">
        <v>0</v>
      </c>
      <c r="I165" s="492">
        <v>0</v>
      </c>
      <c r="J165" s="492">
        <v>0</v>
      </c>
      <c r="K165" s="492">
        <v>0</v>
      </c>
      <c r="L165" s="492">
        <v>0</v>
      </c>
      <c r="M165" s="492">
        <v>0</v>
      </c>
      <c r="N165" s="492">
        <v>0</v>
      </c>
      <c r="O165" s="492">
        <v>0</v>
      </c>
      <c r="P165" s="492">
        <v>0</v>
      </c>
      <c r="Q165" s="492">
        <v>0</v>
      </c>
      <c r="R165" s="492">
        <v>0</v>
      </c>
      <c r="S165" s="492">
        <v>0</v>
      </c>
      <c r="T165" s="68">
        <v>0</v>
      </c>
      <c r="U165" s="68">
        <v>0</v>
      </c>
      <c r="V165" s="493">
        <v>0</v>
      </c>
      <c r="W165" s="68"/>
      <c r="X165" s="668">
        <v>0</v>
      </c>
      <c r="Y165" s="547">
        <v>0</v>
      </c>
      <c r="Z165" s="68">
        <f t="shared" si="24"/>
        <v>0</v>
      </c>
      <c r="AA165" s="68">
        <f t="shared" si="25"/>
        <v>0</v>
      </c>
      <c r="AB165" s="68"/>
      <c r="AC165" s="493">
        <f>+abvfnd25!AH165</f>
        <v>0</v>
      </c>
      <c r="AD165" s="493">
        <f t="shared" si="26"/>
        <v>0</v>
      </c>
      <c r="AE165" s="494">
        <f t="shared" si="27"/>
        <v>0</v>
      </c>
      <c r="AF165" s="657">
        <v>0</v>
      </c>
      <c r="AG165" s="547" t="s">
        <v>761</v>
      </c>
      <c r="AH165" s="493">
        <f t="shared" si="28"/>
        <v>0</v>
      </c>
      <c r="AI165" s="68"/>
      <c r="AJ165" s="68"/>
      <c r="AK165" s="458">
        <f>abvfnd25!AH165</f>
        <v>0</v>
      </c>
      <c r="AL165" s="455">
        <v>0</v>
      </c>
      <c r="AM165" s="458">
        <v>0</v>
      </c>
      <c r="AN165" s="458">
        <v>0</v>
      </c>
      <c r="AO165" s="456"/>
      <c r="AP165" s="493"/>
      <c r="AQ165" s="455"/>
      <c r="AR165" s="455"/>
      <c r="AS165" s="455"/>
      <c r="AT165" s="495">
        <f t="shared" si="29"/>
        <v>0</v>
      </c>
      <c r="AU165" s="455"/>
      <c r="AV165" s="498"/>
      <c r="AW165" s="499"/>
      <c r="AX165" s="500">
        <f t="shared" si="35"/>
        <v>0</v>
      </c>
      <c r="AY165" s="458"/>
      <c r="AZ165" s="459"/>
      <c r="BA165" s="459"/>
      <c r="BB165" s="459"/>
      <c r="BC165" s="453"/>
      <c r="BE165" s="460">
        <f t="shared" si="30"/>
        <v>-156</v>
      </c>
      <c r="BF165" s="453">
        <v>0</v>
      </c>
      <c r="BG165" s="488">
        <f t="shared" si="31"/>
        <v>0</v>
      </c>
      <c r="BH165" s="453">
        <v>0</v>
      </c>
      <c r="BI165" s="406">
        <f t="shared" si="32"/>
        <v>0</v>
      </c>
      <c r="BJ165" s="653"/>
      <c r="BK165" s="453"/>
      <c r="BL165" s="453">
        <v>0</v>
      </c>
      <c r="BM165" s="406">
        <f t="shared" si="33"/>
        <v>0</v>
      </c>
      <c r="BO165" s="453">
        <v>0</v>
      </c>
      <c r="BP165" s="406">
        <f t="shared" si="34"/>
        <v>0</v>
      </c>
      <c r="BR165" s="454"/>
    </row>
    <row r="166" spans="1:70" ht="11.25">
      <c r="A166" s="11">
        <v>157</v>
      </c>
      <c r="B166" s="69" t="s">
        <v>246</v>
      </c>
      <c r="C166" s="11">
        <v>1</v>
      </c>
      <c r="D166" s="492">
        <v>0</v>
      </c>
      <c r="E166" s="492">
        <v>0</v>
      </c>
      <c r="F166" s="492">
        <v>0</v>
      </c>
      <c r="G166" s="492">
        <v>0</v>
      </c>
      <c r="H166" s="492">
        <v>0</v>
      </c>
      <c r="I166" s="492">
        <v>0</v>
      </c>
      <c r="J166" s="492">
        <v>0</v>
      </c>
      <c r="K166" s="492">
        <v>0</v>
      </c>
      <c r="L166" s="492">
        <v>0</v>
      </c>
      <c r="M166" s="492">
        <v>0</v>
      </c>
      <c r="N166" s="492">
        <v>0</v>
      </c>
      <c r="O166" s="492">
        <v>0</v>
      </c>
      <c r="P166" s="492">
        <v>0</v>
      </c>
      <c r="Q166" s="492">
        <v>0</v>
      </c>
      <c r="R166" s="492">
        <v>0</v>
      </c>
      <c r="S166" s="492">
        <v>0</v>
      </c>
      <c r="T166" s="68" t="s">
        <v>760</v>
      </c>
      <c r="U166" s="68">
        <v>0</v>
      </c>
      <c r="V166" s="493">
        <v>0</v>
      </c>
      <c r="W166" s="68"/>
      <c r="X166" s="668">
        <v>8265928.5509799998</v>
      </c>
      <c r="Y166" s="547">
        <v>15843103.392757</v>
      </c>
      <c r="Z166" s="68">
        <f t="shared" si="24"/>
        <v>7577174.8417770006</v>
      </c>
      <c r="AA166" s="68">
        <f t="shared" si="25"/>
        <v>0</v>
      </c>
      <c r="AB166" s="68"/>
      <c r="AC166" s="493">
        <f>+abvfnd25!AH166</f>
        <v>198.17735104008435</v>
      </c>
      <c r="AD166" s="493">
        <f t="shared" si="26"/>
        <v>191.66755791614796</v>
      </c>
      <c r="AE166" s="494">
        <f t="shared" si="27"/>
        <v>-6.5097931239363902</v>
      </c>
      <c r="AF166" s="657">
        <v>0</v>
      </c>
      <c r="AG166" s="547">
        <v>0</v>
      </c>
      <c r="AH166" s="493">
        <f t="shared" si="28"/>
        <v>198.17735104008435</v>
      </c>
      <c r="AI166" s="68"/>
      <c r="AJ166" s="68"/>
      <c r="AK166" s="458">
        <f>abvfnd25!AH166</f>
        <v>198.17735104008435</v>
      </c>
      <c r="AL166" s="455">
        <v>198.5580479879678</v>
      </c>
      <c r="AM166" s="458">
        <v>186.76819879066468</v>
      </c>
      <c r="AN166" s="458">
        <v>198.17735104008435</v>
      </c>
      <c r="AO166" s="456"/>
      <c r="AP166" s="493"/>
      <c r="AQ166" s="455"/>
      <c r="AR166" s="455"/>
      <c r="AS166" s="455"/>
      <c r="AT166" s="495">
        <f t="shared" si="29"/>
        <v>0</v>
      </c>
      <c r="AU166" s="455"/>
      <c r="AV166" s="498"/>
      <c r="AW166" s="499"/>
      <c r="AX166" s="500">
        <f t="shared" si="35"/>
        <v>0</v>
      </c>
      <c r="AY166" s="458"/>
      <c r="AZ166" s="459"/>
      <c r="BA166" s="459"/>
      <c r="BB166" s="459"/>
      <c r="BC166" s="453"/>
      <c r="BE166" s="460">
        <f t="shared" si="30"/>
        <v>38.737817364285206</v>
      </c>
      <c r="BF166" s="453">
        <v>195.73781736428521</v>
      </c>
      <c r="BG166" s="488">
        <f t="shared" si="31"/>
        <v>-2.4395336757991402</v>
      </c>
      <c r="BH166" s="453">
        <v>195.73781736428521</v>
      </c>
      <c r="BI166" s="406">
        <f t="shared" si="32"/>
        <v>-2.4395336757991402</v>
      </c>
      <c r="BJ166" s="653"/>
      <c r="BK166" s="453"/>
      <c r="BL166" s="453">
        <v>195.73781736428521</v>
      </c>
      <c r="BM166" s="406">
        <f t="shared" si="33"/>
        <v>-2.4395336757991402</v>
      </c>
      <c r="BO166" s="453">
        <v>195.73781736428521</v>
      </c>
      <c r="BP166" s="406">
        <f t="shared" si="34"/>
        <v>-2.4395336757991402</v>
      </c>
      <c r="BR166" s="454"/>
    </row>
    <row r="167" spans="1:70" ht="11.25">
      <c r="A167" s="11">
        <v>158</v>
      </c>
      <c r="B167" s="69" t="s">
        <v>247</v>
      </c>
      <c r="C167" s="11">
        <v>1</v>
      </c>
      <c r="D167" s="492">
        <v>0</v>
      </c>
      <c r="E167" s="492">
        <v>0</v>
      </c>
      <c r="F167" s="492">
        <v>0</v>
      </c>
      <c r="G167" s="492">
        <v>0</v>
      </c>
      <c r="H167" s="492">
        <v>0</v>
      </c>
      <c r="I167" s="492">
        <v>0</v>
      </c>
      <c r="J167" s="492">
        <v>1452313</v>
      </c>
      <c r="K167" s="492">
        <v>685203</v>
      </c>
      <c r="L167" s="492">
        <v>855596</v>
      </c>
      <c r="M167" s="492">
        <v>912</v>
      </c>
      <c r="N167" s="492">
        <v>25335</v>
      </c>
      <c r="O167" s="492">
        <v>63808.36</v>
      </c>
      <c r="P167" s="492">
        <v>0</v>
      </c>
      <c r="Q167" s="492">
        <v>0</v>
      </c>
      <c r="R167" s="492">
        <v>0</v>
      </c>
      <c r="S167" s="492">
        <v>0</v>
      </c>
      <c r="T167" s="68" t="s">
        <v>760</v>
      </c>
      <c r="U167" s="68">
        <v>3083167.36</v>
      </c>
      <c r="V167" s="493">
        <v>10.165964725328575</v>
      </c>
      <c r="W167" s="68"/>
      <c r="X167" s="668">
        <v>20480046</v>
      </c>
      <c r="Y167" s="547">
        <v>30328330.299221542</v>
      </c>
      <c r="Z167" s="68">
        <f t="shared" si="24"/>
        <v>9848284.2992215417</v>
      </c>
      <c r="AA167" s="68">
        <f t="shared" si="25"/>
        <v>1001173.1079089344</v>
      </c>
      <c r="AB167" s="68"/>
      <c r="AC167" s="493">
        <f>+abvfnd25!AH167</f>
        <v>149.54529343887395</v>
      </c>
      <c r="AD167" s="493">
        <f t="shared" si="26"/>
        <v>143.19868808552778</v>
      </c>
      <c r="AE167" s="494">
        <f t="shared" si="27"/>
        <v>-6.3466053533461775</v>
      </c>
      <c r="AF167" s="657">
        <v>42</v>
      </c>
      <c r="AG167" s="547">
        <v>1</v>
      </c>
      <c r="AH167" s="493">
        <f t="shared" si="28"/>
        <v>143.19868808552778</v>
      </c>
      <c r="AI167" s="68"/>
      <c r="AJ167" s="68"/>
      <c r="AK167" s="458">
        <f>abvfnd25!AH167</f>
        <v>149.54529343887395</v>
      </c>
      <c r="AL167" s="455">
        <v>149.80312613671865</v>
      </c>
      <c r="AM167" s="458">
        <v>151.68921673118848</v>
      </c>
      <c r="AN167" s="458">
        <v>149.54529343887395</v>
      </c>
      <c r="AO167" s="456"/>
      <c r="AP167" s="493"/>
      <c r="AQ167" s="455"/>
      <c r="AR167" s="455"/>
      <c r="AS167" s="455"/>
      <c r="AT167" s="495">
        <f t="shared" si="29"/>
        <v>-6.3466053533461775</v>
      </c>
      <c r="AU167" s="455"/>
      <c r="AV167" s="498"/>
      <c r="AW167" s="499"/>
      <c r="AX167" s="500">
        <f t="shared" si="35"/>
        <v>0</v>
      </c>
      <c r="AY167" s="458"/>
      <c r="AZ167" s="459"/>
      <c r="BA167" s="459"/>
      <c r="BB167" s="459"/>
      <c r="BC167" s="453"/>
      <c r="BE167" s="460">
        <f t="shared" si="30"/>
        <v>-11.660913426665843</v>
      </c>
      <c r="BF167" s="453">
        <v>146.33908657333416</v>
      </c>
      <c r="BG167" s="488">
        <f t="shared" si="31"/>
        <v>-3.2062068655397979</v>
      </c>
      <c r="BH167" s="453">
        <v>146.33908657333416</v>
      </c>
      <c r="BI167" s="406">
        <f t="shared" si="32"/>
        <v>3.1403984878063795</v>
      </c>
      <c r="BJ167" s="653"/>
      <c r="BK167" s="453"/>
      <c r="BL167" s="453">
        <v>146.33908657333416</v>
      </c>
      <c r="BM167" s="406">
        <f t="shared" si="33"/>
        <v>-3.2062068655397979</v>
      </c>
      <c r="BO167" s="453">
        <v>146.33908657333416</v>
      </c>
      <c r="BP167" s="406">
        <f t="shared" si="34"/>
        <v>3.1403984878063795</v>
      </c>
      <c r="BR167" s="454"/>
    </row>
    <row r="168" spans="1:70" ht="11.25">
      <c r="A168" s="11">
        <v>159</v>
      </c>
      <c r="B168" s="69" t="s">
        <v>248</v>
      </c>
      <c r="C168" s="11">
        <v>1</v>
      </c>
      <c r="D168" s="492">
        <v>0</v>
      </c>
      <c r="E168" s="492">
        <v>0</v>
      </c>
      <c r="F168" s="492">
        <v>0</v>
      </c>
      <c r="G168" s="492">
        <v>0</v>
      </c>
      <c r="H168" s="492">
        <v>0</v>
      </c>
      <c r="I168" s="492">
        <v>561531.30000000005</v>
      </c>
      <c r="J168" s="492">
        <v>704790</v>
      </c>
      <c r="K168" s="492">
        <v>773319.52</v>
      </c>
      <c r="L168" s="492">
        <v>1174200</v>
      </c>
      <c r="M168" s="492">
        <v>0</v>
      </c>
      <c r="N168" s="492">
        <v>9732</v>
      </c>
      <c r="O168" s="492">
        <v>16266.74</v>
      </c>
      <c r="P168" s="492">
        <v>0</v>
      </c>
      <c r="Q168" s="492">
        <v>0</v>
      </c>
      <c r="R168" s="492">
        <v>0</v>
      </c>
      <c r="S168" s="492">
        <v>0</v>
      </c>
      <c r="T168" s="68" t="s">
        <v>760</v>
      </c>
      <c r="U168" s="68">
        <v>3239839.5600000005</v>
      </c>
      <c r="V168" s="493">
        <v>6.3605600431387659</v>
      </c>
      <c r="W168" s="68"/>
      <c r="X168" s="668">
        <v>35588989.330000006</v>
      </c>
      <c r="Y168" s="547">
        <v>50936388.274407774</v>
      </c>
      <c r="Z168" s="68">
        <f t="shared" si="24"/>
        <v>15347398.944407769</v>
      </c>
      <c r="AA168" s="68">
        <f t="shared" si="25"/>
        <v>976180.52491910127</v>
      </c>
      <c r="AB168" s="68"/>
      <c r="AC168" s="493">
        <f>+abvfnd25!AH168</f>
        <v>141.18323451001703</v>
      </c>
      <c r="AD168" s="493">
        <f t="shared" si="26"/>
        <v>140.38108046910548</v>
      </c>
      <c r="AE168" s="494">
        <f t="shared" si="27"/>
        <v>-0.80215404091154596</v>
      </c>
      <c r="AF168" s="657">
        <v>10</v>
      </c>
      <c r="AG168" s="547">
        <v>1</v>
      </c>
      <c r="AH168" s="493">
        <f t="shared" si="28"/>
        <v>140.38108046910548</v>
      </c>
      <c r="AI168" s="68"/>
      <c r="AJ168" s="68"/>
      <c r="AK168" s="458">
        <f>abvfnd25!AH168</f>
        <v>141.18323451001703</v>
      </c>
      <c r="AL168" s="455">
        <v>140.93481986957605</v>
      </c>
      <c r="AM168" s="458">
        <v>139.91096475811599</v>
      </c>
      <c r="AN168" s="458">
        <v>141.18323451001703</v>
      </c>
      <c r="AO168" s="456"/>
      <c r="AP168" s="493"/>
      <c r="AQ168" s="455"/>
      <c r="AR168" s="455"/>
      <c r="AS168" s="455"/>
      <c r="AT168" s="495">
        <f t="shared" si="29"/>
        <v>-0.80215404091154596</v>
      </c>
      <c r="AU168" s="455"/>
      <c r="AV168" s="498"/>
      <c r="AW168" s="499"/>
      <c r="AX168" s="500">
        <f t="shared" si="35"/>
        <v>0</v>
      </c>
      <c r="AY168" s="458"/>
      <c r="AZ168" s="459"/>
      <c r="BA168" s="459"/>
      <c r="BB168" s="459"/>
      <c r="BC168" s="453"/>
      <c r="BE168" s="460">
        <f t="shared" si="30"/>
        <v>-17.371580873767471</v>
      </c>
      <c r="BF168" s="453">
        <v>141.62841912623253</v>
      </c>
      <c r="BG168" s="488">
        <f t="shared" si="31"/>
        <v>0.44518461621549932</v>
      </c>
      <c r="BH168" s="453">
        <v>141.62841912623253</v>
      </c>
      <c r="BI168" s="406">
        <f t="shared" si="32"/>
        <v>1.2473386571270453</v>
      </c>
      <c r="BJ168" s="653"/>
      <c r="BK168" s="453"/>
      <c r="BL168" s="453">
        <v>141.62841912623253</v>
      </c>
      <c r="BM168" s="406">
        <f t="shared" si="33"/>
        <v>0.44518461621549932</v>
      </c>
      <c r="BO168" s="453">
        <v>141.62841912623253</v>
      </c>
      <c r="BP168" s="406">
        <f t="shared" si="34"/>
        <v>1.2473386571270453</v>
      </c>
      <c r="BR168" s="454"/>
    </row>
    <row r="169" spans="1:70" ht="11.25">
      <c r="A169" s="11">
        <v>160</v>
      </c>
      <c r="B169" s="69" t="s">
        <v>249</v>
      </c>
      <c r="C169" s="11">
        <v>1</v>
      </c>
      <c r="D169" s="492">
        <v>0</v>
      </c>
      <c r="E169" s="492">
        <v>17057</v>
      </c>
      <c r="F169" s="492">
        <v>0</v>
      </c>
      <c r="G169" s="492">
        <v>0</v>
      </c>
      <c r="H169" s="492">
        <v>0</v>
      </c>
      <c r="I169" s="492">
        <v>351172</v>
      </c>
      <c r="J169" s="492">
        <v>8230469</v>
      </c>
      <c r="K169" s="492">
        <v>1434788</v>
      </c>
      <c r="L169" s="492">
        <v>10120808.279999999</v>
      </c>
      <c r="M169" s="492">
        <v>30114</v>
      </c>
      <c r="N169" s="492">
        <v>406804</v>
      </c>
      <c r="O169" s="492">
        <v>3463420.03</v>
      </c>
      <c r="P169" s="492">
        <v>0</v>
      </c>
      <c r="Q169" s="492">
        <v>0</v>
      </c>
      <c r="R169" s="492">
        <v>0</v>
      </c>
      <c r="S169" s="492">
        <v>0</v>
      </c>
      <c r="T169" s="68" t="s">
        <v>760</v>
      </c>
      <c r="U169" s="68">
        <v>24054632.310000002</v>
      </c>
      <c r="V169" s="493">
        <v>7.1049119977321968</v>
      </c>
      <c r="W169" s="68"/>
      <c r="X169" s="668">
        <v>330445792.43000001</v>
      </c>
      <c r="Y169" s="547">
        <v>338563409.61968219</v>
      </c>
      <c r="Z169" s="68">
        <f t="shared" si="24"/>
        <v>8117617.1896821856</v>
      </c>
      <c r="AA169" s="68">
        <f t="shared" si="25"/>
        <v>576749.55763970083</v>
      </c>
      <c r="AB169" s="68"/>
      <c r="AC169" s="493">
        <f>+abvfnd25!AH169</f>
        <v>101.75457013727195</v>
      </c>
      <c r="AD169" s="493">
        <f t="shared" si="26"/>
        <v>102.28202864275838</v>
      </c>
      <c r="AE169" s="494">
        <f t="shared" si="27"/>
        <v>0.52745850548642181</v>
      </c>
      <c r="AF169" s="657">
        <v>2377</v>
      </c>
      <c r="AG169" s="547">
        <v>1</v>
      </c>
      <c r="AH169" s="493">
        <f t="shared" si="28"/>
        <v>102.28202864275838</v>
      </c>
      <c r="AI169" s="68"/>
      <c r="AJ169" s="68"/>
      <c r="AK169" s="458">
        <f>abvfnd25!AH169</f>
        <v>101.75457013727195</v>
      </c>
      <c r="AL169" s="455">
        <v>102.0393316648712</v>
      </c>
      <c r="AM169" s="458">
        <v>101.11767328370831</v>
      </c>
      <c r="AN169" s="458">
        <v>101.75457013727195</v>
      </c>
      <c r="AO169" s="456"/>
      <c r="AP169" s="493"/>
      <c r="AQ169" s="455"/>
      <c r="AR169" s="455"/>
      <c r="AS169" s="455"/>
      <c r="AT169" s="495">
        <f t="shared" si="29"/>
        <v>0.52745850548642181</v>
      </c>
      <c r="AU169" s="455"/>
      <c r="AV169" s="498"/>
      <c r="AW169" s="499"/>
      <c r="AX169" s="500">
        <f t="shared" si="35"/>
        <v>0</v>
      </c>
      <c r="AY169" s="458"/>
      <c r="AZ169" s="459"/>
      <c r="BA169" s="459"/>
      <c r="BB169" s="459"/>
      <c r="BC169" s="453"/>
      <c r="BE169" s="460">
        <f t="shared" si="30"/>
        <v>-58.439311802267198</v>
      </c>
      <c r="BF169" s="453">
        <v>101.5606881977328</v>
      </c>
      <c r="BG169" s="488">
        <f t="shared" si="31"/>
        <v>-0.19388193953915334</v>
      </c>
      <c r="BH169" s="453">
        <v>101.5606881977328</v>
      </c>
      <c r="BI169" s="406">
        <f t="shared" si="32"/>
        <v>-0.72134044502557515</v>
      </c>
      <c r="BJ169" s="653"/>
      <c r="BK169" s="453"/>
      <c r="BL169" s="453">
        <v>101.5606881977328</v>
      </c>
      <c r="BM169" s="406">
        <f t="shared" si="33"/>
        <v>-0.19388193953915334</v>
      </c>
      <c r="BO169" s="453">
        <v>101.5606881977328</v>
      </c>
      <c r="BP169" s="406">
        <f t="shared" si="34"/>
        <v>-0.72134044502557515</v>
      </c>
      <c r="BR169" s="454"/>
    </row>
    <row r="170" spans="1:70" ht="11.25">
      <c r="A170" s="11">
        <v>161</v>
      </c>
      <c r="B170" s="69" t="s">
        <v>250</v>
      </c>
      <c r="C170" s="11">
        <v>1</v>
      </c>
      <c r="D170" s="492">
        <v>0</v>
      </c>
      <c r="E170" s="492">
        <v>0</v>
      </c>
      <c r="F170" s="492">
        <v>0</v>
      </c>
      <c r="G170" s="492">
        <v>0</v>
      </c>
      <c r="H170" s="492">
        <v>0</v>
      </c>
      <c r="I170" s="492">
        <v>0</v>
      </c>
      <c r="J170" s="492">
        <v>1059481</v>
      </c>
      <c r="K170" s="492">
        <v>60402</v>
      </c>
      <c r="L170" s="492">
        <v>522306</v>
      </c>
      <c r="M170" s="492">
        <v>4064</v>
      </c>
      <c r="N170" s="492">
        <v>332809</v>
      </c>
      <c r="O170" s="492">
        <v>52499.09</v>
      </c>
      <c r="P170" s="492">
        <v>0</v>
      </c>
      <c r="Q170" s="492">
        <v>0</v>
      </c>
      <c r="R170" s="492">
        <v>0</v>
      </c>
      <c r="S170" s="492">
        <v>0</v>
      </c>
      <c r="T170" s="68" t="s">
        <v>760</v>
      </c>
      <c r="U170" s="68">
        <v>2031561.09</v>
      </c>
      <c r="V170" s="493">
        <v>4.3182823433034265</v>
      </c>
      <c r="W170" s="68"/>
      <c r="X170" s="668">
        <v>34386677.929999992</v>
      </c>
      <c r="Y170" s="547">
        <v>47045582.675955459</v>
      </c>
      <c r="Z170" s="68">
        <f t="shared" si="24"/>
        <v>12658904.745955467</v>
      </c>
      <c r="AA170" s="68">
        <f t="shared" si="25"/>
        <v>546647.2485001944</v>
      </c>
      <c r="AB170" s="68"/>
      <c r="AC170" s="493">
        <f>+abvfnd25!AH170</f>
        <v>136.17705203284285</v>
      </c>
      <c r="AD170" s="493">
        <f t="shared" si="26"/>
        <v>135.22369192543653</v>
      </c>
      <c r="AE170" s="494">
        <f t="shared" si="27"/>
        <v>-0.9533601074063256</v>
      </c>
      <c r="AF170" s="657">
        <v>38</v>
      </c>
      <c r="AG170" s="547">
        <v>1</v>
      </c>
      <c r="AH170" s="493">
        <f t="shared" si="28"/>
        <v>135.22369192543653</v>
      </c>
      <c r="AI170" s="68"/>
      <c r="AJ170" s="68"/>
      <c r="AK170" s="458">
        <f>abvfnd25!AH170</f>
        <v>136.17705203284285</v>
      </c>
      <c r="AL170" s="455">
        <v>135.97200913516988</v>
      </c>
      <c r="AM170" s="458">
        <v>135.21277179312952</v>
      </c>
      <c r="AN170" s="458">
        <v>136.17705203284285</v>
      </c>
      <c r="AO170" s="456"/>
      <c r="AP170" s="493"/>
      <c r="AQ170" s="455"/>
      <c r="AR170" s="455"/>
      <c r="AS170" s="455"/>
      <c r="AT170" s="495">
        <f t="shared" si="29"/>
        <v>-0.9533601074063256</v>
      </c>
      <c r="AU170" s="455"/>
      <c r="AV170" s="498"/>
      <c r="AW170" s="499"/>
      <c r="AX170" s="500">
        <f t="shared" si="35"/>
        <v>0</v>
      </c>
      <c r="AY170" s="458"/>
      <c r="AZ170" s="459"/>
      <c r="BA170" s="459"/>
      <c r="BB170" s="459"/>
      <c r="BC170" s="453"/>
      <c r="BE170" s="460">
        <f t="shared" si="30"/>
        <v>-26.090207376197156</v>
      </c>
      <c r="BF170" s="453">
        <v>134.90979262380284</v>
      </c>
      <c r="BG170" s="488">
        <f t="shared" si="31"/>
        <v>-1.2672594090400082</v>
      </c>
      <c r="BH170" s="453">
        <v>134.90979262380284</v>
      </c>
      <c r="BI170" s="406">
        <f t="shared" si="32"/>
        <v>-0.31389930163368263</v>
      </c>
      <c r="BJ170" s="653"/>
      <c r="BK170" s="453"/>
      <c r="BL170" s="453">
        <v>134.90979262380284</v>
      </c>
      <c r="BM170" s="406">
        <f t="shared" si="33"/>
        <v>-1.2672594090400082</v>
      </c>
      <c r="BO170" s="453">
        <v>134.90979262380284</v>
      </c>
      <c r="BP170" s="406">
        <f t="shared" si="34"/>
        <v>-0.31389930163368263</v>
      </c>
      <c r="BR170" s="454"/>
    </row>
    <row r="171" spans="1:70" ht="11.25">
      <c r="A171" s="11">
        <v>162</v>
      </c>
      <c r="B171" s="69" t="s">
        <v>251</v>
      </c>
      <c r="C171" s="11">
        <v>1</v>
      </c>
      <c r="D171" s="492">
        <v>0</v>
      </c>
      <c r="E171" s="492">
        <v>0</v>
      </c>
      <c r="F171" s="492">
        <v>0</v>
      </c>
      <c r="G171" s="492">
        <v>0</v>
      </c>
      <c r="H171" s="492">
        <v>0</v>
      </c>
      <c r="I171" s="492">
        <v>0</v>
      </c>
      <c r="J171" s="492">
        <v>988630</v>
      </c>
      <c r="K171" s="492">
        <v>302663</v>
      </c>
      <c r="L171" s="492">
        <v>1316508</v>
      </c>
      <c r="M171" s="492">
        <v>0</v>
      </c>
      <c r="N171" s="492">
        <v>46246</v>
      </c>
      <c r="O171" s="492">
        <v>24142.79</v>
      </c>
      <c r="P171" s="492">
        <v>0</v>
      </c>
      <c r="Q171" s="492">
        <v>0</v>
      </c>
      <c r="R171" s="492">
        <v>0</v>
      </c>
      <c r="S171" s="492">
        <v>0</v>
      </c>
      <c r="T171" s="68" t="s">
        <v>760</v>
      </c>
      <c r="U171" s="68">
        <v>2678189.79</v>
      </c>
      <c r="V171" s="493">
        <v>9.8919234687551221</v>
      </c>
      <c r="W171" s="68"/>
      <c r="X171" s="668">
        <v>22073945.75</v>
      </c>
      <c r="Y171" s="547">
        <v>27074509.810547944</v>
      </c>
      <c r="Z171" s="68">
        <f t="shared" si="24"/>
        <v>5000564.0605479442</v>
      </c>
      <c r="AA171" s="68">
        <f t="shared" si="25"/>
        <v>494651.96987547615</v>
      </c>
      <c r="AB171" s="68"/>
      <c r="AC171" s="493">
        <f>+abvfnd25!AH171</f>
        <v>111.57433118254254</v>
      </c>
      <c r="AD171" s="493">
        <f t="shared" si="26"/>
        <v>120.41280766793795</v>
      </c>
      <c r="AE171" s="494">
        <f t="shared" si="27"/>
        <v>8.8384764853954181</v>
      </c>
      <c r="AF171" s="657">
        <v>22</v>
      </c>
      <c r="AG171" s="547">
        <v>1</v>
      </c>
      <c r="AH171" s="493">
        <f t="shared" si="28"/>
        <v>120.41280766793795</v>
      </c>
      <c r="AI171" s="68"/>
      <c r="AJ171" s="68"/>
      <c r="AK171" s="458">
        <f>abvfnd25!AH171</f>
        <v>111.57433118254254</v>
      </c>
      <c r="AL171" s="455">
        <v>111.93076999730482</v>
      </c>
      <c r="AM171" s="458">
        <v>111.56190128119081</v>
      </c>
      <c r="AN171" s="458">
        <v>111.57433118254254</v>
      </c>
      <c r="AO171" s="456"/>
      <c r="AP171" s="493"/>
      <c r="AQ171" s="455"/>
      <c r="AR171" s="455"/>
      <c r="AS171" s="455"/>
      <c r="AT171" s="495">
        <f t="shared" si="29"/>
        <v>8.8384764853954181</v>
      </c>
      <c r="AU171" s="455"/>
      <c r="AV171" s="498"/>
      <c r="AW171" s="499"/>
      <c r="AX171" s="500">
        <f t="shared" si="35"/>
        <v>0</v>
      </c>
      <c r="AY171" s="458"/>
      <c r="AZ171" s="459"/>
      <c r="BA171" s="459"/>
      <c r="BB171" s="459"/>
      <c r="BC171" s="453"/>
      <c r="BE171" s="460">
        <f t="shared" si="30"/>
        <v>-41.911463842042323</v>
      </c>
      <c r="BF171" s="453">
        <v>120.08853615795768</v>
      </c>
      <c r="BG171" s="488">
        <f t="shared" si="31"/>
        <v>8.5142049754151401</v>
      </c>
      <c r="BH171" s="453">
        <v>120.08853615795768</v>
      </c>
      <c r="BI171" s="406">
        <f t="shared" si="32"/>
        <v>-0.32427150998027798</v>
      </c>
      <c r="BJ171" s="653"/>
      <c r="BK171" s="453"/>
      <c r="BL171" s="453">
        <v>120.08853615795768</v>
      </c>
      <c r="BM171" s="406">
        <f t="shared" si="33"/>
        <v>8.5142049754151401</v>
      </c>
      <c r="BO171" s="453">
        <v>120.08853615795768</v>
      </c>
      <c r="BP171" s="406">
        <f t="shared" si="34"/>
        <v>-0.32427150998027798</v>
      </c>
      <c r="BR171" s="454"/>
    </row>
    <row r="172" spans="1:70" ht="11.25">
      <c r="A172" s="11">
        <v>163</v>
      </c>
      <c r="B172" s="69" t="s">
        <v>252</v>
      </c>
      <c r="C172" s="11">
        <v>1</v>
      </c>
      <c r="D172" s="492">
        <v>0</v>
      </c>
      <c r="E172" s="492">
        <v>0</v>
      </c>
      <c r="F172" s="492">
        <v>0</v>
      </c>
      <c r="G172" s="492">
        <v>0</v>
      </c>
      <c r="H172" s="492">
        <v>0</v>
      </c>
      <c r="I172" s="492">
        <v>0</v>
      </c>
      <c r="J172" s="492">
        <v>3974242</v>
      </c>
      <c r="K172" s="492">
        <v>8173864</v>
      </c>
      <c r="L172" s="492">
        <v>6375912</v>
      </c>
      <c r="M172" s="492">
        <v>31394</v>
      </c>
      <c r="N172" s="492">
        <v>248734</v>
      </c>
      <c r="O172" s="492">
        <v>2743328.28</v>
      </c>
      <c r="P172" s="492">
        <v>0</v>
      </c>
      <c r="Q172" s="492">
        <v>0</v>
      </c>
      <c r="R172" s="492">
        <v>0</v>
      </c>
      <c r="S172" s="492">
        <v>0</v>
      </c>
      <c r="T172" s="68" t="s">
        <v>764</v>
      </c>
      <c r="U172" s="68">
        <v>21547474.280000001</v>
      </c>
      <c r="V172" s="493">
        <v>5.6013418008547688</v>
      </c>
      <c r="W172" s="68"/>
      <c r="X172" s="668">
        <v>384629298.81999999</v>
      </c>
      <c r="Y172" s="547">
        <v>384684153.29897988</v>
      </c>
      <c r="Z172" s="68">
        <f t="shared" si="24"/>
        <v>54854.478979885578</v>
      </c>
      <c r="AA172" s="68">
        <f t="shared" si="25"/>
        <v>3072.5868607414236</v>
      </c>
      <c r="AB172" s="68"/>
      <c r="AC172" s="493">
        <f>+abvfnd25!AH172</f>
        <v>100.47085133446019</v>
      </c>
      <c r="AD172" s="493">
        <f t="shared" si="26"/>
        <v>100.01346280490802</v>
      </c>
      <c r="AE172" s="494">
        <f t="shared" si="27"/>
        <v>-0.45738852955217624</v>
      </c>
      <c r="AF172" s="657">
        <v>2037</v>
      </c>
      <c r="AG172" s="547">
        <v>1</v>
      </c>
      <c r="AH172" s="493">
        <f t="shared" si="28"/>
        <v>100.01346280490802</v>
      </c>
      <c r="AI172" s="68"/>
      <c r="AJ172" s="68"/>
      <c r="AK172" s="458">
        <f>abvfnd25!AH172</f>
        <v>100.47085133446019</v>
      </c>
      <c r="AL172" s="455">
        <v>99.971684608925443</v>
      </c>
      <c r="AM172" s="458">
        <v>100.00000004455191</v>
      </c>
      <c r="AN172" s="458">
        <v>100.47085133446019</v>
      </c>
      <c r="AO172" s="456"/>
      <c r="AP172" s="493"/>
      <c r="AQ172" s="455"/>
      <c r="AR172" s="455"/>
      <c r="AS172" s="455"/>
      <c r="AT172" s="495">
        <f t="shared" si="29"/>
        <v>-0.45738852955217624</v>
      </c>
      <c r="AU172" s="455"/>
      <c r="AV172" s="498"/>
      <c r="AW172" s="499"/>
      <c r="AX172" s="500">
        <f t="shared" si="35"/>
        <v>0</v>
      </c>
      <c r="AY172" s="458"/>
      <c r="AZ172" s="459"/>
      <c r="BA172" s="459"/>
      <c r="BB172" s="459"/>
      <c r="BC172" s="453"/>
      <c r="BE172" s="460">
        <f t="shared" si="30"/>
        <v>-63.649190085278619</v>
      </c>
      <c r="BF172" s="453">
        <v>99.350809914721381</v>
      </c>
      <c r="BG172" s="488">
        <f t="shared" si="31"/>
        <v>-1.1200414197388113</v>
      </c>
      <c r="BH172" s="453">
        <v>99.350809914721381</v>
      </c>
      <c r="BI172" s="406">
        <f t="shared" si="32"/>
        <v>-0.66265289018663509</v>
      </c>
      <c r="BJ172" s="653"/>
      <c r="BK172" s="453"/>
      <c r="BL172" s="453">
        <v>99.350809914721381</v>
      </c>
      <c r="BM172" s="406">
        <f t="shared" si="33"/>
        <v>-1.1200414197388113</v>
      </c>
      <c r="BO172" s="453">
        <v>99.350809914721381</v>
      </c>
      <c r="BP172" s="406">
        <f t="shared" si="34"/>
        <v>-0.66265289018663509</v>
      </c>
      <c r="BR172" s="454"/>
    </row>
    <row r="173" spans="1:70" ht="11.25">
      <c r="A173" s="11">
        <v>164</v>
      </c>
      <c r="B173" s="69" t="s">
        <v>253</v>
      </c>
      <c r="C173" s="11">
        <v>1</v>
      </c>
      <c r="D173" s="492">
        <v>0</v>
      </c>
      <c r="E173" s="492">
        <v>0</v>
      </c>
      <c r="F173" s="492">
        <v>0</v>
      </c>
      <c r="G173" s="492">
        <v>0</v>
      </c>
      <c r="H173" s="492">
        <v>0</v>
      </c>
      <c r="I173" s="492">
        <v>0</v>
      </c>
      <c r="J173" s="492">
        <v>857075</v>
      </c>
      <c r="K173" s="492">
        <v>1072732</v>
      </c>
      <c r="L173" s="492">
        <v>1362215</v>
      </c>
      <c r="M173" s="492">
        <v>0</v>
      </c>
      <c r="N173" s="492">
        <v>221</v>
      </c>
      <c r="O173" s="492">
        <v>17225.18</v>
      </c>
      <c r="P173" s="492">
        <v>0</v>
      </c>
      <c r="Q173" s="492">
        <v>0</v>
      </c>
      <c r="R173" s="492">
        <v>0</v>
      </c>
      <c r="S173" s="492">
        <v>0</v>
      </c>
      <c r="T173" s="68" t="s">
        <v>762</v>
      </c>
      <c r="U173" s="68">
        <v>3309468.18</v>
      </c>
      <c r="V173" s="493">
        <v>7.3307011642063991</v>
      </c>
      <c r="W173" s="68"/>
      <c r="X173" s="668">
        <v>28903113.111520004</v>
      </c>
      <c r="Y173" s="547">
        <v>45145315.650829345</v>
      </c>
      <c r="Z173" s="68">
        <f t="shared" si="24"/>
        <v>16242202.539309341</v>
      </c>
      <c r="AA173" s="68">
        <f t="shared" si="25"/>
        <v>1190667.3306419111</v>
      </c>
      <c r="AB173" s="68"/>
      <c r="AC173" s="493">
        <f>+abvfnd25!AH173</f>
        <v>143.02477956709581</v>
      </c>
      <c r="AD173" s="493">
        <f t="shared" si="26"/>
        <v>152.07582709375447</v>
      </c>
      <c r="AE173" s="494">
        <f t="shared" si="27"/>
        <v>9.0510475266586639</v>
      </c>
      <c r="AF173" s="657">
        <v>12</v>
      </c>
      <c r="AG173" s="547">
        <v>1</v>
      </c>
      <c r="AH173" s="493">
        <f t="shared" si="28"/>
        <v>152.07582709375447</v>
      </c>
      <c r="AI173" s="68"/>
      <c r="AJ173" s="68"/>
      <c r="AK173" s="458">
        <f>abvfnd25!AH173</f>
        <v>143.02477956709581</v>
      </c>
      <c r="AL173" s="455">
        <v>143.99997841190452</v>
      </c>
      <c r="AM173" s="458">
        <v>142.7437114535247</v>
      </c>
      <c r="AN173" s="458">
        <v>143.02477956709581</v>
      </c>
      <c r="AO173" s="456"/>
      <c r="AP173" s="493"/>
      <c r="AQ173" s="455"/>
      <c r="AR173" s="455"/>
      <c r="AS173" s="455"/>
      <c r="AT173" s="495">
        <f t="shared" si="29"/>
        <v>9.0510475266586639</v>
      </c>
      <c r="AU173" s="455"/>
      <c r="AV173" s="498"/>
      <c r="AW173" s="499"/>
      <c r="AX173" s="500">
        <f t="shared" si="35"/>
        <v>0</v>
      </c>
      <c r="AY173" s="458"/>
      <c r="AZ173" s="459"/>
      <c r="BA173" s="459"/>
      <c r="BB173" s="459"/>
      <c r="BC173" s="453"/>
      <c r="BE173" s="460">
        <f t="shared" si="30"/>
        <v>-22.478720800193088</v>
      </c>
      <c r="BF173" s="453">
        <v>141.52127919980691</v>
      </c>
      <c r="BG173" s="488">
        <f t="shared" si="31"/>
        <v>-1.5035003672888934</v>
      </c>
      <c r="BH173" s="453">
        <v>141.52127919980691</v>
      </c>
      <c r="BI173" s="406">
        <f t="shared" si="32"/>
        <v>-10.554547893947557</v>
      </c>
      <c r="BJ173" s="653"/>
      <c r="BK173" s="453"/>
      <c r="BL173" s="453">
        <v>141.52127919980691</v>
      </c>
      <c r="BM173" s="406">
        <f t="shared" si="33"/>
        <v>-1.5035003672888934</v>
      </c>
      <c r="BO173" s="453">
        <v>141.52127919980691</v>
      </c>
      <c r="BP173" s="406">
        <f t="shared" si="34"/>
        <v>-10.554547893947557</v>
      </c>
      <c r="BR173" s="454"/>
    </row>
    <row r="174" spans="1:70" ht="11.25">
      <c r="A174" s="11">
        <v>165</v>
      </c>
      <c r="B174" s="69" t="s">
        <v>254</v>
      </c>
      <c r="C174" s="11">
        <v>1</v>
      </c>
      <c r="D174" s="492">
        <v>0</v>
      </c>
      <c r="E174" s="492">
        <v>91560</v>
      </c>
      <c r="F174" s="492">
        <v>0</v>
      </c>
      <c r="G174" s="492">
        <v>0</v>
      </c>
      <c r="H174" s="492">
        <v>0</v>
      </c>
      <c r="I174" s="492">
        <v>0</v>
      </c>
      <c r="J174" s="492">
        <v>5172862.45</v>
      </c>
      <c r="K174" s="492">
        <v>1803090.39</v>
      </c>
      <c r="L174" s="492">
        <v>4255706.1500000004</v>
      </c>
      <c r="M174" s="492">
        <v>20200</v>
      </c>
      <c r="N174" s="492">
        <v>31503</v>
      </c>
      <c r="O174" s="492">
        <v>774755.17</v>
      </c>
      <c r="P174" s="492">
        <v>0</v>
      </c>
      <c r="Q174" s="492">
        <v>0</v>
      </c>
      <c r="R174" s="492">
        <v>0</v>
      </c>
      <c r="S174" s="492">
        <v>0</v>
      </c>
      <c r="T174" s="68" t="s">
        <v>760</v>
      </c>
      <c r="U174" s="68">
        <v>12149677.16</v>
      </c>
      <c r="V174" s="493">
        <v>9.4731718616172831</v>
      </c>
      <c r="W174" s="68"/>
      <c r="X174" s="668">
        <v>130437793.37532003</v>
      </c>
      <c r="Y174" s="547">
        <v>128253528.35861862</v>
      </c>
      <c r="Z174" s="68">
        <f t="shared" si="24"/>
        <v>0</v>
      </c>
      <c r="AA174" s="68">
        <f t="shared" si="25"/>
        <v>0</v>
      </c>
      <c r="AB174" s="68"/>
      <c r="AC174" s="493">
        <f>+abvfnd25!AH174</f>
        <v>99.486172916892144</v>
      </c>
      <c r="AD174" s="493">
        <f t="shared" si="26"/>
        <v>98.32543547373848</v>
      </c>
      <c r="AE174" s="494">
        <f t="shared" si="27"/>
        <v>-1.1607374431536641</v>
      </c>
      <c r="AF174" s="657">
        <v>643</v>
      </c>
      <c r="AG174" s="547">
        <v>1</v>
      </c>
      <c r="AH174" s="493">
        <f t="shared" si="28"/>
        <v>98.32543547373848</v>
      </c>
      <c r="AI174" s="68"/>
      <c r="AJ174" s="68"/>
      <c r="AK174" s="458">
        <f>abvfnd25!AH174</f>
        <v>99.486172916892144</v>
      </c>
      <c r="AL174" s="455">
        <v>99.591192448089856</v>
      </c>
      <c r="AM174" s="458">
        <v>99.999999712261285</v>
      </c>
      <c r="AN174" s="458">
        <v>99.486172916892144</v>
      </c>
      <c r="AO174" s="456"/>
      <c r="AP174" s="493"/>
      <c r="AQ174" s="455"/>
      <c r="AR174" s="455"/>
      <c r="AS174" s="455"/>
      <c r="AT174" s="495">
        <f t="shared" si="29"/>
        <v>-1.1607374431536641</v>
      </c>
      <c r="AU174" s="455"/>
      <c r="AV174" s="498"/>
      <c r="AW174" s="499"/>
      <c r="AX174" s="500">
        <f t="shared" si="35"/>
        <v>0</v>
      </c>
      <c r="AY174" s="458"/>
      <c r="AZ174" s="459"/>
      <c r="BA174" s="459"/>
      <c r="BB174" s="459"/>
      <c r="BC174" s="453"/>
      <c r="BE174" s="460">
        <f t="shared" si="30"/>
        <v>-65.080575811721488</v>
      </c>
      <c r="BF174" s="453">
        <v>99.919424188278512</v>
      </c>
      <c r="BG174" s="488">
        <f t="shared" si="31"/>
        <v>0.43325127138636788</v>
      </c>
      <c r="BH174" s="453">
        <v>99.919424188278512</v>
      </c>
      <c r="BI174" s="406">
        <f t="shared" si="32"/>
        <v>1.593988714540032</v>
      </c>
      <c r="BJ174" s="653"/>
      <c r="BK174" s="453"/>
      <c r="BL174" s="453">
        <v>99.919424188278512</v>
      </c>
      <c r="BM174" s="406">
        <f t="shared" si="33"/>
        <v>0.43325127138636788</v>
      </c>
      <c r="BO174" s="453">
        <v>99.919424188278512</v>
      </c>
      <c r="BP174" s="406">
        <f t="shared" si="34"/>
        <v>1.593988714540032</v>
      </c>
      <c r="BR174" s="454"/>
    </row>
    <row r="175" spans="1:70" ht="11.25">
      <c r="A175" s="11">
        <v>166</v>
      </c>
      <c r="B175" s="69" t="s">
        <v>255</v>
      </c>
      <c r="C175" s="11">
        <v>0</v>
      </c>
      <c r="D175" s="492">
        <v>0</v>
      </c>
      <c r="E175" s="492">
        <v>0</v>
      </c>
      <c r="F175" s="492">
        <v>0</v>
      </c>
      <c r="G175" s="492">
        <v>0</v>
      </c>
      <c r="H175" s="492">
        <v>0</v>
      </c>
      <c r="I175" s="492">
        <v>0</v>
      </c>
      <c r="J175" s="492">
        <v>0</v>
      </c>
      <c r="K175" s="492">
        <v>0</v>
      </c>
      <c r="L175" s="492">
        <v>0</v>
      </c>
      <c r="M175" s="492">
        <v>0</v>
      </c>
      <c r="N175" s="492">
        <v>0</v>
      </c>
      <c r="O175" s="492">
        <v>0</v>
      </c>
      <c r="P175" s="492">
        <v>0</v>
      </c>
      <c r="Q175" s="492">
        <v>0</v>
      </c>
      <c r="R175" s="492">
        <v>0</v>
      </c>
      <c r="S175" s="492">
        <v>0</v>
      </c>
      <c r="T175" s="68">
        <v>0</v>
      </c>
      <c r="U175" s="68">
        <v>0</v>
      </c>
      <c r="V175" s="493">
        <v>0</v>
      </c>
      <c r="W175" s="68"/>
      <c r="X175" s="668">
        <v>0</v>
      </c>
      <c r="Y175" s="547">
        <v>0</v>
      </c>
      <c r="Z175" s="68">
        <f t="shared" si="24"/>
        <v>0</v>
      </c>
      <c r="AA175" s="68">
        <f t="shared" si="25"/>
        <v>0</v>
      </c>
      <c r="AB175" s="68"/>
      <c r="AC175" s="493">
        <f>+abvfnd25!AH175</f>
        <v>0</v>
      </c>
      <c r="AD175" s="493">
        <f t="shared" si="26"/>
        <v>0</v>
      </c>
      <c r="AE175" s="494">
        <f t="shared" si="27"/>
        <v>0</v>
      </c>
      <c r="AF175" s="657">
        <v>0</v>
      </c>
      <c r="AG175" s="547" t="s">
        <v>761</v>
      </c>
      <c r="AH175" s="493">
        <f t="shared" si="28"/>
        <v>0</v>
      </c>
      <c r="AI175" s="68"/>
      <c r="AJ175" s="68"/>
      <c r="AK175" s="458">
        <f>abvfnd25!AH175</f>
        <v>0</v>
      </c>
      <c r="AL175" s="455">
        <v>0</v>
      </c>
      <c r="AM175" s="458">
        <v>0</v>
      </c>
      <c r="AN175" s="458">
        <v>0</v>
      </c>
      <c r="AO175" s="456"/>
      <c r="AP175" s="493"/>
      <c r="AQ175" s="455"/>
      <c r="AR175" s="455"/>
      <c r="AS175" s="455"/>
      <c r="AT175" s="495">
        <f t="shared" si="29"/>
        <v>0</v>
      </c>
      <c r="AU175" s="455"/>
      <c r="AV175" s="498"/>
      <c r="AW175" s="499"/>
      <c r="AX175" s="500">
        <f t="shared" si="35"/>
        <v>0</v>
      </c>
      <c r="AY175" s="458"/>
      <c r="AZ175" s="459"/>
      <c r="BA175" s="459"/>
      <c r="BB175" s="459"/>
      <c r="BC175" s="453"/>
      <c r="BE175" s="460">
        <f t="shared" si="30"/>
        <v>-166</v>
      </c>
      <c r="BF175" s="453">
        <v>0</v>
      </c>
      <c r="BG175" s="488">
        <f t="shared" si="31"/>
        <v>0</v>
      </c>
      <c r="BH175" s="453">
        <v>0</v>
      </c>
      <c r="BI175" s="406">
        <f t="shared" si="32"/>
        <v>0</v>
      </c>
      <c r="BJ175" s="653"/>
      <c r="BK175" s="453"/>
      <c r="BL175" s="453">
        <v>0</v>
      </c>
      <c r="BM175" s="406">
        <f t="shared" si="33"/>
        <v>0</v>
      </c>
      <c r="BO175" s="453">
        <v>0</v>
      </c>
      <c r="BP175" s="406">
        <f t="shared" si="34"/>
        <v>0</v>
      </c>
      <c r="BR175" s="454"/>
    </row>
    <row r="176" spans="1:70" ht="11.25">
      <c r="A176" s="11">
        <v>167</v>
      </c>
      <c r="B176" s="69" t="s">
        <v>256</v>
      </c>
      <c r="C176" s="11">
        <v>1</v>
      </c>
      <c r="D176" s="492">
        <v>0</v>
      </c>
      <c r="E176" s="492">
        <v>0</v>
      </c>
      <c r="F176" s="492">
        <v>0</v>
      </c>
      <c r="G176" s="492">
        <v>0</v>
      </c>
      <c r="H176" s="492">
        <v>0</v>
      </c>
      <c r="I176" s="492">
        <v>0</v>
      </c>
      <c r="J176" s="492">
        <v>1226644</v>
      </c>
      <c r="K176" s="492">
        <v>1620468</v>
      </c>
      <c r="L176" s="492">
        <v>3311400</v>
      </c>
      <c r="M176" s="492">
        <v>0</v>
      </c>
      <c r="N176" s="492">
        <v>75084</v>
      </c>
      <c r="O176" s="492">
        <v>68122.11</v>
      </c>
      <c r="P176" s="492">
        <v>0</v>
      </c>
      <c r="Q176" s="492">
        <v>0</v>
      </c>
      <c r="R176" s="492">
        <v>0</v>
      </c>
      <c r="S176" s="492">
        <v>0</v>
      </c>
      <c r="T176" s="68" t="s">
        <v>762</v>
      </c>
      <c r="U176" s="68">
        <v>6301718.1100000003</v>
      </c>
      <c r="V176" s="493">
        <v>8.5505149596842127</v>
      </c>
      <c r="W176" s="68"/>
      <c r="X176" s="668">
        <v>45824586.929839998</v>
      </c>
      <c r="Y176" s="547">
        <v>73699866.495909095</v>
      </c>
      <c r="Z176" s="68">
        <f t="shared" si="24"/>
        <v>27875279.566069096</v>
      </c>
      <c r="AA176" s="68">
        <f t="shared" si="25"/>
        <v>2383479.9493505349</v>
      </c>
      <c r="AB176" s="68"/>
      <c r="AC176" s="493">
        <f>+abvfnd25!AH176</f>
        <v>150.01285433652066</v>
      </c>
      <c r="AD176" s="493">
        <f t="shared" si="26"/>
        <v>155.62908762439676</v>
      </c>
      <c r="AE176" s="494">
        <f t="shared" si="27"/>
        <v>5.6162332878760992</v>
      </c>
      <c r="AF176" s="657">
        <v>31</v>
      </c>
      <c r="AG176" s="547">
        <v>1</v>
      </c>
      <c r="AH176" s="493">
        <f t="shared" si="28"/>
        <v>155.62908762439676</v>
      </c>
      <c r="AI176" s="68"/>
      <c r="AJ176" s="68"/>
      <c r="AK176" s="458">
        <f>abvfnd25!AH176</f>
        <v>150.01285433652066</v>
      </c>
      <c r="AL176" s="455">
        <v>151.49756540242413</v>
      </c>
      <c r="AM176" s="458">
        <v>154.88088494871724</v>
      </c>
      <c r="AN176" s="458">
        <v>150.01285433652066</v>
      </c>
      <c r="AO176" s="456"/>
      <c r="AP176" s="493"/>
      <c r="AQ176" s="455"/>
      <c r="AR176" s="455"/>
      <c r="AS176" s="455"/>
      <c r="AT176" s="495">
        <f t="shared" si="29"/>
        <v>5.6162332878760992</v>
      </c>
      <c r="AU176" s="455"/>
      <c r="AV176" s="498"/>
      <c r="AW176" s="499"/>
      <c r="AX176" s="500">
        <f t="shared" si="35"/>
        <v>0</v>
      </c>
      <c r="AY176" s="458"/>
      <c r="AZ176" s="459"/>
      <c r="BA176" s="459"/>
      <c r="BB176" s="459"/>
      <c r="BC176" s="453"/>
      <c r="BE176" s="460">
        <f t="shared" si="30"/>
        <v>-20.695786845185864</v>
      </c>
      <c r="BF176" s="453">
        <v>146.30421315481414</v>
      </c>
      <c r="BG176" s="488">
        <f t="shared" si="31"/>
        <v>-3.7086411817065255</v>
      </c>
      <c r="BH176" s="453">
        <v>146.30421315481414</v>
      </c>
      <c r="BI176" s="406">
        <f t="shared" si="32"/>
        <v>-9.3248744695826247</v>
      </c>
      <c r="BJ176" s="653"/>
      <c r="BK176" s="453"/>
      <c r="BL176" s="453">
        <v>146.30421315481414</v>
      </c>
      <c r="BM176" s="406">
        <f t="shared" si="33"/>
        <v>-3.7086411817065255</v>
      </c>
      <c r="BO176" s="453">
        <v>146.30421315481414</v>
      </c>
      <c r="BP176" s="406">
        <f t="shared" si="34"/>
        <v>-9.3248744695826247</v>
      </c>
      <c r="BR176" s="454"/>
    </row>
    <row r="177" spans="1:70" ht="11.25">
      <c r="A177" s="11">
        <v>168</v>
      </c>
      <c r="B177" s="69" t="s">
        <v>257</v>
      </c>
      <c r="C177" s="11">
        <v>1</v>
      </c>
      <c r="D177" s="492">
        <v>0</v>
      </c>
      <c r="E177" s="492">
        <v>0</v>
      </c>
      <c r="F177" s="492">
        <v>0</v>
      </c>
      <c r="G177" s="492">
        <v>0</v>
      </c>
      <c r="H177" s="492">
        <v>0</v>
      </c>
      <c r="I177" s="492">
        <v>0</v>
      </c>
      <c r="J177" s="492">
        <v>2960516</v>
      </c>
      <c r="K177" s="492">
        <v>601647</v>
      </c>
      <c r="L177" s="492">
        <v>1311454</v>
      </c>
      <c r="M177" s="492">
        <v>0</v>
      </c>
      <c r="N177" s="492">
        <v>12496</v>
      </c>
      <c r="O177" s="492">
        <v>127928.08</v>
      </c>
      <c r="P177" s="492">
        <v>0</v>
      </c>
      <c r="Q177" s="492">
        <v>0</v>
      </c>
      <c r="R177" s="492">
        <v>0</v>
      </c>
      <c r="S177" s="492">
        <v>0</v>
      </c>
      <c r="T177" s="68" t="s">
        <v>760</v>
      </c>
      <c r="U177" s="68">
        <v>5014041.08</v>
      </c>
      <c r="V177" s="493">
        <v>8.4029513840780687</v>
      </c>
      <c r="W177" s="68"/>
      <c r="X177" s="668">
        <v>33445073.459999997</v>
      </c>
      <c r="Y177" s="547">
        <v>59669999.870529011</v>
      </c>
      <c r="Z177" s="68">
        <f t="shared" si="24"/>
        <v>26224926.410529014</v>
      </c>
      <c r="AA177" s="68">
        <f t="shared" si="25"/>
        <v>2203667.8167870031</v>
      </c>
      <c r="AB177" s="68"/>
      <c r="AC177" s="493">
        <f>+abvfnd25!AH177</f>
        <v>168.50002857051888</v>
      </c>
      <c r="AD177" s="493">
        <f t="shared" si="26"/>
        <v>171.82301041279283</v>
      </c>
      <c r="AE177" s="494">
        <f t="shared" si="27"/>
        <v>3.322981842273947</v>
      </c>
      <c r="AF177" s="657">
        <v>83</v>
      </c>
      <c r="AG177" s="547">
        <v>1</v>
      </c>
      <c r="AH177" s="493">
        <f t="shared" si="28"/>
        <v>171.82301041279283</v>
      </c>
      <c r="AI177" s="68"/>
      <c r="AJ177" s="68"/>
      <c r="AK177" s="458">
        <f>abvfnd25!AH177</f>
        <v>168.50002857051888</v>
      </c>
      <c r="AL177" s="455">
        <v>168.47223698803288</v>
      </c>
      <c r="AM177" s="458">
        <v>170.91279712500034</v>
      </c>
      <c r="AN177" s="458">
        <v>168.50002857051888</v>
      </c>
      <c r="AO177" s="456"/>
      <c r="AP177" s="493"/>
      <c r="AQ177" s="455"/>
      <c r="AR177" s="455"/>
      <c r="AS177" s="455"/>
      <c r="AT177" s="495">
        <f t="shared" si="29"/>
        <v>3.322981842273947</v>
      </c>
      <c r="AU177" s="455"/>
      <c r="AV177" s="498"/>
      <c r="AW177" s="499"/>
      <c r="AX177" s="500">
        <f t="shared" si="35"/>
        <v>0</v>
      </c>
      <c r="AY177" s="458"/>
      <c r="AZ177" s="459"/>
      <c r="BA177" s="459"/>
      <c r="BB177" s="459"/>
      <c r="BC177" s="453"/>
      <c r="BE177" s="460">
        <f t="shared" si="30"/>
        <v>-2.4421145673088915</v>
      </c>
      <c r="BF177" s="453">
        <v>165.55788543269111</v>
      </c>
      <c r="BG177" s="488">
        <f t="shared" si="31"/>
        <v>-2.9421431378277703</v>
      </c>
      <c r="BH177" s="453">
        <v>165.55788543269111</v>
      </c>
      <c r="BI177" s="406">
        <f t="shared" si="32"/>
        <v>-6.2651249801017173</v>
      </c>
      <c r="BJ177" s="653"/>
      <c r="BK177" s="453"/>
      <c r="BL177" s="453">
        <v>165.55788543269111</v>
      </c>
      <c r="BM177" s="406">
        <f t="shared" si="33"/>
        <v>-2.9421431378277703</v>
      </c>
      <c r="BO177" s="453">
        <v>165.55788543269111</v>
      </c>
      <c r="BP177" s="406">
        <f t="shared" si="34"/>
        <v>-6.2651249801017173</v>
      </c>
      <c r="BR177" s="454"/>
    </row>
    <row r="178" spans="1:70" ht="11.25">
      <c r="A178" s="11">
        <v>169</v>
      </c>
      <c r="B178" s="69" t="s">
        <v>258</v>
      </c>
      <c r="C178" s="11">
        <v>1</v>
      </c>
      <c r="D178" s="492">
        <v>0</v>
      </c>
      <c r="E178" s="492">
        <v>0</v>
      </c>
      <c r="F178" s="492">
        <v>0</v>
      </c>
      <c r="G178" s="492">
        <v>0</v>
      </c>
      <c r="H178" s="492">
        <v>0</v>
      </c>
      <c r="I178" s="492">
        <v>0</v>
      </c>
      <c r="J178" s="492">
        <v>0</v>
      </c>
      <c r="K178" s="492">
        <v>0</v>
      </c>
      <c r="L178" s="492">
        <v>0</v>
      </c>
      <c r="M178" s="492">
        <v>0</v>
      </c>
      <c r="N178" s="492">
        <v>0</v>
      </c>
      <c r="O178" s="492">
        <v>0</v>
      </c>
      <c r="P178" s="492">
        <v>0</v>
      </c>
      <c r="Q178" s="492">
        <v>0</v>
      </c>
      <c r="R178" s="492">
        <v>0</v>
      </c>
      <c r="S178" s="492">
        <v>0</v>
      </c>
      <c r="T178" s="68" t="s">
        <v>762</v>
      </c>
      <c r="U178" s="68">
        <v>0</v>
      </c>
      <c r="V178" s="493">
        <v>0</v>
      </c>
      <c r="W178" s="68"/>
      <c r="X178" s="668">
        <v>5064172.8500000006</v>
      </c>
      <c r="Y178" s="547">
        <v>8335982.5999999996</v>
      </c>
      <c r="Z178" s="68">
        <f t="shared" si="24"/>
        <v>3271809.7499999991</v>
      </c>
      <c r="AA178" s="68">
        <f t="shared" si="25"/>
        <v>0</v>
      </c>
      <c r="AB178" s="68"/>
      <c r="AC178" s="493">
        <f>+abvfnd25!AH178</f>
        <v>154.4241020299923</v>
      </c>
      <c r="AD178" s="493">
        <f t="shared" si="26"/>
        <v>164.6069920381963</v>
      </c>
      <c r="AE178" s="494">
        <f t="shared" si="27"/>
        <v>10.182890008203998</v>
      </c>
      <c r="AF178" s="657">
        <v>0</v>
      </c>
      <c r="AG178" s="547">
        <v>0</v>
      </c>
      <c r="AH178" s="493">
        <f t="shared" si="28"/>
        <v>154.4241020299923</v>
      </c>
      <c r="AI178" s="68"/>
      <c r="AJ178" s="68"/>
      <c r="AK178" s="458">
        <f>abvfnd25!AH178</f>
        <v>154.4241020299923</v>
      </c>
      <c r="AL178" s="455">
        <v>154.71696481033615</v>
      </c>
      <c r="AM178" s="458">
        <v>160.19119079149223</v>
      </c>
      <c r="AN178" s="458">
        <v>154.4241020299923</v>
      </c>
      <c r="AO178" s="456"/>
      <c r="AP178" s="493"/>
      <c r="AQ178" s="455"/>
      <c r="AR178" s="455"/>
      <c r="AS178" s="455"/>
      <c r="AT178" s="495">
        <f t="shared" si="29"/>
        <v>0</v>
      </c>
      <c r="AU178" s="455"/>
      <c r="AV178" s="498"/>
      <c r="AW178" s="499"/>
      <c r="AX178" s="500">
        <f t="shared" si="35"/>
        <v>0</v>
      </c>
      <c r="AY178" s="458"/>
      <c r="AZ178" s="459"/>
      <c r="BA178" s="459"/>
      <c r="BB178" s="459"/>
      <c r="BC178" s="453"/>
      <c r="BE178" s="460">
        <f t="shared" si="30"/>
        <v>-20.152804003791772</v>
      </c>
      <c r="BF178" s="453">
        <v>148.84719599620823</v>
      </c>
      <c r="BG178" s="488">
        <f t="shared" si="31"/>
        <v>-5.5769060337840699</v>
      </c>
      <c r="BH178" s="453">
        <v>148.84719599620823</v>
      </c>
      <c r="BI178" s="406">
        <f t="shared" si="32"/>
        <v>-5.5769060337840699</v>
      </c>
      <c r="BJ178" s="653"/>
      <c r="BK178" s="453"/>
      <c r="BL178" s="453">
        <v>148.84719599620823</v>
      </c>
      <c r="BM178" s="406">
        <f t="shared" si="33"/>
        <v>-5.5769060337840699</v>
      </c>
      <c r="BO178" s="453">
        <v>148.84719599620823</v>
      </c>
      <c r="BP178" s="406">
        <f t="shared" si="34"/>
        <v>-5.5769060337840699</v>
      </c>
      <c r="BR178" s="454"/>
    </row>
    <row r="179" spans="1:70" ht="11.25">
      <c r="A179" s="11">
        <v>170</v>
      </c>
      <c r="B179" s="69" t="s">
        <v>259</v>
      </c>
      <c r="C179" s="11">
        <v>1</v>
      </c>
      <c r="D179" s="492">
        <v>0</v>
      </c>
      <c r="E179" s="492">
        <v>25000</v>
      </c>
      <c r="F179" s="492">
        <v>0</v>
      </c>
      <c r="G179" s="492">
        <v>0</v>
      </c>
      <c r="H179" s="492">
        <v>0</v>
      </c>
      <c r="I179" s="492">
        <v>0</v>
      </c>
      <c r="J179" s="492">
        <v>2483142.7400000002</v>
      </c>
      <c r="K179" s="492">
        <v>1411950.79</v>
      </c>
      <c r="L179" s="492">
        <v>2868749</v>
      </c>
      <c r="M179" s="492">
        <v>0</v>
      </c>
      <c r="N179" s="492">
        <v>268460</v>
      </c>
      <c r="O179" s="492">
        <v>633955.42000000004</v>
      </c>
      <c r="P179" s="492">
        <v>0</v>
      </c>
      <c r="Q179" s="492">
        <v>0</v>
      </c>
      <c r="R179" s="492">
        <v>0</v>
      </c>
      <c r="S179" s="492">
        <v>0</v>
      </c>
      <c r="T179" s="68" t="s">
        <v>760</v>
      </c>
      <c r="U179" s="68">
        <v>7691257.9500000002</v>
      </c>
      <c r="V179" s="493">
        <v>7.0405269123706313</v>
      </c>
      <c r="W179" s="68"/>
      <c r="X179" s="668">
        <v>97477474.835680008</v>
      </c>
      <c r="Y179" s="547">
        <v>109242646.83209994</v>
      </c>
      <c r="Z179" s="68">
        <f t="shared" si="24"/>
        <v>11765171.996419936</v>
      </c>
      <c r="AA179" s="68">
        <f t="shared" si="25"/>
        <v>828330.10069463879</v>
      </c>
      <c r="AB179" s="68"/>
      <c r="AC179" s="493">
        <f>+abvfnd25!AH179</f>
        <v>106.38960342031108</v>
      </c>
      <c r="AD179" s="493">
        <f t="shared" si="26"/>
        <v>111.21986583481136</v>
      </c>
      <c r="AE179" s="494">
        <f t="shared" si="27"/>
        <v>4.8302624145002824</v>
      </c>
      <c r="AF179" s="657">
        <v>565</v>
      </c>
      <c r="AG179" s="547">
        <v>1</v>
      </c>
      <c r="AH179" s="493">
        <f t="shared" si="28"/>
        <v>111.21986583481136</v>
      </c>
      <c r="AI179" s="68"/>
      <c r="AJ179" s="68"/>
      <c r="AK179" s="458">
        <f>abvfnd25!AH179</f>
        <v>106.38960342031108</v>
      </c>
      <c r="AL179" s="455">
        <v>106.22982464405968</v>
      </c>
      <c r="AM179" s="458">
        <v>105.44656728913928</v>
      </c>
      <c r="AN179" s="458">
        <v>106.38960342031108</v>
      </c>
      <c r="AO179" s="456"/>
      <c r="AP179" s="493"/>
      <c r="AQ179" s="455"/>
      <c r="AR179" s="455"/>
      <c r="AS179" s="455"/>
      <c r="AT179" s="495">
        <f t="shared" si="29"/>
        <v>4.8302624145002824</v>
      </c>
      <c r="AU179" s="455"/>
      <c r="AV179" s="498"/>
      <c r="AW179" s="499"/>
      <c r="AX179" s="500">
        <f t="shared" si="35"/>
        <v>0</v>
      </c>
      <c r="AY179" s="458"/>
      <c r="AZ179" s="459"/>
      <c r="BA179" s="459"/>
      <c r="BB179" s="459"/>
      <c r="BC179" s="453"/>
      <c r="BE179" s="460">
        <f t="shared" si="30"/>
        <v>-64.468241525104688</v>
      </c>
      <c r="BF179" s="453">
        <v>105.53175847489531</v>
      </c>
      <c r="BG179" s="488">
        <f t="shared" si="31"/>
        <v>-0.8578449454157635</v>
      </c>
      <c r="BH179" s="453">
        <v>105.53175847489531</v>
      </c>
      <c r="BI179" s="406">
        <f t="shared" si="32"/>
        <v>-5.6881073599160459</v>
      </c>
      <c r="BJ179" s="653"/>
      <c r="BK179" s="453"/>
      <c r="BL179" s="453">
        <v>105.53175847489531</v>
      </c>
      <c r="BM179" s="406">
        <f t="shared" si="33"/>
        <v>-0.8578449454157635</v>
      </c>
      <c r="BO179" s="453">
        <v>105.53175847489531</v>
      </c>
      <c r="BP179" s="406">
        <f t="shared" si="34"/>
        <v>-5.6881073599160459</v>
      </c>
      <c r="BR179" s="454"/>
    </row>
    <row r="180" spans="1:70" ht="11.25">
      <c r="A180" s="11">
        <v>171</v>
      </c>
      <c r="B180" s="69" t="s">
        <v>260</v>
      </c>
      <c r="C180" s="11">
        <v>1</v>
      </c>
      <c r="D180" s="492">
        <v>0</v>
      </c>
      <c r="E180" s="492">
        <v>0</v>
      </c>
      <c r="F180" s="492">
        <v>0</v>
      </c>
      <c r="G180" s="492">
        <v>0</v>
      </c>
      <c r="H180" s="492">
        <v>0</v>
      </c>
      <c r="I180" s="492">
        <v>0</v>
      </c>
      <c r="J180" s="492">
        <v>0</v>
      </c>
      <c r="K180" s="492">
        <v>0</v>
      </c>
      <c r="L180" s="492">
        <v>0</v>
      </c>
      <c r="M180" s="492">
        <v>0</v>
      </c>
      <c r="N180" s="492">
        <v>0</v>
      </c>
      <c r="O180" s="492">
        <v>0</v>
      </c>
      <c r="P180" s="492">
        <v>0</v>
      </c>
      <c r="Q180" s="492">
        <v>0</v>
      </c>
      <c r="R180" s="492">
        <v>0</v>
      </c>
      <c r="S180" s="492">
        <v>0</v>
      </c>
      <c r="T180" s="68" t="s">
        <v>762</v>
      </c>
      <c r="U180" s="68">
        <v>0</v>
      </c>
      <c r="V180" s="493">
        <v>0</v>
      </c>
      <c r="W180" s="68"/>
      <c r="X180" s="668">
        <v>51268162.588479996</v>
      </c>
      <c r="Y180" s="547">
        <v>66494028.600000001</v>
      </c>
      <c r="Z180" s="68">
        <f t="shared" si="24"/>
        <v>15225866.011520006</v>
      </c>
      <c r="AA180" s="68">
        <f t="shared" si="25"/>
        <v>0</v>
      </c>
      <c r="AB180" s="68"/>
      <c r="AC180" s="493">
        <f>+abvfnd25!AH180</f>
        <v>129.17792288151338</v>
      </c>
      <c r="AD180" s="493">
        <f t="shared" si="26"/>
        <v>129.69848194821259</v>
      </c>
      <c r="AE180" s="494">
        <f t="shared" si="27"/>
        <v>0.5205590666992066</v>
      </c>
      <c r="AF180" s="657">
        <v>42</v>
      </c>
      <c r="AG180" s="547">
        <v>0</v>
      </c>
      <c r="AH180" s="493">
        <f t="shared" si="28"/>
        <v>129.17792288151338</v>
      </c>
      <c r="AI180" s="68"/>
      <c r="AJ180" s="68"/>
      <c r="AK180" s="458">
        <f>abvfnd25!AH180</f>
        <v>129.17792288151338</v>
      </c>
      <c r="AL180" s="455">
        <v>125.23085294464681</v>
      </c>
      <c r="AM180" s="458">
        <v>128.74844874630762</v>
      </c>
      <c r="AN180" s="458">
        <v>129.17792288151338</v>
      </c>
      <c r="AO180" s="456"/>
      <c r="AP180" s="493"/>
      <c r="AQ180" s="455"/>
      <c r="AR180" s="455"/>
      <c r="AS180" s="455"/>
      <c r="AT180" s="495">
        <f t="shared" si="29"/>
        <v>0</v>
      </c>
      <c r="AU180" s="455"/>
      <c r="AV180" s="498"/>
      <c r="AW180" s="499"/>
      <c r="AX180" s="500">
        <f t="shared" si="35"/>
        <v>0</v>
      </c>
      <c r="AY180" s="458"/>
      <c r="AZ180" s="459"/>
      <c r="BA180" s="459"/>
      <c r="BB180" s="459"/>
      <c r="BC180" s="453"/>
      <c r="BE180" s="460">
        <f t="shared" si="30"/>
        <v>-45.769147055353187</v>
      </c>
      <c r="BF180" s="453">
        <v>125.23085294464681</v>
      </c>
      <c r="BG180" s="488">
        <f t="shared" si="31"/>
        <v>-3.9470699368665692</v>
      </c>
      <c r="BH180" s="453">
        <v>125.23085294464681</v>
      </c>
      <c r="BI180" s="406">
        <f t="shared" si="32"/>
        <v>-3.9470699368665692</v>
      </c>
      <c r="BJ180" s="653"/>
      <c r="BK180" s="453"/>
      <c r="BL180" s="453">
        <v>125.23085294464681</v>
      </c>
      <c r="BM180" s="406">
        <f t="shared" si="33"/>
        <v>-3.9470699368665692</v>
      </c>
      <c r="BO180" s="453">
        <v>125.23085294464681</v>
      </c>
      <c r="BP180" s="406">
        <f t="shared" si="34"/>
        <v>-3.9470699368665692</v>
      </c>
      <c r="BR180" s="454"/>
    </row>
    <row r="181" spans="1:70" ht="11.25">
      <c r="A181" s="11">
        <v>172</v>
      </c>
      <c r="B181" s="69" t="s">
        <v>261</v>
      </c>
      <c r="C181" s="11">
        <v>1</v>
      </c>
      <c r="D181" s="492">
        <v>0</v>
      </c>
      <c r="E181" s="492">
        <v>0</v>
      </c>
      <c r="F181" s="492">
        <v>0</v>
      </c>
      <c r="G181" s="492">
        <v>0</v>
      </c>
      <c r="H181" s="492">
        <v>0</v>
      </c>
      <c r="I181" s="492">
        <v>0</v>
      </c>
      <c r="J181" s="492">
        <v>0</v>
      </c>
      <c r="K181" s="492">
        <v>0</v>
      </c>
      <c r="L181" s="492">
        <v>0</v>
      </c>
      <c r="M181" s="492">
        <v>0</v>
      </c>
      <c r="N181" s="492">
        <v>0</v>
      </c>
      <c r="O181" s="492">
        <v>0</v>
      </c>
      <c r="P181" s="492">
        <v>0</v>
      </c>
      <c r="Q181" s="492">
        <v>0</v>
      </c>
      <c r="R181" s="492">
        <v>0</v>
      </c>
      <c r="S181" s="492">
        <v>0</v>
      </c>
      <c r="T181" s="68" t="s">
        <v>760</v>
      </c>
      <c r="U181" s="68">
        <v>0</v>
      </c>
      <c r="V181" s="493">
        <v>0</v>
      </c>
      <c r="W181" s="68"/>
      <c r="X181" s="668">
        <v>21964764.180000003</v>
      </c>
      <c r="Y181" s="547">
        <v>37679867.269999996</v>
      </c>
      <c r="Z181" s="68">
        <f t="shared" si="24"/>
        <v>15715103.089999992</v>
      </c>
      <c r="AA181" s="68">
        <f t="shared" si="25"/>
        <v>0</v>
      </c>
      <c r="AB181" s="68"/>
      <c r="AC181" s="493">
        <f>+abvfnd25!AH181</f>
        <v>165.85312311121146</v>
      </c>
      <c r="AD181" s="493">
        <f t="shared" si="26"/>
        <v>171.54687826928443</v>
      </c>
      <c r="AE181" s="494">
        <f t="shared" si="27"/>
        <v>5.6937551580729746</v>
      </c>
      <c r="AF181" s="657">
        <v>52</v>
      </c>
      <c r="AG181" s="547">
        <v>0</v>
      </c>
      <c r="AH181" s="493">
        <f t="shared" si="28"/>
        <v>165.85312311121146</v>
      </c>
      <c r="AI181" s="68"/>
      <c r="AJ181" s="68"/>
      <c r="AK181" s="458">
        <f>abvfnd25!AH181</f>
        <v>165.85312311121146</v>
      </c>
      <c r="AL181" s="455">
        <v>164.55138157352317</v>
      </c>
      <c r="AM181" s="458">
        <v>164.08154183111989</v>
      </c>
      <c r="AN181" s="458">
        <v>165.85312311121146</v>
      </c>
      <c r="AO181" s="456"/>
      <c r="AP181" s="493"/>
      <c r="AQ181" s="455"/>
      <c r="AR181" s="455"/>
      <c r="AS181" s="455"/>
      <c r="AT181" s="495">
        <f t="shared" si="29"/>
        <v>0</v>
      </c>
      <c r="AU181" s="455"/>
      <c r="AV181" s="498"/>
      <c r="AW181" s="499"/>
      <c r="AX181" s="500">
        <f t="shared" si="35"/>
        <v>0</v>
      </c>
      <c r="AY181" s="458"/>
      <c r="AZ181" s="459"/>
      <c r="BA181" s="459"/>
      <c r="BB181" s="459"/>
      <c r="BC181" s="453"/>
      <c r="BE181" s="460">
        <f t="shared" si="30"/>
        <v>-6.5680877489516263</v>
      </c>
      <c r="BF181" s="453">
        <v>165.43191225104837</v>
      </c>
      <c r="BG181" s="488">
        <f t="shared" si="31"/>
        <v>-0.42121086016308595</v>
      </c>
      <c r="BH181" s="453">
        <v>165.43191225104837</v>
      </c>
      <c r="BI181" s="406">
        <f t="shared" si="32"/>
        <v>-0.42121086016308595</v>
      </c>
      <c r="BJ181" s="653"/>
      <c r="BK181" s="453"/>
      <c r="BL181" s="453">
        <v>165.43191225104837</v>
      </c>
      <c r="BM181" s="406">
        <f t="shared" si="33"/>
        <v>-0.42121086016308595</v>
      </c>
      <c r="BO181" s="453">
        <v>165.43191225104837</v>
      </c>
      <c r="BP181" s="406">
        <f t="shared" si="34"/>
        <v>-0.42121086016308595</v>
      </c>
      <c r="BR181" s="454"/>
    </row>
    <row r="182" spans="1:70" ht="11.25">
      <c r="A182" s="11">
        <v>173</v>
      </c>
      <c r="B182" s="69" t="s">
        <v>262</v>
      </c>
      <c r="C182" s="11">
        <v>1</v>
      </c>
      <c r="D182" s="492">
        <v>0</v>
      </c>
      <c r="E182" s="492">
        <v>0</v>
      </c>
      <c r="F182" s="492">
        <v>0</v>
      </c>
      <c r="G182" s="492">
        <v>0</v>
      </c>
      <c r="H182" s="492">
        <v>0</v>
      </c>
      <c r="I182" s="492">
        <v>0</v>
      </c>
      <c r="J182" s="492">
        <v>0</v>
      </c>
      <c r="K182" s="492">
        <v>0</v>
      </c>
      <c r="L182" s="492">
        <v>0</v>
      </c>
      <c r="M182" s="492">
        <v>0</v>
      </c>
      <c r="N182" s="492">
        <v>0</v>
      </c>
      <c r="O182" s="492">
        <v>0</v>
      </c>
      <c r="P182" s="492">
        <v>0</v>
      </c>
      <c r="Q182" s="492">
        <v>0</v>
      </c>
      <c r="R182" s="492">
        <v>0</v>
      </c>
      <c r="S182" s="492">
        <v>0</v>
      </c>
      <c r="T182" s="68" t="s">
        <v>762</v>
      </c>
      <c r="U182" s="68">
        <v>0</v>
      </c>
      <c r="V182" s="493">
        <v>0</v>
      </c>
      <c r="W182" s="68"/>
      <c r="X182" s="668">
        <v>4742122.1000000006</v>
      </c>
      <c r="Y182" s="547">
        <v>9845249.1999999993</v>
      </c>
      <c r="Z182" s="68">
        <f t="shared" si="24"/>
        <v>5103127.0999999987</v>
      </c>
      <c r="AA182" s="68">
        <f t="shared" si="25"/>
        <v>0</v>
      </c>
      <c r="AB182" s="68"/>
      <c r="AC182" s="493">
        <f>+abvfnd25!AH182</f>
        <v>192.19206857281566</v>
      </c>
      <c r="AD182" s="493">
        <f t="shared" si="26"/>
        <v>207.61273101761759</v>
      </c>
      <c r="AE182" s="494">
        <f t="shared" si="27"/>
        <v>15.420662444801934</v>
      </c>
      <c r="AF182" s="657">
        <v>0</v>
      </c>
      <c r="AG182" s="547">
        <v>0</v>
      </c>
      <c r="AH182" s="493">
        <f t="shared" si="28"/>
        <v>192.19206857281566</v>
      </c>
      <c r="AI182" s="68"/>
      <c r="AJ182" s="68"/>
      <c r="AK182" s="458">
        <f>abvfnd25!AH182</f>
        <v>192.19206857281566</v>
      </c>
      <c r="AL182" s="455">
        <v>193.62675033341151</v>
      </c>
      <c r="AM182" s="458">
        <v>203.16248870741163</v>
      </c>
      <c r="AN182" s="458">
        <v>192.19206857281566</v>
      </c>
      <c r="AO182" s="456"/>
      <c r="AP182" s="493"/>
      <c r="AQ182" s="455"/>
      <c r="AR182" s="455"/>
      <c r="AS182" s="455"/>
      <c r="AT182" s="495">
        <f t="shared" si="29"/>
        <v>0</v>
      </c>
      <c r="AU182" s="455"/>
      <c r="AV182" s="498"/>
      <c r="AW182" s="499"/>
      <c r="AX182" s="500">
        <f t="shared" si="35"/>
        <v>0</v>
      </c>
      <c r="AY182" s="458"/>
      <c r="AZ182" s="459"/>
      <c r="BA182" s="459"/>
      <c r="BB182" s="459"/>
      <c r="BC182" s="453"/>
      <c r="BE182" s="460">
        <f t="shared" si="30"/>
        <v>5.8389271686307325</v>
      </c>
      <c r="BF182" s="453">
        <v>178.83892716863073</v>
      </c>
      <c r="BG182" s="488">
        <f t="shared" si="31"/>
        <v>-13.353141404184925</v>
      </c>
      <c r="BH182" s="453">
        <v>178.83892716863073</v>
      </c>
      <c r="BI182" s="406">
        <f t="shared" si="32"/>
        <v>-13.353141404184925</v>
      </c>
      <c r="BJ182" s="653"/>
      <c r="BK182" s="453"/>
      <c r="BL182" s="453">
        <v>178.83892716863073</v>
      </c>
      <c r="BM182" s="406">
        <f t="shared" si="33"/>
        <v>-13.353141404184925</v>
      </c>
      <c r="BO182" s="453">
        <v>178.83892716863073</v>
      </c>
      <c r="BP182" s="406">
        <f t="shared" si="34"/>
        <v>-13.353141404184925</v>
      </c>
      <c r="BR182" s="454"/>
    </row>
    <row r="183" spans="1:70" ht="11.25">
      <c r="A183" s="11">
        <v>174</v>
      </c>
      <c r="B183" s="69" t="s">
        <v>263</v>
      </c>
      <c r="C183" s="11">
        <v>1</v>
      </c>
      <c r="D183" s="492">
        <v>0</v>
      </c>
      <c r="E183" s="492">
        <v>1877578</v>
      </c>
      <c r="F183" s="492">
        <v>0</v>
      </c>
      <c r="G183" s="492">
        <v>0</v>
      </c>
      <c r="H183" s="492">
        <v>0</v>
      </c>
      <c r="I183" s="492">
        <v>0</v>
      </c>
      <c r="J183" s="492">
        <v>0</v>
      </c>
      <c r="K183" s="492">
        <v>51000</v>
      </c>
      <c r="L183" s="492">
        <v>311015</v>
      </c>
      <c r="M183" s="492">
        <v>0</v>
      </c>
      <c r="N183" s="492">
        <v>225098</v>
      </c>
      <c r="O183" s="492">
        <v>122637.75999999999</v>
      </c>
      <c r="P183" s="492">
        <v>0</v>
      </c>
      <c r="Q183" s="492">
        <v>0</v>
      </c>
      <c r="R183" s="492">
        <v>0</v>
      </c>
      <c r="S183" s="492">
        <v>0</v>
      </c>
      <c r="T183" s="68" t="s">
        <v>762</v>
      </c>
      <c r="U183" s="68">
        <v>2587328.7599999998</v>
      </c>
      <c r="V183" s="493">
        <v>8.343097738470707</v>
      </c>
      <c r="W183" s="68"/>
      <c r="X183" s="668">
        <v>18638398.791749999</v>
      </c>
      <c r="Y183" s="547">
        <v>31011607.931543402</v>
      </c>
      <c r="Z183" s="68">
        <f t="shared" si="24"/>
        <v>12373209.139793403</v>
      </c>
      <c r="AA183" s="68">
        <f t="shared" si="25"/>
        <v>1032308.9319183544</v>
      </c>
      <c r="AB183" s="68"/>
      <c r="AC183" s="493">
        <f>+abvfnd25!AH183</f>
        <v>158.10188604900506</v>
      </c>
      <c r="AD183" s="493">
        <f t="shared" si="26"/>
        <v>160.84696617230298</v>
      </c>
      <c r="AE183" s="494">
        <f t="shared" si="27"/>
        <v>2.7450801232979245</v>
      </c>
      <c r="AF183" s="657">
        <v>76</v>
      </c>
      <c r="AG183" s="547">
        <v>1</v>
      </c>
      <c r="AH183" s="493">
        <f t="shared" si="28"/>
        <v>160.84696617230298</v>
      </c>
      <c r="AI183" s="68"/>
      <c r="AJ183" s="68"/>
      <c r="AK183" s="458">
        <f>abvfnd25!AH183</f>
        <v>158.10188604900506</v>
      </c>
      <c r="AL183" s="455">
        <v>158.37853203475757</v>
      </c>
      <c r="AM183" s="458">
        <v>156.65226579748702</v>
      </c>
      <c r="AN183" s="458">
        <v>158.10188604900506</v>
      </c>
      <c r="AO183" s="456"/>
      <c r="AP183" s="493"/>
      <c r="AQ183" s="455"/>
      <c r="AR183" s="455"/>
      <c r="AS183" s="455"/>
      <c r="AT183" s="495">
        <f t="shared" si="29"/>
        <v>2.7450801232979245</v>
      </c>
      <c r="AU183" s="455"/>
      <c r="AV183" s="498"/>
      <c r="AW183" s="499"/>
      <c r="AX183" s="500">
        <f t="shared" si="35"/>
        <v>0</v>
      </c>
      <c r="AY183" s="458"/>
      <c r="AZ183" s="459"/>
      <c r="BA183" s="459"/>
      <c r="BB183" s="459"/>
      <c r="BC183" s="453"/>
      <c r="BE183" s="460">
        <f t="shared" si="30"/>
        <v>-14.901652695977447</v>
      </c>
      <c r="BF183" s="453">
        <v>159.09834730402255</v>
      </c>
      <c r="BG183" s="488">
        <f t="shared" si="31"/>
        <v>0.99646125501749339</v>
      </c>
      <c r="BH183" s="453">
        <v>159.09834730402255</v>
      </c>
      <c r="BI183" s="406">
        <f t="shared" si="32"/>
        <v>-1.7486188682804311</v>
      </c>
      <c r="BJ183" s="653"/>
      <c r="BK183" s="453"/>
      <c r="BL183" s="453">
        <v>159.09834730402255</v>
      </c>
      <c r="BM183" s="406">
        <f t="shared" si="33"/>
        <v>0.99646125501749339</v>
      </c>
      <c r="BO183" s="453">
        <v>159.09834730402255</v>
      </c>
      <c r="BP183" s="406">
        <f t="shared" si="34"/>
        <v>-1.7486188682804311</v>
      </c>
      <c r="BR183" s="454"/>
    </row>
    <row r="184" spans="1:70" ht="11.25">
      <c r="A184" s="11">
        <v>175</v>
      </c>
      <c r="B184" s="69" t="s">
        <v>264</v>
      </c>
      <c r="C184" s="11">
        <v>1</v>
      </c>
      <c r="D184" s="492">
        <v>0</v>
      </c>
      <c r="E184" s="492">
        <v>111160</v>
      </c>
      <c r="F184" s="492">
        <v>0</v>
      </c>
      <c r="G184" s="492">
        <v>0</v>
      </c>
      <c r="H184" s="492">
        <v>0</v>
      </c>
      <c r="I184" s="492">
        <v>0</v>
      </c>
      <c r="J184" s="492">
        <v>722153</v>
      </c>
      <c r="K184" s="492">
        <v>15000</v>
      </c>
      <c r="L184" s="492">
        <v>846827</v>
      </c>
      <c r="M184" s="492">
        <v>0</v>
      </c>
      <c r="N184" s="492">
        <v>0</v>
      </c>
      <c r="O184" s="492">
        <v>1528.66</v>
      </c>
      <c r="P184" s="492">
        <v>0</v>
      </c>
      <c r="Q184" s="492">
        <v>0</v>
      </c>
      <c r="R184" s="492">
        <v>0</v>
      </c>
      <c r="S184" s="492">
        <v>0</v>
      </c>
      <c r="T184" s="68" t="s">
        <v>760</v>
      </c>
      <c r="U184" s="68">
        <v>1696668.66</v>
      </c>
      <c r="V184" s="493">
        <v>3.4051733051349835</v>
      </c>
      <c r="W184" s="68"/>
      <c r="X184" s="668">
        <v>31077353.328160003</v>
      </c>
      <c r="Y184" s="547">
        <v>49826205.83338394</v>
      </c>
      <c r="Z184" s="68">
        <f t="shared" si="24"/>
        <v>18748852.505223937</v>
      </c>
      <c r="AA184" s="68">
        <f t="shared" si="25"/>
        <v>638430.92052701709</v>
      </c>
      <c r="AB184" s="68"/>
      <c r="AC184" s="493">
        <f>+abvfnd25!AH184</f>
        <v>157.74147833100446</v>
      </c>
      <c r="AD184" s="493">
        <f t="shared" si="26"/>
        <v>158.27530225454106</v>
      </c>
      <c r="AE184" s="494">
        <f t="shared" si="27"/>
        <v>0.5338239235366018</v>
      </c>
      <c r="AF184" s="657">
        <v>1</v>
      </c>
      <c r="AG184" s="547">
        <v>1</v>
      </c>
      <c r="AH184" s="493">
        <f t="shared" si="28"/>
        <v>158.27530225454106</v>
      </c>
      <c r="AI184" s="68"/>
      <c r="AJ184" s="68"/>
      <c r="AK184" s="458">
        <f>abvfnd25!AH184</f>
        <v>157.74147833100446</v>
      </c>
      <c r="AL184" s="455">
        <v>157.70957791037793</v>
      </c>
      <c r="AM184" s="458">
        <v>156.69622935727051</v>
      </c>
      <c r="AN184" s="458">
        <v>157.74147833100446</v>
      </c>
      <c r="AO184" s="456"/>
      <c r="AP184" s="493"/>
      <c r="AQ184" s="455"/>
      <c r="AR184" s="455"/>
      <c r="AS184" s="455"/>
      <c r="AT184" s="495">
        <f t="shared" si="29"/>
        <v>0.5338239235366018</v>
      </c>
      <c r="AU184" s="455"/>
      <c r="AV184" s="498"/>
      <c r="AW184" s="499"/>
      <c r="AX184" s="500">
        <f t="shared" si="35"/>
        <v>0</v>
      </c>
      <c r="AY184" s="458"/>
      <c r="AZ184" s="459"/>
      <c r="BA184" s="459"/>
      <c r="BB184" s="459"/>
      <c r="BC184" s="453"/>
      <c r="BE184" s="460">
        <f t="shared" si="30"/>
        <v>-21.24727257390947</v>
      </c>
      <c r="BF184" s="453">
        <v>153.75272742609053</v>
      </c>
      <c r="BG184" s="488">
        <f t="shared" si="31"/>
        <v>-3.9887509049139283</v>
      </c>
      <c r="BH184" s="453">
        <v>153.75272742609053</v>
      </c>
      <c r="BI184" s="406">
        <f t="shared" si="32"/>
        <v>-4.52257482845053</v>
      </c>
      <c r="BJ184" s="653"/>
      <c r="BK184" s="453"/>
      <c r="BL184" s="453">
        <v>153.75272742609053</v>
      </c>
      <c r="BM184" s="406">
        <f t="shared" si="33"/>
        <v>-3.9887509049139283</v>
      </c>
      <c r="BO184" s="453">
        <v>153.75272742609053</v>
      </c>
      <c r="BP184" s="406">
        <f t="shared" si="34"/>
        <v>-4.52257482845053</v>
      </c>
      <c r="BR184" s="454"/>
    </row>
    <row r="185" spans="1:70" ht="11.25">
      <c r="A185" s="11">
        <v>176</v>
      </c>
      <c r="B185" s="69" t="s">
        <v>265</v>
      </c>
      <c r="C185" s="11">
        <v>1</v>
      </c>
      <c r="D185" s="492">
        <v>0</v>
      </c>
      <c r="E185" s="492">
        <v>0</v>
      </c>
      <c r="F185" s="492">
        <v>0</v>
      </c>
      <c r="G185" s="492">
        <v>0</v>
      </c>
      <c r="H185" s="492">
        <v>0</v>
      </c>
      <c r="I185" s="492">
        <v>0</v>
      </c>
      <c r="J185" s="492">
        <v>0</v>
      </c>
      <c r="K185" s="492">
        <v>0</v>
      </c>
      <c r="L185" s="492">
        <v>0</v>
      </c>
      <c r="M185" s="492">
        <v>0</v>
      </c>
      <c r="N185" s="492">
        <v>0</v>
      </c>
      <c r="O185" s="492">
        <v>0</v>
      </c>
      <c r="P185" s="492">
        <v>0</v>
      </c>
      <c r="Q185" s="492">
        <v>0</v>
      </c>
      <c r="R185" s="492">
        <v>0</v>
      </c>
      <c r="S185" s="492">
        <v>0</v>
      </c>
      <c r="T185" s="68" t="s">
        <v>760</v>
      </c>
      <c r="U185" s="68">
        <v>0</v>
      </c>
      <c r="V185" s="493">
        <v>0</v>
      </c>
      <c r="W185" s="68"/>
      <c r="X185" s="668">
        <v>76664491.980000004</v>
      </c>
      <c r="Y185" s="547">
        <v>102270313</v>
      </c>
      <c r="Z185" s="68">
        <f t="shared" si="24"/>
        <v>25605821.019999996</v>
      </c>
      <c r="AA185" s="68">
        <f t="shared" si="25"/>
        <v>0</v>
      </c>
      <c r="AB185" s="68"/>
      <c r="AC185" s="493">
        <f>+abvfnd25!AH185</f>
        <v>132.29061594509275</v>
      </c>
      <c r="AD185" s="493">
        <f t="shared" si="26"/>
        <v>133.39984438516851</v>
      </c>
      <c r="AE185" s="494">
        <f t="shared" si="27"/>
        <v>1.1092284400757535</v>
      </c>
      <c r="AF185" s="657">
        <v>376</v>
      </c>
      <c r="AG185" s="547">
        <v>0</v>
      </c>
      <c r="AH185" s="493">
        <f t="shared" si="28"/>
        <v>132.29061594509275</v>
      </c>
      <c r="AI185" s="68"/>
      <c r="AJ185" s="68"/>
      <c r="AK185" s="458">
        <f>abvfnd25!AH185</f>
        <v>132.29061594509275</v>
      </c>
      <c r="AL185" s="455">
        <v>125.11510690310676</v>
      </c>
      <c r="AM185" s="458">
        <v>125.33074035320111</v>
      </c>
      <c r="AN185" s="458">
        <v>132.29061594509275</v>
      </c>
      <c r="AO185" s="456"/>
      <c r="AP185" s="493"/>
      <c r="AQ185" s="455"/>
      <c r="AR185" s="455"/>
      <c r="AS185" s="455"/>
      <c r="AT185" s="495">
        <f t="shared" si="29"/>
        <v>0</v>
      </c>
      <c r="AU185" s="455"/>
      <c r="AV185" s="498"/>
      <c r="AW185" s="499"/>
      <c r="AX185" s="500">
        <f t="shared" si="35"/>
        <v>0</v>
      </c>
      <c r="AY185" s="458"/>
      <c r="AZ185" s="459"/>
      <c r="BA185" s="459"/>
      <c r="BB185" s="459"/>
      <c r="BC185" s="453"/>
      <c r="BE185" s="460">
        <f t="shared" si="30"/>
        <v>-50.884893096893236</v>
      </c>
      <c r="BF185" s="453">
        <v>125.11510690310676</v>
      </c>
      <c r="BG185" s="488">
        <f t="shared" si="31"/>
        <v>-7.1755090419859897</v>
      </c>
      <c r="BH185" s="453">
        <v>125.11510690310676</v>
      </c>
      <c r="BI185" s="406">
        <f t="shared" si="32"/>
        <v>-7.1755090419859897</v>
      </c>
      <c r="BJ185" s="653"/>
      <c r="BK185" s="453"/>
      <c r="BL185" s="453">
        <v>125.11510690310676</v>
      </c>
      <c r="BM185" s="406">
        <f t="shared" si="33"/>
        <v>-7.1755090419859897</v>
      </c>
      <c r="BO185" s="453">
        <v>125.11510690310676</v>
      </c>
      <c r="BP185" s="406">
        <f t="shared" si="34"/>
        <v>-7.1755090419859897</v>
      </c>
      <c r="BR185" s="454"/>
    </row>
    <row r="186" spans="1:70" ht="11.25">
      <c r="A186" s="11">
        <v>177</v>
      </c>
      <c r="B186" s="69" t="s">
        <v>266</v>
      </c>
      <c r="C186" s="11">
        <v>1</v>
      </c>
      <c r="D186" s="492">
        <v>0</v>
      </c>
      <c r="E186" s="492">
        <v>0</v>
      </c>
      <c r="F186" s="492">
        <v>0</v>
      </c>
      <c r="G186" s="492">
        <v>0</v>
      </c>
      <c r="H186" s="492">
        <v>0</v>
      </c>
      <c r="I186" s="492">
        <v>0</v>
      </c>
      <c r="J186" s="492">
        <v>975584</v>
      </c>
      <c r="K186" s="492">
        <v>467163</v>
      </c>
      <c r="L186" s="492">
        <v>1151637</v>
      </c>
      <c r="M186" s="492">
        <v>0</v>
      </c>
      <c r="N186" s="492">
        <v>17843</v>
      </c>
      <c r="O186" s="492">
        <v>31489.64</v>
      </c>
      <c r="P186" s="492">
        <v>0</v>
      </c>
      <c r="Q186" s="492">
        <v>0</v>
      </c>
      <c r="R186" s="492">
        <v>0</v>
      </c>
      <c r="S186" s="492">
        <v>0</v>
      </c>
      <c r="T186" s="68" t="s">
        <v>762</v>
      </c>
      <c r="U186" s="68">
        <v>2643716.64</v>
      </c>
      <c r="V186" s="493">
        <v>6.4410340145148615</v>
      </c>
      <c r="W186" s="68"/>
      <c r="X186" s="668">
        <v>29200155.629280001</v>
      </c>
      <c r="Y186" s="547">
        <v>41044910.398584887</v>
      </c>
      <c r="Z186" s="68">
        <f t="shared" si="24"/>
        <v>11844754.769304886</v>
      </c>
      <c r="AA186" s="68">
        <f t="shared" si="25"/>
        <v>762924.68362679903</v>
      </c>
      <c r="AB186" s="68"/>
      <c r="AC186" s="493">
        <f>+abvfnd25!AH186</f>
        <v>132.19150461687104</v>
      </c>
      <c r="AD186" s="493">
        <f t="shared" si="26"/>
        <v>137.95127062461938</v>
      </c>
      <c r="AE186" s="494">
        <f t="shared" si="27"/>
        <v>5.7597660077483397</v>
      </c>
      <c r="AF186" s="657">
        <v>33</v>
      </c>
      <c r="AG186" s="547">
        <v>1</v>
      </c>
      <c r="AH186" s="493">
        <f t="shared" si="28"/>
        <v>137.95127062461938</v>
      </c>
      <c r="AI186" s="68"/>
      <c r="AJ186" s="68"/>
      <c r="AK186" s="458">
        <f>abvfnd25!AH186</f>
        <v>132.19150461687104</v>
      </c>
      <c r="AL186" s="455">
        <v>132.80300210087012</v>
      </c>
      <c r="AM186" s="458">
        <v>131.4341666062767</v>
      </c>
      <c r="AN186" s="458">
        <v>132.19150461687104</v>
      </c>
      <c r="AO186" s="456"/>
      <c r="AP186" s="493"/>
      <c r="AQ186" s="455"/>
      <c r="AR186" s="455"/>
      <c r="AS186" s="455"/>
      <c r="AT186" s="495">
        <f t="shared" si="29"/>
        <v>5.7597660077483397</v>
      </c>
      <c r="AU186" s="455"/>
      <c r="AV186" s="498"/>
      <c r="AW186" s="499"/>
      <c r="AX186" s="500">
        <f t="shared" si="35"/>
        <v>0</v>
      </c>
      <c r="AY186" s="458"/>
      <c r="AZ186" s="459"/>
      <c r="BA186" s="459"/>
      <c r="BB186" s="459"/>
      <c r="BC186" s="453"/>
      <c r="BE186" s="460">
        <f t="shared" si="30"/>
        <v>-39.030073255571239</v>
      </c>
      <c r="BF186" s="453">
        <v>137.96992674442876</v>
      </c>
      <c r="BG186" s="488">
        <f t="shared" si="31"/>
        <v>5.7784221275577181</v>
      </c>
      <c r="BH186" s="453">
        <v>137.96992674442876</v>
      </c>
      <c r="BI186" s="406">
        <f t="shared" si="32"/>
        <v>1.8656119809378424E-2</v>
      </c>
      <c r="BJ186" s="653"/>
      <c r="BK186" s="453"/>
      <c r="BL186" s="453">
        <v>137.96992674442876</v>
      </c>
      <c r="BM186" s="406">
        <f t="shared" si="33"/>
        <v>5.7784221275577181</v>
      </c>
      <c r="BO186" s="453">
        <v>137.96992674442876</v>
      </c>
      <c r="BP186" s="406">
        <f t="shared" si="34"/>
        <v>1.8656119809378424E-2</v>
      </c>
      <c r="BR186" s="454"/>
    </row>
    <row r="187" spans="1:70" ht="11.25">
      <c r="A187" s="11">
        <v>178</v>
      </c>
      <c r="B187" s="69" t="s">
        <v>267</v>
      </c>
      <c r="C187" s="11">
        <v>1</v>
      </c>
      <c r="D187" s="492">
        <v>0</v>
      </c>
      <c r="E187" s="492">
        <v>0</v>
      </c>
      <c r="F187" s="492">
        <v>0</v>
      </c>
      <c r="G187" s="492">
        <v>0</v>
      </c>
      <c r="H187" s="492">
        <v>0</v>
      </c>
      <c r="I187" s="492">
        <v>0</v>
      </c>
      <c r="J187" s="492">
        <v>1859000</v>
      </c>
      <c r="K187" s="492">
        <v>921482.85</v>
      </c>
      <c r="L187" s="492">
        <v>2907287</v>
      </c>
      <c r="M187" s="492">
        <v>11967</v>
      </c>
      <c r="N187" s="492">
        <v>24043</v>
      </c>
      <c r="O187" s="492">
        <v>351165.29</v>
      </c>
      <c r="P187" s="492">
        <v>0</v>
      </c>
      <c r="Q187" s="492">
        <v>0</v>
      </c>
      <c r="R187" s="492">
        <v>0</v>
      </c>
      <c r="S187" s="492">
        <v>0</v>
      </c>
      <c r="T187" s="68" t="s">
        <v>760</v>
      </c>
      <c r="U187" s="68">
        <v>6074945.1399999997</v>
      </c>
      <c r="V187" s="493">
        <v>9.7802072090225476</v>
      </c>
      <c r="W187" s="68"/>
      <c r="X187" s="668">
        <v>54259488.060880005</v>
      </c>
      <c r="Y187" s="547">
        <v>62114687.45156721</v>
      </c>
      <c r="Z187" s="68">
        <f t="shared" si="24"/>
        <v>7855199.3906872049</v>
      </c>
      <c r="AA187" s="68">
        <f t="shared" si="25"/>
        <v>768254.77709108533</v>
      </c>
      <c r="AB187" s="68"/>
      <c r="AC187" s="493">
        <f>+abvfnd25!AH187</f>
        <v>109.70792382821224</v>
      </c>
      <c r="AD187" s="493">
        <f t="shared" si="26"/>
        <v>113.06120803359674</v>
      </c>
      <c r="AE187" s="494">
        <f t="shared" si="27"/>
        <v>3.3532842053844973</v>
      </c>
      <c r="AF187" s="657">
        <v>292</v>
      </c>
      <c r="AG187" s="547">
        <v>1</v>
      </c>
      <c r="AH187" s="493">
        <f t="shared" si="28"/>
        <v>113.06120803359674</v>
      </c>
      <c r="AI187" s="68"/>
      <c r="AJ187" s="68"/>
      <c r="AK187" s="458">
        <f>abvfnd25!AH187</f>
        <v>109.70792382821224</v>
      </c>
      <c r="AL187" s="455">
        <v>109.66870804650917</v>
      </c>
      <c r="AM187" s="458">
        <v>111.14881857493792</v>
      </c>
      <c r="AN187" s="458">
        <v>109.70792382821224</v>
      </c>
      <c r="AO187" s="456"/>
      <c r="AP187" s="493"/>
      <c r="AQ187" s="455"/>
      <c r="AR187" s="455"/>
      <c r="AS187" s="455"/>
      <c r="AT187" s="495">
        <f t="shared" si="29"/>
        <v>3.3532842053844973</v>
      </c>
      <c r="AU187" s="455"/>
      <c r="AV187" s="498"/>
      <c r="AW187" s="499"/>
      <c r="AX187" s="500">
        <f t="shared" si="35"/>
        <v>0</v>
      </c>
      <c r="AY187" s="458"/>
      <c r="AZ187" s="459"/>
      <c r="BA187" s="459"/>
      <c r="BB187" s="459"/>
      <c r="BC187" s="453"/>
      <c r="BE187" s="460">
        <f t="shared" si="30"/>
        <v>-69.886932289066038</v>
      </c>
      <c r="BF187" s="453">
        <v>108.11306771093396</v>
      </c>
      <c r="BG187" s="488">
        <f t="shared" si="31"/>
        <v>-1.5948561172782831</v>
      </c>
      <c r="BH187" s="453">
        <v>108.11306771093396</v>
      </c>
      <c r="BI187" s="406">
        <f t="shared" si="32"/>
        <v>-4.9481403226627805</v>
      </c>
      <c r="BJ187" s="653"/>
      <c r="BK187" s="453"/>
      <c r="BL187" s="453">
        <v>108.11306771093396</v>
      </c>
      <c r="BM187" s="406">
        <f t="shared" si="33"/>
        <v>-1.5948561172782831</v>
      </c>
      <c r="BO187" s="453">
        <v>108.11306771093396</v>
      </c>
      <c r="BP187" s="406">
        <f t="shared" si="34"/>
        <v>-4.9481403226627805</v>
      </c>
      <c r="BR187" s="454"/>
    </row>
    <row r="188" spans="1:70" ht="11.25">
      <c r="A188" s="11">
        <v>179</v>
      </c>
      <c r="B188" s="69" t="s">
        <v>268</v>
      </c>
      <c r="C188" s="11">
        <v>0</v>
      </c>
      <c r="D188" s="492">
        <v>0</v>
      </c>
      <c r="E188" s="492">
        <v>0</v>
      </c>
      <c r="F188" s="492">
        <v>0</v>
      </c>
      <c r="G188" s="492">
        <v>0</v>
      </c>
      <c r="H188" s="492">
        <v>0</v>
      </c>
      <c r="I188" s="492">
        <v>0</v>
      </c>
      <c r="J188" s="492">
        <v>0</v>
      </c>
      <c r="K188" s="492">
        <v>0</v>
      </c>
      <c r="L188" s="492">
        <v>0</v>
      </c>
      <c r="M188" s="492">
        <v>0</v>
      </c>
      <c r="N188" s="492">
        <v>0</v>
      </c>
      <c r="O188" s="492">
        <v>0</v>
      </c>
      <c r="P188" s="492">
        <v>0</v>
      </c>
      <c r="Q188" s="492">
        <v>0</v>
      </c>
      <c r="R188" s="492">
        <v>0</v>
      </c>
      <c r="S188" s="492">
        <v>0</v>
      </c>
      <c r="T188" s="68">
        <v>0</v>
      </c>
      <c r="U188" s="68">
        <v>0</v>
      </c>
      <c r="V188" s="493">
        <v>0</v>
      </c>
      <c r="W188" s="68"/>
      <c r="X188" s="668">
        <v>138834.32</v>
      </c>
      <c r="Y188" s="547">
        <v>177635</v>
      </c>
      <c r="Z188" s="68">
        <f t="shared" si="24"/>
        <v>38800.679999999993</v>
      </c>
      <c r="AA188" s="68">
        <f t="shared" si="25"/>
        <v>0</v>
      </c>
      <c r="AB188" s="68"/>
      <c r="AC188" s="493">
        <f>+abvfnd25!AH188</f>
        <v>0</v>
      </c>
      <c r="AD188" s="493">
        <f t="shared" si="26"/>
        <v>0</v>
      </c>
      <c r="AE188" s="494">
        <f t="shared" si="27"/>
        <v>0</v>
      </c>
      <c r="AF188" s="657">
        <v>0</v>
      </c>
      <c r="AG188" s="547" t="s">
        <v>761</v>
      </c>
      <c r="AH188" s="493">
        <f t="shared" si="28"/>
        <v>0</v>
      </c>
      <c r="AI188" s="68"/>
      <c r="AJ188" s="68"/>
      <c r="AK188" s="458">
        <f>abvfnd25!AH188</f>
        <v>0</v>
      </c>
      <c r="AL188" s="455">
        <v>0</v>
      </c>
      <c r="AM188" s="458">
        <v>0</v>
      </c>
      <c r="AN188" s="458">
        <v>0</v>
      </c>
      <c r="AO188" s="456"/>
      <c r="AP188" s="493"/>
      <c r="AQ188" s="455"/>
      <c r="AR188" s="455"/>
      <c r="AS188" s="455"/>
      <c r="AT188" s="495">
        <f t="shared" si="29"/>
        <v>0</v>
      </c>
      <c r="AU188" s="455"/>
      <c r="AV188" s="498"/>
      <c r="AW188" s="499"/>
      <c r="AX188" s="500">
        <f t="shared" si="35"/>
        <v>0</v>
      </c>
      <c r="AY188" s="458"/>
      <c r="AZ188" s="459"/>
      <c r="BA188" s="459"/>
      <c r="BB188" s="459"/>
      <c r="BC188" s="453"/>
      <c r="BE188" s="460">
        <f t="shared" si="30"/>
        <v>-179</v>
      </c>
      <c r="BF188" s="453">
        <v>0</v>
      </c>
      <c r="BG188" s="488">
        <f t="shared" si="31"/>
        <v>0</v>
      </c>
      <c r="BH188" s="453">
        <v>0</v>
      </c>
      <c r="BI188" s="406">
        <f t="shared" si="32"/>
        <v>0</v>
      </c>
      <c r="BJ188" s="653"/>
      <c r="BK188" s="453"/>
      <c r="BL188" s="453">
        <v>0</v>
      </c>
      <c r="BM188" s="406">
        <f t="shared" si="33"/>
        <v>0</v>
      </c>
      <c r="BO188" s="453">
        <v>0</v>
      </c>
      <c r="BP188" s="406">
        <f t="shared" si="34"/>
        <v>0</v>
      </c>
      <c r="BR188" s="454"/>
    </row>
    <row r="189" spans="1:70" ht="11.25">
      <c r="A189" s="11">
        <v>180</v>
      </c>
      <c r="B189" s="69" t="s">
        <v>269</v>
      </c>
      <c r="C189" s="11">
        <v>0</v>
      </c>
      <c r="D189" s="492">
        <v>0</v>
      </c>
      <c r="E189" s="492">
        <v>0</v>
      </c>
      <c r="F189" s="492">
        <v>0</v>
      </c>
      <c r="G189" s="492">
        <v>0</v>
      </c>
      <c r="H189" s="492">
        <v>0</v>
      </c>
      <c r="I189" s="492">
        <v>0</v>
      </c>
      <c r="J189" s="492">
        <v>0</v>
      </c>
      <c r="K189" s="492">
        <v>0</v>
      </c>
      <c r="L189" s="492">
        <v>0</v>
      </c>
      <c r="M189" s="492">
        <v>0</v>
      </c>
      <c r="N189" s="492">
        <v>0</v>
      </c>
      <c r="O189" s="492">
        <v>0</v>
      </c>
      <c r="P189" s="492">
        <v>0</v>
      </c>
      <c r="Q189" s="492">
        <v>0</v>
      </c>
      <c r="R189" s="492">
        <v>0</v>
      </c>
      <c r="S189" s="492">
        <v>0</v>
      </c>
      <c r="T189" s="68">
        <v>0</v>
      </c>
      <c r="U189" s="68">
        <v>0</v>
      </c>
      <c r="V189" s="493">
        <v>0</v>
      </c>
      <c r="W189" s="68"/>
      <c r="X189" s="668">
        <v>138834.32</v>
      </c>
      <c r="Y189" s="547">
        <v>158369</v>
      </c>
      <c r="Z189" s="68">
        <f t="shared" si="24"/>
        <v>19534.679999999993</v>
      </c>
      <c r="AA189" s="68">
        <f t="shared" si="25"/>
        <v>0</v>
      </c>
      <c r="AB189" s="68"/>
      <c r="AC189" s="493">
        <f>+abvfnd25!AH189</f>
        <v>0</v>
      </c>
      <c r="AD189" s="493">
        <f t="shared" si="26"/>
        <v>0</v>
      </c>
      <c r="AE189" s="494">
        <f t="shared" si="27"/>
        <v>0</v>
      </c>
      <c r="AF189" s="657">
        <v>0</v>
      </c>
      <c r="AG189" s="547" t="s">
        <v>761</v>
      </c>
      <c r="AH189" s="493">
        <f t="shared" si="28"/>
        <v>0</v>
      </c>
      <c r="AI189" s="68"/>
      <c r="AJ189" s="68"/>
      <c r="AK189" s="458">
        <f>abvfnd25!AH189</f>
        <v>0</v>
      </c>
      <c r="AL189" s="455">
        <v>0</v>
      </c>
      <c r="AM189" s="458">
        <v>0</v>
      </c>
      <c r="AN189" s="458">
        <v>0</v>
      </c>
      <c r="AO189" s="456"/>
      <c r="AP189" s="493"/>
      <c r="AQ189" s="455"/>
      <c r="AR189" s="455"/>
      <c r="AS189" s="455"/>
      <c r="AT189" s="495">
        <f t="shared" si="29"/>
        <v>0</v>
      </c>
      <c r="AU189" s="455"/>
      <c r="AV189" s="498"/>
      <c r="AW189" s="499"/>
      <c r="AX189" s="500">
        <f t="shared" si="35"/>
        <v>0</v>
      </c>
      <c r="AY189" s="458"/>
      <c r="AZ189" s="459"/>
      <c r="BA189" s="459"/>
      <c r="BB189" s="459"/>
      <c r="BC189" s="453"/>
      <c r="BE189" s="460">
        <f t="shared" si="30"/>
        <v>-180</v>
      </c>
      <c r="BF189" s="453">
        <v>0</v>
      </c>
      <c r="BG189" s="488">
        <f t="shared" si="31"/>
        <v>0</v>
      </c>
      <c r="BH189" s="453">
        <v>0</v>
      </c>
      <c r="BI189" s="406">
        <f t="shared" si="32"/>
        <v>0</v>
      </c>
      <c r="BJ189" s="653"/>
      <c r="BK189" s="453"/>
      <c r="BL189" s="453">
        <v>0</v>
      </c>
      <c r="BM189" s="406">
        <f t="shared" si="33"/>
        <v>0</v>
      </c>
      <c r="BO189" s="453">
        <v>0</v>
      </c>
      <c r="BP189" s="406">
        <f t="shared" si="34"/>
        <v>0</v>
      </c>
      <c r="BR189" s="454"/>
    </row>
    <row r="190" spans="1:70" ht="11.25">
      <c r="A190" s="11">
        <v>181</v>
      </c>
      <c r="B190" s="69" t="s">
        <v>270</v>
      </c>
      <c r="C190" s="11">
        <v>1</v>
      </c>
      <c r="D190" s="492">
        <v>0</v>
      </c>
      <c r="E190" s="492">
        <v>140000</v>
      </c>
      <c r="F190" s="492">
        <v>0</v>
      </c>
      <c r="G190" s="492">
        <v>0</v>
      </c>
      <c r="H190" s="492">
        <v>0</v>
      </c>
      <c r="I190" s="492">
        <v>1199488</v>
      </c>
      <c r="J190" s="492">
        <v>5154419</v>
      </c>
      <c r="K190" s="492">
        <v>3067051</v>
      </c>
      <c r="L190" s="492">
        <v>7176434</v>
      </c>
      <c r="M190" s="492">
        <v>1931</v>
      </c>
      <c r="N190" s="492">
        <v>261035</v>
      </c>
      <c r="O190" s="492">
        <v>2074</v>
      </c>
      <c r="P190" s="492">
        <v>0</v>
      </c>
      <c r="Q190" s="492">
        <v>0</v>
      </c>
      <c r="R190" s="492">
        <v>0</v>
      </c>
      <c r="S190" s="492">
        <v>0</v>
      </c>
      <c r="T190" s="68" t="s">
        <v>764</v>
      </c>
      <c r="U190" s="68">
        <v>17002432</v>
      </c>
      <c r="V190" s="493">
        <v>13.920267845006903</v>
      </c>
      <c r="W190" s="68"/>
      <c r="X190" s="668">
        <v>120570223.17999999</v>
      </c>
      <c r="Y190" s="547">
        <v>122141557.83</v>
      </c>
      <c r="Z190" s="68">
        <f t="shared" si="24"/>
        <v>1571334.650000006</v>
      </c>
      <c r="AA190" s="68">
        <f t="shared" si="25"/>
        <v>218733.99202140261</v>
      </c>
      <c r="AB190" s="68"/>
      <c r="AC190" s="493">
        <f>+abvfnd25!AH190</f>
        <v>100.66526491243673</v>
      </c>
      <c r="AD190" s="493">
        <f t="shared" si="26"/>
        <v>101.12183640562671</v>
      </c>
      <c r="AE190" s="494">
        <f t="shared" si="27"/>
        <v>0.45657149318998336</v>
      </c>
      <c r="AF190" s="657">
        <v>123</v>
      </c>
      <c r="AG190" s="547">
        <v>1</v>
      </c>
      <c r="AH190" s="493">
        <f t="shared" si="28"/>
        <v>101.12183640562671</v>
      </c>
      <c r="AI190" s="68"/>
      <c r="AJ190" s="68"/>
      <c r="AK190" s="458">
        <f>abvfnd25!AH190</f>
        <v>100.66526491243673</v>
      </c>
      <c r="AL190" s="455">
        <v>101.063643781598</v>
      </c>
      <c r="AM190" s="458">
        <v>99.999999850709415</v>
      </c>
      <c r="AN190" s="458">
        <v>100.66526491243673</v>
      </c>
      <c r="AO190" s="456"/>
      <c r="AP190" s="493"/>
      <c r="AQ190" s="455"/>
      <c r="AR190" s="455"/>
      <c r="AS190" s="455"/>
      <c r="AT190" s="495">
        <f t="shared" si="29"/>
        <v>0.45657149318998336</v>
      </c>
      <c r="AU190" s="455"/>
      <c r="AV190" s="498"/>
      <c r="AW190" s="499"/>
      <c r="AX190" s="500">
        <f t="shared" si="35"/>
        <v>0</v>
      </c>
      <c r="AY190" s="458"/>
      <c r="AZ190" s="459"/>
      <c r="BA190" s="459"/>
      <c r="BB190" s="459"/>
      <c r="BC190" s="453"/>
      <c r="BE190" s="460">
        <f t="shared" si="30"/>
        <v>-80.146258003056829</v>
      </c>
      <c r="BF190" s="453">
        <v>100.85374199694317</v>
      </c>
      <c r="BG190" s="488">
        <f t="shared" si="31"/>
        <v>0.18847708450644518</v>
      </c>
      <c r="BH190" s="453">
        <v>100.85374199694317</v>
      </c>
      <c r="BI190" s="406">
        <f t="shared" si="32"/>
        <v>-0.26809440868353818</v>
      </c>
      <c r="BJ190" s="653"/>
      <c r="BK190" s="453"/>
      <c r="BL190" s="453">
        <v>100.85374199694317</v>
      </c>
      <c r="BM190" s="406">
        <f t="shared" si="33"/>
        <v>0.18847708450644518</v>
      </c>
      <c r="BO190" s="453">
        <v>100.85374199694317</v>
      </c>
      <c r="BP190" s="406">
        <f t="shared" si="34"/>
        <v>-0.26809440868353818</v>
      </c>
      <c r="BR190" s="454"/>
    </row>
    <row r="191" spans="1:70" ht="11.25">
      <c r="A191" s="11">
        <v>182</v>
      </c>
      <c r="B191" s="69" t="s">
        <v>271</v>
      </c>
      <c r="C191" s="11">
        <v>1</v>
      </c>
      <c r="D191" s="492">
        <v>0</v>
      </c>
      <c r="E191" s="492">
        <v>80322</v>
      </c>
      <c r="F191" s="492">
        <v>0</v>
      </c>
      <c r="G191" s="492">
        <v>0</v>
      </c>
      <c r="H191" s="492">
        <v>0</v>
      </c>
      <c r="I191" s="492">
        <v>0</v>
      </c>
      <c r="J191" s="492">
        <v>249701</v>
      </c>
      <c r="K191" s="492">
        <v>155219</v>
      </c>
      <c r="L191" s="492">
        <v>2150000</v>
      </c>
      <c r="M191" s="492">
        <v>0</v>
      </c>
      <c r="N191" s="492">
        <v>109933</v>
      </c>
      <c r="O191" s="492">
        <v>110208.07</v>
      </c>
      <c r="P191" s="492">
        <v>0</v>
      </c>
      <c r="Q191" s="492">
        <v>0</v>
      </c>
      <c r="R191" s="492">
        <v>0</v>
      </c>
      <c r="S191" s="492">
        <v>0</v>
      </c>
      <c r="T191" s="68" t="s">
        <v>760</v>
      </c>
      <c r="U191" s="68">
        <v>2855383.07</v>
      </c>
      <c r="V191" s="493">
        <v>5.1236503981795707</v>
      </c>
      <c r="W191" s="68"/>
      <c r="X191" s="668">
        <v>45765962.310000002</v>
      </c>
      <c r="Y191" s="547">
        <v>55729467.237158008</v>
      </c>
      <c r="Z191" s="68">
        <f t="shared" si="24"/>
        <v>9963504.9271580055</v>
      </c>
      <c r="AA191" s="68">
        <f t="shared" si="25"/>
        <v>510495.15987297235</v>
      </c>
      <c r="AB191" s="68"/>
      <c r="AC191" s="493">
        <f>+abvfnd25!AH191</f>
        <v>118.3427901450363</v>
      </c>
      <c r="AD191" s="493">
        <f t="shared" si="26"/>
        <v>120.65510980246452</v>
      </c>
      <c r="AE191" s="494">
        <f t="shared" si="27"/>
        <v>2.312319657428219</v>
      </c>
      <c r="AF191" s="657">
        <v>78</v>
      </c>
      <c r="AG191" s="547">
        <v>1</v>
      </c>
      <c r="AH191" s="493">
        <f t="shared" si="28"/>
        <v>120.65510980246452</v>
      </c>
      <c r="AI191" s="68"/>
      <c r="AJ191" s="68"/>
      <c r="AK191" s="458">
        <f>abvfnd25!AH191</f>
        <v>118.3427901450363</v>
      </c>
      <c r="AL191" s="455">
        <v>118.65715454909549</v>
      </c>
      <c r="AM191" s="458">
        <v>119.51685228195873</v>
      </c>
      <c r="AN191" s="458">
        <v>118.3427901450363</v>
      </c>
      <c r="AO191" s="456"/>
      <c r="AP191" s="493"/>
      <c r="AQ191" s="455"/>
      <c r="AR191" s="455"/>
      <c r="AS191" s="455"/>
      <c r="AT191" s="495">
        <f t="shared" si="29"/>
        <v>2.312319657428219</v>
      </c>
      <c r="AU191" s="455"/>
      <c r="AV191" s="498"/>
      <c r="AW191" s="499"/>
      <c r="AX191" s="500">
        <f t="shared" si="35"/>
        <v>0</v>
      </c>
      <c r="AY191" s="458"/>
      <c r="AZ191" s="459"/>
      <c r="BA191" s="459"/>
      <c r="BB191" s="459"/>
      <c r="BC191" s="453"/>
      <c r="BE191" s="460">
        <f t="shared" si="30"/>
        <v>-65.429215244442517</v>
      </c>
      <c r="BF191" s="453">
        <v>116.57078475555748</v>
      </c>
      <c r="BG191" s="488">
        <f t="shared" si="31"/>
        <v>-1.7720053894788208</v>
      </c>
      <c r="BH191" s="453">
        <v>116.57078475555748</v>
      </c>
      <c r="BI191" s="406">
        <f t="shared" si="32"/>
        <v>-4.0843250469070398</v>
      </c>
      <c r="BJ191" s="653"/>
      <c r="BK191" s="453"/>
      <c r="BL191" s="453">
        <v>116.57078475555748</v>
      </c>
      <c r="BM191" s="406">
        <f t="shared" si="33"/>
        <v>-1.7720053894788208</v>
      </c>
      <c r="BO191" s="453">
        <v>116.57078475555748</v>
      </c>
      <c r="BP191" s="406">
        <f t="shared" si="34"/>
        <v>-4.0843250469070398</v>
      </c>
      <c r="BR191" s="454"/>
    </row>
    <row r="192" spans="1:70" ht="11.25">
      <c r="A192" s="11">
        <v>183</v>
      </c>
      <c r="B192" s="69" t="s">
        <v>272</v>
      </c>
      <c r="C192" s="11">
        <v>0</v>
      </c>
      <c r="D192" s="492">
        <v>0</v>
      </c>
      <c r="E192" s="492">
        <v>0</v>
      </c>
      <c r="F192" s="492">
        <v>0</v>
      </c>
      <c r="G192" s="492">
        <v>0</v>
      </c>
      <c r="H192" s="492">
        <v>0</v>
      </c>
      <c r="I192" s="492">
        <v>0</v>
      </c>
      <c r="J192" s="492">
        <v>0</v>
      </c>
      <c r="K192" s="492">
        <v>0</v>
      </c>
      <c r="L192" s="492">
        <v>0</v>
      </c>
      <c r="M192" s="492">
        <v>0</v>
      </c>
      <c r="N192" s="492">
        <v>0</v>
      </c>
      <c r="O192" s="492">
        <v>0</v>
      </c>
      <c r="P192" s="492">
        <v>0</v>
      </c>
      <c r="Q192" s="492">
        <v>0</v>
      </c>
      <c r="R192" s="492">
        <v>0</v>
      </c>
      <c r="S192" s="492">
        <v>0</v>
      </c>
      <c r="T192" s="68">
        <v>0</v>
      </c>
      <c r="U192" s="68">
        <v>0</v>
      </c>
      <c r="V192" s="493">
        <v>0</v>
      </c>
      <c r="W192" s="68"/>
      <c r="X192" s="668">
        <v>52062.869999999995</v>
      </c>
      <c r="Y192" s="547">
        <v>55249</v>
      </c>
      <c r="Z192" s="68">
        <f t="shared" si="24"/>
        <v>3186.1300000000047</v>
      </c>
      <c r="AA192" s="68">
        <f t="shared" si="25"/>
        <v>0</v>
      </c>
      <c r="AB192" s="68"/>
      <c r="AC192" s="493">
        <f>+abvfnd25!AH192</f>
        <v>0</v>
      </c>
      <c r="AD192" s="493">
        <f t="shared" si="26"/>
        <v>0</v>
      </c>
      <c r="AE192" s="494">
        <f t="shared" si="27"/>
        <v>0</v>
      </c>
      <c r="AF192" s="657">
        <v>0</v>
      </c>
      <c r="AG192" s="547" t="s">
        <v>761</v>
      </c>
      <c r="AH192" s="493">
        <f t="shared" si="28"/>
        <v>0</v>
      </c>
      <c r="AI192" s="68"/>
      <c r="AJ192" s="68"/>
      <c r="AK192" s="458">
        <f>abvfnd25!AH192</f>
        <v>0</v>
      </c>
      <c r="AL192" s="455">
        <v>0</v>
      </c>
      <c r="AM192" s="458">
        <v>0</v>
      </c>
      <c r="AN192" s="458">
        <v>0</v>
      </c>
      <c r="AO192" s="456"/>
      <c r="AP192" s="493"/>
      <c r="AQ192" s="455"/>
      <c r="AR192" s="455"/>
      <c r="AS192" s="455"/>
      <c r="AT192" s="495">
        <f t="shared" si="29"/>
        <v>0</v>
      </c>
      <c r="AU192" s="455"/>
      <c r="AV192" s="498"/>
      <c r="AW192" s="499"/>
      <c r="AX192" s="500">
        <f t="shared" si="35"/>
        <v>0</v>
      </c>
      <c r="AY192" s="458"/>
      <c r="AZ192" s="459"/>
      <c r="BA192" s="459"/>
      <c r="BB192" s="459"/>
      <c r="BC192" s="453"/>
      <c r="BE192" s="460">
        <f t="shared" si="30"/>
        <v>-183</v>
      </c>
      <c r="BF192" s="453">
        <v>0</v>
      </c>
      <c r="BG192" s="488">
        <f t="shared" si="31"/>
        <v>0</v>
      </c>
      <c r="BH192" s="453">
        <v>0</v>
      </c>
      <c r="BI192" s="406">
        <f t="shared" si="32"/>
        <v>0</v>
      </c>
      <c r="BJ192" s="653"/>
      <c r="BK192" s="453"/>
      <c r="BL192" s="453">
        <v>0</v>
      </c>
      <c r="BM192" s="406">
        <f t="shared" si="33"/>
        <v>0</v>
      </c>
      <c r="BO192" s="453">
        <v>0</v>
      </c>
      <c r="BP192" s="406">
        <f t="shared" si="34"/>
        <v>0</v>
      </c>
      <c r="BR192" s="454"/>
    </row>
    <row r="193" spans="1:70" ht="11.25">
      <c r="A193" s="11">
        <v>184</v>
      </c>
      <c r="B193" s="69" t="s">
        <v>273</v>
      </c>
      <c r="C193" s="11">
        <v>1</v>
      </c>
      <c r="D193" s="492">
        <v>535041</v>
      </c>
      <c r="E193" s="492">
        <v>0</v>
      </c>
      <c r="F193" s="492">
        <v>0</v>
      </c>
      <c r="G193" s="492">
        <v>0</v>
      </c>
      <c r="H193" s="492">
        <v>0</v>
      </c>
      <c r="I193" s="492">
        <v>0</v>
      </c>
      <c r="J193" s="492">
        <v>314148</v>
      </c>
      <c r="K193" s="492">
        <v>280808</v>
      </c>
      <c r="L193" s="492">
        <v>0</v>
      </c>
      <c r="M193" s="492">
        <v>0</v>
      </c>
      <c r="N193" s="492">
        <v>1093</v>
      </c>
      <c r="O193" s="492">
        <v>1618.75</v>
      </c>
      <c r="P193" s="492">
        <v>0</v>
      </c>
      <c r="Q193" s="492">
        <v>0</v>
      </c>
      <c r="R193" s="492">
        <v>0</v>
      </c>
      <c r="S193" s="492">
        <v>0</v>
      </c>
      <c r="T193" s="68" t="s">
        <v>760</v>
      </c>
      <c r="U193" s="68">
        <v>1132708.75</v>
      </c>
      <c r="V193" s="493">
        <v>6.6477147018399778</v>
      </c>
      <c r="W193" s="68"/>
      <c r="X193" s="668">
        <v>8953831.1144600008</v>
      </c>
      <c r="Y193" s="547">
        <v>17039069.827808417</v>
      </c>
      <c r="Z193" s="68">
        <f t="shared" si="24"/>
        <v>8085238.7133484166</v>
      </c>
      <c r="AA193" s="68">
        <f t="shared" si="25"/>
        <v>537483.60262612021</v>
      </c>
      <c r="AB193" s="68"/>
      <c r="AC193" s="493">
        <f>+abvfnd25!AH193</f>
        <v>177.05425368898824</v>
      </c>
      <c r="AD193" s="493">
        <f t="shared" si="26"/>
        <v>184.29637564341635</v>
      </c>
      <c r="AE193" s="494">
        <f t="shared" si="27"/>
        <v>7.2421219544281143</v>
      </c>
      <c r="AF193" s="657">
        <v>1</v>
      </c>
      <c r="AG193" s="547">
        <v>1</v>
      </c>
      <c r="AH193" s="493">
        <f t="shared" si="28"/>
        <v>184.29637564341635</v>
      </c>
      <c r="AI193" s="68"/>
      <c r="AJ193" s="68"/>
      <c r="AK193" s="458">
        <f>abvfnd25!AH193</f>
        <v>177.05425368898824</v>
      </c>
      <c r="AL193" s="455">
        <v>176.95541300500543</v>
      </c>
      <c r="AM193" s="458">
        <v>177.26097898993191</v>
      </c>
      <c r="AN193" s="458">
        <v>177.05425368898824</v>
      </c>
      <c r="AO193" s="456"/>
      <c r="AP193" s="493"/>
      <c r="AQ193" s="455"/>
      <c r="AR193" s="455"/>
      <c r="AS193" s="455"/>
      <c r="AT193" s="495">
        <f t="shared" si="29"/>
        <v>7.2421219544281143</v>
      </c>
      <c r="AU193" s="455"/>
      <c r="AV193" s="498"/>
      <c r="AW193" s="499"/>
      <c r="AX193" s="500">
        <f t="shared" si="35"/>
        <v>0</v>
      </c>
      <c r="AY193" s="458"/>
      <c r="AZ193" s="459"/>
      <c r="BA193" s="459"/>
      <c r="BB193" s="459"/>
      <c r="BC193" s="453"/>
      <c r="BE193" s="460">
        <f t="shared" si="30"/>
        <v>-10.602757124487397</v>
      </c>
      <c r="BF193" s="453">
        <v>173.3972428755126</v>
      </c>
      <c r="BG193" s="488">
        <f t="shared" si="31"/>
        <v>-3.6570108134756367</v>
      </c>
      <c r="BH193" s="453">
        <v>173.3972428755126</v>
      </c>
      <c r="BI193" s="406">
        <f t="shared" si="32"/>
        <v>-10.899132767903751</v>
      </c>
      <c r="BJ193" s="653"/>
      <c r="BK193" s="453"/>
      <c r="BL193" s="453">
        <v>173.3972428755126</v>
      </c>
      <c r="BM193" s="406">
        <f t="shared" si="33"/>
        <v>-3.6570108134756367</v>
      </c>
      <c r="BO193" s="453">
        <v>173.3972428755126</v>
      </c>
      <c r="BP193" s="406">
        <f t="shared" si="34"/>
        <v>-10.899132767903751</v>
      </c>
      <c r="BR193" s="454"/>
    </row>
    <row r="194" spans="1:70" ht="11.25">
      <c r="A194" s="11">
        <v>185</v>
      </c>
      <c r="B194" s="69" t="s">
        <v>274</v>
      </c>
      <c r="C194" s="11">
        <v>1</v>
      </c>
      <c r="D194" s="492">
        <v>0</v>
      </c>
      <c r="E194" s="492">
        <v>108056</v>
      </c>
      <c r="F194" s="492">
        <v>0</v>
      </c>
      <c r="G194" s="492">
        <v>0</v>
      </c>
      <c r="H194" s="492">
        <v>0</v>
      </c>
      <c r="I194" s="492">
        <v>0</v>
      </c>
      <c r="J194" s="492">
        <v>2460509</v>
      </c>
      <c r="K194" s="492">
        <v>2715257</v>
      </c>
      <c r="L194" s="492">
        <v>1932232</v>
      </c>
      <c r="M194" s="492">
        <v>2504</v>
      </c>
      <c r="N194" s="492">
        <v>391486</v>
      </c>
      <c r="O194" s="492">
        <v>224996.38</v>
      </c>
      <c r="P194" s="492">
        <v>0</v>
      </c>
      <c r="Q194" s="492">
        <v>0</v>
      </c>
      <c r="R194" s="492">
        <v>0</v>
      </c>
      <c r="S194" s="492">
        <v>0</v>
      </c>
      <c r="T194" s="68" t="s">
        <v>762</v>
      </c>
      <c r="U194" s="68">
        <v>7835040.3799999999</v>
      </c>
      <c r="V194" s="493">
        <v>7.8552957339230263</v>
      </c>
      <c r="W194" s="68"/>
      <c r="X194" s="668">
        <v>86368278.706520006</v>
      </c>
      <c r="Y194" s="547">
        <v>99742143.967469573</v>
      </c>
      <c r="Z194" s="68">
        <f t="shared" si="24"/>
        <v>13373865.260949567</v>
      </c>
      <c r="AA194" s="68">
        <f t="shared" si="25"/>
        <v>1050556.667303985</v>
      </c>
      <c r="AB194" s="68"/>
      <c r="AC194" s="493">
        <f>+abvfnd25!AH194</f>
        <v>115.33602834637875</v>
      </c>
      <c r="AD194" s="493">
        <f t="shared" si="26"/>
        <v>114.26832718933797</v>
      </c>
      <c r="AE194" s="494">
        <f t="shared" si="27"/>
        <v>-1.0677011570407871</v>
      </c>
      <c r="AF194" s="657">
        <v>168</v>
      </c>
      <c r="AG194" s="547">
        <v>1</v>
      </c>
      <c r="AH194" s="493">
        <f t="shared" si="28"/>
        <v>114.26832718933797</v>
      </c>
      <c r="AI194" s="68"/>
      <c r="AJ194" s="68"/>
      <c r="AK194" s="458">
        <f>abvfnd25!AH194</f>
        <v>115.33602834637875</v>
      </c>
      <c r="AL194" s="455">
        <v>115.70357003051951</v>
      </c>
      <c r="AM194" s="458">
        <v>114.10213361401154</v>
      </c>
      <c r="AN194" s="458">
        <v>115.33602834637875</v>
      </c>
      <c r="AO194" s="456"/>
      <c r="AP194" s="493"/>
      <c r="AQ194" s="455"/>
      <c r="AR194" s="455"/>
      <c r="AS194" s="455"/>
      <c r="AT194" s="495">
        <f t="shared" si="29"/>
        <v>-1.0677011570407871</v>
      </c>
      <c r="AU194" s="455"/>
      <c r="AV194" s="498"/>
      <c r="AW194" s="499"/>
      <c r="AX194" s="500">
        <f t="shared" si="35"/>
        <v>0</v>
      </c>
      <c r="AY194" s="458"/>
      <c r="AZ194" s="459"/>
      <c r="BA194" s="459"/>
      <c r="BB194" s="459"/>
      <c r="BC194" s="453"/>
      <c r="BE194" s="460">
        <f t="shared" si="30"/>
        <v>-72.380671446243824</v>
      </c>
      <c r="BF194" s="453">
        <v>112.61932855375618</v>
      </c>
      <c r="BG194" s="488">
        <f t="shared" si="31"/>
        <v>-2.7166997926225775</v>
      </c>
      <c r="BH194" s="453">
        <v>112.61932855375618</v>
      </c>
      <c r="BI194" s="406">
        <f t="shared" si="32"/>
        <v>-1.6489986355817905</v>
      </c>
      <c r="BJ194" s="653"/>
      <c r="BK194" s="453"/>
      <c r="BL194" s="453">
        <v>112.61932855375618</v>
      </c>
      <c r="BM194" s="406">
        <f t="shared" si="33"/>
        <v>-2.7166997926225775</v>
      </c>
      <c r="BO194" s="453">
        <v>112.61932855375618</v>
      </c>
      <c r="BP194" s="406">
        <f t="shared" si="34"/>
        <v>-1.6489986355817905</v>
      </c>
      <c r="BR194" s="454"/>
    </row>
    <row r="195" spans="1:70" ht="11.25">
      <c r="A195" s="11">
        <v>186</v>
      </c>
      <c r="B195" s="69" t="s">
        <v>275</v>
      </c>
      <c r="C195" s="11">
        <v>1</v>
      </c>
      <c r="D195" s="492">
        <v>0</v>
      </c>
      <c r="E195" s="492">
        <v>0</v>
      </c>
      <c r="F195" s="492">
        <v>0</v>
      </c>
      <c r="G195" s="492">
        <v>0</v>
      </c>
      <c r="H195" s="492">
        <v>0</v>
      </c>
      <c r="I195" s="492">
        <v>0</v>
      </c>
      <c r="J195" s="492">
        <v>766541</v>
      </c>
      <c r="K195" s="492">
        <v>45000</v>
      </c>
      <c r="L195" s="492">
        <v>1158752</v>
      </c>
      <c r="M195" s="492">
        <v>0</v>
      </c>
      <c r="N195" s="492">
        <v>59086</v>
      </c>
      <c r="O195" s="492">
        <v>16074.03</v>
      </c>
      <c r="P195" s="492">
        <v>0</v>
      </c>
      <c r="Q195" s="492">
        <v>0</v>
      </c>
      <c r="R195" s="492">
        <v>0</v>
      </c>
      <c r="S195" s="492">
        <v>0</v>
      </c>
      <c r="T195" s="68" t="s">
        <v>760</v>
      </c>
      <c r="U195" s="68">
        <v>2045453.03</v>
      </c>
      <c r="V195" s="493">
        <v>6.2551247260275193</v>
      </c>
      <c r="W195" s="68"/>
      <c r="X195" s="668">
        <v>23480532.759999994</v>
      </c>
      <c r="Y195" s="547">
        <v>32700435.556286953</v>
      </c>
      <c r="Z195" s="68">
        <f t="shared" si="24"/>
        <v>9219902.7962869592</v>
      </c>
      <c r="AA195" s="68">
        <f t="shared" si="25"/>
        <v>576716.41952624824</v>
      </c>
      <c r="AB195" s="68"/>
      <c r="AC195" s="493">
        <f>+abvfnd25!AH195</f>
        <v>132.37093808155618</v>
      </c>
      <c r="AD195" s="493">
        <f t="shared" si="26"/>
        <v>136.81000965823361</v>
      </c>
      <c r="AE195" s="494">
        <f t="shared" si="27"/>
        <v>4.4390715766774349</v>
      </c>
      <c r="AF195" s="657">
        <v>10</v>
      </c>
      <c r="AG195" s="547">
        <v>1</v>
      </c>
      <c r="AH195" s="493">
        <f t="shared" si="28"/>
        <v>136.81000965823361</v>
      </c>
      <c r="AI195" s="68"/>
      <c r="AJ195" s="68"/>
      <c r="AK195" s="458">
        <f>abvfnd25!AH195</f>
        <v>132.37093808155618</v>
      </c>
      <c r="AL195" s="455">
        <v>132.3528606048653</v>
      </c>
      <c r="AM195" s="458">
        <v>134.82743012633867</v>
      </c>
      <c r="AN195" s="458">
        <v>132.37093808155618</v>
      </c>
      <c r="AO195" s="456"/>
      <c r="AP195" s="493"/>
      <c r="AQ195" s="455"/>
      <c r="AR195" s="455"/>
      <c r="AS195" s="455"/>
      <c r="AT195" s="495">
        <f t="shared" si="29"/>
        <v>4.4390715766774349</v>
      </c>
      <c r="AU195" s="455"/>
      <c r="AV195" s="498"/>
      <c r="AW195" s="499"/>
      <c r="AX195" s="500">
        <f t="shared" si="35"/>
        <v>0</v>
      </c>
      <c r="AY195" s="458"/>
      <c r="AZ195" s="459"/>
      <c r="BA195" s="459"/>
      <c r="BB195" s="459"/>
      <c r="BC195" s="453"/>
      <c r="BE195" s="460">
        <f t="shared" si="30"/>
        <v>-54.753333454060908</v>
      </c>
      <c r="BF195" s="453">
        <v>131.24666654593909</v>
      </c>
      <c r="BG195" s="488">
        <f t="shared" si="31"/>
        <v>-1.1242715356170834</v>
      </c>
      <c r="BH195" s="453">
        <v>131.24666654593909</v>
      </c>
      <c r="BI195" s="406">
        <f t="shared" si="32"/>
        <v>-5.5633431122945183</v>
      </c>
      <c r="BJ195" s="653"/>
      <c r="BK195" s="453"/>
      <c r="BL195" s="453">
        <v>131.24666654593909</v>
      </c>
      <c r="BM195" s="406">
        <f t="shared" si="33"/>
        <v>-1.1242715356170834</v>
      </c>
      <c r="BO195" s="453">
        <v>131.24666654593909</v>
      </c>
      <c r="BP195" s="406">
        <f t="shared" si="34"/>
        <v>-5.5633431122945183</v>
      </c>
      <c r="BR195" s="454"/>
    </row>
    <row r="196" spans="1:70" ht="11.25">
      <c r="A196" s="11">
        <v>187</v>
      </c>
      <c r="B196" s="69" t="s">
        <v>276</v>
      </c>
      <c r="C196" s="11">
        <v>1</v>
      </c>
      <c r="D196" s="492">
        <v>0</v>
      </c>
      <c r="E196" s="492">
        <v>0</v>
      </c>
      <c r="F196" s="492">
        <v>0</v>
      </c>
      <c r="G196" s="492">
        <v>0</v>
      </c>
      <c r="H196" s="492">
        <v>0</v>
      </c>
      <c r="I196" s="492">
        <v>0</v>
      </c>
      <c r="J196" s="492">
        <v>1260806.31</v>
      </c>
      <c r="K196" s="492">
        <v>552915</v>
      </c>
      <c r="L196" s="492">
        <v>485709.03</v>
      </c>
      <c r="M196" s="492">
        <v>0</v>
      </c>
      <c r="N196" s="492">
        <v>33416</v>
      </c>
      <c r="O196" s="492">
        <v>0</v>
      </c>
      <c r="P196" s="492">
        <v>0</v>
      </c>
      <c r="Q196" s="492">
        <v>0</v>
      </c>
      <c r="R196" s="492">
        <v>0</v>
      </c>
      <c r="S196" s="492">
        <v>0</v>
      </c>
      <c r="T196" s="68" t="s">
        <v>760</v>
      </c>
      <c r="U196" s="68">
        <v>2332846.34</v>
      </c>
      <c r="V196" s="493">
        <v>9.3469057961278867</v>
      </c>
      <c r="W196" s="68"/>
      <c r="X196" s="668">
        <v>14821764.156880002</v>
      </c>
      <c r="Y196" s="547">
        <v>24958487.77</v>
      </c>
      <c r="Z196" s="68">
        <f t="shared" si="24"/>
        <v>10136723.613119997</v>
      </c>
      <c r="AA196" s="68">
        <f t="shared" si="25"/>
        <v>947470.00693217723</v>
      </c>
      <c r="AB196" s="68"/>
      <c r="AC196" s="493">
        <f>+abvfnd25!AH196</f>
        <v>158.67566237351031</v>
      </c>
      <c r="AD196" s="493">
        <f t="shared" si="26"/>
        <v>161.99837960532065</v>
      </c>
      <c r="AE196" s="494">
        <f t="shared" si="27"/>
        <v>3.3227172318103442</v>
      </c>
      <c r="AF196" s="657">
        <v>2</v>
      </c>
      <c r="AG196" s="547">
        <v>1</v>
      </c>
      <c r="AH196" s="493">
        <f t="shared" si="28"/>
        <v>161.99837960532065</v>
      </c>
      <c r="AI196" s="68"/>
      <c r="AJ196" s="68"/>
      <c r="AK196" s="458">
        <f>abvfnd25!AH196</f>
        <v>158.67566237351031</v>
      </c>
      <c r="AL196" s="455">
        <v>158.95285852936826</v>
      </c>
      <c r="AM196" s="458">
        <v>158.49048730157699</v>
      </c>
      <c r="AN196" s="458">
        <v>158.67566237351031</v>
      </c>
      <c r="AO196" s="456"/>
      <c r="AP196" s="493"/>
      <c r="AQ196" s="455"/>
      <c r="AR196" s="455"/>
      <c r="AS196" s="455"/>
      <c r="AT196" s="495">
        <f t="shared" si="29"/>
        <v>3.3227172318103442</v>
      </c>
      <c r="AU196" s="455"/>
      <c r="AV196" s="498"/>
      <c r="AW196" s="499"/>
      <c r="AX196" s="500">
        <f t="shared" si="35"/>
        <v>0</v>
      </c>
      <c r="AY196" s="458"/>
      <c r="AZ196" s="459"/>
      <c r="BA196" s="459"/>
      <c r="BB196" s="459"/>
      <c r="BC196" s="453"/>
      <c r="BE196" s="460">
        <f t="shared" si="30"/>
        <v>-31.431194756306667</v>
      </c>
      <c r="BF196" s="453">
        <v>155.56880524369333</v>
      </c>
      <c r="BG196" s="488">
        <f t="shared" si="31"/>
        <v>-3.1068571298169729</v>
      </c>
      <c r="BH196" s="453">
        <v>155.56880524369333</v>
      </c>
      <c r="BI196" s="406">
        <f t="shared" si="32"/>
        <v>-6.4295743616273171</v>
      </c>
      <c r="BJ196" s="653"/>
      <c r="BK196" s="453"/>
      <c r="BL196" s="453">
        <v>155.56880524369333</v>
      </c>
      <c r="BM196" s="406">
        <f t="shared" si="33"/>
        <v>-3.1068571298169729</v>
      </c>
      <c r="BO196" s="453">
        <v>155.56880524369333</v>
      </c>
      <c r="BP196" s="406">
        <f t="shared" si="34"/>
        <v>-6.4295743616273171</v>
      </c>
      <c r="BR196" s="454"/>
    </row>
    <row r="197" spans="1:70" ht="11.25">
      <c r="A197" s="11">
        <v>188</v>
      </c>
      <c r="B197" s="69" t="s">
        <v>277</v>
      </c>
      <c r="C197" s="11">
        <v>0</v>
      </c>
      <c r="D197" s="492">
        <v>0</v>
      </c>
      <c r="E197" s="492">
        <v>0</v>
      </c>
      <c r="F197" s="492">
        <v>0</v>
      </c>
      <c r="G197" s="492">
        <v>0</v>
      </c>
      <c r="H197" s="492">
        <v>0</v>
      </c>
      <c r="I197" s="492">
        <v>0</v>
      </c>
      <c r="J197" s="492">
        <v>0</v>
      </c>
      <c r="K197" s="492">
        <v>0</v>
      </c>
      <c r="L197" s="492">
        <v>0</v>
      </c>
      <c r="M197" s="492">
        <v>0</v>
      </c>
      <c r="N197" s="492">
        <v>0</v>
      </c>
      <c r="O197" s="492">
        <v>0</v>
      </c>
      <c r="P197" s="492">
        <v>0</v>
      </c>
      <c r="Q197" s="492">
        <v>0</v>
      </c>
      <c r="R197" s="492">
        <v>0</v>
      </c>
      <c r="S197" s="492">
        <v>0</v>
      </c>
      <c r="T197" s="68">
        <v>0</v>
      </c>
      <c r="U197" s="68">
        <v>0</v>
      </c>
      <c r="V197" s="493">
        <v>0</v>
      </c>
      <c r="W197" s="68"/>
      <c r="X197" s="668">
        <v>121480.03</v>
      </c>
      <c r="Y197" s="547">
        <v>158733</v>
      </c>
      <c r="Z197" s="68">
        <f t="shared" si="24"/>
        <v>37252.97</v>
      </c>
      <c r="AA197" s="68">
        <f t="shared" si="25"/>
        <v>0</v>
      </c>
      <c r="AB197" s="68"/>
      <c r="AC197" s="493">
        <f>+abvfnd25!AH197</f>
        <v>0</v>
      </c>
      <c r="AD197" s="493">
        <f t="shared" si="26"/>
        <v>0</v>
      </c>
      <c r="AE197" s="494">
        <f t="shared" si="27"/>
        <v>0</v>
      </c>
      <c r="AF197" s="657">
        <v>0</v>
      </c>
      <c r="AG197" s="547" t="s">
        <v>761</v>
      </c>
      <c r="AH197" s="493">
        <f t="shared" si="28"/>
        <v>0</v>
      </c>
      <c r="AI197" s="68"/>
      <c r="AJ197" s="68"/>
      <c r="AK197" s="458">
        <f>abvfnd25!AH197</f>
        <v>0</v>
      </c>
      <c r="AL197" s="455">
        <v>0</v>
      </c>
      <c r="AM197" s="458">
        <v>0</v>
      </c>
      <c r="AN197" s="458">
        <v>0</v>
      </c>
      <c r="AO197" s="456"/>
      <c r="AP197" s="493"/>
      <c r="AQ197" s="455"/>
      <c r="AR197" s="455"/>
      <c r="AS197" s="455"/>
      <c r="AT197" s="495">
        <f t="shared" si="29"/>
        <v>0</v>
      </c>
      <c r="AU197" s="455"/>
      <c r="AV197" s="498"/>
      <c r="AW197" s="499"/>
      <c r="AX197" s="500">
        <f t="shared" si="35"/>
        <v>0</v>
      </c>
      <c r="AY197" s="458"/>
      <c r="AZ197" s="459"/>
      <c r="BA197" s="459"/>
      <c r="BB197" s="459"/>
      <c r="BC197" s="453"/>
      <c r="BE197" s="460">
        <f t="shared" si="30"/>
        <v>-188</v>
      </c>
      <c r="BF197" s="453">
        <v>0</v>
      </c>
      <c r="BG197" s="488">
        <f t="shared" si="31"/>
        <v>0</v>
      </c>
      <c r="BH197" s="453">
        <v>0</v>
      </c>
      <c r="BI197" s="406">
        <f t="shared" si="32"/>
        <v>0</v>
      </c>
      <c r="BJ197" s="653"/>
      <c r="BK197" s="453"/>
      <c r="BL197" s="453">
        <v>0</v>
      </c>
      <c r="BM197" s="406">
        <f t="shared" si="33"/>
        <v>0</v>
      </c>
      <c r="BO197" s="453">
        <v>0</v>
      </c>
      <c r="BP197" s="406">
        <f t="shared" si="34"/>
        <v>0</v>
      </c>
      <c r="BR197" s="454"/>
    </row>
    <row r="198" spans="1:70" ht="11.25">
      <c r="A198" s="11">
        <v>189</v>
      </c>
      <c r="B198" s="69" t="s">
        <v>278</v>
      </c>
      <c r="C198" s="11">
        <v>1</v>
      </c>
      <c r="D198" s="492">
        <v>0</v>
      </c>
      <c r="E198" s="492">
        <v>40808</v>
      </c>
      <c r="F198" s="492">
        <v>0</v>
      </c>
      <c r="G198" s="492">
        <v>0</v>
      </c>
      <c r="H198" s="492">
        <v>0</v>
      </c>
      <c r="I198" s="492">
        <v>619936</v>
      </c>
      <c r="J198" s="492">
        <v>2244025</v>
      </c>
      <c r="K198" s="492">
        <v>1948381</v>
      </c>
      <c r="L198" s="492">
        <v>1988508</v>
      </c>
      <c r="M198" s="492">
        <v>7358</v>
      </c>
      <c r="N198" s="492">
        <v>14571</v>
      </c>
      <c r="O198" s="492">
        <v>28763.7</v>
      </c>
      <c r="P198" s="492">
        <v>0</v>
      </c>
      <c r="Q198" s="492">
        <v>0</v>
      </c>
      <c r="R198" s="492">
        <v>0</v>
      </c>
      <c r="S198" s="492">
        <v>0</v>
      </c>
      <c r="T198" s="68" t="s">
        <v>762</v>
      </c>
      <c r="U198" s="68">
        <v>6892350.7000000002</v>
      </c>
      <c r="V198" s="493">
        <v>7.9083261705893975</v>
      </c>
      <c r="W198" s="68"/>
      <c r="X198" s="668">
        <v>58361210.542160012</v>
      </c>
      <c r="Y198" s="547">
        <v>87153090.949033558</v>
      </c>
      <c r="Z198" s="68">
        <f t="shared" si="24"/>
        <v>28791880.406873547</v>
      </c>
      <c r="AA198" s="68">
        <f t="shared" si="25"/>
        <v>2276955.8132215817</v>
      </c>
      <c r="AB198" s="68"/>
      <c r="AC198" s="493">
        <f>+abvfnd25!AH198</f>
        <v>139.67418692790602</v>
      </c>
      <c r="AD198" s="493">
        <f t="shared" si="26"/>
        <v>145.43244450780821</v>
      </c>
      <c r="AE198" s="494">
        <f t="shared" si="27"/>
        <v>5.7582575799021924</v>
      </c>
      <c r="AF198" s="657">
        <v>18</v>
      </c>
      <c r="AG198" s="547">
        <v>1</v>
      </c>
      <c r="AH198" s="493">
        <f t="shared" si="28"/>
        <v>145.43244450780821</v>
      </c>
      <c r="AI198" s="68"/>
      <c r="AJ198" s="68"/>
      <c r="AK198" s="458">
        <f>abvfnd25!AH198</f>
        <v>139.67418692790602</v>
      </c>
      <c r="AL198" s="455">
        <v>140.23256425909346</v>
      </c>
      <c r="AM198" s="458">
        <v>137.48484887959239</v>
      </c>
      <c r="AN198" s="458">
        <v>139.67418692790602</v>
      </c>
      <c r="AO198" s="456"/>
      <c r="AP198" s="493"/>
      <c r="AQ198" s="455"/>
      <c r="AR198" s="455"/>
      <c r="AS198" s="455"/>
      <c r="AT198" s="495">
        <f t="shared" si="29"/>
        <v>5.7582575799021924</v>
      </c>
      <c r="AU198" s="455"/>
      <c r="AV198" s="498"/>
      <c r="AW198" s="499"/>
      <c r="AX198" s="500">
        <f t="shared" si="35"/>
        <v>0</v>
      </c>
      <c r="AY198" s="458"/>
      <c r="AZ198" s="459"/>
      <c r="BA198" s="459"/>
      <c r="BB198" s="459"/>
      <c r="BC198" s="453"/>
      <c r="BE198" s="460">
        <f t="shared" si="30"/>
        <v>-54.84499321674798</v>
      </c>
      <c r="BF198" s="453">
        <v>134.15500678325202</v>
      </c>
      <c r="BG198" s="488">
        <f t="shared" si="31"/>
        <v>-5.5191801446540012</v>
      </c>
      <c r="BH198" s="453">
        <v>134.15500678325202</v>
      </c>
      <c r="BI198" s="406">
        <f t="shared" si="32"/>
        <v>-11.277437724556194</v>
      </c>
      <c r="BJ198" s="653"/>
      <c r="BK198" s="453"/>
      <c r="BL198" s="453">
        <v>134.15500678325202</v>
      </c>
      <c r="BM198" s="406">
        <f t="shared" si="33"/>
        <v>-5.5191801446540012</v>
      </c>
      <c r="BO198" s="453">
        <v>134.15500678325202</v>
      </c>
      <c r="BP198" s="406">
        <f t="shared" si="34"/>
        <v>-11.277437724556194</v>
      </c>
      <c r="BR198" s="454"/>
    </row>
    <row r="199" spans="1:70" ht="11.25">
      <c r="A199" s="11">
        <v>190</v>
      </c>
      <c r="B199" s="69" t="s">
        <v>279</v>
      </c>
      <c r="C199" s="11">
        <v>0</v>
      </c>
      <c r="D199" s="492">
        <v>0</v>
      </c>
      <c r="E199" s="492">
        <v>0</v>
      </c>
      <c r="F199" s="492">
        <v>0</v>
      </c>
      <c r="G199" s="492">
        <v>0</v>
      </c>
      <c r="H199" s="492">
        <v>0</v>
      </c>
      <c r="I199" s="492">
        <v>0</v>
      </c>
      <c r="J199" s="492">
        <v>0</v>
      </c>
      <c r="K199" s="492">
        <v>0</v>
      </c>
      <c r="L199" s="492">
        <v>0</v>
      </c>
      <c r="M199" s="492">
        <v>18030</v>
      </c>
      <c r="N199" s="492">
        <v>28115</v>
      </c>
      <c r="O199" s="492">
        <v>0</v>
      </c>
      <c r="P199" s="492">
        <v>0</v>
      </c>
      <c r="Q199" s="492">
        <v>0</v>
      </c>
      <c r="R199" s="492">
        <v>0</v>
      </c>
      <c r="S199" s="492">
        <v>0</v>
      </c>
      <c r="T199" s="68">
        <v>0</v>
      </c>
      <c r="U199" s="68">
        <v>46145</v>
      </c>
      <c r="V199" s="493">
        <v>0</v>
      </c>
      <c r="W199" s="68"/>
      <c r="X199" s="668">
        <v>234621.64000000004</v>
      </c>
      <c r="Y199" s="547">
        <v>312153.73</v>
      </c>
      <c r="Z199" s="68">
        <f t="shared" si="24"/>
        <v>77532.089999999938</v>
      </c>
      <c r="AA199" s="68">
        <f t="shared" si="25"/>
        <v>0</v>
      </c>
      <c r="AB199" s="68"/>
      <c r="AC199" s="493">
        <f>+abvfnd25!AH199</f>
        <v>0</v>
      </c>
      <c r="AD199" s="493">
        <f t="shared" si="26"/>
        <v>0</v>
      </c>
      <c r="AE199" s="494">
        <f t="shared" si="27"/>
        <v>0</v>
      </c>
      <c r="AF199" s="657">
        <v>0</v>
      </c>
      <c r="AG199" s="547" t="s">
        <v>761</v>
      </c>
      <c r="AH199" s="493">
        <f t="shared" si="28"/>
        <v>0</v>
      </c>
      <c r="AI199" s="68"/>
      <c r="AJ199" s="68"/>
      <c r="AK199" s="458">
        <f>abvfnd25!AH199</f>
        <v>0</v>
      </c>
      <c r="AL199" s="455">
        <v>0</v>
      </c>
      <c r="AM199" s="458">
        <v>0</v>
      </c>
      <c r="AN199" s="458">
        <v>0</v>
      </c>
      <c r="AO199" s="456"/>
      <c r="AP199" s="493"/>
      <c r="AQ199" s="455"/>
      <c r="AR199" s="455"/>
      <c r="AS199" s="455"/>
      <c r="AT199" s="495">
        <f t="shared" si="29"/>
        <v>0</v>
      </c>
      <c r="AU199" s="455"/>
      <c r="AV199" s="498"/>
      <c r="AW199" s="499"/>
      <c r="AX199" s="500">
        <f t="shared" si="35"/>
        <v>0</v>
      </c>
      <c r="AY199" s="458"/>
      <c r="AZ199" s="459"/>
      <c r="BA199" s="459"/>
      <c r="BB199" s="459"/>
      <c r="BC199" s="453"/>
      <c r="BE199" s="460">
        <f t="shared" si="30"/>
        <v>-190</v>
      </c>
      <c r="BF199" s="453">
        <v>0</v>
      </c>
      <c r="BG199" s="488">
        <f t="shared" si="31"/>
        <v>0</v>
      </c>
      <c r="BH199" s="453">
        <v>0</v>
      </c>
      <c r="BI199" s="406">
        <f t="shared" si="32"/>
        <v>0</v>
      </c>
      <c r="BJ199" s="653"/>
      <c r="BK199" s="453"/>
      <c r="BL199" s="453">
        <v>0</v>
      </c>
      <c r="BM199" s="406">
        <f t="shared" si="33"/>
        <v>0</v>
      </c>
      <c r="BO199" s="453">
        <v>0</v>
      </c>
      <c r="BP199" s="406">
        <f t="shared" si="34"/>
        <v>0</v>
      </c>
      <c r="BR199" s="454"/>
    </row>
    <row r="200" spans="1:70" ht="11.25">
      <c r="A200" s="11">
        <v>191</v>
      </c>
      <c r="B200" s="69" t="s">
        <v>280</v>
      </c>
      <c r="C200" s="11">
        <v>1</v>
      </c>
      <c r="D200" s="492">
        <v>0</v>
      </c>
      <c r="E200" s="492">
        <v>146347</v>
      </c>
      <c r="F200" s="492">
        <v>0</v>
      </c>
      <c r="G200" s="492">
        <v>0</v>
      </c>
      <c r="H200" s="492">
        <v>0</v>
      </c>
      <c r="I200" s="492">
        <v>0</v>
      </c>
      <c r="J200" s="492">
        <v>220946</v>
      </c>
      <c r="K200" s="492">
        <v>0</v>
      </c>
      <c r="L200" s="492">
        <v>637000</v>
      </c>
      <c r="M200" s="492">
        <v>1213</v>
      </c>
      <c r="N200" s="492">
        <v>90102</v>
      </c>
      <c r="O200" s="492">
        <v>37760.730000000003</v>
      </c>
      <c r="P200" s="492">
        <v>0</v>
      </c>
      <c r="Q200" s="492">
        <v>0</v>
      </c>
      <c r="R200" s="492">
        <v>0</v>
      </c>
      <c r="S200" s="492">
        <v>0</v>
      </c>
      <c r="T200" s="68" t="s">
        <v>760</v>
      </c>
      <c r="U200" s="68">
        <v>1133368.73</v>
      </c>
      <c r="V200" s="493">
        <v>7.1933546882596859</v>
      </c>
      <c r="W200" s="68"/>
      <c r="X200" s="668">
        <v>11784464.360000001</v>
      </c>
      <c r="Y200" s="547">
        <v>15755774.309999999</v>
      </c>
      <c r="Z200" s="68">
        <f t="shared" si="24"/>
        <v>3971309.9499999974</v>
      </c>
      <c r="AA200" s="68">
        <f t="shared" si="25"/>
        <v>285670.41047364817</v>
      </c>
      <c r="AB200" s="68"/>
      <c r="AC200" s="493">
        <f>+abvfnd25!AH200</f>
        <v>125.13309537312853</v>
      </c>
      <c r="AD200" s="493">
        <f t="shared" si="26"/>
        <v>131.2754099544525</v>
      </c>
      <c r="AE200" s="494">
        <f t="shared" si="27"/>
        <v>6.1423145813239728</v>
      </c>
      <c r="AF200" s="657">
        <v>31</v>
      </c>
      <c r="AG200" s="547">
        <v>1</v>
      </c>
      <c r="AH200" s="493">
        <f t="shared" si="28"/>
        <v>131.2754099544525</v>
      </c>
      <c r="AI200" s="68"/>
      <c r="AJ200" s="68"/>
      <c r="AK200" s="458">
        <f>abvfnd25!AH200</f>
        <v>125.13309537312853</v>
      </c>
      <c r="AL200" s="455">
        <v>128.97097032226912</v>
      </c>
      <c r="AM200" s="458">
        <v>126.87029817943039</v>
      </c>
      <c r="AN200" s="458">
        <v>125.13309537312853</v>
      </c>
      <c r="AO200" s="456"/>
      <c r="AP200" s="493"/>
      <c r="AQ200" s="455"/>
      <c r="AR200" s="455"/>
      <c r="AS200" s="455"/>
      <c r="AT200" s="495">
        <f t="shared" si="29"/>
        <v>6.1423145813239728</v>
      </c>
      <c r="AU200" s="455"/>
      <c r="AV200" s="498"/>
      <c r="AW200" s="499"/>
      <c r="AX200" s="500">
        <f t="shared" si="35"/>
        <v>0</v>
      </c>
      <c r="AY200" s="458"/>
      <c r="AZ200" s="459"/>
      <c r="BA200" s="459"/>
      <c r="BB200" s="459"/>
      <c r="BC200" s="453"/>
      <c r="BE200" s="460">
        <f t="shared" si="30"/>
        <v>-62.029029677730875</v>
      </c>
      <c r="BF200" s="453">
        <v>128.97097032226912</v>
      </c>
      <c r="BG200" s="488">
        <f t="shared" si="31"/>
        <v>3.8378749491405983</v>
      </c>
      <c r="BH200" s="453">
        <v>128.97097032226912</v>
      </c>
      <c r="BI200" s="406">
        <f t="shared" si="32"/>
        <v>-2.3044396321833744</v>
      </c>
      <c r="BJ200" s="653"/>
      <c r="BK200" s="453"/>
      <c r="BL200" s="453">
        <v>128.97097032226912</v>
      </c>
      <c r="BM200" s="406">
        <f t="shared" si="33"/>
        <v>3.8378749491405983</v>
      </c>
      <c r="BO200" s="453">
        <v>128.97097032226912</v>
      </c>
      <c r="BP200" s="406">
        <f t="shared" si="34"/>
        <v>-2.3044396321833744</v>
      </c>
      <c r="BR200" s="454"/>
    </row>
    <row r="201" spans="1:70" ht="11.25">
      <c r="A201" s="11">
        <v>192</v>
      </c>
      <c r="B201" s="69" t="s">
        <v>281</v>
      </c>
      <c r="C201" s="11">
        <v>0</v>
      </c>
      <c r="D201" s="492">
        <v>0</v>
      </c>
      <c r="E201" s="492">
        <v>0</v>
      </c>
      <c r="F201" s="492">
        <v>0</v>
      </c>
      <c r="G201" s="492">
        <v>0</v>
      </c>
      <c r="H201" s="492">
        <v>0</v>
      </c>
      <c r="I201" s="492">
        <v>0</v>
      </c>
      <c r="J201" s="492">
        <v>0</v>
      </c>
      <c r="K201" s="492">
        <v>0</v>
      </c>
      <c r="L201" s="492">
        <v>0</v>
      </c>
      <c r="M201" s="492">
        <v>0</v>
      </c>
      <c r="N201" s="492">
        <v>0</v>
      </c>
      <c r="O201" s="492">
        <v>0</v>
      </c>
      <c r="P201" s="492">
        <v>0</v>
      </c>
      <c r="Q201" s="492">
        <v>0</v>
      </c>
      <c r="R201" s="492">
        <v>0</v>
      </c>
      <c r="S201" s="492">
        <v>0</v>
      </c>
      <c r="T201" s="68">
        <v>0</v>
      </c>
      <c r="U201" s="68">
        <v>0</v>
      </c>
      <c r="V201" s="493">
        <v>0</v>
      </c>
      <c r="W201" s="68"/>
      <c r="X201" s="668">
        <v>17354.29</v>
      </c>
      <c r="Y201" s="547">
        <v>23850</v>
      </c>
      <c r="Z201" s="68">
        <f t="shared" si="24"/>
        <v>6495.7099999999991</v>
      </c>
      <c r="AA201" s="68">
        <f t="shared" si="25"/>
        <v>0</v>
      </c>
      <c r="AB201" s="68"/>
      <c r="AC201" s="493">
        <f>+abvfnd25!AH201</f>
        <v>0</v>
      </c>
      <c r="AD201" s="493">
        <f t="shared" si="26"/>
        <v>0</v>
      </c>
      <c r="AE201" s="494">
        <f t="shared" si="27"/>
        <v>0</v>
      </c>
      <c r="AF201" s="657">
        <v>0</v>
      </c>
      <c r="AG201" s="547" t="s">
        <v>761</v>
      </c>
      <c r="AH201" s="493">
        <f t="shared" si="28"/>
        <v>0</v>
      </c>
      <c r="AI201" s="68"/>
      <c r="AJ201" s="68"/>
      <c r="AK201" s="458">
        <f>abvfnd25!AH201</f>
        <v>0</v>
      </c>
      <c r="AL201" s="455">
        <v>0</v>
      </c>
      <c r="AM201" s="458">
        <v>0</v>
      </c>
      <c r="AN201" s="458">
        <v>0</v>
      </c>
      <c r="AO201" s="456"/>
      <c r="AP201" s="493"/>
      <c r="AQ201" s="455"/>
      <c r="AR201" s="455"/>
      <c r="AS201" s="455"/>
      <c r="AT201" s="495">
        <f t="shared" si="29"/>
        <v>0</v>
      </c>
      <c r="AU201" s="455"/>
      <c r="AV201" s="498"/>
      <c r="AW201" s="499"/>
      <c r="AX201" s="500">
        <f t="shared" si="35"/>
        <v>0</v>
      </c>
      <c r="AY201" s="458"/>
      <c r="AZ201" s="459"/>
      <c r="BA201" s="459"/>
      <c r="BB201" s="459"/>
      <c r="BC201" s="453"/>
      <c r="BE201" s="460">
        <f t="shared" si="30"/>
        <v>-192</v>
      </c>
      <c r="BF201" s="453">
        <v>0</v>
      </c>
      <c r="BG201" s="488">
        <f t="shared" si="31"/>
        <v>0</v>
      </c>
      <c r="BH201" s="453">
        <v>0</v>
      </c>
      <c r="BI201" s="406">
        <f t="shared" si="32"/>
        <v>0</v>
      </c>
      <c r="BJ201" s="653"/>
      <c r="BK201" s="453"/>
      <c r="BL201" s="453">
        <v>0</v>
      </c>
      <c r="BM201" s="406">
        <f t="shared" si="33"/>
        <v>0</v>
      </c>
      <c r="BO201" s="453">
        <v>0</v>
      </c>
      <c r="BP201" s="406">
        <f t="shared" si="34"/>
        <v>0</v>
      </c>
      <c r="BR201" s="454"/>
    </row>
    <row r="202" spans="1:70" ht="11.25">
      <c r="A202" s="11">
        <v>193</v>
      </c>
      <c r="B202" s="69" t="s">
        <v>282</v>
      </c>
      <c r="C202" s="11">
        <v>0</v>
      </c>
      <c r="D202" s="492">
        <v>0</v>
      </c>
      <c r="E202" s="492">
        <v>0</v>
      </c>
      <c r="F202" s="492">
        <v>0</v>
      </c>
      <c r="G202" s="492">
        <v>0</v>
      </c>
      <c r="H202" s="492">
        <v>0</v>
      </c>
      <c r="I202" s="492">
        <v>0</v>
      </c>
      <c r="J202" s="492">
        <v>0</v>
      </c>
      <c r="K202" s="492">
        <v>0</v>
      </c>
      <c r="L202" s="492">
        <v>0</v>
      </c>
      <c r="M202" s="492">
        <v>0</v>
      </c>
      <c r="N202" s="492">
        <v>0</v>
      </c>
      <c r="O202" s="492">
        <v>0</v>
      </c>
      <c r="P202" s="492">
        <v>0</v>
      </c>
      <c r="Q202" s="492">
        <v>0</v>
      </c>
      <c r="R202" s="492">
        <v>0</v>
      </c>
      <c r="S202" s="492">
        <v>0</v>
      </c>
      <c r="T202" s="68">
        <v>0</v>
      </c>
      <c r="U202" s="68">
        <v>0</v>
      </c>
      <c r="V202" s="493">
        <v>0</v>
      </c>
      <c r="W202" s="68"/>
      <c r="X202" s="668">
        <v>0</v>
      </c>
      <c r="Y202" s="547">
        <v>0</v>
      </c>
      <c r="Z202" s="68">
        <f t="shared" ref="Z202:Z265" si="36">IF(Y202-X202&gt;0,Y202-X202,0)</f>
        <v>0</v>
      </c>
      <c r="AA202" s="68">
        <f t="shared" ref="AA202:AA265" si="37">V202*0.01*Z202</f>
        <v>0</v>
      </c>
      <c r="AB202" s="68"/>
      <c r="AC202" s="493">
        <f>+abvfnd25!AH202</f>
        <v>0</v>
      </c>
      <c r="AD202" s="493">
        <f t="shared" ref="AD202:AD265" si="38">IFERROR(IF(C202=1,(Y202-AA202)/X202*100,0),"")</f>
        <v>0</v>
      </c>
      <c r="AE202" s="494">
        <f t="shared" ref="AE202:AE265" si="39">AD202-AC202</f>
        <v>0</v>
      </c>
      <c r="AF202" s="657">
        <v>0</v>
      </c>
      <c r="AG202" s="547" t="s">
        <v>761</v>
      </c>
      <c r="AH202" s="493">
        <f t="shared" ref="AH202:AH265" si="40">IF(AG202=1,AD202,AC202)</f>
        <v>0</v>
      </c>
      <c r="AI202" s="68"/>
      <c r="AJ202" s="68"/>
      <c r="AK202" s="458">
        <f>abvfnd25!AH202</f>
        <v>0</v>
      </c>
      <c r="AL202" s="455">
        <v>0</v>
      </c>
      <c r="AM202" s="458">
        <v>0</v>
      </c>
      <c r="AN202" s="458">
        <v>0</v>
      </c>
      <c r="AO202" s="456"/>
      <c r="AP202" s="493"/>
      <c r="AQ202" s="455"/>
      <c r="AR202" s="455"/>
      <c r="AS202" s="455"/>
      <c r="AT202" s="495">
        <f t="shared" si="29"/>
        <v>0</v>
      </c>
      <c r="AU202" s="455"/>
      <c r="AV202" s="498"/>
      <c r="AW202" s="499"/>
      <c r="AX202" s="500">
        <f t="shared" si="35"/>
        <v>0</v>
      </c>
      <c r="AY202" s="458"/>
      <c r="AZ202" s="459"/>
      <c r="BA202" s="459"/>
      <c r="BB202" s="459"/>
      <c r="BC202" s="453"/>
      <c r="BE202" s="460">
        <f t="shared" si="30"/>
        <v>-193</v>
      </c>
      <c r="BF202" s="453">
        <v>0</v>
      </c>
      <c r="BG202" s="488">
        <f t="shared" si="31"/>
        <v>0</v>
      </c>
      <c r="BH202" s="453">
        <v>0</v>
      </c>
      <c r="BI202" s="406">
        <f t="shared" si="32"/>
        <v>0</v>
      </c>
      <c r="BJ202" s="653"/>
      <c r="BK202" s="453"/>
      <c r="BL202" s="453">
        <v>0</v>
      </c>
      <c r="BM202" s="406">
        <f t="shared" si="33"/>
        <v>0</v>
      </c>
      <c r="BO202" s="453">
        <v>0</v>
      </c>
      <c r="BP202" s="406">
        <f t="shared" si="34"/>
        <v>0</v>
      </c>
      <c r="BR202" s="454"/>
    </row>
    <row r="203" spans="1:70" ht="11.25">
      <c r="A203" s="11">
        <v>194</v>
      </c>
      <c r="B203" s="69" t="s">
        <v>283</v>
      </c>
      <c r="C203" s="11">
        <v>0</v>
      </c>
      <c r="D203" s="492">
        <v>0</v>
      </c>
      <c r="E203" s="492">
        <v>0</v>
      </c>
      <c r="F203" s="492">
        <v>0</v>
      </c>
      <c r="G203" s="492">
        <v>0</v>
      </c>
      <c r="H203" s="492">
        <v>0</v>
      </c>
      <c r="I203" s="492">
        <v>0</v>
      </c>
      <c r="J203" s="492">
        <v>0</v>
      </c>
      <c r="K203" s="492">
        <v>0</v>
      </c>
      <c r="L203" s="492">
        <v>0</v>
      </c>
      <c r="M203" s="492">
        <v>0</v>
      </c>
      <c r="N203" s="492">
        <v>0</v>
      </c>
      <c r="O203" s="492">
        <v>0</v>
      </c>
      <c r="P203" s="492">
        <v>0</v>
      </c>
      <c r="Q203" s="492">
        <v>0</v>
      </c>
      <c r="R203" s="492">
        <v>0</v>
      </c>
      <c r="S203" s="492">
        <v>0</v>
      </c>
      <c r="T203" s="68">
        <v>0</v>
      </c>
      <c r="U203" s="68">
        <v>0</v>
      </c>
      <c r="V203" s="493">
        <v>0</v>
      </c>
      <c r="W203" s="68"/>
      <c r="X203" s="668">
        <v>121480.03</v>
      </c>
      <c r="Y203" s="547">
        <v>126130</v>
      </c>
      <c r="Z203" s="68">
        <f t="shared" si="36"/>
        <v>4649.9700000000012</v>
      </c>
      <c r="AA203" s="68">
        <f t="shared" si="37"/>
        <v>0</v>
      </c>
      <c r="AB203" s="68"/>
      <c r="AC203" s="493">
        <f>+abvfnd25!AH203</f>
        <v>0</v>
      </c>
      <c r="AD203" s="493">
        <f t="shared" si="38"/>
        <v>0</v>
      </c>
      <c r="AE203" s="494">
        <f t="shared" si="39"/>
        <v>0</v>
      </c>
      <c r="AF203" s="657">
        <v>0</v>
      </c>
      <c r="AG203" s="547" t="s">
        <v>761</v>
      </c>
      <c r="AH203" s="493">
        <f t="shared" si="40"/>
        <v>0</v>
      </c>
      <c r="AI203" s="68"/>
      <c r="AJ203" s="68"/>
      <c r="AK203" s="458">
        <f>abvfnd25!AH203</f>
        <v>0</v>
      </c>
      <c r="AL203" s="455">
        <v>0</v>
      </c>
      <c r="AM203" s="458">
        <v>0</v>
      </c>
      <c r="AN203" s="458">
        <v>0</v>
      </c>
      <c r="AO203" s="456"/>
      <c r="AP203" s="493"/>
      <c r="AQ203" s="455"/>
      <c r="AR203" s="455"/>
      <c r="AS203" s="455"/>
      <c r="AT203" s="495">
        <f t="shared" ref="AT203:AT266" si="41">AH203-AN203</f>
        <v>0</v>
      </c>
      <c r="AU203" s="455"/>
      <c r="AV203" s="498"/>
      <c r="AW203" s="499"/>
      <c r="AX203" s="500">
        <f t="shared" si="35"/>
        <v>0</v>
      </c>
      <c r="AY203" s="458"/>
      <c r="AZ203" s="459"/>
      <c r="BA203" s="459"/>
      <c r="BB203" s="459"/>
      <c r="BC203" s="453"/>
      <c r="BE203" s="460">
        <f t="shared" ref="BE203:BE266" si="42">BF203-A203</f>
        <v>-194</v>
      </c>
      <c r="BF203" s="453">
        <v>0</v>
      </c>
      <c r="BG203" s="488">
        <f t="shared" ref="BG203:BG266" si="43">+BF203-AK203</f>
        <v>0</v>
      </c>
      <c r="BH203" s="453">
        <v>0</v>
      </c>
      <c r="BI203" s="406">
        <f t="shared" ref="BI203:BI266" si="44">+BH203-AH203</f>
        <v>0</v>
      </c>
      <c r="BJ203" s="653"/>
      <c r="BK203" s="453"/>
      <c r="BL203" s="453">
        <v>0</v>
      </c>
      <c r="BM203" s="406">
        <f t="shared" ref="BM203:BM266" si="45">+BL203-AC203</f>
        <v>0</v>
      </c>
      <c r="BO203" s="453">
        <v>0</v>
      </c>
      <c r="BP203" s="406">
        <f t="shared" ref="BP203:BP266" si="46">+BO203-AH203</f>
        <v>0</v>
      </c>
      <c r="BR203" s="454"/>
    </row>
    <row r="204" spans="1:70" ht="11.25">
      <c r="A204" s="11">
        <v>195</v>
      </c>
      <c r="B204" s="69" t="s">
        <v>284</v>
      </c>
      <c r="C204" s="11">
        <v>0</v>
      </c>
      <c r="D204" s="492">
        <v>0</v>
      </c>
      <c r="E204" s="492">
        <v>0</v>
      </c>
      <c r="F204" s="492">
        <v>0</v>
      </c>
      <c r="G204" s="492">
        <v>0</v>
      </c>
      <c r="H204" s="492">
        <v>0</v>
      </c>
      <c r="I204" s="492">
        <v>0</v>
      </c>
      <c r="J204" s="492">
        <v>0</v>
      </c>
      <c r="K204" s="492">
        <v>0</v>
      </c>
      <c r="L204" s="492">
        <v>0</v>
      </c>
      <c r="M204" s="492">
        <v>0</v>
      </c>
      <c r="N204" s="492">
        <v>0</v>
      </c>
      <c r="O204" s="492">
        <v>0</v>
      </c>
      <c r="P204" s="492">
        <v>0</v>
      </c>
      <c r="Q204" s="492">
        <v>0</v>
      </c>
      <c r="R204" s="492">
        <v>0</v>
      </c>
      <c r="S204" s="492">
        <v>0</v>
      </c>
      <c r="T204" s="68">
        <v>0</v>
      </c>
      <c r="U204" s="68">
        <v>0</v>
      </c>
      <c r="V204" s="493">
        <v>0</v>
      </c>
      <c r="W204" s="68"/>
      <c r="X204" s="668">
        <v>50509.919999999998</v>
      </c>
      <c r="Y204" s="547">
        <v>213976</v>
      </c>
      <c r="Z204" s="68">
        <f t="shared" si="36"/>
        <v>163466.08000000002</v>
      </c>
      <c r="AA204" s="68">
        <f t="shared" si="37"/>
        <v>0</v>
      </c>
      <c r="AB204" s="68"/>
      <c r="AC204" s="493">
        <f>+abvfnd25!AH204</f>
        <v>0</v>
      </c>
      <c r="AD204" s="493">
        <f t="shared" si="38"/>
        <v>0</v>
      </c>
      <c r="AE204" s="494">
        <f t="shared" si="39"/>
        <v>0</v>
      </c>
      <c r="AF204" s="657">
        <v>0</v>
      </c>
      <c r="AG204" s="547" t="s">
        <v>761</v>
      </c>
      <c r="AH204" s="493">
        <f t="shared" si="40"/>
        <v>0</v>
      </c>
      <c r="AI204" s="68"/>
      <c r="AJ204" s="68"/>
      <c r="AK204" s="458">
        <f>abvfnd25!AH204</f>
        <v>0</v>
      </c>
      <c r="AL204" s="455">
        <v>0</v>
      </c>
      <c r="AM204" s="458">
        <v>0</v>
      </c>
      <c r="AN204" s="458">
        <v>0</v>
      </c>
      <c r="AO204" s="456"/>
      <c r="AP204" s="493"/>
      <c r="AQ204" s="455"/>
      <c r="AR204" s="455"/>
      <c r="AS204" s="455"/>
      <c r="AT204" s="495">
        <f t="shared" si="41"/>
        <v>0</v>
      </c>
      <c r="AU204" s="455"/>
      <c r="AV204" s="498"/>
      <c r="AW204" s="499"/>
      <c r="AX204" s="500">
        <f t="shared" ref="AX204:AX267" si="47">IFERROR(AW204-AV204,"")</f>
        <v>0</v>
      </c>
      <c r="AY204" s="458"/>
      <c r="AZ204" s="459"/>
      <c r="BA204" s="459"/>
      <c r="BB204" s="459"/>
      <c r="BC204" s="453"/>
      <c r="BE204" s="460">
        <f t="shared" si="42"/>
        <v>-195</v>
      </c>
      <c r="BF204" s="453">
        <v>0</v>
      </c>
      <c r="BG204" s="488">
        <f t="shared" si="43"/>
        <v>0</v>
      </c>
      <c r="BH204" s="453">
        <v>0</v>
      </c>
      <c r="BI204" s="406">
        <f t="shared" si="44"/>
        <v>0</v>
      </c>
      <c r="BJ204" s="653"/>
      <c r="BK204" s="453"/>
      <c r="BL204" s="453">
        <v>0</v>
      </c>
      <c r="BM204" s="406">
        <f t="shared" si="45"/>
        <v>0</v>
      </c>
      <c r="BO204" s="453">
        <v>0</v>
      </c>
      <c r="BP204" s="406">
        <f t="shared" si="46"/>
        <v>0</v>
      </c>
      <c r="BR204" s="454"/>
    </row>
    <row r="205" spans="1:70" ht="11.25">
      <c r="A205" s="11">
        <v>196</v>
      </c>
      <c r="B205" s="69" t="s">
        <v>285</v>
      </c>
      <c r="C205" s="11">
        <v>1</v>
      </c>
      <c r="D205" s="492">
        <v>0</v>
      </c>
      <c r="E205" s="492">
        <v>0</v>
      </c>
      <c r="F205" s="492">
        <v>0</v>
      </c>
      <c r="G205" s="492">
        <v>0</v>
      </c>
      <c r="H205" s="492">
        <v>0</v>
      </c>
      <c r="I205" s="492">
        <v>0</v>
      </c>
      <c r="J205" s="492">
        <v>635800</v>
      </c>
      <c r="K205" s="492">
        <v>10000</v>
      </c>
      <c r="L205" s="492">
        <v>113797</v>
      </c>
      <c r="M205" s="492">
        <v>66168</v>
      </c>
      <c r="N205" s="492">
        <v>0</v>
      </c>
      <c r="O205" s="492">
        <v>20070.12</v>
      </c>
      <c r="P205" s="492">
        <v>0</v>
      </c>
      <c r="Q205" s="492">
        <v>0</v>
      </c>
      <c r="R205" s="492">
        <v>0</v>
      </c>
      <c r="S205" s="492">
        <v>0</v>
      </c>
      <c r="T205" s="68" t="s">
        <v>762</v>
      </c>
      <c r="U205" s="68">
        <v>845835.12</v>
      </c>
      <c r="V205" s="493">
        <v>14.975998662777412</v>
      </c>
      <c r="W205" s="68"/>
      <c r="X205" s="668">
        <v>3159072.39</v>
      </c>
      <c r="Y205" s="547">
        <v>5647938.0043102475</v>
      </c>
      <c r="Z205" s="68">
        <f t="shared" si="36"/>
        <v>2488865.6143102474</v>
      </c>
      <c r="AA205" s="68">
        <f t="shared" si="37"/>
        <v>372732.48111742944</v>
      </c>
      <c r="AB205" s="68"/>
      <c r="AC205" s="493">
        <f>+abvfnd25!AH205</f>
        <v>174.11716697508027</v>
      </c>
      <c r="AD205" s="493">
        <f t="shared" si="38"/>
        <v>166.98590193410598</v>
      </c>
      <c r="AE205" s="494">
        <f t="shared" si="39"/>
        <v>-7.1312650409742844</v>
      </c>
      <c r="AF205" s="657">
        <v>11</v>
      </c>
      <c r="AG205" s="547">
        <v>1</v>
      </c>
      <c r="AH205" s="493">
        <f t="shared" si="40"/>
        <v>166.98590193410598</v>
      </c>
      <c r="AI205" s="68"/>
      <c r="AJ205" s="68"/>
      <c r="AK205" s="458">
        <f>abvfnd25!AH205</f>
        <v>174.11716697508027</v>
      </c>
      <c r="AL205" s="455">
        <v>175.44362718121636</v>
      </c>
      <c r="AM205" s="458">
        <v>165.15509444157627</v>
      </c>
      <c r="AN205" s="458">
        <v>174.11716697508027</v>
      </c>
      <c r="AO205" s="456"/>
      <c r="AP205" s="493"/>
      <c r="AQ205" s="455"/>
      <c r="AR205" s="455"/>
      <c r="AS205" s="455"/>
      <c r="AT205" s="495">
        <f t="shared" si="41"/>
        <v>-7.1312650409742844</v>
      </c>
      <c r="AU205" s="455"/>
      <c r="AV205" s="498"/>
      <c r="AW205" s="499"/>
      <c r="AX205" s="500">
        <f t="shared" si="47"/>
        <v>0</v>
      </c>
      <c r="AY205" s="458"/>
      <c r="AZ205" s="459"/>
      <c r="BA205" s="459"/>
      <c r="BB205" s="459"/>
      <c r="BC205" s="453"/>
      <c r="BE205" s="460">
        <f t="shared" si="42"/>
        <v>-33.266629148845169</v>
      </c>
      <c r="BF205" s="453">
        <v>162.73337085115483</v>
      </c>
      <c r="BG205" s="488">
        <f t="shared" si="43"/>
        <v>-11.383796123925435</v>
      </c>
      <c r="BH205" s="453">
        <v>162.73337085115483</v>
      </c>
      <c r="BI205" s="406">
        <f t="shared" si="44"/>
        <v>-4.2525310829511511</v>
      </c>
      <c r="BJ205" s="653"/>
      <c r="BK205" s="453"/>
      <c r="BL205" s="453">
        <v>162.73337085115483</v>
      </c>
      <c r="BM205" s="406">
        <f t="shared" si="45"/>
        <v>-11.383796123925435</v>
      </c>
      <c r="BO205" s="453">
        <v>162.73337085115483</v>
      </c>
      <c r="BP205" s="406">
        <f t="shared" si="46"/>
        <v>-4.2525310829511511</v>
      </c>
      <c r="BR205" s="454"/>
    </row>
    <row r="206" spans="1:70" ht="11.25">
      <c r="A206" s="11">
        <v>197</v>
      </c>
      <c r="B206" s="69" t="s">
        <v>286</v>
      </c>
      <c r="C206" s="11">
        <v>1</v>
      </c>
      <c r="D206" s="492">
        <v>0</v>
      </c>
      <c r="E206" s="492">
        <v>1000000</v>
      </c>
      <c r="F206" s="492">
        <v>0</v>
      </c>
      <c r="G206" s="492">
        <v>0</v>
      </c>
      <c r="H206" s="492">
        <v>0</v>
      </c>
      <c r="I206" s="492">
        <v>0</v>
      </c>
      <c r="J206" s="492">
        <v>0</v>
      </c>
      <c r="K206" s="492">
        <v>0</v>
      </c>
      <c r="L206" s="492">
        <v>1884121</v>
      </c>
      <c r="M206" s="492">
        <v>1762</v>
      </c>
      <c r="N206" s="492">
        <v>0</v>
      </c>
      <c r="O206" s="492">
        <v>3654</v>
      </c>
      <c r="P206" s="492">
        <v>0</v>
      </c>
      <c r="Q206" s="492">
        <v>0</v>
      </c>
      <c r="R206" s="492">
        <v>0</v>
      </c>
      <c r="S206" s="492">
        <v>0</v>
      </c>
      <c r="T206" s="68" t="s">
        <v>762</v>
      </c>
      <c r="U206" s="68">
        <v>2889537</v>
      </c>
      <c r="V206" s="493">
        <v>5.3912635623207219</v>
      </c>
      <c r="W206" s="68"/>
      <c r="X206" s="668">
        <v>27110453.819999997</v>
      </c>
      <c r="Y206" s="547">
        <v>53596656.268019125</v>
      </c>
      <c r="Z206" s="68">
        <f t="shared" si="36"/>
        <v>26486202.448019128</v>
      </c>
      <c r="AA206" s="68">
        <f t="shared" si="37"/>
        <v>1427940.9816225544</v>
      </c>
      <c r="AB206" s="68"/>
      <c r="AC206" s="493">
        <f>+abvfnd25!AH206</f>
        <v>191.790671962141</v>
      </c>
      <c r="AD206" s="493">
        <f t="shared" si="38"/>
        <v>192.43025451647188</v>
      </c>
      <c r="AE206" s="494">
        <f t="shared" si="39"/>
        <v>0.63958255433087174</v>
      </c>
      <c r="AF206" s="657">
        <v>2</v>
      </c>
      <c r="AG206" s="547">
        <v>1</v>
      </c>
      <c r="AH206" s="493">
        <f t="shared" si="40"/>
        <v>192.43025451647188</v>
      </c>
      <c r="AI206" s="68"/>
      <c r="AJ206" s="68"/>
      <c r="AK206" s="458">
        <f>abvfnd25!AH206</f>
        <v>191.790671962141</v>
      </c>
      <c r="AL206" s="455">
        <v>194.18924961299879</v>
      </c>
      <c r="AM206" s="458">
        <v>186.74278171204028</v>
      </c>
      <c r="AN206" s="458">
        <v>191.790671962141</v>
      </c>
      <c r="AO206" s="456"/>
      <c r="AP206" s="493"/>
      <c r="AQ206" s="455"/>
      <c r="AR206" s="455"/>
      <c r="AS206" s="455"/>
      <c r="AT206" s="495">
        <f t="shared" si="41"/>
        <v>0.63958255433087174</v>
      </c>
      <c r="AU206" s="455"/>
      <c r="AV206" s="498"/>
      <c r="AW206" s="499"/>
      <c r="AX206" s="500">
        <f t="shared" si="47"/>
        <v>0</v>
      </c>
      <c r="AY206" s="458"/>
      <c r="AZ206" s="459"/>
      <c r="BA206" s="459"/>
      <c r="BB206" s="459"/>
      <c r="BC206" s="453"/>
      <c r="BE206" s="460">
        <f t="shared" si="42"/>
        <v>-13.51269969004025</v>
      </c>
      <c r="BF206" s="453">
        <v>183.48730030995975</v>
      </c>
      <c r="BG206" s="488">
        <f t="shared" si="43"/>
        <v>-8.3033716521812551</v>
      </c>
      <c r="BH206" s="453">
        <v>183.48730030995975</v>
      </c>
      <c r="BI206" s="406">
        <f t="shared" si="44"/>
        <v>-8.9429542065121268</v>
      </c>
      <c r="BJ206" s="653"/>
      <c r="BK206" s="453"/>
      <c r="BL206" s="453">
        <v>183.48730030995975</v>
      </c>
      <c r="BM206" s="406">
        <f t="shared" si="45"/>
        <v>-8.3033716521812551</v>
      </c>
      <c r="BO206" s="453">
        <v>183.48730030995975</v>
      </c>
      <c r="BP206" s="406">
        <f t="shared" si="46"/>
        <v>-8.9429542065121268</v>
      </c>
      <c r="BR206" s="454"/>
    </row>
    <row r="207" spans="1:70" ht="11.25">
      <c r="A207" s="11">
        <v>198</v>
      </c>
      <c r="B207" s="69" t="s">
        <v>287</v>
      </c>
      <c r="C207" s="11">
        <v>1</v>
      </c>
      <c r="D207" s="492">
        <v>0</v>
      </c>
      <c r="E207" s="492">
        <v>0</v>
      </c>
      <c r="F207" s="492">
        <v>0</v>
      </c>
      <c r="G207" s="492">
        <v>0</v>
      </c>
      <c r="H207" s="492">
        <v>0</v>
      </c>
      <c r="I207" s="492">
        <v>0</v>
      </c>
      <c r="J207" s="492">
        <v>3436610</v>
      </c>
      <c r="K207" s="492">
        <v>1390235</v>
      </c>
      <c r="L207" s="492">
        <v>2130336</v>
      </c>
      <c r="M207" s="492">
        <v>22995</v>
      </c>
      <c r="N207" s="492">
        <v>31046</v>
      </c>
      <c r="O207" s="492">
        <v>18354</v>
      </c>
      <c r="P207" s="492">
        <v>0</v>
      </c>
      <c r="Q207" s="492">
        <v>0</v>
      </c>
      <c r="R207" s="492">
        <v>0</v>
      </c>
      <c r="S207" s="492">
        <v>0</v>
      </c>
      <c r="T207" s="68" t="s">
        <v>760</v>
      </c>
      <c r="U207" s="68">
        <v>7029576</v>
      </c>
      <c r="V207" s="493">
        <v>6.3265739452525338</v>
      </c>
      <c r="W207" s="68"/>
      <c r="X207" s="668">
        <v>70521736.71668002</v>
      </c>
      <c r="Y207" s="547">
        <v>111111891.85222436</v>
      </c>
      <c r="Z207" s="68">
        <f t="shared" si="36"/>
        <v>40590155.135544345</v>
      </c>
      <c r="AA207" s="68">
        <f t="shared" si="37"/>
        <v>2567966.1791429319</v>
      </c>
      <c r="AB207" s="68"/>
      <c r="AC207" s="493">
        <f>+abvfnd25!AH207</f>
        <v>148.71979754688601</v>
      </c>
      <c r="AD207" s="493">
        <f t="shared" si="38"/>
        <v>153.91555955173789</v>
      </c>
      <c r="AE207" s="494">
        <f t="shared" si="39"/>
        <v>5.195762004851872</v>
      </c>
      <c r="AF207" s="657">
        <v>14</v>
      </c>
      <c r="AG207" s="547">
        <v>1</v>
      </c>
      <c r="AH207" s="493">
        <f t="shared" si="40"/>
        <v>153.91555955173789</v>
      </c>
      <c r="AI207" s="68"/>
      <c r="AJ207" s="68"/>
      <c r="AK207" s="458">
        <f>abvfnd25!AH207</f>
        <v>148.71979754688601</v>
      </c>
      <c r="AL207" s="455">
        <v>148.72517372165785</v>
      </c>
      <c r="AM207" s="458">
        <v>147.17039012400636</v>
      </c>
      <c r="AN207" s="458">
        <v>148.71979754688601</v>
      </c>
      <c r="AO207" s="456"/>
      <c r="AP207" s="493"/>
      <c r="AQ207" s="455"/>
      <c r="AR207" s="455"/>
      <c r="AS207" s="455"/>
      <c r="AT207" s="495">
        <f t="shared" si="41"/>
        <v>5.195762004851872</v>
      </c>
      <c r="AU207" s="455"/>
      <c r="AV207" s="498"/>
      <c r="AW207" s="499"/>
      <c r="AX207" s="500">
        <f t="shared" si="47"/>
        <v>0</v>
      </c>
      <c r="AY207" s="458"/>
      <c r="AZ207" s="459"/>
      <c r="BA207" s="459"/>
      <c r="BB207" s="459"/>
      <c r="BC207" s="453"/>
      <c r="BE207" s="460">
        <f t="shared" si="42"/>
        <v>-45.852005577275008</v>
      </c>
      <c r="BF207" s="453">
        <v>152.14799442272499</v>
      </c>
      <c r="BG207" s="488">
        <f t="shared" si="43"/>
        <v>3.428196875838978</v>
      </c>
      <c r="BH207" s="453">
        <v>152.14799442272499</v>
      </c>
      <c r="BI207" s="406">
        <f t="shared" si="44"/>
        <v>-1.767565129012894</v>
      </c>
      <c r="BJ207" s="653"/>
      <c r="BK207" s="453"/>
      <c r="BL207" s="453">
        <v>152.14799442272499</v>
      </c>
      <c r="BM207" s="406">
        <f t="shared" si="45"/>
        <v>3.428196875838978</v>
      </c>
      <c r="BO207" s="453">
        <v>152.14799442272499</v>
      </c>
      <c r="BP207" s="406">
        <f t="shared" si="46"/>
        <v>-1.767565129012894</v>
      </c>
      <c r="BR207" s="454"/>
    </row>
    <row r="208" spans="1:70" ht="11.25">
      <c r="A208" s="11">
        <v>199</v>
      </c>
      <c r="B208" s="69" t="s">
        <v>288</v>
      </c>
      <c r="C208" s="11">
        <v>1</v>
      </c>
      <c r="D208" s="492">
        <v>0</v>
      </c>
      <c r="E208" s="492">
        <v>49060</v>
      </c>
      <c r="F208" s="492">
        <v>0</v>
      </c>
      <c r="G208" s="492">
        <v>0</v>
      </c>
      <c r="H208" s="492">
        <v>0</v>
      </c>
      <c r="I208" s="492">
        <v>170983</v>
      </c>
      <c r="J208" s="492">
        <v>3886837</v>
      </c>
      <c r="K208" s="492">
        <v>1606847</v>
      </c>
      <c r="L208" s="492">
        <v>1991987.85</v>
      </c>
      <c r="M208" s="492">
        <v>44275</v>
      </c>
      <c r="N208" s="492">
        <v>564</v>
      </c>
      <c r="O208" s="492">
        <v>4462.1499999999996</v>
      </c>
      <c r="P208" s="492">
        <v>0</v>
      </c>
      <c r="Q208" s="492">
        <v>0</v>
      </c>
      <c r="R208" s="492">
        <v>0</v>
      </c>
      <c r="S208" s="492">
        <v>0</v>
      </c>
      <c r="T208" s="68" t="s">
        <v>760</v>
      </c>
      <c r="U208" s="68">
        <v>7755016</v>
      </c>
      <c r="V208" s="493">
        <v>5.3082530209325061</v>
      </c>
      <c r="W208" s="68"/>
      <c r="X208" s="668">
        <v>74618544.113240004</v>
      </c>
      <c r="Y208" s="547">
        <v>146093563.53999999</v>
      </c>
      <c r="Z208" s="68">
        <f t="shared" si="36"/>
        <v>71475019.426759988</v>
      </c>
      <c r="AA208" s="68">
        <f t="shared" si="37"/>
        <v>3794074.8779330826</v>
      </c>
      <c r="AB208" s="68"/>
      <c r="AC208" s="493">
        <f>+abvfnd25!AH208</f>
        <v>179.55044707105336</v>
      </c>
      <c r="AD208" s="493">
        <f t="shared" si="38"/>
        <v>190.70257983875337</v>
      </c>
      <c r="AE208" s="494">
        <f t="shared" si="39"/>
        <v>11.15213276770001</v>
      </c>
      <c r="AF208" s="657">
        <v>3</v>
      </c>
      <c r="AG208" s="547">
        <v>1</v>
      </c>
      <c r="AH208" s="493">
        <f t="shared" si="40"/>
        <v>190.70257983875337</v>
      </c>
      <c r="AI208" s="68"/>
      <c r="AJ208" s="68"/>
      <c r="AK208" s="458">
        <f>abvfnd25!AH208</f>
        <v>179.55044707105336</v>
      </c>
      <c r="AL208" s="455">
        <v>178.94011472312633</v>
      </c>
      <c r="AM208" s="458">
        <v>179.87482453539576</v>
      </c>
      <c r="AN208" s="458">
        <v>179.55044707105336</v>
      </c>
      <c r="AO208" s="456"/>
      <c r="AP208" s="493"/>
      <c r="AQ208" s="455"/>
      <c r="AR208" s="455"/>
      <c r="AS208" s="455"/>
      <c r="AT208" s="495">
        <f t="shared" si="41"/>
        <v>11.15213276770001</v>
      </c>
      <c r="AU208" s="455"/>
      <c r="AV208" s="498"/>
      <c r="AW208" s="499"/>
      <c r="AX208" s="500">
        <f t="shared" si="47"/>
        <v>0</v>
      </c>
      <c r="AY208" s="458"/>
      <c r="AZ208" s="459"/>
      <c r="BA208" s="459"/>
      <c r="BB208" s="459"/>
      <c r="BC208" s="453"/>
      <c r="BE208" s="460">
        <f t="shared" si="42"/>
        <v>-25.481260646380036</v>
      </c>
      <c r="BF208" s="453">
        <v>173.51873935361996</v>
      </c>
      <c r="BG208" s="488">
        <f t="shared" si="43"/>
        <v>-6.0317077174333917</v>
      </c>
      <c r="BH208" s="453">
        <v>173.51873935361996</v>
      </c>
      <c r="BI208" s="406">
        <f t="shared" si="44"/>
        <v>-17.183840485133402</v>
      </c>
      <c r="BJ208" s="653"/>
      <c r="BK208" s="453"/>
      <c r="BL208" s="453">
        <v>173.51873935361996</v>
      </c>
      <c r="BM208" s="406">
        <f t="shared" si="45"/>
        <v>-6.0317077174333917</v>
      </c>
      <c r="BO208" s="453">
        <v>173.51873935361996</v>
      </c>
      <c r="BP208" s="406">
        <f t="shared" si="46"/>
        <v>-17.183840485133402</v>
      </c>
      <c r="BR208" s="454"/>
    </row>
    <row r="209" spans="1:70" s="406" customFormat="1" ht="11.25">
      <c r="A209" s="11">
        <v>200</v>
      </c>
      <c r="B209" s="69" t="s">
        <v>289</v>
      </c>
      <c r="C209" s="11">
        <v>0</v>
      </c>
      <c r="D209" s="492">
        <v>0</v>
      </c>
      <c r="E209" s="492">
        <v>0</v>
      </c>
      <c r="F209" s="492">
        <v>0</v>
      </c>
      <c r="G209" s="492">
        <v>0</v>
      </c>
      <c r="H209" s="492">
        <v>0</v>
      </c>
      <c r="I209" s="492">
        <v>0</v>
      </c>
      <c r="J209" s="492">
        <v>0</v>
      </c>
      <c r="K209" s="492">
        <v>0</v>
      </c>
      <c r="L209" s="492">
        <v>0</v>
      </c>
      <c r="M209" s="492">
        <v>0</v>
      </c>
      <c r="N209" s="492">
        <v>0</v>
      </c>
      <c r="O209" s="492">
        <v>0</v>
      </c>
      <c r="P209" s="492">
        <v>0</v>
      </c>
      <c r="Q209" s="492">
        <v>0</v>
      </c>
      <c r="R209" s="492">
        <v>0</v>
      </c>
      <c r="S209" s="492">
        <v>0</v>
      </c>
      <c r="T209" s="68">
        <v>0</v>
      </c>
      <c r="U209" s="68">
        <v>0</v>
      </c>
      <c r="V209" s="493">
        <v>0</v>
      </c>
      <c r="W209" s="68"/>
      <c r="X209" s="668">
        <v>123072.46</v>
      </c>
      <c r="Y209" s="547">
        <v>344458</v>
      </c>
      <c r="Z209" s="68">
        <f t="shared" si="36"/>
        <v>221385.53999999998</v>
      </c>
      <c r="AA209" s="68">
        <f t="shared" si="37"/>
        <v>0</v>
      </c>
      <c r="AB209" s="68"/>
      <c r="AC209" s="493">
        <f>+abvfnd25!AH209</f>
        <v>0</v>
      </c>
      <c r="AD209" s="493">
        <f t="shared" si="38"/>
        <v>0</v>
      </c>
      <c r="AE209" s="494">
        <f t="shared" si="39"/>
        <v>0</v>
      </c>
      <c r="AF209" s="657">
        <v>0</v>
      </c>
      <c r="AG209" s="547" t="s">
        <v>761</v>
      </c>
      <c r="AH209" s="493">
        <f t="shared" si="40"/>
        <v>0</v>
      </c>
      <c r="AI209" s="68"/>
      <c r="AJ209" s="68"/>
      <c r="AK209" s="458">
        <f>abvfnd25!AH209</f>
        <v>0</v>
      </c>
      <c r="AL209" s="455">
        <v>0</v>
      </c>
      <c r="AM209" s="458">
        <v>0</v>
      </c>
      <c r="AN209" s="458">
        <v>0</v>
      </c>
      <c r="AO209" s="456"/>
      <c r="AP209" s="493"/>
      <c r="AQ209" s="455"/>
      <c r="AR209" s="455"/>
      <c r="AS209" s="455"/>
      <c r="AT209" s="495">
        <f t="shared" si="41"/>
        <v>0</v>
      </c>
      <c r="AU209" s="455"/>
      <c r="AV209" s="498"/>
      <c r="AW209" s="499"/>
      <c r="AX209" s="500">
        <f t="shared" si="47"/>
        <v>0</v>
      </c>
      <c r="AY209" s="458"/>
      <c r="AZ209" s="459"/>
      <c r="BA209" s="459"/>
      <c r="BB209" s="459"/>
      <c r="BC209" s="453"/>
      <c r="BE209" s="460">
        <f t="shared" si="42"/>
        <v>-200</v>
      </c>
      <c r="BF209" s="453">
        <v>0</v>
      </c>
      <c r="BG209" s="488">
        <f t="shared" si="43"/>
        <v>0</v>
      </c>
      <c r="BH209" s="453">
        <v>0</v>
      </c>
      <c r="BI209" s="406">
        <f t="shared" si="44"/>
        <v>0</v>
      </c>
      <c r="BJ209" s="653"/>
      <c r="BK209" s="453"/>
      <c r="BL209" s="453">
        <v>0</v>
      </c>
      <c r="BM209" s="406">
        <f t="shared" si="45"/>
        <v>0</v>
      </c>
      <c r="BO209" s="453">
        <v>0</v>
      </c>
      <c r="BP209" s="406">
        <f t="shared" si="46"/>
        <v>0</v>
      </c>
      <c r="BR209" s="454"/>
    </row>
    <row r="210" spans="1:70" s="406" customFormat="1" ht="11.25">
      <c r="A210" s="11">
        <v>201</v>
      </c>
      <c r="B210" s="69" t="s">
        <v>290</v>
      </c>
      <c r="C210" s="11">
        <v>1</v>
      </c>
      <c r="D210" s="492">
        <v>9892395</v>
      </c>
      <c r="E210" s="492">
        <v>0</v>
      </c>
      <c r="F210" s="492">
        <v>0</v>
      </c>
      <c r="G210" s="492">
        <v>0</v>
      </c>
      <c r="H210" s="492">
        <v>0</v>
      </c>
      <c r="I210" s="492">
        <v>750000</v>
      </c>
      <c r="J210" s="492">
        <v>4610000</v>
      </c>
      <c r="K210" s="492">
        <v>2600000</v>
      </c>
      <c r="L210" s="492">
        <v>125675</v>
      </c>
      <c r="M210" s="492">
        <v>48067</v>
      </c>
      <c r="N210" s="492">
        <v>334460</v>
      </c>
      <c r="O210" s="492">
        <v>2313489.92</v>
      </c>
      <c r="P210" s="492">
        <v>0</v>
      </c>
      <c r="Q210" s="492">
        <v>0</v>
      </c>
      <c r="R210" s="492">
        <v>0</v>
      </c>
      <c r="S210" s="492">
        <v>0</v>
      </c>
      <c r="T210" s="68" t="s">
        <v>760</v>
      </c>
      <c r="U210" s="68">
        <v>20674086.920000002</v>
      </c>
      <c r="V210" s="493">
        <v>7.0155089637567478</v>
      </c>
      <c r="W210" s="68"/>
      <c r="X210" s="668">
        <v>295054094.75999993</v>
      </c>
      <c r="Y210" s="547">
        <v>294691190.99990714</v>
      </c>
      <c r="Z210" s="68">
        <f t="shared" si="36"/>
        <v>0</v>
      </c>
      <c r="AA210" s="68">
        <f t="shared" si="37"/>
        <v>0</v>
      </c>
      <c r="AB210" s="68"/>
      <c r="AC210" s="493">
        <f>+abvfnd25!AH210</f>
        <v>99.869175872337394</v>
      </c>
      <c r="AD210" s="493">
        <f t="shared" si="38"/>
        <v>99.877004330210028</v>
      </c>
      <c r="AE210" s="494">
        <f t="shared" si="39"/>
        <v>7.828457872633976E-3</v>
      </c>
      <c r="AF210" s="657">
        <v>1552</v>
      </c>
      <c r="AG210" s="547">
        <v>1</v>
      </c>
      <c r="AH210" s="493">
        <f t="shared" si="40"/>
        <v>99.877004330210028</v>
      </c>
      <c r="AI210" s="68"/>
      <c r="AJ210" s="68"/>
      <c r="AK210" s="458">
        <f>abvfnd25!AH210</f>
        <v>99.869175872337394</v>
      </c>
      <c r="AL210" s="455">
        <v>100.12537030530335</v>
      </c>
      <c r="AM210" s="458">
        <v>100.00000007614595</v>
      </c>
      <c r="AN210" s="458">
        <v>99.869175872337394</v>
      </c>
      <c r="AO210" s="456"/>
      <c r="AP210" s="493"/>
      <c r="AQ210" s="455"/>
      <c r="AR210" s="455"/>
      <c r="AS210" s="455"/>
      <c r="AT210" s="495">
        <f t="shared" si="41"/>
        <v>7.828457872633976E-3</v>
      </c>
      <c r="AU210" s="455"/>
      <c r="AV210" s="498"/>
      <c r="AW210" s="499"/>
      <c r="AX210" s="500">
        <f t="shared" si="47"/>
        <v>0</v>
      </c>
      <c r="AY210" s="458"/>
      <c r="AZ210" s="459"/>
      <c r="BA210" s="459"/>
      <c r="BB210" s="459"/>
      <c r="BC210" s="453"/>
      <c r="BE210" s="460">
        <f t="shared" si="42"/>
        <v>-100.47548262967044</v>
      </c>
      <c r="BF210" s="453">
        <v>100.52451737032956</v>
      </c>
      <c r="BG210" s="488">
        <f t="shared" si="43"/>
        <v>0.65534149799216834</v>
      </c>
      <c r="BH210" s="453">
        <v>100.52451737032956</v>
      </c>
      <c r="BI210" s="406">
        <f t="shared" si="44"/>
        <v>0.64751304011953437</v>
      </c>
      <c r="BJ210" s="653"/>
      <c r="BK210" s="453"/>
      <c r="BL210" s="453">
        <v>100.52451737032956</v>
      </c>
      <c r="BM210" s="406">
        <f t="shared" si="45"/>
        <v>0.65534149799216834</v>
      </c>
      <c r="BO210" s="453">
        <v>100.52451737032956</v>
      </c>
      <c r="BP210" s="406">
        <f t="shared" si="46"/>
        <v>0.64751304011953437</v>
      </c>
      <c r="BR210" s="454"/>
    </row>
    <row r="211" spans="1:70" s="406" customFormat="1" ht="11.25">
      <c r="A211" s="11">
        <v>202</v>
      </c>
      <c r="B211" s="69" t="s">
        <v>291</v>
      </c>
      <c r="C211" s="11">
        <v>0</v>
      </c>
      <c r="D211" s="492">
        <v>0</v>
      </c>
      <c r="E211" s="492">
        <v>0</v>
      </c>
      <c r="F211" s="492">
        <v>0</v>
      </c>
      <c r="G211" s="492">
        <v>0</v>
      </c>
      <c r="H211" s="492">
        <v>0</v>
      </c>
      <c r="I211" s="492">
        <v>0</v>
      </c>
      <c r="J211" s="492">
        <v>0</v>
      </c>
      <c r="K211" s="492">
        <v>0</v>
      </c>
      <c r="L211" s="492">
        <v>0</v>
      </c>
      <c r="M211" s="492">
        <v>0</v>
      </c>
      <c r="N211" s="492">
        <v>0</v>
      </c>
      <c r="O211" s="492">
        <v>0</v>
      </c>
      <c r="P211" s="492">
        <v>0</v>
      </c>
      <c r="Q211" s="492">
        <v>0</v>
      </c>
      <c r="R211" s="492">
        <v>0</v>
      </c>
      <c r="S211" s="492">
        <v>0</v>
      </c>
      <c r="T211" s="68">
        <v>0</v>
      </c>
      <c r="U211" s="68">
        <v>0</v>
      </c>
      <c r="V211" s="493">
        <v>0</v>
      </c>
      <c r="W211" s="68"/>
      <c r="X211" s="668">
        <v>0</v>
      </c>
      <c r="Y211" s="547">
        <v>27975.33</v>
      </c>
      <c r="Z211" s="68">
        <f t="shared" si="36"/>
        <v>27975.33</v>
      </c>
      <c r="AA211" s="68">
        <f t="shared" si="37"/>
        <v>0</v>
      </c>
      <c r="AB211" s="68"/>
      <c r="AC211" s="493">
        <f>+abvfnd25!AH211</f>
        <v>0</v>
      </c>
      <c r="AD211" s="493">
        <f t="shared" si="38"/>
        <v>0</v>
      </c>
      <c r="AE211" s="494">
        <f t="shared" si="39"/>
        <v>0</v>
      </c>
      <c r="AF211" s="657">
        <v>0</v>
      </c>
      <c r="AG211" s="547" t="s">
        <v>761</v>
      </c>
      <c r="AH211" s="493">
        <f t="shared" si="40"/>
        <v>0</v>
      </c>
      <c r="AI211" s="68"/>
      <c r="AJ211" s="68"/>
      <c r="AK211" s="458">
        <f>abvfnd25!AH211</f>
        <v>0</v>
      </c>
      <c r="AL211" s="455">
        <v>0</v>
      </c>
      <c r="AM211" s="458">
        <v>0</v>
      </c>
      <c r="AN211" s="458">
        <v>0</v>
      </c>
      <c r="AO211" s="456"/>
      <c r="AP211" s="493"/>
      <c r="AQ211" s="455"/>
      <c r="AR211" s="455"/>
      <c r="AS211" s="455"/>
      <c r="AT211" s="495">
        <f t="shared" si="41"/>
        <v>0</v>
      </c>
      <c r="AU211" s="455"/>
      <c r="AV211" s="498"/>
      <c r="AW211" s="499"/>
      <c r="AX211" s="500">
        <f t="shared" si="47"/>
        <v>0</v>
      </c>
      <c r="AY211" s="458"/>
      <c r="AZ211" s="459"/>
      <c r="BA211" s="459"/>
      <c r="BB211" s="459"/>
      <c r="BC211" s="453"/>
      <c r="BE211" s="460">
        <f t="shared" si="42"/>
        <v>-202</v>
      </c>
      <c r="BF211" s="453">
        <v>0</v>
      </c>
      <c r="BG211" s="488">
        <f t="shared" si="43"/>
        <v>0</v>
      </c>
      <c r="BH211" s="453">
        <v>0</v>
      </c>
      <c r="BI211" s="406">
        <f t="shared" si="44"/>
        <v>0</v>
      </c>
      <c r="BJ211" s="653"/>
      <c r="BK211" s="453"/>
      <c r="BL211" s="453">
        <v>0</v>
      </c>
      <c r="BM211" s="406">
        <f t="shared" si="45"/>
        <v>0</v>
      </c>
      <c r="BO211" s="453">
        <v>0</v>
      </c>
      <c r="BP211" s="406">
        <f t="shared" si="46"/>
        <v>0</v>
      </c>
      <c r="BR211" s="454"/>
    </row>
    <row r="212" spans="1:70" s="406" customFormat="1" ht="11.25">
      <c r="A212" s="11">
        <v>203</v>
      </c>
      <c r="B212" s="69" t="s">
        <v>292</v>
      </c>
      <c r="C212" s="11">
        <v>0</v>
      </c>
      <c r="D212" s="492">
        <v>0</v>
      </c>
      <c r="E212" s="492">
        <v>0</v>
      </c>
      <c r="F212" s="492">
        <v>0</v>
      </c>
      <c r="G212" s="492">
        <v>0</v>
      </c>
      <c r="H212" s="492">
        <v>0</v>
      </c>
      <c r="I212" s="492">
        <v>0</v>
      </c>
      <c r="J212" s="492">
        <v>0</v>
      </c>
      <c r="K212" s="492">
        <v>0</v>
      </c>
      <c r="L212" s="492">
        <v>0</v>
      </c>
      <c r="M212" s="492">
        <v>0</v>
      </c>
      <c r="N212" s="492">
        <v>0</v>
      </c>
      <c r="O212" s="492">
        <v>0</v>
      </c>
      <c r="P212" s="492">
        <v>0</v>
      </c>
      <c r="Q212" s="492">
        <v>0</v>
      </c>
      <c r="R212" s="492">
        <v>0</v>
      </c>
      <c r="S212" s="492">
        <v>0</v>
      </c>
      <c r="T212" s="68">
        <v>0</v>
      </c>
      <c r="U212" s="68">
        <v>0</v>
      </c>
      <c r="V212" s="493">
        <v>0</v>
      </c>
      <c r="W212" s="68"/>
      <c r="X212" s="668">
        <v>17830.486349999999</v>
      </c>
      <c r="Y212" s="547">
        <v>61141</v>
      </c>
      <c r="Z212" s="68">
        <f t="shared" si="36"/>
        <v>43310.513650000001</v>
      </c>
      <c r="AA212" s="68">
        <f t="shared" si="37"/>
        <v>0</v>
      </c>
      <c r="AB212" s="68"/>
      <c r="AC212" s="493">
        <f>+abvfnd25!AH212</f>
        <v>0</v>
      </c>
      <c r="AD212" s="493">
        <f t="shared" si="38"/>
        <v>0</v>
      </c>
      <c r="AE212" s="494">
        <f t="shared" si="39"/>
        <v>0</v>
      </c>
      <c r="AF212" s="657">
        <v>0</v>
      </c>
      <c r="AG212" s="547" t="s">
        <v>761</v>
      </c>
      <c r="AH212" s="493">
        <f t="shared" si="40"/>
        <v>0</v>
      </c>
      <c r="AI212" s="68"/>
      <c r="AJ212" s="68"/>
      <c r="AK212" s="458">
        <f>abvfnd25!AH212</f>
        <v>0</v>
      </c>
      <c r="AL212" s="455">
        <v>0</v>
      </c>
      <c r="AM212" s="458">
        <v>0</v>
      </c>
      <c r="AN212" s="458">
        <v>0</v>
      </c>
      <c r="AO212" s="456"/>
      <c r="AP212" s="493"/>
      <c r="AQ212" s="455"/>
      <c r="AR212" s="455"/>
      <c r="AS212" s="455"/>
      <c r="AT212" s="495">
        <f t="shared" si="41"/>
        <v>0</v>
      </c>
      <c r="AU212" s="455"/>
      <c r="AV212" s="498"/>
      <c r="AW212" s="499"/>
      <c r="AX212" s="500">
        <f t="shared" si="47"/>
        <v>0</v>
      </c>
      <c r="AY212" s="458"/>
      <c r="AZ212" s="459"/>
      <c r="BA212" s="459"/>
      <c r="BB212" s="459"/>
      <c r="BC212" s="453"/>
      <c r="BE212" s="460">
        <f t="shared" si="42"/>
        <v>-203</v>
      </c>
      <c r="BF212" s="453">
        <v>0</v>
      </c>
      <c r="BG212" s="488">
        <f t="shared" si="43"/>
        <v>0</v>
      </c>
      <c r="BH212" s="453">
        <v>0</v>
      </c>
      <c r="BI212" s="406">
        <f t="shared" si="44"/>
        <v>0</v>
      </c>
      <c r="BJ212" s="653"/>
      <c r="BK212" s="453"/>
      <c r="BL212" s="453">
        <v>0</v>
      </c>
      <c r="BM212" s="406">
        <f t="shared" si="45"/>
        <v>0</v>
      </c>
      <c r="BO212" s="453">
        <v>0</v>
      </c>
      <c r="BP212" s="406">
        <f t="shared" si="46"/>
        <v>0</v>
      </c>
      <c r="BR212" s="454"/>
    </row>
    <row r="213" spans="1:70" s="406" customFormat="1" ht="11.25">
      <c r="A213" s="11">
        <v>204</v>
      </c>
      <c r="B213" s="69" t="s">
        <v>293</v>
      </c>
      <c r="C213" s="11">
        <v>1</v>
      </c>
      <c r="D213" s="492">
        <v>0</v>
      </c>
      <c r="E213" s="492">
        <v>17442</v>
      </c>
      <c r="F213" s="492">
        <v>0</v>
      </c>
      <c r="G213" s="492">
        <v>0</v>
      </c>
      <c r="H213" s="492">
        <v>0</v>
      </c>
      <c r="I213" s="492">
        <v>0</v>
      </c>
      <c r="J213" s="492">
        <v>515050</v>
      </c>
      <c r="K213" s="492">
        <v>145500</v>
      </c>
      <c r="L213" s="492">
        <v>1391004.7712640001</v>
      </c>
      <c r="M213" s="492">
        <v>0</v>
      </c>
      <c r="N213" s="492">
        <v>100979</v>
      </c>
      <c r="O213" s="492">
        <v>118676.04</v>
      </c>
      <c r="P213" s="492">
        <v>0</v>
      </c>
      <c r="Q213" s="492">
        <v>0</v>
      </c>
      <c r="R213" s="492">
        <v>0</v>
      </c>
      <c r="S213" s="492">
        <v>0</v>
      </c>
      <c r="T213" s="68" t="s">
        <v>760</v>
      </c>
      <c r="U213" s="68">
        <v>2288651.8112639999</v>
      </c>
      <c r="V213" s="493">
        <v>4.6499410290076417</v>
      </c>
      <c r="W213" s="68"/>
      <c r="X213" s="668">
        <v>26732481.829999998</v>
      </c>
      <c r="Y213" s="547">
        <v>49218942.713181637</v>
      </c>
      <c r="Z213" s="68">
        <f t="shared" si="36"/>
        <v>22486460.883181639</v>
      </c>
      <c r="AA213" s="68">
        <f t="shared" si="37"/>
        <v>1045607.1705788171</v>
      </c>
      <c r="AB213" s="68"/>
      <c r="AC213" s="493">
        <f>+abvfnd25!AH213</f>
        <v>161.82475393599341</v>
      </c>
      <c r="AD213" s="493">
        <f t="shared" si="38"/>
        <v>180.20524936274808</v>
      </c>
      <c r="AE213" s="494">
        <f t="shared" si="39"/>
        <v>18.380495426754663</v>
      </c>
      <c r="AF213" s="657">
        <v>87</v>
      </c>
      <c r="AG213" s="547">
        <v>1</v>
      </c>
      <c r="AH213" s="493">
        <f t="shared" si="40"/>
        <v>180.20524936274808</v>
      </c>
      <c r="AI213" s="68"/>
      <c r="AJ213" s="68"/>
      <c r="AK213" s="458">
        <f>abvfnd25!AH213</f>
        <v>161.82475393599341</v>
      </c>
      <c r="AL213" s="455">
        <v>162.39070494556961</v>
      </c>
      <c r="AM213" s="458">
        <v>171.19988718718403</v>
      </c>
      <c r="AN213" s="493">
        <v>161.82475393599341</v>
      </c>
      <c r="AO213" s="456"/>
      <c r="AP213" s="493"/>
      <c r="AQ213" s="455"/>
      <c r="AR213" s="455"/>
      <c r="AS213" s="455"/>
      <c r="AT213" s="495">
        <f t="shared" si="41"/>
        <v>18.380495426754663</v>
      </c>
      <c r="AU213" s="455"/>
      <c r="AV213" s="498"/>
      <c r="AW213" s="499"/>
      <c r="AX213" s="500">
        <f t="shared" si="47"/>
        <v>0</v>
      </c>
      <c r="AY213" s="458"/>
      <c r="AZ213" s="459"/>
      <c r="BA213" s="459"/>
      <c r="BB213" s="459"/>
      <c r="BC213" s="453"/>
      <c r="BE213" s="460">
        <f t="shared" si="42"/>
        <v>-49.408891056785109</v>
      </c>
      <c r="BF213" s="453">
        <v>154.59110894321489</v>
      </c>
      <c r="BG213" s="488">
        <f t="shared" si="43"/>
        <v>-7.2336449927785225</v>
      </c>
      <c r="BH213" s="453">
        <v>154.59110894321489</v>
      </c>
      <c r="BI213" s="406">
        <f t="shared" si="44"/>
        <v>-25.614140419533186</v>
      </c>
      <c r="BJ213" s="653"/>
      <c r="BK213" s="453"/>
      <c r="BL213" s="453">
        <v>154.59110894321489</v>
      </c>
      <c r="BM213" s="406">
        <f t="shared" si="45"/>
        <v>-7.2336449927785225</v>
      </c>
      <c r="BO213" s="453">
        <v>154.59110894321489</v>
      </c>
      <c r="BP213" s="406">
        <f t="shared" si="46"/>
        <v>-25.614140419533186</v>
      </c>
      <c r="BR213" s="454"/>
    </row>
    <row r="214" spans="1:70" s="406" customFormat="1" ht="11.25">
      <c r="A214" s="11">
        <v>205</v>
      </c>
      <c r="B214" s="69" t="s">
        <v>294</v>
      </c>
      <c r="C214" s="11">
        <v>0</v>
      </c>
      <c r="D214" s="492">
        <v>0</v>
      </c>
      <c r="E214" s="492">
        <v>0</v>
      </c>
      <c r="F214" s="492">
        <v>0</v>
      </c>
      <c r="G214" s="492">
        <v>0</v>
      </c>
      <c r="H214" s="492">
        <v>0</v>
      </c>
      <c r="I214" s="492">
        <v>0</v>
      </c>
      <c r="J214" s="492">
        <v>0</v>
      </c>
      <c r="K214" s="492">
        <v>0</v>
      </c>
      <c r="L214" s="492">
        <v>0</v>
      </c>
      <c r="M214" s="492">
        <v>0</v>
      </c>
      <c r="N214" s="492">
        <v>0</v>
      </c>
      <c r="O214" s="492">
        <v>0</v>
      </c>
      <c r="P214" s="492">
        <v>0</v>
      </c>
      <c r="Q214" s="492">
        <v>0</v>
      </c>
      <c r="R214" s="492">
        <v>0</v>
      </c>
      <c r="S214" s="492">
        <v>0</v>
      </c>
      <c r="T214" s="68">
        <v>0</v>
      </c>
      <c r="U214" s="68">
        <v>0</v>
      </c>
      <c r="V214" s="493">
        <v>0</v>
      </c>
      <c r="W214" s="68"/>
      <c r="X214" s="668">
        <v>0</v>
      </c>
      <c r="Y214" s="547">
        <v>0</v>
      </c>
      <c r="Z214" s="68">
        <f t="shared" si="36"/>
        <v>0</v>
      </c>
      <c r="AA214" s="68">
        <f t="shared" si="37"/>
        <v>0</v>
      </c>
      <c r="AB214" s="68"/>
      <c r="AC214" s="493">
        <f>+abvfnd25!AH214</f>
        <v>0</v>
      </c>
      <c r="AD214" s="493">
        <f t="shared" si="38"/>
        <v>0</v>
      </c>
      <c r="AE214" s="494">
        <f t="shared" si="39"/>
        <v>0</v>
      </c>
      <c r="AF214" s="657">
        <v>0</v>
      </c>
      <c r="AG214" s="547" t="s">
        <v>761</v>
      </c>
      <c r="AH214" s="493">
        <f t="shared" si="40"/>
        <v>0</v>
      </c>
      <c r="AI214" s="68"/>
      <c r="AJ214" s="68"/>
      <c r="AK214" s="458">
        <f>abvfnd25!AH214</f>
        <v>0</v>
      </c>
      <c r="AL214" s="455">
        <v>0</v>
      </c>
      <c r="AM214" s="458">
        <v>0</v>
      </c>
      <c r="AN214" s="458">
        <v>0</v>
      </c>
      <c r="AO214" s="456"/>
      <c r="AP214" s="493"/>
      <c r="AQ214" s="455"/>
      <c r="AR214" s="455"/>
      <c r="AS214" s="455"/>
      <c r="AT214" s="495">
        <f t="shared" si="41"/>
        <v>0</v>
      </c>
      <c r="AU214" s="455"/>
      <c r="AV214" s="498"/>
      <c r="AW214" s="499"/>
      <c r="AX214" s="500">
        <f t="shared" si="47"/>
        <v>0</v>
      </c>
      <c r="AY214" s="458"/>
      <c r="AZ214" s="459"/>
      <c r="BA214" s="459"/>
      <c r="BB214" s="459"/>
      <c r="BC214" s="453"/>
      <c r="BE214" s="460">
        <f t="shared" si="42"/>
        <v>-205</v>
      </c>
      <c r="BF214" s="453">
        <v>0</v>
      </c>
      <c r="BG214" s="488">
        <f t="shared" si="43"/>
        <v>0</v>
      </c>
      <c r="BH214" s="453">
        <v>0</v>
      </c>
      <c r="BI214" s="406">
        <f t="shared" si="44"/>
        <v>0</v>
      </c>
      <c r="BJ214" s="653"/>
      <c r="BK214" s="453"/>
      <c r="BL214" s="453">
        <v>0</v>
      </c>
      <c r="BM214" s="406">
        <f t="shared" si="45"/>
        <v>0</v>
      </c>
      <c r="BO214" s="453">
        <v>0</v>
      </c>
      <c r="BP214" s="406">
        <f t="shared" si="46"/>
        <v>0</v>
      </c>
      <c r="BR214" s="454"/>
    </row>
    <row r="215" spans="1:70" s="406" customFormat="1" ht="11.25">
      <c r="A215" s="11">
        <v>206</v>
      </c>
      <c r="B215" s="69" t="s">
        <v>295</v>
      </c>
      <c r="C215" s="11">
        <v>0</v>
      </c>
      <c r="D215" s="492">
        <v>0</v>
      </c>
      <c r="E215" s="492">
        <v>0</v>
      </c>
      <c r="F215" s="492">
        <v>0</v>
      </c>
      <c r="G215" s="492">
        <v>0</v>
      </c>
      <c r="H215" s="492">
        <v>0</v>
      </c>
      <c r="I215" s="492">
        <v>0</v>
      </c>
      <c r="J215" s="492">
        <v>0</v>
      </c>
      <c r="K215" s="492">
        <v>0</v>
      </c>
      <c r="L215" s="492">
        <v>0</v>
      </c>
      <c r="M215" s="492">
        <v>0</v>
      </c>
      <c r="N215" s="492">
        <v>0</v>
      </c>
      <c r="O215" s="492">
        <v>0</v>
      </c>
      <c r="P215" s="492">
        <v>0</v>
      </c>
      <c r="Q215" s="492">
        <v>0</v>
      </c>
      <c r="R215" s="492">
        <v>0</v>
      </c>
      <c r="S215" s="492">
        <v>0</v>
      </c>
      <c r="T215" s="68">
        <v>0</v>
      </c>
      <c r="U215" s="68">
        <v>0</v>
      </c>
      <c r="V215" s="493">
        <v>0</v>
      </c>
      <c r="W215" s="68"/>
      <c r="X215" s="668">
        <v>0</v>
      </c>
      <c r="Y215" s="547">
        <v>0</v>
      </c>
      <c r="Z215" s="68">
        <f t="shared" si="36"/>
        <v>0</v>
      </c>
      <c r="AA215" s="68">
        <f t="shared" si="37"/>
        <v>0</v>
      </c>
      <c r="AB215" s="68"/>
      <c r="AC215" s="493">
        <f>+abvfnd25!AH215</f>
        <v>0</v>
      </c>
      <c r="AD215" s="493">
        <f t="shared" si="38"/>
        <v>0</v>
      </c>
      <c r="AE215" s="494">
        <f t="shared" si="39"/>
        <v>0</v>
      </c>
      <c r="AF215" s="657">
        <v>0</v>
      </c>
      <c r="AG215" s="547" t="s">
        <v>761</v>
      </c>
      <c r="AH215" s="493">
        <f t="shared" si="40"/>
        <v>0</v>
      </c>
      <c r="AI215" s="68"/>
      <c r="AJ215" s="68"/>
      <c r="AK215" s="458">
        <f>abvfnd25!AH215</f>
        <v>0</v>
      </c>
      <c r="AL215" s="455">
        <v>0</v>
      </c>
      <c r="AM215" s="458">
        <v>0</v>
      </c>
      <c r="AN215" s="458">
        <v>0</v>
      </c>
      <c r="AO215" s="456"/>
      <c r="AP215" s="493"/>
      <c r="AQ215" s="455"/>
      <c r="AR215" s="455"/>
      <c r="AS215" s="455"/>
      <c r="AT215" s="495">
        <f t="shared" si="41"/>
        <v>0</v>
      </c>
      <c r="AU215" s="455"/>
      <c r="AV215" s="498"/>
      <c r="AW215" s="499"/>
      <c r="AX215" s="500">
        <f t="shared" si="47"/>
        <v>0</v>
      </c>
      <c r="AY215" s="458"/>
      <c r="AZ215" s="459"/>
      <c r="BA215" s="459"/>
      <c r="BB215" s="459"/>
      <c r="BC215" s="453"/>
      <c r="BE215" s="460">
        <f t="shared" si="42"/>
        <v>-206</v>
      </c>
      <c r="BF215" s="453">
        <v>0</v>
      </c>
      <c r="BG215" s="488">
        <f t="shared" si="43"/>
        <v>0</v>
      </c>
      <c r="BH215" s="453">
        <v>0</v>
      </c>
      <c r="BI215" s="406">
        <f t="shared" si="44"/>
        <v>0</v>
      </c>
      <c r="BJ215" s="653"/>
      <c r="BK215" s="453"/>
      <c r="BL215" s="453">
        <v>0</v>
      </c>
      <c r="BM215" s="406">
        <f t="shared" si="45"/>
        <v>0</v>
      </c>
      <c r="BO215" s="453">
        <v>0</v>
      </c>
      <c r="BP215" s="406">
        <f t="shared" si="46"/>
        <v>0</v>
      </c>
      <c r="BR215" s="454"/>
    </row>
    <row r="216" spans="1:70" s="406" customFormat="1" ht="11.25">
      <c r="A216" s="11">
        <v>207</v>
      </c>
      <c r="B216" s="69" t="s">
        <v>296</v>
      </c>
      <c r="C216" s="11">
        <v>1</v>
      </c>
      <c r="D216" s="492">
        <v>6373388</v>
      </c>
      <c r="E216" s="492">
        <v>7691</v>
      </c>
      <c r="F216" s="492">
        <v>0</v>
      </c>
      <c r="G216" s="492">
        <v>0</v>
      </c>
      <c r="H216" s="492">
        <v>0</v>
      </c>
      <c r="I216" s="492">
        <v>436335</v>
      </c>
      <c r="J216" s="492">
        <v>7164626</v>
      </c>
      <c r="K216" s="492">
        <v>310498</v>
      </c>
      <c r="L216" s="492">
        <v>2593843</v>
      </c>
      <c r="M216" s="492">
        <v>0</v>
      </c>
      <c r="N216" s="492">
        <v>6162</v>
      </c>
      <c r="O216" s="492">
        <v>11295.48</v>
      </c>
      <c r="P216" s="492">
        <v>0</v>
      </c>
      <c r="Q216" s="492">
        <v>0</v>
      </c>
      <c r="R216" s="492">
        <v>0</v>
      </c>
      <c r="S216" s="492">
        <v>0</v>
      </c>
      <c r="T216" s="68" t="s">
        <v>760</v>
      </c>
      <c r="U216" s="68">
        <v>16903838.48</v>
      </c>
      <c r="V216" s="493">
        <v>5.4661119836088687</v>
      </c>
      <c r="W216" s="68"/>
      <c r="X216" s="668">
        <v>163854442.56515002</v>
      </c>
      <c r="Y216" s="547">
        <v>309247935.83975661</v>
      </c>
      <c r="Z216" s="68">
        <f t="shared" si="36"/>
        <v>145393493.27460659</v>
      </c>
      <c r="AA216" s="68">
        <f t="shared" si="37"/>
        <v>7947371.1592708249</v>
      </c>
      <c r="AB216" s="68"/>
      <c r="AC216" s="493">
        <f>+abvfnd25!AH216</f>
        <v>179.41194106329303</v>
      </c>
      <c r="AD216" s="493">
        <f t="shared" si="38"/>
        <v>183.88306106542453</v>
      </c>
      <c r="AE216" s="494">
        <f t="shared" si="39"/>
        <v>4.4711200021314994</v>
      </c>
      <c r="AF216" s="657">
        <v>5</v>
      </c>
      <c r="AG216" s="547">
        <v>1</v>
      </c>
      <c r="AH216" s="493">
        <f t="shared" si="40"/>
        <v>183.88306106542453</v>
      </c>
      <c r="AI216" s="68"/>
      <c r="AJ216" s="68"/>
      <c r="AK216" s="458">
        <f>abvfnd25!AH216</f>
        <v>179.41194106329303</v>
      </c>
      <c r="AL216" s="455">
        <v>179.52357747459311</v>
      </c>
      <c r="AM216" s="458">
        <v>180.16605334408828</v>
      </c>
      <c r="AN216" s="458">
        <v>179.41194106329303</v>
      </c>
      <c r="AO216" s="456"/>
      <c r="AP216" s="493"/>
      <c r="AQ216" s="455"/>
      <c r="AR216" s="455"/>
      <c r="AS216" s="455"/>
      <c r="AT216" s="495">
        <f t="shared" si="41"/>
        <v>4.4711200021314994</v>
      </c>
      <c r="AU216" s="455"/>
      <c r="AV216" s="498"/>
      <c r="AW216" s="499"/>
      <c r="AX216" s="500">
        <f t="shared" si="47"/>
        <v>0</v>
      </c>
      <c r="AY216" s="458"/>
      <c r="AZ216" s="459"/>
      <c r="BA216" s="459"/>
      <c r="BB216" s="459"/>
      <c r="BC216" s="453"/>
      <c r="BE216" s="460">
        <f t="shared" si="42"/>
        <v>-34.648910848320583</v>
      </c>
      <c r="BF216" s="453">
        <v>172.35108915167942</v>
      </c>
      <c r="BG216" s="488">
        <f t="shared" si="43"/>
        <v>-7.0608519116136108</v>
      </c>
      <c r="BH216" s="453">
        <v>172.35108915167942</v>
      </c>
      <c r="BI216" s="406">
        <f t="shared" si="44"/>
        <v>-11.53197191374511</v>
      </c>
      <c r="BJ216" s="653"/>
      <c r="BK216" s="453"/>
      <c r="BL216" s="453">
        <v>172.35108915167942</v>
      </c>
      <c r="BM216" s="406">
        <f t="shared" si="45"/>
        <v>-7.0608519116136108</v>
      </c>
      <c r="BO216" s="453">
        <v>172.35108915167942</v>
      </c>
      <c r="BP216" s="406">
        <f t="shared" si="46"/>
        <v>-11.53197191374511</v>
      </c>
      <c r="BR216" s="454"/>
    </row>
    <row r="217" spans="1:70" s="406" customFormat="1" ht="11.25">
      <c r="A217" s="11">
        <v>208</v>
      </c>
      <c r="B217" s="69" t="s">
        <v>297</v>
      </c>
      <c r="C217" s="11">
        <v>1</v>
      </c>
      <c r="D217" s="492">
        <v>0</v>
      </c>
      <c r="E217" s="492">
        <v>0</v>
      </c>
      <c r="F217" s="492">
        <v>0</v>
      </c>
      <c r="G217" s="492">
        <v>0</v>
      </c>
      <c r="H217" s="492">
        <v>0</v>
      </c>
      <c r="I217" s="492">
        <v>0</v>
      </c>
      <c r="J217" s="492">
        <v>117842</v>
      </c>
      <c r="K217" s="492">
        <v>61319</v>
      </c>
      <c r="L217" s="492">
        <v>323750</v>
      </c>
      <c r="M217" s="492">
        <v>0</v>
      </c>
      <c r="N217" s="492">
        <v>0</v>
      </c>
      <c r="O217" s="492">
        <v>21529.55</v>
      </c>
      <c r="P217" s="492">
        <v>0</v>
      </c>
      <c r="Q217" s="492">
        <v>0</v>
      </c>
      <c r="R217" s="492">
        <v>0</v>
      </c>
      <c r="S217" s="492">
        <v>0</v>
      </c>
      <c r="T217" s="68" t="s">
        <v>760</v>
      </c>
      <c r="U217" s="68">
        <v>524440.55000000005</v>
      </c>
      <c r="V217" s="493">
        <v>2.7326503277858674</v>
      </c>
      <c r="W217" s="68"/>
      <c r="X217" s="668">
        <v>13116177.873539999</v>
      </c>
      <c r="Y217" s="547">
        <v>19191645</v>
      </c>
      <c r="Z217" s="68">
        <f t="shared" si="36"/>
        <v>6075467.1264600009</v>
      </c>
      <c r="AA217" s="68">
        <f t="shared" si="37"/>
        <v>166021.27234573185</v>
      </c>
      <c r="AB217" s="68"/>
      <c r="AC217" s="493">
        <f>+abvfnd25!AH217</f>
        <v>146.12720581182234</v>
      </c>
      <c r="AD217" s="493">
        <f t="shared" si="38"/>
        <v>145.05463337788157</v>
      </c>
      <c r="AE217" s="494">
        <f t="shared" si="39"/>
        <v>-1.0725724339407634</v>
      </c>
      <c r="AF217" s="657">
        <v>15</v>
      </c>
      <c r="AG217" s="547">
        <v>1</v>
      </c>
      <c r="AH217" s="493">
        <f t="shared" si="40"/>
        <v>145.05463337788157</v>
      </c>
      <c r="AI217" s="68"/>
      <c r="AJ217" s="68"/>
      <c r="AK217" s="458">
        <f>abvfnd25!AH217</f>
        <v>146.12720581182234</v>
      </c>
      <c r="AL217" s="455">
        <v>144.89614479174608</v>
      </c>
      <c r="AM217" s="458">
        <v>144.15711816727352</v>
      </c>
      <c r="AN217" s="458">
        <v>146.12720581182234</v>
      </c>
      <c r="AO217" s="456"/>
      <c r="AP217" s="493"/>
      <c r="AQ217" s="455"/>
      <c r="AR217" s="455"/>
      <c r="AS217" s="455"/>
      <c r="AT217" s="495">
        <f t="shared" si="41"/>
        <v>-1.0725724339407634</v>
      </c>
      <c r="AU217" s="455"/>
      <c r="AV217" s="498"/>
      <c r="AW217" s="499"/>
      <c r="AX217" s="500">
        <f t="shared" si="47"/>
        <v>0</v>
      </c>
      <c r="AY217" s="458"/>
      <c r="AZ217" s="459"/>
      <c r="BA217" s="459"/>
      <c r="BB217" s="459"/>
      <c r="BC217" s="453"/>
      <c r="BE217" s="460">
        <f t="shared" si="42"/>
        <v>-63.860251326802199</v>
      </c>
      <c r="BF217" s="453">
        <v>144.1397486731978</v>
      </c>
      <c r="BG217" s="488">
        <f t="shared" si="43"/>
        <v>-1.987457138624535</v>
      </c>
      <c r="BH217" s="453">
        <v>144.1397486731978</v>
      </c>
      <c r="BI217" s="406">
        <f t="shared" si="44"/>
        <v>-0.91488470468377159</v>
      </c>
      <c r="BJ217" s="653"/>
      <c r="BK217" s="453"/>
      <c r="BL217" s="453">
        <v>144.1397486731978</v>
      </c>
      <c r="BM217" s="406">
        <f t="shared" si="45"/>
        <v>-1.987457138624535</v>
      </c>
      <c r="BO217" s="453">
        <v>144.1397486731978</v>
      </c>
      <c r="BP217" s="406">
        <f t="shared" si="46"/>
        <v>-0.91488470468377159</v>
      </c>
      <c r="BR217" s="454"/>
    </row>
    <row r="218" spans="1:70" s="406" customFormat="1" ht="11.25">
      <c r="A218" s="11">
        <v>209</v>
      </c>
      <c r="B218" s="69" t="s">
        <v>298</v>
      </c>
      <c r="C218" s="11">
        <v>1</v>
      </c>
      <c r="D218" s="492">
        <v>0</v>
      </c>
      <c r="E218" s="492">
        <v>0</v>
      </c>
      <c r="F218" s="492">
        <v>0</v>
      </c>
      <c r="G218" s="492">
        <v>0</v>
      </c>
      <c r="H218" s="492">
        <v>0</v>
      </c>
      <c r="I218" s="492">
        <v>0</v>
      </c>
      <c r="J218" s="492">
        <v>737471</v>
      </c>
      <c r="K218" s="492">
        <v>0</v>
      </c>
      <c r="L218" s="492">
        <v>1673712.43</v>
      </c>
      <c r="M218" s="492">
        <v>737</v>
      </c>
      <c r="N218" s="492">
        <v>187673</v>
      </c>
      <c r="O218" s="492">
        <v>155344.70000000001</v>
      </c>
      <c r="P218" s="492">
        <v>0</v>
      </c>
      <c r="Q218" s="492">
        <v>0</v>
      </c>
      <c r="R218" s="492">
        <v>0</v>
      </c>
      <c r="S218" s="492">
        <v>0</v>
      </c>
      <c r="T218" s="68" t="s">
        <v>762</v>
      </c>
      <c r="U218" s="68">
        <v>2754938.13</v>
      </c>
      <c r="V218" s="493">
        <v>9.848632218828504</v>
      </c>
      <c r="W218" s="68"/>
      <c r="X218" s="668">
        <v>22791831.230000004</v>
      </c>
      <c r="Y218" s="547">
        <v>27972799.357185256</v>
      </c>
      <c r="Z218" s="68">
        <f t="shared" si="36"/>
        <v>5180968.1271852516</v>
      </c>
      <c r="AA218" s="68">
        <f t="shared" si="37"/>
        <v>510254.49622120243</v>
      </c>
      <c r="AB218" s="68"/>
      <c r="AC218" s="493">
        <f>+abvfnd25!AH218</f>
        <v>116.9898180309354</v>
      </c>
      <c r="AD218" s="493">
        <f t="shared" si="38"/>
        <v>120.49292829448548</v>
      </c>
      <c r="AE218" s="494">
        <f t="shared" si="39"/>
        <v>3.5031102635500844</v>
      </c>
      <c r="AF218" s="657">
        <v>89</v>
      </c>
      <c r="AG218" s="547">
        <v>1</v>
      </c>
      <c r="AH218" s="493">
        <f t="shared" si="40"/>
        <v>120.49292829448548</v>
      </c>
      <c r="AI218" s="68"/>
      <c r="AJ218" s="68"/>
      <c r="AK218" s="458">
        <f>abvfnd25!AH218</f>
        <v>116.9898180309354</v>
      </c>
      <c r="AL218" s="455">
        <v>118.20004105987623</v>
      </c>
      <c r="AM218" s="458">
        <v>116.56054556948503</v>
      </c>
      <c r="AN218" s="458">
        <v>116.9898180309354</v>
      </c>
      <c r="AO218" s="456"/>
      <c r="AP218" s="493"/>
      <c r="AQ218" s="455"/>
      <c r="AR218" s="455"/>
      <c r="AS218" s="455"/>
      <c r="AT218" s="495">
        <f t="shared" si="41"/>
        <v>3.5031102635500844</v>
      </c>
      <c r="AU218" s="455"/>
      <c r="AV218" s="498"/>
      <c r="AW218" s="499"/>
      <c r="AX218" s="500">
        <f t="shared" si="47"/>
        <v>0</v>
      </c>
      <c r="AY218" s="458"/>
      <c r="AZ218" s="459"/>
      <c r="BA218" s="459"/>
      <c r="BB218" s="459"/>
      <c r="BC218" s="453"/>
      <c r="BE218" s="460">
        <f t="shared" si="42"/>
        <v>-89.321607416239303</v>
      </c>
      <c r="BF218" s="453">
        <v>119.6783925837607</v>
      </c>
      <c r="BG218" s="488">
        <f t="shared" si="43"/>
        <v>2.6885745528253011</v>
      </c>
      <c r="BH218" s="453">
        <v>119.6783925837607</v>
      </c>
      <c r="BI218" s="406">
        <f t="shared" si="44"/>
        <v>-0.81453571072478326</v>
      </c>
      <c r="BJ218" s="653"/>
      <c r="BK218" s="453"/>
      <c r="BL218" s="453">
        <v>119.6783925837607</v>
      </c>
      <c r="BM218" s="406">
        <f t="shared" si="45"/>
        <v>2.6885745528253011</v>
      </c>
      <c r="BO218" s="453">
        <v>119.6783925837607</v>
      </c>
      <c r="BP218" s="406">
        <f t="shared" si="46"/>
        <v>-0.81453571072478326</v>
      </c>
      <c r="BR218" s="454"/>
    </row>
    <row r="219" spans="1:70" s="406" customFormat="1" ht="11.25">
      <c r="A219" s="11">
        <v>210</v>
      </c>
      <c r="B219" s="69" t="s">
        <v>299</v>
      </c>
      <c r="C219" s="11">
        <v>1</v>
      </c>
      <c r="D219" s="492">
        <v>0</v>
      </c>
      <c r="E219" s="492">
        <v>5601</v>
      </c>
      <c r="F219" s="492">
        <v>0</v>
      </c>
      <c r="G219" s="492">
        <v>0</v>
      </c>
      <c r="H219" s="492">
        <v>0</v>
      </c>
      <c r="I219" s="492">
        <v>0</v>
      </c>
      <c r="J219" s="492">
        <v>1380268</v>
      </c>
      <c r="K219" s="492">
        <v>11004</v>
      </c>
      <c r="L219" s="492">
        <v>1987110</v>
      </c>
      <c r="M219" s="492">
        <v>24111</v>
      </c>
      <c r="N219" s="492">
        <v>292499</v>
      </c>
      <c r="O219" s="492">
        <v>223575.66</v>
      </c>
      <c r="P219" s="492">
        <v>0</v>
      </c>
      <c r="Q219" s="492">
        <v>0</v>
      </c>
      <c r="R219" s="492">
        <v>0</v>
      </c>
      <c r="S219" s="492">
        <v>0</v>
      </c>
      <c r="T219" s="68" t="s">
        <v>763</v>
      </c>
      <c r="U219" s="68">
        <v>3924168.66</v>
      </c>
      <c r="V219" s="493">
        <v>6.9352411224895976</v>
      </c>
      <c r="W219" s="68"/>
      <c r="X219" s="668">
        <v>37433634.749999993</v>
      </c>
      <c r="Y219" s="547">
        <v>56583016.951994747</v>
      </c>
      <c r="Z219" s="68">
        <f t="shared" si="36"/>
        <v>19149382.201994754</v>
      </c>
      <c r="AA219" s="68">
        <f t="shared" si="37"/>
        <v>1328055.8291754443</v>
      </c>
      <c r="AB219" s="68"/>
      <c r="AC219" s="493">
        <f>+abvfnd25!AH219</f>
        <v>142.0480807360002</v>
      </c>
      <c r="AD219" s="493">
        <f t="shared" si="38"/>
        <v>147.6077904051765</v>
      </c>
      <c r="AE219" s="494">
        <f t="shared" si="39"/>
        <v>5.5597096691762999</v>
      </c>
      <c r="AF219" s="657">
        <v>163</v>
      </c>
      <c r="AG219" s="547">
        <v>1</v>
      </c>
      <c r="AH219" s="493">
        <f t="shared" si="40"/>
        <v>147.6077904051765</v>
      </c>
      <c r="AI219" s="68"/>
      <c r="AJ219" s="68"/>
      <c r="AK219" s="458">
        <f>abvfnd25!AH219</f>
        <v>142.0480807360002</v>
      </c>
      <c r="AL219" s="455">
        <v>140.90684468499134</v>
      </c>
      <c r="AM219" s="458">
        <v>139.5459115919372</v>
      </c>
      <c r="AN219" s="458">
        <v>142.0480807360002</v>
      </c>
      <c r="AO219" s="456"/>
      <c r="AP219" s="493"/>
      <c r="AQ219" s="455"/>
      <c r="AR219" s="455"/>
      <c r="AS219" s="455"/>
      <c r="AT219" s="495">
        <f t="shared" si="41"/>
        <v>5.5597096691762999</v>
      </c>
      <c r="AU219" s="455"/>
      <c r="AV219" s="498"/>
      <c r="AW219" s="499"/>
      <c r="AX219" s="500">
        <f t="shared" si="47"/>
        <v>0</v>
      </c>
      <c r="AY219" s="458"/>
      <c r="AZ219" s="459"/>
      <c r="BA219" s="459"/>
      <c r="BB219" s="459"/>
      <c r="BC219" s="453"/>
      <c r="BE219" s="460">
        <f t="shared" si="42"/>
        <v>-78.839478819587839</v>
      </c>
      <c r="BF219" s="453">
        <v>131.16052118041216</v>
      </c>
      <c r="BG219" s="488">
        <f t="shared" si="43"/>
        <v>-10.887559555588041</v>
      </c>
      <c r="BH219" s="453">
        <v>131.16052118041216</v>
      </c>
      <c r="BI219" s="406">
        <f t="shared" si="44"/>
        <v>-16.447269224764341</v>
      </c>
      <c r="BJ219" s="653"/>
      <c r="BK219" s="453"/>
      <c r="BL219" s="453">
        <v>131.16052118041216</v>
      </c>
      <c r="BM219" s="406">
        <f t="shared" si="45"/>
        <v>-10.887559555588041</v>
      </c>
      <c r="BO219" s="453">
        <v>131.16052118041216</v>
      </c>
      <c r="BP219" s="406">
        <f t="shared" si="46"/>
        <v>-16.447269224764341</v>
      </c>
      <c r="BR219" s="454"/>
    </row>
    <row r="220" spans="1:70" s="406" customFormat="1" ht="11.25">
      <c r="A220" s="11">
        <v>211</v>
      </c>
      <c r="B220" s="69" t="s">
        <v>300</v>
      </c>
      <c r="C220" s="11">
        <v>1</v>
      </c>
      <c r="D220" s="492">
        <v>0</v>
      </c>
      <c r="E220" s="492">
        <v>318200</v>
      </c>
      <c r="F220" s="492">
        <v>0</v>
      </c>
      <c r="G220" s="492">
        <v>0</v>
      </c>
      <c r="H220" s="492">
        <v>0</v>
      </c>
      <c r="I220" s="492">
        <v>0</v>
      </c>
      <c r="J220" s="492">
        <v>4071335</v>
      </c>
      <c r="K220" s="492">
        <v>0</v>
      </c>
      <c r="L220" s="492">
        <v>5545646</v>
      </c>
      <c r="M220" s="492">
        <v>43183</v>
      </c>
      <c r="N220" s="492">
        <v>77623</v>
      </c>
      <c r="O220" s="492">
        <v>4539.6400000000003</v>
      </c>
      <c r="P220" s="492">
        <v>0</v>
      </c>
      <c r="Q220" s="492">
        <v>0</v>
      </c>
      <c r="R220" s="492">
        <v>0</v>
      </c>
      <c r="S220" s="492">
        <v>0</v>
      </c>
      <c r="T220" s="68" t="s">
        <v>760</v>
      </c>
      <c r="U220" s="68">
        <v>10060526.640000001</v>
      </c>
      <c r="V220" s="493">
        <v>12.220411829375429</v>
      </c>
      <c r="W220" s="68"/>
      <c r="X220" s="668">
        <v>61037819.240000017</v>
      </c>
      <c r="Y220" s="547">
        <v>82325594.099999994</v>
      </c>
      <c r="Z220" s="68">
        <f t="shared" si="36"/>
        <v>21287774.859999977</v>
      </c>
      <c r="AA220" s="68">
        <f t="shared" si="37"/>
        <v>2601453.7572022462</v>
      </c>
      <c r="AB220" s="68"/>
      <c r="AC220" s="493">
        <f>+abvfnd25!AH220</f>
        <v>128.70304052746008</v>
      </c>
      <c r="AD220" s="493">
        <f t="shared" si="38"/>
        <v>130.61433277837685</v>
      </c>
      <c r="AE220" s="494">
        <f t="shared" si="39"/>
        <v>1.9112922509167731</v>
      </c>
      <c r="AF220" s="657">
        <v>5</v>
      </c>
      <c r="AG220" s="547">
        <v>1</v>
      </c>
      <c r="AH220" s="493">
        <f t="shared" si="40"/>
        <v>130.61433277837685</v>
      </c>
      <c r="AI220" s="68"/>
      <c r="AJ220" s="68"/>
      <c r="AK220" s="458">
        <f>abvfnd25!AH220</f>
        <v>128.70304052746008</v>
      </c>
      <c r="AL220" s="455">
        <v>128.59284078119614</v>
      </c>
      <c r="AM220" s="458">
        <v>128.05112444229837</v>
      </c>
      <c r="AN220" s="458">
        <v>128.70304052746008</v>
      </c>
      <c r="AO220" s="456"/>
      <c r="AP220" s="493"/>
      <c r="AQ220" s="455"/>
      <c r="AR220" s="455"/>
      <c r="AS220" s="455"/>
      <c r="AT220" s="495">
        <f t="shared" si="41"/>
        <v>1.9112922509167731</v>
      </c>
      <c r="AU220" s="455"/>
      <c r="AV220" s="498"/>
      <c r="AW220" s="499"/>
      <c r="AX220" s="500">
        <f t="shared" si="47"/>
        <v>0</v>
      </c>
      <c r="AY220" s="458"/>
      <c r="AZ220" s="459"/>
      <c r="BA220" s="459"/>
      <c r="BB220" s="459"/>
      <c r="BC220" s="453"/>
      <c r="BE220" s="460">
        <f t="shared" si="42"/>
        <v>-87.101710508010001</v>
      </c>
      <c r="BF220" s="453">
        <v>123.89828949199</v>
      </c>
      <c r="BG220" s="488">
        <f t="shared" si="43"/>
        <v>-4.8047510354700762</v>
      </c>
      <c r="BH220" s="453">
        <v>123.89828949199</v>
      </c>
      <c r="BI220" s="406">
        <f t="shared" si="44"/>
        <v>-6.7160432863868493</v>
      </c>
      <c r="BJ220" s="653"/>
      <c r="BK220" s="453"/>
      <c r="BL220" s="453">
        <v>123.89828949199</v>
      </c>
      <c r="BM220" s="406">
        <f t="shared" si="45"/>
        <v>-4.8047510354700762</v>
      </c>
      <c r="BO220" s="453">
        <v>123.89828949199</v>
      </c>
      <c r="BP220" s="406">
        <f t="shared" si="46"/>
        <v>-6.7160432863868493</v>
      </c>
      <c r="BR220" s="454"/>
    </row>
    <row r="221" spans="1:70" s="406" customFormat="1" ht="11.25">
      <c r="A221" s="11">
        <v>212</v>
      </c>
      <c r="B221" s="69" t="s">
        <v>301</v>
      </c>
      <c r="C221" s="11">
        <v>1</v>
      </c>
      <c r="D221" s="492">
        <v>0</v>
      </c>
      <c r="E221" s="492">
        <v>0</v>
      </c>
      <c r="F221" s="492">
        <v>0</v>
      </c>
      <c r="G221" s="492">
        <v>0</v>
      </c>
      <c r="H221" s="492">
        <v>0</v>
      </c>
      <c r="I221" s="492">
        <v>0</v>
      </c>
      <c r="J221" s="492">
        <v>3677291</v>
      </c>
      <c r="K221" s="492">
        <v>0</v>
      </c>
      <c r="L221" s="492">
        <v>1094763</v>
      </c>
      <c r="M221" s="492">
        <v>0</v>
      </c>
      <c r="N221" s="492">
        <v>63706</v>
      </c>
      <c r="O221" s="492">
        <v>64958.67</v>
      </c>
      <c r="P221" s="492">
        <v>0</v>
      </c>
      <c r="Q221" s="492">
        <v>0</v>
      </c>
      <c r="R221" s="492">
        <v>0</v>
      </c>
      <c r="S221" s="492">
        <v>0</v>
      </c>
      <c r="T221" s="68" t="s">
        <v>760</v>
      </c>
      <c r="U221" s="68">
        <v>4900718.67</v>
      </c>
      <c r="V221" s="493">
        <v>7.5713129984313436</v>
      </c>
      <c r="W221" s="68"/>
      <c r="X221" s="668">
        <v>52893827.050000004</v>
      </c>
      <c r="Y221" s="547">
        <v>64727461.023145542</v>
      </c>
      <c r="Z221" s="68">
        <f t="shared" si="36"/>
        <v>11833633.973145537</v>
      </c>
      <c r="AA221" s="68">
        <f t="shared" si="37"/>
        <v>895961.46719555557</v>
      </c>
      <c r="AB221" s="68"/>
      <c r="AC221" s="493">
        <f>+abvfnd25!AH221</f>
        <v>118.81716129301505</v>
      </c>
      <c r="AD221" s="493">
        <f t="shared" si="38"/>
        <v>120.67854249912888</v>
      </c>
      <c r="AE221" s="494">
        <f t="shared" si="39"/>
        <v>1.8613812061138333</v>
      </c>
      <c r="AF221" s="657">
        <v>38</v>
      </c>
      <c r="AG221" s="547">
        <v>1</v>
      </c>
      <c r="AH221" s="493">
        <f t="shared" si="40"/>
        <v>120.67854249912888</v>
      </c>
      <c r="AI221" s="68"/>
      <c r="AJ221" s="68"/>
      <c r="AK221" s="458">
        <f>abvfnd25!AH221</f>
        <v>118.81716129301505</v>
      </c>
      <c r="AL221" s="455">
        <v>117.15433979812786</v>
      </c>
      <c r="AM221" s="458">
        <v>120.79735683199225</v>
      </c>
      <c r="AN221" s="458">
        <v>118.81716129301505</v>
      </c>
      <c r="AO221" s="456"/>
      <c r="AP221" s="493"/>
      <c r="AQ221" s="455"/>
      <c r="AR221" s="455"/>
      <c r="AS221" s="455"/>
      <c r="AT221" s="495">
        <f t="shared" si="41"/>
        <v>1.8613812061138333</v>
      </c>
      <c r="AU221" s="455"/>
      <c r="AV221" s="498"/>
      <c r="AW221" s="499"/>
      <c r="AX221" s="500">
        <f t="shared" si="47"/>
        <v>0</v>
      </c>
      <c r="AY221" s="458"/>
      <c r="AZ221" s="459"/>
      <c r="BA221" s="459"/>
      <c r="BB221" s="459"/>
      <c r="BC221" s="453"/>
      <c r="BE221" s="460">
        <f t="shared" si="42"/>
        <v>-94.845660201872136</v>
      </c>
      <c r="BF221" s="453">
        <v>117.15433979812786</v>
      </c>
      <c r="BG221" s="488">
        <f t="shared" si="43"/>
        <v>-1.6628214948871829</v>
      </c>
      <c r="BH221" s="453">
        <v>117.15433979812786</v>
      </c>
      <c r="BI221" s="406">
        <f t="shared" si="44"/>
        <v>-3.5242027010010162</v>
      </c>
      <c r="BJ221" s="653"/>
      <c r="BK221" s="453"/>
      <c r="BL221" s="453">
        <v>117.15433979812786</v>
      </c>
      <c r="BM221" s="406">
        <f t="shared" si="45"/>
        <v>-1.6628214948871829</v>
      </c>
      <c r="BO221" s="453">
        <v>117.15433979812786</v>
      </c>
      <c r="BP221" s="406">
        <f t="shared" si="46"/>
        <v>-3.5242027010010162</v>
      </c>
      <c r="BR221" s="454"/>
    </row>
    <row r="222" spans="1:70" s="406" customFormat="1" ht="11.25">
      <c r="A222" s="11">
        <v>213</v>
      </c>
      <c r="B222" s="69" t="s">
        <v>302</v>
      </c>
      <c r="C222" s="11">
        <v>1</v>
      </c>
      <c r="D222" s="492">
        <v>0</v>
      </c>
      <c r="E222" s="492">
        <v>0</v>
      </c>
      <c r="F222" s="492">
        <v>0</v>
      </c>
      <c r="G222" s="492">
        <v>0</v>
      </c>
      <c r="H222" s="492">
        <v>0</v>
      </c>
      <c r="I222" s="492">
        <v>0</v>
      </c>
      <c r="J222" s="492">
        <v>99162</v>
      </c>
      <c r="K222" s="492">
        <v>107514</v>
      </c>
      <c r="L222" s="492">
        <v>661511</v>
      </c>
      <c r="M222" s="492">
        <v>3797</v>
      </c>
      <c r="N222" s="492">
        <v>14364</v>
      </c>
      <c r="O222" s="492">
        <v>4020.94</v>
      </c>
      <c r="P222" s="492">
        <v>0</v>
      </c>
      <c r="Q222" s="492">
        <v>0</v>
      </c>
      <c r="R222" s="492">
        <v>0</v>
      </c>
      <c r="S222" s="492">
        <v>0</v>
      </c>
      <c r="T222" s="68" t="s">
        <v>760</v>
      </c>
      <c r="U222" s="68">
        <v>890368.94</v>
      </c>
      <c r="V222" s="493">
        <v>2.4971522549800294</v>
      </c>
      <c r="W222" s="68"/>
      <c r="X222" s="668">
        <v>20570416.460000001</v>
      </c>
      <c r="Y222" s="547">
        <v>35655372.563861571</v>
      </c>
      <c r="Z222" s="68">
        <f t="shared" si="36"/>
        <v>15084956.10386157</v>
      </c>
      <c r="AA222" s="68">
        <f t="shared" si="37"/>
        <v>376694.32151032682</v>
      </c>
      <c r="AB222" s="68"/>
      <c r="AC222" s="493">
        <f>+abvfnd25!AH222</f>
        <v>169.03933518008844</v>
      </c>
      <c r="AD222" s="493">
        <f t="shared" si="38"/>
        <v>171.50201266441078</v>
      </c>
      <c r="AE222" s="494">
        <f t="shared" si="39"/>
        <v>2.4626774843223416</v>
      </c>
      <c r="AF222" s="657">
        <v>2</v>
      </c>
      <c r="AG222" s="547">
        <v>1</v>
      </c>
      <c r="AH222" s="493">
        <f t="shared" si="40"/>
        <v>171.50201266441078</v>
      </c>
      <c r="AI222" s="68"/>
      <c r="AJ222" s="68"/>
      <c r="AK222" s="458">
        <f>abvfnd25!AH222</f>
        <v>169.03933518008844</v>
      </c>
      <c r="AL222" s="455">
        <v>168.91817625479001</v>
      </c>
      <c r="AM222" s="458">
        <v>176.31027099037561</v>
      </c>
      <c r="AN222" s="458">
        <v>169.03933518008844</v>
      </c>
      <c r="AO222" s="456"/>
      <c r="AP222" s="493"/>
      <c r="AQ222" s="455"/>
      <c r="AR222" s="455"/>
      <c r="AS222" s="455"/>
      <c r="AT222" s="495">
        <f t="shared" si="41"/>
        <v>2.4626774843223416</v>
      </c>
      <c r="AU222" s="455"/>
      <c r="AV222" s="498"/>
      <c r="AW222" s="499"/>
      <c r="AX222" s="500">
        <f t="shared" si="47"/>
        <v>0</v>
      </c>
      <c r="AY222" s="458"/>
      <c r="AZ222" s="459"/>
      <c r="BA222" s="459"/>
      <c r="BB222" s="459"/>
      <c r="BC222" s="453"/>
      <c r="BE222" s="460">
        <f t="shared" si="42"/>
        <v>-42.315153813661482</v>
      </c>
      <c r="BF222" s="453">
        <v>170.68484618633852</v>
      </c>
      <c r="BG222" s="488">
        <f t="shared" si="43"/>
        <v>1.6455110062500751</v>
      </c>
      <c r="BH222" s="453">
        <v>170.68484618633852</v>
      </c>
      <c r="BI222" s="406">
        <f t="shared" si="44"/>
        <v>-0.8171664780722665</v>
      </c>
      <c r="BJ222" s="653"/>
      <c r="BK222" s="453"/>
      <c r="BL222" s="453">
        <v>170.68484618633852</v>
      </c>
      <c r="BM222" s="406">
        <f t="shared" si="45"/>
        <v>1.6455110062500751</v>
      </c>
      <c r="BO222" s="453">
        <v>170.68484618633852</v>
      </c>
      <c r="BP222" s="406">
        <f t="shared" si="46"/>
        <v>-0.8171664780722665</v>
      </c>
      <c r="BR222" s="454"/>
    </row>
    <row r="223" spans="1:70" s="406" customFormat="1" ht="11.25">
      <c r="A223" s="11">
        <v>214</v>
      </c>
      <c r="B223" s="69" t="s">
        <v>303</v>
      </c>
      <c r="C223" s="11">
        <v>1</v>
      </c>
      <c r="D223" s="492">
        <v>0</v>
      </c>
      <c r="E223" s="492">
        <v>0</v>
      </c>
      <c r="F223" s="492">
        <v>0</v>
      </c>
      <c r="G223" s="492">
        <v>0</v>
      </c>
      <c r="H223" s="492">
        <v>0</v>
      </c>
      <c r="I223" s="492">
        <v>0</v>
      </c>
      <c r="J223" s="492">
        <v>0</v>
      </c>
      <c r="K223" s="492">
        <v>0</v>
      </c>
      <c r="L223" s="492">
        <v>0</v>
      </c>
      <c r="M223" s="492">
        <v>0</v>
      </c>
      <c r="N223" s="492">
        <v>0</v>
      </c>
      <c r="O223" s="492">
        <v>0</v>
      </c>
      <c r="P223" s="492">
        <v>0</v>
      </c>
      <c r="Q223" s="492">
        <v>0</v>
      </c>
      <c r="R223" s="492">
        <v>0</v>
      </c>
      <c r="S223" s="492">
        <v>0</v>
      </c>
      <c r="T223" s="68" t="s">
        <v>760</v>
      </c>
      <c r="U223" s="68">
        <v>0</v>
      </c>
      <c r="V223" s="493">
        <v>0</v>
      </c>
      <c r="W223" s="68"/>
      <c r="X223" s="668">
        <v>28797160.489999998</v>
      </c>
      <c r="Y223" s="547">
        <v>32478648</v>
      </c>
      <c r="Z223" s="68">
        <f t="shared" si="36"/>
        <v>3681487.5100000016</v>
      </c>
      <c r="AA223" s="68">
        <f t="shared" si="37"/>
        <v>0</v>
      </c>
      <c r="AB223" s="68"/>
      <c r="AC223" s="493">
        <f>+abvfnd25!AH223</f>
        <v>111.64219909984192</v>
      </c>
      <c r="AD223" s="493">
        <f t="shared" si="38"/>
        <v>112.7842031900278</v>
      </c>
      <c r="AE223" s="494">
        <f t="shared" si="39"/>
        <v>1.1420040901858783</v>
      </c>
      <c r="AF223" s="657">
        <v>4</v>
      </c>
      <c r="AG223" s="547">
        <v>0</v>
      </c>
      <c r="AH223" s="493">
        <f t="shared" si="40"/>
        <v>111.64219909984192</v>
      </c>
      <c r="AI223" s="68"/>
      <c r="AJ223" s="68"/>
      <c r="AK223" s="458">
        <f>abvfnd25!AH223</f>
        <v>111.64219909984192</v>
      </c>
      <c r="AL223" s="455">
        <v>111.40042122159906</v>
      </c>
      <c r="AM223" s="458">
        <v>111.38938435323145</v>
      </c>
      <c r="AN223" s="458">
        <v>111.64219909984192</v>
      </c>
      <c r="AO223" s="456"/>
      <c r="AP223" s="493"/>
      <c r="AQ223" s="455"/>
      <c r="AR223" s="455"/>
      <c r="AS223" s="455"/>
      <c r="AT223" s="495">
        <f t="shared" si="41"/>
        <v>0</v>
      </c>
      <c r="AU223" s="455"/>
      <c r="AV223" s="498"/>
      <c r="AW223" s="499"/>
      <c r="AX223" s="500">
        <f t="shared" si="47"/>
        <v>0</v>
      </c>
      <c r="AY223" s="458"/>
      <c r="AZ223" s="459"/>
      <c r="BA223" s="459"/>
      <c r="BB223" s="459"/>
      <c r="BC223" s="453"/>
      <c r="BE223" s="460">
        <f t="shared" si="42"/>
        <v>-104.81930716693734</v>
      </c>
      <c r="BF223" s="453">
        <v>109.18069283306266</v>
      </c>
      <c r="BG223" s="488">
        <f t="shared" si="43"/>
        <v>-2.4615062667792529</v>
      </c>
      <c r="BH223" s="453">
        <v>109.18069283306266</v>
      </c>
      <c r="BI223" s="406">
        <f t="shared" si="44"/>
        <v>-2.4615062667792529</v>
      </c>
      <c r="BJ223" s="653"/>
      <c r="BK223" s="453"/>
      <c r="BL223" s="453">
        <v>109.18069283306266</v>
      </c>
      <c r="BM223" s="406">
        <f t="shared" si="45"/>
        <v>-2.4615062667792529</v>
      </c>
      <c r="BO223" s="453">
        <v>109.18069283306266</v>
      </c>
      <c r="BP223" s="406">
        <f t="shared" si="46"/>
        <v>-2.4615062667792529</v>
      </c>
      <c r="BR223" s="454"/>
    </row>
    <row r="224" spans="1:70" s="406" customFormat="1" ht="11.25">
      <c r="A224" s="11">
        <v>215</v>
      </c>
      <c r="B224" s="69" t="s">
        <v>304</v>
      </c>
      <c r="C224" s="11">
        <v>1</v>
      </c>
      <c r="D224" s="492">
        <v>0</v>
      </c>
      <c r="E224" s="492">
        <v>1709303.5</v>
      </c>
      <c r="F224" s="492">
        <v>0</v>
      </c>
      <c r="G224" s="492">
        <v>0</v>
      </c>
      <c r="H224" s="492">
        <v>0</v>
      </c>
      <c r="I224" s="492">
        <v>0</v>
      </c>
      <c r="J224" s="492">
        <v>0</v>
      </c>
      <c r="K224" s="492">
        <v>117706.97</v>
      </c>
      <c r="L224" s="492">
        <v>0</v>
      </c>
      <c r="M224" s="492">
        <v>0</v>
      </c>
      <c r="N224" s="492">
        <v>204516</v>
      </c>
      <c r="O224" s="492">
        <v>28022.05</v>
      </c>
      <c r="P224" s="492">
        <v>0</v>
      </c>
      <c r="Q224" s="492">
        <v>0</v>
      </c>
      <c r="R224" s="492">
        <v>0</v>
      </c>
      <c r="S224" s="492">
        <v>0</v>
      </c>
      <c r="T224" s="68" t="s">
        <v>760</v>
      </c>
      <c r="U224" s="68">
        <v>2059548.52</v>
      </c>
      <c r="V224" s="493">
        <v>61.714652539122753</v>
      </c>
      <c r="W224" s="68"/>
      <c r="X224" s="668">
        <v>8296193.1099999985</v>
      </c>
      <c r="Y224" s="547">
        <v>3337211.5620263619</v>
      </c>
      <c r="Z224" s="68">
        <f t="shared" si="36"/>
        <v>0</v>
      </c>
      <c r="AA224" s="68">
        <f t="shared" si="37"/>
        <v>0</v>
      </c>
      <c r="AB224" s="68"/>
      <c r="AC224" s="493">
        <f>+abvfnd25!AH224</f>
        <v>115.03638555311943</v>
      </c>
      <c r="AD224" s="493">
        <f t="shared" si="38"/>
        <v>40.225818249141049</v>
      </c>
      <c r="AE224" s="494">
        <f t="shared" si="39"/>
        <v>-74.810567303978388</v>
      </c>
      <c r="AF224" s="657">
        <v>17</v>
      </c>
      <c r="AG224" s="547">
        <v>1</v>
      </c>
      <c r="AH224" s="493">
        <f t="shared" si="40"/>
        <v>40.225818249141049</v>
      </c>
      <c r="AI224" s="68"/>
      <c r="AJ224" s="68"/>
      <c r="AK224" s="458">
        <f>abvfnd25!AH224</f>
        <v>115.03638555311943</v>
      </c>
      <c r="AL224" s="455">
        <v>115.32119767712024</v>
      </c>
      <c r="AM224" s="458">
        <v>115.30595623761972</v>
      </c>
      <c r="AN224" s="458">
        <v>115.03638555311943</v>
      </c>
      <c r="AO224" s="456"/>
      <c r="AP224" s="493"/>
      <c r="AQ224" s="455"/>
      <c r="AR224" s="455"/>
      <c r="AS224" s="455"/>
      <c r="AT224" s="495">
        <f t="shared" si="41"/>
        <v>-74.810567303978388</v>
      </c>
      <c r="AU224" s="455"/>
      <c r="AV224" s="498"/>
      <c r="AW224" s="499"/>
      <c r="AX224" s="500">
        <f t="shared" si="47"/>
        <v>0</v>
      </c>
      <c r="AY224" s="458"/>
      <c r="AZ224" s="459"/>
      <c r="BA224" s="459"/>
      <c r="BB224" s="459"/>
      <c r="BC224" s="453"/>
      <c r="BE224" s="460">
        <f t="shared" si="42"/>
        <v>-104.66868723938894</v>
      </c>
      <c r="BF224" s="453">
        <v>110.33131276061106</v>
      </c>
      <c r="BG224" s="488">
        <f t="shared" si="43"/>
        <v>-4.7050727925083748</v>
      </c>
      <c r="BH224" s="453">
        <v>110.33131276061106</v>
      </c>
      <c r="BI224" s="406">
        <f t="shared" si="44"/>
        <v>70.105494511469999</v>
      </c>
      <c r="BJ224" s="653"/>
      <c r="BK224" s="453"/>
      <c r="BL224" s="453">
        <v>110.33131276061106</v>
      </c>
      <c r="BM224" s="406">
        <f t="shared" si="45"/>
        <v>-4.7050727925083748</v>
      </c>
      <c r="BO224" s="453">
        <v>110.33131276061106</v>
      </c>
      <c r="BP224" s="406">
        <f t="shared" si="46"/>
        <v>70.105494511469999</v>
      </c>
      <c r="BR224" s="454"/>
    </row>
    <row r="225" spans="1:70" ht="11.25">
      <c r="A225" s="11">
        <v>216</v>
      </c>
      <c r="B225" s="69" t="s">
        <v>305</v>
      </c>
      <c r="C225" s="11">
        <v>0</v>
      </c>
      <c r="D225" s="492">
        <v>0</v>
      </c>
      <c r="E225" s="492">
        <v>0</v>
      </c>
      <c r="F225" s="492">
        <v>0</v>
      </c>
      <c r="G225" s="492">
        <v>0</v>
      </c>
      <c r="H225" s="492">
        <v>0</v>
      </c>
      <c r="I225" s="492">
        <v>0</v>
      </c>
      <c r="J225" s="492">
        <v>0</v>
      </c>
      <c r="K225" s="492">
        <v>0</v>
      </c>
      <c r="L225" s="492">
        <v>0</v>
      </c>
      <c r="M225" s="492">
        <v>0</v>
      </c>
      <c r="N225" s="492">
        <v>0</v>
      </c>
      <c r="O225" s="492">
        <v>0</v>
      </c>
      <c r="P225" s="492">
        <v>0</v>
      </c>
      <c r="Q225" s="492">
        <v>0</v>
      </c>
      <c r="R225" s="492">
        <v>0</v>
      </c>
      <c r="S225" s="492">
        <v>0</v>
      </c>
      <c r="T225" s="68">
        <v>0</v>
      </c>
      <c r="U225" s="68">
        <v>0</v>
      </c>
      <c r="V225" s="493">
        <v>0</v>
      </c>
      <c r="W225" s="68"/>
      <c r="X225" s="668">
        <v>0</v>
      </c>
      <c r="Y225" s="547">
        <v>722593</v>
      </c>
      <c r="Z225" s="68">
        <f t="shared" si="36"/>
        <v>722593</v>
      </c>
      <c r="AA225" s="68">
        <f t="shared" si="37"/>
        <v>0</v>
      </c>
      <c r="AB225" s="68"/>
      <c r="AC225" s="493">
        <f>+abvfnd25!AH225</f>
        <v>0</v>
      </c>
      <c r="AD225" s="493">
        <f t="shared" si="38"/>
        <v>0</v>
      </c>
      <c r="AE225" s="494">
        <f t="shared" si="39"/>
        <v>0</v>
      </c>
      <c r="AF225" s="657">
        <v>0</v>
      </c>
      <c r="AG225" s="547" t="s">
        <v>761</v>
      </c>
      <c r="AH225" s="493">
        <f t="shared" si="40"/>
        <v>0</v>
      </c>
      <c r="AI225" s="68"/>
      <c r="AJ225" s="68"/>
      <c r="AK225" s="458">
        <f>abvfnd25!AH225</f>
        <v>0</v>
      </c>
      <c r="AL225" s="455">
        <v>0</v>
      </c>
      <c r="AM225" s="458">
        <v>0</v>
      </c>
      <c r="AN225" s="458">
        <v>0</v>
      </c>
      <c r="AO225" s="456"/>
      <c r="AP225" s="493"/>
      <c r="AQ225" s="455"/>
      <c r="AR225" s="455"/>
      <c r="AS225" s="455"/>
      <c r="AT225" s="495">
        <f t="shared" si="41"/>
        <v>0</v>
      </c>
      <c r="AU225" s="455"/>
      <c r="AV225" s="498"/>
      <c r="AW225" s="499"/>
      <c r="AX225" s="500">
        <f t="shared" si="47"/>
        <v>0</v>
      </c>
      <c r="AY225" s="458"/>
      <c r="AZ225" s="459"/>
      <c r="BA225" s="459"/>
      <c r="BB225" s="459"/>
      <c r="BC225" s="453"/>
      <c r="BE225" s="460">
        <f t="shared" si="42"/>
        <v>-216</v>
      </c>
      <c r="BF225" s="453">
        <v>0</v>
      </c>
      <c r="BG225" s="488">
        <f t="shared" si="43"/>
        <v>0</v>
      </c>
      <c r="BH225" s="453">
        <v>0</v>
      </c>
      <c r="BI225" s="406">
        <f t="shared" si="44"/>
        <v>0</v>
      </c>
      <c r="BJ225" s="653"/>
      <c r="BK225" s="453"/>
      <c r="BL225" s="453">
        <v>0</v>
      </c>
      <c r="BM225" s="406">
        <f t="shared" si="45"/>
        <v>0</v>
      </c>
      <c r="BO225" s="453">
        <v>0</v>
      </c>
      <c r="BP225" s="406">
        <f t="shared" si="46"/>
        <v>0</v>
      </c>
      <c r="BR225" s="454"/>
    </row>
    <row r="226" spans="1:70" ht="11.25">
      <c r="A226" s="11">
        <v>217</v>
      </c>
      <c r="B226" s="69" t="s">
        <v>306</v>
      </c>
      <c r="C226" s="11">
        <v>1</v>
      </c>
      <c r="D226" s="492">
        <v>0</v>
      </c>
      <c r="E226" s="492">
        <v>0</v>
      </c>
      <c r="F226" s="492">
        <v>0</v>
      </c>
      <c r="G226" s="492">
        <v>0</v>
      </c>
      <c r="H226" s="492">
        <v>0</v>
      </c>
      <c r="I226" s="492">
        <v>0</v>
      </c>
      <c r="J226" s="492">
        <v>1500621</v>
      </c>
      <c r="K226" s="492">
        <v>1546229</v>
      </c>
      <c r="L226" s="492">
        <v>1118850</v>
      </c>
      <c r="M226" s="492">
        <v>0</v>
      </c>
      <c r="N226" s="492">
        <v>75513</v>
      </c>
      <c r="O226" s="492">
        <v>5367.6</v>
      </c>
      <c r="P226" s="492">
        <v>0</v>
      </c>
      <c r="Q226" s="492">
        <v>0</v>
      </c>
      <c r="R226" s="492">
        <v>0</v>
      </c>
      <c r="S226" s="492">
        <v>0</v>
      </c>
      <c r="T226" s="68" t="s">
        <v>762</v>
      </c>
      <c r="U226" s="68">
        <v>4246580.5999999996</v>
      </c>
      <c r="V226" s="493">
        <v>8.482644364722546</v>
      </c>
      <c r="W226" s="68"/>
      <c r="X226" s="668">
        <v>30731201.128249995</v>
      </c>
      <c r="Y226" s="547">
        <v>50061990.311188757</v>
      </c>
      <c r="Z226" s="68">
        <f t="shared" si="36"/>
        <v>19330789.182938762</v>
      </c>
      <c r="AA226" s="68">
        <f t="shared" si="37"/>
        <v>1639762.0992829504</v>
      </c>
      <c r="AB226" s="68"/>
      <c r="AC226" s="493">
        <f>+abvfnd25!AH226</f>
        <v>156.27875310772623</v>
      </c>
      <c r="AD226" s="493">
        <f t="shared" si="38"/>
        <v>157.56698870905225</v>
      </c>
      <c r="AE226" s="494">
        <f t="shared" si="39"/>
        <v>1.2882356013260221</v>
      </c>
      <c r="AF226" s="657">
        <v>3</v>
      </c>
      <c r="AG226" s="547">
        <v>1</v>
      </c>
      <c r="AH226" s="493">
        <f t="shared" si="40"/>
        <v>157.56698870905225</v>
      </c>
      <c r="AI226" s="68"/>
      <c r="AJ226" s="68"/>
      <c r="AK226" s="458">
        <f>abvfnd25!AH226</f>
        <v>156.27875310772623</v>
      </c>
      <c r="AL226" s="455">
        <v>157.24466980669936</v>
      </c>
      <c r="AM226" s="458">
        <v>155.53832995595835</v>
      </c>
      <c r="AN226" s="458">
        <v>156.27875310772623</v>
      </c>
      <c r="AO226" s="456"/>
      <c r="AP226" s="493"/>
      <c r="AQ226" s="455"/>
      <c r="AR226" s="455"/>
      <c r="AS226" s="455"/>
      <c r="AT226" s="495">
        <f t="shared" si="41"/>
        <v>1.2882356013260221</v>
      </c>
      <c r="AU226" s="455"/>
      <c r="AV226" s="498"/>
      <c r="AW226" s="499"/>
      <c r="AX226" s="500">
        <f t="shared" si="47"/>
        <v>0</v>
      </c>
      <c r="AY226" s="458"/>
      <c r="AZ226" s="459"/>
      <c r="BA226" s="459"/>
      <c r="BB226" s="459"/>
      <c r="BC226" s="453"/>
      <c r="BE226" s="460">
        <f t="shared" si="42"/>
        <v>-62.962730421703696</v>
      </c>
      <c r="BF226" s="453">
        <v>154.0372695782963</v>
      </c>
      <c r="BG226" s="488">
        <f t="shared" si="43"/>
        <v>-2.241483529429928</v>
      </c>
      <c r="BH226" s="453">
        <v>154.0372695782963</v>
      </c>
      <c r="BI226" s="406">
        <f t="shared" si="44"/>
        <v>-3.5297191307559501</v>
      </c>
      <c r="BJ226" s="653"/>
      <c r="BK226" s="453"/>
      <c r="BL226" s="453">
        <v>154.0372695782963</v>
      </c>
      <c r="BM226" s="406">
        <f t="shared" si="45"/>
        <v>-2.241483529429928</v>
      </c>
      <c r="BO226" s="453">
        <v>154.0372695782963</v>
      </c>
      <c r="BP226" s="406">
        <f t="shared" si="46"/>
        <v>-3.5297191307559501</v>
      </c>
      <c r="BR226" s="454"/>
    </row>
    <row r="227" spans="1:70" ht="11.25">
      <c r="A227" s="11">
        <v>218</v>
      </c>
      <c r="B227" s="69" t="s">
        <v>307</v>
      </c>
      <c r="C227" s="11">
        <v>1</v>
      </c>
      <c r="D227" s="492">
        <v>0</v>
      </c>
      <c r="E227" s="492">
        <v>65000</v>
      </c>
      <c r="F227" s="492">
        <v>0</v>
      </c>
      <c r="G227" s="492">
        <v>0</v>
      </c>
      <c r="H227" s="492">
        <v>0</v>
      </c>
      <c r="I227" s="492">
        <v>0</v>
      </c>
      <c r="J227" s="492">
        <v>1041544</v>
      </c>
      <c r="K227" s="492">
        <v>1132846</v>
      </c>
      <c r="L227" s="492">
        <v>1143406</v>
      </c>
      <c r="M227" s="492">
        <v>2545</v>
      </c>
      <c r="N227" s="492">
        <v>52806</v>
      </c>
      <c r="O227" s="492">
        <v>78732.009999999995</v>
      </c>
      <c r="P227" s="492">
        <v>0</v>
      </c>
      <c r="Q227" s="492">
        <v>0</v>
      </c>
      <c r="R227" s="492">
        <v>0</v>
      </c>
      <c r="S227" s="492">
        <v>0</v>
      </c>
      <c r="T227" s="68" t="s">
        <v>762</v>
      </c>
      <c r="U227" s="68">
        <v>3516879.01</v>
      </c>
      <c r="V227" s="493">
        <v>7.9129646498372495</v>
      </c>
      <c r="W227" s="68"/>
      <c r="X227" s="668">
        <v>30090005.920000002</v>
      </c>
      <c r="Y227" s="547">
        <v>44444518.149999991</v>
      </c>
      <c r="Z227" s="68">
        <f t="shared" si="36"/>
        <v>14354512.229999989</v>
      </c>
      <c r="AA227" s="68">
        <f t="shared" si="37"/>
        <v>1135867.4784164638</v>
      </c>
      <c r="AB227" s="68"/>
      <c r="AC227" s="493">
        <f>+abvfnd25!AH227</f>
        <v>140.01830632403923</v>
      </c>
      <c r="AD227" s="493">
        <f t="shared" si="38"/>
        <v>143.93034945465882</v>
      </c>
      <c r="AE227" s="494">
        <f t="shared" si="39"/>
        <v>3.912043130619594</v>
      </c>
      <c r="AF227" s="657">
        <v>39</v>
      </c>
      <c r="AG227" s="547">
        <v>1</v>
      </c>
      <c r="AH227" s="493">
        <f t="shared" si="40"/>
        <v>143.93034945465882</v>
      </c>
      <c r="AI227" s="68"/>
      <c r="AJ227" s="68"/>
      <c r="AK227" s="458">
        <f>abvfnd25!AH227</f>
        <v>140.01830632403923</v>
      </c>
      <c r="AL227" s="455">
        <v>140.85117437297242</v>
      </c>
      <c r="AM227" s="458">
        <v>140.24417247172971</v>
      </c>
      <c r="AN227" s="458">
        <v>140.01830632403923</v>
      </c>
      <c r="AO227" s="456"/>
      <c r="AP227" s="493"/>
      <c r="AQ227" s="455"/>
      <c r="AR227" s="455"/>
      <c r="AS227" s="455"/>
      <c r="AT227" s="495">
        <f t="shared" si="41"/>
        <v>3.912043130619594</v>
      </c>
      <c r="AU227" s="455"/>
      <c r="AV227" s="498"/>
      <c r="AW227" s="499"/>
      <c r="AX227" s="500">
        <f t="shared" si="47"/>
        <v>0</v>
      </c>
      <c r="AY227" s="458"/>
      <c r="AZ227" s="459"/>
      <c r="BA227" s="459"/>
      <c r="BB227" s="459"/>
      <c r="BC227" s="453"/>
      <c r="BE227" s="460">
        <f t="shared" si="42"/>
        <v>-77.840642993381977</v>
      </c>
      <c r="BF227" s="453">
        <v>140.15935700661802</v>
      </c>
      <c r="BG227" s="488">
        <f t="shared" si="43"/>
        <v>0.14105068257879338</v>
      </c>
      <c r="BH227" s="453">
        <v>140.15935700661802</v>
      </c>
      <c r="BI227" s="406">
        <f t="shared" si="44"/>
        <v>-3.7709924480408006</v>
      </c>
      <c r="BJ227" s="653"/>
      <c r="BK227" s="453"/>
      <c r="BL227" s="453">
        <v>140.15935700661802</v>
      </c>
      <c r="BM227" s="406">
        <f t="shared" si="45"/>
        <v>0.14105068257879338</v>
      </c>
      <c r="BO227" s="453">
        <v>140.15935700661802</v>
      </c>
      <c r="BP227" s="406">
        <f t="shared" si="46"/>
        <v>-3.7709924480408006</v>
      </c>
      <c r="BR227" s="454"/>
    </row>
    <row r="228" spans="1:70" ht="11.25">
      <c r="A228" s="11">
        <v>219</v>
      </c>
      <c r="B228" s="69" t="s">
        <v>308</v>
      </c>
      <c r="C228" s="11">
        <v>1</v>
      </c>
      <c r="D228" s="492">
        <v>0</v>
      </c>
      <c r="E228" s="492">
        <v>108700</v>
      </c>
      <c r="F228" s="492">
        <v>0</v>
      </c>
      <c r="G228" s="492">
        <v>0</v>
      </c>
      <c r="H228" s="492">
        <v>0</v>
      </c>
      <c r="I228" s="492">
        <v>0</v>
      </c>
      <c r="J228" s="492">
        <v>1094170</v>
      </c>
      <c r="K228" s="492">
        <v>547130</v>
      </c>
      <c r="L228" s="492">
        <v>1412887</v>
      </c>
      <c r="M228" s="492">
        <v>1540</v>
      </c>
      <c r="N228" s="492">
        <v>0</v>
      </c>
      <c r="O228" s="492">
        <v>12868.31</v>
      </c>
      <c r="P228" s="492">
        <v>0</v>
      </c>
      <c r="Q228" s="492">
        <v>0</v>
      </c>
      <c r="R228" s="492">
        <v>0</v>
      </c>
      <c r="S228" s="492">
        <v>0</v>
      </c>
      <c r="T228" s="68" t="s">
        <v>762</v>
      </c>
      <c r="U228" s="68">
        <v>3177295.31</v>
      </c>
      <c r="V228" s="493">
        <v>7.7721213636753896</v>
      </c>
      <c r="W228" s="68"/>
      <c r="X228" s="668">
        <v>27721329.640999999</v>
      </c>
      <c r="Y228" s="547">
        <v>40880670.299999997</v>
      </c>
      <c r="Z228" s="68">
        <f t="shared" si="36"/>
        <v>13159340.658999998</v>
      </c>
      <c r="AA228" s="68">
        <f t="shared" si="37"/>
        <v>1022759.9266769607</v>
      </c>
      <c r="AB228" s="68"/>
      <c r="AC228" s="493">
        <f>+abvfnd25!AH228</f>
        <v>147.02946990393892</v>
      </c>
      <c r="AD228" s="493">
        <f t="shared" si="38"/>
        <v>143.78065875445228</v>
      </c>
      <c r="AE228" s="494">
        <f t="shared" si="39"/>
        <v>-3.2488111494866416</v>
      </c>
      <c r="AF228" s="657">
        <v>4</v>
      </c>
      <c r="AG228" s="547">
        <v>1</v>
      </c>
      <c r="AH228" s="493">
        <f t="shared" si="40"/>
        <v>143.78065875445228</v>
      </c>
      <c r="AI228" s="68"/>
      <c r="AJ228" s="68"/>
      <c r="AK228" s="458">
        <f>abvfnd25!AH228</f>
        <v>147.02946990393892</v>
      </c>
      <c r="AL228" s="455">
        <v>148.33443270007851</v>
      </c>
      <c r="AM228" s="458">
        <v>146.16567721112423</v>
      </c>
      <c r="AN228" s="458">
        <v>147.02946990393892</v>
      </c>
      <c r="AO228" s="456"/>
      <c r="AP228" s="493"/>
      <c r="AQ228" s="455"/>
      <c r="AR228" s="455"/>
      <c r="AS228" s="455"/>
      <c r="AT228" s="495">
        <f t="shared" si="41"/>
        <v>-3.2488111494866416</v>
      </c>
      <c r="AU228" s="455"/>
      <c r="AV228" s="498"/>
      <c r="AW228" s="499"/>
      <c r="AX228" s="500">
        <f t="shared" si="47"/>
        <v>0</v>
      </c>
      <c r="AY228" s="458"/>
      <c r="AZ228" s="459"/>
      <c r="BA228" s="459"/>
      <c r="BB228" s="459"/>
      <c r="BC228" s="453"/>
      <c r="BE228" s="460">
        <f t="shared" si="42"/>
        <v>-69.658280145386499</v>
      </c>
      <c r="BF228" s="453">
        <v>149.3417198546135</v>
      </c>
      <c r="BG228" s="488">
        <f t="shared" si="43"/>
        <v>2.3122499506745839</v>
      </c>
      <c r="BH228" s="453">
        <v>149.3417198546135</v>
      </c>
      <c r="BI228" s="406">
        <f t="shared" si="44"/>
        <v>5.5610611001612256</v>
      </c>
      <c r="BJ228" s="653"/>
      <c r="BK228" s="453"/>
      <c r="BL228" s="453">
        <v>149.3417198546135</v>
      </c>
      <c r="BM228" s="406">
        <f t="shared" si="45"/>
        <v>2.3122499506745839</v>
      </c>
      <c r="BO228" s="453">
        <v>149.3417198546135</v>
      </c>
      <c r="BP228" s="406">
        <f t="shared" si="46"/>
        <v>5.5610611001612256</v>
      </c>
      <c r="BR228" s="454"/>
    </row>
    <row r="229" spans="1:70" ht="11.25">
      <c r="A229" s="11">
        <v>220</v>
      </c>
      <c r="B229" s="69" t="s">
        <v>309</v>
      </c>
      <c r="C229" s="11">
        <v>1</v>
      </c>
      <c r="D229" s="492">
        <v>0</v>
      </c>
      <c r="E229" s="492">
        <v>49733</v>
      </c>
      <c r="F229" s="492">
        <v>0</v>
      </c>
      <c r="G229" s="492">
        <v>0</v>
      </c>
      <c r="H229" s="492">
        <v>0</v>
      </c>
      <c r="I229" s="492">
        <v>0</v>
      </c>
      <c r="J229" s="492">
        <v>4315896</v>
      </c>
      <c r="K229" s="492">
        <v>1670827</v>
      </c>
      <c r="L229" s="492">
        <v>3277402</v>
      </c>
      <c r="M229" s="492">
        <v>16767</v>
      </c>
      <c r="N229" s="492">
        <v>0</v>
      </c>
      <c r="O229" s="492">
        <v>0</v>
      </c>
      <c r="P229" s="492">
        <v>0</v>
      </c>
      <c r="Q229" s="492">
        <v>0</v>
      </c>
      <c r="R229" s="492">
        <v>0</v>
      </c>
      <c r="S229" s="492">
        <v>0</v>
      </c>
      <c r="T229" s="68" t="s">
        <v>760</v>
      </c>
      <c r="U229" s="68">
        <v>9330625</v>
      </c>
      <c r="V229" s="493">
        <v>11.130318614534666</v>
      </c>
      <c r="W229" s="68"/>
      <c r="X229" s="668">
        <v>59825304.49205</v>
      </c>
      <c r="Y229" s="547">
        <v>83830708.92342189</v>
      </c>
      <c r="Z229" s="68">
        <f t="shared" si="36"/>
        <v>24005404.43137189</v>
      </c>
      <c r="AA229" s="68">
        <f t="shared" si="37"/>
        <v>2671877.997919315</v>
      </c>
      <c r="AB229" s="68"/>
      <c r="AC229" s="493">
        <f>+abvfnd25!AH229</f>
        <v>135.33192194849067</v>
      </c>
      <c r="AD229" s="493">
        <f t="shared" si="38"/>
        <v>135.65970389049588</v>
      </c>
      <c r="AE229" s="494">
        <f t="shared" si="39"/>
        <v>0.32778194200520261</v>
      </c>
      <c r="AF229" s="657">
        <v>57</v>
      </c>
      <c r="AG229" s="547">
        <v>1</v>
      </c>
      <c r="AH229" s="493">
        <f t="shared" si="40"/>
        <v>135.65970389049588</v>
      </c>
      <c r="AI229" s="68"/>
      <c r="AJ229" s="68"/>
      <c r="AK229" s="458">
        <f>abvfnd25!AH229</f>
        <v>135.33192194849067</v>
      </c>
      <c r="AL229" s="455">
        <v>135.16080425908922</v>
      </c>
      <c r="AM229" s="458">
        <v>133.05205176859309</v>
      </c>
      <c r="AN229" s="458">
        <v>135.33192194849067</v>
      </c>
      <c r="AO229" s="456"/>
      <c r="AP229" s="493"/>
      <c r="AQ229" s="455"/>
      <c r="AR229" s="455"/>
      <c r="AS229" s="455"/>
      <c r="AT229" s="495">
        <f t="shared" si="41"/>
        <v>0.32778194200520261</v>
      </c>
      <c r="AU229" s="455"/>
      <c r="AV229" s="498"/>
      <c r="AW229" s="499"/>
      <c r="AX229" s="500">
        <f t="shared" si="47"/>
        <v>0</v>
      </c>
      <c r="AY229" s="458"/>
      <c r="AZ229" s="459"/>
      <c r="BA229" s="459"/>
      <c r="BB229" s="459"/>
      <c r="BC229" s="453"/>
      <c r="BE229" s="460">
        <f t="shared" si="42"/>
        <v>-87.034773956117078</v>
      </c>
      <c r="BF229" s="453">
        <v>132.96522604388292</v>
      </c>
      <c r="BG229" s="488">
        <f t="shared" si="43"/>
        <v>-2.3666959046077523</v>
      </c>
      <c r="BH229" s="453">
        <v>132.96522604388292</v>
      </c>
      <c r="BI229" s="406">
        <f t="shared" si="44"/>
        <v>-2.6944778466129549</v>
      </c>
      <c r="BJ229" s="653"/>
      <c r="BK229" s="453"/>
      <c r="BL229" s="453">
        <v>132.96522604388292</v>
      </c>
      <c r="BM229" s="406">
        <f t="shared" si="45"/>
        <v>-2.3666959046077523</v>
      </c>
      <c r="BO229" s="453">
        <v>132.96522604388292</v>
      </c>
      <c r="BP229" s="406">
        <f t="shared" si="46"/>
        <v>-2.6944778466129549</v>
      </c>
      <c r="BR229" s="454"/>
    </row>
    <row r="230" spans="1:70" ht="11.25">
      <c r="A230" s="11">
        <v>221</v>
      </c>
      <c r="B230" s="69" t="s">
        <v>310</v>
      </c>
      <c r="C230" s="11">
        <v>1</v>
      </c>
      <c r="D230" s="492">
        <v>20011</v>
      </c>
      <c r="E230" s="492">
        <v>0</v>
      </c>
      <c r="F230" s="492">
        <v>0</v>
      </c>
      <c r="G230" s="492">
        <v>0</v>
      </c>
      <c r="H230" s="492">
        <v>0</v>
      </c>
      <c r="I230" s="492">
        <v>0</v>
      </c>
      <c r="J230" s="492">
        <v>0</v>
      </c>
      <c r="K230" s="492">
        <v>0</v>
      </c>
      <c r="L230" s="492">
        <v>262759</v>
      </c>
      <c r="M230" s="492">
        <v>0</v>
      </c>
      <c r="N230" s="492">
        <v>38301</v>
      </c>
      <c r="O230" s="492">
        <v>40158.720000000001</v>
      </c>
      <c r="P230" s="492">
        <v>0</v>
      </c>
      <c r="Q230" s="492">
        <v>0</v>
      </c>
      <c r="R230" s="492">
        <v>0</v>
      </c>
      <c r="S230" s="492">
        <v>0</v>
      </c>
      <c r="T230" s="68" t="s">
        <v>762</v>
      </c>
      <c r="U230" s="68">
        <v>361229.72</v>
      </c>
      <c r="V230" s="493">
        <v>2.4696021263269596</v>
      </c>
      <c r="W230" s="68"/>
      <c r="X230" s="668">
        <v>6005152.3400000008</v>
      </c>
      <c r="Y230" s="547">
        <v>14627041.18</v>
      </c>
      <c r="Z230" s="68">
        <f t="shared" si="36"/>
        <v>8621888.8399999999</v>
      </c>
      <c r="AA230" s="68">
        <f t="shared" si="37"/>
        <v>212926.35012218682</v>
      </c>
      <c r="AB230" s="68"/>
      <c r="AC230" s="493">
        <f>+abvfnd25!AH230</f>
        <v>215.29651720124497</v>
      </c>
      <c r="AD230" s="493">
        <f t="shared" si="38"/>
        <v>240.02912855126354</v>
      </c>
      <c r="AE230" s="494">
        <f t="shared" si="39"/>
        <v>24.732611350018573</v>
      </c>
      <c r="AF230" s="657">
        <v>17</v>
      </c>
      <c r="AG230" s="547">
        <v>1</v>
      </c>
      <c r="AH230" s="493">
        <f t="shared" si="40"/>
        <v>240.02912855126354</v>
      </c>
      <c r="AI230" s="68"/>
      <c r="AJ230" s="68"/>
      <c r="AK230" s="458">
        <f>abvfnd25!AH230</f>
        <v>215.29651720124497</v>
      </c>
      <c r="AL230" s="455">
        <v>217.45354745679842</v>
      </c>
      <c r="AM230" s="458">
        <v>229.77016589404263</v>
      </c>
      <c r="AN230" s="458">
        <v>215.29651720124497</v>
      </c>
      <c r="AO230" s="456"/>
      <c r="AP230" s="493"/>
      <c r="AQ230" s="455"/>
      <c r="AR230" s="455"/>
      <c r="AS230" s="455"/>
      <c r="AT230" s="495">
        <f t="shared" si="41"/>
        <v>24.732611350018573</v>
      </c>
      <c r="AU230" s="455"/>
      <c r="AV230" s="498"/>
      <c r="AW230" s="499"/>
      <c r="AX230" s="500">
        <f t="shared" si="47"/>
        <v>0</v>
      </c>
      <c r="AY230" s="458"/>
      <c r="AZ230" s="459"/>
      <c r="BA230" s="459"/>
      <c r="BB230" s="459"/>
      <c r="BC230" s="453"/>
      <c r="BE230" s="460">
        <f t="shared" si="42"/>
        <v>-27.131143156457853</v>
      </c>
      <c r="BF230" s="453">
        <v>193.86885684354215</v>
      </c>
      <c r="BG230" s="488">
        <f t="shared" si="43"/>
        <v>-21.42766035770282</v>
      </c>
      <c r="BH230" s="453">
        <v>193.86885684354215</v>
      </c>
      <c r="BI230" s="406">
        <f t="shared" si="44"/>
        <v>-46.160271707721392</v>
      </c>
      <c r="BJ230" s="653"/>
      <c r="BK230" s="453"/>
      <c r="BL230" s="453">
        <v>193.86885684354215</v>
      </c>
      <c r="BM230" s="406">
        <f t="shared" si="45"/>
        <v>-21.42766035770282</v>
      </c>
      <c r="BO230" s="453">
        <v>193.86885684354215</v>
      </c>
      <c r="BP230" s="406">
        <f t="shared" si="46"/>
        <v>-46.160271707721392</v>
      </c>
      <c r="BR230" s="454"/>
    </row>
    <row r="231" spans="1:70" ht="11.25">
      <c r="A231" s="11">
        <v>222</v>
      </c>
      <c r="B231" s="69" t="s">
        <v>311</v>
      </c>
      <c r="C231" s="11">
        <v>0</v>
      </c>
      <c r="D231" s="492">
        <v>0</v>
      </c>
      <c r="E231" s="492">
        <v>0</v>
      </c>
      <c r="F231" s="492">
        <v>0</v>
      </c>
      <c r="G231" s="492">
        <v>0</v>
      </c>
      <c r="H231" s="492">
        <v>0</v>
      </c>
      <c r="I231" s="492">
        <v>0</v>
      </c>
      <c r="J231" s="492">
        <v>0</v>
      </c>
      <c r="K231" s="492">
        <v>0</v>
      </c>
      <c r="L231" s="492">
        <v>0</v>
      </c>
      <c r="M231" s="492">
        <v>0</v>
      </c>
      <c r="N231" s="492">
        <v>0</v>
      </c>
      <c r="O231" s="492">
        <v>0</v>
      </c>
      <c r="P231" s="492">
        <v>0</v>
      </c>
      <c r="Q231" s="492">
        <v>0</v>
      </c>
      <c r="R231" s="492">
        <v>0</v>
      </c>
      <c r="S231" s="492">
        <v>0</v>
      </c>
      <c r="T231" s="68">
        <v>0</v>
      </c>
      <c r="U231" s="68">
        <v>0</v>
      </c>
      <c r="V231" s="493">
        <v>0</v>
      </c>
      <c r="W231" s="68"/>
      <c r="X231" s="668">
        <v>0</v>
      </c>
      <c r="Y231" s="547">
        <v>0</v>
      </c>
      <c r="Z231" s="68">
        <f t="shared" si="36"/>
        <v>0</v>
      </c>
      <c r="AA231" s="68">
        <f t="shared" si="37"/>
        <v>0</v>
      </c>
      <c r="AB231" s="68"/>
      <c r="AC231" s="493">
        <f>+abvfnd25!AH231</f>
        <v>0</v>
      </c>
      <c r="AD231" s="493">
        <f t="shared" si="38"/>
        <v>0</v>
      </c>
      <c r="AE231" s="494">
        <f t="shared" si="39"/>
        <v>0</v>
      </c>
      <c r="AF231" s="657">
        <v>0</v>
      </c>
      <c r="AG231" s="547" t="s">
        <v>761</v>
      </c>
      <c r="AH231" s="493">
        <f t="shared" si="40"/>
        <v>0</v>
      </c>
      <c r="AI231" s="68"/>
      <c r="AJ231" s="68"/>
      <c r="AK231" s="458">
        <f>abvfnd25!AH231</f>
        <v>0</v>
      </c>
      <c r="AL231" s="455">
        <v>0</v>
      </c>
      <c r="AM231" s="458">
        <v>0</v>
      </c>
      <c r="AN231" s="458">
        <v>0</v>
      </c>
      <c r="AO231" s="456"/>
      <c r="AP231" s="493"/>
      <c r="AQ231" s="455"/>
      <c r="AR231" s="455"/>
      <c r="AS231" s="455"/>
      <c r="AT231" s="495">
        <f t="shared" si="41"/>
        <v>0</v>
      </c>
      <c r="AU231" s="455"/>
      <c r="AV231" s="498"/>
      <c r="AW231" s="499"/>
      <c r="AX231" s="500">
        <f t="shared" si="47"/>
        <v>0</v>
      </c>
      <c r="AY231" s="458"/>
      <c r="AZ231" s="459"/>
      <c r="BA231" s="459"/>
      <c r="BB231" s="459"/>
      <c r="BC231" s="453"/>
      <c r="BE231" s="460">
        <f t="shared" si="42"/>
        <v>-222</v>
      </c>
      <c r="BF231" s="453">
        <v>0</v>
      </c>
      <c r="BG231" s="488">
        <f t="shared" si="43"/>
        <v>0</v>
      </c>
      <c r="BH231" s="453">
        <v>0</v>
      </c>
      <c r="BI231" s="406">
        <f t="shared" si="44"/>
        <v>0</v>
      </c>
      <c r="BJ231" s="653"/>
      <c r="BK231" s="453"/>
      <c r="BL231" s="453">
        <v>0</v>
      </c>
      <c r="BM231" s="406">
        <f t="shared" si="45"/>
        <v>0</v>
      </c>
      <c r="BO231" s="453">
        <v>0</v>
      </c>
      <c r="BP231" s="406">
        <f t="shared" si="46"/>
        <v>0</v>
      </c>
      <c r="BR231" s="454"/>
    </row>
    <row r="232" spans="1:70" ht="11.25">
      <c r="A232" s="11">
        <v>223</v>
      </c>
      <c r="B232" s="69" t="s">
        <v>312</v>
      </c>
      <c r="C232" s="11">
        <v>1</v>
      </c>
      <c r="D232" s="492">
        <v>0</v>
      </c>
      <c r="E232" s="492">
        <v>61634</v>
      </c>
      <c r="F232" s="492">
        <v>0</v>
      </c>
      <c r="G232" s="492">
        <v>0</v>
      </c>
      <c r="H232" s="492">
        <v>0</v>
      </c>
      <c r="I232" s="492">
        <v>0</v>
      </c>
      <c r="J232" s="492">
        <v>280000</v>
      </c>
      <c r="K232" s="492">
        <v>300000</v>
      </c>
      <c r="L232" s="492">
        <v>819203</v>
      </c>
      <c r="M232" s="492">
        <v>3493</v>
      </c>
      <c r="N232" s="492">
        <v>230657</v>
      </c>
      <c r="O232" s="492">
        <v>922.18</v>
      </c>
      <c r="P232" s="492">
        <v>0</v>
      </c>
      <c r="Q232" s="492">
        <v>0</v>
      </c>
      <c r="R232" s="492">
        <v>0</v>
      </c>
      <c r="S232" s="492">
        <v>0</v>
      </c>
      <c r="T232" s="68" t="s">
        <v>760</v>
      </c>
      <c r="U232" s="68">
        <v>1695909.18</v>
      </c>
      <c r="V232" s="493">
        <v>16.076965564227702</v>
      </c>
      <c r="W232" s="68"/>
      <c r="X232" s="668">
        <v>9107782.0099999998</v>
      </c>
      <c r="Y232" s="547">
        <v>10548689.51</v>
      </c>
      <c r="Z232" s="68">
        <f t="shared" si="36"/>
        <v>1440907.5</v>
      </c>
      <c r="AA232" s="68">
        <f t="shared" si="37"/>
        <v>231654.20258737428</v>
      </c>
      <c r="AB232" s="68"/>
      <c r="AC232" s="493">
        <f>+abvfnd25!AH232</f>
        <v>106.3047859467481</v>
      </c>
      <c r="AD232" s="493">
        <f t="shared" si="38"/>
        <v>113.27714361284571</v>
      </c>
      <c r="AE232" s="494">
        <f t="shared" si="39"/>
        <v>6.9723576660976079</v>
      </c>
      <c r="AF232" s="657">
        <v>1</v>
      </c>
      <c r="AG232" s="547">
        <v>1</v>
      </c>
      <c r="AH232" s="493">
        <f t="shared" si="40"/>
        <v>113.27714361284571</v>
      </c>
      <c r="AI232" s="68"/>
      <c r="AJ232" s="68"/>
      <c r="AK232" s="458">
        <f>abvfnd25!AH232</f>
        <v>106.3047859467481</v>
      </c>
      <c r="AL232" s="455">
        <v>106.01752795180235</v>
      </c>
      <c r="AM232" s="458">
        <v>110.82281122166511</v>
      </c>
      <c r="AN232" s="458">
        <v>106.3047859467481</v>
      </c>
      <c r="AO232" s="456"/>
      <c r="AP232" s="493"/>
      <c r="AQ232" s="455"/>
      <c r="AR232" s="455"/>
      <c r="AS232" s="455"/>
      <c r="AT232" s="495">
        <f t="shared" si="41"/>
        <v>6.9723576660976079</v>
      </c>
      <c r="AU232" s="455"/>
      <c r="AV232" s="498"/>
      <c r="AW232" s="499"/>
      <c r="AX232" s="500">
        <f t="shared" si="47"/>
        <v>0</v>
      </c>
      <c r="AY232" s="458"/>
      <c r="AZ232" s="459"/>
      <c r="BA232" s="459"/>
      <c r="BB232" s="459"/>
      <c r="BC232" s="453"/>
      <c r="BE232" s="460">
        <f t="shared" si="42"/>
        <v>-122.98545138966544</v>
      </c>
      <c r="BF232" s="453">
        <v>100.01454861033456</v>
      </c>
      <c r="BG232" s="488">
        <f t="shared" si="43"/>
        <v>-6.29023733641354</v>
      </c>
      <c r="BH232" s="453">
        <v>100.01454861033456</v>
      </c>
      <c r="BI232" s="406">
        <f t="shared" si="44"/>
        <v>-13.262595002511148</v>
      </c>
      <c r="BJ232" s="653"/>
      <c r="BK232" s="453"/>
      <c r="BL232" s="453">
        <v>100.01454861033456</v>
      </c>
      <c r="BM232" s="406">
        <f t="shared" si="45"/>
        <v>-6.29023733641354</v>
      </c>
      <c r="BO232" s="453">
        <v>100.01454861033456</v>
      </c>
      <c r="BP232" s="406">
        <f t="shared" si="46"/>
        <v>-13.262595002511148</v>
      </c>
      <c r="BR232" s="454"/>
    </row>
    <row r="233" spans="1:70" ht="11.25">
      <c r="A233" s="11">
        <v>224</v>
      </c>
      <c r="B233" s="69" t="s">
        <v>313</v>
      </c>
      <c r="C233" s="11">
        <v>1</v>
      </c>
      <c r="D233" s="492">
        <v>0</v>
      </c>
      <c r="E233" s="492">
        <v>0</v>
      </c>
      <c r="F233" s="492">
        <v>0</v>
      </c>
      <c r="G233" s="492">
        <v>0</v>
      </c>
      <c r="H233" s="492">
        <v>0</v>
      </c>
      <c r="I233" s="492">
        <v>0</v>
      </c>
      <c r="J233" s="492">
        <v>0</v>
      </c>
      <c r="K233" s="492">
        <v>0</v>
      </c>
      <c r="L233" s="492">
        <v>0</v>
      </c>
      <c r="M233" s="492">
        <v>0</v>
      </c>
      <c r="N233" s="492">
        <v>0</v>
      </c>
      <c r="O233" s="492">
        <v>0</v>
      </c>
      <c r="P233" s="492">
        <v>0</v>
      </c>
      <c r="Q233" s="492">
        <v>0</v>
      </c>
      <c r="R233" s="492">
        <v>0</v>
      </c>
      <c r="S233" s="492">
        <v>0</v>
      </c>
      <c r="T233" s="68" t="s">
        <v>762</v>
      </c>
      <c r="U233" s="68">
        <v>0</v>
      </c>
      <c r="V233" s="493">
        <v>0</v>
      </c>
      <c r="W233" s="68"/>
      <c r="X233" s="668">
        <v>2277162.9099999997</v>
      </c>
      <c r="Y233" s="547">
        <v>6296558.4000000004</v>
      </c>
      <c r="Z233" s="68">
        <f t="shared" si="36"/>
        <v>4019395.4900000007</v>
      </c>
      <c r="AA233" s="68">
        <f t="shared" si="37"/>
        <v>0</v>
      </c>
      <c r="AB233" s="68"/>
      <c r="AC233" s="493">
        <f>+abvfnd25!AH233</f>
        <v>286.18133995936137</v>
      </c>
      <c r="AD233" s="493">
        <f t="shared" si="38"/>
        <v>276.5089125749023</v>
      </c>
      <c r="AE233" s="494">
        <f t="shared" si="39"/>
        <v>-9.6724273844590698</v>
      </c>
      <c r="AF233" s="657">
        <v>0</v>
      </c>
      <c r="AG233" s="547">
        <v>0</v>
      </c>
      <c r="AH233" s="493">
        <f t="shared" si="40"/>
        <v>286.18133995936137</v>
      </c>
      <c r="AI233" s="68"/>
      <c r="AJ233" s="68"/>
      <c r="AK233" s="458">
        <f>abvfnd25!AH233</f>
        <v>286.18133995936137</v>
      </c>
      <c r="AL233" s="455">
        <v>292.30291036004212</v>
      </c>
      <c r="AM233" s="458">
        <v>266.9750058453439</v>
      </c>
      <c r="AN233" s="458">
        <v>286.18133995936137</v>
      </c>
      <c r="AO233" s="456"/>
      <c r="AP233" s="493"/>
      <c r="AQ233" s="455"/>
      <c r="AR233" s="455"/>
      <c r="AS233" s="455"/>
      <c r="AT233" s="495">
        <f t="shared" si="41"/>
        <v>0</v>
      </c>
      <c r="AU233" s="455"/>
      <c r="AV233" s="498"/>
      <c r="AW233" s="499"/>
      <c r="AX233" s="500">
        <f t="shared" si="47"/>
        <v>0</v>
      </c>
      <c r="AY233" s="458"/>
      <c r="AZ233" s="459"/>
      <c r="BA233" s="459"/>
      <c r="BB233" s="459"/>
      <c r="BC233" s="453"/>
      <c r="BE233" s="460">
        <f t="shared" si="42"/>
        <v>46.988571375109245</v>
      </c>
      <c r="BF233" s="453">
        <v>270.98857137510925</v>
      </c>
      <c r="BG233" s="488">
        <f t="shared" si="43"/>
        <v>-15.192768584252121</v>
      </c>
      <c r="BH233" s="453">
        <v>270.98857137510925</v>
      </c>
      <c r="BI233" s="406">
        <f t="shared" si="44"/>
        <v>-15.192768584252121</v>
      </c>
      <c r="BJ233" s="653"/>
      <c r="BK233" s="453"/>
      <c r="BL233" s="453">
        <v>270.98857137510925</v>
      </c>
      <c r="BM233" s="406">
        <f t="shared" si="45"/>
        <v>-15.192768584252121</v>
      </c>
      <c r="BO233" s="453">
        <v>270.98857137510925</v>
      </c>
      <c r="BP233" s="406">
        <f t="shared" si="46"/>
        <v>-15.192768584252121</v>
      </c>
      <c r="BR233" s="454"/>
    </row>
    <row r="234" spans="1:70" ht="11.25">
      <c r="A234" s="11">
        <v>225</v>
      </c>
      <c r="B234" s="69" t="s">
        <v>314</v>
      </c>
      <c r="C234" s="11">
        <v>0</v>
      </c>
      <c r="D234" s="492">
        <v>0</v>
      </c>
      <c r="E234" s="492">
        <v>0</v>
      </c>
      <c r="F234" s="492">
        <v>0</v>
      </c>
      <c r="G234" s="492">
        <v>0</v>
      </c>
      <c r="H234" s="492">
        <v>0</v>
      </c>
      <c r="I234" s="492">
        <v>0</v>
      </c>
      <c r="J234" s="492">
        <v>0</v>
      </c>
      <c r="K234" s="492">
        <v>0</v>
      </c>
      <c r="L234" s="492">
        <v>0</v>
      </c>
      <c r="M234" s="492">
        <v>0</v>
      </c>
      <c r="N234" s="492">
        <v>0</v>
      </c>
      <c r="O234" s="492">
        <v>0</v>
      </c>
      <c r="P234" s="492">
        <v>0</v>
      </c>
      <c r="Q234" s="492">
        <v>0</v>
      </c>
      <c r="R234" s="492">
        <v>0</v>
      </c>
      <c r="S234" s="492">
        <v>0</v>
      </c>
      <c r="T234" s="68">
        <v>0</v>
      </c>
      <c r="U234" s="68">
        <v>0</v>
      </c>
      <c r="V234" s="493">
        <v>0</v>
      </c>
      <c r="W234" s="68"/>
      <c r="X234" s="668">
        <v>0</v>
      </c>
      <c r="Y234" s="547">
        <v>0</v>
      </c>
      <c r="Z234" s="68">
        <f t="shared" si="36"/>
        <v>0</v>
      </c>
      <c r="AA234" s="68">
        <f t="shared" si="37"/>
        <v>0</v>
      </c>
      <c r="AB234" s="68"/>
      <c r="AC234" s="493">
        <f>+abvfnd25!AH234</f>
        <v>0</v>
      </c>
      <c r="AD234" s="493">
        <f t="shared" si="38"/>
        <v>0</v>
      </c>
      <c r="AE234" s="494">
        <f t="shared" si="39"/>
        <v>0</v>
      </c>
      <c r="AF234" s="657">
        <v>0</v>
      </c>
      <c r="AG234" s="547" t="s">
        <v>761</v>
      </c>
      <c r="AH234" s="493">
        <f t="shared" si="40"/>
        <v>0</v>
      </c>
      <c r="AI234" s="68"/>
      <c r="AJ234" s="68"/>
      <c r="AK234" s="458">
        <f>abvfnd25!AH234</f>
        <v>0</v>
      </c>
      <c r="AL234" s="455">
        <v>0</v>
      </c>
      <c r="AM234" s="458">
        <v>0</v>
      </c>
      <c r="AN234" s="458">
        <v>0</v>
      </c>
      <c r="AO234" s="456"/>
      <c r="AP234" s="493"/>
      <c r="AQ234" s="455"/>
      <c r="AR234" s="455"/>
      <c r="AS234" s="455"/>
      <c r="AT234" s="495">
        <f t="shared" si="41"/>
        <v>0</v>
      </c>
      <c r="AU234" s="455"/>
      <c r="AV234" s="498"/>
      <c r="AW234" s="499"/>
      <c r="AX234" s="500">
        <f t="shared" si="47"/>
        <v>0</v>
      </c>
      <c r="AY234" s="458"/>
      <c r="AZ234" s="459"/>
      <c r="BA234" s="459"/>
      <c r="BB234" s="459"/>
      <c r="BC234" s="453"/>
      <c r="BE234" s="460">
        <f t="shared" si="42"/>
        <v>-225</v>
      </c>
      <c r="BF234" s="453">
        <v>0</v>
      </c>
      <c r="BG234" s="488">
        <f t="shared" si="43"/>
        <v>0</v>
      </c>
      <c r="BH234" s="453">
        <v>0</v>
      </c>
      <c r="BI234" s="406">
        <f t="shared" si="44"/>
        <v>0</v>
      </c>
      <c r="BJ234" s="653"/>
      <c r="BK234" s="453"/>
      <c r="BL234" s="453">
        <v>0</v>
      </c>
      <c r="BM234" s="406">
        <f t="shared" si="45"/>
        <v>0</v>
      </c>
      <c r="BO234" s="453">
        <v>0</v>
      </c>
      <c r="BP234" s="406">
        <f t="shared" si="46"/>
        <v>0</v>
      </c>
      <c r="BR234" s="454"/>
    </row>
    <row r="235" spans="1:70" ht="11.25">
      <c r="A235" s="11">
        <v>226</v>
      </c>
      <c r="B235" s="69" t="s">
        <v>315</v>
      </c>
      <c r="C235" s="11">
        <v>1</v>
      </c>
      <c r="D235" s="492">
        <v>0</v>
      </c>
      <c r="E235" s="492">
        <v>0</v>
      </c>
      <c r="F235" s="492">
        <v>0</v>
      </c>
      <c r="G235" s="492">
        <v>0</v>
      </c>
      <c r="H235" s="492">
        <v>0</v>
      </c>
      <c r="I235" s="492">
        <v>121503</v>
      </c>
      <c r="J235" s="492">
        <v>507174</v>
      </c>
      <c r="K235" s="492">
        <v>124154.16</v>
      </c>
      <c r="L235" s="492">
        <v>590317.07759999996</v>
      </c>
      <c r="M235" s="492">
        <v>16916</v>
      </c>
      <c r="N235" s="492">
        <v>17590</v>
      </c>
      <c r="O235" s="492">
        <v>38466.959999999999</v>
      </c>
      <c r="P235" s="492">
        <v>0</v>
      </c>
      <c r="Q235" s="492">
        <v>0</v>
      </c>
      <c r="R235" s="492">
        <v>0</v>
      </c>
      <c r="S235" s="492">
        <v>0</v>
      </c>
      <c r="T235" s="68" t="s">
        <v>760</v>
      </c>
      <c r="U235" s="68">
        <v>1416121.1976000001</v>
      </c>
      <c r="V235" s="493">
        <v>5.3785794687817123</v>
      </c>
      <c r="W235" s="68"/>
      <c r="X235" s="668">
        <v>24166880.359999996</v>
      </c>
      <c r="Y235" s="547">
        <v>26328907.210898973</v>
      </c>
      <c r="Z235" s="68">
        <f t="shared" si="36"/>
        <v>2162026.8508989774</v>
      </c>
      <c r="AA235" s="68">
        <f t="shared" si="37"/>
        <v>116286.33231200022</v>
      </c>
      <c r="AB235" s="68"/>
      <c r="AC235" s="493">
        <f>+abvfnd25!AH235</f>
        <v>107.13928217596882</v>
      </c>
      <c r="AD235" s="493">
        <f t="shared" si="38"/>
        <v>108.4650583282276</v>
      </c>
      <c r="AE235" s="494">
        <f t="shared" si="39"/>
        <v>1.3257761522587828</v>
      </c>
      <c r="AF235" s="657">
        <v>30</v>
      </c>
      <c r="AG235" s="547">
        <v>1</v>
      </c>
      <c r="AH235" s="493">
        <f t="shared" si="40"/>
        <v>108.4650583282276</v>
      </c>
      <c r="AI235" s="68"/>
      <c r="AJ235" s="68"/>
      <c r="AK235" s="458">
        <f>abvfnd25!AH235</f>
        <v>107.13928217596882</v>
      </c>
      <c r="AL235" s="455">
        <v>106.62042700428134</v>
      </c>
      <c r="AM235" s="458">
        <v>107.96038033579289</v>
      </c>
      <c r="AN235" s="458">
        <v>107.13928217596882</v>
      </c>
      <c r="AO235" s="456"/>
      <c r="AP235" s="493"/>
      <c r="AQ235" s="455"/>
      <c r="AR235" s="455"/>
      <c r="AS235" s="455"/>
      <c r="AT235" s="495">
        <f t="shared" si="41"/>
        <v>1.3257761522587828</v>
      </c>
      <c r="AU235" s="455"/>
      <c r="AV235" s="498"/>
      <c r="AW235" s="499"/>
      <c r="AX235" s="500">
        <f t="shared" si="47"/>
        <v>0</v>
      </c>
      <c r="AY235" s="458"/>
      <c r="AZ235" s="459"/>
      <c r="BA235" s="459"/>
      <c r="BB235" s="459"/>
      <c r="BC235" s="453"/>
      <c r="BE235" s="460">
        <f t="shared" si="42"/>
        <v>-116.49696687749356</v>
      </c>
      <c r="BF235" s="453">
        <v>109.50303312250644</v>
      </c>
      <c r="BG235" s="488">
        <f t="shared" si="43"/>
        <v>2.3637509465376212</v>
      </c>
      <c r="BH235" s="453">
        <v>109.50303312250644</v>
      </c>
      <c r="BI235" s="406">
        <f t="shared" si="44"/>
        <v>1.0379747942788384</v>
      </c>
      <c r="BJ235" s="653"/>
      <c r="BK235" s="453"/>
      <c r="BL235" s="453">
        <v>109.50303312250644</v>
      </c>
      <c r="BM235" s="406">
        <f t="shared" si="45"/>
        <v>2.3637509465376212</v>
      </c>
      <c r="BO235" s="453">
        <v>109.50303312250644</v>
      </c>
      <c r="BP235" s="406">
        <f t="shared" si="46"/>
        <v>1.0379747942788384</v>
      </c>
      <c r="BR235" s="454"/>
    </row>
    <row r="236" spans="1:70" ht="11.25">
      <c r="A236" s="11">
        <v>227</v>
      </c>
      <c r="B236" s="69" t="s">
        <v>316</v>
      </c>
      <c r="C236" s="11">
        <v>1</v>
      </c>
      <c r="D236" s="492">
        <v>0</v>
      </c>
      <c r="E236" s="492">
        <v>0</v>
      </c>
      <c r="F236" s="492">
        <v>0</v>
      </c>
      <c r="G236" s="492">
        <v>0</v>
      </c>
      <c r="H236" s="492">
        <v>0</v>
      </c>
      <c r="I236" s="492">
        <v>0</v>
      </c>
      <c r="J236" s="492">
        <v>0</v>
      </c>
      <c r="K236" s="492">
        <v>0</v>
      </c>
      <c r="L236" s="492">
        <v>0</v>
      </c>
      <c r="M236" s="492">
        <v>0</v>
      </c>
      <c r="N236" s="492">
        <v>0</v>
      </c>
      <c r="O236" s="492">
        <v>0</v>
      </c>
      <c r="P236" s="492">
        <v>0</v>
      </c>
      <c r="Q236" s="492">
        <v>0</v>
      </c>
      <c r="R236" s="492">
        <v>0</v>
      </c>
      <c r="S236" s="492">
        <v>0</v>
      </c>
      <c r="T236" s="68" t="s">
        <v>764</v>
      </c>
      <c r="U236" s="68">
        <v>0</v>
      </c>
      <c r="V236" s="493">
        <v>0</v>
      </c>
      <c r="W236" s="68"/>
      <c r="X236" s="668">
        <v>20132069.309999999</v>
      </c>
      <c r="Y236" s="547">
        <v>24138409.600000001</v>
      </c>
      <c r="Z236" s="68">
        <f t="shared" si="36"/>
        <v>4006340.2900000028</v>
      </c>
      <c r="AA236" s="68">
        <f t="shared" si="37"/>
        <v>0</v>
      </c>
      <c r="AB236" s="68"/>
      <c r="AC236" s="493">
        <f>+abvfnd25!AH236</f>
        <v>120.11143498441699</v>
      </c>
      <c r="AD236" s="493">
        <f t="shared" si="38"/>
        <v>119.90029056779561</v>
      </c>
      <c r="AE236" s="494">
        <f t="shared" si="39"/>
        <v>-0.21114441662138006</v>
      </c>
      <c r="AF236" s="657">
        <v>27</v>
      </c>
      <c r="AG236" s="547">
        <v>0</v>
      </c>
      <c r="AH236" s="493">
        <f t="shared" si="40"/>
        <v>120.11143498441699</v>
      </c>
      <c r="AI236" s="68"/>
      <c r="AJ236" s="68"/>
      <c r="AK236" s="458">
        <f>abvfnd25!AH236</f>
        <v>120.11143498441699</v>
      </c>
      <c r="AL236" s="455">
        <v>126.21028959804124</v>
      </c>
      <c r="AM236" s="458">
        <v>117.61975374963181</v>
      </c>
      <c r="AN236" s="458">
        <v>120.11143498441699</v>
      </c>
      <c r="AO236" s="456"/>
      <c r="AP236" s="493"/>
      <c r="AQ236" s="455"/>
      <c r="AR236" s="455"/>
      <c r="AS236" s="455"/>
      <c r="AT236" s="495">
        <f t="shared" si="41"/>
        <v>0</v>
      </c>
      <c r="AU236" s="455"/>
      <c r="AV236" s="498"/>
      <c r="AW236" s="499"/>
      <c r="AX236" s="500">
        <f t="shared" si="47"/>
        <v>0</v>
      </c>
      <c r="AY236" s="458"/>
      <c r="AZ236" s="459"/>
      <c r="BA236" s="459"/>
      <c r="BB236" s="459"/>
      <c r="BC236" s="453"/>
      <c r="BE236" s="460">
        <f t="shared" si="42"/>
        <v>-100.78971040195876</v>
      </c>
      <c r="BF236" s="453">
        <v>126.21028959804124</v>
      </c>
      <c r="BG236" s="488">
        <f t="shared" si="43"/>
        <v>6.0988546136242547</v>
      </c>
      <c r="BH236" s="453">
        <v>126.21028959804124</v>
      </c>
      <c r="BI236" s="406">
        <f t="shared" si="44"/>
        <v>6.0988546136242547</v>
      </c>
      <c r="BJ236" s="653"/>
      <c r="BK236" s="453"/>
      <c r="BL236" s="453">
        <v>126.21028959804124</v>
      </c>
      <c r="BM236" s="406">
        <f t="shared" si="45"/>
        <v>6.0988546136242547</v>
      </c>
      <c r="BO236" s="453">
        <v>126.21028959804124</v>
      </c>
      <c r="BP236" s="406">
        <f t="shared" si="46"/>
        <v>6.0988546136242547</v>
      </c>
      <c r="BR236" s="454"/>
    </row>
    <row r="237" spans="1:70" ht="11.25">
      <c r="A237" s="11">
        <v>228</v>
      </c>
      <c r="B237" s="69" t="s">
        <v>317</v>
      </c>
      <c r="C237" s="11">
        <v>0</v>
      </c>
      <c r="D237" s="492">
        <v>0</v>
      </c>
      <c r="E237" s="492">
        <v>0</v>
      </c>
      <c r="F237" s="492">
        <v>0</v>
      </c>
      <c r="G237" s="492">
        <v>0</v>
      </c>
      <c r="H237" s="492">
        <v>0</v>
      </c>
      <c r="I237" s="492">
        <v>0</v>
      </c>
      <c r="J237" s="492">
        <v>0</v>
      </c>
      <c r="K237" s="492">
        <v>0</v>
      </c>
      <c r="L237" s="492">
        <v>0</v>
      </c>
      <c r="M237" s="492">
        <v>0</v>
      </c>
      <c r="N237" s="492">
        <v>0</v>
      </c>
      <c r="O237" s="492">
        <v>0</v>
      </c>
      <c r="P237" s="492">
        <v>0</v>
      </c>
      <c r="Q237" s="492">
        <v>0</v>
      </c>
      <c r="R237" s="492">
        <v>0</v>
      </c>
      <c r="S237" s="492">
        <v>0</v>
      </c>
      <c r="T237" s="68">
        <v>0</v>
      </c>
      <c r="U237" s="68">
        <v>0</v>
      </c>
      <c r="V237" s="493">
        <v>0</v>
      </c>
      <c r="W237" s="68"/>
      <c r="X237" s="668">
        <v>0</v>
      </c>
      <c r="Y237" s="547">
        <v>5517</v>
      </c>
      <c r="Z237" s="68">
        <f t="shared" si="36"/>
        <v>5517</v>
      </c>
      <c r="AA237" s="68">
        <f t="shared" si="37"/>
        <v>0</v>
      </c>
      <c r="AB237" s="68"/>
      <c r="AC237" s="493">
        <f>+abvfnd25!AH237</f>
        <v>0</v>
      </c>
      <c r="AD237" s="493">
        <f t="shared" si="38"/>
        <v>0</v>
      </c>
      <c r="AE237" s="494">
        <f t="shared" si="39"/>
        <v>0</v>
      </c>
      <c r="AF237" s="657">
        <v>0</v>
      </c>
      <c r="AG237" s="547" t="s">
        <v>761</v>
      </c>
      <c r="AH237" s="493">
        <f t="shared" si="40"/>
        <v>0</v>
      </c>
      <c r="AI237" s="68"/>
      <c r="AJ237" s="68"/>
      <c r="AK237" s="458">
        <f>abvfnd25!AH237</f>
        <v>0</v>
      </c>
      <c r="AL237" s="455">
        <v>0</v>
      </c>
      <c r="AM237" s="458">
        <v>0</v>
      </c>
      <c r="AN237" s="458">
        <v>0</v>
      </c>
      <c r="AO237" s="456"/>
      <c r="AP237" s="493"/>
      <c r="AQ237" s="455"/>
      <c r="AR237" s="455"/>
      <c r="AS237" s="455"/>
      <c r="AT237" s="495">
        <f t="shared" si="41"/>
        <v>0</v>
      </c>
      <c r="AU237" s="455"/>
      <c r="AV237" s="498"/>
      <c r="AW237" s="499"/>
      <c r="AX237" s="500">
        <f t="shared" si="47"/>
        <v>0</v>
      </c>
      <c r="AY237" s="458"/>
      <c r="AZ237" s="459"/>
      <c r="BA237" s="459"/>
      <c r="BB237" s="459"/>
      <c r="BC237" s="453"/>
      <c r="BE237" s="460">
        <f t="shared" si="42"/>
        <v>-228</v>
      </c>
      <c r="BF237" s="453">
        <v>0</v>
      </c>
      <c r="BG237" s="488">
        <f t="shared" si="43"/>
        <v>0</v>
      </c>
      <c r="BH237" s="453">
        <v>0</v>
      </c>
      <c r="BI237" s="406">
        <f t="shared" si="44"/>
        <v>0</v>
      </c>
      <c r="BJ237" s="653"/>
      <c r="BK237" s="453"/>
      <c r="BL237" s="453">
        <v>0</v>
      </c>
      <c r="BM237" s="406">
        <f t="shared" si="45"/>
        <v>0</v>
      </c>
      <c r="BO237" s="453">
        <v>0</v>
      </c>
      <c r="BP237" s="406">
        <f t="shared" si="46"/>
        <v>0</v>
      </c>
      <c r="BR237" s="454"/>
    </row>
    <row r="238" spans="1:70" ht="11.25">
      <c r="A238" s="11">
        <v>229</v>
      </c>
      <c r="B238" s="69" t="s">
        <v>318</v>
      </c>
      <c r="C238" s="11">
        <v>1</v>
      </c>
      <c r="D238" s="492">
        <v>0</v>
      </c>
      <c r="E238" s="492">
        <v>0</v>
      </c>
      <c r="F238" s="492">
        <v>0</v>
      </c>
      <c r="G238" s="492">
        <v>0</v>
      </c>
      <c r="H238" s="492">
        <v>0</v>
      </c>
      <c r="I238" s="492">
        <v>0</v>
      </c>
      <c r="J238" s="492">
        <v>0</v>
      </c>
      <c r="K238" s="492">
        <v>0</v>
      </c>
      <c r="L238" s="492">
        <v>0</v>
      </c>
      <c r="M238" s="492">
        <v>0</v>
      </c>
      <c r="N238" s="492">
        <v>0</v>
      </c>
      <c r="O238" s="492">
        <v>0</v>
      </c>
      <c r="P238" s="492">
        <v>0</v>
      </c>
      <c r="Q238" s="492">
        <v>0</v>
      </c>
      <c r="R238" s="492">
        <v>0</v>
      </c>
      <c r="S238" s="492">
        <v>0</v>
      </c>
      <c r="T238" s="68" t="s">
        <v>762</v>
      </c>
      <c r="U238" s="68">
        <v>0</v>
      </c>
      <c r="V238" s="493">
        <v>0</v>
      </c>
      <c r="W238" s="68"/>
      <c r="X238" s="668">
        <v>98600551.810000002</v>
      </c>
      <c r="Y238" s="547">
        <v>108847447.40000001</v>
      </c>
      <c r="Z238" s="68">
        <f t="shared" si="36"/>
        <v>10246895.590000004</v>
      </c>
      <c r="AA238" s="68">
        <f t="shared" si="37"/>
        <v>0</v>
      </c>
      <c r="AB238" s="68"/>
      <c r="AC238" s="493">
        <f>+abvfnd25!AH238</f>
        <v>109.89855856388218</v>
      </c>
      <c r="AD238" s="493">
        <f t="shared" si="38"/>
        <v>110.39233087634786</v>
      </c>
      <c r="AE238" s="494">
        <f t="shared" si="39"/>
        <v>0.49377231246567987</v>
      </c>
      <c r="AF238" s="657">
        <v>169</v>
      </c>
      <c r="AG238" s="547">
        <v>0</v>
      </c>
      <c r="AH238" s="493">
        <f t="shared" si="40"/>
        <v>109.89855856388218</v>
      </c>
      <c r="AI238" s="68"/>
      <c r="AJ238" s="68"/>
      <c r="AK238" s="458">
        <f>abvfnd25!AH238</f>
        <v>109.89855856388218</v>
      </c>
      <c r="AL238" s="455">
        <v>108.61124921803416</v>
      </c>
      <c r="AM238" s="458">
        <v>109.46793468768064</v>
      </c>
      <c r="AN238" s="458">
        <v>109.89855856388218</v>
      </c>
      <c r="AO238" s="456"/>
      <c r="AP238" s="493"/>
      <c r="AQ238" s="455"/>
      <c r="AR238" s="455"/>
      <c r="AS238" s="455"/>
      <c r="AT238" s="495">
        <f t="shared" si="41"/>
        <v>0</v>
      </c>
      <c r="AU238" s="455"/>
      <c r="AV238" s="498"/>
      <c r="AW238" s="499"/>
      <c r="AX238" s="500">
        <f t="shared" si="47"/>
        <v>0</v>
      </c>
      <c r="AY238" s="458"/>
      <c r="AZ238" s="459"/>
      <c r="BA238" s="459"/>
      <c r="BB238" s="459"/>
      <c r="BC238" s="453"/>
      <c r="BE238" s="460">
        <f t="shared" si="42"/>
        <v>-120.38875078196584</v>
      </c>
      <c r="BF238" s="453">
        <v>108.61124921803416</v>
      </c>
      <c r="BG238" s="488">
        <f t="shared" si="43"/>
        <v>-1.2873093458480156</v>
      </c>
      <c r="BH238" s="453">
        <v>108.61124921803416</v>
      </c>
      <c r="BI238" s="406">
        <f t="shared" si="44"/>
        <v>-1.2873093458480156</v>
      </c>
      <c r="BJ238" s="653"/>
      <c r="BK238" s="453"/>
      <c r="BL238" s="453">
        <v>108.61124921803416</v>
      </c>
      <c r="BM238" s="406">
        <f t="shared" si="45"/>
        <v>-1.2873093458480156</v>
      </c>
      <c r="BO238" s="453">
        <v>108.61124921803416</v>
      </c>
      <c r="BP238" s="406">
        <f t="shared" si="46"/>
        <v>-1.2873093458480156</v>
      </c>
      <c r="BR238" s="454"/>
    </row>
    <row r="239" spans="1:70" ht="11.25">
      <c r="A239" s="11">
        <v>230</v>
      </c>
      <c r="B239" s="69" t="s">
        <v>319</v>
      </c>
      <c r="C239" s="11">
        <v>1</v>
      </c>
      <c r="D239" s="492">
        <v>157717</v>
      </c>
      <c r="E239" s="492">
        <v>0</v>
      </c>
      <c r="F239" s="492">
        <v>0</v>
      </c>
      <c r="G239" s="492">
        <v>0</v>
      </c>
      <c r="H239" s="492">
        <v>0</v>
      </c>
      <c r="I239" s="492">
        <v>0</v>
      </c>
      <c r="J239" s="492">
        <v>0</v>
      </c>
      <c r="K239" s="492">
        <v>0</v>
      </c>
      <c r="L239" s="492">
        <v>0</v>
      </c>
      <c r="M239" s="492">
        <v>0</v>
      </c>
      <c r="N239" s="492">
        <v>73277</v>
      </c>
      <c r="O239" s="492">
        <v>6800.08</v>
      </c>
      <c r="P239" s="492">
        <v>0</v>
      </c>
      <c r="Q239" s="492">
        <v>0</v>
      </c>
      <c r="R239" s="492">
        <v>0</v>
      </c>
      <c r="S239" s="492">
        <v>0</v>
      </c>
      <c r="T239" s="68" t="s">
        <v>760</v>
      </c>
      <c r="U239" s="68">
        <v>237794.08</v>
      </c>
      <c r="V239" s="493">
        <v>8.0749330341586489</v>
      </c>
      <c r="W239" s="68"/>
      <c r="X239" s="668">
        <v>994542.49000000011</v>
      </c>
      <c r="Y239" s="547">
        <v>2944842.7497055577</v>
      </c>
      <c r="Z239" s="68">
        <f t="shared" si="36"/>
        <v>1950300.2597055575</v>
      </c>
      <c r="AA239" s="68">
        <f t="shared" si="37"/>
        <v>157485.439936246</v>
      </c>
      <c r="AB239" s="68"/>
      <c r="AC239" s="493">
        <f>+abvfnd25!AH239</f>
        <v>307.85069719567679</v>
      </c>
      <c r="AD239" s="493">
        <f t="shared" si="38"/>
        <v>280.2652815536631</v>
      </c>
      <c r="AE239" s="494">
        <f t="shared" si="39"/>
        <v>-27.585415642013686</v>
      </c>
      <c r="AF239" s="657">
        <v>2</v>
      </c>
      <c r="AG239" s="547">
        <v>1</v>
      </c>
      <c r="AH239" s="493">
        <f t="shared" si="40"/>
        <v>280.2652815536631</v>
      </c>
      <c r="AI239" s="68"/>
      <c r="AJ239" s="68"/>
      <c r="AK239" s="458">
        <f>abvfnd25!AH239</f>
        <v>307.85069719567679</v>
      </c>
      <c r="AL239" s="455">
        <v>304.35250108562133</v>
      </c>
      <c r="AM239" s="458">
        <v>293.69428880503028</v>
      </c>
      <c r="AN239" s="458">
        <v>307.85069719567679</v>
      </c>
      <c r="AO239" s="456"/>
      <c r="AP239" s="493"/>
      <c r="AQ239" s="455"/>
      <c r="AR239" s="455"/>
      <c r="AS239" s="455"/>
      <c r="AT239" s="495">
        <f t="shared" si="41"/>
        <v>-27.585415642013686</v>
      </c>
      <c r="AU239" s="455"/>
      <c r="AV239" s="498"/>
      <c r="AW239" s="499"/>
      <c r="AX239" s="500">
        <f t="shared" si="47"/>
        <v>0</v>
      </c>
      <c r="AY239" s="458"/>
      <c r="AZ239" s="459"/>
      <c r="BA239" s="459"/>
      <c r="BB239" s="459"/>
      <c r="BC239" s="453"/>
      <c r="BE239" s="460">
        <f t="shared" si="42"/>
        <v>55.315989675982507</v>
      </c>
      <c r="BF239" s="453">
        <v>285.31598967598251</v>
      </c>
      <c r="BG239" s="488">
        <f t="shared" si="43"/>
        <v>-22.53470751969428</v>
      </c>
      <c r="BH239" s="453">
        <v>285.31598967598251</v>
      </c>
      <c r="BI239" s="406">
        <f t="shared" si="44"/>
        <v>5.0507081223194064</v>
      </c>
      <c r="BJ239" s="653"/>
      <c r="BK239" s="453"/>
      <c r="BL239" s="453">
        <v>285.31598967598251</v>
      </c>
      <c r="BM239" s="406">
        <f t="shared" si="45"/>
        <v>-22.53470751969428</v>
      </c>
      <c r="BO239" s="453">
        <v>285.31598967598251</v>
      </c>
      <c r="BP239" s="406">
        <f t="shared" si="46"/>
        <v>5.0507081223194064</v>
      </c>
      <c r="BR239" s="454"/>
    </row>
    <row r="240" spans="1:70" ht="11.25">
      <c r="A240" s="11">
        <v>231</v>
      </c>
      <c r="B240" s="69" t="s">
        <v>320</v>
      </c>
      <c r="C240" s="11">
        <v>1</v>
      </c>
      <c r="D240" s="492">
        <v>0</v>
      </c>
      <c r="E240" s="492">
        <v>1113151</v>
      </c>
      <c r="F240" s="492">
        <v>0</v>
      </c>
      <c r="G240" s="492">
        <v>0</v>
      </c>
      <c r="H240" s="492">
        <v>0</v>
      </c>
      <c r="I240" s="492">
        <v>140871.98000000001</v>
      </c>
      <c r="J240" s="492">
        <v>676930</v>
      </c>
      <c r="K240" s="492">
        <v>0</v>
      </c>
      <c r="L240" s="492">
        <v>1169623</v>
      </c>
      <c r="M240" s="492">
        <v>0</v>
      </c>
      <c r="N240" s="492">
        <v>33450</v>
      </c>
      <c r="O240" s="492">
        <v>97770.47</v>
      </c>
      <c r="P240" s="492">
        <v>0</v>
      </c>
      <c r="Q240" s="492">
        <v>0</v>
      </c>
      <c r="R240" s="492">
        <v>0</v>
      </c>
      <c r="S240" s="492">
        <v>0</v>
      </c>
      <c r="T240" s="68" t="s">
        <v>760</v>
      </c>
      <c r="U240" s="68">
        <v>3231796.45</v>
      </c>
      <c r="V240" s="493">
        <v>6.93735826326302</v>
      </c>
      <c r="W240" s="68"/>
      <c r="X240" s="668">
        <v>33498160.487529997</v>
      </c>
      <c r="Y240" s="547">
        <v>46585405.097413972</v>
      </c>
      <c r="Z240" s="68">
        <f t="shared" si="36"/>
        <v>13087244.609883975</v>
      </c>
      <c r="AA240" s="68">
        <f t="shared" si="37"/>
        <v>907909.04537723016</v>
      </c>
      <c r="AB240" s="68"/>
      <c r="AC240" s="493">
        <f>+abvfnd25!AH240</f>
        <v>134.78359320200698</v>
      </c>
      <c r="AD240" s="493">
        <f t="shared" si="38"/>
        <v>136.35822202547695</v>
      </c>
      <c r="AE240" s="494">
        <f t="shared" si="39"/>
        <v>1.5746288234699648</v>
      </c>
      <c r="AF240" s="657">
        <v>44</v>
      </c>
      <c r="AG240" s="547">
        <v>1</v>
      </c>
      <c r="AH240" s="493">
        <f t="shared" si="40"/>
        <v>136.35822202547695</v>
      </c>
      <c r="AI240" s="68"/>
      <c r="AJ240" s="68"/>
      <c r="AK240" s="458">
        <f>abvfnd25!AH240</f>
        <v>134.78359320200698</v>
      </c>
      <c r="AL240" s="455">
        <v>134.67028734513707</v>
      </c>
      <c r="AM240" s="458">
        <v>136.39557791696117</v>
      </c>
      <c r="AN240" s="458">
        <v>134.78359320200698</v>
      </c>
      <c r="AO240" s="456"/>
      <c r="AP240" s="493"/>
      <c r="AQ240" s="455"/>
      <c r="AR240" s="455"/>
      <c r="AS240" s="455"/>
      <c r="AT240" s="495">
        <f t="shared" si="41"/>
        <v>1.5746288234699648</v>
      </c>
      <c r="AU240" s="455"/>
      <c r="AV240" s="498"/>
      <c r="AW240" s="499"/>
      <c r="AX240" s="500">
        <f t="shared" si="47"/>
        <v>0</v>
      </c>
      <c r="AY240" s="458"/>
      <c r="AZ240" s="459"/>
      <c r="BA240" s="459"/>
      <c r="BB240" s="459"/>
      <c r="BC240" s="453"/>
      <c r="BE240" s="460">
        <f t="shared" si="42"/>
        <v>-103.88204942046357</v>
      </c>
      <c r="BF240" s="453">
        <v>127.11795057953643</v>
      </c>
      <c r="BG240" s="488">
        <f t="shared" si="43"/>
        <v>-7.6656426224705569</v>
      </c>
      <c r="BH240" s="453">
        <v>127.11795057953643</v>
      </c>
      <c r="BI240" s="406">
        <f t="shared" si="44"/>
        <v>-9.2402714459405217</v>
      </c>
      <c r="BJ240" s="653"/>
      <c r="BK240" s="453"/>
      <c r="BL240" s="453">
        <v>127.11795057953643</v>
      </c>
      <c r="BM240" s="406">
        <f t="shared" si="45"/>
        <v>-7.6656426224705569</v>
      </c>
      <c r="BO240" s="453">
        <v>127.11795057953643</v>
      </c>
      <c r="BP240" s="406">
        <f t="shared" si="46"/>
        <v>-9.2402714459405217</v>
      </c>
      <c r="BR240" s="454"/>
    </row>
    <row r="241" spans="1:70" ht="11.25">
      <c r="A241" s="11">
        <v>232</v>
      </c>
      <c r="B241" s="69" t="s">
        <v>321</v>
      </c>
      <c r="C241" s="11">
        <v>0</v>
      </c>
      <c r="D241" s="492">
        <v>0</v>
      </c>
      <c r="E241" s="492">
        <v>0</v>
      </c>
      <c r="F241" s="492">
        <v>0</v>
      </c>
      <c r="G241" s="492">
        <v>0</v>
      </c>
      <c r="H241" s="492">
        <v>0</v>
      </c>
      <c r="I241" s="492">
        <v>0</v>
      </c>
      <c r="J241" s="492">
        <v>0</v>
      </c>
      <c r="K241" s="492">
        <v>0</v>
      </c>
      <c r="L241" s="492">
        <v>0</v>
      </c>
      <c r="M241" s="492">
        <v>0</v>
      </c>
      <c r="N241" s="492">
        <v>0</v>
      </c>
      <c r="O241" s="492">
        <v>0</v>
      </c>
      <c r="P241" s="492">
        <v>0</v>
      </c>
      <c r="Q241" s="492">
        <v>0</v>
      </c>
      <c r="R241" s="492">
        <v>0</v>
      </c>
      <c r="S241" s="492">
        <v>0</v>
      </c>
      <c r="T241" s="68">
        <v>0</v>
      </c>
      <c r="U241" s="68">
        <v>0</v>
      </c>
      <c r="V241" s="493">
        <v>0</v>
      </c>
      <c r="W241" s="68"/>
      <c r="X241" s="668">
        <v>0</v>
      </c>
      <c r="Y241" s="547">
        <v>0</v>
      </c>
      <c r="Z241" s="68">
        <f t="shared" si="36"/>
        <v>0</v>
      </c>
      <c r="AA241" s="68">
        <f t="shared" si="37"/>
        <v>0</v>
      </c>
      <c r="AB241" s="68"/>
      <c r="AC241" s="493">
        <f>+abvfnd25!AH241</f>
        <v>0</v>
      </c>
      <c r="AD241" s="493">
        <f t="shared" si="38"/>
        <v>0</v>
      </c>
      <c r="AE241" s="494">
        <f t="shared" si="39"/>
        <v>0</v>
      </c>
      <c r="AF241" s="657">
        <v>0</v>
      </c>
      <c r="AG241" s="547" t="s">
        <v>761</v>
      </c>
      <c r="AH241" s="493">
        <f t="shared" si="40"/>
        <v>0</v>
      </c>
      <c r="AI241" s="68"/>
      <c r="AJ241" s="68"/>
      <c r="AK241" s="458">
        <f>abvfnd25!AH241</f>
        <v>0</v>
      </c>
      <c r="AL241" s="455">
        <v>0</v>
      </c>
      <c r="AM241" s="458">
        <v>0</v>
      </c>
      <c r="AN241" s="458">
        <v>0</v>
      </c>
      <c r="AO241" s="456"/>
      <c r="AP241" s="493"/>
      <c r="AQ241" s="455"/>
      <c r="AR241" s="455"/>
      <c r="AS241" s="455"/>
      <c r="AT241" s="495">
        <f t="shared" si="41"/>
        <v>0</v>
      </c>
      <c r="AU241" s="455"/>
      <c r="AV241" s="498"/>
      <c r="AW241" s="499"/>
      <c r="AX241" s="500">
        <f t="shared" si="47"/>
        <v>0</v>
      </c>
      <c r="AY241" s="458"/>
      <c r="AZ241" s="459"/>
      <c r="BA241" s="459"/>
      <c r="BB241" s="459"/>
      <c r="BC241" s="453"/>
      <c r="BE241" s="460">
        <f t="shared" si="42"/>
        <v>-232</v>
      </c>
      <c r="BF241" s="453">
        <v>0</v>
      </c>
      <c r="BG241" s="488">
        <f t="shared" si="43"/>
        <v>0</v>
      </c>
      <c r="BH241" s="453">
        <v>0</v>
      </c>
      <c r="BI241" s="406">
        <f t="shared" si="44"/>
        <v>0</v>
      </c>
      <c r="BJ241" s="653"/>
      <c r="BK241" s="453"/>
      <c r="BL241" s="453">
        <v>0</v>
      </c>
      <c r="BM241" s="406">
        <f t="shared" si="45"/>
        <v>0</v>
      </c>
      <c r="BO241" s="453">
        <v>0</v>
      </c>
      <c r="BP241" s="406">
        <f t="shared" si="46"/>
        <v>0</v>
      </c>
      <c r="BR241" s="454"/>
    </row>
    <row r="242" spans="1:70" ht="11.25">
      <c r="A242" s="11">
        <v>233</v>
      </c>
      <c r="B242" s="69" t="s">
        <v>322</v>
      </c>
      <c r="C242" s="11">
        <v>0</v>
      </c>
      <c r="D242" s="492">
        <v>0</v>
      </c>
      <c r="E242" s="492">
        <v>0</v>
      </c>
      <c r="F242" s="492">
        <v>0</v>
      </c>
      <c r="G242" s="492">
        <v>0</v>
      </c>
      <c r="H242" s="492">
        <v>0</v>
      </c>
      <c r="I242" s="492">
        <v>0</v>
      </c>
      <c r="J242" s="492">
        <v>0</v>
      </c>
      <c r="K242" s="492">
        <v>0</v>
      </c>
      <c r="L242" s="492">
        <v>0</v>
      </c>
      <c r="M242" s="492">
        <v>0</v>
      </c>
      <c r="N242" s="492">
        <v>0</v>
      </c>
      <c r="O242" s="492">
        <v>0</v>
      </c>
      <c r="P242" s="492">
        <v>0</v>
      </c>
      <c r="Q242" s="492">
        <v>0</v>
      </c>
      <c r="R242" s="492">
        <v>0</v>
      </c>
      <c r="S242" s="492">
        <v>0</v>
      </c>
      <c r="T242" s="68">
        <v>0</v>
      </c>
      <c r="U242" s="68">
        <v>0</v>
      </c>
      <c r="V242" s="493">
        <v>0</v>
      </c>
      <c r="W242" s="68"/>
      <c r="X242" s="668">
        <v>104125.73999999999</v>
      </c>
      <c r="Y242" s="547">
        <v>186144</v>
      </c>
      <c r="Z242" s="68">
        <f t="shared" si="36"/>
        <v>82018.260000000009</v>
      </c>
      <c r="AA242" s="68">
        <f t="shared" si="37"/>
        <v>0</v>
      </c>
      <c r="AB242" s="68"/>
      <c r="AC242" s="493">
        <f>+abvfnd25!AH242</f>
        <v>0</v>
      </c>
      <c r="AD242" s="493">
        <f t="shared" si="38"/>
        <v>0</v>
      </c>
      <c r="AE242" s="494">
        <f t="shared" si="39"/>
        <v>0</v>
      </c>
      <c r="AF242" s="657">
        <v>0</v>
      </c>
      <c r="AG242" s="547" t="s">
        <v>761</v>
      </c>
      <c r="AH242" s="493">
        <f t="shared" si="40"/>
        <v>0</v>
      </c>
      <c r="AI242" s="68"/>
      <c r="AJ242" s="68"/>
      <c r="AK242" s="458">
        <f>abvfnd25!AH242</f>
        <v>0</v>
      </c>
      <c r="AL242" s="455">
        <v>0</v>
      </c>
      <c r="AM242" s="458">
        <v>0</v>
      </c>
      <c r="AN242" s="458">
        <v>0</v>
      </c>
      <c r="AO242" s="456"/>
      <c r="AP242" s="493"/>
      <c r="AQ242" s="455"/>
      <c r="AR242" s="455"/>
      <c r="AS242" s="455"/>
      <c r="AT242" s="495">
        <f t="shared" si="41"/>
        <v>0</v>
      </c>
      <c r="AU242" s="455"/>
      <c r="AV242" s="498"/>
      <c r="AW242" s="499"/>
      <c r="AX242" s="500">
        <f t="shared" si="47"/>
        <v>0</v>
      </c>
      <c r="AY242" s="458"/>
      <c r="AZ242" s="459"/>
      <c r="BA242" s="459"/>
      <c r="BB242" s="459"/>
      <c r="BC242" s="453"/>
      <c r="BE242" s="460">
        <f t="shared" si="42"/>
        <v>-233</v>
      </c>
      <c r="BF242" s="453">
        <v>0</v>
      </c>
      <c r="BG242" s="488">
        <f t="shared" si="43"/>
        <v>0</v>
      </c>
      <c r="BH242" s="453">
        <v>0</v>
      </c>
      <c r="BI242" s="406">
        <f t="shared" si="44"/>
        <v>0</v>
      </c>
      <c r="BJ242" s="653"/>
      <c r="BK242" s="453"/>
      <c r="BL242" s="453">
        <v>0</v>
      </c>
      <c r="BM242" s="406">
        <f t="shared" si="45"/>
        <v>0</v>
      </c>
      <c r="BO242" s="453">
        <v>0</v>
      </c>
      <c r="BP242" s="406">
        <f t="shared" si="46"/>
        <v>0</v>
      </c>
      <c r="BR242" s="454"/>
    </row>
    <row r="243" spans="1:70" ht="11.25">
      <c r="A243" s="11">
        <v>234</v>
      </c>
      <c r="B243" s="69" t="s">
        <v>323</v>
      </c>
      <c r="C243" s="11">
        <v>1</v>
      </c>
      <c r="D243" s="492">
        <v>0</v>
      </c>
      <c r="E243" s="492">
        <v>0</v>
      </c>
      <c r="F243" s="492">
        <v>0</v>
      </c>
      <c r="G243" s="492">
        <v>0</v>
      </c>
      <c r="H243" s="492">
        <v>0</v>
      </c>
      <c r="I243" s="492">
        <v>0</v>
      </c>
      <c r="J243" s="492">
        <v>0</v>
      </c>
      <c r="K243" s="492">
        <v>60701</v>
      </c>
      <c r="L243" s="492">
        <v>14500</v>
      </c>
      <c r="M243" s="492">
        <v>0</v>
      </c>
      <c r="N243" s="492">
        <v>4799</v>
      </c>
      <c r="O243" s="492">
        <v>0</v>
      </c>
      <c r="P243" s="492">
        <v>0</v>
      </c>
      <c r="Q243" s="492">
        <v>0</v>
      </c>
      <c r="R243" s="492">
        <v>0</v>
      </c>
      <c r="S243" s="492">
        <v>0</v>
      </c>
      <c r="T243" s="68" t="s">
        <v>762</v>
      </c>
      <c r="U243" s="68">
        <v>80000</v>
      </c>
      <c r="V243" s="493">
        <v>3.4672293517607331</v>
      </c>
      <c r="W243" s="68"/>
      <c r="X243" s="668">
        <v>1523839.1400000001</v>
      </c>
      <c r="Y243" s="547">
        <v>2307317.7999999998</v>
      </c>
      <c r="Z243" s="68">
        <f t="shared" si="36"/>
        <v>783478.65999999968</v>
      </c>
      <c r="AA243" s="68">
        <f t="shared" si="37"/>
        <v>27165.002064301669</v>
      </c>
      <c r="AB243" s="68"/>
      <c r="AC243" s="493">
        <f>+abvfnd25!AH243</f>
        <v>199.25077078401114</v>
      </c>
      <c r="AD243" s="493">
        <f t="shared" si="38"/>
        <v>149.63211917077402</v>
      </c>
      <c r="AE243" s="494">
        <f t="shared" si="39"/>
        <v>-49.61865161323712</v>
      </c>
      <c r="AF243" s="657">
        <v>0</v>
      </c>
      <c r="AG243" s="547">
        <v>1</v>
      </c>
      <c r="AH243" s="493">
        <f t="shared" si="40"/>
        <v>149.63211917077402</v>
      </c>
      <c r="AI243" s="68"/>
      <c r="AJ243" s="68"/>
      <c r="AK243" s="458">
        <f>abvfnd25!AH243</f>
        <v>199.25077078401114</v>
      </c>
      <c r="AL243" s="455">
        <v>199.07344282505275</v>
      </c>
      <c r="AM243" s="458">
        <v>173.20090623909749</v>
      </c>
      <c r="AN243" s="458">
        <v>199.25077078401114</v>
      </c>
      <c r="AO243" s="456"/>
      <c r="AP243" s="493"/>
      <c r="AQ243" s="455"/>
      <c r="AR243" s="455"/>
      <c r="AS243" s="455"/>
      <c r="AT243" s="495">
        <f t="shared" si="41"/>
        <v>-49.61865161323712</v>
      </c>
      <c r="AU243" s="455"/>
      <c r="AV243" s="498"/>
      <c r="AW243" s="499"/>
      <c r="AX243" s="500">
        <f t="shared" si="47"/>
        <v>0</v>
      </c>
      <c r="AY243" s="458"/>
      <c r="AZ243" s="459"/>
      <c r="BA243" s="459"/>
      <c r="BB243" s="459"/>
      <c r="BC243" s="453"/>
      <c r="BE243" s="460">
        <f t="shared" si="42"/>
        <v>-40.88805528194024</v>
      </c>
      <c r="BF243" s="453">
        <v>193.11194471805976</v>
      </c>
      <c r="BG243" s="488">
        <f t="shared" si="43"/>
        <v>-6.1388260659513776</v>
      </c>
      <c r="BH243" s="453">
        <v>193.11194471805976</v>
      </c>
      <c r="BI243" s="406">
        <f t="shared" si="44"/>
        <v>43.479825547285742</v>
      </c>
      <c r="BJ243" s="653"/>
      <c r="BK243" s="453"/>
      <c r="BL243" s="453">
        <v>193.11194471805976</v>
      </c>
      <c r="BM243" s="406">
        <f t="shared" si="45"/>
        <v>-6.1388260659513776</v>
      </c>
      <c r="BO243" s="453">
        <v>193.11194471805976</v>
      </c>
      <c r="BP243" s="406">
        <f t="shared" si="46"/>
        <v>43.479825547285742</v>
      </c>
      <c r="BR243" s="454"/>
    </row>
    <row r="244" spans="1:70" ht="11.25">
      <c r="A244" s="11">
        <v>235</v>
      </c>
      <c r="B244" s="69" t="s">
        <v>324</v>
      </c>
      <c r="C244" s="11">
        <v>0</v>
      </c>
      <c r="D244" s="492">
        <v>0</v>
      </c>
      <c r="E244" s="492">
        <v>0</v>
      </c>
      <c r="F244" s="492">
        <v>0</v>
      </c>
      <c r="G244" s="492">
        <v>0</v>
      </c>
      <c r="H244" s="492">
        <v>0</v>
      </c>
      <c r="I244" s="492">
        <v>0</v>
      </c>
      <c r="J244" s="492">
        <v>0</v>
      </c>
      <c r="K244" s="492">
        <v>0</v>
      </c>
      <c r="L244" s="492">
        <v>0</v>
      </c>
      <c r="M244" s="492">
        <v>0</v>
      </c>
      <c r="N244" s="492">
        <v>0</v>
      </c>
      <c r="O244" s="492">
        <v>0</v>
      </c>
      <c r="P244" s="492">
        <v>0</v>
      </c>
      <c r="Q244" s="492">
        <v>0</v>
      </c>
      <c r="R244" s="492">
        <v>0</v>
      </c>
      <c r="S244" s="492">
        <v>0</v>
      </c>
      <c r="T244" s="68">
        <v>0</v>
      </c>
      <c r="U244" s="68">
        <v>0</v>
      </c>
      <c r="V244" s="493">
        <v>0</v>
      </c>
      <c r="W244" s="68"/>
      <c r="X244" s="668">
        <v>0</v>
      </c>
      <c r="Y244" s="547">
        <v>0</v>
      </c>
      <c r="Z244" s="68">
        <f t="shared" si="36"/>
        <v>0</v>
      </c>
      <c r="AA244" s="68">
        <f t="shared" si="37"/>
        <v>0</v>
      </c>
      <c r="AB244" s="68"/>
      <c r="AC244" s="493">
        <f>+abvfnd25!AH244</f>
        <v>0</v>
      </c>
      <c r="AD244" s="493">
        <f t="shared" si="38"/>
        <v>0</v>
      </c>
      <c r="AE244" s="494">
        <f t="shared" si="39"/>
        <v>0</v>
      </c>
      <c r="AF244" s="657">
        <v>0</v>
      </c>
      <c r="AG244" s="547" t="s">
        <v>761</v>
      </c>
      <c r="AH244" s="493">
        <f t="shared" si="40"/>
        <v>0</v>
      </c>
      <c r="AI244" s="68"/>
      <c r="AJ244" s="68"/>
      <c r="AK244" s="458">
        <f>abvfnd25!AH244</f>
        <v>0</v>
      </c>
      <c r="AL244" s="455">
        <v>0</v>
      </c>
      <c r="AM244" s="458">
        <v>0</v>
      </c>
      <c r="AN244" s="458">
        <v>0</v>
      </c>
      <c r="AO244" s="456"/>
      <c r="AP244" s="493"/>
      <c r="AQ244" s="455"/>
      <c r="AR244" s="455"/>
      <c r="AS244" s="455"/>
      <c r="AT244" s="495">
        <f t="shared" si="41"/>
        <v>0</v>
      </c>
      <c r="AU244" s="455"/>
      <c r="AV244" s="498"/>
      <c r="AW244" s="499"/>
      <c r="AX244" s="500">
        <f t="shared" si="47"/>
        <v>0</v>
      </c>
      <c r="AY244" s="458"/>
      <c r="AZ244" s="459"/>
      <c r="BA244" s="459"/>
      <c r="BB244" s="459"/>
      <c r="BC244" s="453"/>
      <c r="BE244" s="460">
        <f t="shared" si="42"/>
        <v>-235</v>
      </c>
      <c r="BF244" s="453">
        <v>0</v>
      </c>
      <c r="BG244" s="488">
        <f t="shared" si="43"/>
        <v>0</v>
      </c>
      <c r="BH244" s="453">
        <v>0</v>
      </c>
      <c r="BI244" s="406">
        <f t="shared" si="44"/>
        <v>0</v>
      </c>
      <c r="BJ244" s="653"/>
      <c r="BK244" s="453"/>
      <c r="BL244" s="453">
        <v>0</v>
      </c>
      <c r="BM244" s="406">
        <f t="shared" si="45"/>
        <v>0</v>
      </c>
      <c r="BO244" s="453">
        <v>0</v>
      </c>
      <c r="BP244" s="406">
        <f t="shared" si="46"/>
        <v>0</v>
      </c>
      <c r="BR244" s="454"/>
    </row>
    <row r="245" spans="1:70" ht="11.25">
      <c r="A245" s="11">
        <v>236</v>
      </c>
      <c r="B245" s="69" t="s">
        <v>325</v>
      </c>
      <c r="C245" s="11">
        <v>1</v>
      </c>
      <c r="D245" s="492">
        <v>0</v>
      </c>
      <c r="E245" s="492">
        <v>228973</v>
      </c>
      <c r="F245" s="492">
        <v>0</v>
      </c>
      <c r="G245" s="492">
        <v>0</v>
      </c>
      <c r="H245" s="492">
        <v>0</v>
      </c>
      <c r="I245" s="492">
        <v>710403</v>
      </c>
      <c r="J245" s="492">
        <v>4485516</v>
      </c>
      <c r="K245" s="492">
        <v>446203</v>
      </c>
      <c r="L245" s="492">
        <v>5191911</v>
      </c>
      <c r="M245" s="492">
        <v>65125</v>
      </c>
      <c r="N245" s="492">
        <v>871836</v>
      </c>
      <c r="O245" s="492">
        <v>231749.84</v>
      </c>
      <c r="P245" s="492">
        <v>0</v>
      </c>
      <c r="Q245" s="492">
        <v>0</v>
      </c>
      <c r="R245" s="492">
        <v>0</v>
      </c>
      <c r="S245" s="492">
        <v>0</v>
      </c>
      <c r="T245" s="68" t="s">
        <v>760</v>
      </c>
      <c r="U245" s="68">
        <v>12231716.84</v>
      </c>
      <c r="V245" s="493">
        <v>10.246196604462298</v>
      </c>
      <c r="W245" s="68"/>
      <c r="X245" s="668">
        <v>104024895.27</v>
      </c>
      <c r="Y245" s="547">
        <v>119378119.63</v>
      </c>
      <c r="Z245" s="68">
        <f t="shared" si="36"/>
        <v>15353224.359999999</v>
      </c>
      <c r="AA245" s="68">
        <f t="shared" si="37"/>
        <v>1573121.5530497984</v>
      </c>
      <c r="AB245" s="68"/>
      <c r="AC245" s="493">
        <f>+abvfnd25!AH245</f>
        <v>114.90724651469013</v>
      </c>
      <c r="AD245" s="493">
        <f t="shared" si="38"/>
        <v>113.24692783509514</v>
      </c>
      <c r="AE245" s="494">
        <f t="shared" si="39"/>
        <v>-1.6603186795949938</v>
      </c>
      <c r="AF245" s="657">
        <v>161</v>
      </c>
      <c r="AG245" s="547">
        <v>1</v>
      </c>
      <c r="AH245" s="493">
        <f t="shared" si="40"/>
        <v>113.24692783509514</v>
      </c>
      <c r="AI245" s="68"/>
      <c r="AJ245" s="68"/>
      <c r="AK245" s="458">
        <f>abvfnd25!AH245</f>
        <v>114.90724651469013</v>
      </c>
      <c r="AL245" s="455">
        <v>114.92724676598658</v>
      </c>
      <c r="AM245" s="458">
        <v>113.90059686258766</v>
      </c>
      <c r="AN245" s="458">
        <v>114.90724651469013</v>
      </c>
      <c r="AO245" s="456"/>
      <c r="AP245" s="493"/>
      <c r="AQ245" s="455"/>
      <c r="AR245" s="455"/>
      <c r="AS245" s="455"/>
      <c r="AT245" s="495">
        <f t="shared" si="41"/>
        <v>-1.6603186795949938</v>
      </c>
      <c r="AU245" s="455"/>
      <c r="AV245" s="498"/>
      <c r="AW245" s="499"/>
      <c r="AX245" s="500">
        <f t="shared" si="47"/>
        <v>0</v>
      </c>
      <c r="AY245" s="458"/>
      <c r="AZ245" s="459"/>
      <c r="BA245" s="459"/>
      <c r="BB245" s="459"/>
      <c r="BC245" s="453"/>
      <c r="BE245" s="460">
        <f t="shared" si="42"/>
        <v>-122.31899200583682</v>
      </c>
      <c r="BF245" s="453">
        <v>113.68100799416318</v>
      </c>
      <c r="BG245" s="488">
        <f t="shared" si="43"/>
        <v>-1.2262385205269482</v>
      </c>
      <c r="BH245" s="453">
        <v>113.68100799416318</v>
      </c>
      <c r="BI245" s="406">
        <f t="shared" si="44"/>
        <v>0.43408015906804565</v>
      </c>
      <c r="BJ245" s="653"/>
      <c r="BK245" s="453"/>
      <c r="BL245" s="453">
        <v>113.68100799416318</v>
      </c>
      <c r="BM245" s="406">
        <f t="shared" si="45"/>
        <v>-1.2262385205269482</v>
      </c>
      <c r="BO245" s="453">
        <v>113.68100799416318</v>
      </c>
      <c r="BP245" s="406">
        <f t="shared" si="46"/>
        <v>0.43408015906804565</v>
      </c>
      <c r="BR245" s="454"/>
    </row>
    <row r="246" spans="1:70" ht="11.25">
      <c r="A246" s="11">
        <v>237</v>
      </c>
      <c r="B246" s="69" t="s">
        <v>326</v>
      </c>
      <c r="C246" s="11">
        <v>0</v>
      </c>
      <c r="D246" s="492">
        <v>0</v>
      </c>
      <c r="E246" s="492">
        <v>0</v>
      </c>
      <c r="F246" s="492">
        <v>0</v>
      </c>
      <c r="G246" s="492">
        <v>0</v>
      </c>
      <c r="H246" s="492">
        <v>0</v>
      </c>
      <c r="I246" s="492">
        <v>0</v>
      </c>
      <c r="J246" s="492">
        <v>0</v>
      </c>
      <c r="K246" s="492">
        <v>0</v>
      </c>
      <c r="L246" s="492">
        <v>0</v>
      </c>
      <c r="M246" s="492">
        <v>0</v>
      </c>
      <c r="N246" s="492">
        <v>0</v>
      </c>
      <c r="O246" s="492">
        <v>0</v>
      </c>
      <c r="P246" s="492">
        <v>0</v>
      </c>
      <c r="Q246" s="492">
        <v>0</v>
      </c>
      <c r="R246" s="492">
        <v>0</v>
      </c>
      <c r="S246" s="492">
        <v>0</v>
      </c>
      <c r="T246" s="68">
        <v>0</v>
      </c>
      <c r="U246" s="68">
        <v>0</v>
      </c>
      <c r="V246" s="493">
        <v>0</v>
      </c>
      <c r="W246" s="68"/>
      <c r="X246" s="668">
        <v>156188.61000000002</v>
      </c>
      <c r="Y246" s="547">
        <v>177400</v>
      </c>
      <c r="Z246" s="68">
        <f t="shared" si="36"/>
        <v>21211.389999999985</v>
      </c>
      <c r="AA246" s="68">
        <f t="shared" si="37"/>
        <v>0</v>
      </c>
      <c r="AB246" s="68"/>
      <c r="AC246" s="493">
        <f>+abvfnd25!AH246</f>
        <v>0</v>
      </c>
      <c r="AD246" s="493">
        <f t="shared" si="38"/>
        <v>0</v>
      </c>
      <c r="AE246" s="494">
        <f t="shared" si="39"/>
        <v>0</v>
      </c>
      <c r="AF246" s="657">
        <v>0</v>
      </c>
      <c r="AG246" s="547" t="s">
        <v>761</v>
      </c>
      <c r="AH246" s="493">
        <f t="shared" si="40"/>
        <v>0</v>
      </c>
      <c r="AI246" s="68"/>
      <c r="AJ246" s="68"/>
      <c r="AK246" s="458">
        <f>abvfnd25!AH246</f>
        <v>0</v>
      </c>
      <c r="AL246" s="455">
        <v>0</v>
      </c>
      <c r="AM246" s="458">
        <v>0</v>
      </c>
      <c r="AN246" s="458">
        <v>0</v>
      </c>
      <c r="AO246" s="456"/>
      <c r="AP246" s="493"/>
      <c r="AQ246" s="455"/>
      <c r="AR246" s="455"/>
      <c r="AS246" s="455"/>
      <c r="AT246" s="495">
        <f t="shared" si="41"/>
        <v>0</v>
      </c>
      <c r="AU246" s="455"/>
      <c r="AV246" s="498"/>
      <c r="AW246" s="499"/>
      <c r="AX246" s="500">
        <f t="shared" si="47"/>
        <v>0</v>
      </c>
      <c r="AY246" s="458"/>
      <c r="AZ246" s="459"/>
      <c r="BA246" s="459"/>
      <c r="BB246" s="459"/>
      <c r="BC246" s="453"/>
      <c r="BE246" s="460">
        <f t="shared" si="42"/>
        <v>-237</v>
      </c>
      <c r="BF246" s="453">
        <v>0</v>
      </c>
      <c r="BG246" s="488">
        <f t="shared" si="43"/>
        <v>0</v>
      </c>
      <c r="BH246" s="453">
        <v>0</v>
      </c>
      <c r="BI246" s="406">
        <f t="shared" si="44"/>
        <v>0</v>
      </c>
      <c r="BJ246" s="653"/>
      <c r="BK246" s="453"/>
      <c r="BL246" s="453">
        <v>0</v>
      </c>
      <c r="BM246" s="406">
        <f t="shared" si="45"/>
        <v>0</v>
      </c>
      <c r="BO246" s="453">
        <v>0</v>
      </c>
      <c r="BP246" s="406">
        <f t="shared" si="46"/>
        <v>0</v>
      </c>
      <c r="BR246" s="454"/>
    </row>
    <row r="247" spans="1:70" ht="11.25">
      <c r="A247" s="11">
        <v>238</v>
      </c>
      <c r="B247" s="69" t="s">
        <v>327</v>
      </c>
      <c r="C247" s="11">
        <v>1</v>
      </c>
      <c r="D247" s="492">
        <v>0</v>
      </c>
      <c r="E247" s="492">
        <v>0</v>
      </c>
      <c r="F247" s="492">
        <v>0</v>
      </c>
      <c r="G247" s="492">
        <v>0</v>
      </c>
      <c r="H247" s="492">
        <v>0</v>
      </c>
      <c r="I247" s="492">
        <v>0</v>
      </c>
      <c r="J247" s="492">
        <v>0</v>
      </c>
      <c r="K247" s="492">
        <v>0</v>
      </c>
      <c r="L247" s="492">
        <v>393682.38919999998</v>
      </c>
      <c r="M247" s="492">
        <v>0</v>
      </c>
      <c r="N247" s="492">
        <v>29641</v>
      </c>
      <c r="O247" s="492">
        <v>38045.699999999997</v>
      </c>
      <c r="P247" s="492">
        <v>0</v>
      </c>
      <c r="Q247" s="492">
        <v>0</v>
      </c>
      <c r="R247" s="492">
        <v>0</v>
      </c>
      <c r="S247" s="492">
        <v>0</v>
      </c>
      <c r="T247" s="68" t="s">
        <v>760</v>
      </c>
      <c r="U247" s="68">
        <v>461369.08919999999</v>
      </c>
      <c r="V247" s="493">
        <v>3.5635541988005457</v>
      </c>
      <c r="W247" s="68"/>
      <c r="X247" s="668">
        <v>9318021.790000001</v>
      </c>
      <c r="Y247" s="547">
        <v>12946880.093904337</v>
      </c>
      <c r="Z247" s="68">
        <f t="shared" si="36"/>
        <v>3628858.3039043359</v>
      </c>
      <c r="AA247" s="68">
        <f t="shared" si="37"/>
        <v>129316.33245730522</v>
      </c>
      <c r="AB247" s="68"/>
      <c r="AC247" s="493">
        <f>+abvfnd25!AH247</f>
        <v>144.11605700912634</v>
      </c>
      <c r="AD247" s="493">
        <f t="shared" si="38"/>
        <v>137.5567051710772</v>
      </c>
      <c r="AE247" s="494">
        <f t="shared" si="39"/>
        <v>-6.5593518380491389</v>
      </c>
      <c r="AF247" s="657">
        <v>18</v>
      </c>
      <c r="AG247" s="547">
        <v>1</v>
      </c>
      <c r="AH247" s="493">
        <f t="shared" si="40"/>
        <v>137.5567051710772</v>
      </c>
      <c r="AI247" s="68"/>
      <c r="AJ247" s="68"/>
      <c r="AK247" s="458">
        <f>abvfnd25!AH247</f>
        <v>144.11605700912634</v>
      </c>
      <c r="AL247" s="455">
        <v>144.41782581842295</v>
      </c>
      <c r="AM247" s="458">
        <v>133.16532775271784</v>
      </c>
      <c r="AN247" s="458">
        <v>144.11605700912634</v>
      </c>
      <c r="AO247" s="456"/>
      <c r="AP247" s="493"/>
      <c r="AQ247" s="455"/>
      <c r="AR247" s="455"/>
      <c r="AS247" s="455"/>
      <c r="AT247" s="495">
        <f t="shared" si="41"/>
        <v>-6.5593518380491389</v>
      </c>
      <c r="AU247" s="455"/>
      <c r="AV247" s="498"/>
      <c r="AW247" s="499"/>
      <c r="AX247" s="500">
        <f t="shared" si="47"/>
        <v>0</v>
      </c>
      <c r="AY247" s="458"/>
      <c r="AZ247" s="459"/>
      <c r="BA247" s="459"/>
      <c r="BB247" s="459"/>
      <c r="BC247" s="453"/>
      <c r="BE247" s="460">
        <f t="shared" si="42"/>
        <v>-100.02159130688293</v>
      </c>
      <c r="BF247" s="453">
        <v>137.97840869311707</v>
      </c>
      <c r="BG247" s="488">
        <f t="shared" si="43"/>
        <v>-6.1376483160092619</v>
      </c>
      <c r="BH247" s="453">
        <v>137.97840869311707</v>
      </c>
      <c r="BI247" s="406">
        <f t="shared" si="44"/>
        <v>0.42170352203987704</v>
      </c>
      <c r="BJ247" s="653"/>
      <c r="BK247" s="453"/>
      <c r="BL247" s="453">
        <v>137.97840869311707</v>
      </c>
      <c r="BM247" s="406">
        <f t="shared" si="45"/>
        <v>-6.1376483160092619</v>
      </c>
      <c r="BO247" s="453">
        <v>137.97840869311707</v>
      </c>
      <c r="BP247" s="406">
        <f t="shared" si="46"/>
        <v>0.42170352203987704</v>
      </c>
      <c r="BR247" s="454"/>
    </row>
    <row r="248" spans="1:70" ht="11.25">
      <c r="A248" s="11">
        <v>239</v>
      </c>
      <c r="B248" s="69" t="s">
        <v>328</v>
      </c>
      <c r="C248" s="11">
        <v>1</v>
      </c>
      <c r="D248" s="492">
        <v>0</v>
      </c>
      <c r="E248" s="492">
        <v>2000</v>
      </c>
      <c r="F248" s="492">
        <v>0</v>
      </c>
      <c r="G248" s="492">
        <v>0</v>
      </c>
      <c r="H248" s="492">
        <v>0</v>
      </c>
      <c r="I248" s="492">
        <v>0</v>
      </c>
      <c r="J248" s="492">
        <v>6570476</v>
      </c>
      <c r="K248" s="492">
        <v>582735</v>
      </c>
      <c r="L248" s="492">
        <v>9965218</v>
      </c>
      <c r="M248" s="492">
        <v>40248</v>
      </c>
      <c r="N248" s="492">
        <v>91689</v>
      </c>
      <c r="O248" s="492">
        <v>517873.16</v>
      </c>
      <c r="P248" s="492">
        <v>0</v>
      </c>
      <c r="Q248" s="492">
        <v>0</v>
      </c>
      <c r="R248" s="492">
        <v>0</v>
      </c>
      <c r="S248" s="492">
        <v>0</v>
      </c>
      <c r="T248" s="68" t="s">
        <v>760</v>
      </c>
      <c r="U248" s="68">
        <v>17770239.16</v>
      </c>
      <c r="V248" s="493">
        <v>11.002420458938952</v>
      </c>
      <c r="W248" s="68"/>
      <c r="X248" s="668">
        <v>115252249.87069999</v>
      </c>
      <c r="Y248" s="547">
        <v>161512089.32905769</v>
      </c>
      <c r="Z248" s="68">
        <f t="shared" si="36"/>
        <v>46259839.458357707</v>
      </c>
      <c r="AA248" s="68">
        <f t="shared" si="37"/>
        <v>5089702.0408386625</v>
      </c>
      <c r="AB248" s="68"/>
      <c r="AC248" s="493">
        <f>+abvfnd25!AH248</f>
        <v>131.06161687183572</v>
      </c>
      <c r="AD248" s="493">
        <f t="shared" si="38"/>
        <v>135.72176461952569</v>
      </c>
      <c r="AE248" s="494">
        <f t="shared" si="39"/>
        <v>4.6601477476899618</v>
      </c>
      <c r="AF248" s="657">
        <v>346</v>
      </c>
      <c r="AG248" s="547">
        <v>1</v>
      </c>
      <c r="AH248" s="493">
        <f t="shared" si="40"/>
        <v>135.72176461952569</v>
      </c>
      <c r="AI248" s="68"/>
      <c r="AJ248" s="68"/>
      <c r="AK248" s="458">
        <f>abvfnd25!AH248</f>
        <v>131.06161687183572</v>
      </c>
      <c r="AL248" s="455">
        <v>131.47035734642182</v>
      </c>
      <c r="AM248" s="458">
        <v>131.2115846436154</v>
      </c>
      <c r="AN248" s="458">
        <v>131.06161687183572</v>
      </c>
      <c r="AO248" s="456"/>
      <c r="AP248" s="493"/>
      <c r="AQ248" s="455"/>
      <c r="AR248" s="455"/>
      <c r="AS248" s="455"/>
      <c r="AT248" s="495">
        <f t="shared" si="41"/>
        <v>4.6601477476899618</v>
      </c>
      <c r="AU248" s="455"/>
      <c r="AV248" s="498"/>
      <c r="AW248" s="499"/>
      <c r="AX248" s="500">
        <f t="shared" si="47"/>
        <v>0</v>
      </c>
      <c r="AY248" s="458"/>
      <c r="AZ248" s="459"/>
      <c r="BA248" s="459"/>
      <c r="BB248" s="459"/>
      <c r="BC248" s="453"/>
      <c r="BE248" s="460">
        <f t="shared" si="42"/>
        <v>-109.78037671229757</v>
      </c>
      <c r="BF248" s="453">
        <v>129.21962328770243</v>
      </c>
      <c r="BG248" s="488">
        <f t="shared" si="43"/>
        <v>-1.8419935841332915</v>
      </c>
      <c r="BH248" s="453">
        <v>129.21962328770243</v>
      </c>
      <c r="BI248" s="406">
        <f t="shared" si="44"/>
        <v>-6.5021413318232533</v>
      </c>
      <c r="BJ248" s="653"/>
      <c r="BK248" s="453"/>
      <c r="BL248" s="453">
        <v>129.21962328770243</v>
      </c>
      <c r="BM248" s="406">
        <f t="shared" si="45"/>
        <v>-1.8419935841332915</v>
      </c>
      <c r="BO248" s="453">
        <v>129.21962328770243</v>
      </c>
      <c r="BP248" s="406">
        <f t="shared" si="46"/>
        <v>-6.5021413318232533</v>
      </c>
      <c r="BR248" s="454"/>
    </row>
    <row r="249" spans="1:70" ht="11.25">
      <c r="A249" s="11">
        <v>240</v>
      </c>
      <c r="B249" s="69" t="s">
        <v>329</v>
      </c>
      <c r="C249" s="11">
        <v>1</v>
      </c>
      <c r="D249" s="492">
        <v>0</v>
      </c>
      <c r="E249" s="492">
        <v>0</v>
      </c>
      <c r="F249" s="492">
        <v>0</v>
      </c>
      <c r="G249" s="492">
        <v>0</v>
      </c>
      <c r="H249" s="492">
        <v>0</v>
      </c>
      <c r="I249" s="492">
        <v>0</v>
      </c>
      <c r="J249" s="492">
        <v>0</v>
      </c>
      <c r="K249" s="492">
        <v>0</v>
      </c>
      <c r="L249" s="492">
        <v>0</v>
      </c>
      <c r="M249" s="492">
        <v>0</v>
      </c>
      <c r="N249" s="492">
        <v>0</v>
      </c>
      <c r="O249" s="492">
        <v>0</v>
      </c>
      <c r="P249" s="492">
        <v>0</v>
      </c>
      <c r="Q249" s="492">
        <v>0</v>
      </c>
      <c r="R249" s="492">
        <v>0</v>
      </c>
      <c r="S249" s="492">
        <v>0</v>
      </c>
      <c r="T249" s="68" t="s">
        <v>760</v>
      </c>
      <c r="U249" s="68">
        <v>0</v>
      </c>
      <c r="V249" s="493">
        <v>0</v>
      </c>
      <c r="W249" s="68"/>
      <c r="X249" s="668">
        <v>3562008.9879999999</v>
      </c>
      <c r="Y249" s="547">
        <v>4501359.2</v>
      </c>
      <c r="Z249" s="68">
        <f t="shared" si="36"/>
        <v>939350.21200000029</v>
      </c>
      <c r="AA249" s="68">
        <f t="shared" si="37"/>
        <v>0</v>
      </c>
      <c r="AB249" s="68"/>
      <c r="AC249" s="493">
        <f>+abvfnd25!AH249</f>
        <v>125.90848948350362</v>
      </c>
      <c r="AD249" s="493">
        <f t="shared" si="38"/>
        <v>126.37135995907262</v>
      </c>
      <c r="AE249" s="494">
        <f t="shared" si="39"/>
        <v>0.46287047556900518</v>
      </c>
      <c r="AF249" s="657">
        <v>2</v>
      </c>
      <c r="AG249" s="547">
        <v>0</v>
      </c>
      <c r="AH249" s="493">
        <f t="shared" si="40"/>
        <v>125.90848948350362</v>
      </c>
      <c r="AI249" s="68"/>
      <c r="AJ249" s="68"/>
      <c r="AK249" s="458">
        <f>abvfnd25!AH249</f>
        <v>125.90848948350362</v>
      </c>
      <c r="AL249" s="455">
        <v>142.55130433467343</v>
      </c>
      <c r="AM249" s="458">
        <v>125.10223631263584</v>
      </c>
      <c r="AN249" s="458">
        <v>125.90848948350362</v>
      </c>
      <c r="AO249" s="456"/>
      <c r="AP249" s="493"/>
      <c r="AQ249" s="455"/>
      <c r="AR249" s="455"/>
      <c r="AS249" s="455"/>
      <c r="AT249" s="495">
        <f t="shared" si="41"/>
        <v>0</v>
      </c>
      <c r="AU249" s="455"/>
      <c r="AV249" s="498"/>
      <c r="AW249" s="499"/>
      <c r="AX249" s="500">
        <f t="shared" si="47"/>
        <v>0</v>
      </c>
      <c r="AY249" s="458"/>
      <c r="AZ249" s="459"/>
      <c r="BA249" s="459"/>
      <c r="BB249" s="459"/>
      <c r="BC249" s="453"/>
      <c r="BE249" s="460">
        <f t="shared" si="42"/>
        <v>-97.448695665326568</v>
      </c>
      <c r="BF249" s="453">
        <v>142.55130433467343</v>
      </c>
      <c r="BG249" s="488">
        <f t="shared" si="43"/>
        <v>16.642814851169817</v>
      </c>
      <c r="BH249" s="453">
        <v>142.55130433467343</v>
      </c>
      <c r="BI249" s="406">
        <f t="shared" si="44"/>
        <v>16.642814851169817</v>
      </c>
      <c r="BJ249" s="653"/>
      <c r="BK249" s="453"/>
      <c r="BL249" s="453">
        <v>142.55130433467343</v>
      </c>
      <c r="BM249" s="406">
        <f t="shared" si="45"/>
        <v>16.642814851169817</v>
      </c>
      <c r="BO249" s="453">
        <v>142.55130433467343</v>
      </c>
      <c r="BP249" s="406">
        <f t="shared" si="46"/>
        <v>16.642814851169817</v>
      </c>
      <c r="BR249" s="454"/>
    </row>
    <row r="250" spans="1:70" ht="11.25">
      <c r="A250" s="11">
        <v>241</v>
      </c>
      <c r="B250" s="69" t="s">
        <v>330</v>
      </c>
      <c r="C250" s="11">
        <v>0</v>
      </c>
      <c r="D250" s="492">
        <v>0</v>
      </c>
      <c r="E250" s="492">
        <v>0</v>
      </c>
      <c r="F250" s="492">
        <v>0</v>
      </c>
      <c r="G250" s="492">
        <v>0</v>
      </c>
      <c r="H250" s="492">
        <v>0</v>
      </c>
      <c r="I250" s="492">
        <v>0</v>
      </c>
      <c r="J250" s="492">
        <v>0</v>
      </c>
      <c r="K250" s="492">
        <v>0</v>
      </c>
      <c r="L250" s="492">
        <v>0</v>
      </c>
      <c r="M250" s="492">
        <v>0</v>
      </c>
      <c r="N250" s="492">
        <v>0</v>
      </c>
      <c r="O250" s="492">
        <v>0</v>
      </c>
      <c r="P250" s="492">
        <v>0</v>
      </c>
      <c r="Q250" s="492">
        <v>0</v>
      </c>
      <c r="R250" s="492">
        <v>0</v>
      </c>
      <c r="S250" s="492">
        <v>0</v>
      </c>
      <c r="T250" s="68">
        <v>0</v>
      </c>
      <c r="U250" s="68">
        <v>0</v>
      </c>
      <c r="V250" s="493">
        <v>0</v>
      </c>
      <c r="W250" s="68"/>
      <c r="X250" s="668">
        <v>0</v>
      </c>
      <c r="Y250" s="547">
        <v>30900</v>
      </c>
      <c r="Z250" s="68">
        <f t="shared" si="36"/>
        <v>30900</v>
      </c>
      <c r="AA250" s="68">
        <f t="shared" si="37"/>
        <v>0</v>
      </c>
      <c r="AB250" s="68"/>
      <c r="AC250" s="493">
        <f>+abvfnd25!AH250</f>
        <v>0</v>
      </c>
      <c r="AD250" s="493">
        <f t="shared" si="38"/>
        <v>0</v>
      </c>
      <c r="AE250" s="494">
        <f t="shared" si="39"/>
        <v>0</v>
      </c>
      <c r="AF250" s="657">
        <v>0</v>
      </c>
      <c r="AG250" s="547" t="s">
        <v>761</v>
      </c>
      <c r="AH250" s="493">
        <f t="shared" si="40"/>
        <v>0</v>
      </c>
      <c r="AI250" s="68"/>
      <c r="AJ250" s="68"/>
      <c r="AK250" s="458">
        <f>abvfnd25!AH250</f>
        <v>0</v>
      </c>
      <c r="AL250" s="455">
        <v>0</v>
      </c>
      <c r="AM250" s="458">
        <v>0</v>
      </c>
      <c r="AN250" s="458">
        <v>0</v>
      </c>
      <c r="AO250" s="456"/>
      <c r="AP250" s="493"/>
      <c r="AQ250" s="455"/>
      <c r="AR250" s="455"/>
      <c r="AS250" s="455"/>
      <c r="AT250" s="495">
        <f t="shared" si="41"/>
        <v>0</v>
      </c>
      <c r="AU250" s="455"/>
      <c r="AV250" s="498"/>
      <c r="AW250" s="499"/>
      <c r="AX250" s="500">
        <f t="shared" si="47"/>
        <v>0</v>
      </c>
      <c r="AY250" s="458"/>
      <c r="AZ250" s="459"/>
      <c r="BA250" s="459"/>
      <c r="BB250" s="459"/>
      <c r="BC250" s="453"/>
      <c r="BE250" s="460">
        <f t="shared" si="42"/>
        <v>-241</v>
      </c>
      <c r="BF250" s="453">
        <v>0</v>
      </c>
      <c r="BG250" s="488">
        <f t="shared" si="43"/>
        <v>0</v>
      </c>
      <c r="BH250" s="453">
        <v>0</v>
      </c>
      <c r="BI250" s="406">
        <f t="shared" si="44"/>
        <v>0</v>
      </c>
      <c r="BJ250" s="653"/>
      <c r="BK250" s="453"/>
      <c r="BL250" s="453">
        <v>0</v>
      </c>
      <c r="BM250" s="406">
        <f t="shared" si="45"/>
        <v>0</v>
      </c>
      <c r="BO250" s="453">
        <v>0</v>
      </c>
      <c r="BP250" s="406">
        <f t="shared" si="46"/>
        <v>0</v>
      </c>
      <c r="BR250" s="454"/>
    </row>
    <row r="251" spans="1:70" ht="11.25">
      <c r="A251" s="11">
        <v>242</v>
      </c>
      <c r="B251" s="69" t="s">
        <v>331</v>
      </c>
      <c r="C251" s="11">
        <v>1</v>
      </c>
      <c r="D251" s="492">
        <v>0</v>
      </c>
      <c r="E251" s="492">
        <v>0</v>
      </c>
      <c r="F251" s="492">
        <v>0</v>
      </c>
      <c r="G251" s="492">
        <v>0</v>
      </c>
      <c r="H251" s="492">
        <v>0</v>
      </c>
      <c r="I251" s="492">
        <v>0</v>
      </c>
      <c r="J251" s="492">
        <v>123681</v>
      </c>
      <c r="K251" s="492">
        <v>2000</v>
      </c>
      <c r="L251" s="492">
        <v>585845</v>
      </c>
      <c r="M251" s="492">
        <v>0</v>
      </c>
      <c r="N251" s="492">
        <v>1762</v>
      </c>
      <c r="O251" s="492">
        <v>6278.09</v>
      </c>
      <c r="P251" s="492">
        <v>0</v>
      </c>
      <c r="Q251" s="492">
        <v>0</v>
      </c>
      <c r="R251" s="492">
        <v>0</v>
      </c>
      <c r="S251" s="492">
        <v>0</v>
      </c>
      <c r="T251" s="68" t="s">
        <v>762</v>
      </c>
      <c r="U251" s="68">
        <v>719566.09</v>
      </c>
      <c r="V251" s="493">
        <v>8.1363639457393813</v>
      </c>
      <c r="W251" s="68"/>
      <c r="X251" s="668">
        <v>1658443.61</v>
      </c>
      <c r="Y251" s="547">
        <v>8843828.7028298657</v>
      </c>
      <c r="Z251" s="68">
        <f t="shared" si="36"/>
        <v>7185385.0928298654</v>
      </c>
      <c r="AA251" s="68">
        <f t="shared" si="37"/>
        <v>584629.08205554134</v>
      </c>
      <c r="AB251" s="68"/>
      <c r="AC251" s="493">
        <f>+abvfnd25!AH251</f>
        <v>501.61005299501636</v>
      </c>
      <c r="AD251" s="493">
        <f t="shared" si="38"/>
        <v>498.00907133492007</v>
      </c>
      <c r="AE251" s="494">
        <f t="shared" si="39"/>
        <v>-3.6009816600962949</v>
      </c>
      <c r="AF251" s="657">
        <v>0</v>
      </c>
      <c r="AG251" s="547">
        <v>1</v>
      </c>
      <c r="AH251" s="493">
        <f t="shared" si="40"/>
        <v>498.00907133492007</v>
      </c>
      <c r="AI251" s="68"/>
      <c r="AJ251" s="68"/>
      <c r="AK251" s="458">
        <f>abvfnd25!AH251</f>
        <v>501.61005299501636</v>
      </c>
      <c r="AL251" s="455">
        <v>515.2608537178661</v>
      </c>
      <c r="AM251" s="458">
        <v>495.69413666110398</v>
      </c>
      <c r="AN251" s="458">
        <v>501.61005299501636</v>
      </c>
      <c r="AO251" s="456"/>
      <c r="AP251" s="493"/>
      <c r="AQ251" s="455"/>
      <c r="AR251" s="455"/>
      <c r="AS251" s="455"/>
      <c r="AT251" s="495">
        <f t="shared" si="41"/>
        <v>-3.6009816600962949</v>
      </c>
      <c r="AU251" s="455"/>
      <c r="AV251" s="498"/>
      <c r="AW251" s="499"/>
      <c r="AX251" s="500">
        <f t="shared" si="47"/>
        <v>0</v>
      </c>
      <c r="AY251" s="458"/>
      <c r="AZ251" s="459"/>
      <c r="BA251" s="459"/>
      <c r="BB251" s="459"/>
      <c r="BC251" s="453"/>
      <c r="BE251" s="460">
        <f t="shared" si="42"/>
        <v>126.96464588939335</v>
      </c>
      <c r="BF251" s="453">
        <v>368.96464588939335</v>
      </c>
      <c r="BG251" s="488">
        <f t="shared" si="43"/>
        <v>-132.64540710562301</v>
      </c>
      <c r="BH251" s="453">
        <v>368.96464588939335</v>
      </c>
      <c r="BI251" s="406">
        <f t="shared" si="44"/>
        <v>-129.04442544552671</v>
      </c>
      <c r="BJ251" s="653"/>
      <c r="BK251" s="453"/>
      <c r="BL251" s="453">
        <v>368.96464588939335</v>
      </c>
      <c r="BM251" s="406">
        <f t="shared" si="45"/>
        <v>-132.64540710562301</v>
      </c>
      <c r="BO251" s="453">
        <v>368.96464588939335</v>
      </c>
      <c r="BP251" s="406">
        <f t="shared" si="46"/>
        <v>-129.04442544552671</v>
      </c>
      <c r="BR251" s="454"/>
    </row>
    <row r="252" spans="1:70" ht="11.25">
      <c r="A252" s="11">
        <v>243</v>
      </c>
      <c r="B252" s="69" t="s">
        <v>332</v>
      </c>
      <c r="C252" s="11">
        <v>1</v>
      </c>
      <c r="D252" s="492">
        <v>0</v>
      </c>
      <c r="E252" s="492">
        <v>0</v>
      </c>
      <c r="F252" s="492">
        <v>0</v>
      </c>
      <c r="G252" s="492">
        <v>0</v>
      </c>
      <c r="H252" s="492">
        <v>0</v>
      </c>
      <c r="I252" s="492">
        <v>0</v>
      </c>
      <c r="J252" s="492">
        <v>4156492</v>
      </c>
      <c r="K252" s="492">
        <v>4200000</v>
      </c>
      <c r="L252" s="492">
        <v>12182912.199999999</v>
      </c>
      <c r="M252" s="492">
        <v>47157</v>
      </c>
      <c r="N252" s="492">
        <v>33627</v>
      </c>
      <c r="O252" s="492">
        <v>100777.04</v>
      </c>
      <c r="P252" s="492">
        <v>0</v>
      </c>
      <c r="Q252" s="492">
        <v>0</v>
      </c>
      <c r="R252" s="492">
        <v>0</v>
      </c>
      <c r="S252" s="492">
        <v>0</v>
      </c>
      <c r="T252" s="68" t="s">
        <v>760</v>
      </c>
      <c r="U252" s="68">
        <v>20720965.239999998</v>
      </c>
      <c r="V252" s="493">
        <v>10.203367614445749</v>
      </c>
      <c r="W252" s="68"/>
      <c r="X252" s="668">
        <v>177359599.78528002</v>
      </c>
      <c r="Y252" s="547">
        <v>203079669.60500002</v>
      </c>
      <c r="Z252" s="68">
        <f t="shared" si="36"/>
        <v>25720069.81972</v>
      </c>
      <c r="AA252" s="68">
        <f t="shared" si="37"/>
        <v>2624313.2743981457</v>
      </c>
      <c r="AB252" s="68"/>
      <c r="AC252" s="493">
        <f>+abvfnd25!AH252</f>
        <v>113.87153479716477</v>
      </c>
      <c r="AD252" s="493">
        <f t="shared" si="38"/>
        <v>113.02199405799442</v>
      </c>
      <c r="AE252" s="494">
        <f t="shared" si="39"/>
        <v>-0.84954073917035089</v>
      </c>
      <c r="AF252" s="657">
        <v>66</v>
      </c>
      <c r="AG252" s="547">
        <v>1</v>
      </c>
      <c r="AH252" s="493">
        <f t="shared" si="40"/>
        <v>113.02199405799442</v>
      </c>
      <c r="AI252" s="68"/>
      <c r="AJ252" s="68"/>
      <c r="AK252" s="458">
        <f>abvfnd25!AH252</f>
        <v>113.87153479716477</v>
      </c>
      <c r="AL252" s="455">
        <v>114.03896153141217</v>
      </c>
      <c r="AM252" s="458">
        <v>110.99382043258581</v>
      </c>
      <c r="AN252" s="458">
        <v>113.87153479716477</v>
      </c>
      <c r="AO252" s="456"/>
      <c r="AP252" s="493"/>
      <c r="AQ252" s="455"/>
      <c r="AR252" s="455"/>
      <c r="AS252" s="455"/>
      <c r="AT252" s="495">
        <f t="shared" si="41"/>
        <v>-0.84954073917035089</v>
      </c>
      <c r="AU252" s="455"/>
      <c r="AV252" s="498"/>
      <c r="AW252" s="499"/>
      <c r="AX252" s="500">
        <f t="shared" si="47"/>
        <v>0</v>
      </c>
      <c r="AY252" s="458"/>
      <c r="AZ252" s="459"/>
      <c r="BA252" s="459"/>
      <c r="BB252" s="459"/>
      <c r="BC252" s="453"/>
      <c r="BE252" s="460">
        <f t="shared" si="42"/>
        <v>-132.26087239769492</v>
      </c>
      <c r="BF252" s="453">
        <v>110.73912760230509</v>
      </c>
      <c r="BG252" s="488">
        <f t="shared" si="43"/>
        <v>-3.132407194859681</v>
      </c>
      <c r="BH252" s="453">
        <v>110.73912760230509</v>
      </c>
      <c r="BI252" s="406">
        <f t="shared" si="44"/>
        <v>-2.2828664556893301</v>
      </c>
      <c r="BJ252" s="653"/>
      <c r="BK252" s="453"/>
      <c r="BL252" s="453">
        <v>110.73912760230509</v>
      </c>
      <c r="BM252" s="406">
        <f t="shared" si="45"/>
        <v>-3.132407194859681</v>
      </c>
      <c r="BO252" s="453">
        <v>110.73912760230509</v>
      </c>
      <c r="BP252" s="406">
        <f t="shared" si="46"/>
        <v>-2.2828664556893301</v>
      </c>
      <c r="BR252" s="454"/>
    </row>
    <row r="253" spans="1:70" ht="11.25">
      <c r="A253" s="11">
        <v>244</v>
      </c>
      <c r="B253" s="69" t="s">
        <v>333</v>
      </c>
      <c r="C253" s="11">
        <v>1</v>
      </c>
      <c r="D253" s="492">
        <v>0</v>
      </c>
      <c r="E253" s="492">
        <v>0</v>
      </c>
      <c r="F253" s="492">
        <v>0</v>
      </c>
      <c r="G253" s="492">
        <v>0</v>
      </c>
      <c r="H253" s="492">
        <v>0</v>
      </c>
      <c r="I253" s="492">
        <v>0</v>
      </c>
      <c r="J253" s="492">
        <v>0</v>
      </c>
      <c r="K253" s="492">
        <v>0</v>
      </c>
      <c r="L253" s="492">
        <v>0</v>
      </c>
      <c r="M253" s="492">
        <v>0</v>
      </c>
      <c r="N253" s="492">
        <v>0</v>
      </c>
      <c r="O253" s="492">
        <v>0</v>
      </c>
      <c r="P253" s="492">
        <v>0</v>
      </c>
      <c r="Q253" s="492">
        <v>0</v>
      </c>
      <c r="R253" s="492">
        <v>0</v>
      </c>
      <c r="S253" s="492">
        <v>0</v>
      </c>
      <c r="T253" s="68" t="s">
        <v>762</v>
      </c>
      <c r="U253" s="68">
        <v>0</v>
      </c>
      <c r="V253" s="493">
        <v>0</v>
      </c>
      <c r="W253" s="68"/>
      <c r="X253" s="668">
        <v>60202189.727940001</v>
      </c>
      <c r="Y253" s="547">
        <v>73561872.111061811</v>
      </c>
      <c r="Z253" s="68">
        <f t="shared" si="36"/>
        <v>13359682.383121811</v>
      </c>
      <c r="AA253" s="68">
        <f t="shared" si="37"/>
        <v>0</v>
      </c>
      <c r="AB253" s="68"/>
      <c r="AC253" s="493">
        <f>+abvfnd25!AH253</f>
        <v>124.17352811526767</v>
      </c>
      <c r="AD253" s="493">
        <f t="shared" si="38"/>
        <v>122.19135623387723</v>
      </c>
      <c r="AE253" s="494">
        <f t="shared" si="39"/>
        <v>-1.9821718813904425</v>
      </c>
      <c r="AF253" s="657">
        <v>286</v>
      </c>
      <c r="AG253" s="547">
        <v>0</v>
      </c>
      <c r="AH253" s="493">
        <f t="shared" si="40"/>
        <v>124.17352811526767</v>
      </c>
      <c r="AI253" s="68"/>
      <c r="AJ253" s="68"/>
      <c r="AK253" s="458">
        <f>abvfnd25!AH253</f>
        <v>124.17352811526767</v>
      </c>
      <c r="AL253" s="455">
        <v>124.7335219567658</v>
      </c>
      <c r="AM253" s="458">
        <v>120.75138018500573</v>
      </c>
      <c r="AN253" s="458">
        <v>124.17352811526767</v>
      </c>
      <c r="AO253" s="456"/>
      <c r="AP253" s="493"/>
      <c r="AQ253" s="455"/>
      <c r="AR253" s="455"/>
      <c r="AS253" s="455"/>
      <c r="AT253" s="495">
        <f t="shared" si="41"/>
        <v>0</v>
      </c>
      <c r="AU253" s="455"/>
      <c r="AV253" s="498"/>
      <c r="AW253" s="499"/>
      <c r="AX253" s="500">
        <f t="shared" si="47"/>
        <v>0</v>
      </c>
      <c r="AY253" s="458"/>
      <c r="AZ253" s="459"/>
      <c r="BA253" s="459"/>
      <c r="BB253" s="459"/>
      <c r="BC253" s="453"/>
      <c r="BE253" s="460">
        <f t="shared" si="42"/>
        <v>-115.38320269131958</v>
      </c>
      <c r="BF253" s="453">
        <v>128.61679730868042</v>
      </c>
      <c r="BG253" s="488">
        <f t="shared" si="43"/>
        <v>4.4432691934127462</v>
      </c>
      <c r="BH253" s="453">
        <v>128.61679730868042</v>
      </c>
      <c r="BI253" s="406">
        <f t="shared" si="44"/>
        <v>4.4432691934127462</v>
      </c>
      <c r="BJ253" s="653"/>
      <c r="BK253" s="453"/>
      <c r="BL253" s="453">
        <v>128.61679730868042</v>
      </c>
      <c r="BM253" s="406">
        <f t="shared" si="45"/>
        <v>4.4432691934127462</v>
      </c>
      <c r="BO253" s="453">
        <v>128.61679730868042</v>
      </c>
      <c r="BP253" s="406">
        <f t="shared" si="46"/>
        <v>4.4432691934127462</v>
      </c>
      <c r="BR253" s="454"/>
    </row>
    <row r="254" spans="1:70" ht="11.25">
      <c r="A254" s="11">
        <v>245</v>
      </c>
      <c r="B254" s="69" t="s">
        <v>334</v>
      </c>
      <c r="C254" s="11">
        <v>0</v>
      </c>
      <c r="D254" s="492">
        <v>0</v>
      </c>
      <c r="E254" s="492">
        <v>0</v>
      </c>
      <c r="F254" s="492">
        <v>0</v>
      </c>
      <c r="G254" s="492">
        <v>0</v>
      </c>
      <c r="H254" s="492">
        <v>0</v>
      </c>
      <c r="I254" s="492">
        <v>0</v>
      </c>
      <c r="J254" s="492">
        <v>0</v>
      </c>
      <c r="K254" s="492">
        <v>0</v>
      </c>
      <c r="L254" s="492">
        <v>0</v>
      </c>
      <c r="M254" s="492">
        <v>0</v>
      </c>
      <c r="N254" s="492">
        <v>0</v>
      </c>
      <c r="O254" s="492">
        <v>0</v>
      </c>
      <c r="P254" s="492">
        <v>0</v>
      </c>
      <c r="Q254" s="492">
        <v>0</v>
      </c>
      <c r="R254" s="492">
        <v>0</v>
      </c>
      <c r="S254" s="492">
        <v>0</v>
      </c>
      <c r="T254" s="68">
        <v>0</v>
      </c>
      <c r="U254" s="68">
        <v>0</v>
      </c>
      <c r="V254" s="493">
        <v>0</v>
      </c>
      <c r="W254" s="68"/>
      <c r="X254" s="668">
        <v>0</v>
      </c>
      <c r="Y254" s="547">
        <v>0</v>
      </c>
      <c r="Z254" s="68">
        <f t="shared" si="36"/>
        <v>0</v>
      </c>
      <c r="AA254" s="68">
        <f t="shared" si="37"/>
        <v>0</v>
      </c>
      <c r="AB254" s="68"/>
      <c r="AC254" s="493">
        <f>+abvfnd25!AH254</f>
        <v>0</v>
      </c>
      <c r="AD254" s="493">
        <f t="shared" si="38"/>
        <v>0</v>
      </c>
      <c r="AE254" s="494">
        <f t="shared" si="39"/>
        <v>0</v>
      </c>
      <c r="AF254" s="657">
        <v>0</v>
      </c>
      <c r="AG254" s="547" t="s">
        <v>761</v>
      </c>
      <c r="AH254" s="493">
        <f t="shared" si="40"/>
        <v>0</v>
      </c>
      <c r="AI254" s="68"/>
      <c r="AJ254" s="68"/>
      <c r="AK254" s="458">
        <f>abvfnd25!AH254</f>
        <v>0</v>
      </c>
      <c r="AL254" s="455">
        <v>0</v>
      </c>
      <c r="AM254" s="458">
        <v>0</v>
      </c>
      <c r="AN254" s="458">
        <v>0</v>
      </c>
      <c r="AO254" s="456"/>
      <c r="AP254" s="493"/>
      <c r="AQ254" s="455"/>
      <c r="AR254" s="455"/>
      <c r="AS254" s="455"/>
      <c r="AT254" s="495">
        <f t="shared" si="41"/>
        <v>0</v>
      </c>
      <c r="AU254" s="455"/>
      <c r="AV254" s="498"/>
      <c r="AW254" s="499"/>
      <c r="AX254" s="500">
        <f t="shared" si="47"/>
        <v>0</v>
      </c>
      <c r="AY254" s="458"/>
      <c r="AZ254" s="459"/>
      <c r="BA254" s="459"/>
      <c r="BB254" s="459"/>
      <c r="BC254" s="453"/>
      <c r="BE254" s="460">
        <f t="shared" si="42"/>
        <v>-245</v>
      </c>
      <c r="BF254" s="453">
        <v>0</v>
      </c>
      <c r="BG254" s="488">
        <f t="shared" si="43"/>
        <v>0</v>
      </c>
      <c r="BH254" s="453">
        <v>0</v>
      </c>
      <c r="BI254" s="406">
        <f t="shared" si="44"/>
        <v>0</v>
      </c>
      <c r="BJ254" s="653"/>
      <c r="BK254" s="453"/>
      <c r="BL254" s="453">
        <v>0</v>
      </c>
      <c r="BM254" s="406">
        <f t="shared" si="45"/>
        <v>0</v>
      </c>
      <c r="BO254" s="453">
        <v>0</v>
      </c>
      <c r="BP254" s="406">
        <f t="shared" si="46"/>
        <v>0</v>
      </c>
      <c r="BR254" s="454"/>
    </row>
    <row r="255" spans="1:70" ht="11.25">
      <c r="A255" s="11">
        <v>246</v>
      </c>
      <c r="B255" s="69" t="s">
        <v>335</v>
      </c>
      <c r="C255" s="11">
        <v>1</v>
      </c>
      <c r="D255" s="492">
        <v>0</v>
      </c>
      <c r="E255" s="492">
        <v>0</v>
      </c>
      <c r="F255" s="492">
        <v>0</v>
      </c>
      <c r="G255" s="492">
        <v>0</v>
      </c>
      <c r="H255" s="492">
        <v>0</v>
      </c>
      <c r="I255" s="492">
        <v>257775</v>
      </c>
      <c r="J255" s="492">
        <v>2666422</v>
      </c>
      <c r="K255" s="492">
        <v>1085800</v>
      </c>
      <c r="L255" s="492">
        <v>3386889</v>
      </c>
      <c r="M255" s="492">
        <v>0</v>
      </c>
      <c r="N255" s="492">
        <v>7073</v>
      </c>
      <c r="O255" s="492">
        <v>4587.45</v>
      </c>
      <c r="P255" s="492">
        <v>0</v>
      </c>
      <c r="Q255" s="492">
        <v>0</v>
      </c>
      <c r="R255" s="492">
        <v>0</v>
      </c>
      <c r="S255" s="492">
        <v>0</v>
      </c>
      <c r="T255" s="68" t="s">
        <v>760</v>
      </c>
      <c r="U255" s="68">
        <v>7408546.4500000002</v>
      </c>
      <c r="V255" s="493">
        <v>10.411025868421163</v>
      </c>
      <c r="W255" s="68"/>
      <c r="X255" s="668">
        <v>48771409.240159996</v>
      </c>
      <c r="Y255" s="547">
        <v>71160580.557884157</v>
      </c>
      <c r="Z255" s="68">
        <f t="shared" si="36"/>
        <v>22389171.317724161</v>
      </c>
      <c r="AA255" s="68">
        <f t="shared" si="37"/>
        <v>2330942.4176133936</v>
      </c>
      <c r="AB255" s="68"/>
      <c r="AC255" s="493">
        <f>+abvfnd25!AH255</f>
        <v>138.41591881404588</v>
      </c>
      <c r="AD255" s="493">
        <f t="shared" si="38"/>
        <v>141.12702341927442</v>
      </c>
      <c r="AE255" s="494">
        <f t="shared" si="39"/>
        <v>2.7111046052285417</v>
      </c>
      <c r="AF255" s="657">
        <v>3</v>
      </c>
      <c r="AG255" s="547">
        <v>1</v>
      </c>
      <c r="AH255" s="493">
        <f t="shared" si="40"/>
        <v>141.12702341927442</v>
      </c>
      <c r="AI255" s="68"/>
      <c r="AJ255" s="68"/>
      <c r="AK255" s="458">
        <f>abvfnd25!AH255</f>
        <v>138.41591881404588</v>
      </c>
      <c r="AL255" s="455">
        <v>138.37670677593286</v>
      </c>
      <c r="AM255" s="458">
        <v>137.52763553954458</v>
      </c>
      <c r="AN255" s="458">
        <v>138.41591881404588</v>
      </c>
      <c r="AO255" s="456"/>
      <c r="AP255" s="493"/>
      <c r="AQ255" s="455"/>
      <c r="AR255" s="455"/>
      <c r="AS255" s="455"/>
      <c r="AT255" s="495">
        <f t="shared" si="41"/>
        <v>2.7111046052285417</v>
      </c>
      <c r="AU255" s="455"/>
      <c r="AV255" s="498"/>
      <c r="AW255" s="499"/>
      <c r="AX255" s="500">
        <f t="shared" si="47"/>
        <v>0</v>
      </c>
      <c r="AY255" s="458"/>
      <c r="AZ255" s="459"/>
      <c r="BA255" s="459"/>
      <c r="BB255" s="459"/>
      <c r="BC255" s="453"/>
      <c r="BE255" s="460">
        <f t="shared" si="42"/>
        <v>-109.61483659444772</v>
      </c>
      <c r="BF255" s="453">
        <v>136.38516340555228</v>
      </c>
      <c r="BG255" s="488">
        <f t="shared" si="43"/>
        <v>-2.0307554084936044</v>
      </c>
      <c r="BH255" s="453">
        <v>136.38516340555228</v>
      </c>
      <c r="BI255" s="406">
        <f t="shared" si="44"/>
        <v>-4.741860013722146</v>
      </c>
      <c r="BJ255" s="653"/>
      <c r="BK255" s="453"/>
      <c r="BL255" s="453">
        <v>136.38516340555228</v>
      </c>
      <c r="BM255" s="406">
        <f t="shared" si="45"/>
        <v>-2.0307554084936044</v>
      </c>
      <c r="BO255" s="453">
        <v>136.38516340555228</v>
      </c>
      <c r="BP255" s="406">
        <f t="shared" si="46"/>
        <v>-4.741860013722146</v>
      </c>
      <c r="BR255" s="454"/>
    </row>
    <row r="256" spans="1:70" ht="11.25">
      <c r="A256" s="11">
        <v>247</v>
      </c>
      <c r="B256" s="69" t="s">
        <v>336</v>
      </c>
      <c r="C256" s="11">
        <v>0</v>
      </c>
      <c r="D256" s="492">
        <v>0</v>
      </c>
      <c r="E256" s="492">
        <v>0</v>
      </c>
      <c r="F256" s="492">
        <v>0</v>
      </c>
      <c r="G256" s="492">
        <v>0</v>
      </c>
      <c r="H256" s="492">
        <v>0</v>
      </c>
      <c r="I256" s="492">
        <v>0</v>
      </c>
      <c r="J256" s="492">
        <v>0</v>
      </c>
      <c r="K256" s="492">
        <v>0</v>
      </c>
      <c r="L256" s="492">
        <v>0</v>
      </c>
      <c r="M256" s="492">
        <v>0</v>
      </c>
      <c r="N256" s="492">
        <v>0</v>
      </c>
      <c r="O256" s="492">
        <v>0</v>
      </c>
      <c r="P256" s="492">
        <v>0</v>
      </c>
      <c r="Q256" s="492">
        <v>0</v>
      </c>
      <c r="R256" s="492">
        <v>0</v>
      </c>
      <c r="S256" s="492">
        <v>0</v>
      </c>
      <c r="T256" s="68">
        <v>0</v>
      </c>
      <c r="U256" s="68">
        <v>0</v>
      </c>
      <c r="V256" s="493">
        <v>0</v>
      </c>
      <c r="W256" s="68"/>
      <c r="X256" s="668">
        <v>0</v>
      </c>
      <c r="Y256" s="547">
        <v>1812950</v>
      </c>
      <c r="Z256" s="68">
        <f t="shared" si="36"/>
        <v>1812950</v>
      </c>
      <c r="AA256" s="68">
        <f t="shared" si="37"/>
        <v>0</v>
      </c>
      <c r="AB256" s="68"/>
      <c r="AC256" s="493">
        <f>+abvfnd25!AH256</f>
        <v>0</v>
      </c>
      <c r="AD256" s="493">
        <f t="shared" si="38"/>
        <v>0</v>
      </c>
      <c r="AE256" s="494">
        <f t="shared" si="39"/>
        <v>0</v>
      </c>
      <c r="AF256" s="657">
        <v>0</v>
      </c>
      <c r="AG256" s="547" t="s">
        <v>761</v>
      </c>
      <c r="AH256" s="493">
        <f t="shared" si="40"/>
        <v>0</v>
      </c>
      <c r="AI256" s="68"/>
      <c r="AJ256" s="68"/>
      <c r="AK256" s="458">
        <f>abvfnd25!AH256</f>
        <v>0</v>
      </c>
      <c r="AL256" s="455">
        <v>0</v>
      </c>
      <c r="AM256" s="458">
        <v>0</v>
      </c>
      <c r="AN256" s="458">
        <v>0</v>
      </c>
      <c r="AO256" s="456"/>
      <c r="AP256" s="493"/>
      <c r="AQ256" s="455"/>
      <c r="AR256" s="455"/>
      <c r="AS256" s="455"/>
      <c r="AT256" s="495">
        <f t="shared" si="41"/>
        <v>0</v>
      </c>
      <c r="AU256" s="455"/>
      <c r="AV256" s="498"/>
      <c r="AW256" s="499"/>
      <c r="AX256" s="500">
        <f t="shared" si="47"/>
        <v>0</v>
      </c>
      <c r="AY256" s="458"/>
      <c r="AZ256" s="459"/>
      <c r="BA256" s="459"/>
      <c r="BB256" s="459"/>
      <c r="BC256" s="453"/>
      <c r="BE256" s="460">
        <f t="shared" si="42"/>
        <v>-247</v>
      </c>
      <c r="BF256" s="453">
        <v>0</v>
      </c>
      <c r="BG256" s="488">
        <f t="shared" si="43"/>
        <v>0</v>
      </c>
      <c r="BH256" s="453">
        <v>0</v>
      </c>
      <c r="BI256" s="406">
        <f t="shared" si="44"/>
        <v>0</v>
      </c>
      <c r="BJ256" s="653"/>
      <c r="BK256" s="453"/>
      <c r="BL256" s="453">
        <v>0</v>
      </c>
      <c r="BM256" s="406">
        <f t="shared" si="45"/>
        <v>0</v>
      </c>
      <c r="BO256" s="453">
        <v>0</v>
      </c>
      <c r="BP256" s="406">
        <f t="shared" si="46"/>
        <v>0</v>
      </c>
      <c r="BR256" s="454"/>
    </row>
    <row r="257" spans="1:70" ht="11.25">
      <c r="A257" s="11">
        <v>248</v>
      </c>
      <c r="B257" s="69" t="s">
        <v>337</v>
      </c>
      <c r="C257" s="11">
        <v>1</v>
      </c>
      <c r="D257" s="492">
        <v>0</v>
      </c>
      <c r="E257" s="492">
        <v>6000000</v>
      </c>
      <c r="F257" s="492">
        <v>0</v>
      </c>
      <c r="G257" s="492">
        <v>0</v>
      </c>
      <c r="H257" s="492">
        <v>0</v>
      </c>
      <c r="I257" s="492">
        <v>0</v>
      </c>
      <c r="J257" s="492">
        <v>5450000</v>
      </c>
      <c r="K257" s="492">
        <v>5000000</v>
      </c>
      <c r="L257" s="492">
        <v>3053379</v>
      </c>
      <c r="M257" s="492">
        <v>38189</v>
      </c>
      <c r="N257" s="492">
        <v>67096</v>
      </c>
      <c r="O257" s="492">
        <v>890652.28</v>
      </c>
      <c r="P257" s="492">
        <v>0</v>
      </c>
      <c r="Q257" s="492">
        <v>0</v>
      </c>
      <c r="R257" s="492">
        <v>0</v>
      </c>
      <c r="S257" s="492">
        <v>0</v>
      </c>
      <c r="T257" s="68" t="s">
        <v>762</v>
      </c>
      <c r="U257" s="68">
        <v>20499316.280000001</v>
      </c>
      <c r="V257" s="493">
        <v>12.330364554565376</v>
      </c>
      <c r="W257" s="68"/>
      <c r="X257" s="668">
        <v>159415532.16808999</v>
      </c>
      <c r="Y257" s="547">
        <v>166250691.04230201</v>
      </c>
      <c r="Z257" s="68">
        <f t="shared" si="36"/>
        <v>6835158.8742120266</v>
      </c>
      <c r="AA257" s="68">
        <f t="shared" si="37"/>
        <v>842800.00707406958</v>
      </c>
      <c r="AB257" s="68"/>
      <c r="AC257" s="493">
        <f>+abvfnd25!AH257</f>
        <v>104.81563521057453</v>
      </c>
      <c r="AD257" s="493">
        <f t="shared" si="38"/>
        <v>103.75895547042401</v>
      </c>
      <c r="AE257" s="494">
        <f t="shared" si="39"/>
        <v>-1.0566797401505141</v>
      </c>
      <c r="AF257" s="657">
        <v>602</v>
      </c>
      <c r="AG257" s="547">
        <v>1</v>
      </c>
      <c r="AH257" s="493">
        <f t="shared" si="40"/>
        <v>103.75895547042401</v>
      </c>
      <c r="AI257" s="68"/>
      <c r="AJ257" s="68"/>
      <c r="AK257" s="458">
        <f>abvfnd25!AH257</f>
        <v>104.81563521057453</v>
      </c>
      <c r="AL257" s="455">
        <v>105.15382242517649</v>
      </c>
      <c r="AM257" s="458">
        <v>103.47066623408159</v>
      </c>
      <c r="AN257" s="458">
        <v>104.81563521057453</v>
      </c>
      <c r="AO257" s="456"/>
      <c r="AP257" s="493"/>
      <c r="AQ257" s="455"/>
      <c r="AR257" s="455"/>
      <c r="AS257" s="455"/>
      <c r="AT257" s="495">
        <f t="shared" si="41"/>
        <v>-1.0566797401505141</v>
      </c>
      <c r="AU257" s="455"/>
      <c r="AV257" s="498"/>
      <c r="AW257" s="499"/>
      <c r="AX257" s="500">
        <f t="shared" si="47"/>
        <v>0</v>
      </c>
      <c r="AY257" s="458"/>
      <c r="AZ257" s="459"/>
      <c r="BA257" s="459"/>
      <c r="BB257" s="459"/>
      <c r="BC257" s="453"/>
      <c r="BE257" s="460">
        <f t="shared" si="42"/>
        <v>-144.77365876286547</v>
      </c>
      <c r="BF257" s="453">
        <v>103.22634123713455</v>
      </c>
      <c r="BG257" s="488">
        <f t="shared" si="43"/>
        <v>-1.5892939734399789</v>
      </c>
      <c r="BH257" s="453">
        <v>103.22634123713455</v>
      </c>
      <c r="BI257" s="406">
        <f t="shared" si="44"/>
        <v>-0.53261423328946478</v>
      </c>
      <c r="BJ257" s="653"/>
      <c r="BK257" s="453"/>
      <c r="BL257" s="453">
        <v>103.22634123713455</v>
      </c>
      <c r="BM257" s="406">
        <f t="shared" si="45"/>
        <v>-1.5892939734399789</v>
      </c>
      <c r="BO257" s="453">
        <v>103.22634123713455</v>
      </c>
      <c r="BP257" s="406">
        <f t="shared" si="46"/>
        <v>-0.53261423328946478</v>
      </c>
      <c r="BR257" s="454"/>
    </row>
    <row r="258" spans="1:70" ht="11.25">
      <c r="A258" s="11">
        <v>249</v>
      </c>
      <c r="B258" s="69" t="s">
        <v>338</v>
      </c>
      <c r="C258" s="11">
        <v>1</v>
      </c>
      <c r="D258" s="492">
        <v>0</v>
      </c>
      <c r="E258" s="492">
        <v>36558.1</v>
      </c>
      <c r="F258" s="492">
        <v>0</v>
      </c>
      <c r="G258" s="492">
        <v>0</v>
      </c>
      <c r="H258" s="492">
        <v>0</v>
      </c>
      <c r="I258" s="492">
        <v>0</v>
      </c>
      <c r="J258" s="492">
        <v>472880</v>
      </c>
      <c r="K258" s="492">
        <v>0</v>
      </c>
      <c r="L258" s="492">
        <v>0</v>
      </c>
      <c r="M258" s="492">
        <v>0</v>
      </c>
      <c r="N258" s="492">
        <v>51817</v>
      </c>
      <c r="O258" s="492">
        <v>0</v>
      </c>
      <c r="P258" s="492">
        <v>0</v>
      </c>
      <c r="Q258" s="492">
        <v>0</v>
      </c>
      <c r="R258" s="492">
        <v>0</v>
      </c>
      <c r="S258" s="492">
        <v>0</v>
      </c>
      <c r="T258" s="68" t="s">
        <v>762</v>
      </c>
      <c r="U258" s="68">
        <v>561255.1</v>
      </c>
      <c r="V258" s="493">
        <v>10.220208595284307</v>
      </c>
      <c r="W258" s="68"/>
      <c r="X258" s="668">
        <v>1789484.8800000001</v>
      </c>
      <c r="Y258" s="547">
        <v>5491620.79</v>
      </c>
      <c r="Z258" s="68">
        <f t="shared" si="36"/>
        <v>3702135.91</v>
      </c>
      <c r="AA258" s="68">
        <f t="shared" si="37"/>
        <v>378366.01248292689</v>
      </c>
      <c r="AB258" s="68"/>
      <c r="AC258" s="493">
        <f>+abvfnd25!AH258</f>
        <v>274.42668008433293</v>
      </c>
      <c r="AD258" s="493">
        <f t="shared" si="38"/>
        <v>285.73892043821417</v>
      </c>
      <c r="AE258" s="494">
        <f t="shared" si="39"/>
        <v>11.312240353881236</v>
      </c>
      <c r="AF258" s="657">
        <v>0</v>
      </c>
      <c r="AG258" s="547">
        <v>1</v>
      </c>
      <c r="AH258" s="493">
        <f t="shared" si="40"/>
        <v>285.73892043821417</v>
      </c>
      <c r="AI258" s="68"/>
      <c r="AJ258" s="68"/>
      <c r="AK258" s="458">
        <f>abvfnd25!AH258</f>
        <v>274.42668008433293</v>
      </c>
      <c r="AL258" s="455">
        <v>275.20045264784198</v>
      </c>
      <c r="AM258" s="458">
        <v>262.8878667055049</v>
      </c>
      <c r="AN258" s="458">
        <v>274.42668008433293</v>
      </c>
      <c r="AO258" s="456"/>
      <c r="AP258" s="493"/>
      <c r="AQ258" s="455"/>
      <c r="AR258" s="455"/>
      <c r="AS258" s="455"/>
      <c r="AT258" s="495">
        <f t="shared" si="41"/>
        <v>11.312240353881236</v>
      </c>
      <c r="AU258" s="455"/>
      <c r="AV258" s="498"/>
      <c r="AW258" s="499"/>
      <c r="AX258" s="500">
        <f t="shared" si="47"/>
        <v>0</v>
      </c>
      <c r="AY258" s="458"/>
      <c r="AZ258" s="459"/>
      <c r="BA258" s="459"/>
      <c r="BB258" s="459"/>
      <c r="BC258" s="453"/>
      <c r="BE258" s="460">
        <f t="shared" si="42"/>
        <v>19.057382179353169</v>
      </c>
      <c r="BF258" s="453">
        <v>268.05738217935317</v>
      </c>
      <c r="BG258" s="488">
        <f t="shared" si="43"/>
        <v>-6.36929790497976</v>
      </c>
      <c r="BH258" s="453">
        <v>268.05738217935317</v>
      </c>
      <c r="BI258" s="406">
        <f t="shared" si="44"/>
        <v>-17.681538258860996</v>
      </c>
      <c r="BJ258" s="653"/>
      <c r="BK258" s="453"/>
      <c r="BL258" s="453">
        <v>268.05738217935317</v>
      </c>
      <c r="BM258" s="406">
        <f t="shared" si="45"/>
        <v>-6.36929790497976</v>
      </c>
      <c r="BO258" s="453">
        <v>268.05738217935317</v>
      </c>
      <c r="BP258" s="406">
        <f t="shared" si="46"/>
        <v>-17.681538258860996</v>
      </c>
      <c r="BR258" s="454"/>
    </row>
    <row r="259" spans="1:70" ht="11.25">
      <c r="A259" s="11">
        <v>250</v>
      </c>
      <c r="B259" s="69" t="s">
        <v>339</v>
      </c>
      <c r="C259" s="11">
        <v>1</v>
      </c>
      <c r="D259" s="492">
        <v>0</v>
      </c>
      <c r="E259" s="492">
        <v>0</v>
      </c>
      <c r="F259" s="492">
        <v>0</v>
      </c>
      <c r="G259" s="492">
        <v>0</v>
      </c>
      <c r="H259" s="492">
        <v>0</v>
      </c>
      <c r="I259" s="492">
        <v>0</v>
      </c>
      <c r="J259" s="492">
        <v>0</v>
      </c>
      <c r="K259" s="492">
        <v>0</v>
      </c>
      <c r="L259" s="492">
        <v>0</v>
      </c>
      <c r="M259" s="492">
        <v>0</v>
      </c>
      <c r="N259" s="492">
        <v>0</v>
      </c>
      <c r="O259" s="492">
        <v>0</v>
      </c>
      <c r="P259" s="492">
        <v>0</v>
      </c>
      <c r="Q259" s="492">
        <v>0</v>
      </c>
      <c r="R259" s="492">
        <v>0</v>
      </c>
      <c r="S259" s="492">
        <v>0</v>
      </c>
      <c r="T259" s="68" t="s">
        <v>762</v>
      </c>
      <c r="U259" s="68">
        <v>0</v>
      </c>
      <c r="V259" s="493">
        <v>0</v>
      </c>
      <c r="W259" s="68"/>
      <c r="X259" s="668">
        <v>6154033.3700000001</v>
      </c>
      <c r="Y259" s="547">
        <v>8163605.7999999998</v>
      </c>
      <c r="Z259" s="68">
        <f t="shared" si="36"/>
        <v>2009572.4299999997</v>
      </c>
      <c r="AA259" s="68">
        <f t="shared" si="37"/>
        <v>0</v>
      </c>
      <c r="AB259" s="68"/>
      <c r="AC259" s="493">
        <f>+abvfnd25!AH259</f>
        <v>124.28382913241582</v>
      </c>
      <c r="AD259" s="493">
        <f t="shared" si="38"/>
        <v>132.65455855011069</v>
      </c>
      <c r="AE259" s="494">
        <f t="shared" si="39"/>
        <v>8.370729417694875</v>
      </c>
      <c r="AF259" s="657">
        <v>2</v>
      </c>
      <c r="AG259" s="547">
        <v>0</v>
      </c>
      <c r="AH259" s="493">
        <f t="shared" si="40"/>
        <v>124.28382913241582</v>
      </c>
      <c r="AI259" s="68"/>
      <c r="AJ259" s="68"/>
      <c r="AK259" s="458">
        <f>abvfnd25!AH259</f>
        <v>124.28382913241582</v>
      </c>
      <c r="AL259" s="455">
        <v>124.93993765050328</v>
      </c>
      <c r="AM259" s="458">
        <v>130.11652143776834</v>
      </c>
      <c r="AN259" s="458">
        <v>124.28382913241582</v>
      </c>
      <c r="AO259" s="456"/>
      <c r="AP259" s="493"/>
      <c r="AQ259" s="455"/>
      <c r="AR259" s="455"/>
      <c r="AS259" s="455"/>
      <c r="AT259" s="495">
        <f t="shared" si="41"/>
        <v>0</v>
      </c>
      <c r="AU259" s="455"/>
      <c r="AV259" s="498"/>
      <c r="AW259" s="499"/>
      <c r="AX259" s="500">
        <f t="shared" si="47"/>
        <v>0</v>
      </c>
      <c r="AY259" s="458"/>
      <c r="AZ259" s="459"/>
      <c r="BA259" s="459"/>
      <c r="BB259" s="459"/>
      <c r="BC259" s="453"/>
      <c r="BE259" s="460">
        <f t="shared" si="42"/>
        <v>-126.49412882558011</v>
      </c>
      <c r="BF259" s="453">
        <v>123.50587117441989</v>
      </c>
      <c r="BG259" s="488">
        <f t="shared" si="43"/>
        <v>-0.77795795799592327</v>
      </c>
      <c r="BH259" s="453">
        <v>123.50587117441989</v>
      </c>
      <c r="BI259" s="406">
        <f t="shared" si="44"/>
        <v>-0.77795795799592327</v>
      </c>
      <c r="BJ259" s="653"/>
      <c r="BK259" s="453"/>
      <c r="BL259" s="453">
        <v>123.50587117441989</v>
      </c>
      <c r="BM259" s="406">
        <f t="shared" si="45"/>
        <v>-0.77795795799592327</v>
      </c>
      <c r="BO259" s="453">
        <v>123.50587117441989</v>
      </c>
      <c r="BP259" s="406">
        <f t="shared" si="46"/>
        <v>-0.77795795799592327</v>
      </c>
      <c r="BR259" s="454"/>
    </row>
    <row r="260" spans="1:70" ht="11.25">
      <c r="A260" s="11">
        <v>251</v>
      </c>
      <c r="B260" s="69" t="s">
        <v>340</v>
      </c>
      <c r="C260" s="11">
        <v>1</v>
      </c>
      <c r="D260" s="492">
        <v>0</v>
      </c>
      <c r="E260" s="492">
        <v>0</v>
      </c>
      <c r="F260" s="492">
        <v>0</v>
      </c>
      <c r="G260" s="492">
        <v>0</v>
      </c>
      <c r="H260" s="492">
        <v>0</v>
      </c>
      <c r="I260" s="492">
        <v>0</v>
      </c>
      <c r="J260" s="492">
        <v>424803</v>
      </c>
      <c r="K260" s="492">
        <v>152327</v>
      </c>
      <c r="L260" s="492">
        <v>1909312</v>
      </c>
      <c r="M260" s="492">
        <v>1295</v>
      </c>
      <c r="N260" s="492">
        <v>42513</v>
      </c>
      <c r="O260" s="492">
        <v>140431.9</v>
      </c>
      <c r="P260" s="492">
        <v>0</v>
      </c>
      <c r="Q260" s="492">
        <v>0</v>
      </c>
      <c r="R260" s="492">
        <v>450000</v>
      </c>
      <c r="S260" s="492">
        <v>150000</v>
      </c>
      <c r="T260" s="68" t="s">
        <v>760</v>
      </c>
      <c r="U260" s="68">
        <v>3270681.9</v>
      </c>
      <c r="V260" s="493">
        <v>7.3855585521371374</v>
      </c>
      <c r="W260" s="68"/>
      <c r="X260" s="668">
        <v>37854417.122810006</v>
      </c>
      <c r="Y260" s="547">
        <v>44284827.977615476</v>
      </c>
      <c r="Z260" s="68">
        <f t="shared" si="36"/>
        <v>6430410.8548054695</v>
      </c>
      <c r="AA260" s="68">
        <f t="shared" si="37"/>
        <v>474921.75882464019</v>
      </c>
      <c r="AB260" s="68"/>
      <c r="AC260" s="493">
        <f>+abvfnd25!AH260</f>
        <v>113.4636319187324</v>
      </c>
      <c r="AD260" s="493">
        <f t="shared" si="38"/>
        <v>115.7326133873878</v>
      </c>
      <c r="AE260" s="494">
        <f t="shared" si="39"/>
        <v>2.2689814686553973</v>
      </c>
      <c r="AF260" s="657">
        <v>107</v>
      </c>
      <c r="AG260" s="547">
        <v>1</v>
      </c>
      <c r="AH260" s="493">
        <f t="shared" si="40"/>
        <v>115.7326133873878</v>
      </c>
      <c r="AI260" s="68"/>
      <c r="AJ260" s="68"/>
      <c r="AK260" s="458">
        <f>abvfnd25!AH260</f>
        <v>113.4636319187324</v>
      </c>
      <c r="AL260" s="455">
        <v>112.88362883320468</v>
      </c>
      <c r="AM260" s="458">
        <v>111.24708543516688</v>
      </c>
      <c r="AN260" s="458">
        <v>113.4636319187324</v>
      </c>
      <c r="AO260" s="456"/>
      <c r="AP260" s="493"/>
      <c r="AQ260" s="455"/>
      <c r="AR260" s="455"/>
      <c r="AS260" s="455"/>
      <c r="AT260" s="495">
        <f t="shared" si="41"/>
        <v>2.2689814686553973</v>
      </c>
      <c r="AU260" s="455"/>
      <c r="AV260" s="498"/>
      <c r="AW260" s="499"/>
      <c r="AX260" s="500">
        <f t="shared" si="47"/>
        <v>0</v>
      </c>
      <c r="AY260" s="458"/>
      <c r="AZ260" s="459"/>
      <c r="BA260" s="459"/>
      <c r="BB260" s="459"/>
      <c r="BC260" s="453"/>
      <c r="BE260" s="460">
        <f t="shared" si="42"/>
        <v>-136.99641702736676</v>
      </c>
      <c r="BF260" s="453">
        <v>114.00358297263323</v>
      </c>
      <c r="BG260" s="488">
        <f t="shared" si="43"/>
        <v>0.53995105390082188</v>
      </c>
      <c r="BH260" s="453">
        <v>114.00358297263323</v>
      </c>
      <c r="BI260" s="406">
        <f t="shared" si="44"/>
        <v>-1.7290304147545754</v>
      </c>
      <c r="BJ260" s="653"/>
      <c r="BK260" s="453"/>
      <c r="BL260" s="453">
        <v>114.00358297263323</v>
      </c>
      <c r="BM260" s="406">
        <f t="shared" si="45"/>
        <v>0.53995105390082188</v>
      </c>
      <c r="BO260" s="453">
        <v>114.00358297263323</v>
      </c>
      <c r="BP260" s="406">
        <f t="shared" si="46"/>
        <v>-1.7290304147545754</v>
      </c>
      <c r="BR260" s="454"/>
    </row>
    <row r="261" spans="1:70" ht="11.25">
      <c r="A261" s="11">
        <v>252</v>
      </c>
      <c r="B261" s="69" t="s">
        <v>341</v>
      </c>
      <c r="C261" s="11">
        <v>1</v>
      </c>
      <c r="D261" s="492">
        <v>0</v>
      </c>
      <c r="E261" s="492">
        <v>304148</v>
      </c>
      <c r="F261" s="492">
        <v>0</v>
      </c>
      <c r="G261" s="492">
        <v>0</v>
      </c>
      <c r="H261" s="492">
        <v>0</v>
      </c>
      <c r="I261" s="492">
        <v>101850</v>
      </c>
      <c r="J261" s="492">
        <v>525014</v>
      </c>
      <c r="K261" s="492">
        <v>637237</v>
      </c>
      <c r="L261" s="492">
        <v>725964</v>
      </c>
      <c r="M261" s="492">
        <v>0</v>
      </c>
      <c r="N261" s="492">
        <v>105256</v>
      </c>
      <c r="O261" s="492">
        <v>0</v>
      </c>
      <c r="P261" s="492">
        <v>0</v>
      </c>
      <c r="Q261" s="492">
        <v>0</v>
      </c>
      <c r="R261" s="492">
        <v>0</v>
      </c>
      <c r="S261" s="492">
        <v>0</v>
      </c>
      <c r="T261" s="68" t="s">
        <v>760</v>
      </c>
      <c r="U261" s="68">
        <v>2399469</v>
      </c>
      <c r="V261" s="493">
        <v>12.239113229977757</v>
      </c>
      <c r="W261" s="68"/>
      <c r="X261" s="668">
        <v>7625722.318</v>
      </c>
      <c r="Y261" s="547">
        <v>19604925.25</v>
      </c>
      <c r="Z261" s="68">
        <f t="shared" si="36"/>
        <v>11979202.932</v>
      </c>
      <c r="AA261" s="68">
        <f t="shared" si="37"/>
        <v>1466148.2108962955</v>
      </c>
      <c r="AB261" s="68"/>
      <c r="AC261" s="493">
        <f>+abvfnd25!AH261</f>
        <v>226.84273013687948</v>
      </c>
      <c r="AD261" s="493">
        <f t="shared" si="38"/>
        <v>237.8630676898417</v>
      </c>
      <c r="AE261" s="494">
        <f t="shared" si="39"/>
        <v>11.020337552962218</v>
      </c>
      <c r="AF261" s="657">
        <v>0</v>
      </c>
      <c r="AG261" s="547">
        <v>1</v>
      </c>
      <c r="AH261" s="493">
        <f t="shared" si="40"/>
        <v>237.8630676898417</v>
      </c>
      <c r="AI261" s="68"/>
      <c r="AJ261" s="68"/>
      <c r="AK261" s="458">
        <f>abvfnd25!AH261</f>
        <v>226.84273013687948</v>
      </c>
      <c r="AL261" s="455">
        <v>227.15710327068174</v>
      </c>
      <c r="AM261" s="458">
        <v>234.53121305032911</v>
      </c>
      <c r="AN261" s="458">
        <v>226.84273013687948</v>
      </c>
      <c r="AO261" s="456"/>
      <c r="AP261" s="493"/>
      <c r="AQ261" s="455"/>
      <c r="AR261" s="455"/>
      <c r="AS261" s="455"/>
      <c r="AT261" s="495">
        <f t="shared" si="41"/>
        <v>11.020337552962218</v>
      </c>
      <c r="AU261" s="455"/>
      <c r="AV261" s="498"/>
      <c r="AW261" s="499"/>
      <c r="AX261" s="500">
        <f t="shared" si="47"/>
        <v>0</v>
      </c>
      <c r="AY261" s="458"/>
      <c r="AZ261" s="459"/>
      <c r="BA261" s="459"/>
      <c r="BB261" s="459"/>
      <c r="BC261" s="453"/>
      <c r="BE261" s="460">
        <f t="shared" si="42"/>
        <v>-47.549558745040116</v>
      </c>
      <c r="BF261" s="453">
        <v>204.45044125495988</v>
      </c>
      <c r="BG261" s="488">
        <f t="shared" si="43"/>
        <v>-22.392288881919598</v>
      </c>
      <c r="BH261" s="453">
        <v>204.45044125495988</v>
      </c>
      <c r="BI261" s="406">
        <f t="shared" si="44"/>
        <v>-33.412626434881815</v>
      </c>
      <c r="BJ261" s="653"/>
      <c r="BK261" s="453"/>
      <c r="BL261" s="453">
        <v>204.45044125495988</v>
      </c>
      <c r="BM261" s="406">
        <f t="shared" si="45"/>
        <v>-22.392288881919598</v>
      </c>
      <c r="BO261" s="453">
        <v>204.45044125495988</v>
      </c>
      <c r="BP261" s="406">
        <f t="shared" si="46"/>
        <v>-33.412626434881815</v>
      </c>
      <c r="BR261" s="454"/>
    </row>
    <row r="262" spans="1:70" ht="11.25">
      <c r="A262" s="11">
        <v>253</v>
      </c>
      <c r="B262" s="69" t="s">
        <v>342</v>
      </c>
      <c r="C262" s="11">
        <v>1</v>
      </c>
      <c r="D262" s="492">
        <v>0</v>
      </c>
      <c r="E262" s="492">
        <v>10260</v>
      </c>
      <c r="F262" s="492">
        <v>0</v>
      </c>
      <c r="G262" s="492">
        <v>0</v>
      </c>
      <c r="H262" s="492">
        <v>0</v>
      </c>
      <c r="I262" s="492">
        <v>0</v>
      </c>
      <c r="J262" s="492">
        <v>0</v>
      </c>
      <c r="K262" s="492">
        <v>0</v>
      </c>
      <c r="L262" s="492">
        <v>0</v>
      </c>
      <c r="M262" s="492">
        <v>0</v>
      </c>
      <c r="N262" s="492">
        <v>0</v>
      </c>
      <c r="O262" s="492">
        <v>3245.55</v>
      </c>
      <c r="P262" s="492">
        <v>0</v>
      </c>
      <c r="Q262" s="492">
        <v>0</v>
      </c>
      <c r="R262" s="492">
        <v>0</v>
      </c>
      <c r="S262" s="492">
        <v>0</v>
      </c>
      <c r="T262" s="68" t="s">
        <v>762</v>
      </c>
      <c r="U262" s="68">
        <v>13505.55</v>
      </c>
      <c r="V262" s="493">
        <v>0.62632591460056086</v>
      </c>
      <c r="W262" s="68"/>
      <c r="X262" s="668">
        <v>704404.78000000014</v>
      </c>
      <c r="Y262" s="547">
        <v>2156313.46</v>
      </c>
      <c r="Z262" s="68">
        <f t="shared" si="36"/>
        <v>1451908.6799999997</v>
      </c>
      <c r="AA262" s="68">
        <f t="shared" si="37"/>
        <v>9093.6803191749295</v>
      </c>
      <c r="AB262" s="68"/>
      <c r="AC262" s="493">
        <f>+abvfnd25!AH262</f>
        <v>262.94944143395378</v>
      </c>
      <c r="AD262" s="493">
        <f t="shared" si="38"/>
        <v>304.82754243672571</v>
      </c>
      <c r="AE262" s="494">
        <f t="shared" si="39"/>
        <v>41.878101002771928</v>
      </c>
      <c r="AF262" s="657">
        <v>1</v>
      </c>
      <c r="AG262" s="547">
        <v>1</v>
      </c>
      <c r="AH262" s="493">
        <f t="shared" si="40"/>
        <v>304.82754243672571</v>
      </c>
      <c r="AI262" s="68"/>
      <c r="AJ262" s="68"/>
      <c r="AK262" s="458">
        <f>abvfnd25!AH262</f>
        <v>262.94944143395378</v>
      </c>
      <c r="AL262" s="455">
        <v>298.63970647315045</v>
      </c>
      <c r="AM262" s="458">
        <v>301.63577195898978</v>
      </c>
      <c r="AN262" s="458">
        <v>262.94944143395378</v>
      </c>
      <c r="AO262" s="456"/>
      <c r="AP262" s="493"/>
      <c r="AQ262" s="455"/>
      <c r="AR262" s="455"/>
      <c r="AS262" s="455"/>
      <c r="AT262" s="495">
        <f t="shared" si="41"/>
        <v>41.878101002771928</v>
      </c>
      <c r="AU262" s="455"/>
      <c r="AV262" s="498"/>
      <c r="AW262" s="499"/>
      <c r="AX262" s="500">
        <f t="shared" si="47"/>
        <v>0</v>
      </c>
      <c r="AY262" s="458"/>
      <c r="AZ262" s="459"/>
      <c r="BA262" s="459"/>
      <c r="BB262" s="459"/>
      <c r="BC262" s="453"/>
      <c r="BE262" s="460">
        <f t="shared" si="42"/>
        <v>45.639706473150454</v>
      </c>
      <c r="BF262" s="453">
        <v>298.63970647315045</v>
      </c>
      <c r="BG262" s="488">
        <f t="shared" si="43"/>
        <v>35.690265039196674</v>
      </c>
      <c r="BH262" s="453">
        <v>298.63970647315045</v>
      </c>
      <c r="BI262" s="406">
        <f t="shared" si="44"/>
        <v>-6.1878359635752531</v>
      </c>
      <c r="BJ262" s="653"/>
      <c r="BK262" s="453"/>
      <c r="BL262" s="453">
        <v>298.63970647315045</v>
      </c>
      <c r="BM262" s="406">
        <f t="shared" si="45"/>
        <v>35.690265039196674</v>
      </c>
      <c r="BO262" s="453">
        <v>298.63970647315045</v>
      </c>
      <c r="BP262" s="406">
        <f t="shared" si="46"/>
        <v>-6.1878359635752531</v>
      </c>
      <c r="BR262" s="454"/>
    </row>
    <row r="263" spans="1:70" ht="11.25">
      <c r="A263" s="11">
        <v>254</v>
      </c>
      <c r="B263" s="69" t="s">
        <v>343</v>
      </c>
      <c r="C263" s="11">
        <v>0</v>
      </c>
      <c r="D263" s="492">
        <v>0</v>
      </c>
      <c r="E263" s="492">
        <v>0</v>
      </c>
      <c r="F263" s="492">
        <v>0</v>
      </c>
      <c r="G263" s="492">
        <v>0</v>
      </c>
      <c r="H263" s="492">
        <v>0</v>
      </c>
      <c r="I263" s="492">
        <v>0</v>
      </c>
      <c r="J263" s="492">
        <v>0</v>
      </c>
      <c r="K263" s="492">
        <v>0</v>
      </c>
      <c r="L263" s="492">
        <v>0</v>
      </c>
      <c r="M263" s="492">
        <v>0</v>
      </c>
      <c r="N263" s="492">
        <v>0</v>
      </c>
      <c r="O263" s="492">
        <v>0</v>
      </c>
      <c r="P263" s="492">
        <v>0</v>
      </c>
      <c r="Q263" s="492">
        <v>0</v>
      </c>
      <c r="R263" s="492">
        <v>0</v>
      </c>
      <c r="S263" s="492">
        <v>0</v>
      </c>
      <c r="T263" s="68">
        <v>0</v>
      </c>
      <c r="U263" s="68">
        <v>0</v>
      </c>
      <c r="V263" s="493">
        <v>0</v>
      </c>
      <c r="W263" s="68"/>
      <c r="X263" s="668">
        <v>89152.431750000003</v>
      </c>
      <c r="Y263" s="547">
        <v>108200</v>
      </c>
      <c r="Z263" s="68">
        <f t="shared" si="36"/>
        <v>19047.568249999997</v>
      </c>
      <c r="AA263" s="68">
        <f t="shared" si="37"/>
        <v>0</v>
      </c>
      <c r="AB263" s="68"/>
      <c r="AC263" s="493">
        <f>+abvfnd25!AH263</f>
        <v>0</v>
      </c>
      <c r="AD263" s="493">
        <f t="shared" si="38"/>
        <v>0</v>
      </c>
      <c r="AE263" s="494">
        <f t="shared" si="39"/>
        <v>0</v>
      </c>
      <c r="AF263" s="657">
        <v>0</v>
      </c>
      <c r="AG263" s="547" t="s">
        <v>761</v>
      </c>
      <c r="AH263" s="493">
        <f t="shared" si="40"/>
        <v>0</v>
      </c>
      <c r="AI263" s="68"/>
      <c r="AJ263" s="68"/>
      <c r="AK263" s="458">
        <f>abvfnd25!AH263</f>
        <v>0</v>
      </c>
      <c r="AL263" s="455">
        <v>0</v>
      </c>
      <c r="AM263" s="458">
        <v>0</v>
      </c>
      <c r="AN263" s="458">
        <v>0</v>
      </c>
      <c r="AO263" s="456"/>
      <c r="AP263" s="493"/>
      <c r="AQ263" s="455"/>
      <c r="AR263" s="455"/>
      <c r="AS263" s="455"/>
      <c r="AT263" s="495">
        <f t="shared" si="41"/>
        <v>0</v>
      </c>
      <c r="AU263" s="455"/>
      <c r="AV263" s="498"/>
      <c r="AW263" s="499"/>
      <c r="AX263" s="500">
        <f t="shared" si="47"/>
        <v>0</v>
      </c>
      <c r="AY263" s="458"/>
      <c r="AZ263" s="459"/>
      <c r="BA263" s="459"/>
      <c r="BB263" s="459"/>
      <c r="BC263" s="453"/>
      <c r="BE263" s="460">
        <f t="shared" si="42"/>
        <v>-254</v>
      </c>
      <c r="BF263" s="453">
        <v>0</v>
      </c>
      <c r="BG263" s="488">
        <f t="shared" si="43"/>
        <v>0</v>
      </c>
      <c r="BH263" s="453">
        <v>0</v>
      </c>
      <c r="BI263" s="406">
        <f t="shared" si="44"/>
        <v>0</v>
      </c>
      <c r="BJ263" s="653"/>
      <c r="BK263" s="453"/>
      <c r="BL263" s="453">
        <v>0</v>
      </c>
      <c r="BM263" s="406">
        <f t="shared" si="45"/>
        <v>0</v>
      </c>
      <c r="BO263" s="453">
        <v>0</v>
      </c>
      <c r="BP263" s="406">
        <f t="shared" si="46"/>
        <v>0</v>
      </c>
      <c r="BR263" s="454"/>
    </row>
    <row r="264" spans="1:70" ht="11.25">
      <c r="A264" s="11">
        <v>255</v>
      </c>
      <c r="B264" s="69" t="s">
        <v>344</v>
      </c>
      <c r="C264" s="11">
        <v>0</v>
      </c>
      <c r="D264" s="492">
        <v>0</v>
      </c>
      <c r="E264" s="492">
        <v>0</v>
      </c>
      <c r="F264" s="492">
        <v>0</v>
      </c>
      <c r="G264" s="492">
        <v>0</v>
      </c>
      <c r="H264" s="492">
        <v>0</v>
      </c>
      <c r="I264" s="492">
        <v>0</v>
      </c>
      <c r="J264" s="492">
        <v>0</v>
      </c>
      <c r="K264" s="492">
        <v>0</v>
      </c>
      <c r="L264" s="492">
        <v>0</v>
      </c>
      <c r="M264" s="492">
        <v>0</v>
      </c>
      <c r="N264" s="492">
        <v>0</v>
      </c>
      <c r="O264" s="492">
        <v>0</v>
      </c>
      <c r="P264" s="492">
        <v>0</v>
      </c>
      <c r="Q264" s="492">
        <v>0</v>
      </c>
      <c r="R264" s="492">
        <v>0</v>
      </c>
      <c r="S264" s="492">
        <v>0</v>
      </c>
      <c r="T264" s="68">
        <v>0</v>
      </c>
      <c r="U264" s="68">
        <v>0</v>
      </c>
      <c r="V264" s="493">
        <v>0</v>
      </c>
      <c r="W264" s="68"/>
      <c r="X264" s="668">
        <v>0</v>
      </c>
      <c r="Y264" s="547">
        <v>0</v>
      </c>
      <c r="Z264" s="68">
        <f t="shared" si="36"/>
        <v>0</v>
      </c>
      <c r="AA264" s="68">
        <f t="shared" si="37"/>
        <v>0</v>
      </c>
      <c r="AB264" s="68"/>
      <c r="AC264" s="493">
        <f>+abvfnd25!AH264</f>
        <v>0</v>
      </c>
      <c r="AD264" s="493">
        <f t="shared" si="38"/>
        <v>0</v>
      </c>
      <c r="AE264" s="494">
        <f t="shared" si="39"/>
        <v>0</v>
      </c>
      <c r="AF264" s="657">
        <v>0</v>
      </c>
      <c r="AG264" s="547" t="s">
        <v>761</v>
      </c>
      <c r="AH264" s="493">
        <f t="shared" si="40"/>
        <v>0</v>
      </c>
      <c r="AI264" s="68"/>
      <c r="AJ264" s="68"/>
      <c r="AK264" s="458">
        <f>abvfnd25!AH264</f>
        <v>0</v>
      </c>
      <c r="AL264" s="455">
        <v>0</v>
      </c>
      <c r="AM264" s="458">
        <v>0</v>
      </c>
      <c r="AN264" s="458">
        <v>0</v>
      </c>
      <c r="AO264" s="456"/>
      <c r="AP264" s="493"/>
      <c r="AQ264" s="455"/>
      <c r="AR264" s="455"/>
      <c r="AS264" s="455"/>
      <c r="AT264" s="495">
        <f t="shared" si="41"/>
        <v>0</v>
      </c>
      <c r="AU264" s="455"/>
      <c r="AV264" s="498"/>
      <c r="AW264" s="499"/>
      <c r="AX264" s="500">
        <f t="shared" si="47"/>
        <v>0</v>
      </c>
      <c r="AY264" s="458"/>
      <c r="AZ264" s="459"/>
      <c r="BA264" s="459"/>
      <c r="BB264" s="459"/>
      <c r="BC264" s="453"/>
      <c r="BE264" s="460">
        <f t="shared" si="42"/>
        <v>-255</v>
      </c>
      <c r="BF264" s="453">
        <v>0</v>
      </c>
      <c r="BG264" s="488">
        <f t="shared" si="43"/>
        <v>0</v>
      </c>
      <c r="BH264" s="453">
        <v>0</v>
      </c>
      <c r="BI264" s="406">
        <f t="shared" si="44"/>
        <v>0</v>
      </c>
      <c r="BJ264" s="653"/>
      <c r="BK264" s="453"/>
      <c r="BL264" s="453">
        <v>0</v>
      </c>
      <c r="BM264" s="406">
        <f t="shared" si="45"/>
        <v>0</v>
      </c>
      <c r="BO264" s="453">
        <v>0</v>
      </c>
      <c r="BP264" s="406">
        <f t="shared" si="46"/>
        <v>0</v>
      </c>
      <c r="BR264" s="454"/>
    </row>
    <row r="265" spans="1:70" ht="11.25">
      <c r="A265" s="11">
        <v>256</v>
      </c>
      <c r="B265" s="69" t="s">
        <v>345</v>
      </c>
      <c r="C265" s="11">
        <v>0</v>
      </c>
      <c r="D265" s="492">
        <v>0</v>
      </c>
      <c r="E265" s="492">
        <v>0</v>
      </c>
      <c r="F265" s="492">
        <v>0</v>
      </c>
      <c r="G265" s="492">
        <v>0</v>
      </c>
      <c r="H265" s="492">
        <v>0</v>
      </c>
      <c r="I265" s="492">
        <v>0</v>
      </c>
      <c r="J265" s="492">
        <v>0</v>
      </c>
      <c r="K265" s="492">
        <v>0</v>
      </c>
      <c r="L265" s="492">
        <v>0</v>
      </c>
      <c r="M265" s="492">
        <v>0</v>
      </c>
      <c r="N265" s="492">
        <v>3482</v>
      </c>
      <c r="O265" s="492">
        <v>0</v>
      </c>
      <c r="P265" s="492">
        <v>0</v>
      </c>
      <c r="Q265" s="492">
        <v>0</v>
      </c>
      <c r="R265" s="492">
        <v>0</v>
      </c>
      <c r="S265" s="492">
        <v>0</v>
      </c>
      <c r="T265" s="68">
        <v>0</v>
      </c>
      <c r="U265" s="68">
        <v>3482</v>
      </c>
      <c r="V265" s="493">
        <v>0</v>
      </c>
      <c r="W265" s="68"/>
      <c r="X265" s="668">
        <v>448617.29999999993</v>
      </c>
      <c r="Y265" s="547">
        <v>448617</v>
      </c>
      <c r="Z265" s="68">
        <f t="shared" si="36"/>
        <v>0</v>
      </c>
      <c r="AA265" s="68">
        <f t="shared" si="37"/>
        <v>0</v>
      </c>
      <c r="AB265" s="68"/>
      <c r="AC265" s="493">
        <f>+abvfnd25!AH265</f>
        <v>0</v>
      </c>
      <c r="AD265" s="493">
        <f t="shared" si="38"/>
        <v>0</v>
      </c>
      <c r="AE265" s="494">
        <f t="shared" si="39"/>
        <v>0</v>
      </c>
      <c r="AF265" s="657">
        <v>0</v>
      </c>
      <c r="AG265" s="547" t="s">
        <v>761</v>
      </c>
      <c r="AH265" s="493">
        <f t="shared" si="40"/>
        <v>0</v>
      </c>
      <c r="AI265" s="68"/>
      <c r="AJ265" s="68"/>
      <c r="AK265" s="458">
        <f>abvfnd25!AH265</f>
        <v>0</v>
      </c>
      <c r="AL265" s="455">
        <v>0</v>
      </c>
      <c r="AM265" s="458">
        <v>0</v>
      </c>
      <c r="AN265" s="458">
        <v>0</v>
      </c>
      <c r="AO265" s="456"/>
      <c r="AP265" s="493"/>
      <c r="AQ265" s="455"/>
      <c r="AR265" s="455"/>
      <c r="AS265" s="455"/>
      <c r="AT265" s="495">
        <f t="shared" si="41"/>
        <v>0</v>
      </c>
      <c r="AU265" s="455"/>
      <c r="AV265" s="498"/>
      <c r="AW265" s="499"/>
      <c r="AX265" s="500">
        <f t="shared" si="47"/>
        <v>0</v>
      </c>
      <c r="AY265" s="458"/>
      <c r="AZ265" s="459"/>
      <c r="BA265" s="459"/>
      <c r="BB265" s="459"/>
      <c r="BC265" s="453"/>
      <c r="BE265" s="460">
        <f t="shared" si="42"/>
        <v>-256</v>
      </c>
      <c r="BF265" s="453">
        <v>0</v>
      </c>
      <c r="BG265" s="488">
        <f t="shared" si="43"/>
        <v>0</v>
      </c>
      <c r="BH265" s="453">
        <v>0</v>
      </c>
      <c r="BI265" s="406">
        <f t="shared" si="44"/>
        <v>0</v>
      </c>
      <c r="BJ265" s="653"/>
      <c r="BK265" s="453"/>
      <c r="BL265" s="453">
        <v>0</v>
      </c>
      <c r="BM265" s="406">
        <f t="shared" si="45"/>
        <v>0</v>
      </c>
      <c r="BO265" s="453">
        <v>0</v>
      </c>
      <c r="BP265" s="406">
        <f t="shared" si="46"/>
        <v>0</v>
      </c>
      <c r="BR265" s="454"/>
    </row>
    <row r="266" spans="1:70" ht="11.25">
      <c r="A266" s="11">
        <v>257</v>
      </c>
      <c r="B266" s="69" t="s">
        <v>346</v>
      </c>
      <c r="C266" s="11">
        <v>0</v>
      </c>
      <c r="D266" s="492">
        <v>0</v>
      </c>
      <c r="E266" s="492">
        <v>0</v>
      </c>
      <c r="F266" s="492">
        <v>0</v>
      </c>
      <c r="G266" s="492">
        <v>0</v>
      </c>
      <c r="H266" s="492">
        <v>0</v>
      </c>
      <c r="I266" s="492">
        <v>0</v>
      </c>
      <c r="J266" s="492">
        <v>0</v>
      </c>
      <c r="K266" s="492">
        <v>0</v>
      </c>
      <c r="L266" s="492">
        <v>0</v>
      </c>
      <c r="M266" s="492">
        <v>0</v>
      </c>
      <c r="N266" s="492">
        <v>0</v>
      </c>
      <c r="O266" s="492">
        <v>0</v>
      </c>
      <c r="P266" s="492">
        <v>0</v>
      </c>
      <c r="Q266" s="492">
        <v>0</v>
      </c>
      <c r="R266" s="492">
        <v>0</v>
      </c>
      <c r="S266" s="492">
        <v>0</v>
      </c>
      <c r="T266" s="68">
        <v>0</v>
      </c>
      <c r="U266" s="68">
        <v>0</v>
      </c>
      <c r="V266" s="493">
        <v>0</v>
      </c>
      <c r="W266" s="68"/>
      <c r="X266" s="668">
        <v>0</v>
      </c>
      <c r="Y266" s="547">
        <v>0</v>
      </c>
      <c r="Z266" s="68">
        <f t="shared" ref="Z266:Z329" si="48">IF(Y266-X266&gt;0,Y266-X266,0)</f>
        <v>0</v>
      </c>
      <c r="AA266" s="68">
        <f t="shared" ref="AA266:AA329" si="49">V266*0.01*Z266</f>
        <v>0</v>
      </c>
      <c r="AB266" s="68"/>
      <c r="AC266" s="493">
        <f>+abvfnd25!AH266</f>
        <v>0</v>
      </c>
      <c r="AD266" s="493">
        <f t="shared" ref="AD266:AD329" si="50">IFERROR(IF(C266=1,(Y266-AA266)/X266*100,0),"")</f>
        <v>0</v>
      </c>
      <c r="AE266" s="494">
        <f t="shared" ref="AE266:AE329" si="51">AD266-AC266</f>
        <v>0</v>
      </c>
      <c r="AF266" s="657">
        <v>0</v>
      </c>
      <c r="AG266" s="547" t="s">
        <v>761</v>
      </c>
      <c r="AH266" s="493">
        <f t="shared" ref="AH266:AH329" si="52">IF(AG266=1,AD266,AC266)</f>
        <v>0</v>
      </c>
      <c r="AI266" s="68"/>
      <c r="AJ266" s="68"/>
      <c r="AK266" s="458">
        <f>abvfnd25!AH266</f>
        <v>0</v>
      </c>
      <c r="AL266" s="455">
        <v>0</v>
      </c>
      <c r="AM266" s="458">
        <v>0</v>
      </c>
      <c r="AN266" s="458">
        <v>0</v>
      </c>
      <c r="AO266" s="456"/>
      <c r="AP266" s="493"/>
      <c r="AQ266" s="455"/>
      <c r="AR266" s="455"/>
      <c r="AS266" s="455"/>
      <c r="AT266" s="495">
        <f t="shared" si="41"/>
        <v>0</v>
      </c>
      <c r="AU266" s="455"/>
      <c r="AV266" s="498"/>
      <c r="AW266" s="499"/>
      <c r="AX266" s="500">
        <f t="shared" si="47"/>
        <v>0</v>
      </c>
      <c r="AY266" s="458"/>
      <c r="AZ266" s="459"/>
      <c r="BA266" s="459"/>
      <c r="BB266" s="459"/>
      <c r="BC266" s="453"/>
      <c r="BE266" s="460">
        <f t="shared" si="42"/>
        <v>-257</v>
      </c>
      <c r="BF266" s="453">
        <v>0</v>
      </c>
      <c r="BG266" s="488">
        <f t="shared" si="43"/>
        <v>0</v>
      </c>
      <c r="BH266" s="453">
        <v>0</v>
      </c>
      <c r="BI266" s="406">
        <f t="shared" si="44"/>
        <v>0</v>
      </c>
      <c r="BJ266" s="653"/>
      <c r="BK266" s="453"/>
      <c r="BL266" s="453">
        <v>0</v>
      </c>
      <c r="BM266" s="406">
        <f t="shared" si="45"/>
        <v>0</v>
      </c>
      <c r="BO266" s="453">
        <v>0</v>
      </c>
      <c r="BP266" s="406">
        <f t="shared" si="46"/>
        <v>0</v>
      </c>
      <c r="BR266" s="454"/>
    </row>
    <row r="267" spans="1:70" ht="11.25">
      <c r="A267" s="11">
        <v>258</v>
      </c>
      <c r="B267" s="69" t="s">
        <v>347</v>
      </c>
      <c r="C267" s="11">
        <v>1</v>
      </c>
      <c r="D267" s="492">
        <v>0</v>
      </c>
      <c r="E267" s="492">
        <v>0</v>
      </c>
      <c r="F267" s="492">
        <v>0</v>
      </c>
      <c r="G267" s="492">
        <v>0</v>
      </c>
      <c r="H267" s="492">
        <v>0</v>
      </c>
      <c r="I267" s="492">
        <v>0</v>
      </c>
      <c r="J267" s="492">
        <v>2735036</v>
      </c>
      <c r="K267" s="492">
        <v>953607</v>
      </c>
      <c r="L267" s="492">
        <v>2784885</v>
      </c>
      <c r="M267" s="492">
        <v>4605</v>
      </c>
      <c r="N267" s="492">
        <v>216995</v>
      </c>
      <c r="O267" s="492">
        <v>640507.76526279002</v>
      </c>
      <c r="P267" s="492">
        <v>0</v>
      </c>
      <c r="Q267" s="492">
        <v>0</v>
      </c>
      <c r="R267" s="492">
        <v>0</v>
      </c>
      <c r="S267" s="492">
        <v>0</v>
      </c>
      <c r="T267" s="68" t="s">
        <v>762</v>
      </c>
      <c r="U267" s="68">
        <v>7335635.76526279</v>
      </c>
      <c r="V267" s="493">
        <v>7.4878600671432052</v>
      </c>
      <c r="W267" s="68"/>
      <c r="X267" s="668">
        <v>79288061.75999999</v>
      </c>
      <c r="Y267" s="547">
        <v>97967051.994622916</v>
      </c>
      <c r="Z267" s="68">
        <f t="shared" si="48"/>
        <v>18678990.234622926</v>
      </c>
      <c r="AA267" s="68">
        <f t="shared" si="49"/>
        <v>1398656.650723909</v>
      </c>
      <c r="AB267" s="68"/>
      <c r="AC267" s="493">
        <f>+abvfnd25!AH267</f>
        <v>121.90509700478349</v>
      </c>
      <c r="AD267" s="493">
        <f t="shared" si="50"/>
        <v>121.79437004804771</v>
      </c>
      <c r="AE267" s="494">
        <f t="shared" si="51"/>
        <v>-0.11072695673577471</v>
      </c>
      <c r="AF267" s="657">
        <v>488</v>
      </c>
      <c r="AG267" s="547">
        <v>1</v>
      </c>
      <c r="AH267" s="493">
        <f t="shared" si="52"/>
        <v>121.79437004804771</v>
      </c>
      <c r="AI267" s="68"/>
      <c r="AJ267" s="68"/>
      <c r="AK267" s="458">
        <f>abvfnd25!AH267</f>
        <v>121.90509700478349</v>
      </c>
      <c r="AL267" s="455">
        <v>122.43417033067121</v>
      </c>
      <c r="AM267" s="458">
        <v>119.93219014392642</v>
      </c>
      <c r="AN267" s="458">
        <v>121.90509700478349</v>
      </c>
      <c r="AO267" s="456"/>
      <c r="AP267" s="493"/>
      <c r="AQ267" s="455"/>
      <c r="AR267" s="455"/>
      <c r="AS267" s="455"/>
      <c r="AT267" s="495">
        <f t="shared" ref="AT267:AT330" si="53">AH267-AN267</f>
        <v>-0.11072695673577471</v>
      </c>
      <c r="AU267" s="455"/>
      <c r="AV267" s="498"/>
      <c r="AW267" s="499"/>
      <c r="AX267" s="500">
        <f t="shared" si="47"/>
        <v>0</v>
      </c>
      <c r="AY267" s="458"/>
      <c r="AZ267" s="459"/>
      <c r="BA267" s="459"/>
      <c r="BB267" s="459"/>
      <c r="BC267" s="453"/>
      <c r="BE267" s="460">
        <f t="shared" ref="BE267:BE330" si="54">BF267-A267</f>
        <v>-133.43414239916817</v>
      </c>
      <c r="BF267" s="453">
        <v>124.56585760083183</v>
      </c>
      <c r="BG267" s="488">
        <f t="shared" ref="BG267:BG330" si="55">+BF267-AK267</f>
        <v>2.6607605960483482</v>
      </c>
      <c r="BH267" s="453">
        <v>124.56585760083183</v>
      </c>
      <c r="BI267" s="406">
        <f t="shared" ref="BI267:BI330" si="56">+BH267-AH267</f>
        <v>2.771487552784123</v>
      </c>
      <c r="BJ267" s="653"/>
      <c r="BK267" s="453"/>
      <c r="BL267" s="453">
        <v>124.56585760083183</v>
      </c>
      <c r="BM267" s="406">
        <f t="shared" ref="BM267:BM330" si="57">+BL267-AC267</f>
        <v>2.6607605960483482</v>
      </c>
      <c r="BO267" s="453">
        <v>124.56585760083183</v>
      </c>
      <c r="BP267" s="406">
        <f t="shared" ref="BP267:BP330" si="58">+BO267-AH267</f>
        <v>2.771487552784123</v>
      </c>
      <c r="BR267" s="454"/>
    </row>
    <row r="268" spans="1:70" ht="11.25">
      <c r="A268" s="11">
        <v>259</v>
      </c>
      <c r="B268" s="69" t="s">
        <v>348</v>
      </c>
      <c r="C268" s="11">
        <v>0</v>
      </c>
      <c r="D268" s="492">
        <v>0</v>
      </c>
      <c r="E268" s="492">
        <v>0</v>
      </c>
      <c r="F268" s="492">
        <v>0</v>
      </c>
      <c r="G268" s="492">
        <v>0</v>
      </c>
      <c r="H268" s="492">
        <v>0</v>
      </c>
      <c r="I268" s="492">
        <v>0</v>
      </c>
      <c r="J268" s="492">
        <v>0</v>
      </c>
      <c r="K268" s="492">
        <v>0</v>
      </c>
      <c r="L268" s="492">
        <v>0</v>
      </c>
      <c r="M268" s="492">
        <v>0</v>
      </c>
      <c r="N268" s="492">
        <v>0</v>
      </c>
      <c r="O268" s="492">
        <v>0</v>
      </c>
      <c r="P268" s="492">
        <v>0</v>
      </c>
      <c r="Q268" s="492">
        <v>0</v>
      </c>
      <c r="R268" s="492">
        <v>0</v>
      </c>
      <c r="S268" s="492">
        <v>0</v>
      </c>
      <c r="T268" s="68">
        <v>0</v>
      </c>
      <c r="U268" s="68">
        <v>0</v>
      </c>
      <c r="V268" s="493">
        <v>0</v>
      </c>
      <c r="W268" s="68"/>
      <c r="X268" s="668">
        <v>52062.869999999995</v>
      </c>
      <c r="Y268" s="547">
        <v>57395</v>
      </c>
      <c r="Z268" s="68">
        <f t="shared" si="48"/>
        <v>5332.1300000000047</v>
      </c>
      <c r="AA268" s="68">
        <f t="shared" si="49"/>
        <v>0</v>
      </c>
      <c r="AB268" s="68"/>
      <c r="AC268" s="493">
        <f>+abvfnd25!AH268</f>
        <v>0</v>
      </c>
      <c r="AD268" s="493">
        <f t="shared" si="50"/>
        <v>0</v>
      </c>
      <c r="AE268" s="494">
        <f t="shared" si="51"/>
        <v>0</v>
      </c>
      <c r="AF268" s="657">
        <v>0</v>
      </c>
      <c r="AG268" s="547" t="s">
        <v>761</v>
      </c>
      <c r="AH268" s="493">
        <f t="shared" si="52"/>
        <v>0</v>
      </c>
      <c r="AI268" s="68"/>
      <c r="AJ268" s="68"/>
      <c r="AK268" s="458">
        <f>abvfnd25!AH268</f>
        <v>0</v>
      </c>
      <c r="AL268" s="455">
        <v>0</v>
      </c>
      <c r="AM268" s="458">
        <v>0</v>
      </c>
      <c r="AN268" s="458">
        <v>0</v>
      </c>
      <c r="AO268" s="456"/>
      <c r="AP268" s="493"/>
      <c r="AQ268" s="455"/>
      <c r="AR268" s="455"/>
      <c r="AS268" s="455"/>
      <c r="AT268" s="495">
        <f t="shared" si="53"/>
        <v>0</v>
      </c>
      <c r="AU268" s="455"/>
      <c r="AV268" s="498"/>
      <c r="AW268" s="499"/>
      <c r="AX268" s="500">
        <f t="shared" ref="AX268:AX331" si="59">IFERROR(AW268-AV268,"")</f>
        <v>0</v>
      </c>
      <c r="AY268" s="458"/>
      <c r="AZ268" s="459"/>
      <c r="BA268" s="459"/>
      <c r="BB268" s="459"/>
      <c r="BC268" s="453"/>
      <c r="BE268" s="460">
        <f t="shared" si="54"/>
        <v>-259</v>
      </c>
      <c r="BF268" s="453">
        <v>0</v>
      </c>
      <c r="BG268" s="488">
        <f t="shared" si="55"/>
        <v>0</v>
      </c>
      <c r="BH268" s="453">
        <v>0</v>
      </c>
      <c r="BI268" s="406">
        <f t="shared" si="56"/>
        <v>0</v>
      </c>
      <c r="BJ268" s="653"/>
      <c r="BK268" s="453"/>
      <c r="BL268" s="453">
        <v>0</v>
      </c>
      <c r="BM268" s="406">
        <f t="shared" si="57"/>
        <v>0</v>
      </c>
      <c r="BO268" s="453">
        <v>0</v>
      </c>
      <c r="BP268" s="406">
        <f t="shared" si="58"/>
        <v>0</v>
      </c>
      <c r="BR268" s="454"/>
    </row>
    <row r="269" spans="1:70" ht="11.25">
      <c r="A269" s="11">
        <v>260</v>
      </c>
      <c r="B269" s="69" t="s">
        <v>349</v>
      </c>
      <c r="C269" s="11">
        <v>0</v>
      </c>
      <c r="D269" s="492">
        <v>0</v>
      </c>
      <c r="E269" s="492">
        <v>0</v>
      </c>
      <c r="F269" s="492">
        <v>0</v>
      </c>
      <c r="G269" s="492">
        <v>0</v>
      </c>
      <c r="H269" s="492">
        <v>0</v>
      </c>
      <c r="I269" s="492">
        <v>0</v>
      </c>
      <c r="J269" s="492">
        <v>0</v>
      </c>
      <c r="K269" s="492">
        <v>0</v>
      </c>
      <c r="L269" s="492">
        <v>0</v>
      </c>
      <c r="M269" s="492">
        <v>0</v>
      </c>
      <c r="N269" s="492">
        <v>0</v>
      </c>
      <c r="O269" s="492">
        <v>0</v>
      </c>
      <c r="P269" s="492">
        <v>0</v>
      </c>
      <c r="Q269" s="492">
        <v>0</v>
      </c>
      <c r="R269" s="492">
        <v>0</v>
      </c>
      <c r="S269" s="492">
        <v>0</v>
      </c>
      <c r="T269" s="68">
        <v>0</v>
      </c>
      <c r="U269" s="68">
        <v>0</v>
      </c>
      <c r="V269" s="493">
        <v>0</v>
      </c>
      <c r="W269" s="68"/>
      <c r="X269" s="668">
        <v>0</v>
      </c>
      <c r="Y269" s="547">
        <v>0</v>
      </c>
      <c r="Z269" s="68">
        <f t="shared" si="48"/>
        <v>0</v>
      </c>
      <c r="AA269" s="68">
        <f t="shared" si="49"/>
        <v>0</v>
      </c>
      <c r="AB269" s="68"/>
      <c r="AC269" s="493">
        <f>+abvfnd25!AH269</f>
        <v>0</v>
      </c>
      <c r="AD269" s="493">
        <f t="shared" si="50"/>
        <v>0</v>
      </c>
      <c r="AE269" s="494">
        <f t="shared" si="51"/>
        <v>0</v>
      </c>
      <c r="AF269" s="657">
        <v>0</v>
      </c>
      <c r="AG269" s="547" t="s">
        <v>761</v>
      </c>
      <c r="AH269" s="493">
        <f t="shared" si="52"/>
        <v>0</v>
      </c>
      <c r="AI269" s="68"/>
      <c r="AJ269" s="68"/>
      <c r="AK269" s="458">
        <f>abvfnd25!AH269</f>
        <v>0</v>
      </c>
      <c r="AL269" s="455">
        <v>0</v>
      </c>
      <c r="AM269" s="458">
        <v>0</v>
      </c>
      <c r="AN269" s="458">
        <v>0</v>
      </c>
      <c r="AO269" s="456"/>
      <c r="AP269" s="493"/>
      <c r="AQ269" s="455"/>
      <c r="AR269" s="455"/>
      <c r="AS269" s="455"/>
      <c r="AT269" s="495">
        <f t="shared" si="53"/>
        <v>0</v>
      </c>
      <c r="AU269" s="455"/>
      <c r="AV269" s="498"/>
      <c r="AW269" s="499"/>
      <c r="AX269" s="500">
        <f t="shared" si="59"/>
        <v>0</v>
      </c>
      <c r="AY269" s="458"/>
      <c r="AZ269" s="459"/>
      <c r="BA269" s="459"/>
      <c r="BB269" s="459"/>
      <c r="BC269" s="453"/>
      <c r="BE269" s="460">
        <f t="shared" si="54"/>
        <v>-260</v>
      </c>
      <c r="BF269" s="453">
        <v>0</v>
      </c>
      <c r="BG269" s="488">
        <f t="shared" si="55"/>
        <v>0</v>
      </c>
      <c r="BH269" s="453">
        <v>0</v>
      </c>
      <c r="BI269" s="406">
        <f t="shared" si="56"/>
        <v>0</v>
      </c>
      <c r="BJ269" s="653"/>
      <c r="BK269" s="453"/>
      <c r="BL269" s="453">
        <v>0</v>
      </c>
      <c r="BM269" s="406">
        <f t="shared" si="57"/>
        <v>0</v>
      </c>
      <c r="BO269" s="453">
        <v>0</v>
      </c>
      <c r="BP269" s="406">
        <f t="shared" si="58"/>
        <v>0</v>
      </c>
      <c r="BR269" s="454"/>
    </row>
    <row r="270" spans="1:70" ht="11.25">
      <c r="A270" s="11">
        <v>261</v>
      </c>
      <c r="B270" s="69" t="s">
        <v>350</v>
      </c>
      <c r="C270" s="11">
        <v>1</v>
      </c>
      <c r="D270" s="492">
        <v>0</v>
      </c>
      <c r="E270" s="492">
        <v>0</v>
      </c>
      <c r="F270" s="492">
        <v>0</v>
      </c>
      <c r="G270" s="492">
        <v>0</v>
      </c>
      <c r="H270" s="492">
        <v>0</v>
      </c>
      <c r="I270" s="492">
        <v>0</v>
      </c>
      <c r="J270" s="492">
        <v>1314126</v>
      </c>
      <c r="K270" s="492">
        <v>685874</v>
      </c>
      <c r="L270" s="492">
        <v>488646</v>
      </c>
      <c r="M270" s="492">
        <v>0</v>
      </c>
      <c r="N270" s="492">
        <v>63057</v>
      </c>
      <c r="O270" s="492">
        <v>300716.08</v>
      </c>
      <c r="P270" s="492">
        <v>0</v>
      </c>
      <c r="Q270" s="492">
        <v>0</v>
      </c>
      <c r="R270" s="492">
        <v>0</v>
      </c>
      <c r="S270" s="492">
        <v>0</v>
      </c>
      <c r="T270" s="68" t="s">
        <v>760</v>
      </c>
      <c r="U270" s="68">
        <v>2852419.08</v>
      </c>
      <c r="V270" s="493">
        <v>4.98143039204278</v>
      </c>
      <c r="W270" s="68"/>
      <c r="X270" s="668">
        <v>29672861.210000001</v>
      </c>
      <c r="Y270" s="547">
        <v>57261044.629999995</v>
      </c>
      <c r="Z270" s="68">
        <f t="shared" si="48"/>
        <v>27588183.419999994</v>
      </c>
      <c r="AA270" s="68">
        <f t="shared" si="49"/>
        <v>1374286.1534963869</v>
      </c>
      <c r="AB270" s="68"/>
      <c r="AC270" s="493">
        <f>+abvfnd25!AH270</f>
        <v>183.896274648743</v>
      </c>
      <c r="AD270" s="493">
        <f t="shared" si="50"/>
        <v>188.34300501385189</v>
      </c>
      <c r="AE270" s="494">
        <f t="shared" si="51"/>
        <v>4.4467303651088912</v>
      </c>
      <c r="AF270" s="657">
        <v>157</v>
      </c>
      <c r="AG270" s="547">
        <v>1</v>
      </c>
      <c r="AH270" s="493">
        <f t="shared" si="52"/>
        <v>188.34300501385189</v>
      </c>
      <c r="AI270" s="68"/>
      <c r="AJ270" s="68"/>
      <c r="AK270" s="458">
        <f>abvfnd25!AH270</f>
        <v>183.896274648743</v>
      </c>
      <c r="AL270" s="455">
        <v>183.89360961571367</v>
      </c>
      <c r="AM270" s="458">
        <v>187.92971641633793</v>
      </c>
      <c r="AN270" s="458">
        <v>183.896274648743</v>
      </c>
      <c r="AO270" s="456"/>
      <c r="AP270" s="493"/>
      <c r="AQ270" s="455"/>
      <c r="AR270" s="455"/>
      <c r="AS270" s="455"/>
      <c r="AT270" s="495">
        <f t="shared" si="53"/>
        <v>4.4467303651088912</v>
      </c>
      <c r="AU270" s="455"/>
      <c r="AV270" s="498"/>
      <c r="AW270" s="499"/>
      <c r="AX270" s="500">
        <f t="shared" si="59"/>
        <v>0</v>
      </c>
      <c r="AY270" s="458"/>
      <c r="AZ270" s="459"/>
      <c r="BA270" s="459"/>
      <c r="BB270" s="459"/>
      <c r="BC270" s="453"/>
      <c r="BE270" s="460">
        <f t="shared" si="54"/>
        <v>-84.496235259034904</v>
      </c>
      <c r="BF270" s="453">
        <v>176.5037647409651</v>
      </c>
      <c r="BG270" s="488">
        <f t="shared" si="55"/>
        <v>-7.3925099077779066</v>
      </c>
      <c r="BH270" s="453">
        <v>176.5037647409651</v>
      </c>
      <c r="BI270" s="406">
        <f t="shared" si="56"/>
        <v>-11.839240272886798</v>
      </c>
      <c r="BJ270" s="653"/>
      <c r="BK270" s="453"/>
      <c r="BL270" s="453">
        <v>176.5037647409651</v>
      </c>
      <c r="BM270" s="406">
        <f t="shared" si="57"/>
        <v>-7.3925099077779066</v>
      </c>
      <c r="BO270" s="453">
        <v>176.5037647409651</v>
      </c>
      <c r="BP270" s="406">
        <f t="shared" si="58"/>
        <v>-11.839240272886798</v>
      </c>
      <c r="BR270" s="454"/>
    </row>
    <row r="271" spans="1:70" ht="11.25">
      <c r="A271" s="11">
        <v>262</v>
      </c>
      <c r="B271" s="69" t="s">
        <v>351</v>
      </c>
      <c r="C271" s="11">
        <v>1</v>
      </c>
      <c r="D271" s="492">
        <v>0</v>
      </c>
      <c r="E271" s="492">
        <v>212713</v>
      </c>
      <c r="F271" s="492">
        <v>0</v>
      </c>
      <c r="G271" s="492">
        <v>0</v>
      </c>
      <c r="H271" s="492">
        <v>0</v>
      </c>
      <c r="I271" s="492">
        <v>0</v>
      </c>
      <c r="J271" s="492">
        <v>2901561</v>
      </c>
      <c r="K271" s="492">
        <v>375565</v>
      </c>
      <c r="L271" s="492">
        <v>3282767</v>
      </c>
      <c r="M271" s="492">
        <v>16932</v>
      </c>
      <c r="N271" s="492">
        <v>47516</v>
      </c>
      <c r="O271" s="492">
        <v>356721.18868289603</v>
      </c>
      <c r="P271" s="492">
        <v>0</v>
      </c>
      <c r="Q271" s="492">
        <v>0</v>
      </c>
      <c r="R271" s="492">
        <v>0</v>
      </c>
      <c r="S271" s="492">
        <v>0</v>
      </c>
      <c r="T271" s="68" t="s">
        <v>760</v>
      </c>
      <c r="U271" s="68">
        <v>7193775.1886828961</v>
      </c>
      <c r="V271" s="493">
        <v>13.995081728217407</v>
      </c>
      <c r="W271" s="68"/>
      <c r="X271" s="668">
        <v>50782365.639999993</v>
      </c>
      <c r="Y271" s="547">
        <v>51402166.335181437</v>
      </c>
      <c r="Z271" s="68">
        <f t="shared" si="48"/>
        <v>619800.69518144429</v>
      </c>
      <c r="AA271" s="68">
        <f t="shared" si="49"/>
        <v>86741.613842702776</v>
      </c>
      <c r="AB271" s="68"/>
      <c r="AC271" s="493">
        <f>+abvfnd25!AH271</f>
        <v>106.49667549865403</v>
      </c>
      <c r="AD271" s="493">
        <f t="shared" si="50"/>
        <v>101.04969328352608</v>
      </c>
      <c r="AE271" s="494">
        <f t="shared" si="51"/>
        <v>-5.4469822151279459</v>
      </c>
      <c r="AF271" s="657">
        <v>279</v>
      </c>
      <c r="AG271" s="547">
        <v>1</v>
      </c>
      <c r="AH271" s="493">
        <f t="shared" si="52"/>
        <v>101.04969328352608</v>
      </c>
      <c r="AI271" s="68"/>
      <c r="AJ271" s="68"/>
      <c r="AK271" s="458">
        <f>abvfnd25!AH271</f>
        <v>106.49667549865403</v>
      </c>
      <c r="AL271" s="455">
        <v>106.64761566853704</v>
      </c>
      <c r="AM271" s="458">
        <v>103.73768541099481</v>
      </c>
      <c r="AN271" s="458">
        <v>106.49667549865403</v>
      </c>
      <c r="AO271" s="456"/>
      <c r="AP271" s="493"/>
      <c r="AQ271" s="455"/>
      <c r="AR271" s="455"/>
      <c r="AS271" s="455"/>
      <c r="AT271" s="495">
        <f t="shared" si="53"/>
        <v>-5.4469822151279459</v>
      </c>
      <c r="AU271" s="455"/>
      <c r="AV271" s="498"/>
      <c r="AW271" s="499"/>
      <c r="AX271" s="500">
        <f t="shared" si="59"/>
        <v>0</v>
      </c>
      <c r="AY271" s="458"/>
      <c r="AZ271" s="459"/>
      <c r="BA271" s="459"/>
      <c r="BB271" s="459"/>
      <c r="BC271" s="453"/>
      <c r="BE271" s="460">
        <f t="shared" si="54"/>
        <v>-149.46490009948843</v>
      </c>
      <c r="BF271" s="453">
        <v>112.53509990051158</v>
      </c>
      <c r="BG271" s="488">
        <f t="shared" si="55"/>
        <v>6.0384244018575544</v>
      </c>
      <c r="BH271" s="453">
        <v>112.53509990051158</v>
      </c>
      <c r="BI271" s="406">
        <f t="shared" si="56"/>
        <v>11.4854066169855</v>
      </c>
      <c r="BJ271" s="653"/>
      <c r="BK271" s="453"/>
      <c r="BL271" s="453">
        <v>112.53509990051158</v>
      </c>
      <c r="BM271" s="406">
        <f t="shared" si="57"/>
        <v>6.0384244018575544</v>
      </c>
      <c r="BO271" s="453">
        <v>112.53509990051158</v>
      </c>
      <c r="BP271" s="406">
        <f t="shared" si="58"/>
        <v>11.4854066169855</v>
      </c>
      <c r="BR271" s="454"/>
    </row>
    <row r="272" spans="1:70" ht="11.25">
      <c r="A272" s="11">
        <v>263</v>
      </c>
      <c r="B272" s="69" t="s">
        <v>352</v>
      </c>
      <c r="C272" s="11">
        <v>1</v>
      </c>
      <c r="D272" s="492">
        <v>0</v>
      </c>
      <c r="E272" s="492">
        <v>0</v>
      </c>
      <c r="F272" s="492">
        <v>0</v>
      </c>
      <c r="G272" s="492">
        <v>0</v>
      </c>
      <c r="H272" s="492">
        <v>0</v>
      </c>
      <c r="I272" s="492">
        <v>0</v>
      </c>
      <c r="J272" s="492">
        <v>0</v>
      </c>
      <c r="K272" s="492">
        <v>0</v>
      </c>
      <c r="L272" s="492">
        <v>26136</v>
      </c>
      <c r="M272" s="492">
        <v>0</v>
      </c>
      <c r="N272" s="492">
        <v>6751</v>
      </c>
      <c r="O272" s="492">
        <v>0</v>
      </c>
      <c r="P272" s="492">
        <v>0</v>
      </c>
      <c r="Q272" s="492">
        <v>0</v>
      </c>
      <c r="R272" s="492">
        <v>0</v>
      </c>
      <c r="S272" s="492">
        <v>0</v>
      </c>
      <c r="T272" s="68" t="s">
        <v>760</v>
      </c>
      <c r="U272" s="68">
        <v>32887</v>
      </c>
      <c r="V272" s="493">
        <v>2.96938886825499</v>
      </c>
      <c r="W272" s="68"/>
      <c r="X272" s="668">
        <v>599224.78999999992</v>
      </c>
      <c r="Y272" s="547">
        <v>1107534.2927154766</v>
      </c>
      <c r="Z272" s="68">
        <f t="shared" si="48"/>
        <v>508309.50271547667</v>
      </c>
      <c r="AA272" s="68">
        <f t="shared" si="49"/>
        <v>15093.68578991566</v>
      </c>
      <c r="AB272" s="68"/>
      <c r="AC272" s="493">
        <f>+abvfnd25!AH272</f>
        <v>175.56921292863575</v>
      </c>
      <c r="AD272" s="493">
        <f t="shared" si="50"/>
        <v>182.30898072917861</v>
      </c>
      <c r="AE272" s="494">
        <f t="shared" si="51"/>
        <v>6.7397678005428645</v>
      </c>
      <c r="AF272" s="657">
        <v>0</v>
      </c>
      <c r="AG272" s="547">
        <v>1</v>
      </c>
      <c r="AH272" s="493">
        <f t="shared" si="52"/>
        <v>182.30898072917861</v>
      </c>
      <c r="AI272" s="68"/>
      <c r="AJ272" s="68"/>
      <c r="AK272" s="458">
        <f>abvfnd25!AH272</f>
        <v>175.56921292863575</v>
      </c>
      <c r="AL272" s="455">
        <v>177.91498669627742</v>
      </c>
      <c r="AM272" s="458">
        <v>185.50940442730058</v>
      </c>
      <c r="AN272" s="458">
        <v>175.56921292863575</v>
      </c>
      <c r="AO272" s="456"/>
      <c r="AP272" s="493"/>
      <c r="AQ272" s="455"/>
      <c r="AR272" s="455"/>
      <c r="AS272" s="455"/>
      <c r="AT272" s="495">
        <f t="shared" si="53"/>
        <v>6.7397678005428645</v>
      </c>
      <c r="AU272" s="455"/>
      <c r="AV272" s="498"/>
      <c r="AW272" s="499"/>
      <c r="AX272" s="500">
        <f t="shared" si="59"/>
        <v>0</v>
      </c>
      <c r="AY272" s="458"/>
      <c r="AZ272" s="459"/>
      <c r="BA272" s="459"/>
      <c r="BB272" s="459"/>
      <c r="BC272" s="453"/>
      <c r="BE272" s="460">
        <f t="shared" si="54"/>
        <v>-91.620202087244905</v>
      </c>
      <c r="BF272" s="453">
        <v>171.37979791275509</v>
      </c>
      <c r="BG272" s="488">
        <f t="shared" si="55"/>
        <v>-4.1894150158806553</v>
      </c>
      <c r="BH272" s="453">
        <v>171.37979791275509</v>
      </c>
      <c r="BI272" s="406">
        <f t="shared" si="56"/>
        <v>-10.92918281642352</v>
      </c>
      <c r="BJ272" s="653"/>
      <c r="BK272" s="453"/>
      <c r="BL272" s="453">
        <v>171.37979791275509</v>
      </c>
      <c r="BM272" s="406">
        <f t="shared" si="57"/>
        <v>-4.1894150158806553</v>
      </c>
      <c r="BO272" s="453">
        <v>171.37979791275509</v>
      </c>
      <c r="BP272" s="406">
        <f t="shared" si="58"/>
        <v>-10.92918281642352</v>
      </c>
      <c r="BR272" s="454"/>
    </row>
    <row r="273" spans="1:70" ht="11.25">
      <c r="A273" s="11">
        <v>264</v>
      </c>
      <c r="B273" s="69" t="s">
        <v>353</v>
      </c>
      <c r="C273" s="11">
        <v>1</v>
      </c>
      <c r="D273" s="492">
        <v>0</v>
      </c>
      <c r="E273" s="492">
        <v>0</v>
      </c>
      <c r="F273" s="492">
        <v>0</v>
      </c>
      <c r="G273" s="492">
        <v>0</v>
      </c>
      <c r="H273" s="492">
        <v>0</v>
      </c>
      <c r="I273" s="492">
        <v>0</v>
      </c>
      <c r="J273" s="492">
        <v>1336000</v>
      </c>
      <c r="K273" s="492">
        <v>250000</v>
      </c>
      <c r="L273" s="492">
        <v>1233155</v>
      </c>
      <c r="M273" s="492">
        <v>9196</v>
      </c>
      <c r="N273" s="492">
        <v>3809</v>
      </c>
      <c r="O273" s="492">
        <v>21796.880000000001</v>
      </c>
      <c r="P273" s="492">
        <v>0</v>
      </c>
      <c r="Q273" s="492">
        <v>0</v>
      </c>
      <c r="R273" s="492">
        <v>0</v>
      </c>
      <c r="S273" s="492">
        <v>0</v>
      </c>
      <c r="T273" s="68" t="s">
        <v>762</v>
      </c>
      <c r="U273" s="68">
        <v>2853956.88</v>
      </c>
      <c r="V273" s="493">
        <v>4.8670595855257588</v>
      </c>
      <c r="W273" s="68"/>
      <c r="X273" s="668">
        <v>35753574.680160008</v>
      </c>
      <c r="Y273" s="547">
        <v>58638215.329999998</v>
      </c>
      <c r="Z273" s="68">
        <f t="shared" si="48"/>
        <v>22884640.64983999</v>
      </c>
      <c r="AA273" s="68">
        <f t="shared" si="49"/>
        <v>1113809.0963611617</v>
      </c>
      <c r="AB273" s="68"/>
      <c r="AC273" s="493">
        <f>+abvfnd25!AH273</f>
        <v>155.36453081815404</v>
      </c>
      <c r="AD273" s="493">
        <f t="shared" si="50"/>
        <v>160.89134232935783</v>
      </c>
      <c r="AE273" s="494">
        <f t="shared" si="51"/>
        <v>5.526811511203789</v>
      </c>
      <c r="AF273" s="657">
        <v>7</v>
      </c>
      <c r="AG273" s="547">
        <v>1</v>
      </c>
      <c r="AH273" s="493">
        <f t="shared" si="52"/>
        <v>160.89134232935783</v>
      </c>
      <c r="AI273" s="68"/>
      <c r="AJ273" s="68"/>
      <c r="AK273" s="458">
        <f>abvfnd25!AH273</f>
        <v>155.36453081815404</v>
      </c>
      <c r="AL273" s="455">
        <v>156.51999584699627</v>
      </c>
      <c r="AM273" s="458">
        <v>157.25308981825719</v>
      </c>
      <c r="AN273" s="458">
        <v>155.36453081815404</v>
      </c>
      <c r="AO273" s="456"/>
      <c r="AP273" s="493"/>
      <c r="AQ273" s="455"/>
      <c r="AR273" s="455"/>
      <c r="AS273" s="455"/>
      <c r="AT273" s="495">
        <f t="shared" si="53"/>
        <v>5.526811511203789</v>
      </c>
      <c r="AU273" s="455"/>
      <c r="AV273" s="498"/>
      <c r="AW273" s="499"/>
      <c r="AX273" s="500">
        <f t="shared" si="59"/>
        <v>0</v>
      </c>
      <c r="AY273" s="458"/>
      <c r="AZ273" s="459"/>
      <c r="BA273" s="459"/>
      <c r="BB273" s="459"/>
      <c r="BC273" s="453"/>
      <c r="BE273" s="460">
        <f t="shared" si="54"/>
        <v>-114.92641340177494</v>
      </c>
      <c r="BF273" s="453">
        <v>149.07358659822506</v>
      </c>
      <c r="BG273" s="488">
        <f t="shared" si="55"/>
        <v>-6.2909442199289742</v>
      </c>
      <c r="BH273" s="453">
        <v>149.07358659822506</v>
      </c>
      <c r="BI273" s="406">
        <f t="shared" si="56"/>
        <v>-11.817755731132763</v>
      </c>
      <c r="BJ273" s="653"/>
      <c r="BK273" s="453"/>
      <c r="BL273" s="453">
        <v>149.07358659822506</v>
      </c>
      <c r="BM273" s="406">
        <f t="shared" si="57"/>
        <v>-6.2909442199289742</v>
      </c>
      <c r="BO273" s="453">
        <v>149.07358659822506</v>
      </c>
      <c r="BP273" s="406">
        <f t="shared" si="58"/>
        <v>-11.817755731132763</v>
      </c>
      <c r="BR273" s="454"/>
    </row>
    <row r="274" spans="1:70" ht="11.25">
      <c r="A274" s="11">
        <v>265</v>
      </c>
      <c r="B274" s="69" t="s">
        <v>354</v>
      </c>
      <c r="C274" s="11">
        <v>1</v>
      </c>
      <c r="D274" s="492">
        <v>0</v>
      </c>
      <c r="E274" s="492">
        <v>138415</v>
      </c>
      <c r="F274" s="492">
        <v>0</v>
      </c>
      <c r="G274" s="492">
        <v>0</v>
      </c>
      <c r="H274" s="492">
        <v>0</v>
      </c>
      <c r="I274" s="492">
        <v>400787</v>
      </c>
      <c r="J274" s="492">
        <v>1138871</v>
      </c>
      <c r="K274" s="492">
        <v>582258</v>
      </c>
      <c r="L274" s="492">
        <v>625389</v>
      </c>
      <c r="M274" s="492">
        <v>25198</v>
      </c>
      <c r="N274" s="492">
        <v>13817</v>
      </c>
      <c r="O274" s="492">
        <v>2372.65</v>
      </c>
      <c r="P274" s="492">
        <v>0</v>
      </c>
      <c r="Q274" s="492">
        <v>0</v>
      </c>
      <c r="R274" s="492">
        <v>0</v>
      </c>
      <c r="S274" s="492">
        <v>0</v>
      </c>
      <c r="T274" s="68" t="s">
        <v>760</v>
      </c>
      <c r="U274" s="68">
        <v>2927107.65</v>
      </c>
      <c r="V274" s="493">
        <v>7.6084564897769908</v>
      </c>
      <c r="W274" s="68"/>
      <c r="X274" s="668">
        <v>27170412.23</v>
      </c>
      <c r="Y274" s="547">
        <v>38471766.960000001</v>
      </c>
      <c r="Z274" s="68">
        <f t="shared" si="48"/>
        <v>11301354.73</v>
      </c>
      <c r="AA274" s="68">
        <f t="shared" si="49"/>
        <v>859858.65738740389</v>
      </c>
      <c r="AB274" s="68"/>
      <c r="AC274" s="493">
        <f>+abvfnd25!AH274</f>
        <v>136.52012314149485</v>
      </c>
      <c r="AD274" s="493">
        <f t="shared" si="50"/>
        <v>138.4296564373937</v>
      </c>
      <c r="AE274" s="494">
        <f t="shared" si="51"/>
        <v>1.9095332958988536</v>
      </c>
      <c r="AF274" s="657">
        <v>3</v>
      </c>
      <c r="AG274" s="547">
        <v>1</v>
      </c>
      <c r="AH274" s="493">
        <f t="shared" si="52"/>
        <v>138.4296564373937</v>
      </c>
      <c r="AI274" s="68"/>
      <c r="AJ274" s="68"/>
      <c r="AK274" s="458">
        <f>abvfnd25!AH274</f>
        <v>136.52012314149485</v>
      </c>
      <c r="AL274" s="455">
        <v>136.86567027461521</v>
      </c>
      <c r="AM274" s="458">
        <v>138.47948358619215</v>
      </c>
      <c r="AN274" s="458">
        <v>136.52012314149485</v>
      </c>
      <c r="AO274" s="456"/>
      <c r="AP274" s="493"/>
      <c r="AQ274" s="455"/>
      <c r="AR274" s="455"/>
      <c r="AS274" s="455"/>
      <c r="AT274" s="495">
        <f t="shared" si="53"/>
        <v>1.9095332958988536</v>
      </c>
      <c r="AU274" s="455"/>
      <c r="AV274" s="498"/>
      <c r="AW274" s="499"/>
      <c r="AX274" s="500">
        <f t="shared" si="59"/>
        <v>0</v>
      </c>
      <c r="AY274" s="458"/>
      <c r="AZ274" s="459"/>
      <c r="BA274" s="459"/>
      <c r="BB274" s="459"/>
      <c r="BC274" s="453"/>
      <c r="BE274" s="460">
        <f t="shared" si="54"/>
        <v>-126.79496860688425</v>
      </c>
      <c r="BF274" s="453">
        <v>138.20503139311575</v>
      </c>
      <c r="BG274" s="488">
        <f t="shared" si="55"/>
        <v>1.6849082516208966</v>
      </c>
      <c r="BH274" s="453">
        <v>138.20503139311575</v>
      </c>
      <c r="BI274" s="406">
        <f t="shared" si="56"/>
        <v>-0.22462504427795693</v>
      </c>
      <c r="BJ274" s="653"/>
      <c r="BK274" s="453"/>
      <c r="BL274" s="453">
        <v>138.20503139311575</v>
      </c>
      <c r="BM274" s="406">
        <f t="shared" si="57"/>
        <v>1.6849082516208966</v>
      </c>
      <c r="BO274" s="453">
        <v>138.20503139311575</v>
      </c>
      <c r="BP274" s="406">
        <f t="shared" si="58"/>
        <v>-0.22462504427795693</v>
      </c>
      <c r="BR274" s="454"/>
    </row>
    <row r="275" spans="1:70" ht="11.25">
      <c r="A275" s="11">
        <v>266</v>
      </c>
      <c r="B275" s="69" t="s">
        <v>355</v>
      </c>
      <c r="C275" s="11">
        <v>1</v>
      </c>
      <c r="D275" s="492">
        <v>0</v>
      </c>
      <c r="E275" s="492">
        <v>0</v>
      </c>
      <c r="F275" s="492">
        <v>0</v>
      </c>
      <c r="G275" s="492">
        <v>0</v>
      </c>
      <c r="H275" s="492">
        <v>0</v>
      </c>
      <c r="I275" s="492">
        <v>0</v>
      </c>
      <c r="J275" s="492">
        <v>2324251</v>
      </c>
      <c r="K275" s="492">
        <v>288182</v>
      </c>
      <c r="L275" s="492">
        <v>1252195</v>
      </c>
      <c r="M275" s="492">
        <v>12586</v>
      </c>
      <c r="N275" s="492">
        <v>11185</v>
      </c>
      <c r="O275" s="492">
        <v>10660.02</v>
      </c>
      <c r="P275" s="492">
        <v>0</v>
      </c>
      <c r="Q275" s="492">
        <v>0</v>
      </c>
      <c r="R275" s="492">
        <v>0</v>
      </c>
      <c r="S275" s="492">
        <v>0</v>
      </c>
      <c r="T275" s="68" t="s">
        <v>762</v>
      </c>
      <c r="U275" s="68">
        <v>3899059.02</v>
      </c>
      <c r="V275" s="493">
        <v>5.3513453305388108</v>
      </c>
      <c r="W275" s="68"/>
      <c r="X275" s="668">
        <v>46223465.281550005</v>
      </c>
      <c r="Y275" s="547">
        <v>72861285.885420814</v>
      </c>
      <c r="Z275" s="68">
        <f t="shared" si="48"/>
        <v>26637820.603870809</v>
      </c>
      <c r="AA275" s="68">
        <f t="shared" si="49"/>
        <v>1425481.7690425457</v>
      </c>
      <c r="AB275" s="68"/>
      <c r="AC275" s="493">
        <f>+abvfnd25!AH275</f>
        <v>150.73267501643494</v>
      </c>
      <c r="AD275" s="493">
        <f t="shared" si="50"/>
        <v>154.54445849366405</v>
      </c>
      <c r="AE275" s="494">
        <f t="shared" si="51"/>
        <v>3.8117834772291133</v>
      </c>
      <c r="AF275" s="657">
        <v>6</v>
      </c>
      <c r="AG275" s="547">
        <v>1</v>
      </c>
      <c r="AH275" s="493">
        <f t="shared" si="52"/>
        <v>154.54445849366405</v>
      </c>
      <c r="AI275" s="68"/>
      <c r="AJ275" s="68"/>
      <c r="AK275" s="458">
        <f>abvfnd25!AH275</f>
        <v>150.73267501643494</v>
      </c>
      <c r="AL275" s="455">
        <v>151.27493669389665</v>
      </c>
      <c r="AM275" s="458">
        <v>153.10291170056266</v>
      </c>
      <c r="AN275" s="458">
        <v>150.73267501643494</v>
      </c>
      <c r="AO275" s="456"/>
      <c r="AP275" s="493"/>
      <c r="AQ275" s="455"/>
      <c r="AR275" s="455"/>
      <c r="AS275" s="455"/>
      <c r="AT275" s="495">
        <f t="shared" si="53"/>
        <v>3.8117834772291133</v>
      </c>
      <c r="AU275" s="455"/>
      <c r="AV275" s="498"/>
      <c r="AW275" s="499"/>
      <c r="AX275" s="500">
        <f t="shared" si="59"/>
        <v>0</v>
      </c>
      <c r="AY275" s="458"/>
      <c r="AZ275" s="459"/>
      <c r="BA275" s="459"/>
      <c r="BB275" s="459"/>
      <c r="BC275" s="453"/>
      <c r="BE275" s="460">
        <f t="shared" si="54"/>
        <v>-115.87136786251415</v>
      </c>
      <c r="BF275" s="453">
        <v>150.12863213748585</v>
      </c>
      <c r="BG275" s="488">
        <f t="shared" si="55"/>
        <v>-0.60404287894908748</v>
      </c>
      <c r="BH275" s="453">
        <v>150.12863213748585</v>
      </c>
      <c r="BI275" s="406">
        <f t="shared" si="56"/>
        <v>-4.4158263561782007</v>
      </c>
      <c r="BJ275" s="653"/>
      <c r="BK275" s="453"/>
      <c r="BL275" s="453">
        <v>150.12863213748585</v>
      </c>
      <c r="BM275" s="406">
        <f t="shared" si="57"/>
        <v>-0.60404287894908748</v>
      </c>
      <c r="BO275" s="453">
        <v>150.12863213748585</v>
      </c>
      <c r="BP275" s="406">
        <f t="shared" si="58"/>
        <v>-4.4158263561782007</v>
      </c>
      <c r="BR275" s="454"/>
    </row>
    <row r="276" spans="1:70" ht="11.25">
      <c r="A276" s="11">
        <v>267</v>
      </c>
      <c r="B276" s="69" t="s">
        <v>356</v>
      </c>
      <c r="C276" s="11">
        <v>0</v>
      </c>
      <c r="D276" s="492">
        <v>0</v>
      </c>
      <c r="E276" s="492">
        <v>0</v>
      </c>
      <c r="F276" s="492">
        <v>0</v>
      </c>
      <c r="G276" s="492">
        <v>0</v>
      </c>
      <c r="H276" s="492">
        <v>0</v>
      </c>
      <c r="I276" s="492">
        <v>0</v>
      </c>
      <c r="J276" s="492">
        <v>0</v>
      </c>
      <c r="K276" s="492">
        <v>0</v>
      </c>
      <c r="L276" s="492">
        <v>0</v>
      </c>
      <c r="M276" s="492">
        <v>0</v>
      </c>
      <c r="N276" s="492">
        <v>0</v>
      </c>
      <c r="O276" s="492">
        <v>0</v>
      </c>
      <c r="P276" s="492">
        <v>0</v>
      </c>
      <c r="Q276" s="492">
        <v>0</v>
      </c>
      <c r="R276" s="492">
        <v>0</v>
      </c>
      <c r="S276" s="492">
        <v>0</v>
      </c>
      <c r="T276" s="68">
        <v>0</v>
      </c>
      <c r="U276" s="68">
        <v>0</v>
      </c>
      <c r="V276" s="493">
        <v>0</v>
      </c>
      <c r="W276" s="68"/>
      <c r="X276" s="668">
        <v>86771.45</v>
      </c>
      <c r="Y276" s="547">
        <v>86771</v>
      </c>
      <c r="Z276" s="68">
        <f t="shared" si="48"/>
        <v>0</v>
      </c>
      <c r="AA276" s="68">
        <f t="shared" si="49"/>
        <v>0</v>
      </c>
      <c r="AB276" s="68"/>
      <c r="AC276" s="493">
        <f>+abvfnd25!AH276</f>
        <v>0</v>
      </c>
      <c r="AD276" s="493">
        <f t="shared" si="50"/>
        <v>0</v>
      </c>
      <c r="AE276" s="494">
        <f t="shared" si="51"/>
        <v>0</v>
      </c>
      <c r="AF276" s="657">
        <v>0</v>
      </c>
      <c r="AG276" s="547" t="s">
        <v>761</v>
      </c>
      <c r="AH276" s="493">
        <f t="shared" si="52"/>
        <v>0</v>
      </c>
      <c r="AI276" s="68"/>
      <c r="AJ276" s="68"/>
      <c r="AK276" s="458">
        <f>abvfnd25!AH276</f>
        <v>0</v>
      </c>
      <c r="AL276" s="455">
        <v>0</v>
      </c>
      <c r="AM276" s="458">
        <v>0</v>
      </c>
      <c r="AN276" s="458">
        <v>0</v>
      </c>
      <c r="AO276" s="456"/>
      <c r="AP276" s="493"/>
      <c r="AQ276" s="455"/>
      <c r="AR276" s="455"/>
      <c r="AS276" s="455"/>
      <c r="AT276" s="495">
        <f t="shared" si="53"/>
        <v>0</v>
      </c>
      <c r="AU276" s="455"/>
      <c r="AV276" s="498"/>
      <c r="AW276" s="499"/>
      <c r="AX276" s="500">
        <f t="shared" si="59"/>
        <v>0</v>
      </c>
      <c r="AY276" s="458"/>
      <c r="AZ276" s="459"/>
      <c r="BA276" s="459"/>
      <c r="BB276" s="459"/>
      <c r="BC276" s="453"/>
      <c r="BE276" s="460">
        <f t="shared" si="54"/>
        <v>-267</v>
      </c>
      <c r="BF276" s="453">
        <v>0</v>
      </c>
      <c r="BG276" s="488">
        <f t="shared" si="55"/>
        <v>0</v>
      </c>
      <c r="BH276" s="453">
        <v>0</v>
      </c>
      <c r="BI276" s="406">
        <f t="shared" si="56"/>
        <v>0</v>
      </c>
      <c r="BJ276" s="653"/>
      <c r="BK276" s="453"/>
      <c r="BL276" s="453">
        <v>0</v>
      </c>
      <c r="BM276" s="406">
        <f t="shared" si="57"/>
        <v>0</v>
      </c>
      <c r="BO276" s="453">
        <v>0</v>
      </c>
      <c r="BP276" s="406">
        <f t="shared" si="58"/>
        <v>0</v>
      </c>
      <c r="BR276" s="454"/>
    </row>
    <row r="277" spans="1:70" ht="11.25">
      <c r="A277" s="11">
        <v>268</v>
      </c>
      <c r="B277" s="69" t="s">
        <v>357</v>
      </c>
      <c r="C277" s="11">
        <v>0</v>
      </c>
      <c r="D277" s="492">
        <v>0</v>
      </c>
      <c r="E277" s="492">
        <v>0</v>
      </c>
      <c r="F277" s="492">
        <v>0</v>
      </c>
      <c r="G277" s="492">
        <v>0</v>
      </c>
      <c r="H277" s="492">
        <v>0</v>
      </c>
      <c r="I277" s="492">
        <v>0</v>
      </c>
      <c r="J277" s="492">
        <v>0</v>
      </c>
      <c r="K277" s="492">
        <v>0</v>
      </c>
      <c r="L277" s="492">
        <v>0</v>
      </c>
      <c r="M277" s="492">
        <v>0</v>
      </c>
      <c r="N277" s="492">
        <v>0</v>
      </c>
      <c r="O277" s="492">
        <v>0</v>
      </c>
      <c r="P277" s="492">
        <v>0</v>
      </c>
      <c r="Q277" s="492">
        <v>0</v>
      </c>
      <c r="R277" s="492">
        <v>0</v>
      </c>
      <c r="S277" s="492">
        <v>0</v>
      </c>
      <c r="T277" s="68">
        <v>0</v>
      </c>
      <c r="U277" s="68">
        <v>0</v>
      </c>
      <c r="V277" s="493">
        <v>0</v>
      </c>
      <c r="W277" s="68"/>
      <c r="X277" s="668">
        <v>0</v>
      </c>
      <c r="Y277" s="547">
        <v>0</v>
      </c>
      <c r="Z277" s="68">
        <f t="shared" si="48"/>
        <v>0</v>
      </c>
      <c r="AA277" s="68">
        <f t="shared" si="49"/>
        <v>0</v>
      </c>
      <c r="AB277" s="68"/>
      <c r="AC277" s="493">
        <f>+abvfnd25!AH277</f>
        <v>0</v>
      </c>
      <c r="AD277" s="493">
        <f t="shared" si="50"/>
        <v>0</v>
      </c>
      <c r="AE277" s="494">
        <f t="shared" si="51"/>
        <v>0</v>
      </c>
      <c r="AF277" s="657">
        <v>0</v>
      </c>
      <c r="AG277" s="547" t="s">
        <v>761</v>
      </c>
      <c r="AH277" s="493">
        <f t="shared" si="52"/>
        <v>0</v>
      </c>
      <c r="AI277" s="68"/>
      <c r="AJ277" s="68"/>
      <c r="AK277" s="458">
        <f>abvfnd25!AH277</f>
        <v>0</v>
      </c>
      <c r="AL277" s="455">
        <v>0</v>
      </c>
      <c r="AM277" s="458">
        <v>0</v>
      </c>
      <c r="AN277" s="458">
        <v>0</v>
      </c>
      <c r="AO277" s="456"/>
      <c r="AP277" s="493"/>
      <c r="AQ277" s="455"/>
      <c r="AR277" s="455"/>
      <c r="AS277" s="455"/>
      <c r="AT277" s="495">
        <f t="shared" si="53"/>
        <v>0</v>
      </c>
      <c r="AU277" s="455"/>
      <c r="AV277" s="498"/>
      <c r="AW277" s="499"/>
      <c r="AX277" s="500">
        <f t="shared" si="59"/>
        <v>0</v>
      </c>
      <c r="AY277" s="458"/>
      <c r="AZ277" s="459"/>
      <c r="BA277" s="459"/>
      <c r="BB277" s="459"/>
      <c r="BC277" s="453"/>
      <c r="BE277" s="460">
        <f t="shared" si="54"/>
        <v>-268</v>
      </c>
      <c r="BF277" s="453">
        <v>0</v>
      </c>
      <c r="BG277" s="488">
        <f t="shared" si="55"/>
        <v>0</v>
      </c>
      <c r="BH277" s="453">
        <v>0</v>
      </c>
      <c r="BI277" s="406">
        <f t="shared" si="56"/>
        <v>0</v>
      </c>
      <c r="BJ277" s="653"/>
      <c r="BK277" s="453"/>
      <c r="BL277" s="453">
        <v>0</v>
      </c>
      <c r="BM277" s="406">
        <f t="shared" si="57"/>
        <v>0</v>
      </c>
      <c r="BO277" s="453">
        <v>0</v>
      </c>
      <c r="BP277" s="406">
        <f t="shared" si="58"/>
        <v>0</v>
      </c>
      <c r="BR277" s="454"/>
    </row>
    <row r="278" spans="1:70" ht="11.25">
      <c r="A278" s="11">
        <v>269</v>
      </c>
      <c r="B278" s="69" t="s">
        <v>358</v>
      </c>
      <c r="C278" s="11">
        <v>1</v>
      </c>
      <c r="D278" s="492">
        <v>0</v>
      </c>
      <c r="E278" s="492">
        <v>0</v>
      </c>
      <c r="F278" s="492">
        <v>0</v>
      </c>
      <c r="G278" s="492">
        <v>0</v>
      </c>
      <c r="H278" s="492">
        <v>0</v>
      </c>
      <c r="I278" s="492">
        <v>0</v>
      </c>
      <c r="J278" s="492">
        <v>0</v>
      </c>
      <c r="K278" s="492">
        <v>0</v>
      </c>
      <c r="L278" s="492">
        <v>0</v>
      </c>
      <c r="M278" s="492">
        <v>0</v>
      </c>
      <c r="N278" s="492">
        <v>0</v>
      </c>
      <c r="O278" s="492">
        <v>0</v>
      </c>
      <c r="P278" s="492">
        <v>0</v>
      </c>
      <c r="Q278" s="492">
        <v>0</v>
      </c>
      <c r="R278" s="492">
        <v>0</v>
      </c>
      <c r="S278" s="492">
        <v>0</v>
      </c>
      <c r="T278" s="68" t="s">
        <v>762</v>
      </c>
      <c r="U278" s="68">
        <v>0</v>
      </c>
      <c r="V278" s="493">
        <v>0</v>
      </c>
      <c r="W278" s="68"/>
      <c r="X278" s="668">
        <v>5048450.2009800002</v>
      </c>
      <c r="Y278" s="547">
        <v>9744730.1999999993</v>
      </c>
      <c r="Z278" s="68">
        <f t="shared" si="48"/>
        <v>4696279.9990199991</v>
      </c>
      <c r="AA278" s="68">
        <f t="shared" si="49"/>
        <v>0</v>
      </c>
      <c r="AB278" s="68"/>
      <c r="AC278" s="493">
        <f>+abvfnd25!AH278</f>
        <v>183.5697882455749</v>
      </c>
      <c r="AD278" s="493">
        <f t="shared" si="50"/>
        <v>193.02419182244012</v>
      </c>
      <c r="AE278" s="494">
        <f t="shared" si="51"/>
        <v>9.4544035768652179</v>
      </c>
      <c r="AF278" s="657">
        <v>0</v>
      </c>
      <c r="AG278" s="547">
        <v>0</v>
      </c>
      <c r="AH278" s="493">
        <f t="shared" si="52"/>
        <v>183.5697882455749</v>
      </c>
      <c r="AI278" s="68"/>
      <c r="AJ278" s="68"/>
      <c r="AK278" s="458">
        <f>abvfnd25!AH278</f>
        <v>183.5697882455749</v>
      </c>
      <c r="AL278" s="455">
        <v>185.15207292468509</v>
      </c>
      <c r="AM278" s="458">
        <v>182.94697730526613</v>
      </c>
      <c r="AN278" s="458">
        <v>183.5697882455749</v>
      </c>
      <c r="AO278" s="456"/>
      <c r="AP278" s="493"/>
      <c r="AQ278" s="455"/>
      <c r="AR278" s="455"/>
      <c r="AS278" s="455"/>
      <c r="AT278" s="495">
        <f t="shared" si="53"/>
        <v>0</v>
      </c>
      <c r="AU278" s="455"/>
      <c r="AV278" s="498"/>
      <c r="AW278" s="499"/>
      <c r="AX278" s="500">
        <f t="shared" si="59"/>
        <v>0</v>
      </c>
      <c r="AY278" s="458"/>
      <c r="AZ278" s="459"/>
      <c r="BA278" s="459"/>
      <c r="BB278" s="459"/>
      <c r="BC278" s="453"/>
      <c r="BE278" s="460">
        <f t="shared" si="54"/>
        <v>-84.776157925387253</v>
      </c>
      <c r="BF278" s="453">
        <v>184.22384207461275</v>
      </c>
      <c r="BG278" s="488">
        <f t="shared" si="55"/>
        <v>0.65405382903784925</v>
      </c>
      <c r="BH278" s="453">
        <v>184.22384207461275</v>
      </c>
      <c r="BI278" s="406">
        <f t="shared" si="56"/>
        <v>0.65405382903784925</v>
      </c>
      <c r="BJ278" s="653"/>
      <c r="BK278" s="453"/>
      <c r="BL278" s="453">
        <v>184.22384207461275</v>
      </c>
      <c r="BM278" s="406">
        <f t="shared" si="57"/>
        <v>0.65405382903784925</v>
      </c>
      <c r="BO278" s="453">
        <v>184.22384207461275</v>
      </c>
      <c r="BP278" s="406">
        <f t="shared" si="58"/>
        <v>0.65405382903784925</v>
      </c>
      <c r="BR278" s="454"/>
    </row>
    <row r="279" spans="1:70" ht="11.25">
      <c r="A279" s="11">
        <v>270</v>
      </c>
      <c r="B279" s="69" t="s">
        <v>359</v>
      </c>
      <c r="C279" s="11">
        <v>0</v>
      </c>
      <c r="D279" s="492">
        <v>0</v>
      </c>
      <c r="E279" s="492">
        <v>0</v>
      </c>
      <c r="F279" s="492">
        <v>0</v>
      </c>
      <c r="G279" s="492">
        <v>0</v>
      </c>
      <c r="H279" s="492">
        <v>0</v>
      </c>
      <c r="I279" s="492">
        <v>0</v>
      </c>
      <c r="J279" s="492">
        <v>0</v>
      </c>
      <c r="K279" s="492">
        <v>0</v>
      </c>
      <c r="L279" s="492">
        <v>0</v>
      </c>
      <c r="M279" s="492">
        <v>0</v>
      </c>
      <c r="N279" s="492">
        <v>0</v>
      </c>
      <c r="O279" s="492">
        <v>0</v>
      </c>
      <c r="P279" s="492">
        <v>0</v>
      </c>
      <c r="Q279" s="492">
        <v>0</v>
      </c>
      <c r="R279" s="492">
        <v>0</v>
      </c>
      <c r="S279" s="492">
        <v>0</v>
      </c>
      <c r="T279" s="68">
        <v>0</v>
      </c>
      <c r="U279" s="68">
        <v>0</v>
      </c>
      <c r="V279" s="493">
        <v>0</v>
      </c>
      <c r="W279" s="68"/>
      <c r="X279" s="668">
        <v>0</v>
      </c>
      <c r="Y279" s="547">
        <v>0</v>
      </c>
      <c r="Z279" s="68">
        <f t="shared" si="48"/>
        <v>0</v>
      </c>
      <c r="AA279" s="68">
        <f t="shared" si="49"/>
        <v>0</v>
      </c>
      <c r="AB279" s="68"/>
      <c r="AC279" s="493">
        <f>+abvfnd25!AH279</f>
        <v>0</v>
      </c>
      <c r="AD279" s="493">
        <f t="shared" si="50"/>
        <v>0</v>
      </c>
      <c r="AE279" s="494">
        <f t="shared" si="51"/>
        <v>0</v>
      </c>
      <c r="AF279" s="657">
        <v>0</v>
      </c>
      <c r="AG279" s="547" t="s">
        <v>761</v>
      </c>
      <c r="AH279" s="493">
        <f t="shared" si="52"/>
        <v>0</v>
      </c>
      <c r="AI279" s="68"/>
      <c r="AJ279" s="68"/>
      <c r="AK279" s="458">
        <f>abvfnd25!AH279</f>
        <v>0</v>
      </c>
      <c r="AL279" s="455">
        <v>0</v>
      </c>
      <c r="AM279" s="458">
        <v>0</v>
      </c>
      <c r="AN279" s="458">
        <v>0</v>
      </c>
      <c r="AO279" s="456"/>
      <c r="AP279" s="493"/>
      <c r="AQ279" s="455"/>
      <c r="AR279" s="455"/>
      <c r="AS279" s="455"/>
      <c r="AT279" s="495">
        <f t="shared" si="53"/>
        <v>0</v>
      </c>
      <c r="AU279" s="455"/>
      <c r="AV279" s="498"/>
      <c r="AW279" s="499"/>
      <c r="AX279" s="500">
        <f t="shared" si="59"/>
        <v>0</v>
      </c>
      <c r="AY279" s="458"/>
      <c r="AZ279" s="459"/>
      <c r="BA279" s="459"/>
      <c r="BB279" s="459"/>
      <c r="BC279" s="453" t="s">
        <v>55</v>
      </c>
      <c r="BE279" s="460">
        <f t="shared" si="54"/>
        <v>-270</v>
      </c>
      <c r="BF279" s="453">
        <v>0</v>
      </c>
      <c r="BG279" s="488">
        <f t="shared" si="55"/>
        <v>0</v>
      </c>
      <c r="BH279" s="453">
        <v>0</v>
      </c>
      <c r="BI279" s="406">
        <f t="shared" si="56"/>
        <v>0</v>
      </c>
      <c r="BJ279" s="653"/>
      <c r="BK279" s="453"/>
      <c r="BL279" s="453">
        <v>0</v>
      </c>
      <c r="BM279" s="406">
        <f t="shared" si="57"/>
        <v>0</v>
      </c>
      <c r="BO279" s="453">
        <v>0</v>
      </c>
      <c r="BP279" s="406">
        <f t="shared" si="58"/>
        <v>0</v>
      </c>
      <c r="BR279" s="454"/>
    </row>
    <row r="280" spans="1:70" ht="11.25">
      <c r="A280" s="11">
        <v>271</v>
      </c>
      <c r="B280" s="69" t="s">
        <v>360</v>
      </c>
      <c r="C280" s="11">
        <v>1</v>
      </c>
      <c r="D280" s="492">
        <v>0</v>
      </c>
      <c r="E280" s="492">
        <v>0</v>
      </c>
      <c r="F280" s="492">
        <v>0</v>
      </c>
      <c r="G280" s="492">
        <v>0</v>
      </c>
      <c r="H280" s="492">
        <v>0</v>
      </c>
      <c r="I280" s="492">
        <v>0</v>
      </c>
      <c r="J280" s="492">
        <v>2431224</v>
      </c>
      <c r="K280" s="492">
        <v>0</v>
      </c>
      <c r="L280" s="492">
        <v>2020785</v>
      </c>
      <c r="M280" s="492">
        <v>0</v>
      </c>
      <c r="N280" s="492">
        <v>48614</v>
      </c>
      <c r="O280" s="492">
        <v>26607.98</v>
      </c>
      <c r="P280" s="492">
        <v>0</v>
      </c>
      <c r="Q280" s="492">
        <v>0</v>
      </c>
      <c r="R280" s="492">
        <v>0</v>
      </c>
      <c r="S280" s="492">
        <v>0</v>
      </c>
      <c r="T280" s="68" t="s">
        <v>760</v>
      </c>
      <c r="U280" s="68">
        <v>4527230.9800000004</v>
      </c>
      <c r="V280" s="493">
        <v>4.1344465046716206</v>
      </c>
      <c r="W280" s="68"/>
      <c r="X280" s="668">
        <v>80350322.87999998</v>
      </c>
      <c r="Y280" s="547">
        <v>109500291.632376</v>
      </c>
      <c r="Z280" s="68">
        <f t="shared" si="48"/>
        <v>29149968.75237602</v>
      </c>
      <c r="AA280" s="68">
        <f t="shared" si="49"/>
        <v>1205189.86419548</v>
      </c>
      <c r="AB280" s="68"/>
      <c r="AC280" s="493">
        <f>+abvfnd25!AH280</f>
        <v>130.55675142911491</v>
      </c>
      <c r="AD280" s="493">
        <f t="shared" si="50"/>
        <v>134.77867653365246</v>
      </c>
      <c r="AE280" s="494">
        <f t="shared" si="51"/>
        <v>4.2219251045375472</v>
      </c>
      <c r="AF280" s="657">
        <v>20</v>
      </c>
      <c r="AG280" s="547">
        <v>1</v>
      </c>
      <c r="AH280" s="493">
        <f t="shared" si="52"/>
        <v>134.77867653365246</v>
      </c>
      <c r="AI280" s="68"/>
      <c r="AJ280" s="68"/>
      <c r="AK280" s="458">
        <f>abvfnd25!AH280</f>
        <v>130.55675142911491</v>
      </c>
      <c r="AL280" s="455">
        <v>130.55318776694261</v>
      </c>
      <c r="AM280" s="458">
        <v>129.94546400280757</v>
      </c>
      <c r="AN280" s="458">
        <v>130.55675142911491</v>
      </c>
      <c r="AO280" s="456"/>
      <c r="AP280" s="493"/>
      <c r="AQ280" s="455"/>
      <c r="AR280" s="455"/>
      <c r="AS280" s="455"/>
      <c r="AT280" s="495">
        <f t="shared" si="53"/>
        <v>4.2219251045375472</v>
      </c>
      <c r="AU280" s="455"/>
      <c r="AV280" s="498"/>
      <c r="AW280" s="499"/>
      <c r="AX280" s="500">
        <f t="shared" si="59"/>
        <v>0</v>
      </c>
      <c r="AY280" s="458"/>
      <c r="AZ280" s="459"/>
      <c r="BA280" s="459"/>
      <c r="BB280" s="459"/>
      <c r="BC280" s="453"/>
      <c r="BE280" s="460">
        <f t="shared" si="54"/>
        <v>-141.23626851848579</v>
      </c>
      <c r="BF280" s="453">
        <v>129.76373148151421</v>
      </c>
      <c r="BG280" s="488">
        <f t="shared" si="55"/>
        <v>-0.79301994760069761</v>
      </c>
      <c r="BH280" s="453">
        <v>129.76373148151421</v>
      </c>
      <c r="BI280" s="406">
        <f t="shared" si="56"/>
        <v>-5.0149450521382448</v>
      </c>
      <c r="BJ280" s="653"/>
      <c r="BK280" s="453"/>
      <c r="BL280" s="453">
        <v>129.76373148151421</v>
      </c>
      <c r="BM280" s="406">
        <f t="shared" si="57"/>
        <v>-0.79301994760069761</v>
      </c>
      <c r="BO280" s="453">
        <v>129.76373148151421</v>
      </c>
      <c r="BP280" s="406">
        <f t="shared" si="58"/>
        <v>-5.0149450521382448</v>
      </c>
      <c r="BR280" s="454"/>
    </row>
    <row r="281" spans="1:70" ht="11.25">
      <c r="A281" s="11">
        <v>272</v>
      </c>
      <c r="B281" s="69" t="s">
        <v>361</v>
      </c>
      <c r="C281" s="11">
        <v>1</v>
      </c>
      <c r="D281" s="492">
        <v>0</v>
      </c>
      <c r="E281" s="492">
        <v>12028</v>
      </c>
      <c r="F281" s="492">
        <v>0</v>
      </c>
      <c r="G281" s="492">
        <v>0</v>
      </c>
      <c r="H281" s="492">
        <v>0</v>
      </c>
      <c r="I281" s="492">
        <v>0</v>
      </c>
      <c r="J281" s="492">
        <v>0</v>
      </c>
      <c r="K281" s="492">
        <v>0</v>
      </c>
      <c r="L281" s="492">
        <v>38900</v>
      </c>
      <c r="M281" s="492">
        <v>0</v>
      </c>
      <c r="N281" s="492">
        <v>28752</v>
      </c>
      <c r="O281" s="492">
        <v>3912.3</v>
      </c>
      <c r="P281" s="492">
        <v>0</v>
      </c>
      <c r="Q281" s="492">
        <v>0</v>
      </c>
      <c r="R281" s="492">
        <v>0</v>
      </c>
      <c r="S281" s="492">
        <v>0</v>
      </c>
      <c r="T281" s="68" t="s">
        <v>762</v>
      </c>
      <c r="U281" s="68">
        <v>83592.3</v>
      </c>
      <c r="V281" s="493">
        <v>2.7398604513466913</v>
      </c>
      <c r="W281" s="68"/>
      <c r="X281" s="668">
        <v>1485214.6700000002</v>
      </c>
      <c r="Y281" s="547">
        <v>3050969.2549820505</v>
      </c>
      <c r="Z281" s="68">
        <f t="shared" si="48"/>
        <v>1565754.5849820503</v>
      </c>
      <c r="AA281" s="68">
        <f t="shared" si="49"/>
        <v>42899.490639070718</v>
      </c>
      <c r="AB281" s="68"/>
      <c r="AC281" s="493">
        <f>+abvfnd25!AH281</f>
        <v>236.01664746003141</v>
      </c>
      <c r="AD281" s="493">
        <f t="shared" si="50"/>
        <v>202.53434234816572</v>
      </c>
      <c r="AE281" s="494">
        <f t="shared" si="51"/>
        <v>-33.482305111865685</v>
      </c>
      <c r="AF281" s="657">
        <v>2</v>
      </c>
      <c r="AG281" s="547">
        <v>1</v>
      </c>
      <c r="AH281" s="493">
        <f t="shared" si="52"/>
        <v>202.53434234816572</v>
      </c>
      <c r="AI281" s="68"/>
      <c r="AJ281" s="68"/>
      <c r="AK281" s="458">
        <f>abvfnd25!AH281</f>
        <v>236.01664746003141</v>
      </c>
      <c r="AL281" s="455">
        <v>236.34997680030585</v>
      </c>
      <c r="AM281" s="458">
        <v>217.02092066723506</v>
      </c>
      <c r="AN281" s="458">
        <v>236.01664746003141</v>
      </c>
      <c r="AO281" s="456"/>
      <c r="AP281" s="493"/>
      <c r="AQ281" s="455"/>
      <c r="AR281" s="455"/>
      <c r="AS281" s="455"/>
      <c r="AT281" s="495">
        <f t="shared" si="53"/>
        <v>-33.482305111865685</v>
      </c>
      <c r="AU281" s="455"/>
      <c r="AV281" s="498"/>
      <c r="AW281" s="499"/>
      <c r="AX281" s="500">
        <f t="shared" si="59"/>
        <v>0</v>
      </c>
      <c r="AY281" s="458"/>
      <c r="AZ281" s="459"/>
      <c r="BA281" s="459"/>
      <c r="BB281" s="459"/>
      <c r="BC281" s="453"/>
      <c r="BE281" s="460">
        <f t="shared" si="54"/>
        <v>-58.589663565966873</v>
      </c>
      <c r="BF281" s="453">
        <v>213.41033643403313</v>
      </c>
      <c r="BG281" s="488">
        <f t="shared" si="55"/>
        <v>-22.606311025998281</v>
      </c>
      <c r="BH281" s="453">
        <v>213.41033643403313</v>
      </c>
      <c r="BI281" s="406">
        <f t="shared" si="56"/>
        <v>10.875994085867404</v>
      </c>
      <c r="BJ281" s="653"/>
      <c r="BK281" s="453"/>
      <c r="BL281" s="453">
        <v>213.41033643403313</v>
      </c>
      <c r="BM281" s="406">
        <f t="shared" si="57"/>
        <v>-22.606311025998281</v>
      </c>
      <c r="BO281" s="453">
        <v>213.41033643403313</v>
      </c>
      <c r="BP281" s="406">
        <f t="shared" si="58"/>
        <v>10.875994085867404</v>
      </c>
      <c r="BR281" s="454"/>
    </row>
    <row r="282" spans="1:70" ht="11.25">
      <c r="A282" s="11">
        <v>273</v>
      </c>
      <c r="B282" s="69" t="s">
        <v>362</v>
      </c>
      <c r="C282" s="11">
        <v>1</v>
      </c>
      <c r="D282" s="492">
        <v>0</v>
      </c>
      <c r="E282" s="492">
        <v>0</v>
      </c>
      <c r="F282" s="492">
        <v>0</v>
      </c>
      <c r="G282" s="492">
        <v>0</v>
      </c>
      <c r="H282" s="492">
        <v>0</v>
      </c>
      <c r="I282" s="492">
        <v>0</v>
      </c>
      <c r="J282" s="492">
        <v>229950</v>
      </c>
      <c r="K282" s="492">
        <v>941000</v>
      </c>
      <c r="L282" s="492">
        <v>2826525</v>
      </c>
      <c r="M282" s="492">
        <v>0</v>
      </c>
      <c r="N282" s="492">
        <v>10557</v>
      </c>
      <c r="O282" s="492">
        <v>18949.07</v>
      </c>
      <c r="P282" s="492">
        <v>0</v>
      </c>
      <c r="Q282" s="492">
        <v>0</v>
      </c>
      <c r="R282" s="492">
        <v>0</v>
      </c>
      <c r="S282" s="492">
        <v>0</v>
      </c>
      <c r="T282" s="68" t="s">
        <v>760</v>
      </c>
      <c r="U282" s="68">
        <v>4026981.07</v>
      </c>
      <c r="V282" s="493">
        <v>12.376108808280108</v>
      </c>
      <c r="W282" s="68"/>
      <c r="X282" s="668">
        <v>22010520.120000001</v>
      </c>
      <c r="Y282" s="547">
        <v>32538345.714169785</v>
      </c>
      <c r="Z282" s="68">
        <f t="shared" si="48"/>
        <v>10527825.594169784</v>
      </c>
      <c r="AA282" s="68">
        <f t="shared" si="49"/>
        <v>1302935.1506804142</v>
      </c>
      <c r="AB282" s="68"/>
      <c r="AC282" s="493">
        <f>+abvfnd25!AH282</f>
        <v>141.35423827980011</v>
      </c>
      <c r="AD282" s="493">
        <f t="shared" si="50"/>
        <v>141.91127875759335</v>
      </c>
      <c r="AE282" s="494">
        <f t="shared" si="51"/>
        <v>0.55704047779323673</v>
      </c>
      <c r="AF282" s="657">
        <v>15</v>
      </c>
      <c r="AG282" s="547">
        <v>1</v>
      </c>
      <c r="AH282" s="493">
        <f t="shared" si="52"/>
        <v>141.91127875759335</v>
      </c>
      <c r="AI282" s="68"/>
      <c r="AJ282" s="68"/>
      <c r="AK282" s="458">
        <f>abvfnd25!AH282</f>
        <v>141.35423827980011</v>
      </c>
      <c r="AL282" s="455">
        <v>141.35524490797616</v>
      </c>
      <c r="AM282" s="458">
        <v>138.14523737833775</v>
      </c>
      <c r="AN282" s="458">
        <v>141.35423827980011</v>
      </c>
      <c r="AO282" s="456"/>
      <c r="AP282" s="493"/>
      <c r="AQ282" s="455"/>
      <c r="AR282" s="455"/>
      <c r="AS282" s="455"/>
      <c r="AT282" s="495">
        <f t="shared" si="53"/>
        <v>0.55704047779323673</v>
      </c>
      <c r="AU282" s="455"/>
      <c r="AV282" s="498"/>
      <c r="AW282" s="499"/>
      <c r="AX282" s="500">
        <f t="shared" si="59"/>
        <v>0</v>
      </c>
      <c r="AY282" s="458"/>
      <c r="AZ282" s="459"/>
      <c r="BA282" s="459"/>
      <c r="BB282" s="459"/>
      <c r="BC282" s="453" t="s">
        <v>55</v>
      </c>
      <c r="BE282" s="460">
        <f t="shared" si="54"/>
        <v>-139.16252790840207</v>
      </c>
      <c r="BF282" s="453">
        <v>133.83747209159793</v>
      </c>
      <c r="BG282" s="488">
        <f t="shared" si="55"/>
        <v>-7.5167661882021832</v>
      </c>
      <c r="BH282" s="453">
        <v>133.83747209159793</v>
      </c>
      <c r="BI282" s="406">
        <f t="shared" si="56"/>
        <v>-8.07380666599542</v>
      </c>
      <c r="BJ282" s="653"/>
      <c r="BK282" s="453"/>
      <c r="BL282" s="453">
        <v>133.83747209159793</v>
      </c>
      <c r="BM282" s="406">
        <f t="shared" si="57"/>
        <v>-7.5167661882021832</v>
      </c>
      <c r="BO282" s="453">
        <v>133.83747209159793</v>
      </c>
      <c r="BP282" s="406">
        <f t="shared" si="58"/>
        <v>-8.07380666599542</v>
      </c>
      <c r="BR282" s="454"/>
    </row>
    <row r="283" spans="1:70" ht="11.25">
      <c r="A283" s="11">
        <v>274</v>
      </c>
      <c r="B283" s="69" t="s">
        <v>363</v>
      </c>
      <c r="C283" s="11">
        <v>1</v>
      </c>
      <c r="D283" s="492">
        <v>0</v>
      </c>
      <c r="E283" s="492">
        <v>400000</v>
      </c>
      <c r="F283" s="492">
        <v>0</v>
      </c>
      <c r="G283" s="492">
        <v>0</v>
      </c>
      <c r="H283" s="492">
        <v>0</v>
      </c>
      <c r="I283" s="492">
        <v>0</v>
      </c>
      <c r="J283" s="492">
        <v>5107758</v>
      </c>
      <c r="K283" s="492">
        <v>1400000</v>
      </c>
      <c r="L283" s="492">
        <v>3633607</v>
      </c>
      <c r="M283" s="492">
        <v>41196</v>
      </c>
      <c r="N283" s="492">
        <v>0</v>
      </c>
      <c r="O283" s="492">
        <v>592920.23</v>
      </c>
      <c r="P283" s="492">
        <v>0</v>
      </c>
      <c r="Q283" s="492">
        <v>0</v>
      </c>
      <c r="R283" s="492">
        <v>0</v>
      </c>
      <c r="S283" s="492">
        <v>0</v>
      </c>
      <c r="T283" s="68" t="s">
        <v>760</v>
      </c>
      <c r="U283" s="68">
        <v>11175481.23</v>
      </c>
      <c r="V283" s="493">
        <v>7.5229732046254796</v>
      </c>
      <c r="W283" s="68"/>
      <c r="X283" s="668">
        <v>95463549.588399991</v>
      </c>
      <c r="Y283" s="547">
        <v>148551389.53743428</v>
      </c>
      <c r="Z283" s="68">
        <f t="shared" si="48"/>
        <v>53087839.949034289</v>
      </c>
      <c r="AA283" s="68">
        <f t="shared" si="49"/>
        <v>3993783.9742803103</v>
      </c>
      <c r="AB283" s="68"/>
      <c r="AC283" s="493">
        <f>+abvfnd25!AH283</f>
        <v>146.10090030305884</v>
      </c>
      <c r="AD283" s="493">
        <f t="shared" si="50"/>
        <v>151.42701710383452</v>
      </c>
      <c r="AE283" s="494">
        <f t="shared" si="51"/>
        <v>5.3261168007756794</v>
      </c>
      <c r="AF283" s="657">
        <v>258</v>
      </c>
      <c r="AG283" s="547">
        <v>1</v>
      </c>
      <c r="AH283" s="493">
        <f t="shared" si="52"/>
        <v>151.42701710383452</v>
      </c>
      <c r="AI283" s="68"/>
      <c r="AJ283" s="68"/>
      <c r="AK283" s="458">
        <f>abvfnd25!AH283</f>
        <v>146.10090030305884</v>
      </c>
      <c r="AL283" s="455">
        <v>146.05238936574187</v>
      </c>
      <c r="AM283" s="458">
        <v>145.34331980717164</v>
      </c>
      <c r="AN283" s="458">
        <v>146.10090030305884</v>
      </c>
      <c r="AO283" s="456"/>
      <c r="AP283" s="493"/>
      <c r="AQ283" s="455"/>
      <c r="AR283" s="455"/>
      <c r="AS283" s="455"/>
      <c r="AT283" s="495">
        <f t="shared" si="53"/>
        <v>5.3261168007756794</v>
      </c>
      <c r="AU283" s="455"/>
      <c r="AV283" s="498"/>
      <c r="AW283" s="499"/>
      <c r="AX283" s="500">
        <f t="shared" si="59"/>
        <v>0</v>
      </c>
      <c r="AY283" s="458"/>
      <c r="AZ283" s="459"/>
      <c r="BA283" s="459"/>
      <c r="BB283" s="459"/>
      <c r="BC283" s="453"/>
      <c r="BE283" s="460">
        <f t="shared" si="54"/>
        <v>-129.70091763923602</v>
      </c>
      <c r="BF283" s="453">
        <v>144.29908236076398</v>
      </c>
      <c r="BG283" s="488">
        <f t="shared" si="55"/>
        <v>-1.8018179422948606</v>
      </c>
      <c r="BH283" s="453">
        <v>144.29908236076398</v>
      </c>
      <c r="BI283" s="406">
        <f t="shared" si="56"/>
        <v>-7.12793474307054</v>
      </c>
      <c r="BJ283" s="653"/>
      <c r="BK283" s="453"/>
      <c r="BL283" s="453">
        <v>144.29908236076398</v>
      </c>
      <c r="BM283" s="406">
        <f t="shared" si="57"/>
        <v>-1.8018179422948606</v>
      </c>
      <c r="BO283" s="453">
        <v>144.29908236076398</v>
      </c>
      <c r="BP283" s="406">
        <f t="shared" si="58"/>
        <v>-7.12793474307054</v>
      </c>
      <c r="BR283" s="454"/>
    </row>
    <row r="284" spans="1:70" ht="11.25">
      <c r="A284" s="11">
        <v>275</v>
      </c>
      <c r="B284" s="69" t="s">
        <v>364</v>
      </c>
      <c r="C284" s="11">
        <v>1</v>
      </c>
      <c r="D284" s="492">
        <v>0</v>
      </c>
      <c r="E284" s="492">
        <v>0</v>
      </c>
      <c r="F284" s="492">
        <v>0</v>
      </c>
      <c r="G284" s="492">
        <v>0</v>
      </c>
      <c r="H284" s="492">
        <v>0</v>
      </c>
      <c r="I284" s="492">
        <v>0</v>
      </c>
      <c r="J284" s="492">
        <v>0</v>
      </c>
      <c r="K284" s="492">
        <v>0</v>
      </c>
      <c r="L284" s="492">
        <v>0</v>
      </c>
      <c r="M284" s="492">
        <v>0</v>
      </c>
      <c r="N284" s="492">
        <v>0</v>
      </c>
      <c r="O284" s="492">
        <v>0</v>
      </c>
      <c r="P284" s="492">
        <v>0</v>
      </c>
      <c r="Q284" s="492">
        <v>0</v>
      </c>
      <c r="R284" s="492">
        <v>0</v>
      </c>
      <c r="S284" s="492">
        <v>0</v>
      </c>
      <c r="T284" s="68" t="s">
        <v>762</v>
      </c>
      <c r="U284" s="68">
        <v>0</v>
      </c>
      <c r="V284" s="493">
        <v>0</v>
      </c>
      <c r="W284" s="68"/>
      <c r="X284" s="668">
        <v>6438163.6200000001</v>
      </c>
      <c r="Y284" s="547">
        <v>9474101.0631939992</v>
      </c>
      <c r="Z284" s="68">
        <f t="shared" si="48"/>
        <v>3035937.4431939991</v>
      </c>
      <c r="AA284" s="68">
        <f t="shared" si="49"/>
        <v>0</v>
      </c>
      <c r="AB284" s="68"/>
      <c r="AC284" s="493">
        <f>+abvfnd25!AH284</f>
        <v>148.48075986322235</v>
      </c>
      <c r="AD284" s="493">
        <f t="shared" si="50"/>
        <v>147.15533220937306</v>
      </c>
      <c r="AE284" s="494">
        <f t="shared" si="51"/>
        <v>-1.3254276538492888</v>
      </c>
      <c r="AF284" s="657">
        <v>14</v>
      </c>
      <c r="AG284" s="547">
        <v>0</v>
      </c>
      <c r="AH284" s="493">
        <f t="shared" si="52"/>
        <v>148.48075986322235</v>
      </c>
      <c r="AI284" s="68"/>
      <c r="AJ284" s="68"/>
      <c r="AK284" s="458">
        <f>abvfnd25!AH284</f>
        <v>148.48075986322235</v>
      </c>
      <c r="AL284" s="455">
        <v>129.14980473502368</v>
      </c>
      <c r="AM284" s="458">
        <v>129.14980473502368</v>
      </c>
      <c r="AN284" s="458">
        <v>148.48075986322235</v>
      </c>
      <c r="AO284" s="456"/>
      <c r="AP284" s="493"/>
      <c r="AQ284" s="455"/>
      <c r="AR284" s="455"/>
      <c r="AS284" s="455"/>
      <c r="AT284" s="495">
        <f t="shared" si="53"/>
        <v>0</v>
      </c>
      <c r="AU284" s="455"/>
      <c r="AV284" s="498"/>
      <c r="AW284" s="499"/>
      <c r="AX284" s="500">
        <f t="shared" si="59"/>
        <v>0</v>
      </c>
      <c r="AY284" s="458"/>
      <c r="AZ284" s="459"/>
      <c r="BA284" s="459"/>
      <c r="BB284" s="459"/>
      <c r="BC284" s="453"/>
      <c r="BE284" s="460">
        <f t="shared" si="54"/>
        <v>-145.85019526497632</v>
      </c>
      <c r="BF284" s="453">
        <v>129.14980473502368</v>
      </c>
      <c r="BG284" s="488">
        <f t="shared" si="55"/>
        <v>-19.330955128198667</v>
      </c>
      <c r="BH284" s="453">
        <v>129.14980473502368</v>
      </c>
      <c r="BI284" s="406">
        <f t="shared" si="56"/>
        <v>-19.330955128198667</v>
      </c>
      <c r="BJ284" s="653"/>
      <c r="BK284" s="453"/>
      <c r="BL284" s="453">
        <v>129.14980473502368</v>
      </c>
      <c r="BM284" s="406">
        <f t="shared" si="57"/>
        <v>-19.330955128198667</v>
      </c>
      <c r="BO284" s="453">
        <v>129.14980473502368</v>
      </c>
      <c r="BP284" s="406">
        <f t="shared" si="58"/>
        <v>-19.330955128198667</v>
      </c>
      <c r="BR284" s="454"/>
    </row>
    <row r="285" spans="1:70" ht="11.25">
      <c r="A285" s="11">
        <v>276</v>
      </c>
      <c r="B285" s="69" t="s">
        <v>365</v>
      </c>
      <c r="C285" s="11">
        <v>1</v>
      </c>
      <c r="D285" s="492">
        <v>0</v>
      </c>
      <c r="E285" s="492">
        <v>0</v>
      </c>
      <c r="F285" s="492">
        <v>0</v>
      </c>
      <c r="G285" s="492">
        <v>0</v>
      </c>
      <c r="H285" s="492">
        <v>0</v>
      </c>
      <c r="I285" s="492">
        <v>0</v>
      </c>
      <c r="J285" s="492">
        <v>484515</v>
      </c>
      <c r="K285" s="492">
        <v>153326</v>
      </c>
      <c r="L285" s="492">
        <v>966512</v>
      </c>
      <c r="M285" s="492">
        <v>0</v>
      </c>
      <c r="N285" s="492">
        <v>2979</v>
      </c>
      <c r="O285" s="492">
        <v>0</v>
      </c>
      <c r="P285" s="492">
        <v>0</v>
      </c>
      <c r="Q285" s="492">
        <v>0</v>
      </c>
      <c r="R285" s="492">
        <v>0</v>
      </c>
      <c r="S285" s="492">
        <v>0</v>
      </c>
      <c r="T285" s="68" t="s">
        <v>760</v>
      </c>
      <c r="U285" s="68">
        <v>1607332</v>
      </c>
      <c r="V285" s="493">
        <v>5.3387346851537343</v>
      </c>
      <c r="W285" s="68"/>
      <c r="X285" s="668">
        <v>15401749.173959998</v>
      </c>
      <c r="Y285" s="547">
        <v>30106984.047545251</v>
      </c>
      <c r="Z285" s="68">
        <f t="shared" si="48"/>
        <v>14705234.873585252</v>
      </c>
      <c r="AA285" s="68">
        <f t="shared" si="49"/>
        <v>785073.47472941875</v>
      </c>
      <c r="AB285" s="68"/>
      <c r="AC285" s="493">
        <f>+abvfnd25!AH285</f>
        <v>192.54641618119334</v>
      </c>
      <c r="AD285" s="493">
        <f t="shared" si="50"/>
        <v>190.3803927828593</v>
      </c>
      <c r="AE285" s="494">
        <f t="shared" si="51"/>
        <v>-2.1660233983340333</v>
      </c>
      <c r="AF285" s="657">
        <v>2</v>
      </c>
      <c r="AG285" s="547">
        <v>1</v>
      </c>
      <c r="AH285" s="493">
        <f t="shared" si="52"/>
        <v>190.3803927828593</v>
      </c>
      <c r="AI285" s="68"/>
      <c r="AJ285" s="68"/>
      <c r="AK285" s="458">
        <f>abvfnd25!AH285</f>
        <v>192.54641618119334</v>
      </c>
      <c r="AL285" s="455">
        <v>192.50469774001644</v>
      </c>
      <c r="AM285" s="458">
        <v>191.22121857116144</v>
      </c>
      <c r="AN285" s="458">
        <v>192.54641618119334</v>
      </c>
      <c r="AO285" s="456"/>
      <c r="AP285" s="493"/>
      <c r="AQ285" s="455"/>
      <c r="AR285" s="455"/>
      <c r="AS285" s="455"/>
      <c r="AT285" s="495">
        <f t="shared" si="53"/>
        <v>-2.1660233983340333</v>
      </c>
      <c r="AU285" s="455"/>
      <c r="AV285" s="498"/>
      <c r="AW285" s="499"/>
      <c r="AX285" s="500">
        <f t="shared" si="59"/>
        <v>0</v>
      </c>
      <c r="AY285" s="458"/>
      <c r="AZ285" s="459"/>
      <c r="BA285" s="459"/>
      <c r="BB285" s="459"/>
      <c r="BC285" s="453"/>
      <c r="BE285" s="460">
        <f t="shared" si="54"/>
        <v>-84.199715586171976</v>
      </c>
      <c r="BF285" s="453">
        <v>191.80028441382802</v>
      </c>
      <c r="BG285" s="488">
        <f t="shared" si="55"/>
        <v>-0.74613176736531273</v>
      </c>
      <c r="BH285" s="453">
        <v>191.80028441382802</v>
      </c>
      <c r="BI285" s="406">
        <f t="shared" si="56"/>
        <v>1.4198916309687206</v>
      </c>
      <c r="BJ285" s="653"/>
      <c r="BK285" s="453"/>
      <c r="BL285" s="453">
        <v>191.80028441382802</v>
      </c>
      <c r="BM285" s="406">
        <f t="shared" si="57"/>
        <v>-0.74613176736531273</v>
      </c>
      <c r="BO285" s="453">
        <v>191.80028441382802</v>
      </c>
      <c r="BP285" s="406">
        <f t="shared" si="58"/>
        <v>1.4198916309687206</v>
      </c>
      <c r="BR285" s="454"/>
    </row>
    <row r="286" spans="1:70" ht="11.25">
      <c r="A286" s="11">
        <v>277</v>
      </c>
      <c r="B286" s="69" t="s">
        <v>366</v>
      </c>
      <c r="C286" s="11">
        <v>1</v>
      </c>
      <c r="D286" s="492">
        <v>0</v>
      </c>
      <c r="E286" s="492">
        <v>0</v>
      </c>
      <c r="F286" s="492">
        <v>0</v>
      </c>
      <c r="G286" s="492">
        <v>0</v>
      </c>
      <c r="H286" s="492">
        <v>0</v>
      </c>
      <c r="I286" s="492">
        <v>0</v>
      </c>
      <c r="J286" s="492">
        <v>0</v>
      </c>
      <c r="K286" s="492">
        <v>0</v>
      </c>
      <c r="L286" s="492">
        <v>0</v>
      </c>
      <c r="M286" s="492">
        <v>0</v>
      </c>
      <c r="N286" s="492">
        <v>0</v>
      </c>
      <c r="O286" s="492">
        <v>0</v>
      </c>
      <c r="P286" s="492">
        <v>0</v>
      </c>
      <c r="Q286" s="492">
        <v>0</v>
      </c>
      <c r="R286" s="492">
        <v>0</v>
      </c>
      <c r="S286" s="492">
        <v>0</v>
      </c>
      <c r="T286" s="68" t="s">
        <v>760</v>
      </c>
      <c r="U286" s="68">
        <v>0</v>
      </c>
      <c r="V286" s="493">
        <v>0</v>
      </c>
      <c r="W286" s="68"/>
      <c r="X286" s="668">
        <v>44392355.590000004</v>
      </c>
      <c r="Y286" s="547">
        <v>44431184.899999999</v>
      </c>
      <c r="Z286" s="68">
        <f t="shared" si="48"/>
        <v>38829.309999994934</v>
      </c>
      <c r="AA286" s="68">
        <f t="shared" si="49"/>
        <v>0</v>
      </c>
      <c r="AB286" s="68"/>
      <c r="AC286" s="493">
        <f>+abvfnd25!AH286</f>
        <v>100.28996584176406</v>
      </c>
      <c r="AD286" s="493">
        <f t="shared" si="50"/>
        <v>100.08746846046787</v>
      </c>
      <c r="AE286" s="494">
        <f t="shared" si="51"/>
        <v>-0.20249738129618322</v>
      </c>
      <c r="AF286" s="657">
        <v>197</v>
      </c>
      <c r="AG286" s="547">
        <v>0</v>
      </c>
      <c r="AH286" s="493">
        <f t="shared" si="52"/>
        <v>100.28996584176406</v>
      </c>
      <c r="AI286" s="68"/>
      <c r="AJ286" s="68"/>
      <c r="AK286" s="458">
        <f>abvfnd25!AH286</f>
        <v>100.28996584176406</v>
      </c>
      <c r="AL286" s="455">
        <v>101.59231478496005</v>
      </c>
      <c r="AM286" s="458">
        <v>100.08205187101713</v>
      </c>
      <c r="AN286" s="458">
        <v>100.28996584176406</v>
      </c>
      <c r="AO286" s="456"/>
      <c r="AP286" s="493"/>
      <c r="AQ286" s="455"/>
      <c r="AR286" s="455"/>
      <c r="AS286" s="455"/>
      <c r="AT286" s="495">
        <f t="shared" si="53"/>
        <v>0</v>
      </c>
      <c r="AU286" s="455"/>
      <c r="AV286" s="498"/>
      <c r="AW286" s="499"/>
      <c r="AX286" s="500">
        <f t="shared" si="59"/>
        <v>0</v>
      </c>
      <c r="AY286" s="458"/>
      <c r="AZ286" s="459"/>
      <c r="BA286" s="459"/>
      <c r="BB286" s="459"/>
      <c r="BC286" s="453"/>
      <c r="BE286" s="460">
        <f t="shared" si="54"/>
        <v>-175.40768521503995</v>
      </c>
      <c r="BF286" s="453">
        <v>101.59231478496005</v>
      </c>
      <c r="BG286" s="488">
        <f t="shared" si="55"/>
        <v>1.3023489431959945</v>
      </c>
      <c r="BH286" s="453">
        <v>101.59231478496005</v>
      </c>
      <c r="BI286" s="406">
        <f t="shared" si="56"/>
        <v>1.3023489431959945</v>
      </c>
      <c r="BJ286" s="653"/>
      <c r="BK286" s="453"/>
      <c r="BL286" s="453">
        <v>101.59231478496005</v>
      </c>
      <c r="BM286" s="406">
        <f t="shared" si="57"/>
        <v>1.3023489431959945</v>
      </c>
      <c r="BO286" s="453">
        <v>101.59231478496005</v>
      </c>
      <c r="BP286" s="406">
        <f t="shared" si="58"/>
        <v>1.3023489431959945</v>
      </c>
      <c r="BR286" s="454"/>
    </row>
    <row r="287" spans="1:70" ht="11.25">
      <c r="A287" s="11">
        <v>278</v>
      </c>
      <c r="B287" s="69" t="s">
        <v>367</v>
      </c>
      <c r="C287" s="11">
        <v>1</v>
      </c>
      <c r="D287" s="492">
        <v>0</v>
      </c>
      <c r="E287" s="492">
        <v>0</v>
      </c>
      <c r="F287" s="492">
        <v>0</v>
      </c>
      <c r="G287" s="492">
        <v>0</v>
      </c>
      <c r="H287" s="492">
        <v>0</v>
      </c>
      <c r="I287" s="492">
        <v>0</v>
      </c>
      <c r="J287" s="492">
        <v>0</v>
      </c>
      <c r="K287" s="492">
        <v>0</v>
      </c>
      <c r="L287" s="492">
        <v>0</v>
      </c>
      <c r="M287" s="492">
        <v>0</v>
      </c>
      <c r="N287" s="492">
        <v>0</v>
      </c>
      <c r="O287" s="492">
        <v>0</v>
      </c>
      <c r="P287" s="492">
        <v>0</v>
      </c>
      <c r="Q287" s="492">
        <v>0</v>
      </c>
      <c r="R287" s="492">
        <v>0</v>
      </c>
      <c r="S287" s="492">
        <v>0</v>
      </c>
      <c r="T287" s="68" t="s">
        <v>762</v>
      </c>
      <c r="U287" s="68">
        <v>0</v>
      </c>
      <c r="V287" s="493">
        <v>0</v>
      </c>
      <c r="W287" s="68"/>
      <c r="X287" s="668">
        <v>26607493.200000003</v>
      </c>
      <c r="Y287" s="547">
        <v>33204036.302000001</v>
      </c>
      <c r="Z287" s="68">
        <f t="shared" si="48"/>
        <v>6596543.1019999981</v>
      </c>
      <c r="AA287" s="68">
        <f t="shared" si="49"/>
        <v>0</v>
      </c>
      <c r="AB287" s="68"/>
      <c r="AC287" s="493">
        <f>+abvfnd25!AH287</f>
        <v>122.66742833414756</v>
      </c>
      <c r="AD287" s="493">
        <f t="shared" si="50"/>
        <v>124.7920503161117</v>
      </c>
      <c r="AE287" s="494">
        <f t="shared" si="51"/>
        <v>2.1246219819641396</v>
      </c>
      <c r="AF287" s="657">
        <v>127</v>
      </c>
      <c r="AG287" s="547">
        <v>0</v>
      </c>
      <c r="AH287" s="493">
        <f t="shared" si="52"/>
        <v>122.66742833414756</v>
      </c>
      <c r="AI287" s="68"/>
      <c r="AJ287" s="68"/>
      <c r="AK287" s="458">
        <f>abvfnd25!AH287</f>
        <v>122.66742833414756</v>
      </c>
      <c r="AL287" s="455">
        <v>122.83538558162475</v>
      </c>
      <c r="AM287" s="458">
        <v>123.18652530751366</v>
      </c>
      <c r="AN287" s="458">
        <v>122.66742833414756</v>
      </c>
      <c r="AO287" s="456"/>
      <c r="AP287" s="493"/>
      <c r="AQ287" s="455"/>
      <c r="AR287" s="455"/>
      <c r="AS287" s="455"/>
      <c r="AT287" s="495">
        <f t="shared" si="53"/>
        <v>0</v>
      </c>
      <c r="AU287" s="455"/>
      <c r="AV287" s="498"/>
      <c r="AW287" s="499"/>
      <c r="AX287" s="500">
        <f t="shared" si="59"/>
        <v>0</v>
      </c>
      <c r="AY287" s="458"/>
      <c r="AZ287" s="459"/>
      <c r="BA287" s="459"/>
      <c r="BB287" s="459"/>
      <c r="BC287" s="453"/>
      <c r="BE287" s="460">
        <f t="shared" si="54"/>
        <v>-161.46587768914321</v>
      </c>
      <c r="BF287" s="453">
        <v>116.53412231085679</v>
      </c>
      <c r="BG287" s="488">
        <f t="shared" si="55"/>
        <v>-6.1333060232907712</v>
      </c>
      <c r="BH287" s="453">
        <v>116.53412231085679</v>
      </c>
      <c r="BI287" s="406">
        <f t="shared" si="56"/>
        <v>-6.1333060232907712</v>
      </c>
      <c r="BJ287" s="653"/>
      <c r="BK287" s="453"/>
      <c r="BL287" s="453">
        <v>116.53412231085679</v>
      </c>
      <c r="BM287" s="406">
        <f t="shared" si="57"/>
        <v>-6.1333060232907712</v>
      </c>
      <c r="BO287" s="453">
        <v>116.53412231085679</v>
      </c>
      <c r="BP287" s="406">
        <f t="shared" si="58"/>
        <v>-6.1333060232907712</v>
      </c>
      <c r="BR287" s="454"/>
    </row>
    <row r="288" spans="1:70" ht="11.25">
      <c r="A288" s="11">
        <v>279</v>
      </c>
      <c r="B288" s="69" t="s">
        <v>368</v>
      </c>
      <c r="C288" s="11">
        <v>0</v>
      </c>
      <c r="D288" s="492">
        <v>0</v>
      </c>
      <c r="E288" s="492">
        <v>0</v>
      </c>
      <c r="F288" s="492">
        <v>0</v>
      </c>
      <c r="G288" s="492">
        <v>0</v>
      </c>
      <c r="H288" s="492">
        <v>0</v>
      </c>
      <c r="I288" s="492">
        <v>0</v>
      </c>
      <c r="J288" s="492">
        <v>0</v>
      </c>
      <c r="K288" s="492">
        <v>0</v>
      </c>
      <c r="L288" s="492">
        <v>0</v>
      </c>
      <c r="M288" s="492">
        <v>0</v>
      </c>
      <c r="N288" s="492">
        <v>25000</v>
      </c>
      <c r="O288" s="492">
        <v>0</v>
      </c>
      <c r="P288" s="492">
        <v>0</v>
      </c>
      <c r="Q288" s="492">
        <v>0</v>
      </c>
      <c r="R288" s="492">
        <v>0</v>
      </c>
      <c r="S288" s="492">
        <v>0</v>
      </c>
      <c r="T288" s="68">
        <v>0</v>
      </c>
      <c r="U288" s="68">
        <v>25000</v>
      </c>
      <c r="V288" s="493">
        <v>0</v>
      </c>
      <c r="W288" s="68"/>
      <c r="X288" s="668">
        <v>671628.83000000007</v>
      </c>
      <c r="Y288" s="547">
        <v>671629</v>
      </c>
      <c r="Z288" s="68">
        <f t="shared" si="48"/>
        <v>0.16999999992549419</v>
      </c>
      <c r="AA288" s="68">
        <f t="shared" si="49"/>
        <v>0</v>
      </c>
      <c r="AB288" s="68"/>
      <c r="AC288" s="493">
        <f>+abvfnd25!AH288</f>
        <v>0</v>
      </c>
      <c r="AD288" s="493">
        <f t="shared" si="50"/>
        <v>0</v>
      </c>
      <c r="AE288" s="494">
        <f t="shared" si="51"/>
        <v>0</v>
      </c>
      <c r="AF288" s="657">
        <v>0</v>
      </c>
      <c r="AG288" s="547" t="s">
        <v>761</v>
      </c>
      <c r="AH288" s="493">
        <f t="shared" si="52"/>
        <v>0</v>
      </c>
      <c r="AI288" s="68"/>
      <c r="AJ288" s="68"/>
      <c r="AK288" s="458">
        <f>abvfnd25!AH288</f>
        <v>0</v>
      </c>
      <c r="AL288" s="455">
        <v>0</v>
      </c>
      <c r="AM288" s="458">
        <v>0</v>
      </c>
      <c r="AN288" s="458">
        <v>0</v>
      </c>
      <c r="AO288" s="456"/>
      <c r="AP288" s="493"/>
      <c r="AQ288" s="455"/>
      <c r="AR288" s="455"/>
      <c r="AS288" s="455"/>
      <c r="AT288" s="495">
        <f t="shared" si="53"/>
        <v>0</v>
      </c>
      <c r="AU288" s="455"/>
      <c r="AV288" s="498"/>
      <c r="AW288" s="499"/>
      <c r="AX288" s="500">
        <f t="shared" si="59"/>
        <v>0</v>
      </c>
      <c r="AY288" s="458"/>
      <c r="AZ288" s="459"/>
      <c r="BA288" s="459"/>
      <c r="BB288" s="459"/>
      <c r="BC288" s="453"/>
      <c r="BE288" s="460">
        <f t="shared" si="54"/>
        <v>-279</v>
      </c>
      <c r="BF288" s="453">
        <v>0</v>
      </c>
      <c r="BG288" s="488">
        <f t="shared" si="55"/>
        <v>0</v>
      </c>
      <c r="BH288" s="453">
        <v>0</v>
      </c>
      <c r="BI288" s="406">
        <f t="shared" si="56"/>
        <v>0</v>
      </c>
      <c r="BJ288" s="653"/>
      <c r="BK288" s="453"/>
      <c r="BL288" s="453">
        <v>0</v>
      </c>
      <c r="BM288" s="406">
        <f t="shared" si="57"/>
        <v>0</v>
      </c>
      <c r="BO288" s="453">
        <v>0</v>
      </c>
      <c r="BP288" s="406">
        <f t="shared" si="58"/>
        <v>0</v>
      </c>
      <c r="BR288" s="454"/>
    </row>
    <row r="289" spans="1:70" ht="11.25">
      <c r="A289" s="11">
        <v>280</v>
      </c>
      <c r="B289" s="69" t="s">
        <v>369</v>
      </c>
      <c r="C289" s="11">
        <v>0</v>
      </c>
      <c r="D289" s="492">
        <v>0</v>
      </c>
      <c r="E289" s="492">
        <v>0</v>
      </c>
      <c r="F289" s="492">
        <v>0</v>
      </c>
      <c r="G289" s="492">
        <v>0</v>
      </c>
      <c r="H289" s="492">
        <v>0</v>
      </c>
      <c r="I289" s="492">
        <v>0</v>
      </c>
      <c r="J289" s="492">
        <v>0</v>
      </c>
      <c r="K289" s="492">
        <v>0</v>
      </c>
      <c r="L289" s="492">
        <v>0</v>
      </c>
      <c r="M289" s="492">
        <v>0</v>
      </c>
      <c r="N289" s="492">
        <v>0</v>
      </c>
      <c r="O289" s="492">
        <v>0</v>
      </c>
      <c r="P289" s="492">
        <v>0</v>
      </c>
      <c r="Q289" s="492">
        <v>0</v>
      </c>
      <c r="R289" s="492">
        <v>0</v>
      </c>
      <c r="S289" s="492">
        <v>0</v>
      </c>
      <c r="T289" s="68">
        <v>0</v>
      </c>
      <c r="U289" s="68">
        <v>0</v>
      </c>
      <c r="V289" s="493">
        <v>0</v>
      </c>
      <c r="W289" s="68"/>
      <c r="X289" s="668">
        <v>34708.58</v>
      </c>
      <c r="Y289" s="547">
        <v>1484194.58</v>
      </c>
      <c r="Z289" s="68">
        <f t="shared" si="48"/>
        <v>1449486</v>
      </c>
      <c r="AA289" s="68">
        <f t="shared" si="49"/>
        <v>0</v>
      </c>
      <c r="AB289" s="68"/>
      <c r="AC289" s="493">
        <f>+abvfnd25!AH289</f>
        <v>0</v>
      </c>
      <c r="AD289" s="493">
        <f t="shared" si="50"/>
        <v>0</v>
      </c>
      <c r="AE289" s="494">
        <f t="shared" si="51"/>
        <v>0</v>
      </c>
      <c r="AF289" s="657">
        <v>0</v>
      </c>
      <c r="AG289" s="547" t="s">
        <v>761</v>
      </c>
      <c r="AH289" s="493">
        <f t="shared" si="52"/>
        <v>0</v>
      </c>
      <c r="AI289" s="68"/>
      <c r="AJ289" s="68"/>
      <c r="AK289" s="458">
        <f>abvfnd25!AH289</f>
        <v>0</v>
      </c>
      <c r="AL289" s="455">
        <v>0</v>
      </c>
      <c r="AM289" s="458">
        <v>0</v>
      </c>
      <c r="AN289" s="458">
        <v>0</v>
      </c>
      <c r="AO289" s="456"/>
      <c r="AP289" s="493"/>
      <c r="AQ289" s="455"/>
      <c r="AR289" s="455"/>
      <c r="AS289" s="455"/>
      <c r="AT289" s="495">
        <f t="shared" si="53"/>
        <v>0</v>
      </c>
      <c r="AU289" s="455"/>
      <c r="AV289" s="498"/>
      <c r="AW289" s="499"/>
      <c r="AX289" s="500">
        <f t="shared" si="59"/>
        <v>0</v>
      </c>
      <c r="AY289" s="458"/>
      <c r="AZ289" s="459"/>
      <c r="BA289" s="459"/>
      <c r="BB289" s="459"/>
      <c r="BC289" s="453"/>
      <c r="BE289" s="460">
        <f t="shared" si="54"/>
        <v>-280</v>
      </c>
      <c r="BF289" s="453">
        <v>0</v>
      </c>
      <c r="BG289" s="488">
        <f t="shared" si="55"/>
        <v>0</v>
      </c>
      <c r="BH289" s="453">
        <v>0</v>
      </c>
      <c r="BI289" s="406">
        <f t="shared" si="56"/>
        <v>0</v>
      </c>
      <c r="BJ289" s="653"/>
      <c r="BK289" s="453"/>
      <c r="BL289" s="453">
        <v>0</v>
      </c>
      <c r="BM289" s="406">
        <f t="shared" si="57"/>
        <v>0</v>
      </c>
      <c r="BO289" s="453">
        <v>0</v>
      </c>
      <c r="BP289" s="406">
        <f t="shared" si="58"/>
        <v>0</v>
      </c>
      <c r="BR289" s="454"/>
    </row>
    <row r="290" spans="1:70" ht="11.25">
      <c r="A290" s="11">
        <v>281</v>
      </c>
      <c r="B290" s="69" t="s">
        <v>370</v>
      </c>
      <c r="C290" s="11">
        <v>1</v>
      </c>
      <c r="D290" s="492">
        <v>20533499.987393901</v>
      </c>
      <c r="E290" s="492">
        <v>178158</v>
      </c>
      <c r="F290" s="492">
        <v>1550136</v>
      </c>
      <c r="G290" s="492">
        <v>7471073.0499999998</v>
      </c>
      <c r="H290" s="492">
        <v>0</v>
      </c>
      <c r="I290" s="492">
        <v>0</v>
      </c>
      <c r="J290" s="492">
        <v>10514239.754458699</v>
      </c>
      <c r="K290" s="492">
        <v>874888.47554131097</v>
      </c>
      <c r="L290" s="492">
        <v>0</v>
      </c>
      <c r="M290" s="492">
        <v>0</v>
      </c>
      <c r="N290" s="492">
        <v>0</v>
      </c>
      <c r="O290" s="492">
        <v>0</v>
      </c>
      <c r="P290" s="492">
        <v>0</v>
      </c>
      <c r="Q290" s="492">
        <v>0</v>
      </c>
      <c r="R290" s="492">
        <v>0</v>
      </c>
      <c r="S290" s="492">
        <v>0</v>
      </c>
      <c r="T290" s="68" t="s">
        <v>760</v>
      </c>
      <c r="U290" s="68">
        <v>41121995.267393909</v>
      </c>
      <c r="V290" s="493">
        <v>6.8509512027268835</v>
      </c>
      <c r="W290" s="68"/>
      <c r="X290" s="668">
        <v>600170350.39999998</v>
      </c>
      <c r="Y290" s="547">
        <v>600237748.75270057</v>
      </c>
      <c r="Z290" s="68">
        <f t="shared" si="48"/>
        <v>67398.352700591087</v>
      </c>
      <c r="AA290" s="68">
        <f t="shared" si="49"/>
        <v>4617.4282549592517</v>
      </c>
      <c r="AB290" s="68"/>
      <c r="AC290" s="493">
        <f>+abvfnd25!AH290</f>
        <v>100.17287860114324</v>
      </c>
      <c r="AD290" s="493">
        <f t="shared" si="50"/>
        <v>100.01046051748537</v>
      </c>
      <c r="AE290" s="494">
        <f t="shared" si="51"/>
        <v>-0.16241808365786881</v>
      </c>
      <c r="AF290" s="657">
        <v>4892</v>
      </c>
      <c r="AG290" s="547">
        <v>1</v>
      </c>
      <c r="AH290" s="493">
        <f t="shared" si="52"/>
        <v>100.01046051748537</v>
      </c>
      <c r="AI290" s="68"/>
      <c r="AJ290" s="68"/>
      <c r="AK290" s="458">
        <f>abvfnd25!AH290</f>
        <v>100.17287860114324</v>
      </c>
      <c r="AL290" s="455">
        <v>100.06382263000349</v>
      </c>
      <c r="AM290" s="458">
        <v>99.999999933352257</v>
      </c>
      <c r="AN290" s="458">
        <v>100.17287860114324</v>
      </c>
      <c r="AO290" s="456"/>
      <c r="AP290" s="493"/>
      <c r="AQ290" s="455"/>
      <c r="AR290" s="455"/>
      <c r="AS290" s="455"/>
      <c r="AT290" s="495">
        <f t="shared" si="53"/>
        <v>-0.16241808365786881</v>
      </c>
      <c r="AU290" s="455"/>
      <c r="AV290" s="498"/>
      <c r="AW290" s="499"/>
      <c r="AX290" s="500">
        <f t="shared" si="59"/>
        <v>0</v>
      </c>
      <c r="AY290" s="458"/>
      <c r="AZ290" s="459"/>
      <c r="BA290" s="459"/>
      <c r="BB290" s="459"/>
      <c r="BC290" s="453"/>
      <c r="BE290" s="460">
        <f t="shared" si="54"/>
        <v>-181.07620960129998</v>
      </c>
      <c r="BF290" s="453">
        <v>99.923790398700035</v>
      </c>
      <c r="BG290" s="488">
        <f t="shared" si="55"/>
        <v>-0.24908820244320395</v>
      </c>
      <c r="BH290" s="453">
        <v>99.923790398700035</v>
      </c>
      <c r="BI290" s="406">
        <f t="shared" si="56"/>
        <v>-8.6670118785335148E-2</v>
      </c>
      <c r="BJ290" s="653"/>
      <c r="BK290" s="453"/>
      <c r="BL290" s="453">
        <v>99.923790398700035</v>
      </c>
      <c r="BM290" s="406">
        <f t="shared" si="57"/>
        <v>-0.24908820244320395</v>
      </c>
      <c r="BO290" s="453">
        <v>99.923790398700035</v>
      </c>
      <c r="BP290" s="406">
        <f t="shared" si="58"/>
        <v>-8.6670118785335148E-2</v>
      </c>
      <c r="BR290" s="454"/>
    </row>
    <row r="291" spans="1:70" ht="11.25">
      <c r="A291" s="11">
        <v>282</v>
      </c>
      <c r="B291" s="69" t="s">
        <v>371</v>
      </c>
      <c r="C291" s="11">
        <v>0</v>
      </c>
      <c r="D291" s="492">
        <v>0</v>
      </c>
      <c r="E291" s="492">
        <v>0</v>
      </c>
      <c r="F291" s="492">
        <v>0</v>
      </c>
      <c r="G291" s="492">
        <v>0</v>
      </c>
      <c r="H291" s="492">
        <v>0</v>
      </c>
      <c r="I291" s="492">
        <v>0</v>
      </c>
      <c r="J291" s="492">
        <v>0</v>
      </c>
      <c r="K291" s="492">
        <v>0</v>
      </c>
      <c r="L291" s="492">
        <v>0</v>
      </c>
      <c r="M291" s="492">
        <v>0</v>
      </c>
      <c r="N291" s="492">
        <v>0</v>
      </c>
      <c r="O291" s="492">
        <v>0</v>
      </c>
      <c r="P291" s="492">
        <v>0</v>
      </c>
      <c r="Q291" s="492">
        <v>0</v>
      </c>
      <c r="R291" s="492">
        <v>0</v>
      </c>
      <c r="S291" s="492">
        <v>0</v>
      </c>
      <c r="T291" s="68">
        <v>0</v>
      </c>
      <c r="U291" s="68">
        <v>0</v>
      </c>
      <c r="V291" s="493">
        <v>0</v>
      </c>
      <c r="W291" s="68"/>
      <c r="X291" s="668">
        <v>0</v>
      </c>
      <c r="Y291" s="547">
        <v>15008719</v>
      </c>
      <c r="Z291" s="68">
        <f t="shared" si="48"/>
        <v>15008719</v>
      </c>
      <c r="AA291" s="68">
        <f t="shared" si="49"/>
        <v>0</v>
      </c>
      <c r="AB291" s="68"/>
      <c r="AC291" s="493">
        <f>+abvfnd25!AH291</f>
        <v>0</v>
      </c>
      <c r="AD291" s="493">
        <f t="shared" si="50"/>
        <v>0</v>
      </c>
      <c r="AE291" s="494">
        <f t="shared" si="51"/>
        <v>0</v>
      </c>
      <c r="AF291" s="657">
        <v>0</v>
      </c>
      <c r="AG291" s="547" t="s">
        <v>761</v>
      </c>
      <c r="AH291" s="493">
        <f t="shared" si="52"/>
        <v>0</v>
      </c>
      <c r="AI291" s="68"/>
      <c r="AJ291" s="68"/>
      <c r="AK291" s="458">
        <f>abvfnd25!AH291</f>
        <v>0</v>
      </c>
      <c r="AL291" s="455">
        <v>0</v>
      </c>
      <c r="AM291" s="458">
        <v>0</v>
      </c>
      <c r="AN291" s="458">
        <v>0</v>
      </c>
      <c r="AO291" s="456"/>
      <c r="AP291" s="493"/>
      <c r="AQ291" s="455"/>
      <c r="AR291" s="455"/>
      <c r="AS291" s="455"/>
      <c r="AT291" s="495">
        <f t="shared" si="53"/>
        <v>0</v>
      </c>
      <c r="AU291" s="455"/>
      <c r="AV291" s="498"/>
      <c r="AW291" s="499"/>
      <c r="AX291" s="500">
        <f t="shared" si="59"/>
        <v>0</v>
      </c>
      <c r="AY291" s="458"/>
      <c r="AZ291" s="459"/>
      <c r="BA291" s="459"/>
      <c r="BB291" s="459"/>
      <c r="BC291" s="453"/>
      <c r="BE291" s="460">
        <f t="shared" si="54"/>
        <v>-282</v>
      </c>
      <c r="BF291" s="453">
        <v>0</v>
      </c>
      <c r="BG291" s="488">
        <f t="shared" si="55"/>
        <v>0</v>
      </c>
      <c r="BH291" s="453">
        <v>0</v>
      </c>
      <c r="BI291" s="406">
        <f t="shared" si="56"/>
        <v>0</v>
      </c>
      <c r="BJ291" s="653"/>
      <c r="BK291" s="453"/>
      <c r="BL291" s="453">
        <v>0</v>
      </c>
      <c r="BM291" s="406">
        <f t="shared" si="57"/>
        <v>0</v>
      </c>
      <c r="BO291" s="453">
        <v>0</v>
      </c>
      <c r="BP291" s="406">
        <f t="shared" si="58"/>
        <v>0</v>
      </c>
      <c r="BR291" s="454"/>
    </row>
    <row r="292" spans="1:70" ht="11.25">
      <c r="A292" s="11">
        <v>283</v>
      </c>
      <c r="B292" s="69" t="s">
        <v>372</v>
      </c>
      <c r="C292" s="11">
        <v>0</v>
      </c>
      <c r="D292" s="492">
        <v>0</v>
      </c>
      <c r="E292" s="492">
        <v>0</v>
      </c>
      <c r="F292" s="492">
        <v>0</v>
      </c>
      <c r="G292" s="492">
        <v>0</v>
      </c>
      <c r="H292" s="492">
        <v>0</v>
      </c>
      <c r="I292" s="492">
        <v>0</v>
      </c>
      <c r="J292" s="492">
        <v>0</v>
      </c>
      <c r="K292" s="492">
        <v>0</v>
      </c>
      <c r="L292" s="492">
        <v>0</v>
      </c>
      <c r="M292" s="492">
        <v>0</v>
      </c>
      <c r="N292" s="492">
        <v>0</v>
      </c>
      <c r="O292" s="492">
        <v>0</v>
      </c>
      <c r="P292" s="492">
        <v>0</v>
      </c>
      <c r="Q292" s="492">
        <v>0</v>
      </c>
      <c r="R292" s="492">
        <v>0</v>
      </c>
      <c r="S292" s="492">
        <v>0</v>
      </c>
      <c r="T292" s="68">
        <v>0</v>
      </c>
      <c r="U292" s="68">
        <v>0</v>
      </c>
      <c r="V292" s="493">
        <v>0</v>
      </c>
      <c r="W292" s="68"/>
      <c r="X292" s="668">
        <v>0</v>
      </c>
      <c r="Y292" s="547">
        <v>0</v>
      </c>
      <c r="Z292" s="68">
        <f t="shared" si="48"/>
        <v>0</v>
      </c>
      <c r="AA292" s="68">
        <f t="shared" si="49"/>
        <v>0</v>
      </c>
      <c r="AB292" s="68"/>
      <c r="AC292" s="493">
        <f>+abvfnd25!AH292</f>
        <v>0</v>
      </c>
      <c r="AD292" s="493">
        <f t="shared" si="50"/>
        <v>0</v>
      </c>
      <c r="AE292" s="494">
        <f t="shared" si="51"/>
        <v>0</v>
      </c>
      <c r="AF292" s="657">
        <v>0</v>
      </c>
      <c r="AG292" s="547" t="s">
        <v>761</v>
      </c>
      <c r="AH292" s="493">
        <f t="shared" si="52"/>
        <v>0</v>
      </c>
      <c r="AI292" s="68"/>
      <c r="AJ292" s="68"/>
      <c r="AK292" s="458">
        <f>abvfnd25!AH292</f>
        <v>0</v>
      </c>
      <c r="AL292" s="455">
        <v>0</v>
      </c>
      <c r="AM292" s="458">
        <v>0</v>
      </c>
      <c r="AN292" s="458">
        <v>0</v>
      </c>
      <c r="AO292" s="456"/>
      <c r="AP292" s="493"/>
      <c r="AQ292" s="455"/>
      <c r="AR292" s="455"/>
      <c r="AS292" s="455"/>
      <c r="AT292" s="495">
        <f t="shared" si="53"/>
        <v>0</v>
      </c>
      <c r="AU292" s="455"/>
      <c r="AV292" s="498"/>
      <c r="AW292" s="499"/>
      <c r="AX292" s="500">
        <f t="shared" si="59"/>
        <v>0</v>
      </c>
      <c r="AY292" s="458"/>
      <c r="AZ292" s="459"/>
      <c r="BA292" s="459"/>
      <c r="BB292" s="459"/>
      <c r="BC292" s="453"/>
      <c r="BE292" s="460">
        <f t="shared" si="54"/>
        <v>-283</v>
      </c>
      <c r="BF292" s="453">
        <v>0</v>
      </c>
      <c r="BG292" s="488">
        <f t="shared" si="55"/>
        <v>0</v>
      </c>
      <c r="BH292" s="453">
        <v>0</v>
      </c>
      <c r="BI292" s="406">
        <f t="shared" si="56"/>
        <v>0</v>
      </c>
      <c r="BJ292" s="653"/>
      <c r="BK292" s="453"/>
      <c r="BL292" s="453">
        <v>0</v>
      </c>
      <c r="BM292" s="406">
        <f t="shared" si="57"/>
        <v>0</v>
      </c>
      <c r="BO292" s="453">
        <v>0</v>
      </c>
      <c r="BP292" s="406">
        <f t="shared" si="58"/>
        <v>0</v>
      </c>
      <c r="BR292" s="454"/>
    </row>
    <row r="293" spans="1:70" ht="11.25">
      <c r="A293" s="11">
        <v>284</v>
      </c>
      <c r="B293" s="69" t="s">
        <v>373</v>
      </c>
      <c r="C293" s="11">
        <v>1</v>
      </c>
      <c r="D293" s="492">
        <v>0</v>
      </c>
      <c r="E293" s="492">
        <v>200000</v>
      </c>
      <c r="F293" s="492">
        <v>0</v>
      </c>
      <c r="G293" s="492">
        <v>0</v>
      </c>
      <c r="H293" s="492">
        <v>0</v>
      </c>
      <c r="I293" s="492">
        <v>0</v>
      </c>
      <c r="J293" s="492">
        <v>1624411</v>
      </c>
      <c r="K293" s="492">
        <v>844726</v>
      </c>
      <c r="L293" s="492">
        <v>2691440</v>
      </c>
      <c r="M293" s="492">
        <v>0</v>
      </c>
      <c r="N293" s="492">
        <v>16437</v>
      </c>
      <c r="O293" s="492">
        <v>293135.71000000002</v>
      </c>
      <c r="P293" s="492">
        <v>0</v>
      </c>
      <c r="Q293" s="492">
        <v>0</v>
      </c>
      <c r="R293" s="492">
        <v>0</v>
      </c>
      <c r="S293" s="492">
        <v>0</v>
      </c>
      <c r="T293" s="68" t="s">
        <v>762</v>
      </c>
      <c r="U293" s="68">
        <v>5670149.71</v>
      </c>
      <c r="V293" s="493">
        <v>10.429785986756945</v>
      </c>
      <c r="W293" s="68"/>
      <c r="X293" s="668">
        <v>35320286.730629995</v>
      </c>
      <c r="Y293" s="547">
        <v>54364967.001236483</v>
      </c>
      <c r="Z293" s="68">
        <f t="shared" si="48"/>
        <v>19044680.270606488</v>
      </c>
      <c r="AA293" s="68">
        <f t="shared" si="49"/>
        <v>1986319.3940863803</v>
      </c>
      <c r="AB293" s="68"/>
      <c r="AC293" s="493">
        <f>+abvfnd25!AH293</f>
        <v>143.84661126929751</v>
      </c>
      <c r="AD293" s="493">
        <f t="shared" si="50"/>
        <v>148.29621290057923</v>
      </c>
      <c r="AE293" s="494">
        <f t="shared" si="51"/>
        <v>4.4496016312817233</v>
      </c>
      <c r="AF293" s="657">
        <v>215</v>
      </c>
      <c r="AG293" s="547">
        <v>1</v>
      </c>
      <c r="AH293" s="493">
        <f t="shared" si="52"/>
        <v>148.29621290057923</v>
      </c>
      <c r="AI293" s="68"/>
      <c r="AJ293" s="68"/>
      <c r="AK293" s="458">
        <f>abvfnd25!AH293</f>
        <v>143.84661126929751</v>
      </c>
      <c r="AL293" s="455">
        <v>145.57189777319428</v>
      </c>
      <c r="AM293" s="458">
        <v>139.88694545884186</v>
      </c>
      <c r="AN293" s="458">
        <v>143.84661126929751</v>
      </c>
      <c r="AO293" s="456"/>
      <c r="AP293" s="493"/>
      <c r="AQ293" s="455"/>
      <c r="AR293" s="455"/>
      <c r="AS293" s="455"/>
      <c r="AT293" s="495">
        <f t="shared" si="53"/>
        <v>4.4496016312817233</v>
      </c>
      <c r="AU293" s="455"/>
      <c r="AV293" s="498"/>
      <c r="AW293" s="499"/>
      <c r="AX293" s="500">
        <f t="shared" si="59"/>
        <v>0</v>
      </c>
      <c r="AY293" s="458"/>
      <c r="AZ293" s="459"/>
      <c r="BA293" s="459"/>
      <c r="BB293" s="459"/>
      <c r="BC293" s="453"/>
      <c r="BE293" s="460">
        <f t="shared" si="54"/>
        <v>-141.86122558542354</v>
      </c>
      <c r="BF293" s="453">
        <v>142.13877441457646</v>
      </c>
      <c r="BG293" s="488">
        <f t="shared" si="55"/>
        <v>-1.7078368547210516</v>
      </c>
      <c r="BH293" s="453">
        <v>142.13877441457646</v>
      </c>
      <c r="BI293" s="406">
        <f t="shared" si="56"/>
        <v>-6.1574384860027749</v>
      </c>
      <c r="BJ293" s="653"/>
      <c r="BK293" s="453"/>
      <c r="BL293" s="453">
        <v>142.13877441457646</v>
      </c>
      <c r="BM293" s="406">
        <f t="shared" si="57"/>
        <v>-1.7078368547210516</v>
      </c>
      <c r="BO293" s="453">
        <v>142.13877441457646</v>
      </c>
      <c r="BP293" s="406">
        <f t="shared" si="58"/>
        <v>-6.1574384860027749</v>
      </c>
      <c r="BR293" s="454"/>
    </row>
    <row r="294" spans="1:70" ht="11.25">
      <c r="A294" s="11">
        <v>285</v>
      </c>
      <c r="B294" s="69" t="s">
        <v>374</v>
      </c>
      <c r="C294" s="11">
        <v>1</v>
      </c>
      <c r="D294" s="492">
        <v>0</v>
      </c>
      <c r="E294" s="492">
        <v>0</v>
      </c>
      <c r="F294" s="492">
        <v>0</v>
      </c>
      <c r="G294" s="492">
        <v>0</v>
      </c>
      <c r="H294" s="492">
        <v>0</v>
      </c>
      <c r="I294" s="492">
        <v>0</v>
      </c>
      <c r="J294" s="492">
        <v>3136219</v>
      </c>
      <c r="K294" s="492">
        <v>960456</v>
      </c>
      <c r="L294" s="492">
        <v>2311112</v>
      </c>
      <c r="M294" s="492">
        <v>8739</v>
      </c>
      <c r="N294" s="492">
        <v>39252</v>
      </c>
      <c r="O294" s="492">
        <v>160850.9</v>
      </c>
      <c r="P294" s="492">
        <v>0</v>
      </c>
      <c r="Q294" s="492">
        <v>0</v>
      </c>
      <c r="R294" s="492">
        <v>0</v>
      </c>
      <c r="S294" s="492">
        <v>0</v>
      </c>
      <c r="T294" s="68" t="s">
        <v>762</v>
      </c>
      <c r="U294" s="68">
        <v>6616628.9000000004</v>
      </c>
      <c r="V294" s="493">
        <v>8.1573389974260362</v>
      </c>
      <c r="W294" s="68"/>
      <c r="X294" s="668">
        <v>65412011.168519996</v>
      </c>
      <c r="Y294" s="547">
        <v>81112589.560000002</v>
      </c>
      <c r="Z294" s="68">
        <f t="shared" si="48"/>
        <v>15700578.391480006</v>
      </c>
      <c r="AA294" s="68">
        <f t="shared" si="49"/>
        <v>1280749.403949644</v>
      </c>
      <c r="AB294" s="68"/>
      <c r="AC294" s="493">
        <f>+abvfnd25!AH294</f>
        <v>119.43638105260041</v>
      </c>
      <c r="AD294" s="493">
        <f t="shared" si="50"/>
        <v>122.04461952772063</v>
      </c>
      <c r="AE294" s="494">
        <f t="shared" si="51"/>
        <v>2.608238475120217</v>
      </c>
      <c r="AF294" s="657">
        <v>96</v>
      </c>
      <c r="AG294" s="547">
        <v>1</v>
      </c>
      <c r="AH294" s="493">
        <f t="shared" si="52"/>
        <v>122.04461952772063</v>
      </c>
      <c r="AI294" s="68"/>
      <c r="AJ294" s="68"/>
      <c r="AK294" s="458">
        <f>abvfnd25!AH294</f>
        <v>119.43638105260041</v>
      </c>
      <c r="AL294" s="455">
        <v>118.90496972081337</v>
      </c>
      <c r="AM294" s="458">
        <v>117.1269512121337</v>
      </c>
      <c r="AN294" s="458">
        <v>119.43638105260041</v>
      </c>
      <c r="AO294" s="456"/>
      <c r="AP294" s="493"/>
      <c r="AQ294" s="455"/>
      <c r="AR294" s="455"/>
      <c r="AS294" s="455"/>
      <c r="AT294" s="495">
        <f t="shared" si="53"/>
        <v>2.608238475120217</v>
      </c>
      <c r="AU294" s="455"/>
      <c r="AV294" s="498"/>
      <c r="AW294" s="499"/>
      <c r="AX294" s="500">
        <f t="shared" si="59"/>
        <v>0</v>
      </c>
      <c r="AY294" s="458"/>
      <c r="AZ294" s="459"/>
      <c r="BA294" s="459"/>
      <c r="BB294" s="459"/>
      <c r="BC294" s="453"/>
      <c r="BE294" s="460">
        <f t="shared" si="54"/>
        <v>-166.09503027918663</v>
      </c>
      <c r="BF294" s="453">
        <v>118.90496972081337</v>
      </c>
      <c r="BG294" s="488">
        <f t="shared" si="55"/>
        <v>-0.53141133178704081</v>
      </c>
      <c r="BH294" s="453">
        <v>118.90496972081337</v>
      </c>
      <c r="BI294" s="406">
        <f t="shared" si="56"/>
        <v>-3.1396498069072578</v>
      </c>
      <c r="BJ294" s="653"/>
      <c r="BK294" s="453"/>
      <c r="BL294" s="453">
        <v>118.90496972081337</v>
      </c>
      <c r="BM294" s="406">
        <f t="shared" si="57"/>
        <v>-0.53141133178704081</v>
      </c>
      <c r="BO294" s="453">
        <v>118.90496972081337</v>
      </c>
      <c r="BP294" s="406">
        <f t="shared" si="58"/>
        <v>-3.1396498069072578</v>
      </c>
      <c r="BR294" s="454"/>
    </row>
    <row r="295" spans="1:70" ht="11.25">
      <c r="A295" s="11">
        <v>286</v>
      </c>
      <c r="B295" s="69" t="s">
        <v>375</v>
      </c>
      <c r="C295" s="11">
        <v>0</v>
      </c>
      <c r="D295" s="492">
        <v>0</v>
      </c>
      <c r="E295" s="492">
        <v>0</v>
      </c>
      <c r="F295" s="492">
        <v>0</v>
      </c>
      <c r="G295" s="492">
        <v>0</v>
      </c>
      <c r="H295" s="492">
        <v>0</v>
      </c>
      <c r="I295" s="492">
        <v>0</v>
      </c>
      <c r="J295" s="492">
        <v>0</v>
      </c>
      <c r="K295" s="492">
        <v>0</v>
      </c>
      <c r="L295" s="492">
        <v>0</v>
      </c>
      <c r="M295" s="492">
        <v>0</v>
      </c>
      <c r="N295" s="492">
        <v>0</v>
      </c>
      <c r="O295" s="492">
        <v>0</v>
      </c>
      <c r="P295" s="492">
        <v>0</v>
      </c>
      <c r="Q295" s="492">
        <v>0</v>
      </c>
      <c r="R295" s="492">
        <v>0</v>
      </c>
      <c r="S295" s="492">
        <v>0</v>
      </c>
      <c r="T295" s="68">
        <v>0</v>
      </c>
      <c r="U295" s="68">
        <v>0</v>
      </c>
      <c r="V295" s="493">
        <v>0</v>
      </c>
      <c r="W295" s="68"/>
      <c r="X295" s="668">
        <v>0</v>
      </c>
      <c r="Y295" s="547">
        <v>0</v>
      </c>
      <c r="Z295" s="68">
        <f t="shared" si="48"/>
        <v>0</v>
      </c>
      <c r="AA295" s="68">
        <f t="shared" si="49"/>
        <v>0</v>
      </c>
      <c r="AB295" s="68"/>
      <c r="AC295" s="493">
        <f>+abvfnd25!AH295</f>
        <v>0</v>
      </c>
      <c r="AD295" s="493">
        <f t="shared" si="50"/>
        <v>0</v>
      </c>
      <c r="AE295" s="494">
        <f t="shared" si="51"/>
        <v>0</v>
      </c>
      <c r="AF295" s="657">
        <v>0</v>
      </c>
      <c r="AG295" s="547" t="s">
        <v>761</v>
      </c>
      <c r="AH295" s="493">
        <f t="shared" si="52"/>
        <v>0</v>
      </c>
      <c r="AI295" s="68"/>
      <c r="AJ295" s="68"/>
      <c r="AK295" s="458">
        <f>abvfnd25!AH295</f>
        <v>0</v>
      </c>
      <c r="AL295" s="455">
        <v>0</v>
      </c>
      <c r="AM295" s="458">
        <v>0</v>
      </c>
      <c r="AN295" s="458">
        <v>0</v>
      </c>
      <c r="AO295" s="456"/>
      <c r="AP295" s="493"/>
      <c r="AQ295" s="455"/>
      <c r="AR295" s="455"/>
      <c r="AS295" s="455"/>
      <c r="AT295" s="495">
        <f t="shared" si="53"/>
        <v>0</v>
      </c>
      <c r="AU295" s="455"/>
      <c r="AV295" s="498"/>
      <c r="AW295" s="499"/>
      <c r="AX295" s="500">
        <f t="shared" si="59"/>
        <v>0</v>
      </c>
      <c r="AY295" s="458"/>
      <c r="AZ295" s="459"/>
      <c r="BA295" s="459"/>
      <c r="BB295" s="459"/>
      <c r="BC295" s="453"/>
      <c r="BE295" s="460">
        <f t="shared" si="54"/>
        <v>-286</v>
      </c>
      <c r="BF295" s="453">
        <v>0</v>
      </c>
      <c r="BG295" s="488">
        <f t="shared" si="55"/>
        <v>0</v>
      </c>
      <c r="BH295" s="453">
        <v>0</v>
      </c>
      <c r="BI295" s="406">
        <f t="shared" si="56"/>
        <v>0</v>
      </c>
      <c r="BJ295" s="653"/>
      <c r="BK295" s="453"/>
      <c r="BL295" s="453">
        <v>0</v>
      </c>
      <c r="BM295" s="406">
        <f t="shared" si="57"/>
        <v>0</v>
      </c>
      <c r="BO295" s="453">
        <v>0</v>
      </c>
      <c r="BP295" s="406">
        <f t="shared" si="58"/>
        <v>0</v>
      </c>
      <c r="BR295" s="454"/>
    </row>
    <row r="296" spans="1:70" ht="11.25">
      <c r="A296" s="11">
        <v>287</v>
      </c>
      <c r="B296" s="69" t="s">
        <v>376</v>
      </c>
      <c r="C296" s="11">
        <v>1</v>
      </c>
      <c r="D296" s="492">
        <v>0</v>
      </c>
      <c r="E296" s="492">
        <v>598440</v>
      </c>
      <c r="F296" s="492">
        <v>0</v>
      </c>
      <c r="G296" s="492">
        <v>0</v>
      </c>
      <c r="H296" s="492">
        <v>0</v>
      </c>
      <c r="I296" s="492">
        <v>0</v>
      </c>
      <c r="J296" s="492">
        <v>965170</v>
      </c>
      <c r="K296" s="492">
        <v>244250</v>
      </c>
      <c r="L296" s="492">
        <v>299122</v>
      </c>
      <c r="M296" s="492">
        <v>0</v>
      </c>
      <c r="N296" s="492">
        <v>5635</v>
      </c>
      <c r="O296" s="492">
        <v>35666.120000000003</v>
      </c>
      <c r="P296" s="492">
        <v>0</v>
      </c>
      <c r="Q296" s="492">
        <v>0</v>
      </c>
      <c r="R296" s="492">
        <v>0</v>
      </c>
      <c r="S296" s="492">
        <v>0</v>
      </c>
      <c r="T296" s="68" t="s">
        <v>762</v>
      </c>
      <c r="U296" s="68">
        <v>2148283.12</v>
      </c>
      <c r="V296" s="493">
        <v>13.266457175457308</v>
      </c>
      <c r="W296" s="68"/>
      <c r="X296" s="668">
        <v>10928183.49</v>
      </c>
      <c r="Y296" s="547">
        <v>16193344.550000001</v>
      </c>
      <c r="Z296" s="68">
        <f t="shared" si="48"/>
        <v>5265161.0600000005</v>
      </c>
      <c r="AA296" s="68">
        <f t="shared" si="49"/>
        <v>698500.33724375407</v>
      </c>
      <c r="AB296" s="68"/>
      <c r="AC296" s="493">
        <f>+abvfnd25!AH296</f>
        <v>130.29695022138586</v>
      </c>
      <c r="AD296" s="493">
        <f t="shared" si="50"/>
        <v>141.78792135888858</v>
      </c>
      <c r="AE296" s="494">
        <f t="shared" si="51"/>
        <v>11.490971137502726</v>
      </c>
      <c r="AF296" s="657">
        <v>26</v>
      </c>
      <c r="AG296" s="547">
        <v>1</v>
      </c>
      <c r="AH296" s="493">
        <f t="shared" si="52"/>
        <v>141.78792135888858</v>
      </c>
      <c r="AI296" s="68"/>
      <c r="AJ296" s="68"/>
      <c r="AK296" s="458">
        <f>abvfnd25!AH296</f>
        <v>130.29695022138586</v>
      </c>
      <c r="AL296" s="455">
        <v>130.65529256724392</v>
      </c>
      <c r="AM296" s="458">
        <v>140.10690816445253</v>
      </c>
      <c r="AN296" s="458">
        <v>130.29695022138586</v>
      </c>
      <c r="AO296" s="456"/>
      <c r="AP296" s="493"/>
      <c r="AQ296" s="455"/>
      <c r="AR296" s="455"/>
      <c r="AS296" s="455"/>
      <c r="AT296" s="495">
        <f t="shared" si="53"/>
        <v>11.490971137502726</v>
      </c>
      <c r="AU296" s="455"/>
      <c r="AV296" s="498"/>
      <c r="AW296" s="499"/>
      <c r="AX296" s="500">
        <f t="shared" si="59"/>
        <v>0</v>
      </c>
      <c r="AY296" s="458"/>
      <c r="AZ296" s="459"/>
      <c r="BA296" s="459"/>
      <c r="BB296" s="459"/>
      <c r="BC296" s="453"/>
      <c r="BE296" s="460">
        <f t="shared" si="54"/>
        <v>-151.5470996532128</v>
      </c>
      <c r="BF296" s="453">
        <v>135.4529003467872</v>
      </c>
      <c r="BG296" s="488">
        <f t="shared" si="55"/>
        <v>5.1559501254013469</v>
      </c>
      <c r="BH296" s="453">
        <v>135.4529003467872</v>
      </c>
      <c r="BI296" s="406">
        <f t="shared" si="56"/>
        <v>-6.3350210121013788</v>
      </c>
      <c r="BJ296" s="653"/>
      <c r="BK296" s="453"/>
      <c r="BL296" s="453">
        <v>135.4529003467872</v>
      </c>
      <c r="BM296" s="406">
        <f t="shared" si="57"/>
        <v>5.1559501254013469</v>
      </c>
      <c r="BO296" s="453">
        <v>135.4529003467872</v>
      </c>
      <c r="BP296" s="406">
        <f t="shared" si="58"/>
        <v>-6.3350210121013788</v>
      </c>
      <c r="BR296" s="454"/>
    </row>
    <row r="297" spans="1:70" ht="11.25">
      <c r="A297" s="11">
        <v>288</v>
      </c>
      <c r="B297" s="69" t="s">
        <v>377</v>
      </c>
      <c r="C297" s="11">
        <v>1</v>
      </c>
      <c r="D297" s="492">
        <v>0</v>
      </c>
      <c r="E297" s="492">
        <v>0</v>
      </c>
      <c r="F297" s="492">
        <v>0</v>
      </c>
      <c r="G297" s="492">
        <v>0</v>
      </c>
      <c r="H297" s="492">
        <v>0</v>
      </c>
      <c r="I297" s="492">
        <v>0</v>
      </c>
      <c r="J297" s="492">
        <v>0</v>
      </c>
      <c r="K297" s="492">
        <v>0</v>
      </c>
      <c r="L297" s="492">
        <v>0</v>
      </c>
      <c r="M297" s="492">
        <v>0</v>
      </c>
      <c r="N297" s="492">
        <v>0</v>
      </c>
      <c r="O297" s="492">
        <v>0</v>
      </c>
      <c r="P297" s="492">
        <v>0</v>
      </c>
      <c r="Q297" s="492">
        <v>0</v>
      </c>
      <c r="R297" s="492">
        <v>0</v>
      </c>
      <c r="S297" s="492">
        <v>0</v>
      </c>
      <c r="T297" s="68" t="s">
        <v>762</v>
      </c>
      <c r="U297" s="68">
        <v>0</v>
      </c>
      <c r="V297" s="493">
        <v>0</v>
      </c>
      <c r="W297" s="68"/>
      <c r="X297" s="668">
        <v>30743352.286760002</v>
      </c>
      <c r="Y297" s="547">
        <v>55068904</v>
      </c>
      <c r="Z297" s="68">
        <f t="shared" si="48"/>
        <v>24325551.713239998</v>
      </c>
      <c r="AA297" s="68">
        <f t="shared" si="49"/>
        <v>0</v>
      </c>
      <c r="AB297" s="68"/>
      <c r="AC297" s="493">
        <f>+abvfnd25!AH297</f>
        <v>176.67100954739709</v>
      </c>
      <c r="AD297" s="493">
        <f t="shared" si="50"/>
        <v>179.12459085900042</v>
      </c>
      <c r="AE297" s="494">
        <f t="shared" si="51"/>
        <v>2.4535813116033296</v>
      </c>
      <c r="AF297" s="657">
        <v>2</v>
      </c>
      <c r="AG297" s="547">
        <v>0</v>
      </c>
      <c r="AH297" s="493">
        <f t="shared" si="52"/>
        <v>176.67100954739709</v>
      </c>
      <c r="AI297" s="68"/>
      <c r="AJ297" s="68"/>
      <c r="AK297" s="458">
        <f>abvfnd25!AH297</f>
        <v>176.67100954739709</v>
      </c>
      <c r="AL297" s="455">
        <v>176.41602429425711</v>
      </c>
      <c r="AM297" s="458">
        <v>175.46684812319114</v>
      </c>
      <c r="AN297" s="458">
        <v>176.67100954739709</v>
      </c>
      <c r="AO297" s="456"/>
      <c r="AP297" s="493"/>
      <c r="AQ297" s="455"/>
      <c r="AR297" s="455"/>
      <c r="AS297" s="455"/>
      <c r="AT297" s="495">
        <f t="shared" si="53"/>
        <v>0</v>
      </c>
      <c r="AU297" s="455"/>
      <c r="AV297" s="498"/>
      <c r="AW297" s="499"/>
      <c r="AX297" s="500">
        <f t="shared" si="59"/>
        <v>0</v>
      </c>
      <c r="AY297" s="458"/>
      <c r="AZ297" s="459"/>
      <c r="BA297" s="459"/>
      <c r="BB297" s="459"/>
      <c r="BC297" s="453"/>
      <c r="BE297" s="460">
        <f t="shared" si="54"/>
        <v>-111.58397570574289</v>
      </c>
      <c r="BF297" s="453">
        <v>176.41602429425711</v>
      </c>
      <c r="BG297" s="488">
        <f t="shared" si="55"/>
        <v>-0.25498525313997789</v>
      </c>
      <c r="BH297" s="453">
        <v>176.41602429425711</v>
      </c>
      <c r="BI297" s="406">
        <f t="shared" si="56"/>
        <v>-0.25498525313997789</v>
      </c>
      <c r="BJ297" s="653"/>
      <c r="BK297" s="453"/>
      <c r="BL297" s="453">
        <v>176.41602429425711</v>
      </c>
      <c r="BM297" s="406">
        <f t="shared" si="57"/>
        <v>-0.25498525313997789</v>
      </c>
      <c r="BO297" s="453">
        <v>176.41602429425711</v>
      </c>
      <c r="BP297" s="406">
        <f t="shared" si="58"/>
        <v>-0.25498525313997789</v>
      </c>
      <c r="BR297" s="454"/>
    </row>
    <row r="298" spans="1:70" ht="11.25">
      <c r="A298" s="11">
        <v>289</v>
      </c>
      <c r="B298" s="69" t="s">
        <v>378</v>
      </c>
      <c r="C298" s="11">
        <v>1</v>
      </c>
      <c r="D298" s="492">
        <v>0</v>
      </c>
      <c r="E298" s="492">
        <v>70000</v>
      </c>
      <c r="F298" s="492">
        <v>0</v>
      </c>
      <c r="G298" s="492">
        <v>0</v>
      </c>
      <c r="H298" s="492">
        <v>0</v>
      </c>
      <c r="I298" s="492">
        <v>0</v>
      </c>
      <c r="J298" s="492">
        <v>0</v>
      </c>
      <c r="K298" s="492">
        <v>0</v>
      </c>
      <c r="L298" s="492">
        <v>75293</v>
      </c>
      <c r="M298" s="492">
        <v>0</v>
      </c>
      <c r="N298" s="492">
        <v>73120</v>
      </c>
      <c r="O298" s="492">
        <v>1725.92</v>
      </c>
      <c r="P298" s="492">
        <v>0</v>
      </c>
      <c r="Q298" s="492">
        <v>0</v>
      </c>
      <c r="R298" s="492">
        <v>0</v>
      </c>
      <c r="S298" s="492">
        <v>0</v>
      </c>
      <c r="T298" s="68" t="s">
        <v>762</v>
      </c>
      <c r="U298" s="68">
        <v>220138.92</v>
      </c>
      <c r="V298" s="493">
        <v>4.5392959167417413</v>
      </c>
      <c r="W298" s="68"/>
      <c r="X298" s="668">
        <v>2093428.05</v>
      </c>
      <c r="Y298" s="547">
        <v>4849626.9914479023</v>
      </c>
      <c r="Z298" s="68">
        <f t="shared" si="48"/>
        <v>2756198.9414479025</v>
      </c>
      <c r="AA298" s="68">
        <f t="shared" si="49"/>
        <v>125112.02600642374</v>
      </c>
      <c r="AB298" s="68"/>
      <c r="AC298" s="493">
        <f>+abvfnd25!AH298</f>
        <v>211.59248259177389</v>
      </c>
      <c r="AD298" s="493">
        <f t="shared" si="50"/>
        <v>225.68317862376395</v>
      </c>
      <c r="AE298" s="494">
        <f t="shared" si="51"/>
        <v>14.090696031990063</v>
      </c>
      <c r="AF298" s="657">
        <v>0</v>
      </c>
      <c r="AG298" s="547">
        <v>1</v>
      </c>
      <c r="AH298" s="493">
        <f t="shared" si="52"/>
        <v>225.68317862376395</v>
      </c>
      <c r="AI298" s="68"/>
      <c r="AJ298" s="68"/>
      <c r="AK298" s="458">
        <f>abvfnd25!AH298</f>
        <v>211.59248259177389</v>
      </c>
      <c r="AL298" s="455">
        <v>212.05312924277956</v>
      </c>
      <c r="AM298" s="458">
        <v>215.62037041813241</v>
      </c>
      <c r="AN298" s="458">
        <v>211.59248259177389</v>
      </c>
      <c r="AO298" s="456"/>
      <c r="AP298" s="493"/>
      <c r="AQ298" s="455"/>
      <c r="AR298" s="455"/>
      <c r="AS298" s="455"/>
      <c r="AT298" s="495">
        <f t="shared" si="53"/>
        <v>14.090696031990063</v>
      </c>
      <c r="AU298" s="455"/>
      <c r="AV298" s="498"/>
      <c r="AW298" s="499"/>
      <c r="AX298" s="500">
        <f t="shared" si="59"/>
        <v>0</v>
      </c>
      <c r="AY298" s="458"/>
      <c r="AZ298" s="459"/>
      <c r="BA298" s="459"/>
      <c r="BB298" s="459"/>
      <c r="BC298" s="453"/>
      <c r="BE298" s="460">
        <f t="shared" si="54"/>
        <v>-77.997871819458055</v>
      </c>
      <c r="BF298" s="453">
        <v>211.00212818054194</v>
      </c>
      <c r="BG298" s="488">
        <f t="shared" si="55"/>
        <v>-0.59035441123194232</v>
      </c>
      <c r="BH298" s="453">
        <v>211.00212818054194</v>
      </c>
      <c r="BI298" s="406">
        <f t="shared" si="56"/>
        <v>-14.681050443222006</v>
      </c>
      <c r="BJ298" s="653"/>
      <c r="BK298" s="453"/>
      <c r="BL298" s="453">
        <v>211.00212818054194</v>
      </c>
      <c r="BM298" s="406">
        <f t="shared" si="57"/>
        <v>-0.59035441123194232</v>
      </c>
      <c r="BO298" s="453">
        <v>211.00212818054194</v>
      </c>
      <c r="BP298" s="406">
        <f t="shared" si="58"/>
        <v>-14.681050443222006</v>
      </c>
      <c r="BR298" s="454"/>
    </row>
    <row r="299" spans="1:70" ht="11.25">
      <c r="A299" s="11">
        <v>290</v>
      </c>
      <c r="B299" s="69" t="s">
        <v>379</v>
      </c>
      <c r="C299" s="11">
        <v>1</v>
      </c>
      <c r="D299" s="492">
        <v>0</v>
      </c>
      <c r="E299" s="492">
        <v>156290.39000000001</v>
      </c>
      <c r="F299" s="492">
        <v>0</v>
      </c>
      <c r="G299" s="492">
        <v>0</v>
      </c>
      <c r="H299" s="492">
        <v>0</v>
      </c>
      <c r="I299" s="492">
        <v>0</v>
      </c>
      <c r="J299" s="492">
        <v>25950.73</v>
      </c>
      <c r="K299" s="492">
        <v>336331.97</v>
      </c>
      <c r="L299" s="492">
        <v>525000</v>
      </c>
      <c r="M299" s="492">
        <v>20468</v>
      </c>
      <c r="N299" s="492">
        <v>128493</v>
      </c>
      <c r="O299" s="492">
        <v>2799.23</v>
      </c>
      <c r="P299" s="492">
        <v>0</v>
      </c>
      <c r="Q299" s="492">
        <v>0</v>
      </c>
      <c r="R299" s="492">
        <v>0</v>
      </c>
      <c r="S299" s="492">
        <v>0</v>
      </c>
      <c r="T299" s="68" t="s">
        <v>760</v>
      </c>
      <c r="U299" s="68">
        <v>1195333.3199999998</v>
      </c>
      <c r="V299" s="493">
        <v>4.9139045796769674</v>
      </c>
      <c r="W299" s="68"/>
      <c r="X299" s="668">
        <v>17087859.710000001</v>
      </c>
      <c r="Y299" s="547">
        <v>24325529.741535585</v>
      </c>
      <c r="Z299" s="68">
        <f t="shared" si="48"/>
        <v>7237670.0315355845</v>
      </c>
      <c r="AA299" s="68">
        <f t="shared" si="49"/>
        <v>355652.19914153451</v>
      </c>
      <c r="AB299" s="68"/>
      <c r="AC299" s="493">
        <f>+abvfnd25!AH299</f>
        <v>133.74068022178426</v>
      </c>
      <c r="AD299" s="493">
        <f t="shared" si="50"/>
        <v>140.27431140698457</v>
      </c>
      <c r="AE299" s="494">
        <f t="shared" si="51"/>
        <v>6.5336311852003064</v>
      </c>
      <c r="AF299" s="657">
        <v>2</v>
      </c>
      <c r="AG299" s="547">
        <v>1</v>
      </c>
      <c r="AH299" s="493">
        <f t="shared" si="52"/>
        <v>140.27431140698457</v>
      </c>
      <c r="AI299" s="68"/>
      <c r="AJ299" s="68"/>
      <c r="AK299" s="458">
        <f>abvfnd25!AH299</f>
        <v>133.74068022178426</v>
      </c>
      <c r="AL299" s="455">
        <v>133.62155406032358</v>
      </c>
      <c r="AM299" s="458">
        <v>135.7019537211844</v>
      </c>
      <c r="AN299" s="458">
        <v>133.74068022178426</v>
      </c>
      <c r="AO299" s="456"/>
      <c r="AP299" s="493"/>
      <c r="AQ299" s="455"/>
      <c r="AR299" s="455"/>
      <c r="AS299" s="455"/>
      <c r="AT299" s="495">
        <f t="shared" si="53"/>
        <v>6.5336311852003064</v>
      </c>
      <c r="AU299" s="455"/>
      <c r="AV299" s="498"/>
      <c r="AW299" s="499"/>
      <c r="AX299" s="500">
        <f t="shared" si="59"/>
        <v>0</v>
      </c>
      <c r="AY299" s="458"/>
      <c r="AZ299" s="459"/>
      <c r="BA299" s="459"/>
      <c r="BB299" s="459"/>
      <c r="BC299" s="453"/>
      <c r="BE299" s="460">
        <f t="shared" si="54"/>
        <v>-150.40762043160791</v>
      </c>
      <c r="BF299" s="453">
        <v>139.59237956839209</v>
      </c>
      <c r="BG299" s="488">
        <f t="shared" si="55"/>
        <v>5.8516993466078304</v>
      </c>
      <c r="BH299" s="453">
        <v>139.59237956839209</v>
      </c>
      <c r="BI299" s="406">
        <f t="shared" si="56"/>
        <v>-0.68193183859247597</v>
      </c>
      <c r="BJ299" s="653"/>
      <c r="BK299" s="453"/>
      <c r="BL299" s="453">
        <v>139.59237956839209</v>
      </c>
      <c r="BM299" s="406">
        <f t="shared" si="57"/>
        <v>5.8516993466078304</v>
      </c>
      <c r="BO299" s="453">
        <v>139.59237956839209</v>
      </c>
      <c r="BP299" s="406">
        <f t="shared" si="58"/>
        <v>-0.68193183859247597</v>
      </c>
      <c r="BR299" s="454"/>
    </row>
    <row r="300" spans="1:70" ht="11.25">
      <c r="A300" s="11">
        <v>291</v>
      </c>
      <c r="B300" s="69" t="s">
        <v>380</v>
      </c>
      <c r="C300" s="11">
        <v>1</v>
      </c>
      <c r="D300" s="492">
        <v>0</v>
      </c>
      <c r="E300" s="492">
        <v>0</v>
      </c>
      <c r="F300" s="492">
        <v>0</v>
      </c>
      <c r="G300" s="492">
        <v>0</v>
      </c>
      <c r="H300" s="492">
        <v>0</v>
      </c>
      <c r="I300" s="492">
        <v>0</v>
      </c>
      <c r="J300" s="492">
        <v>1212381</v>
      </c>
      <c r="K300" s="492">
        <v>773550</v>
      </c>
      <c r="L300" s="492">
        <v>1592289</v>
      </c>
      <c r="M300" s="492">
        <v>0</v>
      </c>
      <c r="N300" s="492">
        <v>30337</v>
      </c>
      <c r="O300" s="492">
        <v>77331.87</v>
      </c>
      <c r="P300" s="492">
        <v>0</v>
      </c>
      <c r="Q300" s="492">
        <v>0</v>
      </c>
      <c r="R300" s="492">
        <v>0</v>
      </c>
      <c r="S300" s="492">
        <v>0</v>
      </c>
      <c r="T300" s="68" t="s">
        <v>762</v>
      </c>
      <c r="U300" s="68">
        <v>3685888.87</v>
      </c>
      <c r="V300" s="493">
        <v>9.0289193756735688</v>
      </c>
      <c r="W300" s="68"/>
      <c r="X300" s="668">
        <v>28287967.390000001</v>
      </c>
      <c r="Y300" s="547">
        <v>40823145.236303851</v>
      </c>
      <c r="Z300" s="68">
        <f t="shared" si="48"/>
        <v>12535177.84630385</v>
      </c>
      <c r="AA300" s="68">
        <f t="shared" si="49"/>
        <v>1131791.1013400692</v>
      </c>
      <c r="AB300" s="68"/>
      <c r="AC300" s="493">
        <f>+abvfnd25!AH300</f>
        <v>139.51348080612053</v>
      </c>
      <c r="AD300" s="493">
        <f t="shared" si="50"/>
        <v>140.31179259982801</v>
      </c>
      <c r="AE300" s="494">
        <f t="shared" si="51"/>
        <v>0.79831179370748373</v>
      </c>
      <c r="AF300" s="657">
        <v>44</v>
      </c>
      <c r="AG300" s="547">
        <v>1</v>
      </c>
      <c r="AH300" s="493">
        <f t="shared" si="52"/>
        <v>140.31179259982801</v>
      </c>
      <c r="AI300" s="68"/>
      <c r="AJ300" s="68"/>
      <c r="AK300" s="458">
        <f>abvfnd25!AH300</f>
        <v>139.51348080612053</v>
      </c>
      <c r="AL300" s="455">
        <v>140.70292751686566</v>
      </c>
      <c r="AM300" s="458">
        <v>138.21762067622811</v>
      </c>
      <c r="AN300" s="458">
        <v>139.51348080612053</v>
      </c>
      <c r="AO300" s="456"/>
      <c r="AP300" s="493"/>
      <c r="AQ300" s="455"/>
      <c r="AR300" s="455"/>
      <c r="AS300" s="455"/>
      <c r="AT300" s="495">
        <f t="shared" si="53"/>
        <v>0.79831179370748373</v>
      </c>
      <c r="AU300" s="455"/>
      <c r="AV300" s="498"/>
      <c r="AW300" s="499"/>
      <c r="AX300" s="500">
        <f t="shared" si="59"/>
        <v>0</v>
      </c>
      <c r="AY300" s="458"/>
      <c r="AZ300" s="459"/>
      <c r="BA300" s="459"/>
      <c r="BB300" s="459"/>
      <c r="BC300" s="453"/>
      <c r="BE300" s="460">
        <f t="shared" si="54"/>
        <v>-156.49896412644952</v>
      </c>
      <c r="BF300" s="453">
        <v>134.50103587355048</v>
      </c>
      <c r="BG300" s="488">
        <f t="shared" si="55"/>
        <v>-5.0124449325700482</v>
      </c>
      <c r="BH300" s="453">
        <v>134.50103587355048</v>
      </c>
      <c r="BI300" s="406">
        <f t="shared" si="56"/>
        <v>-5.8107567262775319</v>
      </c>
      <c r="BJ300" s="653"/>
      <c r="BK300" s="453"/>
      <c r="BL300" s="453">
        <v>134.50103587355048</v>
      </c>
      <c r="BM300" s="406">
        <f t="shared" si="57"/>
        <v>-5.0124449325700482</v>
      </c>
      <c r="BO300" s="453">
        <v>134.50103587355048</v>
      </c>
      <c r="BP300" s="406">
        <f t="shared" si="58"/>
        <v>-5.8107567262775319</v>
      </c>
      <c r="BR300" s="454"/>
    </row>
    <row r="301" spans="1:70" ht="11.25">
      <c r="A301" s="11">
        <v>292</v>
      </c>
      <c r="B301" s="69" t="s">
        <v>381</v>
      </c>
      <c r="C301" s="11">
        <v>1</v>
      </c>
      <c r="D301" s="492">
        <v>0</v>
      </c>
      <c r="E301" s="492">
        <v>0</v>
      </c>
      <c r="F301" s="492">
        <v>0</v>
      </c>
      <c r="G301" s="492">
        <v>0</v>
      </c>
      <c r="H301" s="492">
        <v>0</v>
      </c>
      <c r="I301" s="492">
        <v>168178.43</v>
      </c>
      <c r="J301" s="492">
        <v>361957.21</v>
      </c>
      <c r="K301" s="492">
        <v>983571.79</v>
      </c>
      <c r="L301" s="492">
        <v>3550020.83</v>
      </c>
      <c r="M301" s="492">
        <v>0</v>
      </c>
      <c r="N301" s="492">
        <v>22009</v>
      </c>
      <c r="O301" s="492">
        <v>22510.74</v>
      </c>
      <c r="P301" s="492">
        <v>0</v>
      </c>
      <c r="Q301" s="492">
        <v>0</v>
      </c>
      <c r="R301" s="492">
        <v>0</v>
      </c>
      <c r="S301" s="492">
        <v>0</v>
      </c>
      <c r="T301" s="68" t="s">
        <v>762</v>
      </c>
      <c r="U301" s="68">
        <v>5108248</v>
      </c>
      <c r="V301" s="493">
        <v>13.799242416296329</v>
      </c>
      <c r="W301" s="68"/>
      <c r="X301" s="668">
        <v>27821964.430000003</v>
      </c>
      <c r="Y301" s="547">
        <v>37018322.06358932</v>
      </c>
      <c r="Z301" s="68">
        <f t="shared" si="48"/>
        <v>9196357.6335893162</v>
      </c>
      <c r="AA301" s="68">
        <f t="shared" si="49"/>
        <v>1269027.6833285622</v>
      </c>
      <c r="AB301" s="68"/>
      <c r="AC301" s="493">
        <f>+abvfnd25!AH301</f>
        <v>121.71273211111652</v>
      </c>
      <c r="AD301" s="493">
        <f t="shared" si="50"/>
        <v>128.49306335002296</v>
      </c>
      <c r="AE301" s="494">
        <f t="shared" si="51"/>
        <v>6.7803312389064416</v>
      </c>
      <c r="AF301" s="657">
        <v>15</v>
      </c>
      <c r="AG301" s="547">
        <v>1</v>
      </c>
      <c r="AH301" s="493">
        <f t="shared" si="52"/>
        <v>128.49306335002296</v>
      </c>
      <c r="AI301" s="68"/>
      <c r="AJ301" s="68"/>
      <c r="AK301" s="458">
        <f>abvfnd25!AH301</f>
        <v>121.71273211111652</v>
      </c>
      <c r="AL301" s="455">
        <v>112.80012041624991</v>
      </c>
      <c r="AM301" s="458">
        <v>126.01313494805342</v>
      </c>
      <c r="AN301" s="458">
        <v>121.71273211111652</v>
      </c>
      <c r="AO301" s="456"/>
      <c r="AP301" s="493"/>
      <c r="AQ301" s="455"/>
      <c r="AR301" s="455"/>
      <c r="AS301" s="455"/>
      <c r="AT301" s="495">
        <f t="shared" si="53"/>
        <v>6.7803312389064416</v>
      </c>
      <c r="AU301" s="455"/>
      <c r="AV301" s="498"/>
      <c r="AW301" s="499"/>
      <c r="AX301" s="500">
        <f t="shared" si="59"/>
        <v>0</v>
      </c>
      <c r="AY301" s="458"/>
      <c r="AZ301" s="459"/>
      <c r="BA301" s="459"/>
      <c r="BB301" s="459"/>
      <c r="BC301" s="453"/>
      <c r="BE301" s="460">
        <f t="shared" si="54"/>
        <v>-179.19987958375009</v>
      </c>
      <c r="BF301" s="453">
        <v>112.80012041624991</v>
      </c>
      <c r="BG301" s="488">
        <f t="shared" si="55"/>
        <v>-8.9126116948666123</v>
      </c>
      <c r="BH301" s="453">
        <v>112.80012041624991</v>
      </c>
      <c r="BI301" s="406">
        <f t="shared" si="56"/>
        <v>-15.692942933773054</v>
      </c>
      <c r="BJ301" s="653"/>
      <c r="BK301" s="453"/>
      <c r="BL301" s="453">
        <v>112.80012041624991</v>
      </c>
      <c r="BM301" s="406">
        <f t="shared" si="57"/>
        <v>-8.9126116948666123</v>
      </c>
      <c r="BO301" s="453">
        <v>112.80012041624991</v>
      </c>
      <c r="BP301" s="406">
        <f t="shared" si="58"/>
        <v>-15.692942933773054</v>
      </c>
      <c r="BR301" s="454"/>
    </row>
    <row r="302" spans="1:70" ht="11.25">
      <c r="A302" s="11">
        <v>293</v>
      </c>
      <c r="B302" s="69" t="s">
        <v>382</v>
      </c>
      <c r="C302" s="11">
        <v>1</v>
      </c>
      <c r="D302" s="492">
        <v>0</v>
      </c>
      <c r="E302" s="492">
        <v>1155088</v>
      </c>
      <c r="F302" s="492">
        <v>0</v>
      </c>
      <c r="G302" s="492">
        <v>0</v>
      </c>
      <c r="H302" s="492">
        <v>0</v>
      </c>
      <c r="I302" s="492">
        <v>0</v>
      </c>
      <c r="J302" s="492">
        <v>4830714</v>
      </c>
      <c r="K302" s="492">
        <v>4143805</v>
      </c>
      <c r="L302" s="492">
        <v>5405077</v>
      </c>
      <c r="M302" s="492">
        <v>19068</v>
      </c>
      <c r="N302" s="492">
        <v>320383</v>
      </c>
      <c r="O302" s="492">
        <v>238794.5</v>
      </c>
      <c r="P302" s="492">
        <v>0</v>
      </c>
      <c r="Q302" s="492">
        <v>0</v>
      </c>
      <c r="R302" s="492">
        <v>0</v>
      </c>
      <c r="S302" s="492">
        <v>0</v>
      </c>
      <c r="T302" s="68" t="s">
        <v>764</v>
      </c>
      <c r="U302" s="68">
        <v>16112929.5</v>
      </c>
      <c r="V302" s="493">
        <v>10.281152547096328</v>
      </c>
      <c r="W302" s="68"/>
      <c r="X302" s="668">
        <v>153498975.16</v>
      </c>
      <c r="Y302" s="547">
        <v>156722988.26604533</v>
      </c>
      <c r="Z302" s="68">
        <f t="shared" si="48"/>
        <v>3224013.1060453355</v>
      </c>
      <c r="AA302" s="68">
        <f t="shared" si="49"/>
        <v>331465.70557089947</v>
      </c>
      <c r="AB302" s="68"/>
      <c r="AC302" s="493">
        <f>+abvfnd25!AH302</f>
        <v>101.57293915646635</v>
      </c>
      <c r="AD302" s="493">
        <f t="shared" si="50"/>
        <v>101.88440828185294</v>
      </c>
      <c r="AE302" s="494">
        <f t="shared" si="51"/>
        <v>0.31146912538659421</v>
      </c>
      <c r="AF302" s="657">
        <v>171</v>
      </c>
      <c r="AG302" s="547">
        <v>1</v>
      </c>
      <c r="AH302" s="493">
        <f t="shared" si="52"/>
        <v>101.88440828185294</v>
      </c>
      <c r="AI302" s="68"/>
      <c r="AJ302" s="68"/>
      <c r="AK302" s="458">
        <f>abvfnd25!AH302</f>
        <v>101.57293915646635</v>
      </c>
      <c r="AL302" s="455">
        <v>101.63354901996632</v>
      </c>
      <c r="AM302" s="458">
        <v>100.44834747660664</v>
      </c>
      <c r="AN302" s="458">
        <v>101.57293915646635</v>
      </c>
      <c r="AO302" s="456"/>
      <c r="AP302" s="493"/>
      <c r="AQ302" s="455"/>
      <c r="AR302" s="455"/>
      <c r="AS302" s="455"/>
      <c r="AT302" s="495">
        <f t="shared" si="53"/>
        <v>0.31146912538659421</v>
      </c>
      <c r="AU302" s="455"/>
      <c r="AV302" s="498"/>
      <c r="AW302" s="499"/>
      <c r="AX302" s="500">
        <f t="shared" si="59"/>
        <v>0</v>
      </c>
      <c r="AY302" s="458"/>
      <c r="AZ302" s="459"/>
      <c r="BA302" s="459"/>
      <c r="BB302" s="459"/>
      <c r="BC302" s="453"/>
      <c r="BE302" s="460">
        <f t="shared" si="54"/>
        <v>-189.53223316203594</v>
      </c>
      <c r="BF302" s="453">
        <v>103.46776683796406</v>
      </c>
      <c r="BG302" s="488">
        <f t="shared" si="55"/>
        <v>1.8948276814977163</v>
      </c>
      <c r="BH302" s="453">
        <v>103.46776683796406</v>
      </c>
      <c r="BI302" s="406">
        <f t="shared" si="56"/>
        <v>1.5833585561111221</v>
      </c>
      <c r="BJ302" s="653"/>
      <c r="BK302" s="453"/>
      <c r="BL302" s="453">
        <v>103.46776683796406</v>
      </c>
      <c r="BM302" s="406">
        <f t="shared" si="57"/>
        <v>1.8948276814977163</v>
      </c>
      <c r="BO302" s="453">
        <v>103.46776683796406</v>
      </c>
      <c r="BP302" s="406">
        <f t="shared" si="58"/>
        <v>1.5833585561111221</v>
      </c>
      <c r="BR302" s="454"/>
    </row>
    <row r="303" spans="1:70" ht="11.25">
      <c r="A303" s="11">
        <v>294</v>
      </c>
      <c r="B303" s="69" t="s">
        <v>383</v>
      </c>
      <c r="C303" s="11">
        <v>0</v>
      </c>
      <c r="D303" s="492">
        <v>0</v>
      </c>
      <c r="E303" s="492">
        <v>0</v>
      </c>
      <c r="F303" s="492">
        <v>0</v>
      </c>
      <c r="G303" s="492">
        <v>0</v>
      </c>
      <c r="H303" s="492">
        <v>0</v>
      </c>
      <c r="I303" s="492">
        <v>0</v>
      </c>
      <c r="J303" s="492">
        <v>0</v>
      </c>
      <c r="K303" s="492">
        <v>0</v>
      </c>
      <c r="L303" s="492">
        <v>0</v>
      </c>
      <c r="M303" s="492">
        <v>0</v>
      </c>
      <c r="N303" s="492">
        <v>0</v>
      </c>
      <c r="O303" s="492">
        <v>0</v>
      </c>
      <c r="P303" s="492">
        <v>0</v>
      </c>
      <c r="Q303" s="492">
        <v>0</v>
      </c>
      <c r="R303" s="492">
        <v>0</v>
      </c>
      <c r="S303" s="492">
        <v>0</v>
      </c>
      <c r="T303" s="68">
        <v>0</v>
      </c>
      <c r="U303" s="68">
        <v>0</v>
      </c>
      <c r="V303" s="493">
        <v>0</v>
      </c>
      <c r="W303" s="68"/>
      <c r="X303" s="668">
        <v>17354.29</v>
      </c>
      <c r="Y303" s="547">
        <v>17449</v>
      </c>
      <c r="Z303" s="68">
        <f t="shared" si="48"/>
        <v>94.709999999999127</v>
      </c>
      <c r="AA303" s="68">
        <f t="shared" si="49"/>
        <v>0</v>
      </c>
      <c r="AB303" s="68"/>
      <c r="AC303" s="493">
        <f>+abvfnd25!AH303</f>
        <v>0</v>
      </c>
      <c r="AD303" s="493">
        <f t="shared" si="50"/>
        <v>0</v>
      </c>
      <c r="AE303" s="494">
        <f t="shared" si="51"/>
        <v>0</v>
      </c>
      <c r="AF303" s="657">
        <v>0</v>
      </c>
      <c r="AG303" s="547" t="s">
        <v>761</v>
      </c>
      <c r="AH303" s="493">
        <f t="shared" si="52"/>
        <v>0</v>
      </c>
      <c r="AI303" s="68"/>
      <c r="AJ303" s="68"/>
      <c r="AK303" s="458">
        <f>abvfnd25!AH303</f>
        <v>0</v>
      </c>
      <c r="AL303" s="455">
        <v>0</v>
      </c>
      <c r="AM303" s="458">
        <v>0</v>
      </c>
      <c r="AN303" s="458">
        <v>0</v>
      </c>
      <c r="AO303" s="456"/>
      <c r="AP303" s="493"/>
      <c r="AQ303" s="455"/>
      <c r="AR303" s="455"/>
      <c r="AS303" s="455"/>
      <c r="AT303" s="495">
        <f t="shared" si="53"/>
        <v>0</v>
      </c>
      <c r="AU303" s="455"/>
      <c r="AV303" s="498"/>
      <c r="AW303" s="499"/>
      <c r="AX303" s="500">
        <f t="shared" si="59"/>
        <v>0</v>
      </c>
      <c r="AY303" s="458"/>
      <c r="AZ303" s="459"/>
      <c r="BA303" s="459"/>
      <c r="BB303" s="459"/>
      <c r="BC303" s="453"/>
      <c r="BE303" s="460">
        <f t="shared" si="54"/>
        <v>-294</v>
      </c>
      <c r="BF303" s="453">
        <v>0</v>
      </c>
      <c r="BG303" s="488">
        <f t="shared" si="55"/>
        <v>0</v>
      </c>
      <c r="BH303" s="453">
        <v>0</v>
      </c>
      <c r="BI303" s="406">
        <f t="shared" si="56"/>
        <v>0</v>
      </c>
      <c r="BJ303" s="653"/>
      <c r="BK303" s="453"/>
      <c r="BL303" s="453">
        <v>0</v>
      </c>
      <c r="BM303" s="406">
        <f t="shared" si="57"/>
        <v>0</v>
      </c>
      <c r="BO303" s="453">
        <v>0</v>
      </c>
      <c r="BP303" s="406">
        <f t="shared" si="58"/>
        <v>0</v>
      </c>
      <c r="BR303" s="454"/>
    </row>
    <row r="304" spans="1:70" ht="11.25">
      <c r="A304" s="11">
        <v>295</v>
      </c>
      <c r="B304" s="69" t="s">
        <v>384</v>
      </c>
      <c r="C304" s="11">
        <v>1</v>
      </c>
      <c r="D304" s="492">
        <v>0</v>
      </c>
      <c r="E304" s="492">
        <v>2289558.85</v>
      </c>
      <c r="F304" s="492">
        <v>0</v>
      </c>
      <c r="G304" s="492">
        <v>0</v>
      </c>
      <c r="H304" s="492">
        <v>0</v>
      </c>
      <c r="I304" s="492">
        <v>0</v>
      </c>
      <c r="J304" s="492">
        <v>2275632.4900000002</v>
      </c>
      <c r="K304" s="492">
        <v>1254263.42</v>
      </c>
      <c r="L304" s="492">
        <v>2735747.8484846102</v>
      </c>
      <c r="M304" s="492">
        <v>27661</v>
      </c>
      <c r="N304" s="492">
        <v>23348</v>
      </c>
      <c r="O304" s="492">
        <v>57768.76</v>
      </c>
      <c r="P304" s="492">
        <v>0</v>
      </c>
      <c r="Q304" s="492">
        <v>0</v>
      </c>
      <c r="R304" s="492">
        <v>0</v>
      </c>
      <c r="S304" s="492">
        <v>0</v>
      </c>
      <c r="T304" s="68" t="s">
        <v>760</v>
      </c>
      <c r="U304" s="68">
        <v>8663980.3684846107</v>
      </c>
      <c r="V304" s="493">
        <v>12.535002628257766</v>
      </c>
      <c r="W304" s="68"/>
      <c r="X304" s="668">
        <v>44323386.889999993</v>
      </c>
      <c r="Y304" s="547">
        <v>69118297.182908639</v>
      </c>
      <c r="Z304" s="68">
        <f t="shared" si="48"/>
        <v>24794910.292908646</v>
      </c>
      <c r="AA304" s="68">
        <f t="shared" si="49"/>
        <v>3108042.656890254</v>
      </c>
      <c r="AB304" s="68"/>
      <c r="AC304" s="493">
        <f>+abvfnd25!AH304</f>
        <v>149.35391913998635</v>
      </c>
      <c r="AD304" s="493">
        <f t="shared" si="50"/>
        <v>148.92872399358831</v>
      </c>
      <c r="AE304" s="494">
        <f t="shared" si="51"/>
        <v>-0.42519514639803901</v>
      </c>
      <c r="AF304" s="657">
        <v>35</v>
      </c>
      <c r="AG304" s="547">
        <v>1</v>
      </c>
      <c r="AH304" s="493">
        <f t="shared" si="52"/>
        <v>148.92872399358831</v>
      </c>
      <c r="AI304" s="68"/>
      <c r="AJ304" s="68"/>
      <c r="AK304" s="458">
        <f>abvfnd25!AH304</f>
        <v>149.35391913998635</v>
      </c>
      <c r="AL304" s="455">
        <v>149.54798003639073</v>
      </c>
      <c r="AM304" s="458">
        <v>147.68462139314983</v>
      </c>
      <c r="AN304" s="458">
        <v>149.35391913998635</v>
      </c>
      <c r="AO304" s="456"/>
      <c r="AP304" s="493"/>
      <c r="AQ304" s="455"/>
      <c r="AR304" s="455"/>
      <c r="AS304" s="455"/>
      <c r="AT304" s="495">
        <f t="shared" si="53"/>
        <v>-0.42519514639803901</v>
      </c>
      <c r="AU304" s="455"/>
      <c r="AV304" s="498"/>
      <c r="AW304" s="499"/>
      <c r="AX304" s="500">
        <f t="shared" si="59"/>
        <v>0</v>
      </c>
      <c r="AY304" s="458"/>
      <c r="AZ304" s="459"/>
      <c r="BA304" s="459"/>
      <c r="BB304" s="459"/>
      <c r="BC304" s="453"/>
      <c r="BE304" s="460">
        <f t="shared" si="54"/>
        <v>-145.60561955244708</v>
      </c>
      <c r="BF304" s="453">
        <v>149.39438044755292</v>
      </c>
      <c r="BG304" s="488">
        <f t="shared" si="55"/>
        <v>4.0461307566573623E-2</v>
      </c>
      <c r="BH304" s="453">
        <v>149.39438044755292</v>
      </c>
      <c r="BI304" s="406">
        <f t="shared" si="56"/>
        <v>0.46565645396461264</v>
      </c>
      <c r="BJ304" s="653"/>
      <c r="BK304" s="453"/>
      <c r="BL304" s="453">
        <v>149.39438044755292</v>
      </c>
      <c r="BM304" s="406">
        <f t="shared" si="57"/>
        <v>4.0461307566573623E-2</v>
      </c>
      <c r="BO304" s="453">
        <v>149.39438044755292</v>
      </c>
      <c r="BP304" s="406">
        <f t="shared" si="58"/>
        <v>0.46565645396461264</v>
      </c>
      <c r="BR304" s="454"/>
    </row>
    <row r="305" spans="1:70" ht="11.25">
      <c r="A305" s="11">
        <v>296</v>
      </c>
      <c r="B305" s="69" t="s">
        <v>385</v>
      </c>
      <c r="C305" s="11">
        <v>1</v>
      </c>
      <c r="D305" s="492">
        <v>19089</v>
      </c>
      <c r="E305" s="492">
        <v>0</v>
      </c>
      <c r="F305" s="492">
        <v>0</v>
      </c>
      <c r="G305" s="492">
        <v>0</v>
      </c>
      <c r="H305" s="492">
        <v>0</v>
      </c>
      <c r="I305" s="492">
        <v>0</v>
      </c>
      <c r="J305" s="492">
        <v>0</v>
      </c>
      <c r="K305" s="492">
        <v>0</v>
      </c>
      <c r="L305" s="492">
        <v>381345</v>
      </c>
      <c r="M305" s="492">
        <v>0</v>
      </c>
      <c r="N305" s="492">
        <v>51061</v>
      </c>
      <c r="O305" s="492">
        <v>77706.09</v>
      </c>
      <c r="P305" s="492">
        <v>0</v>
      </c>
      <c r="Q305" s="492">
        <v>0</v>
      </c>
      <c r="R305" s="492">
        <v>0</v>
      </c>
      <c r="S305" s="492">
        <v>0</v>
      </c>
      <c r="T305" s="68" t="s">
        <v>762</v>
      </c>
      <c r="U305" s="68">
        <v>529201.09</v>
      </c>
      <c r="V305" s="493">
        <v>3.8253697732495846</v>
      </c>
      <c r="W305" s="68"/>
      <c r="X305" s="668">
        <v>6110458.1700000009</v>
      </c>
      <c r="Y305" s="547">
        <v>13833985.245051302</v>
      </c>
      <c r="Z305" s="68">
        <f t="shared" si="48"/>
        <v>7723527.0750513012</v>
      </c>
      <c r="AA305" s="68">
        <f t="shared" si="49"/>
        <v>295453.47015776025</v>
      </c>
      <c r="AB305" s="68"/>
      <c r="AC305" s="493">
        <f>+abvfnd25!AH305</f>
        <v>238.32863019572989</v>
      </c>
      <c r="AD305" s="493">
        <f t="shared" si="50"/>
        <v>221.56328377080663</v>
      </c>
      <c r="AE305" s="494">
        <f t="shared" si="51"/>
        <v>-16.765346424923251</v>
      </c>
      <c r="AF305" s="657">
        <v>32</v>
      </c>
      <c r="AG305" s="547">
        <v>1</v>
      </c>
      <c r="AH305" s="493">
        <f t="shared" si="52"/>
        <v>221.56328377080663</v>
      </c>
      <c r="AI305" s="68"/>
      <c r="AJ305" s="68"/>
      <c r="AK305" s="458">
        <f>abvfnd25!AH305</f>
        <v>238.32863019572989</v>
      </c>
      <c r="AL305" s="455">
        <v>209.55529352846952</v>
      </c>
      <c r="AM305" s="458">
        <v>221.3677952707786</v>
      </c>
      <c r="AN305" s="458">
        <v>238.32863019572989</v>
      </c>
      <c r="AO305" s="456"/>
      <c r="AP305" s="493"/>
      <c r="AQ305" s="455"/>
      <c r="AR305" s="455"/>
      <c r="AS305" s="455"/>
      <c r="AT305" s="495">
        <f t="shared" si="53"/>
        <v>-16.765346424923251</v>
      </c>
      <c r="AU305" s="455"/>
      <c r="AV305" s="498"/>
      <c r="AW305" s="499"/>
      <c r="AX305" s="500">
        <f t="shared" si="59"/>
        <v>0</v>
      </c>
      <c r="AY305" s="458"/>
      <c r="AZ305" s="459"/>
      <c r="BA305" s="459"/>
      <c r="BB305" s="459"/>
      <c r="BC305" s="453"/>
      <c r="BE305" s="460">
        <f t="shared" si="54"/>
        <v>-86.44470647153048</v>
      </c>
      <c r="BF305" s="453">
        <v>209.55529352846952</v>
      </c>
      <c r="BG305" s="488">
        <f t="shared" si="55"/>
        <v>-28.773336667260367</v>
      </c>
      <c r="BH305" s="453">
        <v>209.55529352846952</v>
      </c>
      <c r="BI305" s="406">
        <f t="shared" si="56"/>
        <v>-12.007990242337115</v>
      </c>
      <c r="BJ305" s="653"/>
      <c r="BK305" s="453"/>
      <c r="BL305" s="453">
        <v>209.55529352846952</v>
      </c>
      <c r="BM305" s="406">
        <f t="shared" si="57"/>
        <v>-28.773336667260367</v>
      </c>
      <c r="BO305" s="453">
        <v>209.55529352846952</v>
      </c>
      <c r="BP305" s="406">
        <f t="shared" si="58"/>
        <v>-12.007990242337115</v>
      </c>
      <c r="BR305" s="454"/>
    </row>
    <row r="306" spans="1:70" ht="11.25">
      <c r="A306" s="11">
        <v>297</v>
      </c>
      <c r="B306" s="69" t="s">
        <v>386</v>
      </c>
      <c r="C306" s="11">
        <v>0</v>
      </c>
      <c r="D306" s="492">
        <v>0</v>
      </c>
      <c r="E306" s="492">
        <v>0</v>
      </c>
      <c r="F306" s="492">
        <v>0</v>
      </c>
      <c r="G306" s="492">
        <v>0</v>
      </c>
      <c r="H306" s="492">
        <v>0</v>
      </c>
      <c r="I306" s="492">
        <v>0</v>
      </c>
      <c r="J306" s="492">
        <v>0</v>
      </c>
      <c r="K306" s="492">
        <v>0</v>
      </c>
      <c r="L306" s="492">
        <v>0</v>
      </c>
      <c r="M306" s="492">
        <v>0</v>
      </c>
      <c r="N306" s="492">
        <v>0</v>
      </c>
      <c r="O306" s="492">
        <v>0</v>
      </c>
      <c r="P306" s="492">
        <v>0</v>
      </c>
      <c r="Q306" s="492">
        <v>0</v>
      </c>
      <c r="R306" s="492">
        <v>0</v>
      </c>
      <c r="S306" s="492">
        <v>0</v>
      </c>
      <c r="T306" s="68">
        <v>0</v>
      </c>
      <c r="U306" s="68">
        <v>0</v>
      </c>
      <c r="V306" s="493">
        <v>0</v>
      </c>
      <c r="W306" s="68"/>
      <c r="X306" s="668">
        <v>0</v>
      </c>
      <c r="Y306" s="547">
        <v>0</v>
      </c>
      <c r="Z306" s="68">
        <f t="shared" si="48"/>
        <v>0</v>
      </c>
      <c r="AA306" s="68">
        <f t="shared" si="49"/>
        <v>0</v>
      </c>
      <c r="AB306" s="68"/>
      <c r="AC306" s="493">
        <f>+abvfnd25!AH306</f>
        <v>0</v>
      </c>
      <c r="AD306" s="493">
        <f t="shared" si="50"/>
        <v>0</v>
      </c>
      <c r="AE306" s="494">
        <f t="shared" si="51"/>
        <v>0</v>
      </c>
      <c r="AF306" s="657">
        <v>0</v>
      </c>
      <c r="AG306" s="547" t="s">
        <v>761</v>
      </c>
      <c r="AH306" s="493">
        <f t="shared" si="52"/>
        <v>0</v>
      </c>
      <c r="AI306" s="68"/>
      <c r="AJ306" s="68"/>
      <c r="AK306" s="458">
        <f>abvfnd25!AH306</f>
        <v>0</v>
      </c>
      <c r="AL306" s="455">
        <v>0</v>
      </c>
      <c r="AM306" s="458">
        <v>0</v>
      </c>
      <c r="AN306" s="458">
        <v>0</v>
      </c>
      <c r="AO306" s="456"/>
      <c r="AP306" s="493"/>
      <c r="AQ306" s="455"/>
      <c r="AR306" s="455"/>
      <c r="AS306" s="455"/>
      <c r="AT306" s="495">
        <f t="shared" si="53"/>
        <v>0</v>
      </c>
      <c r="AU306" s="455"/>
      <c r="AV306" s="498"/>
      <c r="AW306" s="499"/>
      <c r="AX306" s="500">
        <f t="shared" si="59"/>
        <v>0</v>
      </c>
      <c r="AY306" s="458"/>
      <c r="AZ306" s="459"/>
      <c r="BA306" s="459"/>
      <c r="BB306" s="459"/>
      <c r="BC306" s="453"/>
      <c r="BE306" s="460">
        <f t="shared" si="54"/>
        <v>-297</v>
      </c>
      <c r="BF306" s="453">
        <v>0</v>
      </c>
      <c r="BG306" s="488">
        <f t="shared" si="55"/>
        <v>0</v>
      </c>
      <c r="BH306" s="453">
        <v>0</v>
      </c>
      <c r="BI306" s="406">
        <f t="shared" si="56"/>
        <v>0</v>
      </c>
      <c r="BJ306" s="653"/>
      <c r="BK306" s="453"/>
      <c r="BL306" s="453">
        <v>0</v>
      </c>
      <c r="BM306" s="406">
        <f t="shared" si="57"/>
        <v>0</v>
      </c>
      <c r="BO306" s="453">
        <v>0</v>
      </c>
      <c r="BP306" s="406">
        <f t="shared" si="58"/>
        <v>0</v>
      </c>
      <c r="BR306" s="454"/>
    </row>
    <row r="307" spans="1:70" ht="11.25">
      <c r="A307" s="11">
        <v>298</v>
      </c>
      <c r="B307" s="69" t="s">
        <v>387</v>
      </c>
      <c r="C307" s="11">
        <v>1</v>
      </c>
      <c r="D307" s="492">
        <v>0</v>
      </c>
      <c r="E307" s="492">
        <v>0</v>
      </c>
      <c r="F307" s="492">
        <v>0</v>
      </c>
      <c r="G307" s="492">
        <v>0</v>
      </c>
      <c r="H307" s="492">
        <v>0</v>
      </c>
      <c r="I307" s="492">
        <v>0</v>
      </c>
      <c r="J307" s="492">
        <v>257747</v>
      </c>
      <c r="K307" s="492">
        <v>127700</v>
      </c>
      <c r="L307" s="492">
        <v>409673</v>
      </c>
      <c r="M307" s="492">
        <v>0</v>
      </c>
      <c r="N307" s="492">
        <v>0</v>
      </c>
      <c r="O307" s="492">
        <v>0</v>
      </c>
      <c r="P307" s="492">
        <v>0</v>
      </c>
      <c r="Q307" s="492">
        <v>0</v>
      </c>
      <c r="R307" s="492">
        <v>0</v>
      </c>
      <c r="S307" s="492">
        <v>0</v>
      </c>
      <c r="T307" s="68" t="s">
        <v>760</v>
      </c>
      <c r="U307" s="68">
        <v>795120</v>
      </c>
      <c r="V307" s="493">
        <v>5.4550214572958922</v>
      </c>
      <c r="W307" s="68"/>
      <c r="X307" s="668">
        <v>6879714.2048400007</v>
      </c>
      <c r="Y307" s="547">
        <v>14575928</v>
      </c>
      <c r="Z307" s="68">
        <f t="shared" si="48"/>
        <v>7696213.7951599993</v>
      </c>
      <c r="AA307" s="68">
        <f t="shared" si="49"/>
        <v>419830.11392534449</v>
      </c>
      <c r="AB307" s="68"/>
      <c r="AC307" s="493">
        <f>+abvfnd25!AH307</f>
        <v>183.5804299105661</v>
      </c>
      <c r="AD307" s="493">
        <f t="shared" si="50"/>
        <v>205.76578422568178</v>
      </c>
      <c r="AE307" s="494">
        <f t="shared" si="51"/>
        <v>22.185354315115688</v>
      </c>
      <c r="AF307" s="657">
        <v>0</v>
      </c>
      <c r="AG307" s="547">
        <v>1</v>
      </c>
      <c r="AH307" s="493">
        <f t="shared" si="52"/>
        <v>205.76578422568178</v>
      </c>
      <c r="AI307" s="68"/>
      <c r="AJ307" s="68"/>
      <c r="AK307" s="458">
        <f>abvfnd25!AH307</f>
        <v>183.5804299105661</v>
      </c>
      <c r="AL307" s="455">
        <v>183.5804299105661</v>
      </c>
      <c r="AM307" s="458">
        <v>195.86172020281398</v>
      </c>
      <c r="AN307" s="458">
        <v>183.5804299105661</v>
      </c>
      <c r="AO307" s="456"/>
      <c r="AP307" s="493"/>
      <c r="AQ307" s="455"/>
      <c r="AR307" s="455"/>
      <c r="AS307" s="455"/>
      <c r="AT307" s="495">
        <f t="shared" si="53"/>
        <v>22.185354315115688</v>
      </c>
      <c r="AU307" s="455"/>
      <c r="AV307" s="498"/>
      <c r="AW307" s="499"/>
      <c r="AX307" s="500">
        <f t="shared" si="59"/>
        <v>0</v>
      </c>
      <c r="AY307" s="458"/>
      <c r="AZ307" s="459"/>
      <c r="BA307" s="459"/>
      <c r="BB307" s="459"/>
      <c r="BC307" s="453"/>
      <c r="BE307" s="460">
        <f t="shared" si="54"/>
        <v>-112.06855553013585</v>
      </c>
      <c r="BF307" s="453">
        <v>185.93144446986415</v>
      </c>
      <c r="BG307" s="488">
        <f t="shared" si="55"/>
        <v>2.3510145592980507</v>
      </c>
      <c r="BH307" s="453">
        <v>185.93144446986415</v>
      </c>
      <c r="BI307" s="406">
        <f t="shared" si="56"/>
        <v>-19.834339755817638</v>
      </c>
      <c r="BJ307" s="653"/>
      <c r="BK307" s="453"/>
      <c r="BL307" s="453">
        <v>185.93144446986415</v>
      </c>
      <c r="BM307" s="406">
        <f t="shared" si="57"/>
        <v>2.3510145592980507</v>
      </c>
      <c r="BO307" s="453">
        <v>185.93144446986415</v>
      </c>
      <c r="BP307" s="406">
        <f t="shared" si="58"/>
        <v>-19.834339755817638</v>
      </c>
      <c r="BR307" s="454"/>
    </row>
    <row r="308" spans="1:70" ht="11.25">
      <c r="A308" s="11">
        <v>299</v>
      </c>
      <c r="B308" s="69" t="s">
        <v>388</v>
      </c>
      <c r="C308" s="11">
        <v>0</v>
      </c>
      <c r="D308" s="492">
        <v>0</v>
      </c>
      <c r="E308" s="492">
        <v>0</v>
      </c>
      <c r="F308" s="492">
        <v>0</v>
      </c>
      <c r="G308" s="492">
        <v>0</v>
      </c>
      <c r="H308" s="492">
        <v>0</v>
      </c>
      <c r="I308" s="492">
        <v>0</v>
      </c>
      <c r="J308" s="492">
        <v>0</v>
      </c>
      <c r="K308" s="492">
        <v>0</v>
      </c>
      <c r="L308" s="492">
        <v>0</v>
      </c>
      <c r="M308" s="492">
        <v>0</v>
      </c>
      <c r="N308" s="492">
        <v>0</v>
      </c>
      <c r="O308" s="492">
        <v>0</v>
      </c>
      <c r="P308" s="492">
        <v>0</v>
      </c>
      <c r="Q308" s="492">
        <v>0</v>
      </c>
      <c r="R308" s="492">
        <v>0</v>
      </c>
      <c r="S308" s="492">
        <v>0</v>
      </c>
      <c r="T308" s="68">
        <v>0</v>
      </c>
      <c r="U308" s="68">
        <v>0</v>
      </c>
      <c r="V308" s="493">
        <v>0</v>
      </c>
      <c r="W308" s="68"/>
      <c r="X308" s="668">
        <v>0</v>
      </c>
      <c r="Y308" s="547">
        <v>0</v>
      </c>
      <c r="Z308" s="68">
        <f t="shared" si="48"/>
        <v>0</v>
      </c>
      <c r="AA308" s="68">
        <f t="shared" si="49"/>
        <v>0</v>
      </c>
      <c r="AB308" s="68"/>
      <c r="AC308" s="493">
        <f>+abvfnd25!AH308</f>
        <v>0</v>
      </c>
      <c r="AD308" s="493">
        <f t="shared" si="50"/>
        <v>0</v>
      </c>
      <c r="AE308" s="494">
        <f t="shared" si="51"/>
        <v>0</v>
      </c>
      <c r="AF308" s="657">
        <v>0</v>
      </c>
      <c r="AG308" s="547" t="s">
        <v>761</v>
      </c>
      <c r="AH308" s="493">
        <f t="shared" si="52"/>
        <v>0</v>
      </c>
      <c r="AI308" s="68"/>
      <c r="AJ308" s="68"/>
      <c r="AK308" s="458">
        <f>abvfnd25!AH308</f>
        <v>0</v>
      </c>
      <c r="AL308" s="455">
        <v>0</v>
      </c>
      <c r="AM308" s="458">
        <v>0</v>
      </c>
      <c r="AN308" s="458">
        <v>0</v>
      </c>
      <c r="AO308" s="456"/>
      <c r="AP308" s="493"/>
      <c r="AQ308" s="455"/>
      <c r="AR308" s="455"/>
      <c r="AS308" s="455"/>
      <c r="AT308" s="495">
        <f t="shared" si="53"/>
        <v>0</v>
      </c>
      <c r="AU308" s="455"/>
      <c r="AV308" s="498"/>
      <c r="AW308" s="499"/>
      <c r="AX308" s="500">
        <f t="shared" si="59"/>
        <v>0</v>
      </c>
      <c r="AY308" s="458"/>
      <c r="AZ308" s="459"/>
      <c r="BA308" s="459"/>
      <c r="BB308" s="459"/>
      <c r="BC308" s="453"/>
      <c r="BE308" s="460">
        <f t="shared" si="54"/>
        <v>-299</v>
      </c>
      <c r="BF308" s="453">
        <v>0</v>
      </c>
      <c r="BG308" s="488">
        <f t="shared" si="55"/>
        <v>0</v>
      </c>
      <c r="BH308" s="453">
        <v>0</v>
      </c>
      <c r="BI308" s="406">
        <f t="shared" si="56"/>
        <v>0</v>
      </c>
      <c r="BJ308" s="653"/>
      <c r="BK308" s="453"/>
      <c r="BL308" s="453">
        <v>0</v>
      </c>
      <c r="BM308" s="406">
        <f t="shared" si="57"/>
        <v>0</v>
      </c>
      <c r="BO308" s="453">
        <v>0</v>
      </c>
      <c r="BP308" s="406">
        <f t="shared" si="58"/>
        <v>0</v>
      </c>
      <c r="BR308" s="454"/>
    </row>
    <row r="309" spans="1:70" ht="11.25">
      <c r="A309" s="11">
        <v>300</v>
      </c>
      <c r="B309" s="69" t="s">
        <v>389</v>
      </c>
      <c r="C309" s="11">
        <v>1</v>
      </c>
      <c r="D309" s="492">
        <v>0</v>
      </c>
      <c r="E309" s="492">
        <v>110000</v>
      </c>
      <c r="F309" s="492">
        <v>0</v>
      </c>
      <c r="G309" s="492">
        <v>0</v>
      </c>
      <c r="H309" s="492">
        <v>0</v>
      </c>
      <c r="I309" s="492">
        <v>0</v>
      </c>
      <c r="J309" s="492">
        <v>192506.54</v>
      </c>
      <c r="K309" s="492">
        <v>150</v>
      </c>
      <c r="L309" s="492">
        <v>110084.48</v>
      </c>
      <c r="M309" s="492">
        <v>0</v>
      </c>
      <c r="N309" s="492">
        <v>104697</v>
      </c>
      <c r="O309" s="492">
        <v>5216.75</v>
      </c>
      <c r="P309" s="492">
        <v>0</v>
      </c>
      <c r="Q309" s="492">
        <v>0</v>
      </c>
      <c r="R309" s="492">
        <v>0</v>
      </c>
      <c r="S309" s="492">
        <v>0</v>
      </c>
      <c r="T309" s="68" t="s">
        <v>760</v>
      </c>
      <c r="U309" s="68">
        <v>522654.77</v>
      </c>
      <c r="V309" s="493">
        <v>7.1320695511492058</v>
      </c>
      <c r="W309" s="68"/>
      <c r="X309" s="668">
        <v>2145078.7199999997</v>
      </c>
      <c r="Y309" s="547">
        <v>7328234.3399999999</v>
      </c>
      <c r="Z309" s="68">
        <f t="shared" si="48"/>
        <v>5183155.62</v>
      </c>
      <c r="AA309" s="68">
        <f t="shared" si="49"/>
        <v>369666.26376269886</v>
      </c>
      <c r="AB309" s="68"/>
      <c r="AC309" s="493">
        <f>+abvfnd25!AH309</f>
        <v>289.40485423661994</v>
      </c>
      <c r="AD309" s="493">
        <f t="shared" si="50"/>
        <v>324.39686298493058</v>
      </c>
      <c r="AE309" s="494">
        <f t="shared" si="51"/>
        <v>34.992008748310639</v>
      </c>
      <c r="AF309" s="657">
        <v>0</v>
      </c>
      <c r="AG309" s="547">
        <v>1</v>
      </c>
      <c r="AH309" s="493">
        <f t="shared" si="52"/>
        <v>324.39686298493058</v>
      </c>
      <c r="AI309" s="68"/>
      <c r="AJ309" s="68"/>
      <c r="AK309" s="458">
        <f>abvfnd25!AH309</f>
        <v>289.40485423661994</v>
      </c>
      <c r="AL309" s="455">
        <v>289.3352957501582</v>
      </c>
      <c r="AM309" s="458">
        <v>318.08270522805475</v>
      </c>
      <c r="AN309" s="458">
        <v>289.40485423661994</v>
      </c>
      <c r="AO309" s="456"/>
      <c r="AP309" s="493"/>
      <c r="AQ309" s="455"/>
      <c r="AR309" s="455"/>
      <c r="AS309" s="455"/>
      <c r="AT309" s="495">
        <f t="shared" si="53"/>
        <v>34.992008748310639</v>
      </c>
      <c r="AU309" s="455"/>
      <c r="AV309" s="498"/>
      <c r="AW309" s="499"/>
      <c r="AX309" s="500">
        <f t="shared" si="59"/>
        <v>0</v>
      </c>
      <c r="AY309" s="458"/>
      <c r="AZ309" s="459"/>
      <c r="BA309" s="459"/>
      <c r="BB309" s="459"/>
      <c r="BC309" s="453"/>
      <c r="BE309" s="460">
        <f t="shared" si="54"/>
        <v>-16.648631801058912</v>
      </c>
      <c r="BF309" s="453">
        <v>283.35136819894109</v>
      </c>
      <c r="BG309" s="488">
        <f t="shared" si="55"/>
        <v>-6.0534860376788515</v>
      </c>
      <c r="BH309" s="453">
        <v>283.35136819894109</v>
      </c>
      <c r="BI309" s="406">
        <f t="shared" si="56"/>
        <v>-41.04549478598949</v>
      </c>
      <c r="BJ309" s="653"/>
      <c r="BK309" s="453"/>
      <c r="BL309" s="453">
        <v>283.35136819894109</v>
      </c>
      <c r="BM309" s="406">
        <f t="shared" si="57"/>
        <v>-6.0534860376788515</v>
      </c>
      <c r="BO309" s="453">
        <v>283.35136819894109</v>
      </c>
      <c r="BP309" s="406">
        <f t="shared" si="58"/>
        <v>-41.04549478598949</v>
      </c>
      <c r="BR309" s="454"/>
    </row>
    <row r="310" spans="1:70" ht="11.25">
      <c r="A310" s="11">
        <v>301</v>
      </c>
      <c r="B310" s="69" t="s">
        <v>390</v>
      </c>
      <c r="C310" s="11">
        <v>1</v>
      </c>
      <c r="D310" s="492">
        <v>0</v>
      </c>
      <c r="E310" s="492">
        <v>43000</v>
      </c>
      <c r="F310" s="492">
        <v>0</v>
      </c>
      <c r="G310" s="492">
        <v>0</v>
      </c>
      <c r="H310" s="492">
        <v>0</v>
      </c>
      <c r="I310" s="492">
        <v>52000</v>
      </c>
      <c r="J310" s="492">
        <v>1089200</v>
      </c>
      <c r="K310" s="492">
        <v>689505</v>
      </c>
      <c r="L310" s="492">
        <v>590300</v>
      </c>
      <c r="M310" s="492">
        <v>0</v>
      </c>
      <c r="N310" s="492">
        <v>49974</v>
      </c>
      <c r="O310" s="492">
        <v>108203.55</v>
      </c>
      <c r="P310" s="492">
        <v>0</v>
      </c>
      <c r="Q310" s="492">
        <v>0</v>
      </c>
      <c r="R310" s="492">
        <v>0</v>
      </c>
      <c r="S310" s="492">
        <v>0</v>
      </c>
      <c r="T310" s="68" t="s">
        <v>762</v>
      </c>
      <c r="U310" s="68">
        <v>2622182.5499999998</v>
      </c>
      <c r="V310" s="493">
        <v>8.9085707112268437</v>
      </c>
      <c r="W310" s="68"/>
      <c r="X310" s="668">
        <v>21820276.790000003</v>
      </c>
      <c r="Y310" s="547">
        <v>29434379.935890816</v>
      </c>
      <c r="Z310" s="68">
        <f t="shared" si="48"/>
        <v>7614103.1458908133</v>
      </c>
      <c r="AA310" s="68">
        <f t="shared" si="49"/>
        <v>678307.76277743082</v>
      </c>
      <c r="AB310" s="68"/>
      <c r="AC310" s="493">
        <f>+abvfnd25!AH310</f>
        <v>131.04881419200365</v>
      </c>
      <c r="AD310" s="493">
        <f t="shared" si="50"/>
        <v>131.78601009448232</v>
      </c>
      <c r="AE310" s="494">
        <f t="shared" si="51"/>
        <v>0.73719590247867472</v>
      </c>
      <c r="AF310" s="657">
        <v>77</v>
      </c>
      <c r="AG310" s="547">
        <v>1</v>
      </c>
      <c r="AH310" s="493">
        <f t="shared" si="52"/>
        <v>131.78601009448232</v>
      </c>
      <c r="AI310" s="68"/>
      <c r="AJ310" s="68"/>
      <c r="AK310" s="458">
        <f>abvfnd25!AH310</f>
        <v>131.04881419200365</v>
      </c>
      <c r="AL310" s="455">
        <v>131.81523170867104</v>
      </c>
      <c r="AM310" s="458">
        <v>131.84941273654866</v>
      </c>
      <c r="AN310" s="458">
        <v>131.04881419200365</v>
      </c>
      <c r="AO310" s="456"/>
      <c r="AP310" s="493"/>
      <c r="AQ310" s="455"/>
      <c r="AR310" s="455"/>
      <c r="AS310" s="455"/>
      <c r="AT310" s="495">
        <f t="shared" si="53"/>
        <v>0.73719590247867472</v>
      </c>
      <c r="AU310" s="455"/>
      <c r="AV310" s="498"/>
      <c r="AW310" s="499"/>
      <c r="AX310" s="500">
        <f t="shared" si="59"/>
        <v>0</v>
      </c>
      <c r="AY310" s="458"/>
      <c r="AZ310" s="459"/>
      <c r="BA310" s="459"/>
      <c r="BB310" s="459"/>
      <c r="BC310" s="453"/>
      <c r="BE310" s="460">
        <f t="shared" si="54"/>
        <v>-172.74428338891494</v>
      </c>
      <c r="BF310" s="453">
        <v>128.25571661108506</v>
      </c>
      <c r="BG310" s="488">
        <f t="shared" si="55"/>
        <v>-2.7930975809185838</v>
      </c>
      <c r="BH310" s="453">
        <v>128.25571661108506</v>
      </c>
      <c r="BI310" s="406">
        <f t="shared" si="56"/>
        <v>-3.5302934833972586</v>
      </c>
      <c r="BJ310" s="653"/>
      <c r="BK310" s="453"/>
      <c r="BL310" s="453">
        <v>128.25571661108506</v>
      </c>
      <c r="BM310" s="406">
        <f t="shared" si="57"/>
        <v>-2.7930975809185838</v>
      </c>
      <c r="BO310" s="453">
        <v>128.25571661108506</v>
      </c>
      <c r="BP310" s="406">
        <f t="shared" si="58"/>
        <v>-3.5302934833972586</v>
      </c>
      <c r="BR310" s="454"/>
    </row>
    <row r="311" spans="1:70" ht="11.25">
      <c r="A311" s="11">
        <v>302</v>
      </c>
      <c r="B311" s="69" t="s">
        <v>391</v>
      </c>
      <c r="C311" s="11">
        <v>0</v>
      </c>
      <c r="D311" s="492">
        <v>0</v>
      </c>
      <c r="E311" s="492">
        <v>0</v>
      </c>
      <c r="F311" s="492">
        <v>0</v>
      </c>
      <c r="G311" s="492">
        <v>0</v>
      </c>
      <c r="H311" s="492">
        <v>0</v>
      </c>
      <c r="I311" s="492">
        <v>0</v>
      </c>
      <c r="J311" s="492">
        <v>0</v>
      </c>
      <c r="K311" s="492">
        <v>0</v>
      </c>
      <c r="L311" s="492">
        <v>0</v>
      </c>
      <c r="M311" s="492">
        <v>0</v>
      </c>
      <c r="N311" s="492">
        <v>10155</v>
      </c>
      <c r="O311" s="492">
        <v>0</v>
      </c>
      <c r="P311" s="492">
        <v>0</v>
      </c>
      <c r="Q311" s="492">
        <v>0</v>
      </c>
      <c r="R311" s="716">
        <v>202844</v>
      </c>
      <c r="S311" s="492">
        <v>0</v>
      </c>
      <c r="T311" s="68">
        <v>0</v>
      </c>
      <c r="U311" s="668">
        <v>212999</v>
      </c>
      <c r="V311" s="717">
        <v>0</v>
      </c>
      <c r="W311" s="68"/>
      <c r="X311" s="668">
        <v>415290.22000000003</v>
      </c>
      <c r="Y311" s="547">
        <v>415290</v>
      </c>
      <c r="Z311" s="68">
        <f t="shared" si="48"/>
        <v>0</v>
      </c>
      <c r="AA311" s="68">
        <f t="shared" si="49"/>
        <v>0</v>
      </c>
      <c r="AB311" s="68"/>
      <c r="AC311" s="493">
        <f>+abvfnd25!AH311</f>
        <v>0</v>
      </c>
      <c r="AD311" s="493">
        <f t="shared" si="50"/>
        <v>0</v>
      </c>
      <c r="AE311" s="494">
        <f t="shared" si="51"/>
        <v>0</v>
      </c>
      <c r="AF311" s="657">
        <v>0</v>
      </c>
      <c r="AG311" s="547" t="s">
        <v>761</v>
      </c>
      <c r="AH311" s="493">
        <f t="shared" si="52"/>
        <v>0</v>
      </c>
      <c r="AI311" s="68"/>
      <c r="AJ311" s="68"/>
      <c r="AK311" s="458">
        <f>abvfnd25!AH311</f>
        <v>0</v>
      </c>
      <c r="AL311" s="455">
        <v>0</v>
      </c>
      <c r="AM311" s="458">
        <v>0</v>
      </c>
      <c r="AN311" s="458">
        <v>0</v>
      </c>
      <c r="AO311" s="456"/>
      <c r="AP311" s="493"/>
      <c r="AQ311" s="455"/>
      <c r="AR311" s="455"/>
      <c r="AS311" s="455"/>
      <c r="AT311" s="495">
        <f t="shared" si="53"/>
        <v>0</v>
      </c>
      <c r="AU311" s="455"/>
      <c r="AV311" s="498"/>
      <c r="AW311" s="499"/>
      <c r="AX311" s="500">
        <f t="shared" si="59"/>
        <v>0</v>
      </c>
      <c r="AY311" s="458"/>
      <c r="AZ311" s="459"/>
      <c r="BA311" s="459"/>
      <c r="BB311" s="459"/>
      <c r="BC311" s="453"/>
      <c r="BE311" s="460">
        <f t="shared" si="54"/>
        <v>-302</v>
      </c>
      <c r="BF311" s="453">
        <v>0</v>
      </c>
      <c r="BG311" s="488">
        <f t="shared" si="55"/>
        <v>0</v>
      </c>
      <c r="BH311" s="453">
        <v>0</v>
      </c>
      <c r="BI311" s="406">
        <f t="shared" si="56"/>
        <v>0</v>
      </c>
      <c r="BJ311" s="653"/>
      <c r="BK311" s="453"/>
      <c r="BL311" s="453">
        <v>0</v>
      </c>
      <c r="BM311" s="406">
        <f t="shared" si="57"/>
        <v>0</v>
      </c>
      <c r="BO311" s="453">
        <v>0</v>
      </c>
      <c r="BP311" s="406">
        <f t="shared" si="58"/>
        <v>0</v>
      </c>
      <c r="BR311" s="454"/>
    </row>
    <row r="312" spans="1:70" ht="11.25">
      <c r="A312" s="11">
        <v>303</v>
      </c>
      <c r="B312" s="69" t="s">
        <v>392</v>
      </c>
      <c r="C312" s="11">
        <v>0</v>
      </c>
      <c r="D312" s="492">
        <v>0</v>
      </c>
      <c r="E312" s="492">
        <v>0</v>
      </c>
      <c r="F312" s="492">
        <v>0</v>
      </c>
      <c r="G312" s="492">
        <v>0</v>
      </c>
      <c r="H312" s="492">
        <v>0</v>
      </c>
      <c r="I312" s="492">
        <v>0</v>
      </c>
      <c r="J312" s="492">
        <v>0</v>
      </c>
      <c r="K312" s="492">
        <v>0</v>
      </c>
      <c r="L312" s="492">
        <v>0</v>
      </c>
      <c r="M312" s="492">
        <v>0</v>
      </c>
      <c r="N312" s="492">
        <v>0</v>
      </c>
      <c r="O312" s="492">
        <v>0</v>
      </c>
      <c r="P312" s="492">
        <v>0</v>
      </c>
      <c r="Q312" s="492">
        <v>0</v>
      </c>
      <c r="R312" s="492">
        <v>0</v>
      </c>
      <c r="S312" s="492">
        <v>0</v>
      </c>
      <c r="T312" s="68">
        <v>0</v>
      </c>
      <c r="U312" s="68">
        <v>0</v>
      </c>
      <c r="V312" s="493">
        <v>0</v>
      </c>
      <c r="W312" s="68"/>
      <c r="X312" s="668">
        <v>156188.61000000002</v>
      </c>
      <c r="Y312" s="547">
        <v>165100</v>
      </c>
      <c r="Z312" s="68">
        <f t="shared" si="48"/>
        <v>8911.3899999999849</v>
      </c>
      <c r="AA312" s="68">
        <f t="shared" si="49"/>
        <v>0</v>
      </c>
      <c r="AB312" s="68"/>
      <c r="AC312" s="493">
        <f>+abvfnd25!AH312</f>
        <v>0</v>
      </c>
      <c r="AD312" s="493">
        <f t="shared" si="50"/>
        <v>0</v>
      </c>
      <c r="AE312" s="494">
        <f t="shared" si="51"/>
        <v>0</v>
      </c>
      <c r="AF312" s="657">
        <v>0</v>
      </c>
      <c r="AG312" s="547" t="s">
        <v>761</v>
      </c>
      <c r="AH312" s="493">
        <f t="shared" si="52"/>
        <v>0</v>
      </c>
      <c r="AI312" s="68"/>
      <c r="AJ312" s="68"/>
      <c r="AK312" s="458">
        <f>abvfnd25!AH312</f>
        <v>0</v>
      </c>
      <c r="AL312" s="455">
        <v>0</v>
      </c>
      <c r="AM312" s="458">
        <v>0</v>
      </c>
      <c r="AN312" s="458">
        <v>0</v>
      </c>
      <c r="AO312" s="456"/>
      <c r="AP312" s="493"/>
      <c r="AQ312" s="455"/>
      <c r="AR312" s="455"/>
      <c r="AS312" s="455"/>
      <c r="AT312" s="495">
        <f t="shared" si="53"/>
        <v>0</v>
      </c>
      <c r="AU312" s="455"/>
      <c r="AV312" s="498"/>
      <c r="AW312" s="499"/>
      <c r="AX312" s="500">
        <f t="shared" si="59"/>
        <v>0</v>
      </c>
      <c r="AY312" s="458"/>
      <c r="AZ312" s="459"/>
      <c r="BA312" s="459"/>
      <c r="BB312" s="459"/>
      <c r="BC312" s="453"/>
      <c r="BE312" s="460">
        <f t="shared" si="54"/>
        <v>-303</v>
      </c>
      <c r="BF312" s="453">
        <v>0</v>
      </c>
      <c r="BG312" s="488">
        <f t="shared" si="55"/>
        <v>0</v>
      </c>
      <c r="BH312" s="453">
        <v>0</v>
      </c>
      <c r="BI312" s="406">
        <f t="shared" si="56"/>
        <v>0</v>
      </c>
      <c r="BJ312" s="653"/>
      <c r="BK312" s="453"/>
      <c r="BL312" s="453">
        <v>0</v>
      </c>
      <c r="BM312" s="406">
        <f t="shared" si="57"/>
        <v>0</v>
      </c>
      <c r="BO312" s="453">
        <v>0</v>
      </c>
      <c r="BP312" s="406">
        <f t="shared" si="58"/>
        <v>0</v>
      </c>
      <c r="BR312" s="454"/>
    </row>
    <row r="313" spans="1:70" ht="11.25">
      <c r="A313" s="11">
        <v>304</v>
      </c>
      <c r="B313" s="69" t="s">
        <v>393</v>
      </c>
      <c r="C313" s="11">
        <v>1</v>
      </c>
      <c r="D313" s="492">
        <v>0</v>
      </c>
      <c r="E313" s="492">
        <v>0</v>
      </c>
      <c r="F313" s="492">
        <v>0</v>
      </c>
      <c r="G313" s="492">
        <v>0</v>
      </c>
      <c r="H313" s="492">
        <v>0</v>
      </c>
      <c r="I313" s="492">
        <v>0</v>
      </c>
      <c r="J313" s="492">
        <v>0</v>
      </c>
      <c r="K313" s="492">
        <v>0</v>
      </c>
      <c r="L313" s="492">
        <v>0</v>
      </c>
      <c r="M313" s="492">
        <v>0</v>
      </c>
      <c r="N313" s="492">
        <v>0</v>
      </c>
      <c r="O313" s="492">
        <v>0</v>
      </c>
      <c r="P313" s="492">
        <v>0</v>
      </c>
      <c r="Q313" s="492">
        <v>0</v>
      </c>
      <c r="R313" s="492">
        <v>0</v>
      </c>
      <c r="S313" s="492">
        <v>0</v>
      </c>
      <c r="T313" s="68" t="s">
        <v>760</v>
      </c>
      <c r="U313" s="68">
        <v>0</v>
      </c>
      <c r="V313" s="493">
        <v>0</v>
      </c>
      <c r="W313" s="68"/>
      <c r="X313" s="668">
        <v>22882209.760000002</v>
      </c>
      <c r="Y313" s="547">
        <v>31654595</v>
      </c>
      <c r="Z313" s="68">
        <f t="shared" si="48"/>
        <v>8772385.2399999984</v>
      </c>
      <c r="AA313" s="68">
        <f t="shared" si="49"/>
        <v>0</v>
      </c>
      <c r="AB313" s="68"/>
      <c r="AC313" s="493">
        <f>+abvfnd25!AH313</f>
        <v>134.81022204929531</v>
      </c>
      <c r="AD313" s="493">
        <f t="shared" si="50"/>
        <v>138.33714196316325</v>
      </c>
      <c r="AE313" s="494">
        <f t="shared" si="51"/>
        <v>3.5269199138679426</v>
      </c>
      <c r="AF313" s="657">
        <v>2</v>
      </c>
      <c r="AG313" s="547">
        <v>0</v>
      </c>
      <c r="AH313" s="493">
        <f t="shared" si="52"/>
        <v>134.81022204929531</v>
      </c>
      <c r="AI313" s="68"/>
      <c r="AJ313" s="68"/>
      <c r="AK313" s="458">
        <f>abvfnd25!AH313</f>
        <v>134.81022204929531</v>
      </c>
      <c r="AL313" s="455">
        <v>134.90604356194055</v>
      </c>
      <c r="AM313" s="458">
        <v>135.20802855061845</v>
      </c>
      <c r="AN313" s="458">
        <v>134.81022204929531</v>
      </c>
      <c r="AO313" s="456"/>
      <c r="AP313" s="493"/>
      <c r="AQ313" s="455"/>
      <c r="AR313" s="455"/>
      <c r="AS313" s="455"/>
      <c r="AT313" s="495">
        <f t="shared" si="53"/>
        <v>0</v>
      </c>
      <c r="AU313" s="455"/>
      <c r="AV313" s="498"/>
      <c r="AW313" s="499"/>
      <c r="AX313" s="500">
        <f t="shared" si="59"/>
        <v>0</v>
      </c>
      <c r="AY313" s="458"/>
      <c r="AZ313" s="459"/>
      <c r="BA313" s="459"/>
      <c r="BB313" s="459"/>
      <c r="BC313" s="453"/>
      <c r="BE313" s="460">
        <f t="shared" si="54"/>
        <v>-175.27850455127322</v>
      </c>
      <c r="BF313" s="453">
        <v>128.72149544872678</v>
      </c>
      <c r="BG313" s="488">
        <f t="shared" si="55"/>
        <v>-6.0887266005685206</v>
      </c>
      <c r="BH313" s="453">
        <v>128.72149544872678</v>
      </c>
      <c r="BI313" s="406">
        <f t="shared" si="56"/>
        <v>-6.0887266005685206</v>
      </c>
      <c r="BJ313" s="653"/>
      <c r="BK313" s="453"/>
      <c r="BL313" s="453">
        <v>128.72149544872678</v>
      </c>
      <c r="BM313" s="406">
        <f t="shared" si="57"/>
        <v>-6.0887266005685206</v>
      </c>
      <c r="BO313" s="453">
        <v>128.72149544872678</v>
      </c>
      <c r="BP313" s="406">
        <f t="shared" si="58"/>
        <v>-6.0887266005685206</v>
      </c>
      <c r="BR313" s="454"/>
    </row>
    <row r="314" spans="1:70" ht="11.25">
      <c r="A314" s="11">
        <v>305</v>
      </c>
      <c r="B314" s="69" t="s">
        <v>394</v>
      </c>
      <c r="C314" s="11">
        <v>1</v>
      </c>
      <c r="D314" s="492">
        <v>0</v>
      </c>
      <c r="E314" s="492">
        <v>0</v>
      </c>
      <c r="F314" s="492">
        <v>0</v>
      </c>
      <c r="G314" s="492">
        <v>0</v>
      </c>
      <c r="H314" s="492">
        <v>0</v>
      </c>
      <c r="I314" s="492">
        <v>0</v>
      </c>
      <c r="J314" s="492">
        <v>2167855</v>
      </c>
      <c r="K314" s="492">
        <v>0</v>
      </c>
      <c r="L314" s="492">
        <v>4255525</v>
      </c>
      <c r="M314" s="492">
        <v>61171</v>
      </c>
      <c r="N314" s="492">
        <v>1998</v>
      </c>
      <c r="O314" s="492">
        <v>130651.15</v>
      </c>
      <c r="P314" s="492">
        <v>0</v>
      </c>
      <c r="Q314" s="492">
        <v>0</v>
      </c>
      <c r="R314" s="492">
        <v>0</v>
      </c>
      <c r="S314" s="492">
        <v>0</v>
      </c>
      <c r="T314" s="68" t="s">
        <v>760</v>
      </c>
      <c r="U314" s="68">
        <v>6617200.1500000004</v>
      </c>
      <c r="V314" s="493">
        <v>9.4133012346969043</v>
      </c>
      <c r="W314" s="68"/>
      <c r="X314" s="668">
        <v>46900988.453170016</v>
      </c>
      <c r="Y314" s="547">
        <v>70296275.291917458</v>
      </c>
      <c r="Z314" s="68">
        <f t="shared" si="48"/>
        <v>23395286.838747442</v>
      </c>
      <c r="AA314" s="68">
        <f t="shared" si="49"/>
        <v>2202268.8248526952</v>
      </c>
      <c r="AB314" s="68"/>
      <c r="AC314" s="493">
        <f>+abvfnd25!AH314</f>
        <v>143.19510200237968</v>
      </c>
      <c r="AD314" s="493">
        <f t="shared" si="50"/>
        <v>145.18671932694059</v>
      </c>
      <c r="AE314" s="494">
        <f t="shared" si="51"/>
        <v>1.9916173245609059</v>
      </c>
      <c r="AF314" s="657">
        <v>99</v>
      </c>
      <c r="AG314" s="547">
        <v>1</v>
      </c>
      <c r="AH314" s="493">
        <f t="shared" si="52"/>
        <v>145.18671932694059</v>
      </c>
      <c r="AI314" s="68"/>
      <c r="AJ314" s="68"/>
      <c r="AK314" s="458">
        <f>abvfnd25!AH314</f>
        <v>143.19510200237968</v>
      </c>
      <c r="AL314" s="455">
        <v>143.27392411040364</v>
      </c>
      <c r="AM314" s="458">
        <v>140.95869907961639</v>
      </c>
      <c r="AN314" s="458">
        <v>143.19510200237968</v>
      </c>
      <c r="AO314" s="456"/>
      <c r="AP314" s="493"/>
      <c r="AQ314" s="455"/>
      <c r="AR314" s="455"/>
      <c r="AS314" s="455"/>
      <c r="AT314" s="495">
        <f t="shared" si="53"/>
        <v>1.9916173245609059</v>
      </c>
      <c r="AU314" s="455"/>
      <c r="AV314" s="498"/>
      <c r="AW314" s="499"/>
      <c r="AX314" s="500">
        <f t="shared" si="59"/>
        <v>0</v>
      </c>
      <c r="AY314" s="458"/>
      <c r="AZ314" s="459"/>
      <c r="BA314" s="459"/>
      <c r="BB314" s="459"/>
      <c r="BC314" s="453"/>
      <c r="BE314" s="460">
        <f t="shared" si="54"/>
        <v>-163.83610360460966</v>
      </c>
      <c r="BF314" s="453">
        <v>141.16389639539034</v>
      </c>
      <c r="BG314" s="488">
        <f t="shared" si="55"/>
        <v>-2.0312056069893458</v>
      </c>
      <c r="BH314" s="453">
        <v>141.16389639539034</v>
      </c>
      <c r="BI314" s="406">
        <f t="shared" si="56"/>
        <v>-4.0228229315502517</v>
      </c>
      <c r="BJ314" s="653"/>
      <c r="BK314" s="453"/>
      <c r="BL314" s="453">
        <v>141.16389639539034</v>
      </c>
      <c r="BM314" s="406">
        <f t="shared" si="57"/>
        <v>-2.0312056069893458</v>
      </c>
      <c r="BO314" s="453">
        <v>141.16389639539034</v>
      </c>
      <c r="BP314" s="406">
        <f t="shared" si="58"/>
        <v>-4.0228229315502517</v>
      </c>
      <c r="BR314" s="454"/>
    </row>
    <row r="315" spans="1:70" ht="11.25">
      <c r="A315" s="11">
        <v>306</v>
      </c>
      <c r="B315" s="69" t="s">
        <v>395</v>
      </c>
      <c r="C315" s="11">
        <v>1</v>
      </c>
      <c r="D315" s="492">
        <v>49301</v>
      </c>
      <c r="E315" s="492">
        <v>233900</v>
      </c>
      <c r="F315" s="492">
        <v>0</v>
      </c>
      <c r="G315" s="492">
        <v>0</v>
      </c>
      <c r="H315" s="492">
        <v>0</v>
      </c>
      <c r="I315" s="492">
        <v>0</v>
      </c>
      <c r="J315" s="492">
        <v>74302</v>
      </c>
      <c r="K315" s="492">
        <v>1200</v>
      </c>
      <c r="L315" s="492">
        <v>49301</v>
      </c>
      <c r="M315" s="492">
        <v>0</v>
      </c>
      <c r="N315" s="492">
        <v>24832</v>
      </c>
      <c r="O315" s="492">
        <v>5139.54</v>
      </c>
      <c r="P315" s="492">
        <v>0</v>
      </c>
      <c r="Q315" s="492">
        <v>0</v>
      </c>
      <c r="R315" s="492">
        <v>0</v>
      </c>
      <c r="S315" s="492">
        <v>0</v>
      </c>
      <c r="T315" s="68" t="s">
        <v>762</v>
      </c>
      <c r="U315" s="68">
        <v>437975.54</v>
      </c>
      <c r="V315" s="493">
        <v>15.574240298402609</v>
      </c>
      <c r="W315" s="68"/>
      <c r="X315" s="668">
        <v>1672912.0100000002</v>
      </c>
      <c r="Y315" s="547">
        <v>2812179.16</v>
      </c>
      <c r="Z315" s="68">
        <f t="shared" si="48"/>
        <v>1139267.1499999999</v>
      </c>
      <c r="AA315" s="68">
        <f t="shared" si="49"/>
        <v>177432.20358176288</v>
      </c>
      <c r="AB315" s="68"/>
      <c r="AC315" s="493">
        <f>+abvfnd25!AH315</f>
        <v>135.1577821488514</v>
      </c>
      <c r="AD315" s="493">
        <f t="shared" si="50"/>
        <v>157.4946524783594</v>
      </c>
      <c r="AE315" s="494">
        <f t="shared" si="51"/>
        <v>22.336870329508002</v>
      </c>
      <c r="AF315" s="657">
        <v>1</v>
      </c>
      <c r="AG315" s="547">
        <v>1</v>
      </c>
      <c r="AH315" s="493">
        <f t="shared" si="52"/>
        <v>157.4946524783594</v>
      </c>
      <c r="AI315" s="68"/>
      <c r="AJ315" s="68"/>
      <c r="AK315" s="458">
        <f>abvfnd25!AH315</f>
        <v>135.1577821488514</v>
      </c>
      <c r="AL315" s="455">
        <v>136.75018684902523</v>
      </c>
      <c r="AM315" s="458">
        <v>134.10543378668601</v>
      </c>
      <c r="AN315" s="458">
        <v>135.1577821488514</v>
      </c>
      <c r="AO315" s="456"/>
      <c r="AP315" s="493"/>
      <c r="AQ315" s="455"/>
      <c r="AR315" s="455"/>
      <c r="AS315" s="455"/>
      <c r="AT315" s="495">
        <f t="shared" si="53"/>
        <v>22.336870329508002</v>
      </c>
      <c r="AU315" s="455"/>
      <c r="AV315" s="498"/>
      <c r="AW315" s="499"/>
      <c r="AX315" s="500">
        <f t="shared" si="59"/>
        <v>0</v>
      </c>
      <c r="AY315" s="458"/>
      <c r="AZ315" s="459"/>
      <c r="BA315" s="459"/>
      <c r="BB315" s="459"/>
      <c r="BC315" s="453"/>
      <c r="BE315" s="460">
        <f t="shared" si="54"/>
        <v>-170.6430159103995</v>
      </c>
      <c r="BF315" s="453">
        <v>135.3569840896005</v>
      </c>
      <c r="BG315" s="488">
        <f t="shared" si="55"/>
        <v>0.19920194074910569</v>
      </c>
      <c r="BH315" s="453">
        <v>135.3569840896005</v>
      </c>
      <c r="BI315" s="406">
        <f t="shared" si="56"/>
        <v>-22.137668388758897</v>
      </c>
      <c r="BJ315" s="653"/>
      <c r="BK315" s="453"/>
      <c r="BL315" s="453">
        <v>135.3569840896005</v>
      </c>
      <c r="BM315" s="406">
        <f t="shared" si="57"/>
        <v>0.19920194074910569</v>
      </c>
      <c r="BO315" s="453">
        <v>135.3569840896005</v>
      </c>
      <c r="BP315" s="406">
        <f t="shared" si="58"/>
        <v>-22.137668388758897</v>
      </c>
      <c r="BR315" s="454"/>
    </row>
    <row r="316" spans="1:70" ht="11.25">
      <c r="A316" s="11">
        <v>307</v>
      </c>
      <c r="B316" s="69" t="s">
        <v>396</v>
      </c>
      <c r="C316" s="11">
        <v>1</v>
      </c>
      <c r="D316" s="492">
        <v>0</v>
      </c>
      <c r="E316" s="492">
        <v>36749</v>
      </c>
      <c r="F316" s="492">
        <v>0</v>
      </c>
      <c r="G316" s="492">
        <v>0</v>
      </c>
      <c r="H316" s="492">
        <v>0</v>
      </c>
      <c r="I316" s="492">
        <v>686036</v>
      </c>
      <c r="J316" s="492">
        <v>1247817</v>
      </c>
      <c r="K316" s="492">
        <v>1651764</v>
      </c>
      <c r="L316" s="492">
        <v>1906527</v>
      </c>
      <c r="M316" s="492">
        <v>962</v>
      </c>
      <c r="N316" s="492">
        <v>21876</v>
      </c>
      <c r="O316" s="492">
        <v>30345.7</v>
      </c>
      <c r="P316" s="492">
        <v>0</v>
      </c>
      <c r="Q316" s="492">
        <v>0</v>
      </c>
      <c r="R316" s="492">
        <v>0</v>
      </c>
      <c r="S316" s="492">
        <v>0</v>
      </c>
      <c r="T316" s="68" t="s">
        <v>760</v>
      </c>
      <c r="U316" s="68">
        <v>5582076.7000000002</v>
      </c>
      <c r="V316" s="493">
        <v>8.0610871775525581</v>
      </c>
      <c r="W316" s="68"/>
      <c r="X316" s="668">
        <v>48588432.383949995</v>
      </c>
      <c r="Y316" s="547">
        <v>69247194.293397844</v>
      </c>
      <c r="Z316" s="68">
        <f t="shared" si="48"/>
        <v>20658761.909447849</v>
      </c>
      <c r="AA316" s="68">
        <f t="shared" si="49"/>
        <v>1665320.8073236127</v>
      </c>
      <c r="AB316" s="68"/>
      <c r="AC316" s="493">
        <f>+abvfnd25!AH316</f>
        <v>138.42581067414196</v>
      </c>
      <c r="AD316" s="493">
        <f t="shared" si="50"/>
        <v>139.09045871666822</v>
      </c>
      <c r="AE316" s="494">
        <f t="shared" si="51"/>
        <v>0.66464804252626664</v>
      </c>
      <c r="AF316" s="657">
        <v>22</v>
      </c>
      <c r="AG316" s="547">
        <v>1</v>
      </c>
      <c r="AH316" s="493">
        <f t="shared" si="52"/>
        <v>139.09045871666822</v>
      </c>
      <c r="AI316" s="68"/>
      <c r="AJ316" s="68"/>
      <c r="AK316" s="458">
        <f>abvfnd25!AH316</f>
        <v>138.42581067414196</v>
      </c>
      <c r="AL316" s="455">
        <v>137.39252590001101</v>
      </c>
      <c r="AM316" s="458">
        <v>139.07570695078536</v>
      </c>
      <c r="AN316" s="458">
        <v>138.42581067414196</v>
      </c>
      <c r="AO316" s="456"/>
      <c r="AP316" s="493"/>
      <c r="AQ316" s="455"/>
      <c r="AR316" s="455"/>
      <c r="AS316" s="455"/>
      <c r="AT316" s="495">
        <f t="shared" si="53"/>
        <v>0.66464804252626664</v>
      </c>
      <c r="AU316" s="455"/>
      <c r="AV316" s="498"/>
      <c r="AW316" s="499"/>
      <c r="AX316" s="500">
        <f t="shared" si="59"/>
        <v>0</v>
      </c>
      <c r="AY316" s="458"/>
      <c r="AZ316" s="459"/>
      <c r="BA316" s="459"/>
      <c r="BB316" s="459"/>
      <c r="BC316" s="453"/>
      <c r="BE316" s="460">
        <f t="shared" si="54"/>
        <v>-173.34832241280156</v>
      </c>
      <c r="BF316" s="453">
        <v>133.65167758719844</v>
      </c>
      <c r="BG316" s="488">
        <f t="shared" si="55"/>
        <v>-4.7741330869435217</v>
      </c>
      <c r="BH316" s="453">
        <v>133.65167758719844</v>
      </c>
      <c r="BI316" s="406">
        <f t="shared" si="56"/>
        <v>-5.4387811294697883</v>
      </c>
      <c r="BJ316" s="653"/>
      <c r="BK316" s="453"/>
      <c r="BL316" s="453">
        <v>133.65167758719844</v>
      </c>
      <c r="BM316" s="406">
        <f t="shared" si="57"/>
        <v>-4.7741330869435217</v>
      </c>
      <c r="BO316" s="453">
        <v>133.65167758719844</v>
      </c>
      <c r="BP316" s="406">
        <f t="shared" si="58"/>
        <v>-5.4387811294697883</v>
      </c>
      <c r="BR316" s="454"/>
    </row>
    <row r="317" spans="1:70" ht="11.25">
      <c r="A317" s="11">
        <v>308</v>
      </c>
      <c r="B317" s="69" t="s">
        <v>397</v>
      </c>
      <c r="C317" s="11">
        <v>1</v>
      </c>
      <c r="D317" s="492">
        <v>0</v>
      </c>
      <c r="E317" s="492">
        <v>135552</v>
      </c>
      <c r="F317" s="492">
        <v>0</v>
      </c>
      <c r="G317" s="492">
        <v>0</v>
      </c>
      <c r="H317" s="492">
        <v>0</v>
      </c>
      <c r="I317" s="492">
        <v>0</v>
      </c>
      <c r="J317" s="492">
        <v>4070969</v>
      </c>
      <c r="K317" s="492">
        <v>1418885</v>
      </c>
      <c r="L317" s="492">
        <v>8850000</v>
      </c>
      <c r="M317" s="492">
        <v>28108</v>
      </c>
      <c r="N317" s="492">
        <v>3256</v>
      </c>
      <c r="O317" s="492">
        <v>12502.21</v>
      </c>
      <c r="P317" s="492">
        <v>0</v>
      </c>
      <c r="Q317" s="492">
        <v>0</v>
      </c>
      <c r="R317" s="492">
        <v>0</v>
      </c>
      <c r="S317" s="492">
        <v>0</v>
      </c>
      <c r="T317" s="68" t="s">
        <v>760</v>
      </c>
      <c r="U317" s="68">
        <v>14519272.210000001</v>
      </c>
      <c r="V317" s="493">
        <v>9.1059862684002528</v>
      </c>
      <c r="W317" s="68"/>
      <c r="X317" s="668">
        <v>111848740.7475</v>
      </c>
      <c r="Y317" s="547">
        <v>159447552.21501952</v>
      </c>
      <c r="Z317" s="68">
        <f t="shared" si="48"/>
        <v>47598811.467519522</v>
      </c>
      <c r="AA317" s="68">
        <f t="shared" si="49"/>
        <v>4334341.2361540524</v>
      </c>
      <c r="AB317" s="68"/>
      <c r="AC317" s="493">
        <f>+abvfnd25!AH317</f>
        <v>138.72944118292378</v>
      </c>
      <c r="AD317" s="493">
        <f t="shared" si="50"/>
        <v>138.6812314043263</v>
      </c>
      <c r="AE317" s="494">
        <f t="shared" si="51"/>
        <v>-4.8209778597481545E-2</v>
      </c>
      <c r="AF317" s="657">
        <v>9</v>
      </c>
      <c r="AG317" s="547">
        <v>1</v>
      </c>
      <c r="AH317" s="493">
        <f t="shared" si="52"/>
        <v>138.6812314043263</v>
      </c>
      <c r="AI317" s="68"/>
      <c r="AJ317" s="68"/>
      <c r="AK317" s="458">
        <f>abvfnd25!AH317</f>
        <v>138.72944118292378</v>
      </c>
      <c r="AL317" s="455">
        <v>138.72335478095604</v>
      </c>
      <c r="AM317" s="458">
        <v>133.94796254370729</v>
      </c>
      <c r="AN317" s="458">
        <v>138.72944118292378</v>
      </c>
      <c r="AO317" s="456"/>
      <c r="AP317" s="493"/>
      <c r="AQ317" s="455"/>
      <c r="AR317" s="455"/>
      <c r="AS317" s="455"/>
      <c r="AT317" s="495">
        <f t="shared" si="53"/>
        <v>-4.8209778597481545E-2</v>
      </c>
      <c r="AU317" s="455"/>
      <c r="AV317" s="498"/>
      <c r="AW317" s="499"/>
      <c r="AX317" s="500">
        <f t="shared" si="59"/>
        <v>0</v>
      </c>
      <c r="AY317" s="458"/>
      <c r="AZ317" s="459"/>
      <c r="BA317" s="459"/>
      <c r="BB317" s="459"/>
      <c r="BC317" s="453"/>
      <c r="BE317" s="460">
        <f t="shared" si="54"/>
        <v>-181.18636981407786</v>
      </c>
      <c r="BF317" s="453">
        <v>126.81363018592214</v>
      </c>
      <c r="BG317" s="488">
        <f t="shared" si="55"/>
        <v>-11.915810997001643</v>
      </c>
      <c r="BH317" s="453">
        <v>126.81363018592214</v>
      </c>
      <c r="BI317" s="406">
        <f t="shared" si="56"/>
        <v>-11.867601218404161</v>
      </c>
      <c r="BJ317" s="653"/>
      <c r="BK317" s="453"/>
      <c r="BL317" s="453">
        <v>126.81363018592214</v>
      </c>
      <c r="BM317" s="406">
        <f t="shared" si="57"/>
        <v>-11.915810997001643</v>
      </c>
      <c r="BO317" s="453">
        <v>126.81363018592214</v>
      </c>
      <c r="BP317" s="406">
        <f t="shared" si="58"/>
        <v>-11.867601218404161</v>
      </c>
      <c r="BR317" s="454"/>
    </row>
    <row r="318" spans="1:70" ht="11.25">
      <c r="A318" s="11">
        <v>309</v>
      </c>
      <c r="B318" s="69" t="s">
        <v>398</v>
      </c>
      <c r="C318" s="11">
        <v>1</v>
      </c>
      <c r="D318" s="492">
        <v>0</v>
      </c>
      <c r="E318" s="492">
        <v>0</v>
      </c>
      <c r="F318" s="492">
        <v>0</v>
      </c>
      <c r="G318" s="492">
        <v>0</v>
      </c>
      <c r="H318" s="492">
        <v>0</v>
      </c>
      <c r="I318" s="492">
        <v>0</v>
      </c>
      <c r="J318" s="492">
        <v>0</v>
      </c>
      <c r="K318" s="492">
        <v>0</v>
      </c>
      <c r="L318" s="492">
        <v>0</v>
      </c>
      <c r="M318" s="492">
        <v>0</v>
      </c>
      <c r="N318" s="492">
        <v>0</v>
      </c>
      <c r="O318" s="492">
        <v>0</v>
      </c>
      <c r="P318" s="492">
        <v>0</v>
      </c>
      <c r="Q318" s="492">
        <v>0</v>
      </c>
      <c r="R318" s="492">
        <v>0</v>
      </c>
      <c r="S318" s="492">
        <v>0</v>
      </c>
      <c r="T318" s="68" t="s">
        <v>764</v>
      </c>
      <c r="U318" s="68">
        <v>0</v>
      </c>
      <c r="V318" s="493">
        <v>0</v>
      </c>
      <c r="W318" s="68"/>
      <c r="X318" s="668">
        <v>21252179.18</v>
      </c>
      <c r="Y318" s="547">
        <v>21252179</v>
      </c>
      <c r="Z318" s="68">
        <f t="shared" si="48"/>
        <v>0</v>
      </c>
      <c r="AA318" s="68">
        <f t="shared" si="49"/>
        <v>0</v>
      </c>
      <c r="AB318" s="68"/>
      <c r="AC318" s="493">
        <f>+abvfnd25!AH318</f>
        <v>92.037711779779514</v>
      </c>
      <c r="AD318" s="493">
        <f t="shared" si="50"/>
        <v>99.999999153028028</v>
      </c>
      <c r="AE318" s="494">
        <f t="shared" si="51"/>
        <v>7.9622873732485147</v>
      </c>
      <c r="AF318" s="657">
        <v>2</v>
      </c>
      <c r="AG318" s="547">
        <v>0</v>
      </c>
      <c r="AH318" s="493">
        <f t="shared" si="52"/>
        <v>92.037711779779514</v>
      </c>
      <c r="AI318" s="68"/>
      <c r="AJ318" s="68"/>
      <c r="AK318" s="458">
        <f>abvfnd25!AH318</f>
        <v>92.037711779779514</v>
      </c>
      <c r="AL318" s="455">
        <v>106.71662436377061</v>
      </c>
      <c r="AM318" s="458">
        <v>99.999999153028028</v>
      </c>
      <c r="AN318" s="458">
        <v>92.037711779779514</v>
      </c>
      <c r="AO318" s="456"/>
      <c r="AP318" s="493"/>
      <c r="AQ318" s="455"/>
      <c r="AR318" s="455"/>
      <c r="AS318" s="455"/>
      <c r="AT318" s="495">
        <f t="shared" si="53"/>
        <v>0</v>
      </c>
      <c r="AU318" s="455"/>
      <c r="AV318" s="498"/>
      <c r="AW318" s="499"/>
      <c r="AX318" s="500">
        <f t="shared" si="59"/>
        <v>0</v>
      </c>
      <c r="AY318" s="458"/>
      <c r="AZ318" s="459"/>
      <c r="BA318" s="459"/>
      <c r="BB318" s="459"/>
      <c r="BC318" s="453"/>
      <c r="BE318" s="460">
        <f t="shared" si="54"/>
        <v>-202.28337563622938</v>
      </c>
      <c r="BF318" s="453">
        <v>106.71662436377061</v>
      </c>
      <c r="BG318" s="488">
        <f t="shared" si="55"/>
        <v>14.678912583991092</v>
      </c>
      <c r="BH318" s="453">
        <v>106.71662436377061</v>
      </c>
      <c r="BI318" s="406">
        <f t="shared" si="56"/>
        <v>14.678912583991092</v>
      </c>
      <c r="BJ318" s="653"/>
      <c r="BK318" s="453"/>
      <c r="BL318" s="453">
        <v>106.71662436377061</v>
      </c>
      <c r="BM318" s="406">
        <f t="shared" si="57"/>
        <v>14.678912583991092</v>
      </c>
      <c r="BO318" s="453">
        <v>106.71662436377061</v>
      </c>
      <c r="BP318" s="406">
        <f t="shared" si="58"/>
        <v>14.678912583991092</v>
      </c>
      <c r="BR318" s="454"/>
    </row>
    <row r="319" spans="1:70" ht="11.25">
      <c r="A319" s="11">
        <v>310</v>
      </c>
      <c r="B319" s="69" t="s">
        <v>399</v>
      </c>
      <c r="C319" s="11">
        <v>1</v>
      </c>
      <c r="D319" s="492">
        <v>0</v>
      </c>
      <c r="E319" s="492">
        <v>0</v>
      </c>
      <c r="F319" s="492">
        <v>0</v>
      </c>
      <c r="G319" s="492">
        <v>0</v>
      </c>
      <c r="H319" s="492">
        <v>0</v>
      </c>
      <c r="I319" s="492">
        <v>0</v>
      </c>
      <c r="J319" s="492">
        <v>0</v>
      </c>
      <c r="K319" s="492">
        <v>0</v>
      </c>
      <c r="L319" s="492">
        <v>0</v>
      </c>
      <c r="M319" s="492">
        <v>0</v>
      </c>
      <c r="N319" s="492">
        <v>0</v>
      </c>
      <c r="O319" s="492">
        <v>0</v>
      </c>
      <c r="P319" s="492">
        <v>0</v>
      </c>
      <c r="Q319" s="492">
        <v>0</v>
      </c>
      <c r="R319" s="492">
        <v>0</v>
      </c>
      <c r="S319" s="492">
        <v>0</v>
      </c>
      <c r="T319" s="68" t="s">
        <v>760</v>
      </c>
      <c r="U319" s="68">
        <v>0</v>
      </c>
      <c r="V319" s="493">
        <v>0</v>
      </c>
      <c r="W319" s="68"/>
      <c r="X319" s="668">
        <v>38595665.049999997</v>
      </c>
      <c r="Y319" s="547">
        <v>48078122.219999999</v>
      </c>
      <c r="Z319" s="68">
        <f t="shared" si="48"/>
        <v>9482457.1700000018</v>
      </c>
      <c r="AA319" s="68">
        <f t="shared" si="49"/>
        <v>0</v>
      </c>
      <c r="AB319" s="68"/>
      <c r="AC319" s="493">
        <f>+abvfnd25!AH319</f>
        <v>122.133023074626</v>
      </c>
      <c r="AD319" s="493">
        <f t="shared" si="50"/>
        <v>124.56871039199777</v>
      </c>
      <c r="AE319" s="494">
        <f t="shared" si="51"/>
        <v>2.435687317371773</v>
      </c>
      <c r="AF319" s="657">
        <v>156</v>
      </c>
      <c r="AG319" s="547">
        <v>0</v>
      </c>
      <c r="AH319" s="493">
        <f t="shared" si="52"/>
        <v>122.133023074626</v>
      </c>
      <c r="AI319" s="68"/>
      <c r="AJ319" s="68"/>
      <c r="AK319" s="458">
        <f>abvfnd25!AH319</f>
        <v>122.133023074626</v>
      </c>
      <c r="AL319" s="455">
        <v>116.51312908321758</v>
      </c>
      <c r="AM319" s="458">
        <v>116.51312908321758</v>
      </c>
      <c r="AN319" s="458">
        <v>122.133023074626</v>
      </c>
      <c r="AO319" s="456"/>
      <c r="AP319" s="493"/>
      <c r="AQ319" s="455"/>
      <c r="AR319" s="455"/>
      <c r="AS319" s="455"/>
      <c r="AT319" s="495">
        <f t="shared" si="53"/>
        <v>0</v>
      </c>
      <c r="AU319" s="455"/>
      <c r="AV319" s="498"/>
      <c r="AW319" s="499"/>
      <c r="AX319" s="500">
        <f t="shared" si="59"/>
        <v>0</v>
      </c>
      <c r="AY319" s="458"/>
      <c r="AZ319" s="459"/>
      <c r="BA319" s="459"/>
      <c r="BB319" s="459"/>
      <c r="BC319" s="453"/>
      <c r="BE319" s="460">
        <f t="shared" si="54"/>
        <v>-193.48687091678244</v>
      </c>
      <c r="BF319" s="453">
        <v>116.51312908321758</v>
      </c>
      <c r="BG319" s="488">
        <f t="shared" si="55"/>
        <v>-5.6198939914084178</v>
      </c>
      <c r="BH319" s="453">
        <v>116.51312908321758</v>
      </c>
      <c r="BI319" s="406">
        <f t="shared" si="56"/>
        <v>-5.6198939914084178</v>
      </c>
      <c r="BJ319" s="653"/>
      <c r="BK319" s="453"/>
      <c r="BL319" s="453">
        <v>116.51312908321758</v>
      </c>
      <c r="BM319" s="406">
        <f t="shared" si="57"/>
        <v>-5.6198939914084178</v>
      </c>
      <c r="BO319" s="453">
        <v>116.51312908321758</v>
      </c>
      <c r="BP319" s="406">
        <f t="shared" si="58"/>
        <v>-5.6198939914084178</v>
      </c>
      <c r="BR319" s="454"/>
    </row>
    <row r="320" spans="1:70" ht="11.25">
      <c r="A320" s="11">
        <v>311</v>
      </c>
      <c r="B320" s="69" t="s">
        <v>400</v>
      </c>
      <c r="C320" s="11">
        <v>0</v>
      </c>
      <c r="D320" s="492">
        <v>0</v>
      </c>
      <c r="E320" s="492">
        <v>0</v>
      </c>
      <c r="F320" s="492">
        <v>0</v>
      </c>
      <c r="G320" s="492">
        <v>0</v>
      </c>
      <c r="H320" s="492">
        <v>0</v>
      </c>
      <c r="I320" s="492">
        <v>0</v>
      </c>
      <c r="J320" s="492">
        <v>0</v>
      </c>
      <c r="K320" s="492">
        <v>0</v>
      </c>
      <c r="L320" s="492">
        <v>0</v>
      </c>
      <c r="M320" s="492">
        <v>0</v>
      </c>
      <c r="N320" s="492">
        <v>0</v>
      </c>
      <c r="O320" s="492">
        <v>0</v>
      </c>
      <c r="P320" s="492">
        <v>0</v>
      </c>
      <c r="Q320" s="492">
        <v>0</v>
      </c>
      <c r="R320" s="492">
        <v>0</v>
      </c>
      <c r="S320" s="492">
        <v>0</v>
      </c>
      <c r="T320" s="68">
        <v>0</v>
      </c>
      <c r="U320" s="68">
        <v>0</v>
      </c>
      <c r="V320" s="493">
        <v>0</v>
      </c>
      <c r="W320" s="68"/>
      <c r="X320" s="668">
        <v>17354.29</v>
      </c>
      <c r="Y320" s="547">
        <v>20732</v>
      </c>
      <c r="Z320" s="68">
        <f t="shared" si="48"/>
        <v>3377.7099999999991</v>
      </c>
      <c r="AA320" s="68">
        <f t="shared" si="49"/>
        <v>0</v>
      </c>
      <c r="AB320" s="68"/>
      <c r="AC320" s="493">
        <f>+abvfnd25!AH320</f>
        <v>0</v>
      </c>
      <c r="AD320" s="493">
        <f t="shared" si="50"/>
        <v>0</v>
      </c>
      <c r="AE320" s="494">
        <f t="shared" si="51"/>
        <v>0</v>
      </c>
      <c r="AF320" s="657">
        <v>0</v>
      </c>
      <c r="AG320" s="547" t="s">
        <v>761</v>
      </c>
      <c r="AH320" s="493">
        <f t="shared" si="52"/>
        <v>0</v>
      </c>
      <c r="AI320" s="68"/>
      <c r="AJ320" s="68"/>
      <c r="AK320" s="458">
        <f>abvfnd25!AH320</f>
        <v>0</v>
      </c>
      <c r="AL320" s="455">
        <v>0</v>
      </c>
      <c r="AM320" s="458">
        <v>0</v>
      </c>
      <c r="AN320" s="458">
        <v>0</v>
      </c>
      <c r="AO320" s="456"/>
      <c r="AP320" s="493"/>
      <c r="AQ320" s="455"/>
      <c r="AR320" s="455"/>
      <c r="AS320" s="455"/>
      <c r="AT320" s="495">
        <f t="shared" si="53"/>
        <v>0</v>
      </c>
      <c r="AU320" s="455"/>
      <c r="AV320" s="498"/>
      <c r="AW320" s="499"/>
      <c r="AX320" s="500">
        <f t="shared" si="59"/>
        <v>0</v>
      </c>
      <c r="AY320" s="458"/>
      <c r="AZ320" s="459"/>
      <c r="BA320" s="459"/>
      <c r="BB320" s="459"/>
      <c r="BC320" s="453"/>
      <c r="BE320" s="460">
        <f t="shared" si="54"/>
        <v>-311</v>
      </c>
      <c r="BF320" s="453">
        <v>0</v>
      </c>
      <c r="BG320" s="488">
        <f t="shared" si="55"/>
        <v>0</v>
      </c>
      <c r="BH320" s="453">
        <v>0</v>
      </c>
      <c r="BI320" s="406">
        <f t="shared" si="56"/>
        <v>0</v>
      </c>
      <c r="BJ320" s="653"/>
      <c r="BK320" s="453"/>
      <c r="BL320" s="453">
        <v>0</v>
      </c>
      <c r="BM320" s="406">
        <f t="shared" si="57"/>
        <v>0</v>
      </c>
      <c r="BO320" s="453">
        <v>0</v>
      </c>
      <c r="BP320" s="406">
        <f t="shared" si="58"/>
        <v>0</v>
      </c>
      <c r="BR320" s="454"/>
    </row>
    <row r="321" spans="1:70" ht="11.25">
      <c r="A321" s="11">
        <v>312</v>
      </c>
      <c r="B321" s="69" t="s">
        <v>401</v>
      </c>
      <c r="C321" s="11">
        <v>1</v>
      </c>
      <c r="D321" s="492">
        <v>0</v>
      </c>
      <c r="E321" s="492">
        <v>10250</v>
      </c>
      <c r="F321" s="492">
        <v>0</v>
      </c>
      <c r="G321" s="492">
        <v>0</v>
      </c>
      <c r="H321" s="492">
        <v>0</v>
      </c>
      <c r="I321" s="492">
        <v>0</v>
      </c>
      <c r="J321" s="492">
        <v>0</v>
      </c>
      <c r="K321" s="492">
        <v>0</v>
      </c>
      <c r="L321" s="492">
        <v>0</v>
      </c>
      <c r="M321" s="492">
        <v>0</v>
      </c>
      <c r="N321" s="492">
        <v>1285</v>
      </c>
      <c r="O321" s="492">
        <v>8026.9673400000001</v>
      </c>
      <c r="P321" s="492">
        <v>0</v>
      </c>
      <c r="Q321" s="492">
        <v>0</v>
      </c>
      <c r="R321" s="492">
        <v>0</v>
      </c>
      <c r="S321" s="492">
        <v>0</v>
      </c>
      <c r="T321" s="68">
        <v>0</v>
      </c>
      <c r="U321" s="68">
        <v>19561.967339999999</v>
      </c>
      <c r="V321" s="493">
        <v>1.2266913954324483</v>
      </c>
      <c r="W321" s="68"/>
      <c r="X321" s="668">
        <v>594996.94999999995</v>
      </c>
      <c r="Y321" s="547">
        <v>1594693.4504341064</v>
      </c>
      <c r="Z321" s="68">
        <f t="shared" si="48"/>
        <v>999696.50043410645</v>
      </c>
      <c r="AA321" s="68">
        <f t="shared" si="49"/>
        <v>12263.190951264492</v>
      </c>
      <c r="AB321" s="68"/>
      <c r="AC321" s="493">
        <f>+abvfnd25!AH321</f>
        <v>166.10044277193012</v>
      </c>
      <c r="AD321" s="493">
        <f t="shared" si="50"/>
        <v>265.95602876331418</v>
      </c>
      <c r="AE321" s="494">
        <f t="shared" si="51"/>
        <v>99.855585991384061</v>
      </c>
      <c r="AF321" s="657">
        <v>6</v>
      </c>
      <c r="AG321" s="547">
        <v>1</v>
      </c>
      <c r="AH321" s="493">
        <f t="shared" si="52"/>
        <v>265.95602876331418</v>
      </c>
      <c r="AI321" s="68"/>
      <c r="AJ321" s="68"/>
      <c r="AK321" s="458">
        <f>abvfnd25!AH321</f>
        <v>166.10044277193012</v>
      </c>
      <c r="AL321" s="455">
        <v>165.13806875955842</v>
      </c>
      <c r="AM321" s="458">
        <v>199.95870393701207</v>
      </c>
      <c r="AN321" s="458">
        <v>166.10044277193012</v>
      </c>
      <c r="AO321" s="456"/>
      <c r="AP321" s="493"/>
      <c r="AQ321" s="455"/>
      <c r="AR321" s="455"/>
      <c r="AS321" s="455"/>
      <c r="AT321" s="495">
        <f t="shared" si="53"/>
        <v>99.855585991384061</v>
      </c>
      <c r="AU321" s="455"/>
      <c r="AV321" s="498"/>
      <c r="AW321" s="499"/>
      <c r="AX321" s="500">
        <f t="shared" si="59"/>
        <v>0</v>
      </c>
      <c r="AY321" s="458"/>
      <c r="AZ321" s="459"/>
      <c r="BA321" s="459"/>
      <c r="BB321" s="459"/>
      <c r="BC321" s="453" t="s">
        <v>402</v>
      </c>
      <c r="BE321" s="460">
        <f t="shared" si="54"/>
        <v>-181.07727999850576</v>
      </c>
      <c r="BF321" s="453">
        <v>130.92272000149424</v>
      </c>
      <c r="BG321" s="488">
        <f t="shared" si="55"/>
        <v>-35.177722770435878</v>
      </c>
      <c r="BH321" s="453">
        <v>130.92272000149424</v>
      </c>
      <c r="BI321" s="406">
        <f t="shared" si="56"/>
        <v>-135.03330876181994</v>
      </c>
      <c r="BJ321" s="653"/>
      <c r="BK321" s="453"/>
      <c r="BL321" s="453">
        <v>130.92272000149424</v>
      </c>
      <c r="BM321" s="406">
        <f t="shared" si="57"/>
        <v>-35.177722770435878</v>
      </c>
      <c r="BO321" s="453">
        <v>130.92272000149424</v>
      </c>
      <c r="BP321" s="406">
        <f t="shared" si="58"/>
        <v>-135.03330876181994</v>
      </c>
      <c r="BR321" s="454"/>
    </row>
    <row r="322" spans="1:70" ht="11.25">
      <c r="A322" s="11">
        <v>313</v>
      </c>
      <c r="B322" s="69" t="s">
        <v>403</v>
      </c>
      <c r="C322" s="11">
        <v>0</v>
      </c>
      <c r="D322" s="492">
        <v>0</v>
      </c>
      <c r="E322" s="492">
        <v>0</v>
      </c>
      <c r="F322" s="492">
        <v>0</v>
      </c>
      <c r="G322" s="492">
        <v>0</v>
      </c>
      <c r="H322" s="492">
        <v>0</v>
      </c>
      <c r="I322" s="492">
        <v>0</v>
      </c>
      <c r="J322" s="492">
        <v>0</v>
      </c>
      <c r="K322" s="492">
        <v>0</v>
      </c>
      <c r="L322" s="492">
        <v>0</v>
      </c>
      <c r="M322" s="492">
        <v>0</v>
      </c>
      <c r="N322" s="492">
        <v>0</v>
      </c>
      <c r="O322" s="492">
        <v>0</v>
      </c>
      <c r="P322" s="492">
        <v>0</v>
      </c>
      <c r="Q322" s="492">
        <v>0</v>
      </c>
      <c r="R322" s="492">
        <v>0</v>
      </c>
      <c r="S322" s="492">
        <v>0</v>
      </c>
      <c r="T322" s="68">
        <v>0</v>
      </c>
      <c r="U322" s="68">
        <v>0</v>
      </c>
      <c r="V322" s="493">
        <v>0</v>
      </c>
      <c r="W322" s="68"/>
      <c r="X322" s="668">
        <v>86771.45</v>
      </c>
      <c r="Y322" s="547">
        <v>141841</v>
      </c>
      <c r="Z322" s="68">
        <f t="shared" si="48"/>
        <v>55069.55</v>
      </c>
      <c r="AA322" s="68">
        <f t="shared" si="49"/>
        <v>0</v>
      </c>
      <c r="AB322" s="68"/>
      <c r="AC322" s="493">
        <f>+abvfnd25!AH322</f>
        <v>0</v>
      </c>
      <c r="AD322" s="493">
        <f t="shared" si="50"/>
        <v>0</v>
      </c>
      <c r="AE322" s="494">
        <f t="shared" si="51"/>
        <v>0</v>
      </c>
      <c r="AF322" s="657">
        <v>0</v>
      </c>
      <c r="AG322" s="547" t="s">
        <v>761</v>
      </c>
      <c r="AH322" s="493">
        <f t="shared" si="52"/>
        <v>0</v>
      </c>
      <c r="AI322" s="68"/>
      <c r="AJ322" s="68"/>
      <c r="AK322" s="458">
        <f>abvfnd25!AH322</f>
        <v>0</v>
      </c>
      <c r="AL322" s="455">
        <v>0</v>
      </c>
      <c r="AM322" s="458">
        <v>0</v>
      </c>
      <c r="AN322" s="458">
        <v>0</v>
      </c>
      <c r="AO322" s="456"/>
      <c r="AP322" s="493"/>
      <c r="AQ322" s="455"/>
      <c r="AR322" s="455"/>
      <c r="AS322" s="455"/>
      <c r="AT322" s="495">
        <f t="shared" si="53"/>
        <v>0</v>
      </c>
      <c r="AU322" s="455"/>
      <c r="AV322" s="498"/>
      <c r="AW322" s="499"/>
      <c r="AX322" s="500">
        <f t="shared" si="59"/>
        <v>0</v>
      </c>
      <c r="AY322" s="458"/>
      <c r="AZ322" s="459"/>
      <c r="BA322" s="459"/>
      <c r="BB322" s="459"/>
      <c r="BC322" s="453"/>
      <c r="BE322" s="460">
        <f t="shared" si="54"/>
        <v>-313</v>
      </c>
      <c r="BF322" s="453">
        <v>0</v>
      </c>
      <c r="BG322" s="488">
        <f t="shared" si="55"/>
        <v>0</v>
      </c>
      <c r="BH322" s="453">
        <v>0</v>
      </c>
      <c r="BI322" s="406">
        <f t="shared" si="56"/>
        <v>0</v>
      </c>
      <c r="BJ322" s="653"/>
      <c r="BK322" s="453"/>
      <c r="BL322" s="453">
        <v>0</v>
      </c>
      <c r="BM322" s="406">
        <f t="shared" si="57"/>
        <v>0</v>
      </c>
      <c r="BO322" s="453">
        <v>0</v>
      </c>
      <c r="BP322" s="406">
        <f t="shared" si="58"/>
        <v>0</v>
      </c>
      <c r="BR322" s="454"/>
    </row>
    <row r="323" spans="1:70" ht="11.25">
      <c r="A323" s="11">
        <v>314</v>
      </c>
      <c r="B323" s="69" t="s">
        <v>404</v>
      </c>
      <c r="C323" s="11">
        <v>1</v>
      </c>
      <c r="D323" s="492">
        <v>0</v>
      </c>
      <c r="E323" s="492">
        <v>0</v>
      </c>
      <c r="F323" s="492">
        <v>0</v>
      </c>
      <c r="G323" s="492">
        <v>0</v>
      </c>
      <c r="H323" s="492">
        <v>0</v>
      </c>
      <c r="I323" s="492">
        <v>0</v>
      </c>
      <c r="J323" s="492">
        <v>3878568</v>
      </c>
      <c r="K323" s="492">
        <v>68852</v>
      </c>
      <c r="L323" s="492">
        <v>2669800</v>
      </c>
      <c r="M323" s="492">
        <v>0</v>
      </c>
      <c r="N323" s="492">
        <v>7542</v>
      </c>
      <c r="O323" s="492">
        <v>9340.4500000000007</v>
      </c>
      <c r="P323" s="492">
        <v>0</v>
      </c>
      <c r="Q323" s="492">
        <v>0</v>
      </c>
      <c r="R323" s="492">
        <v>0</v>
      </c>
      <c r="S323" s="492">
        <v>0</v>
      </c>
      <c r="T323" s="68" t="s">
        <v>762</v>
      </c>
      <c r="U323" s="68">
        <v>6634102.4500000002</v>
      </c>
      <c r="V323" s="493">
        <v>9.2858845082600432</v>
      </c>
      <c r="W323" s="68"/>
      <c r="X323" s="668">
        <v>45294898.797560006</v>
      </c>
      <c r="Y323" s="547">
        <v>71442870.564444214</v>
      </c>
      <c r="Z323" s="68">
        <f t="shared" si="48"/>
        <v>26147971.766884208</v>
      </c>
      <c r="AA323" s="68">
        <f t="shared" si="49"/>
        <v>2428070.4595253104</v>
      </c>
      <c r="AB323" s="68"/>
      <c r="AC323" s="493">
        <f>+abvfnd25!AH323</f>
        <v>156.6937204232587</v>
      </c>
      <c r="AD323" s="493">
        <f t="shared" si="50"/>
        <v>152.36771013303746</v>
      </c>
      <c r="AE323" s="494">
        <f t="shared" si="51"/>
        <v>-4.3260102902212338</v>
      </c>
      <c r="AF323" s="657">
        <v>4</v>
      </c>
      <c r="AG323" s="547">
        <v>1</v>
      </c>
      <c r="AH323" s="493">
        <f t="shared" si="52"/>
        <v>152.36771013303746</v>
      </c>
      <c r="AI323" s="68"/>
      <c r="AJ323" s="68"/>
      <c r="AK323" s="458">
        <f>abvfnd25!AH323</f>
        <v>156.6937204232587</v>
      </c>
      <c r="AL323" s="455">
        <v>158.37513393803343</v>
      </c>
      <c r="AM323" s="458">
        <v>151.25978046623848</v>
      </c>
      <c r="AN323" s="458">
        <v>156.6937204232587</v>
      </c>
      <c r="AO323" s="456"/>
      <c r="AP323" s="493"/>
      <c r="AQ323" s="455"/>
      <c r="AR323" s="455"/>
      <c r="AS323" s="455"/>
      <c r="AT323" s="495">
        <f t="shared" si="53"/>
        <v>-4.3260102902212338</v>
      </c>
      <c r="AU323" s="455"/>
      <c r="AV323" s="498"/>
      <c r="AW323" s="499"/>
      <c r="AX323" s="500">
        <f t="shared" si="59"/>
        <v>0</v>
      </c>
      <c r="AY323" s="458"/>
      <c r="AZ323" s="459"/>
      <c r="BA323" s="459"/>
      <c r="BB323" s="459"/>
      <c r="BC323" s="453"/>
      <c r="BE323" s="460">
        <f t="shared" si="54"/>
        <v>-154.85951376932204</v>
      </c>
      <c r="BF323" s="453">
        <v>159.14048623067796</v>
      </c>
      <c r="BG323" s="488">
        <f t="shared" si="55"/>
        <v>2.4467658074192684</v>
      </c>
      <c r="BH323" s="453">
        <v>159.14048623067796</v>
      </c>
      <c r="BI323" s="406">
        <f t="shared" si="56"/>
        <v>6.7727760976405023</v>
      </c>
      <c r="BJ323" s="653"/>
      <c r="BK323" s="453"/>
      <c r="BL323" s="453">
        <v>159.14048623067796</v>
      </c>
      <c r="BM323" s="406">
        <f t="shared" si="57"/>
        <v>2.4467658074192684</v>
      </c>
      <c r="BO323" s="453">
        <v>159.14048623067796</v>
      </c>
      <c r="BP323" s="406">
        <f t="shared" si="58"/>
        <v>6.7727760976405023</v>
      </c>
      <c r="BR323" s="454"/>
    </row>
    <row r="324" spans="1:70" ht="11.25">
      <c r="A324" s="11">
        <v>315</v>
      </c>
      <c r="B324" s="69" t="s">
        <v>405</v>
      </c>
      <c r="C324" s="11">
        <v>1</v>
      </c>
      <c r="D324" s="492">
        <v>0</v>
      </c>
      <c r="E324" s="492">
        <v>232819</v>
      </c>
      <c r="F324" s="492">
        <v>0</v>
      </c>
      <c r="G324" s="492">
        <v>0</v>
      </c>
      <c r="H324" s="492">
        <v>0</v>
      </c>
      <c r="I324" s="492">
        <v>0</v>
      </c>
      <c r="J324" s="492">
        <v>1245460</v>
      </c>
      <c r="K324" s="492">
        <v>747792</v>
      </c>
      <c r="L324" s="492">
        <v>1418816.15</v>
      </c>
      <c r="M324" s="492">
        <v>0</v>
      </c>
      <c r="N324" s="492">
        <v>1555</v>
      </c>
      <c r="O324" s="492">
        <v>0</v>
      </c>
      <c r="P324" s="492">
        <v>0</v>
      </c>
      <c r="Q324" s="492">
        <v>0</v>
      </c>
      <c r="R324" s="492">
        <v>0</v>
      </c>
      <c r="S324" s="492">
        <v>0</v>
      </c>
      <c r="T324" s="68" t="s">
        <v>760</v>
      </c>
      <c r="U324" s="68">
        <v>3646442.15</v>
      </c>
      <c r="V324" s="493">
        <v>5.8611465274077563</v>
      </c>
      <c r="W324" s="68"/>
      <c r="X324" s="668">
        <v>35459917.689330004</v>
      </c>
      <c r="Y324" s="547">
        <v>62213802.93</v>
      </c>
      <c r="Z324" s="68">
        <f t="shared" si="48"/>
        <v>26753885.240669996</v>
      </c>
      <c r="AA324" s="68">
        <f t="shared" si="49"/>
        <v>1568084.4157301858</v>
      </c>
      <c r="AB324" s="68"/>
      <c r="AC324" s="493">
        <f>+abvfnd25!AH324</f>
        <v>172.333132028226</v>
      </c>
      <c r="AD324" s="493">
        <f t="shared" si="50"/>
        <v>171.02611192049747</v>
      </c>
      <c r="AE324" s="494">
        <f t="shared" si="51"/>
        <v>-1.3070201077285333</v>
      </c>
      <c r="AF324" s="657">
        <v>0</v>
      </c>
      <c r="AG324" s="547">
        <v>1</v>
      </c>
      <c r="AH324" s="493">
        <f t="shared" si="52"/>
        <v>171.02611192049747</v>
      </c>
      <c r="AI324" s="68"/>
      <c r="AJ324" s="68"/>
      <c r="AK324" s="458">
        <f>abvfnd25!AH324</f>
        <v>172.333132028226</v>
      </c>
      <c r="AL324" s="455">
        <v>172.37598817309282</v>
      </c>
      <c r="AM324" s="458">
        <v>169.85388400728576</v>
      </c>
      <c r="AN324" s="458">
        <v>172.333132028226</v>
      </c>
      <c r="AO324" s="456"/>
      <c r="AP324" s="493"/>
      <c r="AQ324" s="455"/>
      <c r="AR324" s="455"/>
      <c r="AS324" s="455"/>
      <c r="AT324" s="495">
        <f t="shared" si="53"/>
        <v>-1.3070201077285333</v>
      </c>
      <c r="AU324" s="455"/>
      <c r="AV324" s="498"/>
      <c r="AW324" s="499"/>
      <c r="AX324" s="500">
        <f t="shared" si="59"/>
        <v>0</v>
      </c>
      <c r="AY324" s="458"/>
      <c r="AZ324" s="459"/>
      <c r="BA324" s="459"/>
      <c r="BB324" s="459"/>
      <c r="BC324" s="453"/>
      <c r="BE324" s="460">
        <f t="shared" si="54"/>
        <v>-149.47069759338831</v>
      </c>
      <c r="BF324" s="453">
        <v>165.52930240661169</v>
      </c>
      <c r="BG324" s="488">
        <f t="shared" si="55"/>
        <v>-6.8038296216143124</v>
      </c>
      <c r="BH324" s="453">
        <v>165.52930240661169</v>
      </c>
      <c r="BI324" s="406">
        <f t="shared" si="56"/>
        <v>-5.4968095138857791</v>
      </c>
      <c r="BJ324" s="653"/>
      <c r="BK324" s="453"/>
      <c r="BL324" s="453">
        <v>165.52930240661169</v>
      </c>
      <c r="BM324" s="406">
        <f t="shared" si="57"/>
        <v>-6.8038296216143124</v>
      </c>
      <c r="BO324" s="453">
        <v>165.52930240661169</v>
      </c>
      <c r="BP324" s="406">
        <f t="shared" si="58"/>
        <v>-5.4968095138857791</v>
      </c>
      <c r="BR324" s="454"/>
    </row>
    <row r="325" spans="1:70" ht="11.25">
      <c r="A325" s="11">
        <v>316</v>
      </c>
      <c r="B325" s="69" t="s">
        <v>406</v>
      </c>
      <c r="C325" s="11">
        <v>1</v>
      </c>
      <c r="D325" s="492">
        <v>0</v>
      </c>
      <c r="E325" s="492">
        <v>72623</v>
      </c>
      <c r="F325" s="492">
        <v>0</v>
      </c>
      <c r="G325" s="492">
        <v>0</v>
      </c>
      <c r="H325" s="492">
        <v>0</v>
      </c>
      <c r="I325" s="492">
        <v>0</v>
      </c>
      <c r="J325" s="492">
        <v>1260960</v>
      </c>
      <c r="K325" s="492">
        <v>968300</v>
      </c>
      <c r="L325" s="492">
        <v>535963</v>
      </c>
      <c r="M325" s="492">
        <v>31851</v>
      </c>
      <c r="N325" s="492">
        <v>225280</v>
      </c>
      <c r="O325" s="492">
        <v>47815.040000000001</v>
      </c>
      <c r="P325" s="492">
        <v>0</v>
      </c>
      <c r="Q325" s="492">
        <v>0</v>
      </c>
      <c r="R325" s="492">
        <v>0</v>
      </c>
      <c r="S325" s="492">
        <v>0</v>
      </c>
      <c r="T325" s="68" t="s">
        <v>762</v>
      </c>
      <c r="U325" s="68">
        <v>3142792.04</v>
      </c>
      <c r="V325" s="493">
        <v>8.5261871087126444</v>
      </c>
      <c r="W325" s="68"/>
      <c r="X325" s="668">
        <v>35685383.880000003</v>
      </c>
      <c r="Y325" s="547">
        <v>36860462.947012722</v>
      </c>
      <c r="Z325" s="68">
        <f t="shared" si="48"/>
        <v>1175079.0670127198</v>
      </c>
      <c r="AA325" s="68">
        <f t="shared" si="49"/>
        <v>100189.43992881934</v>
      </c>
      <c r="AB325" s="68"/>
      <c r="AC325" s="493">
        <f>+abvfnd25!AH325</f>
        <v>103.78332356613076</v>
      </c>
      <c r="AD325" s="493">
        <f t="shared" si="50"/>
        <v>103.01212852494021</v>
      </c>
      <c r="AE325" s="494">
        <f t="shared" si="51"/>
        <v>-0.77119504119055193</v>
      </c>
      <c r="AF325" s="657">
        <v>36</v>
      </c>
      <c r="AG325" s="547">
        <v>1</v>
      </c>
      <c r="AH325" s="493">
        <f t="shared" si="52"/>
        <v>103.01212852494021</v>
      </c>
      <c r="AI325" s="68"/>
      <c r="AJ325" s="68"/>
      <c r="AK325" s="458">
        <f>abvfnd25!AH325</f>
        <v>103.78332356613076</v>
      </c>
      <c r="AL325" s="455">
        <v>104.16259751813384</v>
      </c>
      <c r="AM325" s="458">
        <v>102.83657750060691</v>
      </c>
      <c r="AN325" s="458">
        <v>103.78332356613076</v>
      </c>
      <c r="AO325" s="456"/>
      <c r="AP325" s="493"/>
      <c r="AQ325" s="455"/>
      <c r="AR325" s="455"/>
      <c r="AS325" s="455"/>
      <c r="AT325" s="495">
        <f t="shared" si="53"/>
        <v>-0.77119504119055193</v>
      </c>
      <c r="AU325" s="455"/>
      <c r="AV325" s="498"/>
      <c r="AW325" s="499"/>
      <c r="AX325" s="500">
        <f t="shared" si="59"/>
        <v>0</v>
      </c>
      <c r="AY325" s="458"/>
      <c r="AZ325" s="459"/>
      <c r="BA325" s="459"/>
      <c r="BB325" s="459"/>
      <c r="BC325" s="453"/>
      <c r="BE325" s="460">
        <f t="shared" si="54"/>
        <v>-209.95546718068763</v>
      </c>
      <c r="BF325" s="453">
        <v>106.04453281931237</v>
      </c>
      <c r="BG325" s="488">
        <f t="shared" si="55"/>
        <v>2.2612092531816046</v>
      </c>
      <c r="BH325" s="453">
        <v>106.04453281931237</v>
      </c>
      <c r="BI325" s="406">
        <f t="shared" si="56"/>
        <v>3.0324042943721565</v>
      </c>
      <c r="BJ325" s="653"/>
      <c r="BK325" s="453"/>
      <c r="BL325" s="453">
        <v>106.04453281931237</v>
      </c>
      <c r="BM325" s="406">
        <f t="shared" si="57"/>
        <v>2.2612092531816046</v>
      </c>
      <c r="BO325" s="453">
        <v>106.04453281931237</v>
      </c>
      <c r="BP325" s="406">
        <f t="shared" si="58"/>
        <v>3.0324042943721565</v>
      </c>
      <c r="BR325" s="454"/>
    </row>
    <row r="326" spans="1:70" ht="11.25">
      <c r="A326" s="11">
        <v>317</v>
      </c>
      <c r="B326" s="69" t="s">
        <v>407</v>
      </c>
      <c r="C326" s="11">
        <v>1</v>
      </c>
      <c r="D326" s="492">
        <v>0</v>
      </c>
      <c r="E326" s="492">
        <v>0</v>
      </c>
      <c r="F326" s="492">
        <v>0</v>
      </c>
      <c r="G326" s="492">
        <v>0</v>
      </c>
      <c r="H326" s="492">
        <v>0</v>
      </c>
      <c r="I326" s="492">
        <v>0</v>
      </c>
      <c r="J326" s="492">
        <v>0</v>
      </c>
      <c r="K326" s="492">
        <v>0</v>
      </c>
      <c r="L326" s="492">
        <v>0</v>
      </c>
      <c r="M326" s="492">
        <v>0</v>
      </c>
      <c r="N326" s="492">
        <v>0</v>
      </c>
      <c r="O326" s="492">
        <v>0</v>
      </c>
      <c r="P326" s="492">
        <v>0</v>
      </c>
      <c r="Q326" s="492">
        <v>0</v>
      </c>
      <c r="R326" s="492">
        <v>0</v>
      </c>
      <c r="S326" s="492">
        <v>0</v>
      </c>
      <c r="T326" s="68" t="s">
        <v>762</v>
      </c>
      <c r="U326" s="68">
        <v>0</v>
      </c>
      <c r="V326" s="493">
        <v>0</v>
      </c>
      <c r="W326" s="68"/>
      <c r="X326" s="668">
        <v>53406327.744700007</v>
      </c>
      <c r="Y326" s="547">
        <v>116200693</v>
      </c>
      <c r="Z326" s="68">
        <f t="shared" si="48"/>
        <v>62794365.255299993</v>
      </c>
      <c r="AA326" s="68">
        <f t="shared" si="49"/>
        <v>0</v>
      </c>
      <c r="AB326" s="68"/>
      <c r="AC326" s="493">
        <f>+abvfnd25!AH326</f>
        <v>204.67328528130793</v>
      </c>
      <c r="AD326" s="493">
        <f t="shared" si="50"/>
        <v>217.57851158663803</v>
      </c>
      <c r="AE326" s="494">
        <f t="shared" si="51"/>
        <v>12.905226305330103</v>
      </c>
      <c r="AF326" s="657">
        <v>0</v>
      </c>
      <c r="AG326" s="547">
        <v>0</v>
      </c>
      <c r="AH326" s="493">
        <f t="shared" si="52"/>
        <v>204.67328528130793</v>
      </c>
      <c r="AI326" s="68"/>
      <c r="AJ326" s="68"/>
      <c r="AK326" s="458">
        <f>abvfnd25!AH326</f>
        <v>204.67328528130793</v>
      </c>
      <c r="AL326" s="455">
        <v>202.64715167221325</v>
      </c>
      <c r="AM326" s="458">
        <v>211.61699516648085</v>
      </c>
      <c r="AN326" s="458">
        <v>204.67328528130793</v>
      </c>
      <c r="AO326" s="456"/>
      <c r="AP326" s="493"/>
      <c r="AQ326" s="455"/>
      <c r="AR326" s="455"/>
      <c r="AS326" s="455"/>
      <c r="AT326" s="495">
        <f t="shared" si="53"/>
        <v>0</v>
      </c>
      <c r="AU326" s="455"/>
      <c r="AV326" s="498"/>
      <c r="AW326" s="499"/>
      <c r="AX326" s="500">
        <f t="shared" si="59"/>
        <v>0</v>
      </c>
      <c r="AY326" s="458"/>
      <c r="AZ326" s="459"/>
      <c r="BA326" s="459"/>
      <c r="BB326" s="459"/>
      <c r="BC326" s="453"/>
      <c r="BE326" s="460">
        <f t="shared" si="54"/>
        <v>-114.35284832778675</v>
      </c>
      <c r="BF326" s="453">
        <v>202.64715167221325</v>
      </c>
      <c r="BG326" s="488">
        <f t="shared" si="55"/>
        <v>-2.0261336090946713</v>
      </c>
      <c r="BH326" s="453">
        <v>202.64715167221325</v>
      </c>
      <c r="BI326" s="406">
        <f t="shared" si="56"/>
        <v>-2.0261336090946713</v>
      </c>
      <c r="BJ326" s="653"/>
      <c r="BK326" s="453"/>
      <c r="BL326" s="453">
        <v>202.64715167221325</v>
      </c>
      <c r="BM326" s="406">
        <f t="shared" si="57"/>
        <v>-2.0261336090946713</v>
      </c>
      <c r="BO326" s="453">
        <v>202.64715167221325</v>
      </c>
      <c r="BP326" s="406">
        <f t="shared" si="58"/>
        <v>-2.0261336090946713</v>
      </c>
      <c r="BR326" s="454"/>
    </row>
    <row r="327" spans="1:70" ht="11.25">
      <c r="A327" s="11">
        <v>318</v>
      </c>
      <c r="B327" s="69" t="s">
        <v>408</v>
      </c>
      <c r="C327" s="11">
        <v>1</v>
      </c>
      <c r="D327" s="492">
        <v>0</v>
      </c>
      <c r="E327" s="492">
        <v>0</v>
      </c>
      <c r="F327" s="492">
        <v>0</v>
      </c>
      <c r="G327" s="492">
        <v>0</v>
      </c>
      <c r="H327" s="492">
        <v>0</v>
      </c>
      <c r="I327" s="492">
        <v>0</v>
      </c>
      <c r="J327" s="492">
        <v>0</v>
      </c>
      <c r="K327" s="492">
        <v>0</v>
      </c>
      <c r="L327" s="492">
        <v>0</v>
      </c>
      <c r="M327" s="492">
        <v>0</v>
      </c>
      <c r="N327" s="492">
        <v>0</v>
      </c>
      <c r="O327" s="492">
        <v>0</v>
      </c>
      <c r="P327" s="492">
        <v>0</v>
      </c>
      <c r="Q327" s="492">
        <v>0</v>
      </c>
      <c r="R327" s="492">
        <v>0</v>
      </c>
      <c r="S327" s="492">
        <v>0</v>
      </c>
      <c r="T327" s="68" t="s">
        <v>760</v>
      </c>
      <c r="U327" s="68">
        <v>0</v>
      </c>
      <c r="V327" s="493">
        <v>0</v>
      </c>
      <c r="W327" s="68"/>
      <c r="X327" s="668">
        <v>1341102.3700000001</v>
      </c>
      <c r="Y327" s="547">
        <v>3956834</v>
      </c>
      <c r="Z327" s="68">
        <f t="shared" si="48"/>
        <v>2615731.63</v>
      </c>
      <c r="AA327" s="68">
        <f t="shared" si="49"/>
        <v>0</v>
      </c>
      <c r="AB327" s="68"/>
      <c r="AC327" s="493">
        <f>+abvfnd25!AH327</f>
        <v>255.10428237956705</v>
      </c>
      <c r="AD327" s="493">
        <f t="shared" si="50"/>
        <v>295.04339776835974</v>
      </c>
      <c r="AE327" s="494">
        <f t="shared" si="51"/>
        <v>39.939115388792686</v>
      </c>
      <c r="AF327" s="657">
        <v>0</v>
      </c>
      <c r="AG327" s="547">
        <v>0</v>
      </c>
      <c r="AH327" s="493">
        <f t="shared" si="52"/>
        <v>255.10428237956705</v>
      </c>
      <c r="AI327" s="68"/>
      <c r="AJ327" s="68"/>
      <c r="AK327" s="458">
        <f>abvfnd25!AH327</f>
        <v>255.10428237956705</v>
      </c>
      <c r="AL327" s="455">
        <v>255.89674710794768</v>
      </c>
      <c r="AM327" s="458">
        <v>282.91755407839503</v>
      </c>
      <c r="AN327" s="458">
        <v>255.10428237956705</v>
      </c>
      <c r="AO327" s="456"/>
      <c r="AP327" s="493"/>
      <c r="AQ327" s="455"/>
      <c r="AR327" s="455"/>
      <c r="AS327" s="455"/>
      <c r="AT327" s="495">
        <f t="shared" si="53"/>
        <v>0</v>
      </c>
      <c r="AU327" s="455"/>
      <c r="AV327" s="498"/>
      <c r="AW327" s="499"/>
      <c r="AX327" s="500">
        <f t="shared" si="59"/>
        <v>0</v>
      </c>
      <c r="AY327" s="458"/>
      <c r="AZ327" s="459"/>
      <c r="BA327" s="459"/>
      <c r="BB327" s="459"/>
      <c r="BC327" s="453"/>
      <c r="BE327" s="460">
        <f t="shared" si="54"/>
        <v>-105.8580140409332</v>
      </c>
      <c r="BF327" s="453">
        <v>212.1419859590668</v>
      </c>
      <c r="BG327" s="488">
        <f t="shared" si="55"/>
        <v>-42.962296420500252</v>
      </c>
      <c r="BH327" s="453">
        <v>212.1419859590668</v>
      </c>
      <c r="BI327" s="406">
        <f t="shared" si="56"/>
        <v>-42.962296420500252</v>
      </c>
      <c r="BJ327" s="653"/>
      <c r="BK327" s="453"/>
      <c r="BL327" s="453">
        <v>212.1419859590668</v>
      </c>
      <c r="BM327" s="406">
        <f t="shared" si="57"/>
        <v>-42.962296420500252</v>
      </c>
      <c r="BO327" s="453">
        <v>212.1419859590668</v>
      </c>
      <c r="BP327" s="406">
        <f t="shared" si="58"/>
        <v>-42.962296420500252</v>
      </c>
      <c r="BR327" s="454"/>
    </row>
    <row r="328" spans="1:70" ht="11.25">
      <c r="A328" s="11">
        <v>319</v>
      </c>
      <c r="B328" s="69" t="s">
        <v>409</v>
      </c>
      <c r="C328" s="11">
        <v>0</v>
      </c>
      <c r="D328" s="492">
        <v>0</v>
      </c>
      <c r="E328" s="492">
        <v>0</v>
      </c>
      <c r="F328" s="492">
        <v>0</v>
      </c>
      <c r="G328" s="492">
        <v>0</v>
      </c>
      <c r="H328" s="492">
        <v>0</v>
      </c>
      <c r="I328" s="492">
        <v>0</v>
      </c>
      <c r="J328" s="492">
        <v>0</v>
      </c>
      <c r="K328" s="492">
        <v>0</v>
      </c>
      <c r="L328" s="492">
        <v>0</v>
      </c>
      <c r="M328" s="492">
        <v>0</v>
      </c>
      <c r="N328" s="492">
        <v>0</v>
      </c>
      <c r="O328" s="492">
        <v>0</v>
      </c>
      <c r="P328" s="492">
        <v>0</v>
      </c>
      <c r="Q328" s="492">
        <v>0</v>
      </c>
      <c r="R328" s="492">
        <v>0</v>
      </c>
      <c r="S328" s="492">
        <v>0</v>
      </c>
      <c r="T328" s="68">
        <v>0</v>
      </c>
      <c r="U328" s="68">
        <v>0</v>
      </c>
      <c r="V328" s="493">
        <v>0</v>
      </c>
      <c r="W328" s="68"/>
      <c r="X328" s="668">
        <v>0</v>
      </c>
      <c r="Y328" s="547">
        <v>0</v>
      </c>
      <c r="Z328" s="68">
        <f t="shared" si="48"/>
        <v>0</v>
      </c>
      <c r="AA328" s="68">
        <f t="shared" si="49"/>
        <v>0</v>
      </c>
      <c r="AB328" s="68"/>
      <c r="AC328" s="493">
        <f>+abvfnd25!AH328</f>
        <v>0</v>
      </c>
      <c r="AD328" s="493">
        <f t="shared" si="50"/>
        <v>0</v>
      </c>
      <c r="AE328" s="494">
        <f t="shared" si="51"/>
        <v>0</v>
      </c>
      <c r="AF328" s="657">
        <v>0</v>
      </c>
      <c r="AG328" s="547" t="s">
        <v>761</v>
      </c>
      <c r="AH328" s="493">
        <f t="shared" si="52"/>
        <v>0</v>
      </c>
      <c r="AI328" s="68"/>
      <c r="AJ328" s="68"/>
      <c r="AK328" s="458">
        <f>abvfnd25!AH328</f>
        <v>0</v>
      </c>
      <c r="AL328" s="455">
        <v>0</v>
      </c>
      <c r="AM328" s="458">
        <v>0</v>
      </c>
      <c r="AN328" s="458">
        <v>0</v>
      </c>
      <c r="AO328" s="456"/>
      <c r="AP328" s="493"/>
      <c r="AQ328" s="455"/>
      <c r="AR328" s="455"/>
      <c r="AS328" s="455"/>
      <c r="AT328" s="495">
        <f t="shared" si="53"/>
        <v>0</v>
      </c>
      <c r="AU328" s="455"/>
      <c r="AV328" s="498"/>
      <c r="AW328" s="499"/>
      <c r="AX328" s="500">
        <f t="shared" si="59"/>
        <v>0</v>
      </c>
      <c r="AY328" s="458"/>
      <c r="AZ328" s="459"/>
      <c r="BA328" s="459"/>
      <c r="BB328" s="459"/>
      <c r="BC328" s="453"/>
      <c r="BE328" s="460">
        <f t="shared" si="54"/>
        <v>-319</v>
      </c>
      <c r="BF328" s="453">
        <v>0</v>
      </c>
      <c r="BG328" s="488">
        <f t="shared" si="55"/>
        <v>0</v>
      </c>
      <c r="BH328" s="453">
        <v>0</v>
      </c>
      <c r="BI328" s="406">
        <f t="shared" si="56"/>
        <v>0</v>
      </c>
      <c r="BJ328" s="653"/>
      <c r="BK328" s="453"/>
      <c r="BL328" s="453">
        <v>0</v>
      </c>
      <c r="BM328" s="406">
        <f t="shared" si="57"/>
        <v>0</v>
      </c>
      <c r="BO328" s="453">
        <v>0</v>
      </c>
      <c r="BP328" s="406">
        <f t="shared" si="58"/>
        <v>0</v>
      </c>
      <c r="BR328" s="454"/>
    </row>
    <row r="329" spans="1:70" ht="11.25">
      <c r="A329" s="11">
        <v>320</v>
      </c>
      <c r="B329" s="69" t="s">
        <v>410</v>
      </c>
      <c r="C329" s="11">
        <v>0</v>
      </c>
      <c r="D329" s="492">
        <v>0</v>
      </c>
      <c r="E329" s="492">
        <v>0</v>
      </c>
      <c r="F329" s="492">
        <v>0</v>
      </c>
      <c r="G329" s="492">
        <v>0</v>
      </c>
      <c r="H329" s="492">
        <v>0</v>
      </c>
      <c r="I329" s="492">
        <v>0</v>
      </c>
      <c r="J329" s="492">
        <v>0</v>
      </c>
      <c r="K329" s="492">
        <v>0</v>
      </c>
      <c r="L329" s="492">
        <v>0</v>
      </c>
      <c r="M329" s="492">
        <v>0</v>
      </c>
      <c r="N329" s="492">
        <v>0</v>
      </c>
      <c r="O329" s="492">
        <v>0</v>
      </c>
      <c r="P329" s="492">
        <v>0</v>
      </c>
      <c r="Q329" s="492">
        <v>0</v>
      </c>
      <c r="R329" s="492">
        <v>0</v>
      </c>
      <c r="S329" s="492">
        <v>0</v>
      </c>
      <c r="T329" s="68">
        <v>0</v>
      </c>
      <c r="U329" s="68">
        <v>0</v>
      </c>
      <c r="V329" s="493">
        <v>0</v>
      </c>
      <c r="W329" s="68"/>
      <c r="X329" s="668">
        <v>0</v>
      </c>
      <c r="Y329" s="547">
        <v>0</v>
      </c>
      <c r="Z329" s="68">
        <f t="shared" si="48"/>
        <v>0</v>
      </c>
      <c r="AA329" s="68">
        <f t="shared" si="49"/>
        <v>0</v>
      </c>
      <c r="AB329" s="68"/>
      <c r="AC329" s="493">
        <f>+abvfnd25!AH329</f>
        <v>0</v>
      </c>
      <c r="AD329" s="493">
        <f t="shared" si="50"/>
        <v>0</v>
      </c>
      <c r="AE329" s="494">
        <f t="shared" si="51"/>
        <v>0</v>
      </c>
      <c r="AF329" s="657">
        <v>0</v>
      </c>
      <c r="AG329" s="547" t="s">
        <v>761</v>
      </c>
      <c r="AH329" s="493">
        <f t="shared" si="52"/>
        <v>0</v>
      </c>
      <c r="AI329" s="68"/>
      <c r="AJ329" s="68"/>
      <c r="AK329" s="458">
        <f>abvfnd25!AH329</f>
        <v>0</v>
      </c>
      <c r="AL329" s="455">
        <v>0</v>
      </c>
      <c r="AM329" s="458">
        <v>0</v>
      </c>
      <c r="AN329" s="458">
        <v>0</v>
      </c>
      <c r="AO329" s="456"/>
      <c r="AP329" s="493"/>
      <c r="AQ329" s="455"/>
      <c r="AR329" s="455"/>
      <c r="AS329" s="455"/>
      <c r="AT329" s="495">
        <f t="shared" si="53"/>
        <v>0</v>
      </c>
      <c r="AU329" s="455"/>
      <c r="AV329" s="498"/>
      <c r="AW329" s="499"/>
      <c r="AX329" s="500">
        <f t="shared" si="59"/>
        <v>0</v>
      </c>
      <c r="AY329" s="458"/>
      <c r="AZ329" s="459"/>
      <c r="BA329" s="459"/>
      <c r="BB329" s="459"/>
      <c r="BC329" s="453"/>
      <c r="BE329" s="460">
        <f t="shared" si="54"/>
        <v>-320</v>
      </c>
      <c r="BF329" s="453">
        <v>0</v>
      </c>
      <c r="BG329" s="488">
        <f t="shared" si="55"/>
        <v>0</v>
      </c>
      <c r="BH329" s="453">
        <v>0</v>
      </c>
      <c r="BI329" s="406">
        <f t="shared" si="56"/>
        <v>0</v>
      </c>
      <c r="BJ329" s="653"/>
      <c r="BK329" s="453"/>
      <c r="BL329" s="453">
        <v>0</v>
      </c>
      <c r="BM329" s="406">
        <f t="shared" si="57"/>
        <v>0</v>
      </c>
      <c r="BO329" s="453">
        <v>0</v>
      </c>
      <c r="BP329" s="406">
        <f t="shared" si="58"/>
        <v>0</v>
      </c>
      <c r="BR329" s="454"/>
    </row>
    <row r="330" spans="1:70" ht="11.25">
      <c r="A330" s="11">
        <v>321</v>
      </c>
      <c r="B330" s="69" t="s">
        <v>411</v>
      </c>
      <c r="C330" s="11">
        <v>1</v>
      </c>
      <c r="D330" s="492">
        <v>0</v>
      </c>
      <c r="E330" s="492">
        <v>0</v>
      </c>
      <c r="F330" s="492">
        <v>0</v>
      </c>
      <c r="G330" s="492">
        <v>0</v>
      </c>
      <c r="H330" s="492">
        <v>0</v>
      </c>
      <c r="I330" s="492">
        <v>0</v>
      </c>
      <c r="J330" s="492">
        <v>0</v>
      </c>
      <c r="K330" s="492">
        <v>0</v>
      </c>
      <c r="L330" s="492">
        <v>0</v>
      </c>
      <c r="M330" s="492">
        <v>0</v>
      </c>
      <c r="N330" s="492">
        <v>0</v>
      </c>
      <c r="O330" s="492">
        <v>0</v>
      </c>
      <c r="P330" s="492">
        <v>0</v>
      </c>
      <c r="Q330" s="492">
        <v>0</v>
      </c>
      <c r="R330" s="492">
        <v>0</v>
      </c>
      <c r="S330" s="492">
        <v>0</v>
      </c>
      <c r="T330" s="68" t="s">
        <v>760</v>
      </c>
      <c r="U330" s="68">
        <v>0</v>
      </c>
      <c r="V330" s="493">
        <v>0</v>
      </c>
      <c r="W330" s="68"/>
      <c r="X330" s="668">
        <v>51329832.729999997</v>
      </c>
      <c r="Y330" s="547">
        <v>80128378.459999993</v>
      </c>
      <c r="Z330" s="68">
        <f t="shared" ref="Z330:Z393" si="60">IF(Y330-X330&gt;0,Y330-X330,0)</f>
        <v>28798545.729999997</v>
      </c>
      <c r="AA330" s="68">
        <f t="shared" ref="AA330:AA393" si="61">V330*0.01*Z330</f>
        <v>0</v>
      </c>
      <c r="AB330" s="68"/>
      <c r="AC330" s="493">
        <f>+abvfnd25!AH330</f>
        <v>153.23225432946225</v>
      </c>
      <c r="AD330" s="493">
        <f t="shared" ref="AD330:AD393" si="62">IFERROR(IF(C330=1,(Y330-AA330)/X330*100,0),"")</f>
        <v>156.10488910315215</v>
      </c>
      <c r="AE330" s="494">
        <f t="shared" ref="AE330:AE393" si="63">AD330-AC330</f>
        <v>2.8726347736898958</v>
      </c>
      <c r="AF330" s="657">
        <v>4</v>
      </c>
      <c r="AG330" s="547">
        <v>0</v>
      </c>
      <c r="AH330" s="493">
        <f t="shared" ref="AH330:AH393" si="64">IF(AG330=1,AD330,AC330)</f>
        <v>153.23225432946225</v>
      </c>
      <c r="AI330" s="68"/>
      <c r="AJ330" s="68"/>
      <c r="AK330" s="458">
        <f>abvfnd25!AH330</f>
        <v>153.23225432946225</v>
      </c>
      <c r="AL330" s="455">
        <v>153.16908457906499</v>
      </c>
      <c r="AM330" s="458">
        <v>153.06836815850883</v>
      </c>
      <c r="AN330" s="458">
        <v>153.23225432946225</v>
      </c>
      <c r="AO330" s="456"/>
      <c r="AP330" s="493"/>
      <c r="AQ330" s="455"/>
      <c r="AR330" s="455"/>
      <c r="AS330" s="455"/>
      <c r="AT330" s="495">
        <f t="shared" si="53"/>
        <v>0</v>
      </c>
      <c r="AU330" s="455"/>
      <c r="AV330" s="498"/>
      <c r="AW330" s="499"/>
      <c r="AX330" s="500">
        <f t="shared" si="59"/>
        <v>0</v>
      </c>
      <c r="AY330" s="458"/>
      <c r="AZ330" s="459"/>
      <c r="BA330" s="459"/>
      <c r="BB330" s="459"/>
      <c r="BC330" s="453"/>
      <c r="BE330" s="460">
        <f t="shared" si="54"/>
        <v>-169.55556091551645</v>
      </c>
      <c r="BF330" s="453">
        <v>151.44443908448355</v>
      </c>
      <c r="BG330" s="488">
        <f t="shared" si="55"/>
        <v>-1.7878152449787024</v>
      </c>
      <c r="BH330" s="453">
        <v>151.44443908448355</v>
      </c>
      <c r="BI330" s="406">
        <f t="shared" si="56"/>
        <v>-1.7878152449787024</v>
      </c>
      <c r="BJ330" s="653"/>
      <c r="BK330" s="453"/>
      <c r="BL330" s="453">
        <v>151.44443908448355</v>
      </c>
      <c r="BM330" s="406">
        <f t="shared" si="57"/>
        <v>-1.7878152449787024</v>
      </c>
      <c r="BO330" s="453">
        <v>151.44443908448355</v>
      </c>
      <c r="BP330" s="406">
        <f t="shared" si="58"/>
        <v>-1.7878152449787024</v>
      </c>
      <c r="BR330" s="454"/>
    </row>
    <row r="331" spans="1:70" ht="11.25">
      <c r="A331" s="11">
        <v>322</v>
      </c>
      <c r="B331" s="69" t="s">
        <v>412</v>
      </c>
      <c r="C331" s="11">
        <v>1</v>
      </c>
      <c r="D331" s="492">
        <v>0</v>
      </c>
      <c r="E331" s="492">
        <v>0</v>
      </c>
      <c r="F331" s="492">
        <v>0</v>
      </c>
      <c r="G331" s="492">
        <v>0</v>
      </c>
      <c r="H331" s="492">
        <v>0</v>
      </c>
      <c r="I331" s="492">
        <v>0</v>
      </c>
      <c r="J331" s="492">
        <v>2312</v>
      </c>
      <c r="K331" s="492">
        <v>0</v>
      </c>
      <c r="L331" s="492">
        <v>905380</v>
      </c>
      <c r="M331" s="492">
        <v>0</v>
      </c>
      <c r="N331" s="492">
        <v>31917</v>
      </c>
      <c r="O331" s="492">
        <v>5892.46</v>
      </c>
      <c r="P331" s="492">
        <v>0</v>
      </c>
      <c r="Q331" s="492">
        <v>0</v>
      </c>
      <c r="R331" s="492">
        <v>0</v>
      </c>
      <c r="S331" s="492">
        <v>0</v>
      </c>
      <c r="T331" s="68" t="s">
        <v>762</v>
      </c>
      <c r="U331" s="68">
        <v>945501.46</v>
      </c>
      <c r="V331" s="493">
        <v>5.3484566305165817</v>
      </c>
      <c r="W331" s="68"/>
      <c r="X331" s="668">
        <v>12268268.470000003</v>
      </c>
      <c r="Y331" s="547">
        <v>17678024.247317839</v>
      </c>
      <c r="Z331" s="68">
        <f t="shared" si="60"/>
        <v>5409755.7773178369</v>
      </c>
      <c r="AA331" s="68">
        <f t="shared" si="61"/>
        <v>289338.44156670972</v>
      </c>
      <c r="AB331" s="68"/>
      <c r="AC331" s="493">
        <f>+abvfnd25!AH331</f>
        <v>138.49221712881754</v>
      </c>
      <c r="AD331" s="493">
        <f t="shared" si="62"/>
        <v>141.7370825253152</v>
      </c>
      <c r="AE331" s="494">
        <f t="shared" si="63"/>
        <v>3.2448653964976586</v>
      </c>
      <c r="AF331" s="657">
        <v>7</v>
      </c>
      <c r="AG331" s="547">
        <v>1</v>
      </c>
      <c r="AH331" s="493">
        <f t="shared" si="64"/>
        <v>141.7370825253152</v>
      </c>
      <c r="AI331" s="68"/>
      <c r="AJ331" s="68"/>
      <c r="AK331" s="458">
        <f>abvfnd25!AH331</f>
        <v>138.49221712881754</v>
      </c>
      <c r="AL331" s="455">
        <v>139.71392110642077</v>
      </c>
      <c r="AM331" s="458">
        <v>137.30851244484714</v>
      </c>
      <c r="AN331" s="458">
        <v>138.49221712881754</v>
      </c>
      <c r="AO331" s="456"/>
      <c r="AP331" s="493"/>
      <c r="AQ331" s="455"/>
      <c r="AR331" s="455"/>
      <c r="AS331" s="455"/>
      <c r="AT331" s="495">
        <f t="shared" ref="AT331:AT394" si="65">AH331-AN331</f>
        <v>3.2448653964976586</v>
      </c>
      <c r="AU331" s="455"/>
      <c r="AV331" s="498"/>
      <c r="AW331" s="499"/>
      <c r="AX331" s="500">
        <f t="shared" si="59"/>
        <v>0</v>
      </c>
      <c r="AY331" s="458"/>
      <c r="AZ331" s="459"/>
      <c r="BA331" s="459"/>
      <c r="BB331" s="459"/>
      <c r="BC331" s="453"/>
      <c r="BE331" s="460">
        <f t="shared" ref="BE331:BE394" si="66">BF331-A331</f>
        <v>-174.97638049082857</v>
      </c>
      <c r="BF331" s="453">
        <v>147.02361950917143</v>
      </c>
      <c r="BG331" s="488">
        <f t="shared" ref="BG331:BG394" si="67">+BF331-AK331</f>
        <v>8.5314023803538817</v>
      </c>
      <c r="BH331" s="453">
        <v>147.02361950917143</v>
      </c>
      <c r="BI331" s="406">
        <f t="shared" ref="BI331:BI394" si="68">+BH331-AH331</f>
        <v>5.2865369838562231</v>
      </c>
      <c r="BJ331" s="653"/>
      <c r="BK331" s="453"/>
      <c r="BL331" s="453">
        <v>147.02361950917143</v>
      </c>
      <c r="BM331" s="406">
        <f t="shared" ref="BM331:BM394" si="69">+BL331-AC331</f>
        <v>8.5314023803538817</v>
      </c>
      <c r="BO331" s="453">
        <v>147.02361950917143</v>
      </c>
      <c r="BP331" s="406">
        <f t="shared" ref="BP331:BP394" si="70">+BO331-AH331</f>
        <v>5.2865369838562231</v>
      </c>
      <c r="BR331" s="454"/>
    </row>
    <row r="332" spans="1:70" ht="11.25">
      <c r="A332" s="11">
        <v>323</v>
      </c>
      <c r="B332" s="69" t="s">
        <v>413</v>
      </c>
      <c r="C332" s="11">
        <v>1</v>
      </c>
      <c r="D332" s="492">
        <v>0</v>
      </c>
      <c r="E332" s="492">
        <v>120000</v>
      </c>
      <c r="F332" s="492">
        <v>0</v>
      </c>
      <c r="G332" s="492">
        <v>0</v>
      </c>
      <c r="H332" s="492">
        <v>0</v>
      </c>
      <c r="I332" s="492">
        <v>0</v>
      </c>
      <c r="J332" s="492">
        <v>855000</v>
      </c>
      <c r="K332" s="492">
        <v>555000</v>
      </c>
      <c r="L332" s="492">
        <v>663085</v>
      </c>
      <c r="M332" s="492">
        <v>0</v>
      </c>
      <c r="N332" s="492">
        <v>9589</v>
      </c>
      <c r="O332" s="492">
        <v>7153.65</v>
      </c>
      <c r="P332" s="492">
        <v>0</v>
      </c>
      <c r="Q332" s="492">
        <v>0</v>
      </c>
      <c r="R332" s="492">
        <v>0</v>
      </c>
      <c r="S332" s="492">
        <v>0</v>
      </c>
      <c r="T332" s="68" t="s">
        <v>760</v>
      </c>
      <c r="U332" s="68">
        <v>2209827.65</v>
      </c>
      <c r="V332" s="493">
        <v>9.735206787030517</v>
      </c>
      <c r="W332" s="68"/>
      <c r="X332" s="668">
        <v>16002951.560000002</v>
      </c>
      <c r="Y332" s="547">
        <v>22699339.606673654</v>
      </c>
      <c r="Z332" s="68">
        <f t="shared" si="60"/>
        <v>6696388.0466736518</v>
      </c>
      <c r="AA332" s="68">
        <f t="shared" si="61"/>
        <v>651907.22360567364</v>
      </c>
      <c r="AB332" s="68"/>
      <c r="AC332" s="493">
        <f>+abvfnd25!AH332</f>
        <v>128.25939772014158</v>
      </c>
      <c r="AD332" s="493">
        <f t="shared" si="62"/>
        <v>137.77103742647321</v>
      </c>
      <c r="AE332" s="494">
        <f t="shared" si="63"/>
        <v>9.5116397063316356</v>
      </c>
      <c r="AF332" s="657">
        <v>7</v>
      </c>
      <c r="AG332" s="547">
        <v>1</v>
      </c>
      <c r="AH332" s="493">
        <f t="shared" si="64"/>
        <v>137.77103742647321</v>
      </c>
      <c r="AI332" s="68"/>
      <c r="AJ332" s="68"/>
      <c r="AK332" s="458">
        <f>abvfnd25!AH332</f>
        <v>128.25939772014158</v>
      </c>
      <c r="AL332" s="455">
        <v>127.73586475690159</v>
      </c>
      <c r="AM332" s="458">
        <v>131.11368947307906</v>
      </c>
      <c r="AN332" s="458">
        <v>128.25939772014158</v>
      </c>
      <c r="AO332" s="456"/>
      <c r="AP332" s="493"/>
      <c r="AQ332" s="455"/>
      <c r="AR332" s="455"/>
      <c r="AS332" s="455"/>
      <c r="AT332" s="495">
        <f t="shared" si="65"/>
        <v>9.5116397063316356</v>
      </c>
      <c r="AU332" s="455"/>
      <c r="AV332" s="498"/>
      <c r="AW332" s="499"/>
      <c r="AX332" s="500">
        <f t="shared" ref="AX332:AX395" si="71">IFERROR(AW332-AV332,"")</f>
        <v>0</v>
      </c>
      <c r="AY332" s="458"/>
      <c r="AZ332" s="459"/>
      <c r="BA332" s="459"/>
      <c r="BB332" s="459"/>
      <c r="BC332" s="453"/>
      <c r="BE332" s="460">
        <f t="shared" si="66"/>
        <v>-198.91487813499782</v>
      </c>
      <c r="BF332" s="453">
        <v>124.08512186500218</v>
      </c>
      <c r="BG332" s="488">
        <f t="shared" si="67"/>
        <v>-4.174275855139399</v>
      </c>
      <c r="BH332" s="453">
        <v>124.08512186500218</v>
      </c>
      <c r="BI332" s="406">
        <f t="shared" si="68"/>
        <v>-13.685915561471035</v>
      </c>
      <c r="BJ332" s="653"/>
      <c r="BK332" s="453"/>
      <c r="BL332" s="453">
        <v>124.08512186500218</v>
      </c>
      <c r="BM332" s="406">
        <f t="shared" si="69"/>
        <v>-4.174275855139399</v>
      </c>
      <c r="BO332" s="453">
        <v>124.08512186500218</v>
      </c>
      <c r="BP332" s="406">
        <f t="shared" si="70"/>
        <v>-13.685915561471035</v>
      </c>
      <c r="BR332" s="454"/>
    </row>
    <row r="333" spans="1:70" ht="11.25">
      <c r="A333" s="11">
        <v>324</v>
      </c>
      <c r="B333" s="69" t="s">
        <v>414</v>
      </c>
      <c r="C333" s="11">
        <v>0</v>
      </c>
      <c r="D333" s="492">
        <v>0</v>
      </c>
      <c r="E333" s="492">
        <v>0</v>
      </c>
      <c r="F333" s="492">
        <v>0</v>
      </c>
      <c r="G333" s="492">
        <v>0</v>
      </c>
      <c r="H333" s="492">
        <v>0</v>
      </c>
      <c r="I333" s="492">
        <v>0</v>
      </c>
      <c r="J333" s="492">
        <v>0</v>
      </c>
      <c r="K333" s="492">
        <v>0</v>
      </c>
      <c r="L333" s="492">
        <v>0</v>
      </c>
      <c r="M333" s="492">
        <v>0</v>
      </c>
      <c r="N333" s="492">
        <v>0</v>
      </c>
      <c r="O333" s="492">
        <v>0</v>
      </c>
      <c r="P333" s="492">
        <v>0</v>
      </c>
      <c r="Q333" s="492">
        <v>0</v>
      </c>
      <c r="R333" s="492">
        <v>0</v>
      </c>
      <c r="S333" s="492">
        <v>0</v>
      </c>
      <c r="T333" s="68">
        <v>0</v>
      </c>
      <c r="U333" s="68">
        <v>0</v>
      </c>
      <c r="V333" s="493">
        <v>0</v>
      </c>
      <c r="W333" s="68"/>
      <c r="X333" s="668">
        <v>500680.17000000004</v>
      </c>
      <c r="Y333" s="547">
        <v>620166</v>
      </c>
      <c r="Z333" s="68">
        <f t="shared" si="60"/>
        <v>119485.82999999996</v>
      </c>
      <c r="AA333" s="68">
        <f t="shared" si="61"/>
        <v>0</v>
      </c>
      <c r="AB333" s="68"/>
      <c r="AC333" s="493">
        <f>+abvfnd25!AH333</f>
        <v>0</v>
      </c>
      <c r="AD333" s="493">
        <f t="shared" si="62"/>
        <v>0</v>
      </c>
      <c r="AE333" s="494">
        <f t="shared" si="63"/>
        <v>0</v>
      </c>
      <c r="AF333" s="657">
        <v>0</v>
      </c>
      <c r="AG333" s="547" t="s">
        <v>761</v>
      </c>
      <c r="AH333" s="493">
        <f t="shared" si="64"/>
        <v>0</v>
      </c>
      <c r="AI333" s="68"/>
      <c r="AJ333" s="68"/>
      <c r="AK333" s="458">
        <f>abvfnd25!AH333</f>
        <v>0</v>
      </c>
      <c r="AL333" s="455">
        <v>0</v>
      </c>
      <c r="AM333" s="458">
        <v>0</v>
      </c>
      <c r="AN333" s="458">
        <v>0</v>
      </c>
      <c r="AO333" s="456"/>
      <c r="AP333" s="493"/>
      <c r="AQ333" s="455"/>
      <c r="AR333" s="455"/>
      <c r="AS333" s="455"/>
      <c r="AT333" s="495">
        <f t="shared" si="65"/>
        <v>0</v>
      </c>
      <c r="AU333" s="455"/>
      <c r="AV333" s="498"/>
      <c r="AW333" s="499"/>
      <c r="AX333" s="500">
        <f t="shared" si="71"/>
        <v>0</v>
      </c>
      <c r="AY333" s="458"/>
      <c r="AZ333" s="459"/>
      <c r="BA333" s="459"/>
      <c r="BB333" s="459"/>
      <c r="BC333" s="453"/>
      <c r="BE333" s="460">
        <f t="shared" si="66"/>
        <v>-324</v>
      </c>
      <c r="BF333" s="453">
        <v>0</v>
      </c>
      <c r="BG333" s="488">
        <f t="shared" si="67"/>
        <v>0</v>
      </c>
      <c r="BH333" s="453">
        <v>0</v>
      </c>
      <c r="BI333" s="406">
        <f t="shared" si="68"/>
        <v>0</v>
      </c>
      <c r="BJ333" s="653"/>
      <c r="BK333" s="453"/>
      <c r="BL333" s="453">
        <v>0</v>
      </c>
      <c r="BM333" s="406">
        <f t="shared" si="69"/>
        <v>0</v>
      </c>
      <c r="BO333" s="453">
        <v>0</v>
      </c>
      <c r="BP333" s="406">
        <f t="shared" si="70"/>
        <v>0</v>
      </c>
      <c r="BR333" s="454"/>
    </row>
    <row r="334" spans="1:70" ht="11.25">
      <c r="A334" s="11">
        <v>325</v>
      </c>
      <c r="B334" s="69" t="s">
        <v>415</v>
      </c>
      <c r="C334" s="11">
        <v>1</v>
      </c>
      <c r="D334" s="492">
        <v>0</v>
      </c>
      <c r="E334" s="492">
        <v>0</v>
      </c>
      <c r="F334" s="492">
        <v>0</v>
      </c>
      <c r="G334" s="492">
        <v>0</v>
      </c>
      <c r="H334" s="492">
        <v>0</v>
      </c>
      <c r="I334" s="492">
        <v>1293903</v>
      </c>
      <c r="J334" s="492">
        <v>4886437</v>
      </c>
      <c r="K334" s="492">
        <v>0</v>
      </c>
      <c r="L334" s="492">
        <v>4717777</v>
      </c>
      <c r="M334" s="492">
        <v>7692</v>
      </c>
      <c r="N334" s="492">
        <v>276609</v>
      </c>
      <c r="O334" s="492">
        <v>84373.66</v>
      </c>
      <c r="P334" s="492">
        <v>0</v>
      </c>
      <c r="Q334" s="492">
        <v>0</v>
      </c>
      <c r="R334" s="492">
        <v>0</v>
      </c>
      <c r="S334" s="492">
        <v>0</v>
      </c>
      <c r="T334" s="68" t="s">
        <v>760</v>
      </c>
      <c r="U334" s="68">
        <v>11266791.66</v>
      </c>
      <c r="V334" s="493">
        <v>12.953016806771519</v>
      </c>
      <c r="W334" s="68"/>
      <c r="X334" s="668">
        <v>80715329.109999985</v>
      </c>
      <c r="Y334" s="547">
        <v>86981989.046057582</v>
      </c>
      <c r="Z334" s="68">
        <f t="shared" si="60"/>
        <v>6266659.9360575974</v>
      </c>
      <c r="AA334" s="68">
        <f t="shared" si="61"/>
        <v>811721.51474075799</v>
      </c>
      <c r="AB334" s="68"/>
      <c r="AC334" s="493">
        <f>+abvfnd25!AH334</f>
        <v>106.25552543572481</v>
      </c>
      <c r="AD334" s="493">
        <f t="shared" si="62"/>
        <v>106.75824342348001</v>
      </c>
      <c r="AE334" s="494">
        <f t="shared" si="63"/>
        <v>0.50271798775520438</v>
      </c>
      <c r="AF334" s="657">
        <v>68</v>
      </c>
      <c r="AG334" s="547">
        <v>1</v>
      </c>
      <c r="AH334" s="493">
        <f t="shared" si="64"/>
        <v>106.75824342348001</v>
      </c>
      <c r="AI334" s="68"/>
      <c r="AJ334" s="68"/>
      <c r="AK334" s="458">
        <f>abvfnd25!AH334</f>
        <v>106.25552543572481</v>
      </c>
      <c r="AL334" s="455">
        <v>106.24810941822251</v>
      </c>
      <c r="AM334" s="458">
        <v>105.34665303940798</v>
      </c>
      <c r="AN334" s="458">
        <v>106.25552543572481</v>
      </c>
      <c r="AO334" s="456"/>
      <c r="AP334" s="493"/>
      <c r="AQ334" s="455"/>
      <c r="AR334" s="455"/>
      <c r="AS334" s="455"/>
      <c r="AT334" s="495">
        <f t="shared" si="65"/>
        <v>0.50271798775520438</v>
      </c>
      <c r="AU334" s="455"/>
      <c r="AV334" s="498"/>
      <c r="AW334" s="499"/>
      <c r="AX334" s="500">
        <f t="shared" si="71"/>
        <v>0</v>
      </c>
      <c r="AY334" s="458"/>
      <c r="AZ334" s="459"/>
      <c r="BA334" s="459"/>
      <c r="BB334" s="459"/>
      <c r="BC334" s="453"/>
      <c r="BE334" s="460">
        <f t="shared" si="66"/>
        <v>-217.65644856133395</v>
      </c>
      <c r="BF334" s="453">
        <v>107.34355143866607</v>
      </c>
      <c r="BG334" s="488">
        <f t="shared" si="67"/>
        <v>1.0880260029412625</v>
      </c>
      <c r="BH334" s="453">
        <v>107.34355143866607</v>
      </c>
      <c r="BI334" s="406">
        <f t="shared" si="68"/>
        <v>0.58530801518605813</v>
      </c>
      <c r="BJ334" s="653"/>
      <c r="BK334" s="453"/>
      <c r="BL334" s="453">
        <v>107.34355143866607</v>
      </c>
      <c r="BM334" s="406">
        <f t="shared" si="69"/>
        <v>1.0880260029412625</v>
      </c>
      <c r="BO334" s="453">
        <v>107.34355143866607</v>
      </c>
      <c r="BP334" s="406">
        <f t="shared" si="70"/>
        <v>0.58530801518605813</v>
      </c>
      <c r="BR334" s="454"/>
    </row>
    <row r="335" spans="1:70" ht="11.25">
      <c r="A335" s="11">
        <v>326</v>
      </c>
      <c r="B335" s="69" t="s">
        <v>416</v>
      </c>
      <c r="C335" s="11">
        <v>1</v>
      </c>
      <c r="D335" s="492">
        <v>0</v>
      </c>
      <c r="E335" s="492">
        <v>0</v>
      </c>
      <c r="F335" s="492">
        <v>0</v>
      </c>
      <c r="G335" s="492">
        <v>0</v>
      </c>
      <c r="H335" s="492">
        <v>0</v>
      </c>
      <c r="I335" s="492">
        <v>0</v>
      </c>
      <c r="J335" s="492">
        <v>1712335</v>
      </c>
      <c r="K335" s="492">
        <v>1133157</v>
      </c>
      <c r="L335" s="492">
        <v>2850620</v>
      </c>
      <c r="M335" s="492">
        <v>12901</v>
      </c>
      <c r="N335" s="492">
        <v>62456</v>
      </c>
      <c r="O335" s="492">
        <v>20258.07</v>
      </c>
      <c r="P335" s="492">
        <v>0</v>
      </c>
      <c r="Q335" s="492">
        <v>0</v>
      </c>
      <c r="R335" s="492">
        <v>0</v>
      </c>
      <c r="S335" s="492">
        <v>0</v>
      </c>
      <c r="T335" s="68" t="s">
        <v>760</v>
      </c>
      <c r="U335" s="68">
        <v>5791727.0700000003</v>
      </c>
      <c r="V335" s="493">
        <v>7.1854024601158573</v>
      </c>
      <c r="W335" s="68"/>
      <c r="X335" s="668">
        <v>58121126.024580009</v>
      </c>
      <c r="Y335" s="547">
        <v>80604073.357731104</v>
      </c>
      <c r="Z335" s="68">
        <f t="shared" si="60"/>
        <v>22482947.333151095</v>
      </c>
      <c r="AA335" s="68">
        <f t="shared" si="61"/>
        <v>1615490.2507827913</v>
      </c>
      <c r="AB335" s="68"/>
      <c r="AC335" s="493">
        <f>+abvfnd25!AH335</f>
        <v>135.90834927235736</v>
      </c>
      <c r="AD335" s="493">
        <f t="shared" si="62"/>
        <v>135.90339435877971</v>
      </c>
      <c r="AE335" s="494">
        <f t="shared" si="63"/>
        <v>-4.9549135776487674E-3</v>
      </c>
      <c r="AF335" s="657">
        <v>11</v>
      </c>
      <c r="AG335" s="547">
        <v>1</v>
      </c>
      <c r="AH335" s="493">
        <f t="shared" si="64"/>
        <v>135.90339435877971</v>
      </c>
      <c r="AI335" s="68"/>
      <c r="AJ335" s="68"/>
      <c r="AK335" s="458">
        <f>abvfnd25!AH335</f>
        <v>135.90834927235736</v>
      </c>
      <c r="AL335" s="455">
        <v>135.85302369911682</v>
      </c>
      <c r="AM335" s="458">
        <v>135.82043757531417</v>
      </c>
      <c r="AN335" s="458">
        <v>135.90834927235736</v>
      </c>
      <c r="AO335" s="456"/>
      <c r="AP335" s="493"/>
      <c r="AQ335" s="455"/>
      <c r="AR335" s="455"/>
      <c r="AS335" s="455"/>
      <c r="AT335" s="495">
        <f t="shared" si="65"/>
        <v>-4.9549135776487674E-3</v>
      </c>
      <c r="AU335" s="455"/>
      <c r="AV335" s="498"/>
      <c r="AW335" s="499"/>
      <c r="AX335" s="500">
        <f t="shared" si="71"/>
        <v>0</v>
      </c>
      <c r="AY335" s="458"/>
      <c r="AZ335" s="459"/>
      <c r="BA335" s="459"/>
      <c r="BB335" s="459"/>
      <c r="BC335" s="453"/>
      <c r="BE335" s="460">
        <f t="shared" si="66"/>
        <v>-193.85933456135544</v>
      </c>
      <c r="BF335" s="453">
        <v>132.14066543864456</v>
      </c>
      <c r="BG335" s="488">
        <f t="shared" si="67"/>
        <v>-3.7676838337127947</v>
      </c>
      <c r="BH335" s="453">
        <v>132.14066543864456</v>
      </c>
      <c r="BI335" s="406">
        <f t="shared" si="68"/>
        <v>-3.7627289201351459</v>
      </c>
      <c r="BJ335" s="653"/>
      <c r="BK335" s="453"/>
      <c r="BL335" s="453">
        <v>132.14066543864456</v>
      </c>
      <c r="BM335" s="406">
        <f t="shared" si="69"/>
        <v>-3.7676838337127947</v>
      </c>
      <c r="BO335" s="453">
        <v>132.14066543864456</v>
      </c>
      <c r="BP335" s="406">
        <f t="shared" si="70"/>
        <v>-3.7627289201351459</v>
      </c>
      <c r="BR335" s="454"/>
    </row>
    <row r="336" spans="1:70" ht="11.25">
      <c r="A336" s="11">
        <v>327</v>
      </c>
      <c r="B336" s="69" t="s">
        <v>417</v>
      </c>
      <c r="C336" s="11">
        <v>1</v>
      </c>
      <c r="D336" s="492">
        <v>0</v>
      </c>
      <c r="E336" s="492">
        <v>0</v>
      </c>
      <c r="F336" s="492">
        <v>0</v>
      </c>
      <c r="G336" s="492">
        <v>0</v>
      </c>
      <c r="H336" s="492">
        <v>0</v>
      </c>
      <c r="I336" s="492">
        <v>0</v>
      </c>
      <c r="J336" s="492">
        <v>0</v>
      </c>
      <c r="K336" s="492">
        <v>0</v>
      </c>
      <c r="L336" s="492">
        <v>0</v>
      </c>
      <c r="M336" s="492">
        <v>0</v>
      </c>
      <c r="N336" s="492">
        <v>0</v>
      </c>
      <c r="O336" s="492">
        <v>0</v>
      </c>
      <c r="P336" s="492">
        <v>0</v>
      </c>
      <c r="Q336" s="492">
        <v>0</v>
      </c>
      <c r="R336" s="492">
        <v>0</v>
      </c>
      <c r="S336" s="492">
        <v>0</v>
      </c>
      <c r="T336" s="68" t="s">
        <v>762</v>
      </c>
      <c r="U336" s="68">
        <v>0</v>
      </c>
      <c r="V336" s="493">
        <v>0</v>
      </c>
      <c r="W336" s="68"/>
      <c r="X336" s="668">
        <v>1313472.22</v>
      </c>
      <c r="Y336" s="547">
        <v>3601813.9398919996</v>
      </c>
      <c r="Z336" s="68">
        <f t="shared" si="60"/>
        <v>2288341.7198919998</v>
      </c>
      <c r="AA336" s="68">
        <f t="shared" si="61"/>
        <v>0</v>
      </c>
      <c r="AB336" s="68"/>
      <c r="AC336" s="493">
        <f>+abvfnd25!AH336</f>
        <v>256.43000458519714</v>
      </c>
      <c r="AD336" s="493">
        <f t="shared" si="62"/>
        <v>274.22079318068864</v>
      </c>
      <c r="AE336" s="494">
        <f t="shared" si="63"/>
        <v>17.790788595491506</v>
      </c>
      <c r="AF336" s="657">
        <v>4</v>
      </c>
      <c r="AG336" s="547">
        <v>0</v>
      </c>
      <c r="AH336" s="493">
        <f t="shared" si="64"/>
        <v>256.43000458519714</v>
      </c>
      <c r="AI336" s="68"/>
      <c r="AJ336" s="68"/>
      <c r="AK336" s="458">
        <f>abvfnd25!AH336</f>
        <v>256.43000458519714</v>
      </c>
      <c r="AL336" s="455">
        <v>211.42402497553209</v>
      </c>
      <c r="AM336" s="458">
        <v>211.42402497553209</v>
      </c>
      <c r="AN336" s="458">
        <v>256.43000458519714</v>
      </c>
      <c r="AO336" s="456"/>
      <c r="AP336" s="493"/>
      <c r="AQ336" s="455"/>
      <c r="AR336" s="455"/>
      <c r="AS336" s="455"/>
      <c r="AT336" s="495">
        <f t="shared" si="65"/>
        <v>0</v>
      </c>
      <c r="AU336" s="455"/>
      <c r="AV336" s="498"/>
      <c r="AW336" s="499"/>
      <c r="AX336" s="500">
        <f t="shared" si="71"/>
        <v>0</v>
      </c>
      <c r="AY336" s="458"/>
      <c r="AZ336" s="459"/>
      <c r="BA336" s="459"/>
      <c r="BB336" s="459"/>
      <c r="BC336" s="453"/>
      <c r="BE336" s="460">
        <f t="shared" si="66"/>
        <v>-115.57597502446791</v>
      </c>
      <c r="BF336" s="453">
        <v>211.42402497553209</v>
      </c>
      <c r="BG336" s="488">
        <f t="shared" si="67"/>
        <v>-45.005979609665047</v>
      </c>
      <c r="BH336" s="453">
        <v>211.42402497553209</v>
      </c>
      <c r="BI336" s="406">
        <f t="shared" si="68"/>
        <v>-45.005979609665047</v>
      </c>
      <c r="BJ336" s="653"/>
      <c r="BK336" s="453"/>
      <c r="BL336" s="453">
        <v>211.42402497553209</v>
      </c>
      <c r="BM336" s="406">
        <f t="shared" si="69"/>
        <v>-45.005979609665047</v>
      </c>
      <c r="BO336" s="453">
        <v>211.42402497553209</v>
      </c>
      <c r="BP336" s="406">
        <f t="shared" si="70"/>
        <v>-45.005979609665047</v>
      </c>
      <c r="BR336" s="454"/>
    </row>
    <row r="337" spans="1:70" ht="11.25">
      <c r="A337" s="11">
        <v>328</v>
      </c>
      <c r="B337" s="69" t="s">
        <v>418</v>
      </c>
      <c r="C337" s="11">
        <v>0</v>
      </c>
      <c r="D337" s="492">
        <v>0</v>
      </c>
      <c r="E337" s="492">
        <v>0</v>
      </c>
      <c r="F337" s="492">
        <v>0</v>
      </c>
      <c r="G337" s="492">
        <v>0</v>
      </c>
      <c r="H337" s="492">
        <v>0</v>
      </c>
      <c r="I337" s="492">
        <v>0</v>
      </c>
      <c r="J337" s="492">
        <v>0</v>
      </c>
      <c r="K337" s="492">
        <v>0</v>
      </c>
      <c r="L337" s="492">
        <v>0</v>
      </c>
      <c r="M337" s="492">
        <v>0</v>
      </c>
      <c r="N337" s="492">
        <v>0</v>
      </c>
      <c r="O337" s="492">
        <v>0</v>
      </c>
      <c r="P337" s="492">
        <v>0</v>
      </c>
      <c r="Q337" s="492">
        <v>0</v>
      </c>
      <c r="R337" s="492">
        <v>0</v>
      </c>
      <c r="S337" s="492">
        <v>0</v>
      </c>
      <c r="T337" s="68">
        <v>0</v>
      </c>
      <c r="U337" s="68">
        <v>0</v>
      </c>
      <c r="V337" s="493">
        <v>0</v>
      </c>
      <c r="W337" s="68"/>
      <c r="X337" s="668">
        <v>0</v>
      </c>
      <c r="Y337" s="547">
        <v>0</v>
      </c>
      <c r="Z337" s="68">
        <f t="shared" si="60"/>
        <v>0</v>
      </c>
      <c r="AA337" s="68">
        <f t="shared" si="61"/>
        <v>0</v>
      </c>
      <c r="AB337" s="68"/>
      <c r="AC337" s="493">
        <f>+abvfnd25!AH337</f>
        <v>0</v>
      </c>
      <c r="AD337" s="493">
        <f t="shared" si="62"/>
        <v>0</v>
      </c>
      <c r="AE337" s="494">
        <f t="shared" si="63"/>
        <v>0</v>
      </c>
      <c r="AF337" s="657">
        <v>0</v>
      </c>
      <c r="AG337" s="547" t="s">
        <v>761</v>
      </c>
      <c r="AH337" s="493">
        <f t="shared" si="64"/>
        <v>0</v>
      </c>
      <c r="AI337" s="68"/>
      <c r="AJ337" s="68"/>
      <c r="AK337" s="458">
        <f>abvfnd25!AH337</f>
        <v>0</v>
      </c>
      <c r="AL337" s="455">
        <v>0</v>
      </c>
      <c r="AM337" s="458">
        <v>0</v>
      </c>
      <c r="AN337" s="458">
        <v>0</v>
      </c>
      <c r="AO337" s="456"/>
      <c r="AP337" s="493"/>
      <c r="AQ337" s="455"/>
      <c r="AR337" s="455"/>
      <c r="AS337" s="455"/>
      <c r="AT337" s="495">
        <f t="shared" si="65"/>
        <v>0</v>
      </c>
      <c r="AU337" s="455"/>
      <c r="AV337" s="498"/>
      <c r="AW337" s="499"/>
      <c r="AX337" s="500">
        <f t="shared" si="71"/>
        <v>0</v>
      </c>
      <c r="AY337" s="458"/>
      <c r="AZ337" s="459"/>
      <c r="BA337" s="459"/>
      <c r="BB337" s="459"/>
      <c r="BC337" s="453"/>
      <c r="BE337" s="460">
        <f t="shared" si="66"/>
        <v>-328</v>
      </c>
      <c r="BF337" s="453">
        <v>0</v>
      </c>
      <c r="BG337" s="488">
        <f t="shared" si="67"/>
        <v>0</v>
      </c>
      <c r="BH337" s="453">
        <v>0</v>
      </c>
      <c r="BI337" s="406">
        <f t="shared" si="68"/>
        <v>0</v>
      </c>
      <c r="BJ337" s="653"/>
      <c r="BK337" s="453"/>
      <c r="BL337" s="453">
        <v>0</v>
      </c>
      <c r="BM337" s="406">
        <f t="shared" si="69"/>
        <v>0</v>
      </c>
      <c r="BO337" s="453">
        <v>0</v>
      </c>
      <c r="BP337" s="406">
        <f t="shared" si="70"/>
        <v>0</v>
      </c>
      <c r="BR337" s="454"/>
    </row>
    <row r="338" spans="1:70" ht="11.25">
      <c r="A338" s="11">
        <v>329</v>
      </c>
      <c r="B338" s="69" t="s">
        <v>419</v>
      </c>
      <c r="C338" s="11">
        <v>0</v>
      </c>
      <c r="D338" s="492">
        <v>0</v>
      </c>
      <c r="E338" s="492">
        <v>0</v>
      </c>
      <c r="F338" s="492">
        <v>0</v>
      </c>
      <c r="G338" s="492">
        <v>0</v>
      </c>
      <c r="H338" s="492">
        <v>0</v>
      </c>
      <c r="I338" s="492">
        <v>0</v>
      </c>
      <c r="J338" s="492">
        <v>0</v>
      </c>
      <c r="K338" s="492">
        <v>0</v>
      </c>
      <c r="L338" s="492">
        <v>0</v>
      </c>
      <c r="M338" s="492">
        <v>0</v>
      </c>
      <c r="N338" s="492">
        <v>0</v>
      </c>
      <c r="O338" s="492">
        <v>0</v>
      </c>
      <c r="P338" s="492">
        <v>0</v>
      </c>
      <c r="Q338" s="492">
        <v>0</v>
      </c>
      <c r="R338" s="492">
        <v>0</v>
      </c>
      <c r="S338" s="492">
        <v>0</v>
      </c>
      <c r="T338" s="68">
        <v>0</v>
      </c>
      <c r="U338" s="68">
        <v>0</v>
      </c>
      <c r="V338" s="493">
        <v>0</v>
      </c>
      <c r="W338" s="68"/>
      <c r="X338" s="668">
        <v>52062.869999999995</v>
      </c>
      <c r="Y338" s="547">
        <v>69070</v>
      </c>
      <c r="Z338" s="68">
        <f t="shared" si="60"/>
        <v>17007.130000000005</v>
      </c>
      <c r="AA338" s="68">
        <f t="shared" si="61"/>
        <v>0</v>
      </c>
      <c r="AB338" s="68"/>
      <c r="AC338" s="493">
        <f>+abvfnd25!AH338</f>
        <v>0</v>
      </c>
      <c r="AD338" s="493">
        <f t="shared" si="62"/>
        <v>0</v>
      </c>
      <c r="AE338" s="494">
        <f t="shared" si="63"/>
        <v>0</v>
      </c>
      <c r="AF338" s="657">
        <v>0</v>
      </c>
      <c r="AG338" s="547" t="s">
        <v>761</v>
      </c>
      <c r="AH338" s="493">
        <f t="shared" si="64"/>
        <v>0</v>
      </c>
      <c r="AI338" s="68"/>
      <c r="AJ338" s="68"/>
      <c r="AK338" s="458">
        <f>abvfnd25!AH338</f>
        <v>0</v>
      </c>
      <c r="AL338" s="455">
        <v>0</v>
      </c>
      <c r="AM338" s="458">
        <v>0</v>
      </c>
      <c r="AN338" s="458">
        <v>0</v>
      </c>
      <c r="AO338" s="456"/>
      <c r="AP338" s="493"/>
      <c r="AQ338" s="455"/>
      <c r="AR338" s="455"/>
      <c r="AS338" s="455"/>
      <c r="AT338" s="495">
        <f t="shared" si="65"/>
        <v>0</v>
      </c>
      <c r="AU338" s="455"/>
      <c r="AV338" s="498"/>
      <c r="AW338" s="499"/>
      <c r="AX338" s="500">
        <f t="shared" si="71"/>
        <v>0</v>
      </c>
      <c r="AY338" s="458"/>
      <c r="AZ338" s="459"/>
      <c r="BA338" s="459"/>
      <c r="BB338" s="459"/>
      <c r="BC338" s="453"/>
      <c r="BE338" s="460">
        <f t="shared" si="66"/>
        <v>-329</v>
      </c>
      <c r="BF338" s="453">
        <v>0</v>
      </c>
      <c r="BG338" s="488">
        <f t="shared" si="67"/>
        <v>0</v>
      </c>
      <c r="BH338" s="453">
        <v>0</v>
      </c>
      <c r="BI338" s="406">
        <f t="shared" si="68"/>
        <v>0</v>
      </c>
      <c r="BJ338" s="653"/>
      <c r="BK338" s="453"/>
      <c r="BL338" s="453">
        <v>0</v>
      </c>
      <c r="BM338" s="406">
        <f t="shared" si="69"/>
        <v>0</v>
      </c>
      <c r="BO338" s="453">
        <v>0</v>
      </c>
      <c r="BP338" s="406">
        <f t="shared" si="70"/>
        <v>0</v>
      </c>
      <c r="BR338" s="454"/>
    </row>
    <row r="339" spans="1:70" ht="11.25">
      <c r="A339" s="11">
        <v>330</v>
      </c>
      <c r="B339" s="69" t="s">
        <v>420</v>
      </c>
      <c r="C339" s="11">
        <v>1</v>
      </c>
      <c r="D339" s="492">
        <v>0</v>
      </c>
      <c r="E339" s="492">
        <v>0</v>
      </c>
      <c r="F339" s="492">
        <v>0</v>
      </c>
      <c r="G339" s="492">
        <v>0</v>
      </c>
      <c r="H339" s="492">
        <v>0</v>
      </c>
      <c r="I339" s="492">
        <v>0</v>
      </c>
      <c r="J339" s="492">
        <v>0</v>
      </c>
      <c r="K339" s="492">
        <v>0</v>
      </c>
      <c r="L339" s="492">
        <v>0</v>
      </c>
      <c r="M339" s="492">
        <v>0</v>
      </c>
      <c r="N339" s="492">
        <v>0</v>
      </c>
      <c r="O339" s="492">
        <v>0</v>
      </c>
      <c r="P339" s="492">
        <v>0</v>
      </c>
      <c r="Q339" s="492">
        <v>0</v>
      </c>
      <c r="R339" s="492">
        <v>0</v>
      </c>
      <c r="S339" s="492">
        <v>0</v>
      </c>
      <c r="T339" s="68" t="s">
        <v>762</v>
      </c>
      <c r="U339" s="68">
        <v>0</v>
      </c>
      <c r="V339" s="493">
        <v>0</v>
      </c>
      <c r="W339" s="68"/>
      <c r="X339" s="668">
        <v>27475067.223499995</v>
      </c>
      <c r="Y339" s="547">
        <v>60602568.859999999</v>
      </c>
      <c r="Z339" s="68">
        <f t="shared" si="60"/>
        <v>33127501.636500005</v>
      </c>
      <c r="AA339" s="68">
        <f t="shared" si="61"/>
        <v>0</v>
      </c>
      <c r="AB339" s="68"/>
      <c r="AC339" s="493">
        <f>+abvfnd25!AH339</f>
        <v>212.04133861153886</v>
      </c>
      <c r="AD339" s="493">
        <f t="shared" si="62"/>
        <v>220.57295935627542</v>
      </c>
      <c r="AE339" s="494">
        <f t="shared" si="63"/>
        <v>8.5316207447365571</v>
      </c>
      <c r="AF339" s="657">
        <v>0</v>
      </c>
      <c r="AG339" s="547">
        <v>0</v>
      </c>
      <c r="AH339" s="493">
        <f t="shared" si="64"/>
        <v>212.04133861153886</v>
      </c>
      <c r="AI339" s="68"/>
      <c r="AJ339" s="68"/>
      <c r="AK339" s="458">
        <f>abvfnd25!AH339</f>
        <v>212.04133861153886</v>
      </c>
      <c r="AL339" s="455">
        <v>214.92271315717252</v>
      </c>
      <c r="AM339" s="458">
        <v>210.70519432724689</v>
      </c>
      <c r="AN339" s="458">
        <v>212.04133861153886</v>
      </c>
      <c r="AO339" s="456"/>
      <c r="AP339" s="493"/>
      <c r="AQ339" s="455"/>
      <c r="AR339" s="455"/>
      <c r="AS339" s="455"/>
      <c r="AT339" s="495">
        <f t="shared" si="65"/>
        <v>0</v>
      </c>
      <c r="AU339" s="455"/>
      <c r="AV339" s="498"/>
      <c r="AW339" s="499"/>
      <c r="AX339" s="500">
        <f t="shared" si="71"/>
        <v>0</v>
      </c>
      <c r="AY339" s="458"/>
      <c r="AZ339" s="459"/>
      <c r="BA339" s="459"/>
      <c r="BB339" s="459"/>
      <c r="BC339" s="453"/>
      <c r="BE339" s="460">
        <f t="shared" si="66"/>
        <v>-115.07728684282748</v>
      </c>
      <c r="BF339" s="453">
        <v>214.92271315717252</v>
      </c>
      <c r="BG339" s="488">
        <f t="shared" si="67"/>
        <v>2.8813745456336619</v>
      </c>
      <c r="BH339" s="453">
        <v>214.92271315717252</v>
      </c>
      <c r="BI339" s="406">
        <f t="shared" si="68"/>
        <v>2.8813745456336619</v>
      </c>
      <c r="BJ339" s="653"/>
      <c r="BK339" s="453"/>
      <c r="BL339" s="453">
        <v>214.92271315717252</v>
      </c>
      <c r="BM339" s="406">
        <f t="shared" si="69"/>
        <v>2.8813745456336619</v>
      </c>
      <c r="BO339" s="453">
        <v>214.92271315717252</v>
      </c>
      <c r="BP339" s="406">
        <f t="shared" si="70"/>
        <v>2.8813745456336619</v>
      </c>
      <c r="BR339" s="454"/>
    </row>
    <row r="340" spans="1:70" ht="11.25">
      <c r="A340" s="11">
        <v>331</v>
      </c>
      <c r="B340" s="69" t="s">
        <v>421</v>
      </c>
      <c r="C340" s="11">
        <v>1</v>
      </c>
      <c r="D340" s="492">
        <v>0</v>
      </c>
      <c r="E340" s="492">
        <v>0</v>
      </c>
      <c r="F340" s="492">
        <v>0</v>
      </c>
      <c r="G340" s="492">
        <v>0</v>
      </c>
      <c r="H340" s="492">
        <v>0</v>
      </c>
      <c r="I340" s="492">
        <v>0</v>
      </c>
      <c r="J340" s="492">
        <v>183374</v>
      </c>
      <c r="K340" s="492">
        <v>100872</v>
      </c>
      <c r="L340" s="492">
        <v>514910</v>
      </c>
      <c r="M340" s="492">
        <v>0</v>
      </c>
      <c r="N340" s="492">
        <v>18418</v>
      </c>
      <c r="O340" s="492">
        <v>25567.15</v>
      </c>
      <c r="P340" s="492">
        <v>0</v>
      </c>
      <c r="Q340" s="492">
        <v>0</v>
      </c>
      <c r="R340" s="492">
        <v>0</v>
      </c>
      <c r="S340" s="492">
        <v>0</v>
      </c>
      <c r="T340" s="68" t="s">
        <v>760</v>
      </c>
      <c r="U340" s="68">
        <v>843141.15</v>
      </c>
      <c r="V340" s="493">
        <v>3.0812917397191697</v>
      </c>
      <c r="W340" s="68"/>
      <c r="X340" s="668">
        <v>22861328.349999998</v>
      </c>
      <c r="Y340" s="547">
        <v>27363236.629999999</v>
      </c>
      <c r="Z340" s="68">
        <f t="shared" si="60"/>
        <v>4501908.2800000012</v>
      </c>
      <c r="AA340" s="68">
        <f t="shared" si="61"/>
        <v>138716.92796137338</v>
      </c>
      <c r="AB340" s="68"/>
      <c r="AC340" s="493">
        <f>+abvfnd25!AH340</f>
        <v>117.11287621891218</v>
      </c>
      <c r="AD340" s="493">
        <f t="shared" si="62"/>
        <v>119.08546732385578</v>
      </c>
      <c r="AE340" s="494">
        <f t="shared" si="63"/>
        <v>1.9725911049436036</v>
      </c>
      <c r="AF340" s="657">
        <v>15</v>
      </c>
      <c r="AG340" s="547">
        <v>1</v>
      </c>
      <c r="AH340" s="493">
        <f t="shared" si="64"/>
        <v>119.08546732385578</v>
      </c>
      <c r="AI340" s="68"/>
      <c r="AJ340" s="68"/>
      <c r="AK340" s="458">
        <f>abvfnd25!AH340</f>
        <v>117.11287621891218</v>
      </c>
      <c r="AL340" s="455">
        <v>117.3630381975953</v>
      </c>
      <c r="AM340" s="458">
        <v>116.78332426262475</v>
      </c>
      <c r="AN340" s="458">
        <v>117.11287621891218</v>
      </c>
      <c r="AO340" s="456"/>
      <c r="AP340" s="493"/>
      <c r="AQ340" s="455"/>
      <c r="AR340" s="455"/>
      <c r="AS340" s="455"/>
      <c r="AT340" s="495">
        <f t="shared" si="65"/>
        <v>1.9725911049436036</v>
      </c>
      <c r="AU340" s="455"/>
      <c r="AV340" s="498"/>
      <c r="AW340" s="499"/>
      <c r="AX340" s="500">
        <f t="shared" si="71"/>
        <v>0</v>
      </c>
      <c r="AY340" s="458"/>
      <c r="AZ340" s="459"/>
      <c r="BA340" s="459"/>
      <c r="BB340" s="459"/>
      <c r="BC340" s="453"/>
      <c r="BE340" s="460">
        <f t="shared" si="66"/>
        <v>-211.91887491299542</v>
      </c>
      <c r="BF340" s="453">
        <v>119.08112508700457</v>
      </c>
      <c r="BG340" s="488">
        <f t="shared" si="67"/>
        <v>1.9682488680923882</v>
      </c>
      <c r="BH340" s="453">
        <v>119.08112508700457</v>
      </c>
      <c r="BI340" s="406">
        <f t="shared" si="68"/>
        <v>-4.3422368512153753E-3</v>
      </c>
      <c r="BJ340" s="653"/>
      <c r="BK340" s="453"/>
      <c r="BL340" s="453">
        <v>119.08112508700457</v>
      </c>
      <c r="BM340" s="406">
        <f t="shared" si="69"/>
        <v>1.9682488680923882</v>
      </c>
      <c r="BO340" s="453">
        <v>119.08112508700457</v>
      </c>
      <c r="BP340" s="406">
        <f t="shared" si="70"/>
        <v>-4.3422368512153753E-3</v>
      </c>
      <c r="BR340" s="454"/>
    </row>
    <row r="341" spans="1:70" ht="11.25">
      <c r="A341" s="11">
        <v>332</v>
      </c>
      <c r="B341" s="69" t="s">
        <v>422</v>
      </c>
      <c r="C341" s="11">
        <v>1</v>
      </c>
      <c r="D341" s="492">
        <v>0</v>
      </c>
      <c r="E341" s="492">
        <v>40000</v>
      </c>
      <c r="F341" s="492">
        <v>0</v>
      </c>
      <c r="G341" s="492">
        <v>0</v>
      </c>
      <c r="H341" s="492">
        <v>0</v>
      </c>
      <c r="I341" s="492">
        <v>0</v>
      </c>
      <c r="J341" s="492">
        <v>1842568</v>
      </c>
      <c r="K341" s="492">
        <v>772996</v>
      </c>
      <c r="L341" s="492">
        <v>697089.84</v>
      </c>
      <c r="M341" s="492">
        <v>10374</v>
      </c>
      <c r="N341" s="492">
        <v>79817</v>
      </c>
      <c r="O341" s="492">
        <v>162964.13</v>
      </c>
      <c r="P341" s="492">
        <v>0</v>
      </c>
      <c r="Q341" s="492">
        <v>0</v>
      </c>
      <c r="R341" s="492">
        <v>0</v>
      </c>
      <c r="S341" s="492">
        <v>0</v>
      </c>
      <c r="T341" s="68" t="s">
        <v>762</v>
      </c>
      <c r="U341" s="68">
        <v>3605808.9699999997</v>
      </c>
      <c r="V341" s="493">
        <v>4.8170278133222295</v>
      </c>
      <c r="W341" s="68"/>
      <c r="X341" s="668">
        <v>72601734.330000013</v>
      </c>
      <c r="Y341" s="547">
        <v>74855473.327921882</v>
      </c>
      <c r="Z341" s="68">
        <f t="shared" si="60"/>
        <v>2253738.9979218692</v>
      </c>
      <c r="AA341" s="68">
        <f t="shared" si="61"/>
        <v>108563.23436958615</v>
      </c>
      <c r="AB341" s="68"/>
      <c r="AC341" s="493">
        <f>+abvfnd25!AH341</f>
        <v>104.91569851191926</v>
      </c>
      <c r="AD341" s="493">
        <f t="shared" si="62"/>
        <v>102.95471696833263</v>
      </c>
      <c r="AE341" s="494">
        <f t="shared" si="63"/>
        <v>-1.9609815435866267</v>
      </c>
      <c r="AF341" s="657">
        <v>113</v>
      </c>
      <c r="AG341" s="547">
        <v>1</v>
      </c>
      <c r="AH341" s="493">
        <f t="shared" si="64"/>
        <v>102.95471696833263</v>
      </c>
      <c r="AI341" s="68"/>
      <c r="AJ341" s="68"/>
      <c r="AK341" s="458">
        <f>abvfnd25!AH341</f>
        <v>104.91569851191926</v>
      </c>
      <c r="AL341" s="455">
        <v>105.17081313490672</v>
      </c>
      <c r="AM341" s="458">
        <v>103.83122831475507</v>
      </c>
      <c r="AN341" s="458">
        <v>104.91569851191926</v>
      </c>
      <c r="AO341" s="456"/>
      <c r="AP341" s="493"/>
      <c r="AQ341" s="455"/>
      <c r="AR341" s="455"/>
      <c r="AS341" s="455"/>
      <c r="AT341" s="495">
        <f t="shared" si="65"/>
        <v>-1.9609815435866267</v>
      </c>
      <c r="AU341" s="455"/>
      <c r="AV341" s="498"/>
      <c r="AW341" s="499"/>
      <c r="AX341" s="500">
        <f t="shared" si="71"/>
        <v>0</v>
      </c>
      <c r="AY341" s="458"/>
      <c r="AZ341" s="459"/>
      <c r="BA341" s="459"/>
      <c r="BB341" s="459"/>
      <c r="BC341" s="453"/>
      <c r="BE341" s="460">
        <f t="shared" si="66"/>
        <v>-228.31735617058274</v>
      </c>
      <c r="BF341" s="453">
        <v>103.68264382941726</v>
      </c>
      <c r="BG341" s="488">
        <f t="shared" si="67"/>
        <v>-1.2330546825020008</v>
      </c>
      <c r="BH341" s="453">
        <v>103.68264382941726</v>
      </c>
      <c r="BI341" s="406">
        <f t="shared" si="68"/>
        <v>0.7279268610846259</v>
      </c>
      <c r="BJ341" s="653"/>
      <c r="BK341" s="453"/>
      <c r="BL341" s="453">
        <v>103.68264382941726</v>
      </c>
      <c r="BM341" s="406">
        <f t="shared" si="69"/>
        <v>-1.2330546825020008</v>
      </c>
      <c r="BO341" s="453">
        <v>103.68264382941726</v>
      </c>
      <c r="BP341" s="406">
        <f t="shared" si="70"/>
        <v>0.7279268610846259</v>
      </c>
      <c r="BR341" s="454"/>
    </row>
    <row r="342" spans="1:70" ht="11.25">
      <c r="A342" s="11">
        <v>333</v>
      </c>
      <c r="B342" s="69" t="s">
        <v>423</v>
      </c>
      <c r="C342" s="11">
        <v>0</v>
      </c>
      <c r="D342" s="492">
        <v>0</v>
      </c>
      <c r="E342" s="492">
        <v>0</v>
      </c>
      <c r="F342" s="492">
        <v>0</v>
      </c>
      <c r="G342" s="492">
        <v>0</v>
      </c>
      <c r="H342" s="492">
        <v>0</v>
      </c>
      <c r="I342" s="492">
        <v>0</v>
      </c>
      <c r="J342" s="492">
        <v>0</v>
      </c>
      <c r="K342" s="492">
        <v>0</v>
      </c>
      <c r="L342" s="492">
        <v>0</v>
      </c>
      <c r="M342" s="492">
        <v>0</v>
      </c>
      <c r="N342" s="492">
        <v>0</v>
      </c>
      <c r="O342" s="492">
        <v>0</v>
      </c>
      <c r="P342" s="492">
        <v>0</v>
      </c>
      <c r="Q342" s="492">
        <v>0</v>
      </c>
      <c r="R342" s="492">
        <v>0</v>
      </c>
      <c r="S342" s="492">
        <v>0</v>
      </c>
      <c r="T342" s="68">
        <v>0</v>
      </c>
      <c r="U342" s="68">
        <v>0</v>
      </c>
      <c r="V342" s="493">
        <v>0</v>
      </c>
      <c r="W342" s="68"/>
      <c r="X342" s="668">
        <v>0</v>
      </c>
      <c r="Y342" s="547">
        <v>0</v>
      </c>
      <c r="Z342" s="68">
        <f t="shared" si="60"/>
        <v>0</v>
      </c>
      <c r="AA342" s="68">
        <f t="shared" si="61"/>
        <v>0</v>
      </c>
      <c r="AB342" s="68"/>
      <c r="AC342" s="493">
        <f>+abvfnd25!AH342</f>
        <v>0</v>
      </c>
      <c r="AD342" s="493">
        <f t="shared" si="62"/>
        <v>0</v>
      </c>
      <c r="AE342" s="494">
        <f t="shared" si="63"/>
        <v>0</v>
      </c>
      <c r="AF342" s="657">
        <v>0</v>
      </c>
      <c r="AG342" s="547" t="s">
        <v>761</v>
      </c>
      <c r="AH342" s="493">
        <f t="shared" si="64"/>
        <v>0</v>
      </c>
      <c r="AI342" s="68"/>
      <c r="AJ342" s="68"/>
      <c r="AK342" s="458">
        <f>abvfnd25!AH342</f>
        <v>0</v>
      </c>
      <c r="AL342" s="455">
        <v>0</v>
      </c>
      <c r="AM342" s="458">
        <v>0</v>
      </c>
      <c r="AN342" s="458">
        <v>0</v>
      </c>
      <c r="AO342" s="456"/>
      <c r="AP342" s="493"/>
      <c r="AQ342" s="455"/>
      <c r="AR342" s="455"/>
      <c r="AS342" s="455"/>
      <c r="AT342" s="495">
        <f t="shared" si="65"/>
        <v>0</v>
      </c>
      <c r="AU342" s="455"/>
      <c r="AV342" s="498"/>
      <c r="AW342" s="499"/>
      <c r="AX342" s="500">
        <f t="shared" si="71"/>
        <v>0</v>
      </c>
      <c r="AY342" s="458"/>
      <c r="AZ342" s="459"/>
      <c r="BA342" s="459"/>
      <c r="BB342" s="459"/>
      <c r="BC342" s="453"/>
      <c r="BE342" s="460">
        <f t="shared" si="66"/>
        <v>-333</v>
      </c>
      <c r="BF342" s="453">
        <v>0</v>
      </c>
      <c r="BG342" s="488">
        <f t="shared" si="67"/>
        <v>0</v>
      </c>
      <c r="BH342" s="453">
        <v>0</v>
      </c>
      <c r="BI342" s="406">
        <f t="shared" si="68"/>
        <v>0</v>
      </c>
      <c r="BJ342" s="653"/>
      <c r="BK342" s="453"/>
      <c r="BL342" s="453">
        <v>0</v>
      </c>
      <c r="BM342" s="406">
        <f t="shared" si="69"/>
        <v>0</v>
      </c>
      <c r="BO342" s="453">
        <v>0</v>
      </c>
      <c r="BP342" s="406">
        <f t="shared" si="70"/>
        <v>0</v>
      </c>
      <c r="BR342" s="454"/>
    </row>
    <row r="343" spans="1:70" ht="11.25">
      <c r="A343" s="11">
        <v>334</v>
      </c>
      <c r="B343" s="69" t="s">
        <v>424</v>
      </c>
      <c r="C343" s="11">
        <v>0</v>
      </c>
      <c r="D343" s="492">
        <v>0</v>
      </c>
      <c r="E343" s="492">
        <v>0</v>
      </c>
      <c r="F343" s="492">
        <v>0</v>
      </c>
      <c r="G343" s="492">
        <v>0</v>
      </c>
      <c r="H343" s="492">
        <v>0</v>
      </c>
      <c r="I343" s="492">
        <v>0</v>
      </c>
      <c r="J343" s="492">
        <v>0</v>
      </c>
      <c r="K343" s="492">
        <v>0</v>
      </c>
      <c r="L343" s="492">
        <v>0</v>
      </c>
      <c r="M343" s="492">
        <v>0</v>
      </c>
      <c r="N343" s="492">
        <v>0</v>
      </c>
      <c r="O343" s="492">
        <v>0</v>
      </c>
      <c r="P343" s="492">
        <v>0</v>
      </c>
      <c r="Q343" s="492">
        <v>0</v>
      </c>
      <c r="R343" s="492">
        <v>0</v>
      </c>
      <c r="S343" s="492">
        <v>0</v>
      </c>
      <c r="T343" s="68">
        <v>0</v>
      </c>
      <c r="U343" s="68">
        <v>0</v>
      </c>
      <c r="V343" s="493">
        <v>0</v>
      </c>
      <c r="W343" s="68"/>
      <c r="X343" s="668">
        <v>0</v>
      </c>
      <c r="Y343" s="547">
        <v>0</v>
      </c>
      <c r="Z343" s="68">
        <f t="shared" si="60"/>
        <v>0</v>
      </c>
      <c r="AA343" s="68">
        <f t="shared" si="61"/>
        <v>0</v>
      </c>
      <c r="AB343" s="68"/>
      <c r="AC343" s="493">
        <f>+abvfnd25!AH343</f>
        <v>0</v>
      </c>
      <c r="AD343" s="493">
        <f t="shared" si="62"/>
        <v>0</v>
      </c>
      <c r="AE343" s="494">
        <f t="shared" si="63"/>
        <v>0</v>
      </c>
      <c r="AF343" s="657">
        <v>0</v>
      </c>
      <c r="AG343" s="547" t="s">
        <v>761</v>
      </c>
      <c r="AH343" s="493">
        <f t="shared" si="64"/>
        <v>0</v>
      </c>
      <c r="AI343" s="68"/>
      <c r="AJ343" s="68"/>
      <c r="AK343" s="458">
        <f>abvfnd25!AH343</f>
        <v>0</v>
      </c>
      <c r="AL343" s="455">
        <v>0</v>
      </c>
      <c r="AM343" s="458">
        <v>0</v>
      </c>
      <c r="AN343" s="458">
        <v>0</v>
      </c>
      <c r="AO343" s="456"/>
      <c r="AP343" s="493"/>
      <c r="AQ343" s="455"/>
      <c r="AR343" s="455"/>
      <c r="AS343" s="455"/>
      <c r="AT343" s="495">
        <f t="shared" si="65"/>
        <v>0</v>
      </c>
      <c r="AU343" s="455"/>
      <c r="AV343" s="498"/>
      <c r="AW343" s="499"/>
      <c r="AX343" s="500">
        <f t="shared" si="71"/>
        <v>0</v>
      </c>
      <c r="AY343" s="458"/>
      <c r="AZ343" s="459"/>
      <c r="BA343" s="459"/>
      <c r="BB343" s="459"/>
      <c r="BC343" s="453"/>
      <c r="BE343" s="460">
        <f t="shared" si="66"/>
        <v>-334</v>
      </c>
      <c r="BF343" s="453">
        <v>0</v>
      </c>
      <c r="BG343" s="488">
        <f t="shared" si="67"/>
        <v>0</v>
      </c>
      <c r="BH343" s="453">
        <v>0</v>
      </c>
      <c r="BI343" s="406">
        <f t="shared" si="68"/>
        <v>0</v>
      </c>
      <c r="BJ343" s="653"/>
      <c r="BK343" s="453"/>
      <c r="BL343" s="453">
        <v>0</v>
      </c>
      <c r="BM343" s="406">
        <f t="shared" si="69"/>
        <v>0</v>
      </c>
      <c r="BO343" s="453">
        <v>0</v>
      </c>
      <c r="BP343" s="406">
        <f t="shared" si="70"/>
        <v>0</v>
      </c>
      <c r="BR343" s="454"/>
    </row>
    <row r="344" spans="1:70" ht="11.25">
      <c r="A344" s="11">
        <v>335</v>
      </c>
      <c r="B344" s="69" t="s">
        <v>425</v>
      </c>
      <c r="C344" s="11">
        <v>1</v>
      </c>
      <c r="D344" s="492">
        <v>0</v>
      </c>
      <c r="E344" s="492">
        <v>0</v>
      </c>
      <c r="F344" s="492">
        <v>0</v>
      </c>
      <c r="G344" s="492">
        <v>0</v>
      </c>
      <c r="H344" s="492">
        <v>0</v>
      </c>
      <c r="I344" s="492">
        <v>0</v>
      </c>
      <c r="J344" s="492">
        <v>1249204</v>
      </c>
      <c r="K344" s="492">
        <v>76790</v>
      </c>
      <c r="L344" s="492">
        <v>2069427.9</v>
      </c>
      <c r="M344" s="492">
        <v>0</v>
      </c>
      <c r="N344" s="492">
        <v>19906</v>
      </c>
      <c r="O344" s="492">
        <v>0</v>
      </c>
      <c r="P344" s="492">
        <v>0</v>
      </c>
      <c r="Q344" s="492">
        <v>0</v>
      </c>
      <c r="R344" s="492">
        <v>0</v>
      </c>
      <c r="S344" s="492">
        <v>0</v>
      </c>
      <c r="T344" s="68" t="s">
        <v>760</v>
      </c>
      <c r="U344" s="68">
        <v>3415327.9</v>
      </c>
      <c r="V344" s="493">
        <v>4.8987473947434035</v>
      </c>
      <c r="W344" s="68"/>
      <c r="X344" s="668">
        <v>37402634.289359994</v>
      </c>
      <c r="Y344" s="547">
        <v>69718391.760000005</v>
      </c>
      <c r="Z344" s="68">
        <f t="shared" si="60"/>
        <v>32315757.470640011</v>
      </c>
      <c r="AA344" s="68">
        <f t="shared" si="61"/>
        <v>1583067.3271845744</v>
      </c>
      <c r="AB344" s="68"/>
      <c r="AC344" s="493">
        <f>+abvfnd25!AH344</f>
        <v>177.02856386541583</v>
      </c>
      <c r="AD344" s="493">
        <f t="shared" si="62"/>
        <v>182.16718080789843</v>
      </c>
      <c r="AE344" s="494">
        <f t="shared" si="63"/>
        <v>5.1386169424825994</v>
      </c>
      <c r="AF344" s="657">
        <v>0</v>
      </c>
      <c r="AG344" s="547">
        <v>1</v>
      </c>
      <c r="AH344" s="493">
        <f t="shared" si="64"/>
        <v>182.16718080789843</v>
      </c>
      <c r="AI344" s="68"/>
      <c r="AJ344" s="68"/>
      <c r="AK344" s="458">
        <f>abvfnd25!AH344</f>
        <v>177.02856386541583</v>
      </c>
      <c r="AL344" s="455">
        <v>176.98421962503554</v>
      </c>
      <c r="AM344" s="458">
        <v>180.00538604991488</v>
      </c>
      <c r="AN344" s="458">
        <v>177.02856386541583</v>
      </c>
      <c r="AO344" s="456"/>
      <c r="AP344" s="493"/>
      <c r="AQ344" s="455"/>
      <c r="AR344" s="455"/>
      <c r="AS344" s="455"/>
      <c r="AT344" s="495">
        <f t="shared" si="65"/>
        <v>5.1386169424825994</v>
      </c>
      <c r="AU344" s="455"/>
      <c r="AV344" s="498"/>
      <c r="AW344" s="499"/>
      <c r="AX344" s="500">
        <f t="shared" si="71"/>
        <v>0</v>
      </c>
      <c r="AY344" s="458"/>
      <c r="AZ344" s="459"/>
      <c r="BA344" s="459"/>
      <c r="BB344" s="459"/>
      <c r="BC344" s="453"/>
      <c r="BE344" s="460">
        <f t="shared" si="66"/>
        <v>-160.7735780747899</v>
      </c>
      <c r="BF344" s="453">
        <v>174.2264219252101</v>
      </c>
      <c r="BG344" s="488">
        <f t="shared" si="67"/>
        <v>-2.802141940205729</v>
      </c>
      <c r="BH344" s="453">
        <v>174.2264219252101</v>
      </c>
      <c r="BI344" s="406">
        <f t="shared" si="68"/>
        <v>-7.9407588826883284</v>
      </c>
      <c r="BJ344" s="653"/>
      <c r="BK344" s="453"/>
      <c r="BL344" s="453">
        <v>174.2264219252101</v>
      </c>
      <c r="BM344" s="406">
        <f t="shared" si="69"/>
        <v>-2.802141940205729</v>
      </c>
      <c r="BO344" s="453">
        <v>174.2264219252101</v>
      </c>
      <c r="BP344" s="406">
        <f t="shared" si="70"/>
        <v>-7.9407588826883284</v>
      </c>
      <c r="BR344" s="454"/>
    </row>
    <row r="345" spans="1:70" ht="11.25">
      <c r="A345" s="11">
        <v>336</v>
      </c>
      <c r="B345" s="69" t="s">
        <v>426</v>
      </c>
      <c r="C345" s="11">
        <v>1</v>
      </c>
      <c r="D345" s="492">
        <v>0</v>
      </c>
      <c r="E345" s="492">
        <v>0</v>
      </c>
      <c r="F345" s="492">
        <v>0</v>
      </c>
      <c r="G345" s="492">
        <v>0</v>
      </c>
      <c r="H345" s="492">
        <v>0</v>
      </c>
      <c r="I345" s="492">
        <v>0</v>
      </c>
      <c r="J345" s="492">
        <v>2312343</v>
      </c>
      <c r="K345" s="492">
        <v>2533453</v>
      </c>
      <c r="L345" s="492">
        <v>3400000</v>
      </c>
      <c r="M345" s="492">
        <v>44351</v>
      </c>
      <c r="N345" s="492">
        <v>45407</v>
      </c>
      <c r="O345" s="492">
        <v>380697.17</v>
      </c>
      <c r="P345" s="492">
        <v>0</v>
      </c>
      <c r="Q345" s="492">
        <v>0</v>
      </c>
      <c r="R345" s="492">
        <v>0</v>
      </c>
      <c r="S345" s="492">
        <v>0</v>
      </c>
      <c r="T345" s="68" t="s">
        <v>764</v>
      </c>
      <c r="U345" s="68">
        <v>8716251.1699999999</v>
      </c>
      <c r="V345" s="493">
        <v>7.3650530796572795</v>
      </c>
      <c r="W345" s="68"/>
      <c r="X345" s="668">
        <v>95705608.23864001</v>
      </c>
      <c r="Y345" s="547">
        <v>118346074.03</v>
      </c>
      <c r="Z345" s="68">
        <f t="shared" si="60"/>
        <v>22640465.791359991</v>
      </c>
      <c r="AA345" s="68">
        <f t="shared" si="61"/>
        <v>1667482.323015312</v>
      </c>
      <c r="AB345" s="68"/>
      <c r="AC345" s="493">
        <f>+abvfnd25!AH345</f>
        <v>123.0279965321522</v>
      </c>
      <c r="AD345" s="493">
        <f t="shared" si="62"/>
        <v>121.91405901318653</v>
      </c>
      <c r="AE345" s="494">
        <f t="shared" si="63"/>
        <v>-1.1139375189656704</v>
      </c>
      <c r="AF345" s="657">
        <v>275</v>
      </c>
      <c r="AG345" s="547">
        <v>1</v>
      </c>
      <c r="AH345" s="493">
        <f t="shared" si="64"/>
        <v>121.91405901318653</v>
      </c>
      <c r="AI345" s="68"/>
      <c r="AJ345" s="68"/>
      <c r="AK345" s="458">
        <f>abvfnd25!AH345</f>
        <v>123.0279965321522</v>
      </c>
      <c r="AL345" s="455">
        <v>122.92929388109637</v>
      </c>
      <c r="AM345" s="458">
        <v>122.16822012724313</v>
      </c>
      <c r="AN345" s="458">
        <v>123.0279965321522</v>
      </c>
      <c r="AO345" s="456"/>
      <c r="AP345" s="493"/>
      <c r="AQ345" s="455"/>
      <c r="AR345" s="455"/>
      <c r="AS345" s="455"/>
      <c r="AT345" s="495">
        <f t="shared" si="65"/>
        <v>-1.1139375189656704</v>
      </c>
      <c r="AU345" s="455"/>
      <c r="AV345" s="498"/>
      <c r="AW345" s="499"/>
      <c r="AX345" s="500">
        <f t="shared" si="71"/>
        <v>0</v>
      </c>
      <c r="AY345" s="458"/>
      <c r="AZ345" s="459"/>
      <c r="BA345" s="459"/>
      <c r="BB345" s="459"/>
      <c r="BC345" s="453" t="s">
        <v>129</v>
      </c>
      <c r="BE345" s="460">
        <f t="shared" si="66"/>
        <v>-222.61270241356783</v>
      </c>
      <c r="BF345" s="453">
        <v>113.38729758643215</v>
      </c>
      <c r="BG345" s="488">
        <f t="shared" si="67"/>
        <v>-9.6406989457200467</v>
      </c>
      <c r="BH345" s="453">
        <v>113.38729758643215</v>
      </c>
      <c r="BI345" s="406">
        <f t="shared" si="68"/>
        <v>-8.5267614267543763</v>
      </c>
      <c r="BJ345" s="653"/>
      <c r="BK345" s="453"/>
      <c r="BL345" s="453">
        <v>113.38729758643215</v>
      </c>
      <c r="BM345" s="406">
        <f t="shared" si="69"/>
        <v>-9.6406989457200467</v>
      </c>
      <c r="BO345" s="453">
        <v>113.38729758643215</v>
      </c>
      <c r="BP345" s="406">
        <f t="shared" si="70"/>
        <v>-8.5267614267543763</v>
      </c>
      <c r="BR345" s="454"/>
    </row>
    <row r="346" spans="1:70" ht="11.25">
      <c r="A346" s="11">
        <v>337</v>
      </c>
      <c r="B346" s="69" t="s">
        <v>427</v>
      </c>
      <c r="C346" s="11">
        <v>1</v>
      </c>
      <c r="D346" s="492">
        <v>0</v>
      </c>
      <c r="E346" s="492">
        <v>0</v>
      </c>
      <c r="F346" s="492">
        <v>0</v>
      </c>
      <c r="G346" s="492">
        <v>0</v>
      </c>
      <c r="H346" s="492">
        <v>0</v>
      </c>
      <c r="I346" s="492">
        <v>0</v>
      </c>
      <c r="J346" s="492">
        <v>0</v>
      </c>
      <c r="K346" s="492">
        <v>0</v>
      </c>
      <c r="L346" s="492">
        <v>24000</v>
      </c>
      <c r="M346" s="492">
        <v>0</v>
      </c>
      <c r="N346" s="492">
        <v>0</v>
      </c>
      <c r="O346" s="492">
        <v>0</v>
      </c>
      <c r="P346" s="492">
        <v>0</v>
      </c>
      <c r="Q346" s="492">
        <v>0</v>
      </c>
      <c r="R346" s="492">
        <v>0</v>
      </c>
      <c r="S346" s="492">
        <v>0</v>
      </c>
      <c r="T346" s="68" t="s">
        <v>762</v>
      </c>
      <c r="U346" s="68">
        <v>24000</v>
      </c>
      <c r="V346" s="493">
        <v>0.89685090698092651</v>
      </c>
      <c r="W346" s="68"/>
      <c r="X346" s="668">
        <v>1207816.8600000001</v>
      </c>
      <c r="Y346" s="547">
        <v>2676030.0751427361</v>
      </c>
      <c r="Z346" s="68">
        <f t="shared" si="60"/>
        <v>1468213.215142736</v>
      </c>
      <c r="AA346" s="68">
        <f t="shared" si="61"/>
        <v>13167.683536421449</v>
      </c>
      <c r="AB346" s="68"/>
      <c r="AC346" s="493">
        <f>+abvfnd25!AH346</f>
        <v>217.49525448860624</v>
      </c>
      <c r="AD346" s="493">
        <f t="shared" si="62"/>
        <v>220.46905286669988</v>
      </c>
      <c r="AE346" s="494">
        <f t="shared" si="63"/>
        <v>2.9737983780936474</v>
      </c>
      <c r="AF346" s="657">
        <v>0</v>
      </c>
      <c r="AG346" s="547">
        <v>1</v>
      </c>
      <c r="AH346" s="493">
        <f t="shared" si="64"/>
        <v>220.46905286669988</v>
      </c>
      <c r="AI346" s="68"/>
      <c r="AJ346" s="68"/>
      <c r="AK346" s="458">
        <f>abvfnd25!AH346</f>
        <v>217.49525448860624</v>
      </c>
      <c r="AL346" s="455">
        <v>218.98587511519989</v>
      </c>
      <c r="AM346" s="458">
        <v>208.51728413200797</v>
      </c>
      <c r="AN346" s="458">
        <v>217.49525448860624</v>
      </c>
      <c r="AO346" s="456"/>
      <c r="AP346" s="493"/>
      <c r="AQ346" s="455"/>
      <c r="AR346" s="455"/>
      <c r="AS346" s="455"/>
      <c r="AT346" s="495">
        <f t="shared" si="65"/>
        <v>2.9737983780936474</v>
      </c>
      <c r="AU346" s="455"/>
      <c r="AV346" s="498"/>
      <c r="AW346" s="499"/>
      <c r="AX346" s="500">
        <f t="shared" si="71"/>
        <v>0</v>
      </c>
      <c r="AY346" s="458"/>
      <c r="AZ346" s="459"/>
      <c r="BA346" s="459"/>
      <c r="BB346" s="459"/>
      <c r="BC346" s="453"/>
      <c r="BE346" s="460">
        <f t="shared" si="66"/>
        <v>-135.63434225107946</v>
      </c>
      <c r="BF346" s="453">
        <v>201.36565774892054</v>
      </c>
      <c r="BG346" s="488">
        <f t="shared" si="67"/>
        <v>-16.129596739685695</v>
      </c>
      <c r="BH346" s="453">
        <v>201.36565774892054</v>
      </c>
      <c r="BI346" s="406">
        <f t="shared" si="68"/>
        <v>-19.103395117779343</v>
      </c>
      <c r="BJ346" s="653"/>
      <c r="BK346" s="453"/>
      <c r="BL346" s="453">
        <v>201.36565774892054</v>
      </c>
      <c r="BM346" s="406">
        <f t="shared" si="69"/>
        <v>-16.129596739685695</v>
      </c>
      <c r="BO346" s="453">
        <v>201.36565774892054</v>
      </c>
      <c r="BP346" s="406">
        <f t="shared" si="70"/>
        <v>-19.103395117779343</v>
      </c>
      <c r="BR346" s="454"/>
    </row>
    <row r="347" spans="1:70" ht="11.25">
      <c r="A347" s="11">
        <v>338</v>
      </c>
      <c r="B347" s="69" t="s">
        <v>428</v>
      </c>
      <c r="C347" s="11">
        <v>0</v>
      </c>
      <c r="D347" s="492">
        <v>0</v>
      </c>
      <c r="E347" s="492">
        <v>0</v>
      </c>
      <c r="F347" s="492">
        <v>0</v>
      </c>
      <c r="G347" s="492">
        <v>0</v>
      </c>
      <c r="H347" s="492">
        <v>0</v>
      </c>
      <c r="I347" s="492">
        <v>0</v>
      </c>
      <c r="J347" s="492">
        <v>0</v>
      </c>
      <c r="K347" s="492">
        <v>0</v>
      </c>
      <c r="L347" s="492">
        <v>0</v>
      </c>
      <c r="M347" s="492">
        <v>0</v>
      </c>
      <c r="N347" s="492">
        <v>0</v>
      </c>
      <c r="O347" s="492">
        <v>0</v>
      </c>
      <c r="P347" s="492">
        <v>0</v>
      </c>
      <c r="Q347" s="492">
        <v>0</v>
      </c>
      <c r="R347" s="492">
        <v>0</v>
      </c>
      <c r="S347" s="492">
        <v>0</v>
      </c>
      <c r="T347" s="68">
        <v>0</v>
      </c>
      <c r="U347" s="68">
        <v>0</v>
      </c>
      <c r="V347" s="493">
        <v>0</v>
      </c>
      <c r="W347" s="68"/>
      <c r="X347" s="668">
        <v>327137.26999999996</v>
      </c>
      <c r="Y347" s="547">
        <v>423564</v>
      </c>
      <c r="Z347" s="68">
        <f t="shared" si="60"/>
        <v>96426.73000000004</v>
      </c>
      <c r="AA347" s="68">
        <f t="shared" si="61"/>
        <v>0</v>
      </c>
      <c r="AB347" s="68"/>
      <c r="AC347" s="493">
        <f>+abvfnd25!AH347</f>
        <v>0</v>
      </c>
      <c r="AD347" s="493">
        <f t="shared" si="62"/>
        <v>0</v>
      </c>
      <c r="AE347" s="494">
        <f t="shared" si="63"/>
        <v>0</v>
      </c>
      <c r="AF347" s="657">
        <v>0</v>
      </c>
      <c r="AG347" s="547" t="s">
        <v>761</v>
      </c>
      <c r="AH347" s="493">
        <f t="shared" si="64"/>
        <v>0</v>
      </c>
      <c r="AI347" s="68"/>
      <c r="AJ347" s="68"/>
      <c r="AK347" s="458">
        <f>abvfnd25!AH347</f>
        <v>0</v>
      </c>
      <c r="AL347" s="455">
        <v>0</v>
      </c>
      <c r="AM347" s="458">
        <v>0</v>
      </c>
      <c r="AN347" s="458">
        <v>0</v>
      </c>
      <c r="AO347" s="456"/>
      <c r="AP347" s="493"/>
      <c r="AQ347" s="455"/>
      <c r="AR347" s="455"/>
      <c r="AS347" s="455"/>
      <c r="AT347" s="495">
        <f t="shared" si="65"/>
        <v>0</v>
      </c>
      <c r="AU347" s="455"/>
      <c r="AV347" s="498"/>
      <c r="AW347" s="499"/>
      <c r="AX347" s="500">
        <f t="shared" si="71"/>
        <v>0</v>
      </c>
      <c r="AY347" s="458"/>
      <c r="AZ347" s="459"/>
      <c r="BA347" s="459"/>
      <c r="BB347" s="459"/>
      <c r="BC347" s="453"/>
      <c r="BE347" s="460">
        <f t="shared" si="66"/>
        <v>-338</v>
      </c>
      <c r="BF347" s="453">
        <v>0</v>
      </c>
      <c r="BG347" s="488">
        <f t="shared" si="67"/>
        <v>0</v>
      </c>
      <c r="BH347" s="453">
        <v>0</v>
      </c>
      <c r="BI347" s="406">
        <f t="shared" si="68"/>
        <v>0</v>
      </c>
      <c r="BJ347" s="653"/>
      <c r="BK347" s="453"/>
      <c r="BL347" s="453">
        <v>0</v>
      </c>
      <c r="BM347" s="406">
        <f t="shared" si="69"/>
        <v>0</v>
      </c>
      <c r="BO347" s="453">
        <v>0</v>
      </c>
      <c r="BP347" s="406">
        <f t="shared" si="70"/>
        <v>0</v>
      </c>
      <c r="BR347" s="454"/>
    </row>
    <row r="348" spans="1:70" ht="11.25">
      <c r="A348" s="11">
        <v>339</v>
      </c>
      <c r="B348" s="69" t="s">
        <v>429</v>
      </c>
      <c r="C348" s="11">
        <v>0</v>
      </c>
      <c r="D348" s="492">
        <v>0</v>
      </c>
      <c r="E348" s="492">
        <v>0</v>
      </c>
      <c r="F348" s="492">
        <v>0</v>
      </c>
      <c r="G348" s="492">
        <v>0</v>
      </c>
      <c r="H348" s="492">
        <v>0</v>
      </c>
      <c r="I348" s="492">
        <v>0</v>
      </c>
      <c r="J348" s="492">
        <v>0</v>
      </c>
      <c r="K348" s="492">
        <v>0</v>
      </c>
      <c r="L348" s="492">
        <v>0</v>
      </c>
      <c r="M348" s="492">
        <v>0</v>
      </c>
      <c r="N348" s="492">
        <v>0</v>
      </c>
      <c r="O348" s="492">
        <v>0</v>
      </c>
      <c r="P348" s="492">
        <v>0</v>
      </c>
      <c r="Q348" s="492">
        <v>0</v>
      </c>
      <c r="R348" s="492">
        <v>0</v>
      </c>
      <c r="S348" s="492">
        <v>0</v>
      </c>
      <c r="T348" s="68">
        <v>0</v>
      </c>
      <c r="U348" s="68">
        <v>0</v>
      </c>
      <c r="V348" s="493">
        <v>0</v>
      </c>
      <c r="W348" s="68"/>
      <c r="X348" s="668">
        <v>0</v>
      </c>
      <c r="Y348" s="547">
        <v>0</v>
      </c>
      <c r="Z348" s="68">
        <f t="shared" si="60"/>
        <v>0</v>
      </c>
      <c r="AA348" s="68">
        <f t="shared" si="61"/>
        <v>0</v>
      </c>
      <c r="AB348" s="68"/>
      <c r="AC348" s="493">
        <f>+abvfnd25!AH348</f>
        <v>0</v>
      </c>
      <c r="AD348" s="493">
        <f t="shared" si="62"/>
        <v>0</v>
      </c>
      <c r="AE348" s="494">
        <f t="shared" si="63"/>
        <v>0</v>
      </c>
      <c r="AF348" s="657">
        <v>0</v>
      </c>
      <c r="AG348" s="547" t="s">
        <v>761</v>
      </c>
      <c r="AH348" s="493">
        <f t="shared" si="64"/>
        <v>0</v>
      </c>
      <c r="AI348" s="68"/>
      <c r="AJ348" s="68"/>
      <c r="AK348" s="458">
        <f>abvfnd25!AH348</f>
        <v>0</v>
      </c>
      <c r="AL348" s="455">
        <v>0</v>
      </c>
      <c r="AM348" s="458">
        <v>0</v>
      </c>
      <c r="AN348" s="458">
        <v>0</v>
      </c>
      <c r="AO348" s="456"/>
      <c r="AP348" s="493"/>
      <c r="AQ348" s="455"/>
      <c r="AR348" s="455"/>
      <c r="AS348" s="455"/>
      <c r="AT348" s="495">
        <f t="shared" si="65"/>
        <v>0</v>
      </c>
      <c r="AU348" s="455"/>
      <c r="AV348" s="498"/>
      <c r="AW348" s="499"/>
      <c r="AX348" s="500">
        <f t="shared" si="71"/>
        <v>0</v>
      </c>
      <c r="AY348" s="458"/>
      <c r="AZ348" s="459"/>
      <c r="BA348" s="459"/>
      <c r="BB348" s="459"/>
      <c r="BC348" s="453"/>
      <c r="BE348" s="460">
        <f t="shared" si="66"/>
        <v>-339</v>
      </c>
      <c r="BF348" s="453">
        <v>0</v>
      </c>
      <c r="BG348" s="488">
        <f t="shared" si="67"/>
        <v>0</v>
      </c>
      <c r="BH348" s="453">
        <v>0</v>
      </c>
      <c r="BI348" s="406">
        <f t="shared" si="68"/>
        <v>0</v>
      </c>
      <c r="BJ348" s="653"/>
      <c r="BK348" s="453"/>
      <c r="BL348" s="453">
        <v>0</v>
      </c>
      <c r="BM348" s="406">
        <f t="shared" si="69"/>
        <v>0</v>
      </c>
      <c r="BO348" s="453">
        <v>0</v>
      </c>
      <c r="BP348" s="406">
        <f t="shared" si="70"/>
        <v>0</v>
      </c>
      <c r="BR348" s="454"/>
    </row>
    <row r="349" spans="1:70" ht="11.25">
      <c r="A349" s="11">
        <v>340</v>
      </c>
      <c r="B349" s="69" t="s">
        <v>430</v>
      </c>
      <c r="C349" s="11">
        <v>1</v>
      </c>
      <c r="D349" s="492">
        <v>0</v>
      </c>
      <c r="E349" s="492">
        <v>0</v>
      </c>
      <c r="F349" s="492">
        <v>0</v>
      </c>
      <c r="G349" s="492">
        <v>0</v>
      </c>
      <c r="H349" s="492">
        <v>0</v>
      </c>
      <c r="I349" s="492">
        <v>0</v>
      </c>
      <c r="J349" s="492">
        <v>0</v>
      </c>
      <c r="K349" s="492">
        <v>0</v>
      </c>
      <c r="L349" s="492">
        <v>0</v>
      </c>
      <c r="M349" s="492">
        <v>0</v>
      </c>
      <c r="N349" s="492">
        <v>0</v>
      </c>
      <c r="O349" s="492">
        <v>0</v>
      </c>
      <c r="P349" s="492">
        <v>0</v>
      </c>
      <c r="Q349" s="492">
        <v>0</v>
      </c>
      <c r="R349" s="492">
        <v>0</v>
      </c>
      <c r="S349" s="492">
        <v>0</v>
      </c>
      <c r="T349" s="68" t="s">
        <v>762</v>
      </c>
      <c r="U349" s="68">
        <v>0</v>
      </c>
      <c r="V349" s="493">
        <v>0</v>
      </c>
      <c r="W349" s="68"/>
      <c r="X349" s="668">
        <v>1785677.7</v>
      </c>
      <c r="Y349" s="547">
        <v>3683695.5700000003</v>
      </c>
      <c r="Z349" s="68">
        <f t="shared" si="60"/>
        <v>1898017.8700000003</v>
      </c>
      <c r="AA349" s="68">
        <f t="shared" si="61"/>
        <v>0</v>
      </c>
      <c r="AB349" s="68"/>
      <c r="AC349" s="493">
        <f>+abvfnd25!AH349</f>
        <v>176.41977385917761</v>
      </c>
      <c r="AD349" s="493">
        <f t="shared" si="62"/>
        <v>206.29117841366335</v>
      </c>
      <c r="AE349" s="494">
        <f t="shared" si="63"/>
        <v>29.871404554485736</v>
      </c>
      <c r="AF349" s="657">
        <v>5</v>
      </c>
      <c r="AG349" s="547">
        <v>0</v>
      </c>
      <c r="AH349" s="493">
        <f t="shared" si="64"/>
        <v>176.41977385917761</v>
      </c>
      <c r="AI349" s="68"/>
      <c r="AJ349" s="68"/>
      <c r="AK349" s="458">
        <f>abvfnd25!AH349</f>
        <v>176.41977385917761</v>
      </c>
      <c r="AL349" s="455">
        <v>158.23967043627144</v>
      </c>
      <c r="AM349" s="458">
        <v>158.23967043627144</v>
      </c>
      <c r="AN349" s="458">
        <v>176.41977385917761</v>
      </c>
      <c r="AO349" s="456"/>
      <c r="AP349" s="493"/>
      <c r="AQ349" s="455"/>
      <c r="AR349" s="455"/>
      <c r="AS349" s="455"/>
      <c r="AT349" s="495">
        <f t="shared" si="65"/>
        <v>0</v>
      </c>
      <c r="AU349" s="455"/>
      <c r="AV349" s="498"/>
      <c r="AW349" s="499"/>
      <c r="AX349" s="500">
        <f t="shared" si="71"/>
        <v>0</v>
      </c>
      <c r="AY349" s="458"/>
      <c r="AZ349" s="459"/>
      <c r="BA349" s="459"/>
      <c r="BB349" s="459"/>
      <c r="BC349" s="453"/>
      <c r="BE349" s="460">
        <f t="shared" si="66"/>
        <v>-181.76032956372856</v>
      </c>
      <c r="BF349" s="453">
        <v>158.23967043627144</v>
      </c>
      <c r="BG349" s="488">
        <f t="shared" si="67"/>
        <v>-18.180103422906171</v>
      </c>
      <c r="BH349" s="453">
        <v>158.23967043627144</v>
      </c>
      <c r="BI349" s="406">
        <f t="shared" si="68"/>
        <v>-18.180103422906171</v>
      </c>
      <c r="BJ349" s="653"/>
      <c r="BK349" s="453"/>
      <c r="BL349" s="453">
        <v>158.23967043627144</v>
      </c>
      <c r="BM349" s="406">
        <f t="shared" si="69"/>
        <v>-18.180103422906171</v>
      </c>
      <c r="BO349" s="453">
        <v>158.23967043627144</v>
      </c>
      <c r="BP349" s="406">
        <f t="shared" si="70"/>
        <v>-18.180103422906171</v>
      </c>
      <c r="BR349" s="454"/>
    </row>
    <row r="350" spans="1:70" ht="11.25">
      <c r="A350" s="11">
        <v>341</v>
      </c>
      <c r="B350" s="69" t="s">
        <v>431</v>
      </c>
      <c r="C350" s="11">
        <v>0</v>
      </c>
      <c r="D350" s="492">
        <v>0</v>
      </c>
      <c r="E350" s="492">
        <v>0</v>
      </c>
      <c r="F350" s="492">
        <v>0</v>
      </c>
      <c r="G350" s="492">
        <v>0</v>
      </c>
      <c r="H350" s="492">
        <v>0</v>
      </c>
      <c r="I350" s="492">
        <v>0</v>
      </c>
      <c r="J350" s="492">
        <v>0</v>
      </c>
      <c r="K350" s="492">
        <v>0</v>
      </c>
      <c r="L350" s="492">
        <v>0</v>
      </c>
      <c r="M350" s="492">
        <v>0</v>
      </c>
      <c r="N350" s="492">
        <v>0</v>
      </c>
      <c r="O350" s="492">
        <v>0</v>
      </c>
      <c r="P350" s="492">
        <v>0</v>
      </c>
      <c r="Q350" s="492">
        <v>0</v>
      </c>
      <c r="R350" s="492">
        <v>0</v>
      </c>
      <c r="S350" s="492">
        <v>0</v>
      </c>
      <c r="T350" s="68">
        <v>0</v>
      </c>
      <c r="U350" s="68">
        <v>0</v>
      </c>
      <c r="V350" s="493">
        <v>0</v>
      </c>
      <c r="W350" s="68"/>
      <c r="X350" s="668">
        <v>0</v>
      </c>
      <c r="Y350" s="547">
        <v>0</v>
      </c>
      <c r="Z350" s="68">
        <f t="shared" si="60"/>
        <v>0</v>
      </c>
      <c r="AA350" s="68">
        <f t="shared" si="61"/>
        <v>0</v>
      </c>
      <c r="AB350" s="68"/>
      <c r="AC350" s="493">
        <f>+abvfnd25!AH350</f>
        <v>0</v>
      </c>
      <c r="AD350" s="493">
        <f t="shared" si="62"/>
        <v>0</v>
      </c>
      <c r="AE350" s="494">
        <f t="shared" si="63"/>
        <v>0</v>
      </c>
      <c r="AF350" s="657">
        <v>0</v>
      </c>
      <c r="AG350" s="547" t="s">
        <v>761</v>
      </c>
      <c r="AH350" s="493">
        <f t="shared" si="64"/>
        <v>0</v>
      </c>
      <c r="AI350" s="68"/>
      <c r="AJ350" s="68"/>
      <c r="AK350" s="458">
        <f>abvfnd25!AH350</f>
        <v>0</v>
      </c>
      <c r="AL350" s="455">
        <v>0</v>
      </c>
      <c r="AM350" s="458">
        <v>0</v>
      </c>
      <c r="AN350" s="458">
        <v>0</v>
      </c>
      <c r="AO350" s="456"/>
      <c r="AP350" s="493"/>
      <c r="AQ350" s="455"/>
      <c r="AR350" s="455"/>
      <c r="AS350" s="455"/>
      <c r="AT350" s="495">
        <f t="shared" si="65"/>
        <v>0</v>
      </c>
      <c r="AU350" s="455"/>
      <c r="AV350" s="498"/>
      <c r="AW350" s="499"/>
      <c r="AX350" s="500">
        <f t="shared" si="71"/>
        <v>0</v>
      </c>
      <c r="AY350" s="458"/>
      <c r="AZ350" s="459"/>
      <c r="BA350" s="459"/>
      <c r="BB350" s="459"/>
      <c r="BC350" s="453" t="s">
        <v>237</v>
      </c>
      <c r="BE350" s="460">
        <f t="shared" si="66"/>
        <v>-341</v>
      </c>
      <c r="BF350" s="453">
        <v>0</v>
      </c>
      <c r="BG350" s="488">
        <f t="shared" si="67"/>
        <v>0</v>
      </c>
      <c r="BH350" s="453">
        <v>0</v>
      </c>
      <c r="BI350" s="406">
        <f t="shared" si="68"/>
        <v>0</v>
      </c>
      <c r="BJ350" s="653"/>
      <c r="BK350" s="453"/>
      <c r="BL350" s="453">
        <v>0</v>
      </c>
      <c r="BM350" s="406">
        <f t="shared" si="69"/>
        <v>0</v>
      </c>
      <c r="BO350" s="453">
        <v>0</v>
      </c>
      <c r="BP350" s="406">
        <f t="shared" si="70"/>
        <v>0</v>
      </c>
      <c r="BR350" s="454"/>
    </row>
    <row r="351" spans="1:70" ht="11.25">
      <c r="A351" s="11">
        <v>342</v>
      </c>
      <c r="B351" s="69" t="s">
        <v>432</v>
      </c>
      <c r="C351" s="11">
        <v>1</v>
      </c>
      <c r="D351" s="492">
        <v>0</v>
      </c>
      <c r="E351" s="492">
        <v>0</v>
      </c>
      <c r="F351" s="492">
        <v>0</v>
      </c>
      <c r="G351" s="492">
        <v>0</v>
      </c>
      <c r="H351" s="492">
        <v>0</v>
      </c>
      <c r="I351" s="492">
        <v>0</v>
      </c>
      <c r="J351" s="492">
        <v>2734071</v>
      </c>
      <c r="K351" s="492">
        <v>1547407</v>
      </c>
      <c r="L351" s="492">
        <v>629794</v>
      </c>
      <c r="M351" s="492">
        <v>0</v>
      </c>
      <c r="N351" s="492">
        <v>39280</v>
      </c>
      <c r="O351" s="492">
        <v>10857.98</v>
      </c>
      <c r="P351" s="492">
        <v>0</v>
      </c>
      <c r="Q351" s="492">
        <v>0</v>
      </c>
      <c r="R351" s="492">
        <v>0</v>
      </c>
      <c r="S351" s="492">
        <v>0</v>
      </c>
      <c r="T351" s="68" t="s">
        <v>760</v>
      </c>
      <c r="U351" s="68">
        <v>4961409.9800000004</v>
      </c>
      <c r="V351" s="493">
        <v>7.0072119815403751</v>
      </c>
      <c r="W351" s="68"/>
      <c r="X351" s="668">
        <v>37975001.813760005</v>
      </c>
      <c r="Y351" s="547">
        <v>70804336.918452248</v>
      </c>
      <c r="Z351" s="68">
        <f t="shared" si="60"/>
        <v>32829335.104692243</v>
      </c>
      <c r="AA351" s="68">
        <f t="shared" si="61"/>
        <v>2300421.1029160353</v>
      </c>
      <c r="AB351" s="68"/>
      <c r="AC351" s="493">
        <f>+abvfnd25!AH351</f>
        <v>177.14068243150385</v>
      </c>
      <c r="AD351" s="493">
        <f t="shared" si="62"/>
        <v>180.3921330971846</v>
      </c>
      <c r="AE351" s="494">
        <f t="shared" si="63"/>
        <v>3.2514506656807498</v>
      </c>
      <c r="AF351" s="657">
        <v>8</v>
      </c>
      <c r="AG351" s="547">
        <v>1</v>
      </c>
      <c r="AH351" s="493">
        <f t="shared" si="64"/>
        <v>180.3921330971846</v>
      </c>
      <c r="AI351" s="68"/>
      <c r="AJ351" s="68"/>
      <c r="AK351" s="458">
        <f>abvfnd25!AH351</f>
        <v>177.14068243150385</v>
      </c>
      <c r="AL351" s="455">
        <v>176.55321656390029</v>
      </c>
      <c r="AM351" s="458">
        <v>176.23769301112424</v>
      </c>
      <c r="AN351" s="458">
        <v>177.14068243150385</v>
      </c>
      <c r="AO351" s="456"/>
      <c r="AP351" s="493"/>
      <c r="AQ351" s="455"/>
      <c r="AR351" s="455"/>
      <c r="AS351" s="455"/>
      <c r="AT351" s="495">
        <f t="shared" si="65"/>
        <v>3.2514506656807498</v>
      </c>
      <c r="AU351" s="455"/>
      <c r="AV351" s="498"/>
      <c r="AW351" s="499"/>
      <c r="AX351" s="500">
        <f t="shared" si="71"/>
        <v>0</v>
      </c>
      <c r="AY351" s="458"/>
      <c r="AZ351" s="459"/>
      <c r="BA351" s="459"/>
      <c r="BB351" s="459"/>
      <c r="BC351" s="453"/>
      <c r="BE351" s="460">
        <f t="shared" si="66"/>
        <v>-169.67532366028078</v>
      </c>
      <c r="BF351" s="453">
        <v>172.32467633971922</v>
      </c>
      <c r="BG351" s="488">
        <f t="shared" si="67"/>
        <v>-4.8160060917846295</v>
      </c>
      <c r="BH351" s="453">
        <v>172.32467633971922</v>
      </c>
      <c r="BI351" s="406">
        <f t="shared" si="68"/>
        <v>-8.0674567574653793</v>
      </c>
      <c r="BJ351" s="653"/>
      <c r="BK351" s="453"/>
      <c r="BL351" s="453">
        <v>172.32467633971922</v>
      </c>
      <c r="BM351" s="406">
        <f t="shared" si="69"/>
        <v>-4.8160060917846295</v>
      </c>
      <c r="BO351" s="453">
        <v>172.32467633971922</v>
      </c>
      <c r="BP351" s="406">
        <f t="shared" si="70"/>
        <v>-8.0674567574653793</v>
      </c>
      <c r="BR351" s="454"/>
    </row>
    <row r="352" spans="1:70" ht="11.25">
      <c r="A352" s="11">
        <v>343</v>
      </c>
      <c r="B352" s="69" t="s">
        <v>433</v>
      </c>
      <c r="C352" s="11">
        <v>1</v>
      </c>
      <c r="D352" s="492">
        <v>0</v>
      </c>
      <c r="E352" s="492">
        <v>0</v>
      </c>
      <c r="F352" s="492">
        <v>0</v>
      </c>
      <c r="G352" s="492">
        <v>0</v>
      </c>
      <c r="H352" s="492">
        <v>0</v>
      </c>
      <c r="I352" s="492">
        <v>0</v>
      </c>
      <c r="J352" s="492">
        <v>750000</v>
      </c>
      <c r="K352" s="492">
        <v>1039114</v>
      </c>
      <c r="L352" s="492">
        <v>457120.05</v>
      </c>
      <c r="M352" s="492">
        <v>10999</v>
      </c>
      <c r="N352" s="492">
        <v>186125</v>
      </c>
      <c r="O352" s="492">
        <v>16416.400000000001</v>
      </c>
      <c r="P352" s="492">
        <v>0</v>
      </c>
      <c r="Q352" s="492">
        <v>0</v>
      </c>
      <c r="R352" s="492">
        <v>0</v>
      </c>
      <c r="S352" s="492">
        <v>0</v>
      </c>
      <c r="T352" s="68" t="s">
        <v>762</v>
      </c>
      <c r="U352" s="68">
        <v>2459774.4499999997</v>
      </c>
      <c r="V352" s="493">
        <v>11.085747631842221</v>
      </c>
      <c r="W352" s="68"/>
      <c r="X352" s="668">
        <v>21245551.259999998</v>
      </c>
      <c r="Y352" s="547">
        <v>22188620.305</v>
      </c>
      <c r="Z352" s="68">
        <f t="shared" si="60"/>
        <v>943069.04500000179</v>
      </c>
      <c r="AA352" s="68">
        <f t="shared" si="61"/>
        <v>104546.25432272475</v>
      </c>
      <c r="AB352" s="68"/>
      <c r="AC352" s="493">
        <f>+abvfnd25!AH352</f>
        <v>102.6238813310534</v>
      </c>
      <c r="AD352" s="493">
        <f t="shared" si="62"/>
        <v>103.94681587884239</v>
      </c>
      <c r="AE352" s="494">
        <f t="shared" si="63"/>
        <v>1.3229345477889893</v>
      </c>
      <c r="AF352" s="657">
        <v>7</v>
      </c>
      <c r="AG352" s="547">
        <v>1</v>
      </c>
      <c r="AH352" s="493">
        <f t="shared" si="64"/>
        <v>103.94681587884239</v>
      </c>
      <c r="AI352" s="68"/>
      <c r="AJ352" s="68"/>
      <c r="AK352" s="458">
        <f>abvfnd25!AH352</f>
        <v>102.6238813310534</v>
      </c>
      <c r="AL352" s="455">
        <v>102.26707753507249</v>
      </c>
      <c r="AM352" s="458">
        <v>101.30428375665478</v>
      </c>
      <c r="AN352" s="458">
        <v>102.6238813310534</v>
      </c>
      <c r="AO352" s="456"/>
      <c r="AP352" s="493"/>
      <c r="AQ352" s="455"/>
      <c r="AR352" s="455"/>
      <c r="AS352" s="455"/>
      <c r="AT352" s="495">
        <f t="shared" si="65"/>
        <v>1.3229345477889893</v>
      </c>
      <c r="AU352" s="455"/>
      <c r="AV352" s="498"/>
      <c r="AW352" s="499"/>
      <c r="AX352" s="500">
        <f t="shared" si="71"/>
        <v>0</v>
      </c>
      <c r="AY352" s="458"/>
      <c r="AZ352" s="459"/>
      <c r="BA352" s="459"/>
      <c r="BB352" s="459"/>
      <c r="BC352" s="453"/>
      <c r="BE352" s="460">
        <f t="shared" si="66"/>
        <v>-241.84014412378812</v>
      </c>
      <c r="BF352" s="453">
        <v>101.15985587621188</v>
      </c>
      <c r="BG352" s="488">
        <f t="shared" si="67"/>
        <v>-1.4640254548415186</v>
      </c>
      <c r="BH352" s="453">
        <v>101.15985587621188</v>
      </c>
      <c r="BI352" s="406">
        <f t="shared" si="68"/>
        <v>-2.7869600026305079</v>
      </c>
      <c r="BJ352" s="653"/>
      <c r="BK352" s="453"/>
      <c r="BL352" s="453">
        <v>101.15985587621188</v>
      </c>
      <c r="BM352" s="406">
        <f t="shared" si="69"/>
        <v>-1.4640254548415186</v>
      </c>
      <c r="BO352" s="453">
        <v>101.15985587621188</v>
      </c>
      <c r="BP352" s="406">
        <f t="shared" si="70"/>
        <v>-2.7869600026305079</v>
      </c>
      <c r="BR352" s="454"/>
    </row>
    <row r="353" spans="1:70" ht="11.25">
      <c r="A353" s="11">
        <v>344</v>
      </c>
      <c r="B353" s="69" t="s">
        <v>434</v>
      </c>
      <c r="C353" s="11">
        <v>1</v>
      </c>
      <c r="D353" s="492">
        <v>0</v>
      </c>
      <c r="E353" s="492">
        <v>0</v>
      </c>
      <c r="F353" s="492">
        <v>0</v>
      </c>
      <c r="G353" s="492">
        <v>0</v>
      </c>
      <c r="H353" s="492">
        <v>0</v>
      </c>
      <c r="I353" s="492">
        <v>0</v>
      </c>
      <c r="J353" s="492">
        <v>2000000</v>
      </c>
      <c r="K353" s="492">
        <v>601699.74</v>
      </c>
      <c r="L353" s="492">
        <v>1963853</v>
      </c>
      <c r="M353" s="492">
        <v>0</v>
      </c>
      <c r="N353" s="492">
        <v>20758</v>
      </c>
      <c r="O353" s="492">
        <v>3508.12</v>
      </c>
      <c r="P353" s="492">
        <v>0</v>
      </c>
      <c r="Q353" s="492">
        <v>0</v>
      </c>
      <c r="R353" s="492">
        <v>0</v>
      </c>
      <c r="S353" s="492">
        <v>0</v>
      </c>
      <c r="T353" s="68" t="s">
        <v>762</v>
      </c>
      <c r="U353" s="68">
        <v>4589818.8600000003</v>
      </c>
      <c r="V353" s="493">
        <v>5.2374711914607524</v>
      </c>
      <c r="W353" s="68"/>
      <c r="X353" s="668">
        <v>58362713.363759995</v>
      </c>
      <c r="Y353" s="547">
        <v>87634255.00999999</v>
      </c>
      <c r="Z353" s="68">
        <f t="shared" si="60"/>
        <v>29271541.646239996</v>
      </c>
      <c r="AA353" s="68">
        <f t="shared" si="61"/>
        <v>1533088.5610182562</v>
      </c>
      <c r="AB353" s="68"/>
      <c r="AC353" s="493">
        <f>+abvfnd25!AH353</f>
        <v>144.53788405743282</v>
      </c>
      <c r="AD353" s="493">
        <f t="shared" si="62"/>
        <v>147.52769617192914</v>
      </c>
      <c r="AE353" s="494">
        <f t="shared" si="63"/>
        <v>2.989812114496317</v>
      </c>
      <c r="AF353" s="657">
        <v>1</v>
      </c>
      <c r="AG353" s="547">
        <v>1</v>
      </c>
      <c r="AH353" s="493">
        <f t="shared" si="64"/>
        <v>147.52769617192914</v>
      </c>
      <c r="AI353" s="68"/>
      <c r="AJ353" s="68"/>
      <c r="AK353" s="458">
        <f>abvfnd25!AH353</f>
        <v>144.53788405743282</v>
      </c>
      <c r="AL353" s="455">
        <v>145.15431538631009</v>
      </c>
      <c r="AM353" s="458">
        <v>141.49668778777695</v>
      </c>
      <c r="AN353" s="458">
        <v>144.53788405743282</v>
      </c>
      <c r="AO353" s="456"/>
      <c r="AP353" s="493"/>
      <c r="AQ353" s="455"/>
      <c r="AR353" s="455"/>
      <c r="AS353" s="455"/>
      <c r="AT353" s="495">
        <f t="shared" si="65"/>
        <v>2.989812114496317</v>
      </c>
      <c r="AU353" s="455"/>
      <c r="AV353" s="498"/>
      <c r="AW353" s="499"/>
      <c r="AX353" s="500">
        <f t="shared" si="71"/>
        <v>0</v>
      </c>
      <c r="AY353" s="458"/>
      <c r="AZ353" s="459"/>
      <c r="BA353" s="459"/>
      <c r="BB353" s="459"/>
      <c r="BC353" s="453"/>
      <c r="BE353" s="460">
        <f t="shared" si="66"/>
        <v>-206.01963880374575</v>
      </c>
      <c r="BF353" s="453">
        <v>137.98036119625425</v>
      </c>
      <c r="BG353" s="488">
        <f t="shared" si="67"/>
        <v>-6.557522861178569</v>
      </c>
      <c r="BH353" s="453">
        <v>137.98036119625425</v>
      </c>
      <c r="BI353" s="406">
        <f t="shared" si="68"/>
        <v>-9.547334975674886</v>
      </c>
      <c r="BJ353" s="653"/>
      <c r="BK353" s="453"/>
      <c r="BL353" s="453">
        <v>137.98036119625425</v>
      </c>
      <c r="BM353" s="406">
        <f t="shared" si="69"/>
        <v>-6.557522861178569</v>
      </c>
      <c r="BO353" s="453">
        <v>137.98036119625425</v>
      </c>
      <c r="BP353" s="406">
        <f t="shared" si="70"/>
        <v>-9.547334975674886</v>
      </c>
      <c r="BR353" s="454"/>
    </row>
    <row r="354" spans="1:70" ht="11.25">
      <c r="A354" s="11">
        <v>345</v>
      </c>
      <c r="B354" s="69" t="s">
        <v>435</v>
      </c>
      <c r="C354" s="11">
        <v>0</v>
      </c>
      <c r="D354" s="492">
        <v>0</v>
      </c>
      <c r="E354" s="492">
        <v>0</v>
      </c>
      <c r="F354" s="492">
        <v>0</v>
      </c>
      <c r="G354" s="492">
        <v>0</v>
      </c>
      <c r="H354" s="492">
        <v>0</v>
      </c>
      <c r="I354" s="492">
        <v>0</v>
      </c>
      <c r="J354" s="492">
        <v>0</v>
      </c>
      <c r="K354" s="492">
        <v>0</v>
      </c>
      <c r="L354" s="492">
        <v>0</v>
      </c>
      <c r="M354" s="492">
        <v>0</v>
      </c>
      <c r="N354" s="492">
        <v>0</v>
      </c>
      <c r="O354" s="492">
        <v>0</v>
      </c>
      <c r="P354" s="492">
        <v>0</v>
      </c>
      <c r="Q354" s="492">
        <v>0</v>
      </c>
      <c r="R354" s="492">
        <v>0</v>
      </c>
      <c r="S354" s="492">
        <v>0</v>
      </c>
      <c r="T354" s="68">
        <v>0</v>
      </c>
      <c r="U354" s="68">
        <v>0</v>
      </c>
      <c r="V354" s="493">
        <v>0</v>
      </c>
      <c r="W354" s="68"/>
      <c r="X354" s="668">
        <v>121480.03</v>
      </c>
      <c r="Y354" s="547">
        <v>121480</v>
      </c>
      <c r="Z354" s="68">
        <f t="shared" si="60"/>
        <v>0</v>
      </c>
      <c r="AA354" s="68">
        <f t="shared" si="61"/>
        <v>0</v>
      </c>
      <c r="AB354" s="68"/>
      <c r="AC354" s="493">
        <f>+abvfnd25!AH354</f>
        <v>0</v>
      </c>
      <c r="AD354" s="493">
        <f t="shared" si="62"/>
        <v>0</v>
      </c>
      <c r="AE354" s="494">
        <f t="shared" si="63"/>
        <v>0</v>
      </c>
      <c r="AF354" s="657">
        <v>0</v>
      </c>
      <c r="AG354" s="547" t="s">
        <v>761</v>
      </c>
      <c r="AH354" s="493">
        <f t="shared" si="64"/>
        <v>0</v>
      </c>
      <c r="AI354" s="68"/>
      <c r="AJ354" s="68"/>
      <c r="AK354" s="458">
        <f>abvfnd25!AH354</f>
        <v>0</v>
      </c>
      <c r="AL354" s="455">
        <v>0</v>
      </c>
      <c r="AM354" s="458">
        <v>0</v>
      </c>
      <c r="AN354" s="458">
        <v>0</v>
      </c>
      <c r="AO354" s="456"/>
      <c r="AP354" s="493"/>
      <c r="AQ354" s="455"/>
      <c r="AR354" s="455"/>
      <c r="AS354" s="455"/>
      <c r="AT354" s="495">
        <f t="shared" si="65"/>
        <v>0</v>
      </c>
      <c r="AU354" s="455"/>
      <c r="AV354" s="498"/>
      <c r="AW354" s="499"/>
      <c r="AX354" s="500">
        <f t="shared" si="71"/>
        <v>0</v>
      </c>
      <c r="AY354" s="458"/>
      <c r="AZ354" s="459"/>
      <c r="BA354" s="459"/>
      <c r="BB354" s="459"/>
      <c r="BC354" s="453"/>
      <c r="BE354" s="460">
        <f t="shared" si="66"/>
        <v>-345</v>
      </c>
      <c r="BF354" s="453">
        <v>0</v>
      </c>
      <c r="BG354" s="488">
        <f t="shared" si="67"/>
        <v>0</v>
      </c>
      <c r="BH354" s="453">
        <v>0</v>
      </c>
      <c r="BI354" s="406">
        <f t="shared" si="68"/>
        <v>0</v>
      </c>
      <c r="BJ354" s="653"/>
      <c r="BK354" s="453"/>
      <c r="BL354" s="453">
        <v>0</v>
      </c>
      <c r="BM354" s="406">
        <f t="shared" si="69"/>
        <v>0</v>
      </c>
      <c r="BO354" s="453">
        <v>0</v>
      </c>
      <c r="BP354" s="406">
        <f t="shared" si="70"/>
        <v>0</v>
      </c>
      <c r="BR354" s="454"/>
    </row>
    <row r="355" spans="1:70" ht="11.25">
      <c r="A355" s="11">
        <v>346</v>
      </c>
      <c r="B355" s="69" t="s">
        <v>436</v>
      </c>
      <c r="C355" s="11">
        <v>1</v>
      </c>
      <c r="D355" s="492">
        <v>1386324</v>
      </c>
      <c r="E355" s="492">
        <v>0</v>
      </c>
      <c r="F355" s="492">
        <v>0</v>
      </c>
      <c r="G355" s="492">
        <v>0</v>
      </c>
      <c r="H355" s="492">
        <v>0</v>
      </c>
      <c r="I355" s="492">
        <v>0</v>
      </c>
      <c r="J355" s="492">
        <v>2253022</v>
      </c>
      <c r="K355" s="492">
        <v>0</v>
      </c>
      <c r="L355" s="492">
        <v>0</v>
      </c>
      <c r="M355" s="492">
        <v>0</v>
      </c>
      <c r="N355" s="492">
        <v>9658</v>
      </c>
      <c r="O355" s="492">
        <v>50162.14</v>
      </c>
      <c r="P355" s="492">
        <v>0</v>
      </c>
      <c r="Q355" s="492">
        <v>0</v>
      </c>
      <c r="R355" s="492">
        <v>0</v>
      </c>
      <c r="S355" s="492">
        <v>0</v>
      </c>
      <c r="T355" s="68" t="s">
        <v>762</v>
      </c>
      <c r="U355" s="68">
        <v>3699166.14</v>
      </c>
      <c r="V355" s="493">
        <v>9.9442829671877302</v>
      </c>
      <c r="W355" s="68"/>
      <c r="X355" s="668">
        <v>31680910.483599998</v>
      </c>
      <c r="Y355" s="547">
        <v>37198922.760000005</v>
      </c>
      <c r="Z355" s="68">
        <f t="shared" si="60"/>
        <v>5518012.2764000073</v>
      </c>
      <c r="AA355" s="68">
        <f t="shared" si="61"/>
        <v>548726.75492937386</v>
      </c>
      <c r="AB355" s="68"/>
      <c r="AC355" s="493">
        <f>+abvfnd25!AH355</f>
        <v>108.59536424131934</v>
      </c>
      <c r="AD355" s="493">
        <f t="shared" si="62"/>
        <v>115.68542521542442</v>
      </c>
      <c r="AE355" s="494">
        <f t="shared" si="63"/>
        <v>7.0900609741050715</v>
      </c>
      <c r="AF355" s="657">
        <v>40</v>
      </c>
      <c r="AG355" s="547">
        <v>1</v>
      </c>
      <c r="AH355" s="493">
        <f t="shared" si="64"/>
        <v>115.68542521542442</v>
      </c>
      <c r="AI355" s="68"/>
      <c r="AJ355" s="68"/>
      <c r="AK355" s="458">
        <f>abvfnd25!AH355</f>
        <v>108.59536424131934</v>
      </c>
      <c r="AL355" s="455">
        <v>110.84918353796613</v>
      </c>
      <c r="AM355" s="458">
        <v>107.1378985787351</v>
      </c>
      <c r="AN355" s="458">
        <v>108.59536424131934</v>
      </c>
      <c r="AO355" s="456"/>
      <c r="AP355" s="493"/>
      <c r="AQ355" s="455"/>
      <c r="AR355" s="455"/>
      <c r="AS355" s="455"/>
      <c r="AT355" s="495">
        <f t="shared" si="65"/>
        <v>7.0900609741050715</v>
      </c>
      <c r="AU355" s="455"/>
      <c r="AV355" s="498"/>
      <c r="AW355" s="499"/>
      <c r="AX355" s="500">
        <f t="shared" si="71"/>
        <v>0</v>
      </c>
      <c r="AY355" s="458"/>
      <c r="AZ355" s="459"/>
      <c r="BA355" s="459"/>
      <c r="BB355" s="459"/>
      <c r="BC355" s="453"/>
      <c r="BE355" s="460">
        <f t="shared" si="66"/>
        <v>-235.15081646203387</v>
      </c>
      <c r="BF355" s="453">
        <v>110.84918353796613</v>
      </c>
      <c r="BG355" s="488">
        <f t="shared" si="67"/>
        <v>2.2538192966467818</v>
      </c>
      <c r="BH355" s="453">
        <v>110.84918353796613</v>
      </c>
      <c r="BI355" s="406">
        <f t="shared" si="68"/>
        <v>-4.8362416774582897</v>
      </c>
      <c r="BJ355" s="653"/>
      <c r="BK355" s="453"/>
      <c r="BL355" s="453">
        <v>110.84918353796613</v>
      </c>
      <c r="BM355" s="406">
        <f t="shared" si="69"/>
        <v>2.2538192966467818</v>
      </c>
      <c r="BO355" s="453">
        <v>110.84918353796613</v>
      </c>
      <c r="BP355" s="406">
        <f t="shared" si="70"/>
        <v>-4.8362416774582897</v>
      </c>
      <c r="BR355" s="454"/>
    </row>
    <row r="356" spans="1:70" ht="11.25">
      <c r="A356" s="11">
        <v>347</v>
      </c>
      <c r="B356" s="69" t="s">
        <v>437</v>
      </c>
      <c r="C356" s="11">
        <v>1</v>
      </c>
      <c r="D356" s="492">
        <v>0</v>
      </c>
      <c r="E356" s="492">
        <v>5803646</v>
      </c>
      <c r="F356" s="492">
        <v>0</v>
      </c>
      <c r="G356" s="492">
        <v>0</v>
      </c>
      <c r="H356" s="492">
        <v>0</v>
      </c>
      <c r="I356" s="492">
        <v>0</v>
      </c>
      <c r="J356" s="492">
        <v>0</v>
      </c>
      <c r="K356" s="492">
        <v>0</v>
      </c>
      <c r="L356" s="492">
        <v>2800000</v>
      </c>
      <c r="M356" s="492">
        <v>14343</v>
      </c>
      <c r="N356" s="492">
        <v>47589</v>
      </c>
      <c r="O356" s="492">
        <v>93315.46</v>
      </c>
      <c r="P356" s="492">
        <v>0</v>
      </c>
      <c r="Q356" s="492">
        <v>0</v>
      </c>
      <c r="R356" s="492">
        <v>0</v>
      </c>
      <c r="S356" s="492">
        <v>0</v>
      </c>
      <c r="T356" s="68" t="s">
        <v>760</v>
      </c>
      <c r="U356" s="68">
        <v>8758893.4600000009</v>
      </c>
      <c r="V356" s="493">
        <v>7.7490438818923648</v>
      </c>
      <c r="W356" s="68"/>
      <c r="X356" s="668">
        <v>75539782.354959995</v>
      </c>
      <c r="Y356" s="547">
        <v>113031924.88646773</v>
      </c>
      <c r="Z356" s="68">
        <f t="shared" si="60"/>
        <v>37492142.53150773</v>
      </c>
      <c r="AA356" s="68">
        <f t="shared" si="61"/>
        <v>2905282.5770281651</v>
      </c>
      <c r="AB356" s="68"/>
      <c r="AC356" s="493">
        <f>+abvfnd25!AH356</f>
        <v>146.77963632613117</v>
      </c>
      <c r="AD356" s="493">
        <f t="shared" si="62"/>
        <v>145.7862848902007</v>
      </c>
      <c r="AE356" s="494">
        <f t="shared" si="63"/>
        <v>-0.99335143593046382</v>
      </c>
      <c r="AF356" s="657">
        <v>46</v>
      </c>
      <c r="AG356" s="547">
        <v>1</v>
      </c>
      <c r="AH356" s="493">
        <f t="shared" si="64"/>
        <v>145.7862848902007</v>
      </c>
      <c r="AI356" s="68"/>
      <c r="AJ356" s="68"/>
      <c r="AK356" s="458">
        <f>abvfnd25!AH356</f>
        <v>146.77963632613117</v>
      </c>
      <c r="AL356" s="455">
        <v>146.72400978155093</v>
      </c>
      <c r="AM356" s="458">
        <v>141.82866803124085</v>
      </c>
      <c r="AN356" s="458">
        <v>146.77963632613117</v>
      </c>
      <c r="AO356" s="456"/>
      <c r="AP356" s="493"/>
      <c r="AQ356" s="455"/>
      <c r="AR356" s="455"/>
      <c r="AS356" s="455"/>
      <c r="AT356" s="495">
        <f t="shared" si="65"/>
        <v>-0.99335143593046382</v>
      </c>
      <c r="AU356" s="455"/>
      <c r="AV356" s="498"/>
      <c r="AW356" s="499"/>
      <c r="AX356" s="500">
        <f t="shared" si="71"/>
        <v>0</v>
      </c>
      <c r="AY356" s="458"/>
      <c r="AZ356" s="459"/>
      <c r="BA356" s="459"/>
      <c r="BB356" s="459"/>
      <c r="BC356" s="453"/>
      <c r="BE356" s="460">
        <f t="shared" si="66"/>
        <v>-204.74969917689526</v>
      </c>
      <c r="BF356" s="453">
        <v>142.25030082310474</v>
      </c>
      <c r="BG356" s="488">
        <f t="shared" si="67"/>
        <v>-4.5293355030264308</v>
      </c>
      <c r="BH356" s="453">
        <v>142.25030082310474</v>
      </c>
      <c r="BI356" s="406">
        <f t="shared" si="68"/>
        <v>-3.535984067095967</v>
      </c>
      <c r="BJ356" s="653"/>
      <c r="BK356" s="453"/>
      <c r="BL356" s="453">
        <v>142.25030082310474</v>
      </c>
      <c r="BM356" s="406">
        <f t="shared" si="69"/>
        <v>-4.5293355030264308</v>
      </c>
      <c r="BO356" s="453">
        <v>142.25030082310474</v>
      </c>
      <c r="BP356" s="406">
        <f t="shared" si="70"/>
        <v>-3.535984067095967</v>
      </c>
      <c r="BR356" s="454"/>
    </row>
    <row r="357" spans="1:70" ht="11.25">
      <c r="A357" s="11">
        <v>348</v>
      </c>
      <c r="B357" s="69" t="s">
        <v>438</v>
      </c>
      <c r="C357" s="11">
        <v>1</v>
      </c>
      <c r="D357" s="492">
        <v>17354567</v>
      </c>
      <c r="E357" s="492">
        <v>12013577</v>
      </c>
      <c r="F357" s="492">
        <v>0</v>
      </c>
      <c r="G357" s="492">
        <v>0</v>
      </c>
      <c r="H357" s="492">
        <v>0</v>
      </c>
      <c r="I357" s="492">
        <v>0</v>
      </c>
      <c r="J357" s="492">
        <v>0</v>
      </c>
      <c r="K357" s="492">
        <v>9445574</v>
      </c>
      <c r="L357" s="492">
        <v>0</v>
      </c>
      <c r="M357" s="492">
        <v>281830</v>
      </c>
      <c r="N357" s="492">
        <v>637966</v>
      </c>
      <c r="O357" s="492">
        <v>3139085.46</v>
      </c>
      <c r="P357" s="492">
        <v>0</v>
      </c>
      <c r="Q357" s="492">
        <v>0</v>
      </c>
      <c r="R357" s="492">
        <v>0</v>
      </c>
      <c r="S357" s="492">
        <v>0</v>
      </c>
      <c r="T357" s="68" t="s">
        <v>760</v>
      </c>
      <c r="U357" s="68">
        <v>42872599.460000001</v>
      </c>
      <c r="V357" s="493">
        <v>7.785436422465505</v>
      </c>
      <c r="W357" s="68"/>
      <c r="X357" s="668">
        <v>547442458.76000011</v>
      </c>
      <c r="Y357" s="547">
        <v>550676893.7999115</v>
      </c>
      <c r="Z357" s="68">
        <f t="shared" si="60"/>
        <v>3234435.0399113894</v>
      </c>
      <c r="AA357" s="68">
        <f t="shared" si="61"/>
        <v>251814.883658248</v>
      </c>
      <c r="AB357" s="68"/>
      <c r="AC357" s="493">
        <f>+abvfnd25!AH357</f>
        <v>101.3039956931588</v>
      </c>
      <c r="AD357" s="493">
        <f t="shared" si="62"/>
        <v>100.54482806521968</v>
      </c>
      <c r="AE357" s="494">
        <f t="shared" si="63"/>
        <v>-0.75916762793912085</v>
      </c>
      <c r="AF357" s="657">
        <v>2153</v>
      </c>
      <c r="AG357" s="547">
        <v>0</v>
      </c>
      <c r="AH357" s="493">
        <f t="shared" si="64"/>
        <v>101.3039956931588</v>
      </c>
      <c r="AI357" s="68"/>
      <c r="AJ357" s="68"/>
      <c r="AK357" s="458">
        <f>abvfnd25!AH357</f>
        <v>101.3039956931588</v>
      </c>
      <c r="AL357" s="455">
        <v>100.04173169114591</v>
      </c>
      <c r="AM357" s="458">
        <v>100.00000004044409</v>
      </c>
      <c r="AN357" s="458">
        <v>101.3039956931588</v>
      </c>
      <c r="AO357" s="456"/>
      <c r="AP357" s="493"/>
      <c r="AQ357" s="455"/>
      <c r="AR357" s="455"/>
      <c r="AS357" s="455"/>
      <c r="AT357" s="495">
        <f t="shared" si="65"/>
        <v>0</v>
      </c>
      <c r="AU357" s="455"/>
      <c r="AV357" s="498"/>
      <c r="AW357" s="499"/>
      <c r="AX357" s="500">
        <f t="shared" si="71"/>
        <v>0</v>
      </c>
      <c r="AY357" s="458"/>
      <c r="AZ357" s="459"/>
      <c r="BA357" s="459"/>
      <c r="BB357" s="459"/>
      <c r="BC357" s="453"/>
      <c r="BE357" s="460">
        <f t="shared" si="66"/>
        <v>-247.61751125379828</v>
      </c>
      <c r="BF357" s="453">
        <v>100.3824887462017</v>
      </c>
      <c r="BG357" s="488">
        <f t="shared" si="67"/>
        <v>-0.9215069469570949</v>
      </c>
      <c r="BH357" s="453">
        <v>100.3824887462017</v>
      </c>
      <c r="BI357" s="406">
        <f t="shared" si="68"/>
        <v>-0.9215069469570949</v>
      </c>
      <c r="BJ357" s="653"/>
      <c r="BK357" s="453"/>
      <c r="BL357" s="453">
        <v>100.3824887462017</v>
      </c>
      <c r="BM357" s="406">
        <f t="shared" si="69"/>
        <v>-0.9215069469570949</v>
      </c>
      <c r="BO357" s="453">
        <v>100.3824887462017</v>
      </c>
      <c r="BP357" s="406">
        <f t="shared" si="70"/>
        <v>-0.9215069469570949</v>
      </c>
      <c r="BR357" s="454"/>
    </row>
    <row r="358" spans="1:70" ht="11.25">
      <c r="A358" s="11">
        <v>349</v>
      </c>
      <c r="B358" s="69" t="s">
        <v>439</v>
      </c>
      <c r="C358" s="496">
        <v>1</v>
      </c>
      <c r="D358" s="492">
        <v>0</v>
      </c>
      <c r="E358" s="492">
        <v>20000</v>
      </c>
      <c r="F358" s="492">
        <v>0</v>
      </c>
      <c r="G358" s="492">
        <v>0</v>
      </c>
      <c r="H358" s="492">
        <v>0</v>
      </c>
      <c r="I358" s="492">
        <v>0</v>
      </c>
      <c r="J358" s="492">
        <v>82000</v>
      </c>
      <c r="K358" s="492">
        <v>0</v>
      </c>
      <c r="L358" s="492">
        <v>0</v>
      </c>
      <c r="M358" s="492">
        <v>0</v>
      </c>
      <c r="N358" s="492">
        <v>193002</v>
      </c>
      <c r="O358" s="492">
        <v>3861.48</v>
      </c>
      <c r="P358" s="492">
        <v>0</v>
      </c>
      <c r="Q358" s="492">
        <v>0</v>
      </c>
      <c r="R358" s="492">
        <v>0</v>
      </c>
      <c r="S358" s="492">
        <v>0</v>
      </c>
      <c r="T358" s="68" t="s">
        <v>760</v>
      </c>
      <c r="U358" s="68">
        <v>298863.48</v>
      </c>
      <c r="V358" s="493">
        <v>10.888287990890115</v>
      </c>
      <c r="W358" s="68"/>
      <c r="X358" s="668">
        <v>1728156.65</v>
      </c>
      <c r="Y358" s="547">
        <v>2744816.0835757609</v>
      </c>
      <c r="Z358" s="68">
        <f t="shared" si="60"/>
        <v>1016659.433575761</v>
      </c>
      <c r="AA358" s="68">
        <f t="shared" si="61"/>
        <v>110696.80701428106</v>
      </c>
      <c r="AB358" s="68"/>
      <c r="AC358" s="493">
        <f>+abvfnd25!AH358</f>
        <v>119.87718646435621</v>
      </c>
      <c r="AD358" s="493">
        <f t="shared" si="62"/>
        <v>152.42364033153362</v>
      </c>
      <c r="AE358" s="494">
        <f t="shared" si="63"/>
        <v>32.546453867177405</v>
      </c>
      <c r="AF358" s="657">
        <v>3</v>
      </c>
      <c r="AG358" s="547">
        <v>1</v>
      </c>
      <c r="AH358" s="493">
        <f t="shared" si="64"/>
        <v>152.42364033153362</v>
      </c>
      <c r="AI358" s="68"/>
      <c r="AJ358" s="68"/>
      <c r="AK358" s="458">
        <f>abvfnd25!AH358</f>
        <v>119.87718646435621</v>
      </c>
      <c r="AL358" s="455">
        <v>122.38946021697565</v>
      </c>
      <c r="AM358" s="458">
        <v>114.53866543343452</v>
      </c>
      <c r="AN358" s="458">
        <v>119.87718646435621</v>
      </c>
      <c r="AO358" s="456"/>
      <c r="AP358" s="493"/>
      <c r="AQ358" s="455"/>
      <c r="AR358" s="455"/>
      <c r="AS358" s="455"/>
      <c r="AT358" s="495">
        <f t="shared" si="65"/>
        <v>32.546453867177405</v>
      </c>
      <c r="AU358" s="455"/>
      <c r="AV358" s="498"/>
      <c r="AW358" s="499"/>
      <c r="AX358" s="500">
        <f t="shared" si="71"/>
        <v>0</v>
      </c>
      <c r="AY358" s="458"/>
      <c r="AZ358" s="459"/>
      <c r="BA358" s="459"/>
      <c r="BB358" s="459"/>
      <c r="BC358" s="453" t="s">
        <v>440</v>
      </c>
      <c r="BE358" s="460">
        <f t="shared" si="66"/>
        <v>-193.77619596663115</v>
      </c>
      <c r="BF358" s="453">
        <v>155.22380403336885</v>
      </c>
      <c r="BG358" s="488">
        <f t="shared" si="67"/>
        <v>35.346617569012636</v>
      </c>
      <c r="BH358" s="453">
        <v>155.22380403336885</v>
      </c>
      <c r="BI358" s="406">
        <f t="shared" si="68"/>
        <v>2.8001637018352312</v>
      </c>
      <c r="BJ358" s="653"/>
      <c r="BK358" s="453"/>
      <c r="BL358" s="453">
        <v>155.22380403336885</v>
      </c>
      <c r="BM358" s="406">
        <f t="shared" si="69"/>
        <v>35.346617569012636</v>
      </c>
      <c r="BO358" s="453">
        <v>155.22380403336885</v>
      </c>
      <c r="BP358" s="406">
        <f t="shared" si="70"/>
        <v>2.8001637018352312</v>
      </c>
      <c r="BR358" s="454"/>
    </row>
    <row r="359" spans="1:70" ht="11.25">
      <c r="A359" s="11">
        <v>350</v>
      </c>
      <c r="B359" s="69" t="s">
        <v>441</v>
      </c>
      <c r="C359" s="11">
        <v>1</v>
      </c>
      <c r="D359" s="492">
        <v>0</v>
      </c>
      <c r="E359" s="492">
        <v>0</v>
      </c>
      <c r="F359" s="492">
        <v>0</v>
      </c>
      <c r="G359" s="492">
        <v>0</v>
      </c>
      <c r="H359" s="492">
        <v>0</v>
      </c>
      <c r="I359" s="492">
        <v>0</v>
      </c>
      <c r="J359" s="492">
        <v>0</v>
      </c>
      <c r="K359" s="492">
        <v>69881</v>
      </c>
      <c r="L359" s="492">
        <v>0</v>
      </c>
      <c r="M359" s="492">
        <v>0</v>
      </c>
      <c r="N359" s="492">
        <v>0</v>
      </c>
      <c r="O359" s="492">
        <v>69794.83</v>
      </c>
      <c r="P359" s="492">
        <v>0</v>
      </c>
      <c r="Q359" s="492">
        <v>0</v>
      </c>
      <c r="R359" s="492">
        <v>0</v>
      </c>
      <c r="S359" s="492">
        <v>0</v>
      </c>
      <c r="T359" s="68" t="s">
        <v>762</v>
      </c>
      <c r="U359" s="68">
        <v>139675.83000000002</v>
      </c>
      <c r="V359" s="493">
        <v>0.75968476057222811</v>
      </c>
      <c r="W359" s="68"/>
      <c r="X359" s="668">
        <v>12166663.342719998</v>
      </c>
      <c r="Y359" s="547">
        <v>18386025</v>
      </c>
      <c r="Z359" s="68">
        <f t="shared" si="60"/>
        <v>6219361.6572800018</v>
      </c>
      <c r="AA359" s="68">
        <f t="shared" si="61"/>
        <v>47247.542715228541</v>
      </c>
      <c r="AB359" s="68"/>
      <c r="AC359" s="493">
        <f>+abvfnd25!AH359</f>
        <v>148.95814408629468</v>
      </c>
      <c r="AD359" s="493">
        <f t="shared" si="62"/>
        <v>150.72971891063213</v>
      </c>
      <c r="AE359" s="494">
        <f t="shared" si="63"/>
        <v>1.7715748243374492</v>
      </c>
      <c r="AF359" s="657">
        <v>45</v>
      </c>
      <c r="AG359" s="547">
        <v>1</v>
      </c>
      <c r="AH359" s="493">
        <f t="shared" si="64"/>
        <v>150.72971891063213</v>
      </c>
      <c r="AI359" s="68"/>
      <c r="AJ359" s="68"/>
      <c r="AK359" s="458">
        <f>abvfnd25!AH359</f>
        <v>148.95814408629468</v>
      </c>
      <c r="AL359" s="455">
        <v>149.54732475666941</v>
      </c>
      <c r="AM359" s="458">
        <v>151.16453036278509</v>
      </c>
      <c r="AN359" s="458">
        <v>148.95814408629468</v>
      </c>
      <c r="AO359" s="456"/>
      <c r="AP359" s="493"/>
      <c r="AQ359" s="455"/>
      <c r="AR359" s="455"/>
      <c r="AS359" s="455"/>
      <c r="AT359" s="495">
        <f t="shared" si="65"/>
        <v>1.7715748243374492</v>
      </c>
      <c r="AU359" s="455"/>
      <c r="AV359" s="498"/>
      <c r="AW359" s="499"/>
      <c r="AX359" s="500">
        <f t="shared" si="71"/>
        <v>0</v>
      </c>
      <c r="AY359" s="458"/>
      <c r="AZ359" s="459"/>
      <c r="BA359" s="459"/>
      <c r="BB359" s="459"/>
      <c r="BC359" s="453"/>
      <c r="BE359" s="460">
        <f t="shared" si="66"/>
        <v>-196.97687147892481</v>
      </c>
      <c r="BF359" s="453">
        <v>153.02312852107519</v>
      </c>
      <c r="BG359" s="488">
        <f t="shared" si="67"/>
        <v>4.0649844347805129</v>
      </c>
      <c r="BH359" s="453">
        <v>153.02312852107519</v>
      </c>
      <c r="BI359" s="406">
        <f t="shared" si="68"/>
        <v>2.2934096104430637</v>
      </c>
      <c r="BJ359" s="653"/>
      <c r="BK359" s="453"/>
      <c r="BL359" s="453">
        <v>153.02312852107519</v>
      </c>
      <c r="BM359" s="406">
        <f t="shared" si="69"/>
        <v>4.0649844347805129</v>
      </c>
      <c r="BO359" s="453">
        <v>153.02312852107519</v>
      </c>
      <c r="BP359" s="406">
        <f t="shared" si="70"/>
        <v>2.2934096104430637</v>
      </c>
      <c r="BR359" s="454"/>
    </row>
    <row r="360" spans="1:70" ht="11.25">
      <c r="A360" s="11">
        <v>351</v>
      </c>
      <c r="B360" s="69" t="s">
        <v>442</v>
      </c>
      <c r="C360" s="11">
        <v>0</v>
      </c>
      <c r="D360" s="492">
        <v>0</v>
      </c>
      <c r="E360" s="492">
        <v>0</v>
      </c>
      <c r="F360" s="492">
        <v>0</v>
      </c>
      <c r="G360" s="492">
        <v>0</v>
      </c>
      <c r="H360" s="492">
        <v>0</v>
      </c>
      <c r="I360" s="492">
        <v>0</v>
      </c>
      <c r="J360" s="492">
        <v>0</v>
      </c>
      <c r="K360" s="492">
        <v>0</v>
      </c>
      <c r="L360" s="492">
        <v>0</v>
      </c>
      <c r="M360" s="492">
        <v>0</v>
      </c>
      <c r="N360" s="492">
        <v>0</v>
      </c>
      <c r="O360" s="492">
        <v>0</v>
      </c>
      <c r="P360" s="492">
        <v>0</v>
      </c>
      <c r="Q360" s="492">
        <v>0</v>
      </c>
      <c r="R360" s="492">
        <v>0</v>
      </c>
      <c r="S360" s="492">
        <v>0</v>
      </c>
      <c r="T360" s="68">
        <v>0</v>
      </c>
      <c r="U360" s="68">
        <v>0</v>
      </c>
      <c r="V360" s="493">
        <v>0</v>
      </c>
      <c r="W360" s="68"/>
      <c r="X360" s="668">
        <v>0</v>
      </c>
      <c r="Y360" s="547">
        <v>0</v>
      </c>
      <c r="Z360" s="68">
        <f t="shared" si="60"/>
        <v>0</v>
      </c>
      <c r="AA360" s="68">
        <f t="shared" si="61"/>
        <v>0</v>
      </c>
      <c r="AB360" s="68"/>
      <c r="AC360" s="493">
        <f>+abvfnd25!AH360</f>
        <v>0</v>
      </c>
      <c r="AD360" s="493">
        <f t="shared" si="62"/>
        <v>0</v>
      </c>
      <c r="AE360" s="494">
        <f t="shared" si="63"/>
        <v>0</v>
      </c>
      <c r="AF360" s="657">
        <v>0</v>
      </c>
      <c r="AG360" s="547" t="s">
        <v>761</v>
      </c>
      <c r="AH360" s="493">
        <f t="shared" si="64"/>
        <v>0</v>
      </c>
      <c r="AI360" s="68"/>
      <c r="AJ360" s="68"/>
      <c r="AK360" s="458">
        <f>abvfnd25!AH360</f>
        <v>0</v>
      </c>
      <c r="AL360" s="455">
        <v>0</v>
      </c>
      <c r="AM360" s="458">
        <v>0</v>
      </c>
      <c r="AN360" s="458">
        <v>0</v>
      </c>
      <c r="AO360" s="456"/>
      <c r="AP360" s="493"/>
      <c r="AQ360" s="455"/>
      <c r="AR360" s="455"/>
      <c r="AS360" s="455"/>
      <c r="AT360" s="495">
        <f t="shared" si="65"/>
        <v>0</v>
      </c>
      <c r="AU360" s="455"/>
      <c r="AV360" s="498"/>
      <c r="AW360" s="499"/>
      <c r="AX360" s="500">
        <f t="shared" si="71"/>
        <v>0</v>
      </c>
      <c r="AY360" s="458"/>
      <c r="AZ360" s="459"/>
      <c r="BA360" s="459"/>
      <c r="BB360" s="459"/>
      <c r="BC360" s="453"/>
      <c r="BE360" s="460">
        <f t="shared" si="66"/>
        <v>-351</v>
      </c>
      <c r="BF360" s="453">
        <v>0</v>
      </c>
      <c r="BG360" s="488">
        <f t="shared" si="67"/>
        <v>0</v>
      </c>
      <c r="BH360" s="453">
        <v>0</v>
      </c>
      <c r="BI360" s="406">
        <f t="shared" si="68"/>
        <v>0</v>
      </c>
      <c r="BJ360" s="653"/>
      <c r="BK360" s="453"/>
      <c r="BL360" s="453">
        <v>0</v>
      </c>
      <c r="BM360" s="406">
        <f t="shared" si="69"/>
        <v>0</v>
      </c>
      <c r="BO360" s="453">
        <v>0</v>
      </c>
      <c r="BP360" s="406">
        <f t="shared" si="70"/>
        <v>0</v>
      </c>
      <c r="BR360" s="454"/>
    </row>
    <row r="361" spans="1:70" ht="11.25">
      <c r="A361" s="11">
        <v>352</v>
      </c>
      <c r="B361" s="69" t="s">
        <v>443</v>
      </c>
      <c r="C361" s="11">
        <v>0</v>
      </c>
      <c r="D361" s="492">
        <v>0</v>
      </c>
      <c r="E361" s="492">
        <v>0</v>
      </c>
      <c r="F361" s="492">
        <v>0</v>
      </c>
      <c r="G361" s="492">
        <v>0</v>
      </c>
      <c r="H361" s="492">
        <v>0</v>
      </c>
      <c r="I361" s="492">
        <v>0</v>
      </c>
      <c r="J361" s="492">
        <v>0</v>
      </c>
      <c r="K361" s="492">
        <v>0</v>
      </c>
      <c r="L361" s="492">
        <v>0</v>
      </c>
      <c r="M361" s="492">
        <v>0</v>
      </c>
      <c r="N361" s="492">
        <v>0</v>
      </c>
      <c r="O361" s="492">
        <v>332.64</v>
      </c>
      <c r="P361" s="492">
        <v>0</v>
      </c>
      <c r="Q361" s="492">
        <v>0</v>
      </c>
      <c r="R361" s="716">
        <v>439080</v>
      </c>
      <c r="S361" s="492">
        <v>0</v>
      </c>
      <c r="T361" s="68">
        <v>0</v>
      </c>
      <c r="U361" s="668">
        <v>439412.64</v>
      </c>
      <c r="V361" s="717">
        <v>0</v>
      </c>
      <c r="W361" s="68"/>
      <c r="X361" s="668">
        <v>0</v>
      </c>
      <c r="Y361" s="547">
        <v>10000000</v>
      </c>
      <c r="Z361" s="68">
        <f t="shared" si="60"/>
        <v>10000000</v>
      </c>
      <c r="AA361" s="68">
        <f t="shared" si="61"/>
        <v>0</v>
      </c>
      <c r="AB361" s="68"/>
      <c r="AC361" s="493">
        <f>+abvfnd25!AH361</f>
        <v>0</v>
      </c>
      <c r="AD361" s="493">
        <f t="shared" si="62"/>
        <v>0</v>
      </c>
      <c r="AE361" s="494">
        <f t="shared" si="63"/>
        <v>0</v>
      </c>
      <c r="AF361" s="657">
        <v>5</v>
      </c>
      <c r="AG361" s="547">
        <v>0</v>
      </c>
      <c r="AH361" s="493">
        <f t="shared" si="64"/>
        <v>0</v>
      </c>
      <c r="AI361" s="68"/>
      <c r="AJ361" s="68"/>
      <c r="AK361" s="458">
        <f>abvfnd25!AH361</f>
        <v>0</v>
      </c>
      <c r="AL361" s="455">
        <v>0</v>
      </c>
      <c r="AM361" s="458">
        <v>0</v>
      </c>
      <c r="AN361" s="458">
        <v>0</v>
      </c>
      <c r="AO361" s="456"/>
      <c r="AP361" s="493"/>
      <c r="AQ361" s="455"/>
      <c r="AR361" s="455"/>
      <c r="AS361" s="455"/>
      <c r="AT361" s="495">
        <f t="shared" si="65"/>
        <v>0</v>
      </c>
      <c r="AU361" s="455"/>
      <c r="AV361" s="498"/>
      <c r="AW361" s="499"/>
      <c r="AX361" s="500">
        <f t="shared" si="71"/>
        <v>0</v>
      </c>
      <c r="AY361" s="458"/>
      <c r="AZ361" s="459"/>
      <c r="BA361" s="459"/>
      <c r="BB361" s="459"/>
      <c r="BC361" s="453"/>
      <c r="BE361" s="460">
        <f t="shared" si="66"/>
        <v>-352</v>
      </c>
      <c r="BF361" s="453">
        <v>0</v>
      </c>
      <c r="BG361" s="488">
        <f t="shared" si="67"/>
        <v>0</v>
      </c>
      <c r="BH361" s="453">
        <v>0</v>
      </c>
      <c r="BI361" s="406">
        <f t="shared" si="68"/>
        <v>0</v>
      </c>
      <c r="BJ361" s="653"/>
      <c r="BK361" s="453"/>
      <c r="BL361" s="453">
        <v>0</v>
      </c>
      <c r="BM361" s="406">
        <f t="shared" si="69"/>
        <v>0</v>
      </c>
      <c r="BO361" s="453">
        <v>0</v>
      </c>
      <c r="BP361" s="406">
        <f t="shared" si="70"/>
        <v>0</v>
      </c>
      <c r="BR361" s="454"/>
    </row>
    <row r="362" spans="1:70" ht="11.25">
      <c r="A362" s="11">
        <v>406</v>
      </c>
      <c r="B362" s="69" t="s">
        <v>444</v>
      </c>
      <c r="C362" s="11">
        <v>1</v>
      </c>
      <c r="D362" s="492">
        <v>0</v>
      </c>
      <c r="E362" s="492">
        <v>0</v>
      </c>
      <c r="F362" s="492">
        <v>0</v>
      </c>
      <c r="G362" s="492">
        <v>0</v>
      </c>
      <c r="H362" s="492">
        <v>0</v>
      </c>
      <c r="I362" s="492">
        <v>0</v>
      </c>
      <c r="J362" s="492">
        <v>0</v>
      </c>
      <c r="K362" s="492">
        <v>0</v>
      </c>
      <c r="L362" s="492">
        <v>142379</v>
      </c>
      <c r="M362" s="492">
        <v>0</v>
      </c>
      <c r="N362" s="492">
        <v>0</v>
      </c>
      <c r="O362" s="492">
        <v>0</v>
      </c>
      <c r="P362" s="492">
        <v>0</v>
      </c>
      <c r="Q362" s="492">
        <v>0</v>
      </c>
      <c r="R362" s="492">
        <v>0</v>
      </c>
      <c r="S362" s="492">
        <v>0</v>
      </c>
      <c r="T362" s="68" t="s">
        <v>763</v>
      </c>
      <c r="U362" s="68">
        <v>142379</v>
      </c>
      <c r="V362" s="493">
        <v>3.0268757758310416</v>
      </c>
      <c r="W362" s="68"/>
      <c r="X362" s="668">
        <v>4432463.1100000013</v>
      </c>
      <c r="Y362" s="547">
        <v>4703827</v>
      </c>
      <c r="Z362" s="68">
        <f t="shared" si="60"/>
        <v>271363.88999999873</v>
      </c>
      <c r="AA362" s="68">
        <f t="shared" si="61"/>
        <v>8213.8478507627569</v>
      </c>
      <c r="AB362" s="68"/>
      <c r="AC362" s="493">
        <f>+abvfnd25!AH362</f>
        <v>114.57832505992451</v>
      </c>
      <c r="AD362" s="493">
        <f t="shared" si="62"/>
        <v>105.93688059254343</v>
      </c>
      <c r="AE362" s="494">
        <f t="shared" si="63"/>
        <v>-8.6414444673810777</v>
      </c>
      <c r="AF362" s="657">
        <v>0</v>
      </c>
      <c r="AG362" s="547">
        <v>1</v>
      </c>
      <c r="AH362" s="493">
        <f t="shared" si="64"/>
        <v>105.93688059254343</v>
      </c>
      <c r="AI362" s="68"/>
      <c r="AJ362" s="68"/>
      <c r="AK362" s="458">
        <f>abvfnd25!AH362</f>
        <v>114.57832505992451</v>
      </c>
      <c r="AL362" s="455">
        <v>101.41537422578743</v>
      </c>
      <c r="AM362" s="458">
        <v>102.13346014867244</v>
      </c>
      <c r="AN362" s="458">
        <v>114.57832505992451</v>
      </c>
      <c r="AO362" s="456"/>
      <c r="AP362" s="493"/>
      <c r="AQ362" s="455"/>
      <c r="AR362" s="455"/>
      <c r="AS362" s="455"/>
      <c r="AT362" s="495">
        <f t="shared" si="65"/>
        <v>-8.6414444673810777</v>
      </c>
      <c r="AU362" s="455"/>
      <c r="AV362" s="498"/>
      <c r="AW362" s="499"/>
      <c r="AX362" s="500">
        <f t="shared" si="71"/>
        <v>0</v>
      </c>
      <c r="AY362" s="458"/>
      <c r="AZ362" s="459"/>
      <c r="BA362" s="459"/>
      <c r="BB362" s="459"/>
      <c r="BC362" s="453"/>
      <c r="BE362" s="460">
        <f t="shared" si="66"/>
        <v>-301.43537867635354</v>
      </c>
      <c r="BF362" s="453">
        <v>104.56462132364648</v>
      </c>
      <c r="BG362" s="488">
        <f t="shared" si="67"/>
        <v>-10.013703736278032</v>
      </c>
      <c r="BH362" s="453">
        <v>104.56462132364648</v>
      </c>
      <c r="BI362" s="406">
        <f t="shared" si="68"/>
        <v>-1.3722592688969542</v>
      </c>
      <c r="BJ362" s="653"/>
      <c r="BK362" s="453"/>
      <c r="BL362" s="453">
        <v>104.56462132364648</v>
      </c>
      <c r="BM362" s="406">
        <f t="shared" si="69"/>
        <v>-10.013703736278032</v>
      </c>
      <c r="BO362" s="453">
        <v>104.56462132364648</v>
      </c>
      <c r="BP362" s="406">
        <f t="shared" si="70"/>
        <v>-1.3722592688969542</v>
      </c>
      <c r="BR362" s="454"/>
    </row>
    <row r="363" spans="1:70" ht="11.25">
      <c r="A363" s="11">
        <v>600</v>
      </c>
      <c r="B363" s="69" t="s">
        <v>445</v>
      </c>
      <c r="C363" s="11">
        <v>1</v>
      </c>
      <c r="D363" s="492">
        <v>1655397</v>
      </c>
      <c r="E363" s="492">
        <v>140729</v>
      </c>
      <c r="F363" s="492">
        <v>9137</v>
      </c>
      <c r="G363" s="492">
        <v>46610.34</v>
      </c>
      <c r="H363" s="492">
        <v>0</v>
      </c>
      <c r="I363" s="492">
        <v>0</v>
      </c>
      <c r="J363" s="492">
        <v>2312695</v>
      </c>
      <c r="K363" s="492">
        <v>2279031</v>
      </c>
      <c r="L363" s="492">
        <v>0</v>
      </c>
      <c r="M363" s="492">
        <v>0</v>
      </c>
      <c r="N363" s="492">
        <v>0</v>
      </c>
      <c r="O363" s="492">
        <v>0</v>
      </c>
      <c r="P363" s="492">
        <v>0</v>
      </c>
      <c r="Q363" s="492">
        <v>0</v>
      </c>
      <c r="R363" s="492">
        <v>0</v>
      </c>
      <c r="S363" s="492">
        <v>0</v>
      </c>
      <c r="T363" s="68" t="s">
        <v>760</v>
      </c>
      <c r="U363" s="68">
        <v>6443599.3399999999</v>
      </c>
      <c r="V363" s="493">
        <v>6.2191801400649078</v>
      </c>
      <c r="W363" s="68"/>
      <c r="X363" s="668">
        <v>67984250.268440008</v>
      </c>
      <c r="Y363" s="547">
        <v>103608501.36</v>
      </c>
      <c r="Z363" s="68">
        <f t="shared" si="60"/>
        <v>35624251.091559991</v>
      </c>
      <c r="AA363" s="68">
        <f t="shared" si="61"/>
        <v>2215536.3489331552</v>
      </c>
      <c r="AB363" s="68"/>
      <c r="AC363" s="493">
        <f>+abvfnd25!AH363</f>
        <v>152.05264085350871</v>
      </c>
      <c r="AD363" s="493">
        <f t="shared" si="62"/>
        <v>149.14184478126987</v>
      </c>
      <c r="AE363" s="494">
        <f t="shared" si="63"/>
        <v>-2.9107960722388384</v>
      </c>
      <c r="AF363" s="657">
        <v>30</v>
      </c>
      <c r="AG363" s="547">
        <v>1</v>
      </c>
      <c r="AH363" s="493">
        <f t="shared" si="64"/>
        <v>149.14184478126987</v>
      </c>
      <c r="AI363" s="68"/>
      <c r="AJ363" s="68"/>
      <c r="AK363" s="458">
        <f>abvfnd25!AH363</f>
        <v>152.05264085350871</v>
      </c>
      <c r="AL363" s="455">
        <v>152.02192621957235</v>
      </c>
      <c r="AM363" s="458">
        <v>151.11190218117909</v>
      </c>
      <c r="AN363" s="458">
        <v>152.05264085350871</v>
      </c>
      <c r="AO363" s="456"/>
      <c r="AP363" s="493"/>
      <c r="AQ363" s="455"/>
      <c r="AR363" s="455"/>
      <c r="AS363" s="455"/>
      <c r="AT363" s="495">
        <f t="shared" si="65"/>
        <v>-2.9107960722388384</v>
      </c>
      <c r="AU363" s="455"/>
      <c r="AV363" s="498"/>
      <c r="AW363" s="499"/>
      <c r="AX363" s="500">
        <f t="shared" si="71"/>
        <v>0</v>
      </c>
      <c r="AY363" s="458"/>
      <c r="AZ363" s="459"/>
      <c r="BA363" s="459"/>
      <c r="BB363" s="459"/>
      <c r="BC363" s="453" t="s">
        <v>20</v>
      </c>
      <c r="BE363" s="460">
        <f t="shared" si="66"/>
        <v>-456.94460740730108</v>
      </c>
      <c r="BF363" s="453">
        <v>143.05539259269889</v>
      </c>
      <c r="BG363" s="488">
        <f t="shared" si="67"/>
        <v>-8.9972482608098119</v>
      </c>
      <c r="BH363" s="453">
        <v>143.05539259269889</v>
      </c>
      <c r="BI363" s="406">
        <f t="shared" si="68"/>
        <v>-6.0864521885709735</v>
      </c>
      <c r="BJ363" s="653"/>
      <c r="BK363" s="453"/>
      <c r="BL363" s="453">
        <v>143.05539259269889</v>
      </c>
      <c r="BM363" s="406">
        <f t="shared" si="69"/>
        <v>-8.9972482608098119</v>
      </c>
      <c r="BO363" s="453">
        <v>143.05539259269889</v>
      </c>
      <c r="BP363" s="406">
        <f t="shared" si="70"/>
        <v>-6.0864521885709735</v>
      </c>
      <c r="BR363" s="454"/>
    </row>
    <row r="364" spans="1:70" ht="11.25">
      <c r="A364" s="11">
        <v>603</v>
      </c>
      <c r="B364" s="69" t="s">
        <v>446</v>
      </c>
      <c r="C364" s="11">
        <v>1</v>
      </c>
      <c r="D364" s="492">
        <v>1240000</v>
      </c>
      <c r="E364" s="492">
        <v>8254</v>
      </c>
      <c r="F364" s="492">
        <v>254313</v>
      </c>
      <c r="G364" s="492">
        <v>96006</v>
      </c>
      <c r="H364" s="492">
        <v>0</v>
      </c>
      <c r="I364" s="492">
        <v>0</v>
      </c>
      <c r="J364" s="492">
        <v>600000</v>
      </c>
      <c r="K364" s="492">
        <v>0</v>
      </c>
      <c r="L364" s="492">
        <v>0</v>
      </c>
      <c r="M364" s="492">
        <v>0</v>
      </c>
      <c r="N364" s="492">
        <v>0</v>
      </c>
      <c r="O364" s="492">
        <v>0</v>
      </c>
      <c r="P364" s="492">
        <v>0</v>
      </c>
      <c r="Q364" s="492">
        <v>0</v>
      </c>
      <c r="R364" s="492">
        <v>0</v>
      </c>
      <c r="S364" s="492">
        <v>0</v>
      </c>
      <c r="T364" s="68" t="s">
        <v>760</v>
      </c>
      <c r="U364" s="68">
        <v>2198573</v>
      </c>
      <c r="V364" s="493">
        <v>10.26839835699592</v>
      </c>
      <c r="W364" s="68"/>
      <c r="X364" s="668">
        <v>19020586.490000002</v>
      </c>
      <c r="Y364" s="547">
        <v>21411060.649999999</v>
      </c>
      <c r="Z364" s="68">
        <f t="shared" si="60"/>
        <v>2390474.1599999964</v>
      </c>
      <c r="AA364" s="68">
        <f t="shared" si="61"/>
        <v>245463.40936985167</v>
      </c>
      <c r="AB364" s="68"/>
      <c r="AC364" s="493">
        <f>+abvfnd25!AH364</f>
        <v>110.65667008354116</v>
      </c>
      <c r="AD364" s="493">
        <f t="shared" si="62"/>
        <v>111.27731130561025</v>
      </c>
      <c r="AE364" s="494">
        <f t="shared" si="63"/>
        <v>0.62064122206909644</v>
      </c>
      <c r="AF364" s="657">
        <v>72</v>
      </c>
      <c r="AG364" s="547">
        <v>1</v>
      </c>
      <c r="AH364" s="493">
        <f t="shared" si="64"/>
        <v>111.27731130561025</v>
      </c>
      <c r="AI364" s="68"/>
      <c r="AJ364" s="68"/>
      <c r="AK364" s="458">
        <f>abvfnd25!AH364</f>
        <v>110.65667008354116</v>
      </c>
      <c r="AL364" s="455">
        <v>110.48745561255838</v>
      </c>
      <c r="AM364" s="458">
        <v>109.78666099218965</v>
      </c>
      <c r="AN364" s="458">
        <v>110.65667008354116</v>
      </c>
      <c r="AO364" s="456"/>
      <c r="AP364" s="493"/>
      <c r="AQ364" s="455"/>
      <c r="AR364" s="455"/>
      <c r="AS364" s="455"/>
      <c r="AT364" s="495">
        <f t="shared" si="65"/>
        <v>0.62064122206909644</v>
      </c>
      <c r="AU364" s="455"/>
      <c r="AV364" s="498"/>
      <c r="AW364" s="499"/>
      <c r="AX364" s="500">
        <f t="shared" si="71"/>
        <v>0</v>
      </c>
      <c r="AY364" s="458"/>
      <c r="AZ364" s="459"/>
      <c r="BA364" s="459"/>
      <c r="BB364" s="459"/>
      <c r="BC364" s="453" t="s">
        <v>447</v>
      </c>
      <c r="BE364" s="460">
        <f t="shared" si="66"/>
        <v>-490.0380370987657</v>
      </c>
      <c r="BF364" s="453">
        <v>112.9619629012343</v>
      </c>
      <c r="BG364" s="488">
        <f t="shared" si="67"/>
        <v>2.3052928176931431</v>
      </c>
      <c r="BH364" s="453">
        <v>112.9619629012343</v>
      </c>
      <c r="BI364" s="406">
        <f t="shared" si="68"/>
        <v>1.6846515956240466</v>
      </c>
      <c r="BJ364" s="653"/>
      <c r="BK364" s="453"/>
      <c r="BL364" s="453">
        <v>112.9619629012343</v>
      </c>
      <c r="BM364" s="406">
        <f t="shared" si="69"/>
        <v>2.3052928176931431</v>
      </c>
      <c r="BO364" s="453">
        <v>112.9619629012343</v>
      </c>
      <c r="BP364" s="406">
        <f t="shared" si="70"/>
        <v>1.6846515956240466</v>
      </c>
      <c r="BR364" s="454"/>
    </row>
    <row r="365" spans="1:70" ht="11.25">
      <c r="A365" s="11">
        <v>605</v>
      </c>
      <c r="B365" s="69" t="s">
        <v>448</v>
      </c>
      <c r="C365" s="11">
        <v>1</v>
      </c>
      <c r="D365" s="492">
        <v>2198915</v>
      </c>
      <c r="E365" s="492">
        <v>60000</v>
      </c>
      <c r="F365" s="492">
        <v>117800</v>
      </c>
      <c r="G365" s="492">
        <v>191391</v>
      </c>
      <c r="H365" s="492">
        <v>0</v>
      </c>
      <c r="I365" s="492">
        <v>0</v>
      </c>
      <c r="J365" s="492">
        <v>380941</v>
      </c>
      <c r="K365" s="492">
        <v>180000</v>
      </c>
      <c r="L365" s="492">
        <v>0</v>
      </c>
      <c r="M365" s="492">
        <v>0</v>
      </c>
      <c r="N365" s="492">
        <v>0</v>
      </c>
      <c r="O365" s="492">
        <v>0</v>
      </c>
      <c r="P365" s="492">
        <v>0</v>
      </c>
      <c r="Q365" s="492">
        <v>0</v>
      </c>
      <c r="R365" s="492">
        <v>0</v>
      </c>
      <c r="S365" s="492">
        <v>0</v>
      </c>
      <c r="T365" s="68" t="s">
        <v>760</v>
      </c>
      <c r="U365" s="68">
        <v>3129047</v>
      </c>
      <c r="V365" s="493">
        <v>8.9890066780690248</v>
      </c>
      <c r="W365" s="68"/>
      <c r="X365" s="668">
        <v>18849215.560000006</v>
      </c>
      <c r="Y365" s="547">
        <v>34809708.258801371</v>
      </c>
      <c r="Z365" s="68">
        <f t="shared" si="60"/>
        <v>15960492.698801365</v>
      </c>
      <c r="AA365" s="68">
        <f t="shared" si="61"/>
        <v>1434689.7545479739</v>
      </c>
      <c r="AB365" s="68"/>
      <c r="AC365" s="493">
        <f>+abvfnd25!AH365</f>
        <v>182.76751536667447</v>
      </c>
      <c r="AD365" s="493">
        <f t="shared" si="62"/>
        <v>177.06316954154133</v>
      </c>
      <c r="AE365" s="494">
        <f t="shared" si="63"/>
        <v>-5.7043458251331458</v>
      </c>
      <c r="AF365" s="657">
        <v>97</v>
      </c>
      <c r="AG365" s="547">
        <v>1</v>
      </c>
      <c r="AH365" s="493">
        <f t="shared" si="64"/>
        <v>177.06316954154133</v>
      </c>
      <c r="AI365" s="68"/>
      <c r="AJ365" s="68"/>
      <c r="AK365" s="458">
        <f>abvfnd25!AH365</f>
        <v>182.76751536667447</v>
      </c>
      <c r="AL365" s="455">
        <v>182.205850148743</v>
      </c>
      <c r="AM365" s="458">
        <v>178.48033475021634</v>
      </c>
      <c r="AN365" s="458">
        <v>182.76751536667447</v>
      </c>
      <c r="AO365" s="456"/>
      <c r="AP365" s="493"/>
      <c r="AQ365" s="455"/>
      <c r="AR365" s="455"/>
      <c r="AS365" s="455"/>
      <c r="AT365" s="495">
        <f t="shared" si="65"/>
        <v>-5.7043458251331458</v>
      </c>
      <c r="AU365" s="455"/>
      <c r="AV365" s="498"/>
      <c r="AW365" s="499"/>
      <c r="AX365" s="500">
        <f t="shared" si="71"/>
        <v>0</v>
      </c>
      <c r="AY365" s="458"/>
      <c r="AZ365" s="459"/>
      <c r="BA365" s="459"/>
      <c r="BB365" s="459"/>
      <c r="BC365" s="453"/>
      <c r="BE365" s="460">
        <f t="shared" si="66"/>
        <v>-441.37768557281044</v>
      </c>
      <c r="BF365" s="453">
        <v>163.62231442718956</v>
      </c>
      <c r="BG365" s="488">
        <f t="shared" si="67"/>
        <v>-19.145200939484909</v>
      </c>
      <c r="BH365" s="453">
        <v>163.62231442718956</v>
      </c>
      <c r="BI365" s="406">
        <f t="shared" si="68"/>
        <v>-13.440855114351763</v>
      </c>
      <c r="BJ365" s="653"/>
      <c r="BK365" s="453"/>
      <c r="BL365" s="453">
        <v>163.62231442718956</v>
      </c>
      <c r="BM365" s="406">
        <f t="shared" si="69"/>
        <v>-19.145200939484909</v>
      </c>
      <c r="BO365" s="453">
        <v>163.62231442718956</v>
      </c>
      <c r="BP365" s="406">
        <f t="shared" si="70"/>
        <v>-13.440855114351763</v>
      </c>
      <c r="BR365" s="454"/>
    </row>
    <row r="366" spans="1:70" ht="11.25">
      <c r="A366" s="11">
        <v>610</v>
      </c>
      <c r="B366" s="69" t="s">
        <v>449</v>
      </c>
      <c r="C366" s="11">
        <v>1</v>
      </c>
      <c r="D366" s="492">
        <v>638000</v>
      </c>
      <c r="E366" s="492">
        <v>0</v>
      </c>
      <c r="F366" s="492">
        <v>47615</v>
      </c>
      <c r="G366" s="492">
        <v>22718.080000000002</v>
      </c>
      <c r="H366" s="492">
        <v>0</v>
      </c>
      <c r="I366" s="492">
        <v>0</v>
      </c>
      <c r="J366" s="492">
        <v>320000</v>
      </c>
      <c r="K366" s="492">
        <v>315000</v>
      </c>
      <c r="L366" s="492">
        <v>0</v>
      </c>
      <c r="M366" s="492">
        <v>0</v>
      </c>
      <c r="N366" s="492">
        <v>0</v>
      </c>
      <c r="O366" s="492">
        <v>0</v>
      </c>
      <c r="P366" s="492">
        <v>0</v>
      </c>
      <c r="Q366" s="492">
        <v>0</v>
      </c>
      <c r="R366" s="492">
        <v>0</v>
      </c>
      <c r="S366" s="492">
        <v>0</v>
      </c>
      <c r="T366" s="68" t="s">
        <v>762</v>
      </c>
      <c r="U366" s="68">
        <v>1343333.08</v>
      </c>
      <c r="V366" s="493">
        <v>3.7566533905845247</v>
      </c>
      <c r="W366" s="68"/>
      <c r="X366" s="668">
        <v>30580474.560000002</v>
      </c>
      <c r="Y366" s="547">
        <v>35758770.914741784</v>
      </c>
      <c r="Z366" s="68">
        <f t="shared" si="60"/>
        <v>5178296.3547417819</v>
      </c>
      <c r="AA366" s="68">
        <f t="shared" si="61"/>
        <v>194530.64558492199</v>
      </c>
      <c r="AB366" s="68"/>
      <c r="AC366" s="493">
        <f>+abvfnd25!AH366</f>
        <v>115.83023499484035</v>
      </c>
      <c r="AD366" s="493">
        <f t="shared" si="62"/>
        <v>116.29721507224662</v>
      </c>
      <c r="AE366" s="494">
        <f t="shared" si="63"/>
        <v>0.46698007740626224</v>
      </c>
      <c r="AF366" s="657">
        <v>16</v>
      </c>
      <c r="AG366" s="547">
        <v>1</v>
      </c>
      <c r="AH366" s="493">
        <f t="shared" si="64"/>
        <v>116.29721507224662</v>
      </c>
      <c r="AI366" s="68"/>
      <c r="AJ366" s="68"/>
      <c r="AK366" s="458">
        <f>abvfnd25!AH366</f>
        <v>115.83023499484035</v>
      </c>
      <c r="AL366" s="455">
        <v>116.37370612812035</v>
      </c>
      <c r="AM366" s="458">
        <v>114.83488120020316</v>
      </c>
      <c r="AN366" s="458">
        <v>115.83023499484035</v>
      </c>
      <c r="AO366" s="456"/>
      <c r="AP366" s="493"/>
      <c r="AQ366" s="455"/>
      <c r="AR366" s="455"/>
      <c r="AS366" s="455"/>
      <c r="AT366" s="495">
        <f t="shared" si="65"/>
        <v>0.46698007740626224</v>
      </c>
      <c r="AU366" s="455"/>
      <c r="AV366" s="498"/>
      <c r="AW366" s="499"/>
      <c r="AX366" s="500">
        <f t="shared" si="71"/>
        <v>0</v>
      </c>
      <c r="AY366" s="458"/>
      <c r="AZ366" s="459"/>
      <c r="BA366" s="459"/>
      <c r="BB366" s="459"/>
      <c r="BC366" s="453"/>
      <c r="BE366" s="460">
        <f t="shared" si="66"/>
        <v>-497.06171481020016</v>
      </c>
      <c r="BF366" s="453">
        <v>112.93828518979983</v>
      </c>
      <c r="BG366" s="488">
        <f t="shared" si="67"/>
        <v>-2.8919498050405252</v>
      </c>
      <c r="BH366" s="453">
        <v>112.93828518979983</v>
      </c>
      <c r="BI366" s="406">
        <f t="shared" si="68"/>
        <v>-3.3589298824467875</v>
      </c>
      <c r="BJ366" s="653"/>
      <c r="BK366" s="453"/>
      <c r="BL366" s="453">
        <v>112.93828518979983</v>
      </c>
      <c r="BM366" s="406">
        <f t="shared" si="69"/>
        <v>-2.8919498050405252</v>
      </c>
      <c r="BO366" s="453">
        <v>112.93828518979983</v>
      </c>
      <c r="BP366" s="406">
        <f t="shared" si="70"/>
        <v>-3.3589298824467875</v>
      </c>
      <c r="BR366" s="454"/>
    </row>
    <row r="367" spans="1:70" ht="11.25">
      <c r="A367" s="11">
        <v>615</v>
      </c>
      <c r="B367" s="69" t="s">
        <v>450</v>
      </c>
      <c r="C367" s="11">
        <v>1</v>
      </c>
      <c r="D367" s="492">
        <v>1274889</v>
      </c>
      <c r="E367" s="492">
        <v>0</v>
      </c>
      <c r="F367" s="492">
        <v>397531</v>
      </c>
      <c r="G367" s="492">
        <v>6207.04</v>
      </c>
      <c r="H367" s="492">
        <v>0</v>
      </c>
      <c r="I367" s="492">
        <v>0</v>
      </c>
      <c r="J367" s="492">
        <v>802263</v>
      </c>
      <c r="K367" s="492">
        <v>151756</v>
      </c>
      <c r="L367" s="492">
        <v>0</v>
      </c>
      <c r="M367" s="492">
        <v>0</v>
      </c>
      <c r="N367" s="492">
        <v>0</v>
      </c>
      <c r="O367" s="492">
        <v>0</v>
      </c>
      <c r="P367" s="492">
        <v>0</v>
      </c>
      <c r="Q367" s="492">
        <v>0</v>
      </c>
      <c r="R367" s="492">
        <v>0</v>
      </c>
      <c r="S367" s="492">
        <v>0</v>
      </c>
      <c r="T367" s="68" t="s">
        <v>760</v>
      </c>
      <c r="U367" s="68">
        <v>2632646.04</v>
      </c>
      <c r="V367" s="493">
        <v>8.2530578010739042</v>
      </c>
      <c r="W367" s="68"/>
      <c r="X367" s="668">
        <v>30499121.049999993</v>
      </c>
      <c r="Y367" s="547">
        <v>31899037.949999999</v>
      </c>
      <c r="Z367" s="68">
        <f t="shared" si="60"/>
        <v>1399916.900000006</v>
      </c>
      <c r="AA367" s="68">
        <f t="shared" si="61"/>
        <v>115535.95092400246</v>
      </c>
      <c r="AB367" s="68"/>
      <c r="AC367" s="493">
        <f>+abvfnd25!AH367</f>
        <v>107.379669833205</v>
      </c>
      <c r="AD367" s="493">
        <f t="shared" si="62"/>
        <v>104.21120643762292</v>
      </c>
      <c r="AE367" s="494">
        <f t="shared" si="63"/>
        <v>-3.16846339558208</v>
      </c>
      <c r="AF367" s="657">
        <v>3</v>
      </c>
      <c r="AG367" s="547">
        <v>1</v>
      </c>
      <c r="AH367" s="493">
        <f t="shared" si="64"/>
        <v>104.21120643762292</v>
      </c>
      <c r="AI367" s="68"/>
      <c r="AJ367" s="68"/>
      <c r="AK367" s="458">
        <f>abvfnd25!AH367</f>
        <v>107.379669833205</v>
      </c>
      <c r="AL367" s="455">
        <v>107.84736523075851</v>
      </c>
      <c r="AM367" s="458">
        <v>104.46209297419576</v>
      </c>
      <c r="AN367" s="458">
        <v>107.379669833205</v>
      </c>
      <c r="AO367" s="456"/>
      <c r="AP367" s="493"/>
      <c r="AQ367" s="455"/>
      <c r="AR367" s="455"/>
      <c r="AS367" s="455"/>
      <c r="AT367" s="495">
        <f t="shared" si="65"/>
        <v>-3.16846339558208</v>
      </c>
      <c r="AU367" s="455"/>
      <c r="AV367" s="498"/>
      <c r="AW367" s="499"/>
      <c r="AX367" s="500">
        <f t="shared" si="71"/>
        <v>0</v>
      </c>
      <c r="AY367" s="458"/>
      <c r="AZ367" s="459"/>
      <c r="BA367" s="459"/>
      <c r="BB367" s="459"/>
      <c r="BC367" s="453"/>
      <c r="BE367" s="460">
        <f t="shared" si="66"/>
        <v>-514.57443675160289</v>
      </c>
      <c r="BF367" s="453">
        <v>100.42556324839715</v>
      </c>
      <c r="BG367" s="488">
        <f t="shared" si="67"/>
        <v>-6.954106584807846</v>
      </c>
      <c r="BH367" s="453">
        <v>100.42556324839715</v>
      </c>
      <c r="BI367" s="406">
        <f t="shared" si="68"/>
        <v>-3.785643189225766</v>
      </c>
      <c r="BJ367" s="653"/>
      <c r="BK367" s="453"/>
      <c r="BL367" s="453">
        <v>100.42556324839715</v>
      </c>
      <c r="BM367" s="406">
        <f t="shared" si="69"/>
        <v>-6.954106584807846</v>
      </c>
      <c r="BO367" s="453">
        <v>100.42556324839715</v>
      </c>
      <c r="BP367" s="406">
        <f t="shared" si="70"/>
        <v>-3.785643189225766</v>
      </c>
      <c r="BR367" s="454"/>
    </row>
    <row r="368" spans="1:70" ht="11.25">
      <c r="A368" s="11">
        <v>616</v>
      </c>
      <c r="B368" s="69" t="s">
        <v>451</v>
      </c>
      <c r="C368" s="11">
        <v>1</v>
      </c>
      <c r="D368" s="492">
        <v>260898</v>
      </c>
      <c r="E368" s="492">
        <v>35000</v>
      </c>
      <c r="F368" s="492">
        <v>125259</v>
      </c>
      <c r="G368" s="492">
        <v>73415.37</v>
      </c>
      <c r="H368" s="492">
        <v>0</v>
      </c>
      <c r="I368" s="492">
        <v>1000</v>
      </c>
      <c r="J368" s="492">
        <v>1369414</v>
      </c>
      <c r="K368" s="492">
        <v>995726</v>
      </c>
      <c r="L368" s="492">
        <v>0</v>
      </c>
      <c r="M368" s="492">
        <v>0</v>
      </c>
      <c r="N368" s="492">
        <v>0</v>
      </c>
      <c r="O368" s="492">
        <v>0</v>
      </c>
      <c r="P368" s="492">
        <v>0</v>
      </c>
      <c r="Q368" s="492">
        <v>0</v>
      </c>
      <c r="R368" s="492">
        <v>0</v>
      </c>
      <c r="S368" s="492">
        <v>0</v>
      </c>
      <c r="T368" s="68" t="s">
        <v>760</v>
      </c>
      <c r="U368" s="68">
        <v>2860712.37</v>
      </c>
      <c r="V368" s="493">
        <v>9.3420144981553417</v>
      </c>
      <c r="W368" s="68"/>
      <c r="X368" s="668">
        <v>25842986.010000002</v>
      </c>
      <c r="Y368" s="547">
        <v>30622007.390000001</v>
      </c>
      <c r="Z368" s="68">
        <f t="shared" si="60"/>
        <v>4779021.379999999</v>
      </c>
      <c r="AA368" s="68">
        <f t="shared" si="61"/>
        <v>446456.87018954341</v>
      </c>
      <c r="AB368" s="68"/>
      <c r="AC368" s="493">
        <f>+abvfnd25!AH368</f>
        <v>121.77403839399361</v>
      </c>
      <c r="AD368" s="493">
        <f t="shared" si="62"/>
        <v>116.76495319903806</v>
      </c>
      <c r="AE368" s="494">
        <f t="shared" si="63"/>
        <v>-5.0090851949555457</v>
      </c>
      <c r="AF368" s="657">
        <v>60</v>
      </c>
      <c r="AG368" s="547">
        <v>1</v>
      </c>
      <c r="AH368" s="493">
        <f t="shared" si="64"/>
        <v>116.76495319903806</v>
      </c>
      <c r="AI368" s="68"/>
      <c r="AJ368" s="68"/>
      <c r="AK368" s="458">
        <f>abvfnd25!AH368</f>
        <v>121.77403839399361</v>
      </c>
      <c r="AL368" s="455">
        <v>121.83894874993931</v>
      </c>
      <c r="AM368" s="458">
        <v>115.91029022770036</v>
      </c>
      <c r="AN368" s="458">
        <v>121.77403839399361</v>
      </c>
      <c r="AO368" s="456"/>
      <c r="AP368" s="493"/>
      <c r="AQ368" s="455"/>
      <c r="AR368" s="455"/>
      <c r="AS368" s="455"/>
      <c r="AT368" s="495">
        <f t="shared" si="65"/>
        <v>-5.0090851949555457</v>
      </c>
      <c r="AU368" s="455"/>
      <c r="AV368" s="498"/>
      <c r="AW368" s="499"/>
      <c r="AX368" s="500">
        <f t="shared" si="71"/>
        <v>0</v>
      </c>
      <c r="AY368" s="458"/>
      <c r="AZ368" s="459"/>
      <c r="BA368" s="459"/>
      <c r="BB368" s="459"/>
      <c r="BC368" s="453" t="s">
        <v>55</v>
      </c>
      <c r="BE368" s="460">
        <f t="shared" si="66"/>
        <v>-497.01209535356276</v>
      </c>
      <c r="BF368" s="453">
        <v>118.98790464643724</v>
      </c>
      <c r="BG368" s="488">
        <f t="shared" si="67"/>
        <v>-2.786133747556363</v>
      </c>
      <c r="BH368" s="453">
        <v>118.98790464643724</v>
      </c>
      <c r="BI368" s="406">
        <f t="shared" si="68"/>
        <v>2.2229514473991827</v>
      </c>
      <c r="BJ368" s="653"/>
      <c r="BK368" s="453"/>
      <c r="BL368" s="453">
        <v>118.98790464643724</v>
      </c>
      <c r="BM368" s="406">
        <f t="shared" si="69"/>
        <v>-2.786133747556363</v>
      </c>
      <c r="BO368" s="453">
        <v>118.98790464643724</v>
      </c>
      <c r="BP368" s="406">
        <f t="shared" si="70"/>
        <v>2.2229514473991827</v>
      </c>
      <c r="BR368" s="454"/>
    </row>
    <row r="369" spans="1:70" s="406" customFormat="1" ht="11.25">
      <c r="A369" s="11">
        <v>618</v>
      </c>
      <c r="B369" s="69" t="s">
        <v>452</v>
      </c>
      <c r="C369" s="11">
        <v>1</v>
      </c>
      <c r="D369" s="492">
        <v>1972423</v>
      </c>
      <c r="E369" s="492">
        <v>0</v>
      </c>
      <c r="F369" s="492">
        <v>53350</v>
      </c>
      <c r="G369" s="492">
        <v>0</v>
      </c>
      <c r="H369" s="492">
        <v>0</v>
      </c>
      <c r="I369" s="492">
        <v>0</v>
      </c>
      <c r="J369" s="492">
        <v>1350000</v>
      </c>
      <c r="K369" s="492">
        <v>0</v>
      </c>
      <c r="L369" s="492">
        <v>0</v>
      </c>
      <c r="M369" s="492">
        <v>0</v>
      </c>
      <c r="N369" s="492">
        <v>0</v>
      </c>
      <c r="O369" s="492">
        <v>0</v>
      </c>
      <c r="P369" s="492">
        <v>0</v>
      </c>
      <c r="Q369" s="492">
        <v>0</v>
      </c>
      <c r="R369" s="492">
        <v>0</v>
      </c>
      <c r="S369" s="492">
        <v>0</v>
      </c>
      <c r="T369" s="68" t="s">
        <v>760</v>
      </c>
      <c r="U369" s="68">
        <v>3375773</v>
      </c>
      <c r="V369" s="493">
        <v>10.750394780946399</v>
      </c>
      <c r="W369" s="68"/>
      <c r="X369" s="668">
        <v>15467725.129845321</v>
      </c>
      <c r="Y369" s="547">
        <v>31401386.35636986</v>
      </c>
      <c r="Z369" s="68">
        <f t="shared" si="60"/>
        <v>15933661.226524539</v>
      </c>
      <c r="AA369" s="68">
        <f t="shared" si="61"/>
        <v>1712931.4849099743</v>
      </c>
      <c r="AB369" s="68"/>
      <c r="AC369" s="493">
        <f>+abvfnd25!AH369</f>
        <v>184.65863198993864</v>
      </c>
      <c r="AD369" s="493">
        <f t="shared" si="62"/>
        <v>191.93808153582552</v>
      </c>
      <c r="AE369" s="494">
        <f t="shared" si="63"/>
        <v>7.2794495458868766</v>
      </c>
      <c r="AF369" s="657">
        <v>0</v>
      </c>
      <c r="AG369" s="547">
        <v>1</v>
      </c>
      <c r="AH369" s="493">
        <f t="shared" si="64"/>
        <v>191.93808153582552</v>
      </c>
      <c r="AI369" s="68"/>
      <c r="AJ369" s="68"/>
      <c r="AK369" s="458">
        <f>abvfnd25!AH369</f>
        <v>184.65863198993864</v>
      </c>
      <c r="AL369" s="455">
        <v>184.79128943094261</v>
      </c>
      <c r="AM369" s="458">
        <v>186.67403628628944</v>
      </c>
      <c r="AN369" s="458">
        <v>184.65863198993864</v>
      </c>
      <c r="AO369" s="456"/>
      <c r="AP369" s="493"/>
      <c r="AQ369" s="455"/>
      <c r="AR369" s="455"/>
      <c r="AS369" s="455"/>
      <c r="AT369" s="495">
        <f t="shared" si="65"/>
        <v>7.2794495458868766</v>
      </c>
      <c r="AU369" s="455"/>
      <c r="AV369" s="498"/>
      <c r="AW369" s="499"/>
      <c r="AX369" s="500">
        <f t="shared" si="71"/>
        <v>0</v>
      </c>
      <c r="AY369" s="458"/>
      <c r="AZ369" s="459"/>
      <c r="BA369" s="459"/>
      <c r="BB369" s="459"/>
      <c r="BC369" s="453"/>
      <c r="BE369" s="460">
        <f t="shared" si="66"/>
        <v>-416.39258954625689</v>
      </c>
      <c r="BF369" s="453">
        <v>201.60741045374309</v>
      </c>
      <c r="BG369" s="488">
        <f t="shared" si="67"/>
        <v>16.948778463804445</v>
      </c>
      <c r="BH369" s="453">
        <v>201.60741045374309</v>
      </c>
      <c r="BI369" s="406">
        <f t="shared" si="68"/>
        <v>9.6693289179175679</v>
      </c>
      <c r="BJ369" s="653"/>
      <c r="BK369" s="453"/>
      <c r="BL369" s="453">
        <v>201.60741045374309</v>
      </c>
      <c r="BM369" s="406">
        <f t="shared" si="69"/>
        <v>16.948778463804445</v>
      </c>
      <c r="BO369" s="453">
        <v>201.60741045374309</v>
      </c>
      <c r="BP369" s="406">
        <f t="shared" si="70"/>
        <v>9.6693289179175679</v>
      </c>
      <c r="BR369" s="454"/>
    </row>
    <row r="370" spans="1:70" s="406" customFormat="1" ht="11.25">
      <c r="A370" s="11">
        <v>620</v>
      </c>
      <c r="B370" s="69" t="s">
        <v>453</v>
      </c>
      <c r="C370" s="11">
        <v>1</v>
      </c>
      <c r="D370" s="492">
        <v>445583</v>
      </c>
      <c r="E370" s="492">
        <v>2619</v>
      </c>
      <c r="F370" s="492">
        <v>29849</v>
      </c>
      <c r="G370" s="492">
        <v>18478.39</v>
      </c>
      <c r="H370" s="492">
        <v>0</v>
      </c>
      <c r="I370" s="492">
        <v>0</v>
      </c>
      <c r="J370" s="492">
        <v>366104</v>
      </c>
      <c r="K370" s="492">
        <v>431599</v>
      </c>
      <c r="L370" s="492">
        <v>0</v>
      </c>
      <c r="M370" s="492">
        <v>0</v>
      </c>
      <c r="N370" s="492">
        <v>0</v>
      </c>
      <c r="O370" s="492">
        <v>0</v>
      </c>
      <c r="P370" s="492">
        <v>0</v>
      </c>
      <c r="Q370" s="492">
        <v>0</v>
      </c>
      <c r="R370" s="492">
        <v>0</v>
      </c>
      <c r="S370" s="492">
        <v>0</v>
      </c>
      <c r="T370" s="68" t="s">
        <v>762</v>
      </c>
      <c r="U370" s="68">
        <v>1294232.3900000001</v>
      </c>
      <c r="V370" s="493">
        <v>5.5989047760779291</v>
      </c>
      <c r="W370" s="68"/>
      <c r="X370" s="668">
        <v>14031141.919999998</v>
      </c>
      <c r="Y370" s="547">
        <v>23115813.57</v>
      </c>
      <c r="Z370" s="68">
        <f t="shared" si="60"/>
        <v>9084671.6500000022</v>
      </c>
      <c r="AA370" s="68">
        <f t="shared" si="61"/>
        <v>508642.11490284774</v>
      </c>
      <c r="AB370" s="68"/>
      <c r="AC370" s="493">
        <f>+abvfnd25!AH370</f>
        <v>166.68765192702608</v>
      </c>
      <c r="AD370" s="493">
        <f t="shared" si="62"/>
        <v>161.12139399625684</v>
      </c>
      <c r="AE370" s="494">
        <f t="shared" si="63"/>
        <v>-5.5662579307692397</v>
      </c>
      <c r="AF370" s="657">
        <v>9</v>
      </c>
      <c r="AG370" s="547">
        <v>1</v>
      </c>
      <c r="AH370" s="493">
        <f t="shared" si="64"/>
        <v>161.12139399625684</v>
      </c>
      <c r="AI370" s="68"/>
      <c r="AJ370" s="68"/>
      <c r="AK370" s="458">
        <f>abvfnd25!AH370</f>
        <v>166.68765192702608</v>
      </c>
      <c r="AL370" s="455">
        <v>164.32560010709253</v>
      </c>
      <c r="AM370" s="458">
        <v>165.60459185973991</v>
      </c>
      <c r="AN370" s="458">
        <v>166.68765192702608</v>
      </c>
      <c r="AO370" s="456"/>
      <c r="AP370" s="493"/>
      <c r="AQ370" s="455"/>
      <c r="AR370" s="455"/>
      <c r="AS370" s="455"/>
      <c r="AT370" s="495">
        <f t="shared" si="65"/>
        <v>-5.5662579307692397</v>
      </c>
      <c r="AU370" s="455"/>
      <c r="AV370" s="498"/>
      <c r="AW370" s="499"/>
      <c r="AX370" s="500">
        <f t="shared" si="71"/>
        <v>0</v>
      </c>
      <c r="AY370" s="458"/>
      <c r="AZ370" s="459"/>
      <c r="BA370" s="459"/>
      <c r="BB370" s="459"/>
      <c r="BC370" s="453" t="s">
        <v>74</v>
      </c>
      <c r="BE370" s="460">
        <f t="shared" si="66"/>
        <v>-455.67439989290745</v>
      </c>
      <c r="BF370" s="453">
        <v>164.32560010709253</v>
      </c>
      <c r="BG370" s="488">
        <f t="shared" si="67"/>
        <v>-2.362051819933555</v>
      </c>
      <c r="BH370" s="453">
        <v>164.32560010709253</v>
      </c>
      <c r="BI370" s="406">
        <f t="shared" si="68"/>
        <v>3.2042061108356847</v>
      </c>
      <c r="BJ370" s="653"/>
      <c r="BK370" s="453"/>
      <c r="BL370" s="453">
        <v>164.32560010709253</v>
      </c>
      <c r="BM370" s="406">
        <f t="shared" si="69"/>
        <v>-2.362051819933555</v>
      </c>
      <c r="BO370" s="453">
        <v>164.32560010709253</v>
      </c>
      <c r="BP370" s="406">
        <f t="shared" si="70"/>
        <v>3.2042061108356847</v>
      </c>
      <c r="BR370" s="454"/>
    </row>
    <row r="371" spans="1:70" s="406" customFormat="1" ht="11.25">
      <c r="A371" s="11">
        <v>622</v>
      </c>
      <c r="B371" s="69" t="s">
        <v>454</v>
      </c>
      <c r="C371" s="11">
        <v>1</v>
      </c>
      <c r="D371" s="492">
        <v>692783</v>
      </c>
      <c r="E371" s="492">
        <v>0</v>
      </c>
      <c r="F371" s="492">
        <v>183609</v>
      </c>
      <c r="G371" s="492">
        <v>87387.3</v>
      </c>
      <c r="H371" s="492">
        <v>0</v>
      </c>
      <c r="I371" s="492">
        <v>67274</v>
      </c>
      <c r="J371" s="492">
        <v>1045725</v>
      </c>
      <c r="K371" s="492">
        <v>452316</v>
      </c>
      <c r="L371" s="492">
        <v>0</v>
      </c>
      <c r="M371" s="492">
        <v>0</v>
      </c>
      <c r="N371" s="492">
        <v>0</v>
      </c>
      <c r="O371" s="492">
        <v>0</v>
      </c>
      <c r="P371" s="492">
        <v>0</v>
      </c>
      <c r="Q371" s="492">
        <v>0</v>
      </c>
      <c r="R371" s="492">
        <v>0</v>
      </c>
      <c r="S371" s="492">
        <v>0</v>
      </c>
      <c r="T371" s="68" t="s">
        <v>760</v>
      </c>
      <c r="U371" s="68">
        <v>2529094.2999999998</v>
      </c>
      <c r="V371" s="493">
        <v>8.7404738953171766</v>
      </c>
      <c r="W371" s="68"/>
      <c r="X371" s="668">
        <v>23905844.130000003</v>
      </c>
      <c r="Y371" s="547">
        <v>28935436.800000001</v>
      </c>
      <c r="Z371" s="68">
        <f t="shared" si="60"/>
        <v>5029592.6699999981</v>
      </c>
      <c r="AA371" s="68">
        <f t="shared" si="61"/>
        <v>439610.23436213605</v>
      </c>
      <c r="AB371" s="68"/>
      <c r="AC371" s="493">
        <f>+abvfnd25!AH371</f>
        <v>114.9352966813382</v>
      </c>
      <c r="AD371" s="493">
        <f t="shared" si="62"/>
        <v>119.20025250176289</v>
      </c>
      <c r="AE371" s="494">
        <f t="shared" si="63"/>
        <v>4.2649558204246887</v>
      </c>
      <c r="AF371" s="657">
        <v>83</v>
      </c>
      <c r="AG371" s="547">
        <v>1</v>
      </c>
      <c r="AH371" s="493">
        <f t="shared" si="64"/>
        <v>119.20025250176289</v>
      </c>
      <c r="AI371" s="68"/>
      <c r="AJ371" s="68"/>
      <c r="AK371" s="458">
        <f>abvfnd25!AH371</f>
        <v>114.9352966813382</v>
      </c>
      <c r="AL371" s="455">
        <v>115.28708676706549</v>
      </c>
      <c r="AM371" s="458">
        <v>111.38553121287455</v>
      </c>
      <c r="AN371" s="458">
        <v>114.9352966813382</v>
      </c>
      <c r="AO371" s="456"/>
      <c r="AP371" s="493"/>
      <c r="AQ371" s="455"/>
      <c r="AR371" s="455"/>
      <c r="AS371" s="455"/>
      <c r="AT371" s="495">
        <f t="shared" si="65"/>
        <v>4.2649558204246887</v>
      </c>
      <c r="AU371" s="455"/>
      <c r="AV371" s="498"/>
      <c r="AW371" s="499"/>
      <c r="AX371" s="500">
        <f t="shared" si="71"/>
        <v>0</v>
      </c>
      <c r="AY371" s="458"/>
      <c r="AZ371" s="459"/>
      <c r="BA371" s="459"/>
      <c r="BB371" s="459"/>
      <c r="BC371" s="453"/>
      <c r="BE371" s="460">
        <f t="shared" si="66"/>
        <v>-506.77519389803109</v>
      </c>
      <c r="BF371" s="453">
        <v>115.22480610196892</v>
      </c>
      <c r="BG371" s="488">
        <f t="shared" si="67"/>
        <v>0.28950942063072205</v>
      </c>
      <c r="BH371" s="453">
        <v>115.22480610196892</v>
      </c>
      <c r="BI371" s="406">
        <f t="shared" si="68"/>
        <v>-3.9754463997939666</v>
      </c>
      <c r="BJ371" s="653"/>
      <c r="BK371" s="453"/>
      <c r="BL371" s="453">
        <v>115.22480610196892</v>
      </c>
      <c r="BM371" s="406">
        <f t="shared" si="69"/>
        <v>0.28950942063072205</v>
      </c>
      <c r="BO371" s="453">
        <v>115.22480610196892</v>
      </c>
      <c r="BP371" s="406">
        <f t="shared" si="70"/>
        <v>-3.9754463997939666</v>
      </c>
      <c r="BR371" s="454"/>
    </row>
    <row r="372" spans="1:70" s="406" customFormat="1" ht="11.25">
      <c r="A372" s="11">
        <v>625</v>
      </c>
      <c r="B372" s="69" t="s">
        <v>455</v>
      </c>
      <c r="C372" s="11">
        <v>1</v>
      </c>
      <c r="D372" s="492">
        <v>4005166.7</v>
      </c>
      <c r="E372" s="492">
        <v>849386.86</v>
      </c>
      <c r="F372" s="492">
        <v>80384.100000000006</v>
      </c>
      <c r="G372" s="492">
        <v>89643.38</v>
      </c>
      <c r="H372" s="492">
        <v>0</v>
      </c>
      <c r="I372" s="492">
        <v>98700</v>
      </c>
      <c r="J372" s="492">
        <v>1554889.53</v>
      </c>
      <c r="K372" s="492">
        <v>722422.53</v>
      </c>
      <c r="L372" s="492">
        <v>0</v>
      </c>
      <c r="M372" s="492">
        <v>0</v>
      </c>
      <c r="N372" s="492">
        <v>0</v>
      </c>
      <c r="O372" s="492">
        <v>0</v>
      </c>
      <c r="P372" s="492">
        <v>0</v>
      </c>
      <c r="Q372" s="492">
        <v>0</v>
      </c>
      <c r="R372" s="492">
        <v>0</v>
      </c>
      <c r="S372" s="492">
        <v>0</v>
      </c>
      <c r="T372" s="68" t="s">
        <v>760</v>
      </c>
      <c r="U372" s="68">
        <v>7400593.1000000006</v>
      </c>
      <c r="V372" s="493">
        <v>8.4687113809163161</v>
      </c>
      <c r="W372" s="68"/>
      <c r="X372" s="668">
        <v>81321444.98999998</v>
      </c>
      <c r="Y372" s="547">
        <v>87387475.698802888</v>
      </c>
      <c r="Z372" s="68">
        <f t="shared" si="60"/>
        <v>6066030.7088029087</v>
      </c>
      <c r="AA372" s="68">
        <f t="shared" si="61"/>
        <v>513714.63300627063</v>
      </c>
      <c r="AB372" s="68"/>
      <c r="AC372" s="493">
        <f>+abvfnd25!AH372</f>
        <v>104.95191391670437</v>
      </c>
      <c r="AD372" s="493">
        <f t="shared" si="62"/>
        <v>106.82761610603377</v>
      </c>
      <c r="AE372" s="494">
        <f t="shared" si="63"/>
        <v>1.8757021893294024</v>
      </c>
      <c r="AF372" s="657">
        <v>44</v>
      </c>
      <c r="AG372" s="547">
        <v>1</v>
      </c>
      <c r="AH372" s="493">
        <f t="shared" si="64"/>
        <v>106.82761610603377</v>
      </c>
      <c r="AI372" s="68"/>
      <c r="AJ372" s="68"/>
      <c r="AK372" s="458">
        <f>abvfnd25!AH372</f>
        <v>104.95191391670437</v>
      </c>
      <c r="AL372" s="455">
        <v>105.36413156424969</v>
      </c>
      <c r="AM372" s="458">
        <v>103.89986643366156</v>
      </c>
      <c r="AN372" s="458">
        <v>104.95191391670437</v>
      </c>
      <c r="AO372" s="456"/>
      <c r="AP372" s="493"/>
      <c r="AQ372" s="455"/>
      <c r="AR372" s="455"/>
      <c r="AS372" s="455"/>
      <c r="AT372" s="495">
        <f t="shared" si="65"/>
        <v>1.8757021893294024</v>
      </c>
      <c r="AU372" s="455"/>
      <c r="AV372" s="498"/>
      <c r="AW372" s="499"/>
      <c r="AX372" s="500">
        <f t="shared" si="71"/>
        <v>0</v>
      </c>
      <c r="AY372" s="458"/>
      <c r="AZ372" s="459"/>
      <c r="BA372" s="459"/>
      <c r="BB372" s="459"/>
      <c r="BC372" s="453"/>
      <c r="BE372" s="460">
        <f t="shared" si="66"/>
        <v>-516.35268515205917</v>
      </c>
      <c r="BF372" s="453">
        <v>108.64731484794088</v>
      </c>
      <c r="BG372" s="488">
        <f t="shared" si="67"/>
        <v>3.6954009312365059</v>
      </c>
      <c r="BH372" s="453">
        <v>108.64731484794088</v>
      </c>
      <c r="BI372" s="406">
        <f t="shared" si="68"/>
        <v>1.8196987419071036</v>
      </c>
      <c r="BJ372" s="653"/>
      <c r="BK372" s="453"/>
      <c r="BL372" s="453">
        <v>108.64731484794088</v>
      </c>
      <c r="BM372" s="406">
        <f t="shared" si="69"/>
        <v>3.6954009312365059</v>
      </c>
      <c r="BO372" s="453">
        <v>108.64731484794088</v>
      </c>
      <c r="BP372" s="406">
        <f t="shared" si="70"/>
        <v>1.8196987419071036</v>
      </c>
      <c r="BR372" s="454"/>
    </row>
    <row r="373" spans="1:70" s="406" customFormat="1" ht="11.25">
      <c r="A373" s="11">
        <v>632</v>
      </c>
      <c r="B373" s="69" t="s">
        <v>456</v>
      </c>
      <c r="C373" s="11">
        <v>1</v>
      </c>
      <c r="D373" s="492">
        <v>0</v>
      </c>
      <c r="E373" s="492">
        <v>0</v>
      </c>
      <c r="F373" s="492">
        <v>0</v>
      </c>
      <c r="G373" s="492">
        <v>0</v>
      </c>
      <c r="H373" s="492">
        <v>0</v>
      </c>
      <c r="I373" s="492">
        <v>0</v>
      </c>
      <c r="J373" s="492">
        <v>0</v>
      </c>
      <c r="K373" s="492">
        <v>0</v>
      </c>
      <c r="L373" s="492">
        <v>0</v>
      </c>
      <c r="M373" s="492">
        <v>0</v>
      </c>
      <c r="N373" s="492">
        <v>0</v>
      </c>
      <c r="O373" s="492">
        <v>0</v>
      </c>
      <c r="P373" s="492">
        <v>0</v>
      </c>
      <c r="Q373" s="492">
        <v>0</v>
      </c>
      <c r="R373" s="492">
        <v>0</v>
      </c>
      <c r="S373" s="492">
        <v>0</v>
      </c>
      <c r="T373" s="68" t="s">
        <v>760</v>
      </c>
      <c r="U373" s="68">
        <v>0</v>
      </c>
      <c r="V373" s="493">
        <v>0</v>
      </c>
      <c r="W373" s="68"/>
      <c r="X373" s="668">
        <v>1502410.1700000002</v>
      </c>
      <c r="Y373" s="547">
        <v>3023512</v>
      </c>
      <c r="Z373" s="68">
        <f t="shared" si="60"/>
        <v>1521101.8299999998</v>
      </c>
      <c r="AA373" s="68">
        <f t="shared" si="61"/>
        <v>0</v>
      </c>
      <c r="AB373" s="68"/>
      <c r="AC373" s="493">
        <f>+abvfnd25!AH373</f>
        <v>185.52683615446517</v>
      </c>
      <c r="AD373" s="493">
        <f t="shared" si="62"/>
        <v>201.24411165294492</v>
      </c>
      <c r="AE373" s="494">
        <f t="shared" si="63"/>
        <v>15.717275498479751</v>
      </c>
      <c r="AF373" s="657">
        <v>2</v>
      </c>
      <c r="AG373" s="547">
        <v>0</v>
      </c>
      <c r="AH373" s="493">
        <f t="shared" si="64"/>
        <v>185.52683615446517</v>
      </c>
      <c r="AI373" s="68"/>
      <c r="AJ373" s="68"/>
      <c r="AK373" s="458">
        <f>abvfnd25!AH373</f>
        <v>185.52683615446517</v>
      </c>
      <c r="AL373" s="455">
        <v>164.15983051126065</v>
      </c>
      <c r="AM373" s="458">
        <v>164.15983051126065</v>
      </c>
      <c r="AN373" s="458">
        <v>185.52683615446517</v>
      </c>
      <c r="AO373" s="456"/>
      <c r="AP373" s="493"/>
      <c r="AQ373" s="455"/>
      <c r="AR373" s="455"/>
      <c r="AS373" s="455"/>
      <c r="AT373" s="495">
        <f t="shared" si="65"/>
        <v>0</v>
      </c>
      <c r="AU373" s="455"/>
      <c r="AV373" s="498"/>
      <c r="AW373" s="499"/>
      <c r="AX373" s="500">
        <f t="shared" si="71"/>
        <v>0</v>
      </c>
      <c r="AY373" s="458"/>
      <c r="AZ373" s="459"/>
      <c r="BA373" s="459"/>
      <c r="BB373" s="459"/>
      <c r="BC373" s="453"/>
      <c r="BE373" s="460">
        <f t="shared" si="66"/>
        <v>-467.84016948873932</v>
      </c>
      <c r="BF373" s="453">
        <v>164.15983051126065</v>
      </c>
      <c r="BG373" s="488">
        <f t="shared" si="67"/>
        <v>-21.367005643204521</v>
      </c>
      <c r="BH373" s="453">
        <v>164.15983051126065</v>
      </c>
      <c r="BI373" s="406">
        <f t="shared" si="68"/>
        <v>-21.367005643204521</v>
      </c>
      <c r="BJ373" s="653"/>
      <c r="BK373" s="453"/>
      <c r="BL373" s="453">
        <v>164.15983051126065</v>
      </c>
      <c r="BM373" s="406">
        <f t="shared" si="69"/>
        <v>-21.367005643204521</v>
      </c>
      <c r="BO373" s="453">
        <v>164.15983051126065</v>
      </c>
      <c r="BP373" s="406">
        <f t="shared" si="70"/>
        <v>-21.367005643204521</v>
      </c>
      <c r="BR373" s="454"/>
    </row>
    <row r="374" spans="1:70" s="406" customFormat="1" ht="11.25">
      <c r="A374" s="11">
        <v>635</v>
      </c>
      <c r="B374" s="69" t="s">
        <v>457</v>
      </c>
      <c r="C374" s="11">
        <v>1</v>
      </c>
      <c r="D374" s="492">
        <v>2302558</v>
      </c>
      <c r="E374" s="492">
        <v>0</v>
      </c>
      <c r="F374" s="492">
        <v>272915</v>
      </c>
      <c r="G374" s="492">
        <v>30738.12</v>
      </c>
      <c r="H374" s="492">
        <v>0</v>
      </c>
      <c r="I374" s="492">
        <v>0</v>
      </c>
      <c r="J374" s="492">
        <v>1012745</v>
      </c>
      <c r="K374" s="492">
        <v>0</v>
      </c>
      <c r="L374" s="492">
        <v>0</v>
      </c>
      <c r="M374" s="492">
        <v>0</v>
      </c>
      <c r="N374" s="492">
        <v>0</v>
      </c>
      <c r="O374" s="492">
        <v>0</v>
      </c>
      <c r="P374" s="492">
        <v>0</v>
      </c>
      <c r="Q374" s="492">
        <v>0</v>
      </c>
      <c r="R374" s="492">
        <v>0</v>
      </c>
      <c r="S374" s="492">
        <v>0</v>
      </c>
      <c r="T374" s="68" t="s">
        <v>760</v>
      </c>
      <c r="U374" s="68">
        <v>3618956.12</v>
      </c>
      <c r="V374" s="493">
        <v>11.572429375916817</v>
      </c>
      <c r="W374" s="68"/>
      <c r="X374" s="668">
        <v>23071177.270000007</v>
      </c>
      <c r="Y374" s="547">
        <v>31272224.719999999</v>
      </c>
      <c r="Z374" s="68">
        <f t="shared" si="60"/>
        <v>8201047.4499999918</v>
      </c>
      <c r="AA374" s="68">
        <f t="shared" si="61"/>
        <v>949060.42423667619</v>
      </c>
      <c r="AB374" s="68"/>
      <c r="AC374" s="493">
        <f>+abvfnd25!AH374</f>
        <v>125.72897222359207</v>
      </c>
      <c r="AD374" s="493">
        <f t="shared" si="62"/>
        <v>131.43310348186367</v>
      </c>
      <c r="AE374" s="494">
        <f t="shared" si="63"/>
        <v>5.7041312582716017</v>
      </c>
      <c r="AF374" s="657">
        <v>18</v>
      </c>
      <c r="AG374" s="547">
        <v>1</v>
      </c>
      <c r="AH374" s="493">
        <f t="shared" si="64"/>
        <v>131.43310348186367</v>
      </c>
      <c r="AI374" s="68"/>
      <c r="AJ374" s="68"/>
      <c r="AK374" s="458">
        <f>abvfnd25!AH374</f>
        <v>125.72897222359207</v>
      </c>
      <c r="AL374" s="455">
        <v>125.67886474314459</v>
      </c>
      <c r="AM374" s="458">
        <v>125.89786859486058</v>
      </c>
      <c r="AN374" s="458">
        <v>125.72897222359207</v>
      </c>
      <c r="AO374" s="456"/>
      <c r="AP374" s="493"/>
      <c r="AQ374" s="455"/>
      <c r="AR374" s="455"/>
      <c r="AS374" s="455"/>
      <c r="AT374" s="495">
        <f t="shared" si="65"/>
        <v>5.7041312582716017</v>
      </c>
      <c r="AU374" s="455"/>
      <c r="AV374" s="498"/>
      <c r="AW374" s="499"/>
      <c r="AX374" s="500">
        <f t="shared" si="71"/>
        <v>0</v>
      </c>
      <c r="AY374" s="458"/>
      <c r="AZ374" s="459"/>
      <c r="BA374" s="459"/>
      <c r="BB374" s="459"/>
      <c r="BC374" s="453"/>
      <c r="BE374" s="460">
        <f t="shared" si="66"/>
        <v>-507.77927777185175</v>
      </c>
      <c r="BF374" s="453">
        <v>127.22072222814825</v>
      </c>
      <c r="BG374" s="488">
        <f t="shared" si="67"/>
        <v>1.4917500045561809</v>
      </c>
      <c r="BH374" s="453">
        <v>127.22072222814825</v>
      </c>
      <c r="BI374" s="406">
        <f t="shared" si="68"/>
        <v>-4.2123812537154208</v>
      </c>
      <c r="BJ374" s="653"/>
      <c r="BK374" s="453"/>
      <c r="BL374" s="453">
        <v>127.22072222814825</v>
      </c>
      <c r="BM374" s="406">
        <f t="shared" si="69"/>
        <v>1.4917500045561809</v>
      </c>
      <c r="BO374" s="453">
        <v>127.22072222814825</v>
      </c>
      <c r="BP374" s="406">
        <f t="shared" si="70"/>
        <v>-4.2123812537154208</v>
      </c>
      <c r="BR374" s="454"/>
    </row>
    <row r="375" spans="1:70" s="406" customFormat="1" ht="11.25">
      <c r="A375" s="11">
        <v>640</v>
      </c>
      <c r="B375" s="69" t="s">
        <v>458</v>
      </c>
      <c r="C375" s="11">
        <v>1</v>
      </c>
      <c r="D375" s="492">
        <v>385454</v>
      </c>
      <c r="E375" s="492">
        <v>32196</v>
      </c>
      <c r="F375" s="492">
        <v>5373</v>
      </c>
      <c r="G375" s="492">
        <v>10297.56</v>
      </c>
      <c r="H375" s="492">
        <v>0</v>
      </c>
      <c r="I375" s="492">
        <v>0</v>
      </c>
      <c r="J375" s="492">
        <v>1568865</v>
      </c>
      <c r="K375" s="492">
        <v>714429</v>
      </c>
      <c r="L375" s="492">
        <v>0</v>
      </c>
      <c r="M375" s="492">
        <v>0</v>
      </c>
      <c r="N375" s="492">
        <v>0</v>
      </c>
      <c r="O375" s="492">
        <v>0</v>
      </c>
      <c r="P375" s="492">
        <v>0</v>
      </c>
      <c r="Q375" s="492">
        <v>0</v>
      </c>
      <c r="R375" s="492">
        <v>0</v>
      </c>
      <c r="S375" s="492">
        <v>0</v>
      </c>
      <c r="T375" s="68" t="s">
        <v>760</v>
      </c>
      <c r="U375" s="68">
        <v>2716614.56</v>
      </c>
      <c r="V375" s="493">
        <v>7.8598731184120902</v>
      </c>
      <c r="W375" s="68"/>
      <c r="X375" s="668">
        <v>17837825.063500002</v>
      </c>
      <c r="Y375" s="547">
        <v>34563084.149999999</v>
      </c>
      <c r="Z375" s="68">
        <f t="shared" si="60"/>
        <v>16725259.086499996</v>
      </c>
      <c r="AA375" s="68">
        <f t="shared" si="61"/>
        <v>1314584.1429245889</v>
      </c>
      <c r="AB375" s="68"/>
      <c r="AC375" s="493">
        <f>+abvfnd25!AH375</f>
        <v>179.62594034819978</v>
      </c>
      <c r="AD375" s="493">
        <f t="shared" si="62"/>
        <v>186.39323958338923</v>
      </c>
      <c r="AE375" s="494">
        <f t="shared" si="63"/>
        <v>6.767299235189455</v>
      </c>
      <c r="AF375" s="657">
        <v>4</v>
      </c>
      <c r="AG375" s="547">
        <v>1</v>
      </c>
      <c r="AH375" s="493">
        <f t="shared" si="64"/>
        <v>186.39323958338923</v>
      </c>
      <c r="AI375" s="68"/>
      <c r="AJ375" s="68"/>
      <c r="AK375" s="458">
        <f>abvfnd25!AH375</f>
        <v>179.62594034819978</v>
      </c>
      <c r="AL375" s="455">
        <v>179.62963200294857</v>
      </c>
      <c r="AM375" s="458">
        <v>183.94126649564936</v>
      </c>
      <c r="AN375" s="458">
        <v>179.62594034819978</v>
      </c>
      <c r="AO375" s="456"/>
      <c r="AP375" s="493"/>
      <c r="AQ375" s="455"/>
      <c r="AR375" s="455"/>
      <c r="AS375" s="455"/>
      <c r="AT375" s="495">
        <f t="shared" si="65"/>
        <v>6.767299235189455</v>
      </c>
      <c r="AU375" s="455"/>
      <c r="AV375" s="498"/>
      <c r="AW375" s="499"/>
      <c r="AX375" s="500">
        <f t="shared" si="71"/>
        <v>0</v>
      </c>
      <c r="AY375" s="458"/>
      <c r="AZ375" s="459"/>
      <c r="BA375" s="459"/>
      <c r="BB375" s="459"/>
      <c r="BC375" s="453"/>
      <c r="BE375" s="460">
        <f t="shared" si="66"/>
        <v>-469.75380003150519</v>
      </c>
      <c r="BF375" s="453">
        <v>170.24619996849484</v>
      </c>
      <c r="BG375" s="488">
        <f t="shared" si="67"/>
        <v>-9.3797403797049412</v>
      </c>
      <c r="BH375" s="453">
        <v>170.24619996849484</v>
      </c>
      <c r="BI375" s="406">
        <f t="shared" si="68"/>
        <v>-16.147039614894396</v>
      </c>
      <c r="BJ375" s="653"/>
      <c r="BK375" s="453"/>
      <c r="BL375" s="453">
        <v>170.24619996849484</v>
      </c>
      <c r="BM375" s="406">
        <f t="shared" si="69"/>
        <v>-9.3797403797049412</v>
      </c>
      <c r="BO375" s="453">
        <v>170.24619996849484</v>
      </c>
      <c r="BP375" s="406">
        <f t="shared" si="70"/>
        <v>-16.147039614894396</v>
      </c>
      <c r="BR375" s="454"/>
    </row>
    <row r="376" spans="1:70" s="406" customFormat="1" ht="11.25">
      <c r="A376" s="11">
        <v>645</v>
      </c>
      <c r="B376" s="69" t="s">
        <v>459</v>
      </c>
      <c r="C376" s="11">
        <v>1</v>
      </c>
      <c r="D376" s="492">
        <v>2501400</v>
      </c>
      <c r="E376" s="492">
        <v>218336</v>
      </c>
      <c r="F376" s="492">
        <v>442015</v>
      </c>
      <c r="G376" s="492">
        <v>197008.07</v>
      </c>
      <c r="H376" s="492">
        <v>0</v>
      </c>
      <c r="I376" s="492">
        <v>0</v>
      </c>
      <c r="J376" s="492">
        <v>0</v>
      </c>
      <c r="K376" s="492">
        <v>1991188</v>
      </c>
      <c r="L376" s="492">
        <v>0</v>
      </c>
      <c r="M376" s="492">
        <v>0</v>
      </c>
      <c r="N376" s="492">
        <v>0</v>
      </c>
      <c r="O376" s="492">
        <v>0</v>
      </c>
      <c r="P376" s="492">
        <v>0</v>
      </c>
      <c r="Q376" s="492">
        <v>0</v>
      </c>
      <c r="R376" s="492">
        <v>0</v>
      </c>
      <c r="S376" s="492">
        <v>0</v>
      </c>
      <c r="T376" s="68" t="s">
        <v>760</v>
      </c>
      <c r="U376" s="68">
        <v>5349947.07</v>
      </c>
      <c r="V376" s="493">
        <v>7.2886644664402338</v>
      </c>
      <c r="W376" s="68"/>
      <c r="X376" s="668">
        <v>57336713.649999991</v>
      </c>
      <c r="Y376" s="547">
        <v>73400924.060000002</v>
      </c>
      <c r="Z376" s="68">
        <f t="shared" si="60"/>
        <v>16064210.410000011</v>
      </c>
      <c r="AA376" s="68">
        <f t="shared" si="61"/>
        <v>1170866.3959678637</v>
      </c>
      <c r="AB376" s="68"/>
      <c r="AC376" s="493">
        <f>+abvfnd25!AH376</f>
        <v>129.69143325445972</v>
      </c>
      <c r="AD376" s="493">
        <f t="shared" si="62"/>
        <v>125.97523134120566</v>
      </c>
      <c r="AE376" s="494">
        <f t="shared" si="63"/>
        <v>-3.7162019132540678</v>
      </c>
      <c r="AF376" s="657">
        <v>143</v>
      </c>
      <c r="AG376" s="547">
        <v>1</v>
      </c>
      <c r="AH376" s="493">
        <f t="shared" si="64"/>
        <v>125.97523134120566</v>
      </c>
      <c r="AI376" s="68"/>
      <c r="AJ376" s="68"/>
      <c r="AK376" s="458">
        <f>abvfnd25!AH376</f>
        <v>129.69143325445972</v>
      </c>
      <c r="AL376" s="455">
        <v>129.83579494687109</v>
      </c>
      <c r="AM376" s="458">
        <v>126.01642006289586</v>
      </c>
      <c r="AN376" s="458">
        <v>129.69143325445972</v>
      </c>
      <c r="AO376" s="456"/>
      <c r="AP376" s="493"/>
      <c r="AQ376" s="455"/>
      <c r="AR376" s="455"/>
      <c r="AS376" s="455"/>
      <c r="AT376" s="495">
        <f t="shared" si="65"/>
        <v>-3.7162019132540678</v>
      </c>
      <c r="AU376" s="455"/>
      <c r="AV376" s="498"/>
      <c r="AW376" s="499"/>
      <c r="AX376" s="500">
        <f t="shared" si="71"/>
        <v>0</v>
      </c>
      <c r="AY376" s="458"/>
      <c r="AZ376" s="459"/>
      <c r="BA376" s="459"/>
      <c r="BB376" s="459"/>
      <c r="BC376" s="453"/>
      <c r="BE376" s="460">
        <f t="shared" si="66"/>
        <v>-514.58476638359593</v>
      </c>
      <c r="BF376" s="453">
        <v>130.41523361640409</v>
      </c>
      <c r="BG376" s="488">
        <f t="shared" si="67"/>
        <v>0.72380036194437025</v>
      </c>
      <c r="BH376" s="453">
        <v>130.41523361640409</v>
      </c>
      <c r="BI376" s="406">
        <f t="shared" si="68"/>
        <v>4.440002275198438</v>
      </c>
      <c r="BJ376" s="653"/>
      <c r="BK376" s="453"/>
      <c r="BL376" s="453">
        <v>130.41523361640409</v>
      </c>
      <c r="BM376" s="406">
        <f t="shared" si="69"/>
        <v>0.72380036194437025</v>
      </c>
      <c r="BO376" s="453">
        <v>130.41523361640409</v>
      </c>
      <c r="BP376" s="406">
        <f t="shared" si="70"/>
        <v>4.440002275198438</v>
      </c>
      <c r="BR376" s="454"/>
    </row>
    <row r="377" spans="1:70" s="406" customFormat="1" ht="11.25">
      <c r="A377" s="11">
        <v>650</v>
      </c>
      <c r="B377" s="69" t="s">
        <v>460</v>
      </c>
      <c r="C377" s="11">
        <v>1</v>
      </c>
      <c r="D377" s="492">
        <v>1154661</v>
      </c>
      <c r="E377" s="492">
        <v>0</v>
      </c>
      <c r="F377" s="492">
        <v>51026</v>
      </c>
      <c r="G377" s="492">
        <v>0</v>
      </c>
      <c r="H377" s="492">
        <v>0</v>
      </c>
      <c r="I377" s="492">
        <v>448766</v>
      </c>
      <c r="J377" s="492">
        <v>760696</v>
      </c>
      <c r="K377" s="492">
        <v>887885</v>
      </c>
      <c r="L377" s="492">
        <v>0</v>
      </c>
      <c r="M377" s="492">
        <v>0</v>
      </c>
      <c r="N377" s="492">
        <v>0</v>
      </c>
      <c r="O377" s="492">
        <v>0</v>
      </c>
      <c r="P377" s="492">
        <v>0</v>
      </c>
      <c r="Q377" s="492">
        <v>0</v>
      </c>
      <c r="R377" s="492">
        <v>0</v>
      </c>
      <c r="S377" s="492">
        <v>0</v>
      </c>
      <c r="T377" s="68" t="s">
        <v>760</v>
      </c>
      <c r="U377" s="68">
        <v>3303034</v>
      </c>
      <c r="V377" s="493">
        <v>6.8155801651711378</v>
      </c>
      <c r="W377" s="68"/>
      <c r="X377" s="668">
        <v>35471876.099999994</v>
      </c>
      <c r="Y377" s="547">
        <v>48462990.969999999</v>
      </c>
      <c r="Z377" s="68">
        <f t="shared" si="60"/>
        <v>12991114.870000005</v>
      </c>
      <c r="AA377" s="68">
        <f t="shared" si="61"/>
        <v>885419.84831431857</v>
      </c>
      <c r="AB377" s="68"/>
      <c r="AC377" s="493">
        <f>+abvfnd25!AH377</f>
        <v>131.53334568760795</v>
      </c>
      <c r="AD377" s="493">
        <f t="shared" si="62"/>
        <v>134.12758599956231</v>
      </c>
      <c r="AE377" s="494">
        <f t="shared" si="63"/>
        <v>2.5942403119543656</v>
      </c>
      <c r="AF377" s="657">
        <v>0</v>
      </c>
      <c r="AG377" s="547">
        <v>1</v>
      </c>
      <c r="AH377" s="493">
        <f t="shared" si="64"/>
        <v>134.12758599956231</v>
      </c>
      <c r="AI377" s="68"/>
      <c r="AJ377" s="68"/>
      <c r="AK377" s="458">
        <f>abvfnd25!AH377</f>
        <v>131.53334568760795</v>
      </c>
      <c r="AL377" s="455">
        <v>131.52340586568275</v>
      </c>
      <c r="AM377" s="458">
        <v>131.80627483343176</v>
      </c>
      <c r="AN377" s="458">
        <v>131.53334568760795</v>
      </c>
      <c r="AO377" s="456"/>
      <c r="AP377" s="493"/>
      <c r="AQ377" s="455"/>
      <c r="AR377" s="455"/>
      <c r="AS377" s="455"/>
      <c r="AT377" s="495">
        <f t="shared" si="65"/>
        <v>2.5942403119543656</v>
      </c>
      <c r="AU377" s="455"/>
      <c r="AV377" s="498"/>
      <c r="AW377" s="499"/>
      <c r="AX377" s="500">
        <f t="shared" si="71"/>
        <v>0</v>
      </c>
      <c r="AY377" s="458"/>
      <c r="AZ377" s="459"/>
      <c r="BA377" s="459"/>
      <c r="BB377" s="459"/>
      <c r="BC377" s="453"/>
      <c r="BE377" s="460">
        <f t="shared" si="66"/>
        <v>-518.73912293643821</v>
      </c>
      <c r="BF377" s="453">
        <v>131.26087706356174</v>
      </c>
      <c r="BG377" s="488">
        <f t="shared" si="67"/>
        <v>-0.27246862404621197</v>
      </c>
      <c r="BH377" s="453">
        <v>131.26087706356174</v>
      </c>
      <c r="BI377" s="406">
        <f t="shared" si="68"/>
        <v>-2.8667089360005775</v>
      </c>
      <c r="BJ377" s="653"/>
      <c r="BK377" s="453"/>
      <c r="BL377" s="453">
        <v>131.26087706356174</v>
      </c>
      <c r="BM377" s="406">
        <f t="shared" si="69"/>
        <v>-0.27246862404621197</v>
      </c>
      <c r="BO377" s="453">
        <v>131.26087706356174</v>
      </c>
      <c r="BP377" s="406">
        <f t="shared" si="70"/>
        <v>-2.8667089360005775</v>
      </c>
      <c r="BR377" s="454"/>
    </row>
    <row r="378" spans="1:70" s="406" customFormat="1" ht="11.25">
      <c r="A378" s="11">
        <v>655</v>
      </c>
      <c r="B378" s="69" t="s">
        <v>461</v>
      </c>
      <c r="C378" s="11">
        <v>1</v>
      </c>
      <c r="D378" s="492">
        <v>890000</v>
      </c>
      <c r="E378" s="492">
        <v>0</v>
      </c>
      <c r="F378" s="492">
        <v>1398</v>
      </c>
      <c r="G378" s="492">
        <v>0</v>
      </c>
      <c r="H378" s="492">
        <v>0</v>
      </c>
      <c r="I378" s="492">
        <v>0</v>
      </c>
      <c r="J378" s="492">
        <v>0</v>
      </c>
      <c r="K378" s="492">
        <v>0</v>
      </c>
      <c r="L378" s="492">
        <v>0</v>
      </c>
      <c r="M378" s="492">
        <v>0</v>
      </c>
      <c r="N378" s="492">
        <v>0</v>
      </c>
      <c r="O378" s="492">
        <v>0</v>
      </c>
      <c r="P378" s="492">
        <v>0</v>
      </c>
      <c r="Q378" s="492">
        <v>0</v>
      </c>
      <c r="R378" s="492">
        <v>0</v>
      </c>
      <c r="S378" s="492">
        <v>0</v>
      </c>
      <c r="T378" s="68" t="s">
        <v>762</v>
      </c>
      <c r="U378" s="68">
        <v>891398</v>
      </c>
      <c r="V378" s="493">
        <v>3.2551351598708935</v>
      </c>
      <c r="W378" s="68"/>
      <c r="X378" s="668">
        <v>15210777.810269997</v>
      </c>
      <c r="Y378" s="547">
        <v>27384362.130000003</v>
      </c>
      <c r="Z378" s="68">
        <f t="shared" si="60"/>
        <v>12173584.319730006</v>
      </c>
      <c r="AA378" s="68">
        <f t="shared" si="61"/>
        <v>396266.62340806139</v>
      </c>
      <c r="AB378" s="68"/>
      <c r="AC378" s="493">
        <f>+abvfnd25!AH378</f>
        <v>174.23351981730647</v>
      </c>
      <c r="AD378" s="493">
        <f t="shared" si="62"/>
        <v>177.4274520555428</v>
      </c>
      <c r="AE378" s="494">
        <f t="shared" si="63"/>
        <v>3.1939322382363287</v>
      </c>
      <c r="AF378" s="657">
        <v>1</v>
      </c>
      <c r="AG378" s="547">
        <v>1</v>
      </c>
      <c r="AH378" s="493">
        <f t="shared" si="64"/>
        <v>177.4274520555428</v>
      </c>
      <c r="AI378" s="68"/>
      <c r="AJ378" s="68"/>
      <c r="AK378" s="458">
        <f>abvfnd25!AH378</f>
        <v>174.23351981730647</v>
      </c>
      <c r="AL378" s="455">
        <v>175.98207000774931</v>
      </c>
      <c r="AM378" s="458">
        <v>177.66371804014196</v>
      </c>
      <c r="AN378" s="458">
        <v>174.23351981730647</v>
      </c>
      <c r="AO378" s="456"/>
      <c r="AP378" s="493"/>
      <c r="AQ378" s="455"/>
      <c r="AR378" s="455"/>
      <c r="AS378" s="455"/>
      <c r="AT378" s="495">
        <f t="shared" si="65"/>
        <v>3.1939322382363287</v>
      </c>
      <c r="AU378" s="455"/>
      <c r="AV378" s="498"/>
      <c r="AW378" s="499"/>
      <c r="AX378" s="500">
        <f t="shared" si="71"/>
        <v>0</v>
      </c>
      <c r="AY378" s="458"/>
      <c r="AZ378" s="459"/>
      <c r="BA378" s="459"/>
      <c r="BB378" s="459"/>
      <c r="BC378" s="453"/>
      <c r="BE378" s="460">
        <f t="shared" si="66"/>
        <v>-485.47144122286488</v>
      </c>
      <c r="BF378" s="453">
        <v>169.52855877713512</v>
      </c>
      <c r="BG378" s="488">
        <f t="shared" si="67"/>
        <v>-4.7049610401713551</v>
      </c>
      <c r="BH378" s="453">
        <v>169.52855877713512</v>
      </c>
      <c r="BI378" s="406">
        <f t="shared" si="68"/>
        <v>-7.8988932784076837</v>
      </c>
      <c r="BJ378" s="653"/>
      <c r="BK378" s="453"/>
      <c r="BL378" s="453">
        <v>169.52855877713512</v>
      </c>
      <c r="BM378" s="406">
        <f t="shared" si="69"/>
        <v>-4.7049610401713551</v>
      </c>
      <c r="BO378" s="453">
        <v>169.52855877713512</v>
      </c>
      <c r="BP378" s="406">
        <f t="shared" si="70"/>
        <v>-7.8988932784076837</v>
      </c>
      <c r="BR378" s="454"/>
    </row>
    <row r="379" spans="1:70" s="406" customFormat="1" ht="11.25">
      <c r="A379" s="11">
        <v>658</v>
      </c>
      <c r="B379" s="69" t="s">
        <v>462</v>
      </c>
      <c r="C379" s="11">
        <v>1</v>
      </c>
      <c r="D379" s="492">
        <v>643967</v>
      </c>
      <c r="E379" s="492">
        <v>4955</v>
      </c>
      <c r="F379" s="492">
        <v>64673</v>
      </c>
      <c r="G379" s="492">
        <v>8265.39</v>
      </c>
      <c r="H379" s="492">
        <v>0</v>
      </c>
      <c r="I379" s="492">
        <v>21000</v>
      </c>
      <c r="J379" s="492">
        <v>1291714</v>
      </c>
      <c r="K379" s="492">
        <v>421250</v>
      </c>
      <c r="L379" s="492">
        <v>0</v>
      </c>
      <c r="M379" s="492">
        <v>0</v>
      </c>
      <c r="N379" s="492">
        <v>0</v>
      </c>
      <c r="O379" s="492">
        <v>0</v>
      </c>
      <c r="P379" s="492">
        <v>0</v>
      </c>
      <c r="Q379" s="492">
        <v>0</v>
      </c>
      <c r="R379" s="492">
        <v>0</v>
      </c>
      <c r="S379" s="492">
        <v>0</v>
      </c>
      <c r="T379" s="68" t="s">
        <v>760</v>
      </c>
      <c r="U379" s="68">
        <v>2455824.39</v>
      </c>
      <c r="V379" s="493">
        <v>4.3297932994820734</v>
      </c>
      <c r="W379" s="68"/>
      <c r="X379" s="668">
        <v>48781145.310000002</v>
      </c>
      <c r="Y379" s="547">
        <v>56719206.210000001</v>
      </c>
      <c r="Z379" s="68">
        <f t="shared" si="60"/>
        <v>7938060.8999999985</v>
      </c>
      <c r="AA379" s="68">
        <f t="shared" si="61"/>
        <v>343701.62895700632</v>
      </c>
      <c r="AB379" s="68"/>
      <c r="AC379" s="493">
        <f>+abvfnd25!AH379</f>
        <v>116.37904820712141</v>
      </c>
      <c r="AD379" s="493">
        <f t="shared" si="62"/>
        <v>115.56822666376834</v>
      </c>
      <c r="AE379" s="494">
        <f t="shared" si="63"/>
        <v>-0.81082154335307166</v>
      </c>
      <c r="AF379" s="657">
        <v>7</v>
      </c>
      <c r="AG379" s="547">
        <v>1</v>
      </c>
      <c r="AH379" s="493">
        <f t="shared" si="64"/>
        <v>115.56822666376834</v>
      </c>
      <c r="AI379" s="68"/>
      <c r="AJ379" s="68"/>
      <c r="AK379" s="458">
        <f>abvfnd25!AH379</f>
        <v>116.37904820712141</v>
      </c>
      <c r="AL379" s="455">
        <v>116.17513120987803</v>
      </c>
      <c r="AM379" s="458">
        <v>113.48211363183427</v>
      </c>
      <c r="AN379" s="458">
        <v>116.37904820712141</v>
      </c>
      <c r="AO379" s="456"/>
      <c r="AP379" s="493"/>
      <c r="AQ379" s="455"/>
      <c r="AR379" s="455"/>
      <c r="AS379" s="455"/>
      <c r="AT379" s="495">
        <f t="shared" si="65"/>
        <v>-0.81082154335307166</v>
      </c>
      <c r="AU379" s="455"/>
      <c r="AV379" s="498"/>
      <c r="AW379" s="499"/>
      <c r="AX379" s="500">
        <f t="shared" si="71"/>
        <v>0</v>
      </c>
      <c r="AY379" s="458"/>
      <c r="AZ379" s="459"/>
      <c r="BA379" s="459"/>
      <c r="BB379" s="459"/>
      <c r="BC379" s="453"/>
      <c r="BE379" s="460">
        <f t="shared" si="66"/>
        <v>-542.15541082406821</v>
      </c>
      <c r="BF379" s="453">
        <v>115.84458917593183</v>
      </c>
      <c r="BG379" s="488">
        <f t="shared" si="67"/>
        <v>-0.53445903118958427</v>
      </c>
      <c r="BH379" s="453">
        <v>115.84458917593183</v>
      </c>
      <c r="BI379" s="406">
        <f t="shared" si="68"/>
        <v>0.27636251216348739</v>
      </c>
      <c r="BJ379" s="653"/>
      <c r="BK379" s="453"/>
      <c r="BL379" s="453">
        <v>115.84458917593183</v>
      </c>
      <c r="BM379" s="406">
        <f t="shared" si="69"/>
        <v>-0.53445903118958427</v>
      </c>
      <c r="BO379" s="453">
        <v>115.84458917593183</v>
      </c>
      <c r="BP379" s="406">
        <f t="shared" si="70"/>
        <v>0.27636251216348739</v>
      </c>
      <c r="BR379" s="454"/>
    </row>
    <row r="380" spans="1:70" s="406" customFormat="1" ht="11.25">
      <c r="A380" s="11">
        <v>660</v>
      </c>
      <c r="B380" s="69" t="s">
        <v>463</v>
      </c>
      <c r="C380" s="11">
        <v>1</v>
      </c>
      <c r="D380" s="492">
        <v>1407133</v>
      </c>
      <c r="E380" s="492">
        <v>3935</v>
      </c>
      <c r="F380" s="492">
        <v>47200</v>
      </c>
      <c r="G380" s="492">
        <v>225105.93</v>
      </c>
      <c r="H380" s="492">
        <v>0</v>
      </c>
      <c r="I380" s="492">
        <v>0</v>
      </c>
      <c r="J380" s="492">
        <v>2587385</v>
      </c>
      <c r="K380" s="492">
        <v>773509</v>
      </c>
      <c r="L380" s="492">
        <v>0</v>
      </c>
      <c r="M380" s="492">
        <v>0</v>
      </c>
      <c r="N380" s="492">
        <v>0</v>
      </c>
      <c r="O380" s="492">
        <v>0</v>
      </c>
      <c r="P380" s="492">
        <v>0</v>
      </c>
      <c r="Q380" s="492">
        <v>0</v>
      </c>
      <c r="R380" s="492">
        <v>0</v>
      </c>
      <c r="S380" s="492">
        <v>0</v>
      </c>
      <c r="T380" s="68" t="s">
        <v>760</v>
      </c>
      <c r="U380" s="68">
        <v>5044267.93</v>
      </c>
      <c r="V380" s="493">
        <v>14.699428582602433</v>
      </c>
      <c r="W380" s="68"/>
      <c r="X380" s="668">
        <v>17601486.190000001</v>
      </c>
      <c r="Y380" s="547">
        <v>34316081.755519144</v>
      </c>
      <c r="Z380" s="68">
        <f t="shared" si="60"/>
        <v>16714595.565519143</v>
      </c>
      <c r="AA380" s="68">
        <f t="shared" si="61"/>
        <v>2456950.0380243198</v>
      </c>
      <c r="AB380" s="68"/>
      <c r="AC380" s="493">
        <f>+abvfnd25!AH380</f>
        <v>183.7344464728701</v>
      </c>
      <c r="AD380" s="493">
        <f t="shared" si="62"/>
        <v>181.0025095244234</v>
      </c>
      <c r="AE380" s="494">
        <f t="shared" si="63"/>
        <v>-2.7319369484467018</v>
      </c>
      <c r="AF380" s="657">
        <v>105</v>
      </c>
      <c r="AG380" s="547">
        <v>0</v>
      </c>
      <c r="AH380" s="493">
        <f t="shared" si="64"/>
        <v>183.7344464728701</v>
      </c>
      <c r="AI380" s="68"/>
      <c r="AJ380" s="68"/>
      <c r="AK380" s="458">
        <f>abvfnd25!AH380</f>
        <v>183.7344464728701</v>
      </c>
      <c r="AL380" s="455">
        <v>184.81497740889608</v>
      </c>
      <c r="AM380" s="458">
        <v>185.3327905569675</v>
      </c>
      <c r="AN380" s="458">
        <v>183.7344464728701</v>
      </c>
      <c r="AO380" s="456"/>
      <c r="AP380" s="493"/>
      <c r="AQ380" s="455"/>
      <c r="AR380" s="455"/>
      <c r="AS380" s="455"/>
      <c r="AT380" s="495">
        <f t="shared" si="65"/>
        <v>0</v>
      </c>
      <c r="AU380" s="455"/>
      <c r="AV380" s="498"/>
      <c r="AW380" s="499"/>
      <c r="AX380" s="500">
        <f t="shared" si="71"/>
        <v>0</v>
      </c>
      <c r="AY380" s="458"/>
      <c r="AZ380" s="459"/>
      <c r="BA380" s="459"/>
      <c r="BB380" s="459"/>
      <c r="BC380" s="453"/>
      <c r="BE380" s="460">
        <f t="shared" si="66"/>
        <v>-465.21600887697247</v>
      </c>
      <c r="BF380" s="453">
        <v>194.78399112302753</v>
      </c>
      <c r="BG380" s="488">
        <f t="shared" si="67"/>
        <v>11.049544650157429</v>
      </c>
      <c r="BH380" s="453">
        <v>194.78399112302753</v>
      </c>
      <c r="BI380" s="406">
        <f t="shared" si="68"/>
        <v>11.049544650157429</v>
      </c>
      <c r="BJ380" s="653"/>
      <c r="BK380" s="453"/>
      <c r="BL380" s="453">
        <v>194.78399112302753</v>
      </c>
      <c r="BM380" s="406">
        <f t="shared" si="69"/>
        <v>11.049544650157429</v>
      </c>
      <c r="BO380" s="453">
        <v>194.78399112302753</v>
      </c>
      <c r="BP380" s="406">
        <f t="shared" si="70"/>
        <v>11.049544650157429</v>
      </c>
      <c r="BR380" s="454"/>
    </row>
    <row r="381" spans="1:70" s="406" customFormat="1" ht="11.25">
      <c r="A381" s="11">
        <v>662</v>
      </c>
      <c r="B381" s="69" t="s">
        <v>464</v>
      </c>
      <c r="C381" s="11">
        <v>1</v>
      </c>
      <c r="D381" s="492">
        <v>239983.97</v>
      </c>
      <c r="E381" s="492">
        <v>0</v>
      </c>
      <c r="F381" s="492">
        <v>108128.73</v>
      </c>
      <c r="G381" s="492">
        <v>0</v>
      </c>
      <c r="H381" s="492">
        <v>0</v>
      </c>
      <c r="I381" s="492">
        <v>0</v>
      </c>
      <c r="J381" s="492">
        <v>0</v>
      </c>
      <c r="K381" s="492">
        <v>0</v>
      </c>
      <c r="L381" s="492">
        <v>0</v>
      </c>
      <c r="M381" s="492">
        <v>0</v>
      </c>
      <c r="N381" s="492">
        <v>20503.73</v>
      </c>
      <c r="O381" s="492">
        <v>0</v>
      </c>
      <c r="P381" s="492">
        <v>0</v>
      </c>
      <c r="Q381" s="492">
        <v>0</v>
      </c>
      <c r="R381" s="492">
        <v>0</v>
      </c>
      <c r="S381" s="492">
        <v>0</v>
      </c>
      <c r="T381" s="68" t="s">
        <v>762</v>
      </c>
      <c r="U381" s="68">
        <v>368616.43</v>
      </c>
      <c r="V381" s="493">
        <v>6.7841228607707542</v>
      </c>
      <c r="W381" s="68"/>
      <c r="X381" s="668">
        <v>3326329.1199999996</v>
      </c>
      <c r="Y381" s="547">
        <v>5433516.426</v>
      </c>
      <c r="Z381" s="68">
        <f t="shared" si="60"/>
        <v>2107187.3060000003</v>
      </c>
      <c r="AA381" s="68">
        <f t="shared" si="61"/>
        <v>142954.1757456054</v>
      </c>
      <c r="AB381" s="68"/>
      <c r="AC381" s="493">
        <f>+abvfnd25!AH381</f>
        <v>127.13158530139977</v>
      </c>
      <c r="AD381" s="493">
        <f t="shared" si="62"/>
        <v>159.05107580738718</v>
      </c>
      <c r="AE381" s="494">
        <f t="shared" si="63"/>
        <v>31.919490505987412</v>
      </c>
      <c r="AF381" s="657">
        <v>0</v>
      </c>
      <c r="AG381" s="547">
        <v>1</v>
      </c>
      <c r="AH381" s="493">
        <f t="shared" si="64"/>
        <v>159.05107580738718</v>
      </c>
      <c r="AI381" s="68"/>
      <c r="AJ381" s="68"/>
      <c r="AK381" s="458">
        <f>abvfnd25!AH381</f>
        <v>127.13158530139977</v>
      </c>
      <c r="AL381" s="455">
        <v>129.04534119779058</v>
      </c>
      <c r="AM381" s="458">
        <v>127.67459187774912</v>
      </c>
      <c r="AN381" s="458">
        <v>127.13158530139977</v>
      </c>
      <c r="AO381" s="456"/>
      <c r="AP381" s="493"/>
      <c r="AQ381" s="455"/>
      <c r="AR381" s="455"/>
      <c r="AS381" s="455"/>
      <c r="AT381" s="495">
        <f t="shared" si="65"/>
        <v>31.919490505987412</v>
      </c>
      <c r="AU381" s="455"/>
      <c r="AV381" s="498"/>
      <c r="AW381" s="499"/>
      <c r="AX381" s="500">
        <f t="shared" si="71"/>
        <v>0</v>
      </c>
      <c r="AY381" s="458"/>
      <c r="AZ381" s="459"/>
      <c r="BA381" s="459"/>
      <c r="BB381" s="459"/>
      <c r="BC381" s="453"/>
      <c r="BE381" s="460">
        <f t="shared" si="66"/>
        <v>-508.75438640897539</v>
      </c>
      <c r="BF381" s="453">
        <v>153.24561359102461</v>
      </c>
      <c r="BG381" s="488">
        <f t="shared" si="67"/>
        <v>26.114028289624841</v>
      </c>
      <c r="BH381" s="453">
        <v>153.24561359102461</v>
      </c>
      <c r="BI381" s="406">
        <f t="shared" si="68"/>
        <v>-5.8054622163625709</v>
      </c>
      <c r="BJ381" s="653"/>
      <c r="BK381" s="453"/>
      <c r="BL381" s="453">
        <v>153.24561359102461</v>
      </c>
      <c r="BM381" s="406">
        <f t="shared" si="69"/>
        <v>26.114028289624841</v>
      </c>
      <c r="BO381" s="453">
        <v>153.24561359102461</v>
      </c>
      <c r="BP381" s="406">
        <f t="shared" si="70"/>
        <v>-5.8054622163625709</v>
      </c>
      <c r="BR381" s="454"/>
    </row>
    <row r="382" spans="1:70" s="406" customFormat="1" ht="11.25">
      <c r="A382" s="11">
        <v>665</v>
      </c>
      <c r="B382" s="69" t="s">
        <v>465</v>
      </c>
      <c r="C382" s="11">
        <v>1</v>
      </c>
      <c r="D382" s="492">
        <v>1750283</v>
      </c>
      <c r="E382" s="492">
        <v>16536</v>
      </c>
      <c r="F382" s="492">
        <v>40663</v>
      </c>
      <c r="G382" s="492">
        <v>23750.93</v>
      </c>
      <c r="H382" s="492">
        <v>0</v>
      </c>
      <c r="I382" s="492">
        <v>0</v>
      </c>
      <c r="J382" s="492">
        <v>789609</v>
      </c>
      <c r="K382" s="492">
        <v>728950</v>
      </c>
      <c r="L382" s="492">
        <v>0</v>
      </c>
      <c r="M382" s="492">
        <v>0</v>
      </c>
      <c r="N382" s="492">
        <v>0</v>
      </c>
      <c r="O382" s="492">
        <v>0</v>
      </c>
      <c r="P382" s="492">
        <v>0</v>
      </c>
      <c r="Q382" s="492">
        <v>0</v>
      </c>
      <c r="R382" s="492">
        <v>0</v>
      </c>
      <c r="S382" s="492">
        <v>0</v>
      </c>
      <c r="T382" s="68" t="s">
        <v>760</v>
      </c>
      <c r="U382" s="68">
        <v>3349791.9299999997</v>
      </c>
      <c r="V382" s="493">
        <v>7.8874577380452573</v>
      </c>
      <c r="W382" s="68"/>
      <c r="X382" s="668">
        <v>35189823.379999995</v>
      </c>
      <c r="Y382" s="547">
        <v>42469855.829999998</v>
      </c>
      <c r="Z382" s="68">
        <f t="shared" si="60"/>
        <v>7280032.450000003</v>
      </c>
      <c r="AA382" s="68">
        <f t="shared" si="61"/>
        <v>574209.48280973092</v>
      </c>
      <c r="AB382" s="68"/>
      <c r="AC382" s="493">
        <f>+abvfnd25!AH382</f>
        <v>111.49980197974645</v>
      </c>
      <c r="AD382" s="493">
        <f t="shared" si="62"/>
        <v>119.05614272278928</v>
      </c>
      <c r="AE382" s="494">
        <f t="shared" si="63"/>
        <v>7.5563407430428242</v>
      </c>
      <c r="AF382" s="657">
        <v>18</v>
      </c>
      <c r="AG382" s="547">
        <v>1</v>
      </c>
      <c r="AH382" s="493">
        <f t="shared" si="64"/>
        <v>119.05614272278928</v>
      </c>
      <c r="AI382" s="68"/>
      <c r="AJ382" s="68"/>
      <c r="AK382" s="458">
        <f>abvfnd25!AH382</f>
        <v>111.49980197974645</v>
      </c>
      <c r="AL382" s="455">
        <v>111.56776592431098</v>
      </c>
      <c r="AM382" s="458">
        <v>115.13095541213541</v>
      </c>
      <c r="AN382" s="458">
        <v>111.49980197974645</v>
      </c>
      <c r="AO382" s="456"/>
      <c r="AP382" s="493"/>
      <c r="AQ382" s="455"/>
      <c r="AR382" s="455"/>
      <c r="AS382" s="455"/>
      <c r="AT382" s="495">
        <f t="shared" si="65"/>
        <v>7.5563407430428242</v>
      </c>
      <c r="AU382" s="455"/>
      <c r="AV382" s="498"/>
      <c r="AW382" s="499"/>
      <c r="AX382" s="500">
        <f t="shared" si="71"/>
        <v>0</v>
      </c>
      <c r="AY382" s="458"/>
      <c r="AZ382" s="459"/>
      <c r="BA382" s="459"/>
      <c r="BB382" s="459"/>
      <c r="BC382" s="453" t="s">
        <v>55</v>
      </c>
      <c r="BE382" s="460">
        <f t="shared" si="66"/>
        <v>-552.72412040507902</v>
      </c>
      <c r="BF382" s="453">
        <v>112.27587959492098</v>
      </c>
      <c r="BG382" s="488">
        <f t="shared" si="67"/>
        <v>0.776077615174529</v>
      </c>
      <c r="BH382" s="453">
        <v>112.27587959492098</v>
      </c>
      <c r="BI382" s="406">
        <f t="shared" si="68"/>
        <v>-6.7802631278682952</v>
      </c>
      <c r="BJ382" s="653"/>
      <c r="BK382" s="453"/>
      <c r="BL382" s="453">
        <v>112.27587959492098</v>
      </c>
      <c r="BM382" s="406">
        <f t="shared" si="69"/>
        <v>0.776077615174529</v>
      </c>
      <c r="BO382" s="453">
        <v>112.27587959492098</v>
      </c>
      <c r="BP382" s="406">
        <f t="shared" si="70"/>
        <v>-6.7802631278682952</v>
      </c>
      <c r="BR382" s="454"/>
    </row>
    <row r="383" spans="1:70" s="406" customFormat="1" ht="11.25">
      <c r="A383" s="11">
        <v>670</v>
      </c>
      <c r="B383" s="69" t="s">
        <v>466</v>
      </c>
      <c r="C383" s="11">
        <v>1</v>
      </c>
      <c r="D383" s="492">
        <v>200000</v>
      </c>
      <c r="E383" s="492">
        <v>102192</v>
      </c>
      <c r="F383" s="492">
        <v>14196</v>
      </c>
      <c r="G383" s="492">
        <v>28258.86</v>
      </c>
      <c r="H383" s="492">
        <v>0</v>
      </c>
      <c r="I383" s="492">
        <v>0</v>
      </c>
      <c r="J383" s="492">
        <v>635000</v>
      </c>
      <c r="K383" s="492">
        <v>70000</v>
      </c>
      <c r="L383" s="492">
        <v>0</v>
      </c>
      <c r="M383" s="492">
        <v>0</v>
      </c>
      <c r="N383" s="492">
        <v>0</v>
      </c>
      <c r="O383" s="492">
        <v>0</v>
      </c>
      <c r="P383" s="492">
        <v>0</v>
      </c>
      <c r="Q383" s="492">
        <v>0</v>
      </c>
      <c r="R383" s="492">
        <v>0</v>
      </c>
      <c r="S383" s="492">
        <v>0</v>
      </c>
      <c r="T383" s="68" t="s">
        <v>760</v>
      </c>
      <c r="U383" s="68">
        <v>1049646.8599999999</v>
      </c>
      <c r="V383" s="493">
        <v>8.7046716035282152</v>
      </c>
      <c r="W383" s="68"/>
      <c r="X383" s="668">
        <v>6828929.8200682895</v>
      </c>
      <c r="Y383" s="547">
        <v>12058431.470000001</v>
      </c>
      <c r="Z383" s="68">
        <f t="shared" si="60"/>
        <v>5229501.6499317111</v>
      </c>
      <c r="AA383" s="68">
        <f t="shared" si="61"/>
        <v>455210.94512764516</v>
      </c>
      <c r="AB383" s="68"/>
      <c r="AC383" s="493">
        <f>+abvfnd25!AH383</f>
        <v>174.17919751648469</v>
      </c>
      <c r="AD383" s="493">
        <f t="shared" si="62"/>
        <v>169.91272176752759</v>
      </c>
      <c r="AE383" s="494">
        <f t="shared" si="63"/>
        <v>-4.2664757489571059</v>
      </c>
      <c r="AF383" s="657">
        <v>14</v>
      </c>
      <c r="AG383" s="547">
        <v>1</v>
      </c>
      <c r="AH383" s="493">
        <f t="shared" si="64"/>
        <v>169.91272176752759</v>
      </c>
      <c r="AI383" s="68"/>
      <c r="AJ383" s="68"/>
      <c r="AK383" s="458">
        <f>abvfnd25!AH383</f>
        <v>174.17919751648469</v>
      </c>
      <c r="AL383" s="455">
        <v>165.9383666360952</v>
      </c>
      <c r="AM383" s="458">
        <v>180.33445480881551</v>
      </c>
      <c r="AN383" s="458">
        <v>174.17919751648469</v>
      </c>
      <c r="AO383" s="456"/>
      <c r="AP383" s="493"/>
      <c r="AQ383" s="455"/>
      <c r="AR383" s="455"/>
      <c r="AS383" s="455"/>
      <c r="AT383" s="495">
        <f t="shared" si="65"/>
        <v>-4.2664757489571059</v>
      </c>
      <c r="AU383" s="455"/>
      <c r="AV383" s="498"/>
      <c r="AW383" s="499"/>
      <c r="AX383" s="500">
        <f t="shared" si="71"/>
        <v>0</v>
      </c>
      <c r="AY383" s="458"/>
      <c r="AZ383" s="459"/>
      <c r="BA383" s="459"/>
      <c r="BB383" s="459"/>
      <c r="BC383" s="453"/>
      <c r="BE383" s="460">
        <f t="shared" si="66"/>
        <v>-494.18689961780342</v>
      </c>
      <c r="BF383" s="453">
        <v>175.81310038219661</v>
      </c>
      <c r="BG383" s="488">
        <f t="shared" si="67"/>
        <v>1.6339028657119172</v>
      </c>
      <c r="BH383" s="453">
        <v>175.81310038219661</v>
      </c>
      <c r="BI383" s="406">
        <f t="shared" si="68"/>
        <v>5.9003786146690231</v>
      </c>
      <c r="BJ383" s="653"/>
      <c r="BK383" s="453"/>
      <c r="BL383" s="453">
        <v>175.81310038219661</v>
      </c>
      <c r="BM383" s="406">
        <f t="shared" si="69"/>
        <v>1.6339028657119172</v>
      </c>
      <c r="BO383" s="453">
        <v>175.81310038219661</v>
      </c>
      <c r="BP383" s="406">
        <f t="shared" si="70"/>
        <v>5.9003786146690231</v>
      </c>
      <c r="BR383" s="454"/>
    </row>
    <row r="384" spans="1:70" s="406" customFormat="1" ht="11.25">
      <c r="A384" s="11">
        <v>672</v>
      </c>
      <c r="B384" s="69" t="s">
        <v>467</v>
      </c>
      <c r="C384" s="496">
        <v>1</v>
      </c>
      <c r="D384" s="492">
        <v>591292</v>
      </c>
      <c r="E384" s="492">
        <v>0</v>
      </c>
      <c r="F384" s="492">
        <v>108866</v>
      </c>
      <c r="G384" s="492">
        <v>0</v>
      </c>
      <c r="H384" s="492">
        <v>0</v>
      </c>
      <c r="I384" s="492">
        <v>0</v>
      </c>
      <c r="J384" s="492">
        <v>249438</v>
      </c>
      <c r="K384" s="492">
        <v>0</v>
      </c>
      <c r="L384" s="492">
        <v>0</v>
      </c>
      <c r="M384" s="492">
        <v>0</v>
      </c>
      <c r="N384" s="492">
        <v>0</v>
      </c>
      <c r="O384" s="492">
        <v>0</v>
      </c>
      <c r="P384" s="492">
        <v>0</v>
      </c>
      <c r="Q384" s="492">
        <v>0</v>
      </c>
      <c r="R384" s="492">
        <v>0</v>
      </c>
      <c r="S384" s="492">
        <v>0</v>
      </c>
      <c r="T384" s="68" t="s">
        <v>762</v>
      </c>
      <c r="U384" s="68">
        <v>949596</v>
      </c>
      <c r="V384" s="493">
        <v>6.2223209981254053</v>
      </c>
      <c r="W384" s="68"/>
      <c r="X384" s="668">
        <v>11870404.560118703</v>
      </c>
      <c r="Y384" s="547">
        <v>15261122.02</v>
      </c>
      <c r="Z384" s="68">
        <f t="shared" si="60"/>
        <v>3390717.4598812964</v>
      </c>
      <c r="AA384" s="68">
        <f t="shared" si="61"/>
        <v>210981.32449329828</v>
      </c>
      <c r="AB384" s="68"/>
      <c r="AC384" s="493">
        <f>+abvfnd25!AH384</f>
        <v>120.2739760623368</v>
      </c>
      <c r="AD384" s="493">
        <f t="shared" si="62"/>
        <v>126.78709153747832</v>
      </c>
      <c r="AE384" s="494">
        <f t="shared" si="63"/>
        <v>6.5131154751415181</v>
      </c>
      <c r="AF384" s="657">
        <v>7</v>
      </c>
      <c r="AG384" s="547">
        <v>1</v>
      </c>
      <c r="AH384" s="493">
        <f t="shared" si="64"/>
        <v>126.78709153747832</v>
      </c>
      <c r="AI384" s="68"/>
      <c r="AJ384" s="68"/>
      <c r="AK384" s="458">
        <f>abvfnd25!AH384</f>
        <v>120.2739760623368</v>
      </c>
      <c r="AL384" s="455">
        <v>120.9228958525792</v>
      </c>
      <c r="AM384" s="458">
        <v>125.28047142076211</v>
      </c>
      <c r="AN384" s="458">
        <v>120.2739760623368</v>
      </c>
      <c r="AO384" s="456"/>
      <c r="AP384" s="493"/>
      <c r="AQ384" s="455"/>
      <c r="AR384" s="455"/>
      <c r="AS384" s="455"/>
      <c r="AT384" s="495">
        <f t="shared" si="65"/>
        <v>6.5131154751415181</v>
      </c>
      <c r="AU384" s="455"/>
      <c r="AV384" s="498"/>
      <c r="AW384" s="499"/>
      <c r="AX384" s="500">
        <f t="shared" si="71"/>
        <v>0</v>
      </c>
      <c r="AY384" s="458"/>
      <c r="AZ384" s="459"/>
      <c r="BA384" s="459"/>
      <c r="BB384" s="459"/>
      <c r="BC384" s="453" t="s">
        <v>440</v>
      </c>
      <c r="BE384" s="460">
        <f t="shared" si="66"/>
        <v>-549.87524789081874</v>
      </c>
      <c r="BF384" s="453">
        <v>122.12475210918123</v>
      </c>
      <c r="BG384" s="488">
        <f t="shared" si="67"/>
        <v>1.8507760468444303</v>
      </c>
      <c r="BH384" s="453">
        <v>122.12475210918123</v>
      </c>
      <c r="BI384" s="406">
        <f t="shared" si="68"/>
        <v>-4.6623394282970878</v>
      </c>
      <c r="BJ384" s="653"/>
      <c r="BK384" s="453"/>
      <c r="BL384" s="453">
        <v>122.12475210918123</v>
      </c>
      <c r="BM384" s="406">
        <f t="shared" si="69"/>
        <v>1.8507760468444303</v>
      </c>
      <c r="BO384" s="453">
        <v>122.12475210918123</v>
      </c>
      <c r="BP384" s="406">
        <f t="shared" si="70"/>
        <v>-4.6623394282970878</v>
      </c>
      <c r="BR384" s="454"/>
    </row>
    <row r="385" spans="1:70" s="406" customFormat="1" ht="11.25">
      <c r="A385" s="11">
        <v>673</v>
      </c>
      <c r="B385" s="69" t="s">
        <v>468</v>
      </c>
      <c r="C385" s="11">
        <v>1</v>
      </c>
      <c r="D385" s="492">
        <v>2763200</v>
      </c>
      <c r="E385" s="492">
        <v>4710</v>
      </c>
      <c r="F385" s="492">
        <v>17026</v>
      </c>
      <c r="G385" s="492">
        <v>61891.41</v>
      </c>
      <c r="H385" s="492">
        <v>0</v>
      </c>
      <c r="I385" s="492">
        <v>0</v>
      </c>
      <c r="J385" s="492">
        <v>983907</v>
      </c>
      <c r="K385" s="492">
        <v>721163</v>
      </c>
      <c r="L385" s="492">
        <v>0</v>
      </c>
      <c r="M385" s="492">
        <v>0</v>
      </c>
      <c r="N385" s="492">
        <v>0</v>
      </c>
      <c r="O385" s="492">
        <v>0</v>
      </c>
      <c r="P385" s="492">
        <v>0</v>
      </c>
      <c r="Q385" s="492">
        <v>0</v>
      </c>
      <c r="R385" s="492">
        <v>0</v>
      </c>
      <c r="S385" s="492">
        <v>0</v>
      </c>
      <c r="T385" s="68" t="s">
        <v>760</v>
      </c>
      <c r="U385" s="68">
        <v>4551897.41</v>
      </c>
      <c r="V385" s="493">
        <v>9.4926553601374106</v>
      </c>
      <c r="W385" s="68"/>
      <c r="X385" s="668">
        <v>28651580.750000004</v>
      </c>
      <c r="Y385" s="547">
        <v>47951782.060000002</v>
      </c>
      <c r="Z385" s="68">
        <f t="shared" si="60"/>
        <v>19300201.309999999</v>
      </c>
      <c r="AA385" s="68">
        <f t="shared" si="61"/>
        <v>1832101.5941710258</v>
      </c>
      <c r="AB385" s="68"/>
      <c r="AC385" s="493">
        <f>+abvfnd25!AH385</f>
        <v>155.98767317253993</v>
      </c>
      <c r="AD385" s="493">
        <f t="shared" si="62"/>
        <v>160.96731579401242</v>
      </c>
      <c r="AE385" s="494">
        <f t="shared" si="63"/>
        <v>4.9796426214724931</v>
      </c>
      <c r="AF385" s="657">
        <v>41</v>
      </c>
      <c r="AG385" s="547">
        <v>1</v>
      </c>
      <c r="AH385" s="493">
        <f t="shared" si="64"/>
        <v>160.96731579401242</v>
      </c>
      <c r="AI385" s="68"/>
      <c r="AJ385" s="68"/>
      <c r="AK385" s="458">
        <f>abvfnd25!AH385</f>
        <v>155.98767317253993</v>
      </c>
      <c r="AL385" s="455">
        <v>156.20612194168223</v>
      </c>
      <c r="AM385" s="458">
        <v>155.51331117231035</v>
      </c>
      <c r="AN385" s="458">
        <v>155.98767317253993</v>
      </c>
      <c r="AO385" s="456"/>
      <c r="AP385" s="493"/>
      <c r="AQ385" s="455"/>
      <c r="AR385" s="455"/>
      <c r="AS385" s="455"/>
      <c r="AT385" s="495">
        <f t="shared" si="65"/>
        <v>4.9796426214724931</v>
      </c>
      <c r="AU385" s="455"/>
      <c r="AV385" s="498"/>
      <c r="AW385" s="499"/>
      <c r="AX385" s="500">
        <f t="shared" si="71"/>
        <v>0</v>
      </c>
      <c r="AY385" s="458"/>
      <c r="AZ385" s="459"/>
      <c r="BA385" s="459"/>
      <c r="BB385" s="459"/>
      <c r="BC385" s="453"/>
      <c r="BE385" s="460">
        <f t="shared" si="66"/>
        <v>-515.96150518527156</v>
      </c>
      <c r="BF385" s="453">
        <v>157.03849481472849</v>
      </c>
      <c r="BG385" s="488">
        <f t="shared" si="67"/>
        <v>1.0508216421885663</v>
      </c>
      <c r="BH385" s="453">
        <v>157.03849481472849</v>
      </c>
      <c r="BI385" s="406">
        <f t="shared" si="68"/>
        <v>-3.9288209792839268</v>
      </c>
      <c r="BJ385" s="653"/>
      <c r="BK385" s="453"/>
      <c r="BL385" s="453">
        <v>157.03849481472849</v>
      </c>
      <c r="BM385" s="406">
        <f t="shared" si="69"/>
        <v>1.0508216421885663</v>
      </c>
      <c r="BO385" s="453">
        <v>157.03849481472849</v>
      </c>
      <c r="BP385" s="406">
        <f t="shared" si="70"/>
        <v>-3.9288209792839268</v>
      </c>
      <c r="BR385" s="454"/>
    </row>
    <row r="386" spans="1:70" s="406" customFormat="1" ht="11.25">
      <c r="A386" s="11">
        <v>674</v>
      </c>
      <c r="B386" s="69" t="s">
        <v>469</v>
      </c>
      <c r="C386" s="11">
        <v>1</v>
      </c>
      <c r="D386" s="492">
        <v>1426500</v>
      </c>
      <c r="E386" s="492">
        <v>75000</v>
      </c>
      <c r="F386" s="492">
        <v>364798</v>
      </c>
      <c r="G386" s="492">
        <v>94600.66</v>
      </c>
      <c r="H386" s="492">
        <v>0</v>
      </c>
      <c r="I386" s="492">
        <v>0</v>
      </c>
      <c r="J386" s="492">
        <v>484814</v>
      </c>
      <c r="K386" s="492">
        <v>0</v>
      </c>
      <c r="L386" s="492">
        <v>0</v>
      </c>
      <c r="M386" s="492">
        <v>0</v>
      </c>
      <c r="N386" s="492">
        <v>0</v>
      </c>
      <c r="O386" s="492">
        <v>0</v>
      </c>
      <c r="P386" s="492">
        <v>0</v>
      </c>
      <c r="Q386" s="492">
        <v>0</v>
      </c>
      <c r="R386" s="492">
        <v>0</v>
      </c>
      <c r="S386" s="492">
        <v>0</v>
      </c>
      <c r="T386" s="68" t="s">
        <v>760</v>
      </c>
      <c r="U386" s="68">
        <v>2445712.66</v>
      </c>
      <c r="V386" s="493">
        <v>10.195457178754157</v>
      </c>
      <c r="W386" s="68"/>
      <c r="X386" s="668">
        <v>15531170.66</v>
      </c>
      <c r="Y386" s="547">
        <v>23988258.859999999</v>
      </c>
      <c r="Z386" s="68">
        <f t="shared" si="60"/>
        <v>8457088.1999999993</v>
      </c>
      <c r="AA386" s="68">
        <f t="shared" si="61"/>
        <v>862238.80600047077</v>
      </c>
      <c r="AB386" s="68"/>
      <c r="AC386" s="493">
        <f>+abvfnd25!AH386</f>
        <v>140.68402206887944</v>
      </c>
      <c r="AD386" s="493">
        <f t="shared" si="62"/>
        <v>148.90068855891079</v>
      </c>
      <c r="AE386" s="494">
        <f t="shared" si="63"/>
        <v>8.2166664900313435</v>
      </c>
      <c r="AF386" s="657">
        <v>48</v>
      </c>
      <c r="AG386" s="547">
        <v>1</v>
      </c>
      <c r="AH386" s="493">
        <f t="shared" si="64"/>
        <v>148.90068855891079</v>
      </c>
      <c r="AI386" s="68"/>
      <c r="AJ386" s="68"/>
      <c r="AK386" s="458">
        <f>abvfnd25!AH386</f>
        <v>140.68402206887944</v>
      </c>
      <c r="AL386" s="455">
        <v>141.16334991483041</v>
      </c>
      <c r="AM386" s="458">
        <v>140.61866617696194</v>
      </c>
      <c r="AN386" s="458">
        <v>140.68402206887944</v>
      </c>
      <c r="AO386" s="456"/>
      <c r="AP386" s="493"/>
      <c r="AQ386" s="455"/>
      <c r="AR386" s="455"/>
      <c r="AS386" s="455"/>
      <c r="AT386" s="495">
        <f t="shared" si="65"/>
        <v>8.2166664900313435</v>
      </c>
      <c r="AU386" s="455"/>
      <c r="AV386" s="498"/>
      <c r="AW386" s="499"/>
      <c r="AX386" s="500">
        <f t="shared" si="71"/>
        <v>0</v>
      </c>
      <c r="AY386" s="458"/>
      <c r="AZ386" s="459"/>
      <c r="BA386" s="459"/>
      <c r="BB386" s="459"/>
      <c r="BC386" s="453"/>
      <c r="BE386" s="460">
        <f t="shared" si="66"/>
        <v>-535.68488174878257</v>
      </c>
      <c r="BF386" s="453">
        <v>138.31511825121746</v>
      </c>
      <c r="BG386" s="488">
        <f t="shared" si="67"/>
        <v>-2.3689038176619874</v>
      </c>
      <c r="BH386" s="453">
        <v>138.31511825121746</v>
      </c>
      <c r="BI386" s="406">
        <f t="shared" si="68"/>
        <v>-10.585570307693331</v>
      </c>
      <c r="BJ386" s="653"/>
      <c r="BK386" s="453"/>
      <c r="BL386" s="453">
        <v>138.31511825121746</v>
      </c>
      <c r="BM386" s="406">
        <f t="shared" si="69"/>
        <v>-2.3689038176619874</v>
      </c>
      <c r="BO386" s="453">
        <v>138.31511825121746</v>
      </c>
      <c r="BP386" s="406">
        <f t="shared" si="70"/>
        <v>-10.585570307693331</v>
      </c>
      <c r="BR386" s="454"/>
    </row>
    <row r="387" spans="1:70" s="406" customFormat="1" ht="11.25">
      <c r="A387" s="11">
        <v>675</v>
      </c>
      <c r="B387" s="69" t="s">
        <v>470</v>
      </c>
      <c r="C387" s="11">
        <v>1</v>
      </c>
      <c r="D387" s="492">
        <v>1108650.58</v>
      </c>
      <c r="E387" s="492">
        <v>0</v>
      </c>
      <c r="F387" s="492">
        <v>23343</v>
      </c>
      <c r="G387" s="492">
        <v>0</v>
      </c>
      <c r="H387" s="492">
        <v>0</v>
      </c>
      <c r="I387" s="492">
        <v>341595.55</v>
      </c>
      <c r="J387" s="492">
        <v>2094190.43</v>
      </c>
      <c r="K387" s="492">
        <v>548317.19999999995</v>
      </c>
      <c r="L387" s="492">
        <v>0</v>
      </c>
      <c r="M387" s="492">
        <v>0</v>
      </c>
      <c r="N387" s="492">
        <v>0</v>
      </c>
      <c r="O387" s="492">
        <v>0</v>
      </c>
      <c r="P387" s="492">
        <v>0</v>
      </c>
      <c r="Q387" s="492">
        <v>0</v>
      </c>
      <c r="R387" s="492">
        <v>0</v>
      </c>
      <c r="S387" s="492">
        <v>0</v>
      </c>
      <c r="T387" s="68" t="s">
        <v>760</v>
      </c>
      <c r="U387" s="68">
        <v>4116096.76</v>
      </c>
      <c r="V387" s="493">
        <v>9.9650804118647258</v>
      </c>
      <c r="W387" s="68"/>
      <c r="X387" s="668">
        <v>21512127.046379998</v>
      </c>
      <c r="Y387" s="547">
        <v>41305203.670000002</v>
      </c>
      <c r="Z387" s="68">
        <f t="shared" si="60"/>
        <v>19793076.623620003</v>
      </c>
      <c r="AA387" s="68">
        <f t="shared" si="61"/>
        <v>1972396.0015257329</v>
      </c>
      <c r="AB387" s="68"/>
      <c r="AC387" s="493">
        <f>+abvfnd25!AH387</f>
        <v>177.7970885996653</v>
      </c>
      <c r="AD387" s="493">
        <f t="shared" si="62"/>
        <v>182.84016073200482</v>
      </c>
      <c r="AE387" s="494">
        <f t="shared" si="63"/>
        <v>5.0430721323395176</v>
      </c>
      <c r="AF387" s="657">
        <v>0</v>
      </c>
      <c r="AG387" s="547">
        <v>1</v>
      </c>
      <c r="AH387" s="493">
        <f t="shared" si="64"/>
        <v>182.84016073200482</v>
      </c>
      <c r="AI387" s="68"/>
      <c r="AJ387" s="68"/>
      <c r="AK387" s="458">
        <f>abvfnd25!AH387</f>
        <v>177.7970885996653</v>
      </c>
      <c r="AL387" s="455">
        <v>177.63575867273588</v>
      </c>
      <c r="AM387" s="458">
        <v>175.05381593170449</v>
      </c>
      <c r="AN387" s="458">
        <v>177.7970885996653</v>
      </c>
      <c r="AO387" s="456"/>
      <c r="AP387" s="493"/>
      <c r="AQ387" s="455"/>
      <c r="AR387" s="455"/>
      <c r="AS387" s="455"/>
      <c r="AT387" s="495">
        <f t="shared" si="65"/>
        <v>5.0430721323395176</v>
      </c>
      <c r="AU387" s="455"/>
      <c r="AV387" s="498"/>
      <c r="AW387" s="499"/>
      <c r="AX387" s="500">
        <f t="shared" si="71"/>
        <v>0</v>
      </c>
      <c r="AY387" s="458"/>
      <c r="AZ387" s="459"/>
      <c r="BA387" s="459"/>
      <c r="BB387" s="459"/>
      <c r="BC387" s="453"/>
      <c r="BE387" s="460">
        <f t="shared" si="66"/>
        <v>-497.97538042299277</v>
      </c>
      <c r="BF387" s="453">
        <v>177.0246195770072</v>
      </c>
      <c r="BG387" s="488">
        <f t="shared" si="67"/>
        <v>-0.77246902265810036</v>
      </c>
      <c r="BH387" s="453">
        <v>177.0246195770072</v>
      </c>
      <c r="BI387" s="406">
        <f t="shared" si="68"/>
        <v>-5.8155411549976179</v>
      </c>
      <c r="BJ387" s="653"/>
      <c r="BK387" s="453"/>
      <c r="BL387" s="453">
        <v>177.0246195770072</v>
      </c>
      <c r="BM387" s="406">
        <f t="shared" si="69"/>
        <v>-0.77246902265810036</v>
      </c>
      <c r="BO387" s="453">
        <v>177.0246195770072</v>
      </c>
      <c r="BP387" s="406">
        <f t="shared" si="70"/>
        <v>-5.8155411549976179</v>
      </c>
      <c r="BR387" s="454"/>
    </row>
    <row r="388" spans="1:70" s="406" customFormat="1" ht="11.25">
      <c r="A388" s="11">
        <v>680</v>
      </c>
      <c r="B388" s="69" t="s">
        <v>471</v>
      </c>
      <c r="C388" s="11">
        <v>1</v>
      </c>
      <c r="D388" s="492">
        <v>2415000</v>
      </c>
      <c r="E388" s="492">
        <v>96100</v>
      </c>
      <c r="F388" s="492">
        <v>0</v>
      </c>
      <c r="G388" s="492">
        <v>0</v>
      </c>
      <c r="H388" s="492">
        <v>0</v>
      </c>
      <c r="I388" s="492">
        <v>97725</v>
      </c>
      <c r="J388" s="492">
        <v>1353730</v>
      </c>
      <c r="K388" s="492">
        <v>170415</v>
      </c>
      <c r="L388" s="492">
        <v>0</v>
      </c>
      <c r="M388" s="492">
        <v>0</v>
      </c>
      <c r="N388" s="492">
        <v>0</v>
      </c>
      <c r="O388" s="492">
        <v>0</v>
      </c>
      <c r="P388" s="492">
        <v>0</v>
      </c>
      <c r="Q388" s="492">
        <v>0</v>
      </c>
      <c r="R388" s="492">
        <v>0</v>
      </c>
      <c r="S388" s="492">
        <v>0</v>
      </c>
      <c r="T388" s="68" t="s">
        <v>760</v>
      </c>
      <c r="U388" s="68">
        <v>4132970</v>
      </c>
      <c r="V388" s="493">
        <v>8.0042725267431702</v>
      </c>
      <c r="W388" s="68"/>
      <c r="X388" s="668">
        <v>38161301.590000004</v>
      </c>
      <c r="Y388" s="547">
        <v>51634548.751198627</v>
      </c>
      <c r="Z388" s="68">
        <f t="shared" si="60"/>
        <v>13473247.161198623</v>
      </c>
      <c r="AA388" s="68">
        <f t="shared" si="61"/>
        <v>1078435.4209840256</v>
      </c>
      <c r="AB388" s="68"/>
      <c r="AC388" s="493">
        <f>+abvfnd25!AH388</f>
        <v>129.92830716298693</v>
      </c>
      <c r="AD388" s="493">
        <f t="shared" si="62"/>
        <v>132.48005498707258</v>
      </c>
      <c r="AE388" s="494">
        <f t="shared" si="63"/>
        <v>2.5517478240856519</v>
      </c>
      <c r="AF388" s="657">
        <v>18</v>
      </c>
      <c r="AG388" s="547">
        <v>1</v>
      </c>
      <c r="AH388" s="493">
        <f t="shared" si="64"/>
        <v>132.48005498707258</v>
      </c>
      <c r="AI388" s="68"/>
      <c r="AJ388" s="68"/>
      <c r="AK388" s="458">
        <f>abvfnd25!AH388</f>
        <v>129.92830716298693</v>
      </c>
      <c r="AL388" s="455">
        <v>130.13504101250732</v>
      </c>
      <c r="AM388" s="458">
        <v>128.19634812177881</v>
      </c>
      <c r="AN388" s="458">
        <v>129.92830716298693</v>
      </c>
      <c r="AO388" s="456"/>
      <c r="AP388" s="493"/>
      <c r="AQ388" s="455"/>
      <c r="AR388" s="455"/>
      <c r="AS388" s="455"/>
      <c r="AT388" s="495">
        <f t="shared" si="65"/>
        <v>2.5517478240856519</v>
      </c>
      <c r="AU388" s="455"/>
      <c r="AV388" s="498"/>
      <c r="AW388" s="499"/>
      <c r="AX388" s="500">
        <f t="shared" si="71"/>
        <v>0</v>
      </c>
      <c r="AY388" s="458"/>
      <c r="AZ388" s="459"/>
      <c r="BA388" s="459"/>
      <c r="BB388" s="459"/>
      <c r="BC388" s="453"/>
      <c r="BE388" s="460">
        <f t="shared" si="66"/>
        <v>-550.43077528404456</v>
      </c>
      <c r="BF388" s="453">
        <v>129.56922471595544</v>
      </c>
      <c r="BG388" s="488">
        <f t="shared" si="67"/>
        <v>-0.35908244703148284</v>
      </c>
      <c r="BH388" s="453">
        <v>129.56922471595544</v>
      </c>
      <c r="BI388" s="406">
        <f t="shared" si="68"/>
        <v>-2.9108302711171348</v>
      </c>
      <c r="BJ388" s="653"/>
      <c r="BK388" s="453"/>
      <c r="BL388" s="453">
        <v>129.56922471595544</v>
      </c>
      <c r="BM388" s="406">
        <f t="shared" si="69"/>
        <v>-0.35908244703148284</v>
      </c>
      <c r="BO388" s="453">
        <v>129.56922471595544</v>
      </c>
      <c r="BP388" s="406">
        <f t="shared" si="70"/>
        <v>-2.9108302711171348</v>
      </c>
      <c r="BR388" s="454"/>
    </row>
    <row r="389" spans="1:70" s="406" customFormat="1" ht="11.25">
      <c r="A389" s="11">
        <v>683</v>
      </c>
      <c r="B389" s="69" t="s">
        <v>472</v>
      </c>
      <c r="C389" s="11">
        <v>1</v>
      </c>
      <c r="D389" s="492">
        <v>0</v>
      </c>
      <c r="E389" s="492">
        <v>0</v>
      </c>
      <c r="F389" s="492">
        <v>0</v>
      </c>
      <c r="G389" s="492">
        <v>0</v>
      </c>
      <c r="H389" s="492">
        <v>0</v>
      </c>
      <c r="I389" s="492">
        <v>0</v>
      </c>
      <c r="J389" s="492">
        <v>0</v>
      </c>
      <c r="K389" s="492">
        <v>0</v>
      </c>
      <c r="L389" s="492">
        <v>0</v>
      </c>
      <c r="M389" s="492">
        <v>0</v>
      </c>
      <c r="N389" s="492">
        <v>0</v>
      </c>
      <c r="O389" s="492">
        <v>0</v>
      </c>
      <c r="P389" s="492">
        <v>0</v>
      </c>
      <c r="Q389" s="492">
        <v>0</v>
      </c>
      <c r="R389" s="492">
        <v>0</v>
      </c>
      <c r="S389" s="492">
        <v>0</v>
      </c>
      <c r="T389" s="68" t="s">
        <v>760</v>
      </c>
      <c r="U389" s="68">
        <v>0</v>
      </c>
      <c r="V389" s="493">
        <v>0</v>
      </c>
      <c r="W389" s="68"/>
      <c r="X389" s="668">
        <v>8287100.8399999999</v>
      </c>
      <c r="Y389" s="547">
        <v>15998790</v>
      </c>
      <c r="Z389" s="68">
        <f t="shared" si="60"/>
        <v>7711689.1600000001</v>
      </c>
      <c r="AA389" s="68">
        <f t="shared" si="61"/>
        <v>0</v>
      </c>
      <c r="AB389" s="68"/>
      <c r="AC389" s="493">
        <f>+abvfnd25!AH389</f>
        <v>182.29875719438201</v>
      </c>
      <c r="AD389" s="493">
        <f t="shared" si="62"/>
        <v>193.05653821391172</v>
      </c>
      <c r="AE389" s="494">
        <f t="shared" si="63"/>
        <v>10.757781019529716</v>
      </c>
      <c r="AF389" s="657">
        <v>9</v>
      </c>
      <c r="AG389" s="547">
        <v>0</v>
      </c>
      <c r="AH389" s="493">
        <f t="shared" si="64"/>
        <v>182.29875719438201</v>
      </c>
      <c r="AI389" s="68"/>
      <c r="AJ389" s="68"/>
      <c r="AK389" s="458">
        <f>abvfnd25!AH389</f>
        <v>182.29875719438201</v>
      </c>
      <c r="AL389" s="455">
        <v>182.29875719438201</v>
      </c>
      <c r="AM389" s="458">
        <v>182.29875719438201</v>
      </c>
      <c r="AN389" s="458">
        <v>182.29875719438201</v>
      </c>
      <c r="AO389" s="456"/>
      <c r="AP389" s="493"/>
      <c r="AQ389" s="455"/>
      <c r="AR389" s="455"/>
      <c r="AS389" s="455"/>
      <c r="AT389" s="495">
        <f t="shared" si="65"/>
        <v>0</v>
      </c>
      <c r="AU389" s="455"/>
      <c r="AV389" s="498"/>
      <c r="AW389" s="499"/>
      <c r="AX389" s="500">
        <f t="shared" si="71"/>
        <v>0</v>
      </c>
      <c r="AY389" s="458"/>
      <c r="AZ389" s="459"/>
      <c r="BA389" s="459"/>
      <c r="BB389" s="459"/>
      <c r="BC389" s="453"/>
      <c r="BE389" s="460">
        <f t="shared" si="66"/>
        <v>-500.70124280561799</v>
      </c>
      <c r="BF389" s="453">
        <v>182.29875719438201</v>
      </c>
      <c r="BG389" s="488">
        <f t="shared" si="67"/>
        <v>0</v>
      </c>
      <c r="BH389" s="453">
        <v>182.29875719438201</v>
      </c>
      <c r="BI389" s="406">
        <f t="shared" si="68"/>
        <v>0</v>
      </c>
      <c r="BJ389" s="653"/>
      <c r="BK389" s="453"/>
      <c r="BL389" s="453">
        <v>182.29875719438201</v>
      </c>
      <c r="BM389" s="406">
        <f t="shared" si="69"/>
        <v>0</v>
      </c>
      <c r="BO389" s="453">
        <v>182.29875719438201</v>
      </c>
      <c r="BP389" s="406">
        <f t="shared" si="70"/>
        <v>0</v>
      </c>
      <c r="BR389" s="454"/>
    </row>
    <row r="390" spans="1:70" s="406" customFormat="1" ht="11.25">
      <c r="A390" s="11">
        <v>685</v>
      </c>
      <c r="B390" s="69" t="s">
        <v>473</v>
      </c>
      <c r="C390" s="11">
        <v>1</v>
      </c>
      <c r="D390" s="492">
        <v>130659.62</v>
      </c>
      <c r="E390" s="492">
        <v>10000</v>
      </c>
      <c r="F390" s="492">
        <v>87089.77</v>
      </c>
      <c r="G390" s="492">
        <v>0</v>
      </c>
      <c r="H390" s="492">
        <v>0</v>
      </c>
      <c r="I390" s="492">
        <v>0</v>
      </c>
      <c r="J390" s="492">
        <v>0</v>
      </c>
      <c r="K390" s="492">
        <v>0</v>
      </c>
      <c r="L390" s="492">
        <v>0</v>
      </c>
      <c r="M390" s="492">
        <v>0</v>
      </c>
      <c r="N390" s="492">
        <v>0</v>
      </c>
      <c r="O390" s="492">
        <v>0</v>
      </c>
      <c r="P390" s="492">
        <v>0</v>
      </c>
      <c r="Q390" s="492">
        <v>0</v>
      </c>
      <c r="R390" s="492">
        <v>0</v>
      </c>
      <c r="S390" s="492">
        <v>0</v>
      </c>
      <c r="T390" s="68" t="s">
        <v>760</v>
      </c>
      <c r="U390" s="68">
        <v>227749.39</v>
      </c>
      <c r="V390" s="493">
        <v>9.716103442585716</v>
      </c>
      <c r="W390" s="68"/>
      <c r="X390" s="668">
        <v>1294415.1199999999</v>
      </c>
      <c r="Y390" s="547">
        <v>2344040.4000000004</v>
      </c>
      <c r="Z390" s="68">
        <f t="shared" si="60"/>
        <v>1049625.2800000005</v>
      </c>
      <c r="AA390" s="68">
        <f t="shared" si="61"/>
        <v>101982.67796433001</v>
      </c>
      <c r="AB390" s="68"/>
      <c r="AC390" s="493">
        <f>+abvfnd25!AH390</f>
        <v>173.53318419902243</v>
      </c>
      <c r="AD390" s="493">
        <f t="shared" si="62"/>
        <v>173.21009986623693</v>
      </c>
      <c r="AE390" s="494">
        <f t="shared" si="63"/>
        <v>-0.32308433278549842</v>
      </c>
      <c r="AF390" s="657">
        <v>0</v>
      </c>
      <c r="AG390" s="547">
        <v>1</v>
      </c>
      <c r="AH390" s="493">
        <f t="shared" si="64"/>
        <v>173.21009986623693</v>
      </c>
      <c r="AI390" s="68"/>
      <c r="AJ390" s="68"/>
      <c r="AK390" s="458">
        <f>abvfnd25!AH390</f>
        <v>173.53318419902243</v>
      </c>
      <c r="AL390" s="455">
        <v>171.72206057985053</v>
      </c>
      <c r="AM390" s="458">
        <v>161.37250903235162</v>
      </c>
      <c r="AN390" s="458">
        <v>173.53318419902243</v>
      </c>
      <c r="AO390" s="456"/>
      <c r="AP390" s="493"/>
      <c r="AQ390" s="455"/>
      <c r="AR390" s="455"/>
      <c r="AS390" s="455"/>
      <c r="AT390" s="495">
        <f t="shared" si="65"/>
        <v>-0.32308433278549842</v>
      </c>
      <c r="AU390" s="455"/>
      <c r="AV390" s="498"/>
      <c r="AW390" s="499"/>
      <c r="AX390" s="500">
        <f t="shared" si="71"/>
        <v>0</v>
      </c>
      <c r="AY390" s="458"/>
      <c r="AZ390" s="459"/>
      <c r="BA390" s="459"/>
      <c r="BB390" s="459"/>
      <c r="BC390" s="453"/>
      <c r="BE390" s="460">
        <f t="shared" si="66"/>
        <v>-533.8655784688043</v>
      </c>
      <c r="BF390" s="453">
        <v>151.13442153119573</v>
      </c>
      <c r="BG390" s="488">
        <f t="shared" si="67"/>
        <v>-22.398762667826702</v>
      </c>
      <c r="BH390" s="453">
        <v>151.13442153119573</v>
      </c>
      <c r="BI390" s="406">
        <f t="shared" si="68"/>
        <v>-22.075678335041204</v>
      </c>
      <c r="BJ390" s="653"/>
      <c r="BK390" s="453"/>
      <c r="BL390" s="453">
        <v>151.13442153119573</v>
      </c>
      <c r="BM390" s="406">
        <f t="shared" si="69"/>
        <v>-22.398762667826702</v>
      </c>
      <c r="BO390" s="453">
        <v>151.13442153119573</v>
      </c>
      <c r="BP390" s="406">
        <f t="shared" si="70"/>
        <v>-22.075678335041204</v>
      </c>
      <c r="BR390" s="454"/>
    </row>
    <row r="391" spans="1:70" s="406" customFormat="1" ht="11.25">
      <c r="A391" s="11">
        <v>690</v>
      </c>
      <c r="B391" s="69" t="s">
        <v>474</v>
      </c>
      <c r="C391" s="11">
        <v>1</v>
      </c>
      <c r="D391" s="492">
        <v>1386219</v>
      </c>
      <c r="E391" s="492">
        <v>57600</v>
      </c>
      <c r="F391" s="492">
        <v>65849</v>
      </c>
      <c r="G391" s="492">
        <v>40153.96</v>
      </c>
      <c r="H391" s="492">
        <v>0</v>
      </c>
      <c r="I391" s="492">
        <v>0</v>
      </c>
      <c r="J391" s="492">
        <v>384199</v>
      </c>
      <c r="K391" s="492">
        <v>1147613</v>
      </c>
      <c r="L391" s="492">
        <v>0</v>
      </c>
      <c r="M391" s="492">
        <v>0</v>
      </c>
      <c r="N391" s="492">
        <v>0</v>
      </c>
      <c r="O391" s="492">
        <v>0</v>
      </c>
      <c r="P391" s="492">
        <v>0</v>
      </c>
      <c r="Q391" s="492">
        <v>0</v>
      </c>
      <c r="R391" s="492">
        <v>0</v>
      </c>
      <c r="S391" s="492">
        <v>0</v>
      </c>
      <c r="T391" s="68" t="s">
        <v>760</v>
      </c>
      <c r="U391" s="68">
        <v>3081633.96</v>
      </c>
      <c r="V391" s="493">
        <v>7.9702088929079817</v>
      </c>
      <c r="W391" s="68"/>
      <c r="X391" s="668">
        <v>27019358.236560002</v>
      </c>
      <c r="Y391" s="547">
        <v>38664406.434090912</v>
      </c>
      <c r="Z391" s="68">
        <f t="shared" si="60"/>
        <v>11645048.19753091</v>
      </c>
      <c r="AA391" s="68">
        <f t="shared" si="61"/>
        <v>928134.66702302929</v>
      </c>
      <c r="AB391" s="68"/>
      <c r="AC391" s="493">
        <f>+abvfnd25!AH391</f>
        <v>138.97098883885801</v>
      </c>
      <c r="AD391" s="493">
        <f t="shared" si="62"/>
        <v>139.66383448740385</v>
      </c>
      <c r="AE391" s="494">
        <f t="shared" si="63"/>
        <v>0.69284564854584119</v>
      </c>
      <c r="AF391" s="657">
        <v>26</v>
      </c>
      <c r="AG391" s="547">
        <v>1</v>
      </c>
      <c r="AH391" s="493">
        <f t="shared" si="64"/>
        <v>139.66383448740385</v>
      </c>
      <c r="AI391" s="68"/>
      <c r="AJ391" s="68"/>
      <c r="AK391" s="458">
        <f>abvfnd25!AH391</f>
        <v>138.97098883885801</v>
      </c>
      <c r="AL391" s="455">
        <v>139.55124386931834</v>
      </c>
      <c r="AM391" s="458">
        <v>139.0806926040635</v>
      </c>
      <c r="AN391" s="458">
        <v>138.97098883885801</v>
      </c>
      <c r="AO391" s="456"/>
      <c r="AP391" s="493"/>
      <c r="AQ391" s="455"/>
      <c r="AR391" s="455"/>
      <c r="AS391" s="455"/>
      <c r="AT391" s="495">
        <f t="shared" si="65"/>
        <v>0.69284564854584119</v>
      </c>
      <c r="AU391" s="455"/>
      <c r="AV391" s="498"/>
      <c r="AW391" s="499"/>
      <c r="AX391" s="500">
        <f t="shared" si="71"/>
        <v>0</v>
      </c>
      <c r="AY391" s="458"/>
      <c r="AZ391" s="459"/>
      <c r="BA391" s="459"/>
      <c r="BB391" s="459"/>
      <c r="BC391" s="453"/>
      <c r="BE391" s="460">
        <f t="shared" si="66"/>
        <v>-539.39703454991707</v>
      </c>
      <c r="BF391" s="453">
        <v>150.60296545008291</v>
      </c>
      <c r="BG391" s="488">
        <f t="shared" si="67"/>
        <v>11.6319766112249</v>
      </c>
      <c r="BH391" s="453">
        <v>150.60296545008291</v>
      </c>
      <c r="BI391" s="406">
        <f t="shared" si="68"/>
        <v>10.939130962679059</v>
      </c>
      <c r="BJ391" s="653"/>
      <c r="BK391" s="453"/>
      <c r="BL391" s="453">
        <v>150.60296545008291</v>
      </c>
      <c r="BM391" s="406">
        <f t="shared" si="69"/>
        <v>11.6319766112249</v>
      </c>
      <c r="BO391" s="453">
        <v>150.60296545008291</v>
      </c>
      <c r="BP391" s="406">
        <f t="shared" si="70"/>
        <v>10.939130962679059</v>
      </c>
      <c r="BR391" s="454"/>
    </row>
    <row r="392" spans="1:70" s="406" customFormat="1" ht="11.25">
      <c r="A392" s="11">
        <v>695</v>
      </c>
      <c r="B392" s="69" t="s">
        <v>475</v>
      </c>
      <c r="C392" s="11">
        <v>1</v>
      </c>
      <c r="D392" s="492">
        <v>1348109</v>
      </c>
      <c r="E392" s="492">
        <v>9881</v>
      </c>
      <c r="F392" s="492">
        <v>1397</v>
      </c>
      <c r="G392" s="492">
        <v>8026.97</v>
      </c>
      <c r="H392" s="492">
        <v>0</v>
      </c>
      <c r="I392" s="492">
        <v>10000</v>
      </c>
      <c r="J392" s="492">
        <v>2042003</v>
      </c>
      <c r="K392" s="492">
        <v>374508</v>
      </c>
      <c r="L392" s="492">
        <v>0</v>
      </c>
      <c r="M392" s="492">
        <v>0</v>
      </c>
      <c r="N392" s="492">
        <v>0</v>
      </c>
      <c r="O392" s="492">
        <v>0</v>
      </c>
      <c r="P392" s="492">
        <v>0</v>
      </c>
      <c r="Q392" s="492">
        <v>0</v>
      </c>
      <c r="R392" s="492">
        <v>0</v>
      </c>
      <c r="S392" s="492">
        <v>0</v>
      </c>
      <c r="T392" s="68" t="s">
        <v>760</v>
      </c>
      <c r="U392" s="68">
        <v>3793924.9699999997</v>
      </c>
      <c r="V392" s="493">
        <v>10.29791117267737</v>
      </c>
      <c r="W392" s="68"/>
      <c r="X392" s="668">
        <v>20881710.072960004</v>
      </c>
      <c r="Y392" s="547">
        <v>36841694.460000001</v>
      </c>
      <c r="Z392" s="68">
        <f t="shared" si="60"/>
        <v>15959984.387039997</v>
      </c>
      <c r="AA392" s="68">
        <f t="shared" si="61"/>
        <v>1643545.0153505558</v>
      </c>
      <c r="AB392" s="68"/>
      <c r="AC392" s="493">
        <f>+abvfnd25!AH392</f>
        <v>164.99265772468723</v>
      </c>
      <c r="AD392" s="493">
        <f t="shared" si="62"/>
        <v>168.55970761814177</v>
      </c>
      <c r="AE392" s="494">
        <f t="shared" si="63"/>
        <v>3.5670498934545378</v>
      </c>
      <c r="AF392" s="657">
        <v>4</v>
      </c>
      <c r="AG392" s="547">
        <v>1</v>
      </c>
      <c r="AH392" s="493">
        <f t="shared" si="64"/>
        <v>168.55970761814177</v>
      </c>
      <c r="AI392" s="68"/>
      <c r="AJ392" s="68"/>
      <c r="AK392" s="458">
        <f>abvfnd25!AH392</f>
        <v>164.99265772468723</v>
      </c>
      <c r="AL392" s="455">
        <v>165.01451211936367</v>
      </c>
      <c r="AM392" s="458">
        <v>166.40561412056562</v>
      </c>
      <c r="AN392" s="458">
        <v>164.99265772468723</v>
      </c>
      <c r="AO392" s="456"/>
      <c r="AP392" s="493"/>
      <c r="AQ392" s="455"/>
      <c r="AR392" s="455"/>
      <c r="AS392" s="455"/>
      <c r="AT392" s="495">
        <f t="shared" si="65"/>
        <v>3.5670498934545378</v>
      </c>
      <c r="AU392" s="455"/>
      <c r="AV392" s="498"/>
      <c r="AW392" s="499"/>
      <c r="AX392" s="500">
        <f t="shared" si="71"/>
        <v>0</v>
      </c>
      <c r="AY392" s="458"/>
      <c r="AZ392" s="459"/>
      <c r="BA392" s="459"/>
      <c r="BB392" s="459"/>
      <c r="BC392" s="453"/>
      <c r="BE392" s="460">
        <f t="shared" si="66"/>
        <v>-532.52886400851526</v>
      </c>
      <c r="BF392" s="453">
        <v>162.4711359914848</v>
      </c>
      <c r="BG392" s="488">
        <f t="shared" si="67"/>
        <v>-2.5215217332024338</v>
      </c>
      <c r="BH392" s="453">
        <v>162.4711359914848</v>
      </c>
      <c r="BI392" s="406">
        <f t="shared" si="68"/>
        <v>-6.0885716266569716</v>
      </c>
      <c r="BJ392" s="653"/>
      <c r="BK392" s="453"/>
      <c r="BL392" s="453">
        <v>162.4711359914848</v>
      </c>
      <c r="BM392" s="406">
        <f t="shared" si="69"/>
        <v>-2.5215217332024338</v>
      </c>
      <c r="BO392" s="453">
        <v>162.4711359914848</v>
      </c>
      <c r="BP392" s="406">
        <f t="shared" si="70"/>
        <v>-6.0885716266569716</v>
      </c>
      <c r="BR392" s="454"/>
    </row>
    <row r="393" spans="1:70" s="406" customFormat="1" ht="11.25">
      <c r="A393" s="11">
        <v>698</v>
      </c>
      <c r="B393" s="69" t="s">
        <v>476</v>
      </c>
      <c r="C393" s="11">
        <v>1</v>
      </c>
      <c r="D393" s="492">
        <v>1531400</v>
      </c>
      <c r="E393" s="492">
        <v>1361</v>
      </c>
      <c r="F393" s="492">
        <v>6016</v>
      </c>
      <c r="G393" s="492">
        <v>0</v>
      </c>
      <c r="H393" s="492">
        <v>0</v>
      </c>
      <c r="I393" s="492">
        <v>0</v>
      </c>
      <c r="J393" s="492">
        <v>704479</v>
      </c>
      <c r="K393" s="492">
        <v>440000</v>
      </c>
      <c r="L393" s="492">
        <v>0</v>
      </c>
      <c r="M393" s="492">
        <v>0</v>
      </c>
      <c r="N393" s="492">
        <v>0</v>
      </c>
      <c r="O393" s="492">
        <v>0</v>
      </c>
      <c r="P393" s="492">
        <v>0</v>
      </c>
      <c r="Q393" s="492">
        <v>0</v>
      </c>
      <c r="R393" s="492">
        <v>0</v>
      </c>
      <c r="S393" s="492">
        <v>0</v>
      </c>
      <c r="T393" s="68" t="s">
        <v>760</v>
      </c>
      <c r="U393" s="68">
        <v>2683256</v>
      </c>
      <c r="V393" s="493">
        <v>8.7181494704349554</v>
      </c>
      <c r="W393" s="68"/>
      <c r="X393" s="668">
        <v>14962591.459399998</v>
      </c>
      <c r="Y393" s="547">
        <v>30777815.969999999</v>
      </c>
      <c r="Z393" s="68">
        <f t="shared" si="60"/>
        <v>15815224.510600001</v>
      </c>
      <c r="AA393" s="68">
        <f t="shared" si="61"/>
        <v>1378794.9119189731</v>
      </c>
      <c r="AB393" s="68"/>
      <c r="AC393" s="493">
        <f>+abvfnd25!AH393</f>
        <v>188.43704726439347</v>
      </c>
      <c r="AD393" s="493">
        <f t="shared" si="62"/>
        <v>196.48348441413592</v>
      </c>
      <c r="AE393" s="494">
        <f t="shared" si="63"/>
        <v>8.0464371497424452</v>
      </c>
      <c r="AF393" s="657">
        <v>0</v>
      </c>
      <c r="AG393" s="547">
        <v>1</v>
      </c>
      <c r="AH393" s="493">
        <f t="shared" si="64"/>
        <v>196.48348441413592</v>
      </c>
      <c r="AI393" s="68"/>
      <c r="AJ393" s="68"/>
      <c r="AK393" s="458">
        <f>abvfnd25!AH393</f>
        <v>188.43704726439347</v>
      </c>
      <c r="AL393" s="455">
        <v>188.37691690378551</v>
      </c>
      <c r="AM393" s="458">
        <v>191.27632905591997</v>
      </c>
      <c r="AN393" s="458">
        <v>188.43704726439347</v>
      </c>
      <c r="AO393" s="456"/>
      <c r="AP393" s="493"/>
      <c r="AQ393" s="455"/>
      <c r="AR393" s="455"/>
      <c r="AS393" s="455"/>
      <c r="AT393" s="495">
        <f t="shared" si="65"/>
        <v>8.0464371497424452</v>
      </c>
      <c r="AU393" s="455"/>
      <c r="AV393" s="498"/>
      <c r="AW393" s="499"/>
      <c r="AX393" s="500">
        <f t="shared" si="71"/>
        <v>0</v>
      </c>
      <c r="AY393" s="458"/>
      <c r="AZ393" s="459"/>
      <c r="BA393" s="459"/>
      <c r="BB393" s="459"/>
      <c r="BC393" s="453"/>
      <c r="BE393" s="460">
        <f t="shared" si="66"/>
        <v>-518.75546134681258</v>
      </c>
      <c r="BF393" s="453">
        <v>179.24453865318742</v>
      </c>
      <c r="BG393" s="488">
        <f t="shared" si="67"/>
        <v>-9.1925086112060512</v>
      </c>
      <c r="BH393" s="453">
        <v>179.24453865318742</v>
      </c>
      <c r="BI393" s="406">
        <f t="shared" si="68"/>
        <v>-17.238945760948496</v>
      </c>
      <c r="BJ393" s="653"/>
      <c r="BK393" s="453"/>
      <c r="BL393" s="453">
        <v>179.24453865318742</v>
      </c>
      <c r="BM393" s="406">
        <f t="shared" si="69"/>
        <v>-9.1925086112060512</v>
      </c>
      <c r="BO393" s="453">
        <v>179.24453865318742</v>
      </c>
      <c r="BP393" s="406">
        <f t="shared" si="70"/>
        <v>-17.238945760948496</v>
      </c>
      <c r="BR393" s="454"/>
    </row>
    <row r="394" spans="1:70" s="406" customFormat="1" ht="11.25">
      <c r="A394" s="11">
        <v>700</v>
      </c>
      <c r="B394" s="69" t="s">
        <v>477</v>
      </c>
      <c r="C394" s="11">
        <v>1</v>
      </c>
      <c r="D394" s="492">
        <v>920318</v>
      </c>
      <c r="E394" s="492">
        <v>0</v>
      </c>
      <c r="F394" s="492">
        <v>6280</v>
      </c>
      <c r="G394" s="492">
        <v>72851.8</v>
      </c>
      <c r="H394" s="492">
        <v>0</v>
      </c>
      <c r="I394" s="492">
        <v>0</v>
      </c>
      <c r="J394" s="492">
        <v>1527796</v>
      </c>
      <c r="K394" s="492">
        <v>0</v>
      </c>
      <c r="L394" s="492">
        <v>0</v>
      </c>
      <c r="M394" s="492">
        <v>0</v>
      </c>
      <c r="N394" s="492">
        <v>0</v>
      </c>
      <c r="O394" s="492">
        <v>0</v>
      </c>
      <c r="P394" s="492">
        <v>0</v>
      </c>
      <c r="Q394" s="492">
        <v>0</v>
      </c>
      <c r="R394" s="492">
        <v>0</v>
      </c>
      <c r="S394" s="492">
        <v>0</v>
      </c>
      <c r="T394" s="68" t="s">
        <v>762</v>
      </c>
      <c r="U394" s="68">
        <v>2527245.7999999998</v>
      </c>
      <c r="V394" s="493">
        <v>9.2724229398917668</v>
      </c>
      <c r="W394" s="68"/>
      <c r="X394" s="668">
        <v>15074658.800000003</v>
      </c>
      <c r="Y394" s="547">
        <v>27255506.099999998</v>
      </c>
      <c r="Z394" s="68">
        <f t="shared" ref="Z394:Z448" si="72">IF(Y394-X394&gt;0,Y394-X394,0)</f>
        <v>12180847.299999995</v>
      </c>
      <c r="AA394" s="68">
        <f t="shared" ref="AA394:AA448" si="73">V394*0.01*Z394</f>
        <v>1129459.6793183864</v>
      </c>
      <c r="AB394" s="68"/>
      <c r="AC394" s="493">
        <f>+abvfnd25!AH394</f>
        <v>173.67105687301375</v>
      </c>
      <c r="AD394" s="493">
        <f t="shared" ref="AD394:AD448" si="74">IFERROR(IF(C394=1,(Y394-AA394)/X394*100,0),"")</f>
        <v>173.31102990325465</v>
      </c>
      <c r="AE394" s="494">
        <f t="shared" ref="AE394:AE448" si="75">AD394-AC394</f>
        <v>-0.36002696975910453</v>
      </c>
      <c r="AF394" s="657">
        <v>38</v>
      </c>
      <c r="AG394" s="547">
        <v>1</v>
      </c>
      <c r="AH394" s="493">
        <f t="shared" ref="AH394:AH448" si="76">IF(AG394=1,AD394,AC394)</f>
        <v>173.31102990325465</v>
      </c>
      <c r="AI394" s="68"/>
      <c r="AJ394" s="68"/>
      <c r="AK394" s="458">
        <f>abvfnd25!AH394</f>
        <v>173.67105687301375</v>
      </c>
      <c r="AL394" s="455">
        <v>175.23120798482583</v>
      </c>
      <c r="AM394" s="458">
        <v>166.86459194155842</v>
      </c>
      <c r="AN394" s="458">
        <v>173.67105687301375</v>
      </c>
      <c r="AO394" s="456"/>
      <c r="AP394" s="493"/>
      <c r="AQ394" s="455"/>
      <c r="AR394" s="455"/>
      <c r="AS394" s="455"/>
      <c r="AT394" s="495">
        <f t="shared" si="65"/>
        <v>-0.36002696975910453</v>
      </c>
      <c r="AU394" s="455"/>
      <c r="AV394" s="498"/>
      <c r="AW394" s="499"/>
      <c r="AX394" s="500">
        <f t="shared" si="71"/>
        <v>0</v>
      </c>
      <c r="AY394" s="458"/>
      <c r="AZ394" s="459"/>
      <c r="BA394" s="459"/>
      <c r="BB394" s="459"/>
      <c r="BC394" s="453"/>
      <c r="BE394" s="460">
        <f t="shared" si="66"/>
        <v>-541.9995338727831</v>
      </c>
      <c r="BF394" s="453">
        <v>158.00046612721687</v>
      </c>
      <c r="BG394" s="488">
        <f t="shared" si="67"/>
        <v>-15.670590745796886</v>
      </c>
      <c r="BH394" s="453">
        <v>158.00046612721687</v>
      </c>
      <c r="BI394" s="406">
        <f t="shared" si="68"/>
        <v>-15.310563776037782</v>
      </c>
      <c r="BJ394" s="653"/>
      <c r="BK394" s="453"/>
      <c r="BL394" s="453">
        <v>158.00046612721687</v>
      </c>
      <c r="BM394" s="406">
        <f t="shared" si="69"/>
        <v>-15.670590745796886</v>
      </c>
      <c r="BO394" s="453">
        <v>158.00046612721687</v>
      </c>
      <c r="BP394" s="406">
        <f t="shared" si="70"/>
        <v>-15.310563776037782</v>
      </c>
      <c r="BR394" s="454"/>
    </row>
    <row r="395" spans="1:70" s="406" customFormat="1" ht="11.25">
      <c r="A395" s="11">
        <v>705</v>
      </c>
      <c r="B395" s="69" t="s">
        <v>478</v>
      </c>
      <c r="C395" s="11">
        <v>1</v>
      </c>
      <c r="D395" s="492">
        <v>1780088</v>
      </c>
      <c r="E395" s="492">
        <v>262670</v>
      </c>
      <c r="F395" s="492">
        <v>54946</v>
      </c>
      <c r="G395" s="492">
        <v>4833.1499999999996</v>
      </c>
      <c r="H395" s="492">
        <v>0</v>
      </c>
      <c r="I395" s="492">
        <v>0</v>
      </c>
      <c r="J395" s="492">
        <v>2071950</v>
      </c>
      <c r="K395" s="492">
        <v>1762386</v>
      </c>
      <c r="L395" s="492">
        <v>0</v>
      </c>
      <c r="M395" s="492">
        <v>0</v>
      </c>
      <c r="N395" s="492">
        <v>0</v>
      </c>
      <c r="O395" s="492">
        <v>0</v>
      </c>
      <c r="P395" s="492">
        <v>0</v>
      </c>
      <c r="Q395" s="492">
        <v>0</v>
      </c>
      <c r="R395" s="492">
        <v>0</v>
      </c>
      <c r="S395" s="492">
        <v>0</v>
      </c>
      <c r="T395" s="68" t="s">
        <v>760</v>
      </c>
      <c r="U395" s="68">
        <v>5936873.1500000004</v>
      </c>
      <c r="V395" s="493">
        <v>14.250679914477782</v>
      </c>
      <c r="W395" s="68"/>
      <c r="X395" s="668">
        <v>20779055.20388779</v>
      </c>
      <c r="Y395" s="547">
        <v>41660279.969999999</v>
      </c>
      <c r="Z395" s="68">
        <f t="shared" si="72"/>
        <v>20881224.766112208</v>
      </c>
      <c r="AA395" s="68">
        <f t="shared" si="73"/>
        <v>2975716.5036413125</v>
      </c>
      <c r="AB395" s="68"/>
      <c r="AC395" s="493">
        <f>+abvfnd25!AH395</f>
        <v>173.35163835885118</v>
      </c>
      <c r="AD395" s="493">
        <f t="shared" si="74"/>
        <v>186.17094515019502</v>
      </c>
      <c r="AE395" s="494">
        <f t="shared" si="75"/>
        <v>12.819306791343848</v>
      </c>
      <c r="AF395" s="657">
        <v>4</v>
      </c>
      <c r="AG395" s="547">
        <v>1</v>
      </c>
      <c r="AH395" s="493">
        <f t="shared" si="76"/>
        <v>186.17094515019502</v>
      </c>
      <c r="AI395" s="68"/>
      <c r="AJ395" s="68"/>
      <c r="AK395" s="458">
        <f>abvfnd25!AH395</f>
        <v>173.35163835885118</v>
      </c>
      <c r="AL395" s="455">
        <v>173.471786684162</v>
      </c>
      <c r="AM395" s="458">
        <v>180.23225993665676</v>
      </c>
      <c r="AN395" s="458">
        <v>173.35163835885118</v>
      </c>
      <c r="AO395" s="456"/>
      <c r="AP395" s="493"/>
      <c r="AQ395" s="455"/>
      <c r="AR395" s="455"/>
      <c r="AS395" s="455"/>
      <c r="AT395" s="495">
        <f t="shared" ref="AT395:AT448" si="77">AH395-AN395</f>
        <v>12.819306791343848</v>
      </c>
      <c r="AU395" s="455"/>
      <c r="AV395" s="498"/>
      <c r="AW395" s="499"/>
      <c r="AX395" s="500">
        <f t="shared" si="71"/>
        <v>0</v>
      </c>
      <c r="AY395" s="458"/>
      <c r="AZ395" s="459"/>
      <c r="BA395" s="459"/>
      <c r="BB395" s="459"/>
      <c r="BC395" s="453"/>
      <c r="BE395" s="460">
        <f t="shared" ref="BE395:BE448" si="78">BF395-A395</f>
        <v>-533.84170684974265</v>
      </c>
      <c r="BF395" s="453">
        <v>171.15829315025729</v>
      </c>
      <c r="BG395" s="488">
        <f t="shared" ref="BG395:BG448" si="79">+BF395-AK395</f>
        <v>-2.1933452085938825</v>
      </c>
      <c r="BH395" s="453">
        <v>171.15829315025729</v>
      </c>
      <c r="BI395" s="406">
        <f t="shared" ref="BI395:BI448" si="80">+BH395-AH395</f>
        <v>-15.012651999937731</v>
      </c>
      <c r="BJ395" s="653"/>
      <c r="BK395" s="453"/>
      <c r="BL395" s="453">
        <v>171.15829315025729</v>
      </c>
      <c r="BM395" s="406">
        <f t="shared" ref="BM395:BM448" si="81">+BL395-AC395</f>
        <v>-2.1933452085938825</v>
      </c>
      <c r="BO395" s="453">
        <v>171.15829315025729</v>
      </c>
      <c r="BP395" s="406">
        <f t="shared" ref="BP395:BP448" si="82">+BO395-AH395</f>
        <v>-15.012651999937731</v>
      </c>
      <c r="BR395" s="454"/>
    </row>
    <row r="396" spans="1:70" s="406" customFormat="1" ht="11.25">
      <c r="A396" s="11">
        <v>710</v>
      </c>
      <c r="B396" s="69" t="s">
        <v>479</v>
      </c>
      <c r="C396" s="11">
        <v>1</v>
      </c>
      <c r="D396" s="492">
        <v>910000</v>
      </c>
      <c r="E396" s="492">
        <v>196520</v>
      </c>
      <c r="F396" s="492">
        <v>21586</v>
      </c>
      <c r="G396" s="492">
        <v>25957.75</v>
      </c>
      <c r="H396" s="492">
        <v>0</v>
      </c>
      <c r="I396" s="492">
        <v>0</v>
      </c>
      <c r="J396" s="492">
        <v>575145</v>
      </c>
      <c r="K396" s="492">
        <v>300000</v>
      </c>
      <c r="L396" s="492">
        <v>0</v>
      </c>
      <c r="M396" s="492">
        <v>0</v>
      </c>
      <c r="N396" s="492">
        <v>0</v>
      </c>
      <c r="O396" s="492">
        <v>0</v>
      </c>
      <c r="P396" s="492">
        <v>0</v>
      </c>
      <c r="Q396" s="492">
        <v>0</v>
      </c>
      <c r="R396" s="492">
        <v>0</v>
      </c>
      <c r="S396" s="492">
        <v>0</v>
      </c>
      <c r="T396" s="68" t="s">
        <v>762</v>
      </c>
      <c r="U396" s="68">
        <v>2029208.75</v>
      </c>
      <c r="V396" s="493">
        <v>5.2166486233109888</v>
      </c>
      <c r="W396" s="68"/>
      <c r="X396" s="668">
        <v>25324619.460000005</v>
      </c>
      <c r="Y396" s="547">
        <v>38898704.829999998</v>
      </c>
      <c r="Z396" s="68">
        <f t="shared" si="72"/>
        <v>13574085.369999994</v>
      </c>
      <c r="AA396" s="68">
        <f t="shared" si="73"/>
        <v>708112.33758116304</v>
      </c>
      <c r="AB396" s="68"/>
      <c r="AC396" s="493">
        <f>+abvfnd25!AH396</f>
        <v>146.47528602391219</v>
      </c>
      <c r="AD396" s="493">
        <f t="shared" si="74"/>
        <v>150.80421071179572</v>
      </c>
      <c r="AE396" s="494">
        <f t="shared" si="75"/>
        <v>4.3289246878835286</v>
      </c>
      <c r="AF396" s="657">
        <v>19</v>
      </c>
      <c r="AG396" s="547">
        <v>1</v>
      </c>
      <c r="AH396" s="493">
        <f t="shared" si="76"/>
        <v>150.80421071179572</v>
      </c>
      <c r="AI396" s="68"/>
      <c r="AJ396" s="68"/>
      <c r="AK396" s="458">
        <f>abvfnd25!AH396</f>
        <v>146.47528602391219</v>
      </c>
      <c r="AL396" s="455">
        <v>147.17734165187818</v>
      </c>
      <c r="AM396" s="458">
        <v>148.66273386665628</v>
      </c>
      <c r="AN396" s="458">
        <v>146.47528602391219</v>
      </c>
      <c r="AO396" s="456"/>
      <c r="AP396" s="493"/>
      <c r="AQ396" s="455"/>
      <c r="AR396" s="455"/>
      <c r="AS396" s="455"/>
      <c r="AT396" s="495">
        <f t="shared" si="77"/>
        <v>4.3289246878835286</v>
      </c>
      <c r="AU396" s="455"/>
      <c r="AV396" s="498"/>
      <c r="AW396" s="499"/>
      <c r="AX396" s="500">
        <f t="shared" ref="AX396:AX449" si="83">IFERROR(AW396-AV396,"")</f>
        <v>0</v>
      </c>
      <c r="AY396" s="458"/>
      <c r="AZ396" s="459"/>
      <c r="BA396" s="459"/>
      <c r="BB396" s="459"/>
      <c r="BC396" s="453"/>
      <c r="BE396" s="460">
        <f t="shared" si="78"/>
        <v>-566.02832101989691</v>
      </c>
      <c r="BF396" s="453">
        <v>143.97167898010312</v>
      </c>
      <c r="BG396" s="488">
        <f t="shared" si="79"/>
        <v>-2.503607043809069</v>
      </c>
      <c r="BH396" s="453">
        <v>143.97167898010312</v>
      </c>
      <c r="BI396" s="406">
        <f t="shared" si="80"/>
        <v>-6.8325317316925975</v>
      </c>
      <c r="BJ396" s="653"/>
      <c r="BK396" s="453"/>
      <c r="BL396" s="453">
        <v>143.97167898010312</v>
      </c>
      <c r="BM396" s="406">
        <f t="shared" si="81"/>
        <v>-2.503607043809069</v>
      </c>
      <c r="BO396" s="453">
        <v>143.97167898010312</v>
      </c>
      <c r="BP396" s="406">
        <f t="shared" si="82"/>
        <v>-6.8325317316925975</v>
      </c>
      <c r="BR396" s="454"/>
    </row>
    <row r="397" spans="1:70" s="406" customFormat="1" ht="11.25">
      <c r="A397" s="11">
        <v>712</v>
      </c>
      <c r="B397" s="69" t="s">
        <v>480</v>
      </c>
      <c r="C397" s="11">
        <v>1</v>
      </c>
      <c r="D397" s="492">
        <v>1311494</v>
      </c>
      <c r="E397" s="492">
        <v>0</v>
      </c>
      <c r="F397" s="492">
        <v>40531</v>
      </c>
      <c r="G397" s="492">
        <v>69580.070000000007</v>
      </c>
      <c r="H397" s="492">
        <v>0</v>
      </c>
      <c r="I397" s="492">
        <v>0</v>
      </c>
      <c r="J397" s="492">
        <v>733789</v>
      </c>
      <c r="K397" s="492">
        <v>641298</v>
      </c>
      <c r="L397" s="492">
        <v>0</v>
      </c>
      <c r="M397" s="492">
        <v>0</v>
      </c>
      <c r="N397" s="492">
        <v>0</v>
      </c>
      <c r="O397" s="492">
        <v>0</v>
      </c>
      <c r="P397" s="492">
        <v>0</v>
      </c>
      <c r="Q397" s="492">
        <v>0</v>
      </c>
      <c r="R397" s="492">
        <v>0</v>
      </c>
      <c r="S397" s="492">
        <v>0</v>
      </c>
      <c r="T397" s="68" t="s">
        <v>760</v>
      </c>
      <c r="U397" s="68">
        <v>2796692.0700000003</v>
      </c>
      <c r="V397" s="493">
        <v>6.1901054128538568</v>
      </c>
      <c r="W397" s="68"/>
      <c r="X397" s="668">
        <v>25246167.830000002</v>
      </c>
      <c r="Y397" s="547">
        <v>45180039.490000002</v>
      </c>
      <c r="Z397" s="68">
        <f t="shared" si="72"/>
        <v>19933871.66</v>
      </c>
      <c r="AA397" s="68">
        <f t="shared" si="73"/>
        <v>1233927.668617001</v>
      </c>
      <c r="AB397" s="68"/>
      <c r="AC397" s="493">
        <f>+abvfnd25!AH397</f>
        <v>170.68081462662732</v>
      </c>
      <c r="AD397" s="493">
        <f t="shared" si="74"/>
        <v>174.07042572679831</v>
      </c>
      <c r="AE397" s="494">
        <f t="shared" si="75"/>
        <v>3.3896111001709812</v>
      </c>
      <c r="AF397" s="657">
        <v>33</v>
      </c>
      <c r="AG397" s="547">
        <v>1</v>
      </c>
      <c r="AH397" s="493">
        <f t="shared" si="76"/>
        <v>174.07042572679831</v>
      </c>
      <c r="AI397" s="68"/>
      <c r="AJ397" s="68"/>
      <c r="AK397" s="458">
        <f>abvfnd25!AH397</f>
        <v>170.68081462662732</v>
      </c>
      <c r="AL397" s="455">
        <v>170.61251988453765</v>
      </c>
      <c r="AM397" s="458">
        <v>167.38874270068266</v>
      </c>
      <c r="AN397" s="458">
        <v>170.68081462662732</v>
      </c>
      <c r="AO397" s="456"/>
      <c r="AP397" s="493"/>
      <c r="AQ397" s="455"/>
      <c r="AR397" s="455"/>
      <c r="AS397" s="455"/>
      <c r="AT397" s="495">
        <f t="shared" si="77"/>
        <v>3.3896111001709812</v>
      </c>
      <c r="AU397" s="455"/>
      <c r="AV397" s="498"/>
      <c r="AW397" s="499"/>
      <c r="AX397" s="500">
        <f t="shared" si="83"/>
        <v>0</v>
      </c>
      <c r="AY397" s="458"/>
      <c r="AZ397" s="459"/>
      <c r="BA397" s="459"/>
      <c r="BB397" s="459"/>
      <c r="BC397" s="453" t="s">
        <v>129</v>
      </c>
      <c r="BE397" s="460">
        <f t="shared" si="78"/>
        <v>-546.51430468174897</v>
      </c>
      <c r="BF397" s="453">
        <v>165.485695318251</v>
      </c>
      <c r="BG397" s="488">
        <f t="shared" si="79"/>
        <v>-5.1951193083763201</v>
      </c>
      <c r="BH397" s="453">
        <v>165.485695318251</v>
      </c>
      <c r="BI397" s="406">
        <f t="shared" si="80"/>
        <v>-8.5847304085473013</v>
      </c>
      <c r="BJ397" s="653"/>
      <c r="BK397" s="453"/>
      <c r="BL397" s="453">
        <v>165.485695318251</v>
      </c>
      <c r="BM397" s="406">
        <f t="shared" si="81"/>
        <v>-5.1951193083763201</v>
      </c>
      <c r="BO397" s="453">
        <v>165.485695318251</v>
      </c>
      <c r="BP397" s="406">
        <f t="shared" si="82"/>
        <v>-8.5847304085473013</v>
      </c>
      <c r="BR397" s="454"/>
    </row>
    <row r="398" spans="1:70" s="406" customFormat="1" ht="11.25">
      <c r="A398" s="11">
        <v>715</v>
      </c>
      <c r="B398" s="69" t="s">
        <v>481</v>
      </c>
      <c r="C398" s="11">
        <v>1</v>
      </c>
      <c r="D398" s="492">
        <v>700000</v>
      </c>
      <c r="E398" s="492">
        <v>0</v>
      </c>
      <c r="F398" s="492">
        <v>53515</v>
      </c>
      <c r="G398" s="492">
        <v>13467.44</v>
      </c>
      <c r="H398" s="492">
        <v>0</v>
      </c>
      <c r="I398" s="492">
        <v>0</v>
      </c>
      <c r="J398" s="492">
        <v>330000</v>
      </c>
      <c r="K398" s="492">
        <v>0</v>
      </c>
      <c r="L398" s="492">
        <v>0</v>
      </c>
      <c r="M398" s="492">
        <v>0</v>
      </c>
      <c r="N398" s="492">
        <v>0</v>
      </c>
      <c r="O398" s="492">
        <v>0</v>
      </c>
      <c r="P398" s="492">
        <v>0</v>
      </c>
      <c r="Q398" s="492">
        <v>0</v>
      </c>
      <c r="R398" s="492">
        <v>0</v>
      </c>
      <c r="S398" s="492">
        <v>0</v>
      </c>
      <c r="T398" s="68" t="s">
        <v>760</v>
      </c>
      <c r="U398" s="68">
        <v>1096982.44</v>
      </c>
      <c r="V398" s="493">
        <v>4.4055692221329528</v>
      </c>
      <c r="W398" s="68"/>
      <c r="X398" s="668">
        <v>14836487.640000004</v>
      </c>
      <c r="Y398" s="547">
        <v>24899902.48</v>
      </c>
      <c r="Z398" s="68">
        <f t="shared" si="72"/>
        <v>10063414.839999996</v>
      </c>
      <c r="AA398" s="68">
        <f t="shared" si="73"/>
        <v>443350.7068866</v>
      </c>
      <c r="AB398" s="68"/>
      <c r="AC398" s="493">
        <f>+abvfnd25!AH398</f>
        <v>149.94038700272617</v>
      </c>
      <c r="AD398" s="493">
        <f t="shared" si="74"/>
        <v>164.84057660100873</v>
      </c>
      <c r="AE398" s="494">
        <f t="shared" si="75"/>
        <v>14.900189598282566</v>
      </c>
      <c r="AF398" s="657">
        <v>8</v>
      </c>
      <c r="AG398" s="547">
        <v>1</v>
      </c>
      <c r="AH398" s="493">
        <f t="shared" si="76"/>
        <v>164.84057660100873</v>
      </c>
      <c r="AI398" s="68"/>
      <c r="AJ398" s="68"/>
      <c r="AK398" s="458">
        <f>abvfnd25!AH398</f>
        <v>149.94038700272617</v>
      </c>
      <c r="AL398" s="455">
        <v>150.07187333523606</v>
      </c>
      <c r="AM398" s="458">
        <v>155.77540152987976</v>
      </c>
      <c r="AN398" s="458">
        <v>149.94038700272617</v>
      </c>
      <c r="AO398" s="456"/>
      <c r="AP398" s="493"/>
      <c r="AQ398" s="455"/>
      <c r="AR398" s="455"/>
      <c r="AS398" s="455"/>
      <c r="AT398" s="495">
        <f t="shared" si="77"/>
        <v>14.900189598282566</v>
      </c>
      <c r="AU398" s="455"/>
      <c r="AV398" s="498"/>
      <c r="AW398" s="499"/>
      <c r="AX398" s="500">
        <f t="shared" si="83"/>
        <v>0</v>
      </c>
      <c r="AY398" s="458"/>
      <c r="AZ398" s="459"/>
      <c r="BA398" s="459"/>
      <c r="BB398" s="459"/>
      <c r="BC398" s="453" t="s">
        <v>237</v>
      </c>
      <c r="BE398" s="460">
        <f t="shared" si="78"/>
        <v>-564.8527021321122</v>
      </c>
      <c r="BF398" s="453">
        <v>150.1472978678878</v>
      </c>
      <c r="BG398" s="488">
        <f t="shared" si="79"/>
        <v>0.20691086516163182</v>
      </c>
      <c r="BH398" s="453">
        <v>150.1472978678878</v>
      </c>
      <c r="BI398" s="406">
        <f t="shared" si="80"/>
        <v>-14.693278733120934</v>
      </c>
      <c r="BJ398" s="653"/>
      <c r="BK398" s="453"/>
      <c r="BL398" s="453">
        <v>150.1472978678878</v>
      </c>
      <c r="BM398" s="406">
        <f t="shared" si="81"/>
        <v>0.20691086516163182</v>
      </c>
      <c r="BO398" s="453">
        <v>150.1472978678878</v>
      </c>
      <c r="BP398" s="406">
        <f t="shared" si="82"/>
        <v>-14.693278733120934</v>
      </c>
      <c r="BR398" s="454"/>
    </row>
    <row r="399" spans="1:70" s="406" customFormat="1" ht="11.25">
      <c r="A399" s="11">
        <v>717</v>
      </c>
      <c r="B399" s="69" t="s">
        <v>482</v>
      </c>
      <c r="C399" s="11">
        <v>1</v>
      </c>
      <c r="D399" s="492">
        <v>1451130</v>
      </c>
      <c r="E399" s="492">
        <v>97000</v>
      </c>
      <c r="F399" s="492">
        <v>179134</v>
      </c>
      <c r="G399" s="492">
        <v>41589.870000000003</v>
      </c>
      <c r="H399" s="492">
        <v>0</v>
      </c>
      <c r="I399" s="492">
        <v>0</v>
      </c>
      <c r="J399" s="492">
        <v>597349</v>
      </c>
      <c r="K399" s="492">
        <v>0</v>
      </c>
      <c r="L399" s="492">
        <v>0</v>
      </c>
      <c r="M399" s="492">
        <v>0</v>
      </c>
      <c r="N399" s="492">
        <v>0</v>
      </c>
      <c r="O399" s="492">
        <v>0</v>
      </c>
      <c r="P399" s="492">
        <v>0</v>
      </c>
      <c r="Q399" s="492">
        <v>0</v>
      </c>
      <c r="R399" s="492">
        <v>0</v>
      </c>
      <c r="S399" s="492">
        <v>0</v>
      </c>
      <c r="T399" s="68" t="s">
        <v>762</v>
      </c>
      <c r="U399" s="68">
        <v>2366202.87</v>
      </c>
      <c r="V399" s="493">
        <v>12.140534605534466</v>
      </c>
      <c r="W399" s="68"/>
      <c r="X399" s="668">
        <v>11931880.619999999</v>
      </c>
      <c r="Y399" s="547">
        <v>19490104.405462731</v>
      </c>
      <c r="Z399" s="68">
        <f t="shared" si="72"/>
        <v>7558223.7854627315</v>
      </c>
      <c r="AA399" s="68">
        <f t="shared" si="73"/>
        <v>917608.77423783997</v>
      </c>
      <c r="AB399" s="68"/>
      <c r="AC399" s="493">
        <f>+abvfnd25!AH399</f>
        <v>157.09233896553368</v>
      </c>
      <c r="AD399" s="493">
        <f t="shared" si="74"/>
        <v>155.65438695467682</v>
      </c>
      <c r="AE399" s="494">
        <f t="shared" si="75"/>
        <v>-1.4379520108568613</v>
      </c>
      <c r="AF399" s="657">
        <v>25</v>
      </c>
      <c r="AG399" s="547">
        <v>1</v>
      </c>
      <c r="AH399" s="493">
        <f t="shared" si="76"/>
        <v>155.65438695467682</v>
      </c>
      <c r="AI399" s="68"/>
      <c r="AJ399" s="68"/>
      <c r="AK399" s="458">
        <f>abvfnd25!AH399</f>
        <v>157.09233896553368</v>
      </c>
      <c r="AL399" s="455">
        <v>176.88285075876209</v>
      </c>
      <c r="AM399" s="458">
        <v>176.15055315644642</v>
      </c>
      <c r="AN399" s="458">
        <v>157.09233896553368</v>
      </c>
      <c r="AO399" s="456"/>
      <c r="AP399" s="493"/>
      <c r="AQ399" s="455"/>
      <c r="AR399" s="455"/>
      <c r="AS399" s="455"/>
      <c r="AT399" s="495">
        <f t="shared" si="77"/>
        <v>-1.4379520108568613</v>
      </c>
      <c r="AU399" s="455"/>
      <c r="AV399" s="498"/>
      <c r="AW399" s="499"/>
      <c r="AX399" s="500">
        <f t="shared" si="83"/>
        <v>0</v>
      </c>
      <c r="AY399" s="458"/>
      <c r="AZ399" s="459"/>
      <c r="BA399" s="459"/>
      <c r="BB399" s="459"/>
      <c r="BC399" s="453"/>
      <c r="BE399" s="460">
        <f t="shared" si="78"/>
        <v>-569.29101389886841</v>
      </c>
      <c r="BF399" s="453">
        <v>147.70898610113161</v>
      </c>
      <c r="BG399" s="488">
        <f t="shared" si="79"/>
        <v>-9.3833528644020703</v>
      </c>
      <c r="BH399" s="453">
        <v>147.70898610113161</v>
      </c>
      <c r="BI399" s="406">
        <f t="shared" si="80"/>
        <v>-7.945400853545209</v>
      </c>
      <c r="BJ399" s="653"/>
      <c r="BK399" s="453"/>
      <c r="BL399" s="453">
        <v>147.70898610113161</v>
      </c>
      <c r="BM399" s="406">
        <f t="shared" si="81"/>
        <v>-9.3833528644020703</v>
      </c>
      <c r="BO399" s="453">
        <v>147.70898610113161</v>
      </c>
      <c r="BP399" s="406">
        <f t="shared" si="82"/>
        <v>-7.945400853545209</v>
      </c>
      <c r="BR399" s="454"/>
    </row>
    <row r="400" spans="1:70" s="406" customFormat="1" ht="11.25">
      <c r="A400" s="11">
        <v>720</v>
      </c>
      <c r="B400" s="69" t="s">
        <v>483</v>
      </c>
      <c r="C400" s="11">
        <v>1</v>
      </c>
      <c r="D400" s="492">
        <v>951181</v>
      </c>
      <c r="E400" s="492">
        <v>0</v>
      </c>
      <c r="F400" s="492">
        <v>189958</v>
      </c>
      <c r="G400" s="492">
        <v>7708.26</v>
      </c>
      <c r="H400" s="492">
        <v>0</v>
      </c>
      <c r="I400" s="492">
        <v>0</v>
      </c>
      <c r="J400" s="492">
        <v>770799</v>
      </c>
      <c r="K400" s="492">
        <v>204127</v>
      </c>
      <c r="L400" s="492">
        <v>0</v>
      </c>
      <c r="M400" s="492">
        <v>0</v>
      </c>
      <c r="N400" s="492">
        <v>0</v>
      </c>
      <c r="O400" s="492">
        <v>0</v>
      </c>
      <c r="P400" s="492">
        <v>0</v>
      </c>
      <c r="Q400" s="492">
        <v>0</v>
      </c>
      <c r="R400" s="492">
        <v>0</v>
      </c>
      <c r="S400" s="492">
        <v>0</v>
      </c>
      <c r="T400" s="68" t="s">
        <v>760</v>
      </c>
      <c r="U400" s="68">
        <v>2123773.2599999998</v>
      </c>
      <c r="V400" s="493">
        <v>9.1360836981318521</v>
      </c>
      <c r="W400" s="68"/>
      <c r="X400" s="668">
        <v>20521967.339999996</v>
      </c>
      <c r="Y400" s="547">
        <v>23245991.719999999</v>
      </c>
      <c r="Z400" s="68">
        <f t="shared" si="72"/>
        <v>2724024.3800000027</v>
      </c>
      <c r="AA400" s="68">
        <f t="shared" si="73"/>
        <v>248869.14731431752</v>
      </c>
      <c r="AB400" s="68"/>
      <c r="AC400" s="493">
        <f>+abvfnd25!AH400</f>
        <v>116.57760677894464</v>
      </c>
      <c r="AD400" s="493">
        <f t="shared" si="74"/>
        <v>112.06100366343183</v>
      </c>
      <c r="AE400" s="494">
        <f t="shared" si="75"/>
        <v>-4.5166031155128081</v>
      </c>
      <c r="AF400" s="657">
        <v>7</v>
      </c>
      <c r="AG400" s="547">
        <v>1</v>
      </c>
      <c r="AH400" s="493">
        <f t="shared" si="76"/>
        <v>112.06100366343183</v>
      </c>
      <c r="AI400" s="68"/>
      <c r="AJ400" s="68"/>
      <c r="AK400" s="458">
        <f>abvfnd25!AH400</f>
        <v>116.57760677894464</v>
      </c>
      <c r="AL400" s="455">
        <v>117.44230806533251</v>
      </c>
      <c r="AM400" s="458">
        <v>112.77616620798945</v>
      </c>
      <c r="AN400" s="458">
        <v>116.57760677894464</v>
      </c>
      <c r="AO400" s="456"/>
      <c r="AP400" s="493"/>
      <c r="AQ400" s="455"/>
      <c r="AR400" s="455"/>
      <c r="AS400" s="455"/>
      <c r="AT400" s="495">
        <f t="shared" si="77"/>
        <v>-4.5166031155128081</v>
      </c>
      <c r="AU400" s="455"/>
      <c r="AV400" s="498"/>
      <c r="AW400" s="499"/>
      <c r="AX400" s="500">
        <f t="shared" si="83"/>
        <v>0</v>
      </c>
      <c r="AY400" s="458"/>
      <c r="AZ400" s="459"/>
      <c r="BA400" s="459"/>
      <c r="BB400" s="459"/>
      <c r="BC400" s="453"/>
      <c r="BE400" s="460">
        <f t="shared" si="78"/>
        <v>-609.51474118784643</v>
      </c>
      <c r="BF400" s="453">
        <v>110.48525881215356</v>
      </c>
      <c r="BG400" s="488">
        <f t="shared" si="79"/>
        <v>-6.0923479667910811</v>
      </c>
      <c r="BH400" s="453">
        <v>110.48525881215356</v>
      </c>
      <c r="BI400" s="406">
        <f t="shared" si="80"/>
        <v>-1.575744851278273</v>
      </c>
      <c r="BJ400" s="653"/>
      <c r="BK400" s="453"/>
      <c r="BL400" s="453">
        <v>110.48525881215356</v>
      </c>
      <c r="BM400" s="406">
        <f t="shared" si="81"/>
        <v>-6.0923479667910811</v>
      </c>
      <c r="BO400" s="453">
        <v>110.48525881215356</v>
      </c>
      <c r="BP400" s="406">
        <f t="shared" si="82"/>
        <v>-1.575744851278273</v>
      </c>
      <c r="BR400" s="454"/>
    </row>
    <row r="401" spans="1:70" s="406" customFormat="1" ht="11.25">
      <c r="A401" s="11">
        <v>725</v>
      </c>
      <c r="B401" s="69" t="s">
        <v>484</v>
      </c>
      <c r="C401" s="11">
        <v>1</v>
      </c>
      <c r="D401" s="492">
        <v>1384863</v>
      </c>
      <c r="E401" s="492">
        <v>0</v>
      </c>
      <c r="F401" s="492">
        <v>87705</v>
      </c>
      <c r="G401" s="492">
        <v>60289</v>
      </c>
      <c r="H401" s="492">
        <v>0</v>
      </c>
      <c r="I401" s="492">
        <v>0</v>
      </c>
      <c r="J401" s="492">
        <v>2685662</v>
      </c>
      <c r="K401" s="492">
        <v>0</v>
      </c>
      <c r="L401" s="492">
        <v>0</v>
      </c>
      <c r="M401" s="492">
        <v>0</v>
      </c>
      <c r="N401" s="492">
        <v>0</v>
      </c>
      <c r="O401" s="492">
        <v>0</v>
      </c>
      <c r="P401" s="492">
        <v>0</v>
      </c>
      <c r="Q401" s="492">
        <v>0</v>
      </c>
      <c r="R401" s="492">
        <v>0</v>
      </c>
      <c r="S401" s="492">
        <v>0</v>
      </c>
      <c r="T401" s="68" t="s">
        <v>760</v>
      </c>
      <c r="U401" s="68">
        <v>4218519</v>
      </c>
      <c r="V401" s="493">
        <v>7.9147392459288275</v>
      </c>
      <c r="W401" s="68"/>
      <c r="X401" s="668">
        <v>40212644.902400002</v>
      </c>
      <c r="Y401" s="547">
        <v>53299532.28932862</v>
      </c>
      <c r="Z401" s="68">
        <f t="shared" si="72"/>
        <v>13086887.386928618</v>
      </c>
      <c r="AA401" s="68">
        <f t="shared" si="73"/>
        <v>1035793.0120837489</v>
      </c>
      <c r="AB401" s="68"/>
      <c r="AC401" s="493">
        <f>+abvfnd25!AH401</f>
        <v>130.29347006227084</v>
      </c>
      <c r="AD401" s="493">
        <f t="shared" si="74"/>
        <v>129.96842014270399</v>
      </c>
      <c r="AE401" s="494">
        <f t="shared" si="75"/>
        <v>-0.32504991956685103</v>
      </c>
      <c r="AF401" s="657">
        <v>41</v>
      </c>
      <c r="AG401" s="547">
        <v>1</v>
      </c>
      <c r="AH401" s="493">
        <f t="shared" si="76"/>
        <v>129.96842014270399</v>
      </c>
      <c r="AI401" s="68"/>
      <c r="AJ401" s="68"/>
      <c r="AK401" s="458">
        <f>abvfnd25!AH401</f>
        <v>130.29347006227084</v>
      </c>
      <c r="AL401" s="455">
        <v>158.02197766897024</v>
      </c>
      <c r="AM401" s="458">
        <v>131.68186202212576</v>
      </c>
      <c r="AN401" s="458">
        <v>130.29347006227084</v>
      </c>
      <c r="AO401" s="456"/>
      <c r="AP401" s="493"/>
      <c r="AQ401" s="455"/>
      <c r="AR401" s="455"/>
      <c r="AS401" s="455"/>
      <c r="AT401" s="495">
        <f t="shared" si="77"/>
        <v>-0.32504991956685103</v>
      </c>
      <c r="AU401" s="455"/>
      <c r="AV401" s="498"/>
      <c r="AW401" s="499"/>
      <c r="AX401" s="500">
        <f t="shared" si="83"/>
        <v>0</v>
      </c>
      <c r="AY401" s="458"/>
      <c r="AZ401" s="459"/>
      <c r="BA401" s="459"/>
      <c r="BB401" s="459"/>
      <c r="BC401" s="453"/>
      <c r="BE401" s="460">
        <f t="shared" si="78"/>
        <v>-597.82502641376902</v>
      </c>
      <c r="BF401" s="453">
        <v>127.17497358623098</v>
      </c>
      <c r="BG401" s="488">
        <f t="shared" si="79"/>
        <v>-3.1184964760398657</v>
      </c>
      <c r="BH401" s="453">
        <v>127.17497358623098</v>
      </c>
      <c r="BI401" s="406">
        <f t="shared" si="80"/>
        <v>-2.7934465564730147</v>
      </c>
      <c r="BJ401" s="653"/>
      <c r="BK401" s="453"/>
      <c r="BL401" s="453">
        <v>127.17497358623098</v>
      </c>
      <c r="BM401" s="406">
        <f t="shared" si="81"/>
        <v>-3.1184964760398657</v>
      </c>
      <c r="BO401" s="453">
        <v>127.17497358623098</v>
      </c>
      <c r="BP401" s="406">
        <f t="shared" si="82"/>
        <v>-2.7934465564730147</v>
      </c>
      <c r="BR401" s="454"/>
    </row>
    <row r="402" spans="1:70" s="406" customFormat="1" ht="11.25">
      <c r="A402" s="11">
        <v>728</v>
      </c>
      <c r="B402" s="69" t="s">
        <v>485</v>
      </c>
      <c r="C402" s="11">
        <v>1</v>
      </c>
      <c r="D402" s="492">
        <v>115722</v>
      </c>
      <c r="E402" s="492">
        <v>0</v>
      </c>
      <c r="F402" s="492">
        <v>0</v>
      </c>
      <c r="G402" s="492">
        <v>0</v>
      </c>
      <c r="H402" s="492">
        <v>0</v>
      </c>
      <c r="I402" s="492">
        <v>0</v>
      </c>
      <c r="J402" s="492">
        <v>50000</v>
      </c>
      <c r="K402" s="492">
        <v>0</v>
      </c>
      <c r="L402" s="492">
        <v>0</v>
      </c>
      <c r="M402" s="492">
        <v>0</v>
      </c>
      <c r="N402" s="492">
        <v>0</v>
      </c>
      <c r="O402" s="492">
        <v>0</v>
      </c>
      <c r="P402" s="492">
        <v>0</v>
      </c>
      <c r="Q402" s="492">
        <v>0</v>
      </c>
      <c r="R402" s="492">
        <v>0</v>
      </c>
      <c r="S402" s="492">
        <v>0</v>
      </c>
      <c r="T402" s="68" t="s">
        <v>762</v>
      </c>
      <c r="U402" s="68">
        <v>165722</v>
      </c>
      <c r="V402" s="493">
        <v>4.4140899075231088</v>
      </c>
      <c r="W402" s="68"/>
      <c r="X402" s="668">
        <v>1547562.41</v>
      </c>
      <c r="Y402" s="547">
        <v>3754386.6</v>
      </c>
      <c r="Z402" s="68">
        <f t="shared" si="72"/>
        <v>2206824.1900000004</v>
      </c>
      <c r="AA402" s="68">
        <f t="shared" si="73"/>
        <v>97411.203847568613</v>
      </c>
      <c r="AB402" s="68"/>
      <c r="AC402" s="493">
        <f>+abvfnd25!AH402</f>
        <v>219.22645328131867</v>
      </c>
      <c r="AD402" s="493">
        <f t="shared" si="74"/>
        <v>236.30551973360684</v>
      </c>
      <c r="AE402" s="494">
        <f t="shared" si="75"/>
        <v>17.079066452288174</v>
      </c>
      <c r="AF402" s="657">
        <v>0</v>
      </c>
      <c r="AG402" s="547">
        <v>1</v>
      </c>
      <c r="AH402" s="493">
        <f t="shared" si="76"/>
        <v>236.30551973360684</v>
      </c>
      <c r="AI402" s="68"/>
      <c r="AJ402" s="68"/>
      <c r="AK402" s="458">
        <f>abvfnd25!AH402</f>
        <v>219.22645328131867</v>
      </c>
      <c r="AL402" s="455">
        <v>222.65744050584914</v>
      </c>
      <c r="AM402" s="458">
        <v>233.33262569598895</v>
      </c>
      <c r="AN402" s="458">
        <v>219.22645328131867</v>
      </c>
      <c r="AO402" s="456"/>
      <c r="AP402" s="493"/>
      <c r="AQ402" s="455"/>
      <c r="AR402" s="455"/>
      <c r="AS402" s="455"/>
      <c r="AT402" s="495">
        <f t="shared" si="77"/>
        <v>17.079066452288174</v>
      </c>
      <c r="AU402" s="455"/>
      <c r="AV402" s="498"/>
      <c r="AW402" s="499"/>
      <c r="AX402" s="500">
        <f t="shared" si="83"/>
        <v>0</v>
      </c>
      <c r="AY402" s="458"/>
      <c r="AZ402" s="459"/>
      <c r="BA402" s="459"/>
      <c r="BB402" s="459"/>
      <c r="BC402" s="453"/>
      <c r="BE402" s="460">
        <f t="shared" si="78"/>
        <v>-532.48850547047823</v>
      </c>
      <c r="BF402" s="453">
        <v>195.51149452952183</v>
      </c>
      <c r="BG402" s="488">
        <f t="shared" si="79"/>
        <v>-23.714958751796843</v>
      </c>
      <c r="BH402" s="453">
        <v>195.51149452952183</v>
      </c>
      <c r="BI402" s="406">
        <f t="shared" si="80"/>
        <v>-40.794025204085017</v>
      </c>
      <c r="BJ402" s="653"/>
      <c r="BK402" s="453"/>
      <c r="BL402" s="453">
        <v>195.51149452952183</v>
      </c>
      <c r="BM402" s="406">
        <f t="shared" si="81"/>
        <v>-23.714958751796843</v>
      </c>
      <c r="BO402" s="453">
        <v>195.51149452952183</v>
      </c>
      <c r="BP402" s="406">
        <f t="shared" si="82"/>
        <v>-40.794025204085017</v>
      </c>
      <c r="BR402" s="454"/>
    </row>
    <row r="403" spans="1:70" s="406" customFormat="1" ht="11.25">
      <c r="A403" s="11">
        <v>730</v>
      </c>
      <c r="B403" s="69" t="s">
        <v>486</v>
      </c>
      <c r="C403" s="11">
        <v>1</v>
      </c>
      <c r="D403" s="492">
        <v>1061000</v>
      </c>
      <c r="E403" s="492">
        <v>0</v>
      </c>
      <c r="F403" s="492">
        <v>13166</v>
      </c>
      <c r="G403" s="492">
        <v>2969.96</v>
      </c>
      <c r="H403" s="492">
        <v>0</v>
      </c>
      <c r="I403" s="492">
        <v>0</v>
      </c>
      <c r="J403" s="492">
        <v>515690</v>
      </c>
      <c r="K403" s="492">
        <v>5750</v>
      </c>
      <c r="L403" s="492">
        <v>0</v>
      </c>
      <c r="M403" s="492">
        <v>0</v>
      </c>
      <c r="N403" s="492">
        <v>0</v>
      </c>
      <c r="O403" s="492">
        <v>0</v>
      </c>
      <c r="P403" s="492">
        <v>0</v>
      </c>
      <c r="Q403" s="492">
        <v>0</v>
      </c>
      <c r="R403" s="492">
        <v>0</v>
      </c>
      <c r="S403" s="492">
        <v>0</v>
      </c>
      <c r="T403" s="68" t="s">
        <v>760</v>
      </c>
      <c r="U403" s="68">
        <v>1598575.96</v>
      </c>
      <c r="V403" s="493">
        <v>5.8923006981200086</v>
      </c>
      <c r="W403" s="68"/>
      <c r="X403" s="668">
        <v>17307312.650000002</v>
      </c>
      <c r="Y403" s="547">
        <v>27129911.420000002</v>
      </c>
      <c r="Z403" s="68">
        <f t="shared" si="72"/>
        <v>9822598.7699999996</v>
      </c>
      <c r="AA403" s="68">
        <f t="shared" si="73"/>
        <v>578777.05589823739</v>
      </c>
      <c r="AB403" s="68"/>
      <c r="AC403" s="493">
        <f>+abvfnd25!AH403</f>
        <v>151.10188364148448</v>
      </c>
      <c r="AD403" s="493">
        <f t="shared" si="74"/>
        <v>153.40991926959705</v>
      </c>
      <c r="AE403" s="494">
        <f t="shared" si="75"/>
        <v>2.3080356281125773</v>
      </c>
      <c r="AF403" s="657">
        <v>4</v>
      </c>
      <c r="AG403" s="547">
        <v>1</v>
      </c>
      <c r="AH403" s="493">
        <f t="shared" si="76"/>
        <v>153.40991926959705</v>
      </c>
      <c r="AI403" s="68"/>
      <c r="AJ403" s="68"/>
      <c r="AK403" s="458">
        <f>abvfnd25!AH403</f>
        <v>151.10188364148448</v>
      </c>
      <c r="AL403" s="455">
        <v>151.00576579693009</v>
      </c>
      <c r="AM403" s="458">
        <v>150.98636067938963</v>
      </c>
      <c r="AN403" s="458">
        <v>151.10188364148448</v>
      </c>
      <c r="AO403" s="456"/>
      <c r="AP403" s="493"/>
      <c r="AQ403" s="455"/>
      <c r="AR403" s="455"/>
      <c r="AS403" s="455"/>
      <c r="AT403" s="495">
        <f t="shared" si="77"/>
        <v>2.3080356281125773</v>
      </c>
      <c r="AU403" s="455"/>
      <c r="AV403" s="498"/>
      <c r="AW403" s="499"/>
      <c r="AX403" s="500">
        <f t="shared" si="83"/>
        <v>0</v>
      </c>
      <c r="AY403" s="458"/>
      <c r="AZ403" s="459"/>
      <c r="BA403" s="459"/>
      <c r="BB403" s="459"/>
      <c r="BC403" s="453"/>
      <c r="BE403" s="460">
        <f t="shared" si="78"/>
        <v>-582.89426838376971</v>
      </c>
      <c r="BF403" s="453">
        <v>147.10573161623026</v>
      </c>
      <c r="BG403" s="488">
        <f t="shared" si="79"/>
        <v>-3.9961520252542186</v>
      </c>
      <c r="BH403" s="453">
        <v>147.10573161623026</v>
      </c>
      <c r="BI403" s="406">
        <f t="shared" si="80"/>
        <v>-6.304187653366796</v>
      </c>
      <c r="BJ403" s="653"/>
      <c r="BK403" s="453"/>
      <c r="BL403" s="453">
        <v>147.10573161623026</v>
      </c>
      <c r="BM403" s="406">
        <f t="shared" si="81"/>
        <v>-3.9961520252542186</v>
      </c>
      <c r="BO403" s="453">
        <v>147.10573161623026</v>
      </c>
      <c r="BP403" s="406">
        <f t="shared" si="82"/>
        <v>-6.304187653366796</v>
      </c>
      <c r="BR403" s="454"/>
    </row>
    <row r="404" spans="1:70" s="406" customFormat="1" ht="11.25">
      <c r="A404" s="11">
        <v>735</v>
      </c>
      <c r="B404" s="69" t="s">
        <v>487</v>
      </c>
      <c r="C404" s="11">
        <v>1</v>
      </c>
      <c r="D404" s="492">
        <v>2822818</v>
      </c>
      <c r="E404" s="492">
        <v>184208</v>
      </c>
      <c r="F404" s="492">
        <v>0</v>
      </c>
      <c r="G404" s="492">
        <v>79528.61</v>
      </c>
      <c r="H404" s="492">
        <v>0</v>
      </c>
      <c r="I404" s="492">
        <v>114433</v>
      </c>
      <c r="J404" s="492">
        <v>3357523</v>
      </c>
      <c r="K404" s="492">
        <v>1813321</v>
      </c>
      <c r="L404" s="492">
        <v>0</v>
      </c>
      <c r="M404" s="492">
        <v>0</v>
      </c>
      <c r="N404" s="492">
        <v>0</v>
      </c>
      <c r="O404" s="492">
        <v>0</v>
      </c>
      <c r="P404" s="492">
        <v>0</v>
      </c>
      <c r="Q404" s="492">
        <v>0</v>
      </c>
      <c r="R404" s="492">
        <v>0</v>
      </c>
      <c r="S404" s="492">
        <v>0</v>
      </c>
      <c r="T404" s="68" t="s">
        <v>760</v>
      </c>
      <c r="U404" s="68">
        <v>8371831.6099999994</v>
      </c>
      <c r="V404" s="493">
        <v>14.411804172569976</v>
      </c>
      <c r="W404" s="68"/>
      <c r="X404" s="668">
        <v>42024593.629999995</v>
      </c>
      <c r="Y404" s="547">
        <v>58090101.070996568</v>
      </c>
      <c r="Z404" s="68">
        <f t="shared" si="72"/>
        <v>16065507.440996572</v>
      </c>
      <c r="AA404" s="68">
        <f t="shared" si="73"/>
        <v>2315329.4717260837</v>
      </c>
      <c r="AB404" s="68"/>
      <c r="AC404" s="493">
        <f>+abvfnd25!AH404</f>
        <v>132.09235198034636</v>
      </c>
      <c r="AD404" s="493">
        <f t="shared" si="74"/>
        <v>132.71935974047037</v>
      </c>
      <c r="AE404" s="494">
        <f t="shared" si="75"/>
        <v>0.62700776012400183</v>
      </c>
      <c r="AF404" s="657">
        <v>48</v>
      </c>
      <c r="AG404" s="547">
        <v>1</v>
      </c>
      <c r="AH404" s="493">
        <f t="shared" si="76"/>
        <v>132.71935974047037</v>
      </c>
      <c r="AI404" s="68"/>
      <c r="AJ404" s="68"/>
      <c r="AK404" s="458">
        <f>abvfnd25!AH404</f>
        <v>132.09235198034636</v>
      </c>
      <c r="AL404" s="455">
        <v>132.57629264841961</v>
      </c>
      <c r="AM404" s="458">
        <v>133.73491713307686</v>
      </c>
      <c r="AN404" s="458">
        <v>132.09235198034636</v>
      </c>
      <c r="AO404" s="456"/>
      <c r="AP404" s="493"/>
      <c r="AQ404" s="455"/>
      <c r="AR404" s="455"/>
      <c r="AS404" s="455"/>
      <c r="AT404" s="495">
        <f t="shared" si="77"/>
        <v>0.62700776012400183</v>
      </c>
      <c r="AU404" s="455"/>
      <c r="AV404" s="498"/>
      <c r="AW404" s="499"/>
      <c r="AX404" s="500">
        <f t="shared" si="83"/>
        <v>0</v>
      </c>
      <c r="AY404" s="458"/>
      <c r="AZ404" s="459"/>
      <c r="BA404" s="459"/>
      <c r="BB404" s="459"/>
      <c r="BC404" s="453"/>
      <c r="BE404" s="460">
        <f t="shared" si="78"/>
        <v>-605.03018368792152</v>
      </c>
      <c r="BF404" s="453">
        <v>129.96981631207848</v>
      </c>
      <c r="BG404" s="488">
        <f t="shared" si="79"/>
        <v>-2.1225356682678864</v>
      </c>
      <c r="BH404" s="453">
        <v>129.96981631207848</v>
      </c>
      <c r="BI404" s="406">
        <f t="shared" si="80"/>
        <v>-2.7495434283918883</v>
      </c>
      <c r="BJ404" s="653"/>
      <c r="BK404" s="453"/>
      <c r="BL404" s="453">
        <v>129.96981631207848</v>
      </c>
      <c r="BM404" s="406">
        <f t="shared" si="81"/>
        <v>-2.1225356682678864</v>
      </c>
      <c r="BO404" s="453">
        <v>129.96981631207848</v>
      </c>
      <c r="BP404" s="406">
        <f t="shared" si="82"/>
        <v>-2.7495434283918883</v>
      </c>
      <c r="BR404" s="454"/>
    </row>
    <row r="405" spans="1:70" s="406" customFormat="1" ht="11.25">
      <c r="A405" s="11">
        <v>740</v>
      </c>
      <c r="B405" s="69" t="s">
        <v>488</v>
      </c>
      <c r="C405" s="11">
        <v>1</v>
      </c>
      <c r="D405" s="492">
        <v>0</v>
      </c>
      <c r="E405" s="492">
        <v>0</v>
      </c>
      <c r="F405" s="492">
        <v>0</v>
      </c>
      <c r="G405" s="492">
        <v>0</v>
      </c>
      <c r="H405" s="492">
        <v>0</v>
      </c>
      <c r="I405" s="492">
        <v>0</v>
      </c>
      <c r="J405" s="492">
        <v>0</v>
      </c>
      <c r="K405" s="492">
        <v>0</v>
      </c>
      <c r="L405" s="492">
        <v>0</v>
      </c>
      <c r="M405" s="492">
        <v>0</v>
      </c>
      <c r="N405" s="492">
        <v>0</v>
      </c>
      <c r="O405" s="492">
        <v>0</v>
      </c>
      <c r="P405" s="492">
        <v>0</v>
      </c>
      <c r="Q405" s="492">
        <v>0</v>
      </c>
      <c r="R405" s="492">
        <v>0</v>
      </c>
      <c r="S405" s="492">
        <v>0</v>
      </c>
      <c r="T405" s="68" t="s">
        <v>760</v>
      </c>
      <c r="U405" s="68">
        <v>0</v>
      </c>
      <c r="V405" s="493">
        <v>0</v>
      </c>
      <c r="W405" s="68"/>
      <c r="X405" s="668">
        <v>14030213.399859697</v>
      </c>
      <c r="Y405" s="547">
        <v>21058277.999998562</v>
      </c>
      <c r="Z405" s="68">
        <f t="shared" si="72"/>
        <v>7028064.6001388654</v>
      </c>
      <c r="AA405" s="68">
        <f t="shared" si="73"/>
        <v>0</v>
      </c>
      <c r="AB405" s="68"/>
      <c r="AC405" s="493">
        <f>+abvfnd25!AH405</f>
        <v>152.57162250612274</v>
      </c>
      <c r="AD405" s="493">
        <f t="shared" si="74"/>
        <v>150.09235711417722</v>
      </c>
      <c r="AE405" s="494">
        <f t="shared" si="75"/>
        <v>-2.4792653919455176</v>
      </c>
      <c r="AF405" s="657">
        <v>15</v>
      </c>
      <c r="AG405" s="547">
        <v>0</v>
      </c>
      <c r="AH405" s="493">
        <f t="shared" si="76"/>
        <v>152.57162250612274</v>
      </c>
      <c r="AI405" s="68"/>
      <c r="AJ405" s="68"/>
      <c r="AK405" s="458">
        <f>abvfnd25!AH405</f>
        <v>152.57162250612274</v>
      </c>
      <c r="AL405" s="455">
        <v>152.33405801227983</v>
      </c>
      <c r="AM405" s="458">
        <v>148.85470121580258</v>
      </c>
      <c r="AN405" s="458">
        <v>152.57162250612274</v>
      </c>
      <c r="AO405" s="456"/>
      <c r="AP405" s="493"/>
      <c r="AQ405" s="455"/>
      <c r="AR405" s="455"/>
      <c r="AS405" s="455"/>
      <c r="AT405" s="495">
        <f t="shared" si="77"/>
        <v>0</v>
      </c>
      <c r="AU405" s="455"/>
      <c r="AV405" s="498"/>
      <c r="AW405" s="499"/>
      <c r="AX405" s="500">
        <f t="shared" si="83"/>
        <v>0</v>
      </c>
      <c r="AY405" s="458"/>
      <c r="AZ405" s="459"/>
      <c r="BA405" s="459"/>
      <c r="BB405" s="459"/>
      <c r="BC405" s="453"/>
      <c r="BE405" s="460">
        <f t="shared" si="78"/>
        <v>-589.00671727056454</v>
      </c>
      <c r="BF405" s="453">
        <v>150.99328272943546</v>
      </c>
      <c r="BG405" s="488">
        <f t="shared" si="79"/>
        <v>-1.5783397766872724</v>
      </c>
      <c r="BH405" s="453">
        <v>150.99328272943546</v>
      </c>
      <c r="BI405" s="406">
        <f t="shared" si="80"/>
        <v>-1.5783397766872724</v>
      </c>
      <c r="BJ405" s="653"/>
      <c r="BK405" s="453"/>
      <c r="BL405" s="453">
        <v>150.99328272943546</v>
      </c>
      <c r="BM405" s="406">
        <f t="shared" si="81"/>
        <v>-1.5783397766872724</v>
      </c>
      <c r="BO405" s="453">
        <v>150.99328272943546</v>
      </c>
      <c r="BP405" s="406">
        <f t="shared" si="82"/>
        <v>-1.5783397766872724</v>
      </c>
      <c r="BR405" s="454"/>
    </row>
    <row r="406" spans="1:70" s="406" customFormat="1" ht="11.25">
      <c r="A406" s="11">
        <v>745</v>
      </c>
      <c r="B406" s="69" t="s">
        <v>489</v>
      </c>
      <c r="C406" s="11">
        <v>1</v>
      </c>
      <c r="D406" s="492">
        <v>2179117</v>
      </c>
      <c r="E406" s="492">
        <v>8896</v>
      </c>
      <c r="F406" s="492">
        <v>313787</v>
      </c>
      <c r="G406" s="492">
        <v>48514.97</v>
      </c>
      <c r="H406" s="492">
        <v>0</v>
      </c>
      <c r="I406" s="492">
        <v>0</v>
      </c>
      <c r="J406" s="492">
        <v>762483</v>
      </c>
      <c r="K406" s="492">
        <v>1294185</v>
      </c>
      <c r="L406" s="492">
        <v>0</v>
      </c>
      <c r="M406" s="492">
        <v>0</v>
      </c>
      <c r="N406" s="492">
        <v>0</v>
      </c>
      <c r="O406" s="492">
        <v>0</v>
      </c>
      <c r="P406" s="492">
        <v>0</v>
      </c>
      <c r="Q406" s="492">
        <v>0</v>
      </c>
      <c r="R406" s="492">
        <v>0</v>
      </c>
      <c r="S406" s="492">
        <v>0</v>
      </c>
      <c r="T406" s="68" t="s">
        <v>762</v>
      </c>
      <c r="U406" s="68">
        <v>4606982.9700000007</v>
      </c>
      <c r="V406" s="493">
        <v>10.610231566939792</v>
      </c>
      <c r="W406" s="68"/>
      <c r="X406" s="668">
        <v>29838475.970000006</v>
      </c>
      <c r="Y406" s="547">
        <v>43420192.490000002</v>
      </c>
      <c r="Z406" s="68">
        <f t="shared" si="72"/>
        <v>13581716.519999996</v>
      </c>
      <c r="AA406" s="68">
        <f t="shared" si="73"/>
        <v>1441051.5735373162</v>
      </c>
      <c r="AB406" s="68"/>
      <c r="AC406" s="493">
        <f>+abvfnd25!AH406</f>
        <v>142.31147094512573</v>
      </c>
      <c r="AD406" s="493">
        <f t="shared" si="74"/>
        <v>140.68795255719181</v>
      </c>
      <c r="AE406" s="494">
        <f t="shared" si="75"/>
        <v>-1.6235183879339274</v>
      </c>
      <c r="AF406" s="657">
        <v>40</v>
      </c>
      <c r="AG406" s="547">
        <v>1</v>
      </c>
      <c r="AH406" s="493">
        <f t="shared" si="76"/>
        <v>140.68795255719181</v>
      </c>
      <c r="AI406" s="68"/>
      <c r="AJ406" s="68"/>
      <c r="AK406" s="458">
        <f>abvfnd25!AH406</f>
        <v>142.31147094512573</v>
      </c>
      <c r="AL406" s="455">
        <v>143.70103894786615</v>
      </c>
      <c r="AM406" s="458">
        <v>140.97651774194642</v>
      </c>
      <c r="AN406" s="458">
        <v>142.31147094512573</v>
      </c>
      <c r="AO406" s="456"/>
      <c r="AP406" s="493"/>
      <c r="AQ406" s="455"/>
      <c r="AR406" s="455"/>
      <c r="AS406" s="455"/>
      <c r="AT406" s="495">
        <f t="shared" si="77"/>
        <v>-1.6235183879339274</v>
      </c>
      <c r="AU406" s="455"/>
      <c r="AV406" s="498"/>
      <c r="AW406" s="499"/>
      <c r="AX406" s="500">
        <f t="shared" si="83"/>
        <v>0</v>
      </c>
      <c r="AY406" s="458"/>
      <c r="AZ406" s="459"/>
      <c r="BA406" s="459"/>
      <c r="BB406" s="459"/>
      <c r="BC406" s="453"/>
      <c r="BE406" s="460">
        <f t="shared" si="78"/>
        <v>-602.22931226193464</v>
      </c>
      <c r="BF406" s="453">
        <v>142.77068773806539</v>
      </c>
      <c r="BG406" s="488">
        <f t="shared" si="79"/>
        <v>0.45921679293965667</v>
      </c>
      <c r="BH406" s="453">
        <v>142.77068773806539</v>
      </c>
      <c r="BI406" s="406">
        <f t="shared" si="80"/>
        <v>2.0827351808735841</v>
      </c>
      <c r="BJ406" s="653"/>
      <c r="BK406" s="453"/>
      <c r="BL406" s="453">
        <v>142.77068773806539</v>
      </c>
      <c r="BM406" s="406">
        <f t="shared" si="81"/>
        <v>0.45921679293965667</v>
      </c>
      <c r="BO406" s="453">
        <v>142.77068773806539</v>
      </c>
      <c r="BP406" s="406">
        <f t="shared" si="82"/>
        <v>2.0827351808735841</v>
      </c>
      <c r="BR406" s="454"/>
    </row>
    <row r="407" spans="1:70" s="406" customFormat="1" ht="11.25">
      <c r="A407" s="11">
        <v>750</v>
      </c>
      <c r="B407" s="69" t="s">
        <v>490</v>
      </c>
      <c r="C407" s="11">
        <v>1</v>
      </c>
      <c r="D407" s="492">
        <v>1250000</v>
      </c>
      <c r="E407" s="492">
        <v>0</v>
      </c>
      <c r="F407" s="492">
        <v>132253</v>
      </c>
      <c r="G407" s="492">
        <v>29229.759999999998</v>
      </c>
      <c r="H407" s="492">
        <v>0</v>
      </c>
      <c r="I407" s="492">
        <v>0</v>
      </c>
      <c r="J407" s="492">
        <v>56392</v>
      </c>
      <c r="K407" s="492">
        <v>71785</v>
      </c>
      <c r="L407" s="492">
        <v>0</v>
      </c>
      <c r="M407" s="492">
        <v>0</v>
      </c>
      <c r="N407" s="492">
        <v>0</v>
      </c>
      <c r="O407" s="492">
        <v>0</v>
      </c>
      <c r="P407" s="492">
        <v>0</v>
      </c>
      <c r="Q407" s="492">
        <v>0</v>
      </c>
      <c r="R407" s="492">
        <v>0</v>
      </c>
      <c r="S407" s="492">
        <v>0</v>
      </c>
      <c r="T407" s="68" t="s">
        <v>760</v>
      </c>
      <c r="U407" s="68">
        <v>1539659.76</v>
      </c>
      <c r="V407" s="493">
        <v>11.437412570815273</v>
      </c>
      <c r="W407" s="68"/>
      <c r="X407" s="668">
        <v>7711982.5599999996</v>
      </c>
      <c r="Y407" s="547">
        <v>13461609</v>
      </c>
      <c r="Z407" s="68">
        <f t="shared" si="72"/>
        <v>5749626.4400000004</v>
      </c>
      <c r="AA407" s="68">
        <f t="shared" si="73"/>
        <v>657608.49722347863</v>
      </c>
      <c r="AB407" s="68"/>
      <c r="AC407" s="493">
        <f>+abvfnd25!AH407</f>
        <v>163.23185420634161</v>
      </c>
      <c r="AD407" s="493">
        <f t="shared" si="74"/>
        <v>166.02735292980907</v>
      </c>
      <c r="AE407" s="494">
        <f t="shared" si="75"/>
        <v>2.7954987234674604</v>
      </c>
      <c r="AF407" s="657">
        <v>17</v>
      </c>
      <c r="AG407" s="547">
        <v>0</v>
      </c>
      <c r="AH407" s="493">
        <f t="shared" si="76"/>
        <v>163.23185420634161</v>
      </c>
      <c r="AI407" s="68"/>
      <c r="AJ407" s="68"/>
      <c r="AK407" s="458">
        <f>abvfnd25!AH407</f>
        <v>163.23185420634161</v>
      </c>
      <c r="AL407" s="455">
        <v>162.97114299291655</v>
      </c>
      <c r="AM407" s="458">
        <v>165.77217317029223</v>
      </c>
      <c r="AN407" s="458">
        <v>163.23185420634161</v>
      </c>
      <c r="AO407" s="456"/>
      <c r="AP407" s="493"/>
      <c r="AQ407" s="455"/>
      <c r="AR407" s="455"/>
      <c r="AS407" s="455"/>
      <c r="AT407" s="495">
        <f t="shared" si="77"/>
        <v>0</v>
      </c>
      <c r="AU407" s="455"/>
      <c r="AV407" s="498"/>
      <c r="AW407" s="499"/>
      <c r="AX407" s="500">
        <f t="shared" si="83"/>
        <v>0</v>
      </c>
      <c r="AY407" s="458"/>
      <c r="AZ407" s="459"/>
      <c r="BA407" s="459"/>
      <c r="BB407" s="459"/>
      <c r="BC407" s="453"/>
      <c r="BE407" s="460">
        <f t="shared" si="78"/>
        <v>-592.75890715664093</v>
      </c>
      <c r="BF407" s="453">
        <v>157.24109284335907</v>
      </c>
      <c r="BG407" s="488">
        <f t="shared" si="79"/>
        <v>-5.9907613629825391</v>
      </c>
      <c r="BH407" s="453">
        <v>157.24109284335907</v>
      </c>
      <c r="BI407" s="406">
        <f t="shared" si="80"/>
        <v>-5.9907613629825391</v>
      </c>
      <c r="BJ407" s="653"/>
      <c r="BK407" s="453"/>
      <c r="BL407" s="453">
        <v>157.24109284335907</v>
      </c>
      <c r="BM407" s="406">
        <f t="shared" si="81"/>
        <v>-5.9907613629825391</v>
      </c>
      <c r="BO407" s="453">
        <v>157.24109284335907</v>
      </c>
      <c r="BP407" s="406">
        <f t="shared" si="82"/>
        <v>-5.9907613629825391</v>
      </c>
      <c r="BR407" s="454"/>
    </row>
    <row r="408" spans="1:70" s="406" customFormat="1" ht="11.25">
      <c r="A408" s="11">
        <v>753</v>
      </c>
      <c r="B408" s="69" t="s">
        <v>491</v>
      </c>
      <c r="C408" s="11">
        <v>1</v>
      </c>
      <c r="D408" s="492">
        <v>1739131.78</v>
      </c>
      <c r="E408" s="492">
        <v>16310</v>
      </c>
      <c r="F408" s="492">
        <v>121179</v>
      </c>
      <c r="G408" s="492">
        <v>8747.5499999999993</v>
      </c>
      <c r="H408" s="492">
        <v>0</v>
      </c>
      <c r="I408" s="492">
        <v>183412.03</v>
      </c>
      <c r="J408" s="492">
        <v>667208.72</v>
      </c>
      <c r="K408" s="492">
        <v>583893.18000000005</v>
      </c>
      <c r="L408" s="492">
        <v>0</v>
      </c>
      <c r="M408" s="492">
        <v>0</v>
      </c>
      <c r="N408" s="492">
        <v>0</v>
      </c>
      <c r="O408" s="492">
        <v>0</v>
      </c>
      <c r="P408" s="492">
        <v>0</v>
      </c>
      <c r="Q408" s="492">
        <v>0</v>
      </c>
      <c r="R408" s="492">
        <v>0</v>
      </c>
      <c r="S408" s="492">
        <v>0</v>
      </c>
      <c r="T408" s="68" t="s">
        <v>760</v>
      </c>
      <c r="U408" s="68">
        <v>3319882.2600000002</v>
      </c>
      <c r="V408" s="493">
        <v>8.9546983889555136</v>
      </c>
      <c r="W408" s="68"/>
      <c r="X408" s="668">
        <v>27830416.489999998</v>
      </c>
      <c r="Y408" s="547">
        <v>37074194.079999998</v>
      </c>
      <c r="Z408" s="68">
        <f t="shared" si="72"/>
        <v>9243777.5899999999</v>
      </c>
      <c r="AA408" s="68">
        <f t="shared" si="73"/>
        <v>827752.40293036075</v>
      </c>
      <c r="AB408" s="68"/>
      <c r="AC408" s="493">
        <f>+abvfnd25!AH408</f>
        <v>126.48433868440519</v>
      </c>
      <c r="AD408" s="493">
        <f t="shared" si="74"/>
        <v>130.24038533556862</v>
      </c>
      <c r="AE408" s="494">
        <f t="shared" si="75"/>
        <v>3.7560466511634303</v>
      </c>
      <c r="AF408" s="657">
        <v>8</v>
      </c>
      <c r="AG408" s="547">
        <v>1</v>
      </c>
      <c r="AH408" s="493">
        <f t="shared" si="76"/>
        <v>130.24038533556862</v>
      </c>
      <c r="AI408" s="68"/>
      <c r="AJ408" s="68"/>
      <c r="AK408" s="458">
        <f>abvfnd25!AH408</f>
        <v>126.48433868440519</v>
      </c>
      <c r="AL408" s="455">
        <v>126.81932994363991</v>
      </c>
      <c r="AM408" s="458">
        <v>128.28802306903148</v>
      </c>
      <c r="AN408" s="458">
        <v>126.48433868440519</v>
      </c>
      <c r="AO408" s="456"/>
      <c r="AP408" s="493"/>
      <c r="AQ408" s="455"/>
      <c r="AR408" s="455"/>
      <c r="AS408" s="455"/>
      <c r="AT408" s="495">
        <f t="shared" si="77"/>
        <v>3.7560466511634303</v>
      </c>
      <c r="AU408" s="455"/>
      <c r="AV408" s="498"/>
      <c r="AW408" s="499"/>
      <c r="AX408" s="500">
        <f t="shared" si="83"/>
        <v>0</v>
      </c>
      <c r="AY408" s="458"/>
      <c r="AZ408" s="459"/>
      <c r="BA408" s="459"/>
      <c r="BB408" s="459"/>
      <c r="BC408" s="453"/>
      <c r="BE408" s="460">
        <f t="shared" si="78"/>
        <v>-626.27924030379324</v>
      </c>
      <c r="BF408" s="453">
        <v>126.7207596962068</v>
      </c>
      <c r="BG408" s="488">
        <f t="shared" si="79"/>
        <v>0.23642101180161035</v>
      </c>
      <c r="BH408" s="453">
        <v>126.7207596962068</v>
      </c>
      <c r="BI408" s="406">
        <f t="shared" si="80"/>
        <v>-3.5196256393618199</v>
      </c>
      <c r="BJ408" s="653"/>
      <c r="BK408" s="453"/>
      <c r="BL408" s="453">
        <v>126.7207596962068</v>
      </c>
      <c r="BM408" s="406">
        <f t="shared" si="81"/>
        <v>0.23642101180161035</v>
      </c>
      <c r="BO408" s="453">
        <v>126.7207596962068</v>
      </c>
      <c r="BP408" s="406">
        <f t="shared" si="82"/>
        <v>-3.5196256393618199</v>
      </c>
      <c r="BR408" s="454"/>
    </row>
    <row r="409" spans="1:70" s="406" customFormat="1" ht="11.25">
      <c r="A409" s="11">
        <v>755</v>
      </c>
      <c r="B409" s="69" t="s">
        <v>492</v>
      </c>
      <c r="C409" s="11">
        <v>1</v>
      </c>
      <c r="D409" s="492">
        <v>693777</v>
      </c>
      <c r="E409" s="492">
        <v>160000</v>
      </c>
      <c r="F409" s="492">
        <v>73385</v>
      </c>
      <c r="G409" s="492">
        <v>33383</v>
      </c>
      <c r="H409" s="492">
        <v>0</v>
      </c>
      <c r="I409" s="492">
        <v>50000</v>
      </c>
      <c r="J409" s="492">
        <v>535830</v>
      </c>
      <c r="K409" s="492">
        <v>599000</v>
      </c>
      <c r="L409" s="492">
        <v>0</v>
      </c>
      <c r="M409" s="492">
        <v>0</v>
      </c>
      <c r="N409" s="492">
        <v>0</v>
      </c>
      <c r="O409" s="492">
        <v>0</v>
      </c>
      <c r="P409" s="492">
        <v>0</v>
      </c>
      <c r="Q409" s="492">
        <v>0</v>
      </c>
      <c r="R409" s="492">
        <v>0</v>
      </c>
      <c r="S409" s="492">
        <v>0</v>
      </c>
      <c r="T409" s="68" t="s">
        <v>760</v>
      </c>
      <c r="U409" s="68">
        <v>2145375</v>
      </c>
      <c r="V409" s="493">
        <v>15.130229932751091</v>
      </c>
      <c r="W409" s="68"/>
      <c r="X409" s="668">
        <v>9593235.6700000018</v>
      </c>
      <c r="Y409" s="547">
        <v>14179394.560000001</v>
      </c>
      <c r="Z409" s="68">
        <f t="shared" si="72"/>
        <v>4586158.8899999987</v>
      </c>
      <c r="AA409" s="68">
        <f t="shared" si="73"/>
        <v>693896.38513830502</v>
      </c>
      <c r="AB409" s="68"/>
      <c r="AC409" s="493">
        <f>+abvfnd25!AH409</f>
        <v>140.07598341440846</v>
      </c>
      <c r="AD409" s="493">
        <f t="shared" si="74"/>
        <v>140.57298953921867</v>
      </c>
      <c r="AE409" s="494">
        <f t="shared" si="75"/>
        <v>0.49700612481021267</v>
      </c>
      <c r="AF409" s="657">
        <v>24</v>
      </c>
      <c r="AG409" s="547">
        <v>1</v>
      </c>
      <c r="AH409" s="493">
        <f t="shared" si="76"/>
        <v>140.57298953921867</v>
      </c>
      <c r="AI409" s="68"/>
      <c r="AJ409" s="68"/>
      <c r="AK409" s="458">
        <f>abvfnd25!AH409</f>
        <v>140.07598341440846</v>
      </c>
      <c r="AL409" s="455">
        <v>141.80848734905538</v>
      </c>
      <c r="AM409" s="458">
        <v>138.66952324528347</v>
      </c>
      <c r="AN409" s="458">
        <v>140.07598341440846</v>
      </c>
      <c r="AO409" s="456"/>
      <c r="AP409" s="493"/>
      <c r="AQ409" s="455"/>
      <c r="AR409" s="455"/>
      <c r="AS409" s="455"/>
      <c r="AT409" s="495">
        <f t="shared" si="77"/>
        <v>0.49700612481021267</v>
      </c>
      <c r="AU409" s="455"/>
      <c r="AV409" s="498"/>
      <c r="AW409" s="499"/>
      <c r="AX409" s="500">
        <f t="shared" si="83"/>
        <v>0</v>
      </c>
      <c r="AY409" s="458"/>
      <c r="AZ409" s="459"/>
      <c r="BA409" s="459"/>
      <c r="BB409" s="459"/>
      <c r="BC409" s="453"/>
      <c r="BE409" s="460">
        <f t="shared" si="78"/>
        <v>-603.13268161725568</v>
      </c>
      <c r="BF409" s="453">
        <v>151.86731838274432</v>
      </c>
      <c r="BG409" s="488">
        <f t="shared" si="79"/>
        <v>11.79133496833586</v>
      </c>
      <c r="BH409" s="453">
        <v>151.86731838274432</v>
      </c>
      <c r="BI409" s="406">
        <f t="shared" si="80"/>
        <v>11.294328843525648</v>
      </c>
      <c r="BJ409" s="653"/>
      <c r="BK409" s="453"/>
      <c r="BL409" s="453">
        <v>151.86731838274432</v>
      </c>
      <c r="BM409" s="406">
        <f t="shared" si="81"/>
        <v>11.79133496833586</v>
      </c>
      <c r="BO409" s="453">
        <v>151.86731838274432</v>
      </c>
      <c r="BP409" s="406">
        <f t="shared" si="82"/>
        <v>11.294328843525648</v>
      </c>
      <c r="BR409" s="454"/>
    </row>
    <row r="410" spans="1:70" s="406" customFormat="1" ht="11.25">
      <c r="A410" s="11">
        <v>760</v>
      </c>
      <c r="B410" s="69" t="s">
        <v>493</v>
      </c>
      <c r="C410" s="11">
        <v>1</v>
      </c>
      <c r="D410" s="492">
        <v>0</v>
      </c>
      <c r="E410" s="492">
        <v>0</v>
      </c>
      <c r="F410" s="492">
        <v>0</v>
      </c>
      <c r="G410" s="492">
        <v>0</v>
      </c>
      <c r="H410" s="492">
        <v>0</v>
      </c>
      <c r="I410" s="492">
        <v>0</v>
      </c>
      <c r="J410" s="492">
        <v>0</v>
      </c>
      <c r="K410" s="492">
        <v>0</v>
      </c>
      <c r="L410" s="492">
        <v>0</v>
      </c>
      <c r="M410" s="492">
        <v>0</v>
      </c>
      <c r="N410" s="492">
        <v>0</v>
      </c>
      <c r="O410" s="492">
        <v>0</v>
      </c>
      <c r="P410" s="492">
        <v>0</v>
      </c>
      <c r="Q410" s="492">
        <v>0</v>
      </c>
      <c r="R410" s="492">
        <v>0</v>
      </c>
      <c r="S410" s="492">
        <v>0</v>
      </c>
      <c r="T410" s="68" t="s">
        <v>760</v>
      </c>
      <c r="U410" s="68">
        <v>0</v>
      </c>
      <c r="V410" s="493">
        <v>0</v>
      </c>
      <c r="W410" s="68"/>
      <c r="X410" s="668">
        <v>27216762.713180002</v>
      </c>
      <c r="Y410" s="547">
        <v>38319098</v>
      </c>
      <c r="Z410" s="68">
        <f t="shared" si="72"/>
        <v>11102335.286819998</v>
      </c>
      <c r="AA410" s="68">
        <f t="shared" si="73"/>
        <v>0</v>
      </c>
      <c r="AB410" s="68"/>
      <c r="AC410" s="493">
        <f>+abvfnd25!AH410</f>
        <v>131.98061331550198</v>
      </c>
      <c r="AD410" s="493">
        <f t="shared" si="74"/>
        <v>140.7922698368663</v>
      </c>
      <c r="AE410" s="494">
        <f t="shared" si="75"/>
        <v>8.8116565213643128</v>
      </c>
      <c r="AF410" s="657">
        <v>78</v>
      </c>
      <c r="AG410" s="547">
        <v>0</v>
      </c>
      <c r="AH410" s="493">
        <f t="shared" si="76"/>
        <v>131.98061331550198</v>
      </c>
      <c r="AI410" s="68"/>
      <c r="AJ410" s="68"/>
      <c r="AK410" s="458">
        <f>abvfnd25!AH410</f>
        <v>131.98061331550198</v>
      </c>
      <c r="AL410" s="455">
        <v>119.58872886413774</v>
      </c>
      <c r="AM410" s="458">
        <v>119.58872886413774</v>
      </c>
      <c r="AN410" s="458">
        <v>131.98061331550198</v>
      </c>
      <c r="AO410" s="456"/>
      <c r="AP410" s="493"/>
      <c r="AQ410" s="455"/>
      <c r="AR410" s="455"/>
      <c r="AS410" s="455"/>
      <c r="AT410" s="495">
        <f t="shared" si="77"/>
        <v>0</v>
      </c>
      <c r="AU410" s="455"/>
      <c r="AV410" s="498"/>
      <c r="AW410" s="499"/>
      <c r="AX410" s="500">
        <f t="shared" si="83"/>
        <v>0</v>
      </c>
      <c r="AY410" s="458"/>
      <c r="AZ410" s="459"/>
      <c r="BA410" s="459"/>
      <c r="BB410" s="459"/>
      <c r="BC410" s="453"/>
      <c r="BE410" s="460">
        <f t="shared" si="78"/>
        <v>-640.41127113586231</v>
      </c>
      <c r="BF410" s="453">
        <v>119.58872886413774</v>
      </c>
      <c r="BG410" s="488">
        <f t="shared" si="79"/>
        <v>-12.391884451364248</v>
      </c>
      <c r="BH410" s="453">
        <v>119.58872886413774</v>
      </c>
      <c r="BI410" s="406">
        <f t="shared" si="80"/>
        <v>-12.391884451364248</v>
      </c>
      <c r="BJ410" s="653"/>
      <c r="BK410" s="453"/>
      <c r="BL410" s="453">
        <v>119.58872886413774</v>
      </c>
      <c r="BM410" s="406">
        <f t="shared" si="81"/>
        <v>-12.391884451364248</v>
      </c>
      <c r="BO410" s="453">
        <v>119.58872886413774</v>
      </c>
      <c r="BP410" s="406">
        <f t="shared" si="82"/>
        <v>-12.391884451364248</v>
      </c>
      <c r="BR410" s="454"/>
    </row>
    <row r="411" spans="1:70" s="406" customFormat="1" ht="11.25">
      <c r="A411" s="11">
        <v>763</v>
      </c>
      <c r="B411" s="69" t="s">
        <v>494</v>
      </c>
      <c r="C411" s="11">
        <v>1</v>
      </c>
      <c r="D411" s="492">
        <v>338982</v>
      </c>
      <c r="E411" s="492">
        <v>0</v>
      </c>
      <c r="F411" s="492">
        <v>31486</v>
      </c>
      <c r="G411" s="492">
        <v>9071.65</v>
      </c>
      <c r="H411" s="492">
        <v>0</v>
      </c>
      <c r="I411" s="492">
        <v>80360</v>
      </c>
      <c r="J411" s="492">
        <v>600000</v>
      </c>
      <c r="K411" s="492">
        <v>800000</v>
      </c>
      <c r="L411" s="492">
        <v>0</v>
      </c>
      <c r="M411" s="492">
        <v>0</v>
      </c>
      <c r="N411" s="492">
        <v>0</v>
      </c>
      <c r="O411" s="492">
        <v>0</v>
      </c>
      <c r="P411" s="492">
        <v>0</v>
      </c>
      <c r="Q411" s="492">
        <v>0</v>
      </c>
      <c r="R411" s="492">
        <v>0</v>
      </c>
      <c r="S411" s="492">
        <v>0</v>
      </c>
      <c r="T411" s="68" t="s">
        <v>760</v>
      </c>
      <c r="U411" s="68">
        <v>1859899.65</v>
      </c>
      <c r="V411" s="493">
        <v>10.089101182360102</v>
      </c>
      <c r="W411" s="68"/>
      <c r="X411" s="668">
        <v>13826082.76</v>
      </c>
      <c r="Y411" s="547">
        <v>18434740.780000001</v>
      </c>
      <c r="Z411" s="68">
        <f t="shared" si="72"/>
        <v>4608658.0200000014</v>
      </c>
      <c r="AA411" s="68">
        <f t="shared" si="73"/>
        <v>464972.17078675382</v>
      </c>
      <c r="AB411" s="68"/>
      <c r="AC411" s="493">
        <f>+abvfnd25!AH411</f>
        <v>125.81370681299884</v>
      </c>
      <c r="AD411" s="493">
        <f t="shared" si="74"/>
        <v>129.9700639808209</v>
      </c>
      <c r="AE411" s="494">
        <f t="shared" si="75"/>
        <v>4.1563571678220512</v>
      </c>
      <c r="AF411" s="657">
        <v>6</v>
      </c>
      <c r="AG411" s="547">
        <v>1</v>
      </c>
      <c r="AH411" s="493">
        <f t="shared" si="76"/>
        <v>129.9700639808209</v>
      </c>
      <c r="AI411" s="68"/>
      <c r="AJ411" s="68"/>
      <c r="AK411" s="458">
        <f>abvfnd25!AH411</f>
        <v>125.81370681299884</v>
      </c>
      <c r="AL411" s="455">
        <v>125.49805685637206</v>
      </c>
      <c r="AM411" s="458">
        <v>131.21004793406556</v>
      </c>
      <c r="AN411" s="458">
        <v>125.81370681299884</v>
      </c>
      <c r="AO411" s="456"/>
      <c r="AP411" s="493"/>
      <c r="AQ411" s="455"/>
      <c r="AR411" s="455"/>
      <c r="AS411" s="455"/>
      <c r="AT411" s="495">
        <f t="shared" si="77"/>
        <v>4.1563571678220512</v>
      </c>
      <c r="AU411" s="455"/>
      <c r="AV411" s="498"/>
      <c r="AW411" s="499"/>
      <c r="AX411" s="500">
        <f t="shared" si="83"/>
        <v>0</v>
      </c>
      <c r="AY411" s="458"/>
      <c r="AZ411" s="459"/>
      <c r="BA411" s="459"/>
      <c r="BB411" s="459"/>
      <c r="BC411" s="453" t="s">
        <v>55</v>
      </c>
      <c r="BE411" s="460">
        <f t="shared" si="78"/>
        <v>-640.98262960082786</v>
      </c>
      <c r="BF411" s="453">
        <v>122.01737039917211</v>
      </c>
      <c r="BG411" s="488">
        <f t="shared" si="79"/>
        <v>-3.7963364138267366</v>
      </c>
      <c r="BH411" s="453">
        <v>122.01737039917211</v>
      </c>
      <c r="BI411" s="406">
        <f t="shared" si="80"/>
        <v>-7.9526935816487878</v>
      </c>
      <c r="BJ411" s="653"/>
      <c r="BK411" s="453"/>
      <c r="BL411" s="453">
        <v>122.01737039917211</v>
      </c>
      <c r="BM411" s="406">
        <f t="shared" si="81"/>
        <v>-3.7963364138267366</v>
      </c>
      <c r="BO411" s="453">
        <v>122.01737039917211</v>
      </c>
      <c r="BP411" s="406">
        <f t="shared" si="82"/>
        <v>-7.9526935816487878</v>
      </c>
      <c r="BR411" s="454"/>
    </row>
    <row r="412" spans="1:70" s="406" customFormat="1" ht="11.25">
      <c r="A412" s="11">
        <v>765</v>
      </c>
      <c r="B412" s="69" t="s">
        <v>495</v>
      </c>
      <c r="C412" s="11">
        <v>1</v>
      </c>
      <c r="D412" s="492">
        <v>1083062</v>
      </c>
      <c r="E412" s="492">
        <v>0</v>
      </c>
      <c r="F412" s="492">
        <v>96234</v>
      </c>
      <c r="G412" s="492">
        <v>0</v>
      </c>
      <c r="H412" s="492">
        <v>0</v>
      </c>
      <c r="I412" s="492">
        <v>0</v>
      </c>
      <c r="J412" s="492">
        <v>0</v>
      </c>
      <c r="K412" s="492">
        <v>0</v>
      </c>
      <c r="L412" s="492">
        <v>0</v>
      </c>
      <c r="M412" s="492">
        <v>0</v>
      </c>
      <c r="N412" s="492">
        <v>0</v>
      </c>
      <c r="O412" s="492">
        <v>0</v>
      </c>
      <c r="P412" s="492">
        <v>0</v>
      </c>
      <c r="Q412" s="492">
        <v>0</v>
      </c>
      <c r="R412" s="492">
        <v>0</v>
      </c>
      <c r="S412" s="492">
        <v>0</v>
      </c>
      <c r="T412" s="68" t="s">
        <v>760</v>
      </c>
      <c r="U412" s="68">
        <v>1179296</v>
      </c>
      <c r="V412" s="493">
        <v>6.6643653082296055</v>
      </c>
      <c r="W412" s="68"/>
      <c r="X412" s="668">
        <v>9453533.7400000021</v>
      </c>
      <c r="Y412" s="547">
        <v>17695548.57</v>
      </c>
      <c r="Z412" s="68">
        <f t="shared" si="72"/>
        <v>8242014.8299999982</v>
      </c>
      <c r="AA412" s="68">
        <f t="shared" si="73"/>
        <v>549277.9770296592</v>
      </c>
      <c r="AB412" s="68"/>
      <c r="AC412" s="493">
        <f>+abvfnd25!AH412</f>
        <v>178.64563653602929</v>
      </c>
      <c r="AD412" s="493">
        <f t="shared" si="74"/>
        <v>181.3741936565018</v>
      </c>
      <c r="AE412" s="494">
        <f t="shared" si="75"/>
        <v>2.7285571204725159</v>
      </c>
      <c r="AF412" s="657">
        <v>0</v>
      </c>
      <c r="AG412" s="547">
        <v>1</v>
      </c>
      <c r="AH412" s="493">
        <f t="shared" si="76"/>
        <v>181.3741936565018</v>
      </c>
      <c r="AI412" s="68"/>
      <c r="AJ412" s="68"/>
      <c r="AK412" s="458">
        <f>abvfnd25!AH412</f>
        <v>178.64563653602929</v>
      </c>
      <c r="AL412" s="455">
        <v>178.22026784603585</v>
      </c>
      <c r="AM412" s="458">
        <v>177.33320725744491</v>
      </c>
      <c r="AN412" s="458">
        <v>178.64563653602929</v>
      </c>
      <c r="AO412" s="456"/>
      <c r="AP412" s="493"/>
      <c r="AQ412" s="455"/>
      <c r="AR412" s="455"/>
      <c r="AS412" s="455"/>
      <c r="AT412" s="495">
        <f t="shared" si="77"/>
        <v>2.7285571204725159</v>
      </c>
      <c r="AU412" s="455"/>
      <c r="AV412" s="498"/>
      <c r="AW412" s="499"/>
      <c r="AX412" s="500">
        <f t="shared" si="83"/>
        <v>0</v>
      </c>
      <c r="AY412" s="458"/>
      <c r="AZ412" s="459"/>
      <c r="BA412" s="459"/>
      <c r="BB412" s="459"/>
      <c r="BC412" s="453"/>
      <c r="BE412" s="460">
        <f t="shared" si="78"/>
        <v>-596.13211399030934</v>
      </c>
      <c r="BF412" s="453">
        <v>168.86788600969061</v>
      </c>
      <c r="BG412" s="488">
        <f t="shared" si="79"/>
        <v>-9.7777505263386786</v>
      </c>
      <c r="BH412" s="453">
        <v>168.86788600969061</v>
      </c>
      <c r="BI412" s="406">
        <f t="shared" si="80"/>
        <v>-12.506307646811194</v>
      </c>
      <c r="BJ412" s="653"/>
      <c r="BK412" s="453"/>
      <c r="BL412" s="453">
        <v>168.86788600969061</v>
      </c>
      <c r="BM412" s="406">
        <f t="shared" si="81"/>
        <v>-9.7777505263386786</v>
      </c>
      <c r="BO412" s="453">
        <v>168.86788600969061</v>
      </c>
      <c r="BP412" s="406">
        <f t="shared" si="82"/>
        <v>-12.506307646811194</v>
      </c>
      <c r="BR412" s="454"/>
    </row>
    <row r="413" spans="1:70" s="406" customFormat="1" ht="11.25">
      <c r="A413" s="11">
        <v>766</v>
      </c>
      <c r="B413" s="69" t="s">
        <v>496</v>
      </c>
      <c r="C413" s="11">
        <v>1</v>
      </c>
      <c r="D413" s="492">
        <v>925594.6</v>
      </c>
      <c r="E413" s="492">
        <v>0</v>
      </c>
      <c r="F413" s="492">
        <v>76092</v>
      </c>
      <c r="G413" s="492">
        <v>8834.2800000000007</v>
      </c>
      <c r="H413" s="492">
        <v>0</v>
      </c>
      <c r="I413" s="492">
        <v>0</v>
      </c>
      <c r="J413" s="492">
        <v>0</v>
      </c>
      <c r="K413" s="492">
        <v>439308</v>
      </c>
      <c r="L413" s="492">
        <v>0</v>
      </c>
      <c r="M413" s="492">
        <v>0</v>
      </c>
      <c r="N413" s="492">
        <v>0</v>
      </c>
      <c r="O413" s="492">
        <v>0</v>
      </c>
      <c r="P413" s="492">
        <v>0</v>
      </c>
      <c r="Q413" s="492">
        <v>0</v>
      </c>
      <c r="R413" s="492">
        <v>0</v>
      </c>
      <c r="S413" s="492">
        <v>0</v>
      </c>
      <c r="T413" s="68" t="s">
        <v>760</v>
      </c>
      <c r="U413" s="68">
        <v>1449828.88</v>
      </c>
      <c r="V413" s="493">
        <v>5.8709689797262286</v>
      </c>
      <c r="W413" s="68"/>
      <c r="X413" s="668">
        <v>18134821.699999999</v>
      </c>
      <c r="Y413" s="547">
        <v>24694882.309999999</v>
      </c>
      <c r="Z413" s="68">
        <f t="shared" si="72"/>
        <v>6560060.6099999994</v>
      </c>
      <c r="AA413" s="68">
        <f t="shared" si="73"/>
        <v>385139.12346433918</v>
      </c>
      <c r="AB413" s="68"/>
      <c r="AC413" s="493">
        <f>+abvfnd25!AH413</f>
        <v>129.00595735794224</v>
      </c>
      <c r="AD413" s="493">
        <f t="shared" si="74"/>
        <v>134.05008104676133</v>
      </c>
      <c r="AE413" s="494">
        <f t="shared" si="75"/>
        <v>5.0441236888190986</v>
      </c>
      <c r="AF413" s="657">
        <v>10</v>
      </c>
      <c r="AG413" s="547">
        <v>1</v>
      </c>
      <c r="AH413" s="493">
        <f t="shared" si="76"/>
        <v>134.05008104676133</v>
      </c>
      <c r="AI413" s="68"/>
      <c r="AJ413" s="68"/>
      <c r="AK413" s="458">
        <f>abvfnd25!AH413</f>
        <v>129.00595735794224</v>
      </c>
      <c r="AL413" s="455">
        <v>129.03837327171587</v>
      </c>
      <c r="AM413" s="458">
        <v>133.16189522189012</v>
      </c>
      <c r="AN413" s="458">
        <v>129.00595735794224</v>
      </c>
      <c r="AO413" s="456"/>
      <c r="AP413" s="493"/>
      <c r="AQ413" s="455"/>
      <c r="AR413" s="455"/>
      <c r="AS413" s="455"/>
      <c r="AT413" s="495">
        <f t="shared" si="77"/>
        <v>5.0441236888190986</v>
      </c>
      <c r="AU413" s="455"/>
      <c r="AV413" s="498"/>
      <c r="AW413" s="499"/>
      <c r="AX413" s="500">
        <f t="shared" si="83"/>
        <v>0</v>
      </c>
      <c r="AY413" s="458"/>
      <c r="AZ413" s="459"/>
      <c r="BA413" s="459"/>
      <c r="BB413" s="459"/>
      <c r="BC413" s="453" t="s">
        <v>129</v>
      </c>
      <c r="BE413" s="460">
        <f t="shared" si="78"/>
        <v>-637.77155601508332</v>
      </c>
      <c r="BF413" s="453">
        <v>128.22844398491665</v>
      </c>
      <c r="BG413" s="488">
        <f t="shared" si="79"/>
        <v>-0.77751337302558454</v>
      </c>
      <c r="BH413" s="453">
        <v>128.22844398491665</v>
      </c>
      <c r="BI413" s="406">
        <f t="shared" si="80"/>
        <v>-5.8216370618446831</v>
      </c>
      <c r="BJ413" s="653"/>
      <c r="BK413" s="453"/>
      <c r="BL413" s="453">
        <v>128.22844398491665</v>
      </c>
      <c r="BM413" s="406">
        <f t="shared" si="81"/>
        <v>-0.77751337302558454</v>
      </c>
      <c r="BO413" s="453">
        <v>128.22844398491665</v>
      </c>
      <c r="BP413" s="406">
        <f t="shared" si="82"/>
        <v>-5.8216370618446831</v>
      </c>
      <c r="BR413" s="454"/>
    </row>
    <row r="414" spans="1:70" s="406" customFormat="1" ht="11.25">
      <c r="A414" s="11">
        <v>767</v>
      </c>
      <c r="B414" s="69" t="s">
        <v>497</v>
      </c>
      <c r="C414" s="11">
        <v>1</v>
      </c>
      <c r="D414" s="492">
        <v>0</v>
      </c>
      <c r="E414" s="492">
        <v>0</v>
      </c>
      <c r="F414" s="492">
        <v>0</v>
      </c>
      <c r="G414" s="492">
        <v>0</v>
      </c>
      <c r="H414" s="492">
        <v>0</v>
      </c>
      <c r="I414" s="492">
        <v>0</v>
      </c>
      <c r="J414" s="492">
        <v>0</v>
      </c>
      <c r="K414" s="492">
        <v>0</v>
      </c>
      <c r="L414" s="492">
        <v>0</v>
      </c>
      <c r="M414" s="492">
        <v>0</v>
      </c>
      <c r="N414" s="492">
        <v>0</v>
      </c>
      <c r="O414" s="492">
        <v>0</v>
      </c>
      <c r="P414" s="492">
        <v>0</v>
      </c>
      <c r="Q414" s="492">
        <v>0</v>
      </c>
      <c r="R414" s="492">
        <v>0</v>
      </c>
      <c r="S414" s="492">
        <v>0</v>
      </c>
      <c r="T414" s="68" t="s">
        <v>760</v>
      </c>
      <c r="U414" s="68">
        <v>0</v>
      </c>
      <c r="V414" s="493">
        <v>0</v>
      </c>
      <c r="W414" s="68"/>
      <c r="X414" s="668">
        <v>25189505.220000006</v>
      </c>
      <c r="Y414" s="547">
        <v>26512058</v>
      </c>
      <c r="Z414" s="68">
        <f t="shared" si="72"/>
        <v>1322552.7799999937</v>
      </c>
      <c r="AA414" s="68">
        <f t="shared" si="73"/>
        <v>0</v>
      </c>
      <c r="AB414" s="68"/>
      <c r="AC414" s="493">
        <f>+abvfnd25!AH414</f>
        <v>107.07830606137362</v>
      </c>
      <c r="AD414" s="493">
        <f t="shared" si="74"/>
        <v>105.2504119015006</v>
      </c>
      <c r="AE414" s="494">
        <f t="shared" si="75"/>
        <v>-1.8278941598730256</v>
      </c>
      <c r="AF414" s="657">
        <v>48</v>
      </c>
      <c r="AG414" s="547">
        <v>0</v>
      </c>
      <c r="AH414" s="493">
        <f t="shared" si="76"/>
        <v>107.07830606137362</v>
      </c>
      <c r="AI414" s="68"/>
      <c r="AJ414" s="68"/>
      <c r="AK414" s="458">
        <f>abvfnd25!AH414</f>
        <v>107.07830606137362</v>
      </c>
      <c r="AL414" s="455">
        <v>107.43764869538994</v>
      </c>
      <c r="AM414" s="458">
        <v>104.43490195828294</v>
      </c>
      <c r="AN414" s="458">
        <v>107.07830606137362</v>
      </c>
      <c r="AO414" s="456"/>
      <c r="AP414" s="493"/>
      <c r="AQ414" s="455"/>
      <c r="AR414" s="455"/>
      <c r="AS414" s="455"/>
      <c r="AT414" s="495">
        <f t="shared" si="77"/>
        <v>0</v>
      </c>
      <c r="AU414" s="455"/>
      <c r="AV414" s="498"/>
      <c r="AW414" s="499"/>
      <c r="AX414" s="500">
        <f t="shared" si="83"/>
        <v>0</v>
      </c>
      <c r="AY414" s="458"/>
      <c r="AZ414" s="459"/>
      <c r="BA414" s="459"/>
      <c r="BB414" s="459"/>
      <c r="BC414" s="453"/>
      <c r="BE414" s="460">
        <f t="shared" si="78"/>
        <v>-657.2349352452452</v>
      </c>
      <c r="BF414" s="453">
        <v>109.76506475475476</v>
      </c>
      <c r="BG414" s="488">
        <f t="shared" si="79"/>
        <v>2.6867586933811367</v>
      </c>
      <c r="BH414" s="453">
        <v>109.76506475475476</v>
      </c>
      <c r="BI414" s="406">
        <f t="shared" si="80"/>
        <v>2.6867586933811367</v>
      </c>
      <c r="BJ414" s="653"/>
      <c r="BK414" s="453"/>
      <c r="BL414" s="453">
        <v>109.76506475475476</v>
      </c>
      <c r="BM414" s="406">
        <f t="shared" si="81"/>
        <v>2.6867586933811367</v>
      </c>
      <c r="BO414" s="453">
        <v>109.76506475475476</v>
      </c>
      <c r="BP414" s="406">
        <f t="shared" si="82"/>
        <v>2.6867586933811367</v>
      </c>
      <c r="BR414" s="454"/>
    </row>
    <row r="415" spans="1:70" s="406" customFormat="1" ht="11.25">
      <c r="A415" s="11">
        <v>770</v>
      </c>
      <c r="B415" s="69" t="s">
        <v>498</v>
      </c>
      <c r="C415" s="11">
        <v>1</v>
      </c>
      <c r="D415" s="492">
        <v>520805</v>
      </c>
      <c r="E415" s="492">
        <v>1061</v>
      </c>
      <c r="F415" s="492">
        <v>77589</v>
      </c>
      <c r="G415" s="492">
        <v>7299.67</v>
      </c>
      <c r="H415" s="492">
        <v>0</v>
      </c>
      <c r="I415" s="492">
        <v>0</v>
      </c>
      <c r="J415" s="492">
        <v>0</v>
      </c>
      <c r="K415" s="492">
        <v>0</v>
      </c>
      <c r="L415" s="492">
        <v>0</v>
      </c>
      <c r="M415" s="492">
        <v>0</v>
      </c>
      <c r="N415" s="492">
        <v>0</v>
      </c>
      <c r="O415" s="492">
        <v>0</v>
      </c>
      <c r="P415" s="492">
        <v>0</v>
      </c>
      <c r="Q415" s="492">
        <v>0</v>
      </c>
      <c r="R415" s="492">
        <v>0</v>
      </c>
      <c r="S415" s="492">
        <v>0</v>
      </c>
      <c r="T415" s="68" t="s">
        <v>762</v>
      </c>
      <c r="U415" s="68">
        <v>606754.67000000004</v>
      </c>
      <c r="V415" s="493">
        <v>2.1368692190272291</v>
      </c>
      <c r="W415" s="68"/>
      <c r="X415" s="668">
        <v>24773777.030000001</v>
      </c>
      <c r="Y415" s="547">
        <v>28394562.690000001</v>
      </c>
      <c r="Z415" s="68">
        <f t="shared" si="72"/>
        <v>3620785.66</v>
      </c>
      <c r="AA415" s="68">
        <f t="shared" si="73"/>
        <v>77371.454255491917</v>
      </c>
      <c r="AB415" s="68"/>
      <c r="AC415" s="493">
        <f>+abvfnd25!AH415</f>
        <v>113.73262711243279</v>
      </c>
      <c r="AD415" s="493">
        <f t="shared" si="74"/>
        <v>114.30308427113711</v>
      </c>
      <c r="AE415" s="494">
        <f t="shared" si="75"/>
        <v>0.57045715870431479</v>
      </c>
      <c r="AF415" s="657">
        <v>3</v>
      </c>
      <c r="AG415" s="547">
        <v>1</v>
      </c>
      <c r="AH415" s="493">
        <f t="shared" si="76"/>
        <v>114.30308427113711</v>
      </c>
      <c r="AI415" s="68"/>
      <c r="AJ415" s="68"/>
      <c r="AK415" s="458">
        <f>abvfnd25!AH415</f>
        <v>113.73262711243279</v>
      </c>
      <c r="AL415" s="455">
        <v>113.83618525689985</v>
      </c>
      <c r="AM415" s="458">
        <v>112.44620772052858</v>
      </c>
      <c r="AN415" s="458">
        <v>113.73262711243279</v>
      </c>
      <c r="AO415" s="456"/>
      <c r="AP415" s="493"/>
      <c r="AQ415" s="455"/>
      <c r="AR415" s="455"/>
      <c r="AS415" s="455"/>
      <c r="AT415" s="495">
        <f t="shared" si="77"/>
        <v>0.57045715870431479</v>
      </c>
      <c r="AU415" s="455"/>
      <c r="AV415" s="498"/>
      <c r="AW415" s="499"/>
      <c r="AX415" s="500">
        <f t="shared" si="83"/>
        <v>0</v>
      </c>
      <c r="AY415" s="458"/>
      <c r="AZ415" s="459"/>
      <c r="BA415" s="459"/>
      <c r="BB415" s="459"/>
      <c r="BC415" s="453"/>
      <c r="BE415" s="460">
        <f t="shared" si="78"/>
        <v>-654.77907422950739</v>
      </c>
      <c r="BF415" s="453">
        <v>115.22092577049261</v>
      </c>
      <c r="BG415" s="488">
        <f t="shared" si="79"/>
        <v>1.4882986580598185</v>
      </c>
      <c r="BH415" s="453">
        <v>115.22092577049261</v>
      </c>
      <c r="BI415" s="406">
        <f t="shared" si="80"/>
        <v>0.91784149935550374</v>
      </c>
      <c r="BJ415" s="653"/>
      <c r="BK415" s="453"/>
      <c r="BL415" s="453">
        <v>115.22092577049261</v>
      </c>
      <c r="BM415" s="406">
        <f t="shared" si="81"/>
        <v>1.4882986580598185</v>
      </c>
      <c r="BO415" s="453">
        <v>115.22092577049261</v>
      </c>
      <c r="BP415" s="406">
        <f t="shared" si="82"/>
        <v>0.91784149935550374</v>
      </c>
      <c r="BR415" s="454"/>
    </row>
    <row r="416" spans="1:70" s="406" customFormat="1" ht="11.25">
      <c r="A416" s="11">
        <v>773</v>
      </c>
      <c r="B416" s="69" t="s">
        <v>499</v>
      </c>
      <c r="C416" s="11">
        <v>1</v>
      </c>
      <c r="D416" s="492">
        <v>2175833</v>
      </c>
      <c r="E416" s="492">
        <v>1381</v>
      </c>
      <c r="F416" s="492">
        <v>232462</v>
      </c>
      <c r="G416" s="492">
        <v>74418.12</v>
      </c>
      <c r="H416" s="492">
        <v>0</v>
      </c>
      <c r="I416" s="492">
        <v>0</v>
      </c>
      <c r="J416" s="492">
        <v>1334038</v>
      </c>
      <c r="K416" s="492">
        <v>0</v>
      </c>
      <c r="L416" s="492">
        <v>0</v>
      </c>
      <c r="M416" s="492">
        <v>0</v>
      </c>
      <c r="N416" s="492">
        <v>0</v>
      </c>
      <c r="O416" s="492">
        <v>0</v>
      </c>
      <c r="P416" s="492">
        <v>0</v>
      </c>
      <c r="Q416" s="492">
        <v>0</v>
      </c>
      <c r="R416" s="492">
        <v>0</v>
      </c>
      <c r="S416" s="492">
        <v>0</v>
      </c>
      <c r="T416" s="68" t="s">
        <v>760</v>
      </c>
      <c r="U416" s="68">
        <v>3818132.12</v>
      </c>
      <c r="V416" s="493">
        <v>7.4400521520800869</v>
      </c>
      <c r="W416" s="68"/>
      <c r="X416" s="668">
        <v>30165610.537900001</v>
      </c>
      <c r="Y416" s="547">
        <v>51318620.380000003</v>
      </c>
      <c r="Z416" s="68">
        <f t="shared" si="72"/>
        <v>21153009.842100002</v>
      </c>
      <c r="AA416" s="68">
        <f t="shared" si="73"/>
        <v>1573794.9639868739</v>
      </c>
      <c r="AB416" s="68"/>
      <c r="AC416" s="493">
        <f>+abvfnd25!AH416</f>
        <v>157.70227049883869</v>
      </c>
      <c r="AD416" s="493">
        <f t="shared" si="74"/>
        <v>164.90574707087015</v>
      </c>
      <c r="AE416" s="494">
        <f t="shared" si="75"/>
        <v>7.2034765720314624</v>
      </c>
      <c r="AF416" s="657">
        <v>49</v>
      </c>
      <c r="AG416" s="547">
        <v>1</v>
      </c>
      <c r="AH416" s="493">
        <f t="shared" si="76"/>
        <v>164.90574707087015</v>
      </c>
      <c r="AI416" s="68"/>
      <c r="AJ416" s="68"/>
      <c r="AK416" s="458">
        <f>abvfnd25!AH416</f>
        <v>157.70227049883869</v>
      </c>
      <c r="AL416" s="455">
        <v>157.3949086853813</v>
      </c>
      <c r="AM416" s="458">
        <v>161.76669509879613</v>
      </c>
      <c r="AN416" s="458">
        <v>157.70227049883869</v>
      </c>
      <c r="AO416" s="456"/>
      <c r="AP416" s="493"/>
      <c r="AQ416" s="455"/>
      <c r="AR416" s="455"/>
      <c r="AS416" s="455"/>
      <c r="AT416" s="495">
        <f t="shared" si="77"/>
        <v>7.2034765720314624</v>
      </c>
      <c r="AU416" s="455"/>
      <c r="AV416" s="498"/>
      <c r="AW416" s="499"/>
      <c r="AX416" s="500">
        <f t="shared" si="83"/>
        <v>0</v>
      </c>
      <c r="AY416" s="458"/>
      <c r="AZ416" s="459"/>
      <c r="BA416" s="459"/>
      <c r="BB416" s="459"/>
      <c r="BC416" s="453"/>
      <c r="BE416" s="460">
        <f t="shared" si="78"/>
        <v>-622.65109107221303</v>
      </c>
      <c r="BF416" s="453">
        <v>150.34890892778697</v>
      </c>
      <c r="BG416" s="488">
        <f t="shared" si="79"/>
        <v>-7.3533615710517211</v>
      </c>
      <c r="BH416" s="453">
        <v>150.34890892778697</v>
      </c>
      <c r="BI416" s="406">
        <f t="shared" si="80"/>
        <v>-14.556838143083183</v>
      </c>
      <c r="BJ416" s="653"/>
      <c r="BK416" s="453"/>
      <c r="BL416" s="453">
        <v>150.34890892778697</v>
      </c>
      <c r="BM416" s="406">
        <f t="shared" si="81"/>
        <v>-7.3533615710517211</v>
      </c>
      <c r="BO416" s="453">
        <v>150.34890892778697</v>
      </c>
      <c r="BP416" s="406">
        <f t="shared" si="82"/>
        <v>-14.556838143083183</v>
      </c>
      <c r="BR416" s="454"/>
    </row>
    <row r="417" spans="1:83" s="406" customFormat="1" ht="11.25">
      <c r="A417" s="11">
        <v>774</v>
      </c>
      <c r="B417" s="69" t="s">
        <v>500</v>
      </c>
      <c r="C417" s="11">
        <v>1</v>
      </c>
      <c r="D417" s="492">
        <v>422920</v>
      </c>
      <c r="E417" s="492">
        <v>0</v>
      </c>
      <c r="F417" s="492">
        <v>5301</v>
      </c>
      <c r="G417" s="492">
        <v>106506.3134268</v>
      </c>
      <c r="H417" s="492">
        <v>0</v>
      </c>
      <c r="I417" s="492">
        <v>0</v>
      </c>
      <c r="J417" s="492">
        <v>0</v>
      </c>
      <c r="K417" s="492">
        <v>0</v>
      </c>
      <c r="L417" s="492">
        <v>0</v>
      </c>
      <c r="M417" s="492">
        <v>0</v>
      </c>
      <c r="N417" s="492">
        <v>0</v>
      </c>
      <c r="O417" s="492">
        <v>0</v>
      </c>
      <c r="P417" s="492">
        <v>0</v>
      </c>
      <c r="Q417" s="492">
        <v>0</v>
      </c>
      <c r="R417" s="492">
        <v>0</v>
      </c>
      <c r="S417" s="492">
        <v>0</v>
      </c>
      <c r="T417" s="68" t="s">
        <v>762</v>
      </c>
      <c r="U417" s="68">
        <v>534727.31342679996</v>
      </c>
      <c r="V417" s="493">
        <v>3.0529675077651275</v>
      </c>
      <c r="W417" s="68"/>
      <c r="X417" s="668">
        <v>5263775.71</v>
      </c>
      <c r="Y417" s="547">
        <v>17515001.783240002</v>
      </c>
      <c r="Z417" s="68">
        <f t="shared" si="72"/>
        <v>12251226.073240001</v>
      </c>
      <c r="AA417" s="68">
        <f t="shared" si="73"/>
        <v>374025.95131886675</v>
      </c>
      <c r="AB417" s="68"/>
      <c r="AC417" s="493">
        <f>+abvfnd25!AH417</f>
        <v>303.22470498650949</v>
      </c>
      <c r="AD417" s="493">
        <f t="shared" si="74"/>
        <v>325.64031555062468</v>
      </c>
      <c r="AE417" s="494">
        <f t="shared" si="75"/>
        <v>22.415610564115184</v>
      </c>
      <c r="AF417" s="657">
        <v>37</v>
      </c>
      <c r="AG417" s="547">
        <v>1</v>
      </c>
      <c r="AH417" s="493">
        <f t="shared" si="76"/>
        <v>325.64031555062468</v>
      </c>
      <c r="AI417" s="68"/>
      <c r="AJ417" s="68"/>
      <c r="AK417" s="458">
        <f>abvfnd25!AH417</f>
        <v>303.22470498650949</v>
      </c>
      <c r="AL417" s="455">
        <v>302.41824619533816</v>
      </c>
      <c r="AM417" s="458">
        <v>306.33442138288837</v>
      </c>
      <c r="AN417" s="458">
        <v>303.22470498650949</v>
      </c>
      <c r="AO417" s="456"/>
      <c r="AP417" s="493"/>
      <c r="AQ417" s="455"/>
      <c r="AR417" s="455"/>
      <c r="AS417" s="455"/>
      <c r="AT417" s="495">
        <f t="shared" si="77"/>
        <v>22.415610564115184</v>
      </c>
      <c r="AU417" s="455"/>
      <c r="AV417" s="498"/>
      <c r="AW417" s="499"/>
      <c r="AX417" s="500">
        <f t="shared" si="83"/>
        <v>0</v>
      </c>
      <c r="AY417" s="458"/>
      <c r="AZ417" s="459"/>
      <c r="BA417" s="459"/>
      <c r="BB417" s="459"/>
      <c r="BC417" s="453"/>
      <c r="BE417" s="460">
        <f t="shared" si="78"/>
        <v>-508.89079445945396</v>
      </c>
      <c r="BF417" s="453">
        <v>265.10920554054604</v>
      </c>
      <c r="BG417" s="488">
        <f t="shared" si="79"/>
        <v>-38.115499445963451</v>
      </c>
      <c r="BH417" s="453">
        <v>265.10920554054604</v>
      </c>
      <c r="BI417" s="406">
        <f t="shared" si="80"/>
        <v>-60.531110010078635</v>
      </c>
      <c r="BJ417" s="653"/>
      <c r="BK417" s="453"/>
      <c r="BL417" s="453">
        <v>265.10920554054604</v>
      </c>
      <c r="BM417" s="406">
        <f t="shared" si="81"/>
        <v>-38.115499445963451</v>
      </c>
      <c r="BO417" s="453">
        <v>265.10920554054604</v>
      </c>
      <c r="BP417" s="406">
        <f t="shared" si="82"/>
        <v>-60.531110010078635</v>
      </c>
      <c r="BR417" s="454"/>
    </row>
    <row r="418" spans="1:83" s="406" customFormat="1" ht="11.25">
      <c r="A418" s="11">
        <v>775</v>
      </c>
      <c r="B418" s="69" t="s">
        <v>501</v>
      </c>
      <c r="C418" s="11">
        <v>1</v>
      </c>
      <c r="D418" s="492">
        <v>3870979</v>
      </c>
      <c r="E418" s="492">
        <v>7779</v>
      </c>
      <c r="F418" s="492">
        <v>0</v>
      </c>
      <c r="G418" s="492">
        <v>0</v>
      </c>
      <c r="H418" s="492">
        <v>0</v>
      </c>
      <c r="I418" s="492">
        <v>0</v>
      </c>
      <c r="J418" s="492">
        <v>3189951</v>
      </c>
      <c r="K418" s="492">
        <v>944161</v>
      </c>
      <c r="L418" s="492">
        <v>0</v>
      </c>
      <c r="M418" s="492">
        <v>0</v>
      </c>
      <c r="N418" s="492">
        <v>0</v>
      </c>
      <c r="O418" s="492">
        <v>0</v>
      </c>
      <c r="P418" s="492">
        <v>0</v>
      </c>
      <c r="Q418" s="492">
        <v>0</v>
      </c>
      <c r="R418" s="492">
        <v>0</v>
      </c>
      <c r="S418" s="492">
        <v>0</v>
      </c>
      <c r="T418" s="68" t="s">
        <v>760</v>
      </c>
      <c r="U418" s="68">
        <v>8012870</v>
      </c>
      <c r="V418" s="493">
        <v>6.8216172587648964</v>
      </c>
      <c r="W418" s="68"/>
      <c r="X418" s="668">
        <v>87973600.930879712</v>
      </c>
      <c r="Y418" s="547">
        <v>117462907.93000001</v>
      </c>
      <c r="Z418" s="68">
        <f t="shared" si="72"/>
        <v>29489306.999120295</v>
      </c>
      <c r="AA418" s="68">
        <f t="shared" si="73"/>
        <v>2011647.6557421545</v>
      </c>
      <c r="AB418" s="68"/>
      <c r="AC418" s="493">
        <f>+abvfnd25!AH418</f>
        <v>125.99279659520926</v>
      </c>
      <c r="AD418" s="493">
        <f t="shared" si="74"/>
        <v>131.23398275463018</v>
      </c>
      <c r="AE418" s="494">
        <f t="shared" si="75"/>
        <v>5.2411861594209199</v>
      </c>
      <c r="AF418" s="657">
        <v>37</v>
      </c>
      <c r="AG418" s="547">
        <v>1</v>
      </c>
      <c r="AH418" s="493">
        <f t="shared" si="76"/>
        <v>131.23398275463018</v>
      </c>
      <c r="AI418" s="68"/>
      <c r="AJ418" s="68"/>
      <c r="AK418" s="458">
        <f>abvfnd25!AH418</f>
        <v>125.99279659520926</v>
      </c>
      <c r="AL418" s="455">
        <v>125.92220943820229</v>
      </c>
      <c r="AM418" s="458">
        <v>126.91897069853326</v>
      </c>
      <c r="AN418" s="458">
        <v>125.99279659520926</v>
      </c>
      <c r="AO418" s="456"/>
      <c r="AP418" s="493"/>
      <c r="AQ418" s="455"/>
      <c r="AR418" s="455"/>
      <c r="AS418" s="455"/>
      <c r="AT418" s="495">
        <f t="shared" si="77"/>
        <v>5.2411861594209199</v>
      </c>
      <c r="AU418" s="455"/>
      <c r="AV418" s="498"/>
      <c r="AW418" s="499"/>
      <c r="AX418" s="500">
        <f t="shared" si="83"/>
        <v>0</v>
      </c>
      <c r="AY418" s="458"/>
      <c r="AZ418" s="459"/>
      <c r="BA418" s="459"/>
      <c r="BB418" s="459"/>
      <c r="BC418" s="453"/>
      <c r="BE418" s="460">
        <f t="shared" si="78"/>
        <v>-663.85441389604921</v>
      </c>
      <c r="BF418" s="453">
        <v>111.14558610395076</v>
      </c>
      <c r="BG418" s="488">
        <f t="shared" si="79"/>
        <v>-14.847210491258494</v>
      </c>
      <c r="BH418" s="453">
        <v>111.14558610395076</v>
      </c>
      <c r="BI418" s="406">
        <f t="shared" si="80"/>
        <v>-20.088396650679414</v>
      </c>
      <c r="BJ418" s="653"/>
      <c r="BK418" s="453"/>
      <c r="BL418" s="453">
        <v>111.14558610395076</v>
      </c>
      <c r="BM418" s="406">
        <f t="shared" si="81"/>
        <v>-14.847210491258494</v>
      </c>
      <c r="BO418" s="453">
        <v>111.14558610395076</v>
      </c>
      <c r="BP418" s="406">
        <f t="shared" si="82"/>
        <v>-20.088396650679414</v>
      </c>
      <c r="BR418" s="454"/>
    </row>
    <row r="419" spans="1:83" s="406" customFormat="1" ht="11.25">
      <c r="A419" s="11">
        <v>778</v>
      </c>
      <c r="B419" s="69" t="s">
        <v>502</v>
      </c>
      <c r="C419" s="11">
        <v>1</v>
      </c>
      <c r="D419" s="492">
        <v>0</v>
      </c>
      <c r="E419" s="492">
        <v>0</v>
      </c>
      <c r="F419" s="492">
        <v>0</v>
      </c>
      <c r="G419" s="492">
        <v>0</v>
      </c>
      <c r="H419" s="492">
        <v>0</v>
      </c>
      <c r="I419" s="492">
        <v>0</v>
      </c>
      <c r="J419" s="492">
        <v>0</v>
      </c>
      <c r="K419" s="492">
        <v>0</v>
      </c>
      <c r="L419" s="492">
        <v>0</v>
      </c>
      <c r="M419" s="492">
        <v>0</v>
      </c>
      <c r="N419" s="492">
        <v>0</v>
      </c>
      <c r="O419" s="492">
        <v>0</v>
      </c>
      <c r="P419" s="492">
        <v>0</v>
      </c>
      <c r="Q419" s="492">
        <v>0</v>
      </c>
      <c r="R419" s="492">
        <v>0</v>
      </c>
      <c r="S419" s="492">
        <v>0</v>
      </c>
      <c r="T419" s="68" t="s">
        <v>760</v>
      </c>
      <c r="U419" s="68">
        <v>0</v>
      </c>
      <c r="V419" s="493">
        <v>0</v>
      </c>
      <c r="W419" s="68"/>
      <c r="X419" s="668">
        <v>16872431.539999999</v>
      </c>
      <c r="Y419" s="547">
        <v>19083151.879999999</v>
      </c>
      <c r="Z419" s="68">
        <f t="shared" si="72"/>
        <v>2210720.34</v>
      </c>
      <c r="AA419" s="68">
        <f t="shared" si="73"/>
        <v>0</v>
      </c>
      <c r="AB419" s="68"/>
      <c r="AC419" s="493">
        <f>+abvfnd25!AH419</f>
        <v>117.31760595184161</v>
      </c>
      <c r="AD419" s="493">
        <f t="shared" si="74"/>
        <v>113.1025592532942</v>
      </c>
      <c r="AE419" s="494">
        <f t="shared" si="75"/>
        <v>-4.2150466985474111</v>
      </c>
      <c r="AF419" s="657">
        <v>5</v>
      </c>
      <c r="AG419" s="547">
        <v>0</v>
      </c>
      <c r="AH419" s="493">
        <f t="shared" si="76"/>
        <v>117.31760595184161</v>
      </c>
      <c r="AI419" s="68"/>
      <c r="AJ419" s="68"/>
      <c r="AK419" s="458">
        <f>abvfnd25!AH419</f>
        <v>117.31760595184161</v>
      </c>
      <c r="AL419" s="455">
        <v>108.83519168456799</v>
      </c>
      <c r="AM419" s="458">
        <v>111.51532742964687</v>
      </c>
      <c r="AN419" s="458">
        <v>117.31760595184161</v>
      </c>
      <c r="AO419" s="456"/>
      <c r="AP419" s="493"/>
      <c r="AQ419" s="455"/>
      <c r="AR419" s="455"/>
      <c r="AS419" s="455"/>
      <c r="AT419" s="495">
        <f t="shared" si="77"/>
        <v>0</v>
      </c>
      <c r="AU419" s="455"/>
      <c r="AV419" s="498"/>
      <c r="AW419" s="499"/>
      <c r="AX419" s="500">
        <f t="shared" si="83"/>
        <v>0</v>
      </c>
      <c r="AY419" s="458"/>
      <c r="AZ419" s="459"/>
      <c r="BA419" s="459"/>
      <c r="BB419" s="459"/>
      <c r="BC419" s="453"/>
      <c r="BE419" s="460">
        <f t="shared" si="78"/>
        <v>-669.16480831543197</v>
      </c>
      <c r="BF419" s="453">
        <v>108.83519168456799</v>
      </c>
      <c r="BG419" s="488">
        <f t="shared" si="79"/>
        <v>-8.4824142672736258</v>
      </c>
      <c r="BH419" s="453">
        <v>108.83519168456799</v>
      </c>
      <c r="BI419" s="406">
        <f t="shared" si="80"/>
        <v>-8.4824142672736258</v>
      </c>
      <c r="BJ419" s="653"/>
      <c r="BK419" s="453"/>
      <c r="BL419" s="453">
        <v>108.83519168456799</v>
      </c>
      <c r="BM419" s="406">
        <f t="shared" si="81"/>
        <v>-8.4824142672736258</v>
      </c>
      <c r="BO419" s="453">
        <v>108.83519168456799</v>
      </c>
      <c r="BP419" s="406">
        <f t="shared" si="82"/>
        <v>-8.4824142672736258</v>
      </c>
      <c r="BR419" s="454"/>
    </row>
    <row r="420" spans="1:83" s="406" customFormat="1" ht="11.25">
      <c r="A420" s="11">
        <v>780</v>
      </c>
      <c r="B420" s="69" t="s">
        <v>503</v>
      </c>
      <c r="C420" s="11">
        <v>1</v>
      </c>
      <c r="D420" s="492">
        <v>0</v>
      </c>
      <c r="E420" s="492">
        <v>0</v>
      </c>
      <c r="F420" s="492">
        <v>0</v>
      </c>
      <c r="G420" s="492">
        <v>0</v>
      </c>
      <c r="H420" s="492">
        <v>0</v>
      </c>
      <c r="I420" s="492">
        <v>0</v>
      </c>
      <c r="J420" s="492">
        <v>0</v>
      </c>
      <c r="K420" s="492">
        <v>0</v>
      </c>
      <c r="L420" s="492">
        <v>0</v>
      </c>
      <c r="M420" s="492">
        <v>0</v>
      </c>
      <c r="N420" s="492">
        <v>0</v>
      </c>
      <c r="O420" s="492">
        <v>0</v>
      </c>
      <c r="P420" s="492">
        <v>0</v>
      </c>
      <c r="Q420" s="492">
        <v>0</v>
      </c>
      <c r="R420" s="492">
        <v>0</v>
      </c>
      <c r="S420" s="492">
        <v>0</v>
      </c>
      <c r="T420" s="68" t="s">
        <v>760</v>
      </c>
      <c r="U420" s="68">
        <v>0</v>
      </c>
      <c r="V420" s="493">
        <v>0</v>
      </c>
      <c r="W420" s="68"/>
      <c r="X420" s="668">
        <v>49842835.700000003</v>
      </c>
      <c r="Y420" s="547">
        <v>60072097</v>
      </c>
      <c r="Z420" s="68">
        <f t="shared" si="72"/>
        <v>10229261.299999997</v>
      </c>
      <c r="AA420" s="68">
        <f t="shared" si="73"/>
        <v>0</v>
      </c>
      <c r="AB420" s="68"/>
      <c r="AC420" s="493">
        <f>+abvfnd25!AH420</f>
        <v>118.30149843937234</v>
      </c>
      <c r="AD420" s="493">
        <f t="shared" si="74"/>
        <v>120.52303236029567</v>
      </c>
      <c r="AE420" s="494">
        <f t="shared" si="75"/>
        <v>2.2215339209233349</v>
      </c>
      <c r="AF420" s="657">
        <v>78</v>
      </c>
      <c r="AG420" s="547">
        <v>0</v>
      </c>
      <c r="AH420" s="493">
        <f t="shared" si="76"/>
        <v>118.30149843937234</v>
      </c>
      <c r="AI420" s="68"/>
      <c r="AJ420" s="68"/>
      <c r="AK420" s="458">
        <f>abvfnd25!AH420</f>
        <v>118.30149843937234</v>
      </c>
      <c r="AL420" s="455">
        <v>117.65593560460613</v>
      </c>
      <c r="AM420" s="458">
        <v>118.76957640197551</v>
      </c>
      <c r="AN420" s="458">
        <v>118.30149843937234</v>
      </c>
      <c r="AO420" s="456"/>
      <c r="AP420" s="493"/>
      <c r="AQ420" s="455"/>
      <c r="AR420" s="455"/>
      <c r="AS420" s="455"/>
      <c r="AT420" s="495">
        <f t="shared" si="77"/>
        <v>0</v>
      </c>
      <c r="AU420" s="455"/>
      <c r="AV420" s="498"/>
      <c r="AW420" s="499"/>
      <c r="AX420" s="500">
        <f t="shared" si="83"/>
        <v>0</v>
      </c>
      <c r="AY420" s="458"/>
      <c r="AZ420" s="459"/>
      <c r="BA420" s="459"/>
      <c r="BB420" s="459"/>
      <c r="BC420" s="453"/>
      <c r="BE420" s="460">
        <f t="shared" si="78"/>
        <v>-662.34406439539384</v>
      </c>
      <c r="BF420" s="453">
        <v>117.65593560460613</v>
      </c>
      <c r="BG420" s="488">
        <f t="shared" si="79"/>
        <v>-0.6455628347662099</v>
      </c>
      <c r="BH420" s="453">
        <v>117.65593560460613</v>
      </c>
      <c r="BI420" s="406">
        <f t="shared" si="80"/>
        <v>-0.6455628347662099</v>
      </c>
      <c r="BJ420" s="653"/>
      <c r="BK420" s="453"/>
      <c r="BL420" s="453">
        <v>117.65593560460613</v>
      </c>
      <c r="BM420" s="406">
        <f t="shared" si="81"/>
        <v>-0.6455628347662099</v>
      </c>
      <c r="BO420" s="453">
        <v>117.65593560460613</v>
      </c>
      <c r="BP420" s="406">
        <f t="shared" si="82"/>
        <v>-0.6455628347662099</v>
      </c>
      <c r="BR420" s="454"/>
    </row>
    <row r="421" spans="1:83" s="406" customFormat="1" ht="11.25">
      <c r="A421" s="11">
        <v>801</v>
      </c>
      <c r="B421" s="69" t="s">
        <v>504</v>
      </c>
      <c r="C421" s="11">
        <v>1</v>
      </c>
      <c r="D421" s="492">
        <v>555000</v>
      </c>
      <c r="E421" s="492">
        <v>0</v>
      </c>
      <c r="F421" s="492">
        <v>0</v>
      </c>
      <c r="G421" s="492">
        <v>0</v>
      </c>
      <c r="H421" s="492">
        <v>0</v>
      </c>
      <c r="I421" s="492">
        <v>0</v>
      </c>
      <c r="J421" s="492">
        <v>0</v>
      </c>
      <c r="K421" s="492">
        <v>40000</v>
      </c>
      <c r="L421" s="492">
        <v>0</v>
      </c>
      <c r="M421" s="492">
        <v>0</v>
      </c>
      <c r="N421" s="492">
        <v>0</v>
      </c>
      <c r="O421" s="492">
        <v>0</v>
      </c>
      <c r="P421" s="492">
        <v>0</v>
      </c>
      <c r="Q421" s="492">
        <v>0</v>
      </c>
      <c r="R421" s="492">
        <v>0</v>
      </c>
      <c r="S421" s="492">
        <v>0</v>
      </c>
      <c r="T421" s="68" t="s">
        <v>760</v>
      </c>
      <c r="U421" s="68">
        <v>595000</v>
      </c>
      <c r="V421" s="493">
        <v>2.2436024336487574</v>
      </c>
      <c r="W421" s="68"/>
      <c r="X421" s="668">
        <v>25966109.553580347</v>
      </c>
      <c r="Y421" s="547">
        <v>26519850</v>
      </c>
      <c r="Z421" s="68">
        <f t="shared" si="72"/>
        <v>553740.44641965255</v>
      </c>
      <c r="AA421" s="68">
        <f t="shared" si="73"/>
        <v>12423.73413196882</v>
      </c>
      <c r="AB421" s="68"/>
      <c r="AC421" s="493">
        <f>+abvfnd25!AH421</f>
        <v>102.34417809627909</v>
      </c>
      <c r="AD421" s="493">
        <f t="shared" si="74"/>
        <v>102.08470472317268</v>
      </c>
      <c r="AE421" s="494">
        <f t="shared" si="75"/>
        <v>-0.25947337310641672</v>
      </c>
      <c r="AF421" s="657">
        <v>0</v>
      </c>
      <c r="AG421" s="547">
        <v>1</v>
      </c>
      <c r="AH421" s="493">
        <f t="shared" si="76"/>
        <v>102.08470472317268</v>
      </c>
      <c r="AI421" s="68"/>
      <c r="AJ421" s="68"/>
      <c r="AK421" s="458">
        <f>abvfnd25!AH421</f>
        <v>102.34417809627909</v>
      </c>
      <c r="AL421" s="455">
        <v>102.4065100930182</v>
      </c>
      <c r="AM421" s="458">
        <v>100.00000168236703</v>
      </c>
      <c r="AN421" s="458">
        <v>102.34417809627909</v>
      </c>
      <c r="AO421" s="456"/>
      <c r="AP421" s="493"/>
      <c r="AQ421" s="455"/>
      <c r="AR421" s="455"/>
      <c r="AS421" s="455"/>
      <c r="AT421" s="495">
        <f t="shared" si="77"/>
        <v>-0.25947337310641672</v>
      </c>
      <c r="AU421" s="455"/>
      <c r="AV421" s="498"/>
      <c r="AW421" s="499"/>
      <c r="AX421" s="500">
        <f t="shared" si="83"/>
        <v>0</v>
      </c>
      <c r="AY421" s="458"/>
      <c r="AZ421" s="459"/>
      <c r="BA421" s="459"/>
      <c r="BB421" s="459"/>
      <c r="BC421" s="453"/>
      <c r="BE421" s="460">
        <f t="shared" si="78"/>
        <v>-698.38566308404768</v>
      </c>
      <c r="BF421" s="453">
        <v>102.61433691595234</v>
      </c>
      <c r="BG421" s="488">
        <f t="shared" si="79"/>
        <v>0.27015881967324162</v>
      </c>
      <c r="BH421" s="453">
        <v>102.61433691595234</v>
      </c>
      <c r="BI421" s="406">
        <f t="shared" si="80"/>
        <v>0.52963219277965834</v>
      </c>
      <c r="BJ421" s="653"/>
      <c r="BK421" s="453"/>
      <c r="BL421" s="453">
        <v>102.61433691595234</v>
      </c>
      <c r="BM421" s="406">
        <f t="shared" si="81"/>
        <v>0.27015881967324162</v>
      </c>
      <c r="BO421" s="453">
        <v>102.61433691595234</v>
      </c>
      <c r="BP421" s="406">
        <f t="shared" si="82"/>
        <v>0.52963219277965834</v>
      </c>
      <c r="BR421" s="454"/>
    </row>
    <row r="422" spans="1:83" s="406" customFormat="1" ht="11.25">
      <c r="A422" s="11">
        <v>805</v>
      </c>
      <c r="B422" s="69" t="s">
        <v>505</v>
      </c>
      <c r="C422" s="11">
        <v>1</v>
      </c>
      <c r="D422" s="492">
        <v>1724844</v>
      </c>
      <c r="E422" s="492">
        <v>0</v>
      </c>
      <c r="F422" s="492">
        <v>2855</v>
      </c>
      <c r="G422" s="492">
        <v>0</v>
      </c>
      <c r="H422" s="492">
        <v>0</v>
      </c>
      <c r="I422" s="492">
        <v>0</v>
      </c>
      <c r="J422" s="492">
        <v>0</v>
      </c>
      <c r="K422" s="492">
        <v>0</v>
      </c>
      <c r="L422" s="492">
        <v>0</v>
      </c>
      <c r="M422" s="492">
        <v>0</v>
      </c>
      <c r="N422" s="492">
        <v>0</v>
      </c>
      <c r="O422" s="492">
        <v>0</v>
      </c>
      <c r="P422" s="492">
        <v>0</v>
      </c>
      <c r="Q422" s="492">
        <v>0</v>
      </c>
      <c r="R422" s="492">
        <v>0</v>
      </c>
      <c r="S422" s="492">
        <v>0</v>
      </c>
      <c r="T422" s="68" t="s">
        <v>760</v>
      </c>
      <c r="U422" s="68">
        <v>1727699</v>
      </c>
      <c r="V422" s="493">
        <v>5.9094684149403847</v>
      </c>
      <c r="W422" s="68"/>
      <c r="X422" s="668">
        <v>25246170.35974754</v>
      </c>
      <c r="Y422" s="547">
        <v>29236115.309999999</v>
      </c>
      <c r="Z422" s="68">
        <f t="shared" si="72"/>
        <v>3989944.9502524585</v>
      </c>
      <c r="AA422" s="68">
        <f t="shared" si="73"/>
        <v>235784.53660867788</v>
      </c>
      <c r="AB422" s="68"/>
      <c r="AC422" s="493">
        <f>+abvfnd25!AH422</f>
        <v>110.63283404943425</v>
      </c>
      <c r="AD422" s="493">
        <f t="shared" si="74"/>
        <v>114.87021738405683</v>
      </c>
      <c r="AE422" s="494">
        <f t="shared" si="75"/>
        <v>4.237383334622578</v>
      </c>
      <c r="AF422" s="657">
        <v>0</v>
      </c>
      <c r="AG422" s="547">
        <v>1</v>
      </c>
      <c r="AH422" s="493">
        <f t="shared" si="76"/>
        <v>114.87021738405683</v>
      </c>
      <c r="AI422" s="68"/>
      <c r="AJ422" s="68"/>
      <c r="AK422" s="458">
        <f>abvfnd25!AH422</f>
        <v>110.63283404943425</v>
      </c>
      <c r="AL422" s="455">
        <v>110.63244296411582</v>
      </c>
      <c r="AM422" s="458">
        <v>109.57503343069004</v>
      </c>
      <c r="AN422" s="458">
        <v>110.63283404943425</v>
      </c>
      <c r="AO422" s="456"/>
      <c r="AP422" s="493"/>
      <c r="AQ422" s="455"/>
      <c r="AR422" s="455"/>
      <c r="AS422" s="455"/>
      <c r="AT422" s="495">
        <f t="shared" si="77"/>
        <v>4.237383334622578</v>
      </c>
      <c r="AU422" s="455"/>
      <c r="AV422" s="498"/>
      <c r="AW422" s="499"/>
      <c r="AX422" s="500">
        <f t="shared" si="83"/>
        <v>0</v>
      </c>
      <c r="AY422" s="458"/>
      <c r="AZ422" s="459"/>
      <c r="BA422" s="459"/>
      <c r="BB422" s="459"/>
      <c r="BC422" s="453"/>
      <c r="BE422" s="460">
        <f t="shared" si="78"/>
        <v>-693.57416814378632</v>
      </c>
      <c r="BF422" s="453">
        <v>111.42583185621369</v>
      </c>
      <c r="BG422" s="488">
        <f t="shared" si="79"/>
        <v>0.79299780677943943</v>
      </c>
      <c r="BH422" s="453">
        <v>111.42583185621369</v>
      </c>
      <c r="BI422" s="406">
        <f t="shared" si="80"/>
        <v>-3.4443855278431386</v>
      </c>
      <c r="BJ422" s="653"/>
      <c r="BK422" s="453"/>
      <c r="BL422" s="453">
        <v>111.42583185621369</v>
      </c>
      <c r="BM422" s="406">
        <f t="shared" si="81"/>
        <v>0.79299780677943943</v>
      </c>
      <c r="BO422" s="453">
        <v>111.42583185621369</v>
      </c>
      <c r="BP422" s="406">
        <f t="shared" si="82"/>
        <v>-3.4443855278431386</v>
      </c>
      <c r="BR422" s="454"/>
    </row>
    <row r="423" spans="1:83" s="406" customFormat="1" ht="11.25">
      <c r="A423" s="11">
        <v>806</v>
      </c>
      <c r="B423" s="69" t="s">
        <v>506</v>
      </c>
      <c r="C423" s="11">
        <v>1</v>
      </c>
      <c r="D423" s="492">
        <v>1562009</v>
      </c>
      <c r="E423" s="492">
        <v>0</v>
      </c>
      <c r="F423" s="492">
        <v>0</v>
      </c>
      <c r="G423" s="492">
        <v>0</v>
      </c>
      <c r="H423" s="492">
        <v>0</v>
      </c>
      <c r="I423" s="492">
        <v>0</v>
      </c>
      <c r="J423" s="492">
        <v>0</v>
      </c>
      <c r="K423" s="492">
        <v>0</v>
      </c>
      <c r="L423" s="492">
        <v>0</v>
      </c>
      <c r="M423" s="492">
        <v>0</v>
      </c>
      <c r="N423" s="492">
        <v>0</v>
      </c>
      <c r="O423" s="492">
        <v>0</v>
      </c>
      <c r="P423" s="492">
        <v>0</v>
      </c>
      <c r="Q423" s="492">
        <v>0</v>
      </c>
      <c r="R423" s="492">
        <v>0</v>
      </c>
      <c r="S423" s="492">
        <v>0</v>
      </c>
      <c r="T423" s="68" t="s">
        <v>760</v>
      </c>
      <c r="U423" s="68">
        <v>1562009</v>
      </c>
      <c r="V423" s="493">
        <v>6.4937383142121163</v>
      </c>
      <c r="W423" s="68"/>
      <c r="X423" s="668">
        <v>20652850.586480003</v>
      </c>
      <c r="Y423" s="547">
        <v>24054079.859999999</v>
      </c>
      <c r="Z423" s="68">
        <f t="shared" si="72"/>
        <v>3401229.2735199966</v>
      </c>
      <c r="AA423" s="68">
        <f t="shared" si="73"/>
        <v>220866.92848876643</v>
      </c>
      <c r="AB423" s="68"/>
      <c r="AC423" s="493">
        <f>+abvfnd25!AH423</f>
        <v>109.71283269352186</v>
      </c>
      <c r="AD423" s="493">
        <f t="shared" si="74"/>
        <v>115.39914469295196</v>
      </c>
      <c r="AE423" s="494">
        <f t="shared" si="75"/>
        <v>5.686311999430103</v>
      </c>
      <c r="AF423" s="657">
        <v>0</v>
      </c>
      <c r="AG423" s="547">
        <v>1</v>
      </c>
      <c r="AH423" s="493">
        <f t="shared" si="76"/>
        <v>115.39914469295196</v>
      </c>
      <c r="AI423" s="68"/>
      <c r="AJ423" s="68"/>
      <c r="AK423" s="458">
        <f>abvfnd25!AH423</f>
        <v>109.71283269352186</v>
      </c>
      <c r="AL423" s="455">
        <v>109.71283269352186</v>
      </c>
      <c r="AM423" s="458">
        <v>112.50866239036858</v>
      </c>
      <c r="AN423" s="458">
        <v>109.71283269352186</v>
      </c>
      <c r="AO423" s="456"/>
      <c r="AP423" s="493"/>
      <c r="AQ423" s="455"/>
      <c r="AR423" s="455"/>
      <c r="AS423" s="455"/>
      <c r="AT423" s="495">
        <f t="shared" si="77"/>
        <v>5.686311999430103</v>
      </c>
      <c r="AU423" s="455"/>
      <c r="AV423" s="498"/>
      <c r="AW423" s="499"/>
      <c r="AX423" s="500">
        <f t="shared" si="83"/>
        <v>0</v>
      </c>
      <c r="AY423" s="458"/>
      <c r="AZ423" s="459"/>
      <c r="BA423" s="459"/>
      <c r="BB423" s="459"/>
      <c r="BC423" s="453"/>
      <c r="BE423" s="460">
        <f t="shared" si="78"/>
        <v>-699.24027449862251</v>
      </c>
      <c r="BF423" s="453">
        <v>106.75972550137753</v>
      </c>
      <c r="BG423" s="488">
        <f t="shared" si="79"/>
        <v>-2.9531071921443299</v>
      </c>
      <c r="BH423" s="453">
        <v>106.75972550137753</v>
      </c>
      <c r="BI423" s="406">
        <f t="shared" si="80"/>
        <v>-8.6394191915744329</v>
      </c>
      <c r="BJ423" s="653"/>
      <c r="BK423" s="453"/>
      <c r="BL423" s="453">
        <v>106.75972550137753</v>
      </c>
      <c r="BM423" s="406">
        <f t="shared" si="81"/>
        <v>-2.9531071921443299</v>
      </c>
      <c r="BO423" s="453">
        <v>106.75972550137753</v>
      </c>
      <c r="BP423" s="406">
        <f t="shared" si="82"/>
        <v>-8.6394191915744329</v>
      </c>
      <c r="BR423" s="454"/>
    </row>
    <row r="424" spans="1:83" s="406" customFormat="1" ht="11.25">
      <c r="A424" s="11">
        <v>810</v>
      </c>
      <c r="B424" s="69" t="s">
        <v>507</v>
      </c>
      <c r="C424" s="11">
        <v>1</v>
      </c>
      <c r="D424" s="492">
        <v>721519</v>
      </c>
      <c r="E424" s="492">
        <v>0</v>
      </c>
      <c r="F424" s="492">
        <v>5791</v>
      </c>
      <c r="G424" s="492">
        <v>0</v>
      </c>
      <c r="H424" s="492">
        <v>0</v>
      </c>
      <c r="I424" s="492">
        <v>0</v>
      </c>
      <c r="J424" s="492">
        <v>0</v>
      </c>
      <c r="K424" s="492">
        <v>0</v>
      </c>
      <c r="L424" s="492">
        <v>0</v>
      </c>
      <c r="M424" s="492">
        <v>0</v>
      </c>
      <c r="N424" s="492">
        <v>0</v>
      </c>
      <c r="O424" s="492">
        <v>0</v>
      </c>
      <c r="P424" s="492">
        <v>0</v>
      </c>
      <c r="Q424" s="492">
        <v>0</v>
      </c>
      <c r="R424" s="492">
        <v>0</v>
      </c>
      <c r="S424" s="492">
        <v>0</v>
      </c>
      <c r="T424" s="68" t="s">
        <v>760</v>
      </c>
      <c r="U424" s="68">
        <v>727310</v>
      </c>
      <c r="V424" s="493">
        <v>2.4733029743359181</v>
      </c>
      <c r="W424" s="68"/>
      <c r="X424" s="668">
        <v>28536806.650000006</v>
      </c>
      <c r="Y424" s="547">
        <v>29406425.640000001</v>
      </c>
      <c r="Z424" s="68">
        <f t="shared" si="72"/>
        <v>869618.98999999464</v>
      </c>
      <c r="AA424" s="68">
        <f t="shared" si="73"/>
        <v>21508.312345059836</v>
      </c>
      <c r="AB424" s="68"/>
      <c r="AC424" s="493">
        <f>+abvfnd25!AH424</f>
        <v>101.53929667504265</v>
      </c>
      <c r="AD424" s="493">
        <f t="shared" si="74"/>
        <v>102.97198873040314</v>
      </c>
      <c r="AE424" s="494">
        <f t="shared" si="75"/>
        <v>1.4326920553604907</v>
      </c>
      <c r="AF424" s="657">
        <v>0</v>
      </c>
      <c r="AG424" s="547">
        <v>1</v>
      </c>
      <c r="AH424" s="493">
        <f t="shared" si="76"/>
        <v>102.97198873040314</v>
      </c>
      <c r="AI424" s="68"/>
      <c r="AJ424" s="68"/>
      <c r="AK424" s="458">
        <f>abvfnd25!AH424</f>
        <v>101.53929667504265</v>
      </c>
      <c r="AL424" s="455">
        <v>101.4325531576165</v>
      </c>
      <c r="AM424" s="458">
        <v>100.68799822135685</v>
      </c>
      <c r="AN424" s="458">
        <v>101.53929667504265</v>
      </c>
      <c r="AO424" s="456"/>
      <c r="AP424" s="493"/>
      <c r="AQ424" s="455"/>
      <c r="AR424" s="455"/>
      <c r="AS424" s="455"/>
      <c r="AT424" s="495">
        <f t="shared" si="77"/>
        <v>1.4326920553604907</v>
      </c>
      <c r="AU424" s="455"/>
      <c r="AV424" s="498"/>
      <c r="AW424" s="499"/>
      <c r="AX424" s="500">
        <f t="shared" si="83"/>
        <v>0</v>
      </c>
      <c r="AY424" s="458"/>
      <c r="AZ424" s="459"/>
      <c r="BA424" s="459"/>
      <c r="BB424" s="459"/>
      <c r="BC424" s="453"/>
      <c r="BE424" s="460">
        <f t="shared" si="78"/>
        <v>-709.3580214473817</v>
      </c>
      <c r="BF424" s="453">
        <v>100.64197855261826</v>
      </c>
      <c r="BG424" s="488">
        <f t="shared" si="79"/>
        <v>-0.89731812242439446</v>
      </c>
      <c r="BH424" s="453">
        <v>100.64197855261826</v>
      </c>
      <c r="BI424" s="406">
        <f t="shared" si="80"/>
        <v>-2.3300101777848852</v>
      </c>
      <c r="BJ424" s="653"/>
      <c r="BK424" s="453"/>
      <c r="BL424" s="453">
        <v>100.64197855261826</v>
      </c>
      <c r="BM424" s="406">
        <f t="shared" si="81"/>
        <v>-0.89731812242439446</v>
      </c>
      <c r="BO424" s="453">
        <v>100.64197855261826</v>
      </c>
      <c r="BP424" s="406">
        <f t="shared" si="82"/>
        <v>-2.3300101777848852</v>
      </c>
      <c r="BR424" s="454"/>
    </row>
    <row r="425" spans="1:83" s="406" customFormat="1" ht="11.25">
      <c r="A425" s="11">
        <v>815</v>
      </c>
      <c r="B425" s="69" t="s">
        <v>508</v>
      </c>
      <c r="C425" s="11">
        <v>1</v>
      </c>
      <c r="D425" s="492">
        <v>878178</v>
      </c>
      <c r="E425" s="492">
        <v>0</v>
      </c>
      <c r="F425" s="492">
        <v>10893</v>
      </c>
      <c r="G425" s="492">
        <v>0</v>
      </c>
      <c r="H425" s="492">
        <v>0</v>
      </c>
      <c r="I425" s="492">
        <v>0</v>
      </c>
      <c r="J425" s="492">
        <v>0</v>
      </c>
      <c r="K425" s="492">
        <v>0</v>
      </c>
      <c r="L425" s="492">
        <v>0</v>
      </c>
      <c r="M425" s="492">
        <v>0</v>
      </c>
      <c r="N425" s="492">
        <v>0</v>
      </c>
      <c r="O425" s="492">
        <v>0</v>
      </c>
      <c r="P425" s="492">
        <v>0</v>
      </c>
      <c r="Q425" s="492">
        <v>0</v>
      </c>
      <c r="R425" s="492">
        <v>0</v>
      </c>
      <c r="S425" s="492">
        <v>0</v>
      </c>
      <c r="T425" s="68" t="s">
        <v>760</v>
      </c>
      <c r="U425" s="68">
        <v>889071</v>
      </c>
      <c r="V425" s="493">
        <v>5.3276794337997453</v>
      </c>
      <c r="W425" s="68"/>
      <c r="X425" s="668">
        <v>15008925.100150086</v>
      </c>
      <c r="Y425" s="547">
        <v>16687772.059999999</v>
      </c>
      <c r="Z425" s="68">
        <f t="shared" si="72"/>
        <v>1678846.9598499127</v>
      </c>
      <c r="AA425" s="68">
        <f t="shared" si="73"/>
        <v>89443.584204896062</v>
      </c>
      <c r="AB425" s="68"/>
      <c r="AC425" s="493">
        <f>+abvfnd25!AH425</f>
        <v>109.87810318165616</v>
      </c>
      <c r="AD425" s="493">
        <f t="shared" si="74"/>
        <v>110.5897215492742</v>
      </c>
      <c r="AE425" s="494">
        <f t="shared" si="75"/>
        <v>0.71161836761804409</v>
      </c>
      <c r="AF425" s="657">
        <v>0</v>
      </c>
      <c r="AG425" s="547">
        <v>1</v>
      </c>
      <c r="AH425" s="493">
        <f t="shared" si="76"/>
        <v>110.5897215492742</v>
      </c>
      <c r="AI425" s="68"/>
      <c r="AJ425" s="68"/>
      <c r="AK425" s="458">
        <f>abvfnd25!AH425</f>
        <v>109.87810318165616</v>
      </c>
      <c r="AL425" s="455">
        <v>109.82236341192771</v>
      </c>
      <c r="AM425" s="458">
        <v>109.30850265226752</v>
      </c>
      <c r="AN425" s="458">
        <v>109.87810318165616</v>
      </c>
      <c r="AO425" s="456"/>
      <c r="AP425" s="493"/>
      <c r="AQ425" s="455"/>
      <c r="AR425" s="455"/>
      <c r="AS425" s="455"/>
      <c r="AT425" s="495">
        <f t="shared" si="77"/>
        <v>0.71161836761804409</v>
      </c>
      <c r="AU425" s="455"/>
      <c r="AV425" s="498"/>
      <c r="AW425" s="499"/>
      <c r="AX425" s="500">
        <f t="shared" si="83"/>
        <v>0</v>
      </c>
      <c r="AY425" s="458"/>
      <c r="AZ425" s="459"/>
      <c r="BA425" s="459"/>
      <c r="BB425" s="459"/>
      <c r="BC425" s="453"/>
      <c r="BE425" s="460">
        <f t="shared" si="78"/>
        <v>-709.25273537114685</v>
      </c>
      <c r="BF425" s="453">
        <v>105.74726462885309</v>
      </c>
      <c r="BG425" s="488">
        <f t="shared" si="79"/>
        <v>-4.1308385528030698</v>
      </c>
      <c r="BH425" s="453">
        <v>105.74726462885309</v>
      </c>
      <c r="BI425" s="406">
        <f t="shared" si="80"/>
        <v>-4.8424569204211139</v>
      </c>
      <c r="BJ425" s="653"/>
      <c r="BK425" s="453"/>
      <c r="BL425" s="453">
        <v>105.74726462885309</v>
      </c>
      <c r="BM425" s="406">
        <f t="shared" si="81"/>
        <v>-4.1308385528030698</v>
      </c>
      <c r="BO425" s="453">
        <v>105.74726462885309</v>
      </c>
      <c r="BP425" s="406">
        <f t="shared" si="82"/>
        <v>-4.8424569204211139</v>
      </c>
      <c r="BR425" s="454"/>
    </row>
    <row r="426" spans="1:83" s="406" customFormat="1" ht="11.25">
      <c r="A426" s="11">
        <v>817</v>
      </c>
      <c r="B426" s="69" t="s">
        <v>509</v>
      </c>
      <c r="C426" s="11">
        <v>1</v>
      </c>
      <c r="D426" s="492">
        <v>0</v>
      </c>
      <c r="E426" s="492">
        <v>6069</v>
      </c>
      <c r="F426" s="492">
        <v>7095</v>
      </c>
      <c r="G426" s="492">
        <v>0</v>
      </c>
      <c r="H426" s="492">
        <v>0</v>
      </c>
      <c r="I426" s="492">
        <v>0</v>
      </c>
      <c r="J426" s="492">
        <v>0</v>
      </c>
      <c r="K426" s="492">
        <v>0</v>
      </c>
      <c r="L426" s="492">
        <v>0</v>
      </c>
      <c r="M426" s="492">
        <v>0</v>
      </c>
      <c r="N426" s="492">
        <v>0</v>
      </c>
      <c r="O426" s="492">
        <v>0</v>
      </c>
      <c r="P426" s="492">
        <v>0</v>
      </c>
      <c r="Q426" s="492">
        <v>0</v>
      </c>
      <c r="R426" s="492">
        <v>0</v>
      </c>
      <c r="S426" s="492">
        <v>0</v>
      </c>
      <c r="T426" s="68" t="s">
        <v>760</v>
      </c>
      <c r="U426" s="68">
        <v>13164</v>
      </c>
      <c r="V426" s="493">
        <v>4.2281980780754541E-2</v>
      </c>
      <c r="W426" s="68"/>
      <c r="X426" s="668">
        <v>31042516.400310419</v>
      </c>
      <c r="Y426" s="547">
        <v>31133829.960000001</v>
      </c>
      <c r="Z426" s="68">
        <f t="shared" si="72"/>
        <v>91313.559689581394</v>
      </c>
      <c r="AA426" s="68">
        <f t="shared" si="73"/>
        <v>38.60918175817163</v>
      </c>
      <c r="AB426" s="68"/>
      <c r="AC426" s="493">
        <f>+abvfnd25!AH426</f>
        <v>100.27466821406783</v>
      </c>
      <c r="AD426" s="493">
        <f t="shared" si="74"/>
        <v>100.29403206019379</v>
      </c>
      <c r="AE426" s="494">
        <f t="shared" si="75"/>
        <v>1.936384612595532E-2</v>
      </c>
      <c r="AF426" s="657">
        <v>0</v>
      </c>
      <c r="AG426" s="547">
        <v>1</v>
      </c>
      <c r="AH426" s="493">
        <f t="shared" si="76"/>
        <v>100.29403206019379</v>
      </c>
      <c r="AI426" s="68"/>
      <c r="AJ426" s="68"/>
      <c r="AK426" s="458">
        <f>abvfnd25!AH426</f>
        <v>100.27466821406783</v>
      </c>
      <c r="AL426" s="455">
        <v>98.547591449269248</v>
      </c>
      <c r="AM426" s="458">
        <v>99.999998710444686</v>
      </c>
      <c r="AN426" s="458">
        <v>100.27466821406783</v>
      </c>
      <c r="AO426" s="456"/>
      <c r="AP426" s="493"/>
      <c r="AQ426" s="455"/>
      <c r="AR426" s="455"/>
      <c r="AS426" s="455"/>
      <c r="AT426" s="495">
        <f t="shared" si="77"/>
        <v>1.936384612595532E-2</v>
      </c>
      <c r="AU426" s="455"/>
      <c r="AV426" s="498"/>
      <c r="AW426" s="499"/>
      <c r="AX426" s="500">
        <f t="shared" si="83"/>
        <v>0</v>
      </c>
      <c r="AY426" s="458"/>
      <c r="AZ426" s="459"/>
      <c r="BA426" s="459"/>
      <c r="BB426" s="459"/>
      <c r="BC426" s="453" t="s">
        <v>20</v>
      </c>
      <c r="BE426" s="460">
        <f t="shared" si="78"/>
        <v>-697.30030376764034</v>
      </c>
      <c r="BF426" s="453">
        <v>119.6996962323597</v>
      </c>
      <c r="BG426" s="488">
        <f t="shared" si="79"/>
        <v>19.425028018291869</v>
      </c>
      <c r="BH426" s="453">
        <v>119.6996962323597</v>
      </c>
      <c r="BI426" s="406">
        <f t="shared" si="80"/>
        <v>19.405664172165913</v>
      </c>
      <c r="BJ426" s="653"/>
      <c r="BK426" s="453"/>
      <c r="BL426" s="453">
        <v>119.6996962323597</v>
      </c>
      <c r="BM426" s="406">
        <f t="shared" si="81"/>
        <v>19.425028018291869</v>
      </c>
      <c r="BO426" s="453">
        <v>119.6996962323597</v>
      </c>
      <c r="BP426" s="406">
        <f t="shared" si="82"/>
        <v>19.405664172165913</v>
      </c>
      <c r="BR426" s="454"/>
    </row>
    <row r="427" spans="1:83" s="406" customFormat="1" ht="11.25">
      <c r="A427" s="11">
        <v>818</v>
      </c>
      <c r="B427" s="69" t="s">
        <v>510</v>
      </c>
      <c r="C427" s="11">
        <v>1</v>
      </c>
      <c r="D427" s="492">
        <v>632000</v>
      </c>
      <c r="E427" s="492">
        <v>0</v>
      </c>
      <c r="F427" s="492">
        <v>747</v>
      </c>
      <c r="G427" s="492">
        <v>0</v>
      </c>
      <c r="H427" s="492">
        <v>0</v>
      </c>
      <c r="I427" s="492">
        <v>0</v>
      </c>
      <c r="J427" s="492">
        <v>0</v>
      </c>
      <c r="K427" s="492">
        <v>0</v>
      </c>
      <c r="L427" s="492">
        <v>0</v>
      </c>
      <c r="M427" s="492">
        <v>0</v>
      </c>
      <c r="N427" s="492">
        <v>0</v>
      </c>
      <c r="O427" s="492">
        <v>0</v>
      </c>
      <c r="P427" s="492">
        <v>0</v>
      </c>
      <c r="Q427" s="492">
        <v>0</v>
      </c>
      <c r="R427" s="492">
        <v>0</v>
      </c>
      <c r="S427" s="492">
        <v>0</v>
      </c>
      <c r="T427" s="68" t="s">
        <v>760</v>
      </c>
      <c r="U427" s="68">
        <v>632747</v>
      </c>
      <c r="V427" s="493">
        <v>4.3949296156412139</v>
      </c>
      <c r="W427" s="68"/>
      <c r="X427" s="668">
        <v>13399887.970000003</v>
      </c>
      <c r="Y427" s="547">
        <v>14397204.4</v>
      </c>
      <c r="Z427" s="68">
        <f t="shared" si="72"/>
        <v>997316.42999999784</v>
      </c>
      <c r="AA427" s="68">
        <f t="shared" si="73"/>
        <v>43831.355143725581</v>
      </c>
      <c r="AB427" s="68"/>
      <c r="AC427" s="493">
        <f>+abvfnd25!AH427</f>
        <v>104.39378954493081</v>
      </c>
      <c r="AD427" s="493">
        <f t="shared" si="74"/>
        <v>107.11561974988864</v>
      </c>
      <c r="AE427" s="494">
        <f t="shared" si="75"/>
        <v>2.7218302049578256</v>
      </c>
      <c r="AF427" s="657">
        <v>0</v>
      </c>
      <c r="AG427" s="547">
        <v>1</v>
      </c>
      <c r="AH427" s="493">
        <f t="shared" si="76"/>
        <v>107.11561974988864</v>
      </c>
      <c r="AI427" s="68"/>
      <c r="AJ427" s="68"/>
      <c r="AK427" s="458">
        <f>abvfnd25!AH427</f>
        <v>104.39378954493081</v>
      </c>
      <c r="AL427" s="455">
        <v>104.46876038239527</v>
      </c>
      <c r="AM427" s="458">
        <v>100.32829652095397</v>
      </c>
      <c r="AN427" s="458">
        <v>104.39378954493081</v>
      </c>
      <c r="AO427" s="456"/>
      <c r="AP427" s="493"/>
      <c r="AQ427" s="455"/>
      <c r="AR427" s="455"/>
      <c r="AS427" s="455"/>
      <c r="AT427" s="495">
        <f t="shared" si="77"/>
        <v>2.7218302049578256</v>
      </c>
      <c r="AU427" s="455"/>
      <c r="AV427" s="498"/>
      <c r="AW427" s="499"/>
      <c r="AX427" s="500">
        <f t="shared" si="83"/>
        <v>0</v>
      </c>
      <c r="AY427" s="458"/>
      <c r="AZ427" s="459"/>
      <c r="BA427" s="459"/>
      <c r="BB427" s="459"/>
      <c r="BC427" s="453"/>
      <c r="BE427" s="460">
        <f t="shared" si="78"/>
        <v>-710.60708133717344</v>
      </c>
      <c r="BF427" s="453">
        <v>107.3929186628265</v>
      </c>
      <c r="BG427" s="488">
        <f t="shared" si="79"/>
        <v>2.9991291178956914</v>
      </c>
      <c r="BH427" s="453">
        <v>107.3929186628265</v>
      </c>
      <c r="BI427" s="406">
        <f t="shared" si="80"/>
        <v>0.27729891293786579</v>
      </c>
      <c r="BJ427" s="653"/>
      <c r="BK427" s="453"/>
      <c r="BL427" s="453">
        <v>107.3929186628265</v>
      </c>
      <c r="BM427" s="406">
        <f t="shared" si="81"/>
        <v>2.9991291178956914</v>
      </c>
      <c r="BO427" s="453">
        <v>107.3929186628265</v>
      </c>
      <c r="BP427" s="406">
        <f t="shared" si="82"/>
        <v>0.27729891293786579</v>
      </c>
      <c r="BR427" s="454"/>
    </row>
    <row r="428" spans="1:83" s="406" customFormat="1" ht="11.25">
      <c r="A428" s="11">
        <v>821</v>
      </c>
      <c r="B428" s="69" t="s">
        <v>511</v>
      </c>
      <c r="C428" s="11">
        <v>1</v>
      </c>
      <c r="D428" s="492">
        <v>1055000</v>
      </c>
      <c r="E428" s="492">
        <v>0</v>
      </c>
      <c r="F428" s="492">
        <v>7787</v>
      </c>
      <c r="G428" s="492">
        <v>0</v>
      </c>
      <c r="H428" s="492">
        <v>0</v>
      </c>
      <c r="I428" s="492">
        <v>0</v>
      </c>
      <c r="J428" s="492">
        <v>0</v>
      </c>
      <c r="K428" s="492">
        <v>0</v>
      </c>
      <c r="L428" s="492">
        <v>0</v>
      </c>
      <c r="M428" s="492">
        <v>0</v>
      </c>
      <c r="N428" s="492">
        <v>0</v>
      </c>
      <c r="O428" s="492">
        <v>0</v>
      </c>
      <c r="P428" s="492">
        <v>0</v>
      </c>
      <c r="Q428" s="492">
        <v>0</v>
      </c>
      <c r="R428" s="492">
        <v>0</v>
      </c>
      <c r="S428" s="492">
        <v>0</v>
      </c>
      <c r="T428" s="68" t="s">
        <v>760</v>
      </c>
      <c r="U428" s="68">
        <v>1062787</v>
      </c>
      <c r="V428" s="493">
        <v>3.0270939188336414</v>
      </c>
      <c r="W428" s="68"/>
      <c r="X428" s="668">
        <v>33636941.949663639</v>
      </c>
      <c r="Y428" s="547">
        <v>35109151.829999998</v>
      </c>
      <c r="Z428" s="68">
        <f t="shared" si="72"/>
        <v>1472209.8803363591</v>
      </c>
      <c r="AA428" s="68">
        <f t="shared" si="73"/>
        <v>44565.175760129961</v>
      </c>
      <c r="AB428" s="68"/>
      <c r="AC428" s="493">
        <f>+abvfnd25!AH428</f>
        <v>104.15158242508922</v>
      </c>
      <c r="AD428" s="493">
        <f t="shared" si="74"/>
        <v>104.24427614945688</v>
      </c>
      <c r="AE428" s="494">
        <f t="shared" si="75"/>
        <v>9.2693724367663322E-2</v>
      </c>
      <c r="AF428" s="657">
        <v>0</v>
      </c>
      <c r="AG428" s="547">
        <v>1</v>
      </c>
      <c r="AH428" s="493">
        <f t="shared" si="76"/>
        <v>104.24427614945688</v>
      </c>
      <c r="AI428" s="68"/>
      <c r="AJ428" s="68"/>
      <c r="AK428" s="458">
        <f>abvfnd25!AH428</f>
        <v>104.15158242508922</v>
      </c>
      <c r="AL428" s="455">
        <v>104.15158386347525</v>
      </c>
      <c r="AM428" s="458">
        <v>103.79454297815849</v>
      </c>
      <c r="AN428" s="458">
        <v>104.15158242508922</v>
      </c>
      <c r="AO428" s="456"/>
      <c r="AP428" s="493"/>
      <c r="AQ428" s="455"/>
      <c r="AR428" s="455"/>
      <c r="AS428" s="455"/>
      <c r="AT428" s="495">
        <f t="shared" si="77"/>
        <v>9.2693724367663322E-2</v>
      </c>
      <c r="AU428" s="455"/>
      <c r="AV428" s="498"/>
      <c r="AW428" s="499"/>
      <c r="AX428" s="500">
        <f t="shared" si="83"/>
        <v>0</v>
      </c>
      <c r="AY428" s="458"/>
      <c r="AZ428" s="459"/>
      <c r="BA428" s="459"/>
      <c r="BB428" s="459"/>
      <c r="BC428" s="453"/>
      <c r="BE428" s="460">
        <f t="shared" si="78"/>
        <v>-717.07605127295665</v>
      </c>
      <c r="BF428" s="453">
        <v>103.92394872704334</v>
      </c>
      <c r="BG428" s="488">
        <f t="shared" si="79"/>
        <v>-0.22763369804587796</v>
      </c>
      <c r="BH428" s="453">
        <v>103.92394872704334</v>
      </c>
      <c r="BI428" s="406">
        <f t="shared" si="80"/>
        <v>-0.32032742241354129</v>
      </c>
      <c r="BJ428" s="653"/>
      <c r="BK428" s="453"/>
      <c r="BL428" s="453">
        <v>103.92394872704334</v>
      </c>
      <c r="BM428" s="406">
        <f t="shared" si="81"/>
        <v>-0.22763369804587796</v>
      </c>
      <c r="BO428" s="453">
        <v>103.92394872704334</v>
      </c>
      <c r="BP428" s="406">
        <f t="shared" si="82"/>
        <v>-0.32032742241354129</v>
      </c>
      <c r="BR428" s="454"/>
    </row>
    <row r="429" spans="1:83" s="406" customFormat="1" ht="11.25">
      <c r="A429" s="11">
        <v>823</v>
      </c>
      <c r="B429" s="69" t="s">
        <v>512</v>
      </c>
      <c r="C429" s="11">
        <v>1</v>
      </c>
      <c r="D429" s="492">
        <v>1810000</v>
      </c>
      <c r="E429" s="492">
        <v>0</v>
      </c>
      <c r="F429" s="492">
        <v>5072</v>
      </c>
      <c r="G429" s="492">
        <v>0</v>
      </c>
      <c r="H429" s="492">
        <v>0</v>
      </c>
      <c r="I429" s="492">
        <v>0</v>
      </c>
      <c r="J429" s="492">
        <v>0</v>
      </c>
      <c r="K429" s="492">
        <v>75000</v>
      </c>
      <c r="L429" s="492">
        <v>0</v>
      </c>
      <c r="M429" s="492">
        <v>0</v>
      </c>
      <c r="N429" s="492">
        <v>0</v>
      </c>
      <c r="O429" s="492">
        <v>0</v>
      </c>
      <c r="P429" s="492">
        <v>0</v>
      </c>
      <c r="Q429" s="492">
        <v>0</v>
      </c>
      <c r="R429" s="492">
        <v>0</v>
      </c>
      <c r="S429" s="492">
        <v>0</v>
      </c>
      <c r="T429" s="68" t="s">
        <v>760</v>
      </c>
      <c r="U429" s="68">
        <v>1890072</v>
      </c>
      <c r="V429" s="493">
        <v>3.7609150027196128</v>
      </c>
      <c r="W429" s="68"/>
      <c r="X429" s="668">
        <v>50261020.524460003</v>
      </c>
      <c r="Y429" s="547">
        <v>50255642.539999999</v>
      </c>
      <c r="Z429" s="68">
        <f t="shared" si="72"/>
        <v>0</v>
      </c>
      <c r="AA429" s="68">
        <f t="shared" si="73"/>
        <v>0</v>
      </c>
      <c r="AB429" s="68"/>
      <c r="AC429" s="493">
        <f>+abvfnd25!AH429</f>
        <v>99.919839525367422</v>
      </c>
      <c r="AD429" s="493">
        <f t="shared" si="74"/>
        <v>99.98929989004624</v>
      </c>
      <c r="AE429" s="494">
        <f t="shared" si="75"/>
        <v>6.9460364678818109E-2</v>
      </c>
      <c r="AF429" s="657">
        <v>0</v>
      </c>
      <c r="AG429" s="547">
        <v>1</v>
      </c>
      <c r="AH429" s="493">
        <f t="shared" si="76"/>
        <v>99.98929989004624</v>
      </c>
      <c r="AI429" s="68"/>
      <c r="AJ429" s="68"/>
      <c r="AK429" s="458">
        <f>abvfnd25!AH429</f>
        <v>99.919839525367422</v>
      </c>
      <c r="AL429" s="455">
        <v>99.937730706246157</v>
      </c>
      <c r="AM429" s="458">
        <v>100.00000091121181</v>
      </c>
      <c r="AN429" s="458">
        <v>99.919839525367422</v>
      </c>
      <c r="AO429" s="456"/>
      <c r="AP429" s="493"/>
      <c r="AQ429" s="455"/>
      <c r="AR429" s="455"/>
      <c r="AS429" s="455"/>
      <c r="AT429" s="495">
        <f t="shared" si="77"/>
        <v>6.9460364678818109E-2</v>
      </c>
      <c r="AU429" s="455"/>
      <c r="AV429" s="498"/>
      <c r="AW429" s="499"/>
      <c r="AX429" s="500">
        <f t="shared" si="83"/>
        <v>0</v>
      </c>
      <c r="AY429" s="458"/>
      <c r="AZ429" s="459"/>
      <c r="BA429" s="459"/>
      <c r="BB429" s="459"/>
      <c r="BC429" s="453"/>
      <c r="BE429" s="460">
        <f t="shared" si="78"/>
        <v>-720.28079899583793</v>
      </c>
      <c r="BF429" s="453">
        <v>102.71920100416207</v>
      </c>
      <c r="BG429" s="488">
        <f t="shared" si="79"/>
        <v>2.7993614787946512</v>
      </c>
      <c r="BH429" s="453">
        <v>102.71920100416207</v>
      </c>
      <c r="BI429" s="406">
        <f t="shared" si="80"/>
        <v>2.7299011141158331</v>
      </c>
      <c r="BJ429" s="653"/>
      <c r="BK429" s="453"/>
      <c r="BL429" s="453">
        <v>102.71920100416207</v>
      </c>
      <c r="BM429" s="406">
        <f t="shared" si="81"/>
        <v>2.7993614787946512</v>
      </c>
      <c r="BO429" s="453">
        <v>102.71920100416207</v>
      </c>
      <c r="BP429" s="406">
        <f t="shared" si="82"/>
        <v>2.7299011141158331</v>
      </c>
      <c r="BR429" s="454"/>
      <c r="CC429" s="403"/>
      <c r="CD429" s="403"/>
      <c r="CE429" s="403"/>
    </row>
    <row r="430" spans="1:83" s="406" customFormat="1" ht="11.25">
      <c r="A430" s="11">
        <v>825</v>
      </c>
      <c r="B430" s="69" t="s">
        <v>513</v>
      </c>
      <c r="C430" s="11">
        <v>1</v>
      </c>
      <c r="D430" s="492">
        <v>1328321.74</v>
      </c>
      <c r="E430" s="492">
        <v>0</v>
      </c>
      <c r="F430" s="492">
        <v>10513</v>
      </c>
      <c r="G430" s="492">
        <v>0</v>
      </c>
      <c r="H430" s="492">
        <v>0</v>
      </c>
      <c r="I430" s="492">
        <v>0</v>
      </c>
      <c r="J430" s="492">
        <v>0</v>
      </c>
      <c r="K430" s="492">
        <v>0</v>
      </c>
      <c r="L430" s="492">
        <v>0</v>
      </c>
      <c r="M430" s="492">
        <v>0</v>
      </c>
      <c r="N430" s="492">
        <v>0</v>
      </c>
      <c r="O430" s="492">
        <v>0</v>
      </c>
      <c r="P430" s="492">
        <v>0</v>
      </c>
      <c r="Q430" s="492">
        <v>0</v>
      </c>
      <c r="R430" s="492">
        <v>0</v>
      </c>
      <c r="S430" s="492">
        <v>0</v>
      </c>
      <c r="T430" s="68" t="s">
        <v>760</v>
      </c>
      <c r="U430" s="68">
        <v>1338834.74</v>
      </c>
      <c r="V430" s="493">
        <v>2.5959728152367623</v>
      </c>
      <c r="W430" s="68"/>
      <c r="X430" s="668">
        <v>51145206.98948855</v>
      </c>
      <c r="Y430" s="547">
        <v>51573526.970000006</v>
      </c>
      <c r="Z430" s="68">
        <f t="shared" si="72"/>
        <v>428319.98051145673</v>
      </c>
      <c r="AA430" s="68">
        <f t="shared" si="73"/>
        <v>11119.070256304814</v>
      </c>
      <c r="AB430" s="68"/>
      <c r="AC430" s="493">
        <f>+abvfnd25!AH430</f>
        <v>100.50837843454168</v>
      </c>
      <c r="AD430" s="493">
        <f t="shared" si="74"/>
        <v>100.81571849018206</v>
      </c>
      <c r="AE430" s="494">
        <f t="shared" si="75"/>
        <v>0.30734005564038114</v>
      </c>
      <c r="AF430" s="657">
        <v>0</v>
      </c>
      <c r="AG430" s="547">
        <v>1</v>
      </c>
      <c r="AH430" s="493">
        <f t="shared" si="76"/>
        <v>100.81571849018206</v>
      </c>
      <c r="AI430" s="68"/>
      <c r="AJ430" s="68"/>
      <c r="AK430" s="458">
        <f>abvfnd25!AH430</f>
        <v>100.50837843454168</v>
      </c>
      <c r="AL430" s="455">
        <v>100.46719635841896</v>
      </c>
      <c r="AM430" s="458">
        <v>100.14767690815557</v>
      </c>
      <c r="AN430" s="458">
        <v>100.50837843454168</v>
      </c>
      <c r="AO430" s="456"/>
      <c r="AP430" s="493"/>
      <c r="AQ430" s="455"/>
      <c r="AR430" s="455"/>
      <c r="AS430" s="455"/>
      <c r="AT430" s="495">
        <f t="shared" si="77"/>
        <v>0.30734005564038114</v>
      </c>
      <c r="AU430" s="455"/>
      <c r="AV430" s="498"/>
      <c r="AW430" s="499"/>
      <c r="AX430" s="500">
        <f t="shared" si="83"/>
        <v>0</v>
      </c>
      <c r="AY430" s="458"/>
      <c r="AZ430" s="459"/>
      <c r="BA430" s="459"/>
      <c r="BB430" s="459"/>
      <c r="BC430" s="453"/>
      <c r="BE430" s="460">
        <f t="shared" si="78"/>
        <v>-724.10413646855682</v>
      </c>
      <c r="BF430" s="453">
        <v>100.89586353144324</v>
      </c>
      <c r="BG430" s="488">
        <f t="shared" si="79"/>
        <v>0.38748509690155686</v>
      </c>
      <c r="BH430" s="453">
        <v>100.89586353144324</v>
      </c>
      <c r="BI430" s="406">
        <f t="shared" si="80"/>
        <v>8.014504126117572E-2</v>
      </c>
      <c r="BJ430" s="653"/>
      <c r="BK430" s="453"/>
      <c r="BL430" s="453">
        <v>100.89586353144324</v>
      </c>
      <c r="BM430" s="406">
        <f t="shared" si="81"/>
        <v>0.38748509690155686</v>
      </c>
      <c r="BO430" s="453">
        <v>100.89586353144324</v>
      </c>
      <c r="BP430" s="406">
        <f t="shared" si="82"/>
        <v>8.014504126117572E-2</v>
      </c>
      <c r="BR430" s="454"/>
    </row>
    <row r="431" spans="1:83" s="406" customFormat="1" ht="11.25">
      <c r="A431" s="11">
        <v>828</v>
      </c>
      <c r="B431" s="69" t="s">
        <v>514</v>
      </c>
      <c r="C431" s="11">
        <v>1</v>
      </c>
      <c r="D431" s="492">
        <v>2089760</v>
      </c>
      <c r="E431" s="492">
        <v>0</v>
      </c>
      <c r="F431" s="492">
        <v>7541</v>
      </c>
      <c r="G431" s="492">
        <v>0</v>
      </c>
      <c r="H431" s="492">
        <v>0</v>
      </c>
      <c r="I431" s="492">
        <v>0</v>
      </c>
      <c r="J431" s="492">
        <v>0</v>
      </c>
      <c r="K431" s="492">
        <v>0</v>
      </c>
      <c r="L431" s="492">
        <v>0</v>
      </c>
      <c r="M431" s="492">
        <v>0</v>
      </c>
      <c r="N431" s="492">
        <v>0</v>
      </c>
      <c r="O431" s="492">
        <v>0</v>
      </c>
      <c r="P431" s="492">
        <v>0</v>
      </c>
      <c r="Q431" s="492">
        <v>0</v>
      </c>
      <c r="R431" s="492">
        <v>0</v>
      </c>
      <c r="S431" s="492">
        <v>0</v>
      </c>
      <c r="T431" s="68" t="s">
        <v>760</v>
      </c>
      <c r="U431" s="68">
        <v>2097301</v>
      </c>
      <c r="V431" s="493">
        <v>3.7810856749994874</v>
      </c>
      <c r="W431" s="68"/>
      <c r="X431" s="668">
        <v>55200721.789447986</v>
      </c>
      <c r="Y431" s="547">
        <v>55468222.100000001</v>
      </c>
      <c r="Z431" s="68">
        <f t="shared" si="72"/>
        <v>267500.3105520159</v>
      </c>
      <c r="AA431" s="68">
        <f t="shared" si="73"/>
        <v>10114.415922861415</v>
      </c>
      <c r="AB431" s="68"/>
      <c r="AC431" s="493">
        <f>+abvfnd25!AH431</f>
        <v>100.02974320716534</v>
      </c>
      <c r="AD431" s="493">
        <f t="shared" si="74"/>
        <v>100.46627269768481</v>
      </c>
      <c r="AE431" s="494">
        <f t="shared" si="75"/>
        <v>0.43652949051947587</v>
      </c>
      <c r="AF431" s="657">
        <v>0</v>
      </c>
      <c r="AG431" s="547">
        <v>1</v>
      </c>
      <c r="AH431" s="493">
        <f t="shared" si="76"/>
        <v>100.46627269768481</v>
      </c>
      <c r="AI431" s="68"/>
      <c r="AJ431" s="68"/>
      <c r="AK431" s="458">
        <f>abvfnd25!AH431</f>
        <v>100.02974320716534</v>
      </c>
      <c r="AL431" s="455">
        <v>100.10955048808256</v>
      </c>
      <c r="AM431" s="458">
        <v>100.00000036309939</v>
      </c>
      <c r="AN431" s="458">
        <v>100.02974320716534</v>
      </c>
      <c r="AO431" s="456"/>
      <c r="AP431" s="493"/>
      <c r="AQ431" s="455"/>
      <c r="AR431" s="455"/>
      <c r="AS431" s="455"/>
      <c r="AT431" s="495">
        <f t="shared" si="77"/>
        <v>0.43652949051947587</v>
      </c>
      <c r="AU431" s="455"/>
      <c r="AV431" s="498"/>
      <c r="AW431" s="499"/>
      <c r="AX431" s="500">
        <f t="shared" si="83"/>
        <v>0</v>
      </c>
      <c r="AY431" s="458"/>
      <c r="AZ431" s="459"/>
      <c r="BA431" s="459"/>
      <c r="BB431" s="459"/>
      <c r="BC431" s="453"/>
      <c r="BE431" s="460">
        <f t="shared" si="78"/>
        <v>-728.23017988294293</v>
      </c>
      <c r="BF431" s="453">
        <v>99.76982011705708</v>
      </c>
      <c r="BG431" s="488">
        <f t="shared" si="79"/>
        <v>-0.2599230901082592</v>
      </c>
      <c r="BH431" s="453">
        <v>99.76982011705708</v>
      </c>
      <c r="BI431" s="406">
        <f t="shared" si="80"/>
        <v>-0.69645258062773507</v>
      </c>
      <c r="BJ431" s="653"/>
      <c r="BK431" s="453"/>
      <c r="BL431" s="453">
        <v>99.76982011705708</v>
      </c>
      <c r="BM431" s="406">
        <f t="shared" si="81"/>
        <v>-0.2599230901082592</v>
      </c>
      <c r="BO431" s="453">
        <v>99.76982011705708</v>
      </c>
      <c r="BP431" s="406">
        <f t="shared" si="82"/>
        <v>-0.69645258062773507</v>
      </c>
      <c r="BR431" s="454"/>
    </row>
    <row r="432" spans="1:83" s="406" customFormat="1" ht="11.25">
      <c r="A432" s="11">
        <v>829</v>
      </c>
      <c r="B432" s="69" t="s">
        <v>515</v>
      </c>
      <c r="C432" s="11">
        <v>1</v>
      </c>
      <c r="D432" s="492">
        <v>691945.16</v>
      </c>
      <c r="E432" s="492">
        <v>0</v>
      </c>
      <c r="F432" s="492">
        <v>0</v>
      </c>
      <c r="G432" s="492">
        <v>0</v>
      </c>
      <c r="H432" s="492">
        <v>0</v>
      </c>
      <c r="I432" s="492">
        <v>0</v>
      </c>
      <c r="J432" s="492">
        <v>0</v>
      </c>
      <c r="K432" s="492">
        <v>0</v>
      </c>
      <c r="L432" s="492">
        <v>0</v>
      </c>
      <c r="M432" s="492">
        <v>0</v>
      </c>
      <c r="N432" s="492">
        <v>0</v>
      </c>
      <c r="O432" s="492">
        <v>0</v>
      </c>
      <c r="P432" s="492">
        <v>0</v>
      </c>
      <c r="Q432" s="492">
        <v>0</v>
      </c>
      <c r="R432" s="492">
        <v>0</v>
      </c>
      <c r="S432" s="492">
        <v>0</v>
      </c>
      <c r="T432" s="68" t="s">
        <v>760</v>
      </c>
      <c r="U432" s="68">
        <v>691945.16</v>
      </c>
      <c r="V432" s="493">
        <v>2.799432622020936</v>
      </c>
      <c r="W432" s="68"/>
      <c r="X432" s="668">
        <v>21738499.531417388</v>
      </c>
      <c r="Y432" s="547">
        <v>24717335.740000002</v>
      </c>
      <c r="Z432" s="68">
        <f t="shared" si="72"/>
        <v>2978836.2085826136</v>
      </c>
      <c r="AA432" s="68">
        <f t="shared" si="73"/>
        <v>83390.512579633301</v>
      </c>
      <c r="AB432" s="68"/>
      <c r="AC432" s="493">
        <f>+abvfnd25!AH432</f>
        <v>115.20349052687662</v>
      </c>
      <c r="AD432" s="493">
        <f t="shared" si="74"/>
        <v>113.31943675237733</v>
      </c>
      <c r="AE432" s="494">
        <f t="shared" si="75"/>
        <v>-1.8840537744992929</v>
      </c>
      <c r="AF432" s="657">
        <v>0</v>
      </c>
      <c r="AG432" s="547">
        <v>1</v>
      </c>
      <c r="AH432" s="493">
        <f t="shared" si="76"/>
        <v>113.31943675237733</v>
      </c>
      <c r="AI432" s="68"/>
      <c r="AJ432" s="68"/>
      <c r="AK432" s="458">
        <f>abvfnd25!AH432</f>
        <v>115.20349052687662</v>
      </c>
      <c r="AL432" s="455">
        <v>115.20349052687662</v>
      </c>
      <c r="AM432" s="458">
        <v>114.11537385922843</v>
      </c>
      <c r="AN432" s="458">
        <v>115.20349052687662</v>
      </c>
      <c r="AO432" s="456"/>
      <c r="AP432" s="493"/>
      <c r="AQ432" s="455"/>
      <c r="AR432" s="455"/>
      <c r="AS432" s="455"/>
      <c r="AT432" s="495">
        <f t="shared" si="77"/>
        <v>-1.8840537744992929</v>
      </c>
      <c r="AU432" s="455"/>
      <c r="AV432" s="498"/>
      <c r="AW432" s="499"/>
      <c r="AX432" s="500">
        <f t="shared" si="83"/>
        <v>0</v>
      </c>
      <c r="AY432" s="458"/>
      <c r="AZ432" s="459"/>
      <c r="BA432" s="459"/>
      <c r="BB432" s="459"/>
      <c r="BC432" s="453"/>
      <c r="BE432" s="460">
        <f t="shared" si="78"/>
        <v>-710.02733445705996</v>
      </c>
      <c r="BF432" s="453">
        <v>118.97266554294002</v>
      </c>
      <c r="BG432" s="488">
        <f t="shared" si="79"/>
        <v>3.7691750160634001</v>
      </c>
      <c r="BH432" s="453">
        <v>118.97266554294002</v>
      </c>
      <c r="BI432" s="406">
        <f t="shared" si="80"/>
        <v>5.653228790562693</v>
      </c>
      <c r="BJ432" s="653"/>
      <c r="BK432" s="453"/>
      <c r="BL432" s="453">
        <v>118.97266554294002</v>
      </c>
      <c r="BM432" s="406">
        <f t="shared" si="81"/>
        <v>3.7691750160634001</v>
      </c>
      <c r="BO432" s="453">
        <v>118.97266554294002</v>
      </c>
      <c r="BP432" s="406">
        <f t="shared" si="82"/>
        <v>5.653228790562693</v>
      </c>
      <c r="BR432" s="454"/>
    </row>
    <row r="433" spans="1:70" ht="11.25">
      <c r="A433" s="11">
        <v>830</v>
      </c>
      <c r="B433" s="69" t="s">
        <v>516</v>
      </c>
      <c r="C433" s="11">
        <v>1</v>
      </c>
      <c r="D433" s="492">
        <v>1155000</v>
      </c>
      <c r="E433" s="492">
        <v>0</v>
      </c>
      <c r="F433" s="492">
        <v>0</v>
      </c>
      <c r="G433" s="492">
        <v>0</v>
      </c>
      <c r="H433" s="492">
        <v>0</v>
      </c>
      <c r="I433" s="492">
        <v>0</v>
      </c>
      <c r="J433" s="492">
        <v>25000</v>
      </c>
      <c r="K433" s="492">
        <v>0</v>
      </c>
      <c r="L433" s="492">
        <v>0</v>
      </c>
      <c r="M433" s="492">
        <v>0</v>
      </c>
      <c r="N433" s="492">
        <v>0</v>
      </c>
      <c r="O433" s="492">
        <v>0</v>
      </c>
      <c r="P433" s="492">
        <v>0</v>
      </c>
      <c r="Q433" s="492">
        <v>0</v>
      </c>
      <c r="R433" s="492">
        <v>0</v>
      </c>
      <c r="S433" s="492">
        <v>0</v>
      </c>
      <c r="T433" s="68" t="s">
        <v>760</v>
      </c>
      <c r="U433" s="68">
        <v>1180000</v>
      </c>
      <c r="V433" s="493">
        <v>6.4758642891537068</v>
      </c>
      <c r="W433" s="68"/>
      <c r="X433" s="668">
        <v>13776715.489875535</v>
      </c>
      <c r="Y433" s="547">
        <v>18221506</v>
      </c>
      <c r="Z433" s="68">
        <f t="shared" si="72"/>
        <v>4444790.5101244655</v>
      </c>
      <c r="AA433" s="68">
        <f t="shared" si="73"/>
        <v>287838.60137284314</v>
      </c>
      <c r="AB433" s="68"/>
      <c r="AC433" s="493">
        <f>+abvfnd25!AH433</f>
        <v>125.08642369129103</v>
      </c>
      <c r="AD433" s="493">
        <f t="shared" si="74"/>
        <v>130.17375158691894</v>
      </c>
      <c r="AE433" s="494">
        <f t="shared" si="75"/>
        <v>5.087327895627908</v>
      </c>
      <c r="AF433" s="657">
        <v>0</v>
      </c>
      <c r="AG433" s="547">
        <v>1</v>
      </c>
      <c r="AH433" s="493">
        <f t="shared" si="76"/>
        <v>130.17375158691894</v>
      </c>
      <c r="AI433" s="68"/>
      <c r="AJ433" s="68"/>
      <c r="AK433" s="458">
        <f>abvfnd25!AH433</f>
        <v>125.08642369129103</v>
      </c>
      <c r="AL433" s="455">
        <v>125.15678856020082</v>
      </c>
      <c r="AM433" s="458">
        <v>127.36282812236924</v>
      </c>
      <c r="AN433" s="458">
        <v>125.08642369129103</v>
      </c>
      <c r="AO433" s="456"/>
      <c r="AP433" s="493"/>
      <c r="AQ433" s="455"/>
      <c r="AR433" s="455"/>
      <c r="AS433" s="455"/>
      <c r="AT433" s="495">
        <f t="shared" si="77"/>
        <v>5.087327895627908</v>
      </c>
      <c r="AU433" s="455"/>
      <c r="AV433" s="498"/>
      <c r="AW433" s="499"/>
      <c r="AX433" s="500">
        <f t="shared" si="83"/>
        <v>0</v>
      </c>
      <c r="AY433" s="458"/>
      <c r="AZ433" s="459"/>
      <c r="BA433" s="459"/>
      <c r="BB433" s="459"/>
      <c r="BC433" s="453"/>
      <c r="BE433" s="460">
        <f t="shared" si="78"/>
        <v>-693.97906281038797</v>
      </c>
      <c r="BF433" s="453">
        <v>136.02093718961206</v>
      </c>
      <c r="BG433" s="488">
        <f t="shared" si="79"/>
        <v>10.934513498321024</v>
      </c>
      <c r="BH433" s="453">
        <v>136.02093718961206</v>
      </c>
      <c r="BI433" s="406">
        <f t="shared" si="80"/>
        <v>5.8471856026931164</v>
      </c>
      <c r="BJ433" s="653"/>
      <c r="BK433" s="453"/>
      <c r="BL433" s="453">
        <v>136.02093718961206</v>
      </c>
      <c r="BM433" s="406">
        <f t="shared" si="81"/>
        <v>10.934513498321024</v>
      </c>
      <c r="BO433" s="453">
        <v>136.02093718961206</v>
      </c>
      <c r="BP433" s="406">
        <f t="shared" si="82"/>
        <v>5.8471856026931164</v>
      </c>
      <c r="BR433" s="454"/>
    </row>
    <row r="434" spans="1:70" ht="11.25">
      <c r="A434" s="11">
        <v>832</v>
      </c>
      <c r="B434" s="69" t="s">
        <v>517</v>
      </c>
      <c r="C434" s="11">
        <v>1</v>
      </c>
      <c r="D434" s="492">
        <v>1798210</v>
      </c>
      <c r="E434" s="492">
        <v>0</v>
      </c>
      <c r="F434" s="492">
        <v>48496</v>
      </c>
      <c r="G434" s="492">
        <v>0</v>
      </c>
      <c r="H434" s="492">
        <v>0</v>
      </c>
      <c r="I434" s="492">
        <v>0</v>
      </c>
      <c r="J434" s="492">
        <v>0</v>
      </c>
      <c r="K434" s="492">
        <v>0</v>
      </c>
      <c r="L434" s="492">
        <v>0</v>
      </c>
      <c r="M434" s="492">
        <v>0</v>
      </c>
      <c r="N434" s="492">
        <v>0</v>
      </c>
      <c r="O434" s="492">
        <v>0</v>
      </c>
      <c r="P434" s="492">
        <v>0</v>
      </c>
      <c r="Q434" s="492">
        <v>0</v>
      </c>
      <c r="R434" s="492">
        <v>0</v>
      </c>
      <c r="S434" s="492">
        <v>0</v>
      </c>
      <c r="T434" s="68" t="s">
        <v>760</v>
      </c>
      <c r="U434" s="68">
        <v>1846706</v>
      </c>
      <c r="V434" s="493">
        <v>5.8625915384396441</v>
      </c>
      <c r="W434" s="68"/>
      <c r="X434" s="668">
        <v>30990414.460309908</v>
      </c>
      <c r="Y434" s="547">
        <v>31499823.719452053</v>
      </c>
      <c r="Z434" s="68">
        <f t="shared" si="72"/>
        <v>509409.25914214551</v>
      </c>
      <c r="AA434" s="68">
        <f t="shared" si="73"/>
        <v>29864.5841224955</v>
      </c>
      <c r="AB434" s="68"/>
      <c r="AC434" s="493">
        <f>+abvfnd25!AH434</f>
        <v>100.76497778535183</v>
      </c>
      <c r="AD434" s="493">
        <f t="shared" si="74"/>
        <v>101.54739677855491</v>
      </c>
      <c r="AE434" s="494">
        <f t="shared" si="75"/>
        <v>0.7824189932030805</v>
      </c>
      <c r="AF434" s="657">
        <v>0</v>
      </c>
      <c r="AG434" s="547">
        <v>1</v>
      </c>
      <c r="AH434" s="493">
        <f t="shared" si="76"/>
        <v>101.54739677855491</v>
      </c>
      <c r="AI434" s="68"/>
      <c r="AJ434" s="68"/>
      <c r="AK434" s="458">
        <f>abvfnd25!AH434</f>
        <v>100.76497778535183</v>
      </c>
      <c r="AL434" s="455">
        <v>100.63188058357603</v>
      </c>
      <c r="AM434" s="458">
        <v>99.999998514670054</v>
      </c>
      <c r="AN434" s="458">
        <v>100.76497778535183</v>
      </c>
      <c r="AO434" s="456"/>
      <c r="AP434" s="493"/>
      <c r="AQ434" s="455"/>
      <c r="AR434" s="455"/>
      <c r="AS434" s="455"/>
      <c r="AT434" s="495">
        <f t="shared" si="77"/>
        <v>0.7824189932030805</v>
      </c>
      <c r="AU434" s="455"/>
      <c r="AV434" s="498"/>
      <c r="AW434" s="499"/>
      <c r="AX434" s="500">
        <f t="shared" si="83"/>
        <v>0</v>
      </c>
      <c r="AY434" s="458"/>
      <c r="AZ434" s="459"/>
      <c r="BA434" s="459"/>
      <c r="BB434" s="459"/>
      <c r="BC434" s="453"/>
      <c r="BE434" s="460">
        <f t="shared" si="78"/>
        <v>-731.99358479283615</v>
      </c>
      <c r="BF434" s="453">
        <v>100.00641520716388</v>
      </c>
      <c r="BG434" s="488">
        <f t="shared" si="79"/>
        <v>-0.75856257818794859</v>
      </c>
      <c r="BH434" s="453">
        <v>100.00641520716388</v>
      </c>
      <c r="BI434" s="406">
        <f t="shared" si="80"/>
        <v>-1.5409815713910291</v>
      </c>
      <c r="BJ434" s="653"/>
      <c r="BK434" s="453"/>
      <c r="BL434" s="453">
        <v>100.00641520716388</v>
      </c>
      <c r="BM434" s="406">
        <f t="shared" si="81"/>
        <v>-0.75856257818794859</v>
      </c>
      <c r="BO434" s="453">
        <v>100.00641520716388</v>
      </c>
      <c r="BP434" s="406">
        <f t="shared" si="82"/>
        <v>-1.5409815713910291</v>
      </c>
      <c r="BR434" s="454"/>
    </row>
    <row r="435" spans="1:70" ht="11.25">
      <c r="A435" s="11">
        <v>851</v>
      </c>
      <c r="B435" s="69" t="s">
        <v>518</v>
      </c>
      <c r="C435" s="11">
        <v>1</v>
      </c>
      <c r="D435" s="492">
        <v>329473</v>
      </c>
      <c r="E435" s="492">
        <v>638</v>
      </c>
      <c r="F435" s="492">
        <v>0</v>
      </c>
      <c r="G435" s="492">
        <v>0</v>
      </c>
      <c r="H435" s="492">
        <v>0</v>
      </c>
      <c r="I435" s="492">
        <v>0</v>
      </c>
      <c r="J435" s="492">
        <v>0</v>
      </c>
      <c r="K435" s="492">
        <v>0</v>
      </c>
      <c r="L435" s="492">
        <v>0</v>
      </c>
      <c r="M435" s="492">
        <v>0</v>
      </c>
      <c r="N435" s="492">
        <v>0</v>
      </c>
      <c r="O435" s="492">
        <v>0</v>
      </c>
      <c r="P435" s="492">
        <v>0</v>
      </c>
      <c r="Q435" s="492">
        <v>0</v>
      </c>
      <c r="R435" s="492">
        <v>0</v>
      </c>
      <c r="S435" s="492">
        <v>0</v>
      </c>
      <c r="T435" s="68" t="s">
        <v>760</v>
      </c>
      <c r="U435" s="68">
        <v>330111</v>
      </c>
      <c r="V435" s="493">
        <v>2.8703909088245187</v>
      </c>
      <c r="W435" s="68"/>
      <c r="X435" s="668">
        <v>10864145.600000003</v>
      </c>
      <c r="Y435" s="547">
        <v>11500559</v>
      </c>
      <c r="Z435" s="68">
        <f t="shared" si="72"/>
        <v>636413.39999999665</v>
      </c>
      <c r="AA435" s="68">
        <f t="shared" si="73"/>
        <v>18267.552376140924</v>
      </c>
      <c r="AB435" s="68"/>
      <c r="AC435" s="493">
        <f>+abvfnd25!AH435</f>
        <v>102.23997267501335</v>
      </c>
      <c r="AD435" s="493">
        <f t="shared" si="74"/>
        <v>105.68977874913472</v>
      </c>
      <c r="AE435" s="494">
        <f t="shared" si="75"/>
        <v>3.4498060741213692</v>
      </c>
      <c r="AF435" s="657">
        <v>0</v>
      </c>
      <c r="AG435" s="547">
        <v>1</v>
      </c>
      <c r="AH435" s="493">
        <f t="shared" si="76"/>
        <v>105.68977874913472</v>
      </c>
      <c r="AI435" s="68"/>
      <c r="AJ435" s="68"/>
      <c r="AK435" s="458">
        <f>abvfnd25!AH435</f>
        <v>102.23997267501335</v>
      </c>
      <c r="AL435" s="455">
        <v>102.37594598054459</v>
      </c>
      <c r="AM435" s="458">
        <v>104.37466827233639</v>
      </c>
      <c r="AN435" s="458">
        <v>102.23997267501335</v>
      </c>
      <c r="AO435" s="456"/>
      <c r="AP435" s="493"/>
      <c r="AQ435" s="455"/>
      <c r="AR435" s="455"/>
      <c r="AS435" s="455"/>
      <c r="AT435" s="495">
        <f t="shared" si="77"/>
        <v>3.4498060741213692</v>
      </c>
      <c r="AU435" s="455"/>
      <c r="AV435" s="498"/>
      <c r="AW435" s="499"/>
      <c r="AX435" s="500">
        <f t="shared" si="83"/>
        <v>0</v>
      </c>
      <c r="AY435" s="458"/>
      <c r="AZ435" s="459"/>
      <c r="BA435" s="459"/>
      <c r="BB435" s="459"/>
      <c r="BC435" s="453"/>
      <c r="BE435" s="460">
        <f t="shared" si="78"/>
        <v>-749.89908396855094</v>
      </c>
      <c r="BF435" s="453">
        <v>101.1009160314491</v>
      </c>
      <c r="BG435" s="488">
        <f t="shared" si="79"/>
        <v>-1.1390566435642455</v>
      </c>
      <c r="BH435" s="453">
        <v>101.1009160314491</v>
      </c>
      <c r="BI435" s="406">
        <f t="shared" si="80"/>
        <v>-4.5888627176856147</v>
      </c>
      <c r="BJ435" s="653"/>
      <c r="BK435" s="453"/>
      <c r="BL435" s="453">
        <v>101.1009160314491</v>
      </c>
      <c r="BM435" s="406">
        <f t="shared" si="81"/>
        <v>-1.1390566435642455</v>
      </c>
      <c r="BO435" s="453">
        <v>101.1009160314491</v>
      </c>
      <c r="BP435" s="406">
        <f t="shared" si="82"/>
        <v>-4.5888627176856147</v>
      </c>
      <c r="BR435" s="454"/>
    </row>
    <row r="436" spans="1:70" ht="11.25">
      <c r="A436" s="11">
        <v>852</v>
      </c>
      <c r="B436" s="69" t="s">
        <v>519</v>
      </c>
      <c r="C436" s="11">
        <v>1</v>
      </c>
      <c r="D436" s="492">
        <v>330057</v>
      </c>
      <c r="E436" s="492">
        <v>0</v>
      </c>
      <c r="F436" s="492">
        <v>0</v>
      </c>
      <c r="G436" s="492">
        <v>0</v>
      </c>
      <c r="H436" s="492">
        <v>0</v>
      </c>
      <c r="I436" s="492">
        <v>0</v>
      </c>
      <c r="J436" s="492">
        <v>0</v>
      </c>
      <c r="K436" s="492">
        <v>0</v>
      </c>
      <c r="L436" s="492">
        <v>0</v>
      </c>
      <c r="M436" s="492">
        <v>0</v>
      </c>
      <c r="N436" s="492">
        <v>0</v>
      </c>
      <c r="O436" s="492">
        <v>0</v>
      </c>
      <c r="P436" s="492">
        <v>0</v>
      </c>
      <c r="Q436" s="492">
        <v>0</v>
      </c>
      <c r="R436" s="492">
        <v>0</v>
      </c>
      <c r="S436" s="492">
        <v>0</v>
      </c>
      <c r="T436" s="68" t="s">
        <v>760</v>
      </c>
      <c r="U436" s="68">
        <v>330057</v>
      </c>
      <c r="V436" s="493">
        <v>1.9330648399039843</v>
      </c>
      <c r="W436" s="68"/>
      <c r="X436" s="668">
        <v>16066337.762080662</v>
      </c>
      <c r="Y436" s="547">
        <v>17074285</v>
      </c>
      <c r="Z436" s="68">
        <f t="shared" si="72"/>
        <v>1007947.237919338</v>
      </c>
      <c r="AA436" s="68">
        <f t="shared" si="73"/>
        <v>19484.273661002084</v>
      </c>
      <c r="AB436" s="68"/>
      <c r="AC436" s="493">
        <f>+abvfnd25!AH436</f>
        <v>103.66246555708372</v>
      </c>
      <c r="AD436" s="493">
        <f t="shared" si="74"/>
        <v>106.15238506059097</v>
      </c>
      <c r="AE436" s="494">
        <f t="shared" si="75"/>
        <v>2.4899195035072523</v>
      </c>
      <c r="AF436" s="657">
        <v>0</v>
      </c>
      <c r="AG436" s="547">
        <v>1</v>
      </c>
      <c r="AH436" s="493">
        <f t="shared" si="76"/>
        <v>106.15238506059097</v>
      </c>
      <c r="AI436" s="68"/>
      <c r="AJ436" s="68"/>
      <c r="AK436" s="458">
        <f>abvfnd25!AH436</f>
        <v>103.66246555708372</v>
      </c>
      <c r="AL436" s="455">
        <v>103.71010656284452</v>
      </c>
      <c r="AM436" s="458">
        <v>103.13337072291064</v>
      </c>
      <c r="AN436" s="458">
        <v>103.66246555708372</v>
      </c>
      <c r="AO436" s="456"/>
      <c r="AP436" s="493"/>
      <c r="AQ436" s="455"/>
      <c r="AR436" s="455"/>
      <c r="AS436" s="455"/>
      <c r="AT436" s="495">
        <f t="shared" si="77"/>
        <v>2.4899195035072523</v>
      </c>
      <c r="AU436" s="455"/>
      <c r="AV436" s="498"/>
      <c r="AW436" s="499"/>
      <c r="AX436" s="500">
        <f t="shared" si="83"/>
        <v>0</v>
      </c>
      <c r="AY436" s="458"/>
      <c r="AZ436" s="459"/>
      <c r="BA436" s="459"/>
      <c r="BB436" s="459"/>
      <c r="BC436" s="453"/>
      <c r="BE436" s="460">
        <f t="shared" si="78"/>
        <v>-748.3673892190435</v>
      </c>
      <c r="BF436" s="453">
        <v>103.63261078095654</v>
      </c>
      <c r="BG436" s="488">
        <f t="shared" si="79"/>
        <v>-2.9854776127180571E-2</v>
      </c>
      <c r="BH436" s="453">
        <v>103.63261078095654</v>
      </c>
      <c r="BI436" s="406">
        <f t="shared" si="80"/>
        <v>-2.5197742796344329</v>
      </c>
      <c r="BJ436" s="653"/>
      <c r="BK436" s="453"/>
      <c r="BL436" s="453">
        <v>103.63261078095654</v>
      </c>
      <c r="BM436" s="406">
        <f t="shared" si="81"/>
        <v>-2.9854776127180571E-2</v>
      </c>
      <c r="BO436" s="453">
        <v>103.63261078095654</v>
      </c>
      <c r="BP436" s="406">
        <f t="shared" si="82"/>
        <v>-2.5197742796344329</v>
      </c>
      <c r="BR436" s="454"/>
    </row>
    <row r="437" spans="1:70" ht="11.25">
      <c r="A437" s="11">
        <v>853</v>
      </c>
      <c r="B437" s="69" t="s">
        <v>520</v>
      </c>
      <c r="C437" s="11">
        <v>1</v>
      </c>
      <c r="D437" s="492">
        <v>1899109</v>
      </c>
      <c r="E437" s="492">
        <v>0</v>
      </c>
      <c r="F437" s="492">
        <v>0</v>
      </c>
      <c r="G437" s="492">
        <v>0</v>
      </c>
      <c r="H437" s="492">
        <v>0</v>
      </c>
      <c r="I437" s="492">
        <v>0</v>
      </c>
      <c r="J437" s="492">
        <v>0</v>
      </c>
      <c r="K437" s="492">
        <v>0</v>
      </c>
      <c r="L437" s="492">
        <v>0</v>
      </c>
      <c r="M437" s="492">
        <v>0</v>
      </c>
      <c r="N437" s="492">
        <v>0</v>
      </c>
      <c r="O437" s="492">
        <v>0</v>
      </c>
      <c r="P437" s="492">
        <v>0</v>
      </c>
      <c r="Q437" s="492">
        <v>0</v>
      </c>
      <c r="R437" s="492">
        <v>0</v>
      </c>
      <c r="S437" s="492">
        <v>0</v>
      </c>
      <c r="T437" s="68" t="s">
        <v>760</v>
      </c>
      <c r="U437" s="68">
        <v>1899109</v>
      </c>
      <c r="V437" s="493">
        <v>5.5004974310286627</v>
      </c>
      <c r="W437" s="68"/>
      <c r="X437" s="668">
        <v>34145597.992569998</v>
      </c>
      <c r="Y437" s="547">
        <v>34526131.932850346</v>
      </c>
      <c r="Z437" s="68">
        <f t="shared" si="72"/>
        <v>380533.94028034806</v>
      </c>
      <c r="AA437" s="68">
        <f t="shared" si="73"/>
        <v>20931.259609312692</v>
      </c>
      <c r="AB437" s="68"/>
      <c r="AC437" s="493">
        <f>+abvfnd25!AH437</f>
        <v>100.39919660449115</v>
      </c>
      <c r="AD437" s="493">
        <f t="shared" si="74"/>
        <v>101.05314506645713</v>
      </c>
      <c r="AE437" s="494">
        <f t="shared" si="75"/>
        <v>0.65394846196598166</v>
      </c>
      <c r="AF437" s="657">
        <v>0</v>
      </c>
      <c r="AG437" s="547">
        <v>1</v>
      </c>
      <c r="AH437" s="493">
        <f t="shared" si="76"/>
        <v>101.05314506645713</v>
      </c>
      <c r="AI437" s="68"/>
      <c r="AJ437" s="68"/>
      <c r="AK437" s="458">
        <f>abvfnd25!AH437</f>
        <v>100.39919660449115</v>
      </c>
      <c r="AL437" s="455">
        <v>100.39919660449115</v>
      </c>
      <c r="AM437" s="458">
        <v>100.00000002058478</v>
      </c>
      <c r="AN437" s="458">
        <v>100.39919660449115</v>
      </c>
      <c r="AO437" s="456"/>
      <c r="AP437" s="493"/>
      <c r="AQ437" s="455"/>
      <c r="AR437" s="455"/>
      <c r="AS437" s="455"/>
      <c r="AT437" s="495">
        <f t="shared" si="77"/>
        <v>0.65394846196598166</v>
      </c>
      <c r="AU437" s="455"/>
      <c r="AV437" s="498"/>
      <c r="AW437" s="499"/>
      <c r="AX437" s="500">
        <f t="shared" si="83"/>
        <v>0</v>
      </c>
      <c r="AY437" s="458"/>
      <c r="AZ437" s="459"/>
      <c r="BA437" s="459"/>
      <c r="BB437" s="459"/>
      <c r="BC437" s="453"/>
      <c r="BE437" s="460">
        <f t="shared" si="78"/>
        <v>-750.94782903468956</v>
      </c>
      <c r="BF437" s="453">
        <v>102.05217096531047</v>
      </c>
      <c r="BG437" s="488">
        <f t="shared" si="79"/>
        <v>1.6529743608193144</v>
      </c>
      <c r="BH437" s="453">
        <v>102.05217096531047</v>
      </c>
      <c r="BI437" s="406">
        <f t="shared" si="80"/>
        <v>0.99902589885333271</v>
      </c>
      <c r="BJ437" s="653"/>
      <c r="BK437" s="453"/>
      <c r="BL437" s="453">
        <v>102.05217096531047</v>
      </c>
      <c r="BM437" s="406">
        <f t="shared" si="81"/>
        <v>1.6529743608193144</v>
      </c>
      <c r="BO437" s="453">
        <v>102.05217096531047</v>
      </c>
      <c r="BP437" s="406">
        <f t="shared" si="82"/>
        <v>0.99902589885333271</v>
      </c>
      <c r="BR437" s="454"/>
    </row>
    <row r="438" spans="1:70" ht="11.25">
      <c r="A438" s="11">
        <v>855</v>
      </c>
      <c r="B438" s="69" t="s">
        <v>521</v>
      </c>
      <c r="C438" s="11">
        <v>1</v>
      </c>
      <c r="D438" s="492">
        <v>604800</v>
      </c>
      <c r="E438" s="492">
        <v>0</v>
      </c>
      <c r="F438" s="492">
        <v>0</v>
      </c>
      <c r="G438" s="492">
        <v>0</v>
      </c>
      <c r="H438" s="492">
        <v>0</v>
      </c>
      <c r="I438" s="492">
        <v>0</v>
      </c>
      <c r="J438" s="492">
        <v>0</v>
      </c>
      <c r="K438" s="492">
        <v>0</v>
      </c>
      <c r="L438" s="492">
        <v>0</v>
      </c>
      <c r="M438" s="492">
        <v>0</v>
      </c>
      <c r="N438" s="492">
        <v>0</v>
      </c>
      <c r="O438" s="492">
        <v>0</v>
      </c>
      <c r="P438" s="492">
        <v>0</v>
      </c>
      <c r="Q438" s="492">
        <v>0</v>
      </c>
      <c r="R438" s="492">
        <v>0</v>
      </c>
      <c r="S438" s="492">
        <v>0</v>
      </c>
      <c r="T438" s="68" t="s">
        <v>760</v>
      </c>
      <c r="U438" s="68">
        <v>604800</v>
      </c>
      <c r="V438" s="493">
        <v>4.3378088743335761</v>
      </c>
      <c r="W438" s="68"/>
      <c r="X438" s="668">
        <v>11281890.140000001</v>
      </c>
      <c r="Y438" s="547">
        <v>13942523</v>
      </c>
      <c r="Z438" s="68">
        <f t="shared" si="72"/>
        <v>2660632.8599999994</v>
      </c>
      <c r="AA438" s="68">
        <f t="shared" si="73"/>
        <v>115413.16831451521</v>
      </c>
      <c r="AB438" s="68"/>
      <c r="AC438" s="493">
        <f>+abvfnd25!AH438</f>
        <v>117.30210935702988</v>
      </c>
      <c r="AD438" s="493">
        <f t="shared" si="74"/>
        <v>122.56022404137224</v>
      </c>
      <c r="AE438" s="494">
        <f t="shared" si="75"/>
        <v>5.2581146843423596</v>
      </c>
      <c r="AF438" s="657">
        <v>0</v>
      </c>
      <c r="AG438" s="547">
        <v>1</v>
      </c>
      <c r="AH438" s="493">
        <f t="shared" si="76"/>
        <v>122.56022404137224</v>
      </c>
      <c r="AI438" s="68"/>
      <c r="AJ438" s="68"/>
      <c r="AK438" s="458">
        <f>abvfnd25!AH438</f>
        <v>117.30210935702988</v>
      </c>
      <c r="AL438" s="455">
        <v>117.34645892631413</v>
      </c>
      <c r="AM438" s="458">
        <v>116.11046616707419</v>
      </c>
      <c r="AN438" s="458">
        <v>117.30210935702988</v>
      </c>
      <c r="AO438" s="456"/>
      <c r="AP438" s="493"/>
      <c r="AQ438" s="455"/>
      <c r="AR438" s="455"/>
      <c r="AS438" s="455"/>
      <c r="AT438" s="495">
        <f t="shared" si="77"/>
        <v>5.2581146843423596</v>
      </c>
      <c r="AU438" s="455"/>
      <c r="AV438" s="498"/>
      <c r="AW438" s="499"/>
      <c r="AX438" s="500">
        <f t="shared" si="83"/>
        <v>0</v>
      </c>
      <c r="AY438" s="458"/>
      <c r="AZ438" s="459"/>
      <c r="BA438" s="459"/>
      <c r="BB438" s="459"/>
      <c r="BC438" s="453"/>
      <c r="BE438" s="460">
        <f t="shared" si="78"/>
        <v>-737.96409362975635</v>
      </c>
      <c r="BF438" s="453">
        <v>117.03590637024361</v>
      </c>
      <c r="BG438" s="488">
        <f t="shared" si="79"/>
        <v>-0.26620298678626853</v>
      </c>
      <c r="BH438" s="453">
        <v>117.03590637024361</v>
      </c>
      <c r="BI438" s="406">
        <f t="shared" si="80"/>
        <v>-5.5243176711286281</v>
      </c>
      <c r="BJ438" s="653"/>
      <c r="BK438" s="453"/>
      <c r="BL438" s="453">
        <v>117.03590637024361</v>
      </c>
      <c r="BM438" s="406">
        <f t="shared" si="81"/>
        <v>-0.26620298678626853</v>
      </c>
      <c r="BO438" s="453">
        <v>117.03590637024361</v>
      </c>
      <c r="BP438" s="406">
        <f t="shared" si="82"/>
        <v>-5.5243176711286281</v>
      </c>
      <c r="BR438" s="454"/>
    </row>
    <row r="439" spans="1:70" ht="11.25">
      <c r="A439" s="11">
        <v>860</v>
      </c>
      <c r="B439" s="69" t="s">
        <v>522</v>
      </c>
      <c r="C439" s="11">
        <v>1</v>
      </c>
      <c r="D439" s="492">
        <v>408902</v>
      </c>
      <c r="E439" s="492">
        <v>2364</v>
      </c>
      <c r="F439" s="492">
        <v>4684</v>
      </c>
      <c r="G439" s="492">
        <v>0</v>
      </c>
      <c r="H439" s="492">
        <v>0</v>
      </c>
      <c r="I439" s="492">
        <v>0</v>
      </c>
      <c r="J439" s="492">
        <v>0</v>
      </c>
      <c r="K439" s="492">
        <v>0</v>
      </c>
      <c r="L439" s="492">
        <v>0</v>
      </c>
      <c r="M439" s="492">
        <v>0</v>
      </c>
      <c r="N439" s="492">
        <v>0</v>
      </c>
      <c r="O439" s="492">
        <v>0</v>
      </c>
      <c r="P439" s="492">
        <v>0</v>
      </c>
      <c r="Q439" s="492">
        <v>0</v>
      </c>
      <c r="R439" s="492">
        <v>0</v>
      </c>
      <c r="S439" s="492">
        <v>0</v>
      </c>
      <c r="T439" s="68" t="s">
        <v>762</v>
      </c>
      <c r="U439" s="68">
        <v>415950</v>
      </c>
      <c r="V439" s="493">
        <v>2.7036644459754688</v>
      </c>
      <c r="W439" s="68"/>
      <c r="X439" s="668">
        <v>14168218.66014168</v>
      </c>
      <c r="Y439" s="547">
        <v>15384675.439999999</v>
      </c>
      <c r="Z439" s="68">
        <f t="shared" si="72"/>
        <v>1216456.7798583191</v>
      </c>
      <c r="AA439" s="68">
        <f t="shared" si="73"/>
        <v>32888.909457687449</v>
      </c>
      <c r="AB439" s="68"/>
      <c r="AC439" s="493">
        <f>+abvfnd25!AH439</f>
        <v>109.20646188480998</v>
      </c>
      <c r="AD439" s="493">
        <f t="shared" si="74"/>
        <v>108.35368156570217</v>
      </c>
      <c r="AE439" s="494">
        <f t="shared" si="75"/>
        <v>-0.85278031910780783</v>
      </c>
      <c r="AF439" s="657">
        <v>0</v>
      </c>
      <c r="AG439" s="547">
        <v>1</v>
      </c>
      <c r="AH439" s="493">
        <f t="shared" si="76"/>
        <v>108.35368156570217</v>
      </c>
      <c r="AI439" s="68"/>
      <c r="AJ439" s="68"/>
      <c r="AK439" s="458">
        <f>abvfnd25!AH439</f>
        <v>109.20646188480998</v>
      </c>
      <c r="AL439" s="455">
        <v>109.46194408074152</v>
      </c>
      <c r="AM439" s="458">
        <v>107.25164764460236</v>
      </c>
      <c r="AN439" s="458">
        <v>109.20646188480998</v>
      </c>
      <c r="AO439" s="456"/>
      <c r="AP439" s="493"/>
      <c r="AQ439" s="455"/>
      <c r="AR439" s="455"/>
      <c r="AS439" s="455"/>
      <c r="AT439" s="495">
        <f t="shared" si="77"/>
        <v>-0.85278031910780783</v>
      </c>
      <c r="AU439" s="455"/>
      <c r="AV439" s="498"/>
      <c r="AW439" s="499"/>
      <c r="AX439" s="500">
        <f t="shared" si="83"/>
        <v>0</v>
      </c>
      <c r="AY439" s="458"/>
      <c r="AZ439" s="459"/>
      <c r="BA439" s="459"/>
      <c r="BB439" s="459"/>
      <c r="BC439" s="453"/>
      <c r="BE439" s="460">
        <f t="shared" si="78"/>
        <v>-749.01497112841673</v>
      </c>
      <c r="BF439" s="453">
        <v>110.9850288715833</v>
      </c>
      <c r="BG439" s="488">
        <f t="shared" si="79"/>
        <v>1.7785669867733134</v>
      </c>
      <c r="BH439" s="453">
        <v>110.9850288715833</v>
      </c>
      <c r="BI439" s="406">
        <f t="shared" si="80"/>
        <v>2.6313473058811212</v>
      </c>
      <c r="BJ439" s="653"/>
      <c r="BK439" s="453"/>
      <c r="BL439" s="453">
        <v>110.9850288715833</v>
      </c>
      <c r="BM439" s="406">
        <f t="shared" si="81"/>
        <v>1.7785669867733134</v>
      </c>
      <c r="BO439" s="453">
        <v>110.9850288715833</v>
      </c>
      <c r="BP439" s="406">
        <f t="shared" si="82"/>
        <v>2.6313473058811212</v>
      </c>
      <c r="BR439" s="454"/>
    </row>
    <row r="440" spans="1:70" ht="11.25">
      <c r="A440" s="11">
        <v>871</v>
      </c>
      <c r="B440" s="69" t="s">
        <v>523</v>
      </c>
      <c r="C440" s="11">
        <v>1</v>
      </c>
      <c r="D440" s="492">
        <v>0</v>
      </c>
      <c r="E440" s="492">
        <v>0</v>
      </c>
      <c r="F440" s="492">
        <v>0</v>
      </c>
      <c r="G440" s="492">
        <v>0</v>
      </c>
      <c r="H440" s="492">
        <v>0</v>
      </c>
      <c r="I440" s="492">
        <v>0</v>
      </c>
      <c r="J440" s="492">
        <v>0</v>
      </c>
      <c r="K440" s="492">
        <v>0</v>
      </c>
      <c r="L440" s="492">
        <v>0</v>
      </c>
      <c r="M440" s="492">
        <v>0</v>
      </c>
      <c r="N440" s="492">
        <v>0</v>
      </c>
      <c r="O440" s="492">
        <v>0</v>
      </c>
      <c r="P440" s="492">
        <v>0</v>
      </c>
      <c r="Q440" s="492">
        <v>0</v>
      </c>
      <c r="R440" s="492">
        <v>0</v>
      </c>
      <c r="S440" s="492">
        <v>0</v>
      </c>
      <c r="T440" s="68" t="s">
        <v>760</v>
      </c>
      <c r="U440" s="68">
        <v>0</v>
      </c>
      <c r="V440" s="493">
        <v>0</v>
      </c>
      <c r="W440" s="68"/>
      <c r="X440" s="668">
        <v>26234729.470262349</v>
      </c>
      <c r="Y440" s="547">
        <v>37371107</v>
      </c>
      <c r="Z440" s="68">
        <f t="shared" si="72"/>
        <v>11136377.529737651</v>
      </c>
      <c r="AA440" s="68">
        <f t="shared" si="73"/>
        <v>0</v>
      </c>
      <c r="AB440" s="68"/>
      <c r="AC440" s="493">
        <f>+abvfnd25!AH440</f>
        <v>145.40227838448496</v>
      </c>
      <c r="AD440" s="493">
        <f t="shared" si="74"/>
        <v>142.44898939156582</v>
      </c>
      <c r="AE440" s="494">
        <f t="shared" si="75"/>
        <v>-2.9532889929191413</v>
      </c>
      <c r="AF440" s="657">
        <v>0</v>
      </c>
      <c r="AG440" s="547">
        <v>1</v>
      </c>
      <c r="AH440" s="493">
        <f t="shared" si="76"/>
        <v>142.44898939156582</v>
      </c>
      <c r="AI440" s="68"/>
      <c r="AJ440" s="68"/>
      <c r="AK440" s="458">
        <f>abvfnd25!AH440</f>
        <v>145.40227838448496</v>
      </c>
      <c r="AL440" s="455">
        <v>140.28497270945761</v>
      </c>
      <c r="AM440" s="458">
        <v>147.13595792940285</v>
      </c>
      <c r="AN440" s="458">
        <v>145.40227838448496</v>
      </c>
      <c r="AO440" s="456"/>
      <c r="AP440" s="493"/>
      <c r="AQ440" s="455"/>
      <c r="AR440" s="455"/>
      <c r="AS440" s="455"/>
      <c r="AT440" s="495">
        <f t="shared" si="77"/>
        <v>-2.9532889929191413</v>
      </c>
      <c r="AU440" s="455"/>
      <c r="AV440" s="498"/>
      <c r="AW440" s="499"/>
      <c r="AX440" s="500">
        <f t="shared" si="83"/>
        <v>0</v>
      </c>
      <c r="AY440" s="458"/>
      <c r="AZ440" s="459"/>
      <c r="BA440" s="459"/>
      <c r="BB440" s="459"/>
      <c r="BC440" s="453"/>
      <c r="BE440" s="460">
        <f t="shared" si="78"/>
        <v>-735.44066662644821</v>
      </c>
      <c r="BF440" s="453">
        <v>135.55933337355177</v>
      </c>
      <c r="BG440" s="488">
        <f t="shared" si="79"/>
        <v>-9.8429450109331924</v>
      </c>
      <c r="BH440" s="453">
        <v>135.55933337355177</v>
      </c>
      <c r="BI440" s="406">
        <f t="shared" si="80"/>
        <v>-6.8896560180140511</v>
      </c>
      <c r="BJ440" s="653"/>
      <c r="BK440" s="453"/>
      <c r="BL440" s="453">
        <v>135.55933337355177</v>
      </c>
      <c r="BM440" s="406">
        <f t="shared" si="81"/>
        <v>-9.8429450109331924</v>
      </c>
      <c r="BO440" s="453">
        <v>135.55933337355177</v>
      </c>
      <c r="BP440" s="406">
        <f t="shared" si="82"/>
        <v>-6.8896560180140511</v>
      </c>
      <c r="BR440" s="454"/>
    </row>
    <row r="441" spans="1:70" ht="11.25">
      <c r="A441" s="11">
        <v>872</v>
      </c>
      <c r="B441" s="69" t="s">
        <v>524</v>
      </c>
      <c r="C441" s="11">
        <v>1</v>
      </c>
      <c r="D441" s="492">
        <v>2075205</v>
      </c>
      <c r="E441" s="492">
        <v>0</v>
      </c>
      <c r="F441" s="492">
        <v>0</v>
      </c>
      <c r="G441" s="492">
        <v>0</v>
      </c>
      <c r="H441" s="492">
        <v>0</v>
      </c>
      <c r="I441" s="492">
        <v>0</v>
      </c>
      <c r="J441" s="492">
        <v>0</v>
      </c>
      <c r="K441" s="492">
        <v>0</v>
      </c>
      <c r="L441" s="492">
        <v>0</v>
      </c>
      <c r="M441" s="492">
        <v>0</v>
      </c>
      <c r="N441" s="492">
        <v>0</v>
      </c>
      <c r="O441" s="492">
        <v>0</v>
      </c>
      <c r="P441" s="492">
        <v>0</v>
      </c>
      <c r="Q441" s="492">
        <v>0</v>
      </c>
      <c r="R441" s="492">
        <v>0</v>
      </c>
      <c r="S441" s="492">
        <v>0</v>
      </c>
      <c r="T441" s="68" t="s">
        <v>760</v>
      </c>
      <c r="U441" s="68">
        <v>2075205</v>
      </c>
      <c r="V441" s="493">
        <v>5.3425725907944237</v>
      </c>
      <c r="W441" s="68"/>
      <c r="X441" s="668">
        <v>38734574.690387338</v>
      </c>
      <c r="Y441" s="547">
        <v>38842804</v>
      </c>
      <c r="Z441" s="68">
        <f t="shared" si="72"/>
        <v>108229.3096126616</v>
      </c>
      <c r="AA441" s="68">
        <f t="shared" si="73"/>
        <v>5782.2294305720934</v>
      </c>
      <c r="AB441" s="68"/>
      <c r="AC441" s="493">
        <f>+abvfnd25!AH441</f>
        <v>101.4078445917433</v>
      </c>
      <c r="AD441" s="493">
        <f t="shared" si="74"/>
        <v>100.26448484590568</v>
      </c>
      <c r="AE441" s="494">
        <f t="shared" si="75"/>
        <v>-1.1433597458376141</v>
      </c>
      <c r="AF441" s="657">
        <v>0</v>
      </c>
      <c r="AG441" s="547">
        <v>1</v>
      </c>
      <c r="AH441" s="493">
        <f t="shared" si="76"/>
        <v>100.26448484590568</v>
      </c>
      <c r="AI441" s="68"/>
      <c r="AJ441" s="68"/>
      <c r="AK441" s="458">
        <f>abvfnd25!AH441</f>
        <v>101.4078445917433</v>
      </c>
      <c r="AL441" s="455">
        <v>101.38191864881551</v>
      </c>
      <c r="AM441" s="458">
        <v>100.65023394836052</v>
      </c>
      <c r="AN441" s="458">
        <v>101.4078445917433</v>
      </c>
      <c r="AO441" s="456"/>
      <c r="AP441" s="493"/>
      <c r="AQ441" s="455"/>
      <c r="AR441" s="455"/>
      <c r="AS441" s="455"/>
      <c r="AT441" s="495">
        <f t="shared" si="77"/>
        <v>-1.1433597458376141</v>
      </c>
      <c r="AU441" s="455"/>
      <c r="AV441" s="498"/>
      <c r="AW441" s="499"/>
      <c r="AX441" s="500">
        <f t="shared" si="83"/>
        <v>0</v>
      </c>
      <c r="AY441" s="458"/>
      <c r="AZ441" s="459"/>
      <c r="BA441" s="459"/>
      <c r="BB441" s="459"/>
      <c r="BC441" s="453"/>
      <c r="BE441" s="460">
        <f t="shared" si="78"/>
        <v>-771.84111061626163</v>
      </c>
      <c r="BF441" s="453">
        <v>100.15888938373843</v>
      </c>
      <c r="BG441" s="488">
        <f t="shared" si="79"/>
        <v>-1.2489552080048725</v>
      </c>
      <c r="BH441" s="453">
        <v>100.15888938373843</v>
      </c>
      <c r="BI441" s="406">
        <f t="shared" si="80"/>
        <v>-0.10559546216725835</v>
      </c>
      <c r="BJ441" s="653"/>
      <c r="BK441" s="453"/>
      <c r="BL441" s="453">
        <v>100.15888938373843</v>
      </c>
      <c r="BM441" s="406">
        <f t="shared" si="81"/>
        <v>-1.2489552080048725</v>
      </c>
      <c r="BO441" s="453">
        <v>100.15888938373843</v>
      </c>
      <c r="BP441" s="406">
        <f t="shared" si="82"/>
        <v>-0.10559546216725835</v>
      </c>
      <c r="BR441" s="454"/>
    </row>
    <row r="442" spans="1:70" ht="11.25">
      <c r="A442" s="11">
        <v>873</v>
      </c>
      <c r="B442" s="69" t="s">
        <v>111</v>
      </c>
      <c r="C442" s="11">
        <v>1</v>
      </c>
      <c r="D442" s="492">
        <v>145774</v>
      </c>
      <c r="E442" s="492">
        <v>0</v>
      </c>
      <c r="F442" s="492">
        <v>0</v>
      </c>
      <c r="G442" s="492">
        <v>0</v>
      </c>
      <c r="H442" s="492">
        <v>0</v>
      </c>
      <c r="I442" s="492">
        <v>0</v>
      </c>
      <c r="J442" s="492">
        <v>0</v>
      </c>
      <c r="K442" s="492">
        <v>0</v>
      </c>
      <c r="L442" s="492">
        <v>0</v>
      </c>
      <c r="M442" s="492">
        <v>0</v>
      </c>
      <c r="N442" s="492">
        <v>0</v>
      </c>
      <c r="O442" s="492">
        <v>0</v>
      </c>
      <c r="P442" s="492">
        <v>0</v>
      </c>
      <c r="Q442" s="492">
        <v>0</v>
      </c>
      <c r="R442" s="492">
        <v>0</v>
      </c>
      <c r="S442" s="492">
        <v>0</v>
      </c>
      <c r="T442" s="68" t="s">
        <v>760</v>
      </c>
      <c r="U442" s="68">
        <v>145774</v>
      </c>
      <c r="V442" s="493">
        <v>0.94373837029912788</v>
      </c>
      <c r="W442" s="68"/>
      <c r="X442" s="668">
        <v>14594489.375639999</v>
      </c>
      <c r="Y442" s="547">
        <v>15446442</v>
      </c>
      <c r="Z442" s="68">
        <f t="shared" si="72"/>
        <v>851952.62436000071</v>
      </c>
      <c r="AA442" s="68">
        <f t="shared" si="73"/>
        <v>8040.2038128557215</v>
      </c>
      <c r="AB442" s="68"/>
      <c r="AC442" s="493">
        <f>+abvfnd25!AH442</f>
        <v>106.40469640683227</v>
      </c>
      <c r="AD442" s="493">
        <f t="shared" si="74"/>
        <v>105.78240456946537</v>
      </c>
      <c r="AE442" s="494">
        <f t="shared" si="75"/>
        <v>-0.62229183736690175</v>
      </c>
      <c r="AF442" s="657">
        <v>0</v>
      </c>
      <c r="AG442" s="547">
        <v>1</v>
      </c>
      <c r="AH442" s="493">
        <f t="shared" si="76"/>
        <v>105.78240456946537</v>
      </c>
      <c r="AI442" s="68"/>
      <c r="AJ442" s="68"/>
      <c r="AK442" s="458">
        <f>abvfnd25!AH442</f>
        <v>106.40469640683227</v>
      </c>
      <c r="AL442" s="455">
        <v>106.40469640683227</v>
      </c>
      <c r="AM442" s="458">
        <v>103.0795913881126</v>
      </c>
      <c r="AN442" s="458">
        <v>106.40469640683227</v>
      </c>
      <c r="AO442" s="456"/>
      <c r="AP442" s="493"/>
      <c r="AQ442" s="455"/>
      <c r="AR442" s="455"/>
      <c r="AS442" s="455"/>
      <c r="AT442" s="495">
        <f t="shared" si="77"/>
        <v>-0.62229183736690175</v>
      </c>
      <c r="AU442" s="455"/>
      <c r="AV442" s="498"/>
      <c r="AW442" s="499"/>
      <c r="AX442" s="500">
        <f t="shared" si="83"/>
        <v>0</v>
      </c>
      <c r="AY442" s="458"/>
      <c r="AZ442" s="459"/>
      <c r="BA442" s="459"/>
      <c r="BB442" s="459"/>
      <c r="BC442" s="453"/>
      <c r="BE442" s="460">
        <f t="shared" si="78"/>
        <v>-767.09998292368891</v>
      </c>
      <c r="BF442" s="453">
        <v>105.90001707631104</v>
      </c>
      <c r="BG442" s="488">
        <f t="shared" si="79"/>
        <v>-0.5046793305212276</v>
      </c>
      <c r="BH442" s="453">
        <v>105.90001707631104</v>
      </c>
      <c r="BI442" s="406">
        <f t="shared" si="80"/>
        <v>0.11761250684567415</v>
      </c>
      <c r="BJ442" s="653"/>
      <c r="BK442" s="453"/>
      <c r="BL442" s="453">
        <v>105.90001707631104</v>
      </c>
      <c r="BM442" s="406">
        <f t="shared" si="81"/>
        <v>-0.5046793305212276</v>
      </c>
      <c r="BO442" s="453">
        <v>105.90001707631104</v>
      </c>
      <c r="BP442" s="406">
        <f t="shared" si="82"/>
        <v>0.11761250684567415</v>
      </c>
      <c r="BR442" s="454"/>
    </row>
    <row r="443" spans="1:70" ht="11.25">
      <c r="A443" s="11">
        <v>876</v>
      </c>
      <c r="B443" s="69" t="s">
        <v>525</v>
      </c>
      <c r="C443" s="11">
        <v>1</v>
      </c>
      <c r="D443" s="492">
        <v>596640</v>
      </c>
      <c r="E443" s="492">
        <v>0</v>
      </c>
      <c r="F443" s="492">
        <v>29091</v>
      </c>
      <c r="G443" s="492">
        <v>0</v>
      </c>
      <c r="H443" s="492">
        <v>0</v>
      </c>
      <c r="I443" s="492">
        <v>0</v>
      </c>
      <c r="J443" s="492">
        <v>0</v>
      </c>
      <c r="K443" s="492">
        <v>0</v>
      </c>
      <c r="L443" s="492">
        <v>0</v>
      </c>
      <c r="M443" s="492">
        <v>0</v>
      </c>
      <c r="N443" s="492">
        <v>0</v>
      </c>
      <c r="O443" s="492">
        <v>0</v>
      </c>
      <c r="P443" s="492">
        <v>0</v>
      </c>
      <c r="Q443" s="492">
        <v>0</v>
      </c>
      <c r="R443" s="492">
        <v>0</v>
      </c>
      <c r="S443" s="492">
        <v>0</v>
      </c>
      <c r="T443" s="68" t="s">
        <v>760</v>
      </c>
      <c r="U443" s="68">
        <v>625731</v>
      </c>
      <c r="V443" s="493">
        <v>2.2008131242513067</v>
      </c>
      <c r="W443" s="68"/>
      <c r="X443" s="668">
        <v>26179600.699738208</v>
      </c>
      <c r="Y443" s="547">
        <v>28431809.729999997</v>
      </c>
      <c r="Z443" s="68">
        <f t="shared" si="72"/>
        <v>2252209.0302617885</v>
      </c>
      <c r="AA443" s="68">
        <f t="shared" si="73"/>
        <v>49566.911923574531</v>
      </c>
      <c r="AB443" s="68"/>
      <c r="AC443" s="493">
        <f>+abvfnd25!AH443</f>
        <v>101.98221958488678</v>
      </c>
      <c r="AD443" s="493">
        <f t="shared" si="74"/>
        <v>108.41358179447039</v>
      </c>
      <c r="AE443" s="494">
        <f t="shared" si="75"/>
        <v>6.4313622095836109</v>
      </c>
      <c r="AF443" s="657">
        <v>0</v>
      </c>
      <c r="AG443" s="547">
        <v>1</v>
      </c>
      <c r="AH443" s="493">
        <f t="shared" si="76"/>
        <v>108.41358179447039</v>
      </c>
      <c r="AI443" s="68"/>
      <c r="AJ443" s="68"/>
      <c r="AK443" s="458">
        <f>abvfnd25!AH443</f>
        <v>101.98221958488678</v>
      </c>
      <c r="AL443" s="455">
        <v>100.13229146744709</v>
      </c>
      <c r="AM443" s="458">
        <v>101.79080607691921</v>
      </c>
      <c r="AN443" s="458">
        <v>101.98221958488678</v>
      </c>
      <c r="AO443" s="456"/>
      <c r="AP443" s="493"/>
      <c r="AQ443" s="455"/>
      <c r="AR443" s="455"/>
      <c r="AS443" s="455"/>
      <c r="AT443" s="495">
        <f t="shared" si="77"/>
        <v>6.4313622095836109</v>
      </c>
      <c r="AU443" s="455"/>
      <c r="AV443" s="498"/>
      <c r="AW443" s="499"/>
      <c r="AX443" s="500">
        <f t="shared" si="83"/>
        <v>0</v>
      </c>
      <c r="AY443" s="458"/>
      <c r="AZ443" s="459"/>
      <c r="BA443" s="459"/>
      <c r="BB443" s="459"/>
      <c r="BC443" s="453"/>
      <c r="BE443" s="460">
        <f t="shared" si="78"/>
        <v>-775.93852184446098</v>
      </c>
      <c r="BF443" s="453">
        <v>100.06147815553899</v>
      </c>
      <c r="BG443" s="488">
        <f t="shared" si="79"/>
        <v>-1.9207414293477854</v>
      </c>
      <c r="BH443" s="453">
        <v>100.06147815553899</v>
      </c>
      <c r="BI443" s="406">
        <f t="shared" si="80"/>
        <v>-8.3521036389313963</v>
      </c>
      <c r="BJ443" s="653"/>
      <c r="BK443" s="453"/>
      <c r="BL443" s="453">
        <v>100.06147815553899</v>
      </c>
      <c r="BM443" s="406">
        <f t="shared" si="81"/>
        <v>-1.9207414293477854</v>
      </c>
      <c r="BO443" s="453">
        <v>100.06147815553899</v>
      </c>
      <c r="BP443" s="406">
        <f t="shared" si="82"/>
        <v>-8.3521036389313963</v>
      </c>
      <c r="BR443" s="454"/>
    </row>
    <row r="444" spans="1:70" ht="11.25">
      <c r="A444" s="11">
        <v>878</v>
      </c>
      <c r="B444" s="69" t="s">
        <v>526</v>
      </c>
      <c r="C444" s="11">
        <v>1</v>
      </c>
      <c r="D444" s="492">
        <v>588300</v>
      </c>
      <c r="E444" s="492">
        <v>0</v>
      </c>
      <c r="F444" s="492">
        <v>0</v>
      </c>
      <c r="G444" s="492">
        <v>0</v>
      </c>
      <c r="H444" s="492">
        <v>0</v>
      </c>
      <c r="I444" s="492">
        <v>0</v>
      </c>
      <c r="J444" s="492">
        <v>0</v>
      </c>
      <c r="K444" s="492">
        <v>0</v>
      </c>
      <c r="L444" s="492">
        <v>0</v>
      </c>
      <c r="M444" s="492">
        <v>0</v>
      </c>
      <c r="N444" s="492">
        <v>0</v>
      </c>
      <c r="O444" s="492">
        <v>0</v>
      </c>
      <c r="P444" s="492">
        <v>0</v>
      </c>
      <c r="Q444" s="492">
        <v>0</v>
      </c>
      <c r="R444" s="492">
        <v>0</v>
      </c>
      <c r="S444" s="492">
        <v>0</v>
      </c>
      <c r="T444" s="68" t="s">
        <v>760</v>
      </c>
      <c r="U444" s="68">
        <v>588300</v>
      </c>
      <c r="V444" s="493">
        <v>2.6534545109132619</v>
      </c>
      <c r="W444" s="68"/>
      <c r="X444" s="668">
        <v>21387428.700500004</v>
      </c>
      <c r="Y444" s="547">
        <v>22171098</v>
      </c>
      <c r="Z444" s="68">
        <f t="shared" si="72"/>
        <v>783669.29949999601</v>
      </c>
      <c r="AA444" s="68">
        <f t="shared" si="73"/>
        <v>20794.308378225003</v>
      </c>
      <c r="AB444" s="68"/>
      <c r="AC444" s="493">
        <f>+abvfnd25!AH444</f>
        <v>105.58417003516421</v>
      </c>
      <c r="AD444" s="493">
        <f t="shared" si="74"/>
        <v>103.5669317794333</v>
      </c>
      <c r="AE444" s="494">
        <f t="shared" si="75"/>
        <v>-2.0172382557309021</v>
      </c>
      <c r="AF444" s="657">
        <v>0</v>
      </c>
      <c r="AG444" s="547">
        <v>1</v>
      </c>
      <c r="AH444" s="493">
        <f t="shared" si="76"/>
        <v>103.5669317794333</v>
      </c>
      <c r="AI444" s="68"/>
      <c r="AJ444" s="68"/>
      <c r="AK444" s="458">
        <f>abvfnd25!AH444</f>
        <v>105.58417003516421</v>
      </c>
      <c r="AL444" s="455">
        <v>105.59425350436338</v>
      </c>
      <c r="AM444" s="458">
        <v>103.53485239155312</v>
      </c>
      <c r="AN444" s="458">
        <v>105.58417003516421</v>
      </c>
      <c r="AO444" s="456"/>
      <c r="AP444" s="493"/>
      <c r="AQ444" s="455"/>
      <c r="AR444" s="455"/>
      <c r="AS444" s="455"/>
      <c r="AT444" s="495">
        <f t="shared" si="77"/>
        <v>-2.0172382557309021</v>
      </c>
      <c r="AU444" s="455"/>
      <c r="AV444" s="498"/>
      <c r="AW444" s="499"/>
      <c r="AX444" s="500">
        <f t="shared" si="83"/>
        <v>0</v>
      </c>
      <c r="AY444" s="458"/>
      <c r="AZ444" s="459"/>
      <c r="BA444" s="459"/>
      <c r="BB444" s="459"/>
      <c r="BC444" s="453"/>
      <c r="BE444" s="460">
        <f t="shared" si="78"/>
        <v>-773.84339395621896</v>
      </c>
      <c r="BF444" s="453">
        <v>104.15660604378105</v>
      </c>
      <c r="BG444" s="488">
        <f t="shared" si="79"/>
        <v>-1.4275639913831526</v>
      </c>
      <c r="BH444" s="453">
        <v>104.15660604378105</v>
      </c>
      <c r="BI444" s="406">
        <f t="shared" si="80"/>
        <v>0.5896742643477495</v>
      </c>
      <c r="BJ444" s="653"/>
      <c r="BK444" s="453"/>
      <c r="BL444" s="453">
        <v>104.15660604378105</v>
      </c>
      <c r="BM444" s="406">
        <f t="shared" si="81"/>
        <v>-1.4275639913831526</v>
      </c>
      <c r="BO444" s="453">
        <v>104.15660604378105</v>
      </c>
      <c r="BP444" s="406">
        <f t="shared" si="82"/>
        <v>0.5896742643477495</v>
      </c>
      <c r="BR444" s="454"/>
    </row>
    <row r="445" spans="1:70" ht="11.25">
      <c r="A445" s="11">
        <v>879</v>
      </c>
      <c r="B445" s="69" t="s">
        <v>527</v>
      </c>
      <c r="C445" s="11">
        <v>1</v>
      </c>
      <c r="D445" s="492">
        <v>711152</v>
      </c>
      <c r="E445" s="492">
        <v>0</v>
      </c>
      <c r="F445" s="492">
        <v>0</v>
      </c>
      <c r="G445" s="492">
        <v>0</v>
      </c>
      <c r="H445" s="492">
        <v>0</v>
      </c>
      <c r="I445" s="492">
        <v>0</v>
      </c>
      <c r="J445" s="492">
        <v>0</v>
      </c>
      <c r="K445" s="492">
        <v>0</v>
      </c>
      <c r="L445" s="492">
        <v>0</v>
      </c>
      <c r="M445" s="492">
        <v>0</v>
      </c>
      <c r="N445" s="492">
        <v>0</v>
      </c>
      <c r="O445" s="492">
        <v>0</v>
      </c>
      <c r="P445" s="492">
        <v>0</v>
      </c>
      <c r="Q445" s="492">
        <v>0</v>
      </c>
      <c r="R445" s="492">
        <v>0</v>
      </c>
      <c r="S445" s="492">
        <v>0</v>
      </c>
      <c r="T445" s="68" t="s">
        <v>760</v>
      </c>
      <c r="U445" s="68">
        <v>711152</v>
      </c>
      <c r="V445" s="493">
        <v>3.62579681268164</v>
      </c>
      <c r="W445" s="68"/>
      <c r="X445" s="668">
        <v>19100969.820000004</v>
      </c>
      <c r="Y445" s="547">
        <v>19613674.917266857</v>
      </c>
      <c r="Z445" s="68">
        <f t="shared" si="72"/>
        <v>512705.09726685286</v>
      </c>
      <c r="AA445" s="68">
        <f t="shared" si="73"/>
        <v>18589.645075157852</v>
      </c>
      <c r="AB445" s="68"/>
      <c r="AC445" s="493">
        <f>+abvfnd25!AH445</f>
        <v>101.70099707499578</v>
      </c>
      <c r="AD445" s="493">
        <f t="shared" si="74"/>
        <v>102.58686054607722</v>
      </c>
      <c r="AE445" s="494">
        <f t="shared" si="75"/>
        <v>0.8858634710814357</v>
      </c>
      <c r="AF445" s="657">
        <v>0</v>
      </c>
      <c r="AG445" s="547">
        <v>1</v>
      </c>
      <c r="AH445" s="493">
        <f t="shared" si="76"/>
        <v>102.58686054607722</v>
      </c>
      <c r="AI445" s="68"/>
      <c r="AJ445" s="68"/>
      <c r="AK445" s="458">
        <f>abvfnd25!AH445</f>
        <v>101.70099707499578</v>
      </c>
      <c r="AL445" s="455">
        <v>101.71631145428306</v>
      </c>
      <c r="AM445" s="458">
        <v>101.09802351771442</v>
      </c>
      <c r="AN445" s="458">
        <v>101.70099707499578</v>
      </c>
      <c r="AO445" s="456"/>
      <c r="AP445" s="493"/>
      <c r="AQ445" s="455"/>
      <c r="AR445" s="455"/>
      <c r="AS445" s="455"/>
      <c r="AT445" s="495">
        <f t="shared" si="77"/>
        <v>0.8858634710814357</v>
      </c>
      <c r="AU445" s="455"/>
      <c r="AV445" s="498"/>
      <c r="AW445" s="499"/>
      <c r="AX445" s="500">
        <f t="shared" si="83"/>
        <v>0</v>
      </c>
      <c r="AY445" s="458"/>
      <c r="AZ445" s="459"/>
      <c r="BA445" s="459"/>
      <c r="BB445" s="459"/>
      <c r="BC445" s="453"/>
      <c r="BE445" s="460">
        <f t="shared" si="78"/>
        <v>-773.92681934840789</v>
      </c>
      <c r="BF445" s="453">
        <v>105.0731806515921</v>
      </c>
      <c r="BG445" s="488">
        <f t="shared" si="79"/>
        <v>3.3721835765963135</v>
      </c>
      <c r="BH445" s="453">
        <v>105.0731806515921</v>
      </c>
      <c r="BI445" s="406">
        <f t="shared" si="80"/>
        <v>2.4863201055148778</v>
      </c>
      <c r="BJ445" s="653"/>
      <c r="BK445" s="453"/>
      <c r="BL445" s="453">
        <v>105.0731806515921</v>
      </c>
      <c r="BM445" s="406">
        <f t="shared" si="81"/>
        <v>3.3721835765963135</v>
      </c>
      <c r="BO445" s="453">
        <v>105.0731806515921</v>
      </c>
      <c r="BP445" s="406">
        <f t="shared" si="82"/>
        <v>2.4863201055148778</v>
      </c>
      <c r="BR445" s="454"/>
    </row>
    <row r="446" spans="1:70" ht="11.25">
      <c r="A446" s="11">
        <v>885</v>
      </c>
      <c r="B446" s="69" t="s">
        <v>528</v>
      </c>
      <c r="C446" s="11">
        <v>1</v>
      </c>
      <c r="D446" s="492">
        <v>1325185</v>
      </c>
      <c r="E446" s="492">
        <v>6750</v>
      </c>
      <c r="F446" s="492">
        <v>0</v>
      </c>
      <c r="G446" s="492">
        <v>0</v>
      </c>
      <c r="H446" s="492">
        <v>0</v>
      </c>
      <c r="I446" s="492">
        <v>0</v>
      </c>
      <c r="J446" s="492">
        <v>0</v>
      </c>
      <c r="K446" s="492">
        <v>44000</v>
      </c>
      <c r="L446" s="492">
        <v>0</v>
      </c>
      <c r="M446" s="492">
        <v>0</v>
      </c>
      <c r="N446" s="492">
        <v>0</v>
      </c>
      <c r="O446" s="492">
        <v>0</v>
      </c>
      <c r="P446" s="492">
        <v>0</v>
      </c>
      <c r="Q446" s="492">
        <v>0</v>
      </c>
      <c r="R446" s="492">
        <v>0</v>
      </c>
      <c r="S446" s="492">
        <v>0</v>
      </c>
      <c r="T446" s="68" t="s">
        <v>760</v>
      </c>
      <c r="U446" s="68">
        <v>1375935</v>
      </c>
      <c r="V446" s="493">
        <v>4.6358860066683762</v>
      </c>
      <c r="W446" s="68"/>
      <c r="X446" s="668">
        <v>28238744.479999997</v>
      </c>
      <c r="Y446" s="547">
        <v>29680087</v>
      </c>
      <c r="Z446" s="68">
        <f t="shared" si="72"/>
        <v>1441342.5200000033</v>
      </c>
      <c r="AA446" s="68">
        <f t="shared" si="73"/>
        <v>66818.9961928415</v>
      </c>
      <c r="AB446" s="68"/>
      <c r="AC446" s="493">
        <f>+abvfnd25!AH446</f>
        <v>105.14759365727517</v>
      </c>
      <c r="AD446" s="493">
        <f t="shared" si="74"/>
        <v>104.86750933555371</v>
      </c>
      <c r="AE446" s="494">
        <f t="shared" si="75"/>
        <v>-0.28008432172146058</v>
      </c>
      <c r="AF446" s="657">
        <v>0</v>
      </c>
      <c r="AG446" s="547">
        <v>1</v>
      </c>
      <c r="AH446" s="493">
        <f t="shared" si="76"/>
        <v>104.86750933555371</v>
      </c>
      <c r="AI446" s="68"/>
      <c r="AJ446" s="68"/>
      <c r="AK446" s="458">
        <f>abvfnd25!AH446</f>
        <v>105.14759365727517</v>
      </c>
      <c r="AL446" s="455">
        <v>105.20013481078641</v>
      </c>
      <c r="AM446" s="458">
        <v>104.43697404507226</v>
      </c>
      <c r="AN446" s="458">
        <v>105.14759365727517</v>
      </c>
      <c r="AO446" s="456"/>
      <c r="AP446" s="493"/>
      <c r="AQ446" s="455"/>
      <c r="AR446" s="455"/>
      <c r="AS446" s="455"/>
      <c r="AT446" s="495">
        <f t="shared" si="77"/>
        <v>-0.28008432172146058</v>
      </c>
      <c r="AU446" s="455"/>
      <c r="AV446" s="498"/>
      <c r="AW446" s="499"/>
      <c r="AX446" s="500">
        <f t="shared" si="83"/>
        <v>0</v>
      </c>
      <c r="AY446" s="458"/>
      <c r="AZ446" s="459"/>
      <c r="BA446" s="459"/>
      <c r="BB446" s="459"/>
      <c r="BC446" s="453"/>
      <c r="BE446" s="460">
        <f t="shared" si="78"/>
        <v>-779.99067468575925</v>
      </c>
      <c r="BF446" s="453">
        <v>105.00932531424077</v>
      </c>
      <c r="BG446" s="488">
        <f t="shared" si="79"/>
        <v>-0.13826834303439739</v>
      </c>
      <c r="BH446" s="453">
        <v>105.00932531424077</v>
      </c>
      <c r="BI446" s="406">
        <f t="shared" si="80"/>
        <v>0.14181597868706319</v>
      </c>
      <c r="BJ446" s="653"/>
      <c r="BK446" s="453"/>
      <c r="BL446" s="453">
        <v>105.00932531424077</v>
      </c>
      <c r="BM446" s="406">
        <f t="shared" si="81"/>
        <v>-0.13826834303439739</v>
      </c>
      <c r="BO446" s="453">
        <v>105.00932531424077</v>
      </c>
      <c r="BP446" s="406">
        <f t="shared" si="82"/>
        <v>0.14181597868706319</v>
      </c>
      <c r="BR446" s="454"/>
    </row>
    <row r="447" spans="1:70" ht="11.25">
      <c r="A447" s="11">
        <v>910</v>
      </c>
      <c r="B447" s="69" t="s">
        <v>529</v>
      </c>
      <c r="C447" s="11">
        <v>1</v>
      </c>
      <c r="D447" s="492">
        <v>0</v>
      </c>
      <c r="E447" s="492">
        <v>0</v>
      </c>
      <c r="F447" s="492">
        <v>0</v>
      </c>
      <c r="G447" s="492">
        <v>0</v>
      </c>
      <c r="H447" s="492">
        <v>0</v>
      </c>
      <c r="I447" s="492">
        <v>0</v>
      </c>
      <c r="J447" s="492">
        <v>0</v>
      </c>
      <c r="K447" s="492">
        <v>0</v>
      </c>
      <c r="L447" s="492">
        <v>750000</v>
      </c>
      <c r="M447" s="492">
        <v>0</v>
      </c>
      <c r="N447" s="492">
        <v>0</v>
      </c>
      <c r="O447" s="492">
        <v>0</v>
      </c>
      <c r="P447" s="492">
        <v>0</v>
      </c>
      <c r="Q447" s="492">
        <v>0</v>
      </c>
      <c r="R447" s="492">
        <v>0</v>
      </c>
      <c r="S447" s="492">
        <v>0</v>
      </c>
      <c r="T447" s="68" t="s">
        <v>760</v>
      </c>
      <c r="U447" s="68">
        <v>750000</v>
      </c>
      <c r="V447" s="493">
        <v>5.9161719050151174</v>
      </c>
      <c r="W447" s="68"/>
      <c r="X447" s="668">
        <v>11148673.800222971</v>
      </c>
      <c r="Y447" s="547">
        <v>12677116.419896921</v>
      </c>
      <c r="Z447" s="68">
        <f t="shared" si="72"/>
        <v>1528442.6196739506</v>
      </c>
      <c r="AA447" s="68">
        <f t="shared" si="73"/>
        <v>90425.292849427336</v>
      </c>
      <c r="AB447" s="68"/>
      <c r="AC447" s="493">
        <f>+abvfnd25!AH447</f>
        <v>113.45894882284877</v>
      </c>
      <c r="AD447" s="493">
        <f t="shared" si="74"/>
        <v>112.89855055940163</v>
      </c>
      <c r="AE447" s="494">
        <f t="shared" si="75"/>
        <v>-0.56039826344714072</v>
      </c>
      <c r="AF447" s="657">
        <v>0</v>
      </c>
      <c r="AG447" s="547">
        <v>1</v>
      </c>
      <c r="AH447" s="493">
        <f t="shared" si="76"/>
        <v>112.89855055940163</v>
      </c>
      <c r="AI447" s="68"/>
      <c r="AJ447" s="68"/>
      <c r="AK447" s="458">
        <f>abvfnd25!AH447</f>
        <v>113.45894882284877</v>
      </c>
      <c r="AL447" s="455">
        <v>113.45894882284877</v>
      </c>
      <c r="AM447" s="458">
        <v>111.2686099919374</v>
      </c>
      <c r="AN447" s="458">
        <v>113.45894882284877</v>
      </c>
      <c r="AO447" s="456"/>
      <c r="AP447" s="493"/>
      <c r="AQ447" s="455"/>
      <c r="AR447" s="455"/>
      <c r="AS447" s="455"/>
      <c r="AT447" s="495">
        <f t="shared" si="77"/>
        <v>-0.56039826344714072</v>
      </c>
      <c r="AU447" s="455"/>
      <c r="AV447" s="498"/>
      <c r="AW447" s="499"/>
      <c r="AX447" s="500">
        <f t="shared" si="83"/>
        <v>0</v>
      </c>
      <c r="AY447" s="458"/>
      <c r="AZ447" s="459"/>
      <c r="BA447" s="459"/>
      <c r="BB447" s="459"/>
      <c r="BC447" s="453"/>
      <c r="BE447" s="460">
        <f t="shared" si="78"/>
        <v>-791.29662954870173</v>
      </c>
      <c r="BF447" s="453">
        <v>118.70337045129833</v>
      </c>
      <c r="BG447" s="488">
        <f t="shared" si="79"/>
        <v>5.2444216284495582</v>
      </c>
      <c r="BH447" s="453">
        <v>118.70337045129833</v>
      </c>
      <c r="BI447" s="406">
        <f t="shared" si="80"/>
        <v>5.8048198918966989</v>
      </c>
      <c r="BJ447" s="653"/>
      <c r="BK447" s="453"/>
      <c r="BL447" s="453">
        <v>118.70337045129833</v>
      </c>
      <c r="BM447" s="406">
        <f t="shared" si="81"/>
        <v>5.2444216284495582</v>
      </c>
      <c r="BO447" s="453">
        <v>118.70337045129833</v>
      </c>
      <c r="BP447" s="406">
        <f t="shared" si="82"/>
        <v>5.8048198918966989</v>
      </c>
      <c r="BR447" s="454"/>
    </row>
    <row r="448" spans="1:70" s="406" customFormat="1" ht="11.25">
      <c r="A448" s="11">
        <v>915</v>
      </c>
      <c r="B448" s="69" t="s">
        <v>530</v>
      </c>
      <c r="C448" s="11">
        <v>1</v>
      </c>
      <c r="D448" s="492">
        <v>638750.68999999994</v>
      </c>
      <c r="E448" s="492">
        <v>0</v>
      </c>
      <c r="F448" s="492">
        <v>0</v>
      </c>
      <c r="G448" s="492">
        <v>0</v>
      </c>
      <c r="H448" s="492">
        <v>0</v>
      </c>
      <c r="I448" s="492">
        <v>0</v>
      </c>
      <c r="J448" s="492">
        <v>0</v>
      </c>
      <c r="K448" s="492">
        <v>0</v>
      </c>
      <c r="L448" s="492">
        <v>0</v>
      </c>
      <c r="M448" s="492">
        <v>0</v>
      </c>
      <c r="N448" s="492">
        <v>0</v>
      </c>
      <c r="O448" s="492">
        <v>0</v>
      </c>
      <c r="P448" s="492">
        <v>0</v>
      </c>
      <c r="Q448" s="492">
        <v>0</v>
      </c>
      <c r="R448" s="492">
        <v>0</v>
      </c>
      <c r="S448" s="492">
        <v>0</v>
      </c>
      <c r="T448" s="68" t="s">
        <v>760</v>
      </c>
      <c r="U448" s="68">
        <v>638750.68999999994</v>
      </c>
      <c r="V448" s="493">
        <v>9.0096998316554036</v>
      </c>
      <c r="W448" s="68"/>
      <c r="X448" s="668">
        <v>5991943.7559198383</v>
      </c>
      <c r="Y448" s="547">
        <v>7089589.0199999996</v>
      </c>
      <c r="Z448" s="68">
        <f t="shared" si="72"/>
        <v>1097645.2640801612</v>
      </c>
      <c r="AA448" s="68">
        <f t="shared" si="73"/>
        <v>98894.543510003787</v>
      </c>
      <c r="AB448" s="68"/>
      <c r="AC448" s="493">
        <f>+abvfnd25!AH448</f>
        <v>118.4727736187121</v>
      </c>
      <c r="AD448" s="493">
        <f t="shared" si="74"/>
        <v>116.66822589219777</v>
      </c>
      <c r="AE448" s="494">
        <f t="shared" si="75"/>
        <v>-1.804547726514329</v>
      </c>
      <c r="AF448" s="657">
        <v>0</v>
      </c>
      <c r="AG448" s="547">
        <v>1</v>
      </c>
      <c r="AH448" s="493">
        <f t="shared" si="76"/>
        <v>116.66822589219777</v>
      </c>
      <c r="AI448" s="68"/>
      <c r="AJ448" s="68"/>
      <c r="AK448" s="458">
        <f>abvfnd25!AH448</f>
        <v>118.4727736187121</v>
      </c>
      <c r="AL448" s="455">
        <v>118.4727736187121</v>
      </c>
      <c r="AM448" s="458">
        <v>111.40665048575077</v>
      </c>
      <c r="AN448" s="458">
        <v>118.4727736187121</v>
      </c>
      <c r="AO448" s="456"/>
      <c r="AP448" s="493"/>
      <c r="AQ448" s="455"/>
      <c r="AR448" s="455"/>
      <c r="AS448" s="455"/>
      <c r="AT448" s="495">
        <f t="shared" si="77"/>
        <v>-1.804547726514329</v>
      </c>
      <c r="AU448" s="455"/>
      <c r="AV448" s="498"/>
      <c r="AW448" s="499"/>
      <c r="AX448" s="500">
        <f t="shared" si="83"/>
        <v>0</v>
      </c>
      <c r="AY448" s="458"/>
      <c r="AZ448" s="459"/>
      <c r="BA448" s="459"/>
      <c r="BB448" s="459"/>
      <c r="BC448" s="453"/>
      <c r="BE448" s="460">
        <f t="shared" si="78"/>
        <v>-799.61370890775675</v>
      </c>
      <c r="BF448" s="453">
        <v>115.38629109224328</v>
      </c>
      <c r="BG448" s="488">
        <f t="shared" si="79"/>
        <v>-3.0864825264688136</v>
      </c>
      <c r="BH448" s="453">
        <v>115.38629109224328</v>
      </c>
      <c r="BI448" s="406">
        <f t="shared" si="80"/>
        <v>-1.2819347999544846</v>
      </c>
      <c r="BJ448" s="653"/>
      <c r="BK448" s="453"/>
      <c r="BL448" s="453">
        <v>115.38629109224328</v>
      </c>
      <c r="BM448" s="406">
        <f t="shared" si="81"/>
        <v>-3.0864825264688136</v>
      </c>
      <c r="BO448" s="453">
        <v>115.38629109224328</v>
      </c>
      <c r="BP448" s="406">
        <f t="shared" si="82"/>
        <v>-1.2819347999544846</v>
      </c>
      <c r="BR448" s="454"/>
    </row>
    <row r="449" spans="1:83" s="406" customFormat="1" ht="11.25">
      <c r="A449" s="403"/>
      <c r="B449" s="404"/>
      <c r="C449" s="403"/>
      <c r="D449" s="516"/>
      <c r="E449" s="514"/>
      <c r="F449" s="514"/>
      <c r="G449" s="514"/>
      <c r="H449" s="514"/>
      <c r="I449" s="514"/>
      <c r="J449" s="514"/>
      <c r="K449" s="517"/>
      <c r="L449" s="514"/>
      <c r="M449" s="514"/>
      <c r="N449" s="514"/>
      <c r="O449" s="514"/>
      <c r="P449" s="514"/>
      <c r="Q449" s="514"/>
      <c r="R449" s="514"/>
      <c r="S449" s="514"/>
      <c r="U449" s="514"/>
      <c r="V449" s="453"/>
      <c r="X449" s="669"/>
      <c r="Y449" s="514"/>
      <c r="AC449" s="453"/>
      <c r="AD449" s="453"/>
      <c r="AE449" s="454"/>
      <c r="AF449" s="657"/>
      <c r="AG449" s="514"/>
      <c r="AH449" s="453"/>
      <c r="AK449" s="455"/>
      <c r="AL449" s="455"/>
      <c r="AM449" s="455"/>
      <c r="AN449" s="455"/>
      <c r="AO449" s="526"/>
      <c r="AP449" s="455"/>
      <c r="AQ449" s="455"/>
      <c r="AR449" s="455"/>
      <c r="AS449" s="455"/>
      <c r="AT449" s="461"/>
      <c r="AU449" s="455"/>
      <c r="AV449" s="457" t="str">
        <f>IF(C449=1,IFERROR((X449-#REF!)/#REF!*100,""),"")</f>
        <v/>
      </c>
      <c r="AW449" s="455" t="str">
        <f>IF(C449=1,IFERROR((Y449-#REF!)/#REF!*100,""),"")</f>
        <v/>
      </c>
      <c r="AX449" s="462" t="str">
        <f t="shared" si="83"/>
        <v/>
      </c>
      <c r="AY449" s="458"/>
      <c r="AZ449" s="463"/>
      <c r="BA449" s="463"/>
      <c r="BB449" s="463"/>
      <c r="BC449" s="453"/>
      <c r="BE449" s="460"/>
      <c r="BH449" s="453"/>
      <c r="BJ449" s="653"/>
      <c r="BK449" s="453"/>
      <c r="BL449" s="453"/>
      <c r="BO449" s="453"/>
    </row>
    <row r="450" spans="1:83" s="406" customFormat="1" ht="12">
      <c r="A450" s="464">
        <v>999</v>
      </c>
      <c r="B450" s="465" t="s">
        <v>765</v>
      </c>
      <c r="C450" s="466"/>
      <c r="D450" s="538">
        <f t="shared" ref="D450:S450" si="84">SUM(D10:D448)</f>
        <v>164174344.82739392</v>
      </c>
      <c r="E450" s="554">
        <f t="shared" si="84"/>
        <v>55199248.062451765</v>
      </c>
      <c r="F450" s="554">
        <f t="shared" si="84"/>
        <v>6518109.5999999996</v>
      </c>
      <c r="G450" s="554">
        <f t="shared" si="84"/>
        <v>9535809.0334268007</v>
      </c>
      <c r="H450" s="554">
        <f t="shared" si="84"/>
        <v>7835211</v>
      </c>
      <c r="I450" s="554">
        <f t="shared" si="84"/>
        <v>24900083.635339402</v>
      </c>
      <c r="J450" s="554">
        <f t="shared" si="84"/>
        <v>372679433.66322803</v>
      </c>
      <c r="K450" s="555">
        <f t="shared" si="84"/>
        <v>193694297.58673677</v>
      </c>
      <c r="L450" s="554">
        <f t="shared" si="84"/>
        <v>380674064.78494853</v>
      </c>
      <c r="M450" s="554">
        <f t="shared" si="84"/>
        <v>3195192</v>
      </c>
      <c r="N450" s="554">
        <f t="shared" si="84"/>
        <v>18713677.73</v>
      </c>
      <c r="O450" s="554">
        <f t="shared" si="84"/>
        <v>59130907.031285666</v>
      </c>
      <c r="P450" s="554">
        <f t="shared" si="84"/>
        <v>0</v>
      </c>
      <c r="Q450" s="554">
        <f t="shared" si="84"/>
        <v>0</v>
      </c>
      <c r="R450" s="554">
        <f t="shared" si="84"/>
        <v>1091924</v>
      </c>
      <c r="S450" s="554">
        <f t="shared" si="84"/>
        <v>150000</v>
      </c>
      <c r="T450" s="468"/>
      <c r="U450" s="538">
        <f>SUM(U10:U448)</f>
        <v>1297492302.9548113</v>
      </c>
      <c r="V450" s="467" t="s">
        <v>574</v>
      </c>
      <c r="W450" s="403"/>
      <c r="X450" s="670">
        <f>SUM(X10:X448)</f>
        <v>15314834159.408045</v>
      </c>
      <c r="Y450" s="542">
        <f>SUM(Y10:Y448)</f>
        <v>19854618037.89172</v>
      </c>
      <c r="Z450" s="469">
        <f>SUM(Z10:Z448)</f>
        <v>4547765248.599453</v>
      </c>
      <c r="AA450" s="470">
        <f>SUM(AA10:AA448)</f>
        <v>284559433.0790025</v>
      </c>
      <c r="AB450" s="403"/>
      <c r="AC450" s="471" t="s">
        <v>574</v>
      </c>
      <c r="AD450" s="545" t="s">
        <v>574</v>
      </c>
      <c r="AE450" s="472" t="s">
        <v>574</v>
      </c>
      <c r="AF450" s="518">
        <f>SUM(AF10:AF448)</f>
        <v>46375</v>
      </c>
      <c r="AG450" s="545">
        <f>COUNTIF(AG10:AG448,"=0")</f>
        <v>54</v>
      </c>
      <c r="AH450" s="473">
        <f t="shared" ref="AH450" si="85">SUM(AH10:AH448)/COUNTIF(AH10:AH448,"&gt;0")</f>
        <v>147.93964962032797</v>
      </c>
      <c r="AI450" s="474"/>
      <c r="AJ450" s="474"/>
      <c r="AK450" s="559">
        <f t="shared" ref="AK450:AN450" si="86">SUM(AK10:AK448)/COUNTIF(AK10:AK448,"&gt;0")</f>
        <v>145.84298359707151</v>
      </c>
      <c r="AL450" s="475">
        <f t="shared" si="86"/>
        <v>145.84434977368105</v>
      </c>
      <c r="AM450" s="475">
        <f t="shared" si="86"/>
        <v>145.81854970581927</v>
      </c>
      <c r="AN450" s="475">
        <f t="shared" si="86"/>
        <v>145.84298359707151</v>
      </c>
      <c r="AO450" s="558"/>
      <c r="AP450" s="475"/>
      <c r="AQ450" s="475"/>
      <c r="AR450" s="475"/>
      <c r="AS450" s="475"/>
      <c r="AT450" s="476">
        <f>SUM(AT10:AT448)/COUNTIF(AT10:AT448,"&lt;&gt;0")</f>
        <v>2.5050054734789087</v>
      </c>
      <c r="AU450" s="475"/>
      <c r="AV450" s="477" t="s">
        <v>574</v>
      </c>
      <c r="AW450" s="478" t="s">
        <v>574</v>
      </c>
      <c r="AX450" s="479" t="e">
        <f>SUM(AX10:AX448)/COUNTIF(AX10:AX448,"&lt;&gt;0")</f>
        <v>#DIV/0!</v>
      </c>
      <c r="AY450" s="475"/>
      <c r="AZ450" s="475" t="s">
        <v>608</v>
      </c>
      <c r="BA450" s="475"/>
      <c r="BB450" s="475"/>
      <c r="BC450" s="480"/>
      <c r="BE450" s="480"/>
      <c r="BH450" s="474">
        <v>142.65428866270284</v>
      </c>
      <c r="BJ450" s="654"/>
      <c r="BK450" s="474"/>
      <c r="BL450" s="474">
        <v>142.65428866270284</v>
      </c>
      <c r="BO450" s="474">
        <v>142.65428866270284</v>
      </c>
    </row>
    <row r="451" spans="1:83" ht="11.25" customHeight="1">
      <c r="B451" s="403"/>
      <c r="X451" s="669"/>
      <c r="Y451" s="514"/>
      <c r="Z451" s="406"/>
      <c r="AA451" s="406"/>
      <c r="AB451" s="406"/>
      <c r="AC451" s="406"/>
      <c r="AD451" s="514"/>
      <c r="AE451" s="406"/>
      <c r="AF451" s="514"/>
      <c r="AG451" s="514"/>
      <c r="AH451" s="406"/>
      <c r="AI451" s="406"/>
      <c r="AJ451" s="406"/>
      <c r="AK451" s="406"/>
      <c r="AL451" s="406"/>
      <c r="AM451" s="406"/>
      <c r="AN451" s="406"/>
      <c r="AO451" s="514"/>
      <c r="AP451" s="406"/>
      <c r="AQ451" s="406"/>
      <c r="AR451" s="406"/>
      <c r="AS451" s="406"/>
      <c r="AT451" s="406"/>
      <c r="AU451" s="406"/>
      <c r="AV451" s="406"/>
      <c r="AW451" s="406"/>
      <c r="AX451" s="406"/>
      <c r="AY451" s="406"/>
      <c r="AZ451" s="406"/>
      <c r="BA451" s="406"/>
      <c r="BB451" s="406"/>
      <c r="BC451" s="406"/>
      <c r="BJ451" s="655"/>
      <c r="CC451" s="406"/>
      <c r="CD451" s="406"/>
      <c r="CE451" s="406"/>
    </row>
    <row r="452" spans="1:83" ht="11.25" customHeight="1">
      <c r="B452" s="481" t="s">
        <v>766</v>
      </c>
      <c r="D452" s="514">
        <v>161386487</v>
      </c>
      <c r="E452" s="514">
        <v>47506179</v>
      </c>
      <c r="F452" s="514">
        <v>6695165</v>
      </c>
      <c r="G452" s="514">
        <v>9072726</v>
      </c>
      <c r="H452" s="514">
        <v>7405728</v>
      </c>
      <c r="I452" s="514">
        <v>26575629</v>
      </c>
      <c r="J452" s="514">
        <v>394327988</v>
      </c>
      <c r="K452" s="514">
        <v>204917970</v>
      </c>
      <c r="L452" s="514">
        <v>385328526</v>
      </c>
      <c r="M452" s="514">
        <v>4332296</v>
      </c>
      <c r="N452" s="514">
        <v>17227826</v>
      </c>
      <c r="O452" s="514">
        <v>60665983</v>
      </c>
      <c r="P452" s="514">
        <v>0</v>
      </c>
      <c r="Q452" s="514">
        <v>0</v>
      </c>
      <c r="R452" s="514">
        <v>0</v>
      </c>
      <c r="S452" s="514">
        <v>0</v>
      </c>
      <c r="T452" s="406"/>
      <c r="U452" s="514">
        <v>1310760847</v>
      </c>
      <c r="V452" s="406"/>
      <c r="X452" s="669"/>
      <c r="Y452" s="514"/>
      <c r="Z452" s="406"/>
      <c r="AA452" s="406"/>
      <c r="AF452" s="519"/>
      <c r="AH452" s="474"/>
      <c r="AI452" s="474"/>
      <c r="AJ452" s="474"/>
      <c r="AK452" s="474"/>
      <c r="AL452" s="474"/>
      <c r="AM452" s="474"/>
      <c r="AN452" s="474"/>
      <c r="AO452" s="527"/>
      <c r="AP452" s="406"/>
      <c r="AQ452" s="474"/>
      <c r="AR452" s="474"/>
      <c r="AS452" s="474"/>
      <c r="AT452" s="497"/>
      <c r="AU452" s="474"/>
      <c r="AV452" s="406"/>
      <c r="AW452" s="406"/>
      <c r="AX452" s="406"/>
      <c r="AY452" s="406"/>
      <c r="AZ452" s="406"/>
      <c r="BA452" s="406"/>
      <c r="BB452" s="406"/>
      <c r="BC452" s="406"/>
      <c r="BE452" s="406"/>
      <c r="BL452" s="474"/>
      <c r="BO452" s="474"/>
    </row>
    <row r="453" spans="1:83" ht="11.25" customHeight="1">
      <c r="B453" s="481"/>
      <c r="D453" s="514"/>
      <c r="E453" s="514"/>
      <c r="F453" s="514"/>
      <c r="G453" s="514"/>
      <c r="H453" s="514"/>
      <c r="I453" s="514"/>
      <c r="J453" s="514"/>
      <c r="K453" s="514"/>
      <c r="L453" s="514"/>
      <c r="M453" s="514"/>
      <c r="N453" s="514"/>
      <c r="O453" s="514"/>
      <c r="P453" s="514"/>
      <c r="Q453" s="514"/>
      <c r="R453" s="514"/>
      <c r="S453" s="514"/>
      <c r="T453" s="406"/>
      <c r="U453" s="514"/>
      <c r="V453" s="406"/>
      <c r="X453" s="669"/>
      <c r="Y453" s="514"/>
      <c r="Z453" s="406"/>
      <c r="AA453" s="406"/>
      <c r="AB453" s="406"/>
      <c r="AC453" s="406"/>
      <c r="AD453" s="514"/>
      <c r="AE453" s="406"/>
      <c r="AF453" s="514"/>
      <c r="AG453" s="514"/>
      <c r="AH453" s="406"/>
      <c r="AI453" s="406"/>
      <c r="AJ453" s="406"/>
      <c r="AK453" s="406"/>
      <c r="AL453" s="406"/>
      <c r="AM453" s="406"/>
      <c r="AN453" s="406"/>
      <c r="AO453" s="514"/>
      <c r="AP453" s="406"/>
      <c r="AQ453" s="406"/>
      <c r="AR453" s="406"/>
      <c r="AS453" s="406"/>
      <c r="AT453" s="406"/>
      <c r="AU453" s="406"/>
      <c r="AV453" s="406"/>
      <c r="AW453" s="406"/>
      <c r="AX453" s="406"/>
      <c r="AY453" s="406"/>
      <c r="AZ453" s="406"/>
      <c r="BA453" s="406"/>
      <c r="BB453" s="406"/>
      <c r="BC453" s="406"/>
      <c r="BE453" s="406"/>
    </row>
    <row r="454" spans="1:83" ht="11.25" customHeight="1">
      <c r="B454" s="481" t="s">
        <v>767</v>
      </c>
      <c r="D454" s="560">
        <f>D450-D452</f>
        <v>2787857.8273939192</v>
      </c>
      <c r="E454" s="560">
        <f t="shared" ref="E454:U454" si="87">E450-E452</f>
        <v>7693069.0624517649</v>
      </c>
      <c r="F454" s="560">
        <f t="shared" si="87"/>
        <v>-177055.40000000037</v>
      </c>
      <c r="G454" s="560">
        <f t="shared" si="87"/>
        <v>463083.03342680074</v>
      </c>
      <c r="H454" s="560">
        <f t="shared" si="87"/>
        <v>429483</v>
      </c>
      <c r="I454" s="560">
        <f t="shared" si="87"/>
        <v>-1675545.3646605983</v>
      </c>
      <c r="J454" s="560">
        <f t="shared" si="87"/>
        <v>-21648554.336771965</v>
      </c>
      <c r="K454" s="560">
        <f t="shared" si="87"/>
        <v>-11223672.413263232</v>
      </c>
      <c r="L454" s="560">
        <f t="shared" si="87"/>
        <v>-4654461.2150514722</v>
      </c>
      <c r="M454" s="560">
        <f t="shared" si="87"/>
        <v>-1137104</v>
      </c>
      <c r="N454" s="560">
        <f t="shared" si="87"/>
        <v>1485851.7300000004</v>
      </c>
      <c r="O454" s="560">
        <f t="shared" si="87"/>
        <v>-1535075.9687143341</v>
      </c>
      <c r="P454" s="560">
        <f t="shared" si="87"/>
        <v>0</v>
      </c>
      <c r="Q454" s="560">
        <f t="shared" si="87"/>
        <v>0</v>
      </c>
      <c r="R454" s="560">
        <f t="shared" si="87"/>
        <v>1091924</v>
      </c>
      <c r="S454" s="560">
        <f t="shared" si="87"/>
        <v>150000</v>
      </c>
      <c r="T454" s="560">
        <f t="shared" si="87"/>
        <v>0</v>
      </c>
      <c r="U454" s="560">
        <f t="shared" si="87"/>
        <v>-13268544.045188665</v>
      </c>
      <c r="V454" s="561"/>
      <c r="W454" s="561"/>
      <c r="X454" s="669"/>
      <c r="Y454" s="560"/>
      <c r="Z454" s="561"/>
      <c r="AA454" s="561"/>
      <c r="AB454" s="561"/>
      <c r="AC454" s="561"/>
      <c r="AD454" s="560"/>
      <c r="AE454" s="561"/>
      <c r="AF454" s="560"/>
      <c r="AG454" s="560"/>
      <c r="AH454" s="561"/>
      <c r="AI454" s="561"/>
      <c r="AJ454" s="561"/>
      <c r="AK454" s="562"/>
      <c r="AL454" s="561"/>
      <c r="AM454" s="561"/>
      <c r="AN454" s="561"/>
      <c r="AO454" s="560"/>
      <c r="AP454" s="561"/>
      <c r="AQ454" s="561"/>
      <c r="AR454" s="561"/>
      <c r="AS454" s="561"/>
      <c r="AT454" s="561"/>
      <c r="AU454" s="561"/>
      <c r="AV454" s="406"/>
      <c r="AW454" s="406"/>
      <c r="AX454" s="406"/>
      <c r="AY454" s="406"/>
      <c r="AZ454" s="406"/>
      <c r="BA454" s="406"/>
      <c r="BB454" s="406"/>
      <c r="BC454" s="406"/>
      <c r="BE454" s="406"/>
    </row>
    <row r="455" spans="1:83" ht="11.25" customHeight="1">
      <c r="D455" s="514"/>
      <c r="E455" s="514"/>
      <c r="F455" s="514"/>
      <c r="G455" s="514"/>
      <c r="H455" s="514"/>
      <c r="I455" s="514"/>
      <c r="J455" s="514"/>
      <c r="K455" s="514"/>
      <c r="L455" s="514"/>
      <c r="M455" s="514"/>
      <c r="N455" s="514"/>
      <c r="O455" s="514"/>
      <c r="P455" s="514"/>
      <c r="Q455" s="514"/>
      <c r="R455" s="514"/>
      <c r="S455" s="514"/>
      <c r="BE455" s="406"/>
      <c r="BH455" s="403"/>
      <c r="BK455" s="403"/>
      <c r="BL455" s="403"/>
      <c r="BO455" s="403"/>
    </row>
    <row r="456" spans="1:83" ht="11.25" customHeight="1">
      <c r="B456" s="403"/>
      <c r="D456" s="682">
        <f>D454/D452</f>
        <v>1.7274419185999874E-2</v>
      </c>
      <c r="E456" s="682">
        <f t="shared" ref="E456:U456" si="88">E454/E452</f>
        <v>0.16193828306948796</v>
      </c>
      <c r="F456" s="682">
        <f t="shared" si="88"/>
        <v>-2.6445263111514111E-2</v>
      </c>
      <c r="G456" s="682">
        <f t="shared" si="88"/>
        <v>5.1041223269257856E-2</v>
      </c>
      <c r="H456" s="682">
        <f t="shared" si="88"/>
        <v>5.799335325304953E-2</v>
      </c>
      <c r="I456" s="682">
        <f t="shared" si="88"/>
        <v>-6.3048192186179242E-2</v>
      </c>
      <c r="J456" s="682">
        <f t="shared" si="88"/>
        <v>-5.489986761165927E-2</v>
      </c>
      <c r="K456" s="682">
        <f t="shared" si="88"/>
        <v>-5.4771538158723862E-2</v>
      </c>
      <c r="L456" s="682">
        <f t="shared" si="88"/>
        <v>-1.2079202293607176E-2</v>
      </c>
      <c r="M456" s="682">
        <f t="shared" si="88"/>
        <v>-0.26247144701100755</v>
      </c>
      <c r="N456" s="682">
        <f t="shared" si="88"/>
        <v>8.6247198572820538E-2</v>
      </c>
      <c r="O456" s="682">
        <f t="shared" si="88"/>
        <v>-2.5303735187383908E-2</v>
      </c>
      <c r="P456" s="682" t="e">
        <f t="shared" si="88"/>
        <v>#DIV/0!</v>
      </c>
      <c r="Q456" s="682" t="e">
        <f t="shared" si="88"/>
        <v>#DIV/0!</v>
      </c>
      <c r="R456" s="682" t="e">
        <f t="shared" si="88"/>
        <v>#DIV/0!</v>
      </c>
      <c r="S456" s="682" t="e">
        <f t="shared" si="88"/>
        <v>#DIV/0!</v>
      </c>
      <c r="T456" s="682" t="e">
        <f t="shared" si="88"/>
        <v>#DIV/0!</v>
      </c>
      <c r="U456" s="682">
        <f t="shared" si="88"/>
        <v>-1.0122780273424406E-2</v>
      </c>
      <c r="X456" s="669"/>
      <c r="BC456" s="483"/>
      <c r="BE456" s="406"/>
      <c r="BH456" s="403"/>
      <c r="BJ456" s="656"/>
      <c r="BK456" s="403"/>
      <c r="BL456" s="403"/>
      <c r="BO456" s="403"/>
    </row>
    <row r="457" spans="1:83" ht="11.25" customHeight="1">
      <c r="B457" s="484"/>
      <c r="C457" s="404"/>
      <c r="D457" s="514"/>
      <c r="E457" s="514"/>
      <c r="F457" s="514"/>
      <c r="H457" s="514"/>
      <c r="I457" s="514"/>
      <c r="J457" s="514"/>
      <c r="K457" s="514"/>
      <c r="L457" s="514"/>
      <c r="M457" s="514"/>
      <c r="N457" s="514"/>
      <c r="O457" s="514"/>
      <c r="P457" s="514"/>
      <c r="Q457" s="514"/>
      <c r="R457" s="514"/>
      <c r="S457" s="514"/>
      <c r="T457" s="406"/>
      <c r="U457" s="514"/>
      <c r="V457" s="406"/>
      <c r="BC457" s="483"/>
      <c r="BE457" s="406"/>
      <c r="BH457" s="403"/>
      <c r="BK457" s="403"/>
      <c r="BL457" s="403"/>
      <c r="BO457" s="403"/>
    </row>
    <row r="458" spans="1:83" ht="11.25" customHeight="1">
      <c r="B458" s="403"/>
      <c r="AK458" s="403"/>
      <c r="AN458" s="403"/>
      <c r="AO458" s="513"/>
      <c r="AP458" s="403"/>
      <c r="AQ458" s="403"/>
      <c r="AR458" s="403"/>
      <c r="AS458" s="403"/>
      <c r="AT458" s="403"/>
      <c r="AU458" s="403"/>
      <c r="AV458" s="403"/>
      <c r="AW458" s="403"/>
      <c r="AX458" s="403"/>
      <c r="AY458" s="403"/>
      <c r="AZ458" s="403"/>
      <c r="BA458" s="403"/>
      <c r="BB458" s="403"/>
      <c r="BC458" s="403"/>
      <c r="BE458" s="406"/>
      <c r="BH458" s="403"/>
      <c r="BK458" s="403"/>
      <c r="BL458" s="403"/>
      <c r="BO458" s="403"/>
    </row>
    <row r="459" spans="1:83" ht="11.25" customHeight="1">
      <c r="AA459" s="406"/>
      <c r="AK459" s="403"/>
      <c r="AN459" s="403"/>
      <c r="AO459" s="513"/>
      <c r="AP459" s="403"/>
      <c r="AQ459" s="403"/>
      <c r="AR459" s="403"/>
      <c r="AS459" s="403"/>
      <c r="AT459" s="403"/>
      <c r="AU459" s="403"/>
      <c r="AV459" s="403"/>
      <c r="AW459" s="403"/>
      <c r="AX459" s="403"/>
      <c r="AY459" s="403"/>
      <c r="AZ459" s="403"/>
      <c r="BA459" s="403"/>
      <c r="BB459" s="403"/>
      <c r="BC459" s="403"/>
      <c r="BD459" s="403"/>
      <c r="BE459" s="406"/>
      <c r="BH459" s="403"/>
      <c r="BK459" s="403"/>
      <c r="BL459" s="403"/>
      <c r="BO459" s="403"/>
    </row>
    <row r="460" spans="1:83">
      <c r="AK460" s="403"/>
      <c r="AL460" s="404"/>
      <c r="BH460" s="403"/>
      <c r="BK460" s="403"/>
      <c r="BL460" s="403"/>
      <c r="BO460" s="403"/>
    </row>
    <row r="461" spans="1:83">
      <c r="AK461" s="403"/>
      <c r="AL461" s="404"/>
      <c r="BC461" s="483"/>
      <c r="BH461" s="403"/>
      <c r="BK461" s="403"/>
      <c r="BL461" s="403"/>
      <c r="BO461" s="403"/>
    </row>
    <row r="462" spans="1:83">
      <c r="AK462" s="403"/>
      <c r="AL462" s="404"/>
      <c r="BC462" s="483"/>
      <c r="BH462" s="403"/>
      <c r="BK462" s="403"/>
      <c r="BL462" s="403"/>
      <c r="BO462" s="403"/>
    </row>
    <row r="463" spans="1:83">
      <c r="AK463" s="403"/>
      <c r="AL463" s="404"/>
      <c r="BC463" s="483"/>
      <c r="BH463" s="403"/>
      <c r="BK463" s="403"/>
      <c r="BL463" s="403"/>
      <c r="BO463" s="403"/>
    </row>
  </sheetData>
  <autoFilter ref="A9:BP448" xr:uid="{A7FBB506-E35A-428B-9706-B83BB18403A8}"/>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36284-2D35-47BC-92CE-86A6C4587ADA}">
  <sheetPr codeName="Sheet7"/>
  <dimension ref="A1:CG463"/>
  <sheetViews>
    <sheetView workbookViewId="0">
      <pane xSplit="3" ySplit="9" topLeftCell="D10" activePane="bottomRight" state="frozen"/>
      <selection pane="topRight" activeCell="D1" sqref="D1"/>
      <selection pane="bottomLeft" activeCell="A10" sqref="A10"/>
      <selection pane="bottomRight" activeCell="X10" sqref="X10"/>
    </sheetView>
  </sheetViews>
  <sheetFormatPr defaultColWidth="9.1640625" defaultRowHeight="12.75"/>
  <cols>
    <col min="1" max="1" width="6.1640625" style="403" customWidth="1"/>
    <col min="2" max="2" width="20.1640625" style="404" customWidth="1"/>
    <col min="3" max="3" width="3.1640625" style="403" customWidth="1"/>
    <col min="4" max="4" width="14.6640625" style="513" customWidth="1"/>
    <col min="5" max="5" width="12.1640625" style="513" bestFit="1" customWidth="1"/>
    <col min="6" max="6" width="10.6640625" style="513" bestFit="1" customWidth="1"/>
    <col min="7" max="7" width="12.6640625" style="513" customWidth="1"/>
    <col min="8" max="8" width="10.1640625" style="513" bestFit="1" customWidth="1"/>
    <col min="9" max="11" width="12.1640625" style="513" bestFit="1" customWidth="1"/>
    <col min="12" max="12" width="13.1640625" style="513" customWidth="1"/>
    <col min="13" max="13" width="10.6640625" style="513" customWidth="1"/>
    <col min="14" max="14" width="11.1640625" style="513" customWidth="1"/>
    <col min="15" max="15" width="12.1640625" style="513" customWidth="1"/>
    <col min="16" max="19" width="10.1640625" style="513" bestFit="1" customWidth="1"/>
    <col min="20" max="20" width="10.6640625" style="403" customWidth="1"/>
    <col min="21" max="21" width="15" style="513" customWidth="1"/>
    <col min="22" max="22" width="11.1640625" style="403" customWidth="1"/>
    <col min="23" max="23" width="0.6640625" style="403" customWidth="1"/>
    <col min="24" max="24" width="14.5" style="513" bestFit="1" customWidth="1"/>
    <col min="25" max="25" width="16" style="513" customWidth="1"/>
    <col min="26" max="26" width="13.6640625" style="403" customWidth="1"/>
    <col min="27" max="27" width="12.1640625" style="403" customWidth="1"/>
    <col min="28" max="28" width="0.6640625" style="403" customWidth="1"/>
    <col min="29" max="29" width="11.1640625" style="403" customWidth="1"/>
    <col min="30" max="30" width="11.1640625" style="513" customWidth="1"/>
    <col min="31" max="31" width="9.1640625" style="403"/>
    <col min="32" max="32" width="9.6640625" style="513" bestFit="1" customWidth="1"/>
    <col min="33" max="33" width="9.1640625" style="513"/>
    <col min="34" max="34" width="9.1640625" style="403"/>
    <col min="35" max="35" width="1.1640625" style="403" customWidth="1"/>
    <col min="36" max="36" width="0.1640625" style="403" customWidth="1"/>
    <col min="37" max="38" width="10.1640625" style="482" customWidth="1"/>
    <col min="39" max="40" width="10.1640625" style="482" hidden="1" customWidth="1"/>
    <col min="41" max="41" width="11.5" style="528" customWidth="1"/>
    <col min="42" max="42" width="11.33203125" style="482" customWidth="1"/>
    <col min="43" max="43" width="6.6640625" style="482" customWidth="1"/>
    <col min="44" max="44" width="3" style="482" customWidth="1"/>
    <col min="45" max="45" width="2.6640625" style="482" customWidth="1"/>
    <col min="46" max="46" width="6.6640625" style="482" customWidth="1"/>
    <col min="47" max="47" width="3.33203125" style="482" customWidth="1"/>
    <col min="48" max="48" width="12" style="482" customWidth="1"/>
    <col min="49" max="49" width="10.6640625" style="482" customWidth="1"/>
    <col min="50" max="50" width="9.1640625" style="482"/>
    <col min="51" max="51" width="1.6640625" style="482" customWidth="1"/>
    <col min="52" max="54" width="2.33203125" style="482" customWidth="1"/>
    <col min="55" max="55" width="9.1640625" style="482"/>
    <col min="56" max="56" width="1.1640625" style="406" customWidth="1"/>
    <col min="57" max="57" width="9.6640625" style="428" customWidth="1"/>
    <col min="58" max="72" width="10.6640625" style="406" hidden="1" customWidth="1"/>
    <col min="73" max="82" width="10.6640625" style="406" customWidth="1"/>
    <col min="83" max="16384" width="9.1640625" style="403"/>
  </cols>
  <sheetData>
    <row r="1" spans="1:82" s="400" customFormat="1" ht="24.75" customHeight="1">
      <c r="A1" s="399"/>
      <c r="B1" s="563" t="s">
        <v>768</v>
      </c>
      <c r="D1" s="556">
        <v>3</v>
      </c>
      <c r="E1" s="556">
        <v>4</v>
      </c>
      <c r="F1" s="556">
        <v>5</v>
      </c>
      <c r="G1" s="556">
        <v>6</v>
      </c>
      <c r="H1" s="556">
        <v>7</v>
      </c>
      <c r="I1" s="556">
        <v>8</v>
      </c>
      <c r="J1" s="556">
        <v>9</v>
      </c>
      <c r="K1" s="556">
        <v>10</v>
      </c>
      <c r="L1" s="556">
        <v>11</v>
      </c>
      <c r="M1" s="557">
        <v>12</v>
      </c>
      <c r="N1" s="557">
        <v>13</v>
      </c>
      <c r="O1" s="556">
        <v>14</v>
      </c>
      <c r="P1" s="557">
        <v>16</v>
      </c>
      <c r="Q1" s="557">
        <v>17</v>
      </c>
      <c r="R1" s="557">
        <v>15</v>
      </c>
      <c r="S1" s="557">
        <v>18</v>
      </c>
      <c r="T1" s="400" t="s">
        <v>663</v>
      </c>
      <c r="U1" s="540" t="s">
        <v>769</v>
      </c>
      <c r="X1" s="543" t="s">
        <v>770</v>
      </c>
      <c r="Y1" s="544" t="s">
        <v>771</v>
      </c>
      <c r="AD1" s="546"/>
      <c r="AF1" s="512" t="s">
        <v>772</v>
      </c>
      <c r="AG1" s="544" t="s">
        <v>771</v>
      </c>
      <c r="AH1" s="401">
        <v>34</v>
      </c>
      <c r="AI1" s="401">
        <v>35</v>
      </c>
      <c r="AJ1" s="401">
        <v>36</v>
      </c>
      <c r="AK1" s="543">
        <v>37</v>
      </c>
      <c r="AL1" s="543">
        <v>38</v>
      </c>
      <c r="AM1" s="401">
        <v>39</v>
      </c>
      <c r="AN1" s="401">
        <v>40</v>
      </c>
      <c r="AO1" s="511">
        <v>41</v>
      </c>
      <c r="AP1" s="401">
        <v>42</v>
      </c>
      <c r="AQ1" s="401">
        <v>43</v>
      </c>
      <c r="AR1" s="401">
        <v>44</v>
      </c>
      <c r="AS1" s="401">
        <v>45</v>
      </c>
      <c r="AT1" s="401">
        <v>46</v>
      </c>
      <c r="AU1" s="401">
        <v>47</v>
      </c>
      <c r="AV1" s="663">
        <v>48</v>
      </c>
      <c r="AW1" s="663">
        <v>49</v>
      </c>
      <c r="AX1" s="663">
        <v>50</v>
      </c>
      <c r="AY1" s="663">
        <v>51</v>
      </c>
      <c r="AZ1" s="663">
        <v>52</v>
      </c>
      <c r="BA1" s="663">
        <v>53</v>
      </c>
      <c r="BB1" s="663">
        <v>54</v>
      </c>
      <c r="BC1" s="663">
        <v>55</v>
      </c>
      <c r="BD1" s="663">
        <v>56</v>
      </c>
      <c r="BE1" s="663">
        <v>57</v>
      </c>
      <c r="BF1" s="401"/>
      <c r="BG1" s="401"/>
      <c r="BH1" s="401">
        <v>34</v>
      </c>
      <c r="BI1" s="401"/>
      <c r="BJ1" s="401"/>
      <c r="BK1" s="401"/>
      <c r="BL1" s="401">
        <v>34</v>
      </c>
      <c r="BM1" s="401"/>
      <c r="BN1" s="401"/>
      <c r="BO1" s="401">
        <v>34</v>
      </c>
      <c r="BP1" s="401"/>
      <c r="BQ1" s="401"/>
      <c r="BR1" s="402"/>
      <c r="BS1" s="402"/>
      <c r="BT1" s="402"/>
      <c r="BU1" s="402"/>
      <c r="BV1" s="402"/>
      <c r="BW1" s="402"/>
      <c r="BX1" s="402"/>
      <c r="BY1" s="402"/>
      <c r="BZ1" s="402"/>
      <c r="CA1" s="402"/>
      <c r="CC1" s="402"/>
      <c r="CD1" s="402"/>
    </row>
    <row r="2" spans="1:82" ht="20.25" hidden="1">
      <c r="AK2" s="405"/>
      <c r="AL2" s="405"/>
      <c r="AM2" s="405"/>
      <c r="AN2" s="405"/>
      <c r="AO2" s="524"/>
      <c r="AP2" s="405"/>
      <c r="AQ2" s="405"/>
      <c r="AR2" s="405"/>
      <c r="AS2" s="405"/>
      <c r="AT2" s="405"/>
      <c r="AU2" s="405"/>
      <c r="AV2" s="405"/>
      <c r="AW2" s="405"/>
      <c r="AX2" s="405"/>
      <c r="AY2" s="405"/>
      <c r="AZ2" s="405"/>
      <c r="BA2" s="405"/>
      <c r="BB2" s="405"/>
      <c r="BC2" s="405"/>
      <c r="BE2" s="406"/>
      <c r="BH2" s="403"/>
      <c r="BK2" s="403"/>
      <c r="BL2" s="403"/>
      <c r="BO2" s="403"/>
      <c r="CB2" s="403"/>
    </row>
    <row r="3" spans="1:82" ht="20.25" hidden="1">
      <c r="AK3" s="407"/>
      <c r="AL3" s="407"/>
      <c r="AM3" s="407"/>
      <c r="AN3" s="407"/>
      <c r="AO3" s="525"/>
      <c r="AP3" s="407"/>
      <c r="AQ3" s="407"/>
      <c r="AR3" s="407"/>
      <c r="AS3" s="407"/>
      <c r="AT3" s="407"/>
      <c r="AU3" s="407"/>
      <c r="AV3" s="407"/>
      <c r="AW3" s="407"/>
      <c r="AX3" s="407"/>
      <c r="AY3" s="407"/>
      <c r="AZ3" s="407"/>
      <c r="BA3" s="407"/>
      <c r="BB3" s="407"/>
      <c r="BC3" s="407"/>
      <c r="BE3" s="406"/>
      <c r="BH3" s="403"/>
      <c r="BK3" s="403"/>
      <c r="BL3" s="403"/>
      <c r="BO3" s="403"/>
      <c r="CB3" s="403"/>
    </row>
    <row r="4" spans="1:82" ht="11.25">
      <c r="A4" s="408" t="s">
        <v>672</v>
      </c>
      <c r="B4" s="409"/>
      <c r="C4" s="410"/>
      <c r="D4" s="411">
        <v>1</v>
      </c>
      <c r="E4" s="411">
        <v>2</v>
      </c>
      <c r="F4" s="411">
        <v>3</v>
      </c>
      <c r="G4" s="411">
        <v>4</v>
      </c>
      <c r="H4" s="411">
        <v>5</v>
      </c>
      <c r="I4" s="411">
        <v>6</v>
      </c>
      <c r="J4" s="411">
        <v>7</v>
      </c>
      <c r="K4" s="411">
        <v>8</v>
      </c>
      <c r="L4" s="548">
        <v>9</v>
      </c>
      <c r="M4" s="411">
        <v>10</v>
      </c>
      <c r="N4" s="411">
        <v>11</v>
      </c>
      <c r="O4" s="411">
        <v>12</v>
      </c>
      <c r="P4" s="411">
        <v>13</v>
      </c>
      <c r="Q4" s="411">
        <v>14</v>
      </c>
      <c r="R4" s="411">
        <v>15</v>
      </c>
      <c r="S4" s="411">
        <v>16</v>
      </c>
      <c r="T4" s="412">
        <v>17</v>
      </c>
      <c r="U4" s="539">
        <v>18</v>
      </c>
      <c r="V4" s="413">
        <v>19</v>
      </c>
      <c r="W4" s="403" t="s">
        <v>608</v>
      </c>
      <c r="X4" s="520">
        <v>20</v>
      </c>
      <c r="Y4" s="520">
        <v>21</v>
      </c>
      <c r="Z4" s="412">
        <v>22</v>
      </c>
      <c r="AA4" s="412">
        <v>23</v>
      </c>
      <c r="AB4" s="403" t="s">
        <v>608</v>
      </c>
      <c r="AC4" s="413">
        <v>24</v>
      </c>
      <c r="AD4" s="539">
        <v>25</v>
      </c>
      <c r="AE4" s="413">
        <v>26</v>
      </c>
      <c r="AF4" s="515">
        <v>27</v>
      </c>
      <c r="AG4" s="539">
        <v>28</v>
      </c>
      <c r="AH4" s="413">
        <v>29</v>
      </c>
      <c r="AK4" s="534" t="s">
        <v>673</v>
      </c>
      <c r="AL4" s="535"/>
      <c r="AM4" s="414"/>
      <c r="AN4" s="414"/>
      <c r="AO4" s="530"/>
      <c r="AP4" s="414"/>
      <c r="AQ4" s="414"/>
      <c r="AR4" s="414"/>
      <c r="AS4" s="414"/>
      <c r="AT4" s="414"/>
      <c r="AU4" s="414"/>
      <c r="AV4" s="414"/>
      <c r="AW4" s="414"/>
      <c r="AX4" s="414"/>
      <c r="AY4" s="414"/>
      <c r="AZ4" s="414"/>
      <c r="BA4" s="414"/>
      <c r="BB4" s="414"/>
      <c r="BC4" s="415"/>
      <c r="BE4" s="406"/>
      <c r="BH4" s="403">
        <v>29</v>
      </c>
      <c r="BK4" s="403"/>
      <c r="BL4" s="403">
        <v>29</v>
      </c>
      <c r="BO4" s="403">
        <v>29</v>
      </c>
      <c r="CB4" s="403"/>
    </row>
    <row r="5" spans="1:82">
      <c r="A5" s="416"/>
      <c r="B5" s="417"/>
      <c r="C5" s="418"/>
      <c r="D5" s="419" t="s">
        <v>674</v>
      </c>
      <c r="E5" s="420"/>
      <c r="F5" s="420"/>
      <c r="G5" s="420"/>
      <c r="H5" s="420"/>
      <c r="I5" s="420"/>
      <c r="J5" s="420"/>
      <c r="K5" s="421"/>
      <c r="L5" s="549" t="s">
        <v>675</v>
      </c>
      <c r="M5" s="420"/>
      <c r="N5" s="420"/>
      <c r="O5" s="420"/>
      <c r="P5" s="420"/>
      <c r="Q5" s="420"/>
      <c r="R5" s="420"/>
      <c r="S5" s="421"/>
      <c r="T5" s="422"/>
      <c r="U5" s="433"/>
      <c r="V5" s="423" t="s">
        <v>676</v>
      </c>
      <c r="X5" s="521"/>
      <c r="Y5" s="521"/>
      <c r="Z5" s="422"/>
      <c r="AA5" s="422"/>
      <c r="AC5" s="423"/>
      <c r="AD5" s="433" t="s">
        <v>688</v>
      </c>
      <c r="AE5" s="423"/>
      <c r="AF5" s="510"/>
      <c r="AG5" s="433"/>
      <c r="AH5" s="423"/>
      <c r="AK5" s="536"/>
      <c r="AL5" s="424" t="s">
        <v>773</v>
      </c>
      <c r="AM5" s="424" t="s">
        <v>774</v>
      </c>
      <c r="AN5" s="424"/>
      <c r="AO5" s="531"/>
      <c r="AP5" s="424"/>
      <c r="AQ5" s="424"/>
      <c r="AR5" s="424"/>
      <c r="AS5" s="424"/>
      <c r="AT5" s="424"/>
      <c r="AU5" s="424"/>
      <c r="AV5" s="424"/>
      <c r="AW5" s="425" t="s">
        <v>681</v>
      </c>
      <c r="AX5" s="426">
        <v>162</v>
      </c>
      <c r="AY5" s="424"/>
      <c r="AZ5" s="424"/>
      <c r="BA5" s="424"/>
      <c r="BB5" s="424"/>
      <c r="BC5" s="427"/>
      <c r="BD5" s="428"/>
      <c r="BE5" s="427"/>
      <c r="BH5" s="403"/>
      <c r="BK5" s="403"/>
      <c r="BL5" s="403"/>
      <c r="BO5" s="403"/>
      <c r="CB5" s="403"/>
    </row>
    <row r="6" spans="1:82">
      <c r="A6" s="416"/>
      <c r="B6" s="417"/>
      <c r="C6" s="418"/>
      <c r="D6" s="429" t="s">
        <v>648</v>
      </c>
      <c r="E6" s="429" t="s">
        <v>682</v>
      </c>
      <c r="F6" s="429" t="s">
        <v>682</v>
      </c>
      <c r="G6" s="429" t="s">
        <v>683</v>
      </c>
      <c r="H6" s="429" t="s">
        <v>682</v>
      </c>
      <c r="I6" s="429" t="s">
        <v>682</v>
      </c>
      <c r="J6" s="429" t="s">
        <v>682</v>
      </c>
      <c r="K6" s="429" t="s">
        <v>682</v>
      </c>
      <c r="L6" s="550" t="s">
        <v>648</v>
      </c>
      <c r="M6" s="429" t="s">
        <v>682</v>
      </c>
      <c r="N6" s="429" t="s">
        <v>682</v>
      </c>
      <c r="O6" s="429" t="s">
        <v>683</v>
      </c>
      <c r="P6" s="429" t="s">
        <v>682</v>
      </c>
      <c r="Q6" s="429" t="s">
        <v>682</v>
      </c>
      <c r="R6" s="429" t="s">
        <v>682</v>
      </c>
      <c r="S6" s="429" t="s">
        <v>682</v>
      </c>
      <c r="T6" s="422" t="s">
        <v>684</v>
      </c>
      <c r="U6" s="433"/>
      <c r="V6" s="423" t="s">
        <v>685</v>
      </c>
      <c r="X6" s="521"/>
      <c r="Y6" s="521" t="s">
        <v>688</v>
      </c>
      <c r="Z6" s="422" t="s">
        <v>686</v>
      </c>
      <c r="AA6" s="422" t="s">
        <v>687</v>
      </c>
      <c r="AC6" s="423" t="s">
        <v>775</v>
      </c>
      <c r="AD6" s="433" t="s">
        <v>689</v>
      </c>
      <c r="AE6" s="423"/>
      <c r="AF6" s="433"/>
      <c r="AG6" s="433"/>
      <c r="AH6" s="423"/>
      <c r="AK6" s="537"/>
      <c r="AL6" s="430"/>
      <c r="AM6" s="424"/>
      <c r="AN6" s="430"/>
      <c r="AO6" s="532"/>
      <c r="AP6" s="430"/>
      <c r="AQ6" s="430"/>
      <c r="AR6" s="430"/>
      <c r="AS6" s="430"/>
      <c r="AT6" s="430"/>
      <c r="AU6" s="430"/>
      <c r="AV6" s="430"/>
      <c r="AW6" s="431" t="s">
        <v>690</v>
      </c>
      <c r="AX6" s="432">
        <v>140</v>
      </c>
      <c r="AY6" s="430"/>
      <c r="AZ6" s="430"/>
      <c r="BA6" s="430"/>
      <c r="BB6" s="430"/>
      <c r="BC6" s="427"/>
      <c r="BE6" s="427"/>
      <c r="BH6" s="403"/>
      <c r="BK6" s="403"/>
      <c r="BL6" s="403"/>
      <c r="BO6" s="403"/>
      <c r="CB6" s="403"/>
    </row>
    <row r="7" spans="1:82">
      <c r="A7" s="416"/>
      <c r="B7" s="417"/>
      <c r="C7" s="418"/>
      <c r="D7" s="433" t="s">
        <v>691</v>
      </c>
      <c r="E7" s="433" t="s">
        <v>692</v>
      </c>
      <c r="F7" s="433" t="s">
        <v>693</v>
      </c>
      <c r="G7" s="433" t="s">
        <v>694</v>
      </c>
      <c r="H7" s="433" t="s">
        <v>693</v>
      </c>
      <c r="I7" s="433" t="s">
        <v>693</v>
      </c>
      <c r="J7" s="433" t="s">
        <v>693</v>
      </c>
      <c r="K7" s="433" t="s">
        <v>693</v>
      </c>
      <c r="L7" s="551" t="s">
        <v>691</v>
      </c>
      <c r="M7" s="433" t="s">
        <v>692</v>
      </c>
      <c r="N7" s="433" t="s">
        <v>693</v>
      </c>
      <c r="O7" s="433" t="s">
        <v>694</v>
      </c>
      <c r="P7" s="433" t="s">
        <v>693</v>
      </c>
      <c r="Q7" s="433" t="s">
        <v>693</v>
      </c>
      <c r="R7" s="433" t="s">
        <v>693</v>
      </c>
      <c r="S7" s="433" t="s">
        <v>693</v>
      </c>
      <c r="T7" s="422" t="s">
        <v>695</v>
      </c>
      <c r="U7" s="433" t="s">
        <v>585</v>
      </c>
      <c r="V7" s="423" t="s">
        <v>696</v>
      </c>
      <c r="X7" s="521" t="s">
        <v>688</v>
      </c>
      <c r="Y7" s="521" t="s">
        <v>697</v>
      </c>
      <c r="Z7" s="422" t="s">
        <v>698</v>
      </c>
      <c r="AA7" s="422" t="s">
        <v>699</v>
      </c>
      <c r="AC7" s="423" t="s">
        <v>689</v>
      </c>
      <c r="AD7" s="433" t="s">
        <v>685</v>
      </c>
      <c r="AE7" s="423"/>
      <c r="AF7" s="433"/>
      <c r="AG7" s="433" t="s">
        <v>700</v>
      </c>
      <c r="AH7" s="423" t="s">
        <v>701</v>
      </c>
      <c r="AK7" s="537"/>
      <c r="AL7" s="430"/>
      <c r="AM7" s="424"/>
      <c r="AN7" s="430"/>
      <c r="AO7" s="509"/>
      <c r="AP7" s="430"/>
      <c r="AQ7" s="430"/>
      <c r="AR7" s="430"/>
      <c r="AS7" s="430"/>
      <c r="AT7" s="430"/>
      <c r="AU7" s="430"/>
      <c r="AV7" s="430"/>
      <c r="AW7" s="430"/>
      <c r="AX7" s="430"/>
      <c r="AY7" s="430"/>
      <c r="AZ7" s="430"/>
      <c r="BA7" s="430"/>
      <c r="BB7" s="430"/>
      <c r="BC7" s="427" t="s">
        <v>702</v>
      </c>
      <c r="BE7" s="427"/>
      <c r="BH7" s="403" t="s">
        <v>701</v>
      </c>
      <c r="BK7" s="403"/>
      <c r="BL7" s="403" t="s">
        <v>701</v>
      </c>
      <c r="BO7" s="403" t="s">
        <v>701</v>
      </c>
      <c r="CB7" s="403"/>
    </row>
    <row r="8" spans="1:82">
      <c r="A8" s="416"/>
      <c r="B8" s="417"/>
      <c r="C8" s="418"/>
      <c r="D8" s="435" t="s">
        <v>703</v>
      </c>
      <c r="E8" s="435" t="s">
        <v>704</v>
      </c>
      <c r="F8" s="435" t="s">
        <v>705</v>
      </c>
      <c r="G8" s="435" t="s">
        <v>14</v>
      </c>
      <c r="H8" s="435" t="s">
        <v>706</v>
      </c>
      <c r="I8" s="435" t="s">
        <v>707</v>
      </c>
      <c r="J8" s="435" t="s">
        <v>708</v>
      </c>
      <c r="K8" s="435" t="s">
        <v>709</v>
      </c>
      <c r="L8" s="552" t="s">
        <v>703</v>
      </c>
      <c r="M8" s="435" t="s">
        <v>704</v>
      </c>
      <c r="N8" s="435" t="s">
        <v>705</v>
      </c>
      <c r="O8" s="435" t="s">
        <v>14</v>
      </c>
      <c r="P8" s="435" t="s">
        <v>706</v>
      </c>
      <c r="Q8" s="435" t="s">
        <v>707</v>
      </c>
      <c r="R8" s="435" t="s">
        <v>708</v>
      </c>
      <c r="S8" s="435" t="s">
        <v>709</v>
      </c>
      <c r="T8" s="422" t="s">
        <v>710</v>
      </c>
      <c r="U8" s="433" t="s">
        <v>676</v>
      </c>
      <c r="V8" s="423" t="s">
        <v>711</v>
      </c>
      <c r="X8" s="521" t="s">
        <v>712</v>
      </c>
      <c r="Y8" s="521" t="s">
        <v>713</v>
      </c>
      <c r="Z8" s="422" t="s">
        <v>711</v>
      </c>
      <c r="AA8" s="422" t="s">
        <v>714</v>
      </c>
      <c r="AC8" s="423" t="s">
        <v>685</v>
      </c>
      <c r="AD8" s="433" t="s">
        <v>715</v>
      </c>
      <c r="AE8" s="423" t="s">
        <v>716</v>
      </c>
      <c r="AF8" s="433" t="s">
        <v>717</v>
      </c>
      <c r="AG8" s="433" t="s">
        <v>718</v>
      </c>
      <c r="AH8" s="423" t="s">
        <v>719</v>
      </c>
      <c r="AK8" s="537"/>
      <c r="AL8" s="430"/>
      <c r="AM8" s="430"/>
      <c r="AN8" s="430"/>
      <c r="AO8" s="509"/>
      <c r="AP8" s="430"/>
      <c r="AQ8" s="430"/>
      <c r="AR8" s="430"/>
      <c r="AS8" s="430"/>
      <c r="AT8" s="430" t="s">
        <v>720</v>
      </c>
      <c r="AU8" s="430"/>
      <c r="AV8" s="436" t="s">
        <v>721</v>
      </c>
      <c r="AW8" s="437" t="s">
        <v>722</v>
      </c>
      <c r="AX8" s="438"/>
      <c r="AY8" s="430"/>
      <c r="AZ8" s="430"/>
      <c r="BA8" s="430"/>
      <c r="BB8" s="430"/>
      <c r="BC8" s="427" t="s">
        <v>562</v>
      </c>
      <c r="BE8" s="427"/>
      <c r="BH8" s="403" t="s">
        <v>719</v>
      </c>
      <c r="BK8" s="403"/>
      <c r="BL8" s="403" t="s">
        <v>719</v>
      </c>
      <c r="BO8" s="403" t="s">
        <v>719</v>
      </c>
      <c r="CB8" s="403"/>
    </row>
    <row r="9" spans="1:82" s="445" customFormat="1" ht="26.25" customHeight="1">
      <c r="A9" s="439" t="s">
        <v>8</v>
      </c>
      <c r="B9" s="440" t="s">
        <v>562</v>
      </c>
      <c r="C9" s="441" t="s">
        <v>723</v>
      </c>
      <c r="D9" s="442" t="s">
        <v>724</v>
      </c>
      <c r="E9" s="442" t="s">
        <v>725</v>
      </c>
      <c r="F9" s="442" t="s">
        <v>726</v>
      </c>
      <c r="G9" s="442" t="s">
        <v>727</v>
      </c>
      <c r="H9" s="442" t="s">
        <v>728</v>
      </c>
      <c r="I9" s="442" t="s">
        <v>729</v>
      </c>
      <c r="J9" s="442" t="s">
        <v>730</v>
      </c>
      <c r="K9" s="442" t="s">
        <v>731</v>
      </c>
      <c r="L9" s="553" t="s">
        <v>732</v>
      </c>
      <c r="M9" s="442" t="s">
        <v>733</v>
      </c>
      <c r="N9" s="442" t="s">
        <v>734</v>
      </c>
      <c r="O9" s="442" t="s">
        <v>735</v>
      </c>
      <c r="P9" s="442" t="s">
        <v>736</v>
      </c>
      <c r="Q9" s="442" t="s">
        <v>737</v>
      </c>
      <c r="R9" s="442" t="s">
        <v>738</v>
      </c>
      <c r="S9" s="442" t="s">
        <v>739</v>
      </c>
      <c r="T9" s="443" t="s">
        <v>740</v>
      </c>
      <c r="U9" s="523" t="s">
        <v>714</v>
      </c>
      <c r="V9" s="444" t="s">
        <v>741</v>
      </c>
      <c r="W9" s="445" t="s">
        <v>742</v>
      </c>
      <c r="X9" s="522" t="s">
        <v>743</v>
      </c>
      <c r="Y9" s="522" t="s">
        <v>676</v>
      </c>
      <c r="Z9" s="443" t="s">
        <v>744</v>
      </c>
      <c r="AA9" s="443" t="s">
        <v>745</v>
      </c>
      <c r="AB9" s="445" t="s">
        <v>742</v>
      </c>
      <c r="AC9" s="444" t="s">
        <v>715</v>
      </c>
      <c r="AD9" s="523" t="s">
        <v>746</v>
      </c>
      <c r="AE9" s="444" t="s">
        <v>747</v>
      </c>
      <c r="AF9" s="523" t="s">
        <v>748</v>
      </c>
      <c r="AG9" s="523" t="s">
        <v>749</v>
      </c>
      <c r="AH9" s="444" t="s">
        <v>750</v>
      </c>
      <c r="AI9" s="445" t="s">
        <v>608</v>
      </c>
      <c r="AJ9" s="445" t="s">
        <v>742</v>
      </c>
      <c r="AK9" s="529" t="s">
        <v>776</v>
      </c>
      <c r="AL9" s="529" t="s">
        <v>766</v>
      </c>
      <c r="AM9" s="533" t="s">
        <v>753</v>
      </c>
      <c r="AN9" s="533" t="s">
        <v>754</v>
      </c>
      <c r="AO9" s="529" t="s">
        <v>717</v>
      </c>
      <c r="AP9" s="434" t="s">
        <v>755</v>
      </c>
      <c r="AQ9" s="434" t="s">
        <v>756</v>
      </c>
      <c r="AR9" s="434"/>
      <c r="AS9" s="434"/>
      <c r="AT9" s="434" t="s">
        <v>716</v>
      </c>
      <c r="AU9" s="434"/>
      <c r="AV9" s="446" t="s">
        <v>757</v>
      </c>
      <c r="AW9" s="447" t="s">
        <v>758</v>
      </c>
      <c r="AX9" s="448" t="s">
        <v>716</v>
      </c>
      <c r="AY9" s="434"/>
      <c r="AZ9" s="434"/>
      <c r="BA9" s="434"/>
      <c r="BB9" s="434"/>
      <c r="BC9" s="449" t="s">
        <v>759</v>
      </c>
      <c r="BD9" s="450"/>
      <c r="BE9" s="449" t="s">
        <v>716</v>
      </c>
      <c r="BF9" s="450"/>
      <c r="BG9" s="450"/>
      <c r="BH9" s="445" t="s">
        <v>750</v>
      </c>
      <c r="BI9" s="450"/>
      <c r="BJ9" s="450"/>
      <c r="BL9" s="445" t="s">
        <v>750</v>
      </c>
      <c r="BM9" s="450"/>
      <c r="BN9" s="450"/>
      <c r="BO9" s="445" t="s">
        <v>750</v>
      </c>
      <c r="BP9" s="450"/>
      <c r="BQ9" s="450"/>
      <c r="BR9" s="450"/>
      <c r="BS9" s="450"/>
      <c r="BT9" s="450"/>
      <c r="BU9" s="450"/>
      <c r="BV9" s="450"/>
      <c r="BW9" s="450"/>
      <c r="BX9" s="450"/>
      <c r="BY9" s="450"/>
      <c r="BZ9" s="450"/>
      <c r="CA9" s="450"/>
      <c r="CC9" s="450"/>
      <c r="CD9" s="450"/>
    </row>
    <row r="10" spans="1:82" s="406" customFormat="1" ht="11.25">
      <c r="A10" s="403">
        <v>1</v>
      </c>
      <c r="B10" s="404" t="s">
        <v>16</v>
      </c>
      <c r="C10" s="403">
        <v>1</v>
      </c>
      <c r="D10" s="672">
        <v>0</v>
      </c>
      <c r="E10" s="673">
        <v>0</v>
      </c>
      <c r="F10" s="673">
        <v>0</v>
      </c>
      <c r="G10" s="673">
        <v>0</v>
      </c>
      <c r="H10" s="673">
        <v>0</v>
      </c>
      <c r="I10" s="673">
        <v>0</v>
      </c>
      <c r="J10" s="673">
        <v>810966</v>
      </c>
      <c r="K10" s="674">
        <v>1788115</v>
      </c>
      <c r="L10" s="673">
        <v>992554</v>
      </c>
      <c r="M10" s="673">
        <v>0</v>
      </c>
      <c r="N10" s="673">
        <v>0</v>
      </c>
      <c r="O10" s="673">
        <v>65535.68</v>
      </c>
      <c r="P10" s="673">
        <v>0</v>
      </c>
      <c r="Q10" s="673">
        <v>0</v>
      </c>
      <c r="R10" s="673">
        <v>0</v>
      </c>
      <c r="S10" s="673">
        <v>0</v>
      </c>
      <c r="T10" s="406" t="s">
        <v>760</v>
      </c>
      <c r="U10" s="658">
        <f>IF(OR(T10="X",T10="X16",T10="X17"),SUM(D10:S10),
IF(T10="x18",SUM(E10:K10,M10:S10)+D10*0.9+L10*0.9,SUM(D10:S10)-D10-L10))</f>
        <v>3657170.68</v>
      </c>
      <c r="V10" s="453">
        <f t="shared" ref="V10:V73" si="0">IF(AND(C10=1,U10&gt;0),U10/Y10*100,0)</f>
        <v>9.8884612537039516</v>
      </c>
      <c r="X10" s="406">
        <v>32236384.532019995</v>
      </c>
      <c r="Y10" s="488">
        <v>36984224.200000003</v>
      </c>
      <c r="Z10" s="406">
        <f t="shared" ref="Z10" si="1">IF(Y10-X10&gt;0,Y10-X10,0)</f>
        <v>4747839.6679800078</v>
      </c>
      <c r="AA10" s="406">
        <f t="shared" ref="AA10" si="2">V10*0.01*Z10</f>
        <v>469488.28595618944</v>
      </c>
      <c r="AC10" s="453">
        <v>111.52142211046746</v>
      </c>
      <c r="AD10" s="453">
        <f t="shared" ref="AD10" si="3">IFERROR(IF(C10=1,(Y10-AA10)/X10*100,0),"")</f>
        <v>113.27180899512533</v>
      </c>
      <c r="AE10" s="454">
        <f t="shared" ref="AE10" si="4">AD10-AC10</f>
        <v>1.7503868846578712</v>
      </c>
      <c r="AF10" s="514">
        <v>56</v>
      </c>
      <c r="AG10" s="488">
        <v>1</v>
      </c>
      <c r="AH10" s="453">
        <f t="shared" ref="AH10:AH73" si="5">IF(AG10=1,AD10,AC10)</f>
        <v>113.27180899512533</v>
      </c>
      <c r="AK10" s="458">
        <v>113.27180899512533</v>
      </c>
      <c r="AL10" s="455">
        <f>AH10</f>
        <v>113.27180899512533</v>
      </c>
      <c r="AM10" s="458"/>
      <c r="AN10" s="458"/>
      <c r="AO10" s="453"/>
      <c r="AP10" s="507"/>
      <c r="AQ10" s="455"/>
      <c r="AR10" s="455"/>
      <c r="AS10" s="455"/>
      <c r="AT10" s="495">
        <f>AH10-AK10</f>
        <v>0</v>
      </c>
      <c r="AU10" s="455"/>
      <c r="AV10" s="498">
        <v>3.0325307390050971</v>
      </c>
      <c r="AW10" s="499">
        <v>4.1446081356754423</v>
      </c>
      <c r="AX10" s="500">
        <v>1.1120773966703452</v>
      </c>
      <c r="AY10" s="458"/>
      <c r="AZ10" s="459"/>
      <c r="BA10" s="459"/>
      <c r="BB10" s="459"/>
      <c r="BC10" s="453"/>
      <c r="BE10" s="460">
        <v>110.52142211046746</v>
      </c>
      <c r="BF10" s="453">
        <v>111.52142211046746</v>
      </c>
      <c r="BG10" s="488">
        <v>0</v>
      </c>
      <c r="BH10" s="453">
        <v>111.52142211046746</v>
      </c>
      <c r="BI10" s="406">
        <v>-1.7503868846578712</v>
      </c>
      <c r="BK10" s="453"/>
      <c r="BL10" s="453">
        <v>111.52142211046746</v>
      </c>
      <c r="BM10" s="406">
        <v>0</v>
      </c>
      <c r="BO10" s="453">
        <v>111.52142211046746</v>
      </c>
      <c r="BP10" s="406">
        <v>-1.7503868846578712</v>
      </c>
      <c r="BR10" s="453">
        <v>113.42195451385078</v>
      </c>
      <c r="BS10" s="453">
        <v>-0.15014551872545212</v>
      </c>
      <c r="BT10" s="659" t="s">
        <v>777</v>
      </c>
      <c r="CB10" s="488"/>
    </row>
    <row r="11" spans="1:82" s="406" customFormat="1" ht="11.25">
      <c r="A11" s="403">
        <v>2</v>
      </c>
      <c r="B11" s="404" t="s">
        <v>19</v>
      </c>
      <c r="C11" s="403">
        <v>0</v>
      </c>
      <c r="D11" s="451">
        <v>0</v>
      </c>
      <c r="E11" s="406">
        <v>0</v>
      </c>
      <c r="F11" s="406">
        <v>0</v>
      </c>
      <c r="G11" s="406">
        <v>0</v>
      </c>
      <c r="H11" s="406">
        <v>0</v>
      </c>
      <c r="I11" s="406">
        <v>0</v>
      </c>
      <c r="J11" s="406">
        <v>0</v>
      </c>
      <c r="K11" s="452">
        <v>0</v>
      </c>
      <c r="L11" s="406">
        <v>0</v>
      </c>
      <c r="M11" s="406">
        <v>0</v>
      </c>
      <c r="N11" s="406">
        <v>0</v>
      </c>
      <c r="O11" s="406">
        <v>0</v>
      </c>
      <c r="P11" s="406">
        <v>0</v>
      </c>
      <c r="Q11" s="406">
        <v>0</v>
      </c>
      <c r="R11" s="406">
        <v>0</v>
      </c>
      <c r="S11" s="406">
        <v>0</v>
      </c>
      <c r="T11" s="406">
        <v>0</v>
      </c>
      <c r="U11" s="658">
        <f t="shared" ref="U11:U74" si="6">IF(OR(T11="X",T11="X16",T11="X17"),SUM(D11:S11),
IF(T11="x18",SUM(E11:K11,M11:S11)+D11*0.9+L11*0.9,SUM(D11:S11)-D11-L11))</f>
        <v>0</v>
      </c>
      <c r="V11" s="453">
        <f t="shared" si="0"/>
        <v>0</v>
      </c>
      <c r="X11" s="406">
        <v>0</v>
      </c>
      <c r="Y11" s="488">
        <v>0</v>
      </c>
      <c r="Z11" s="406">
        <f t="shared" ref="Z11:Z74" si="7">IF(Y11-X11&gt;0,Y11-X11,0)</f>
        <v>0</v>
      </c>
      <c r="AA11" s="406">
        <f t="shared" ref="AA11:AA74" si="8">V11*0.01*Z11</f>
        <v>0</v>
      </c>
      <c r="AC11" s="453">
        <v>0</v>
      </c>
      <c r="AD11" s="453">
        <f t="shared" ref="AD11:AD74" si="9">IFERROR(IF(C11=1,(Y11-AA11)/X11*100,0),"")</f>
        <v>0</v>
      </c>
      <c r="AE11" s="454">
        <f t="shared" ref="AE11:AE74" si="10">AD11-AC11</f>
        <v>0</v>
      </c>
      <c r="AF11" s="514">
        <v>0</v>
      </c>
      <c r="AG11" s="488" t="s">
        <v>761</v>
      </c>
      <c r="AH11" s="453">
        <f t="shared" si="5"/>
        <v>0</v>
      </c>
      <c r="AK11" s="458">
        <v>0</v>
      </c>
      <c r="AL11" s="455">
        <f t="shared" ref="AL11:AL74" si="11">AH11</f>
        <v>0</v>
      </c>
      <c r="AM11" s="458"/>
      <c r="AN11" s="458"/>
      <c r="AO11" s="453"/>
      <c r="AP11" s="507"/>
      <c r="AQ11" s="455"/>
      <c r="AR11" s="455"/>
      <c r="AS11" s="455"/>
      <c r="AT11" s="495">
        <f t="shared" ref="AT11:AT74" si="12">AH11-AK11</f>
        <v>0</v>
      </c>
      <c r="AU11" s="455"/>
      <c r="AV11" s="498" t="s">
        <v>649</v>
      </c>
      <c r="AW11" s="499" t="s">
        <v>649</v>
      </c>
      <c r="AX11" s="500" t="s">
        <v>649</v>
      </c>
      <c r="AY11" s="458"/>
      <c r="AZ11" s="459"/>
      <c r="BA11" s="459"/>
      <c r="BB11" s="459"/>
      <c r="BC11" s="453" t="s">
        <v>20</v>
      </c>
      <c r="BE11" s="460">
        <v>-2</v>
      </c>
      <c r="BF11" s="453">
        <v>0</v>
      </c>
      <c r="BG11" s="488">
        <v>0</v>
      </c>
      <c r="BH11" s="453">
        <v>0</v>
      </c>
      <c r="BI11" s="406">
        <v>0</v>
      </c>
      <c r="BK11" s="453"/>
      <c r="BL11" s="453">
        <v>0</v>
      </c>
      <c r="BM11" s="406">
        <v>0</v>
      </c>
      <c r="BO11" s="453">
        <v>0</v>
      </c>
      <c r="BP11" s="406">
        <v>0</v>
      </c>
      <c r="BR11" s="453">
        <v>0</v>
      </c>
      <c r="BS11" s="453">
        <v>0</v>
      </c>
      <c r="CB11" s="488"/>
    </row>
    <row r="12" spans="1:82" s="406" customFormat="1" ht="11.25">
      <c r="A12" s="403">
        <v>3</v>
      </c>
      <c r="B12" s="404" t="s">
        <v>22</v>
      </c>
      <c r="C12" s="403">
        <v>1</v>
      </c>
      <c r="D12" s="451">
        <v>0</v>
      </c>
      <c r="E12" s="406">
        <v>692309</v>
      </c>
      <c r="F12" s="406">
        <v>0</v>
      </c>
      <c r="G12" s="406">
        <v>0</v>
      </c>
      <c r="H12" s="406">
        <v>0</v>
      </c>
      <c r="I12" s="406">
        <v>0</v>
      </c>
      <c r="J12" s="406">
        <v>0</v>
      </c>
      <c r="K12" s="452">
        <v>421694</v>
      </c>
      <c r="L12" s="406">
        <v>315589</v>
      </c>
      <c r="M12" s="406">
        <v>0</v>
      </c>
      <c r="N12" s="406">
        <v>0</v>
      </c>
      <c r="O12" s="406">
        <v>2792.58</v>
      </c>
      <c r="P12" s="406">
        <v>0</v>
      </c>
      <c r="Q12" s="406">
        <v>0</v>
      </c>
      <c r="R12" s="406">
        <v>0</v>
      </c>
      <c r="S12" s="406">
        <v>0</v>
      </c>
      <c r="T12" s="406" t="s">
        <v>760</v>
      </c>
      <c r="U12" s="658">
        <f t="shared" si="6"/>
        <v>1432384.58</v>
      </c>
      <c r="V12" s="453">
        <f t="shared" si="0"/>
        <v>8.2264337988819047</v>
      </c>
      <c r="X12" s="406">
        <v>15622821.810000001</v>
      </c>
      <c r="Y12" s="488">
        <v>17411974.800000001</v>
      </c>
      <c r="Z12" s="406">
        <f t="shared" si="7"/>
        <v>1789152.9900000002</v>
      </c>
      <c r="AA12" s="406">
        <f t="shared" si="8"/>
        <v>147183.48628306622</v>
      </c>
      <c r="AC12" s="453">
        <v>105.85493714266119</v>
      </c>
      <c r="AD12" s="453">
        <f t="shared" si="9"/>
        <v>110.51006997126424</v>
      </c>
      <c r="AE12" s="454">
        <f t="shared" si="10"/>
        <v>4.6551328286030582</v>
      </c>
      <c r="AF12" s="514">
        <v>3</v>
      </c>
      <c r="AG12" s="488">
        <v>1</v>
      </c>
      <c r="AH12" s="453">
        <f t="shared" si="5"/>
        <v>110.51006997126424</v>
      </c>
      <c r="AK12" s="458">
        <v>110.51006997126424</v>
      </c>
      <c r="AL12" s="455">
        <f t="shared" si="11"/>
        <v>110.51006997126424</v>
      </c>
      <c r="AM12" s="458"/>
      <c r="AN12" s="458"/>
      <c r="AO12" s="453"/>
      <c r="AP12" s="507"/>
      <c r="AQ12" s="455"/>
      <c r="AR12" s="455"/>
      <c r="AS12" s="455"/>
      <c r="AT12" s="495">
        <f t="shared" si="12"/>
        <v>0</v>
      </c>
      <c r="AU12" s="455"/>
      <c r="AV12" s="498">
        <v>-1.8127644420896836</v>
      </c>
      <c r="AW12" s="499">
        <v>2.9259139239716214</v>
      </c>
      <c r="AX12" s="500">
        <v>4.738678366061305</v>
      </c>
      <c r="AY12" s="458"/>
      <c r="AZ12" s="459"/>
      <c r="BA12" s="459"/>
      <c r="BB12" s="459"/>
      <c r="BC12" s="453"/>
      <c r="BE12" s="460">
        <v>102.85493714266119</v>
      </c>
      <c r="BF12" s="453">
        <v>105.85493714266119</v>
      </c>
      <c r="BG12" s="488">
        <v>0</v>
      </c>
      <c r="BH12" s="453">
        <v>105.85493714266119</v>
      </c>
      <c r="BI12" s="406">
        <v>-4.6551328286030582</v>
      </c>
      <c r="BK12" s="453"/>
      <c r="BL12" s="453">
        <v>105.85493714266119</v>
      </c>
      <c r="BM12" s="406">
        <v>0</v>
      </c>
      <c r="BO12" s="453">
        <v>105.85493714266119</v>
      </c>
      <c r="BP12" s="406">
        <v>-4.6551328286030582</v>
      </c>
      <c r="BR12" s="453">
        <v>105.85493714266119</v>
      </c>
      <c r="BS12" s="453">
        <v>4.6551328286030582</v>
      </c>
      <c r="CB12" s="488"/>
    </row>
    <row r="13" spans="1:82" s="406" customFormat="1" ht="11.25">
      <c r="A13" s="403">
        <v>4</v>
      </c>
      <c r="B13" s="404" t="s">
        <v>24</v>
      </c>
      <c r="C13" s="403">
        <v>0</v>
      </c>
      <c r="D13" s="451">
        <v>0</v>
      </c>
      <c r="E13" s="406">
        <v>0</v>
      </c>
      <c r="F13" s="406">
        <v>0</v>
      </c>
      <c r="G13" s="406">
        <v>0</v>
      </c>
      <c r="H13" s="406">
        <v>0</v>
      </c>
      <c r="I13" s="406">
        <v>0</v>
      </c>
      <c r="J13" s="406">
        <v>0</v>
      </c>
      <c r="K13" s="452">
        <v>0</v>
      </c>
      <c r="L13" s="406">
        <v>0</v>
      </c>
      <c r="M13" s="406">
        <v>0</v>
      </c>
      <c r="N13" s="406">
        <v>0</v>
      </c>
      <c r="O13" s="406">
        <v>0</v>
      </c>
      <c r="P13" s="406">
        <v>0</v>
      </c>
      <c r="Q13" s="406">
        <v>0</v>
      </c>
      <c r="R13" s="406">
        <v>0</v>
      </c>
      <c r="S13" s="406">
        <v>0</v>
      </c>
      <c r="T13" s="406">
        <v>0</v>
      </c>
      <c r="U13" s="658">
        <f t="shared" si="6"/>
        <v>0</v>
      </c>
      <c r="V13" s="453">
        <f t="shared" si="0"/>
        <v>0</v>
      </c>
      <c r="X13" s="406">
        <v>0</v>
      </c>
      <c r="Y13" s="488">
        <v>0</v>
      </c>
      <c r="Z13" s="406">
        <f t="shared" si="7"/>
        <v>0</v>
      </c>
      <c r="AA13" s="406">
        <f t="shared" si="8"/>
        <v>0</v>
      </c>
      <c r="AC13" s="453">
        <v>0</v>
      </c>
      <c r="AD13" s="453">
        <f t="shared" si="9"/>
        <v>0</v>
      </c>
      <c r="AE13" s="454">
        <f t="shared" si="10"/>
        <v>0</v>
      </c>
      <c r="AF13" s="514">
        <v>0</v>
      </c>
      <c r="AG13" s="488" t="s">
        <v>761</v>
      </c>
      <c r="AH13" s="453">
        <f t="shared" si="5"/>
        <v>0</v>
      </c>
      <c r="AK13" s="458">
        <v>0</v>
      </c>
      <c r="AL13" s="455">
        <f t="shared" si="11"/>
        <v>0</v>
      </c>
      <c r="AM13" s="458"/>
      <c r="AN13" s="458"/>
      <c r="AO13" s="453"/>
      <c r="AP13" s="507"/>
      <c r="AQ13" s="455"/>
      <c r="AR13" s="455"/>
      <c r="AS13" s="455"/>
      <c r="AT13" s="495">
        <f>AH13-AK13</f>
        <v>0</v>
      </c>
      <c r="AU13" s="455"/>
      <c r="AV13" s="498" t="s">
        <v>649</v>
      </c>
      <c r="AW13" s="499" t="s">
        <v>649</v>
      </c>
      <c r="AX13" s="500" t="s">
        <v>649</v>
      </c>
      <c r="AY13" s="458"/>
      <c r="AZ13" s="459"/>
      <c r="BA13" s="459"/>
      <c r="BB13" s="459"/>
      <c r="BC13" s="453"/>
      <c r="BE13" s="460">
        <v>-4</v>
      </c>
      <c r="BF13" s="453">
        <v>0</v>
      </c>
      <c r="BG13" s="488">
        <v>0</v>
      </c>
      <c r="BH13" s="453">
        <v>0</v>
      </c>
      <c r="BI13" s="406">
        <v>0</v>
      </c>
      <c r="BK13" s="453"/>
      <c r="BL13" s="453">
        <v>0</v>
      </c>
      <c r="BM13" s="406">
        <v>0</v>
      </c>
      <c r="BO13" s="453">
        <v>0</v>
      </c>
      <c r="BP13" s="406">
        <v>0</v>
      </c>
      <c r="BR13" s="453">
        <v>0</v>
      </c>
      <c r="BS13" s="453">
        <v>0</v>
      </c>
      <c r="CB13" s="488"/>
    </row>
    <row r="14" spans="1:82" s="406" customFormat="1" ht="11.25">
      <c r="A14" s="403">
        <v>5</v>
      </c>
      <c r="B14" s="404" t="s">
        <v>26</v>
      </c>
      <c r="C14" s="403">
        <v>1</v>
      </c>
      <c r="D14" s="451">
        <v>0</v>
      </c>
      <c r="E14" s="406">
        <v>0</v>
      </c>
      <c r="F14" s="406">
        <v>0</v>
      </c>
      <c r="G14" s="406">
        <v>0</v>
      </c>
      <c r="H14" s="406">
        <v>0</v>
      </c>
      <c r="I14" s="406">
        <v>691344</v>
      </c>
      <c r="J14" s="406">
        <v>1766061</v>
      </c>
      <c r="K14" s="452">
        <v>99787</v>
      </c>
      <c r="L14" s="406">
        <v>1661926</v>
      </c>
      <c r="M14" s="406">
        <v>16593</v>
      </c>
      <c r="N14" s="406">
        <v>80586</v>
      </c>
      <c r="O14" s="406">
        <v>110884.41</v>
      </c>
      <c r="P14" s="406">
        <v>0</v>
      </c>
      <c r="Q14" s="406">
        <v>0</v>
      </c>
      <c r="R14" s="406">
        <v>0</v>
      </c>
      <c r="S14" s="406">
        <v>0</v>
      </c>
      <c r="T14" s="406" t="s">
        <v>760</v>
      </c>
      <c r="U14" s="658">
        <f t="shared" si="6"/>
        <v>4427181.41</v>
      </c>
      <c r="V14" s="453">
        <f t="shared" si="0"/>
        <v>6.0732442116486984</v>
      </c>
      <c r="X14" s="406">
        <v>52988778.250000007</v>
      </c>
      <c r="Y14" s="488">
        <v>72896482.599999994</v>
      </c>
      <c r="Z14" s="406">
        <f t="shared" si="7"/>
        <v>19907704.349999987</v>
      </c>
      <c r="AA14" s="406">
        <f t="shared" si="8"/>
        <v>1209043.5021085104</v>
      </c>
      <c r="AC14" s="453">
        <v>142.70667584654427</v>
      </c>
      <c r="AD14" s="453">
        <f t="shared" si="9"/>
        <v>135.28796372634139</v>
      </c>
      <c r="AE14" s="454">
        <f t="shared" si="10"/>
        <v>-7.4187121202028834</v>
      </c>
      <c r="AF14" s="514">
        <v>66</v>
      </c>
      <c r="AG14" s="488">
        <v>1</v>
      </c>
      <c r="AH14" s="453">
        <f t="shared" si="5"/>
        <v>135.28796372634139</v>
      </c>
      <c r="AK14" s="458">
        <v>135.28796372634139</v>
      </c>
      <c r="AL14" s="455">
        <f t="shared" si="11"/>
        <v>135.28796372634139</v>
      </c>
      <c r="AM14" s="458"/>
      <c r="AN14" s="458"/>
      <c r="AO14" s="453"/>
      <c r="AP14" s="507"/>
      <c r="AQ14" s="455"/>
      <c r="AR14" s="455"/>
      <c r="AS14" s="455"/>
      <c r="AT14" s="495">
        <f t="shared" si="12"/>
        <v>0</v>
      </c>
      <c r="AU14" s="455"/>
      <c r="AV14" s="498">
        <v>5.1416982932243904</v>
      </c>
      <c r="AW14" s="499">
        <v>5.3209765398702178</v>
      </c>
      <c r="AX14" s="500">
        <v>0.17927824664582737</v>
      </c>
      <c r="AY14" s="458"/>
      <c r="AZ14" s="459"/>
      <c r="BA14" s="459"/>
      <c r="BB14" s="459"/>
      <c r="BC14" s="453"/>
      <c r="BE14" s="460">
        <v>137.70667584654427</v>
      </c>
      <c r="BF14" s="453">
        <v>142.70667584654427</v>
      </c>
      <c r="BG14" s="488">
        <v>0</v>
      </c>
      <c r="BH14" s="453">
        <v>142.70667584654427</v>
      </c>
      <c r="BI14" s="406">
        <v>7.4187121202028834</v>
      </c>
      <c r="BK14" s="453"/>
      <c r="BL14" s="453">
        <v>142.70667584654427</v>
      </c>
      <c r="BM14" s="406">
        <v>0</v>
      </c>
      <c r="BO14" s="453">
        <v>142.70667584654427</v>
      </c>
      <c r="BP14" s="406">
        <v>7.4187121202028834</v>
      </c>
      <c r="BR14" s="453">
        <v>135.32129549575643</v>
      </c>
      <c r="BS14" s="453">
        <v>-3.3331769415042345E-2</v>
      </c>
      <c r="CB14" s="488"/>
    </row>
    <row r="15" spans="1:82" s="406" customFormat="1" ht="11.25">
      <c r="A15" s="403">
        <v>6</v>
      </c>
      <c r="B15" s="404" t="s">
        <v>28</v>
      </c>
      <c r="C15" s="403">
        <v>0</v>
      </c>
      <c r="D15" s="451">
        <v>0</v>
      </c>
      <c r="E15" s="406">
        <v>0</v>
      </c>
      <c r="F15" s="406">
        <v>0</v>
      </c>
      <c r="G15" s="406">
        <v>0</v>
      </c>
      <c r="H15" s="406">
        <v>0</v>
      </c>
      <c r="I15" s="406">
        <v>0</v>
      </c>
      <c r="J15" s="406">
        <v>0</v>
      </c>
      <c r="K15" s="452">
        <v>0</v>
      </c>
      <c r="L15" s="406">
        <v>0</v>
      </c>
      <c r="M15" s="406">
        <v>0</v>
      </c>
      <c r="N15" s="406">
        <v>0</v>
      </c>
      <c r="O15" s="406">
        <v>0</v>
      </c>
      <c r="P15" s="406">
        <v>0</v>
      </c>
      <c r="Q15" s="406">
        <v>0</v>
      </c>
      <c r="R15" s="406">
        <v>0</v>
      </c>
      <c r="S15" s="406">
        <v>0</v>
      </c>
      <c r="T15" s="406">
        <v>0</v>
      </c>
      <c r="U15" s="658">
        <f t="shared" si="6"/>
        <v>0</v>
      </c>
      <c r="V15" s="453">
        <f t="shared" si="0"/>
        <v>0</v>
      </c>
      <c r="X15" s="406">
        <v>0</v>
      </c>
      <c r="Y15" s="488">
        <v>0</v>
      </c>
      <c r="Z15" s="406">
        <f t="shared" si="7"/>
        <v>0</v>
      </c>
      <c r="AA15" s="406">
        <f t="shared" si="8"/>
        <v>0</v>
      </c>
      <c r="AC15" s="453">
        <v>0</v>
      </c>
      <c r="AD15" s="453">
        <f t="shared" si="9"/>
        <v>0</v>
      </c>
      <c r="AE15" s="454">
        <f t="shared" si="10"/>
        <v>0</v>
      </c>
      <c r="AF15" s="514">
        <v>0</v>
      </c>
      <c r="AG15" s="488" t="s">
        <v>761</v>
      </c>
      <c r="AH15" s="453">
        <f t="shared" si="5"/>
        <v>0</v>
      </c>
      <c r="AK15" s="458">
        <v>0</v>
      </c>
      <c r="AL15" s="455">
        <f t="shared" si="11"/>
        <v>0</v>
      </c>
      <c r="AM15" s="458"/>
      <c r="AN15" s="458"/>
      <c r="AO15" s="453"/>
      <c r="AP15" s="507"/>
      <c r="AQ15" s="455"/>
      <c r="AR15" s="455"/>
      <c r="AS15" s="455"/>
      <c r="AT15" s="495">
        <f t="shared" si="12"/>
        <v>0</v>
      </c>
      <c r="AU15" s="455"/>
      <c r="AV15" s="498" t="s">
        <v>649</v>
      </c>
      <c r="AW15" s="499" t="s">
        <v>649</v>
      </c>
      <c r="AX15" s="500" t="s">
        <v>649</v>
      </c>
      <c r="AY15" s="458"/>
      <c r="AZ15" s="459"/>
      <c r="BA15" s="459"/>
      <c r="BB15" s="459"/>
      <c r="BC15" s="453"/>
      <c r="BE15" s="460">
        <v>-6</v>
      </c>
      <c r="BF15" s="453">
        <v>0</v>
      </c>
      <c r="BG15" s="488">
        <v>0</v>
      </c>
      <c r="BH15" s="453">
        <v>0</v>
      </c>
      <c r="BI15" s="406">
        <v>0</v>
      </c>
      <c r="BK15" s="453"/>
      <c r="BL15" s="453">
        <v>0</v>
      </c>
      <c r="BM15" s="406">
        <v>0</v>
      </c>
      <c r="BO15" s="453">
        <v>0</v>
      </c>
      <c r="BP15" s="406">
        <v>0</v>
      </c>
      <c r="BR15" s="453">
        <v>0</v>
      </c>
      <c r="BS15" s="453">
        <v>0</v>
      </c>
      <c r="CB15" s="488"/>
    </row>
    <row r="16" spans="1:82" s="406" customFormat="1" ht="11.25">
      <c r="A16" s="403">
        <v>7</v>
      </c>
      <c r="B16" s="404" t="s">
        <v>30</v>
      </c>
      <c r="C16" s="403">
        <v>1</v>
      </c>
      <c r="D16" s="451">
        <v>409153</v>
      </c>
      <c r="E16" s="406">
        <v>76913</v>
      </c>
      <c r="F16" s="406">
        <v>0</v>
      </c>
      <c r="G16" s="406">
        <v>0</v>
      </c>
      <c r="H16" s="406">
        <v>0</v>
      </c>
      <c r="I16" s="406">
        <v>360774</v>
      </c>
      <c r="J16" s="406">
        <v>734629</v>
      </c>
      <c r="K16" s="452">
        <v>819807</v>
      </c>
      <c r="L16" s="406">
        <v>1946475</v>
      </c>
      <c r="M16" s="406">
        <v>0</v>
      </c>
      <c r="N16" s="406">
        <v>124651</v>
      </c>
      <c r="O16" s="406">
        <v>139258.21</v>
      </c>
      <c r="P16" s="406">
        <v>0</v>
      </c>
      <c r="Q16" s="406">
        <v>0</v>
      </c>
      <c r="R16" s="406">
        <v>0</v>
      </c>
      <c r="S16" s="406">
        <v>0</v>
      </c>
      <c r="T16" s="406" t="s">
        <v>760</v>
      </c>
      <c r="U16" s="658">
        <f t="shared" si="6"/>
        <v>4611660.21</v>
      </c>
      <c r="V16" s="453">
        <f t="shared" si="0"/>
        <v>11.345793133501047</v>
      </c>
      <c r="X16" s="406">
        <v>26495878.260000002</v>
      </c>
      <c r="Y16" s="488">
        <v>40646433.049999997</v>
      </c>
      <c r="Z16" s="406">
        <f t="shared" si="7"/>
        <v>14150554.789999995</v>
      </c>
      <c r="AA16" s="406">
        <f t="shared" si="8"/>
        <v>1605492.673716123</v>
      </c>
      <c r="AC16" s="453">
        <v>149.40631636837281</v>
      </c>
      <c r="AD16" s="453">
        <f t="shared" si="9"/>
        <v>147.34722130431419</v>
      </c>
      <c r="AE16" s="454">
        <f t="shared" si="10"/>
        <v>-2.0590950640586243</v>
      </c>
      <c r="AF16" s="514">
        <v>99</v>
      </c>
      <c r="AG16" s="488">
        <v>1</v>
      </c>
      <c r="AH16" s="453">
        <f t="shared" si="5"/>
        <v>147.34722130431419</v>
      </c>
      <c r="AK16" s="458">
        <v>147.34722130431419</v>
      </c>
      <c r="AL16" s="455">
        <f t="shared" si="11"/>
        <v>147.34722130431419</v>
      </c>
      <c r="AM16" s="458"/>
      <c r="AN16" s="458"/>
      <c r="AO16" s="453"/>
      <c r="AP16" s="507"/>
      <c r="AQ16" s="455"/>
      <c r="AR16" s="455"/>
      <c r="AS16" s="455"/>
      <c r="AT16" s="495">
        <f t="shared" si="12"/>
        <v>0</v>
      </c>
      <c r="AU16" s="455"/>
      <c r="AV16" s="498">
        <v>6.128922271628114</v>
      </c>
      <c r="AW16" s="499">
        <v>4.4391377135283792</v>
      </c>
      <c r="AX16" s="500">
        <v>-1.6897845580997348</v>
      </c>
      <c r="AY16" s="458"/>
      <c r="AZ16" s="459"/>
      <c r="BA16" s="459"/>
      <c r="BB16" s="459"/>
      <c r="BC16" s="453"/>
      <c r="BE16" s="460">
        <v>142.40631636837281</v>
      </c>
      <c r="BF16" s="453">
        <v>149.40631636837281</v>
      </c>
      <c r="BG16" s="488">
        <v>0</v>
      </c>
      <c r="BH16" s="453">
        <v>149.40631636837281</v>
      </c>
      <c r="BI16" s="406">
        <v>2.0590950640586243</v>
      </c>
      <c r="BK16" s="453"/>
      <c r="BL16" s="453">
        <v>149.40631636837281</v>
      </c>
      <c r="BM16" s="406">
        <v>0</v>
      </c>
      <c r="BO16" s="453">
        <v>149.40631636837281</v>
      </c>
      <c r="BP16" s="406">
        <v>2.0590950640586243</v>
      </c>
      <c r="BR16" s="453">
        <v>147.31813697796559</v>
      </c>
      <c r="BS16" s="453">
        <v>2.9084326348595368E-2</v>
      </c>
      <c r="CB16" s="488"/>
    </row>
    <row r="17" spans="1:80" ht="11.25">
      <c r="A17" s="403">
        <v>8</v>
      </c>
      <c r="B17" s="404" t="s">
        <v>32</v>
      </c>
      <c r="C17" s="403">
        <v>1</v>
      </c>
      <c r="D17" s="451">
        <v>1716473</v>
      </c>
      <c r="E17" s="406">
        <v>0</v>
      </c>
      <c r="F17" s="406">
        <v>0</v>
      </c>
      <c r="G17" s="406">
        <v>0</v>
      </c>
      <c r="H17" s="406">
        <v>0</v>
      </c>
      <c r="I17" s="406">
        <v>0</v>
      </c>
      <c r="J17" s="406">
        <v>25000</v>
      </c>
      <c r="K17" s="452">
        <v>0</v>
      </c>
      <c r="L17" s="406">
        <v>0</v>
      </c>
      <c r="M17" s="406">
        <v>0</v>
      </c>
      <c r="N17" s="406">
        <v>111640</v>
      </c>
      <c r="O17" s="406">
        <v>118039.11</v>
      </c>
      <c r="P17" s="406">
        <v>0</v>
      </c>
      <c r="Q17" s="406">
        <v>0</v>
      </c>
      <c r="R17" s="406">
        <v>0</v>
      </c>
      <c r="S17" s="406">
        <v>0</v>
      </c>
      <c r="T17" s="406" t="s">
        <v>760</v>
      </c>
      <c r="U17" s="658">
        <f t="shared" si="6"/>
        <v>1971152.11</v>
      </c>
      <c r="V17" s="453">
        <f t="shared" si="0"/>
        <v>6.531356558140641</v>
      </c>
      <c r="W17" s="406"/>
      <c r="X17" s="406">
        <v>13476149.789999999</v>
      </c>
      <c r="Y17" s="488">
        <v>30179827</v>
      </c>
      <c r="Z17" s="406">
        <f t="shared" si="7"/>
        <v>16703677.210000001</v>
      </c>
      <c r="AA17" s="406">
        <f t="shared" si="8"/>
        <v>1090976.7169059787</v>
      </c>
      <c r="AB17" s="406"/>
      <c r="AC17" s="453">
        <v>195.41280720571754</v>
      </c>
      <c r="AD17" s="453">
        <f t="shared" si="9"/>
        <v>215.85431103384926</v>
      </c>
      <c r="AE17" s="454">
        <f t="shared" si="10"/>
        <v>20.441503828131715</v>
      </c>
      <c r="AF17" s="514">
        <v>72</v>
      </c>
      <c r="AG17" s="488">
        <v>1</v>
      </c>
      <c r="AH17" s="453">
        <f t="shared" si="5"/>
        <v>215.85431103384926</v>
      </c>
      <c r="AI17" s="406"/>
      <c r="AJ17" s="406"/>
      <c r="AK17" s="458">
        <v>215.85431103384926</v>
      </c>
      <c r="AL17" s="455">
        <f t="shared" si="11"/>
        <v>215.85431103384926</v>
      </c>
      <c r="AM17" s="458"/>
      <c r="AN17" s="458"/>
      <c r="AO17" s="453"/>
      <c r="AP17" s="507"/>
      <c r="AQ17" s="455"/>
      <c r="AR17" s="455"/>
      <c r="AS17" s="455"/>
      <c r="AT17" s="495">
        <f t="shared" si="12"/>
        <v>0</v>
      </c>
      <c r="AU17" s="455"/>
      <c r="AV17" s="498">
        <v>-5.1455713735906343</v>
      </c>
      <c r="AW17" s="499">
        <v>5.2322331092685221</v>
      </c>
      <c r="AX17" s="500">
        <v>10.377804482859156</v>
      </c>
      <c r="AY17" s="458"/>
      <c r="AZ17" s="459"/>
      <c r="BA17" s="459"/>
      <c r="BB17" s="459"/>
      <c r="BC17" s="453"/>
      <c r="BE17" s="460">
        <v>187.41280720571754</v>
      </c>
      <c r="BF17" s="453">
        <v>195.41280720571754</v>
      </c>
      <c r="BG17" s="488">
        <v>0</v>
      </c>
      <c r="BH17" s="453">
        <v>195.41280720571754</v>
      </c>
      <c r="BI17" s="406">
        <v>-20.441503828131715</v>
      </c>
      <c r="BK17" s="453"/>
      <c r="BL17" s="453">
        <v>195.41280720571754</v>
      </c>
      <c r="BM17" s="406">
        <v>0</v>
      </c>
      <c r="BO17" s="453">
        <v>195.41280720571754</v>
      </c>
      <c r="BP17" s="406">
        <v>-20.441503828131715</v>
      </c>
      <c r="BR17" s="453">
        <v>215.54997760849389</v>
      </c>
      <c r="BS17" s="453">
        <v>0.30433342535536667</v>
      </c>
      <c r="CB17" s="488"/>
    </row>
    <row r="18" spans="1:80" ht="11.25">
      <c r="A18" s="403">
        <v>9</v>
      </c>
      <c r="B18" s="404" t="s">
        <v>34</v>
      </c>
      <c r="C18" s="403">
        <v>1</v>
      </c>
      <c r="D18" s="451">
        <v>0</v>
      </c>
      <c r="E18" s="406">
        <v>0</v>
      </c>
      <c r="F18" s="406">
        <v>0</v>
      </c>
      <c r="G18" s="406">
        <v>0</v>
      </c>
      <c r="H18" s="406">
        <v>0</v>
      </c>
      <c r="I18" s="406">
        <v>179915</v>
      </c>
      <c r="J18" s="406">
        <v>2796702</v>
      </c>
      <c r="K18" s="452">
        <v>929021</v>
      </c>
      <c r="L18" s="406">
        <v>3055890.85</v>
      </c>
      <c r="M18" s="406">
        <v>0</v>
      </c>
      <c r="N18" s="406">
        <v>0</v>
      </c>
      <c r="O18" s="406">
        <v>13327.65</v>
      </c>
      <c r="P18" s="406">
        <v>0</v>
      </c>
      <c r="Q18" s="406">
        <v>0</v>
      </c>
      <c r="R18" s="406">
        <v>0</v>
      </c>
      <c r="S18" s="406">
        <v>0</v>
      </c>
      <c r="T18" s="406" t="s">
        <v>762</v>
      </c>
      <c r="U18" s="658">
        <f t="shared" si="6"/>
        <v>6669267.415</v>
      </c>
      <c r="V18" s="453">
        <f t="shared" si="0"/>
        <v>5.3360240534171499</v>
      </c>
      <c r="W18" s="406"/>
      <c r="X18" s="406">
        <v>72595075.473940015</v>
      </c>
      <c r="Y18" s="488">
        <v>124985707.49000001</v>
      </c>
      <c r="Z18" s="406">
        <f t="shared" si="7"/>
        <v>52390632.016059995</v>
      </c>
      <c r="AA18" s="406">
        <f t="shared" si="8"/>
        <v>2795576.7261142279</v>
      </c>
      <c r="AB18" s="406"/>
      <c r="AC18" s="453">
        <v>164.76625377828211</v>
      </c>
      <c r="AD18" s="453">
        <f t="shared" si="9"/>
        <v>168.31738236534966</v>
      </c>
      <c r="AE18" s="454">
        <f t="shared" si="10"/>
        <v>3.5511285870675522</v>
      </c>
      <c r="AF18" s="514">
        <v>8</v>
      </c>
      <c r="AG18" s="488">
        <v>1</v>
      </c>
      <c r="AH18" s="453">
        <f t="shared" si="5"/>
        <v>168.31738236534966</v>
      </c>
      <c r="AI18" s="406"/>
      <c r="AJ18" s="406"/>
      <c r="AK18" s="458">
        <v>168.31738236534966</v>
      </c>
      <c r="AL18" s="455">
        <f t="shared" si="11"/>
        <v>168.31738236534966</v>
      </c>
      <c r="AM18" s="458"/>
      <c r="AN18" s="458"/>
      <c r="AO18" s="453"/>
      <c r="AP18" s="507"/>
      <c r="AQ18" s="455"/>
      <c r="AR18" s="455"/>
      <c r="AS18" s="455"/>
      <c r="AT18" s="495">
        <f t="shared" si="12"/>
        <v>0</v>
      </c>
      <c r="AU18" s="455"/>
      <c r="AV18" s="498">
        <v>0.48538978676954481</v>
      </c>
      <c r="AW18" s="499">
        <v>3.376360588785321</v>
      </c>
      <c r="AX18" s="500">
        <v>2.8909708020157763</v>
      </c>
      <c r="AY18" s="458"/>
      <c r="AZ18" s="459"/>
      <c r="BA18" s="459"/>
      <c r="BB18" s="459"/>
      <c r="BC18" s="453"/>
      <c r="BE18" s="460">
        <v>155.76625377828211</v>
      </c>
      <c r="BF18" s="453">
        <v>164.76625377828211</v>
      </c>
      <c r="BG18" s="488">
        <v>0</v>
      </c>
      <c r="BH18" s="453">
        <v>164.76625377828211</v>
      </c>
      <c r="BI18" s="406">
        <v>-4.7862851255309806</v>
      </c>
      <c r="BK18" s="453"/>
      <c r="BL18" s="453">
        <v>164.76625377828211</v>
      </c>
      <c r="BM18" s="406">
        <v>0</v>
      </c>
      <c r="BO18" s="453">
        <v>164.76625377828211</v>
      </c>
      <c r="BP18" s="406">
        <v>-4.7862851255309806</v>
      </c>
      <c r="BR18" s="453">
        <v>169.58539076515964</v>
      </c>
      <c r="BS18" s="453">
        <v>-3.2851861346557598E-2</v>
      </c>
      <c r="CB18" s="488"/>
    </row>
    <row r="19" spans="1:80" ht="11.25">
      <c r="A19" s="403">
        <v>10</v>
      </c>
      <c r="B19" s="404" t="s">
        <v>36</v>
      </c>
      <c r="C19" s="403">
        <v>1</v>
      </c>
      <c r="D19" s="451">
        <v>0</v>
      </c>
      <c r="E19" s="406">
        <v>0</v>
      </c>
      <c r="F19" s="406">
        <v>0</v>
      </c>
      <c r="G19" s="406">
        <v>0</v>
      </c>
      <c r="H19" s="406">
        <v>0</v>
      </c>
      <c r="I19" s="406">
        <v>0</v>
      </c>
      <c r="J19" s="406">
        <v>2649199</v>
      </c>
      <c r="K19" s="452">
        <v>1257229</v>
      </c>
      <c r="L19" s="406">
        <v>2729542.8</v>
      </c>
      <c r="M19" s="406">
        <v>14659</v>
      </c>
      <c r="N19" s="406">
        <v>0</v>
      </c>
      <c r="O19" s="406">
        <v>26384.19</v>
      </c>
      <c r="P19" s="406">
        <v>0</v>
      </c>
      <c r="Q19" s="406">
        <v>0</v>
      </c>
      <c r="R19" s="406">
        <v>0</v>
      </c>
      <c r="S19" s="406">
        <v>0</v>
      </c>
      <c r="T19" s="406" t="s">
        <v>760</v>
      </c>
      <c r="U19" s="658">
        <f t="shared" si="6"/>
        <v>6677013.9900000002</v>
      </c>
      <c r="V19" s="453">
        <f t="shared" si="0"/>
        <v>5.716925078853297</v>
      </c>
      <c r="W19" s="406"/>
      <c r="X19" s="406">
        <v>77449420.442229986</v>
      </c>
      <c r="Y19" s="488">
        <v>116793799.07737532</v>
      </c>
      <c r="Z19" s="406">
        <f t="shared" si="7"/>
        <v>39344378.635145336</v>
      </c>
      <c r="AA19" s="406">
        <f t="shared" si="8"/>
        <v>2249288.6493116226</v>
      </c>
      <c r="AB19" s="406"/>
      <c r="AC19" s="453">
        <v>141.97121052464098</v>
      </c>
      <c r="AD19" s="453">
        <f t="shared" si="9"/>
        <v>147.8958909879812</v>
      </c>
      <c r="AE19" s="454">
        <f t="shared" si="10"/>
        <v>5.9246804633402235</v>
      </c>
      <c r="AF19" s="514">
        <v>18</v>
      </c>
      <c r="AG19" s="488">
        <v>1</v>
      </c>
      <c r="AH19" s="453">
        <f t="shared" si="5"/>
        <v>147.8958909879812</v>
      </c>
      <c r="AI19" s="406"/>
      <c r="AJ19" s="406"/>
      <c r="AK19" s="458">
        <v>147.8958909879812</v>
      </c>
      <c r="AL19" s="455">
        <f t="shared" si="11"/>
        <v>147.8958909879812</v>
      </c>
      <c r="AM19" s="458"/>
      <c r="AN19" s="458"/>
      <c r="AO19" s="453"/>
      <c r="AP19" s="507"/>
      <c r="AQ19" s="455"/>
      <c r="AR19" s="455"/>
      <c r="AS19" s="455"/>
      <c r="AT19" s="495">
        <f t="shared" si="12"/>
        <v>0</v>
      </c>
      <c r="AU19" s="455"/>
      <c r="AV19" s="498">
        <v>3.4082545014823933</v>
      </c>
      <c r="AW19" s="499">
        <v>7.754960399902167</v>
      </c>
      <c r="AX19" s="500">
        <v>4.3467058984197742</v>
      </c>
      <c r="AY19" s="458"/>
      <c r="AZ19" s="459"/>
      <c r="BA19" s="459"/>
      <c r="BB19" s="459"/>
      <c r="BC19" s="453"/>
      <c r="BE19" s="460">
        <v>131.97121052464098</v>
      </c>
      <c r="BF19" s="453">
        <v>141.97121052464098</v>
      </c>
      <c r="BG19" s="488">
        <v>0</v>
      </c>
      <c r="BH19" s="453">
        <v>141.97121052464098</v>
      </c>
      <c r="BI19" s="406">
        <v>-5.9246804633402235</v>
      </c>
      <c r="BK19" s="453"/>
      <c r="BL19" s="453">
        <v>141.97121052464098</v>
      </c>
      <c r="BM19" s="406">
        <v>0</v>
      </c>
      <c r="BO19" s="453">
        <v>141.97121052464098</v>
      </c>
      <c r="BP19" s="406">
        <v>-5.9246804633402235</v>
      </c>
      <c r="BR19" s="453">
        <v>141.97121052464098</v>
      </c>
      <c r="BS19" s="453">
        <v>5.9246804633402235</v>
      </c>
      <c r="CB19" s="488"/>
    </row>
    <row r="20" spans="1:80" ht="11.25">
      <c r="A20" s="403">
        <v>11</v>
      </c>
      <c r="B20" s="404" t="s">
        <v>38</v>
      </c>
      <c r="C20" s="403">
        <v>0</v>
      </c>
      <c r="D20" s="451">
        <v>0</v>
      </c>
      <c r="E20" s="406">
        <v>0</v>
      </c>
      <c r="F20" s="406">
        <v>0</v>
      </c>
      <c r="G20" s="406">
        <v>0</v>
      </c>
      <c r="H20" s="406">
        <v>0</v>
      </c>
      <c r="I20" s="406">
        <v>0</v>
      </c>
      <c r="J20" s="406">
        <v>0</v>
      </c>
      <c r="K20" s="452">
        <v>0</v>
      </c>
      <c r="L20" s="406">
        <v>0</v>
      </c>
      <c r="M20" s="406">
        <v>0</v>
      </c>
      <c r="N20" s="406">
        <v>0</v>
      </c>
      <c r="O20" s="406">
        <v>0</v>
      </c>
      <c r="P20" s="406">
        <v>0</v>
      </c>
      <c r="Q20" s="406">
        <v>0</v>
      </c>
      <c r="R20" s="406">
        <v>0</v>
      </c>
      <c r="S20" s="406">
        <v>0</v>
      </c>
      <c r="T20" s="406">
        <v>0</v>
      </c>
      <c r="U20" s="658">
        <f t="shared" si="6"/>
        <v>0</v>
      </c>
      <c r="V20" s="453">
        <f t="shared" si="0"/>
        <v>0</v>
      </c>
      <c r="W20" s="406"/>
      <c r="X20" s="406">
        <v>0</v>
      </c>
      <c r="Y20" s="488">
        <v>0</v>
      </c>
      <c r="Z20" s="406">
        <f t="shared" si="7"/>
        <v>0</v>
      </c>
      <c r="AA20" s="406">
        <f t="shared" si="8"/>
        <v>0</v>
      </c>
      <c r="AB20" s="406"/>
      <c r="AC20" s="453">
        <v>0</v>
      </c>
      <c r="AD20" s="453">
        <f t="shared" si="9"/>
        <v>0</v>
      </c>
      <c r="AE20" s="454">
        <f t="shared" si="10"/>
        <v>0</v>
      </c>
      <c r="AF20" s="514">
        <v>0</v>
      </c>
      <c r="AG20" s="488" t="s">
        <v>761</v>
      </c>
      <c r="AH20" s="453">
        <f t="shared" si="5"/>
        <v>0</v>
      </c>
      <c r="AI20" s="406"/>
      <c r="AJ20" s="406"/>
      <c r="AK20" s="458">
        <v>0</v>
      </c>
      <c r="AL20" s="455">
        <f t="shared" si="11"/>
        <v>0</v>
      </c>
      <c r="AM20" s="458"/>
      <c r="AN20" s="458"/>
      <c r="AO20" s="453"/>
      <c r="AP20" s="507"/>
      <c r="AQ20" s="455"/>
      <c r="AR20" s="455"/>
      <c r="AS20" s="455"/>
      <c r="AT20" s="495">
        <f t="shared" si="12"/>
        <v>0</v>
      </c>
      <c r="AU20" s="455"/>
      <c r="AV20" s="498" t="s">
        <v>649</v>
      </c>
      <c r="AW20" s="499" t="s">
        <v>649</v>
      </c>
      <c r="AX20" s="500" t="s">
        <v>649</v>
      </c>
      <c r="AY20" s="458"/>
      <c r="AZ20" s="459"/>
      <c r="BA20" s="459"/>
      <c r="BB20" s="459"/>
      <c r="BC20" s="453"/>
      <c r="BE20" s="460">
        <v>-11</v>
      </c>
      <c r="BF20" s="453">
        <v>0</v>
      </c>
      <c r="BG20" s="488">
        <v>0</v>
      </c>
      <c r="BH20" s="453">
        <v>0</v>
      </c>
      <c r="BI20" s="406">
        <v>0</v>
      </c>
      <c r="BK20" s="453"/>
      <c r="BL20" s="453">
        <v>0</v>
      </c>
      <c r="BM20" s="406">
        <v>0</v>
      </c>
      <c r="BO20" s="453">
        <v>0</v>
      </c>
      <c r="BP20" s="406">
        <v>0</v>
      </c>
      <c r="BR20" s="453">
        <v>0</v>
      </c>
      <c r="BS20" s="453">
        <v>0</v>
      </c>
      <c r="CB20" s="488"/>
    </row>
    <row r="21" spans="1:80" ht="11.25">
      <c r="A21" s="403">
        <v>12</v>
      </c>
      <c r="B21" s="404" t="s">
        <v>40</v>
      </c>
      <c r="C21" s="403">
        <v>0</v>
      </c>
      <c r="D21" s="451">
        <v>0</v>
      </c>
      <c r="E21" s="406">
        <v>0</v>
      </c>
      <c r="F21" s="406">
        <v>0</v>
      </c>
      <c r="G21" s="406">
        <v>0</v>
      </c>
      <c r="H21" s="406">
        <v>0</v>
      </c>
      <c r="I21" s="406">
        <v>0</v>
      </c>
      <c r="J21" s="406">
        <v>0</v>
      </c>
      <c r="K21" s="452">
        <v>0</v>
      </c>
      <c r="L21" s="406">
        <v>0</v>
      </c>
      <c r="M21" s="406">
        <v>0</v>
      </c>
      <c r="N21" s="406">
        <v>0</v>
      </c>
      <c r="O21" s="406">
        <v>0</v>
      </c>
      <c r="P21" s="406">
        <v>0</v>
      </c>
      <c r="Q21" s="406">
        <v>0</v>
      </c>
      <c r="R21" s="406">
        <v>0</v>
      </c>
      <c r="S21" s="406">
        <v>0</v>
      </c>
      <c r="T21" s="406">
        <v>0</v>
      </c>
      <c r="U21" s="658">
        <f t="shared" si="6"/>
        <v>0</v>
      </c>
      <c r="V21" s="453">
        <f t="shared" si="0"/>
        <v>0</v>
      </c>
      <c r="W21" s="406"/>
      <c r="X21" s="406">
        <v>0</v>
      </c>
      <c r="Y21" s="488">
        <v>0</v>
      </c>
      <c r="Z21" s="406">
        <f t="shared" si="7"/>
        <v>0</v>
      </c>
      <c r="AA21" s="406">
        <f t="shared" si="8"/>
        <v>0</v>
      </c>
      <c r="AB21" s="406"/>
      <c r="AC21" s="453">
        <v>0</v>
      </c>
      <c r="AD21" s="453">
        <f t="shared" si="9"/>
        <v>0</v>
      </c>
      <c r="AE21" s="454">
        <f t="shared" si="10"/>
        <v>0</v>
      </c>
      <c r="AF21" s="514">
        <v>0</v>
      </c>
      <c r="AG21" s="488" t="s">
        <v>761</v>
      </c>
      <c r="AH21" s="453">
        <f t="shared" si="5"/>
        <v>0</v>
      </c>
      <c r="AI21" s="406"/>
      <c r="AJ21" s="406"/>
      <c r="AK21" s="458">
        <v>0</v>
      </c>
      <c r="AL21" s="455">
        <f t="shared" si="11"/>
        <v>0</v>
      </c>
      <c r="AM21" s="458"/>
      <c r="AN21" s="458"/>
      <c r="AO21" s="453"/>
      <c r="AP21" s="507"/>
      <c r="AQ21" s="455"/>
      <c r="AR21" s="455"/>
      <c r="AS21" s="455"/>
      <c r="AT21" s="495">
        <f t="shared" si="12"/>
        <v>0</v>
      </c>
      <c r="AU21" s="455"/>
      <c r="AV21" s="498" t="s">
        <v>649</v>
      </c>
      <c r="AW21" s="499" t="s">
        <v>649</v>
      </c>
      <c r="AX21" s="500" t="s">
        <v>649</v>
      </c>
      <c r="AY21" s="458"/>
      <c r="AZ21" s="459"/>
      <c r="BA21" s="459"/>
      <c r="BB21" s="459"/>
      <c r="BC21" s="453"/>
      <c r="BE21" s="460">
        <v>-12</v>
      </c>
      <c r="BF21" s="453">
        <v>0</v>
      </c>
      <c r="BG21" s="488">
        <v>0</v>
      </c>
      <c r="BH21" s="453">
        <v>0</v>
      </c>
      <c r="BI21" s="406">
        <v>0</v>
      </c>
      <c r="BK21" s="453"/>
      <c r="BL21" s="453">
        <v>0</v>
      </c>
      <c r="BM21" s="406">
        <v>0</v>
      </c>
      <c r="BO21" s="453">
        <v>0</v>
      </c>
      <c r="BP21" s="406">
        <v>0</v>
      </c>
      <c r="BR21" s="453">
        <v>0</v>
      </c>
      <c r="BS21" s="453">
        <v>0</v>
      </c>
      <c r="CB21" s="488"/>
    </row>
    <row r="22" spans="1:80" ht="11.25">
      <c r="A22" s="403">
        <v>13</v>
      </c>
      <c r="B22" s="404" t="s">
        <v>42</v>
      </c>
      <c r="C22" s="403">
        <v>0</v>
      </c>
      <c r="D22" s="451">
        <v>0</v>
      </c>
      <c r="E22" s="406">
        <v>0</v>
      </c>
      <c r="F22" s="406">
        <v>0</v>
      </c>
      <c r="G22" s="406">
        <v>0</v>
      </c>
      <c r="H22" s="406">
        <v>0</v>
      </c>
      <c r="I22" s="406">
        <v>0</v>
      </c>
      <c r="J22" s="406">
        <v>0</v>
      </c>
      <c r="K22" s="452">
        <v>0</v>
      </c>
      <c r="L22" s="406">
        <v>0</v>
      </c>
      <c r="M22" s="406">
        <v>300000</v>
      </c>
      <c r="N22" s="406">
        <v>0</v>
      </c>
      <c r="O22" s="406">
        <v>0</v>
      </c>
      <c r="P22" s="406">
        <v>0</v>
      </c>
      <c r="Q22" s="406">
        <v>0</v>
      </c>
      <c r="R22" s="406">
        <v>0</v>
      </c>
      <c r="S22" s="406">
        <v>0</v>
      </c>
      <c r="T22" s="406">
        <v>0</v>
      </c>
      <c r="U22" s="658">
        <f t="shared" si="6"/>
        <v>300000</v>
      </c>
      <c r="V22" s="453">
        <f t="shared" si="0"/>
        <v>0</v>
      </c>
      <c r="W22" s="406"/>
      <c r="X22" s="406">
        <v>216797.25000000006</v>
      </c>
      <c r="Y22" s="488">
        <v>252309</v>
      </c>
      <c r="Z22" s="406">
        <f t="shared" si="7"/>
        <v>35511.749999999942</v>
      </c>
      <c r="AA22" s="406">
        <f t="shared" si="8"/>
        <v>0</v>
      </c>
      <c r="AB22" s="406"/>
      <c r="AC22" s="453">
        <v>0</v>
      </c>
      <c r="AD22" s="453">
        <f t="shared" si="9"/>
        <v>0</v>
      </c>
      <c r="AE22" s="454">
        <f t="shared" si="10"/>
        <v>0</v>
      </c>
      <c r="AF22" s="514">
        <v>0</v>
      </c>
      <c r="AG22" s="488" t="s">
        <v>761</v>
      </c>
      <c r="AH22" s="453">
        <f t="shared" si="5"/>
        <v>0</v>
      </c>
      <c r="AI22" s="406"/>
      <c r="AJ22" s="406"/>
      <c r="AK22" s="458">
        <v>0</v>
      </c>
      <c r="AL22" s="455">
        <f t="shared" si="11"/>
        <v>0</v>
      </c>
      <c r="AM22" s="458"/>
      <c r="AN22" s="458"/>
      <c r="AO22" s="453"/>
      <c r="AP22" s="507"/>
      <c r="AQ22" s="455"/>
      <c r="AR22" s="455"/>
      <c r="AS22" s="455"/>
      <c r="AT22" s="495">
        <f t="shared" si="12"/>
        <v>0</v>
      </c>
      <c r="AU22" s="455"/>
      <c r="AV22" s="498" t="s">
        <v>649</v>
      </c>
      <c r="AW22" s="499" t="s">
        <v>649</v>
      </c>
      <c r="AX22" s="500" t="s">
        <v>649</v>
      </c>
      <c r="AY22" s="458"/>
      <c r="AZ22" s="459"/>
      <c r="BA22" s="459"/>
      <c r="BB22" s="459"/>
      <c r="BC22" s="453"/>
      <c r="BE22" s="460">
        <v>-13</v>
      </c>
      <c r="BF22" s="453">
        <v>0</v>
      </c>
      <c r="BG22" s="488">
        <v>0</v>
      </c>
      <c r="BH22" s="453">
        <v>0</v>
      </c>
      <c r="BI22" s="406">
        <v>0</v>
      </c>
      <c r="BK22" s="453"/>
      <c r="BL22" s="453">
        <v>0</v>
      </c>
      <c r="BM22" s="406">
        <v>0</v>
      </c>
      <c r="BO22" s="453">
        <v>0</v>
      </c>
      <c r="BP22" s="406">
        <v>0</v>
      </c>
      <c r="BR22" s="453">
        <v>0</v>
      </c>
      <c r="BS22" s="453">
        <v>0</v>
      </c>
      <c r="CB22" s="488"/>
    </row>
    <row r="23" spans="1:80" ht="11.25">
      <c r="A23" s="403">
        <v>14</v>
      </c>
      <c r="B23" s="404" t="s">
        <v>44</v>
      </c>
      <c r="C23" s="403">
        <v>1</v>
      </c>
      <c r="D23" s="451">
        <v>0</v>
      </c>
      <c r="E23" s="406">
        <v>0</v>
      </c>
      <c r="F23" s="406">
        <v>0</v>
      </c>
      <c r="G23" s="406">
        <v>0</v>
      </c>
      <c r="H23" s="406">
        <v>0</v>
      </c>
      <c r="I23" s="406">
        <v>0</v>
      </c>
      <c r="J23" s="406">
        <v>1872007</v>
      </c>
      <c r="K23" s="452">
        <v>413329</v>
      </c>
      <c r="L23" s="406">
        <v>1026318</v>
      </c>
      <c r="M23" s="406">
        <v>14740</v>
      </c>
      <c r="N23" s="406">
        <v>23590</v>
      </c>
      <c r="O23" s="406">
        <v>6079.08</v>
      </c>
      <c r="P23" s="406">
        <v>0</v>
      </c>
      <c r="Q23" s="406">
        <v>0</v>
      </c>
      <c r="R23" s="406">
        <v>0</v>
      </c>
      <c r="S23" s="406">
        <v>0</v>
      </c>
      <c r="T23" s="406" t="s">
        <v>760</v>
      </c>
      <c r="U23" s="658">
        <f t="shared" si="6"/>
        <v>3356063.08</v>
      </c>
      <c r="V23" s="453">
        <f t="shared" si="0"/>
        <v>7.0623191656249809</v>
      </c>
      <c r="W23" s="406"/>
      <c r="X23" s="406">
        <v>37765344.57</v>
      </c>
      <c r="Y23" s="488">
        <v>47520694</v>
      </c>
      <c r="Z23" s="406">
        <f t="shared" si="7"/>
        <v>9755349.4299999997</v>
      </c>
      <c r="AA23" s="406">
        <f t="shared" si="8"/>
        <v>688953.91246857727</v>
      </c>
      <c r="AB23" s="406"/>
      <c r="AC23" s="453">
        <v>122.97451815856968</v>
      </c>
      <c r="AD23" s="453">
        <f t="shared" si="9"/>
        <v>124.00718336020051</v>
      </c>
      <c r="AE23" s="454">
        <f t="shared" si="10"/>
        <v>1.0326652016308344</v>
      </c>
      <c r="AF23" s="514">
        <v>1</v>
      </c>
      <c r="AG23" s="488">
        <v>1</v>
      </c>
      <c r="AH23" s="453">
        <f t="shared" si="5"/>
        <v>124.00718336020051</v>
      </c>
      <c r="AI23" s="406"/>
      <c r="AJ23" s="406"/>
      <c r="AK23" s="458">
        <v>124.00718336020051</v>
      </c>
      <c r="AL23" s="455">
        <f t="shared" si="11"/>
        <v>124.00718336020051</v>
      </c>
      <c r="AM23" s="458"/>
      <c r="AN23" s="458"/>
      <c r="AO23" s="453"/>
      <c r="AP23" s="507"/>
      <c r="AQ23" s="455"/>
      <c r="AR23" s="455"/>
      <c r="AS23" s="455"/>
      <c r="AT23" s="495">
        <f t="shared" si="12"/>
        <v>0</v>
      </c>
      <c r="AU23" s="455"/>
      <c r="AV23" s="498">
        <v>2.7398325308020279</v>
      </c>
      <c r="AW23" s="499">
        <v>4.7014475633145443</v>
      </c>
      <c r="AX23" s="500">
        <v>1.9616150325125163</v>
      </c>
      <c r="AY23" s="458"/>
      <c r="AZ23" s="459"/>
      <c r="BA23" s="459"/>
      <c r="BB23" s="459"/>
      <c r="BC23" s="453"/>
      <c r="BE23" s="460">
        <v>108.97451815856968</v>
      </c>
      <c r="BF23" s="453">
        <v>122.97451815856968</v>
      </c>
      <c r="BG23" s="488">
        <v>0</v>
      </c>
      <c r="BH23" s="453">
        <v>122.97451815856968</v>
      </c>
      <c r="BI23" s="406">
        <v>-1.0326652016308344</v>
      </c>
      <c r="BK23" s="453"/>
      <c r="BL23" s="453">
        <v>122.97451815856968</v>
      </c>
      <c r="BM23" s="406">
        <v>0</v>
      </c>
      <c r="BO23" s="453">
        <v>122.97451815856968</v>
      </c>
      <c r="BP23" s="406">
        <v>-1.0326652016308344</v>
      </c>
      <c r="BR23" s="453">
        <v>124.01354584950089</v>
      </c>
      <c r="BS23" s="453">
        <v>-6.3624893003719762E-3</v>
      </c>
      <c r="CB23" s="488"/>
    </row>
    <row r="24" spans="1:80" ht="11.25">
      <c r="A24" s="403">
        <v>15</v>
      </c>
      <c r="B24" s="404" t="s">
        <v>46</v>
      </c>
      <c r="C24" s="403">
        <v>0</v>
      </c>
      <c r="D24" s="451">
        <v>0</v>
      </c>
      <c r="E24" s="406">
        <v>0</v>
      </c>
      <c r="F24" s="406">
        <v>0</v>
      </c>
      <c r="G24" s="406">
        <v>0</v>
      </c>
      <c r="H24" s="406">
        <v>0</v>
      </c>
      <c r="I24" s="406">
        <v>0</v>
      </c>
      <c r="J24" s="406">
        <v>0</v>
      </c>
      <c r="K24" s="452">
        <v>0</v>
      </c>
      <c r="L24" s="406">
        <v>0</v>
      </c>
      <c r="M24" s="406">
        <v>0</v>
      </c>
      <c r="N24" s="406">
        <v>0</v>
      </c>
      <c r="O24" s="406">
        <v>0</v>
      </c>
      <c r="P24" s="406">
        <v>0</v>
      </c>
      <c r="Q24" s="406">
        <v>0</v>
      </c>
      <c r="R24" s="406">
        <v>0</v>
      </c>
      <c r="S24" s="406">
        <v>0</v>
      </c>
      <c r="T24" s="406">
        <v>0</v>
      </c>
      <c r="U24" s="658">
        <f t="shared" si="6"/>
        <v>0</v>
      </c>
      <c r="V24" s="453">
        <f t="shared" si="0"/>
        <v>0</v>
      </c>
      <c r="W24" s="406"/>
      <c r="X24" s="406">
        <v>0</v>
      </c>
      <c r="Y24" s="488">
        <v>0</v>
      </c>
      <c r="Z24" s="406">
        <f t="shared" si="7"/>
        <v>0</v>
      </c>
      <c r="AA24" s="406">
        <f t="shared" si="8"/>
        <v>0</v>
      </c>
      <c r="AB24" s="406"/>
      <c r="AC24" s="453">
        <v>0</v>
      </c>
      <c r="AD24" s="453">
        <f t="shared" si="9"/>
        <v>0</v>
      </c>
      <c r="AE24" s="454">
        <f t="shared" si="10"/>
        <v>0</v>
      </c>
      <c r="AF24" s="514">
        <v>0</v>
      </c>
      <c r="AG24" s="488" t="s">
        <v>761</v>
      </c>
      <c r="AH24" s="453">
        <f t="shared" si="5"/>
        <v>0</v>
      </c>
      <c r="AI24" s="406"/>
      <c r="AJ24" s="406"/>
      <c r="AK24" s="458">
        <v>0</v>
      </c>
      <c r="AL24" s="455">
        <f t="shared" si="11"/>
        <v>0</v>
      </c>
      <c r="AM24" s="458"/>
      <c r="AN24" s="458"/>
      <c r="AO24" s="453"/>
      <c r="AP24" s="507"/>
      <c r="AQ24" s="455"/>
      <c r="AR24" s="455"/>
      <c r="AS24" s="455"/>
      <c r="AT24" s="495">
        <f t="shared" si="12"/>
        <v>0</v>
      </c>
      <c r="AU24" s="455"/>
      <c r="AV24" s="498" t="s">
        <v>649</v>
      </c>
      <c r="AW24" s="499" t="s">
        <v>649</v>
      </c>
      <c r="AX24" s="500" t="s">
        <v>649</v>
      </c>
      <c r="AY24" s="458"/>
      <c r="AZ24" s="459"/>
      <c r="BA24" s="459"/>
      <c r="BB24" s="459"/>
      <c r="BC24" s="453"/>
      <c r="BE24" s="460">
        <v>-15</v>
      </c>
      <c r="BF24" s="453">
        <v>0</v>
      </c>
      <c r="BG24" s="488">
        <v>0</v>
      </c>
      <c r="BH24" s="453">
        <v>0</v>
      </c>
      <c r="BI24" s="406">
        <v>0</v>
      </c>
      <c r="BK24" s="453"/>
      <c r="BL24" s="453">
        <v>0</v>
      </c>
      <c r="BM24" s="406">
        <v>0</v>
      </c>
      <c r="BO24" s="453">
        <v>0</v>
      </c>
      <c r="BP24" s="406">
        <v>0</v>
      </c>
      <c r="BR24" s="453">
        <v>0</v>
      </c>
      <c r="BS24" s="453">
        <v>0</v>
      </c>
      <c r="CB24" s="488"/>
    </row>
    <row r="25" spans="1:80" ht="11.25">
      <c r="A25" s="403">
        <v>16</v>
      </c>
      <c r="B25" s="404" t="s">
        <v>48</v>
      </c>
      <c r="C25" s="403">
        <v>1</v>
      </c>
      <c r="D25" s="451">
        <v>0</v>
      </c>
      <c r="E25" s="406">
        <v>0</v>
      </c>
      <c r="F25" s="406">
        <v>0</v>
      </c>
      <c r="G25" s="406">
        <v>0</v>
      </c>
      <c r="H25" s="406">
        <v>0</v>
      </c>
      <c r="I25" s="406">
        <v>0</v>
      </c>
      <c r="J25" s="406">
        <v>1840000</v>
      </c>
      <c r="K25" s="452">
        <v>1236400</v>
      </c>
      <c r="L25" s="406">
        <v>772159.77</v>
      </c>
      <c r="M25" s="406">
        <v>25181</v>
      </c>
      <c r="N25" s="406">
        <v>0</v>
      </c>
      <c r="O25" s="406">
        <v>232210.16</v>
      </c>
      <c r="P25" s="406">
        <v>0</v>
      </c>
      <c r="Q25" s="406">
        <v>0</v>
      </c>
      <c r="R25" s="406">
        <v>0</v>
      </c>
      <c r="S25" s="406">
        <v>0</v>
      </c>
      <c r="T25" s="406" t="s">
        <v>760</v>
      </c>
      <c r="U25" s="658">
        <f t="shared" si="6"/>
        <v>4105950.93</v>
      </c>
      <c r="V25" s="453">
        <f t="shared" si="0"/>
        <v>3.9315246991841044</v>
      </c>
      <c r="W25" s="406"/>
      <c r="X25" s="406">
        <v>102004503.33000001</v>
      </c>
      <c r="Y25" s="488">
        <v>104436605.23999999</v>
      </c>
      <c r="Z25" s="406">
        <f t="shared" si="7"/>
        <v>2432101.9099999815</v>
      </c>
      <c r="AA25" s="406">
        <f t="shared" si="8"/>
        <v>95618.687300977632</v>
      </c>
      <c r="AB25" s="406"/>
      <c r="AC25" s="453">
        <v>101.08664557821081</v>
      </c>
      <c r="AD25" s="453">
        <f t="shared" si="9"/>
        <v>102.29056869689384</v>
      </c>
      <c r="AE25" s="454">
        <f t="shared" si="10"/>
        <v>1.2039231186830364</v>
      </c>
      <c r="AF25" s="514">
        <v>209</v>
      </c>
      <c r="AG25" s="488">
        <v>1</v>
      </c>
      <c r="AH25" s="453">
        <f t="shared" si="5"/>
        <v>102.29056869689384</v>
      </c>
      <c r="AI25" s="406"/>
      <c r="AJ25" s="406"/>
      <c r="AK25" s="458">
        <v>102.29056869689384</v>
      </c>
      <c r="AL25" s="455">
        <f t="shared" si="11"/>
        <v>102.29056869689384</v>
      </c>
      <c r="AM25" s="458"/>
      <c r="AN25" s="458"/>
      <c r="AO25" s="453"/>
      <c r="AP25" s="507"/>
      <c r="AQ25" s="455"/>
      <c r="AR25" s="455"/>
      <c r="AS25" s="455"/>
      <c r="AT25" s="495">
        <f t="shared" si="12"/>
        <v>0</v>
      </c>
      <c r="AU25" s="455"/>
      <c r="AV25" s="498">
        <v>5.0454420669814652</v>
      </c>
      <c r="AW25" s="499">
        <v>6.3435796968171978</v>
      </c>
      <c r="AX25" s="500">
        <v>1.2981376298357326</v>
      </c>
      <c r="AY25" s="458"/>
      <c r="AZ25" s="459"/>
      <c r="BA25" s="459"/>
      <c r="BB25" s="459"/>
      <c r="BC25" s="453"/>
      <c r="BE25" s="460">
        <v>85.086645578210806</v>
      </c>
      <c r="BF25" s="453">
        <v>101.08664557821081</v>
      </c>
      <c r="BG25" s="488">
        <v>0</v>
      </c>
      <c r="BH25" s="453">
        <v>101.08664557821081</v>
      </c>
      <c r="BI25" s="406">
        <v>-1.2039231186830364</v>
      </c>
      <c r="BK25" s="453"/>
      <c r="BL25" s="453">
        <v>101.08664557821081</v>
      </c>
      <c r="BM25" s="406">
        <v>0</v>
      </c>
      <c r="BO25" s="453">
        <v>101.08664557821081</v>
      </c>
      <c r="BP25" s="406">
        <v>-1.2039231186830364</v>
      </c>
      <c r="BR25" s="453">
        <v>101.63857217031395</v>
      </c>
      <c r="BS25" s="453">
        <v>0.65199652657989304</v>
      </c>
      <c r="CB25" s="488"/>
    </row>
    <row r="26" spans="1:80" ht="11.25">
      <c r="A26" s="403">
        <v>17</v>
      </c>
      <c r="B26" s="404" t="s">
        <v>50</v>
      </c>
      <c r="C26" s="403">
        <v>1</v>
      </c>
      <c r="D26" s="451">
        <v>0</v>
      </c>
      <c r="E26" s="406">
        <v>0</v>
      </c>
      <c r="F26" s="406">
        <v>0</v>
      </c>
      <c r="G26" s="406">
        <v>0</v>
      </c>
      <c r="H26" s="406">
        <v>0</v>
      </c>
      <c r="I26" s="406">
        <v>0</v>
      </c>
      <c r="J26" s="406">
        <v>161560</v>
      </c>
      <c r="K26" s="452">
        <v>255705</v>
      </c>
      <c r="L26" s="406">
        <v>2414573.02</v>
      </c>
      <c r="M26" s="406">
        <v>291</v>
      </c>
      <c r="N26" s="406">
        <v>11205</v>
      </c>
      <c r="O26" s="406">
        <v>4465.8599999999997</v>
      </c>
      <c r="P26" s="406">
        <v>0</v>
      </c>
      <c r="Q26" s="406">
        <v>0</v>
      </c>
      <c r="R26" s="406">
        <v>0</v>
      </c>
      <c r="S26" s="406">
        <v>0</v>
      </c>
      <c r="T26" s="406" t="s">
        <v>760</v>
      </c>
      <c r="U26" s="658">
        <f t="shared" si="6"/>
        <v>2847799.88</v>
      </c>
      <c r="V26" s="453">
        <f t="shared" si="0"/>
        <v>7.1070788572793422</v>
      </c>
      <c r="W26" s="406"/>
      <c r="X26" s="406">
        <v>32470504.220000003</v>
      </c>
      <c r="Y26" s="488">
        <v>40069906.879999995</v>
      </c>
      <c r="Z26" s="406">
        <f t="shared" si="7"/>
        <v>7599402.6599999927</v>
      </c>
      <c r="AA26" s="406">
        <f t="shared" si="8"/>
        <v>540095.53972838342</v>
      </c>
      <c r="AB26" s="406"/>
      <c r="AC26" s="453">
        <v>118.3292762346598</v>
      </c>
      <c r="AD26" s="453">
        <f t="shared" si="9"/>
        <v>121.74067600688343</v>
      </c>
      <c r="AE26" s="454">
        <f t="shared" si="10"/>
        <v>3.411399772223632</v>
      </c>
      <c r="AF26" s="514">
        <v>6</v>
      </c>
      <c r="AG26" s="488">
        <v>1</v>
      </c>
      <c r="AH26" s="453">
        <f t="shared" si="5"/>
        <v>121.74067600688343</v>
      </c>
      <c r="AI26" s="406"/>
      <c r="AJ26" s="406"/>
      <c r="AK26" s="458">
        <v>121.74067600688343</v>
      </c>
      <c r="AL26" s="455">
        <f t="shared" si="11"/>
        <v>121.74067600688343</v>
      </c>
      <c r="AM26" s="458"/>
      <c r="AN26" s="458"/>
      <c r="AO26" s="453"/>
      <c r="AP26" s="507"/>
      <c r="AQ26" s="455"/>
      <c r="AR26" s="455"/>
      <c r="AS26" s="455"/>
      <c r="AT26" s="495">
        <f t="shared" si="12"/>
        <v>0</v>
      </c>
      <c r="AU26" s="455"/>
      <c r="AV26" s="498">
        <v>0.91520263689872983</v>
      </c>
      <c r="AW26" s="499">
        <v>3.9099928253833975</v>
      </c>
      <c r="AX26" s="500">
        <v>2.9947901884846679</v>
      </c>
      <c r="AY26" s="458"/>
      <c r="AZ26" s="459"/>
      <c r="BA26" s="459"/>
      <c r="BB26" s="459"/>
      <c r="BC26" s="453"/>
      <c r="BE26" s="460">
        <v>101.3292762346598</v>
      </c>
      <c r="BF26" s="453">
        <v>118.3292762346598</v>
      </c>
      <c r="BG26" s="488">
        <v>0</v>
      </c>
      <c r="BH26" s="453">
        <v>118.3292762346598</v>
      </c>
      <c r="BI26" s="406">
        <v>-3.411399772223632</v>
      </c>
      <c r="BK26" s="453"/>
      <c r="BL26" s="453">
        <v>118.3292762346598</v>
      </c>
      <c r="BM26" s="406">
        <v>0</v>
      </c>
      <c r="BO26" s="453">
        <v>118.3292762346598</v>
      </c>
      <c r="BP26" s="406">
        <v>-3.411399772223632</v>
      </c>
      <c r="BR26" s="453">
        <v>121.6485647112175</v>
      </c>
      <c r="BS26" s="453">
        <v>9.2111295665930015E-2</v>
      </c>
      <c r="CB26" s="488"/>
    </row>
    <row r="27" spans="1:80" ht="11.25">
      <c r="A27" s="403">
        <v>18</v>
      </c>
      <c r="B27" s="404" t="s">
        <v>52</v>
      </c>
      <c r="C27" s="403">
        <v>1</v>
      </c>
      <c r="D27" s="451">
        <v>0</v>
      </c>
      <c r="E27" s="406">
        <v>0</v>
      </c>
      <c r="F27" s="406">
        <v>0</v>
      </c>
      <c r="G27" s="406">
        <v>0</v>
      </c>
      <c r="H27" s="406">
        <v>0</v>
      </c>
      <c r="I27" s="406">
        <v>0</v>
      </c>
      <c r="J27" s="406">
        <v>153372</v>
      </c>
      <c r="K27" s="452">
        <v>159170</v>
      </c>
      <c r="L27" s="406">
        <v>481596</v>
      </c>
      <c r="M27" s="406">
        <v>0</v>
      </c>
      <c r="N27" s="406">
        <v>7989</v>
      </c>
      <c r="O27" s="406">
        <v>17634.89</v>
      </c>
      <c r="P27" s="406">
        <v>0</v>
      </c>
      <c r="Q27" s="406">
        <v>0</v>
      </c>
      <c r="R27" s="406">
        <v>0</v>
      </c>
      <c r="S27" s="406">
        <v>0</v>
      </c>
      <c r="T27" s="406" t="s">
        <v>760</v>
      </c>
      <c r="U27" s="658">
        <f t="shared" si="6"/>
        <v>819761.89</v>
      </c>
      <c r="V27" s="453">
        <f t="shared" si="0"/>
        <v>5.7216220769565886</v>
      </c>
      <c r="W27" s="406"/>
      <c r="X27" s="406">
        <v>9514711.5199999996</v>
      </c>
      <c r="Y27" s="488">
        <v>14327438.6</v>
      </c>
      <c r="Z27" s="406">
        <f t="shared" si="7"/>
        <v>4812727.08</v>
      </c>
      <c r="AA27" s="406">
        <f t="shared" si="8"/>
        <v>275366.05511294818</v>
      </c>
      <c r="AB27" s="406"/>
      <c r="AC27" s="453">
        <v>132.91997106661984</v>
      </c>
      <c r="AD27" s="453">
        <f t="shared" si="9"/>
        <v>147.6878465032753</v>
      </c>
      <c r="AE27" s="454">
        <f t="shared" si="10"/>
        <v>14.767875436655459</v>
      </c>
      <c r="AF27" s="514">
        <v>12</v>
      </c>
      <c r="AG27" s="488">
        <v>1</v>
      </c>
      <c r="AH27" s="453">
        <f t="shared" si="5"/>
        <v>147.6878465032753</v>
      </c>
      <c r="AI27" s="406"/>
      <c r="AJ27" s="406"/>
      <c r="AK27" s="458">
        <v>147.6878465032753</v>
      </c>
      <c r="AL27" s="455">
        <f t="shared" si="11"/>
        <v>147.6878465032753</v>
      </c>
      <c r="AM27" s="458"/>
      <c r="AN27" s="458"/>
      <c r="AO27" s="453"/>
      <c r="AP27" s="507"/>
      <c r="AQ27" s="455"/>
      <c r="AR27" s="455"/>
      <c r="AS27" s="455"/>
      <c r="AT27" s="495">
        <f t="shared" si="12"/>
        <v>0</v>
      </c>
      <c r="AU27" s="455"/>
      <c r="AV27" s="498">
        <v>-0.23149720713334432</v>
      </c>
      <c r="AW27" s="499">
        <v>11.377121213668879</v>
      </c>
      <c r="AX27" s="500">
        <v>11.608618420802223</v>
      </c>
      <c r="AY27" s="458"/>
      <c r="AZ27" s="459"/>
      <c r="BA27" s="459"/>
      <c r="BB27" s="459"/>
      <c r="BC27" s="453"/>
      <c r="BE27" s="460">
        <v>114.91997106661984</v>
      </c>
      <c r="BF27" s="453">
        <v>132.91997106661984</v>
      </c>
      <c r="BG27" s="488">
        <v>0</v>
      </c>
      <c r="BH27" s="453">
        <v>132.91997106661984</v>
      </c>
      <c r="BI27" s="406">
        <v>-14.767875436655459</v>
      </c>
      <c r="BK27" s="453"/>
      <c r="BL27" s="453">
        <v>132.91997106661984</v>
      </c>
      <c r="BM27" s="406">
        <v>0</v>
      </c>
      <c r="BO27" s="453">
        <v>132.91997106661984</v>
      </c>
      <c r="BP27" s="406">
        <v>-14.767875436655459</v>
      </c>
      <c r="BR27" s="453">
        <v>147.41922937364942</v>
      </c>
      <c r="BS27" s="453">
        <v>0.26861712962588058</v>
      </c>
      <c r="CB27" s="488"/>
    </row>
    <row r="28" spans="1:80" ht="11.25">
      <c r="A28" s="403">
        <v>19</v>
      </c>
      <c r="B28" s="404" t="s">
        <v>54</v>
      </c>
      <c r="C28" s="403">
        <v>0</v>
      </c>
      <c r="D28" s="451">
        <v>0</v>
      </c>
      <c r="E28" s="406">
        <v>0</v>
      </c>
      <c r="F28" s="406">
        <v>0</v>
      </c>
      <c r="G28" s="406">
        <v>0</v>
      </c>
      <c r="H28" s="406">
        <v>0</v>
      </c>
      <c r="I28" s="406">
        <v>0</v>
      </c>
      <c r="J28" s="406">
        <v>0</v>
      </c>
      <c r="K28" s="452">
        <v>0</v>
      </c>
      <c r="L28" s="406">
        <v>0</v>
      </c>
      <c r="M28" s="406">
        <v>0</v>
      </c>
      <c r="N28" s="406">
        <v>0</v>
      </c>
      <c r="O28" s="406">
        <v>0</v>
      </c>
      <c r="P28" s="406">
        <v>0</v>
      </c>
      <c r="Q28" s="406">
        <v>0</v>
      </c>
      <c r="R28" s="406">
        <v>0</v>
      </c>
      <c r="S28" s="406">
        <v>0</v>
      </c>
      <c r="T28" s="406">
        <v>0</v>
      </c>
      <c r="U28" s="658">
        <f t="shared" si="6"/>
        <v>0</v>
      </c>
      <c r="V28" s="453">
        <f t="shared" si="0"/>
        <v>0</v>
      </c>
      <c r="W28" s="406"/>
      <c r="X28" s="406">
        <v>0</v>
      </c>
      <c r="Y28" s="488">
        <v>0</v>
      </c>
      <c r="Z28" s="406">
        <f t="shared" si="7"/>
        <v>0</v>
      </c>
      <c r="AA28" s="406">
        <f t="shared" si="8"/>
        <v>0</v>
      </c>
      <c r="AB28" s="406"/>
      <c r="AC28" s="453">
        <v>0</v>
      </c>
      <c r="AD28" s="453">
        <f t="shared" si="9"/>
        <v>0</v>
      </c>
      <c r="AE28" s="454">
        <f t="shared" si="10"/>
        <v>0</v>
      </c>
      <c r="AF28" s="514">
        <v>0</v>
      </c>
      <c r="AG28" s="488" t="s">
        <v>761</v>
      </c>
      <c r="AH28" s="453">
        <f t="shared" si="5"/>
        <v>0</v>
      </c>
      <c r="AI28" s="406"/>
      <c r="AJ28" s="406"/>
      <c r="AK28" s="458">
        <v>0</v>
      </c>
      <c r="AL28" s="455">
        <f t="shared" si="11"/>
        <v>0</v>
      </c>
      <c r="AM28" s="458"/>
      <c r="AN28" s="458"/>
      <c r="AO28" s="453"/>
      <c r="AP28" s="507"/>
      <c r="AQ28" s="455"/>
      <c r="AR28" s="455"/>
      <c r="AS28" s="455"/>
      <c r="AT28" s="495">
        <f t="shared" si="12"/>
        <v>0</v>
      </c>
      <c r="AU28" s="455"/>
      <c r="AV28" s="498" t="s">
        <v>649</v>
      </c>
      <c r="AW28" s="499" t="s">
        <v>649</v>
      </c>
      <c r="AX28" s="500" t="s">
        <v>649</v>
      </c>
      <c r="AY28" s="458"/>
      <c r="AZ28" s="459"/>
      <c r="BA28" s="459"/>
      <c r="BB28" s="459"/>
      <c r="BC28" s="453" t="s">
        <v>55</v>
      </c>
      <c r="BE28" s="460">
        <v>-19</v>
      </c>
      <c r="BF28" s="453">
        <v>0</v>
      </c>
      <c r="BG28" s="488">
        <v>0</v>
      </c>
      <c r="BH28" s="453">
        <v>0</v>
      </c>
      <c r="BI28" s="406">
        <v>0</v>
      </c>
      <c r="BK28" s="453"/>
      <c r="BL28" s="453">
        <v>0</v>
      </c>
      <c r="BM28" s="406">
        <v>0</v>
      </c>
      <c r="BO28" s="453">
        <v>0</v>
      </c>
      <c r="BP28" s="406">
        <v>0</v>
      </c>
      <c r="BR28" s="453">
        <v>0</v>
      </c>
      <c r="BS28" s="453">
        <v>0</v>
      </c>
      <c r="CB28" s="488"/>
    </row>
    <row r="29" spans="1:80" ht="11.25">
      <c r="A29" s="403">
        <v>20</v>
      </c>
      <c r="B29" s="404" t="s">
        <v>57</v>
      </c>
      <c r="C29" s="403">
        <v>1</v>
      </c>
      <c r="D29" s="451">
        <v>0</v>
      </c>
      <c r="E29" s="406">
        <v>2649203</v>
      </c>
      <c r="F29" s="406">
        <v>0</v>
      </c>
      <c r="G29" s="406">
        <v>0</v>
      </c>
      <c r="H29" s="406">
        <v>0</v>
      </c>
      <c r="I29" s="406">
        <v>0</v>
      </c>
      <c r="J29" s="406">
        <v>0</v>
      </c>
      <c r="K29" s="452">
        <v>0</v>
      </c>
      <c r="L29" s="406">
        <v>4330762.51</v>
      </c>
      <c r="M29" s="406">
        <v>31477</v>
      </c>
      <c r="N29" s="406">
        <v>314953</v>
      </c>
      <c r="O29" s="406">
        <v>521867.08</v>
      </c>
      <c r="P29" s="406">
        <v>0</v>
      </c>
      <c r="Q29" s="406">
        <v>0</v>
      </c>
      <c r="R29" s="406">
        <v>0</v>
      </c>
      <c r="S29" s="406">
        <v>0</v>
      </c>
      <c r="T29" s="406" t="s">
        <v>762</v>
      </c>
      <c r="U29" s="658">
        <f t="shared" si="6"/>
        <v>7415186.3389999997</v>
      </c>
      <c r="V29" s="453">
        <f t="shared" si="0"/>
        <v>6.8832071846198506</v>
      </c>
      <c r="W29" s="406"/>
      <c r="X29" s="406">
        <v>88879328.449999988</v>
      </c>
      <c r="Y29" s="488">
        <v>107728652.35800001</v>
      </c>
      <c r="Z29" s="406">
        <f t="shared" si="7"/>
        <v>18849323.908000022</v>
      </c>
      <c r="AA29" s="406">
        <f t="shared" si="8"/>
        <v>1297438.0174877248</v>
      </c>
      <c r="AB29" s="406"/>
      <c r="AC29" s="453">
        <v>116.50517332841252</v>
      </c>
      <c r="AD29" s="453">
        <f t="shared" si="9"/>
        <v>119.74799562126113</v>
      </c>
      <c r="AE29" s="454">
        <f t="shared" si="10"/>
        <v>3.2428222928486008</v>
      </c>
      <c r="AF29" s="514">
        <v>371</v>
      </c>
      <c r="AG29" s="488">
        <v>1</v>
      </c>
      <c r="AH29" s="453">
        <f t="shared" si="5"/>
        <v>119.74799562126113</v>
      </c>
      <c r="AI29" s="406"/>
      <c r="AJ29" s="406"/>
      <c r="AK29" s="458">
        <v>119.74799562126113</v>
      </c>
      <c r="AL29" s="455">
        <f t="shared" si="11"/>
        <v>119.74799562126113</v>
      </c>
      <c r="AM29" s="458"/>
      <c r="AN29" s="458"/>
      <c r="AO29" s="453"/>
      <c r="AP29" s="507"/>
      <c r="AQ29" s="455"/>
      <c r="AR29" s="455"/>
      <c r="AS29" s="455"/>
      <c r="AT29" s="495">
        <f t="shared" si="12"/>
        <v>0</v>
      </c>
      <c r="AU29" s="455"/>
      <c r="AV29" s="498">
        <v>5.1302461019930101</v>
      </c>
      <c r="AW29" s="499">
        <v>8.7820978480687533</v>
      </c>
      <c r="AX29" s="500">
        <v>3.6518517460757431</v>
      </c>
      <c r="AY29" s="458"/>
      <c r="AZ29" s="459"/>
      <c r="BA29" s="459"/>
      <c r="BB29" s="459"/>
      <c r="BC29" s="453"/>
      <c r="BE29" s="460">
        <v>96.505173328412525</v>
      </c>
      <c r="BF29" s="453">
        <v>116.50517332841252</v>
      </c>
      <c r="BG29" s="488">
        <v>0</v>
      </c>
      <c r="BH29" s="453">
        <v>116.50517332841252</v>
      </c>
      <c r="BI29" s="406">
        <v>-3.8396186925224356</v>
      </c>
      <c r="BK29" s="453"/>
      <c r="BL29" s="453">
        <v>116.50517332841252</v>
      </c>
      <c r="BM29" s="406">
        <v>0</v>
      </c>
      <c r="BO29" s="453">
        <v>116.50517332841252</v>
      </c>
      <c r="BP29" s="406">
        <v>-3.8396186925224356</v>
      </c>
      <c r="BR29" s="453">
        <v>120.06518866095593</v>
      </c>
      <c r="BS29" s="453">
        <v>0.27960335997903485</v>
      </c>
      <c r="CB29" s="488"/>
    </row>
    <row r="30" spans="1:80" ht="11.25">
      <c r="A30" s="403">
        <v>21</v>
      </c>
      <c r="B30" s="404" t="s">
        <v>59</v>
      </c>
      <c r="C30" s="403">
        <v>0</v>
      </c>
      <c r="D30" s="451">
        <v>0</v>
      </c>
      <c r="E30" s="406">
        <v>0</v>
      </c>
      <c r="F30" s="406">
        <v>0</v>
      </c>
      <c r="G30" s="406">
        <v>0</v>
      </c>
      <c r="H30" s="406">
        <v>0</v>
      </c>
      <c r="I30" s="406">
        <v>0</v>
      </c>
      <c r="J30" s="406">
        <v>0</v>
      </c>
      <c r="K30" s="452">
        <v>0</v>
      </c>
      <c r="L30" s="406">
        <v>0</v>
      </c>
      <c r="M30" s="406">
        <v>0</v>
      </c>
      <c r="N30" s="406">
        <v>0</v>
      </c>
      <c r="O30" s="406">
        <v>0</v>
      </c>
      <c r="P30" s="406">
        <v>0</v>
      </c>
      <c r="Q30" s="406">
        <v>0</v>
      </c>
      <c r="R30" s="406">
        <v>0</v>
      </c>
      <c r="S30" s="406">
        <v>0</v>
      </c>
      <c r="T30" s="406">
        <v>0</v>
      </c>
      <c r="U30" s="658">
        <f t="shared" si="6"/>
        <v>0</v>
      </c>
      <c r="V30" s="453">
        <f t="shared" si="0"/>
        <v>0</v>
      </c>
      <c r="W30" s="406"/>
      <c r="X30" s="406">
        <v>0</v>
      </c>
      <c r="Y30" s="488">
        <v>0</v>
      </c>
      <c r="Z30" s="406">
        <f t="shared" si="7"/>
        <v>0</v>
      </c>
      <c r="AA30" s="406">
        <f t="shared" si="8"/>
        <v>0</v>
      </c>
      <c r="AB30" s="406"/>
      <c r="AC30" s="453">
        <v>0</v>
      </c>
      <c r="AD30" s="453">
        <f t="shared" si="9"/>
        <v>0</v>
      </c>
      <c r="AE30" s="454">
        <f t="shared" si="10"/>
        <v>0</v>
      </c>
      <c r="AF30" s="514">
        <v>0</v>
      </c>
      <c r="AG30" s="488" t="s">
        <v>761</v>
      </c>
      <c r="AH30" s="453">
        <f t="shared" si="5"/>
        <v>0</v>
      </c>
      <c r="AI30" s="406"/>
      <c r="AJ30" s="406"/>
      <c r="AK30" s="458">
        <v>0</v>
      </c>
      <c r="AL30" s="455">
        <f t="shared" si="11"/>
        <v>0</v>
      </c>
      <c r="AM30" s="458"/>
      <c r="AN30" s="458"/>
      <c r="AO30" s="453"/>
      <c r="AP30" s="507"/>
      <c r="AQ30" s="455"/>
      <c r="AR30" s="455"/>
      <c r="AS30" s="455"/>
      <c r="AT30" s="495">
        <f t="shared" si="12"/>
        <v>0</v>
      </c>
      <c r="AU30" s="455"/>
      <c r="AV30" s="498" t="s">
        <v>649</v>
      </c>
      <c r="AW30" s="499" t="s">
        <v>649</v>
      </c>
      <c r="AX30" s="500" t="s">
        <v>649</v>
      </c>
      <c r="AY30" s="458"/>
      <c r="AZ30" s="459"/>
      <c r="BA30" s="459"/>
      <c r="BB30" s="459"/>
      <c r="BC30" s="453"/>
      <c r="BE30" s="460">
        <v>-21</v>
      </c>
      <c r="BF30" s="453">
        <v>0</v>
      </c>
      <c r="BG30" s="488">
        <v>0</v>
      </c>
      <c r="BH30" s="453">
        <v>0</v>
      </c>
      <c r="BI30" s="406">
        <v>0</v>
      </c>
      <c r="BK30" s="453"/>
      <c r="BL30" s="453">
        <v>0</v>
      </c>
      <c r="BM30" s="406">
        <v>0</v>
      </c>
      <c r="BO30" s="453">
        <v>0</v>
      </c>
      <c r="BP30" s="406">
        <v>0</v>
      </c>
      <c r="BR30" s="453">
        <v>0</v>
      </c>
      <c r="BS30" s="453">
        <v>0</v>
      </c>
      <c r="CB30" s="488"/>
    </row>
    <row r="31" spans="1:80" ht="11.25">
      <c r="A31" s="403">
        <v>22</v>
      </c>
      <c r="B31" s="404" t="s">
        <v>61</v>
      </c>
      <c r="C31" s="403">
        <v>0</v>
      </c>
      <c r="D31" s="451">
        <v>0</v>
      </c>
      <c r="E31" s="406">
        <v>0</v>
      </c>
      <c r="F31" s="406">
        <v>0</v>
      </c>
      <c r="G31" s="406">
        <v>0</v>
      </c>
      <c r="H31" s="406">
        <v>0</v>
      </c>
      <c r="I31" s="406">
        <v>0</v>
      </c>
      <c r="J31" s="406">
        <v>0</v>
      </c>
      <c r="K31" s="452">
        <v>0</v>
      </c>
      <c r="L31" s="406">
        <v>0</v>
      </c>
      <c r="M31" s="406">
        <v>0</v>
      </c>
      <c r="N31" s="406">
        <v>0</v>
      </c>
      <c r="O31" s="406">
        <v>0</v>
      </c>
      <c r="P31" s="406">
        <v>0</v>
      </c>
      <c r="Q31" s="406">
        <v>0</v>
      </c>
      <c r="R31" s="406">
        <v>0</v>
      </c>
      <c r="S31" s="406">
        <v>0</v>
      </c>
      <c r="T31" s="406">
        <v>0</v>
      </c>
      <c r="U31" s="658">
        <f t="shared" si="6"/>
        <v>0</v>
      </c>
      <c r="V31" s="453">
        <f t="shared" si="0"/>
        <v>0</v>
      </c>
      <c r="W31" s="406"/>
      <c r="X31" s="406">
        <v>250517.91</v>
      </c>
      <c r="Y31" s="488">
        <v>275631</v>
      </c>
      <c r="Z31" s="406">
        <f t="shared" si="7"/>
        <v>25113.089999999997</v>
      </c>
      <c r="AA31" s="406">
        <f t="shared" si="8"/>
        <v>0</v>
      </c>
      <c r="AB31" s="406"/>
      <c r="AC31" s="453">
        <v>0</v>
      </c>
      <c r="AD31" s="453">
        <f t="shared" si="9"/>
        <v>0</v>
      </c>
      <c r="AE31" s="454">
        <f t="shared" si="10"/>
        <v>0</v>
      </c>
      <c r="AF31" s="514">
        <v>0</v>
      </c>
      <c r="AG31" s="488" t="s">
        <v>761</v>
      </c>
      <c r="AH31" s="453">
        <f t="shared" si="5"/>
        <v>0</v>
      </c>
      <c r="AI31" s="406"/>
      <c r="AJ31" s="406"/>
      <c r="AK31" s="458">
        <v>0</v>
      </c>
      <c r="AL31" s="455">
        <f t="shared" si="11"/>
        <v>0</v>
      </c>
      <c r="AM31" s="458"/>
      <c r="AN31" s="458"/>
      <c r="AO31" s="453"/>
      <c r="AP31" s="507"/>
      <c r="AQ31" s="455"/>
      <c r="AR31" s="455"/>
      <c r="AS31" s="455"/>
      <c r="AT31" s="495">
        <f t="shared" si="12"/>
        <v>0</v>
      </c>
      <c r="AU31" s="455"/>
      <c r="AV31" s="498" t="s">
        <v>649</v>
      </c>
      <c r="AW31" s="499" t="s">
        <v>649</v>
      </c>
      <c r="AX31" s="500" t="s">
        <v>649</v>
      </c>
      <c r="AY31" s="458"/>
      <c r="AZ31" s="459"/>
      <c r="BA31" s="459"/>
      <c r="BB31" s="459"/>
      <c r="BC31" s="453"/>
      <c r="BE31" s="460">
        <v>-22</v>
      </c>
      <c r="BF31" s="453">
        <v>0</v>
      </c>
      <c r="BG31" s="488">
        <v>0</v>
      </c>
      <c r="BH31" s="453">
        <v>0</v>
      </c>
      <c r="BI31" s="406">
        <v>0</v>
      </c>
      <c r="BK31" s="453"/>
      <c r="BL31" s="453">
        <v>0</v>
      </c>
      <c r="BM31" s="406">
        <v>0</v>
      </c>
      <c r="BO31" s="453">
        <v>0</v>
      </c>
      <c r="BP31" s="406">
        <v>0</v>
      </c>
      <c r="BR31" s="453">
        <v>0</v>
      </c>
      <c r="BS31" s="453">
        <v>0</v>
      </c>
      <c r="CB31" s="488"/>
    </row>
    <row r="32" spans="1:80" ht="11.25">
      <c r="A32" s="403">
        <v>23</v>
      </c>
      <c r="B32" s="404" t="s">
        <v>63</v>
      </c>
      <c r="C32" s="403">
        <v>1</v>
      </c>
      <c r="D32" s="451">
        <v>0</v>
      </c>
      <c r="E32" s="406">
        <v>0</v>
      </c>
      <c r="F32" s="406">
        <v>0</v>
      </c>
      <c r="G32" s="406">
        <v>0</v>
      </c>
      <c r="H32" s="406">
        <v>0</v>
      </c>
      <c r="I32" s="406">
        <v>0</v>
      </c>
      <c r="J32" s="406">
        <v>1936520</v>
      </c>
      <c r="K32" s="452">
        <v>1115647</v>
      </c>
      <c r="L32" s="406">
        <v>1040774</v>
      </c>
      <c r="M32" s="406">
        <v>0</v>
      </c>
      <c r="N32" s="406">
        <v>0</v>
      </c>
      <c r="O32" s="406">
        <v>0</v>
      </c>
      <c r="P32" s="406">
        <v>0</v>
      </c>
      <c r="Q32" s="406">
        <v>0</v>
      </c>
      <c r="R32" s="406">
        <v>0</v>
      </c>
      <c r="S32" s="406">
        <v>0</v>
      </c>
      <c r="T32" s="406" t="s">
        <v>760</v>
      </c>
      <c r="U32" s="658">
        <f t="shared" si="6"/>
        <v>4092941</v>
      </c>
      <c r="V32" s="453">
        <f t="shared" si="0"/>
        <v>7.1847796613281627</v>
      </c>
      <c r="W32" s="406"/>
      <c r="X32" s="406">
        <v>34828204.54556001</v>
      </c>
      <c r="Y32" s="488">
        <v>56966827</v>
      </c>
      <c r="Z32" s="406">
        <f t="shared" si="7"/>
        <v>22138622.45443999</v>
      </c>
      <c r="AA32" s="406">
        <f t="shared" si="8"/>
        <v>1590611.2434048341</v>
      </c>
      <c r="AB32" s="406"/>
      <c r="AC32" s="453">
        <v>157.85517980613542</v>
      </c>
      <c r="AD32" s="453">
        <f t="shared" si="9"/>
        <v>158.99819264055247</v>
      </c>
      <c r="AE32" s="454">
        <f t="shared" si="10"/>
        <v>1.1430128344170498</v>
      </c>
      <c r="AF32" s="514">
        <v>0</v>
      </c>
      <c r="AG32" s="488">
        <v>1</v>
      </c>
      <c r="AH32" s="453">
        <f t="shared" si="5"/>
        <v>158.99819264055247</v>
      </c>
      <c r="AI32" s="406"/>
      <c r="AJ32" s="406"/>
      <c r="AK32" s="458">
        <v>158.99819264055247</v>
      </c>
      <c r="AL32" s="455">
        <f t="shared" si="11"/>
        <v>158.99819264055247</v>
      </c>
      <c r="AM32" s="458"/>
      <c r="AN32" s="458"/>
      <c r="AO32" s="453"/>
      <c r="AP32" s="507"/>
      <c r="AQ32" s="455"/>
      <c r="AR32" s="455"/>
      <c r="AS32" s="455"/>
      <c r="AT32" s="495">
        <f t="shared" si="12"/>
        <v>0</v>
      </c>
      <c r="AU32" s="455"/>
      <c r="AV32" s="498">
        <v>4.698104453013733</v>
      </c>
      <c r="AW32" s="499">
        <v>5.3095982557969723</v>
      </c>
      <c r="AX32" s="500">
        <v>0.61149380278323928</v>
      </c>
      <c r="AY32" s="458"/>
      <c r="AZ32" s="459"/>
      <c r="BA32" s="459"/>
      <c r="BB32" s="459"/>
      <c r="BC32" s="453"/>
      <c r="BE32" s="460">
        <v>134.85517980613542</v>
      </c>
      <c r="BF32" s="453">
        <v>157.85517980613542</v>
      </c>
      <c r="BG32" s="488">
        <v>0</v>
      </c>
      <c r="BH32" s="453">
        <v>157.85517980613542</v>
      </c>
      <c r="BI32" s="406">
        <v>-1.1430128344170498</v>
      </c>
      <c r="BK32" s="453"/>
      <c r="BL32" s="453">
        <v>157.85517980613542</v>
      </c>
      <c r="BM32" s="406">
        <v>0</v>
      </c>
      <c r="BO32" s="453">
        <v>157.85517980613542</v>
      </c>
      <c r="BP32" s="406">
        <v>-1.1430128344170498</v>
      </c>
      <c r="BR32" s="453">
        <v>157.85517980613542</v>
      </c>
      <c r="BS32" s="453">
        <v>1.1430128344170498</v>
      </c>
      <c r="CB32" s="488"/>
    </row>
    <row r="33" spans="1:80" ht="11.25">
      <c r="A33" s="403">
        <v>24</v>
      </c>
      <c r="B33" s="404" t="s">
        <v>65</v>
      </c>
      <c r="C33" s="403">
        <v>1</v>
      </c>
      <c r="D33" s="451">
        <v>0</v>
      </c>
      <c r="E33" s="406">
        <v>70000</v>
      </c>
      <c r="F33" s="406">
        <v>0</v>
      </c>
      <c r="G33" s="406">
        <v>0</v>
      </c>
      <c r="H33" s="406">
        <v>0</v>
      </c>
      <c r="I33" s="406">
        <v>0</v>
      </c>
      <c r="J33" s="406">
        <v>83559</v>
      </c>
      <c r="K33" s="452">
        <v>65000</v>
      </c>
      <c r="L33" s="406">
        <v>0</v>
      </c>
      <c r="M33" s="406">
        <v>565</v>
      </c>
      <c r="N33" s="406">
        <v>427811</v>
      </c>
      <c r="O33" s="406">
        <v>39901.4</v>
      </c>
      <c r="P33" s="406">
        <v>0</v>
      </c>
      <c r="Q33" s="406">
        <v>0</v>
      </c>
      <c r="R33" s="406">
        <v>0</v>
      </c>
      <c r="S33" s="406">
        <v>0</v>
      </c>
      <c r="T33" s="406" t="s">
        <v>760</v>
      </c>
      <c r="U33" s="658">
        <f t="shared" si="6"/>
        <v>686836.4</v>
      </c>
      <c r="V33" s="453">
        <f t="shared" si="0"/>
        <v>2.0190855019608622</v>
      </c>
      <c r="W33" s="406"/>
      <c r="X33" s="406">
        <v>27898291.619999997</v>
      </c>
      <c r="Y33" s="488">
        <v>34017202.309311293</v>
      </c>
      <c r="Z33" s="406">
        <f t="shared" si="7"/>
        <v>6118910.6893112957</v>
      </c>
      <c r="AA33" s="406">
        <f t="shared" si="8"/>
        <v>123546.03860581784</v>
      </c>
      <c r="AB33" s="406"/>
      <c r="AC33" s="453">
        <v>119.31363986991614</v>
      </c>
      <c r="AD33" s="453">
        <f t="shared" si="9"/>
        <v>121.49007807491503</v>
      </c>
      <c r="AE33" s="454">
        <f t="shared" si="10"/>
        <v>2.1764382049988882</v>
      </c>
      <c r="AF33" s="514">
        <v>35</v>
      </c>
      <c r="AG33" s="488">
        <v>1</v>
      </c>
      <c r="AH33" s="453">
        <f t="shared" si="5"/>
        <v>121.49007807491503</v>
      </c>
      <c r="AI33" s="406"/>
      <c r="AJ33" s="406"/>
      <c r="AK33" s="458">
        <v>121.49007807491503</v>
      </c>
      <c r="AL33" s="455">
        <f t="shared" si="11"/>
        <v>121.49007807491503</v>
      </c>
      <c r="AM33" s="458"/>
      <c r="AN33" s="458"/>
      <c r="AO33" s="453"/>
      <c r="AP33" s="507"/>
      <c r="AQ33" s="455"/>
      <c r="AR33" s="455"/>
      <c r="AS33" s="455"/>
      <c r="AT33" s="495">
        <f t="shared" si="12"/>
        <v>0</v>
      </c>
      <c r="AU33" s="455"/>
      <c r="AV33" s="498">
        <v>0.66739439384631027</v>
      </c>
      <c r="AW33" s="499">
        <v>2.7090936446087834</v>
      </c>
      <c r="AX33" s="500">
        <v>2.0416992507624734</v>
      </c>
      <c r="AY33" s="458"/>
      <c r="AZ33" s="459"/>
      <c r="BA33" s="459"/>
      <c r="BB33" s="459"/>
      <c r="BC33" s="453"/>
      <c r="BE33" s="460">
        <v>95.313639869916145</v>
      </c>
      <c r="BF33" s="453">
        <v>119.31363986991614</v>
      </c>
      <c r="BG33" s="488">
        <v>0</v>
      </c>
      <c r="BH33" s="453">
        <v>119.31363986991614</v>
      </c>
      <c r="BI33" s="406">
        <v>-2.1764382049988882</v>
      </c>
      <c r="BK33" s="453"/>
      <c r="BL33" s="453">
        <v>119.31363986991614</v>
      </c>
      <c r="BM33" s="406">
        <v>0</v>
      </c>
      <c r="BO33" s="453">
        <v>119.31363986991614</v>
      </c>
      <c r="BP33" s="406">
        <v>-2.1764382049988882</v>
      </c>
      <c r="BR33" s="453">
        <v>121.62010881968892</v>
      </c>
      <c r="BS33" s="453">
        <v>-0.13003074477389021</v>
      </c>
      <c r="CB33" s="488"/>
    </row>
    <row r="34" spans="1:80" ht="11.25">
      <c r="A34" s="403">
        <v>25</v>
      </c>
      <c r="B34" s="404" t="s">
        <v>67</v>
      </c>
      <c r="C34" s="403">
        <v>1</v>
      </c>
      <c r="D34" s="451">
        <v>0</v>
      </c>
      <c r="E34" s="406">
        <v>423544</v>
      </c>
      <c r="F34" s="406">
        <v>0</v>
      </c>
      <c r="G34" s="406">
        <v>0</v>
      </c>
      <c r="H34" s="406">
        <v>0</v>
      </c>
      <c r="I34" s="406">
        <v>303539</v>
      </c>
      <c r="J34" s="406">
        <v>1029517</v>
      </c>
      <c r="K34" s="452">
        <v>843639</v>
      </c>
      <c r="L34" s="406">
        <v>670217</v>
      </c>
      <c r="M34" s="406">
        <v>2042</v>
      </c>
      <c r="N34" s="406">
        <v>79198</v>
      </c>
      <c r="O34" s="406">
        <v>239161.23</v>
      </c>
      <c r="P34" s="406">
        <v>0</v>
      </c>
      <c r="Q34" s="406">
        <v>0</v>
      </c>
      <c r="R34" s="406">
        <v>0</v>
      </c>
      <c r="S34" s="406">
        <v>0</v>
      </c>
      <c r="T34" s="406" t="s">
        <v>762</v>
      </c>
      <c r="U34" s="658">
        <f t="shared" si="6"/>
        <v>3523835.5300000003</v>
      </c>
      <c r="V34" s="453">
        <f t="shared" si="0"/>
        <v>8.0390790342503831</v>
      </c>
      <c r="W34" s="406"/>
      <c r="X34" s="406">
        <v>30088447.590000004</v>
      </c>
      <c r="Y34" s="488">
        <v>43833821.200000003</v>
      </c>
      <c r="Z34" s="406">
        <f t="shared" si="7"/>
        <v>13745373.609999999</v>
      </c>
      <c r="AA34" s="406">
        <f t="shared" si="8"/>
        <v>1105001.4480608951</v>
      </c>
      <c r="AB34" s="406"/>
      <c r="AC34" s="453">
        <v>138.41836261547991</v>
      </c>
      <c r="AD34" s="453">
        <f t="shared" si="9"/>
        <v>142.01071565466933</v>
      </c>
      <c r="AE34" s="454">
        <f t="shared" si="10"/>
        <v>3.592353039189419</v>
      </c>
      <c r="AF34" s="514">
        <v>181</v>
      </c>
      <c r="AG34" s="488">
        <v>1</v>
      </c>
      <c r="AH34" s="453">
        <f t="shared" si="5"/>
        <v>142.01071565466933</v>
      </c>
      <c r="AI34" s="406"/>
      <c r="AJ34" s="406"/>
      <c r="AK34" s="458">
        <v>142.01071565466933</v>
      </c>
      <c r="AL34" s="455">
        <f t="shared" si="11"/>
        <v>142.01071565466933</v>
      </c>
      <c r="AM34" s="458"/>
      <c r="AN34" s="458"/>
      <c r="AO34" s="453"/>
      <c r="AP34" s="507"/>
      <c r="AQ34" s="455"/>
      <c r="AR34" s="455"/>
      <c r="AS34" s="455"/>
      <c r="AT34" s="495">
        <f t="shared" si="12"/>
        <v>0</v>
      </c>
      <c r="AU34" s="455"/>
      <c r="AV34" s="498">
        <v>1.4427780500943934</v>
      </c>
      <c r="AW34" s="499">
        <v>4.7049922659662302</v>
      </c>
      <c r="AX34" s="500">
        <v>3.262214215871837</v>
      </c>
      <c r="AY34" s="458"/>
      <c r="AZ34" s="459"/>
      <c r="BA34" s="459"/>
      <c r="BB34" s="459"/>
      <c r="BC34" s="453"/>
      <c r="BE34" s="460">
        <v>113.41836261547991</v>
      </c>
      <c r="BF34" s="453">
        <v>138.41836261547991</v>
      </c>
      <c r="BG34" s="488">
        <v>0</v>
      </c>
      <c r="BH34" s="453">
        <v>138.41836261547991</v>
      </c>
      <c r="BI34" s="406">
        <v>-4.0812990594410792</v>
      </c>
      <c r="BK34" s="453"/>
      <c r="BL34" s="453">
        <v>138.41836261547991</v>
      </c>
      <c r="BM34" s="406">
        <v>0</v>
      </c>
      <c r="BO34" s="453">
        <v>138.41836261547991</v>
      </c>
      <c r="BP34" s="406">
        <v>-4.0812990594410792</v>
      </c>
      <c r="BR34" s="453">
        <v>142.51621257664382</v>
      </c>
      <c r="BS34" s="453">
        <v>-1.6550901722837352E-2</v>
      </c>
      <c r="CB34" s="488"/>
    </row>
    <row r="35" spans="1:80" ht="11.25">
      <c r="A35" s="403">
        <v>26</v>
      </c>
      <c r="B35" s="404" t="s">
        <v>69</v>
      </c>
      <c r="C35" s="403">
        <v>1</v>
      </c>
      <c r="D35" s="451">
        <v>0</v>
      </c>
      <c r="E35" s="406">
        <v>50558</v>
      </c>
      <c r="F35" s="406">
        <v>0</v>
      </c>
      <c r="G35" s="406">
        <v>0</v>
      </c>
      <c r="H35" s="406">
        <v>0</v>
      </c>
      <c r="I35" s="406">
        <v>169503</v>
      </c>
      <c r="J35" s="406">
        <v>4171594</v>
      </c>
      <c r="K35" s="452">
        <v>4786103</v>
      </c>
      <c r="L35" s="406">
        <v>1858324</v>
      </c>
      <c r="M35" s="406">
        <v>11552</v>
      </c>
      <c r="N35" s="406">
        <v>0</v>
      </c>
      <c r="O35" s="406">
        <v>6531.77</v>
      </c>
      <c r="P35" s="406">
        <v>0</v>
      </c>
      <c r="Q35" s="406">
        <v>0</v>
      </c>
      <c r="R35" s="406">
        <v>0</v>
      </c>
      <c r="S35" s="406">
        <v>0</v>
      </c>
      <c r="T35" s="406" t="s">
        <v>762</v>
      </c>
      <c r="U35" s="658">
        <f t="shared" si="6"/>
        <v>10868333.369999999</v>
      </c>
      <c r="V35" s="453">
        <f t="shared" si="0"/>
        <v>12.73098901993375</v>
      </c>
      <c r="W35" s="406"/>
      <c r="X35" s="406">
        <v>59533725.074059986</v>
      </c>
      <c r="Y35" s="488">
        <v>85369120.599999994</v>
      </c>
      <c r="Z35" s="406">
        <f t="shared" si="7"/>
        <v>25835395.525940008</v>
      </c>
      <c r="AA35" s="406">
        <f t="shared" si="8"/>
        <v>3289101.3676638776</v>
      </c>
      <c r="AB35" s="406"/>
      <c r="AC35" s="453">
        <v>132.16477985294077</v>
      </c>
      <c r="AD35" s="453">
        <f t="shared" si="9"/>
        <v>137.87146551005927</v>
      </c>
      <c r="AE35" s="454">
        <f t="shared" si="10"/>
        <v>5.7066856571184985</v>
      </c>
      <c r="AF35" s="514">
        <v>7</v>
      </c>
      <c r="AG35" s="488">
        <v>1</v>
      </c>
      <c r="AH35" s="453">
        <f t="shared" si="5"/>
        <v>137.87146551005927</v>
      </c>
      <c r="AI35" s="406"/>
      <c r="AJ35" s="406"/>
      <c r="AK35" s="458">
        <v>137.87146551005927</v>
      </c>
      <c r="AL35" s="455">
        <f t="shared" si="11"/>
        <v>137.87146551005927</v>
      </c>
      <c r="AM35" s="458"/>
      <c r="AN35" s="458"/>
      <c r="AO35" s="453"/>
      <c r="AP35" s="507"/>
      <c r="AQ35" s="455"/>
      <c r="AR35" s="455"/>
      <c r="AS35" s="455"/>
      <c r="AT35" s="495">
        <f t="shared" si="12"/>
        <v>0</v>
      </c>
      <c r="AU35" s="455"/>
      <c r="AV35" s="498">
        <v>3.6739866192610937</v>
      </c>
      <c r="AW35" s="499">
        <v>8.8855995470720437</v>
      </c>
      <c r="AX35" s="500">
        <v>5.2116129278109504</v>
      </c>
      <c r="AY35" s="458"/>
      <c r="AZ35" s="459"/>
      <c r="BA35" s="459"/>
      <c r="BB35" s="459"/>
      <c r="BC35" s="453"/>
      <c r="BE35" s="460">
        <v>106.16477985294077</v>
      </c>
      <c r="BF35" s="453">
        <v>132.16477985294077</v>
      </c>
      <c r="BG35" s="488">
        <v>0</v>
      </c>
      <c r="BH35" s="453">
        <v>132.16477985294077</v>
      </c>
      <c r="BI35" s="406">
        <v>-6.3679433313316736</v>
      </c>
      <c r="BK35" s="453"/>
      <c r="BL35" s="453">
        <v>132.16477985294077</v>
      </c>
      <c r="BM35" s="406">
        <v>0</v>
      </c>
      <c r="BO35" s="453">
        <v>132.16477985294077</v>
      </c>
      <c r="BP35" s="406">
        <v>-6.3679433313316736</v>
      </c>
      <c r="BR35" s="453">
        <v>138.61513393754382</v>
      </c>
      <c r="BS35" s="453">
        <v>-8.241075327137537E-2</v>
      </c>
      <c r="CB35" s="488"/>
    </row>
    <row r="36" spans="1:80" ht="11.25">
      <c r="A36" s="403">
        <v>27</v>
      </c>
      <c r="B36" s="404" t="s">
        <v>71</v>
      </c>
      <c r="C36" s="403">
        <v>1</v>
      </c>
      <c r="D36" s="451">
        <v>0</v>
      </c>
      <c r="E36" s="406">
        <v>0</v>
      </c>
      <c r="F36" s="406">
        <v>0</v>
      </c>
      <c r="G36" s="406">
        <v>0</v>
      </c>
      <c r="H36" s="406">
        <v>0</v>
      </c>
      <c r="I36" s="406">
        <v>0</v>
      </c>
      <c r="J36" s="406">
        <v>0</v>
      </c>
      <c r="K36" s="452">
        <v>325310</v>
      </c>
      <c r="L36" s="406">
        <v>0</v>
      </c>
      <c r="M36" s="406">
        <v>0</v>
      </c>
      <c r="N36" s="406">
        <v>10861</v>
      </c>
      <c r="O36" s="406">
        <v>0</v>
      </c>
      <c r="P36" s="406">
        <v>0</v>
      </c>
      <c r="Q36" s="406">
        <v>0</v>
      </c>
      <c r="R36" s="406">
        <v>0</v>
      </c>
      <c r="S36" s="406">
        <v>0</v>
      </c>
      <c r="T36" s="406" t="s">
        <v>760</v>
      </c>
      <c r="U36" s="658">
        <f t="shared" si="6"/>
        <v>336171</v>
      </c>
      <c r="V36" s="453">
        <f t="shared" si="0"/>
        <v>3.484564958277494</v>
      </c>
      <c r="W36" s="406"/>
      <c r="X36" s="406">
        <v>8895289.5700000003</v>
      </c>
      <c r="Y36" s="488">
        <v>9647431</v>
      </c>
      <c r="Z36" s="406">
        <f t="shared" si="7"/>
        <v>752141.4299999997</v>
      </c>
      <c r="AA36" s="406">
        <f t="shared" si="8"/>
        <v>26208.856706467235</v>
      </c>
      <c r="AB36" s="406"/>
      <c r="AC36" s="453">
        <v>113.83944082228956</v>
      </c>
      <c r="AD36" s="453">
        <f t="shared" si="9"/>
        <v>108.16086500142494</v>
      </c>
      <c r="AE36" s="454">
        <f t="shared" si="10"/>
        <v>-5.6785758208646229</v>
      </c>
      <c r="AF36" s="514">
        <v>0</v>
      </c>
      <c r="AG36" s="488">
        <v>1</v>
      </c>
      <c r="AH36" s="453">
        <f t="shared" si="5"/>
        <v>108.16086500142494</v>
      </c>
      <c r="AI36" s="406"/>
      <c r="AJ36" s="406"/>
      <c r="AK36" s="458">
        <v>108.16086500142494</v>
      </c>
      <c r="AL36" s="455">
        <f t="shared" si="11"/>
        <v>108.16086500142494</v>
      </c>
      <c r="AM36" s="458"/>
      <c r="AN36" s="458"/>
      <c r="AO36" s="453"/>
      <c r="AP36" s="507"/>
      <c r="AQ36" s="455"/>
      <c r="AR36" s="455"/>
      <c r="AS36" s="455"/>
      <c r="AT36" s="495">
        <f t="shared" si="12"/>
        <v>0</v>
      </c>
      <c r="AU36" s="455"/>
      <c r="AV36" s="498">
        <v>-0.38633133797951941</v>
      </c>
      <c r="AW36" s="499">
        <v>-5.528134554358898</v>
      </c>
      <c r="AX36" s="500">
        <v>-5.1418032163793788</v>
      </c>
      <c r="AY36" s="458"/>
      <c r="AZ36" s="459"/>
      <c r="BA36" s="459"/>
      <c r="BB36" s="459"/>
      <c r="BC36" s="453" t="s">
        <v>55</v>
      </c>
      <c r="BE36" s="460">
        <v>86.839440822289561</v>
      </c>
      <c r="BF36" s="453">
        <v>113.83944082228956</v>
      </c>
      <c r="BG36" s="488">
        <v>0</v>
      </c>
      <c r="BH36" s="453">
        <v>113.83944082228956</v>
      </c>
      <c r="BI36" s="406">
        <v>5.6785758208646229</v>
      </c>
      <c r="BK36" s="453"/>
      <c r="BL36" s="453">
        <v>113.83944082228956</v>
      </c>
      <c r="BM36" s="406">
        <v>0</v>
      </c>
      <c r="BO36" s="453">
        <v>113.83944082228956</v>
      </c>
      <c r="BP36" s="406">
        <v>5.6785758208646229</v>
      </c>
      <c r="BR36" s="453">
        <v>108.61832344765763</v>
      </c>
      <c r="BS36" s="453">
        <v>-0.45745844623269249</v>
      </c>
      <c r="CB36" s="488"/>
    </row>
    <row r="37" spans="1:80" ht="11.25">
      <c r="A37" s="403">
        <v>28</v>
      </c>
      <c r="B37" s="404" t="s">
        <v>73</v>
      </c>
      <c r="C37" s="403">
        <v>0</v>
      </c>
      <c r="D37" s="451">
        <v>0</v>
      </c>
      <c r="E37" s="406">
        <v>0</v>
      </c>
      <c r="F37" s="406">
        <v>0</v>
      </c>
      <c r="G37" s="406">
        <v>0</v>
      </c>
      <c r="H37" s="406">
        <v>0</v>
      </c>
      <c r="I37" s="406">
        <v>0</v>
      </c>
      <c r="J37" s="406">
        <v>0</v>
      </c>
      <c r="K37" s="452">
        <v>0</v>
      </c>
      <c r="L37" s="406">
        <v>0</v>
      </c>
      <c r="M37" s="406">
        <v>0</v>
      </c>
      <c r="N37" s="406">
        <v>0</v>
      </c>
      <c r="O37" s="406">
        <v>0</v>
      </c>
      <c r="P37" s="406">
        <v>0</v>
      </c>
      <c r="Q37" s="406">
        <v>0</v>
      </c>
      <c r="R37" s="406">
        <v>0</v>
      </c>
      <c r="S37" s="406">
        <v>0</v>
      </c>
      <c r="T37" s="406" t="s">
        <v>762</v>
      </c>
      <c r="U37" s="658">
        <f t="shared" si="6"/>
        <v>0</v>
      </c>
      <c r="V37" s="453">
        <f t="shared" si="0"/>
        <v>0</v>
      </c>
      <c r="W37" s="406"/>
      <c r="X37" s="406">
        <v>0</v>
      </c>
      <c r="Y37" s="488">
        <v>0</v>
      </c>
      <c r="Z37" s="406">
        <f t="shared" si="7"/>
        <v>0</v>
      </c>
      <c r="AA37" s="406">
        <f t="shared" si="8"/>
        <v>0</v>
      </c>
      <c r="AB37" s="406"/>
      <c r="AC37" s="453">
        <v>0</v>
      </c>
      <c r="AD37" s="453">
        <f t="shared" si="9"/>
        <v>0</v>
      </c>
      <c r="AE37" s="454">
        <f t="shared" si="10"/>
        <v>0</v>
      </c>
      <c r="AF37" s="514">
        <v>0</v>
      </c>
      <c r="AG37" s="488" t="s">
        <v>761</v>
      </c>
      <c r="AH37" s="453">
        <f t="shared" si="5"/>
        <v>0</v>
      </c>
      <c r="AI37" s="406"/>
      <c r="AJ37" s="406"/>
      <c r="AK37" s="458">
        <v>0</v>
      </c>
      <c r="AL37" s="455">
        <f t="shared" si="11"/>
        <v>0</v>
      </c>
      <c r="AM37" s="458"/>
      <c r="AN37" s="458"/>
      <c r="AO37" s="453"/>
      <c r="AP37" s="507"/>
      <c r="AQ37" s="455"/>
      <c r="AR37" s="455"/>
      <c r="AS37" s="455"/>
      <c r="AT37" s="495">
        <f t="shared" si="12"/>
        <v>0</v>
      </c>
      <c r="AU37" s="455"/>
      <c r="AV37" s="498" t="s">
        <v>649</v>
      </c>
      <c r="AW37" s="499" t="s">
        <v>649</v>
      </c>
      <c r="AX37" s="500" t="s">
        <v>649</v>
      </c>
      <c r="AY37" s="458"/>
      <c r="AZ37" s="459"/>
      <c r="BA37" s="459"/>
      <c r="BB37" s="459"/>
      <c r="BC37" s="453" t="s">
        <v>74</v>
      </c>
      <c r="BE37" s="460">
        <v>-28</v>
      </c>
      <c r="BF37" s="453">
        <v>0</v>
      </c>
      <c r="BG37" s="488">
        <v>0</v>
      </c>
      <c r="BH37" s="453">
        <v>0</v>
      </c>
      <c r="BI37" s="406">
        <v>0</v>
      </c>
      <c r="BK37" s="453"/>
      <c r="BL37" s="453">
        <v>0</v>
      </c>
      <c r="BM37" s="406">
        <v>0</v>
      </c>
      <c r="BO37" s="453">
        <v>0</v>
      </c>
      <c r="BP37" s="406">
        <v>0</v>
      </c>
      <c r="BR37" s="453">
        <v>0</v>
      </c>
      <c r="BS37" s="453">
        <v>0</v>
      </c>
      <c r="CB37" s="488"/>
    </row>
    <row r="38" spans="1:80" ht="11.25">
      <c r="A38" s="403">
        <v>29</v>
      </c>
      <c r="B38" s="404" t="s">
        <v>76</v>
      </c>
      <c r="C38" s="403">
        <v>0</v>
      </c>
      <c r="D38" s="451">
        <v>0</v>
      </c>
      <c r="E38" s="406">
        <v>0</v>
      </c>
      <c r="F38" s="406">
        <v>0</v>
      </c>
      <c r="G38" s="406">
        <v>0</v>
      </c>
      <c r="H38" s="406">
        <v>0</v>
      </c>
      <c r="I38" s="406">
        <v>0</v>
      </c>
      <c r="J38" s="406">
        <v>0</v>
      </c>
      <c r="K38" s="452">
        <v>0</v>
      </c>
      <c r="L38" s="406">
        <v>0</v>
      </c>
      <c r="M38" s="406">
        <v>0</v>
      </c>
      <c r="N38" s="406">
        <v>0</v>
      </c>
      <c r="O38" s="406">
        <v>0</v>
      </c>
      <c r="P38" s="406">
        <v>0</v>
      </c>
      <c r="Q38" s="406">
        <v>0</v>
      </c>
      <c r="R38" s="406">
        <v>0</v>
      </c>
      <c r="S38" s="406">
        <v>0</v>
      </c>
      <c r="T38" s="406">
        <v>0</v>
      </c>
      <c r="U38" s="658">
        <f t="shared" si="6"/>
        <v>0</v>
      </c>
      <c r="V38" s="453">
        <f t="shared" si="0"/>
        <v>0</v>
      </c>
      <c r="W38" s="406"/>
      <c r="X38" s="406">
        <v>0</v>
      </c>
      <c r="Y38" s="488">
        <v>0</v>
      </c>
      <c r="Z38" s="406">
        <f t="shared" si="7"/>
        <v>0</v>
      </c>
      <c r="AA38" s="406">
        <f t="shared" si="8"/>
        <v>0</v>
      </c>
      <c r="AB38" s="406"/>
      <c r="AC38" s="453">
        <v>0</v>
      </c>
      <c r="AD38" s="453">
        <f t="shared" si="9"/>
        <v>0</v>
      </c>
      <c r="AE38" s="454">
        <f t="shared" si="10"/>
        <v>0</v>
      </c>
      <c r="AF38" s="514">
        <v>0</v>
      </c>
      <c r="AG38" s="488" t="s">
        <v>761</v>
      </c>
      <c r="AH38" s="453">
        <f t="shared" si="5"/>
        <v>0</v>
      </c>
      <c r="AI38" s="406"/>
      <c r="AJ38" s="406"/>
      <c r="AK38" s="458">
        <v>0</v>
      </c>
      <c r="AL38" s="455">
        <f t="shared" si="11"/>
        <v>0</v>
      </c>
      <c r="AM38" s="458"/>
      <c r="AN38" s="458"/>
      <c r="AO38" s="453"/>
      <c r="AP38" s="507"/>
      <c r="AQ38" s="455"/>
      <c r="AR38" s="455"/>
      <c r="AS38" s="455"/>
      <c r="AT38" s="495">
        <f t="shared" si="12"/>
        <v>0</v>
      </c>
      <c r="AU38" s="455"/>
      <c r="AV38" s="498" t="s">
        <v>649</v>
      </c>
      <c r="AW38" s="499" t="s">
        <v>649</v>
      </c>
      <c r="AX38" s="500" t="s">
        <v>649</v>
      </c>
      <c r="AY38" s="458"/>
      <c r="AZ38" s="459"/>
      <c r="BA38" s="459"/>
      <c r="BB38" s="459"/>
      <c r="BC38" s="453"/>
      <c r="BE38" s="460">
        <v>-29</v>
      </c>
      <c r="BF38" s="453">
        <v>0</v>
      </c>
      <c r="BG38" s="488">
        <v>0</v>
      </c>
      <c r="BH38" s="453">
        <v>0</v>
      </c>
      <c r="BI38" s="406">
        <v>0</v>
      </c>
      <c r="BK38" s="453"/>
      <c r="BL38" s="453">
        <v>0</v>
      </c>
      <c r="BM38" s="406">
        <v>0</v>
      </c>
      <c r="BO38" s="453">
        <v>0</v>
      </c>
      <c r="BP38" s="406">
        <v>0</v>
      </c>
      <c r="BR38" s="453">
        <v>0</v>
      </c>
      <c r="BS38" s="453">
        <v>0</v>
      </c>
      <c r="CB38" s="488"/>
    </row>
    <row r="39" spans="1:80" ht="11.25">
      <c r="A39" s="403">
        <v>30</v>
      </c>
      <c r="B39" s="404" t="s">
        <v>78</v>
      </c>
      <c r="C39" s="403">
        <v>1</v>
      </c>
      <c r="D39" s="451">
        <v>0</v>
      </c>
      <c r="E39" s="406">
        <v>0</v>
      </c>
      <c r="F39" s="406">
        <v>0</v>
      </c>
      <c r="G39" s="406">
        <v>0</v>
      </c>
      <c r="H39" s="406">
        <v>0</v>
      </c>
      <c r="I39" s="406">
        <v>770082</v>
      </c>
      <c r="J39" s="406">
        <v>1098000</v>
      </c>
      <c r="K39" s="452">
        <v>2786000</v>
      </c>
      <c r="L39" s="406">
        <v>2849903</v>
      </c>
      <c r="M39" s="406">
        <v>8672</v>
      </c>
      <c r="N39" s="406">
        <v>130813</v>
      </c>
      <c r="O39" s="406">
        <v>22379.98</v>
      </c>
      <c r="P39" s="406">
        <v>0</v>
      </c>
      <c r="Q39" s="406">
        <v>0</v>
      </c>
      <c r="R39" s="406">
        <v>0</v>
      </c>
      <c r="S39" s="406">
        <v>0</v>
      </c>
      <c r="T39" s="406" t="s">
        <v>760</v>
      </c>
      <c r="U39" s="658">
        <f t="shared" si="6"/>
        <v>7665849.9800000004</v>
      </c>
      <c r="V39" s="453">
        <f t="shared" si="0"/>
        <v>9.2683378226730806</v>
      </c>
      <c r="W39" s="406"/>
      <c r="X39" s="406">
        <v>62707090.120000005</v>
      </c>
      <c r="Y39" s="488">
        <v>82710083.799999997</v>
      </c>
      <c r="Z39" s="406">
        <f t="shared" si="7"/>
        <v>20002993.679999992</v>
      </c>
      <c r="AA39" s="406">
        <f t="shared" si="8"/>
        <v>1853945.0289103454</v>
      </c>
      <c r="AB39" s="406"/>
      <c r="AC39" s="453">
        <v>120.32888225888053</v>
      </c>
      <c r="AD39" s="453">
        <f t="shared" si="9"/>
        <v>128.94257828956592</v>
      </c>
      <c r="AE39" s="454">
        <f t="shared" si="10"/>
        <v>8.6136960306853894</v>
      </c>
      <c r="AF39" s="514">
        <v>17</v>
      </c>
      <c r="AG39" s="488">
        <v>1</v>
      </c>
      <c r="AH39" s="453">
        <f t="shared" si="5"/>
        <v>128.94257828956592</v>
      </c>
      <c r="AI39" s="406"/>
      <c r="AJ39" s="406"/>
      <c r="AK39" s="458">
        <v>128.94257828956592</v>
      </c>
      <c r="AL39" s="455">
        <f t="shared" si="11"/>
        <v>128.94257828956592</v>
      </c>
      <c r="AM39" s="458"/>
      <c r="AN39" s="458"/>
      <c r="AO39" s="453"/>
      <c r="AP39" s="507"/>
      <c r="AQ39" s="455"/>
      <c r="AR39" s="455"/>
      <c r="AS39" s="455"/>
      <c r="AT39" s="495">
        <f t="shared" si="12"/>
        <v>0</v>
      </c>
      <c r="AU39" s="455"/>
      <c r="AV39" s="498">
        <v>1.4697285962177633</v>
      </c>
      <c r="AW39" s="499">
        <v>9.5093907735946566</v>
      </c>
      <c r="AX39" s="500">
        <v>8.0396621773768935</v>
      </c>
      <c r="AY39" s="458"/>
      <c r="AZ39" s="459"/>
      <c r="BA39" s="459"/>
      <c r="BB39" s="459"/>
      <c r="BC39" s="453"/>
      <c r="BE39" s="460">
        <v>90.328882258880526</v>
      </c>
      <c r="BF39" s="453">
        <v>120.32888225888053</v>
      </c>
      <c r="BG39" s="488">
        <v>0</v>
      </c>
      <c r="BH39" s="453">
        <v>120.32888225888053</v>
      </c>
      <c r="BI39" s="406">
        <v>-8.6136960306853894</v>
      </c>
      <c r="BK39" s="453"/>
      <c r="BL39" s="453">
        <v>120.32888225888053</v>
      </c>
      <c r="BM39" s="406">
        <v>0</v>
      </c>
      <c r="BO39" s="453">
        <v>120.32888225888053</v>
      </c>
      <c r="BP39" s="406">
        <v>-8.6136960306853894</v>
      </c>
      <c r="BR39" s="453">
        <v>129.02695357926061</v>
      </c>
      <c r="BS39" s="453">
        <v>-8.4375289694690991E-2</v>
      </c>
      <c r="CB39" s="488"/>
    </row>
    <row r="40" spans="1:80" ht="11.25">
      <c r="A40" s="403">
        <v>31</v>
      </c>
      <c r="B40" s="404" t="s">
        <v>80</v>
      </c>
      <c r="C40" s="403">
        <v>1</v>
      </c>
      <c r="D40" s="451">
        <v>0</v>
      </c>
      <c r="E40" s="406">
        <v>0</v>
      </c>
      <c r="F40" s="406">
        <v>0</v>
      </c>
      <c r="G40" s="406">
        <v>0</v>
      </c>
      <c r="H40" s="406">
        <v>0</v>
      </c>
      <c r="I40" s="406">
        <v>0</v>
      </c>
      <c r="J40" s="406">
        <v>1996351</v>
      </c>
      <c r="K40" s="452">
        <v>1448564</v>
      </c>
      <c r="L40" s="406">
        <v>3337549</v>
      </c>
      <c r="M40" s="406">
        <v>20931</v>
      </c>
      <c r="N40" s="406">
        <v>0</v>
      </c>
      <c r="O40" s="406">
        <v>103689.53</v>
      </c>
      <c r="P40" s="406">
        <v>0</v>
      </c>
      <c r="Q40" s="406">
        <v>0</v>
      </c>
      <c r="R40" s="406">
        <v>0</v>
      </c>
      <c r="S40" s="406">
        <v>0</v>
      </c>
      <c r="T40" s="406" t="s">
        <v>760</v>
      </c>
      <c r="U40" s="658">
        <f t="shared" si="6"/>
        <v>6907084.5300000003</v>
      </c>
      <c r="V40" s="453">
        <f t="shared" si="0"/>
        <v>7.2782006354390969</v>
      </c>
      <c r="W40" s="406"/>
      <c r="X40" s="406">
        <v>65232366.109999992</v>
      </c>
      <c r="Y40" s="488">
        <v>94900991</v>
      </c>
      <c r="Z40" s="406">
        <f t="shared" si="7"/>
        <v>29668624.890000008</v>
      </c>
      <c r="AA40" s="406">
        <f t="shared" si="8"/>
        <v>2159342.0452700229</v>
      </c>
      <c r="AB40" s="406"/>
      <c r="AC40" s="453">
        <v>144.88459106998013</v>
      </c>
      <c r="AD40" s="453">
        <f t="shared" si="9"/>
        <v>142.17121727324997</v>
      </c>
      <c r="AE40" s="454">
        <f t="shared" si="10"/>
        <v>-2.713373796730167</v>
      </c>
      <c r="AF40" s="514">
        <v>90</v>
      </c>
      <c r="AG40" s="488">
        <v>1</v>
      </c>
      <c r="AH40" s="453">
        <f t="shared" si="5"/>
        <v>142.17121727324997</v>
      </c>
      <c r="AI40" s="406"/>
      <c r="AJ40" s="406"/>
      <c r="AK40" s="458">
        <v>142.17121727324997</v>
      </c>
      <c r="AL40" s="455">
        <f t="shared" si="11"/>
        <v>142.17121727324997</v>
      </c>
      <c r="AM40" s="458"/>
      <c r="AN40" s="458"/>
      <c r="AO40" s="453"/>
      <c r="AP40" s="507"/>
      <c r="AQ40" s="455"/>
      <c r="AR40" s="455"/>
      <c r="AS40" s="455"/>
      <c r="AT40" s="495">
        <f t="shared" si="12"/>
        <v>0</v>
      </c>
      <c r="AU40" s="455"/>
      <c r="AV40" s="498">
        <v>2.5813607737042119</v>
      </c>
      <c r="AW40" s="499">
        <v>4.2186272501130784</v>
      </c>
      <c r="AX40" s="500">
        <v>1.6372664764088665</v>
      </c>
      <c r="AY40" s="458"/>
      <c r="AZ40" s="459"/>
      <c r="BA40" s="459"/>
      <c r="BB40" s="459"/>
      <c r="BC40" s="453"/>
      <c r="BE40" s="460">
        <v>113.88459106998013</v>
      </c>
      <c r="BF40" s="453">
        <v>144.88459106998013</v>
      </c>
      <c r="BG40" s="488">
        <v>0</v>
      </c>
      <c r="BH40" s="453">
        <v>144.88459106998013</v>
      </c>
      <c r="BI40" s="406">
        <v>2.713373796730167</v>
      </c>
      <c r="BK40" s="453"/>
      <c r="BL40" s="453">
        <v>144.88459106998013</v>
      </c>
      <c r="BM40" s="406">
        <v>0</v>
      </c>
      <c r="BO40" s="453">
        <v>144.88459106998013</v>
      </c>
      <c r="BP40" s="406">
        <v>2.713373796730167</v>
      </c>
      <c r="BR40" s="453">
        <v>144.88459106998013</v>
      </c>
      <c r="BS40" s="453">
        <v>-2.713373796730167</v>
      </c>
      <c r="CB40" s="488"/>
    </row>
    <row r="41" spans="1:80" ht="11.25">
      <c r="A41" s="403">
        <v>32</v>
      </c>
      <c r="B41" s="404" t="s">
        <v>82</v>
      </c>
      <c r="C41" s="403">
        <v>0</v>
      </c>
      <c r="D41" s="451">
        <v>0</v>
      </c>
      <c r="E41" s="406">
        <v>0</v>
      </c>
      <c r="F41" s="406">
        <v>0</v>
      </c>
      <c r="G41" s="406">
        <v>0</v>
      </c>
      <c r="H41" s="406">
        <v>0</v>
      </c>
      <c r="I41" s="406">
        <v>0</v>
      </c>
      <c r="J41" s="406">
        <v>0</v>
      </c>
      <c r="K41" s="452">
        <v>0</v>
      </c>
      <c r="L41" s="406">
        <v>0</v>
      </c>
      <c r="M41" s="406">
        <v>0</v>
      </c>
      <c r="N41" s="406">
        <v>0</v>
      </c>
      <c r="O41" s="406">
        <v>0</v>
      </c>
      <c r="P41" s="406">
        <v>0</v>
      </c>
      <c r="Q41" s="406">
        <v>0</v>
      </c>
      <c r="R41" s="406">
        <v>0</v>
      </c>
      <c r="S41" s="406">
        <v>0</v>
      </c>
      <c r="T41" s="406">
        <v>0</v>
      </c>
      <c r="U41" s="658">
        <f t="shared" si="6"/>
        <v>0</v>
      </c>
      <c r="V41" s="453">
        <f t="shared" si="0"/>
        <v>0</v>
      </c>
      <c r="W41" s="406"/>
      <c r="X41" s="406">
        <v>317959.23</v>
      </c>
      <c r="Y41" s="488">
        <v>397650</v>
      </c>
      <c r="Z41" s="406">
        <f t="shared" si="7"/>
        <v>79690.770000000019</v>
      </c>
      <c r="AA41" s="406">
        <f t="shared" si="8"/>
        <v>0</v>
      </c>
      <c r="AB41" s="406"/>
      <c r="AC41" s="453">
        <v>0</v>
      </c>
      <c r="AD41" s="453">
        <f t="shared" si="9"/>
        <v>0</v>
      </c>
      <c r="AE41" s="454">
        <f t="shared" si="10"/>
        <v>0</v>
      </c>
      <c r="AF41" s="514">
        <v>0</v>
      </c>
      <c r="AG41" s="488" t="s">
        <v>761</v>
      </c>
      <c r="AH41" s="453">
        <f t="shared" si="5"/>
        <v>0</v>
      </c>
      <c r="AI41" s="406"/>
      <c r="AJ41" s="406"/>
      <c r="AK41" s="458">
        <v>0</v>
      </c>
      <c r="AL41" s="455">
        <f t="shared" si="11"/>
        <v>0</v>
      </c>
      <c r="AM41" s="458"/>
      <c r="AN41" s="458"/>
      <c r="AO41" s="453"/>
      <c r="AP41" s="507"/>
      <c r="AQ41" s="455"/>
      <c r="AR41" s="455"/>
      <c r="AS41" s="455"/>
      <c r="AT41" s="495">
        <f t="shared" si="12"/>
        <v>0</v>
      </c>
      <c r="AU41" s="455"/>
      <c r="AV41" s="498" t="s">
        <v>649</v>
      </c>
      <c r="AW41" s="499" t="s">
        <v>649</v>
      </c>
      <c r="AX41" s="500" t="s">
        <v>649</v>
      </c>
      <c r="AY41" s="458"/>
      <c r="AZ41" s="459"/>
      <c r="BA41" s="459"/>
      <c r="BB41" s="459"/>
      <c r="BC41" s="453"/>
      <c r="BE41" s="460">
        <v>-32</v>
      </c>
      <c r="BF41" s="453">
        <v>0</v>
      </c>
      <c r="BG41" s="488">
        <v>0</v>
      </c>
      <c r="BH41" s="453">
        <v>0</v>
      </c>
      <c r="BI41" s="406">
        <v>0</v>
      </c>
      <c r="BK41" s="453"/>
      <c r="BL41" s="453">
        <v>0</v>
      </c>
      <c r="BM41" s="406">
        <v>0</v>
      </c>
      <c r="BO41" s="453">
        <v>0</v>
      </c>
      <c r="BP41" s="406">
        <v>0</v>
      </c>
      <c r="BR41" s="453">
        <v>0</v>
      </c>
      <c r="BS41" s="453">
        <v>0</v>
      </c>
      <c r="CB41" s="488"/>
    </row>
    <row r="42" spans="1:80" ht="11.25">
      <c r="A42" s="403">
        <v>33</v>
      </c>
      <c r="B42" s="404" t="s">
        <v>84</v>
      </c>
      <c r="C42" s="403">
        <v>0</v>
      </c>
      <c r="D42" s="451">
        <v>0</v>
      </c>
      <c r="E42" s="406">
        <v>0</v>
      </c>
      <c r="F42" s="406">
        <v>0</v>
      </c>
      <c r="G42" s="406">
        <v>0</v>
      </c>
      <c r="H42" s="406">
        <v>0</v>
      </c>
      <c r="I42" s="406">
        <v>0</v>
      </c>
      <c r="J42" s="406">
        <v>0</v>
      </c>
      <c r="K42" s="452">
        <v>0</v>
      </c>
      <c r="L42" s="406">
        <v>0</v>
      </c>
      <c r="M42" s="406">
        <v>0</v>
      </c>
      <c r="N42" s="406">
        <v>0</v>
      </c>
      <c r="O42" s="406">
        <v>0</v>
      </c>
      <c r="P42" s="406">
        <v>0</v>
      </c>
      <c r="Q42" s="406">
        <v>0</v>
      </c>
      <c r="R42" s="406">
        <v>0</v>
      </c>
      <c r="S42" s="406">
        <v>0</v>
      </c>
      <c r="T42" s="406">
        <v>0</v>
      </c>
      <c r="U42" s="658">
        <f t="shared" si="6"/>
        <v>0</v>
      </c>
      <c r="V42" s="453">
        <f t="shared" si="0"/>
        <v>0</v>
      </c>
      <c r="W42" s="406"/>
      <c r="X42" s="406">
        <v>250517.91</v>
      </c>
      <c r="Y42" s="488">
        <v>305626</v>
      </c>
      <c r="Z42" s="406">
        <f t="shared" si="7"/>
        <v>55108.09</v>
      </c>
      <c r="AA42" s="406">
        <f t="shared" si="8"/>
        <v>0</v>
      </c>
      <c r="AB42" s="406"/>
      <c r="AC42" s="453">
        <v>0</v>
      </c>
      <c r="AD42" s="453">
        <f t="shared" si="9"/>
        <v>0</v>
      </c>
      <c r="AE42" s="454">
        <f t="shared" si="10"/>
        <v>0</v>
      </c>
      <c r="AF42" s="514">
        <v>0</v>
      </c>
      <c r="AG42" s="488" t="s">
        <v>761</v>
      </c>
      <c r="AH42" s="453">
        <f t="shared" si="5"/>
        <v>0</v>
      </c>
      <c r="AI42" s="406"/>
      <c r="AJ42" s="406"/>
      <c r="AK42" s="458">
        <v>0</v>
      </c>
      <c r="AL42" s="455">
        <f t="shared" si="11"/>
        <v>0</v>
      </c>
      <c r="AM42" s="458"/>
      <c r="AN42" s="458"/>
      <c r="AO42" s="453"/>
      <c r="AP42" s="507"/>
      <c r="AQ42" s="455"/>
      <c r="AR42" s="455"/>
      <c r="AS42" s="455"/>
      <c r="AT42" s="495">
        <f t="shared" si="12"/>
        <v>0</v>
      </c>
      <c r="AU42" s="455"/>
      <c r="AV42" s="498" t="s">
        <v>649</v>
      </c>
      <c r="AW42" s="499" t="s">
        <v>649</v>
      </c>
      <c r="AX42" s="500" t="s">
        <v>649</v>
      </c>
      <c r="AY42" s="458"/>
      <c r="AZ42" s="459"/>
      <c r="BA42" s="459"/>
      <c r="BB42" s="459"/>
      <c r="BC42" s="453"/>
      <c r="BE42" s="460">
        <v>-33</v>
      </c>
      <c r="BF42" s="453">
        <v>0</v>
      </c>
      <c r="BG42" s="488">
        <v>0</v>
      </c>
      <c r="BH42" s="453">
        <v>0</v>
      </c>
      <c r="BI42" s="406">
        <v>0</v>
      </c>
      <c r="BK42" s="453"/>
      <c r="BL42" s="453">
        <v>0</v>
      </c>
      <c r="BM42" s="406">
        <v>0</v>
      </c>
      <c r="BO42" s="453">
        <v>0</v>
      </c>
      <c r="BP42" s="406">
        <v>0</v>
      </c>
      <c r="BR42" s="453">
        <v>0</v>
      </c>
      <c r="BS42" s="453">
        <v>0</v>
      </c>
      <c r="CB42" s="488"/>
    </row>
    <row r="43" spans="1:80" ht="11.25">
      <c r="A43" s="403">
        <v>34</v>
      </c>
      <c r="B43" s="404" t="s">
        <v>86</v>
      </c>
      <c r="C43" s="403">
        <v>0</v>
      </c>
      <c r="D43" s="451">
        <v>0</v>
      </c>
      <c r="E43" s="406">
        <v>0</v>
      </c>
      <c r="F43" s="406">
        <v>0</v>
      </c>
      <c r="G43" s="406">
        <v>0</v>
      </c>
      <c r="H43" s="406">
        <v>0</v>
      </c>
      <c r="I43" s="406">
        <v>0</v>
      </c>
      <c r="J43" s="406">
        <v>0</v>
      </c>
      <c r="K43" s="452">
        <v>0</v>
      </c>
      <c r="L43" s="406">
        <v>0</v>
      </c>
      <c r="M43" s="406">
        <v>0</v>
      </c>
      <c r="N43" s="406">
        <v>0</v>
      </c>
      <c r="O43" s="406">
        <v>0</v>
      </c>
      <c r="P43" s="406">
        <v>0</v>
      </c>
      <c r="Q43" s="406">
        <v>0</v>
      </c>
      <c r="R43" s="406">
        <v>0</v>
      </c>
      <c r="S43" s="406">
        <v>0</v>
      </c>
      <c r="T43" s="406">
        <v>0</v>
      </c>
      <c r="U43" s="658">
        <f t="shared" si="6"/>
        <v>0</v>
      </c>
      <c r="V43" s="453">
        <f t="shared" si="0"/>
        <v>0</v>
      </c>
      <c r="W43" s="406"/>
      <c r="X43" s="406">
        <v>0</v>
      </c>
      <c r="Y43" s="488">
        <v>0</v>
      </c>
      <c r="Z43" s="406">
        <f t="shared" si="7"/>
        <v>0</v>
      </c>
      <c r="AA43" s="406">
        <f t="shared" si="8"/>
        <v>0</v>
      </c>
      <c r="AB43" s="406"/>
      <c r="AC43" s="453">
        <v>0</v>
      </c>
      <c r="AD43" s="453">
        <f t="shared" si="9"/>
        <v>0</v>
      </c>
      <c r="AE43" s="454">
        <f t="shared" si="10"/>
        <v>0</v>
      </c>
      <c r="AF43" s="514">
        <v>0</v>
      </c>
      <c r="AG43" s="488" t="s">
        <v>761</v>
      </c>
      <c r="AH43" s="453">
        <f t="shared" si="5"/>
        <v>0</v>
      </c>
      <c r="AI43" s="406"/>
      <c r="AJ43" s="406"/>
      <c r="AK43" s="458">
        <v>0</v>
      </c>
      <c r="AL43" s="455">
        <f t="shared" si="11"/>
        <v>0</v>
      </c>
      <c r="AM43" s="458"/>
      <c r="AN43" s="458"/>
      <c r="AO43" s="453"/>
      <c r="AP43" s="507"/>
      <c r="AQ43" s="455"/>
      <c r="AR43" s="455"/>
      <c r="AS43" s="455"/>
      <c r="AT43" s="495">
        <f t="shared" si="12"/>
        <v>0</v>
      </c>
      <c r="AU43" s="455"/>
      <c r="AV43" s="498" t="s">
        <v>649</v>
      </c>
      <c r="AW43" s="499" t="s">
        <v>649</v>
      </c>
      <c r="AX43" s="500" t="s">
        <v>649</v>
      </c>
      <c r="AY43" s="458"/>
      <c r="AZ43" s="459"/>
      <c r="BA43" s="459"/>
      <c r="BB43" s="459"/>
      <c r="BC43" s="453"/>
      <c r="BE43" s="460">
        <v>-34</v>
      </c>
      <c r="BF43" s="453">
        <v>0</v>
      </c>
      <c r="BG43" s="488">
        <v>0</v>
      </c>
      <c r="BH43" s="453">
        <v>0</v>
      </c>
      <c r="BI43" s="406">
        <v>0</v>
      </c>
      <c r="BK43" s="453"/>
      <c r="BL43" s="453">
        <v>0</v>
      </c>
      <c r="BM43" s="406">
        <v>0</v>
      </c>
      <c r="BO43" s="453">
        <v>0</v>
      </c>
      <c r="BP43" s="406">
        <v>0</v>
      </c>
      <c r="BR43" s="453">
        <v>0</v>
      </c>
      <c r="BS43" s="453">
        <v>0</v>
      </c>
      <c r="CB43" s="488"/>
    </row>
    <row r="44" spans="1:80" ht="11.25">
      <c r="A44" s="403">
        <v>35</v>
      </c>
      <c r="B44" s="404" t="s">
        <v>88</v>
      </c>
      <c r="C44" s="403">
        <v>1</v>
      </c>
      <c r="D44" s="451">
        <v>0</v>
      </c>
      <c r="E44" s="406">
        <v>311159.10223950702</v>
      </c>
      <c r="F44" s="406">
        <v>0</v>
      </c>
      <c r="G44" s="406">
        <v>0</v>
      </c>
      <c r="H44" s="406">
        <v>7405728</v>
      </c>
      <c r="I44" s="406">
        <v>8926660.4403829407</v>
      </c>
      <c r="J44" s="406">
        <v>7779395.76687741</v>
      </c>
      <c r="K44" s="452">
        <v>1217044.6905001299</v>
      </c>
      <c r="L44" s="406">
        <v>36831994.920000002</v>
      </c>
      <c r="M44" s="406">
        <v>975512</v>
      </c>
      <c r="N44" s="406">
        <v>0</v>
      </c>
      <c r="O44" s="406">
        <v>19579990.640000001</v>
      </c>
      <c r="P44" s="406">
        <v>0</v>
      </c>
      <c r="Q44" s="406">
        <v>0</v>
      </c>
      <c r="R44" s="406">
        <v>0</v>
      </c>
      <c r="S44" s="406">
        <v>0</v>
      </c>
      <c r="T44" s="406" t="s">
        <v>762</v>
      </c>
      <c r="U44" s="658">
        <f t="shared" si="6"/>
        <v>79344286.067999989</v>
      </c>
      <c r="V44" s="453">
        <f t="shared" si="0"/>
        <v>4.9528042367173999</v>
      </c>
      <c r="W44" s="406"/>
      <c r="X44" s="406">
        <v>1145949554.1332099</v>
      </c>
      <c r="Y44" s="488">
        <v>1602007312.943737</v>
      </c>
      <c r="Z44" s="406">
        <f t="shared" si="7"/>
        <v>456057758.81052709</v>
      </c>
      <c r="AA44" s="406">
        <f t="shared" si="8"/>
        <v>22587648.000246208</v>
      </c>
      <c r="AB44" s="406"/>
      <c r="AC44" s="453">
        <v>137.86393690456481</v>
      </c>
      <c r="AD44" s="453">
        <f t="shared" si="9"/>
        <v>137.8262820773254</v>
      </c>
      <c r="AE44" s="454">
        <f t="shared" si="10"/>
        <v>-3.7654827239407496E-2</v>
      </c>
      <c r="AF44" s="514">
        <v>10270</v>
      </c>
      <c r="AG44" s="488">
        <v>1</v>
      </c>
      <c r="AH44" s="453">
        <f t="shared" si="5"/>
        <v>137.8262820773254</v>
      </c>
      <c r="AI44" s="406"/>
      <c r="AJ44" s="406"/>
      <c r="AK44" s="458">
        <v>137.8262820773254</v>
      </c>
      <c r="AL44" s="455">
        <f t="shared" si="11"/>
        <v>137.8262820773254</v>
      </c>
      <c r="AM44" s="458"/>
      <c r="AN44" s="458"/>
      <c r="AO44" s="453"/>
      <c r="AP44" s="507"/>
      <c r="AQ44" s="455"/>
      <c r="AR44" s="455"/>
      <c r="AS44" s="455"/>
      <c r="AT44" s="495">
        <f t="shared" si="12"/>
        <v>0</v>
      </c>
      <c r="AU44" s="455"/>
      <c r="AV44" s="498">
        <v>4.5847909410168945</v>
      </c>
      <c r="AW44" s="499">
        <v>4.9388251287458038</v>
      </c>
      <c r="AX44" s="500">
        <v>0.35403418772890927</v>
      </c>
      <c r="AY44" s="458"/>
      <c r="AZ44" s="459"/>
      <c r="BA44" s="459"/>
      <c r="BB44" s="459"/>
      <c r="BC44" s="453"/>
      <c r="BE44" s="460">
        <v>102.86393690456481</v>
      </c>
      <c r="BF44" s="453">
        <v>137.86393690456481</v>
      </c>
      <c r="BG44" s="488">
        <v>0</v>
      </c>
      <c r="BH44" s="453">
        <v>137.86393690456481</v>
      </c>
      <c r="BI44" s="406">
        <v>-0.6028363276034554</v>
      </c>
      <c r="BK44" s="453"/>
      <c r="BL44" s="453">
        <v>137.86393690456481</v>
      </c>
      <c r="BM44" s="406">
        <v>0</v>
      </c>
      <c r="BO44" s="453">
        <v>137.86393690456481</v>
      </c>
      <c r="BP44" s="406">
        <v>-0.6028363276034554</v>
      </c>
      <c r="BR44" s="453">
        <v>138.58217157248839</v>
      </c>
      <c r="BS44" s="453">
        <v>-0.11539834032012664</v>
      </c>
      <c r="CB44" s="488"/>
    </row>
    <row r="45" spans="1:80" ht="11.25">
      <c r="A45" s="403">
        <v>36</v>
      </c>
      <c r="B45" s="404" t="s">
        <v>90</v>
      </c>
      <c r="C45" s="403">
        <v>1</v>
      </c>
      <c r="D45" s="451">
        <v>0</v>
      </c>
      <c r="E45" s="406">
        <v>27975</v>
      </c>
      <c r="F45" s="406">
        <v>0</v>
      </c>
      <c r="G45" s="406">
        <v>0</v>
      </c>
      <c r="H45" s="406">
        <v>0</v>
      </c>
      <c r="I45" s="406">
        <v>0</v>
      </c>
      <c r="J45" s="406">
        <v>319438</v>
      </c>
      <c r="K45" s="452">
        <v>95480</v>
      </c>
      <c r="L45" s="406">
        <v>1615377</v>
      </c>
      <c r="M45" s="406">
        <v>0</v>
      </c>
      <c r="N45" s="406">
        <v>281486</v>
      </c>
      <c r="O45" s="406">
        <v>167796.93</v>
      </c>
      <c r="P45" s="406">
        <v>0</v>
      </c>
      <c r="Q45" s="406">
        <v>0</v>
      </c>
      <c r="R45" s="406">
        <v>0</v>
      </c>
      <c r="S45" s="406">
        <v>0</v>
      </c>
      <c r="T45" s="406" t="s">
        <v>762</v>
      </c>
      <c r="U45" s="658">
        <f t="shared" si="6"/>
        <v>2346015.23</v>
      </c>
      <c r="V45" s="453">
        <f t="shared" si="0"/>
        <v>6.5576589694977301</v>
      </c>
      <c r="W45" s="406"/>
      <c r="X45" s="406">
        <v>24109451.629999992</v>
      </c>
      <c r="Y45" s="488">
        <v>35775194.18</v>
      </c>
      <c r="Z45" s="406">
        <f t="shared" si="7"/>
        <v>11665742.550000008</v>
      </c>
      <c r="AA45" s="406">
        <f t="shared" si="8"/>
        <v>764999.61268858879</v>
      </c>
      <c r="AB45" s="406"/>
      <c r="AC45" s="453">
        <v>147.89031101298829</v>
      </c>
      <c r="AD45" s="453">
        <f t="shared" si="9"/>
        <v>145.21356646597204</v>
      </c>
      <c r="AE45" s="454">
        <f t="shared" si="10"/>
        <v>-2.6767445470162556</v>
      </c>
      <c r="AF45" s="514">
        <v>110</v>
      </c>
      <c r="AG45" s="488">
        <v>1</v>
      </c>
      <c r="AH45" s="453">
        <f t="shared" si="5"/>
        <v>145.21356646597204</v>
      </c>
      <c r="AI45" s="406"/>
      <c r="AJ45" s="406"/>
      <c r="AK45" s="458">
        <v>145.21356646597204</v>
      </c>
      <c r="AL45" s="455">
        <f t="shared" si="11"/>
        <v>145.21356646597204</v>
      </c>
      <c r="AM45" s="458"/>
      <c r="AN45" s="458"/>
      <c r="AO45" s="453"/>
      <c r="AP45" s="507"/>
      <c r="AQ45" s="455"/>
      <c r="AR45" s="455"/>
      <c r="AS45" s="455"/>
      <c r="AT45" s="495">
        <f t="shared" si="12"/>
        <v>0</v>
      </c>
      <c r="AU45" s="455"/>
      <c r="AV45" s="498">
        <v>5.4732782203714558</v>
      </c>
      <c r="AW45" s="499">
        <v>4.6204750796040415</v>
      </c>
      <c r="AX45" s="500">
        <v>-0.85280314076741437</v>
      </c>
      <c r="AY45" s="458"/>
      <c r="AZ45" s="459"/>
      <c r="BA45" s="459"/>
      <c r="BB45" s="459"/>
      <c r="BC45" s="453"/>
      <c r="BE45" s="460">
        <v>111.89031101298829</v>
      </c>
      <c r="BF45" s="453">
        <v>147.89031101298829</v>
      </c>
      <c r="BG45" s="488">
        <v>0</v>
      </c>
      <c r="BH45" s="453">
        <v>147.89031101298829</v>
      </c>
      <c r="BI45" s="406">
        <v>1.1473660113830704</v>
      </c>
      <c r="BK45" s="453"/>
      <c r="BL45" s="453">
        <v>147.89031101298829</v>
      </c>
      <c r="BM45" s="406">
        <v>0</v>
      </c>
      <c r="BO45" s="453">
        <v>147.89031101298829</v>
      </c>
      <c r="BP45" s="406">
        <v>1.1473660113830704</v>
      </c>
      <c r="BR45" s="453">
        <v>146.32877003093685</v>
      </c>
      <c r="BS45" s="453">
        <v>0.41417497066836972</v>
      </c>
      <c r="CB45" s="488"/>
    </row>
    <row r="46" spans="1:80" ht="11.25">
      <c r="A46" s="403">
        <v>37</v>
      </c>
      <c r="B46" s="404" t="s">
        <v>92</v>
      </c>
      <c r="C46" s="403">
        <v>0</v>
      </c>
      <c r="D46" s="451">
        <v>0</v>
      </c>
      <c r="E46" s="406">
        <v>0</v>
      </c>
      <c r="F46" s="406">
        <v>0</v>
      </c>
      <c r="G46" s="406">
        <v>0</v>
      </c>
      <c r="H46" s="406">
        <v>0</v>
      </c>
      <c r="I46" s="406">
        <v>0</v>
      </c>
      <c r="J46" s="406">
        <v>0</v>
      </c>
      <c r="K46" s="452">
        <v>0</v>
      </c>
      <c r="L46" s="406">
        <v>0</v>
      </c>
      <c r="M46" s="406">
        <v>0</v>
      </c>
      <c r="N46" s="406">
        <v>0</v>
      </c>
      <c r="O46" s="406">
        <v>0</v>
      </c>
      <c r="P46" s="406">
        <v>0</v>
      </c>
      <c r="Q46" s="406">
        <v>0</v>
      </c>
      <c r="R46" s="406">
        <v>0</v>
      </c>
      <c r="S46" s="406">
        <v>0</v>
      </c>
      <c r="T46" s="406">
        <v>0</v>
      </c>
      <c r="U46" s="658">
        <f t="shared" si="6"/>
        <v>0</v>
      </c>
      <c r="V46" s="453">
        <f t="shared" si="0"/>
        <v>0</v>
      </c>
      <c r="W46" s="406"/>
      <c r="X46" s="406">
        <v>90908.905050000016</v>
      </c>
      <c r="Y46" s="488">
        <v>197649</v>
      </c>
      <c r="Z46" s="406">
        <f t="shared" si="7"/>
        <v>106740.09494999998</v>
      </c>
      <c r="AA46" s="406">
        <f t="shared" si="8"/>
        <v>0</v>
      </c>
      <c r="AB46" s="406"/>
      <c r="AC46" s="453">
        <v>0</v>
      </c>
      <c r="AD46" s="453">
        <f t="shared" si="9"/>
        <v>0</v>
      </c>
      <c r="AE46" s="454">
        <f t="shared" si="10"/>
        <v>0</v>
      </c>
      <c r="AF46" s="514">
        <v>0</v>
      </c>
      <c r="AG46" s="488" t="s">
        <v>761</v>
      </c>
      <c r="AH46" s="453">
        <f t="shared" si="5"/>
        <v>0</v>
      </c>
      <c r="AI46" s="406"/>
      <c r="AJ46" s="406"/>
      <c r="AK46" s="458">
        <v>0</v>
      </c>
      <c r="AL46" s="455">
        <f t="shared" si="11"/>
        <v>0</v>
      </c>
      <c r="AM46" s="458"/>
      <c r="AN46" s="458"/>
      <c r="AO46" s="453"/>
      <c r="AP46" s="507"/>
      <c r="AQ46" s="455"/>
      <c r="AR46" s="455"/>
      <c r="AS46" s="455"/>
      <c r="AT46" s="495">
        <f t="shared" si="12"/>
        <v>0</v>
      </c>
      <c r="AU46" s="455"/>
      <c r="AV46" s="498" t="s">
        <v>649</v>
      </c>
      <c r="AW46" s="499" t="s">
        <v>649</v>
      </c>
      <c r="AX46" s="500" t="s">
        <v>649</v>
      </c>
      <c r="AY46" s="458"/>
      <c r="AZ46" s="459"/>
      <c r="BA46" s="459"/>
      <c r="BB46" s="459"/>
      <c r="BC46" s="453" t="s">
        <v>20</v>
      </c>
      <c r="BE46" s="460">
        <v>-37</v>
      </c>
      <c r="BF46" s="453">
        <v>0</v>
      </c>
      <c r="BG46" s="488">
        <v>0</v>
      </c>
      <c r="BH46" s="453">
        <v>0</v>
      </c>
      <c r="BI46" s="406">
        <v>0</v>
      </c>
      <c r="BK46" s="453"/>
      <c r="BL46" s="453">
        <v>0</v>
      </c>
      <c r="BM46" s="406">
        <v>0</v>
      </c>
      <c r="BO46" s="453">
        <v>0</v>
      </c>
      <c r="BP46" s="406">
        <v>0</v>
      </c>
      <c r="BR46" s="453">
        <v>0</v>
      </c>
      <c r="BS46" s="453">
        <v>0</v>
      </c>
      <c r="CB46" s="488"/>
    </row>
    <row r="47" spans="1:80" ht="11.25">
      <c r="A47" s="403">
        <v>38</v>
      </c>
      <c r="B47" s="404" t="s">
        <v>94</v>
      </c>
      <c r="C47" s="403">
        <v>1</v>
      </c>
      <c r="D47" s="451">
        <v>428120</v>
      </c>
      <c r="E47" s="406">
        <v>0</v>
      </c>
      <c r="F47" s="406">
        <v>0</v>
      </c>
      <c r="G47" s="406">
        <v>0</v>
      </c>
      <c r="H47" s="406">
        <v>0</v>
      </c>
      <c r="I47" s="406">
        <v>0</v>
      </c>
      <c r="J47" s="406">
        <v>242112</v>
      </c>
      <c r="K47" s="452">
        <v>61172</v>
      </c>
      <c r="L47" s="406">
        <v>146949</v>
      </c>
      <c r="M47" s="406">
        <v>0</v>
      </c>
      <c r="N47" s="406">
        <v>0</v>
      </c>
      <c r="O47" s="406">
        <v>1389.29</v>
      </c>
      <c r="P47" s="406">
        <v>0</v>
      </c>
      <c r="Q47" s="406">
        <v>0</v>
      </c>
      <c r="R47" s="406">
        <v>0</v>
      </c>
      <c r="S47" s="406">
        <v>0</v>
      </c>
      <c r="T47" s="406" t="s">
        <v>760</v>
      </c>
      <c r="U47" s="658">
        <f t="shared" si="6"/>
        <v>879742.29</v>
      </c>
      <c r="V47" s="453">
        <f t="shared" si="0"/>
        <v>5.487956405535475</v>
      </c>
      <c r="W47" s="406"/>
      <c r="X47" s="406">
        <v>9024222.1102399994</v>
      </c>
      <c r="Y47" s="488">
        <v>16030416.879999999</v>
      </c>
      <c r="Z47" s="406">
        <f t="shared" si="7"/>
        <v>7006194.7697599996</v>
      </c>
      <c r="AA47" s="406">
        <f t="shared" si="8"/>
        <v>384496.91465133533</v>
      </c>
      <c r="AB47" s="406"/>
      <c r="AC47" s="453">
        <v>169.05559228657515</v>
      </c>
      <c r="AD47" s="453">
        <f t="shared" si="9"/>
        <v>173.37693791462496</v>
      </c>
      <c r="AE47" s="454">
        <f t="shared" si="10"/>
        <v>4.3213456280498121</v>
      </c>
      <c r="AF47" s="514">
        <v>1</v>
      </c>
      <c r="AG47" s="488">
        <v>1</v>
      </c>
      <c r="AH47" s="453">
        <f t="shared" si="5"/>
        <v>173.37693791462496</v>
      </c>
      <c r="AI47" s="406"/>
      <c r="AJ47" s="406"/>
      <c r="AK47" s="458">
        <v>173.37693791462496</v>
      </c>
      <c r="AL47" s="455">
        <f t="shared" si="11"/>
        <v>173.37693791462496</v>
      </c>
      <c r="AM47" s="458"/>
      <c r="AN47" s="458"/>
      <c r="AO47" s="453"/>
      <c r="AP47" s="507"/>
      <c r="AQ47" s="455"/>
      <c r="AR47" s="455"/>
      <c r="AS47" s="455"/>
      <c r="AT47" s="495">
        <f t="shared" si="12"/>
        <v>0</v>
      </c>
      <c r="AU47" s="455"/>
      <c r="AV47" s="498">
        <v>5.8181158268822353</v>
      </c>
      <c r="AW47" s="499">
        <v>8.8650141527629049</v>
      </c>
      <c r="AX47" s="500">
        <v>3.0468983258806697</v>
      </c>
      <c r="AY47" s="458"/>
      <c r="AZ47" s="459"/>
      <c r="BA47" s="459"/>
      <c r="BB47" s="459"/>
      <c r="BC47" s="453"/>
      <c r="BE47" s="460">
        <v>131.05559228657515</v>
      </c>
      <c r="BF47" s="453">
        <v>169.05559228657515</v>
      </c>
      <c r="BG47" s="488">
        <v>0</v>
      </c>
      <c r="BH47" s="453">
        <v>169.05559228657515</v>
      </c>
      <c r="BI47" s="406">
        <v>-4.3213456280498121</v>
      </c>
      <c r="BK47" s="453"/>
      <c r="BL47" s="453">
        <v>169.05559228657515</v>
      </c>
      <c r="BM47" s="406">
        <v>0</v>
      </c>
      <c r="BO47" s="453">
        <v>169.05559228657515</v>
      </c>
      <c r="BP47" s="406">
        <v>-4.3213456280498121</v>
      </c>
      <c r="BR47" s="453">
        <v>173.37713765893648</v>
      </c>
      <c r="BS47" s="453">
        <v>-1.9974431151581484E-4</v>
      </c>
      <c r="CB47" s="488"/>
    </row>
    <row r="48" spans="1:80" ht="11.25">
      <c r="A48" s="403">
        <v>39</v>
      </c>
      <c r="B48" s="404" t="s">
        <v>96</v>
      </c>
      <c r="C48" s="403">
        <v>0</v>
      </c>
      <c r="D48" s="451">
        <v>0</v>
      </c>
      <c r="E48" s="406">
        <v>0</v>
      </c>
      <c r="F48" s="406">
        <v>0</v>
      </c>
      <c r="G48" s="406">
        <v>0</v>
      </c>
      <c r="H48" s="406">
        <v>0</v>
      </c>
      <c r="I48" s="406">
        <v>0</v>
      </c>
      <c r="J48" s="406">
        <v>0</v>
      </c>
      <c r="K48" s="452">
        <v>0</v>
      </c>
      <c r="L48" s="406">
        <v>0</v>
      </c>
      <c r="M48" s="406">
        <v>0</v>
      </c>
      <c r="N48" s="406">
        <v>0</v>
      </c>
      <c r="O48" s="406">
        <v>0</v>
      </c>
      <c r="P48" s="406">
        <v>0</v>
      </c>
      <c r="Q48" s="406">
        <v>0</v>
      </c>
      <c r="R48" s="406">
        <v>0</v>
      </c>
      <c r="S48" s="406">
        <v>0</v>
      </c>
      <c r="T48" s="406" t="s">
        <v>762</v>
      </c>
      <c r="U48" s="658">
        <f t="shared" si="6"/>
        <v>0</v>
      </c>
      <c r="V48" s="453">
        <f t="shared" si="0"/>
        <v>0</v>
      </c>
      <c r="W48" s="406"/>
      <c r="X48" s="406">
        <v>267378.24</v>
      </c>
      <c r="Y48" s="488">
        <v>334059</v>
      </c>
      <c r="Z48" s="406">
        <f t="shared" si="7"/>
        <v>66680.760000000009</v>
      </c>
      <c r="AA48" s="406">
        <f t="shared" si="8"/>
        <v>0</v>
      </c>
      <c r="AB48" s="406"/>
      <c r="AC48" s="453">
        <v>0</v>
      </c>
      <c r="AD48" s="453">
        <f t="shared" si="9"/>
        <v>0</v>
      </c>
      <c r="AE48" s="454">
        <f t="shared" si="10"/>
        <v>0</v>
      </c>
      <c r="AF48" s="514">
        <v>0</v>
      </c>
      <c r="AG48" s="488" t="s">
        <v>761</v>
      </c>
      <c r="AH48" s="453">
        <f t="shared" si="5"/>
        <v>0</v>
      </c>
      <c r="AI48" s="406"/>
      <c r="AJ48" s="406"/>
      <c r="AK48" s="458">
        <v>0</v>
      </c>
      <c r="AL48" s="455">
        <f t="shared" si="11"/>
        <v>0</v>
      </c>
      <c r="AM48" s="458"/>
      <c r="AN48" s="458"/>
      <c r="AO48" s="453"/>
      <c r="AP48" s="507"/>
      <c r="AQ48" s="455"/>
      <c r="AR48" s="455"/>
      <c r="AS48" s="455"/>
      <c r="AT48" s="495">
        <f t="shared" si="12"/>
        <v>0</v>
      </c>
      <c r="AU48" s="455"/>
      <c r="AV48" s="498" t="s">
        <v>649</v>
      </c>
      <c r="AW48" s="499" t="s">
        <v>649</v>
      </c>
      <c r="AX48" s="500" t="s">
        <v>649</v>
      </c>
      <c r="AY48" s="458"/>
      <c r="AZ48" s="459"/>
      <c r="BA48" s="459"/>
      <c r="BB48" s="459"/>
      <c r="BC48" s="453" t="s">
        <v>74</v>
      </c>
      <c r="BE48" s="460">
        <v>-39</v>
      </c>
      <c r="BF48" s="453">
        <v>0</v>
      </c>
      <c r="BG48" s="488">
        <v>0</v>
      </c>
      <c r="BH48" s="453">
        <v>0</v>
      </c>
      <c r="BI48" s="406">
        <v>0</v>
      </c>
      <c r="BK48" s="453"/>
      <c r="BL48" s="453">
        <v>0</v>
      </c>
      <c r="BM48" s="406">
        <v>0</v>
      </c>
      <c r="BO48" s="453">
        <v>0</v>
      </c>
      <c r="BP48" s="406">
        <v>0</v>
      </c>
      <c r="BR48" s="453">
        <v>0</v>
      </c>
      <c r="BS48" s="453">
        <v>0</v>
      </c>
      <c r="CB48" s="488"/>
    </row>
    <row r="49" spans="1:80" s="406" customFormat="1" ht="11.25">
      <c r="A49" s="403">
        <v>40</v>
      </c>
      <c r="B49" s="404" t="s">
        <v>98</v>
      </c>
      <c r="C49" s="403">
        <v>1</v>
      </c>
      <c r="D49" s="451">
        <v>0</v>
      </c>
      <c r="E49" s="406">
        <v>0</v>
      </c>
      <c r="F49" s="406">
        <v>0</v>
      </c>
      <c r="G49" s="406">
        <v>0</v>
      </c>
      <c r="H49" s="406">
        <v>0</v>
      </c>
      <c r="I49" s="406">
        <v>0</v>
      </c>
      <c r="J49" s="406">
        <v>2550821</v>
      </c>
      <c r="K49" s="452">
        <v>1376585.84</v>
      </c>
      <c r="L49" s="406">
        <v>3264075.97</v>
      </c>
      <c r="M49" s="406">
        <v>5228</v>
      </c>
      <c r="N49" s="406">
        <v>0</v>
      </c>
      <c r="O49" s="406">
        <v>37867.83</v>
      </c>
      <c r="P49" s="406">
        <v>0</v>
      </c>
      <c r="Q49" s="406">
        <v>0</v>
      </c>
      <c r="R49" s="406">
        <v>0</v>
      </c>
      <c r="S49" s="406">
        <v>0</v>
      </c>
      <c r="T49" s="406" t="s">
        <v>762</v>
      </c>
      <c r="U49" s="658">
        <f t="shared" si="6"/>
        <v>6908171.0429999996</v>
      </c>
      <c r="V49" s="453">
        <f t="shared" si="0"/>
        <v>7.0049089237794417</v>
      </c>
      <c r="X49" s="406">
        <v>73532608.806799993</v>
      </c>
      <c r="Y49" s="488">
        <v>98618998.736000001</v>
      </c>
      <c r="Z49" s="406">
        <f t="shared" si="7"/>
        <v>25086389.929200009</v>
      </c>
      <c r="AA49" s="406">
        <f t="shared" si="8"/>
        <v>1757278.7668046386</v>
      </c>
      <c r="AC49" s="453">
        <v>126.4407540383846</v>
      </c>
      <c r="AD49" s="453">
        <f t="shared" si="9"/>
        <v>131.72621173238994</v>
      </c>
      <c r="AE49" s="454">
        <f t="shared" si="10"/>
        <v>5.2854576940053448</v>
      </c>
      <c r="AF49" s="514">
        <v>26</v>
      </c>
      <c r="AG49" s="488">
        <v>1</v>
      </c>
      <c r="AH49" s="453">
        <f t="shared" si="5"/>
        <v>131.72621173238994</v>
      </c>
      <c r="AK49" s="458">
        <v>131.72621173238994</v>
      </c>
      <c r="AL49" s="455">
        <f t="shared" si="11"/>
        <v>131.72621173238994</v>
      </c>
      <c r="AM49" s="458"/>
      <c r="AN49" s="458"/>
      <c r="AO49" s="453"/>
      <c r="AP49" s="507"/>
      <c r="AQ49" s="455"/>
      <c r="AR49" s="455"/>
      <c r="AS49" s="455"/>
      <c r="AT49" s="495">
        <f t="shared" si="12"/>
        <v>0</v>
      </c>
      <c r="AU49" s="455"/>
      <c r="AV49" s="498">
        <v>1.4225412479116299</v>
      </c>
      <c r="AW49" s="499">
        <v>6.0810131711539279</v>
      </c>
      <c r="AX49" s="500">
        <v>4.6584719232422982</v>
      </c>
      <c r="AY49" s="458"/>
      <c r="AZ49" s="459"/>
      <c r="BA49" s="459"/>
      <c r="BB49" s="459"/>
      <c r="BC49" s="453"/>
      <c r="BE49" s="460">
        <v>86.440754038384597</v>
      </c>
      <c r="BF49" s="453">
        <v>126.4407540383846</v>
      </c>
      <c r="BG49" s="488">
        <v>0</v>
      </c>
      <c r="BH49" s="453">
        <v>126.4407540383846</v>
      </c>
      <c r="BI49" s="406">
        <v>-6.0758740227842623</v>
      </c>
      <c r="BK49" s="453"/>
      <c r="BL49" s="453">
        <v>126.4407540383846</v>
      </c>
      <c r="BM49" s="406">
        <v>0</v>
      </c>
      <c r="BO49" s="453">
        <v>126.4407540383846</v>
      </c>
      <c r="BP49" s="406">
        <v>-6.0758740227842623</v>
      </c>
      <c r="BR49" s="453">
        <v>132.57241043693486</v>
      </c>
      <c r="BS49" s="453">
        <v>-5.5782375766000314E-2</v>
      </c>
      <c r="CB49" s="488"/>
    </row>
    <row r="50" spans="1:80" s="406" customFormat="1" ht="11.25">
      <c r="A50" s="403">
        <v>41</v>
      </c>
      <c r="B50" s="404" t="s">
        <v>100</v>
      </c>
      <c r="C50" s="403">
        <v>1</v>
      </c>
      <c r="D50" s="451">
        <v>0</v>
      </c>
      <c r="E50" s="406">
        <v>550075</v>
      </c>
      <c r="F50" s="406">
        <v>0</v>
      </c>
      <c r="G50" s="406">
        <v>0</v>
      </c>
      <c r="H50" s="406">
        <v>0</v>
      </c>
      <c r="I50" s="406">
        <v>0</v>
      </c>
      <c r="J50" s="406">
        <v>32000</v>
      </c>
      <c r="K50" s="452">
        <v>439</v>
      </c>
      <c r="L50" s="406">
        <v>339489</v>
      </c>
      <c r="M50" s="406">
        <v>0</v>
      </c>
      <c r="N50" s="406">
        <v>0</v>
      </c>
      <c r="O50" s="406">
        <v>0</v>
      </c>
      <c r="P50" s="406">
        <v>0</v>
      </c>
      <c r="Q50" s="406">
        <v>0</v>
      </c>
      <c r="R50" s="406">
        <v>0</v>
      </c>
      <c r="S50" s="406">
        <v>0</v>
      </c>
      <c r="T50" s="406" t="s">
        <v>762</v>
      </c>
      <c r="U50" s="658">
        <f t="shared" si="6"/>
        <v>888054.10000000009</v>
      </c>
      <c r="V50" s="453">
        <f t="shared" si="0"/>
        <v>7.4725967623816603</v>
      </c>
      <c r="X50" s="406">
        <v>5984373.9899999993</v>
      </c>
      <c r="Y50" s="488">
        <v>11884143.199999999</v>
      </c>
      <c r="Z50" s="406">
        <f t="shared" si="7"/>
        <v>5899769.21</v>
      </c>
      <c r="AA50" s="406">
        <f t="shared" si="8"/>
        <v>440865.96297445003</v>
      </c>
      <c r="AC50" s="453">
        <v>182.10868827558872</v>
      </c>
      <c r="AD50" s="453">
        <f t="shared" si="9"/>
        <v>191.21928636391175</v>
      </c>
      <c r="AE50" s="454">
        <f t="shared" si="10"/>
        <v>9.1105980883230302</v>
      </c>
      <c r="AF50" s="514">
        <v>0</v>
      </c>
      <c r="AG50" s="488">
        <v>1</v>
      </c>
      <c r="AH50" s="453">
        <f t="shared" si="5"/>
        <v>191.21928636391175</v>
      </c>
      <c r="AK50" s="458">
        <v>191.21928636391175</v>
      </c>
      <c r="AL50" s="455">
        <f t="shared" si="11"/>
        <v>191.21928636391175</v>
      </c>
      <c r="AM50" s="458"/>
      <c r="AN50" s="458"/>
      <c r="AO50" s="453"/>
      <c r="AP50" s="507"/>
      <c r="AQ50" s="455"/>
      <c r="AR50" s="455"/>
      <c r="AS50" s="455"/>
      <c r="AT50" s="495">
        <f t="shared" si="12"/>
        <v>0</v>
      </c>
      <c r="AU50" s="455"/>
      <c r="AV50" s="498">
        <v>4.2010724409703899</v>
      </c>
      <c r="AW50" s="499">
        <v>11.703173469804144</v>
      </c>
      <c r="AX50" s="500">
        <v>7.5021010288337537</v>
      </c>
      <c r="AY50" s="458"/>
      <c r="AZ50" s="459"/>
      <c r="BA50" s="459"/>
      <c r="BB50" s="459"/>
      <c r="BC50" s="453"/>
      <c r="BE50" s="460">
        <v>141.10868827558872</v>
      </c>
      <c r="BF50" s="453">
        <v>182.10868827558872</v>
      </c>
      <c r="BG50" s="488">
        <v>0</v>
      </c>
      <c r="BH50" s="453">
        <v>182.10868827558872</v>
      </c>
      <c r="BI50" s="406">
        <v>-11.081986353618049</v>
      </c>
      <c r="BK50" s="453"/>
      <c r="BL50" s="453">
        <v>182.10868827558872</v>
      </c>
      <c r="BM50" s="406">
        <v>0</v>
      </c>
      <c r="BO50" s="453">
        <v>182.10868827558872</v>
      </c>
      <c r="BP50" s="406">
        <v>-11.081986353618049</v>
      </c>
      <c r="BR50" s="453">
        <v>193.40035045190842</v>
      </c>
      <c r="BS50" s="453">
        <v>-0.20967582270165508</v>
      </c>
      <c r="CB50" s="488"/>
    </row>
    <row r="51" spans="1:80" s="406" customFormat="1" ht="11.25">
      <c r="A51" s="403">
        <v>42</v>
      </c>
      <c r="B51" s="404" t="s">
        <v>102</v>
      </c>
      <c r="C51" s="403">
        <v>0</v>
      </c>
      <c r="D51" s="451">
        <v>0</v>
      </c>
      <c r="E51" s="406">
        <v>0</v>
      </c>
      <c r="F51" s="406">
        <v>0</v>
      </c>
      <c r="G51" s="406">
        <v>0</v>
      </c>
      <c r="H51" s="406">
        <v>0</v>
      </c>
      <c r="I51" s="406">
        <v>0</v>
      </c>
      <c r="J51" s="406">
        <v>0</v>
      </c>
      <c r="K51" s="452">
        <v>0</v>
      </c>
      <c r="L51" s="406">
        <v>0</v>
      </c>
      <c r="M51" s="406">
        <v>0</v>
      </c>
      <c r="N51" s="406">
        <v>0</v>
      </c>
      <c r="O51" s="406">
        <v>0</v>
      </c>
      <c r="P51" s="406">
        <v>0</v>
      </c>
      <c r="Q51" s="406">
        <v>0</v>
      </c>
      <c r="R51" s="406">
        <v>0</v>
      </c>
      <c r="S51" s="406">
        <v>0</v>
      </c>
      <c r="T51" s="406">
        <v>0</v>
      </c>
      <c r="U51" s="658">
        <f t="shared" si="6"/>
        <v>0</v>
      </c>
      <c r="V51" s="453">
        <f t="shared" si="0"/>
        <v>0</v>
      </c>
      <c r="X51" s="406">
        <v>334819.56000000006</v>
      </c>
      <c r="Y51" s="488">
        <v>2674382</v>
      </c>
      <c r="Z51" s="406">
        <f t="shared" si="7"/>
        <v>2339562.44</v>
      </c>
      <c r="AA51" s="406">
        <f t="shared" si="8"/>
        <v>0</v>
      </c>
      <c r="AC51" s="453">
        <v>0</v>
      </c>
      <c r="AD51" s="453">
        <f t="shared" si="9"/>
        <v>0</v>
      </c>
      <c r="AE51" s="454">
        <f t="shared" si="10"/>
        <v>0</v>
      </c>
      <c r="AF51" s="514">
        <v>0</v>
      </c>
      <c r="AG51" s="488" t="s">
        <v>761</v>
      </c>
      <c r="AH51" s="453">
        <f t="shared" si="5"/>
        <v>0</v>
      </c>
      <c r="AK51" s="458">
        <v>0</v>
      </c>
      <c r="AL51" s="455">
        <f t="shared" si="11"/>
        <v>0</v>
      </c>
      <c r="AM51" s="458"/>
      <c r="AN51" s="458"/>
      <c r="AO51" s="453"/>
      <c r="AP51" s="507"/>
      <c r="AQ51" s="455"/>
      <c r="AR51" s="455"/>
      <c r="AS51" s="455"/>
      <c r="AT51" s="495">
        <f t="shared" si="12"/>
        <v>0</v>
      </c>
      <c r="AU51" s="455"/>
      <c r="AV51" s="498" t="s">
        <v>649</v>
      </c>
      <c r="AW51" s="499" t="s">
        <v>649</v>
      </c>
      <c r="AX51" s="500" t="s">
        <v>649</v>
      </c>
      <c r="AY51" s="458"/>
      <c r="AZ51" s="459"/>
      <c r="BA51" s="459"/>
      <c r="BB51" s="459"/>
      <c r="BC51" s="453"/>
      <c r="BE51" s="460">
        <v>-42</v>
      </c>
      <c r="BF51" s="453">
        <v>0</v>
      </c>
      <c r="BG51" s="488">
        <v>0</v>
      </c>
      <c r="BH51" s="453">
        <v>0</v>
      </c>
      <c r="BI51" s="406">
        <v>0</v>
      </c>
      <c r="BK51" s="453"/>
      <c r="BL51" s="453">
        <v>0</v>
      </c>
      <c r="BM51" s="406">
        <v>0</v>
      </c>
      <c r="BO51" s="453">
        <v>0</v>
      </c>
      <c r="BP51" s="406">
        <v>0</v>
      </c>
      <c r="BR51" s="453">
        <v>0</v>
      </c>
      <c r="BS51" s="453">
        <v>0</v>
      </c>
      <c r="CB51" s="488"/>
    </row>
    <row r="52" spans="1:80" s="406" customFormat="1" ht="11.25">
      <c r="A52" s="403">
        <v>43</v>
      </c>
      <c r="B52" s="404" t="s">
        <v>104</v>
      </c>
      <c r="C52" s="403">
        <v>1</v>
      </c>
      <c r="D52" s="451">
        <v>0</v>
      </c>
      <c r="E52" s="406">
        <v>164000</v>
      </c>
      <c r="F52" s="406">
        <v>0</v>
      </c>
      <c r="G52" s="406">
        <v>0</v>
      </c>
      <c r="H52" s="406">
        <v>0</v>
      </c>
      <c r="I52" s="406">
        <v>0</v>
      </c>
      <c r="J52" s="406">
        <v>168822</v>
      </c>
      <c r="K52" s="452">
        <v>183090</v>
      </c>
      <c r="L52" s="406">
        <v>37279</v>
      </c>
      <c r="M52" s="406">
        <v>0</v>
      </c>
      <c r="N52" s="406">
        <v>0</v>
      </c>
      <c r="O52" s="406">
        <v>6019.3</v>
      </c>
      <c r="P52" s="406">
        <v>0</v>
      </c>
      <c r="Q52" s="406">
        <v>0</v>
      </c>
      <c r="R52" s="406">
        <v>0</v>
      </c>
      <c r="S52" s="406">
        <v>0</v>
      </c>
      <c r="T52" s="406" t="s">
        <v>762</v>
      </c>
      <c r="U52" s="658">
        <f t="shared" si="6"/>
        <v>555482.4</v>
      </c>
      <c r="V52" s="453">
        <f t="shared" si="0"/>
        <v>11.051412801271955</v>
      </c>
      <c r="X52" s="406">
        <v>3675840.4599999995</v>
      </c>
      <c r="Y52" s="488">
        <v>5026347.4000000004</v>
      </c>
      <c r="Z52" s="406">
        <f t="shared" si="7"/>
        <v>1350506.9400000009</v>
      </c>
      <c r="AA52" s="406">
        <f t="shared" si="8"/>
        <v>149250.09684922625</v>
      </c>
      <c r="AC52" s="453">
        <v>129.09457932406065</v>
      </c>
      <c r="AD52" s="453">
        <f t="shared" si="9"/>
        <v>132.67978728192068</v>
      </c>
      <c r="AE52" s="454">
        <f t="shared" si="10"/>
        <v>3.5852079578600353</v>
      </c>
      <c r="AF52" s="514">
        <v>4</v>
      </c>
      <c r="AG52" s="488">
        <v>1</v>
      </c>
      <c r="AH52" s="453">
        <f t="shared" si="5"/>
        <v>132.67978728192068</v>
      </c>
      <c r="AK52" s="458">
        <v>132.67978728192068</v>
      </c>
      <c r="AL52" s="455">
        <f t="shared" si="11"/>
        <v>132.67978728192068</v>
      </c>
      <c r="AM52" s="458"/>
      <c r="AN52" s="458"/>
      <c r="AO52" s="453"/>
      <c r="AP52" s="507"/>
      <c r="AQ52" s="455"/>
      <c r="AR52" s="455"/>
      <c r="AS52" s="455"/>
      <c r="AT52" s="495">
        <f t="shared" si="12"/>
        <v>0</v>
      </c>
      <c r="AU52" s="455"/>
      <c r="AV52" s="498">
        <v>4.6865709366672013</v>
      </c>
      <c r="AW52" s="499">
        <v>9.1208263327478853</v>
      </c>
      <c r="AX52" s="500">
        <v>4.4342553960806841</v>
      </c>
      <c r="AY52" s="458"/>
      <c r="AZ52" s="459"/>
      <c r="BA52" s="459"/>
      <c r="BB52" s="459"/>
      <c r="BC52" s="453"/>
      <c r="BE52" s="460">
        <v>86.094579324060646</v>
      </c>
      <c r="BF52" s="453">
        <v>129.09457932406065</v>
      </c>
      <c r="BG52" s="488">
        <v>0</v>
      </c>
      <c r="BH52" s="453">
        <v>129.09457932406065</v>
      </c>
      <c r="BI52" s="406">
        <v>-3.7759515506676848</v>
      </c>
      <c r="BK52" s="453"/>
      <c r="BL52" s="453">
        <v>129.09457932406065</v>
      </c>
      <c r="BM52" s="406">
        <v>0</v>
      </c>
      <c r="BO52" s="453">
        <v>129.09457932406065</v>
      </c>
      <c r="BP52" s="406">
        <v>-3.7759515506676848</v>
      </c>
      <c r="BR52" s="453">
        <v>132.79311219505527</v>
      </c>
      <c r="BS52" s="453">
        <v>7.7418679673058932E-2</v>
      </c>
      <c r="CB52" s="488"/>
    </row>
    <row r="53" spans="1:80" s="406" customFormat="1" ht="11.25">
      <c r="A53" s="403">
        <v>44</v>
      </c>
      <c r="B53" s="404" t="s">
        <v>106</v>
      </c>
      <c r="C53" s="403">
        <v>1</v>
      </c>
      <c r="D53" s="451">
        <v>0</v>
      </c>
      <c r="E53" s="406">
        <v>0</v>
      </c>
      <c r="F53" s="406">
        <v>0</v>
      </c>
      <c r="G53" s="406">
        <v>0</v>
      </c>
      <c r="H53" s="406">
        <v>0</v>
      </c>
      <c r="I53" s="406">
        <v>0</v>
      </c>
      <c r="J53" s="406">
        <v>7247175</v>
      </c>
      <c r="K53" s="452">
        <v>1791477</v>
      </c>
      <c r="L53" s="406">
        <v>0</v>
      </c>
      <c r="M53" s="406">
        <v>61652</v>
      </c>
      <c r="N53" s="406">
        <v>150892</v>
      </c>
      <c r="O53" s="406">
        <v>2253331.4300000002</v>
      </c>
      <c r="P53" s="406">
        <v>0</v>
      </c>
      <c r="Q53" s="406">
        <v>0</v>
      </c>
      <c r="R53" s="406">
        <v>0</v>
      </c>
      <c r="S53" s="406">
        <v>0</v>
      </c>
      <c r="T53" s="406" t="s">
        <v>763</v>
      </c>
      <c r="U53" s="658">
        <f t="shared" si="6"/>
        <v>11504527.43</v>
      </c>
      <c r="V53" s="453">
        <f t="shared" si="0"/>
        <v>3.6609617789650351</v>
      </c>
      <c r="X53" s="406">
        <v>314919037.44</v>
      </c>
      <c r="Y53" s="488">
        <v>314248771.89655787</v>
      </c>
      <c r="Z53" s="406">
        <f t="shared" si="7"/>
        <v>0</v>
      </c>
      <c r="AA53" s="406">
        <f t="shared" si="8"/>
        <v>0</v>
      </c>
      <c r="AC53" s="453">
        <v>103.48764365547041</v>
      </c>
      <c r="AD53" s="453">
        <f t="shared" si="9"/>
        <v>99.787162583471996</v>
      </c>
      <c r="AE53" s="454">
        <f t="shared" si="10"/>
        <v>-3.7004810719984107</v>
      </c>
      <c r="AF53" s="514">
        <v>1634</v>
      </c>
      <c r="AG53" s="488">
        <v>1</v>
      </c>
      <c r="AH53" s="453">
        <f t="shared" si="5"/>
        <v>99.787162583471996</v>
      </c>
      <c r="AK53" s="458">
        <v>99.787162583471996</v>
      </c>
      <c r="AL53" s="455">
        <f t="shared" si="11"/>
        <v>99.787162583471996</v>
      </c>
      <c r="AM53" s="458"/>
      <c r="AN53" s="458"/>
      <c r="AO53" s="453"/>
      <c r="AP53" s="507"/>
      <c r="AQ53" s="455"/>
      <c r="AR53" s="455"/>
      <c r="AS53" s="455"/>
      <c r="AT53" s="495">
        <f t="shared" si="12"/>
        <v>0</v>
      </c>
      <c r="AU53" s="455"/>
      <c r="AV53" s="498">
        <v>6.5186521921763205</v>
      </c>
      <c r="AW53" s="499">
        <v>6.4750574708575023E-2</v>
      </c>
      <c r="AX53" s="500">
        <v>-6.4539016174677455</v>
      </c>
      <c r="AY53" s="458"/>
      <c r="AZ53" s="459"/>
      <c r="BA53" s="459"/>
      <c r="BB53" s="459"/>
      <c r="BC53" s="453"/>
      <c r="BE53" s="460">
        <v>59.487643655470407</v>
      </c>
      <c r="BF53" s="453">
        <v>103.48764365547041</v>
      </c>
      <c r="BG53" s="488">
        <v>0</v>
      </c>
      <c r="BH53" s="453">
        <v>103.48764365547041</v>
      </c>
      <c r="BI53" s="406">
        <v>3.7004810719984107</v>
      </c>
      <c r="BK53" s="453"/>
      <c r="BL53" s="453">
        <v>103.48764365547041</v>
      </c>
      <c r="BM53" s="406">
        <v>0</v>
      </c>
      <c r="BO53" s="453">
        <v>103.48764365547041</v>
      </c>
      <c r="BP53" s="406">
        <v>3.7004810719984107</v>
      </c>
      <c r="BR53" s="453">
        <v>97.511294287015076</v>
      </c>
      <c r="BS53" s="453">
        <v>2.2758682964569203</v>
      </c>
      <c r="CB53" s="488"/>
    </row>
    <row r="54" spans="1:80" s="406" customFormat="1" ht="11.25">
      <c r="A54" s="403">
        <v>45</v>
      </c>
      <c r="B54" s="404" t="s">
        <v>108</v>
      </c>
      <c r="C54" s="403">
        <v>1</v>
      </c>
      <c r="D54" s="451">
        <v>0</v>
      </c>
      <c r="E54" s="406">
        <v>205450</v>
      </c>
      <c r="F54" s="406">
        <v>0</v>
      </c>
      <c r="G54" s="406">
        <v>0</v>
      </c>
      <c r="H54" s="406">
        <v>0</v>
      </c>
      <c r="I54" s="406">
        <v>0</v>
      </c>
      <c r="J54" s="406">
        <v>0</v>
      </c>
      <c r="K54" s="452">
        <v>218450</v>
      </c>
      <c r="L54" s="406">
        <v>126648</v>
      </c>
      <c r="M54" s="406">
        <v>0</v>
      </c>
      <c r="N54" s="406">
        <v>43898</v>
      </c>
      <c r="O54" s="406">
        <v>5185.95</v>
      </c>
      <c r="P54" s="406">
        <v>0</v>
      </c>
      <c r="Q54" s="406">
        <v>0</v>
      </c>
      <c r="R54" s="406">
        <v>0</v>
      </c>
      <c r="S54" s="406">
        <v>0</v>
      </c>
      <c r="T54" s="406" t="s">
        <v>762</v>
      </c>
      <c r="U54" s="658">
        <f t="shared" si="6"/>
        <v>586967.15</v>
      </c>
      <c r="V54" s="453">
        <f t="shared" si="0"/>
        <v>13.094290063171817</v>
      </c>
      <c r="X54" s="406">
        <v>3232462.2</v>
      </c>
      <c r="Y54" s="488">
        <v>4482619.12</v>
      </c>
      <c r="Z54" s="406">
        <f t="shared" si="7"/>
        <v>1250156.92</v>
      </c>
      <c r="AA54" s="406">
        <f t="shared" si="8"/>
        <v>163699.17334961484</v>
      </c>
      <c r="AC54" s="453">
        <v>123.48075716959383</v>
      </c>
      <c r="AD54" s="453">
        <f t="shared" si="9"/>
        <v>133.61084150188623</v>
      </c>
      <c r="AE54" s="454">
        <f t="shared" si="10"/>
        <v>10.130084332292398</v>
      </c>
      <c r="AF54" s="514">
        <v>4</v>
      </c>
      <c r="AG54" s="488">
        <v>1</v>
      </c>
      <c r="AH54" s="453">
        <f t="shared" si="5"/>
        <v>133.61084150188623</v>
      </c>
      <c r="AK54" s="458">
        <v>133.61084150188623</v>
      </c>
      <c r="AL54" s="455">
        <f t="shared" si="11"/>
        <v>133.61084150188623</v>
      </c>
      <c r="AM54" s="458"/>
      <c r="AN54" s="458"/>
      <c r="AO54" s="453"/>
      <c r="AP54" s="507"/>
      <c r="AQ54" s="455"/>
      <c r="AR54" s="455"/>
      <c r="AS54" s="455"/>
      <c r="AT54" s="495">
        <f t="shared" si="12"/>
        <v>0</v>
      </c>
      <c r="AU54" s="455"/>
      <c r="AV54" s="498">
        <v>-0.2615399789051876</v>
      </c>
      <c r="AW54" s="499">
        <v>10.061915674750185</v>
      </c>
      <c r="AX54" s="500">
        <v>10.323455653655373</v>
      </c>
      <c r="AY54" s="458"/>
      <c r="AZ54" s="459"/>
      <c r="BA54" s="459"/>
      <c r="BB54" s="459"/>
      <c r="BC54" s="453"/>
      <c r="BE54" s="460">
        <v>78.480757169593829</v>
      </c>
      <c r="BF54" s="453">
        <v>123.48075716959383</v>
      </c>
      <c r="BG54" s="488">
        <v>0</v>
      </c>
      <c r="BH54" s="453">
        <v>123.48075716959383</v>
      </c>
      <c r="BI54" s="406">
        <v>-10.894968393065341</v>
      </c>
      <c r="BK54" s="453"/>
      <c r="BL54" s="453">
        <v>123.48075716959383</v>
      </c>
      <c r="BM54" s="406">
        <v>0</v>
      </c>
      <c r="BO54" s="453">
        <v>123.48075716959383</v>
      </c>
      <c r="BP54" s="406">
        <v>-10.894968393065341</v>
      </c>
      <c r="BR54" s="453">
        <v>135.19238085627973</v>
      </c>
      <c r="BS54" s="453">
        <v>-0.81665529362055622</v>
      </c>
      <c r="CB54" s="488"/>
    </row>
    <row r="55" spans="1:80" s="406" customFormat="1" ht="11.25">
      <c r="A55" s="403">
        <v>46</v>
      </c>
      <c r="B55" s="404" t="s">
        <v>110</v>
      </c>
      <c r="C55" s="403">
        <v>1</v>
      </c>
      <c r="D55" s="451">
        <v>0</v>
      </c>
      <c r="E55" s="406">
        <v>75868</v>
      </c>
      <c r="F55" s="406">
        <v>0</v>
      </c>
      <c r="G55" s="406">
        <v>0</v>
      </c>
      <c r="H55" s="406">
        <v>0</v>
      </c>
      <c r="I55" s="406">
        <v>154248</v>
      </c>
      <c r="J55" s="406">
        <v>4659568</v>
      </c>
      <c r="K55" s="452">
        <v>413875</v>
      </c>
      <c r="L55" s="406">
        <v>3423939</v>
      </c>
      <c r="M55" s="406">
        <v>17902</v>
      </c>
      <c r="N55" s="406">
        <v>0</v>
      </c>
      <c r="O55" s="406">
        <v>12059.04</v>
      </c>
      <c r="P55" s="406">
        <v>0</v>
      </c>
      <c r="Q55" s="406">
        <v>0</v>
      </c>
      <c r="R55" s="406">
        <v>0</v>
      </c>
      <c r="S55" s="406">
        <v>0</v>
      </c>
      <c r="T55" s="406" t="s">
        <v>762</v>
      </c>
      <c r="U55" s="658">
        <f t="shared" si="6"/>
        <v>8415065.1400000006</v>
      </c>
      <c r="V55" s="453">
        <f t="shared" si="0"/>
        <v>4.5704842093931264</v>
      </c>
      <c r="X55" s="406">
        <v>91993751.557960004</v>
      </c>
      <c r="Y55" s="488">
        <v>184117584.80000001</v>
      </c>
      <c r="Z55" s="406">
        <f t="shared" si="7"/>
        <v>92123833.242040008</v>
      </c>
      <c r="AA55" s="406">
        <f t="shared" si="8"/>
        <v>4210505.2514150944</v>
      </c>
      <c r="AC55" s="453">
        <v>192.26267577688142</v>
      </c>
      <c r="AD55" s="453">
        <f t="shared" si="9"/>
        <v>195.56445573940502</v>
      </c>
      <c r="AE55" s="454">
        <f t="shared" si="10"/>
        <v>3.3017799625235966</v>
      </c>
      <c r="AF55" s="514">
        <v>1</v>
      </c>
      <c r="AG55" s="488">
        <v>1</v>
      </c>
      <c r="AH55" s="453">
        <f t="shared" si="5"/>
        <v>195.56445573940502</v>
      </c>
      <c r="AK55" s="458">
        <v>195.56445573940502</v>
      </c>
      <c r="AL55" s="455">
        <f t="shared" si="11"/>
        <v>195.56445573940502</v>
      </c>
      <c r="AM55" s="458"/>
      <c r="AN55" s="458"/>
      <c r="AO55" s="453"/>
      <c r="AP55" s="507"/>
      <c r="AQ55" s="455"/>
      <c r="AR55" s="455"/>
      <c r="AS55" s="455"/>
      <c r="AT55" s="495">
        <f t="shared" si="12"/>
        <v>0</v>
      </c>
      <c r="AU55" s="455"/>
      <c r="AV55" s="498">
        <v>2.9074578664456188</v>
      </c>
      <c r="AW55" s="499">
        <v>5.6159895896534548</v>
      </c>
      <c r="AX55" s="500">
        <v>2.7085317232078361</v>
      </c>
      <c r="AY55" s="458"/>
      <c r="AZ55" s="459"/>
      <c r="BA55" s="459"/>
      <c r="BB55" s="459"/>
      <c r="BC55" s="453"/>
      <c r="BE55" s="460">
        <v>146.26267577688142</v>
      </c>
      <c r="BF55" s="453">
        <v>192.26267577688142</v>
      </c>
      <c r="BG55" s="488">
        <v>0</v>
      </c>
      <c r="BH55" s="453">
        <v>192.26267577688142</v>
      </c>
      <c r="BI55" s="406">
        <v>-4.6053742840915106</v>
      </c>
      <c r="BK55" s="453"/>
      <c r="BL55" s="453">
        <v>192.26267577688142</v>
      </c>
      <c r="BM55" s="406">
        <v>0</v>
      </c>
      <c r="BO55" s="453">
        <v>192.26267577688142</v>
      </c>
      <c r="BP55" s="406">
        <v>-4.6053742840915106</v>
      </c>
      <c r="BR55" s="453">
        <v>196.88404356857731</v>
      </c>
      <c r="BS55" s="453">
        <v>-1.599350760437801E-2</v>
      </c>
      <c r="CB55" s="488"/>
    </row>
    <row r="56" spans="1:80" s="406" customFormat="1" ht="11.25">
      <c r="A56" s="403">
        <v>47</v>
      </c>
      <c r="B56" s="404" t="s">
        <v>112</v>
      </c>
      <c r="C56" s="403">
        <v>0</v>
      </c>
      <c r="D56" s="451">
        <v>0</v>
      </c>
      <c r="E56" s="406">
        <v>0</v>
      </c>
      <c r="F56" s="406">
        <v>0</v>
      </c>
      <c r="G56" s="406">
        <v>0</v>
      </c>
      <c r="H56" s="406">
        <v>0</v>
      </c>
      <c r="I56" s="406">
        <v>0</v>
      </c>
      <c r="J56" s="406">
        <v>0</v>
      </c>
      <c r="K56" s="452">
        <v>0</v>
      </c>
      <c r="L56" s="406">
        <v>0</v>
      </c>
      <c r="M56" s="406">
        <v>0</v>
      </c>
      <c r="N56" s="406">
        <v>0</v>
      </c>
      <c r="O56" s="406">
        <v>0</v>
      </c>
      <c r="P56" s="406">
        <v>0</v>
      </c>
      <c r="Q56" s="406">
        <v>0</v>
      </c>
      <c r="R56" s="406">
        <v>0</v>
      </c>
      <c r="S56" s="406">
        <v>0</v>
      </c>
      <c r="T56" s="406">
        <v>0</v>
      </c>
      <c r="U56" s="658">
        <f t="shared" si="6"/>
        <v>0</v>
      </c>
      <c r="V56" s="453">
        <f t="shared" si="0"/>
        <v>0</v>
      </c>
      <c r="X56" s="406">
        <v>16860.330000000002</v>
      </c>
      <c r="Y56" s="488">
        <v>40806</v>
      </c>
      <c r="Z56" s="406">
        <f t="shared" si="7"/>
        <v>23945.67</v>
      </c>
      <c r="AA56" s="406">
        <f t="shared" si="8"/>
        <v>0</v>
      </c>
      <c r="AC56" s="453">
        <v>0</v>
      </c>
      <c r="AD56" s="453">
        <f t="shared" si="9"/>
        <v>0</v>
      </c>
      <c r="AE56" s="454">
        <f t="shared" si="10"/>
        <v>0</v>
      </c>
      <c r="AF56" s="514">
        <v>0</v>
      </c>
      <c r="AG56" s="488" t="s">
        <v>761</v>
      </c>
      <c r="AH56" s="453">
        <f t="shared" si="5"/>
        <v>0</v>
      </c>
      <c r="AK56" s="458">
        <v>0</v>
      </c>
      <c r="AL56" s="455">
        <f t="shared" si="11"/>
        <v>0</v>
      </c>
      <c r="AM56" s="458"/>
      <c r="AN56" s="458"/>
      <c r="AO56" s="453"/>
      <c r="AP56" s="507"/>
      <c r="AQ56" s="455"/>
      <c r="AR56" s="455"/>
      <c r="AS56" s="455"/>
      <c r="AT56" s="495">
        <f t="shared" si="12"/>
        <v>0</v>
      </c>
      <c r="AU56" s="455"/>
      <c r="AV56" s="498" t="s">
        <v>649</v>
      </c>
      <c r="AW56" s="499" t="s">
        <v>649</v>
      </c>
      <c r="AX56" s="500" t="s">
        <v>649</v>
      </c>
      <c r="AY56" s="458"/>
      <c r="AZ56" s="459"/>
      <c r="BA56" s="459"/>
      <c r="BB56" s="459"/>
      <c r="BC56" s="453"/>
      <c r="BE56" s="460">
        <v>-47</v>
      </c>
      <c r="BF56" s="453">
        <v>0</v>
      </c>
      <c r="BG56" s="488">
        <v>0</v>
      </c>
      <c r="BH56" s="453">
        <v>0</v>
      </c>
      <c r="BI56" s="406">
        <v>0</v>
      </c>
      <c r="BK56" s="453"/>
      <c r="BL56" s="453">
        <v>0</v>
      </c>
      <c r="BM56" s="406">
        <v>0</v>
      </c>
      <c r="BO56" s="453">
        <v>0</v>
      </c>
      <c r="BP56" s="406">
        <v>0</v>
      </c>
      <c r="BR56" s="453">
        <v>0</v>
      </c>
      <c r="BS56" s="453">
        <v>0</v>
      </c>
      <c r="CB56" s="488"/>
    </row>
    <row r="57" spans="1:80" s="406" customFormat="1" ht="11.25">
      <c r="A57" s="403">
        <v>48</v>
      </c>
      <c r="B57" s="404" t="s">
        <v>114</v>
      </c>
      <c r="C57" s="403">
        <v>1</v>
      </c>
      <c r="D57" s="451">
        <v>0</v>
      </c>
      <c r="E57" s="406">
        <v>0</v>
      </c>
      <c r="F57" s="406">
        <v>0</v>
      </c>
      <c r="G57" s="406">
        <v>0</v>
      </c>
      <c r="H57" s="406">
        <v>0</v>
      </c>
      <c r="I57" s="406">
        <v>0</v>
      </c>
      <c r="J57" s="406">
        <v>3347834</v>
      </c>
      <c r="K57" s="452">
        <v>3036655</v>
      </c>
      <c r="L57" s="406">
        <v>2887667</v>
      </c>
      <c r="M57" s="406">
        <v>0</v>
      </c>
      <c r="N57" s="406">
        <v>106539</v>
      </c>
      <c r="O57" s="406">
        <v>6205.57</v>
      </c>
      <c r="P57" s="406">
        <v>0</v>
      </c>
      <c r="Q57" s="406">
        <v>0</v>
      </c>
      <c r="R57" s="406">
        <v>0</v>
      </c>
      <c r="S57" s="406">
        <v>0</v>
      </c>
      <c r="T57" s="406" t="s">
        <v>760</v>
      </c>
      <c r="U57" s="658">
        <f t="shared" si="6"/>
        <v>9384900.5700000003</v>
      </c>
      <c r="V57" s="453">
        <f t="shared" si="0"/>
        <v>10.203830185504446</v>
      </c>
      <c r="X57" s="406">
        <v>49033422.446800001</v>
      </c>
      <c r="Y57" s="488">
        <v>91974292</v>
      </c>
      <c r="Z57" s="406">
        <f t="shared" si="7"/>
        <v>42940869.553199999</v>
      </c>
      <c r="AA57" s="406">
        <f t="shared" si="8"/>
        <v>4381613.4093875093</v>
      </c>
      <c r="AC57" s="453">
        <v>181.66796799309245</v>
      </c>
      <c r="AD57" s="453">
        <f t="shared" si="9"/>
        <v>178.63872073308423</v>
      </c>
      <c r="AE57" s="454">
        <f t="shared" si="10"/>
        <v>-3.0292472600082192</v>
      </c>
      <c r="AF57" s="514">
        <v>2</v>
      </c>
      <c r="AG57" s="488">
        <v>1</v>
      </c>
      <c r="AH57" s="453">
        <f t="shared" si="5"/>
        <v>178.63872073308423</v>
      </c>
      <c r="AK57" s="458">
        <v>178.63872073308423</v>
      </c>
      <c r="AL57" s="455">
        <f t="shared" si="11"/>
        <v>178.63872073308423</v>
      </c>
      <c r="AM57" s="458"/>
      <c r="AN57" s="458"/>
      <c r="AO57" s="453"/>
      <c r="AP57" s="507"/>
      <c r="AQ57" s="455"/>
      <c r="AR57" s="455"/>
      <c r="AS57" s="455"/>
      <c r="AT57" s="495">
        <f t="shared" si="12"/>
        <v>0</v>
      </c>
      <c r="AU57" s="455"/>
      <c r="AV57" s="498">
        <v>6.3545255766547362</v>
      </c>
      <c r="AW57" s="499">
        <v>4.2607723971802045</v>
      </c>
      <c r="AX57" s="500">
        <v>-2.0937531794745317</v>
      </c>
      <c r="AY57" s="458"/>
      <c r="AZ57" s="459"/>
      <c r="BA57" s="459"/>
      <c r="BB57" s="459"/>
      <c r="BC57" s="453"/>
      <c r="BE57" s="460">
        <v>133.66796799309245</v>
      </c>
      <c r="BF57" s="453">
        <v>181.66796799309245</v>
      </c>
      <c r="BG57" s="488">
        <v>0</v>
      </c>
      <c r="BH57" s="453">
        <v>181.66796799309245</v>
      </c>
      <c r="BI57" s="406">
        <v>3.0292472600082192</v>
      </c>
      <c r="BK57" s="453"/>
      <c r="BL57" s="453">
        <v>181.66796799309245</v>
      </c>
      <c r="BM57" s="406">
        <v>0</v>
      </c>
      <c r="BO57" s="453">
        <v>181.66796799309245</v>
      </c>
      <c r="BP57" s="406">
        <v>3.0292472600082192</v>
      </c>
      <c r="BR57" s="453">
        <v>178.59315488639501</v>
      </c>
      <c r="BS57" s="453">
        <v>4.5565846689214595E-2</v>
      </c>
      <c r="CB57" s="488"/>
    </row>
    <row r="58" spans="1:80" s="406" customFormat="1" ht="11.25">
      <c r="A58" s="403">
        <v>49</v>
      </c>
      <c r="B58" s="404" t="s">
        <v>116</v>
      </c>
      <c r="C58" s="403">
        <v>1</v>
      </c>
      <c r="D58" s="451">
        <v>0</v>
      </c>
      <c r="E58" s="406">
        <v>0</v>
      </c>
      <c r="F58" s="406">
        <v>0</v>
      </c>
      <c r="G58" s="406">
        <v>0</v>
      </c>
      <c r="H58" s="406">
        <v>0</v>
      </c>
      <c r="I58" s="406">
        <v>0</v>
      </c>
      <c r="J58" s="406">
        <v>6715537</v>
      </c>
      <c r="K58" s="452">
        <v>0</v>
      </c>
      <c r="L58" s="406">
        <v>5695740.0099999998</v>
      </c>
      <c r="M58" s="406">
        <v>117467</v>
      </c>
      <c r="N58" s="406">
        <v>0</v>
      </c>
      <c r="O58" s="406">
        <v>1502767.28</v>
      </c>
      <c r="P58" s="406">
        <v>0</v>
      </c>
      <c r="Q58" s="406">
        <v>0</v>
      </c>
      <c r="R58" s="406">
        <v>0</v>
      </c>
      <c r="S58" s="406">
        <v>0</v>
      </c>
      <c r="T58" s="406" t="s">
        <v>760</v>
      </c>
      <c r="U58" s="658">
        <f t="shared" si="6"/>
        <v>14031511.289999999</v>
      </c>
      <c r="V58" s="453">
        <f t="shared" si="0"/>
        <v>4.8689810529985094</v>
      </c>
      <c r="X58" s="406">
        <v>118963463.14608002</v>
      </c>
      <c r="Y58" s="488">
        <v>288181677.79393691</v>
      </c>
      <c r="Z58" s="406">
        <f t="shared" si="7"/>
        <v>169218214.64785689</v>
      </c>
      <c r="AA58" s="406">
        <f t="shared" si="8"/>
        <v>8239202.8094265014</v>
      </c>
      <c r="AC58" s="453">
        <v>225.21081237189242</v>
      </c>
      <c r="AD58" s="453">
        <f t="shared" si="9"/>
        <v>235.31802755334871</v>
      </c>
      <c r="AE58" s="454">
        <f t="shared" si="10"/>
        <v>10.107215181456297</v>
      </c>
      <c r="AF58" s="514">
        <v>483</v>
      </c>
      <c r="AG58" s="488">
        <v>1</v>
      </c>
      <c r="AH58" s="453">
        <f t="shared" si="5"/>
        <v>235.31802755334871</v>
      </c>
      <c r="AK58" s="458">
        <v>235.31802755334871</v>
      </c>
      <c r="AL58" s="455">
        <f t="shared" si="11"/>
        <v>235.31802755334871</v>
      </c>
      <c r="AM58" s="458"/>
      <c r="AN58" s="458"/>
      <c r="AO58" s="453"/>
      <c r="AP58" s="507"/>
      <c r="AQ58" s="455"/>
      <c r="AR58" s="455"/>
      <c r="AS58" s="455"/>
      <c r="AT58" s="495">
        <f t="shared" si="12"/>
        <v>0</v>
      </c>
      <c r="AU58" s="455"/>
      <c r="AV58" s="498">
        <v>5.5272358021104253</v>
      </c>
      <c r="AW58" s="499">
        <v>9.9960146774507734</v>
      </c>
      <c r="AX58" s="500">
        <v>4.4687788753403481</v>
      </c>
      <c r="AY58" s="458"/>
      <c r="AZ58" s="459"/>
      <c r="BA58" s="459"/>
      <c r="BB58" s="459"/>
      <c r="BC58" s="453"/>
      <c r="BE58" s="460">
        <v>176.21081237189242</v>
      </c>
      <c r="BF58" s="453">
        <v>225.21081237189242</v>
      </c>
      <c r="BG58" s="488">
        <v>0</v>
      </c>
      <c r="BH58" s="453">
        <v>225.21081237189242</v>
      </c>
      <c r="BI58" s="406">
        <v>-10.107215181456297</v>
      </c>
      <c r="BK58" s="453"/>
      <c r="BL58" s="453">
        <v>225.21081237189242</v>
      </c>
      <c r="BM58" s="406">
        <v>0</v>
      </c>
      <c r="BO58" s="453">
        <v>225.21081237189242</v>
      </c>
      <c r="BP58" s="406">
        <v>-10.107215181456297</v>
      </c>
      <c r="BR58" s="453">
        <v>235.25399428855289</v>
      </c>
      <c r="BS58" s="453">
        <v>6.4033264795824607E-2</v>
      </c>
      <c r="CB58" s="488"/>
    </row>
    <row r="59" spans="1:80" s="406" customFormat="1" ht="11.25">
      <c r="A59" s="403">
        <v>50</v>
      </c>
      <c r="B59" s="404" t="s">
        <v>118</v>
      </c>
      <c r="C59" s="403">
        <v>1</v>
      </c>
      <c r="D59" s="451">
        <v>0</v>
      </c>
      <c r="E59" s="406">
        <v>0</v>
      </c>
      <c r="F59" s="406">
        <v>0</v>
      </c>
      <c r="G59" s="406">
        <v>0</v>
      </c>
      <c r="H59" s="406">
        <v>0</v>
      </c>
      <c r="I59" s="406">
        <v>0</v>
      </c>
      <c r="J59" s="406">
        <v>2045222.17</v>
      </c>
      <c r="K59" s="452">
        <v>3418896</v>
      </c>
      <c r="L59" s="406">
        <v>1849160</v>
      </c>
      <c r="M59" s="406">
        <v>0</v>
      </c>
      <c r="N59" s="406">
        <v>0</v>
      </c>
      <c r="O59" s="406">
        <v>22009.26</v>
      </c>
      <c r="P59" s="406">
        <v>0</v>
      </c>
      <c r="Q59" s="406">
        <v>0</v>
      </c>
      <c r="R59" s="406">
        <v>0</v>
      </c>
      <c r="S59" s="406">
        <v>0</v>
      </c>
      <c r="T59" s="406" t="s">
        <v>760</v>
      </c>
      <c r="U59" s="658">
        <f t="shared" si="6"/>
        <v>7335287.4299999997</v>
      </c>
      <c r="V59" s="453">
        <f t="shared" si="0"/>
        <v>10.936794281286421</v>
      </c>
      <c r="X59" s="406">
        <v>44999693.302450001</v>
      </c>
      <c r="Y59" s="488">
        <v>67069812.610000007</v>
      </c>
      <c r="Z59" s="406">
        <f t="shared" si="7"/>
        <v>22070119.307550006</v>
      </c>
      <c r="AA59" s="406">
        <f t="shared" si="8"/>
        <v>2413763.5463012196</v>
      </c>
      <c r="AC59" s="453">
        <v>142.15905653052616</v>
      </c>
      <c r="AD59" s="453">
        <f t="shared" si="9"/>
        <v>143.68108828905861</v>
      </c>
      <c r="AE59" s="454">
        <f t="shared" si="10"/>
        <v>1.5220317585324494</v>
      </c>
      <c r="AF59" s="514">
        <v>17</v>
      </c>
      <c r="AG59" s="488">
        <v>1</v>
      </c>
      <c r="AH59" s="453">
        <f t="shared" si="5"/>
        <v>143.68108828905861</v>
      </c>
      <c r="AK59" s="458">
        <v>143.68108828905861</v>
      </c>
      <c r="AL59" s="455">
        <f t="shared" si="11"/>
        <v>143.68108828905861</v>
      </c>
      <c r="AM59" s="458"/>
      <c r="AN59" s="458"/>
      <c r="AO59" s="453"/>
      <c r="AP59" s="507"/>
      <c r="AQ59" s="455"/>
      <c r="AR59" s="455"/>
      <c r="AS59" s="455"/>
      <c r="AT59" s="495">
        <f t="shared" si="12"/>
        <v>0</v>
      </c>
      <c r="AU59" s="455"/>
      <c r="AV59" s="498">
        <v>3.8051981659327256</v>
      </c>
      <c r="AW59" s="499">
        <v>5.8778117102001657</v>
      </c>
      <c r="AX59" s="500">
        <v>2.07261354426744</v>
      </c>
      <c r="AY59" s="458"/>
      <c r="AZ59" s="459"/>
      <c r="BA59" s="459"/>
      <c r="BB59" s="459"/>
      <c r="BC59" s="453"/>
      <c r="BE59" s="460">
        <v>92.159056530526158</v>
      </c>
      <c r="BF59" s="453">
        <v>142.15905653052616</v>
      </c>
      <c r="BG59" s="488">
        <v>0</v>
      </c>
      <c r="BH59" s="453">
        <v>142.15905653052616</v>
      </c>
      <c r="BI59" s="406">
        <v>-1.5220317585324494</v>
      </c>
      <c r="BK59" s="453"/>
      <c r="BL59" s="453">
        <v>142.15905653052616</v>
      </c>
      <c r="BM59" s="406">
        <v>0</v>
      </c>
      <c r="BO59" s="453">
        <v>142.15905653052616</v>
      </c>
      <c r="BP59" s="406">
        <v>-1.5220317585324494</v>
      </c>
      <c r="BR59" s="453">
        <v>142.15905653052616</v>
      </c>
      <c r="BS59" s="453">
        <v>1.5220317585324494</v>
      </c>
      <c r="CB59" s="488"/>
    </row>
    <row r="60" spans="1:80" s="406" customFormat="1" ht="11.25">
      <c r="A60" s="403">
        <v>51</v>
      </c>
      <c r="B60" s="404" t="s">
        <v>120</v>
      </c>
      <c r="C60" s="403">
        <v>1</v>
      </c>
      <c r="D60" s="451">
        <v>0</v>
      </c>
      <c r="E60" s="406">
        <v>0</v>
      </c>
      <c r="F60" s="406">
        <v>0</v>
      </c>
      <c r="G60" s="406">
        <v>0</v>
      </c>
      <c r="H60" s="406">
        <v>0</v>
      </c>
      <c r="I60" s="406">
        <v>0</v>
      </c>
      <c r="J60" s="406">
        <v>136048</v>
      </c>
      <c r="K60" s="452">
        <v>0</v>
      </c>
      <c r="L60" s="406">
        <v>472266</v>
      </c>
      <c r="M60" s="406">
        <v>0</v>
      </c>
      <c r="N60" s="406">
        <v>0</v>
      </c>
      <c r="O60" s="406">
        <v>0</v>
      </c>
      <c r="P60" s="406">
        <v>0</v>
      </c>
      <c r="Q60" s="406">
        <v>0</v>
      </c>
      <c r="R60" s="406">
        <v>0</v>
      </c>
      <c r="S60" s="406">
        <v>0</v>
      </c>
      <c r="T60" s="406" t="s">
        <v>760</v>
      </c>
      <c r="U60" s="658">
        <f t="shared" si="6"/>
        <v>608314</v>
      </c>
      <c r="V60" s="453">
        <f t="shared" si="0"/>
        <v>4.3092528644396069</v>
      </c>
      <c r="X60" s="406">
        <v>6853478.0810400005</v>
      </c>
      <c r="Y60" s="488">
        <v>14116461</v>
      </c>
      <c r="Z60" s="406">
        <f t="shared" si="7"/>
        <v>7262982.9189599995</v>
      </c>
      <c r="AA60" s="406">
        <f t="shared" si="8"/>
        <v>312980.29947904317</v>
      </c>
      <c r="AC60" s="453">
        <v>200.96869310416054</v>
      </c>
      <c r="AD60" s="453">
        <f t="shared" si="9"/>
        <v>201.40840223459659</v>
      </c>
      <c r="AE60" s="454">
        <f t="shared" si="10"/>
        <v>0.43970913043605719</v>
      </c>
      <c r="AF60" s="514">
        <v>0</v>
      </c>
      <c r="AG60" s="488">
        <v>1</v>
      </c>
      <c r="AH60" s="453">
        <f t="shared" si="5"/>
        <v>201.40840223459659</v>
      </c>
      <c r="AK60" s="458">
        <v>201.40840223459659</v>
      </c>
      <c r="AL60" s="455">
        <f t="shared" si="11"/>
        <v>201.40840223459659</v>
      </c>
      <c r="AM60" s="458"/>
      <c r="AN60" s="458"/>
      <c r="AO60" s="453"/>
      <c r="AP60" s="507"/>
      <c r="AQ60" s="455"/>
      <c r="AR60" s="455"/>
      <c r="AS60" s="455"/>
      <c r="AT60" s="495">
        <f t="shared" si="12"/>
        <v>0</v>
      </c>
      <c r="AU60" s="455"/>
      <c r="AV60" s="498">
        <v>3.2158837568012681</v>
      </c>
      <c r="AW60" s="499">
        <v>3.475235254435872</v>
      </c>
      <c r="AX60" s="500">
        <v>0.25935149763460386</v>
      </c>
      <c r="AY60" s="458"/>
      <c r="AZ60" s="459"/>
      <c r="BA60" s="459"/>
      <c r="BB60" s="459"/>
      <c r="BC60" s="453"/>
      <c r="BE60" s="460">
        <v>149.96869310416054</v>
      </c>
      <c r="BF60" s="453">
        <v>200.96869310416054</v>
      </c>
      <c r="BG60" s="488">
        <v>0</v>
      </c>
      <c r="BH60" s="453">
        <v>200.96869310416054</v>
      </c>
      <c r="BI60" s="406">
        <v>-0.43970913043605719</v>
      </c>
      <c r="BK60" s="453"/>
      <c r="BL60" s="453">
        <v>200.96869310416054</v>
      </c>
      <c r="BM60" s="406">
        <v>0</v>
      </c>
      <c r="BO60" s="453">
        <v>200.96869310416054</v>
      </c>
      <c r="BP60" s="406">
        <v>-0.43970913043605719</v>
      </c>
      <c r="BR60" s="453">
        <v>200.96869310416054</v>
      </c>
      <c r="BS60" s="453">
        <v>0.43970913043605719</v>
      </c>
      <c r="CB60" s="488"/>
    </row>
    <row r="61" spans="1:80" s="406" customFormat="1" ht="11.25">
      <c r="A61" s="403">
        <v>52</v>
      </c>
      <c r="B61" s="404" t="s">
        <v>122</v>
      </c>
      <c r="C61" s="403">
        <v>1</v>
      </c>
      <c r="D61" s="451">
        <v>30000</v>
      </c>
      <c r="E61" s="406">
        <v>0</v>
      </c>
      <c r="F61" s="406">
        <v>0</v>
      </c>
      <c r="G61" s="406">
        <v>0</v>
      </c>
      <c r="H61" s="406">
        <v>0</v>
      </c>
      <c r="I61" s="406">
        <v>0</v>
      </c>
      <c r="J61" s="406">
        <v>1953485</v>
      </c>
      <c r="K61" s="452">
        <v>575221</v>
      </c>
      <c r="L61" s="406">
        <v>930883.26</v>
      </c>
      <c r="M61" s="406">
        <v>0</v>
      </c>
      <c r="N61" s="406">
        <v>4981</v>
      </c>
      <c r="O61" s="406">
        <v>102040.47</v>
      </c>
      <c r="P61" s="406">
        <v>0</v>
      </c>
      <c r="Q61" s="406">
        <v>0</v>
      </c>
      <c r="R61" s="406">
        <v>0</v>
      </c>
      <c r="S61" s="406">
        <v>0</v>
      </c>
      <c r="T61" s="406" t="s">
        <v>760</v>
      </c>
      <c r="U61" s="658">
        <f t="shared" si="6"/>
        <v>3596610.73</v>
      </c>
      <c r="V61" s="453">
        <f t="shared" si="0"/>
        <v>11.088105421428407</v>
      </c>
      <c r="X61" s="406">
        <v>20958681.776560001</v>
      </c>
      <c r="Y61" s="488">
        <v>32436657.059999999</v>
      </c>
      <c r="Z61" s="406">
        <f t="shared" si="7"/>
        <v>11477975.283439998</v>
      </c>
      <c r="AA61" s="406">
        <f t="shared" si="8"/>
        <v>1272689.999673323</v>
      </c>
      <c r="AC61" s="453">
        <v>136.36989909756699</v>
      </c>
      <c r="AD61" s="453">
        <f t="shared" si="9"/>
        <v>148.69240056490659</v>
      </c>
      <c r="AE61" s="454">
        <f t="shared" si="10"/>
        <v>12.322501467339606</v>
      </c>
      <c r="AF61" s="514">
        <v>71</v>
      </c>
      <c r="AG61" s="488">
        <v>1</v>
      </c>
      <c r="AH61" s="453">
        <f t="shared" si="5"/>
        <v>148.69240056490659</v>
      </c>
      <c r="AK61" s="458">
        <v>148.69240056490659</v>
      </c>
      <c r="AL61" s="455">
        <f t="shared" si="11"/>
        <v>148.69240056490659</v>
      </c>
      <c r="AM61" s="458"/>
      <c r="AN61" s="458"/>
      <c r="AO61" s="453"/>
      <c r="AP61" s="507"/>
      <c r="AQ61" s="455"/>
      <c r="AR61" s="455"/>
      <c r="AS61" s="455"/>
      <c r="AT61" s="495">
        <f t="shared" si="12"/>
        <v>0</v>
      </c>
      <c r="AU61" s="455"/>
      <c r="AV61" s="498">
        <v>-1.5253707943719628</v>
      </c>
      <c r="AW61" s="499">
        <v>8.7615131416567422</v>
      </c>
      <c r="AX61" s="500">
        <v>10.286883936028705</v>
      </c>
      <c r="AY61" s="458"/>
      <c r="AZ61" s="459"/>
      <c r="BA61" s="459"/>
      <c r="BB61" s="459"/>
      <c r="BC61" s="453"/>
      <c r="BE61" s="460">
        <v>84.369899097566986</v>
      </c>
      <c r="BF61" s="453">
        <v>136.36989909756699</v>
      </c>
      <c r="BG61" s="488">
        <v>0</v>
      </c>
      <c r="BH61" s="453">
        <v>136.36989909756699</v>
      </c>
      <c r="BI61" s="406">
        <v>-12.322501467339606</v>
      </c>
      <c r="BK61" s="453"/>
      <c r="BL61" s="453">
        <v>136.36989909756699</v>
      </c>
      <c r="BM61" s="406">
        <v>0</v>
      </c>
      <c r="BO61" s="453">
        <v>136.36989909756699</v>
      </c>
      <c r="BP61" s="406">
        <v>-12.322501467339606</v>
      </c>
      <c r="BR61" s="453">
        <v>148.47238074677702</v>
      </c>
      <c r="BS61" s="453">
        <v>0.22001981812957183</v>
      </c>
      <c r="CB61" s="488"/>
    </row>
    <row r="62" spans="1:80" s="406" customFormat="1" ht="11.25">
      <c r="A62" s="403">
        <v>53</v>
      </c>
      <c r="B62" s="404" t="s">
        <v>124</v>
      </c>
      <c r="C62" s="403">
        <v>0</v>
      </c>
      <c r="D62" s="451">
        <v>0</v>
      </c>
      <c r="E62" s="406">
        <v>0</v>
      </c>
      <c r="F62" s="406">
        <v>0</v>
      </c>
      <c r="G62" s="406">
        <v>0</v>
      </c>
      <c r="H62" s="406">
        <v>0</v>
      </c>
      <c r="I62" s="406">
        <v>0</v>
      </c>
      <c r="J62" s="406">
        <v>0</v>
      </c>
      <c r="K62" s="452">
        <v>0</v>
      </c>
      <c r="L62" s="406">
        <v>0</v>
      </c>
      <c r="M62" s="406">
        <v>0</v>
      </c>
      <c r="N62" s="406">
        <v>0</v>
      </c>
      <c r="O62" s="406">
        <v>0</v>
      </c>
      <c r="P62" s="406">
        <v>0</v>
      </c>
      <c r="Q62" s="406">
        <v>0</v>
      </c>
      <c r="R62" s="406">
        <v>0</v>
      </c>
      <c r="S62" s="406">
        <v>0</v>
      </c>
      <c r="T62" s="406">
        <v>0</v>
      </c>
      <c r="U62" s="658">
        <f t="shared" si="6"/>
        <v>0</v>
      </c>
      <c r="V62" s="453">
        <f t="shared" si="0"/>
        <v>0</v>
      </c>
      <c r="X62" s="406">
        <v>216797.25000000006</v>
      </c>
      <c r="Y62" s="488">
        <v>224548</v>
      </c>
      <c r="Z62" s="406">
        <f t="shared" si="7"/>
        <v>7750.7499999999418</v>
      </c>
      <c r="AA62" s="406">
        <f t="shared" si="8"/>
        <v>0</v>
      </c>
      <c r="AC62" s="453">
        <v>0</v>
      </c>
      <c r="AD62" s="453">
        <f t="shared" si="9"/>
        <v>0</v>
      </c>
      <c r="AE62" s="454">
        <f t="shared" si="10"/>
        <v>0</v>
      </c>
      <c r="AF62" s="514">
        <v>0</v>
      </c>
      <c r="AG62" s="488" t="s">
        <v>761</v>
      </c>
      <c r="AH62" s="453">
        <f t="shared" si="5"/>
        <v>0</v>
      </c>
      <c r="AK62" s="458">
        <v>0</v>
      </c>
      <c r="AL62" s="455">
        <f t="shared" si="11"/>
        <v>0</v>
      </c>
      <c r="AM62" s="458"/>
      <c r="AN62" s="458"/>
      <c r="AO62" s="453"/>
      <c r="AP62" s="507"/>
      <c r="AQ62" s="455"/>
      <c r="AR62" s="455"/>
      <c r="AS62" s="455"/>
      <c r="AT62" s="495">
        <f t="shared" si="12"/>
        <v>0</v>
      </c>
      <c r="AU62" s="455"/>
      <c r="AV62" s="498" t="s">
        <v>649</v>
      </c>
      <c r="AW62" s="499" t="s">
        <v>649</v>
      </c>
      <c r="AX62" s="500" t="s">
        <v>649</v>
      </c>
      <c r="AY62" s="458"/>
      <c r="AZ62" s="459"/>
      <c r="BA62" s="459"/>
      <c r="BB62" s="459"/>
      <c r="BC62" s="453"/>
      <c r="BE62" s="460">
        <v>-53</v>
      </c>
      <c r="BF62" s="453">
        <v>0</v>
      </c>
      <c r="BG62" s="488">
        <v>0</v>
      </c>
      <c r="BH62" s="453">
        <v>0</v>
      </c>
      <c r="BI62" s="406">
        <v>0</v>
      </c>
      <c r="BK62" s="453"/>
      <c r="BL62" s="453">
        <v>0</v>
      </c>
      <c r="BM62" s="406">
        <v>0</v>
      </c>
      <c r="BO62" s="453">
        <v>0</v>
      </c>
      <c r="BP62" s="406">
        <v>0</v>
      </c>
      <c r="BR62" s="453">
        <v>0</v>
      </c>
      <c r="BS62" s="453">
        <v>0</v>
      </c>
      <c r="CB62" s="488"/>
    </row>
    <row r="63" spans="1:80" s="406" customFormat="1" ht="11.25">
      <c r="A63" s="403">
        <v>54</v>
      </c>
      <c r="B63" s="404" t="s">
        <v>126</v>
      </c>
      <c r="C63" s="403">
        <v>0</v>
      </c>
      <c r="D63" s="451">
        <v>0</v>
      </c>
      <c r="E63" s="406">
        <v>0</v>
      </c>
      <c r="F63" s="406">
        <v>0</v>
      </c>
      <c r="G63" s="406">
        <v>0</v>
      </c>
      <c r="H63" s="406">
        <v>0</v>
      </c>
      <c r="I63" s="406">
        <v>0</v>
      </c>
      <c r="J63" s="406">
        <v>0</v>
      </c>
      <c r="K63" s="452">
        <v>0</v>
      </c>
      <c r="L63" s="406">
        <v>0</v>
      </c>
      <c r="M63" s="406">
        <v>0</v>
      </c>
      <c r="N63" s="406">
        <v>0</v>
      </c>
      <c r="O63" s="406">
        <v>0</v>
      </c>
      <c r="P63" s="406">
        <v>0</v>
      </c>
      <c r="Q63" s="406">
        <v>0</v>
      </c>
      <c r="R63" s="406">
        <v>0</v>
      </c>
      <c r="S63" s="406">
        <v>0</v>
      </c>
      <c r="T63" s="406">
        <v>0</v>
      </c>
      <c r="U63" s="658">
        <f t="shared" si="6"/>
        <v>0</v>
      </c>
      <c r="V63" s="453">
        <f t="shared" si="0"/>
        <v>0</v>
      </c>
      <c r="X63" s="406">
        <v>0</v>
      </c>
      <c r="Y63" s="488">
        <v>0</v>
      </c>
      <c r="Z63" s="406">
        <f t="shared" si="7"/>
        <v>0</v>
      </c>
      <c r="AA63" s="406">
        <f t="shared" si="8"/>
        <v>0</v>
      </c>
      <c r="AC63" s="453">
        <v>0</v>
      </c>
      <c r="AD63" s="453">
        <f t="shared" si="9"/>
        <v>0</v>
      </c>
      <c r="AE63" s="454">
        <f t="shared" si="10"/>
        <v>0</v>
      </c>
      <c r="AF63" s="514">
        <v>0</v>
      </c>
      <c r="AG63" s="488" t="s">
        <v>761</v>
      </c>
      <c r="AH63" s="453">
        <f t="shared" si="5"/>
        <v>0</v>
      </c>
      <c r="AK63" s="458">
        <v>0</v>
      </c>
      <c r="AL63" s="455">
        <f t="shared" si="11"/>
        <v>0</v>
      </c>
      <c r="AM63" s="458"/>
      <c r="AN63" s="458"/>
      <c r="AO63" s="453"/>
      <c r="AP63" s="507"/>
      <c r="AQ63" s="455"/>
      <c r="AR63" s="455"/>
      <c r="AS63" s="455"/>
      <c r="AT63" s="495">
        <f t="shared" si="12"/>
        <v>0</v>
      </c>
      <c r="AU63" s="455"/>
      <c r="AV63" s="498" t="s">
        <v>649</v>
      </c>
      <c r="AW63" s="499" t="s">
        <v>649</v>
      </c>
      <c r="AX63" s="500" t="s">
        <v>649</v>
      </c>
      <c r="AY63" s="458"/>
      <c r="AZ63" s="459"/>
      <c r="BA63" s="459"/>
      <c r="BB63" s="459"/>
      <c r="BC63" s="453"/>
      <c r="BE63" s="460">
        <v>-54</v>
      </c>
      <c r="BF63" s="453">
        <v>0</v>
      </c>
      <c r="BG63" s="488">
        <v>0</v>
      </c>
      <c r="BH63" s="453">
        <v>0</v>
      </c>
      <c r="BI63" s="406">
        <v>0</v>
      </c>
      <c r="BK63" s="453"/>
      <c r="BL63" s="453">
        <v>0</v>
      </c>
      <c r="BM63" s="406">
        <v>0</v>
      </c>
      <c r="BO63" s="453">
        <v>0</v>
      </c>
      <c r="BP63" s="406">
        <v>0</v>
      </c>
      <c r="BR63" s="453">
        <v>0</v>
      </c>
      <c r="BS63" s="453">
        <v>0</v>
      </c>
      <c r="CB63" s="488"/>
    </row>
    <row r="64" spans="1:80" s="406" customFormat="1" ht="11.25">
      <c r="A64" s="403">
        <v>55</v>
      </c>
      <c r="B64" s="404" t="s">
        <v>128</v>
      </c>
      <c r="C64" s="403">
        <v>0</v>
      </c>
      <c r="D64" s="451">
        <v>0</v>
      </c>
      <c r="E64" s="406">
        <v>0</v>
      </c>
      <c r="F64" s="406">
        <v>0</v>
      </c>
      <c r="G64" s="406">
        <v>0</v>
      </c>
      <c r="H64" s="406">
        <v>0</v>
      </c>
      <c r="I64" s="406">
        <v>0</v>
      </c>
      <c r="J64" s="406">
        <v>0</v>
      </c>
      <c r="K64" s="452">
        <v>0</v>
      </c>
      <c r="L64" s="406">
        <v>171720</v>
      </c>
      <c r="M64" s="406">
        <v>0</v>
      </c>
      <c r="N64" s="406">
        <v>0</v>
      </c>
      <c r="O64" s="406">
        <v>0</v>
      </c>
      <c r="P64" s="406">
        <v>0</v>
      </c>
      <c r="Q64" s="406">
        <v>0</v>
      </c>
      <c r="R64" s="406">
        <v>0</v>
      </c>
      <c r="S64" s="406">
        <v>0</v>
      </c>
      <c r="T64" s="406">
        <v>0</v>
      </c>
      <c r="U64" s="658">
        <f t="shared" si="6"/>
        <v>0</v>
      </c>
      <c r="V64" s="453">
        <f t="shared" si="0"/>
        <v>0</v>
      </c>
      <c r="X64" s="406">
        <v>0</v>
      </c>
      <c r="Y64" s="488">
        <v>0</v>
      </c>
      <c r="Z64" s="406">
        <f t="shared" si="7"/>
        <v>0</v>
      </c>
      <c r="AA64" s="406">
        <f t="shared" si="8"/>
        <v>0</v>
      </c>
      <c r="AC64" s="453">
        <v>0</v>
      </c>
      <c r="AD64" s="453">
        <f t="shared" si="9"/>
        <v>0</v>
      </c>
      <c r="AE64" s="454">
        <f t="shared" si="10"/>
        <v>0</v>
      </c>
      <c r="AF64" s="514">
        <v>0</v>
      </c>
      <c r="AG64" s="488" t="s">
        <v>761</v>
      </c>
      <c r="AH64" s="453">
        <f t="shared" si="5"/>
        <v>0</v>
      </c>
      <c r="AK64" s="458">
        <v>0</v>
      </c>
      <c r="AL64" s="455">
        <f t="shared" si="11"/>
        <v>0</v>
      </c>
      <c r="AM64" s="458"/>
      <c r="AN64" s="458"/>
      <c r="AO64" s="453"/>
      <c r="AP64" s="507"/>
      <c r="AQ64" s="455"/>
      <c r="AR64" s="455"/>
      <c r="AS64" s="455"/>
      <c r="AT64" s="495">
        <f t="shared" si="12"/>
        <v>0</v>
      </c>
      <c r="AU64" s="455"/>
      <c r="AV64" s="498" t="s">
        <v>649</v>
      </c>
      <c r="AW64" s="499" t="s">
        <v>649</v>
      </c>
      <c r="AX64" s="500" t="s">
        <v>649</v>
      </c>
      <c r="AY64" s="458"/>
      <c r="AZ64" s="459"/>
      <c r="BA64" s="459"/>
      <c r="BB64" s="459"/>
      <c r="BC64" s="453" t="s">
        <v>129</v>
      </c>
      <c r="BE64" s="460">
        <v>-55</v>
      </c>
      <c r="BF64" s="453">
        <v>0</v>
      </c>
      <c r="BG64" s="488">
        <v>0</v>
      </c>
      <c r="BH64" s="453">
        <v>0</v>
      </c>
      <c r="BI64" s="406">
        <v>0</v>
      </c>
      <c r="BK64" s="453"/>
      <c r="BL64" s="453">
        <v>0</v>
      </c>
      <c r="BM64" s="406">
        <v>0</v>
      </c>
      <c r="BO64" s="453">
        <v>0</v>
      </c>
      <c r="BP64" s="406">
        <v>0</v>
      </c>
      <c r="BR64" s="453">
        <v>0</v>
      </c>
      <c r="BS64" s="453">
        <v>0</v>
      </c>
      <c r="CB64" s="488"/>
    </row>
    <row r="65" spans="1:80" ht="11.25">
      <c r="A65" s="403">
        <v>56</v>
      </c>
      <c r="B65" s="404" t="s">
        <v>131</v>
      </c>
      <c r="C65" s="403">
        <v>1</v>
      </c>
      <c r="D65" s="451">
        <v>0</v>
      </c>
      <c r="E65" s="406">
        <v>0</v>
      </c>
      <c r="F65" s="406">
        <v>0</v>
      </c>
      <c r="G65" s="406">
        <v>0</v>
      </c>
      <c r="H65" s="406">
        <v>0</v>
      </c>
      <c r="I65" s="406">
        <v>0</v>
      </c>
      <c r="J65" s="406">
        <v>1563578</v>
      </c>
      <c r="K65" s="452">
        <v>2587538</v>
      </c>
      <c r="L65" s="406">
        <v>2277058</v>
      </c>
      <c r="M65" s="406">
        <v>0</v>
      </c>
      <c r="N65" s="406">
        <v>84653</v>
      </c>
      <c r="O65" s="406">
        <v>113016.75</v>
      </c>
      <c r="P65" s="406">
        <v>0</v>
      </c>
      <c r="Q65" s="406">
        <v>0</v>
      </c>
      <c r="R65" s="406">
        <v>0</v>
      </c>
      <c r="S65" s="406">
        <v>0</v>
      </c>
      <c r="T65" s="406" t="s">
        <v>760</v>
      </c>
      <c r="U65" s="658">
        <f t="shared" si="6"/>
        <v>6625843.75</v>
      </c>
      <c r="V65" s="453">
        <f t="shared" si="0"/>
        <v>7.5011315926493793</v>
      </c>
      <c r="W65" s="406"/>
      <c r="X65" s="406">
        <v>66887500.860000007</v>
      </c>
      <c r="Y65" s="488">
        <v>88331256</v>
      </c>
      <c r="Z65" s="406">
        <f t="shared" si="7"/>
        <v>21443755.139999993</v>
      </c>
      <c r="AA65" s="406">
        <f t="shared" si="8"/>
        <v>1608524.2914569147</v>
      </c>
      <c r="AB65" s="406"/>
      <c r="AC65" s="453">
        <v>129.35074063800042</v>
      </c>
      <c r="AD65" s="453">
        <f t="shared" si="9"/>
        <v>129.65461497815497</v>
      </c>
      <c r="AE65" s="454">
        <f t="shared" si="10"/>
        <v>0.30387434015455028</v>
      </c>
      <c r="AF65" s="514">
        <v>101</v>
      </c>
      <c r="AG65" s="488">
        <v>1</v>
      </c>
      <c r="AH65" s="453">
        <f t="shared" si="5"/>
        <v>129.65461497815497</v>
      </c>
      <c r="AI65" s="406"/>
      <c r="AJ65" s="406"/>
      <c r="AK65" s="458">
        <v>129.65461497815497</v>
      </c>
      <c r="AL65" s="455">
        <f t="shared" si="11"/>
        <v>129.65461497815497</v>
      </c>
      <c r="AM65" s="458"/>
      <c r="AN65" s="458"/>
      <c r="AO65" s="453"/>
      <c r="AP65" s="507"/>
      <c r="AQ65" s="455"/>
      <c r="AR65" s="455"/>
      <c r="AS65" s="455"/>
      <c r="AT65" s="495">
        <f t="shared" si="12"/>
        <v>0</v>
      </c>
      <c r="AU65" s="455"/>
      <c r="AV65" s="498">
        <v>4.819122216306444</v>
      </c>
      <c r="AW65" s="499">
        <v>4.9538945392351392</v>
      </c>
      <c r="AX65" s="500">
        <v>0.13477232292869523</v>
      </c>
      <c r="AY65" s="458"/>
      <c r="AZ65" s="459"/>
      <c r="BA65" s="459"/>
      <c r="BB65" s="459"/>
      <c r="BC65" s="453"/>
      <c r="BE65" s="460">
        <v>73.350740638000417</v>
      </c>
      <c r="BF65" s="453">
        <v>129.35074063800042</v>
      </c>
      <c r="BG65" s="488">
        <v>0</v>
      </c>
      <c r="BH65" s="453">
        <v>129.35074063800042</v>
      </c>
      <c r="BI65" s="406">
        <v>-0.30387434015455028</v>
      </c>
      <c r="BK65" s="453"/>
      <c r="BL65" s="453">
        <v>129.35074063800042</v>
      </c>
      <c r="BM65" s="406">
        <v>0</v>
      </c>
      <c r="BO65" s="453">
        <v>129.35074063800042</v>
      </c>
      <c r="BP65" s="406">
        <v>-0.30387434015455028</v>
      </c>
      <c r="BR65" s="453">
        <v>129.71855069493554</v>
      </c>
      <c r="BS65" s="453">
        <v>-6.3935716780576968E-2</v>
      </c>
      <c r="CB65" s="488"/>
    </row>
    <row r="66" spans="1:80" ht="11.25">
      <c r="A66" s="403">
        <v>57</v>
      </c>
      <c r="B66" s="404" t="s">
        <v>133</v>
      </c>
      <c r="C66" s="403">
        <v>1</v>
      </c>
      <c r="D66" s="451">
        <v>1966000</v>
      </c>
      <c r="E66" s="406">
        <v>500000</v>
      </c>
      <c r="F66" s="406">
        <v>0</v>
      </c>
      <c r="G66" s="406">
        <v>0</v>
      </c>
      <c r="H66" s="406">
        <v>0</v>
      </c>
      <c r="I66" s="406">
        <v>0</v>
      </c>
      <c r="J66" s="406">
        <v>4740000</v>
      </c>
      <c r="K66" s="452">
        <v>6713659</v>
      </c>
      <c r="L66" s="406">
        <v>0</v>
      </c>
      <c r="M66" s="406">
        <v>35335</v>
      </c>
      <c r="N66" s="406">
        <v>0</v>
      </c>
      <c r="O66" s="406">
        <v>1392906.62</v>
      </c>
      <c r="P66" s="406">
        <v>0</v>
      </c>
      <c r="Q66" s="406">
        <v>0</v>
      </c>
      <c r="R66" s="406">
        <v>0</v>
      </c>
      <c r="S66" s="406">
        <v>0</v>
      </c>
      <c r="T66" s="406" t="s">
        <v>760</v>
      </c>
      <c r="U66" s="658">
        <f t="shared" si="6"/>
        <v>15347900.620000001</v>
      </c>
      <c r="V66" s="453">
        <f t="shared" si="0"/>
        <v>10.186152491738648</v>
      </c>
      <c r="W66" s="406"/>
      <c r="X66" s="406">
        <v>146924932.87000003</v>
      </c>
      <c r="Y66" s="488">
        <v>150674169</v>
      </c>
      <c r="Z66" s="406">
        <f t="shared" si="7"/>
        <v>3749236.1299999654</v>
      </c>
      <c r="AA66" s="406">
        <f t="shared" si="8"/>
        <v>381902.90947715711</v>
      </c>
      <c r="AB66" s="406"/>
      <c r="AC66" s="453">
        <v>101.74052401989768</v>
      </c>
      <c r="AD66" s="453">
        <f t="shared" si="9"/>
        <v>102.2918732408081</v>
      </c>
      <c r="AE66" s="454">
        <f t="shared" si="10"/>
        <v>0.55134922091042426</v>
      </c>
      <c r="AF66" s="514">
        <v>901</v>
      </c>
      <c r="AG66" s="488">
        <v>1</v>
      </c>
      <c r="AH66" s="453">
        <f t="shared" si="5"/>
        <v>102.2918732408081</v>
      </c>
      <c r="AI66" s="406"/>
      <c r="AJ66" s="406"/>
      <c r="AK66" s="458">
        <v>102.2918732408081</v>
      </c>
      <c r="AL66" s="455">
        <f t="shared" si="11"/>
        <v>102.2918732408081</v>
      </c>
      <c r="AM66" s="458"/>
      <c r="AN66" s="458"/>
      <c r="AO66" s="453"/>
      <c r="AP66" s="507"/>
      <c r="AQ66" s="455"/>
      <c r="AR66" s="455"/>
      <c r="AS66" s="455"/>
      <c r="AT66" s="495">
        <f t="shared" si="12"/>
        <v>0</v>
      </c>
      <c r="AU66" s="455"/>
      <c r="AV66" s="498">
        <v>5.805536344672503</v>
      </c>
      <c r="AW66" s="499">
        <v>6.4263120684235702</v>
      </c>
      <c r="AX66" s="500">
        <v>0.62077572375106715</v>
      </c>
      <c r="AY66" s="458"/>
      <c r="AZ66" s="459"/>
      <c r="BA66" s="459"/>
      <c r="BB66" s="459"/>
      <c r="BC66" s="453"/>
      <c r="BE66" s="460">
        <v>44.740524019897677</v>
      </c>
      <c r="BF66" s="453">
        <v>101.74052401989768</v>
      </c>
      <c r="BG66" s="488">
        <v>0</v>
      </c>
      <c r="BH66" s="453">
        <v>101.74052401989768</v>
      </c>
      <c r="BI66" s="406">
        <v>-0.55134922091042426</v>
      </c>
      <c r="BK66" s="453"/>
      <c r="BL66" s="453">
        <v>101.74052401989768</v>
      </c>
      <c r="BM66" s="406">
        <v>0</v>
      </c>
      <c r="BO66" s="453">
        <v>101.74052401989768</v>
      </c>
      <c r="BP66" s="406">
        <v>-0.55134922091042426</v>
      </c>
      <c r="BR66" s="453">
        <v>102.265436902015</v>
      </c>
      <c r="BS66" s="453">
        <v>2.6436338793104142E-2</v>
      </c>
      <c r="CB66" s="488"/>
    </row>
    <row r="67" spans="1:80" ht="11.25">
      <c r="A67" s="403">
        <v>58</v>
      </c>
      <c r="B67" s="404" t="s">
        <v>135</v>
      </c>
      <c r="C67" s="403">
        <v>0</v>
      </c>
      <c r="D67" s="451">
        <v>0</v>
      </c>
      <c r="E67" s="406">
        <v>0</v>
      </c>
      <c r="F67" s="406">
        <v>0</v>
      </c>
      <c r="G67" s="406">
        <v>0</v>
      </c>
      <c r="H67" s="406">
        <v>0</v>
      </c>
      <c r="I67" s="406">
        <v>0</v>
      </c>
      <c r="J67" s="406">
        <v>0</v>
      </c>
      <c r="K67" s="452">
        <v>0</v>
      </c>
      <c r="L67" s="406">
        <v>0</v>
      </c>
      <c r="M67" s="406">
        <v>0</v>
      </c>
      <c r="N67" s="406">
        <v>0</v>
      </c>
      <c r="O67" s="406">
        <v>0</v>
      </c>
      <c r="P67" s="406">
        <v>0</v>
      </c>
      <c r="Q67" s="406">
        <v>0</v>
      </c>
      <c r="R67" s="406">
        <v>0</v>
      </c>
      <c r="S67" s="406">
        <v>0</v>
      </c>
      <c r="T67" s="406">
        <v>0</v>
      </c>
      <c r="U67" s="658">
        <f t="shared" si="6"/>
        <v>0</v>
      </c>
      <c r="V67" s="453">
        <f t="shared" si="0"/>
        <v>0</v>
      </c>
      <c r="W67" s="406"/>
      <c r="X67" s="406">
        <v>16860.330000000002</v>
      </c>
      <c r="Y67" s="488">
        <v>580889</v>
      </c>
      <c r="Z67" s="406">
        <f t="shared" si="7"/>
        <v>564028.67000000004</v>
      </c>
      <c r="AA67" s="406">
        <f t="shared" si="8"/>
        <v>0</v>
      </c>
      <c r="AB67" s="406"/>
      <c r="AC67" s="453">
        <v>0</v>
      </c>
      <c r="AD67" s="453">
        <f t="shared" si="9"/>
        <v>0</v>
      </c>
      <c r="AE67" s="454">
        <f t="shared" si="10"/>
        <v>0</v>
      </c>
      <c r="AF67" s="514">
        <v>0</v>
      </c>
      <c r="AG67" s="488" t="s">
        <v>761</v>
      </c>
      <c r="AH67" s="453">
        <f t="shared" si="5"/>
        <v>0</v>
      </c>
      <c r="AI67" s="406"/>
      <c r="AJ67" s="406"/>
      <c r="AK67" s="458">
        <v>0</v>
      </c>
      <c r="AL67" s="455">
        <f t="shared" si="11"/>
        <v>0</v>
      </c>
      <c r="AM67" s="458"/>
      <c r="AN67" s="458"/>
      <c r="AO67" s="453"/>
      <c r="AP67" s="507"/>
      <c r="AQ67" s="455"/>
      <c r="AR67" s="455"/>
      <c r="AS67" s="455"/>
      <c r="AT67" s="495">
        <f t="shared" si="12"/>
        <v>0</v>
      </c>
      <c r="AU67" s="455"/>
      <c r="AV67" s="498" t="s">
        <v>649</v>
      </c>
      <c r="AW67" s="499" t="s">
        <v>649</v>
      </c>
      <c r="AX67" s="500" t="s">
        <v>649</v>
      </c>
      <c r="AY67" s="458"/>
      <c r="AZ67" s="459"/>
      <c r="BA67" s="459"/>
      <c r="BB67" s="459"/>
      <c r="BC67" s="453"/>
      <c r="BE67" s="460">
        <v>-58</v>
      </c>
      <c r="BF67" s="453">
        <v>0</v>
      </c>
      <c r="BG67" s="488">
        <v>0</v>
      </c>
      <c r="BH67" s="453">
        <v>0</v>
      </c>
      <c r="BI67" s="406">
        <v>0</v>
      </c>
      <c r="BK67" s="453"/>
      <c r="BL67" s="453">
        <v>0</v>
      </c>
      <c r="BM67" s="406">
        <v>0</v>
      </c>
      <c r="BO67" s="453">
        <v>0</v>
      </c>
      <c r="BP67" s="406">
        <v>0</v>
      </c>
      <c r="BR67" s="453">
        <v>0</v>
      </c>
      <c r="BS67" s="453">
        <v>0</v>
      </c>
      <c r="CB67" s="488"/>
    </row>
    <row r="68" spans="1:80" ht="11.25">
      <c r="A68" s="403">
        <v>59</v>
      </c>
      <c r="B68" s="404" t="s">
        <v>137</v>
      </c>
      <c r="C68" s="403">
        <v>0</v>
      </c>
      <c r="D68" s="451">
        <v>0</v>
      </c>
      <c r="E68" s="406">
        <v>0</v>
      </c>
      <c r="F68" s="406">
        <v>0</v>
      </c>
      <c r="G68" s="406">
        <v>0</v>
      </c>
      <c r="H68" s="406">
        <v>0</v>
      </c>
      <c r="I68" s="406">
        <v>0</v>
      </c>
      <c r="J68" s="406">
        <v>0</v>
      </c>
      <c r="K68" s="452">
        <v>0</v>
      </c>
      <c r="L68" s="406">
        <v>0</v>
      </c>
      <c r="M68" s="406">
        <v>0</v>
      </c>
      <c r="N68" s="406">
        <v>0</v>
      </c>
      <c r="O68" s="406">
        <v>0</v>
      </c>
      <c r="P68" s="406">
        <v>0</v>
      </c>
      <c r="Q68" s="406">
        <v>0</v>
      </c>
      <c r="R68" s="406">
        <v>0</v>
      </c>
      <c r="S68" s="406">
        <v>0</v>
      </c>
      <c r="T68" s="406">
        <v>0</v>
      </c>
      <c r="U68" s="658">
        <f t="shared" si="6"/>
        <v>0</v>
      </c>
      <c r="V68" s="453">
        <f t="shared" si="0"/>
        <v>0</v>
      </c>
      <c r="W68" s="406"/>
      <c r="X68" s="406">
        <v>118022.31000000001</v>
      </c>
      <c r="Y68" s="488">
        <v>170880</v>
      </c>
      <c r="Z68" s="406">
        <f t="shared" si="7"/>
        <v>52857.689999999988</v>
      </c>
      <c r="AA68" s="406">
        <f t="shared" si="8"/>
        <v>0</v>
      </c>
      <c r="AB68" s="406"/>
      <c r="AC68" s="453">
        <v>0</v>
      </c>
      <c r="AD68" s="453">
        <f t="shared" si="9"/>
        <v>0</v>
      </c>
      <c r="AE68" s="454">
        <f t="shared" si="10"/>
        <v>0</v>
      </c>
      <c r="AF68" s="514">
        <v>0</v>
      </c>
      <c r="AG68" s="488" t="s">
        <v>761</v>
      </c>
      <c r="AH68" s="453">
        <f t="shared" si="5"/>
        <v>0</v>
      </c>
      <c r="AI68" s="406"/>
      <c r="AJ68" s="406"/>
      <c r="AK68" s="458">
        <v>0</v>
      </c>
      <c r="AL68" s="455">
        <f t="shared" si="11"/>
        <v>0</v>
      </c>
      <c r="AM68" s="458"/>
      <c r="AN68" s="458"/>
      <c r="AO68" s="453"/>
      <c r="AP68" s="507"/>
      <c r="AQ68" s="455"/>
      <c r="AR68" s="455"/>
      <c r="AS68" s="455"/>
      <c r="AT68" s="495">
        <f t="shared" si="12"/>
        <v>0</v>
      </c>
      <c r="AU68" s="455"/>
      <c r="AV68" s="498" t="s">
        <v>649</v>
      </c>
      <c r="AW68" s="499" t="s">
        <v>649</v>
      </c>
      <c r="AX68" s="500" t="s">
        <v>649</v>
      </c>
      <c r="AY68" s="458"/>
      <c r="AZ68" s="459"/>
      <c r="BA68" s="459"/>
      <c r="BB68" s="459"/>
      <c r="BC68" s="453"/>
      <c r="BE68" s="460">
        <v>-59</v>
      </c>
      <c r="BF68" s="453">
        <v>0</v>
      </c>
      <c r="BG68" s="488">
        <v>0</v>
      </c>
      <c r="BH68" s="453">
        <v>0</v>
      </c>
      <c r="BI68" s="406">
        <v>0</v>
      </c>
      <c r="BK68" s="453"/>
      <c r="BL68" s="453">
        <v>0</v>
      </c>
      <c r="BM68" s="406">
        <v>0</v>
      </c>
      <c r="BO68" s="453">
        <v>0</v>
      </c>
      <c r="BP68" s="406">
        <v>0</v>
      </c>
      <c r="BR68" s="453">
        <v>0</v>
      </c>
      <c r="BS68" s="453">
        <v>0</v>
      </c>
      <c r="CB68" s="488"/>
    </row>
    <row r="69" spans="1:80" ht="11.25">
      <c r="A69" s="403">
        <v>60</v>
      </c>
      <c r="B69" s="404" t="s">
        <v>139</v>
      </c>
      <c r="C69" s="403">
        <v>0</v>
      </c>
      <c r="D69" s="451">
        <v>0</v>
      </c>
      <c r="E69" s="406">
        <v>0</v>
      </c>
      <c r="F69" s="406">
        <v>0</v>
      </c>
      <c r="G69" s="406">
        <v>0</v>
      </c>
      <c r="H69" s="406">
        <v>0</v>
      </c>
      <c r="I69" s="406">
        <v>0</v>
      </c>
      <c r="J69" s="406">
        <v>0</v>
      </c>
      <c r="K69" s="452">
        <v>0</v>
      </c>
      <c r="L69" s="406">
        <v>0</v>
      </c>
      <c r="M69" s="406">
        <v>0</v>
      </c>
      <c r="N69" s="406">
        <v>0</v>
      </c>
      <c r="O69" s="406">
        <v>0</v>
      </c>
      <c r="P69" s="406">
        <v>0</v>
      </c>
      <c r="Q69" s="406">
        <v>0</v>
      </c>
      <c r="R69" s="406">
        <v>0</v>
      </c>
      <c r="S69" s="406">
        <v>0</v>
      </c>
      <c r="T69" s="406">
        <v>0</v>
      </c>
      <c r="U69" s="658">
        <f t="shared" si="6"/>
        <v>0</v>
      </c>
      <c r="V69" s="453">
        <f t="shared" si="0"/>
        <v>0</v>
      </c>
      <c r="W69" s="406"/>
      <c r="X69" s="406">
        <v>267378.24</v>
      </c>
      <c r="Y69" s="488">
        <v>407992</v>
      </c>
      <c r="Z69" s="406">
        <f t="shared" si="7"/>
        <v>140613.76000000001</v>
      </c>
      <c r="AA69" s="406">
        <f t="shared" si="8"/>
        <v>0</v>
      </c>
      <c r="AB69" s="406"/>
      <c r="AC69" s="453">
        <v>0</v>
      </c>
      <c r="AD69" s="453">
        <f t="shared" si="9"/>
        <v>0</v>
      </c>
      <c r="AE69" s="454">
        <f t="shared" si="10"/>
        <v>0</v>
      </c>
      <c r="AF69" s="514">
        <v>0</v>
      </c>
      <c r="AG69" s="488" t="s">
        <v>761</v>
      </c>
      <c r="AH69" s="453">
        <f t="shared" si="5"/>
        <v>0</v>
      </c>
      <c r="AI69" s="406"/>
      <c r="AJ69" s="406"/>
      <c r="AK69" s="458">
        <v>0</v>
      </c>
      <c r="AL69" s="455">
        <f t="shared" si="11"/>
        <v>0</v>
      </c>
      <c r="AM69" s="458"/>
      <c r="AN69" s="458"/>
      <c r="AO69" s="453"/>
      <c r="AP69" s="507"/>
      <c r="AQ69" s="455"/>
      <c r="AR69" s="455"/>
      <c r="AS69" s="455"/>
      <c r="AT69" s="495">
        <f t="shared" si="12"/>
        <v>0</v>
      </c>
      <c r="AU69" s="455"/>
      <c r="AV69" s="498" t="s">
        <v>649</v>
      </c>
      <c r="AW69" s="499" t="s">
        <v>649</v>
      </c>
      <c r="AX69" s="500" t="s">
        <v>649</v>
      </c>
      <c r="AY69" s="458"/>
      <c r="AZ69" s="459"/>
      <c r="BA69" s="459"/>
      <c r="BB69" s="459"/>
      <c r="BC69" s="453"/>
      <c r="BE69" s="460">
        <v>-60</v>
      </c>
      <c r="BF69" s="453">
        <v>0</v>
      </c>
      <c r="BG69" s="488">
        <v>0</v>
      </c>
      <c r="BH69" s="453">
        <v>0</v>
      </c>
      <c r="BI69" s="406">
        <v>0</v>
      </c>
      <c r="BK69" s="453"/>
      <c r="BL69" s="453">
        <v>0</v>
      </c>
      <c r="BM69" s="406">
        <v>0</v>
      </c>
      <c r="BO69" s="453">
        <v>0</v>
      </c>
      <c r="BP69" s="406">
        <v>0</v>
      </c>
      <c r="BR69" s="453">
        <v>0</v>
      </c>
      <c r="BS69" s="453">
        <v>0</v>
      </c>
      <c r="CB69" s="488"/>
    </row>
    <row r="70" spans="1:80" ht="11.25">
      <c r="A70" s="403">
        <v>61</v>
      </c>
      <c r="B70" s="404" t="s">
        <v>141</v>
      </c>
      <c r="C70" s="403">
        <v>1</v>
      </c>
      <c r="D70" s="451">
        <v>0</v>
      </c>
      <c r="E70" s="406">
        <v>0</v>
      </c>
      <c r="F70" s="406">
        <v>0</v>
      </c>
      <c r="G70" s="406">
        <v>0</v>
      </c>
      <c r="H70" s="406">
        <v>0</v>
      </c>
      <c r="I70" s="406">
        <v>0</v>
      </c>
      <c r="J70" s="406">
        <v>5000000</v>
      </c>
      <c r="K70" s="452">
        <v>0</v>
      </c>
      <c r="L70" s="406">
        <v>3046174</v>
      </c>
      <c r="M70" s="406">
        <v>34922</v>
      </c>
      <c r="N70" s="406">
        <v>385083</v>
      </c>
      <c r="O70" s="406">
        <v>492304.75</v>
      </c>
      <c r="P70" s="406">
        <v>0</v>
      </c>
      <c r="Q70" s="406">
        <v>0</v>
      </c>
      <c r="R70" s="406">
        <v>0</v>
      </c>
      <c r="S70" s="406">
        <v>0</v>
      </c>
      <c r="T70" s="406" t="s">
        <v>760</v>
      </c>
      <c r="U70" s="658">
        <f t="shared" si="6"/>
        <v>8958483.75</v>
      </c>
      <c r="V70" s="453">
        <f t="shared" si="0"/>
        <v>6.3668662623007046</v>
      </c>
      <c r="W70" s="406"/>
      <c r="X70" s="406">
        <v>129158251.12</v>
      </c>
      <c r="Y70" s="488">
        <v>140704757.74000001</v>
      </c>
      <c r="Z70" s="406">
        <f t="shared" si="7"/>
        <v>11546506.620000005</v>
      </c>
      <c r="AA70" s="406">
        <f t="shared" si="8"/>
        <v>735150.63446309778</v>
      </c>
      <c r="AB70" s="406"/>
      <c r="AC70" s="453">
        <v>102.8475976765979</v>
      </c>
      <c r="AD70" s="453">
        <f t="shared" si="9"/>
        <v>108.37062742162105</v>
      </c>
      <c r="AE70" s="454">
        <f t="shared" si="10"/>
        <v>5.5230297450231518</v>
      </c>
      <c r="AF70" s="514">
        <v>357</v>
      </c>
      <c r="AG70" s="488">
        <v>1</v>
      </c>
      <c r="AH70" s="453">
        <f t="shared" si="5"/>
        <v>108.37062742162105</v>
      </c>
      <c r="AI70" s="406"/>
      <c r="AJ70" s="406"/>
      <c r="AK70" s="458">
        <v>108.37062742162105</v>
      </c>
      <c r="AL70" s="455">
        <f t="shared" si="11"/>
        <v>108.37062742162105</v>
      </c>
      <c r="AM70" s="458"/>
      <c r="AN70" s="458"/>
      <c r="AO70" s="453"/>
      <c r="AP70" s="507"/>
      <c r="AQ70" s="455"/>
      <c r="AR70" s="455"/>
      <c r="AS70" s="455"/>
      <c r="AT70" s="495">
        <f t="shared" si="12"/>
        <v>0</v>
      </c>
      <c r="AU70" s="455"/>
      <c r="AV70" s="498">
        <v>5.2691423165747899</v>
      </c>
      <c r="AW70" s="499">
        <v>11.337053563798365</v>
      </c>
      <c r="AX70" s="500">
        <v>6.0679112472235754</v>
      </c>
      <c r="AY70" s="458"/>
      <c r="AZ70" s="459"/>
      <c r="BA70" s="459"/>
      <c r="BB70" s="459"/>
      <c r="BC70" s="453"/>
      <c r="BE70" s="460">
        <v>41.8475976765979</v>
      </c>
      <c r="BF70" s="453">
        <v>102.8475976765979</v>
      </c>
      <c r="BG70" s="488">
        <v>0</v>
      </c>
      <c r="BH70" s="453">
        <v>102.8475976765979</v>
      </c>
      <c r="BI70" s="406">
        <v>-5.5230297450231518</v>
      </c>
      <c r="BK70" s="453"/>
      <c r="BL70" s="453">
        <v>102.8475976765979</v>
      </c>
      <c r="BM70" s="406">
        <v>0</v>
      </c>
      <c r="BO70" s="453">
        <v>102.8475976765979</v>
      </c>
      <c r="BP70" s="406">
        <v>-5.5230297450231518</v>
      </c>
      <c r="BR70" s="453">
        <v>108.56755428861521</v>
      </c>
      <c r="BS70" s="453">
        <v>-0.19692686699416129</v>
      </c>
      <c r="CB70" s="488"/>
    </row>
    <row r="71" spans="1:80" ht="11.25">
      <c r="A71" s="403">
        <v>62</v>
      </c>
      <c r="B71" s="404" t="s">
        <v>143</v>
      </c>
      <c r="C71" s="403">
        <v>0</v>
      </c>
      <c r="D71" s="451">
        <v>0</v>
      </c>
      <c r="E71" s="406">
        <v>0</v>
      </c>
      <c r="F71" s="406">
        <v>0</v>
      </c>
      <c r="G71" s="406">
        <v>0</v>
      </c>
      <c r="H71" s="406">
        <v>0</v>
      </c>
      <c r="I71" s="406">
        <v>0</v>
      </c>
      <c r="J71" s="406">
        <v>0</v>
      </c>
      <c r="K71" s="452">
        <v>0</v>
      </c>
      <c r="L71" s="406">
        <v>0</v>
      </c>
      <c r="M71" s="406">
        <v>0</v>
      </c>
      <c r="N71" s="406">
        <v>0</v>
      </c>
      <c r="O71" s="406">
        <v>0</v>
      </c>
      <c r="P71" s="406">
        <v>0</v>
      </c>
      <c r="Q71" s="406">
        <v>0</v>
      </c>
      <c r="R71" s="406">
        <v>0</v>
      </c>
      <c r="S71" s="406">
        <v>0</v>
      </c>
      <c r="T71" s="406">
        <v>0</v>
      </c>
      <c r="U71" s="658">
        <f t="shared" si="6"/>
        <v>0</v>
      </c>
      <c r="V71" s="453">
        <f t="shared" si="0"/>
        <v>0</v>
      </c>
      <c r="W71" s="406"/>
      <c r="X71" s="406">
        <v>0</v>
      </c>
      <c r="Y71" s="488">
        <v>0</v>
      </c>
      <c r="Z71" s="406">
        <f t="shared" si="7"/>
        <v>0</v>
      </c>
      <c r="AA71" s="406">
        <f t="shared" si="8"/>
        <v>0</v>
      </c>
      <c r="AB71" s="406"/>
      <c r="AC71" s="453">
        <v>0</v>
      </c>
      <c r="AD71" s="453">
        <f t="shared" si="9"/>
        <v>0</v>
      </c>
      <c r="AE71" s="454">
        <f t="shared" si="10"/>
        <v>0</v>
      </c>
      <c r="AF71" s="514">
        <v>0</v>
      </c>
      <c r="AG71" s="488" t="s">
        <v>761</v>
      </c>
      <c r="AH71" s="453">
        <f t="shared" si="5"/>
        <v>0</v>
      </c>
      <c r="AI71" s="406"/>
      <c r="AJ71" s="406"/>
      <c r="AK71" s="458">
        <v>0</v>
      </c>
      <c r="AL71" s="455">
        <f t="shared" si="11"/>
        <v>0</v>
      </c>
      <c r="AM71" s="458"/>
      <c r="AN71" s="458"/>
      <c r="AO71" s="453"/>
      <c r="AP71" s="507"/>
      <c r="AQ71" s="455"/>
      <c r="AR71" s="455"/>
      <c r="AS71" s="455"/>
      <c r="AT71" s="495">
        <f t="shared" si="12"/>
        <v>0</v>
      </c>
      <c r="AU71" s="455"/>
      <c r="AV71" s="498" t="s">
        <v>649</v>
      </c>
      <c r="AW71" s="499" t="s">
        <v>649</v>
      </c>
      <c r="AX71" s="500" t="s">
        <v>649</v>
      </c>
      <c r="AY71" s="458"/>
      <c r="AZ71" s="459"/>
      <c r="BA71" s="459"/>
      <c r="BB71" s="459"/>
      <c r="BC71" s="453"/>
      <c r="BE71" s="460">
        <v>-62</v>
      </c>
      <c r="BF71" s="453">
        <v>0</v>
      </c>
      <c r="BG71" s="488">
        <v>0</v>
      </c>
      <c r="BH71" s="453">
        <v>0</v>
      </c>
      <c r="BI71" s="406">
        <v>0</v>
      </c>
      <c r="BK71" s="453"/>
      <c r="BL71" s="453">
        <v>0</v>
      </c>
      <c r="BM71" s="406">
        <v>0</v>
      </c>
      <c r="BO71" s="453">
        <v>0</v>
      </c>
      <c r="BP71" s="406">
        <v>0</v>
      </c>
      <c r="BR71" s="453">
        <v>0</v>
      </c>
      <c r="BS71" s="453">
        <v>0</v>
      </c>
      <c r="CB71" s="488"/>
    </row>
    <row r="72" spans="1:80" ht="11.25">
      <c r="A72" s="403">
        <v>63</v>
      </c>
      <c r="B72" s="404" t="s">
        <v>145</v>
      </c>
      <c r="C72" s="403">
        <v>1</v>
      </c>
      <c r="D72" s="451">
        <v>112000</v>
      </c>
      <c r="E72" s="406">
        <v>0</v>
      </c>
      <c r="F72" s="406">
        <v>0</v>
      </c>
      <c r="G72" s="406">
        <v>0</v>
      </c>
      <c r="H72" s="406">
        <v>0</v>
      </c>
      <c r="I72" s="406">
        <v>0</v>
      </c>
      <c r="J72" s="406">
        <v>341000</v>
      </c>
      <c r="K72" s="452">
        <v>0</v>
      </c>
      <c r="L72" s="406">
        <v>0</v>
      </c>
      <c r="M72" s="406">
        <v>0</v>
      </c>
      <c r="N72" s="406">
        <v>2100</v>
      </c>
      <c r="O72" s="406">
        <v>5892.04</v>
      </c>
      <c r="P72" s="406">
        <v>0</v>
      </c>
      <c r="Q72" s="406">
        <v>0</v>
      </c>
      <c r="R72" s="406">
        <v>0</v>
      </c>
      <c r="S72" s="406">
        <v>0</v>
      </c>
      <c r="T72" s="406" t="s">
        <v>762</v>
      </c>
      <c r="U72" s="658">
        <f t="shared" si="6"/>
        <v>449792.04</v>
      </c>
      <c r="V72" s="453">
        <f t="shared" si="0"/>
        <v>13.346613716051433</v>
      </c>
      <c r="W72" s="406"/>
      <c r="X72" s="406">
        <v>2889718.2099999995</v>
      </c>
      <c r="Y72" s="488">
        <v>3370083.6</v>
      </c>
      <c r="Z72" s="406">
        <f t="shared" si="7"/>
        <v>480365.3900000006</v>
      </c>
      <c r="AA72" s="406">
        <f t="shared" si="8"/>
        <v>64112.513028904039</v>
      </c>
      <c r="AB72" s="406"/>
      <c r="AC72" s="453">
        <v>135.4567368832131</v>
      </c>
      <c r="AD72" s="453">
        <f t="shared" si="9"/>
        <v>114.40461826106902</v>
      </c>
      <c r="AE72" s="454">
        <f t="shared" si="10"/>
        <v>-21.052118622144079</v>
      </c>
      <c r="AF72" s="514">
        <v>3</v>
      </c>
      <c r="AG72" s="488">
        <v>1</v>
      </c>
      <c r="AH72" s="453">
        <f t="shared" si="5"/>
        <v>114.40461826106902</v>
      </c>
      <c r="AI72" s="406"/>
      <c r="AJ72" s="406"/>
      <c r="AK72" s="458">
        <v>114.40461826106902</v>
      </c>
      <c r="AL72" s="455">
        <f t="shared" si="11"/>
        <v>114.40461826106902</v>
      </c>
      <c r="AM72" s="458"/>
      <c r="AN72" s="458"/>
      <c r="AO72" s="453"/>
      <c r="AP72" s="507"/>
      <c r="AQ72" s="455"/>
      <c r="AR72" s="455"/>
      <c r="AS72" s="455"/>
      <c r="AT72" s="495">
        <f t="shared" si="12"/>
        <v>0</v>
      </c>
      <c r="AU72" s="455"/>
      <c r="AV72" s="498">
        <v>20.641848413347567</v>
      </c>
      <c r="AW72" s="499">
        <v>0.79526267078376656</v>
      </c>
      <c r="AX72" s="500">
        <v>-19.8465857425638</v>
      </c>
      <c r="AY72" s="458"/>
      <c r="AZ72" s="459"/>
      <c r="BA72" s="459"/>
      <c r="BB72" s="459"/>
      <c r="BC72" s="453"/>
      <c r="BE72" s="460">
        <v>72.456736883213097</v>
      </c>
      <c r="BF72" s="453">
        <v>135.4567368832131</v>
      </c>
      <c r="BG72" s="488">
        <v>0</v>
      </c>
      <c r="BH72" s="453">
        <v>135.4567368832131</v>
      </c>
      <c r="BI72" s="406">
        <v>20.665403101291147</v>
      </c>
      <c r="BK72" s="453"/>
      <c r="BL72" s="453">
        <v>135.4567368832131</v>
      </c>
      <c r="BM72" s="406">
        <v>0</v>
      </c>
      <c r="BO72" s="453">
        <v>135.4567368832131</v>
      </c>
      <c r="BP72" s="406">
        <v>20.665403101291147</v>
      </c>
      <c r="BR72" s="453">
        <v>135.4567368832131</v>
      </c>
      <c r="BS72" s="453">
        <v>-20.665403101291147</v>
      </c>
      <c r="CB72" s="488"/>
    </row>
    <row r="73" spans="1:80" ht="11.25">
      <c r="A73" s="403">
        <v>64</v>
      </c>
      <c r="B73" s="404" t="s">
        <v>147</v>
      </c>
      <c r="C73" s="403">
        <v>1</v>
      </c>
      <c r="D73" s="451">
        <v>0</v>
      </c>
      <c r="E73" s="406">
        <v>0</v>
      </c>
      <c r="F73" s="406">
        <v>0</v>
      </c>
      <c r="G73" s="406">
        <v>0</v>
      </c>
      <c r="H73" s="406">
        <v>0</v>
      </c>
      <c r="I73" s="406">
        <v>0</v>
      </c>
      <c r="J73" s="406">
        <v>1145297</v>
      </c>
      <c r="K73" s="452">
        <v>947946</v>
      </c>
      <c r="L73" s="406">
        <v>844234</v>
      </c>
      <c r="M73" s="406">
        <v>5309</v>
      </c>
      <c r="N73" s="406">
        <v>83749</v>
      </c>
      <c r="O73" s="406">
        <v>88262.02</v>
      </c>
      <c r="P73" s="406">
        <v>0</v>
      </c>
      <c r="Q73" s="406">
        <v>0</v>
      </c>
      <c r="R73" s="406">
        <v>0</v>
      </c>
      <c r="S73" s="406">
        <v>0</v>
      </c>
      <c r="T73" s="406" t="s">
        <v>760</v>
      </c>
      <c r="U73" s="658">
        <f t="shared" si="6"/>
        <v>3114797.02</v>
      </c>
      <c r="V73" s="453">
        <f t="shared" si="0"/>
        <v>8.1855376611224422</v>
      </c>
      <c r="W73" s="406"/>
      <c r="X73" s="406">
        <v>34438020.57</v>
      </c>
      <c r="Y73" s="488">
        <v>38052442.600000001</v>
      </c>
      <c r="Z73" s="406">
        <f t="shared" si="7"/>
        <v>3614422.0300000012</v>
      </c>
      <c r="AA73" s="406">
        <f t="shared" si="8"/>
        <v>295859.8764975564</v>
      </c>
      <c r="AB73" s="406"/>
      <c r="AC73" s="453">
        <v>109.98713642786014</v>
      </c>
      <c r="AD73" s="453">
        <f t="shared" si="9"/>
        <v>109.63633245632398</v>
      </c>
      <c r="AE73" s="454">
        <f t="shared" si="10"/>
        <v>-0.35080397153615195</v>
      </c>
      <c r="AF73" s="514">
        <v>78</v>
      </c>
      <c r="AG73" s="488">
        <v>1</v>
      </c>
      <c r="AH73" s="453">
        <f t="shared" si="5"/>
        <v>109.63633245632398</v>
      </c>
      <c r="AI73" s="406"/>
      <c r="AJ73" s="406"/>
      <c r="AK73" s="458">
        <v>109.63633245632398</v>
      </c>
      <c r="AL73" s="455">
        <f t="shared" si="11"/>
        <v>109.63633245632398</v>
      </c>
      <c r="AM73" s="458"/>
      <c r="AN73" s="458"/>
      <c r="AO73" s="453"/>
      <c r="AP73" s="507"/>
      <c r="AQ73" s="455"/>
      <c r="AR73" s="455"/>
      <c r="AS73" s="455"/>
      <c r="AT73" s="495">
        <f t="shared" si="12"/>
        <v>0</v>
      </c>
      <c r="AU73" s="455"/>
      <c r="AV73" s="498">
        <v>5.8514932388969614</v>
      </c>
      <c r="AW73" s="499">
        <v>5.3049394609631007</v>
      </c>
      <c r="AX73" s="500">
        <v>-0.54655377793386073</v>
      </c>
      <c r="AY73" s="458"/>
      <c r="AZ73" s="459"/>
      <c r="BA73" s="459"/>
      <c r="BB73" s="459"/>
      <c r="BC73" s="453"/>
      <c r="BE73" s="460">
        <v>45.987136427860136</v>
      </c>
      <c r="BF73" s="453">
        <v>109.98713642786014</v>
      </c>
      <c r="BG73" s="488">
        <v>0</v>
      </c>
      <c r="BH73" s="453">
        <v>109.98713642786014</v>
      </c>
      <c r="BI73" s="406">
        <v>0.35080397153615195</v>
      </c>
      <c r="BK73" s="453"/>
      <c r="BL73" s="453">
        <v>109.98713642786014</v>
      </c>
      <c r="BM73" s="406">
        <v>0</v>
      </c>
      <c r="BO73" s="453">
        <v>109.98713642786014</v>
      </c>
      <c r="BP73" s="406">
        <v>0.35080397153615195</v>
      </c>
      <c r="BR73" s="453">
        <v>109.52756916513687</v>
      </c>
      <c r="BS73" s="453">
        <v>0.10876329118711681</v>
      </c>
      <c r="CB73" s="488"/>
    </row>
    <row r="74" spans="1:80" ht="11.25">
      <c r="A74" s="403">
        <v>65</v>
      </c>
      <c r="B74" s="404" t="s">
        <v>149</v>
      </c>
      <c r="C74" s="403">
        <v>1</v>
      </c>
      <c r="D74" s="451">
        <v>0</v>
      </c>
      <c r="E74" s="406">
        <v>142031</v>
      </c>
      <c r="F74" s="406">
        <v>0</v>
      </c>
      <c r="G74" s="406">
        <v>0</v>
      </c>
      <c r="H74" s="406">
        <v>0</v>
      </c>
      <c r="I74" s="406">
        <v>0</v>
      </c>
      <c r="J74" s="406">
        <v>391353</v>
      </c>
      <c r="K74" s="452">
        <v>393032</v>
      </c>
      <c r="L74" s="406">
        <v>944616</v>
      </c>
      <c r="M74" s="406">
        <v>0</v>
      </c>
      <c r="N74" s="406">
        <v>0</v>
      </c>
      <c r="O74" s="406">
        <v>11950.61</v>
      </c>
      <c r="P74" s="406">
        <v>0</v>
      </c>
      <c r="Q74" s="406">
        <v>0</v>
      </c>
      <c r="R74" s="406">
        <v>0</v>
      </c>
      <c r="S74" s="406">
        <v>0</v>
      </c>
      <c r="T74" s="406" t="s">
        <v>762</v>
      </c>
      <c r="U74" s="658">
        <f t="shared" si="6"/>
        <v>1788521.01</v>
      </c>
      <c r="V74" s="453">
        <f t="shared" ref="V74:V137" si="13">IF(AND(C74=1,U74&gt;0),U74/Y74*100,0)</f>
        <v>5.7765844110755911</v>
      </c>
      <c r="W74" s="406"/>
      <c r="X74" s="406">
        <v>17839057.451559998</v>
      </c>
      <c r="Y74" s="488">
        <v>30961566.259999998</v>
      </c>
      <c r="Z74" s="406">
        <f t="shared" si="7"/>
        <v>13122508.80844</v>
      </c>
      <c r="AA74" s="406">
        <f t="shared" si="8"/>
        <v>758032.79817036644</v>
      </c>
      <c r="AB74" s="406"/>
      <c r="AC74" s="453">
        <v>172.3297600132386</v>
      </c>
      <c r="AD74" s="453">
        <f t="shared" si="9"/>
        <v>169.31126290637278</v>
      </c>
      <c r="AE74" s="454">
        <f t="shared" si="10"/>
        <v>-3.0184971068658228</v>
      </c>
      <c r="AF74" s="514">
        <v>9</v>
      </c>
      <c r="AG74" s="488">
        <v>1</v>
      </c>
      <c r="AH74" s="453">
        <f t="shared" ref="AH74:AH137" si="14">IF(AG74=1,AD74,AC74)</f>
        <v>169.31126290637278</v>
      </c>
      <c r="AI74" s="406"/>
      <c r="AJ74" s="406"/>
      <c r="AK74" s="458">
        <v>169.31126290637278</v>
      </c>
      <c r="AL74" s="455">
        <f t="shared" si="11"/>
        <v>169.31126290637278</v>
      </c>
      <c r="AM74" s="458"/>
      <c r="AN74" s="458"/>
      <c r="AO74" s="453"/>
      <c r="AP74" s="507"/>
      <c r="AQ74" s="455"/>
      <c r="AR74" s="455"/>
      <c r="AS74" s="455"/>
      <c r="AT74" s="495">
        <f t="shared" si="12"/>
        <v>0</v>
      </c>
      <c r="AU74" s="455"/>
      <c r="AV74" s="498">
        <v>6.9011049861315135</v>
      </c>
      <c r="AW74" s="499">
        <v>5.810956549462853</v>
      </c>
      <c r="AX74" s="500">
        <v>-1.0901484366686605</v>
      </c>
      <c r="AY74" s="458"/>
      <c r="AZ74" s="459"/>
      <c r="BA74" s="459"/>
      <c r="BB74" s="459"/>
      <c r="BC74" s="453"/>
      <c r="BE74" s="460">
        <v>107.3297600132386</v>
      </c>
      <c r="BF74" s="453">
        <v>172.3297600132386</v>
      </c>
      <c r="BG74" s="488">
        <v>0</v>
      </c>
      <c r="BH74" s="453">
        <v>172.3297600132386</v>
      </c>
      <c r="BI74" s="406">
        <v>1.447500004837309</v>
      </c>
      <c r="BK74" s="453"/>
      <c r="BL74" s="453">
        <v>172.3297600132386</v>
      </c>
      <c r="BM74" s="406">
        <v>0</v>
      </c>
      <c r="BO74" s="453">
        <v>172.3297600132386</v>
      </c>
      <c r="BP74" s="406">
        <v>1.447500004837309</v>
      </c>
      <c r="BR74" s="453">
        <v>170.86464975635997</v>
      </c>
      <c r="BS74" s="453">
        <v>1.7610252041322383E-2</v>
      </c>
      <c r="CB74" s="488"/>
    </row>
    <row r="75" spans="1:80" ht="11.25">
      <c r="A75" s="403">
        <v>66</v>
      </c>
      <c r="B75" s="404" t="s">
        <v>151</v>
      </c>
      <c r="C75" s="403">
        <v>0</v>
      </c>
      <c r="D75" s="451">
        <v>0</v>
      </c>
      <c r="E75" s="406">
        <v>0</v>
      </c>
      <c r="F75" s="406">
        <v>0</v>
      </c>
      <c r="G75" s="406">
        <v>0</v>
      </c>
      <c r="H75" s="406">
        <v>0</v>
      </c>
      <c r="I75" s="406">
        <v>0</v>
      </c>
      <c r="J75" s="406">
        <v>0</v>
      </c>
      <c r="K75" s="452">
        <v>0</v>
      </c>
      <c r="L75" s="406">
        <v>0</v>
      </c>
      <c r="M75" s="406">
        <v>0</v>
      </c>
      <c r="N75" s="406">
        <v>0</v>
      </c>
      <c r="O75" s="406">
        <v>0</v>
      </c>
      <c r="P75" s="406">
        <v>0</v>
      </c>
      <c r="Q75" s="406">
        <v>0</v>
      </c>
      <c r="R75" s="406">
        <v>0</v>
      </c>
      <c r="S75" s="406">
        <v>0</v>
      </c>
      <c r="T75" s="406">
        <v>0</v>
      </c>
      <c r="U75" s="658">
        <f t="shared" ref="U75:U138" si="15">IF(OR(T75="X",T75="X16",T75="X17"),SUM(D75:S75),
IF(T75="x18",SUM(E75:K75,M75:S75)+D75*0.9+L75*0.9,SUM(D75:S75)-D75-L75))</f>
        <v>0</v>
      </c>
      <c r="V75" s="453">
        <f t="shared" si="13"/>
        <v>0</v>
      </c>
      <c r="W75" s="406"/>
      <c r="X75" s="406">
        <v>0</v>
      </c>
      <c r="Y75" s="488">
        <v>216300</v>
      </c>
      <c r="Z75" s="406">
        <f t="shared" ref="Z75:Z138" si="16">IF(Y75-X75&gt;0,Y75-X75,0)</f>
        <v>216300</v>
      </c>
      <c r="AA75" s="406">
        <f t="shared" ref="AA75:AA138" si="17">V75*0.01*Z75</f>
        <v>0</v>
      </c>
      <c r="AB75" s="406"/>
      <c r="AC75" s="453">
        <v>0</v>
      </c>
      <c r="AD75" s="453">
        <f t="shared" ref="AD75:AD138" si="18">IFERROR(IF(C75=1,(Y75-AA75)/X75*100,0),"")</f>
        <v>0</v>
      </c>
      <c r="AE75" s="454">
        <f t="shared" ref="AE75:AE138" si="19">AD75-AC75</f>
        <v>0</v>
      </c>
      <c r="AF75" s="514">
        <v>0</v>
      </c>
      <c r="AG75" s="488" t="s">
        <v>761</v>
      </c>
      <c r="AH75" s="453">
        <f t="shared" si="14"/>
        <v>0</v>
      </c>
      <c r="AI75" s="406"/>
      <c r="AJ75" s="406"/>
      <c r="AK75" s="458">
        <v>0</v>
      </c>
      <c r="AL75" s="455">
        <f t="shared" ref="AL75:AL138" si="20">AH75</f>
        <v>0</v>
      </c>
      <c r="AM75" s="458"/>
      <c r="AN75" s="458"/>
      <c r="AO75" s="453"/>
      <c r="AP75" s="507"/>
      <c r="AQ75" s="455"/>
      <c r="AR75" s="455"/>
      <c r="AS75" s="455"/>
      <c r="AT75" s="495">
        <f t="shared" ref="AT75:AT138" si="21">AH75-AK75</f>
        <v>0</v>
      </c>
      <c r="AU75" s="455"/>
      <c r="AV75" s="498" t="s">
        <v>649</v>
      </c>
      <c r="AW75" s="499" t="s">
        <v>649</v>
      </c>
      <c r="AX75" s="500" t="s">
        <v>649</v>
      </c>
      <c r="AY75" s="458"/>
      <c r="AZ75" s="459"/>
      <c r="BA75" s="459"/>
      <c r="BB75" s="459"/>
      <c r="BC75" s="453"/>
      <c r="BE75" s="460">
        <v>-66</v>
      </c>
      <c r="BF75" s="453">
        <v>0</v>
      </c>
      <c r="BG75" s="488">
        <v>0</v>
      </c>
      <c r="BH75" s="453">
        <v>0</v>
      </c>
      <c r="BI75" s="406">
        <v>0</v>
      </c>
      <c r="BK75" s="453"/>
      <c r="BL75" s="453">
        <v>0</v>
      </c>
      <c r="BM75" s="406">
        <v>0</v>
      </c>
      <c r="BO75" s="453">
        <v>0</v>
      </c>
      <c r="BP75" s="406">
        <v>0</v>
      </c>
      <c r="BR75" s="453">
        <v>0</v>
      </c>
      <c r="BS75" s="453">
        <v>0</v>
      </c>
      <c r="CB75" s="488"/>
    </row>
    <row r="76" spans="1:80" ht="11.25">
      <c r="A76" s="403">
        <v>67</v>
      </c>
      <c r="B76" s="404" t="s">
        <v>153</v>
      </c>
      <c r="C76" s="403">
        <v>1</v>
      </c>
      <c r="D76" s="451">
        <v>0</v>
      </c>
      <c r="E76" s="406">
        <v>0</v>
      </c>
      <c r="F76" s="406">
        <v>0</v>
      </c>
      <c r="G76" s="406">
        <v>0</v>
      </c>
      <c r="H76" s="406">
        <v>0</v>
      </c>
      <c r="I76" s="406">
        <v>0</v>
      </c>
      <c r="J76" s="406">
        <v>111766</v>
      </c>
      <c r="K76" s="452">
        <v>0</v>
      </c>
      <c r="L76" s="406">
        <v>0</v>
      </c>
      <c r="M76" s="406">
        <v>0</v>
      </c>
      <c r="N76" s="406">
        <v>0</v>
      </c>
      <c r="O76" s="406">
        <v>3566.92</v>
      </c>
      <c r="P76" s="406">
        <v>0</v>
      </c>
      <c r="Q76" s="406">
        <v>0</v>
      </c>
      <c r="R76" s="406">
        <v>0</v>
      </c>
      <c r="S76" s="406">
        <v>0</v>
      </c>
      <c r="T76" s="406" t="s">
        <v>762</v>
      </c>
      <c r="U76" s="658">
        <f t="shared" si="15"/>
        <v>115332.92</v>
      </c>
      <c r="V76" s="453">
        <f t="shared" si="13"/>
        <v>0.23083212777153259</v>
      </c>
      <c r="W76" s="406"/>
      <c r="X76" s="406">
        <v>24161392.54073</v>
      </c>
      <c r="Y76" s="488">
        <v>49963980.799999997</v>
      </c>
      <c r="Z76" s="406">
        <f t="shared" si="16"/>
        <v>25802588.259269997</v>
      </c>
      <c r="AA76" s="406">
        <f t="shared" si="17"/>
        <v>59560.663499000584</v>
      </c>
      <c r="AB76" s="406"/>
      <c r="AC76" s="453">
        <v>205.9882329503036</v>
      </c>
      <c r="AD76" s="453">
        <f t="shared" si="18"/>
        <v>206.54612540388459</v>
      </c>
      <c r="AE76" s="454">
        <f t="shared" si="19"/>
        <v>0.55789245358099038</v>
      </c>
      <c r="AF76" s="514">
        <v>4</v>
      </c>
      <c r="AG76" s="488">
        <v>1</v>
      </c>
      <c r="AH76" s="453">
        <f t="shared" si="14"/>
        <v>206.54612540388459</v>
      </c>
      <c r="AI76" s="406"/>
      <c r="AJ76" s="406"/>
      <c r="AK76" s="458">
        <v>206.54612540388459</v>
      </c>
      <c r="AL76" s="455">
        <f t="shared" si="20"/>
        <v>206.54612540388459</v>
      </c>
      <c r="AM76" s="458"/>
      <c r="AN76" s="458"/>
      <c r="AO76" s="453"/>
      <c r="AP76" s="507"/>
      <c r="AQ76" s="455"/>
      <c r="AR76" s="455"/>
      <c r="AS76" s="455"/>
      <c r="AT76" s="495">
        <f t="shared" si="21"/>
        <v>0</v>
      </c>
      <c r="AU76" s="455"/>
      <c r="AV76" s="498">
        <v>4.7052694477836292</v>
      </c>
      <c r="AW76" s="499">
        <v>4.4548590817088503</v>
      </c>
      <c r="AX76" s="500">
        <v>-0.25041036607477896</v>
      </c>
      <c r="AY76" s="458"/>
      <c r="AZ76" s="459"/>
      <c r="BA76" s="459"/>
      <c r="BB76" s="459"/>
      <c r="BC76" s="453"/>
      <c r="BE76" s="460">
        <v>138.9882329503036</v>
      </c>
      <c r="BF76" s="453">
        <v>205.9882329503036</v>
      </c>
      <c r="BG76" s="488">
        <v>0</v>
      </c>
      <c r="BH76" s="453">
        <v>205.9882329503036</v>
      </c>
      <c r="BI76" s="406">
        <v>-0.55789245358099038</v>
      </c>
      <c r="BK76" s="453"/>
      <c r="BL76" s="453">
        <v>205.9882329503036</v>
      </c>
      <c r="BM76" s="406">
        <v>0</v>
      </c>
      <c r="BO76" s="453">
        <v>205.9882329503036</v>
      </c>
      <c r="BP76" s="406">
        <v>-0.55789245358099038</v>
      </c>
      <c r="BR76" s="453">
        <v>206.54299604115485</v>
      </c>
      <c r="BS76" s="453">
        <v>3.129362729737295E-3</v>
      </c>
      <c r="CB76" s="488"/>
    </row>
    <row r="77" spans="1:80" ht="11.25">
      <c r="A77" s="403">
        <v>68</v>
      </c>
      <c r="B77" s="404" t="s">
        <v>155</v>
      </c>
      <c r="C77" s="403">
        <v>1</v>
      </c>
      <c r="D77" s="451">
        <v>0</v>
      </c>
      <c r="E77" s="406">
        <v>0</v>
      </c>
      <c r="F77" s="406">
        <v>0</v>
      </c>
      <c r="G77" s="406">
        <v>0</v>
      </c>
      <c r="H77" s="406">
        <v>0</v>
      </c>
      <c r="I77" s="406">
        <v>0</v>
      </c>
      <c r="J77" s="406">
        <v>0</v>
      </c>
      <c r="K77" s="452">
        <v>0</v>
      </c>
      <c r="L77" s="406">
        <v>50136</v>
      </c>
      <c r="M77" s="406">
        <v>0</v>
      </c>
      <c r="N77" s="406">
        <v>2592</v>
      </c>
      <c r="O77" s="406">
        <v>0</v>
      </c>
      <c r="P77" s="406">
        <v>0</v>
      </c>
      <c r="Q77" s="406">
        <v>0</v>
      </c>
      <c r="R77" s="406">
        <v>0</v>
      </c>
      <c r="S77" s="406">
        <v>0</v>
      </c>
      <c r="T77" s="406" t="s">
        <v>762</v>
      </c>
      <c r="U77" s="658">
        <f t="shared" si="15"/>
        <v>47714.400000000001</v>
      </c>
      <c r="V77" s="453">
        <f t="shared" si="13"/>
        <v>1.7405764012299572</v>
      </c>
      <c r="W77" s="406"/>
      <c r="X77" s="406">
        <v>969244.91999999993</v>
      </c>
      <c r="Y77" s="488">
        <v>2741298.8</v>
      </c>
      <c r="Z77" s="406">
        <f t="shared" si="16"/>
        <v>1772053.88</v>
      </c>
      <c r="AA77" s="406">
        <f t="shared" si="17"/>
        <v>30843.951652359821</v>
      </c>
      <c r="AB77" s="406"/>
      <c r="AC77" s="453">
        <v>251.73347938240363</v>
      </c>
      <c r="AD77" s="453">
        <f t="shared" si="18"/>
        <v>279.6460205690467</v>
      </c>
      <c r="AE77" s="454">
        <f t="shared" si="19"/>
        <v>27.912541186643068</v>
      </c>
      <c r="AF77" s="514">
        <v>0</v>
      </c>
      <c r="AG77" s="488">
        <v>1</v>
      </c>
      <c r="AH77" s="453">
        <f t="shared" si="14"/>
        <v>279.6460205690467</v>
      </c>
      <c r="AI77" s="406"/>
      <c r="AJ77" s="406"/>
      <c r="AK77" s="458">
        <v>279.6460205690467</v>
      </c>
      <c r="AL77" s="455">
        <f t="shared" si="20"/>
        <v>279.6460205690467</v>
      </c>
      <c r="AM77" s="458"/>
      <c r="AN77" s="458"/>
      <c r="AO77" s="453"/>
      <c r="AP77" s="507"/>
      <c r="AQ77" s="455"/>
      <c r="AR77" s="455"/>
      <c r="AS77" s="455"/>
      <c r="AT77" s="495">
        <f t="shared" si="21"/>
        <v>0</v>
      </c>
      <c r="AU77" s="455"/>
      <c r="AV77" s="498">
        <v>2.9128737751724199</v>
      </c>
      <c r="AW77" s="499">
        <v>14.985668479163678</v>
      </c>
      <c r="AX77" s="500">
        <v>12.072794703991258</v>
      </c>
      <c r="AY77" s="458"/>
      <c r="AZ77" s="459"/>
      <c r="BA77" s="459"/>
      <c r="BB77" s="459"/>
      <c r="BC77" s="453"/>
      <c r="BE77" s="460">
        <v>183.73347938240363</v>
      </c>
      <c r="BF77" s="453">
        <v>251.73347938240363</v>
      </c>
      <c r="BG77" s="488">
        <v>0</v>
      </c>
      <c r="BH77" s="453">
        <v>251.73347938240363</v>
      </c>
      <c r="BI77" s="406">
        <v>-30.25318179217777</v>
      </c>
      <c r="BK77" s="453"/>
      <c r="BL77" s="453">
        <v>251.73347938240363</v>
      </c>
      <c r="BM77" s="406">
        <v>0</v>
      </c>
      <c r="BO77" s="453">
        <v>251.73347938240363</v>
      </c>
      <c r="BP77" s="406">
        <v>-30.25318179217777</v>
      </c>
      <c r="BR77" s="453">
        <v>282.67082421238706</v>
      </c>
      <c r="BS77" s="453">
        <v>-0.68416303780566068</v>
      </c>
      <c r="CB77" s="488"/>
    </row>
    <row r="78" spans="1:80" ht="11.25">
      <c r="A78" s="403">
        <v>69</v>
      </c>
      <c r="B78" s="404" t="s">
        <v>156</v>
      </c>
      <c r="C78" s="403">
        <v>0</v>
      </c>
      <c r="D78" s="451">
        <v>0</v>
      </c>
      <c r="E78" s="406">
        <v>0</v>
      </c>
      <c r="F78" s="406">
        <v>0</v>
      </c>
      <c r="G78" s="406">
        <v>0</v>
      </c>
      <c r="H78" s="406">
        <v>0</v>
      </c>
      <c r="I78" s="406">
        <v>0</v>
      </c>
      <c r="J78" s="406">
        <v>0</v>
      </c>
      <c r="K78" s="452">
        <v>0</v>
      </c>
      <c r="L78" s="406">
        <v>0</v>
      </c>
      <c r="M78" s="406">
        <v>0</v>
      </c>
      <c r="N78" s="406">
        <v>0</v>
      </c>
      <c r="O78" s="406">
        <v>0</v>
      </c>
      <c r="P78" s="406">
        <v>0</v>
      </c>
      <c r="Q78" s="406">
        <v>0</v>
      </c>
      <c r="R78" s="406">
        <v>0</v>
      </c>
      <c r="S78" s="406">
        <v>0</v>
      </c>
      <c r="T78" s="406">
        <v>0</v>
      </c>
      <c r="U78" s="658">
        <f t="shared" si="15"/>
        <v>0</v>
      </c>
      <c r="V78" s="453">
        <f t="shared" si="13"/>
        <v>0</v>
      </c>
      <c r="W78" s="406"/>
      <c r="X78" s="406">
        <v>84301.650000000009</v>
      </c>
      <c r="Y78" s="488">
        <v>129360.12</v>
      </c>
      <c r="Z78" s="406">
        <f t="shared" si="16"/>
        <v>45058.469999999987</v>
      </c>
      <c r="AA78" s="406">
        <f t="shared" si="17"/>
        <v>0</v>
      </c>
      <c r="AB78" s="406"/>
      <c r="AC78" s="453">
        <v>0</v>
      </c>
      <c r="AD78" s="453">
        <f t="shared" si="18"/>
        <v>0</v>
      </c>
      <c r="AE78" s="454">
        <f t="shared" si="19"/>
        <v>0</v>
      </c>
      <c r="AF78" s="514">
        <v>0</v>
      </c>
      <c r="AG78" s="488" t="s">
        <v>761</v>
      </c>
      <c r="AH78" s="453">
        <f t="shared" si="14"/>
        <v>0</v>
      </c>
      <c r="AI78" s="406"/>
      <c r="AJ78" s="406"/>
      <c r="AK78" s="458">
        <v>0</v>
      </c>
      <c r="AL78" s="455">
        <f t="shared" si="20"/>
        <v>0</v>
      </c>
      <c r="AM78" s="458"/>
      <c r="AN78" s="458"/>
      <c r="AO78" s="453"/>
      <c r="AP78" s="507"/>
      <c r="AQ78" s="455"/>
      <c r="AR78" s="455"/>
      <c r="AS78" s="455"/>
      <c r="AT78" s="495">
        <f t="shared" si="21"/>
        <v>0</v>
      </c>
      <c r="AU78" s="455"/>
      <c r="AV78" s="498" t="s">
        <v>649</v>
      </c>
      <c r="AW78" s="499" t="s">
        <v>649</v>
      </c>
      <c r="AX78" s="500" t="s">
        <v>649</v>
      </c>
      <c r="AY78" s="458"/>
      <c r="AZ78" s="459"/>
      <c r="BA78" s="459"/>
      <c r="BB78" s="459"/>
      <c r="BC78" s="453"/>
      <c r="BE78" s="460">
        <v>-69</v>
      </c>
      <c r="BF78" s="453">
        <v>0</v>
      </c>
      <c r="BG78" s="488">
        <v>0</v>
      </c>
      <c r="BH78" s="453">
        <v>0</v>
      </c>
      <c r="BI78" s="406">
        <v>0</v>
      </c>
      <c r="BK78" s="453"/>
      <c r="BL78" s="453">
        <v>0</v>
      </c>
      <c r="BM78" s="406">
        <v>0</v>
      </c>
      <c r="BO78" s="453">
        <v>0</v>
      </c>
      <c r="BP78" s="406">
        <v>0</v>
      </c>
      <c r="BR78" s="453">
        <v>0</v>
      </c>
      <c r="BS78" s="453">
        <v>0</v>
      </c>
      <c r="CB78" s="488"/>
    </row>
    <row r="79" spans="1:80" ht="11.25">
      <c r="A79" s="403">
        <v>70</v>
      </c>
      <c r="B79" s="404" t="s">
        <v>157</v>
      </c>
      <c r="C79" s="403">
        <v>0</v>
      </c>
      <c r="D79" s="451">
        <v>0</v>
      </c>
      <c r="E79" s="406">
        <v>0</v>
      </c>
      <c r="F79" s="406">
        <v>0</v>
      </c>
      <c r="G79" s="406">
        <v>0</v>
      </c>
      <c r="H79" s="406">
        <v>0</v>
      </c>
      <c r="I79" s="406">
        <v>0</v>
      </c>
      <c r="J79" s="406">
        <v>0</v>
      </c>
      <c r="K79" s="452">
        <v>0</v>
      </c>
      <c r="L79" s="406">
        <v>0</v>
      </c>
      <c r="M79" s="406">
        <v>0</v>
      </c>
      <c r="N79" s="406">
        <v>0</v>
      </c>
      <c r="O79" s="406">
        <v>0</v>
      </c>
      <c r="P79" s="406">
        <v>0</v>
      </c>
      <c r="Q79" s="406">
        <v>0</v>
      </c>
      <c r="R79" s="406">
        <v>0</v>
      </c>
      <c r="S79" s="406">
        <v>0</v>
      </c>
      <c r="T79" s="406">
        <v>0</v>
      </c>
      <c r="U79" s="658">
        <f t="shared" si="15"/>
        <v>0</v>
      </c>
      <c r="V79" s="453">
        <f t="shared" si="13"/>
        <v>0</v>
      </c>
      <c r="W79" s="406"/>
      <c r="X79" s="406">
        <v>267378.24</v>
      </c>
      <c r="Y79" s="488">
        <v>415894</v>
      </c>
      <c r="Z79" s="406">
        <f t="shared" si="16"/>
        <v>148515.76</v>
      </c>
      <c r="AA79" s="406">
        <f t="shared" si="17"/>
        <v>0</v>
      </c>
      <c r="AB79" s="406"/>
      <c r="AC79" s="453">
        <v>0</v>
      </c>
      <c r="AD79" s="453">
        <f t="shared" si="18"/>
        <v>0</v>
      </c>
      <c r="AE79" s="454">
        <f t="shared" si="19"/>
        <v>0</v>
      </c>
      <c r="AF79" s="514">
        <v>0</v>
      </c>
      <c r="AG79" s="488" t="s">
        <v>761</v>
      </c>
      <c r="AH79" s="453">
        <f t="shared" si="14"/>
        <v>0</v>
      </c>
      <c r="AI79" s="406"/>
      <c r="AJ79" s="406"/>
      <c r="AK79" s="458">
        <v>0</v>
      </c>
      <c r="AL79" s="455">
        <f t="shared" si="20"/>
        <v>0</v>
      </c>
      <c r="AM79" s="458"/>
      <c r="AN79" s="458"/>
      <c r="AO79" s="453"/>
      <c r="AP79" s="507"/>
      <c r="AQ79" s="455"/>
      <c r="AR79" s="455"/>
      <c r="AS79" s="455"/>
      <c r="AT79" s="495">
        <f t="shared" si="21"/>
        <v>0</v>
      </c>
      <c r="AU79" s="455"/>
      <c r="AV79" s="498" t="s">
        <v>649</v>
      </c>
      <c r="AW79" s="499" t="s">
        <v>649</v>
      </c>
      <c r="AX79" s="500" t="s">
        <v>649</v>
      </c>
      <c r="AY79" s="458"/>
      <c r="AZ79" s="459"/>
      <c r="BA79" s="459"/>
      <c r="BB79" s="459"/>
      <c r="BC79" s="453"/>
      <c r="BE79" s="460">
        <v>-70</v>
      </c>
      <c r="BF79" s="453">
        <v>0</v>
      </c>
      <c r="BG79" s="488">
        <v>0</v>
      </c>
      <c r="BH79" s="453">
        <v>0</v>
      </c>
      <c r="BI79" s="406">
        <v>0</v>
      </c>
      <c r="BK79" s="453"/>
      <c r="BL79" s="453">
        <v>0</v>
      </c>
      <c r="BM79" s="406">
        <v>0</v>
      </c>
      <c r="BO79" s="453">
        <v>0</v>
      </c>
      <c r="BP79" s="406">
        <v>0</v>
      </c>
      <c r="BR79" s="453">
        <v>0</v>
      </c>
      <c r="BS79" s="453">
        <v>0</v>
      </c>
      <c r="CB79" s="488"/>
    </row>
    <row r="80" spans="1:80" ht="11.25">
      <c r="A80" s="403">
        <v>71</v>
      </c>
      <c r="B80" s="404" t="s">
        <v>158</v>
      </c>
      <c r="C80" s="403">
        <v>1</v>
      </c>
      <c r="D80" s="451">
        <v>0</v>
      </c>
      <c r="E80" s="406">
        <v>159785</v>
      </c>
      <c r="F80" s="406">
        <v>0</v>
      </c>
      <c r="G80" s="406">
        <v>0</v>
      </c>
      <c r="H80" s="406">
        <v>0</v>
      </c>
      <c r="I80" s="406">
        <v>0</v>
      </c>
      <c r="J80" s="406">
        <v>1452016</v>
      </c>
      <c r="K80" s="452">
        <v>1131462</v>
      </c>
      <c r="L80" s="406">
        <v>1920536</v>
      </c>
      <c r="M80" s="406">
        <v>2416</v>
      </c>
      <c r="N80" s="406">
        <v>0</v>
      </c>
      <c r="O80" s="406">
        <v>29436.75</v>
      </c>
      <c r="P80" s="406">
        <v>0</v>
      </c>
      <c r="Q80" s="406">
        <v>0</v>
      </c>
      <c r="R80" s="406">
        <v>0</v>
      </c>
      <c r="S80" s="406">
        <v>0</v>
      </c>
      <c r="T80" s="406" t="s">
        <v>760</v>
      </c>
      <c r="U80" s="658">
        <f t="shared" si="15"/>
        <v>4695651.75</v>
      </c>
      <c r="V80" s="453">
        <f t="shared" si="13"/>
        <v>7.2807888960106846</v>
      </c>
      <c r="W80" s="406"/>
      <c r="X80" s="406">
        <v>44328380.18</v>
      </c>
      <c r="Y80" s="488">
        <v>64493722</v>
      </c>
      <c r="Z80" s="406">
        <f t="shared" si="16"/>
        <v>20165341.82</v>
      </c>
      <c r="AA80" s="406">
        <f t="shared" si="17"/>
        <v>1468195.9680731588</v>
      </c>
      <c r="AB80" s="406"/>
      <c r="AC80" s="453">
        <v>141.52560522249428</v>
      </c>
      <c r="AD80" s="453">
        <f t="shared" si="18"/>
        <v>142.17872562905555</v>
      </c>
      <c r="AE80" s="454">
        <f t="shared" si="19"/>
        <v>0.65312040656127124</v>
      </c>
      <c r="AF80" s="514">
        <v>20</v>
      </c>
      <c r="AG80" s="488">
        <v>1</v>
      </c>
      <c r="AH80" s="453">
        <f t="shared" si="14"/>
        <v>142.17872562905555</v>
      </c>
      <c r="AI80" s="406"/>
      <c r="AJ80" s="406"/>
      <c r="AK80" s="458">
        <v>142.17872562905555</v>
      </c>
      <c r="AL80" s="455">
        <f t="shared" si="20"/>
        <v>142.17872562905555</v>
      </c>
      <c r="AM80" s="458"/>
      <c r="AN80" s="458"/>
      <c r="AO80" s="453"/>
      <c r="AP80" s="507"/>
      <c r="AQ80" s="455"/>
      <c r="AR80" s="455"/>
      <c r="AS80" s="455"/>
      <c r="AT80" s="495">
        <f t="shared" si="21"/>
        <v>0</v>
      </c>
      <c r="AU80" s="455"/>
      <c r="AV80" s="498">
        <v>4.7167308357295568</v>
      </c>
      <c r="AW80" s="499">
        <v>4.6073418346928703</v>
      </c>
      <c r="AX80" s="500">
        <v>-0.10938900103668647</v>
      </c>
      <c r="AY80" s="458"/>
      <c r="AZ80" s="459"/>
      <c r="BA80" s="459"/>
      <c r="BB80" s="459"/>
      <c r="BC80" s="453"/>
      <c r="BE80" s="460">
        <v>70.525605222494278</v>
      </c>
      <c r="BF80" s="453">
        <v>141.52560522249428</v>
      </c>
      <c r="BG80" s="488">
        <v>0</v>
      </c>
      <c r="BH80" s="453">
        <v>141.52560522249428</v>
      </c>
      <c r="BI80" s="406">
        <v>-0.65312040656127124</v>
      </c>
      <c r="BK80" s="453"/>
      <c r="BL80" s="453">
        <v>141.52560522249428</v>
      </c>
      <c r="BM80" s="406">
        <v>0</v>
      </c>
      <c r="BO80" s="453">
        <v>141.52560522249428</v>
      </c>
      <c r="BP80" s="406">
        <v>-0.65312040656127124</v>
      </c>
      <c r="BR80" s="453">
        <v>142.28459100790894</v>
      </c>
      <c r="BS80" s="453">
        <v>-0.10586537885339453</v>
      </c>
      <c r="CB80" s="488"/>
    </row>
    <row r="81" spans="1:80" ht="11.25">
      <c r="A81" s="403">
        <v>72</v>
      </c>
      <c r="B81" s="404" t="s">
        <v>159</v>
      </c>
      <c r="C81" s="403">
        <v>1</v>
      </c>
      <c r="D81" s="451">
        <v>0</v>
      </c>
      <c r="E81" s="406">
        <v>257775</v>
      </c>
      <c r="F81" s="406">
        <v>0</v>
      </c>
      <c r="G81" s="406">
        <v>0</v>
      </c>
      <c r="H81" s="406">
        <v>0</v>
      </c>
      <c r="I81" s="406">
        <v>460879.56</v>
      </c>
      <c r="J81" s="406">
        <v>1117200</v>
      </c>
      <c r="K81" s="452">
        <v>477750</v>
      </c>
      <c r="L81" s="406">
        <v>1090919.1100000001</v>
      </c>
      <c r="M81" s="406">
        <v>0</v>
      </c>
      <c r="N81" s="406">
        <v>35218</v>
      </c>
      <c r="O81" s="406">
        <v>4811.59</v>
      </c>
      <c r="P81" s="406">
        <v>0</v>
      </c>
      <c r="Q81" s="406">
        <v>0</v>
      </c>
      <c r="R81" s="406">
        <v>0</v>
      </c>
      <c r="S81" s="406">
        <v>0</v>
      </c>
      <c r="T81" s="406" t="s">
        <v>760</v>
      </c>
      <c r="U81" s="658">
        <f t="shared" si="15"/>
        <v>3444553.26</v>
      </c>
      <c r="V81" s="453">
        <f t="shared" si="13"/>
        <v>5.9606231138813044</v>
      </c>
      <c r="W81" s="406"/>
      <c r="X81" s="406">
        <v>44678547.479999989</v>
      </c>
      <c r="Y81" s="488">
        <v>57788476.040000007</v>
      </c>
      <c r="Z81" s="406">
        <f t="shared" si="16"/>
        <v>13109928.560000017</v>
      </c>
      <c r="AA81" s="406">
        <f t="shared" si="17"/>
        <v>781433.43196068751</v>
      </c>
      <c r="AB81" s="406"/>
      <c r="AC81" s="453">
        <v>125.23455873979307</v>
      </c>
      <c r="AD81" s="453">
        <f t="shared" si="18"/>
        <v>127.59376887433076</v>
      </c>
      <c r="AE81" s="454">
        <f t="shared" si="19"/>
        <v>2.3592101345376904</v>
      </c>
      <c r="AF81" s="514">
        <v>8</v>
      </c>
      <c r="AG81" s="488">
        <v>1</v>
      </c>
      <c r="AH81" s="453">
        <f t="shared" si="14"/>
        <v>127.59376887433076</v>
      </c>
      <c r="AI81" s="406"/>
      <c r="AJ81" s="406"/>
      <c r="AK81" s="458">
        <v>127.59376887433076</v>
      </c>
      <c r="AL81" s="455">
        <f t="shared" si="20"/>
        <v>127.59376887433076</v>
      </c>
      <c r="AM81" s="458"/>
      <c r="AN81" s="458"/>
      <c r="AO81" s="453"/>
      <c r="AP81" s="507"/>
      <c r="AQ81" s="455"/>
      <c r="AR81" s="455"/>
      <c r="AS81" s="455"/>
      <c r="AT81" s="495">
        <f t="shared" si="21"/>
        <v>0</v>
      </c>
      <c r="AU81" s="455"/>
      <c r="AV81" s="498">
        <v>1.7346011015861755</v>
      </c>
      <c r="AW81" s="499">
        <v>3.7448638452783207</v>
      </c>
      <c r="AX81" s="500">
        <v>2.0102627436921452</v>
      </c>
      <c r="AY81" s="458"/>
      <c r="AZ81" s="459"/>
      <c r="BA81" s="459"/>
      <c r="BB81" s="459"/>
      <c r="BC81" s="453"/>
      <c r="BE81" s="460">
        <v>53.234558739793073</v>
      </c>
      <c r="BF81" s="453">
        <v>125.23455873979307</v>
      </c>
      <c r="BG81" s="488">
        <v>0</v>
      </c>
      <c r="BH81" s="453">
        <v>125.23455873979307</v>
      </c>
      <c r="BI81" s="406">
        <v>-2.3592101345376904</v>
      </c>
      <c r="BK81" s="453"/>
      <c r="BL81" s="453">
        <v>125.23455873979307</v>
      </c>
      <c r="BM81" s="406">
        <v>0</v>
      </c>
      <c r="BO81" s="453">
        <v>125.23455873979307</v>
      </c>
      <c r="BP81" s="406">
        <v>-2.3592101345376904</v>
      </c>
      <c r="BR81" s="453">
        <v>127.58613463162678</v>
      </c>
      <c r="BS81" s="453">
        <v>7.6342427039861604E-3</v>
      </c>
      <c r="CB81" s="488"/>
    </row>
    <row r="82" spans="1:80" ht="11.25">
      <c r="A82" s="403">
        <v>73</v>
      </c>
      <c r="B82" s="404" t="s">
        <v>160</v>
      </c>
      <c r="C82" s="403">
        <v>1</v>
      </c>
      <c r="D82" s="451">
        <v>0</v>
      </c>
      <c r="E82" s="406">
        <v>115177</v>
      </c>
      <c r="F82" s="406">
        <v>0</v>
      </c>
      <c r="G82" s="406">
        <v>0</v>
      </c>
      <c r="H82" s="406">
        <v>0</v>
      </c>
      <c r="I82" s="406">
        <v>0</v>
      </c>
      <c r="J82" s="406">
        <v>2481345</v>
      </c>
      <c r="K82" s="452">
        <v>1109107</v>
      </c>
      <c r="L82" s="406">
        <v>1771257</v>
      </c>
      <c r="M82" s="406">
        <v>13911</v>
      </c>
      <c r="N82" s="406">
        <v>0</v>
      </c>
      <c r="O82" s="406">
        <v>72399.11</v>
      </c>
      <c r="P82" s="406">
        <v>0</v>
      </c>
      <c r="Q82" s="406">
        <v>0</v>
      </c>
      <c r="R82" s="406">
        <v>0</v>
      </c>
      <c r="S82" s="406">
        <v>0</v>
      </c>
      <c r="T82" s="406" t="s">
        <v>762</v>
      </c>
      <c r="U82" s="658">
        <f t="shared" si="15"/>
        <v>5386070.4100000001</v>
      </c>
      <c r="V82" s="453">
        <f t="shared" si="13"/>
        <v>7.9486480864886397</v>
      </c>
      <c r="W82" s="406"/>
      <c r="X82" s="406">
        <v>39060888.148359999</v>
      </c>
      <c r="Y82" s="488">
        <v>67760836.199999988</v>
      </c>
      <c r="Z82" s="406">
        <f t="shared" si="16"/>
        <v>28699948.051639989</v>
      </c>
      <c r="AA82" s="406">
        <f t="shared" si="17"/>
        <v>2281257.8716299157</v>
      </c>
      <c r="AB82" s="406"/>
      <c r="AC82" s="453">
        <v>176.13143339165876</v>
      </c>
      <c r="AD82" s="453">
        <f t="shared" si="18"/>
        <v>167.63463769606909</v>
      </c>
      <c r="AE82" s="454">
        <f t="shared" si="19"/>
        <v>-8.4967956955896682</v>
      </c>
      <c r="AF82" s="514">
        <v>32</v>
      </c>
      <c r="AG82" s="488">
        <v>1</v>
      </c>
      <c r="AH82" s="453">
        <f t="shared" si="14"/>
        <v>167.63463769606909</v>
      </c>
      <c r="AI82" s="406"/>
      <c r="AJ82" s="406"/>
      <c r="AK82" s="458">
        <v>167.63463769606909</v>
      </c>
      <c r="AL82" s="455">
        <f t="shared" si="20"/>
        <v>167.63463769606909</v>
      </c>
      <c r="AM82" s="458"/>
      <c r="AN82" s="458"/>
      <c r="AO82" s="453"/>
      <c r="AP82" s="507"/>
      <c r="AQ82" s="455"/>
      <c r="AR82" s="455"/>
      <c r="AS82" s="455"/>
      <c r="AT82" s="495">
        <f t="shared" si="21"/>
        <v>0</v>
      </c>
      <c r="AU82" s="455"/>
      <c r="AV82" s="498">
        <v>12.736153933857139</v>
      </c>
      <c r="AW82" s="499">
        <v>8.1941790126071314</v>
      </c>
      <c r="AX82" s="500">
        <v>-4.5419749212500076</v>
      </c>
      <c r="AY82" s="458"/>
      <c r="AZ82" s="459"/>
      <c r="BA82" s="459"/>
      <c r="BB82" s="459"/>
      <c r="BC82" s="453"/>
      <c r="BE82" s="460">
        <v>103.13143339165876</v>
      </c>
      <c r="BF82" s="453">
        <v>176.13143339165876</v>
      </c>
      <c r="BG82" s="488">
        <v>0</v>
      </c>
      <c r="BH82" s="453">
        <v>176.13143339165876</v>
      </c>
      <c r="BI82" s="406">
        <v>7.1523605420298111</v>
      </c>
      <c r="BK82" s="453"/>
      <c r="BL82" s="453">
        <v>176.13143339165876</v>
      </c>
      <c r="BM82" s="406">
        <v>0</v>
      </c>
      <c r="BO82" s="453">
        <v>176.13143339165876</v>
      </c>
      <c r="BP82" s="406">
        <v>7.1523605420298111</v>
      </c>
      <c r="BR82" s="453">
        <v>169.70817818062207</v>
      </c>
      <c r="BS82" s="453">
        <v>-0.72910533099312147</v>
      </c>
      <c r="CB82" s="488"/>
    </row>
    <row r="83" spans="1:80" ht="11.25">
      <c r="A83" s="403">
        <v>74</v>
      </c>
      <c r="B83" s="404" t="s">
        <v>161</v>
      </c>
      <c r="C83" s="403">
        <v>1</v>
      </c>
      <c r="D83" s="451">
        <v>0</v>
      </c>
      <c r="E83" s="406">
        <v>0</v>
      </c>
      <c r="F83" s="406">
        <v>0</v>
      </c>
      <c r="G83" s="406">
        <v>0</v>
      </c>
      <c r="H83" s="406">
        <v>0</v>
      </c>
      <c r="I83" s="406">
        <v>0</v>
      </c>
      <c r="J83" s="406">
        <v>0</v>
      </c>
      <c r="K83" s="452">
        <v>0</v>
      </c>
      <c r="L83" s="406">
        <v>101292</v>
      </c>
      <c r="M83" s="406">
        <v>0</v>
      </c>
      <c r="N83" s="406">
        <v>86950</v>
      </c>
      <c r="O83" s="406">
        <v>11711.21</v>
      </c>
      <c r="P83" s="406">
        <v>0</v>
      </c>
      <c r="Q83" s="406">
        <v>0</v>
      </c>
      <c r="R83" s="406">
        <v>0</v>
      </c>
      <c r="S83" s="406">
        <v>0</v>
      </c>
      <c r="T83" s="406" t="s">
        <v>762</v>
      </c>
      <c r="U83" s="658">
        <f t="shared" si="15"/>
        <v>189824.01</v>
      </c>
      <c r="V83" s="453">
        <f t="shared" si="13"/>
        <v>2.8055638141879253</v>
      </c>
      <c r="W83" s="406"/>
      <c r="X83" s="406">
        <v>3547455.8600000003</v>
      </c>
      <c r="Y83" s="488">
        <v>6765984.4000000004</v>
      </c>
      <c r="Z83" s="406">
        <f t="shared" si="16"/>
        <v>3218528.54</v>
      </c>
      <c r="AA83" s="406">
        <f t="shared" si="17"/>
        <v>90297.872067550939</v>
      </c>
      <c r="AB83" s="406"/>
      <c r="AC83" s="453">
        <v>185.20556949549592</v>
      </c>
      <c r="AD83" s="453">
        <f t="shared" si="18"/>
        <v>188.18237044766073</v>
      </c>
      <c r="AE83" s="454">
        <f t="shared" si="19"/>
        <v>2.9768009521648082</v>
      </c>
      <c r="AF83" s="514">
        <v>6</v>
      </c>
      <c r="AG83" s="488">
        <v>1</v>
      </c>
      <c r="AH83" s="453">
        <f t="shared" si="14"/>
        <v>188.18237044766073</v>
      </c>
      <c r="AI83" s="406"/>
      <c r="AJ83" s="406"/>
      <c r="AK83" s="458">
        <v>188.18237044766073</v>
      </c>
      <c r="AL83" s="455">
        <f t="shared" si="20"/>
        <v>188.18237044766073</v>
      </c>
      <c r="AM83" s="458"/>
      <c r="AN83" s="458"/>
      <c r="AO83" s="453"/>
      <c r="AP83" s="507"/>
      <c r="AQ83" s="455"/>
      <c r="AR83" s="455"/>
      <c r="AS83" s="455"/>
      <c r="AT83" s="495">
        <f t="shared" si="21"/>
        <v>0</v>
      </c>
      <c r="AU83" s="455"/>
      <c r="AV83" s="498">
        <v>1.1915954244011424</v>
      </c>
      <c r="AW83" s="499">
        <v>3.6734566042074612</v>
      </c>
      <c r="AX83" s="500">
        <v>2.4818611798063186</v>
      </c>
      <c r="AY83" s="458"/>
      <c r="AZ83" s="459"/>
      <c r="BA83" s="459"/>
      <c r="BB83" s="459"/>
      <c r="BC83" s="453"/>
      <c r="BE83" s="460">
        <v>111.20556949549592</v>
      </c>
      <c r="BF83" s="453">
        <v>185.20556949549592</v>
      </c>
      <c r="BG83" s="488">
        <v>0</v>
      </c>
      <c r="BH83" s="453">
        <v>185.20556949549592</v>
      </c>
      <c r="BI83" s="406">
        <v>-3.9275864708205006</v>
      </c>
      <c r="BK83" s="453"/>
      <c r="BL83" s="453">
        <v>185.20556949549592</v>
      </c>
      <c r="BM83" s="406">
        <v>0</v>
      </c>
      <c r="BO83" s="453">
        <v>185.20556949549592</v>
      </c>
      <c r="BP83" s="406">
        <v>-3.9275864708205006</v>
      </c>
      <c r="BR83" s="453">
        <v>194.48983062485073</v>
      </c>
      <c r="BS83" s="453">
        <v>-5.3566746585343026</v>
      </c>
      <c r="CB83" s="488"/>
    </row>
    <row r="84" spans="1:80" ht="11.25">
      <c r="A84" s="403">
        <v>75</v>
      </c>
      <c r="B84" s="404" t="s">
        <v>162</v>
      </c>
      <c r="C84" s="403">
        <v>0</v>
      </c>
      <c r="D84" s="451">
        <v>0</v>
      </c>
      <c r="E84" s="406">
        <v>0</v>
      </c>
      <c r="F84" s="406">
        <v>0</v>
      </c>
      <c r="G84" s="406">
        <v>0</v>
      </c>
      <c r="H84" s="406">
        <v>0</v>
      </c>
      <c r="I84" s="406">
        <v>0</v>
      </c>
      <c r="J84" s="406">
        <v>0</v>
      </c>
      <c r="K84" s="452">
        <v>0</v>
      </c>
      <c r="L84" s="406">
        <v>0</v>
      </c>
      <c r="M84" s="406">
        <v>0</v>
      </c>
      <c r="N84" s="406">
        <v>0</v>
      </c>
      <c r="O84" s="406">
        <v>0</v>
      </c>
      <c r="P84" s="406">
        <v>0</v>
      </c>
      <c r="Q84" s="406">
        <v>0</v>
      </c>
      <c r="R84" s="406">
        <v>0</v>
      </c>
      <c r="S84" s="406">
        <v>0</v>
      </c>
      <c r="T84" s="406">
        <v>0</v>
      </c>
      <c r="U84" s="658">
        <f t="shared" si="15"/>
        <v>0</v>
      </c>
      <c r="V84" s="453">
        <f t="shared" si="13"/>
        <v>0</v>
      </c>
      <c r="W84" s="406"/>
      <c r="X84" s="406">
        <v>0</v>
      </c>
      <c r="Y84" s="488">
        <v>0</v>
      </c>
      <c r="Z84" s="406">
        <f t="shared" si="16"/>
        <v>0</v>
      </c>
      <c r="AA84" s="406">
        <f t="shared" si="17"/>
        <v>0</v>
      </c>
      <c r="AB84" s="406"/>
      <c r="AC84" s="453">
        <v>0</v>
      </c>
      <c r="AD84" s="453">
        <f t="shared" si="18"/>
        <v>0</v>
      </c>
      <c r="AE84" s="454">
        <f t="shared" si="19"/>
        <v>0</v>
      </c>
      <c r="AF84" s="514">
        <v>0</v>
      </c>
      <c r="AG84" s="488" t="s">
        <v>761</v>
      </c>
      <c r="AH84" s="453">
        <f t="shared" si="14"/>
        <v>0</v>
      </c>
      <c r="AI84" s="406"/>
      <c r="AJ84" s="406"/>
      <c r="AK84" s="458">
        <v>0</v>
      </c>
      <c r="AL84" s="455">
        <f t="shared" si="20"/>
        <v>0</v>
      </c>
      <c r="AM84" s="458"/>
      <c r="AN84" s="458"/>
      <c r="AO84" s="453"/>
      <c r="AP84" s="507"/>
      <c r="AQ84" s="455"/>
      <c r="AR84" s="455"/>
      <c r="AS84" s="455"/>
      <c r="AT84" s="495">
        <f t="shared" si="21"/>
        <v>0</v>
      </c>
      <c r="AU84" s="455"/>
      <c r="AV84" s="498" t="s">
        <v>649</v>
      </c>
      <c r="AW84" s="499" t="s">
        <v>649</v>
      </c>
      <c r="AX84" s="500" t="s">
        <v>649</v>
      </c>
      <c r="AY84" s="458"/>
      <c r="AZ84" s="459"/>
      <c r="BA84" s="459"/>
      <c r="BB84" s="459"/>
      <c r="BC84" s="453"/>
      <c r="BE84" s="460">
        <v>-75</v>
      </c>
      <c r="BF84" s="453">
        <v>0</v>
      </c>
      <c r="BG84" s="488">
        <v>0</v>
      </c>
      <c r="BH84" s="453">
        <v>0</v>
      </c>
      <c r="BI84" s="406">
        <v>0</v>
      </c>
      <c r="BK84" s="453"/>
      <c r="BL84" s="453">
        <v>0</v>
      </c>
      <c r="BM84" s="406">
        <v>0</v>
      </c>
      <c r="BO84" s="453">
        <v>0</v>
      </c>
      <c r="BP84" s="406">
        <v>0</v>
      </c>
      <c r="BR84" s="453">
        <v>0</v>
      </c>
      <c r="BS84" s="453">
        <v>0</v>
      </c>
      <c r="CB84" s="488"/>
    </row>
    <row r="85" spans="1:80" ht="11.25">
      <c r="A85" s="403">
        <v>76</v>
      </c>
      <c r="B85" s="404" t="s">
        <v>163</v>
      </c>
      <c r="C85" s="403">
        <v>0</v>
      </c>
      <c r="D85" s="451">
        <v>0</v>
      </c>
      <c r="E85" s="406">
        <v>0</v>
      </c>
      <c r="F85" s="406">
        <v>0</v>
      </c>
      <c r="G85" s="406">
        <v>0</v>
      </c>
      <c r="H85" s="406">
        <v>0</v>
      </c>
      <c r="I85" s="406">
        <v>0</v>
      </c>
      <c r="J85" s="406">
        <v>0</v>
      </c>
      <c r="K85" s="452">
        <v>0</v>
      </c>
      <c r="L85" s="406">
        <v>0</v>
      </c>
      <c r="M85" s="406">
        <v>0</v>
      </c>
      <c r="N85" s="406">
        <v>0</v>
      </c>
      <c r="O85" s="406">
        <v>0</v>
      </c>
      <c r="P85" s="406">
        <v>0</v>
      </c>
      <c r="Q85" s="406">
        <v>0</v>
      </c>
      <c r="R85" s="406">
        <v>0</v>
      </c>
      <c r="S85" s="406">
        <v>0</v>
      </c>
      <c r="T85" s="406">
        <v>0</v>
      </c>
      <c r="U85" s="658">
        <f t="shared" si="15"/>
        <v>0</v>
      </c>
      <c r="V85" s="453">
        <f t="shared" si="13"/>
        <v>0</v>
      </c>
      <c r="W85" s="406"/>
      <c r="X85" s="406">
        <v>16860.330000000002</v>
      </c>
      <c r="Y85" s="488">
        <v>34003</v>
      </c>
      <c r="Z85" s="406">
        <f t="shared" si="16"/>
        <v>17142.669999999998</v>
      </c>
      <c r="AA85" s="406">
        <f t="shared" si="17"/>
        <v>0</v>
      </c>
      <c r="AB85" s="406"/>
      <c r="AC85" s="453">
        <v>0</v>
      </c>
      <c r="AD85" s="453">
        <f t="shared" si="18"/>
        <v>0</v>
      </c>
      <c r="AE85" s="454">
        <f t="shared" si="19"/>
        <v>0</v>
      </c>
      <c r="AF85" s="514">
        <v>0</v>
      </c>
      <c r="AG85" s="488" t="s">
        <v>761</v>
      </c>
      <c r="AH85" s="453">
        <f t="shared" si="14"/>
        <v>0</v>
      </c>
      <c r="AI85" s="406"/>
      <c r="AJ85" s="406"/>
      <c r="AK85" s="458">
        <v>0</v>
      </c>
      <c r="AL85" s="455">
        <f t="shared" si="20"/>
        <v>0</v>
      </c>
      <c r="AM85" s="458"/>
      <c r="AN85" s="458"/>
      <c r="AO85" s="453"/>
      <c r="AP85" s="507"/>
      <c r="AQ85" s="455"/>
      <c r="AR85" s="455"/>
      <c r="AS85" s="455"/>
      <c r="AT85" s="495">
        <f t="shared" si="21"/>
        <v>0</v>
      </c>
      <c r="AU85" s="455"/>
      <c r="AV85" s="498" t="s">
        <v>649</v>
      </c>
      <c r="AW85" s="499" t="s">
        <v>649</v>
      </c>
      <c r="AX85" s="500" t="s">
        <v>649</v>
      </c>
      <c r="AY85" s="458"/>
      <c r="AZ85" s="459"/>
      <c r="BA85" s="459"/>
      <c r="BB85" s="459"/>
      <c r="BC85" s="453"/>
      <c r="BE85" s="460">
        <v>-76</v>
      </c>
      <c r="BF85" s="453">
        <v>0</v>
      </c>
      <c r="BG85" s="488">
        <v>0</v>
      </c>
      <c r="BH85" s="453">
        <v>0</v>
      </c>
      <c r="BI85" s="406">
        <v>0</v>
      </c>
      <c r="BK85" s="453"/>
      <c r="BL85" s="453">
        <v>0</v>
      </c>
      <c r="BM85" s="406">
        <v>0</v>
      </c>
      <c r="BO85" s="453">
        <v>0</v>
      </c>
      <c r="BP85" s="406">
        <v>0</v>
      </c>
      <c r="BR85" s="453">
        <v>0</v>
      </c>
      <c r="BS85" s="453">
        <v>0</v>
      </c>
      <c r="CB85" s="488"/>
    </row>
    <row r="86" spans="1:80" ht="11.25">
      <c r="A86" s="403">
        <v>77</v>
      </c>
      <c r="B86" s="404" t="s">
        <v>165</v>
      </c>
      <c r="C86" s="403">
        <v>1</v>
      </c>
      <c r="D86" s="451">
        <v>0</v>
      </c>
      <c r="E86" s="406">
        <v>47716</v>
      </c>
      <c r="F86" s="406">
        <v>0</v>
      </c>
      <c r="G86" s="406">
        <v>0</v>
      </c>
      <c r="H86" s="406">
        <v>0</v>
      </c>
      <c r="I86" s="406">
        <v>0</v>
      </c>
      <c r="J86" s="406">
        <v>172729</v>
      </c>
      <c r="K86" s="452">
        <v>80924</v>
      </c>
      <c r="L86" s="406">
        <v>171039</v>
      </c>
      <c r="M86" s="406">
        <v>5133</v>
      </c>
      <c r="N86" s="406">
        <v>44503</v>
      </c>
      <c r="O86" s="406">
        <v>0</v>
      </c>
      <c r="P86" s="406">
        <v>0</v>
      </c>
      <c r="Q86" s="406">
        <v>0</v>
      </c>
      <c r="R86" s="406">
        <v>0</v>
      </c>
      <c r="S86" s="406">
        <v>0</v>
      </c>
      <c r="T86" s="406" t="s">
        <v>760</v>
      </c>
      <c r="U86" s="658">
        <f t="shared" si="15"/>
        <v>522044</v>
      </c>
      <c r="V86" s="453">
        <f t="shared" si="13"/>
        <v>2.7185025848458078</v>
      </c>
      <c r="W86" s="406"/>
      <c r="X86" s="406">
        <v>14237865.390000002</v>
      </c>
      <c r="Y86" s="488">
        <v>19203365.960000001</v>
      </c>
      <c r="Z86" s="406">
        <f t="shared" si="16"/>
        <v>4965500.5699999984</v>
      </c>
      <c r="AA86" s="406">
        <f t="shared" si="17"/>
        <v>134987.26134598328</v>
      </c>
      <c r="AB86" s="406"/>
      <c r="AC86" s="453">
        <v>126.03704225833074</v>
      </c>
      <c r="AD86" s="453">
        <f t="shared" si="18"/>
        <v>133.92722979419892</v>
      </c>
      <c r="AE86" s="454">
        <f t="shared" si="19"/>
        <v>7.8901875358681792</v>
      </c>
      <c r="AF86" s="514">
        <v>0</v>
      </c>
      <c r="AG86" s="488">
        <v>1</v>
      </c>
      <c r="AH86" s="453">
        <f t="shared" si="14"/>
        <v>133.92722979419892</v>
      </c>
      <c r="AI86" s="406"/>
      <c r="AJ86" s="406"/>
      <c r="AK86" s="458">
        <v>133.92722979419892</v>
      </c>
      <c r="AL86" s="455">
        <f t="shared" si="20"/>
        <v>133.92722979419892</v>
      </c>
      <c r="AM86" s="458"/>
      <c r="AN86" s="458"/>
      <c r="AO86" s="453"/>
      <c r="AP86" s="507"/>
      <c r="AQ86" s="455"/>
      <c r="AR86" s="455"/>
      <c r="AS86" s="455"/>
      <c r="AT86" s="495">
        <f t="shared" si="21"/>
        <v>0</v>
      </c>
      <c r="AU86" s="455"/>
      <c r="AV86" s="498">
        <v>-2.3080611183838222</v>
      </c>
      <c r="AW86" s="499">
        <v>3.5014471641716551</v>
      </c>
      <c r="AX86" s="500">
        <v>5.8095082825554769</v>
      </c>
      <c r="AY86" s="458"/>
      <c r="AZ86" s="459"/>
      <c r="BA86" s="459"/>
      <c r="BB86" s="459"/>
      <c r="BC86" s="453"/>
      <c r="BE86" s="460">
        <v>49.037042258330743</v>
      </c>
      <c r="BF86" s="453">
        <v>126.03704225833074</v>
      </c>
      <c r="BG86" s="488">
        <v>0</v>
      </c>
      <c r="BH86" s="453">
        <v>126.03704225833074</v>
      </c>
      <c r="BI86" s="406">
        <v>-7.8901875358681792</v>
      </c>
      <c r="BK86" s="453"/>
      <c r="BL86" s="453">
        <v>126.03704225833074</v>
      </c>
      <c r="BM86" s="406">
        <v>0</v>
      </c>
      <c r="BO86" s="453">
        <v>126.03704225833074</v>
      </c>
      <c r="BP86" s="406">
        <v>-7.8901875358681792</v>
      </c>
      <c r="BR86" s="453">
        <v>133.89376987463658</v>
      </c>
      <c r="BS86" s="453">
        <v>3.345991956234684E-2</v>
      </c>
      <c r="CB86" s="488"/>
    </row>
    <row r="87" spans="1:80" ht="11.25">
      <c r="A87" s="403">
        <v>78</v>
      </c>
      <c r="B87" s="404" t="s">
        <v>166</v>
      </c>
      <c r="C87" s="403">
        <v>1</v>
      </c>
      <c r="D87" s="451">
        <v>0</v>
      </c>
      <c r="E87" s="406">
        <v>75000</v>
      </c>
      <c r="F87" s="406">
        <v>0</v>
      </c>
      <c r="G87" s="406">
        <v>0</v>
      </c>
      <c r="H87" s="406">
        <v>0</v>
      </c>
      <c r="I87" s="406">
        <v>180000</v>
      </c>
      <c r="J87" s="406">
        <v>1635000</v>
      </c>
      <c r="K87" s="452">
        <v>365000</v>
      </c>
      <c r="L87" s="406">
        <v>170500</v>
      </c>
      <c r="M87" s="406">
        <v>0</v>
      </c>
      <c r="N87" s="406">
        <v>0</v>
      </c>
      <c r="O87" s="406">
        <v>0</v>
      </c>
      <c r="P87" s="406">
        <v>0</v>
      </c>
      <c r="Q87" s="406">
        <v>0</v>
      </c>
      <c r="R87" s="406">
        <v>0</v>
      </c>
      <c r="S87" s="406">
        <v>0</v>
      </c>
      <c r="T87" s="406" t="s">
        <v>762</v>
      </c>
      <c r="U87" s="658">
        <f t="shared" si="15"/>
        <v>2408450</v>
      </c>
      <c r="V87" s="453">
        <f t="shared" si="13"/>
        <v>17.859642909474459</v>
      </c>
      <c r="W87" s="406"/>
      <c r="X87" s="406">
        <v>5959421.4737200011</v>
      </c>
      <c r="Y87" s="488">
        <v>13485432</v>
      </c>
      <c r="Z87" s="406">
        <f t="shared" si="16"/>
        <v>7526010.5262799989</v>
      </c>
      <c r="AA87" s="406">
        <f t="shared" si="17"/>
        <v>1344118.6053230674</v>
      </c>
      <c r="AB87" s="406"/>
      <c r="AC87" s="453">
        <v>198.49663446991968</v>
      </c>
      <c r="AD87" s="453">
        <f t="shared" si="18"/>
        <v>203.73308798879197</v>
      </c>
      <c r="AE87" s="454">
        <f t="shared" si="19"/>
        <v>5.2364535188722812</v>
      </c>
      <c r="AF87" s="514">
        <v>0</v>
      </c>
      <c r="AG87" s="488">
        <v>1</v>
      </c>
      <c r="AH87" s="453">
        <f t="shared" si="14"/>
        <v>203.73308798879197</v>
      </c>
      <c r="AI87" s="406"/>
      <c r="AJ87" s="406"/>
      <c r="AK87" s="458">
        <v>203.73308798879197</v>
      </c>
      <c r="AL87" s="455">
        <f t="shared" si="20"/>
        <v>203.73308798879197</v>
      </c>
      <c r="AM87" s="458"/>
      <c r="AN87" s="458"/>
      <c r="AO87" s="453"/>
      <c r="AP87" s="507"/>
      <c r="AQ87" s="455"/>
      <c r="AR87" s="455"/>
      <c r="AS87" s="455"/>
      <c r="AT87" s="495">
        <f t="shared" si="21"/>
        <v>0</v>
      </c>
      <c r="AU87" s="455"/>
      <c r="AV87" s="498">
        <v>0.98304591489267679</v>
      </c>
      <c r="AW87" s="499">
        <v>4.1350909095317734</v>
      </c>
      <c r="AX87" s="500">
        <v>3.1520449946390965</v>
      </c>
      <c r="AY87" s="458"/>
      <c r="AZ87" s="459"/>
      <c r="BA87" s="459"/>
      <c r="BB87" s="459"/>
      <c r="BC87" s="453"/>
      <c r="BE87" s="460">
        <v>120.49663446991968</v>
      </c>
      <c r="BF87" s="453">
        <v>198.49663446991968</v>
      </c>
      <c r="BG87" s="488">
        <v>0</v>
      </c>
      <c r="BH87" s="453">
        <v>198.49663446991968</v>
      </c>
      <c r="BI87" s="406">
        <v>-6.3541355780705544</v>
      </c>
      <c r="BK87" s="453"/>
      <c r="BL87" s="453">
        <v>198.49663446991968</v>
      </c>
      <c r="BM87" s="406">
        <v>0</v>
      </c>
      <c r="BO87" s="453">
        <v>198.49663446991968</v>
      </c>
      <c r="BP87" s="406">
        <v>-6.3541355780705544</v>
      </c>
      <c r="BR87" s="453">
        <v>198.49663446991968</v>
      </c>
      <c r="BS87" s="453">
        <v>6.3541355780705544</v>
      </c>
      <c r="CB87" s="488"/>
    </row>
    <row r="88" spans="1:80" ht="11.25">
      <c r="A88" s="403">
        <v>79</v>
      </c>
      <c r="B88" s="404" t="s">
        <v>167</v>
      </c>
      <c r="C88" s="403">
        <v>1</v>
      </c>
      <c r="D88" s="451">
        <v>0</v>
      </c>
      <c r="E88" s="406">
        <v>0</v>
      </c>
      <c r="F88" s="406">
        <v>0</v>
      </c>
      <c r="G88" s="406">
        <v>0</v>
      </c>
      <c r="H88" s="406">
        <v>0</v>
      </c>
      <c r="I88" s="406">
        <v>0</v>
      </c>
      <c r="J88" s="406">
        <v>275553</v>
      </c>
      <c r="K88" s="452">
        <v>365268</v>
      </c>
      <c r="L88" s="406">
        <v>2604753</v>
      </c>
      <c r="M88" s="406">
        <v>7176</v>
      </c>
      <c r="N88" s="406">
        <v>172498</v>
      </c>
      <c r="O88" s="406">
        <v>231999.04</v>
      </c>
      <c r="P88" s="406">
        <v>0</v>
      </c>
      <c r="Q88" s="406">
        <v>0</v>
      </c>
      <c r="R88" s="406">
        <v>0</v>
      </c>
      <c r="S88" s="406">
        <v>0</v>
      </c>
      <c r="T88" s="406" t="s">
        <v>760</v>
      </c>
      <c r="U88" s="658">
        <f t="shared" si="15"/>
        <v>3657247.04</v>
      </c>
      <c r="V88" s="453">
        <f t="shared" si="13"/>
        <v>6.5808351250187664</v>
      </c>
      <c r="W88" s="406"/>
      <c r="X88" s="406">
        <v>54583406.889999993</v>
      </c>
      <c r="Y88" s="488">
        <v>55574208.600000001</v>
      </c>
      <c r="Z88" s="406">
        <f t="shared" si="16"/>
        <v>990801.71000000834</v>
      </c>
      <c r="AA88" s="406">
        <f t="shared" si="17"/>
        <v>65203.026950967127</v>
      </c>
      <c r="AB88" s="406"/>
      <c r="AC88" s="453">
        <v>101.02650068271204</v>
      </c>
      <c r="AD88" s="453">
        <f t="shared" si="18"/>
        <v>101.69575102725699</v>
      </c>
      <c r="AE88" s="454">
        <f t="shared" si="19"/>
        <v>0.66925034454494892</v>
      </c>
      <c r="AF88" s="514">
        <v>255</v>
      </c>
      <c r="AG88" s="488">
        <v>1</v>
      </c>
      <c r="AH88" s="453">
        <f t="shared" si="14"/>
        <v>101.69575102725699</v>
      </c>
      <c r="AI88" s="406"/>
      <c r="AJ88" s="406"/>
      <c r="AK88" s="458">
        <v>101.69575102725699</v>
      </c>
      <c r="AL88" s="455">
        <f t="shared" si="20"/>
        <v>101.69575102725699</v>
      </c>
      <c r="AM88" s="458"/>
      <c r="AN88" s="458"/>
      <c r="AO88" s="453"/>
      <c r="AP88" s="507"/>
      <c r="AQ88" s="455"/>
      <c r="AR88" s="455"/>
      <c r="AS88" s="455"/>
      <c r="AT88" s="495">
        <f t="shared" si="21"/>
        <v>0</v>
      </c>
      <c r="AU88" s="455"/>
      <c r="AV88" s="498">
        <v>8.093146838167084E-2</v>
      </c>
      <c r="AW88" s="499">
        <v>0.78686875242411058</v>
      </c>
      <c r="AX88" s="500">
        <v>0.70593728404243972</v>
      </c>
      <c r="AY88" s="458"/>
      <c r="AZ88" s="459"/>
      <c r="BA88" s="459"/>
      <c r="BB88" s="459"/>
      <c r="BC88" s="453"/>
      <c r="BE88" s="460">
        <v>22.02650068271204</v>
      </c>
      <c r="BF88" s="453">
        <v>101.02650068271204</v>
      </c>
      <c r="BG88" s="488">
        <v>0</v>
      </c>
      <c r="BH88" s="453">
        <v>101.02650068271204</v>
      </c>
      <c r="BI88" s="406">
        <v>-0.66925034454494892</v>
      </c>
      <c r="BK88" s="453"/>
      <c r="BL88" s="453">
        <v>101.02650068271204</v>
      </c>
      <c r="BM88" s="406">
        <v>0</v>
      </c>
      <c r="BO88" s="453">
        <v>101.02650068271204</v>
      </c>
      <c r="BP88" s="406">
        <v>-0.66925034454494892</v>
      </c>
      <c r="BR88" s="453">
        <v>101.00009787473614</v>
      </c>
      <c r="BS88" s="453">
        <v>0.69565315252084758</v>
      </c>
      <c r="CB88" s="488"/>
    </row>
    <row r="89" spans="1:80" ht="11.25">
      <c r="A89" s="403">
        <v>80</v>
      </c>
      <c r="B89" s="404" t="s">
        <v>168</v>
      </c>
      <c r="C89" s="403">
        <v>0</v>
      </c>
      <c r="D89" s="451">
        <v>0</v>
      </c>
      <c r="E89" s="406">
        <v>0</v>
      </c>
      <c r="F89" s="406">
        <v>0</v>
      </c>
      <c r="G89" s="406">
        <v>0</v>
      </c>
      <c r="H89" s="406">
        <v>0</v>
      </c>
      <c r="I89" s="406">
        <v>0</v>
      </c>
      <c r="J89" s="406">
        <v>0</v>
      </c>
      <c r="K89" s="452">
        <v>0</v>
      </c>
      <c r="L89" s="406">
        <v>0</v>
      </c>
      <c r="M89" s="406">
        <v>0</v>
      </c>
      <c r="N89" s="406">
        <v>0</v>
      </c>
      <c r="O89" s="406">
        <v>0</v>
      </c>
      <c r="P89" s="406">
        <v>0</v>
      </c>
      <c r="Q89" s="406">
        <v>0</v>
      </c>
      <c r="R89" s="406">
        <v>0</v>
      </c>
      <c r="S89" s="406">
        <v>0</v>
      </c>
      <c r="T89" s="406">
        <v>0</v>
      </c>
      <c r="U89" s="658">
        <f t="shared" si="15"/>
        <v>0</v>
      </c>
      <c r="V89" s="453">
        <f t="shared" si="13"/>
        <v>0</v>
      </c>
      <c r="W89" s="406"/>
      <c r="X89" s="406">
        <v>0</v>
      </c>
      <c r="Y89" s="488">
        <v>0</v>
      </c>
      <c r="Z89" s="406">
        <f t="shared" si="16"/>
        <v>0</v>
      </c>
      <c r="AA89" s="406">
        <f t="shared" si="17"/>
        <v>0</v>
      </c>
      <c r="AB89" s="406"/>
      <c r="AC89" s="453">
        <v>0</v>
      </c>
      <c r="AD89" s="453">
        <f t="shared" si="18"/>
        <v>0</v>
      </c>
      <c r="AE89" s="454">
        <f t="shared" si="19"/>
        <v>0</v>
      </c>
      <c r="AF89" s="514">
        <v>0</v>
      </c>
      <c r="AG89" s="488" t="s">
        <v>761</v>
      </c>
      <c r="AH89" s="453">
        <f t="shared" si="14"/>
        <v>0</v>
      </c>
      <c r="AI89" s="406"/>
      <c r="AJ89" s="406"/>
      <c r="AK89" s="458">
        <v>0</v>
      </c>
      <c r="AL89" s="455">
        <f t="shared" si="20"/>
        <v>0</v>
      </c>
      <c r="AM89" s="458"/>
      <c r="AN89" s="458"/>
      <c r="AO89" s="453"/>
      <c r="AP89" s="507"/>
      <c r="AQ89" s="455"/>
      <c r="AR89" s="455"/>
      <c r="AS89" s="455"/>
      <c r="AT89" s="495">
        <f t="shared" si="21"/>
        <v>0</v>
      </c>
      <c r="AU89" s="455"/>
      <c r="AV89" s="498" t="s">
        <v>649</v>
      </c>
      <c r="AW89" s="499" t="s">
        <v>649</v>
      </c>
      <c r="AX89" s="500" t="s">
        <v>649</v>
      </c>
      <c r="AY89" s="458"/>
      <c r="AZ89" s="459"/>
      <c r="BA89" s="459"/>
      <c r="BB89" s="459"/>
      <c r="BC89" s="453"/>
      <c r="BE89" s="460">
        <v>-80</v>
      </c>
      <c r="BF89" s="453">
        <v>0</v>
      </c>
      <c r="BG89" s="488">
        <v>0</v>
      </c>
      <c r="BH89" s="453">
        <v>0</v>
      </c>
      <c r="BI89" s="406">
        <v>0</v>
      </c>
      <c r="BK89" s="453"/>
      <c r="BL89" s="453">
        <v>0</v>
      </c>
      <c r="BM89" s="406">
        <v>0</v>
      </c>
      <c r="BO89" s="453">
        <v>0</v>
      </c>
      <c r="BP89" s="406">
        <v>0</v>
      </c>
      <c r="BR89" s="453">
        <v>0</v>
      </c>
      <c r="BS89" s="453">
        <v>0</v>
      </c>
      <c r="CB89" s="488"/>
    </row>
    <row r="90" spans="1:80" ht="11.25">
      <c r="A90" s="403">
        <v>81</v>
      </c>
      <c r="B90" s="404" t="s">
        <v>169</v>
      </c>
      <c r="C90" s="403">
        <v>0</v>
      </c>
      <c r="D90" s="451">
        <v>0</v>
      </c>
      <c r="E90" s="406">
        <v>0</v>
      </c>
      <c r="F90" s="406">
        <v>0</v>
      </c>
      <c r="G90" s="406">
        <v>0</v>
      </c>
      <c r="H90" s="406">
        <v>0</v>
      </c>
      <c r="I90" s="406">
        <v>0</v>
      </c>
      <c r="J90" s="406">
        <v>0</v>
      </c>
      <c r="K90" s="452">
        <v>0</v>
      </c>
      <c r="L90" s="406">
        <v>0</v>
      </c>
      <c r="M90" s="406">
        <v>0</v>
      </c>
      <c r="N90" s="406">
        <v>0</v>
      </c>
      <c r="O90" s="406">
        <v>0</v>
      </c>
      <c r="P90" s="406">
        <v>0</v>
      </c>
      <c r="Q90" s="406">
        <v>0</v>
      </c>
      <c r="R90" s="406">
        <v>0</v>
      </c>
      <c r="S90" s="406">
        <v>0</v>
      </c>
      <c r="T90" s="406">
        <v>0</v>
      </c>
      <c r="U90" s="658">
        <f t="shared" si="15"/>
        <v>0</v>
      </c>
      <c r="V90" s="453">
        <f t="shared" si="13"/>
        <v>0</v>
      </c>
      <c r="W90" s="406"/>
      <c r="X90" s="406">
        <v>0</v>
      </c>
      <c r="Y90" s="488">
        <v>0</v>
      </c>
      <c r="Z90" s="406">
        <f t="shared" si="16"/>
        <v>0</v>
      </c>
      <c r="AA90" s="406">
        <f t="shared" si="17"/>
        <v>0</v>
      </c>
      <c r="AB90" s="406"/>
      <c r="AC90" s="453">
        <v>0</v>
      </c>
      <c r="AD90" s="453">
        <f t="shared" si="18"/>
        <v>0</v>
      </c>
      <c r="AE90" s="454">
        <f t="shared" si="19"/>
        <v>0</v>
      </c>
      <c r="AF90" s="514">
        <v>0</v>
      </c>
      <c r="AG90" s="488" t="s">
        <v>761</v>
      </c>
      <c r="AH90" s="453">
        <f t="shared" si="14"/>
        <v>0</v>
      </c>
      <c r="AI90" s="406"/>
      <c r="AJ90" s="406"/>
      <c r="AK90" s="458">
        <v>0</v>
      </c>
      <c r="AL90" s="455">
        <f t="shared" si="20"/>
        <v>0</v>
      </c>
      <c r="AM90" s="458"/>
      <c r="AN90" s="458"/>
      <c r="AO90" s="453"/>
      <c r="AP90" s="507"/>
      <c r="AQ90" s="455"/>
      <c r="AR90" s="455"/>
      <c r="AS90" s="455"/>
      <c r="AT90" s="495">
        <f t="shared" si="21"/>
        <v>0</v>
      </c>
      <c r="AU90" s="455"/>
      <c r="AV90" s="498" t="s">
        <v>649</v>
      </c>
      <c r="AW90" s="499" t="s">
        <v>649</v>
      </c>
      <c r="AX90" s="500" t="s">
        <v>649</v>
      </c>
      <c r="AY90" s="458"/>
      <c r="AZ90" s="459"/>
      <c r="BA90" s="459"/>
      <c r="BB90" s="459"/>
      <c r="BC90" s="453"/>
      <c r="BE90" s="460">
        <v>-81</v>
      </c>
      <c r="BF90" s="453">
        <v>0</v>
      </c>
      <c r="BG90" s="488">
        <v>0</v>
      </c>
      <c r="BH90" s="453">
        <v>0</v>
      </c>
      <c r="BI90" s="406">
        <v>0</v>
      </c>
      <c r="BK90" s="453"/>
      <c r="BL90" s="453">
        <v>0</v>
      </c>
      <c r="BM90" s="406">
        <v>0</v>
      </c>
      <c r="BO90" s="453">
        <v>0</v>
      </c>
      <c r="BP90" s="406">
        <v>0</v>
      </c>
      <c r="BR90" s="453">
        <v>0</v>
      </c>
      <c r="BS90" s="453">
        <v>0</v>
      </c>
      <c r="CB90" s="488"/>
    </row>
    <row r="91" spans="1:80" ht="11.25">
      <c r="A91" s="403">
        <v>82</v>
      </c>
      <c r="B91" s="404" t="s">
        <v>170</v>
      </c>
      <c r="C91" s="403">
        <v>1</v>
      </c>
      <c r="D91" s="451">
        <v>0</v>
      </c>
      <c r="E91" s="406">
        <v>55396</v>
      </c>
      <c r="F91" s="406">
        <v>0</v>
      </c>
      <c r="G91" s="406">
        <v>0</v>
      </c>
      <c r="H91" s="406">
        <v>0</v>
      </c>
      <c r="I91" s="406">
        <v>85078</v>
      </c>
      <c r="J91" s="406">
        <v>378611</v>
      </c>
      <c r="K91" s="452">
        <v>0</v>
      </c>
      <c r="L91" s="406">
        <v>642241</v>
      </c>
      <c r="M91" s="406">
        <v>0</v>
      </c>
      <c r="N91" s="406">
        <v>0</v>
      </c>
      <c r="O91" s="406">
        <v>14412.72</v>
      </c>
      <c r="P91" s="406">
        <v>0</v>
      </c>
      <c r="Q91" s="406">
        <v>0</v>
      </c>
      <c r="R91" s="406">
        <v>0</v>
      </c>
      <c r="S91" s="406">
        <v>0</v>
      </c>
      <c r="T91" s="406" t="s">
        <v>762</v>
      </c>
      <c r="U91" s="658">
        <f t="shared" si="15"/>
        <v>1111514.6200000001</v>
      </c>
      <c r="V91" s="453">
        <f t="shared" si="13"/>
        <v>2.2005919429332783</v>
      </c>
      <c r="W91" s="406"/>
      <c r="X91" s="406">
        <v>33652713.458800003</v>
      </c>
      <c r="Y91" s="488">
        <v>50509801.399999999</v>
      </c>
      <c r="Z91" s="406">
        <f t="shared" si="16"/>
        <v>16857087.941199996</v>
      </c>
      <c r="AA91" s="406">
        <f t="shared" si="17"/>
        <v>370955.71904722432</v>
      </c>
      <c r="AB91" s="406"/>
      <c r="AC91" s="453">
        <v>144.90112010452637</v>
      </c>
      <c r="AD91" s="453">
        <f t="shared" si="18"/>
        <v>148.98901315145432</v>
      </c>
      <c r="AE91" s="454">
        <f t="shared" si="19"/>
        <v>4.0878930469279453</v>
      </c>
      <c r="AF91" s="514">
        <v>8</v>
      </c>
      <c r="AG91" s="488">
        <v>1</v>
      </c>
      <c r="AH91" s="453">
        <f t="shared" si="14"/>
        <v>148.98901315145432</v>
      </c>
      <c r="AI91" s="406"/>
      <c r="AJ91" s="406"/>
      <c r="AK91" s="458">
        <v>148.98901315145432</v>
      </c>
      <c r="AL91" s="455">
        <f t="shared" si="20"/>
        <v>148.98901315145432</v>
      </c>
      <c r="AM91" s="458"/>
      <c r="AN91" s="458"/>
      <c r="AO91" s="453"/>
      <c r="AP91" s="507"/>
      <c r="AQ91" s="455"/>
      <c r="AR91" s="455"/>
      <c r="AS91" s="455"/>
      <c r="AT91" s="495">
        <f t="shared" si="21"/>
        <v>0</v>
      </c>
      <c r="AU91" s="455"/>
      <c r="AV91" s="498">
        <v>-1.8710420880479542E-2</v>
      </c>
      <c r="AW91" s="499">
        <v>2.820516484691344</v>
      </c>
      <c r="AX91" s="500">
        <v>2.8392269055718233</v>
      </c>
      <c r="AY91" s="458"/>
      <c r="AZ91" s="459"/>
      <c r="BA91" s="459"/>
      <c r="BB91" s="459"/>
      <c r="BC91" s="453"/>
      <c r="BE91" s="460">
        <v>62.90112010452637</v>
      </c>
      <c r="BF91" s="453">
        <v>144.90112010452637</v>
      </c>
      <c r="BG91" s="488">
        <v>0</v>
      </c>
      <c r="BH91" s="453">
        <v>144.90112010452637</v>
      </c>
      <c r="BI91" s="406">
        <v>-4.5337369899551163</v>
      </c>
      <c r="BK91" s="453"/>
      <c r="BL91" s="453">
        <v>144.90112010452637</v>
      </c>
      <c r="BM91" s="406">
        <v>0</v>
      </c>
      <c r="BO91" s="453">
        <v>144.90112010452637</v>
      </c>
      <c r="BP91" s="406">
        <v>-4.5337369899551163</v>
      </c>
      <c r="BR91" s="453">
        <v>149.45150490130575</v>
      </c>
      <c r="BS91" s="453">
        <v>-1.6647806824266809E-2</v>
      </c>
      <c r="CB91" s="488"/>
    </row>
    <row r="92" spans="1:80" ht="11.25">
      <c r="A92" s="403">
        <v>83</v>
      </c>
      <c r="B92" s="404" t="s">
        <v>171</v>
      </c>
      <c r="C92" s="403">
        <v>1</v>
      </c>
      <c r="D92" s="451">
        <v>0</v>
      </c>
      <c r="E92" s="406">
        <v>0</v>
      </c>
      <c r="F92" s="406">
        <v>0</v>
      </c>
      <c r="G92" s="406">
        <v>0</v>
      </c>
      <c r="H92" s="406">
        <v>0</v>
      </c>
      <c r="I92" s="406">
        <v>0</v>
      </c>
      <c r="J92" s="406">
        <v>678756</v>
      </c>
      <c r="K92" s="452">
        <v>621477</v>
      </c>
      <c r="L92" s="406">
        <v>982773</v>
      </c>
      <c r="M92" s="406">
        <v>7297</v>
      </c>
      <c r="N92" s="406">
        <v>63659</v>
      </c>
      <c r="O92" s="406">
        <v>14754.95</v>
      </c>
      <c r="P92" s="406">
        <v>0</v>
      </c>
      <c r="Q92" s="406">
        <v>0</v>
      </c>
      <c r="R92" s="406">
        <v>0</v>
      </c>
      <c r="S92" s="406">
        <v>0</v>
      </c>
      <c r="T92" s="406" t="s">
        <v>760</v>
      </c>
      <c r="U92" s="658">
        <f t="shared" si="15"/>
        <v>2368716.9500000002</v>
      </c>
      <c r="V92" s="453">
        <f t="shared" si="13"/>
        <v>7.6514657053739565</v>
      </c>
      <c r="W92" s="406"/>
      <c r="X92" s="406">
        <v>26713492.300000004</v>
      </c>
      <c r="Y92" s="488">
        <v>30957688.908366241</v>
      </c>
      <c r="Z92" s="406">
        <f t="shared" si="16"/>
        <v>4244196.6083662361</v>
      </c>
      <c r="AA92" s="406">
        <f t="shared" si="17"/>
        <v>324743.24795778719</v>
      </c>
      <c r="AB92" s="406"/>
      <c r="AC92" s="453">
        <v>109.59170408585103</v>
      </c>
      <c r="AD92" s="453">
        <f t="shared" si="18"/>
        <v>114.67218631091694</v>
      </c>
      <c r="AE92" s="454">
        <f t="shared" si="19"/>
        <v>5.0804822250659072</v>
      </c>
      <c r="AF92" s="514">
        <v>17</v>
      </c>
      <c r="AG92" s="488">
        <v>1</v>
      </c>
      <c r="AH92" s="453">
        <f t="shared" si="14"/>
        <v>114.67218631091694</v>
      </c>
      <c r="AI92" s="406"/>
      <c r="AJ92" s="406"/>
      <c r="AK92" s="458">
        <v>114.67218631091694</v>
      </c>
      <c r="AL92" s="455">
        <f t="shared" si="20"/>
        <v>114.67218631091694</v>
      </c>
      <c r="AM92" s="458"/>
      <c r="AN92" s="458"/>
      <c r="AO92" s="453"/>
      <c r="AP92" s="507"/>
      <c r="AQ92" s="455"/>
      <c r="AR92" s="455"/>
      <c r="AS92" s="455"/>
      <c r="AT92" s="495">
        <f t="shared" si="21"/>
        <v>0</v>
      </c>
      <c r="AU92" s="455"/>
      <c r="AV92" s="498">
        <v>-0.57237574476877984</v>
      </c>
      <c r="AW92" s="499">
        <v>4.4200432906859852</v>
      </c>
      <c r="AX92" s="500">
        <v>4.9924190354547653</v>
      </c>
      <c r="AY92" s="458"/>
      <c r="AZ92" s="459"/>
      <c r="BA92" s="459"/>
      <c r="BB92" s="459"/>
      <c r="BC92" s="453"/>
      <c r="BE92" s="460">
        <v>26.591704085851035</v>
      </c>
      <c r="BF92" s="453">
        <v>109.59170408585103</v>
      </c>
      <c r="BG92" s="488">
        <v>0</v>
      </c>
      <c r="BH92" s="453">
        <v>109.59170408585103</v>
      </c>
      <c r="BI92" s="406">
        <v>-5.0804822250659072</v>
      </c>
      <c r="BK92" s="453"/>
      <c r="BL92" s="453">
        <v>109.59170408585103</v>
      </c>
      <c r="BM92" s="406">
        <v>0</v>
      </c>
      <c r="BO92" s="453">
        <v>109.59170408585103</v>
      </c>
      <c r="BP92" s="406">
        <v>-5.0804822250659072</v>
      </c>
      <c r="BR92" s="453">
        <v>109.59170408585103</v>
      </c>
      <c r="BS92" s="453">
        <v>5.0804822250659072</v>
      </c>
      <c r="CB92" s="488"/>
    </row>
    <row r="93" spans="1:80" ht="11.25">
      <c r="A93" s="403">
        <v>84</v>
      </c>
      <c r="B93" s="404" t="s">
        <v>172</v>
      </c>
      <c r="C93" s="403">
        <v>0</v>
      </c>
      <c r="D93" s="451">
        <v>0</v>
      </c>
      <c r="E93" s="406">
        <v>0</v>
      </c>
      <c r="F93" s="406">
        <v>0</v>
      </c>
      <c r="G93" s="406">
        <v>0</v>
      </c>
      <c r="H93" s="406">
        <v>0</v>
      </c>
      <c r="I93" s="406">
        <v>0</v>
      </c>
      <c r="J93" s="406">
        <v>0</v>
      </c>
      <c r="K93" s="452">
        <v>0</v>
      </c>
      <c r="L93" s="406">
        <v>0</v>
      </c>
      <c r="M93" s="406">
        <v>0</v>
      </c>
      <c r="N93" s="406">
        <v>0</v>
      </c>
      <c r="O93" s="406">
        <v>0</v>
      </c>
      <c r="P93" s="406">
        <v>0</v>
      </c>
      <c r="Q93" s="406">
        <v>0</v>
      </c>
      <c r="R93" s="406">
        <v>0</v>
      </c>
      <c r="S93" s="406">
        <v>0</v>
      </c>
      <c r="T93" s="406">
        <v>0</v>
      </c>
      <c r="U93" s="658">
        <f t="shared" si="15"/>
        <v>0</v>
      </c>
      <c r="V93" s="453">
        <f t="shared" si="13"/>
        <v>0</v>
      </c>
      <c r="W93" s="406"/>
      <c r="X93" s="406">
        <v>267378.24</v>
      </c>
      <c r="Y93" s="488">
        <v>328536</v>
      </c>
      <c r="Z93" s="406">
        <f t="shared" si="16"/>
        <v>61157.760000000009</v>
      </c>
      <c r="AA93" s="406">
        <f t="shared" si="17"/>
        <v>0</v>
      </c>
      <c r="AB93" s="406"/>
      <c r="AC93" s="453">
        <v>0</v>
      </c>
      <c r="AD93" s="453">
        <f t="shared" si="18"/>
        <v>0</v>
      </c>
      <c r="AE93" s="454">
        <f t="shared" si="19"/>
        <v>0</v>
      </c>
      <c r="AF93" s="514">
        <v>0</v>
      </c>
      <c r="AG93" s="488" t="s">
        <v>761</v>
      </c>
      <c r="AH93" s="453">
        <f t="shared" si="14"/>
        <v>0</v>
      </c>
      <c r="AI93" s="406"/>
      <c r="AJ93" s="406"/>
      <c r="AK93" s="458">
        <v>0</v>
      </c>
      <c r="AL93" s="455">
        <f t="shared" si="20"/>
        <v>0</v>
      </c>
      <c r="AM93" s="458"/>
      <c r="AN93" s="458"/>
      <c r="AO93" s="453"/>
      <c r="AP93" s="507"/>
      <c r="AQ93" s="455"/>
      <c r="AR93" s="455"/>
      <c r="AS93" s="455"/>
      <c r="AT93" s="495">
        <f t="shared" si="21"/>
        <v>0</v>
      </c>
      <c r="AU93" s="455"/>
      <c r="AV93" s="498" t="s">
        <v>649</v>
      </c>
      <c r="AW93" s="499" t="s">
        <v>649</v>
      </c>
      <c r="AX93" s="500" t="s">
        <v>649</v>
      </c>
      <c r="AY93" s="458"/>
      <c r="AZ93" s="459"/>
      <c r="BA93" s="459"/>
      <c r="BB93" s="459"/>
      <c r="BC93" s="453"/>
      <c r="BE93" s="460">
        <v>-84</v>
      </c>
      <c r="BF93" s="453">
        <v>0</v>
      </c>
      <c r="BG93" s="488">
        <v>0</v>
      </c>
      <c r="BH93" s="453">
        <v>0</v>
      </c>
      <c r="BI93" s="406">
        <v>0</v>
      </c>
      <c r="BK93" s="453"/>
      <c r="BL93" s="453">
        <v>0</v>
      </c>
      <c r="BM93" s="406">
        <v>0</v>
      </c>
      <c r="BO93" s="453">
        <v>0</v>
      </c>
      <c r="BP93" s="406">
        <v>0</v>
      </c>
      <c r="BR93" s="453">
        <v>0</v>
      </c>
      <c r="BS93" s="453">
        <v>0</v>
      </c>
      <c r="CB93" s="488"/>
    </row>
    <row r="94" spans="1:80" ht="11.25">
      <c r="A94" s="403">
        <v>85</v>
      </c>
      <c r="B94" s="404" t="s">
        <v>173</v>
      </c>
      <c r="C94" s="403">
        <v>1</v>
      </c>
      <c r="D94" s="451">
        <v>0</v>
      </c>
      <c r="E94" s="406">
        <v>297291</v>
      </c>
      <c r="F94" s="406">
        <v>0</v>
      </c>
      <c r="G94" s="406">
        <v>0</v>
      </c>
      <c r="H94" s="406">
        <v>0</v>
      </c>
      <c r="I94" s="406">
        <v>0</v>
      </c>
      <c r="J94" s="406">
        <v>176005</v>
      </c>
      <c r="K94" s="452">
        <v>193</v>
      </c>
      <c r="L94" s="406">
        <v>34078</v>
      </c>
      <c r="M94" s="406">
        <v>0</v>
      </c>
      <c r="N94" s="406">
        <v>0</v>
      </c>
      <c r="O94" s="406">
        <v>0</v>
      </c>
      <c r="P94" s="406">
        <v>0</v>
      </c>
      <c r="Q94" s="406">
        <v>0</v>
      </c>
      <c r="R94" s="406">
        <v>0</v>
      </c>
      <c r="S94" s="406">
        <v>0</v>
      </c>
      <c r="T94" s="406" t="s">
        <v>762</v>
      </c>
      <c r="U94" s="658">
        <f t="shared" si="15"/>
        <v>504159.2</v>
      </c>
      <c r="V94" s="453">
        <f t="shared" si="13"/>
        <v>9.1722153478608561</v>
      </c>
      <c r="W94" s="406"/>
      <c r="X94" s="406">
        <v>2893667.62</v>
      </c>
      <c r="Y94" s="488">
        <v>5496591.4000000004</v>
      </c>
      <c r="Z94" s="406">
        <f t="shared" si="16"/>
        <v>2602923.7800000003</v>
      </c>
      <c r="AA94" s="406">
        <f t="shared" si="17"/>
        <v>238745.77444227994</v>
      </c>
      <c r="AB94" s="406"/>
      <c r="AC94" s="453">
        <v>171.79445289971105</v>
      </c>
      <c r="AD94" s="453">
        <f t="shared" si="18"/>
        <v>181.70178182239604</v>
      </c>
      <c r="AE94" s="454">
        <f t="shared" si="19"/>
        <v>9.9073289226849965</v>
      </c>
      <c r="AF94" s="514">
        <v>0</v>
      </c>
      <c r="AG94" s="488">
        <v>1</v>
      </c>
      <c r="AH94" s="453">
        <f t="shared" si="14"/>
        <v>181.70178182239604</v>
      </c>
      <c r="AI94" s="406"/>
      <c r="AJ94" s="406"/>
      <c r="AK94" s="458">
        <v>181.70178182239604</v>
      </c>
      <c r="AL94" s="455">
        <f t="shared" si="20"/>
        <v>181.70178182239604</v>
      </c>
      <c r="AM94" s="458"/>
      <c r="AN94" s="458"/>
      <c r="AO94" s="453"/>
      <c r="AP94" s="507"/>
      <c r="AQ94" s="455"/>
      <c r="AR94" s="455"/>
      <c r="AS94" s="455"/>
      <c r="AT94" s="495">
        <f t="shared" si="21"/>
        <v>0</v>
      </c>
      <c r="AU94" s="455"/>
      <c r="AV94" s="498">
        <v>-8.7852339235333282E-2</v>
      </c>
      <c r="AW94" s="499">
        <v>8.4733227217607983</v>
      </c>
      <c r="AX94" s="500">
        <v>8.5611750609961312</v>
      </c>
      <c r="AY94" s="458"/>
      <c r="AZ94" s="459"/>
      <c r="BA94" s="459"/>
      <c r="BB94" s="459"/>
      <c r="BC94" s="453"/>
      <c r="BE94" s="460">
        <v>86.794452899711047</v>
      </c>
      <c r="BF94" s="453">
        <v>171.79445289971105</v>
      </c>
      <c r="BG94" s="488">
        <v>0</v>
      </c>
      <c r="BH94" s="453">
        <v>171.79445289971105</v>
      </c>
      <c r="BI94" s="406">
        <v>-10.297712456518582</v>
      </c>
      <c r="BK94" s="453"/>
      <c r="BL94" s="453">
        <v>171.79445289971105</v>
      </c>
      <c r="BM94" s="406">
        <v>0</v>
      </c>
      <c r="BO94" s="453">
        <v>171.79445289971105</v>
      </c>
      <c r="BP94" s="406">
        <v>-10.297712456518582</v>
      </c>
      <c r="BR94" s="453">
        <v>185.02851418504596</v>
      </c>
      <c r="BS94" s="453">
        <v>-2.9363488288163353</v>
      </c>
      <c r="CB94" s="488"/>
    </row>
    <row r="95" spans="1:80" ht="11.25">
      <c r="A95" s="403">
        <v>86</v>
      </c>
      <c r="B95" s="404" t="s">
        <v>174</v>
      </c>
      <c r="C95" s="403">
        <v>1</v>
      </c>
      <c r="D95" s="451">
        <v>0</v>
      </c>
      <c r="E95" s="406">
        <v>103685</v>
      </c>
      <c r="F95" s="406">
        <v>0</v>
      </c>
      <c r="G95" s="406">
        <v>0</v>
      </c>
      <c r="H95" s="406">
        <v>0</v>
      </c>
      <c r="I95" s="406">
        <v>0</v>
      </c>
      <c r="J95" s="406">
        <v>879732.76</v>
      </c>
      <c r="K95" s="452">
        <v>56757</v>
      </c>
      <c r="L95" s="406">
        <v>800000</v>
      </c>
      <c r="M95" s="406">
        <v>10300</v>
      </c>
      <c r="N95" s="406">
        <v>331391</v>
      </c>
      <c r="O95" s="406">
        <v>127306.2</v>
      </c>
      <c r="P95" s="406">
        <v>0</v>
      </c>
      <c r="Q95" s="406">
        <v>0</v>
      </c>
      <c r="R95" s="406">
        <v>0</v>
      </c>
      <c r="S95" s="406">
        <v>0</v>
      </c>
      <c r="T95" s="406" t="s">
        <v>762</v>
      </c>
      <c r="U95" s="658">
        <f t="shared" si="15"/>
        <v>2229171.96</v>
      </c>
      <c r="V95" s="453">
        <f t="shared" si="13"/>
        <v>8.2597805849058687</v>
      </c>
      <c r="W95" s="406"/>
      <c r="X95" s="406">
        <v>23097746.730000004</v>
      </c>
      <c r="Y95" s="488">
        <v>26988270.899999999</v>
      </c>
      <c r="Z95" s="406">
        <f t="shared" si="16"/>
        <v>3890524.1699999943</v>
      </c>
      <c r="AA95" s="406">
        <f t="shared" si="17"/>
        <v>321348.76004472974</v>
      </c>
      <c r="AB95" s="406"/>
      <c r="AC95" s="453">
        <v>110.18528040910991</v>
      </c>
      <c r="AD95" s="453">
        <f t="shared" si="18"/>
        <v>115.45248310009183</v>
      </c>
      <c r="AE95" s="454">
        <f t="shared" si="19"/>
        <v>5.2672026909819181</v>
      </c>
      <c r="AF95" s="514">
        <v>119</v>
      </c>
      <c r="AG95" s="488">
        <v>1</v>
      </c>
      <c r="AH95" s="453">
        <f t="shared" si="14"/>
        <v>115.45248310009183</v>
      </c>
      <c r="AI95" s="406"/>
      <c r="AJ95" s="406"/>
      <c r="AK95" s="458">
        <v>115.45248310009183</v>
      </c>
      <c r="AL95" s="455">
        <f t="shared" si="20"/>
        <v>115.45248310009183</v>
      </c>
      <c r="AM95" s="458"/>
      <c r="AN95" s="458"/>
      <c r="AO95" s="453"/>
      <c r="AP95" s="507"/>
      <c r="AQ95" s="455"/>
      <c r="AR95" s="455"/>
      <c r="AS95" s="455"/>
      <c r="AT95" s="495">
        <f t="shared" si="21"/>
        <v>0</v>
      </c>
      <c r="AU95" s="455"/>
      <c r="AV95" s="498">
        <v>2.3880974369437622</v>
      </c>
      <c r="AW95" s="499">
        <v>7.9630783899450313</v>
      </c>
      <c r="AX95" s="500">
        <v>5.5749809530012691</v>
      </c>
      <c r="AY95" s="458"/>
      <c r="AZ95" s="459"/>
      <c r="BA95" s="459"/>
      <c r="BB95" s="459"/>
      <c r="BC95" s="453"/>
      <c r="BE95" s="460">
        <v>24.185280409109907</v>
      </c>
      <c r="BF95" s="453">
        <v>110.18528040910991</v>
      </c>
      <c r="BG95" s="488">
        <v>0</v>
      </c>
      <c r="BH95" s="453">
        <v>110.18528040910991</v>
      </c>
      <c r="BI95" s="406">
        <v>-5.6167061425017835</v>
      </c>
      <c r="BK95" s="453"/>
      <c r="BL95" s="453">
        <v>110.18528040910991</v>
      </c>
      <c r="BM95" s="406">
        <v>0</v>
      </c>
      <c r="BO95" s="453">
        <v>110.18528040910991</v>
      </c>
      <c r="BP95" s="406">
        <v>-5.6167061425017835</v>
      </c>
      <c r="BR95" s="453">
        <v>115.54571487511393</v>
      </c>
      <c r="BS95" s="453">
        <v>0.25627167649776084</v>
      </c>
      <c r="CB95" s="488"/>
    </row>
    <row r="96" spans="1:80" ht="11.25">
      <c r="A96" s="403">
        <v>87</v>
      </c>
      <c r="B96" s="404" t="s">
        <v>175</v>
      </c>
      <c r="C96" s="403">
        <v>1</v>
      </c>
      <c r="D96" s="451">
        <v>0</v>
      </c>
      <c r="E96" s="406">
        <v>0</v>
      </c>
      <c r="F96" s="406">
        <v>0</v>
      </c>
      <c r="G96" s="406">
        <v>0</v>
      </c>
      <c r="H96" s="406">
        <v>0</v>
      </c>
      <c r="I96" s="406">
        <v>157103</v>
      </c>
      <c r="J96" s="406">
        <v>774338</v>
      </c>
      <c r="K96" s="452">
        <v>186691</v>
      </c>
      <c r="L96" s="406">
        <v>1026539</v>
      </c>
      <c r="M96" s="406">
        <v>0</v>
      </c>
      <c r="N96" s="406">
        <v>38009</v>
      </c>
      <c r="O96" s="406">
        <v>24763.97</v>
      </c>
      <c r="P96" s="406">
        <v>0</v>
      </c>
      <c r="Q96" s="406">
        <v>0</v>
      </c>
      <c r="R96" s="406">
        <v>0</v>
      </c>
      <c r="S96" s="406">
        <v>0</v>
      </c>
      <c r="T96" s="406" t="s">
        <v>760</v>
      </c>
      <c r="U96" s="658">
        <f t="shared" si="15"/>
        <v>2207443.9700000002</v>
      </c>
      <c r="V96" s="453">
        <f t="shared" si="13"/>
        <v>4.8240060039037536</v>
      </c>
      <c r="W96" s="406"/>
      <c r="X96" s="406">
        <v>34416160.82</v>
      </c>
      <c r="Y96" s="488">
        <v>45759561</v>
      </c>
      <c r="Z96" s="406">
        <f t="shared" si="16"/>
        <v>11343400.18</v>
      </c>
      <c r="AA96" s="406">
        <f t="shared" si="17"/>
        <v>547206.30573002924</v>
      </c>
      <c r="AB96" s="406"/>
      <c r="AC96" s="453">
        <v>133.24526739032098</v>
      </c>
      <c r="AD96" s="453">
        <f t="shared" si="18"/>
        <v>131.36954737843988</v>
      </c>
      <c r="AE96" s="454">
        <f t="shared" si="19"/>
        <v>-1.8757200118810999</v>
      </c>
      <c r="AF96" s="514">
        <v>16</v>
      </c>
      <c r="AG96" s="488">
        <v>1</v>
      </c>
      <c r="AH96" s="453">
        <f t="shared" si="14"/>
        <v>131.36954737843988</v>
      </c>
      <c r="AI96" s="406"/>
      <c r="AJ96" s="406"/>
      <c r="AK96" s="458">
        <v>131.36954737843988</v>
      </c>
      <c r="AL96" s="455">
        <f t="shared" si="20"/>
        <v>131.36954737843988</v>
      </c>
      <c r="AM96" s="458"/>
      <c r="AN96" s="458"/>
      <c r="AO96" s="453"/>
      <c r="AP96" s="507"/>
      <c r="AQ96" s="455"/>
      <c r="AR96" s="455"/>
      <c r="AS96" s="455"/>
      <c r="AT96" s="495">
        <f t="shared" si="21"/>
        <v>0</v>
      </c>
      <c r="AU96" s="455"/>
      <c r="AV96" s="498">
        <v>1.5784937879805532</v>
      </c>
      <c r="AW96" s="499">
        <v>3.1836924016681367E-2</v>
      </c>
      <c r="AX96" s="500">
        <v>-1.5466568639638718</v>
      </c>
      <c r="AY96" s="458"/>
      <c r="AZ96" s="459"/>
      <c r="BA96" s="459"/>
      <c r="BB96" s="459"/>
      <c r="BC96" s="453"/>
      <c r="BE96" s="460">
        <v>46.245267390320976</v>
      </c>
      <c r="BF96" s="453">
        <v>133.24526739032098</v>
      </c>
      <c r="BG96" s="488">
        <v>0</v>
      </c>
      <c r="BH96" s="453">
        <v>133.24526739032098</v>
      </c>
      <c r="BI96" s="406">
        <v>1.8757200118810999</v>
      </c>
      <c r="BK96" s="453"/>
      <c r="BL96" s="453">
        <v>133.24526739032098</v>
      </c>
      <c r="BM96" s="406">
        <v>0</v>
      </c>
      <c r="BO96" s="453">
        <v>133.24526739032098</v>
      </c>
      <c r="BP96" s="406">
        <v>1.8757200118810999</v>
      </c>
      <c r="BR96" s="453">
        <v>137.88295296642625</v>
      </c>
      <c r="BS96" s="453">
        <v>-6.5134055879863695</v>
      </c>
      <c r="CB96" s="488"/>
    </row>
    <row r="97" spans="1:80" ht="11.25">
      <c r="A97" s="403">
        <v>88</v>
      </c>
      <c r="B97" s="404" t="s">
        <v>176</v>
      </c>
      <c r="C97" s="403">
        <v>1</v>
      </c>
      <c r="D97" s="451">
        <v>0</v>
      </c>
      <c r="E97" s="406">
        <v>0</v>
      </c>
      <c r="F97" s="406">
        <v>0</v>
      </c>
      <c r="G97" s="406">
        <v>0</v>
      </c>
      <c r="H97" s="406">
        <v>0</v>
      </c>
      <c r="I97" s="406">
        <v>0</v>
      </c>
      <c r="J97" s="406">
        <v>630000</v>
      </c>
      <c r="K97" s="452">
        <v>851000</v>
      </c>
      <c r="L97" s="406">
        <v>2513765</v>
      </c>
      <c r="M97" s="406">
        <v>10946</v>
      </c>
      <c r="N97" s="406">
        <v>0</v>
      </c>
      <c r="O97" s="406">
        <v>30397.43</v>
      </c>
      <c r="P97" s="406">
        <v>0</v>
      </c>
      <c r="Q97" s="406">
        <v>0</v>
      </c>
      <c r="R97" s="406">
        <v>0</v>
      </c>
      <c r="S97" s="406">
        <v>0</v>
      </c>
      <c r="T97" s="406" t="s">
        <v>760</v>
      </c>
      <c r="U97" s="658">
        <f t="shared" si="15"/>
        <v>4036108.43</v>
      </c>
      <c r="V97" s="453">
        <f t="shared" si="13"/>
        <v>6.9998483036959867</v>
      </c>
      <c r="W97" s="406"/>
      <c r="X97" s="406">
        <v>44308894.519999996</v>
      </c>
      <c r="Y97" s="488">
        <v>57659941.399999999</v>
      </c>
      <c r="Z97" s="406">
        <f t="shared" si="16"/>
        <v>13351046.880000003</v>
      </c>
      <c r="AA97" s="406">
        <f t="shared" si="17"/>
        <v>934553.02855533618</v>
      </c>
      <c r="AB97" s="406"/>
      <c r="AC97" s="453">
        <v>132.28108588556685</v>
      </c>
      <c r="AD97" s="453">
        <f t="shared" si="18"/>
        <v>128.02257647353434</v>
      </c>
      <c r="AE97" s="454">
        <f t="shared" si="19"/>
        <v>-4.2585094120325095</v>
      </c>
      <c r="AF97" s="514">
        <v>25</v>
      </c>
      <c r="AG97" s="488">
        <v>1</v>
      </c>
      <c r="AH97" s="453">
        <f t="shared" si="14"/>
        <v>128.02257647353434</v>
      </c>
      <c r="AI97" s="406"/>
      <c r="AJ97" s="406"/>
      <c r="AK97" s="458">
        <v>128.02257647353434</v>
      </c>
      <c r="AL97" s="455">
        <f t="shared" si="20"/>
        <v>128.02257647353434</v>
      </c>
      <c r="AM97" s="458"/>
      <c r="AN97" s="458"/>
      <c r="AO97" s="453"/>
      <c r="AP97" s="507"/>
      <c r="AQ97" s="455"/>
      <c r="AR97" s="455"/>
      <c r="AS97" s="455"/>
      <c r="AT97" s="495">
        <f t="shared" si="21"/>
        <v>0</v>
      </c>
      <c r="AU97" s="455"/>
      <c r="AV97" s="498">
        <v>2.5851667808406043</v>
      </c>
      <c r="AW97" s="499">
        <v>5.371398189598386</v>
      </c>
      <c r="AX97" s="500">
        <v>2.7862314087577817</v>
      </c>
      <c r="AY97" s="458"/>
      <c r="AZ97" s="459"/>
      <c r="BA97" s="459"/>
      <c r="BB97" s="459"/>
      <c r="BC97" s="453"/>
      <c r="BE97" s="460">
        <v>44.281085885566853</v>
      </c>
      <c r="BF97" s="453">
        <v>132.28108588556685</v>
      </c>
      <c r="BG97" s="488">
        <v>0</v>
      </c>
      <c r="BH97" s="453">
        <v>132.28108588556685</v>
      </c>
      <c r="BI97" s="406">
        <v>4.2585094120325095</v>
      </c>
      <c r="BK97" s="453"/>
      <c r="BL97" s="453">
        <v>132.28108588556685</v>
      </c>
      <c r="BM97" s="406">
        <v>0</v>
      </c>
      <c r="BO97" s="453">
        <v>132.28108588556685</v>
      </c>
      <c r="BP97" s="406">
        <v>4.2585094120325095</v>
      </c>
      <c r="BR97" s="453">
        <v>132.28108588556685</v>
      </c>
      <c r="BS97" s="453">
        <v>-4.2585094120325095</v>
      </c>
      <c r="CB97" s="488"/>
    </row>
    <row r="98" spans="1:80" ht="11.25">
      <c r="A98" s="403">
        <v>89</v>
      </c>
      <c r="B98" s="404" t="s">
        <v>177</v>
      </c>
      <c r="C98" s="403">
        <v>1</v>
      </c>
      <c r="D98" s="451">
        <v>20369</v>
      </c>
      <c r="E98" s="406">
        <v>0</v>
      </c>
      <c r="F98" s="406">
        <v>0</v>
      </c>
      <c r="G98" s="406">
        <v>0</v>
      </c>
      <c r="H98" s="406">
        <v>0</v>
      </c>
      <c r="I98" s="406">
        <v>0</v>
      </c>
      <c r="J98" s="406">
        <v>0</v>
      </c>
      <c r="K98" s="452">
        <v>0</v>
      </c>
      <c r="L98" s="406">
        <v>405383</v>
      </c>
      <c r="M98" s="406">
        <v>0</v>
      </c>
      <c r="N98" s="406">
        <v>33688</v>
      </c>
      <c r="O98" s="406">
        <v>73987.199999999997</v>
      </c>
      <c r="P98" s="406">
        <v>0</v>
      </c>
      <c r="Q98" s="406">
        <v>0</v>
      </c>
      <c r="R98" s="406">
        <v>0</v>
      </c>
      <c r="S98" s="406">
        <v>0</v>
      </c>
      <c r="T98" s="406" t="s">
        <v>762</v>
      </c>
      <c r="U98" s="658">
        <f t="shared" si="15"/>
        <v>490852</v>
      </c>
      <c r="V98" s="453">
        <f t="shared" si="13"/>
        <v>3.4163321294103146</v>
      </c>
      <c r="W98" s="406"/>
      <c r="X98" s="406">
        <v>6714943.7300000014</v>
      </c>
      <c r="Y98" s="488">
        <v>14367806.799999999</v>
      </c>
      <c r="Z98" s="406">
        <f t="shared" si="16"/>
        <v>7652863.0699999975</v>
      </c>
      <c r="AA98" s="406">
        <f t="shared" si="17"/>
        <v>261447.21988018652</v>
      </c>
      <c r="AB98" s="406"/>
      <c r="AC98" s="453">
        <v>198.56242391317059</v>
      </c>
      <c r="AD98" s="453">
        <f t="shared" si="18"/>
        <v>210.07412939437708</v>
      </c>
      <c r="AE98" s="454">
        <f t="shared" si="19"/>
        <v>11.511705481206491</v>
      </c>
      <c r="AF98" s="514">
        <v>34</v>
      </c>
      <c r="AG98" s="488">
        <v>1</v>
      </c>
      <c r="AH98" s="453">
        <f t="shared" si="14"/>
        <v>210.07412939437708</v>
      </c>
      <c r="AI98" s="406"/>
      <c r="AJ98" s="406"/>
      <c r="AK98" s="458">
        <v>210.07412939437708</v>
      </c>
      <c r="AL98" s="455">
        <f t="shared" si="20"/>
        <v>210.07412939437708</v>
      </c>
      <c r="AM98" s="458"/>
      <c r="AN98" s="458"/>
      <c r="AO98" s="453"/>
      <c r="AP98" s="507"/>
      <c r="AQ98" s="455"/>
      <c r="AR98" s="455"/>
      <c r="AS98" s="455"/>
      <c r="AT98" s="495">
        <f t="shared" si="21"/>
        <v>0</v>
      </c>
      <c r="AU98" s="455"/>
      <c r="AV98" s="498">
        <v>0.81188234920840774</v>
      </c>
      <c r="AW98" s="499">
        <v>7.8713203794882904</v>
      </c>
      <c r="AX98" s="500">
        <v>7.0594380302798827</v>
      </c>
      <c r="AY98" s="458"/>
      <c r="AZ98" s="459"/>
      <c r="BA98" s="459"/>
      <c r="BB98" s="459"/>
      <c r="BC98" s="453"/>
      <c r="BE98" s="460">
        <v>109.56242391317059</v>
      </c>
      <c r="BF98" s="453">
        <v>198.56242391317059</v>
      </c>
      <c r="BG98" s="488">
        <v>0</v>
      </c>
      <c r="BH98" s="453">
        <v>198.56242391317059</v>
      </c>
      <c r="BI98" s="406">
        <v>-13.875696500081915</v>
      </c>
      <c r="BK98" s="453"/>
      <c r="BL98" s="453">
        <v>198.56242391317059</v>
      </c>
      <c r="BM98" s="406">
        <v>0</v>
      </c>
      <c r="BO98" s="453">
        <v>198.56242391317059</v>
      </c>
      <c r="BP98" s="406">
        <v>-13.875696500081915</v>
      </c>
      <c r="BR98" s="453">
        <v>212.89067607467217</v>
      </c>
      <c r="BS98" s="453">
        <v>-0.45255566141966597</v>
      </c>
      <c r="CB98" s="488"/>
    </row>
    <row r="99" spans="1:80" ht="11.25">
      <c r="A99" s="403">
        <v>90</v>
      </c>
      <c r="B99" s="404" t="s">
        <v>178</v>
      </c>
      <c r="C99" s="403">
        <v>0</v>
      </c>
      <c r="D99" s="451">
        <v>0</v>
      </c>
      <c r="E99" s="406">
        <v>0</v>
      </c>
      <c r="F99" s="406">
        <v>0</v>
      </c>
      <c r="G99" s="406">
        <v>0</v>
      </c>
      <c r="H99" s="406">
        <v>0</v>
      </c>
      <c r="I99" s="406">
        <v>0</v>
      </c>
      <c r="J99" s="406">
        <v>0</v>
      </c>
      <c r="K99" s="452">
        <v>0</v>
      </c>
      <c r="L99" s="406">
        <v>0</v>
      </c>
      <c r="M99" s="406">
        <v>0</v>
      </c>
      <c r="N99" s="406">
        <v>0</v>
      </c>
      <c r="O99" s="406">
        <v>0</v>
      </c>
      <c r="P99" s="406">
        <v>0</v>
      </c>
      <c r="Q99" s="406">
        <v>0</v>
      </c>
      <c r="R99" s="406">
        <v>0</v>
      </c>
      <c r="S99" s="406">
        <v>0</v>
      </c>
      <c r="T99" s="406">
        <v>0</v>
      </c>
      <c r="U99" s="658">
        <f t="shared" si="15"/>
        <v>0</v>
      </c>
      <c r="V99" s="453">
        <f t="shared" si="13"/>
        <v>0</v>
      </c>
      <c r="W99" s="406"/>
      <c r="X99" s="406">
        <v>0</v>
      </c>
      <c r="Y99" s="488">
        <v>0</v>
      </c>
      <c r="Z99" s="406">
        <f t="shared" si="16"/>
        <v>0</v>
      </c>
      <c r="AA99" s="406">
        <f t="shared" si="17"/>
        <v>0</v>
      </c>
      <c r="AB99" s="406"/>
      <c r="AC99" s="453">
        <v>0</v>
      </c>
      <c r="AD99" s="453">
        <f t="shared" si="18"/>
        <v>0</v>
      </c>
      <c r="AE99" s="454">
        <f t="shared" si="19"/>
        <v>0</v>
      </c>
      <c r="AF99" s="514">
        <v>0</v>
      </c>
      <c r="AG99" s="488" t="s">
        <v>761</v>
      </c>
      <c r="AH99" s="453">
        <f t="shared" si="14"/>
        <v>0</v>
      </c>
      <c r="AI99" s="406"/>
      <c r="AJ99" s="406"/>
      <c r="AK99" s="458">
        <v>0</v>
      </c>
      <c r="AL99" s="455">
        <f t="shared" si="20"/>
        <v>0</v>
      </c>
      <c r="AM99" s="458"/>
      <c r="AN99" s="458"/>
      <c r="AO99" s="453"/>
      <c r="AP99" s="507"/>
      <c r="AQ99" s="455"/>
      <c r="AR99" s="455"/>
      <c r="AS99" s="455"/>
      <c r="AT99" s="495">
        <f t="shared" si="21"/>
        <v>0</v>
      </c>
      <c r="AU99" s="455"/>
      <c r="AV99" s="498" t="s">
        <v>649</v>
      </c>
      <c r="AW99" s="499" t="s">
        <v>649</v>
      </c>
      <c r="AX99" s="500" t="s">
        <v>649</v>
      </c>
      <c r="AY99" s="458"/>
      <c r="AZ99" s="459"/>
      <c r="BA99" s="459"/>
      <c r="BB99" s="459"/>
      <c r="BC99" s="453"/>
      <c r="BE99" s="460">
        <v>-90</v>
      </c>
      <c r="BF99" s="453">
        <v>0</v>
      </c>
      <c r="BG99" s="488">
        <v>0</v>
      </c>
      <c r="BH99" s="453">
        <v>0</v>
      </c>
      <c r="BI99" s="406">
        <v>0</v>
      </c>
      <c r="BK99" s="453"/>
      <c r="BL99" s="453">
        <v>0</v>
      </c>
      <c r="BM99" s="406">
        <v>0</v>
      </c>
      <c r="BO99" s="453">
        <v>0</v>
      </c>
      <c r="BP99" s="406">
        <v>0</v>
      </c>
      <c r="BR99" s="453">
        <v>0</v>
      </c>
      <c r="BS99" s="453">
        <v>0</v>
      </c>
      <c r="CB99" s="488"/>
    </row>
    <row r="100" spans="1:80" ht="11.25">
      <c r="A100" s="403">
        <v>91</v>
      </c>
      <c r="B100" s="404" t="s">
        <v>179</v>
      </c>
      <c r="C100" s="403">
        <v>1</v>
      </c>
      <c r="D100" s="451">
        <v>0</v>
      </c>
      <c r="E100" s="406">
        <v>141400</v>
      </c>
      <c r="F100" s="406">
        <v>0</v>
      </c>
      <c r="G100" s="406">
        <v>0</v>
      </c>
      <c r="H100" s="406">
        <v>0</v>
      </c>
      <c r="I100" s="406">
        <v>0</v>
      </c>
      <c r="J100" s="406">
        <v>125843</v>
      </c>
      <c r="K100" s="452">
        <v>0</v>
      </c>
      <c r="L100" s="406">
        <v>157916</v>
      </c>
      <c r="M100" s="406">
        <v>0</v>
      </c>
      <c r="N100" s="406">
        <v>0</v>
      </c>
      <c r="O100" s="406">
        <v>1958.46</v>
      </c>
      <c r="P100" s="406">
        <v>0</v>
      </c>
      <c r="Q100" s="406">
        <v>0</v>
      </c>
      <c r="R100" s="406">
        <v>0</v>
      </c>
      <c r="S100" s="406">
        <v>0</v>
      </c>
      <c r="T100" s="406" t="s">
        <v>762</v>
      </c>
      <c r="U100" s="658">
        <f t="shared" si="15"/>
        <v>411325.86</v>
      </c>
      <c r="V100" s="453">
        <f t="shared" si="13"/>
        <v>6.8208223746318648</v>
      </c>
      <c r="W100" s="406"/>
      <c r="X100" s="406">
        <v>2756151.77</v>
      </c>
      <c r="Y100" s="488">
        <v>6030443.7999999998</v>
      </c>
      <c r="Z100" s="406">
        <f t="shared" si="16"/>
        <v>3274292.03</v>
      </c>
      <c r="AA100" s="406">
        <f t="shared" si="17"/>
        <v>223333.64339302786</v>
      </c>
      <c r="AB100" s="406"/>
      <c r="AC100" s="453">
        <v>213.2082213727426</v>
      </c>
      <c r="AD100" s="453">
        <f t="shared" si="18"/>
        <v>210.69631287419895</v>
      </c>
      <c r="AE100" s="454">
        <f t="shared" si="19"/>
        <v>-2.5119084985436473</v>
      </c>
      <c r="AF100" s="514">
        <v>1</v>
      </c>
      <c r="AG100" s="488">
        <v>1</v>
      </c>
      <c r="AH100" s="453">
        <f t="shared" si="14"/>
        <v>210.69631287419895</v>
      </c>
      <c r="AI100" s="406"/>
      <c r="AJ100" s="406"/>
      <c r="AK100" s="458">
        <v>210.69631287419895</v>
      </c>
      <c r="AL100" s="455">
        <f t="shared" si="20"/>
        <v>210.69631287419895</v>
      </c>
      <c r="AM100" s="458"/>
      <c r="AN100" s="458"/>
      <c r="AO100" s="453"/>
      <c r="AP100" s="507"/>
      <c r="AQ100" s="455"/>
      <c r="AR100" s="455"/>
      <c r="AS100" s="455"/>
      <c r="AT100" s="495">
        <f t="shared" si="21"/>
        <v>0</v>
      </c>
      <c r="AU100" s="455"/>
      <c r="AV100" s="498">
        <v>3.1729934120633776</v>
      </c>
      <c r="AW100" s="499">
        <v>1.3268777907997567</v>
      </c>
      <c r="AX100" s="500">
        <v>-1.8461156212636209</v>
      </c>
      <c r="AY100" s="458"/>
      <c r="AZ100" s="459"/>
      <c r="BA100" s="459"/>
      <c r="BB100" s="459"/>
      <c r="BC100" s="453"/>
      <c r="BE100" s="460">
        <v>122.2082213727426</v>
      </c>
      <c r="BF100" s="453">
        <v>213.2082213727426</v>
      </c>
      <c r="BG100" s="488">
        <v>0</v>
      </c>
      <c r="BH100" s="453">
        <v>213.2082213727426</v>
      </c>
      <c r="BI100" s="406">
        <v>0.33425296766696988</v>
      </c>
      <c r="BK100" s="453"/>
      <c r="BL100" s="453">
        <v>213.2082213727426</v>
      </c>
      <c r="BM100" s="406">
        <v>0</v>
      </c>
      <c r="BO100" s="453">
        <v>213.2082213727426</v>
      </c>
      <c r="BP100" s="406">
        <v>0.33425296766696988</v>
      </c>
      <c r="BR100" s="453">
        <v>213.47655863302788</v>
      </c>
      <c r="BS100" s="453">
        <v>-0.60259022795224837</v>
      </c>
      <c r="CB100" s="488"/>
    </row>
    <row r="101" spans="1:80" ht="11.25">
      <c r="A101" s="403">
        <v>92</v>
      </c>
      <c r="B101" s="404" t="s">
        <v>180</v>
      </c>
      <c r="C101" s="403">
        <v>0</v>
      </c>
      <c r="D101" s="451">
        <v>0</v>
      </c>
      <c r="E101" s="406">
        <v>0</v>
      </c>
      <c r="F101" s="406">
        <v>0</v>
      </c>
      <c r="G101" s="406">
        <v>0</v>
      </c>
      <c r="H101" s="406">
        <v>0</v>
      </c>
      <c r="I101" s="406">
        <v>0</v>
      </c>
      <c r="J101" s="406">
        <v>0</v>
      </c>
      <c r="K101" s="452">
        <v>0</v>
      </c>
      <c r="L101" s="406">
        <v>0</v>
      </c>
      <c r="M101" s="406">
        <v>0</v>
      </c>
      <c r="N101" s="406">
        <v>0</v>
      </c>
      <c r="O101" s="406">
        <v>0</v>
      </c>
      <c r="P101" s="406">
        <v>0</v>
      </c>
      <c r="Q101" s="406">
        <v>0</v>
      </c>
      <c r="R101" s="406">
        <v>0</v>
      </c>
      <c r="S101" s="406">
        <v>0</v>
      </c>
      <c r="T101" s="406">
        <v>0</v>
      </c>
      <c r="U101" s="658">
        <f t="shared" si="15"/>
        <v>0</v>
      </c>
      <c r="V101" s="453">
        <f t="shared" si="13"/>
        <v>0</v>
      </c>
      <c r="W101" s="406"/>
      <c r="X101" s="406">
        <v>0</v>
      </c>
      <c r="Y101" s="488">
        <v>0</v>
      </c>
      <c r="Z101" s="406">
        <f t="shared" si="16"/>
        <v>0</v>
      </c>
      <c r="AA101" s="406">
        <f t="shared" si="17"/>
        <v>0</v>
      </c>
      <c r="AB101" s="406"/>
      <c r="AC101" s="453">
        <v>0</v>
      </c>
      <c r="AD101" s="453">
        <f t="shared" si="18"/>
        <v>0</v>
      </c>
      <c r="AE101" s="454">
        <f t="shared" si="19"/>
        <v>0</v>
      </c>
      <c r="AF101" s="514">
        <v>0</v>
      </c>
      <c r="AG101" s="488" t="s">
        <v>761</v>
      </c>
      <c r="AH101" s="453">
        <f t="shared" si="14"/>
        <v>0</v>
      </c>
      <c r="AI101" s="406"/>
      <c r="AJ101" s="406"/>
      <c r="AK101" s="458">
        <v>0</v>
      </c>
      <c r="AL101" s="455">
        <f t="shared" si="20"/>
        <v>0</v>
      </c>
      <c r="AM101" s="458"/>
      <c r="AN101" s="458"/>
      <c r="AO101" s="453"/>
      <c r="AP101" s="507"/>
      <c r="AQ101" s="455"/>
      <c r="AR101" s="455"/>
      <c r="AS101" s="455"/>
      <c r="AT101" s="495">
        <f t="shared" si="21"/>
        <v>0</v>
      </c>
      <c r="AU101" s="455"/>
      <c r="AV101" s="498" t="s">
        <v>649</v>
      </c>
      <c r="AW101" s="499" t="s">
        <v>649</v>
      </c>
      <c r="AX101" s="500" t="s">
        <v>649</v>
      </c>
      <c r="AY101" s="458"/>
      <c r="AZ101" s="459"/>
      <c r="BA101" s="459"/>
      <c r="BB101" s="459"/>
      <c r="BC101" s="453"/>
      <c r="BE101" s="460">
        <v>-92</v>
      </c>
      <c r="BF101" s="453">
        <v>0</v>
      </c>
      <c r="BG101" s="488">
        <v>0</v>
      </c>
      <c r="BH101" s="453">
        <v>0</v>
      </c>
      <c r="BI101" s="406">
        <v>0</v>
      </c>
      <c r="BK101" s="453"/>
      <c r="BL101" s="453">
        <v>0</v>
      </c>
      <c r="BM101" s="406">
        <v>0</v>
      </c>
      <c r="BO101" s="453">
        <v>0</v>
      </c>
      <c r="BP101" s="406">
        <v>0</v>
      </c>
      <c r="BR101" s="453">
        <v>0</v>
      </c>
      <c r="BS101" s="453">
        <v>0</v>
      </c>
      <c r="CB101" s="488"/>
    </row>
    <row r="102" spans="1:80" ht="11.25">
      <c r="A102" s="403">
        <v>93</v>
      </c>
      <c r="B102" s="404" t="s">
        <v>181</v>
      </c>
      <c r="C102" s="403">
        <v>1</v>
      </c>
      <c r="D102" s="451">
        <v>0</v>
      </c>
      <c r="E102" s="406">
        <v>0</v>
      </c>
      <c r="F102" s="406">
        <v>0</v>
      </c>
      <c r="G102" s="406">
        <v>0</v>
      </c>
      <c r="H102" s="406">
        <v>0</v>
      </c>
      <c r="I102" s="406">
        <v>293000</v>
      </c>
      <c r="J102" s="406">
        <v>3405000</v>
      </c>
      <c r="K102" s="452">
        <v>2031000</v>
      </c>
      <c r="L102" s="406">
        <v>2217010</v>
      </c>
      <c r="M102" s="406">
        <v>34327</v>
      </c>
      <c r="N102" s="406">
        <v>0</v>
      </c>
      <c r="O102" s="406">
        <v>1008993.23</v>
      </c>
      <c r="P102" s="406">
        <v>0</v>
      </c>
      <c r="Q102" s="406">
        <v>0</v>
      </c>
      <c r="R102" s="406">
        <v>0</v>
      </c>
      <c r="S102" s="406">
        <v>0</v>
      </c>
      <c r="T102" s="406" t="s">
        <v>760</v>
      </c>
      <c r="U102" s="658">
        <f t="shared" si="15"/>
        <v>8989330.2300000004</v>
      </c>
      <c r="V102" s="453">
        <f t="shared" si="13"/>
        <v>5.4982187838444325</v>
      </c>
      <c r="W102" s="406"/>
      <c r="X102" s="406">
        <v>161811104.85304004</v>
      </c>
      <c r="Y102" s="488">
        <v>163495317</v>
      </c>
      <c r="Z102" s="406">
        <f t="shared" si="16"/>
        <v>1684212.1469599605</v>
      </c>
      <c r="AA102" s="406">
        <f t="shared" si="17"/>
        <v>92601.668623942154</v>
      </c>
      <c r="AB102" s="406"/>
      <c r="AC102" s="453">
        <v>99.982889987723539</v>
      </c>
      <c r="AD102" s="453">
        <f t="shared" si="18"/>
        <v>100.983622526885</v>
      </c>
      <c r="AE102" s="454">
        <f t="shared" si="19"/>
        <v>1.0007325391614614</v>
      </c>
      <c r="AF102" s="514">
        <v>765</v>
      </c>
      <c r="AG102" s="488">
        <v>1</v>
      </c>
      <c r="AH102" s="453">
        <f t="shared" si="14"/>
        <v>100.983622526885</v>
      </c>
      <c r="AI102" s="406"/>
      <c r="AJ102" s="406"/>
      <c r="AK102" s="458">
        <v>100.983622526885</v>
      </c>
      <c r="AL102" s="455">
        <f t="shared" si="20"/>
        <v>100.983622526885</v>
      </c>
      <c r="AM102" s="458"/>
      <c r="AN102" s="458"/>
      <c r="AO102" s="453"/>
      <c r="AP102" s="507"/>
      <c r="AQ102" s="455"/>
      <c r="AR102" s="455"/>
      <c r="AS102" s="455"/>
      <c r="AT102" s="495">
        <f t="shared" si="21"/>
        <v>0</v>
      </c>
      <c r="AU102" s="455"/>
      <c r="AV102" s="498">
        <v>6.0060451661802405</v>
      </c>
      <c r="AW102" s="499">
        <v>7.1277394834973666</v>
      </c>
      <c r="AX102" s="500">
        <v>1.1216943173171261</v>
      </c>
      <c r="AY102" s="458"/>
      <c r="AZ102" s="459"/>
      <c r="BA102" s="459"/>
      <c r="BB102" s="459"/>
      <c r="BC102" s="453"/>
      <c r="BE102" s="460">
        <v>6.9828899877235386</v>
      </c>
      <c r="BF102" s="453">
        <v>99.982889987723539</v>
      </c>
      <c r="BG102" s="488">
        <v>0</v>
      </c>
      <c r="BH102" s="453">
        <v>99.982889987723539</v>
      </c>
      <c r="BI102" s="406">
        <v>-1.0007325391614614</v>
      </c>
      <c r="BK102" s="453"/>
      <c r="BL102" s="453">
        <v>99.982889987723539</v>
      </c>
      <c r="BM102" s="406">
        <v>0</v>
      </c>
      <c r="BO102" s="453">
        <v>99.982889987723539</v>
      </c>
      <c r="BP102" s="406">
        <v>-1.0007325391614614</v>
      </c>
      <c r="BR102" s="453">
        <v>101.10921521724269</v>
      </c>
      <c r="BS102" s="453">
        <v>-0.12559269035769205</v>
      </c>
      <c r="CB102" s="488"/>
    </row>
    <row r="103" spans="1:80" ht="11.25">
      <c r="A103" s="403">
        <v>94</v>
      </c>
      <c r="B103" s="404" t="s">
        <v>182</v>
      </c>
      <c r="C103" s="403">
        <v>1</v>
      </c>
      <c r="D103" s="451">
        <v>0</v>
      </c>
      <c r="E103" s="406">
        <v>0</v>
      </c>
      <c r="F103" s="406">
        <v>0</v>
      </c>
      <c r="G103" s="406">
        <v>0</v>
      </c>
      <c r="H103" s="406">
        <v>0</v>
      </c>
      <c r="I103" s="406">
        <v>0</v>
      </c>
      <c r="J103" s="406">
        <v>657483</v>
      </c>
      <c r="K103" s="452">
        <v>806536</v>
      </c>
      <c r="L103" s="406">
        <v>658119.31999999995</v>
      </c>
      <c r="M103" s="406">
        <v>0</v>
      </c>
      <c r="N103" s="406">
        <v>0</v>
      </c>
      <c r="O103" s="406">
        <v>2939.44</v>
      </c>
      <c r="P103" s="406">
        <v>0</v>
      </c>
      <c r="Q103" s="406">
        <v>0</v>
      </c>
      <c r="R103" s="406">
        <v>0</v>
      </c>
      <c r="S103" s="406">
        <v>0</v>
      </c>
      <c r="T103" s="406" t="s">
        <v>760</v>
      </c>
      <c r="U103" s="658">
        <f t="shared" si="15"/>
        <v>2125077.7599999998</v>
      </c>
      <c r="V103" s="453">
        <f t="shared" si="13"/>
        <v>8.0426228121658951</v>
      </c>
      <c r="W103" s="406"/>
      <c r="X103" s="406">
        <v>23598054.430000003</v>
      </c>
      <c r="Y103" s="488">
        <v>26422695.800000001</v>
      </c>
      <c r="Z103" s="406">
        <f t="shared" si="16"/>
        <v>2824641.3699999973</v>
      </c>
      <c r="AA103" s="406">
        <f t="shared" si="17"/>
        <v>227175.25118549506</v>
      </c>
      <c r="AB103" s="406"/>
      <c r="AC103" s="453">
        <v>102.09395778776769</v>
      </c>
      <c r="AD103" s="453">
        <f t="shared" si="18"/>
        <v>111.00711978828375</v>
      </c>
      <c r="AE103" s="454">
        <f t="shared" si="19"/>
        <v>8.9131620005160528</v>
      </c>
      <c r="AF103" s="514">
        <v>4</v>
      </c>
      <c r="AG103" s="488">
        <v>1</v>
      </c>
      <c r="AH103" s="453">
        <f t="shared" si="14"/>
        <v>111.00711978828375</v>
      </c>
      <c r="AI103" s="406"/>
      <c r="AJ103" s="406"/>
      <c r="AK103" s="458">
        <v>111.00711978828375</v>
      </c>
      <c r="AL103" s="455">
        <f t="shared" si="20"/>
        <v>111.00711978828375</v>
      </c>
      <c r="AM103" s="458"/>
      <c r="AN103" s="458"/>
      <c r="AO103" s="453"/>
      <c r="AP103" s="507"/>
      <c r="AQ103" s="455"/>
      <c r="AR103" s="455"/>
      <c r="AS103" s="455"/>
      <c r="AT103" s="495">
        <f t="shared" si="21"/>
        <v>0</v>
      </c>
      <c r="AU103" s="455"/>
      <c r="AV103" s="498">
        <v>-0.71707626777079236</v>
      </c>
      <c r="AW103" s="499">
        <v>8.7055844404864171</v>
      </c>
      <c r="AX103" s="500">
        <v>9.4226607082572098</v>
      </c>
      <c r="AY103" s="458"/>
      <c r="AZ103" s="459"/>
      <c r="BA103" s="459"/>
      <c r="BB103" s="459"/>
      <c r="BC103" s="453"/>
      <c r="BE103" s="460">
        <v>8.0939577877676925</v>
      </c>
      <c r="BF103" s="453">
        <v>102.09395778776769</v>
      </c>
      <c r="BG103" s="488">
        <v>0</v>
      </c>
      <c r="BH103" s="453">
        <v>102.09395778776769</v>
      </c>
      <c r="BI103" s="406">
        <v>-8.9131620005160528</v>
      </c>
      <c r="BK103" s="453"/>
      <c r="BL103" s="453">
        <v>102.09395778776769</v>
      </c>
      <c r="BM103" s="406">
        <v>0</v>
      </c>
      <c r="BO103" s="453">
        <v>102.09395778776769</v>
      </c>
      <c r="BP103" s="406">
        <v>-8.9131620005160528</v>
      </c>
      <c r="BR103" s="453">
        <v>110.72765369276168</v>
      </c>
      <c r="BS103" s="453">
        <v>0.2794660955220678</v>
      </c>
      <c r="CB103" s="488"/>
    </row>
    <row r="104" spans="1:80" ht="11.25">
      <c r="A104" s="403">
        <v>95</v>
      </c>
      <c r="B104" s="404" t="s">
        <v>183</v>
      </c>
      <c r="C104" s="403">
        <v>1</v>
      </c>
      <c r="D104" s="451">
        <v>0</v>
      </c>
      <c r="E104" s="406">
        <v>0</v>
      </c>
      <c r="F104" s="406">
        <v>0</v>
      </c>
      <c r="G104" s="406">
        <v>0</v>
      </c>
      <c r="H104" s="406">
        <v>0</v>
      </c>
      <c r="I104" s="406">
        <v>2000000</v>
      </c>
      <c r="J104" s="406">
        <v>5719911</v>
      </c>
      <c r="K104" s="452">
        <v>1517077</v>
      </c>
      <c r="L104" s="406">
        <v>7372607</v>
      </c>
      <c r="M104" s="406">
        <v>79934</v>
      </c>
      <c r="N104" s="406">
        <v>222101</v>
      </c>
      <c r="O104" s="406">
        <v>2465262.2400000002</v>
      </c>
      <c r="P104" s="406">
        <v>0</v>
      </c>
      <c r="Q104" s="406">
        <v>0</v>
      </c>
      <c r="R104" s="406">
        <v>0</v>
      </c>
      <c r="S104" s="406">
        <v>0</v>
      </c>
      <c r="T104" s="406" t="s">
        <v>760</v>
      </c>
      <c r="U104" s="658">
        <f t="shared" si="15"/>
        <v>19376892.240000002</v>
      </c>
      <c r="V104" s="453">
        <f t="shared" si="13"/>
        <v>7.84972495977732</v>
      </c>
      <c r="W104" s="406"/>
      <c r="X104" s="406">
        <v>243053149.76999998</v>
      </c>
      <c r="Y104" s="488">
        <v>246848040.40000001</v>
      </c>
      <c r="Z104" s="406">
        <f t="shared" si="16"/>
        <v>3794890.630000025</v>
      </c>
      <c r="AA104" s="406">
        <f t="shared" si="17"/>
        <v>297888.47697936272</v>
      </c>
      <c r="AB104" s="406"/>
      <c r="AC104" s="453">
        <v>100.95349482477822</v>
      </c>
      <c r="AD104" s="453">
        <f t="shared" si="18"/>
        <v>101.43878084128094</v>
      </c>
      <c r="AE104" s="454">
        <f t="shared" si="19"/>
        <v>0.48528601650272662</v>
      </c>
      <c r="AF104" s="514">
        <v>1757</v>
      </c>
      <c r="AG104" s="488">
        <v>1</v>
      </c>
      <c r="AH104" s="453">
        <f t="shared" si="14"/>
        <v>101.43878084128094</v>
      </c>
      <c r="AI104" s="406"/>
      <c r="AJ104" s="406"/>
      <c r="AK104" s="458">
        <v>101.43878084128094</v>
      </c>
      <c r="AL104" s="455">
        <f t="shared" si="20"/>
        <v>101.43878084128094</v>
      </c>
      <c r="AM104" s="458"/>
      <c r="AN104" s="458"/>
      <c r="AO104" s="453"/>
      <c r="AP104" s="507"/>
      <c r="AQ104" s="455"/>
      <c r="AR104" s="455"/>
      <c r="AS104" s="455"/>
      <c r="AT104" s="495">
        <f t="shared" si="21"/>
        <v>0</v>
      </c>
      <c r="AU104" s="455"/>
      <c r="AV104" s="498">
        <v>7.286953841737799</v>
      </c>
      <c r="AW104" s="499">
        <v>7.8413304615108368</v>
      </c>
      <c r="AX104" s="500">
        <v>0.55437661977303776</v>
      </c>
      <c r="AY104" s="458"/>
      <c r="AZ104" s="459"/>
      <c r="BA104" s="459"/>
      <c r="BB104" s="459"/>
      <c r="BC104" s="453"/>
      <c r="BE104" s="460">
        <v>5.9534948247782182</v>
      </c>
      <c r="BF104" s="453">
        <v>100.95349482477822</v>
      </c>
      <c r="BG104" s="488">
        <v>0</v>
      </c>
      <c r="BH104" s="453">
        <v>100.95349482477822</v>
      </c>
      <c r="BI104" s="406">
        <v>-0.48528601650272662</v>
      </c>
      <c r="BK104" s="453"/>
      <c r="BL104" s="453">
        <v>100.95349482477822</v>
      </c>
      <c r="BM104" s="406">
        <v>0</v>
      </c>
      <c r="BO104" s="453">
        <v>100.95349482477822</v>
      </c>
      <c r="BP104" s="406">
        <v>-0.48528601650272662</v>
      </c>
      <c r="BR104" s="453">
        <v>101.30781852593198</v>
      </c>
      <c r="BS104" s="453">
        <v>0.13096231534896674</v>
      </c>
      <c r="CB104" s="488"/>
    </row>
    <row r="105" spans="1:80" ht="11.25">
      <c r="A105" s="403">
        <v>96</v>
      </c>
      <c r="B105" s="404" t="s">
        <v>184</v>
      </c>
      <c r="C105" s="403">
        <v>1</v>
      </c>
      <c r="D105" s="451">
        <v>0</v>
      </c>
      <c r="E105" s="406">
        <v>0</v>
      </c>
      <c r="F105" s="406">
        <v>0</v>
      </c>
      <c r="G105" s="406">
        <v>0</v>
      </c>
      <c r="H105" s="406">
        <v>0</v>
      </c>
      <c r="I105" s="406">
        <v>0</v>
      </c>
      <c r="J105" s="406">
        <v>623935</v>
      </c>
      <c r="K105" s="452">
        <v>623936</v>
      </c>
      <c r="L105" s="406">
        <v>1994866</v>
      </c>
      <c r="M105" s="406">
        <v>9738</v>
      </c>
      <c r="N105" s="406">
        <v>201493</v>
      </c>
      <c r="O105" s="406">
        <v>220165.19</v>
      </c>
      <c r="P105" s="406">
        <v>0</v>
      </c>
      <c r="Q105" s="406">
        <v>0</v>
      </c>
      <c r="R105" s="406">
        <v>0</v>
      </c>
      <c r="S105" s="406">
        <v>0</v>
      </c>
      <c r="T105" s="406" t="s">
        <v>762</v>
      </c>
      <c r="U105" s="658">
        <f t="shared" si="15"/>
        <v>3474646.59</v>
      </c>
      <c r="V105" s="453">
        <f t="shared" si="13"/>
        <v>4.9185399855929166</v>
      </c>
      <c r="W105" s="406"/>
      <c r="X105" s="406">
        <v>43218462.880000003</v>
      </c>
      <c r="Y105" s="488">
        <v>70643861.799999997</v>
      </c>
      <c r="Z105" s="406">
        <f t="shared" si="16"/>
        <v>27425398.919999994</v>
      </c>
      <c r="AA105" s="406">
        <f t="shared" si="17"/>
        <v>1348929.2120885677</v>
      </c>
      <c r="AB105" s="406"/>
      <c r="AC105" s="453">
        <v>154.40795149796764</v>
      </c>
      <c r="AD105" s="453">
        <f t="shared" si="18"/>
        <v>160.33641173290943</v>
      </c>
      <c r="AE105" s="454">
        <f t="shared" si="19"/>
        <v>5.928460234941781</v>
      </c>
      <c r="AF105" s="514">
        <v>119</v>
      </c>
      <c r="AG105" s="488">
        <v>1</v>
      </c>
      <c r="AH105" s="453">
        <f t="shared" si="14"/>
        <v>160.33641173290943</v>
      </c>
      <c r="AI105" s="406"/>
      <c r="AJ105" s="406"/>
      <c r="AK105" s="458">
        <v>160.33641173290943</v>
      </c>
      <c r="AL105" s="455">
        <f t="shared" si="20"/>
        <v>160.33641173290943</v>
      </c>
      <c r="AM105" s="458"/>
      <c r="AN105" s="458"/>
      <c r="AO105" s="453"/>
      <c r="AP105" s="507"/>
      <c r="AQ105" s="455"/>
      <c r="AR105" s="455"/>
      <c r="AS105" s="455"/>
      <c r="AT105" s="495">
        <f t="shared" si="21"/>
        <v>0</v>
      </c>
      <c r="AU105" s="455"/>
      <c r="AV105" s="498">
        <v>0.86690749994456739</v>
      </c>
      <c r="AW105" s="499">
        <v>5.014995541596015</v>
      </c>
      <c r="AX105" s="500">
        <v>4.1480880416514481</v>
      </c>
      <c r="AY105" s="458"/>
      <c r="AZ105" s="459"/>
      <c r="BA105" s="459"/>
      <c r="BB105" s="459"/>
      <c r="BC105" s="453"/>
      <c r="BE105" s="460">
        <v>58.407951497967645</v>
      </c>
      <c r="BF105" s="453">
        <v>154.40795149796764</v>
      </c>
      <c r="BG105" s="488">
        <v>0</v>
      </c>
      <c r="BH105" s="453">
        <v>154.40795149796764</v>
      </c>
      <c r="BI105" s="406">
        <v>-7.182816701161812</v>
      </c>
      <c r="BK105" s="453"/>
      <c r="BL105" s="453">
        <v>154.40795149796764</v>
      </c>
      <c r="BM105" s="406">
        <v>0</v>
      </c>
      <c r="BO105" s="453">
        <v>154.40795149796764</v>
      </c>
      <c r="BP105" s="406">
        <v>-7.182816701161812</v>
      </c>
      <c r="BR105" s="453">
        <v>161.92424367518564</v>
      </c>
      <c r="BS105" s="453">
        <v>-0.33347547605617933</v>
      </c>
      <c r="CB105" s="488"/>
    </row>
    <row r="106" spans="1:80" ht="11.25">
      <c r="A106" s="403">
        <v>97</v>
      </c>
      <c r="B106" s="404" t="s">
        <v>185</v>
      </c>
      <c r="C106" s="403">
        <v>1</v>
      </c>
      <c r="D106" s="451">
        <v>0</v>
      </c>
      <c r="E106" s="406">
        <v>350000</v>
      </c>
      <c r="F106" s="406">
        <v>0</v>
      </c>
      <c r="G106" s="406">
        <v>0</v>
      </c>
      <c r="H106" s="406">
        <v>0</v>
      </c>
      <c r="I106" s="406">
        <v>0</v>
      </c>
      <c r="J106" s="406">
        <v>2284966</v>
      </c>
      <c r="K106" s="452">
        <v>3991019</v>
      </c>
      <c r="L106" s="406">
        <v>3117812</v>
      </c>
      <c r="M106" s="406">
        <v>62231</v>
      </c>
      <c r="N106" s="406">
        <v>487796</v>
      </c>
      <c r="O106" s="406">
        <v>308163.65999999997</v>
      </c>
      <c r="P106" s="406">
        <v>0</v>
      </c>
      <c r="Q106" s="406">
        <v>0</v>
      </c>
      <c r="R106" s="406">
        <v>0</v>
      </c>
      <c r="S106" s="406">
        <v>0</v>
      </c>
      <c r="T106" s="406" t="s">
        <v>760</v>
      </c>
      <c r="U106" s="658">
        <f t="shared" si="15"/>
        <v>10601987.66</v>
      </c>
      <c r="V106" s="453">
        <f t="shared" si="13"/>
        <v>10.411299933345409</v>
      </c>
      <c r="W106" s="406"/>
      <c r="X106" s="406">
        <v>101071841.39</v>
      </c>
      <c r="Y106" s="488">
        <v>101831545.8</v>
      </c>
      <c r="Z106" s="406">
        <f t="shared" si="16"/>
        <v>759704.40999999642</v>
      </c>
      <c r="AA106" s="406">
        <f t="shared" si="17"/>
        <v>79095.104731951767</v>
      </c>
      <c r="AB106" s="406"/>
      <c r="AC106" s="453">
        <v>99.269359849080871</v>
      </c>
      <c r="AD106" s="453">
        <f t="shared" si="18"/>
        <v>100.67339161521933</v>
      </c>
      <c r="AE106" s="454">
        <f t="shared" si="19"/>
        <v>1.4040317661384591</v>
      </c>
      <c r="AF106" s="514">
        <v>208</v>
      </c>
      <c r="AG106" s="488">
        <v>1</v>
      </c>
      <c r="AH106" s="453">
        <f t="shared" si="14"/>
        <v>100.67339161521933</v>
      </c>
      <c r="AI106" s="406"/>
      <c r="AJ106" s="406"/>
      <c r="AK106" s="458">
        <v>100.67339161521933</v>
      </c>
      <c r="AL106" s="455">
        <f t="shared" si="20"/>
        <v>100.67339161521933</v>
      </c>
      <c r="AM106" s="458"/>
      <c r="AN106" s="458"/>
      <c r="AO106" s="453"/>
      <c r="AP106" s="507"/>
      <c r="AQ106" s="455"/>
      <c r="AR106" s="455"/>
      <c r="AS106" s="455"/>
      <c r="AT106" s="495">
        <f t="shared" si="21"/>
        <v>0</v>
      </c>
      <c r="AU106" s="455"/>
      <c r="AV106" s="498">
        <v>4.5443548684637136</v>
      </c>
      <c r="AW106" s="499">
        <v>6.1054090753643173</v>
      </c>
      <c r="AX106" s="500">
        <v>1.5610542069006037</v>
      </c>
      <c r="AY106" s="458"/>
      <c r="AZ106" s="459"/>
      <c r="BA106" s="459"/>
      <c r="BB106" s="459"/>
      <c r="BC106" s="453"/>
      <c r="BE106" s="460">
        <v>2.2693598490808711</v>
      </c>
      <c r="BF106" s="453">
        <v>99.269359849080871</v>
      </c>
      <c r="BG106" s="488">
        <v>0</v>
      </c>
      <c r="BH106" s="453">
        <v>99.269359849080871</v>
      </c>
      <c r="BI106" s="406">
        <v>-1.4040317661384591</v>
      </c>
      <c r="BK106" s="453"/>
      <c r="BL106" s="453">
        <v>99.269359849080871</v>
      </c>
      <c r="BM106" s="406">
        <v>0</v>
      </c>
      <c r="BO106" s="453">
        <v>99.269359849080871</v>
      </c>
      <c r="BP106" s="406">
        <v>-1.4040317661384591</v>
      </c>
      <c r="BR106" s="453">
        <v>100.76154185332018</v>
      </c>
      <c r="BS106" s="453">
        <v>-8.8150238100851652E-2</v>
      </c>
      <c r="CB106" s="488"/>
    </row>
    <row r="107" spans="1:80" ht="11.25">
      <c r="A107" s="403">
        <v>98</v>
      </c>
      <c r="B107" s="404" t="s">
        <v>186</v>
      </c>
      <c r="C107" s="403">
        <v>1</v>
      </c>
      <c r="D107" s="451">
        <v>0</v>
      </c>
      <c r="E107" s="406">
        <v>25707</v>
      </c>
      <c r="F107" s="406">
        <v>0</v>
      </c>
      <c r="G107" s="406">
        <v>0</v>
      </c>
      <c r="H107" s="406">
        <v>0</v>
      </c>
      <c r="I107" s="406">
        <v>0</v>
      </c>
      <c r="J107" s="406">
        <v>0</v>
      </c>
      <c r="K107" s="452">
        <v>0</v>
      </c>
      <c r="L107" s="406">
        <v>51784</v>
      </c>
      <c r="M107" s="406">
        <v>0</v>
      </c>
      <c r="N107" s="406">
        <v>0</v>
      </c>
      <c r="O107" s="406">
        <v>4230.1000000000004</v>
      </c>
      <c r="P107" s="406">
        <v>0</v>
      </c>
      <c r="Q107" s="406">
        <v>0</v>
      </c>
      <c r="R107" s="406">
        <v>0</v>
      </c>
      <c r="S107" s="406">
        <v>0</v>
      </c>
      <c r="T107" s="406" t="s">
        <v>762</v>
      </c>
      <c r="U107" s="658">
        <f t="shared" si="15"/>
        <v>76542.7</v>
      </c>
      <c r="V107" s="453">
        <f t="shared" si="13"/>
        <v>4.7430755336949115</v>
      </c>
      <c r="W107" s="406"/>
      <c r="X107" s="406">
        <v>865066.34</v>
      </c>
      <c r="Y107" s="488">
        <v>1613777.8</v>
      </c>
      <c r="Z107" s="406">
        <f t="shared" si="16"/>
        <v>748711.46000000008</v>
      </c>
      <c r="AA107" s="406">
        <f t="shared" si="17"/>
        <v>35511.950077229973</v>
      </c>
      <c r="AB107" s="406"/>
      <c r="AC107" s="453">
        <v>171.33968969677983</v>
      </c>
      <c r="AD107" s="453">
        <f t="shared" si="18"/>
        <v>182.44448742772377</v>
      </c>
      <c r="AE107" s="454">
        <f t="shared" si="19"/>
        <v>11.104797730943943</v>
      </c>
      <c r="AF107" s="514">
        <v>1</v>
      </c>
      <c r="AG107" s="488">
        <v>1</v>
      </c>
      <c r="AH107" s="453">
        <f t="shared" si="14"/>
        <v>182.44448742772377</v>
      </c>
      <c r="AI107" s="406"/>
      <c r="AJ107" s="406"/>
      <c r="AK107" s="458">
        <v>182.44448742772377</v>
      </c>
      <c r="AL107" s="455">
        <f t="shared" si="20"/>
        <v>182.44448742772377</v>
      </c>
      <c r="AM107" s="458"/>
      <c r="AN107" s="458"/>
      <c r="AO107" s="453"/>
      <c r="AP107" s="507"/>
      <c r="AQ107" s="455"/>
      <c r="AR107" s="455"/>
      <c r="AS107" s="455"/>
      <c r="AT107" s="495">
        <f t="shared" si="21"/>
        <v>0</v>
      </c>
      <c r="AU107" s="455"/>
      <c r="AV107" s="498">
        <v>-5.757563222592748</v>
      </c>
      <c r="AW107" s="499">
        <v>1.4357460010962129</v>
      </c>
      <c r="AX107" s="500">
        <v>7.1933092236889609</v>
      </c>
      <c r="AY107" s="458"/>
      <c r="AZ107" s="459"/>
      <c r="BA107" s="459"/>
      <c r="BB107" s="459"/>
      <c r="BC107" s="453"/>
      <c r="BE107" s="460">
        <v>73.339689696779828</v>
      </c>
      <c r="BF107" s="453">
        <v>171.33968969677983</v>
      </c>
      <c r="BG107" s="488">
        <v>0</v>
      </c>
      <c r="BH107" s="453">
        <v>171.33968969677983</v>
      </c>
      <c r="BI107" s="406">
        <v>-13.048881453641968</v>
      </c>
      <c r="BK107" s="453"/>
      <c r="BL107" s="453">
        <v>171.33968969677983</v>
      </c>
      <c r="BM107" s="406">
        <v>0</v>
      </c>
      <c r="BO107" s="453">
        <v>171.33968969677983</v>
      </c>
      <c r="BP107" s="406">
        <v>-13.048881453641968</v>
      </c>
      <c r="BR107" s="453">
        <v>185.42806417675922</v>
      </c>
      <c r="BS107" s="453">
        <v>-1.0394930263374249</v>
      </c>
      <c r="CB107" s="488"/>
    </row>
    <row r="108" spans="1:80" ht="11.25">
      <c r="A108" s="403">
        <v>99</v>
      </c>
      <c r="B108" s="404" t="s">
        <v>187</v>
      </c>
      <c r="C108" s="403">
        <v>1</v>
      </c>
      <c r="D108" s="451">
        <v>0</v>
      </c>
      <c r="E108" s="406">
        <v>9000</v>
      </c>
      <c r="F108" s="406">
        <v>0</v>
      </c>
      <c r="G108" s="406">
        <v>0</v>
      </c>
      <c r="H108" s="406">
        <v>0</v>
      </c>
      <c r="I108" s="406">
        <v>285220</v>
      </c>
      <c r="J108" s="406">
        <v>1076617</v>
      </c>
      <c r="K108" s="452">
        <v>418745</v>
      </c>
      <c r="L108" s="406">
        <v>835856</v>
      </c>
      <c r="M108" s="406">
        <v>20349</v>
      </c>
      <c r="N108" s="406">
        <v>0</v>
      </c>
      <c r="O108" s="406">
        <v>142333.38</v>
      </c>
      <c r="P108" s="406">
        <v>0</v>
      </c>
      <c r="Q108" s="406">
        <v>0</v>
      </c>
      <c r="R108" s="406">
        <v>0</v>
      </c>
      <c r="S108" s="406">
        <v>0</v>
      </c>
      <c r="T108" s="406" t="s">
        <v>760</v>
      </c>
      <c r="U108" s="658">
        <f t="shared" si="15"/>
        <v>2788120.38</v>
      </c>
      <c r="V108" s="453">
        <f t="shared" si="13"/>
        <v>5.3356341783824517</v>
      </c>
      <c r="W108" s="406"/>
      <c r="X108" s="406">
        <v>35604499.836640008</v>
      </c>
      <c r="Y108" s="488">
        <v>52254714</v>
      </c>
      <c r="Z108" s="406">
        <f t="shared" si="16"/>
        <v>16650214.163359992</v>
      </c>
      <c r="AA108" s="406">
        <f t="shared" si="17"/>
        <v>888394.51767411164</v>
      </c>
      <c r="AB108" s="406"/>
      <c r="AC108" s="453">
        <v>145.29273899955467</v>
      </c>
      <c r="AD108" s="453">
        <f t="shared" si="18"/>
        <v>144.26917866562937</v>
      </c>
      <c r="AE108" s="454">
        <f t="shared" si="19"/>
        <v>-1.0235603339253032</v>
      </c>
      <c r="AF108" s="514">
        <v>91</v>
      </c>
      <c r="AG108" s="488">
        <v>1</v>
      </c>
      <c r="AH108" s="453">
        <f t="shared" si="14"/>
        <v>144.26917866562937</v>
      </c>
      <c r="AI108" s="406"/>
      <c r="AJ108" s="406"/>
      <c r="AK108" s="458">
        <v>144.26917866562937</v>
      </c>
      <c r="AL108" s="455">
        <f t="shared" si="20"/>
        <v>144.26917866562937</v>
      </c>
      <c r="AM108" s="458"/>
      <c r="AN108" s="458"/>
      <c r="AO108" s="453"/>
      <c r="AP108" s="507"/>
      <c r="AQ108" s="455"/>
      <c r="AR108" s="455"/>
      <c r="AS108" s="455"/>
      <c r="AT108" s="495">
        <f t="shared" si="21"/>
        <v>0</v>
      </c>
      <c r="AU108" s="455"/>
      <c r="AV108" s="498">
        <v>4.7012994654070841</v>
      </c>
      <c r="AW108" s="499">
        <v>3.8181919434933493</v>
      </c>
      <c r="AX108" s="500">
        <v>-0.88310752191373476</v>
      </c>
      <c r="AY108" s="458"/>
      <c r="AZ108" s="459"/>
      <c r="BA108" s="459"/>
      <c r="BB108" s="459"/>
      <c r="BC108" s="453"/>
      <c r="BE108" s="460">
        <v>46.292738999554672</v>
      </c>
      <c r="BF108" s="453">
        <v>145.29273899955467</v>
      </c>
      <c r="BG108" s="488">
        <v>0</v>
      </c>
      <c r="BH108" s="453">
        <v>145.29273899955467</v>
      </c>
      <c r="BI108" s="406">
        <v>1.0235603339253032</v>
      </c>
      <c r="BK108" s="453"/>
      <c r="BL108" s="453">
        <v>145.29273899955467</v>
      </c>
      <c r="BM108" s="406">
        <v>0</v>
      </c>
      <c r="BO108" s="453">
        <v>145.29273899955467</v>
      </c>
      <c r="BP108" s="406">
        <v>1.0235603339253032</v>
      </c>
      <c r="BR108" s="453">
        <v>144.35476802898094</v>
      </c>
      <c r="BS108" s="453">
        <v>-8.5589363351573411E-2</v>
      </c>
      <c r="CB108" s="488"/>
    </row>
    <row r="109" spans="1:80" ht="11.25">
      <c r="A109" s="403">
        <v>100</v>
      </c>
      <c r="B109" s="404" t="s">
        <v>188</v>
      </c>
      <c r="C109" s="403">
        <v>1</v>
      </c>
      <c r="D109" s="451">
        <v>0</v>
      </c>
      <c r="E109" s="406">
        <v>526955</v>
      </c>
      <c r="F109" s="406">
        <v>0</v>
      </c>
      <c r="G109" s="406">
        <v>0</v>
      </c>
      <c r="H109" s="406">
        <v>0</v>
      </c>
      <c r="I109" s="406">
        <v>400238</v>
      </c>
      <c r="J109" s="406">
        <v>7973813</v>
      </c>
      <c r="K109" s="452">
        <v>5569386</v>
      </c>
      <c r="L109" s="406">
        <v>8758995</v>
      </c>
      <c r="M109" s="406">
        <v>149913</v>
      </c>
      <c r="N109" s="406">
        <v>0</v>
      </c>
      <c r="O109" s="406">
        <v>0</v>
      </c>
      <c r="P109" s="406">
        <v>0</v>
      </c>
      <c r="Q109" s="406">
        <v>0</v>
      </c>
      <c r="R109" s="406">
        <v>0</v>
      </c>
      <c r="S109" s="406">
        <v>0</v>
      </c>
      <c r="T109" s="406" t="s">
        <v>760</v>
      </c>
      <c r="U109" s="658">
        <f t="shared" si="15"/>
        <v>23379300</v>
      </c>
      <c r="V109" s="453">
        <f t="shared" si="13"/>
        <v>10.937205787723437</v>
      </c>
      <c r="W109" s="406"/>
      <c r="X109" s="406">
        <v>164084535.65007001</v>
      </c>
      <c r="Y109" s="488">
        <v>213759350</v>
      </c>
      <c r="Z109" s="406">
        <f t="shared" si="16"/>
        <v>49674814.349929988</v>
      </c>
      <c r="AA109" s="406">
        <f t="shared" si="17"/>
        <v>5433036.6701214155</v>
      </c>
      <c r="AB109" s="406"/>
      <c r="AC109" s="453">
        <v>125.24570096388284</v>
      </c>
      <c r="AD109" s="453">
        <f t="shared" si="18"/>
        <v>126.9627954301309</v>
      </c>
      <c r="AE109" s="454">
        <f t="shared" si="19"/>
        <v>1.7170944662480565</v>
      </c>
      <c r="AF109" s="514">
        <v>281</v>
      </c>
      <c r="AG109" s="488">
        <v>1</v>
      </c>
      <c r="AH109" s="453">
        <f t="shared" si="14"/>
        <v>126.9627954301309</v>
      </c>
      <c r="AI109" s="406"/>
      <c r="AJ109" s="406"/>
      <c r="AK109" s="458">
        <v>126.9627954301309</v>
      </c>
      <c r="AL109" s="455">
        <f t="shared" si="20"/>
        <v>126.9627954301309</v>
      </c>
      <c r="AM109" s="458"/>
      <c r="AN109" s="458"/>
      <c r="AO109" s="453"/>
      <c r="AP109" s="507"/>
      <c r="AQ109" s="455"/>
      <c r="AR109" s="455"/>
      <c r="AS109" s="455"/>
      <c r="AT109" s="495">
        <f t="shared" si="21"/>
        <v>0</v>
      </c>
      <c r="AU109" s="455"/>
      <c r="AV109" s="498">
        <v>2.9698971143898572</v>
      </c>
      <c r="AW109" s="499">
        <v>5.1202018641334517</v>
      </c>
      <c r="AX109" s="500">
        <v>2.1503047497435945</v>
      </c>
      <c r="AY109" s="458"/>
      <c r="AZ109" s="459"/>
      <c r="BA109" s="459"/>
      <c r="BB109" s="459"/>
      <c r="BC109" s="453"/>
      <c r="BE109" s="460">
        <v>25.24570096388284</v>
      </c>
      <c r="BF109" s="453">
        <v>125.24570096388284</v>
      </c>
      <c r="BG109" s="488">
        <v>0</v>
      </c>
      <c r="BH109" s="453">
        <v>125.24570096388284</v>
      </c>
      <c r="BI109" s="406">
        <v>-1.7170944662480565</v>
      </c>
      <c r="BK109" s="453"/>
      <c r="BL109" s="453">
        <v>125.24570096388284</v>
      </c>
      <c r="BM109" s="406">
        <v>0</v>
      </c>
      <c r="BO109" s="453">
        <v>125.24570096388284</v>
      </c>
      <c r="BP109" s="406">
        <v>-1.7170944662480565</v>
      </c>
      <c r="BR109" s="453">
        <v>125.24570096388284</v>
      </c>
      <c r="BS109" s="453">
        <v>1.7170944662480565</v>
      </c>
      <c r="CB109" s="488"/>
    </row>
    <row r="110" spans="1:80" ht="11.25">
      <c r="A110" s="403">
        <v>101</v>
      </c>
      <c r="B110" s="404" t="s">
        <v>189</v>
      </c>
      <c r="C110" s="403">
        <v>1</v>
      </c>
      <c r="D110" s="451">
        <v>0</v>
      </c>
      <c r="E110" s="406">
        <v>18000</v>
      </c>
      <c r="F110" s="406">
        <v>0</v>
      </c>
      <c r="G110" s="406">
        <v>0</v>
      </c>
      <c r="H110" s="406">
        <v>0</v>
      </c>
      <c r="I110" s="406">
        <v>436238</v>
      </c>
      <c r="J110" s="406">
        <v>6481805</v>
      </c>
      <c r="K110" s="452">
        <v>2039181</v>
      </c>
      <c r="L110" s="406">
        <v>1843000</v>
      </c>
      <c r="M110" s="406">
        <v>40383</v>
      </c>
      <c r="N110" s="406">
        <v>0</v>
      </c>
      <c r="O110" s="406">
        <v>412690.95</v>
      </c>
      <c r="P110" s="406">
        <v>0</v>
      </c>
      <c r="Q110" s="406">
        <v>0</v>
      </c>
      <c r="R110" s="406">
        <v>0</v>
      </c>
      <c r="S110" s="406">
        <v>0</v>
      </c>
      <c r="T110" s="406" t="s">
        <v>762</v>
      </c>
      <c r="U110" s="658">
        <f t="shared" si="15"/>
        <v>11086997.949999999</v>
      </c>
      <c r="V110" s="453">
        <f t="shared" si="13"/>
        <v>11.281472967423497</v>
      </c>
      <c r="W110" s="406"/>
      <c r="X110" s="406">
        <v>66584573.909320004</v>
      </c>
      <c r="Y110" s="488">
        <v>98276155.799999997</v>
      </c>
      <c r="Z110" s="406">
        <f t="shared" si="16"/>
        <v>31691581.890679993</v>
      </c>
      <c r="AA110" s="406">
        <f t="shared" si="17"/>
        <v>3575277.2439459441</v>
      </c>
      <c r="AB110" s="406"/>
      <c r="AC110" s="453">
        <v>138.89241898876276</v>
      </c>
      <c r="AD110" s="453">
        <f t="shared" si="18"/>
        <v>142.22645426105001</v>
      </c>
      <c r="AE110" s="454">
        <f t="shared" si="19"/>
        <v>3.3340352722872524</v>
      </c>
      <c r="AF110" s="514">
        <v>331</v>
      </c>
      <c r="AG110" s="488">
        <v>1</v>
      </c>
      <c r="AH110" s="453">
        <f t="shared" si="14"/>
        <v>142.22645426105001</v>
      </c>
      <c r="AI110" s="406"/>
      <c r="AJ110" s="406"/>
      <c r="AK110" s="458">
        <v>134.41537038452009</v>
      </c>
      <c r="AL110" s="455">
        <f t="shared" si="20"/>
        <v>142.22645426105001</v>
      </c>
      <c r="AM110" s="458"/>
      <c r="AN110" s="458"/>
      <c r="AO110" s="453"/>
      <c r="AP110" s="507"/>
      <c r="AQ110" s="455"/>
      <c r="AR110" s="455"/>
      <c r="AS110" s="455"/>
      <c r="AT110" s="495">
        <f t="shared" si="21"/>
        <v>7.8110838765299206</v>
      </c>
      <c r="AU110" s="455"/>
      <c r="AV110" s="498">
        <v>2.004715594357938</v>
      </c>
      <c r="AW110" s="499">
        <v>-0.73070048963060608</v>
      </c>
      <c r="AX110" s="500">
        <v>-2.735416083988544</v>
      </c>
      <c r="AY110" s="458"/>
      <c r="AZ110" s="459"/>
      <c r="BA110" s="459"/>
      <c r="BB110" s="459"/>
      <c r="BC110" s="453"/>
      <c r="BE110" s="460">
        <v>37.892418988762756</v>
      </c>
      <c r="BF110" s="453">
        <v>138.89241898876276</v>
      </c>
      <c r="BG110" s="488">
        <v>0</v>
      </c>
      <c r="BH110" s="453">
        <v>138.89241898876276</v>
      </c>
      <c r="BI110" s="406">
        <v>2.3283969149585459</v>
      </c>
      <c r="BK110" s="453"/>
      <c r="BL110" s="453">
        <v>138.89241898876276</v>
      </c>
      <c r="BM110" s="406">
        <v>0</v>
      </c>
      <c r="BO110" s="453">
        <v>138.89241898876276</v>
      </c>
      <c r="BP110" s="406">
        <v>2.3283969149585459</v>
      </c>
      <c r="BR110" s="453">
        <v>136.84620062750378</v>
      </c>
      <c r="BS110" s="453">
        <v>-0.28217855369956624</v>
      </c>
      <c r="CB110" s="488"/>
    </row>
    <row r="111" spans="1:80" ht="11.25">
      <c r="A111" s="403">
        <v>102</v>
      </c>
      <c r="B111" s="404" t="s">
        <v>190</v>
      </c>
      <c r="C111" s="403">
        <v>0</v>
      </c>
      <c r="D111" s="451">
        <v>0</v>
      </c>
      <c r="E111" s="406">
        <v>0</v>
      </c>
      <c r="F111" s="406">
        <v>0</v>
      </c>
      <c r="G111" s="406">
        <v>0</v>
      </c>
      <c r="H111" s="406">
        <v>0</v>
      </c>
      <c r="I111" s="406">
        <v>0</v>
      </c>
      <c r="J111" s="406">
        <v>0</v>
      </c>
      <c r="K111" s="452">
        <v>0</v>
      </c>
      <c r="L111" s="406">
        <v>88294.36</v>
      </c>
      <c r="M111" s="406">
        <v>0</v>
      </c>
      <c r="N111" s="406">
        <v>0</v>
      </c>
      <c r="O111" s="406">
        <v>0</v>
      </c>
      <c r="P111" s="406">
        <v>0</v>
      </c>
      <c r="Q111" s="406">
        <v>0</v>
      </c>
      <c r="R111" s="406">
        <v>0</v>
      </c>
      <c r="S111" s="406">
        <v>0</v>
      </c>
      <c r="T111" s="406">
        <v>0</v>
      </c>
      <c r="U111" s="658">
        <f t="shared" si="15"/>
        <v>0</v>
      </c>
      <c r="V111" s="453">
        <f t="shared" si="13"/>
        <v>0</v>
      </c>
      <c r="W111" s="406"/>
      <c r="X111" s="406">
        <v>16860.330000000002</v>
      </c>
      <c r="Y111" s="488">
        <v>989334</v>
      </c>
      <c r="Z111" s="406">
        <f t="shared" si="16"/>
        <v>972473.67</v>
      </c>
      <c r="AA111" s="406">
        <f t="shared" si="17"/>
        <v>0</v>
      </c>
      <c r="AB111" s="406"/>
      <c r="AC111" s="453">
        <v>0</v>
      </c>
      <c r="AD111" s="453">
        <f t="shared" si="18"/>
        <v>0</v>
      </c>
      <c r="AE111" s="454">
        <f t="shared" si="19"/>
        <v>0</v>
      </c>
      <c r="AF111" s="514">
        <v>0</v>
      </c>
      <c r="AG111" s="488" t="s">
        <v>761</v>
      </c>
      <c r="AH111" s="453">
        <f t="shared" si="14"/>
        <v>0</v>
      </c>
      <c r="AI111" s="406"/>
      <c r="AJ111" s="406"/>
      <c r="AK111" s="458">
        <v>0</v>
      </c>
      <c r="AL111" s="455">
        <f t="shared" si="20"/>
        <v>0</v>
      </c>
      <c r="AM111" s="458"/>
      <c r="AN111" s="458"/>
      <c r="AO111" s="453"/>
      <c r="AP111" s="507"/>
      <c r="AQ111" s="455"/>
      <c r="AR111" s="455"/>
      <c r="AS111" s="455"/>
      <c r="AT111" s="495">
        <f t="shared" si="21"/>
        <v>0</v>
      </c>
      <c r="AU111" s="455"/>
      <c r="AV111" s="498" t="s">
        <v>649</v>
      </c>
      <c r="AW111" s="499" t="s">
        <v>649</v>
      </c>
      <c r="AX111" s="500" t="s">
        <v>649</v>
      </c>
      <c r="AY111" s="458"/>
      <c r="AZ111" s="459"/>
      <c r="BA111" s="459"/>
      <c r="BB111" s="459"/>
      <c r="BC111" s="453" t="s">
        <v>55</v>
      </c>
      <c r="BE111" s="460">
        <v>-102</v>
      </c>
      <c r="BF111" s="453">
        <v>0</v>
      </c>
      <c r="BG111" s="488">
        <v>0</v>
      </c>
      <c r="BH111" s="453">
        <v>0</v>
      </c>
      <c r="BI111" s="406">
        <v>0</v>
      </c>
      <c r="BK111" s="453"/>
      <c r="BL111" s="453">
        <v>0</v>
      </c>
      <c r="BM111" s="406">
        <v>0</v>
      </c>
      <c r="BO111" s="453">
        <v>0</v>
      </c>
      <c r="BP111" s="406">
        <v>0</v>
      </c>
      <c r="BR111" s="453">
        <v>0</v>
      </c>
      <c r="BS111" s="453">
        <v>0</v>
      </c>
      <c r="CB111" s="488"/>
    </row>
    <row r="112" spans="1:80" ht="11.25">
      <c r="A112" s="403">
        <v>103</v>
      </c>
      <c r="B112" s="404" t="s">
        <v>191</v>
      </c>
      <c r="C112" s="403">
        <v>1</v>
      </c>
      <c r="D112" s="451">
        <v>0</v>
      </c>
      <c r="E112" s="406">
        <v>0</v>
      </c>
      <c r="F112" s="406">
        <v>0</v>
      </c>
      <c r="G112" s="406">
        <v>0</v>
      </c>
      <c r="H112" s="406">
        <v>0</v>
      </c>
      <c r="I112" s="406">
        <v>0</v>
      </c>
      <c r="J112" s="406">
        <v>2096297</v>
      </c>
      <c r="K112" s="452">
        <v>432538</v>
      </c>
      <c r="L112" s="406">
        <v>403174</v>
      </c>
      <c r="M112" s="406">
        <v>20709</v>
      </c>
      <c r="N112" s="406">
        <v>199174</v>
      </c>
      <c r="O112" s="406">
        <v>28131.040000000001</v>
      </c>
      <c r="P112" s="406">
        <v>0</v>
      </c>
      <c r="Q112" s="406">
        <v>0</v>
      </c>
      <c r="R112" s="406">
        <v>0</v>
      </c>
      <c r="S112" s="406">
        <v>0</v>
      </c>
      <c r="T112" s="406" t="s">
        <v>762</v>
      </c>
      <c r="U112" s="658">
        <f t="shared" si="15"/>
        <v>3139705.64</v>
      </c>
      <c r="V112" s="453">
        <f t="shared" si="13"/>
        <v>7.7846742297586102</v>
      </c>
      <c r="W112" s="406"/>
      <c r="X112" s="406">
        <v>41586508.200000003</v>
      </c>
      <c r="Y112" s="488">
        <v>40331882.200000003</v>
      </c>
      <c r="Z112" s="406">
        <f t="shared" si="16"/>
        <v>0</v>
      </c>
      <c r="AA112" s="406">
        <f t="shared" si="17"/>
        <v>0</v>
      </c>
      <c r="AB112" s="406"/>
      <c r="AC112" s="453">
        <v>99.215785141403245</v>
      </c>
      <c r="AD112" s="453">
        <f t="shared" si="18"/>
        <v>96.98309366594043</v>
      </c>
      <c r="AE112" s="454">
        <f t="shared" si="19"/>
        <v>-2.2326914754628149</v>
      </c>
      <c r="AF112" s="514">
        <v>17</v>
      </c>
      <c r="AG112" s="488">
        <v>1</v>
      </c>
      <c r="AH112" s="453">
        <f t="shared" si="14"/>
        <v>96.98309366594043</v>
      </c>
      <c r="AI112" s="406"/>
      <c r="AJ112" s="406"/>
      <c r="AK112" s="458">
        <v>96.98309366594043</v>
      </c>
      <c r="AL112" s="455">
        <f t="shared" si="20"/>
        <v>96.98309366594043</v>
      </c>
      <c r="AM112" s="458"/>
      <c r="AN112" s="458"/>
      <c r="AO112" s="453"/>
      <c r="AP112" s="507"/>
      <c r="AQ112" s="455"/>
      <c r="AR112" s="455"/>
      <c r="AS112" s="455"/>
      <c r="AT112" s="495">
        <f t="shared" si="21"/>
        <v>0</v>
      </c>
      <c r="AU112" s="455"/>
      <c r="AV112" s="498">
        <v>7.4854410331349026</v>
      </c>
      <c r="AW112" s="499">
        <v>5.0666542686193878</v>
      </c>
      <c r="AX112" s="500">
        <v>-2.4187867645155148</v>
      </c>
      <c r="AY112" s="458"/>
      <c r="AZ112" s="459"/>
      <c r="BA112" s="459"/>
      <c r="BB112" s="459"/>
      <c r="BC112" s="453"/>
      <c r="BE112" s="460">
        <v>-3.784214858596755</v>
      </c>
      <c r="BF112" s="453">
        <v>99.215785141403245</v>
      </c>
      <c r="BG112" s="488">
        <v>0</v>
      </c>
      <c r="BH112" s="453">
        <v>99.215785141403245</v>
      </c>
      <c r="BI112" s="406">
        <v>2.2326914754628149</v>
      </c>
      <c r="BK112" s="453"/>
      <c r="BL112" s="453">
        <v>99.215785141403245</v>
      </c>
      <c r="BM112" s="406">
        <v>0</v>
      </c>
      <c r="BO112" s="453">
        <v>99.215785141403245</v>
      </c>
      <c r="BP112" s="406">
        <v>2.2326914754628149</v>
      </c>
      <c r="BR112" s="453">
        <v>97.226069344961246</v>
      </c>
      <c r="BS112" s="453">
        <v>-0.24297567902081596</v>
      </c>
      <c r="CB112" s="488"/>
    </row>
    <row r="113" spans="1:80" s="406" customFormat="1" ht="11.25">
      <c r="A113" s="403">
        <v>104</v>
      </c>
      <c r="B113" s="404" t="s">
        <v>192</v>
      </c>
      <c r="C113" s="403">
        <v>0</v>
      </c>
      <c r="D113" s="451">
        <v>0</v>
      </c>
      <c r="E113" s="406">
        <v>0</v>
      </c>
      <c r="F113" s="406">
        <v>0</v>
      </c>
      <c r="G113" s="406">
        <v>0</v>
      </c>
      <c r="H113" s="406">
        <v>0</v>
      </c>
      <c r="I113" s="406">
        <v>0</v>
      </c>
      <c r="J113" s="406">
        <v>0</v>
      </c>
      <c r="K113" s="452">
        <v>0</v>
      </c>
      <c r="L113" s="406">
        <v>0</v>
      </c>
      <c r="M113" s="406">
        <v>0</v>
      </c>
      <c r="N113" s="406">
        <v>0</v>
      </c>
      <c r="O113" s="406">
        <v>0</v>
      </c>
      <c r="P113" s="406">
        <v>0</v>
      </c>
      <c r="Q113" s="406">
        <v>0</v>
      </c>
      <c r="R113" s="406">
        <v>0</v>
      </c>
      <c r="S113" s="406">
        <v>0</v>
      </c>
      <c r="T113" s="406">
        <v>0</v>
      </c>
      <c r="U113" s="658">
        <f t="shared" si="15"/>
        <v>0</v>
      </c>
      <c r="V113" s="453">
        <f t="shared" si="13"/>
        <v>0</v>
      </c>
      <c r="X113" s="406">
        <v>0</v>
      </c>
      <c r="Y113" s="488">
        <v>0</v>
      </c>
      <c r="Z113" s="406">
        <f t="shared" si="16"/>
        <v>0</v>
      </c>
      <c r="AA113" s="406">
        <f t="shared" si="17"/>
        <v>0</v>
      </c>
      <c r="AC113" s="453">
        <v>0</v>
      </c>
      <c r="AD113" s="453">
        <f t="shared" si="18"/>
        <v>0</v>
      </c>
      <c r="AE113" s="454">
        <f t="shared" si="19"/>
        <v>0</v>
      </c>
      <c r="AF113" s="514">
        <v>0</v>
      </c>
      <c r="AG113" s="488" t="s">
        <v>761</v>
      </c>
      <c r="AH113" s="453">
        <f t="shared" si="14"/>
        <v>0</v>
      </c>
      <c r="AK113" s="458">
        <v>0</v>
      </c>
      <c r="AL113" s="455">
        <f t="shared" si="20"/>
        <v>0</v>
      </c>
      <c r="AM113" s="458"/>
      <c r="AN113" s="458"/>
      <c r="AO113" s="453"/>
      <c r="AP113" s="507"/>
      <c r="AQ113" s="455"/>
      <c r="AR113" s="455"/>
      <c r="AS113" s="455"/>
      <c r="AT113" s="495">
        <f t="shared" si="21"/>
        <v>0</v>
      </c>
      <c r="AU113" s="455"/>
      <c r="AV113" s="498" t="s">
        <v>649</v>
      </c>
      <c r="AW113" s="499" t="s">
        <v>649</v>
      </c>
      <c r="AX113" s="500" t="s">
        <v>649</v>
      </c>
      <c r="AY113" s="458"/>
      <c r="AZ113" s="459"/>
      <c r="BA113" s="459"/>
      <c r="BB113" s="459"/>
      <c r="BC113" s="453"/>
      <c r="BE113" s="460">
        <v>-104</v>
      </c>
      <c r="BF113" s="453">
        <v>0</v>
      </c>
      <c r="BG113" s="488">
        <v>0</v>
      </c>
      <c r="BH113" s="453">
        <v>0</v>
      </c>
      <c r="BI113" s="406">
        <v>0</v>
      </c>
      <c r="BK113" s="453"/>
      <c r="BL113" s="453">
        <v>0</v>
      </c>
      <c r="BM113" s="406">
        <v>0</v>
      </c>
      <c r="BO113" s="453">
        <v>0</v>
      </c>
      <c r="BP113" s="406">
        <v>0</v>
      </c>
      <c r="BR113" s="453">
        <v>0</v>
      </c>
      <c r="BS113" s="453">
        <v>0</v>
      </c>
      <c r="CB113" s="488"/>
    </row>
    <row r="114" spans="1:80" s="406" customFormat="1" ht="11.25">
      <c r="A114" s="403">
        <v>105</v>
      </c>
      <c r="B114" s="404" t="s">
        <v>193</v>
      </c>
      <c r="C114" s="403">
        <v>1</v>
      </c>
      <c r="D114" s="451">
        <v>0</v>
      </c>
      <c r="E114" s="406">
        <v>0</v>
      </c>
      <c r="F114" s="406">
        <v>0</v>
      </c>
      <c r="G114" s="406">
        <v>0</v>
      </c>
      <c r="H114" s="406">
        <v>0</v>
      </c>
      <c r="I114" s="406">
        <v>0</v>
      </c>
      <c r="J114" s="406">
        <v>606317</v>
      </c>
      <c r="K114" s="452">
        <v>419170</v>
      </c>
      <c r="L114" s="406">
        <v>645876</v>
      </c>
      <c r="M114" s="406">
        <v>0</v>
      </c>
      <c r="N114" s="406">
        <v>63995</v>
      </c>
      <c r="O114" s="406">
        <v>1208.9000000000001</v>
      </c>
      <c r="P114" s="406">
        <v>0</v>
      </c>
      <c r="Q114" s="406">
        <v>0</v>
      </c>
      <c r="R114" s="406">
        <v>0</v>
      </c>
      <c r="S114" s="406">
        <v>0</v>
      </c>
      <c r="T114" s="406" t="s">
        <v>760</v>
      </c>
      <c r="U114" s="658">
        <f t="shared" si="15"/>
        <v>1736566.9</v>
      </c>
      <c r="V114" s="453">
        <f t="shared" si="13"/>
        <v>8.0146222615208451</v>
      </c>
      <c r="X114" s="406">
        <v>15097839.610000001</v>
      </c>
      <c r="Y114" s="488">
        <v>21667482.800000001</v>
      </c>
      <c r="Z114" s="406">
        <f t="shared" si="16"/>
        <v>6569643.1899999995</v>
      </c>
      <c r="AA114" s="406">
        <f t="shared" si="17"/>
        <v>526532.08560822823</v>
      </c>
      <c r="AC114" s="453">
        <v>148.20651068821397</v>
      </c>
      <c r="AD114" s="453">
        <f t="shared" si="18"/>
        <v>140.02632999484996</v>
      </c>
      <c r="AE114" s="454">
        <f t="shared" si="19"/>
        <v>-8.180180693364008</v>
      </c>
      <c r="AF114" s="514">
        <v>2</v>
      </c>
      <c r="AG114" s="488">
        <v>1</v>
      </c>
      <c r="AH114" s="453">
        <f t="shared" si="14"/>
        <v>140.02632999484996</v>
      </c>
      <c r="AK114" s="458">
        <v>140.02632999484996</v>
      </c>
      <c r="AL114" s="455">
        <f t="shared" si="20"/>
        <v>140.02632999484996</v>
      </c>
      <c r="AM114" s="458"/>
      <c r="AN114" s="458"/>
      <c r="AO114" s="453"/>
      <c r="AP114" s="507"/>
      <c r="AQ114" s="455"/>
      <c r="AR114" s="455"/>
      <c r="AS114" s="455"/>
      <c r="AT114" s="495">
        <f t="shared" si="21"/>
        <v>0</v>
      </c>
      <c r="AU114" s="455"/>
      <c r="AV114" s="498">
        <v>0.57390030306313711</v>
      </c>
      <c r="AW114" s="499">
        <v>-5.2278257955230885</v>
      </c>
      <c r="AX114" s="500">
        <v>-5.8017260985862258</v>
      </c>
      <c r="AY114" s="458"/>
      <c r="AZ114" s="459"/>
      <c r="BA114" s="459"/>
      <c r="BB114" s="459"/>
      <c r="BC114" s="453"/>
      <c r="BE114" s="460">
        <v>43.206510688213967</v>
      </c>
      <c r="BF114" s="453">
        <v>148.20651068821397</v>
      </c>
      <c r="BG114" s="488">
        <v>0</v>
      </c>
      <c r="BH114" s="453">
        <v>148.20651068821397</v>
      </c>
      <c r="BI114" s="406">
        <v>8.180180693364008</v>
      </c>
      <c r="BK114" s="453"/>
      <c r="BL114" s="453">
        <v>148.20651068821397</v>
      </c>
      <c r="BM114" s="406">
        <v>0</v>
      </c>
      <c r="BO114" s="453">
        <v>148.20651068821397</v>
      </c>
      <c r="BP114" s="406">
        <v>8.180180693364008</v>
      </c>
      <c r="BR114" s="453">
        <v>140.01192078209229</v>
      </c>
      <c r="BS114" s="453">
        <v>1.440921275766982E-2</v>
      </c>
      <c r="CB114" s="488"/>
    </row>
    <row r="115" spans="1:80" s="406" customFormat="1" ht="11.25">
      <c r="A115" s="403">
        <v>106</v>
      </c>
      <c r="B115" s="404" t="s">
        <v>194</v>
      </c>
      <c r="C115" s="403">
        <v>0</v>
      </c>
      <c r="D115" s="451">
        <v>0</v>
      </c>
      <c r="E115" s="406">
        <v>0</v>
      </c>
      <c r="F115" s="406">
        <v>0</v>
      </c>
      <c r="G115" s="406">
        <v>0</v>
      </c>
      <c r="H115" s="406">
        <v>0</v>
      </c>
      <c r="I115" s="406">
        <v>0</v>
      </c>
      <c r="J115" s="406">
        <v>0</v>
      </c>
      <c r="K115" s="452">
        <v>0</v>
      </c>
      <c r="L115" s="406">
        <v>0</v>
      </c>
      <c r="M115" s="406">
        <v>0</v>
      </c>
      <c r="N115" s="406">
        <v>0</v>
      </c>
      <c r="O115" s="406">
        <v>0</v>
      </c>
      <c r="P115" s="406">
        <v>0</v>
      </c>
      <c r="Q115" s="406">
        <v>0</v>
      </c>
      <c r="R115" s="406">
        <v>0</v>
      </c>
      <c r="S115" s="406">
        <v>0</v>
      </c>
      <c r="T115" s="406">
        <v>0</v>
      </c>
      <c r="U115" s="658">
        <f t="shared" si="15"/>
        <v>0</v>
      </c>
      <c r="V115" s="453">
        <f t="shared" si="13"/>
        <v>0</v>
      </c>
      <c r="X115" s="406">
        <v>0</v>
      </c>
      <c r="Y115" s="488">
        <v>234377</v>
      </c>
      <c r="Z115" s="406">
        <f t="shared" si="16"/>
        <v>234377</v>
      </c>
      <c r="AA115" s="406">
        <f t="shared" si="17"/>
        <v>0</v>
      </c>
      <c r="AC115" s="453">
        <v>0</v>
      </c>
      <c r="AD115" s="453">
        <f t="shared" si="18"/>
        <v>0</v>
      </c>
      <c r="AE115" s="454">
        <f t="shared" si="19"/>
        <v>0</v>
      </c>
      <c r="AF115" s="514">
        <v>0</v>
      </c>
      <c r="AG115" s="488" t="s">
        <v>761</v>
      </c>
      <c r="AH115" s="453">
        <f t="shared" si="14"/>
        <v>0</v>
      </c>
      <c r="AK115" s="458">
        <v>0</v>
      </c>
      <c r="AL115" s="455">
        <f t="shared" si="20"/>
        <v>0</v>
      </c>
      <c r="AM115" s="458"/>
      <c r="AN115" s="458"/>
      <c r="AO115" s="453"/>
      <c r="AP115" s="507"/>
      <c r="AQ115" s="455"/>
      <c r="AR115" s="455"/>
      <c r="AS115" s="455"/>
      <c r="AT115" s="495">
        <f t="shared" si="21"/>
        <v>0</v>
      </c>
      <c r="AU115" s="455"/>
      <c r="AV115" s="498" t="s">
        <v>649</v>
      </c>
      <c r="AW115" s="499" t="s">
        <v>649</v>
      </c>
      <c r="AX115" s="500" t="s">
        <v>649</v>
      </c>
      <c r="AY115" s="458"/>
      <c r="AZ115" s="459"/>
      <c r="BA115" s="459"/>
      <c r="BB115" s="459"/>
      <c r="BC115" s="453"/>
      <c r="BE115" s="460">
        <v>-106</v>
      </c>
      <c r="BF115" s="453">
        <v>0</v>
      </c>
      <c r="BG115" s="488">
        <v>0</v>
      </c>
      <c r="BH115" s="453">
        <v>0</v>
      </c>
      <c r="BI115" s="406">
        <v>0</v>
      </c>
      <c r="BK115" s="453"/>
      <c r="BL115" s="453">
        <v>0</v>
      </c>
      <c r="BM115" s="406">
        <v>0</v>
      </c>
      <c r="BO115" s="453">
        <v>0</v>
      </c>
      <c r="BP115" s="406">
        <v>0</v>
      </c>
      <c r="BR115" s="453">
        <v>0</v>
      </c>
      <c r="BS115" s="453">
        <v>0</v>
      </c>
      <c r="CB115" s="488"/>
    </row>
    <row r="116" spans="1:80" s="406" customFormat="1" ht="11.25">
      <c r="A116" s="403">
        <v>107</v>
      </c>
      <c r="B116" s="404" t="s">
        <v>195</v>
      </c>
      <c r="C116" s="403">
        <v>1</v>
      </c>
      <c r="D116" s="451">
        <v>840000</v>
      </c>
      <c r="E116" s="406">
        <v>0</v>
      </c>
      <c r="F116" s="406">
        <v>0</v>
      </c>
      <c r="G116" s="406">
        <v>0</v>
      </c>
      <c r="H116" s="406">
        <v>0</v>
      </c>
      <c r="I116" s="406">
        <v>0</v>
      </c>
      <c r="J116" s="406">
        <v>3950000</v>
      </c>
      <c r="K116" s="452">
        <v>0</v>
      </c>
      <c r="L116" s="406">
        <v>3168687</v>
      </c>
      <c r="M116" s="406">
        <v>1153</v>
      </c>
      <c r="N116" s="406">
        <v>907991</v>
      </c>
      <c r="O116" s="406">
        <v>1228.57</v>
      </c>
      <c r="P116" s="406">
        <v>0</v>
      </c>
      <c r="Q116" s="406">
        <v>0</v>
      </c>
      <c r="R116" s="406">
        <v>0</v>
      </c>
      <c r="S116" s="406">
        <v>0</v>
      </c>
      <c r="T116" s="406" t="s">
        <v>760</v>
      </c>
      <c r="U116" s="658">
        <f t="shared" si="15"/>
        <v>8869059.5700000003</v>
      </c>
      <c r="V116" s="453">
        <f t="shared" si="13"/>
        <v>13.126114963773382</v>
      </c>
      <c r="X116" s="406">
        <v>49375946.820559993</v>
      </c>
      <c r="Y116" s="488">
        <v>67568047.319999993</v>
      </c>
      <c r="Z116" s="406">
        <f t="shared" si="16"/>
        <v>18192100.499439999</v>
      </c>
      <c r="AA116" s="406">
        <f t="shared" si="17"/>
        <v>2387916.0258816862</v>
      </c>
      <c r="AC116" s="453">
        <v>130.22939116769552</v>
      </c>
      <c r="AD116" s="453">
        <f t="shared" si="18"/>
        <v>132.00786109680735</v>
      </c>
      <c r="AE116" s="454">
        <f t="shared" si="19"/>
        <v>1.7784699291118216</v>
      </c>
      <c r="AF116" s="514">
        <v>1</v>
      </c>
      <c r="AG116" s="488">
        <v>1</v>
      </c>
      <c r="AH116" s="453">
        <f t="shared" si="14"/>
        <v>132.00786109680735</v>
      </c>
      <c r="AK116" s="458">
        <v>132.00786109680735</v>
      </c>
      <c r="AL116" s="455">
        <f t="shared" si="20"/>
        <v>132.00786109680735</v>
      </c>
      <c r="AM116" s="458"/>
      <c r="AN116" s="458"/>
      <c r="AO116" s="453"/>
      <c r="AP116" s="507"/>
      <c r="AQ116" s="455"/>
      <c r="AR116" s="455"/>
      <c r="AS116" s="455"/>
      <c r="AT116" s="495">
        <f t="shared" si="21"/>
        <v>0</v>
      </c>
      <c r="AU116" s="455"/>
      <c r="AV116" s="498">
        <v>4.9544722875219822</v>
      </c>
      <c r="AW116" s="499">
        <v>7.2198162692873966</v>
      </c>
      <c r="AX116" s="500">
        <v>2.2653439817654144</v>
      </c>
      <c r="AY116" s="458"/>
      <c r="AZ116" s="459"/>
      <c r="BA116" s="459"/>
      <c r="BB116" s="459"/>
      <c r="BC116" s="453"/>
      <c r="BE116" s="460">
        <v>23.229391167695525</v>
      </c>
      <c r="BF116" s="453">
        <v>130.22939116769552</v>
      </c>
      <c r="BG116" s="488">
        <v>0</v>
      </c>
      <c r="BH116" s="453">
        <v>130.22939116769552</v>
      </c>
      <c r="BI116" s="406">
        <v>-1.7784699291118216</v>
      </c>
      <c r="BK116" s="453"/>
      <c r="BL116" s="453">
        <v>130.22939116769552</v>
      </c>
      <c r="BM116" s="406">
        <v>0</v>
      </c>
      <c r="BO116" s="453">
        <v>130.22939116769552</v>
      </c>
      <c r="BP116" s="406">
        <v>-1.7784699291118216</v>
      </c>
      <c r="BR116" s="453">
        <v>130.22939116769552</v>
      </c>
      <c r="BS116" s="453">
        <v>1.7784699291118216</v>
      </c>
      <c r="CB116" s="488"/>
    </row>
    <row r="117" spans="1:80" s="406" customFormat="1" ht="11.25">
      <c r="A117" s="403">
        <v>108</v>
      </c>
      <c r="B117" s="404" t="s">
        <v>196</v>
      </c>
      <c r="C117" s="403">
        <v>0</v>
      </c>
      <c r="D117" s="451">
        <v>0</v>
      </c>
      <c r="E117" s="406">
        <v>0</v>
      </c>
      <c r="F117" s="406">
        <v>0</v>
      </c>
      <c r="G117" s="406">
        <v>0</v>
      </c>
      <c r="H117" s="406">
        <v>0</v>
      </c>
      <c r="I117" s="406">
        <v>0</v>
      </c>
      <c r="J117" s="406">
        <v>0</v>
      </c>
      <c r="K117" s="452">
        <v>0</v>
      </c>
      <c r="L117" s="406">
        <v>0</v>
      </c>
      <c r="M117" s="406">
        <v>0</v>
      </c>
      <c r="N117" s="406">
        <v>0</v>
      </c>
      <c r="O117" s="406">
        <v>0</v>
      </c>
      <c r="P117" s="406">
        <v>0</v>
      </c>
      <c r="Q117" s="406">
        <v>0</v>
      </c>
      <c r="R117" s="406">
        <v>0</v>
      </c>
      <c r="S117" s="406">
        <v>0</v>
      </c>
      <c r="T117" s="406">
        <v>0</v>
      </c>
      <c r="U117" s="658">
        <f t="shared" si="15"/>
        <v>0</v>
      </c>
      <c r="V117" s="453">
        <f t="shared" si="13"/>
        <v>0</v>
      </c>
      <c r="X117" s="406">
        <v>151742.96999999997</v>
      </c>
      <c r="Y117" s="488">
        <v>239421</v>
      </c>
      <c r="Z117" s="406">
        <f t="shared" si="16"/>
        <v>87678.030000000028</v>
      </c>
      <c r="AA117" s="406">
        <f t="shared" si="17"/>
        <v>0</v>
      </c>
      <c r="AC117" s="453">
        <v>0</v>
      </c>
      <c r="AD117" s="453">
        <f t="shared" si="18"/>
        <v>0</v>
      </c>
      <c r="AE117" s="454">
        <f t="shared" si="19"/>
        <v>0</v>
      </c>
      <c r="AF117" s="514">
        <v>0</v>
      </c>
      <c r="AG117" s="488" t="s">
        <v>761</v>
      </c>
      <c r="AH117" s="453">
        <f t="shared" si="14"/>
        <v>0</v>
      </c>
      <c r="AK117" s="458">
        <v>0</v>
      </c>
      <c r="AL117" s="455">
        <f t="shared" si="20"/>
        <v>0</v>
      </c>
      <c r="AM117" s="458"/>
      <c r="AN117" s="458"/>
      <c r="AO117" s="453"/>
      <c r="AP117" s="507"/>
      <c r="AQ117" s="455"/>
      <c r="AR117" s="455"/>
      <c r="AS117" s="455"/>
      <c r="AT117" s="495">
        <f t="shared" si="21"/>
        <v>0</v>
      </c>
      <c r="AU117" s="455"/>
      <c r="AV117" s="498" t="s">
        <v>649</v>
      </c>
      <c r="AW117" s="499" t="s">
        <v>649</v>
      </c>
      <c r="AX117" s="500" t="s">
        <v>649</v>
      </c>
      <c r="AY117" s="458"/>
      <c r="AZ117" s="459"/>
      <c r="BA117" s="459"/>
      <c r="BB117" s="459"/>
      <c r="BC117" s="453"/>
      <c r="BE117" s="460">
        <v>-108</v>
      </c>
      <c r="BF117" s="453">
        <v>0</v>
      </c>
      <c r="BG117" s="488">
        <v>0</v>
      </c>
      <c r="BH117" s="453">
        <v>0</v>
      </c>
      <c r="BI117" s="406">
        <v>0</v>
      </c>
      <c r="BK117" s="453"/>
      <c r="BL117" s="453">
        <v>0</v>
      </c>
      <c r="BM117" s="406">
        <v>0</v>
      </c>
      <c r="BO117" s="453">
        <v>0</v>
      </c>
      <c r="BP117" s="406">
        <v>0</v>
      </c>
      <c r="BR117" s="453">
        <v>0</v>
      </c>
      <c r="BS117" s="453">
        <v>0</v>
      </c>
      <c r="CB117" s="488"/>
    </row>
    <row r="118" spans="1:80" s="406" customFormat="1" ht="11.25">
      <c r="A118" s="403">
        <v>109</v>
      </c>
      <c r="B118" s="404" t="s">
        <v>197</v>
      </c>
      <c r="C118" s="403">
        <v>0</v>
      </c>
      <c r="D118" s="451">
        <v>0</v>
      </c>
      <c r="E118" s="406">
        <v>0</v>
      </c>
      <c r="F118" s="406">
        <v>0</v>
      </c>
      <c r="G118" s="406">
        <v>0</v>
      </c>
      <c r="H118" s="406">
        <v>0</v>
      </c>
      <c r="I118" s="406">
        <v>0</v>
      </c>
      <c r="J118" s="406">
        <v>0</v>
      </c>
      <c r="K118" s="452">
        <v>0</v>
      </c>
      <c r="L118" s="406">
        <v>0</v>
      </c>
      <c r="M118" s="406">
        <v>0</v>
      </c>
      <c r="N118" s="406">
        <v>0</v>
      </c>
      <c r="O118" s="406">
        <v>0</v>
      </c>
      <c r="P118" s="406">
        <v>0</v>
      </c>
      <c r="Q118" s="406">
        <v>0</v>
      </c>
      <c r="R118" s="406">
        <v>0</v>
      </c>
      <c r="S118" s="406">
        <v>0</v>
      </c>
      <c r="T118" s="406">
        <v>0</v>
      </c>
      <c r="U118" s="658">
        <f t="shared" si="15"/>
        <v>0</v>
      </c>
      <c r="V118" s="453">
        <f t="shared" si="13"/>
        <v>0</v>
      </c>
      <c r="X118" s="406">
        <v>0</v>
      </c>
      <c r="Y118" s="488">
        <v>0</v>
      </c>
      <c r="Z118" s="406">
        <f t="shared" si="16"/>
        <v>0</v>
      </c>
      <c r="AA118" s="406">
        <f t="shared" si="17"/>
        <v>0</v>
      </c>
      <c r="AC118" s="453">
        <v>0</v>
      </c>
      <c r="AD118" s="453">
        <f t="shared" si="18"/>
        <v>0</v>
      </c>
      <c r="AE118" s="454">
        <f t="shared" si="19"/>
        <v>0</v>
      </c>
      <c r="AF118" s="514">
        <v>0</v>
      </c>
      <c r="AG118" s="488">
        <v>0</v>
      </c>
      <c r="AH118" s="453">
        <f t="shared" si="14"/>
        <v>0</v>
      </c>
      <c r="AK118" s="458">
        <v>0</v>
      </c>
      <c r="AL118" s="455">
        <f t="shared" si="20"/>
        <v>0</v>
      </c>
      <c r="AM118" s="458"/>
      <c r="AN118" s="458"/>
      <c r="AO118" s="453"/>
      <c r="AP118" s="507"/>
      <c r="AQ118" s="455"/>
      <c r="AR118" s="455"/>
      <c r="AS118" s="455"/>
      <c r="AT118" s="495">
        <f t="shared" si="21"/>
        <v>0</v>
      </c>
      <c r="AU118" s="455"/>
      <c r="AV118" s="498" t="s">
        <v>649</v>
      </c>
      <c r="AW118" s="499" t="s">
        <v>649</v>
      </c>
      <c r="AX118" s="500" t="s">
        <v>649</v>
      </c>
      <c r="AY118" s="458"/>
      <c r="AZ118" s="459"/>
      <c r="BA118" s="459"/>
      <c r="BB118" s="459"/>
      <c r="BC118" s="453"/>
      <c r="BE118" s="460">
        <v>-109</v>
      </c>
      <c r="BF118" s="453">
        <v>0</v>
      </c>
      <c r="BG118" s="488">
        <v>0</v>
      </c>
      <c r="BH118" s="453">
        <v>0</v>
      </c>
      <c r="BI118" s="406">
        <v>0</v>
      </c>
      <c r="BK118" s="453"/>
      <c r="BL118" s="453">
        <v>0</v>
      </c>
      <c r="BM118" s="406">
        <v>0</v>
      </c>
      <c r="BO118" s="453">
        <v>0</v>
      </c>
      <c r="BP118" s="406">
        <v>0</v>
      </c>
      <c r="BR118" s="453">
        <v>0</v>
      </c>
      <c r="BS118" s="453">
        <v>0</v>
      </c>
      <c r="CB118" s="488"/>
    </row>
    <row r="119" spans="1:80" s="406" customFormat="1" ht="11.25">
      <c r="A119" s="403">
        <v>110</v>
      </c>
      <c r="B119" s="404" t="s">
        <v>198</v>
      </c>
      <c r="C119" s="403">
        <v>1</v>
      </c>
      <c r="D119" s="451">
        <v>0</v>
      </c>
      <c r="E119" s="406">
        <v>0</v>
      </c>
      <c r="F119" s="406">
        <v>0</v>
      </c>
      <c r="G119" s="406">
        <v>0</v>
      </c>
      <c r="H119" s="406">
        <v>0</v>
      </c>
      <c r="I119" s="406">
        <v>0</v>
      </c>
      <c r="J119" s="406">
        <v>1015852</v>
      </c>
      <c r="K119" s="452">
        <v>501741</v>
      </c>
      <c r="L119" s="406">
        <v>722598</v>
      </c>
      <c r="M119" s="406">
        <v>25298</v>
      </c>
      <c r="N119" s="406">
        <v>26819</v>
      </c>
      <c r="O119" s="406">
        <v>17737.3</v>
      </c>
      <c r="P119" s="406">
        <v>0</v>
      </c>
      <c r="Q119" s="406">
        <v>0</v>
      </c>
      <c r="R119" s="406">
        <v>0</v>
      </c>
      <c r="S119" s="406">
        <v>0</v>
      </c>
      <c r="T119" s="406" t="s">
        <v>762</v>
      </c>
      <c r="U119" s="658">
        <f t="shared" si="15"/>
        <v>2237785.5</v>
      </c>
      <c r="V119" s="453">
        <f t="shared" si="13"/>
        <v>4.5229894679682676</v>
      </c>
      <c r="X119" s="406">
        <v>37107723.809999995</v>
      </c>
      <c r="Y119" s="488">
        <v>49475806.120000005</v>
      </c>
      <c r="Z119" s="406">
        <f t="shared" si="16"/>
        <v>12368082.31000001</v>
      </c>
      <c r="AA119" s="406">
        <f t="shared" si="17"/>
        <v>559407.06027094694</v>
      </c>
      <c r="AC119" s="453">
        <v>132.37554684136182</v>
      </c>
      <c r="AD119" s="453">
        <f t="shared" si="18"/>
        <v>131.82268820958183</v>
      </c>
      <c r="AE119" s="454">
        <f t="shared" si="19"/>
        <v>-0.55285863177999772</v>
      </c>
      <c r="AF119" s="514">
        <v>11</v>
      </c>
      <c r="AG119" s="488">
        <v>1</v>
      </c>
      <c r="AH119" s="453">
        <f t="shared" si="14"/>
        <v>131.82268820958183</v>
      </c>
      <c r="AK119" s="458">
        <v>131.82268820958183</v>
      </c>
      <c r="AL119" s="455">
        <f t="shared" si="20"/>
        <v>131.82268820958183</v>
      </c>
      <c r="AM119" s="458"/>
      <c r="AN119" s="458"/>
      <c r="AO119" s="453"/>
      <c r="AP119" s="507"/>
      <c r="AQ119" s="455"/>
      <c r="AR119" s="455"/>
      <c r="AS119" s="455"/>
      <c r="AT119" s="495">
        <f t="shared" si="21"/>
        <v>0</v>
      </c>
      <c r="AU119" s="455"/>
      <c r="AV119" s="498">
        <v>0.67712203593458609</v>
      </c>
      <c r="AW119" s="499">
        <v>0.52649172414233003</v>
      </c>
      <c r="AX119" s="500">
        <v>-0.15063031179225606</v>
      </c>
      <c r="AY119" s="458"/>
      <c r="AZ119" s="459"/>
      <c r="BA119" s="459"/>
      <c r="BB119" s="459"/>
      <c r="BC119" s="453"/>
      <c r="BE119" s="460">
        <v>22.375546841361825</v>
      </c>
      <c r="BF119" s="453">
        <v>132.37554684136182</v>
      </c>
      <c r="BG119" s="488">
        <v>0</v>
      </c>
      <c r="BH119" s="453">
        <v>132.37554684136182</v>
      </c>
      <c r="BI119" s="406">
        <v>0.21210541250573556</v>
      </c>
      <c r="BK119" s="453"/>
      <c r="BL119" s="453">
        <v>132.37554684136182</v>
      </c>
      <c r="BM119" s="406">
        <v>0</v>
      </c>
      <c r="BO119" s="453">
        <v>132.37554684136182</v>
      </c>
      <c r="BP119" s="406">
        <v>0.21210541250573556</v>
      </c>
      <c r="BR119" s="453">
        <v>132.14519379637125</v>
      </c>
      <c r="BS119" s="453">
        <v>1.8247632484843734E-2</v>
      </c>
      <c r="CB119" s="488"/>
    </row>
    <row r="120" spans="1:80" s="406" customFormat="1" ht="11.25">
      <c r="A120" s="403">
        <v>111</v>
      </c>
      <c r="B120" s="404" t="s">
        <v>199</v>
      </c>
      <c r="C120" s="403">
        <v>1</v>
      </c>
      <c r="D120" s="451">
        <v>0</v>
      </c>
      <c r="E120" s="406">
        <v>0</v>
      </c>
      <c r="F120" s="406">
        <v>0</v>
      </c>
      <c r="G120" s="406">
        <v>0</v>
      </c>
      <c r="H120" s="406">
        <v>0</v>
      </c>
      <c r="I120" s="406">
        <v>0</v>
      </c>
      <c r="J120" s="406">
        <v>1626861</v>
      </c>
      <c r="K120" s="452">
        <v>0</v>
      </c>
      <c r="L120" s="406">
        <v>554255</v>
      </c>
      <c r="M120" s="406">
        <v>0</v>
      </c>
      <c r="N120" s="406">
        <v>123489</v>
      </c>
      <c r="O120" s="406">
        <v>29012.48</v>
      </c>
      <c r="P120" s="406">
        <v>0</v>
      </c>
      <c r="Q120" s="406">
        <v>0</v>
      </c>
      <c r="R120" s="406">
        <v>0</v>
      </c>
      <c r="S120" s="406">
        <v>0</v>
      </c>
      <c r="T120" s="406" t="s">
        <v>762</v>
      </c>
      <c r="U120" s="658">
        <f t="shared" si="15"/>
        <v>2278191.98</v>
      </c>
      <c r="V120" s="453">
        <f t="shared" si="13"/>
        <v>16.911794885582491</v>
      </c>
      <c r="X120" s="406">
        <v>9658208.7799999993</v>
      </c>
      <c r="Y120" s="488">
        <v>13471024.189999999</v>
      </c>
      <c r="Z120" s="406">
        <f t="shared" si="16"/>
        <v>3812815.41</v>
      </c>
      <c r="AA120" s="406">
        <f t="shared" si="17"/>
        <v>644815.52150508121</v>
      </c>
      <c r="AC120" s="453">
        <v>120.41699884830763</v>
      </c>
      <c r="AD120" s="453">
        <f t="shared" si="18"/>
        <v>132.80111209704992</v>
      </c>
      <c r="AE120" s="454">
        <f t="shared" si="19"/>
        <v>12.384113248742295</v>
      </c>
      <c r="AF120" s="514">
        <v>25</v>
      </c>
      <c r="AG120" s="488">
        <v>1</v>
      </c>
      <c r="AH120" s="453">
        <f t="shared" si="14"/>
        <v>132.80111209704992</v>
      </c>
      <c r="AK120" s="458">
        <v>132.80111209704992</v>
      </c>
      <c r="AL120" s="455">
        <f t="shared" si="20"/>
        <v>132.80111209704992</v>
      </c>
      <c r="AM120" s="458"/>
      <c r="AN120" s="458"/>
      <c r="AO120" s="453"/>
      <c r="AP120" s="507"/>
      <c r="AQ120" s="455"/>
      <c r="AR120" s="455"/>
      <c r="AS120" s="455"/>
      <c r="AT120" s="495">
        <f t="shared" si="21"/>
        <v>0</v>
      </c>
      <c r="AU120" s="455"/>
      <c r="AV120" s="498">
        <v>0.72712072569341646</v>
      </c>
      <c r="AW120" s="499">
        <v>14.708686654144703</v>
      </c>
      <c r="AX120" s="500">
        <v>13.981565928451287</v>
      </c>
      <c r="AY120" s="458"/>
      <c r="AZ120" s="459"/>
      <c r="BA120" s="459"/>
      <c r="BB120" s="459"/>
      <c r="BC120" s="453"/>
      <c r="BE120" s="460">
        <v>9.4169988483076281</v>
      </c>
      <c r="BF120" s="453">
        <v>120.41699884830763</v>
      </c>
      <c r="BG120" s="488">
        <v>0</v>
      </c>
      <c r="BH120" s="453">
        <v>120.41699884830763</v>
      </c>
      <c r="BI120" s="406">
        <v>-13.521102174420605</v>
      </c>
      <c r="BK120" s="453"/>
      <c r="BL120" s="453">
        <v>120.41699884830763</v>
      </c>
      <c r="BM120" s="406">
        <v>0</v>
      </c>
      <c r="BO120" s="453">
        <v>120.41699884830763</v>
      </c>
      <c r="BP120" s="406">
        <v>-13.521102174420605</v>
      </c>
      <c r="BR120" s="453">
        <v>134.50157975394902</v>
      </c>
      <c r="BS120" s="453">
        <v>-0.5634787312207834</v>
      </c>
      <c r="CB120" s="488"/>
    </row>
    <row r="121" spans="1:80" s="406" customFormat="1" ht="11.25">
      <c r="A121" s="403">
        <v>112</v>
      </c>
      <c r="B121" s="404" t="s">
        <v>200</v>
      </c>
      <c r="C121" s="403">
        <v>0</v>
      </c>
      <c r="D121" s="451">
        <v>0</v>
      </c>
      <c r="E121" s="406">
        <v>0</v>
      </c>
      <c r="F121" s="406">
        <v>0</v>
      </c>
      <c r="G121" s="406">
        <v>0</v>
      </c>
      <c r="H121" s="406">
        <v>0</v>
      </c>
      <c r="I121" s="406">
        <v>0</v>
      </c>
      <c r="J121" s="406">
        <v>0</v>
      </c>
      <c r="K121" s="452">
        <v>0</v>
      </c>
      <c r="L121" s="406">
        <v>0</v>
      </c>
      <c r="M121" s="406">
        <v>0</v>
      </c>
      <c r="N121" s="406">
        <v>0</v>
      </c>
      <c r="O121" s="406">
        <v>0</v>
      </c>
      <c r="P121" s="406">
        <v>0</v>
      </c>
      <c r="Q121" s="406">
        <v>0</v>
      </c>
      <c r="R121" s="406">
        <v>0</v>
      </c>
      <c r="S121" s="406">
        <v>0</v>
      </c>
      <c r="T121" s="406">
        <v>0</v>
      </c>
      <c r="U121" s="658">
        <f t="shared" si="15"/>
        <v>0</v>
      </c>
      <c r="V121" s="453">
        <f t="shared" si="13"/>
        <v>0</v>
      </c>
      <c r="X121" s="406">
        <v>0</v>
      </c>
      <c r="Y121" s="488">
        <v>0</v>
      </c>
      <c r="Z121" s="406">
        <f t="shared" si="16"/>
        <v>0</v>
      </c>
      <c r="AA121" s="406">
        <f t="shared" si="17"/>
        <v>0</v>
      </c>
      <c r="AC121" s="453">
        <v>0</v>
      </c>
      <c r="AD121" s="453">
        <f t="shared" si="18"/>
        <v>0</v>
      </c>
      <c r="AE121" s="454">
        <f t="shared" si="19"/>
        <v>0</v>
      </c>
      <c r="AF121" s="514">
        <v>0</v>
      </c>
      <c r="AG121" s="488" t="s">
        <v>761</v>
      </c>
      <c r="AH121" s="453">
        <f t="shared" si="14"/>
        <v>0</v>
      </c>
      <c r="AK121" s="458">
        <v>0</v>
      </c>
      <c r="AL121" s="455">
        <f t="shared" si="20"/>
        <v>0</v>
      </c>
      <c r="AM121" s="458"/>
      <c r="AN121" s="458"/>
      <c r="AO121" s="453"/>
      <c r="AP121" s="507"/>
      <c r="AQ121" s="455"/>
      <c r="AR121" s="455"/>
      <c r="AS121" s="455"/>
      <c r="AT121" s="495">
        <f t="shared" si="21"/>
        <v>0</v>
      </c>
      <c r="AU121" s="455"/>
      <c r="AV121" s="498" t="s">
        <v>649</v>
      </c>
      <c r="AW121" s="499" t="s">
        <v>649</v>
      </c>
      <c r="AX121" s="500" t="s">
        <v>649</v>
      </c>
      <c r="AY121" s="458"/>
      <c r="AZ121" s="459"/>
      <c r="BA121" s="459"/>
      <c r="BB121" s="459"/>
      <c r="BC121" s="453" t="s">
        <v>129</v>
      </c>
      <c r="BE121" s="460">
        <v>-112</v>
      </c>
      <c r="BF121" s="453">
        <v>0</v>
      </c>
      <c r="BG121" s="488">
        <v>0</v>
      </c>
      <c r="BH121" s="453">
        <v>0</v>
      </c>
      <c r="BI121" s="406">
        <v>0</v>
      </c>
      <c r="BK121" s="453"/>
      <c r="BL121" s="453">
        <v>0</v>
      </c>
      <c r="BM121" s="406">
        <v>0</v>
      </c>
      <c r="BO121" s="453">
        <v>0</v>
      </c>
      <c r="BP121" s="406">
        <v>0</v>
      </c>
      <c r="BR121" s="453">
        <v>0</v>
      </c>
      <c r="BS121" s="453">
        <v>0</v>
      </c>
      <c r="CB121" s="488"/>
    </row>
    <row r="122" spans="1:80" s="406" customFormat="1" ht="11.25">
      <c r="A122" s="403">
        <v>113</v>
      </c>
      <c r="B122" s="404" t="s">
        <v>201</v>
      </c>
      <c r="C122" s="403">
        <v>0</v>
      </c>
      <c r="D122" s="451">
        <v>0</v>
      </c>
      <c r="E122" s="406">
        <v>0</v>
      </c>
      <c r="F122" s="406">
        <v>0</v>
      </c>
      <c r="G122" s="406">
        <v>0</v>
      </c>
      <c r="H122" s="406">
        <v>0</v>
      </c>
      <c r="I122" s="406">
        <v>0</v>
      </c>
      <c r="J122" s="406">
        <v>0</v>
      </c>
      <c r="K122" s="452">
        <v>0</v>
      </c>
      <c r="L122" s="406">
        <v>0</v>
      </c>
      <c r="M122" s="406">
        <v>0</v>
      </c>
      <c r="N122" s="406">
        <v>0</v>
      </c>
      <c r="O122" s="406">
        <v>0</v>
      </c>
      <c r="P122" s="406">
        <v>0</v>
      </c>
      <c r="Q122" s="406">
        <v>0</v>
      </c>
      <c r="R122" s="406">
        <v>0</v>
      </c>
      <c r="S122" s="406">
        <v>0</v>
      </c>
      <c r="T122" s="406">
        <v>0</v>
      </c>
      <c r="U122" s="658">
        <f t="shared" si="15"/>
        <v>0</v>
      </c>
      <c r="V122" s="453">
        <f t="shared" si="13"/>
        <v>0</v>
      </c>
      <c r="X122" s="406">
        <v>0</v>
      </c>
      <c r="Y122" s="488">
        <v>0</v>
      </c>
      <c r="Z122" s="406">
        <f t="shared" si="16"/>
        <v>0</v>
      </c>
      <c r="AA122" s="406">
        <f t="shared" si="17"/>
        <v>0</v>
      </c>
      <c r="AC122" s="453">
        <v>0</v>
      </c>
      <c r="AD122" s="453">
        <f t="shared" si="18"/>
        <v>0</v>
      </c>
      <c r="AE122" s="454">
        <f t="shared" si="19"/>
        <v>0</v>
      </c>
      <c r="AF122" s="514">
        <v>0</v>
      </c>
      <c r="AG122" s="488" t="s">
        <v>761</v>
      </c>
      <c r="AH122" s="453">
        <f t="shared" si="14"/>
        <v>0</v>
      </c>
      <c r="AK122" s="458">
        <v>0</v>
      </c>
      <c r="AL122" s="455">
        <f t="shared" si="20"/>
        <v>0</v>
      </c>
      <c r="AM122" s="458"/>
      <c r="AN122" s="458"/>
      <c r="AO122" s="453"/>
      <c r="AP122" s="507"/>
      <c r="AQ122" s="455"/>
      <c r="AR122" s="455"/>
      <c r="AS122" s="455"/>
      <c r="AT122" s="495">
        <f t="shared" si="21"/>
        <v>0</v>
      </c>
      <c r="AU122" s="455"/>
      <c r="AV122" s="498" t="s">
        <v>649</v>
      </c>
      <c r="AW122" s="499" t="s">
        <v>649</v>
      </c>
      <c r="AX122" s="500" t="s">
        <v>649</v>
      </c>
      <c r="AY122" s="458"/>
      <c r="AZ122" s="459"/>
      <c r="BA122" s="459"/>
      <c r="BB122" s="459"/>
      <c r="BC122" s="453"/>
      <c r="BE122" s="460">
        <v>-113</v>
      </c>
      <c r="BF122" s="453">
        <v>0</v>
      </c>
      <c r="BG122" s="488">
        <v>0</v>
      </c>
      <c r="BH122" s="453">
        <v>0</v>
      </c>
      <c r="BI122" s="406">
        <v>0</v>
      </c>
      <c r="BK122" s="453"/>
      <c r="BL122" s="453">
        <v>0</v>
      </c>
      <c r="BM122" s="406">
        <v>0</v>
      </c>
      <c r="BO122" s="453">
        <v>0</v>
      </c>
      <c r="BP122" s="406">
        <v>0</v>
      </c>
      <c r="BR122" s="453">
        <v>0</v>
      </c>
      <c r="BS122" s="453">
        <v>0</v>
      </c>
      <c r="CB122" s="488"/>
    </row>
    <row r="123" spans="1:80" s="406" customFormat="1" ht="11.25">
      <c r="A123" s="403">
        <v>114</v>
      </c>
      <c r="B123" s="404" t="s">
        <v>202</v>
      </c>
      <c r="C123" s="403">
        <v>1</v>
      </c>
      <c r="D123" s="451">
        <v>0</v>
      </c>
      <c r="E123" s="406">
        <v>0</v>
      </c>
      <c r="F123" s="406">
        <v>0</v>
      </c>
      <c r="G123" s="406">
        <v>0</v>
      </c>
      <c r="H123" s="406">
        <v>0</v>
      </c>
      <c r="I123" s="406">
        <v>0</v>
      </c>
      <c r="J123" s="406">
        <v>319947</v>
      </c>
      <c r="K123" s="452">
        <v>0</v>
      </c>
      <c r="L123" s="406">
        <v>1444799</v>
      </c>
      <c r="M123" s="406">
        <v>11553</v>
      </c>
      <c r="N123" s="406">
        <v>1359868</v>
      </c>
      <c r="O123" s="406">
        <v>150282.65</v>
      </c>
      <c r="P123" s="406">
        <v>0</v>
      </c>
      <c r="Q123" s="406">
        <v>0</v>
      </c>
      <c r="R123" s="406">
        <v>0</v>
      </c>
      <c r="S123" s="406">
        <v>0</v>
      </c>
      <c r="T123" s="406" t="s">
        <v>760</v>
      </c>
      <c r="U123" s="658">
        <f t="shared" si="15"/>
        <v>3286449.65</v>
      </c>
      <c r="V123" s="453">
        <f t="shared" si="13"/>
        <v>9.4429334689359159</v>
      </c>
      <c r="X123" s="406">
        <v>27960950.600000009</v>
      </c>
      <c r="Y123" s="488">
        <v>34803270.200000003</v>
      </c>
      <c r="Z123" s="406">
        <f t="shared" si="16"/>
        <v>6842319.599999994</v>
      </c>
      <c r="AA123" s="406">
        <f t="shared" si="17"/>
        <v>646115.68755996146</v>
      </c>
      <c r="AC123" s="453">
        <v>120.17422458041722</v>
      </c>
      <c r="AD123" s="453">
        <f t="shared" si="18"/>
        <v>122.16020478373875</v>
      </c>
      <c r="AE123" s="454">
        <f t="shared" si="19"/>
        <v>1.9859802033215317</v>
      </c>
      <c r="AF123" s="514">
        <v>113</v>
      </c>
      <c r="AG123" s="488">
        <v>1</v>
      </c>
      <c r="AH123" s="453">
        <f t="shared" si="14"/>
        <v>122.16020478373875</v>
      </c>
      <c r="AK123" s="458">
        <v>122.16020478373875</v>
      </c>
      <c r="AL123" s="455">
        <f t="shared" si="20"/>
        <v>122.16020478373875</v>
      </c>
      <c r="AM123" s="458"/>
      <c r="AN123" s="458"/>
      <c r="AO123" s="453"/>
      <c r="AP123" s="507"/>
      <c r="AQ123" s="455"/>
      <c r="AR123" s="455"/>
      <c r="AS123" s="455"/>
      <c r="AT123" s="495">
        <f t="shared" si="21"/>
        <v>0</v>
      </c>
      <c r="AU123" s="455"/>
      <c r="AV123" s="498">
        <v>2.4424884953843349</v>
      </c>
      <c r="AW123" s="499">
        <v>4.0020228285700989</v>
      </c>
      <c r="AX123" s="500">
        <v>1.5595343331857641</v>
      </c>
      <c r="AY123" s="458"/>
      <c r="AZ123" s="459"/>
      <c r="BA123" s="459"/>
      <c r="BB123" s="459"/>
      <c r="BC123" s="453"/>
      <c r="BE123" s="460">
        <v>6.1742245804172171</v>
      </c>
      <c r="BF123" s="453">
        <v>120.17422458041722</v>
      </c>
      <c r="BG123" s="488">
        <v>0</v>
      </c>
      <c r="BH123" s="453">
        <v>120.17422458041722</v>
      </c>
      <c r="BI123" s="406">
        <v>-1.9859802033215317</v>
      </c>
      <c r="BK123" s="453"/>
      <c r="BL123" s="453">
        <v>120.17422458041722</v>
      </c>
      <c r="BM123" s="406">
        <v>0</v>
      </c>
      <c r="BO123" s="453">
        <v>120.17422458041722</v>
      </c>
      <c r="BP123" s="406">
        <v>-1.9859802033215317</v>
      </c>
      <c r="BR123" s="453">
        <v>120.17422458041722</v>
      </c>
      <c r="BS123" s="453">
        <v>1.9859802033215317</v>
      </c>
      <c r="CB123" s="488"/>
    </row>
    <row r="124" spans="1:80" s="406" customFormat="1" ht="11.25">
      <c r="A124" s="403">
        <v>115</v>
      </c>
      <c r="B124" s="404" t="s">
        <v>203</v>
      </c>
      <c r="C124" s="403">
        <v>0</v>
      </c>
      <c r="D124" s="451">
        <v>0</v>
      </c>
      <c r="E124" s="406">
        <v>0</v>
      </c>
      <c r="F124" s="406">
        <v>0</v>
      </c>
      <c r="G124" s="406">
        <v>0</v>
      </c>
      <c r="H124" s="406">
        <v>0</v>
      </c>
      <c r="I124" s="406">
        <v>0</v>
      </c>
      <c r="J124" s="406">
        <v>0</v>
      </c>
      <c r="K124" s="452">
        <v>0</v>
      </c>
      <c r="L124" s="406">
        <v>0</v>
      </c>
      <c r="M124" s="406">
        <v>0</v>
      </c>
      <c r="N124" s="406">
        <v>0</v>
      </c>
      <c r="O124" s="406">
        <v>0</v>
      </c>
      <c r="P124" s="406">
        <v>0</v>
      </c>
      <c r="Q124" s="406">
        <v>0</v>
      </c>
      <c r="R124" s="406">
        <v>0</v>
      </c>
      <c r="S124" s="406">
        <v>0</v>
      </c>
      <c r="T124" s="406">
        <v>0</v>
      </c>
      <c r="U124" s="658">
        <f t="shared" si="15"/>
        <v>0</v>
      </c>
      <c r="V124" s="453">
        <f t="shared" si="13"/>
        <v>0</v>
      </c>
      <c r="X124" s="406">
        <v>0</v>
      </c>
      <c r="Y124" s="488">
        <v>0</v>
      </c>
      <c r="Z124" s="406">
        <f t="shared" si="16"/>
        <v>0</v>
      </c>
      <c r="AA124" s="406">
        <f t="shared" si="17"/>
        <v>0</v>
      </c>
      <c r="AC124" s="453">
        <v>0</v>
      </c>
      <c r="AD124" s="453">
        <f t="shared" si="18"/>
        <v>0</v>
      </c>
      <c r="AE124" s="454">
        <f t="shared" si="19"/>
        <v>0</v>
      </c>
      <c r="AF124" s="514">
        <v>0</v>
      </c>
      <c r="AG124" s="488" t="s">
        <v>761</v>
      </c>
      <c r="AH124" s="453">
        <f t="shared" si="14"/>
        <v>0</v>
      </c>
      <c r="AK124" s="458">
        <v>0</v>
      </c>
      <c r="AL124" s="455">
        <f t="shared" si="20"/>
        <v>0</v>
      </c>
      <c r="AM124" s="458"/>
      <c r="AN124" s="458"/>
      <c r="AO124" s="453"/>
      <c r="AP124" s="507"/>
      <c r="AQ124" s="455"/>
      <c r="AR124" s="455"/>
      <c r="AS124" s="455"/>
      <c r="AT124" s="495">
        <f t="shared" si="21"/>
        <v>0</v>
      </c>
      <c r="AU124" s="455"/>
      <c r="AV124" s="498" t="s">
        <v>649</v>
      </c>
      <c r="AW124" s="499" t="s">
        <v>649</v>
      </c>
      <c r="AX124" s="500" t="s">
        <v>649</v>
      </c>
      <c r="AY124" s="458"/>
      <c r="AZ124" s="459"/>
      <c r="BA124" s="459"/>
      <c r="BB124" s="459"/>
      <c r="BC124" s="453"/>
      <c r="BE124" s="460">
        <v>-115</v>
      </c>
      <c r="BF124" s="453">
        <v>0</v>
      </c>
      <c r="BG124" s="488">
        <v>0</v>
      </c>
      <c r="BH124" s="453">
        <v>0</v>
      </c>
      <c r="BI124" s="406">
        <v>0</v>
      </c>
      <c r="BK124" s="453"/>
      <c r="BL124" s="453">
        <v>0</v>
      </c>
      <c r="BM124" s="406">
        <v>0</v>
      </c>
      <c r="BO124" s="453">
        <v>0</v>
      </c>
      <c r="BP124" s="406">
        <v>0</v>
      </c>
      <c r="BR124" s="453">
        <v>0</v>
      </c>
      <c r="BS124" s="453">
        <v>0</v>
      </c>
      <c r="CB124" s="488"/>
    </row>
    <row r="125" spans="1:80" s="406" customFormat="1" ht="11.25">
      <c r="A125" s="403">
        <v>116</v>
      </c>
      <c r="B125" s="404" t="s">
        <v>204</v>
      </c>
      <c r="C125" s="403">
        <v>0</v>
      </c>
      <c r="D125" s="451">
        <v>0</v>
      </c>
      <c r="E125" s="406">
        <v>0</v>
      </c>
      <c r="F125" s="406">
        <v>0</v>
      </c>
      <c r="G125" s="406">
        <v>0</v>
      </c>
      <c r="H125" s="406">
        <v>0</v>
      </c>
      <c r="I125" s="406">
        <v>0</v>
      </c>
      <c r="J125" s="406">
        <v>0</v>
      </c>
      <c r="K125" s="452">
        <v>0</v>
      </c>
      <c r="L125" s="406">
        <v>0</v>
      </c>
      <c r="M125" s="406">
        <v>0</v>
      </c>
      <c r="N125" s="406">
        <v>0</v>
      </c>
      <c r="O125" s="406">
        <v>0</v>
      </c>
      <c r="P125" s="406">
        <v>0</v>
      </c>
      <c r="Q125" s="406">
        <v>0</v>
      </c>
      <c r="R125" s="406">
        <v>0</v>
      </c>
      <c r="S125" s="406">
        <v>0</v>
      </c>
      <c r="T125" s="406">
        <v>0</v>
      </c>
      <c r="U125" s="658">
        <f t="shared" si="15"/>
        <v>0</v>
      </c>
      <c r="V125" s="453">
        <f t="shared" si="13"/>
        <v>0</v>
      </c>
      <c r="X125" s="406">
        <v>168603.30000000002</v>
      </c>
      <c r="Y125" s="488">
        <v>188064</v>
      </c>
      <c r="Z125" s="406">
        <f t="shared" si="16"/>
        <v>19460.699999999983</v>
      </c>
      <c r="AA125" s="406">
        <f t="shared" si="17"/>
        <v>0</v>
      </c>
      <c r="AC125" s="453">
        <v>0</v>
      </c>
      <c r="AD125" s="453">
        <f t="shared" si="18"/>
        <v>0</v>
      </c>
      <c r="AE125" s="454">
        <f t="shared" si="19"/>
        <v>0</v>
      </c>
      <c r="AF125" s="514">
        <v>0</v>
      </c>
      <c r="AG125" s="488" t="s">
        <v>761</v>
      </c>
      <c r="AH125" s="453">
        <f t="shared" si="14"/>
        <v>0</v>
      </c>
      <c r="AK125" s="458">
        <v>0</v>
      </c>
      <c r="AL125" s="455">
        <f t="shared" si="20"/>
        <v>0</v>
      </c>
      <c r="AM125" s="458"/>
      <c r="AN125" s="458"/>
      <c r="AO125" s="453"/>
      <c r="AP125" s="507"/>
      <c r="AQ125" s="455"/>
      <c r="AR125" s="455"/>
      <c r="AS125" s="455"/>
      <c r="AT125" s="495">
        <f t="shared" si="21"/>
        <v>0</v>
      </c>
      <c r="AU125" s="455"/>
      <c r="AV125" s="498" t="s">
        <v>649</v>
      </c>
      <c r="AW125" s="499" t="s">
        <v>649</v>
      </c>
      <c r="AX125" s="500" t="s">
        <v>649</v>
      </c>
      <c r="AY125" s="458"/>
      <c r="AZ125" s="459"/>
      <c r="BA125" s="459"/>
      <c r="BB125" s="459"/>
      <c r="BC125" s="453"/>
      <c r="BE125" s="460">
        <v>-116</v>
      </c>
      <c r="BF125" s="453">
        <v>0</v>
      </c>
      <c r="BG125" s="488">
        <v>0</v>
      </c>
      <c r="BH125" s="453">
        <v>0</v>
      </c>
      <c r="BI125" s="406">
        <v>0</v>
      </c>
      <c r="BK125" s="453"/>
      <c r="BL125" s="453">
        <v>0</v>
      </c>
      <c r="BM125" s="406">
        <v>0</v>
      </c>
      <c r="BO125" s="453">
        <v>0</v>
      </c>
      <c r="BP125" s="406">
        <v>0</v>
      </c>
      <c r="BR125" s="453">
        <v>0</v>
      </c>
      <c r="BS125" s="453">
        <v>0</v>
      </c>
      <c r="CB125" s="488"/>
    </row>
    <row r="126" spans="1:80" s="406" customFormat="1" ht="11.25">
      <c r="A126" s="403">
        <v>117</v>
      </c>
      <c r="B126" s="404" t="s">
        <v>205</v>
      </c>
      <c r="C126" s="403">
        <v>1</v>
      </c>
      <c r="D126" s="451">
        <v>0</v>
      </c>
      <c r="E126" s="406">
        <v>88934</v>
      </c>
      <c r="F126" s="406">
        <v>0</v>
      </c>
      <c r="G126" s="406">
        <v>0</v>
      </c>
      <c r="H126" s="406">
        <v>0</v>
      </c>
      <c r="I126" s="406">
        <v>0</v>
      </c>
      <c r="J126" s="406">
        <v>0</v>
      </c>
      <c r="K126" s="452">
        <v>0</v>
      </c>
      <c r="L126" s="406">
        <v>183750</v>
      </c>
      <c r="M126" s="406">
        <v>0</v>
      </c>
      <c r="N126" s="406">
        <v>125411</v>
      </c>
      <c r="O126" s="406">
        <v>65175.88</v>
      </c>
      <c r="P126" s="406">
        <v>0</v>
      </c>
      <c r="Q126" s="406">
        <v>0</v>
      </c>
      <c r="R126" s="406">
        <v>0</v>
      </c>
      <c r="S126" s="406">
        <v>0</v>
      </c>
      <c r="T126" s="406" t="s">
        <v>762</v>
      </c>
      <c r="U126" s="658">
        <f t="shared" si="15"/>
        <v>444895.88</v>
      </c>
      <c r="V126" s="453">
        <f t="shared" si="13"/>
        <v>4.4244673028281483</v>
      </c>
      <c r="X126" s="406">
        <v>6210751.3199999984</v>
      </c>
      <c r="Y126" s="488">
        <v>10055354.68</v>
      </c>
      <c r="Z126" s="406">
        <f t="shared" si="16"/>
        <v>3844603.3600000013</v>
      </c>
      <c r="AA126" s="406">
        <f t="shared" si="17"/>
        <v>170103.21858663243</v>
      </c>
      <c r="AC126" s="453">
        <v>151.57732927495601</v>
      </c>
      <c r="AD126" s="453">
        <f t="shared" si="18"/>
        <v>159.1635367782423</v>
      </c>
      <c r="AE126" s="454">
        <f t="shared" si="19"/>
        <v>7.586207503286289</v>
      </c>
      <c r="AF126" s="514">
        <v>43</v>
      </c>
      <c r="AG126" s="488">
        <v>1</v>
      </c>
      <c r="AH126" s="453">
        <f t="shared" si="14"/>
        <v>159.1635367782423</v>
      </c>
      <c r="AK126" s="458">
        <v>159.1635367782423</v>
      </c>
      <c r="AL126" s="455">
        <f t="shared" si="20"/>
        <v>159.1635367782423</v>
      </c>
      <c r="AM126" s="458"/>
      <c r="AN126" s="458"/>
      <c r="AO126" s="453"/>
      <c r="AP126" s="507"/>
      <c r="AQ126" s="455"/>
      <c r="AR126" s="455"/>
      <c r="AS126" s="455"/>
      <c r="AT126" s="495">
        <f t="shared" si="21"/>
        <v>0</v>
      </c>
      <c r="AU126" s="455"/>
      <c r="AV126" s="498">
        <v>-1.057099621435637</v>
      </c>
      <c r="AW126" s="499">
        <v>4.3345789998337274</v>
      </c>
      <c r="AX126" s="500">
        <v>5.3916786212693646</v>
      </c>
      <c r="AY126" s="458"/>
      <c r="AZ126" s="459"/>
      <c r="BA126" s="459"/>
      <c r="BB126" s="459"/>
      <c r="BC126" s="453"/>
      <c r="BE126" s="460">
        <v>34.577329274956014</v>
      </c>
      <c r="BF126" s="453">
        <v>151.57732927495601</v>
      </c>
      <c r="BG126" s="488">
        <v>0</v>
      </c>
      <c r="BH126" s="453">
        <v>151.57732927495601</v>
      </c>
      <c r="BI126" s="406">
        <v>-8.3780437804577161</v>
      </c>
      <c r="BK126" s="453"/>
      <c r="BL126" s="453">
        <v>151.57732927495601</v>
      </c>
      <c r="BM126" s="406">
        <v>0</v>
      </c>
      <c r="BO126" s="453">
        <v>151.57732927495601</v>
      </c>
      <c r="BP126" s="406">
        <v>-8.3780437804577161</v>
      </c>
      <c r="BR126" s="453">
        <v>160.87598629269289</v>
      </c>
      <c r="BS126" s="453">
        <v>-0.92061323727915578</v>
      </c>
      <c r="CB126" s="488"/>
    </row>
    <row r="127" spans="1:80" s="406" customFormat="1" ht="11.25">
      <c r="A127" s="403">
        <v>118</v>
      </c>
      <c r="B127" s="404" t="s">
        <v>206</v>
      </c>
      <c r="C127" s="403">
        <v>1</v>
      </c>
      <c r="D127" s="451">
        <v>0</v>
      </c>
      <c r="E127" s="406">
        <v>3864</v>
      </c>
      <c r="F127" s="406">
        <v>0</v>
      </c>
      <c r="G127" s="406">
        <v>0</v>
      </c>
      <c r="H127" s="406">
        <v>0</v>
      </c>
      <c r="I127" s="406">
        <v>0</v>
      </c>
      <c r="J127" s="406">
        <v>3338</v>
      </c>
      <c r="K127" s="452">
        <v>17828</v>
      </c>
      <c r="L127" s="406">
        <v>148207</v>
      </c>
      <c r="M127" s="406">
        <v>0</v>
      </c>
      <c r="N127" s="406">
        <v>0</v>
      </c>
      <c r="O127" s="406">
        <v>5202.26</v>
      </c>
      <c r="P127" s="406">
        <v>0</v>
      </c>
      <c r="Q127" s="406">
        <v>0</v>
      </c>
      <c r="R127" s="406">
        <v>0</v>
      </c>
      <c r="S127" s="406">
        <v>0</v>
      </c>
      <c r="T127" s="406" t="s">
        <v>760</v>
      </c>
      <c r="U127" s="658">
        <f t="shared" si="15"/>
        <v>178439.26</v>
      </c>
      <c r="V127" s="453">
        <f t="shared" si="13"/>
        <v>2.2361280848049958</v>
      </c>
      <c r="X127" s="406">
        <v>7511760.5564400004</v>
      </c>
      <c r="Y127" s="488">
        <v>7979831.7999999998</v>
      </c>
      <c r="Z127" s="406">
        <f t="shared" si="16"/>
        <v>468071.24355999939</v>
      </c>
      <c r="AA127" s="406">
        <f t="shared" si="17"/>
        <v>10466.672534141142</v>
      </c>
      <c r="AC127" s="453">
        <v>112.5061106255289</v>
      </c>
      <c r="AD127" s="453">
        <f t="shared" si="18"/>
        <v>106.09184182040445</v>
      </c>
      <c r="AE127" s="454">
        <f t="shared" si="19"/>
        <v>-6.4142688051244505</v>
      </c>
      <c r="AF127" s="514">
        <v>6</v>
      </c>
      <c r="AG127" s="488">
        <v>1</v>
      </c>
      <c r="AH127" s="453">
        <f t="shared" si="14"/>
        <v>106.09184182040445</v>
      </c>
      <c r="AK127" s="458">
        <v>106.09184182040445</v>
      </c>
      <c r="AL127" s="455">
        <f t="shared" si="20"/>
        <v>106.09184182040445</v>
      </c>
      <c r="AM127" s="458"/>
      <c r="AN127" s="458"/>
      <c r="AO127" s="453"/>
      <c r="AP127" s="507"/>
      <c r="AQ127" s="455"/>
      <c r="AR127" s="455"/>
      <c r="AS127" s="455"/>
      <c r="AT127" s="495">
        <f t="shared" si="21"/>
        <v>0</v>
      </c>
      <c r="AU127" s="455"/>
      <c r="AV127" s="498">
        <v>-4.3021390148834122</v>
      </c>
      <c r="AW127" s="499">
        <v>-12.571320284672611</v>
      </c>
      <c r="AX127" s="500">
        <v>-8.2691812697891987</v>
      </c>
      <c r="AY127" s="458"/>
      <c r="AZ127" s="459"/>
      <c r="BA127" s="459"/>
      <c r="BB127" s="459"/>
      <c r="BC127" s="453"/>
      <c r="BE127" s="460">
        <v>-5.4938893744710953</v>
      </c>
      <c r="BF127" s="453">
        <v>112.5061106255289</v>
      </c>
      <c r="BG127" s="488">
        <v>0</v>
      </c>
      <c r="BH127" s="453">
        <v>112.5061106255289</v>
      </c>
      <c r="BI127" s="406">
        <v>6.4142688051244505</v>
      </c>
      <c r="BK127" s="453"/>
      <c r="BL127" s="453">
        <v>112.5061106255289</v>
      </c>
      <c r="BM127" s="406">
        <v>0</v>
      </c>
      <c r="BO127" s="453">
        <v>112.5061106255289</v>
      </c>
      <c r="BP127" s="406">
        <v>6.4142688051244505</v>
      </c>
      <c r="BR127" s="453">
        <v>112.5061106255289</v>
      </c>
      <c r="BS127" s="453">
        <v>-6.4142688051244505</v>
      </c>
      <c r="CB127" s="488"/>
    </row>
    <row r="128" spans="1:80" s="406" customFormat="1" ht="11.25">
      <c r="A128" s="403">
        <v>119</v>
      </c>
      <c r="B128" s="404" t="s">
        <v>207</v>
      </c>
      <c r="C128" s="403">
        <v>0</v>
      </c>
      <c r="D128" s="451">
        <v>0</v>
      </c>
      <c r="E128" s="406">
        <v>0</v>
      </c>
      <c r="F128" s="406">
        <v>0</v>
      </c>
      <c r="G128" s="406">
        <v>0</v>
      </c>
      <c r="H128" s="406">
        <v>0</v>
      </c>
      <c r="I128" s="406">
        <v>0</v>
      </c>
      <c r="J128" s="406">
        <v>0</v>
      </c>
      <c r="K128" s="452">
        <v>0</v>
      </c>
      <c r="L128" s="406">
        <v>0</v>
      </c>
      <c r="M128" s="406">
        <v>0</v>
      </c>
      <c r="N128" s="406">
        <v>0</v>
      </c>
      <c r="O128" s="406">
        <v>0</v>
      </c>
      <c r="P128" s="406">
        <v>0</v>
      </c>
      <c r="Q128" s="406">
        <v>0</v>
      </c>
      <c r="R128" s="406">
        <v>0</v>
      </c>
      <c r="S128" s="406">
        <v>0</v>
      </c>
      <c r="T128" s="406">
        <v>0</v>
      </c>
      <c r="U128" s="658">
        <f t="shared" si="15"/>
        <v>0</v>
      </c>
      <c r="V128" s="453">
        <f t="shared" si="13"/>
        <v>0</v>
      </c>
      <c r="X128" s="406">
        <v>0</v>
      </c>
      <c r="Y128" s="488">
        <v>0</v>
      </c>
      <c r="Z128" s="406">
        <f t="shared" si="16"/>
        <v>0</v>
      </c>
      <c r="AA128" s="406">
        <f t="shared" si="17"/>
        <v>0</v>
      </c>
      <c r="AC128" s="453">
        <v>0</v>
      </c>
      <c r="AD128" s="453">
        <f t="shared" si="18"/>
        <v>0</v>
      </c>
      <c r="AE128" s="454">
        <f t="shared" si="19"/>
        <v>0</v>
      </c>
      <c r="AF128" s="514">
        <v>0</v>
      </c>
      <c r="AG128" s="488" t="s">
        <v>761</v>
      </c>
      <c r="AH128" s="453">
        <f t="shared" si="14"/>
        <v>0</v>
      </c>
      <c r="AK128" s="458">
        <v>0</v>
      </c>
      <c r="AL128" s="455">
        <f t="shared" si="20"/>
        <v>0</v>
      </c>
      <c r="AM128" s="458"/>
      <c r="AN128" s="458"/>
      <c r="AO128" s="453"/>
      <c r="AP128" s="507"/>
      <c r="AQ128" s="455"/>
      <c r="AR128" s="455"/>
      <c r="AS128" s="455"/>
      <c r="AT128" s="495">
        <f t="shared" si="21"/>
        <v>0</v>
      </c>
      <c r="AU128" s="455"/>
      <c r="AV128" s="498" t="s">
        <v>649</v>
      </c>
      <c r="AW128" s="499" t="s">
        <v>649</v>
      </c>
      <c r="AX128" s="500" t="s">
        <v>649</v>
      </c>
      <c r="AY128" s="458"/>
      <c r="AZ128" s="459"/>
      <c r="BA128" s="459"/>
      <c r="BB128" s="459"/>
      <c r="BC128" s="453"/>
      <c r="BE128" s="460">
        <v>-119</v>
      </c>
      <c r="BF128" s="453">
        <v>0</v>
      </c>
      <c r="BG128" s="488">
        <v>0</v>
      </c>
      <c r="BH128" s="453">
        <v>0</v>
      </c>
      <c r="BI128" s="406">
        <v>0</v>
      </c>
      <c r="BK128" s="453"/>
      <c r="BL128" s="453">
        <v>0</v>
      </c>
      <c r="BM128" s="406">
        <v>0</v>
      </c>
      <c r="BO128" s="453">
        <v>0</v>
      </c>
      <c r="BP128" s="406">
        <v>0</v>
      </c>
      <c r="BR128" s="453">
        <v>0</v>
      </c>
      <c r="BS128" s="453">
        <v>0</v>
      </c>
      <c r="CB128" s="488"/>
    </row>
    <row r="129" spans="1:80" s="406" customFormat="1" ht="11.25">
      <c r="A129" s="403">
        <v>120</v>
      </c>
      <c r="B129" s="404" t="s">
        <v>208</v>
      </c>
      <c r="C129" s="403">
        <v>0</v>
      </c>
      <c r="D129" s="451">
        <v>0</v>
      </c>
      <c r="E129" s="406">
        <v>0</v>
      </c>
      <c r="F129" s="406">
        <v>0</v>
      </c>
      <c r="G129" s="406">
        <v>0</v>
      </c>
      <c r="H129" s="406">
        <v>0</v>
      </c>
      <c r="I129" s="406">
        <v>0</v>
      </c>
      <c r="J129" s="406">
        <v>0</v>
      </c>
      <c r="K129" s="452">
        <v>0</v>
      </c>
      <c r="L129" s="406">
        <v>0</v>
      </c>
      <c r="M129" s="406">
        <v>0</v>
      </c>
      <c r="N129" s="406">
        <v>0</v>
      </c>
      <c r="O129" s="406">
        <v>0</v>
      </c>
      <c r="P129" s="406">
        <v>0</v>
      </c>
      <c r="Q129" s="406">
        <v>0</v>
      </c>
      <c r="R129" s="406">
        <v>0</v>
      </c>
      <c r="S129" s="406">
        <v>0</v>
      </c>
      <c r="T129" s="406">
        <v>0</v>
      </c>
      <c r="U129" s="658">
        <f t="shared" si="15"/>
        <v>0</v>
      </c>
      <c r="V129" s="453">
        <f t="shared" si="13"/>
        <v>0</v>
      </c>
      <c r="X129" s="406">
        <v>0</v>
      </c>
      <c r="Y129" s="488">
        <v>0</v>
      </c>
      <c r="Z129" s="406">
        <f t="shared" si="16"/>
        <v>0</v>
      </c>
      <c r="AA129" s="406">
        <f t="shared" si="17"/>
        <v>0</v>
      </c>
      <c r="AC129" s="453">
        <v>0</v>
      </c>
      <c r="AD129" s="453">
        <f t="shared" si="18"/>
        <v>0</v>
      </c>
      <c r="AE129" s="454">
        <f t="shared" si="19"/>
        <v>0</v>
      </c>
      <c r="AF129" s="514">
        <v>0</v>
      </c>
      <c r="AG129" s="488" t="s">
        <v>761</v>
      </c>
      <c r="AH129" s="453">
        <f t="shared" si="14"/>
        <v>0</v>
      </c>
      <c r="AK129" s="458">
        <v>0</v>
      </c>
      <c r="AL129" s="455">
        <f t="shared" si="20"/>
        <v>0</v>
      </c>
      <c r="AM129" s="458"/>
      <c r="AN129" s="458"/>
      <c r="AO129" s="453"/>
      <c r="AP129" s="507"/>
      <c r="AQ129" s="455"/>
      <c r="AR129" s="455"/>
      <c r="AS129" s="455"/>
      <c r="AT129" s="495">
        <f t="shared" si="21"/>
        <v>0</v>
      </c>
      <c r="AU129" s="455"/>
      <c r="AV129" s="498" t="s">
        <v>649</v>
      </c>
      <c r="AW129" s="499" t="s">
        <v>649</v>
      </c>
      <c r="AX129" s="500" t="s">
        <v>649</v>
      </c>
      <c r="AY129" s="458"/>
      <c r="AZ129" s="459"/>
      <c r="BA129" s="459"/>
      <c r="BB129" s="459"/>
      <c r="BC129" s="453"/>
      <c r="BE129" s="460">
        <v>-120</v>
      </c>
      <c r="BF129" s="453">
        <v>0</v>
      </c>
      <c r="BG129" s="488">
        <v>0</v>
      </c>
      <c r="BH129" s="453">
        <v>0</v>
      </c>
      <c r="BI129" s="406">
        <v>0</v>
      </c>
      <c r="BK129" s="453"/>
      <c r="BL129" s="453">
        <v>0</v>
      </c>
      <c r="BM129" s="406">
        <v>0</v>
      </c>
      <c r="BO129" s="453">
        <v>0</v>
      </c>
      <c r="BP129" s="406">
        <v>0</v>
      </c>
      <c r="BR129" s="453">
        <v>0</v>
      </c>
      <c r="BS129" s="453">
        <v>0</v>
      </c>
      <c r="CB129" s="488"/>
    </row>
    <row r="130" spans="1:80" s="406" customFormat="1" ht="11.25">
      <c r="A130" s="403">
        <v>121</v>
      </c>
      <c r="B130" s="404" t="s">
        <v>209</v>
      </c>
      <c r="C130" s="403">
        <v>1</v>
      </c>
      <c r="D130" s="451">
        <v>0</v>
      </c>
      <c r="E130" s="406">
        <v>0</v>
      </c>
      <c r="F130" s="406">
        <v>0</v>
      </c>
      <c r="G130" s="406">
        <v>0</v>
      </c>
      <c r="H130" s="406">
        <v>0</v>
      </c>
      <c r="I130" s="406">
        <v>0</v>
      </c>
      <c r="J130" s="406">
        <v>457649</v>
      </c>
      <c r="K130" s="452">
        <v>0</v>
      </c>
      <c r="L130" s="406">
        <v>0</v>
      </c>
      <c r="M130" s="406">
        <v>0</v>
      </c>
      <c r="N130" s="406">
        <v>11351</v>
      </c>
      <c r="O130" s="406">
        <v>2166.9899999999998</v>
      </c>
      <c r="P130" s="406">
        <v>0</v>
      </c>
      <c r="Q130" s="406">
        <v>0</v>
      </c>
      <c r="R130" s="406">
        <v>0</v>
      </c>
      <c r="S130" s="406">
        <v>0</v>
      </c>
      <c r="T130" s="406" t="s">
        <v>762</v>
      </c>
      <c r="U130" s="658">
        <f t="shared" si="15"/>
        <v>471166.99</v>
      </c>
      <c r="V130" s="453">
        <f t="shared" si="13"/>
        <v>18.042321167851906</v>
      </c>
      <c r="X130" s="406">
        <v>1270682.74</v>
      </c>
      <c r="Y130" s="488">
        <v>2611454.4</v>
      </c>
      <c r="Z130" s="406">
        <f t="shared" si="16"/>
        <v>1340771.6599999999</v>
      </c>
      <c r="AA130" s="406">
        <f t="shared" si="17"/>
        <v>241906.32902473939</v>
      </c>
      <c r="AC130" s="453">
        <v>171.24179795407684</v>
      </c>
      <c r="AD130" s="453">
        <f t="shared" si="18"/>
        <v>186.47833927257565</v>
      </c>
      <c r="AE130" s="454">
        <f t="shared" si="19"/>
        <v>15.236541318498809</v>
      </c>
      <c r="AF130" s="514">
        <v>1</v>
      </c>
      <c r="AG130" s="488">
        <v>1</v>
      </c>
      <c r="AH130" s="453">
        <f t="shared" si="14"/>
        <v>186.47833927257565</v>
      </c>
      <c r="AK130" s="458">
        <v>186.47833927257565</v>
      </c>
      <c r="AL130" s="455">
        <f t="shared" si="20"/>
        <v>186.47833927257565</v>
      </c>
      <c r="AM130" s="458"/>
      <c r="AN130" s="458"/>
      <c r="AO130" s="453"/>
      <c r="AP130" s="507"/>
      <c r="AQ130" s="455"/>
      <c r="AR130" s="455"/>
      <c r="AS130" s="455"/>
      <c r="AT130" s="495">
        <f t="shared" si="21"/>
        <v>0</v>
      </c>
      <c r="AU130" s="455"/>
      <c r="AV130" s="498">
        <v>4.4544368152842209</v>
      </c>
      <c r="AW130" s="499">
        <v>14.068791037526509</v>
      </c>
      <c r="AX130" s="500">
        <v>9.6143542222422873</v>
      </c>
      <c r="AY130" s="458"/>
      <c r="AZ130" s="459"/>
      <c r="BA130" s="459"/>
      <c r="BB130" s="459"/>
      <c r="BC130" s="453"/>
      <c r="BE130" s="460">
        <v>50.241797954076844</v>
      </c>
      <c r="BF130" s="453">
        <v>171.24179795407684</v>
      </c>
      <c r="BG130" s="488">
        <v>0</v>
      </c>
      <c r="BH130" s="453">
        <v>171.24179795407684</v>
      </c>
      <c r="BI130" s="406">
        <v>-15.236541318498809</v>
      </c>
      <c r="BK130" s="453"/>
      <c r="BL130" s="453">
        <v>171.24179795407684</v>
      </c>
      <c r="BM130" s="406">
        <v>0</v>
      </c>
      <c r="BO130" s="453">
        <v>171.24179795407684</v>
      </c>
      <c r="BP130" s="406">
        <v>-15.236541318498809</v>
      </c>
      <c r="BR130" s="453">
        <v>182.85595922508975</v>
      </c>
      <c r="BS130" s="453">
        <v>3.6223800474859047</v>
      </c>
      <c r="CB130" s="488"/>
    </row>
    <row r="131" spans="1:80" s="406" customFormat="1" ht="11.25">
      <c r="A131" s="403">
        <v>122</v>
      </c>
      <c r="B131" s="404" t="s">
        <v>210</v>
      </c>
      <c r="C131" s="403">
        <v>1</v>
      </c>
      <c r="D131" s="451">
        <v>0</v>
      </c>
      <c r="E131" s="406">
        <v>0</v>
      </c>
      <c r="F131" s="406">
        <v>0</v>
      </c>
      <c r="G131" s="406">
        <v>0</v>
      </c>
      <c r="H131" s="406">
        <v>0</v>
      </c>
      <c r="I131" s="406">
        <v>0</v>
      </c>
      <c r="J131" s="406">
        <v>1381912</v>
      </c>
      <c r="K131" s="452">
        <v>283846</v>
      </c>
      <c r="L131" s="406">
        <v>667328</v>
      </c>
      <c r="M131" s="406">
        <v>0</v>
      </c>
      <c r="N131" s="406">
        <v>0</v>
      </c>
      <c r="O131" s="406">
        <v>35688.519999999997</v>
      </c>
      <c r="P131" s="406">
        <v>0</v>
      </c>
      <c r="Q131" s="406">
        <v>0</v>
      </c>
      <c r="R131" s="406">
        <v>0</v>
      </c>
      <c r="S131" s="406">
        <v>0</v>
      </c>
      <c r="T131" s="406" t="s">
        <v>762</v>
      </c>
      <c r="U131" s="658">
        <f t="shared" si="15"/>
        <v>2302041.7200000002</v>
      </c>
      <c r="V131" s="453">
        <f t="shared" si="13"/>
        <v>5.5192165712361394</v>
      </c>
      <c r="X131" s="406">
        <v>31861566.581689995</v>
      </c>
      <c r="Y131" s="488">
        <v>41709574</v>
      </c>
      <c r="Z131" s="406">
        <f t="shared" si="16"/>
        <v>9848007.4183100052</v>
      </c>
      <c r="AA131" s="406">
        <f t="shared" si="17"/>
        <v>543532.85736793012</v>
      </c>
      <c r="AC131" s="453">
        <v>134.39008398709214</v>
      </c>
      <c r="AD131" s="453">
        <f t="shared" si="18"/>
        <v>129.20281567789925</v>
      </c>
      <c r="AE131" s="454">
        <f t="shared" si="19"/>
        <v>-5.1872683091928877</v>
      </c>
      <c r="AF131" s="514">
        <v>26</v>
      </c>
      <c r="AG131" s="488">
        <v>1</v>
      </c>
      <c r="AH131" s="453">
        <f t="shared" si="14"/>
        <v>129.20281567789925</v>
      </c>
      <c r="AK131" s="458">
        <v>125.79337877531076</v>
      </c>
      <c r="AL131" s="455">
        <f t="shared" si="20"/>
        <v>129.20281567789925</v>
      </c>
      <c r="AM131" s="458"/>
      <c r="AN131" s="458"/>
      <c r="AO131" s="453"/>
      <c r="AP131" s="507"/>
      <c r="AQ131" s="455"/>
      <c r="AR131" s="455"/>
      <c r="AS131" s="455"/>
      <c r="AT131" s="495">
        <f t="shared" si="21"/>
        <v>3.4094369025884959</v>
      </c>
      <c r="AU131" s="455"/>
      <c r="AV131" s="498">
        <v>3.4460359136321652</v>
      </c>
      <c r="AW131" s="499">
        <v>-2.9845309704193221</v>
      </c>
      <c r="AX131" s="500">
        <v>-6.4305668840514869</v>
      </c>
      <c r="AY131" s="458"/>
      <c r="AZ131" s="459"/>
      <c r="BA131" s="459"/>
      <c r="BB131" s="459"/>
      <c r="BC131" s="453"/>
      <c r="BE131" s="460">
        <v>12.39008398709214</v>
      </c>
      <c r="BF131" s="453">
        <v>134.39008398709214</v>
      </c>
      <c r="BG131" s="488">
        <v>0</v>
      </c>
      <c r="BH131" s="453">
        <v>134.39008398709214</v>
      </c>
      <c r="BI131" s="406">
        <v>8.2818838030485153</v>
      </c>
      <c r="BK131" s="453"/>
      <c r="BL131" s="453">
        <v>134.39008398709214</v>
      </c>
      <c r="BM131" s="406">
        <v>0</v>
      </c>
      <c r="BO131" s="453">
        <v>134.39008398709214</v>
      </c>
      <c r="BP131" s="406">
        <v>8.2818838030485153</v>
      </c>
      <c r="BR131" s="453">
        <v>126.27515496751265</v>
      </c>
      <c r="BS131" s="453">
        <v>-0.16695478346902348</v>
      </c>
      <c r="CB131" s="488"/>
    </row>
    <row r="132" spans="1:80" s="406" customFormat="1" ht="11.25">
      <c r="A132" s="403">
        <v>123</v>
      </c>
      <c r="B132" s="404" t="s">
        <v>211</v>
      </c>
      <c r="C132" s="403">
        <v>0</v>
      </c>
      <c r="D132" s="451">
        <v>0</v>
      </c>
      <c r="E132" s="406">
        <v>0</v>
      </c>
      <c r="F132" s="406">
        <v>0</v>
      </c>
      <c r="G132" s="406">
        <v>0</v>
      </c>
      <c r="H132" s="406">
        <v>0</v>
      </c>
      <c r="I132" s="406">
        <v>0</v>
      </c>
      <c r="J132" s="406">
        <v>0</v>
      </c>
      <c r="K132" s="452">
        <v>0</v>
      </c>
      <c r="L132" s="406">
        <v>0</v>
      </c>
      <c r="M132" s="406">
        <v>0</v>
      </c>
      <c r="N132" s="406">
        <v>0</v>
      </c>
      <c r="O132" s="406">
        <v>0</v>
      </c>
      <c r="P132" s="406">
        <v>0</v>
      </c>
      <c r="Q132" s="406">
        <v>0</v>
      </c>
      <c r="R132" s="406">
        <v>0</v>
      </c>
      <c r="S132" s="406">
        <v>0</v>
      </c>
      <c r="T132" s="406">
        <v>0</v>
      </c>
      <c r="U132" s="658">
        <f t="shared" si="15"/>
        <v>0</v>
      </c>
      <c r="V132" s="453">
        <f t="shared" si="13"/>
        <v>0</v>
      </c>
      <c r="X132" s="406">
        <v>101161.98000000001</v>
      </c>
      <c r="Y132" s="488">
        <v>101711</v>
      </c>
      <c r="Z132" s="406">
        <f t="shared" si="16"/>
        <v>549.01999999998952</v>
      </c>
      <c r="AA132" s="406">
        <f t="shared" si="17"/>
        <v>0</v>
      </c>
      <c r="AC132" s="453">
        <v>0</v>
      </c>
      <c r="AD132" s="453">
        <f t="shared" si="18"/>
        <v>0</v>
      </c>
      <c r="AE132" s="454">
        <f t="shared" si="19"/>
        <v>0</v>
      </c>
      <c r="AF132" s="514">
        <v>0</v>
      </c>
      <c r="AG132" s="488" t="s">
        <v>761</v>
      </c>
      <c r="AH132" s="453">
        <f t="shared" si="14"/>
        <v>0</v>
      </c>
      <c r="AK132" s="458">
        <v>0</v>
      </c>
      <c r="AL132" s="455">
        <f t="shared" si="20"/>
        <v>0</v>
      </c>
      <c r="AM132" s="458"/>
      <c r="AN132" s="458"/>
      <c r="AO132" s="453"/>
      <c r="AP132" s="507"/>
      <c r="AQ132" s="455"/>
      <c r="AR132" s="455"/>
      <c r="AS132" s="455"/>
      <c r="AT132" s="495">
        <f t="shared" si="21"/>
        <v>0</v>
      </c>
      <c r="AU132" s="455"/>
      <c r="AV132" s="498" t="s">
        <v>649</v>
      </c>
      <c r="AW132" s="499" t="s">
        <v>649</v>
      </c>
      <c r="AX132" s="500" t="s">
        <v>649</v>
      </c>
      <c r="AY132" s="458"/>
      <c r="AZ132" s="459"/>
      <c r="BA132" s="459"/>
      <c r="BB132" s="459"/>
      <c r="BC132" s="453"/>
      <c r="BE132" s="460">
        <v>-123</v>
      </c>
      <c r="BF132" s="453">
        <v>0</v>
      </c>
      <c r="BG132" s="488">
        <v>0</v>
      </c>
      <c r="BH132" s="453">
        <v>0</v>
      </c>
      <c r="BI132" s="406">
        <v>0</v>
      </c>
      <c r="BK132" s="453"/>
      <c r="BL132" s="453">
        <v>0</v>
      </c>
      <c r="BM132" s="406">
        <v>0</v>
      </c>
      <c r="BO132" s="453">
        <v>0</v>
      </c>
      <c r="BP132" s="406">
        <v>0</v>
      </c>
      <c r="BR132" s="453">
        <v>0</v>
      </c>
      <c r="BS132" s="453">
        <v>0</v>
      </c>
      <c r="CB132" s="488"/>
    </row>
    <row r="133" spans="1:80" s="406" customFormat="1" ht="11.25">
      <c r="A133" s="403">
        <v>124</v>
      </c>
      <c r="B133" s="404" t="s">
        <v>212</v>
      </c>
      <c r="C133" s="403">
        <v>0</v>
      </c>
      <c r="D133" s="451">
        <v>0</v>
      </c>
      <c r="E133" s="406">
        <v>0</v>
      </c>
      <c r="F133" s="406">
        <v>0</v>
      </c>
      <c r="G133" s="406">
        <v>0</v>
      </c>
      <c r="H133" s="406">
        <v>0</v>
      </c>
      <c r="I133" s="406">
        <v>0</v>
      </c>
      <c r="J133" s="406">
        <v>0</v>
      </c>
      <c r="K133" s="452">
        <v>0</v>
      </c>
      <c r="L133" s="406">
        <v>0</v>
      </c>
      <c r="M133" s="406">
        <v>0</v>
      </c>
      <c r="N133" s="406">
        <v>0</v>
      </c>
      <c r="O133" s="406">
        <v>0</v>
      </c>
      <c r="P133" s="406">
        <v>0</v>
      </c>
      <c r="Q133" s="406">
        <v>0</v>
      </c>
      <c r="R133" s="406">
        <v>0</v>
      </c>
      <c r="S133" s="406">
        <v>0</v>
      </c>
      <c r="T133" s="406">
        <v>0</v>
      </c>
      <c r="U133" s="658">
        <f t="shared" si="15"/>
        <v>0</v>
      </c>
      <c r="V133" s="453">
        <f t="shared" si="13"/>
        <v>0</v>
      </c>
      <c r="X133" s="406">
        <v>0</v>
      </c>
      <c r="Y133" s="488">
        <v>0</v>
      </c>
      <c r="Z133" s="406">
        <f t="shared" si="16"/>
        <v>0</v>
      </c>
      <c r="AA133" s="406">
        <f t="shared" si="17"/>
        <v>0</v>
      </c>
      <c r="AC133" s="453">
        <v>0</v>
      </c>
      <c r="AD133" s="453">
        <f t="shared" si="18"/>
        <v>0</v>
      </c>
      <c r="AE133" s="454">
        <f t="shared" si="19"/>
        <v>0</v>
      </c>
      <c r="AF133" s="514">
        <v>0</v>
      </c>
      <c r="AG133" s="488" t="s">
        <v>761</v>
      </c>
      <c r="AH133" s="453">
        <f t="shared" si="14"/>
        <v>0</v>
      </c>
      <c r="AK133" s="458">
        <v>0</v>
      </c>
      <c r="AL133" s="455">
        <f t="shared" si="20"/>
        <v>0</v>
      </c>
      <c r="AM133" s="458"/>
      <c r="AN133" s="458"/>
      <c r="AO133" s="453"/>
      <c r="AP133" s="507"/>
      <c r="AQ133" s="455"/>
      <c r="AR133" s="455"/>
      <c r="AS133" s="455"/>
      <c r="AT133" s="495">
        <f t="shared" si="21"/>
        <v>0</v>
      </c>
      <c r="AU133" s="455"/>
      <c r="AV133" s="498" t="s">
        <v>649</v>
      </c>
      <c r="AW133" s="499" t="s">
        <v>649</v>
      </c>
      <c r="AX133" s="500" t="s">
        <v>649</v>
      </c>
      <c r="AY133" s="458"/>
      <c r="AZ133" s="459"/>
      <c r="BA133" s="459"/>
      <c r="BB133" s="459"/>
      <c r="BC133" s="453"/>
      <c r="BE133" s="460">
        <v>-124</v>
      </c>
      <c r="BF133" s="453">
        <v>0</v>
      </c>
      <c r="BG133" s="488">
        <v>0</v>
      </c>
      <c r="BH133" s="453">
        <v>0</v>
      </c>
      <c r="BI133" s="406">
        <v>0</v>
      </c>
      <c r="BK133" s="453"/>
      <c r="BL133" s="453">
        <v>0</v>
      </c>
      <c r="BM133" s="406">
        <v>0</v>
      </c>
      <c r="BO133" s="453">
        <v>0</v>
      </c>
      <c r="BP133" s="406">
        <v>0</v>
      </c>
      <c r="BR133" s="453">
        <v>0</v>
      </c>
      <c r="BS133" s="453">
        <v>0</v>
      </c>
      <c r="CB133" s="488"/>
    </row>
    <row r="134" spans="1:80" s="406" customFormat="1" ht="11.25">
      <c r="A134" s="403">
        <v>125</v>
      </c>
      <c r="B134" s="404" t="s">
        <v>213</v>
      </c>
      <c r="C134" s="403">
        <v>1</v>
      </c>
      <c r="D134" s="451">
        <v>0</v>
      </c>
      <c r="E134" s="406">
        <v>0</v>
      </c>
      <c r="F134" s="406">
        <v>0</v>
      </c>
      <c r="G134" s="406">
        <v>0</v>
      </c>
      <c r="H134" s="406">
        <v>0</v>
      </c>
      <c r="I134" s="406">
        <v>0</v>
      </c>
      <c r="J134" s="406">
        <v>69967</v>
      </c>
      <c r="K134" s="452">
        <v>306499</v>
      </c>
      <c r="L134" s="406">
        <v>726975</v>
      </c>
      <c r="M134" s="406">
        <v>3083</v>
      </c>
      <c r="N134" s="406">
        <v>0</v>
      </c>
      <c r="O134" s="406">
        <v>32771.760000000002</v>
      </c>
      <c r="P134" s="406">
        <v>0</v>
      </c>
      <c r="Q134" s="406">
        <v>0</v>
      </c>
      <c r="R134" s="406">
        <v>0</v>
      </c>
      <c r="S134" s="406">
        <v>0</v>
      </c>
      <c r="T134" s="406" t="s">
        <v>760</v>
      </c>
      <c r="U134" s="658">
        <f t="shared" si="15"/>
        <v>1139295.76</v>
      </c>
      <c r="V134" s="453">
        <f t="shared" si="13"/>
        <v>6.006092128492746</v>
      </c>
      <c r="X134" s="406">
        <v>10978851.09</v>
      </c>
      <c r="Y134" s="488">
        <v>18969002.399999999</v>
      </c>
      <c r="Z134" s="406">
        <f t="shared" si="16"/>
        <v>7990151.3099999987</v>
      </c>
      <c r="AA134" s="406">
        <f t="shared" si="17"/>
        <v>479895.84888456995</v>
      </c>
      <c r="AC134" s="453">
        <v>147.18547185997332</v>
      </c>
      <c r="AD134" s="453">
        <f t="shared" si="18"/>
        <v>168.40657004589565</v>
      </c>
      <c r="AE134" s="454">
        <f t="shared" si="19"/>
        <v>21.22109818592233</v>
      </c>
      <c r="AF134" s="514">
        <v>23</v>
      </c>
      <c r="AG134" s="488">
        <v>1</v>
      </c>
      <c r="AH134" s="453">
        <f t="shared" si="14"/>
        <v>168.40657004589565</v>
      </c>
      <c r="AK134" s="458">
        <v>168.40657004589565</v>
      </c>
      <c r="AL134" s="455">
        <f t="shared" si="20"/>
        <v>168.40657004589565</v>
      </c>
      <c r="AM134" s="458"/>
      <c r="AN134" s="458"/>
      <c r="AO134" s="453"/>
      <c r="AP134" s="507"/>
      <c r="AQ134" s="455"/>
      <c r="AR134" s="455"/>
      <c r="AS134" s="455"/>
      <c r="AT134" s="495">
        <f t="shared" si="21"/>
        <v>0</v>
      </c>
      <c r="AU134" s="455"/>
      <c r="AV134" s="498">
        <v>3.8054261682543755</v>
      </c>
      <c r="AW134" s="499">
        <v>16.928078053134485</v>
      </c>
      <c r="AX134" s="500">
        <v>13.12265188488011</v>
      </c>
      <c r="AY134" s="458"/>
      <c r="AZ134" s="459"/>
      <c r="BA134" s="459"/>
      <c r="BB134" s="459"/>
      <c r="BC134" s="453"/>
      <c r="BE134" s="460">
        <v>22.185471859973319</v>
      </c>
      <c r="BF134" s="453">
        <v>147.18547185997332</v>
      </c>
      <c r="BG134" s="488">
        <v>0</v>
      </c>
      <c r="BH134" s="453">
        <v>147.18547185997332</v>
      </c>
      <c r="BI134" s="406">
        <v>-21.22109818592233</v>
      </c>
      <c r="BK134" s="453"/>
      <c r="BL134" s="453">
        <v>147.18547185997332</v>
      </c>
      <c r="BM134" s="406">
        <v>0</v>
      </c>
      <c r="BO134" s="453">
        <v>147.18547185997332</v>
      </c>
      <c r="BP134" s="406">
        <v>-21.22109818592233</v>
      </c>
      <c r="BR134" s="453">
        <v>168.48237413857362</v>
      </c>
      <c r="BS134" s="453">
        <v>-7.5804092677969948E-2</v>
      </c>
      <c r="CB134" s="488"/>
    </row>
    <row r="135" spans="1:80" s="406" customFormat="1" ht="11.25">
      <c r="A135" s="403">
        <v>126</v>
      </c>
      <c r="B135" s="404" t="s">
        <v>214</v>
      </c>
      <c r="C135" s="403">
        <v>0</v>
      </c>
      <c r="D135" s="451">
        <v>0</v>
      </c>
      <c r="E135" s="406">
        <v>0</v>
      </c>
      <c r="F135" s="406">
        <v>0</v>
      </c>
      <c r="G135" s="406">
        <v>0</v>
      </c>
      <c r="H135" s="406">
        <v>0</v>
      </c>
      <c r="I135" s="406">
        <v>0</v>
      </c>
      <c r="J135" s="406">
        <v>0</v>
      </c>
      <c r="K135" s="452">
        <v>0</v>
      </c>
      <c r="L135" s="406">
        <v>0</v>
      </c>
      <c r="M135" s="406">
        <v>0</v>
      </c>
      <c r="N135" s="406">
        <v>0</v>
      </c>
      <c r="O135" s="406">
        <v>0</v>
      </c>
      <c r="P135" s="406">
        <v>0</v>
      </c>
      <c r="Q135" s="406">
        <v>0</v>
      </c>
      <c r="R135" s="406">
        <v>0</v>
      </c>
      <c r="S135" s="406">
        <v>0</v>
      </c>
      <c r="T135" s="406">
        <v>0</v>
      </c>
      <c r="U135" s="658">
        <f t="shared" si="15"/>
        <v>0</v>
      </c>
      <c r="V135" s="453">
        <f t="shared" si="13"/>
        <v>0</v>
      </c>
      <c r="X135" s="406">
        <v>0</v>
      </c>
      <c r="Y135" s="488">
        <v>0</v>
      </c>
      <c r="Z135" s="406">
        <f t="shared" si="16"/>
        <v>0</v>
      </c>
      <c r="AA135" s="406">
        <f t="shared" si="17"/>
        <v>0</v>
      </c>
      <c r="AC135" s="453">
        <v>0</v>
      </c>
      <c r="AD135" s="453">
        <f t="shared" si="18"/>
        <v>0</v>
      </c>
      <c r="AE135" s="454">
        <f t="shared" si="19"/>
        <v>0</v>
      </c>
      <c r="AF135" s="514">
        <v>0</v>
      </c>
      <c r="AG135" s="488" t="s">
        <v>761</v>
      </c>
      <c r="AH135" s="453">
        <f t="shared" si="14"/>
        <v>0</v>
      </c>
      <c r="AK135" s="458">
        <v>0</v>
      </c>
      <c r="AL135" s="455">
        <f t="shared" si="20"/>
        <v>0</v>
      </c>
      <c r="AM135" s="458"/>
      <c r="AN135" s="458"/>
      <c r="AO135" s="453"/>
      <c r="AP135" s="507"/>
      <c r="AQ135" s="455"/>
      <c r="AR135" s="455"/>
      <c r="AS135" s="455"/>
      <c r="AT135" s="495">
        <f t="shared" si="21"/>
        <v>0</v>
      </c>
      <c r="AU135" s="455"/>
      <c r="AV135" s="498" t="s">
        <v>649</v>
      </c>
      <c r="AW135" s="499" t="s">
        <v>649</v>
      </c>
      <c r="AX135" s="500" t="s">
        <v>649</v>
      </c>
      <c r="AY135" s="458"/>
      <c r="AZ135" s="459"/>
      <c r="BA135" s="459"/>
      <c r="BB135" s="459"/>
      <c r="BC135" s="453" t="s">
        <v>129</v>
      </c>
      <c r="BE135" s="460">
        <v>-126</v>
      </c>
      <c r="BF135" s="453">
        <v>0</v>
      </c>
      <c r="BG135" s="488">
        <v>0</v>
      </c>
      <c r="BH135" s="453">
        <v>0</v>
      </c>
      <c r="BI135" s="406">
        <v>0</v>
      </c>
      <c r="BK135" s="453"/>
      <c r="BL135" s="453">
        <v>0</v>
      </c>
      <c r="BM135" s="406">
        <v>0</v>
      </c>
      <c r="BO135" s="453">
        <v>0</v>
      </c>
      <c r="BP135" s="406">
        <v>0</v>
      </c>
      <c r="BR135" s="453">
        <v>0</v>
      </c>
      <c r="BS135" s="453">
        <v>0</v>
      </c>
      <c r="CB135" s="488"/>
    </row>
    <row r="136" spans="1:80" s="406" customFormat="1" ht="11.25">
      <c r="A136" s="403">
        <v>127</v>
      </c>
      <c r="B136" s="404" t="s">
        <v>215</v>
      </c>
      <c r="C136" s="403">
        <v>1</v>
      </c>
      <c r="D136" s="451">
        <v>0</v>
      </c>
      <c r="E136" s="406">
        <v>275000</v>
      </c>
      <c r="F136" s="406">
        <v>0</v>
      </c>
      <c r="G136" s="406">
        <v>0</v>
      </c>
      <c r="H136" s="406">
        <v>0</v>
      </c>
      <c r="I136" s="406">
        <v>0</v>
      </c>
      <c r="J136" s="406">
        <v>0</v>
      </c>
      <c r="K136" s="452">
        <v>12000</v>
      </c>
      <c r="L136" s="406">
        <v>188496</v>
      </c>
      <c r="M136" s="406">
        <v>699</v>
      </c>
      <c r="N136" s="406">
        <v>152710</v>
      </c>
      <c r="O136" s="406">
        <v>28929.39</v>
      </c>
      <c r="P136" s="406">
        <v>0</v>
      </c>
      <c r="Q136" s="406">
        <v>0</v>
      </c>
      <c r="R136" s="406">
        <v>0</v>
      </c>
      <c r="S136" s="406">
        <v>0</v>
      </c>
      <c r="T136" s="406" t="s">
        <v>762</v>
      </c>
      <c r="U136" s="658">
        <f t="shared" si="15"/>
        <v>638984.79</v>
      </c>
      <c r="V136" s="453">
        <f t="shared" si="13"/>
        <v>7.4157288544452511</v>
      </c>
      <c r="X136" s="406">
        <v>4167872.81</v>
      </c>
      <c r="Y136" s="488">
        <v>8616614.8000000007</v>
      </c>
      <c r="Z136" s="406">
        <f t="shared" si="16"/>
        <v>4448741.99</v>
      </c>
      <c r="AA136" s="406">
        <f t="shared" si="17"/>
        <v>329906.6434122519</v>
      </c>
      <c r="AC136" s="453">
        <v>197.53140376790708</v>
      </c>
      <c r="AD136" s="453">
        <f t="shared" si="18"/>
        <v>198.8234414616829</v>
      </c>
      <c r="AE136" s="454">
        <f t="shared" si="19"/>
        <v>1.2920376937758249</v>
      </c>
      <c r="AF136" s="514">
        <v>15</v>
      </c>
      <c r="AG136" s="488">
        <v>1</v>
      </c>
      <c r="AH136" s="453">
        <f t="shared" si="14"/>
        <v>198.8234414616829</v>
      </c>
      <c r="AK136" s="458">
        <v>198.8234414616829</v>
      </c>
      <c r="AL136" s="455">
        <f t="shared" si="20"/>
        <v>198.8234414616829</v>
      </c>
      <c r="AM136" s="458"/>
      <c r="AN136" s="458"/>
      <c r="AO136" s="453"/>
      <c r="AP136" s="507"/>
      <c r="AQ136" s="455"/>
      <c r="AR136" s="455"/>
      <c r="AS136" s="455"/>
      <c r="AT136" s="495">
        <f t="shared" si="21"/>
        <v>0</v>
      </c>
      <c r="AU136" s="455"/>
      <c r="AV136" s="498">
        <v>-1.1322116280725694</v>
      </c>
      <c r="AW136" s="499">
        <v>0.44367852408127539</v>
      </c>
      <c r="AX136" s="500">
        <v>1.5758901521538449</v>
      </c>
      <c r="AY136" s="458"/>
      <c r="AZ136" s="459"/>
      <c r="BA136" s="459"/>
      <c r="BB136" s="459"/>
      <c r="BC136" s="453"/>
      <c r="BE136" s="460">
        <v>70.531403767907079</v>
      </c>
      <c r="BF136" s="453">
        <v>197.53140376790708</v>
      </c>
      <c r="BG136" s="488">
        <v>0</v>
      </c>
      <c r="BH136" s="453">
        <v>197.53140376790708</v>
      </c>
      <c r="BI136" s="406">
        <v>-2.9265427258327179</v>
      </c>
      <c r="BK136" s="453"/>
      <c r="BL136" s="453">
        <v>197.53140376790708</v>
      </c>
      <c r="BM136" s="406">
        <v>0</v>
      </c>
      <c r="BO136" s="453">
        <v>197.53140376790708</v>
      </c>
      <c r="BP136" s="406">
        <v>-2.9265427258327179</v>
      </c>
      <c r="BR136" s="453">
        <v>199.680741470453</v>
      </c>
      <c r="BS136" s="453">
        <v>0.77720502328679686</v>
      </c>
      <c r="CB136" s="488"/>
    </row>
    <row r="137" spans="1:80" s="406" customFormat="1" ht="11.25">
      <c r="A137" s="403">
        <v>128</v>
      </c>
      <c r="B137" s="404" t="s">
        <v>216</v>
      </c>
      <c r="C137" s="403">
        <v>1</v>
      </c>
      <c r="D137" s="451">
        <v>0</v>
      </c>
      <c r="E137" s="406">
        <v>0</v>
      </c>
      <c r="F137" s="406">
        <v>0</v>
      </c>
      <c r="G137" s="406">
        <v>0</v>
      </c>
      <c r="H137" s="406">
        <v>0</v>
      </c>
      <c r="I137" s="406">
        <v>106371.31</v>
      </c>
      <c r="J137" s="406">
        <v>2630392.61</v>
      </c>
      <c r="K137" s="452">
        <v>2910818.52</v>
      </c>
      <c r="L137" s="406">
        <v>4347643</v>
      </c>
      <c r="M137" s="406">
        <v>43634</v>
      </c>
      <c r="N137" s="406">
        <v>143959</v>
      </c>
      <c r="O137" s="406">
        <v>491933.82</v>
      </c>
      <c r="P137" s="406">
        <v>0</v>
      </c>
      <c r="Q137" s="406">
        <v>0</v>
      </c>
      <c r="R137" s="406">
        <v>0</v>
      </c>
      <c r="S137" s="406">
        <v>0</v>
      </c>
      <c r="T137" s="406" t="s">
        <v>760</v>
      </c>
      <c r="U137" s="658">
        <f t="shared" si="15"/>
        <v>10674752.26</v>
      </c>
      <c r="V137" s="453">
        <f t="shared" si="13"/>
        <v>7.1406953650626521</v>
      </c>
      <c r="X137" s="406">
        <v>140921702.34</v>
      </c>
      <c r="Y137" s="488">
        <v>149491775.16</v>
      </c>
      <c r="Z137" s="406">
        <f t="shared" si="16"/>
        <v>8570072.8199999928</v>
      </c>
      <c r="AA137" s="406">
        <f t="shared" si="17"/>
        <v>611962.79264023365</v>
      </c>
      <c r="AC137" s="453">
        <v>103.60715367772923</v>
      </c>
      <c r="AD137" s="453">
        <f t="shared" si="18"/>
        <v>105.64718556135473</v>
      </c>
      <c r="AE137" s="454">
        <f t="shared" si="19"/>
        <v>2.0400318836255025</v>
      </c>
      <c r="AF137" s="514">
        <v>402</v>
      </c>
      <c r="AG137" s="488">
        <v>1</v>
      </c>
      <c r="AH137" s="453">
        <f t="shared" si="14"/>
        <v>105.64718556135473</v>
      </c>
      <c r="AK137" s="458">
        <v>105.64718556135473</v>
      </c>
      <c r="AL137" s="455">
        <f t="shared" si="20"/>
        <v>105.64718556135473</v>
      </c>
      <c r="AM137" s="458"/>
      <c r="AN137" s="458"/>
      <c r="AO137" s="453"/>
      <c r="AP137" s="507"/>
      <c r="AQ137" s="455"/>
      <c r="AR137" s="455"/>
      <c r="AS137" s="455"/>
      <c r="AT137" s="495">
        <f t="shared" si="21"/>
        <v>0</v>
      </c>
      <c r="AU137" s="455"/>
      <c r="AV137" s="498">
        <v>6.3143680565410598</v>
      </c>
      <c r="AW137" s="499">
        <v>8.4721868535774227</v>
      </c>
      <c r="AX137" s="500">
        <v>2.1578187970363629</v>
      </c>
      <c r="AY137" s="458"/>
      <c r="AZ137" s="459"/>
      <c r="BA137" s="459"/>
      <c r="BB137" s="459"/>
      <c r="BC137" s="453"/>
      <c r="BE137" s="460">
        <v>-24.392846322270771</v>
      </c>
      <c r="BF137" s="453">
        <v>103.60715367772923</v>
      </c>
      <c r="BG137" s="488">
        <v>0</v>
      </c>
      <c r="BH137" s="453">
        <v>103.60715367772923</v>
      </c>
      <c r="BI137" s="406">
        <v>-2.0400318836255025</v>
      </c>
      <c r="BK137" s="453"/>
      <c r="BL137" s="453">
        <v>103.60715367772923</v>
      </c>
      <c r="BM137" s="406">
        <v>0</v>
      </c>
      <c r="BO137" s="453">
        <v>103.60715367772923</v>
      </c>
      <c r="BP137" s="406">
        <v>-2.0400318836255025</v>
      </c>
      <c r="BR137" s="453">
        <v>105.78507974800162</v>
      </c>
      <c r="BS137" s="453">
        <v>-0.13789418664688924</v>
      </c>
      <c r="CB137" s="488"/>
    </row>
    <row r="138" spans="1:80" s="406" customFormat="1" ht="11.25">
      <c r="A138" s="403">
        <v>129</v>
      </c>
      <c r="B138" s="404" t="s">
        <v>217</v>
      </c>
      <c r="C138" s="403">
        <v>0</v>
      </c>
      <c r="D138" s="451">
        <v>0</v>
      </c>
      <c r="E138" s="406">
        <v>0</v>
      </c>
      <c r="F138" s="406">
        <v>0</v>
      </c>
      <c r="G138" s="406">
        <v>0</v>
      </c>
      <c r="H138" s="406">
        <v>0</v>
      </c>
      <c r="I138" s="406">
        <v>0</v>
      </c>
      <c r="J138" s="406">
        <v>0</v>
      </c>
      <c r="K138" s="452">
        <v>0</v>
      </c>
      <c r="L138" s="406">
        <v>0</v>
      </c>
      <c r="M138" s="406">
        <v>0</v>
      </c>
      <c r="N138" s="406">
        <v>0</v>
      </c>
      <c r="O138" s="406">
        <v>0</v>
      </c>
      <c r="P138" s="406">
        <v>0</v>
      </c>
      <c r="Q138" s="406">
        <v>0</v>
      </c>
      <c r="R138" s="406">
        <v>0</v>
      </c>
      <c r="S138" s="406">
        <v>0</v>
      </c>
      <c r="T138" s="406">
        <v>0</v>
      </c>
      <c r="U138" s="658">
        <f t="shared" si="15"/>
        <v>0</v>
      </c>
      <c r="V138" s="453">
        <f t="shared" ref="V138:V201" si="22">IF(AND(C138=1,U138&gt;0),U138/Y138*100,0)</f>
        <v>0</v>
      </c>
      <c r="X138" s="406">
        <v>67441.320000000007</v>
      </c>
      <c r="Y138" s="488">
        <v>105813</v>
      </c>
      <c r="Z138" s="406">
        <f t="shared" si="16"/>
        <v>38371.679999999993</v>
      </c>
      <c r="AA138" s="406">
        <f t="shared" si="17"/>
        <v>0</v>
      </c>
      <c r="AC138" s="453">
        <v>0</v>
      </c>
      <c r="AD138" s="453">
        <f t="shared" si="18"/>
        <v>0</v>
      </c>
      <c r="AE138" s="454">
        <f t="shared" si="19"/>
        <v>0</v>
      </c>
      <c r="AF138" s="514">
        <v>0</v>
      </c>
      <c r="AG138" s="488" t="s">
        <v>761</v>
      </c>
      <c r="AH138" s="453">
        <f t="shared" ref="AH138:AH201" si="23">IF(AG138=1,AD138,AC138)</f>
        <v>0</v>
      </c>
      <c r="AK138" s="458">
        <v>0</v>
      </c>
      <c r="AL138" s="455">
        <f t="shared" si="20"/>
        <v>0</v>
      </c>
      <c r="AM138" s="458"/>
      <c r="AN138" s="458"/>
      <c r="AO138" s="453"/>
      <c r="AP138" s="507"/>
      <c r="AQ138" s="455"/>
      <c r="AR138" s="455"/>
      <c r="AS138" s="455"/>
      <c r="AT138" s="495">
        <f t="shared" si="21"/>
        <v>0</v>
      </c>
      <c r="AU138" s="455"/>
      <c r="AV138" s="498" t="s">
        <v>649</v>
      </c>
      <c r="AW138" s="499" t="s">
        <v>649</v>
      </c>
      <c r="AX138" s="500" t="s">
        <v>649</v>
      </c>
      <c r="AY138" s="458"/>
      <c r="AZ138" s="459"/>
      <c r="BA138" s="459"/>
      <c r="BB138" s="459"/>
      <c r="BC138" s="453"/>
      <c r="BE138" s="460">
        <v>-129</v>
      </c>
      <c r="BF138" s="453">
        <v>0</v>
      </c>
      <c r="BG138" s="488">
        <v>0</v>
      </c>
      <c r="BH138" s="453">
        <v>0</v>
      </c>
      <c r="BI138" s="406">
        <v>0</v>
      </c>
      <c r="BK138" s="453"/>
      <c r="BL138" s="453">
        <v>0</v>
      </c>
      <c r="BM138" s="406">
        <v>0</v>
      </c>
      <c r="BO138" s="453">
        <v>0</v>
      </c>
      <c r="BP138" s="406">
        <v>0</v>
      </c>
      <c r="BR138" s="453">
        <v>0</v>
      </c>
      <c r="BS138" s="453">
        <v>0</v>
      </c>
      <c r="CB138" s="488"/>
    </row>
    <row r="139" spans="1:80" s="406" customFormat="1" ht="11.25">
      <c r="A139" s="403">
        <v>130</v>
      </c>
      <c r="B139" s="404" t="s">
        <v>218</v>
      </c>
      <c r="C139" s="403">
        <v>0</v>
      </c>
      <c r="D139" s="451">
        <v>0</v>
      </c>
      <c r="E139" s="406">
        <v>0</v>
      </c>
      <c r="F139" s="406">
        <v>0</v>
      </c>
      <c r="G139" s="406">
        <v>0</v>
      </c>
      <c r="H139" s="406">
        <v>0</v>
      </c>
      <c r="I139" s="406">
        <v>0</v>
      </c>
      <c r="J139" s="406">
        <v>0</v>
      </c>
      <c r="K139" s="452">
        <v>0</v>
      </c>
      <c r="L139" s="406">
        <v>0</v>
      </c>
      <c r="M139" s="406">
        <v>0</v>
      </c>
      <c r="N139" s="406">
        <v>0</v>
      </c>
      <c r="O139" s="406">
        <v>0</v>
      </c>
      <c r="P139" s="406">
        <v>0</v>
      </c>
      <c r="Q139" s="406">
        <v>0</v>
      </c>
      <c r="R139" s="406">
        <v>0</v>
      </c>
      <c r="S139" s="406">
        <v>0</v>
      </c>
      <c r="T139" s="406">
        <v>0</v>
      </c>
      <c r="U139" s="658">
        <f t="shared" ref="U139:U202" si="24">IF(OR(T139="X",T139="X16",T139="X17"),SUM(D139:S139),
IF(T139="x18",SUM(E139:K139,M139:S139)+D139*0.9+L139*0.9,SUM(D139:S139)-D139-L139))</f>
        <v>0</v>
      </c>
      <c r="V139" s="453">
        <f t="shared" si="22"/>
        <v>0</v>
      </c>
      <c r="X139" s="406">
        <v>0</v>
      </c>
      <c r="Y139" s="488">
        <v>79851.360000000001</v>
      </c>
      <c r="Z139" s="406">
        <f t="shared" ref="Z139:Z202" si="25">IF(Y139-X139&gt;0,Y139-X139,0)</f>
        <v>79851.360000000001</v>
      </c>
      <c r="AA139" s="406">
        <f t="shared" ref="AA139:AA202" si="26">V139*0.01*Z139</f>
        <v>0</v>
      </c>
      <c r="AC139" s="453">
        <v>0</v>
      </c>
      <c r="AD139" s="453">
        <f t="shared" ref="AD139:AD202" si="27">IFERROR(IF(C139=1,(Y139-AA139)/X139*100,0),"")</f>
        <v>0</v>
      </c>
      <c r="AE139" s="454">
        <f t="shared" ref="AE139:AE202" si="28">AD139-AC139</f>
        <v>0</v>
      </c>
      <c r="AF139" s="514">
        <v>0</v>
      </c>
      <c r="AG139" s="488" t="s">
        <v>761</v>
      </c>
      <c r="AH139" s="453">
        <f t="shared" si="23"/>
        <v>0</v>
      </c>
      <c r="AK139" s="458">
        <v>0</v>
      </c>
      <c r="AL139" s="455">
        <f t="shared" ref="AL139:AL202" si="29">AH139</f>
        <v>0</v>
      </c>
      <c r="AM139" s="458"/>
      <c r="AN139" s="458"/>
      <c r="AO139" s="453"/>
      <c r="AP139" s="507"/>
      <c r="AQ139" s="455"/>
      <c r="AR139" s="455"/>
      <c r="AS139" s="455"/>
      <c r="AT139" s="495">
        <f t="shared" ref="AT139:AT202" si="30">AH139-AK139</f>
        <v>0</v>
      </c>
      <c r="AU139" s="455"/>
      <c r="AV139" s="498" t="s">
        <v>649</v>
      </c>
      <c r="AW139" s="499" t="s">
        <v>649</v>
      </c>
      <c r="AX139" s="500" t="s">
        <v>649</v>
      </c>
      <c r="AY139" s="458"/>
      <c r="AZ139" s="459"/>
      <c r="BA139" s="459"/>
      <c r="BB139" s="459"/>
      <c r="BC139" s="453"/>
      <c r="BE139" s="460">
        <v>-130</v>
      </c>
      <c r="BF139" s="453">
        <v>0</v>
      </c>
      <c r="BG139" s="488">
        <v>0</v>
      </c>
      <c r="BH139" s="453">
        <v>0</v>
      </c>
      <c r="BI139" s="406">
        <v>0</v>
      </c>
      <c r="BK139" s="453"/>
      <c r="BL139" s="453">
        <v>0</v>
      </c>
      <c r="BM139" s="406">
        <v>0</v>
      </c>
      <c r="BO139" s="453">
        <v>0</v>
      </c>
      <c r="BP139" s="406">
        <v>0</v>
      </c>
      <c r="BR139" s="453">
        <v>0</v>
      </c>
      <c r="BS139" s="453">
        <v>0</v>
      </c>
      <c r="CB139" s="488"/>
    </row>
    <row r="140" spans="1:80" s="406" customFormat="1" ht="11.25">
      <c r="A140" s="403">
        <v>131</v>
      </c>
      <c r="B140" s="404" t="s">
        <v>219</v>
      </c>
      <c r="C140" s="403">
        <v>1</v>
      </c>
      <c r="D140" s="451">
        <v>0</v>
      </c>
      <c r="E140" s="406">
        <v>79426</v>
      </c>
      <c r="F140" s="406">
        <v>0</v>
      </c>
      <c r="G140" s="406">
        <v>0</v>
      </c>
      <c r="H140" s="406">
        <v>0</v>
      </c>
      <c r="I140" s="406">
        <v>0</v>
      </c>
      <c r="J140" s="406">
        <v>1404951</v>
      </c>
      <c r="K140" s="452">
        <v>1319083</v>
      </c>
      <c r="L140" s="406">
        <v>7387163</v>
      </c>
      <c r="M140" s="406">
        <v>244</v>
      </c>
      <c r="N140" s="406">
        <v>0</v>
      </c>
      <c r="O140" s="406">
        <v>13829.06</v>
      </c>
      <c r="P140" s="406">
        <v>0</v>
      </c>
      <c r="Q140" s="406">
        <v>0</v>
      </c>
      <c r="R140" s="406">
        <v>0</v>
      </c>
      <c r="S140" s="406">
        <v>0</v>
      </c>
      <c r="T140" s="406" t="s">
        <v>762</v>
      </c>
      <c r="U140" s="658">
        <f t="shared" si="24"/>
        <v>9465979.7599999998</v>
      </c>
      <c r="V140" s="453">
        <f t="shared" si="22"/>
        <v>11.738475861229857</v>
      </c>
      <c r="X140" s="406">
        <v>45884665.988949992</v>
      </c>
      <c r="Y140" s="488">
        <v>80640620.400000006</v>
      </c>
      <c r="Z140" s="406">
        <f t="shared" si="25"/>
        <v>34755954.411050014</v>
      </c>
      <c r="AA140" s="406">
        <f t="shared" si="26"/>
        <v>4079819.3188811596</v>
      </c>
      <c r="AC140" s="453">
        <v>153.65004539471013</v>
      </c>
      <c r="AD140" s="453">
        <f t="shared" si="27"/>
        <v>166.85487282299565</v>
      </c>
      <c r="AE140" s="454">
        <f t="shared" si="28"/>
        <v>13.204827428285512</v>
      </c>
      <c r="AF140" s="514">
        <v>6</v>
      </c>
      <c r="AG140" s="488">
        <v>1</v>
      </c>
      <c r="AH140" s="453">
        <f t="shared" si="23"/>
        <v>166.85487282299565</v>
      </c>
      <c r="AK140" s="458">
        <v>166.85487282299565</v>
      </c>
      <c r="AL140" s="455">
        <f t="shared" si="29"/>
        <v>166.85487282299565</v>
      </c>
      <c r="AM140" s="458"/>
      <c r="AN140" s="458"/>
      <c r="AO140" s="453"/>
      <c r="AP140" s="507"/>
      <c r="AQ140" s="455"/>
      <c r="AR140" s="455"/>
      <c r="AS140" s="455"/>
      <c r="AT140" s="495">
        <f t="shared" si="30"/>
        <v>0</v>
      </c>
      <c r="AU140" s="455"/>
      <c r="AV140" s="498">
        <v>-2.4926955934029991</v>
      </c>
      <c r="AW140" s="499">
        <v>10.156438098996251</v>
      </c>
      <c r="AX140" s="500">
        <v>12.64913369239925</v>
      </c>
      <c r="AY140" s="458"/>
      <c r="AZ140" s="459"/>
      <c r="BA140" s="459"/>
      <c r="BB140" s="459"/>
      <c r="BC140" s="453"/>
      <c r="BE140" s="460">
        <v>22.650045394710133</v>
      </c>
      <c r="BF140" s="453">
        <v>153.65004539471013</v>
      </c>
      <c r="BG140" s="488">
        <v>0</v>
      </c>
      <c r="BH140" s="453">
        <v>153.65004539471013</v>
      </c>
      <c r="BI140" s="406">
        <v>-18.061999686730786</v>
      </c>
      <c r="BK140" s="453"/>
      <c r="BL140" s="453">
        <v>153.65004539471013</v>
      </c>
      <c r="BM140" s="406">
        <v>0</v>
      </c>
      <c r="BO140" s="453">
        <v>153.65004539471013</v>
      </c>
      <c r="BP140" s="406">
        <v>-18.061999686730786</v>
      </c>
      <c r="BR140" s="453">
        <v>153.65004539471013</v>
      </c>
      <c r="BS140" s="453">
        <v>18.061999686730786</v>
      </c>
      <c r="CB140" s="488"/>
    </row>
    <row r="141" spans="1:80" s="406" customFormat="1" ht="11.25">
      <c r="A141" s="403">
        <v>132</v>
      </c>
      <c r="B141" s="404" t="s">
        <v>220</v>
      </c>
      <c r="C141" s="403">
        <v>0</v>
      </c>
      <c r="D141" s="451">
        <v>0</v>
      </c>
      <c r="E141" s="406">
        <v>0</v>
      </c>
      <c r="F141" s="406">
        <v>0</v>
      </c>
      <c r="G141" s="406">
        <v>0</v>
      </c>
      <c r="H141" s="406">
        <v>0</v>
      </c>
      <c r="I141" s="406">
        <v>0</v>
      </c>
      <c r="J141" s="406">
        <v>0</v>
      </c>
      <c r="K141" s="452">
        <v>0</v>
      </c>
      <c r="L141" s="406">
        <v>0</v>
      </c>
      <c r="M141" s="406">
        <v>255244</v>
      </c>
      <c r="N141" s="406">
        <v>0</v>
      </c>
      <c r="O141" s="406">
        <v>0</v>
      </c>
      <c r="P141" s="406">
        <v>0</v>
      </c>
      <c r="Q141" s="406">
        <v>0</v>
      </c>
      <c r="R141" s="406">
        <v>0</v>
      </c>
      <c r="S141" s="406">
        <v>0</v>
      </c>
      <c r="T141" s="406">
        <v>0</v>
      </c>
      <c r="U141" s="658">
        <f t="shared" si="24"/>
        <v>255244</v>
      </c>
      <c r="V141" s="453">
        <f t="shared" si="22"/>
        <v>0</v>
      </c>
      <c r="X141" s="406">
        <v>168603.30000000002</v>
      </c>
      <c r="Y141" s="488">
        <v>226952</v>
      </c>
      <c r="Z141" s="406">
        <f t="shared" si="25"/>
        <v>58348.699999999983</v>
      </c>
      <c r="AA141" s="406">
        <f t="shared" si="26"/>
        <v>0</v>
      </c>
      <c r="AC141" s="453">
        <v>0</v>
      </c>
      <c r="AD141" s="453">
        <f t="shared" si="27"/>
        <v>0</v>
      </c>
      <c r="AE141" s="454">
        <f t="shared" si="28"/>
        <v>0</v>
      </c>
      <c r="AF141" s="514">
        <v>0</v>
      </c>
      <c r="AG141" s="488" t="s">
        <v>761</v>
      </c>
      <c r="AH141" s="453">
        <f t="shared" si="23"/>
        <v>0</v>
      </c>
      <c r="AK141" s="458">
        <v>0</v>
      </c>
      <c r="AL141" s="455">
        <f t="shared" si="29"/>
        <v>0</v>
      </c>
      <c r="AM141" s="458"/>
      <c r="AN141" s="458"/>
      <c r="AO141" s="453"/>
      <c r="AP141" s="507"/>
      <c r="AQ141" s="455"/>
      <c r="AR141" s="455"/>
      <c r="AS141" s="455"/>
      <c r="AT141" s="495">
        <f t="shared" si="30"/>
        <v>0</v>
      </c>
      <c r="AU141" s="455"/>
      <c r="AV141" s="498" t="s">
        <v>649</v>
      </c>
      <c r="AW141" s="499" t="s">
        <v>649</v>
      </c>
      <c r="AX141" s="500" t="s">
        <v>649</v>
      </c>
      <c r="AY141" s="458"/>
      <c r="AZ141" s="459"/>
      <c r="BA141" s="459"/>
      <c r="BB141" s="459"/>
      <c r="BC141" s="453"/>
      <c r="BE141" s="460">
        <v>-132</v>
      </c>
      <c r="BF141" s="453">
        <v>0</v>
      </c>
      <c r="BG141" s="488">
        <v>0</v>
      </c>
      <c r="BH141" s="453">
        <v>0</v>
      </c>
      <c r="BI141" s="406">
        <v>0</v>
      </c>
      <c r="BK141" s="453"/>
      <c r="BL141" s="453">
        <v>0</v>
      </c>
      <c r="BM141" s="406">
        <v>0</v>
      </c>
      <c r="BO141" s="453">
        <v>0</v>
      </c>
      <c r="BP141" s="406">
        <v>0</v>
      </c>
      <c r="BR141" s="453">
        <v>0</v>
      </c>
      <c r="BS141" s="453">
        <v>0</v>
      </c>
      <c r="CB141" s="488"/>
    </row>
    <row r="142" spans="1:80" s="406" customFormat="1" ht="11.25">
      <c r="A142" s="403">
        <v>133</v>
      </c>
      <c r="B142" s="404" t="s">
        <v>221</v>
      </c>
      <c r="C142" s="403">
        <v>1</v>
      </c>
      <c r="D142" s="451">
        <v>0</v>
      </c>
      <c r="E142" s="406">
        <v>53000</v>
      </c>
      <c r="F142" s="406">
        <v>0</v>
      </c>
      <c r="G142" s="406">
        <v>0</v>
      </c>
      <c r="H142" s="406">
        <v>0</v>
      </c>
      <c r="I142" s="406">
        <v>0</v>
      </c>
      <c r="J142" s="406">
        <v>873462</v>
      </c>
      <c r="K142" s="452">
        <v>468670</v>
      </c>
      <c r="L142" s="406">
        <v>968032</v>
      </c>
      <c r="M142" s="406">
        <v>17290</v>
      </c>
      <c r="N142" s="406">
        <v>38149</v>
      </c>
      <c r="O142" s="406">
        <v>59410.82</v>
      </c>
      <c r="P142" s="406">
        <v>0</v>
      </c>
      <c r="Q142" s="406">
        <v>0</v>
      </c>
      <c r="R142" s="406">
        <v>0</v>
      </c>
      <c r="S142" s="406">
        <v>0</v>
      </c>
      <c r="T142" s="406" t="s">
        <v>760</v>
      </c>
      <c r="U142" s="658">
        <f t="shared" si="24"/>
        <v>2478013.8199999998</v>
      </c>
      <c r="V142" s="453">
        <f t="shared" si="22"/>
        <v>11.428251984817573</v>
      </c>
      <c r="X142" s="406">
        <v>21278519.472400002</v>
      </c>
      <c r="Y142" s="488">
        <v>21683227</v>
      </c>
      <c r="Z142" s="406">
        <f t="shared" si="25"/>
        <v>404707.52759999782</v>
      </c>
      <c r="AA142" s="406">
        <f t="shared" si="26"/>
        <v>46250.996055652875</v>
      </c>
      <c r="AC142" s="453">
        <v>104.31142256018728</v>
      </c>
      <c r="AD142" s="453">
        <f t="shared" si="27"/>
        <v>101.68459338540585</v>
      </c>
      <c r="AE142" s="454">
        <f t="shared" si="28"/>
        <v>-2.6268291747814345</v>
      </c>
      <c r="AF142" s="514">
        <v>52</v>
      </c>
      <c r="AG142" s="488">
        <v>1</v>
      </c>
      <c r="AH142" s="453">
        <f t="shared" si="23"/>
        <v>101.68459338540585</v>
      </c>
      <c r="AK142" s="458">
        <v>101.68459338540585</v>
      </c>
      <c r="AL142" s="455">
        <f t="shared" si="29"/>
        <v>101.68459338540585</v>
      </c>
      <c r="AM142" s="458"/>
      <c r="AN142" s="458"/>
      <c r="AO142" s="453"/>
      <c r="AP142" s="507"/>
      <c r="AQ142" s="455"/>
      <c r="AR142" s="455"/>
      <c r="AS142" s="455"/>
      <c r="AT142" s="495">
        <f t="shared" si="30"/>
        <v>0</v>
      </c>
      <c r="AU142" s="455"/>
      <c r="AV142" s="498">
        <v>3.8289126210614386</v>
      </c>
      <c r="AW142" s="499">
        <v>0.81808235224080306</v>
      </c>
      <c r="AX142" s="500">
        <v>-3.0108302688206354</v>
      </c>
      <c r="AY142" s="458"/>
      <c r="AZ142" s="459"/>
      <c r="BA142" s="459"/>
      <c r="BB142" s="459"/>
      <c r="BC142" s="453"/>
      <c r="BE142" s="460">
        <v>-28.688577439812718</v>
      </c>
      <c r="BF142" s="453">
        <v>104.31142256018728</v>
      </c>
      <c r="BG142" s="488">
        <v>0</v>
      </c>
      <c r="BH142" s="453">
        <v>104.31142256018728</v>
      </c>
      <c r="BI142" s="406">
        <v>2.6268291747814345</v>
      </c>
      <c r="BK142" s="453"/>
      <c r="BL142" s="453">
        <v>104.31142256018728</v>
      </c>
      <c r="BM142" s="406">
        <v>0</v>
      </c>
      <c r="BO142" s="453">
        <v>104.31142256018728</v>
      </c>
      <c r="BP142" s="406">
        <v>2.6268291747814345</v>
      </c>
      <c r="BR142" s="453">
        <v>101.87997212148071</v>
      </c>
      <c r="BS142" s="453">
        <v>-0.19537873607485778</v>
      </c>
      <c r="CB142" s="488"/>
    </row>
    <row r="143" spans="1:80" s="406" customFormat="1" ht="11.25">
      <c r="A143" s="403">
        <v>134</v>
      </c>
      <c r="B143" s="404" t="s">
        <v>222</v>
      </c>
      <c r="C143" s="403">
        <v>0</v>
      </c>
      <c r="D143" s="451">
        <v>0</v>
      </c>
      <c r="E143" s="406">
        <v>0</v>
      </c>
      <c r="F143" s="406">
        <v>0</v>
      </c>
      <c r="G143" s="406">
        <v>0</v>
      </c>
      <c r="H143" s="406">
        <v>0</v>
      </c>
      <c r="I143" s="406">
        <v>0</v>
      </c>
      <c r="J143" s="406">
        <v>0</v>
      </c>
      <c r="K143" s="452">
        <v>0</v>
      </c>
      <c r="L143" s="406">
        <v>0</v>
      </c>
      <c r="M143" s="406">
        <v>0</v>
      </c>
      <c r="N143" s="406">
        <v>0</v>
      </c>
      <c r="O143" s="406">
        <v>0</v>
      </c>
      <c r="P143" s="406">
        <v>0</v>
      </c>
      <c r="Q143" s="406">
        <v>0</v>
      </c>
      <c r="R143" s="406">
        <v>0</v>
      </c>
      <c r="S143" s="406">
        <v>0</v>
      </c>
      <c r="T143" s="406">
        <v>0</v>
      </c>
      <c r="U143" s="658">
        <f t="shared" si="24"/>
        <v>0</v>
      </c>
      <c r="V143" s="453">
        <f t="shared" si="22"/>
        <v>0</v>
      </c>
      <c r="X143" s="406">
        <v>33720.660000000003</v>
      </c>
      <c r="Y143" s="488">
        <v>72351</v>
      </c>
      <c r="Z143" s="406">
        <f t="shared" si="25"/>
        <v>38630.339999999997</v>
      </c>
      <c r="AA143" s="406">
        <f t="shared" si="26"/>
        <v>0</v>
      </c>
      <c r="AC143" s="453">
        <v>0</v>
      </c>
      <c r="AD143" s="453">
        <f t="shared" si="27"/>
        <v>0</v>
      </c>
      <c r="AE143" s="454">
        <f t="shared" si="28"/>
        <v>0</v>
      </c>
      <c r="AF143" s="514">
        <v>0</v>
      </c>
      <c r="AG143" s="488" t="s">
        <v>761</v>
      </c>
      <c r="AH143" s="453">
        <f t="shared" si="23"/>
        <v>0</v>
      </c>
      <c r="AK143" s="458">
        <v>0</v>
      </c>
      <c r="AL143" s="455">
        <f t="shared" si="29"/>
        <v>0</v>
      </c>
      <c r="AM143" s="458"/>
      <c r="AN143" s="458"/>
      <c r="AO143" s="453"/>
      <c r="AP143" s="507"/>
      <c r="AQ143" s="455"/>
      <c r="AR143" s="455"/>
      <c r="AS143" s="455"/>
      <c r="AT143" s="495">
        <f t="shared" si="30"/>
        <v>0</v>
      </c>
      <c r="AU143" s="455"/>
      <c r="AV143" s="498" t="s">
        <v>649</v>
      </c>
      <c r="AW143" s="499" t="s">
        <v>649</v>
      </c>
      <c r="AX143" s="500" t="s">
        <v>649</v>
      </c>
      <c r="AY143" s="458"/>
      <c r="AZ143" s="459"/>
      <c r="BA143" s="459"/>
      <c r="BB143" s="459"/>
      <c r="BC143" s="453"/>
      <c r="BE143" s="460">
        <v>-134</v>
      </c>
      <c r="BF143" s="453">
        <v>0</v>
      </c>
      <c r="BG143" s="488">
        <v>0</v>
      </c>
      <c r="BH143" s="453">
        <v>0</v>
      </c>
      <c r="BI143" s="406">
        <v>0</v>
      </c>
      <c r="BK143" s="453"/>
      <c r="BL143" s="453">
        <v>0</v>
      </c>
      <c r="BM143" s="406">
        <v>0</v>
      </c>
      <c r="BO143" s="453">
        <v>0</v>
      </c>
      <c r="BP143" s="406">
        <v>0</v>
      </c>
      <c r="BR143" s="453">
        <v>0</v>
      </c>
      <c r="BS143" s="453">
        <v>0</v>
      </c>
      <c r="CB143" s="488"/>
    </row>
    <row r="144" spans="1:80" s="406" customFormat="1" ht="11.25">
      <c r="A144" s="403">
        <v>135</v>
      </c>
      <c r="B144" s="404" t="s">
        <v>223</v>
      </c>
      <c r="C144" s="403">
        <v>1</v>
      </c>
      <c r="D144" s="451">
        <v>0</v>
      </c>
      <c r="E144" s="406">
        <v>282900</v>
      </c>
      <c r="F144" s="406">
        <v>0</v>
      </c>
      <c r="G144" s="406">
        <v>0</v>
      </c>
      <c r="H144" s="406">
        <v>0</v>
      </c>
      <c r="I144" s="406">
        <v>0</v>
      </c>
      <c r="J144" s="406">
        <v>269552</v>
      </c>
      <c r="K144" s="452">
        <v>800</v>
      </c>
      <c r="L144" s="406">
        <v>55180.02</v>
      </c>
      <c r="M144" s="406">
        <v>0</v>
      </c>
      <c r="N144" s="406">
        <v>0</v>
      </c>
      <c r="O144" s="406">
        <v>2517.34</v>
      </c>
      <c r="P144" s="406">
        <v>0</v>
      </c>
      <c r="Q144" s="406">
        <v>0</v>
      </c>
      <c r="R144" s="406">
        <v>0</v>
      </c>
      <c r="S144" s="406">
        <v>0</v>
      </c>
      <c r="T144" s="406" t="s">
        <v>762</v>
      </c>
      <c r="U144" s="658">
        <f t="shared" si="24"/>
        <v>605431.35800000001</v>
      </c>
      <c r="V144" s="453">
        <f t="shared" si="22"/>
        <v>16.255947975945105</v>
      </c>
      <c r="X144" s="406">
        <v>2372741.1</v>
      </c>
      <c r="Y144" s="488">
        <v>3724368.2060000002</v>
      </c>
      <c r="Z144" s="406">
        <f t="shared" si="25"/>
        <v>1351627.1060000001</v>
      </c>
      <c r="AA144" s="406">
        <f t="shared" si="26"/>
        <v>219719.79918013245</v>
      </c>
      <c r="AC144" s="453">
        <v>127.90855759545039</v>
      </c>
      <c r="AD144" s="453">
        <f t="shared" si="27"/>
        <v>147.70462764858198</v>
      </c>
      <c r="AE144" s="454">
        <f t="shared" si="28"/>
        <v>19.796070053131587</v>
      </c>
      <c r="AF144" s="514">
        <v>3</v>
      </c>
      <c r="AG144" s="488">
        <v>1</v>
      </c>
      <c r="AH144" s="453">
        <f t="shared" si="23"/>
        <v>147.70462764858198</v>
      </c>
      <c r="AK144" s="458">
        <v>147.70462764858198</v>
      </c>
      <c r="AL144" s="455">
        <f t="shared" si="29"/>
        <v>147.70462764858198</v>
      </c>
      <c r="AM144" s="458"/>
      <c r="AN144" s="458"/>
      <c r="AO144" s="453"/>
      <c r="AP144" s="507"/>
      <c r="AQ144" s="455"/>
      <c r="AR144" s="455"/>
      <c r="AS144" s="455"/>
      <c r="AT144" s="495">
        <f t="shared" si="30"/>
        <v>0</v>
      </c>
      <c r="AU144" s="455"/>
      <c r="AV144" s="498">
        <v>-6.1980033697211177</v>
      </c>
      <c r="AW144" s="499">
        <v>11.569259596658892</v>
      </c>
      <c r="AX144" s="500">
        <v>17.767262966380009</v>
      </c>
      <c r="AY144" s="458"/>
      <c r="AZ144" s="459"/>
      <c r="BA144" s="459"/>
      <c r="BB144" s="459"/>
      <c r="BC144" s="453"/>
      <c r="BE144" s="460">
        <v>-7.0914424045496105</v>
      </c>
      <c r="BF144" s="453">
        <v>127.90855759545039</v>
      </c>
      <c r="BG144" s="488">
        <v>0</v>
      </c>
      <c r="BH144" s="453">
        <v>127.90855759545039</v>
      </c>
      <c r="BI144" s="406">
        <v>-20.386860987741386</v>
      </c>
      <c r="BK144" s="453"/>
      <c r="BL144" s="453">
        <v>127.90855759545039</v>
      </c>
      <c r="BM144" s="406">
        <v>0</v>
      </c>
      <c r="BO144" s="453">
        <v>127.90855759545039</v>
      </c>
      <c r="BP144" s="406">
        <v>-20.386860987741386</v>
      </c>
      <c r="BR144" s="453">
        <v>150.46128089611764</v>
      </c>
      <c r="BS144" s="453">
        <v>-2.1658623129258672</v>
      </c>
      <c r="CB144" s="488"/>
    </row>
    <row r="145" spans="1:80" ht="11.25">
      <c r="A145" s="403">
        <v>136</v>
      </c>
      <c r="B145" s="404" t="s">
        <v>224</v>
      </c>
      <c r="C145" s="403">
        <v>1</v>
      </c>
      <c r="D145" s="451">
        <v>0</v>
      </c>
      <c r="E145" s="406">
        <v>67072</v>
      </c>
      <c r="F145" s="406">
        <v>0</v>
      </c>
      <c r="G145" s="406">
        <v>0</v>
      </c>
      <c r="H145" s="406">
        <v>0</v>
      </c>
      <c r="I145" s="406">
        <v>0</v>
      </c>
      <c r="J145" s="406">
        <v>1300896</v>
      </c>
      <c r="K145" s="452">
        <v>632493</v>
      </c>
      <c r="L145" s="406">
        <v>867210.05</v>
      </c>
      <c r="M145" s="406">
        <v>18207</v>
      </c>
      <c r="N145" s="406">
        <v>36733</v>
      </c>
      <c r="O145" s="406">
        <v>15967.91</v>
      </c>
      <c r="P145" s="406">
        <v>0</v>
      </c>
      <c r="Q145" s="406">
        <v>0</v>
      </c>
      <c r="R145" s="406">
        <v>0</v>
      </c>
      <c r="S145" s="406">
        <v>0</v>
      </c>
      <c r="T145" s="406" t="s">
        <v>762</v>
      </c>
      <c r="U145" s="658">
        <f t="shared" si="24"/>
        <v>2851857.9550000001</v>
      </c>
      <c r="V145" s="453">
        <f t="shared" si="22"/>
        <v>6.1652222224095565</v>
      </c>
      <c r="W145" s="406"/>
      <c r="X145" s="406">
        <v>33400106.240699988</v>
      </c>
      <c r="Y145" s="488">
        <v>46257180.229999997</v>
      </c>
      <c r="Z145" s="406">
        <f t="shared" si="25"/>
        <v>12857073.989300009</v>
      </c>
      <c r="AA145" s="406">
        <f t="shared" si="26"/>
        <v>792667.18273996306</v>
      </c>
      <c r="AB145" s="406"/>
      <c r="AC145" s="453">
        <v>132.2922875457233</v>
      </c>
      <c r="AD145" s="453">
        <f t="shared" si="27"/>
        <v>136.12086356737049</v>
      </c>
      <c r="AE145" s="454">
        <f t="shared" si="28"/>
        <v>3.8285760216471942</v>
      </c>
      <c r="AF145" s="514">
        <v>13</v>
      </c>
      <c r="AG145" s="488">
        <v>1</v>
      </c>
      <c r="AH145" s="453">
        <f t="shared" si="23"/>
        <v>136.12086356737049</v>
      </c>
      <c r="AI145" s="406"/>
      <c r="AJ145" s="406"/>
      <c r="AK145" s="458">
        <v>136.12086356737049</v>
      </c>
      <c r="AL145" s="455">
        <f t="shared" si="29"/>
        <v>136.12086356737049</v>
      </c>
      <c r="AM145" s="458"/>
      <c r="AN145" s="458"/>
      <c r="AO145" s="453"/>
      <c r="AP145" s="507"/>
      <c r="AQ145" s="455"/>
      <c r="AR145" s="455"/>
      <c r="AS145" s="455"/>
      <c r="AT145" s="495">
        <f t="shared" si="30"/>
        <v>0</v>
      </c>
      <c r="AU145" s="455"/>
      <c r="AV145" s="498">
        <v>1.7419497668689423</v>
      </c>
      <c r="AW145" s="499">
        <v>5.1841259185750994</v>
      </c>
      <c r="AX145" s="500">
        <v>3.4421761517061569</v>
      </c>
      <c r="AY145" s="458"/>
      <c r="AZ145" s="459"/>
      <c r="BA145" s="459"/>
      <c r="BB145" s="459"/>
      <c r="BC145" s="453"/>
      <c r="BE145" s="460">
        <v>-3.7077124542767024</v>
      </c>
      <c r="BF145" s="453">
        <v>132.2922875457233</v>
      </c>
      <c r="BG145" s="488">
        <v>0</v>
      </c>
      <c r="BH145" s="453">
        <v>132.2922875457233</v>
      </c>
      <c r="BI145" s="406">
        <v>-4.3337459404716867</v>
      </c>
      <c r="BK145" s="453"/>
      <c r="BL145" s="453">
        <v>132.2922875457233</v>
      </c>
      <c r="BM145" s="406">
        <v>0</v>
      </c>
      <c r="BO145" s="453">
        <v>132.2922875457233</v>
      </c>
      <c r="BP145" s="406">
        <v>-4.3337459404716867</v>
      </c>
      <c r="BR145" s="453">
        <v>132.2922875457233</v>
      </c>
      <c r="BS145" s="453">
        <v>4.3337459404716867</v>
      </c>
      <c r="CB145" s="488"/>
    </row>
    <row r="146" spans="1:80" ht="11.25">
      <c r="A146" s="403">
        <v>137</v>
      </c>
      <c r="B146" s="404" t="s">
        <v>225</v>
      </c>
      <c r="C146" s="403">
        <v>1</v>
      </c>
      <c r="D146" s="451">
        <v>4019583</v>
      </c>
      <c r="E146" s="406">
        <v>306827</v>
      </c>
      <c r="F146" s="406">
        <v>0</v>
      </c>
      <c r="G146" s="406">
        <v>0</v>
      </c>
      <c r="H146" s="406">
        <v>0</v>
      </c>
      <c r="I146" s="406">
        <v>0</v>
      </c>
      <c r="J146" s="406">
        <v>6669848</v>
      </c>
      <c r="K146" s="452">
        <v>367500</v>
      </c>
      <c r="L146" s="406">
        <v>567949</v>
      </c>
      <c r="M146" s="406">
        <v>39841</v>
      </c>
      <c r="N146" s="406">
        <v>761871</v>
      </c>
      <c r="O146" s="406">
        <v>944692.35</v>
      </c>
      <c r="P146" s="406">
        <v>0</v>
      </c>
      <c r="Q146" s="406">
        <v>0</v>
      </c>
      <c r="R146" s="406">
        <v>0</v>
      </c>
      <c r="S146" s="406">
        <v>0</v>
      </c>
      <c r="T146" s="406" t="s">
        <v>760</v>
      </c>
      <c r="U146" s="658">
        <f t="shared" si="24"/>
        <v>13678111.35</v>
      </c>
      <c r="V146" s="453">
        <f t="shared" si="22"/>
        <v>11.726579983512311</v>
      </c>
      <c r="W146" s="406"/>
      <c r="X146" s="406">
        <v>114374878.07000002</v>
      </c>
      <c r="Y146" s="488">
        <v>116641948.2</v>
      </c>
      <c r="Z146" s="406">
        <f t="shared" si="25"/>
        <v>2267070.1299999803</v>
      </c>
      <c r="AA146" s="406">
        <f t="shared" si="26"/>
        <v>265849.79207676422</v>
      </c>
      <c r="AB146" s="406"/>
      <c r="AC146" s="453">
        <v>100.60080994745249</v>
      </c>
      <c r="AD146" s="453">
        <f t="shared" si="27"/>
        <v>101.74970270717878</v>
      </c>
      <c r="AE146" s="454">
        <f t="shared" si="28"/>
        <v>1.1488927597262943</v>
      </c>
      <c r="AF146" s="514">
        <v>666</v>
      </c>
      <c r="AG146" s="488">
        <v>1</v>
      </c>
      <c r="AH146" s="453">
        <f t="shared" si="23"/>
        <v>101.74970270717878</v>
      </c>
      <c r="AI146" s="406"/>
      <c r="AJ146" s="406"/>
      <c r="AK146" s="458">
        <v>101.63577413295641</v>
      </c>
      <c r="AL146" s="455">
        <f t="shared" si="29"/>
        <v>101.74970270717878</v>
      </c>
      <c r="AM146" s="458"/>
      <c r="AN146" s="458"/>
      <c r="AO146" s="453"/>
      <c r="AP146" s="507"/>
      <c r="AQ146" s="455"/>
      <c r="AR146" s="455"/>
      <c r="AS146" s="455"/>
      <c r="AT146" s="495">
        <f t="shared" si="30"/>
        <v>0.11392857422237057</v>
      </c>
      <c r="AU146" s="455"/>
      <c r="AV146" s="498">
        <v>4.5358181241403344</v>
      </c>
      <c r="AW146" s="499">
        <v>5.760216585011217</v>
      </c>
      <c r="AX146" s="500">
        <v>1.2243984608708827</v>
      </c>
      <c r="AY146" s="458"/>
      <c r="AZ146" s="459"/>
      <c r="BA146" s="459"/>
      <c r="BB146" s="459"/>
      <c r="BC146" s="453"/>
      <c r="BE146" s="460">
        <v>-36.39919005254751</v>
      </c>
      <c r="BF146" s="453">
        <v>100.60080994745249</v>
      </c>
      <c r="BG146" s="488">
        <v>0</v>
      </c>
      <c r="BH146" s="453">
        <v>100.60080994745249</v>
      </c>
      <c r="BI146" s="406">
        <v>-1.037307038244208</v>
      </c>
      <c r="BK146" s="453"/>
      <c r="BL146" s="453">
        <v>100.60080994745249</v>
      </c>
      <c r="BM146" s="406">
        <v>0</v>
      </c>
      <c r="BO146" s="453">
        <v>100.60080994745249</v>
      </c>
      <c r="BP146" s="406">
        <v>-1.037307038244208</v>
      </c>
      <c r="BR146" s="453">
        <v>101.69845638281485</v>
      </c>
      <c r="BS146" s="453">
        <v>-6.0339397118156057E-2</v>
      </c>
      <c r="CB146" s="488"/>
    </row>
    <row r="147" spans="1:80" ht="11.25">
      <c r="A147" s="403">
        <v>138</v>
      </c>
      <c r="B147" s="404" t="s">
        <v>226</v>
      </c>
      <c r="C147" s="403">
        <v>1</v>
      </c>
      <c r="D147" s="451">
        <v>0</v>
      </c>
      <c r="E147" s="406">
        <v>0</v>
      </c>
      <c r="F147" s="406">
        <v>0</v>
      </c>
      <c r="G147" s="406">
        <v>0</v>
      </c>
      <c r="H147" s="406">
        <v>0</v>
      </c>
      <c r="I147" s="406">
        <v>0</v>
      </c>
      <c r="J147" s="406">
        <v>0</v>
      </c>
      <c r="K147" s="452">
        <v>157308</v>
      </c>
      <c r="L147" s="406">
        <v>60091</v>
      </c>
      <c r="M147" s="406">
        <v>0</v>
      </c>
      <c r="N147" s="406">
        <v>92063</v>
      </c>
      <c r="O147" s="406">
        <v>10231.200000000001</v>
      </c>
      <c r="P147" s="406">
        <v>0</v>
      </c>
      <c r="Q147" s="406">
        <v>0</v>
      </c>
      <c r="R147" s="406">
        <v>0</v>
      </c>
      <c r="S147" s="406">
        <v>0</v>
      </c>
      <c r="T147" s="406" t="s">
        <v>762</v>
      </c>
      <c r="U147" s="658">
        <f t="shared" si="24"/>
        <v>313684.10000000003</v>
      </c>
      <c r="V147" s="453">
        <f t="shared" si="22"/>
        <v>1.6764998159978921</v>
      </c>
      <c r="W147" s="406"/>
      <c r="X147" s="406">
        <v>11657637.4</v>
      </c>
      <c r="Y147" s="488">
        <v>18710655.199999999</v>
      </c>
      <c r="Z147" s="406">
        <f t="shared" si="25"/>
        <v>7053017.7999999989</v>
      </c>
      <c r="AA147" s="406">
        <f t="shared" si="26"/>
        <v>118243.83043929857</v>
      </c>
      <c r="AB147" s="406"/>
      <c r="AC147" s="453">
        <v>148.64261486895896</v>
      </c>
      <c r="AD147" s="453">
        <f t="shared" si="27"/>
        <v>159.48695890610475</v>
      </c>
      <c r="AE147" s="454">
        <f t="shared" si="28"/>
        <v>10.844344037145788</v>
      </c>
      <c r="AF147" s="514">
        <v>8</v>
      </c>
      <c r="AG147" s="488">
        <v>1</v>
      </c>
      <c r="AH147" s="453">
        <f t="shared" si="23"/>
        <v>159.48695890610475</v>
      </c>
      <c r="AI147" s="406"/>
      <c r="AJ147" s="406"/>
      <c r="AK147" s="458">
        <v>159.48695890610475</v>
      </c>
      <c r="AL147" s="455">
        <f t="shared" si="29"/>
        <v>159.48695890610475</v>
      </c>
      <c r="AM147" s="458"/>
      <c r="AN147" s="458"/>
      <c r="AO147" s="453"/>
      <c r="AP147" s="507"/>
      <c r="AQ147" s="455"/>
      <c r="AR147" s="455"/>
      <c r="AS147" s="455"/>
      <c r="AT147" s="495">
        <f t="shared" si="30"/>
        <v>0</v>
      </c>
      <c r="AU147" s="455"/>
      <c r="AV147" s="498">
        <v>1.4633929897833704</v>
      </c>
      <c r="AW147" s="499">
        <v>8.4551528200737476</v>
      </c>
      <c r="AX147" s="500">
        <v>6.991759830290377</v>
      </c>
      <c r="AY147" s="458"/>
      <c r="AZ147" s="459"/>
      <c r="BA147" s="459"/>
      <c r="BB147" s="459"/>
      <c r="BC147" s="453"/>
      <c r="BE147" s="460">
        <v>10.642614868958958</v>
      </c>
      <c r="BF147" s="453">
        <v>148.64261486895896</v>
      </c>
      <c r="BG147" s="488">
        <v>0</v>
      </c>
      <c r="BH147" s="453">
        <v>148.64261486895896</v>
      </c>
      <c r="BI147" s="406">
        <v>-10.980357817878371</v>
      </c>
      <c r="BK147" s="453"/>
      <c r="BL147" s="453">
        <v>148.64261486895896</v>
      </c>
      <c r="BM147" s="406">
        <v>0</v>
      </c>
      <c r="BO147" s="453">
        <v>148.64261486895896</v>
      </c>
      <c r="BP147" s="406">
        <v>-10.980357817878371</v>
      </c>
      <c r="BR147" s="453">
        <v>154.57093340496206</v>
      </c>
      <c r="BS147" s="453">
        <v>5.0520392818752669</v>
      </c>
      <c r="CB147" s="488"/>
    </row>
    <row r="148" spans="1:80" ht="11.25">
      <c r="A148" s="403">
        <v>139</v>
      </c>
      <c r="B148" s="404" t="s">
        <v>227</v>
      </c>
      <c r="C148" s="403">
        <v>1</v>
      </c>
      <c r="D148" s="451">
        <v>0</v>
      </c>
      <c r="E148" s="406">
        <v>18800</v>
      </c>
      <c r="F148" s="406">
        <v>0</v>
      </c>
      <c r="G148" s="406">
        <v>0</v>
      </c>
      <c r="H148" s="406">
        <v>0</v>
      </c>
      <c r="I148" s="406">
        <v>0</v>
      </c>
      <c r="J148" s="406">
        <v>876824.77</v>
      </c>
      <c r="K148" s="452">
        <v>792787</v>
      </c>
      <c r="L148" s="406">
        <v>922842.12</v>
      </c>
      <c r="M148" s="406">
        <v>40</v>
      </c>
      <c r="N148" s="406">
        <v>0</v>
      </c>
      <c r="O148" s="406">
        <v>2510.34</v>
      </c>
      <c r="P148" s="406">
        <v>0</v>
      </c>
      <c r="Q148" s="406">
        <v>0</v>
      </c>
      <c r="R148" s="406">
        <v>0</v>
      </c>
      <c r="S148" s="406">
        <v>0</v>
      </c>
      <c r="T148" s="406" t="s">
        <v>760</v>
      </c>
      <c r="U148" s="658">
        <f t="shared" si="24"/>
        <v>2613804.23</v>
      </c>
      <c r="V148" s="453">
        <f t="shared" si="22"/>
        <v>3.739047820875685</v>
      </c>
      <c r="W148" s="406"/>
      <c r="X148" s="406">
        <v>52668757.257279992</v>
      </c>
      <c r="Y148" s="488">
        <v>69905611.140000001</v>
      </c>
      <c r="Z148" s="406">
        <f t="shared" si="25"/>
        <v>17236853.882720008</v>
      </c>
      <c r="AA148" s="406">
        <f t="shared" si="26"/>
        <v>644494.20948936837</v>
      </c>
      <c r="AB148" s="406"/>
      <c r="AC148" s="453">
        <v>131.16707061718461</v>
      </c>
      <c r="AD148" s="453">
        <f t="shared" si="27"/>
        <v>131.50322987910866</v>
      </c>
      <c r="AE148" s="454">
        <f t="shared" si="28"/>
        <v>0.33615926192405254</v>
      </c>
      <c r="AF148" s="514">
        <v>3</v>
      </c>
      <c r="AG148" s="488">
        <v>1</v>
      </c>
      <c r="AH148" s="453">
        <f t="shared" si="23"/>
        <v>131.50322987910866</v>
      </c>
      <c r="AI148" s="406"/>
      <c r="AJ148" s="406"/>
      <c r="AK148" s="458">
        <v>131.50322987910866</v>
      </c>
      <c r="AL148" s="455">
        <f t="shared" si="29"/>
        <v>131.50322987910866</v>
      </c>
      <c r="AM148" s="458"/>
      <c r="AN148" s="458"/>
      <c r="AO148" s="453"/>
      <c r="AP148" s="507"/>
      <c r="AQ148" s="455"/>
      <c r="AR148" s="455"/>
      <c r="AS148" s="455"/>
      <c r="AT148" s="495">
        <f t="shared" si="30"/>
        <v>0</v>
      </c>
      <c r="AU148" s="455"/>
      <c r="AV148" s="498">
        <v>3.5292827730342182</v>
      </c>
      <c r="AW148" s="499">
        <v>3.9010136453994586</v>
      </c>
      <c r="AX148" s="500">
        <v>0.37173087236524038</v>
      </c>
      <c r="AY148" s="458"/>
      <c r="AZ148" s="459"/>
      <c r="BA148" s="459"/>
      <c r="BB148" s="459"/>
      <c r="BC148" s="453"/>
      <c r="BE148" s="460">
        <v>-7.8329293828153936</v>
      </c>
      <c r="BF148" s="453">
        <v>131.16707061718461</v>
      </c>
      <c r="BG148" s="488">
        <v>0</v>
      </c>
      <c r="BH148" s="453">
        <v>131.16707061718461</v>
      </c>
      <c r="BI148" s="406">
        <v>-0.33615926192405254</v>
      </c>
      <c r="BK148" s="453"/>
      <c r="BL148" s="453">
        <v>131.16707061718461</v>
      </c>
      <c r="BM148" s="406">
        <v>0</v>
      </c>
      <c r="BO148" s="453">
        <v>131.16707061718461</v>
      </c>
      <c r="BP148" s="406">
        <v>-0.33615926192405254</v>
      </c>
      <c r="BR148" s="453">
        <v>131.53543942972058</v>
      </c>
      <c r="BS148" s="453">
        <v>-3.2209550611923987E-2</v>
      </c>
      <c r="CB148" s="488"/>
    </row>
    <row r="149" spans="1:80" ht="11.25">
      <c r="A149" s="403">
        <v>140</v>
      </c>
      <c r="B149" s="404" t="s">
        <v>228</v>
      </c>
      <c r="C149" s="403">
        <v>0</v>
      </c>
      <c r="D149" s="451">
        <v>0</v>
      </c>
      <c r="E149" s="406">
        <v>0</v>
      </c>
      <c r="F149" s="406">
        <v>0</v>
      </c>
      <c r="G149" s="406">
        <v>0</v>
      </c>
      <c r="H149" s="406">
        <v>0</v>
      </c>
      <c r="I149" s="406">
        <v>0</v>
      </c>
      <c r="J149" s="406">
        <v>0</v>
      </c>
      <c r="K149" s="452">
        <v>0</v>
      </c>
      <c r="L149" s="406">
        <v>0</v>
      </c>
      <c r="M149" s="406">
        <v>0</v>
      </c>
      <c r="N149" s="406">
        <v>0</v>
      </c>
      <c r="O149" s="406">
        <v>0</v>
      </c>
      <c r="P149" s="406">
        <v>0</v>
      </c>
      <c r="Q149" s="406">
        <v>0</v>
      </c>
      <c r="R149" s="406">
        <v>0</v>
      </c>
      <c r="S149" s="406">
        <v>0</v>
      </c>
      <c r="T149" s="406">
        <v>0</v>
      </c>
      <c r="U149" s="658">
        <f t="shared" si="24"/>
        <v>0</v>
      </c>
      <c r="V149" s="453">
        <f t="shared" si="22"/>
        <v>0</v>
      </c>
      <c r="W149" s="406"/>
      <c r="X149" s="406">
        <v>0</v>
      </c>
      <c r="Y149" s="488">
        <v>0</v>
      </c>
      <c r="Z149" s="406">
        <f t="shared" si="25"/>
        <v>0</v>
      </c>
      <c r="AA149" s="406">
        <f t="shared" si="26"/>
        <v>0</v>
      </c>
      <c r="AB149" s="406"/>
      <c r="AC149" s="453">
        <v>0</v>
      </c>
      <c r="AD149" s="453">
        <f t="shared" si="27"/>
        <v>0</v>
      </c>
      <c r="AE149" s="454">
        <f t="shared" si="28"/>
        <v>0</v>
      </c>
      <c r="AF149" s="514">
        <v>0</v>
      </c>
      <c r="AG149" s="488" t="s">
        <v>761</v>
      </c>
      <c r="AH149" s="453">
        <f t="shared" si="23"/>
        <v>0</v>
      </c>
      <c r="AI149" s="406"/>
      <c r="AJ149" s="406"/>
      <c r="AK149" s="458">
        <v>0</v>
      </c>
      <c r="AL149" s="455">
        <f t="shared" si="29"/>
        <v>0</v>
      </c>
      <c r="AM149" s="458"/>
      <c r="AN149" s="458"/>
      <c r="AO149" s="453"/>
      <c r="AP149" s="507"/>
      <c r="AQ149" s="455"/>
      <c r="AR149" s="455"/>
      <c r="AS149" s="455"/>
      <c r="AT149" s="495">
        <f t="shared" si="30"/>
        <v>0</v>
      </c>
      <c r="AU149" s="455"/>
      <c r="AV149" s="498" t="s">
        <v>649</v>
      </c>
      <c r="AW149" s="499" t="s">
        <v>649</v>
      </c>
      <c r="AX149" s="500" t="s">
        <v>649</v>
      </c>
      <c r="AY149" s="458"/>
      <c r="AZ149" s="459"/>
      <c r="BA149" s="459"/>
      <c r="BB149" s="459"/>
      <c r="BC149" s="453"/>
      <c r="BE149" s="460">
        <v>-140</v>
      </c>
      <c r="BF149" s="453">
        <v>0</v>
      </c>
      <c r="BG149" s="488">
        <v>0</v>
      </c>
      <c r="BH149" s="453">
        <v>0</v>
      </c>
      <c r="BI149" s="406">
        <v>0</v>
      </c>
      <c r="BK149" s="453"/>
      <c r="BL149" s="453">
        <v>0</v>
      </c>
      <c r="BM149" s="406">
        <v>0</v>
      </c>
      <c r="BO149" s="453">
        <v>0</v>
      </c>
      <c r="BP149" s="406">
        <v>0</v>
      </c>
      <c r="BR149" s="453">
        <v>0</v>
      </c>
      <c r="BS149" s="453">
        <v>0</v>
      </c>
      <c r="CB149" s="488"/>
    </row>
    <row r="150" spans="1:80" ht="11.25">
      <c r="A150" s="403">
        <v>141</v>
      </c>
      <c r="B150" s="404" t="s">
        <v>229</v>
      </c>
      <c r="C150" s="403">
        <v>1</v>
      </c>
      <c r="D150" s="451">
        <v>0</v>
      </c>
      <c r="E150" s="406">
        <v>0</v>
      </c>
      <c r="F150" s="406">
        <v>0</v>
      </c>
      <c r="G150" s="406">
        <v>0</v>
      </c>
      <c r="H150" s="406">
        <v>0</v>
      </c>
      <c r="I150" s="406">
        <v>0</v>
      </c>
      <c r="J150" s="406">
        <v>1162964.55</v>
      </c>
      <c r="K150" s="452">
        <v>961957</v>
      </c>
      <c r="L150" s="406">
        <v>1835539</v>
      </c>
      <c r="M150" s="406">
        <v>20537</v>
      </c>
      <c r="N150" s="406">
        <v>6738</v>
      </c>
      <c r="O150" s="406">
        <v>356282.15</v>
      </c>
      <c r="P150" s="406">
        <v>0</v>
      </c>
      <c r="Q150" s="406">
        <v>0</v>
      </c>
      <c r="R150" s="406">
        <v>0</v>
      </c>
      <c r="S150" s="406">
        <v>0</v>
      </c>
      <c r="T150" s="406" t="s">
        <v>760</v>
      </c>
      <c r="U150" s="658">
        <f t="shared" si="24"/>
        <v>4344017.7</v>
      </c>
      <c r="V150" s="453">
        <f t="shared" si="22"/>
        <v>7.799217322106716</v>
      </c>
      <c r="W150" s="406"/>
      <c r="X150" s="406">
        <v>35386035.233459994</v>
      </c>
      <c r="Y150" s="488">
        <v>55698123.549999997</v>
      </c>
      <c r="Z150" s="406">
        <f t="shared" si="25"/>
        <v>20312088.316540003</v>
      </c>
      <c r="AA150" s="406">
        <f t="shared" si="26"/>
        <v>1584183.9104652023</v>
      </c>
      <c r="AB150" s="406"/>
      <c r="AC150" s="453">
        <v>155.08654617169265</v>
      </c>
      <c r="AD150" s="453">
        <f t="shared" si="27"/>
        <v>152.9245627053642</v>
      </c>
      <c r="AE150" s="454">
        <f t="shared" si="28"/>
        <v>-2.1619834663284507</v>
      </c>
      <c r="AF150" s="514">
        <v>208</v>
      </c>
      <c r="AG150" s="488">
        <v>1</v>
      </c>
      <c r="AH150" s="453">
        <f t="shared" si="23"/>
        <v>152.9245627053642</v>
      </c>
      <c r="AI150" s="406"/>
      <c r="AJ150" s="406"/>
      <c r="AK150" s="458">
        <v>152.9245627053642</v>
      </c>
      <c r="AL150" s="455">
        <f t="shared" si="29"/>
        <v>152.9245627053642</v>
      </c>
      <c r="AM150" s="458"/>
      <c r="AN150" s="458"/>
      <c r="AO150" s="453"/>
      <c r="AP150" s="507"/>
      <c r="AQ150" s="455"/>
      <c r="AR150" s="455"/>
      <c r="AS150" s="455"/>
      <c r="AT150" s="495">
        <f t="shared" si="30"/>
        <v>0</v>
      </c>
      <c r="AU150" s="455"/>
      <c r="AV150" s="498">
        <v>3.4453823480636587</v>
      </c>
      <c r="AW150" s="499">
        <v>1.9759724343208322</v>
      </c>
      <c r="AX150" s="500">
        <v>-1.4694099137428265</v>
      </c>
      <c r="AY150" s="458"/>
      <c r="AZ150" s="459"/>
      <c r="BA150" s="459"/>
      <c r="BB150" s="459"/>
      <c r="BC150" s="453"/>
      <c r="BE150" s="460">
        <v>14.086546171692646</v>
      </c>
      <c r="BF150" s="453">
        <v>155.08654617169265</v>
      </c>
      <c r="BG150" s="488">
        <v>0</v>
      </c>
      <c r="BH150" s="453">
        <v>155.08654617169265</v>
      </c>
      <c r="BI150" s="406">
        <v>2.1619834663284507</v>
      </c>
      <c r="BK150" s="453"/>
      <c r="BL150" s="453">
        <v>155.08654617169265</v>
      </c>
      <c r="BM150" s="406">
        <v>0</v>
      </c>
      <c r="BO150" s="453">
        <v>155.08654617169265</v>
      </c>
      <c r="BP150" s="406">
        <v>2.1619834663284507</v>
      </c>
      <c r="BR150" s="453">
        <v>155.08654617169265</v>
      </c>
      <c r="BS150" s="453">
        <v>-2.1619834663284507</v>
      </c>
      <c r="CB150" s="488"/>
    </row>
    <row r="151" spans="1:80" ht="11.25">
      <c r="A151" s="403">
        <v>142</v>
      </c>
      <c r="B151" s="404" t="s">
        <v>230</v>
      </c>
      <c r="C151" s="403">
        <v>1</v>
      </c>
      <c r="D151" s="451">
        <v>0</v>
      </c>
      <c r="E151" s="406">
        <v>0</v>
      </c>
      <c r="F151" s="406">
        <v>0</v>
      </c>
      <c r="G151" s="406">
        <v>0</v>
      </c>
      <c r="H151" s="406">
        <v>0</v>
      </c>
      <c r="I151" s="406">
        <v>0</v>
      </c>
      <c r="J151" s="406">
        <v>0</v>
      </c>
      <c r="K151" s="452">
        <v>1022298</v>
      </c>
      <c r="L151" s="406">
        <v>355221</v>
      </c>
      <c r="M151" s="406">
        <v>753</v>
      </c>
      <c r="N151" s="406">
        <v>0</v>
      </c>
      <c r="O151" s="406">
        <v>30936.639999999999</v>
      </c>
      <c r="P151" s="406">
        <v>0</v>
      </c>
      <c r="Q151" s="406">
        <v>0</v>
      </c>
      <c r="R151" s="406">
        <v>0</v>
      </c>
      <c r="S151" s="406">
        <v>0</v>
      </c>
      <c r="T151" s="406" t="s">
        <v>760</v>
      </c>
      <c r="U151" s="658">
        <f t="shared" si="24"/>
        <v>1409208.64</v>
      </c>
      <c r="V151" s="453">
        <f t="shared" si="22"/>
        <v>6.5083369012274375</v>
      </c>
      <c r="W151" s="406"/>
      <c r="X151" s="406">
        <v>10813118.211879998</v>
      </c>
      <c r="Y151" s="488">
        <v>21652361.600000001</v>
      </c>
      <c r="Z151" s="406">
        <f t="shared" si="25"/>
        <v>10839243.388120003</v>
      </c>
      <c r="AA151" s="406">
        <f t="shared" si="26"/>
        <v>705454.47724286932</v>
      </c>
      <c r="AB151" s="406"/>
      <c r="AC151" s="453">
        <v>188.63867480121894</v>
      </c>
      <c r="AD151" s="453">
        <f t="shared" si="27"/>
        <v>193.71754485901661</v>
      </c>
      <c r="AE151" s="454">
        <f t="shared" si="28"/>
        <v>5.0788700577976726</v>
      </c>
      <c r="AF151" s="514">
        <v>17</v>
      </c>
      <c r="AG151" s="488">
        <v>1</v>
      </c>
      <c r="AH151" s="453">
        <f t="shared" si="23"/>
        <v>193.71754485901661</v>
      </c>
      <c r="AI151" s="406"/>
      <c r="AJ151" s="406"/>
      <c r="AK151" s="458">
        <v>193.71754485901661</v>
      </c>
      <c r="AL151" s="455">
        <f t="shared" si="29"/>
        <v>193.71754485901661</v>
      </c>
      <c r="AM151" s="458"/>
      <c r="AN151" s="458"/>
      <c r="AO151" s="453"/>
      <c r="AP151" s="507"/>
      <c r="AQ151" s="455"/>
      <c r="AR151" s="455"/>
      <c r="AS151" s="455"/>
      <c r="AT151" s="495">
        <f t="shared" si="30"/>
        <v>0</v>
      </c>
      <c r="AU151" s="455"/>
      <c r="AV151" s="498">
        <v>-1.5802451808692719</v>
      </c>
      <c r="AW151" s="499">
        <v>1.790014167718585</v>
      </c>
      <c r="AX151" s="500">
        <v>3.3702593485878571</v>
      </c>
      <c r="AY151" s="458"/>
      <c r="AZ151" s="459"/>
      <c r="BA151" s="459"/>
      <c r="BB151" s="459"/>
      <c r="BC151" s="453"/>
      <c r="BE151" s="460">
        <v>46.63867480121894</v>
      </c>
      <c r="BF151" s="453">
        <v>188.63867480121894</v>
      </c>
      <c r="BG151" s="488">
        <v>0</v>
      </c>
      <c r="BH151" s="453">
        <v>188.63867480121894</v>
      </c>
      <c r="BI151" s="406">
        <v>-5.0788700577976726</v>
      </c>
      <c r="BK151" s="453"/>
      <c r="BL151" s="453">
        <v>188.63867480121894</v>
      </c>
      <c r="BM151" s="406">
        <v>0</v>
      </c>
      <c r="BO151" s="453">
        <v>188.63867480121894</v>
      </c>
      <c r="BP151" s="406">
        <v>-5.0788700577976726</v>
      </c>
      <c r="BR151" s="453">
        <v>193.43218540985802</v>
      </c>
      <c r="BS151" s="453">
        <v>0.28535944915859091</v>
      </c>
      <c r="CB151" s="488"/>
    </row>
    <row r="152" spans="1:80" ht="11.25">
      <c r="A152" s="403">
        <v>143</v>
      </c>
      <c r="B152" s="404" t="s">
        <v>231</v>
      </c>
      <c r="C152" s="403">
        <v>0</v>
      </c>
      <c r="D152" s="451">
        <v>0</v>
      </c>
      <c r="E152" s="406">
        <v>0</v>
      </c>
      <c r="F152" s="406">
        <v>0</v>
      </c>
      <c r="G152" s="406">
        <v>0</v>
      </c>
      <c r="H152" s="406">
        <v>0</v>
      </c>
      <c r="I152" s="406">
        <v>0</v>
      </c>
      <c r="J152" s="406">
        <v>0</v>
      </c>
      <c r="K152" s="452">
        <v>0</v>
      </c>
      <c r="L152" s="406">
        <v>0</v>
      </c>
      <c r="M152" s="406">
        <v>0</v>
      </c>
      <c r="N152" s="406">
        <v>0</v>
      </c>
      <c r="O152" s="406">
        <v>0</v>
      </c>
      <c r="P152" s="406">
        <v>0</v>
      </c>
      <c r="Q152" s="406">
        <v>0</v>
      </c>
      <c r="R152" s="406">
        <v>0</v>
      </c>
      <c r="S152" s="406">
        <v>0</v>
      </c>
      <c r="T152" s="406">
        <v>0</v>
      </c>
      <c r="U152" s="658">
        <f t="shared" si="24"/>
        <v>0</v>
      </c>
      <c r="V152" s="453">
        <f t="shared" si="22"/>
        <v>0</v>
      </c>
      <c r="W152" s="406"/>
      <c r="X152" s="406">
        <v>686499.45000000007</v>
      </c>
      <c r="Y152" s="488">
        <v>698349.64</v>
      </c>
      <c r="Z152" s="406">
        <f t="shared" si="25"/>
        <v>11850.189999999944</v>
      </c>
      <c r="AA152" s="406">
        <f t="shared" si="26"/>
        <v>0</v>
      </c>
      <c r="AB152" s="406"/>
      <c r="AC152" s="453">
        <v>0</v>
      </c>
      <c r="AD152" s="453">
        <f t="shared" si="27"/>
        <v>0</v>
      </c>
      <c r="AE152" s="454">
        <f t="shared" si="28"/>
        <v>0</v>
      </c>
      <c r="AF152" s="514">
        <v>0</v>
      </c>
      <c r="AG152" s="488" t="s">
        <v>761</v>
      </c>
      <c r="AH152" s="453">
        <f t="shared" si="23"/>
        <v>0</v>
      </c>
      <c r="AI152" s="406"/>
      <c r="AJ152" s="406"/>
      <c r="AK152" s="458">
        <v>0</v>
      </c>
      <c r="AL152" s="455">
        <f t="shared" si="29"/>
        <v>0</v>
      </c>
      <c r="AM152" s="458"/>
      <c r="AN152" s="458"/>
      <c r="AO152" s="453"/>
      <c r="AP152" s="507"/>
      <c r="AQ152" s="455"/>
      <c r="AR152" s="455"/>
      <c r="AS152" s="455"/>
      <c r="AT152" s="495">
        <f t="shared" si="30"/>
        <v>0</v>
      </c>
      <c r="AU152" s="455"/>
      <c r="AV152" s="498" t="s">
        <v>649</v>
      </c>
      <c r="AW152" s="499" t="s">
        <v>649</v>
      </c>
      <c r="AX152" s="500" t="s">
        <v>649</v>
      </c>
      <c r="AY152" s="458"/>
      <c r="AZ152" s="459"/>
      <c r="BA152" s="459"/>
      <c r="BB152" s="459"/>
      <c r="BC152" s="453"/>
      <c r="BE152" s="460">
        <v>-143</v>
      </c>
      <c r="BF152" s="453">
        <v>0</v>
      </c>
      <c r="BG152" s="488">
        <v>0</v>
      </c>
      <c r="BH152" s="453">
        <v>0</v>
      </c>
      <c r="BI152" s="406">
        <v>0</v>
      </c>
      <c r="BK152" s="453"/>
      <c r="BL152" s="453">
        <v>0</v>
      </c>
      <c r="BM152" s="406">
        <v>0</v>
      </c>
      <c r="BO152" s="453">
        <v>0</v>
      </c>
      <c r="BP152" s="406">
        <v>0</v>
      </c>
      <c r="BR152" s="453">
        <v>0</v>
      </c>
      <c r="BS152" s="453">
        <v>0</v>
      </c>
      <c r="CB152" s="488"/>
    </row>
    <row r="153" spans="1:80" ht="11.25">
      <c r="A153" s="403">
        <v>144</v>
      </c>
      <c r="B153" s="404" t="s">
        <v>232</v>
      </c>
      <c r="C153" s="403">
        <v>1</v>
      </c>
      <c r="D153" s="451">
        <v>500000</v>
      </c>
      <c r="E153" s="406">
        <v>33158</v>
      </c>
      <c r="F153" s="406">
        <v>0</v>
      </c>
      <c r="G153" s="406">
        <v>0</v>
      </c>
      <c r="H153" s="406">
        <v>0</v>
      </c>
      <c r="I153" s="406">
        <v>68302</v>
      </c>
      <c r="J153" s="406">
        <v>723375</v>
      </c>
      <c r="K153" s="452">
        <v>824437</v>
      </c>
      <c r="L153" s="406">
        <v>0</v>
      </c>
      <c r="M153" s="406">
        <v>0</v>
      </c>
      <c r="N153" s="406">
        <v>2269</v>
      </c>
      <c r="O153" s="406">
        <v>0</v>
      </c>
      <c r="P153" s="406">
        <v>0</v>
      </c>
      <c r="Q153" s="406">
        <v>0</v>
      </c>
      <c r="R153" s="406">
        <v>0</v>
      </c>
      <c r="S153" s="406">
        <v>0</v>
      </c>
      <c r="T153" s="406" t="s">
        <v>762</v>
      </c>
      <c r="U153" s="658">
        <f t="shared" si="24"/>
        <v>2101541</v>
      </c>
      <c r="V153" s="453">
        <f t="shared" si="22"/>
        <v>5.4768876592244036</v>
      </c>
      <c r="W153" s="406"/>
      <c r="X153" s="406">
        <v>21036885.203640003</v>
      </c>
      <c r="Y153" s="488">
        <v>38371081</v>
      </c>
      <c r="Z153" s="406">
        <f t="shared" si="25"/>
        <v>17334195.796359997</v>
      </c>
      <c r="AA153" s="406">
        <f t="shared" si="26"/>
        <v>949374.43039663613</v>
      </c>
      <c r="AB153" s="406"/>
      <c r="AC153" s="453">
        <v>173.22002356710732</v>
      </c>
      <c r="AD153" s="453">
        <f t="shared" si="27"/>
        <v>177.8861566593913</v>
      </c>
      <c r="AE153" s="454">
        <f t="shared" si="28"/>
        <v>4.6661330922839852</v>
      </c>
      <c r="AF153" s="514">
        <v>0</v>
      </c>
      <c r="AG153" s="488">
        <v>1</v>
      </c>
      <c r="AH153" s="453">
        <f t="shared" si="23"/>
        <v>177.8861566593913</v>
      </c>
      <c r="AI153" s="406"/>
      <c r="AJ153" s="406"/>
      <c r="AK153" s="458">
        <v>177.8861566593913</v>
      </c>
      <c r="AL153" s="455">
        <f t="shared" si="29"/>
        <v>177.8861566593913</v>
      </c>
      <c r="AM153" s="458"/>
      <c r="AN153" s="458"/>
      <c r="AO153" s="453"/>
      <c r="AP153" s="507"/>
      <c r="AQ153" s="455"/>
      <c r="AR153" s="455"/>
      <c r="AS153" s="455"/>
      <c r="AT153" s="495">
        <f t="shared" si="30"/>
        <v>0</v>
      </c>
      <c r="AU153" s="455"/>
      <c r="AV153" s="498">
        <v>2.2844762127056577</v>
      </c>
      <c r="AW153" s="499">
        <v>5.5076812624929383</v>
      </c>
      <c r="AX153" s="500">
        <v>3.2232050497872806</v>
      </c>
      <c r="AY153" s="458"/>
      <c r="AZ153" s="459"/>
      <c r="BA153" s="459"/>
      <c r="BB153" s="459"/>
      <c r="BC153" s="453"/>
      <c r="BE153" s="460">
        <v>29.220023567107319</v>
      </c>
      <c r="BF153" s="453">
        <v>173.22002356710732</v>
      </c>
      <c r="BG153" s="488">
        <v>0</v>
      </c>
      <c r="BH153" s="453">
        <v>173.22002356710732</v>
      </c>
      <c r="BI153" s="406">
        <v>-5.4177322256280434</v>
      </c>
      <c r="BK153" s="453"/>
      <c r="BL153" s="453">
        <v>173.22002356710732</v>
      </c>
      <c r="BM153" s="406">
        <v>0</v>
      </c>
      <c r="BO153" s="453">
        <v>173.22002356710732</v>
      </c>
      <c r="BP153" s="406">
        <v>-5.4177322256280434</v>
      </c>
      <c r="BR153" s="453">
        <v>178.31309003522347</v>
      </c>
      <c r="BS153" s="453">
        <v>0.32466575751189453</v>
      </c>
      <c r="CB153" s="488"/>
    </row>
    <row r="154" spans="1:80" ht="11.25">
      <c r="A154" s="403">
        <v>145</v>
      </c>
      <c r="B154" s="404" t="s">
        <v>233</v>
      </c>
      <c r="C154" s="403">
        <v>1</v>
      </c>
      <c r="D154" s="451">
        <v>0</v>
      </c>
      <c r="E154" s="406">
        <v>0</v>
      </c>
      <c r="F154" s="406">
        <v>0</v>
      </c>
      <c r="G154" s="406">
        <v>0</v>
      </c>
      <c r="H154" s="406">
        <v>0</v>
      </c>
      <c r="I154" s="406">
        <v>0</v>
      </c>
      <c r="J154" s="406">
        <v>76719</v>
      </c>
      <c r="K154" s="452">
        <v>26369</v>
      </c>
      <c r="L154" s="406">
        <v>261452</v>
      </c>
      <c r="M154" s="406">
        <v>0</v>
      </c>
      <c r="N154" s="406">
        <v>0</v>
      </c>
      <c r="O154" s="406">
        <v>36400.699999999997</v>
      </c>
      <c r="P154" s="406">
        <v>0</v>
      </c>
      <c r="Q154" s="406">
        <v>0</v>
      </c>
      <c r="R154" s="406">
        <v>0</v>
      </c>
      <c r="S154" s="406">
        <v>0</v>
      </c>
      <c r="T154" s="406" t="s">
        <v>760</v>
      </c>
      <c r="U154" s="658">
        <f t="shared" si="24"/>
        <v>400940.7</v>
      </c>
      <c r="V154" s="453">
        <f t="shared" si="22"/>
        <v>2.4827895562662023</v>
      </c>
      <c r="W154" s="406"/>
      <c r="X154" s="406">
        <v>14866128.19836</v>
      </c>
      <c r="Y154" s="488">
        <v>16148799.199999999</v>
      </c>
      <c r="Z154" s="406">
        <f t="shared" si="25"/>
        <v>1282671.0016399994</v>
      </c>
      <c r="AA154" s="406">
        <f t="shared" si="26"/>
        <v>31846.021669972997</v>
      </c>
      <c r="AB154" s="406"/>
      <c r="AC154" s="453">
        <v>114.41316665308241</v>
      </c>
      <c r="AD154" s="453">
        <f t="shared" si="27"/>
        <v>108.41392569255535</v>
      </c>
      <c r="AE154" s="454">
        <f t="shared" si="28"/>
        <v>-5.9992409605270609</v>
      </c>
      <c r="AF154" s="514">
        <v>15</v>
      </c>
      <c r="AG154" s="488">
        <v>1</v>
      </c>
      <c r="AH154" s="453">
        <f t="shared" si="23"/>
        <v>108.41392569255535</v>
      </c>
      <c r="AI154" s="406"/>
      <c r="AJ154" s="406"/>
      <c r="AK154" s="458">
        <v>114.41316665308241</v>
      </c>
      <c r="AL154" s="455">
        <f t="shared" si="29"/>
        <v>108.41392569255535</v>
      </c>
      <c r="AM154" s="458"/>
      <c r="AN154" s="458"/>
      <c r="AO154" s="453"/>
      <c r="AP154" s="507"/>
      <c r="AQ154" s="455"/>
      <c r="AR154" s="455"/>
      <c r="AS154" s="455"/>
      <c r="AT154" s="495">
        <f t="shared" si="30"/>
        <v>-5.9992409605270609</v>
      </c>
      <c r="AU154" s="455"/>
      <c r="AV154" s="498">
        <v>3.4435983028923345</v>
      </c>
      <c r="AW154" s="499">
        <v>2.7445947937545707</v>
      </c>
      <c r="AX154" s="500">
        <v>-0.69900350913776377</v>
      </c>
      <c r="AY154" s="458"/>
      <c r="AZ154" s="459"/>
      <c r="BA154" s="459"/>
      <c r="BB154" s="459"/>
      <c r="BC154" s="453"/>
      <c r="BE154" s="460">
        <v>-30.586833346917587</v>
      </c>
      <c r="BF154" s="453">
        <v>114.41316665308241</v>
      </c>
      <c r="BG154" s="488">
        <v>0</v>
      </c>
      <c r="BH154" s="453">
        <v>114.41316665308241</v>
      </c>
      <c r="BI154" s="406">
        <v>0</v>
      </c>
      <c r="BK154" s="453"/>
      <c r="BL154" s="453">
        <v>114.41316665308241</v>
      </c>
      <c r="BM154" s="406">
        <v>0</v>
      </c>
      <c r="BO154" s="453">
        <v>114.41316665308241</v>
      </c>
      <c r="BP154" s="406">
        <v>0</v>
      </c>
      <c r="BR154" s="453">
        <v>114.41316665308241</v>
      </c>
      <c r="BS154" s="453">
        <v>0</v>
      </c>
      <c r="CB154" s="488"/>
    </row>
    <row r="155" spans="1:80" ht="11.25">
      <c r="A155" s="403">
        <v>146</v>
      </c>
      <c r="B155" s="404" t="s">
        <v>234</v>
      </c>
      <c r="C155" s="403">
        <v>0</v>
      </c>
      <c r="D155" s="451">
        <v>0</v>
      </c>
      <c r="E155" s="406">
        <v>0</v>
      </c>
      <c r="F155" s="406">
        <v>0</v>
      </c>
      <c r="G155" s="406">
        <v>0</v>
      </c>
      <c r="H155" s="406">
        <v>0</v>
      </c>
      <c r="I155" s="406">
        <v>0</v>
      </c>
      <c r="J155" s="406">
        <v>0</v>
      </c>
      <c r="K155" s="452">
        <v>0</v>
      </c>
      <c r="L155" s="406">
        <v>227019</v>
      </c>
      <c r="M155" s="406">
        <v>0</v>
      </c>
      <c r="N155" s="406">
        <v>0</v>
      </c>
      <c r="O155" s="406">
        <v>0</v>
      </c>
      <c r="P155" s="406">
        <v>0</v>
      </c>
      <c r="Q155" s="406">
        <v>0</v>
      </c>
      <c r="R155" s="406">
        <v>0</v>
      </c>
      <c r="S155" s="406">
        <v>0</v>
      </c>
      <c r="T155" s="406">
        <v>0</v>
      </c>
      <c r="U155" s="658">
        <f t="shared" si="24"/>
        <v>0</v>
      </c>
      <c r="V155" s="453">
        <f t="shared" si="22"/>
        <v>0</v>
      </c>
      <c r="W155" s="406"/>
      <c r="X155" s="406">
        <v>267378.24</v>
      </c>
      <c r="Y155" s="488">
        <v>2884317</v>
      </c>
      <c r="Z155" s="406">
        <f t="shared" si="25"/>
        <v>2616938.7599999998</v>
      </c>
      <c r="AA155" s="406">
        <f t="shared" si="26"/>
        <v>0</v>
      </c>
      <c r="AB155" s="406"/>
      <c r="AC155" s="453">
        <v>0</v>
      </c>
      <c r="AD155" s="453">
        <f t="shared" si="27"/>
        <v>0</v>
      </c>
      <c r="AE155" s="454">
        <f t="shared" si="28"/>
        <v>0</v>
      </c>
      <c r="AF155" s="514">
        <v>0</v>
      </c>
      <c r="AG155" s="488" t="s">
        <v>761</v>
      </c>
      <c r="AH155" s="453">
        <f t="shared" si="23"/>
        <v>0</v>
      </c>
      <c r="AI155" s="406"/>
      <c r="AJ155" s="406"/>
      <c r="AK155" s="458">
        <v>0</v>
      </c>
      <c r="AL155" s="455">
        <f t="shared" si="29"/>
        <v>0</v>
      </c>
      <c r="AM155" s="458"/>
      <c r="AN155" s="458"/>
      <c r="AO155" s="453"/>
      <c r="AP155" s="507"/>
      <c r="AQ155" s="455"/>
      <c r="AR155" s="455"/>
      <c r="AS155" s="455"/>
      <c r="AT155" s="495">
        <f t="shared" si="30"/>
        <v>0</v>
      </c>
      <c r="AU155" s="455"/>
      <c r="AV155" s="498" t="s">
        <v>649</v>
      </c>
      <c r="AW155" s="499" t="s">
        <v>649</v>
      </c>
      <c r="AX155" s="500" t="s">
        <v>649</v>
      </c>
      <c r="AY155" s="458"/>
      <c r="AZ155" s="459"/>
      <c r="BA155" s="459"/>
      <c r="BB155" s="459"/>
      <c r="BC155" s="453" t="s">
        <v>55</v>
      </c>
      <c r="BE155" s="460">
        <v>-146</v>
      </c>
      <c r="BF155" s="453">
        <v>0</v>
      </c>
      <c r="BG155" s="488">
        <v>0</v>
      </c>
      <c r="BH155" s="453">
        <v>0</v>
      </c>
      <c r="BI155" s="406">
        <v>0</v>
      </c>
      <c r="BK155" s="453"/>
      <c r="BL155" s="453">
        <v>0</v>
      </c>
      <c r="BM155" s="406">
        <v>0</v>
      </c>
      <c r="BO155" s="453">
        <v>0</v>
      </c>
      <c r="BP155" s="406">
        <v>0</v>
      </c>
      <c r="BR155" s="453">
        <v>0</v>
      </c>
      <c r="BS155" s="453">
        <v>0</v>
      </c>
      <c r="CB155" s="488"/>
    </row>
    <row r="156" spans="1:80" ht="11.25">
      <c r="A156" s="403">
        <v>147</v>
      </c>
      <c r="B156" s="404" t="s">
        <v>235</v>
      </c>
      <c r="C156" s="403">
        <v>0</v>
      </c>
      <c r="D156" s="451">
        <v>0</v>
      </c>
      <c r="E156" s="406">
        <v>0</v>
      </c>
      <c r="F156" s="406">
        <v>0</v>
      </c>
      <c r="G156" s="406">
        <v>0</v>
      </c>
      <c r="H156" s="406">
        <v>0</v>
      </c>
      <c r="I156" s="406">
        <v>0</v>
      </c>
      <c r="J156" s="406">
        <v>0</v>
      </c>
      <c r="K156" s="452">
        <v>0</v>
      </c>
      <c r="L156" s="406">
        <v>0</v>
      </c>
      <c r="M156" s="406">
        <v>58110</v>
      </c>
      <c r="N156" s="406">
        <v>0</v>
      </c>
      <c r="O156" s="406">
        <v>0</v>
      </c>
      <c r="P156" s="406">
        <v>0</v>
      </c>
      <c r="Q156" s="406">
        <v>0</v>
      </c>
      <c r="R156" s="406">
        <v>0</v>
      </c>
      <c r="S156" s="406">
        <v>0</v>
      </c>
      <c r="T156" s="406">
        <v>0</v>
      </c>
      <c r="U156" s="658">
        <f t="shared" si="24"/>
        <v>58110</v>
      </c>
      <c r="V156" s="453">
        <f t="shared" si="22"/>
        <v>0</v>
      </c>
      <c r="W156" s="406"/>
      <c r="X156" s="406">
        <v>33720.660000000003</v>
      </c>
      <c r="Y156" s="488">
        <v>56877</v>
      </c>
      <c r="Z156" s="406">
        <f t="shared" si="25"/>
        <v>23156.339999999997</v>
      </c>
      <c r="AA156" s="406">
        <f t="shared" si="26"/>
        <v>0</v>
      </c>
      <c r="AB156" s="406"/>
      <c r="AC156" s="453">
        <v>0</v>
      </c>
      <c r="AD156" s="453">
        <f t="shared" si="27"/>
        <v>0</v>
      </c>
      <c r="AE156" s="454">
        <f t="shared" si="28"/>
        <v>0</v>
      </c>
      <c r="AF156" s="514">
        <v>0</v>
      </c>
      <c r="AG156" s="488" t="s">
        <v>761</v>
      </c>
      <c r="AH156" s="453">
        <f t="shared" si="23"/>
        <v>0</v>
      </c>
      <c r="AI156" s="406"/>
      <c r="AJ156" s="406"/>
      <c r="AK156" s="458">
        <v>0</v>
      </c>
      <c r="AL156" s="455">
        <f t="shared" si="29"/>
        <v>0</v>
      </c>
      <c r="AM156" s="458"/>
      <c r="AN156" s="458"/>
      <c r="AO156" s="453"/>
      <c r="AP156" s="507"/>
      <c r="AQ156" s="455"/>
      <c r="AR156" s="455"/>
      <c r="AS156" s="455"/>
      <c r="AT156" s="495">
        <f t="shared" si="30"/>
        <v>0</v>
      </c>
      <c r="AU156" s="455"/>
      <c r="AV156" s="498" t="s">
        <v>649</v>
      </c>
      <c r="AW156" s="499" t="s">
        <v>649</v>
      </c>
      <c r="AX156" s="500" t="s">
        <v>649</v>
      </c>
      <c r="AY156" s="458"/>
      <c r="AZ156" s="459"/>
      <c r="BA156" s="459"/>
      <c r="BB156" s="459"/>
      <c r="BC156" s="453"/>
      <c r="BE156" s="460">
        <v>-147</v>
      </c>
      <c r="BF156" s="453">
        <v>0</v>
      </c>
      <c r="BG156" s="488">
        <v>0</v>
      </c>
      <c r="BH156" s="453">
        <v>0</v>
      </c>
      <c r="BI156" s="406">
        <v>0</v>
      </c>
      <c r="BK156" s="453"/>
      <c r="BL156" s="453">
        <v>0</v>
      </c>
      <c r="BM156" s="406">
        <v>0</v>
      </c>
      <c r="BO156" s="453">
        <v>0</v>
      </c>
      <c r="BP156" s="406">
        <v>0</v>
      </c>
      <c r="BR156" s="453">
        <v>0</v>
      </c>
      <c r="BS156" s="453">
        <v>0</v>
      </c>
      <c r="CB156" s="488"/>
    </row>
    <row r="157" spans="1:80" ht="11.25">
      <c r="A157" s="403">
        <v>148</v>
      </c>
      <c r="B157" s="404" t="s">
        <v>236</v>
      </c>
      <c r="C157" s="403">
        <v>0</v>
      </c>
      <c r="D157" s="451">
        <v>0</v>
      </c>
      <c r="E157" s="406">
        <v>0</v>
      </c>
      <c r="F157" s="406">
        <v>0</v>
      </c>
      <c r="G157" s="406">
        <v>0</v>
      </c>
      <c r="H157" s="406">
        <v>0</v>
      </c>
      <c r="I157" s="406">
        <v>0</v>
      </c>
      <c r="J157" s="406">
        <v>0</v>
      </c>
      <c r="K157" s="452">
        <v>0</v>
      </c>
      <c r="L157" s="406">
        <v>0</v>
      </c>
      <c r="M157" s="406">
        <v>0</v>
      </c>
      <c r="N157" s="406">
        <v>0</v>
      </c>
      <c r="O157" s="406">
        <v>0</v>
      </c>
      <c r="P157" s="406">
        <v>0</v>
      </c>
      <c r="Q157" s="406">
        <v>0</v>
      </c>
      <c r="R157" s="406">
        <v>0</v>
      </c>
      <c r="S157" s="406">
        <v>0</v>
      </c>
      <c r="T157" s="406">
        <v>0</v>
      </c>
      <c r="U157" s="658">
        <f t="shared" si="24"/>
        <v>0</v>
      </c>
      <c r="V157" s="453">
        <f t="shared" si="22"/>
        <v>0</v>
      </c>
      <c r="W157" s="406"/>
      <c r="X157" s="406">
        <v>0</v>
      </c>
      <c r="Y157" s="488">
        <v>0</v>
      </c>
      <c r="Z157" s="406">
        <f t="shared" si="25"/>
        <v>0</v>
      </c>
      <c r="AA157" s="406">
        <f t="shared" si="26"/>
        <v>0</v>
      </c>
      <c r="AB157" s="406"/>
      <c r="AC157" s="453">
        <v>0</v>
      </c>
      <c r="AD157" s="453">
        <f t="shared" si="27"/>
        <v>0</v>
      </c>
      <c r="AE157" s="454">
        <f t="shared" si="28"/>
        <v>0</v>
      </c>
      <c r="AF157" s="514">
        <v>0</v>
      </c>
      <c r="AG157" s="488" t="s">
        <v>761</v>
      </c>
      <c r="AH157" s="453">
        <f t="shared" si="23"/>
        <v>0</v>
      </c>
      <c r="AI157" s="406"/>
      <c r="AJ157" s="406"/>
      <c r="AK157" s="458">
        <v>0</v>
      </c>
      <c r="AL157" s="455">
        <f t="shared" si="29"/>
        <v>0</v>
      </c>
      <c r="AM157" s="458"/>
      <c r="AN157" s="458"/>
      <c r="AO157" s="453"/>
      <c r="AP157" s="507"/>
      <c r="AQ157" s="455"/>
      <c r="AR157" s="455"/>
      <c r="AS157" s="455"/>
      <c r="AT157" s="495">
        <f t="shared" si="30"/>
        <v>0</v>
      </c>
      <c r="AU157" s="455"/>
      <c r="AV157" s="498" t="s">
        <v>649</v>
      </c>
      <c r="AW157" s="499" t="s">
        <v>649</v>
      </c>
      <c r="AX157" s="500" t="s">
        <v>649</v>
      </c>
      <c r="AY157" s="458"/>
      <c r="AZ157" s="459"/>
      <c r="BA157" s="459"/>
      <c r="BB157" s="459"/>
      <c r="BC157" s="453" t="s">
        <v>237</v>
      </c>
      <c r="BE157" s="460">
        <v>-148</v>
      </c>
      <c r="BF157" s="453">
        <v>0</v>
      </c>
      <c r="BG157" s="488">
        <v>0</v>
      </c>
      <c r="BH157" s="453">
        <v>0</v>
      </c>
      <c r="BI157" s="406">
        <v>0</v>
      </c>
      <c r="BK157" s="453"/>
      <c r="BL157" s="453">
        <v>0</v>
      </c>
      <c r="BM157" s="406">
        <v>0</v>
      </c>
      <c r="BO157" s="453">
        <v>0</v>
      </c>
      <c r="BP157" s="406">
        <v>0</v>
      </c>
      <c r="BR157" s="453">
        <v>0</v>
      </c>
      <c r="BS157" s="453">
        <v>0</v>
      </c>
      <c r="CB157" s="488"/>
    </row>
    <row r="158" spans="1:80" ht="11.25">
      <c r="A158" s="403">
        <v>149</v>
      </c>
      <c r="B158" s="404" t="s">
        <v>238</v>
      </c>
      <c r="C158" s="403">
        <v>1</v>
      </c>
      <c r="D158" s="451">
        <v>0</v>
      </c>
      <c r="E158" s="406">
        <v>0</v>
      </c>
      <c r="F158" s="406">
        <v>0</v>
      </c>
      <c r="G158" s="406">
        <v>0</v>
      </c>
      <c r="H158" s="406">
        <v>0</v>
      </c>
      <c r="I158" s="406">
        <v>607850</v>
      </c>
      <c r="J158" s="406">
        <v>3741563.4</v>
      </c>
      <c r="K158" s="452">
        <v>483247</v>
      </c>
      <c r="L158" s="406">
        <v>5386138</v>
      </c>
      <c r="M158" s="406">
        <v>54391</v>
      </c>
      <c r="N158" s="406">
        <v>0</v>
      </c>
      <c r="O158" s="406">
        <v>2915898.44</v>
      </c>
      <c r="P158" s="406">
        <v>0</v>
      </c>
      <c r="Q158" s="406">
        <v>0</v>
      </c>
      <c r="R158" s="406">
        <v>0</v>
      </c>
      <c r="S158" s="406">
        <v>0</v>
      </c>
      <c r="T158" s="406" t="s">
        <v>762</v>
      </c>
      <c r="U158" s="658">
        <f t="shared" si="24"/>
        <v>12650474.039999999</v>
      </c>
      <c r="V158" s="453">
        <f t="shared" si="22"/>
        <v>4.165607777566688</v>
      </c>
      <c r="W158" s="406"/>
      <c r="X158" s="406">
        <v>301454148.42000002</v>
      </c>
      <c r="Y158" s="488">
        <v>303688554.36000001</v>
      </c>
      <c r="Z158" s="406">
        <f t="shared" si="25"/>
        <v>2234405.9399999976</v>
      </c>
      <c r="AA158" s="406">
        <f t="shared" si="26"/>
        <v>93076.587619051963</v>
      </c>
      <c r="AB158" s="406"/>
      <c r="AC158" s="453">
        <v>101.93488611763102</v>
      </c>
      <c r="AD158" s="453">
        <f t="shared" si="27"/>
        <v>100.71033335039647</v>
      </c>
      <c r="AE158" s="454">
        <f t="shared" si="28"/>
        <v>-1.224552767234556</v>
      </c>
      <c r="AF158" s="514">
        <v>1980</v>
      </c>
      <c r="AG158" s="488">
        <v>1</v>
      </c>
      <c r="AH158" s="453">
        <f t="shared" si="23"/>
        <v>100.71033335039647</v>
      </c>
      <c r="AI158" s="406"/>
      <c r="AJ158" s="406"/>
      <c r="AK158" s="458">
        <v>100.71033335039647</v>
      </c>
      <c r="AL158" s="455">
        <f t="shared" si="29"/>
        <v>100.71033335039647</v>
      </c>
      <c r="AM158" s="458"/>
      <c r="AN158" s="458"/>
      <c r="AO158" s="453"/>
      <c r="AP158" s="507"/>
      <c r="AQ158" s="455"/>
      <c r="AR158" s="455"/>
      <c r="AS158" s="455"/>
      <c r="AT158" s="495">
        <f t="shared" si="30"/>
        <v>0</v>
      </c>
      <c r="AU158" s="455"/>
      <c r="AV158" s="498">
        <v>7.7109650273024979</v>
      </c>
      <c r="AW158" s="499">
        <v>6.3762134999017661</v>
      </c>
      <c r="AX158" s="500">
        <v>-1.3347515274007318</v>
      </c>
      <c r="AY158" s="458"/>
      <c r="AZ158" s="459"/>
      <c r="BA158" s="459"/>
      <c r="BB158" s="459"/>
      <c r="BC158" s="453"/>
      <c r="BE158" s="460">
        <v>-47.065113882368976</v>
      </c>
      <c r="BF158" s="453">
        <v>101.93488611763102</v>
      </c>
      <c r="BG158" s="488">
        <v>0</v>
      </c>
      <c r="BH158" s="453">
        <v>101.93488611763102</v>
      </c>
      <c r="BI158" s="406">
        <v>1.215350646972766</v>
      </c>
      <c r="BK158" s="453"/>
      <c r="BL158" s="453">
        <v>101.93488611763102</v>
      </c>
      <c r="BM158" s="406">
        <v>0</v>
      </c>
      <c r="BO158" s="453">
        <v>101.93488611763102</v>
      </c>
      <c r="BP158" s="406">
        <v>1.215350646972766</v>
      </c>
      <c r="BR158" s="453">
        <v>101.93488611763102</v>
      </c>
      <c r="BS158" s="453">
        <v>-1.215350646972766</v>
      </c>
      <c r="CB158" s="488"/>
    </row>
    <row r="159" spans="1:80" ht="11.25">
      <c r="A159" s="403">
        <v>150</v>
      </c>
      <c r="B159" s="404" t="s">
        <v>239</v>
      </c>
      <c r="C159" s="403">
        <v>1</v>
      </c>
      <c r="D159" s="451">
        <v>0</v>
      </c>
      <c r="E159" s="406">
        <v>138000</v>
      </c>
      <c r="F159" s="406">
        <v>0</v>
      </c>
      <c r="G159" s="406">
        <v>0</v>
      </c>
      <c r="H159" s="406">
        <v>0</v>
      </c>
      <c r="I159" s="406">
        <v>0</v>
      </c>
      <c r="J159" s="406">
        <v>199593</v>
      </c>
      <c r="K159" s="452">
        <v>0</v>
      </c>
      <c r="L159" s="406">
        <v>455796</v>
      </c>
      <c r="M159" s="406">
        <v>0</v>
      </c>
      <c r="N159" s="406">
        <v>90882</v>
      </c>
      <c r="O159" s="406">
        <v>2452.94</v>
      </c>
      <c r="P159" s="406">
        <v>0</v>
      </c>
      <c r="Q159" s="406">
        <v>0</v>
      </c>
      <c r="R159" s="406">
        <v>0</v>
      </c>
      <c r="S159" s="406">
        <v>0</v>
      </c>
      <c r="T159" s="406" t="s">
        <v>760</v>
      </c>
      <c r="U159" s="658">
        <f t="shared" si="24"/>
        <v>886723.94</v>
      </c>
      <c r="V159" s="453">
        <f t="shared" si="22"/>
        <v>6.3566073267430756</v>
      </c>
      <c r="W159" s="406"/>
      <c r="X159" s="406">
        <v>8566370.1999999974</v>
      </c>
      <c r="Y159" s="488">
        <v>13949641.6</v>
      </c>
      <c r="Z159" s="406">
        <f t="shared" si="25"/>
        <v>5383271.4000000022</v>
      </c>
      <c r="AA159" s="406">
        <f t="shared" si="26"/>
        <v>342193.42423086468</v>
      </c>
      <c r="AB159" s="406"/>
      <c r="AC159" s="453">
        <v>153.16276034593074</v>
      </c>
      <c r="AD159" s="453">
        <f t="shared" si="27"/>
        <v>158.84730472854346</v>
      </c>
      <c r="AE159" s="454">
        <f t="shared" si="28"/>
        <v>5.684544382612728</v>
      </c>
      <c r="AF159" s="514">
        <v>1</v>
      </c>
      <c r="AG159" s="488">
        <v>1</v>
      </c>
      <c r="AH159" s="453">
        <f t="shared" si="23"/>
        <v>158.84730472854346</v>
      </c>
      <c r="AI159" s="406"/>
      <c r="AJ159" s="406"/>
      <c r="AK159" s="458">
        <v>158.84730472854346</v>
      </c>
      <c r="AL159" s="455">
        <f t="shared" si="29"/>
        <v>158.84730472854346</v>
      </c>
      <c r="AM159" s="458"/>
      <c r="AN159" s="458"/>
      <c r="AO159" s="453"/>
      <c r="AP159" s="507"/>
      <c r="AQ159" s="455"/>
      <c r="AR159" s="455"/>
      <c r="AS159" s="455"/>
      <c r="AT159" s="495">
        <f t="shared" si="30"/>
        <v>0</v>
      </c>
      <c r="AU159" s="455"/>
      <c r="AV159" s="498">
        <v>-1.983298826942314</v>
      </c>
      <c r="AW159" s="499">
        <v>1.3166461861364589</v>
      </c>
      <c r="AX159" s="500">
        <v>3.2999450130787729</v>
      </c>
      <c r="AY159" s="458"/>
      <c r="AZ159" s="459"/>
      <c r="BA159" s="459"/>
      <c r="BB159" s="459"/>
      <c r="BC159" s="453"/>
      <c r="BE159" s="460">
        <v>3.1627603459307352</v>
      </c>
      <c r="BF159" s="453">
        <v>153.16276034593074</v>
      </c>
      <c r="BG159" s="488">
        <v>0</v>
      </c>
      <c r="BH159" s="453">
        <v>153.16276034593074</v>
      </c>
      <c r="BI159" s="406">
        <v>-5.684544382612728</v>
      </c>
      <c r="BK159" s="453"/>
      <c r="BL159" s="453">
        <v>153.16276034593074</v>
      </c>
      <c r="BM159" s="406">
        <v>0</v>
      </c>
      <c r="BO159" s="453">
        <v>153.16276034593074</v>
      </c>
      <c r="BP159" s="406">
        <v>-5.684544382612728</v>
      </c>
      <c r="BR159" s="453">
        <v>158.96237437609261</v>
      </c>
      <c r="BS159" s="453">
        <v>-0.11506964754914861</v>
      </c>
      <c r="CB159" s="488"/>
    </row>
    <row r="160" spans="1:80" ht="11.25">
      <c r="A160" s="403">
        <v>151</v>
      </c>
      <c r="B160" s="404" t="s">
        <v>240</v>
      </c>
      <c r="C160" s="403">
        <v>1</v>
      </c>
      <c r="D160" s="451">
        <v>0</v>
      </c>
      <c r="E160" s="406">
        <v>0</v>
      </c>
      <c r="F160" s="406">
        <v>0</v>
      </c>
      <c r="G160" s="406">
        <v>0</v>
      </c>
      <c r="H160" s="406">
        <v>0</v>
      </c>
      <c r="I160" s="406">
        <v>0</v>
      </c>
      <c r="J160" s="406">
        <v>329170</v>
      </c>
      <c r="K160" s="452">
        <v>783149</v>
      </c>
      <c r="L160" s="406">
        <v>423011</v>
      </c>
      <c r="M160" s="406">
        <v>0</v>
      </c>
      <c r="N160" s="406">
        <v>86976</v>
      </c>
      <c r="O160" s="406">
        <v>35001.050000000003</v>
      </c>
      <c r="P160" s="406">
        <v>0</v>
      </c>
      <c r="Q160" s="406">
        <v>0</v>
      </c>
      <c r="R160" s="406">
        <v>0</v>
      </c>
      <c r="S160" s="406">
        <v>0</v>
      </c>
      <c r="T160" s="406" t="s">
        <v>760</v>
      </c>
      <c r="U160" s="658">
        <f t="shared" si="24"/>
        <v>1657307.05</v>
      </c>
      <c r="V160" s="453">
        <f t="shared" si="22"/>
        <v>6.8732753328076939</v>
      </c>
      <c r="W160" s="406"/>
      <c r="X160" s="406">
        <v>21380842.219999999</v>
      </c>
      <c r="Y160" s="488">
        <v>24112333.199999999</v>
      </c>
      <c r="Z160" s="406">
        <f t="shared" si="25"/>
        <v>2731490.9800000004</v>
      </c>
      <c r="AA160" s="406">
        <f t="shared" si="26"/>
        <v>187742.89574620716</v>
      </c>
      <c r="AB160" s="406"/>
      <c r="AC160" s="453">
        <v>115.50504267382291</v>
      </c>
      <c r="AD160" s="453">
        <f t="shared" si="27"/>
        <v>111.897324053373</v>
      </c>
      <c r="AE160" s="454">
        <f t="shared" si="28"/>
        <v>-3.6077186204499156</v>
      </c>
      <c r="AF160" s="514">
        <v>28</v>
      </c>
      <c r="AG160" s="488">
        <v>1</v>
      </c>
      <c r="AH160" s="453">
        <f t="shared" si="23"/>
        <v>111.897324053373</v>
      </c>
      <c r="AI160" s="406"/>
      <c r="AJ160" s="406"/>
      <c r="AK160" s="458">
        <v>111.897324053373</v>
      </c>
      <c r="AL160" s="455">
        <f t="shared" si="29"/>
        <v>111.897324053373</v>
      </c>
      <c r="AM160" s="458"/>
      <c r="AN160" s="458"/>
      <c r="AO160" s="453"/>
      <c r="AP160" s="507"/>
      <c r="AQ160" s="455"/>
      <c r="AR160" s="455"/>
      <c r="AS160" s="455"/>
      <c r="AT160" s="495">
        <f t="shared" si="30"/>
        <v>0</v>
      </c>
      <c r="AU160" s="455"/>
      <c r="AV160" s="498">
        <v>2.9944959520171621</v>
      </c>
      <c r="AW160" s="499">
        <v>-0.55726998505451819</v>
      </c>
      <c r="AX160" s="500">
        <v>-3.5517659370716803</v>
      </c>
      <c r="AY160" s="458"/>
      <c r="AZ160" s="459"/>
      <c r="BA160" s="459"/>
      <c r="BB160" s="459"/>
      <c r="BC160" s="453"/>
      <c r="BE160" s="460">
        <v>-35.494957326177087</v>
      </c>
      <c r="BF160" s="453">
        <v>115.50504267382291</v>
      </c>
      <c r="BG160" s="488">
        <v>0</v>
      </c>
      <c r="BH160" s="453">
        <v>115.50504267382291</v>
      </c>
      <c r="BI160" s="406">
        <v>3.6077186204499156</v>
      </c>
      <c r="BK160" s="453"/>
      <c r="BL160" s="453">
        <v>115.50504267382291</v>
      </c>
      <c r="BM160" s="406">
        <v>0</v>
      </c>
      <c r="BO160" s="453">
        <v>115.50504267382291</v>
      </c>
      <c r="BP160" s="406">
        <v>3.6077186204499156</v>
      </c>
      <c r="BR160" s="453">
        <v>111.62899980745978</v>
      </c>
      <c r="BS160" s="453">
        <v>0.26832424591322024</v>
      </c>
      <c r="CB160" s="488"/>
    </row>
    <row r="161" spans="1:80" ht="11.25">
      <c r="A161" s="403">
        <v>152</v>
      </c>
      <c r="B161" s="404" t="s">
        <v>241</v>
      </c>
      <c r="C161" s="403">
        <v>1</v>
      </c>
      <c r="D161" s="451">
        <v>0</v>
      </c>
      <c r="E161" s="406">
        <v>92780</v>
      </c>
      <c r="F161" s="406">
        <v>0</v>
      </c>
      <c r="G161" s="406">
        <v>0</v>
      </c>
      <c r="H161" s="406">
        <v>0</v>
      </c>
      <c r="I161" s="406">
        <v>0</v>
      </c>
      <c r="J161" s="406">
        <v>687472</v>
      </c>
      <c r="K161" s="452">
        <v>0</v>
      </c>
      <c r="L161" s="406">
        <v>849050</v>
      </c>
      <c r="M161" s="406">
        <v>0</v>
      </c>
      <c r="N161" s="406">
        <v>101488</v>
      </c>
      <c r="O161" s="406">
        <v>0</v>
      </c>
      <c r="P161" s="406">
        <v>0</v>
      </c>
      <c r="Q161" s="406">
        <v>0</v>
      </c>
      <c r="R161" s="406">
        <v>0</v>
      </c>
      <c r="S161" s="406">
        <v>0</v>
      </c>
      <c r="T161" s="406" t="s">
        <v>760</v>
      </c>
      <c r="U161" s="658">
        <f t="shared" si="24"/>
        <v>1730790</v>
      </c>
      <c r="V161" s="453">
        <f t="shared" si="22"/>
        <v>9.8900098609247902</v>
      </c>
      <c r="W161" s="406"/>
      <c r="X161" s="406">
        <v>6823610.0699999994</v>
      </c>
      <c r="Y161" s="488">
        <v>17500387</v>
      </c>
      <c r="Z161" s="406">
        <f t="shared" si="25"/>
        <v>10676776.93</v>
      </c>
      <c r="AA161" s="406">
        <f t="shared" si="26"/>
        <v>1055934.2912059431</v>
      </c>
      <c r="AB161" s="406"/>
      <c r="AC161" s="453">
        <v>257.27579575996174</v>
      </c>
      <c r="AD161" s="453">
        <f t="shared" si="27"/>
        <v>240.99344100994412</v>
      </c>
      <c r="AE161" s="454">
        <f t="shared" si="28"/>
        <v>-16.282354750017618</v>
      </c>
      <c r="AF161" s="514">
        <v>0</v>
      </c>
      <c r="AG161" s="488">
        <v>1</v>
      </c>
      <c r="AH161" s="453">
        <f t="shared" si="23"/>
        <v>240.99344100994412</v>
      </c>
      <c r="AI161" s="406"/>
      <c r="AJ161" s="406"/>
      <c r="AK161" s="458">
        <v>240.99344100994412</v>
      </c>
      <c r="AL161" s="455">
        <f t="shared" si="29"/>
        <v>240.99344100994412</v>
      </c>
      <c r="AM161" s="458"/>
      <c r="AN161" s="458"/>
      <c r="AO161" s="453"/>
      <c r="AP161" s="507"/>
      <c r="AQ161" s="455"/>
      <c r="AR161" s="455"/>
      <c r="AS161" s="455"/>
      <c r="AT161" s="495">
        <f t="shared" si="30"/>
        <v>0</v>
      </c>
      <c r="AU161" s="455"/>
      <c r="AV161" s="498">
        <v>1.574807017566725</v>
      </c>
      <c r="AW161" s="499">
        <v>-2.4957309396323191</v>
      </c>
      <c r="AX161" s="500">
        <v>-4.0705379571990443</v>
      </c>
      <c r="AY161" s="458"/>
      <c r="AZ161" s="459"/>
      <c r="BA161" s="459"/>
      <c r="BB161" s="459"/>
      <c r="BC161" s="453"/>
      <c r="BE161" s="460">
        <v>105.27579575996174</v>
      </c>
      <c r="BF161" s="453">
        <v>257.27579575996174</v>
      </c>
      <c r="BG161" s="488">
        <v>0</v>
      </c>
      <c r="BH161" s="453">
        <v>257.27579575996174</v>
      </c>
      <c r="BI161" s="406">
        <v>16.282354750017618</v>
      </c>
      <c r="BK161" s="453"/>
      <c r="BL161" s="453">
        <v>257.27579575996174</v>
      </c>
      <c r="BM161" s="406">
        <v>0</v>
      </c>
      <c r="BO161" s="453">
        <v>257.27579575996174</v>
      </c>
      <c r="BP161" s="406">
        <v>16.282354750017618</v>
      </c>
      <c r="BR161" s="453">
        <v>240.97009724495183</v>
      </c>
      <c r="BS161" s="453">
        <v>2.3343764992290517E-2</v>
      </c>
      <c r="CB161" s="488"/>
    </row>
    <row r="162" spans="1:80" ht="11.25">
      <c r="A162" s="403">
        <v>153</v>
      </c>
      <c r="B162" s="404" t="s">
        <v>242</v>
      </c>
      <c r="C162" s="403">
        <v>1</v>
      </c>
      <c r="D162" s="451">
        <v>3810400</v>
      </c>
      <c r="E162" s="406">
        <v>0</v>
      </c>
      <c r="F162" s="406">
        <v>0</v>
      </c>
      <c r="G162" s="406">
        <v>0</v>
      </c>
      <c r="H162" s="406">
        <v>0</v>
      </c>
      <c r="I162" s="406">
        <v>0</v>
      </c>
      <c r="J162" s="406">
        <v>4181955</v>
      </c>
      <c r="K162" s="452">
        <v>2166618</v>
      </c>
      <c r="L162" s="406">
        <v>0</v>
      </c>
      <c r="M162" s="406">
        <v>18543</v>
      </c>
      <c r="N162" s="406">
        <v>230360</v>
      </c>
      <c r="O162" s="406">
        <v>118330.03</v>
      </c>
      <c r="P162" s="406">
        <v>0</v>
      </c>
      <c r="Q162" s="406">
        <v>0</v>
      </c>
      <c r="R162" s="406">
        <v>0</v>
      </c>
      <c r="S162" s="406">
        <v>0</v>
      </c>
      <c r="T162" s="406" t="s">
        <v>760</v>
      </c>
      <c r="U162" s="658">
        <f t="shared" si="24"/>
        <v>10526206.029999999</v>
      </c>
      <c r="V162" s="453">
        <f t="shared" si="22"/>
        <v>10.125856164471356</v>
      </c>
      <c r="W162" s="406"/>
      <c r="X162" s="406">
        <v>103734761.66000001</v>
      </c>
      <c r="Y162" s="488">
        <v>103953738.42</v>
      </c>
      <c r="Z162" s="406">
        <f t="shared" si="25"/>
        <v>218976.75999999046</v>
      </c>
      <c r="AA162" s="406">
        <f t="shared" si="26"/>
        <v>22173.271751218683</v>
      </c>
      <c r="AB162" s="406"/>
      <c r="AC162" s="453">
        <v>100.12945375745647</v>
      </c>
      <c r="AD162" s="453">
        <f t="shared" si="27"/>
        <v>100.18971797409031</v>
      </c>
      <c r="AE162" s="454">
        <f t="shared" si="28"/>
        <v>6.0264216633839851E-2</v>
      </c>
      <c r="AF162" s="514">
        <v>86</v>
      </c>
      <c r="AG162" s="488">
        <v>1</v>
      </c>
      <c r="AH162" s="453">
        <f t="shared" si="23"/>
        <v>100.18971797409031</v>
      </c>
      <c r="AI162" s="406"/>
      <c r="AJ162" s="406"/>
      <c r="AK162" s="458">
        <v>100.18971797409031</v>
      </c>
      <c r="AL162" s="455">
        <f t="shared" si="29"/>
        <v>100.18971797409031</v>
      </c>
      <c r="AM162" s="458"/>
      <c r="AN162" s="458"/>
      <c r="AO162" s="453"/>
      <c r="AP162" s="507"/>
      <c r="AQ162" s="455"/>
      <c r="AR162" s="455"/>
      <c r="AS162" s="455"/>
      <c r="AT162" s="495">
        <f t="shared" si="30"/>
        <v>0</v>
      </c>
      <c r="AU162" s="455"/>
      <c r="AV162" s="498">
        <v>4.1524122289541285</v>
      </c>
      <c r="AW162" s="499">
        <v>4.2224224284400567</v>
      </c>
      <c r="AX162" s="500">
        <v>7.0010199485928126E-2</v>
      </c>
      <c r="AY162" s="458"/>
      <c r="AZ162" s="459"/>
      <c r="BA162" s="459"/>
      <c r="BB162" s="459"/>
      <c r="BC162" s="453"/>
      <c r="BE162" s="460">
        <v>-52.870546242543526</v>
      </c>
      <c r="BF162" s="453">
        <v>100.12945375745647</v>
      </c>
      <c r="BG162" s="488">
        <v>0</v>
      </c>
      <c r="BH162" s="453">
        <v>100.12945375745647</v>
      </c>
      <c r="BI162" s="406">
        <v>-6.0264216633839851E-2</v>
      </c>
      <c r="BK162" s="453"/>
      <c r="BL162" s="453">
        <v>100.12945375745647</v>
      </c>
      <c r="BM162" s="406">
        <v>0</v>
      </c>
      <c r="BO162" s="453">
        <v>100.12945375745647</v>
      </c>
      <c r="BP162" s="406">
        <v>-6.0264216633839851E-2</v>
      </c>
      <c r="BR162" s="453">
        <v>100.34807349066375</v>
      </c>
      <c r="BS162" s="453">
        <v>-0.15835551657343672</v>
      </c>
      <c r="CB162" s="488"/>
    </row>
    <row r="163" spans="1:80" ht="11.25">
      <c r="A163" s="403">
        <v>154</v>
      </c>
      <c r="B163" s="404" t="s">
        <v>243</v>
      </c>
      <c r="C163" s="403">
        <v>1</v>
      </c>
      <c r="D163" s="451">
        <v>0</v>
      </c>
      <c r="E163" s="406">
        <v>0</v>
      </c>
      <c r="F163" s="406">
        <v>0</v>
      </c>
      <c r="G163" s="406">
        <v>0</v>
      </c>
      <c r="H163" s="406">
        <v>0</v>
      </c>
      <c r="I163" s="406">
        <v>0</v>
      </c>
      <c r="J163" s="406">
        <v>0</v>
      </c>
      <c r="K163" s="452">
        <v>0</v>
      </c>
      <c r="L163" s="406">
        <v>0</v>
      </c>
      <c r="M163" s="406">
        <v>0</v>
      </c>
      <c r="N163" s="406">
        <v>0</v>
      </c>
      <c r="O163" s="406">
        <v>0</v>
      </c>
      <c r="P163" s="406">
        <v>0</v>
      </c>
      <c r="Q163" s="406">
        <v>0</v>
      </c>
      <c r="R163" s="406">
        <v>0</v>
      </c>
      <c r="S163" s="406">
        <v>0</v>
      </c>
      <c r="T163" s="406" t="s">
        <v>762</v>
      </c>
      <c r="U163" s="658">
        <f t="shared" si="24"/>
        <v>0</v>
      </c>
      <c r="V163" s="453">
        <f t="shared" si="22"/>
        <v>0</v>
      </c>
      <c r="W163" s="406"/>
      <c r="X163" s="406">
        <v>1407132.92</v>
      </c>
      <c r="Y163" s="488">
        <v>3124734</v>
      </c>
      <c r="Z163" s="406">
        <f t="shared" si="25"/>
        <v>1717601.08</v>
      </c>
      <c r="AA163" s="406">
        <f t="shared" si="26"/>
        <v>0</v>
      </c>
      <c r="AB163" s="406"/>
      <c r="AC163" s="453">
        <v>236.54797359087314</v>
      </c>
      <c r="AD163" s="453">
        <f t="shared" si="27"/>
        <v>222.0638829201722</v>
      </c>
      <c r="AE163" s="454">
        <f t="shared" si="28"/>
        <v>-14.484090670700937</v>
      </c>
      <c r="AF163" s="514">
        <v>0</v>
      </c>
      <c r="AG163" s="488">
        <v>1</v>
      </c>
      <c r="AH163" s="453">
        <f t="shared" si="23"/>
        <v>222.0638829201722</v>
      </c>
      <c r="AI163" s="406"/>
      <c r="AJ163" s="406"/>
      <c r="AK163" s="458">
        <v>222.0638829201722</v>
      </c>
      <c r="AL163" s="455">
        <f t="shared" si="29"/>
        <v>222.0638829201722</v>
      </c>
      <c r="AM163" s="458"/>
      <c r="AN163" s="458"/>
      <c r="AO163" s="453"/>
      <c r="AP163" s="507"/>
      <c r="AQ163" s="455"/>
      <c r="AR163" s="455"/>
      <c r="AS163" s="455"/>
      <c r="AT163" s="495">
        <f t="shared" si="30"/>
        <v>0</v>
      </c>
      <c r="AU163" s="455"/>
      <c r="AV163" s="498">
        <v>12.108986730083384</v>
      </c>
      <c r="AW163" s="499">
        <v>5.1045608633448341</v>
      </c>
      <c r="AX163" s="500">
        <v>-7.0044258667385497</v>
      </c>
      <c r="AY163" s="458"/>
      <c r="AZ163" s="459"/>
      <c r="BA163" s="459"/>
      <c r="BB163" s="459"/>
      <c r="BC163" s="453"/>
      <c r="BE163" s="460">
        <v>82.547973590873141</v>
      </c>
      <c r="BF163" s="453">
        <v>236.54797359087314</v>
      </c>
      <c r="BG163" s="488">
        <v>0</v>
      </c>
      <c r="BH163" s="453">
        <v>236.54797359087314</v>
      </c>
      <c r="BI163" s="406">
        <v>14.484090670700937</v>
      </c>
      <c r="BK163" s="453"/>
      <c r="BL163" s="453">
        <v>236.54797359087314</v>
      </c>
      <c r="BM163" s="406">
        <v>0</v>
      </c>
      <c r="BO163" s="453">
        <v>236.54797359087314</v>
      </c>
      <c r="BP163" s="406">
        <v>14.484090670700937</v>
      </c>
      <c r="BR163" s="453">
        <v>222.56845501134325</v>
      </c>
      <c r="BS163" s="453">
        <v>-0.50457209117104185</v>
      </c>
      <c r="CB163" s="488"/>
    </row>
    <row r="164" spans="1:80" ht="11.25">
      <c r="A164" s="403">
        <v>155</v>
      </c>
      <c r="B164" s="404" t="s">
        <v>244</v>
      </c>
      <c r="C164" s="403">
        <v>1</v>
      </c>
      <c r="D164" s="451">
        <v>0</v>
      </c>
      <c r="E164" s="406">
        <v>821031</v>
      </c>
      <c r="F164" s="406">
        <v>0</v>
      </c>
      <c r="G164" s="406">
        <v>0</v>
      </c>
      <c r="H164" s="406">
        <v>0</v>
      </c>
      <c r="I164" s="406">
        <v>0</v>
      </c>
      <c r="J164" s="406">
        <v>3949287</v>
      </c>
      <c r="K164" s="452">
        <v>2736770</v>
      </c>
      <c r="L164" s="406">
        <v>4877683</v>
      </c>
      <c r="M164" s="406">
        <v>0</v>
      </c>
      <c r="N164" s="406">
        <v>0</v>
      </c>
      <c r="O164" s="406">
        <v>10457.51</v>
      </c>
      <c r="P164" s="406">
        <v>0</v>
      </c>
      <c r="Q164" s="406">
        <v>0</v>
      </c>
      <c r="R164" s="406">
        <v>0</v>
      </c>
      <c r="S164" s="406">
        <v>0</v>
      </c>
      <c r="T164" s="406" t="s">
        <v>760</v>
      </c>
      <c r="U164" s="658">
        <f t="shared" si="24"/>
        <v>12395228.51</v>
      </c>
      <c r="V164" s="453">
        <f t="shared" si="22"/>
        <v>7.0151636903569017</v>
      </c>
      <c r="W164" s="406"/>
      <c r="X164" s="406">
        <v>91458917.922800004</v>
      </c>
      <c r="Y164" s="488">
        <v>176691935.59999999</v>
      </c>
      <c r="Z164" s="406">
        <f t="shared" si="25"/>
        <v>85233017.67719999</v>
      </c>
      <c r="AA164" s="406">
        <f t="shared" si="26"/>
        <v>5979235.708286413</v>
      </c>
      <c r="AB164" s="406"/>
      <c r="AC164" s="453">
        <v>179.73755354766377</v>
      </c>
      <c r="AD164" s="453">
        <f t="shared" si="27"/>
        <v>186.65506193262783</v>
      </c>
      <c r="AE164" s="454">
        <f t="shared" si="28"/>
        <v>6.9175083849640657</v>
      </c>
      <c r="AF164" s="514">
        <v>5</v>
      </c>
      <c r="AG164" s="488">
        <v>1</v>
      </c>
      <c r="AH164" s="453">
        <f t="shared" si="23"/>
        <v>186.65506193262783</v>
      </c>
      <c r="AI164" s="406"/>
      <c r="AJ164" s="406"/>
      <c r="AK164" s="458">
        <v>186.65506193262783</v>
      </c>
      <c r="AL164" s="455">
        <f t="shared" si="29"/>
        <v>186.65506193262783</v>
      </c>
      <c r="AM164" s="458"/>
      <c r="AN164" s="458"/>
      <c r="AO164" s="453"/>
      <c r="AP164" s="507"/>
      <c r="AQ164" s="455"/>
      <c r="AR164" s="455"/>
      <c r="AS164" s="455"/>
      <c r="AT164" s="495">
        <f t="shared" si="30"/>
        <v>0</v>
      </c>
      <c r="AU164" s="455"/>
      <c r="AV164" s="498">
        <v>0.8958039620963506</v>
      </c>
      <c r="AW164" s="499">
        <v>5.5982221128492542</v>
      </c>
      <c r="AX164" s="500">
        <v>4.7024181507529033</v>
      </c>
      <c r="AY164" s="458"/>
      <c r="AZ164" s="459"/>
      <c r="BA164" s="459"/>
      <c r="BB164" s="459"/>
      <c r="BC164" s="453"/>
      <c r="BE164" s="460">
        <v>24.737553547663765</v>
      </c>
      <c r="BF164" s="453">
        <v>179.73755354766377</v>
      </c>
      <c r="BG164" s="488">
        <v>0</v>
      </c>
      <c r="BH164" s="453">
        <v>179.73755354766377</v>
      </c>
      <c r="BI164" s="406">
        <v>-6.9175083849640657</v>
      </c>
      <c r="BK164" s="453"/>
      <c r="BL164" s="453">
        <v>179.73755354766377</v>
      </c>
      <c r="BM164" s="406">
        <v>0</v>
      </c>
      <c r="BO164" s="453">
        <v>179.73755354766377</v>
      </c>
      <c r="BP164" s="406">
        <v>-6.9175083849640657</v>
      </c>
      <c r="BR164" s="453">
        <v>179.73755354766377</v>
      </c>
      <c r="BS164" s="453">
        <v>6.9175083849640657</v>
      </c>
      <c r="CB164" s="488"/>
    </row>
    <row r="165" spans="1:80" ht="11.25">
      <c r="A165" s="403">
        <v>156</v>
      </c>
      <c r="B165" s="404" t="s">
        <v>245</v>
      </c>
      <c r="C165" s="403">
        <v>0</v>
      </c>
      <c r="D165" s="451">
        <v>0</v>
      </c>
      <c r="E165" s="406">
        <v>0</v>
      </c>
      <c r="F165" s="406">
        <v>0</v>
      </c>
      <c r="G165" s="406">
        <v>0</v>
      </c>
      <c r="H165" s="406">
        <v>0</v>
      </c>
      <c r="I165" s="406">
        <v>0</v>
      </c>
      <c r="J165" s="406">
        <v>0</v>
      </c>
      <c r="K165" s="452">
        <v>0</v>
      </c>
      <c r="L165" s="406">
        <v>0</v>
      </c>
      <c r="M165" s="406">
        <v>0</v>
      </c>
      <c r="N165" s="406">
        <v>0</v>
      </c>
      <c r="O165" s="406">
        <v>0</v>
      </c>
      <c r="P165" s="406">
        <v>0</v>
      </c>
      <c r="Q165" s="406">
        <v>0</v>
      </c>
      <c r="R165" s="406">
        <v>0</v>
      </c>
      <c r="S165" s="406">
        <v>0</v>
      </c>
      <c r="T165" s="406">
        <v>0</v>
      </c>
      <c r="U165" s="658">
        <f t="shared" si="24"/>
        <v>0</v>
      </c>
      <c r="V165" s="453">
        <f t="shared" si="22"/>
        <v>0</v>
      </c>
      <c r="W165" s="406"/>
      <c r="X165" s="406">
        <v>0</v>
      </c>
      <c r="Y165" s="488">
        <v>0</v>
      </c>
      <c r="Z165" s="406">
        <f t="shared" si="25"/>
        <v>0</v>
      </c>
      <c r="AA165" s="406">
        <f t="shared" si="26"/>
        <v>0</v>
      </c>
      <c r="AB165" s="406"/>
      <c r="AC165" s="453">
        <v>0</v>
      </c>
      <c r="AD165" s="453">
        <f t="shared" si="27"/>
        <v>0</v>
      </c>
      <c r="AE165" s="454">
        <f t="shared" si="28"/>
        <v>0</v>
      </c>
      <c r="AF165" s="514">
        <v>0</v>
      </c>
      <c r="AG165" s="488" t="s">
        <v>761</v>
      </c>
      <c r="AH165" s="453">
        <f t="shared" si="23"/>
        <v>0</v>
      </c>
      <c r="AI165" s="406"/>
      <c r="AJ165" s="406"/>
      <c r="AK165" s="458">
        <v>0</v>
      </c>
      <c r="AL165" s="455">
        <f t="shared" si="29"/>
        <v>0</v>
      </c>
      <c r="AM165" s="458"/>
      <c r="AN165" s="458"/>
      <c r="AO165" s="453"/>
      <c r="AP165" s="507"/>
      <c r="AQ165" s="455"/>
      <c r="AR165" s="455"/>
      <c r="AS165" s="455"/>
      <c r="AT165" s="495">
        <f t="shared" si="30"/>
        <v>0</v>
      </c>
      <c r="AU165" s="455"/>
      <c r="AV165" s="498" t="s">
        <v>649</v>
      </c>
      <c r="AW165" s="499" t="s">
        <v>649</v>
      </c>
      <c r="AX165" s="500" t="s">
        <v>649</v>
      </c>
      <c r="AY165" s="458"/>
      <c r="AZ165" s="459"/>
      <c r="BA165" s="459"/>
      <c r="BB165" s="459"/>
      <c r="BC165" s="453"/>
      <c r="BE165" s="460">
        <v>-156</v>
      </c>
      <c r="BF165" s="453">
        <v>0</v>
      </c>
      <c r="BG165" s="488">
        <v>0</v>
      </c>
      <c r="BH165" s="453">
        <v>0</v>
      </c>
      <c r="BI165" s="406">
        <v>0</v>
      </c>
      <c r="BK165" s="453"/>
      <c r="BL165" s="453">
        <v>0</v>
      </c>
      <c r="BM165" s="406">
        <v>0</v>
      </c>
      <c r="BO165" s="453">
        <v>0</v>
      </c>
      <c r="BP165" s="406">
        <v>0</v>
      </c>
      <c r="BR165" s="453">
        <v>0</v>
      </c>
      <c r="BS165" s="453">
        <v>0</v>
      </c>
      <c r="CB165" s="488"/>
    </row>
    <row r="166" spans="1:80" ht="11.25">
      <c r="A166" s="403">
        <v>157</v>
      </c>
      <c r="B166" s="404" t="s">
        <v>246</v>
      </c>
      <c r="C166" s="403">
        <v>1</v>
      </c>
      <c r="D166" s="451">
        <v>0</v>
      </c>
      <c r="E166" s="406">
        <v>76565</v>
      </c>
      <c r="F166" s="406">
        <v>0</v>
      </c>
      <c r="G166" s="406">
        <v>0</v>
      </c>
      <c r="H166" s="406">
        <v>0</v>
      </c>
      <c r="I166" s="406">
        <v>0</v>
      </c>
      <c r="J166" s="406">
        <v>72292</v>
      </c>
      <c r="K166" s="452">
        <v>181626</v>
      </c>
      <c r="L166" s="406">
        <v>516283.89275699999</v>
      </c>
      <c r="M166" s="406">
        <v>0</v>
      </c>
      <c r="N166" s="406">
        <v>0</v>
      </c>
      <c r="O166" s="406">
        <v>0</v>
      </c>
      <c r="P166" s="406">
        <v>0</v>
      </c>
      <c r="Q166" s="406">
        <v>0</v>
      </c>
      <c r="R166" s="406">
        <v>0</v>
      </c>
      <c r="S166" s="406">
        <v>0</v>
      </c>
      <c r="T166" s="406" t="s">
        <v>760</v>
      </c>
      <c r="U166" s="658">
        <f t="shared" si="24"/>
        <v>846766.89275699994</v>
      </c>
      <c r="V166" s="453">
        <f t="shared" si="22"/>
        <v>5.5252996656371165</v>
      </c>
      <c r="W166" s="406"/>
      <c r="X166" s="406">
        <v>7515362.2277600011</v>
      </c>
      <c r="Y166" s="488">
        <v>15325266.392757</v>
      </c>
      <c r="Z166" s="406">
        <f t="shared" si="25"/>
        <v>7809904.1649969993</v>
      </c>
      <c r="AA166" s="406">
        <f t="shared" si="26"/>
        <v>431520.60871515842</v>
      </c>
      <c r="AB166" s="406"/>
      <c r="AC166" s="453">
        <v>195.73781736428521</v>
      </c>
      <c r="AD166" s="453">
        <f t="shared" si="27"/>
        <v>198.17735104008435</v>
      </c>
      <c r="AE166" s="454">
        <f t="shared" si="28"/>
        <v>2.4395336757991402</v>
      </c>
      <c r="AF166" s="514">
        <v>0</v>
      </c>
      <c r="AG166" s="488">
        <v>1</v>
      </c>
      <c r="AH166" s="453">
        <f t="shared" si="23"/>
        <v>198.17735104008435</v>
      </c>
      <c r="AI166" s="406"/>
      <c r="AJ166" s="406"/>
      <c r="AK166" s="458">
        <v>198.17735104008435</v>
      </c>
      <c r="AL166" s="455">
        <f t="shared" si="29"/>
        <v>198.17735104008435</v>
      </c>
      <c r="AM166" s="458"/>
      <c r="AN166" s="458"/>
      <c r="AO166" s="453"/>
      <c r="AP166" s="507"/>
      <c r="AQ166" s="455"/>
      <c r="AR166" s="455"/>
      <c r="AS166" s="455"/>
      <c r="AT166" s="495">
        <f t="shared" si="30"/>
        <v>0</v>
      </c>
      <c r="AU166" s="455"/>
      <c r="AV166" s="498">
        <v>2.1761208607345743</v>
      </c>
      <c r="AW166" s="499">
        <v>3.7352389199795901</v>
      </c>
      <c r="AX166" s="500">
        <v>1.5591180592450158</v>
      </c>
      <c r="AY166" s="458"/>
      <c r="AZ166" s="459"/>
      <c r="BA166" s="459"/>
      <c r="BB166" s="459"/>
      <c r="BC166" s="453"/>
      <c r="BE166" s="460">
        <v>38.737817364285206</v>
      </c>
      <c r="BF166" s="453">
        <v>195.73781736428521</v>
      </c>
      <c r="BG166" s="488">
        <v>0</v>
      </c>
      <c r="BH166" s="453">
        <v>195.73781736428521</v>
      </c>
      <c r="BI166" s="406">
        <v>-2.4395336757991402</v>
      </c>
      <c r="BK166" s="453"/>
      <c r="BL166" s="453">
        <v>195.73781736428521</v>
      </c>
      <c r="BM166" s="406">
        <v>0</v>
      </c>
      <c r="BO166" s="453">
        <v>195.73781736428521</v>
      </c>
      <c r="BP166" s="406">
        <v>-2.4395336757991402</v>
      </c>
      <c r="BR166" s="453">
        <v>198.5580479879678</v>
      </c>
      <c r="BS166" s="453">
        <v>-0.38069694788345032</v>
      </c>
      <c r="CB166" s="488"/>
    </row>
    <row r="167" spans="1:80" ht="11.25">
      <c r="A167" s="403">
        <v>158</v>
      </c>
      <c r="B167" s="404" t="s">
        <v>247</v>
      </c>
      <c r="C167" s="403">
        <v>1</v>
      </c>
      <c r="D167" s="451">
        <v>0</v>
      </c>
      <c r="E167" s="406">
        <v>0</v>
      </c>
      <c r="F167" s="406">
        <v>0</v>
      </c>
      <c r="G167" s="406">
        <v>0</v>
      </c>
      <c r="H167" s="406">
        <v>0</v>
      </c>
      <c r="I167" s="406">
        <v>0</v>
      </c>
      <c r="J167" s="406">
        <v>1458531</v>
      </c>
      <c r="K167" s="452">
        <v>685203</v>
      </c>
      <c r="L167" s="406">
        <v>619472</v>
      </c>
      <c r="M167" s="406">
        <v>0</v>
      </c>
      <c r="N167" s="406">
        <v>27247</v>
      </c>
      <c r="O167" s="406">
        <v>63684.53</v>
      </c>
      <c r="P167" s="406">
        <v>0</v>
      </c>
      <c r="Q167" s="406">
        <v>0</v>
      </c>
      <c r="R167" s="406">
        <v>0</v>
      </c>
      <c r="S167" s="406">
        <v>0</v>
      </c>
      <c r="T167" s="406" t="s">
        <v>760</v>
      </c>
      <c r="U167" s="658">
        <f t="shared" si="24"/>
        <v>2854137.53</v>
      </c>
      <c r="V167" s="453">
        <f t="shared" si="22"/>
        <v>9.1496855211632848</v>
      </c>
      <c r="W167" s="406"/>
      <c r="X167" s="406">
        <v>20185599.029999997</v>
      </c>
      <c r="Y167" s="488">
        <v>31193832</v>
      </c>
      <c r="Z167" s="406">
        <f t="shared" si="25"/>
        <v>11008232.970000003</v>
      </c>
      <c r="AA167" s="406">
        <f t="shared" si="26"/>
        <v>1007218.6981920133</v>
      </c>
      <c r="AB167" s="406"/>
      <c r="AC167" s="453">
        <v>146.33908657333416</v>
      </c>
      <c r="AD167" s="453">
        <f t="shared" si="27"/>
        <v>149.54529343887395</v>
      </c>
      <c r="AE167" s="454">
        <f t="shared" si="28"/>
        <v>3.2062068655397979</v>
      </c>
      <c r="AF167" s="514">
        <v>46</v>
      </c>
      <c r="AG167" s="488">
        <v>1</v>
      </c>
      <c r="AH167" s="453">
        <f t="shared" si="23"/>
        <v>149.54529343887395</v>
      </c>
      <c r="AI167" s="406"/>
      <c r="AJ167" s="406"/>
      <c r="AK167" s="458">
        <v>149.54529343887395</v>
      </c>
      <c r="AL167" s="455">
        <f t="shared" si="29"/>
        <v>149.54529343887395</v>
      </c>
      <c r="AM167" s="458"/>
      <c r="AN167" s="458"/>
      <c r="AO167" s="453"/>
      <c r="AP167" s="507"/>
      <c r="AQ167" s="455"/>
      <c r="AR167" s="455"/>
      <c r="AS167" s="455"/>
      <c r="AT167" s="495">
        <f t="shared" si="30"/>
        <v>0</v>
      </c>
      <c r="AU167" s="455"/>
      <c r="AV167" s="498">
        <v>0.64141078212643943</v>
      </c>
      <c r="AW167" s="499">
        <v>2.8904821200057769</v>
      </c>
      <c r="AX167" s="500">
        <v>2.2490713378793377</v>
      </c>
      <c r="AY167" s="458"/>
      <c r="AZ167" s="459"/>
      <c r="BA167" s="459"/>
      <c r="BB167" s="459"/>
      <c r="BC167" s="453"/>
      <c r="BE167" s="460">
        <v>-11.660913426665843</v>
      </c>
      <c r="BF167" s="453">
        <v>146.33908657333416</v>
      </c>
      <c r="BG167" s="488">
        <v>0</v>
      </c>
      <c r="BH167" s="453">
        <v>146.33908657333416</v>
      </c>
      <c r="BI167" s="406">
        <v>-3.2062068655397979</v>
      </c>
      <c r="BK167" s="453"/>
      <c r="BL167" s="453">
        <v>146.33908657333416</v>
      </c>
      <c r="BM167" s="406">
        <v>0</v>
      </c>
      <c r="BO167" s="453">
        <v>146.33908657333416</v>
      </c>
      <c r="BP167" s="406">
        <v>-3.2062068655397979</v>
      </c>
      <c r="BR167" s="453">
        <v>149.80312613671865</v>
      </c>
      <c r="BS167" s="453">
        <v>-0.25783269784469098</v>
      </c>
      <c r="CB167" s="488"/>
    </row>
    <row r="168" spans="1:80" ht="11.25">
      <c r="A168" s="403">
        <v>159</v>
      </c>
      <c r="B168" s="404" t="s">
        <v>248</v>
      </c>
      <c r="C168" s="403">
        <v>1</v>
      </c>
      <c r="D168" s="451">
        <v>0</v>
      </c>
      <c r="E168" s="406">
        <v>0</v>
      </c>
      <c r="F168" s="406">
        <v>0</v>
      </c>
      <c r="G168" s="406">
        <v>0</v>
      </c>
      <c r="H168" s="406">
        <v>0</v>
      </c>
      <c r="I168" s="406">
        <v>445623</v>
      </c>
      <c r="J168" s="406">
        <v>783795</v>
      </c>
      <c r="K168" s="452">
        <v>702892</v>
      </c>
      <c r="L168" s="406">
        <v>1138800</v>
      </c>
      <c r="M168" s="406">
        <v>0</v>
      </c>
      <c r="N168" s="406">
        <v>7200</v>
      </c>
      <c r="O168" s="406">
        <v>17249.96</v>
      </c>
      <c r="P168" s="406">
        <v>0</v>
      </c>
      <c r="Q168" s="406">
        <v>0</v>
      </c>
      <c r="R168" s="406">
        <v>0</v>
      </c>
      <c r="S168" s="406">
        <v>0</v>
      </c>
      <c r="T168" s="406" t="s">
        <v>760</v>
      </c>
      <c r="U168" s="658">
        <f t="shared" si="24"/>
        <v>3095559.96</v>
      </c>
      <c r="V168" s="453">
        <f t="shared" si="22"/>
        <v>6.2847171823024111</v>
      </c>
      <c r="W168" s="406"/>
      <c r="X168" s="406">
        <v>34218165.739999995</v>
      </c>
      <c r="Y168" s="488">
        <v>49255358.200000003</v>
      </c>
      <c r="Z168" s="406">
        <f t="shared" si="25"/>
        <v>15037192.460000008</v>
      </c>
      <c r="AA168" s="406">
        <f t="shared" si="26"/>
        <v>945045.01826950314</v>
      </c>
      <c r="AB168" s="406"/>
      <c r="AC168" s="453">
        <v>141.62841912623253</v>
      </c>
      <c r="AD168" s="453">
        <f t="shared" si="27"/>
        <v>141.18323451001703</v>
      </c>
      <c r="AE168" s="454">
        <f t="shared" si="28"/>
        <v>-0.44518461621549932</v>
      </c>
      <c r="AF168" s="514">
        <v>11</v>
      </c>
      <c r="AG168" s="488">
        <v>1</v>
      </c>
      <c r="AH168" s="453">
        <f t="shared" si="23"/>
        <v>141.18323451001703</v>
      </c>
      <c r="AI168" s="406"/>
      <c r="AJ168" s="406"/>
      <c r="AK168" s="458">
        <v>141.18323451001703</v>
      </c>
      <c r="AL168" s="455">
        <f t="shared" si="29"/>
        <v>141.18323451001703</v>
      </c>
      <c r="AM168" s="458"/>
      <c r="AN168" s="458"/>
      <c r="AO168" s="453"/>
      <c r="AP168" s="507"/>
      <c r="AQ168" s="455"/>
      <c r="AR168" s="455"/>
      <c r="AS168" s="455"/>
      <c r="AT168" s="495">
        <f t="shared" si="30"/>
        <v>0</v>
      </c>
      <c r="AU168" s="455"/>
      <c r="AV168" s="498">
        <v>3.089428456903629</v>
      </c>
      <c r="AW168" s="499">
        <v>2.5637003840759958</v>
      </c>
      <c r="AX168" s="500">
        <v>-0.52572807282763323</v>
      </c>
      <c r="AY168" s="458"/>
      <c r="AZ168" s="459"/>
      <c r="BA168" s="459"/>
      <c r="BB168" s="459"/>
      <c r="BC168" s="453"/>
      <c r="BE168" s="460">
        <v>-17.371580873767471</v>
      </c>
      <c r="BF168" s="453">
        <v>141.62841912623253</v>
      </c>
      <c r="BG168" s="488">
        <v>0</v>
      </c>
      <c r="BH168" s="453">
        <v>141.62841912623253</v>
      </c>
      <c r="BI168" s="406">
        <v>0.44518461621549932</v>
      </c>
      <c r="BK168" s="453"/>
      <c r="BL168" s="453">
        <v>141.62841912623253</v>
      </c>
      <c r="BM168" s="406">
        <v>0</v>
      </c>
      <c r="BO168" s="453">
        <v>141.62841912623253</v>
      </c>
      <c r="BP168" s="406">
        <v>0.44518461621549932</v>
      </c>
      <c r="BR168" s="453">
        <v>140.93481986957605</v>
      </c>
      <c r="BS168" s="453">
        <v>0.24841464044098416</v>
      </c>
      <c r="CB168" s="488"/>
    </row>
    <row r="169" spans="1:80" ht="11.25">
      <c r="A169" s="403">
        <v>160</v>
      </c>
      <c r="B169" s="404" t="s">
        <v>249</v>
      </c>
      <c r="C169" s="403">
        <v>1</v>
      </c>
      <c r="D169" s="451">
        <v>0</v>
      </c>
      <c r="E169" s="406">
        <v>20436</v>
      </c>
      <c r="F169" s="406">
        <v>0</v>
      </c>
      <c r="G169" s="406">
        <v>0</v>
      </c>
      <c r="H169" s="406">
        <v>0</v>
      </c>
      <c r="I169" s="406">
        <v>319129</v>
      </c>
      <c r="J169" s="406">
        <v>5284503</v>
      </c>
      <c r="K169" s="452">
        <v>2236265</v>
      </c>
      <c r="L169" s="406">
        <v>8812316.25</v>
      </c>
      <c r="M169" s="406">
        <v>30443</v>
      </c>
      <c r="N169" s="406">
        <v>0</v>
      </c>
      <c r="O169" s="406">
        <v>3276913.22</v>
      </c>
      <c r="P169" s="406">
        <v>0</v>
      </c>
      <c r="Q169" s="406">
        <v>0</v>
      </c>
      <c r="R169" s="406">
        <v>0</v>
      </c>
      <c r="S169" s="406">
        <v>0</v>
      </c>
      <c r="T169" s="406" t="s">
        <v>760</v>
      </c>
      <c r="U169" s="658">
        <f t="shared" si="24"/>
        <v>19980005.469999999</v>
      </c>
      <c r="V169" s="453">
        <f t="shared" si="22"/>
        <v>6.3668530920744244</v>
      </c>
      <c r="W169" s="406"/>
      <c r="X169" s="406">
        <v>308040584.44</v>
      </c>
      <c r="Y169" s="488">
        <v>313812886.54000002</v>
      </c>
      <c r="Z169" s="406">
        <f t="shared" si="25"/>
        <v>5772302.1000000238</v>
      </c>
      <c r="AA169" s="406">
        <f t="shared" si="26"/>
        <v>367513.99473772844</v>
      </c>
      <c r="AB169" s="406"/>
      <c r="AC169" s="453">
        <v>101.5606881977328</v>
      </c>
      <c r="AD169" s="453">
        <f t="shared" si="27"/>
        <v>101.75457013727195</v>
      </c>
      <c r="AE169" s="454">
        <f t="shared" si="28"/>
        <v>0.19388193953915334</v>
      </c>
      <c r="AF169" s="514">
        <v>2315</v>
      </c>
      <c r="AG169" s="488">
        <v>1</v>
      </c>
      <c r="AH169" s="453">
        <f t="shared" si="23"/>
        <v>101.75457013727195</v>
      </c>
      <c r="AI169" s="406"/>
      <c r="AJ169" s="406"/>
      <c r="AK169" s="458">
        <v>101.75457013727195</v>
      </c>
      <c r="AL169" s="455">
        <f t="shared" si="29"/>
        <v>101.75457013727195</v>
      </c>
      <c r="AM169" s="458"/>
      <c r="AN169" s="458"/>
      <c r="AO169" s="453"/>
      <c r="AP169" s="507"/>
      <c r="AQ169" s="455"/>
      <c r="AR169" s="455"/>
      <c r="AS169" s="455"/>
      <c r="AT169" s="495">
        <f t="shared" si="30"/>
        <v>0</v>
      </c>
      <c r="AU169" s="455"/>
      <c r="AV169" s="498">
        <v>6.6653437779090563</v>
      </c>
      <c r="AW169" s="499">
        <v>6.8791453662572266</v>
      </c>
      <c r="AX169" s="500">
        <v>0.21380158834817031</v>
      </c>
      <c r="AY169" s="458"/>
      <c r="AZ169" s="459"/>
      <c r="BA169" s="459"/>
      <c r="BB169" s="459"/>
      <c r="BC169" s="453"/>
      <c r="BE169" s="460">
        <v>-58.439311802267198</v>
      </c>
      <c r="BF169" s="453">
        <v>101.5606881977328</v>
      </c>
      <c r="BG169" s="488">
        <v>0</v>
      </c>
      <c r="BH169" s="453">
        <v>101.5606881977328</v>
      </c>
      <c r="BI169" s="406">
        <v>-0.19388193953915334</v>
      </c>
      <c r="BK169" s="453"/>
      <c r="BL169" s="453">
        <v>101.5606881977328</v>
      </c>
      <c r="BM169" s="406">
        <v>0</v>
      </c>
      <c r="BO169" s="453">
        <v>101.5606881977328</v>
      </c>
      <c r="BP169" s="406">
        <v>-0.19388193953915334</v>
      </c>
      <c r="BR169" s="453">
        <v>102.0393316648712</v>
      </c>
      <c r="BS169" s="453">
        <v>-0.28476152759924389</v>
      </c>
      <c r="CB169" s="488"/>
    </row>
    <row r="170" spans="1:80" ht="11.25">
      <c r="A170" s="403">
        <v>161</v>
      </c>
      <c r="B170" s="404" t="s">
        <v>250</v>
      </c>
      <c r="C170" s="403">
        <v>1</v>
      </c>
      <c r="D170" s="451">
        <v>0</v>
      </c>
      <c r="E170" s="406">
        <v>33820</v>
      </c>
      <c r="F170" s="406">
        <v>0</v>
      </c>
      <c r="G170" s="406">
        <v>0</v>
      </c>
      <c r="H170" s="406">
        <v>0</v>
      </c>
      <c r="I170" s="406">
        <v>0</v>
      </c>
      <c r="J170" s="406">
        <v>410965</v>
      </c>
      <c r="K170" s="452">
        <v>445891</v>
      </c>
      <c r="L170" s="406">
        <v>519676</v>
      </c>
      <c r="M170" s="406">
        <v>847</v>
      </c>
      <c r="N170" s="406">
        <v>281861</v>
      </c>
      <c r="O170" s="406">
        <v>29366.61</v>
      </c>
      <c r="P170" s="406">
        <v>0</v>
      </c>
      <c r="Q170" s="406">
        <v>0</v>
      </c>
      <c r="R170" s="406">
        <v>0</v>
      </c>
      <c r="S170" s="406">
        <v>0</v>
      </c>
      <c r="T170" s="406" t="s">
        <v>760</v>
      </c>
      <c r="U170" s="658">
        <f t="shared" si="24"/>
        <v>1722426.61</v>
      </c>
      <c r="V170" s="453">
        <f t="shared" si="22"/>
        <v>3.7561485046520571</v>
      </c>
      <c r="W170" s="406"/>
      <c r="X170" s="406">
        <v>33328396.509999994</v>
      </c>
      <c r="Y170" s="488">
        <v>45856190.399999999</v>
      </c>
      <c r="Z170" s="406">
        <f t="shared" si="25"/>
        <v>12527793.890000004</v>
      </c>
      <c r="AA170" s="406">
        <f t="shared" si="26"/>
        <v>470562.54286512692</v>
      </c>
      <c r="AB170" s="406"/>
      <c r="AC170" s="453">
        <v>134.90979262380284</v>
      </c>
      <c r="AD170" s="453">
        <f t="shared" si="27"/>
        <v>136.17705203284285</v>
      </c>
      <c r="AE170" s="454">
        <f t="shared" si="28"/>
        <v>1.2672594090400082</v>
      </c>
      <c r="AF170" s="514">
        <v>21</v>
      </c>
      <c r="AG170" s="488">
        <v>1</v>
      </c>
      <c r="AH170" s="453">
        <f t="shared" si="23"/>
        <v>136.17705203284285</v>
      </c>
      <c r="AI170" s="406"/>
      <c r="AJ170" s="406"/>
      <c r="AK170" s="458">
        <v>136.17705203284285</v>
      </c>
      <c r="AL170" s="455">
        <f t="shared" si="29"/>
        <v>136.17705203284285</v>
      </c>
      <c r="AM170" s="458"/>
      <c r="AN170" s="458"/>
      <c r="AO170" s="453"/>
      <c r="AP170" s="507"/>
      <c r="AQ170" s="455"/>
      <c r="AR170" s="455"/>
      <c r="AS170" s="455"/>
      <c r="AT170" s="495">
        <f t="shared" si="30"/>
        <v>0</v>
      </c>
      <c r="AU170" s="455"/>
      <c r="AV170" s="498">
        <v>2.1472625133946246</v>
      </c>
      <c r="AW170" s="499">
        <v>2.9552216780055596</v>
      </c>
      <c r="AX170" s="500">
        <v>0.80795916461093498</v>
      </c>
      <c r="AY170" s="458"/>
      <c r="AZ170" s="459"/>
      <c r="BA170" s="459"/>
      <c r="BB170" s="459"/>
      <c r="BC170" s="453"/>
      <c r="BE170" s="460">
        <v>-26.090207376197156</v>
      </c>
      <c r="BF170" s="453">
        <v>134.90979262380284</v>
      </c>
      <c r="BG170" s="488">
        <v>0</v>
      </c>
      <c r="BH170" s="453">
        <v>134.90979262380284</v>
      </c>
      <c r="BI170" s="406">
        <v>-1.2672594090400082</v>
      </c>
      <c r="BK170" s="453"/>
      <c r="BL170" s="453">
        <v>134.90979262380284</v>
      </c>
      <c r="BM170" s="406">
        <v>0</v>
      </c>
      <c r="BO170" s="453">
        <v>134.90979262380284</v>
      </c>
      <c r="BP170" s="406">
        <v>-1.2672594090400082</v>
      </c>
      <c r="BR170" s="453">
        <v>135.97200913516988</v>
      </c>
      <c r="BS170" s="453">
        <v>0.20504289767296768</v>
      </c>
      <c r="CB170" s="488"/>
    </row>
    <row r="171" spans="1:80" ht="11.25">
      <c r="A171" s="403">
        <v>162</v>
      </c>
      <c r="B171" s="404" t="s">
        <v>251</v>
      </c>
      <c r="C171" s="403">
        <v>1</v>
      </c>
      <c r="D171" s="451">
        <v>0</v>
      </c>
      <c r="E171" s="406">
        <v>0</v>
      </c>
      <c r="F171" s="406">
        <v>0</v>
      </c>
      <c r="G171" s="406">
        <v>0</v>
      </c>
      <c r="H171" s="406">
        <v>0</v>
      </c>
      <c r="I171" s="406">
        <v>0</v>
      </c>
      <c r="J171" s="406">
        <v>703872</v>
      </c>
      <c r="K171" s="452">
        <v>460952</v>
      </c>
      <c r="L171" s="406">
        <v>450000</v>
      </c>
      <c r="M171" s="406">
        <v>0</v>
      </c>
      <c r="N171" s="406">
        <v>73888</v>
      </c>
      <c r="O171" s="406">
        <v>38015.39</v>
      </c>
      <c r="P171" s="406">
        <v>0</v>
      </c>
      <c r="Q171" s="406">
        <v>0</v>
      </c>
      <c r="R171" s="406">
        <v>0</v>
      </c>
      <c r="S171" s="406">
        <v>0</v>
      </c>
      <c r="T171" s="406" t="s">
        <v>760</v>
      </c>
      <c r="U171" s="658">
        <f t="shared" si="24"/>
        <v>1726727.39</v>
      </c>
      <c r="V171" s="453">
        <f t="shared" si="22"/>
        <v>7.1236873554925566</v>
      </c>
      <c r="W171" s="406"/>
      <c r="X171" s="406">
        <v>21553250.210000001</v>
      </c>
      <c r="Y171" s="488">
        <v>24239236</v>
      </c>
      <c r="Z171" s="406">
        <f t="shared" si="25"/>
        <v>2685985.7899999991</v>
      </c>
      <c r="AA171" s="406">
        <f t="shared" si="26"/>
        <v>191341.2300925568</v>
      </c>
      <c r="AB171" s="406"/>
      <c r="AC171" s="453">
        <v>120.08853615795768</v>
      </c>
      <c r="AD171" s="453">
        <f t="shared" si="27"/>
        <v>111.57433118254254</v>
      </c>
      <c r="AE171" s="454">
        <f t="shared" si="28"/>
        <v>-8.5142049754151401</v>
      </c>
      <c r="AF171" s="514">
        <v>26</v>
      </c>
      <c r="AG171" s="488">
        <v>1</v>
      </c>
      <c r="AH171" s="453">
        <f t="shared" si="23"/>
        <v>111.57433118254254</v>
      </c>
      <c r="AI171" s="406"/>
      <c r="AJ171" s="406"/>
      <c r="AK171" s="458">
        <v>111.57433118254254</v>
      </c>
      <c r="AL171" s="455">
        <f t="shared" si="29"/>
        <v>111.57433118254254</v>
      </c>
      <c r="AM171" s="458"/>
      <c r="AN171" s="458"/>
      <c r="AO171" s="453"/>
      <c r="AP171" s="507"/>
      <c r="AQ171" s="455"/>
      <c r="AR171" s="455"/>
      <c r="AS171" s="455"/>
      <c r="AT171" s="495">
        <f t="shared" si="30"/>
        <v>0</v>
      </c>
      <c r="AU171" s="455"/>
      <c r="AV171" s="498">
        <v>4.3251137245375935</v>
      </c>
      <c r="AW171" s="499">
        <v>-3.5771805659728497</v>
      </c>
      <c r="AX171" s="500">
        <v>-7.9022942905104436</v>
      </c>
      <c r="AY171" s="458"/>
      <c r="AZ171" s="459"/>
      <c r="BA171" s="459"/>
      <c r="BB171" s="459"/>
      <c r="BC171" s="453"/>
      <c r="BE171" s="460">
        <v>-41.911463842042323</v>
      </c>
      <c r="BF171" s="453">
        <v>120.08853615795768</v>
      </c>
      <c r="BG171" s="488">
        <v>0</v>
      </c>
      <c r="BH171" s="453">
        <v>120.08853615795768</v>
      </c>
      <c r="BI171" s="406">
        <v>8.5142049754151401</v>
      </c>
      <c r="BK171" s="453"/>
      <c r="BL171" s="453">
        <v>120.08853615795768</v>
      </c>
      <c r="BM171" s="406">
        <v>0</v>
      </c>
      <c r="BO171" s="453">
        <v>120.08853615795768</v>
      </c>
      <c r="BP171" s="406">
        <v>8.5142049754151401</v>
      </c>
      <c r="BR171" s="453">
        <v>111.93076999730482</v>
      </c>
      <c r="BS171" s="453">
        <v>-0.35643881476228501</v>
      </c>
      <c r="CB171" s="488"/>
    </row>
    <row r="172" spans="1:80" ht="11.25">
      <c r="A172" s="403">
        <v>163</v>
      </c>
      <c r="B172" s="404" t="s">
        <v>252</v>
      </c>
      <c r="C172" s="403">
        <v>1</v>
      </c>
      <c r="D172" s="451">
        <v>0</v>
      </c>
      <c r="E172" s="406">
        <v>0</v>
      </c>
      <c r="F172" s="406">
        <v>0</v>
      </c>
      <c r="G172" s="406">
        <v>0</v>
      </c>
      <c r="H172" s="406">
        <v>0</v>
      </c>
      <c r="I172" s="406">
        <v>0</v>
      </c>
      <c r="J172" s="406">
        <v>3605346</v>
      </c>
      <c r="K172" s="452">
        <v>5408018</v>
      </c>
      <c r="L172" s="406">
        <v>6864878</v>
      </c>
      <c r="M172" s="406">
        <v>29873</v>
      </c>
      <c r="N172" s="406">
        <v>0</v>
      </c>
      <c r="O172" s="406">
        <v>2554737.71</v>
      </c>
      <c r="P172" s="406">
        <v>0</v>
      </c>
      <c r="Q172" s="406">
        <v>0</v>
      </c>
      <c r="R172" s="406">
        <v>0</v>
      </c>
      <c r="S172" s="406">
        <v>0</v>
      </c>
      <c r="T172" s="406" t="s">
        <v>764</v>
      </c>
      <c r="U172" s="658">
        <f t="shared" si="24"/>
        <v>18462852.710000001</v>
      </c>
      <c r="V172" s="453">
        <f t="shared" si="22"/>
        <v>5.219683262863466</v>
      </c>
      <c r="W172" s="406"/>
      <c r="X172" s="406">
        <v>351967448.88</v>
      </c>
      <c r="Y172" s="488">
        <v>353715959</v>
      </c>
      <c r="Z172" s="406">
        <f t="shared" si="25"/>
        <v>1748510.1200000048</v>
      </c>
      <c r="AA172" s="406">
        <f t="shared" si="26"/>
        <v>91266.690083114154</v>
      </c>
      <c r="AB172" s="406"/>
      <c r="AC172" s="453">
        <v>99.350809914721381</v>
      </c>
      <c r="AD172" s="453">
        <f t="shared" si="27"/>
        <v>100.47085133446019</v>
      </c>
      <c r="AE172" s="454">
        <f t="shared" si="28"/>
        <v>1.1200414197388113</v>
      </c>
      <c r="AF172" s="514">
        <v>1946</v>
      </c>
      <c r="AG172" s="488">
        <v>1</v>
      </c>
      <c r="AH172" s="453">
        <f t="shared" si="23"/>
        <v>100.47085133446019</v>
      </c>
      <c r="AI172" s="406"/>
      <c r="AJ172" s="406"/>
      <c r="AK172" s="458">
        <v>99.919518443850023</v>
      </c>
      <c r="AL172" s="455">
        <f t="shared" si="29"/>
        <v>100.47085133446019</v>
      </c>
      <c r="AM172" s="458"/>
      <c r="AN172" s="458"/>
      <c r="AO172" s="453"/>
      <c r="AP172" s="507"/>
      <c r="AQ172" s="455"/>
      <c r="AR172" s="455"/>
      <c r="AS172" s="455"/>
      <c r="AT172" s="495">
        <f t="shared" si="30"/>
        <v>0.5513328906101691</v>
      </c>
      <c r="AU172" s="455"/>
      <c r="AV172" s="498">
        <v>6.6750677026762117</v>
      </c>
      <c r="AW172" s="499">
        <v>7.2857020890487112</v>
      </c>
      <c r="AX172" s="500">
        <v>0.61063438637249945</v>
      </c>
      <c r="AY172" s="458"/>
      <c r="AZ172" s="459"/>
      <c r="BA172" s="459"/>
      <c r="BB172" s="459"/>
      <c r="BC172" s="453"/>
      <c r="BE172" s="460">
        <v>-63.649190085278619</v>
      </c>
      <c r="BF172" s="453">
        <v>99.350809914721381</v>
      </c>
      <c r="BG172" s="488">
        <v>0</v>
      </c>
      <c r="BH172" s="453">
        <v>99.350809914721381</v>
      </c>
      <c r="BI172" s="406">
        <v>-0.56870852912864223</v>
      </c>
      <c r="BK172" s="453"/>
      <c r="BL172" s="453">
        <v>99.350809914721381</v>
      </c>
      <c r="BM172" s="406">
        <v>0</v>
      </c>
      <c r="BO172" s="453">
        <v>99.350809914721381</v>
      </c>
      <c r="BP172" s="406">
        <v>-0.56870852912864223</v>
      </c>
      <c r="BR172" s="453">
        <v>99.971684608925443</v>
      </c>
      <c r="BS172" s="453">
        <v>-5.2166165075419713E-2</v>
      </c>
      <c r="CB172" s="488"/>
    </row>
    <row r="173" spans="1:80" ht="11.25">
      <c r="A173" s="403">
        <v>164</v>
      </c>
      <c r="B173" s="404" t="s">
        <v>253</v>
      </c>
      <c r="C173" s="403">
        <v>1</v>
      </c>
      <c r="D173" s="451">
        <v>0</v>
      </c>
      <c r="E173" s="406">
        <v>0</v>
      </c>
      <c r="F173" s="406">
        <v>0</v>
      </c>
      <c r="G173" s="406">
        <v>0</v>
      </c>
      <c r="H173" s="406">
        <v>0</v>
      </c>
      <c r="I173" s="406">
        <v>0</v>
      </c>
      <c r="J173" s="406">
        <v>759043</v>
      </c>
      <c r="K173" s="452">
        <v>566938</v>
      </c>
      <c r="L173" s="406">
        <v>1205000</v>
      </c>
      <c r="M173" s="406">
        <v>0</v>
      </c>
      <c r="N173" s="406">
        <v>0</v>
      </c>
      <c r="O173" s="406">
        <v>14149.66</v>
      </c>
      <c r="P173" s="406">
        <v>0</v>
      </c>
      <c r="Q173" s="406">
        <v>0</v>
      </c>
      <c r="R173" s="406">
        <v>0</v>
      </c>
      <c r="S173" s="406">
        <v>0</v>
      </c>
      <c r="T173" s="406" t="s">
        <v>762</v>
      </c>
      <c r="U173" s="658">
        <f t="shared" si="24"/>
        <v>2424630.66</v>
      </c>
      <c r="V173" s="453">
        <f t="shared" si="22"/>
        <v>5.946765598377886</v>
      </c>
      <c r="W173" s="406"/>
      <c r="X173" s="406">
        <v>27975039.198300004</v>
      </c>
      <c r="Y173" s="488">
        <v>40772258.799999997</v>
      </c>
      <c r="Z173" s="406">
        <f t="shared" si="25"/>
        <v>12797219.601699993</v>
      </c>
      <c r="AA173" s="406">
        <f t="shared" si="26"/>
        <v>761020.65282276669</v>
      </c>
      <c r="AB173" s="406"/>
      <c r="AC173" s="453">
        <v>141.52127919980691</v>
      </c>
      <c r="AD173" s="453">
        <f t="shared" si="27"/>
        <v>143.02477956709581</v>
      </c>
      <c r="AE173" s="454">
        <f t="shared" si="28"/>
        <v>1.5035003672888934</v>
      </c>
      <c r="AF173" s="514">
        <v>6</v>
      </c>
      <c r="AG173" s="488">
        <v>1</v>
      </c>
      <c r="AH173" s="453">
        <f t="shared" si="23"/>
        <v>143.02477956709581</v>
      </c>
      <c r="AI173" s="406"/>
      <c r="AJ173" s="406"/>
      <c r="AK173" s="458">
        <v>143.02477956709581</v>
      </c>
      <c r="AL173" s="455">
        <f t="shared" si="29"/>
        <v>143.02477956709581</v>
      </c>
      <c r="AM173" s="458"/>
      <c r="AN173" s="458"/>
      <c r="AO173" s="453"/>
      <c r="AP173" s="507"/>
      <c r="AQ173" s="455"/>
      <c r="AR173" s="455"/>
      <c r="AS173" s="455"/>
      <c r="AT173" s="495">
        <f t="shared" si="30"/>
        <v>0</v>
      </c>
      <c r="AU173" s="455"/>
      <c r="AV173" s="498">
        <v>1.9039062342543445</v>
      </c>
      <c r="AW173" s="499">
        <v>3.4828724953418031</v>
      </c>
      <c r="AX173" s="500">
        <v>1.5789662610874586</v>
      </c>
      <c r="AY173" s="458"/>
      <c r="AZ173" s="459"/>
      <c r="BA173" s="459"/>
      <c r="BB173" s="459"/>
      <c r="BC173" s="453"/>
      <c r="BE173" s="460">
        <v>-22.478720800193088</v>
      </c>
      <c r="BF173" s="453">
        <v>141.52127919980691</v>
      </c>
      <c r="BG173" s="488">
        <v>0</v>
      </c>
      <c r="BH173" s="453">
        <v>141.52127919980691</v>
      </c>
      <c r="BI173" s="406">
        <v>-2.4498796696111356</v>
      </c>
      <c r="BK173" s="453"/>
      <c r="BL173" s="453">
        <v>141.52127919980691</v>
      </c>
      <c r="BM173" s="406">
        <v>0</v>
      </c>
      <c r="BO173" s="453">
        <v>141.52127919980691</v>
      </c>
      <c r="BP173" s="406">
        <v>-2.4498796696111356</v>
      </c>
      <c r="BR173" s="453">
        <v>143.99997841190452</v>
      </c>
      <c r="BS173" s="453">
        <v>-2.8819542486473892E-2</v>
      </c>
      <c r="CB173" s="488"/>
    </row>
    <row r="174" spans="1:80" ht="11.25">
      <c r="A174" s="403">
        <v>165</v>
      </c>
      <c r="B174" s="404" t="s">
        <v>254</v>
      </c>
      <c r="C174" s="403">
        <v>1</v>
      </c>
      <c r="D174" s="451">
        <v>0</v>
      </c>
      <c r="E174" s="406">
        <v>0</v>
      </c>
      <c r="F174" s="406">
        <v>0</v>
      </c>
      <c r="G174" s="406">
        <v>0</v>
      </c>
      <c r="H174" s="406">
        <v>0</v>
      </c>
      <c r="I174" s="406">
        <v>0</v>
      </c>
      <c r="J174" s="406">
        <v>5800922.9400000004</v>
      </c>
      <c r="K174" s="452">
        <v>1527893.93</v>
      </c>
      <c r="L174" s="406">
        <v>3781165.09</v>
      </c>
      <c r="M174" s="406">
        <v>8454</v>
      </c>
      <c r="N174" s="406">
        <v>0</v>
      </c>
      <c r="O174" s="406">
        <v>752632.44</v>
      </c>
      <c r="P174" s="406">
        <v>0</v>
      </c>
      <c r="Q174" s="406">
        <v>0</v>
      </c>
      <c r="R174" s="406">
        <v>0</v>
      </c>
      <c r="S174" s="406">
        <v>0</v>
      </c>
      <c r="T174" s="406" t="s">
        <v>760</v>
      </c>
      <c r="U174" s="658">
        <f t="shared" si="24"/>
        <v>11871068.4</v>
      </c>
      <c r="V174" s="453">
        <f t="shared" si="22"/>
        <v>9.8186464336644885</v>
      </c>
      <c r="W174" s="406"/>
      <c r="X174" s="406">
        <v>121527751.11873999</v>
      </c>
      <c r="Y174" s="488">
        <v>120903308.62</v>
      </c>
      <c r="Z174" s="406">
        <f t="shared" si="25"/>
        <v>0</v>
      </c>
      <c r="AA174" s="406">
        <f t="shared" si="26"/>
        <v>0</v>
      </c>
      <c r="AB174" s="406"/>
      <c r="AC174" s="453">
        <v>99.919424188278512</v>
      </c>
      <c r="AD174" s="453">
        <f t="shared" si="27"/>
        <v>99.486172916892144</v>
      </c>
      <c r="AE174" s="454">
        <f t="shared" si="28"/>
        <v>-0.43325127138636788</v>
      </c>
      <c r="AF174" s="514">
        <v>596</v>
      </c>
      <c r="AG174" s="488">
        <v>1</v>
      </c>
      <c r="AH174" s="453">
        <f t="shared" si="23"/>
        <v>99.486172916892144</v>
      </c>
      <c r="AI174" s="406"/>
      <c r="AJ174" s="406"/>
      <c r="AK174" s="458">
        <v>99.486172916892144</v>
      </c>
      <c r="AL174" s="455">
        <f t="shared" si="29"/>
        <v>99.486172916892144</v>
      </c>
      <c r="AM174" s="458"/>
      <c r="AN174" s="458"/>
      <c r="AO174" s="453"/>
      <c r="AP174" s="507"/>
      <c r="AQ174" s="455"/>
      <c r="AR174" s="455"/>
      <c r="AS174" s="455"/>
      <c r="AT174" s="495">
        <f t="shared" si="30"/>
        <v>0</v>
      </c>
      <c r="AU174" s="455"/>
      <c r="AV174" s="498">
        <v>3.3252874291702943</v>
      </c>
      <c r="AW174" s="499">
        <v>2.8772683126800174</v>
      </c>
      <c r="AX174" s="500">
        <v>-0.44801911649027693</v>
      </c>
      <c r="AY174" s="458"/>
      <c r="AZ174" s="459"/>
      <c r="BA174" s="459"/>
      <c r="BB174" s="459"/>
      <c r="BC174" s="453"/>
      <c r="BE174" s="460">
        <v>-65.080575811721488</v>
      </c>
      <c r="BF174" s="453">
        <v>99.919424188278512</v>
      </c>
      <c r="BG174" s="488">
        <v>0</v>
      </c>
      <c r="BH174" s="453">
        <v>99.919424188278512</v>
      </c>
      <c r="BI174" s="406">
        <v>0.43325127138636788</v>
      </c>
      <c r="BK174" s="453"/>
      <c r="BL174" s="453">
        <v>99.919424188278512</v>
      </c>
      <c r="BM174" s="406">
        <v>0</v>
      </c>
      <c r="BO174" s="453">
        <v>99.919424188278512</v>
      </c>
      <c r="BP174" s="406">
        <v>0.43325127138636788</v>
      </c>
      <c r="BR174" s="453">
        <v>99.591192448089856</v>
      </c>
      <c r="BS174" s="453">
        <v>-0.10501953119771201</v>
      </c>
      <c r="CB174" s="488"/>
    </row>
    <row r="175" spans="1:80" ht="11.25">
      <c r="A175" s="403">
        <v>166</v>
      </c>
      <c r="B175" s="404" t="s">
        <v>255</v>
      </c>
      <c r="C175" s="403">
        <v>0</v>
      </c>
      <c r="D175" s="451">
        <v>0</v>
      </c>
      <c r="E175" s="406">
        <v>0</v>
      </c>
      <c r="F175" s="406">
        <v>0</v>
      </c>
      <c r="G175" s="406">
        <v>0</v>
      </c>
      <c r="H175" s="406">
        <v>0</v>
      </c>
      <c r="I175" s="406">
        <v>0</v>
      </c>
      <c r="J175" s="406">
        <v>0</v>
      </c>
      <c r="K175" s="452">
        <v>0</v>
      </c>
      <c r="L175" s="406">
        <v>0</v>
      </c>
      <c r="M175" s="406">
        <v>0</v>
      </c>
      <c r="N175" s="406">
        <v>0</v>
      </c>
      <c r="O175" s="406">
        <v>0</v>
      </c>
      <c r="P175" s="406">
        <v>0</v>
      </c>
      <c r="Q175" s="406">
        <v>0</v>
      </c>
      <c r="R175" s="406">
        <v>0</v>
      </c>
      <c r="S175" s="406">
        <v>0</v>
      </c>
      <c r="T175" s="406">
        <v>0</v>
      </c>
      <c r="U175" s="658">
        <f t="shared" si="24"/>
        <v>0</v>
      </c>
      <c r="V175" s="453">
        <f t="shared" si="22"/>
        <v>0</v>
      </c>
      <c r="W175" s="406"/>
      <c r="X175" s="406">
        <v>0</v>
      </c>
      <c r="Y175" s="488">
        <v>0</v>
      </c>
      <c r="Z175" s="406">
        <f t="shared" si="25"/>
        <v>0</v>
      </c>
      <c r="AA175" s="406">
        <f t="shared" si="26"/>
        <v>0</v>
      </c>
      <c r="AB175" s="406"/>
      <c r="AC175" s="453">
        <v>0</v>
      </c>
      <c r="AD175" s="453">
        <f t="shared" si="27"/>
        <v>0</v>
      </c>
      <c r="AE175" s="454">
        <f t="shared" si="28"/>
        <v>0</v>
      </c>
      <c r="AF175" s="514">
        <v>0</v>
      </c>
      <c r="AG175" s="488" t="s">
        <v>761</v>
      </c>
      <c r="AH175" s="453">
        <f t="shared" si="23"/>
        <v>0</v>
      </c>
      <c r="AI175" s="406"/>
      <c r="AJ175" s="406"/>
      <c r="AK175" s="458">
        <v>0</v>
      </c>
      <c r="AL175" s="455">
        <f t="shared" si="29"/>
        <v>0</v>
      </c>
      <c r="AM175" s="458"/>
      <c r="AN175" s="458"/>
      <c r="AO175" s="453"/>
      <c r="AP175" s="507"/>
      <c r="AQ175" s="455"/>
      <c r="AR175" s="455"/>
      <c r="AS175" s="455"/>
      <c r="AT175" s="495">
        <f t="shared" si="30"/>
        <v>0</v>
      </c>
      <c r="AU175" s="455"/>
      <c r="AV175" s="498" t="s">
        <v>649</v>
      </c>
      <c r="AW175" s="499" t="s">
        <v>649</v>
      </c>
      <c r="AX175" s="500" t="s">
        <v>649</v>
      </c>
      <c r="AY175" s="458"/>
      <c r="AZ175" s="459"/>
      <c r="BA175" s="459"/>
      <c r="BB175" s="459"/>
      <c r="BC175" s="453"/>
      <c r="BE175" s="460">
        <v>-166</v>
      </c>
      <c r="BF175" s="453">
        <v>0</v>
      </c>
      <c r="BG175" s="488">
        <v>0</v>
      </c>
      <c r="BH175" s="453">
        <v>0</v>
      </c>
      <c r="BI175" s="406">
        <v>0</v>
      </c>
      <c r="BK175" s="453"/>
      <c r="BL175" s="453">
        <v>0</v>
      </c>
      <c r="BM175" s="406">
        <v>0</v>
      </c>
      <c r="BO175" s="453">
        <v>0</v>
      </c>
      <c r="BP175" s="406">
        <v>0</v>
      </c>
      <c r="BR175" s="453">
        <v>0</v>
      </c>
      <c r="BS175" s="453">
        <v>0</v>
      </c>
      <c r="CB175" s="488"/>
    </row>
    <row r="176" spans="1:80" ht="11.25">
      <c r="A176" s="403">
        <v>167</v>
      </c>
      <c r="B176" s="404" t="s">
        <v>256</v>
      </c>
      <c r="C176" s="403">
        <v>1</v>
      </c>
      <c r="D176" s="451">
        <v>0</v>
      </c>
      <c r="E176" s="406">
        <v>105567</v>
      </c>
      <c r="F176" s="406">
        <v>0</v>
      </c>
      <c r="G176" s="406">
        <v>0</v>
      </c>
      <c r="H176" s="406">
        <v>0</v>
      </c>
      <c r="I176" s="406">
        <v>0</v>
      </c>
      <c r="J176" s="406">
        <v>872960</v>
      </c>
      <c r="K176" s="452">
        <v>1949264</v>
      </c>
      <c r="L176" s="406">
        <v>2566127</v>
      </c>
      <c r="M176" s="406">
        <v>0</v>
      </c>
      <c r="N176" s="406">
        <v>32472</v>
      </c>
      <c r="O176" s="406">
        <v>69949.88</v>
      </c>
      <c r="P176" s="406">
        <v>0</v>
      </c>
      <c r="Q176" s="406">
        <v>0</v>
      </c>
      <c r="R176" s="406">
        <v>0</v>
      </c>
      <c r="S176" s="406">
        <v>0</v>
      </c>
      <c r="T176" s="406" t="s">
        <v>762</v>
      </c>
      <c r="U176" s="658">
        <f t="shared" si="24"/>
        <v>5339727.18</v>
      </c>
      <c r="V176" s="453">
        <f t="shared" si="22"/>
        <v>7.5125622208844254</v>
      </c>
      <c r="W176" s="406"/>
      <c r="X176" s="406">
        <v>46131542.886</v>
      </c>
      <c r="Y176" s="488">
        <v>71077310.549999997</v>
      </c>
      <c r="Z176" s="406">
        <f t="shared" si="25"/>
        <v>24945767.663999997</v>
      </c>
      <c r="AA176" s="406">
        <f t="shared" si="26"/>
        <v>1874066.317235267</v>
      </c>
      <c r="AB176" s="406"/>
      <c r="AC176" s="453">
        <v>146.30421315481414</v>
      </c>
      <c r="AD176" s="453">
        <f t="shared" si="27"/>
        <v>150.01285433652066</v>
      </c>
      <c r="AE176" s="454">
        <f t="shared" si="28"/>
        <v>3.7086411817065255</v>
      </c>
      <c r="AF176" s="514">
        <v>44</v>
      </c>
      <c r="AG176" s="488">
        <v>1</v>
      </c>
      <c r="AH176" s="453">
        <f t="shared" si="23"/>
        <v>150.01285433652066</v>
      </c>
      <c r="AI176" s="406"/>
      <c r="AJ176" s="406"/>
      <c r="AK176" s="458">
        <v>150.01285433652066</v>
      </c>
      <c r="AL176" s="455">
        <f t="shared" si="29"/>
        <v>150.01285433652066</v>
      </c>
      <c r="AM176" s="458"/>
      <c r="AN176" s="458"/>
      <c r="AO176" s="453"/>
      <c r="AP176" s="507"/>
      <c r="AQ176" s="455"/>
      <c r="AR176" s="455"/>
      <c r="AS176" s="455"/>
      <c r="AT176" s="495">
        <f t="shared" si="30"/>
        <v>0</v>
      </c>
      <c r="AU176" s="455"/>
      <c r="AV176" s="498">
        <v>5.3239295624694753E-3</v>
      </c>
      <c r="AW176" s="499">
        <v>3.5870048585099616</v>
      </c>
      <c r="AX176" s="500">
        <v>3.5816809289474922</v>
      </c>
      <c r="AY176" s="458"/>
      <c r="AZ176" s="459"/>
      <c r="BA176" s="459"/>
      <c r="BB176" s="459"/>
      <c r="BC176" s="453"/>
      <c r="BE176" s="460">
        <v>-20.695786845185864</v>
      </c>
      <c r="BF176" s="453">
        <v>146.30421315481414</v>
      </c>
      <c r="BG176" s="488">
        <v>0</v>
      </c>
      <c r="BH176" s="453">
        <v>146.30421315481414</v>
      </c>
      <c r="BI176" s="406">
        <v>-5.0752496041117467</v>
      </c>
      <c r="BK176" s="453"/>
      <c r="BL176" s="453">
        <v>146.30421315481414</v>
      </c>
      <c r="BM176" s="406">
        <v>0</v>
      </c>
      <c r="BO176" s="453">
        <v>146.30421315481414</v>
      </c>
      <c r="BP176" s="406">
        <v>-5.0752496041117467</v>
      </c>
      <c r="BR176" s="453">
        <v>151.49756540242413</v>
      </c>
      <c r="BS176" s="453">
        <v>-0.11810264349824706</v>
      </c>
      <c r="CB176" s="488"/>
    </row>
    <row r="177" spans="1:80" ht="11.25">
      <c r="A177" s="403">
        <v>168</v>
      </c>
      <c r="B177" s="404" t="s">
        <v>257</v>
      </c>
      <c r="C177" s="403">
        <v>1</v>
      </c>
      <c r="D177" s="451">
        <v>0</v>
      </c>
      <c r="E177" s="406">
        <v>0</v>
      </c>
      <c r="F177" s="406">
        <v>0</v>
      </c>
      <c r="G177" s="406">
        <v>0</v>
      </c>
      <c r="H177" s="406">
        <v>0</v>
      </c>
      <c r="I177" s="406">
        <v>0</v>
      </c>
      <c r="J177" s="406">
        <v>1631631</v>
      </c>
      <c r="K177" s="452">
        <v>713250</v>
      </c>
      <c r="L177" s="406">
        <v>2364326</v>
      </c>
      <c r="M177" s="406">
        <v>0</v>
      </c>
      <c r="N177" s="406">
        <v>0</v>
      </c>
      <c r="O177" s="406">
        <v>129177.02</v>
      </c>
      <c r="P177" s="406">
        <v>0</v>
      </c>
      <c r="Q177" s="406">
        <v>0</v>
      </c>
      <c r="R177" s="406">
        <v>0</v>
      </c>
      <c r="S177" s="406">
        <v>0</v>
      </c>
      <c r="T177" s="406" t="s">
        <v>760</v>
      </c>
      <c r="U177" s="658">
        <f t="shared" si="24"/>
        <v>4838384.0199999996</v>
      </c>
      <c r="V177" s="453">
        <f t="shared" si="22"/>
        <v>8.407144936710969</v>
      </c>
      <c r="W177" s="406"/>
      <c r="X177" s="406">
        <v>32926181.66</v>
      </c>
      <c r="Y177" s="488">
        <v>57550857.710000001</v>
      </c>
      <c r="Z177" s="406">
        <f t="shared" si="25"/>
        <v>24624676.050000001</v>
      </c>
      <c r="AA177" s="406">
        <f t="shared" si="26"/>
        <v>2070232.2057190537</v>
      </c>
      <c r="AB177" s="406"/>
      <c r="AC177" s="453">
        <v>165.55788543269111</v>
      </c>
      <c r="AD177" s="453">
        <f t="shared" si="27"/>
        <v>168.50002857051888</v>
      </c>
      <c r="AE177" s="454">
        <f t="shared" si="28"/>
        <v>2.9421431378277703</v>
      </c>
      <c r="AF177" s="514">
        <v>63</v>
      </c>
      <c r="AG177" s="488">
        <v>1</v>
      </c>
      <c r="AH177" s="453">
        <f t="shared" si="23"/>
        <v>168.50002857051888</v>
      </c>
      <c r="AI177" s="406"/>
      <c r="AJ177" s="406"/>
      <c r="AK177" s="458">
        <v>168.50002857051888</v>
      </c>
      <c r="AL177" s="455">
        <f t="shared" si="29"/>
        <v>168.50002857051888</v>
      </c>
      <c r="AM177" s="458"/>
      <c r="AN177" s="458"/>
      <c r="AO177" s="453"/>
      <c r="AP177" s="507"/>
      <c r="AQ177" s="455"/>
      <c r="AR177" s="455"/>
      <c r="AS177" s="455"/>
      <c r="AT177" s="495">
        <f t="shared" si="30"/>
        <v>0</v>
      </c>
      <c r="AU177" s="455"/>
      <c r="AV177" s="498">
        <v>0.74733440786994865</v>
      </c>
      <c r="AW177" s="499">
        <v>2.5649339969110261</v>
      </c>
      <c r="AX177" s="500">
        <v>1.8175995890410774</v>
      </c>
      <c r="AY177" s="458"/>
      <c r="AZ177" s="459"/>
      <c r="BA177" s="459"/>
      <c r="BB177" s="459"/>
      <c r="BC177" s="453"/>
      <c r="BE177" s="460">
        <v>-2.4421145673088915</v>
      </c>
      <c r="BF177" s="453">
        <v>165.55788543269111</v>
      </c>
      <c r="BG177" s="488">
        <v>0</v>
      </c>
      <c r="BH177" s="453">
        <v>165.55788543269111</v>
      </c>
      <c r="BI177" s="406">
        <v>-2.9421431378277703</v>
      </c>
      <c r="BK177" s="453"/>
      <c r="BL177" s="453">
        <v>165.55788543269111</v>
      </c>
      <c r="BM177" s="406">
        <v>0</v>
      </c>
      <c r="BO177" s="453">
        <v>165.55788543269111</v>
      </c>
      <c r="BP177" s="406">
        <v>-2.9421431378277703</v>
      </c>
      <c r="BR177" s="453">
        <v>168.47223698803288</v>
      </c>
      <c r="BS177" s="453">
        <v>2.7791582486003108E-2</v>
      </c>
      <c r="CB177" s="488"/>
    </row>
    <row r="178" spans="1:80" ht="11.25">
      <c r="A178" s="403">
        <v>169</v>
      </c>
      <c r="B178" s="404" t="s">
        <v>258</v>
      </c>
      <c r="C178" s="403">
        <v>1</v>
      </c>
      <c r="D178" s="451">
        <v>0</v>
      </c>
      <c r="E178" s="406">
        <v>0</v>
      </c>
      <c r="F178" s="406">
        <v>0</v>
      </c>
      <c r="G178" s="406">
        <v>0</v>
      </c>
      <c r="H178" s="406">
        <v>0</v>
      </c>
      <c r="I178" s="406">
        <v>0</v>
      </c>
      <c r="J178" s="406">
        <v>206456</v>
      </c>
      <c r="K178" s="452">
        <v>188209</v>
      </c>
      <c r="L178" s="406">
        <v>133262</v>
      </c>
      <c r="M178" s="406">
        <v>0</v>
      </c>
      <c r="N178" s="406">
        <v>0</v>
      </c>
      <c r="O178" s="406">
        <v>0</v>
      </c>
      <c r="P178" s="406">
        <v>0</v>
      </c>
      <c r="Q178" s="406">
        <v>0</v>
      </c>
      <c r="R178" s="406">
        <v>0</v>
      </c>
      <c r="S178" s="406">
        <v>0</v>
      </c>
      <c r="T178" s="406" t="s">
        <v>762</v>
      </c>
      <c r="U178" s="658">
        <f t="shared" si="24"/>
        <v>514600.8</v>
      </c>
      <c r="V178" s="453">
        <f t="shared" si="22"/>
        <v>6.3736962399189299</v>
      </c>
      <c r="W178" s="406"/>
      <c r="X178" s="406">
        <v>5105842.0000000009</v>
      </c>
      <c r="Y178" s="488">
        <v>8073820.5999999996</v>
      </c>
      <c r="Z178" s="406">
        <f t="shared" si="25"/>
        <v>2967978.5999999987</v>
      </c>
      <c r="AA178" s="406">
        <f t="shared" si="26"/>
        <v>189169.94042979841</v>
      </c>
      <c r="AB178" s="406"/>
      <c r="AC178" s="453">
        <v>148.84719599620823</v>
      </c>
      <c r="AD178" s="453">
        <f t="shared" si="27"/>
        <v>154.4241020299923</v>
      </c>
      <c r="AE178" s="454">
        <f t="shared" si="28"/>
        <v>5.5769060337840699</v>
      </c>
      <c r="AF178" s="514">
        <v>0</v>
      </c>
      <c r="AG178" s="488">
        <v>1</v>
      </c>
      <c r="AH178" s="453">
        <f t="shared" si="23"/>
        <v>154.4241020299923</v>
      </c>
      <c r="AI178" s="406"/>
      <c r="AJ178" s="406"/>
      <c r="AK178" s="458">
        <v>154.4241020299923</v>
      </c>
      <c r="AL178" s="455">
        <f t="shared" si="29"/>
        <v>154.4241020299923</v>
      </c>
      <c r="AM178" s="458"/>
      <c r="AN178" s="458"/>
      <c r="AO178" s="453"/>
      <c r="AP178" s="507"/>
      <c r="AQ178" s="455"/>
      <c r="AR178" s="455"/>
      <c r="AS178" s="455"/>
      <c r="AT178" s="495">
        <f t="shared" si="30"/>
        <v>0</v>
      </c>
      <c r="AU178" s="455"/>
      <c r="AV178" s="498">
        <v>0.74236636019826219</v>
      </c>
      <c r="AW178" s="499">
        <v>5.1654553527032494</v>
      </c>
      <c r="AX178" s="500">
        <v>4.4230889925049874</v>
      </c>
      <c r="AY178" s="458"/>
      <c r="AZ178" s="459"/>
      <c r="BA178" s="459"/>
      <c r="BB178" s="459"/>
      <c r="BC178" s="453"/>
      <c r="BE178" s="460">
        <v>-20.152804003791772</v>
      </c>
      <c r="BF178" s="453">
        <v>148.84719599620823</v>
      </c>
      <c r="BG178" s="488">
        <v>0</v>
      </c>
      <c r="BH178" s="453">
        <v>148.84719599620823</v>
      </c>
      <c r="BI178" s="406">
        <v>-6.2485183712510661</v>
      </c>
      <c r="BK178" s="453"/>
      <c r="BL178" s="453">
        <v>148.84719599620823</v>
      </c>
      <c r="BM178" s="406">
        <v>0</v>
      </c>
      <c r="BO178" s="453">
        <v>148.84719599620823</v>
      </c>
      <c r="BP178" s="406">
        <v>-6.2485183712510661</v>
      </c>
      <c r="BR178" s="453">
        <v>154.71696481033615</v>
      </c>
      <c r="BS178" s="453">
        <v>0.37874955712314318</v>
      </c>
      <c r="CB178" s="488"/>
    </row>
    <row r="179" spans="1:80" ht="11.25">
      <c r="A179" s="403">
        <v>170</v>
      </c>
      <c r="B179" s="404" t="s">
        <v>259</v>
      </c>
      <c r="C179" s="403">
        <v>1</v>
      </c>
      <c r="D179" s="451">
        <v>0</v>
      </c>
      <c r="E179" s="406">
        <v>0</v>
      </c>
      <c r="F179" s="406">
        <v>0</v>
      </c>
      <c r="G179" s="406">
        <v>0</v>
      </c>
      <c r="H179" s="406">
        <v>0</v>
      </c>
      <c r="I179" s="406">
        <v>0</v>
      </c>
      <c r="J179" s="406">
        <v>2026839.27</v>
      </c>
      <c r="K179" s="452">
        <v>831031.87</v>
      </c>
      <c r="L179" s="406">
        <v>2471790</v>
      </c>
      <c r="M179" s="406">
        <v>0</v>
      </c>
      <c r="N179" s="406">
        <v>0</v>
      </c>
      <c r="O179" s="406">
        <v>576562.49</v>
      </c>
      <c r="P179" s="406">
        <v>0</v>
      </c>
      <c r="Q179" s="406">
        <v>0</v>
      </c>
      <c r="R179" s="406">
        <v>0</v>
      </c>
      <c r="S179" s="406">
        <v>0</v>
      </c>
      <c r="T179" s="406" t="s">
        <v>760</v>
      </c>
      <c r="U179" s="658">
        <f t="shared" si="24"/>
        <v>5906223.6300000008</v>
      </c>
      <c r="V179" s="453">
        <f t="shared" si="22"/>
        <v>6.0526609326534881</v>
      </c>
      <c r="W179" s="406"/>
      <c r="X179" s="406">
        <v>91366536.508999988</v>
      </c>
      <c r="Y179" s="488">
        <v>97580612.819999993</v>
      </c>
      <c r="Z179" s="406">
        <f t="shared" si="25"/>
        <v>6214076.3110000044</v>
      </c>
      <c r="AA179" s="406">
        <f t="shared" si="26"/>
        <v>376116.96920117235</v>
      </c>
      <c r="AB179" s="406"/>
      <c r="AC179" s="453">
        <v>105.53175847489531</v>
      </c>
      <c r="AD179" s="453">
        <f t="shared" si="27"/>
        <v>106.38960342031108</v>
      </c>
      <c r="AE179" s="454">
        <f t="shared" si="28"/>
        <v>0.8578449454157635</v>
      </c>
      <c r="AF179" s="514">
        <v>536</v>
      </c>
      <c r="AG179" s="488">
        <v>1</v>
      </c>
      <c r="AH179" s="453">
        <f t="shared" si="23"/>
        <v>106.38960342031108</v>
      </c>
      <c r="AI179" s="406"/>
      <c r="AJ179" s="406"/>
      <c r="AK179" s="458">
        <v>106.38960342031108</v>
      </c>
      <c r="AL179" s="455">
        <f t="shared" si="29"/>
        <v>106.38960342031108</v>
      </c>
      <c r="AM179" s="458"/>
      <c r="AN179" s="458"/>
      <c r="AO179" s="453"/>
      <c r="AP179" s="507"/>
      <c r="AQ179" s="455"/>
      <c r="AR179" s="455"/>
      <c r="AS179" s="455"/>
      <c r="AT179" s="495">
        <f t="shared" si="30"/>
        <v>0</v>
      </c>
      <c r="AU179" s="455"/>
      <c r="AV179" s="498">
        <v>4.7520883283998474</v>
      </c>
      <c r="AW179" s="499">
        <v>5.707764895690457</v>
      </c>
      <c r="AX179" s="500">
        <v>0.95567656729060957</v>
      </c>
      <c r="AY179" s="458"/>
      <c r="AZ179" s="459"/>
      <c r="BA179" s="459"/>
      <c r="BB179" s="459"/>
      <c r="BC179" s="453"/>
      <c r="BE179" s="460">
        <v>-64.468241525104688</v>
      </c>
      <c r="BF179" s="453">
        <v>105.53175847489531</v>
      </c>
      <c r="BG179" s="488">
        <v>0</v>
      </c>
      <c r="BH179" s="453">
        <v>105.53175847489531</v>
      </c>
      <c r="BI179" s="406">
        <v>-0.8578449454157635</v>
      </c>
      <c r="BK179" s="453"/>
      <c r="BL179" s="453">
        <v>105.53175847489531</v>
      </c>
      <c r="BM179" s="406">
        <v>0</v>
      </c>
      <c r="BO179" s="453">
        <v>105.53175847489531</v>
      </c>
      <c r="BP179" s="406">
        <v>-0.8578449454157635</v>
      </c>
      <c r="BR179" s="453">
        <v>106.22982464405968</v>
      </c>
      <c r="BS179" s="453">
        <v>0.15977877625140025</v>
      </c>
      <c r="CB179" s="488"/>
    </row>
    <row r="180" spans="1:80" ht="11.25">
      <c r="A180" s="403">
        <v>171</v>
      </c>
      <c r="B180" s="404" t="s">
        <v>260</v>
      </c>
      <c r="C180" s="403">
        <v>1</v>
      </c>
      <c r="D180" s="451">
        <v>0</v>
      </c>
      <c r="E180" s="406">
        <v>0</v>
      </c>
      <c r="F180" s="406">
        <v>0</v>
      </c>
      <c r="G180" s="406">
        <v>0</v>
      </c>
      <c r="H180" s="406">
        <v>0</v>
      </c>
      <c r="I180" s="406">
        <v>0</v>
      </c>
      <c r="J180" s="406">
        <v>0</v>
      </c>
      <c r="K180" s="452">
        <v>0</v>
      </c>
      <c r="L180" s="406">
        <v>1101813</v>
      </c>
      <c r="M180" s="406">
        <v>20942</v>
      </c>
      <c r="N180" s="406">
        <v>0</v>
      </c>
      <c r="O180" s="406">
        <v>52193.75</v>
      </c>
      <c r="P180" s="406">
        <v>0</v>
      </c>
      <c r="Q180" s="406">
        <v>0</v>
      </c>
      <c r="R180" s="406">
        <v>0</v>
      </c>
      <c r="S180" s="406">
        <v>0</v>
      </c>
      <c r="T180" s="406" t="s">
        <v>762</v>
      </c>
      <c r="U180" s="658">
        <f t="shared" si="24"/>
        <v>1064767.4500000002</v>
      </c>
      <c r="V180" s="453">
        <f t="shared" si="22"/>
        <v>1.6512059461557724</v>
      </c>
      <c r="W180" s="406"/>
      <c r="X180" s="406">
        <v>49730334.689119995</v>
      </c>
      <c r="Y180" s="488">
        <v>64484230.600000001</v>
      </c>
      <c r="Z180" s="406">
        <f t="shared" si="25"/>
        <v>14753895.910880007</v>
      </c>
      <c r="AA180" s="406">
        <f t="shared" si="26"/>
        <v>243617.20657008406</v>
      </c>
      <c r="AB180" s="406"/>
      <c r="AC180" s="453">
        <v>125.23085294464681</v>
      </c>
      <c r="AD180" s="453">
        <f t="shared" si="27"/>
        <v>129.17792288151338</v>
      </c>
      <c r="AE180" s="454">
        <f t="shared" si="28"/>
        <v>3.9470699368665692</v>
      </c>
      <c r="AF180" s="514">
        <v>35</v>
      </c>
      <c r="AG180" s="488">
        <v>1</v>
      </c>
      <c r="AH180" s="453">
        <f t="shared" si="23"/>
        <v>129.17792288151338</v>
      </c>
      <c r="AI180" s="406"/>
      <c r="AJ180" s="406"/>
      <c r="AK180" s="458">
        <v>129.17792288151338</v>
      </c>
      <c r="AL180" s="455">
        <f t="shared" si="29"/>
        <v>129.17792288151338</v>
      </c>
      <c r="AM180" s="458"/>
      <c r="AN180" s="458"/>
      <c r="AO180" s="453"/>
      <c r="AP180" s="507"/>
      <c r="AQ180" s="455"/>
      <c r="AR180" s="455"/>
      <c r="AS180" s="455"/>
      <c r="AT180" s="495">
        <f t="shared" si="30"/>
        <v>0</v>
      </c>
      <c r="AU180" s="455"/>
      <c r="AV180" s="498">
        <v>-0.44035949282356762</v>
      </c>
      <c r="AW180" s="499">
        <v>2.9325186771755263</v>
      </c>
      <c r="AX180" s="500">
        <v>3.372878169999094</v>
      </c>
      <c r="AY180" s="458"/>
      <c r="AZ180" s="459"/>
      <c r="BA180" s="459"/>
      <c r="BB180" s="459"/>
      <c r="BC180" s="453"/>
      <c r="BE180" s="460">
        <v>-45.769147055353187</v>
      </c>
      <c r="BF180" s="453">
        <v>125.23085294464681</v>
      </c>
      <c r="BG180" s="488">
        <v>0</v>
      </c>
      <c r="BH180" s="453">
        <v>125.23085294464681</v>
      </c>
      <c r="BI180" s="406">
        <v>-4.3019141629595481</v>
      </c>
      <c r="BK180" s="453"/>
      <c r="BL180" s="453">
        <v>125.23085294464681</v>
      </c>
      <c r="BM180" s="406">
        <v>0</v>
      </c>
      <c r="BO180" s="453">
        <v>125.23085294464681</v>
      </c>
      <c r="BP180" s="406">
        <v>-4.3019141629595481</v>
      </c>
      <c r="BR180" s="453">
        <v>125.23085294464681</v>
      </c>
      <c r="BS180" s="453">
        <v>4.3019141629595481</v>
      </c>
      <c r="CB180" s="488"/>
    </row>
    <row r="181" spans="1:80" ht="11.25">
      <c r="A181" s="403">
        <v>172</v>
      </c>
      <c r="B181" s="404" t="s">
        <v>261</v>
      </c>
      <c r="C181" s="403">
        <v>1</v>
      </c>
      <c r="D181" s="451">
        <v>0</v>
      </c>
      <c r="E181" s="406">
        <v>121372</v>
      </c>
      <c r="F181" s="406">
        <v>0</v>
      </c>
      <c r="G181" s="406">
        <v>0</v>
      </c>
      <c r="H181" s="406">
        <v>0</v>
      </c>
      <c r="I181" s="406">
        <v>0</v>
      </c>
      <c r="J181" s="406">
        <v>458639</v>
      </c>
      <c r="K181" s="452">
        <v>445045</v>
      </c>
      <c r="L181" s="406">
        <v>1702477.94</v>
      </c>
      <c r="M181" s="406">
        <v>0</v>
      </c>
      <c r="N181" s="406">
        <v>180183</v>
      </c>
      <c r="O181" s="406">
        <v>97526.94</v>
      </c>
      <c r="P181" s="406">
        <v>0</v>
      </c>
      <c r="Q181" s="406">
        <v>0</v>
      </c>
      <c r="R181" s="406">
        <v>0</v>
      </c>
      <c r="S181" s="406">
        <v>0</v>
      </c>
      <c r="T181" s="406" t="s">
        <v>760</v>
      </c>
      <c r="U181" s="658">
        <f t="shared" si="24"/>
        <v>3005243.88</v>
      </c>
      <c r="V181" s="453">
        <f t="shared" si="22"/>
        <v>8.2282300555229835</v>
      </c>
      <c r="W181" s="406"/>
      <c r="X181" s="406">
        <v>21264618.640000001</v>
      </c>
      <c r="Y181" s="488">
        <v>36523576.269999996</v>
      </c>
      <c r="Z181" s="406">
        <f t="shared" si="25"/>
        <v>15258957.629999995</v>
      </c>
      <c r="AA181" s="406">
        <f t="shared" si="26"/>
        <v>1255542.1378711772</v>
      </c>
      <c r="AB181" s="406"/>
      <c r="AC181" s="453">
        <v>165.43191225104837</v>
      </c>
      <c r="AD181" s="453">
        <f t="shared" si="27"/>
        <v>165.85312311121146</v>
      </c>
      <c r="AE181" s="454">
        <f t="shared" si="28"/>
        <v>0.42121086016308595</v>
      </c>
      <c r="AF181" s="514">
        <v>48</v>
      </c>
      <c r="AG181" s="488">
        <v>1</v>
      </c>
      <c r="AH181" s="453">
        <f t="shared" si="23"/>
        <v>165.85312311121146</v>
      </c>
      <c r="AI181" s="406"/>
      <c r="AJ181" s="406"/>
      <c r="AK181" s="458">
        <v>164.54943997574503</v>
      </c>
      <c r="AL181" s="455">
        <f t="shared" si="29"/>
        <v>165.85312311121146</v>
      </c>
      <c r="AM181" s="458"/>
      <c r="AN181" s="458"/>
      <c r="AO181" s="453"/>
      <c r="AP181" s="507"/>
      <c r="AQ181" s="455"/>
      <c r="AR181" s="455"/>
      <c r="AS181" s="455"/>
      <c r="AT181" s="495">
        <f t="shared" si="30"/>
        <v>1.3036831354664287</v>
      </c>
      <c r="AU181" s="455"/>
      <c r="AV181" s="498">
        <v>3.7494102156183753</v>
      </c>
      <c r="AW181" s="499">
        <v>2.9602973487625843</v>
      </c>
      <c r="AX181" s="500">
        <v>-0.78911286685579096</v>
      </c>
      <c r="AY181" s="458"/>
      <c r="AZ181" s="459"/>
      <c r="BA181" s="459"/>
      <c r="BB181" s="459"/>
      <c r="BC181" s="453"/>
      <c r="BE181" s="460">
        <v>-6.5680877489516263</v>
      </c>
      <c r="BF181" s="453">
        <v>165.43191225104837</v>
      </c>
      <c r="BG181" s="488">
        <v>0</v>
      </c>
      <c r="BH181" s="453">
        <v>165.43191225104837</v>
      </c>
      <c r="BI181" s="406">
        <v>0.88247227530334271</v>
      </c>
      <c r="BK181" s="453"/>
      <c r="BL181" s="453">
        <v>165.43191225104837</v>
      </c>
      <c r="BM181" s="406">
        <v>0</v>
      </c>
      <c r="BO181" s="453">
        <v>165.43191225104837</v>
      </c>
      <c r="BP181" s="406">
        <v>0.88247227530334271</v>
      </c>
      <c r="BR181" s="453">
        <v>164.55138157352317</v>
      </c>
      <c r="BS181" s="453">
        <v>-1.9415977781420679E-3</v>
      </c>
      <c r="CB181" s="488"/>
    </row>
    <row r="182" spans="1:80" ht="11.25">
      <c r="A182" s="403">
        <v>173</v>
      </c>
      <c r="B182" s="404" t="s">
        <v>262</v>
      </c>
      <c r="C182" s="403">
        <v>1</v>
      </c>
      <c r="D182" s="451">
        <v>0</v>
      </c>
      <c r="E182" s="406">
        <v>0</v>
      </c>
      <c r="F182" s="406">
        <v>0</v>
      </c>
      <c r="G182" s="406">
        <v>0</v>
      </c>
      <c r="H182" s="406">
        <v>0</v>
      </c>
      <c r="I182" s="406">
        <v>0</v>
      </c>
      <c r="J182" s="406">
        <v>152000</v>
      </c>
      <c r="K182" s="452">
        <v>35944</v>
      </c>
      <c r="L182" s="406">
        <v>203642</v>
      </c>
      <c r="M182" s="406">
        <v>0</v>
      </c>
      <c r="N182" s="406">
        <v>2400</v>
      </c>
      <c r="O182" s="406">
        <v>2134.7199999999998</v>
      </c>
      <c r="P182" s="406">
        <v>0</v>
      </c>
      <c r="Q182" s="406">
        <v>0</v>
      </c>
      <c r="R182" s="406">
        <v>0</v>
      </c>
      <c r="S182" s="406">
        <v>0</v>
      </c>
      <c r="T182" s="406" t="s">
        <v>762</v>
      </c>
      <c r="U182" s="658">
        <f t="shared" si="24"/>
        <v>375756.52</v>
      </c>
      <c r="V182" s="453">
        <f t="shared" si="22"/>
        <v>3.9404314833408058</v>
      </c>
      <c r="W182" s="406"/>
      <c r="X182" s="406">
        <v>4865916.0799999991</v>
      </c>
      <c r="Y182" s="488">
        <v>9535923.1999999993</v>
      </c>
      <c r="Z182" s="406">
        <f t="shared" si="25"/>
        <v>4670007.12</v>
      </c>
      <c r="AA182" s="406">
        <f t="shared" si="26"/>
        <v>184018.43083073726</v>
      </c>
      <c r="AB182" s="406"/>
      <c r="AC182" s="453">
        <v>178.83892716863073</v>
      </c>
      <c r="AD182" s="453">
        <f t="shared" si="27"/>
        <v>192.19206857281566</v>
      </c>
      <c r="AE182" s="454">
        <f t="shared" si="28"/>
        <v>13.353141404184925</v>
      </c>
      <c r="AF182" s="514">
        <v>1</v>
      </c>
      <c r="AG182" s="488">
        <v>1</v>
      </c>
      <c r="AH182" s="453">
        <f t="shared" si="23"/>
        <v>192.19206857281566</v>
      </c>
      <c r="AI182" s="406"/>
      <c r="AJ182" s="406"/>
      <c r="AK182" s="458">
        <v>192.19206857281566</v>
      </c>
      <c r="AL182" s="455">
        <f t="shared" si="29"/>
        <v>192.19206857281566</v>
      </c>
      <c r="AM182" s="458"/>
      <c r="AN182" s="458"/>
      <c r="AO182" s="453"/>
      <c r="AP182" s="507"/>
      <c r="AQ182" s="455"/>
      <c r="AR182" s="455"/>
      <c r="AS182" s="455"/>
      <c r="AT182" s="495">
        <f t="shared" si="30"/>
        <v>0</v>
      </c>
      <c r="AU182" s="455"/>
      <c r="AV182" s="498">
        <v>-4.2129819699404027</v>
      </c>
      <c r="AW182" s="499">
        <v>3.7628966507676407</v>
      </c>
      <c r="AX182" s="500">
        <v>7.975878620708043</v>
      </c>
      <c r="AY182" s="458"/>
      <c r="AZ182" s="459"/>
      <c r="BA182" s="459"/>
      <c r="BB182" s="459"/>
      <c r="BC182" s="453"/>
      <c r="BE182" s="460">
        <v>5.8389271686307325</v>
      </c>
      <c r="BF182" s="453">
        <v>178.83892716863073</v>
      </c>
      <c r="BG182" s="488">
        <v>0</v>
      </c>
      <c r="BH182" s="453">
        <v>178.83892716863073</v>
      </c>
      <c r="BI182" s="406">
        <v>-14.787823164780775</v>
      </c>
      <c r="BK182" s="453"/>
      <c r="BL182" s="453">
        <v>178.83892716863073</v>
      </c>
      <c r="BM182" s="406">
        <v>0</v>
      </c>
      <c r="BO182" s="453">
        <v>178.83892716863073</v>
      </c>
      <c r="BP182" s="406">
        <v>-14.787823164780775</v>
      </c>
      <c r="BR182" s="453">
        <v>193.62675033341151</v>
      </c>
      <c r="BS182" s="453">
        <v>0</v>
      </c>
      <c r="CB182" s="488"/>
    </row>
    <row r="183" spans="1:80" ht="11.25">
      <c r="A183" s="403">
        <v>174</v>
      </c>
      <c r="B183" s="404" t="s">
        <v>263</v>
      </c>
      <c r="C183" s="403">
        <v>1</v>
      </c>
      <c r="D183" s="451">
        <v>0</v>
      </c>
      <c r="E183" s="406">
        <v>1928578</v>
      </c>
      <c r="F183" s="406">
        <v>0</v>
      </c>
      <c r="G183" s="406">
        <v>0</v>
      </c>
      <c r="H183" s="406">
        <v>0</v>
      </c>
      <c r="I183" s="406">
        <v>0</v>
      </c>
      <c r="J183" s="406">
        <v>0</v>
      </c>
      <c r="K183" s="452">
        <v>0</v>
      </c>
      <c r="L183" s="406">
        <v>311015</v>
      </c>
      <c r="M183" s="406">
        <v>0</v>
      </c>
      <c r="N183" s="406">
        <v>106818</v>
      </c>
      <c r="O183" s="406">
        <v>105702.66</v>
      </c>
      <c r="P183" s="406">
        <v>0</v>
      </c>
      <c r="Q183" s="406">
        <v>0</v>
      </c>
      <c r="R183" s="406">
        <v>0</v>
      </c>
      <c r="S183" s="406">
        <v>0</v>
      </c>
      <c r="T183" s="406" t="s">
        <v>762</v>
      </c>
      <c r="U183" s="658">
        <f t="shared" si="24"/>
        <v>2421012.16</v>
      </c>
      <c r="V183" s="453">
        <f t="shared" si="22"/>
        <v>8.2606916800382741</v>
      </c>
      <c r="W183" s="406"/>
      <c r="X183" s="406">
        <v>17943402.248780001</v>
      </c>
      <c r="Y183" s="488">
        <v>29307620.399999999</v>
      </c>
      <c r="Z183" s="406">
        <f t="shared" si="25"/>
        <v>11364218.151219998</v>
      </c>
      <c r="AA183" s="406">
        <f t="shared" si="26"/>
        <v>938763.02331922983</v>
      </c>
      <c r="AB183" s="406"/>
      <c r="AC183" s="453">
        <v>159.09834730402255</v>
      </c>
      <c r="AD183" s="453">
        <f t="shared" si="27"/>
        <v>158.10188604900506</v>
      </c>
      <c r="AE183" s="454">
        <f t="shared" si="28"/>
        <v>-0.99646125501749339</v>
      </c>
      <c r="AF183" s="514">
        <v>77</v>
      </c>
      <c r="AG183" s="488">
        <v>1</v>
      </c>
      <c r="AH183" s="453">
        <f t="shared" si="23"/>
        <v>158.10188604900506</v>
      </c>
      <c r="AI183" s="406"/>
      <c r="AJ183" s="406"/>
      <c r="AK183" s="458">
        <v>158.10188604900506</v>
      </c>
      <c r="AL183" s="455">
        <f t="shared" si="29"/>
        <v>158.10188604900506</v>
      </c>
      <c r="AM183" s="458"/>
      <c r="AN183" s="458"/>
      <c r="AO183" s="453"/>
      <c r="AP183" s="507"/>
      <c r="AQ183" s="455"/>
      <c r="AR183" s="455"/>
      <c r="AS183" s="455"/>
      <c r="AT183" s="495">
        <f t="shared" si="30"/>
        <v>0</v>
      </c>
      <c r="AU183" s="455"/>
      <c r="AV183" s="498">
        <v>0.98222450730620825</v>
      </c>
      <c r="AW183" s="499">
        <v>0.53737645872054163</v>
      </c>
      <c r="AX183" s="500">
        <v>-0.44484804858566662</v>
      </c>
      <c r="AY183" s="458"/>
      <c r="AZ183" s="459"/>
      <c r="BA183" s="459"/>
      <c r="BB183" s="459"/>
      <c r="BC183" s="453"/>
      <c r="BE183" s="460">
        <v>-14.901652695977447</v>
      </c>
      <c r="BF183" s="453">
        <v>159.09834730402255</v>
      </c>
      <c r="BG183" s="488">
        <v>0</v>
      </c>
      <c r="BH183" s="453">
        <v>159.09834730402255</v>
      </c>
      <c r="BI183" s="406">
        <v>0.52598946661791501</v>
      </c>
      <c r="BK183" s="453"/>
      <c r="BL183" s="453">
        <v>159.09834730402255</v>
      </c>
      <c r="BM183" s="406">
        <v>0</v>
      </c>
      <c r="BO183" s="453">
        <v>159.09834730402255</v>
      </c>
      <c r="BP183" s="406">
        <v>0.52598946661791501</v>
      </c>
      <c r="BR183" s="453">
        <v>158.37853203475757</v>
      </c>
      <c r="BS183" s="453">
        <v>0.19382580264706917</v>
      </c>
      <c r="CB183" s="488"/>
    </row>
    <row r="184" spans="1:80" ht="11.25">
      <c r="A184" s="403">
        <v>175</v>
      </c>
      <c r="B184" s="404" t="s">
        <v>264</v>
      </c>
      <c r="C184" s="403">
        <v>1</v>
      </c>
      <c r="D184" s="451">
        <v>0</v>
      </c>
      <c r="E184" s="406">
        <v>346366</v>
      </c>
      <c r="F184" s="406">
        <v>0</v>
      </c>
      <c r="G184" s="406">
        <v>0</v>
      </c>
      <c r="H184" s="406">
        <v>0</v>
      </c>
      <c r="I184" s="406">
        <v>0</v>
      </c>
      <c r="J184" s="406">
        <v>844007</v>
      </c>
      <c r="K184" s="452">
        <v>15000</v>
      </c>
      <c r="L184" s="406">
        <v>682459</v>
      </c>
      <c r="M184" s="406">
        <v>0</v>
      </c>
      <c r="N184" s="406">
        <v>0</v>
      </c>
      <c r="O184" s="406">
        <v>0</v>
      </c>
      <c r="P184" s="406">
        <v>0</v>
      </c>
      <c r="Q184" s="406">
        <v>0</v>
      </c>
      <c r="R184" s="406">
        <v>0</v>
      </c>
      <c r="S184" s="406">
        <v>0</v>
      </c>
      <c r="T184" s="406" t="s">
        <v>760</v>
      </c>
      <c r="U184" s="658">
        <f t="shared" si="24"/>
        <v>1887832</v>
      </c>
      <c r="V184" s="453">
        <f t="shared" si="22"/>
        <v>3.9340879924575489</v>
      </c>
      <c r="W184" s="406"/>
      <c r="X184" s="406">
        <v>29971700.2535</v>
      </c>
      <c r="Y184" s="488">
        <v>47986522</v>
      </c>
      <c r="Z184" s="406">
        <f t="shared" si="25"/>
        <v>18014821.7465</v>
      </c>
      <c r="AA184" s="406">
        <f t="shared" si="26"/>
        <v>708718.93919168774</v>
      </c>
      <c r="AB184" s="406"/>
      <c r="AC184" s="453">
        <v>153.75272742609053</v>
      </c>
      <c r="AD184" s="453">
        <f t="shared" si="27"/>
        <v>157.74147833100446</v>
      </c>
      <c r="AE184" s="454">
        <f t="shared" si="28"/>
        <v>3.9887509049139283</v>
      </c>
      <c r="AF184" s="514">
        <v>0</v>
      </c>
      <c r="AG184" s="488">
        <v>1</v>
      </c>
      <c r="AH184" s="453">
        <f t="shared" si="23"/>
        <v>157.74147833100446</v>
      </c>
      <c r="AI184" s="406"/>
      <c r="AJ184" s="406"/>
      <c r="AK184" s="458">
        <v>157.74147833100446</v>
      </c>
      <c r="AL184" s="455">
        <f t="shared" si="29"/>
        <v>157.74147833100446</v>
      </c>
      <c r="AM184" s="458"/>
      <c r="AN184" s="458"/>
      <c r="AO184" s="453"/>
      <c r="AP184" s="507"/>
      <c r="AQ184" s="455"/>
      <c r="AR184" s="455"/>
      <c r="AS184" s="455"/>
      <c r="AT184" s="495">
        <f t="shared" si="30"/>
        <v>0</v>
      </c>
      <c r="AU184" s="455"/>
      <c r="AV184" s="498">
        <v>0.65356037964518543</v>
      </c>
      <c r="AW184" s="499">
        <v>3.6001473504242951</v>
      </c>
      <c r="AX184" s="500">
        <v>2.9465869707791095</v>
      </c>
      <c r="AY184" s="458"/>
      <c r="AZ184" s="459"/>
      <c r="BA184" s="459"/>
      <c r="BB184" s="459"/>
      <c r="BC184" s="453"/>
      <c r="BE184" s="460">
        <v>-21.24727257390947</v>
      </c>
      <c r="BF184" s="453">
        <v>153.75272742609053</v>
      </c>
      <c r="BG184" s="488">
        <v>0</v>
      </c>
      <c r="BH184" s="453">
        <v>153.75272742609053</v>
      </c>
      <c r="BI184" s="406">
        <v>-3.9887509049139283</v>
      </c>
      <c r="BK184" s="453"/>
      <c r="BL184" s="453">
        <v>153.75272742609053</v>
      </c>
      <c r="BM184" s="406">
        <v>0</v>
      </c>
      <c r="BO184" s="453">
        <v>153.75272742609053</v>
      </c>
      <c r="BP184" s="406">
        <v>-3.9887509049139283</v>
      </c>
      <c r="BR184" s="453">
        <v>157.70957791037793</v>
      </c>
      <c r="BS184" s="453">
        <v>3.1900420626527648E-2</v>
      </c>
      <c r="CB184" s="488"/>
    </row>
    <row r="185" spans="1:80" ht="11.25">
      <c r="A185" s="403">
        <v>176</v>
      </c>
      <c r="B185" s="404" t="s">
        <v>265</v>
      </c>
      <c r="C185" s="403">
        <v>1</v>
      </c>
      <c r="D185" s="451">
        <v>0</v>
      </c>
      <c r="E185" s="406">
        <v>0</v>
      </c>
      <c r="F185" s="406">
        <v>0</v>
      </c>
      <c r="G185" s="406">
        <v>0</v>
      </c>
      <c r="H185" s="406">
        <v>0</v>
      </c>
      <c r="I185" s="406">
        <v>0</v>
      </c>
      <c r="J185" s="406">
        <v>2614100</v>
      </c>
      <c r="K185" s="452">
        <v>0</v>
      </c>
      <c r="L185" s="406">
        <v>3336242</v>
      </c>
      <c r="M185" s="406">
        <v>62335</v>
      </c>
      <c r="N185" s="406">
        <v>0</v>
      </c>
      <c r="O185" s="406">
        <v>532435.12</v>
      </c>
      <c r="P185" s="406">
        <v>0</v>
      </c>
      <c r="Q185" s="406">
        <v>0</v>
      </c>
      <c r="R185" s="406">
        <v>0</v>
      </c>
      <c r="S185" s="406">
        <v>0</v>
      </c>
      <c r="T185" s="406" t="s">
        <v>760</v>
      </c>
      <c r="U185" s="658">
        <f t="shared" si="24"/>
        <v>6545112.1200000001</v>
      </c>
      <c r="V185" s="453">
        <f t="shared" si="22"/>
        <v>6.60086720294239</v>
      </c>
      <c r="W185" s="406"/>
      <c r="X185" s="406">
        <v>73681605.546039999</v>
      </c>
      <c r="Y185" s="488">
        <v>99155337</v>
      </c>
      <c r="Z185" s="406">
        <f t="shared" si="25"/>
        <v>25473731.453960001</v>
      </c>
      <c r="AA185" s="406">
        <f t="shared" si="26"/>
        <v>1681487.1849100653</v>
      </c>
      <c r="AB185" s="406"/>
      <c r="AC185" s="453">
        <v>125.11510690310676</v>
      </c>
      <c r="AD185" s="453">
        <f t="shared" si="27"/>
        <v>132.29061594509275</v>
      </c>
      <c r="AE185" s="454">
        <f t="shared" si="28"/>
        <v>7.1755090419859897</v>
      </c>
      <c r="AF185" s="514">
        <v>379</v>
      </c>
      <c r="AG185" s="488">
        <v>1</v>
      </c>
      <c r="AH185" s="453">
        <f t="shared" si="23"/>
        <v>132.29061594509275</v>
      </c>
      <c r="AI185" s="406"/>
      <c r="AJ185" s="406"/>
      <c r="AK185" s="458">
        <v>126.79919868477153</v>
      </c>
      <c r="AL185" s="455">
        <f t="shared" si="29"/>
        <v>132.29061594509275</v>
      </c>
      <c r="AM185" s="458"/>
      <c r="AN185" s="458"/>
      <c r="AO185" s="453"/>
      <c r="AP185" s="507"/>
      <c r="AQ185" s="455"/>
      <c r="AR185" s="455"/>
      <c r="AS185" s="455"/>
      <c r="AT185" s="495">
        <f t="shared" si="30"/>
        <v>5.4914172603212279</v>
      </c>
      <c r="AU185" s="455"/>
      <c r="AV185" s="498">
        <v>2.494631593895785</v>
      </c>
      <c r="AW185" s="499">
        <v>3.2295849092427629</v>
      </c>
      <c r="AX185" s="500">
        <v>0.73495331534697783</v>
      </c>
      <c r="AY185" s="458"/>
      <c r="AZ185" s="459"/>
      <c r="BA185" s="459"/>
      <c r="BB185" s="459"/>
      <c r="BC185" s="453"/>
      <c r="BE185" s="460">
        <v>-50.884893096893236</v>
      </c>
      <c r="BF185" s="453">
        <v>125.11510690310676</v>
      </c>
      <c r="BG185" s="488">
        <v>0</v>
      </c>
      <c r="BH185" s="453">
        <v>125.11510690310676</v>
      </c>
      <c r="BI185" s="406">
        <v>-1.6840917816647618</v>
      </c>
      <c r="BK185" s="453"/>
      <c r="BL185" s="453">
        <v>125.11510690310676</v>
      </c>
      <c r="BM185" s="406">
        <v>0</v>
      </c>
      <c r="BO185" s="453">
        <v>125.11510690310676</v>
      </c>
      <c r="BP185" s="406">
        <v>-1.6840917816647618</v>
      </c>
      <c r="BR185" s="453">
        <v>125.11510690310676</v>
      </c>
      <c r="BS185" s="453">
        <v>1.6840917816647618</v>
      </c>
      <c r="CB185" s="488"/>
    </row>
    <row r="186" spans="1:80" ht="11.25">
      <c r="A186" s="403">
        <v>177</v>
      </c>
      <c r="B186" s="404" t="s">
        <v>266</v>
      </c>
      <c r="C186" s="403">
        <v>1</v>
      </c>
      <c r="D186" s="451">
        <v>0</v>
      </c>
      <c r="E186" s="406">
        <v>27793</v>
      </c>
      <c r="F186" s="406">
        <v>0</v>
      </c>
      <c r="G186" s="406">
        <v>0</v>
      </c>
      <c r="H186" s="406">
        <v>0</v>
      </c>
      <c r="I186" s="406">
        <v>0</v>
      </c>
      <c r="J186" s="406">
        <v>1145799</v>
      </c>
      <c r="K186" s="452">
        <v>0</v>
      </c>
      <c r="L186" s="406">
        <v>700000</v>
      </c>
      <c r="M186" s="406">
        <v>0</v>
      </c>
      <c r="N186" s="406">
        <v>19404</v>
      </c>
      <c r="O186" s="406">
        <v>34301.61</v>
      </c>
      <c r="P186" s="406">
        <v>0</v>
      </c>
      <c r="Q186" s="406">
        <v>0</v>
      </c>
      <c r="R186" s="406">
        <v>0</v>
      </c>
      <c r="S186" s="406">
        <v>0</v>
      </c>
      <c r="T186" s="406" t="s">
        <v>762</v>
      </c>
      <c r="U186" s="658">
        <f t="shared" si="24"/>
        <v>1857297.61</v>
      </c>
      <c r="V186" s="453">
        <f t="shared" si="22"/>
        <v>4.9061312682610518</v>
      </c>
      <c r="W186" s="406"/>
      <c r="X186" s="406">
        <v>28282405.937880002</v>
      </c>
      <c r="Y186" s="488">
        <v>37856663.600000001</v>
      </c>
      <c r="Z186" s="406">
        <f t="shared" si="25"/>
        <v>9574257.6621199995</v>
      </c>
      <c r="AA186" s="406">
        <f t="shared" si="26"/>
        <v>469725.64886514889</v>
      </c>
      <c r="AB186" s="406"/>
      <c r="AC186" s="453">
        <v>137.96992674442876</v>
      </c>
      <c r="AD186" s="453">
        <f t="shared" si="27"/>
        <v>132.19150461687104</v>
      </c>
      <c r="AE186" s="454">
        <f t="shared" si="28"/>
        <v>-5.7784221275577181</v>
      </c>
      <c r="AF186" s="514">
        <v>22</v>
      </c>
      <c r="AG186" s="488">
        <v>1</v>
      </c>
      <c r="AH186" s="453">
        <f t="shared" si="23"/>
        <v>132.19150461687104</v>
      </c>
      <c r="AI186" s="406"/>
      <c r="AJ186" s="406"/>
      <c r="AK186" s="458">
        <v>132.19150461687104</v>
      </c>
      <c r="AL186" s="455">
        <f t="shared" si="29"/>
        <v>132.19150461687104</v>
      </c>
      <c r="AM186" s="458"/>
      <c r="AN186" s="458"/>
      <c r="AO186" s="453"/>
      <c r="AP186" s="507"/>
      <c r="AQ186" s="455"/>
      <c r="AR186" s="455"/>
      <c r="AS186" s="455"/>
      <c r="AT186" s="495">
        <f t="shared" si="30"/>
        <v>0</v>
      </c>
      <c r="AU186" s="455"/>
      <c r="AV186" s="498">
        <v>5.1746434858643848</v>
      </c>
      <c r="AW186" s="499">
        <v>0.67557616423268207</v>
      </c>
      <c r="AX186" s="500">
        <v>-4.4990673216317028</v>
      </c>
      <c r="AY186" s="458"/>
      <c r="AZ186" s="459"/>
      <c r="BA186" s="459"/>
      <c r="BB186" s="459"/>
      <c r="BC186" s="453"/>
      <c r="BE186" s="460">
        <v>-39.030073255571239</v>
      </c>
      <c r="BF186" s="453">
        <v>137.96992674442876</v>
      </c>
      <c r="BG186" s="488">
        <v>0</v>
      </c>
      <c r="BH186" s="453">
        <v>137.96992674442876</v>
      </c>
      <c r="BI186" s="406">
        <v>5.3402522646037767</v>
      </c>
      <c r="BK186" s="453"/>
      <c r="BL186" s="453">
        <v>137.96992674442876</v>
      </c>
      <c r="BM186" s="406">
        <v>0</v>
      </c>
      <c r="BO186" s="453">
        <v>137.96992674442876</v>
      </c>
      <c r="BP186" s="406">
        <v>5.3402522646037767</v>
      </c>
      <c r="BR186" s="453">
        <v>132.80300210087012</v>
      </c>
      <c r="BS186" s="453">
        <v>-0.17332762104513222</v>
      </c>
      <c r="CB186" s="488"/>
    </row>
    <row r="187" spans="1:80" ht="11.25">
      <c r="A187" s="403">
        <v>178</v>
      </c>
      <c r="B187" s="404" t="s">
        <v>267</v>
      </c>
      <c r="C187" s="403">
        <v>1</v>
      </c>
      <c r="D187" s="451">
        <v>0</v>
      </c>
      <c r="E187" s="406">
        <v>0</v>
      </c>
      <c r="F187" s="406">
        <v>0</v>
      </c>
      <c r="G187" s="406">
        <v>0</v>
      </c>
      <c r="H187" s="406">
        <v>0</v>
      </c>
      <c r="I187" s="406">
        <v>0</v>
      </c>
      <c r="J187" s="406">
        <v>1350000</v>
      </c>
      <c r="K187" s="452">
        <v>1019142.85</v>
      </c>
      <c r="L187" s="406">
        <v>2599473</v>
      </c>
      <c r="M187" s="406">
        <v>2353</v>
      </c>
      <c r="N187" s="406">
        <v>0</v>
      </c>
      <c r="O187" s="406">
        <v>299772.40999999997</v>
      </c>
      <c r="P187" s="406">
        <v>0</v>
      </c>
      <c r="Q187" s="406">
        <v>0</v>
      </c>
      <c r="R187" s="406">
        <v>0</v>
      </c>
      <c r="S187" s="406">
        <v>0</v>
      </c>
      <c r="T187" s="406" t="s">
        <v>760</v>
      </c>
      <c r="U187" s="658">
        <f t="shared" si="24"/>
        <v>5270741.26</v>
      </c>
      <c r="V187" s="453">
        <f t="shared" si="22"/>
        <v>8.905048374916678</v>
      </c>
      <c r="W187" s="406"/>
      <c r="X187" s="406">
        <v>53488054.658699989</v>
      </c>
      <c r="Y187" s="488">
        <v>59188238.380000003</v>
      </c>
      <c r="Z187" s="406">
        <f t="shared" si="25"/>
        <v>5700183.7213000134</v>
      </c>
      <c r="AA187" s="406">
        <f t="shared" si="26"/>
        <v>507604.11784089188</v>
      </c>
      <c r="AB187" s="406"/>
      <c r="AC187" s="453">
        <v>108.11306771093396</v>
      </c>
      <c r="AD187" s="453">
        <f t="shared" si="27"/>
        <v>109.70792382821224</v>
      </c>
      <c r="AE187" s="454">
        <f t="shared" si="28"/>
        <v>1.5948561172782831</v>
      </c>
      <c r="AF187" s="514">
        <v>255</v>
      </c>
      <c r="AG187" s="488">
        <v>1</v>
      </c>
      <c r="AH187" s="453">
        <f t="shared" si="23"/>
        <v>109.70792382821224</v>
      </c>
      <c r="AI187" s="406"/>
      <c r="AJ187" s="406"/>
      <c r="AK187" s="458">
        <v>109.70792382821224</v>
      </c>
      <c r="AL187" s="455">
        <f t="shared" si="29"/>
        <v>109.70792382821224</v>
      </c>
      <c r="AM187" s="458"/>
      <c r="AN187" s="458"/>
      <c r="AO187" s="453"/>
      <c r="AP187" s="507"/>
      <c r="AQ187" s="455"/>
      <c r="AR187" s="455"/>
      <c r="AS187" s="455"/>
      <c r="AT187" s="495">
        <f t="shared" si="30"/>
        <v>0</v>
      </c>
      <c r="AU187" s="455"/>
      <c r="AV187" s="498">
        <v>4.2034660660971843</v>
      </c>
      <c r="AW187" s="499">
        <v>6.269073139538671</v>
      </c>
      <c r="AX187" s="500">
        <v>2.0656070734414866</v>
      </c>
      <c r="AY187" s="458"/>
      <c r="AZ187" s="459"/>
      <c r="BA187" s="459"/>
      <c r="BB187" s="459"/>
      <c r="BC187" s="453"/>
      <c r="BE187" s="460">
        <v>-69.886932289066038</v>
      </c>
      <c r="BF187" s="453">
        <v>108.11306771093396</v>
      </c>
      <c r="BG187" s="488">
        <v>0</v>
      </c>
      <c r="BH187" s="453">
        <v>108.11306771093396</v>
      </c>
      <c r="BI187" s="406">
        <v>-1.5948561172782831</v>
      </c>
      <c r="BK187" s="453"/>
      <c r="BL187" s="453">
        <v>108.11306771093396</v>
      </c>
      <c r="BM187" s="406">
        <v>0</v>
      </c>
      <c r="BO187" s="453">
        <v>108.11306771093396</v>
      </c>
      <c r="BP187" s="406">
        <v>-1.5948561172782831</v>
      </c>
      <c r="BR187" s="453">
        <v>109.66870804650917</v>
      </c>
      <c r="BS187" s="453">
        <v>3.9215781703077823E-2</v>
      </c>
      <c r="CB187" s="488"/>
    </row>
    <row r="188" spans="1:80" ht="11.25">
      <c r="A188" s="403">
        <v>179</v>
      </c>
      <c r="B188" s="404" t="s">
        <v>268</v>
      </c>
      <c r="C188" s="403">
        <v>0</v>
      </c>
      <c r="D188" s="451">
        <v>0</v>
      </c>
      <c r="E188" s="406">
        <v>0</v>
      </c>
      <c r="F188" s="406">
        <v>0</v>
      </c>
      <c r="G188" s="406">
        <v>0</v>
      </c>
      <c r="H188" s="406">
        <v>0</v>
      </c>
      <c r="I188" s="406">
        <v>0</v>
      </c>
      <c r="J188" s="406">
        <v>0</v>
      </c>
      <c r="K188" s="452">
        <v>0</v>
      </c>
      <c r="L188" s="406">
        <v>0</v>
      </c>
      <c r="M188" s="406">
        <v>0</v>
      </c>
      <c r="N188" s="406">
        <v>0</v>
      </c>
      <c r="O188" s="406">
        <v>0</v>
      </c>
      <c r="P188" s="406">
        <v>0</v>
      </c>
      <c r="Q188" s="406">
        <v>0</v>
      </c>
      <c r="R188" s="406">
        <v>0</v>
      </c>
      <c r="S188" s="406">
        <v>0</v>
      </c>
      <c r="T188" s="406">
        <v>0</v>
      </c>
      <c r="U188" s="658">
        <f t="shared" si="24"/>
        <v>0</v>
      </c>
      <c r="V188" s="453">
        <f t="shared" si="22"/>
        <v>0</v>
      </c>
      <c r="W188" s="406"/>
      <c r="X188" s="406">
        <v>168603.30000000002</v>
      </c>
      <c r="Y188" s="488">
        <v>173569</v>
      </c>
      <c r="Z188" s="406">
        <f t="shared" si="25"/>
        <v>4965.6999999999825</v>
      </c>
      <c r="AA188" s="406">
        <f t="shared" si="26"/>
        <v>0</v>
      </c>
      <c r="AB188" s="406"/>
      <c r="AC188" s="453">
        <v>0</v>
      </c>
      <c r="AD188" s="453">
        <f t="shared" si="27"/>
        <v>0</v>
      </c>
      <c r="AE188" s="454">
        <f t="shared" si="28"/>
        <v>0</v>
      </c>
      <c r="AF188" s="514">
        <v>0</v>
      </c>
      <c r="AG188" s="488" t="s">
        <v>761</v>
      </c>
      <c r="AH188" s="453">
        <f t="shared" si="23"/>
        <v>0</v>
      </c>
      <c r="AI188" s="406"/>
      <c r="AJ188" s="406"/>
      <c r="AK188" s="458">
        <v>0</v>
      </c>
      <c r="AL188" s="455">
        <f t="shared" si="29"/>
        <v>0</v>
      </c>
      <c r="AM188" s="458"/>
      <c r="AN188" s="458"/>
      <c r="AO188" s="453"/>
      <c r="AP188" s="507"/>
      <c r="AQ188" s="455"/>
      <c r="AR188" s="455"/>
      <c r="AS188" s="455"/>
      <c r="AT188" s="495">
        <f t="shared" si="30"/>
        <v>0</v>
      </c>
      <c r="AU188" s="455"/>
      <c r="AV188" s="498" t="s">
        <v>649</v>
      </c>
      <c r="AW188" s="499" t="s">
        <v>649</v>
      </c>
      <c r="AX188" s="500" t="s">
        <v>649</v>
      </c>
      <c r="AY188" s="458"/>
      <c r="AZ188" s="459"/>
      <c r="BA188" s="459"/>
      <c r="BB188" s="459"/>
      <c r="BC188" s="453"/>
      <c r="BE188" s="460">
        <v>-179</v>
      </c>
      <c r="BF188" s="453">
        <v>0</v>
      </c>
      <c r="BG188" s="488">
        <v>0</v>
      </c>
      <c r="BH188" s="453">
        <v>0</v>
      </c>
      <c r="BI188" s="406">
        <v>0</v>
      </c>
      <c r="BK188" s="453"/>
      <c r="BL188" s="453">
        <v>0</v>
      </c>
      <c r="BM188" s="406">
        <v>0</v>
      </c>
      <c r="BO188" s="453">
        <v>0</v>
      </c>
      <c r="BP188" s="406">
        <v>0</v>
      </c>
      <c r="BR188" s="453">
        <v>0</v>
      </c>
      <c r="BS188" s="453">
        <v>0</v>
      </c>
      <c r="CB188" s="488"/>
    </row>
    <row r="189" spans="1:80" ht="11.25">
      <c r="A189" s="403">
        <v>180</v>
      </c>
      <c r="B189" s="404" t="s">
        <v>269</v>
      </c>
      <c r="C189" s="403">
        <v>0</v>
      </c>
      <c r="D189" s="451">
        <v>0</v>
      </c>
      <c r="E189" s="406">
        <v>0</v>
      </c>
      <c r="F189" s="406">
        <v>0</v>
      </c>
      <c r="G189" s="406">
        <v>0</v>
      </c>
      <c r="H189" s="406">
        <v>0</v>
      </c>
      <c r="I189" s="406">
        <v>0</v>
      </c>
      <c r="J189" s="406">
        <v>0</v>
      </c>
      <c r="K189" s="452">
        <v>0</v>
      </c>
      <c r="L189" s="406">
        <v>0</v>
      </c>
      <c r="M189" s="406">
        <v>0</v>
      </c>
      <c r="N189" s="406">
        <v>0</v>
      </c>
      <c r="O189" s="406">
        <v>0</v>
      </c>
      <c r="P189" s="406">
        <v>0</v>
      </c>
      <c r="Q189" s="406">
        <v>0</v>
      </c>
      <c r="R189" s="406">
        <v>0</v>
      </c>
      <c r="S189" s="406">
        <v>0</v>
      </c>
      <c r="T189" s="406">
        <v>0</v>
      </c>
      <c r="U189" s="658">
        <f t="shared" si="24"/>
        <v>0</v>
      </c>
      <c r="V189" s="453">
        <f t="shared" si="22"/>
        <v>0</v>
      </c>
      <c r="W189" s="406"/>
      <c r="X189" s="406">
        <v>134882.64000000001</v>
      </c>
      <c r="Y189" s="488">
        <v>154013</v>
      </c>
      <c r="Z189" s="406">
        <f t="shared" si="25"/>
        <v>19130.359999999986</v>
      </c>
      <c r="AA189" s="406">
        <f t="shared" si="26"/>
        <v>0</v>
      </c>
      <c r="AB189" s="406"/>
      <c r="AC189" s="453">
        <v>0</v>
      </c>
      <c r="AD189" s="453">
        <f t="shared" si="27"/>
        <v>0</v>
      </c>
      <c r="AE189" s="454">
        <f t="shared" si="28"/>
        <v>0</v>
      </c>
      <c r="AF189" s="514">
        <v>0</v>
      </c>
      <c r="AG189" s="488" t="s">
        <v>761</v>
      </c>
      <c r="AH189" s="453">
        <f t="shared" si="23"/>
        <v>0</v>
      </c>
      <c r="AI189" s="406"/>
      <c r="AJ189" s="406"/>
      <c r="AK189" s="458">
        <v>0</v>
      </c>
      <c r="AL189" s="455">
        <f t="shared" si="29"/>
        <v>0</v>
      </c>
      <c r="AM189" s="458"/>
      <c r="AN189" s="458"/>
      <c r="AO189" s="453"/>
      <c r="AP189" s="507"/>
      <c r="AQ189" s="455"/>
      <c r="AR189" s="455"/>
      <c r="AS189" s="455"/>
      <c r="AT189" s="495">
        <f t="shared" si="30"/>
        <v>0</v>
      </c>
      <c r="AU189" s="455"/>
      <c r="AV189" s="498" t="s">
        <v>649</v>
      </c>
      <c r="AW189" s="499" t="s">
        <v>649</v>
      </c>
      <c r="AX189" s="500" t="s">
        <v>649</v>
      </c>
      <c r="AY189" s="458"/>
      <c r="AZ189" s="459"/>
      <c r="BA189" s="459"/>
      <c r="BB189" s="459"/>
      <c r="BC189" s="453"/>
      <c r="BE189" s="460">
        <v>-180</v>
      </c>
      <c r="BF189" s="453">
        <v>0</v>
      </c>
      <c r="BG189" s="488">
        <v>0</v>
      </c>
      <c r="BH189" s="453">
        <v>0</v>
      </c>
      <c r="BI189" s="406">
        <v>0</v>
      </c>
      <c r="BK189" s="453"/>
      <c r="BL189" s="453">
        <v>0</v>
      </c>
      <c r="BM189" s="406">
        <v>0</v>
      </c>
      <c r="BO189" s="453">
        <v>0</v>
      </c>
      <c r="BP189" s="406">
        <v>0</v>
      </c>
      <c r="BR189" s="453">
        <v>0</v>
      </c>
      <c r="BS189" s="453">
        <v>0</v>
      </c>
      <c r="CB189" s="488"/>
    </row>
    <row r="190" spans="1:80" ht="11.25">
      <c r="A190" s="403">
        <v>181</v>
      </c>
      <c r="B190" s="404" t="s">
        <v>270</v>
      </c>
      <c r="C190" s="403">
        <v>1</v>
      </c>
      <c r="D190" s="451">
        <v>0</v>
      </c>
      <c r="E190" s="406">
        <v>235825</v>
      </c>
      <c r="F190" s="406">
        <v>0</v>
      </c>
      <c r="G190" s="406">
        <v>0</v>
      </c>
      <c r="H190" s="406">
        <v>0</v>
      </c>
      <c r="I190" s="406">
        <v>1208320</v>
      </c>
      <c r="J190" s="406">
        <v>4290382</v>
      </c>
      <c r="K190" s="452">
        <v>4497071</v>
      </c>
      <c r="L190" s="406">
        <v>6718980</v>
      </c>
      <c r="M190" s="406">
        <v>18053</v>
      </c>
      <c r="N190" s="406">
        <v>0</v>
      </c>
      <c r="O190" s="406">
        <v>192636.92</v>
      </c>
      <c r="P190" s="406">
        <v>0</v>
      </c>
      <c r="Q190" s="406">
        <v>0</v>
      </c>
      <c r="R190" s="406">
        <v>0</v>
      </c>
      <c r="S190" s="406">
        <v>0</v>
      </c>
      <c r="T190" s="406" t="s">
        <v>764</v>
      </c>
      <c r="U190" s="658">
        <f t="shared" si="24"/>
        <v>17161267.920000002</v>
      </c>
      <c r="V190" s="453">
        <f t="shared" si="22"/>
        <v>14.727559885982714</v>
      </c>
      <c r="W190" s="406"/>
      <c r="X190" s="406">
        <v>115622808.23</v>
      </c>
      <c r="Y190" s="488">
        <v>116524855.8</v>
      </c>
      <c r="Z190" s="406">
        <f t="shared" si="25"/>
        <v>902047.56999999285</v>
      </c>
      <c r="AA190" s="406">
        <f t="shared" si="26"/>
        <v>132849.59607180077</v>
      </c>
      <c r="AB190" s="406"/>
      <c r="AC190" s="453">
        <v>100.85374199694317</v>
      </c>
      <c r="AD190" s="453">
        <f t="shared" si="27"/>
        <v>100.66526491243673</v>
      </c>
      <c r="AE190" s="454">
        <f t="shared" si="28"/>
        <v>-0.18847708450644518</v>
      </c>
      <c r="AF190" s="514">
        <v>149</v>
      </c>
      <c r="AG190" s="488">
        <v>1</v>
      </c>
      <c r="AH190" s="453">
        <f t="shared" si="23"/>
        <v>100.66526491243673</v>
      </c>
      <c r="AI190" s="406"/>
      <c r="AJ190" s="406"/>
      <c r="AK190" s="458">
        <v>100.66526491243673</v>
      </c>
      <c r="AL190" s="455">
        <f t="shared" si="29"/>
        <v>100.66526491243673</v>
      </c>
      <c r="AM190" s="458"/>
      <c r="AN190" s="458"/>
      <c r="AO190" s="453"/>
      <c r="AP190" s="507"/>
      <c r="AQ190" s="455"/>
      <c r="AR190" s="455"/>
      <c r="AS190" s="455"/>
      <c r="AT190" s="495">
        <f t="shared" si="30"/>
        <v>0</v>
      </c>
      <c r="AU190" s="455"/>
      <c r="AV190" s="498">
        <v>5.7859331638311922</v>
      </c>
      <c r="AW190" s="499">
        <v>5.5472986060078178</v>
      </c>
      <c r="AX190" s="500">
        <v>-0.23863455782337439</v>
      </c>
      <c r="AY190" s="458"/>
      <c r="AZ190" s="459"/>
      <c r="BA190" s="459"/>
      <c r="BB190" s="459"/>
      <c r="BC190" s="453"/>
      <c r="BE190" s="460">
        <v>-80.146258003056829</v>
      </c>
      <c r="BF190" s="453">
        <v>100.85374199694317</v>
      </c>
      <c r="BG190" s="488">
        <v>0</v>
      </c>
      <c r="BH190" s="453">
        <v>100.85374199694317</v>
      </c>
      <c r="BI190" s="406">
        <v>0.18847708450644518</v>
      </c>
      <c r="BK190" s="453"/>
      <c r="BL190" s="453">
        <v>100.85374199694317</v>
      </c>
      <c r="BM190" s="406">
        <v>0</v>
      </c>
      <c r="BO190" s="453">
        <v>100.85374199694317</v>
      </c>
      <c r="BP190" s="406">
        <v>0.18847708450644518</v>
      </c>
      <c r="BR190" s="453">
        <v>101.063643781598</v>
      </c>
      <c r="BS190" s="453">
        <v>-0.39837886916127729</v>
      </c>
      <c r="CB190" s="488"/>
    </row>
    <row r="191" spans="1:80" ht="11.25">
      <c r="A191" s="403">
        <v>182</v>
      </c>
      <c r="B191" s="404" t="s">
        <v>271</v>
      </c>
      <c r="C191" s="403">
        <v>1</v>
      </c>
      <c r="D191" s="451">
        <v>0</v>
      </c>
      <c r="E191" s="406">
        <v>78000</v>
      </c>
      <c r="F191" s="406">
        <v>0</v>
      </c>
      <c r="G191" s="406">
        <v>0</v>
      </c>
      <c r="H191" s="406">
        <v>0</v>
      </c>
      <c r="I191" s="406">
        <v>0</v>
      </c>
      <c r="J191" s="406">
        <v>174732</v>
      </c>
      <c r="K191" s="452">
        <v>540000</v>
      </c>
      <c r="L191" s="406">
        <v>2095764</v>
      </c>
      <c r="M191" s="406">
        <v>6378</v>
      </c>
      <c r="N191" s="406">
        <v>159984</v>
      </c>
      <c r="O191" s="406">
        <v>66435.320000000007</v>
      </c>
      <c r="P191" s="406">
        <v>0</v>
      </c>
      <c r="Q191" s="406">
        <v>0</v>
      </c>
      <c r="R191" s="406">
        <v>0</v>
      </c>
      <c r="S191" s="406">
        <v>0</v>
      </c>
      <c r="T191" s="406" t="s">
        <v>760</v>
      </c>
      <c r="U191" s="658">
        <f t="shared" si="24"/>
        <v>3121293.32</v>
      </c>
      <c r="V191" s="453">
        <f t="shared" si="22"/>
        <v>5.7731572954514458</v>
      </c>
      <c r="W191" s="406"/>
      <c r="X191" s="406">
        <v>45255834.980000012</v>
      </c>
      <c r="Y191" s="488">
        <v>54065620.600000001</v>
      </c>
      <c r="Z191" s="406">
        <f t="shared" si="25"/>
        <v>8809785.6199999899</v>
      </c>
      <c r="AA191" s="406">
        <f t="shared" si="26"/>
        <v>508602.78123466182</v>
      </c>
      <c r="AB191" s="406"/>
      <c r="AC191" s="453">
        <v>116.57078475555748</v>
      </c>
      <c r="AD191" s="453">
        <f t="shared" si="27"/>
        <v>118.3427901450363</v>
      </c>
      <c r="AE191" s="454">
        <f t="shared" si="28"/>
        <v>1.7720053894788208</v>
      </c>
      <c r="AF191" s="514">
        <v>42</v>
      </c>
      <c r="AG191" s="488">
        <v>1</v>
      </c>
      <c r="AH191" s="453">
        <f t="shared" si="23"/>
        <v>118.3427901450363</v>
      </c>
      <c r="AI191" s="406"/>
      <c r="AJ191" s="406"/>
      <c r="AK191" s="458">
        <v>118.3427901450363</v>
      </c>
      <c r="AL191" s="455">
        <f t="shared" si="29"/>
        <v>118.3427901450363</v>
      </c>
      <c r="AM191" s="458"/>
      <c r="AN191" s="458"/>
      <c r="AO191" s="453"/>
      <c r="AP191" s="507"/>
      <c r="AQ191" s="455"/>
      <c r="AR191" s="455"/>
      <c r="AS191" s="455"/>
      <c r="AT191" s="495">
        <f t="shared" si="30"/>
        <v>0</v>
      </c>
      <c r="AU191" s="455"/>
      <c r="AV191" s="498">
        <v>2.0797260260387822</v>
      </c>
      <c r="AW191" s="499">
        <v>3.8973166616499104</v>
      </c>
      <c r="AX191" s="500">
        <v>1.8175906356111282</v>
      </c>
      <c r="AY191" s="458"/>
      <c r="AZ191" s="459"/>
      <c r="BA191" s="459"/>
      <c r="BB191" s="459"/>
      <c r="BC191" s="453"/>
      <c r="BE191" s="460">
        <v>-65.429215244442517</v>
      </c>
      <c r="BF191" s="453">
        <v>116.57078475555748</v>
      </c>
      <c r="BG191" s="488">
        <v>0</v>
      </c>
      <c r="BH191" s="453">
        <v>116.57078475555748</v>
      </c>
      <c r="BI191" s="406">
        <v>-1.7720053894788208</v>
      </c>
      <c r="BK191" s="453"/>
      <c r="BL191" s="453">
        <v>116.57078475555748</v>
      </c>
      <c r="BM191" s="406">
        <v>0</v>
      </c>
      <c r="BO191" s="453">
        <v>116.57078475555748</v>
      </c>
      <c r="BP191" s="406">
        <v>-1.7720053894788208</v>
      </c>
      <c r="BR191" s="453">
        <v>118.65715454909549</v>
      </c>
      <c r="BS191" s="453">
        <v>-0.31436440405919086</v>
      </c>
      <c r="CB191" s="488"/>
    </row>
    <row r="192" spans="1:80" ht="11.25">
      <c r="A192" s="403">
        <v>183</v>
      </c>
      <c r="B192" s="404" t="s">
        <v>272</v>
      </c>
      <c r="C192" s="403">
        <v>0</v>
      </c>
      <c r="D192" s="451">
        <v>0</v>
      </c>
      <c r="E192" s="406">
        <v>0</v>
      </c>
      <c r="F192" s="406">
        <v>0</v>
      </c>
      <c r="G192" s="406">
        <v>0</v>
      </c>
      <c r="H192" s="406">
        <v>0</v>
      </c>
      <c r="I192" s="406">
        <v>0</v>
      </c>
      <c r="J192" s="406">
        <v>0</v>
      </c>
      <c r="K192" s="452">
        <v>0</v>
      </c>
      <c r="L192" s="406">
        <v>0</v>
      </c>
      <c r="M192" s="406">
        <v>0</v>
      </c>
      <c r="N192" s="406">
        <v>0</v>
      </c>
      <c r="O192" s="406">
        <v>0</v>
      </c>
      <c r="P192" s="406">
        <v>0</v>
      </c>
      <c r="Q192" s="406">
        <v>0</v>
      </c>
      <c r="R192" s="406">
        <v>0</v>
      </c>
      <c r="S192" s="406">
        <v>0</v>
      </c>
      <c r="T192" s="406">
        <v>0</v>
      </c>
      <c r="U192" s="658">
        <f t="shared" si="24"/>
        <v>0</v>
      </c>
      <c r="V192" s="453">
        <f t="shared" si="22"/>
        <v>0</v>
      </c>
      <c r="W192" s="406"/>
      <c r="X192" s="406">
        <v>33720.660000000003</v>
      </c>
      <c r="Y192" s="488">
        <v>36219</v>
      </c>
      <c r="Z192" s="406">
        <f t="shared" si="25"/>
        <v>2498.3399999999965</v>
      </c>
      <c r="AA192" s="406">
        <f t="shared" si="26"/>
        <v>0</v>
      </c>
      <c r="AB192" s="406"/>
      <c r="AC192" s="453">
        <v>0</v>
      </c>
      <c r="AD192" s="453">
        <f t="shared" si="27"/>
        <v>0</v>
      </c>
      <c r="AE192" s="454">
        <f t="shared" si="28"/>
        <v>0</v>
      </c>
      <c r="AF192" s="514">
        <v>0</v>
      </c>
      <c r="AG192" s="488" t="s">
        <v>761</v>
      </c>
      <c r="AH192" s="453">
        <f t="shared" si="23"/>
        <v>0</v>
      </c>
      <c r="AI192" s="406"/>
      <c r="AJ192" s="406"/>
      <c r="AK192" s="458">
        <v>0</v>
      </c>
      <c r="AL192" s="455">
        <f t="shared" si="29"/>
        <v>0</v>
      </c>
      <c r="AM192" s="458"/>
      <c r="AN192" s="458"/>
      <c r="AO192" s="453"/>
      <c r="AP192" s="507"/>
      <c r="AQ192" s="455"/>
      <c r="AR192" s="455"/>
      <c r="AS192" s="455"/>
      <c r="AT192" s="495">
        <f t="shared" si="30"/>
        <v>0</v>
      </c>
      <c r="AU192" s="455"/>
      <c r="AV192" s="498" t="s">
        <v>649</v>
      </c>
      <c r="AW192" s="499" t="s">
        <v>649</v>
      </c>
      <c r="AX192" s="500" t="s">
        <v>649</v>
      </c>
      <c r="AY192" s="458"/>
      <c r="AZ192" s="459"/>
      <c r="BA192" s="459"/>
      <c r="BB192" s="459"/>
      <c r="BC192" s="453"/>
      <c r="BE192" s="460">
        <v>-183</v>
      </c>
      <c r="BF192" s="453">
        <v>0</v>
      </c>
      <c r="BG192" s="488">
        <v>0</v>
      </c>
      <c r="BH192" s="453">
        <v>0</v>
      </c>
      <c r="BI192" s="406">
        <v>0</v>
      </c>
      <c r="BK192" s="453"/>
      <c r="BL192" s="453">
        <v>0</v>
      </c>
      <c r="BM192" s="406">
        <v>0</v>
      </c>
      <c r="BO192" s="453">
        <v>0</v>
      </c>
      <c r="BP192" s="406">
        <v>0</v>
      </c>
      <c r="BR192" s="453">
        <v>0</v>
      </c>
      <c r="BS192" s="453">
        <v>0</v>
      </c>
      <c r="CB192" s="488"/>
    </row>
    <row r="193" spans="1:80" ht="11.25">
      <c r="A193" s="403">
        <v>184</v>
      </c>
      <c r="B193" s="404" t="s">
        <v>273</v>
      </c>
      <c r="C193" s="403">
        <v>1</v>
      </c>
      <c r="D193" s="451">
        <v>331456</v>
      </c>
      <c r="E193" s="406">
        <v>0</v>
      </c>
      <c r="F193" s="406">
        <v>0</v>
      </c>
      <c r="G193" s="406">
        <v>0</v>
      </c>
      <c r="H193" s="406">
        <v>0</v>
      </c>
      <c r="I193" s="406">
        <v>47250</v>
      </c>
      <c r="J193" s="406">
        <v>78293</v>
      </c>
      <c r="K193" s="452">
        <v>80418</v>
      </c>
      <c r="L193" s="406">
        <v>0</v>
      </c>
      <c r="M193" s="406">
        <v>0</v>
      </c>
      <c r="N193" s="406">
        <v>0</v>
      </c>
      <c r="O193" s="406">
        <v>1587.74</v>
      </c>
      <c r="P193" s="406">
        <v>0</v>
      </c>
      <c r="Q193" s="406">
        <v>0</v>
      </c>
      <c r="R193" s="406">
        <v>0</v>
      </c>
      <c r="S193" s="406">
        <v>0</v>
      </c>
      <c r="T193" s="406" t="s">
        <v>760</v>
      </c>
      <c r="U193" s="658">
        <f t="shared" si="24"/>
        <v>539004.74</v>
      </c>
      <c r="V193" s="453">
        <f t="shared" si="22"/>
        <v>3.4449717200348386</v>
      </c>
      <c r="W193" s="406"/>
      <c r="X193" s="406">
        <v>8701795.6002499983</v>
      </c>
      <c r="Y193" s="488">
        <v>15646129.6</v>
      </c>
      <c r="Z193" s="406">
        <f t="shared" si="25"/>
        <v>6944333.9997500014</v>
      </c>
      <c r="AA193" s="406">
        <f t="shared" si="26"/>
        <v>239230.34243615175</v>
      </c>
      <c r="AB193" s="406"/>
      <c r="AC193" s="453">
        <v>173.3972428755126</v>
      </c>
      <c r="AD193" s="453">
        <f t="shared" si="27"/>
        <v>177.05425368898824</v>
      </c>
      <c r="AE193" s="454">
        <f t="shared" si="28"/>
        <v>3.6570108134756367</v>
      </c>
      <c r="AF193" s="514">
        <v>1</v>
      </c>
      <c r="AG193" s="488">
        <v>1</v>
      </c>
      <c r="AH193" s="453">
        <f t="shared" si="23"/>
        <v>177.05425368898824</v>
      </c>
      <c r="AI193" s="406"/>
      <c r="AJ193" s="406"/>
      <c r="AK193" s="458">
        <v>177.05425368898824</v>
      </c>
      <c r="AL193" s="455">
        <f t="shared" si="29"/>
        <v>177.05425368898824</v>
      </c>
      <c r="AM193" s="458"/>
      <c r="AN193" s="458"/>
      <c r="AO193" s="453"/>
      <c r="AP193" s="507"/>
      <c r="AQ193" s="455"/>
      <c r="AR193" s="455"/>
      <c r="AS193" s="455"/>
      <c r="AT193" s="495">
        <f t="shared" si="30"/>
        <v>0</v>
      </c>
      <c r="AU193" s="455"/>
      <c r="AV193" s="498">
        <v>1.8615203240462661</v>
      </c>
      <c r="AW193" s="499">
        <v>3.6868666130869503</v>
      </c>
      <c r="AX193" s="500">
        <v>1.8253462890406842</v>
      </c>
      <c r="AY193" s="458"/>
      <c r="AZ193" s="459"/>
      <c r="BA193" s="459"/>
      <c r="BB193" s="459"/>
      <c r="BC193" s="453"/>
      <c r="BE193" s="460">
        <v>-10.602757124487397</v>
      </c>
      <c r="BF193" s="453">
        <v>173.3972428755126</v>
      </c>
      <c r="BG193" s="488">
        <v>0</v>
      </c>
      <c r="BH193" s="453">
        <v>173.3972428755126</v>
      </c>
      <c r="BI193" s="406">
        <v>-3.6570108134756367</v>
      </c>
      <c r="BK193" s="453"/>
      <c r="BL193" s="453">
        <v>173.3972428755126</v>
      </c>
      <c r="BM193" s="406">
        <v>0</v>
      </c>
      <c r="BO193" s="453">
        <v>173.3972428755126</v>
      </c>
      <c r="BP193" s="406">
        <v>-3.6570108134756367</v>
      </c>
      <c r="BR193" s="453">
        <v>176.95541300500543</v>
      </c>
      <c r="BS193" s="453">
        <v>9.8840683982814426E-2</v>
      </c>
      <c r="CB193" s="488"/>
    </row>
    <row r="194" spans="1:80" ht="11.25">
      <c r="A194" s="403">
        <v>185</v>
      </c>
      <c r="B194" s="404" t="s">
        <v>274</v>
      </c>
      <c r="C194" s="403">
        <v>1</v>
      </c>
      <c r="D194" s="451">
        <v>0</v>
      </c>
      <c r="E194" s="406">
        <v>197500</v>
      </c>
      <c r="F194" s="406">
        <v>0</v>
      </c>
      <c r="G194" s="406">
        <v>0</v>
      </c>
      <c r="H194" s="406">
        <v>0</v>
      </c>
      <c r="I194" s="406">
        <v>0</v>
      </c>
      <c r="J194" s="406">
        <v>1786179</v>
      </c>
      <c r="K194" s="452">
        <v>2442500</v>
      </c>
      <c r="L194" s="406">
        <v>1685280</v>
      </c>
      <c r="M194" s="406">
        <v>11011</v>
      </c>
      <c r="N194" s="406">
        <v>368442</v>
      </c>
      <c r="O194" s="406">
        <v>211212.61</v>
      </c>
      <c r="P194" s="406">
        <v>0</v>
      </c>
      <c r="Q194" s="406">
        <v>0</v>
      </c>
      <c r="R194" s="406">
        <v>0</v>
      </c>
      <c r="S194" s="406">
        <v>0</v>
      </c>
      <c r="T194" s="406" t="s">
        <v>762</v>
      </c>
      <c r="U194" s="658">
        <f t="shared" si="24"/>
        <v>6533596.6100000003</v>
      </c>
      <c r="V194" s="453">
        <f t="shared" si="22"/>
        <v>7.0755031408098494</v>
      </c>
      <c r="W194" s="406"/>
      <c r="X194" s="406">
        <v>79260184.288840011</v>
      </c>
      <c r="Y194" s="488">
        <v>92341088.400000006</v>
      </c>
      <c r="Z194" s="406">
        <f t="shared" si="25"/>
        <v>13080904.111159995</v>
      </c>
      <c r="AA194" s="406">
        <f t="shared" si="26"/>
        <v>925539.78123145015</v>
      </c>
      <c r="AB194" s="406"/>
      <c r="AC194" s="453">
        <v>112.61932855375618</v>
      </c>
      <c r="AD194" s="453">
        <f t="shared" si="27"/>
        <v>115.33602834637875</v>
      </c>
      <c r="AE194" s="454">
        <f t="shared" si="28"/>
        <v>2.7166997926225775</v>
      </c>
      <c r="AF194" s="514">
        <v>147</v>
      </c>
      <c r="AG194" s="488">
        <v>1</v>
      </c>
      <c r="AH194" s="453">
        <f t="shared" si="23"/>
        <v>115.33602834637875</v>
      </c>
      <c r="AI194" s="406"/>
      <c r="AJ194" s="406"/>
      <c r="AK194" s="458">
        <v>115.33602834637875</v>
      </c>
      <c r="AL194" s="455">
        <f t="shared" si="29"/>
        <v>115.33602834637875</v>
      </c>
      <c r="AM194" s="458"/>
      <c r="AN194" s="458"/>
      <c r="AO194" s="453"/>
      <c r="AP194" s="507"/>
      <c r="AQ194" s="455"/>
      <c r="AR194" s="455"/>
      <c r="AS194" s="455"/>
      <c r="AT194" s="495">
        <f t="shared" si="30"/>
        <v>0</v>
      </c>
      <c r="AU194" s="455"/>
      <c r="AV194" s="498">
        <v>5.0673371164797327</v>
      </c>
      <c r="AW194" s="499">
        <v>7.950820304277463</v>
      </c>
      <c r="AX194" s="500">
        <v>2.8834831877977303</v>
      </c>
      <c r="AY194" s="458"/>
      <c r="AZ194" s="459"/>
      <c r="BA194" s="459"/>
      <c r="BB194" s="459"/>
      <c r="BC194" s="453"/>
      <c r="BE194" s="460">
        <v>-72.380671446243824</v>
      </c>
      <c r="BF194" s="453">
        <v>112.61932855375618</v>
      </c>
      <c r="BG194" s="488">
        <v>0</v>
      </c>
      <c r="BH194" s="453">
        <v>112.61932855375618</v>
      </c>
      <c r="BI194" s="406">
        <v>-2.9275421202410996</v>
      </c>
      <c r="BK194" s="453"/>
      <c r="BL194" s="453">
        <v>112.61932855375618</v>
      </c>
      <c r="BM194" s="406">
        <v>0</v>
      </c>
      <c r="BO194" s="453">
        <v>112.61932855375618</v>
      </c>
      <c r="BP194" s="406">
        <v>-2.9275421202410996</v>
      </c>
      <c r="BR194" s="453">
        <v>115.70357003051951</v>
      </c>
      <c r="BS194" s="453">
        <v>-0.15669935652223899</v>
      </c>
      <c r="CB194" s="488"/>
    </row>
    <row r="195" spans="1:80" ht="11.25">
      <c r="A195" s="403">
        <v>186</v>
      </c>
      <c r="B195" s="404" t="s">
        <v>275</v>
      </c>
      <c r="C195" s="403">
        <v>1</v>
      </c>
      <c r="D195" s="451">
        <v>0</v>
      </c>
      <c r="E195" s="406">
        <v>0</v>
      </c>
      <c r="F195" s="406">
        <v>0</v>
      </c>
      <c r="G195" s="406">
        <v>0</v>
      </c>
      <c r="H195" s="406">
        <v>0</v>
      </c>
      <c r="I195" s="406">
        <v>0</v>
      </c>
      <c r="J195" s="406">
        <v>1002230</v>
      </c>
      <c r="K195" s="452">
        <v>120600</v>
      </c>
      <c r="L195" s="406">
        <v>1055234</v>
      </c>
      <c r="M195" s="406">
        <v>64675</v>
      </c>
      <c r="N195" s="406">
        <v>55206</v>
      </c>
      <c r="O195" s="406">
        <v>20066.27</v>
      </c>
      <c r="P195" s="406">
        <v>0</v>
      </c>
      <c r="Q195" s="406">
        <v>0</v>
      </c>
      <c r="R195" s="406">
        <v>0</v>
      </c>
      <c r="S195" s="406">
        <v>0</v>
      </c>
      <c r="T195" s="406" t="s">
        <v>760</v>
      </c>
      <c r="U195" s="658">
        <f t="shared" si="24"/>
        <v>2318011.27</v>
      </c>
      <c r="V195" s="453">
        <f t="shared" si="22"/>
        <v>7.3593028151704525</v>
      </c>
      <c r="W195" s="406"/>
      <c r="X195" s="406">
        <v>23341579.899999999</v>
      </c>
      <c r="Y195" s="488">
        <v>31497702</v>
      </c>
      <c r="Z195" s="406">
        <f t="shared" si="25"/>
        <v>8156122.1000000015</v>
      </c>
      <c r="AA195" s="406">
        <f t="shared" si="26"/>
        <v>600233.72331403953</v>
      </c>
      <c r="AB195" s="406"/>
      <c r="AC195" s="453">
        <v>131.24666654593909</v>
      </c>
      <c r="AD195" s="453">
        <f t="shared" si="27"/>
        <v>132.37093808155618</v>
      </c>
      <c r="AE195" s="454">
        <f t="shared" si="28"/>
        <v>1.1242715356170834</v>
      </c>
      <c r="AF195" s="514">
        <v>10</v>
      </c>
      <c r="AG195" s="488">
        <v>1</v>
      </c>
      <c r="AH195" s="453">
        <f t="shared" si="23"/>
        <v>132.37093808155618</v>
      </c>
      <c r="AI195" s="406"/>
      <c r="AJ195" s="406"/>
      <c r="AK195" s="458">
        <v>132.37093808155618</v>
      </c>
      <c r="AL195" s="455">
        <f t="shared" si="29"/>
        <v>132.37093808155618</v>
      </c>
      <c r="AM195" s="458"/>
      <c r="AN195" s="458"/>
      <c r="AO195" s="453"/>
      <c r="AP195" s="507"/>
      <c r="AQ195" s="455"/>
      <c r="AR195" s="455"/>
      <c r="AS195" s="455"/>
      <c r="AT195" s="495">
        <f t="shared" si="30"/>
        <v>0</v>
      </c>
      <c r="AU195" s="455"/>
      <c r="AV195" s="498">
        <v>4.042776295209614</v>
      </c>
      <c r="AW195" s="499">
        <v>4.4552381292220815</v>
      </c>
      <c r="AX195" s="500">
        <v>0.4124618340124675</v>
      </c>
      <c r="AY195" s="458"/>
      <c r="AZ195" s="459"/>
      <c r="BA195" s="459"/>
      <c r="BB195" s="459"/>
      <c r="BC195" s="453"/>
      <c r="BE195" s="460">
        <v>-54.753333454060908</v>
      </c>
      <c r="BF195" s="453">
        <v>131.24666654593909</v>
      </c>
      <c r="BG195" s="488">
        <v>0</v>
      </c>
      <c r="BH195" s="453">
        <v>131.24666654593909</v>
      </c>
      <c r="BI195" s="406">
        <v>-1.1242715356170834</v>
      </c>
      <c r="BK195" s="453"/>
      <c r="BL195" s="453">
        <v>131.24666654593909</v>
      </c>
      <c r="BM195" s="406">
        <v>0</v>
      </c>
      <c r="BO195" s="453">
        <v>131.24666654593909</v>
      </c>
      <c r="BP195" s="406">
        <v>-1.1242715356170834</v>
      </c>
      <c r="BR195" s="453">
        <v>132.3528606048653</v>
      </c>
      <c r="BS195" s="453">
        <v>1.8077476690876892E-2</v>
      </c>
      <c r="CB195" s="488"/>
    </row>
    <row r="196" spans="1:80" ht="11.25">
      <c r="A196" s="403">
        <v>187</v>
      </c>
      <c r="B196" s="404" t="s">
        <v>276</v>
      </c>
      <c r="C196" s="403">
        <v>1</v>
      </c>
      <c r="D196" s="451">
        <v>0</v>
      </c>
      <c r="E196" s="406">
        <v>0</v>
      </c>
      <c r="F196" s="406">
        <v>0</v>
      </c>
      <c r="G196" s="406">
        <v>0</v>
      </c>
      <c r="H196" s="406">
        <v>0</v>
      </c>
      <c r="I196" s="406">
        <v>76764.12</v>
      </c>
      <c r="J196" s="406">
        <v>1139709</v>
      </c>
      <c r="K196" s="452">
        <v>508629</v>
      </c>
      <c r="L196" s="406">
        <v>485709.03</v>
      </c>
      <c r="M196" s="406">
        <v>0</v>
      </c>
      <c r="N196" s="406">
        <v>19802</v>
      </c>
      <c r="O196" s="406">
        <v>6171.06</v>
      </c>
      <c r="P196" s="406">
        <v>0</v>
      </c>
      <c r="Q196" s="406">
        <v>0</v>
      </c>
      <c r="R196" s="406">
        <v>0</v>
      </c>
      <c r="S196" s="406">
        <v>0</v>
      </c>
      <c r="T196" s="406" t="s">
        <v>760</v>
      </c>
      <c r="U196" s="658">
        <f t="shared" si="24"/>
        <v>2236784.2100000004</v>
      </c>
      <c r="V196" s="453">
        <f t="shared" si="22"/>
        <v>9.4269450430540864</v>
      </c>
      <c r="W196" s="406"/>
      <c r="X196" s="406">
        <v>14399304.707199998</v>
      </c>
      <c r="Y196" s="488">
        <v>23727561.789999999</v>
      </c>
      <c r="Z196" s="406">
        <f t="shared" si="25"/>
        <v>9328257.0828000009</v>
      </c>
      <c r="AA196" s="406">
        <f t="shared" si="26"/>
        <v>879369.66867035651</v>
      </c>
      <c r="AB196" s="406"/>
      <c r="AC196" s="453">
        <v>155.56880524369333</v>
      </c>
      <c r="AD196" s="453">
        <f t="shared" si="27"/>
        <v>158.67566237351031</v>
      </c>
      <c r="AE196" s="454">
        <f t="shared" si="28"/>
        <v>3.1068571298169729</v>
      </c>
      <c r="AF196" s="514">
        <v>2</v>
      </c>
      <c r="AG196" s="488">
        <v>1</v>
      </c>
      <c r="AH196" s="453">
        <f t="shared" si="23"/>
        <v>158.67566237351031</v>
      </c>
      <c r="AI196" s="406"/>
      <c r="AJ196" s="406"/>
      <c r="AK196" s="458">
        <v>158.67566237351031</v>
      </c>
      <c r="AL196" s="455">
        <f t="shared" si="29"/>
        <v>158.67566237351031</v>
      </c>
      <c r="AM196" s="458"/>
      <c r="AN196" s="458"/>
      <c r="AO196" s="453"/>
      <c r="AP196" s="507"/>
      <c r="AQ196" s="455"/>
      <c r="AR196" s="455"/>
      <c r="AS196" s="455"/>
      <c r="AT196" s="495">
        <f t="shared" si="30"/>
        <v>0</v>
      </c>
      <c r="AU196" s="455"/>
      <c r="AV196" s="498">
        <v>2.450780232410382</v>
      </c>
      <c r="AW196" s="499">
        <v>6.1647437917328105</v>
      </c>
      <c r="AX196" s="500">
        <v>3.7139635593224285</v>
      </c>
      <c r="AY196" s="458"/>
      <c r="AZ196" s="459"/>
      <c r="BA196" s="459"/>
      <c r="BB196" s="459"/>
      <c r="BC196" s="453"/>
      <c r="BE196" s="460">
        <v>-31.431194756306667</v>
      </c>
      <c r="BF196" s="453">
        <v>155.56880524369333</v>
      </c>
      <c r="BG196" s="488">
        <v>0</v>
      </c>
      <c r="BH196" s="453">
        <v>155.56880524369333</v>
      </c>
      <c r="BI196" s="406">
        <v>-3.1068571298169729</v>
      </c>
      <c r="BK196" s="453"/>
      <c r="BL196" s="453">
        <v>155.56880524369333</v>
      </c>
      <c r="BM196" s="406">
        <v>0</v>
      </c>
      <c r="BO196" s="453">
        <v>155.56880524369333</v>
      </c>
      <c r="BP196" s="406">
        <v>-3.1068571298169729</v>
      </c>
      <c r="BR196" s="453">
        <v>158.95285852936826</v>
      </c>
      <c r="BS196" s="453">
        <v>-0.27719615585795054</v>
      </c>
      <c r="CB196" s="488"/>
    </row>
    <row r="197" spans="1:80" ht="11.25">
      <c r="A197" s="403">
        <v>188</v>
      </c>
      <c r="B197" s="404" t="s">
        <v>277</v>
      </c>
      <c r="C197" s="403">
        <v>0</v>
      </c>
      <c r="D197" s="451">
        <v>0</v>
      </c>
      <c r="E197" s="406">
        <v>0</v>
      </c>
      <c r="F197" s="406">
        <v>0</v>
      </c>
      <c r="G197" s="406">
        <v>0</v>
      </c>
      <c r="H197" s="406">
        <v>0</v>
      </c>
      <c r="I197" s="406">
        <v>0</v>
      </c>
      <c r="J197" s="406">
        <v>0</v>
      </c>
      <c r="K197" s="452">
        <v>0</v>
      </c>
      <c r="L197" s="406">
        <v>0</v>
      </c>
      <c r="M197" s="406">
        <v>0</v>
      </c>
      <c r="N197" s="406">
        <v>0</v>
      </c>
      <c r="O197" s="406">
        <v>0</v>
      </c>
      <c r="P197" s="406">
        <v>0</v>
      </c>
      <c r="Q197" s="406">
        <v>0</v>
      </c>
      <c r="R197" s="406">
        <v>0</v>
      </c>
      <c r="S197" s="406">
        <v>0</v>
      </c>
      <c r="T197" s="406">
        <v>0</v>
      </c>
      <c r="U197" s="658">
        <f t="shared" si="24"/>
        <v>0</v>
      </c>
      <c r="V197" s="453">
        <f t="shared" si="22"/>
        <v>0</v>
      </c>
      <c r="W197" s="406"/>
      <c r="X197" s="406">
        <v>84301.650000000009</v>
      </c>
      <c r="Y197" s="488">
        <v>156255</v>
      </c>
      <c r="Z197" s="406">
        <f t="shared" si="25"/>
        <v>71953.349999999991</v>
      </c>
      <c r="AA197" s="406">
        <f t="shared" si="26"/>
        <v>0</v>
      </c>
      <c r="AB197" s="406"/>
      <c r="AC197" s="453">
        <v>0</v>
      </c>
      <c r="AD197" s="453">
        <f t="shared" si="27"/>
        <v>0</v>
      </c>
      <c r="AE197" s="454">
        <f t="shared" si="28"/>
        <v>0</v>
      </c>
      <c r="AF197" s="514">
        <v>0</v>
      </c>
      <c r="AG197" s="488" t="s">
        <v>761</v>
      </c>
      <c r="AH197" s="453">
        <f t="shared" si="23"/>
        <v>0</v>
      </c>
      <c r="AI197" s="406"/>
      <c r="AJ197" s="406"/>
      <c r="AK197" s="458">
        <v>0</v>
      </c>
      <c r="AL197" s="455">
        <f t="shared" si="29"/>
        <v>0</v>
      </c>
      <c r="AM197" s="458"/>
      <c r="AN197" s="458"/>
      <c r="AO197" s="453"/>
      <c r="AP197" s="507"/>
      <c r="AQ197" s="455"/>
      <c r="AR197" s="455"/>
      <c r="AS197" s="455"/>
      <c r="AT197" s="495">
        <f t="shared" si="30"/>
        <v>0</v>
      </c>
      <c r="AU197" s="455"/>
      <c r="AV197" s="498" t="s">
        <v>649</v>
      </c>
      <c r="AW197" s="499" t="s">
        <v>649</v>
      </c>
      <c r="AX197" s="500" t="s">
        <v>649</v>
      </c>
      <c r="AY197" s="458"/>
      <c r="AZ197" s="459"/>
      <c r="BA197" s="459"/>
      <c r="BB197" s="459"/>
      <c r="BC197" s="453"/>
      <c r="BE197" s="460">
        <v>-188</v>
      </c>
      <c r="BF197" s="453">
        <v>0</v>
      </c>
      <c r="BG197" s="488">
        <v>0</v>
      </c>
      <c r="BH197" s="453">
        <v>0</v>
      </c>
      <c r="BI197" s="406">
        <v>0</v>
      </c>
      <c r="BK197" s="453"/>
      <c r="BL197" s="453">
        <v>0</v>
      </c>
      <c r="BM197" s="406">
        <v>0</v>
      </c>
      <c r="BO197" s="453">
        <v>0</v>
      </c>
      <c r="BP197" s="406">
        <v>0</v>
      </c>
      <c r="BR197" s="453">
        <v>0</v>
      </c>
      <c r="BS197" s="453">
        <v>0</v>
      </c>
      <c r="CB197" s="488"/>
    </row>
    <row r="198" spans="1:80" ht="11.25">
      <c r="A198" s="403">
        <v>189</v>
      </c>
      <c r="B198" s="404" t="s">
        <v>278</v>
      </c>
      <c r="C198" s="403">
        <v>1</v>
      </c>
      <c r="D198" s="451">
        <v>0</v>
      </c>
      <c r="E198" s="406">
        <v>0</v>
      </c>
      <c r="F198" s="406">
        <v>0</v>
      </c>
      <c r="G198" s="406">
        <v>0</v>
      </c>
      <c r="H198" s="406">
        <v>0</v>
      </c>
      <c r="I198" s="406">
        <v>713000</v>
      </c>
      <c r="J198" s="406">
        <v>2394544</v>
      </c>
      <c r="K198" s="452">
        <v>992617</v>
      </c>
      <c r="L198" s="406">
        <v>1769986</v>
      </c>
      <c r="M198" s="406">
        <v>10169</v>
      </c>
      <c r="N198" s="406">
        <v>0</v>
      </c>
      <c r="O198" s="406">
        <v>20090.28</v>
      </c>
      <c r="P198" s="406">
        <v>0</v>
      </c>
      <c r="Q198" s="406">
        <v>0</v>
      </c>
      <c r="R198" s="406">
        <v>0</v>
      </c>
      <c r="S198" s="406">
        <v>0</v>
      </c>
      <c r="T198" s="406" t="s">
        <v>762</v>
      </c>
      <c r="U198" s="658">
        <f t="shared" si="24"/>
        <v>5723407.6799999997</v>
      </c>
      <c r="V198" s="453">
        <f t="shared" si="22"/>
        <v>7.2009670706888507</v>
      </c>
      <c r="W198" s="406"/>
      <c r="X198" s="406">
        <v>55677434.427500002</v>
      </c>
      <c r="Y198" s="488">
        <v>79481097.799999997</v>
      </c>
      <c r="Z198" s="406">
        <f t="shared" si="25"/>
        <v>23803663.372499995</v>
      </c>
      <c r="AA198" s="406">
        <f t="shared" si="26"/>
        <v>1714093.9610713476</v>
      </c>
      <c r="AB198" s="406"/>
      <c r="AC198" s="453">
        <v>134.15500678325202</v>
      </c>
      <c r="AD198" s="453">
        <f t="shared" si="27"/>
        <v>139.67418692790602</v>
      </c>
      <c r="AE198" s="454">
        <f t="shared" si="28"/>
        <v>5.5191801446540012</v>
      </c>
      <c r="AF198" s="514">
        <v>18</v>
      </c>
      <c r="AG198" s="488">
        <v>1</v>
      </c>
      <c r="AH198" s="453">
        <f t="shared" si="23"/>
        <v>139.67418692790602</v>
      </c>
      <c r="AI198" s="406"/>
      <c r="AJ198" s="406"/>
      <c r="AK198" s="458">
        <v>139.67418692790602</v>
      </c>
      <c r="AL198" s="455">
        <f t="shared" si="29"/>
        <v>139.67418692790602</v>
      </c>
      <c r="AM198" s="458"/>
      <c r="AN198" s="458"/>
      <c r="AO198" s="453"/>
      <c r="AP198" s="507"/>
      <c r="AQ198" s="455"/>
      <c r="AR198" s="455"/>
      <c r="AS198" s="455"/>
      <c r="AT198" s="495">
        <f t="shared" si="30"/>
        <v>0</v>
      </c>
      <c r="AU198" s="455"/>
      <c r="AV198" s="498">
        <v>3.1876193159630075</v>
      </c>
      <c r="AW198" s="499">
        <v>8.2934176162766597</v>
      </c>
      <c r="AX198" s="500">
        <v>5.1057983003136522</v>
      </c>
      <c r="AY198" s="458"/>
      <c r="AZ198" s="459"/>
      <c r="BA198" s="459"/>
      <c r="BB198" s="459"/>
      <c r="BC198" s="453"/>
      <c r="BE198" s="460">
        <v>-54.84499321674798</v>
      </c>
      <c r="BF198" s="453">
        <v>134.15500678325202</v>
      </c>
      <c r="BG198" s="488">
        <v>0</v>
      </c>
      <c r="BH198" s="453">
        <v>134.15500678325202</v>
      </c>
      <c r="BI198" s="406">
        <v>-6.1856317203021547</v>
      </c>
      <c r="BK198" s="453"/>
      <c r="BL198" s="453">
        <v>134.15500678325202</v>
      </c>
      <c r="BM198" s="406">
        <v>0</v>
      </c>
      <c r="BO198" s="453">
        <v>134.15500678325202</v>
      </c>
      <c r="BP198" s="406">
        <v>-6.1856317203021547</v>
      </c>
      <c r="BR198" s="453">
        <v>140.23256425909346</v>
      </c>
      <c r="BS198" s="453">
        <v>0.10807424446070968</v>
      </c>
      <c r="CB198" s="488"/>
    </row>
    <row r="199" spans="1:80" ht="11.25">
      <c r="A199" s="403">
        <v>190</v>
      </c>
      <c r="B199" s="404" t="s">
        <v>279</v>
      </c>
      <c r="C199" s="403">
        <v>0</v>
      </c>
      <c r="D199" s="451">
        <v>0</v>
      </c>
      <c r="E199" s="406">
        <v>0</v>
      </c>
      <c r="F199" s="406">
        <v>0</v>
      </c>
      <c r="G199" s="406">
        <v>0</v>
      </c>
      <c r="H199" s="406">
        <v>0</v>
      </c>
      <c r="I199" s="406">
        <v>0</v>
      </c>
      <c r="J199" s="406">
        <v>0</v>
      </c>
      <c r="K199" s="452">
        <v>0</v>
      </c>
      <c r="L199" s="406">
        <v>0</v>
      </c>
      <c r="M199" s="406">
        <v>0</v>
      </c>
      <c r="N199" s="406">
        <v>0</v>
      </c>
      <c r="O199" s="406">
        <v>0</v>
      </c>
      <c r="P199" s="406">
        <v>0</v>
      </c>
      <c r="Q199" s="406">
        <v>0</v>
      </c>
      <c r="R199" s="406">
        <v>0</v>
      </c>
      <c r="S199" s="406">
        <v>0</v>
      </c>
      <c r="T199" s="406">
        <v>0</v>
      </c>
      <c r="U199" s="658">
        <f t="shared" si="24"/>
        <v>0</v>
      </c>
      <c r="V199" s="453">
        <f t="shared" si="22"/>
        <v>0</v>
      </c>
      <c r="W199" s="406"/>
      <c r="X199" s="406">
        <v>215323.09999999998</v>
      </c>
      <c r="Y199" s="488">
        <v>306622.73</v>
      </c>
      <c r="Z199" s="406">
        <f t="shared" si="25"/>
        <v>91299.63</v>
      </c>
      <c r="AA199" s="406">
        <f t="shared" si="26"/>
        <v>0</v>
      </c>
      <c r="AB199" s="406"/>
      <c r="AC199" s="453">
        <v>0</v>
      </c>
      <c r="AD199" s="453">
        <f t="shared" si="27"/>
        <v>0</v>
      </c>
      <c r="AE199" s="454">
        <f t="shared" si="28"/>
        <v>0</v>
      </c>
      <c r="AF199" s="514">
        <v>0</v>
      </c>
      <c r="AG199" s="488" t="s">
        <v>761</v>
      </c>
      <c r="AH199" s="453">
        <f t="shared" si="23"/>
        <v>0</v>
      </c>
      <c r="AI199" s="406"/>
      <c r="AJ199" s="406"/>
      <c r="AK199" s="458">
        <v>0</v>
      </c>
      <c r="AL199" s="455">
        <f t="shared" si="29"/>
        <v>0</v>
      </c>
      <c r="AM199" s="458"/>
      <c r="AN199" s="458"/>
      <c r="AO199" s="453"/>
      <c r="AP199" s="507"/>
      <c r="AQ199" s="455"/>
      <c r="AR199" s="455"/>
      <c r="AS199" s="455"/>
      <c r="AT199" s="495">
        <f t="shared" si="30"/>
        <v>0</v>
      </c>
      <c r="AU199" s="455"/>
      <c r="AV199" s="498" t="s">
        <v>649</v>
      </c>
      <c r="AW199" s="499" t="s">
        <v>649</v>
      </c>
      <c r="AX199" s="500" t="s">
        <v>649</v>
      </c>
      <c r="AY199" s="458"/>
      <c r="AZ199" s="459"/>
      <c r="BA199" s="459"/>
      <c r="BB199" s="459"/>
      <c r="BC199" s="453"/>
      <c r="BE199" s="460">
        <v>-190</v>
      </c>
      <c r="BF199" s="453">
        <v>0</v>
      </c>
      <c r="BG199" s="488">
        <v>0</v>
      </c>
      <c r="BH199" s="453">
        <v>0</v>
      </c>
      <c r="BI199" s="406">
        <v>0</v>
      </c>
      <c r="BK199" s="453"/>
      <c r="BL199" s="453">
        <v>0</v>
      </c>
      <c r="BM199" s="406">
        <v>0</v>
      </c>
      <c r="BO199" s="453">
        <v>0</v>
      </c>
      <c r="BP199" s="406">
        <v>0</v>
      </c>
      <c r="BR199" s="453">
        <v>0</v>
      </c>
      <c r="BS199" s="453">
        <v>0</v>
      </c>
      <c r="CB199" s="488"/>
    </row>
    <row r="200" spans="1:80" ht="11.25">
      <c r="A200" s="403">
        <v>191</v>
      </c>
      <c r="B200" s="404" t="s">
        <v>280</v>
      </c>
      <c r="C200" s="403">
        <v>1</v>
      </c>
      <c r="D200" s="451">
        <v>0</v>
      </c>
      <c r="E200" s="406">
        <v>58000</v>
      </c>
      <c r="F200" s="406">
        <v>0</v>
      </c>
      <c r="G200" s="406">
        <v>0</v>
      </c>
      <c r="H200" s="406">
        <v>0</v>
      </c>
      <c r="I200" s="406">
        <v>0</v>
      </c>
      <c r="J200" s="406">
        <v>349293</v>
      </c>
      <c r="K200" s="452">
        <v>0</v>
      </c>
      <c r="L200" s="406">
        <v>633000</v>
      </c>
      <c r="M200" s="406">
        <v>0</v>
      </c>
      <c r="N200" s="406">
        <v>46896</v>
      </c>
      <c r="O200" s="406">
        <v>48469.61</v>
      </c>
      <c r="P200" s="406">
        <v>0</v>
      </c>
      <c r="Q200" s="406">
        <v>0</v>
      </c>
      <c r="R200" s="406">
        <v>0</v>
      </c>
      <c r="S200" s="406">
        <v>0</v>
      </c>
      <c r="T200" s="406" t="s">
        <v>760</v>
      </c>
      <c r="U200" s="658">
        <f t="shared" si="24"/>
        <v>1135658.6100000001</v>
      </c>
      <c r="V200" s="453">
        <f t="shared" si="22"/>
        <v>7.6050325279169524</v>
      </c>
      <c r="W200" s="406"/>
      <c r="X200" s="406">
        <v>11739604.360000001</v>
      </c>
      <c r="Y200" s="488">
        <v>14932988.199999999</v>
      </c>
      <c r="Z200" s="406">
        <f t="shared" si="25"/>
        <v>3193383.839999998</v>
      </c>
      <c r="AA200" s="406">
        <f t="shared" si="26"/>
        <v>242857.8797732433</v>
      </c>
      <c r="AB200" s="406"/>
      <c r="AC200" s="453">
        <v>128.97097032226912</v>
      </c>
      <c r="AD200" s="453">
        <f t="shared" si="27"/>
        <v>125.13309537312853</v>
      </c>
      <c r="AE200" s="454">
        <f t="shared" si="28"/>
        <v>-3.8378749491405983</v>
      </c>
      <c r="AF200" s="514">
        <v>40</v>
      </c>
      <c r="AG200" s="488">
        <v>1</v>
      </c>
      <c r="AH200" s="453">
        <f t="shared" si="23"/>
        <v>125.13309537312853</v>
      </c>
      <c r="AI200" s="406"/>
      <c r="AJ200" s="406"/>
      <c r="AK200" s="458">
        <v>125.13309537312853</v>
      </c>
      <c r="AL200" s="455">
        <f t="shared" si="29"/>
        <v>125.13309537312853</v>
      </c>
      <c r="AM200" s="458"/>
      <c r="AN200" s="458"/>
      <c r="AO200" s="453"/>
      <c r="AP200" s="507"/>
      <c r="AQ200" s="455"/>
      <c r="AR200" s="455"/>
      <c r="AS200" s="455"/>
      <c r="AT200" s="495">
        <f t="shared" si="30"/>
        <v>0</v>
      </c>
      <c r="AU200" s="455"/>
      <c r="AV200" s="498">
        <v>3.3275150324443121</v>
      </c>
      <c r="AW200" s="499">
        <v>-0.10692106596924271</v>
      </c>
      <c r="AX200" s="500">
        <v>-3.4344360984135549</v>
      </c>
      <c r="AY200" s="458"/>
      <c r="AZ200" s="459"/>
      <c r="BA200" s="459"/>
      <c r="BB200" s="459"/>
      <c r="BC200" s="453"/>
      <c r="BE200" s="460">
        <v>-62.029029677730875</v>
      </c>
      <c r="BF200" s="453">
        <v>128.97097032226912</v>
      </c>
      <c r="BG200" s="488">
        <v>0</v>
      </c>
      <c r="BH200" s="453">
        <v>128.97097032226912</v>
      </c>
      <c r="BI200" s="406">
        <v>3.8378749491405983</v>
      </c>
      <c r="BK200" s="453"/>
      <c r="BL200" s="453">
        <v>128.97097032226912</v>
      </c>
      <c r="BM200" s="406">
        <v>0</v>
      </c>
      <c r="BO200" s="453">
        <v>128.97097032226912</v>
      </c>
      <c r="BP200" s="406">
        <v>3.8378749491405983</v>
      </c>
      <c r="BR200" s="453">
        <v>128.97097032226912</v>
      </c>
      <c r="BS200" s="453">
        <v>-3.8378749491405983</v>
      </c>
      <c r="CB200" s="488"/>
    </row>
    <row r="201" spans="1:80" ht="11.25">
      <c r="A201" s="403">
        <v>192</v>
      </c>
      <c r="B201" s="404" t="s">
        <v>281</v>
      </c>
      <c r="C201" s="403">
        <v>0</v>
      </c>
      <c r="D201" s="451">
        <v>0</v>
      </c>
      <c r="E201" s="406">
        <v>0</v>
      </c>
      <c r="F201" s="406">
        <v>0</v>
      </c>
      <c r="G201" s="406">
        <v>0</v>
      </c>
      <c r="H201" s="406">
        <v>0</v>
      </c>
      <c r="I201" s="406">
        <v>0</v>
      </c>
      <c r="J201" s="406">
        <v>0</v>
      </c>
      <c r="K201" s="452">
        <v>0</v>
      </c>
      <c r="L201" s="406">
        <v>0</v>
      </c>
      <c r="M201" s="406">
        <v>0</v>
      </c>
      <c r="N201" s="406">
        <v>0</v>
      </c>
      <c r="O201" s="406">
        <v>0</v>
      </c>
      <c r="P201" s="406">
        <v>0</v>
      </c>
      <c r="Q201" s="406">
        <v>0</v>
      </c>
      <c r="R201" s="406">
        <v>0</v>
      </c>
      <c r="S201" s="406">
        <v>0</v>
      </c>
      <c r="T201" s="406">
        <v>0</v>
      </c>
      <c r="U201" s="658">
        <f t="shared" si="24"/>
        <v>0</v>
      </c>
      <c r="V201" s="453">
        <f t="shared" si="22"/>
        <v>0</v>
      </c>
      <c r="W201" s="406"/>
      <c r="X201" s="406">
        <v>16860.330000000002</v>
      </c>
      <c r="Y201" s="488">
        <v>23419</v>
      </c>
      <c r="Z201" s="406">
        <f t="shared" si="25"/>
        <v>6558.6699999999983</v>
      </c>
      <c r="AA201" s="406">
        <f t="shared" si="26"/>
        <v>0</v>
      </c>
      <c r="AB201" s="406"/>
      <c r="AC201" s="453">
        <v>0</v>
      </c>
      <c r="AD201" s="453">
        <f t="shared" si="27"/>
        <v>0</v>
      </c>
      <c r="AE201" s="454">
        <f t="shared" si="28"/>
        <v>0</v>
      </c>
      <c r="AF201" s="514">
        <v>0</v>
      </c>
      <c r="AG201" s="488" t="s">
        <v>761</v>
      </c>
      <c r="AH201" s="453">
        <f t="shared" si="23"/>
        <v>0</v>
      </c>
      <c r="AI201" s="406"/>
      <c r="AJ201" s="406"/>
      <c r="AK201" s="458">
        <v>0</v>
      </c>
      <c r="AL201" s="455">
        <f t="shared" si="29"/>
        <v>0</v>
      </c>
      <c r="AM201" s="458"/>
      <c r="AN201" s="458"/>
      <c r="AO201" s="453"/>
      <c r="AP201" s="507"/>
      <c r="AQ201" s="455"/>
      <c r="AR201" s="455"/>
      <c r="AS201" s="455"/>
      <c r="AT201" s="495">
        <f t="shared" si="30"/>
        <v>0</v>
      </c>
      <c r="AU201" s="455"/>
      <c r="AV201" s="498" t="s">
        <v>649</v>
      </c>
      <c r="AW201" s="499" t="s">
        <v>649</v>
      </c>
      <c r="AX201" s="500" t="s">
        <v>649</v>
      </c>
      <c r="AY201" s="458"/>
      <c r="AZ201" s="459"/>
      <c r="BA201" s="459"/>
      <c r="BB201" s="459"/>
      <c r="BC201" s="453"/>
      <c r="BE201" s="460">
        <v>-192</v>
      </c>
      <c r="BF201" s="453">
        <v>0</v>
      </c>
      <c r="BG201" s="488">
        <v>0</v>
      </c>
      <c r="BH201" s="453">
        <v>0</v>
      </c>
      <c r="BI201" s="406">
        <v>0</v>
      </c>
      <c r="BK201" s="453"/>
      <c r="BL201" s="453">
        <v>0</v>
      </c>
      <c r="BM201" s="406">
        <v>0</v>
      </c>
      <c r="BO201" s="453">
        <v>0</v>
      </c>
      <c r="BP201" s="406">
        <v>0</v>
      </c>
      <c r="BR201" s="453">
        <v>0</v>
      </c>
      <c r="BS201" s="453">
        <v>0</v>
      </c>
      <c r="CB201" s="488"/>
    </row>
    <row r="202" spans="1:80" ht="11.25">
      <c r="A202" s="403">
        <v>193</v>
      </c>
      <c r="B202" s="404" t="s">
        <v>282</v>
      </c>
      <c r="C202" s="403">
        <v>0</v>
      </c>
      <c r="D202" s="451">
        <v>0</v>
      </c>
      <c r="E202" s="406">
        <v>0</v>
      </c>
      <c r="F202" s="406">
        <v>0</v>
      </c>
      <c r="G202" s="406">
        <v>0</v>
      </c>
      <c r="H202" s="406">
        <v>0</v>
      </c>
      <c r="I202" s="406">
        <v>0</v>
      </c>
      <c r="J202" s="406">
        <v>0</v>
      </c>
      <c r="K202" s="452">
        <v>0</v>
      </c>
      <c r="L202" s="406">
        <v>0</v>
      </c>
      <c r="M202" s="406">
        <v>0</v>
      </c>
      <c r="N202" s="406">
        <v>0</v>
      </c>
      <c r="O202" s="406">
        <v>0</v>
      </c>
      <c r="P202" s="406">
        <v>0</v>
      </c>
      <c r="Q202" s="406">
        <v>0</v>
      </c>
      <c r="R202" s="406">
        <v>0</v>
      </c>
      <c r="S202" s="406">
        <v>0</v>
      </c>
      <c r="T202" s="406">
        <v>0</v>
      </c>
      <c r="U202" s="658">
        <f t="shared" si="24"/>
        <v>0</v>
      </c>
      <c r="V202" s="453">
        <f t="shared" ref="V202:V265" si="31">IF(AND(C202=1,U202&gt;0),U202/Y202*100,0)</f>
        <v>0</v>
      </c>
      <c r="W202" s="406"/>
      <c r="X202" s="406">
        <v>0</v>
      </c>
      <c r="Y202" s="488">
        <v>0</v>
      </c>
      <c r="Z202" s="406">
        <f t="shared" si="25"/>
        <v>0</v>
      </c>
      <c r="AA202" s="406">
        <f t="shared" si="26"/>
        <v>0</v>
      </c>
      <c r="AB202" s="406"/>
      <c r="AC202" s="453">
        <v>0</v>
      </c>
      <c r="AD202" s="453">
        <f t="shared" si="27"/>
        <v>0</v>
      </c>
      <c r="AE202" s="454">
        <f t="shared" si="28"/>
        <v>0</v>
      </c>
      <c r="AF202" s="514">
        <v>0</v>
      </c>
      <c r="AG202" s="488" t="s">
        <v>761</v>
      </c>
      <c r="AH202" s="453">
        <f t="shared" ref="AH202:AH265" si="32">IF(AG202=1,AD202,AC202)</f>
        <v>0</v>
      </c>
      <c r="AI202" s="406"/>
      <c r="AJ202" s="406"/>
      <c r="AK202" s="458">
        <v>0</v>
      </c>
      <c r="AL202" s="455">
        <f t="shared" si="29"/>
        <v>0</v>
      </c>
      <c r="AM202" s="458"/>
      <c r="AN202" s="458"/>
      <c r="AO202" s="453"/>
      <c r="AP202" s="507"/>
      <c r="AQ202" s="455"/>
      <c r="AR202" s="455"/>
      <c r="AS202" s="455"/>
      <c r="AT202" s="495">
        <f t="shared" si="30"/>
        <v>0</v>
      </c>
      <c r="AU202" s="455"/>
      <c r="AV202" s="498" t="s">
        <v>649</v>
      </c>
      <c r="AW202" s="499" t="s">
        <v>649</v>
      </c>
      <c r="AX202" s="500" t="s">
        <v>649</v>
      </c>
      <c r="AY202" s="458"/>
      <c r="AZ202" s="459"/>
      <c r="BA202" s="459"/>
      <c r="BB202" s="459"/>
      <c r="BC202" s="453"/>
      <c r="BE202" s="460">
        <v>-193</v>
      </c>
      <c r="BF202" s="453">
        <v>0</v>
      </c>
      <c r="BG202" s="488">
        <v>0</v>
      </c>
      <c r="BH202" s="453">
        <v>0</v>
      </c>
      <c r="BI202" s="406">
        <v>0</v>
      </c>
      <c r="BK202" s="453"/>
      <c r="BL202" s="453">
        <v>0</v>
      </c>
      <c r="BM202" s="406">
        <v>0</v>
      </c>
      <c r="BO202" s="453">
        <v>0</v>
      </c>
      <c r="BP202" s="406">
        <v>0</v>
      </c>
      <c r="BR202" s="453">
        <v>0</v>
      </c>
      <c r="BS202" s="453">
        <v>0</v>
      </c>
      <c r="CB202" s="488"/>
    </row>
    <row r="203" spans="1:80" ht="11.25">
      <c r="A203" s="403">
        <v>194</v>
      </c>
      <c r="B203" s="404" t="s">
        <v>283</v>
      </c>
      <c r="C203" s="403">
        <v>0</v>
      </c>
      <c r="D203" s="451">
        <v>0</v>
      </c>
      <c r="E203" s="406">
        <v>0</v>
      </c>
      <c r="F203" s="406">
        <v>0</v>
      </c>
      <c r="G203" s="406">
        <v>0</v>
      </c>
      <c r="H203" s="406">
        <v>0</v>
      </c>
      <c r="I203" s="406">
        <v>0</v>
      </c>
      <c r="J203" s="406">
        <v>0</v>
      </c>
      <c r="K203" s="452">
        <v>0</v>
      </c>
      <c r="L203" s="406">
        <v>0</v>
      </c>
      <c r="M203" s="406">
        <v>0</v>
      </c>
      <c r="N203" s="406">
        <v>0</v>
      </c>
      <c r="O203" s="406">
        <v>0</v>
      </c>
      <c r="P203" s="406">
        <v>0</v>
      </c>
      <c r="Q203" s="406">
        <v>0</v>
      </c>
      <c r="R203" s="406">
        <v>0</v>
      </c>
      <c r="S203" s="406">
        <v>0</v>
      </c>
      <c r="T203" s="406">
        <v>0</v>
      </c>
      <c r="U203" s="658">
        <f t="shared" ref="U203:U266" si="33">IF(OR(T203="X",T203="X16",T203="X17"),SUM(D203:S203),
IF(T203="x18",SUM(E203:K203,M203:S203)+D203*0.9+L203*0.9,SUM(D203:S203)-D203-L203))</f>
        <v>0</v>
      </c>
      <c r="V203" s="453">
        <f t="shared" si="31"/>
        <v>0</v>
      </c>
      <c r="W203" s="406"/>
      <c r="X203" s="406">
        <v>84301.650000000009</v>
      </c>
      <c r="Y203" s="488">
        <v>113292</v>
      </c>
      <c r="Z203" s="406">
        <f t="shared" ref="Z203:Z266" si="34">IF(Y203-X203&gt;0,Y203-X203,0)</f>
        <v>28990.349999999991</v>
      </c>
      <c r="AA203" s="406">
        <f t="shared" ref="AA203:AA266" si="35">V203*0.01*Z203</f>
        <v>0</v>
      </c>
      <c r="AB203" s="406"/>
      <c r="AC203" s="453">
        <v>0</v>
      </c>
      <c r="AD203" s="453">
        <f t="shared" ref="AD203:AD266" si="36">IFERROR(IF(C203=1,(Y203-AA203)/X203*100,0),"")</f>
        <v>0</v>
      </c>
      <c r="AE203" s="454">
        <f t="shared" ref="AE203:AE266" si="37">AD203-AC203</f>
        <v>0</v>
      </c>
      <c r="AF203" s="514">
        <v>0</v>
      </c>
      <c r="AG203" s="488" t="s">
        <v>761</v>
      </c>
      <c r="AH203" s="453">
        <f t="shared" si="32"/>
        <v>0</v>
      </c>
      <c r="AI203" s="406"/>
      <c r="AJ203" s="406"/>
      <c r="AK203" s="458">
        <v>0</v>
      </c>
      <c r="AL203" s="455">
        <f t="shared" ref="AL203:AL266" si="38">AH203</f>
        <v>0</v>
      </c>
      <c r="AM203" s="458"/>
      <c r="AN203" s="458"/>
      <c r="AO203" s="453"/>
      <c r="AP203" s="507"/>
      <c r="AQ203" s="455"/>
      <c r="AR203" s="455"/>
      <c r="AS203" s="455"/>
      <c r="AT203" s="495">
        <f t="shared" ref="AT203:AT266" si="39">AH203-AK203</f>
        <v>0</v>
      </c>
      <c r="AU203" s="455"/>
      <c r="AV203" s="498" t="s">
        <v>649</v>
      </c>
      <c r="AW203" s="499" t="s">
        <v>649</v>
      </c>
      <c r="AX203" s="500" t="s">
        <v>649</v>
      </c>
      <c r="AY203" s="458"/>
      <c r="AZ203" s="459"/>
      <c r="BA203" s="459"/>
      <c r="BB203" s="459"/>
      <c r="BC203" s="453"/>
      <c r="BE203" s="460">
        <v>-194</v>
      </c>
      <c r="BF203" s="453">
        <v>0</v>
      </c>
      <c r="BG203" s="488">
        <v>0</v>
      </c>
      <c r="BH203" s="453">
        <v>0</v>
      </c>
      <c r="BI203" s="406">
        <v>0</v>
      </c>
      <c r="BK203" s="453"/>
      <c r="BL203" s="453">
        <v>0</v>
      </c>
      <c r="BM203" s="406">
        <v>0</v>
      </c>
      <c r="BO203" s="453">
        <v>0</v>
      </c>
      <c r="BP203" s="406">
        <v>0</v>
      </c>
      <c r="BR203" s="453">
        <v>0</v>
      </c>
      <c r="BS203" s="453">
        <v>0</v>
      </c>
      <c r="CB203" s="488"/>
    </row>
    <row r="204" spans="1:80" ht="11.25">
      <c r="A204" s="403">
        <v>195</v>
      </c>
      <c r="B204" s="404" t="s">
        <v>284</v>
      </c>
      <c r="C204" s="403">
        <v>0</v>
      </c>
      <c r="D204" s="451">
        <v>0</v>
      </c>
      <c r="E204" s="406">
        <v>0</v>
      </c>
      <c r="F204" s="406">
        <v>0</v>
      </c>
      <c r="G204" s="406">
        <v>0</v>
      </c>
      <c r="H204" s="406">
        <v>0</v>
      </c>
      <c r="I204" s="406">
        <v>0</v>
      </c>
      <c r="J204" s="406">
        <v>0</v>
      </c>
      <c r="K204" s="452">
        <v>0</v>
      </c>
      <c r="L204" s="406">
        <v>0</v>
      </c>
      <c r="M204" s="406">
        <v>15250</v>
      </c>
      <c r="N204" s="406">
        <v>0</v>
      </c>
      <c r="O204" s="406">
        <v>0</v>
      </c>
      <c r="P204" s="406">
        <v>0</v>
      </c>
      <c r="Q204" s="406">
        <v>0</v>
      </c>
      <c r="R204" s="406">
        <v>0</v>
      </c>
      <c r="S204" s="406">
        <v>0</v>
      </c>
      <c r="T204" s="406">
        <v>0</v>
      </c>
      <c r="U204" s="658">
        <f t="shared" si="33"/>
        <v>15250</v>
      </c>
      <c r="V204" s="453">
        <f t="shared" si="31"/>
        <v>0</v>
      </c>
      <c r="W204" s="406"/>
      <c r="X204" s="406">
        <v>71641.610000000015</v>
      </c>
      <c r="Y204" s="488">
        <v>208146</v>
      </c>
      <c r="Z204" s="406">
        <f t="shared" si="34"/>
        <v>136504.38999999998</v>
      </c>
      <c r="AA204" s="406">
        <f t="shared" si="35"/>
        <v>0</v>
      </c>
      <c r="AB204" s="406"/>
      <c r="AC204" s="453">
        <v>0</v>
      </c>
      <c r="AD204" s="453">
        <f t="shared" si="36"/>
        <v>0</v>
      </c>
      <c r="AE204" s="454">
        <f t="shared" si="37"/>
        <v>0</v>
      </c>
      <c r="AF204" s="514">
        <v>0</v>
      </c>
      <c r="AG204" s="488" t="s">
        <v>761</v>
      </c>
      <c r="AH204" s="453">
        <f t="shared" si="32"/>
        <v>0</v>
      </c>
      <c r="AI204" s="406"/>
      <c r="AJ204" s="406"/>
      <c r="AK204" s="458">
        <v>0</v>
      </c>
      <c r="AL204" s="455">
        <f t="shared" si="38"/>
        <v>0</v>
      </c>
      <c r="AM204" s="458"/>
      <c r="AN204" s="458"/>
      <c r="AO204" s="453"/>
      <c r="AP204" s="507"/>
      <c r="AQ204" s="455"/>
      <c r="AR204" s="455"/>
      <c r="AS204" s="455"/>
      <c r="AT204" s="495">
        <f t="shared" si="39"/>
        <v>0</v>
      </c>
      <c r="AU204" s="455"/>
      <c r="AV204" s="498" t="s">
        <v>649</v>
      </c>
      <c r="AW204" s="499" t="s">
        <v>649</v>
      </c>
      <c r="AX204" s="500" t="s">
        <v>649</v>
      </c>
      <c r="AY204" s="458"/>
      <c r="AZ204" s="459"/>
      <c r="BA204" s="459"/>
      <c r="BB204" s="459"/>
      <c r="BC204" s="453"/>
      <c r="BE204" s="460">
        <v>-195</v>
      </c>
      <c r="BF204" s="453">
        <v>0</v>
      </c>
      <c r="BG204" s="488">
        <v>0</v>
      </c>
      <c r="BH204" s="453">
        <v>0</v>
      </c>
      <c r="BI204" s="406">
        <v>0</v>
      </c>
      <c r="BK204" s="453"/>
      <c r="BL204" s="453">
        <v>0</v>
      </c>
      <c r="BM204" s="406">
        <v>0</v>
      </c>
      <c r="BO204" s="453">
        <v>0</v>
      </c>
      <c r="BP204" s="406">
        <v>0</v>
      </c>
      <c r="BR204" s="453">
        <v>0</v>
      </c>
      <c r="BS204" s="453">
        <v>0</v>
      </c>
      <c r="CB204" s="488"/>
    </row>
    <row r="205" spans="1:80" ht="11.25">
      <c r="A205" s="403">
        <v>196</v>
      </c>
      <c r="B205" s="404" t="s">
        <v>285</v>
      </c>
      <c r="C205" s="403">
        <v>1</v>
      </c>
      <c r="D205" s="451">
        <v>0</v>
      </c>
      <c r="E205" s="406">
        <v>0</v>
      </c>
      <c r="F205" s="406">
        <v>0</v>
      </c>
      <c r="G205" s="406">
        <v>0</v>
      </c>
      <c r="H205" s="406">
        <v>0</v>
      </c>
      <c r="I205" s="406">
        <v>0</v>
      </c>
      <c r="J205" s="406">
        <v>0</v>
      </c>
      <c r="K205" s="452">
        <v>0</v>
      </c>
      <c r="L205" s="406">
        <v>65128</v>
      </c>
      <c r="M205" s="406">
        <v>38036</v>
      </c>
      <c r="N205" s="406">
        <v>0</v>
      </c>
      <c r="O205" s="406">
        <v>14357.7</v>
      </c>
      <c r="P205" s="406">
        <v>0</v>
      </c>
      <c r="Q205" s="406">
        <v>0</v>
      </c>
      <c r="R205" s="406">
        <v>0</v>
      </c>
      <c r="S205" s="406">
        <v>0</v>
      </c>
      <c r="T205" s="406" t="s">
        <v>762</v>
      </c>
      <c r="U205" s="658">
        <f t="shared" si="33"/>
        <v>111008.9</v>
      </c>
      <c r="V205" s="453">
        <f t="shared" si="31"/>
        <v>2.1744490750184724</v>
      </c>
      <c r="W205" s="406"/>
      <c r="X205" s="406">
        <v>2904538.0700000003</v>
      </c>
      <c r="Y205" s="488">
        <v>5105150.5999999996</v>
      </c>
      <c r="Z205" s="406">
        <f t="shared" si="34"/>
        <v>2200612.5299999993</v>
      </c>
      <c r="AA205" s="406">
        <f t="shared" si="35"/>
        <v>47851.198803325591</v>
      </c>
      <c r="AB205" s="406"/>
      <c r="AC205" s="453">
        <v>162.73337085115483</v>
      </c>
      <c r="AD205" s="453">
        <f t="shared" si="36"/>
        <v>174.11716697508027</v>
      </c>
      <c r="AE205" s="454">
        <f t="shared" si="37"/>
        <v>11.383796123925435</v>
      </c>
      <c r="AF205" s="514">
        <v>9</v>
      </c>
      <c r="AG205" s="488">
        <v>1</v>
      </c>
      <c r="AH205" s="453">
        <f t="shared" si="32"/>
        <v>174.11716697508027</v>
      </c>
      <c r="AI205" s="406"/>
      <c r="AJ205" s="406"/>
      <c r="AK205" s="458">
        <v>174.11716697508027</v>
      </c>
      <c r="AL205" s="455">
        <f t="shared" si="38"/>
        <v>174.11716697508027</v>
      </c>
      <c r="AM205" s="458"/>
      <c r="AN205" s="458"/>
      <c r="AO205" s="453"/>
      <c r="AP205" s="507"/>
      <c r="AQ205" s="455"/>
      <c r="AR205" s="455"/>
      <c r="AS205" s="455"/>
      <c r="AT205" s="495">
        <f t="shared" si="39"/>
        <v>0</v>
      </c>
      <c r="AU205" s="455"/>
      <c r="AV205" s="498">
        <v>-1.6874654044773132</v>
      </c>
      <c r="AW205" s="499">
        <v>1.5173119295151358</v>
      </c>
      <c r="AX205" s="500">
        <v>3.2047773339924488</v>
      </c>
      <c r="AY205" s="458"/>
      <c r="AZ205" s="459"/>
      <c r="BA205" s="459"/>
      <c r="BB205" s="459"/>
      <c r="BC205" s="453"/>
      <c r="BE205" s="460">
        <v>-33.266629148845169</v>
      </c>
      <c r="BF205" s="453">
        <v>162.73337085115483</v>
      </c>
      <c r="BG205" s="488">
        <v>0</v>
      </c>
      <c r="BH205" s="453">
        <v>162.73337085115483</v>
      </c>
      <c r="BI205" s="406">
        <v>-12.060383253106636</v>
      </c>
      <c r="BK205" s="453"/>
      <c r="BL205" s="453">
        <v>162.73337085115483</v>
      </c>
      <c r="BM205" s="406">
        <v>0</v>
      </c>
      <c r="BO205" s="453">
        <v>162.73337085115483</v>
      </c>
      <c r="BP205" s="406">
        <v>-12.060383253106636</v>
      </c>
      <c r="BR205" s="453">
        <v>175.44362718121636</v>
      </c>
      <c r="BS205" s="453">
        <v>-0.64987307695488994</v>
      </c>
      <c r="CB205" s="488"/>
    </row>
    <row r="206" spans="1:80" ht="11.25">
      <c r="A206" s="403">
        <v>197</v>
      </c>
      <c r="B206" s="404" t="s">
        <v>286</v>
      </c>
      <c r="C206" s="403">
        <v>1</v>
      </c>
      <c r="D206" s="451">
        <v>0</v>
      </c>
      <c r="E206" s="406">
        <v>850000</v>
      </c>
      <c r="F206" s="406">
        <v>0</v>
      </c>
      <c r="G206" s="406">
        <v>0</v>
      </c>
      <c r="H206" s="406">
        <v>0</v>
      </c>
      <c r="I206" s="406">
        <v>0</v>
      </c>
      <c r="J206" s="406">
        <v>0</v>
      </c>
      <c r="K206" s="452">
        <v>0</v>
      </c>
      <c r="L206" s="406">
        <v>1804472</v>
      </c>
      <c r="M206" s="406">
        <v>0</v>
      </c>
      <c r="N206" s="406">
        <v>0</v>
      </c>
      <c r="O206" s="406">
        <v>1697.01</v>
      </c>
      <c r="P206" s="406">
        <v>0</v>
      </c>
      <c r="Q206" s="406">
        <v>0</v>
      </c>
      <c r="R206" s="406">
        <v>0</v>
      </c>
      <c r="S206" s="406">
        <v>0</v>
      </c>
      <c r="T206" s="406" t="s">
        <v>762</v>
      </c>
      <c r="U206" s="658">
        <f t="shared" si="33"/>
        <v>2475721.81</v>
      </c>
      <c r="V206" s="453">
        <f t="shared" si="31"/>
        <v>4.9326856621561808</v>
      </c>
      <c r="W206" s="406"/>
      <c r="X206" s="406">
        <v>25535123.509999998</v>
      </c>
      <c r="Y206" s="488">
        <v>50190139.399999999</v>
      </c>
      <c r="Z206" s="406">
        <f t="shared" si="34"/>
        <v>24655015.890000001</v>
      </c>
      <c r="AA206" s="406">
        <f t="shared" si="35"/>
        <v>1216154.4338083582</v>
      </c>
      <c r="AB206" s="406"/>
      <c r="AC206" s="453">
        <v>183.48730030995975</v>
      </c>
      <c r="AD206" s="453">
        <f t="shared" si="36"/>
        <v>191.790671962141</v>
      </c>
      <c r="AE206" s="454">
        <f t="shared" si="37"/>
        <v>8.3033716521812551</v>
      </c>
      <c r="AF206" s="514">
        <v>1</v>
      </c>
      <c r="AG206" s="488">
        <v>1</v>
      </c>
      <c r="AH206" s="453">
        <f t="shared" si="32"/>
        <v>191.790671962141</v>
      </c>
      <c r="AI206" s="406"/>
      <c r="AJ206" s="406"/>
      <c r="AK206" s="458">
        <v>191.790671962141</v>
      </c>
      <c r="AL206" s="455">
        <f t="shared" si="38"/>
        <v>191.790671962141</v>
      </c>
      <c r="AM206" s="458"/>
      <c r="AN206" s="458"/>
      <c r="AO206" s="453"/>
      <c r="AP206" s="507"/>
      <c r="AQ206" s="455"/>
      <c r="AR206" s="455"/>
      <c r="AS206" s="455"/>
      <c r="AT206" s="495">
        <f t="shared" si="39"/>
        <v>0</v>
      </c>
      <c r="AU206" s="455"/>
      <c r="AV206" s="498">
        <v>1.3239748293671332</v>
      </c>
      <c r="AW206" s="499">
        <v>7.2738727172211579</v>
      </c>
      <c r="AX206" s="500">
        <v>5.949897887854025</v>
      </c>
      <c r="AY206" s="458"/>
      <c r="AZ206" s="459"/>
      <c r="BA206" s="459"/>
      <c r="BB206" s="459"/>
      <c r="BC206" s="453"/>
      <c r="BE206" s="460">
        <v>-13.51269969004025</v>
      </c>
      <c r="BF206" s="453">
        <v>183.48730030995975</v>
      </c>
      <c r="BG206" s="488">
        <v>0</v>
      </c>
      <c r="BH206" s="453">
        <v>183.48730030995975</v>
      </c>
      <c r="BI206" s="406">
        <v>-10.73332037728332</v>
      </c>
      <c r="BK206" s="453"/>
      <c r="BL206" s="453">
        <v>183.48730030995975</v>
      </c>
      <c r="BM206" s="406">
        <v>0</v>
      </c>
      <c r="BO206" s="453">
        <v>183.48730030995975</v>
      </c>
      <c r="BP206" s="406">
        <v>-10.73332037728332</v>
      </c>
      <c r="BR206" s="453">
        <v>194.18924961299879</v>
      </c>
      <c r="BS206" s="453">
        <v>3.1371074244276542E-2</v>
      </c>
      <c r="CB206" s="488"/>
    </row>
    <row r="207" spans="1:80" ht="11.25">
      <c r="A207" s="403">
        <v>198</v>
      </c>
      <c r="B207" s="404" t="s">
        <v>287</v>
      </c>
      <c r="C207" s="403">
        <v>1</v>
      </c>
      <c r="D207" s="451">
        <v>0</v>
      </c>
      <c r="E207" s="406">
        <v>0</v>
      </c>
      <c r="F207" s="406">
        <v>0</v>
      </c>
      <c r="G207" s="406">
        <v>0</v>
      </c>
      <c r="H207" s="406">
        <v>0</v>
      </c>
      <c r="I207" s="406">
        <v>0</v>
      </c>
      <c r="J207" s="406">
        <v>1250305</v>
      </c>
      <c r="K207" s="452">
        <v>918593</v>
      </c>
      <c r="L207" s="406">
        <v>2113388</v>
      </c>
      <c r="M207" s="406">
        <v>42588</v>
      </c>
      <c r="N207" s="406">
        <v>17788</v>
      </c>
      <c r="O207" s="406">
        <v>13989.78</v>
      </c>
      <c r="P207" s="406">
        <v>0</v>
      </c>
      <c r="Q207" s="406">
        <v>0</v>
      </c>
      <c r="R207" s="406">
        <v>0</v>
      </c>
      <c r="S207" s="406">
        <v>0</v>
      </c>
      <c r="T207" s="406" t="s">
        <v>760</v>
      </c>
      <c r="U207" s="658">
        <f t="shared" si="33"/>
        <v>4356651.78</v>
      </c>
      <c r="V207" s="453">
        <f t="shared" si="31"/>
        <v>4.2639675379355602</v>
      </c>
      <c r="W207" s="406"/>
      <c r="X207" s="406">
        <v>67714131.173480004</v>
      </c>
      <c r="Y207" s="488">
        <v>102173662</v>
      </c>
      <c r="Z207" s="406">
        <f t="shared" si="34"/>
        <v>34459530.826519996</v>
      </c>
      <c r="AA207" s="406">
        <f t="shared" si="35"/>
        <v>1469343.2081677101</v>
      </c>
      <c r="AB207" s="406"/>
      <c r="AC207" s="453">
        <v>152.14799442272499</v>
      </c>
      <c r="AD207" s="453">
        <f t="shared" si="36"/>
        <v>148.71979754688601</v>
      </c>
      <c r="AE207" s="454">
        <f t="shared" si="37"/>
        <v>-3.428196875838978</v>
      </c>
      <c r="AF207" s="514">
        <v>10</v>
      </c>
      <c r="AG207" s="488">
        <v>1</v>
      </c>
      <c r="AH207" s="453">
        <f t="shared" si="32"/>
        <v>148.71979754688601</v>
      </c>
      <c r="AI207" s="406"/>
      <c r="AJ207" s="406"/>
      <c r="AK207" s="458">
        <v>148.71979754688601</v>
      </c>
      <c r="AL207" s="455">
        <f t="shared" si="38"/>
        <v>148.71979754688601</v>
      </c>
      <c r="AM207" s="458"/>
      <c r="AN207" s="458"/>
      <c r="AO207" s="453"/>
      <c r="AP207" s="507"/>
      <c r="AQ207" s="455"/>
      <c r="AR207" s="455"/>
      <c r="AS207" s="455"/>
      <c r="AT207" s="495">
        <f t="shared" si="39"/>
        <v>0</v>
      </c>
      <c r="AU207" s="455"/>
      <c r="AV207" s="498">
        <v>3.8065604324856626</v>
      </c>
      <c r="AW207" s="499">
        <v>1.3344812267554917</v>
      </c>
      <c r="AX207" s="500">
        <v>-2.4720792057301706</v>
      </c>
      <c r="AY207" s="458"/>
      <c r="AZ207" s="459"/>
      <c r="BA207" s="459"/>
      <c r="BB207" s="459"/>
      <c r="BC207" s="453"/>
      <c r="BE207" s="460">
        <v>-45.852005577275008</v>
      </c>
      <c r="BF207" s="453">
        <v>152.14799442272499</v>
      </c>
      <c r="BG207" s="488">
        <v>0</v>
      </c>
      <c r="BH207" s="453">
        <v>152.14799442272499</v>
      </c>
      <c r="BI207" s="406">
        <v>3.428196875838978</v>
      </c>
      <c r="BK207" s="453"/>
      <c r="BL207" s="453">
        <v>152.14799442272499</v>
      </c>
      <c r="BM207" s="406">
        <v>0</v>
      </c>
      <c r="BO207" s="453">
        <v>152.14799442272499</v>
      </c>
      <c r="BP207" s="406">
        <v>3.428196875838978</v>
      </c>
      <c r="BR207" s="453">
        <v>148.72517372165785</v>
      </c>
      <c r="BS207" s="453">
        <v>-5.3761747718397146E-3</v>
      </c>
      <c r="CB207" s="488"/>
    </row>
    <row r="208" spans="1:80" ht="11.25">
      <c r="A208" s="403">
        <v>199</v>
      </c>
      <c r="B208" s="404" t="s">
        <v>288</v>
      </c>
      <c r="C208" s="403">
        <v>1</v>
      </c>
      <c r="D208" s="451">
        <v>0</v>
      </c>
      <c r="E208" s="406">
        <v>82466</v>
      </c>
      <c r="F208" s="406">
        <v>0</v>
      </c>
      <c r="G208" s="406">
        <v>0</v>
      </c>
      <c r="H208" s="406">
        <v>0</v>
      </c>
      <c r="I208" s="406">
        <v>0</v>
      </c>
      <c r="J208" s="406">
        <v>4726948</v>
      </c>
      <c r="K208" s="452">
        <v>1607828</v>
      </c>
      <c r="L208" s="406">
        <v>2123073</v>
      </c>
      <c r="M208" s="406">
        <v>44359</v>
      </c>
      <c r="N208" s="406">
        <v>0</v>
      </c>
      <c r="O208" s="406">
        <v>6256.11</v>
      </c>
      <c r="P208" s="406">
        <v>0</v>
      </c>
      <c r="Q208" s="406">
        <v>0</v>
      </c>
      <c r="R208" s="406">
        <v>0</v>
      </c>
      <c r="S208" s="406">
        <v>0</v>
      </c>
      <c r="T208" s="406" t="s">
        <v>760</v>
      </c>
      <c r="U208" s="658">
        <f t="shared" si="33"/>
        <v>8590930.1099999994</v>
      </c>
      <c r="V208" s="453">
        <f t="shared" si="31"/>
        <v>6.3789489932297103</v>
      </c>
      <c r="W208" s="406"/>
      <c r="X208" s="406">
        <v>72809517.784119993</v>
      </c>
      <c r="Y208" s="488">
        <v>134676262.80000001</v>
      </c>
      <c r="Z208" s="406">
        <f t="shared" si="34"/>
        <v>61866745.015880018</v>
      </c>
      <c r="AA208" s="406">
        <f t="shared" si="35"/>
        <v>3946448.1083344705</v>
      </c>
      <c r="AB208" s="406"/>
      <c r="AC208" s="453">
        <v>173.51873935361996</v>
      </c>
      <c r="AD208" s="453">
        <f t="shared" si="36"/>
        <v>179.55044707105336</v>
      </c>
      <c r="AE208" s="454">
        <f t="shared" si="37"/>
        <v>6.0317077174333917</v>
      </c>
      <c r="AF208" s="514">
        <v>3</v>
      </c>
      <c r="AG208" s="488">
        <v>1</v>
      </c>
      <c r="AH208" s="453">
        <f t="shared" si="32"/>
        <v>179.55044707105336</v>
      </c>
      <c r="AI208" s="406"/>
      <c r="AJ208" s="406"/>
      <c r="AK208" s="458">
        <v>178.85202895547764</v>
      </c>
      <c r="AL208" s="455">
        <f t="shared" si="38"/>
        <v>179.55044707105336</v>
      </c>
      <c r="AM208" s="458"/>
      <c r="AN208" s="458"/>
      <c r="AO208" s="453"/>
      <c r="AP208" s="507"/>
      <c r="AQ208" s="455"/>
      <c r="AR208" s="455"/>
      <c r="AS208" s="455"/>
      <c r="AT208" s="495">
        <f t="shared" si="39"/>
        <v>0.69841811557571987</v>
      </c>
      <c r="AU208" s="455"/>
      <c r="AV208" s="498">
        <v>2.8766004024150482</v>
      </c>
      <c r="AW208" s="499">
        <v>6.4611664459253291</v>
      </c>
      <c r="AX208" s="500">
        <v>3.5845660435102809</v>
      </c>
      <c r="AY208" s="458"/>
      <c r="AZ208" s="459"/>
      <c r="BA208" s="459"/>
      <c r="BB208" s="459"/>
      <c r="BC208" s="453"/>
      <c r="BE208" s="460">
        <v>-25.481260646380036</v>
      </c>
      <c r="BF208" s="453">
        <v>173.51873935361996</v>
      </c>
      <c r="BG208" s="488">
        <v>0</v>
      </c>
      <c r="BH208" s="453">
        <v>173.51873935361996</v>
      </c>
      <c r="BI208" s="406">
        <v>-5.3332896018576719</v>
      </c>
      <c r="BK208" s="453"/>
      <c r="BL208" s="453">
        <v>173.51873935361996</v>
      </c>
      <c r="BM208" s="406">
        <v>0</v>
      </c>
      <c r="BO208" s="453">
        <v>173.51873935361996</v>
      </c>
      <c r="BP208" s="406">
        <v>-5.3332896018576719</v>
      </c>
      <c r="BR208" s="453">
        <v>178.94011472312633</v>
      </c>
      <c r="BS208" s="453">
        <v>-8.8085767648692581E-2</v>
      </c>
      <c r="CB208" s="488"/>
    </row>
    <row r="209" spans="1:80" s="406" customFormat="1" ht="11.25">
      <c r="A209" s="403">
        <v>200</v>
      </c>
      <c r="B209" s="404" t="s">
        <v>289</v>
      </c>
      <c r="C209" s="403">
        <v>0</v>
      </c>
      <c r="D209" s="451">
        <v>0</v>
      </c>
      <c r="E209" s="406">
        <v>0</v>
      </c>
      <c r="F209" s="406">
        <v>0</v>
      </c>
      <c r="G209" s="406">
        <v>0</v>
      </c>
      <c r="H209" s="406">
        <v>0</v>
      </c>
      <c r="I209" s="406">
        <v>0</v>
      </c>
      <c r="J209" s="406">
        <v>0</v>
      </c>
      <c r="K209" s="452">
        <v>0</v>
      </c>
      <c r="L209" s="406">
        <v>0</v>
      </c>
      <c r="M209" s="406">
        <v>0</v>
      </c>
      <c r="N209" s="406">
        <v>0</v>
      </c>
      <c r="O209" s="406">
        <v>0</v>
      </c>
      <c r="P209" s="406">
        <v>0</v>
      </c>
      <c r="Q209" s="406">
        <v>0</v>
      </c>
      <c r="R209" s="406">
        <v>0</v>
      </c>
      <c r="S209" s="406">
        <v>0</v>
      </c>
      <c r="T209" s="406">
        <v>0</v>
      </c>
      <c r="U209" s="658">
        <f t="shared" si="33"/>
        <v>0</v>
      </c>
      <c r="V209" s="453">
        <f t="shared" si="31"/>
        <v>0</v>
      </c>
      <c r="X209" s="406">
        <v>183449.93</v>
      </c>
      <c r="Y209" s="488">
        <v>344458</v>
      </c>
      <c r="Z209" s="406">
        <f t="shared" si="34"/>
        <v>161008.07</v>
      </c>
      <c r="AA209" s="406">
        <f t="shared" si="35"/>
        <v>0</v>
      </c>
      <c r="AC209" s="453">
        <v>0</v>
      </c>
      <c r="AD209" s="453">
        <f t="shared" si="36"/>
        <v>0</v>
      </c>
      <c r="AE209" s="454">
        <f t="shared" si="37"/>
        <v>0</v>
      </c>
      <c r="AF209" s="514">
        <v>0</v>
      </c>
      <c r="AG209" s="488" t="s">
        <v>761</v>
      </c>
      <c r="AH209" s="453">
        <f t="shared" si="32"/>
        <v>0</v>
      </c>
      <c r="AK209" s="458">
        <v>0</v>
      </c>
      <c r="AL209" s="455">
        <f t="shared" si="38"/>
        <v>0</v>
      </c>
      <c r="AM209" s="458"/>
      <c r="AN209" s="458"/>
      <c r="AO209" s="453"/>
      <c r="AP209" s="507"/>
      <c r="AQ209" s="455"/>
      <c r="AR209" s="455"/>
      <c r="AS209" s="455"/>
      <c r="AT209" s="495">
        <f t="shared" si="39"/>
        <v>0</v>
      </c>
      <c r="AU209" s="455"/>
      <c r="AV209" s="498" t="s">
        <v>649</v>
      </c>
      <c r="AW209" s="499" t="s">
        <v>649</v>
      </c>
      <c r="AX209" s="500" t="s">
        <v>649</v>
      </c>
      <c r="AY209" s="458"/>
      <c r="AZ209" s="459"/>
      <c r="BA209" s="459"/>
      <c r="BB209" s="459"/>
      <c r="BC209" s="453"/>
      <c r="BE209" s="460">
        <v>-200</v>
      </c>
      <c r="BF209" s="453">
        <v>0</v>
      </c>
      <c r="BG209" s="488">
        <v>0</v>
      </c>
      <c r="BH209" s="453">
        <v>0</v>
      </c>
      <c r="BI209" s="406">
        <v>0</v>
      </c>
      <c r="BK209" s="453"/>
      <c r="BL209" s="453">
        <v>0</v>
      </c>
      <c r="BM209" s="406">
        <v>0</v>
      </c>
      <c r="BO209" s="453">
        <v>0</v>
      </c>
      <c r="BP209" s="406">
        <v>0</v>
      </c>
      <c r="BR209" s="453">
        <v>0</v>
      </c>
      <c r="BS209" s="453">
        <v>0</v>
      </c>
      <c r="CB209" s="488"/>
    </row>
    <row r="210" spans="1:80" s="406" customFormat="1" ht="11.25">
      <c r="A210" s="403">
        <v>201</v>
      </c>
      <c r="B210" s="404" t="s">
        <v>290</v>
      </c>
      <c r="C210" s="403">
        <v>1</v>
      </c>
      <c r="D210" s="451">
        <v>9681897</v>
      </c>
      <c r="E210" s="406">
        <v>0</v>
      </c>
      <c r="F210" s="406">
        <v>0</v>
      </c>
      <c r="G210" s="406">
        <v>0</v>
      </c>
      <c r="H210" s="406">
        <v>0</v>
      </c>
      <c r="I210" s="406">
        <v>620000</v>
      </c>
      <c r="J210" s="406">
        <v>2700000</v>
      </c>
      <c r="K210" s="452">
        <v>3350000</v>
      </c>
      <c r="L210" s="406">
        <v>0</v>
      </c>
      <c r="M210" s="406">
        <v>36592</v>
      </c>
      <c r="N210" s="406">
        <v>283017</v>
      </c>
      <c r="O210" s="406">
        <v>2172976.61</v>
      </c>
      <c r="P210" s="406">
        <v>0</v>
      </c>
      <c r="Q210" s="406">
        <v>0</v>
      </c>
      <c r="R210" s="406">
        <v>0</v>
      </c>
      <c r="S210" s="406">
        <v>0</v>
      </c>
      <c r="T210" s="406" t="s">
        <v>760</v>
      </c>
      <c r="U210" s="658">
        <f t="shared" si="33"/>
        <v>18844482.609999999</v>
      </c>
      <c r="V210" s="453">
        <f t="shared" si="31"/>
        <v>6.8757205778325368</v>
      </c>
      <c r="X210" s="406">
        <v>274431862.38999999</v>
      </c>
      <c r="Y210" s="488">
        <v>274072839.30000001</v>
      </c>
      <c r="Z210" s="406">
        <f t="shared" si="34"/>
        <v>0</v>
      </c>
      <c r="AA210" s="406">
        <f t="shared" si="35"/>
        <v>0</v>
      </c>
      <c r="AC210" s="453">
        <v>100.52451737032956</v>
      </c>
      <c r="AD210" s="453">
        <f t="shared" si="36"/>
        <v>99.869175872337394</v>
      </c>
      <c r="AE210" s="454">
        <f t="shared" si="37"/>
        <v>-0.65534149799216834</v>
      </c>
      <c r="AF210" s="514">
        <v>1562</v>
      </c>
      <c r="AG210" s="488">
        <v>1</v>
      </c>
      <c r="AH210" s="453">
        <f t="shared" si="32"/>
        <v>99.869175872337394</v>
      </c>
      <c r="AK210" s="458">
        <v>99.869175872337394</v>
      </c>
      <c r="AL210" s="455">
        <f t="shared" si="38"/>
        <v>99.869175872337394</v>
      </c>
      <c r="AM210" s="458"/>
      <c r="AN210" s="458"/>
      <c r="AO210" s="453"/>
      <c r="AP210" s="507"/>
      <c r="AQ210" s="455"/>
      <c r="AR210" s="455"/>
      <c r="AS210" s="455"/>
      <c r="AT210" s="495">
        <f t="shared" si="39"/>
        <v>0</v>
      </c>
      <c r="AU210" s="455"/>
      <c r="AV210" s="498">
        <v>5.5880220708868835</v>
      </c>
      <c r="AW210" s="499">
        <v>4.8571103541747807</v>
      </c>
      <c r="AX210" s="500">
        <v>-0.73091171671210287</v>
      </c>
      <c r="AY210" s="458"/>
      <c r="AZ210" s="459"/>
      <c r="BA210" s="459"/>
      <c r="BB210" s="459"/>
      <c r="BC210" s="453"/>
      <c r="BE210" s="460">
        <v>-100.47548262967044</v>
      </c>
      <c r="BF210" s="453">
        <v>100.52451737032956</v>
      </c>
      <c r="BG210" s="488">
        <v>0</v>
      </c>
      <c r="BH210" s="453">
        <v>100.52451737032956</v>
      </c>
      <c r="BI210" s="406">
        <v>0.65534149799216834</v>
      </c>
      <c r="BK210" s="453"/>
      <c r="BL210" s="453">
        <v>100.52451737032956</v>
      </c>
      <c r="BM210" s="406">
        <v>0</v>
      </c>
      <c r="BO210" s="453">
        <v>100.52451737032956</v>
      </c>
      <c r="BP210" s="406">
        <v>0.65534149799216834</v>
      </c>
      <c r="BR210" s="453">
        <v>100.12537030530335</v>
      </c>
      <c r="BS210" s="453">
        <v>-0.25619443296595534</v>
      </c>
      <c r="CB210" s="488"/>
    </row>
    <row r="211" spans="1:80" s="406" customFormat="1" ht="11.25">
      <c r="A211" s="403">
        <v>202</v>
      </c>
      <c r="B211" s="404" t="s">
        <v>291</v>
      </c>
      <c r="C211" s="403">
        <v>0</v>
      </c>
      <c r="D211" s="451">
        <v>0</v>
      </c>
      <c r="E211" s="406">
        <v>0</v>
      </c>
      <c r="F211" s="406">
        <v>0</v>
      </c>
      <c r="G211" s="406">
        <v>0</v>
      </c>
      <c r="H211" s="406">
        <v>0</v>
      </c>
      <c r="I211" s="406">
        <v>0</v>
      </c>
      <c r="J211" s="406">
        <v>0</v>
      </c>
      <c r="K211" s="452">
        <v>0</v>
      </c>
      <c r="L211" s="406">
        <v>0</v>
      </c>
      <c r="M211" s="406">
        <v>0</v>
      </c>
      <c r="N211" s="406">
        <v>0</v>
      </c>
      <c r="O211" s="406">
        <v>0</v>
      </c>
      <c r="P211" s="406">
        <v>0</v>
      </c>
      <c r="Q211" s="406">
        <v>0</v>
      </c>
      <c r="R211" s="406">
        <v>0</v>
      </c>
      <c r="S211" s="406">
        <v>0</v>
      </c>
      <c r="T211" s="406">
        <v>0</v>
      </c>
      <c r="U211" s="658">
        <f t="shared" si="33"/>
        <v>0</v>
      </c>
      <c r="V211" s="453">
        <f t="shared" si="31"/>
        <v>0</v>
      </c>
      <c r="X211" s="406">
        <v>16860.330000000002</v>
      </c>
      <c r="Y211" s="488">
        <v>27975.33</v>
      </c>
      <c r="Z211" s="406">
        <f t="shared" si="34"/>
        <v>11115</v>
      </c>
      <c r="AA211" s="406">
        <f t="shared" si="35"/>
        <v>0</v>
      </c>
      <c r="AC211" s="453">
        <v>0</v>
      </c>
      <c r="AD211" s="453">
        <f t="shared" si="36"/>
        <v>0</v>
      </c>
      <c r="AE211" s="454">
        <f t="shared" si="37"/>
        <v>0</v>
      </c>
      <c r="AF211" s="514">
        <v>0</v>
      </c>
      <c r="AG211" s="488" t="s">
        <v>761</v>
      </c>
      <c r="AH211" s="453">
        <f t="shared" si="32"/>
        <v>0</v>
      </c>
      <c r="AK211" s="458">
        <v>0</v>
      </c>
      <c r="AL211" s="455">
        <f t="shared" si="38"/>
        <v>0</v>
      </c>
      <c r="AM211" s="458"/>
      <c r="AN211" s="458"/>
      <c r="AO211" s="453"/>
      <c r="AP211" s="507"/>
      <c r="AQ211" s="455"/>
      <c r="AR211" s="455"/>
      <c r="AS211" s="455"/>
      <c r="AT211" s="495">
        <f t="shared" si="39"/>
        <v>0</v>
      </c>
      <c r="AU211" s="455"/>
      <c r="AV211" s="498" t="s">
        <v>649</v>
      </c>
      <c r="AW211" s="499" t="s">
        <v>649</v>
      </c>
      <c r="AX211" s="500" t="s">
        <v>649</v>
      </c>
      <c r="AY211" s="458"/>
      <c r="AZ211" s="459"/>
      <c r="BA211" s="459"/>
      <c r="BB211" s="459"/>
      <c r="BC211" s="453"/>
      <c r="BE211" s="460">
        <v>-202</v>
      </c>
      <c r="BF211" s="453">
        <v>0</v>
      </c>
      <c r="BG211" s="488">
        <v>0</v>
      </c>
      <c r="BH211" s="453">
        <v>0</v>
      </c>
      <c r="BI211" s="406">
        <v>0</v>
      </c>
      <c r="BK211" s="453"/>
      <c r="BL211" s="453">
        <v>0</v>
      </c>
      <c r="BM211" s="406">
        <v>0</v>
      </c>
      <c r="BO211" s="453">
        <v>0</v>
      </c>
      <c r="BP211" s="406">
        <v>0</v>
      </c>
      <c r="BR211" s="453">
        <v>0</v>
      </c>
      <c r="BS211" s="453">
        <v>0</v>
      </c>
      <c r="CB211" s="488"/>
    </row>
    <row r="212" spans="1:80" s="406" customFormat="1" ht="11.25">
      <c r="A212" s="403">
        <v>203</v>
      </c>
      <c r="B212" s="404" t="s">
        <v>292</v>
      </c>
      <c r="C212" s="403">
        <v>0</v>
      </c>
      <c r="D212" s="451">
        <v>0</v>
      </c>
      <c r="E212" s="406">
        <v>0</v>
      </c>
      <c r="F212" s="406">
        <v>0</v>
      </c>
      <c r="G212" s="406">
        <v>0</v>
      </c>
      <c r="H212" s="406">
        <v>0</v>
      </c>
      <c r="I212" s="406">
        <v>0</v>
      </c>
      <c r="J212" s="406">
        <v>0</v>
      </c>
      <c r="K212" s="452">
        <v>0</v>
      </c>
      <c r="L212" s="406">
        <v>0</v>
      </c>
      <c r="M212" s="406">
        <v>0</v>
      </c>
      <c r="N212" s="406">
        <v>0</v>
      </c>
      <c r="O212" s="406">
        <v>0</v>
      </c>
      <c r="P212" s="406">
        <v>0</v>
      </c>
      <c r="Q212" s="406">
        <v>0</v>
      </c>
      <c r="R212" s="406">
        <v>0</v>
      </c>
      <c r="S212" s="406">
        <v>0</v>
      </c>
      <c r="T212" s="406">
        <v>0</v>
      </c>
      <c r="U212" s="658">
        <f t="shared" si="33"/>
        <v>0</v>
      </c>
      <c r="V212" s="453">
        <f t="shared" si="31"/>
        <v>0</v>
      </c>
      <c r="X212" s="406">
        <v>52022.572920000006</v>
      </c>
      <c r="Y212" s="488">
        <v>59853</v>
      </c>
      <c r="Z212" s="406">
        <f t="shared" si="34"/>
        <v>7830.427079999994</v>
      </c>
      <c r="AA212" s="406">
        <f t="shared" si="35"/>
        <v>0</v>
      </c>
      <c r="AC212" s="453">
        <v>0</v>
      </c>
      <c r="AD212" s="453">
        <f t="shared" si="36"/>
        <v>0</v>
      </c>
      <c r="AE212" s="454">
        <f t="shared" si="37"/>
        <v>0</v>
      </c>
      <c r="AF212" s="514">
        <v>0</v>
      </c>
      <c r="AG212" s="488" t="s">
        <v>761</v>
      </c>
      <c r="AH212" s="453">
        <f t="shared" si="32"/>
        <v>0</v>
      </c>
      <c r="AK212" s="458">
        <v>0</v>
      </c>
      <c r="AL212" s="455">
        <f t="shared" si="38"/>
        <v>0</v>
      </c>
      <c r="AM212" s="458"/>
      <c r="AN212" s="458"/>
      <c r="AO212" s="453"/>
      <c r="AP212" s="507"/>
      <c r="AQ212" s="455"/>
      <c r="AR212" s="455"/>
      <c r="AS212" s="455"/>
      <c r="AT212" s="495">
        <f t="shared" si="39"/>
        <v>0</v>
      </c>
      <c r="AU212" s="455"/>
      <c r="AV212" s="498" t="s">
        <v>649</v>
      </c>
      <c r="AW212" s="499" t="s">
        <v>649</v>
      </c>
      <c r="AX212" s="500" t="s">
        <v>649</v>
      </c>
      <c r="AY212" s="458"/>
      <c r="AZ212" s="459"/>
      <c r="BA212" s="459"/>
      <c r="BB212" s="459"/>
      <c r="BC212" s="453"/>
      <c r="BE212" s="460">
        <v>-203</v>
      </c>
      <c r="BF212" s="453">
        <v>0</v>
      </c>
      <c r="BG212" s="488">
        <v>0</v>
      </c>
      <c r="BH212" s="453">
        <v>0</v>
      </c>
      <c r="BI212" s="406">
        <v>0</v>
      </c>
      <c r="BK212" s="453"/>
      <c r="BL212" s="453">
        <v>0</v>
      </c>
      <c r="BM212" s="406">
        <v>0</v>
      </c>
      <c r="BO212" s="453">
        <v>0</v>
      </c>
      <c r="BP212" s="406">
        <v>0</v>
      </c>
      <c r="BR212" s="453">
        <v>0</v>
      </c>
      <c r="BS212" s="453">
        <v>0</v>
      </c>
      <c r="CB212" s="488"/>
    </row>
    <row r="213" spans="1:80" s="406" customFormat="1" ht="11.25">
      <c r="A213" s="403">
        <v>204</v>
      </c>
      <c r="B213" s="404" t="s">
        <v>293</v>
      </c>
      <c r="C213" s="403">
        <v>1</v>
      </c>
      <c r="D213" s="451">
        <v>0</v>
      </c>
      <c r="E213" s="406">
        <v>0</v>
      </c>
      <c r="F213" s="406">
        <v>0</v>
      </c>
      <c r="G213" s="406">
        <v>0</v>
      </c>
      <c r="H213" s="406">
        <v>0</v>
      </c>
      <c r="I213" s="406">
        <v>0</v>
      </c>
      <c r="J213" s="406">
        <v>1600000</v>
      </c>
      <c r="K213" s="452">
        <v>353715.92</v>
      </c>
      <c r="L213" s="406">
        <v>1024434.43</v>
      </c>
      <c r="M213" s="406">
        <v>0</v>
      </c>
      <c r="N213" s="406">
        <v>79842</v>
      </c>
      <c r="O213" s="406">
        <v>122514.56</v>
      </c>
      <c r="P213" s="406">
        <v>0</v>
      </c>
      <c r="Q213" s="406">
        <v>0</v>
      </c>
      <c r="R213" s="406">
        <v>0</v>
      </c>
      <c r="S213" s="406">
        <v>0</v>
      </c>
      <c r="T213" s="406" t="s">
        <v>760</v>
      </c>
      <c r="U213" s="658">
        <f t="shared" si="33"/>
        <v>3180506.91</v>
      </c>
      <c r="V213" s="453">
        <f t="shared" si="31"/>
        <v>6.9453950065653167</v>
      </c>
      <c r="X213" s="406">
        <v>27513365.690000001</v>
      </c>
      <c r="Y213" s="488">
        <v>45793031.310581222</v>
      </c>
      <c r="Z213" s="406">
        <f t="shared" si="34"/>
        <v>18279665.620581221</v>
      </c>
      <c r="AA213" s="406">
        <f t="shared" si="35"/>
        <v>1269594.9832286849</v>
      </c>
      <c r="AC213" s="453">
        <v>154.59110894321489</v>
      </c>
      <c r="AD213" s="453">
        <f t="shared" si="36"/>
        <v>161.82475393599341</v>
      </c>
      <c r="AE213" s="454">
        <f t="shared" si="37"/>
        <v>7.2336449927785225</v>
      </c>
      <c r="AF213" s="514">
        <v>105</v>
      </c>
      <c r="AG213" s="488">
        <v>1</v>
      </c>
      <c r="AH213" s="453">
        <f t="shared" si="32"/>
        <v>161.82475393599341</v>
      </c>
      <c r="AK213" s="453">
        <v>161.82475393599341</v>
      </c>
      <c r="AL213" s="455">
        <f t="shared" si="38"/>
        <v>161.82475393599341</v>
      </c>
      <c r="AM213" s="453"/>
      <c r="AN213" s="453"/>
      <c r="AO213" s="453"/>
      <c r="AP213" s="507"/>
      <c r="AQ213" s="455"/>
      <c r="AR213" s="455"/>
      <c r="AS213" s="455"/>
      <c r="AT213" s="495">
        <f t="shared" si="39"/>
        <v>0</v>
      </c>
      <c r="AU213" s="455"/>
      <c r="AV213" s="498">
        <v>0.23738416738805462</v>
      </c>
      <c r="AW213" s="499">
        <v>5.1778388370411692</v>
      </c>
      <c r="AX213" s="500">
        <v>4.9404546696531142</v>
      </c>
      <c r="AY213" s="458"/>
      <c r="AZ213" s="459"/>
      <c r="BA213" s="459"/>
      <c r="BB213" s="459"/>
      <c r="BC213" s="453"/>
      <c r="BE213" s="460">
        <v>-49.408891056785109</v>
      </c>
      <c r="BF213" s="453">
        <v>154.59110894321489</v>
      </c>
      <c r="BG213" s="488">
        <v>0</v>
      </c>
      <c r="BH213" s="453">
        <v>154.59110894321489</v>
      </c>
      <c r="BI213" s="406">
        <v>-7.2336449927785225</v>
      </c>
      <c r="BK213" s="453"/>
      <c r="BL213" s="453">
        <v>154.59110894321489</v>
      </c>
      <c r="BM213" s="406">
        <v>0</v>
      </c>
      <c r="BO213" s="453">
        <v>154.59110894321489</v>
      </c>
      <c r="BP213" s="406">
        <v>-7.2336449927785225</v>
      </c>
      <c r="BR213" s="453">
        <v>162.39070494556961</v>
      </c>
      <c r="BS213" s="453">
        <v>-0.56595100957619593</v>
      </c>
      <c r="CB213" s="488"/>
    </row>
    <row r="214" spans="1:80" s="406" customFormat="1" ht="11.25">
      <c r="A214" s="403">
        <v>205</v>
      </c>
      <c r="B214" s="404" t="s">
        <v>294</v>
      </c>
      <c r="C214" s="403">
        <v>0</v>
      </c>
      <c r="D214" s="451">
        <v>0</v>
      </c>
      <c r="E214" s="406">
        <v>0</v>
      </c>
      <c r="F214" s="406">
        <v>0</v>
      </c>
      <c r="G214" s="406">
        <v>0</v>
      </c>
      <c r="H214" s="406">
        <v>0</v>
      </c>
      <c r="I214" s="406">
        <v>0</v>
      </c>
      <c r="J214" s="406">
        <v>0</v>
      </c>
      <c r="K214" s="452">
        <v>0</v>
      </c>
      <c r="L214" s="406">
        <v>0</v>
      </c>
      <c r="M214" s="406">
        <v>0</v>
      </c>
      <c r="N214" s="406">
        <v>0</v>
      </c>
      <c r="O214" s="406">
        <v>0</v>
      </c>
      <c r="P214" s="406">
        <v>0</v>
      </c>
      <c r="Q214" s="406">
        <v>0</v>
      </c>
      <c r="R214" s="406">
        <v>0</v>
      </c>
      <c r="S214" s="406">
        <v>0</v>
      </c>
      <c r="T214" s="406">
        <v>0</v>
      </c>
      <c r="U214" s="658">
        <f t="shared" si="33"/>
        <v>0</v>
      </c>
      <c r="V214" s="453">
        <f t="shared" si="31"/>
        <v>0</v>
      </c>
      <c r="X214" s="406">
        <v>0</v>
      </c>
      <c r="Y214" s="488">
        <v>0</v>
      </c>
      <c r="Z214" s="406">
        <f t="shared" si="34"/>
        <v>0</v>
      </c>
      <c r="AA214" s="406">
        <f t="shared" si="35"/>
        <v>0</v>
      </c>
      <c r="AC214" s="453">
        <v>0</v>
      </c>
      <c r="AD214" s="453">
        <f t="shared" si="36"/>
        <v>0</v>
      </c>
      <c r="AE214" s="454">
        <f t="shared" si="37"/>
        <v>0</v>
      </c>
      <c r="AF214" s="514">
        <v>0</v>
      </c>
      <c r="AG214" s="488" t="s">
        <v>761</v>
      </c>
      <c r="AH214" s="453">
        <f t="shared" si="32"/>
        <v>0</v>
      </c>
      <c r="AK214" s="458">
        <v>0</v>
      </c>
      <c r="AL214" s="455">
        <f t="shared" si="38"/>
        <v>0</v>
      </c>
      <c r="AM214" s="458"/>
      <c r="AN214" s="458"/>
      <c r="AO214" s="453"/>
      <c r="AP214" s="507"/>
      <c r="AQ214" s="455"/>
      <c r="AR214" s="455"/>
      <c r="AS214" s="455"/>
      <c r="AT214" s="495">
        <f t="shared" si="39"/>
        <v>0</v>
      </c>
      <c r="AU214" s="455"/>
      <c r="AV214" s="498" t="s">
        <v>649</v>
      </c>
      <c r="AW214" s="499" t="s">
        <v>649</v>
      </c>
      <c r="AX214" s="500" t="s">
        <v>649</v>
      </c>
      <c r="AY214" s="458"/>
      <c r="AZ214" s="459"/>
      <c r="BA214" s="459"/>
      <c r="BB214" s="459"/>
      <c r="BC214" s="453"/>
      <c r="BE214" s="460">
        <v>-205</v>
      </c>
      <c r="BF214" s="453">
        <v>0</v>
      </c>
      <c r="BG214" s="488">
        <v>0</v>
      </c>
      <c r="BH214" s="453">
        <v>0</v>
      </c>
      <c r="BI214" s="406">
        <v>0</v>
      </c>
      <c r="BK214" s="453"/>
      <c r="BL214" s="453">
        <v>0</v>
      </c>
      <c r="BM214" s="406">
        <v>0</v>
      </c>
      <c r="BO214" s="453">
        <v>0</v>
      </c>
      <c r="BP214" s="406">
        <v>0</v>
      </c>
      <c r="BR214" s="453">
        <v>0</v>
      </c>
      <c r="BS214" s="453">
        <v>0</v>
      </c>
      <c r="CB214" s="488"/>
    </row>
    <row r="215" spans="1:80" s="406" customFormat="1" ht="11.25">
      <c r="A215" s="403">
        <v>206</v>
      </c>
      <c r="B215" s="404" t="s">
        <v>295</v>
      </c>
      <c r="C215" s="403">
        <v>0</v>
      </c>
      <c r="D215" s="451">
        <v>0</v>
      </c>
      <c r="E215" s="406">
        <v>0</v>
      </c>
      <c r="F215" s="406">
        <v>0</v>
      </c>
      <c r="G215" s="406">
        <v>0</v>
      </c>
      <c r="H215" s="406">
        <v>0</v>
      </c>
      <c r="I215" s="406">
        <v>0</v>
      </c>
      <c r="J215" s="406">
        <v>0</v>
      </c>
      <c r="K215" s="452">
        <v>0</v>
      </c>
      <c r="L215" s="406">
        <v>0</v>
      </c>
      <c r="M215" s="406">
        <v>0</v>
      </c>
      <c r="N215" s="406">
        <v>0</v>
      </c>
      <c r="O215" s="406">
        <v>0</v>
      </c>
      <c r="P215" s="406">
        <v>0</v>
      </c>
      <c r="Q215" s="406">
        <v>0</v>
      </c>
      <c r="R215" s="406">
        <v>0</v>
      </c>
      <c r="S215" s="406">
        <v>0</v>
      </c>
      <c r="T215" s="406">
        <v>0</v>
      </c>
      <c r="U215" s="658">
        <f t="shared" si="33"/>
        <v>0</v>
      </c>
      <c r="V215" s="453">
        <f t="shared" si="31"/>
        <v>0</v>
      </c>
      <c r="X215" s="406">
        <v>0</v>
      </c>
      <c r="Y215" s="488">
        <v>0</v>
      </c>
      <c r="Z215" s="406">
        <f t="shared" si="34"/>
        <v>0</v>
      </c>
      <c r="AA215" s="406">
        <f t="shared" si="35"/>
        <v>0</v>
      </c>
      <c r="AC215" s="453">
        <v>0</v>
      </c>
      <c r="AD215" s="453">
        <f t="shared" si="36"/>
        <v>0</v>
      </c>
      <c r="AE215" s="454">
        <f t="shared" si="37"/>
        <v>0</v>
      </c>
      <c r="AF215" s="514">
        <v>0</v>
      </c>
      <c r="AG215" s="488" t="s">
        <v>761</v>
      </c>
      <c r="AH215" s="453">
        <f t="shared" si="32"/>
        <v>0</v>
      </c>
      <c r="AK215" s="458">
        <v>0</v>
      </c>
      <c r="AL215" s="455">
        <f t="shared" si="38"/>
        <v>0</v>
      </c>
      <c r="AM215" s="458"/>
      <c r="AN215" s="458"/>
      <c r="AO215" s="453"/>
      <c r="AP215" s="507"/>
      <c r="AQ215" s="455"/>
      <c r="AR215" s="455"/>
      <c r="AS215" s="455"/>
      <c r="AT215" s="495">
        <f t="shared" si="39"/>
        <v>0</v>
      </c>
      <c r="AU215" s="455"/>
      <c r="AV215" s="498" t="s">
        <v>649</v>
      </c>
      <c r="AW215" s="499" t="s">
        <v>649</v>
      </c>
      <c r="AX215" s="500" t="s">
        <v>649</v>
      </c>
      <c r="AY215" s="458"/>
      <c r="AZ215" s="459"/>
      <c r="BA215" s="459"/>
      <c r="BB215" s="459"/>
      <c r="BC215" s="453"/>
      <c r="BE215" s="460">
        <v>-206</v>
      </c>
      <c r="BF215" s="453">
        <v>0</v>
      </c>
      <c r="BG215" s="488">
        <v>0</v>
      </c>
      <c r="BH215" s="453">
        <v>0</v>
      </c>
      <c r="BI215" s="406">
        <v>0</v>
      </c>
      <c r="BK215" s="453"/>
      <c r="BL215" s="453">
        <v>0</v>
      </c>
      <c r="BM215" s="406">
        <v>0</v>
      </c>
      <c r="BO215" s="453">
        <v>0</v>
      </c>
      <c r="BP215" s="406">
        <v>0</v>
      </c>
      <c r="BR215" s="453">
        <v>0</v>
      </c>
      <c r="BS215" s="453">
        <v>0</v>
      </c>
      <c r="CB215" s="488"/>
    </row>
    <row r="216" spans="1:80" s="406" customFormat="1" ht="11.25">
      <c r="A216" s="403">
        <v>207</v>
      </c>
      <c r="B216" s="404" t="s">
        <v>296</v>
      </c>
      <c r="C216" s="403">
        <v>1</v>
      </c>
      <c r="D216" s="451">
        <v>10180819</v>
      </c>
      <c r="E216" s="406">
        <v>0</v>
      </c>
      <c r="F216" s="406">
        <v>0</v>
      </c>
      <c r="G216" s="406">
        <v>0</v>
      </c>
      <c r="H216" s="406">
        <v>0</v>
      </c>
      <c r="I216" s="406">
        <v>0</v>
      </c>
      <c r="J216" s="406">
        <v>7998848</v>
      </c>
      <c r="K216" s="452">
        <v>0</v>
      </c>
      <c r="L216" s="406">
        <v>2431780</v>
      </c>
      <c r="M216" s="406">
        <v>14137</v>
      </c>
      <c r="N216" s="406">
        <v>0</v>
      </c>
      <c r="O216" s="406">
        <v>11119.78</v>
      </c>
      <c r="P216" s="406">
        <v>0</v>
      </c>
      <c r="Q216" s="406">
        <v>0</v>
      </c>
      <c r="R216" s="406">
        <v>0</v>
      </c>
      <c r="S216" s="406">
        <v>0</v>
      </c>
      <c r="T216" s="406" t="s">
        <v>760</v>
      </c>
      <c r="U216" s="658">
        <f t="shared" si="33"/>
        <v>20636703.780000001</v>
      </c>
      <c r="V216" s="453">
        <f t="shared" si="31"/>
        <v>6.9750950575355404</v>
      </c>
      <c r="X216" s="406">
        <v>159609730.37020001</v>
      </c>
      <c r="Y216" s="488">
        <v>295862688.74866652</v>
      </c>
      <c r="Z216" s="406">
        <f t="shared" si="34"/>
        <v>136252958.37846652</v>
      </c>
      <c r="AA216" s="406">
        <f t="shared" si="35"/>
        <v>9503773.3656023759</v>
      </c>
      <c r="AC216" s="453">
        <v>172.35108915167942</v>
      </c>
      <c r="AD216" s="453">
        <f t="shared" si="36"/>
        <v>179.41194106329303</v>
      </c>
      <c r="AE216" s="454">
        <f t="shared" si="37"/>
        <v>7.0608519116136108</v>
      </c>
      <c r="AF216" s="514">
        <v>5</v>
      </c>
      <c r="AG216" s="488">
        <v>1</v>
      </c>
      <c r="AH216" s="453">
        <f t="shared" si="32"/>
        <v>179.41194106329303</v>
      </c>
      <c r="AK216" s="458">
        <v>179.41194106329303</v>
      </c>
      <c r="AL216" s="455">
        <f t="shared" si="38"/>
        <v>179.41194106329303</v>
      </c>
      <c r="AM216" s="458"/>
      <c r="AN216" s="458"/>
      <c r="AO216" s="453"/>
      <c r="AP216" s="507"/>
      <c r="AQ216" s="455"/>
      <c r="AR216" s="455"/>
      <c r="AS216" s="455"/>
      <c r="AT216" s="495">
        <f t="shared" si="39"/>
        <v>0</v>
      </c>
      <c r="AU216" s="455"/>
      <c r="AV216" s="498">
        <v>1.8149038038833603</v>
      </c>
      <c r="AW216" s="499">
        <v>5.8972504433141077</v>
      </c>
      <c r="AX216" s="500">
        <v>4.0823466394307477</v>
      </c>
      <c r="AY216" s="458"/>
      <c r="AZ216" s="459"/>
      <c r="BA216" s="459"/>
      <c r="BB216" s="459"/>
      <c r="BC216" s="453"/>
      <c r="BE216" s="460">
        <v>-34.648910848320583</v>
      </c>
      <c r="BF216" s="453">
        <v>172.35108915167942</v>
      </c>
      <c r="BG216" s="488">
        <v>0</v>
      </c>
      <c r="BH216" s="453">
        <v>172.35108915167942</v>
      </c>
      <c r="BI216" s="406">
        <v>-7.0608519116136108</v>
      </c>
      <c r="BK216" s="453"/>
      <c r="BL216" s="453">
        <v>172.35108915167942</v>
      </c>
      <c r="BM216" s="406">
        <v>0</v>
      </c>
      <c r="BO216" s="453">
        <v>172.35108915167942</v>
      </c>
      <c r="BP216" s="406">
        <v>-7.0608519116136108</v>
      </c>
      <c r="BR216" s="453">
        <v>179.52357747459311</v>
      </c>
      <c r="BS216" s="453">
        <v>-0.11163641130008273</v>
      </c>
      <c r="CB216" s="488"/>
    </row>
    <row r="217" spans="1:80" s="406" customFormat="1" ht="11.25">
      <c r="A217" s="403">
        <v>208</v>
      </c>
      <c r="B217" s="404" t="s">
        <v>297</v>
      </c>
      <c r="C217" s="403">
        <v>1</v>
      </c>
      <c r="D217" s="451">
        <v>0</v>
      </c>
      <c r="E217" s="406">
        <v>0</v>
      </c>
      <c r="F217" s="406">
        <v>0</v>
      </c>
      <c r="G217" s="406">
        <v>0</v>
      </c>
      <c r="H217" s="406">
        <v>0</v>
      </c>
      <c r="I217" s="406">
        <v>0</v>
      </c>
      <c r="J217" s="406">
        <v>112563</v>
      </c>
      <c r="K217" s="452">
        <v>18645</v>
      </c>
      <c r="L217" s="406">
        <v>272055</v>
      </c>
      <c r="M217" s="406">
        <v>0</v>
      </c>
      <c r="N217" s="406">
        <v>0</v>
      </c>
      <c r="O217" s="406">
        <v>19535.88</v>
      </c>
      <c r="P217" s="406">
        <v>0</v>
      </c>
      <c r="Q217" s="406">
        <v>0</v>
      </c>
      <c r="R217" s="406">
        <v>0</v>
      </c>
      <c r="S217" s="406">
        <v>0</v>
      </c>
      <c r="T217" s="406" t="s">
        <v>760</v>
      </c>
      <c r="U217" s="658">
        <f t="shared" si="33"/>
        <v>422798.88</v>
      </c>
      <c r="V217" s="453">
        <f t="shared" si="31"/>
        <v>2.2831404245565947</v>
      </c>
      <c r="X217" s="406">
        <v>12579945.423040001</v>
      </c>
      <c r="Y217" s="488">
        <v>18518303.800000001</v>
      </c>
      <c r="Z217" s="406">
        <f t="shared" si="34"/>
        <v>5938358.37696</v>
      </c>
      <c r="AA217" s="406">
        <f t="shared" si="35"/>
        <v>135581.06065941666</v>
      </c>
      <c r="AC217" s="453">
        <v>144.1397486731978</v>
      </c>
      <c r="AD217" s="453">
        <f t="shared" si="36"/>
        <v>146.12720581182234</v>
      </c>
      <c r="AE217" s="454">
        <f t="shared" si="37"/>
        <v>1.987457138624535</v>
      </c>
      <c r="AF217" s="514">
        <v>13</v>
      </c>
      <c r="AG217" s="488">
        <v>1</v>
      </c>
      <c r="AH217" s="453">
        <f t="shared" si="32"/>
        <v>146.12720581182234</v>
      </c>
      <c r="AK217" s="458">
        <v>146.12720581182234</v>
      </c>
      <c r="AL217" s="455">
        <f t="shared" si="38"/>
        <v>146.12720581182234</v>
      </c>
      <c r="AM217" s="458"/>
      <c r="AN217" s="458"/>
      <c r="AO217" s="453"/>
      <c r="AP217" s="507"/>
      <c r="AQ217" s="455"/>
      <c r="AR217" s="455"/>
      <c r="AS217" s="455"/>
      <c r="AT217" s="495">
        <f t="shared" si="39"/>
        <v>0</v>
      </c>
      <c r="AU217" s="455"/>
      <c r="AV217" s="498">
        <v>4.8927946532455868</v>
      </c>
      <c r="AW217" s="499">
        <v>6.5397217440759947</v>
      </c>
      <c r="AX217" s="500">
        <v>1.6469270908304079</v>
      </c>
      <c r="AY217" s="458"/>
      <c r="AZ217" s="459"/>
      <c r="BA217" s="459"/>
      <c r="BB217" s="459"/>
      <c r="BC217" s="453"/>
      <c r="BE217" s="460">
        <v>-63.860251326802199</v>
      </c>
      <c r="BF217" s="453">
        <v>144.1397486731978</v>
      </c>
      <c r="BG217" s="488">
        <v>0</v>
      </c>
      <c r="BH217" s="453">
        <v>144.1397486731978</v>
      </c>
      <c r="BI217" s="406">
        <v>-1.987457138624535</v>
      </c>
      <c r="BK217" s="453"/>
      <c r="BL217" s="453">
        <v>144.1397486731978</v>
      </c>
      <c r="BM217" s="406">
        <v>0</v>
      </c>
      <c r="BO217" s="453">
        <v>144.1397486731978</v>
      </c>
      <c r="BP217" s="406">
        <v>-1.987457138624535</v>
      </c>
      <c r="BR217" s="453">
        <v>144.89614479174608</v>
      </c>
      <c r="BS217" s="453">
        <v>1.231061020076254</v>
      </c>
      <c r="CB217" s="488"/>
    </row>
    <row r="218" spans="1:80" s="406" customFormat="1" ht="11.25">
      <c r="A218" s="403">
        <v>209</v>
      </c>
      <c r="B218" s="404" t="s">
        <v>298</v>
      </c>
      <c r="C218" s="403">
        <v>1</v>
      </c>
      <c r="D218" s="451">
        <v>0</v>
      </c>
      <c r="E218" s="406">
        <v>0</v>
      </c>
      <c r="F218" s="406">
        <v>0</v>
      </c>
      <c r="G218" s="406">
        <v>0</v>
      </c>
      <c r="H218" s="406">
        <v>0</v>
      </c>
      <c r="I218" s="406">
        <v>0</v>
      </c>
      <c r="J218" s="406">
        <v>903373</v>
      </c>
      <c r="K218" s="452">
        <v>0</v>
      </c>
      <c r="L218" s="406">
        <v>1625824.05</v>
      </c>
      <c r="M218" s="406">
        <v>4836</v>
      </c>
      <c r="N218" s="406">
        <v>137908</v>
      </c>
      <c r="O218" s="406">
        <v>122052.63</v>
      </c>
      <c r="P218" s="406">
        <v>0</v>
      </c>
      <c r="Q218" s="406">
        <v>0</v>
      </c>
      <c r="R218" s="406">
        <v>0</v>
      </c>
      <c r="S218" s="406">
        <v>0</v>
      </c>
      <c r="T218" s="406" t="s">
        <v>762</v>
      </c>
      <c r="U218" s="658">
        <f t="shared" si="33"/>
        <v>2631411.2749999999</v>
      </c>
      <c r="V218" s="453">
        <f t="shared" si="31"/>
        <v>9.9824900613629595</v>
      </c>
      <c r="X218" s="406">
        <v>22174984.270000003</v>
      </c>
      <c r="Y218" s="488">
        <v>26360269.420000002</v>
      </c>
      <c r="Z218" s="406">
        <f t="shared" si="34"/>
        <v>4185285.1499999985</v>
      </c>
      <c r="AA218" s="406">
        <f t="shared" si="35"/>
        <v>417795.67413844971</v>
      </c>
      <c r="AC218" s="453">
        <v>119.6783925837607</v>
      </c>
      <c r="AD218" s="453">
        <f t="shared" si="36"/>
        <v>116.9898180309354</v>
      </c>
      <c r="AE218" s="454">
        <f t="shared" si="37"/>
        <v>-2.6885745528253011</v>
      </c>
      <c r="AF218" s="514">
        <v>82</v>
      </c>
      <c r="AG218" s="488">
        <v>1</v>
      </c>
      <c r="AH218" s="453">
        <f t="shared" si="32"/>
        <v>116.9898180309354</v>
      </c>
      <c r="AK218" s="458">
        <v>116.9898180309354</v>
      </c>
      <c r="AL218" s="455">
        <f t="shared" si="38"/>
        <v>116.9898180309354</v>
      </c>
      <c r="AM218" s="458"/>
      <c r="AN218" s="458"/>
      <c r="AO218" s="453"/>
      <c r="AP218" s="507"/>
      <c r="AQ218" s="455"/>
      <c r="AR218" s="455"/>
      <c r="AS218" s="455"/>
      <c r="AT218" s="495">
        <f t="shared" si="39"/>
        <v>0</v>
      </c>
      <c r="AU218" s="455"/>
      <c r="AV218" s="498">
        <v>1.9302563576219263</v>
      </c>
      <c r="AW218" s="499">
        <v>0.58528905424901945</v>
      </c>
      <c r="AX218" s="500">
        <v>-1.3449673033729068</v>
      </c>
      <c r="AY218" s="458"/>
      <c r="AZ218" s="459"/>
      <c r="BA218" s="459"/>
      <c r="BB218" s="459"/>
      <c r="BC218" s="453"/>
      <c r="BE218" s="460">
        <v>-89.321607416239303</v>
      </c>
      <c r="BF218" s="453">
        <v>119.6783925837607</v>
      </c>
      <c r="BG218" s="488">
        <v>0</v>
      </c>
      <c r="BH218" s="453">
        <v>119.6783925837607</v>
      </c>
      <c r="BI218" s="406">
        <v>1.87371366850806</v>
      </c>
      <c r="BK218" s="453"/>
      <c r="BL218" s="453">
        <v>119.6783925837607</v>
      </c>
      <c r="BM218" s="406">
        <v>0</v>
      </c>
      <c r="BO218" s="453">
        <v>119.6783925837607</v>
      </c>
      <c r="BP218" s="406">
        <v>1.87371366850806</v>
      </c>
      <c r="BR218" s="453">
        <v>118.20004105987623</v>
      </c>
      <c r="BS218" s="453">
        <v>-0.39536214462358998</v>
      </c>
      <c r="CB218" s="488"/>
    </row>
    <row r="219" spans="1:80" s="406" customFormat="1" ht="11.25">
      <c r="A219" s="403">
        <v>210</v>
      </c>
      <c r="B219" s="404" t="s">
        <v>299</v>
      </c>
      <c r="C219" s="403">
        <v>1</v>
      </c>
      <c r="D219" s="451">
        <v>0</v>
      </c>
      <c r="E219" s="406">
        <v>5386</v>
      </c>
      <c r="F219" s="406">
        <v>0</v>
      </c>
      <c r="G219" s="406">
        <v>0</v>
      </c>
      <c r="H219" s="406">
        <v>0</v>
      </c>
      <c r="I219" s="406">
        <v>0</v>
      </c>
      <c r="J219" s="406">
        <v>1327181</v>
      </c>
      <c r="K219" s="452">
        <v>10581</v>
      </c>
      <c r="L219" s="406">
        <v>1827092</v>
      </c>
      <c r="M219" s="406">
        <v>18523</v>
      </c>
      <c r="N219" s="406">
        <v>258495</v>
      </c>
      <c r="O219" s="406">
        <v>207619.65</v>
      </c>
      <c r="P219" s="406">
        <v>0</v>
      </c>
      <c r="Q219" s="406">
        <v>0</v>
      </c>
      <c r="R219" s="406">
        <v>0</v>
      </c>
      <c r="S219" s="406">
        <v>0</v>
      </c>
      <c r="T219" s="406" t="s">
        <v>763</v>
      </c>
      <c r="U219" s="658">
        <f t="shared" si="33"/>
        <v>3654877.65</v>
      </c>
      <c r="V219" s="453">
        <f t="shared" si="31"/>
        <v>7.0026630093365831</v>
      </c>
      <c r="X219" s="406">
        <v>35941837.469999999</v>
      </c>
      <c r="Y219" s="488">
        <v>52192682.200000003</v>
      </c>
      <c r="Z219" s="406">
        <f t="shared" si="34"/>
        <v>16250844.730000004</v>
      </c>
      <c r="AA219" s="406">
        <f t="shared" si="35"/>
        <v>1137991.892612434</v>
      </c>
      <c r="AC219" s="453">
        <v>131.16052118041216</v>
      </c>
      <c r="AD219" s="453">
        <f t="shared" si="36"/>
        <v>142.0480807360002</v>
      </c>
      <c r="AE219" s="454">
        <f t="shared" si="37"/>
        <v>10.887559555588041</v>
      </c>
      <c r="AF219" s="514">
        <v>172</v>
      </c>
      <c r="AG219" s="488">
        <v>1</v>
      </c>
      <c r="AH219" s="453">
        <f t="shared" si="32"/>
        <v>142.0480807360002</v>
      </c>
      <c r="AK219" s="458">
        <v>141.07048922334172</v>
      </c>
      <c r="AL219" s="455">
        <f t="shared" si="38"/>
        <v>142.0480807360002</v>
      </c>
      <c r="AM219" s="458"/>
      <c r="AN219" s="458"/>
      <c r="AO219" s="453"/>
      <c r="AP219" s="507"/>
      <c r="AQ219" s="455"/>
      <c r="AR219" s="455"/>
      <c r="AS219" s="455"/>
      <c r="AT219" s="495">
        <f t="shared" si="39"/>
        <v>0.97759151265847777</v>
      </c>
      <c r="AU219" s="455"/>
      <c r="AV219" s="498">
        <v>0.90730924571552929</v>
      </c>
      <c r="AW219" s="499">
        <v>9.2913565108202061</v>
      </c>
      <c r="AX219" s="500">
        <v>8.3840472651046767</v>
      </c>
      <c r="AY219" s="458"/>
      <c r="AZ219" s="459"/>
      <c r="BA219" s="459"/>
      <c r="BB219" s="459"/>
      <c r="BC219" s="453"/>
      <c r="BE219" s="460">
        <v>-78.839478819587839</v>
      </c>
      <c r="BF219" s="453">
        <v>131.16052118041216</v>
      </c>
      <c r="BG219" s="488">
        <v>0</v>
      </c>
      <c r="BH219" s="453">
        <v>131.16052118041216</v>
      </c>
      <c r="BI219" s="406">
        <v>-9.9099680429295631</v>
      </c>
      <c r="BK219" s="453"/>
      <c r="BL219" s="453">
        <v>131.16052118041216</v>
      </c>
      <c r="BM219" s="406">
        <v>0</v>
      </c>
      <c r="BO219" s="453">
        <v>131.16052118041216</v>
      </c>
      <c r="BP219" s="406">
        <v>-9.9099680429295631</v>
      </c>
      <c r="BR219" s="453">
        <v>140.90684468499134</v>
      </c>
      <c r="BS219" s="453">
        <v>0.16364453835038262</v>
      </c>
      <c r="CB219" s="488"/>
    </row>
    <row r="220" spans="1:80" s="406" customFormat="1" ht="11.25">
      <c r="A220" s="403">
        <v>211</v>
      </c>
      <c r="B220" s="404" t="s">
        <v>300</v>
      </c>
      <c r="C220" s="403">
        <v>1</v>
      </c>
      <c r="D220" s="451">
        <v>0</v>
      </c>
      <c r="E220" s="406">
        <v>890322</v>
      </c>
      <c r="F220" s="406">
        <v>0</v>
      </c>
      <c r="G220" s="406">
        <v>0</v>
      </c>
      <c r="H220" s="406">
        <v>0</v>
      </c>
      <c r="I220" s="406">
        <v>0</v>
      </c>
      <c r="J220" s="406">
        <v>1890671</v>
      </c>
      <c r="K220" s="452">
        <v>468000</v>
      </c>
      <c r="L220" s="406">
        <v>2345406</v>
      </c>
      <c r="M220" s="406">
        <v>56848</v>
      </c>
      <c r="N220" s="406">
        <v>0</v>
      </c>
      <c r="O220" s="406">
        <v>8065.26</v>
      </c>
      <c r="P220" s="406">
        <v>0</v>
      </c>
      <c r="Q220" s="406">
        <v>0</v>
      </c>
      <c r="R220" s="406">
        <v>0</v>
      </c>
      <c r="S220" s="406">
        <v>0</v>
      </c>
      <c r="T220" s="406" t="s">
        <v>760</v>
      </c>
      <c r="U220" s="658">
        <f t="shared" si="33"/>
        <v>5659312.2599999998</v>
      </c>
      <c r="V220" s="453">
        <f t="shared" si="31"/>
        <v>7.3310769595187359</v>
      </c>
      <c r="X220" s="406">
        <v>58940201.540000007</v>
      </c>
      <c r="Y220" s="488">
        <v>77196192.200000003</v>
      </c>
      <c r="Z220" s="406">
        <f t="shared" si="34"/>
        <v>18255990.659999996</v>
      </c>
      <c r="AA220" s="406">
        <f t="shared" si="35"/>
        <v>1338360.7250071522</v>
      </c>
      <c r="AC220" s="453">
        <v>123.89828949199</v>
      </c>
      <c r="AD220" s="453">
        <f t="shared" si="36"/>
        <v>128.70304052746008</v>
      </c>
      <c r="AE220" s="454">
        <f t="shared" si="37"/>
        <v>4.8047510354700762</v>
      </c>
      <c r="AF220" s="514">
        <v>7</v>
      </c>
      <c r="AG220" s="488">
        <v>1</v>
      </c>
      <c r="AH220" s="453">
        <f t="shared" si="32"/>
        <v>128.70304052746008</v>
      </c>
      <c r="AK220" s="458">
        <v>128.70304052746008</v>
      </c>
      <c r="AL220" s="455">
        <f t="shared" si="38"/>
        <v>128.70304052746008</v>
      </c>
      <c r="AM220" s="458"/>
      <c r="AN220" s="458"/>
      <c r="AO220" s="453"/>
      <c r="AP220" s="507"/>
      <c r="AQ220" s="455"/>
      <c r="AR220" s="455"/>
      <c r="AS220" s="455"/>
      <c r="AT220" s="495">
        <f t="shared" si="39"/>
        <v>0</v>
      </c>
      <c r="AU220" s="455"/>
      <c r="AV220" s="498">
        <v>2.3805644777762387</v>
      </c>
      <c r="AW220" s="499">
        <v>6.6168940276813677</v>
      </c>
      <c r="AX220" s="500">
        <v>4.236329549905129</v>
      </c>
      <c r="AY220" s="458"/>
      <c r="AZ220" s="459"/>
      <c r="BA220" s="459"/>
      <c r="BB220" s="459"/>
      <c r="BC220" s="453"/>
      <c r="BE220" s="460">
        <v>-87.101710508010001</v>
      </c>
      <c r="BF220" s="453">
        <v>123.89828949199</v>
      </c>
      <c r="BG220" s="488">
        <v>0</v>
      </c>
      <c r="BH220" s="453">
        <v>123.89828949199</v>
      </c>
      <c r="BI220" s="406">
        <v>-4.8047510354700762</v>
      </c>
      <c r="BK220" s="453"/>
      <c r="BL220" s="453">
        <v>123.89828949199</v>
      </c>
      <c r="BM220" s="406">
        <v>0</v>
      </c>
      <c r="BO220" s="453">
        <v>123.89828949199</v>
      </c>
      <c r="BP220" s="406">
        <v>-4.8047510354700762</v>
      </c>
      <c r="BR220" s="453">
        <v>128.59284078119614</v>
      </c>
      <c r="BS220" s="453">
        <v>0.11019974626393036</v>
      </c>
      <c r="CB220" s="488"/>
    </row>
    <row r="221" spans="1:80" s="406" customFormat="1" ht="11.25">
      <c r="A221" s="403">
        <v>212</v>
      </c>
      <c r="B221" s="404" t="s">
        <v>301</v>
      </c>
      <c r="C221" s="403">
        <v>1</v>
      </c>
      <c r="D221" s="451">
        <v>0</v>
      </c>
      <c r="E221" s="406">
        <v>0</v>
      </c>
      <c r="F221" s="406">
        <v>0</v>
      </c>
      <c r="G221" s="406">
        <v>0</v>
      </c>
      <c r="H221" s="406">
        <v>0</v>
      </c>
      <c r="I221" s="406">
        <v>0</v>
      </c>
      <c r="J221" s="406">
        <v>1125992</v>
      </c>
      <c r="K221" s="452">
        <v>0</v>
      </c>
      <c r="L221" s="406">
        <v>4712553</v>
      </c>
      <c r="M221" s="406">
        <v>16239</v>
      </c>
      <c r="N221" s="406">
        <v>31381</v>
      </c>
      <c r="O221" s="406">
        <v>109348.75</v>
      </c>
      <c r="P221" s="406">
        <v>0</v>
      </c>
      <c r="Q221" s="406">
        <v>0</v>
      </c>
      <c r="R221" s="406">
        <v>0</v>
      </c>
      <c r="S221" s="406">
        <v>0</v>
      </c>
      <c r="T221" s="406" t="s">
        <v>760</v>
      </c>
      <c r="U221" s="658">
        <f t="shared" si="33"/>
        <v>5995513.75</v>
      </c>
      <c r="V221" s="453">
        <f t="shared" si="31"/>
        <v>9.4460506256105532</v>
      </c>
      <c r="X221" s="406">
        <v>52550990.75</v>
      </c>
      <c r="Y221" s="488">
        <v>63471116</v>
      </c>
      <c r="Z221" s="406">
        <f t="shared" si="34"/>
        <v>10920125.25</v>
      </c>
      <c r="AA221" s="406">
        <f t="shared" si="35"/>
        <v>1031520.5594950811</v>
      </c>
      <c r="AC221" s="453">
        <v>117.15433979812786</v>
      </c>
      <c r="AD221" s="453">
        <f t="shared" si="36"/>
        <v>118.81716129301505</v>
      </c>
      <c r="AE221" s="454">
        <f t="shared" si="37"/>
        <v>1.6628214948871829</v>
      </c>
      <c r="AF221" s="514">
        <v>89</v>
      </c>
      <c r="AG221" s="488">
        <v>1</v>
      </c>
      <c r="AH221" s="453">
        <f t="shared" si="32"/>
        <v>118.81716129301505</v>
      </c>
      <c r="AK221" s="458">
        <v>118.81716129301505</v>
      </c>
      <c r="AL221" s="455">
        <f t="shared" si="38"/>
        <v>118.81716129301505</v>
      </c>
      <c r="AM221" s="458"/>
      <c r="AN221" s="458"/>
      <c r="AO221" s="453"/>
      <c r="AP221" s="507"/>
      <c r="AQ221" s="455"/>
      <c r="AR221" s="455"/>
      <c r="AS221" s="455"/>
      <c r="AT221" s="495">
        <f t="shared" si="39"/>
        <v>0</v>
      </c>
      <c r="AU221" s="455"/>
      <c r="AV221" s="498">
        <v>1.82695509246779</v>
      </c>
      <c r="AW221" s="499">
        <v>3.6644999767963475</v>
      </c>
      <c r="AX221" s="500">
        <v>1.8375448843285576</v>
      </c>
      <c r="AY221" s="458"/>
      <c r="AZ221" s="459"/>
      <c r="BA221" s="459"/>
      <c r="BB221" s="459"/>
      <c r="BC221" s="453"/>
      <c r="BE221" s="460">
        <v>-94.845660201872136</v>
      </c>
      <c r="BF221" s="453">
        <v>117.15433979812786</v>
      </c>
      <c r="BG221" s="488">
        <v>0</v>
      </c>
      <c r="BH221" s="453">
        <v>117.15433979812786</v>
      </c>
      <c r="BI221" s="406">
        <v>-1.6628214948871829</v>
      </c>
      <c r="BK221" s="453"/>
      <c r="BL221" s="453">
        <v>117.15433979812786</v>
      </c>
      <c r="BM221" s="406">
        <v>0</v>
      </c>
      <c r="BO221" s="453">
        <v>117.15433979812786</v>
      </c>
      <c r="BP221" s="406">
        <v>-1.6628214948871829</v>
      </c>
      <c r="BR221" s="453">
        <v>117.15433979812786</v>
      </c>
      <c r="BS221" s="453">
        <v>1.6628214948871829</v>
      </c>
      <c r="CB221" s="488"/>
    </row>
    <row r="222" spans="1:80" s="406" customFormat="1" ht="11.25">
      <c r="A222" s="403">
        <v>213</v>
      </c>
      <c r="B222" s="404" t="s">
        <v>302</v>
      </c>
      <c r="C222" s="403">
        <v>1</v>
      </c>
      <c r="D222" s="451">
        <v>0</v>
      </c>
      <c r="E222" s="406">
        <v>0</v>
      </c>
      <c r="F222" s="406">
        <v>0</v>
      </c>
      <c r="G222" s="406">
        <v>0</v>
      </c>
      <c r="H222" s="406">
        <v>0</v>
      </c>
      <c r="I222" s="406">
        <v>0</v>
      </c>
      <c r="J222" s="406">
        <v>422432</v>
      </c>
      <c r="K222" s="452">
        <v>191498</v>
      </c>
      <c r="L222" s="406">
        <v>593017</v>
      </c>
      <c r="M222" s="406">
        <v>0</v>
      </c>
      <c r="N222" s="406">
        <v>0</v>
      </c>
      <c r="O222" s="406">
        <v>1577.24</v>
      </c>
      <c r="P222" s="406">
        <v>0</v>
      </c>
      <c r="Q222" s="406">
        <v>0</v>
      </c>
      <c r="R222" s="406">
        <v>0</v>
      </c>
      <c r="S222" s="406">
        <v>0</v>
      </c>
      <c r="T222" s="406" t="s">
        <v>760</v>
      </c>
      <c r="U222" s="658">
        <f t="shared" si="33"/>
        <v>1208524.24</v>
      </c>
      <c r="V222" s="453">
        <f t="shared" si="31"/>
        <v>3.3812750751071472</v>
      </c>
      <c r="X222" s="406">
        <v>20846041.259999998</v>
      </c>
      <c r="Y222" s="488">
        <v>35741671.799999997</v>
      </c>
      <c r="Z222" s="406">
        <f t="shared" si="34"/>
        <v>14895630.539999999</v>
      </c>
      <c r="AA222" s="406">
        <f t="shared" si="35"/>
        <v>503662.24272906809</v>
      </c>
      <c r="AC222" s="453">
        <v>170.68484618633852</v>
      </c>
      <c r="AD222" s="453">
        <f t="shared" si="36"/>
        <v>169.03933518008844</v>
      </c>
      <c r="AE222" s="454">
        <f t="shared" si="37"/>
        <v>-1.6455110062500751</v>
      </c>
      <c r="AF222" s="514">
        <v>0</v>
      </c>
      <c r="AG222" s="488">
        <v>1</v>
      </c>
      <c r="AH222" s="453">
        <f t="shared" si="32"/>
        <v>169.03933518008844</v>
      </c>
      <c r="AK222" s="458">
        <v>169.03933518008844</v>
      </c>
      <c r="AL222" s="455">
        <f t="shared" si="38"/>
        <v>169.03933518008844</v>
      </c>
      <c r="AM222" s="458"/>
      <c r="AN222" s="458"/>
      <c r="AO222" s="453"/>
      <c r="AP222" s="507"/>
      <c r="AQ222" s="455"/>
      <c r="AR222" s="455"/>
      <c r="AS222" s="455"/>
      <c r="AT222" s="495">
        <f t="shared" si="39"/>
        <v>0</v>
      </c>
      <c r="AU222" s="455"/>
      <c r="AV222" s="498">
        <v>6.6931313492261513</v>
      </c>
      <c r="AW222" s="499">
        <v>4.9959371645571098</v>
      </c>
      <c r="AX222" s="500">
        <v>-1.6971941846690415</v>
      </c>
      <c r="AY222" s="458"/>
      <c r="AZ222" s="459"/>
      <c r="BA222" s="459"/>
      <c r="BB222" s="459"/>
      <c r="BC222" s="453"/>
      <c r="BE222" s="460">
        <v>-42.315153813661482</v>
      </c>
      <c r="BF222" s="453">
        <v>170.68484618633852</v>
      </c>
      <c r="BG222" s="488">
        <v>0</v>
      </c>
      <c r="BH222" s="453">
        <v>170.68484618633852</v>
      </c>
      <c r="BI222" s="406">
        <v>1.6455110062500751</v>
      </c>
      <c r="BK222" s="453"/>
      <c r="BL222" s="453">
        <v>170.68484618633852</v>
      </c>
      <c r="BM222" s="406">
        <v>0</v>
      </c>
      <c r="BO222" s="453">
        <v>170.68484618633852</v>
      </c>
      <c r="BP222" s="406">
        <v>1.6455110062500751</v>
      </c>
      <c r="BR222" s="453">
        <v>168.91817625479001</v>
      </c>
      <c r="BS222" s="453">
        <v>0.12115892529843109</v>
      </c>
      <c r="CB222" s="488"/>
    </row>
    <row r="223" spans="1:80" s="406" customFormat="1" ht="11.25">
      <c r="A223" s="403">
        <v>214</v>
      </c>
      <c r="B223" s="404" t="s">
        <v>303</v>
      </c>
      <c r="C223" s="403">
        <v>1</v>
      </c>
      <c r="D223" s="451">
        <v>0</v>
      </c>
      <c r="E223" s="406">
        <v>0</v>
      </c>
      <c r="F223" s="406">
        <v>0</v>
      </c>
      <c r="G223" s="406">
        <v>0</v>
      </c>
      <c r="H223" s="406">
        <v>0</v>
      </c>
      <c r="I223" s="406">
        <v>0</v>
      </c>
      <c r="J223" s="406">
        <v>435000</v>
      </c>
      <c r="K223" s="452">
        <v>763165</v>
      </c>
      <c r="L223" s="406">
        <v>881585.76</v>
      </c>
      <c r="M223" s="406">
        <v>1938</v>
      </c>
      <c r="N223" s="406">
        <v>284249</v>
      </c>
      <c r="O223" s="406">
        <v>2112.9499999999998</v>
      </c>
      <c r="P223" s="406">
        <v>0</v>
      </c>
      <c r="Q223" s="406">
        <v>0</v>
      </c>
      <c r="R223" s="406">
        <v>0</v>
      </c>
      <c r="S223" s="406">
        <v>0</v>
      </c>
      <c r="T223" s="406" t="s">
        <v>760</v>
      </c>
      <c r="U223" s="658">
        <f t="shared" si="33"/>
        <v>2368050.71</v>
      </c>
      <c r="V223" s="453">
        <f t="shared" si="31"/>
        <v>7.5723692088410397</v>
      </c>
      <c r="X223" s="406">
        <v>27773856.899999991</v>
      </c>
      <c r="Y223" s="488">
        <v>31272256.34</v>
      </c>
      <c r="Z223" s="406">
        <f t="shared" si="34"/>
        <v>3498399.4400000088</v>
      </c>
      <c r="AA223" s="406">
        <f t="shared" si="35"/>
        <v>264911.72199682804</v>
      </c>
      <c r="AC223" s="453">
        <v>109.18069283306266</v>
      </c>
      <c r="AD223" s="453">
        <f t="shared" si="36"/>
        <v>111.64219909984192</v>
      </c>
      <c r="AE223" s="454">
        <f t="shared" si="37"/>
        <v>2.4615062667792529</v>
      </c>
      <c r="AF223" s="514">
        <v>2</v>
      </c>
      <c r="AG223" s="488">
        <v>1</v>
      </c>
      <c r="AH223" s="453">
        <f t="shared" si="32"/>
        <v>111.64219909984192</v>
      </c>
      <c r="AK223" s="458">
        <v>111.64219909984192</v>
      </c>
      <c r="AL223" s="455">
        <f t="shared" si="38"/>
        <v>111.64219909984192</v>
      </c>
      <c r="AM223" s="458"/>
      <c r="AN223" s="458"/>
      <c r="AO223" s="453"/>
      <c r="AP223" s="507"/>
      <c r="AQ223" s="455"/>
      <c r="AR223" s="455"/>
      <c r="AS223" s="455"/>
      <c r="AT223" s="495">
        <f t="shared" si="39"/>
        <v>0</v>
      </c>
      <c r="AU223" s="455"/>
      <c r="AV223" s="498">
        <v>-1.1944697105001434</v>
      </c>
      <c r="AW223" s="499">
        <v>1.2280854272425779</v>
      </c>
      <c r="AX223" s="500">
        <v>2.4225551377427212</v>
      </c>
      <c r="AY223" s="458"/>
      <c r="AZ223" s="459"/>
      <c r="BA223" s="459"/>
      <c r="BB223" s="459"/>
      <c r="BC223" s="453"/>
      <c r="BE223" s="460">
        <v>-104.81930716693734</v>
      </c>
      <c r="BF223" s="453">
        <v>109.18069283306266</v>
      </c>
      <c r="BG223" s="488">
        <v>0</v>
      </c>
      <c r="BH223" s="453">
        <v>109.18069283306266</v>
      </c>
      <c r="BI223" s="406">
        <v>-2.4615062667792529</v>
      </c>
      <c r="BK223" s="453"/>
      <c r="BL223" s="453">
        <v>109.18069283306266</v>
      </c>
      <c r="BM223" s="406">
        <v>0</v>
      </c>
      <c r="BO223" s="453">
        <v>109.18069283306266</v>
      </c>
      <c r="BP223" s="406">
        <v>-2.4615062667792529</v>
      </c>
      <c r="BR223" s="453">
        <v>111.40042122159906</v>
      </c>
      <c r="BS223" s="453">
        <v>0.24177787824285701</v>
      </c>
      <c r="CB223" s="488"/>
    </row>
    <row r="224" spans="1:80" s="406" customFormat="1" ht="11.25">
      <c r="A224" s="403">
        <v>215</v>
      </c>
      <c r="B224" s="404" t="s">
        <v>304</v>
      </c>
      <c r="C224" s="403">
        <v>1</v>
      </c>
      <c r="D224" s="451">
        <v>0</v>
      </c>
      <c r="E224" s="406">
        <v>0</v>
      </c>
      <c r="F224" s="406">
        <v>0</v>
      </c>
      <c r="G224" s="406">
        <v>0</v>
      </c>
      <c r="H224" s="406">
        <v>0</v>
      </c>
      <c r="I224" s="406">
        <v>0</v>
      </c>
      <c r="J224" s="406">
        <v>571161</v>
      </c>
      <c r="K224" s="452">
        <v>0</v>
      </c>
      <c r="L224" s="406">
        <v>416454.9</v>
      </c>
      <c r="M224" s="406">
        <v>0</v>
      </c>
      <c r="N224" s="406">
        <v>294646</v>
      </c>
      <c r="O224" s="406">
        <v>21643.02</v>
      </c>
      <c r="P224" s="406">
        <v>0</v>
      </c>
      <c r="Q224" s="406">
        <v>0</v>
      </c>
      <c r="R224" s="406">
        <v>0</v>
      </c>
      <c r="S224" s="406">
        <v>0</v>
      </c>
      <c r="T224" s="406" t="s">
        <v>760</v>
      </c>
      <c r="U224" s="658">
        <f t="shared" si="33"/>
        <v>1303904.92</v>
      </c>
      <c r="V224" s="453">
        <f t="shared" si="31"/>
        <v>13.607982410901146</v>
      </c>
      <c r="X224" s="406">
        <v>8161429.120000002</v>
      </c>
      <c r="Y224" s="488">
        <v>9581912.1500000004</v>
      </c>
      <c r="Z224" s="406">
        <f t="shared" si="34"/>
        <v>1420483.0299999984</v>
      </c>
      <c r="AA224" s="406">
        <f t="shared" si="35"/>
        <v>193299.08087223541</v>
      </c>
      <c r="AC224" s="453">
        <v>110.33131276061106</v>
      </c>
      <c r="AD224" s="453">
        <f t="shared" si="36"/>
        <v>115.03638555311943</v>
      </c>
      <c r="AE224" s="454">
        <f t="shared" si="37"/>
        <v>4.7050727925083748</v>
      </c>
      <c r="AF224" s="514">
        <v>18</v>
      </c>
      <c r="AG224" s="488">
        <v>1</v>
      </c>
      <c r="AH224" s="453">
        <f t="shared" si="32"/>
        <v>115.03638555311943</v>
      </c>
      <c r="AK224" s="458">
        <v>115.03638555311943</v>
      </c>
      <c r="AL224" s="455">
        <f t="shared" si="38"/>
        <v>115.03638555311943</v>
      </c>
      <c r="AM224" s="458"/>
      <c r="AN224" s="458"/>
      <c r="AO224" s="453"/>
      <c r="AP224" s="507"/>
      <c r="AQ224" s="455"/>
      <c r="AR224" s="455"/>
      <c r="AS224" s="455"/>
      <c r="AT224" s="495">
        <f t="shared" si="39"/>
        <v>0</v>
      </c>
      <c r="AU224" s="455"/>
      <c r="AV224" s="498">
        <v>-1.4455449145485235</v>
      </c>
      <c r="AW224" s="499">
        <v>3.3629393165031538</v>
      </c>
      <c r="AX224" s="500">
        <v>4.8084842310516773</v>
      </c>
      <c r="AY224" s="458"/>
      <c r="AZ224" s="459"/>
      <c r="BA224" s="459"/>
      <c r="BB224" s="459"/>
      <c r="BC224" s="453"/>
      <c r="BE224" s="460">
        <v>-104.66868723938894</v>
      </c>
      <c r="BF224" s="453">
        <v>110.33131276061106</v>
      </c>
      <c r="BG224" s="488">
        <v>0</v>
      </c>
      <c r="BH224" s="453">
        <v>110.33131276061106</v>
      </c>
      <c r="BI224" s="406">
        <v>-4.7050727925083748</v>
      </c>
      <c r="BK224" s="453"/>
      <c r="BL224" s="453">
        <v>110.33131276061106</v>
      </c>
      <c r="BM224" s="406">
        <v>0</v>
      </c>
      <c r="BO224" s="453">
        <v>110.33131276061106</v>
      </c>
      <c r="BP224" s="406">
        <v>-4.7050727925083748</v>
      </c>
      <c r="BR224" s="453">
        <v>115.32119767712024</v>
      </c>
      <c r="BS224" s="453">
        <v>-0.28481212400080835</v>
      </c>
      <c r="CB224" s="488"/>
    </row>
    <row r="225" spans="1:80" ht="11.25">
      <c r="A225" s="403">
        <v>216</v>
      </c>
      <c r="B225" s="404" t="s">
        <v>305</v>
      </c>
      <c r="C225" s="403">
        <v>0</v>
      </c>
      <c r="D225" s="451">
        <v>0</v>
      </c>
      <c r="E225" s="406">
        <v>0</v>
      </c>
      <c r="F225" s="406">
        <v>0</v>
      </c>
      <c r="G225" s="406">
        <v>0</v>
      </c>
      <c r="H225" s="406">
        <v>0</v>
      </c>
      <c r="I225" s="406">
        <v>0</v>
      </c>
      <c r="J225" s="406">
        <v>0</v>
      </c>
      <c r="K225" s="452">
        <v>0</v>
      </c>
      <c r="L225" s="406">
        <v>0</v>
      </c>
      <c r="M225" s="406">
        <v>0</v>
      </c>
      <c r="N225" s="406">
        <v>0</v>
      </c>
      <c r="O225" s="406">
        <v>0</v>
      </c>
      <c r="P225" s="406">
        <v>0</v>
      </c>
      <c r="Q225" s="406">
        <v>0</v>
      </c>
      <c r="R225" s="406">
        <v>0</v>
      </c>
      <c r="S225" s="406">
        <v>0</v>
      </c>
      <c r="T225" s="406">
        <v>0</v>
      </c>
      <c r="U225" s="658">
        <f t="shared" si="33"/>
        <v>0</v>
      </c>
      <c r="V225" s="453">
        <f t="shared" si="31"/>
        <v>0</v>
      </c>
      <c r="W225" s="406"/>
      <c r="X225" s="406">
        <v>0</v>
      </c>
      <c r="Y225" s="488">
        <v>701547</v>
      </c>
      <c r="Z225" s="406">
        <f t="shared" si="34"/>
        <v>701547</v>
      </c>
      <c r="AA225" s="406">
        <f t="shared" si="35"/>
        <v>0</v>
      </c>
      <c r="AB225" s="406"/>
      <c r="AC225" s="453">
        <v>0</v>
      </c>
      <c r="AD225" s="453">
        <f t="shared" si="36"/>
        <v>0</v>
      </c>
      <c r="AE225" s="454">
        <f t="shared" si="37"/>
        <v>0</v>
      </c>
      <c r="AF225" s="514">
        <v>0</v>
      </c>
      <c r="AG225" s="488" t="s">
        <v>761</v>
      </c>
      <c r="AH225" s="453">
        <f t="shared" si="32"/>
        <v>0</v>
      </c>
      <c r="AI225" s="406"/>
      <c r="AJ225" s="406"/>
      <c r="AK225" s="458">
        <v>0</v>
      </c>
      <c r="AL225" s="455">
        <f t="shared" si="38"/>
        <v>0</v>
      </c>
      <c r="AM225" s="458"/>
      <c r="AN225" s="458"/>
      <c r="AO225" s="453"/>
      <c r="AP225" s="507"/>
      <c r="AQ225" s="455"/>
      <c r="AR225" s="455"/>
      <c r="AS225" s="455"/>
      <c r="AT225" s="495">
        <f t="shared" si="39"/>
        <v>0</v>
      </c>
      <c r="AU225" s="455"/>
      <c r="AV225" s="498" t="s">
        <v>649</v>
      </c>
      <c r="AW225" s="499" t="s">
        <v>649</v>
      </c>
      <c r="AX225" s="500" t="s">
        <v>649</v>
      </c>
      <c r="AY225" s="458"/>
      <c r="AZ225" s="459"/>
      <c r="BA225" s="459"/>
      <c r="BB225" s="459"/>
      <c r="BC225" s="453"/>
      <c r="BE225" s="460">
        <v>-216</v>
      </c>
      <c r="BF225" s="453">
        <v>0</v>
      </c>
      <c r="BG225" s="488">
        <v>0</v>
      </c>
      <c r="BH225" s="453">
        <v>0</v>
      </c>
      <c r="BI225" s="406">
        <v>0</v>
      </c>
      <c r="BK225" s="453"/>
      <c r="BL225" s="453">
        <v>0</v>
      </c>
      <c r="BM225" s="406">
        <v>0</v>
      </c>
      <c r="BO225" s="453">
        <v>0</v>
      </c>
      <c r="BP225" s="406">
        <v>0</v>
      </c>
      <c r="BR225" s="453">
        <v>0</v>
      </c>
      <c r="BS225" s="453">
        <v>0</v>
      </c>
      <c r="CB225" s="488"/>
    </row>
    <row r="226" spans="1:80" ht="11.25">
      <c r="A226" s="403">
        <v>217</v>
      </c>
      <c r="B226" s="404" t="s">
        <v>306</v>
      </c>
      <c r="C226" s="403">
        <v>1</v>
      </c>
      <c r="D226" s="451">
        <v>0</v>
      </c>
      <c r="E226" s="406">
        <v>0</v>
      </c>
      <c r="F226" s="406">
        <v>0</v>
      </c>
      <c r="G226" s="406">
        <v>0</v>
      </c>
      <c r="H226" s="406">
        <v>0</v>
      </c>
      <c r="I226" s="406">
        <v>0</v>
      </c>
      <c r="J226" s="406">
        <v>1423271</v>
      </c>
      <c r="K226" s="452">
        <v>1176968</v>
      </c>
      <c r="L226" s="406">
        <v>1016079</v>
      </c>
      <c r="M226" s="406">
        <v>0</v>
      </c>
      <c r="N226" s="406">
        <v>0</v>
      </c>
      <c r="O226" s="406">
        <v>1499.05</v>
      </c>
      <c r="P226" s="406">
        <v>0</v>
      </c>
      <c r="Q226" s="406">
        <v>0</v>
      </c>
      <c r="R226" s="406">
        <v>0</v>
      </c>
      <c r="S226" s="406">
        <v>0</v>
      </c>
      <c r="T226" s="406" t="s">
        <v>762</v>
      </c>
      <c r="U226" s="658">
        <f t="shared" si="33"/>
        <v>3516209.15</v>
      </c>
      <c r="V226" s="453">
        <f t="shared" si="31"/>
        <v>7.3705594920931778</v>
      </c>
      <c r="W226" s="406"/>
      <c r="X226" s="406">
        <v>29675954.006980006</v>
      </c>
      <c r="Y226" s="488">
        <v>47706136.200000003</v>
      </c>
      <c r="Z226" s="406">
        <f t="shared" si="34"/>
        <v>18030182.193019997</v>
      </c>
      <c r="AA226" s="406">
        <f t="shared" si="35"/>
        <v>1328925.3050693292</v>
      </c>
      <c r="AB226" s="406"/>
      <c r="AC226" s="453">
        <v>154.0372695782963</v>
      </c>
      <c r="AD226" s="453">
        <f t="shared" si="36"/>
        <v>156.27875310772623</v>
      </c>
      <c r="AE226" s="454">
        <f t="shared" si="37"/>
        <v>2.241483529429928</v>
      </c>
      <c r="AF226" s="514">
        <v>1</v>
      </c>
      <c r="AG226" s="488">
        <v>1</v>
      </c>
      <c r="AH226" s="453">
        <f t="shared" si="32"/>
        <v>156.27875310772623</v>
      </c>
      <c r="AI226" s="406"/>
      <c r="AJ226" s="406"/>
      <c r="AK226" s="458">
        <v>156.27875310772623</v>
      </c>
      <c r="AL226" s="455">
        <f t="shared" si="38"/>
        <v>156.27875310772623</v>
      </c>
      <c r="AM226" s="458"/>
      <c r="AN226" s="458"/>
      <c r="AO226" s="453"/>
      <c r="AP226" s="507"/>
      <c r="AQ226" s="455"/>
      <c r="AR226" s="455"/>
      <c r="AS226" s="455"/>
      <c r="AT226" s="495">
        <f t="shared" si="39"/>
        <v>0</v>
      </c>
      <c r="AU226" s="455"/>
      <c r="AV226" s="498">
        <v>2.1110175126219817</v>
      </c>
      <c r="AW226" s="499">
        <v>4.3656531686482181</v>
      </c>
      <c r="AX226" s="500">
        <v>2.2546356560262364</v>
      </c>
      <c r="AY226" s="458"/>
      <c r="AZ226" s="459"/>
      <c r="BA226" s="459"/>
      <c r="BB226" s="459"/>
      <c r="BC226" s="453"/>
      <c r="BE226" s="460">
        <v>-62.962730421703696</v>
      </c>
      <c r="BF226" s="453">
        <v>154.0372695782963</v>
      </c>
      <c r="BG226" s="488">
        <v>0</v>
      </c>
      <c r="BH226" s="453">
        <v>154.0372695782963</v>
      </c>
      <c r="BI226" s="406">
        <v>-3.1473135250298299</v>
      </c>
      <c r="BK226" s="453"/>
      <c r="BL226" s="453">
        <v>154.0372695782963</v>
      </c>
      <c r="BM226" s="406">
        <v>0</v>
      </c>
      <c r="BO226" s="453">
        <v>154.0372695782963</v>
      </c>
      <c r="BP226" s="406">
        <v>-3.1473135250298299</v>
      </c>
      <c r="BR226" s="453">
        <v>157.24466980669936</v>
      </c>
      <c r="BS226" s="453">
        <v>-6.0086703373229966E-2</v>
      </c>
      <c r="CB226" s="488"/>
    </row>
    <row r="227" spans="1:80" ht="11.25">
      <c r="A227" s="403">
        <v>218</v>
      </c>
      <c r="B227" s="404" t="s">
        <v>307</v>
      </c>
      <c r="C227" s="403">
        <v>1</v>
      </c>
      <c r="D227" s="451">
        <v>0</v>
      </c>
      <c r="E227" s="406">
        <v>15075</v>
      </c>
      <c r="F227" s="406">
        <v>0</v>
      </c>
      <c r="G227" s="406">
        <v>0</v>
      </c>
      <c r="H227" s="406">
        <v>0</v>
      </c>
      <c r="I227" s="406">
        <v>0</v>
      </c>
      <c r="J227" s="406">
        <v>1037929</v>
      </c>
      <c r="K227" s="452">
        <v>994609</v>
      </c>
      <c r="L227" s="406">
        <v>1049214</v>
      </c>
      <c r="M227" s="406">
        <v>7131</v>
      </c>
      <c r="N227" s="406">
        <v>20097</v>
      </c>
      <c r="O227" s="406">
        <v>71717.03</v>
      </c>
      <c r="P227" s="406">
        <v>0</v>
      </c>
      <c r="Q227" s="406">
        <v>0</v>
      </c>
      <c r="R227" s="406">
        <v>0</v>
      </c>
      <c r="S227" s="406">
        <v>0</v>
      </c>
      <c r="T227" s="406" t="s">
        <v>762</v>
      </c>
      <c r="U227" s="658">
        <f t="shared" si="33"/>
        <v>3090850.63</v>
      </c>
      <c r="V227" s="453">
        <f t="shared" si="31"/>
        <v>7.3452939260371357</v>
      </c>
      <c r="W227" s="406"/>
      <c r="X227" s="406">
        <v>29386897.029999994</v>
      </c>
      <c r="Y227" s="488">
        <v>42079332.169999994</v>
      </c>
      <c r="Z227" s="406">
        <f t="shared" si="34"/>
        <v>12692435.140000001</v>
      </c>
      <c r="AA227" s="406">
        <f t="shared" si="35"/>
        <v>932296.66740462312</v>
      </c>
      <c r="AB227" s="406"/>
      <c r="AC227" s="453">
        <v>140.15935700661802</v>
      </c>
      <c r="AD227" s="453">
        <f t="shared" si="36"/>
        <v>140.01830632403923</v>
      </c>
      <c r="AE227" s="454">
        <f t="shared" si="37"/>
        <v>-0.14105068257879338</v>
      </c>
      <c r="AF227" s="514">
        <v>53</v>
      </c>
      <c r="AG227" s="488">
        <v>1</v>
      </c>
      <c r="AH227" s="453">
        <f t="shared" si="32"/>
        <v>140.01830632403923</v>
      </c>
      <c r="AI227" s="406"/>
      <c r="AJ227" s="406"/>
      <c r="AK227" s="458">
        <v>140.01830632403923</v>
      </c>
      <c r="AL227" s="455">
        <f t="shared" si="38"/>
        <v>140.01830632403923</v>
      </c>
      <c r="AM227" s="458"/>
      <c r="AN227" s="458"/>
      <c r="AO227" s="453"/>
      <c r="AP227" s="507"/>
      <c r="AQ227" s="455"/>
      <c r="AR227" s="455"/>
      <c r="AS227" s="455"/>
      <c r="AT227" s="495">
        <f t="shared" si="39"/>
        <v>0</v>
      </c>
      <c r="AU227" s="455"/>
      <c r="AV227" s="498">
        <v>0.88582164232886595</v>
      </c>
      <c r="AW227" s="499">
        <v>1.7555214611289498</v>
      </c>
      <c r="AX227" s="500">
        <v>0.86969981880008385</v>
      </c>
      <c r="AY227" s="458"/>
      <c r="AZ227" s="459"/>
      <c r="BA227" s="459"/>
      <c r="BB227" s="459"/>
      <c r="BC227" s="453"/>
      <c r="BE227" s="460">
        <v>-77.840642993381977</v>
      </c>
      <c r="BF227" s="453">
        <v>140.15935700661802</v>
      </c>
      <c r="BG227" s="488">
        <v>0</v>
      </c>
      <c r="BH227" s="453">
        <v>140.15935700661802</v>
      </c>
      <c r="BI227" s="406">
        <v>-0.61279855481390655</v>
      </c>
      <c r="BK227" s="453"/>
      <c r="BL227" s="453">
        <v>140.15935700661802</v>
      </c>
      <c r="BM227" s="406">
        <v>0</v>
      </c>
      <c r="BO227" s="453">
        <v>140.15935700661802</v>
      </c>
      <c r="BP227" s="406">
        <v>-0.61279855481390655</v>
      </c>
      <c r="BR227" s="453">
        <v>140.85117437297242</v>
      </c>
      <c r="BS227" s="453">
        <v>-7.9018811540493061E-2</v>
      </c>
      <c r="CB227" s="488"/>
    </row>
    <row r="228" spans="1:80" ht="11.25">
      <c r="A228" s="403">
        <v>219</v>
      </c>
      <c r="B228" s="404" t="s">
        <v>308</v>
      </c>
      <c r="C228" s="403">
        <v>1</v>
      </c>
      <c r="D228" s="451">
        <v>0</v>
      </c>
      <c r="E228" s="406">
        <v>162311</v>
      </c>
      <c r="F228" s="406">
        <v>0</v>
      </c>
      <c r="G228" s="406">
        <v>0</v>
      </c>
      <c r="H228" s="406">
        <v>0</v>
      </c>
      <c r="I228" s="406">
        <v>0</v>
      </c>
      <c r="J228" s="406">
        <v>738579</v>
      </c>
      <c r="K228" s="452">
        <v>599110</v>
      </c>
      <c r="L228" s="406">
        <v>1342888</v>
      </c>
      <c r="M228" s="406">
        <v>0</v>
      </c>
      <c r="N228" s="406">
        <v>0</v>
      </c>
      <c r="O228" s="406">
        <v>20808.689999999999</v>
      </c>
      <c r="P228" s="406">
        <v>0</v>
      </c>
      <c r="Q228" s="406">
        <v>0</v>
      </c>
      <c r="R228" s="406">
        <v>0</v>
      </c>
      <c r="S228" s="406">
        <v>0</v>
      </c>
      <c r="T228" s="406" t="s">
        <v>762</v>
      </c>
      <c r="U228" s="658">
        <f t="shared" si="33"/>
        <v>2729407.8899999997</v>
      </c>
      <c r="V228" s="453">
        <f t="shared" si="31"/>
        <v>6.7948542056142331</v>
      </c>
      <c r="W228" s="406"/>
      <c r="X228" s="406">
        <v>26697645.459049996</v>
      </c>
      <c r="Y228" s="488">
        <v>40168748.399999999</v>
      </c>
      <c r="Z228" s="406">
        <f t="shared" si="34"/>
        <v>13471102.940950003</v>
      </c>
      <c r="AA228" s="406">
        <f t="shared" si="35"/>
        <v>915341.80472576385</v>
      </c>
      <c r="AB228" s="406"/>
      <c r="AC228" s="453">
        <v>149.3417198546135</v>
      </c>
      <c r="AD228" s="453">
        <f t="shared" si="36"/>
        <v>147.02946990393892</v>
      </c>
      <c r="AE228" s="454">
        <f t="shared" si="37"/>
        <v>-2.3122499506745839</v>
      </c>
      <c r="AF228" s="514">
        <v>12</v>
      </c>
      <c r="AG228" s="488">
        <v>1</v>
      </c>
      <c r="AH228" s="453">
        <f t="shared" si="32"/>
        <v>147.02946990393892</v>
      </c>
      <c r="AI228" s="406"/>
      <c r="AJ228" s="406"/>
      <c r="AK228" s="458">
        <v>147.02946990393892</v>
      </c>
      <c r="AL228" s="455">
        <f t="shared" si="38"/>
        <v>147.02946990393892</v>
      </c>
      <c r="AM228" s="458"/>
      <c r="AN228" s="458"/>
      <c r="AO228" s="453"/>
      <c r="AP228" s="507"/>
      <c r="AQ228" s="455"/>
      <c r="AR228" s="455"/>
      <c r="AS228" s="455"/>
      <c r="AT228" s="495">
        <f t="shared" si="39"/>
        <v>0</v>
      </c>
      <c r="AU228" s="455"/>
      <c r="AV228" s="498">
        <v>2.8566490670061238</v>
      </c>
      <c r="AW228" s="499">
        <v>1.9595362762202222</v>
      </c>
      <c r="AX228" s="500">
        <v>-0.89711279078590156</v>
      </c>
      <c r="AY228" s="458"/>
      <c r="AZ228" s="459"/>
      <c r="BA228" s="459"/>
      <c r="BB228" s="459"/>
      <c r="BC228" s="453"/>
      <c r="BE228" s="460">
        <v>-69.658280145386499</v>
      </c>
      <c r="BF228" s="453">
        <v>149.3417198546135</v>
      </c>
      <c r="BG228" s="488">
        <v>0</v>
      </c>
      <c r="BH228" s="453">
        <v>149.3417198546135</v>
      </c>
      <c r="BI228" s="406">
        <v>1.1314407552122532</v>
      </c>
      <c r="BK228" s="453"/>
      <c r="BL228" s="453">
        <v>149.3417198546135</v>
      </c>
      <c r="BM228" s="406">
        <v>0</v>
      </c>
      <c r="BO228" s="453">
        <v>149.3417198546135</v>
      </c>
      <c r="BP228" s="406">
        <v>1.1314407552122532</v>
      </c>
      <c r="BR228" s="453">
        <v>148.33443270007851</v>
      </c>
      <c r="BS228" s="453">
        <v>-0.12415360067726056</v>
      </c>
      <c r="CB228" s="488"/>
    </row>
    <row r="229" spans="1:80" ht="11.25">
      <c r="A229" s="403">
        <v>220</v>
      </c>
      <c r="B229" s="404" t="s">
        <v>309</v>
      </c>
      <c r="C229" s="403">
        <v>1</v>
      </c>
      <c r="D229" s="451">
        <v>0</v>
      </c>
      <c r="E229" s="406">
        <v>75000</v>
      </c>
      <c r="F229" s="406">
        <v>0</v>
      </c>
      <c r="G229" s="406">
        <v>0</v>
      </c>
      <c r="H229" s="406">
        <v>0</v>
      </c>
      <c r="I229" s="406">
        <v>0</v>
      </c>
      <c r="J229" s="406">
        <v>4076384</v>
      </c>
      <c r="K229" s="452">
        <v>1815246</v>
      </c>
      <c r="L229" s="406">
        <v>3197511</v>
      </c>
      <c r="M229" s="406">
        <v>7523</v>
      </c>
      <c r="N229" s="406">
        <v>0</v>
      </c>
      <c r="O229" s="406">
        <v>78364.09</v>
      </c>
      <c r="P229" s="406">
        <v>0</v>
      </c>
      <c r="Q229" s="406">
        <v>0</v>
      </c>
      <c r="R229" s="406">
        <v>0</v>
      </c>
      <c r="S229" s="406">
        <v>0</v>
      </c>
      <c r="T229" s="406" t="s">
        <v>760</v>
      </c>
      <c r="U229" s="658">
        <f t="shared" si="33"/>
        <v>9250028.0899999999</v>
      </c>
      <c r="V229" s="453">
        <f t="shared" si="31"/>
        <v>11.686184143609401</v>
      </c>
      <c r="W229" s="406"/>
      <c r="X229" s="406">
        <v>56535316.259999998</v>
      </c>
      <c r="Y229" s="488">
        <v>79153537</v>
      </c>
      <c r="Z229" s="406">
        <f t="shared" si="34"/>
        <v>22618220.740000002</v>
      </c>
      <c r="AA229" s="406">
        <f t="shared" si="35"/>
        <v>2643206.9256844535</v>
      </c>
      <c r="AB229" s="406"/>
      <c r="AC229" s="453">
        <v>132.96522604388292</v>
      </c>
      <c r="AD229" s="453">
        <f t="shared" si="36"/>
        <v>135.33192194849067</v>
      </c>
      <c r="AE229" s="454">
        <f t="shared" si="37"/>
        <v>2.3666959046077523</v>
      </c>
      <c r="AF229" s="514">
        <v>57</v>
      </c>
      <c r="AG229" s="488">
        <v>1</v>
      </c>
      <c r="AH229" s="453">
        <f t="shared" si="32"/>
        <v>135.33192194849067</v>
      </c>
      <c r="AI229" s="406"/>
      <c r="AJ229" s="406"/>
      <c r="AK229" s="458">
        <v>135.33192194849067</v>
      </c>
      <c r="AL229" s="455">
        <f t="shared" si="38"/>
        <v>135.33192194849067</v>
      </c>
      <c r="AM229" s="458"/>
      <c r="AN229" s="458"/>
      <c r="AO229" s="453"/>
      <c r="AP229" s="507"/>
      <c r="AQ229" s="455"/>
      <c r="AR229" s="455"/>
      <c r="AS229" s="455"/>
      <c r="AT229" s="495">
        <f t="shared" si="39"/>
        <v>0</v>
      </c>
      <c r="AU229" s="455"/>
      <c r="AV229" s="498">
        <v>5.7058444632896004</v>
      </c>
      <c r="AW229" s="499">
        <v>8.0504328548742752</v>
      </c>
      <c r="AX229" s="500">
        <v>2.3445883915846748</v>
      </c>
      <c r="AY229" s="458"/>
      <c r="AZ229" s="459"/>
      <c r="BA229" s="459"/>
      <c r="BB229" s="459"/>
      <c r="BC229" s="453"/>
      <c r="BE229" s="460">
        <v>-87.034773956117078</v>
      </c>
      <c r="BF229" s="453">
        <v>132.96522604388292</v>
      </c>
      <c r="BG229" s="488">
        <v>0</v>
      </c>
      <c r="BH229" s="453">
        <v>132.96522604388292</v>
      </c>
      <c r="BI229" s="406">
        <v>-2.3666959046077523</v>
      </c>
      <c r="BK229" s="453"/>
      <c r="BL229" s="453">
        <v>132.96522604388292</v>
      </c>
      <c r="BM229" s="406">
        <v>0</v>
      </c>
      <c r="BO229" s="453">
        <v>132.96522604388292</v>
      </c>
      <c r="BP229" s="406">
        <v>-2.3666959046077523</v>
      </c>
      <c r="BR229" s="453">
        <v>135.16080425908922</v>
      </c>
      <c r="BS229" s="453">
        <v>0.17111768940145566</v>
      </c>
      <c r="CB229" s="488"/>
    </row>
    <row r="230" spans="1:80" ht="11.25">
      <c r="A230" s="403">
        <v>221</v>
      </c>
      <c r="B230" s="404" t="s">
        <v>310</v>
      </c>
      <c r="C230" s="403">
        <v>1</v>
      </c>
      <c r="D230" s="451">
        <v>21169</v>
      </c>
      <c r="E230" s="406">
        <v>0</v>
      </c>
      <c r="F230" s="406">
        <v>0</v>
      </c>
      <c r="G230" s="406">
        <v>0</v>
      </c>
      <c r="H230" s="406">
        <v>0</v>
      </c>
      <c r="I230" s="406">
        <v>0</v>
      </c>
      <c r="J230" s="406">
        <v>0</v>
      </c>
      <c r="K230" s="452">
        <v>0</v>
      </c>
      <c r="L230" s="406">
        <v>109121</v>
      </c>
      <c r="M230" s="406">
        <v>0</v>
      </c>
      <c r="N230" s="406">
        <v>32486</v>
      </c>
      <c r="O230" s="406">
        <v>58566.76</v>
      </c>
      <c r="P230" s="406">
        <v>0</v>
      </c>
      <c r="Q230" s="406">
        <v>0</v>
      </c>
      <c r="R230" s="406">
        <v>0</v>
      </c>
      <c r="S230" s="406">
        <v>0</v>
      </c>
      <c r="T230" s="406" t="s">
        <v>762</v>
      </c>
      <c r="U230" s="658">
        <f t="shared" si="33"/>
        <v>208313.76</v>
      </c>
      <c r="V230" s="453">
        <f t="shared" si="31"/>
        <v>1.5392314045715183</v>
      </c>
      <c r="W230" s="406"/>
      <c r="X230" s="406">
        <v>6233849.8500000006</v>
      </c>
      <c r="Y230" s="488">
        <v>13533622</v>
      </c>
      <c r="Z230" s="406">
        <f t="shared" si="34"/>
        <v>7299772.1499999994</v>
      </c>
      <c r="AA230" s="406">
        <f t="shared" si="35"/>
        <v>112360.38539496552</v>
      </c>
      <c r="AB230" s="406"/>
      <c r="AC230" s="453">
        <v>193.86885684354215</v>
      </c>
      <c r="AD230" s="453">
        <f t="shared" si="36"/>
        <v>215.29651720124497</v>
      </c>
      <c r="AE230" s="454">
        <f t="shared" si="37"/>
        <v>21.42766035770282</v>
      </c>
      <c r="AF230" s="514">
        <v>23</v>
      </c>
      <c r="AG230" s="488">
        <v>1</v>
      </c>
      <c r="AH230" s="453">
        <f t="shared" si="32"/>
        <v>215.29651720124497</v>
      </c>
      <c r="AI230" s="406"/>
      <c r="AJ230" s="406"/>
      <c r="AK230" s="458">
        <v>215.29651720124497</v>
      </c>
      <c r="AL230" s="455">
        <f t="shared" si="38"/>
        <v>215.29651720124497</v>
      </c>
      <c r="AM230" s="458"/>
      <c r="AN230" s="458"/>
      <c r="AO230" s="453"/>
      <c r="AP230" s="507"/>
      <c r="AQ230" s="455"/>
      <c r="AR230" s="455"/>
      <c r="AS230" s="455"/>
      <c r="AT230" s="495">
        <f t="shared" si="39"/>
        <v>0</v>
      </c>
      <c r="AU230" s="455"/>
      <c r="AV230" s="498">
        <v>-3.6594240407452245</v>
      </c>
      <c r="AW230" s="499">
        <v>7.2610079255893316</v>
      </c>
      <c r="AX230" s="500">
        <v>10.920431966334556</v>
      </c>
      <c r="AY230" s="458"/>
      <c r="AZ230" s="459"/>
      <c r="BA230" s="459"/>
      <c r="BB230" s="459"/>
      <c r="BC230" s="453"/>
      <c r="BE230" s="460">
        <v>-27.131143156457853</v>
      </c>
      <c r="BF230" s="453">
        <v>193.86885684354215</v>
      </c>
      <c r="BG230" s="488">
        <v>0</v>
      </c>
      <c r="BH230" s="453">
        <v>193.86885684354215</v>
      </c>
      <c r="BI230" s="406">
        <v>-22.216789439665831</v>
      </c>
      <c r="BK230" s="453"/>
      <c r="BL230" s="453">
        <v>193.86885684354215</v>
      </c>
      <c r="BM230" s="406">
        <v>0</v>
      </c>
      <c r="BO230" s="453">
        <v>193.86885684354215</v>
      </c>
      <c r="BP230" s="406">
        <v>-22.216789439665831</v>
      </c>
      <c r="BR230" s="453">
        <v>217.45354745679842</v>
      </c>
      <c r="BS230" s="453">
        <v>-1.3679011735904396</v>
      </c>
      <c r="CB230" s="488"/>
    </row>
    <row r="231" spans="1:80" ht="11.25">
      <c r="A231" s="403">
        <v>222</v>
      </c>
      <c r="B231" s="404" t="s">
        <v>311</v>
      </c>
      <c r="C231" s="403">
        <v>0</v>
      </c>
      <c r="D231" s="451">
        <v>0</v>
      </c>
      <c r="E231" s="406">
        <v>0</v>
      </c>
      <c r="F231" s="406">
        <v>0</v>
      </c>
      <c r="G231" s="406">
        <v>0</v>
      </c>
      <c r="H231" s="406">
        <v>0</v>
      </c>
      <c r="I231" s="406">
        <v>0</v>
      </c>
      <c r="J231" s="406">
        <v>0</v>
      </c>
      <c r="K231" s="452">
        <v>0</v>
      </c>
      <c r="L231" s="406">
        <v>0</v>
      </c>
      <c r="M231" s="406">
        <v>0</v>
      </c>
      <c r="N231" s="406">
        <v>0</v>
      </c>
      <c r="O231" s="406">
        <v>0</v>
      </c>
      <c r="P231" s="406">
        <v>0</v>
      </c>
      <c r="Q231" s="406">
        <v>0</v>
      </c>
      <c r="R231" s="406">
        <v>0</v>
      </c>
      <c r="S231" s="406">
        <v>0</v>
      </c>
      <c r="T231" s="406">
        <v>0</v>
      </c>
      <c r="U231" s="658">
        <f t="shared" si="33"/>
        <v>0</v>
      </c>
      <c r="V231" s="453">
        <f t="shared" si="31"/>
        <v>0</v>
      </c>
      <c r="W231" s="406"/>
      <c r="X231" s="406">
        <v>0</v>
      </c>
      <c r="Y231" s="488">
        <v>0</v>
      </c>
      <c r="Z231" s="406">
        <f t="shared" si="34"/>
        <v>0</v>
      </c>
      <c r="AA231" s="406">
        <f t="shared" si="35"/>
        <v>0</v>
      </c>
      <c r="AB231" s="406"/>
      <c r="AC231" s="453">
        <v>0</v>
      </c>
      <c r="AD231" s="453">
        <f t="shared" si="36"/>
        <v>0</v>
      </c>
      <c r="AE231" s="454">
        <f t="shared" si="37"/>
        <v>0</v>
      </c>
      <c r="AF231" s="514">
        <v>0</v>
      </c>
      <c r="AG231" s="488" t="s">
        <v>761</v>
      </c>
      <c r="AH231" s="453">
        <f t="shared" si="32"/>
        <v>0</v>
      </c>
      <c r="AI231" s="406"/>
      <c r="AJ231" s="406"/>
      <c r="AK231" s="458">
        <v>0</v>
      </c>
      <c r="AL231" s="455">
        <f t="shared" si="38"/>
        <v>0</v>
      </c>
      <c r="AM231" s="458"/>
      <c r="AN231" s="458"/>
      <c r="AO231" s="453"/>
      <c r="AP231" s="507"/>
      <c r="AQ231" s="455"/>
      <c r="AR231" s="455"/>
      <c r="AS231" s="455"/>
      <c r="AT231" s="495">
        <f t="shared" si="39"/>
        <v>0</v>
      </c>
      <c r="AU231" s="455"/>
      <c r="AV231" s="498" t="s">
        <v>649</v>
      </c>
      <c r="AW231" s="499" t="s">
        <v>649</v>
      </c>
      <c r="AX231" s="500" t="s">
        <v>649</v>
      </c>
      <c r="AY231" s="458"/>
      <c r="AZ231" s="459"/>
      <c r="BA231" s="459"/>
      <c r="BB231" s="459"/>
      <c r="BC231" s="453"/>
      <c r="BE231" s="460">
        <v>-222</v>
      </c>
      <c r="BF231" s="453">
        <v>0</v>
      </c>
      <c r="BG231" s="488">
        <v>0</v>
      </c>
      <c r="BH231" s="453">
        <v>0</v>
      </c>
      <c r="BI231" s="406">
        <v>0</v>
      </c>
      <c r="BK231" s="453"/>
      <c r="BL231" s="453">
        <v>0</v>
      </c>
      <c r="BM231" s="406">
        <v>0</v>
      </c>
      <c r="BO231" s="453">
        <v>0</v>
      </c>
      <c r="BP231" s="406">
        <v>0</v>
      </c>
      <c r="BR231" s="453">
        <v>0</v>
      </c>
      <c r="BS231" s="453">
        <v>0</v>
      </c>
      <c r="CB231" s="488"/>
    </row>
    <row r="232" spans="1:80" ht="11.25">
      <c r="A232" s="403">
        <v>223</v>
      </c>
      <c r="B232" s="404" t="s">
        <v>312</v>
      </c>
      <c r="C232" s="403">
        <v>1</v>
      </c>
      <c r="D232" s="451">
        <v>0</v>
      </c>
      <c r="E232" s="406">
        <v>61634</v>
      </c>
      <c r="F232" s="406">
        <v>0</v>
      </c>
      <c r="G232" s="406">
        <v>0</v>
      </c>
      <c r="H232" s="406">
        <v>0</v>
      </c>
      <c r="I232" s="406">
        <v>0</v>
      </c>
      <c r="J232" s="406">
        <v>53044</v>
      </c>
      <c r="K232" s="452">
        <v>508944</v>
      </c>
      <c r="L232" s="406">
        <v>493465</v>
      </c>
      <c r="M232" s="406">
        <v>0</v>
      </c>
      <c r="N232" s="406">
        <v>69496</v>
      </c>
      <c r="O232" s="406">
        <v>1694.42</v>
      </c>
      <c r="P232" s="406">
        <v>0</v>
      </c>
      <c r="Q232" s="406">
        <v>0</v>
      </c>
      <c r="R232" s="406">
        <v>0</v>
      </c>
      <c r="S232" s="406">
        <v>0</v>
      </c>
      <c r="T232" s="406" t="s">
        <v>760</v>
      </c>
      <c r="U232" s="658">
        <f t="shared" si="33"/>
        <v>1188277.42</v>
      </c>
      <c r="V232" s="453">
        <f t="shared" si="31"/>
        <v>11.775361705593914</v>
      </c>
      <c r="W232" s="406"/>
      <c r="X232" s="406">
        <v>9418168.6300000008</v>
      </c>
      <c r="Y232" s="488">
        <v>10091218</v>
      </c>
      <c r="Z232" s="406">
        <f t="shared" si="34"/>
        <v>673049.36999999918</v>
      </c>
      <c r="AA232" s="406">
        <f t="shared" si="35"/>
        <v>79253.997774721007</v>
      </c>
      <c r="AB232" s="406"/>
      <c r="AC232" s="453">
        <v>100.01454861033456</v>
      </c>
      <c r="AD232" s="453">
        <f t="shared" si="36"/>
        <v>106.3047859467481</v>
      </c>
      <c r="AE232" s="454">
        <f t="shared" si="37"/>
        <v>6.29023733641354</v>
      </c>
      <c r="AF232" s="514">
        <v>3</v>
      </c>
      <c r="AG232" s="488">
        <v>1</v>
      </c>
      <c r="AH232" s="453">
        <f t="shared" si="32"/>
        <v>106.3047859467481</v>
      </c>
      <c r="AI232" s="406"/>
      <c r="AJ232" s="406"/>
      <c r="AK232" s="458">
        <v>106.3047859467481</v>
      </c>
      <c r="AL232" s="455">
        <f t="shared" si="38"/>
        <v>106.3047859467481</v>
      </c>
      <c r="AM232" s="458"/>
      <c r="AN232" s="458"/>
      <c r="AO232" s="453"/>
      <c r="AP232" s="507"/>
      <c r="AQ232" s="455"/>
      <c r="AR232" s="455"/>
      <c r="AS232" s="455"/>
      <c r="AT232" s="495">
        <f t="shared" si="39"/>
        <v>0</v>
      </c>
      <c r="AU232" s="455"/>
      <c r="AV232" s="498">
        <v>2.2324961930637692</v>
      </c>
      <c r="AW232" s="499">
        <v>9.5201006881590349</v>
      </c>
      <c r="AX232" s="500">
        <v>7.2876044950952661</v>
      </c>
      <c r="AY232" s="458"/>
      <c r="AZ232" s="459"/>
      <c r="BA232" s="459"/>
      <c r="BB232" s="459"/>
      <c r="BC232" s="453"/>
      <c r="BE232" s="460">
        <v>-122.98545138966544</v>
      </c>
      <c r="BF232" s="453">
        <v>100.01454861033456</v>
      </c>
      <c r="BG232" s="488">
        <v>0</v>
      </c>
      <c r="BH232" s="453">
        <v>100.01454861033456</v>
      </c>
      <c r="BI232" s="406">
        <v>-6.29023733641354</v>
      </c>
      <c r="BK232" s="453"/>
      <c r="BL232" s="453">
        <v>100.01454861033456</v>
      </c>
      <c r="BM232" s="406">
        <v>0</v>
      </c>
      <c r="BO232" s="453">
        <v>100.01454861033456</v>
      </c>
      <c r="BP232" s="406">
        <v>-6.29023733641354</v>
      </c>
      <c r="BR232" s="453">
        <v>106.01752795180235</v>
      </c>
      <c r="BS232" s="453">
        <v>0.28725799494574744</v>
      </c>
      <c r="CB232" s="488"/>
    </row>
    <row r="233" spans="1:80" ht="11.25">
      <c r="A233" s="403">
        <v>224</v>
      </c>
      <c r="B233" s="404" t="s">
        <v>313</v>
      </c>
      <c r="C233" s="403">
        <v>1</v>
      </c>
      <c r="D233" s="451">
        <v>0</v>
      </c>
      <c r="E233" s="406">
        <v>123353</v>
      </c>
      <c r="F233" s="406">
        <v>0</v>
      </c>
      <c r="G233" s="406">
        <v>0</v>
      </c>
      <c r="H233" s="406">
        <v>0</v>
      </c>
      <c r="I233" s="406">
        <v>0</v>
      </c>
      <c r="J233" s="406">
        <v>0</v>
      </c>
      <c r="K233" s="452">
        <v>165</v>
      </c>
      <c r="L233" s="406">
        <v>249108</v>
      </c>
      <c r="M233" s="406">
        <v>0</v>
      </c>
      <c r="N233" s="406">
        <v>0</v>
      </c>
      <c r="O233" s="406">
        <v>0</v>
      </c>
      <c r="P233" s="406">
        <v>0</v>
      </c>
      <c r="Q233" s="406">
        <v>0</v>
      </c>
      <c r="R233" s="406">
        <v>0</v>
      </c>
      <c r="S233" s="406">
        <v>0</v>
      </c>
      <c r="T233" s="406" t="s">
        <v>762</v>
      </c>
      <c r="U233" s="658">
        <f t="shared" si="33"/>
        <v>347715.2</v>
      </c>
      <c r="V233" s="453">
        <f t="shared" si="31"/>
        <v>5.6955830972180266</v>
      </c>
      <c r="W233" s="406"/>
      <c r="X233" s="406">
        <v>2052611.2499999998</v>
      </c>
      <c r="Y233" s="488">
        <v>6104997.4000000004</v>
      </c>
      <c r="Z233" s="406">
        <f t="shared" si="34"/>
        <v>4052386.1500000004</v>
      </c>
      <c r="AA233" s="406">
        <f t="shared" si="35"/>
        <v>230807.02059340436</v>
      </c>
      <c r="AB233" s="406"/>
      <c r="AC233" s="453">
        <v>270.98857137510925</v>
      </c>
      <c r="AD233" s="453">
        <f t="shared" si="36"/>
        <v>286.18133995936137</v>
      </c>
      <c r="AE233" s="454">
        <f t="shared" si="37"/>
        <v>15.192768584252121</v>
      </c>
      <c r="AF233" s="514">
        <v>0</v>
      </c>
      <c r="AG233" s="488">
        <v>1</v>
      </c>
      <c r="AH233" s="453">
        <f t="shared" si="32"/>
        <v>286.18133995936137</v>
      </c>
      <c r="AI233" s="406"/>
      <c r="AJ233" s="406"/>
      <c r="AK233" s="458">
        <v>286.18133995936137</v>
      </c>
      <c r="AL233" s="455">
        <f t="shared" si="38"/>
        <v>286.18133995936137</v>
      </c>
      <c r="AM233" s="458"/>
      <c r="AN233" s="458"/>
      <c r="AO233" s="453"/>
      <c r="AP233" s="507"/>
      <c r="AQ233" s="455"/>
      <c r="AR233" s="455"/>
      <c r="AS233" s="455"/>
      <c r="AT233" s="495">
        <f t="shared" si="39"/>
        <v>0</v>
      </c>
      <c r="AU233" s="455"/>
      <c r="AV233" s="498">
        <v>-2.9061134604009333</v>
      </c>
      <c r="AW233" s="499">
        <v>3.9440124953961702</v>
      </c>
      <c r="AX233" s="500">
        <v>6.8501259557971039</v>
      </c>
      <c r="AY233" s="458"/>
      <c r="AZ233" s="459"/>
      <c r="BA233" s="459"/>
      <c r="BB233" s="459"/>
      <c r="BC233" s="453"/>
      <c r="BE233" s="460">
        <v>46.988571375109245</v>
      </c>
      <c r="BF233" s="453">
        <v>270.98857137510925</v>
      </c>
      <c r="BG233" s="488">
        <v>0</v>
      </c>
      <c r="BH233" s="453">
        <v>270.98857137510925</v>
      </c>
      <c r="BI233" s="406">
        <v>-20.831797858206698</v>
      </c>
      <c r="BK233" s="453"/>
      <c r="BL233" s="453">
        <v>270.98857137510925</v>
      </c>
      <c r="BM233" s="406">
        <v>0</v>
      </c>
      <c r="BO233" s="453">
        <v>270.98857137510925</v>
      </c>
      <c r="BP233" s="406">
        <v>-20.831797858206698</v>
      </c>
      <c r="BR233" s="453">
        <v>292.30291036004212</v>
      </c>
      <c r="BS233" s="453">
        <v>-0.48254112672617566</v>
      </c>
      <c r="CB233" s="488"/>
    </row>
    <row r="234" spans="1:80" ht="11.25">
      <c r="A234" s="403">
        <v>225</v>
      </c>
      <c r="B234" s="404" t="s">
        <v>314</v>
      </c>
      <c r="C234" s="403">
        <v>0</v>
      </c>
      <c r="D234" s="451">
        <v>0</v>
      </c>
      <c r="E234" s="406">
        <v>0</v>
      </c>
      <c r="F234" s="406">
        <v>0</v>
      </c>
      <c r="G234" s="406">
        <v>0</v>
      </c>
      <c r="H234" s="406">
        <v>0</v>
      </c>
      <c r="I234" s="406">
        <v>0</v>
      </c>
      <c r="J234" s="406">
        <v>0</v>
      </c>
      <c r="K234" s="452">
        <v>0</v>
      </c>
      <c r="L234" s="406">
        <v>0</v>
      </c>
      <c r="M234" s="406">
        <v>0</v>
      </c>
      <c r="N234" s="406">
        <v>0</v>
      </c>
      <c r="O234" s="406">
        <v>0</v>
      </c>
      <c r="P234" s="406">
        <v>0</v>
      </c>
      <c r="Q234" s="406">
        <v>0</v>
      </c>
      <c r="R234" s="406">
        <v>0</v>
      </c>
      <c r="S234" s="406">
        <v>0</v>
      </c>
      <c r="T234" s="406">
        <v>0</v>
      </c>
      <c r="U234" s="658">
        <f t="shared" si="33"/>
        <v>0</v>
      </c>
      <c r="V234" s="453">
        <f t="shared" si="31"/>
        <v>0</v>
      </c>
      <c r="W234" s="406"/>
      <c r="X234" s="406">
        <v>0</v>
      </c>
      <c r="Y234" s="488">
        <v>0</v>
      </c>
      <c r="Z234" s="406">
        <f t="shared" si="34"/>
        <v>0</v>
      </c>
      <c r="AA234" s="406">
        <f t="shared" si="35"/>
        <v>0</v>
      </c>
      <c r="AB234" s="406"/>
      <c r="AC234" s="453">
        <v>0</v>
      </c>
      <c r="AD234" s="453">
        <f t="shared" si="36"/>
        <v>0</v>
      </c>
      <c r="AE234" s="454">
        <f t="shared" si="37"/>
        <v>0</v>
      </c>
      <c r="AF234" s="514">
        <v>0</v>
      </c>
      <c r="AG234" s="488" t="s">
        <v>761</v>
      </c>
      <c r="AH234" s="453">
        <f t="shared" si="32"/>
        <v>0</v>
      </c>
      <c r="AI234" s="406"/>
      <c r="AJ234" s="406"/>
      <c r="AK234" s="458">
        <v>0</v>
      </c>
      <c r="AL234" s="455">
        <f t="shared" si="38"/>
        <v>0</v>
      </c>
      <c r="AM234" s="458"/>
      <c r="AN234" s="458"/>
      <c r="AO234" s="453"/>
      <c r="AP234" s="507"/>
      <c r="AQ234" s="455"/>
      <c r="AR234" s="455"/>
      <c r="AS234" s="455"/>
      <c r="AT234" s="495">
        <f t="shared" si="39"/>
        <v>0</v>
      </c>
      <c r="AU234" s="455"/>
      <c r="AV234" s="498" t="s">
        <v>649</v>
      </c>
      <c r="AW234" s="499" t="s">
        <v>649</v>
      </c>
      <c r="AX234" s="500" t="s">
        <v>649</v>
      </c>
      <c r="AY234" s="458"/>
      <c r="AZ234" s="459"/>
      <c r="BA234" s="459"/>
      <c r="BB234" s="459"/>
      <c r="BC234" s="453"/>
      <c r="BE234" s="460">
        <v>-225</v>
      </c>
      <c r="BF234" s="453">
        <v>0</v>
      </c>
      <c r="BG234" s="488">
        <v>0</v>
      </c>
      <c r="BH234" s="453">
        <v>0</v>
      </c>
      <c r="BI234" s="406">
        <v>0</v>
      </c>
      <c r="BK234" s="453"/>
      <c r="BL234" s="453">
        <v>0</v>
      </c>
      <c r="BM234" s="406">
        <v>0</v>
      </c>
      <c r="BO234" s="453">
        <v>0</v>
      </c>
      <c r="BP234" s="406">
        <v>0</v>
      </c>
      <c r="BR234" s="453">
        <v>0</v>
      </c>
      <c r="BS234" s="453">
        <v>0</v>
      </c>
      <c r="CB234" s="488"/>
    </row>
    <row r="235" spans="1:80" ht="11.25">
      <c r="A235" s="403">
        <v>226</v>
      </c>
      <c r="B235" s="404" t="s">
        <v>315</v>
      </c>
      <c r="C235" s="403">
        <v>1</v>
      </c>
      <c r="D235" s="451">
        <v>0</v>
      </c>
      <c r="E235" s="406">
        <v>0</v>
      </c>
      <c r="F235" s="406">
        <v>0</v>
      </c>
      <c r="G235" s="406">
        <v>0</v>
      </c>
      <c r="H235" s="406">
        <v>0</v>
      </c>
      <c r="I235" s="406">
        <v>206363</v>
      </c>
      <c r="J235" s="406">
        <v>400058</v>
      </c>
      <c r="K235" s="452">
        <v>119759</v>
      </c>
      <c r="L235" s="406">
        <v>466744.24560000002</v>
      </c>
      <c r="M235" s="406">
        <v>6781</v>
      </c>
      <c r="N235" s="406">
        <v>39906</v>
      </c>
      <c r="O235" s="406">
        <v>22764.7</v>
      </c>
      <c r="P235" s="406">
        <v>0</v>
      </c>
      <c r="Q235" s="406">
        <v>0</v>
      </c>
      <c r="R235" s="406">
        <v>0</v>
      </c>
      <c r="S235" s="406">
        <v>0</v>
      </c>
      <c r="T235" s="406" t="s">
        <v>760</v>
      </c>
      <c r="U235" s="658">
        <f t="shared" si="33"/>
        <v>1262375.9456</v>
      </c>
      <c r="V235" s="453">
        <f t="shared" si="31"/>
        <v>4.9176128940162425</v>
      </c>
      <c r="W235" s="406"/>
      <c r="X235" s="406">
        <v>23877644.359999999</v>
      </c>
      <c r="Y235" s="488">
        <v>25670502.595600002</v>
      </c>
      <c r="Z235" s="406">
        <f t="shared" si="34"/>
        <v>1792858.2356000021</v>
      </c>
      <c r="AA235" s="406">
        <f t="shared" si="35"/>
        <v>88165.827765297814</v>
      </c>
      <c r="AB235" s="406"/>
      <c r="AC235" s="453">
        <v>109.50303312250644</v>
      </c>
      <c r="AD235" s="453">
        <f t="shared" si="36"/>
        <v>107.13928217596882</v>
      </c>
      <c r="AE235" s="454">
        <f t="shared" si="37"/>
        <v>-2.3637509465376212</v>
      </c>
      <c r="AF235" s="514">
        <v>28</v>
      </c>
      <c r="AG235" s="488">
        <v>1</v>
      </c>
      <c r="AH235" s="453">
        <f t="shared" si="32"/>
        <v>107.13928217596882</v>
      </c>
      <c r="AI235" s="406"/>
      <c r="AJ235" s="406"/>
      <c r="AK235" s="458">
        <v>107.13928217596882</v>
      </c>
      <c r="AL235" s="455">
        <f t="shared" si="38"/>
        <v>107.13928217596882</v>
      </c>
      <c r="AM235" s="458"/>
      <c r="AN235" s="458"/>
      <c r="AO235" s="453"/>
      <c r="AP235" s="507"/>
      <c r="AQ235" s="455"/>
      <c r="AR235" s="455"/>
      <c r="AS235" s="455"/>
      <c r="AT235" s="495">
        <f t="shared" si="39"/>
        <v>0</v>
      </c>
      <c r="AU235" s="455"/>
      <c r="AV235" s="498">
        <v>8.7813504071505495</v>
      </c>
      <c r="AW235" s="499">
        <v>6.3281207297172264</v>
      </c>
      <c r="AX235" s="500">
        <v>-2.4532296774333231</v>
      </c>
      <c r="AY235" s="458"/>
      <c r="AZ235" s="459"/>
      <c r="BA235" s="459"/>
      <c r="BB235" s="459"/>
      <c r="BC235" s="453"/>
      <c r="BE235" s="460">
        <v>-116.49696687749356</v>
      </c>
      <c r="BF235" s="453">
        <v>109.50303312250644</v>
      </c>
      <c r="BG235" s="488">
        <v>0</v>
      </c>
      <c r="BH235" s="453">
        <v>109.50303312250644</v>
      </c>
      <c r="BI235" s="406">
        <v>2.3637509465376212</v>
      </c>
      <c r="BK235" s="453"/>
      <c r="BL235" s="453">
        <v>109.50303312250644</v>
      </c>
      <c r="BM235" s="406">
        <v>0</v>
      </c>
      <c r="BO235" s="453">
        <v>109.50303312250644</v>
      </c>
      <c r="BP235" s="406">
        <v>2.3637509465376212</v>
      </c>
      <c r="BR235" s="453">
        <v>106.62042700428134</v>
      </c>
      <c r="BS235" s="453">
        <v>0.51885517168747697</v>
      </c>
      <c r="CB235" s="488"/>
    </row>
    <row r="236" spans="1:80" ht="11.25">
      <c r="A236" s="403">
        <v>227</v>
      </c>
      <c r="B236" s="404" t="s">
        <v>316</v>
      </c>
      <c r="C236" s="403">
        <v>1</v>
      </c>
      <c r="D236" s="451">
        <v>0</v>
      </c>
      <c r="E236" s="406">
        <v>0</v>
      </c>
      <c r="F236" s="406">
        <v>0</v>
      </c>
      <c r="G236" s="406">
        <v>0</v>
      </c>
      <c r="H236" s="406">
        <v>0</v>
      </c>
      <c r="I236" s="406">
        <v>200691</v>
      </c>
      <c r="J236" s="406">
        <v>1027923</v>
      </c>
      <c r="K236" s="452">
        <v>296388</v>
      </c>
      <c r="L236" s="406">
        <v>943845</v>
      </c>
      <c r="M236" s="406">
        <v>0</v>
      </c>
      <c r="N236" s="406">
        <v>246606</v>
      </c>
      <c r="O236" s="406">
        <v>50764.49</v>
      </c>
      <c r="P236" s="406">
        <v>0</v>
      </c>
      <c r="Q236" s="406">
        <v>0</v>
      </c>
      <c r="R236" s="406">
        <v>0</v>
      </c>
      <c r="S236" s="406">
        <v>0</v>
      </c>
      <c r="T236" s="406" t="s">
        <v>764</v>
      </c>
      <c r="U236" s="658">
        <f t="shared" si="33"/>
        <v>2766217.49</v>
      </c>
      <c r="V236" s="453">
        <f t="shared" si="31"/>
        <v>11.789590419210841</v>
      </c>
      <c r="W236" s="406"/>
      <c r="X236" s="406">
        <v>19106951.319999997</v>
      </c>
      <c r="Y236" s="488">
        <v>23463219.600000001</v>
      </c>
      <c r="Z236" s="406">
        <f t="shared" si="34"/>
        <v>4356268.2800000049</v>
      </c>
      <c r="AA236" s="406">
        <f t="shared" si="35"/>
        <v>513586.18777400145</v>
      </c>
      <c r="AB236" s="406"/>
      <c r="AC236" s="453">
        <v>126.21028959804124</v>
      </c>
      <c r="AD236" s="453">
        <f t="shared" si="36"/>
        <v>120.11143498441699</v>
      </c>
      <c r="AE236" s="454">
        <f t="shared" si="37"/>
        <v>-6.0988546136242547</v>
      </c>
      <c r="AF236" s="514">
        <v>32</v>
      </c>
      <c r="AG236" s="488">
        <v>1</v>
      </c>
      <c r="AH236" s="453">
        <f t="shared" si="32"/>
        <v>120.11143498441699</v>
      </c>
      <c r="AI236" s="406"/>
      <c r="AJ236" s="406"/>
      <c r="AK236" s="458">
        <v>120.11143498441699</v>
      </c>
      <c r="AL236" s="455">
        <f t="shared" si="38"/>
        <v>120.11143498441699</v>
      </c>
      <c r="AM236" s="458"/>
      <c r="AN236" s="458"/>
      <c r="AO236" s="453"/>
      <c r="AP236" s="507"/>
      <c r="AQ236" s="455"/>
      <c r="AR236" s="455"/>
      <c r="AS236" s="455"/>
      <c r="AT236" s="495">
        <f t="shared" si="39"/>
        <v>0</v>
      </c>
      <c r="AU236" s="455"/>
      <c r="AV236" s="498">
        <v>0.55560087127125857</v>
      </c>
      <c r="AW236" s="499">
        <v>-2.3125207338828555</v>
      </c>
      <c r="AX236" s="500">
        <v>-2.8681216051541139</v>
      </c>
      <c r="AY236" s="458"/>
      <c r="AZ236" s="459"/>
      <c r="BA236" s="459"/>
      <c r="BB236" s="459"/>
      <c r="BC236" s="453"/>
      <c r="BE236" s="460">
        <v>-100.78971040195876</v>
      </c>
      <c r="BF236" s="453">
        <v>126.21028959804124</v>
      </c>
      <c r="BG236" s="488">
        <v>0</v>
      </c>
      <c r="BH236" s="453">
        <v>126.21028959804124</v>
      </c>
      <c r="BI236" s="406">
        <v>6.0988546136242547</v>
      </c>
      <c r="BK236" s="453"/>
      <c r="BL236" s="453">
        <v>126.21028959804124</v>
      </c>
      <c r="BM236" s="406">
        <v>0</v>
      </c>
      <c r="BO236" s="453">
        <v>126.21028959804124</v>
      </c>
      <c r="BP236" s="406">
        <v>6.0988546136242547</v>
      </c>
      <c r="BR236" s="453">
        <v>126.21028959804124</v>
      </c>
      <c r="BS236" s="453">
        <v>-6.0988546136242547</v>
      </c>
      <c r="CB236" s="488"/>
    </row>
    <row r="237" spans="1:80" ht="11.25">
      <c r="A237" s="403">
        <v>228</v>
      </c>
      <c r="B237" s="404" t="s">
        <v>317</v>
      </c>
      <c r="C237" s="403">
        <v>0</v>
      </c>
      <c r="D237" s="451">
        <v>0</v>
      </c>
      <c r="E237" s="406">
        <v>0</v>
      </c>
      <c r="F237" s="406">
        <v>0</v>
      </c>
      <c r="G237" s="406">
        <v>0</v>
      </c>
      <c r="H237" s="406">
        <v>0</v>
      </c>
      <c r="I237" s="406">
        <v>0</v>
      </c>
      <c r="J237" s="406">
        <v>0</v>
      </c>
      <c r="K237" s="452">
        <v>0</v>
      </c>
      <c r="L237" s="406">
        <v>0</v>
      </c>
      <c r="M237" s="406">
        <v>0</v>
      </c>
      <c r="N237" s="406">
        <v>0</v>
      </c>
      <c r="O237" s="406">
        <v>0</v>
      </c>
      <c r="P237" s="406">
        <v>0</v>
      </c>
      <c r="Q237" s="406">
        <v>0</v>
      </c>
      <c r="R237" s="406">
        <v>0</v>
      </c>
      <c r="S237" s="406">
        <v>0</v>
      </c>
      <c r="T237" s="406">
        <v>0</v>
      </c>
      <c r="U237" s="658">
        <f t="shared" si="33"/>
        <v>0</v>
      </c>
      <c r="V237" s="453">
        <f t="shared" si="31"/>
        <v>0</v>
      </c>
      <c r="W237" s="406"/>
      <c r="X237" s="406">
        <v>0</v>
      </c>
      <c r="Y237" s="488">
        <v>5356</v>
      </c>
      <c r="Z237" s="406">
        <f t="shared" si="34"/>
        <v>5356</v>
      </c>
      <c r="AA237" s="406">
        <f t="shared" si="35"/>
        <v>0</v>
      </c>
      <c r="AB237" s="406"/>
      <c r="AC237" s="453">
        <v>0</v>
      </c>
      <c r="AD237" s="453">
        <f t="shared" si="36"/>
        <v>0</v>
      </c>
      <c r="AE237" s="454">
        <f t="shared" si="37"/>
        <v>0</v>
      </c>
      <c r="AF237" s="514">
        <v>0</v>
      </c>
      <c r="AG237" s="488" t="s">
        <v>761</v>
      </c>
      <c r="AH237" s="453">
        <f t="shared" si="32"/>
        <v>0</v>
      </c>
      <c r="AI237" s="406"/>
      <c r="AJ237" s="406"/>
      <c r="AK237" s="458">
        <v>0</v>
      </c>
      <c r="AL237" s="455">
        <f t="shared" si="38"/>
        <v>0</v>
      </c>
      <c r="AM237" s="458"/>
      <c r="AN237" s="458"/>
      <c r="AO237" s="453"/>
      <c r="AP237" s="507"/>
      <c r="AQ237" s="455"/>
      <c r="AR237" s="455"/>
      <c r="AS237" s="455"/>
      <c r="AT237" s="495">
        <f t="shared" si="39"/>
        <v>0</v>
      </c>
      <c r="AU237" s="455"/>
      <c r="AV237" s="498" t="s">
        <v>649</v>
      </c>
      <c r="AW237" s="499" t="s">
        <v>649</v>
      </c>
      <c r="AX237" s="500" t="s">
        <v>649</v>
      </c>
      <c r="AY237" s="458"/>
      <c r="AZ237" s="459"/>
      <c r="BA237" s="459"/>
      <c r="BB237" s="459"/>
      <c r="BC237" s="453"/>
      <c r="BE237" s="460">
        <v>-228</v>
      </c>
      <c r="BF237" s="453">
        <v>0</v>
      </c>
      <c r="BG237" s="488">
        <v>0</v>
      </c>
      <c r="BH237" s="453">
        <v>0</v>
      </c>
      <c r="BI237" s="406">
        <v>0</v>
      </c>
      <c r="BK237" s="453"/>
      <c r="BL237" s="453">
        <v>0</v>
      </c>
      <c r="BM237" s="406">
        <v>0</v>
      </c>
      <c r="BO237" s="453">
        <v>0</v>
      </c>
      <c r="BP237" s="406">
        <v>0</v>
      </c>
      <c r="BR237" s="453">
        <v>0</v>
      </c>
      <c r="BS237" s="453">
        <v>0</v>
      </c>
      <c r="CB237" s="488"/>
    </row>
    <row r="238" spans="1:80" ht="11.25">
      <c r="A238" s="403">
        <v>229</v>
      </c>
      <c r="B238" s="404" t="s">
        <v>318</v>
      </c>
      <c r="C238" s="403">
        <v>1</v>
      </c>
      <c r="D238" s="451">
        <v>0</v>
      </c>
      <c r="E238" s="406">
        <v>80819</v>
      </c>
      <c r="F238" s="406">
        <v>0</v>
      </c>
      <c r="G238" s="406">
        <v>0</v>
      </c>
      <c r="H238" s="406">
        <v>0</v>
      </c>
      <c r="I238" s="406">
        <v>0</v>
      </c>
      <c r="J238" s="406">
        <v>5127546</v>
      </c>
      <c r="K238" s="452">
        <v>2819374</v>
      </c>
      <c r="L238" s="406">
        <v>1700000</v>
      </c>
      <c r="M238" s="406">
        <v>18276</v>
      </c>
      <c r="N238" s="406">
        <v>73611</v>
      </c>
      <c r="O238" s="406">
        <v>202337.24</v>
      </c>
      <c r="P238" s="406">
        <v>0</v>
      </c>
      <c r="Q238" s="406">
        <v>0</v>
      </c>
      <c r="R238" s="406">
        <v>0</v>
      </c>
      <c r="S238" s="406">
        <v>0</v>
      </c>
      <c r="T238" s="406" t="s">
        <v>762</v>
      </c>
      <c r="U238" s="658">
        <f t="shared" si="33"/>
        <v>9851963.2400000002</v>
      </c>
      <c r="V238" s="453">
        <f t="shared" si="31"/>
        <v>9.3175563426799446</v>
      </c>
      <c r="W238" s="406"/>
      <c r="X238" s="406">
        <v>95329652.76000002</v>
      </c>
      <c r="Y238" s="488">
        <v>105735483.40000001</v>
      </c>
      <c r="Z238" s="406">
        <f t="shared" si="34"/>
        <v>10405830.639999986</v>
      </c>
      <c r="AA238" s="406">
        <f t="shared" si="35"/>
        <v>969569.13280585175</v>
      </c>
      <c r="AB238" s="406"/>
      <c r="AC238" s="453">
        <v>108.61124921803416</v>
      </c>
      <c r="AD238" s="453">
        <f t="shared" si="36"/>
        <v>109.89855856388218</v>
      </c>
      <c r="AE238" s="454">
        <f t="shared" si="37"/>
        <v>1.2873093458480156</v>
      </c>
      <c r="AF238" s="514">
        <v>133</v>
      </c>
      <c r="AG238" s="488">
        <v>1</v>
      </c>
      <c r="AH238" s="453">
        <f t="shared" si="32"/>
        <v>109.89855856388218</v>
      </c>
      <c r="AI238" s="406"/>
      <c r="AJ238" s="406"/>
      <c r="AK238" s="458">
        <v>109.89855856388218</v>
      </c>
      <c r="AL238" s="455">
        <f t="shared" si="38"/>
        <v>109.89855856388218</v>
      </c>
      <c r="AM238" s="458"/>
      <c r="AN238" s="458"/>
      <c r="AO238" s="453"/>
      <c r="AP238" s="507"/>
      <c r="AQ238" s="455"/>
      <c r="AR238" s="455"/>
      <c r="AS238" s="455"/>
      <c r="AT238" s="495">
        <f t="shared" si="39"/>
        <v>0</v>
      </c>
      <c r="AU238" s="455"/>
      <c r="AV238" s="498">
        <v>4.553866929898712</v>
      </c>
      <c r="AW238" s="499">
        <v>6.009929325733518</v>
      </c>
      <c r="AX238" s="500">
        <v>1.456062395834806</v>
      </c>
      <c r="AY238" s="458"/>
      <c r="AZ238" s="459"/>
      <c r="BA238" s="459"/>
      <c r="BB238" s="459"/>
      <c r="BC238" s="453"/>
      <c r="BE238" s="460">
        <v>-120.38875078196584</v>
      </c>
      <c r="BF238" s="453">
        <v>108.61124921803416</v>
      </c>
      <c r="BG238" s="488">
        <v>0</v>
      </c>
      <c r="BH238" s="453">
        <v>108.61124921803416</v>
      </c>
      <c r="BI238" s="406">
        <v>-1.4101592857685006</v>
      </c>
      <c r="BK238" s="453"/>
      <c r="BL238" s="453">
        <v>108.61124921803416</v>
      </c>
      <c r="BM238" s="406">
        <v>0</v>
      </c>
      <c r="BO238" s="453">
        <v>108.61124921803416</v>
      </c>
      <c r="BP238" s="406">
        <v>-1.4101592857685006</v>
      </c>
      <c r="BR238" s="453">
        <v>108.61124921803416</v>
      </c>
      <c r="BS238" s="453">
        <v>1.4101592857685006</v>
      </c>
      <c r="CB238" s="488"/>
    </row>
    <row r="239" spans="1:80" ht="11.25">
      <c r="A239" s="403">
        <v>230</v>
      </c>
      <c r="B239" s="404" t="s">
        <v>319</v>
      </c>
      <c r="C239" s="403">
        <v>1</v>
      </c>
      <c r="D239" s="451">
        <v>136412</v>
      </c>
      <c r="E239" s="406">
        <v>0</v>
      </c>
      <c r="F239" s="406">
        <v>0</v>
      </c>
      <c r="G239" s="406">
        <v>0</v>
      </c>
      <c r="H239" s="406">
        <v>0</v>
      </c>
      <c r="I239" s="406">
        <v>0</v>
      </c>
      <c r="J239" s="406">
        <v>0</v>
      </c>
      <c r="K239" s="452">
        <v>0</v>
      </c>
      <c r="L239" s="406">
        <v>0</v>
      </c>
      <c r="M239" s="406">
        <v>0</v>
      </c>
      <c r="N239" s="406">
        <v>0</v>
      </c>
      <c r="O239" s="406">
        <v>2276.6799999999998</v>
      </c>
      <c r="P239" s="406">
        <v>0</v>
      </c>
      <c r="Q239" s="406">
        <v>0</v>
      </c>
      <c r="R239" s="406">
        <v>0</v>
      </c>
      <c r="S239" s="406">
        <v>0</v>
      </c>
      <c r="T239" s="406" t="s">
        <v>760</v>
      </c>
      <c r="U239" s="658">
        <f t="shared" si="33"/>
        <v>138688.68</v>
      </c>
      <c r="V239" s="453">
        <f t="shared" si="31"/>
        <v>4.7876611177736494</v>
      </c>
      <c r="W239" s="406"/>
      <c r="X239" s="406">
        <v>910076.45</v>
      </c>
      <c r="Y239" s="488">
        <v>2896794</v>
      </c>
      <c r="Z239" s="406">
        <f t="shared" si="34"/>
        <v>1986717.55</v>
      </c>
      <c r="AA239" s="406">
        <f t="shared" si="35"/>
        <v>95117.303661335274</v>
      </c>
      <c r="AB239" s="406"/>
      <c r="AC239" s="453">
        <v>285.31598967598251</v>
      </c>
      <c r="AD239" s="453">
        <f t="shared" si="36"/>
        <v>307.85069719567679</v>
      </c>
      <c r="AE239" s="454">
        <f t="shared" si="37"/>
        <v>22.53470751969428</v>
      </c>
      <c r="AF239" s="514">
        <v>1</v>
      </c>
      <c r="AG239" s="488">
        <v>1</v>
      </c>
      <c r="AH239" s="453">
        <f t="shared" si="32"/>
        <v>307.85069719567679</v>
      </c>
      <c r="AI239" s="406"/>
      <c r="AJ239" s="406"/>
      <c r="AK239" s="458">
        <v>307.85069719567679</v>
      </c>
      <c r="AL239" s="455">
        <f t="shared" si="38"/>
        <v>307.85069719567679</v>
      </c>
      <c r="AM239" s="458"/>
      <c r="AN239" s="458"/>
      <c r="AO239" s="453"/>
      <c r="AP239" s="507"/>
      <c r="AQ239" s="455"/>
      <c r="AR239" s="455"/>
      <c r="AS239" s="455"/>
      <c r="AT239" s="495">
        <f t="shared" si="39"/>
        <v>0</v>
      </c>
      <c r="AU239" s="455"/>
      <c r="AV239" s="498">
        <v>6.0098937828160439</v>
      </c>
      <c r="AW239" s="499">
        <v>14.01603501411034</v>
      </c>
      <c r="AX239" s="500">
        <v>8.006141231294297</v>
      </c>
      <c r="AY239" s="458"/>
      <c r="AZ239" s="459"/>
      <c r="BA239" s="459"/>
      <c r="BB239" s="459"/>
      <c r="BC239" s="453"/>
      <c r="BE239" s="460">
        <v>55.315989675982507</v>
      </c>
      <c r="BF239" s="453">
        <v>285.31598967598251</v>
      </c>
      <c r="BG239" s="488">
        <v>0</v>
      </c>
      <c r="BH239" s="453">
        <v>285.31598967598251</v>
      </c>
      <c r="BI239" s="406">
        <v>-22.53470751969428</v>
      </c>
      <c r="BK239" s="453"/>
      <c r="BL239" s="453">
        <v>285.31598967598251</v>
      </c>
      <c r="BM239" s="406">
        <v>0</v>
      </c>
      <c r="BO239" s="453">
        <v>285.31598967598251</v>
      </c>
      <c r="BP239" s="406">
        <v>-22.53470751969428</v>
      </c>
      <c r="BR239" s="453">
        <v>304.35250108562133</v>
      </c>
      <c r="BS239" s="453">
        <v>3.4981961100554599</v>
      </c>
      <c r="CB239" s="488"/>
    </row>
    <row r="240" spans="1:80" ht="11.25">
      <c r="A240" s="403">
        <v>231</v>
      </c>
      <c r="B240" s="404" t="s">
        <v>320</v>
      </c>
      <c r="C240" s="403">
        <v>1</v>
      </c>
      <c r="D240" s="451">
        <v>0</v>
      </c>
      <c r="E240" s="406">
        <v>625000</v>
      </c>
      <c r="F240" s="406">
        <v>0</v>
      </c>
      <c r="G240" s="406">
        <v>0</v>
      </c>
      <c r="H240" s="406">
        <v>0</v>
      </c>
      <c r="I240" s="406">
        <v>131656.06</v>
      </c>
      <c r="J240" s="406">
        <v>875000</v>
      </c>
      <c r="K240" s="452">
        <v>0</v>
      </c>
      <c r="L240" s="406">
        <v>943473</v>
      </c>
      <c r="M240" s="406">
        <v>3172</v>
      </c>
      <c r="N240" s="406">
        <v>0</v>
      </c>
      <c r="O240" s="406">
        <v>77417.97</v>
      </c>
      <c r="P240" s="406">
        <v>0</v>
      </c>
      <c r="Q240" s="406">
        <v>0</v>
      </c>
      <c r="R240" s="406">
        <v>0</v>
      </c>
      <c r="S240" s="406">
        <v>0</v>
      </c>
      <c r="T240" s="406" t="s">
        <v>760</v>
      </c>
      <c r="U240" s="658">
        <f t="shared" si="33"/>
        <v>2655719.0300000003</v>
      </c>
      <c r="V240" s="453">
        <f t="shared" si="31"/>
        <v>5.860515500551899</v>
      </c>
      <c r="W240" s="406"/>
      <c r="X240" s="406">
        <v>33089290.707739998</v>
      </c>
      <c r="Y240" s="488">
        <v>45315451</v>
      </c>
      <c r="Z240" s="406">
        <f t="shared" si="34"/>
        <v>12226160.292260002</v>
      </c>
      <c r="AA240" s="406">
        <f t="shared" si="35"/>
        <v>716516.01905021886</v>
      </c>
      <c r="AB240" s="406"/>
      <c r="AC240" s="453">
        <v>127.11795057953643</v>
      </c>
      <c r="AD240" s="453">
        <f t="shared" si="36"/>
        <v>134.78359320200698</v>
      </c>
      <c r="AE240" s="454">
        <f t="shared" si="37"/>
        <v>7.6656426224705569</v>
      </c>
      <c r="AF240" s="514">
        <v>41</v>
      </c>
      <c r="AG240" s="488">
        <v>1</v>
      </c>
      <c r="AH240" s="453">
        <f t="shared" si="32"/>
        <v>134.78359320200698</v>
      </c>
      <c r="AI240" s="406"/>
      <c r="AJ240" s="406"/>
      <c r="AK240" s="458">
        <v>134.78359320200698</v>
      </c>
      <c r="AL240" s="455">
        <f t="shared" si="38"/>
        <v>134.78359320200698</v>
      </c>
      <c r="AM240" s="458"/>
      <c r="AN240" s="458"/>
      <c r="AO240" s="453"/>
      <c r="AP240" s="507"/>
      <c r="AQ240" s="455"/>
      <c r="AR240" s="455"/>
      <c r="AS240" s="455"/>
      <c r="AT240" s="495">
        <f t="shared" si="39"/>
        <v>0</v>
      </c>
      <c r="AU240" s="455"/>
      <c r="AV240" s="498">
        <v>-2.4678712280150279</v>
      </c>
      <c r="AW240" s="499">
        <v>3.6179212883668739</v>
      </c>
      <c r="AX240" s="500">
        <v>6.0857925163819022</v>
      </c>
      <c r="AY240" s="458"/>
      <c r="AZ240" s="459"/>
      <c r="BA240" s="459"/>
      <c r="BB240" s="459"/>
      <c r="BC240" s="453"/>
      <c r="BE240" s="460">
        <v>-103.88204942046357</v>
      </c>
      <c r="BF240" s="453">
        <v>127.11795057953643</v>
      </c>
      <c r="BG240" s="488">
        <v>0</v>
      </c>
      <c r="BH240" s="453">
        <v>127.11795057953643</v>
      </c>
      <c r="BI240" s="406">
        <v>-7.6656426224705569</v>
      </c>
      <c r="BK240" s="453"/>
      <c r="BL240" s="453">
        <v>127.11795057953643</v>
      </c>
      <c r="BM240" s="406">
        <v>0</v>
      </c>
      <c r="BO240" s="453">
        <v>127.11795057953643</v>
      </c>
      <c r="BP240" s="406">
        <v>-7.6656426224705569</v>
      </c>
      <c r="BR240" s="453">
        <v>134.67028734513707</v>
      </c>
      <c r="BS240" s="453">
        <v>0.11330585686991412</v>
      </c>
      <c r="CB240" s="488"/>
    </row>
    <row r="241" spans="1:80" ht="11.25">
      <c r="A241" s="403">
        <v>232</v>
      </c>
      <c r="B241" s="404" t="s">
        <v>321</v>
      </c>
      <c r="C241" s="403">
        <v>0</v>
      </c>
      <c r="D241" s="451">
        <v>0</v>
      </c>
      <c r="E241" s="406">
        <v>0</v>
      </c>
      <c r="F241" s="406">
        <v>0</v>
      </c>
      <c r="G241" s="406">
        <v>0</v>
      </c>
      <c r="H241" s="406">
        <v>0</v>
      </c>
      <c r="I241" s="406">
        <v>0</v>
      </c>
      <c r="J241" s="406">
        <v>0</v>
      </c>
      <c r="K241" s="452">
        <v>0</v>
      </c>
      <c r="L241" s="406">
        <v>0</v>
      </c>
      <c r="M241" s="406">
        <v>0</v>
      </c>
      <c r="N241" s="406">
        <v>0</v>
      </c>
      <c r="O241" s="406">
        <v>0</v>
      </c>
      <c r="P241" s="406">
        <v>0</v>
      </c>
      <c r="Q241" s="406">
        <v>0</v>
      </c>
      <c r="R241" s="406">
        <v>0</v>
      </c>
      <c r="S241" s="406">
        <v>0</v>
      </c>
      <c r="T241" s="406">
        <v>0</v>
      </c>
      <c r="U241" s="658">
        <f t="shared" si="33"/>
        <v>0</v>
      </c>
      <c r="V241" s="453">
        <f t="shared" si="31"/>
        <v>0</v>
      </c>
      <c r="W241" s="406"/>
      <c r="X241" s="406">
        <v>0</v>
      </c>
      <c r="Y241" s="488">
        <v>0</v>
      </c>
      <c r="Z241" s="406">
        <f t="shared" si="34"/>
        <v>0</v>
      </c>
      <c r="AA241" s="406">
        <f t="shared" si="35"/>
        <v>0</v>
      </c>
      <c r="AB241" s="406"/>
      <c r="AC241" s="453">
        <v>0</v>
      </c>
      <c r="AD241" s="453">
        <f t="shared" si="36"/>
        <v>0</v>
      </c>
      <c r="AE241" s="454">
        <f t="shared" si="37"/>
        <v>0</v>
      </c>
      <c r="AF241" s="514">
        <v>0</v>
      </c>
      <c r="AG241" s="488" t="s">
        <v>761</v>
      </c>
      <c r="AH241" s="453">
        <f t="shared" si="32"/>
        <v>0</v>
      </c>
      <c r="AI241" s="406"/>
      <c r="AJ241" s="406"/>
      <c r="AK241" s="458">
        <v>0</v>
      </c>
      <c r="AL241" s="455">
        <f t="shared" si="38"/>
        <v>0</v>
      </c>
      <c r="AM241" s="458"/>
      <c r="AN241" s="458"/>
      <c r="AO241" s="453"/>
      <c r="AP241" s="507"/>
      <c r="AQ241" s="455"/>
      <c r="AR241" s="455"/>
      <c r="AS241" s="455"/>
      <c r="AT241" s="495">
        <f t="shared" si="39"/>
        <v>0</v>
      </c>
      <c r="AU241" s="455"/>
      <c r="AV241" s="498" t="s">
        <v>649</v>
      </c>
      <c r="AW241" s="499" t="s">
        <v>649</v>
      </c>
      <c r="AX241" s="500" t="s">
        <v>649</v>
      </c>
      <c r="AY241" s="458"/>
      <c r="AZ241" s="459"/>
      <c r="BA241" s="459"/>
      <c r="BB241" s="459"/>
      <c r="BC241" s="453"/>
      <c r="BE241" s="460">
        <v>-232</v>
      </c>
      <c r="BF241" s="453">
        <v>0</v>
      </c>
      <c r="BG241" s="488">
        <v>0</v>
      </c>
      <c r="BH241" s="453">
        <v>0</v>
      </c>
      <c r="BI241" s="406">
        <v>0</v>
      </c>
      <c r="BK241" s="453"/>
      <c r="BL241" s="453">
        <v>0</v>
      </c>
      <c r="BM241" s="406">
        <v>0</v>
      </c>
      <c r="BO241" s="453">
        <v>0</v>
      </c>
      <c r="BP241" s="406">
        <v>0</v>
      </c>
      <c r="BR241" s="453">
        <v>0</v>
      </c>
      <c r="BS241" s="453">
        <v>0</v>
      </c>
      <c r="CB241" s="488"/>
    </row>
    <row r="242" spans="1:80" ht="11.25">
      <c r="A242" s="403">
        <v>233</v>
      </c>
      <c r="B242" s="404" t="s">
        <v>322</v>
      </c>
      <c r="C242" s="403">
        <v>0</v>
      </c>
      <c r="D242" s="451">
        <v>0</v>
      </c>
      <c r="E242" s="406">
        <v>0</v>
      </c>
      <c r="F242" s="406">
        <v>0</v>
      </c>
      <c r="G242" s="406">
        <v>0</v>
      </c>
      <c r="H242" s="406">
        <v>0</v>
      </c>
      <c r="I242" s="406">
        <v>0</v>
      </c>
      <c r="J242" s="406">
        <v>0</v>
      </c>
      <c r="K242" s="452">
        <v>0</v>
      </c>
      <c r="L242" s="406">
        <v>0</v>
      </c>
      <c r="M242" s="406">
        <v>0</v>
      </c>
      <c r="N242" s="406">
        <v>0</v>
      </c>
      <c r="O242" s="406">
        <v>0</v>
      </c>
      <c r="P242" s="406">
        <v>0</v>
      </c>
      <c r="Q242" s="406">
        <v>0</v>
      </c>
      <c r="R242" s="406">
        <v>0</v>
      </c>
      <c r="S242" s="406">
        <v>0</v>
      </c>
      <c r="T242" s="406">
        <v>0</v>
      </c>
      <c r="U242" s="658">
        <f t="shared" si="33"/>
        <v>0</v>
      </c>
      <c r="V242" s="453">
        <f t="shared" si="31"/>
        <v>0</v>
      </c>
      <c r="W242" s="406"/>
      <c r="X242" s="406">
        <v>134882.64000000001</v>
      </c>
      <c r="Y242" s="488">
        <v>183374</v>
      </c>
      <c r="Z242" s="406">
        <f t="shared" si="34"/>
        <v>48491.359999999986</v>
      </c>
      <c r="AA242" s="406">
        <f t="shared" si="35"/>
        <v>0</v>
      </c>
      <c r="AB242" s="406"/>
      <c r="AC242" s="453">
        <v>0</v>
      </c>
      <c r="AD242" s="453">
        <f t="shared" si="36"/>
        <v>0</v>
      </c>
      <c r="AE242" s="454">
        <f t="shared" si="37"/>
        <v>0</v>
      </c>
      <c r="AF242" s="514">
        <v>0</v>
      </c>
      <c r="AG242" s="488" t="s">
        <v>761</v>
      </c>
      <c r="AH242" s="453">
        <f t="shared" si="32"/>
        <v>0</v>
      </c>
      <c r="AI242" s="406"/>
      <c r="AJ242" s="406"/>
      <c r="AK242" s="458">
        <v>0</v>
      </c>
      <c r="AL242" s="455">
        <f t="shared" si="38"/>
        <v>0</v>
      </c>
      <c r="AM242" s="458"/>
      <c r="AN242" s="458"/>
      <c r="AO242" s="453"/>
      <c r="AP242" s="507"/>
      <c r="AQ242" s="455"/>
      <c r="AR242" s="455"/>
      <c r="AS242" s="455"/>
      <c r="AT242" s="495">
        <f t="shared" si="39"/>
        <v>0</v>
      </c>
      <c r="AU242" s="455"/>
      <c r="AV242" s="498" t="s">
        <v>649</v>
      </c>
      <c r="AW242" s="499" t="s">
        <v>649</v>
      </c>
      <c r="AX242" s="500" t="s">
        <v>649</v>
      </c>
      <c r="AY242" s="458"/>
      <c r="AZ242" s="459"/>
      <c r="BA242" s="459"/>
      <c r="BB242" s="459"/>
      <c r="BC242" s="453"/>
      <c r="BE242" s="460">
        <v>-233</v>
      </c>
      <c r="BF242" s="453">
        <v>0</v>
      </c>
      <c r="BG242" s="488">
        <v>0</v>
      </c>
      <c r="BH242" s="453">
        <v>0</v>
      </c>
      <c r="BI242" s="406">
        <v>0</v>
      </c>
      <c r="BK242" s="453"/>
      <c r="BL242" s="453">
        <v>0</v>
      </c>
      <c r="BM242" s="406">
        <v>0</v>
      </c>
      <c r="BO242" s="453">
        <v>0</v>
      </c>
      <c r="BP242" s="406">
        <v>0</v>
      </c>
      <c r="BR242" s="453">
        <v>0</v>
      </c>
      <c r="BS242" s="453">
        <v>0</v>
      </c>
      <c r="CB242" s="488"/>
    </row>
    <row r="243" spans="1:80" ht="11.25">
      <c r="A243" s="403">
        <v>234</v>
      </c>
      <c r="B243" s="404" t="s">
        <v>323</v>
      </c>
      <c r="C243" s="403">
        <v>1</v>
      </c>
      <c r="D243" s="451">
        <v>0</v>
      </c>
      <c r="E243" s="406">
        <v>0</v>
      </c>
      <c r="F243" s="406">
        <v>0</v>
      </c>
      <c r="G243" s="406">
        <v>0</v>
      </c>
      <c r="H243" s="406">
        <v>0</v>
      </c>
      <c r="I243" s="406">
        <v>0</v>
      </c>
      <c r="J243" s="406">
        <v>0</v>
      </c>
      <c r="K243" s="452">
        <v>60625</v>
      </c>
      <c r="L243" s="406">
        <v>19589</v>
      </c>
      <c r="M243" s="406">
        <v>0</v>
      </c>
      <c r="N243" s="406">
        <v>0</v>
      </c>
      <c r="O243" s="406">
        <v>0</v>
      </c>
      <c r="P243" s="406">
        <v>0</v>
      </c>
      <c r="Q243" s="406">
        <v>0</v>
      </c>
      <c r="R243" s="406">
        <v>0</v>
      </c>
      <c r="S243" s="406">
        <v>0</v>
      </c>
      <c r="T243" s="406" t="s">
        <v>762</v>
      </c>
      <c r="U243" s="658">
        <f t="shared" si="33"/>
        <v>78255.100000000006</v>
      </c>
      <c r="V243" s="453">
        <f t="shared" si="31"/>
        <v>3.208780356671749</v>
      </c>
      <c r="W243" s="406"/>
      <c r="X243" s="406">
        <v>1204091.5800000003</v>
      </c>
      <c r="Y243" s="488">
        <v>2438780.2000000002</v>
      </c>
      <c r="Z243" s="406">
        <f t="shared" si="34"/>
        <v>1234688.6199999999</v>
      </c>
      <c r="AA243" s="406">
        <f t="shared" si="35"/>
        <v>39618.445904621491</v>
      </c>
      <c r="AB243" s="406"/>
      <c r="AC243" s="453">
        <v>193.11194471805976</v>
      </c>
      <c r="AD243" s="453">
        <f t="shared" si="36"/>
        <v>199.25077078401114</v>
      </c>
      <c r="AE243" s="454">
        <f t="shared" si="37"/>
        <v>6.1388260659513776</v>
      </c>
      <c r="AF243" s="514">
        <v>0</v>
      </c>
      <c r="AG243" s="488">
        <v>1</v>
      </c>
      <c r="AH243" s="453">
        <f t="shared" si="32"/>
        <v>199.25077078401114</v>
      </c>
      <c r="AI243" s="406"/>
      <c r="AJ243" s="406"/>
      <c r="AK243" s="458">
        <v>199.25077078401114</v>
      </c>
      <c r="AL243" s="455">
        <f t="shared" si="38"/>
        <v>199.25077078401114</v>
      </c>
      <c r="AM243" s="458"/>
      <c r="AN243" s="458"/>
      <c r="AO243" s="453"/>
      <c r="AP243" s="507"/>
      <c r="AQ243" s="455"/>
      <c r="AR243" s="455"/>
      <c r="AS243" s="455"/>
      <c r="AT243" s="495">
        <f t="shared" si="39"/>
        <v>0</v>
      </c>
      <c r="AU243" s="455"/>
      <c r="AV243" s="498">
        <v>6.1956441366047965</v>
      </c>
      <c r="AW243" s="499">
        <v>10.046802308528841</v>
      </c>
      <c r="AX243" s="500">
        <v>3.8511581719240446</v>
      </c>
      <c r="AY243" s="458"/>
      <c r="AZ243" s="459"/>
      <c r="BA243" s="459"/>
      <c r="BB243" s="459"/>
      <c r="BC243" s="453"/>
      <c r="BE243" s="460">
        <v>-40.88805528194024</v>
      </c>
      <c r="BF243" s="453">
        <v>193.11194471805976</v>
      </c>
      <c r="BG243" s="488">
        <v>0</v>
      </c>
      <c r="BH243" s="453">
        <v>193.11194471805976</v>
      </c>
      <c r="BI243" s="406">
        <v>-6.7153742010343649</v>
      </c>
      <c r="BK243" s="453"/>
      <c r="BL243" s="453">
        <v>193.11194471805976</v>
      </c>
      <c r="BM243" s="406">
        <v>0</v>
      </c>
      <c r="BO243" s="453">
        <v>193.11194471805976</v>
      </c>
      <c r="BP243" s="406">
        <v>-6.7153742010343649</v>
      </c>
      <c r="BR243" s="453">
        <v>199.07344282505275</v>
      </c>
      <c r="BS243" s="453">
        <v>0.75387609404137379</v>
      </c>
      <c r="CB243" s="488"/>
    </row>
    <row r="244" spans="1:80" ht="11.25">
      <c r="A244" s="403">
        <v>235</v>
      </c>
      <c r="B244" s="404" t="s">
        <v>324</v>
      </c>
      <c r="C244" s="403">
        <v>0</v>
      </c>
      <c r="D244" s="451">
        <v>0</v>
      </c>
      <c r="E244" s="406">
        <v>0</v>
      </c>
      <c r="F244" s="406">
        <v>0</v>
      </c>
      <c r="G244" s="406">
        <v>0</v>
      </c>
      <c r="H244" s="406">
        <v>0</v>
      </c>
      <c r="I244" s="406">
        <v>0</v>
      </c>
      <c r="J244" s="406">
        <v>0</v>
      </c>
      <c r="K244" s="452">
        <v>0</v>
      </c>
      <c r="L244" s="406">
        <v>0</v>
      </c>
      <c r="M244" s="406">
        <v>0</v>
      </c>
      <c r="N244" s="406">
        <v>0</v>
      </c>
      <c r="O244" s="406">
        <v>0</v>
      </c>
      <c r="P244" s="406">
        <v>0</v>
      </c>
      <c r="Q244" s="406">
        <v>0</v>
      </c>
      <c r="R244" s="406">
        <v>0</v>
      </c>
      <c r="S244" s="406">
        <v>0</v>
      </c>
      <c r="T244" s="406">
        <v>0</v>
      </c>
      <c r="U244" s="658">
        <f t="shared" si="33"/>
        <v>0</v>
      </c>
      <c r="V244" s="453">
        <f t="shared" si="31"/>
        <v>0</v>
      </c>
      <c r="W244" s="406"/>
      <c r="X244" s="406">
        <v>0</v>
      </c>
      <c r="Y244" s="488">
        <v>0</v>
      </c>
      <c r="Z244" s="406">
        <f t="shared" si="34"/>
        <v>0</v>
      </c>
      <c r="AA244" s="406">
        <f t="shared" si="35"/>
        <v>0</v>
      </c>
      <c r="AB244" s="406"/>
      <c r="AC244" s="453">
        <v>0</v>
      </c>
      <c r="AD244" s="453">
        <f t="shared" si="36"/>
        <v>0</v>
      </c>
      <c r="AE244" s="454">
        <f t="shared" si="37"/>
        <v>0</v>
      </c>
      <c r="AF244" s="514">
        <v>0</v>
      </c>
      <c r="AG244" s="488" t="s">
        <v>761</v>
      </c>
      <c r="AH244" s="453">
        <f t="shared" si="32"/>
        <v>0</v>
      </c>
      <c r="AI244" s="406"/>
      <c r="AJ244" s="406"/>
      <c r="AK244" s="458">
        <v>0</v>
      </c>
      <c r="AL244" s="455">
        <f t="shared" si="38"/>
        <v>0</v>
      </c>
      <c r="AM244" s="458"/>
      <c r="AN244" s="458"/>
      <c r="AO244" s="453"/>
      <c r="AP244" s="507"/>
      <c r="AQ244" s="455"/>
      <c r="AR244" s="455"/>
      <c r="AS244" s="455"/>
      <c r="AT244" s="495">
        <f t="shared" si="39"/>
        <v>0</v>
      </c>
      <c r="AU244" s="455"/>
      <c r="AV244" s="498" t="s">
        <v>649</v>
      </c>
      <c r="AW244" s="499" t="s">
        <v>649</v>
      </c>
      <c r="AX244" s="500" t="s">
        <v>649</v>
      </c>
      <c r="AY244" s="458"/>
      <c r="AZ244" s="459"/>
      <c r="BA244" s="459"/>
      <c r="BB244" s="459"/>
      <c r="BC244" s="453"/>
      <c r="BE244" s="460">
        <v>-235</v>
      </c>
      <c r="BF244" s="453">
        <v>0</v>
      </c>
      <c r="BG244" s="488">
        <v>0</v>
      </c>
      <c r="BH244" s="453">
        <v>0</v>
      </c>
      <c r="BI244" s="406">
        <v>0</v>
      </c>
      <c r="BK244" s="453"/>
      <c r="BL244" s="453">
        <v>0</v>
      </c>
      <c r="BM244" s="406">
        <v>0</v>
      </c>
      <c r="BO244" s="453">
        <v>0</v>
      </c>
      <c r="BP244" s="406">
        <v>0</v>
      </c>
      <c r="BR244" s="453">
        <v>0</v>
      </c>
      <c r="BS244" s="453">
        <v>0</v>
      </c>
      <c r="CB244" s="488"/>
    </row>
    <row r="245" spans="1:80" ht="11.25">
      <c r="A245" s="403">
        <v>236</v>
      </c>
      <c r="B245" s="404" t="s">
        <v>325</v>
      </c>
      <c r="C245" s="403">
        <v>1</v>
      </c>
      <c r="D245" s="451">
        <v>0</v>
      </c>
      <c r="E245" s="406">
        <v>74342</v>
      </c>
      <c r="F245" s="406">
        <v>0</v>
      </c>
      <c r="G245" s="406">
        <v>0</v>
      </c>
      <c r="H245" s="406">
        <v>0</v>
      </c>
      <c r="I245" s="406">
        <v>626689</v>
      </c>
      <c r="J245" s="406">
        <v>3746100</v>
      </c>
      <c r="K245" s="452">
        <v>603964</v>
      </c>
      <c r="L245" s="406">
        <v>4805372</v>
      </c>
      <c r="M245" s="406">
        <v>99358</v>
      </c>
      <c r="N245" s="406">
        <v>815660</v>
      </c>
      <c r="O245" s="406">
        <v>263585.7</v>
      </c>
      <c r="P245" s="406">
        <v>0</v>
      </c>
      <c r="Q245" s="406">
        <v>0</v>
      </c>
      <c r="R245" s="406">
        <v>0</v>
      </c>
      <c r="S245" s="406">
        <v>0</v>
      </c>
      <c r="T245" s="406" t="s">
        <v>760</v>
      </c>
      <c r="U245" s="658">
        <f t="shared" si="33"/>
        <v>11035070.699999999</v>
      </c>
      <c r="V245" s="453">
        <f t="shared" si="31"/>
        <v>9.6832287198578459</v>
      </c>
      <c r="W245" s="406"/>
      <c r="X245" s="406">
        <v>97815674.270000011</v>
      </c>
      <c r="Y245" s="488">
        <v>113960653.2</v>
      </c>
      <c r="Z245" s="406">
        <f t="shared" si="34"/>
        <v>16144978.929999992</v>
      </c>
      <c r="AA245" s="406">
        <f t="shared" si="35"/>
        <v>1563355.2365647573</v>
      </c>
      <c r="AB245" s="406"/>
      <c r="AC245" s="453">
        <v>113.68100799416318</v>
      </c>
      <c r="AD245" s="453">
        <f t="shared" si="36"/>
        <v>114.90724651469013</v>
      </c>
      <c r="AE245" s="454">
        <f t="shared" si="37"/>
        <v>1.2262385205269482</v>
      </c>
      <c r="AF245" s="514">
        <v>169</v>
      </c>
      <c r="AG245" s="488">
        <v>1</v>
      </c>
      <c r="AH245" s="453">
        <f t="shared" si="32"/>
        <v>114.90724651469013</v>
      </c>
      <c r="AI245" s="406"/>
      <c r="AJ245" s="406"/>
      <c r="AK245" s="458">
        <v>114.90724651469013</v>
      </c>
      <c r="AL245" s="455">
        <f t="shared" si="38"/>
        <v>114.90724651469013</v>
      </c>
      <c r="AM245" s="458"/>
      <c r="AN245" s="458"/>
      <c r="AO245" s="453"/>
      <c r="AP245" s="507"/>
      <c r="AQ245" s="455"/>
      <c r="AR245" s="455"/>
      <c r="AS245" s="455"/>
      <c r="AT245" s="495">
        <f t="shared" si="39"/>
        <v>0</v>
      </c>
      <c r="AU245" s="455"/>
      <c r="AV245" s="498">
        <v>5.2731955899210252</v>
      </c>
      <c r="AW245" s="499">
        <v>6.6133739813483059</v>
      </c>
      <c r="AX245" s="500">
        <v>1.3401783914272807</v>
      </c>
      <c r="AY245" s="458"/>
      <c r="AZ245" s="459"/>
      <c r="BA245" s="459"/>
      <c r="BB245" s="459"/>
      <c r="BC245" s="453"/>
      <c r="BE245" s="460">
        <v>-122.31899200583682</v>
      </c>
      <c r="BF245" s="453">
        <v>113.68100799416318</v>
      </c>
      <c r="BG245" s="488">
        <v>0</v>
      </c>
      <c r="BH245" s="453">
        <v>113.68100799416318</v>
      </c>
      <c r="BI245" s="406">
        <v>-1.2262385205269482</v>
      </c>
      <c r="BK245" s="453"/>
      <c r="BL245" s="453">
        <v>113.68100799416318</v>
      </c>
      <c r="BM245" s="406">
        <v>0</v>
      </c>
      <c r="BO245" s="453">
        <v>113.68100799416318</v>
      </c>
      <c r="BP245" s="406">
        <v>-1.2262385205269482</v>
      </c>
      <c r="BR245" s="453">
        <v>114.92724676598658</v>
      </c>
      <c r="BS245" s="453">
        <v>-2.0000251296451665E-2</v>
      </c>
      <c r="CB245" s="488"/>
    </row>
    <row r="246" spans="1:80" ht="11.25">
      <c r="A246" s="403">
        <v>237</v>
      </c>
      <c r="B246" s="404" t="s">
        <v>326</v>
      </c>
      <c r="C246" s="403">
        <v>0</v>
      </c>
      <c r="D246" s="451">
        <v>0</v>
      </c>
      <c r="E246" s="406">
        <v>0</v>
      </c>
      <c r="F246" s="406">
        <v>0</v>
      </c>
      <c r="G246" s="406">
        <v>0</v>
      </c>
      <c r="H246" s="406">
        <v>0</v>
      </c>
      <c r="I246" s="406">
        <v>0</v>
      </c>
      <c r="J246" s="406">
        <v>0</v>
      </c>
      <c r="K246" s="452">
        <v>0</v>
      </c>
      <c r="L246" s="406">
        <v>0</v>
      </c>
      <c r="M246" s="406">
        <v>0</v>
      </c>
      <c r="N246" s="406">
        <v>0</v>
      </c>
      <c r="O246" s="406">
        <v>0</v>
      </c>
      <c r="P246" s="406">
        <v>0</v>
      </c>
      <c r="Q246" s="406">
        <v>0</v>
      </c>
      <c r="R246" s="406">
        <v>0</v>
      </c>
      <c r="S246" s="406">
        <v>0</v>
      </c>
      <c r="T246" s="406">
        <v>0</v>
      </c>
      <c r="U246" s="658">
        <f t="shared" si="33"/>
        <v>0</v>
      </c>
      <c r="V246" s="453">
        <f t="shared" si="31"/>
        <v>0</v>
      </c>
      <c r="W246" s="406"/>
      <c r="X246" s="406">
        <v>118022.31000000001</v>
      </c>
      <c r="Y246" s="488">
        <v>158153</v>
      </c>
      <c r="Z246" s="406">
        <f t="shared" si="34"/>
        <v>40130.689999999988</v>
      </c>
      <c r="AA246" s="406">
        <f t="shared" si="35"/>
        <v>0</v>
      </c>
      <c r="AB246" s="406"/>
      <c r="AC246" s="453">
        <v>0</v>
      </c>
      <c r="AD246" s="453">
        <f t="shared" si="36"/>
        <v>0</v>
      </c>
      <c r="AE246" s="454">
        <f t="shared" si="37"/>
        <v>0</v>
      </c>
      <c r="AF246" s="514">
        <v>0</v>
      </c>
      <c r="AG246" s="488" t="s">
        <v>761</v>
      </c>
      <c r="AH246" s="453">
        <f t="shared" si="32"/>
        <v>0</v>
      </c>
      <c r="AI246" s="406"/>
      <c r="AJ246" s="406"/>
      <c r="AK246" s="458">
        <v>0</v>
      </c>
      <c r="AL246" s="455">
        <f t="shared" si="38"/>
        <v>0</v>
      </c>
      <c r="AM246" s="458"/>
      <c r="AN246" s="458"/>
      <c r="AO246" s="453"/>
      <c r="AP246" s="507"/>
      <c r="AQ246" s="455"/>
      <c r="AR246" s="455"/>
      <c r="AS246" s="455"/>
      <c r="AT246" s="495">
        <f t="shared" si="39"/>
        <v>0</v>
      </c>
      <c r="AU246" s="455"/>
      <c r="AV246" s="498" t="s">
        <v>649</v>
      </c>
      <c r="AW246" s="499" t="s">
        <v>649</v>
      </c>
      <c r="AX246" s="500" t="s">
        <v>649</v>
      </c>
      <c r="AY246" s="458"/>
      <c r="AZ246" s="459"/>
      <c r="BA246" s="459"/>
      <c r="BB246" s="459"/>
      <c r="BC246" s="453"/>
      <c r="BE246" s="460">
        <v>-237</v>
      </c>
      <c r="BF246" s="453">
        <v>0</v>
      </c>
      <c r="BG246" s="488">
        <v>0</v>
      </c>
      <c r="BH246" s="453">
        <v>0</v>
      </c>
      <c r="BI246" s="406">
        <v>0</v>
      </c>
      <c r="BK246" s="453"/>
      <c r="BL246" s="453">
        <v>0</v>
      </c>
      <c r="BM246" s="406">
        <v>0</v>
      </c>
      <c r="BO246" s="453">
        <v>0</v>
      </c>
      <c r="BP246" s="406">
        <v>0</v>
      </c>
      <c r="BR246" s="453">
        <v>0</v>
      </c>
      <c r="BS246" s="453">
        <v>0</v>
      </c>
      <c r="CB246" s="488"/>
    </row>
    <row r="247" spans="1:80" ht="11.25">
      <c r="A247" s="403">
        <v>238</v>
      </c>
      <c r="B247" s="404" t="s">
        <v>327</v>
      </c>
      <c r="C247" s="403">
        <v>1</v>
      </c>
      <c r="D247" s="451">
        <v>0</v>
      </c>
      <c r="E247" s="406">
        <v>0</v>
      </c>
      <c r="F247" s="406">
        <v>0</v>
      </c>
      <c r="G247" s="406">
        <v>0</v>
      </c>
      <c r="H247" s="406">
        <v>0</v>
      </c>
      <c r="I247" s="406">
        <v>0</v>
      </c>
      <c r="J247" s="406">
        <v>0</v>
      </c>
      <c r="K247" s="452">
        <v>0</v>
      </c>
      <c r="L247" s="406">
        <v>436761</v>
      </c>
      <c r="M247" s="406">
        <v>0</v>
      </c>
      <c r="N247" s="406">
        <v>0</v>
      </c>
      <c r="O247" s="406">
        <v>37430.82</v>
      </c>
      <c r="P247" s="406">
        <v>0</v>
      </c>
      <c r="Q247" s="406">
        <v>0</v>
      </c>
      <c r="R247" s="406">
        <v>0</v>
      </c>
      <c r="S247" s="406">
        <v>0</v>
      </c>
      <c r="T247" s="406" t="s">
        <v>760</v>
      </c>
      <c r="U247" s="658">
        <f t="shared" si="33"/>
        <v>474191.82</v>
      </c>
      <c r="V247" s="453">
        <f t="shared" si="31"/>
        <v>3.8843564062513822</v>
      </c>
      <c r="W247" s="406"/>
      <c r="X247" s="406">
        <v>8367252.290000001</v>
      </c>
      <c r="Y247" s="488">
        <v>12207732</v>
      </c>
      <c r="Z247" s="406">
        <f t="shared" si="34"/>
        <v>3840479.709999999</v>
      </c>
      <c r="AA247" s="406">
        <f t="shared" si="35"/>
        <v>149177.91964616947</v>
      </c>
      <c r="AB247" s="406"/>
      <c r="AC247" s="453">
        <v>137.97840869311707</v>
      </c>
      <c r="AD247" s="453">
        <f t="shared" si="36"/>
        <v>144.11605700912634</v>
      </c>
      <c r="AE247" s="454">
        <f t="shared" si="37"/>
        <v>6.1376483160092619</v>
      </c>
      <c r="AF247" s="514">
        <v>27</v>
      </c>
      <c r="AG247" s="488">
        <v>1</v>
      </c>
      <c r="AH247" s="453">
        <f t="shared" si="32"/>
        <v>144.11605700912634</v>
      </c>
      <c r="AI247" s="406"/>
      <c r="AJ247" s="406"/>
      <c r="AK247" s="458">
        <v>144.11605700912634</v>
      </c>
      <c r="AL247" s="455">
        <f t="shared" si="38"/>
        <v>144.11605700912634</v>
      </c>
      <c r="AM247" s="458"/>
      <c r="AN247" s="458"/>
      <c r="AO247" s="453"/>
      <c r="AP247" s="507"/>
      <c r="AQ247" s="455"/>
      <c r="AR247" s="455"/>
      <c r="AS247" s="455"/>
      <c r="AT247" s="495">
        <f t="shared" si="39"/>
        <v>0</v>
      </c>
      <c r="AU247" s="455"/>
      <c r="AV247" s="498">
        <v>0.3245373948389576</v>
      </c>
      <c r="AW247" s="499">
        <v>4.3822072144841844</v>
      </c>
      <c r="AX247" s="500">
        <v>4.057669819645227</v>
      </c>
      <c r="AY247" s="458"/>
      <c r="AZ247" s="459"/>
      <c r="BA247" s="459"/>
      <c r="BB247" s="459"/>
      <c r="BC247" s="453"/>
      <c r="BE247" s="460">
        <v>-100.02159130688293</v>
      </c>
      <c r="BF247" s="453">
        <v>137.97840869311707</v>
      </c>
      <c r="BG247" s="488">
        <v>0</v>
      </c>
      <c r="BH247" s="453">
        <v>137.97840869311707</v>
      </c>
      <c r="BI247" s="406">
        <v>-6.1376483160092619</v>
      </c>
      <c r="BK247" s="453"/>
      <c r="BL247" s="453">
        <v>137.97840869311707</v>
      </c>
      <c r="BM247" s="406">
        <v>0</v>
      </c>
      <c r="BO247" s="453">
        <v>137.97840869311707</v>
      </c>
      <c r="BP247" s="406">
        <v>-6.1376483160092619</v>
      </c>
      <c r="BR247" s="453">
        <v>144.41782581842295</v>
      </c>
      <c r="BS247" s="453">
        <v>-0.3017688092966182</v>
      </c>
      <c r="CB247" s="488"/>
    </row>
    <row r="248" spans="1:80" ht="11.25">
      <c r="A248" s="403">
        <v>239</v>
      </c>
      <c r="B248" s="404" t="s">
        <v>328</v>
      </c>
      <c r="C248" s="403">
        <v>1</v>
      </c>
      <c r="D248" s="451">
        <v>0</v>
      </c>
      <c r="E248" s="406">
        <v>2000</v>
      </c>
      <c r="F248" s="406">
        <v>0</v>
      </c>
      <c r="G248" s="406">
        <v>0</v>
      </c>
      <c r="H248" s="406">
        <v>0</v>
      </c>
      <c r="I248" s="406">
        <v>0</v>
      </c>
      <c r="J248" s="406">
        <v>5128690</v>
      </c>
      <c r="K248" s="452">
        <v>908055</v>
      </c>
      <c r="L248" s="406">
        <v>9377431</v>
      </c>
      <c r="M248" s="406">
        <v>26208</v>
      </c>
      <c r="N248" s="406">
        <v>0</v>
      </c>
      <c r="O248" s="406">
        <v>592738.79</v>
      </c>
      <c r="P248" s="406">
        <v>0</v>
      </c>
      <c r="Q248" s="406">
        <v>0</v>
      </c>
      <c r="R248" s="406">
        <v>0</v>
      </c>
      <c r="S248" s="406">
        <v>0</v>
      </c>
      <c r="T248" s="406" t="s">
        <v>760</v>
      </c>
      <c r="U248" s="658">
        <f t="shared" si="33"/>
        <v>16035122.789999999</v>
      </c>
      <c r="V248" s="453">
        <f t="shared" si="31"/>
        <v>10.608894255493482</v>
      </c>
      <c r="W248" s="406"/>
      <c r="X248" s="406">
        <v>112170810.485</v>
      </c>
      <c r="Y248" s="488">
        <v>151147918</v>
      </c>
      <c r="Z248" s="406">
        <f t="shared" si="34"/>
        <v>38977107.515000001</v>
      </c>
      <c r="AA248" s="406">
        <f t="shared" si="35"/>
        <v>4135040.1201163535</v>
      </c>
      <c r="AB248" s="406"/>
      <c r="AC248" s="453">
        <v>129.21962328770243</v>
      </c>
      <c r="AD248" s="453">
        <f t="shared" si="36"/>
        <v>131.06161687183572</v>
      </c>
      <c r="AE248" s="454">
        <f t="shared" si="37"/>
        <v>1.8419935841332915</v>
      </c>
      <c r="AF248" s="514">
        <v>437</v>
      </c>
      <c r="AG248" s="488">
        <v>1</v>
      </c>
      <c r="AH248" s="453">
        <f t="shared" si="32"/>
        <v>131.06161687183572</v>
      </c>
      <c r="AI248" s="406"/>
      <c r="AJ248" s="406"/>
      <c r="AK248" s="458">
        <v>131.06161687183572</v>
      </c>
      <c r="AL248" s="455">
        <f t="shared" si="38"/>
        <v>131.06161687183572</v>
      </c>
      <c r="AM248" s="458"/>
      <c r="AN248" s="458"/>
      <c r="AO248" s="453"/>
      <c r="AP248" s="507"/>
      <c r="AQ248" s="455"/>
      <c r="AR248" s="455"/>
      <c r="AS248" s="455"/>
      <c r="AT248" s="495">
        <f t="shared" si="39"/>
        <v>0</v>
      </c>
      <c r="AU248" s="455"/>
      <c r="AV248" s="498">
        <v>0.19735968859608768</v>
      </c>
      <c r="AW248" s="499">
        <v>1.2209801077964055</v>
      </c>
      <c r="AX248" s="500">
        <v>1.0236204192003178</v>
      </c>
      <c r="AY248" s="458"/>
      <c r="AZ248" s="459"/>
      <c r="BA248" s="459"/>
      <c r="BB248" s="459"/>
      <c r="BC248" s="453"/>
      <c r="BE248" s="460">
        <v>-109.78037671229757</v>
      </c>
      <c r="BF248" s="453">
        <v>129.21962328770243</v>
      </c>
      <c r="BG248" s="488">
        <v>0</v>
      </c>
      <c r="BH248" s="453">
        <v>129.21962328770243</v>
      </c>
      <c r="BI248" s="406">
        <v>-1.8419935841332915</v>
      </c>
      <c r="BK248" s="453"/>
      <c r="BL248" s="453">
        <v>129.21962328770243</v>
      </c>
      <c r="BM248" s="406">
        <v>0</v>
      </c>
      <c r="BO248" s="453">
        <v>129.21962328770243</v>
      </c>
      <c r="BP248" s="406">
        <v>-1.8419935841332915</v>
      </c>
      <c r="BR248" s="453">
        <v>131.47035734642182</v>
      </c>
      <c r="BS248" s="453">
        <v>-0.40874047458609652</v>
      </c>
      <c r="CB248" s="488"/>
    </row>
    <row r="249" spans="1:80" ht="11.25">
      <c r="A249" s="403">
        <v>240</v>
      </c>
      <c r="B249" s="404" t="s">
        <v>329</v>
      </c>
      <c r="C249" s="403">
        <v>1</v>
      </c>
      <c r="D249" s="451">
        <v>0</v>
      </c>
      <c r="E249" s="406">
        <v>0</v>
      </c>
      <c r="F249" s="406">
        <v>0</v>
      </c>
      <c r="G249" s="406">
        <v>0</v>
      </c>
      <c r="H249" s="406">
        <v>0</v>
      </c>
      <c r="I249" s="406">
        <v>0</v>
      </c>
      <c r="J249" s="406">
        <v>23185</v>
      </c>
      <c r="K249" s="452">
        <v>20447</v>
      </c>
      <c r="L249" s="406">
        <v>78764</v>
      </c>
      <c r="M249" s="406">
        <v>0</v>
      </c>
      <c r="N249" s="406">
        <v>0</v>
      </c>
      <c r="O249" s="406">
        <v>3569.37</v>
      </c>
      <c r="P249" s="406">
        <v>0</v>
      </c>
      <c r="Q249" s="406">
        <v>0</v>
      </c>
      <c r="R249" s="406">
        <v>0</v>
      </c>
      <c r="S249" s="406">
        <v>0</v>
      </c>
      <c r="T249" s="406" t="s">
        <v>760</v>
      </c>
      <c r="U249" s="658">
        <f t="shared" si="33"/>
        <v>125965.37</v>
      </c>
      <c r="V249" s="453">
        <f t="shared" si="31"/>
        <v>2.8858553570885279</v>
      </c>
      <c r="W249" s="406"/>
      <c r="X249" s="406">
        <v>3445673.1154400003</v>
      </c>
      <c r="Y249" s="488">
        <v>4364923.2</v>
      </c>
      <c r="Z249" s="406">
        <f t="shared" si="34"/>
        <v>919250.08455999987</v>
      </c>
      <c r="AA249" s="406">
        <f t="shared" si="35"/>
        <v>26528.22781031558</v>
      </c>
      <c r="AB249" s="406"/>
      <c r="AC249" s="453">
        <v>142.55130433467343</v>
      </c>
      <c r="AD249" s="453">
        <f t="shared" si="36"/>
        <v>125.90848948350362</v>
      </c>
      <c r="AE249" s="454">
        <f t="shared" si="37"/>
        <v>-16.642814851169817</v>
      </c>
      <c r="AF249" s="514">
        <v>3</v>
      </c>
      <c r="AG249" s="488">
        <v>1</v>
      </c>
      <c r="AH249" s="453">
        <f t="shared" si="32"/>
        <v>125.90848948350362</v>
      </c>
      <c r="AI249" s="406"/>
      <c r="AJ249" s="406"/>
      <c r="AK249" s="458">
        <v>125.90848948350362</v>
      </c>
      <c r="AL249" s="455">
        <f t="shared" si="38"/>
        <v>125.90848948350362</v>
      </c>
      <c r="AM249" s="458"/>
      <c r="AN249" s="458"/>
      <c r="AO249" s="453"/>
      <c r="AP249" s="507"/>
      <c r="AQ249" s="455"/>
      <c r="AR249" s="455"/>
      <c r="AS249" s="455"/>
      <c r="AT249" s="495">
        <f t="shared" si="39"/>
        <v>0</v>
      </c>
      <c r="AU249" s="455"/>
      <c r="AV249" s="498">
        <v>9.4998031953773676</v>
      </c>
      <c r="AW249" s="499">
        <v>-7.3593420525608826</v>
      </c>
      <c r="AX249" s="500">
        <v>-16.859145247938251</v>
      </c>
      <c r="AY249" s="458"/>
      <c r="AZ249" s="459"/>
      <c r="BA249" s="459"/>
      <c r="BB249" s="459"/>
      <c r="BC249" s="453"/>
      <c r="BE249" s="460">
        <v>-97.448695665326568</v>
      </c>
      <c r="BF249" s="453">
        <v>142.55130433467343</v>
      </c>
      <c r="BG249" s="488">
        <v>0</v>
      </c>
      <c r="BH249" s="453">
        <v>142.55130433467343</v>
      </c>
      <c r="BI249" s="406">
        <v>16.642814851169817</v>
      </c>
      <c r="BK249" s="453"/>
      <c r="BL249" s="453">
        <v>142.55130433467343</v>
      </c>
      <c r="BM249" s="406">
        <v>0</v>
      </c>
      <c r="BO249" s="453">
        <v>142.55130433467343</v>
      </c>
      <c r="BP249" s="406">
        <v>16.642814851169817</v>
      </c>
      <c r="BR249" s="453">
        <v>142.55130433467343</v>
      </c>
      <c r="BS249" s="453">
        <v>-16.642814851169817</v>
      </c>
      <c r="CB249" s="488"/>
    </row>
    <row r="250" spans="1:80" ht="11.25">
      <c r="A250" s="403">
        <v>241</v>
      </c>
      <c r="B250" s="404" t="s">
        <v>330</v>
      </c>
      <c r="C250" s="403">
        <v>0</v>
      </c>
      <c r="D250" s="451">
        <v>0</v>
      </c>
      <c r="E250" s="406">
        <v>0</v>
      </c>
      <c r="F250" s="406">
        <v>0</v>
      </c>
      <c r="G250" s="406">
        <v>0</v>
      </c>
      <c r="H250" s="406">
        <v>0</v>
      </c>
      <c r="I250" s="406">
        <v>0</v>
      </c>
      <c r="J250" s="406">
        <v>0</v>
      </c>
      <c r="K250" s="452">
        <v>0</v>
      </c>
      <c r="L250" s="406">
        <v>0</v>
      </c>
      <c r="M250" s="406">
        <v>0</v>
      </c>
      <c r="N250" s="406">
        <v>0</v>
      </c>
      <c r="O250" s="406">
        <v>0</v>
      </c>
      <c r="P250" s="406">
        <v>0</v>
      </c>
      <c r="Q250" s="406">
        <v>0</v>
      </c>
      <c r="R250" s="406">
        <v>0</v>
      </c>
      <c r="S250" s="406">
        <v>0</v>
      </c>
      <c r="T250" s="406">
        <v>0</v>
      </c>
      <c r="U250" s="658">
        <f t="shared" si="33"/>
        <v>0</v>
      </c>
      <c r="V250" s="453">
        <f t="shared" si="31"/>
        <v>0</v>
      </c>
      <c r="W250" s="406"/>
      <c r="X250" s="406">
        <v>0</v>
      </c>
      <c r="Y250" s="488">
        <v>30000</v>
      </c>
      <c r="Z250" s="406">
        <f t="shared" si="34"/>
        <v>30000</v>
      </c>
      <c r="AA250" s="406">
        <f t="shared" si="35"/>
        <v>0</v>
      </c>
      <c r="AB250" s="406"/>
      <c r="AC250" s="453">
        <v>0</v>
      </c>
      <c r="AD250" s="453">
        <f t="shared" si="36"/>
        <v>0</v>
      </c>
      <c r="AE250" s="454">
        <f t="shared" si="37"/>
        <v>0</v>
      </c>
      <c r="AF250" s="514">
        <v>0</v>
      </c>
      <c r="AG250" s="488" t="s">
        <v>761</v>
      </c>
      <c r="AH250" s="453">
        <f t="shared" si="32"/>
        <v>0</v>
      </c>
      <c r="AI250" s="406"/>
      <c r="AJ250" s="406"/>
      <c r="AK250" s="458">
        <v>0</v>
      </c>
      <c r="AL250" s="455">
        <f t="shared" si="38"/>
        <v>0</v>
      </c>
      <c r="AM250" s="458"/>
      <c r="AN250" s="458"/>
      <c r="AO250" s="453"/>
      <c r="AP250" s="507"/>
      <c r="AQ250" s="455"/>
      <c r="AR250" s="455"/>
      <c r="AS250" s="455"/>
      <c r="AT250" s="495">
        <f t="shared" si="39"/>
        <v>0</v>
      </c>
      <c r="AU250" s="455"/>
      <c r="AV250" s="498" t="s">
        <v>649</v>
      </c>
      <c r="AW250" s="499" t="s">
        <v>649</v>
      </c>
      <c r="AX250" s="500" t="s">
        <v>649</v>
      </c>
      <c r="AY250" s="458"/>
      <c r="AZ250" s="459"/>
      <c r="BA250" s="459"/>
      <c r="BB250" s="459"/>
      <c r="BC250" s="453"/>
      <c r="BE250" s="460">
        <v>-241</v>
      </c>
      <c r="BF250" s="453">
        <v>0</v>
      </c>
      <c r="BG250" s="488">
        <v>0</v>
      </c>
      <c r="BH250" s="453">
        <v>0</v>
      </c>
      <c r="BI250" s="406">
        <v>0</v>
      </c>
      <c r="BK250" s="453"/>
      <c r="BL250" s="453">
        <v>0</v>
      </c>
      <c r="BM250" s="406">
        <v>0</v>
      </c>
      <c r="BO250" s="453">
        <v>0</v>
      </c>
      <c r="BP250" s="406">
        <v>0</v>
      </c>
      <c r="BR250" s="453">
        <v>0</v>
      </c>
      <c r="BS250" s="453">
        <v>0</v>
      </c>
      <c r="CB250" s="488"/>
    </row>
    <row r="251" spans="1:80" ht="11.25">
      <c r="A251" s="403">
        <v>242</v>
      </c>
      <c r="B251" s="404" t="s">
        <v>331</v>
      </c>
      <c r="C251" s="403">
        <v>1</v>
      </c>
      <c r="D251" s="451">
        <v>0</v>
      </c>
      <c r="E251" s="406">
        <v>0</v>
      </c>
      <c r="F251" s="406">
        <v>0</v>
      </c>
      <c r="G251" s="406">
        <v>0</v>
      </c>
      <c r="H251" s="406">
        <v>0</v>
      </c>
      <c r="I251" s="406">
        <v>0</v>
      </c>
      <c r="J251" s="406">
        <v>0</v>
      </c>
      <c r="K251" s="452">
        <v>2000</v>
      </c>
      <c r="L251" s="406">
        <v>518447</v>
      </c>
      <c r="M251" s="406">
        <v>0</v>
      </c>
      <c r="N251" s="406">
        <v>5867</v>
      </c>
      <c r="O251" s="406">
        <v>9464</v>
      </c>
      <c r="P251" s="406">
        <v>0</v>
      </c>
      <c r="Q251" s="406">
        <v>0</v>
      </c>
      <c r="R251" s="406">
        <v>0</v>
      </c>
      <c r="S251" s="406">
        <v>0</v>
      </c>
      <c r="T251" s="406" t="s">
        <v>762</v>
      </c>
      <c r="U251" s="658">
        <f t="shared" si="33"/>
        <v>483933.3</v>
      </c>
      <c r="V251" s="453">
        <f t="shared" si="31"/>
        <v>5.8151098241124224</v>
      </c>
      <c r="W251" s="406"/>
      <c r="X251" s="406">
        <v>1580908.4799999997</v>
      </c>
      <c r="Y251" s="488">
        <v>8321997.5999999996</v>
      </c>
      <c r="Z251" s="406">
        <f t="shared" si="34"/>
        <v>6741089.1200000001</v>
      </c>
      <c r="AA251" s="406">
        <f t="shared" si="35"/>
        <v>392001.73566929362</v>
      </c>
      <c r="AB251" s="406"/>
      <c r="AC251" s="453">
        <v>368.96464588939335</v>
      </c>
      <c r="AD251" s="453">
        <f t="shared" si="36"/>
        <v>501.61005299501636</v>
      </c>
      <c r="AE251" s="454">
        <f t="shared" si="37"/>
        <v>132.64540710562301</v>
      </c>
      <c r="AF251" s="514">
        <v>1</v>
      </c>
      <c r="AG251" s="488">
        <v>1</v>
      </c>
      <c r="AH251" s="453">
        <f t="shared" si="32"/>
        <v>501.61005299501636</v>
      </c>
      <c r="AI251" s="406"/>
      <c r="AJ251" s="406"/>
      <c r="AK251" s="458">
        <v>501.61005299501636</v>
      </c>
      <c r="AL251" s="455">
        <f t="shared" si="38"/>
        <v>501.61005299501636</v>
      </c>
      <c r="AM251" s="458"/>
      <c r="AN251" s="458"/>
      <c r="AO251" s="453"/>
      <c r="AP251" s="507"/>
      <c r="AQ251" s="455"/>
      <c r="AR251" s="455"/>
      <c r="AS251" s="455"/>
      <c r="AT251" s="495">
        <f t="shared" si="39"/>
        <v>0</v>
      </c>
      <c r="AU251" s="455"/>
      <c r="AV251" s="498">
        <v>-7.4841248841626715</v>
      </c>
      <c r="AW251" s="499">
        <v>29.513630500384746</v>
      </c>
      <c r="AX251" s="500">
        <v>36.997755384547418</v>
      </c>
      <c r="AY251" s="458"/>
      <c r="AZ251" s="459"/>
      <c r="BA251" s="459"/>
      <c r="BB251" s="459"/>
      <c r="BC251" s="453"/>
      <c r="BE251" s="460">
        <v>126.96464588939335</v>
      </c>
      <c r="BF251" s="453">
        <v>368.96464588939335</v>
      </c>
      <c r="BG251" s="488">
        <v>0</v>
      </c>
      <c r="BH251" s="453">
        <v>368.96464588939335</v>
      </c>
      <c r="BI251" s="406">
        <v>-151.2404917366045</v>
      </c>
      <c r="BK251" s="453"/>
      <c r="BL251" s="453">
        <v>368.96464588939335</v>
      </c>
      <c r="BM251" s="406">
        <v>0</v>
      </c>
      <c r="BO251" s="453">
        <v>368.96464588939335</v>
      </c>
      <c r="BP251" s="406">
        <v>-151.2404917366045</v>
      </c>
      <c r="BR251" s="453">
        <v>515.2608537178661</v>
      </c>
      <c r="BS251" s="453">
        <v>4.9442839081317516</v>
      </c>
      <c r="CB251" s="488"/>
    </row>
    <row r="252" spans="1:80" ht="11.25">
      <c r="A252" s="403">
        <v>243</v>
      </c>
      <c r="B252" s="404" t="s">
        <v>332</v>
      </c>
      <c r="C252" s="403">
        <v>1</v>
      </c>
      <c r="D252" s="451">
        <v>0</v>
      </c>
      <c r="E252" s="406">
        <v>0</v>
      </c>
      <c r="F252" s="406">
        <v>0</v>
      </c>
      <c r="G252" s="406">
        <v>0</v>
      </c>
      <c r="H252" s="406">
        <v>0</v>
      </c>
      <c r="I252" s="406">
        <v>0</v>
      </c>
      <c r="J252" s="406">
        <v>4856492</v>
      </c>
      <c r="K252" s="452">
        <v>3750000</v>
      </c>
      <c r="L252" s="406">
        <v>12015828.4</v>
      </c>
      <c r="M252" s="406">
        <v>723</v>
      </c>
      <c r="N252" s="406">
        <v>0</v>
      </c>
      <c r="O252" s="406">
        <v>87273.9</v>
      </c>
      <c r="P252" s="406">
        <v>0</v>
      </c>
      <c r="Q252" s="406">
        <v>0</v>
      </c>
      <c r="R252" s="406">
        <v>0</v>
      </c>
      <c r="S252" s="406">
        <v>0</v>
      </c>
      <c r="T252" s="406" t="s">
        <v>760</v>
      </c>
      <c r="U252" s="658">
        <f t="shared" si="33"/>
        <v>20710317.299999997</v>
      </c>
      <c r="V252" s="453">
        <f t="shared" si="31"/>
        <v>10.678274367800165</v>
      </c>
      <c r="W252" s="406"/>
      <c r="X252" s="406">
        <v>167877095.85800001</v>
      </c>
      <c r="Y252" s="488">
        <v>193948166.03</v>
      </c>
      <c r="Z252" s="406">
        <f t="shared" si="34"/>
        <v>26071070.171999991</v>
      </c>
      <c r="AA252" s="406">
        <f t="shared" si="35"/>
        <v>2783940.4035878694</v>
      </c>
      <c r="AB252" s="406"/>
      <c r="AC252" s="453">
        <v>110.73912760230509</v>
      </c>
      <c r="AD252" s="453">
        <f t="shared" si="36"/>
        <v>113.87153479716477</v>
      </c>
      <c r="AE252" s="454">
        <f t="shared" si="37"/>
        <v>3.132407194859681</v>
      </c>
      <c r="AF252" s="514">
        <v>61</v>
      </c>
      <c r="AG252" s="488">
        <v>1</v>
      </c>
      <c r="AH252" s="453">
        <f t="shared" si="32"/>
        <v>113.87153479716477</v>
      </c>
      <c r="AI252" s="406"/>
      <c r="AJ252" s="406"/>
      <c r="AK252" s="458">
        <v>113.87153479716477</v>
      </c>
      <c r="AL252" s="455">
        <f t="shared" si="38"/>
        <v>113.87153479716477</v>
      </c>
      <c r="AM252" s="458"/>
      <c r="AN252" s="458"/>
      <c r="AO252" s="453"/>
      <c r="AP252" s="507"/>
      <c r="AQ252" s="455"/>
      <c r="AR252" s="455"/>
      <c r="AS252" s="455"/>
      <c r="AT252" s="495">
        <f t="shared" si="39"/>
        <v>0</v>
      </c>
      <c r="AU252" s="455"/>
      <c r="AV252" s="498">
        <v>2.3213519384524783</v>
      </c>
      <c r="AW252" s="499">
        <v>5.4376460254023495</v>
      </c>
      <c r="AX252" s="500">
        <v>3.1162940869498712</v>
      </c>
      <c r="AY252" s="458"/>
      <c r="AZ252" s="459"/>
      <c r="BA252" s="459"/>
      <c r="BB252" s="459"/>
      <c r="BC252" s="453"/>
      <c r="BE252" s="460">
        <v>-132.26087239769492</v>
      </c>
      <c r="BF252" s="453">
        <v>110.73912760230509</v>
      </c>
      <c r="BG252" s="488">
        <v>0</v>
      </c>
      <c r="BH252" s="453">
        <v>110.73912760230509</v>
      </c>
      <c r="BI252" s="406">
        <v>-3.132407194859681</v>
      </c>
      <c r="BK252" s="453"/>
      <c r="BL252" s="453">
        <v>110.73912760230509</v>
      </c>
      <c r="BM252" s="406">
        <v>0</v>
      </c>
      <c r="BO252" s="453">
        <v>110.73912760230509</v>
      </c>
      <c r="BP252" s="406">
        <v>-3.132407194859681</v>
      </c>
      <c r="BR252" s="453">
        <v>114.03896153141217</v>
      </c>
      <c r="BS252" s="453">
        <v>-0.16742673424739962</v>
      </c>
      <c r="CB252" s="488"/>
    </row>
    <row r="253" spans="1:80" ht="11.25">
      <c r="A253" s="403">
        <v>244</v>
      </c>
      <c r="B253" s="404" t="s">
        <v>333</v>
      </c>
      <c r="C253" s="403">
        <v>1</v>
      </c>
      <c r="D253" s="451">
        <v>0</v>
      </c>
      <c r="E253" s="406">
        <v>68971</v>
      </c>
      <c r="F253" s="406">
        <v>0</v>
      </c>
      <c r="G253" s="406">
        <v>0</v>
      </c>
      <c r="H253" s="406">
        <v>0</v>
      </c>
      <c r="I253" s="406">
        <v>0</v>
      </c>
      <c r="J253" s="406">
        <v>3617228</v>
      </c>
      <c r="K253" s="452">
        <v>613286</v>
      </c>
      <c r="L253" s="406">
        <v>0</v>
      </c>
      <c r="M253" s="406">
        <v>21731</v>
      </c>
      <c r="N253" s="406">
        <v>0</v>
      </c>
      <c r="O253" s="406">
        <v>452144.07919923199</v>
      </c>
      <c r="P253" s="406">
        <v>0</v>
      </c>
      <c r="Q253" s="406">
        <v>0</v>
      </c>
      <c r="R253" s="406">
        <v>0</v>
      </c>
      <c r="S253" s="406">
        <v>0</v>
      </c>
      <c r="T253" s="406" t="s">
        <v>762</v>
      </c>
      <c r="U253" s="658">
        <f t="shared" si="33"/>
        <v>4773360.0791992322</v>
      </c>
      <c r="V253" s="453">
        <f t="shared" si="31"/>
        <v>7.0602769812366715</v>
      </c>
      <c r="W253" s="406"/>
      <c r="X253" s="406">
        <v>53653467.411599994</v>
      </c>
      <c r="Y253" s="488">
        <v>67608680.111061811</v>
      </c>
      <c r="Z253" s="406">
        <f t="shared" si="34"/>
        <v>13955212.699461818</v>
      </c>
      <c r="AA253" s="406">
        <f t="shared" si="35"/>
        <v>985276.66990271944</v>
      </c>
      <c r="AB253" s="406"/>
      <c r="AC253" s="453">
        <v>128.61679730868042</v>
      </c>
      <c r="AD253" s="453">
        <f t="shared" si="36"/>
        <v>124.17352811526767</v>
      </c>
      <c r="AE253" s="454">
        <f t="shared" si="37"/>
        <v>-4.4432691934127462</v>
      </c>
      <c r="AF253" s="514">
        <v>327</v>
      </c>
      <c r="AG253" s="488">
        <v>1</v>
      </c>
      <c r="AH253" s="453">
        <f t="shared" si="32"/>
        <v>124.17352811526767</v>
      </c>
      <c r="AI253" s="406"/>
      <c r="AJ253" s="406"/>
      <c r="AK253" s="458">
        <v>124.17352811526767</v>
      </c>
      <c r="AL253" s="455">
        <f t="shared" si="38"/>
        <v>124.17352811526767</v>
      </c>
      <c r="AM253" s="458"/>
      <c r="AN253" s="458"/>
      <c r="AO253" s="453"/>
      <c r="AP253" s="507"/>
      <c r="AQ253" s="455"/>
      <c r="AR253" s="455"/>
      <c r="AS253" s="455"/>
      <c r="AT253" s="495">
        <f t="shared" si="39"/>
        <v>0</v>
      </c>
      <c r="AU253" s="455"/>
      <c r="AV253" s="498">
        <v>6.0166835644454011</v>
      </c>
      <c r="AW253" s="499">
        <v>2.2812296451158685</v>
      </c>
      <c r="AX253" s="500">
        <v>-3.7354539193295326</v>
      </c>
      <c r="AY253" s="458"/>
      <c r="AZ253" s="459"/>
      <c r="BA253" s="459"/>
      <c r="BB253" s="459"/>
      <c r="BC253" s="453"/>
      <c r="BE253" s="460">
        <v>-115.38320269131958</v>
      </c>
      <c r="BF253" s="453">
        <v>128.61679730868042</v>
      </c>
      <c r="BG253" s="488">
        <v>0</v>
      </c>
      <c r="BH253" s="453">
        <v>128.61679730868042</v>
      </c>
      <c r="BI253" s="406">
        <v>4.4432691934127462</v>
      </c>
      <c r="BK253" s="453"/>
      <c r="BL253" s="453">
        <v>128.61679730868042</v>
      </c>
      <c r="BM253" s="406">
        <v>0</v>
      </c>
      <c r="BO253" s="453">
        <v>128.61679730868042</v>
      </c>
      <c r="BP253" s="406">
        <v>4.4432691934127462</v>
      </c>
      <c r="BR253" s="453">
        <v>124.7335219567658</v>
      </c>
      <c r="BS253" s="453">
        <v>-0.5599938414981267</v>
      </c>
      <c r="CB253" s="488"/>
    </row>
    <row r="254" spans="1:80" ht="11.25">
      <c r="A254" s="403">
        <v>245</v>
      </c>
      <c r="B254" s="404" t="s">
        <v>334</v>
      </c>
      <c r="C254" s="403">
        <v>0</v>
      </c>
      <c r="D254" s="451">
        <v>0</v>
      </c>
      <c r="E254" s="406">
        <v>0</v>
      </c>
      <c r="F254" s="406">
        <v>0</v>
      </c>
      <c r="G254" s="406">
        <v>0</v>
      </c>
      <c r="H254" s="406">
        <v>0</v>
      </c>
      <c r="I254" s="406">
        <v>0</v>
      </c>
      <c r="J254" s="406">
        <v>0</v>
      </c>
      <c r="K254" s="452">
        <v>0</v>
      </c>
      <c r="L254" s="406">
        <v>0</v>
      </c>
      <c r="M254" s="406">
        <v>0</v>
      </c>
      <c r="N254" s="406">
        <v>0</v>
      </c>
      <c r="O254" s="406">
        <v>0</v>
      </c>
      <c r="P254" s="406">
        <v>0</v>
      </c>
      <c r="Q254" s="406">
        <v>0</v>
      </c>
      <c r="R254" s="406">
        <v>0</v>
      </c>
      <c r="S254" s="406">
        <v>0</v>
      </c>
      <c r="T254" s="406">
        <v>0</v>
      </c>
      <c r="U254" s="658">
        <f t="shared" si="33"/>
        <v>0</v>
      </c>
      <c r="V254" s="453">
        <f t="shared" si="31"/>
        <v>0</v>
      </c>
      <c r="W254" s="406"/>
      <c r="X254" s="406">
        <v>0</v>
      </c>
      <c r="Y254" s="488">
        <v>0</v>
      </c>
      <c r="Z254" s="406">
        <f t="shared" si="34"/>
        <v>0</v>
      </c>
      <c r="AA254" s="406">
        <f t="shared" si="35"/>
        <v>0</v>
      </c>
      <c r="AB254" s="406"/>
      <c r="AC254" s="453">
        <v>0</v>
      </c>
      <c r="AD254" s="453">
        <f t="shared" si="36"/>
        <v>0</v>
      </c>
      <c r="AE254" s="454">
        <f t="shared" si="37"/>
        <v>0</v>
      </c>
      <c r="AF254" s="514">
        <v>0</v>
      </c>
      <c r="AG254" s="488" t="s">
        <v>761</v>
      </c>
      <c r="AH254" s="453">
        <f t="shared" si="32"/>
        <v>0</v>
      </c>
      <c r="AI254" s="406"/>
      <c r="AJ254" s="406"/>
      <c r="AK254" s="458">
        <v>0</v>
      </c>
      <c r="AL254" s="455">
        <f t="shared" si="38"/>
        <v>0</v>
      </c>
      <c r="AM254" s="458"/>
      <c r="AN254" s="458"/>
      <c r="AO254" s="453"/>
      <c r="AP254" s="507"/>
      <c r="AQ254" s="455"/>
      <c r="AR254" s="455"/>
      <c r="AS254" s="455"/>
      <c r="AT254" s="495">
        <f t="shared" si="39"/>
        <v>0</v>
      </c>
      <c r="AU254" s="455"/>
      <c r="AV254" s="498" t="s">
        <v>649</v>
      </c>
      <c r="AW254" s="499" t="s">
        <v>649</v>
      </c>
      <c r="AX254" s="500" t="s">
        <v>649</v>
      </c>
      <c r="AY254" s="458"/>
      <c r="AZ254" s="459"/>
      <c r="BA254" s="459"/>
      <c r="BB254" s="459"/>
      <c r="BC254" s="453"/>
      <c r="BE254" s="460">
        <v>-245</v>
      </c>
      <c r="BF254" s="453">
        <v>0</v>
      </c>
      <c r="BG254" s="488">
        <v>0</v>
      </c>
      <c r="BH254" s="453">
        <v>0</v>
      </c>
      <c r="BI254" s="406">
        <v>0</v>
      </c>
      <c r="BK254" s="453"/>
      <c r="BL254" s="453">
        <v>0</v>
      </c>
      <c r="BM254" s="406">
        <v>0</v>
      </c>
      <c r="BO254" s="453">
        <v>0</v>
      </c>
      <c r="BP254" s="406">
        <v>0</v>
      </c>
      <c r="BR254" s="453">
        <v>0</v>
      </c>
      <c r="BS254" s="453">
        <v>0</v>
      </c>
      <c r="CB254" s="488"/>
    </row>
    <row r="255" spans="1:80" ht="11.25">
      <c r="A255" s="403">
        <v>246</v>
      </c>
      <c r="B255" s="404" t="s">
        <v>335</v>
      </c>
      <c r="C255" s="403">
        <v>1</v>
      </c>
      <c r="D255" s="451">
        <v>0</v>
      </c>
      <c r="E255" s="406">
        <v>0</v>
      </c>
      <c r="F255" s="406">
        <v>0</v>
      </c>
      <c r="G255" s="406">
        <v>0</v>
      </c>
      <c r="H255" s="406">
        <v>0</v>
      </c>
      <c r="I255" s="406">
        <v>192675</v>
      </c>
      <c r="J255" s="406">
        <v>2438246</v>
      </c>
      <c r="K255" s="452">
        <v>890456</v>
      </c>
      <c r="L255" s="406">
        <v>2543519</v>
      </c>
      <c r="M255" s="406">
        <v>0</v>
      </c>
      <c r="N255" s="406">
        <v>2850</v>
      </c>
      <c r="O255" s="406">
        <v>8918.49</v>
      </c>
      <c r="P255" s="406">
        <v>0</v>
      </c>
      <c r="Q255" s="406">
        <v>0</v>
      </c>
      <c r="R255" s="406">
        <v>0</v>
      </c>
      <c r="S255" s="406">
        <v>0</v>
      </c>
      <c r="T255" s="406" t="s">
        <v>760</v>
      </c>
      <c r="U255" s="658">
        <f t="shared" si="33"/>
        <v>6076664.4900000002</v>
      </c>
      <c r="V255" s="453">
        <f t="shared" si="31"/>
        <v>9.0808839313866656</v>
      </c>
      <c r="W255" s="406"/>
      <c r="X255" s="406">
        <v>47040957.59142001</v>
      </c>
      <c r="Y255" s="488">
        <v>66917103.399999999</v>
      </c>
      <c r="Z255" s="406">
        <f t="shared" si="34"/>
        <v>19876145.808579989</v>
      </c>
      <c r="AA255" s="406">
        <f t="shared" si="35"/>
        <v>1804929.7309103245</v>
      </c>
      <c r="AB255" s="406"/>
      <c r="AC255" s="453">
        <v>136.38516340555228</v>
      </c>
      <c r="AD255" s="453">
        <f t="shared" si="36"/>
        <v>138.41591881404588</v>
      </c>
      <c r="AE255" s="454">
        <f t="shared" si="37"/>
        <v>2.0307554084936044</v>
      </c>
      <c r="AF255" s="514">
        <v>3</v>
      </c>
      <c r="AG255" s="488">
        <v>1</v>
      </c>
      <c r="AH255" s="453">
        <f t="shared" si="32"/>
        <v>138.41591881404588</v>
      </c>
      <c r="AI255" s="406"/>
      <c r="AJ255" s="406"/>
      <c r="AK255" s="458">
        <v>138.41591881404588</v>
      </c>
      <c r="AL255" s="455">
        <f t="shared" si="38"/>
        <v>138.41591881404588</v>
      </c>
      <c r="AM255" s="458"/>
      <c r="AN255" s="458"/>
      <c r="AO255" s="453"/>
      <c r="AP255" s="507"/>
      <c r="AQ255" s="455"/>
      <c r="AR255" s="455"/>
      <c r="AS255" s="455"/>
      <c r="AT255" s="495">
        <f t="shared" si="39"/>
        <v>0</v>
      </c>
      <c r="AU255" s="455"/>
      <c r="AV255" s="498">
        <v>2.1196301612814406</v>
      </c>
      <c r="AW255" s="499">
        <v>3.8397234568257979</v>
      </c>
      <c r="AX255" s="500">
        <v>1.7200932955443573</v>
      </c>
      <c r="AY255" s="458"/>
      <c r="AZ255" s="459"/>
      <c r="BA255" s="459"/>
      <c r="BB255" s="459"/>
      <c r="BC255" s="453"/>
      <c r="BE255" s="460">
        <v>-109.61483659444772</v>
      </c>
      <c r="BF255" s="453">
        <v>136.38516340555228</v>
      </c>
      <c r="BG255" s="488">
        <v>0</v>
      </c>
      <c r="BH255" s="453">
        <v>136.38516340555228</v>
      </c>
      <c r="BI255" s="406">
        <v>-2.0307554084936044</v>
      </c>
      <c r="BK255" s="453"/>
      <c r="BL255" s="453">
        <v>136.38516340555228</v>
      </c>
      <c r="BM255" s="406">
        <v>0</v>
      </c>
      <c r="BO255" s="453">
        <v>136.38516340555228</v>
      </c>
      <c r="BP255" s="406">
        <v>-2.0307554084936044</v>
      </c>
      <c r="BR255" s="453">
        <v>138.37670677593286</v>
      </c>
      <c r="BS255" s="453">
        <v>3.9212038113021208E-2</v>
      </c>
      <c r="CB255" s="488"/>
    </row>
    <row r="256" spans="1:80" ht="11.25">
      <c r="A256" s="403">
        <v>247</v>
      </c>
      <c r="B256" s="404" t="s">
        <v>336</v>
      </c>
      <c r="C256" s="403">
        <v>0</v>
      </c>
      <c r="D256" s="451">
        <v>0</v>
      </c>
      <c r="E256" s="406">
        <v>0</v>
      </c>
      <c r="F256" s="406">
        <v>0</v>
      </c>
      <c r="G256" s="406">
        <v>0</v>
      </c>
      <c r="H256" s="406">
        <v>0</v>
      </c>
      <c r="I256" s="406">
        <v>0</v>
      </c>
      <c r="J256" s="406">
        <v>0</v>
      </c>
      <c r="K256" s="452">
        <v>0</v>
      </c>
      <c r="L256" s="406">
        <v>0</v>
      </c>
      <c r="M256" s="406">
        <v>0</v>
      </c>
      <c r="N256" s="406">
        <v>0</v>
      </c>
      <c r="O256" s="406">
        <v>0</v>
      </c>
      <c r="P256" s="406">
        <v>0</v>
      </c>
      <c r="Q256" s="406">
        <v>0</v>
      </c>
      <c r="R256" s="406">
        <v>0</v>
      </c>
      <c r="S256" s="406">
        <v>0</v>
      </c>
      <c r="T256" s="406">
        <v>0</v>
      </c>
      <c r="U256" s="658">
        <f t="shared" si="33"/>
        <v>0</v>
      </c>
      <c r="V256" s="453">
        <f t="shared" si="31"/>
        <v>0</v>
      </c>
      <c r="W256" s="406"/>
      <c r="X256" s="406">
        <v>0</v>
      </c>
      <c r="Y256" s="488">
        <v>1760146</v>
      </c>
      <c r="Z256" s="406">
        <f t="shared" si="34"/>
        <v>1760146</v>
      </c>
      <c r="AA256" s="406">
        <f t="shared" si="35"/>
        <v>0</v>
      </c>
      <c r="AB256" s="406"/>
      <c r="AC256" s="453">
        <v>0</v>
      </c>
      <c r="AD256" s="453">
        <f t="shared" si="36"/>
        <v>0</v>
      </c>
      <c r="AE256" s="454">
        <f t="shared" si="37"/>
        <v>0</v>
      </c>
      <c r="AF256" s="514">
        <v>0</v>
      </c>
      <c r="AG256" s="488" t="s">
        <v>761</v>
      </c>
      <c r="AH256" s="453">
        <f t="shared" si="32"/>
        <v>0</v>
      </c>
      <c r="AI256" s="406"/>
      <c r="AJ256" s="406"/>
      <c r="AK256" s="458">
        <v>0</v>
      </c>
      <c r="AL256" s="455">
        <f t="shared" si="38"/>
        <v>0</v>
      </c>
      <c r="AM256" s="458"/>
      <c r="AN256" s="458"/>
      <c r="AO256" s="453"/>
      <c r="AP256" s="507"/>
      <c r="AQ256" s="455"/>
      <c r="AR256" s="455"/>
      <c r="AS256" s="455"/>
      <c r="AT256" s="495">
        <f t="shared" si="39"/>
        <v>0</v>
      </c>
      <c r="AU256" s="455"/>
      <c r="AV256" s="498" t="s">
        <v>649</v>
      </c>
      <c r="AW256" s="499" t="s">
        <v>649</v>
      </c>
      <c r="AX256" s="500" t="s">
        <v>649</v>
      </c>
      <c r="AY256" s="458"/>
      <c r="AZ256" s="459"/>
      <c r="BA256" s="459"/>
      <c r="BB256" s="459"/>
      <c r="BC256" s="453"/>
      <c r="BE256" s="460">
        <v>-247</v>
      </c>
      <c r="BF256" s="453">
        <v>0</v>
      </c>
      <c r="BG256" s="488">
        <v>0</v>
      </c>
      <c r="BH256" s="453">
        <v>0</v>
      </c>
      <c r="BI256" s="406">
        <v>0</v>
      </c>
      <c r="BK256" s="453"/>
      <c r="BL256" s="453">
        <v>0</v>
      </c>
      <c r="BM256" s="406">
        <v>0</v>
      </c>
      <c r="BO256" s="453">
        <v>0</v>
      </c>
      <c r="BP256" s="406">
        <v>0</v>
      </c>
      <c r="BR256" s="453">
        <v>0</v>
      </c>
      <c r="BS256" s="453">
        <v>0</v>
      </c>
      <c r="CB256" s="488"/>
    </row>
    <row r="257" spans="1:80" ht="11.25">
      <c r="A257" s="403">
        <v>248</v>
      </c>
      <c r="B257" s="404" t="s">
        <v>337</v>
      </c>
      <c r="C257" s="403">
        <v>1</v>
      </c>
      <c r="D257" s="451">
        <v>0</v>
      </c>
      <c r="E257" s="406">
        <v>5000000</v>
      </c>
      <c r="F257" s="406">
        <v>0</v>
      </c>
      <c r="G257" s="406">
        <v>0</v>
      </c>
      <c r="H257" s="406">
        <v>0</v>
      </c>
      <c r="I257" s="406">
        <v>0</v>
      </c>
      <c r="J257" s="406">
        <v>4343563</v>
      </c>
      <c r="K257" s="452">
        <v>4750000</v>
      </c>
      <c r="L257" s="406">
        <v>2722161</v>
      </c>
      <c r="M257" s="406">
        <v>0</v>
      </c>
      <c r="N257" s="406">
        <v>0</v>
      </c>
      <c r="O257" s="406">
        <v>773128.44</v>
      </c>
      <c r="P257" s="406">
        <v>0</v>
      </c>
      <c r="Q257" s="406">
        <v>0</v>
      </c>
      <c r="R257" s="406">
        <v>0</v>
      </c>
      <c r="S257" s="406">
        <v>0</v>
      </c>
      <c r="T257" s="406" t="s">
        <v>762</v>
      </c>
      <c r="U257" s="658">
        <f t="shared" si="33"/>
        <v>17316636.34</v>
      </c>
      <c r="V257" s="453">
        <f t="shared" si="31"/>
        <v>10.900406701044178</v>
      </c>
      <c r="W257" s="406"/>
      <c r="X257" s="406">
        <v>150716408.54799998</v>
      </c>
      <c r="Y257" s="488">
        <v>158862295.82921153</v>
      </c>
      <c r="Z257" s="406">
        <f t="shared" si="34"/>
        <v>8145887.281211555</v>
      </c>
      <c r="AA257" s="406">
        <f t="shared" si="35"/>
        <v>887934.84306068975</v>
      </c>
      <c r="AB257" s="406"/>
      <c r="AC257" s="453">
        <v>103.22634123713455</v>
      </c>
      <c r="AD257" s="453">
        <f t="shared" si="36"/>
        <v>104.81563521057453</v>
      </c>
      <c r="AE257" s="454">
        <f t="shared" si="37"/>
        <v>1.5892939734399789</v>
      </c>
      <c r="AF257" s="514">
        <v>558</v>
      </c>
      <c r="AG257" s="488">
        <v>1</v>
      </c>
      <c r="AH257" s="453">
        <f t="shared" si="32"/>
        <v>104.81563521057453</v>
      </c>
      <c r="AI257" s="406"/>
      <c r="AJ257" s="406"/>
      <c r="AK257" s="458">
        <v>104.81563521057453</v>
      </c>
      <c r="AL257" s="455">
        <f t="shared" si="38"/>
        <v>104.81563521057453</v>
      </c>
      <c r="AM257" s="458"/>
      <c r="AN257" s="458"/>
      <c r="AO257" s="453"/>
      <c r="AP257" s="507"/>
      <c r="AQ257" s="455"/>
      <c r="AR257" s="455"/>
      <c r="AS257" s="455"/>
      <c r="AT257" s="495">
        <f t="shared" si="39"/>
        <v>0</v>
      </c>
      <c r="AU257" s="455"/>
      <c r="AV257" s="498">
        <v>5.4199906525337953</v>
      </c>
      <c r="AW257" s="499">
        <v>7.1725832032212296</v>
      </c>
      <c r="AX257" s="500">
        <v>1.7525925506874342</v>
      </c>
      <c r="AY257" s="458"/>
      <c r="AZ257" s="459"/>
      <c r="BA257" s="459"/>
      <c r="BB257" s="459"/>
      <c r="BC257" s="453"/>
      <c r="BE257" s="460">
        <v>-144.77365876286547</v>
      </c>
      <c r="BF257" s="453">
        <v>103.22634123713455</v>
      </c>
      <c r="BG257" s="488">
        <v>0</v>
      </c>
      <c r="BH257" s="453">
        <v>103.22634123713455</v>
      </c>
      <c r="BI257" s="406">
        <v>-1.6541229062764415</v>
      </c>
      <c r="BK257" s="453"/>
      <c r="BL257" s="453">
        <v>103.22634123713455</v>
      </c>
      <c r="BM257" s="406">
        <v>0</v>
      </c>
      <c r="BO257" s="453">
        <v>103.22634123713455</v>
      </c>
      <c r="BP257" s="406">
        <v>-1.6541229062764415</v>
      </c>
      <c r="BR257" s="453">
        <v>105.15382242517649</v>
      </c>
      <c r="BS257" s="453">
        <v>-0.27335828176549626</v>
      </c>
      <c r="CB257" s="488"/>
    </row>
    <row r="258" spans="1:80" ht="11.25">
      <c r="A258" s="403">
        <v>249</v>
      </c>
      <c r="B258" s="404" t="s">
        <v>338</v>
      </c>
      <c r="C258" s="403">
        <v>1</v>
      </c>
      <c r="D258" s="451">
        <v>0</v>
      </c>
      <c r="E258" s="406">
        <v>0</v>
      </c>
      <c r="F258" s="406">
        <v>0</v>
      </c>
      <c r="G258" s="406">
        <v>0</v>
      </c>
      <c r="H258" s="406">
        <v>0</v>
      </c>
      <c r="I258" s="406">
        <v>0</v>
      </c>
      <c r="J258" s="406">
        <v>455000</v>
      </c>
      <c r="K258" s="452">
        <v>0</v>
      </c>
      <c r="L258" s="406">
        <v>0</v>
      </c>
      <c r="M258" s="406">
        <v>0</v>
      </c>
      <c r="N258" s="406">
        <v>37744</v>
      </c>
      <c r="O258" s="406">
        <v>0</v>
      </c>
      <c r="P258" s="406">
        <v>0</v>
      </c>
      <c r="Q258" s="406">
        <v>0</v>
      </c>
      <c r="R258" s="406">
        <v>0</v>
      </c>
      <c r="S258" s="406">
        <v>0</v>
      </c>
      <c r="T258" s="406" t="s">
        <v>762</v>
      </c>
      <c r="U258" s="658">
        <f t="shared" si="33"/>
        <v>492744</v>
      </c>
      <c r="V258" s="453">
        <f t="shared" si="31"/>
        <v>10.093366880112653</v>
      </c>
      <c r="W258" s="406"/>
      <c r="X258" s="406">
        <v>1660447.3899999997</v>
      </c>
      <c r="Y258" s="488">
        <v>4881859.5999999996</v>
      </c>
      <c r="Z258" s="406">
        <f t="shared" si="34"/>
        <v>3221412.21</v>
      </c>
      <c r="AA258" s="406">
        <f t="shared" si="35"/>
        <v>325148.95307604509</v>
      </c>
      <c r="AB258" s="406"/>
      <c r="AC258" s="453">
        <v>268.05738217935317</v>
      </c>
      <c r="AD258" s="453">
        <f t="shared" si="36"/>
        <v>274.42668008433293</v>
      </c>
      <c r="AE258" s="454">
        <f t="shared" si="37"/>
        <v>6.36929790497976</v>
      </c>
      <c r="AF258" s="514">
        <v>0</v>
      </c>
      <c r="AG258" s="488">
        <v>1</v>
      </c>
      <c r="AH258" s="453">
        <f t="shared" si="32"/>
        <v>274.42668008433293</v>
      </c>
      <c r="AI258" s="406"/>
      <c r="AJ258" s="406"/>
      <c r="AK258" s="458">
        <v>274.42668008433293</v>
      </c>
      <c r="AL258" s="455">
        <f t="shared" si="38"/>
        <v>274.42668008433293</v>
      </c>
      <c r="AM258" s="458"/>
      <c r="AN258" s="458"/>
      <c r="AO258" s="453"/>
      <c r="AP258" s="507"/>
      <c r="AQ258" s="455"/>
      <c r="AR258" s="455"/>
      <c r="AS258" s="455"/>
      <c r="AT258" s="495">
        <f t="shared" si="39"/>
        <v>0</v>
      </c>
      <c r="AU258" s="455"/>
      <c r="AV258" s="498">
        <v>0.42297161320659249</v>
      </c>
      <c r="AW258" s="499">
        <v>9.3368615978144724</v>
      </c>
      <c r="AX258" s="500">
        <v>8.9138899846078807</v>
      </c>
      <c r="AY258" s="458"/>
      <c r="AZ258" s="459"/>
      <c r="BA258" s="459"/>
      <c r="BB258" s="459"/>
      <c r="BC258" s="453"/>
      <c r="BE258" s="460">
        <v>19.057382179353169</v>
      </c>
      <c r="BF258" s="453">
        <v>268.05738217935317</v>
      </c>
      <c r="BG258" s="488">
        <v>0</v>
      </c>
      <c r="BH258" s="453">
        <v>268.05738217935317</v>
      </c>
      <c r="BI258" s="406">
        <v>-6.36929790497976</v>
      </c>
      <c r="BK258" s="453"/>
      <c r="BL258" s="453">
        <v>268.05738217935317</v>
      </c>
      <c r="BM258" s="406">
        <v>0</v>
      </c>
      <c r="BO258" s="453">
        <v>268.05738217935317</v>
      </c>
      <c r="BP258" s="406">
        <v>-6.36929790497976</v>
      </c>
      <c r="BR258" s="453">
        <v>275.20045264784198</v>
      </c>
      <c r="BS258" s="453">
        <v>-0.77377256350905554</v>
      </c>
      <c r="CB258" s="488"/>
    </row>
    <row r="259" spans="1:80" ht="11.25">
      <c r="A259" s="403">
        <v>250</v>
      </c>
      <c r="B259" s="404" t="s">
        <v>339</v>
      </c>
      <c r="C259" s="403">
        <v>1</v>
      </c>
      <c r="D259" s="451">
        <v>0</v>
      </c>
      <c r="E259" s="406">
        <v>0</v>
      </c>
      <c r="F259" s="406">
        <v>0</v>
      </c>
      <c r="G259" s="406">
        <v>0</v>
      </c>
      <c r="H259" s="406">
        <v>0</v>
      </c>
      <c r="I259" s="406">
        <v>0</v>
      </c>
      <c r="J259" s="406">
        <v>251674</v>
      </c>
      <c r="K259" s="452">
        <v>45702</v>
      </c>
      <c r="L259" s="406">
        <v>248113</v>
      </c>
      <c r="M259" s="406">
        <v>0</v>
      </c>
      <c r="N259" s="406">
        <v>0</v>
      </c>
      <c r="O259" s="406">
        <v>1171.24</v>
      </c>
      <c r="P259" s="406">
        <v>0</v>
      </c>
      <c r="Q259" s="406">
        <v>0</v>
      </c>
      <c r="R259" s="406">
        <v>0</v>
      </c>
      <c r="S259" s="406">
        <v>0</v>
      </c>
      <c r="T259" s="406" t="s">
        <v>762</v>
      </c>
      <c r="U259" s="658">
        <f t="shared" si="33"/>
        <v>521848.94</v>
      </c>
      <c r="V259" s="453">
        <f t="shared" si="31"/>
        <v>6.5817047180822552</v>
      </c>
      <c r="W259" s="406"/>
      <c r="X259" s="406">
        <v>6292946.6200000001</v>
      </c>
      <c r="Y259" s="488">
        <v>7928780.7999999998</v>
      </c>
      <c r="Z259" s="406">
        <f t="shared" si="34"/>
        <v>1635834.1799999997</v>
      </c>
      <c r="AA259" s="406">
        <f t="shared" si="35"/>
        <v>107665.77540506216</v>
      </c>
      <c r="AB259" s="406"/>
      <c r="AC259" s="453">
        <v>123.50587117441989</v>
      </c>
      <c r="AD259" s="453">
        <f t="shared" si="36"/>
        <v>124.28382913241582</v>
      </c>
      <c r="AE259" s="454">
        <f t="shared" si="37"/>
        <v>0.77795795799592327</v>
      </c>
      <c r="AF259" s="514">
        <v>0</v>
      </c>
      <c r="AG259" s="488">
        <v>1</v>
      </c>
      <c r="AH259" s="453">
        <f t="shared" si="32"/>
        <v>124.28382913241582</v>
      </c>
      <c r="AI259" s="406"/>
      <c r="AJ259" s="406"/>
      <c r="AK259" s="458">
        <v>124.28382913241582</v>
      </c>
      <c r="AL259" s="455">
        <f t="shared" si="38"/>
        <v>124.28382913241582</v>
      </c>
      <c r="AM259" s="458"/>
      <c r="AN259" s="458"/>
      <c r="AO259" s="453"/>
      <c r="AP259" s="507"/>
      <c r="AQ259" s="455"/>
      <c r="AR259" s="455"/>
      <c r="AS259" s="455"/>
      <c r="AT259" s="495">
        <f t="shared" si="39"/>
        <v>0</v>
      </c>
      <c r="AU259" s="455"/>
      <c r="AV259" s="498">
        <v>2.1069080045105735</v>
      </c>
      <c r="AW259" s="499">
        <v>3.2026157776886701</v>
      </c>
      <c r="AX259" s="500">
        <v>1.0957077731780966</v>
      </c>
      <c r="AY259" s="458"/>
      <c r="AZ259" s="459"/>
      <c r="BA259" s="459"/>
      <c r="BB259" s="459"/>
      <c r="BC259" s="453"/>
      <c r="BE259" s="460">
        <v>-126.49412882558011</v>
      </c>
      <c r="BF259" s="453">
        <v>123.50587117441989</v>
      </c>
      <c r="BG259" s="488">
        <v>0</v>
      </c>
      <c r="BH259" s="453">
        <v>123.50587117441989</v>
      </c>
      <c r="BI259" s="406">
        <v>-1.3473696480167803</v>
      </c>
      <c r="BK259" s="453"/>
      <c r="BL259" s="453">
        <v>123.50587117441989</v>
      </c>
      <c r="BM259" s="406">
        <v>0</v>
      </c>
      <c r="BO259" s="453">
        <v>123.50587117441989</v>
      </c>
      <c r="BP259" s="406">
        <v>-1.3473696480167803</v>
      </c>
      <c r="BR259" s="453">
        <v>124.93993765050328</v>
      </c>
      <c r="BS259" s="453">
        <v>-8.6696828066607168E-2</v>
      </c>
      <c r="CB259" s="488"/>
    </row>
    <row r="260" spans="1:80" ht="11.25">
      <c r="A260" s="403">
        <v>251</v>
      </c>
      <c r="B260" s="404" t="s">
        <v>340</v>
      </c>
      <c r="C260" s="403">
        <v>1</v>
      </c>
      <c r="D260" s="451">
        <v>0</v>
      </c>
      <c r="E260" s="406">
        <v>0</v>
      </c>
      <c r="F260" s="406">
        <v>0</v>
      </c>
      <c r="G260" s="406">
        <v>0</v>
      </c>
      <c r="H260" s="406">
        <v>0</v>
      </c>
      <c r="I260" s="406">
        <v>0</v>
      </c>
      <c r="J260" s="406">
        <v>655786</v>
      </c>
      <c r="K260" s="452">
        <v>120463</v>
      </c>
      <c r="L260" s="406">
        <v>1866577</v>
      </c>
      <c r="M260" s="406">
        <v>0</v>
      </c>
      <c r="N260" s="406">
        <v>4559</v>
      </c>
      <c r="O260" s="406">
        <v>137625.10999999999</v>
      </c>
      <c r="P260" s="406">
        <v>0</v>
      </c>
      <c r="Q260" s="406">
        <v>0</v>
      </c>
      <c r="R260" s="406">
        <v>0</v>
      </c>
      <c r="S260" s="406">
        <v>0</v>
      </c>
      <c r="T260" s="406" t="s">
        <v>760</v>
      </c>
      <c r="U260" s="658">
        <f t="shared" si="33"/>
        <v>2785010.11</v>
      </c>
      <c r="V260" s="453">
        <f t="shared" si="31"/>
        <v>6.8227563021081208</v>
      </c>
      <c r="W260" s="406"/>
      <c r="X260" s="406">
        <v>35665890.654100001</v>
      </c>
      <c r="Y260" s="488">
        <v>40819428.200000003</v>
      </c>
      <c r="Z260" s="406">
        <f t="shared" si="34"/>
        <v>5153537.5459000021</v>
      </c>
      <c r="AA260" s="406">
        <f t="shared" si="35"/>
        <v>351613.3076944006</v>
      </c>
      <c r="AB260" s="406"/>
      <c r="AC260" s="453">
        <v>114.00358297263323</v>
      </c>
      <c r="AD260" s="453">
        <f t="shared" si="36"/>
        <v>113.4636319187324</v>
      </c>
      <c r="AE260" s="454">
        <f t="shared" si="37"/>
        <v>-0.53995105390082188</v>
      </c>
      <c r="AF260" s="514">
        <v>103</v>
      </c>
      <c r="AG260" s="488">
        <v>1</v>
      </c>
      <c r="AH260" s="453">
        <f t="shared" si="32"/>
        <v>113.4636319187324</v>
      </c>
      <c r="AI260" s="406"/>
      <c r="AJ260" s="406"/>
      <c r="AK260" s="458">
        <v>112.95590954034735</v>
      </c>
      <c r="AL260" s="455">
        <f t="shared" si="38"/>
        <v>113.4636319187324</v>
      </c>
      <c r="AM260" s="458"/>
      <c r="AN260" s="458"/>
      <c r="AO260" s="453"/>
      <c r="AP260" s="507"/>
      <c r="AQ260" s="455"/>
      <c r="AR260" s="455"/>
      <c r="AS260" s="455"/>
      <c r="AT260" s="495">
        <f t="shared" si="39"/>
        <v>0.50772237838505418</v>
      </c>
      <c r="AU260" s="455"/>
      <c r="AV260" s="498">
        <v>2.344167168626893</v>
      </c>
      <c r="AW260" s="499">
        <v>1.0748642708921792</v>
      </c>
      <c r="AX260" s="500">
        <v>-1.2693028977347138</v>
      </c>
      <c r="AY260" s="458"/>
      <c r="AZ260" s="459"/>
      <c r="BA260" s="459"/>
      <c r="BB260" s="459"/>
      <c r="BC260" s="453"/>
      <c r="BE260" s="460">
        <v>-136.99641702736676</v>
      </c>
      <c r="BF260" s="453">
        <v>114.00358297263323</v>
      </c>
      <c r="BG260" s="488">
        <v>0</v>
      </c>
      <c r="BH260" s="453">
        <v>114.00358297263323</v>
      </c>
      <c r="BI260" s="406">
        <v>1.0476734322858761</v>
      </c>
      <c r="BK260" s="453"/>
      <c r="BL260" s="453">
        <v>114.00358297263323</v>
      </c>
      <c r="BM260" s="406">
        <v>0</v>
      </c>
      <c r="BO260" s="453">
        <v>114.00358297263323</v>
      </c>
      <c r="BP260" s="406">
        <v>1.0476734322858761</v>
      </c>
      <c r="BR260" s="453">
        <v>112.88362883320468</v>
      </c>
      <c r="BS260" s="453">
        <v>7.2280707142667211E-2</v>
      </c>
      <c r="CB260" s="488"/>
    </row>
    <row r="261" spans="1:80" ht="11.25">
      <c r="A261" s="403">
        <v>252</v>
      </c>
      <c r="B261" s="404" t="s">
        <v>341</v>
      </c>
      <c r="C261" s="403">
        <v>1</v>
      </c>
      <c r="D261" s="451">
        <v>0</v>
      </c>
      <c r="E261" s="406">
        <v>326008</v>
      </c>
      <c r="F261" s="406">
        <v>0</v>
      </c>
      <c r="G261" s="406">
        <v>0</v>
      </c>
      <c r="H261" s="406">
        <v>0</v>
      </c>
      <c r="I261" s="406">
        <v>97000</v>
      </c>
      <c r="J261" s="406">
        <v>872986</v>
      </c>
      <c r="K261" s="452">
        <v>783744</v>
      </c>
      <c r="L261" s="406">
        <v>656528</v>
      </c>
      <c r="M261" s="406">
        <v>0</v>
      </c>
      <c r="N261" s="406">
        <v>114612</v>
      </c>
      <c r="O261" s="406">
        <v>0</v>
      </c>
      <c r="P261" s="406">
        <v>0</v>
      </c>
      <c r="Q261" s="406">
        <v>0</v>
      </c>
      <c r="R261" s="406">
        <v>0</v>
      </c>
      <c r="S261" s="406">
        <v>0</v>
      </c>
      <c r="T261" s="406" t="s">
        <v>760</v>
      </c>
      <c r="U261" s="658">
        <f t="shared" si="33"/>
        <v>2850878</v>
      </c>
      <c r="V261" s="453">
        <f t="shared" si="31"/>
        <v>14.952339018804512</v>
      </c>
      <c r="W261" s="406"/>
      <c r="X261" s="406">
        <v>7652804.31757</v>
      </c>
      <c r="Y261" s="488">
        <v>19066435</v>
      </c>
      <c r="Z261" s="406">
        <f t="shared" si="34"/>
        <v>11413630.682429999</v>
      </c>
      <c r="AA261" s="406">
        <f t="shared" si="35"/>
        <v>1706604.7539912243</v>
      </c>
      <c r="AB261" s="406"/>
      <c r="AC261" s="453">
        <v>204.45044125495988</v>
      </c>
      <c r="AD261" s="453">
        <f t="shared" si="36"/>
        <v>226.84273013687948</v>
      </c>
      <c r="AE261" s="454">
        <f t="shared" si="37"/>
        <v>22.392288881919598</v>
      </c>
      <c r="AF261" s="514">
        <v>0</v>
      </c>
      <c r="AG261" s="488">
        <v>1</v>
      </c>
      <c r="AH261" s="453">
        <f t="shared" si="32"/>
        <v>226.84273013687948</v>
      </c>
      <c r="AI261" s="406"/>
      <c r="AJ261" s="406"/>
      <c r="AK261" s="458">
        <v>226.84273013687948</v>
      </c>
      <c r="AL261" s="455">
        <f t="shared" si="38"/>
        <v>226.84273013687948</v>
      </c>
      <c r="AM261" s="458"/>
      <c r="AN261" s="458"/>
      <c r="AO261" s="453"/>
      <c r="AP261" s="507"/>
      <c r="AQ261" s="455"/>
      <c r="AR261" s="455"/>
      <c r="AS261" s="455"/>
      <c r="AT261" s="495">
        <f t="shared" si="39"/>
        <v>0</v>
      </c>
      <c r="AU261" s="455"/>
      <c r="AV261" s="498">
        <v>-5.8647038877680382</v>
      </c>
      <c r="AW261" s="499">
        <v>4.2352290416580427</v>
      </c>
      <c r="AX261" s="500">
        <v>10.099932929426082</v>
      </c>
      <c r="AY261" s="458"/>
      <c r="AZ261" s="459"/>
      <c r="BA261" s="459"/>
      <c r="BB261" s="459"/>
      <c r="BC261" s="453"/>
      <c r="BE261" s="460">
        <v>-47.549558745040116</v>
      </c>
      <c r="BF261" s="453">
        <v>204.45044125495988</v>
      </c>
      <c r="BG261" s="488">
        <v>0</v>
      </c>
      <c r="BH261" s="453">
        <v>204.45044125495988</v>
      </c>
      <c r="BI261" s="406">
        <v>-22.392288881919598</v>
      </c>
      <c r="BK261" s="453"/>
      <c r="BL261" s="453">
        <v>204.45044125495988</v>
      </c>
      <c r="BM261" s="406">
        <v>0</v>
      </c>
      <c r="BO261" s="453">
        <v>204.45044125495988</v>
      </c>
      <c r="BP261" s="406">
        <v>-22.392288881919598</v>
      </c>
      <c r="BR261" s="453">
        <v>227.15710327068174</v>
      </c>
      <c r="BS261" s="453">
        <v>-0.31437313380226328</v>
      </c>
      <c r="CB261" s="488"/>
    </row>
    <row r="262" spans="1:80" ht="11.25">
      <c r="A262" s="403">
        <v>253</v>
      </c>
      <c r="B262" s="404" t="s">
        <v>342</v>
      </c>
      <c r="C262" s="403">
        <v>1</v>
      </c>
      <c r="D262" s="451">
        <v>0</v>
      </c>
      <c r="E262" s="406">
        <v>4462</v>
      </c>
      <c r="F262" s="406">
        <v>0</v>
      </c>
      <c r="G262" s="406">
        <v>0</v>
      </c>
      <c r="H262" s="406">
        <v>0</v>
      </c>
      <c r="I262" s="406">
        <v>0</v>
      </c>
      <c r="J262" s="406">
        <v>0</v>
      </c>
      <c r="K262" s="452">
        <v>0</v>
      </c>
      <c r="L262" s="406">
        <v>59779</v>
      </c>
      <c r="M262" s="406">
        <v>0</v>
      </c>
      <c r="N262" s="406">
        <v>4360</v>
      </c>
      <c r="O262" s="406">
        <v>2709.84</v>
      </c>
      <c r="P262" s="406">
        <v>0</v>
      </c>
      <c r="Q262" s="406">
        <v>0</v>
      </c>
      <c r="R262" s="406">
        <v>0</v>
      </c>
      <c r="S262" s="406">
        <v>0</v>
      </c>
      <c r="T262" s="406" t="s">
        <v>762</v>
      </c>
      <c r="U262" s="658">
        <f t="shared" si="33"/>
        <v>65332.94</v>
      </c>
      <c r="V262" s="453">
        <f t="shared" si="31"/>
        <v>3.1064562317089353</v>
      </c>
      <c r="W262" s="406"/>
      <c r="X262" s="406">
        <v>784243.28</v>
      </c>
      <c r="Y262" s="488">
        <v>2103134.09</v>
      </c>
      <c r="Z262" s="406">
        <f t="shared" si="34"/>
        <v>1318890.8099999998</v>
      </c>
      <c r="AA262" s="406">
        <f t="shared" si="35"/>
        <v>40970.765756681445</v>
      </c>
      <c r="AB262" s="406"/>
      <c r="AC262" s="453">
        <v>298.63970647315045</v>
      </c>
      <c r="AD262" s="453">
        <f t="shared" si="36"/>
        <v>262.94944143395378</v>
      </c>
      <c r="AE262" s="454">
        <f t="shared" si="37"/>
        <v>-35.690265039196674</v>
      </c>
      <c r="AF262" s="514">
        <v>1</v>
      </c>
      <c r="AG262" s="488">
        <v>1</v>
      </c>
      <c r="AH262" s="453">
        <f t="shared" si="32"/>
        <v>262.94944143395378</v>
      </c>
      <c r="AI262" s="406"/>
      <c r="AJ262" s="406"/>
      <c r="AK262" s="458">
        <v>262.94944143395378</v>
      </c>
      <c r="AL262" s="455">
        <f t="shared" si="38"/>
        <v>262.94944143395378</v>
      </c>
      <c r="AM262" s="458"/>
      <c r="AN262" s="458"/>
      <c r="AO262" s="453"/>
      <c r="AP262" s="507"/>
      <c r="AQ262" s="455"/>
      <c r="AR262" s="455"/>
      <c r="AS262" s="455"/>
      <c r="AT262" s="495">
        <f t="shared" si="39"/>
        <v>0</v>
      </c>
      <c r="AU262" s="455"/>
      <c r="AV262" s="498">
        <v>4.3755538739387081</v>
      </c>
      <c r="AW262" s="499">
        <v>-6.7368461373764887</v>
      </c>
      <c r="AX262" s="500">
        <v>-11.112400011315197</v>
      </c>
      <c r="AY262" s="458"/>
      <c r="AZ262" s="459"/>
      <c r="BA262" s="459"/>
      <c r="BB262" s="459"/>
      <c r="BC262" s="453"/>
      <c r="BE262" s="460">
        <v>45.639706473150454</v>
      </c>
      <c r="BF262" s="453">
        <v>298.63970647315045</v>
      </c>
      <c r="BG262" s="488">
        <v>0</v>
      </c>
      <c r="BH262" s="453">
        <v>298.63970647315045</v>
      </c>
      <c r="BI262" s="406">
        <v>32.344173953893176</v>
      </c>
      <c r="BK262" s="453"/>
      <c r="BL262" s="453">
        <v>298.63970647315045</v>
      </c>
      <c r="BM262" s="406">
        <v>0</v>
      </c>
      <c r="BO262" s="453">
        <v>298.63970647315045</v>
      </c>
      <c r="BP262" s="406">
        <v>32.344173953893176</v>
      </c>
      <c r="BR262" s="453">
        <v>298.63970647315045</v>
      </c>
      <c r="BS262" s="453">
        <v>-32.344173953893176</v>
      </c>
      <c r="CB262" s="488"/>
    </row>
    <row r="263" spans="1:80" ht="11.25">
      <c r="A263" s="403">
        <v>254</v>
      </c>
      <c r="B263" s="404" t="s">
        <v>343</v>
      </c>
      <c r="C263" s="403">
        <v>0</v>
      </c>
      <c r="D263" s="451">
        <v>0</v>
      </c>
      <c r="E263" s="406">
        <v>0</v>
      </c>
      <c r="F263" s="406">
        <v>0</v>
      </c>
      <c r="G263" s="406">
        <v>0</v>
      </c>
      <c r="H263" s="406">
        <v>0</v>
      </c>
      <c r="I263" s="406">
        <v>0</v>
      </c>
      <c r="J263" s="406">
        <v>0</v>
      </c>
      <c r="K263" s="452">
        <v>0</v>
      </c>
      <c r="L263" s="406">
        <v>0</v>
      </c>
      <c r="M263" s="406">
        <v>0</v>
      </c>
      <c r="N263" s="406">
        <v>0</v>
      </c>
      <c r="O263" s="406">
        <v>0</v>
      </c>
      <c r="P263" s="406">
        <v>0</v>
      </c>
      <c r="Q263" s="406">
        <v>0</v>
      </c>
      <c r="R263" s="406">
        <v>0</v>
      </c>
      <c r="S263" s="406">
        <v>0</v>
      </c>
      <c r="T263" s="406">
        <v>0</v>
      </c>
      <c r="U263" s="658">
        <f t="shared" si="33"/>
        <v>0</v>
      </c>
      <c r="V263" s="453">
        <f t="shared" si="31"/>
        <v>0</v>
      </c>
      <c r="W263" s="406"/>
      <c r="X263" s="406">
        <v>86837.768100000001</v>
      </c>
      <c r="Y263" s="488">
        <v>102474</v>
      </c>
      <c r="Z263" s="406">
        <f t="shared" si="34"/>
        <v>15636.231899999999</v>
      </c>
      <c r="AA263" s="406">
        <f t="shared" si="35"/>
        <v>0</v>
      </c>
      <c r="AB263" s="406"/>
      <c r="AC263" s="453">
        <v>0</v>
      </c>
      <c r="AD263" s="453">
        <f t="shared" si="36"/>
        <v>0</v>
      </c>
      <c r="AE263" s="454">
        <f t="shared" si="37"/>
        <v>0</v>
      </c>
      <c r="AF263" s="514">
        <v>0</v>
      </c>
      <c r="AG263" s="488" t="s">
        <v>761</v>
      </c>
      <c r="AH263" s="453">
        <f t="shared" si="32"/>
        <v>0</v>
      </c>
      <c r="AI263" s="406"/>
      <c r="AJ263" s="406"/>
      <c r="AK263" s="458">
        <v>0</v>
      </c>
      <c r="AL263" s="455">
        <f t="shared" si="38"/>
        <v>0</v>
      </c>
      <c r="AM263" s="458"/>
      <c r="AN263" s="458"/>
      <c r="AO263" s="453"/>
      <c r="AP263" s="507"/>
      <c r="AQ263" s="455"/>
      <c r="AR263" s="455"/>
      <c r="AS263" s="455"/>
      <c r="AT263" s="495">
        <f t="shared" si="39"/>
        <v>0</v>
      </c>
      <c r="AU263" s="455"/>
      <c r="AV263" s="498" t="s">
        <v>649</v>
      </c>
      <c r="AW263" s="499" t="s">
        <v>649</v>
      </c>
      <c r="AX263" s="500" t="s">
        <v>649</v>
      </c>
      <c r="AY263" s="458"/>
      <c r="AZ263" s="459"/>
      <c r="BA263" s="459"/>
      <c r="BB263" s="459"/>
      <c r="BC263" s="453"/>
      <c r="BE263" s="460">
        <v>-254</v>
      </c>
      <c r="BF263" s="453">
        <v>0</v>
      </c>
      <c r="BG263" s="488">
        <v>0</v>
      </c>
      <c r="BH263" s="453">
        <v>0</v>
      </c>
      <c r="BI263" s="406">
        <v>0</v>
      </c>
      <c r="BK263" s="453"/>
      <c r="BL263" s="453">
        <v>0</v>
      </c>
      <c r="BM263" s="406">
        <v>0</v>
      </c>
      <c r="BO263" s="453">
        <v>0</v>
      </c>
      <c r="BP263" s="406">
        <v>0</v>
      </c>
      <c r="BR263" s="453">
        <v>0</v>
      </c>
      <c r="BS263" s="453">
        <v>0</v>
      </c>
      <c r="CB263" s="488"/>
    </row>
    <row r="264" spans="1:80" ht="11.25">
      <c r="A264" s="403">
        <v>255</v>
      </c>
      <c r="B264" s="404" t="s">
        <v>344</v>
      </c>
      <c r="C264" s="403">
        <v>0</v>
      </c>
      <c r="D264" s="451">
        <v>0</v>
      </c>
      <c r="E264" s="406">
        <v>0</v>
      </c>
      <c r="F264" s="406">
        <v>0</v>
      </c>
      <c r="G264" s="406">
        <v>0</v>
      </c>
      <c r="H264" s="406">
        <v>0</v>
      </c>
      <c r="I264" s="406">
        <v>0</v>
      </c>
      <c r="J264" s="406">
        <v>0</v>
      </c>
      <c r="K264" s="452">
        <v>0</v>
      </c>
      <c r="L264" s="406">
        <v>0</v>
      </c>
      <c r="M264" s="406">
        <v>0</v>
      </c>
      <c r="N264" s="406">
        <v>0</v>
      </c>
      <c r="O264" s="406">
        <v>0</v>
      </c>
      <c r="P264" s="406">
        <v>0</v>
      </c>
      <c r="Q264" s="406">
        <v>0</v>
      </c>
      <c r="R264" s="406">
        <v>0</v>
      </c>
      <c r="S264" s="406">
        <v>0</v>
      </c>
      <c r="T264" s="406">
        <v>0</v>
      </c>
      <c r="U264" s="658">
        <f t="shared" si="33"/>
        <v>0</v>
      </c>
      <c r="V264" s="453">
        <f t="shared" si="31"/>
        <v>0</v>
      </c>
      <c r="W264" s="406"/>
      <c r="X264" s="406">
        <v>0</v>
      </c>
      <c r="Y264" s="488">
        <v>0</v>
      </c>
      <c r="Z264" s="406">
        <f t="shared" si="34"/>
        <v>0</v>
      </c>
      <c r="AA264" s="406">
        <f t="shared" si="35"/>
        <v>0</v>
      </c>
      <c r="AB264" s="406"/>
      <c r="AC264" s="453">
        <v>0</v>
      </c>
      <c r="AD264" s="453">
        <f t="shared" si="36"/>
        <v>0</v>
      </c>
      <c r="AE264" s="454">
        <f t="shared" si="37"/>
        <v>0</v>
      </c>
      <c r="AF264" s="514">
        <v>0</v>
      </c>
      <c r="AG264" s="488" t="s">
        <v>761</v>
      </c>
      <c r="AH264" s="453">
        <f t="shared" si="32"/>
        <v>0</v>
      </c>
      <c r="AI264" s="406"/>
      <c r="AJ264" s="406"/>
      <c r="AK264" s="458">
        <v>0</v>
      </c>
      <c r="AL264" s="455">
        <f t="shared" si="38"/>
        <v>0</v>
      </c>
      <c r="AM264" s="458"/>
      <c r="AN264" s="458"/>
      <c r="AO264" s="453"/>
      <c r="AP264" s="507"/>
      <c r="AQ264" s="455"/>
      <c r="AR264" s="455"/>
      <c r="AS264" s="455"/>
      <c r="AT264" s="495">
        <f t="shared" si="39"/>
        <v>0</v>
      </c>
      <c r="AU264" s="455"/>
      <c r="AV264" s="498" t="s">
        <v>649</v>
      </c>
      <c r="AW264" s="499" t="s">
        <v>649</v>
      </c>
      <c r="AX264" s="500" t="s">
        <v>649</v>
      </c>
      <c r="AY264" s="458"/>
      <c r="AZ264" s="459"/>
      <c r="BA264" s="459"/>
      <c r="BB264" s="459"/>
      <c r="BC264" s="453"/>
      <c r="BE264" s="460">
        <v>-255</v>
      </c>
      <c r="BF264" s="453">
        <v>0</v>
      </c>
      <c r="BG264" s="488">
        <v>0</v>
      </c>
      <c r="BH264" s="453">
        <v>0</v>
      </c>
      <c r="BI264" s="406">
        <v>0</v>
      </c>
      <c r="BK264" s="453"/>
      <c r="BL264" s="453">
        <v>0</v>
      </c>
      <c r="BM264" s="406">
        <v>0</v>
      </c>
      <c r="BO264" s="453">
        <v>0</v>
      </c>
      <c r="BP264" s="406">
        <v>0</v>
      </c>
      <c r="BR264" s="453">
        <v>0</v>
      </c>
      <c r="BS264" s="453">
        <v>0</v>
      </c>
      <c r="CB264" s="488"/>
    </row>
    <row r="265" spans="1:80" ht="11.25">
      <c r="A265" s="403">
        <v>256</v>
      </c>
      <c r="B265" s="404" t="s">
        <v>345</v>
      </c>
      <c r="C265" s="403">
        <v>0</v>
      </c>
      <c r="D265" s="451">
        <v>0</v>
      </c>
      <c r="E265" s="406">
        <v>0</v>
      </c>
      <c r="F265" s="406">
        <v>0</v>
      </c>
      <c r="G265" s="406">
        <v>0</v>
      </c>
      <c r="H265" s="406">
        <v>0</v>
      </c>
      <c r="I265" s="406">
        <v>0</v>
      </c>
      <c r="J265" s="406">
        <v>0</v>
      </c>
      <c r="K265" s="452">
        <v>0</v>
      </c>
      <c r="L265" s="406">
        <v>0</v>
      </c>
      <c r="M265" s="406">
        <v>0</v>
      </c>
      <c r="N265" s="406">
        <v>0</v>
      </c>
      <c r="O265" s="406">
        <v>0</v>
      </c>
      <c r="P265" s="406">
        <v>0</v>
      </c>
      <c r="Q265" s="406">
        <v>0</v>
      </c>
      <c r="R265" s="406">
        <v>0</v>
      </c>
      <c r="S265" s="406">
        <v>0</v>
      </c>
      <c r="T265" s="406">
        <v>0</v>
      </c>
      <c r="U265" s="658">
        <f t="shared" si="33"/>
        <v>0</v>
      </c>
      <c r="V265" s="453">
        <f t="shared" si="31"/>
        <v>0</v>
      </c>
      <c r="W265" s="406"/>
      <c r="X265" s="406">
        <v>267378.24</v>
      </c>
      <c r="Y265" s="488">
        <v>313582</v>
      </c>
      <c r="Z265" s="406">
        <f t="shared" si="34"/>
        <v>46203.760000000009</v>
      </c>
      <c r="AA265" s="406">
        <f t="shared" si="35"/>
        <v>0</v>
      </c>
      <c r="AB265" s="406"/>
      <c r="AC265" s="453">
        <v>0</v>
      </c>
      <c r="AD265" s="453">
        <f t="shared" si="36"/>
        <v>0</v>
      </c>
      <c r="AE265" s="454">
        <f t="shared" si="37"/>
        <v>0</v>
      </c>
      <c r="AF265" s="514">
        <v>0</v>
      </c>
      <c r="AG265" s="488" t="s">
        <v>761</v>
      </c>
      <c r="AH265" s="453">
        <f t="shared" si="32"/>
        <v>0</v>
      </c>
      <c r="AI265" s="406"/>
      <c r="AJ265" s="406"/>
      <c r="AK265" s="458">
        <v>0</v>
      </c>
      <c r="AL265" s="455">
        <f t="shared" si="38"/>
        <v>0</v>
      </c>
      <c r="AM265" s="458"/>
      <c r="AN265" s="458"/>
      <c r="AO265" s="453"/>
      <c r="AP265" s="507"/>
      <c r="AQ265" s="455"/>
      <c r="AR265" s="455"/>
      <c r="AS265" s="455"/>
      <c r="AT265" s="495">
        <f t="shared" si="39"/>
        <v>0</v>
      </c>
      <c r="AU265" s="455"/>
      <c r="AV265" s="498" t="s">
        <v>649</v>
      </c>
      <c r="AW265" s="499" t="s">
        <v>649</v>
      </c>
      <c r="AX265" s="500" t="s">
        <v>649</v>
      </c>
      <c r="AY265" s="458"/>
      <c r="AZ265" s="459"/>
      <c r="BA265" s="459"/>
      <c r="BB265" s="459"/>
      <c r="BC265" s="453"/>
      <c r="BE265" s="460">
        <v>-256</v>
      </c>
      <c r="BF265" s="453">
        <v>0</v>
      </c>
      <c r="BG265" s="488">
        <v>0</v>
      </c>
      <c r="BH265" s="453">
        <v>0</v>
      </c>
      <c r="BI265" s="406">
        <v>0</v>
      </c>
      <c r="BK265" s="453"/>
      <c r="BL265" s="453">
        <v>0</v>
      </c>
      <c r="BM265" s="406">
        <v>0</v>
      </c>
      <c r="BO265" s="453">
        <v>0</v>
      </c>
      <c r="BP265" s="406">
        <v>0</v>
      </c>
      <c r="BR265" s="453">
        <v>0</v>
      </c>
      <c r="BS265" s="453">
        <v>0</v>
      </c>
      <c r="CB265" s="488"/>
    </row>
    <row r="266" spans="1:80" ht="11.25">
      <c r="A266" s="403">
        <v>257</v>
      </c>
      <c r="B266" s="404" t="s">
        <v>346</v>
      </c>
      <c r="C266" s="403">
        <v>0</v>
      </c>
      <c r="D266" s="451">
        <v>0</v>
      </c>
      <c r="E266" s="406">
        <v>0</v>
      </c>
      <c r="F266" s="406">
        <v>0</v>
      </c>
      <c r="G266" s="406">
        <v>0</v>
      </c>
      <c r="H266" s="406">
        <v>0</v>
      </c>
      <c r="I266" s="406">
        <v>0</v>
      </c>
      <c r="J266" s="406">
        <v>0</v>
      </c>
      <c r="K266" s="452">
        <v>0</v>
      </c>
      <c r="L266" s="406">
        <v>0</v>
      </c>
      <c r="M266" s="406">
        <v>0</v>
      </c>
      <c r="N266" s="406">
        <v>0</v>
      </c>
      <c r="O266" s="406">
        <v>0</v>
      </c>
      <c r="P266" s="406">
        <v>0</v>
      </c>
      <c r="Q266" s="406">
        <v>0</v>
      </c>
      <c r="R266" s="406">
        <v>0</v>
      </c>
      <c r="S266" s="406">
        <v>0</v>
      </c>
      <c r="T266" s="406">
        <v>0</v>
      </c>
      <c r="U266" s="658">
        <f t="shared" si="33"/>
        <v>0</v>
      </c>
      <c r="V266" s="453">
        <f t="shared" ref="V266:V329" si="40">IF(AND(C266=1,U266&gt;0),U266/Y266*100,0)</f>
        <v>0</v>
      </c>
      <c r="W266" s="406"/>
      <c r="X266" s="406">
        <v>0</v>
      </c>
      <c r="Y266" s="488">
        <v>0</v>
      </c>
      <c r="Z266" s="406">
        <f t="shared" si="34"/>
        <v>0</v>
      </c>
      <c r="AA266" s="406">
        <f t="shared" si="35"/>
        <v>0</v>
      </c>
      <c r="AB266" s="406"/>
      <c r="AC266" s="453">
        <v>0</v>
      </c>
      <c r="AD266" s="453">
        <f t="shared" si="36"/>
        <v>0</v>
      </c>
      <c r="AE266" s="454">
        <f t="shared" si="37"/>
        <v>0</v>
      </c>
      <c r="AF266" s="514">
        <v>0</v>
      </c>
      <c r="AG266" s="488" t="s">
        <v>761</v>
      </c>
      <c r="AH266" s="453">
        <f t="shared" ref="AH266:AH329" si="41">IF(AG266=1,AD266,AC266)</f>
        <v>0</v>
      </c>
      <c r="AI266" s="406"/>
      <c r="AJ266" s="406"/>
      <c r="AK266" s="458">
        <v>0</v>
      </c>
      <c r="AL266" s="455">
        <f t="shared" si="38"/>
        <v>0</v>
      </c>
      <c r="AM266" s="458"/>
      <c r="AN266" s="458"/>
      <c r="AO266" s="453"/>
      <c r="AP266" s="507"/>
      <c r="AQ266" s="455"/>
      <c r="AR266" s="455"/>
      <c r="AS266" s="455"/>
      <c r="AT266" s="495">
        <f t="shared" si="39"/>
        <v>0</v>
      </c>
      <c r="AU266" s="455"/>
      <c r="AV266" s="498" t="s">
        <v>649</v>
      </c>
      <c r="AW266" s="499" t="s">
        <v>649</v>
      </c>
      <c r="AX266" s="500" t="s">
        <v>649</v>
      </c>
      <c r="AY266" s="458"/>
      <c r="AZ266" s="459"/>
      <c r="BA266" s="459"/>
      <c r="BB266" s="459"/>
      <c r="BC266" s="453"/>
      <c r="BE266" s="460">
        <v>-257</v>
      </c>
      <c r="BF266" s="453">
        <v>0</v>
      </c>
      <c r="BG266" s="488">
        <v>0</v>
      </c>
      <c r="BH266" s="453">
        <v>0</v>
      </c>
      <c r="BI266" s="406">
        <v>0</v>
      </c>
      <c r="BK266" s="453"/>
      <c r="BL266" s="453">
        <v>0</v>
      </c>
      <c r="BM266" s="406">
        <v>0</v>
      </c>
      <c r="BO266" s="453">
        <v>0</v>
      </c>
      <c r="BP266" s="406">
        <v>0</v>
      </c>
      <c r="BR266" s="453">
        <v>0</v>
      </c>
      <c r="BS266" s="453">
        <v>0</v>
      </c>
      <c r="CB266" s="488"/>
    </row>
    <row r="267" spans="1:80" ht="11.25">
      <c r="A267" s="403">
        <v>258</v>
      </c>
      <c r="B267" s="404" t="s">
        <v>347</v>
      </c>
      <c r="C267" s="403">
        <v>1</v>
      </c>
      <c r="D267" s="451">
        <v>0</v>
      </c>
      <c r="E267" s="406">
        <v>0</v>
      </c>
      <c r="F267" s="406">
        <v>0</v>
      </c>
      <c r="G267" s="406">
        <v>0</v>
      </c>
      <c r="H267" s="406">
        <v>0</v>
      </c>
      <c r="I267" s="406">
        <v>0</v>
      </c>
      <c r="J267" s="406">
        <v>1834397</v>
      </c>
      <c r="K267" s="452">
        <v>1158505</v>
      </c>
      <c r="L267" s="406">
        <v>2641701</v>
      </c>
      <c r="M267" s="406">
        <v>5505</v>
      </c>
      <c r="N267" s="406">
        <v>200359</v>
      </c>
      <c r="O267" s="406">
        <v>613480.76760035497</v>
      </c>
      <c r="P267" s="406">
        <v>0</v>
      </c>
      <c r="Q267" s="406">
        <v>0</v>
      </c>
      <c r="R267" s="406">
        <v>0</v>
      </c>
      <c r="S267" s="406">
        <v>0</v>
      </c>
      <c r="T267" s="406" t="s">
        <v>762</v>
      </c>
      <c r="U267" s="658">
        <f t="shared" ref="U267:U330" si="42">IF(OR(T267="X",T267="X16",T267="X17"),SUM(D267:S267),
IF(T267="x18",SUM(E267:K267,M267:S267)+D267*0.9+L267*0.9,SUM(D267:S267)-D267-L267))</f>
        <v>6189777.6676003542</v>
      </c>
      <c r="V267" s="453">
        <f t="shared" si="40"/>
        <v>6.6672735998026447</v>
      </c>
      <c r="W267" s="406"/>
      <c r="X267" s="406">
        <v>75190968.379999995</v>
      </c>
      <c r="Y267" s="488">
        <v>92838213.025839746</v>
      </c>
      <c r="Z267" s="406">
        <f t="shared" ref="Z267:Z330" si="43">IF(Y267-X267&gt;0,Y267-X267,0)</f>
        <v>17647244.645839751</v>
      </c>
      <c r="AA267" s="406">
        <f t="shared" ref="AA267:AA330" si="44">V267*0.01*Z267</f>
        <v>1176590.0833646595</v>
      </c>
      <c r="AB267" s="406"/>
      <c r="AC267" s="453">
        <v>124.56585760083183</v>
      </c>
      <c r="AD267" s="453">
        <f t="shared" ref="AD267:AD330" si="45">IFERROR(IF(C267=1,(Y267-AA267)/X267*100,0),"")</f>
        <v>121.90509700478349</v>
      </c>
      <c r="AE267" s="454">
        <f t="shared" ref="AE267:AE330" si="46">AD267-AC267</f>
        <v>-2.6607605960483482</v>
      </c>
      <c r="AF267" s="514">
        <v>490</v>
      </c>
      <c r="AG267" s="488">
        <v>1</v>
      </c>
      <c r="AH267" s="453">
        <f t="shared" si="41"/>
        <v>121.90509700478349</v>
      </c>
      <c r="AI267" s="406"/>
      <c r="AJ267" s="406"/>
      <c r="AK267" s="458">
        <v>121.90509700478349</v>
      </c>
      <c r="AL267" s="455">
        <f t="shared" ref="AL267:AL330" si="47">AH267</f>
        <v>121.90509700478349</v>
      </c>
      <c r="AM267" s="458"/>
      <c r="AN267" s="458"/>
      <c r="AO267" s="453"/>
      <c r="AP267" s="507"/>
      <c r="AQ267" s="455"/>
      <c r="AR267" s="455"/>
      <c r="AS267" s="455"/>
      <c r="AT267" s="495">
        <f t="shared" ref="AT267:AT330" si="48">AH267-AK267</f>
        <v>0</v>
      </c>
      <c r="AU267" s="455"/>
      <c r="AV267" s="498">
        <v>7.5145177314997866</v>
      </c>
      <c r="AW267" s="499">
        <v>5.5255143618535385</v>
      </c>
      <c r="AX267" s="500">
        <v>-1.9890033696462481</v>
      </c>
      <c r="AY267" s="458"/>
      <c r="AZ267" s="459"/>
      <c r="BA267" s="459"/>
      <c r="BB267" s="459"/>
      <c r="BC267" s="453"/>
      <c r="BE267" s="460">
        <v>-133.43414239916817</v>
      </c>
      <c r="BF267" s="453">
        <v>124.56585760083183</v>
      </c>
      <c r="BG267" s="488">
        <v>0</v>
      </c>
      <c r="BH267" s="453">
        <v>124.56585760083183</v>
      </c>
      <c r="BI267" s="406">
        <v>2.1932772364657467</v>
      </c>
      <c r="BK267" s="453"/>
      <c r="BL267" s="453">
        <v>124.56585760083183</v>
      </c>
      <c r="BM267" s="406">
        <v>0</v>
      </c>
      <c r="BO267" s="453">
        <v>124.56585760083183</v>
      </c>
      <c r="BP267" s="406">
        <v>2.1932772364657467</v>
      </c>
      <c r="BR267" s="453">
        <v>122.43417033067121</v>
      </c>
      <c r="BS267" s="453">
        <v>-6.1589966305120925E-2</v>
      </c>
      <c r="CB267" s="488"/>
    </row>
    <row r="268" spans="1:80" ht="11.25">
      <c r="A268" s="403">
        <v>259</v>
      </c>
      <c r="B268" s="404" t="s">
        <v>348</v>
      </c>
      <c r="C268" s="403">
        <v>0</v>
      </c>
      <c r="D268" s="451">
        <v>0</v>
      </c>
      <c r="E268" s="406">
        <v>0</v>
      </c>
      <c r="F268" s="406">
        <v>0</v>
      </c>
      <c r="G268" s="406">
        <v>0</v>
      </c>
      <c r="H268" s="406">
        <v>0</v>
      </c>
      <c r="I268" s="406">
        <v>0</v>
      </c>
      <c r="J268" s="406">
        <v>0</v>
      </c>
      <c r="K268" s="452">
        <v>0</v>
      </c>
      <c r="L268" s="406">
        <v>0</v>
      </c>
      <c r="M268" s="406">
        <v>0</v>
      </c>
      <c r="N268" s="406">
        <v>0</v>
      </c>
      <c r="O268" s="406">
        <v>0</v>
      </c>
      <c r="P268" s="406">
        <v>0</v>
      </c>
      <c r="Q268" s="406">
        <v>0</v>
      </c>
      <c r="R268" s="406">
        <v>0</v>
      </c>
      <c r="S268" s="406">
        <v>0</v>
      </c>
      <c r="T268" s="406">
        <v>0</v>
      </c>
      <c r="U268" s="658">
        <f t="shared" si="42"/>
        <v>0</v>
      </c>
      <c r="V268" s="453">
        <f t="shared" si="40"/>
        <v>0</v>
      </c>
      <c r="W268" s="406"/>
      <c r="X268" s="406">
        <v>50580.990000000005</v>
      </c>
      <c r="Y268" s="488">
        <v>54999</v>
      </c>
      <c r="Z268" s="406">
        <f t="shared" si="43"/>
        <v>4418.0099999999948</v>
      </c>
      <c r="AA268" s="406">
        <f t="shared" si="44"/>
        <v>0</v>
      </c>
      <c r="AB268" s="406"/>
      <c r="AC268" s="453">
        <v>0</v>
      </c>
      <c r="AD268" s="453">
        <f t="shared" si="45"/>
        <v>0</v>
      </c>
      <c r="AE268" s="454">
        <f t="shared" si="46"/>
        <v>0</v>
      </c>
      <c r="AF268" s="514">
        <v>0</v>
      </c>
      <c r="AG268" s="488" t="s">
        <v>761</v>
      </c>
      <c r="AH268" s="453">
        <f t="shared" si="41"/>
        <v>0</v>
      </c>
      <c r="AI268" s="406"/>
      <c r="AJ268" s="406"/>
      <c r="AK268" s="458">
        <v>0</v>
      </c>
      <c r="AL268" s="455">
        <f t="shared" si="47"/>
        <v>0</v>
      </c>
      <c r="AM268" s="458"/>
      <c r="AN268" s="458"/>
      <c r="AO268" s="453"/>
      <c r="AP268" s="507"/>
      <c r="AQ268" s="455"/>
      <c r="AR268" s="455"/>
      <c r="AS268" s="455"/>
      <c r="AT268" s="495">
        <f t="shared" si="48"/>
        <v>0</v>
      </c>
      <c r="AU268" s="455"/>
      <c r="AV268" s="498" t="s">
        <v>649</v>
      </c>
      <c r="AW268" s="499" t="s">
        <v>649</v>
      </c>
      <c r="AX268" s="500" t="s">
        <v>649</v>
      </c>
      <c r="AY268" s="458"/>
      <c r="AZ268" s="459"/>
      <c r="BA268" s="459"/>
      <c r="BB268" s="459"/>
      <c r="BC268" s="453"/>
      <c r="BE268" s="460">
        <v>-259</v>
      </c>
      <c r="BF268" s="453">
        <v>0</v>
      </c>
      <c r="BG268" s="488">
        <v>0</v>
      </c>
      <c r="BH268" s="453">
        <v>0</v>
      </c>
      <c r="BI268" s="406">
        <v>0</v>
      </c>
      <c r="BK268" s="453"/>
      <c r="BL268" s="453">
        <v>0</v>
      </c>
      <c r="BM268" s="406">
        <v>0</v>
      </c>
      <c r="BO268" s="453">
        <v>0</v>
      </c>
      <c r="BP268" s="406">
        <v>0</v>
      </c>
      <c r="BR268" s="453">
        <v>0</v>
      </c>
      <c r="BS268" s="453">
        <v>0</v>
      </c>
      <c r="CB268" s="488"/>
    </row>
    <row r="269" spans="1:80" ht="11.25">
      <c r="A269" s="403">
        <v>260</v>
      </c>
      <c r="B269" s="404" t="s">
        <v>349</v>
      </c>
      <c r="C269" s="403">
        <v>0</v>
      </c>
      <c r="D269" s="451">
        <v>0</v>
      </c>
      <c r="E269" s="406">
        <v>0</v>
      </c>
      <c r="F269" s="406">
        <v>0</v>
      </c>
      <c r="G269" s="406">
        <v>0</v>
      </c>
      <c r="H269" s="406">
        <v>0</v>
      </c>
      <c r="I269" s="406">
        <v>0</v>
      </c>
      <c r="J269" s="406">
        <v>0</v>
      </c>
      <c r="K269" s="452">
        <v>0</v>
      </c>
      <c r="L269" s="406">
        <v>0</v>
      </c>
      <c r="M269" s="406">
        <v>0</v>
      </c>
      <c r="N269" s="406">
        <v>0</v>
      </c>
      <c r="O269" s="406">
        <v>0</v>
      </c>
      <c r="P269" s="406">
        <v>0</v>
      </c>
      <c r="Q269" s="406">
        <v>0</v>
      </c>
      <c r="R269" s="406">
        <v>0</v>
      </c>
      <c r="S269" s="406">
        <v>0</v>
      </c>
      <c r="T269" s="406">
        <v>0</v>
      </c>
      <c r="U269" s="658">
        <f t="shared" si="42"/>
        <v>0</v>
      </c>
      <c r="V269" s="453">
        <f t="shared" si="40"/>
        <v>0</v>
      </c>
      <c r="W269" s="406"/>
      <c r="X269" s="406">
        <v>0</v>
      </c>
      <c r="Y269" s="488">
        <v>0</v>
      </c>
      <c r="Z269" s="406">
        <f t="shared" si="43"/>
        <v>0</v>
      </c>
      <c r="AA269" s="406">
        <f t="shared" si="44"/>
        <v>0</v>
      </c>
      <c r="AB269" s="406"/>
      <c r="AC269" s="453">
        <v>0</v>
      </c>
      <c r="AD269" s="453">
        <f t="shared" si="45"/>
        <v>0</v>
      </c>
      <c r="AE269" s="454">
        <f t="shared" si="46"/>
        <v>0</v>
      </c>
      <c r="AF269" s="514">
        <v>0</v>
      </c>
      <c r="AG269" s="488" t="s">
        <v>761</v>
      </c>
      <c r="AH269" s="453">
        <f t="shared" si="41"/>
        <v>0</v>
      </c>
      <c r="AI269" s="406"/>
      <c r="AJ269" s="406"/>
      <c r="AK269" s="458">
        <v>0</v>
      </c>
      <c r="AL269" s="455">
        <f t="shared" si="47"/>
        <v>0</v>
      </c>
      <c r="AM269" s="458"/>
      <c r="AN269" s="458"/>
      <c r="AO269" s="453"/>
      <c r="AP269" s="507"/>
      <c r="AQ269" s="455"/>
      <c r="AR269" s="455"/>
      <c r="AS269" s="455"/>
      <c r="AT269" s="495">
        <f t="shared" si="48"/>
        <v>0</v>
      </c>
      <c r="AU269" s="455"/>
      <c r="AV269" s="498" t="s">
        <v>649</v>
      </c>
      <c r="AW269" s="499" t="s">
        <v>649</v>
      </c>
      <c r="AX269" s="500" t="s">
        <v>649</v>
      </c>
      <c r="AY269" s="458"/>
      <c r="AZ269" s="459"/>
      <c r="BA269" s="459"/>
      <c r="BB269" s="459"/>
      <c r="BC269" s="453"/>
      <c r="BE269" s="460">
        <v>-260</v>
      </c>
      <c r="BF269" s="453">
        <v>0</v>
      </c>
      <c r="BG269" s="488">
        <v>0</v>
      </c>
      <c r="BH269" s="453">
        <v>0</v>
      </c>
      <c r="BI269" s="406">
        <v>0</v>
      </c>
      <c r="BK269" s="453"/>
      <c r="BL269" s="453">
        <v>0</v>
      </c>
      <c r="BM269" s="406">
        <v>0</v>
      </c>
      <c r="BO269" s="453">
        <v>0</v>
      </c>
      <c r="BP269" s="406">
        <v>0</v>
      </c>
      <c r="BR269" s="453">
        <v>0</v>
      </c>
      <c r="BS269" s="453">
        <v>0</v>
      </c>
      <c r="CB269" s="488"/>
    </row>
    <row r="270" spans="1:80" ht="11.25">
      <c r="A270" s="403">
        <v>261</v>
      </c>
      <c r="B270" s="404" t="s">
        <v>350</v>
      </c>
      <c r="C270" s="403">
        <v>1</v>
      </c>
      <c r="D270" s="451">
        <v>0</v>
      </c>
      <c r="E270" s="406">
        <v>0</v>
      </c>
      <c r="F270" s="406">
        <v>0</v>
      </c>
      <c r="G270" s="406">
        <v>0</v>
      </c>
      <c r="H270" s="406">
        <v>0</v>
      </c>
      <c r="I270" s="406">
        <v>0</v>
      </c>
      <c r="J270" s="406">
        <v>1188152</v>
      </c>
      <c r="K270" s="452">
        <v>811848</v>
      </c>
      <c r="L270" s="406">
        <v>465553</v>
      </c>
      <c r="M270" s="406">
        <v>2276</v>
      </c>
      <c r="N270" s="406">
        <v>40155</v>
      </c>
      <c r="O270" s="406">
        <v>276966.69</v>
      </c>
      <c r="P270" s="406">
        <v>0</v>
      </c>
      <c r="Q270" s="406">
        <v>0</v>
      </c>
      <c r="R270" s="406">
        <v>0</v>
      </c>
      <c r="S270" s="406">
        <v>0</v>
      </c>
      <c r="T270" s="406" t="s">
        <v>760</v>
      </c>
      <c r="U270" s="658">
        <f t="shared" si="42"/>
        <v>2784950.69</v>
      </c>
      <c r="V270" s="453">
        <f t="shared" si="40"/>
        <v>5.0173216322829264</v>
      </c>
      <c r="W270" s="406"/>
      <c r="X270" s="406">
        <v>29473433.750000004</v>
      </c>
      <c r="Y270" s="488">
        <v>55506720.399999999</v>
      </c>
      <c r="Z270" s="406">
        <f t="shared" si="43"/>
        <v>26033286.649999995</v>
      </c>
      <c r="AA270" s="406">
        <f t="shared" si="44"/>
        <v>1306173.7226846728</v>
      </c>
      <c r="AB270" s="406"/>
      <c r="AC270" s="453">
        <v>176.5037647409651</v>
      </c>
      <c r="AD270" s="453">
        <f t="shared" si="45"/>
        <v>183.896274648743</v>
      </c>
      <c r="AE270" s="454">
        <f t="shared" si="46"/>
        <v>7.3925099077779066</v>
      </c>
      <c r="AF270" s="514">
        <v>165</v>
      </c>
      <c r="AG270" s="488">
        <v>1</v>
      </c>
      <c r="AH270" s="453">
        <f t="shared" si="41"/>
        <v>183.896274648743</v>
      </c>
      <c r="AI270" s="406"/>
      <c r="AJ270" s="406"/>
      <c r="AK270" s="458">
        <v>183.896274648743</v>
      </c>
      <c r="AL270" s="455">
        <f t="shared" si="47"/>
        <v>183.896274648743</v>
      </c>
      <c r="AM270" s="458"/>
      <c r="AN270" s="458"/>
      <c r="AO270" s="453"/>
      <c r="AP270" s="507"/>
      <c r="AQ270" s="455"/>
      <c r="AR270" s="455"/>
      <c r="AS270" s="455"/>
      <c r="AT270" s="495">
        <f t="shared" si="48"/>
        <v>0</v>
      </c>
      <c r="AU270" s="455"/>
      <c r="AV270" s="498">
        <v>0.75715813222208972</v>
      </c>
      <c r="AW270" s="499">
        <v>4.8157793585214037</v>
      </c>
      <c r="AX270" s="500">
        <v>4.058621226299314</v>
      </c>
      <c r="AY270" s="458"/>
      <c r="AZ270" s="459"/>
      <c r="BA270" s="459"/>
      <c r="BB270" s="459"/>
      <c r="BC270" s="453"/>
      <c r="BE270" s="460">
        <v>-84.496235259034904</v>
      </c>
      <c r="BF270" s="453">
        <v>176.5037647409651</v>
      </c>
      <c r="BG270" s="488">
        <v>0</v>
      </c>
      <c r="BH270" s="453">
        <v>176.5037647409651</v>
      </c>
      <c r="BI270" s="406">
        <v>-7.3925099077779066</v>
      </c>
      <c r="BK270" s="453"/>
      <c r="BL270" s="453">
        <v>176.5037647409651</v>
      </c>
      <c r="BM270" s="406">
        <v>0</v>
      </c>
      <c r="BO270" s="453">
        <v>176.5037647409651</v>
      </c>
      <c r="BP270" s="406">
        <v>-7.3925099077779066</v>
      </c>
      <c r="BR270" s="453">
        <v>183.89360961571367</v>
      </c>
      <c r="BS270" s="453">
        <v>2.6650330293307434E-3</v>
      </c>
      <c r="CB270" s="488"/>
    </row>
    <row r="271" spans="1:80" ht="11.25">
      <c r="A271" s="403">
        <v>262</v>
      </c>
      <c r="B271" s="404" t="s">
        <v>351</v>
      </c>
      <c r="C271" s="403">
        <v>1</v>
      </c>
      <c r="D271" s="451">
        <v>0</v>
      </c>
      <c r="E271" s="406">
        <v>192938</v>
      </c>
      <c r="F271" s="406">
        <v>0</v>
      </c>
      <c r="G271" s="406">
        <v>0</v>
      </c>
      <c r="H271" s="406">
        <v>0</v>
      </c>
      <c r="I271" s="406">
        <v>0</v>
      </c>
      <c r="J271" s="406">
        <v>2283684</v>
      </c>
      <c r="K271" s="452">
        <v>114463</v>
      </c>
      <c r="L271" s="406">
        <v>3237310</v>
      </c>
      <c r="M271" s="406">
        <v>6478</v>
      </c>
      <c r="N271" s="406">
        <v>0</v>
      </c>
      <c r="O271" s="406">
        <v>345597.20749570202</v>
      </c>
      <c r="P271" s="406">
        <v>0</v>
      </c>
      <c r="Q271" s="406">
        <v>0</v>
      </c>
      <c r="R271" s="406">
        <v>0</v>
      </c>
      <c r="S271" s="406">
        <v>0</v>
      </c>
      <c r="T271" s="406" t="s">
        <v>760</v>
      </c>
      <c r="U271" s="658">
        <f t="shared" si="42"/>
        <v>6180470.2074957024</v>
      </c>
      <c r="V271" s="453">
        <f t="shared" si="40"/>
        <v>12.421566461565389</v>
      </c>
      <c r="W271" s="406"/>
      <c r="X271" s="406">
        <v>46319897.799999997</v>
      </c>
      <c r="Y271" s="488">
        <v>49755964.568713725</v>
      </c>
      <c r="Z271" s="406">
        <f t="shared" si="43"/>
        <v>3436066.7687137276</v>
      </c>
      <c r="AA271" s="406">
        <f t="shared" si="44"/>
        <v>426813.31733953796</v>
      </c>
      <c r="AB271" s="406"/>
      <c r="AC271" s="453">
        <v>112.53509990051158</v>
      </c>
      <c r="AD271" s="453">
        <f t="shared" si="45"/>
        <v>106.49667549865403</v>
      </c>
      <c r="AE271" s="454">
        <f t="shared" si="46"/>
        <v>-6.0384244018575544</v>
      </c>
      <c r="AF271" s="514">
        <v>297</v>
      </c>
      <c r="AG271" s="488">
        <v>1</v>
      </c>
      <c r="AH271" s="453">
        <f t="shared" si="41"/>
        <v>106.49667549865403</v>
      </c>
      <c r="AI271" s="406"/>
      <c r="AJ271" s="406"/>
      <c r="AK271" s="458">
        <v>106.49667549865403</v>
      </c>
      <c r="AL271" s="455">
        <f t="shared" si="47"/>
        <v>106.49667549865403</v>
      </c>
      <c r="AM271" s="458"/>
      <c r="AN271" s="458"/>
      <c r="AO271" s="453"/>
      <c r="AP271" s="507"/>
      <c r="AQ271" s="455"/>
      <c r="AR271" s="455"/>
      <c r="AS271" s="455"/>
      <c r="AT271" s="495">
        <f t="shared" si="48"/>
        <v>0</v>
      </c>
      <c r="AU271" s="455"/>
      <c r="AV271" s="498">
        <v>10.061537573009293</v>
      </c>
      <c r="AW271" s="499">
        <v>3.4031034031091929</v>
      </c>
      <c r="AX271" s="500">
        <v>-6.6584341699001</v>
      </c>
      <c r="AY271" s="458"/>
      <c r="AZ271" s="459"/>
      <c r="BA271" s="459"/>
      <c r="BB271" s="459"/>
      <c r="BC271" s="453"/>
      <c r="BE271" s="460">
        <v>-149.46490009948843</v>
      </c>
      <c r="BF271" s="453">
        <v>112.53509990051158</v>
      </c>
      <c r="BG271" s="488">
        <v>0</v>
      </c>
      <c r="BH271" s="453">
        <v>112.53509990051158</v>
      </c>
      <c r="BI271" s="406">
        <v>6.0384244018575544</v>
      </c>
      <c r="BK271" s="453"/>
      <c r="BL271" s="453">
        <v>112.53509990051158</v>
      </c>
      <c r="BM271" s="406">
        <v>0</v>
      </c>
      <c r="BO271" s="453">
        <v>112.53509990051158</v>
      </c>
      <c r="BP271" s="406">
        <v>6.0384244018575544</v>
      </c>
      <c r="BR271" s="453">
        <v>106.64761566853704</v>
      </c>
      <c r="BS271" s="453">
        <v>-0.15094016988301462</v>
      </c>
      <c r="CB271" s="488"/>
    </row>
    <row r="272" spans="1:80" ht="11.25">
      <c r="A272" s="403">
        <v>263</v>
      </c>
      <c r="B272" s="404" t="s">
        <v>352</v>
      </c>
      <c r="C272" s="403">
        <v>1</v>
      </c>
      <c r="D272" s="451">
        <v>0</v>
      </c>
      <c r="E272" s="406">
        <v>0</v>
      </c>
      <c r="F272" s="406">
        <v>0</v>
      </c>
      <c r="G272" s="406">
        <v>0</v>
      </c>
      <c r="H272" s="406">
        <v>0</v>
      </c>
      <c r="I272" s="406">
        <v>0</v>
      </c>
      <c r="J272" s="406">
        <v>0</v>
      </c>
      <c r="K272" s="452">
        <v>0</v>
      </c>
      <c r="L272" s="406">
        <v>26136</v>
      </c>
      <c r="M272" s="406">
        <v>0</v>
      </c>
      <c r="N272" s="406">
        <v>9049</v>
      </c>
      <c r="O272" s="406">
        <v>1590.54</v>
      </c>
      <c r="P272" s="406">
        <v>0</v>
      </c>
      <c r="Q272" s="406">
        <v>0</v>
      </c>
      <c r="R272" s="406">
        <v>0</v>
      </c>
      <c r="S272" s="406">
        <v>0</v>
      </c>
      <c r="T272" s="406" t="s">
        <v>760</v>
      </c>
      <c r="U272" s="658">
        <f t="shared" si="42"/>
        <v>36775.54</v>
      </c>
      <c r="V272" s="453">
        <f t="shared" si="40"/>
        <v>3.3170269988954533</v>
      </c>
      <c r="W272" s="406"/>
      <c r="X272" s="406">
        <v>622293.56000000006</v>
      </c>
      <c r="Y272" s="488">
        <v>1108689.8</v>
      </c>
      <c r="Z272" s="406">
        <f t="shared" si="43"/>
        <v>486396.24</v>
      </c>
      <c r="AA272" s="406">
        <f t="shared" si="44"/>
        <v>16133.894602412325</v>
      </c>
      <c r="AB272" s="406"/>
      <c r="AC272" s="453">
        <v>171.37979791275509</v>
      </c>
      <c r="AD272" s="453">
        <f t="shared" si="45"/>
        <v>175.56921292863575</v>
      </c>
      <c r="AE272" s="454">
        <f t="shared" si="46"/>
        <v>4.1894150158806553</v>
      </c>
      <c r="AF272" s="514">
        <v>1</v>
      </c>
      <c r="AG272" s="488">
        <v>1</v>
      </c>
      <c r="AH272" s="453">
        <f t="shared" si="41"/>
        <v>175.56921292863575</v>
      </c>
      <c r="AI272" s="406"/>
      <c r="AJ272" s="406"/>
      <c r="AK272" s="458">
        <v>175.56921292863575</v>
      </c>
      <c r="AL272" s="455">
        <f t="shared" si="47"/>
        <v>175.56921292863575</v>
      </c>
      <c r="AM272" s="458"/>
      <c r="AN272" s="458"/>
      <c r="AO272" s="453"/>
      <c r="AP272" s="507"/>
      <c r="AQ272" s="455"/>
      <c r="AR272" s="455"/>
      <c r="AS272" s="455"/>
      <c r="AT272" s="495">
        <f t="shared" si="48"/>
        <v>0</v>
      </c>
      <c r="AU272" s="455"/>
      <c r="AV272" s="498">
        <v>7.9472328065842479</v>
      </c>
      <c r="AW272" s="499">
        <v>7.7018571839252097</v>
      </c>
      <c r="AX272" s="500">
        <v>-0.24537562265903823</v>
      </c>
      <c r="AY272" s="458"/>
      <c r="AZ272" s="459"/>
      <c r="BA272" s="459"/>
      <c r="BB272" s="459"/>
      <c r="BC272" s="453"/>
      <c r="BE272" s="460">
        <v>-91.620202087244905</v>
      </c>
      <c r="BF272" s="453">
        <v>171.37979791275509</v>
      </c>
      <c r="BG272" s="488">
        <v>0</v>
      </c>
      <c r="BH272" s="453">
        <v>171.37979791275509</v>
      </c>
      <c r="BI272" s="406">
        <v>-4.1894150158806553</v>
      </c>
      <c r="BK272" s="453"/>
      <c r="BL272" s="453">
        <v>171.37979791275509</v>
      </c>
      <c r="BM272" s="406">
        <v>0</v>
      </c>
      <c r="BO272" s="453">
        <v>171.37979791275509</v>
      </c>
      <c r="BP272" s="406">
        <v>-4.1894150158806553</v>
      </c>
      <c r="BR272" s="453">
        <v>177.91498669627742</v>
      </c>
      <c r="BS272" s="453">
        <v>-2.3457737676416741</v>
      </c>
      <c r="CB272" s="488"/>
    </row>
    <row r="273" spans="1:80" ht="11.25">
      <c r="A273" s="403">
        <v>264</v>
      </c>
      <c r="B273" s="404" t="s">
        <v>353</v>
      </c>
      <c r="C273" s="403">
        <v>1</v>
      </c>
      <c r="D273" s="451">
        <v>0</v>
      </c>
      <c r="E273" s="406">
        <v>0</v>
      </c>
      <c r="F273" s="406">
        <v>0</v>
      </c>
      <c r="G273" s="406">
        <v>0</v>
      </c>
      <c r="H273" s="406">
        <v>0</v>
      </c>
      <c r="I273" s="406">
        <v>0</v>
      </c>
      <c r="J273" s="406">
        <v>787384</v>
      </c>
      <c r="K273" s="452">
        <v>500000</v>
      </c>
      <c r="L273" s="406">
        <v>1022886</v>
      </c>
      <c r="M273" s="406">
        <v>0</v>
      </c>
      <c r="N273" s="406">
        <v>0</v>
      </c>
      <c r="O273" s="406">
        <v>26223.119999999999</v>
      </c>
      <c r="P273" s="406">
        <v>0</v>
      </c>
      <c r="Q273" s="406">
        <v>0</v>
      </c>
      <c r="R273" s="406">
        <v>0</v>
      </c>
      <c r="S273" s="406">
        <v>0</v>
      </c>
      <c r="T273" s="406" t="s">
        <v>762</v>
      </c>
      <c r="U273" s="658">
        <f t="shared" si="42"/>
        <v>2234204.52</v>
      </c>
      <c r="V273" s="453">
        <f t="shared" si="40"/>
        <v>4.0419622647642175</v>
      </c>
      <c r="W273" s="406"/>
      <c r="X273" s="406">
        <v>35051638.613499999</v>
      </c>
      <c r="Y273" s="488">
        <v>55275244.390000001</v>
      </c>
      <c r="Z273" s="406">
        <f t="shared" si="43"/>
        <v>20223605.776500002</v>
      </c>
      <c r="AA273" s="406">
        <f t="shared" si="44"/>
        <v>817430.5140608066</v>
      </c>
      <c r="AB273" s="406"/>
      <c r="AC273" s="453">
        <v>149.07358659822506</v>
      </c>
      <c r="AD273" s="453">
        <f t="shared" si="45"/>
        <v>155.36453081815404</v>
      </c>
      <c r="AE273" s="454">
        <f t="shared" si="46"/>
        <v>6.2909442199289742</v>
      </c>
      <c r="AF273" s="514">
        <v>17</v>
      </c>
      <c r="AG273" s="488">
        <v>1</v>
      </c>
      <c r="AH273" s="453">
        <f t="shared" si="41"/>
        <v>155.36453081815404</v>
      </c>
      <c r="AI273" s="406"/>
      <c r="AJ273" s="406"/>
      <c r="AK273" s="458">
        <v>155.51464713140828</v>
      </c>
      <c r="AL273" s="455">
        <f t="shared" si="47"/>
        <v>155.36453081815404</v>
      </c>
      <c r="AM273" s="458"/>
      <c r="AN273" s="458"/>
      <c r="AO273" s="453"/>
      <c r="AP273" s="507"/>
      <c r="AQ273" s="455"/>
      <c r="AR273" s="455"/>
      <c r="AS273" s="455"/>
      <c r="AT273" s="495">
        <f t="shared" si="48"/>
        <v>-0.15011631325424446</v>
      </c>
      <c r="AU273" s="455"/>
      <c r="AV273" s="498">
        <v>2.2044769329447926</v>
      </c>
      <c r="AW273" s="499">
        <v>3.8194884365121125</v>
      </c>
      <c r="AX273" s="500">
        <v>1.6150115035673198</v>
      </c>
      <c r="AY273" s="458"/>
      <c r="AZ273" s="459"/>
      <c r="BA273" s="459"/>
      <c r="BB273" s="459"/>
      <c r="BC273" s="453"/>
      <c r="BE273" s="460">
        <v>-114.92641340177494</v>
      </c>
      <c r="BF273" s="453">
        <v>149.07358659822506</v>
      </c>
      <c r="BG273" s="488">
        <v>0</v>
      </c>
      <c r="BH273" s="453">
        <v>149.07358659822506</v>
      </c>
      <c r="BI273" s="406">
        <v>-7.2738017654338023</v>
      </c>
      <c r="BK273" s="453"/>
      <c r="BL273" s="453">
        <v>149.07358659822506</v>
      </c>
      <c r="BM273" s="406">
        <v>0</v>
      </c>
      <c r="BO273" s="453">
        <v>149.07358659822506</v>
      </c>
      <c r="BP273" s="406">
        <v>-7.2738017654338023</v>
      </c>
      <c r="BR273" s="453">
        <v>156.51999584699627</v>
      </c>
      <c r="BS273" s="453">
        <v>-0.17260748333740139</v>
      </c>
      <c r="CB273" s="488"/>
    </row>
    <row r="274" spans="1:80" ht="11.25">
      <c r="A274" s="403">
        <v>265</v>
      </c>
      <c r="B274" s="404" t="s">
        <v>354</v>
      </c>
      <c r="C274" s="403">
        <v>1</v>
      </c>
      <c r="D274" s="451">
        <v>0</v>
      </c>
      <c r="E274" s="406">
        <v>123977</v>
      </c>
      <c r="F274" s="406">
        <v>0</v>
      </c>
      <c r="G274" s="406">
        <v>0</v>
      </c>
      <c r="H274" s="406">
        <v>0</v>
      </c>
      <c r="I274" s="406">
        <v>387218</v>
      </c>
      <c r="J274" s="406">
        <v>1095209</v>
      </c>
      <c r="K274" s="452">
        <v>521901</v>
      </c>
      <c r="L274" s="406">
        <v>655490</v>
      </c>
      <c r="M274" s="406">
        <v>20206</v>
      </c>
      <c r="N274" s="406">
        <v>0</v>
      </c>
      <c r="O274" s="406">
        <v>7590.87</v>
      </c>
      <c r="P274" s="406">
        <v>0</v>
      </c>
      <c r="Q274" s="406">
        <v>0</v>
      </c>
      <c r="R274" s="406">
        <v>0</v>
      </c>
      <c r="S274" s="406">
        <v>0</v>
      </c>
      <c r="T274" s="406" t="s">
        <v>760</v>
      </c>
      <c r="U274" s="658">
        <f t="shared" si="42"/>
        <v>2811591.87</v>
      </c>
      <c r="V274" s="453">
        <f t="shared" si="40"/>
        <v>7.5148193194706847</v>
      </c>
      <c r="W274" s="406"/>
      <c r="X274" s="406">
        <v>26822442.259999998</v>
      </c>
      <c r="Y274" s="488">
        <v>37413965</v>
      </c>
      <c r="Z274" s="406">
        <f t="shared" si="43"/>
        <v>10591522.740000002</v>
      </c>
      <c r="AA274" s="406">
        <f t="shared" si="44"/>
        <v>795933.79709165101</v>
      </c>
      <c r="AB274" s="406"/>
      <c r="AC274" s="453">
        <v>138.20503139311575</v>
      </c>
      <c r="AD274" s="453">
        <f t="shared" si="45"/>
        <v>136.52012314149485</v>
      </c>
      <c r="AE274" s="454">
        <f t="shared" si="46"/>
        <v>-1.6849082516208966</v>
      </c>
      <c r="AF274" s="514">
        <v>4</v>
      </c>
      <c r="AG274" s="488">
        <v>1</v>
      </c>
      <c r="AH274" s="453">
        <f t="shared" si="41"/>
        <v>136.52012314149485</v>
      </c>
      <c r="AI274" s="406"/>
      <c r="AJ274" s="406"/>
      <c r="AK274" s="458">
        <v>136.52012314149485</v>
      </c>
      <c r="AL274" s="455">
        <f t="shared" si="47"/>
        <v>136.52012314149485</v>
      </c>
      <c r="AM274" s="458"/>
      <c r="AN274" s="458"/>
      <c r="AO274" s="453"/>
      <c r="AP274" s="507"/>
      <c r="AQ274" s="455"/>
      <c r="AR274" s="455"/>
      <c r="AS274" s="455"/>
      <c r="AT274" s="495">
        <f t="shared" si="48"/>
        <v>0</v>
      </c>
      <c r="AU274" s="455"/>
      <c r="AV274" s="498">
        <v>3.6995457926919655</v>
      </c>
      <c r="AW274" s="499">
        <v>2.5003883581819553</v>
      </c>
      <c r="AX274" s="500">
        <v>-1.1991574345100102</v>
      </c>
      <c r="AY274" s="458"/>
      <c r="AZ274" s="459"/>
      <c r="BA274" s="459"/>
      <c r="BB274" s="459"/>
      <c r="BC274" s="453"/>
      <c r="BE274" s="460">
        <v>-126.79496860688425</v>
      </c>
      <c r="BF274" s="453">
        <v>138.20503139311575</v>
      </c>
      <c r="BG274" s="488">
        <v>0</v>
      </c>
      <c r="BH274" s="453">
        <v>138.20503139311575</v>
      </c>
      <c r="BI274" s="406">
        <v>1.6849082516208966</v>
      </c>
      <c r="BK274" s="453"/>
      <c r="BL274" s="453">
        <v>138.20503139311575</v>
      </c>
      <c r="BM274" s="406">
        <v>0</v>
      </c>
      <c r="BO274" s="453">
        <v>138.20503139311575</v>
      </c>
      <c r="BP274" s="406">
        <v>1.6849082516208966</v>
      </c>
      <c r="BR274" s="453">
        <v>136.86567027461521</v>
      </c>
      <c r="BS274" s="453">
        <v>-0.34554713312036256</v>
      </c>
      <c r="CB274" s="488"/>
    </row>
    <row r="275" spans="1:80" ht="11.25">
      <c r="A275" s="403">
        <v>266</v>
      </c>
      <c r="B275" s="404" t="s">
        <v>355</v>
      </c>
      <c r="C275" s="403">
        <v>1</v>
      </c>
      <c r="D275" s="451">
        <v>0</v>
      </c>
      <c r="E275" s="406">
        <v>0</v>
      </c>
      <c r="F275" s="406">
        <v>0</v>
      </c>
      <c r="G275" s="406">
        <v>0</v>
      </c>
      <c r="H275" s="406">
        <v>0</v>
      </c>
      <c r="I275" s="406">
        <v>0</v>
      </c>
      <c r="J275" s="406">
        <v>1823580</v>
      </c>
      <c r="K275" s="452">
        <v>698758</v>
      </c>
      <c r="L275" s="406">
        <v>1031876</v>
      </c>
      <c r="M275" s="406">
        <v>0</v>
      </c>
      <c r="N275" s="406">
        <v>0</v>
      </c>
      <c r="O275" s="406">
        <v>14189.84</v>
      </c>
      <c r="P275" s="406">
        <v>0</v>
      </c>
      <c r="Q275" s="406">
        <v>0</v>
      </c>
      <c r="R275" s="406">
        <v>0</v>
      </c>
      <c r="S275" s="406">
        <v>0</v>
      </c>
      <c r="T275" s="406" t="s">
        <v>762</v>
      </c>
      <c r="U275" s="658">
        <f t="shared" si="42"/>
        <v>3465216.2399999998</v>
      </c>
      <c r="V275" s="453">
        <f t="shared" si="40"/>
        <v>4.9543148402067638</v>
      </c>
      <c r="W275" s="406"/>
      <c r="X275" s="406">
        <v>45602230.371939994</v>
      </c>
      <c r="Y275" s="488">
        <v>69943399.879999995</v>
      </c>
      <c r="Z275" s="406">
        <f t="shared" si="43"/>
        <v>24341169.508060001</v>
      </c>
      <c r="AA275" s="406">
        <f t="shared" si="44"/>
        <v>1205938.1732177003</v>
      </c>
      <c r="AB275" s="406"/>
      <c r="AC275" s="453">
        <v>150.12863213748585</v>
      </c>
      <c r="AD275" s="453">
        <f t="shared" si="45"/>
        <v>150.73267501643494</v>
      </c>
      <c r="AE275" s="454">
        <f t="shared" si="46"/>
        <v>0.60404287894908748</v>
      </c>
      <c r="AF275" s="514">
        <v>8</v>
      </c>
      <c r="AG275" s="488">
        <v>1</v>
      </c>
      <c r="AH275" s="453">
        <f t="shared" si="41"/>
        <v>150.73267501643494</v>
      </c>
      <c r="AI275" s="406"/>
      <c r="AJ275" s="406"/>
      <c r="AK275" s="458">
        <v>150.73267501643494</v>
      </c>
      <c r="AL275" s="455">
        <f t="shared" si="47"/>
        <v>150.73267501643494</v>
      </c>
      <c r="AM275" s="458"/>
      <c r="AN275" s="458"/>
      <c r="AO275" s="453"/>
      <c r="AP275" s="507"/>
      <c r="AQ275" s="455"/>
      <c r="AR275" s="455"/>
      <c r="AS275" s="455"/>
      <c r="AT275" s="495">
        <f t="shared" si="48"/>
        <v>0</v>
      </c>
      <c r="AU275" s="455"/>
      <c r="AV275" s="498">
        <v>3.220071274315413</v>
      </c>
      <c r="AW275" s="499">
        <v>3.9788325704534095</v>
      </c>
      <c r="AX275" s="500">
        <v>0.75876129613799659</v>
      </c>
      <c r="AY275" s="458"/>
      <c r="AZ275" s="459"/>
      <c r="BA275" s="459"/>
      <c r="BB275" s="459"/>
      <c r="BC275" s="453"/>
      <c r="BE275" s="460">
        <v>-115.87136786251415</v>
      </c>
      <c r="BF275" s="453">
        <v>150.12863213748585</v>
      </c>
      <c r="BG275" s="488">
        <v>0</v>
      </c>
      <c r="BH275" s="453">
        <v>150.12863213748585</v>
      </c>
      <c r="BI275" s="406">
        <v>-1.1552745587152344</v>
      </c>
      <c r="BK275" s="453"/>
      <c r="BL275" s="453">
        <v>150.12863213748585</v>
      </c>
      <c r="BM275" s="406">
        <v>0</v>
      </c>
      <c r="BO275" s="453">
        <v>150.12863213748585</v>
      </c>
      <c r="BP275" s="406">
        <v>-1.1552745587152344</v>
      </c>
      <c r="BR275" s="453">
        <v>151.27493669389665</v>
      </c>
      <c r="BS275" s="453">
        <v>8.9700023044372301E-3</v>
      </c>
      <c r="CB275" s="488"/>
    </row>
    <row r="276" spans="1:80" ht="11.25">
      <c r="A276" s="403">
        <v>267</v>
      </c>
      <c r="B276" s="404" t="s">
        <v>356</v>
      </c>
      <c r="C276" s="403">
        <v>0</v>
      </c>
      <c r="D276" s="451">
        <v>0</v>
      </c>
      <c r="E276" s="406">
        <v>0</v>
      </c>
      <c r="F276" s="406">
        <v>0</v>
      </c>
      <c r="G276" s="406">
        <v>0</v>
      </c>
      <c r="H276" s="406">
        <v>0</v>
      </c>
      <c r="I276" s="406">
        <v>0</v>
      </c>
      <c r="J276" s="406">
        <v>0</v>
      </c>
      <c r="K276" s="452">
        <v>0</v>
      </c>
      <c r="L276" s="406">
        <v>0</v>
      </c>
      <c r="M276" s="406">
        <v>0</v>
      </c>
      <c r="N276" s="406">
        <v>0</v>
      </c>
      <c r="O276" s="406">
        <v>0</v>
      </c>
      <c r="P276" s="406">
        <v>0</v>
      </c>
      <c r="Q276" s="406">
        <v>0</v>
      </c>
      <c r="R276" s="406">
        <v>0</v>
      </c>
      <c r="S276" s="406">
        <v>0</v>
      </c>
      <c r="T276" s="406">
        <v>0</v>
      </c>
      <c r="U276" s="658">
        <f t="shared" si="42"/>
        <v>0</v>
      </c>
      <c r="V276" s="453">
        <f t="shared" si="40"/>
        <v>0</v>
      </c>
      <c r="W276" s="406"/>
      <c r="X276" s="406">
        <v>45335.72</v>
      </c>
      <c r="Y276" s="488">
        <v>51572</v>
      </c>
      <c r="Z276" s="406">
        <f t="shared" si="43"/>
        <v>6236.2799999999988</v>
      </c>
      <c r="AA276" s="406">
        <f t="shared" si="44"/>
        <v>0</v>
      </c>
      <c r="AB276" s="406"/>
      <c r="AC276" s="453">
        <v>0</v>
      </c>
      <c r="AD276" s="453">
        <f t="shared" si="45"/>
        <v>0</v>
      </c>
      <c r="AE276" s="454">
        <f t="shared" si="46"/>
        <v>0</v>
      </c>
      <c r="AF276" s="514">
        <v>0</v>
      </c>
      <c r="AG276" s="488" t="s">
        <v>761</v>
      </c>
      <c r="AH276" s="453">
        <f t="shared" si="41"/>
        <v>0</v>
      </c>
      <c r="AI276" s="406"/>
      <c r="AJ276" s="406"/>
      <c r="AK276" s="458">
        <v>0</v>
      </c>
      <c r="AL276" s="455">
        <f t="shared" si="47"/>
        <v>0</v>
      </c>
      <c r="AM276" s="458"/>
      <c r="AN276" s="458"/>
      <c r="AO276" s="453"/>
      <c r="AP276" s="507"/>
      <c r="AQ276" s="455"/>
      <c r="AR276" s="455"/>
      <c r="AS276" s="455"/>
      <c r="AT276" s="495">
        <f t="shared" si="48"/>
        <v>0</v>
      </c>
      <c r="AU276" s="455"/>
      <c r="AV276" s="498" t="s">
        <v>649</v>
      </c>
      <c r="AW276" s="499" t="s">
        <v>649</v>
      </c>
      <c r="AX276" s="500" t="s">
        <v>649</v>
      </c>
      <c r="AY276" s="458"/>
      <c r="AZ276" s="459"/>
      <c r="BA276" s="459"/>
      <c r="BB276" s="459"/>
      <c r="BC276" s="453"/>
      <c r="BE276" s="460">
        <v>-267</v>
      </c>
      <c r="BF276" s="453">
        <v>0</v>
      </c>
      <c r="BG276" s="488">
        <v>0</v>
      </c>
      <c r="BH276" s="453">
        <v>0</v>
      </c>
      <c r="BI276" s="406">
        <v>0</v>
      </c>
      <c r="BK276" s="453"/>
      <c r="BL276" s="453">
        <v>0</v>
      </c>
      <c r="BM276" s="406">
        <v>0</v>
      </c>
      <c r="BO276" s="453">
        <v>0</v>
      </c>
      <c r="BP276" s="406">
        <v>0</v>
      </c>
      <c r="BR276" s="453">
        <v>0</v>
      </c>
      <c r="BS276" s="453">
        <v>0</v>
      </c>
      <c r="CB276" s="488"/>
    </row>
    <row r="277" spans="1:80" ht="11.25">
      <c r="A277" s="403">
        <v>268</v>
      </c>
      <c r="B277" s="404" t="s">
        <v>357</v>
      </c>
      <c r="C277" s="403">
        <v>0</v>
      </c>
      <c r="D277" s="451">
        <v>0</v>
      </c>
      <c r="E277" s="406">
        <v>0</v>
      </c>
      <c r="F277" s="406">
        <v>0</v>
      </c>
      <c r="G277" s="406">
        <v>0</v>
      </c>
      <c r="H277" s="406">
        <v>0</v>
      </c>
      <c r="I277" s="406">
        <v>0</v>
      </c>
      <c r="J277" s="406">
        <v>0</v>
      </c>
      <c r="K277" s="452">
        <v>0</v>
      </c>
      <c r="L277" s="406">
        <v>0</v>
      </c>
      <c r="M277" s="406">
        <v>0</v>
      </c>
      <c r="N277" s="406">
        <v>0</v>
      </c>
      <c r="O277" s="406">
        <v>0</v>
      </c>
      <c r="P277" s="406">
        <v>0</v>
      </c>
      <c r="Q277" s="406">
        <v>0</v>
      </c>
      <c r="R277" s="406">
        <v>0</v>
      </c>
      <c r="S277" s="406">
        <v>0</v>
      </c>
      <c r="T277" s="406">
        <v>0</v>
      </c>
      <c r="U277" s="658">
        <f t="shared" si="42"/>
        <v>0</v>
      </c>
      <c r="V277" s="453">
        <f t="shared" si="40"/>
        <v>0</v>
      </c>
      <c r="W277" s="406"/>
      <c r="X277" s="406">
        <v>0</v>
      </c>
      <c r="Y277" s="488">
        <v>0</v>
      </c>
      <c r="Z277" s="406">
        <f t="shared" si="43"/>
        <v>0</v>
      </c>
      <c r="AA277" s="406">
        <f t="shared" si="44"/>
        <v>0</v>
      </c>
      <c r="AB277" s="406"/>
      <c r="AC277" s="453">
        <v>0</v>
      </c>
      <c r="AD277" s="453">
        <f t="shared" si="45"/>
        <v>0</v>
      </c>
      <c r="AE277" s="454">
        <f t="shared" si="46"/>
        <v>0</v>
      </c>
      <c r="AF277" s="514">
        <v>0</v>
      </c>
      <c r="AG277" s="488" t="s">
        <v>761</v>
      </c>
      <c r="AH277" s="453">
        <f t="shared" si="41"/>
        <v>0</v>
      </c>
      <c r="AI277" s="406"/>
      <c r="AJ277" s="406"/>
      <c r="AK277" s="458">
        <v>0</v>
      </c>
      <c r="AL277" s="455">
        <f t="shared" si="47"/>
        <v>0</v>
      </c>
      <c r="AM277" s="458"/>
      <c r="AN277" s="458"/>
      <c r="AO277" s="453"/>
      <c r="AP277" s="507"/>
      <c r="AQ277" s="455"/>
      <c r="AR277" s="455"/>
      <c r="AS277" s="455"/>
      <c r="AT277" s="495">
        <f t="shared" si="48"/>
        <v>0</v>
      </c>
      <c r="AU277" s="455"/>
      <c r="AV277" s="498" t="s">
        <v>649</v>
      </c>
      <c r="AW277" s="499" t="s">
        <v>649</v>
      </c>
      <c r="AX277" s="500" t="s">
        <v>649</v>
      </c>
      <c r="AY277" s="458"/>
      <c r="AZ277" s="459"/>
      <c r="BA277" s="459"/>
      <c r="BB277" s="459"/>
      <c r="BC277" s="453"/>
      <c r="BE277" s="460">
        <v>-268</v>
      </c>
      <c r="BF277" s="453">
        <v>0</v>
      </c>
      <c r="BG277" s="488">
        <v>0</v>
      </c>
      <c r="BH277" s="453">
        <v>0</v>
      </c>
      <c r="BI277" s="406">
        <v>0</v>
      </c>
      <c r="BK277" s="453"/>
      <c r="BL277" s="453">
        <v>0</v>
      </c>
      <c r="BM277" s="406">
        <v>0</v>
      </c>
      <c r="BO277" s="453">
        <v>0</v>
      </c>
      <c r="BP277" s="406">
        <v>0</v>
      </c>
      <c r="BR277" s="453">
        <v>0</v>
      </c>
      <c r="BS277" s="453">
        <v>0</v>
      </c>
      <c r="CB277" s="488"/>
    </row>
    <row r="278" spans="1:80" ht="11.25">
      <c r="A278" s="403">
        <v>269</v>
      </c>
      <c r="B278" s="404" t="s">
        <v>358</v>
      </c>
      <c r="C278" s="403">
        <v>1</v>
      </c>
      <c r="D278" s="451">
        <v>0</v>
      </c>
      <c r="E278" s="406">
        <v>50000</v>
      </c>
      <c r="F278" s="406">
        <v>0</v>
      </c>
      <c r="G278" s="406">
        <v>0</v>
      </c>
      <c r="H278" s="406">
        <v>0</v>
      </c>
      <c r="I278" s="406">
        <v>47000</v>
      </c>
      <c r="J278" s="406">
        <v>305000</v>
      </c>
      <c r="K278" s="452">
        <v>462000</v>
      </c>
      <c r="L278" s="406">
        <v>166239</v>
      </c>
      <c r="M278" s="406">
        <v>0</v>
      </c>
      <c r="N278" s="406">
        <v>0</v>
      </c>
      <c r="O278" s="406">
        <v>0</v>
      </c>
      <c r="P278" s="406">
        <v>0</v>
      </c>
      <c r="Q278" s="406">
        <v>0</v>
      </c>
      <c r="R278" s="406">
        <v>0</v>
      </c>
      <c r="S278" s="406">
        <v>0</v>
      </c>
      <c r="T278" s="406" t="s">
        <v>762</v>
      </c>
      <c r="U278" s="658">
        <f t="shared" si="42"/>
        <v>1013615.1</v>
      </c>
      <c r="V278" s="453">
        <f t="shared" si="40"/>
        <v>10.750170418843776</v>
      </c>
      <c r="W278" s="406"/>
      <c r="X278" s="406">
        <v>4869362.1741699995</v>
      </c>
      <c r="Y278" s="488">
        <v>9428828.1999999993</v>
      </c>
      <c r="Z278" s="406">
        <f t="shared" si="43"/>
        <v>4559466.0258299997</v>
      </c>
      <c r="AA278" s="406">
        <f t="shared" si="44"/>
        <v>490150.36796600861</v>
      </c>
      <c r="AB278" s="406"/>
      <c r="AC278" s="453">
        <v>184.22384207461275</v>
      </c>
      <c r="AD278" s="453">
        <f t="shared" si="45"/>
        <v>183.5697882455749</v>
      </c>
      <c r="AE278" s="454">
        <f t="shared" si="46"/>
        <v>-0.65405382903784925</v>
      </c>
      <c r="AF278" s="514">
        <v>0</v>
      </c>
      <c r="AG278" s="488">
        <v>1</v>
      </c>
      <c r="AH278" s="453">
        <f t="shared" si="41"/>
        <v>183.5697882455749</v>
      </c>
      <c r="AI278" s="406"/>
      <c r="AJ278" s="406"/>
      <c r="AK278" s="458">
        <v>183.5697882455749</v>
      </c>
      <c r="AL278" s="455">
        <f t="shared" si="47"/>
        <v>183.5697882455749</v>
      </c>
      <c r="AM278" s="458"/>
      <c r="AN278" s="458"/>
      <c r="AO278" s="453"/>
      <c r="AP278" s="507"/>
      <c r="AQ278" s="455"/>
      <c r="AR278" s="455"/>
      <c r="AS278" s="455"/>
      <c r="AT278" s="495">
        <f t="shared" si="48"/>
        <v>0</v>
      </c>
      <c r="AU278" s="455"/>
      <c r="AV278" s="498">
        <v>3.9216490488210707</v>
      </c>
      <c r="AW278" s="499">
        <v>4.6273808641766561</v>
      </c>
      <c r="AX278" s="500">
        <v>0.70573181535558538</v>
      </c>
      <c r="AY278" s="458"/>
      <c r="AZ278" s="459"/>
      <c r="BA278" s="459"/>
      <c r="BB278" s="459"/>
      <c r="BC278" s="453"/>
      <c r="BE278" s="460">
        <v>-84.776157925387253</v>
      </c>
      <c r="BF278" s="453">
        <v>184.22384207461275</v>
      </c>
      <c r="BG278" s="488">
        <v>0</v>
      </c>
      <c r="BH278" s="453">
        <v>184.22384207461275</v>
      </c>
      <c r="BI278" s="406">
        <v>-0.50156641541079239</v>
      </c>
      <c r="BK278" s="453"/>
      <c r="BL278" s="453">
        <v>184.22384207461275</v>
      </c>
      <c r="BM278" s="406">
        <v>0</v>
      </c>
      <c r="BO278" s="453">
        <v>184.22384207461275</v>
      </c>
      <c r="BP278" s="406">
        <v>-0.50156641541079239</v>
      </c>
      <c r="BR278" s="453">
        <v>185.15207292468509</v>
      </c>
      <c r="BS278" s="453">
        <v>-0.42666443466154647</v>
      </c>
      <c r="CB278" s="488"/>
    </row>
    <row r="279" spans="1:80" ht="11.25">
      <c r="A279" s="403">
        <v>270</v>
      </c>
      <c r="B279" s="404" t="s">
        <v>359</v>
      </c>
      <c r="C279" s="403">
        <v>0</v>
      </c>
      <c r="D279" s="451">
        <v>0</v>
      </c>
      <c r="E279" s="406">
        <v>0</v>
      </c>
      <c r="F279" s="406">
        <v>0</v>
      </c>
      <c r="G279" s="406">
        <v>0</v>
      </c>
      <c r="H279" s="406">
        <v>0</v>
      </c>
      <c r="I279" s="406">
        <v>0</v>
      </c>
      <c r="J279" s="406">
        <v>0</v>
      </c>
      <c r="K279" s="452">
        <v>0</v>
      </c>
      <c r="L279" s="406">
        <v>0</v>
      </c>
      <c r="M279" s="406">
        <v>0</v>
      </c>
      <c r="N279" s="406">
        <v>0</v>
      </c>
      <c r="O279" s="406">
        <v>0</v>
      </c>
      <c r="P279" s="406">
        <v>0</v>
      </c>
      <c r="Q279" s="406">
        <v>0</v>
      </c>
      <c r="R279" s="406">
        <v>0</v>
      </c>
      <c r="S279" s="406">
        <v>0</v>
      </c>
      <c r="T279" s="406">
        <v>0</v>
      </c>
      <c r="U279" s="658">
        <f t="shared" si="42"/>
        <v>0</v>
      </c>
      <c r="V279" s="453">
        <f t="shared" si="40"/>
        <v>0</v>
      </c>
      <c r="W279" s="406"/>
      <c r="X279" s="406">
        <v>0</v>
      </c>
      <c r="Y279" s="488">
        <v>0</v>
      </c>
      <c r="Z279" s="406">
        <f t="shared" si="43"/>
        <v>0</v>
      </c>
      <c r="AA279" s="406">
        <f t="shared" si="44"/>
        <v>0</v>
      </c>
      <c r="AB279" s="406"/>
      <c r="AC279" s="453">
        <v>0</v>
      </c>
      <c r="AD279" s="453">
        <f t="shared" si="45"/>
        <v>0</v>
      </c>
      <c r="AE279" s="454">
        <f t="shared" si="46"/>
        <v>0</v>
      </c>
      <c r="AF279" s="514">
        <v>0</v>
      </c>
      <c r="AG279" s="488" t="s">
        <v>761</v>
      </c>
      <c r="AH279" s="453">
        <f t="shared" si="41"/>
        <v>0</v>
      </c>
      <c r="AI279" s="406"/>
      <c r="AJ279" s="406"/>
      <c r="AK279" s="458">
        <v>0</v>
      </c>
      <c r="AL279" s="455">
        <f t="shared" si="47"/>
        <v>0</v>
      </c>
      <c r="AM279" s="458"/>
      <c r="AN279" s="458"/>
      <c r="AO279" s="453"/>
      <c r="AP279" s="507"/>
      <c r="AQ279" s="455"/>
      <c r="AR279" s="455"/>
      <c r="AS279" s="455"/>
      <c r="AT279" s="495">
        <f t="shared" si="48"/>
        <v>0</v>
      </c>
      <c r="AU279" s="455"/>
      <c r="AV279" s="498" t="s">
        <v>649</v>
      </c>
      <c r="AW279" s="499" t="s">
        <v>649</v>
      </c>
      <c r="AX279" s="500" t="s">
        <v>649</v>
      </c>
      <c r="AY279" s="458"/>
      <c r="AZ279" s="459"/>
      <c r="BA279" s="459"/>
      <c r="BB279" s="459"/>
      <c r="BC279" s="453" t="s">
        <v>55</v>
      </c>
      <c r="BE279" s="460">
        <v>-270</v>
      </c>
      <c r="BF279" s="453">
        <v>0</v>
      </c>
      <c r="BG279" s="488">
        <v>0</v>
      </c>
      <c r="BH279" s="453">
        <v>0</v>
      </c>
      <c r="BI279" s="406">
        <v>0</v>
      </c>
      <c r="BK279" s="453"/>
      <c r="BL279" s="453">
        <v>0</v>
      </c>
      <c r="BM279" s="406">
        <v>0</v>
      </c>
      <c r="BO279" s="453">
        <v>0</v>
      </c>
      <c r="BP279" s="406">
        <v>0</v>
      </c>
      <c r="BR279" s="453">
        <v>0</v>
      </c>
      <c r="BS279" s="453">
        <v>0</v>
      </c>
      <c r="CB279" s="488"/>
    </row>
    <row r="280" spans="1:80" ht="11.25">
      <c r="A280" s="403">
        <v>271</v>
      </c>
      <c r="B280" s="404" t="s">
        <v>360</v>
      </c>
      <c r="C280" s="403">
        <v>1</v>
      </c>
      <c r="D280" s="451">
        <v>0</v>
      </c>
      <c r="E280" s="406">
        <v>0</v>
      </c>
      <c r="F280" s="406">
        <v>0</v>
      </c>
      <c r="G280" s="406">
        <v>0</v>
      </c>
      <c r="H280" s="406">
        <v>0</v>
      </c>
      <c r="I280" s="406">
        <v>0</v>
      </c>
      <c r="J280" s="406">
        <v>2825902</v>
      </c>
      <c r="K280" s="452">
        <v>0</v>
      </c>
      <c r="L280" s="406">
        <v>1963146</v>
      </c>
      <c r="M280" s="406">
        <v>29869</v>
      </c>
      <c r="N280" s="406">
        <v>15872</v>
      </c>
      <c r="O280" s="406">
        <v>29590.19</v>
      </c>
      <c r="P280" s="406">
        <v>0</v>
      </c>
      <c r="Q280" s="406">
        <v>0</v>
      </c>
      <c r="R280" s="406">
        <v>0</v>
      </c>
      <c r="S280" s="406">
        <v>0</v>
      </c>
      <c r="T280" s="406" t="s">
        <v>760</v>
      </c>
      <c r="U280" s="658">
        <f t="shared" si="42"/>
        <v>4864379.1900000004</v>
      </c>
      <c r="V280" s="453">
        <f t="shared" si="40"/>
        <v>4.7367280633408537</v>
      </c>
      <c r="W280" s="406"/>
      <c r="X280" s="406">
        <v>77754351.169999987</v>
      </c>
      <c r="Y280" s="488">
        <v>102694922</v>
      </c>
      <c r="Z280" s="406">
        <f t="shared" si="43"/>
        <v>24940570.830000013</v>
      </c>
      <c r="AA280" s="406">
        <f t="shared" si="44"/>
        <v>1181367.0176620136</v>
      </c>
      <c r="AB280" s="406"/>
      <c r="AC280" s="453">
        <v>129.76373148151421</v>
      </c>
      <c r="AD280" s="453">
        <f t="shared" si="45"/>
        <v>130.55675142911491</v>
      </c>
      <c r="AE280" s="454">
        <f t="shared" si="46"/>
        <v>0.79301994760069761</v>
      </c>
      <c r="AF280" s="514">
        <v>24</v>
      </c>
      <c r="AG280" s="488">
        <v>1</v>
      </c>
      <c r="AH280" s="453">
        <f t="shared" si="41"/>
        <v>130.55675142911491</v>
      </c>
      <c r="AI280" s="406"/>
      <c r="AJ280" s="406"/>
      <c r="AK280" s="458">
        <v>130.55675142911491</v>
      </c>
      <c r="AL280" s="455">
        <f t="shared" si="47"/>
        <v>130.55675142911491</v>
      </c>
      <c r="AM280" s="458"/>
      <c r="AN280" s="458"/>
      <c r="AO280" s="453"/>
      <c r="AP280" s="507"/>
      <c r="AQ280" s="455"/>
      <c r="AR280" s="455"/>
      <c r="AS280" s="455"/>
      <c r="AT280" s="495">
        <f t="shared" si="48"/>
        <v>0</v>
      </c>
      <c r="AU280" s="455"/>
      <c r="AV280" s="498">
        <v>4.1812701166367034</v>
      </c>
      <c r="AW280" s="499">
        <v>4.8258170152533904</v>
      </c>
      <c r="AX280" s="500">
        <v>0.6445468986166869</v>
      </c>
      <c r="AY280" s="458"/>
      <c r="AZ280" s="459"/>
      <c r="BA280" s="459"/>
      <c r="BB280" s="459"/>
      <c r="BC280" s="453"/>
      <c r="BE280" s="460">
        <v>-141.23626851848579</v>
      </c>
      <c r="BF280" s="453">
        <v>129.76373148151421</v>
      </c>
      <c r="BG280" s="488">
        <v>0</v>
      </c>
      <c r="BH280" s="453">
        <v>129.76373148151421</v>
      </c>
      <c r="BI280" s="406">
        <v>-0.79301994760069761</v>
      </c>
      <c r="BK280" s="453"/>
      <c r="BL280" s="453">
        <v>129.76373148151421</v>
      </c>
      <c r="BM280" s="406">
        <v>0</v>
      </c>
      <c r="BO280" s="453">
        <v>129.76373148151421</v>
      </c>
      <c r="BP280" s="406">
        <v>-0.79301994760069761</v>
      </c>
      <c r="BR280" s="453">
        <v>130.55318776694261</v>
      </c>
      <c r="BS280" s="453">
        <v>3.5636621722971995E-3</v>
      </c>
      <c r="CB280" s="488"/>
    </row>
    <row r="281" spans="1:80" ht="11.25">
      <c r="A281" s="403">
        <v>272</v>
      </c>
      <c r="B281" s="404" t="s">
        <v>361</v>
      </c>
      <c r="C281" s="403">
        <v>1</v>
      </c>
      <c r="D281" s="451">
        <v>0</v>
      </c>
      <c r="E281" s="406">
        <v>0</v>
      </c>
      <c r="F281" s="406">
        <v>0</v>
      </c>
      <c r="G281" s="406">
        <v>0</v>
      </c>
      <c r="H281" s="406">
        <v>0</v>
      </c>
      <c r="I281" s="406">
        <v>0</v>
      </c>
      <c r="J281" s="406">
        <v>0</v>
      </c>
      <c r="K281" s="452">
        <v>0</v>
      </c>
      <c r="L281" s="406">
        <v>0</v>
      </c>
      <c r="M281" s="406">
        <v>0</v>
      </c>
      <c r="N281" s="406">
        <v>13604</v>
      </c>
      <c r="O281" s="406">
        <v>5187.84</v>
      </c>
      <c r="P281" s="406">
        <v>0</v>
      </c>
      <c r="Q281" s="406">
        <v>0</v>
      </c>
      <c r="R281" s="406">
        <v>0</v>
      </c>
      <c r="S281" s="406">
        <v>0</v>
      </c>
      <c r="T281" s="406" t="s">
        <v>762</v>
      </c>
      <c r="U281" s="658">
        <f t="shared" si="42"/>
        <v>18791.84</v>
      </c>
      <c r="V281" s="453">
        <f t="shared" si="40"/>
        <v>0.59645148969090589</v>
      </c>
      <c r="W281" s="406"/>
      <c r="X281" s="406">
        <v>1330308.4500000002</v>
      </c>
      <c r="Y281" s="488">
        <v>3150606.6</v>
      </c>
      <c r="Z281" s="406">
        <f t="shared" si="43"/>
        <v>1820298.15</v>
      </c>
      <c r="AA281" s="406">
        <f t="shared" si="44"/>
        <v>10857.195432491</v>
      </c>
      <c r="AB281" s="406"/>
      <c r="AC281" s="453">
        <v>213.41033643403313</v>
      </c>
      <c r="AD281" s="453">
        <f t="shared" si="45"/>
        <v>236.01664746003141</v>
      </c>
      <c r="AE281" s="454">
        <f t="shared" si="46"/>
        <v>22.606311025998281</v>
      </c>
      <c r="AF281" s="514">
        <v>3</v>
      </c>
      <c r="AG281" s="488">
        <v>1</v>
      </c>
      <c r="AH281" s="453">
        <f t="shared" si="41"/>
        <v>236.01664746003141</v>
      </c>
      <c r="AI281" s="406"/>
      <c r="AJ281" s="406"/>
      <c r="AK281" s="458">
        <v>236.01664746003141</v>
      </c>
      <c r="AL281" s="455">
        <f t="shared" si="47"/>
        <v>236.01664746003141</v>
      </c>
      <c r="AM281" s="458"/>
      <c r="AN281" s="458"/>
      <c r="AO281" s="453"/>
      <c r="AP281" s="507"/>
      <c r="AQ281" s="455"/>
      <c r="AR281" s="455"/>
      <c r="AS281" s="455"/>
      <c r="AT281" s="495">
        <f t="shared" si="48"/>
        <v>0</v>
      </c>
      <c r="AU281" s="455"/>
      <c r="AV281" s="498">
        <v>-7.7644192458872618</v>
      </c>
      <c r="AW281" s="499">
        <v>1.8164720538364703</v>
      </c>
      <c r="AX281" s="500">
        <v>9.5808912997237314</v>
      </c>
      <c r="AY281" s="458"/>
      <c r="AZ281" s="459"/>
      <c r="BA281" s="459"/>
      <c r="BB281" s="459"/>
      <c r="BC281" s="453"/>
      <c r="BE281" s="460">
        <v>-58.589663565966873</v>
      </c>
      <c r="BF281" s="453">
        <v>213.41033643403313</v>
      </c>
      <c r="BG281" s="488">
        <v>0</v>
      </c>
      <c r="BH281" s="453">
        <v>213.41033643403313</v>
      </c>
      <c r="BI281" s="406">
        <v>-22.606311025998281</v>
      </c>
      <c r="BK281" s="453"/>
      <c r="BL281" s="453">
        <v>213.41033643403313</v>
      </c>
      <c r="BM281" s="406">
        <v>0</v>
      </c>
      <c r="BO281" s="453">
        <v>213.41033643403313</v>
      </c>
      <c r="BP281" s="406">
        <v>-22.606311025998281</v>
      </c>
      <c r="BR281" s="453">
        <v>236.34997680030585</v>
      </c>
      <c r="BS281" s="453">
        <v>-0.33332934027444594</v>
      </c>
      <c r="CB281" s="488"/>
    </row>
    <row r="282" spans="1:80" ht="11.25">
      <c r="A282" s="403">
        <v>273</v>
      </c>
      <c r="B282" s="404" t="s">
        <v>362</v>
      </c>
      <c r="C282" s="403">
        <v>1</v>
      </c>
      <c r="D282" s="451">
        <v>0</v>
      </c>
      <c r="E282" s="406">
        <v>0</v>
      </c>
      <c r="F282" s="406">
        <v>0</v>
      </c>
      <c r="G282" s="406">
        <v>0</v>
      </c>
      <c r="H282" s="406">
        <v>0</v>
      </c>
      <c r="I282" s="406">
        <v>0</v>
      </c>
      <c r="J282" s="406">
        <v>0</v>
      </c>
      <c r="K282" s="452">
        <v>619443</v>
      </c>
      <c r="L282" s="406">
        <v>2697500</v>
      </c>
      <c r="M282" s="406">
        <v>0</v>
      </c>
      <c r="N282" s="406">
        <v>0</v>
      </c>
      <c r="O282" s="406">
        <v>15046.57</v>
      </c>
      <c r="P282" s="406">
        <v>0</v>
      </c>
      <c r="Q282" s="406">
        <v>0</v>
      </c>
      <c r="R282" s="406">
        <v>0</v>
      </c>
      <c r="S282" s="406">
        <v>0</v>
      </c>
      <c r="T282" s="406" t="s">
        <v>760</v>
      </c>
      <c r="U282" s="658">
        <f t="shared" si="42"/>
        <v>3331989.57</v>
      </c>
      <c r="V282" s="453">
        <f t="shared" si="40"/>
        <v>10.858334014153876</v>
      </c>
      <c r="W282" s="406"/>
      <c r="X282" s="406">
        <v>20961593.84</v>
      </c>
      <c r="Y282" s="488">
        <v>30686011</v>
      </c>
      <c r="Z282" s="406">
        <f t="shared" si="43"/>
        <v>9724417.1600000001</v>
      </c>
      <c r="AA282" s="406">
        <f t="shared" si="44"/>
        <v>1055909.6961624962</v>
      </c>
      <c r="AB282" s="406"/>
      <c r="AC282" s="453">
        <v>133.83747209159793</v>
      </c>
      <c r="AD282" s="453">
        <f t="shared" si="45"/>
        <v>141.35423827980011</v>
      </c>
      <c r="AE282" s="454">
        <f t="shared" si="46"/>
        <v>7.5167661882021832</v>
      </c>
      <c r="AF282" s="514">
        <v>13</v>
      </c>
      <c r="AG282" s="488">
        <v>1</v>
      </c>
      <c r="AH282" s="453">
        <f t="shared" si="41"/>
        <v>141.35423827980011</v>
      </c>
      <c r="AI282" s="406"/>
      <c r="AJ282" s="406"/>
      <c r="AK282" s="458">
        <v>141.35423827980011</v>
      </c>
      <c r="AL282" s="455">
        <f t="shared" si="47"/>
        <v>141.35423827980011</v>
      </c>
      <c r="AM282" s="458"/>
      <c r="AN282" s="458"/>
      <c r="AO282" s="453"/>
      <c r="AP282" s="507"/>
      <c r="AQ282" s="455"/>
      <c r="AR282" s="455"/>
      <c r="AS282" s="455"/>
      <c r="AT282" s="495">
        <f t="shared" si="48"/>
        <v>0</v>
      </c>
      <c r="AU282" s="455"/>
      <c r="AV282" s="498">
        <v>-0.86577771195984532</v>
      </c>
      <c r="AW282" s="499">
        <v>5.9186877595646417</v>
      </c>
      <c r="AX282" s="500">
        <v>6.784465471524487</v>
      </c>
      <c r="AY282" s="458"/>
      <c r="AZ282" s="459"/>
      <c r="BA282" s="459"/>
      <c r="BB282" s="459"/>
      <c r="BC282" s="453" t="s">
        <v>55</v>
      </c>
      <c r="BE282" s="460">
        <v>-139.16252790840207</v>
      </c>
      <c r="BF282" s="453">
        <v>133.83747209159793</v>
      </c>
      <c r="BG282" s="488">
        <v>0</v>
      </c>
      <c r="BH282" s="453">
        <v>133.83747209159793</v>
      </c>
      <c r="BI282" s="406">
        <v>-7.5167661882021832</v>
      </c>
      <c r="BK282" s="453"/>
      <c r="BL282" s="453">
        <v>133.83747209159793</v>
      </c>
      <c r="BM282" s="406">
        <v>0</v>
      </c>
      <c r="BO282" s="453">
        <v>133.83747209159793</v>
      </c>
      <c r="BP282" s="406">
        <v>-7.5167661882021832</v>
      </c>
      <c r="BR282" s="453">
        <v>141.35524490797616</v>
      </c>
      <c r="BS282" s="453">
        <v>-1.0066281760430229E-3</v>
      </c>
      <c r="CB282" s="488"/>
    </row>
    <row r="283" spans="1:80" ht="11.25">
      <c r="A283" s="403">
        <v>274</v>
      </c>
      <c r="B283" s="404" t="s">
        <v>363</v>
      </c>
      <c r="C283" s="403">
        <v>1</v>
      </c>
      <c r="D283" s="451">
        <v>0</v>
      </c>
      <c r="E283" s="406">
        <v>400000</v>
      </c>
      <c r="F283" s="406">
        <v>0</v>
      </c>
      <c r="G283" s="406">
        <v>0</v>
      </c>
      <c r="H283" s="406">
        <v>0</v>
      </c>
      <c r="I283" s="406">
        <v>0</v>
      </c>
      <c r="J283" s="406">
        <v>5282758</v>
      </c>
      <c r="K283" s="452">
        <v>1400000</v>
      </c>
      <c r="L283" s="406">
        <v>3472826.77</v>
      </c>
      <c r="M283" s="406">
        <v>32198</v>
      </c>
      <c r="N283" s="406">
        <v>0</v>
      </c>
      <c r="O283" s="406">
        <v>627903.71</v>
      </c>
      <c r="P283" s="406">
        <v>0</v>
      </c>
      <c r="Q283" s="406">
        <v>0</v>
      </c>
      <c r="R283" s="406">
        <v>0</v>
      </c>
      <c r="S283" s="406">
        <v>0</v>
      </c>
      <c r="T283" s="406" t="s">
        <v>760</v>
      </c>
      <c r="U283" s="658">
        <f t="shared" si="42"/>
        <v>11215686.48</v>
      </c>
      <c r="V283" s="453">
        <f t="shared" si="40"/>
        <v>8.0945029330731479</v>
      </c>
      <c r="W283" s="406"/>
      <c r="X283" s="406">
        <v>92273702.112999991</v>
      </c>
      <c r="Y283" s="488">
        <v>138559298.48606366</v>
      </c>
      <c r="Z283" s="406">
        <f t="shared" si="43"/>
        <v>46285596.373063669</v>
      </c>
      <c r="AA283" s="406">
        <f t="shared" si="44"/>
        <v>3746588.9560080376</v>
      </c>
      <c r="AB283" s="406"/>
      <c r="AC283" s="453">
        <v>144.29908236076398</v>
      </c>
      <c r="AD283" s="453">
        <f t="shared" si="45"/>
        <v>146.10090030305884</v>
      </c>
      <c r="AE283" s="454">
        <f t="shared" si="46"/>
        <v>1.8018179422948606</v>
      </c>
      <c r="AF283" s="514">
        <v>300</v>
      </c>
      <c r="AG283" s="488">
        <v>1</v>
      </c>
      <c r="AH283" s="453">
        <f t="shared" si="41"/>
        <v>146.10090030305884</v>
      </c>
      <c r="AI283" s="406"/>
      <c r="AJ283" s="406"/>
      <c r="AK283" s="458">
        <v>146.10090030305884</v>
      </c>
      <c r="AL283" s="455">
        <f t="shared" si="47"/>
        <v>146.10090030305884</v>
      </c>
      <c r="AM283" s="458"/>
      <c r="AN283" s="458"/>
      <c r="AO283" s="453"/>
      <c r="AP283" s="507"/>
      <c r="AQ283" s="455"/>
      <c r="AR283" s="455"/>
      <c r="AS283" s="455"/>
      <c r="AT283" s="495">
        <f t="shared" si="48"/>
        <v>0</v>
      </c>
      <c r="AU283" s="455"/>
      <c r="AV283" s="498">
        <v>4.7724938338567311</v>
      </c>
      <c r="AW283" s="499">
        <v>5.9904170071947291</v>
      </c>
      <c r="AX283" s="500">
        <v>1.217923173337998</v>
      </c>
      <c r="AY283" s="458"/>
      <c r="AZ283" s="459"/>
      <c r="BA283" s="459"/>
      <c r="BB283" s="459"/>
      <c r="BC283" s="453"/>
      <c r="BE283" s="460">
        <v>-129.70091763923602</v>
      </c>
      <c r="BF283" s="453">
        <v>144.29908236076398</v>
      </c>
      <c r="BG283" s="488">
        <v>0</v>
      </c>
      <c r="BH283" s="453">
        <v>144.29908236076398</v>
      </c>
      <c r="BI283" s="406">
        <v>-1.8018179422948606</v>
      </c>
      <c r="BK283" s="453"/>
      <c r="BL283" s="453">
        <v>144.29908236076398</v>
      </c>
      <c r="BM283" s="406">
        <v>0</v>
      </c>
      <c r="BO283" s="453">
        <v>144.29908236076398</v>
      </c>
      <c r="BP283" s="406">
        <v>-1.8018179422948606</v>
      </c>
      <c r="BR283" s="453">
        <v>146.05238936574187</v>
      </c>
      <c r="BS283" s="453">
        <v>4.8510937316962099E-2</v>
      </c>
      <c r="CB283" s="488"/>
    </row>
    <row r="284" spans="1:80" ht="11.25">
      <c r="A284" s="403">
        <v>275</v>
      </c>
      <c r="B284" s="404" t="s">
        <v>364</v>
      </c>
      <c r="C284" s="403">
        <v>1</v>
      </c>
      <c r="D284" s="451">
        <v>0</v>
      </c>
      <c r="E284" s="406">
        <v>0</v>
      </c>
      <c r="F284" s="406">
        <v>0</v>
      </c>
      <c r="G284" s="406">
        <v>0</v>
      </c>
      <c r="H284" s="406">
        <v>0</v>
      </c>
      <c r="I284" s="406">
        <v>0</v>
      </c>
      <c r="J284" s="406">
        <v>314050</v>
      </c>
      <c r="K284" s="452">
        <v>2000</v>
      </c>
      <c r="L284" s="406">
        <v>129790.8</v>
      </c>
      <c r="M284" s="406">
        <v>0</v>
      </c>
      <c r="N284" s="406">
        <v>34386</v>
      </c>
      <c r="O284" s="406">
        <v>16707.25</v>
      </c>
      <c r="P284" s="406">
        <v>0</v>
      </c>
      <c r="Q284" s="406">
        <v>0</v>
      </c>
      <c r="R284" s="406">
        <v>0</v>
      </c>
      <c r="S284" s="406">
        <v>0</v>
      </c>
      <c r="T284" s="406" t="s">
        <v>762</v>
      </c>
      <c r="U284" s="658">
        <f t="shared" si="42"/>
        <v>483954.97</v>
      </c>
      <c r="V284" s="453">
        <f t="shared" si="40"/>
        <v>5.2565839048208485</v>
      </c>
      <c r="W284" s="406"/>
      <c r="X284" s="406">
        <v>6090235.1399999997</v>
      </c>
      <c r="Y284" s="488">
        <v>9206644.0631939992</v>
      </c>
      <c r="Z284" s="406">
        <f t="shared" si="43"/>
        <v>3116408.9231939996</v>
      </c>
      <c r="AA284" s="406">
        <f t="shared" si="44"/>
        <v>163816.64986501652</v>
      </c>
      <c r="AB284" s="406"/>
      <c r="AC284" s="453">
        <v>129.14980473502368</v>
      </c>
      <c r="AD284" s="453">
        <f t="shared" si="45"/>
        <v>148.48075986322235</v>
      </c>
      <c r="AE284" s="454">
        <f t="shared" si="46"/>
        <v>19.330955128198667</v>
      </c>
      <c r="AF284" s="514">
        <v>12</v>
      </c>
      <c r="AG284" s="488">
        <v>1</v>
      </c>
      <c r="AH284" s="453">
        <f t="shared" si="41"/>
        <v>148.48075986322235</v>
      </c>
      <c r="AI284" s="406"/>
      <c r="AJ284" s="406"/>
      <c r="AK284" s="458">
        <v>129.14980473502368</v>
      </c>
      <c r="AL284" s="455">
        <f t="shared" si="47"/>
        <v>148.48075986322235</v>
      </c>
      <c r="AM284" s="458"/>
      <c r="AN284" s="458"/>
      <c r="AO284" s="453"/>
      <c r="AP284" s="507"/>
      <c r="AQ284" s="455"/>
      <c r="AR284" s="455"/>
      <c r="AS284" s="455"/>
      <c r="AT284" s="495">
        <f t="shared" si="48"/>
        <v>19.330955128198667</v>
      </c>
      <c r="AU284" s="455"/>
      <c r="AV284" s="498">
        <v>-3.0936724998098599</v>
      </c>
      <c r="AW284" s="499">
        <v>2.7300867303686327</v>
      </c>
      <c r="AX284" s="500">
        <v>5.8237592301784922</v>
      </c>
      <c r="AY284" s="458"/>
      <c r="AZ284" s="459"/>
      <c r="BA284" s="459"/>
      <c r="BB284" s="459"/>
      <c r="BC284" s="453"/>
      <c r="BE284" s="460">
        <v>-145.85019526497632</v>
      </c>
      <c r="BF284" s="453">
        <v>129.14980473502368</v>
      </c>
      <c r="BG284" s="488">
        <v>0</v>
      </c>
      <c r="BH284" s="453">
        <v>129.14980473502368</v>
      </c>
      <c r="BI284" s="406">
        <v>0</v>
      </c>
      <c r="BK284" s="453"/>
      <c r="BL284" s="453">
        <v>129.14980473502368</v>
      </c>
      <c r="BM284" s="406">
        <v>0</v>
      </c>
      <c r="BO284" s="453">
        <v>129.14980473502368</v>
      </c>
      <c r="BP284" s="406">
        <v>0</v>
      </c>
      <c r="BR284" s="453">
        <v>129.14980473502368</v>
      </c>
      <c r="BS284" s="453">
        <v>0</v>
      </c>
      <c r="CB284" s="488"/>
    </row>
    <row r="285" spans="1:80" ht="11.25">
      <c r="A285" s="403">
        <v>276</v>
      </c>
      <c r="B285" s="404" t="s">
        <v>365</v>
      </c>
      <c r="C285" s="403">
        <v>1</v>
      </c>
      <c r="D285" s="451">
        <v>0</v>
      </c>
      <c r="E285" s="406">
        <v>0</v>
      </c>
      <c r="F285" s="406">
        <v>0</v>
      </c>
      <c r="G285" s="406">
        <v>0</v>
      </c>
      <c r="H285" s="406">
        <v>0</v>
      </c>
      <c r="I285" s="406">
        <v>0</v>
      </c>
      <c r="J285" s="406">
        <v>542826</v>
      </c>
      <c r="K285" s="452">
        <v>158917</v>
      </c>
      <c r="L285" s="406">
        <v>763953</v>
      </c>
      <c r="M285" s="406">
        <v>19838</v>
      </c>
      <c r="N285" s="406">
        <v>0</v>
      </c>
      <c r="O285" s="406">
        <v>3067.4</v>
      </c>
      <c r="P285" s="406">
        <v>0</v>
      </c>
      <c r="Q285" s="406">
        <v>0</v>
      </c>
      <c r="R285" s="406">
        <v>0</v>
      </c>
      <c r="S285" s="406">
        <v>0</v>
      </c>
      <c r="T285" s="406" t="s">
        <v>760</v>
      </c>
      <c r="U285" s="658">
        <f t="shared" si="42"/>
        <v>1488601.4</v>
      </c>
      <c r="V285" s="453">
        <f t="shared" si="40"/>
        <v>5.0790857034306098</v>
      </c>
      <c r="W285" s="406"/>
      <c r="X285" s="406">
        <v>14839839.35713</v>
      </c>
      <c r="Y285" s="488">
        <v>29308452.09</v>
      </c>
      <c r="Z285" s="406">
        <f t="shared" si="43"/>
        <v>14468612.732869999</v>
      </c>
      <c r="AA285" s="406">
        <f t="shared" si="44"/>
        <v>734873.24079994101</v>
      </c>
      <c r="AB285" s="406"/>
      <c r="AC285" s="453">
        <v>191.80028441382802</v>
      </c>
      <c r="AD285" s="453">
        <f t="shared" si="45"/>
        <v>192.54641618119334</v>
      </c>
      <c r="AE285" s="454">
        <f t="shared" si="46"/>
        <v>0.74613176736531273</v>
      </c>
      <c r="AF285" s="514">
        <v>1</v>
      </c>
      <c r="AG285" s="488">
        <v>1</v>
      </c>
      <c r="AH285" s="453">
        <f t="shared" si="41"/>
        <v>192.54641618119334</v>
      </c>
      <c r="AI285" s="406"/>
      <c r="AJ285" s="406"/>
      <c r="AK285" s="458">
        <v>192.54641618119334</v>
      </c>
      <c r="AL285" s="455">
        <f t="shared" si="47"/>
        <v>192.54641618119334</v>
      </c>
      <c r="AM285" s="458"/>
      <c r="AN285" s="458"/>
      <c r="AO285" s="453"/>
      <c r="AP285" s="507"/>
      <c r="AQ285" s="455"/>
      <c r="AR285" s="455"/>
      <c r="AS285" s="455"/>
      <c r="AT285" s="495">
        <f t="shared" si="48"/>
        <v>0</v>
      </c>
      <c r="AU285" s="455"/>
      <c r="AV285" s="498">
        <v>4.2794547173913386</v>
      </c>
      <c r="AW285" s="499">
        <v>4.8974127503064571</v>
      </c>
      <c r="AX285" s="500">
        <v>0.61795803291511842</v>
      </c>
      <c r="AY285" s="458"/>
      <c r="AZ285" s="459"/>
      <c r="BA285" s="459"/>
      <c r="BB285" s="459"/>
      <c r="BC285" s="453"/>
      <c r="BE285" s="460">
        <v>-84.199715586171976</v>
      </c>
      <c r="BF285" s="453">
        <v>191.80028441382802</v>
      </c>
      <c r="BG285" s="488">
        <v>0</v>
      </c>
      <c r="BH285" s="453">
        <v>191.80028441382802</v>
      </c>
      <c r="BI285" s="406">
        <v>-0.74613176736531273</v>
      </c>
      <c r="BK285" s="453"/>
      <c r="BL285" s="453">
        <v>191.80028441382802</v>
      </c>
      <c r="BM285" s="406">
        <v>0</v>
      </c>
      <c r="BO285" s="453">
        <v>191.80028441382802</v>
      </c>
      <c r="BP285" s="406">
        <v>-0.74613176736531273</v>
      </c>
      <c r="BR285" s="453">
        <v>192.50469774001644</v>
      </c>
      <c r="BS285" s="453">
        <v>4.1718441176897159E-2</v>
      </c>
      <c r="CB285" s="488"/>
    </row>
    <row r="286" spans="1:80" ht="11.25">
      <c r="A286" s="403">
        <v>277</v>
      </c>
      <c r="B286" s="404" t="s">
        <v>366</v>
      </c>
      <c r="C286" s="403">
        <v>1</v>
      </c>
      <c r="D286" s="451">
        <v>0</v>
      </c>
      <c r="E286" s="406">
        <v>68211</v>
      </c>
      <c r="F286" s="406">
        <v>0</v>
      </c>
      <c r="G286" s="406">
        <v>0</v>
      </c>
      <c r="H286" s="406">
        <v>0</v>
      </c>
      <c r="I286" s="406">
        <v>0</v>
      </c>
      <c r="J286" s="406">
        <v>1010818</v>
      </c>
      <c r="K286" s="452">
        <v>633864</v>
      </c>
      <c r="L286" s="406">
        <v>458424</v>
      </c>
      <c r="M286" s="406">
        <v>54987</v>
      </c>
      <c r="N286" s="406">
        <v>350951</v>
      </c>
      <c r="O286" s="406">
        <v>174199.48</v>
      </c>
      <c r="P286" s="406">
        <v>0</v>
      </c>
      <c r="Q286" s="406">
        <v>0</v>
      </c>
      <c r="R286" s="406">
        <v>0</v>
      </c>
      <c r="S286" s="406">
        <v>0</v>
      </c>
      <c r="T286" s="406" t="s">
        <v>760</v>
      </c>
      <c r="U286" s="658">
        <f t="shared" si="42"/>
        <v>2751454.48</v>
      </c>
      <c r="V286" s="453">
        <f t="shared" si="40"/>
        <v>6.5338718922307972</v>
      </c>
      <c r="W286" s="406"/>
      <c r="X286" s="406">
        <v>41980389.5</v>
      </c>
      <c r="Y286" s="488">
        <v>42110627.899999999</v>
      </c>
      <c r="Z286" s="406">
        <f t="shared" si="43"/>
        <v>130238.39999999851</v>
      </c>
      <c r="AA286" s="406">
        <f t="shared" si="44"/>
        <v>8509.6102104910169</v>
      </c>
      <c r="AB286" s="406"/>
      <c r="AC286" s="453">
        <v>101.59231478496005</v>
      </c>
      <c r="AD286" s="453">
        <f t="shared" si="45"/>
        <v>100.28996584176406</v>
      </c>
      <c r="AE286" s="454">
        <f t="shared" si="46"/>
        <v>-1.3023489431959945</v>
      </c>
      <c r="AF286" s="514">
        <v>142</v>
      </c>
      <c r="AG286" s="488">
        <v>1</v>
      </c>
      <c r="AH286" s="453">
        <f t="shared" si="41"/>
        <v>100.28996584176406</v>
      </c>
      <c r="AI286" s="406"/>
      <c r="AJ286" s="406"/>
      <c r="AK286" s="458">
        <v>100.28996584176406</v>
      </c>
      <c r="AL286" s="455">
        <f t="shared" si="47"/>
        <v>100.28996584176406</v>
      </c>
      <c r="AM286" s="458"/>
      <c r="AN286" s="458"/>
      <c r="AO286" s="453"/>
      <c r="AP286" s="507"/>
      <c r="AQ286" s="455"/>
      <c r="AR286" s="455"/>
      <c r="AS286" s="455"/>
      <c r="AT286" s="495">
        <f t="shared" si="48"/>
        <v>0</v>
      </c>
      <c r="AU286" s="455"/>
      <c r="AV286" s="498">
        <v>10.198572178380521</v>
      </c>
      <c r="AW286" s="499">
        <v>8.6614890379376579</v>
      </c>
      <c r="AX286" s="500">
        <v>-1.5370831404428635</v>
      </c>
      <c r="AY286" s="458"/>
      <c r="AZ286" s="459"/>
      <c r="BA286" s="459"/>
      <c r="BB286" s="459"/>
      <c r="BC286" s="453"/>
      <c r="BE286" s="460">
        <v>-175.40768521503995</v>
      </c>
      <c r="BF286" s="453">
        <v>101.59231478496005</v>
      </c>
      <c r="BG286" s="488">
        <v>0</v>
      </c>
      <c r="BH286" s="453">
        <v>101.59231478496005</v>
      </c>
      <c r="BI286" s="406">
        <v>1.3023489431959945</v>
      </c>
      <c r="BK286" s="453"/>
      <c r="BL286" s="453">
        <v>101.59231478496005</v>
      </c>
      <c r="BM286" s="406">
        <v>0</v>
      </c>
      <c r="BO286" s="453">
        <v>101.59231478496005</v>
      </c>
      <c r="BP286" s="406">
        <v>1.3023489431959945</v>
      </c>
      <c r="BR286" s="453">
        <v>101.59231478496005</v>
      </c>
      <c r="BS286" s="453">
        <v>-1.3023489431959945</v>
      </c>
      <c r="CB286" s="488"/>
    </row>
    <row r="287" spans="1:80" ht="11.25">
      <c r="A287" s="403">
        <v>278</v>
      </c>
      <c r="B287" s="404" t="s">
        <v>367</v>
      </c>
      <c r="C287" s="403">
        <v>1</v>
      </c>
      <c r="D287" s="451">
        <v>0</v>
      </c>
      <c r="E287" s="406">
        <v>56000</v>
      </c>
      <c r="F287" s="406">
        <v>0</v>
      </c>
      <c r="G287" s="406">
        <v>0</v>
      </c>
      <c r="H287" s="406">
        <v>0</v>
      </c>
      <c r="I287" s="406">
        <v>193000</v>
      </c>
      <c r="J287" s="406">
        <v>284512</v>
      </c>
      <c r="K287" s="452">
        <v>0</v>
      </c>
      <c r="L287" s="406">
        <v>747407.14</v>
      </c>
      <c r="M287" s="406">
        <v>6951</v>
      </c>
      <c r="N287" s="406">
        <v>192484</v>
      </c>
      <c r="O287" s="406">
        <v>165243.60999999999</v>
      </c>
      <c r="P287" s="406">
        <v>0</v>
      </c>
      <c r="Q287" s="406">
        <v>0</v>
      </c>
      <c r="R287" s="406">
        <v>0</v>
      </c>
      <c r="S287" s="406">
        <v>0</v>
      </c>
      <c r="T287" s="406" t="s">
        <v>762</v>
      </c>
      <c r="U287" s="658">
        <f t="shared" si="42"/>
        <v>1570857.0359999998</v>
      </c>
      <c r="V287" s="453">
        <f t="shared" si="40"/>
        <v>4.8645989258040911</v>
      </c>
      <c r="W287" s="406"/>
      <c r="X287" s="406">
        <v>26078106.460000001</v>
      </c>
      <c r="Y287" s="488">
        <v>32291604.302000001</v>
      </c>
      <c r="Z287" s="406">
        <f t="shared" si="43"/>
        <v>6213497.8420000002</v>
      </c>
      <c r="AA287" s="406">
        <f t="shared" si="44"/>
        <v>302261.7492767924</v>
      </c>
      <c r="AB287" s="406"/>
      <c r="AC287" s="453">
        <v>116.53412231085679</v>
      </c>
      <c r="AD287" s="453">
        <f t="shared" si="45"/>
        <v>122.66742833414756</v>
      </c>
      <c r="AE287" s="454">
        <f t="shared" si="46"/>
        <v>6.1333060232907712</v>
      </c>
      <c r="AF287" s="514">
        <v>143</v>
      </c>
      <c r="AG287" s="488">
        <v>1</v>
      </c>
      <c r="AH287" s="453">
        <f t="shared" si="41"/>
        <v>122.66742833414756</v>
      </c>
      <c r="AI287" s="406"/>
      <c r="AJ287" s="406"/>
      <c r="AK287" s="458">
        <v>122.66742833414756</v>
      </c>
      <c r="AL287" s="455">
        <f t="shared" si="47"/>
        <v>122.66742833414756</v>
      </c>
      <c r="AM287" s="458"/>
      <c r="AN287" s="458"/>
      <c r="AO287" s="453"/>
      <c r="AP287" s="507"/>
      <c r="AQ287" s="455"/>
      <c r="AR287" s="455"/>
      <c r="AS287" s="455"/>
      <c r="AT287" s="495">
        <f t="shared" si="48"/>
        <v>0</v>
      </c>
      <c r="AU287" s="455"/>
      <c r="AV287" s="498">
        <v>0.57866490271586424</v>
      </c>
      <c r="AW287" s="499">
        <v>6.1790409130666566</v>
      </c>
      <c r="AX287" s="500">
        <v>5.600376010350792</v>
      </c>
      <c r="AY287" s="458"/>
      <c r="AZ287" s="459"/>
      <c r="BA287" s="459"/>
      <c r="BB287" s="459"/>
      <c r="BC287" s="453"/>
      <c r="BE287" s="460">
        <v>-161.46587768914321</v>
      </c>
      <c r="BF287" s="453">
        <v>116.53412231085679</v>
      </c>
      <c r="BG287" s="488">
        <v>0</v>
      </c>
      <c r="BH287" s="453">
        <v>116.53412231085679</v>
      </c>
      <c r="BI287" s="406">
        <v>-6.5193402022441944</v>
      </c>
      <c r="BK287" s="453"/>
      <c r="BL287" s="453">
        <v>116.53412231085679</v>
      </c>
      <c r="BM287" s="406">
        <v>0</v>
      </c>
      <c r="BO287" s="453">
        <v>116.53412231085679</v>
      </c>
      <c r="BP287" s="406">
        <v>-6.5193402022441944</v>
      </c>
      <c r="BR287" s="453">
        <v>122.83538558162475</v>
      </c>
      <c r="BS287" s="453">
        <v>0.21807693147623297</v>
      </c>
      <c r="CB287" s="488"/>
    </row>
    <row r="288" spans="1:80" ht="11.25">
      <c r="A288" s="403">
        <v>279</v>
      </c>
      <c r="B288" s="404" t="s">
        <v>368</v>
      </c>
      <c r="C288" s="403">
        <v>0</v>
      </c>
      <c r="D288" s="451">
        <v>0</v>
      </c>
      <c r="E288" s="406">
        <v>0</v>
      </c>
      <c r="F288" s="406">
        <v>0</v>
      </c>
      <c r="G288" s="406">
        <v>0</v>
      </c>
      <c r="H288" s="406">
        <v>0</v>
      </c>
      <c r="I288" s="406">
        <v>0</v>
      </c>
      <c r="J288" s="406">
        <v>0</v>
      </c>
      <c r="K288" s="452">
        <v>0</v>
      </c>
      <c r="L288" s="406">
        <v>0</v>
      </c>
      <c r="M288" s="406">
        <v>0</v>
      </c>
      <c r="N288" s="406">
        <v>0</v>
      </c>
      <c r="O288" s="406">
        <v>0</v>
      </c>
      <c r="P288" s="406">
        <v>0</v>
      </c>
      <c r="Q288" s="406">
        <v>0</v>
      </c>
      <c r="R288" s="406">
        <v>0</v>
      </c>
      <c r="S288" s="406">
        <v>0</v>
      </c>
      <c r="T288" s="406">
        <v>0</v>
      </c>
      <c r="U288" s="658">
        <f t="shared" si="42"/>
        <v>0</v>
      </c>
      <c r="V288" s="453">
        <f t="shared" si="40"/>
        <v>0</v>
      </c>
      <c r="W288" s="406"/>
      <c r="X288" s="406">
        <v>0</v>
      </c>
      <c r="Y288" s="488">
        <v>0</v>
      </c>
      <c r="Z288" s="406">
        <f t="shared" si="43"/>
        <v>0</v>
      </c>
      <c r="AA288" s="406">
        <f t="shared" si="44"/>
        <v>0</v>
      </c>
      <c r="AB288" s="406"/>
      <c r="AC288" s="453">
        <v>0</v>
      </c>
      <c r="AD288" s="453">
        <f t="shared" si="45"/>
        <v>0</v>
      </c>
      <c r="AE288" s="454">
        <f t="shared" si="46"/>
        <v>0</v>
      </c>
      <c r="AF288" s="514">
        <v>0</v>
      </c>
      <c r="AG288" s="488" t="s">
        <v>761</v>
      </c>
      <c r="AH288" s="453">
        <f t="shared" si="41"/>
        <v>0</v>
      </c>
      <c r="AI288" s="406"/>
      <c r="AJ288" s="406"/>
      <c r="AK288" s="458">
        <v>0</v>
      </c>
      <c r="AL288" s="455">
        <f t="shared" si="47"/>
        <v>0</v>
      </c>
      <c r="AM288" s="458"/>
      <c r="AN288" s="458"/>
      <c r="AO288" s="453"/>
      <c r="AP288" s="507"/>
      <c r="AQ288" s="455"/>
      <c r="AR288" s="455"/>
      <c r="AS288" s="455"/>
      <c r="AT288" s="495">
        <f t="shared" si="48"/>
        <v>0</v>
      </c>
      <c r="AU288" s="455"/>
      <c r="AV288" s="498" t="s">
        <v>649</v>
      </c>
      <c r="AW288" s="499" t="s">
        <v>649</v>
      </c>
      <c r="AX288" s="500" t="s">
        <v>649</v>
      </c>
      <c r="AY288" s="458"/>
      <c r="AZ288" s="459"/>
      <c r="BA288" s="459"/>
      <c r="BB288" s="459"/>
      <c r="BC288" s="453"/>
      <c r="BE288" s="460">
        <v>-279</v>
      </c>
      <c r="BF288" s="453">
        <v>0</v>
      </c>
      <c r="BG288" s="488">
        <v>0</v>
      </c>
      <c r="BH288" s="453">
        <v>0</v>
      </c>
      <c r="BI288" s="406">
        <v>0</v>
      </c>
      <c r="BK288" s="453"/>
      <c r="BL288" s="453">
        <v>0</v>
      </c>
      <c r="BM288" s="406">
        <v>0</v>
      </c>
      <c r="BO288" s="453">
        <v>0</v>
      </c>
      <c r="BP288" s="406">
        <v>0</v>
      </c>
      <c r="BR288" s="453">
        <v>0</v>
      </c>
      <c r="BS288" s="453">
        <v>0</v>
      </c>
      <c r="CB288" s="488"/>
    </row>
    <row r="289" spans="1:80" ht="11.25">
      <c r="A289" s="403">
        <v>280</v>
      </c>
      <c r="B289" s="404" t="s">
        <v>369</v>
      </c>
      <c r="C289" s="403">
        <v>0</v>
      </c>
      <c r="D289" s="451">
        <v>0</v>
      </c>
      <c r="E289" s="406">
        <v>0</v>
      </c>
      <c r="F289" s="406">
        <v>0</v>
      </c>
      <c r="G289" s="406">
        <v>0</v>
      </c>
      <c r="H289" s="406">
        <v>0</v>
      </c>
      <c r="I289" s="406">
        <v>0</v>
      </c>
      <c r="J289" s="406">
        <v>0</v>
      </c>
      <c r="K289" s="452">
        <v>0</v>
      </c>
      <c r="L289" s="406">
        <v>0</v>
      </c>
      <c r="M289" s="406">
        <v>0</v>
      </c>
      <c r="N289" s="406">
        <v>0</v>
      </c>
      <c r="O289" s="406">
        <v>0</v>
      </c>
      <c r="P289" s="406">
        <v>0</v>
      </c>
      <c r="Q289" s="406">
        <v>0</v>
      </c>
      <c r="R289" s="406">
        <v>0</v>
      </c>
      <c r="S289" s="406">
        <v>0</v>
      </c>
      <c r="T289" s="406">
        <v>0</v>
      </c>
      <c r="U289" s="658">
        <f t="shared" si="42"/>
        <v>0</v>
      </c>
      <c r="V289" s="453">
        <f t="shared" si="40"/>
        <v>0</v>
      </c>
      <c r="W289" s="406"/>
      <c r="X289" s="406">
        <v>67441.320000000007</v>
      </c>
      <c r="Y289" s="488">
        <v>1444699</v>
      </c>
      <c r="Z289" s="406">
        <f t="shared" si="43"/>
        <v>1377257.68</v>
      </c>
      <c r="AA289" s="406">
        <f t="shared" si="44"/>
        <v>0</v>
      </c>
      <c r="AB289" s="406"/>
      <c r="AC289" s="453">
        <v>0</v>
      </c>
      <c r="AD289" s="453">
        <f t="shared" si="45"/>
        <v>0</v>
      </c>
      <c r="AE289" s="454">
        <f t="shared" si="46"/>
        <v>0</v>
      </c>
      <c r="AF289" s="514">
        <v>0</v>
      </c>
      <c r="AG289" s="488" t="s">
        <v>761</v>
      </c>
      <c r="AH289" s="453">
        <f t="shared" si="41"/>
        <v>0</v>
      </c>
      <c r="AI289" s="406"/>
      <c r="AJ289" s="406"/>
      <c r="AK289" s="458">
        <v>0</v>
      </c>
      <c r="AL289" s="455">
        <f t="shared" si="47"/>
        <v>0</v>
      </c>
      <c r="AM289" s="458"/>
      <c r="AN289" s="458"/>
      <c r="AO289" s="453"/>
      <c r="AP289" s="507"/>
      <c r="AQ289" s="455"/>
      <c r="AR289" s="455"/>
      <c r="AS289" s="455"/>
      <c r="AT289" s="495">
        <f t="shared" si="48"/>
        <v>0</v>
      </c>
      <c r="AU289" s="455"/>
      <c r="AV289" s="498" t="s">
        <v>649</v>
      </c>
      <c r="AW289" s="499" t="s">
        <v>649</v>
      </c>
      <c r="AX289" s="500" t="s">
        <v>649</v>
      </c>
      <c r="AY289" s="458"/>
      <c r="AZ289" s="459"/>
      <c r="BA289" s="459"/>
      <c r="BB289" s="459"/>
      <c r="BC289" s="453"/>
      <c r="BE289" s="460">
        <v>-280</v>
      </c>
      <c r="BF289" s="453">
        <v>0</v>
      </c>
      <c r="BG289" s="488">
        <v>0</v>
      </c>
      <c r="BH289" s="453">
        <v>0</v>
      </c>
      <c r="BI289" s="406">
        <v>0</v>
      </c>
      <c r="BK289" s="453"/>
      <c r="BL289" s="453">
        <v>0</v>
      </c>
      <c r="BM289" s="406">
        <v>0</v>
      </c>
      <c r="BO289" s="453">
        <v>0</v>
      </c>
      <c r="BP289" s="406">
        <v>0</v>
      </c>
      <c r="BR289" s="453">
        <v>0</v>
      </c>
      <c r="BS289" s="453">
        <v>0</v>
      </c>
      <c r="CB289" s="488"/>
    </row>
    <row r="290" spans="1:80" ht="11.25">
      <c r="A290" s="403">
        <v>281</v>
      </c>
      <c r="B290" s="404" t="s">
        <v>370</v>
      </c>
      <c r="C290" s="403">
        <v>1</v>
      </c>
      <c r="D290" s="451">
        <v>19414893.780000001</v>
      </c>
      <c r="E290" s="406">
        <v>111458</v>
      </c>
      <c r="F290" s="406">
        <v>1432605</v>
      </c>
      <c r="G290" s="406">
        <v>6797619.7800000003</v>
      </c>
      <c r="H290" s="406">
        <v>0</v>
      </c>
      <c r="I290" s="406">
        <v>0</v>
      </c>
      <c r="J290" s="406">
        <v>10354373.369999999</v>
      </c>
      <c r="K290" s="452">
        <v>255140.63</v>
      </c>
      <c r="L290" s="406">
        <v>0</v>
      </c>
      <c r="M290" s="406">
        <v>0</v>
      </c>
      <c r="N290" s="406">
        <v>0</v>
      </c>
      <c r="O290" s="406">
        <v>0</v>
      </c>
      <c r="P290" s="406">
        <v>0</v>
      </c>
      <c r="Q290" s="406">
        <v>0</v>
      </c>
      <c r="R290" s="406">
        <v>0</v>
      </c>
      <c r="S290" s="406">
        <v>0</v>
      </c>
      <c r="T290" s="406" t="s">
        <v>760</v>
      </c>
      <c r="U290" s="658">
        <f t="shared" si="42"/>
        <v>38366090.560000002</v>
      </c>
      <c r="V290" s="453">
        <f t="shared" si="40"/>
        <v>6.8675484580483355</v>
      </c>
      <c r="W290" s="406"/>
      <c r="X290" s="406">
        <v>557622637.52999997</v>
      </c>
      <c r="Y290" s="488">
        <v>558657733.45999992</v>
      </c>
      <c r="Z290" s="406">
        <f t="shared" si="43"/>
        <v>1035095.9299999475</v>
      </c>
      <c r="AA290" s="406">
        <f t="shared" si="44"/>
        <v>71085.714580032465</v>
      </c>
      <c r="AB290" s="406"/>
      <c r="AC290" s="453">
        <v>99.923790398700035</v>
      </c>
      <c r="AD290" s="453">
        <f t="shared" si="45"/>
        <v>100.17287860114324</v>
      </c>
      <c r="AE290" s="454">
        <f t="shared" si="46"/>
        <v>0.24908820244320395</v>
      </c>
      <c r="AF290" s="514">
        <v>4658</v>
      </c>
      <c r="AG290" s="488">
        <v>1</v>
      </c>
      <c r="AH290" s="453">
        <f t="shared" si="41"/>
        <v>100.17287860114324</v>
      </c>
      <c r="AI290" s="406"/>
      <c r="AJ290" s="406"/>
      <c r="AK290" s="458">
        <v>100.17287860114324</v>
      </c>
      <c r="AL290" s="455">
        <f t="shared" si="47"/>
        <v>100.17287860114324</v>
      </c>
      <c r="AM290" s="458"/>
      <c r="AN290" s="458"/>
      <c r="AO290" s="453"/>
      <c r="AP290" s="507"/>
      <c r="AQ290" s="455"/>
      <c r="AR290" s="455"/>
      <c r="AS290" s="455"/>
      <c r="AT290" s="495">
        <f t="shared" si="48"/>
        <v>0</v>
      </c>
      <c r="AU290" s="455"/>
      <c r="AV290" s="498">
        <v>6.0595235818296818</v>
      </c>
      <c r="AW290" s="499">
        <v>6.3374376042123455</v>
      </c>
      <c r="AX290" s="500">
        <v>0.27791402238266372</v>
      </c>
      <c r="AY290" s="458"/>
      <c r="AZ290" s="459"/>
      <c r="BA290" s="459"/>
      <c r="BB290" s="459"/>
      <c r="BC290" s="453"/>
      <c r="BE290" s="460">
        <v>-181.07620960129998</v>
      </c>
      <c r="BF290" s="453">
        <v>99.923790398700035</v>
      </c>
      <c r="BG290" s="488">
        <v>0</v>
      </c>
      <c r="BH290" s="453">
        <v>99.923790398700035</v>
      </c>
      <c r="BI290" s="406">
        <v>-0.24908820244320395</v>
      </c>
      <c r="BK290" s="453"/>
      <c r="BL290" s="453">
        <v>99.923790398700035</v>
      </c>
      <c r="BM290" s="406">
        <v>0</v>
      </c>
      <c r="BO290" s="453">
        <v>99.923790398700035</v>
      </c>
      <c r="BP290" s="406">
        <v>-0.24908820244320395</v>
      </c>
      <c r="BR290" s="453">
        <v>100.06382263000349</v>
      </c>
      <c r="BS290" s="453">
        <v>0.10905597113975318</v>
      </c>
      <c r="CB290" s="488"/>
    </row>
    <row r="291" spans="1:80" ht="11.25">
      <c r="A291" s="403">
        <v>282</v>
      </c>
      <c r="B291" s="404" t="s">
        <v>371</v>
      </c>
      <c r="C291" s="403">
        <v>0</v>
      </c>
      <c r="D291" s="451">
        <v>0</v>
      </c>
      <c r="E291" s="406">
        <v>0</v>
      </c>
      <c r="F291" s="406">
        <v>0</v>
      </c>
      <c r="G291" s="406">
        <v>0</v>
      </c>
      <c r="H291" s="406">
        <v>0</v>
      </c>
      <c r="I291" s="406">
        <v>0</v>
      </c>
      <c r="J291" s="406">
        <v>0</v>
      </c>
      <c r="K291" s="452">
        <v>0</v>
      </c>
      <c r="L291" s="406">
        <v>0</v>
      </c>
      <c r="M291" s="406">
        <v>0</v>
      </c>
      <c r="N291" s="406">
        <v>0</v>
      </c>
      <c r="O291" s="406">
        <v>0</v>
      </c>
      <c r="P291" s="406">
        <v>0</v>
      </c>
      <c r="Q291" s="406">
        <v>0</v>
      </c>
      <c r="R291" s="406">
        <v>0</v>
      </c>
      <c r="S291" s="406">
        <v>0</v>
      </c>
      <c r="T291" s="406">
        <v>0</v>
      </c>
      <c r="U291" s="658">
        <f t="shared" si="42"/>
        <v>0</v>
      </c>
      <c r="V291" s="453">
        <f t="shared" si="40"/>
        <v>0</v>
      </c>
      <c r="W291" s="406"/>
      <c r="X291" s="406">
        <v>16860.330000000002</v>
      </c>
      <c r="Y291" s="488">
        <v>14577750</v>
      </c>
      <c r="Z291" s="406">
        <f t="shared" si="43"/>
        <v>14560889.67</v>
      </c>
      <c r="AA291" s="406">
        <f t="shared" si="44"/>
        <v>0</v>
      </c>
      <c r="AB291" s="406"/>
      <c r="AC291" s="453">
        <v>0</v>
      </c>
      <c r="AD291" s="453">
        <f t="shared" si="45"/>
        <v>0</v>
      </c>
      <c r="AE291" s="454">
        <f t="shared" si="46"/>
        <v>0</v>
      </c>
      <c r="AF291" s="514">
        <v>0</v>
      </c>
      <c r="AG291" s="488" t="s">
        <v>761</v>
      </c>
      <c r="AH291" s="453">
        <f t="shared" si="41"/>
        <v>0</v>
      </c>
      <c r="AI291" s="406"/>
      <c r="AJ291" s="406"/>
      <c r="AK291" s="458">
        <v>0</v>
      </c>
      <c r="AL291" s="455">
        <f t="shared" si="47"/>
        <v>0</v>
      </c>
      <c r="AM291" s="458"/>
      <c r="AN291" s="458"/>
      <c r="AO291" s="453"/>
      <c r="AP291" s="507"/>
      <c r="AQ291" s="455"/>
      <c r="AR291" s="455"/>
      <c r="AS291" s="455"/>
      <c r="AT291" s="495">
        <f t="shared" si="48"/>
        <v>0</v>
      </c>
      <c r="AU291" s="455"/>
      <c r="AV291" s="498" t="s">
        <v>649</v>
      </c>
      <c r="AW291" s="499" t="s">
        <v>649</v>
      </c>
      <c r="AX291" s="500" t="s">
        <v>649</v>
      </c>
      <c r="AY291" s="458"/>
      <c r="AZ291" s="459"/>
      <c r="BA291" s="459"/>
      <c r="BB291" s="459"/>
      <c r="BC291" s="453"/>
      <c r="BE291" s="460">
        <v>-282</v>
      </c>
      <c r="BF291" s="453">
        <v>0</v>
      </c>
      <c r="BG291" s="488">
        <v>0</v>
      </c>
      <c r="BH291" s="453">
        <v>0</v>
      </c>
      <c r="BI291" s="406">
        <v>0</v>
      </c>
      <c r="BK291" s="453"/>
      <c r="BL291" s="453">
        <v>0</v>
      </c>
      <c r="BM291" s="406">
        <v>0</v>
      </c>
      <c r="BO291" s="453">
        <v>0</v>
      </c>
      <c r="BP291" s="406">
        <v>0</v>
      </c>
      <c r="BR291" s="453">
        <v>0</v>
      </c>
      <c r="BS291" s="453">
        <v>0</v>
      </c>
      <c r="CB291" s="488"/>
    </row>
    <row r="292" spans="1:80" ht="11.25">
      <c r="A292" s="403">
        <v>283</v>
      </c>
      <c r="B292" s="404" t="s">
        <v>372</v>
      </c>
      <c r="C292" s="403">
        <v>0</v>
      </c>
      <c r="D292" s="451">
        <v>0</v>
      </c>
      <c r="E292" s="406">
        <v>0</v>
      </c>
      <c r="F292" s="406">
        <v>0</v>
      </c>
      <c r="G292" s="406">
        <v>0</v>
      </c>
      <c r="H292" s="406">
        <v>0</v>
      </c>
      <c r="I292" s="406">
        <v>0</v>
      </c>
      <c r="J292" s="406">
        <v>0</v>
      </c>
      <c r="K292" s="452">
        <v>0</v>
      </c>
      <c r="L292" s="406">
        <v>0</v>
      </c>
      <c r="M292" s="406">
        <v>0</v>
      </c>
      <c r="N292" s="406">
        <v>0</v>
      </c>
      <c r="O292" s="406">
        <v>0</v>
      </c>
      <c r="P292" s="406">
        <v>0</v>
      </c>
      <c r="Q292" s="406">
        <v>0</v>
      </c>
      <c r="R292" s="406">
        <v>0</v>
      </c>
      <c r="S292" s="406">
        <v>0</v>
      </c>
      <c r="T292" s="406">
        <v>0</v>
      </c>
      <c r="U292" s="658">
        <f t="shared" si="42"/>
        <v>0</v>
      </c>
      <c r="V292" s="453">
        <f t="shared" si="40"/>
        <v>0</v>
      </c>
      <c r="W292" s="406"/>
      <c r="X292" s="406">
        <v>0</v>
      </c>
      <c r="Y292" s="488">
        <v>0</v>
      </c>
      <c r="Z292" s="406">
        <f t="shared" si="43"/>
        <v>0</v>
      </c>
      <c r="AA292" s="406">
        <f t="shared" si="44"/>
        <v>0</v>
      </c>
      <c r="AB292" s="406"/>
      <c r="AC292" s="453">
        <v>0</v>
      </c>
      <c r="AD292" s="453">
        <f t="shared" si="45"/>
        <v>0</v>
      </c>
      <c r="AE292" s="454">
        <f t="shared" si="46"/>
        <v>0</v>
      </c>
      <c r="AF292" s="514">
        <v>0</v>
      </c>
      <c r="AG292" s="488" t="s">
        <v>761</v>
      </c>
      <c r="AH292" s="453">
        <f t="shared" si="41"/>
        <v>0</v>
      </c>
      <c r="AI292" s="406"/>
      <c r="AJ292" s="406"/>
      <c r="AK292" s="458">
        <v>0</v>
      </c>
      <c r="AL292" s="455">
        <f t="shared" si="47"/>
        <v>0</v>
      </c>
      <c r="AM292" s="458"/>
      <c r="AN292" s="458"/>
      <c r="AO292" s="453"/>
      <c r="AP292" s="507"/>
      <c r="AQ292" s="455"/>
      <c r="AR292" s="455"/>
      <c r="AS292" s="455"/>
      <c r="AT292" s="495">
        <f t="shared" si="48"/>
        <v>0</v>
      </c>
      <c r="AU292" s="455"/>
      <c r="AV292" s="498" t="s">
        <v>649</v>
      </c>
      <c r="AW292" s="499" t="s">
        <v>649</v>
      </c>
      <c r="AX292" s="500" t="s">
        <v>649</v>
      </c>
      <c r="AY292" s="458"/>
      <c r="AZ292" s="459"/>
      <c r="BA292" s="459"/>
      <c r="BB292" s="459"/>
      <c r="BC292" s="453"/>
      <c r="BE292" s="460">
        <v>-283</v>
      </c>
      <c r="BF292" s="453">
        <v>0</v>
      </c>
      <c r="BG292" s="488">
        <v>0</v>
      </c>
      <c r="BH292" s="453">
        <v>0</v>
      </c>
      <c r="BI292" s="406">
        <v>0</v>
      </c>
      <c r="BK292" s="453"/>
      <c r="BL292" s="453">
        <v>0</v>
      </c>
      <c r="BM292" s="406">
        <v>0</v>
      </c>
      <c r="BO292" s="453">
        <v>0</v>
      </c>
      <c r="BP292" s="406">
        <v>0</v>
      </c>
      <c r="BR292" s="453">
        <v>0</v>
      </c>
      <c r="BS292" s="453">
        <v>0</v>
      </c>
      <c r="CB292" s="488"/>
    </row>
    <row r="293" spans="1:80" ht="11.25">
      <c r="A293" s="403">
        <v>284</v>
      </c>
      <c r="B293" s="404" t="s">
        <v>373</v>
      </c>
      <c r="C293" s="403">
        <v>1</v>
      </c>
      <c r="D293" s="451">
        <v>0</v>
      </c>
      <c r="E293" s="406">
        <v>200000</v>
      </c>
      <c r="F293" s="406">
        <v>0</v>
      </c>
      <c r="G293" s="406">
        <v>0</v>
      </c>
      <c r="H293" s="406">
        <v>0</v>
      </c>
      <c r="I293" s="406">
        <v>0</v>
      </c>
      <c r="J293" s="406">
        <v>1297068</v>
      </c>
      <c r="K293" s="452">
        <v>841114</v>
      </c>
      <c r="L293" s="406">
        <v>2403071</v>
      </c>
      <c r="M293" s="406">
        <v>0</v>
      </c>
      <c r="N293" s="406">
        <v>0</v>
      </c>
      <c r="O293" s="406">
        <v>267711.78000000003</v>
      </c>
      <c r="P293" s="406">
        <v>0</v>
      </c>
      <c r="Q293" s="406">
        <v>0</v>
      </c>
      <c r="R293" s="406">
        <v>0</v>
      </c>
      <c r="S293" s="406">
        <v>0</v>
      </c>
      <c r="T293" s="406" t="s">
        <v>762</v>
      </c>
      <c r="U293" s="658">
        <f t="shared" si="42"/>
        <v>4768657.68</v>
      </c>
      <c r="V293" s="453">
        <f t="shared" si="40"/>
        <v>9.672430850392816</v>
      </c>
      <c r="W293" s="406"/>
      <c r="X293" s="406">
        <v>33190354.091199998</v>
      </c>
      <c r="Y293" s="488">
        <v>49301543.259999998</v>
      </c>
      <c r="Z293" s="406">
        <f t="shared" si="43"/>
        <v>16111189.1688</v>
      </c>
      <c r="AA293" s="406">
        <f t="shared" si="44"/>
        <v>1558343.631528157</v>
      </c>
      <c r="AB293" s="406"/>
      <c r="AC293" s="453">
        <v>142.13877441457646</v>
      </c>
      <c r="AD293" s="453">
        <f t="shared" si="45"/>
        <v>143.84661126929751</v>
      </c>
      <c r="AE293" s="454">
        <f t="shared" si="46"/>
        <v>1.7078368547210516</v>
      </c>
      <c r="AF293" s="514">
        <v>176</v>
      </c>
      <c r="AG293" s="488">
        <v>1</v>
      </c>
      <c r="AH293" s="453">
        <f t="shared" si="41"/>
        <v>143.84661126929751</v>
      </c>
      <c r="AI293" s="406"/>
      <c r="AJ293" s="406"/>
      <c r="AK293" s="458">
        <v>143.84661126929751</v>
      </c>
      <c r="AL293" s="455">
        <f t="shared" si="47"/>
        <v>143.84661126929751</v>
      </c>
      <c r="AM293" s="458"/>
      <c r="AN293" s="458"/>
      <c r="AO293" s="453"/>
      <c r="AP293" s="507"/>
      <c r="AQ293" s="455"/>
      <c r="AR293" s="455"/>
      <c r="AS293" s="455"/>
      <c r="AT293" s="495">
        <f t="shared" si="48"/>
        <v>0</v>
      </c>
      <c r="AU293" s="455"/>
      <c r="AV293" s="498">
        <v>3.1858705858417462</v>
      </c>
      <c r="AW293" s="499">
        <v>5.8793777821037514</v>
      </c>
      <c r="AX293" s="500">
        <v>2.6935071962620052</v>
      </c>
      <c r="AY293" s="458"/>
      <c r="AZ293" s="459"/>
      <c r="BA293" s="459"/>
      <c r="BB293" s="459"/>
      <c r="BC293" s="453"/>
      <c r="BE293" s="460">
        <v>-141.86122558542354</v>
      </c>
      <c r="BF293" s="453">
        <v>142.13877441457646</v>
      </c>
      <c r="BG293" s="488">
        <v>0</v>
      </c>
      <c r="BH293" s="453">
        <v>142.13877441457646</v>
      </c>
      <c r="BI293" s="406">
        <v>-3.3640637762881909</v>
      </c>
      <c r="BK293" s="453"/>
      <c r="BL293" s="453">
        <v>142.13877441457646</v>
      </c>
      <c r="BM293" s="406">
        <v>0</v>
      </c>
      <c r="BO293" s="453">
        <v>142.13877441457646</v>
      </c>
      <c r="BP293" s="406">
        <v>-3.3640637762881909</v>
      </c>
      <c r="BR293" s="453">
        <v>145.57189777319428</v>
      </c>
      <c r="BS293" s="453">
        <v>-6.9059582329629166E-2</v>
      </c>
      <c r="CB293" s="488"/>
    </row>
    <row r="294" spans="1:80" ht="11.25">
      <c r="A294" s="403">
        <v>285</v>
      </c>
      <c r="B294" s="404" t="s">
        <v>374</v>
      </c>
      <c r="C294" s="403">
        <v>1</v>
      </c>
      <c r="D294" s="451">
        <v>0</v>
      </c>
      <c r="E294" s="406">
        <v>0</v>
      </c>
      <c r="F294" s="406">
        <v>0</v>
      </c>
      <c r="G294" s="406">
        <v>0</v>
      </c>
      <c r="H294" s="406">
        <v>0</v>
      </c>
      <c r="I294" s="406">
        <v>0</v>
      </c>
      <c r="J294" s="406">
        <v>3218370</v>
      </c>
      <c r="K294" s="452">
        <v>943775</v>
      </c>
      <c r="L294" s="406">
        <v>2195340</v>
      </c>
      <c r="M294" s="406">
        <v>7900</v>
      </c>
      <c r="N294" s="406">
        <v>0</v>
      </c>
      <c r="O294" s="406">
        <v>148788.22</v>
      </c>
      <c r="P294" s="406">
        <v>0</v>
      </c>
      <c r="Q294" s="406">
        <v>0</v>
      </c>
      <c r="R294" s="406">
        <v>0</v>
      </c>
      <c r="S294" s="406">
        <v>0</v>
      </c>
      <c r="T294" s="406" t="s">
        <v>762</v>
      </c>
      <c r="U294" s="658">
        <f t="shared" si="42"/>
        <v>6294639.2199999997</v>
      </c>
      <c r="V294" s="453">
        <f t="shared" si="40"/>
        <v>8.575406928083483</v>
      </c>
      <c r="W294" s="406"/>
      <c r="X294" s="406">
        <v>60534150.371639997</v>
      </c>
      <c r="Y294" s="488">
        <v>73403388</v>
      </c>
      <c r="Z294" s="406">
        <f t="shared" si="43"/>
        <v>12869237.628360003</v>
      </c>
      <c r="AA294" s="406">
        <f t="shared" si="44"/>
        <v>1103589.4951739102</v>
      </c>
      <c r="AB294" s="406"/>
      <c r="AC294" s="453">
        <v>118.90496972081337</v>
      </c>
      <c r="AD294" s="453">
        <f t="shared" si="45"/>
        <v>119.43638105260041</v>
      </c>
      <c r="AE294" s="454">
        <f t="shared" si="46"/>
        <v>0.53141133178704081</v>
      </c>
      <c r="AF294" s="514">
        <v>119</v>
      </c>
      <c r="AG294" s="488">
        <v>1</v>
      </c>
      <c r="AH294" s="453">
        <f t="shared" si="41"/>
        <v>119.43638105260041</v>
      </c>
      <c r="AI294" s="406"/>
      <c r="AJ294" s="406"/>
      <c r="AK294" s="458">
        <v>119.43638105260041</v>
      </c>
      <c r="AL294" s="455">
        <f t="shared" si="47"/>
        <v>119.43638105260041</v>
      </c>
      <c r="AM294" s="458"/>
      <c r="AN294" s="458"/>
      <c r="AO294" s="453"/>
      <c r="AP294" s="507"/>
      <c r="AQ294" s="455"/>
      <c r="AR294" s="455"/>
      <c r="AS294" s="455"/>
      <c r="AT294" s="495">
        <f t="shared" si="48"/>
        <v>0</v>
      </c>
      <c r="AU294" s="455"/>
      <c r="AV294" s="498">
        <v>6.224452616116567</v>
      </c>
      <c r="AW294" s="499">
        <v>7.3026719585044129</v>
      </c>
      <c r="AX294" s="500">
        <v>1.0782193423878459</v>
      </c>
      <c r="AY294" s="458"/>
      <c r="AZ294" s="459"/>
      <c r="BA294" s="459"/>
      <c r="BB294" s="459"/>
      <c r="BC294" s="453"/>
      <c r="BE294" s="460">
        <v>-166.09503027918663</v>
      </c>
      <c r="BF294" s="453">
        <v>118.90496972081337</v>
      </c>
      <c r="BG294" s="488">
        <v>0</v>
      </c>
      <c r="BH294" s="453">
        <v>118.90496972081337</v>
      </c>
      <c r="BI294" s="406">
        <v>-0.97648929686624797</v>
      </c>
      <c r="BK294" s="453"/>
      <c r="BL294" s="453">
        <v>118.90496972081337</v>
      </c>
      <c r="BM294" s="406">
        <v>0</v>
      </c>
      <c r="BO294" s="453">
        <v>118.90496972081337</v>
      </c>
      <c r="BP294" s="406">
        <v>-0.97648929686624797</v>
      </c>
      <c r="BR294" s="453">
        <v>118.90496972081337</v>
      </c>
      <c r="BS294" s="453">
        <v>0.97648929686624797</v>
      </c>
      <c r="CB294" s="488"/>
    </row>
    <row r="295" spans="1:80" ht="11.25">
      <c r="A295" s="403">
        <v>286</v>
      </c>
      <c r="B295" s="404" t="s">
        <v>375</v>
      </c>
      <c r="C295" s="403">
        <v>0</v>
      </c>
      <c r="D295" s="451">
        <v>0</v>
      </c>
      <c r="E295" s="406">
        <v>0</v>
      </c>
      <c r="F295" s="406">
        <v>0</v>
      </c>
      <c r="G295" s="406">
        <v>0</v>
      </c>
      <c r="H295" s="406">
        <v>0</v>
      </c>
      <c r="I295" s="406">
        <v>0</v>
      </c>
      <c r="J295" s="406">
        <v>0</v>
      </c>
      <c r="K295" s="452">
        <v>0</v>
      </c>
      <c r="L295" s="406">
        <v>0</v>
      </c>
      <c r="M295" s="406">
        <v>0</v>
      </c>
      <c r="N295" s="406">
        <v>0</v>
      </c>
      <c r="O295" s="406">
        <v>0</v>
      </c>
      <c r="P295" s="406">
        <v>0</v>
      </c>
      <c r="Q295" s="406">
        <v>0</v>
      </c>
      <c r="R295" s="406">
        <v>0</v>
      </c>
      <c r="S295" s="406">
        <v>0</v>
      </c>
      <c r="T295" s="406">
        <v>0</v>
      </c>
      <c r="U295" s="658">
        <f t="shared" si="42"/>
        <v>0</v>
      </c>
      <c r="V295" s="453">
        <f t="shared" si="40"/>
        <v>0</v>
      </c>
      <c r="W295" s="406"/>
      <c r="X295" s="406">
        <v>0</v>
      </c>
      <c r="Y295" s="488">
        <v>0</v>
      </c>
      <c r="Z295" s="406">
        <f t="shared" si="43"/>
        <v>0</v>
      </c>
      <c r="AA295" s="406">
        <f t="shared" si="44"/>
        <v>0</v>
      </c>
      <c r="AB295" s="406"/>
      <c r="AC295" s="453">
        <v>0</v>
      </c>
      <c r="AD295" s="453">
        <f t="shared" si="45"/>
        <v>0</v>
      </c>
      <c r="AE295" s="454">
        <f t="shared" si="46"/>
        <v>0</v>
      </c>
      <c r="AF295" s="514">
        <v>0</v>
      </c>
      <c r="AG295" s="488" t="s">
        <v>761</v>
      </c>
      <c r="AH295" s="453">
        <f t="shared" si="41"/>
        <v>0</v>
      </c>
      <c r="AI295" s="406"/>
      <c r="AJ295" s="406"/>
      <c r="AK295" s="458">
        <v>0</v>
      </c>
      <c r="AL295" s="455">
        <f t="shared" si="47"/>
        <v>0</v>
      </c>
      <c r="AM295" s="458"/>
      <c r="AN295" s="458"/>
      <c r="AO295" s="453"/>
      <c r="AP295" s="507"/>
      <c r="AQ295" s="455"/>
      <c r="AR295" s="455"/>
      <c r="AS295" s="455"/>
      <c r="AT295" s="495">
        <f t="shared" si="48"/>
        <v>0</v>
      </c>
      <c r="AU295" s="455"/>
      <c r="AV295" s="498" t="s">
        <v>649</v>
      </c>
      <c r="AW295" s="499" t="s">
        <v>649</v>
      </c>
      <c r="AX295" s="500" t="s">
        <v>649</v>
      </c>
      <c r="AY295" s="458"/>
      <c r="AZ295" s="459"/>
      <c r="BA295" s="459"/>
      <c r="BB295" s="459"/>
      <c r="BC295" s="453"/>
      <c r="BE295" s="460">
        <v>-286</v>
      </c>
      <c r="BF295" s="453">
        <v>0</v>
      </c>
      <c r="BG295" s="488">
        <v>0</v>
      </c>
      <c r="BH295" s="453">
        <v>0</v>
      </c>
      <c r="BI295" s="406">
        <v>0</v>
      </c>
      <c r="BK295" s="453"/>
      <c r="BL295" s="453">
        <v>0</v>
      </c>
      <c r="BM295" s="406">
        <v>0</v>
      </c>
      <c r="BO295" s="453">
        <v>0</v>
      </c>
      <c r="BP295" s="406">
        <v>0</v>
      </c>
      <c r="BR295" s="453">
        <v>0</v>
      </c>
      <c r="BS295" s="453">
        <v>0</v>
      </c>
      <c r="CB295" s="488"/>
    </row>
    <row r="296" spans="1:80" ht="11.25">
      <c r="A296" s="403">
        <v>287</v>
      </c>
      <c r="B296" s="404" t="s">
        <v>376</v>
      </c>
      <c r="C296" s="403">
        <v>1</v>
      </c>
      <c r="D296" s="451">
        <v>0</v>
      </c>
      <c r="E296" s="406">
        <v>532250</v>
      </c>
      <c r="F296" s="406">
        <v>0</v>
      </c>
      <c r="G296" s="406">
        <v>0</v>
      </c>
      <c r="H296" s="406">
        <v>0</v>
      </c>
      <c r="I296" s="406">
        <v>0</v>
      </c>
      <c r="J296" s="406">
        <v>1111487</v>
      </c>
      <c r="K296" s="452">
        <v>257697</v>
      </c>
      <c r="L296" s="406">
        <v>229977</v>
      </c>
      <c r="M296" s="406">
        <v>0</v>
      </c>
      <c r="N296" s="406">
        <v>0</v>
      </c>
      <c r="O296" s="406">
        <v>32154.5</v>
      </c>
      <c r="P296" s="406">
        <v>0</v>
      </c>
      <c r="Q296" s="406">
        <v>0</v>
      </c>
      <c r="R296" s="406">
        <v>0</v>
      </c>
      <c r="S296" s="406">
        <v>0</v>
      </c>
      <c r="T296" s="406" t="s">
        <v>762</v>
      </c>
      <c r="U296" s="658">
        <f t="shared" si="42"/>
        <v>2140567.7999999998</v>
      </c>
      <c r="V296" s="453">
        <f t="shared" si="40"/>
        <v>13.716457451339547</v>
      </c>
      <c r="W296" s="406"/>
      <c r="X296" s="406">
        <v>11550189.470000001</v>
      </c>
      <c r="Y296" s="488">
        <v>15605835.6</v>
      </c>
      <c r="Z296" s="406">
        <f t="shared" si="43"/>
        <v>4055646.129999999</v>
      </c>
      <c r="AA296" s="406">
        <f t="shared" si="44"/>
        <v>556290.9757983489</v>
      </c>
      <c r="AB296" s="406"/>
      <c r="AC296" s="453">
        <v>135.4529003467872</v>
      </c>
      <c r="AD296" s="453">
        <f t="shared" si="45"/>
        <v>130.29695022138586</v>
      </c>
      <c r="AE296" s="454">
        <f t="shared" si="46"/>
        <v>-5.1559501254013469</v>
      </c>
      <c r="AF296" s="514">
        <v>23</v>
      </c>
      <c r="AG296" s="488">
        <v>1</v>
      </c>
      <c r="AH296" s="453">
        <f t="shared" si="41"/>
        <v>130.29695022138586</v>
      </c>
      <c r="AI296" s="406"/>
      <c r="AJ296" s="406"/>
      <c r="AK296" s="458">
        <v>130.29695022138586</v>
      </c>
      <c r="AL296" s="455">
        <f t="shared" si="47"/>
        <v>130.29695022138586</v>
      </c>
      <c r="AM296" s="458"/>
      <c r="AN296" s="458"/>
      <c r="AO296" s="453"/>
      <c r="AP296" s="507"/>
      <c r="AQ296" s="455"/>
      <c r="AR296" s="455"/>
      <c r="AS296" s="455"/>
      <c r="AT296" s="495">
        <f t="shared" si="48"/>
        <v>0</v>
      </c>
      <c r="AU296" s="455"/>
      <c r="AV296" s="498">
        <v>7.5693080569871949</v>
      </c>
      <c r="AW296" s="499">
        <v>3.3722193434550891</v>
      </c>
      <c r="AX296" s="500">
        <v>-4.1970887135321053</v>
      </c>
      <c r="AY296" s="458"/>
      <c r="AZ296" s="459"/>
      <c r="BA296" s="459"/>
      <c r="BB296" s="459"/>
      <c r="BC296" s="453"/>
      <c r="BE296" s="460">
        <v>-151.5470996532128</v>
      </c>
      <c r="BF296" s="453">
        <v>135.4529003467872</v>
      </c>
      <c r="BG296" s="488">
        <v>0</v>
      </c>
      <c r="BH296" s="453">
        <v>135.4529003467872</v>
      </c>
      <c r="BI296" s="406">
        <v>4.7937351826919041</v>
      </c>
      <c r="BK296" s="453"/>
      <c r="BL296" s="453">
        <v>135.4529003467872</v>
      </c>
      <c r="BM296" s="406">
        <v>0</v>
      </c>
      <c r="BO296" s="453">
        <v>135.4529003467872</v>
      </c>
      <c r="BP296" s="406">
        <v>4.7937351826919041</v>
      </c>
      <c r="BR296" s="453">
        <v>130.65529256724392</v>
      </c>
      <c r="BS296" s="453">
        <v>3.8725968513801945E-3</v>
      </c>
      <c r="CB296" s="488"/>
    </row>
    <row r="297" spans="1:80" ht="11.25">
      <c r="A297" s="403">
        <v>288</v>
      </c>
      <c r="B297" s="404" t="s">
        <v>377</v>
      </c>
      <c r="C297" s="403">
        <v>1</v>
      </c>
      <c r="D297" s="451">
        <v>0</v>
      </c>
      <c r="E297" s="406">
        <v>0</v>
      </c>
      <c r="F297" s="406">
        <v>0</v>
      </c>
      <c r="G297" s="406">
        <v>0</v>
      </c>
      <c r="H297" s="406">
        <v>0</v>
      </c>
      <c r="I297" s="406">
        <v>0</v>
      </c>
      <c r="J297" s="406">
        <v>1314007</v>
      </c>
      <c r="K297" s="452">
        <v>0</v>
      </c>
      <c r="L297" s="406">
        <v>1013105</v>
      </c>
      <c r="M297" s="406">
        <v>0</v>
      </c>
      <c r="N297" s="406">
        <v>0</v>
      </c>
      <c r="O297" s="406">
        <v>7279.51</v>
      </c>
      <c r="P297" s="406">
        <v>0</v>
      </c>
      <c r="Q297" s="406">
        <v>0</v>
      </c>
      <c r="R297" s="406">
        <v>0</v>
      </c>
      <c r="S297" s="406">
        <v>0</v>
      </c>
      <c r="T297" s="406" t="s">
        <v>762</v>
      </c>
      <c r="U297" s="658">
        <f t="shared" si="42"/>
        <v>2233081.0099999998</v>
      </c>
      <c r="V297" s="453">
        <f t="shared" si="40"/>
        <v>4.1918859183122112</v>
      </c>
      <c r="W297" s="406"/>
      <c r="X297" s="406">
        <v>29591077.410479996</v>
      </c>
      <c r="Y297" s="488">
        <v>53271512</v>
      </c>
      <c r="Z297" s="406">
        <f t="shared" si="43"/>
        <v>23680434.589520004</v>
      </c>
      <c r="AA297" s="406">
        <f t="shared" si="44"/>
        <v>992656.80295322312</v>
      </c>
      <c r="AB297" s="406"/>
      <c r="AC297" s="453">
        <v>176.41602429425711</v>
      </c>
      <c r="AD297" s="453">
        <f t="shared" si="45"/>
        <v>176.67100954739709</v>
      </c>
      <c r="AE297" s="454">
        <f t="shared" si="46"/>
        <v>0.25498525313997789</v>
      </c>
      <c r="AF297" s="514">
        <v>3</v>
      </c>
      <c r="AG297" s="488">
        <v>1</v>
      </c>
      <c r="AH297" s="453">
        <f t="shared" si="41"/>
        <v>176.67100954739709</v>
      </c>
      <c r="AI297" s="406"/>
      <c r="AJ297" s="406"/>
      <c r="AK297" s="458">
        <v>176.67100954739709</v>
      </c>
      <c r="AL297" s="455">
        <f t="shared" si="47"/>
        <v>176.67100954739709</v>
      </c>
      <c r="AM297" s="458"/>
      <c r="AN297" s="458"/>
      <c r="AO297" s="453"/>
      <c r="AP297" s="507"/>
      <c r="AQ297" s="455"/>
      <c r="AR297" s="455"/>
      <c r="AS297" s="455"/>
      <c r="AT297" s="495">
        <f t="shared" si="48"/>
        <v>0</v>
      </c>
      <c r="AU297" s="455"/>
      <c r="AV297" s="498">
        <v>3.3637618303914478</v>
      </c>
      <c r="AW297" s="499">
        <v>4.090417478948301</v>
      </c>
      <c r="AX297" s="500">
        <v>0.72665564855685316</v>
      </c>
      <c r="AY297" s="458"/>
      <c r="AZ297" s="459"/>
      <c r="BA297" s="459"/>
      <c r="BB297" s="459"/>
      <c r="BC297" s="453"/>
      <c r="BE297" s="460">
        <v>-111.58397570574289</v>
      </c>
      <c r="BF297" s="453">
        <v>176.41602429425711</v>
      </c>
      <c r="BG297" s="488">
        <v>0</v>
      </c>
      <c r="BH297" s="453">
        <v>176.41602429425711</v>
      </c>
      <c r="BI297" s="406">
        <v>-1.3203206706788535</v>
      </c>
      <c r="BK297" s="453"/>
      <c r="BL297" s="453">
        <v>176.41602429425711</v>
      </c>
      <c r="BM297" s="406">
        <v>0</v>
      </c>
      <c r="BO297" s="453">
        <v>176.41602429425711</v>
      </c>
      <c r="BP297" s="406">
        <v>-1.3203206706788535</v>
      </c>
      <c r="BR297" s="453">
        <v>176.41602429425711</v>
      </c>
      <c r="BS297" s="453">
        <v>1.3203206706788535</v>
      </c>
      <c r="CB297" s="488"/>
    </row>
    <row r="298" spans="1:80" ht="11.25">
      <c r="A298" s="403">
        <v>289</v>
      </c>
      <c r="B298" s="404" t="s">
        <v>378</v>
      </c>
      <c r="C298" s="403">
        <v>1</v>
      </c>
      <c r="D298" s="451">
        <v>0</v>
      </c>
      <c r="E298" s="406">
        <v>48000</v>
      </c>
      <c r="F298" s="406">
        <v>0</v>
      </c>
      <c r="G298" s="406">
        <v>0</v>
      </c>
      <c r="H298" s="406">
        <v>0</v>
      </c>
      <c r="I298" s="406">
        <v>0</v>
      </c>
      <c r="J298" s="406">
        <v>0</v>
      </c>
      <c r="K298" s="452">
        <v>0</v>
      </c>
      <c r="L298" s="406">
        <v>53396.800000000003</v>
      </c>
      <c r="M298" s="406">
        <v>0</v>
      </c>
      <c r="N298" s="406">
        <v>1835</v>
      </c>
      <c r="O298" s="406">
        <v>0</v>
      </c>
      <c r="P298" s="406">
        <v>0</v>
      </c>
      <c r="Q298" s="406">
        <v>0</v>
      </c>
      <c r="R298" s="406">
        <v>0</v>
      </c>
      <c r="S298" s="406">
        <v>0</v>
      </c>
      <c r="T298" s="406" t="s">
        <v>762</v>
      </c>
      <c r="U298" s="658">
        <f t="shared" si="42"/>
        <v>97892.12</v>
      </c>
      <c r="V298" s="453">
        <f t="shared" si="40"/>
        <v>2.201208371790591</v>
      </c>
      <c r="W298" s="406"/>
      <c r="X298" s="406">
        <v>2077119.5199999998</v>
      </c>
      <c r="Y298" s="488">
        <v>4447199.1499999994</v>
      </c>
      <c r="Z298" s="406">
        <f t="shared" si="43"/>
        <v>2370079.63</v>
      </c>
      <c r="AA298" s="406">
        <f t="shared" si="44"/>
        <v>52170.39123366346</v>
      </c>
      <c r="AB298" s="406"/>
      <c r="AC298" s="453">
        <v>211.00212818054194</v>
      </c>
      <c r="AD298" s="453">
        <f t="shared" si="45"/>
        <v>211.59248259177389</v>
      </c>
      <c r="AE298" s="454">
        <f t="shared" si="46"/>
        <v>0.59035441123194232</v>
      </c>
      <c r="AF298" s="514">
        <v>0</v>
      </c>
      <c r="AG298" s="488">
        <v>1</v>
      </c>
      <c r="AH298" s="453">
        <f t="shared" si="41"/>
        <v>211.59248259177389</v>
      </c>
      <c r="AI298" s="406"/>
      <c r="AJ298" s="406"/>
      <c r="AK298" s="458">
        <v>211.59248259177389</v>
      </c>
      <c r="AL298" s="455">
        <f t="shared" si="47"/>
        <v>211.59248259177389</v>
      </c>
      <c r="AM298" s="458"/>
      <c r="AN298" s="458"/>
      <c r="AO298" s="453"/>
      <c r="AP298" s="507"/>
      <c r="AQ298" s="455"/>
      <c r="AR298" s="455"/>
      <c r="AS298" s="455"/>
      <c r="AT298" s="495">
        <f t="shared" si="48"/>
        <v>0</v>
      </c>
      <c r="AU298" s="455"/>
      <c r="AV298" s="498">
        <v>6.702504316245518</v>
      </c>
      <c r="AW298" s="499">
        <v>7.8948741949541459</v>
      </c>
      <c r="AX298" s="500">
        <v>1.1923698787086279</v>
      </c>
      <c r="AY298" s="458"/>
      <c r="AZ298" s="459"/>
      <c r="BA298" s="459"/>
      <c r="BB298" s="459"/>
      <c r="BC298" s="453"/>
      <c r="BE298" s="460">
        <v>-77.997871819458055</v>
      </c>
      <c r="BF298" s="453">
        <v>211.00212818054194</v>
      </c>
      <c r="BG298" s="488">
        <v>0</v>
      </c>
      <c r="BH298" s="453">
        <v>211.00212818054194</v>
      </c>
      <c r="BI298" s="406">
        <v>-1.54937546983939</v>
      </c>
      <c r="BK298" s="453"/>
      <c r="BL298" s="453">
        <v>211.00212818054194</v>
      </c>
      <c r="BM298" s="406">
        <v>0</v>
      </c>
      <c r="BO298" s="453">
        <v>211.00212818054194</v>
      </c>
      <c r="BP298" s="406">
        <v>-1.54937546983939</v>
      </c>
      <c r="BR298" s="453">
        <v>212.05312924277956</v>
      </c>
      <c r="BS298" s="453">
        <v>0.49837440760177287</v>
      </c>
      <c r="CB298" s="488"/>
    </row>
    <row r="299" spans="1:80" ht="11.25">
      <c r="A299" s="403">
        <v>290</v>
      </c>
      <c r="B299" s="404" t="s">
        <v>379</v>
      </c>
      <c r="C299" s="403">
        <v>1</v>
      </c>
      <c r="D299" s="451">
        <v>0</v>
      </c>
      <c r="E299" s="406">
        <v>153392.39000000001</v>
      </c>
      <c r="F299" s="406">
        <v>0</v>
      </c>
      <c r="G299" s="406">
        <v>0</v>
      </c>
      <c r="H299" s="406">
        <v>0</v>
      </c>
      <c r="I299" s="406">
        <v>75000</v>
      </c>
      <c r="J299" s="406">
        <v>0</v>
      </c>
      <c r="K299" s="452">
        <v>243403.16</v>
      </c>
      <c r="L299" s="406">
        <v>456500</v>
      </c>
      <c r="M299" s="406">
        <v>19984</v>
      </c>
      <c r="N299" s="406">
        <v>69806</v>
      </c>
      <c r="O299" s="406">
        <v>0</v>
      </c>
      <c r="P299" s="406">
        <v>0</v>
      </c>
      <c r="Q299" s="406">
        <v>0</v>
      </c>
      <c r="R299" s="406">
        <v>0</v>
      </c>
      <c r="S299" s="406">
        <v>0</v>
      </c>
      <c r="T299" s="406" t="s">
        <v>760</v>
      </c>
      <c r="U299" s="658">
        <f t="shared" si="42"/>
        <v>1018085.55</v>
      </c>
      <c r="V299" s="453">
        <f t="shared" si="40"/>
        <v>4.4540151047101295</v>
      </c>
      <c r="W299" s="406"/>
      <c r="X299" s="406">
        <v>16892397.649999999</v>
      </c>
      <c r="Y299" s="488">
        <v>22857703.129999999</v>
      </c>
      <c r="Z299" s="406">
        <f t="shared" si="43"/>
        <v>5965305.4800000004</v>
      </c>
      <c r="AA299" s="406">
        <f t="shared" si="44"/>
        <v>265695.60712130112</v>
      </c>
      <c r="AB299" s="406"/>
      <c r="AC299" s="453">
        <v>139.59237956839209</v>
      </c>
      <c r="AD299" s="453">
        <f t="shared" si="45"/>
        <v>133.74068022178426</v>
      </c>
      <c r="AE299" s="454">
        <f t="shared" si="46"/>
        <v>-5.8516993466078304</v>
      </c>
      <c r="AF299" s="514">
        <v>0</v>
      </c>
      <c r="AG299" s="488">
        <v>1</v>
      </c>
      <c r="AH299" s="453">
        <f t="shared" si="41"/>
        <v>133.74068022178426</v>
      </c>
      <c r="AI299" s="406"/>
      <c r="AJ299" s="406"/>
      <c r="AK299" s="458">
        <v>133.74068022178426</v>
      </c>
      <c r="AL299" s="455">
        <f t="shared" si="47"/>
        <v>133.74068022178426</v>
      </c>
      <c r="AM299" s="458"/>
      <c r="AN299" s="458"/>
      <c r="AO299" s="453"/>
      <c r="AP299" s="507"/>
      <c r="AQ299" s="455"/>
      <c r="AR299" s="455"/>
      <c r="AS299" s="455"/>
      <c r="AT299" s="495">
        <f t="shared" si="48"/>
        <v>0</v>
      </c>
      <c r="AU299" s="455"/>
      <c r="AV299" s="498">
        <v>5.0754804404616483</v>
      </c>
      <c r="AW299" s="499">
        <v>-0.20252832218999431</v>
      </c>
      <c r="AX299" s="500">
        <v>-5.278008762651643</v>
      </c>
      <c r="AY299" s="458"/>
      <c r="AZ299" s="459"/>
      <c r="BA299" s="459"/>
      <c r="BB299" s="459"/>
      <c r="BC299" s="453"/>
      <c r="BE299" s="460">
        <v>-150.40762043160791</v>
      </c>
      <c r="BF299" s="453">
        <v>139.59237956839209</v>
      </c>
      <c r="BG299" s="488">
        <v>0</v>
      </c>
      <c r="BH299" s="453">
        <v>139.59237956839209</v>
      </c>
      <c r="BI299" s="406">
        <v>5.8516993466078304</v>
      </c>
      <c r="BK299" s="453"/>
      <c r="BL299" s="453">
        <v>139.59237956839209</v>
      </c>
      <c r="BM299" s="406">
        <v>0</v>
      </c>
      <c r="BO299" s="453">
        <v>139.59237956839209</v>
      </c>
      <c r="BP299" s="406">
        <v>5.8516993466078304</v>
      </c>
      <c r="BR299" s="453">
        <v>133.62155406032358</v>
      </c>
      <c r="BS299" s="453">
        <v>0.11912616146068444</v>
      </c>
      <c r="CB299" s="488"/>
    </row>
    <row r="300" spans="1:80" ht="11.25">
      <c r="A300" s="403">
        <v>291</v>
      </c>
      <c r="B300" s="404" t="s">
        <v>380</v>
      </c>
      <c r="C300" s="403">
        <v>1</v>
      </c>
      <c r="D300" s="451">
        <v>0</v>
      </c>
      <c r="E300" s="406">
        <v>62321</v>
      </c>
      <c r="F300" s="406">
        <v>0</v>
      </c>
      <c r="G300" s="406">
        <v>0</v>
      </c>
      <c r="H300" s="406">
        <v>0</v>
      </c>
      <c r="I300" s="406">
        <v>0</v>
      </c>
      <c r="J300" s="406">
        <v>1496948</v>
      </c>
      <c r="K300" s="452">
        <v>340405</v>
      </c>
      <c r="L300" s="406">
        <v>1479658</v>
      </c>
      <c r="M300" s="406">
        <v>0</v>
      </c>
      <c r="N300" s="406">
        <v>0</v>
      </c>
      <c r="O300" s="406">
        <v>88384.38</v>
      </c>
      <c r="P300" s="406">
        <v>0</v>
      </c>
      <c r="Q300" s="406">
        <v>0</v>
      </c>
      <c r="R300" s="406">
        <v>0</v>
      </c>
      <c r="S300" s="406">
        <v>0</v>
      </c>
      <c r="T300" s="406" t="s">
        <v>762</v>
      </c>
      <c r="U300" s="658">
        <f t="shared" si="42"/>
        <v>3319750.58</v>
      </c>
      <c r="V300" s="453">
        <f t="shared" si="40"/>
        <v>8.6021369614193208</v>
      </c>
      <c r="W300" s="406"/>
      <c r="X300" s="406">
        <v>26943739.010000002</v>
      </c>
      <c r="Y300" s="488">
        <v>38592161.399999999</v>
      </c>
      <c r="Z300" s="406">
        <f t="shared" si="43"/>
        <v>11648422.389999997</v>
      </c>
      <c r="AA300" s="406">
        <f t="shared" si="44"/>
        <v>1002013.2478324336</v>
      </c>
      <c r="AB300" s="406"/>
      <c r="AC300" s="453">
        <v>134.50103587355048</v>
      </c>
      <c r="AD300" s="453">
        <f t="shared" si="45"/>
        <v>139.51348080612053</v>
      </c>
      <c r="AE300" s="454">
        <f t="shared" si="46"/>
        <v>5.0124449325700482</v>
      </c>
      <c r="AF300" s="514">
        <v>59</v>
      </c>
      <c r="AG300" s="488">
        <v>1</v>
      </c>
      <c r="AH300" s="453">
        <f t="shared" si="41"/>
        <v>139.51348080612053</v>
      </c>
      <c r="AI300" s="406"/>
      <c r="AJ300" s="406"/>
      <c r="AK300" s="458">
        <v>139.51348080612053</v>
      </c>
      <c r="AL300" s="455">
        <f t="shared" si="47"/>
        <v>139.51348080612053</v>
      </c>
      <c r="AM300" s="458"/>
      <c r="AN300" s="458"/>
      <c r="AO300" s="453"/>
      <c r="AP300" s="507"/>
      <c r="AQ300" s="455"/>
      <c r="AR300" s="455"/>
      <c r="AS300" s="455"/>
      <c r="AT300" s="495">
        <f t="shared" si="48"/>
        <v>0</v>
      </c>
      <c r="AU300" s="455"/>
      <c r="AV300" s="498">
        <v>3.5781858767761285</v>
      </c>
      <c r="AW300" s="499">
        <v>8.7597154927937186</v>
      </c>
      <c r="AX300" s="500">
        <v>5.1815296160175901</v>
      </c>
      <c r="AY300" s="458"/>
      <c r="AZ300" s="459"/>
      <c r="BA300" s="459"/>
      <c r="BB300" s="459"/>
      <c r="BC300" s="453"/>
      <c r="BE300" s="460">
        <v>-156.49896412644952</v>
      </c>
      <c r="BF300" s="453">
        <v>134.50103587355048</v>
      </c>
      <c r="BG300" s="488">
        <v>0</v>
      </c>
      <c r="BH300" s="453">
        <v>134.50103587355048</v>
      </c>
      <c r="BI300" s="406">
        <v>-6.1727429001994665</v>
      </c>
      <c r="BK300" s="453"/>
      <c r="BL300" s="453">
        <v>134.50103587355048</v>
      </c>
      <c r="BM300" s="406">
        <v>0</v>
      </c>
      <c r="BO300" s="453">
        <v>134.50103587355048</v>
      </c>
      <c r="BP300" s="406">
        <v>-6.1727429001994665</v>
      </c>
      <c r="BR300" s="453">
        <v>140.70292751686566</v>
      </c>
      <c r="BS300" s="453">
        <v>-2.914874311571225E-2</v>
      </c>
      <c r="CB300" s="488"/>
    </row>
    <row r="301" spans="1:80" ht="11.25">
      <c r="A301" s="403">
        <v>292</v>
      </c>
      <c r="B301" s="404" t="s">
        <v>381</v>
      </c>
      <c r="C301" s="403">
        <v>1</v>
      </c>
      <c r="D301" s="451">
        <v>0</v>
      </c>
      <c r="E301" s="406">
        <v>0</v>
      </c>
      <c r="F301" s="406">
        <v>0</v>
      </c>
      <c r="G301" s="406">
        <v>0</v>
      </c>
      <c r="H301" s="406">
        <v>0</v>
      </c>
      <c r="I301" s="406">
        <v>155904.01</v>
      </c>
      <c r="J301" s="406">
        <v>165447.72</v>
      </c>
      <c r="K301" s="452">
        <v>873056.97</v>
      </c>
      <c r="L301" s="406">
        <v>3109322.11</v>
      </c>
      <c r="M301" s="406">
        <v>0</v>
      </c>
      <c r="N301" s="406">
        <v>19970</v>
      </c>
      <c r="O301" s="406">
        <v>20484.66</v>
      </c>
      <c r="P301" s="406">
        <v>0</v>
      </c>
      <c r="Q301" s="406">
        <v>0</v>
      </c>
      <c r="R301" s="406">
        <v>0</v>
      </c>
      <c r="S301" s="406">
        <v>0</v>
      </c>
      <c r="T301" s="406" t="s">
        <v>762</v>
      </c>
      <c r="U301" s="658">
        <f t="shared" si="42"/>
        <v>4033253.2589999996</v>
      </c>
      <c r="V301" s="453">
        <f t="shared" si="40"/>
        <v>11.514819575036126</v>
      </c>
      <c r="W301" s="406"/>
      <c r="X301" s="406">
        <v>28125194.139999993</v>
      </c>
      <c r="Y301" s="488">
        <v>35026630.097999997</v>
      </c>
      <c r="Z301" s="406">
        <f t="shared" si="43"/>
        <v>6901435.9580000043</v>
      </c>
      <c r="AA301" s="406">
        <f t="shared" si="44"/>
        <v>794687.89865036658</v>
      </c>
      <c r="AB301" s="406"/>
      <c r="AC301" s="453">
        <v>112.80012041624991</v>
      </c>
      <c r="AD301" s="453">
        <f t="shared" si="45"/>
        <v>121.71273211111652</v>
      </c>
      <c r="AE301" s="454">
        <f t="shared" si="46"/>
        <v>8.9126116948666123</v>
      </c>
      <c r="AF301" s="514">
        <v>18</v>
      </c>
      <c r="AG301" s="488">
        <v>1</v>
      </c>
      <c r="AH301" s="453">
        <f t="shared" si="41"/>
        <v>121.71273211111652</v>
      </c>
      <c r="AI301" s="406"/>
      <c r="AJ301" s="406"/>
      <c r="AK301" s="458">
        <v>121.71273211111652</v>
      </c>
      <c r="AL301" s="455">
        <f t="shared" si="47"/>
        <v>121.71273211111652</v>
      </c>
      <c r="AM301" s="458"/>
      <c r="AN301" s="458"/>
      <c r="AO301" s="453"/>
      <c r="AP301" s="507"/>
      <c r="AQ301" s="455"/>
      <c r="AR301" s="455"/>
      <c r="AS301" s="455"/>
      <c r="AT301" s="495">
        <f t="shared" si="48"/>
        <v>0</v>
      </c>
      <c r="AU301" s="455"/>
      <c r="AV301" s="498">
        <v>5.3596567292271411</v>
      </c>
      <c r="AW301" s="499">
        <v>15.561049993308041</v>
      </c>
      <c r="AX301" s="500">
        <v>10.201393264080899</v>
      </c>
      <c r="AY301" s="458"/>
      <c r="AZ301" s="459"/>
      <c r="BA301" s="459"/>
      <c r="BB301" s="459"/>
      <c r="BC301" s="453"/>
      <c r="BE301" s="460">
        <v>-179.19987958375009</v>
      </c>
      <c r="BF301" s="453">
        <v>112.80012041624991</v>
      </c>
      <c r="BG301" s="488">
        <v>0</v>
      </c>
      <c r="BH301" s="453">
        <v>112.80012041624991</v>
      </c>
      <c r="BI301" s="406">
        <v>-10.43739922804221</v>
      </c>
      <c r="BK301" s="453"/>
      <c r="BL301" s="453">
        <v>112.80012041624991</v>
      </c>
      <c r="BM301" s="406">
        <v>0</v>
      </c>
      <c r="BO301" s="453">
        <v>112.80012041624991</v>
      </c>
      <c r="BP301" s="406">
        <v>-10.43739922804221</v>
      </c>
      <c r="BR301" s="453">
        <v>112.80012041624991</v>
      </c>
      <c r="BS301" s="453">
        <v>10.43739922804221</v>
      </c>
      <c r="CB301" s="488"/>
    </row>
    <row r="302" spans="1:80" ht="11.25">
      <c r="A302" s="403">
        <v>293</v>
      </c>
      <c r="B302" s="404" t="s">
        <v>382</v>
      </c>
      <c r="C302" s="403">
        <v>1</v>
      </c>
      <c r="D302" s="451">
        <v>0</v>
      </c>
      <c r="E302" s="406">
        <v>400072</v>
      </c>
      <c r="F302" s="406">
        <v>0</v>
      </c>
      <c r="G302" s="406">
        <v>0</v>
      </c>
      <c r="H302" s="406">
        <v>0</v>
      </c>
      <c r="I302" s="406">
        <v>160999</v>
      </c>
      <c r="J302" s="406">
        <v>608387</v>
      </c>
      <c r="K302" s="452">
        <v>1493044</v>
      </c>
      <c r="L302" s="406">
        <v>2376228.41</v>
      </c>
      <c r="M302" s="406">
        <v>12034</v>
      </c>
      <c r="N302" s="406">
        <v>302870</v>
      </c>
      <c r="O302" s="406">
        <v>171921.26</v>
      </c>
      <c r="P302" s="406">
        <v>0</v>
      </c>
      <c r="Q302" s="406">
        <v>0</v>
      </c>
      <c r="R302" s="406">
        <v>0</v>
      </c>
      <c r="S302" s="406">
        <v>0</v>
      </c>
      <c r="T302" s="406" t="s">
        <v>764</v>
      </c>
      <c r="U302" s="658">
        <f t="shared" si="42"/>
        <v>5525555.6699999999</v>
      </c>
      <c r="V302" s="453">
        <f t="shared" si="40"/>
        <v>3.8826033545108376</v>
      </c>
      <c r="W302" s="406"/>
      <c r="X302" s="406">
        <v>140024274.21000001</v>
      </c>
      <c r="Y302" s="488">
        <v>142315739.34999999</v>
      </c>
      <c r="Z302" s="406">
        <f t="shared" si="43"/>
        <v>2291465.1399999857</v>
      </c>
      <c r="AA302" s="406">
        <f t="shared" si="44"/>
        <v>88968.502393085917</v>
      </c>
      <c r="AB302" s="406"/>
      <c r="AC302" s="453">
        <v>103.46776683796406</v>
      </c>
      <c r="AD302" s="453">
        <f t="shared" si="45"/>
        <v>101.57293915646635</v>
      </c>
      <c r="AE302" s="454">
        <f t="shared" si="46"/>
        <v>-1.8948276814977163</v>
      </c>
      <c r="AF302" s="514">
        <v>120</v>
      </c>
      <c r="AG302" s="488">
        <v>1</v>
      </c>
      <c r="AH302" s="453">
        <f t="shared" si="41"/>
        <v>101.57293915646635</v>
      </c>
      <c r="AI302" s="406"/>
      <c r="AJ302" s="406"/>
      <c r="AK302" s="458">
        <v>101.57293915646635</v>
      </c>
      <c r="AL302" s="455">
        <f t="shared" si="47"/>
        <v>101.57293915646635</v>
      </c>
      <c r="AM302" s="458"/>
      <c r="AN302" s="458"/>
      <c r="AO302" s="453"/>
      <c r="AP302" s="507"/>
      <c r="AQ302" s="455"/>
      <c r="AR302" s="455"/>
      <c r="AS302" s="455"/>
      <c r="AT302" s="495">
        <f t="shared" si="48"/>
        <v>0</v>
      </c>
      <c r="AU302" s="455"/>
      <c r="AV302" s="498">
        <v>6.5662323239511284</v>
      </c>
      <c r="AW302" s="499">
        <v>4.3509121761183867</v>
      </c>
      <c r="AX302" s="500">
        <v>-2.2153201478327418</v>
      </c>
      <c r="AY302" s="458"/>
      <c r="AZ302" s="459"/>
      <c r="BA302" s="459"/>
      <c r="BB302" s="459"/>
      <c r="BC302" s="453"/>
      <c r="BE302" s="460">
        <v>-189.53223316203594</v>
      </c>
      <c r="BF302" s="453">
        <v>103.46776683796406</v>
      </c>
      <c r="BG302" s="488">
        <v>0</v>
      </c>
      <c r="BH302" s="453">
        <v>103.46776683796406</v>
      </c>
      <c r="BI302" s="406">
        <v>1.8948276814977163</v>
      </c>
      <c r="BK302" s="453"/>
      <c r="BL302" s="453">
        <v>103.46776683796406</v>
      </c>
      <c r="BM302" s="406">
        <v>0</v>
      </c>
      <c r="BO302" s="453">
        <v>103.46776683796406</v>
      </c>
      <c r="BP302" s="406">
        <v>1.8948276814977163</v>
      </c>
      <c r="BR302" s="453">
        <v>101.63354901996632</v>
      </c>
      <c r="BS302" s="453">
        <v>-6.0609863499976768E-2</v>
      </c>
      <c r="CB302" s="488"/>
    </row>
    <row r="303" spans="1:80" ht="11.25">
      <c r="A303" s="403">
        <v>294</v>
      </c>
      <c r="B303" s="404" t="s">
        <v>383</v>
      </c>
      <c r="C303" s="403">
        <v>0</v>
      </c>
      <c r="D303" s="451">
        <v>0</v>
      </c>
      <c r="E303" s="406">
        <v>0</v>
      </c>
      <c r="F303" s="406">
        <v>0</v>
      </c>
      <c r="G303" s="406">
        <v>0</v>
      </c>
      <c r="H303" s="406">
        <v>0</v>
      </c>
      <c r="I303" s="406">
        <v>0</v>
      </c>
      <c r="J303" s="406">
        <v>0</v>
      </c>
      <c r="K303" s="452">
        <v>0</v>
      </c>
      <c r="L303" s="406">
        <v>0</v>
      </c>
      <c r="M303" s="406">
        <v>0</v>
      </c>
      <c r="N303" s="406">
        <v>0</v>
      </c>
      <c r="O303" s="406">
        <v>0</v>
      </c>
      <c r="P303" s="406">
        <v>0</v>
      </c>
      <c r="Q303" s="406">
        <v>0</v>
      </c>
      <c r="R303" s="406">
        <v>0</v>
      </c>
      <c r="S303" s="406">
        <v>0</v>
      </c>
      <c r="T303" s="406">
        <v>0</v>
      </c>
      <c r="U303" s="658">
        <f t="shared" si="42"/>
        <v>0</v>
      </c>
      <c r="V303" s="453">
        <f t="shared" si="40"/>
        <v>0</v>
      </c>
      <c r="W303" s="406"/>
      <c r="X303" s="406">
        <v>16860.330000000002</v>
      </c>
      <c r="Y303" s="488">
        <v>16860</v>
      </c>
      <c r="Z303" s="406">
        <f t="shared" si="43"/>
        <v>0</v>
      </c>
      <c r="AA303" s="406">
        <f t="shared" si="44"/>
        <v>0</v>
      </c>
      <c r="AB303" s="406"/>
      <c r="AC303" s="453">
        <v>0</v>
      </c>
      <c r="AD303" s="453">
        <f t="shared" si="45"/>
        <v>0</v>
      </c>
      <c r="AE303" s="454">
        <f t="shared" si="46"/>
        <v>0</v>
      </c>
      <c r="AF303" s="514">
        <v>0</v>
      </c>
      <c r="AG303" s="488" t="s">
        <v>761</v>
      </c>
      <c r="AH303" s="453">
        <f t="shared" si="41"/>
        <v>0</v>
      </c>
      <c r="AI303" s="406"/>
      <c r="AJ303" s="406"/>
      <c r="AK303" s="458">
        <v>0</v>
      </c>
      <c r="AL303" s="455">
        <f t="shared" si="47"/>
        <v>0</v>
      </c>
      <c r="AM303" s="458"/>
      <c r="AN303" s="458"/>
      <c r="AO303" s="453"/>
      <c r="AP303" s="507"/>
      <c r="AQ303" s="455"/>
      <c r="AR303" s="455"/>
      <c r="AS303" s="455"/>
      <c r="AT303" s="495">
        <f t="shared" si="48"/>
        <v>0</v>
      </c>
      <c r="AU303" s="455"/>
      <c r="AV303" s="498" t="s">
        <v>649</v>
      </c>
      <c r="AW303" s="499" t="s">
        <v>649</v>
      </c>
      <c r="AX303" s="500" t="s">
        <v>649</v>
      </c>
      <c r="AY303" s="458"/>
      <c r="AZ303" s="459"/>
      <c r="BA303" s="459"/>
      <c r="BB303" s="459"/>
      <c r="BC303" s="453"/>
      <c r="BE303" s="460">
        <v>-294</v>
      </c>
      <c r="BF303" s="453">
        <v>0</v>
      </c>
      <c r="BG303" s="488">
        <v>0</v>
      </c>
      <c r="BH303" s="453">
        <v>0</v>
      </c>
      <c r="BI303" s="406">
        <v>0</v>
      </c>
      <c r="BK303" s="453"/>
      <c r="BL303" s="453">
        <v>0</v>
      </c>
      <c r="BM303" s="406">
        <v>0</v>
      </c>
      <c r="BO303" s="453">
        <v>0</v>
      </c>
      <c r="BP303" s="406">
        <v>0</v>
      </c>
      <c r="BR303" s="453">
        <v>0</v>
      </c>
      <c r="BS303" s="453">
        <v>0</v>
      </c>
      <c r="CB303" s="488"/>
    </row>
    <row r="304" spans="1:80" ht="11.25">
      <c r="A304" s="403">
        <v>295</v>
      </c>
      <c r="B304" s="404" t="s">
        <v>384</v>
      </c>
      <c r="C304" s="403">
        <v>1</v>
      </c>
      <c r="D304" s="451">
        <v>0</v>
      </c>
      <c r="E304" s="406">
        <v>1355080</v>
      </c>
      <c r="F304" s="406">
        <v>0</v>
      </c>
      <c r="G304" s="406">
        <v>0</v>
      </c>
      <c r="H304" s="406">
        <v>0</v>
      </c>
      <c r="I304" s="406">
        <v>0</v>
      </c>
      <c r="J304" s="406">
        <v>1995977</v>
      </c>
      <c r="K304" s="452">
        <v>1334296</v>
      </c>
      <c r="L304" s="406">
        <v>2463519.0306580998</v>
      </c>
      <c r="M304" s="406">
        <v>4412</v>
      </c>
      <c r="N304" s="406">
        <v>13867</v>
      </c>
      <c r="O304" s="406">
        <v>80526.25</v>
      </c>
      <c r="P304" s="406">
        <v>0</v>
      </c>
      <c r="Q304" s="406">
        <v>0</v>
      </c>
      <c r="R304" s="406">
        <v>0</v>
      </c>
      <c r="S304" s="406">
        <v>0</v>
      </c>
      <c r="T304" s="406" t="s">
        <v>760</v>
      </c>
      <c r="U304" s="658">
        <f t="shared" si="42"/>
        <v>7247677.2806580998</v>
      </c>
      <c r="V304" s="453">
        <f t="shared" si="40"/>
        <v>10.952323488821742</v>
      </c>
      <c r="W304" s="406"/>
      <c r="X304" s="406">
        <v>42576904.100000009</v>
      </c>
      <c r="Y304" s="488">
        <v>66174791.933924235</v>
      </c>
      <c r="Z304" s="406">
        <f t="shared" si="43"/>
        <v>23597887.833924226</v>
      </c>
      <c r="AA304" s="406">
        <f t="shared" si="44"/>
        <v>2584517.0121006914</v>
      </c>
      <c r="AB304" s="406"/>
      <c r="AC304" s="453">
        <v>149.39438044755292</v>
      </c>
      <c r="AD304" s="453">
        <f t="shared" si="45"/>
        <v>149.35391913998635</v>
      </c>
      <c r="AE304" s="454">
        <f t="shared" si="46"/>
        <v>-4.0461307566573623E-2</v>
      </c>
      <c r="AF304" s="514">
        <v>56</v>
      </c>
      <c r="AG304" s="488">
        <v>1</v>
      </c>
      <c r="AH304" s="453">
        <f t="shared" si="41"/>
        <v>149.35391913998635</v>
      </c>
      <c r="AI304" s="406"/>
      <c r="AJ304" s="406"/>
      <c r="AK304" s="458">
        <v>149.35391913998635</v>
      </c>
      <c r="AL304" s="455">
        <f t="shared" si="47"/>
        <v>149.35391913998635</v>
      </c>
      <c r="AM304" s="458"/>
      <c r="AN304" s="458"/>
      <c r="AO304" s="453"/>
      <c r="AP304" s="507"/>
      <c r="AQ304" s="455"/>
      <c r="AR304" s="455"/>
      <c r="AS304" s="455"/>
      <c r="AT304" s="495">
        <f t="shared" si="48"/>
        <v>0</v>
      </c>
      <c r="AU304" s="455"/>
      <c r="AV304" s="498">
        <v>3.3639575070102796</v>
      </c>
      <c r="AW304" s="499">
        <v>3.3117184611645318</v>
      </c>
      <c r="AX304" s="500">
        <v>-5.2239045845747789E-2</v>
      </c>
      <c r="AY304" s="458"/>
      <c r="AZ304" s="459"/>
      <c r="BA304" s="459"/>
      <c r="BB304" s="459"/>
      <c r="BC304" s="453"/>
      <c r="BE304" s="460">
        <v>-145.60561955244708</v>
      </c>
      <c r="BF304" s="453">
        <v>149.39438044755292</v>
      </c>
      <c r="BG304" s="488">
        <v>0</v>
      </c>
      <c r="BH304" s="453">
        <v>149.39438044755292</v>
      </c>
      <c r="BI304" s="406">
        <v>4.0461307566573623E-2</v>
      </c>
      <c r="BK304" s="453"/>
      <c r="BL304" s="453">
        <v>149.39438044755292</v>
      </c>
      <c r="BM304" s="406">
        <v>0</v>
      </c>
      <c r="BO304" s="453">
        <v>149.39438044755292</v>
      </c>
      <c r="BP304" s="406">
        <v>4.0461307566573623E-2</v>
      </c>
      <c r="BR304" s="453">
        <v>149.54798003639073</v>
      </c>
      <c r="BS304" s="453">
        <v>-0.1940608964043804</v>
      </c>
      <c r="CB304" s="488"/>
    </row>
    <row r="305" spans="1:80" ht="11.25">
      <c r="A305" s="403">
        <v>296</v>
      </c>
      <c r="B305" s="404" t="s">
        <v>385</v>
      </c>
      <c r="C305" s="403">
        <v>1</v>
      </c>
      <c r="D305" s="451">
        <v>16636</v>
      </c>
      <c r="E305" s="406">
        <v>0</v>
      </c>
      <c r="F305" s="406">
        <v>0</v>
      </c>
      <c r="G305" s="406">
        <v>0</v>
      </c>
      <c r="H305" s="406">
        <v>0</v>
      </c>
      <c r="I305" s="406">
        <v>0</v>
      </c>
      <c r="J305" s="406">
        <v>0</v>
      </c>
      <c r="K305" s="452">
        <v>0</v>
      </c>
      <c r="L305" s="406">
        <v>390695</v>
      </c>
      <c r="M305" s="406">
        <v>0</v>
      </c>
      <c r="N305" s="406">
        <v>43412</v>
      </c>
      <c r="O305" s="406">
        <v>78360.351368695206</v>
      </c>
      <c r="P305" s="406">
        <v>0</v>
      </c>
      <c r="Q305" s="406">
        <v>0</v>
      </c>
      <c r="R305" s="406">
        <v>0</v>
      </c>
      <c r="S305" s="406">
        <v>0</v>
      </c>
      <c r="T305" s="406" t="s">
        <v>762</v>
      </c>
      <c r="U305" s="658">
        <f t="shared" si="42"/>
        <v>488370.25136869517</v>
      </c>
      <c r="V305" s="453">
        <f t="shared" si="40"/>
        <v>3.646004973569462</v>
      </c>
      <c r="W305" s="406"/>
      <c r="X305" s="406">
        <v>5499468.6799999997</v>
      </c>
      <c r="Y305" s="488">
        <v>13394667.722863186</v>
      </c>
      <c r="Z305" s="406">
        <f t="shared" si="43"/>
        <v>7895199.0428631864</v>
      </c>
      <c r="AA305" s="406">
        <f t="shared" si="44"/>
        <v>287859.34977600031</v>
      </c>
      <c r="AB305" s="406"/>
      <c r="AC305" s="453">
        <v>209.55529352846952</v>
      </c>
      <c r="AD305" s="453">
        <f t="shared" si="45"/>
        <v>238.32863019572989</v>
      </c>
      <c r="AE305" s="454">
        <f t="shared" si="46"/>
        <v>28.773336667260367</v>
      </c>
      <c r="AF305" s="514">
        <v>44</v>
      </c>
      <c r="AG305" s="488">
        <v>1</v>
      </c>
      <c r="AH305" s="453">
        <f t="shared" si="41"/>
        <v>238.32863019572989</v>
      </c>
      <c r="AI305" s="406"/>
      <c r="AJ305" s="406"/>
      <c r="AK305" s="458">
        <v>238.32863019572989</v>
      </c>
      <c r="AL305" s="455">
        <f t="shared" si="47"/>
        <v>238.32863019572989</v>
      </c>
      <c r="AM305" s="458"/>
      <c r="AN305" s="458"/>
      <c r="AO305" s="453"/>
      <c r="AP305" s="507"/>
      <c r="AQ305" s="455"/>
      <c r="AR305" s="455"/>
      <c r="AS305" s="455"/>
      <c r="AT305" s="495">
        <f t="shared" si="48"/>
        <v>0</v>
      </c>
      <c r="AU305" s="455"/>
      <c r="AV305" s="498">
        <v>0.42963382787217336</v>
      </c>
      <c r="AW305" s="499">
        <v>15.385897747222971</v>
      </c>
      <c r="AX305" s="500">
        <v>14.956263919350798</v>
      </c>
      <c r="AY305" s="458"/>
      <c r="AZ305" s="459"/>
      <c r="BA305" s="459"/>
      <c r="BB305" s="459"/>
      <c r="BC305" s="453"/>
      <c r="BE305" s="460">
        <v>-86.44470647153048</v>
      </c>
      <c r="BF305" s="453">
        <v>209.55529352846952</v>
      </c>
      <c r="BG305" s="488">
        <v>0</v>
      </c>
      <c r="BH305" s="453">
        <v>209.55529352846952</v>
      </c>
      <c r="BI305" s="406">
        <v>-31.829354675019232</v>
      </c>
      <c r="BK305" s="453"/>
      <c r="BL305" s="453">
        <v>209.55529352846952</v>
      </c>
      <c r="BM305" s="406">
        <v>0</v>
      </c>
      <c r="BO305" s="453">
        <v>209.55529352846952</v>
      </c>
      <c r="BP305" s="406">
        <v>-31.829354675019232</v>
      </c>
      <c r="BR305" s="453">
        <v>209.55529352846952</v>
      </c>
      <c r="BS305" s="453">
        <v>31.829354675019232</v>
      </c>
      <c r="CB305" s="488"/>
    </row>
    <row r="306" spans="1:80" ht="11.25">
      <c r="A306" s="403">
        <v>297</v>
      </c>
      <c r="B306" s="404" t="s">
        <v>386</v>
      </c>
      <c r="C306" s="403">
        <v>0</v>
      </c>
      <c r="D306" s="451">
        <v>0</v>
      </c>
      <c r="E306" s="406">
        <v>0</v>
      </c>
      <c r="F306" s="406">
        <v>0</v>
      </c>
      <c r="G306" s="406">
        <v>0</v>
      </c>
      <c r="H306" s="406">
        <v>0</v>
      </c>
      <c r="I306" s="406">
        <v>0</v>
      </c>
      <c r="J306" s="406">
        <v>0</v>
      </c>
      <c r="K306" s="452">
        <v>0</v>
      </c>
      <c r="L306" s="406">
        <v>0</v>
      </c>
      <c r="M306" s="406">
        <v>0</v>
      </c>
      <c r="N306" s="406">
        <v>0</v>
      </c>
      <c r="O306" s="406">
        <v>0</v>
      </c>
      <c r="P306" s="406">
        <v>0</v>
      </c>
      <c r="Q306" s="406">
        <v>0</v>
      </c>
      <c r="R306" s="406">
        <v>0</v>
      </c>
      <c r="S306" s="406">
        <v>0</v>
      </c>
      <c r="T306" s="406">
        <v>0</v>
      </c>
      <c r="U306" s="658">
        <f t="shared" si="42"/>
        <v>0</v>
      </c>
      <c r="V306" s="453">
        <f t="shared" si="40"/>
        <v>0</v>
      </c>
      <c r="W306" s="406"/>
      <c r="X306" s="406">
        <v>0</v>
      </c>
      <c r="Y306" s="488">
        <v>0</v>
      </c>
      <c r="Z306" s="406">
        <f t="shared" si="43"/>
        <v>0</v>
      </c>
      <c r="AA306" s="406">
        <f t="shared" si="44"/>
        <v>0</v>
      </c>
      <c r="AB306" s="406"/>
      <c r="AC306" s="453">
        <v>0</v>
      </c>
      <c r="AD306" s="453">
        <f t="shared" si="45"/>
        <v>0</v>
      </c>
      <c r="AE306" s="454">
        <f t="shared" si="46"/>
        <v>0</v>
      </c>
      <c r="AF306" s="514">
        <v>0</v>
      </c>
      <c r="AG306" s="488" t="s">
        <v>761</v>
      </c>
      <c r="AH306" s="453">
        <f t="shared" si="41"/>
        <v>0</v>
      </c>
      <c r="AI306" s="406"/>
      <c r="AJ306" s="406"/>
      <c r="AK306" s="458">
        <v>0</v>
      </c>
      <c r="AL306" s="455">
        <f t="shared" si="47"/>
        <v>0</v>
      </c>
      <c r="AM306" s="458"/>
      <c r="AN306" s="458"/>
      <c r="AO306" s="453"/>
      <c r="AP306" s="507"/>
      <c r="AQ306" s="455"/>
      <c r="AR306" s="455"/>
      <c r="AS306" s="455"/>
      <c r="AT306" s="495">
        <f t="shared" si="48"/>
        <v>0</v>
      </c>
      <c r="AU306" s="455"/>
      <c r="AV306" s="498" t="s">
        <v>649</v>
      </c>
      <c r="AW306" s="499" t="s">
        <v>649</v>
      </c>
      <c r="AX306" s="500" t="s">
        <v>649</v>
      </c>
      <c r="AY306" s="458"/>
      <c r="AZ306" s="459"/>
      <c r="BA306" s="459"/>
      <c r="BB306" s="459"/>
      <c r="BC306" s="453"/>
      <c r="BE306" s="460">
        <v>-297</v>
      </c>
      <c r="BF306" s="453">
        <v>0</v>
      </c>
      <c r="BG306" s="488">
        <v>0</v>
      </c>
      <c r="BH306" s="453">
        <v>0</v>
      </c>
      <c r="BI306" s="406">
        <v>0</v>
      </c>
      <c r="BK306" s="453"/>
      <c r="BL306" s="453">
        <v>0</v>
      </c>
      <c r="BM306" s="406">
        <v>0</v>
      </c>
      <c r="BO306" s="453">
        <v>0</v>
      </c>
      <c r="BP306" s="406">
        <v>0</v>
      </c>
      <c r="BR306" s="453">
        <v>0</v>
      </c>
      <c r="BS306" s="453">
        <v>0</v>
      </c>
      <c r="CB306" s="488"/>
    </row>
    <row r="307" spans="1:80" ht="11.25">
      <c r="A307" s="403">
        <v>298</v>
      </c>
      <c r="B307" s="404" t="s">
        <v>387</v>
      </c>
      <c r="C307" s="403">
        <v>1</v>
      </c>
      <c r="D307" s="451">
        <v>0</v>
      </c>
      <c r="E307" s="406">
        <v>2970</v>
      </c>
      <c r="F307" s="406">
        <v>0</v>
      </c>
      <c r="G307" s="406">
        <v>0</v>
      </c>
      <c r="H307" s="406">
        <v>0</v>
      </c>
      <c r="I307" s="406">
        <v>1200</v>
      </c>
      <c r="J307" s="406">
        <v>155358</v>
      </c>
      <c r="K307" s="452">
        <v>48740</v>
      </c>
      <c r="L307" s="406">
        <v>377311.02</v>
      </c>
      <c r="M307" s="406">
        <v>0</v>
      </c>
      <c r="N307" s="406">
        <v>0</v>
      </c>
      <c r="O307" s="406">
        <v>0</v>
      </c>
      <c r="P307" s="406">
        <v>0</v>
      </c>
      <c r="Q307" s="406">
        <v>0</v>
      </c>
      <c r="R307" s="406">
        <v>0</v>
      </c>
      <c r="S307" s="406">
        <v>0</v>
      </c>
      <c r="T307" s="406" t="s">
        <v>760</v>
      </c>
      <c r="U307" s="658">
        <f t="shared" si="42"/>
        <v>585579.02</v>
      </c>
      <c r="V307" s="453">
        <f t="shared" si="40"/>
        <v>4.3792375085905517</v>
      </c>
      <c r="W307" s="406"/>
      <c r="X307" s="406">
        <v>7135071.2786099995</v>
      </c>
      <c r="Y307" s="488">
        <v>13371711.83</v>
      </c>
      <c r="Z307" s="406">
        <f t="shared" si="43"/>
        <v>6236640.5513900006</v>
      </c>
      <c r="AA307" s="406">
        <f t="shared" si="44"/>
        <v>273117.30230243952</v>
      </c>
      <c r="AB307" s="406"/>
      <c r="AC307" s="453">
        <v>185.93144446986415</v>
      </c>
      <c r="AD307" s="453">
        <f t="shared" si="45"/>
        <v>183.5804299105661</v>
      </c>
      <c r="AE307" s="454">
        <f t="shared" si="46"/>
        <v>-2.3510145592980507</v>
      </c>
      <c r="AF307" s="514">
        <v>0</v>
      </c>
      <c r="AG307" s="488">
        <v>1</v>
      </c>
      <c r="AH307" s="453">
        <f t="shared" si="41"/>
        <v>183.5804299105661</v>
      </c>
      <c r="AI307" s="406"/>
      <c r="AJ307" s="406"/>
      <c r="AK307" s="458">
        <v>183.5804299105661</v>
      </c>
      <c r="AL307" s="455">
        <f t="shared" si="47"/>
        <v>183.5804299105661</v>
      </c>
      <c r="AM307" s="458"/>
      <c r="AN307" s="458"/>
      <c r="AO307" s="453"/>
      <c r="AP307" s="507"/>
      <c r="AQ307" s="455"/>
      <c r="AR307" s="455"/>
      <c r="AS307" s="455"/>
      <c r="AT307" s="495">
        <f t="shared" si="48"/>
        <v>0</v>
      </c>
      <c r="AU307" s="455"/>
      <c r="AV307" s="498">
        <v>5.896982442303714</v>
      </c>
      <c r="AW307" s="499">
        <v>5.169788768706737</v>
      </c>
      <c r="AX307" s="500">
        <v>-0.72719367359697706</v>
      </c>
      <c r="AY307" s="458"/>
      <c r="AZ307" s="459"/>
      <c r="BA307" s="459"/>
      <c r="BB307" s="459"/>
      <c r="BC307" s="453"/>
      <c r="BE307" s="460">
        <v>-112.06855553013585</v>
      </c>
      <c r="BF307" s="453">
        <v>185.93144446986415</v>
      </c>
      <c r="BG307" s="488">
        <v>0</v>
      </c>
      <c r="BH307" s="453">
        <v>185.93144446986415</v>
      </c>
      <c r="BI307" s="406">
        <v>2.3510145592980507</v>
      </c>
      <c r="BK307" s="453"/>
      <c r="BL307" s="453">
        <v>185.93144446986415</v>
      </c>
      <c r="BM307" s="406">
        <v>0</v>
      </c>
      <c r="BO307" s="453">
        <v>185.93144446986415</v>
      </c>
      <c r="BP307" s="406">
        <v>2.3510145592980507</v>
      </c>
      <c r="BR307" s="453">
        <v>183.5804299105661</v>
      </c>
      <c r="BS307" s="453">
        <v>0</v>
      </c>
      <c r="CB307" s="488"/>
    </row>
    <row r="308" spans="1:80" ht="11.25">
      <c r="A308" s="403">
        <v>299</v>
      </c>
      <c r="B308" s="404" t="s">
        <v>388</v>
      </c>
      <c r="C308" s="403">
        <v>0</v>
      </c>
      <c r="D308" s="451">
        <v>0</v>
      </c>
      <c r="E308" s="406">
        <v>0</v>
      </c>
      <c r="F308" s="406">
        <v>0</v>
      </c>
      <c r="G308" s="406">
        <v>0</v>
      </c>
      <c r="H308" s="406">
        <v>0</v>
      </c>
      <c r="I308" s="406">
        <v>0</v>
      </c>
      <c r="J308" s="406">
        <v>0</v>
      </c>
      <c r="K308" s="452">
        <v>0</v>
      </c>
      <c r="L308" s="406">
        <v>0</v>
      </c>
      <c r="M308" s="406">
        <v>0</v>
      </c>
      <c r="N308" s="406">
        <v>0</v>
      </c>
      <c r="O308" s="406">
        <v>0</v>
      </c>
      <c r="P308" s="406">
        <v>0</v>
      </c>
      <c r="Q308" s="406">
        <v>0</v>
      </c>
      <c r="R308" s="406">
        <v>0</v>
      </c>
      <c r="S308" s="406">
        <v>0</v>
      </c>
      <c r="T308" s="406">
        <v>0</v>
      </c>
      <c r="U308" s="658">
        <f t="shared" si="42"/>
        <v>0</v>
      </c>
      <c r="V308" s="453">
        <f t="shared" si="40"/>
        <v>0</v>
      </c>
      <c r="W308" s="406"/>
      <c r="X308" s="406">
        <v>0</v>
      </c>
      <c r="Y308" s="488">
        <v>0</v>
      </c>
      <c r="Z308" s="406">
        <f t="shared" si="43"/>
        <v>0</v>
      </c>
      <c r="AA308" s="406">
        <f t="shared" si="44"/>
        <v>0</v>
      </c>
      <c r="AB308" s="406"/>
      <c r="AC308" s="453">
        <v>0</v>
      </c>
      <c r="AD308" s="453">
        <f t="shared" si="45"/>
        <v>0</v>
      </c>
      <c r="AE308" s="454">
        <f t="shared" si="46"/>
        <v>0</v>
      </c>
      <c r="AF308" s="514">
        <v>0</v>
      </c>
      <c r="AG308" s="488" t="s">
        <v>761</v>
      </c>
      <c r="AH308" s="453">
        <f t="shared" si="41"/>
        <v>0</v>
      </c>
      <c r="AI308" s="406"/>
      <c r="AJ308" s="406"/>
      <c r="AK308" s="458">
        <v>0</v>
      </c>
      <c r="AL308" s="455">
        <f t="shared" si="47"/>
        <v>0</v>
      </c>
      <c r="AM308" s="458"/>
      <c r="AN308" s="458"/>
      <c r="AO308" s="453"/>
      <c r="AP308" s="507"/>
      <c r="AQ308" s="455"/>
      <c r="AR308" s="455"/>
      <c r="AS308" s="455"/>
      <c r="AT308" s="495">
        <f t="shared" si="48"/>
        <v>0</v>
      </c>
      <c r="AU308" s="455"/>
      <c r="AV308" s="498" t="s">
        <v>649</v>
      </c>
      <c r="AW308" s="499" t="s">
        <v>649</v>
      </c>
      <c r="AX308" s="500" t="s">
        <v>649</v>
      </c>
      <c r="AY308" s="458"/>
      <c r="AZ308" s="459"/>
      <c r="BA308" s="459"/>
      <c r="BB308" s="459"/>
      <c r="BC308" s="453"/>
      <c r="BE308" s="460">
        <v>-299</v>
      </c>
      <c r="BF308" s="453">
        <v>0</v>
      </c>
      <c r="BG308" s="488">
        <v>0</v>
      </c>
      <c r="BH308" s="453">
        <v>0</v>
      </c>
      <c r="BI308" s="406">
        <v>0</v>
      </c>
      <c r="BK308" s="453"/>
      <c r="BL308" s="453">
        <v>0</v>
      </c>
      <c r="BM308" s="406">
        <v>0</v>
      </c>
      <c r="BO308" s="453">
        <v>0</v>
      </c>
      <c r="BP308" s="406">
        <v>0</v>
      </c>
      <c r="BR308" s="453">
        <v>0</v>
      </c>
      <c r="BS308" s="453">
        <v>0</v>
      </c>
      <c r="CB308" s="488"/>
    </row>
    <row r="309" spans="1:80" ht="11.25">
      <c r="A309" s="403">
        <v>300</v>
      </c>
      <c r="B309" s="404" t="s">
        <v>389</v>
      </c>
      <c r="C309" s="403">
        <v>1</v>
      </c>
      <c r="D309" s="451">
        <v>0</v>
      </c>
      <c r="E309" s="406">
        <v>142500</v>
      </c>
      <c r="F309" s="406">
        <v>0</v>
      </c>
      <c r="G309" s="406">
        <v>0</v>
      </c>
      <c r="H309" s="406">
        <v>0</v>
      </c>
      <c r="I309" s="406">
        <v>0</v>
      </c>
      <c r="J309" s="406">
        <v>226200</v>
      </c>
      <c r="K309" s="452">
        <v>65150</v>
      </c>
      <c r="L309" s="406">
        <v>104230</v>
      </c>
      <c r="M309" s="406">
        <v>0</v>
      </c>
      <c r="N309" s="406">
        <v>107673</v>
      </c>
      <c r="O309" s="406">
        <v>2198.35</v>
      </c>
      <c r="P309" s="406">
        <v>0</v>
      </c>
      <c r="Q309" s="406">
        <v>0</v>
      </c>
      <c r="R309" s="406">
        <v>0</v>
      </c>
      <c r="S309" s="406">
        <v>0</v>
      </c>
      <c r="T309" s="406" t="s">
        <v>760</v>
      </c>
      <c r="U309" s="658">
        <f t="shared" si="42"/>
        <v>647951.35</v>
      </c>
      <c r="V309" s="453">
        <f t="shared" si="40"/>
        <v>9.1649752634799029</v>
      </c>
      <c r="W309" s="406"/>
      <c r="X309" s="406">
        <v>2291577.2599999998</v>
      </c>
      <c r="Y309" s="488">
        <v>7069864.6899999995</v>
      </c>
      <c r="Z309" s="406">
        <f t="shared" si="43"/>
        <v>4778287.43</v>
      </c>
      <c r="AA309" s="406">
        <f t="shared" si="44"/>
        <v>437928.86097746959</v>
      </c>
      <c r="AB309" s="406"/>
      <c r="AC309" s="453">
        <v>283.35136819894109</v>
      </c>
      <c r="AD309" s="453">
        <f t="shared" si="45"/>
        <v>289.40485423661994</v>
      </c>
      <c r="AE309" s="454">
        <f t="shared" si="46"/>
        <v>6.0534860376788515</v>
      </c>
      <c r="AF309" s="514">
        <v>1</v>
      </c>
      <c r="AG309" s="488">
        <v>1</v>
      </c>
      <c r="AH309" s="453">
        <f t="shared" si="41"/>
        <v>289.40485423661994</v>
      </c>
      <c r="AI309" s="406"/>
      <c r="AJ309" s="406"/>
      <c r="AK309" s="458">
        <v>289.40485423661994</v>
      </c>
      <c r="AL309" s="455">
        <f t="shared" si="47"/>
        <v>289.40485423661994</v>
      </c>
      <c r="AM309" s="458"/>
      <c r="AN309" s="458"/>
      <c r="AO309" s="453"/>
      <c r="AP309" s="507"/>
      <c r="AQ309" s="455"/>
      <c r="AR309" s="455"/>
      <c r="AS309" s="455"/>
      <c r="AT309" s="495">
        <f t="shared" si="48"/>
        <v>0</v>
      </c>
      <c r="AU309" s="455"/>
      <c r="AV309" s="498">
        <v>-0.38806614238925596</v>
      </c>
      <c r="AW309" s="499">
        <v>0.28042830854473599</v>
      </c>
      <c r="AX309" s="500">
        <v>0.66849445093399196</v>
      </c>
      <c r="AY309" s="458"/>
      <c r="AZ309" s="459"/>
      <c r="BA309" s="459"/>
      <c r="BB309" s="459"/>
      <c r="BC309" s="453"/>
      <c r="BE309" s="460">
        <v>-16.648631801058912</v>
      </c>
      <c r="BF309" s="453">
        <v>283.35136819894109</v>
      </c>
      <c r="BG309" s="488">
        <v>0</v>
      </c>
      <c r="BH309" s="453">
        <v>283.35136819894109</v>
      </c>
      <c r="BI309" s="406">
        <v>-6.0534860376788515</v>
      </c>
      <c r="BK309" s="453"/>
      <c r="BL309" s="453">
        <v>283.35136819894109</v>
      </c>
      <c r="BM309" s="406">
        <v>0</v>
      </c>
      <c r="BO309" s="453">
        <v>283.35136819894109</v>
      </c>
      <c r="BP309" s="406">
        <v>-6.0534860376788515</v>
      </c>
      <c r="BR309" s="453">
        <v>289.3352957501582</v>
      </c>
      <c r="BS309" s="453">
        <v>6.9558486461744451E-2</v>
      </c>
      <c r="CB309" s="488"/>
    </row>
    <row r="310" spans="1:80" ht="11.25">
      <c r="A310" s="403">
        <v>301</v>
      </c>
      <c r="B310" s="404" t="s">
        <v>390</v>
      </c>
      <c r="C310" s="403">
        <v>1</v>
      </c>
      <c r="D310" s="451">
        <v>0</v>
      </c>
      <c r="E310" s="406">
        <v>57750</v>
      </c>
      <c r="F310" s="406">
        <v>0</v>
      </c>
      <c r="G310" s="406">
        <v>0</v>
      </c>
      <c r="H310" s="406">
        <v>0</v>
      </c>
      <c r="I310" s="406">
        <v>49500</v>
      </c>
      <c r="J310" s="406">
        <v>840781</v>
      </c>
      <c r="K310" s="452">
        <v>505861</v>
      </c>
      <c r="L310" s="406">
        <v>590300</v>
      </c>
      <c r="M310" s="406">
        <v>2207</v>
      </c>
      <c r="N310" s="406">
        <v>55265</v>
      </c>
      <c r="O310" s="406">
        <v>115384.99</v>
      </c>
      <c r="P310" s="406">
        <v>0</v>
      </c>
      <c r="Q310" s="406">
        <v>0</v>
      </c>
      <c r="R310" s="406">
        <v>0</v>
      </c>
      <c r="S310" s="406">
        <v>0</v>
      </c>
      <c r="T310" s="406" t="s">
        <v>762</v>
      </c>
      <c r="U310" s="658">
        <f t="shared" si="42"/>
        <v>2158018.9900000002</v>
      </c>
      <c r="V310" s="453">
        <f t="shared" si="40"/>
        <v>7.5544570214583979</v>
      </c>
      <c r="W310" s="406"/>
      <c r="X310" s="406">
        <v>21384094.800000001</v>
      </c>
      <c r="Y310" s="488">
        <v>28566169.399999999</v>
      </c>
      <c r="Z310" s="406">
        <f t="shared" si="43"/>
        <v>7182074.5999999978</v>
      </c>
      <c r="AA310" s="406">
        <f t="shared" si="44"/>
        <v>542566.73890608002</v>
      </c>
      <c r="AB310" s="406"/>
      <c r="AC310" s="453">
        <v>128.25571661108506</v>
      </c>
      <c r="AD310" s="453">
        <f t="shared" si="45"/>
        <v>131.04881419200365</v>
      </c>
      <c r="AE310" s="454">
        <f t="shared" si="46"/>
        <v>2.7930975809185838</v>
      </c>
      <c r="AF310" s="514">
        <v>89</v>
      </c>
      <c r="AG310" s="488">
        <v>1</v>
      </c>
      <c r="AH310" s="453">
        <f t="shared" si="41"/>
        <v>131.04881419200365</v>
      </c>
      <c r="AI310" s="406"/>
      <c r="AJ310" s="406"/>
      <c r="AK310" s="458">
        <v>131.04881419200365</v>
      </c>
      <c r="AL310" s="455">
        <f t="shared" si="47"/>
        <v>131.04881419200365</v>
      </c>
      <c r="AM310" s="458"/>
      <c r="AN310" s="458"/>
      <c r="AO310" s="453"/>
      <c r="AP310" s="507"/>
      <c r="AQ310" s="455"/>
      <c r="AR310" s="455"/>
      <c r="AS310" s="455"/>
      <c r="AT310" s="495">
        <f t="shared" si="48"/>
        <v>0</v>
      </c>
      <c r="AU310" s="455"/>
      <c r="AV310" s="498">
        <v>0.45913350572460776</v>
      </c>
      <c r="AW310" s="499">
        <v>2.7183476768338828</v>
      </c>
      <c r="AX310" s="500">
        <v>2.2592141711092752</v>
      </c>
      <c r="AY310" s="458"/>
      <c r="AZ310" s="459"/>
      <c r="BA310" s="459"/>
      <c r="BB310" s="459"/>
      <c r="BC310" s="453"/>
      <c r="BE310" s="460">
        <v>-172.74428338891494</v>
      </c>
      <c r="BF310" s="453">
        <v>128.25571661108506</v>
      </c>
      <c r="BG310" s="488">
        <v>0</v>
      </c>
      <c r="BH310" s="453">
        <v>128.25571661108506</v>
      </c>
      <c r="BI310" s="406">
        <v>-3.2789203406761089</v>
      </c>
      <c r="BK310" s="453"/>
      <c r="BL310" s="453">
        <v>128.25571661108506</v>
      </c>
      <c r="BM310" s="406">
        <v>0</v>
      </c>
      <c r="BO310" s="453">
        <v>128.25571661108506</v>
      </c>
      <c r="BP310" s="406">
        <v>-3.2789203406761089</v>
      </c>
      <c r="BR310" s="453">
        <v>131.81523170867104</v>
      </c>
      <c r="BS310" s="453">
        <v>-0.28059475690986346</v>
      </c>
      <c r="CB310" s="488"/>
    </row>
    <row r="311" spans="1:80" ht="11.25">
      <c r="A311" s="403">
        <v>302</v>
      </c>
      <c r="B311" s="404" t="s">
        <v>391</v>
      </c>
      <c r="C311" s="403">
        <v>0</v>
      </c>
      <c r="D311" s="451">
        <v>0</v>
      </c>
      <c r="E311" s="406">
        <v>0</v>
      </c>
      <c r="F311" s="406">
        <v>0</v>
      </c>
      <c r="G311" s="406">
        <v>0</v>
      </c>
      <c r="H311" s="406">
        <v>0</v>
      </c>
      <c r="I311" s="406">
        <v>0</v>
      </c>
      <c r="J311" s="406">
        <v>0</v>
      </c>
      <c r="K311" s="452">
        <v>0</v>
      </c>
      <c r="L311" s="406">
        <v>0</v>
      </c>
      <c r="M311" s="406">
        <v>0</v>
      </c>
      <c r="N311" s="406">
        <v>0</v>
      </c>
      <c r="O311" s="406">
        <v>0</v>
      </c>
      <c r="P311" s="406">
        <v>0</v>
      </c>
      <c r="Q311" s="406">
        <v>0</v>
      </c>
      <c r="R311" s="406">
        <v>0</v>
      </c>
      <c r="S311" s="406">
        <v>0</v>
      </c>
      <c r="T311" s="406">
        <v>0</v>
      </c>
      <c r="U311" s="658">
        <f t="shared" si="42"/>
        <v>0</v>
      </c>
      <c r="V311" s="453">
        <f t="shared" si="40"/>
        <v>0</v>
      </c>
      <c r="W311" s="406"/>
      <c r="X311" s="406">
        <v>322864.62</v>
      </c>
      <c r="Y311" s="488">
        <v>323525</v>
      </c>
      <c r="Z311" s="406">
        <f t="shared" si="43"/>
        <v>660.38000000000466</v>
      </c>
      <c r="AA311" s="406">
        <f t="shared" si="44"/>
        <v>0</v>
      </c>
      <c r="AB311" s="406"/>
      <c r="AC311" s="453">
        <v>0</v>
      </c>
      <c r="AD311" s="453">
        <f t="shared" si="45"/>
        <v>0</v>
      </c>
      <c r="AE311" s="454">
        <f t="shared" si="46"/>
        <v>0</v>
      </c>
      <c r="AF311" s="514">
        <v>0</v>
      </c>
      <c r="AG311" s="488" t="s">
        <v>761</v>
      </c>
      <c r="AH311" s="453">
        <f t="shared" si="41"/>
        <v>0</v>
      </c>
      <c r="AI311" s="406"/>
      <c r="AJ311" s="406"/>
      <c r="AK311" s="458">
        <v>0</v>
      </c>
      <c r="AL311" s="455">
        <f t="shared" si="47"/>
        <v>0</v>
      </c>
      <c r="AM311" s="458"/>
      <c r="AN311" s="458"/>
      <c r="AO311" s="453"/>
      <c r="AP311" s="507"/>
      <c r="AQ311" s="455"/>
      <c r="AR311" s="455"/>
      <c r="AS311" s="455"/>
      <c r="AT311" s="495">
        <f t="shared" si="48"/>
        <v>0</v>
      </c>
      <c r="AU311" s="455"/>
      <c r="AV311" s="498" t="s">
        <v>649</v>
      </c>
      <c r="AW311" s="499" t="s">
        <v>649</v>
      </c>
      <c r="AX311" s="500" t="s">
        <v>649</v>
      </c>
      <c r="AY311" s="458"/>
      <c r="AZ311" s="459"/>
      <c r="BA311" s="459"/>
      <c r="BB311" s="459"/>
      <c r="BC311" s="453"/>
      <c r="BE311" s="460">
        <v>-302</v>
      </c>
      <c r="BF311" s="453">
        <v>0</v>
      </c>
      <c r="BG311" s="488">
        <v>0</v>
      </c>
      <c r="BH311" s="453">
        <v>0</v>
      </c>
      <c r="BI311" s="406">
        <v>0</v>
      </c>
      <c r="BK311" s="453"/>
      <c r="BL311" s="453">
        <v>0</v>
      </c>
      <c r="BM311" s="406">
        <v>0</v>
      </c>
      <c r="BO311" s="453">
        <v>0</v>
      </c>
      <c r="BP311" s="406">
        <v>0</v>
      </c>
      <c r="BR311" s="453">
        <v>0</v>
      </c>
      <c r="BS311" s="453">
        <v>0</v>
      </c>
      <c r="CB311" s="488"/>
    </row>
    <row r="312" spans="1:80" ht="11.25">
      <c r="A312" s="403">
        <v>303</v>
      </c>
      <c r="B312" s="404" t="s">
        <v>392</v>
      </c>
      <c r="C312" s="403">
        <v>0</v>
      </c>
      <c r="D312" s="451">
        <v>0</v>
      </c>
      <c r="E312" s="406">
        <v>0</v>
      </c>
      <c r="F312" s="406">
        <v>0</v>
      </c>
      <c r="G312" s="406">
        <v>0</v>
      </c>
      <c r="H312" s="406">
        <v>0</v>
      </c>
      <c r="I312" s="406">
        <v>0</v>
      </c>
      <c r="J312" s="406">
        <v>0</v>
      </c>
      <c r="K312" s="452">
        <v>0</v>
      </c>
      <c r="L312" s="406">
        <v>0</v>
      </c>
      <c r="M312" s="406">
        <v>0</v>
      </c>
      <c r="N312" s="406">
        <v>0</v>
      </c>
      <c r="O312" s="406">
        <v>0</v>
      </c>
      <c r="P312" s="406">
        <v>0</v>
      </c>
      <c r="Q312" s="406">
        <v>0</v>
      </c>
      <c r="R312" s="406">
        <v>0</v>
      </c>
      <c r="S312" s="406">
        <v>0</v>
      </c>
      <c r="T312" s="406">
        <v>0</v>
      </c>
      <c r="U312" s="658">
        <f t="shared" si="42"/>
        <v>0</v>
      </c>
      <c r="V312" s="453">
        <f t="shared" si="40"/>
        <v>0</v>
      </c>
      <c r="W312" s="406"/>
      <c r="X312" s="406">
        <v>84301.650000000009</v>
      </c>
      <c r="Y312" s="488">
        <v>105478</v>
      </c>
      <c r="Z312" s="406">
        <f t="shared" si="43"/>
        <v>21176.349999999991</v>
      </c>
      <c r="AA312" s="406">
        <f t="shared" si="44"/>
        <v>0</v>
      </c>
      <c r="AB312" s="406"/>
      <c r="AC312" s="453">
        <v>0</v>
      </c>
      <c r="AD312" s="453">
        <f t="shared" si="45"/>
        <v>0</v>
      </c>
      <c r="AE312" s="454">
        <f t="shared" si="46"/>
        <v>0</v>
      </c>
      <c r="AF312" s="514">
        <v>0</v>
      </c>
      <c r="AG312" s="488" t="s">
        <v>761</v>
      </c>
      <c r="AH312" s="453">
        <f t="shared" si="41"/>
        <v>0</v>
      </c>
      <c r="AI312" s="406"/>
      <c r="AJ312" s="406"/>
      <c r="AK312" s="458">
        <v>0</v>
      </c>
      <c r="AL312" s="455">
        <f t="shared" si="47"/>
        <v>0</v>
      </c>
      <c r="AM312" s="458"/>
      <c r="AN312" s="458"/>
      <c r="AO312" s="453"/>
      <c r="AP312" s="507"/>
      <c r="AQ312" s="455"/>
      <c r="AR312" s="455"/>
      <c r="AS312" s="455"/>
      <c r="AT312" s="495">
        <f t="shared" si="48"/>
        <v>0</v>
      </c>
      <c r="AU312" s="455"/>
      <c r="AV312" s="498" t="s">
        <v>649</v>
      </c>
      <c r="AW312" s="499" t="s">
        <v>649</v>
      </c>
      <c r="AX312" s="500" t="s">
        <v>649</v>
      </c>
      <c r="AY312" s="458"/>
      <c r="AZ312" s="459"/>
      <c r="BA312" s="459"/>
      <c r="BB312" s="459"/>
      <c r="BC312" s="453"/>
      <c r="BE312" s="460">
        <v>-303</v>
      </c>
      <c r="BF312" s="453">
        <v>0</v>
      </c>
      <c r="BG312" s="488">
        <v>0</v>
      </c>
      <c r="BH312" s="453">
        <v>0</v>
      </c>
      <c r="BI312" s="406">
        <v>0</v>
      </c>
      <c r="BK312" s="453"/>
      <c r="BL312" s="453">
        <v>0</v>
      </c>
      <c r="BM312" s="406">
        <v>0</v>
      </c>
      <c r="BO312" s="453">
        <v>0</v>
      </c>
      <c r="BP312" s="406">
        <v>0</v>
      </c>
      <c r="BR312" s="453">
        <v>0</v>
      </c>
      <c r="BS312" s="453">
        <v>0</v>
      </c>
      <c r="CB312" s="488"/>
    </row>
    <row r="313" spans="1:80" ht="11.25">
      <c r="A313" s="403">
        <v>304</v>
      </c>
      <c r="B313" s="404" t="s">
        <v>393</v>
      </c>
      <c r="C313" s="403">
        <v>1</v>
      </c>
      <c r="D313" s="451">
        <v>0</v>
      </c>
      <c r="E313" s="406">
        <v>126771</v>
      </c>
      <c r="F313" s="406">
        <v>0</v>
      </c>
      <c r="G313" s="406">
        <v>0</v>
      </c>
      <c r="H313" s="406">
        <v>0</v>
      </c>
      <c r="I313" s="406">
        <v>86236</v>
      </c>
      <c r="J313" s="406">
        <v>840054</v>
      </c>
      <c r="K313" s="452">
        <v>640278</v>
      </c>
      <c r="L313" s="406">
        <v>290109</v>
      </c>
      <c r="M313" s="406">
        <v>4292</v>
      </c>
      <c r="N313" s="406">
        <v>180231</v>
      </c>
      <c r="O313" s="406">
        <v>3217.06</v>
      </c>
      <c r="P313" s="406">
        <v>0</v>
      </c>
      <c r="Q313" s="406">
        <v>0</v>
      </c>
      <c r="R313" s="406">
        <v>0</v>
      </c>
      <c r="S313" s="406">
        <v>0</v>
      </c>
      <c r="T313" s="406" t="s">
        <v>760</v>
      </c>
      <c r="U313" s="658">
        <f t="shared" si="42"/>
        <v>2171188.06</v>
      </c>
      <c r="V313" s="453">
        <f t="shared" si="40"/>
        <v>7.0524603028949615</v>
      </c>
      <c r="W313" s="406"/>
      <c r="X313" s="406">
        <v>22397904.870000001</v>
      </c>
      <c r="Y313" s="488">
        <v>30786250</v>
      </c>
      <c r="Z313" s="406">
        <f t="shared" si="43"/>
        <v>8388345.129999999</v>
      </c>
      <c r="AA313" s="406">
        <f t="shared" si="44"/>
        <v>591584.71036307269</v>
      </c>
      <c r="AB313" s="406"/>
      <c r="AC313" s="453">
        <v>128.72149544872678</v>
      </c>
      <c r="AD313" s="453">
        <f t="shared" si="45"/>
        <v>134.81022204929531</v>
      </c>
      <c r="AE313" s="454">
        <f t="shared" si="46"/>
        <v>6.0887266005685206</v>
      </c>
      <c r="AF313" s="514">
        <v>2</v>
      </c>
      <c r="AG313" s="488">
        <v>1</v>
      </c>
      <c r="AH313" s="453">
        <f t="shared" si="41"/>
        <v>134.81022204929531</v>
      </c>
      <c r="AI313" s="406"/>
      <c r="AJ313" s="406"/>
      <c r="AK313" s="458">
        <v>134.81022204929531</v>
      </c>
      <c r="AL313" s="455">
        <f t="shared" si="47"/>
        <v>134.81022204929531</v>
      </c>
      <c r="AM313" s="458"/>
      <c r="AN313" s="458"/>
      <c r="AO313" s="453"/>
      <c r="AP313" s="507"/>
      <c r="AQ313" s="455"/>
      <c r="AR313" s="455"/>
      <c r="AS313" s="455"/>
      <c r="AT313" s="495">
        <f t="shared" si="48"/>
        <v>0</v>
      </c>
      <c r="AU313" s="455"/>
      <c r="AV313" s="498">
        <v>0.82489319764522395</v>
      </c>
      <c r="AW313" s="499">
        <v>5.9381305144691812</v>
      </c>
      <c r="AX313" s="500">
        <v>5.1132373168239571</v>
      </c>
      <c r="AY313" s="458"/>
      <c r="AZ313" s="459"/>
      <c r="BA313" s="459"/>
      <c r="BB313" s="459"/>
      <c r="BC313" s="453"/>
      <c r="BE313" s="460">
        <v>-175.27850455127322</v>
      </c>
      <c r="BF313" s="453">
        <v>128.72149544872678</v>
      </c>
      <c r="BG313" s="488">
        <v>0</v>
      </c>
      <c r="BH313" s="453">
        <v>128.72149544872678</v>
      </c>
      <c r="BI313" s="406">
        <v>-6.0887266005685206</v>
      </c>
      <c r="BK313" s="453"/>
      <c r="BL313" s="453">
        <v>128.72149544872678</v>
      </c>
      <c r="BM313" s="406">
        <v>0</v>
      </c>
      <c r="BO313" s="453">
        <v>128.72149544872678</v>
      </c>
      <c r="BP313" s="406">
        <v>-6.0887266005685206</v>
      </c>
      <c r="BR313" s="453">
        <v>134.90604356194055</v>
      </c>
      <c r="BS313" s="453">
        <v>-9.5821512645244411E-2</v>
      </c>
      <c r="CB313" s="488"/>
    </row>
    <row r="314" spans="1:80" ht="11.25">
      <c r="A314" s="403">
        <v>305</v>
      </c>
      <c r="B314" s="404" t="s">
        <v>394</v>
      </c>
      <c r="C314" s="403">
        <v>1</v>
      </c>
      <c r="D314" s="451">
        <v>0</v>
      </c>
      <c r="E314" s="406">
        <v>0</v>
      </c>
      <c r="F314" s="406">
        <v>0</v>
      </c>
      <c r="G314" s="406">
        <v>0</v>
      </c>
      <c r="H314" s="406">
        <v>0</v>
      </c>
      <c r="I314" s="406">
        <v>0</v>
      </c>
      <c r="J314" s="406">
        <v>1962474</v>
      </c>
      <c r="K314" s="452">
        <v>0</v>
      </c>
      <c r="L314" s="406">
        <v>3984058</v>
      </c>
      <c r="M314" s="406">
        <v>34613</v>
      </c>
      <c r="N314" s="406">
        <v>0</v>
      </c>
      <c r="O314" s="406">
        <v>119031.78</v>
      </c>
      <c r="P314" s="406">
        <v>0</v>
      </c>
      <c r="Q314" s="406">
        <v>0</v>
      </c>
      <c r="R314" s="406">
        <v>0</v>
      </c>
      <c r="S314" s="406">
        <v>0</v>
      </c>
      <c r="T314" s="406" t="s">
        <v>760</v>
      </c>
      <c r="U314" s="658">
        <f t="shared" si="42"/>
        <v>6100176.7800000003</v>
      </c>
      <c r="V314" s="453">
        <f t="shared" si="40"/>
        <v>9.23779326114939</v>
      </c>
      <c r="W314" s="406"/>
      <c r="X314" s="406">
        <v>44741734.350440003</v>
      </c>
      <c r="Y314" s="488">
        <v>66035000</v>
      </c>
      <c r="Z314" s="406">
        <f t="shared" si="43"/>
        <v>21293265.649559997</v>
      </c>
      <c r="AA314" s="406">
        <f t="shared" si="44"/>
        <v>1967027.8592536915</v>
      </c>
      <c r="AB314" s="406"/>
      <c r="AC314" s="453">
        <v>141.16389639539034</v>
      </c>
      <c r="AD314" s="453">
        <f t="shared" si="45"/>
        <v>143.19510200237968</v>
      </c>
      <c r="AE314" s="454">
        <f t="shared" si="46"/>
        <v>2.0312056069893458</v>
      </c>
      <c r="AF314" s="514">
        <v>78</v>
      </c>
      <c r="AG314" s="488">
        <v>1</v>
      </c>
      <c r="AH314" s="453">
        <f t="shared" si="41"/>
        <v>143.19510200237968</v>
      </c>
      <c r="AI314" s="406"/>
      <c r="AJ314" s="406"/>
      <c r="AK314" s="458">
        <v>143.19510200237968</v>
      </c>
      <c r="AL314" s="455">
        <f t="shared" si="47"/>
        <v>143.19510200237968</v>
      </c>
      <c r="AM314" s="458"/>
      <c r="AN314" s="458"/>
      <c r="AO314" s="453"/>
      <c r="AP314" s="507"/>
      <c r="AQ314" s="455"/>
      <c r="AR314" s="455"/>
      <c r="AS314" s="455"/>
      <c r="AT314" s="495">
        <f t="shared" si="48"/>
        <v>0</v>
      </c>
      <c r="AU314" s="455"/>
      <c r="AV314" s="498">
        <v>3.9018576959111</v>
      </c>
      <c r="AW314" s="499">
        <v>5.4314892946748188</v>
      </c>
      <c r="AX314" s="500">
        <v>1.5296315987637188</v>
      </c>
      <c r="AY314" s="458"/>
      <c r="AZ314" s="459"/>
      <c r="BA314" s="459"/>
      <c r="BB314" s="459"/>
      <c r="BC314" s="453"/>
      <c r="BE314" s="460">
        <v>-163.83610360460966</v>
      </c>
      <c r="BF314" s="453">
        <v>141.16389639539034</v>
      </c>
      <c r="BG314" s="488">
        <v>0</v>
      </c>
      <c r="BH314" s="453">
        <v>141.16389639539034</v>
      </c>
      <c r="BI314" s="406">
        <v>-2.0312056069893458</v>
      </c>
      <c r="BK314" s="453"/>
      <c r="BL314" s="453">
        <v>141.16389639539034</v>
      </c>
      <c r="BM314" s="406">
        <v>0</v>
      </c>
      <c r="BO314" s="453">
        <v>141.16389639539034</v>
      </c>
      <c r="BP314" s="406">
        <v>-2.0312056069893458</v>
      </c>
      <c r="BR314" s="453">
        <v>143.27392411040364</v>
      </c>
      <c r="BS314" s="453">
        <v>-7.8822108023956616E-2</v>
      </c>
      <c r="CB314" s="488"/>
    </row>
    <row r="315" spans="1:80" ht="11.25">
      <c r="A315" s="403">
        <v>306</v>
      </c>
      <c r="B315" s="404" t="s">
        <v>395</v>
      </c>
      <c r="C315" s="403">
        <v>1</v>
      </c>
      <c r="D315" s="451">
        <v>0</v>
      </c>
      <c r="E315" s="406">
        <v>222500</v>
      </c>
      <c r="F315" s="406">
        <v>0</v>
      </c>
      <c r="G315" s="406">
        <v>0</v>
      </c>
      <c r="H315" s="406">
        <v>0</v>
      </c>
      <c r="I315" s="406">
        <v>0</v>
      </c>
      <c r="J315" s="406">
        <v>97022</v>
      </c>
      <c r="K315" s="452">
        <v>800</v>
      </c>
      <c r="L315" s="406">
        <v>70562.28</v>
      </c>
      <c r="M315" s="406">
        <v>0</v>
      </c>
      <c r="N315" s="406">
        <v>2276</v>
      </c>
      <c r="O315" s="406">
        <v>8396.64</v>
      </c>
      <c r="P315" s="406">
        <v>0</v>
      </c>
      <c r="Q315" s="406">
        <v>0</v>
      </c>
      <c r="R315" s="406">
        <v>0</v>
      </c>
      <c r="S315" s="406">
        <v>0</v>
      </c>
      <c r="T315" s="406" t="s">
        <v>762</v>
      </c>
      <c r="U315" s="658">
        <f t="shared" si="42"/>
        <v>394500.69200000004</v>
      </c>
      <c r="V315" s="453">
        <f t="shared" si="40"/>
        <v>17.046991937284758</v>
      </c>
      <c r="W315" s="406"/>
      <c r="X315" s="406">
        <v>1625333.8399999999</v>
      </c>
      <c r="Y315" s="488">
        <v>2314195.3339999998</v>
      </c>
      <c r="Z315" s="406">
        <f t="shared" si="43"/>
        <v>688861.49399999995</v>
      </c>
      <c r="AA315" s="406">
        <f t="shared" si="44"/>
        <v>117430.16334123933</v>
      </c>
      <c r="AB315" s="406"/>
      <c r="AC315" s="453">
        <v>135.3569840896005</v>
      </c>
      <c r="AD315" s="453">
        <f t="shared" si="45"/>
        <v>135.1577821488514</v>
      </c>
      <c r="AE315" s="454">
        <f t="shared" si="46"/>
        <v>-0.19920194074910569</v>
      </c>
      <c r="AF315" s="514">
        <v>5</v>
      </c>
      <c r="AG315" s="488">
        <v>1</v>
      </c>
      <c r="AH315" s="453">
        <f t="shared" si="41"/>
        <v>135.1577821488514</v>
      </c>
      <c r="AI315" s="406"/>
      <c r="AJ315" s="406"/>
      <c r="AK315" s="458">
        <v>135.1577821488514</v>
      </c>
      <c r="AL315" s="455">
        <f t="shared" si="47"/>
        <v>135.1577821488514</v>
      </c>
      <c r="AM315" s="458"/>
      <c r="AN315" s="458"/>
      <c r="AO315" s="453"/>
      <c r="AP315" s="507"/>
      <c r="AQ315" s="455"/>
      <c r="AR315" s="455"/>
      <c r="AS315" s="455"/>
      <c r="AT315" s="495">
        <f t="shared" si="48"/>
        <v>0</v>
      </c>
      <c r="AU315" s="455"/>
      <c r="AV315" s="498">
        <v>-0.18674448364386564</v>
      </c>
      <c r="AW315" s="499">
        <v>0.90496500781248945</v>
      </c>
      <c r="AX315" s="500">
        <v>1.091709491456355</v>
      </c>
      <c r="AY315" s="458"/>
      <c r="AZ315" s="459"/>
      <c r="BA315" s="459"/>
      <c r="BB315" s="459"/>
      <c r="BC315" s="453"/>
      <c r="BE315" s="460">
        <v>-170.6430159103995</v>
      </c>
      <c r="BF315" s="453">
        <v>135.3569840896005</v>
      </c>
      <c r="BG315" s="488">
        <v>0</v>
      </c>
      <c r="BH315" s="453">
        <v>135.3569840896005</v>
      </c>
      <c r="BI315" s="406">
        <v>-0.70540509920550676</v>
      </c>
      <c r="BK315" s="453"/>
      <c r="BL315" s="453">
        <v>135.3569840896005</v>
      </c>
      <c r="BM315" s="406">
        <v>0</v>
      </c>
      <c r="BO315" s="453">
        <v>135.3569840896005</v>
      </c>
      <c r="BP315" s="406">
        <v>-0.70540509920550676</v>
      </c>
      <c r="BR315" s="453">
        <v>136.75018684902523</v>
      </c>
      <c r="BS315" s="453">
        <v>-0.68779766021921773</v>
      </c>
      <c r="CB315" s="488"/>
    </row>
    <row r="316" spans="1:80" ht="11.25">
      <c r="A316" s="403">
        <v>307</v>
      </c>
      <c r="B316" s="404" t="s">
        <v>396</v>
      </c>
      <c r="C316" s="403">
        <v>1</v>
      </c>
      <c r="D316" s="451">
        <v>0</v>
      </c>
      <c r="E316" s="406">
        <v>0</v>
      </c>
      <c r="F316" s="406">
        <v>0</v>
      </c>
      <c r="G316" s="406">
        <v>0</v>
      </c>
      <c r="H316" s="406">
        <v>0</v>
      </c>
      <c r="I316" s="406">
        <v>0</v>
      </c>
      <c r="J316" s="406">
        <v>2247127</v>
      </c>
      <c r="K316" s="452">
        <v>766598</v>
      </c>
      <c r="L316" s="406">
        <v>1785928</v>
      </c>
      <c r="M316" s="406">
        <v>21864</v>
      </c>
      <c r="N316" s="406">
        <v>0</v>
      </c>
      <c r="O316" s="406">
        <v>27018.11</v>
      </c>
      <c r="P316" s="406">
        <v>0</v>
      </c>
      <c r="Q316" s="406">
        <v>0</v>
      </c>
      <c r="R316" s="406">
        <v>0</v>
      </c>
      <c r="S316" s="406">
        <v>0</v>
      </c>
      <c r="T316" s="406" t="s">
        <v>760</v>
      </c>
      <c r="U316" s="658">
        <f t="shared" si="42"/>
        <v>4848535.1100000003</v>
      </c>
      <c r="V316" s="453">
        <f t="shared" si="40"/>
        <v>7.1835299570586999</v>
      </c>
      <c r="W316" s="406"/>
      <c r="X316" s="406">
        <v>47733569.965189993</v>
      </c>
      <c r="Y316" s="488">
        <v>67495161</v>
      </c>
      <c r="Z316" s="406">
        <f t="shared" si="43"/>
        <v>19761591.034810007</v>
      </c>
      <c r="AA316" s="406">
        <f t="shared" si="44"/>
        <v>1419579.8119770032</v>
      </c>
      <c r="AB316" s="406"/>
      <c r="AC316" s="453">
        <v>133.65167758719844</v>
      </c>
      <c r="AD316" s="453">
        <f t="shared" si="45"/>
        <v>138.42581067414196</v>
      </c>
      <c r="AE316" s="454">
        <f t="shared" si="46"/>
        <v>4.7741330869435217</v>
      </c>
      <c r="AF316" s="514">
        <v>16</v>
      </c>
      <c r="AG316" s="488">
        <v>1</v>
      </c>
      <c r="AH316" s="453">
        <f t="shared" si="41"/>
        <v>138.42581067414196</v>
      </c>
      <c r="AI316" s="406"/>
      <c r="AJ316" s="406"/>
      <c r="AK316" s="458">
        <v>137.51524133579758</v>
      </c>
      <c r="AL316" s="455">
        <f t="shared" si="47"/>
        <v>138.42581067414196</v>
      </c>
      <c r="AM316" s="458"/>
      <c r="AN316" s="458"/>
      <c r="AO316" s="453"/>
      <c r="AP316" s="507"/>
      <c r="AQ316" s="455"/>
      <c r="AR316" s="455"/>
      <c r="AS316" s="455"/>
      <c r="AT316" s="495">
        <f t="shared" si="48"/>
        <v>0.91056933834437359</v>
      </c>
      <c r="AU316" s="455"/>
      <c r="AV316" s="498">
        <v>1.1488682669519323</v>
      </c>
      <c r="AW316" s="499">
        <v>5.0171757707000584</v>
      </c>
      <c r="AX316" s="500">
        <v>3.868307503748126</v>
      </c>
      <c r="AY316" s="458"/>
      <c r="AZ316" s="459"/>
      <c r="BA316" s="459"/>
      <c r="BB316" s="459"/>
      <c r="BC316" s="453"/>
      <c r="BE316" s="460">
        <v>-173.34832241280156</v>
      </c>
      <c r="BF316" s="453">
        <v>133.65167758719844</v>
      </c>
      <c r="BG316" s="488">
        <v>0</v>
      </c>
      <c r="BH316" s="453">
        <v>133.65167758719844</v>
      </c>
      <c r="BI316" s="406">
        <v>-3.8635637485991481</v>
      </c>
      <c r="BK316" s="453"/>
      <c r="BL316" s="453">
        <v>133.65167758719844</v>
      </c>
      <c r="BM316" s="406">
        <v>0</v>
      </c>
      <c r="BO316" s="453">
        <v>133.65167758719844</v>
      </c>
      <c r="BP316" s="406">
        <v>-3.8635637485991481</v>
      </c>
      <c r="BR316" s="453">
        <v>137.39252590001101</v>
      </c>
      <c r="BS316" s="453">
        <v>0.12271543578657429</v>
      </c>
      <c r="CB316" s="488"/>
    </row>
    <row r="317" spans="1:80" ht="11.25">
      <c r="A317" s="403">
        <v>308</v>
      </c>
      <c r="B317" s="404" t="s">
        <v>397</v>
      </c>
      <c r="C317" s="403">
        <v>1</v>
      </c>
      <c r="D317" s="451">
        <v>0</v>
      </c>
      <c r="E317" s="406">
        <v>130753</v>
      </c>
      <c r="F317" s="406">
        <v>0</v>
      </c>
      <c r="G317" s="406">
        <v>0</v>
      </c>
      <c r="H317" s="406">
        <v>0</v>
      </c>
      <c r="I317" s="406">
        <v>0</v>
      </c>
      <c r="J317" s="406">
        <v>3201328</v>
      </c>
      <c r="K317" s="452">
        <v>1132901</v>
      </c>
      <c r="L317" s="406">
        <v>8935000</v>
      </c>
      <c r="M317" s="406">
        <v>46364</v>
      </c>
      <c r="N317" s="406">
        <v>0</v>
      </c>
      <c r="O317" s="406">
        <v>17761.8</v>
      </c>
      <c r="P317" s="406">
        <v>0</v>
      </c>
      <c r="Q317" s="406">
        <v>0</v>
      </c>
      <c r="R317" s="406">
        <v>0</v>
      </c>
      <c r="S317" s="406">
        <v>0</v>
      </c>
      <c r="T317" s="406" t="s">
        <v>760</v>
      </c>
      <c r="U317" s="658">
        <f t="shared" si="42"/>
        <v>13464107.800000001</v>
      </c>
      <c r="V317" s="453">
        <f t="shared" si="40"/>
        <v>9.1158480823852663</v>
      </c>
      <c r="W317" s="406"/>
      <c r="X317" s="406">
        <v>103566216.31179999</v>
      </c>
      <c r="Y317" s="488">
        <v>147700002</v>
      </c>
      <c r="Z317" s="406">
        <f t="shared" si="43"/>
        <v>44133785.688200012</v>
      </c>
      <c r="AA317" s="406">
        <f t="shared" si="44"/>
        <v>4023168.8563418039</v>
      </c>
      <c r="AB317" s="406"/>
      <c r="AC317" s="453">
        <v>126.81363018592214</v>
      </c>
      <c r="AD317" s="453">
        <f t="shared" si="45"/>
        <v>138.72944118292378</v>
      </c>
      <c r="AE317" s="454">
        <f t="shared" si="46"/>
        <v>11.915810997001643</v>
      </c>
      <c r="AF317" s="514">
        <v>11</v>
      </c>
      <c r="AG317" s="488">
        <v>1</v>
      </c>
      <c r="AH317" s="453">
        <f t="shared" si="41"/>
        <v>138.72944118292378</v>
      </c>
      <c r="AI317" s="406"/>
      <c r="AJ317" s="406"/>
      <c r="AK317" s="458">
        <v>138.72944118292378</v>
      </c>
      <c r="AL317" s="455">
        <f t="shared" si="47"/>
        <v>138.72944118292378</v>
      </c>
      <c r="AM317" s="458"/>
      <c r="AN317" s="458"/>
      <c r="AO317" s="453"/>
      <c r="AP317" s="507"/>
      <c r="AQ317" s="455"/>
      <c r="AR317" s="455"/>
      <c r="AS317" s="455"/>
      <c r="AT317" s="495">
        <f t="shared" si="48"/>
        <v>0</v>
      </c>
      <c r="AU317" s="455"/>
      <c r="AV317" s="498">
        <v>5.5405743255439219</v>
      </c>
      <c r="AW317" s="499">
        <v>15.772582996803916</v>
      </c>
      <c r="AX317" s="500">
        <v>10.232008671259994</v>
      </c>
      <c r="AY317" s="458"/>
      <c r="AZ317" s="459"/>
      <c r="BA317" s="459"/>
      <c r="BB317" s="459"/>
      <c r="BC317" s="453"/>
      <c r="BE317" s="460">
        <v>-181.18636981407786</v>
      </c>
      <c r="BF317" s="453">
        <v>126.81363018592214</v>
      </c>
      <c r="BG317" s="488">
        <v>0</v>
      </c>
      <c r="BH317" s="453">
        <v>126.81363018592214</v>
      </c>
      <c r="BI317" s="406">
        <v>-11.915810997001643</v>
      </c>
      <c r="BK317" s="453"/>
      <c r="BL317" s="453">
        <v>126.81363018592214</v>
      </c>
      <c r="BM317" s="406">
        <v>0</v>
      </c>
      <c r="BO317" s="453">
        <v>126.81363018592214</v>
      </c>
      <c r="BP317" s="406">
        <v>-11.915810997001643</v>
      </c>
      <c r="BR317" s="453">
        <v>138.72335478095604</v>
      </c>
      <c r="BS317" s="453">
        <v>6.0864019677353554E-3</v>
      </c>
      <c r="CB317" s="488"/>
    </row>
    <row r="318" spans="1:80" ht="11.25">
      <c r="A318" s="403">
        <v>309</v>
      </c>
      <c r="B318" s="404" t="s">
        <v>398</v>
      </c>
      <c r="C318" s="403">
        <v>1</v>
      </c>
      <c r="D318" s="451">
        <v>0</v>
      </c>
      <c r="E318" s="406">
        <v>90332</v>
      </c>
      <c r="F318" s="406">
        <v>0</v>
      </c>
      <c r="G318" s="406">
        <v>0</v>
      </c>
      <c r="H318" s="406">
        <v>0</v>
      </c>
      <c r="I318" s="406">
        <v>0</v>
      </c>
      <c r="J318" s="406">
        <v>606658</v>
      </c>
      <c r="K318" s="452">
        <v>365280</v>
      </c>
      <c r="L318" s="406">
        <v>492080</v>
      </c>
      <c r="M318" s="406">
        <v>0</v>
      </c>
      <c r="N318" s="406">
        <v>281618</v>
      </c>
      <c r="O318" s="406">
        <v>5306.98</v>
      </c>
      <c r="P318" s="406">
        <v>0</v>
      </c>
      <c r="Q318" s="406">
        <v>0</v>
      </c>
      <c r="R318" s="406">
        <v>0</v>
      </c>
      <c r="S318" s="406">
        <v>0</v>
      </c>
      <c r="T318" s="406" t="s">
        <v>764</v>
      </c>
      <c r="U318" s="658">
        <f t="shared" si="42"/>
        <v>1841274.98</v>
      </c>
      <c r="V318" s="453">
        <f t="shared" si="40"/>
        <v>9.8507340723615346</v>
      </c>
      <c r="W318" s="406"/>
      <c r="X318" s="406">
        <v>20308799.120000001</v>
      </c>
      <c r="Y318" s="488">
        <v>18691754</v>
      </c>
      <c r="Z318" s="406">
        <f t="shared" si="43"/>
        <v>0</v>
      </c>
      <c r="AA318" s="406">
        <f t="shared" si="44"/>
        <v>0</v>
      </c>
      <c r="AB318" s="406"/>
      <c r="AC318" s="453">
        <v>106.71662436377061</v>
      </c>
      <c r="AD318" s="453">
        <f t="shared" si="45"/>
        <v>92.037711779779514</v>
      </c>
      <c r="AE318" s="454">
        <f t="shared" si="46"/>
        <v>-14.678912583991092</v>
      </c>
      <c r="AF318" s="514">
        <v>3</v>
      </c>
      <c r="AG318" s="488">
        <v>1</v>
      </c>
      <c r="AH318" s="453">
        <f t="shared" si="41"/>
        <v>92.037711779779514</v>
      </c>
      <c r="AI318" s="406"/>
      <c r="AJ318" s="406"/>
      <c r="AK318" s="458">
        <v>92.037711779779514</v>
      </c>
      <c r="AL318" s="455">
        <f t="shared" si="47"/>
        <v>92.037711779779514</v>
      </c>
      <c r="AM318" s="458"/>
      <c r="AN318" s="458"/>
      <c r="AO318" s="453"/>
      <c r="AP318" s="507"/>
      <c r="AQ318" s="455"/>
      <c r="AR318" s="455"/>
      <c r="AS318" s="455"/>
      <c r="AT318" s="495">
        <f t="shared" si="48"/>
        <v>0</v>
      </c>
      <c r="AU318" s="455"/>
      <c r="AV318" s="498">
        <v>4.684492424609795</v>
      </c>
      <c r="AW318" s="499">
        <v>-10.201881720985426</v>
      </c>
      <c r="AX318" s="500">
        <v>-14.886374145595221</v>
      </c>
      <c r="AY318" s="458"/>
      <c r="AZ318" s="459"/>
      <c r="BA318" s="459"/>
      <c r="BB318" s="459"/>
      <c r="BC318" s="453"/>
      <c r="BE318" s="460">
        <v>-202.28337563622938</v>
      </c>
      <c r="BF318" s="453">
        <v>106.71662436377061</v>
      </c>
      <c r="BG318" s="488">
        <v>0</v>
      </c>
      <c r="BH318" s="453">
        <v>106.71662436377061</v>
      </c>
      <c r="BI318" s="406">
        <v>14.678912583991092</v>
      </c>
      <c r="BK318" s="453"/>
      <c r="BL318" s="453">
        <v>106.71662436377061</v>
      </c>
      <c r="BM318" s="406">
        <v>0</v>
      </c>
      <c r="BO318" s="453">
        <v>106.71662436377061</v>
      </c>
      <c r="BP318" s="406">
        <v>14.678912583991092</v>
      </c>
      <c r="BR318" s="453">
        <v>106.71662436377061</v>
      </c>
      <c r="BS318" s="453">
        <v>-14.678912583991092</v>
      </c>
      <c r="CB318" s="488"/>
    </row>
    <row r="319" spans="1:80" ht="11.25">
      <c r="A319" s="403">
        <v>310</v>
      </c>
      <c r="B319" s="404" t="s">
        <v>399</v>
      </c>
      <c r="C319" s="403">
        <v>1</v>
      </c>
      <c r="D319" s="451">
        <v>0</v>
      </c>
      <c r="E319" s="406">
        <v>0</v>
      </c>
      <c r="F319" s="406">
        <v>0</v>
      </c>
      <c r="G319" s="406">
        <v>0</v>
      </c>
      <c r="H319" s="406">
        <v>0</v>
      </c>
      <c r="I319" s="406">
        <v>0</v>
      </c>
      <c r="J319" s="406">
        <v>0</v>
      </c>
      <c r="K319" s="452">
        <v>0</v>
      </c>
      <c r="L319" s="406">
        <v>1980625</v>
      </c>
      <c r="M319" s="406">
        <v>20620</v>
      </c>
      <c r="N319" s="406">
        <v>580638</v>
      </c>
      <c r="O319" s="406">
        <v>205840.04</v>
      </c>
      <c r="P319" s="406">
        <v>0</v>
      </c>
      <c r="Q319" s="406">
        <v>0</v>
      </c>
      <c r="R319" s="406">
        <v>0</v>
      </c>
      <c r="S319" s="406">
        <v>0</v>
      </c>
      <c r="T319" s="406" t="s">
        <v>760</v>
      </c>
      <c r="U319" s="658">
        <f t="shared" si="42"/>
        <v>2787723.04</v>
      </c>
      <c r="V319" s="453">
        <f t="shared" si="40"/>
        <v>5.9523578021925365</v>
      </c>
      <c r="W319" s="406"/>
      <c r="X319" s="406">
        <v>37911821.280000001</v>
      </c>
      <c r="Y319" s="488">
        <v>46833929.219999999</v>
      </c>
      <c r="Z319" s="406">
        <f t="shared" si="43"/>
        <v>8922107.9399999976</v>
      </c>
      <c r="AA319" s="406">
        <f t="shared" si="44"/>
        <v>531075.78808662971</v>
      </c>
      <c r="AB319" s="406"/>
      <c r="AC319" s="453">
        <v>116.51312908321758</v>
      </c>
      <c r="AD319" s="453">
        <f t="shared" si="45"/>
        <v>122.133023074626</v>
      </c>
      <c r="AE319" s="454">
        <f t="shared" si="46"/>
        <v>5.6198939914084178</v>
      </c>
      <c r="AF319" s="514">
        <v>122</v>
      </c>
      <c r="AG319" s="488">
        <v>1</v>
      </c>
      <c r="AH319" s="453">
        <f t="shared" si="41"/>
        <v>122.133023074626</v>
      </c>
      <c r="AI319" s="406"/>
      <c r="AJ319" s="406"/>
      <c r="AK319" s="458">
        <v>116.51312908321758</v>
      </c>
      <c r="AL319" s="455">
        <f t="shared" si="47"/>
        <v>122.133023074626</v>
      </c>
      <c r="AM319" s="458"/>
      <c r="AN319" s="458"/>
      <c r="AO319" s="453"/>
      <c r="AP319" s="507"/>
      <c r="AQ319" s="455"/>
      <c r="AR319" s="455"/>
      <c r="AS319" s="455"/>
      <c r="AT319" s="495">
        <f t="shared" si="48"/>
        <v>5.6198939914084178</v>
      </c>
      <c r="AU319" s="455"/>
      <c r="AV319" s="498">
        <v>0.39231569909173453</v>
      </c>
      <c r="AW319" s="499">
        <v>2.5187176474775104</v>
      </c>
      <c r="AX319" s="500">
        <v>2.1264019483857757</v>
      </c>
      <c r="AY319" s="458"/>
      <c r="AZ319" s="459"/>
      <c r="BA319" s="459"/>
      <c r="BB319" s="459"/>
      <c r="BC319" s="453"/>
      <c r="BE319" s="460">
        <v>-193.48687091678244</v>
      </c>
      <c r="BF319" s="453">
        <v>116.51312908321758</v>
      </c>
      <c r="BG319" s="488">
        <v>0</v>
      </c>
      <c r="BH319" s="453">
        <v>116.51312908321758</v>
      </c>
      <c r="BI319" s="406">
        <v>0</v>
      </c>
      <c r="BK319" s="453"/>
      <c r="BL319" s="453">
        <v>116.51312908321758</v>
      </c>
      <c r="BM319" s="406">
        <v>0</v>
      </c>
      <c r="BO319" s="453">
        <v>116.51312908321758</v>
      </c>
      <c r="BP319" s="406">
        <v>0</v>
      </c>
      <c r="BR319" s="453">
        <v>116.51312908321758</v>
      </c>
      <c r="BS319" s="453">
        <v>0</v>
      </c>
      <c r="CB319" s="488"/>
    </row>
    <row r="320" spans="1:80" ht="11.25">
      <c r="A320" s="403">
        <v>311</v>
      </c>
      <c r="B320" s="404" t="s">
        <v>400</v>
      </c>
      <c r="C320" s="403">
        <v>0</v>
      </c>
      <c r="D320" s="451">
        <v>0</v>
      </c>
      <c r="E320" s="406">
        <v>0</v>
      </c>
      <c r="F320" s="406">
        <v>0</v>
      </c>
      <c r="G320" s="406">
        <v>0</v>
      </c>
      <c r="H320" s="406">
        <v>0</v>
      </c>
      <c r="I320" s="406">
        <v>0</v>
      </c>
      <c r="J320" s="406">
        <v>0</v>
      </c>
      <c r="K320" s="452">
        <v>0</v>
      </c>
      <c r="L320" s="406">
        <v>0</v>
      </c>
      <c r="M320" s="406">
        <v>0</v>
      </c>
      <c r="N320" s="406">
        <v>0</v>
      </c>
      <c r="O320" s="406">
        <v>0</v>
      </c>
      <c r="P320" s="406">
        <v>0</v>
      </c>
      <c r="Q320" s="406">
        <v>0</v>
      </c>
      <c r="R320" s="406">
        <v>0</v>
      </c>
      <c r="S320" s="406">
        <v>0</v>
      </c>
      <c r="T320" s="406">
        <v>0</v>
      </c>
      <c r="U320" s="658">
        <f t="shared" si="42"/>
        <v>0</v>
      </c>
      <c r="V320" s="453">
        <f t="shared" si="40"/>
        <v>0</v>
      </c>
      <c r="W320" s="406"/>
      <c r="X320" s="406">
        <v>16860.330000000002</v>
      </c>
      <c r="Y320" s="488">
        <v>20329</v>
      </c>
      <c r="Z320" s="406">
        <f t="shared" si="43"/>
        <v>3468.6699999999983</v>
      </c>
      <c r="AA320" s="406">
        <f t="shared" si="44"/>
        <v>0</v>
      </c>
      <c r="AB320" s="406"/>
      <c r="AC320" s="453">
        <v>0</v>
      </c>
      <c r="AD320" s="453">
        <f t="shared" si="45"/>
        <v>0</v>
      </c>
      <c r="AE320" s="454">
        <f t="shared" si="46"/>
        <v>0</v>
      </c>
      <c r="AF320" s="514">
        <v>0</v>
      </c>
      <c r="AG320" s="488" t="s">
        <v>761</v>
      </c>
      <c r="AH320" s="453">
        <f t="shared" si="41"/>
        <v>0</v>
      </c>
      <c r="AI320" s="406"/>
      <c r="AJ320" s="406"/>
      <c r="AK320" s="458">
        <v>0</v>
      </c>
      <c r="AL320" s="455">
        <f t="shared" si="47"/>
        <v>0</v>
      </c>
      <c r="AM320" s="458"/>
      <c r="AN320" s="458"/>
      <c r="AO320" s="453"/>
      <c r="AP320" s="507"/>
      <c r="AQ320" s="455"/>
      <c r="AR320" s="455"/>
      <c r="AS320" s="455"/>
      <c r="AT320" s="495">
        <f t="shared" si="48"/>
        <v>0</v>
      </c>
      <c r="AU320" s="455"/>
      <c r="AV320" s="498" t="s">
        <v>649</v>
      </c>
      <c r="AW320" s="499" t="s">
        <v>649</v>
      </c>
      <c r="AX320" s="500" t="s">
        <v>649</v>
      </c>
      <c r="AY320" s="458"/>
      <c r="AZ320" s="459"/>
      <c r="BA320" s="459"/>
      <c r="BB320" s="459"/>
      <c r="BC320" s="453"/>
      <c r="BE320" s="460">
        <v>-311</v>
      </c>
      <c r="BF320" s="453">
        <v>0</v>
      </c>
      <c r="BG320" s="488">
        <v>0</v>
      </c>
      <c r="BH320" s="453">
        <v>0</v>
      </c>
      <c r="BI320" s="406">
        <v>0</v>
      </c>
      <c r="BK320" s="453"/>
      <c r="BL320" s="453">
        <v>0</v>
      </c>
      <c r="BM320" s="406">
        <v>0</v>
      </c>
      <c r="BO320" s="453">
        <v>0</v>
      </c>
      <c r="BP320" s="406">
        <v>0</v>
      </c>
      <c r="BR320" s="453">
        <v>0</v>
      </c>
      <c r="BS320" s="453">
        <v>0</v>
      </c>
      <c r="CB320" s="488"/>
    </row>
    <row r="321" spans="1:80" ht="11.25">
      <c r="A321" s="403">
        <v>312</v>
      </c>
      <c r="B321" s="404" t="s">
        <v>401</v>
      </c>
      <c r="C321" s="403">
        <v>1</v>
      </c>
      <c r="D321" s="451">
        <v>0</v>
      </c>
      <c r="E321" s="406">
        <v>0</v>
      </c>
      <c r="F321" s="406">
        <v>0</v>
      </c>
      <c r="G321" s="406">
        <v>0</v>
      </c>
      <c r="H321" s="406">
        <v>0</v>
      </c>
      <c r="I321" s="406">
        <v>0</v>
      </c>
      <c r="J321" s="406">
        <v>0</v>
      </c>
      <c r="K321" s="452">
        <v>0</v>
      </c>
      <c r="L321" s="406">
        <v>0</v>
      </c>
      <c r="M321" s="406">
        <v>0</v>
      </c>
      <c r="N321" s="406">
        <v>0</v>
      </c>
      <c r="O321" s="406">
        <v>3442.95</v>
      </c>
      <c r="P321" s="406">
        <v>0</v>
      </c>
      <c r="Q321" s="406">
        <v>0</v>
      </c>
      <c r="R321" s="406">
        <v>0</v>
      </c>
      <c r="S321" s="406">
        <v>0</v>
      </c>
      <c r="T321" s="406">
        <v>0</v>
      </c>
      <c r="U321" s="658">
        <f t="shared" si="42"/>
        <v>3442.95</v>
      </c>
      <c r="V321" s="453">
        <f t="shared" si="40"/>
        <v>0.29562181427021478</v>
      </c>
      <c r="W321" s="406"/>
      <c r="X321" s="406">
        <v>700343.84</v>
      </c>
      <c r="Y321" s="488">
        <v>1164646.8</v>
      </c>
      <c r="Z321" s="406">
        <f t="shared" si="43"/>
        <v>464302.96000000008</v>
      </c>
      <c r="AA321" s="406">
        <f t="shared" si="44"/>
        <v>1372.5808340623098</v>
      </c>
      <c r="AB321" s="406"/>
      <c r="AC321" s="453">
        <v>130.92272000149424</v>
      </c>
      <c r="AD321" s="453">
        <f t="shared" si="45"/>
        <v>166.10044277193012</v>
      </c>
      <c r="AE321" s="454">
        <f t="shared" si="46"/>
        <v>35.177722770435878</v>
      </c>
      <c r="AF321" s="514">
        <v>2</v>
      </c>
      <c r="AG321" s="488">
        <v>1</v>
      </c>
      <c r="AH321" s="453">
        <f t="shared" si="41"/>
        <v>166.10044277193012</v>
      </c>
      <c r="AI321" s="406"/>
      <c r="AJ321" s="406"/>
      <c r="AK321" s="458">
        <v>166.10044277193012</v>
      </c>
      <c r="AL321" s="455">
        <f t="shared" si="47"/>
        <v>166.10044277193012</v>
      </c>
      <c r="AM321" s="458"/>
      <c r="AN321" s="458"/>
      <c r="AO321" s="453"/>
      <c r="AP321" s="507"/>
      <c r="AQ321" s="455"/>
      <c r="AR321" s="455"/>
      <c r="AS321" s="455"/>
      <c r="AT321" s="495">
        <f t="shared" si="48"/>
        <v>0</v>
      </c>
      <c r="AU321" s="455"/>
      <c r="AV321" s="498">
        <v>-18.648141504017961</v>
      </c>
      <c r="AW321" s="499">
        <v>3.0633523003814096</v>
      </c>
      <c r="AX321" s="500">
        <v>21.711493804399371</v>
      </c>
      <c r="AY321" s="458"/>
      <c r="AZ321" s="459"/>
      <c r="BA321" s="459"/>
      <c r="BB321" s="459"/>
      <c r="BC321" s="453" t="s">
        <v>402</v>
      </c>
      <c r="BE321" s="460">
        <v>-181.07727999850576</v>
      </c>
      <c r="BF321" s="453">
        <v>130.92272000149424</v>
      </c>
      <c r="BG321" s="488">
        <v>0</v>
      </c>
      <c r="BH321" s="453">
        <v>130.92272000149424</v>
      </c>
      <c r="BI321" s="406">
        <v>-35.177722770435878</v>
      </c>
      <c r="BK321" s="453"/>
      <c r="BL321" s="453">
        <v>130.92272000149424</v>
      </c>
      <c r="BM321" s="406">
        <v>0</v>
      </c>
      <c r="BO321" s="453">
        <v>130.92272000149424</v>
      </c>
      <c r="BP321" s="406">
        <v>-35.177722770435878</v>
      </c>
      <c r="BR321" s="453">
        <v>165.13806875955842</v>
      </c>
      <c r="BS321" s="453">
        <v>0.96237401237169706</v>
      </c>
      <c r="CB321" s="488"/>
    </row>
    <row r="322" spans="1:80" ht="11.25">
      <c r="A322" s="403">
        <v>313</v>
      </c>
      <c r="B322" s="404" t="s">
        <v>403</v>
      </c>
      <c r="C322" s="403">
        <v>0</v>
      </c>
      <c r="D322" s="451">
        <v>0</v>
      </c>
      <c r="E322" s="406">
        <v>0</v>
      </c>
      <c r="F322" s="406">
        <v>0</v>
      </c>
      <c r="G322" s="406">
        <v>0</v>
      </c>
      <c r="H322" s="406">
        <v>0</v>
      </c>
      <c r="I322" s="406">
        <v>0</v>
      </c>
      <c r="J322" s="406">
        <v>0</v>
      </c>
      <c r="K322" s="452">
        <v>0</v>
      </c>
      <c r="L322" s="406">
        <v>0</v>
      </c>
      <c r="M322" s="406">
        <v>0</v>
      </c>
      <c r="N322" s="406">
        <v>0</v>
      </c>
      <c r="O322" s="406">
        <v>0</v>
      </c>
      <c r="P322" s="406">
        <v>0</v>
      </c>
      <c r="Q322" s="406">
        <v>0</v>
      </c>
      <c r="R322" s="406">
        <v>0</v>
      </c>
      <c r="S322" s="406">
        <v>0</v>
      </c>
      <c r="T322" s="406">
        <v>0</v>
      </c>
      <c r="U322" s="658">
        <f t="shared" si="42"/>
        <v>0</v>
      </c>
      <c r="V322" s="453">
        <f t="shared" si="40"/>
        <v>0</v>
      </c>
      <c r="W322" s="406"/>
      <c r="X322" s="406">
        <v>101161.98000000001</v>
      </c>
      <c r="Y322" s="488">
        <v>138794</v>
      </c>
      <c r="Z322" s="406">
        <f t="shared" si="43"/>
        <v>37632.01999999999</v>
      </c>
      <c r="AA322" s="406">
        <f t="shared" si="44"/>
        <v>0</v>
      </c>
      <c r="AB322" s="406"/>
      <c r="AC322" s="453">
        <v>0</v>
      </c>
      <c r="AD322" s="453">
        <f t="shared" si="45"/>
        <v>0</v>
      </c>
      <c r="AE322" s="454">
        <f t="shared" si="46"/>
        <v>0</v>
      </c>
      <c r="AF322" s="514">
        <v>0</v>
      </c>
      <c r="AG322" s="488" t="s">
        <v>761</v>
      </c>
      <c r="AH322" s="453">
        <f t="shared" si="41"/>
        <v>0</v>
      </c>
      <c r="AI322" s="406"/>
      <c r="AJ322" s="406"/>
      <c r="AK322" s="458">
        <v>0</v>
      </c>
      <c r="AL322" s="455">
        <f t="shared" si="47"/>
        <v>0</v>
      </c>
      <c r="AM322" s="458"/>
      <c r="AN322" s="458"/>
      <c r="AO322" s="453"/>
      <c r="AP322" s="507"/>
      <c r="AQ322" s="455"/>
      <c r="AR322" s="455"/>
      <c r="AS322" s="455"/>
      <c r="AT322" s="495">
        <f t="shared" si="48"/>
        <v>0</v>
      </c>
      <c r="AU322" s="455"/>
      <c r="AV322" s="498" t="s">
        <v>649</v>
      </c>
      <c r="AW322" s="499" t="s">
        <v>649</v>
      </c>
      <c r="AX322" s="500" t="s">
        <v>649</v>
      </c>
      <c r="AY322" s="458"/>
      <c r="AZ322" s="459"/>
      <c r="BA322" s="459"/>
      <c r="BB322" s="459"/>
      <c r="BC322" s="453"/>
      <c r="BE322" s="460">
        <v>-313</v>
      </c>
      <c r="BF322" s="453">
        <v>0</v>
      </c>
      <c r="BG322" s="488">
        <v>0</v>
      </c>
      <c r="BH322" s="453">
        <v>0</v>
      </c>
      <c r="BI322" s="406">
        <v>0</v>
      </c>
      <c r="BK322" s="453"/>
      <c r="BL322" s="453">
        <v>0</v>
      </c>
      <c r="BM322" s="406">
        <v>0</v>
      </c>
      <c r="BO322" s="453">
        <v>0</v>
      </c>
      <c r="BP322" s="406">
        <v>0</v>
      </c>
      <c r="BR322" s="453">
        <v>0</v>
      </c>
      <c r="BS322" s="453">
        <v>0</v>
      </c>
      <c r="CB322" s="488"/>
    </row>
    <row r="323" spans="1:80" ht="11.25">
      <c r="A323" s="403">
        <v>314</v>
      </c>
      <c r="B323" s="404" t="s">
        <v>404</v>
      </c>
      <c r="C323" s="403">
        <v>1</v>
      </c>
      <c r="D323" s="451">
        <v>0</v>
      </c>
      <c r="E323" s="406">
        <v>0</v>
      </c>
      <c r="F323" s="406">
        <v>0</v>
      </c>
      <c r="G323" s="406">
        <v>0</v>
      </c>
      <c r="H323" s="406">
        <v>0</v>
      </c>
      <c r="I323" s="406">
        <v>0</v>
      </c>
      <c r="J323" s="406">
        <v>3570430.61</v>
      </c>
      <c r="K323" s="452">
        <v>295842.61</v>
      </c>
      <c r="L323" s="406">
        <v>2267500</v>
      </c>
      <c r="M323" s="406">
        <v>0</v>
      </c>
      <c r="N323" s="406">
        <v>0</v>
      </c>
      <c r="O323" s="406">
        <v>12627.79</v>
      </c>
      <c r="P323" s="406">
        <v>0</v>
      </c>
      <c r="Q323" s="406">
        <v>0</v>
      </c>
      <c r="R323" s="406">
        <v>0</v>
      </c>
      <c r="S323" s="406">
        <v>0</v>
      </c>
      <c r="T323" s="406" t="s">
        <v>762</v>
      </c>
      <c r="U323" s="658">
        <f t="shared" si="42"/>
        <v>5919651.0099999998</v>
      </c>
      <c r="V323" s="453">
        <f t="shared" si="40"/>
        <v>8.6385505964621032</v>
      </c>
      <c r="W323" s="406"/>
      <c r="X323" s="406">
        <v>42285807.326579988</v>
      </c>
      <c r="Y323" s="488">
        <v>68525974.859999999</v>
      </c>
      <c r="Z323" s="406">
        <f t="shared" si="43"/>
        <v>26240167.533420011</v>
      </c>
      <c r="AA323" s="406">
        <f t="shared" si="44"/>
        <v>2266770.1489709099</v>
      </c>
      <c r="AB323" s="406"/>
      <c r="AC323" s="453">
        <v>159.14048623067796</v>
      </c>
      <c r="AD323" s="453">
        <f t="shared" si="45"/>
        <v>156.6937204232587</v>
      </c>
      <c r="AE323" s="454">
        <f t="shared" si="46"/>
        <v>-2.4467658074192684</v>
      </c>
      <c r="AF323" s="514">
        <v>8</v>
      </c>
      <c r="AG323" s="488">
        <v>1</v>
      </c>
      <c r="AH323" s="453">
        <f t="shared" si="41"/>
        <v>156.6937204232587</v>
      </c>
      <c r="AI323" s="406"/>
      <c r="AJ323" s="406"/>
      <c r="AK323" s="458">
        <v>156.6937204232587</v>
      </c>
      <c r="AL323" s="455">
        <f t="shared" si="47"/>
        <v>156.6937204232587</v>
      </c>
      <c r="AM323" s="458"/>
      <c r="AN323" s="458"/>
      <c r="AO323" s="453"/>
      <c r="AP323" s="507"/>
      <c r="AQ323" s="455"/>
      <c r="AR323" s="455"/>
      <c r="AS323" s="455"/>
      <c r="AT323" s="495">
        <f t="shared" si="48"/>
        <v>0</v>
      </c>
      <c r="AU323" s="455"/>
      <c r="AV323" s="498">
        <v>6.0976619026052115</v>
      </c>
      <c r="AW323" s="499">
        <v>5.3576347358225265</v>
      </c>
      <c r="AX323" s="500">
        <v>-0.74002716678268499</v>
      </c>
      <c r="AY323" s="458"/>
      <c r="AZ323" s="459"/>
      <c r="BA323" s="459"/>
      <c r="BB323" s="459"/>
      <c r="BC323" s="453"/>
      <c r="BE323" s="460">
        <v>-154.85951376932204</v>
      </c>
      <c r="BF323" s="453">
        <v>159.14048623067796</v>
      </c>
      <c r="BG323" s="488">
        <v>0</v>
      </c>
      <c r="BH323" s="453">
        <v>159.14048623067796</v>
      </c>
      <c r="BI323" s="406">
        <v>1.0094172744273067</v>
      </c>
      <c r="BK323" s="453"/>
      <c r="BL323" s="453">
        <v>159.14048623067796</v>
      </c>
      <c r="BM323" s="406">
        <v>0</v>
      </c>
      <c r="BO323" s="453">
        <v>159.14048623067796</v>
      </c>
      <c r="BP323" s="406">
        <v>1.0094172744273067</v>
      </c>
      <c r="BR323" s="453">
        <v>158.37513393803343</v>
      </c>
      <c r="BS323" s="453">
        <v>-0.24406498178277047</v>
      </c>
      <c r="CB323" s="488"/>
    </row>
    <row r="324" spans="1:80" ht="11.25">
      <c r="A324" s="403">
        <v>315</v>
      </c>
      <c r="B324" s="404" t="s">
        <v>405</v>
      </c>
      <c r="C324" s="403">
        <v>1</v>
      </c>
      <c r="D324" s="451">
        <v>0</v>
      </c>
      <c r="E324" s="406">
        <v>125600</v>
      </c>
      <c r="F324" s="406">
        <v>0</v>
      </c>
      <c r="G324" s="406">
        <v>0</v>
      </c>
      <c r="H324" s="406">
        <v>0</v>
      </c>
      <c r="I324" s="406">
        <v>0</v>
      </c>
      <c r="J324" s="406">
        <v>1164672</v>
      </c>
      <c r="K324" s="452">
        <v>605584</v>
      </c>
      <c r="L324" s="406">
        <v>1317497.27</v>
      </c>
      <c r="M324" s="406">
        <v>16192</v>
      </c>
      <c r="N324" s="406">
        <v>0</v>
      </c>
      <c r="O324" s="406">
        <v>1553.44</v>
      </c>
      <c r="P324" s="406">
        <v>0</v>
      </c>
      <c r="Q324" s="406">
        <v>0</v>
      </c>
      <c r="R324" s="406">
        <v>0</v>
      </c>
      <c r="S324" s="406">
        <v>0</v>
      </c>
      <c r="T324" s="406" t="s">
        <v>760</v>
      </c>
      <c r="U324" s="658">
        <f t="shared" si="42"/>
        <v>3231098.71</v>
      </c>
      <c r="V324" s="453">
        <f t="shared" si="40"/>
        <v>5.4004524721545533</v>
      </c>
      <c r="W324" s="406"/>
      <c r="X324" s="406">
        <v>33905314.106570005</v>
      </c>
      <c r="Y324" s="488">
        <v>59830148.060000002</v>
      </c>
      <c r="Z324" s="406">
        <f t="shared" si="43"/>
        <v>25924833.953429997</v>
      </c>
      <c r="AA324" s="406">
        <f t="shared" si="44"/>
        <v>1400058.3361399735</v>
      </c>
      <c r="AB324" s="406"/>
      <c r="AC324" s="453">
        <v>165.52930240661169</v>
      </c>
      <c r="AD324" s="453">
        <f t="shared" si="45"/>
        <v>172.333132028226</v>
      </c>
      <c r="AE324" s="454">
        <f t="shared" si="46"/>
        <v>6.8038296216143124</v>
      </c>
      <c r="AF324" s="514">
        <v>1</v>
      </c>
      <c r="AG324" s="488">
        <v>1</v>
      </c>
      <c r="AH324" s="453">
        <f t="shared" si="41"/>
        <v>172.333132028226</v>
      </c>
      <c r="AI324" s="406"/>
      <c r="AJ324" s="406"/>
      <c r="AK324" s="458">
        <v>172.333132028226</v>
      </c>
      <c r="AL324" s="455">
        <f t="shared" si="47"/>
        <v>172.333132028226</v>
      </c>
      <c r="AM324" s="458"/>
      <c r="AN324" s="458"/>
      <c r="AO324" s="453"/>
      <c r="AP324" s="507"/>
      <c r="AQ324" s="455"/>
      <c r="AR324" s="455"/>
      <c r="AS324" s="455"/>
      <c r="AT324" s="495">
        <f t="shared" si="48"/>
        <v>0</v>
      </c>
      <c r="AU324" s="455"/>
      <c r="AV324" s="498">
        <v>2.3728662643304634</v>
      </c>
      <c r="AW324" s="499">
        <v>6.3526141315783571</v>
      </c>
      <c r="AX324" s="500">
        <v>3.9797478672478936</v>
      </c>
      <c r="AY324" s="458"/>
      <c r="AZ324" s="459"/>
      <c r="BA324" s="459"/>
      <c r="BB324" s="459"/>
      <c r="BC324" s="453"/>
      <c r="BE324" s="460">
        <v>-149.47069759338831</v>
      </c>
      <c r="BF324" s="453">
        <v>165.52930240661169</v>
      </c>
      <c r="BG324" s="488">
        <v>0</v>
      </c>
      <c r="BH324" s="453">
        <v>165.52930240661169</v>
      </c>
      <c r="BI324" s="406">
        <v>-6.8038296216143124</v>
      </c>
      <c r="BK324" s="453"/>
      <c r="BL324" s="453">
        <v>165.52930240661169</v>
      </c>
      <c r="BM324" s="406">
        <v>0</v>
      </c>
      <c r="BO324" s="453">
        <v>165.52930240661169</v>
      </c>
      <c r="BP324" s="406">
        <v>-6.8038296216143124</v>
      </c>
      <c r="BR324" s="453">
        <v>172.37598817309282</v>
      </c>
      <c r="BS324" s="453">
        <v>-4.2856144866817658E-2</v>
      </c>
      <c r="CB324" s="488"/>
    </row>
    <row r="325" spans="1:80" ht="11.25">
      <c r="A325" s="403">
        <v>316</v>
      </c>
      <c r="B325" s="404" t="s">
        <v>406</v>
      </c>
      <c r="C325" s="403">
        <v>1</v>
      </c>
      <c r="D325" s="451">
        <v>0</v>
      </c>
      <c r="E325" s="406">
        <v>69439</v>
      </c>
      <c r="F325" s="406">
        <v>0</v>
      </c>
      <c r="G325" s="406">
        <v>0</v>
      </c>
      <c r="H325" s="406">
        <v>0</v>
      </c>
      <c r="I325" s="406">
        <v>112392</v>
      </c>
      <c r="J325" s="406">
        <v>1596388</v>
      </c>
      <c r="K325" s="452">
        <v>826128</v>
      </c>
      <c r="L325" s="406">
        <v>450932</v>
      </c>
      <c r="M325" s="406">
        <v>39288</v>
      </c>
      <c r="N325" s="406">
        <v>288428</v>
      </c>
      <c r="O325" s="406">
        <v>32863.879999999997</v>
      </c>
      <c r="P325" s="406">
        <v>0</v>
      </c>
      <c r="Q325" s="406">
        <v>0</v>
      </c>
      <c r="R325" s="406">
        <v>0</v>
      </c>
      <c r="S325" s="406">
        <v>0</v>
      </c>
      <c r="T325" s="406" t="s">
        <v>762</v>
      </c>
      <c r="U325" s="658">
        <f t="shared" si="42"/>
        <v>3370765.6799999997</v>
      </c>
      <c r="V325" s="453">
        <f t="shared" si="40"/>
        <v>9.6127773694368592</v>
      </c>
      <c r="W325" s="406"/>
      <c r="X325" s="406">
        <v>33656707.75</v>
      </c>
      <c r="Y325" s="488">
        <v>35065471.200000003</v>
      </c>
      <c r="Z325" s="406">
        <f t="shared" si="43"/>
        <v>1408763.450000003</v>
      </c>
      <c r="AA325" s="406">
        <f t="shared" si="44"/>
        <v>135421.29411049822</v>
      </c>
      <c r="AB325" s="406"/>
      <c r="AC325" s="453">
        <v>106.04453281931237</v>
      </c>
      <c r="AD325" s="453">
        <f t="shared" si="45"/>
        <v>103.78332356613076</v>
      </c>
      <c r="AE325" s="454">
        <f t="shared" si="46"/>
        <v>-2.2612092531816046</v>
      </c>
      <c r="AF325" s="514">
        <v>29</v>
      </c>
      <c r="AG325" s="488">
        <v>1</v>
      </c>
      <c r="AH325" s="453">
        <f t="shared" si="41"/>
        <v>103.78332356613076</v>
      </c>
      <c r="AI325" s="406"/>
      <c r="AJ325" s="406"/>
      <c r="AK325" s="458">
        <v>103.78332356613076</v>
      </c>
      <c r="AL325" s="455">
        <f t="shared" si="47"/>
        <v>103.78332356613076</v>
      </c>
      <c r="AM325" s="458"/>
      <c r="AN325" s="458"/>
      <c r="AO325" s="453"/>
      <c r="AP325" s="507"/>
      <c r="AQ325" s="455"/>
      <c r="AR325" s="455"/>
      <c r="AS325" s="455"/>
      <c r="AT325" s="495">
        <f t="shared" si="48"/>
        <v>0</v>
      </c>
      <c r="AU325" s="455"/>
      <c r="AV325" s="498">
        <v>5.2700801939715083</v>
      </c>
      <c r="AW325" s="499">
        <v>2.9610785456889199</v>
      </c>
      <c r="AX325" s="500">
        <v>-2.3090016482825884</v>
      </c>
      <c r="AY325" s="458"/>
      <c r="AZ325" s="459"/>
      <c r="BA325" s="459"/>
      <c r="BB325" s="459"/>
      <c r="BC325" s="453"/>
      <c r="BE325" s="460">
        <v>-209.95546718068763</v>
      </c>
      <c r="BF325" s="453">
        <v>106.04453281931237</v>
      </c>
      <c r="BG325" s="488">
        <v>0</v>
      </c>
      <c r="BH325" s="453">
        <v>106.04453281931237</v>
      </c>
      <c r="BI325" s="406">
        <v>2.2235305575120066</v>
      </c>
      <c r="BK325" s="453"/>
      <c r="BL325" s="453">
        <v>106.04453281931237</v>
      </c>
      <c r="BM325" s="406">
        <v>0</v>
      </c>
      <c r="BO325" s="453">
        <v>106.04453281931237</v>
      </c>
      <c r="BP325" s="406">
        <v>2.2235305575120066</v>
      </c>
      <c r="BR325" s="453">
        <v>104.16259751813384</v>
      </c>
      <c r="BS325" s="453">
        <v>-0.34159525633347698</v>
      </c>
      <c r="CB325" s="488"/>
    </row>
    <row r="326" spans="1:80" ht="11.25">
      <c r="A326" s="403">
        <v>317</v>
      </c>
      <c r="B326" s="404" t="s">
        <v>407</v>
      </c>
      <c r="C326" s="403">
        <v>1</v>
      </c>
      <c r="D326" s="451">
        <v>0</v>
      </c>
      <c r="E326" s="406">
        <v>0</v>
      </c>
      <c r="F326" s="406">
        <v>0</v>
      </c>
      <c r="G326" s="406">
        <v>0</v>
      </c>
      <c r="H326" s="406">
        <v>0</v>
      </c>
      <c r="I326" s="406">
        <v>478028</v>
      </c>
      <c r="J326" s="406">
        <v>2797343</v>
      </c>
      <c r="K326" s="452">
        <v>603274</v>
      </c>
      <c r="L326" s="406">
        <v>1837700</v>
      </c>
      <c r="M326" s="406">
        <v>0</v>
      </c>
      <c r="N326" s="406">
        <v>0</v>
      </c>
      <c r="O326" s="406">
        <v>1928.36</v>
      </c>
      <c r="P326" s="406">
        <v>0</v>
      </c>
      <c r="Q326" s="406">
        <v>0</v>
      </c>
      <c r="R326" s="406">
        <v>0</v>
      </c>
      <c r="S326" s="406">
        <v>0</v>
      </c>
      <c r="T326" s="406" t="s">
        <v>762</v>
      </c>
      <c r="U326" s="658">
        <f t="shared" si="42"/>
        <v>5534503.3599999994</v>
      </c>
      <c r="V326" s="453">
        <f t="shared" si="40"/>
        <v>4.9179141665840866</v>
      </c>
      <c r="W326" s="406"/>
      <c r="X326" s="406">
        <v>53567076.591169998</v>
      </c>
      <c r="Y326" s="488">
        <v>112537616</v>
      </c>
      <c r="Z326" s="406">
        <f t="shared" si="43"/>
        <v>58970539.408830002</v>
      </c>
      <c r="AA326" s="406">
        <f t="shared" si="44"/>
        <v>2900120.5116979023</v>
      </c>
      <c r="AB326" s="406"/>
      <c r="AC326" s="453">
        <v>202.64715167221325</v>
      </c>
      <c r="AD326" s="453">
        <f t="shared" si="45"/>
        <v>204.67328528130793</v>
      </c>
      <c r="AE326" s="454">
        <f t="shared" si="46"/>
        <v>2.0261336090946713</v>
      </c>
      <c r="AF326" s="514">
        <v>0</v>
      </c>
      <c r="AG326" s="488">
        <v>1</v>
      </c>
      <c r="AH326" s="453">
        <f t="shared" si="41"/>
        <v>204.67328528130793</v>
      </c>
      <c r="AI326" s="406"/>
      <c r="AJ326" s="406"/>
      <c r="AK326" s="458">
        <v>204.67328528130793</v>
      </c>
      <c r="AL326" s="455">
        <f t="shared" si="47"/>
        <v>204.67328528130793</v>
      </c>
      <c r="AM326" s="458"/>
      <c r="AN326" s="458"/>
      <c r="AO326" s="453"/>
      <c r="AP326" s="507"/>
      <c r="AQ326" s="455"/>
      <c r="AR326" s="455"/>
      <c r="AS326" s="455"/>
      <c r="AT326" s="495">
        <f t="shared" si="48"/>
        <v>0</v>
      </c>
      <c r="AU326" s="455"/>
      <c r="AV326" s="498">
        <v>1.7712224564574341</v>
      </c>
      <c r="AW326" s="499">
        <v>3.0517775952544111</v>
      </c>
      <c r="AX326" s="500">
        <v>1.2805551387969769</v>
      </c>
      <c r="AY326" s="458"/>
      <c r="AZ326" s="459"/>
      <c r="BA326" s="459"/>
      <c r="BB326" s="459"/>
      <c r="BC326" s="453"/>
      <c r="BE326" s="460">
        <v>-114.35284832778675</v>
      </c>
      <c r="BF326" s="453">
        <v>202.64715167221325</v>
      </c>
      <c r="BG326" s="488">
        <v>0</v>
      </c>
      <c r="BH326" s="453">
        <v>202.64715167221325</v>
      </c>
      <c r="BI326" s="406">
        <v>-3.2845144555102479</v>
      </c>
      <c r="BK326" s="453"/>
      <c r="BL326" s="453">
        <v>202.64715167221325</v>
      </c>
      <c r="BM326" s="406">
        <v>0</v>
      </c>
      <c r="BO326" s="453">
        <v>202.64715167221325</v>
      </c>
      <c r="BP326" s="406">
        <v>-3.2845144555102479</v>
      </c>
      <c r="BR326" s="453">
        <v>202.64715167221325</v>
      </c>
      <c r="BS326" s="453">
        <v>3.2845144555102479</v>
      </c>
      <c r="CB326" s="488"/>
    </row>
    <row r="327" spans="1:80" ht="11.25">
      <c r="A327" s="403">
        <v>318</v>
      </c>
      <c r="B327" s="404" t="s">
        <v>408</v>
      </c>
      <c r="C327" s="403">
        <v>1</v>
      </c>
      <c r="D327" s="451">
        <v>0</v>
      </c>
      <c r="E327" s="406">
        <v>122423</v>
      </c>
      <c r="F327" s="406">
        <v>0</v>
      </c>
      <c r="G327" s="406">
        <v>0</v>
      </c>
      <c r="H327" s="406">
        <v>0</v>
      </c>
      <c r="I327" s="406">
        <v>0</v>
      </c>
      <c r="J327" s="406">
        <v>0</v>
      </c>
      <c r="K327" s="452">
        <v>113</v>
      </c>
      <c r="L327" s="406">
        <v>87000</v>
      </c>
      <c r="M327" s="406">
        <v>0</v>
      </c>
      <c r="N327" s="406">
        <v>25900</v>
      </c>
      <c r="O327" s="406">
        <v>0</v>
      </c>
      <c r="P327" s="406">
        <v>0</v>
      </c>
      <c r="Q327" s="406">
        <v>0</v>
      </c>
      <c r="R327" s="406">
        <v>0</v>
      </c>
      <c r="S327" s="406">
        <v>0</v>
      </c>
      <c r="T327" s="406" t="s">
        <v>760</v>
      </c>
      <c r="U327" s="658">
        <f t="shared" si="42"/>
        <v>235436</v>
      </c>
      <c r="V327" s="453">
        <f t="shared" si="40"/>
        <v>6.1361362378830488</v>
      </c>
      <c r="W327" s="406"/>
      <c r="X327" s="406">
        <v>1446546.9000000001</v>
      </c>
      <c r="Y327" s="488">
        <v>3836877</v>
      </c>
      <c r="Z327" s="406">
        <f t="shared" si="43"/>
        <v>2390330.0999999996</v>
      </c>
      <c r="AA327" s="406">
        <f t="shared" si="44"/>
        <v>146673.91147112611</v>
      </c>
      <c r="AB327" s="406"/>
      <c r="AC327" s="453">
        <v>212.1419859590668</v>
      </c>
      <c r="AD327" s="453">
        <f t="shared" si="45"/>
        <v>255.10428237956705</v>
      </c>
      <c r="AE327" s="454">
        <f t="shared" si="46"/>
        <v>42.962296420500252</v>
      </c>
      <c r="AF327" s="514">
        <v>0</v>
      </c>
      <c r="AG327" s="488">
        <v>1</v>
      </c>
      <c r="AH327" s="453">
        <f t="shared" si="41"/>
        <v>255.10428237956705</v>
      </c>
      <c r="AI327" s="406"/>
      <c r="AJ327" s="406"/>
      <c r="AK327" s="458">
        <v>255.10428237956705</v>
      </c>
      <c r="AL327" s="455">
        <f t="shared" si="47"/>
        <v>255.10428237956705</v>
      </c>
      <c r="AM327" s="458"/>
      <c r="AN327" s="458"/>
      <c r="AO327" s="453"/>
      <c r="AP327" s="507"/>
      <c r="AQ327" s="455"/>
      <c r="AR327" s="455"/>
      <c r="AS327" s="455"/>
      <c r="AT327" s="495">
        <f t="shared" si="48"/>
        <v>0</v>
      </c>
      <c r="AU327" s="455"/>
      <c r="AV327" s="498">
        <v>-10.166225969646844</v>
      </c>
      <c r="AW327" s="499">
        <v>7.0012020020381041</v>
      </c>
      <c r="AX327" s="500">
        <v>17.167427971684948</v>
      </c>
      <c r="AY327" s="458"/>
      <c r="AZ327" s="459"/>
      <c r="BA327" s="459"/>
      <c r="BB327" s="459"/>
      <c r="BC327" s="453"/>
      <c r="BE327" s="460">
        <v>-105.8580140409332</v>
      </c>
      <c r="BF327" s="453">
        <v>212.1419859590668</v>
      </c>
      <c r="BG327" s="488">
        <v>0</v>
      </c>
      <c r="BH327" s="453">
        <v>212.1419859590668</v>
      </c>
      <c r="BI327" s="406">
        <v>-42.962296420500252</v>
      </c>
      <c r="BK327" s="453"/>
      <c r="BL327" s="453">
        <v>212.1419859590668</v>
      </c>
      <c r="BM327" s="406">
        <v>0</v>
      </c>
      <c r="BO327" s="453">
        <v>212.1419859590668</v>
      </c>
      <c r="BP327" s="406">
        <v>-42.962296420500252</v>
      </c>
      <c r="BR327" s="453">
        <v>255.89674710794768</v>
      </c>
      <c r="BS327" s="453">
        <v>-0.79246472838062232</v>
      </c>
      <c r="CB327" s="488"/>
    </row>
    <row r="328" spans="1:80" ht="11.25">
      <c r="A328" s="403">
        <v>319</v>
      </c>
      <c r="B328" s="404" t="s">
        <v>409</v>
      </c>
      <c r="C328" s="403">
        <v>0</v>
      </c>
      <c r="D328" s="451">
        <v>0</v>
      </c>
      <c r="E328" s="406">
        <v>0</v>
      </c>
      <c r="F328" s="406">
        <v>0</v>
      </c>
      <c r="G328" s="406">
        <v>0</v>
      </c>
      <c r="H328" s="406">
        <v>0</v>
      </c>
      <c r="I328" s="406">
        <v>0</v>
      </c>
      <c r="J328" s="406">
        <v>0</v>
      </c>
      <c r="K328" s="452">
        <v>0</v>
      </c>
      <c r="L328" s="406">
        <v>0</v>
      </c>
      <c r="M328" s="406">
        <v>0</v>
      </c>
      <c r="N328" s="406">
        <v>0</v>
      </c>
      <c r="O328" s="406">
        <v>0</v>
      </c>
      <c r="P328" s="406">
        <v>0</v>
      </c>
      <c r="Q328" s="406">
        <v>0</v>
      </c>
      <c r="R328" s="406">
        <v>0</v>
      </c>
      <c r="S328" s="406">
        <v>0</v>
      </c>
      <c r="T328" s="406">
        <v>0</v>
      </c>
      <c r="U328" s="658">
        <f t="shared" si="42"/>
        <v>0</v>
      </c>
      <c r="V328" s="453">
        <f t="shared" si="40"/>
        <v>0</v>
      </c>
      <c r="W328" s="406"/>
      <c r="X328" s="406">
        <v>0</v>
      </c>
      <c r="Y328" s="488">
        <v>0</v>
      </c>
      <c r="Z328" s="406">
        <f t="shared" si="43"/>
        <v>0</v>
      </c>
      <c r="AA328" s="406">
        <f t="shared" si="44"/>
        <v>0</v>
      </c>
      <c r="AB328" s="406"/>
      <c r="AC328" s="453">
        <v>0</v>
      </c>
      <c r="AD328" s="453">
        <f t="shared" si="45"/>
        <v>0</v>
      </c>
      <c r="AE328" s="454">
        <f t="shared" si="46"/>
        <v>0</v>
      </c>
      <c r="AF328" s="514">
        <v>0</v>
      </c>
      <c r="AG328" s="488" t="s">
        <v>761</v>
      </c>
      <c r="AH328" s="453">
        <f t="shared" si="41"/>
        <v>0</v>
      </c>
      <c r="AI328" s="406"/>
      <c r="AJ328" s="406"/>
      <c r="AK328" s="458">
        <v>0</v>
      </c>
      <c r="AL328" s="455">
        <f t="shared" si="47"/>
        <v>0</v>
      </c>
      <c r="AM328" s="458"/>
      <c r="AN328" s="458"/>
      <c r="AO328" s="453"/>
      <c r="AP328" s="507"/>
      <c r="AQ328" s="455"/>
      <c r="AR328" s="455"/>
      <c r="AS328" s="455"/>
      <c r="AT328" s="495">
        <f t="shared" si="48"/>
        <v>0</v>
      </c>
      <c r="AU328" s="455"/>
      <c r="AV328" s="498" t="s">
        <v>649</v>
      </c>
      <c r="AW328" s="499" t="s">
        <v>649</v>
      </c>
      <c r="AX328" s="500" t="s">
        <v>649</v>
      </c>
      <c r="AY328" s="458"/>
      <c r="AZ328" s="459"/>
      <c r="BA328" s="459"/>
      <c r="BB328" s="459"/>
      <c r="BC328" s="453"/>
      <c r="BE328" s="460">
        <v>-319</v>
      </c>
      <c r="BF328" s="453">
        <v>0</v>
      </c>
      <c r="BG328" s="488">
        <v>0</v>
      </c>
      <c r="BH328" s="453">
        <v>0</v>
      </c>
      <c r="BI328" s="406">
        <v>0</v>
      </c>
      <c r="BK328" s="453"/>
      <c r="BL328" s="453">
        <v>0</v>
      </c>
      <c r="BM328" s="406">
        <v>0</v>
      </c>
      <c r="BO328" s="453">
        <v>0</v>
      </c>
      <c r="BP328" s="406">
        <v>0</v>
      </c>
      <c r="BR328" s="453">
        <v>0</v>
      </c>
      <c r="BS328" s="453">
        <v>0</v>
      </c>
      <c r="CB328" s="488"/>
    </row>
    <row r="329" spans="1:80" ht="11.25">
      <c r="A329" s="403">
        <v>320</v>
      </c>
      <c r="B329" s="404" t="s">
        <v>410</v>
      </c>
      <c r="C329" s="403">
        <v>0</v>
      </c>
      <c r="D329" s="451">
        <v>0</v>
      </c>
      <c r="E329" s="406">
        <v>0</v>
      </c>
      <c r="F329" s="406">
        <v>0</v>
      </c>
      <c r="G329" s="406">
        <v>0</v>
      </c>
      <c r="H329" s="406">
        <v>0</v>
      </c>
      <c r="I329" s="406">
        <v>0</v>
      </c>
      <c r="J329" s="406">
        <v>0</v>
      </c>
      <c r="K329" s="452">
        <v>0</v>
      </c>
      <c r="L329" s="406">
        <v>0</v>
      </c>
      <c r="M329" s="406">
        <v>0</v>
      </c>
      <c r="N329" s="406">
        <v>0</v>
      </c>
      <c r="O329" s="406">
        <v>0</v>
      </c>
      <c r="P329" s="406">
        <v>0</v>
      </c>
      <c r="Q329" s="406">
        <v>0</v>
      </c>
      <c r="R329" s="406">
        <v>0</v>
      </c>
      <c r="S329" s="406">
        <v>0</v>
      </c>
      <c r="T329" s="406">
        <v>0</v>
      </c>
      <c r="U329" s="658">
        <f t="shared" si="42"/>
        <v>0</v>
      </c>
      <c r="V329" s="453">
        <f t="shared" si="40"/>
        <v>0</v>
      </c>
      <c r="W329" s="406"/>
      <c r="X329" s="406">
        <v>0</v>
      </c>
      <c r="Y329" s="488">
        <v>0</v>
      </c>
      <c r="Z329" s="406">
        <f t="shared" si="43"/>
        <v>0</v>
      </c>
      <c r="AA329" s="406">
        <f t="shared" si="44"/>
        <v>0</v>
      </c>
      <c r="AB329" s="406"/>
      <c r="AC329" s="453">
        <v>0</v>
      </c>
      <c r="AD329" s="453">
        <f t="shared" si="45"/>
        <v>0</v>
      </c>
      <c r="AE329" s="454">
        <f t="shared" si="46"/>
        <v>0</v>
      </c>
      <c r="AF329" s="514">
        <v>0</v>
      </c>
      <c r="AG329" s="488" t="s">
        <v>761</v>
      </c>
      <c r="AH329" s="453">
        <f t="shared" si="41"/>
        <v>0</v>
      </c>
      <c r="AI329" s="406"/>
      <c r="AJ329" s="406"/>
      <c r="AK329" s="458">
        <v>0</v>
      </c>
      <c r="AL329" s="455">
        <f t="shared" si="47"/>
        <v>0</v>
      </c>
      <c r="AM329" s="458"/>
      <c r="AN329" s="458"/>
      <c r="AO329" s="453"/>
      <c r="AP329" s="507"/>
      <c r="AQ329" s="455"/>
      <c r="AR329" s="455"/>
      <c r="AS329" s="455"/>
      <c r="AT329" s="495">
        <f t="shared" si="48"/>
        <v>0</v>
      </c>
      <c r="AU329" s="455"/>
      <c r="AV329" s="498" t="s">
        <v>649</v>
      </c>
      <c r="AW329" s="499" t="s">
        <v>649</v>
      </c>
      <c r="AX329" s="500" t="s">
        <v>649</v>
      </c>
      <c r="AY329" s="458"/>
      <c r="AZ329" s="459"/>
      <c r="BA329" s="459"/>
      <c r="BB329" s="459"/>
      <c r="BC329" s="453"/>
      <c r="BE329" s="460">
        <v>-320</v>
      </c>
      <c r="BF329" s="453">
        <v>0</v>
      </c>
      <c r="BG329" s="488">
        <v>0</v>
      </c>
      <c r="BH329" s="453">
        <v>0</v>
      </c>
      <c r="BI329" s="406">
        <v>0</v>
      </c>
      <c r="BK329" s="453"/>
      <c r="BL329" s="453">
        <v>0</v>
      </c>
      <c r="BM329" s="406">
        <v>0</v>
      </c>
      <c r="BO329" s="453">
        <v>0</v>
      </c>
      <c r="BP329" s="406">
        <v>0</v>
      </c>
      <c r="BR329" s="453">
        <v>0</v>
      </c>
      <c r="BS329" s="453">
        <v>0</v>
      </c>
      <c r="CB329" s="488"/>
    </row>
    <row r="330" spans="1:80" ht="11.25">
      <c r="A330" s="403">
        <v>321</v>
      </c>
      <c r="B330" s="404" t="s">
        <v>411</v>
      </c>
      <c r="C330" s="403">
        <v>1</v>
      </c>
      <c r="D330" s="451">
        <v>0</v>
      </c>
      <c r="E330" s="406">
        <v>0</v>
      </c>
      <c r="F330" s="406">
        <v>0</v>
      </c>
      <c r="G330" s="406">
        <v>0</v>
      </c>
      <c r="H330" s="406">
        <v>0</v>
      </c>
      <c r="I330" s="406">
        <v>0</v>
      </c>
      <c r="J330" s="406">
        <v>1599140</v>
      </c>
      <c r="K330" s="452">
        <v>123930</v>
      </c>
      <c r="L330" s="406">
        <v>1836834.6</v>
      </c>
      <c r="M330" s="406">
        <v>0</v>
      </c>
      <c r="N330" s="406">
        <v>0</v>
      </c>
      <c r="O330" s="406">
        <v>12653.2</v>
      </c>
      <c r="P330" s="406">
        <v>0</v>
      </c>
      <c r="Q330" s="406">
        <v>0</v>
      </c>
      <c r="R330" s="406">
        <v>0</v>
      </c>
      <c r="S330" s="406">
        <v>0</v>
      </c>
      <c r="T330" s="406" t="s">
        <v>760</v>
      </c>
      <c r="U330" s="658">
        <f t="shared" si="42"/>
        <v>3572557.8000000003</v>
      </c>
      <c r="V330" s="453">
        <f t="shared" ref="V330:V393" si="49">IF(AND(C330=1,U330&gt;0),U330/Y330*100,0)</f>
        <v>4.6035713662615363</v>
      </c>
      <c r="W330" s="406"/>
      <c r="X330" s="406">
        <v>49809693.649999991</v>
      </c>
      <c r="Y330" s="488">
        <v>77604049.459999993</v>
      </c>
      <c r="Z330" s="406">
        <f t="shared" si="43"/>
        <v>27794355.810000002</v>
      </c>
      <c r="AA330" s="406">
        <f t="shared" si="44"/>
        <v>1279533.0055060098</v>
      </c>
      <c r="AB330" s="406"/>
      <c r="AC330" s="453">
        <v>151.44443908448355</v>
      </c>
      <c r="AD330" s="453">
        <f t="shared" si="45"/>
        <v>153.23225432946225</v>
      </c>
      <c r="AE330" s="454">
        <f t="shared" si="46"/>
        <v>1.7878152449787024</v>
      </c>
      <c r="AF330" s="514">
        <v>10</v>
      </c>
      <c r="AG330" s="488">
        <v>1</v>
      </c>
      <c r="AH330" s="453">
        <f t="shared" ref="AH330:AH393" si="50">IF(AG330=1,AD330,AC330)</f>
        <v>153.23225432946225</v>
      </c>
      <c r="AI330" s="406"/>
      <c r="AJ330" s="406"/>
      <c r="AK330" s="458">
        <v>153.23225432946225</v>
      </c>
      <c r="AL330" s="455">
        <f t="shared" si="47"/>
        <v>153.23225432946225</v>
      </c>
      <c r="AM330" s="458"/>
      <c r="AN330" s="458"/>
      <c r="AO330" s="453"/>
      <c r="AP330" s="507"/>
      <c r="AQ330" s="455"/>
      <c r="AR330" s="455"/>
      <c r="AS330" s="455"/>
      <c r="AT330" s="495">
        <f t="shared" si="48"/>
        <v>0</v>
      </c>
      <c r="AU330" s="455"/>
      <c r="AV330" s="498">
        <v>5.1416269126987979</v>
      </c>
      <c r="AW330" s="499">
        <v>5.79063813247814</v>
      </c>
      <c r="AX330" s="500">
        <v>0.64901121977934206</v>
      </c>
      <c r="AY330" s="458"/>
      <c r="AZ330" s="459"/>
      <c r="BA330" s="459"/>
      <c r="BB330" s="459"/>
      <c r="BC330" s="453"/>
      <c r="BE330" s="460">
        <v>-169.55556091551645</v>
      </c>
      <c r="BF330" s="453">
        <v>151.44443908448355</v>
      </c>
      <c r="BG330" s="488">
        <v>0</v>
      </c>
      <c r="BH330" s="453">
        <v>151.44443908448355</v>
      </c>
      <c r="BI330" s="406">
        <v>-1.7878152449787024</v>
      </c>
      <c r="BK330" s="453"/>
      <c r="BL330" s="453">
        <v>151.44443908448355</v>
      </c>
      <c r="BM330" s="406">
        <v>0</v>
      </c>
      <c r="BO330" s="453">
        <v>151.44443908448355</v>
      </c>
      <c r="BP330" s="406">
        <v>-1.7878152449787024</v>
      </c>
      <c r="BR330" s="453">
        <v>153.16908457906499</v>
      </c>
      <c r="BS330" s="453">
        <v>6.3169750397264579E-2</v>
      </c>
      <c r="CB330" s="488"/>
    </row>
    <row r="331" spans="1:80" ht="11.25">
      <c r="A331" s="403">
        <v>322</v>
      </c>
      <c r="B331" s="404" t="s">
        <v>412</v>
      </c>
      <c r="C331" s="403">
        <v>1</v>
      </c>
      <c r="D331" s="451">
        <v>0</v>
      </c>
      <c r="E331" s="406">
        <v>0</v>
      </c>
      <c r="F331" s="406">
        <v>0</v>
      </c>
      <c r="G331" s="406">
        <v>0</v>
      </c>
      <c r="H331" s="406">
        <v>0</v>
      </c>
      <c r="I331" s="406">
        <v>0</v>
      </c>
      <c r="J331" s="406">
        <v>309549.59999999998</v>
      </c>
      <c r="K331" s="452">
        <v>168309.4</v>
      </c>
      <c r="L331" s="406">
        <v>735474.1</v>
      </c>
      <c r="M331" s="406">
        <v>0</v>
      </c>
      <c r="N331" s="406">
        <v>38520</v>
      </c>
      <c r="O331" s="406">
        <v>5473.09</v>
      </c>
      <c r="P331" s="406">
        <v>0</v>
      </c>
      <c r="Q331" s="406">
        <v>0</v>
      </c>
      <c r="R331" s="406">
        <v>0</v>
      </c>
      <c r="S331" s="406">
        <v>0</v>
      </c>
      <c r="T331" s="406" t="s">
        <v>762</v>
      </c>
      <c r="U331" s="658">
        <f t="shared" ref="U331:U394" si="51">IF(OR(T331="X",T331="X16",T331="X17"),SUM(D331:S331),
IF(T331="x18",SUM(E331:K331,M331:S331)+D331*0.9+L331*0.9,SUM(D331:S331)-D331-L331))</f>
        <v>1183778.78</v>
      </c>
      <c r="V331" s="453">
        <f t="shared" si="49"/>
        <v>7.0904077295794936</v>
      </c>
      <c r="W331" s="406"/>
      <c r="X331" s="406">
        <v>11804797.720000001</v>
      </c>
      <c r="Y331" s="488">
        <v>16695496.579999998</v>
      </c>
      <c r="Z331" s="406">
        <f t="shared" ref="Z331:Z394" si="52">IF(Y331-X331&gt;0,Y331-X331,0)</f>
        <v>4890698.8599999975</v>
      </c>
      <c r="AA331" s="406">
        <f t="shared" ref="AA331:AA394" si="53">V331*0.01*Z331</f>
        <v>346770.48999989603</v>
      </c>
      <c r="AB331" s="406"/>
      <c r="AC331" s="453">
        <v>147.02361950917143</v>
      </c>
      <c r="AD331" s="453">
        <f t="shared" ref="AD331:AD394" si="54">IFERROR(IF(C331=1,(Y331-AA331)/X331*100,0),"")</f>
        <v>138.49221712881754</v>
      </c>
      <c r="AE331" s="454">
        <f t="shared" ref="AE331:AE394" si="55">AD331-AC331</f>
        <v>-8.5314023803538817</v>
      </c>
      <c r="AF331" s="514">
        <v>3</v>
      </c>
      <c r="AG331" s="488">
        <v>1</v>
      </c>
      <c r="AH331" s="453">
        <f t="shared" si="50"/>
        <v>138.49221712881754</v>
      </c>
      <c r="AI331" s="406"/>
      <c r="AJ331" s="406"/>
      <c r="AK331" s="458">
        <v>138.49221712881754</v>
      </c>
      <c r="AL331" s="455">
        <f t="shared" ref="AL331:AL394" si="56">AH331</f>
        <v>138.49221712881754</v>
      </c>
      <c r="AM331" s="458"/>
      <c r="AN331" s="458"/>
      <c r="AO331" s="453"/>
      <c r="AP331" s="507"/>
      <c r="AQ331" s="455"/>
      <c r="AR331" s="455"/>
      <c r="AS331" s="455"/>
      <c r="AT331" s="495">
        <f t="shared" ref="AT331:AT394" si="57">AH331-AK331</f>
        <v>0</v>
      </c>
      <c r="AU331" s="455"/>
      <c r="AV331" s="498">
        <v>4.6664198063235425</v>
      </c>
      <c r="AW331" s="499">
        <v>-1.6102872497725584</v>
      </c>
      <c r="AX331" s="500">
        <v>-6.2767070560961011</v>
      </c>
      <c r="AY331" s="458"/>
      <c r="AZ331" s="459"/>
      <c r="BA331" s="459"/>
      <c r="BB331" s="459"/>
      <c r="BC331" s="453"/>
      <c r="BE331" s="460">
        <v>-174.97638049082857</v>
      </c>
      <c r="BF331" s="453">
        <v>147.02361950917143</v>
      </c>
      <c r="BG331" s="488">
        <v>0</v>
      </c>
      <c r="BH331" s="453">
        <v>147.02361950917143</v>
      </c>
      <c r="BI331" s="406">
        <v>7.2538507654789157</v>
      </c>
      <c r="BK331" s="453"/>
      <c r="BL331" s="453">
        <v>147.02361950917143</v>
      </c>
      <c r="BM331" s="406">
        <v>0</v>
      </c>
      <c r="BO331" s="453">
        <v>147.02361950917143</v>
      </c>
      <c r="BP331" s="406">
        <v>7.2538507654789157</v>
      </c>
      <c r="BR331" s="453">
        <v>139.71392110642077</v>
      </c>
      <c r="BS331" s="453">
        <v>5.5847637271739359E-2</v>
      </c>
      <c r="CB331" s="488"/>
    </row>
    <row r="332" spans="1:80" ht="11.25">
      <c r="A332" s="403">
        <v>323</v>
      </c>
      <c r="B332" s="404" t="s">
        <v>413</v>
      </c>
      <c r="C332" s="403">
        <v>1</v>
      </c>
      <c r="D332" s="451">
        <v>0</v>
      </c>
      <c r="E332" s="406">
        <v>265000</v>
      </c>
      <c r="F332" s="406">
        <v>0</v>
      </c>
      <c r="G332" s="406">
        <v>0</v>
      </c>
      <c r="H332" s="406">
        <v>0</v>
      </c>
      <c r="I332" s="406">
        <v>0</v>
      </c>
      <c r="J332" s="406">
        <v>963000</v>
      </c>
      <c r="K332" s="452">
        <v>398500</v>
      </c>
      <c r="L332" s="406">
        <v>540682</v>
      </c>
      <c r="M332" s="406">
        <v>0</v>
      </c>
      <c r="N332" s="406">
        <v>7730</v>
      </c>
      <c r="O332" s="406">
        <v>2848.51</v>
      </c>
      <c r="P332" s="406">
        <v>0</v>
      </c>
      <c r="Q332" s="406">
        <v>0</v>
      </c>
      <c r="R332" s="406">
        <v>0</v>
      </c>
      <c r="S332" s="406">
        <v>0</v>
      </c>
      <c r="T332" s="406" t="s">
        <v>760</v>
      </c>
      <c r="U332" s="658">
        <f t="shared" si="51"/>
        <v>2177760.5099999998</v>
      </c>
      <c r="V332" s="453">
        <f t="shared" si="49"/>
        <v>10.353827036986482</v>
      </c>
      <c r="W332" s="406"/>
      <c r="X332" s="406">
        <v>15992142.17</v>
      </c>
      <c r="Y332" s="488">
        <v>21033387</v>
      </c>
      <c r="Z332" s="406">
        <f t="shared" si="52"/>
        <v>5041244.83</v>
      </c>
      <c r="AA332" s="406">
        <f t="shared" si="53"/>
        <v>521961.77020922321</v>
      </c>
      <c r="AB332" s="406"/>
      <c r="AC332" s="453">
        <v>124.08512186500218</v>
      </c>
      <c r="AD332" s="453">
        <f t="shared" si="54"/>
        <v>128.25939772014158</v>
      </c>
      <c r="AE332" s="454">
        <f t="shared" si="55"/>
        <v>4.174275855139399</v>
      </c>
      <c r="AF332" s="514">
        <v>8</v>
      </c>
      <c r="AG332" s="488">
        <v>1</v>
      </c>
      <c r="AH332" s="453">
        <f t="shared" si="50"/>
        <v>128.25939772014158</v>
      </c>
      <c r="AI332" s="406"/>
      <c r="AJ332" s="406"/>
      <c r="AK332" s="458">
        <v>128.25939772014158</v>
      </c>
      <c r="AL332" s="455">
        <f t="shared" si="56"/>
        <v>128.25939772014158</v>
      </c>
      <c r="AM332" s="458"/>
      <c r="AN332" s="458"/>
      <c r="AO332" s="453"/>
      <c r="AP332" s="507"/>
      <c r="AQ332" s="455"/>
      <c r="AR332" s="455"/>
      <c r="AS332" s="455"/>
      <c r="AT332" s="495">
        <f t="shared" si="57"/>
        <v>0</v>
      </c>
      <c r="AU332" s="455"/>
      <c r="AV332" s="498">
        <v>4.8634673989348309</v>
      </c>
      <c r="AW332" s="499">
        <v>8.6604218941064701</v>
      </c>
      <c r="AX332" s="500">
        <v>3.7969544951716392</v>
      </c>
      <c r="AY332" s="458"/>
      <c r="AZ332" s="459"/>
      <c r="BA332" s="459"/>
      <c r="BB332" s="459"/>
      <c r="BC332" s="453"/>
      <c r="BE332" s="460">
        <v>-198.91487813499782</v>
      </c>
      <c r="BF332" s="453">
        <v>124.08512186500218</v>
      </c>
      <c r="BG332" s="488">
        <v>0</v>
      </c>
      <c r="BH332" s="453">
        <v>124.08512186500218</v>
      </c>
      <c r="BI332" s="406">
        <v>-4.174275855139399</v>
      </c>
      <c r="BK332" s="453"/>
      <c r="BL332" s="453">
        <v>124.08512186500218</v>
      </c>
      <c r="BM332" s="406">
        <v>0</v>
      </c>
      <c r="BO332" s="453">
        <v>124.08512186500218</v>
      </c>
      <c r="BP332" s="406">
        <v>-4.174275855139399</v>
      </c>
      <c r="BR332" s="453">
        <v>127.73586475690159</v>
      </c>
      <c r="BS332" s="453">
        <v>0.52353296323998677</v>
      </c>
      <c r="CB332" s="488"/>
    </row>
    <row r="333" spans="1:80" ht="11.25">
      <c r="A333" s="403">
        <v>324</v>
      </c>
      <c r="B333" s="404" t="s">
        <v>414</v>
      </c>
      <c r="C333" s="403">
        <v>0</v>
      </c>
      <c r="D333" s="451">
        <v>0</v>
      </c>
      <c r="E333" s="406">
        <v>0</v>
      </c>
      <c r="F333" s="406">
        <v>0</v>
      </c>
      <c r="G333" s="406">
        <v>0</v>
      </c>
      <c r="H333" s="406">
        <v>0</v>
      </c>
      <c r="I333" s="406">
        <v>0</v>
      </c>
      <c r="J333" s="406">
        <v>0</v>
      </c>
      <c r="K333" s="452">
        <v>0</v>
      </c>
      <c r="L333" s="406">
        <v>0</v>
      </c>
      <c r="M333" s="406">
        <v>0</v>
      </c>
      <c r="N333" s="406">
        <v>0</v>
      </c>
      <c r="O333" s="406">
        <v>0</v>
      </c>
      <c r="P333" s="406">
        <v>0</v>
      </c>
      <c r="Q333" s="406">
        <v>0</v>
      </c>
      <c r="R333" s="406">
        <v>0</v>
      </c>
      <c r="S333" s="406">
        <v>0</v>
      </c>
      <c r="T333" s="406">
        <v>0</v>
      </c>
      <c r="U333" s="658">
        <f t="shared" si="51"/>
        <v>0</v>
      </c>
      <c r="V333" s="453">
        <f t="shared" si="49"/>
        <v>0</v>
      </c>
      <c r="W333" s="406"/>
      <c r="X333" s="406">
        <v>469702.2</v>
      </c>
      <c r="Y333" s="488">
        <v>595121</v>
      </c>
      <c r="Z333" s="406">
        <f t="shared" si="52"/>
        <v>125418.79999999999</v>
      </c>
      <c r="AA333" s="406">
        <f t="shared" si="53"/>
        <v>0</v>
      </c>
      <c r="AB333" s="406"/>
      <c r="AC333" s="453">
        <v>0</v>
      </c>
      <c r="AD333" s="453">
        <f t="shared" si="54"/>
        <v>0</v>
      </c>
      <c r="AE333" s="454">
        <f t="shared" si="55"/>
        <v>0</v>
      </c>
      <c r="AF333" s="514">
        <v>0</v>
      </c>
      <c r="AG333" s="488" t="s">
        <v>761</v>
      </c>
      <c r="AH333" s="453">
        <f t="shared" si="50"/>
        <v>0</v>
      </c>
      <c r="AI333" s="406"/>
      <c r="AJ333" s="406"/>
      <c r="AK333" s="458">
        <v>0</v>
      </c>
      <c r="AL333" s="455">
        <f t="shared" si="56"/>
        <v>0</v>
      </c>
      <c r="AM333" s="458"/>
      <c r="AN333" s="458"/>
      <c r="AO333" s="453"/>
      <c r="AP333" s="507"/>
      <c r="AQ333" s="455"/>
      <c r="AR333" s="455"/>
      <c r="AS333" s="455"/>
      <c r="AT333" s="495">
        <f t="shared" si="57"/>
        <v>0</v>
      </c>
      <c r="AU333" s="455"/>
      <c r="AV333" s="498" t="s">
        <v>649</v>
      </c>
      <c r="AW333" s="499" t="s">
        <v>649</v>
      </c>
      <c r="AX333" s="500" t="s">
        <v>649</v>
      </c>
      <c r="AY333" s="458"/>
      <c r="AZ333" s="459"/>
      <c r="BA333" s="459"/>
      <c r="BB333" s="459"/>
      <c r="BC333" s="453"/>
      <c r="BE333" s="460">
        <v>-324</v>
      </c>
      <c r="BF333" s="453">
        <v>0</v>
      </c>
      <c r="BG333" s="488">
        <v>0</v>
      </c>
      <c r="BH333" s="453">
        <v>0</v>
      </c>
      <c r="BI333" s="406">
        <v>0</v>
      </c>
      <c r="BK333" s="453"/>
      <c r="BL333" s="453">
        <v>0</v>
      </c>
      <c r="BM333" s="406">
        <v>0</v>
      </c>
      <c r="BO333" s="453">
        <v>0</v>
      </c>
      <c r="BP333" s="406">
        <v>0</v>
      </c>
      <c r="BR333" s="453">
        <v>0</v>
      </c>
      <c r="BS333" s="453">
        <v>0</v>
      </c>
      <c r="CB333" s="488"/>
    </row>
    <row r="334" spans="1:80" ht="11.25">
      <c r="A334" s="403">
        <v>325</v>
      </c>
      <c r="B334" s="404" t="s">
        <v>415</v>
      </c>
      <c r="C334" s="403">
        <v>1</v>
      </c>
      <c r="D334" s="451">
        <v>0</v>
      </c>
      <c r="E334" s="406">
        <v>0</v>
      </c>
      <c r="F334" s="406">
        <v>0</v>
      </c>
      <c r="G334" s="406">
        <v>0</v>
      </c>
      <c r="H334" s="406">
        <v>0</v>
      </c>
      <c r="I334" s="406">
        <v>1325863</v>
      </c>
      <c r="J334" s="406">
        <v>3819749</v>
      </c>
      <c r="K334" s="452">
        <v>0</v>
      </c>
      <c r="L334" s="406">
        <v>4087933</v>
      </c>
      <c r="M334" s="406">
        <v>0</v>
      </c>
      <c r="N334" s="406">
        <v>237238</v>
      </c>
      <c r="O334" s="406">
        <v>84049.63</v>
      </c>
      <c r="P334" s="406">
        <v>0</v>
      </c>
      <c r="Q334" s="406">
        <v>0</v>
      </c>
      <c r="R334" s="406">
        <v>0</v>
      </c>
      <c r="S334" s="406">
        <v>0</v>
      </c>
      <c r="T334" s="406" t="s">
        <v>760</v>
      </c>
      <c r="U334" s="658">
        <f t="shared" si="51"/>
        <v>9554832.6300000008</v>
      </c>
      <c r="V334" s="453">
        <f t="shared" si="49"/>
        <v>11.472841038977359</v>
      </c>
      <c r="W334" s="406"/>
      <c r="X334" s="406">
        <v>77785675.980000004</v>
      </c>
      <c r="Y334" s="488">
        <v>83282184.400000006</v>
      </c>
      <c r="Z334" s="406">
        <f t="shared" si="52"/>
        <v>5496508.4200000018</v>
      </c>
      <c r="AA334" s="406">
        <f t="shared" si="53"/>
        <v>630605.67372060625</v>
      </c>
      <c r="AB334" s="406"/>
      <c r="AC334" s="453">
        <v>107.34355143866607</v>
      </c>
      <c r="AD334" s="453">
        <f t="shared" si="54"/>
        <v>106.25552543572481</v>
      </c>
      <c r="AE334" s="454">
        <f t="shared" si="55"/>
        <v>-1.0880260029412625</v>
      </c>
      <c r="AF334" s="514">
        <v>78</v>
      </c>
      <c r="AG334" s="488">
        <v>1</v>
      </c>
      <c r="AH334" s="453">
        <f t="shared" si="50"/>
        <v>106.25552543572481</v>
      </c>
      <c r="AI334" s="406"/>
      <c r="AJ334" s="406"/>
      <c r="AK334" s="458">
        <v>106.25552543572481</v>
      </c>
      <c r="AL334" s="455">
        <f t="shared" si="56"/>
        <v>106.25552543572481</v>
      </c>
      <c r="AM334" s="458"/>
      <c r="AN334" s="458"/>
      <c r="AO334" s="453"/>
      <c r="AP334" s="507"/>
      <c r="AQ334" s="455"/>
      <c r="AR334" s="455"/>
      <c r="AS334" s="455"/>
      <c r="AT334" s="495">
        <f t="shared" si="57"/>
        <v>0</v>
      </c>
      <c r="AU334" s="455"/>
      <c r="AV334" s="498">
        <v>3.7021439932048983</v>
      </c>
      <c r="AW334" s="499">
        <v>2.4359294212129821</v>
      </c>
      <c r="AX334" s="500">
        <v>-1.2662145719919162</v>
      </c>
      <c r="AY334" s="458"/>
      <c r="AZ334" s="459"/>
      <c r="BA334" s="459"/>
      <c r="BB334" s="459"/>
      <c r="BC334" s="453"/>
      <c r="BE334" s="460">
        <v>-217.65644856133395</v>
      </c>
      <c r="BF334" s="453">
        <v>107.34355143866607</v>
      </c>
      <c r="BG334" s="488">
        <v>0</v>
      </c>
      <c r="BH334" s="453">
        <v>107.34355143866607</v>
      </c>
      <c r="BI334" s="406">
        <v>1.0880260029412625</v>
      </c>
      <c r="BK334" s="453"/>
      <c r="BL334" s="453">
        <v>107.34355143866607</v>
      </c>
      <c r="BM334" s="406">
        <v>0</v>
      </c>
      <c r="BO334" s="453">
        <v>107.34355143866607</v>
      </c>
      <c r="BP334" s="406">
        <v>1.0880260029412625</v>
      </c>
      <c r="BR334" s="453">
        <v>106.24810941822251</v>
      </c>
      <c r="BS334" s="453">
        <v>7.4160175022939256E-3</v>
      </c>
      <c r="CB334" s="488"/>
    </row>
    <row r="335" spans="1:80" ht="11.25">
      <c r="A335" s="403">
        <v>326</v>
      </c>
      <c r="B335" s="404" t="s">
        <v>416</v>
      </c>
      <c r="C335" s="403">
        <v>1</v>
      </c>
      <c r="D335" s="451">
        <v>0</v>
      </c>
      <c r="E335" s="406">
        <v>0</v>
      </c>
      <c r="F335" s="406">
        <v>0</v>
      </c>
      <c r="G335" s="406">
        <v>0</v>
      </c>
      <c r="H335" s="406">
        <v>0</v>
      </c>
      <c r="I335" s="406">
        <v>0</v>
      </c>
      <c r="J335" s="406">
        <v>2588490</v>
      </c>
      <c r="K335" s="452">
        <v>621070</v>
      </c>
      <c r="L335" s="406">
        <v>2199760</v>
      </c>
      <c r="M335" s="406">
        <v>18533</v>
      </c>
      <c r="N335" s="406">
        <v>20655</v>
      </c>
      <c r="O335" s="406">
        <v>15570.59</v>
      </c>
      <c r="P335" s="406">
        <v>0</v>
      </c>
      <c r="Q335" s="406">
        <v>0</v>
      </c>
      <c r="R335" s="406">
        <v>0</v>
      </c>
      <c r="S335" s="406">
        <v>0</v>
      </c>
      <c r="T335" s="406" t="s">
        <v>760</v>
      </c>
      <c r="U335" s="658">
        <f t="shared" si="51"/>
        <v>5464078.5899999999</v>
      </c>
      <c r="V335" s="453">
        <f t="shared" si="49"/>
        <v>6.9767347959535906</v>
      </c>
      <c r="W335" s="406"/>
      <c r="X335" s="406">
        <v>56506301.348869994</v>
      </c>
      <c r="Y335" s="488">
        <v>78318565.200000003</v>
      </c>
      <c r="Z335" s="406">
        <f t="shared" si="52"/>
        <v>21812263.851130009</v>
      </c>
      <c r="AA335" s="406">
        <f t="shared" si="53"/>
        <v>1521783.8018869939</v>
      </c>
      <c r="AB335" s="406"/>
      <c r="AC335" s="453">
        <v>132.14066543864456</v>
      </c>
      <c r="AD335" s="453">
        <f t="shared" si="54"/>
        <v>135.90834927235736</v>
      </c>
      <c r="AE335" s="454">
        <f t="shared" si="55"/>
        <v>3.7676838337127947</v>
      </c>
      <c r="AF335" s="514">
        <v>11</v>
      </c>
      <c r="AG335" s="488">
        <v>1</v>
      </c>
      <c r="AH335" s="453">
        <f t="shared" si="50"/>
        <v>135.90834927235736</v>
      </c>
      <c r="AI335" s="406"/>
      <c r="AJ335" s="406"/>
      <c r="AK335" s="458">
        <v>135.90834927235736</v>
      </c>
      <c r="AL335" s="455">
        <f t="shared" si="56"/>
        <v>135.90834927235736</v>
      </c>
      <c r="AM335" s="458"/>
      <c r="AN335" s="458"/>
      <c r="AO335" s="453"/>
      <c r="AP335" s="507"/>
      <c r="AQ335" s="455"/>
      <c r="AR335" s="455"/>
      <c r="AS335" s="455"/>
      <c r="AT335" s="495">
        <f t="shared" si="57"/>
        <v>0</v>
      </c>
      <c r="AU335" s="455"/>
      <c r="AV335" s="498">
        <v>0.15385385789194059</v>
      </c>
      <c r="AW335" s="499">
        <v>3.8355929377255751</v>
      </c>
      <c r="AX335" s="500">
        <v>3.6817390798336347</v>
      </c>
      <c r="AY335" s="458"/>
      <c r="AZ335" s="459"/>
      <c r="BA335" s="459"/>
      <c r="BB335" s="459"/>
      <c r="BC335" s="453"/>
      <c r="BE335" s="460">
        <v>-193.85933456135544</v>
      </c>
      <c r="BF335" s="453">
        <v>132.14066543864456</v>
      </c>
      <c r="BG335" s="488">
        <v>0</v>
      </c>
      <c r="BH335" s="453">
        <v>132.14066543864456</v>
      </c>
      <c r="BI335" s="406">
        <v>-3.7676838337127947</v>
      </c>
      <c r="BK335" s="453"/>
      <c r="BL335" s="453">
        <v>132.14066543864456</v>
      </c>
      <c r="BM335" s="406">
        <v>0</v>
      </c>
      <c r="BO335" s="453">
        <v>132.14066543864456</v>
      </c>
      <c r="BP335" s="406">
        <v>-3.7676838337127947</v>
      </c>
      <c r="BR335" s="453">
        <v>135.85302369911682</v>
      </c>
      <c r="BS335" s="453">
        <v>5.5325573240537551E-2</v>
      </c>
      <c r="CB335" s="488"/>
    </row>
    <row r="336" spans="1:80" ht="11.25">
      <c r="A336" s="403">
        <v>327</v>
      </c>
      <c r="B336" s="404" t="s">
        <v>417</v>
      </c>
      <c r="C336" s="403">
        <v>1</v>
      </c>
      <c r="D336" s="451">
        <v>0</v>
      </c>
      <c r="E336" s="406">
        <v>0</v>
      </c>
      <c r="F336" s="406">
        <v>0</v>
      </c>
      <c r="G336" s="406">
        <v>0</v>
      </c>
      <c r="H336" s="406">
        <v>0</v>
      </c>
      <c r="I336" s="406">
        <v>0</v>
      </c>
      <c r="J336" s="406">
        <v>164863</v>
      </c>
      <c r="K336" s="452">
        <v>0</v>
      </c>
      <c r="L336" s="406">
        <v>0</v>
      </c>
      <c r="M336" s="406">
        <v>0</v>
      </c>
      <c r="N336" s="406">
        <v>7410</v>
      </c>
      <c r="O336" s="406">
        <v>3433.22</v>
      </c>
      <c r="P336" s="406">
        <v>0</v>
      </c>
      <c r="Q336" s="406">
        <v>0</v>
      </c>
      <c r="R336" s="406">
        <v>0</v>
      </c>
      <c r="S336" s="406">
        <v>0</v>
      </c>
      <c r="T336" s="406" t="s">
        <v>762</v>
      </c>
      <c r="U336" s="658">
        <f t="shared" si="51"/>
        <v>175706.22</v>
      </c>
      <c r="V336" s="453">
        <f t="shared" si="49"/>
        <v>5.022686273574239</v>
      </c>
      <c r="W336" s="406"/>
      <c r="X336" s="406">
        <v>1321578.7600000002</v>
      </c>
      <c r="Y336" s="488">
        <v>3498251.9398919996</v>
      </c>
      <c r="Z336" s="406">
        <f t="shared" si="52"/>
        <v>2176673.1798919993</v>
      </c>
      <c r="AA336" s="406">
        <f t="shared" si="53"/>
        <v>109327.46502700736</v>
      </c>
      <c r="AB336" s="406"/>
      <c r="AC336" s="453">
        <v>211.42402497553209</v>
      </c>
      <c r="AD336" s="453">
        <f t="shared" si="54"/>
        <v>256.43000458519714</v>
      </c>
      <c r="AE336" s="454">
        <f t="shared" si="55"/>
        <v>45.005979609665047</v>
      </c>
      <c r="AF336" s="514">
        <v>1</v>
      </c>
      <c r="AG336" s="488">
        <v>1</v>
      </c>
      <c r="AH336" s="453">
        <f t="shared" si="50"/>
        <v>256.43000458519714</v>
      </c>
      <c r="AI336" s="406"/>
      <c r="AJ336" s="406"/>
      <c r="AK336" s="458">
        <v>211.42402497553209</v>
      </c>
      <c r="AL336" s="455">
        <f t="shared" si="56"/>
        <v>256.43000458519714</v>
      </c>
      <c r="AM336" s="458"/>
      <c r="AN336" s="458"/>
      <c r="AO336" s="453"/>
      <c r="AP336" s="507"/>
      <c r="AQ336" s="455"/>
      <c r="AR336" s="455"/>
      <c r="AS336" s="455"/>
      <c r="AT336" s="495">
        <f t="shared" si="57"/>
        <v>45.005979609665047</v>
      </c>
      <c r="AU336" s="455"/>
      <c r="AV336" s="498">
        <v>3.2350305647702853</v>
      </c>
      <c r="AW336" s="499">
        <v>2.8508309320688467</v>
      </c>
      <c r="AX336" s="500">
        <v>-0.38419963270143853</v>
      </c>
      <c r="AY336" s="458"/>
      <c r="AZ336" s="459"/>
      <c r="BA336" s="459"/>
      <c r="BB336" s="459"/>
      <c r="BC336" s="453"/>
      <c r="BE336" s="460">
        <v>-115.57597502446791</v>
      </c>
      <c r="BF336" s="453">
        <v>211.42402497553209</v>
      </c>
      <c r="BG336" s="488">
        <v>0</v>
      </c>
      <c r="BH336" s="453">
        <v>211.42402497553209</v>
      </c>
      <c r="BI336" s="406">
        <v>0</v>
      </c>
      <c r="BK336" s="453"/>
      <c r="BL336" s="453">
        <v>211.42402497553209</v>
      </c>
      <c r="BM336" s="406">
        <v>0</v>
      </c>
      <c r="BO336" s="453">
        <v>211.42402497553209</v>
      </c>
      <c r="BP336" s="406">
        <v>0</v>
      </c>
      <c r="BR336" s="453">
        <v>211.42402497553209</v>
      </c>
      <c r="BS336" s="453">
        <v>0</v>
      </c>
      <c r="CB336" s="488"/>
    </row>
    <row r="337" spans="1:80" ht="11.25">
      <c r="A337" s="403">
        <v>328</v>
      </c>
      <c r="B337" s="404" t="s">
        <v>418</v>
      </c>
      <c r="C337" s="403">
        <v>0</v>
      </c>
      <c r="D337" s="451">
        <v>0</v>
      </c>
      <c r="E337" s="406">
        <v>0</v>
      </c>
      <c r="F337" s="406">
        <v>0</v>
      </c>
      <c r="G337" s="406">
        <v>0</v>
      </c>
      <c r="H337" s="406">
        <v>0</v>
      </c>
      <c r="I337" s="406">
        <v>0</v>
      </c>
      <c r="J337" s="406">
        <v>0</v>
      </c>
      <c r="K337" s="452">
        <v>0</v>
      </c>
      <c r="L337" s="406">
        <v>0</v>
      </c>
      <c r="M337" s="406">
        <v>0</v>
      </c>
      <c r="N337" s="406">
        <v>0</v>
      </c>
      <c r="O337" s="406">
        <v>0</v>
      </c>
      <c r="P337" s="406">
        <v>0</v>
      </c>
      <c r="Q337" s="406">
        <v>0</v>
      </c>
      <c r="R337" s="406">
        <v>0</v>
      </c>
      <c r="S337" s="406">
        <v>0</v>
      </c>
      <c r="T337" s="406">
        <v>0</v>
      </c>
      <c r="U337" s="658">
        <f t="shared" si="51"/>
        <v>0</v>
      </c>
      <c r="V337" s="453">
        <f t="shared" si="49"/>
        <v>0</v>
      </c>
      <c r="W337" s="406"/>
      <c r="X337" s="406">
        <v>0</v>
      </c>
      <c r="Y337" s="488">
        <v>0</v>
      </c>
      <c r="Z337" s="406">
        <f t="shared" si="52"/>
        <v>0</v>
      </c>
      <c r="AA337" s="406">
        <f t="shared" si="53"/>
        <v>0</v>
      </c>
      <c r="AB337" s="406"/>
      <c r="AC337" s="453">
        <v>0</v>
      </c>
      <c r="AD337" s="453">
        <f t="shared" si="54"/>
        <v>0</v>
      </c>
      <c r="AE337" s="454">
        <f t="shared" si="55"/>
        <v>0</v>
      </c>
      <c r="AF337" s="514">
        <v>0</v>
      </c>
      <c r="AG337" s="488" t="s">
        <v>761</v>
      </c>
      <c r="AH337" s="453">
        <f t="shared" si="50"/>
        <v>0</v>
      </c>
      <c r="AI337" s="406"/>
      <c r="AJ337" s="406"/>
      <c r="AK337" s="458">
        <v>0</v>
      </c>
      <c r="AL337" s="455">
        <f t="shared" si="56"/>
        <v>0</v>
      </c>
      <c r="AM337" s="458"/>
      <c r="AN337" s="458"/>
      <c r="AO337" s="453"/>
      <c r="AP337" s="507"/>
      <c r="AQ337" s="455"/>
      <c r="AR337" s="455"/>
      <c r="AS337" s="455"/>
      <c r="AT337" s="495">
        <f t="shared" si="57"/>
        <v>0</v>
      </c>
      <c r="AU337" s="455"/>
      <c r="AV337" s="498" t="s">
        <v>649</v>
      </c>
      <c r="AW337" s="499" t="s">
        <v>649</v>
      </c>
      <c r="AX337" s="500" t="s">
        <v>649</v>
      </c>
      <c r="AY337" s="458"/>
      <c r="AZ337" s="459"/>
      <c r="BA337" s="459"/>
      <c r="BB337" s="459"/>
      <c r="BC337" s="453"/>
      <c r="BE337" s="460">
        <v>-328</v>
      </c>
      <c r="BF337" s="453">
        <v>0</v>
      </c>
      <c r="BG337" s="488">
        <v>0</v>
      </c>
      <c r="BH337" s="453">
        <v>0</v>
      </c>
      <c r="BI337" s="406">
        <v>0</v>
      </c>
      <c r="BK337" s="453"/>
      <c r="BL337" s="453">
        <v>0</v>
      </c>
      <c r="BM337" s="406">
        <v>0</v>
      </c>
      <c r="BO337" s="453">
        <v>0</v>
      </c>
      <c r="BP337" s="406">
        <v>0</v>
      </c>
      <c r="BR337" s="453">
        <v>0</v>
      </c>
      <c r="BS337" s="453">
        <v>0</v>
      </c>
      <c r="CB337" s="488"/>
    </row>
    <row r="338" spans="1:80" ht="11.25">
      <c r="A338" s="403">
        <v>329</v>
      </c>
      <c r="B338" s="404" t="s">
        <v>419</v>
      </c>
      <c r="C338" s="403">
        <v>0</v>
      </c>
      <c r="D338" s="451">
        <v>0</v>
      </c>
      <c r="E338" s="406">
        <v>0</v>
      </c>
      <c r="F338" s="406">
        <v>0</v>
      </c>
      <c r="G338" s="406">
        <v>0</v>
      </c>
      <c r="H338" s="406">
        <v>0</v>
      </c>
      <c r="I338" s="406">
        <v>0</v>
      </c>
      <c r="J338" s="406">
        <v>0</v>
      </c>
      <c r="K338" s="452">
        <v>0</v>
      </c>
      <c r="L338" s="406">
        <v>0</v>
      </c>
      <c r="M338" s="406">
        <v>0</v>
      </c>
      <c r="N338" s="406">
        <v>0</v>
      </c>
      <c r="O338" s="406">
        <v>0</v>
      </c>
      <c r="P338" s="406">
        <v>0</v>
      </c>
      <c r="Q338" s="406">
        <v>0</v>
      </c>
      <c r="R338" s="406">
        <v>0</v>
      </c>
      <c r="S338" s="406">
        <v>0</v>
      </c>
      <c r="T338" s="406">
        <v>0</v>
      </c>
      <c r="U338" s="658">
        <f t="shared" si="51"/>
        <v>0</v>
      </c>
      <c r="V338" s="453">
        <f t="shared" si="49"/>
        <v>0</v>
      </c>
      <c r="W338" s="406"/>
      <c r="X338" s="406">
        <v>67441.320000000007</v>
      </c>
      <c r="Y338" s="488">
        <v>67441</v>
      </c>
      <c r="Z338" s="406">
        <f t="shared" si="52"/>
        <v>0</v>
      </c>
      <c r="AA338" s="406">
        <f t="shared" si="53"/>
        <v>0</v>
      </c>
      <c r="AB338" s="406"/>
      <c r="AC338" s="453">
        <v>0</v>
      </c>
      <c r="AD338" s="453">
        <f t="shared" si="54"/>
        <v>0</v>
      </c>
      <c r="AE338" s="454">
        <f t="shared" si="55"/>
        <v>0</v>
      </c>
      <c r="AF338" s="514">
        <v>0</v>
      </c>
      <c r="AG338" s="488" t="s">
        <v>761</v>
      </c>
      <c r="AH338" s="453">
        <f t="shared" si="50"/>
        <v>0</v>
      </c>
      <c r="AI338" s="406"/>
      <c r="AJ338" s="406"/>
      <c r="AK338" s="458">
        <v>0</v>
      </c>
      <c r="AL338" s="455">
        <f t="shared" si="56"/>
        <v>0</v>
      </c>
      <c r="AM338" s="458"/>
      <c r="AN338" s="458"/>
      <c r="AO338" s="453"/>
      <c r="AP338" s="507"/>
      <c r="AQ338" s="455"/>
      <c r="AR338" s="455"/>
      <c r="AS338" s="455"/>
      <c r="AT338" s="495">
        <f t="shared" si="57"/>
        <v>0</v>
      </c>
      <c r="AU338" s="455"/>
      <c r="AV338" s="498" t="s">
        <v>649</v>
      </c>
      <c r="AW338" s="499" t="s">
        <v>649</v>
      </c>
      <c r="AX338" s="500" t="s">
        <v>649</v>
      </c>
      <c r="AY338" s="458"/>
      <c r="AZ338" s="459"/>
      <c r="BA338" s="459"/>
      <c r="BB338" s="459"/>
      <c r="BC338" s="453"/>
      <c r="BE338" s="460">
        <v>-329</v>
      </c>
      <c r="BF338" s="453">
        <v>0</v>
      </c>
      <c r="BG338" s="488">
        <v>0</v>
      </c>
      <c r="BH338" s="453">
        <v>0</v>
      </c>
      <c r="BI338" s="406">
        <v>0</v>
      </c>
      <c r="BK338" s="453"/>
      <c r="BL338" s="453">
        <v>0</v>
      </c>
      <c r="BM338" s="406">
        <v>0</v>
      </c>
      <c r="BO338" s="453">
        <v>0</v>
      </c>
      <c r="BP338" s="406">
        <v>0</v>
      </c>
      <c r="BR338" s="453">
        <v>0</v>
      </c>
      <c r="BS338" s="453">
        <v>0</v>
      </c>
      <c r="CB338" s="488"/>
    </row>
    <row r="339" spans="1:80" ht="11.25">
      <c r="A339" s="403">
        <v>330</v>
      </c>
      <c r="B339" s="404" t="s">
        <v>420</v>
      </c>
      <c r="C339" s="403">
        <v>1</v>
      </c>
      <c r="D339" s="451">
        <v>0</v>
      </c>
      <c r="E339" s="406">
        <v>629495</v>
      </c>
      <c r="F339" s="406">
        <v>0</v>
      </c>
      <c r="G339" s="406">
        <v>0</v>
      </c>
      <c r="H339" s="406">
        <v>0</v>
      </c>
      <c r="I339" s="406">
        <v>0</v>
      </c>
      <c r="J339" s="406">
        <v>1334348</v>
      </c>
      <c r="K339" s="452">
        <v>487258</v>
      </c>
      <c r="L339" s="406">
        <v>2797422</v>
      </c>
      <c r="M339" s="406">
        <v>0</v>
      </c>
      <c r="N339" s="406">
        <v>0</v>
      </c>
      <c r="O339" s="406">
        <v>0</v>
      </c>
      <c r="P339" s="406">
        <v>0</v>
      </c>
      <c r="Q339" s="406">
        <v>0</v>
      </c>
      <c r="R339" s="406">
        <v>0</v>
      </c>
      <c r="S339" s="406">
        <v>0</v>
      </c>
      <c r="T339" s="406" t="s">
        <v>762</v>
      </c>
      <c r="U339" s="658">
        <f t="shared" si="51"/>
        <v>4968780.8000000007</v>
      </c>
      <c r="V339" s="453">
        <f t="shared" si="49"/>
        <v>8.4682753688580394</v>
      </c>
      <c r="W339" s="406"/>
      <c r="X339" s="406">
        <v>26381907.903000001</v>
      </c>
      <c r="Y339" s="488">
        <v>58675238.859999999</v>
      </c>
      <c r="Z339" s="406">
        <f t="shared" si="52"/>
        <v>32293330.956999999</v>
      </c>
      <c r="AA339" s="406">
        <f t="shared" si="53"/>
        <v>2734688.1912154392</v>
      </c>
      <c r="AB339" s="406"/>
      <c r="AC339" s="453">
        <v>214.92271315717252</v>
      </c>
      <c r="AD339" s="453">
        <f t="shared" si="54"/>
        <v>212.04133861153886</v>
      </c>
      <c r="AE339" s="454">
        <f t="shared" si="55"/>
        <v>-2.8813745456336619</v>
      </c>
      <c r="AF339" s="514">
        <v>0</v>
      </c>
      <c r="AG339" s="488">
        <v>1</v>
      </c>
      <c r="AH339" s="453">
        <f t="shared" si="50"/>
        <v>212.04133861153886</v>
      </c>
      <c r="AI339" s="406"/>
      <c r="AJ339" s="406"/>
      <c r="AK339" s="458">
        <v>212.04133861153886</v>
      </c>
      <c r="AL339" s="455">
        <f t="shared" si="56"/>
        <v>212.04133861153886</v>
      </c>
      <c r="AM339" s="458"/>
      <c r="AN339" s="458"/>
      <c r="AO339" s="453"/>
      <c r="AP339" s="507"/>
      <c r="AQ339" s="455"/>
      <c r="AR339" s="455"/>
      <c r="AS339" s="455"/>
      <c r="AT339" s="495">
        <f t="shared" si="57"/>
        <v>0</v>
      </c>
      <c r="AU339" s="455"/>
      <c r="AV339" s="498">
        <v>3.8974435074697595</v>
      </c>
      <c r="AW339" s="499">
        <v>4.0397105058743419</v>
      </c>
      <c r="AX339" s="500">
        <v>0.14226699840458235</v>
      </c>
      <c r="AY339" s="458"/>
      <c r="AZ339" s="459"/>
      <c r="BA339" s="459"/>
      <c r="BB339" s="459"/>
      <c r="BC339" s="453"/>
      <c r="BE339" s="460">
        <v>-115.07728684282748</v>
      </c>
      <c r="BF339" s="453">
        <v>214.92271315717252</v>
      </c>
      <c r="BG339" s="488">
        <v>0</v>
      </c>
      <c r="BH339" s="453">
        <v>214.92271315717252</v>
      </c>
      <c r="BI339" s="406">
        <v>-1.2037735316021667</v>
      </c>
      <c r="BK339" s="453"/>
      <c r="BL339" s="453">
        <v>214.92271315717252</v>
      </c>
      <c r="BM339" s="406">
        <v>0</v>
      </c>
      <c r="BO339" s="453">
        <v>214.92271315717252</v>
      </c>
      <c r="BP339" s="406">
        <v>-1.2037735316021667</v>
      </c>
      <c r="BR339" s="453">
        <v>214.92271315717252</v>
      </c>
      <c r="BS339" s="453">
        <v>1.2037735316021667</v>
      </c>
      <c r="CB339" s="488"/>
    </row>
    <row r="340" spans="1:80" ht="11.25">
      <c r="A340" s="403">
        <v>331</v>
      </c>
      <c r="B340" s="404" t="s">
        <v>421</v>
      </c>
      <c r="C340" s="403">
        <v>1</v>
      </c>
      <c r="D340" s="451">
        <v>0</v>
      </c>
      <c r="E340" s="406">
        <v>0</v>
      </c>
      <c r="F340" s="406">
        <v>0</v>
      </c>
      <c r="G340" s="406">
        <v>0</v>
      </c>
      <c r="H340" s="406">
        <v>0</v>
      </c>
      <c r="I340" s="406">
        <v>0</v>
      </c>
      <c r="J340" s="406">
        <v>366635</v>
      </c>
      <c r="K340" s="452">
        <v>111779</v>
      </c>
      <c r="L340" s="406">
        <v>514910</v>
      </c>
      <c r="M340" s="406">
        <v>0</v>
      </c>
      <c r="N340" s="406">
        <v>57198</v>
      </c>
      <c r="O340" s="406">
        <v>24635.87</v>
      </c>
      <c r="P340" s="406">
        <v>0</v>
      </c>
      <c r="Q340" s="406">
        <v>0</v>
      </c>
      <c r="R340" s="406">
        <v>0</v>
      </c>
      <c r="S340" s="406">
        <v>0</v>
      </c>
      <c r="T340" s="406" t="s">
        <v>760</v>
      </c>
      <c r="U340" s="658">
        <f t="shared" si="51"/>
        <v>1075157.8700000001</v>
      </c>
      <c r="V340" s="453">
        <f t="shared" si="49"/>
        <v>4.1153496799447682</v>
      </c>
      <c r="W340" s="406"/>
      <c r="X340" s="406">
        <v>22168976.699999999</v>
      </c>
      <c r="Y340" s="488">
        <v>26125553.199999999</v>
      </c>
      <c r="Z340" s="406">
        <f t="shared" si="52"/>
        <v>3956576.5</v>
      </c>
      <c r="AA340" s="406">
        <f t="shared" si="53"/>
        <v>162826.9583295199</v>
      </c>
      <c r="AB340" s="406"/>
      <c r="AC340" s="453">
        <v>119.08112508700457</v>
      </c>
      <c r="AD340" s="453">
        <f t="shared" si="54"/>
        <v>117.11287621891218</v>
      </c>
      <c r="AE340" s="454">
        <f t="shared" si="55"/>
        <v>-1.9682488680923882</v>
      </c>
      <c r="AF340" s="514">
        <v>27</v>
      </c>
      <c r="AG340" s="488">
        <v>1</v>
      </c>
      <c r="AH340" s="453">
        <f t="shared" si="50"/>
        <v>117.11287621891218</v>
      </c>
      <c r="AI340" s="406"/>
      <c r="AJ340" s="406"/>
      <c r="AK340" s="458">
        <v>117.11287621891218</v>
      </c>
      <c r="AL340" s="455">
        <f t="shared" si="56"/>
        <v>117.11287621891218</v>
      </c>
      <c r="AM340" s="458"/>
      <c r="AN340" s="458"/>
      <c r="AO340" s="453"/>
      <c r="AP340" s="507"/>
      <c r="AQ340" s="455"/>
      <c r="AR340" s="455"/>
      <c r="AS340" s="455"/>
      <c r="AT340" s="495">
        <f t="shared" si="57"/>
        <v>0</v>
      </c>
      <c r="AU340" s="455"/>
      <c r="AV340" s="498">
        <v>5.9389100981814149</v>
      </c>
      <c r="AW340" s="499">
        <v>4.3145209342572421</v>
      </c>
      <c r="AX340" s="500">
        <v>-1.6243891639241728</v>
      </c>
      <c r="AY340" s="458"/>
      <c r="AZ340" s="459"/>
      <c r="BA340" s="459"/>
      <c r="BB340" s="459"/>
      <c r="BC340" s="453"/>
      <c r="BE340" s="460">
        <v>-211.91887491299542</v>
      </c>
      <c r="BF340" s="453">
        <v>119.08112508700457</v>
      </c>
      <c r="BG340" s="488">
        <v>0</v>
      </c>
      <c r="BH340" s="453">
        <v>119.08112508700457</v>
      </c>
      <c r="BI340" s="406">
        <v>1.9682488680923882</v>
      </c>
      <c r="BK340" s="453"/>
      <c r="BL340" s="453">
        <v>119.08112508700457</v>
      </c>
      <c r="BM340" s="406">
        <v>0</v>
      </c>
      <c r="BO340" s="453">
        <v>119.08112508700457</v>
      </c>
      <c r="BP340" s="406">
        <v>1.9682488680923882</v>
      </c>
      <c r="BR340" s="453">
        <v>117.3630381975953</v>
      </c>
      <c r="BS340" s="453">
        <v>-0.25016197868312418</v>
      </c>
      <c r="CB340" s="488"/>
    </row>
    <row r="341" spans="1:80" ht="11.25">
      <c r="A341" s="403">
        <v>332</v>
      </c>
      <c r="B341" s="404" t="s">
        <v>422</v>
      </c>
      <c r="C341" s="403">
        <v>1</v>
      </c>
      <c r="D341" s="451">
        <v>0</v>
      </c>
      <c r="E341" s="406">
        <v>50000</v>
      </c>
      <c r="F341" s="406">
        <v>0</v>
      </c>
      <c r="G341" s="406">
        <v>0</v>
      </c>
      <c r="H341" s="406">
        <v>0</v>
      </c>
      <c r="I341" s="406">
        <v>554187</v>
      </c>
      <c r="J341" s="406">
        <v>1990973</v>
      </c>
      <c r="K341" s="452">
        <v>626786</v>
      </c>
      <c r="L341" s="406">
        <v>524170.2</v>
      </c>
      <c r="M341" s="406">
        <v>599</v>
      </c>
      <c r="N341" s="406">
        <v>117683</v>
      </c>
      <c r="O341" s="406">
        <v>147286.37</v>
      </c>
      <c r="P341" s="406">
        <v>0</v>
      </c>
      <c r="Q341" s="406">
        <v>0</v>
      </c>
      <c r="R341" s="406">
        <v>0</v>
      </c>
      <c r="S341" s="406">
        <v>0</v>
      </c>
      <c r="T341" s="406" t="s">
        <v>762</v>
      </c>
      <c r="U341" s="658">
        <f t="shared" si="51"/>
        <v>3959267.5500000003</v>
      </c>
      <c r="V341" s="453">
        <f t="shared" si="49"/>
        <v>5.5048486283934492</v>
      </c>
      <c r="W341" s="406"/>
      <c r="X341" s="406">
        <v>68366792.900000006</v>
      </c>
      <c r="Y341" s="488">
        <v>71923277.409999996</v>
      </c>
      <c r="Z341" s="406">
        <f t="shared" si="52"/>
        <v>3556484.5099999905</v>
      </c>
      <c r="AA341" s="406">
        <f t="shared" si="53"/>
        <v>195779.08876775997</v>
      </c>
      <c r="AB341" s="406"/>
      <c r="AC341" s="453">
        <v>103.68264382941726</v>
      </c>
      <c r="AD341" s="453">
        <f t="shared" si="54"/>
        <v>104.91569851191926</v>
      </c>
      <c r="AE341" s="454">
        <f t="shared" si="55"/>
        <v>1.2330546825020008</v>
      </c>
      <c r="AF341" s="514">
        <v>104</v>
      </c>
      <c r="AG341" s="488">
        <v>1</v>
      </c>
      <c r="AH341" s="453">
        <f t="shared" si="50"/>
        <v>104.91569851191926</v>
      </c>
      <c r="AI341" s="406"/>
      <c r="AJ341" s="406"/>
      <c r="AK341" s="458">
        <v>104.91569851191926</v>
      </c>
      <c r="AL341" s="455">
        <f t="shared" si="56"/>
        <v>104.91569851191926</v>
      </c>
      <c r="AM341" s="458"/>
      <c r="AN341" s="458"/>
      <c r="AO341" s="453"/>
      <c r="AP341" s="507"/>
      <c r="AQ341" s="455"/>
      <c r="AR341" s="455"/>
      <c r="AS341" s="455"/>
      <c r="AT341" s="495">
        <f t="shared" si="57"/>
        <v>0</v>
      </c>
      <c r="AU341" s="455"/>
      <c r="AV341" s="498">
        <v>7.5491985599620017</v>
      </c>
      <c r="AW341" s="499">
        <v>8.8307022809430222</v>
      </c>
      <c r="AX341" s="500">
        <v>1.2815037209810205</v>
      </c>
      <c r="AY341" s="458"/>
      <c r="AZ341" s="459"/>
      <c r="BA341" s="459"/>
      <c r="BB341" s="459"/>
      <c r="BC341" s="453"/>
      <c r="BE341" s="460">
        <v>-228.31735617058274</v>
      </c>
      <c r="BF341" s="453">
        <v>103.68264382941726</v>
      </c>
      <c r="BG341" s="488">
        <v>0</v>
      </c>
      <c r="BH341" s="453">
        <v>103.68264382941726</v>
      </c>
      <c r="BI341" s="406">
        <v>-1.2595931971395089</v>
      </c>
      <c r="BK341" s="453"/>
      <c r="BL341" s="453">
        <v>103.68264382941726</v>
      </c>
      <c r="BM341" s="406">
        <v>0</v>
      </c>
      <c r="BO341" s="453">
        <v>103.68264382941726</v>
      </c>
      <c r="BP341" s="406">
        <v>-1.2595931971395089</v>
      </c>
      <c r="BR341" s="453">
        <v>105.17081313490672</v>
      </c>
      <c r="BS341" s="453">
        <v>-0.22857610834995512</v>
      </c>
      <c r="CB341" s="488"/>
    </row>
    <row r="342" spans="1:80" ht="11.25">
      <c r="A342" s="403">
        <v>333</v>
      </c>
      <c r="B342" s="404" t="s">
        <v>423</v>
      </c>
      <c r="C342" s="403">
        <v>0</v>
      </c>
      <c r="D342" s="451">
        <v>0</v>
      </c>
      <c r="E342" s="406">
        <v>0</v>
      </c>
      <c r="F342" s="406">
        <v>0</v>
      </c>
      <c r="G342" s="406">
        <v>0</v>
      </c>
      <c r="H342" s="406">
        <v>0</v>
      </c>
      <c r="I342" s="406">
        <v>0</v>
      </c>
      <c r="J342" s="406">
        <v>0</v>
      </c>
      <c r="K342" s="452">
        <v>0</v>
      </c>
      <c r="L342" s="406">
        <v>0</v>
      </c>
      <c r="M342" s="406">
        <v>0</v>
      </c>
      <c r="N342" s="406">
        <v>0</v>
      </c>
      <c r="O342" s="406">
        <v>0</v>
      </c>
      <c r="P342" s="406">
        <v>0</v>
      </c>
      <c r="Q342" s="406">
        <v>0</v>
      </c>
      <c r="R342" s="406">
        <v>0</v>
      </c>
      <c r="S342" s="406">
        <v>0</v>
      </c>
      <c r="T342" s="406">
        <v>0</v>
      </c>
      <c r="U342" s="658">
        <f t="shared" si="51"/>
        <v>0</v>
      </c>
      <c r="V342" s="453">
        <f t="shared" si="49"/>
        <v>0</v>
      </c>
      <c r="W342" s="406"/>
      <c r="X342" s="406">
        <v>0</v>
      </c>
      <c r="Y342" s="488">
        <v>0</v>
      </c>
      <c r="Z342" s="406">
        <f t="shared" si="52"/>
        <v>0</v>
      </c>
      <c r="AA342" s="406">
        <f t="shared" si="53"/>
        <v>0</v>
      </c>
      <c r="AB342" s="406"/>
      <c r="AC342" s="453">
        <v>0</v>
      </c>
      <c r="AD342" s="453">
        <f t="shared" si="54"/>
        <v>0</v>
      </c>
      <c r="AE342" s="454">
        <f t="shared" si="55"/>
        <v>0</v>
      </c>
      <c r="AF342" s="514">
        <v>0</v>
      </c>
      <c r="AG342" s="488" t="s">
        <v>761</v>
      </c>
      <c r="AH342" s="453">
        <f t="shared" si="50"/>
        <v>0</v>
      </c>
      <c r="AI342" s="406"/>
      <c r="AJ342" s="406"/>
      <c r="AK342" s="458">
        <v>0</v>
      </c>
      <c r="AL342" s="455">
        <f t="shared" si="56"/>
        <v>0</v>
      </c>
      <c r="AM342" s="458"/>
      <c r="AN342" s="458"/>
      <c r="AO342" s="453"/>
      <c r="AP342" s="507"/>
      <c r="AQ342" s="455"/>
      <c r="AR342" s="455"/>
      <c r="AS342" s="455"/>
      <c r="AT342" s="495">
        <f t="shared" si="57"/>
        <v>0</v>
      </c>
      <c r="AU342" s="455"/>
      <c r="AV342" s="498" t="s">
        <v>649</v>
      </c>
      <c r="AW342" s="499" t="s">
        <v>649</v>
      </c>
      <c r="AX342" s="500" t="s">
        <v>649</v>
      </c>
      <c r="AY342" s="458"/>
      <c r="AZ342" s="459"/>
      <c r="BA342" s="459"/>
      <c r="BB342" s="459"/>
      <c r="BC342" s="453"/>
      <c r="BE342" s="460">
        <v>-333</v>
      </c>
      <c r="BF342" s="453">
        <v>0</v>
      </c>
      <c r="BG342" s="488">
        <v>0</v>
      </c>
      <c r="BH342" s="453">
        <v>0</v>
      </c>
      <c r="BI342" s="406">
        <v>0</v>
      </c>
      <c r="BK342" s="453"/>
      <c r="BL342" s="453">
        <v>0</v>
      </c>
      <c r="BM342" s="406">
        <v>0</v>
      </c>
      <c r="BO342" s="453">
        <v>0</v>
      </c>
      <c r="BP342" s="406">
        <v>0</v>
      </c>
      <c r="BR342" s="453">
        <v>0</v>
      </c>
      <c r="BS342" s="453">
        <v>0</v>
      </c>
      <c r="CB342" s="488"/>
    </row>
    <row r="343" spans="1:80" ht="11.25">
      <c r="A343" s="403">
        <v>334</v>
      </c>
      <c r="B343" s="404" t="s">
        <v>424</v>
      </c>
      <c r="C343" s="403">
        <v>0</v>
      </c>
      <c r="D343" s="451">
        <v>0</v>
      </c>
      <c r="E343" s="406">
        <v>0</v>
      </c>
      <c r="F343" s="406">
        <v>0</v>
      </c>
      <c r="G343" s="406">
        <v>0</v>
      </c>
      <c r="H343" s="406">
        <v>0</v>
      </c>
      <c r="I343" s="406">
        <v>0</v>
      </c>
      <c r="J343" s="406">
        <v>0</v>
      </c>
      <c r="K343" s="452">
        <v>0</v>
      </c>
      <c r="L343" s="406">
        <v>0</v>
      </c>
      <c r="M343" s="406">
        <v>0</v>
      </c>
      <c r="N343" s="406">
        <v>0</v>
      </c>
      <c r="O343" s="406">
        <v>0</v>
      </c>
      <c r="P343" s="406">
        <v>0</v>
      </c>
      <c r="Q343" s="406">
        <v>0</v>
      </c>
      <c r="R343" s="406">
        <v>0</v>
      </c>
      <c r="S343" s="406">
        <v>0</v>
      </c>
      <c r="T343" s="406">
        <v>0</v>
      </c>
      <c r="U343" s="658">
        <f t="shared" si="51"/>
        <v>0</v>
      </c>
      <c r="V343" s="453">
        <f t="shared" si="49"/>
        <v>0</v>
      </c>
      <c r="W343" s="406"/>
      <c r="X343" s="406">
        <v>0</v>
      </c>
      <c r="Y343" s="488">
        <v>0</v>
      </c>
      <c r="Z343" s="406">
        <f t="shared" si="52"/>
        <v>0</v>
      </c>
      <c r="AA343" s="406">
        <f t="shared" si="53"/>
        <v>0</v>
      </c>
      <c r="AB343" s="406"/>
      <c r="AC343" s="453">
        <v>0</v>
      </c>
      <c r="AD343" s="453">
        <f t="shared" si="54"/>
        <v>0</v>
      </c>
      <c r="AE343" s="454">
        <f t="shared" si="55"/>
        <v>0</v>
      </c>
      <c r="AF343" s="514">
        <v>0</v>
      </c>
      <c r="AG343" s="488" t="s">
        <v>761</v>
      </c>
      <c r="AH343" s="453">
        <f t="shared" si="50"/>
        <v>0</v>
      </c>
      <c r="AI343" s="406"/>
      <c r="AJ343" s="406"/>
      <c r="AK343" s="458">
        <v>0</v>
      </c>
      <c r="AL343" s="455">
        <f t="shared" si="56"/>
        <v>0</v>
      </c>
      <c r="AM343" s="458"/>
      <c r="AN343" s="458"/>
      <c r="AO343" s="453"/>
      <c r="AP343" s="507"/>
      <c r="AQ343" s="455"/>
      <c r="AR343" s="455"/>
      <c r="AS343" s="455"/>
      <c r="AT343" s="495">
        <f t="shared" si="57"/>
        <v>0</v>
      </c>
      <c r="AU343" s="455"/>
      <c r="AV343" s="498" t="s">
        <v>649</v>
      </c>
      <c r="AW343" s="499" t="s">
        <v>649</v>
      </c>
      <c r="AX343" s="500" t="s">
        <v>649</v>
      </c>
      <c r="AY343" s="458"/>
      <c r="AZ343" s="459"/>
      <c r="BA343" s="459"/>
      <c r="BB343" s="459"/>
      <c r="BC343" s="453"/>
      <c r="BE343" s="460">
        <v>-334</v>
      </c>
      <c r="BF343" s="453">
        <v>0</v>
      </c>
      <c r="BG343" s="488">
        <v>0</v>
      </c>
      <c r="BH343" s="453">
        <v>0</v>
      </c>
      <c r="BI343" s="406">
        <v>0</v>
      </c>
      <c r="BK343" s="453"/>
      <c r="BL343" s="453">
        <v>0</v>
      </c>
      <c r="BM343" s="406">
        <v>0</v>
      </c>
      <c r="BO343" s="453">
        <v>0</v>
      </c>
      <c r="BP343" s="406">
        <v>0</v>
      </c>
      <c r="BR343" s="453">
        <v>0</v>
      </c>
      <c r="BS343" s="453">
        <v>0</v>
      </c>
      <c r="CB343" s="488"/>
    </row>
    <row r="344" spans="1:80" ht="11.25">
      <c r="A344" s="403">
        <v>335</v>
      </c>
      <c r="B344" s="404" t="s">
        <v>425</v>
      </c>
      <c r="C344" s="403">
        <v>1</v>
      </c>
      <c r="D344" s="451">
        <v>0</v>
      </c>
      <c r="E344" s="406">
        <v>0</v>
      </c>
      <c r="F344" s="406">
        <v>0</v>
      </c>
      <c r="G344" s="406">
        <v>0</v>
      </c>
      <c r="H344" s="406">
        <v>0</v>
      </c>
      <c r="I344" s="406">
        <v>0</v>
      </c>
      <c r="J344" s="406">
        <v>1139020</v>
      </c>
      <c r="K344" s="452">
        <v>67921</v>
      </c>
      <c r="L344" s="406">
        <v>1882096</v>
      </c>
      <c r="M344" s="406">
        <v>0</v>
      </c>
      <c r="N344" s="406">
        <v>0</v>
      </c>
      <c r="O344" s="406">
        <v>0</v>
      </c>
      <c r="P344" s="406">
        <v>0</v>
      </c>
      <c r="Q344" s="406">
        <v>0</v>
      </c>
      <c r="R344" s="406">
        <v>0</v>
      </c>
      <c r="S344" s="406">
        <v>0</v>
      </c>
      <c r="T344" s="406" t="s">
        <v>760</v>
      </c>
      <c r="U344" s="658">
        <f t="shared" si="51"/>
        <v>3089037</v>
      </c>
      <c r="V344" s="453">
        <f t="shared" si="49"/>
        <v>4.6284325795689281</v>
      </c>
      <c r="W344" s="406"/>
      <c r="X344" s="406">
        <v>36920748.450279996</v>
      </c>
      <c r="Y344" s="488">
        <v>66740455.799999997</v>
      </c>
      <c r="Z344" s="406">
        <f t="shared" si="52"/>
        <v>29819707.349720001</v>
      </c>
      <c r="AA344" s="406">
        <f t="shared" si="53"/>
        <v>1380185.0501065506</v>
      </c>
      <c r="AB344" s="406"/>
      <c r="AC344" s="453">
        <v>174.2264219252101</v>
      </c>
      <c r="AD344" s="453">
        <f t="shared" si="54"/>
        <v>177.02856386541583</v>
      </c>
      <c r="AE344" s="454">
        <f t="shared" si="55"/>
        <v>2.802141940205729</v>
      </c>
      <c r="AF344" s="514">
        <v>0</v>
      </c>
      <c r="AG344" s="488">
        <v>1</v>
      </c>
      <c r="AH344" s="453">
        <f t="shared" si="50"/>
        <v>177.02856386541583</v>
      </c>
      <c r="AI344" s="406"/>
      <c r="AJ344" s="406"/>
      <c r="AK344" s="458">
        <v>177.02856386541583</v>
      </c>
      <c r="AL344" s="455">
        <f t="shared" si="56"/>
        <v>177.02856386541583</v>
      </c>
      <c r="AM344" s="458"/>
      <c r="AN344" s="458"/>
      <c r="AO344" s="453"/>
      <c r="AP344" s="507"/>
      <c r="AQ344" s="455"/>
      <c r="AR344" s="455"/>
      <c r="AS344" s="455"/>
      <c r="AT344" s="495">
        <f t="shared" si="57"/>
        <v>0</v>
      </c>
      <c r="AU344" s="455"/>
      <c r="AV344" s="498">
        <v>2.4462501386850621</v>
      </c>
      <c r="AW344" s="499">
        <v>4.0314739042399426</v>
      </c>
      <c r="AX344" s="500">
        <v>1.5852237655548804</v>
      </c>
      <c r="AY344" s="458"/>
      <c r="AZ344" s="459"/>
      <c r="BA344" s="459"/>
      <c r="BB344" s="459"/>
      <c r="BC344" s="453"/>
      <c r="BE344" s="460">
        <v>-160.7735780747899</v>
      </c>
      <c r="BF344" s="453">
        <v>174.2264219252101</v>
      </c>
      <c r="BG344" s="488">
        <v>0</v>
      </c>
      <c r="BH344" s="453">
        <v>174.2264219252101</v>
      </c>
      <c r="BI344" s="406">
        <v>-2.802141940205729</v>
      </c>
      <c r="BK344" s="453"/>
      <c r="BL344" s="453">
        <v>174.2264219252101</v>
      </c>
      <c r="BM344" s="406">
        <v>0</v>
      </c>
      <c r="BO344" s="453">
        <v>174.2264219252101</v>
      </c>
      <c r="BP344" s="406">
        <v>-2.802141940205729</v>
      </c>
      <c r="BR344" s="453">
        <v>176.98421962503554</v>
      </c>
      <c r="BS344" s="453">
        <v>4.4344240380297606E-2</v>
      </c>
      <c r="CB344" s="488"/>
    </row>
    <row r="345" spans="1:80" ht="11.25">
      <c r="A345" s="403">
        <v>336</v>
      </c>
      <c r="B345" s="404" t="s">
        <v>426</v>
      </c>
      <c r="C345" s="403">
        <v>1</v>
      </c>
      <c r="D345" s="451">
        <v>0</v>
      </c>
      <c r="E345" s="406">
        <v>0</v>
      </c>
      <c r="F345" s="406">
        <v>0</v>
      </c>
      <c r="G345" s="406">
        <v>0</v>
      </c>
      <c r="H345" s="406">
        <v>0</v>
      </c>
      <c r="I345" s="406">
        <v>0</v>
      </c>
      <c r="J345" s="406">
        <v>2502646</v>
      </c>
      <c r="K345" s="452">
        <v>2577752</v>
      </c>
      <c r="L345" s="406">
        <v>3400000</v>
      </c>
      <c r="M345" s="406">
        <v>43583</v>
      </c>
      <c r="N345" s="406">
        <v>0</v>
      </c>
      <c r="O345" s="406">
        <v>342066.9</v>
      </c>
      <c r="P345" s="406">
        <v>0</v>
      </c>
      <c r="Q345" s="406">
        <v>0</v>
      </c>
      <c r="R345" s="406">
        <v>0</v>
      </c>
      <c r="S345" s="406">
        <v>0</v>
      </c>
      <c r="T345" s="406" t="s">
        <v>764</v>
      </c>
      <c r="U345" s="658">
        <f t="shared" si="51"/>
        <v>8866047.9000000004</v>
      </c>
      <c r="V345" s="453">
        <f t="shared" si="49"/>
        <v>7.6677960048570153</v>
      </c>
      <c r="W345" s="406"/>
      <c r="X345" s="406">
        <v>92545801.942100003</v>
      </c>
      <c r="Y345" s="488">
        <v>115627070.59999999</v>
      </c>
      <c r="Z345" s="406">
        <f t="shared" si="52"/>
        <v>23081268.657899991</v>
      </c>
      <c r="AA345" s="406">
        <f t="shared" si="53"/>
        <v>1769824.5960207698</v>
      </c>
      <c r="AB345" s="406"/>
      <c r="AC345" s="453">
        <v>113.38729758643215</v>
      </c>
      <c r="AD345" s="453">
        <f t="shared" si="54"/>
        <v>123.0279965321522</v>
      </c>
      <c r="AE345" s="454">
        <f t="shared" si="55"/>
        <v>9.6406989457200467</v>
      </c>
      <c r="AF345" s="514">
        <v>290</v>
      </c>
      <c r="AG345" s="488">
        <v>1</v>
      </c>
      <c r="AH345" s="453">
        <f t="shared" si="50"/>
        <v>123.0279965321522</v>
      </c>
      <c r="AI345" s="406"/>
      <c r="AJ345" s="406"/>
      <c r="AK345" s="458">
        <v>123.0279965321522</v>
      </c>
      <c r="AL345" s="455">
        <f t="shared" si="56"/>
        <v>123.0279965321522</v>
      </c>
      <c r="AM345" s="458"/>
      <c r="AN345" s="458"/>
      <c r="AO345" s="453"/>
      <c r="AP345" s="507"/>
      <c r="AQ345" s="455"/>
      <c r="AR345" s="455"/>
      <c r="AS345" s="455"/>
      <c r="AT345" s="495">
        <f t="shared" si="57"/>
        <v>0</v>
      </c>
      <c r="AU345" s="455"/>
      <c r="AV345" s="498">
        <v>2.8512383778550889</v>
      </c>
      <c r="AW345" s="499">
        <v>17.94312955288493</v>
      </c>
      <c r="AX345" s="500">
        <v>15.09189117502984</v>
      </c>
      <c r="AY345" s="458"/>
      <c r="AZ345" s="459"/>
      <c r="BA345" s="459"/>
      <c r="BB345" s="459"/>
      <c r="BC345" s="453" t="s">
        <v>129</v>
      </c>
      <c r="BE345" s="460">
        <v>-222.61270241356783</v>
      </c>
      <c r="BF345" s="453">
        <v>113.38729758643215</v>
      </c>
      <c r="BG345" s="488">
        <v>0</v>
      </c>
      <c r="BH345" s="453">
        <v>113.38729758643215</v>
      </c>
      <c r="BI345" s="406">
        <v>-9.6406989457200467</v>
      </c>
      <c r="BK345" s="453"/>
      <c r="BL345" s="453">
        <v>113.38729758643215</v>
      </c>
      <c r="BM345" s="406">
        <v>0</v>
      </c>
      <c r="BO345" s="453">
        <v>113.38729758643215</v>
      </c>
      <c r="BP345" s="406">
        <v>-9.6406989457200467</v>
      </c>
      <c r="BR345" s="453">
        <v>122.92929388109637</v>
      </c>
      <c r="BS345" s="453">
        <v>9.870265105583087E-2</v>
      </c>
      <c r="CB345" s="488"/>
    </row>
    <row r="346" spans="1:80" ht="11.25">
      <c r="A346" s="403">
        <v>337</v>
      </c>
      <c r="B346" s="404" t="s">
        <v>427</v>
      </c>
      <c r="C346" s="403">
        <v>1</v>
      </c>
      <c r="D346" s="451">
        <v>0</v>
      </c>
      <c r="E346" s="406">
        <v>0</v>
      </c>
      <c r="F346" s="406">
        <v>0</v>
      </c>
      <c r="G346" s="406">
        <v>0</v>
      </c>
      <c r="H346" s="406">
        <v>0</v>
      </c>
      <c r="I346" s="406">
        <v>0</v>
      </c>
      <c r="J346" s="406">
        <v>0</v>
      </c>
      <c r="K346" s="452">
        <v>0</v>
      </c>
      <c r="L346" s="406">
        <v>33000</v>
      </c>
      <c r="M346" s="406">
        <v>0</v>
      </c>
      <c r="N346" s="406">
        <v>0</v>
      </c>
      <c r="O346" s="406">
        <v>2326.87</v>
      </c>
      <c r="P346" s="406">
        <v>0</v>
      </c>
      <c r="Q346" s="406">
        <v>0</v>
      </c>
      <c r="R346" s="406">
        <v>0</v>
      </c>
      <c r="S346" s="406">
        <v>0</v>
      </c>
      <c r="T346" s="406" t="s">
        <v>762</v>
      </c>
      <c r="U346" s="658">
        <f t="shared" si="51"/>
        <v>32026.87</v>
      </c>
      <c r="V346" s="453">
        <f t="shared" si="49"/>
        <v>1.3003734921537284</v>
      </c>
      <c r="W346" s="406"/>
      <c r="X346" s="406">
        <v>1124388.7500000002</v>
      </c>
      <c r="Y346" s="488">
        <v>2462897.79</v>
      </c>
      <c r="Z346" s="406">
        <f t="shared" si="52"/>
        <v>1338509.0399999998</v>
      </c>
      <c r="AA346" s="406">
        <f t="shared" si="53"/>
        <v>17405.616746241343</v>
      </c>
      <c r="AB346" s="406"/>
      <c r="AC346" s="453">
        <v>201.36565774892054</v>
      </c>
      <c r="AD346" s="453">
        <f t="shared" si="54"/>
        <v>217.49525448860624</v>
      </c>
      <c r="AE346" s="454">
        <f t="shared" si="55"/>
        <v>16.129596739685695</v>
      </c>
      <c r="AF346" s="514">
        <v>1</v>
      </c>
      <c r="AG346" s="488">
        <v>1</v>
      </c>
      <c r="AH346" s="453">
        <f t="shared" si="50"/>
        <v>217.49525448860624</v>
      </c>
      <c r="AI346" s="406"/>
      <c r="AJ346" s="406"/>
      <c r="AK346" s="458">
        <v>217.49525448860624</v>
      </c>
      <c r="AL346" s="455">
        <f t="shared" si="56"/>
        <v>217.49525448860624</v>
      </c>
      <c r="AM346" s="458"/>
      <c r="AN346" s="458"/>
      <c r="AO346" s="453"/>
      <c r="AP346" s="507"/>
      <c r="AQ346" s="455"/>
      <c r="AR346" s="455"/>
      <c r="AS346" s="455"/>
      <c r="AT346" s="495">
        <f t="shared" si="57"/>
        <v>0</v>
      </c>
      <c r="AU346" s="455"/>
      <c r="AV346" s="498">
        <v>-0.25499191768154217</v>
      </c>
      <c r="AW346" s="499">
        <v>8.1996885055179671</v>
      </c>
      <c r="AX346" s="500">
        <v>8.454680423199509</v>
      </c>
      <c r="AY346" s="458"/>
      <c r="AZ346" s="459"/>
      <c r="BA346" s="459"/>
      <c r="BB346" s="459"/>
      <c r="BC346" s="453"/>
      <c r="BE346" s="460">
        <v>-135.63434225107946</v>
      </c>
      <c r="BF346" s="453">
        <v>201.36565774892054</v>
      </c>
      <c r="BG346" s="488">
        <v>0</v>
      </c>
      <c r="BH346" s="453">
        <v>201.36565774892054</v>
      </c>
      <c r="BI346" s="406">
        <v>-17.246126768637907</v>
      </c>
      <c r="BK346" s="453"/>
      <c r="BL346" s="453">
        <v>201.36565774892054</v>
      </c>
      <c r="BM346" s="406">
        <v>0</v>
      </c>
      <c r="BO346" s="453">
        <v>201.36565774892054</v>
      </c>
      <c r="BP346" s="406">
        <v>-17.246126768637907</v>
      </c>
      <c r="BR346" s="453">
        <v>218.98587511519989</v>
      </c>
      <c r="BS346" s="453">
        <v>-0.37409059764144104</v>
      </c>
      <c r="CB346" s="488"/>
    </row>
    <row r="347" spans="1:80" ht="11.25">
      <c r="A347" s="403">
        <v>338</v>
      </c>
      <c r="B347" s="404" t="s">
        <v>428</v>
      </c>
      <c r="C347" s="403">
        <v>0</v>
      </c>
      <c r="D347" s="451">
        <v>0</v>
      </c>
      <c r="E347" s="406">
        <v>0</v>
      </c>
      <c r="F347" s="406">
        <v>0</v>
      </c>
      <c r="G347" s="406">
        <v>0</v>
      </c>
      <c r="H347" s="406">
        <v>0</v>
      </c>
      <c r="I347" s="406">
        <v>0</v>
      </c>
      <c r="J347" s="406">
        <v>0</v>
      </c>
      <c r="K347" s="452">
        <v>0</v>
      </c>
      <c r="L347" s="406">
        <v>0</v>
      </c>
      <c r="M347" s="406">
        <v>0</v>
      </c>
      <c r="N347" s="406">
        <v>0</v>
      </c>
      <c r="O347" s="406">
        <v>0</v>
      </c>
      <c r="P347" s="406">
        <v>0</v>
      </c>
      <c r="Q347" s="406">
        <v>0</v>
      </c>
      <c r="R347" s="406">
        <v>0</v>
      </c>
      <c r="S347" s="406">
        <v>0</v>
      </c>
      <c r="T347" s="406">
        <v>0</v>
      </c>
      <c r="U347" s="658">
        <f t="shared" si="51"/>
        <v>0</v>
      </c>
      <c r="V347" s="453">
        <f t="shared" si="49"/>
        <v>0</v>
      </c>
      <c r="W347" s="406"/>
      <c r="X347" s="406">
        <v>250517.91</v>
      </c>
      <c r="Y347" s="488">
        <v>382091</v>
      </c>
      <c r="Z347" s="406">
        <f t="shared" si="52"/>
        <v>131573.09</v>
      </c>
      <c r="AA347" s="406">
        <f t="shared" si="53"/>
        <v>0</v>
      </c>
      <c r="AB347" s="406"/>
      <c r="AC347" s="453">
        <v>0</v>
      </c>
      <c r="AD347" s="453">
        <f t="shared" si="54"/>
        <v>0</v>
      </c>
      <c r="AE347" s="454">
        <f t="shared" si="55"/>
        <v>0</v>
      </c>
      <c r="AF347" s="514">
        <v>0</v>
      </c>
      <c r="AG347" s="488" t="s">
        <v>761</v>
      </c>
      <c r="AH347" s="453">
        <f t="shared" si="50"/>
        <v>0</v>
      </c>
      <c r="AI347" s="406"/>
      <c r="AJ347" s="406"/>
      <c r="AK347" s="458">
        <v>0</v>
      </c>
      <c r="AL347" s="455">
        <f t="shared" si="56"/>
        <v>0</v>
      </c>
      <c r="AM347" s="458"/>
      <c r="AN347" s="458"/>
      <c r="AO347" s="453"/>
      <c r="AP347" s="507"/>
      <c r="AQ347" s="455"/>
      <c r="AR347" s="455"/>
      <c r="AS347" s="455"/>
      <c r="AT347" s="495">
        <f t="shared" si="57"/>
        <v>0</v>
      </c>
      <c r="AU347" s="455"/>
      <c r="AV347" s="498" t="s">
        <v>649</v>
      </c>
      <c r="AW347" s="499" t="s">
        <v>649</v>
      </c>
      <c r="AX347" s="500" t="s">
        <v>649</v>
      </c>
      <c r="AY347" s="458"/>
      <c r="AZ347" s="459"/>
      <c r="BA347" s="459"/>
      <c r="BB347" s="459"/>
      <c r="BC347" s="453"/>
      <c r="BE347" s="460">
        <v>-338</v>
      </c>
      <c r="BF347" s="453">
        <v>0</v>
      </c>
      <c r="BG347" s="488">
        <v>0</v>
      </c>
      <c r="BH347" s="453">
        <v>0</v>
      </c>
      <c r="BI347" s="406">
        <v>0</v>
      </c>
      <c r="BK347" s="453"/>
      <c r="BL347" s="453">
        <v>0</v>
      </c>
      <c r="BM347" s="406">
        <v>0</v>
      </c>
      <c r="BO347" s="453">
        <v>0</v>
      </c>
      <c r="BP347" s="406">
        <v>0</v>
      </c>
      <c r="BR347" s="453">
        <v>0</v>
      </c>
      <c r="BS347" s="453">
        <v>0</v>
      </c>
      <c r="CB347" s="488"/>
    </row>
    <row r="348" spans="1:80" ht="11.25">
      <c r="A348" s="403">
        <v>339</v>
      </c>
      <c r="B348" s="404" t="s">
        <v>429</v>
      </c>
      <c r="C348" s="403">
        <v>0</v>
      </c>
      <c r="D348" s="451">
        <v>0</v>
      </c>
      <c r="E348" s="406">
        <v>0</v>
      </c>
      <c r="F348" s="406">
        <v>0</v>
      </c>
      <c r="G348" s="406">
        <v>0</v>
      </c>
      <c r="H348" s="406">
        <v>0</v>
      </c>
      <c r="I348" s="406">
        <v>0</v>
      </c>
      <c r="J348" s="406">
        <v>0</v>
      </c>
      <c r="K348" s="452">
        <v>0</v>
      </c>
      <c r="L348" s="406">
        <v>0</v>
      </c>
      <c r="M348" s="406">
        <v>0</v>
      </c>
      <c r="N348" s="406">
        <v>0</v>
      </c>
      <c r="O348" s="406">
        <v>0</v>
      </c>
      <c r="P348" s="406">
        <v>0</v>
      </c>
      <c r="Q348" s="406">
        <v>0</v>
      </c>
      <c r="R348" s="406">
        <v>0</v>
      </c>
      <c r="S348" s="406">
        <v>0</v>
      </c>
      <c r="T348" s="406">
        <v>0</v>
      </c>
      <c r="U348" s="658">
        <f t="shared" si="51"/>
        <v>0</v>
      </c>
      <c r="V348" s="453">
        <f t="shared" si="49"/>
        <v>0</v>
      </c>
      <c r="W348" s="406"/>
      <c r="X348" s="406">
        <v>0</v>
      </c>
      <c r="Y348" s="488">
        <v>0</v>
      </c>
      <c r="Z348" s="406">
        <f t="shared" si="52"/>
        <v>0</v>
      </c>
      <c r="AA348" s="406">
        <f t="shared" si="53"/>
        <v>0</v>
      </c>
      <c r="AB348" s="406"/>
      <c r="AC348" s="453">
        <v>0</v>
      </c>
      <c r="AD348" s="453">
        <f t="shared" si="54"/>
        <v>0</v>
      </c>
      <c r="AE348" s="454">
        <f t="shared" si="55"/>
        <v>0</v>
      </c>
      <c r="AF348" s="514">
        <v>0</v>
      </c>
      <c r="AG348" s="488" t="s">
        <v>761</v>
      </c>
      <c r="AH348" s="453">
        <f t="shared" si="50"/>
        <v>0</v>
      </c>
      <c r="AI348" s="406"/>
      <c r="AJ348" s="406"/>
      <c r="AK348" s="458">
        <v>0</v>
      </c>
      <c r="AL348" s="455">
        <f t="shared" si="56"/>
        <v>0</v>
      </c>
      <c r="AM348" s="458"/>
      <c r="AN348" s="458"/>
      <c r="AO348" s="453"/>
      <c r="AP348" s="507"/>
      <c r="AQ348" s="455"/>
      <c r="AR348" s="455"/>
      <c r="AS348" s="455"/>
      <c r="AT348" s="495">
        <f t="shared" si="57"/>
        <v>0</v>
      </c>
      <c r="AU348" s="455"/>
      <c r="AV348" s="498" t="s">
        <v>649</v>
      </c>
      <c r="AW348" s="499" t="s">
        <v>649</v>
      </c>
      <c r="AX348" s="500" t="s">
        <v>649</v>
      </c>
      <c r="AY348" s="458"/>
      <c r="AZ348" s="459"/>
      <c r="BA348" s="459"/>
      <c r="BB348" s="459"/>
      <c r="BC348" s="453"/>
      <c r="BE348" s="460">
        <v>-339</v>
      </c>
      <c r="BF348" s="453">
        <v>0</v>
      </c>
      <c r="BG348" s="488">
        <v>0</v>
      </c>
      <c r="BH348" s="453">
        <v>0</v>
      </c>
      <c r="BI348" s="406">
        <v>0</v>
      </c>
      <c r="BK348" s="453"/>
      <c r="BL348" s="453">
        <v>0</v>
      </c>
      <c r="BM348" s="406">
        <v>0</v>
      </c>
      <c r="BO348" s="453">
        <v>0</v>
      </c>
      <c r="BP348" s="406">
        <v>0</v>
      </c>
      <c r="BR348" s="453">
        <v>0</v>
      </c>
      <c r="BS348" s="453">
        <v>0</v>
      </c>
      <c r="CB348" s="488"/>
    </row>
    <row r="349" spans="1:80" ht="11.25">
      <c r="A349" s="403">
        <v>340</v>
      </c>
      <c r="B349" s="404" t="s">
        <v>430</v>
      </c>
      <c r="C349" s="403">
        <v>1</v>
      </c>
      <c r="D349" s="451">
        <v>0</v>
      </c>
      <c r="E349" s="406">
        <v>0</v>
      </c>
      <c r="F349" s="406">
        <v>0</v>
      </c>
      <c r="G349" s="406">
        <v>0</v>
      </c>
      <c r="H349" s="406">
        <v>0</v>
      </c>
      <c r="I349" s="406">
        <v>0</v>
      </c>
      <c r="J349" s="406">
        <v>0</v>
      </c>
      <c r="K349" s="452">
        <v>0</v>
      </c>
      <c r="L349" s="406">
        <v>96355</v>
      </c>
      <c r="M349" s="406">
        <v>0</v>
      </c>
      <c r="N349" s="406">
        <v>5284</v>
      </c>
      <c r="O349" s="406">
        <v>9710.82</v>
      </c>
      <c r="P349" s="406">
        <v>0</v>
      </c>
      <c r="Q349" s="406">
        <v>0</v>
      </c>
      <c r="R349" s="406">
        <v>0</v>
      </c>
      <c r="S349" s="406">
        <v>0</v>
      </c>
      <c r="T349" s="406" t="s">
        <v>762</v>
      </c>
      <c r="U349" s="658">
        <f t="shared" si="51"/>
        <v>101714.32</v>
      </c>
      <c r="V349" s="453">
        <f t="shared" si="49"/>
        <v>2.8379703252986395</v>
      </c>
      <c r="W349" s="406"/>
      <c r="X349" s="406">
        <v>2006164.9200000002</v>
      </c>
      <c r="Y349" s="488">
        <v>3584051.5700000003</v>
      </c>
      <c r="Z349" s="406">
        <f t="shared" si="52"/>
        <v>1577886.6500000001</v>
      </c>
      <c r="AA349" s="406">
        <f t="shared" si="53"/>
        <v>44779.954893848808</v>
      </c>
      <c r="AB349" s="406"/>
      <c r="AC349" s="453">
        <v>158.23967043627144</v>
      </c>
      <c r="AD349" s="453">
        <f t="shared" si="54"/>
        <v>176.41977385917761</v>
      </c>
      <c r="AE349" s="454">
        <f t="shared" si="55"/>
        <v>18.180103422906171</v>
      </c>
      <c r="AF349" s="514">
        <v>8</v>
      </c>
      <c r="AG349" s="488">
        <v>1</v>
      </c>
      <c r="AH349" s="453">
        <f t="shared" si="50"/>
        <v>176.41977385917761</v>
      </c>
      <c r="AI349" s="406"/>
      <c r="AJ349" s="406"/>
      <c r="AK349" s="458">
        <v>158.23967043627144</v>
      </c>
      <c r="AL349" s="455">
        <f t="shared" si="56"/>
        <v>176.41977385917761</v>
      </c>
      <c r="AM349" s="458"/>
      <c r="AN349" s="458"/>
      <c r="AO349" s="453"/>
      <c r="AP349" s="507"/>
      <c r="AQ349" s="455"/>
      <c r="AR349" s="455"/>
      <c r="AS349" s="455"/>
      <c r="AT349" s="495">
        <f t="shared" si="57"/>
        <v>18.180103422906171</v>
      </c>
      <c r="AU349" s="455"/>
      <c r="AV349" s="498">
        <v>-5.8296675052723295</v>
      </c>
      <c r="AW349" s="499">
        <v>2.7318733565141251</v>
      </c>
      <c r="AX349" s="500">
        <v>8.5615408617864546</v>
      </c>
      <c r="AY349" s="458"/>
      <c r="AZ349" s="459"/>
      <c r="BA349" s="459"/>
      <c r="BB349" s="459"/>
      <c r="BC349" s="453"/>
      <c r="BE349" s="460">
        <v>-181.76032956372856</v>
      </c>
      <c r="BF349" s="453">
        <v>158.23967043627144</v>
      </c>
      <c r="BG349" s="488">
        <v>0</v>
      </c>
      <c r="BH349" s="453">
        <v>158.23967043627144</v>
      </c>
      <c r="BI349" s="406">
        <v>0</v>
      </c>
      <c r="BK349" s="453"/>
      <c r="BL349" s="453">
        <v>158.23967043627144</v>
      </c>
      <c r="BM349" s="406">
        <v>0</v>
      </c>
      <c r="BO349" s="453">
        <v>158.23967043627144</v>
      </c>
      <c r="BP349" s="406">
        <v>0</v>
      </c>
      <c r="BR349" s="453">
        <v>158.23967043627144</v>
      </c>
      <c r="BS349" s="453">
        <v>0</v>
      </c>
      <c r="CB349" s="488"/>
    </row>
    <row r="350" spans="1:80" ht="11.25">
      <c r="A350" s="403">
        <v>341</v>
      </c>
      <c r="B350" s="404" t="s">
        <v>431</v>
      </c>
      <c r="C350" s="403">
        <v>0</v>
      </c>
      <c r="D350" s="451">
        <v>0</v>
      </c>
      <c r="E350" s="406">
        <v>0</v>
      </c>
      <c r="F350" s="406">
        <v>0</v>
      </c>
      <c r="G350" s="406">
        <v>0</v>
      </c>
      <c r="H350" s="406">
        <v>0</v>
      </c>
      <c r="I350" s="406">
        <v>0</v>
      </c>
      <c r="J350" s="406">
        <v>0</v>
      </c>
      <c r="K350" s="452">
        <v>0</v>
      </c>
      <c r="L350" s="406">
        <v>0</v>
      </c>
      <c r="M350" s="406">
        <v>0</v>
      </c>
      <c r="N350" s="406">
        <v>0</v>
      </c>
      <c r="O350" s="406">
        <v>0</v>
      </c>
      <c r="P350" s="406">
        <v>0</v>
      </c>
      <c r="Q350" s="406">
        <v>0</v>
      </c>
      <c r="R350" s="406">
        <v>0</v>
      </c>
      <c r="S350" s="406">
        <v>0</v>
      </c>
      <c r="T350" s="406">
        <v>0</v>
      </c>
      <c r="U350" s="658">
        <f t="shared" si="51"/>
        <v>0</v>
      </c>
      <c r="V350" s="453">
        <f t="shared" si="49"/>
        <v>0</v>
      </c>
      <c r="W350" s="406"/>
      <c r="X350" s="406">
        <v>0</v>
      </c>
      <c r="Y350" s="488">
        <v>0</v>
      </c>
      <c r="Z350" s="406">
        <f t="shared" si="52"/>
        <v>0</v>
      </c>
      <c r="AA350" s="406">
        <f t="shared" si="53"/>
        <v>0</v>
      </c>
      <c r="AB350" s="406"/>
      <c r="AC350" s="453">
        <v>0</v>
      </c>
      <c r="AD350" s="453">
        <f t="shared" si="54"/>
        <v>0</v>
      </c>
      <c r="AE350" s="454">
        <f t="shared" si="55"/>
        <v>0</v>
      </c>
      <c r="AF350" s="514">
        <v>0</v>
      </c>
      <c r="AG350" s="488" t="s">
        <v>761</v>
      </c>
      <c r="AH350" s="453">
        <f t="shared" si="50"/>
        <v>0</v>
      </c>
      <c r="AI350" s="406"/>
      <c r="AJ350" s="406"/>
      <c r="AK350" s="458">
        <v>0</v>
      </c>
      <c r="AL350" s="455">
        <f t="shared" si="56"/>
        <v>0</v>
      </c>
      <c r="AM350" s="458"/>
      <c r="AN350" s="458"/>
      <c r="AO350" s="453"/>
      <c r="AP350" s="507"/>
      <c r="AQ350" s="455"/>
      <c r="AR350" s="455"/>
      <c r="AS350" s="455"/>
      <c r="AT350" s="495">
        <f t="shared" si="57"/>
        <v>0</v>
      </c>
      <c r="AU350" s="455"/>
      <c r="AV350" s="498" t="s">
        <v>649</v>
      </c>
      <c r="AW350" s="499" t="s">
        <v>649</v>
      </c>
      <c r="AX350" s="500" t="s">
        <v>649</v>
      </c>
      <c r="AY350" s="458"/>
      <c r="AZ350" s="459"/>
      <c r="BA350" s="459"/>
      <c r="BB350" s="459"/>
      <c r="BC350" s="453" t="s">
        <v>237</v>
      </c>
      <c r="BE350" s="460">
        <v>-341</v>
      </c>
      <c r="BF350" s="453">
        <v>0</v>
      </c>
      <c r="BG350" s="488">
        <v>0</v>
      </c>
      <c r="BH350" s="453">
        <v>0</v>
      </c>
      <c r="BI350" s="406">
        <v>0</v>
      </c>
      <c r="BK350" s="453"/>
      <c r="BL350" s="453">
        <v>0</v>
      </c>
      <c r="BM350" s="406">
        <v>0</v>
      </c>
      <c r="BO350" s="453">
        <v>0</v>
      </c>
      <c r="BP350" s="406">
        <v>0</v>
      </c>
      <c r="BR350" s="453">
        <v>0</v>
      </c>
      <c r="BS350" s="453">
        <v>0</v>
      </c>
      <c r="CB350" s="488"/>
    </row>
    <row r="351" spans="1:80" ht="11.25">
      <c r="A351" s="403">
        <v>342</v>
      </c>
      <c r="B351" s="404" t="s">
        <v>432</v>
      </c>
      <c r="C351" s="403">
        <v>1</v>
      </c>
      <c r="D351" s="451">
        <v>0</v>
      </c>
      <c r="E351" s="406">
        <v>0</v>
      </c>
      <c r="F351" s="406">
        <v>0</v>
      </c>
      <c r="G351" s="406">
        <v>0</v>
      </c>
      <c r="H351" s="406">
        <v>0</v>
      </c>
      <c r="I351" s="406">
        <v>0</v>
      </c>
      <c r="J351" s="406">
        <v>2670819</v>
      </c>
      <c r="K351" s="452">
        <v>1712458</v>
      </c>
      <c r="L351" s="406">
        <v>607465</v>
      </c>
      <c r="M351" s="406">
        <v>0</v>
      </c>
      <c r="N351" s="406">
        <v>0</v>
      </c>
      <c r="O351" s="406">
        <v>7588.28</v>
      </c>
      <c r="P351" s="406">
        <v>0</v>
      </c>
      <c r="Q351" s="406">
        <v>0</v>
      </c>
      <c r="R351" s="406">
        <v>0</v>
      </c>
      <c r="S351" s="406">
        <v>0</v>
      </c>
      <c r="T351" s="406" t="s">
        <v>760</v>
      </c>
      <c r="U351" s="658">
        <f t="shared" si="51"/>
        <v>4998330.28</v>
      </c>
      <c r="V351" s="453">
        <f t="shared" si="49"/>
        <v>7.4086154678366851</v>
      </c>
      <c r="W351" s="406"/>
      <c r="X351" s="406">
        <v>36803962.054719999</v>
      </c>
      <c r="Y351" s="488">
        <v>67466455.799999997</v>
      </c>
      <c r="Z351" s="406">
        <f t="shared" si="52"/>
        <v>30662493.745279998</v>
      </c>
      <c r="AA351" s="406">
        <f t="shared" si="53"/>
        <v>2271666.2544372701</v>
      </c>
      <c r="AB351" s="406"/>
      <c r="AC351" s="453">
        <v>172.32467633971922</v>
      </c>
      <c r="AD351" s="453">
        <f t="shared" si="54"/>
        <v>177.14068243150385</v>
      </c>
      <c r="AE351" s="454">
        <f t="shared" si="55"/>
        <v>4.8160060917846295</v>
      </c>
      <c r="AF351" s="514">
        <v>5</v>
      </c>
      <c r="AG351" s="488">
        <v>1</v>
      </c>
      <c r="AH351" s="453">
        <f t="shared" si="50"/>
        <v>177.14068243150385</v>
      </c>
      <c r="AI351" s="406"/>
      <c r="AJ351" s="406"/>
      <c r="AK351" s="458">
        <v>176.75512905124714</v>
      </c>
      <c r="AL351" s="455">
        <f t="shared" si="56"/>
        <v>177.14068243150385</v>
      </c>
      <c r="AM351" s="458"/>
      <c r="AN351" s="458"/>
      <c r="AO351" s="453"/>
      <c r="AP351" s="507"/>
      <c r="AQ351" s="455"/>
      <c r="AR351" s="455"/>
      <c r="AS351" s="455"/>
      <c r="AT351" s="495">
        <f t="shared" si="57"/>
        <v>0.38555338025670949</v>
      </c>
      <c r="AU351" s="455"/>
      <c r="AV351" s="498">
        <v>1.7960529796059683</v>
      </c>
      <c r="AW351" s="499">
        <v>4.3747832572411705</v>
      </c>
      <c r="AX351" s="500">
        <v>2.5787302776352021</v>
      </c>
      <c r="AY351" s="458"/>
      <c r="AZ351" s="459"/>
      <c r="BA351" s="459"/>
      <c r="BB351" s="459"/>
      <c r="BC351" s="453"/>
      <c r="BE351" s="460">
        <v>-169.67532366028078</v>
      </c>
      <c r="BF351" s="453">
        <v>172.32467633971922</v>
      </c>
      <c r="BG351" s="488">
        <v>0</v>
      </c>
      <c r="BH351" s="453">
        <v>172.32467633971922</v>
      </c>
      <c r="BI351" s="406">
        <v>-4.43045271152792</v>
      </c>
      <c r="BK351" s="453"/>
      <c r="BL351" s="453">
        <v>172.32467633971922</v>
      </c>
      <c r="BM351" s="406">
        <v>0</v>
      </c>
      <c r="BO351" s="453">
        <v>172.32467633971922</v>
      </c>
      <c r="BP351" s="406">
        <v>-4.43045271152792</v>
      </c>
      <c r="BR351" s="453">
        <v>176.55321656390029</v>
      </c>
      <c r="BS351" s="453">
        <v>0.20191248734684564</v>
      </c>
      <c r="CB351" s="488"/>
    </row>
    <row r="352" spans="1:80" ht="11.25">
      <c r="A352" s="403">
        <v>343</v>
      </c>
      <c r="B352" s="404" t="s">
        <v>433</v>
      </c>
      <c r="C352" s="403">
        <v>1</v>
      </c>
      <c r="D352" s="451">
        <v>0</v>
      </c>
      <c r="E352" s="406">
        <v>0</v>
      </c>
      <c r="F352" s="406">
        <v>0</v>
      </c>
      <c r="G352" s="406">
        <v>0</v>
      </c>
      <c r="H352" s="406">
        <v>0</v>
      </c>
      <c r="I352" s="406">
        <v>0</v>
      </c>
      <c r="J352" s="406">
        <v>842147.5</v>
      </c>
      <c r="K352" s="452">
        <v>842147.5</v>
      </c>
      <c r="L352" s="406">
        <v>440031.45</v>
      </c>
      <c r="M352" s="406">
        <v>18589</v>
      </c>
      <c r="N352" s="406">
        <v>163484</v>
      </c>
      <c r="O352" s="406">
        <v>10558.24</v>
      </c>
      <c r="P352" s="406">
        <v>0</v>
      </c>
      <c r="Q352" s="406">
        <v>0</v>
      </c>
      <c r="R352" s="406">
        <v>0</v>
      </c>
      <c r="S352" s="406">
        <v>0</v>
      </c>
      <c r="T352" s="406" t="s">
        <v>762</v>
      </c>
      <c r="U352" s="658">
        <f t="shared" si="51"/>
        <v>2272954.5449999999</v>
      </c>
      <c r="V352" s="453">
        <f t="shared" si="49"/>
        <v>10.779056831686356</v>
      </c>
      <c r="W352" s="406"/>
      <c r="X352" s="406">
        <v>20484346.350000001</v>
      </c>
      <c r="Y352" s="488">
        <v>21086766.5</v>
      </c>
      <c r="Z352" s="406">
        <f t="shared" si="52"/>
        <v>602420.14999999851</v>
      </c>
      <c r="AA352" s="406">
        <f t="shared" si="53"/>
        <v>64935.210334030038</v>
      </c>
      <c r="AB352" s="406"/>
      <c r="AC352" s="453">
        <v>101.15985587621188</v>
      </c>
      <c r="AD352" s="453">
        <f t="shared" si="54"/>
        <v>102.6238813310534</v>
      </c>
      <c r="AE352" s="454">
        <f t="shared" si="55"/>
        <v>1.4640254548415186</v>
      </c>
      <c r="AF352" s="514">
        <v>12</v>
      </c>
      <c r="AG352" s="488">
        <v>1</v>
      </c>
      <c r="AH352" s="453">
        <f t="shared" si="50"/>
        <v>102.6238813310534</v>
      </c>
      <c r="AI352" s="406"/>
      <c r="AJ352" s="406"/>
      <c r="AK352" s="458">
        <v>102.6238813310534</v>
      </c>
      <c r="AL352" s="455">
        <f t="shared" si="56"/>
        <v>102.6238813310534</v>
      </c>
      <c r="AM352" s="458"/>
      <c r="AN352" s="458"/>
      <c r="AO352" s="453"/>
      <c r="AP352" s="507"/>
      <c r="AQ352" s="455"/>
      <c r="AR352" s="455"/>
      <c r="AS352" s="455"/>
      <c r="AT352" s="495">
        <f t="shared" si="57"/>
        <v>0</v>
      </c>
      <c r="AU352" s="455"/>
      <c r="AV352" s="498">
        <v>1.7567967718974298</v>
      </c>
      <c r="AW352" s="499">
        <v>3.440827169910079</v>
      </c>
      <c r="AX352" s="500">
        <v>1.6840303980126492</v>
      </c>
      <c r="AY352" s="458"/>
      <c r="AZ352" s="459"/>
      <c r="BA352" s="459"/>
      <c r="BB352" s="459"/>
      <c r="BC352" s="453"/>
      <c r="BE352" s="460">
        <v>-241.84014412378812</v>
      </c>
      <c r="BF352" s="453">
        <v>101.15985587621188</v>
      </c>
      <c r="BG352" s="488">
        <v>0</v>
      </c>
      <c r="BH352" s="453">
        <v>101.15985587621188</v>
      </c>
      <c r="BI352" s="406">
        <v>-1.5069839587664688</v>
      </c>
      <c r="BK352" s="453"/>
      <c r="BL352" s="453">
        <v>101.15985587621188</v>
      </c>
      <c r="BM352" s="406">
        <v>0</v>
      </c>
      <c r="BO352" s="453">
        <v>101.15985587621188</v>
      </c>
      <c r="BP352" s="406">
        <v>-1.5069839587664688</v>
      </c>
      <c r="BR352" s="453">
        <v>102.26707753507249</v>
      </c>
      <c r="BS352" s="453">
        <v>0.39976229990585921</v>
      </c>
      <c r="CB352" s="488"/>
    </row>
    <row r="353" spans="1:80" ht="11.25">
      <c r="A353" s="403">
        <v>344</v>
      </c>
      <c r="B353" s="404" t="s">
        <v>434</v>
      </c>
      <c r="C353" s="403">
        <v>1</v>
      </c>
      <c r="D353" s="451">
        <v>0</v>
      </c>
      <c r="E353" s="406">
        <v>0</v>
      </c>
      <c r="F353" s="406">
        <v>0</v>
      </c>
      <c r="G353" s="406">
        <v>0</v>
      </c>
      <c r="H353" s="406">
        <v>0</v>
      </c>
      <c r="I353" s="406">
        <v>300000</v>
      </c>
      <c r="J353" s="406">
        <v>1599662.43</v>
      </c>
      <c r="K353" s="452">
        <v>800000</v>
      </c>
      <c r="L353" s="406">
        <v>1586433</v>
      </c>
      <c r="M353" s="406">
        <v>20105</v>
      </c>
      <c r="N353" s="406">
        <v>0</v>
      </c>
      <c r="O353" s="406">
        <v>0</v>
      </c>
      <c r="P353" s="406">
        <v>0</v>
      </c>
      <c r="Q353" s="406">
        <v>0</v>
      </c>
      <c r="R353" s="406">
        <v>0</v>
      </c>
      <c r="S353" s="406">
        <v>0</v>
      </c>
      <c r="T353" s="406" t="s">
        <v>762</v>
      </c>
      <c r="U353" s="658">
        <f t="shared" si="51"/>
        <v>4147557.13</v>
      </c>
      <c r="V353" s="453">
        <f t="shared" si="49"/>
        <v>5.0997785126920885</v>
      </c>
      <c r="W353" s="406"/>
      <c r="X353" s="406">
        <v>55351171.165500008</v>
      </c>
      <c r="Y353" s="488">
        <v>81328181.599999994</v>
      </c>
      <c r="Z353" s="406">
        <f t="shared" si="52"/>
        <v>25977010.434499986</v>
      </c>
      <c r="AA353" s="406">
        <f t="shared" si="53"/>
        <v>1324769.996378412</v>
      </c>
      <c r="AB353" s="406"/>
      <c r="AC353" s="453">
        <v>137.98036119625425</v>
      </c>
      <c r="AD353" s="453">
        <f t="shared" si="54"/>
        <v>144.53788405743282</v>
      </c>
      <c r="AE353" s="454">
        <f t="shared" si="55"/>
        <v>6.557522861178569</v>
      </c>
      <c r="AF353" s="514">
        <v>1</v>
      </c>
      <c r="AG353" s="488">
        <v>1</v>
      </c>
      <c r="AH353" s="453">
        <f t="shared" si="50"/>
        <v>144.53788405743282</v>
      </c>
      <c r="AI353" s="406"/>
      <c r="AJ353" s="406"/>
      <c r="AK353" s="458">
        <v>144.53788405743282</v>
      </c>
      <c r="AL353" s="455">
        <f t="shared" si="56"/>
        <v>144.53788405743282</v>
      </c>
      <c r="AM353" s="458"/>
      <c r="AN353" s="458"/>
      <c r="AO353" s="453"/>
      <c r="AP353" s="507"/>
      <c r="AQ353" s="455"/>
      <c r="AR353" s="455"/>
      <c r="AS353" s="455"/>
      <c r="AT353" s="495">
        <f t="shared" si="57"/>
        <v>0</v>
      </c>
      <c r="AU353" s="455"/>
      <c r="AV353" s="498">
        <v>2.7667332076224156</v>
      </c>
      <c r="AW353" s="499">
        <v>8.1718713126406488</v>
      </c>
      <c r="AX353" s="500">
        <v>5.4051381050182332</v>
      </c>
      <c r="AY353" s="458"/>
      <c r="AZ353" s="459"/>
      <c r="BA353" s="459"/>
      <c r="BB353" s="459"/>
      <c r="BC353" s="453"/>
      <c r="BE353" s="460">
        <v>-206.01963880374575</v>
      </c>
      <c r="BF353" s="453">
        <v>137.98036119625425</v>
      </c>
      <c r="BG353" s="488">
        <v>0</v>
      </c>
      <c r="BH353" s="453">
        <v>137.98036119625425</v>
      </c>
      <c r="BI353" s="406">
        <v>-7.1983502534529578</v>
      </c>
      <c r="BK353" s="453"/>
      <c r="BL353" s="453">
        <v>137.98036119625425</v>
      </c>
      <c r="BM353" s="406">
        <v>0</v>
      </c>
      <c r="BO353" s="453">
        <v>137.98036119625425</v>
      </c>
      <c r="BP353" s="406">
        <v>-7.1983502534529578</v>
      </c>
      <c r="BR353" s="453">
        <v>145.15431538631009</v>
      </c>
      <c r="BS353" s="453">
        <v>2.439606339711986E-2</v>
      </c>
      <c r="CB353" s="488"/>
    </row>
    <row r="354" spans="1:80" ht="11.25">
      <c r="A354" s="403">
        <v>345</v>
      </c>
      <c r="B354" s="404" t="s">
        <v>435</v>
      </c>
      <c r="C354" s="403">
        <v>0</v>
      </c>
      <c r="D354" s="451">
        <v>0</v>
      </c>
      <c r="E354" s="406">
        <v>0</v>
      </c>
      <c r="F354" s="406">
        <v>0</v>
      </c>
      <c r="G354" s="406">
        <v>0</v>
      </c>
      <c r="H354" s="406">
        <v>0</v>
      </c>
      <c r="I354" s="406">
        <v>0</v>
      </c>
      <c r="J354" s="406">
        <v>0</v>
      </c>
      <c r="K354" s="452">
        <v>0</v>
      </c>
      <c r="L354" s="406">
        <v>0</v>
      </c>
      <c r="M354" s="406">
        <v>0</v>
      </c>
      <c r="N354" s="406">
        <v>0</v>
      </c>
      <c r="O354" s="406">
        <v>0</v>
      </c>
      <c r="P354" s="406">
        <v>0</v>
      </c>
      <c r="Q354" s="406">
        <v>0</v>
      </c>
      <c r="R354" s="406">
        <v>0</v>
      </c>
      <c r="S354" s="406">
        <v>0</v>
      </c>
      <c r="T354" s="406">
        <v>0</v>
      </c>
      <c r="U354" s="658">
        <f t="shared" si="51"/>
        <v>0</v>
      </c>
      <c r="V354" s="453">
        <f t="shared" si="49"/>
        <v>0</v>
      </c>
      <c r="W354" s="406"/>
      <c r="X354" s="406">
        <v>84301.650000000009</v>
      </c>
      <c r="Y354" s="488">
        <v>104781</v>
      </c>
      <c r="Z354" s="406">
        <f t="shared" si="52"/>
        <v>20479.349999999991</v>
      </c>
      <c r="AA354" s="406">
        <f t="shared" si="53"/>
        <v>0</v>
      </c>
      <c r="AB354" s="406"/>
      <c r="AC354" s="453">
        <v>0</v>
      </c>
      <c r="AD354" s="453">
        <f t="shared" si="54"/>
        <v>0</v>
      </c>
      <c r="AE354" s="454">
        <f t="shared" si="55"/>
        <v>0</v>
      </c>
      <c r="AF354" s="514">
        <v>0</v>
      </c>
      <c r="AG354" s="488" t="s">
        <v>761</v>
      </c>
      <c r="AH354" s="453">
        <f t="shared" si="50"/>
        <v>0</v>
      </c>
      <c r="AI354" s="406"/>
      <c r="AJ354" s="406"/>
      <c r="AK354" s="458">
        <v>0</v>
      </c>
      <c r="AL354" s="455">
        <f t="shared" si="56"/>
        <v>0</v>
      </c>
      <c r="AM354" s="458"/>
      <c r="AN354" s="458"/>
      <c r="AO354" s="453"/>
      <c r="AP354" s="507"/>
      <c r="AQ354" s="455"/>
      <c r="AR354" s="455"/>
      <c r="AS354" s="455"/>
      <c r="AT354" s="495">
        <f t="shared" si="57"/>
        <v>0</v>
      </c>
      <c r="AU354" s="455"/>
      <c r="AV354" s="498" t="s">
        <v>649</v>
      </c>
      <c r="AW354" s="499" t="s">
        <v>649</v>
      </c>
      <c r="AX354" s="500" t="s">
        <v>649</v>
      </c>
      <c r="AY354" s="458"/>
      <c r="AZ354" s="459"/>
      <c r="BA354" s="459"/>
      <c r="BB354" s="459"/>
      <c r="BC354" s="453"/>
      <c r="BE354" s="460">
        <v>-345</v>
      </c>
      <c r="BF354" s="453">
        <v>0</v>
      </c>
      <c r="BG354" s="488">
        <v>0</v>
      </c>
      <c r="BH354" s="453">
        <v>0</v>
      </c>
      <c r="BI354" s="406">
        <v>0</v>
      </c>
      <c r="BK354" s="453"/>
      <c r="BL354" s="453">
        <v>0</v>
      </c>
      <c r="BM354" s="406">
        <v>0</v>
      </c>
      <c r="BO354" s="453">
        <v>0</v>
      </c>
      <c r="BP354" s="406">
        <v>0</v>
      </c>
      <c r="BR354" s="453">
        <v>0</v>
      </c>
      <c r="BS354" s="453">
        <v>0</v>
      </c>
      <c r="CB354" s="488"/>
    </row>
    <row r="355" spans="1:80" ht="11.25">
      <c r="A355" s="403">
        <v>346</v>
      </c>
      <c r="B355" s="404" t="s">
        <v>436</v>
      </c>
      <c r="C355" s="403">
        <v>1</v>
      </c>
      <c r="D355" s="451">
        <v>1220020</v>
      </c>
      <c r="E355" s="406">
        <v>0</v>
      </c>
      <c r="F355" s="406">
        <v>0</v>
      </c>
      <c r="G355" s="406">
        <v>0</v>
      </c>
      <c r="H355" s="406">
        <v>0</v>
      </c>
      <c r="I355" s="406">
        <v>0</v>
      </c>
      <c r="J355" s="406">
        <v>1454693</v>
      </c>
      <c r="K355" s="452">
        <v>0</v>
      </c>
      <c r="L355" s="406">
        <v>0</v>
      </c>
      <c r="M355" s="406">
        <v>0</v>
      </c>
      <c r="N355" s="406">
        <v>0</v>
      </c>
      <c r="O355" s="406">
        <v>40977.440000000002</v>
      </c>
      <c r="P355" s="406">
        <v>0</v>
      </c>
      <c r="Q355" s="406">
        <v>0</v>
      </c>
      <c r="R355" s="406">
        <v>0</v>
      </c>
      <c r="S355" s="406">
        <v>0</v>
      </c>
      <c r="T355" s="406" t="s">
        <v>762</v>
      </c>
      <c r="U355" s="658">
        <f t="shared" si="51"/>
        <v>2593688.44</v>
      </c>
      <c r="V355" s="453">
        <f t="shared" si="49"/>
        <v>7.8083597851969859</v>
      </c>
      <c r="W355" s="406"/>
      <c r="X355" s="406">
        <v>30384003.300080005</v>
      </c>
      <c r="Y355" s="488">
        <v>33216815.199999999</v>
      </c>
      <c r="Z355" s="406">
        <f t="shared" si="52"/>
        <v>2832811.8999199942</v>
      </c>
      <c r="AA355" s="406">
        <f t="shared" si="53"/>
        <v>221196.14518362752</v>
      </c>
      <c r="AB355" s="406"/>
      <c r="AC355" s="453">
        <v>110.84918353796613</v>
      </c>
      <c r="AD355" s="453">
        <f t="shared" si="54"/>
        <v>108.59536424131934</v>
      </c>
      <c r="AE355" s="454">
        <f t="shared" si="55"/>
        <v>-2.2538192966467818</v>
      </c>
      <c r="AF355" s="514">
        <v>37</v>
      </c>
      <c r="AG355" s="488">
        <v>1</v>
      </c>
      <c r="AH355" s="453">
        <f t="shared" si="50"/>
        <v>108.59536424131934</v>
      </c>
      <c r="AI355" s="406"/>
      <c r="AJ355" s="406"/>
      <c r="AK355" s="458">
        <v>108.59536424131934</v>
      </c>
      <c r="AL355" s="455">
        <f t="shared" si="56"/>
        <v>108.59536424131934</v>
      </c>
      <c r="AM355" s="458"/>
      <c r="AN355" s="458"/>
      <c r="AO355" s="453"/>
      <c r="AP355" s="507"/>
      <c r="AQ355" s="455"/>
      <c r="AR355" s="455"/>
      <c r="AS355" s="455"/>
      <c r="AT355" s="495">
        <f t="shared" si="57"/>
        <v>0</v>
      </c>
      <c r="AU355" s="455"/>
      <c r="AV355" s="498">
        <v>5.7986939119281047</v>
      </c>
      <c r="AW355" s="499">
        <v>3.7338112075167698</v>
      </c>
      <c r="AX355" s="500">
        <v>-2.0648827044113349</v>
      </c>
      <c r="AY355" s="458"/>
      <c r="AZ355" s="459"/>
      <c r="BA355" s="459"/>
      <c r="BB355" s="459"/>
      <c r="BC355" s="453"/>
      <c r="BE355" s="460">
        <v>-235.15081646203387</v>
      </c>
      <c r="BF355" s="453">
        <v>110.84918353796613</v>
      </c>
      <c r="BG355" s="488">
        <v>0</v>
      </c>
      <c r="BH355" s="453">
        <v>110.84918353796613</v>
      </c>
      <c r="BI355" s="406">
        <v>2.0141128337922396</v>
      </c>
      <c r="BK355" s="453"/>
      <c r="BL355" s="453">
        <v>110.84918353796613</v>
      </c>
      <c r="BM355" s="406">
        <v>0</v>
      </c>
      <c r="BO355" s="453">
        <v>110.84918353796613</v>
      </c>
      <c r="BP355" s="406">
        <v>2.0141128337922396</v>
      </c>
      <c r="BR355" s="453">
        <v>110.84918353796613</v>
      </c>
      <c r="BS355" s="453">
        <v>-2.0141128337922396</v>
      </c>
      <c r="CB355" s="488"/>
    </row>
    <row r="356" spans="1:80" ht="11.25">
      <c r="A356" s="403">
        <v>347</v>
      </c>
      <c r="B356" s="404" t="s">
        <v>437</v>
      </c>
      <c r="C356" s="403">
        <v>1</v>
      </c>
      <c r="D356" s="451">
        <v>0</v>
      </c>
      <c r="E356" s="406">
        <v>5803646</v>
      </c>
      <c r="F356" s="406">
        <v>0</v>
      </c>
      <c r="G356" s="406">
        <v>0</v>
      </c>
      <c r="H356" s="406">
        <v>0</v>
      </c>
      <c r="I356" s="406">
        <v>0</v>
      </c>
      <c r="J356" s="406">
        <v>0</v>
      </c>
      <c r="K356" s="452">
        <v>0</v>
      </c>
      <c r="L356" s="406">
        <v>2800000</v>
      </c>
      <c r="M356" s="406">
        <v>22824</v>
      </c>
      <c r="N356" s="406">
        <v>0</v>
      </c>
      <c r="O356" s="406">
        <v>96037.97</v>
      </c>
      <c r="P356" s="406">
        <v>0</v>
      </c>
      <c r="Q356" s="406">
        <v>0</v>
      </c>
      <c r="R356" s="406">
        <v>0</v>
      </c>
      <c r="S356" s="406">
        <v>0</v>
      </c>
      <c r="T356" s="406" t="s">
        <v>760</v>
      </c>
      <c r="U356" s="658">
        <f t="shared" si="51"/>
        <v>8722507.9700000007</v>
      </c>
      <c r="V356" s="453">
        <f t="shared" si="49"/>
        <v>8.1708000276153587</v>
      </c>
      <c r="W356" s="406"/>
      <c r="X356" s="406">
        <v>70723977.379679993</v>
      </c>
      <c r="Y356" s="488">
        <v>106752190</v>
      </c>
      <c r="Z356" s="406">
        <f t="shared" si="52"/>
        <v>36028212.620320007</v>
      </c>
      <c r="AA356" s="406">
        <f t="shared" si="53"/>
        <v>2943793.2067304272</v>
      </c>
      <c r="AB356" s="406"/>
      <c r="AC356" s="453">
        <v>142.25030082310474</v>
      </c>
      <c r="AD356" s="453">
        <f t="shared" si="54"/>
        <v>146.77963632613117</v>
      </c>
      <c r="AE356" s="454">
        <f t="shared" si="55"/>
        <v>4.5293355030264308</v>
      </c>
      <c r="AF356" s="514">
        <v>54</v>
      </c>
      <c r="AG356" s="488">
        <v>1</v>
      </c>
      <c r="AH356" s="453">
        <f t="shared" si="50"/>
        <v>146.77963632613117</v>
      </c>
      <c r="AI356" s="406"/>
      <c r="AJ356" s="406"/>
      <c r="AK356" s="458">
        <v>146.77963632613117</v>
      </c>
      <c r="AL356" s="455">
        <f t="shared" si="56"/>
        <v>146.77963632613117</v>
      </c>
      <c r="AM356" s="458"/>
      <c r="AN356" s="458"/>
      <c r="AO356" s="453"/>
      <c r="AP356" s="507"/>
      <c r="AQ356" s="455"/>
      <c r="AR356" s="455"/>
      <c r="AS356" s="455"/>
      <c r="AT356" s="495">
        <f t="shared" si="57"/>
        <v>0</v>
      </c>
      <c r="AU356" s="455"/>
      <c r="AV356" s="498">
        <v>7.9884795468642951</v>
      </c>
      <c r="AW356" s="499">
        <v>11.621156411650459</v>
      </c>
      <c r="AX356" s="500">
        <v>3.6326768647861636</v>
      </c>
      <c r="AY356" s="458"/>
      <c r="AZ356" s="459"/>
      <c r="BA356" s="459"/>
      <c r="BB356" s="459"/>
      <c r="BC356" s="453"/>
      <c r="BE356" s="460">
        <v>-204.74969917689526</v>
      </c>
      <c r="BF356" s="453">
        <v>142.25030082310474</v>
      </c>
      <c r="BG356" s="488">
        <v>0</v>
      </c>
      <c r="BH356" s="453">
        <v>142.25030082310474</v>
      </c>
      <c r="BI356" s="406">
        <v>-4.5293355030264308</v>
      </c>
      <c r="BK356" s="453"/>
      <c r="BL356" s="453">
        <v>142.25030082310474</v>
      </c>
      <c r="BM356" s="406">
        <v>0</v>
      </c>
      <c r="BO356" s="453">
        <v>142.25030082310474</v>
      </c>
      <c r="BP356" s="406">
        <v>-4.5293355030264308</v>
      </c>
      <c r="BR356" s="453">
        <v>146.72400978155093</v>
      </c>
      <c r="BS356" s="453">
        <v>5.5626544580235304E-2</v>
      </c>
      <c r="CB356" s="488"/>
    </row>
    <row r="357" spans="1:80" ht="11.25">
      <c r="A357" s="403">
        <v>348</v>
      </c>
      <c r="B357" s="404" t="s">
        <v>438</v>
      </c>
      <c r="C357" s="403">
        <v>1</v>
      </c>
      <c r="D357" s="451">
        <v>15679591.02</v>
      </c>
      <c r="E357" s="406">
        <v>11263416</v>
      </c>
      <c r="F357" s="406">
        <v>0</v>
      </c>
      <c r="G357" s="406">
        <v>0</v>
      </c>
      <c r="H357" s="406">
        <v>0</v>
      </c>
      <c r="I357" s="406">
        <v>0</v>
      </c>
      <c r="J357" s="406">
        <v>0</v>
      </c>
      <c r="K357" s="452">
        <v>11708377</v>
      </c>
      <c r="L357" s="406">
        <v>0</v>
      </c>
      <c r="M357" s="406">
        <v>310790</v>
      </c>
      <c r="N357" s="406">
        <v>562141</v>
      </c>
      <c r="O357" s="406">
        <v>2883635.23</v>
      </c>
      <c r="P357" s="406">
        <v>0</v>
      </c>
      <c r="Q357" s="406">
        <v>0</v>
      </c>
      <c r="R357" s="406">
        <v>0</v>
      </c>
      <c r="S357" s="406">
        <v>0</v>
      </c>
      <c r="T357" s="406" t="s">
        <v>760</v>
      </c>
      <c r="U357" s="658">
        <f t="shared" si="51"/>
        <v>42407950.249999993</v>
      </c>
      <c r="V357" s="453">
        <f t="shared" si="49"/>
        <v>8.2780858458152995</v>
      </c>
      <c r="W357" s="406"/>
      <c r="X357" s="406">
        <v>505110665.75</v>
      </c>
      <c r="Y357" s="488">
        <v>512291742.79991156</v>
      </c>
      <c r="Z357" s="406">
        <f t="shared" si="52"/>
        <v>7181077.0499115586</v>
      </c>
      <c r="AA357" s="406">
        <f t="shared" si="53"/>
        <v>594455.72284581966</v>
      </c>
      <c r="AB357" s="406"/>
      <c r="AC357" s="453">
        <v>100.3824887462017</v>
      </c>
      <c r="AD357" s="453">
        <f t="shared" si="54"/>
        <v>101.3039956931588</v>
      </c>
      <c r="AE357" s="454">
        <f t="shared" si="55"/>
        <v>0.9215069469570949</v>
      </c>
      <c r="AF357" s="514">
        <v>2089</v>
      </c>
      <c r="AG357" s="488">
        <v>1</v>
      </c>
      <c r="AH357" s="453">
        <f t="shared" si="50"/>
        <v>101.3039956931588</v>
      </c>
      <c r="AI357" s="406"/>
      <c r="AJ357" s="406"/>
      <c r="AK357" s="458">
        <v>99.978008025501339</v>
      </c>
      <c r="AL357" s="455">
        <f t="shared" si="56"/>
        <v>101.3039956931588</v>
      </c>
      <c r="AM357" s="458"/>
      <c r="AN357" s="458"/>
      <c r="AO357" s="453"/>
      <c r="AP357" s="507"/>
      <c r="AQ357" s="455"/>
      <c r="AR357" s="455"/>
      <c r="AS357" s="455"/>
      <c r="AT357" s="495">
        <f t="shared" si="57"/>
        <v>1.3259876676574578</v>
      </c>
      <c r="AU357" s="455"/>
      <c r="AV357" s="498">
        <v>5.677241284921438</v>
      </c>
      <c r="AW357" s="499">
        <v>5.2190872540460367</v>
      </c>
      <c r="AX357" s="500">
        <v>-0.4581540308754013</v>
      </c>
      <c r="AY357" s="458"/>
      <c r="AZ357" s="459"/>
      <c r="BA357" s="459"/>
      <c r="BB357" s="459"/>
      <c r="BC357" s="453"/>
      <c r="BE357" s="460">
        <v>-247.61751125379828</v>
      </c>
      <c r="BF357" s="453">
        <v>100.3824887462017</v>
      </c>
      <c r="BG357" s="488">
        <v>0</v>
      </c>
      <c r="BH357" s="453">
        <v>100.3824887462017</v>
      </c>
      <c r="BI357" s="406">
        <v>0.40448072070036289</v>
      </c>
      <c r="BK357" s="453"/>
      <c r="BL357" s="453">
        <v>100.3824887462017</v>
      </c>
      <c r="BM357" s="406">
        <v>0</v>
      </c>
      <c r="BO357" s="453">
        <v>100.3824887462017</v>
      </c>
      <c r="BP357" s="406">
        <v>0.40448072070036289</v>
      </c>
      <c r="BR357" s="453">
        <v>100.04173169114591</v>
      </c>
      <c r="BS357" s="453">
        <v>-6.3723665644573657E-2</v>
      </c>
      <c r="CB357" s="488"/>
    </row>
    <row r="358" spans="1:80" ht="11.25">
      <c r="A358" s="403">
        <v>349</v>
      </c>
      <c r="B358" s="404" t="s">
        <v>439</v>
      </c>
      <c r="C358" s="660">
        <v>1</v>
      </c>
      <c r="D358" s="451">
        <v>0</v>
      </c>
      <c r="E358" s="406">
        <v>2000</v>
      </c>
      <c r="F358" s="406">
        <v>0</v>
      </c>
      <c r="G358" s="406">
        <v>0</v>
      </c>
      <c r="H358" s="406">
        <v>0</v>
      </c>
      <c r="I358" s="406">
        <v>0</v>
      </c>
      <c r="J358" s="406">
        <v>0</v>
      </c>
      <c r="K358" s="452">
        <v>0</v>
      </c>
      <c r="L358" s="406">
        <v>0</v>
      </c>
      <c r="M358" s="406">
        <v>0</v>
      </c>
      <c r="N358" s="406">
        <v>193979</v>
      </c>
      <c r="O358" s="406">
        <v>3087.42</v>
      </c>
      <c r="P358" s="406">
        <v>0</v>
      </c>
      <c r="Q358" s="406">
        <v>0</v>
      </c>
      <c r="R358" s="406">
        <v>0</v>
      </c>
      <c r="S358" s="406">
        <v>0</v>
      </c>
      <c r="T358" s="406" t="s">
        <v>760</v>
      </c>
      <c r="U358" s="658">
        <f t="shared" si="51"/>
        <v>199066.42</v>
      </c>
      <c r="V358" s="453">
        <f t="shared" si="49"/>
        <v>10.189555658383975</v>
      </c>
      <c r="W358" s="406"/>
      <c r="X358" s="406">
        <v>1599602.0399999998</v>
      </c>
      <c r="Y358" s="488">
        <v>1953632</v>
      </c>
      <c r="Z358" s="406">
        <f t="shared" si="52"/>
        <v>354029.9600000002</v>
      </c>
      <c r="AA358" s="406">
        <f t="shared" si="53"/>
        <v>36074.079821554544</v>
      </c>
      <c r="AB358" s="406"/>
      <c r="AC358" s="453">
        <v>155.22380403336885</v>
      </c>
      <c r="AD358" s="453">
        <f t="shared" si="54"/>
        <v>119.87718646435621</v>
      </c>
      <c r="AE358" s="454">
        <f t="shared" si="55"/>
        <v>-35.346617569012636</v>
      </c>
      <c r="AF358" s="514">
        <v>0</v>
      </c>
      <c r="AG358" s="488">
        <v>1</v>
      </c>
      <c r="AH358" s="453">
        <f t="shared" si="50"/>
        <v>119.87718646435621</v>
      </c>
      <c r="AI358" s="406"/>
      <c r="AJ358" s="406"/>
      <c r="AK358" s="458">
        <v>119.87718646435621</v>
      </c>
      <c r="AL358" s="455">
        <f t="shared" si="56"/>
        <v>119.87718646435621</v>
      </c>
      <c r="AM358" s="458"/>
      <c r="AN358" s="458"/>
      <c r="AO358" s="453"/>
      <c r="AP358" s="507"/>
      <c r="AQ358" s="455"/>
      <c r="AR358" s="455"/>
      <c r="AS358" s="455"/>
      <c r="AT358" s="495">
        <f t="shared" si="57"/>
        <v>0</v>
      </c>
      <c r="AU358" s="455"/>
      <c r="AV358" s="498">
        <v>1.9640633739119915</v>
      </c>
      <c r="AW358" s="499">
        <v>-11.628193112033495</v>
      </c>
      <c r="AX358" s="500">
        <v>-13.592256485945487</v>
      </c>
      <c r="AY358" s="458"/>
      <c r="AZ358" s="459"/>
      <c r="BA358" s="459"/>
      <c r="BB358" s="459"/>
      <c r="BC358" s="453" t="s">
        <v>440</v>
      </c>
      <c r="BE358" s="460">
        <v>-193.77619596663115</v>
      </c>
      <c r="BF358" s="453">
        <v>155.22380403336885</v>
      </c>
      <c r="BG358" s="488">
        <v>0</v>
      </c>
      <c r="BH358" s="453">
        <v>155.22380403336885</v>
      </c>
      <c r="BI358" s="406">
        <v>35.346617569012636</v>
      </c>
      <c r="BK358" s="453"/>
      <c r="BL358" s="453">
        <v>155.22380403336885</v>
      </c>
      <c r="BM358" s="406">
        <v>0</v>
      </c>
      <c r="BO358" s="453">
        <v>155.22380403336885</v>
      </c>
      <c r="BP358" s="406">
        <v>35.346617569012636</v>
      </c>
      <c r="BR358" s="453">
        <v>122.38946021697565</v>
      </c>
      <c r="BS358" s="453">
        <v>-2.5122737526194356</v>
      </c>
      <c r="CB358" s="488"/>
    </row>
    <row r="359" spans="1:80" ht="11.25">
      <c r="A359" s="403">
        <v>350</v>
      </c>
      <c r="B359" s="404" t="s">
        <v>441</v>
      </c>
      <c r="C359" s="403">
        <v>1</v>
      </c>
      <c r="D359" s="451">
        <v>0</v>
      </c>
      <c r="E359" s="406">
        <v>0</v>
      </c>
      <c r="F359" s="406">
        <v>0</v>
      </c>
      <c r="G359" s="406">
        <v>0</v>
      </c>
      <c r="H359" s="406">
        <v>0</v>
      </c>
      <c r="I359" s="406">
        <v>0</v>
      </c>
      <c r="J359" s="406">
        <v>0</v>
      </c>
      <c r="K359" s="452">
        <v>97909</v>
      </c>
      <c r="L359" s="406">
        <v>0</v>
      </c>
      <c r="M359" s="406">
        <v>0</v>
      </c>
      <c r="N359" s="406">
        <v>0</v>
      </c>
      <c r="O359" s="406">
        <v>71451.38</v>
      </c>
      <c r="P359" s="406">
        <v>0</v>
      </c>
      <c r="Q359" s="406">
        <v>0</v>
      </c>
      <c r="R359" s="406">
        <v>0</v>
      </c>
      <c r="S359" s="406">
        <v>0</v>
      </c>
      <c r="T359" s="406" t="s">
        <v>762</v>
      </c>
      <c r="U359" s="658">
        <f t="shared" si="51"/>
        <v>169360.38</v>
      </c>
      <c r="V359" s="453">
        <f t="shared" si="49"/>
        <v>0.94292494148349881</v>
      </c>
      <c r="W359" s="406"/>
      <c r="X359" s="406">
        <v>12020258.945529999</v>
      </c>
      <c r="Y359" s="488">
        <v>17961173</v>
      </c>
      <c r="Z359" s="406">
        <f t="shared" si="52"/>
        <v>5940914.0544700008</v>
      </c>
      <c r="AA359" s="406">
        <f t="shared" si="53"/>
        <v>56018.36037169621</v>
      </c>
      <c r="AB359" s="406"/>
      <c r="AC359" s="453">
        <v>153.02312852107519</v>
      </c>
      <c r="AD359" s="453">
        <f t="shared" si="54"/>
        <v>148.95814408629468</v>
      </c>
      <c r="AE359" s="454">
        <f t="shared" si="55"/>
        <v>-4.0649844347805129</v>
      </c>
      <c r="AF359" s="514">
        <v>53</v>
      </c>
      <c r="AG359" s="488">
        <v>1</v>
      </c>
      <c r="AH359" s="453">
        <f t="shared" si="50"/>
        <v>148.95814408629468</v>
      </c>
      <c r="AI359" s="406"/>
      <c r="AJ359" s="406"/>
      <c r="AK359" s="458">
        <v>148.95814408629468</v>
      </c>
      <c r="AL359" s="455">
        <f t="shared" si="56"/>
        <v>148.95814408629468</v>
      </c>
      <c r="AM359" s="458"/>
      <c r="AN359" s="458"/>
      <c r="AO359" s="453"/>
      <c r="AP359" s="507"/>
      <c r="AQ359" s="455"/>
      <c r="AR359" s="455"/>
      <c r="AS359" s="455"/>
      <c r="AT359" s="495">
        <f t="shared" si="57"/>
        <v>0</v>
      </c>
      <c r="AU359" s="455"/>
      <c r="AV359" s="498">
        <v>6.843147344014044</v>
      </c>
      <c r="AW359" s="499">
        <v>3.9849074119828098</v>
      </c>
      <c r="AX359" s="500">
        <v>-2.8582399320312342</v>
      </c>
      <c r="AY359" s="458"/>
      <c r="AZ359" s="459"/>
      <c r="BA359" s="459"/>
      <c r="BB359" s="459"/>
      <c r="BC359" s="453"/>
      <c r="BE359" s="460">
        <v>-196.97687147892481</v>
      </c>
      <c r="BF359" s="453">
        <v>153.02312852107519</v>
      </c>
      <c r="BG359" s="488">
        <v>0</v>
      </c>
      <c r="BH359" s="453">
        <v>153.02312852107519</v>
      </c>
      <c r="BI359" s="406">
        <v>4.0649844347805129</v>
      </c>
      <c r="BK359" s="453"/>
      <c r="BL359" s="453">
        <v>153.02312852107519</v>
      </c>
      <c r="BM359" s="406">
        <v>0</v>
      </c>
      <c r="BO359" s="453">
        <v>153.02312852107519</v>
      </c>
      <c r="BP359" s="406">
        <v>4.0649844347805129</v>
      </c>
      <c r="BR359" s="453">
        <v>149.54732475666941</v>
      </c>
      <c r="BS359" s="453">
        <v>-0.58918067037473065</v>
      </c>
      <c r="CB359" s="488"/>
    </row>
    <row r="360" spans="1:80" ht="11.25">
      <c r="A360" s="403">
        <v>351</v>
      </c>
      <c r="B360" s="404" t="s">
        <v>442</v>
      </c>
      <c r="C360" s="403">
        <v>0</v>
      </c>
      <c r="D360" s="451">
        <v>0</v>
      </c>
      <c r="E360" s="406">
        <v>0</v>
      </c>
      <c r="F360" s="406">
        <v>0</v>
      </c>
      <c r="G360" s="406">
        <v>0</v>
      </c>
      <c r="H360" s="406">
        <v>0</v>
      </c>
      <c r="I360" s="406">
        <v>0</v>
      </c>
      <c r="J360" s="406">
        <v>0</v>
      </c>
      <c r="K360" s="452">
        <v>0</v>
      </c>
      <c r="L360" s="406">
        <v>0</v>
      </c>
      <c r="M360" s="406">
        <v>0</v>
      </c>
      <c r="N360" s="406">
        <v>0</v>
      </c>
      <c r="O360" s="406">
        <v>0</v>
      </c>
      <c r="P360" s="406">
        <v>0</v>
      </c>
      <c r="Q360" s="406">
        <v>0</v>
      </c>
      <c r="R360" s="406">
        <v>0</v>
      </c>
      <c r="S360" s="406">
        <v>0</v>
      </c>
      <c r="T360" s="406">
        <v>0</v>
      </c>
      <c r="U360" s="658">
        <f t="shared" si="51"/>
        <v>0</v>
      </c>
      <c r="V360" s="453">
        <f t="shared" si="49"/>
        <v>0</v>
      </c>
      <c r="W360" s="406"/>
      <c r="X360" s="406">
        <v>0</v>
      </c>
      <c r="Y360" s="488">
        <v>0</v>
      </c>
      <c r="Z360" s="406">
        <f t="shared" si="52"/>
        <v>0</v>
      </c>
      <c r="AA360" s="406">
        <f t="shared" si="53"/>
        <v>0</v>
      </c>
      <c r="AB360" s="406"/>
      <c r="AC360" s="453">
        <v>0</v>
      </c>
      <c r="AD360" s="453">
        <f t="shared" si="54"/>
        <v>0</v>
      </c>
      <c r="AE360" s="454">
        <f t="shared" si="55"/>
        <v>0</v>
      </c>
      <c r="AF360" s="514">
        <v>0</v>
      </c>
      <c r="AG360" s="488" t="s">
        <v>761</v>
      </c>
      <c r="AH360" s="453">
        <f t="shared" si="50"/>
        <v>0</v>
      </c>
      <c r="AI360" s="406"/>
      <c r="AJ360" s="406"/>
      <c r="AK360" s="458">
        <v>0</v>
      </c>
      <c r="AL360" s="455">
        <f t="shared" si="56"/>
        <v>0</v>
      </c>
      <c r="AM360" s="458"/>
      <c r="AN360" s="458"/>
      <c r="AO360" s="453"/>
      <c r="AP360" s="507"/>
      <c r="AQ360" s="455"/>
      <c r="AR360" s="455"/>
      <c r="AS360" s="455"/>
      <c r="AT360" s="495">
        <f t="shared" si="57"/>
        <v>0</v>
      </c>
      <c r="AU360" s="455"/>
      <c r="AV360" s="498" t="s">
        <v>649</v>
      </c>
      <c r="AW360" s="499" t="s">
        <v>649</v>
      </c>
      <c r="AX360" s="500" t="s">
        <v>649</v>
      </c>
      <c r="AY360" s="458"/>
      <c r="AZ360" s="459"/>
      <c r="BA360" s="459"/>
      <c r="BB360" s="459"/>
      <c r="BC360" s="453"/>
      <c r="BE360" s="460">
        <v>-351</v>
      </c>
      <c r="BF360" s="453">
        <v>0</v>
      </c>
      <c r="BG360" s="488">
        <v>0</v>
      </c>
      <c r="BH360" s="453">
        <v>0</v>
      </c>
      <c r="BI360" s="406">
        <v>0</v>
      </c>
      <c r="BK360" s="453"/>
      <c r="BL360" s="453">
        <v>0</v>
      </c>
      <c r="BM360" s="406">
        <v>0</v>
      </c>
      <c r="BO360" s="453">
        <v>0</v>
      </c>
      <c r="BP360" s="406">
        <v>0</v>
      </c>
      <c r="BR360" s="453">
        <v>0</v>
      </c>
      <c r="BS360" s="453">
        <v>0</v>
      </c>
      <c r="CB360" s="488"/>
    </row>
    <row r="361" spans="1:80" ht="11.25">
      <c r="A361" s="403">
        <v>352</v>
      </c>
      <c r="B361" s="404" t="s">
        <v>443</v>
      </c>
      <c r="C361" s="403">
        <v>0</v>
      </c>
      <c r="D361" s="451">
        <v>0</v>
      </c>
      <c r="E361" s="406">
        <v>0</v>
      </c>
      <c r="F361" s="406">
        <v>0</v>
      </c>
      <c r="G361" s="406">
        <v>0</v>
      </c>
      <c r="H361" s="406">
        <v>0</v>
      </c>
      <c r="I361" s="406">
        <v>0</v>
      </c>
      <c r="J361" s="406">
        <v>0</v>
      </c>
      <c r="K361" s="452">
        <v>0</v>
      </c>
      <c r="L361" s="406">
        <v>0</v>
      </c>
      <c r="M361" s="406">
        <v>0</v>
      </c>
      <c r="N361" s="406">
        <v>0</v>
      </c>
      <c r="O361" s="406">
        <v>0</v>
      </c>
      <c r="P361" s="406">
        <v>0</v>
      </c>
      <c r="Q361" s="406">
        <v>0</v>
      </c>
      <c r="R361" s="406">
        <v>0</v>
      </c>
      <c r="S361" s="406">
        <v>0</v>
      </c>
      <c r="T361" s="406">
        <v>0</v>
      </c>
      <c r="U361" s="658">
        <f t="shared" si="51"/>
        <v>0</v>
      </c>
      <c r="V361" s="453">
        <f t="shared" si="49"/>
        <v>0</v>
      </c>
      <c r="W361" s="406"/>
      <c r="X361" s="406">
        <v>0</v>
      </c>
      <c r="Y361" s="488">
        <v>0</v>
      </c>
      <c r="Z361" s="406">
        <f t="shared" si="52"/>
        <v>0</v>
      </c>
      <c r="AA361" s="406">
        <f t="shared" si="53"/>
        <v>0</v>
      </c>
      <c r="AB361" s="406"/>
      <c r="AC361" s="453">
        <v>0</v>
      </c>
      <c r="AD361" s="453">
        <f t="shared" si="54"/>
        <v>0</v>
      </c>
      <c r="AE361" s="454">
        <f t="shared" si="55"/>
        <v>0</v>
      </c>
      <c r="AF361" s="514">
        <v>6</v>
      </c>
      <c r="AG361" s="488">
        <v>0</v>
      </c>
      <c r="AH361" s="453">
        <f t="shared" si="50"/>
        <v>0</v>
      </c>
      <c r="AI361" s="406"/>
      <c r="AJ361" s="406"/>
      <c r="AK361" s="458">
        <v>0</v>
      </c>
      <c r="AL361" s="455">
        <f t="shared" si="56"/>
        <v>0</v>
      </c>
      <c r="AM361" s="458"/>
      <c r="AN361" s="458"/>
      <c r="AO361" s="453"/>
      <c r="AP361" s="507"/>
      <c r="AQ361" s="455"/>
      <c r="AR361" s="455"/>
      <c r="AS361" s="455"/>
      <c r="AT361" s="495">
        <f t="shared" si="57"/>
        <v>0</v>
      </c>
      <c r="AU361" s="455"/>
      <c r="AV361" s="498" t="s">
        <v>649</v>
      </c>
      <c r="AW361" s="499" t="s">
        <v>649</v>
      </c>
      <c r="AX361" s="500" t="s">
        <v>649</v>
      </c>
      <c r="AY361" s="458"/>
      <c r="AZ361" s="459"/>
      <c r="BA361" s="459"/>
      <c r="BB361" s="459"/>
      <c r="BC361" s="453"/>
      <c r="BE361" s="460">
        <v>-352</v>
      </c>
      <c r="BF361" s="453">
        <v>0</v>
      </c>
      <c r="BG361" s="488">
        <v>0</v>
      </c>
      <c r="BH361" s="453">
        <v>0</v>
      </c>
      <c r="BI361" s="406">
        <v>0</v>
      </c>
      <c r="BK361" s="453"/>
      <c r="BL361" s="453">
        <v>0</v>
      </c>
      <c r="BM361" s="406">
        <v>0</v>
      </c>
      <c r="BO361" s="453">
        <v>0</v>
      </c>
      <c r="BP361" s="406">
        <v>0</v>
      </c>
      <c r="BR361" s="453">
        <v>0</v>
      </c>
      <c r="BS361" s="453">
        <v>0</v>
      </c>
      <c r="CB361" s="488"/>
    </row>
    <row r="362" spans="1:80" ht="11.25">
      <c r="A362" s="403">
        <v>406</v>
      </c>
      <c r="B362" s="404" t="s">
        <v>444</v>
      </c>
      <c r="C362" s="403">
        <v>1</v>
      </c>
      <c r="D362" s="451">
        <v>0</v>
      </c>
      <c r="E362" s="406">
        <v>0</v>
      </c>
      <c r="F362" s="406">
        <v>0</v>
      </c>
      <c r="G362" s="406">
        <v>0</v>
      </c>
      <c r="H362" s="406">
        <v>0</v>
      </c>
      <c r="I362" s="406">
        <v>0</v>
      </c>
      <c r="J362" s="406">
        <v>0</v>
      </c>
      <c r="K362" s="452">
        <v>0</v>
      </c>
      <c r="L362" s="406">
        <v>131265</v>
      </c>
      <c r="M362" s="406">
        <v>0</v>
      </c>
      <c r="N362" s="406">
        <v>0</v>
      </c>
      <c r="O362" s="406">
        <v>0</v>
      </c>
      <c r="P362" s="406">
        <v>0</v>
      </c>
      <c r="Q362" s="406">
        <v>0</v>
      </c>
      <c r="R362" s="406">
        <v>0</v>
      </c>
      <c r="S362" s="406">
        <v>0</v>
      </c>
      <c r="T362" s="406" t="s">
        <v>763</v>
      </c>
      <c r="U362" s="658">
        <f t="shared" si="51"/>
        <v>131265</v>
      </c>
      <c r="V362" s="453">
        <f t="shared" si="49"/>
        <v>2.9790327295306533</v>
      </c>
      <c r="W362" s="406"/>
      <c r="X362" s="406">
        <v>3830697.23</v>
      </c>
      <c r="Y362" s="488">
        <v>4406296</v>
      </c>
      <c r="Z362" s="406">
        <f t="shared" si="52"/>
        <v>575598.77</v>
      </c>
      <c r="AA362" s="406">
        <f t="shared" si="53"/>
        <v>17147.27574907587</v>
      </c>
      <c r="AB362" s="406"/>
      <c r="AC362" s="453">
        <v>104.56462132364648</v>
      </c>
      <c r="AD362" s="453">
        <f t="shared" si="54"/>
        <v>114.57832505992451</v>
      </c>
      <c r="AE362" s="454">
        <f t="shared" si="55"/>
        <v>10.013703736278032</v>
      </c>
      <c r="AF362" s="514">
        <v>0</v>
      </c>
      <c r="AG362" s="488">
        <v>1</v>
      </c>
      <c r="AH362" s="453">
        <f t="shared" si="50"/>
        <v>114.57832505992451</v>
      </c>
      <c r="AI362" s="406"/>
      <c r="AJ362" s="406"/>
      <c r="AK362" s="458">
        <v>101.41537422578743</v>
      </c>
      <c r="AL362" s="455">
        <f t="shared" si="56"/>
        <v>114.57832505992451</v>
      </c>
      <c r="AM362" s="458"/>
      <c r="AN362" s="458"/>
      <c r="AO362" s="453"/>
      <c r="AP362" s="507"/>
      <c r="AQ362" s="455"/>
      <c r="AR362" s="455"/>
      <c r="AS362" s="455"/>
      <c r="AT362" s="495">
        <f t="shared" si="57"/>
        <v>13.162950834137078</v>
      </c>
      <c r="AU362" s="455"/>
      <c r="AV362" s="498">
        <v>5.194873266050462</v>
      </c>
      <c r="AW362" s="499">
        <v>1.8244144222028362</v>
      </c>
      <c r="AX362" s="500">
        <v>-3.3704588438476257</v>
      </c>
      <c r="AY362" s="458"/>
      <c r="AZ362" s="459"/>
      <c r="BA362" s="459"/>
      <c r="BB362" s="459"/>
      <c r="BC362" s="453"/>
      <c r="BE362" s="460">
        <v>-301.43537867635354</v>
      </c>
      <c r="BF362" s="453">
        <v>104.56462132364648</v>
      </c>
      <c r="BG362" s="488">
        <v>0</v>
      </c>
      <c r="BH362" s="453">
        <v>104.56462132364648</v>
      </c>
      <c r="BI362" s="406">
        <v>3.1492470978590461</v>
      </c>
      <c r="BK362" s="453"/>
      <c r="BL362" s="453">
        <v>104.56462132364648</v>
      </c>
      <c r="BM362" s="406">
        <v>0</v>
      </c>
      <c r="BO362" s="453">
        <v>104.56462132364648</v>
      </c>
      <c r="BP362" s="406">
        <v>3.1492470978590461</v>
      </c>
      <c r="BR362" s="453">
        <v>101.41537422578743</v>
      </c>
      <c r="BS362" s="453">
        <v>0</v>
      </c>
      <c r="CB362" s="488"/>
    </row>
    <row r="363" spans="1:80" ht="11.25">
      <c r="A363" s="403">
        <v>600</v>
      </c>
      <c r="B363" s="404" t="s">
        <v>445</v>
      </c>
      <c r="C363" s="403">
        <v>1</v>
      </c>
      <c r="D363" s="451">
        <v>1508409</v>
      </c>
      <c r="E363" s="406">
        <v>124638</v>
      </c>
      <c r="F363" s="406">
        <v>15916</v>
      </c>
      <c r="G363" s="406">
        <v>54047.98</v>
      </c>
      <c r="H363" s="406">
        <v>0</v>
      </c>
      <c r="I363" s="406">
        <v>0</v>
      </c>
      <c r="J363" s="406">
        <v>2468160</v>
      </c>
      <c r="K363" s="452">
        <v>2258485</v>
      </c>
      <c r="L363" s="406">
        <v>0</v>
      </c>
      <c r="M363" s="406">
        <v>0</v>
      </c>
      <c r="N363" s="406">
        <v>0</v>
      </c>
      <c r="O363" s="406">
        <v>0</v>
      </c>
      <c r="P363" s="406">
        <v>0</v>
      </c>
      <c r="Q363" s="406">
        <v>0</v>
      </c>
      <c r="R363" s="406">
        <v>0</v>
      </c>
      <c r="S363" s="406">
        <v>0</v>
      </c>
      <c r="T363" s="406" t="s">
        <v>760</v>
      </c>
      <c r="U363" s="658">
        <f t="shared" si="51"/>
        <v>6429655.9800000004</v>
      </c>
      <c r="V363" s="453">
        <f t="shared" si="49"/>
        <v>6.2998924953517195</v>
      </c>
      <c r="W363" s="406"/>
      <c r="X363" s="406">
        <v>65611192.994459994</v>
      </c>
      <c r="Y363" s="488">
        <v>102059773</v>
      </c>
      <c r="Z363" s="406">
        <f t="shared" si="52"/>
        <v>36448580.005540006</v>
      </c>
      <c r="AA363" s="406">
        <f t="shared" si="53"/>
        <v>2296221.3564312821</v>
      </c>
      <c r="AB363" s="406"/>
      <c r="AC363" s="453">
        <v>143.05539259269889</v>
      </c>
      <c r="AD363" s="453">
        <f t="shared" si="54"/>
        <v>152.05264085350871</v>
      </c>
      <c r="AE363" s="454">
        <f t="shared" si="55"/>
        <v>8.9972482608098119</v>
      </c>
      <c r="AF363" s="514">
        <v>40</v>
      </c>
      <c r="AG363" s="488">
        <v>1</v>
      </c>
      <c r="AH363" s="453">
        <f t="shared" si="50"/>
        <v>152.05264085350871</v>
      </c>
      <c r="AI363" s="406"/>
      <c r="AJ363" s="406"/>
      <c r="AK363" s="458">
        <v>152.05264085350871</v>
      </c>
      <c r="AL363" s="455">
        <f t="shared" si="56"/>
        <v>152.05264085350871</v>
      </c>
      <c r="AM363" s="458"/>
      <c r="AN363" s="458"/>
      <c r="AO363" s="453"/>
      <c r="AP363" s="507"/>
      <c r="AQ363" s="455"/>
      <c r="AR363" s="455"/>
      <c r="AS363" s="455"/>
      <c r="AT363" s="495">
        <f t="shared" si="57"/>
        <v>0</v>
      </c>
      <c r="AU363" s="455"/>
      <c r="AV363" s="498">
        <v>1.8707944304248225</v>
      </c>
      <c r="AW363" s="499">
        <v>8.9360309680442711</v>
      </c>
      <c r="AX363" s="500">
        <v>7.0652365376194481</v>
      </c>
      <c r="AY363" s="458"/>
      <c r="AZ363" s="459"/>
      <c r="BA363" s="459"/>
      <c r="BB363" s="459"/>
      <c r="BC363" s="453" t="s">
        <v>20</v>
      </c>
      <c r="BE363" s="460">
        <v>-456.94460740730108</v>
      </c>
      <c r="BF363" s="453">
        <v>143.05539259269889</v>
      </c>
      <c r="BG363" s="488">
        <v>0</v>
      </c>
      <c r="BH363" s="453">
        <v>143.05539259269889</v>
      </c>
      <c r="BI363" s="406">
        <v>-8.9972482608098119</v>
      </c>
      <c r="BK363" s="453"/>
      <c r="BL363" s="453">
        <v>143.05539259269889</v>
      </c>
      <c r="BM363" s="406">
        <v>0</v>
      </c>
      <c r="BO363" s="453">
        <v>143.05539259269889</v>
      </c>
      <c r="BP363" s="406">
        <v>-8.9972482608098119</v>
      </c>
      <c r="BR363" s="453">
        <v>152.02192621957235</v>
      </c>
      <c r="BS363" s="453">
        <v>3.071463393635554E-2</v>
      </c>
      <c r="CB363" s="488"/>
    </row>
    <row r="364" spans="1:80" ht="11.25">
      <c r="A364" s="403">
        <v>603</v>
      </c>
      <c r="B364" s="404" t="s">
        <v>446</v>
      </c>
      <c r="C364" s="403">
        <v>1</v>
      </c>
      <c r="D364" s="451">
        <v>1065000</v>
      </c>
      <c r="E364" s="406">
        <v>7323</v>
      </c>
      <c r="F364" s="406">
        <v>170000</v>
      </c>
      <c r="G364" s="406">
        <v>98000</v>
      </c>
      <c r="H364" s="406">
        <v>0</v>
      </c>
      <c r="I364" s="406">
        <v>0</v>
      </c>
      <c r="J364" s="406">
        <v>300000</v>
      </c>
      <c r="K364" s="452">
        <v>0</v>
      </c>
      <c r="L364" s="406">
        <v>0</v>
      </c>
      <c r="M364" s="406">
        <v>0</v>
      </c>
      <c r="N364" s="406">
        <v>0</v>
      </c>
      <c r="O364" s="406">
        <v>0</v>
      </c>
      <c r="P364" s="406">
        <v>0</v>
      </c>
      <c r="Q364" s="406">
        <v>0</v>
      </c>
      <c r="R364" s="406">
        <v>0</v>
      </c>
      <c r="S364" s="406">
        <v>0</v>
      </c>
      <c r="T364" s="406" t="s">
        <v>760</v>
      </c>
      <c r="U364" s="658">
        <f t="shared" si="51"/>
        <v>1640323</v>
      </c>
      <c r="V364" s="453">
        <f t="shared" si="49"/>
        <v>8.0584842323078636</v>
      </c>
      <c r="W364" s="406"/>
      <c r="X364" s="406">
        <v>18240972.630000003</v>
      </c>
      <c r="Y364" s="488">
        <v>20355230</v>
      </c>
      <c r="Z364" s="406">
        <f t="shared" si="52"/>
        <v>2114257.3699999973</v>
      </c>
      <c r="AA364" s="406">
        <f t="shared" si="53"/>
        <v>170377.09679185672</v>
      </c>
      <c r="AB364" s="406"/>
      <c r="AC364" s="453">
        <v>112.9619629012343</v>
      </c>
      <c r="AD364" s="453">
        <f t="shared" si="54"/>
        <v>110.65667008354116</v>
      </c>
      <c r="AE364" s="454">
        <f t="shared" si="55"/>
        <v>-2.3052928176931431</v>
      </c>
      <c r="AF364" s="514">
        <v>76</v>
      </c>
      <c r="AG364" s="488">
        <v>1</v>
      </c>
      <c r="AH364" s="453">
        <f t="shared" si="50"/>
        <v>110.65667008354116</v>
      </c>
      <c r="AI364" s="406"/>
      <c r="AJ364" s="406"/>
      <c r="AK364" s="458">
        <v>110.65667008354116</v>
      </c>
      <c r="AL364" s="455">
        <f t="shared" si="56"/>
        <v>110.65667008354116</v>
      </c>
      <c r="AM364" s="458"/>
      <c r="AN364" s="458"/>
      <c r="AO364" s="453"/>
      <c r="AP364" s="507"/>
      <c r="AQ364" s="455"/>
      <c r="AR364" s="455"/>
      <c r="AS364" s="455"/>
      <c r="AT364" s="495">
        <f t="shared" si="57"/>
        <v>0</v>
      </c>
      <c r="AU364" s="455"/>
      <c r="AV364" s="498">
        <v>4.8298526269192763</v>
      </c>
      <c r="AW364" s="499">
        <v>2.5946449476601856</v>
      </c>
      <c r="AX364" s="500">
        <v>-2.2352076792590907</v>
      </c>
      <c r="AY364" s="458"/>
      <c r="AZ364" s="459"/>
      <c r="BA364" s="459"/>
      <c r="BB364" s="459"/>
      <c r="BC364" s="453" t="s">
        <v>447</v>
      </c>
      <c r="BE364" s="460">
        <v>-490.0380370987657</v>
      </c>
      <c r="BF364" s="453">
        <v>112.9619629012343</v>
      </c>
      <c r="BG364" s="488">
        <v>0</v>
      </c>
      <c r="BH364" s="453">
        <v>112.9619629012343</v>
      </c>
      <c r="BI364" s="406">
        <v>2.3052928176931431</v>
      </c>
      <c r="BK364" s="453"/>
      <c r="BL364" s="453">
        <v>112.9619629012343</v>
      </c>
      <c r="BM364" s="406">
        <v>0</v>
      </c>
      <c r="BO364" s="453">
        <v>112.9619629012343</v>
      </c>
      <c r="BP364" s="406">
        <v>2.3052928176931431</v>
      </c>
      <c r="BR364" s="453">
        <v>110.48745561255838</v>
      </c>
      <c r="BS364" s="453">
        <v>0.16921447098278009</v>
      </c>
      <c r="CB364" s="488"/>
    </row>
    <row r="365" spans="1:80" ht="11.25">
      <c r="A365" s="403">
        <v>605</v>
      </c>
      <c r="B365" s="404" t="s">
        <v>448</v>
      </c>
      <c r="C365" s="403">
        <v>1</v>
      </c>
      <c r="D365" s="451">
        <v>1895617</v>
      </c>
      <c r="E365" s="406">
        <v>100000</v>
      </c>
      <c r="F365" s="406">
        <v>38000</v>
      </c>
      <c r="G365" s="406">
        <v>149316.51</v>
      </c>
      <c r="H365" s="406">
        <v>0</v>
      </c>
      <c r="I365" s="406">
        <v>0</v>
      </c>
      <c r="J365" s="406">
        <v>280615</v>
      </c>
      <c r="K365" s="452">
        <v>246090</v>
      </c>
      <c r="L365" s="406">
        <v>0</v>
      </c>
      <c r="M365" s="406">
        <v>0</v>
      </c>
      <c r="N365" s="406">
        <v>0</v>
      </c>
      <c r="O365" s="406">
        <v>0</v>
      </c>
      <c r="P365" s="406">
        <v>0</v>
      </c>
      <c r="Q365" s="406">
        <v>0</v>
      </c>
      <c r="R365" s="406">
        <v>0</v>
      </c>
      <c r="S365" s="406">
        <v>0</v>
      </c>
      <c r="T365" s="406" t="s">
        <v>760</v>
      </c>
      <c r="U365" s="658">
        <f t="shared" si="51"/>
        <v>2709638.51</v>
      </c>
      <c r="V365" s="453">
        <f t="shared" si="49"/>
        <v>7.9534672130341546</v>
      </c>
      <c r="W365" s="406"/>
      <c r="X365" s="406">
        <v>17938493.399820615</v>
      </c>
      <c r="Y365" s="488">
        <v>34068645</v>
      </c>
      <c r="Z365" s="406">
        <f t="shared" si="52"/>
        <v>16130151.600179385</v>
      </c>
      <c r="AA365" s="406">
        <f t="shared" si="53"/>
        <v>1282906.3189329715</v>
      </c>
      <c r="AB365" s="406"/>
      <c r="AC365" s="453">
        <v>163.62231442718956</v>
      </c>
      <c r="AD365" s="453">
        <f t="shared" si="54"/>
        <v>182.76751536667447</v>
      </c>
      <c r="AE365" s="454">
        <f t="shared" si="55"/>
        <v>19.145200939484909</v>
      </c>
      <c r="AF365" s="514">
        <v>81</v>
      </c>
      <c r="AG365" s="488">
        <v>1</v>
      </c>
      <c r="AH365" s="453">
        <f t="shared" si="50"/>
        <v>182.76751536667447</v>
      </c>
      <c r="AI365" s="406"/>
      <c r="AJ365" s="406"/>
      <c r="AK365" s="458">
        <v>182.76751536667447</v>
      </c>
      <c r="AL365" s="455">
        <f t="shared" si="56"/>
        <v>182.76751536667447</v>
      </c>
      <c r="AM365" s="458"/>
      <c r="AN365" s="458"/>
      <c r="AO365" s="453"/>
      <c r="AP365" s="507"/>
      <c r="AQ365" s="455"/>
      <c r="AR365" s="455"/>
      <c r="AS365" s="455"/>
      <c r="AT365" s="495">
        <f t="shared" si="57"/>
        <v>0</v>
      </c>
      <c r="AU365" s="455"/>
      <c r="AV365" s="498">
        <v>-0.77458089532723184</v>
      </c>
      <c r="AW365" s="499">
        <v>11.243160249027408</v>
      </c>
      <c r="AX365" s="500">
        <v>12.017741144354639</v>
      </c>
      <c r="AY365" s="458"/>
      <c r="AZ365" s="459"/>
      <c r="BA365" s="459"/>
      <c r="BB365" s="459"/>
      <c r="BC365" s="453"/>
      <c r="BE365" s="460">
        <v>-441.37768557281044</v>
      </c>
      <c r="BF365" s="453">
        <v>163.62231442718956</v>
      </c>
      <c r="BG365" s="488">
        <v>0</v>
      </c>
      <c r="BH365" s="453">
        <v>163.62231442718956</v>
      </c>
      <c r="BI365" s="406">
        <v>-19.145200939484909</v>
      </c>
      <c r="BK365" s="453"/>
      <c r="BL365" s="453">
        <v>163.62231442718956</v>
      </c>
      <c r="BM365" s="406">
        <v>0</v>
      </c>
      <c r="BO365" s="453">
        <v>163.62231442718956</v>
      </c>
      <c r="BP365" s="406">
        <v>-19.145200939484909</v>
      </c>
      <c r="BR365" s="453">
        <v>182.205850148743</v>
      </c>
      <c r="BS365" s="453">
        <v>0.56166521793147695</v>
      </c>
      <c r="CB365" s="488"/>
    </row>
    <row r="366" spans="1:80" ht="11.25">
      <c r="A366" s="403">
        <v>610</v>
      </c>
      <c r="B366" s="404" t="s">
        <v>449</v>
      </c>
      <c r="C366" s="403">
        <v>1</v>
      </c>
      <c r="D366" s="451">
        <v>615000</v>
      </c>
      <c r="E366" s="406">
        <v>0</v>
      </c>
      <c r="F366" s="406">
        <v>122290</v>
      </c>
      <c r="G366" s="406">
        <v>16416.96</v>
      </c>
      <c r="H366" s="406">
        <v>0</v>
      </c>
      <c r="I366" s="406">
        <v>0</v>
      </c>
      <c r="J366" s="406">
        <v>750000</v>
      </c>
      <c r="K366" s="452">
        <v>715000</v>
      </c>
      <c r="L366" s="406">
        <v>0</v>
      </c>
      <c r="M366" s="406">
        <v>0</v>
      </c>
      <c r="N366" s="406">
        <v>0</v>
      </c>
      <c r="O366" s="406">
        <v>0</v>
      </c>
      <c r="P366" s="406">
        <v>0</v>
      </c>
      <c r="Q366" s="406">
        <v>0</v>
      </c>
      <c r="R366" s="406">
        <v>0</v>
      </c>
      <c r="S366" s="406">
        <v>0</v>
      </c>
      <c r="T366" s="406" t="s">
        <v>762</v>
      </c>
      <c r="U366" s="658">
        <f t="shared" si="51"/>
        <v>2157206.96</v>
      </c>
      <c r="V366" s="453">
        <f t="shared" si="49"/>
        <v>6.2215233557863501</v>
      </c>
      <c r="W366" s="406"/>
      <c r="X366" s="406">
        <v>29665602.809999995</v>
      </c>
      <c r="Y366" s="488">
        <v>34673292</v>
      </c>
      <c r="Z366" s="406">
        <f t="shared" si="52"/>
        <v>5007689.1900000051</v>
      </c>
      <c r="AA366" s="406">
        <f t="shared" si="53"/>
        <v>311554.5525410386</v>
      </c>
      <c r="AB366" s="406"/>
      <c r="AC366" s="453">
        <v>112.93828518979983</v>
      </c>
      <c r="AD366" s="453">
        <f t="shared" si="54"/>
        <v>115.83023499484035</v>
      </c>
      <c r="AE366" s="454">
        <f t="shared" si="55"/>
        <v>2.8919498050405252</v>
      </c>
      <c r="AF366" s="514">
        <v>15</v>
      </c>
      <c r="AG366" s="488">
        <v>1</v>
      </c>
      <c r="AH366" s="453">
        <f t="shared" si="50"/>
        <v>115.83023499484035</v>
      </c>
      <c r="AI366" s="406"/>
      <c r="AJ366" s="406"/>
      <c r="AK366" s="458">
        <v>115.83023499484035</v>
      </c>
      <c r="AL366" s="455">
        <f t="shared" si="56"/>
        <v>115.83023499484035</v>
      </c>
      <c r="AM366" s="458"/>
      <c r="AN366" s="458"/>
      <c r="AO366" s="453"/>
      <c r="AP366" s="507"/>
      <c r="AQ366" s="455"/>
      <c r="AR366" s="455"/>
      <c r="AS366" s="455"/>
      <c r="AT366" s="495">
        <f t="shared" si="57"/>
        <v>0</v>
      </c>
      <c r="AU366" s="455"/>
      <c r="AV366" s="498">
        <v>6.5743223500197318E-2</v>
      </c>
      <c r="AW366" s="499">
        <v>2.7682887586464102</v>
      </c>
      <c r="AX366" s="500">
        <v>2.7025455351462129</v>
      </c>
      <c r="AY366" s="458"/>
      <c r="AZ366" s="459"/>
      <c r="BA366" s="459"/>
      <c r="BB366" s="459"/>
      <c r="BC366" s="453"/>
      <c r="BE366" s="460">
        <v>-497.06171481020016</v>
      </c>
      <c r="BF366" s="453">
        <v>112.93828518979983</v>
      </c>
      <c r="BG366" s="488">
        <v>0</v>
      </c>
      <c r="BH366" s="453">
        <v>112.93828518979983</v>
      </c>
      <c r="BI366" s="406">
        <v>-3.1015358039975212</v>
      </c>
      <c r="BK366" s="453"/>
      <c r="BL366" s="453">
        <v>112.93828518979983</v>
      </c>
      <c r="BM366" s="406">
        <v>0</v>
      </c>
      <c r="BO366" s="453">
        <v>112.93828518979983</v>
      </c>
      <c r="BP366" s="406">
        <v>-3.1015358039975212</v>
      </c>
      <c r="BR366" s="453">
        <v>116.37370612812035</v>
      </c>
      <c r="BS366" s="453">
        <v>-0.3338851343229976</v>
      </c>
      <c r="CB366" s="488"/>
    </row>
    <row r="367" spans="1:80" ht="11.25">
      <c r="A367" s="403">
        <v>615</v>
      </c>
      <c r="B367" s="404" t="s">
        <v>450</v>
      </c>
      <c r="C367" s="403">
        <v>1</v>
      </c>
      <c r="D367" s="451">
        <v>1229341</v>
      </c>
      <c r="E367" s="406">
        <v>84672</v>
      </c>
      <c r="F367" s="406">
        <v>458259</v>
      </c>
      <c r="G367" s="406">
        <v>8544.6200000000008</v>
      </c>
      <c r="H367" s="406">
        <v>0</v>
      </c>
      <c r="I367" s="406">
        <v>0</v>
      </c>
      <c r="J367" s="406">
        <v>346404</v>
      </c>
      <c r="K367" s="452">
        <v>1543298</v>
      </c>
      <c r="L367" s="406">
        <v>0</v>
      </c>
      <c r="M367" s="406">
        <v>0</v>
      </c>
      <c r="N367" s="406">
        <v>0</v>
      </c>
      <c r="O367" s="406">
        <v>0</v>
      </c>
      <c r="P367" s="406">
        <v>0</v>
      </c>
      <c r="Q367" s="406">
        <v>0</v>
      </c>
      <c r="R367" s="406">
        <v>0</v>
      </c>
      <c r="S367" s="406">
        <v>0</v>
      </c>
      <c r="T367" s="406" t="s">
        <v>760</v>
      </c>
      <c r="U367" s="658">
        <f t="shared" si="51"/>
        <v>3670518.62</v>
      </c>
      <c r="V367" s="453">
        <f t="shared" si="49"/>
        <v>11.806131913950027</v>
      </c>
      <c r="W367" s="406"/>
      <c r="X367" s="406">
        <v>28689338.050000004</v>
      </c>
      <c r="Y367" s="488">
        <v>31089934</v>
      </c>
      <c r="Z367" s="406">
        <f t="shared" si="52"/>
        <v>2400595.9499999955</v>
      </c>
      <c r="AA367" s="406">
        <f t="shared" si="53"/>
        <v>283417.52457794128</v>
      </c>
      <c r="AB367" s="406"/>
      <c r="AC367" s="453">
        <v>100.42556324839715</v>
      </c>
      <c r="AD367" s="453">
        <f t="shared" si="54"/>
        <v>107.379669833205</v>
      </c>
      <c r="AE367" s="454">
        <f t="shared" si="55"/>
        <v>6.954106584807846</v>
      </c>
      <c r="AF367" s="514">
        <v>0</v>
      </c>
      <c r="AG367" s="488">
        <v>1</v>
      </c>
      <c r="AH367" s="453">
        <f t="shared" si="50"/>
        <v>107.379669833205</v>
      </c>
      <c r="AI367" s="406"/>
      <c r="AJ367" s="406"/>
      <c r="AK367" s="458">
        <v>107.379669833205</v>
      </c>
      <c r="AL367" s="455">
        <f t="shared" si="56"/>
        <v>107.379669833205</v>
      </c>
      <c r="AM367" s="458"/>
      <c r="AN367" s="458"/>
      <c r="AO367" s="453"/>
      <c r="AP367" s="507"/>
      <c r="AQ367" s="455"/>
      <c r="AR367" s="455"/>
      <c r="AS367" s="455"/>
      <c r="AT367" s="495">
        <f t="shared" si="57"/>
        <v>0</v>
      </c>
      <c r="AU367" s="455"/>
      <c r="AV367" s="498">
        <v>3.3514982567746889</v>
      </c>
      <c r="AW367" s="499">
        <v>11.438822953598251</v>
      </c>
      <c r="AX367" s="500">
        <v>8.0873246968235613</v>
      </c>
      <c r="AY367" s="458"/>
      <c r="AZ367" s="459"/>
      <c r="BA367" s="459"/>
      <c r="BB367" s="459"/>
      <c r="BC367" s="453"/>
      <c r="BE367" s="460">
        <v>-514.57443675160289</v>
      </c>
      <c r="BF367" s="453">
        <v>100.42556324839715</v>
      </c>
      <c r="BG367" s="488">
        <v>0</v>
      </c>
      <c r="BH367" s="453">
        <v>100.42556324839715</v>
      </c>
      <c r="BI367" s="406">
        <v>-6.954106584807846</v>
      </c>
      <c r="BK367" s="453"/>
      <c r="BL367" s="453">
        <v>100.42556324839715</v>
      </c>
      <c r="BM367" s="406">
        <v>0</v>
      </c>
      <c r="BO367" s="453">
        <v>100.42556324839715</v>
      </c>
      <c r="BP367" s="406">
        <v>-6.954106584807846</v>
      </c>
      <c r="BR367" s="453">
        <v>107.84736523075851</v>
      </c>
      <c r="BS367" s="453">
        <v>-0.46769539755351275</v>
      </c>
      <c r="CB367" s="488"/>
    </row>
    <row r="368" spans="1:80" ht="11.25">
      <c r="A368" s="403">
        <v>616</v>
      </c>
      <c r="B368" s="404" t="s">
        <v>451</v>
      </c>
      <c r="C368" s="403">
        <v>1</v>
      </c>
      <c r="D368" s="451">
        <v>238094</v>
      </c>
      <c r="E368" s="406">
        <v>35000</v>
      </c>
      <c r="F368" s="406">
        <v>98477</v>
      </c>
      <c r="G368" s="406">
        <v>68149.13</v>
      </c>
      <c r="H368" s="406">
        <v>0</v>
      </c>
      <c r="I368" s="406">
        <v>1000</v>
      </c>
      <c r="J368" s="406">
        <v>1409806</v>
      </c>
      <c r="K368" s="452">
        <v>935726</v>
      </c>
      <c r="L368" s="406">
        <v>0</v>
      </c>
      <c r="M368" s="406">
        <v>0</v>
      </c>
      <c r="N368" s="406">
        <v>0</v>
      </c>
      <c r="O368" s="406">
        <v>0</v>
      </c>
      <c r="P368" s="406">
        <v>0</v>
      </c>
      <c r="Q368" s="406">
        <v>0</v>
      </c>
      <c r="R368" s="406">
        <v>0</v>
      </c>
      <c r="S368" s="406">
        <v>0</v>
      </c>
      <c r="T368" s="406" t="s">
        <v>760</v>
      </c>
      <c r="U368" s="658">
        <f t="shared" si="51"/>
        <v>2786252.13</v>
      </c>
      <c r="V368" s="453">
        <f t="shared" si="49"/>
        <v>9.4173809831574502</v>
      </c>
      <c r="W368" s="406"/>
      <c r="X368" s="406">
        <v>23852633.539999999</v>
      </c>
      <c r="Y368" s="488">
        <v>29586273.879999999</v>
      </c>
      <c r="Z368" s="406">
        <f t="shared" si="52"/>
        <v>5733640.3399999999</v>
      </c>
      <c r="AA368" s="406">
        <f t="shared" si="53"/>
        <v>539958.75502180413</v>
      </c>
      <c r="AB368" s="406"/>
      <c r="AC368" s="453">
        <v>118.98790464643724</v>
      </c>
      <c r="AD368" s="453">
        <f t="shared" si="54"/>
        <v>121.77403839399361</v>
      </c>
      <c r="AE368" s="454">
        <f t="shared" si="55"/>
        <v>2.786133747556363</v>
      </c>
      <c r="AF368" s="514">
        <v>54</v>
      </c>
      <c r="AG368" s="488">
        <v>1</v>
      </c>
      <c r="AH368" s="453">
        <f t="shared" si="50"/>
        <v>121.77403839399361</v>
      </c>
      <c r="AI368" s="406"/>
      <c r="AJ368" s="406"/>
      <c r="AK368" s="458">
        <v>121.77403839399361</v>
      </c>
      <c r="AL368" s="455">
        <f t="shared" si="56"/>
        <v>121.77403839399361</v>
      </c>
      <c r="AM368" s="458"/>
      <c r="AN368" s="458"/>
      <c r="AO368" s="453"/>
      <c r="AP368" s="507"/>
      <c r="AQ368" s="455"/>
      <c r="AR368" s="455"/>
      <c r="AS368" s="455"/>
      <c r="AT368" s="495">
        <f t="shared" si="57"/>
        <v>0</v>
      </c>
      <c r="AU368" s="455"/>
      <c r="AV368" s="498">
        <v>3.171193622806169</v>
      </c>
      <c r="AW368" s="499">
        <v>5.7393078074350097</v>
      </c>
      <c r="AX368" s="500">
        <v>2.5681141846288407</v>
      </c>
      <c r="AY368" s="458"/>
      <c r="AZ368" s="459"/>
      <c r="BA368" s="459"/>
      <c r="BB368" s="459"/>
      <c r="BC368" s="453" t="s">
        <v>55</v>
      </c>
      <c r="BE368" s="460">
        <v>-497.01209535356276</v>
      </c>
      <c r="BF368" s="453">
        <v>118.98790464643724</v>
      </c>
      <c r="BG368" s="488">
        <v>0</v>
      </c>
      <c r="BH368" s="453">
        <v>118.98790464643724</v>
      </c>
      <c r="BI368" s="406">
        <v>-2.786133747556363</v>
      </c>
      <c r="BK368" s="453"/>
      <c r="BL368" s="453">
        <v>118.98790464643724</v>
      </c>
      <c r="BM368" s="406">
        <v>0</v>
      </c>
      <c r="BO368" s="453">
        <v>118.98790464643724</v>
      </c>
      <c r="BP368" s="406">
        <v>-2.786133747556363</v>
      </c>
      <c r="BR368" s="453">
        <v>121.83894874993931</v>
      </c>
      <c r="BS368" s="453">
        <v>-6.4910355945698939E-2</v>
      </c>
      <c r="CB368" s="488"/>
    </row>
    <row r="369" spans="1:80" s="406" customFormat="1" ht="11.25">
      <c r="A369" s="403">
        <v>618</v>
      </c>
      <c r="B369" s="404" t="s">
        <v>452</v>
      </c>
      <c r="C369" s="403">
        <v>1</v>
      </c>
      <c r="D369" s="451">
        <v>1600000</v>
      </c>
      <c r="E369" s="406">
        <v>0</v>
      </c>
      <c r="F369" s="406">
        <v>76665</v>
      </c>
      <c r="G369" s="406">
        <v>0</v>
      </c>
      <c r="H369" s="406">
        <v>0</v>
      </c>
      <c r="I369" s="406">
        <v>0</v>
      </c>
      <c r="J369" s="406">
        <v>1100000</v>
      </c>
      <c r="K369" s="452">
        <v>0</v>
      </c>
      <c r="L369" s="406">
        <v>0</v>
      </c>
      <c r="M369" s="406">
        <v>0</v>
      </c>
      <c r="N369" s="406">
        <v>0</v>
      </c>
      <c r="O369" s="406">
        <v>0</v>
      </c>
      <c r="P369" s="406">
        <v>0</v>
      </c>
      <c r="Q369" s="406">
        <v>0</v>
      </c>
      <c r="R369" s="406">
        <v>0</v>
      </c>
      <c r="S369" s="406">
        <v>0</v>
      </c>
      <c r="T369" s="406" t="s">
        <v>760</v>
      </c>
      <c r="U369" s="658">
        <f t="shared" si="51"/>
        <v>2776665</v>
      </c>
      <c r="V369" s="453">
        <f t="shared" si="49"/>
        <v>9.4500039921469394</v>
      </c>
      <c r="X369" s="406">
        <v>15185337.219999997</v>
      </c>
      <c r="Y369" s="488">
        <v>29382686</v>
      </c>
      <c r="Z369" s="406">
        <f t="shared" si="52"/>
        <v>14197348.780000003</v>
      </c>
      <c r="AA369" s="406">
        <f t="shared" si="53"/>
        <v>1341650.026489025</v>
      </c>
      <c r="AC369" s="453">
        <v>201.60741045374309</v>
      </c>
      <c r="AD369" s="453">
        <f t="shared" si="54"/>
        <v>184.65863198993864</v>
      </c>
      <c r="AE369" s="454">
        <f t="shared" si="55"/>
        <v>-16.948778463804445</v>
      </c>
      <c r="AF369" s="514">
        <v>1</v>
      </c>
      <c r="AG369" s="488">
        <v>1</v>
      </c>
      <c r="AH369" s="453">
        <f t="shared" si="50"/>
        <v>184.65863198993864</v>
      </c>
      <c r="AK369" s="458">
        <v>184.65863198993864</v>
      </c>
      <c r="AL369" s="455">
        <f t="shared" si="56"/>
        <v>184.65863198993864</v>
      </c>
      <c r="AM369" s="458"/>
      <c r="AN369" s="458"/>
      <c r="AO369" s="453"/>
      <c r="AP369" s="507"/>
      <c r="AQ369" s="455"/>
      <c r="AR369" s="455"/>
      <c r="AS369" s="455"/>
      <c r="AT369" s="495">
        <f t="shared" si="57"/>
        <v>0</v>
      </c>
      <c r="AU369" s="455"/>
      <c r="AV369" s="498">
        <v>8.2517702041676433</v>
      </c>
      <c r="AW369" s="499">
        <v>-1.1782458381111314</v>
      </c>
      <c r="AX369" s="500">
        <v>-9.4300160422787744</v>
      </c>
      <c r="AY369" s="458"/>
      <c r="AZ369" s="459"/>
      <c r="BA369" s="459"/>
      <c r="BB369" s="459"/>
      <c r="BC369" s="453"/>
      <c r="BE369" s="460">
        <v>-416.39258954625689</v>
      </c>
      <c r="BF369" s="453">
        <v>201.60741045374309</v>
      </c>
      <c r="BG369" s="488">
        <v>0</v>
      </c>
      <c r="BH369" s="453">
        <v>201.60741045374309</v>
      </c>
      <c r="BI369" s="406">
        <v>16.948778463804445</v>
      </c>
      <c r="BK369" s="453"/>
      <c r="BL369" s="453">
        <v>201.60741045374309</v>
      </c>
      <c r="BM369" s="406">
        <v>0</v>
      </c>
      <c r="BO369" s="453">
        <v>201.60741045374309</v>
      </c>
      <c r="BP369" s="406">
        <v>16.948778463804445</v>
      </c>
      <c r="BR369" s="453">
        <v>184.79128943094261</v>
      </c>
      <c r="BS369" s="453">
        <v>-0.13265744100397114</v>
      </c>
      <c r="CB369" s="488"/>
    </row>
    <row r="370" spans="1:80" s="406" customFormat="1" ht="11.25">
      <c r="A370" s="403">
        <v>620</v>
      </c>
      <c r="B370" s="404" t="s">
        <v>453</v>
      </c>
      <c r="C370" s="403">
        <v>1</v>
      </c>
      <c r="D370" s="451">
        <v>406426</v>
      </c>
      <c r="E370" s="406">
        <v>16328</v>
      </c>
      <c r="F370" s="406">
        <v>51143</v>
      </c>
      <c r="G370" s="406">
        <v>22627.43</v>
      </c>
      <c r="H370" s="406">
        <v>0</v>
      </c>
      <c r="I370" s="406">
        <v>0</v>
      </c>
      <c r="J370" s="406">
        <v>735788</v>
      </c>
      <c r="K370" s="452">
        <v>466964</v>
      </c>
      <c r="L370" s="406">
        <v>0</v>
      </c>
      <c r="M370" s="406">
        <v>0</v>
      </c>
      <c r="N370" s="406">
        <v>0</v>
      </c>
      <c r="O370" s="406">
        <v>0</v>
      </c>
      <c r="P370" s="406">
        <v>0</v>
      </c>
      <c r="Q370" s="406">
        <v>0</v>
      </c>
      <c r="R370" s="406">
        <v>0</v>
      </c>
      <c r="S370" s="406">
        <v>0</v>
      </c>
      <c r="T370" s="406" t="s">
        <v>762</v>
      </c>
      <c r="U370" s="658">
        <f t="shared" si="51"/>
        <v>1658633.83</v>
      </c>
      <c r="V370" s="453">
        <f t="shared" si="49"/>
        <v>7.1671296557002924</v>
      </c>
      <c r="X370" s="406">
        <v>13467608.219999999</v>
      </c>
      <c r="Y370" s="488">
        <v>23142232.800000001</v>
      </c>
      <c r="Z370" s="406">
        <f t="shared" si="52"/>
        <v>9674624.5800000019</v>
      </c>
      <c r="AA370" s="406">
        <f t="shared" si="53"/>
        <v>693392.88735085004</v>
      </c>
      <c r="AC370" s="453">
        <v>164.32560010709253</v>
      </c>
      <c r="AD370" s="453">
        <f t="shared" si="54"/>
        <v>166.68765192702608</v>
      </c>
      <c r="AE370" s="454">
        <f t="shared" si="55"/>
        <v>2.362051819933555</v>
      </c>
      <c r="AF370" s="514">
        <v>13</v>
      </c>
      <c r="AG370" s="488">
        <v>1</v>
      </c>
      <c r="AH370" s="453">
        <f t="shared" si="50"/>
        <v>166.68765192702608</v>
      </c>
      <c r="AK370" s="458">
        <v>166.68765192702608</v>
      </c>
      <c r="AL370" s="455">
        <f t="shared" si="56"/>
        <v>166.68765192702608</v>
      </c>
      <c r="AM370" s="458"/>
      <c r="AN370" s="458"/>
      <c r="AO370" s="453"/>
      <c r="AP370" s="507"/>
      <c r="AQ370" s="455"/>
      <c r="AR370" s="455"/>
      <c r="AS370" s="455"/>
      <c r="AT370" s="495">
        <f t="shared" si="57"/>
        <v>0</v>
      </c>
      <c r="AU370" s="455"/>
      <c r="AV370" s="498">
        <v>7.9170232063278254</v>
      </c>
      <c r="AW370" s="499">
        <v>8.7334059007891636</v>
      </c>
      <c r="AX370" s="500">
        <v>0.81638269446133815</v>
      </c>
      <c r="AY370" s="458"/>
      <c r="AZ370" s="459"/>
      <c r="BA370" s="459"/>
      <c r="BB370" s="459"/>
      <c r="BC370" s="453" t="s">
        <v>74</v>
      </c>
      <c r="BE370" s="460">
        <v>-455.67439989290745</v>
      </c>
      <c r="BF370" s="453">
        <v>164.32560010709253</v>
      </c>
      <c r="BG370" s="488">
        <v>0</v>
      </c>
      <c r="BH370" s="453">
        <v>164.32560010709253</v>
      </c>
      <c r="BI370" s="406">
        <v>-3.2451681433186081</v>
      </c>
      <c r="BK370" s="453"/>
      <c r="BL370" s="453">
        <v>164.32560010709253</v>
      </c>
      <c r="BM370" s="406">
        <v>0</v>
      </c>
      <c r="BO370" s="453">
        <v>164.32560010709253</v>
      </c>
      <c r="BP370" s="406">
        <v>-3.2451681433186081</v>
      </c>
      <c r="BR370" s="453">
        <v>164.32560010709253</v>
      </c>
      <c r="BS370" s="453">
        <v>3.2451681433186081</v>
      </c>
      <c r="CB370" s="488"/>
    </row>
    <row r="371" spans="1:80" s="406" customFormat="1" ht="11.25">
      <c r="A371" s="403">
        <v>622</v>
      </c>
      <c r="B371" s="404" t="s">
        <v>454</v>
      </c>
      <c r="C371" s="403">
        <v>1</v>
      </c>
      <c r="D371" s="451">
        <v>580650</v>
      </c>
      <c r="E371" s="406">
        <v>0</v>
      </c>
      <c r="F371" s="406">
        <v>203959</v>
      </c>
      <c r="G371" s="406">
        <v>85919.61</v>
      </c>
      <c r="H371" s="406">
        <v>0</v>
      </c>
      <c r="I371" s="406">
        <v>116263</v>
      </c>
      <c r="J371" s="406">
        <v>447137</v>
      </c>
      <c r="K371" s="452">
        <v>386827</v>
      </c>
      <c r="L371" s="406">
        <v>0</v>
      </c>
      <c r="M371" s="406">
        <v>0</v>
      </c>
      <c r="N371" s="406">
        <v>0</v>
      </c>
      <c r="O371" s="406">
        <v>0</v>
      </c>
      <c r="P371" s="406">
        <v>0</v>
      </c>
      <c r="Q371" s="406">
        <v>0</v>
      </c>
      <c r="R371" s="406">
        <v>0</v>
      </c>
      <c r="S371" s="406">
        <v>0</v>
      </c>
      <c r="T371" s="406" t="s">
        <v>760</v>
      </c>
      <c r="U371" s="658">
        <f t="shared" si="51"/>
        <v>1820755.6099999999</v>
      </c>
      <c r="V371" s="453">
        <f t="shared" si="49"/>
        <v>7.0817698710952657</v>
      </c>
      <c r="X371" s="406">
        <v>22150137.41</v>
      </c>
      <c r="Y371" s="488">
        <v>25710460</v>
      </c>
      <c r="Z371" s="406">
        <f t="shared" si="52"/>
        <v>3560322.59</v>
      </c>
      <c r="AA371" s="406">
        <f t="shared" si="53"/>
        <v>252133.85249241861</v>
      </c>
      <c r="AC371" s="453">
        <v>115.22480610196892</v>
      </c>
      <c r="AD371" s="453">
        <f t="shared" si="54"/>
        <v>114.9352966813382</v>
      </c>
      <c r="AE371" s="454">
        <f t="shared" si="55"/>
        <v>-0.28950942063072205</v>
      </c>
      <c r="AF371" s="514">
        <v>76</v>
      </c>
      <c r="AG371" s="488">
        <v>1</v>
      </c>
      <c r="AH371" s="453">
        <f t="shared" si="50"/>
        <v>114.9352966813382</v>
      </c>
      <c r="AK371" s="458">
        <v>114.9352966813382</v>
      </c>
      <c r="AL371" s="455">
        <f t="shared" si="56"/>
        <v>114.9352966813382</v>
      </c>
      <c r="AM371" s="458"/>
      <c r="AN371" s="458"/>
      <c r="AO371" s="453"/>
      <c r="AP371" s="507"/>
      <c r="AQ371" s="455"/>
      <c r="AR371" s="455"/>
      <c r="AS371" s="455"/>
      <c r="AT371" s="495">
        <f t="shared" si="57"/>
        <v>0</v>
      </c>
      <c r="AU371" s="455"/>
      <c r="AV371" s="498">
        <v>4.2730426226659777</v>
      </c>
      <c r="AW371" s="499">
        <v>4.0394379704781738</v>
      </c>
      <c r="AX371" s="500">
        <v>-0.23360465218780391</v>
      </c>
      <c r="AY371" s="458"/>
      <c r="AZ371" s="459"/>
      <c r="BA371" s="459"/>
      <c r="BB371" s="459"/>
      <c r="BC371" s="453"/>
      <c r="BE371" s="460">
        <v>-506.77519389803109</v>
      </c>
      <c r="BF371" s="453">
        <v>115.22480610196892</v>
      </c>
      <c r="BG371" s="488">
        <v>0</v>
      </c>
      <c r="BH371" s="453">
        <v>115.22480610196892</v>
      </c>
      <c r="BI371" s="406">
        <v>0.28950942063072205</v>
      </c>
      <c r="BK371" s="453"/>
      <c r="BL371" s="453">
        <v>115.22480610196892</v>
      </c>
      <c r="BM371" s="406">
        <v>0</v>
      </c>
      <c r="BO371" s="453">
        <v>115.22480610196892</v>
      </c>
      <c r="BP371" s="406">
        <v>0.28950942063072205</v>
      </c>
      <c r="BR371" s="453">
        <v>115.28708676706549</v>
      </c>
      <c r="BS371" s="453">
        <v>-0.35179008572728776</v>
      </c>
      <c r="CB371" s="488"/>
    </row>
    <row r="372" spans="1:80" s="406" customFormat="1" ht="11.25">
      <c r="A372" s="403">
        <v>625</v>
      </c>
      <c r="B372" s="404" t="s">
        <v>455</v>
      </c>
      <c r="C372" s="403">
        <v>1</v>
      </c>
      <c r="D372" s="451">
        <v>2858283.66</v>
      </c>
      <c r="E372" s="406">
        <v>500380.8</v>
      </c>
      <c r="F372" s="406">
        <v>100300</v>
      </c>
      <c r="G372" s="406">
        <v>42314.16</v>
      </c>
      <c r="H372" s="406">
        <v>0</v>
      </c>
      <c r="I372" s="406">
        <v>0</v>
      </c>
      <c r="J372" s="406">
        <v>1046161.1</v>
      </c>
      <c r="K372" s="452">
        <v>470774.77</v>
      </c>
      <c r="L372" s="406">
        <v>0</v>
      </c>
      <c r="M372" s="406">
        <v>0</v>
      </c>
      <c r="N372" s="406">
        <v>0</v>
      </c>
      <c r="O372" s="406">
        <v>0</v>
      </c>
      <c r="P372" s="406">
        <v>0</v>
      </c>
      <c r="Q372" s="406">
        <v>0</v>
      </c>
      <c r="R372" s="406">
        <v>0</v>
      </c>
      <c r="S372" s="406">
        <v>0</v>
      </c>
      <c r="T372" s="406" t="s">
        <v>760</v>
      </c>
      <c r="U372" s="658">
        <f t="shared" si="51"/>
        <v>5018214.49</v>
      </c>
      <c r="V372" s="453">
        <f t="shared" si="49"/>
        <v>6.2306355428636264</v>
      </c>
      <c r="X372" s="406">
        <v>76500993.25</v>
      </c>
      <c r="Y372" s="488">
        <v>80540972.995085627</v>
      </c>
      <c r="Z372" s="406">
        <f t="shared" si="52"/>
        <v>4039979.7450856268</v>
      </c>
      <c r="AA372" s="406">
        <f t="shared" si="53"/>
        <v>251716.4139217964</v>
      </c>
      <c r="AC372" s="453">
        <v>108.64731484794088</v>
      </c>
      <c r="AD372" s="453">
        <f t="shared" si="54"/>
        <v>104.95191391670437</v>
      </c>
      <c r="AE372" s="454">
        <f t="shared" si="55"/>
        <v>-3.6954009312365059</v>
      </c>
      <c r="AF372" s="514">
        <v>21</v>
      </c>
      <c r="AG372" s="488">
        <v>1</v>
      </c>
      <c r="AH372" s="453">
        <f t="shared" si="50"/>
        <v>104.95191391670437</v>
      </c>
      <c r="AK372" s="458">
        <v>104.95191391670437</v>
      </c>
      <c r="AL372" s="455">
        <f t="shared" si="56"/>
        <v>104.95191391670437</v>
      </c>
      <c r="AM372" s="458"/>
      <c r="AN372" s="458"/>
      <c r="AO372" s="453"/>
      <c r="AP372" s="507"/>
      <c r="AQ372" s="455"/>
      <c r="AR372" s="455"/>
      <c r="AS372" s="455"/>
      <c r="AT372" s="495">
        <f t="shared" si="57"/>
        <v>0</v>
      </c>
      <c r="AU372" s="455"/>
      <c r="AV372" s="498">
        <v>4.4416055239462846</v>
      </c>
      <c r="AW372" s="499">
        <v>0.68922261479963409</v>
      </c>
      <c r="AX372" s="500">
        <v>-3.7523829091466503</v>
      </c>
      <c r="AY372" s="458"/>
      <c r="AZ372" s="459"/>
      <c r="BA372" s="459"/>
      <c r="BB372" s="459"/>
      <c r="BC372" s="453"/>
      <c r="BE372" s="460">
        <v>-516.35268515205917</v>
      </c>
      <c r="BF372" s="453">
        <v>108.64731484794088</v>
      </c>
      <c r="BG372" s="488">
        <v>0</v>
      </c>
      <c r="BH372" s="453">
        <v>108.64731484794088</v>
      </c>
      <c r="BI372" s="406">
        <v>3.6954009312365059</v>
      </c>
      <c r="BK372" s="453"/>
      <c r="BL372" s="453">
        <v>108.64731484794088</v>
      </c>
      <c r="BM372" s="406">
        <v>0</v>
      </c>
      <c r="BO372" s="453">
        <v>108.64731484794088</v>
      </c>
      <c r="BP372" s="406">
        <v>3.6954009312365059</v>
      </c>
      <c r="BR372" s="453">
        <v>105.36413156424969</v>
      </c>
      <c r="BS372" s="453">
        <v>-0.41221764754531875</v>
      </c>
      <c r="CB372" s="488"/>
    </row>
    <row r="373" spans="1:80" s="406" customFormat="1" ht="11.25">
      <c r="A373" s="403">
        <v>632</v>
      </c>
      <c r="B373" s="404" t="s">
        <v>456</v>
      </c>
      <c r="C373" s="403">
        <v>1</v>
      </c>
      <c r="D373" s="451">
        <v>47822</v>
      </c>
      <c r="E373" s="406">
        <v>0</v>
      </c>
      <c r="F373" s="406">
        <v>1739</v>
      </c>
      <c r="G373" s="406">
        <v>1351.42</v>
      </c>
      <c r="H373" s="406">
        <v>0</v>
      </c>
      <c r="I373" s="406">
        <v>0</v>
      </c>
      <c r="J373" s="406">
        <v>0</v>
      </c>
      <c r="K373" s="452">
        <v>660</v>
      </c>
      <c r="L373" s="406">
        <v>0</v>
      </c>
      <c r="M373" s="406">
        <v>0</v>
      </c>
      <c r="N373" s="406">
        <v>0</v>
      </c>
      <c r="O373" s="406">
        <v>0</v>
      </c>
      <c r="P373" s="406">
        <v>0</v>
      </c>
      <c r="Q373" s="406">
        <v>0</v>
      </c>
      <c r="R373" s="406">
        <v>0</v>
      </c>
      <c r="S373" s="406">
        <v>0</v>
      </c>
      <c r="T373" s="406" t="s">
        <v>760</v>
      </c>
      <c r="U373" s="658">
        <f t="shared" si="51"/>
        <v>51572.42</v>
      </c>
      <c r="V373" s="453">
        <f t="shared" si="49"/>
        <v>1.7523454401571701</v>
      </c>
      <c r="X373" s="406">
        <v>1573384.0799999998</v>
      </c>
      <c r="Y373" s="488">
        <v>2943051</v>
      </c>
      <c r="Z373" s="406">
        <f t="shared" si="52"/>
        <v>1369666.9200000002</v>
      </c>
      <c r="AA373" s="406">
        <f t="shared" si="53"/>
        <v>24001.295817961156</v>
      </c>
      <c r="AC373" s="453">
        <v>164.15983051126065</v>
      </c>
      <c r="AD373" s="453">
        <f t="shared" si="54"/>
        <v>185.52683615446517</v>
      </c>
      <c r="AE373" s="454">
        <f t="shared" si="55"/>
        <v>21.367005643204521</v>
      </c>
      <c r="AF373" s="514">
        <v>1</v>
      </c>
      <c r="AG373" s="488">
        <v>1</v>
      </c>
      <c r="AH373" s="453">
        <f t="shared" si="50"/>
        <v>185.52683615446517</v>
      </c>
      <c r="AK373" s="458">
        <v>164.15983051126065</v>
      </c>
      <c r="AL373" s="455">
        <f t="shared" si="56"/>
        <v>185.52683615446517</v>
      </c>
      <c r="AM373" s="458"/>
      <c r="AN373" s="458"/>
      <c r="AO373" s="453"/>
      <c r="AP373" s="507"/>
      <c r="AQ373" s="455"/>
      <c r="AR373" s="455"/>
      <c r="AS373" s="455"/>
      <c r="AT373" s="495">
        <f t="shared" si="57"/>
        <v>21.367005643204521</v>
      </c>
      <c r="AU373" s="455"/>
      <c r="AV373" s="498">
        <v>-1.4580171049293857</v>
      </c>
      <c r="AW373" s="499">
        <v>2.4978407498993844</v>
      </c>
      <c r="AX373" s="500">
        <v>3.9558578548287704</v>
      </c>
      <c r="AY373" s="458"/>
      <c r="AZ373" s="459"/>
      <c r="BA373" s="459"/>
      <c r="BB373" s="459"/>
      <c r="BC373" s="453"/>
      <c r="BE373" s="460">
        <v>-467.84016948873932</v>
      </c>
      <c r="BF373" s="453">
        <v>164.15983051126065</v>
      </c>
      <c r="BG373" s="488">
        <v>0</v>
      </c>
      <c r="BH373" s="453">
        <v>164.15983051126065</v>
      </c>
      <c r="BI373" s="406">
        <v>0</v>
      </c>
      <c r="BK373" s="453"/>
      <c r="BL373" s="453">
        <v>164.15983051126065</v>
      </c>
      <c r="BM373" s="406">
        <v>0</v>
      </c>
      <c r="BO373" s="453">
        <v>164.15983051126065</v>
      </c>
      <c r="BP373" s="406">
        <v>0</v>
      </c>
      <c r="BR373" s="453">
        <v>164.15983051126065</v>
      </c>
      <c r="BS373" s="453">
        <v>0</v>
      </c>
      <c r="CB373" s="488"/>
    </row>
    <row r="374" spans="1:80" s="406" customFormat="1" ht="11.25">
      <c r="A374" s="403">
        <v>635</v>
      </c>
      <c r="B374" s="404" t="s">
        <v>457</v>
      </c>
      <c r="C374" s="403">
        <v>1</v>
      </c>
      <c r="D374" s="451">
        <v>1842786</v>
      </c>
      <c r="E374" s="406">
        <v>0</v>
      </c>
      <c r="F374" s="406">
        <v>162113</v>
      </c>
      <c r="G374" s="406">
        <v>25567.919999999998</v>
      </c>
      <c r="H374" s="406">
        <v>0</v>
      </c>
      <c r="I374" s="406">
        <v>0</v>
      </c>
      <c r="J374" s="406">
        <v>1375000</v>
      </c>
      <c r="K374" s="452">
        <v>0</v>
      </c>
      <c r="L374" s="406">
        <v>0</v>
      </c>
      <c r="M374" s="406">
        <v>0</v>
      </c>
      <c r="N374" s="406">
        <v>0</v>
      </c>
      <c r="O374" s="406">
        <v>0</v>
      </c>
      <c r="P374" s="406">
        <v>0</v>
      </c>
      <c r="Q374" s="406">
        <v>0</v>
      </c>
      <c r="R374" s="406">
        <v>0</v>
      </c>
      <c r="S374" s="406">
        <v>0</v>
      </c>
      <c r="T374" s="406" t="s">
        <v>760</v>
      </c>
      <c r="U374" s="658">
        <f t="shared" si="51"/>
        <v>3405466.92</v>
      </c>
      <c r="V374" s="453">
        <f t="shared" si="49"/>
        <v>11.726924301770319</v>
      </c>
      <c r="X374" s="406">
        <v>22485789.989999998</v>
      </c>
      <c r="Y374" s="488">
        <v>29039728</v>
      </c>
      <c r="Z374" s="406">
        <f t="shared" si="52"/>
        <v>6553938.0100000016</v>
      </c>
      <c r="AA374" s="406">
        <f t="shared" si="53"/>
        <v>768575.34921765223</v>
      </c>
      <c r="AC374" s="453">
        <v>127.22072222814825</v>
      </c>
      <c r="AD374" s="453">
        <f t="shared" si="54"/>
        <v>125.72897222359207</v>
      </c>
      <c r="AE374" s="454">
        <f t="shared" si="55"/>
        <v>-1.4917500045561809</v>
      </c>
      <c r="AF374" s="514">
        <v>19</v>
      </c>
      <c r="AG374" s="488">
        <v>1</v>
      </c>
      <c r="AH374" s="453">
        <f t="shared" si="50"/>
        <v>125.72897222359207</v>
      </c>
      <c r="AK374" s="458">
        <v>125.72897222359207</v>
      </c>
      <c r="AL374" s="455">
        <f t="shared" si="56"/>
        <v>125.72897222359207</v>
      </c>
      <c r="AM374" s="458"/>
      <c r="AN374" s="458"/>
      <c r="AO374" s="453"/>
      <c r="AP374" s="507"/>
      <c r="AQ374" s="455"/>
      <c r="AR374" s="455"/>
      <c r="AS374" s="455"/>
      <c r="AT374" s="495">
        <f t="shared" si="57"/>
        <v>0</v>
      </c>
      <c r="AU374" s="455"/>
      <c r="AV374" s="498">
        <v>3.7068376755721797</v>
      </c>
      <c r="AW374" s="499">
        <v>2.8214738711156868</v>
      </c>
      <c r="AX374" s="500">
        <v>-0.88536380445649288</v>
      </c>
      <c r="AY374" s="458"/>
      <c r="AZ374" s="459"/>
      <c r="BA374" s="459"/>
      <c r="BB374" s="459"/>
      <c r="BC374" s="453"/>
      <c r="BE374" s="460">
        <v>-507.77927777185175</v>
      </c>
      <c r="BF374" s="453">
        <v>127.22072222814825</v>
      </c>
      <c r="BG374" s="488">
        <v>0</v>
      </c>
      <c r="BH374" s="453">
        <v>127.22072222814825</v>
      </c>
      <c r="BI374" s="406">
        <v>1.4917500045561809</v>
      </c>
      <c r="BK374" s="453"/>
      <c r="BL374" s="453">
        <v>127.22072222814825</v>
      </c>
      <c r="BM374" s="406">
        <v>0</v>
      </c>
      <c r="BO374" s="453">
        <v>127.22072222814825</v>
      </c>
      <c r="BP374" s="406">
        <v>1.4917500045561809</v>
      </c>
      <c r="BR374" s="453">
        <v>125.67886474314459</v>
      </c>
      <c r="BS374" s="453">
        <v>5.0107480447479702E-2</v>
      </c>
      <c r="CB374" s="488"/>
    </row>
    <row r="375" spans="1:80" s="406" customFormat="1" ht="11.25">
      <c r="A375" s="403">
        <v>640</v>
      </c>
      <c r="B375" s="404" t="s">
        <v>458</v>
      </c>
      <c r="C375" s="403">
        <v>1</v>
      </c>
      <c r="D375" s="451">
        <v>317745</v>
      </c>
      <c r="E375" s="406">
        <v>32196</v>
      </c>
      <c r="F375" s="406">
        <v>0</v>
      </c>
      <c r="G375" s="406">
        <v>4741.59</v>
      </c>
      <c r="H375" s="406">
        <v>0</v>
      </c>
      <c r="I375" s="406">
        <v>0</v>
      </c>
      <c r="J375" s="406">
        <v>1456001</v>
      </c>
      <c r="K375" s="452">
        <v>365193</v>
      </c>
      <c r="L375" s="406">
        <v>0</v>
      </c>
      <c r="M375" s="406">
        <v>0</v>
      </c>
      <c r="N375" s="406">
        <v>0</v>
      </c>
      <c r="O375" s="406">
        <v>0</v>
      </c>
      <c r="P375" s="406">
        <v>0</v>
      </c>
      <c r="Q375" s="406">
        <v>0</v>
      </c>
      <c r="R375" s="406">
        <v>0</v>
      </c>
      <c r="S375" s="406">
        <v>0</v>
      </c>
      <c r="T375" s="406" t="s">
        <v>760</v>
      </c>
      <c r="U375" s="658">
        <f t="shared" si="51"/>
        <v>2175876.59</v>
      </c>
      <c r="V375" s="453">
        <f t="shared" si="49"/>
        <v>6.6207542537868074</v>
      </c>
      <c r="X375" s="406">
        <v>17738546.515740003</v>
      </c>
      <c r="Y375" s="488">
        <v>32864482</v>
      </c>
      <c r="Z375" s="406">
        <f t="shared" si="52"/>
        <v>15125935.484259997</v>
      </c>
      <c r="AA375" s="406">
        <f t="shared" si="53"/>
        <v>1001451.016999192</v>
      </c>
      <c r="AC375" s="453">
        <v>170.24619996849484</v>
      </c>
      <c r="AD375" s="453">
        <f t="shared" si="54"/>
        <v>179.62594034819978</v>
      </c>
      <c r="AE375" s="454">
        <f t="shared" si="55"/>
        <v>9.3797403797049412</v>
      </c>
      <c r="AF375" s="514">
        <v>3</v>
      </c>
      <c r="AG375" s="488">
        <v>1</v>
      </c>
      <c r="AH375" s="453">
        <f t="shared" si="50"/>
        <v>179.62594034819978</v>
      </c>
      <c r="AK375" s="458">
        <v>179.62594034819978</v>
      </c>
      <c r="AL375" s="455">
        <f t="shared" si="56"/>
        <v>179.62594034819978</v>
      </c>
      <c r="AM375" s="458"/>
      <c r="AN375" s="458"/>
      <c r="AO375" s="453"/>
      <c r="AP375" s="507"/>
      <c r="AQ375" s="455"/>
      <c r="AR375" s="455"/>
      <c r="AS375" s="455"/>
      <c r="AT375" s="495">
        <f t="shared" si="57"/>
        <v>0</v>
      </c>
      <c r="AU375" s="455"/>
      <c r="AV375" s="498">
        <v>-2.5691618796050255</v>
      </c>
      <c r="AW375" s="499">
        <v>2.7473701073316601</v>
      </c>
      <c r="AX375" s="500">
        <v>5.3165319869366856</v>
      </c>
      <c r="AY375" s="458"/>
      <c r="AZ375" s="459"/>
      <c r="BA375" s="459"/>
      <c r="BB375" s="459"/>
      <c r="BC375" s="453"/>
      <c r="BE375" s="460">
        <v>-469.75380003150519</v>
      </c>
      <c r="BF375" s="453">
        <v>170.24619996849484</v>
      </c>
      <c r="BG375" s="488">
        <v>0</v>
      </c>
      <c r="BH375" s="453">
        <v>170.24619996849484</v>
      </c>
      <c r="BI375" s="406">
        <v>-9.3797403797049412</v>
      </c>
      <c r="BK375" s="453"/>
      <c r="BL375" s="453">
        <v>170.24619996849484</v>
      </c>
      <c r="BM375" s="406">
        <v>0</v>
      </c>
      <c r="BO375" s="453">
        <v>170.24619996849484</v>
      </c>
      <c r="BP375" s="406">
        <v>-9.3797403797049412</v>
      </c>
      <c r="BR375" s="453">
        <v>179.62963200294857</v>
      </c>
      <c r="BS375" s="453">
        <v>-3.6916547487919615E-3</v>
      </c>
      <c r="CB375" s="488"/>
    </row>
    <row r="376" spans="1:80" s="406" customFormat="1" ht="11.25">
      <c r="A376" s="403">
        <v>645</v>
      </c>
      <c r="B376" s="404" t="s">
        <v>459</v>
      </c>
      <c r="C376" s="403">
        <v>1</v>
      </c>
      <c r="D376" s="451">
        <v>2626400</v>
      </c>
      <c r="E376" s="406">
        <v>95866</v>
      </c>
      <c r="F376" s="406">
        <v>419909</v>
      </c>
      <c r="G376" s="406">
        <v>195566.35</v>
      </c>
      <c r="H376" s="406">
        <v>0</v>
      </c>
      <c r="I376" s="406">
        <v>0</v>
      </c>
      <c r="J376" s="406">
        <v>2583000</v>
      </c>
      <c r="K376" s="452">
        <v>741188</v>
      </c>
      <c r="L376" s="406">
        <v>0</v>
      </c>
      <c r="M376" s="406">
        <v>0</v>
      </c>
      <c r="N376" s="406">
        <v>0</v>
      </c>
      <c r="O376" s="406">
        <v>0</v>
      </c>
      <c r="P376" s="406">
        <v>0</v>
      </c>
      <c r="Q376" s="406">
        <v>0</v>
      </c>
      <c r="R376" s="406">
        <v>0</v>
      </c>
      <c r="S376" s="406">
        <v>0</v>
      </c>
      <c r="T376" s="406" t="s">
        <v>760</v>
      </c>
      <c r="U376" s="658">
        <f t="shared" si="51"/>
        <v>6661929.3499999996</v>
      </c>
      <c r="V376" s="453">
        <f t="shared" si="49"/>
        <v>9.4346423233507704</v>
      </c>
      <c r="X376" s="406">
        <v>53177397.429999992</v>
      </c>
      <c r="Y376" s="488">
        <v>70611361</v>
      </c>
      <c r="Z376" s="406">
        <f t="shared" si="52"/>
        <v>17433963.570000008</v>
      </c>
      <c r="AA376" s="406">
        <f t="shared" si="53"/>
        <v>1644832.1056127758</v>
      </c>
      <c r="AC376" s="453">
        <v>130.41523361640409</v>
      </c>
      <c r="AD376" s="453">
        <f t="shared" si="54"/>
        <v>129.69143325445972</v>
      </c>
      <c r="AE376" s="454">
        <f t="shared" si="55"/>
        <v>-0.72380036194437025</v>
      </c>
      <c r="AF376" s="514">
        <v>132</v>
      </c>
      <c r="AG376" s="488">
        <v>1</v>
      </c>
      <c r="AH376" s="453">
        <f t="shared" si="50"/>
        <v>129.69143325445972</v>
      </c>
      <c r="AK376" s="458">
        <v>129.69143325445972</v>
      </c>
      <c r="AL376" s="455">
        <f t="shared" si="56"/>
        <v>129.69143325445972</v>
      </c>
      <c r="AM376" s="458"/>
      <c r="AN376" s="458"/>
      <c r="AO376" s="453"/>
      <c r="AP376" s="507"/>
      <c r="AQ376" s="455"/>
      <c r="AR376" s="455"/>
      <c r="AS376" s="455"/>
      <c r="AT376" s="495">
        <f t="shared" si="57"/>
        <v>0</v>
      </c>
      <c r="AU376" s="455"/>
      <c r="AV376" s="498">
        <v>6.8585372031503393</v>
      </c>
      <c r="AW376" s="499">
        <v>6.278317636273691</v>
      </c>
      <c r="AX376" s="500">
        <v>-0.58021956687664833</v>
      </c>
      <c r="AY376" s="458"/>
      <c r="AZ376" s="459"/>
      <c r="BA376" s="459"/>
      <c r="BB376" s="459"/>
      <c r="BC376" s="453"/>
      <c r="BE376" s="460">
        <v>-514.58476638359593</v>
      </c>
      <c r="BF376" s="453">
        <v>130.41523361640409</v>
      </c>
      <c r="BG376" s="488">
        <v>0</v>
      </c>
      <c r="BH376" s="453">
        <v>130.41523361640409</v>
      </c>
      <c r="BI376" s="406">
        <v>0.72380036194437025</v>
      </c>
      <c r="BK376" s="453"/>
      <c r="BL376" s="453">
        <v>130.41523361640409</v>
      </c>
      <c r="BM376" s="406">
        <v>0</v>
      </c>
      <c r="BO376" s="453">
        <v>130.41523361640409</v>
      </c>
      <c r="BP376" s="406">
        <v>0.72380036194437025</v>
      </c>
      <c r="BR376" s="453">
        <v>129.83579494687109</v>
      </c>
      <c r="BS376" s="453">
        <v>-0.14436169241136554</v>
      </c>
      <c r="CB376" s="488"/>
    </row>
    <row r="377" spans="1:80" s="406" customFormat="1" ht="11.25">
      <c r="A377" s="403">
        <v>650</v>
      </c>
      <c r="B377" s="404" t="s">
        <v>460</v>
      </c>
      <c r="C377" s="403">
        <v>1</v>
      </c>
      <c r="D377" s="451">
        <v>1074103</v>
      </c>
      <c r="E377" s="406">
        <v>0</v>
      </c>
      <c r="F377" s="406">
        <v>67235</v>
      </c>
      <c r="G377" s="406">
        <v>5455.8</v>
      </c>
      <c r="H377" s="406">
        <v>0</v>
      </c>
      <c r="I377" s="406">
        <v>296449</v>
      </c>
      <c r="J377" s="406">
        <v>646225</v>
      </c>
      <c r="K377" s="452">
        <v>1513406</v>
      </c>
      <c r="L377" s="406">
        <v>0</v>
      </c>
      <c r="M377" s="406">
        <v>0</v>
      </c>
      <c r="N377" s="406">
        <v>0</v>
      </c>
      <c r="O377" s="406">
        <v>0</v>
      </c>
      <c r="P377" s="406">
        <v>0</v>
      </c>
      <c r="Q377" s="406">
        <v>0</v>
      </c>
      <c r="R377" s="406">
        <v>0</v>
      </c>
      <c r="S377" s="406">
        <v>0</v>
      </c>
      <c r="T377" s="406" t="s">
        <v>760</v>
      </c>
      <c r="U377" s="658">
        <f t="shared" si="51"/>
        <v>3602873.8</v>
      </c>
      <c r="V377" s="453">
        <f t="shared" si="49"/>
        <v>7.7486687705731079</v>
      </c>
      <c r="X377" s="406">
        <v>34651952.299999982</v>
      </c>
      <c r="Y377" s="488">
        <v>46496681</v>
      </c>
      <c r="Z377" s="406">
        <f t="shared" si="52"/>
        <v>11844728.700000018</v>
      </c>
      <c r="AA377" s="406">
        <f t="shared" si="53"/>
        <v>917808.79373601149</v>
      </c>
      <c r="AC377" s="453">
        <v>131.26087706356174</v>
      </c>
      <c r="AD377" s="453">
        <f t="shared" si="54"/>
        <v>131.53334568760795</v>
      </c>
      <c r="AE377" s="454">
        <f t="shared" si="55"/>
        <v>0.27246862404621197</v>
      </c>
      <c r="AF377" s="514">
        <v>1</v>
      </c>
      <c r="AG377" s="488">
        <v>1</v>
      </c>
      <c r="AH377" s="453">
        <f t="shared" si="50"/>
        <v>131.53334568760795</v>
      </c>
      <c r="AK377" s="458">
        <v>131.53334568760795</v>
      </c>
      <c r="AL377" s="455">
        <f t="shared" si="56"/>
        <v>131.53334568760795</v>
      </c>
      <c r="AM377" s="458"/>
      <c r="AN377" s="458"/>
      <c r="AO377" s="453"/>
      <c r="AP377" s="507"/>
      <c r="AQ377" s="455"/>
      <c r="AR377" s="455"/>
      <c r="AS377" s="455"/>
      <c r="AT377" s="495">
        <f t="shared" si="57"/>
        <v>0</v>
      </c>
      <c r="AU377" s="455"/>
      <c r="AV377" s="498">
        <v>4.0494990247689131</v>
      </c>
      <c r="AW377" s="499">
        <v>4.2639770580076322</v>
      </c>
      <c r="AX377" s="500">
        <v>0.21447803323871906</v>
      </c>
      <c r="AY377" s="458"/>
      <c r="AZ377" s="459"/>
      <c r="BA377" s="459"/>
      <c r="BB377" s="459"/>
      <c r="BC377" s="453"/>
      <c r="BE377" s="460">
        <v>-518.73912293643821</v>
      </c>
      <c r="BF377" s="453">
        <v>131.26087706356174</v>
      </c>
      <c r="BG377" s="488">
        <v>0</v>
      </c>
      <c r="BH377" s="453">
        <v>131.26087706356174</v>
      </c>
      <c r="BI377" s="406">
        <v>-0.27246862404621197</v>
      </c>
      <c r="BK377" s="453"/>
      <c r="BL377" s="453">
        <v>131.26087706356174</v>
      </c>
      <c r="BM377" s="406">
        <v>0</v>
      </c>
      <c r="BO377" s="453">
        <v>131.26087706356174</v>
      </c>
      <c r="BP377" s="406">
        <v>-0.27246862404621197</v>
      </c>
      <c r="BR377" s="453">
        <v>131.52340586568275</v>
      </c>
      <c r="BS377" s="453">
        <v>9.9398219252009312E-3</v>
      </c>
      <c r="CB377" s="488"/>
    </row>
    <row r="378" spans="1:80" s="406" customFormat="1" ht="11.25">
      <c r="A378" s="403">
        <v>655</v>
      </c>
      <c r="B378" s="404" t="s">
        <v>461</v>
      </c>
      <c r="C378" s="403">
        <v>1</v>
      </c>
      <c r="D378" s="451">
        <v>835000</v>
      </c>
      <c r="E378" s="406">
        <v>0</v>
      </c>
      <c r="F378" s="406">
        <v>0</v>
      </c>
      <c r="G378" s="406">
        <v>0</v>
      </c>
      <c r="H378" s="406">
        <v>0</v>
      </c>
      <c r="I378" s="406">
        <v>0</v>
      </c>
      <c r="J378" s="406">
        <v>0</v>
      </c>
      <c r="K378" s="452">
        <v>0</v>
      </c>
      <c r="L378" s="406">
        <v>0</v>
      </c>
      <c r="M378" s="406">
        <v>0</v>
      </c>
      <c r="N378" s="406">
        <v>0</v>
      </c>
      <c r="O378" s="406">
        <v>0</v>
      </c>
      <c r="P378" s="406">
        <v>0</v>
      </c>
      <c r="Q378" s="406">
        <v>0</v>
      </c>
      <c r="R378" s="406">
        <v>0</v>
      </c>
      <c r="S378" s="406">
        <v>0</v>
      </c>
      <c r="T378" s="406" t="s">
        <v>762</v>
      </c>
      <c r="U378" s="658">
        <f t="shared" si="51"/>
        <v>751500</v>
      </c>
      <c r="V378" s="453">
        <f t="shared" si="49"/>
        <v>2.8333449142929186</v>
      </c>
      <c r="X378" s="406">
        <v>15036111.261020001</v>
      </c>
      <c r="Y378" s="488">
        <v>26523421</v>
      </c>
      <c r="Z378" s="406">
        <f t="shared" si="52"/>
        <v>11487309.738979999</v>
      </c>
      <c r="AA378" s="406">
        <f t="shared" si="53"/>
        <v>325475.10627846495</v>
      </c>
      <c r="AC378" s="453">
        <v>169.52855877713512</v>
      </c>
      <c r="AD378" s="453">
        <f t="shared" si="54"/>
        <v>174.23351981730647</v>
      </c>
      <c r="AE378" s="454">
        <f t="shared" si="55"/>
        <v>4.7049610401713551</v>
      </c>
      <c r="AF378" s="514">
        <v>0</v>
      </c>
      <c r="AG378" s="488">
        <v>1</v>
      </c>
      <c r="AH378" s="453">
        <f t="shared" si="50"/>
        <v>174.23351981730647</v>
      </c>
      <c r="AK378" s="458">
        <v>174.23351981730647</v>
      </c>
      <c r="AL378" s="455">
        <f t="shared" si="56"/>
        <v>174.23351981730647</v>
      </c>
      <c r="AM378" s="458"/>
      <c r="AN378" s="458"/>
      <c r="AO378" s="453"/>
      <c r="AP378" s="507"/>
      <c r="AQ378" s="455"/>
      <c r="AR378" s="455"/>
      <c r="AS378" s="455"/>
      <c r="AT378" s="495">
        <f t="shared" si="57"/>
        <v>0</v>
      </c>
      <c r="AU378" s="455"/>
      <c r="AV378" s="498">
        <v>-0.16895053913564456</v>
      </c>
      <c r="AW378" s="499">
        <v>3.4652204312928974</v>
      </c>
      <c r="AX378" s="500">
        <v>3.6341709704285421</v>
      </c>
      <c r="AY378" s="458"/>
      <c r="AZ378" s="459"/>
      <c r="BA378" s="459"/>
      <c r="BB378" s="459"/>
      <c r="BC378" s="453"/>
      <c r="BE378" s="460">
        <v>-485.47144122286488</v>
      </c>
      <c r="BF378" s="453">
        <v>169.52855877713512</v>
      </c>
      <c r="BG378" s="488">
        <v>0</v>
      </c>
      <c r="BH378" s="453">
        <v>169.52855877713512</v>
      </c>
      <c r="BI378" s="406">
        <v>-6.3885566220923238</v>
      </c>
      <c r="BK378" s="453"/>
      <c r="BL378" s="453">
        <v>169.52855877713512</v>
      </c>
      <c r="BM378" s="406">
        <v>0</v>
      </c>
      <c r="BO378" s="453">
        <v>169.52855877713512</v>
      </c>
      <c r="BP378" s="406">
        <v>-6.3885566220923238</v>
      </c>
      <c r="BR378" s="453">
        <v>175.98207000774931</v>
      </c>
      <c r="BS378" s="453">
        <v>-6.495460852187307E-2</v>
      </c>
      <c r="CB378" s="488"/>
    </row>
    <row r="379" spans="1:80" s="406" customFormat="1" ht="11.25">
      <c r="A379" s="403">
        <v>658</v>
      </c>
      <c r="B379" s="404" t="s">
        <v>462</v>
      </c>
      <c r="C379" s="403">
        <v>1</v>
      </c>
      <c r="D379" s="451">
        <v>666267</v>
      </c>
      <c r="E379" s="406">
        <v>58112</v>
      </c>
      <c r="F379" s="406">
        <v>27720</v>
      </c>
      <c r="G379" s="406">
        <v>12040</v>
      </c>
      <c r="H379" s="406">
        <v>0</v>
      </c>
      <c r="I379" s="406">
        <v>0</v>
      </c>
      <c r="J379" s="406">
        <v>1646000</v>
      </c>
      <c r="K379" s="452">
        <v>340000</v>
      </c>
      <c r="L379" s="406">
        <v>0</v>
      </c>
      <c r="M379" s="406">
        <v>0</v>
      </c>
      <c r="N379" s="406">
        <v>0</v>
      </c>
      <c r="O379" s="406">
        <v>0</v>
      </c>
      <c r="P379" s="406">
        <v>0</v>
      </c>
      <c r="Q379" s="406">
        <v>0</v>
      </c>
      <c r="R379" s="406">
        <v>0</v>
      </c>
      <c r="S379" s="406">
        <v>0</v>
      </c>
      <c r="T379" s="406" t="s">
        <v>760</v>
      </c>
      <c r="U379" s="658">
        <f t="shared" si="51"/>
        <v>2750139</v>
      </c>
      <c r="V379" s="453">
        <f t="shared" si="49"/>
        <v>5.0392247168992119</v>
      </c>
      <c r="X379" s="406">
        <v>46546244.079999998</v>
      </c>
      <c r="Y379" s="488">
        <v>54574645</v>
      </c>
      <c r="Z379" s="406">
        <f t="shared" si="52"/>
        <v>8028400.9200000018</v>
      </c>
      <c r="AA379" s="406">
        <f t="shared" si="53"/>
        <v>404569.16353240382</v>
      </c>
      <c r="AC379" s="453">
        <v>115.84458917593183</v>
      </c>
      <c r="AD379" s="453">
        <f t="shared" si="54"/>
        <v>116.37904820712141</v>
      </c>
      <c r="AE379" s="454">
        <f t="shared" si="55"/>
        <v>0.53445903118958427</v>
      </c>
      <c r="AF379" s="514">
        <v>9</v>
      </c>
      <c r="AG379" s="488">
        <v>1</v>
      </c>
      <c r="AH379" s="453">
        <f t="shared" si="50"/>
        <v>116.37904820712141</v>
      </c>
      <c r="AK379" s="458">
        <v>116.37904820712141</v>
      </c>
      <c r="AL379" s="455">
        <f t="shared" si="56"/>
        <v>116.37904820712141</v>
      </c>
      <c r="AM379" s="458"/>
      <c r="AN379" s="458"/>
      <c r="AO379" s="453"/>
      <c r="AP379" s="507"/>
      <c r="AQ379" s="455"/>
      <c r="AR379" s="455"/>
      <c r="AS379" s="455"/>
      <c r="AT379" s="495">
        <f t="shared" si="57"/>
        <v>0</v>
      </c>
      <c r="AU379" s="455"/>
      <c r="AV379" s="498">
        <v>3.9737475906635109</v>
      </c>
      <c r="AW379" s="499">
        <v>4.4298042973694134</v>
      </c>
      <c r="AX379" s="500">
        <v>0.45605670670590248</v>
      </c>
      <c r="AY379" s="458"/>
      <c r="AZ379" s="459"/>
      <c r="BA379" s="459"/>
      <c r="BB379" s="459"/>
      <c r="BC379" s="453"/>
      <c r="BE379" s="460">
        <v>-542.15541082406821</v>
      </c>
      <c r="BF379" s="453">
        <v>115.84458917593183</v>
      </c>
      <c r="BG379" s="488">
        <v>0</v>
      </c>
      <c r="BH379" s="453">
        <v>115.84458917593183</v>
      </c>
      <c r="BI379" s="406">
        <v>-0.53445903118958427</v>
      </c>
      <c r="BK379" s="453"/>
      <c r="BL379" s="453">
        <v>115.84458917593183</v>
      </c>
      <c r="BM379" s="406">
        <v>0</v>
      </c>
      <c r="BO379" s="453">
        <v>115.84458917593183</v>
      </c>
      <c r="BP379" s="406">
        <v>-0.53445903118958427</v>
      </c>
      <c r="BR379" s="453">
        <v>116.17513120987803</v>
      </c>
      <c r="BS379" s="453">
        <v>0.20391699724338253</v>
      </c>
      <c r="CB379" s="488"/>
    </row>
    <row r="380" spans="1:80" s="406" customFormat="1" ht="11.25">
      <c r="A380" s="403">
        <v>660</v>
      </c>
      <c r="B380" s="404" t="s">
        <v>463</v>
      </c>
      <c r="C380" s="403">
        <v>1</v>
      </c>
      <c r="D380" s="451">
        <v>1455128</v>
      </c>
      <c r="E380" s="406">
        <v>32413</v>
      </c>
      <c r="F380" s="406">
        <v>107190</v>
      </c>
      <c r="G380" s="406">
        <v>235031.04553991999</v>
      </c>
      <c r="H380" s="406">
        <v>0</v>
      </c>
      <c r="I380" s="406">
        <v>0</v>
      </c>
      <c r="J380" s="406">
        <v>785743</v>
      </c>
      <c r="K380" s="452">
        <v>695642</v>
      </c>
      <c r="L380" s="406">
        <v>0</v>
      </c>
      <c r="M380" s="406">
        <v>0</v>
      </c>
      <c r="N380" s="406">
        <v>0</v>
      </c>
      <c r="O380" s="406">
        <v>0</v>
      </c>
      <c r="P380" s="406">
        <v>0</v>
      </c>
      <c r="Q380" s="406">
        <v>0</v>
      </c>
      <c r="R380" s="406">
        <v>0</v>
      </c>
      <c r="S380" s="406">
        <v>0</v>
      </c>
      <c r="T380" s="406" t="s">
        <v>760</v>
      </c>
      <c r="U380" s="658">
        <f t="shared" si="51"/>
        <v>3311147.0455399202</v>
      </c>
      <c r="V380" s="453">
        <f t="shared" si="49"/>
        <v>9.9551600837350254</v>
      </c>
      <c r="X380" s="406">
        <v>17234196.510000002</v>
      </c>
      <c r="Y380" s="488">
        <v>33260610.755519144</v>
      </c>
      <c r="Z380" s="406">
        <f t="shared" si="52"/>
        <v>16026414.245519143</v>
      </c>
      <c r="AA380" s="406">
        <f t="shared" si="53"/>
        <v>1595455.1938239457</v>
      </c>
      <c r="AC380" s="453">
        <v>194.78399112302753</v>
      </c>
      <c r="AD380" s="453">
        <f t="shared" si="54"/>
        <v>183.7344464728701</v>
      </c>
      <c r="AE380" s="454">
        <f t="shared" si="55"/>
        <v>-11.049544650157429</v>
      </c>
      <c r="AF380" s="514">
        <v>117</v>
      </c>
      <c r="AG380" s="488">
        <v>1</v>
      </c>
      <c r="AH380" s="453">
        <f t="shared" si="50"/>
        <v>183.7344464728701</v>
      </c>
      <c r="AK380" s="458">
        <v>183.7344464728701</v>
      </c>
      <c r="AL380" s="455">
        <f t="shared" si="56"/>
        <v>183.7344464728701</v>
      </c>
      <c r="AM380" s="458"/>
      <c r="AN380" s="458"/>
      <c r="AO380" s="453"/>
      <c r="AP380" s="507"/>
      <c r="AQ380" s="455"/>
      <c r="AR380" s="455"/>
      <c r="AS380" s="455"/>
      <c r="AT380" s="495">
        <f t="shared" si="57"/>
        <v>0</v>
      </c>
      <c r="AU380" s="455"/>
      <c r="AV380" s="498">
        <v>0.83157963429854664</v>
      </c>
      <c r="AW380" s="499">
        <v>-4.1437104448140323</v>
      </c>
      <c r="AX380" s="500">
        <v>-4.9752900791125789</v>
      </c>
      <c r="AY380" s="458"/>
      <c r="AZ380" s="459"/>
      <c r="BA380" s="459"/>
      <c r="BB380" s="459"/>
      <c r="BC380" s="453"/>
      <c r="BE380" s="460">
        <v>-465.21600887697247</v>
      </c>
      <c r="BF380" s="453">
        <v>194.78399112302753</v>
      </c>
      <c r="BG380" s="488">
        <v>0</v>
      </c>
      <c r="BH380" s="453">
        <v>194.78399112302753</v>
      </c>
      <c r="BI380" s="406">
        <v>11.049544650157429</v>
      </c>
      <c r="BK380" s="453"/>
      <c r="BL380" s="453">
        <v>194.78399112302753</v>
      </c>
      <c r="BM380" s="406">
        <v>0</v>
      </c>
      <c r="BO380" s="453">
        <v>194.78399112302753</v>
      </c>
      <c r="BP380" s="406">
        <v>11.049544650157429</v>
      </c>
      <c r="BR380" s="453">
        <v>184.81497740889608</v>
      </c>
      <c r="BS380" s="453">
        <v>-1.0805309360259798</v>
      </c>
      <c r="CB380" s="488"/>
    </row>
    <row r="381" spans="1:80" s="406" customFormat="1" ht="11.25">
      <c r="A381" s="403">
        <v>662</v>
      </c>
      <c r="B381" s="404" t="s">
        <v>464</v>
      </c>
      <c r="C381" s="403">
        <v>1</v>
      </c>
      <c r="D381" s="451">
        <v>193688</v>
      </c>
      <c r="E381" s="406">
        <v>203174</v>
      </c>
      <c r="F381" s="406">
        <v>67367</v>
      </c>
      <c r="G381" s="406">
        <v>0</v>
      </c>
      <c r="H381" s="406">
        <v>0</v>
      </c>
      <c r="I381" s="406">
        <v>0</v>
      </c>
      <c r="J381" s="406">
        <v>0</v>
      </c>
      <c r="K381" s="452">
        <v>0</v>
      </c>
      <c r="L381" s="406">
        <v>0</v>
      </c>
      <c r="M381" s="406">
        <v>0</v>
      </c>
      <c r="N381" s="406">
        <v>0</v>
      </c>
      <c r="O381" s="406">
        <v>0</v>
      </c>
      <c r="P381" s="406">
        <v>0</v>
      </c>
      <c r="Q381" s="406">
        <v>0</v>
      </c>
      <c r="R381" s="406">
        <v>0</v>
      </c>
      <c r="S381" s="406">
        <v>0</v>
      </c>
      <c r="T381" s="406" t="s">
        <v>762</v>
      </c>
      <c r="U381" s="658">
        <f t="shared" si="51"/>
        <v>444860.2</v>
      </c>
      <c r="V381" s="453">
        <f t="shared" si="49"/>
        <v>10.528048387632694</v>
      </c>
      <c r="X381" s="406">
        <v>3242282.6100000003</v>
      </c>
      <c r="Y381" s="488">
        <v>4225476.4000000004</v>
      </c>
      <c r="Z381" s="406">
        <f t="shared" si="52"/>
        <v>983193.79</v>
      </c>
      <c r="AA381" s="406">
        <f t="shared" si="53"/>
        <v>103511.11795539978</v>
      </c>
      <c r="AC381" s="453">
        <v>153.24561359102461</v>
      </c>
      <c r="AD381" s="453">
        <f t="shared" si="54"/>
        <v>127.13158530139977</v>
      </c>
      <c r="AE381" s="454">
        <f t="shared" si="55"/>
        <v>-26.114028289624841</v>
      </c>
      <c r="AF381" s="514">
        <v>0</v>
      </c>
      <c r="AG381" s="488">
        <v>1</v>
      </c>
      <c r="AH381" s="453">
        <f t="shared" si="50"/>
        <v>127.13158530139977</v>
      </c>
      <c r="AK381" s="458">
        <v>127.13158530139977</v>
      </c>
      <c r="AL381" s="455">
        <f t="shared" si="56"/>
        <v>127.13158530139977</v>
      </c>
      <c r="AM381" s="458"/>
      <c r="AN381" s="458"/>
      <c r="AO381" s="453"/>
      <c r="AP381" s="507"/>
      <c r="AQ381" s="455"/>
      <c r="AR381" s="455"/>
      <c r="AS381" s="455"/>
      <c r="AT381" s="495">
        <f t="shared" si="57"/>
        <v>0</v>
      </c>
      <c r="AU381" s="455"/>
      <c r="AV381" s="498">
        <v>9.1641523054247394</v>
      </c>
      <c r="AW381" s="499">
        <v>-10.43732206644165</v>
      </c>
      <c r="AX381" s="500">
        <v>-19.601474371866388</v>
      </c>
      <c r="AY381" s="458"/>
      <c r="AZ381" s="459"/>
      <c r="BA381" s="459"/>
      <c r="BB381" s="459"/>
      <c r="BC381" s="453"/>
      <c r="BE381" s="460">
        <v>-508.75438640897539</v>
      </c>
      <c r="BF381" s="453">
        <v>153.24561359102461</v>
      </c>
      <c r="BG381" s="488">
        <v>0</v>
      </c>
      <c r="BH381" s="453">
        <v>153.24561359102461</v>
      </c>
      <c r="BI381" s="406">
        <v>25.141027183164937</v>
      </c>
      <c r="BK381" s="453"/>
      <c r="BL381" s="453">
        <v>153.24561359102461</v>
      </c>
      <c r="BM381" s="406">
        <v>0</v>
      </c>
      <c r="BO381" s="453">
        <v>153.24561359102461</v>
      </c>
      <c r="BP381" s="406">
        <v>25.141027183164937</v>
      </c>
      <c r="BR381" s="453">
        <v>129.04534119779058</v>
      </c>
      <c r="BS381" s="453">
        <v>-0.94075478993090655</v>
      </c>
      <c r="CB381" s="488"/>
    </row>
    <row r="382" spans="1:80" s="406" customFormat="1" ht="11.25">
      <c r="A382" s="403">
        <v>665</v>
      </c>
      <c r="B382" s="404" t="s">
        <v>465</v>
      </c>
      <c r="C382" s="403">
        <v>1</v>
      </c>
      <c r="D382" s="451">
        <v>1534719</v>
      </c>
      <c r="E382" s="406">
        <v>0</v>
      </c>
      <c r="F382" s="406">
        <v>43123</v>
      </c>
      <c r="G382" s="406">
        <v>15465.87</v>
      </c>
      <c r="H382" s="406">
        <v>0</v>
      </c>
      <c r="I382" s="406">
        <v>0</v>
      </c>
      <c r="J382" s="406">
        <v>783709</v>
      </c>
      <c r="K382" s="452">
        <v>905606</v>
      </c>
      <c r="L382" s="406">
        <v>0</v>
      </c>
      <c r="M382" s="406">
        <v>0</v>
      </c>
      <c r="N382" s="406">
        <v>0</v>
      </c>
      <c r="O382" s="406">
        <v>0</v>
      </c>
      <c r="P382" s="406">
        <v>0</v>
      </c>
      <c r="Q382" s="406">
        <v>0</v>
      </c>
      <c r="R382" s="406">
        <v>0</v>
      </c>
      <c r="S382" s="406">
        <v>0</v>
      </c>
      <c r="T382" s="406" t="s">
        <v>760</v>
      </c>
      <c r="U382" s="658">
        <f t="shared" si="51"/>
        <v>3282622.87</v>
      </c>
      <c r="V382" s="453">
        <f t="shared" si="49"/>
        <v>8.2185723167985429</v>
      </c>
      <c r="X382" s="406">
        <v>35494251.229999989</v>
      </c>
      <c r="Y382" s="488">
        <v>39941522</v>
      </c>
      <c r="Z382" s="406">
        <f t="shared" si="52"/>
        <v>4447270.7700000107</v>
      </c>
      <c r="AA382" s="406">
        <f t="shared" si="53"/>
        <v>365502.16435629432</v>
      </c>
      <c r="AC382" s="453">
        <v>112.27587959492098</v>
      </c>
      <c r="AD382" s="453">
        <f t="shared" si="54"/>
        <v>111.49980197974645</v>
      </c>
      <c r="AE382" s="454">
        <f t="shared" si="55"/>
        <v>-0.776077615174529</v>
      </c>
      <c r="AF382" s="514">
        <v>12</v>
      </c>
      <c r="AG382" s="488">
        <v>1</v>
      </c>
      <c r="AH382" s="453">
        <f t="shared" si="50"/>
        <v>111.49980197974645</v>
      </c>
      <c r="AK382" s="458">
        <v>111.49980197974645</v>
      </c>
      <c r="AL382" s="455">
        <f t="shared" si="56"/>
        <v>111.49980197974645</v>
      </c>
      <c r="AM382" s="458"/>
      <c r="AN382" s="458"/>
      <c r="AO382" s="453"/>
      <c r="AP382" s="507"/>
      <c r="AQ382" s="455"/>
      <c r="AR382" s="455"/>
      <c r="AS382" s="455"/>
      <c r="AT382" s="495">
        <f t="shared" si="57"/>
        <v>0</v>
      </c>
      <c r="AU382" s="455"/>
      <c r="AV382" s="498">
        <v>2.3489206338989446E-2</v>
      </c>
      <c r="AW382" s="499">
        <v>2.1086264006390931</v>
      </c>
      <c r="AX382" s="500">
        <v>2.0851371943001036</v>
      </c>
      <c r="AY382" s="458"/>
      <c r="AZ382" s="459"/>
      <c r="BA382" s="459"/>
      <c r="BB382" s="459"/>
      <c r="BC382" s="453" t="s">
        <v>55</v>
      </c>
      <c r="BE382" s="460">
        <v>-552.72412040507902</v>
      </c>
      <c r="BF382" s="453">
        <v>112.27587959492098</v>
      </c>
      <c r="BG382" s="488">
        <v>0</v>
      </c>
      <c r="BH382" s="453">
        <v>112.27587959492098</v>
      </c>
      <c r="BI382" s="406">
        <v>0.776077615174529</v>
      </c>
      <c r="BK382" s="453"/>
      <c r="BL382" s="453">
        <v>112.27587959492098</v>
      </c>
      <c r="BM382" s="406">
        <v>0</v>
      </c>
      <c r="BO382" s="453">
        <v>112.27587959492098</v>
      </c>
      <c r="BP382" s="406">
        <v>0.776077615174529</v>
      </c>
      <c r="BR382" s="453">
        <v>111.56776592431098</v>
      </c>
      <c r="BS382" s="453">
        <v>-6.7963944564525036E-2</v>
      </c>
      <c r="CB382" s="488"/>
    </row>
    <row r="383" spans="1:80" s="406" customFormat="1" ht="11.25">
      <c r="A383" s="403">
        <v>670</v>
      </c>
      <c r="B383" s="404" t="s">
        <v>466</v>
      </c>
      <c r="C383" s="403">
        <v>1</v>
      </c>
      <c r="D383" s="451">
        <v>155250</v>
      </c>
      <c r="E383" s="406">
        <v>38365</v>
      </c>
      <c r="F383" s="406">
        <v>95841</v>
      </c>
      <c r="G383" s="406">
        <v>29733.69</v>
      </c>
      <c r="H383" s="406">
        <v>0</v>
      </c>
      <c r="I383" s="406">
        <v>0</v>
      </c>
      <c r="J383" s="406">
        <v>574784</v>
      </c>
      <c r="K383" s="452">
        <v>37216</v>
      </c>
      <c r="L383" s="406">
        <v>0</v>
      </c>
      <c r="M383" s="406">
        <v>0</v>
      </c>
      <c r="N383" s="406">
        <v>0</v>
      </c>
      <c r="O383" s="406">
        <v>0</v>
      </c>
      <c r="P383" s="406">
        <v>0</v>
      </c>
      <c r="Q383" s="406">
        <v>0</v>
      </c>
      <c r="R383" s="406">
        <v>0</v>
      </c>
      <c r="S383" s="406">
        <v>0</v>
      </c>
      <c r="T383" s="406" t="s">
        <v>760</v>
      </c>
      <c r="U383" s="658">
        <f t="shared" si="51"/>
        <v>931189.69</v>
      </c>
      <c r="V383" s="453">
        <f t="shared" si="49"/>
        <v>7.4923974094620398</v>
      </c>
      <c r="X383" s="406">
        <v>6897529.5600000005</v>
      </c>
      <c r="Y383" s="488">
        <v>12428461</v>
      </c>
      <c r="Z383" s="406">
        <f t="shared" si="52"/>
        <v>5530931.4399999995</v>
      </c>
      <c r="AA383" s="406">
        <f t="shared" si="53"/>
        <v>414399.36392968148</v>
      </c>
      <c r="AC383" s="453">
        <v>175.81310038219661</v>
      </c>
      <c r="AD383" s="453">
        <f t="shared" si="54"/>
        <v>174.17919751648469</v>
      </c>
      <c r="AE383" s="454">
        <f t="shared" si="55"/>
        <v>-1.6339028657119172</v>
      </c>
      <c r="AF383" s="514">
        <v>24</v>
      </c>
      <c r="AG383" s="488">
        <v>1</v>
      </c>
      <c r="AH383" s="453">
        <f t="shared" si="50"/>
        <v>174.17919751648469</v>
      </c>
      <c r="AK383" s="458">
        <v>174.17919751648469</v>
      </c>
      <c r="AL383" s="455">
        <f t="shared" si="56"/>
        <v>174.17919751648469</v>
      </c>
      <c r="AM383" s="458"/>
      <c r="AN383" s="458"/>
      <c r="AO383" s="453"/>
      <c r="AP383" s="507"/>
      <c r="AQ383" s="455"/>
      <c r="AR383" s="455"/>
      <c r="AS383" s="455"/>
      <c r="AT383" s="495">
        <f t="shared" si="57"/>
        <v>0</v>
      </c>
      <c r="AU383" s="455"/>
      <c r="AV383" s="498">
        <v>0.55579086829945001</v>
      </c>
      <c r="AW383" s="499">
        <v>-1.5451171302686122</v>
      </c>
      <c r="AX383" s="500">
        <v>-2.1009079985680623</v>
      </c>
      <c r="AY383" s="458"/>
      <c r="AZ383" s="459"/>
      <c r="BA383" s="459"/>
      <c r="BB383" s="459"/>
      <c r="BC383" s="453"/>
      <c r="BE383" s="460">
        <v>-494.18689961780342</v>
      </c>
      <c r="BF383" s="453">
        <v>175.81310038219661</v>
      </c>
      <c r="BG383" s="488">
        <v>0</v>
      </c>
      <c r="BH383" s="453">
        <v>175.81310038219661</v>
      </c>
      <c r="BI383" s="406">
        <v>1.6339028657119172</v>
      </c>
      <c r="BK383" s="453"/>
      <c r="BL383" s="453">
        <v>175.81310038219661</v>
      </c>
      <c r="BM383" s="406">
        <v>0</v>
      </c>
      <c r="BO383" s="453">
        <v>175.81310038219661</v>
      </c>
      <c r="BP383" s="406">
        <v>1.6339028657119172</v>
      </c>
      <c r="BR383" s="453">
        <v>165.9383666360952</v>
      </c>
      <c r="BS383" s="453">
        <v>8.2408308803894954</v>
      </c>
      <c r="CB383" s="488"/>
    </row>
    <row r="384" spans="1:80" s="406" customFormat="1" ht="11.25">
      <c r="A384" s="403">
        <v>672</v>
      </c>
      <c r="B384" s="404" t="s">
        <v>467</v>
      </c>
      <c r="C384" s="660">
        <v>1</v>
      </c>
      <c r="D384" s="451">
        <v>553082</v>
      </c>
      <c r="E384" s="406">
        <v>1566</v>
      </c>
      <c r="F384" s="406">
        <v>100571</v>
      </c>
      <c r="G384" s="406">
        <v>14601.72</v>
      </c>
      <c r="H384" s="406">
        <v>0</v>
      </c>
      <c r="I384" s="406">
        <v>0</v>
      </c>
      <c r="J384" s="406">
        <v>249438</v>
      </c>
      <c r="K384" s="452">
        <v>65405</v>
      </c>
      <c r="L384" s="406">
        <v>0</v>
      </c>
      <c r="M384" s="406">
        <v>0</v>
      </c>
      <c r="N384" s="406">
        <v>0</v>
      </c>
      <c r="O384" s="406">
        <v>0</v>
      </c>
      <c r="P384" s="406">
        <v>0</v>
      </c>
      <c r="Q384" s="406">
        <v>0</v>
      </c>
      <c r="R384" s="406">
        <v>0</v>
      </c>
      <c r="S384" s="406">
        <v>0</v>
      </c>
      <c r="T384" s="406" t="s">
        <v>762</v>
      </c>
      <c r="U384" s="658">
        <f t="shared" si="51"/>
        <v>929355.52</v>
      </c>
      <c r="V384" s="453">
        <f t="shared" si="49"/>
        <v>6.3029303463835564</v>
      </c>
      <c r="X384" s="406">
        <v>12121904.290000001</v>
      </c>
      <c r="Y384" s="488">
        <v>14744816.6</v>
      </c>
      <c r="Z384" s="406">
        <f t="shared" si="52"/>
        <v>2622912.3099999987</v>
      </c>
      <c r="AA384" s="406">
        <f t="shared" si="53"/>
        <v>165320.33594601986</v>
      </c>
      <c r="AC384" s="453">
        <v>122.12475210918123</v>
      </c>
      <c r="AD384" s="453">
        <f t="shared" si="54"/>
        <v>120.2739760623368</v>
      </c>
      <c r="AE384" s="454">
        <f t="shared" si="55"/>
        <v>-1.8507760468444303</v>
      </c>
      <c r="AF384" s="514">
        <v>9</v>
      </c>
      <c r="AG384" s="488">
        <v>1</v>
      </c>
      <c r="AH384" s="453">
        <f t="shared" si="50"/>
        <v>120.2739760623368</v>
      </c>
      <c r="AK384" s="458">
        <v>120.2739760623368</v>
      </c>
      <c r="AL384" s="455">
        <f t="shared" si="56"/>
        <v>120.2739760623368</v>
      </c>
      <c r="AM384" s="458"/>
      <c r="AN384" s="458"/>
      <c r="AO384" s="453"/>
      <c r="AP384" s="507"/>
      <c r="AQ384" s="455"/>
      <c r="AR384" s="455"/>
      <c r="AS384" s="455"/>
      <c r="AT384" s="495">
        <f t="shared" si="57"/>
        <v>0</v>
      </c>
      <c r="AU384" s="455"/>
      <c r="AV384" s="498">
        <v>4.755326521374764</v>
      </c>
      <c r="AW384" s="499">
        <v>3.6481473557714224</v>
      </c>
      <c r="AX384" s="500">
        <v>-1.1071791656033416</v>
      </c>
      <c r="AY384" s="458"/>
      <c r="AZ384" s="459"/>
      <c r="BA384" s="459"/>
      <c r="BB384" s="459"/>
      <c r="BC384" s="453" t="s">
        <v>440</v>
      </c>
      <c r="BE384" s="460">
        <v>-549.87524789081874</v>
      </c>
      <c r="BF384" s="453">
        <v>122.12475210918123</v>
      </c>
      <c r="BG384" s="488">
        <v>0</v>
      </c>
      <c r="BH384" s="453">
        <v>122.12475210918123</v>
      </c>
      <c r="BI384" s="406">
        <v>1.2826285333807164</v>
      </c>
      <c r="BK384" s="453"/>
      <c r="BL384" s="453">
        <v>122.12475210918123</v>
      </c>
      <c r="BM384" s="406">
        <v>0</v>
      </c>
      <c r="BO384" s="453">
        <v>122.12475210918123</v>
      </c>
      <c r="BP384" s="406">
        <v>1.2826285333807164</v>
      </c>
      <c r="BR384" s="453">
        <v>120.9228958525792</v>
      </c>
      <c r="BS384" s="453">
        <v>-8.0772276778688479E-2</v>
      </c>
      <c r="CB384" s="488"/>
    </row>
    <row r="385" spans="1:80" s="406" customFormat="1" ht="11.25">
      <c r="A385" s="403">
        <v>673</v>
      </c>
      <c r="B385" s="404" t="s">
        <v>468</v>
      </c>
      <c r="C385" s="403">
        <v>1</v>
      </c>
      <c r="D385" s="451">
        <v>2600000</v>
      </c>
      <c r="E385" s="406">
        <v>0</v>
      </c>
      <c r="F385" s="406">
        <v>20313</v>
      </c>
      <c r="G385" s="406">
        <v>64940.05</v>
      </c>
      <c r="H385" s="406">
        <v>0</v>
      </c>
      <c r="I385" s="406">
        <v>0</v>
      </c>
      <c r="J385" s="406">
        <v>1173335</v>
      </c>
      <c r="K385" s="452">
        <v>601045</v>
      </c>
      <c r="L385" s="406">
        <v>0</v>
      </c>
      <c r="M385" s="406">
        <v>0</v>
      </c>
      <c r="N385" s="406">
        <v>0</v>
      </c>
      <c r="O385" s="406">
        <v>0</v>
      </c>
      <c r="P385" s="406">
        <v>0</v>
      </c>
      <c r="Q385" s="406">
        <v>0</v>
      </c>
      <c r="R385" s="406">
        <v>0</v>
      </c>
      <c r="S385" s="406">
        <v>0</v>
      </c>
      <c r="T385" s="406" t="s">
        <v>760</v>
      </c>
      <c r="U385" s="658">
        <f t="shared" si="51"/>
        <v>4459633.05</v>
      </c>
      <c r="V385" s="453">
        <f t="shared" si="49"/>
        <v>9.8929285207271018</v>
      </c>
      <c r="X385" s="406">
        <v>27803440.189999998</v>
      </c>
      <c r="Y385" s="488">
        <v>45078998</v>
      </c>
      <c r="Z385" s="406">
        <f t="shared" si="52"/>
        <v>17275557.810000002</v>
      </c>
      <c r="AA385" s="406">
        <f t="shared" si="53"/>
        <v>1709058.5857001888</v>
      </c>
      <c r="AC385" s="453">
        <v>157.03849481472849</v>
      </c>
      <c r="AD385" s="453">
        <f t="shared" si="54"/>
        <v>155.98767317253993</v>
      </c>
      <c r="AE385" s="454">
        <f t="shared" si="55"/>
        <v>-1.0508216421885663</v>
      </c>
      <c r="AF385" s="514">
        <v>38</v>
      </c>
      <c r="AG385" s="488">
        <v>1</v>
      </c>
      <c r="AH385" s="453">
        <f t="shared" si="50"/>
        <v>155.98767317253993</v>
      </c>
      <c r="AK385" s="458">
        <v>155.98767317253993</v>
      </c>
      <c r="AL385" s="455">
        <f t="shared" si="56"/>
        <v>155.98767317253993</v>
      </c>
      <c r="AM385" s="458"/>
      <c r="AN385" s="458"/>
      <c r="AO385" s="453"/>
      <c r="AP385" s="507"/>
      <c r="AQ385" s="455"/>
      <c r="AR385" s="455"/>
      <c r="AS385" s="455"/>
      <c r="AT385" s="495">
        <f t="shared" si="57"/>
        <v>0</v>
      </c>
      <c r="AU385" s="455"/>
      <c r="AV385" s="498">
        <v>1.361643594046607</v>
      </c>
      <c r="AW385" s="499">
        <v>1.0587076487516696</v>
      </c>
      <c r="AX385" s="500">
        <v>-0.30293594529493739</v>
      </c>
      <c r="AY385" s="458"/>
      <c r="AZ385" s="459"/>
      <c r="BA385" s="459"/>
      <c r="BB385" s="459"/>
      <c r="BC385" s="453"/>
      <c r="BE385" s="460">
        <v>-515.96150518527156</v>
      </c>
      <c r="BF385" s="453">
        <v>157.03849481472849</v>
      </c>
      <c r="BG385" s="488">
        <v>0</v>
      </c>
      <c r="BH385" s="453">
        <v>157.03849481472849</v>
      </c>
      <c r="BI385" s="406">
        <v>1.0508216421885663</v>
      </c>
      <c r="BK385" s="453"/>
      <c r="BL385" s="453">
        <v>157.03849481472849</v>
      </c>
      <c r="BM385" s="406">
        <v>0</v>
      </c>
      <c r="BO385" s="453">
        <v>157.03849481472849</v>
      </c>
      <c r="BP385" s="406">
        <v>1.0508216421885663</v>
      </c>
      <c r="BR385" s="453">
        <v>156.20612194168223</v>
      </c>
      <c r="BS385" s="453">
        <v>-0.21844876914229872</v>
      </c>
      <c r="CB385" s="488"/>
    </row>
    <row r="386" spans="1:80" s="406" customFormat="1" ht="11.25">
      <c r="A386" s="403">
        <v>674</v>
      </c>
      <c r="B386" s="404" t="s">
        <v>469</v>
      </c>
      <c r="C386" s="403">
        <v>1</v>
      </c>
      <c r="D386" s="451">
        <v>1367000</v>
      </c>
      <c r="E386" s="406">
        <v>240005.5</v>
      </c>
      <c r="F386" s="406">
        <v>290103</v>
      </c>
      <c r="G386" s="406">
        <v>82581.52</v>
      </c>
      <c r="H386" s="406">
        <v>0</v>
      </c>
      <c r="I386" s="406">
        <v>0</v>
      </c>
      <c r="J386" s="406">
        <v>395581</v>
      </c>
      <c r="K386" s="452">
        <v>0</v>
      </c>
      <c r="L386" s="406">
        <v>0</v>
      </c>
      <c r="M386" s="406">
        <v>0</v>
      </c>
      <c r="N386" s="406">
        <v>0</v>
      </c>
      <c r="O386" s="406">
        <v>0</v>
      </c>
      <c r="P386" s="406">
        <v>0</v>
      </c>
      <c r="Q386" s="406">
        <v>0</v>
      </c>
      <c r="R386" s="406">
        <v>0</v>
      </c>
      <c r="S386" s="406">
        <v>0</v>
      </c>
      <c r="T386" s="406" t="s">
        <v>760</v>
      </c>
      <c r="U386" s="658">
        <f t="shared" si="51"/>
        <v>2375271.02</v>
      </c>
      <c r="V386" s="453">
        <f t="shared" si="49"/>
        <v>10.753698301184237</v>
      </c>
      <c r="X386" s="406">
        <v>15171727.360000001</v>
      </c>
      <c r="Y386" s="488">
        <v>22087945.5</v>
      </c>
      <c r="Z386" s="406">
        <f t="shared" si="52"/>
        <v>6916218.1399999987</v>
      </c>
      <c r="AA386" s="406">
        <f t="shared" si="53"/>
        <v>743749.23262737587</v>
      </c>
      <c r="AC386" s="453">
        <v>138.31511825121746</v>
      </c>
      <c r="AD386" s="453">
        <f t="shared" si="54"/>
        <v>140.68402206887944</v>
      </c>
      <c r="AE386" s="454">
        <f t="shared" si="55"/>
        <v>2.3689038176619874</v>
      </c>
      <c r="AF386" s="514">
        <v>49</v>
      </c>
      <c r="AG386" s="488">
        <v>1</v>
      </c>
      <c r="AH386" s="453">
        <f t="shared" si="50"/>
        <v>140.68402206887944</v>
      </c>
      <c r="AK386" s="458">
        <v>140.68402206887944</v>
      </c>
      <c r="AL386" s="455">
        <f t="shared" si="56"/>
        <v>140.68402206887944</v>
      </c>
      <c r="AM386" s="458"/>
      <c r="AN386" s="458"/>
      <c r="AO386" s="453"/>
      <c r="AP386" s="507"/>
      <c r="AQ386" s="455"/>
      <c r="AR386" s="455"/>
      <c r="AS386" s="455"/>
      <c r="AT386" s="495">
        <f t="shared" si="57"/>
        <v>0</v>
      </c>
      <c r="AU386" s="455"/>
      <c r="AV386" s="498">
        <v>4.4468365087653998</v>
      </c>
      <c r="AW386" s="499">
        <v>6.1502059059802976</v>
      </c>
      <c r="AX386" s="500">
        <v>1.7033693972148978</v>
      </c>
      <c r="AY386" s="458"/>
      <c r="AZ386" s="459"/>
      <c r="BA386" s="459"/>
      <c r="BB386" s="459"/>
      <c r="BC386" s="453"/>
      <c r="BE386" s="460">
        <v>-535.68488174878257</v>
      </c>
      <c r="BF386" s="453">
        <v>138.31511825121746</v>
      </c>
      <c r="BG386" s="488">
        <v>0</v>
      </c>
      <c r="BH386" s="453">
        <v>138.31511825121746</v>
      </c>
      <c r="BI386" s="406">
        <v>-2.3689038176619874</v>
      </c>
      <c r="BK386" s="453"/>
      <c r="BL386" s="453">
        <v>138.31511825121746</v>
      </c>
      <c r="BM386" s="406">
        <v>0</v>
      </c>
      <c r="BO386" s="453">
        <v>138.31511825121746</v>
      </c>
      <c r="BP386" s="406">
        <v>-2.3689038176619874</v>
      </c>
      <c r="BR386" s="453">
        <v>141.16334991483041</v>
      </c>
      <c r="BS386" s="453">
        <v>-0.47932784595096223</v>
      </c>
      <c r="CB386" s="488"/>
    </row>
    <row r="387" spans="1:80" s="406" customFormat="1" ht="11.25">
      <c r="A387" s="403">
        <v>675</v>
      </c>
      <c r="B387" s="404" t="s">
        <v>470</v>
      </c>
      <c r="C387" s="403">
        <v>1</v>
      </c>
      <c r="D387" s="451">
        <v>1048581.3999999999</v>
      </c>
      <c r="E387" s="406">
        <v>17457</v>
      </c>
      <c r="F387" s="406">
        <v>28569</v>
      </c>
      <c r="G387" s="406">
        <v>0</v>
      </c>
      <c r="H387" s="406">
        <v>0</v>
      </c>
      <c r="I387" s="406">
        <v>308353</v>
      </c>
      <c r="J387" s="406">
        <v>1963742</v>
      </c>
      <c r="K387" s="452">
        <v>739519</v>
      </c>
      <c r="L387" s="406">
        <v>0</v>
      </c>
      <c r="M387" s="406">
        <v>0</v>
      </c>
      <c r="N387" s="406">
        <v>0</v>
      </c>
      <c r="O387" s="406">
        <v>0</v>
      </c>
      <c r="P387" s="406">
        <v>0</v>
      </c>
      <c r="Q387" s="406">
        <v>0</v>
      </c>
      <c r="R387" s="406">
        <v>0</v>
      </c>
      <c r="S387" s="406">
        <v>0</v>
      </c>
      <c r="T387" s="406" t="s">
        <v>760</v>
      </c>
      <c r="U387" s="658">
        <f t="shared" si="51"/>
        <v>4106221.4</v>
      </c>
      <c r="V387" s="453">
        <f t="shared" si="49"/>
        <v>10.698964307298811</v>
      </c>
      <c r="X387" s="406">
        <v>20510939.057600003</v>
      </c>
      <c r="Y387" s="488">
        <v>38379615.839999996</v>
      </c>
      <c r="Z387" s="406">
        <f t="shared" si="52"/>
        <v>17868676.782399993</v>
      </c>
      <c r="AA387" s="406">
        <f t="shared" si="53"/>
        <v>1911763.351135565</v>
      </c>
      <c r="AC387" s="453">
        <v>177.0246195770072</v>
      </c>
      <c r="AD387" s="453">
        <f t="shared" si="54"/>
        <v>177.7970885996653</v>
      </c>
      <c r="AE387" s="454">
        <f t="shared" si="55"/>
        <v>0.77246902265810036</v>
      </c>
      <c r="AF387" s="514">
        <v>0</v>
      </c>
      <c r="AG387" s="488">
        <v>1</v>
      </c>
      <c r="AH387" s="453">
        <f t="shared" si="50"/>
        <v>177.7970885996653</v>
      </c>
      <c r="AK387" s="458">
        <v>177.7970885996653</v>
      </c>
      <c r="AL387" s="455">
        <f t="shared" si="56"/>
        <v>177.7970885996653</v>
      </c>
      <c r="AM387" s="458"/>
      <c r="AN387" s="458"/>
      <c r="AO387" s="453"/>
      <c r="AP387" s="507"/>
      <c r="AQ387" s="455"/>
      <c r="AR387" s="455"/>
      <c r="AS387" s="455"/>
      <c r="AT387" s="495">
        <f t="shared" si="57"/>
        <v>0</v>
      </c>
      <c r="AU387" s="455"/>
      <c r="AV387" s="498">
        <v>2.8858461806682723</v>
      </c>
      <c r="AW387" s="499">
        <v>3.1486660855096105</v>
      </c>
      <c r="AX387" s="500">
        <v>0.26281990484133821</v>
      </c>
      <c r="AY387" s="458"/>
      <c r="AZ387" s="459"/>
      <c r="BA387" s="459"/>
      <c r="BB387" s="459"/>
      <c r="BC387" s="453"/>
      <c r="BE387" s="460">
        <v>-497.97538042299277</v>
      </c>
      <c r="BF387" s="453">
        <v>177.0246195770072</v>
      </c>
      <c r="BG387" s="488">
        <v>0</v>
      </c>
      <c r="BH387" s="453">
        <v>177.0246195770072</v>
      </c>
      <c r="BI387" s="406">
        <v>-0.77246902265810036</v>
      </c>
      <c r="BK387" s="453"/>
      <c r="BL387" s="453">
        <v>177.0246195770072</v>
      </c>
      <c r="BM387" s="406">
        <v>0</v>
      </c>
      <c r="BO387" s="453">
        <v>177.0246195770072</v>
      </c>
      <c r="BP387" s="406">
        <v>-0.77246902265810036</v>
      </c>
      <c r="BR387" s="453">
        <v>177.63575867273588</v>
      </c>
      <c r="BS387" s="453">
        <v>0.16132992692942594</v>
      </c>
      <c r="CB387" s="488"/>
    </row>
    <row r="388" spans="1:80" s="406" customFormat="1" ht="11.25">
      <c r="A388" s="403">
        <v>680</v>
      </c>
      <c r="B388" s="404" t="s">
        <v>471</v>
      </c>
      <c r="C388" s="403">
        <v>1</v>
      </c>
      <c r="D388" s="451">
        <v>2300000</v>
      </c>
      <c r="E388" s="406">
        <v>75578</v>
      </c>
      <c r="F388" s="406">
        <v>41326</v>
      </c>
      <c r="G388" s="406">
        <v>27907.88</v>
      </c>
      <c r="H388" s="406">
        <v>0</v>
      </c>
      <c r="I388" s="406">
        <v>92190</v>
      </c>
      <c r="J388" s="406">
        <v>1501541</v>
      </c>
      <c r="K388" s="452">
        <v>257242</v>
      </c>
      <c r="L388" s="406">
        <v>0</v>
      </c>
      <c r="M388" s="406">
        <v>0</v>
      </c>
      <c r="N388" s="406">
        <v>0</v>
      </c>
      <c r="O388" s="406">
        <v>0</v>
      </c>
      <c r="P388" s="406">
        <v>0</v>
      </c>
      <c r="Q388" s="406">
        <v>0</v>
      </c>
      <c r="R388" s="406">
        <v>0</v>
      </c>
      <c r="S388" s="406">
        <v>0</v>
      </c>
      <c r="T388" s="406" t="s">
        <v>760</v>
      </c>
      <c r="U388" s="658">
        <f t="shared" si="51"/>
        <v>4295784.88</v>
      </c>
      <c r="V388" s="453">
        <f t="shared" si="49"/>
        <v>8.8305378909687224</v>
      </c>
      <c r="X388" s="406">
        <v>36624239.559999995</v>
      </c>
      <c r="Y388" s="488">
        <v>48646922</v>
      </c>
      <c r="Z388" s="406">
        <f t="shared" si="52"/>
        <v>12022682.440000005</v>
      </c>
      <c r="AA388" s="406">
        <f t="shared" si="53"/>
        <v>1061667.5283750435</v>
      </c>
      <c r="AC388" s="453">
        <v>129.56922471595544</v>
      </c>
      <c r="AD388" s="453">
        <f t="shared" si="54"/>
        <v>129.92830716298693</v>
      </c>
      <c r="AE388" s="454">
        <f t="shared" si="55"/>
        <v>0.35908244703148284</v>
      </c>
      <c r="AF388" s="514">
        <v>22</v>
      </c>
      <c r="AG388" s="488">
        <v>1</v>
      </c>
      <c r="AH388" s="453">
        <f t="shared" si="50"/>
        <v>129.92830716298693</v>
      </c>
      <c r="AK388" s="458">
        <v>129.92830716298693</v>
      </c>
      <c r="AL388" s="455">
        <f t="shared" si="56"/>
        <v>129.92830716298693</v>
      </c>
      <c r="AM388" s="458"/>
      <c r="AN388" s="458"/>
      <c r="AO388" s="453"/>
      <c r="AP388" s="507"/>
      <c r="AQ388" s="455"/>
      <c r="AR388" s="455"/>
      <c r="AS388" s="455"/>
      <c r="AT388" s="495">
        <f t="shared" si="57"/>
        <v>0</v>
      </c>
      <c r="AU388" s="455"/>
      <c r="AV388" s="498">
        <v>2.0467414262266868</v>
      </c>
      <c r="AW388" s="499">
        <v>2.3215935380656099</v>
      </c>
      <c r="AX388" s="500">
        <v>0.27485211183892311</v>
      </c>
      <c r="AY388" s="458"/>
      <c r="AZ388" s="459"/>
      <c r="BA388" s="459"/>
      <c r="BB388" s="459"/>
      <c r="BC388" s="453"/>
      <c r="BE388" s="460">
        <v>-550.43077528404456</v>
      </c>
      <c r="BF388" s="453">
        <v>129.56922471595544</v>
      </c>
      <c r="BG388" s="488">
        <v>0</v>
      </c>
      <c r="BH388" s="453">
        <v>129.56922471595544</v>
      </c>
      <c r="BI388" s="406">
        <v>-0.35908244703148284</v>
      </c>
      <c r="BK388" s="453"/>
      <c r="BL388" s="453">
        <v>129.56922471595544</v>
      </c>
      <c r="BM388" s="406">
        <v>0</v>
      </c>
      <c r="BO388" s="453">
        <v>129.56922471595544</v>
      </c>
      <c r="BP388" s="406">
        <v>-0.35908244703148284</v>
      </c>
      <c r="BR388" s="453">
        <v>130.13504101250732</v>
      </c>
      <c r="BS388" s="453">
        <v>-0.20673384952038987</v>
      </c>
      <c r="CB388" s="488"/>
    </row>
    <row r="389" spans="1:80" s="406" customFormat="1" ht="11.25">
      <c r="A389" s="403">
        <v>683</v>
      </c>
      <c r="B389" s="404" t="s">
        <v>472</v>
      </c>
      <c r="C389" s="403">
        <v>1</v>
      </c>
      <c r="D389" s="451">
        <v>0</v>
      </c>
      <c r="E389" s="406">
        <v>0</v>
      </c>
      <c r="F389" s="406">
        <v>0</v>
      </c>
      <c r="G389" s="406">
        <v>0</v>
      </c>
      <c r="H389" s="406">
        <v>0</v>
      </c>
      <c r="I389" s="406">
        <v>0</v>
      </c>
      <c r="J389" s="406">
        <v>0</v>
      </c>
      <c r="K389" s="452">
        <v>0</v>
      </c>
      <c r="L389" s="406">
        <v>0</v>
      </c>
      <c r="M389" s="406">
        <v>0</v>
      </c>
      <c r="N389" s="406">
        <v>0</v>
      </c>
      <c r="O389" s="406">
        <v>0</v>
      </c>
      <c r="P389" s="406">
        <v>0</v>
      </c>
      <c r="Q389" s="406">
        <v>0</v>
      </c>
      <c r="R389" s="406">
        <v>0</v>
      </c>
      <c r="S389" s="406">
        <v>0</v>
      </c>
      <c r="T389" s="406" t="s">
        <v>760</v>
      </c>
      <c r="U389" s="658">
        <f t="shared" si="51"/>
        <v>0</v>
      </c>
      <c r="V389" s="453">
        <f t="shared" si="49"/>
        <v>0</v>
      </c>
      <c r="X389" s="406">
        <v>7980532.2599999988</v>
      </c>
      <c r="Y389" s="488">
        <v>15548051</v>
      </c>
      <c r="Z389" s="406">
        <f t="shared" si="52"/>
        <v>7567518.7400000012</v>
      </c>
      <c r="AA389" s="406">
        <f t="shared" si="53"/>
        <v>0</v>
      </c>
      <c r="AC389" s="453">
        <v>182.29875719438201</v>
      </c>
      <c r="AD389" s="453">
        <f t="shared" si="54"/>
        <v>194.82473716608973</v>
      </c>
      <c r="AE389" s="454">
        <f t="shared" si="55"/>
        <v>12.525979971707727</v>
      </c>
      <c r="AF389" s="514">
        <v>13</v>
      </c>
      <c r="AG389" s="488">
        <v>0</v>
      </c>
      <c r="AH389" s="453">
        <f t="shared" si="50"/>
        <v>182.29875719438201</v>
      </c>
      <c r="AK389" s="458">
        <v>182.29875719438201</v>
      </c>
      <c r="AL389" s="455">
        <f t="shared" si="56"/>
        <v>182.29875719438201</v>
      </c>
      <c r="AM389" s="458"/>
      <c r="AN389" s="458"/>
      <c r="AO389" s="453"/>
      <c r="AP389" s="507"/>
      <c r="AQ389" s="455"/>
      <c r="AR389" s="455"/>
      <c r="AS389" s="455"/>
      <c r="AT389" s="495">
        <f t="shared" si="57"/>
        <v>0</v>
      </c>
      <c r="AU389" s="455"/>
      <c r="AV389" s="498">
        <v>3.9212941768793876</v>
      </c>
      <c r="AW389" s="499">
        <v>2.6197113285572335</v>
      </c>
      <c r="AX389" s="500">
        <v>-1.3015828483221541</v>
      </c>
      <c r="AY389" s="458"/>
      <c r="AZ389" s="459"/>
      <c r="BA389" s="459"/>
      <c r="BB389" s="459"/>
      <c r="BC389" s="453"/>
      <c r="BE389" s="460">
        <v>-500.70124280561799</v>
      </c>
      <c r="BF389" s="453">
        <v>182.29875719438201</v>
      </c>
      <c r="BG389" s="488">
        <v>0</v>
      </c>
      <c r="BH389" s="453">
        <v>182.29875719438201</v>
      </c>
      <c r="BI389" s="406">
        <v>0</v>
      </c>
      <c r="BK389" s="453"/>
      <c r="BL389" s="453">
        <v>182.29875719438201</v>
      </c>
      <c r="BM389" s="406">
        <v>0</v>
      </c>
      <c r="BO389" s="453">
        <v>182.29875719438201</v>
      </c>
      <c r="BP389" s="406">
        <v>0</v>
      </c>
      <c r="BR389" s="453">
        <v>182.29875719438201</v>
      </c>
      <c r="BS389" s="453">
        <v>0</v>
      </c>
      <c r="CB389" s="488"/>
    </row>
    <row r="390" spans="1:80" s="406" customFormat="1" ht="11.25">
      <c r="A390" s="403">
        <v>685</v>
      </c>
      <c r="B390" s="404" t="s">
        <v>473</v>
      </c>
      <c r="C390" s="403">
        <v>1</v>
      </c>
      <c r="D390" s="451">
        <v>119503.44</v>
      </c>
      <c r="E390" s="406">
        <v>10000</v>
      </c>
      <c r="F390" s="406">
        <v>91049.23</v>
      </c>
      <c r="G390" s="406">
        <v>0</v>
      </c>
      <c r="H390" s="406">
        <v>0</v>
      </c>
      <c r="I390" s="406">
        <v>0</v>
      </c>
      <c r="J390" s="406">
        <v>0</v>
      </c>
      <c r="K390" s="452">
        <v>0</v>
      </c>
      <c r="L390" s="406">
        <v>0</v>
      </c>
      <c r="M390" s="406">
        <v>0</v>
      </c>
      <c r="N390" s="406">
        <v>0</v>
      </c>
      <c r="O390" s="406">
        <v>0</v>
      </c>
      <c r="P390" s="406">
        <v>0</v>
      </c>
      <c r="Q390" s="406">
        <v>0</v>
      </c>
      <c r="R390" s="406">
        <v>0</v>
      </c>
      <c r="S390" s="406">
        <v>0</v>
      </c>
      <c r="T390" s="406" t="s">
        <v>760</v>
      </c>
      <c r="U390" s="658">
        <f t="shared" si="51"/>
        <v>220552.66999999998</v>
      </c>
      <c r="V390" s="453">
        <f t="shared" si="49"/>
        <v>10.365135906360411</v>
      </c>
      <c r="X390" s="406">
        <v>1168904.8600000001</v>
      </c>
      <c r="Y390" s="488">
        <v>2127831.9164600736</v>
      </c>
      <c r="Z390" s="406">
        <f t="shared" si="52"/>
        <v>958927.05646007345</v>
      </c>
      <c r="AA390" s="406">
        <f t="shared" si="53"/>
        <v>99394.092644948061</v>
      </c>
      <c r="AC390" s="453">
        <v>151.13442153119573</v>
      </c>
      <c r="AD390" s="453">
        <f t="shared" si="54"/>
        <v>173.53318419902243</v>
      </c>
      <c r="AE390" s="454">
        <f t="shared" si="55"/>
        <v>22.398762667826702</v>
      </c>
      <c r="AF390" s="514">
        <v>1</v>
      </c>
      <c r="AG390" s="488">
        <v>1</v>
      </c>
      <c r="AH390" s="453">
        <f t="shared" si="50"/>
        <v>173.53318419902243</v>
      </c>
      <c r="AK390" s="458">
        <v>173.53318419902243</v>
      </c>
      <c r="AL390" s="455">
        <f t="shared" si="56"/>
        <v>173.53318419902243</v>
      </c>
      <c r="AM390" s="458"/>
      <c r="AN390" s="458"/>
      <c r="AO390" s="453"/>
      <c r="AP390" s="507"/>
      <c r="AQ390" s="455"/>
      <c r="AR390" s="455"/>
      <c r="AS390" s="455"/>
      <c r="AT390" s="495">
        <f t="shared" si="57"/>
        <v>0</v>
      </c>
      <c r="AU390" s="455"/>
      <c r="AV390" s="498">
        <v>-14.019302273768448</v>
      </c>
      <c r="AW390" s="499">
        <v>0.11900939933240091</v>
      </c>
      <c r="AX390" s="500">
        <v>14.138311673100848</v>
      </c>
      <c r="AY390" s="458"/>
      <c r="AZ390" s="459"/>
      <c r="BA390" s="459"/>
      <c r="BB390" s="459"/>
      <c r="BC390" s="453"/>
      <c r="BE390" s="460">
        <v>-533.8655784688043</v>
      </c>
      <c r="BF390" s="453">
        <v>151.13442153119573</v>
      </c>
      <c r="BG390" s="488">
        <v>0</v>
      </c>
      <c r="BH390" s="453">
        <v>151.13442153119573</v>
      </c>
      <c r="BI390" s="406">
        <v>-22.398762667826702</v>
      </c>
      <c r="BK390" s="453"/>
      <c r="BL390" s="453">
        <v>151.13442153119573</v>
      </c>
      <c r="BM390" s="406">
        <v>0</v>
      </c>
      <c r="BO390" s="453">
        <v>151.13442153119573</v>
      </c>
      <c r="BP390" s="406">
        <v>-22.398762667826702</v>
      </c>
      <c r="BR390" s="453">
        <v>171.72206057985053</v>
      </c>
      <c r="BS390" s="453">
        <v>1.8111236191718945</v>
      </c>
      <c r="CB390" s="488"/>
    </row>
    <row r="391" spans="1:80" s="406" customFormat="1" ht="11.25">
      <c r="A391" s="403">
        <v>690</v>
      </c>
      <c r="B391" s="404" t="s">
        <v>474</v>
      </c>
      <c r="C391" s="403">
        <v>1</v>
      </c>
      <c r="D391" s="451">
        <v>1392792</v>
      </c>
      <c r="E391" s="406">
        <v>57600</v>
      </c>
      <c r="F391" s="406">
        <v>0</v>
      </c>
      <c r="G391" s="406">
        <v>57004.639999999999</v>
      </c>
      <c r="H391" s="406">
        <v>0</v>
      </c>
      <c r="I391" s="406">
        <v>0</v>
      </c>
      <c r="J391" s="406">
        <v>210724</v>
      </c>
      <c r="K391" s="452">
        <v>1856605</v>
      </c>
      <c r="L391" s="406">
        <v>0</v>
      </c>
      <c r="M391" s="406">
        <v>0</v>
      </c>
      <c r="N391" s="406">
        <v>0</v>
      </c>
      <c r="O391" s="406">
        <v>0</v>
      </c>
      <c r="P391" s="406">
        <v>0</v>
      </c>
      <c r="Q391" s="406">
        <v>0</v>
      </c>
      <c r="R391" s="406">
        <v>0</v>
      </c>
      <c r="S391" s="406">
        <v>0</v>
      </c>
      <c r="T391" s="406" t="s">
        <v>760</v>
      </c>
      <c r="U391" s="658">
        <f t="shared" si="51"/>
        <v>3574725.6399999997</v>
      </c>
      <c r="V391" s="453">
        <f t="shared" si="49"/>
        <v>9.5012550166293881</v>
      </c>
      <c r="X391" s="406">
        <v>26298806.635959998</v>
      </c>
      <c r="Y391" s="488">
        <v>37623720.590000004</v>
      </c>
      <c r="Z391" s="406">
        <f t="shared" si="52"/>
        <v>11324913.954040006</v>
      </c>
      <c r="AA391" s="406">
        <f t="shared" si="53"/>
        <v>1076008.9551871878</v>
      </c>
      <c r="AC391" s="453">
        <v>150.60296545008291</v>
      </c>
      <c r="AD391" s="453">
        <f t="shared" si="54"/>
        <v>138.97098883885801</v>
      </c>
      <c r="AE391" s="454">
        <f t="shared" si="55"/>
        <v>-11.6319766112249</v>
      </c>
      <c r="AF391" s="514">
        <v>42</v>
      </c>
      <c r="AG391" s="488">
        <v>1</v>
      </c>
      <c r="AH391" s="453">
        <f t="shared" si="50"/>
        <v>138.97098883885801</v>
      </c>
      <c r="AK391" s="458">
        <v>138.97098883885801</v>
      </c>
      <c r="AL391" s="455">
        <f t="shared" si="56"/>
        <v>138.97098883885801</v>
      </c>
      <c r="AM391" s="458"/>
      <c r="AN391" s="458"/>
      <c r="AO391" s="453"/>
      <c r="AP391" s="507"/>
      <c r="AQ391" s="455"/>
      <c r="AR391" s="455"/>
      <c r="AS391" s="455"/>
      <c r="AT391" s="495">
        <f t="shared" si="57"/>
        <v>0</v>
      </c>
      <c r="AU391" s="455"/>
      <c r="AV391" s="498">
        <v>5.691992994791363</v>
      </c>
      <c r="AW391" s="499">
        <v>-4.5146365576590597</v>
      </c>
      <c r="AX391" s="500">
        <v>-10.206629552450423</v>
      </c>
      <c r="AY391" s="458"/>
      <c r="AZ391" s="459"/>
      <c r="BA391" s="459"/>
      <c r="BB391" s="459"/>
      <c r="BC391" s="453"/>
      <c r="BE391" s="460">
        <v>-539.39703454991707</v>
      </c>
      <c r="BF391" s="453">
        <v>150.60296545008291</v>
      </c>
      <c r="BG391" s="488">
        <v>0</v>
      </c>
      <c r="BH391" s="453">
        <v>150.60296545008291</v>
      </c>
      <c r="BI391" s="406">
        <v>11.6319766112249</v>
      </c>
      <c r="BK391" s="453"/>
      <c r="BL391" s="453">
        <v>150.60296545008291</v>
      </c>
      <c r="BM391" s="406">
        <v>0</v>
      </c>
      <c r="BO391" s="453">
        <v>150.60296545008291</v>
      </c>
      <c r="BP391" s="406">
        <v>11.6319766112249</v>
      </c>
      <c r="BR391" s="453">
        <v>139.55124386931834</v>
      </c>
      <c r="BS391" s="453">
        <v>-0.58025503046033577</v>
      </c>
      <c r="CB391" s="488"/>
    </row>
    <row r="392" spans="1:80" s="406" customFormat="1" ht="11.25">
      <c r="A392" s="403">
        <v>695</v>
      </c>
      <c r="B392" s="404" t="s">
        <v>475</v>
      </c>
      <c r="C392" s="403">
        <v>1</v>
      </c>
      <c r="D392" s="451">
        <v>1262109</v>
      </c>
      <c r="E392" s="406">
        <v>8127</v>
      </c>
      <c r="F392" s="406">
        <v>0</v>
      </c>
      <c r="G392" s="406">
        <v>4536.42</v>
      </c>
      <c r="H392" s="406">
        <v>0</v>
      </c>
      <c r="I392" s="406">
        <v>0</v>
      </c>
      <c r="J392" s="406">
        <v>3369174</v>
      </c>
      <c r="K392" s="452">
        <v>250000</v>
      </c>
      <c r="L392" s="406">
        <v>0</v>
      </c>
      <c r="M392" s="406">
        <v>0</v>
      </c>
      <c r="N392" s="406">
        <v>0</v>
      </c>
      <c r="O392" s="406">
        <v>0</v>
      </c>
      <c r="P392" s="406">
        <v>0</v>
      </c>
      <c r="Q392" s="406">
        <v>0</v>
      </c>
      <c r="R392" s="406">
        <v>0</v>
      </c>
      <c r="S392" s="406">
        <v>0</v>
      </c>
      <c r="T392" s="406" t="s">
        <v>760</v>
      </c>
      <c r="U392" s="658">
        <f t="shared" si="51"/>
        <v>4893946.42</v>
      </c>
      <c r="V392" s="453">
        <f t="shared" si="49"/>
        <v>13.668627505908729</v>
      </c>
      <c r="X392" s="406">
        <v>20426551.245900005</v>
      </c>
      <c r="Y392" s="488">
        <v>35804227</v>
      </c>
      <c r="Z392" s="406">
        <f t="shared" si="52"/>
        <v>15377675.754099995</v>
      </c>
      <c r="AA392" s="406">
        <f t="shared" si="53"/>
        <v>2101917.2178943693</v>
      </c>
      <c r="AC392" s="453">
        <v>162.4711359914848</v>
      </c>
      <c r="AD392" s="453">
        <f t="shared" si="54"/>
        <v>164.99265772468723</v>
      </c>
      <c r="AE392" s="454">
        <f t="shared" si="55"/>
        <v>2.5215217332024338</v>
      </c>
      <c r="AF392" s="514">
        <v>1</v>
      </c>
      <c r="AG392" s="488">
        <v>1</v>
      </c>
      <c r="AH392" s="453">
        <f t="shared" si="50"/>
        <v>164.99265772468723</v>
      </c>
      <c r="AK392" s="458">
        <v>164.99265772468723</v>
      </c>
      <c r="AL392" s="455">
        <f t="shared" si="56"/>
        <v>164.99265772468723</v>
      </c>
      <c r="AM392" s="458"/>
      <c r="AN392" s="458"/>
      <c r="AO392" s="453"/>
      <c r="AP392" s="507"/>
      <c r="AQ392" s="455"/>
      <c r="AR392" s="455"/>
      <c r="AS392" s="455"/>
      <c r="AT392" s="495">
        <f t="shared" si="57"/>
        <v>0</v>
      </c>
      <c r="AU392" s="455"/>
      <c r="AV392" s="498">
        <v>1.9155542080340897</v>
      </c>
      <c r="AW392" s="499">
        <v>3.5277753481180341</v>
      </c>
      <c r="AX392" s="500">
        <v>1.6122211400839443</v>
      </c>
      <c r="AY392" s="458"/>
      <c r="AZ392" s="459"/>
      <c r="BA392" s="459"/>
      <c r="BB392" s="459"/>
      <c r="BC392" s="453"/>
      <c r="BE392" s="460">
        <v>-532.52886400851526</v>
      </c>
      <c r="BF392" s="453">
        <v>162.4711359914848</v>
      </c>
      <c r="BG392" s="488">
        <v>0</v>
      </c>
      <c r="BH392" s="453">
        <v>162.4711359914848</v>
      </c>
      <c r="BI392" s="406">
        <v>-2.5215217332024338</v>
      </c>
      <c r="BK392" s="453"/>
      <c r="BL392" s="453">
        <v>162.4711359914848</v>
      </c>
      <c r="BM392" s="406">
        <v>0</v>
      </c>
      <c r="BO392" s="453">
        <v>162.4711359914848</v>
      </c>
      <c r="BP392" s="406">
        <v>-2.5215217332024338</v>
      </c>
      <c r="BR392" s="453">
        <v>165.01451211936367</v>
      </c>
      <c r="BS392" s="453">
        <v>-2.185439467643846E-2</v>
      </c>
      <c r="CB392" s="488"/>
    </row>
    <row r="393" spans="1:80" s="406" customFormat="1" ht="11.25">
      <c r="A393" s="403">
        <v>698</v>
      </c>
      <c r="B393" s="404" t="s">
        <v>476</v>
      </c>
      <c r="C393" s="403">
        <v>1</v>
      </c>
      <c r="D393" s="451">
        <v>1979975</v>
      </c>
      <c r="E393" s="406">
        <v>37652</v>
      </c>
      <c r="F393" s="406">
        <v>24776</v>
      </c>
      <c r="G393" s="406">
        <v>0</v>
      </c>
      <c r="H393" s="406">
        <v>0</v>
      </c>
      <c r="I393" s="406">
        <v>0</v>
      </c>
      <c r="J393" s="406">
        <v>621117</v>
      </c>
      <c r="K393" s="452">
        <v>439710</v>
      </c>
      <c r="L393" s="406">
        <v>0</v>
      </c>
      <c r="M393" s="406">
        <v>0</v>
      </c>
      <c r="N393" s="406">
        <v>0</v>
      </c>
      <c r="O393" s="406">
        <v>0</v>
      </c>
      <c r="P393" s="406">
        <v>0</v>
      </c>
      <c r="Q393" s="406">
        <v>0</v>
      </c>
      <c r="R393" s="406">
        <v>0</v>
      </c>
      <c r="S393" s="406">
        <v>0</v>
      </c>
      <c r="T393" s="406" t="s">
        <v>760</v>
      </c>
      <c r="U393" s="658">
        <f t="shared" si="51"/>
        <v>3103230</v>
      </c>
      <c r="V393" s="453">
        <f t="shared" si="49"/>
        <v>10.58308835964637</v>
      </c>
      <c r="X393" s="406">
        <v>14742042.944370005</v>
      </c>
      <c r="Y393" s="488">
        <v>29322537</v>
      </c>
      <c r="Z393" s="406">
        <f t="shared" si="52"/>
        <v>14580494.055629995</v>
      </c>
      <c r="AA393" s="406">
        <f t="shared" si="53"/>
        <v>1543066.5691803088</v>
      </c>
      <c r="AC393" s="453">
        <v>179.24453865318742</v>
      </c>
      <c r="AD393" s="453">
        <f t="shared" si="54"/>
        <v>188.43704726439347</v>
      </c>
      <c r="AE393" s="454">
        <f t="shared" si="55"/>
        <v>9.1925086112060512</v>
      </c>
      <c r="AF393" s="514">
        <v>0</v>
      </c>
      <c r="AG393" s="488">
        <v>1</v>
      </c>
      <c r="AH393" s="453">
        <f t="shared" si="50"/>
        <v>188.43704726439347</v>
      </c>
      <c r="AK393" s="458">
        <v>188.43704726439347</v>
      </c>
      <c r="AL393" s="455">
        <f t="shared" si="56"/>
        <v>188.43704726439347</v>
      </c>
      <c r="AM393" s="458"/>
      <c r="AN393" s="458"/>
      <c r="AO393" s="453"/>
      <c r="AP393" s="507"/>
      <c r="AQ393" s="455"/>
      <c r="AR393" s="455"/>
      <c r="AS393" s="455"/>
      <c r="AT393" s="495">
        <f t="shared" si="57"/>
        <v>0</v>
      </c>
      <c r="AU393" s="455"/>
      <c r="AV393" s="498">
        <v>-1.6887862794559092</v>
      </c>
      <c r="AW393" s="499">
        <v>4.0522835229083292</v>
      </c>
      <c r="AX393" s="500">
        <v>5.7410698023642386</v>
      </c>
      <c r="AY393" s="458"/>
      <c r="AZ393" s="459"/>
      <c r="BA393" s="459"/>
      <c r="BB393" s="459"/>
      <c r="BC393" s="453"/>
      <c r="BE393" s="460">
        <v>-518.75546134681258</v>
      </c>
      <c r="BF393" s="453">
        <v>179.24453865318742</v>
      </c>
      <c r="BG393" s="488">
        <v>0</v>
      </c>
      <c r="BH393" s="453">
        <v>179.24453865318742</v>
      </c>
      <c r="BI393" s="406">
        <v>-9.1925086112060512</v>
      </c>
      <c r="BK393" s="453"/>
      <c r="BL393" s="453">
        <v>179.24453865318742</v>
      </c>
      <c r="BM393" s="406">
        <v>0</v>
      </c>
      <c r="BO393" s="453">
        <v>179.24453865318742</v>
      </c>
      <c r="BP393" s="406">
        <v>-9.1925086112060512</v>
      </c>
      <c r="BR393" s="453">
        <v>188.37691690378551</v>
      </c>
      <c r="BS393" s="453">
        <v>6.0130360607956845E-2</v>
      </c>
      <c r="CB393" s="488"/>
    </row>
    <row r="394" spans="1:80" s="406" customFormat="1" ht="11.25">
      <c r="A394" s="403">
        <v>700</v>
      </c>
      <c r="B394" s="404" t="s">
        <v>477</v>
      </c>
      <c r="C394" s="403">
        <v>1</v>
      </c>
      <c r="D394" s="451">
        <v>920319</v>
      </c>
      <c r="E394" s="406">
        <v>0</v>
      </c>
      <c r="F394" s="406">
        <v>0</v>
      </c>
      <c r="G394" s="406">
        <v>67358.83</v>
      </c>
      <c r="H394" s="406">
        <v>0</v>
      </c>
      <c r="I394" s="406">
        <v>0</v>
      </c>
      <c r="J394" s="406">
        <v>1066611</v>
      </c>
      <c r="K394" s="452">
        <v>0</v>
      </c>
      <c r="L394" s="406">
        <v>0</v>
      </c>
      <c r="M394" s="406">
        <v>0</v>
      </c>
      <c r="N394" s="406">
        <v>0</v>
      </c>
      <c r="O394" s="406">
        <v>0</v>
      </c>
      <c r="P394" s="406">
        <v>0</v>
      </c>
      <c r="Q394" s="406">
        <v>0</v>
      </c>
      <c r="R394" s="406">
        <v>0</v>
      </c>
      <c r="S394" s="406">
        <v>0</v>
      </c>
      <c r="T394" s="406" t="s">
        <v>762</v>
      </c>
      <c r="U394" s="658">
        <f t="shared" si="51"/>
        <v>1962256.9300000002</v>
      </c>
      <c r="V394" s="453">
        <f t="shared" ref="V394:V448" si="58">IF(AND(C394=1,U394&gt;0),U394/Y394*100,0)</f>
        <v>7.7774055302526595</v>
      </c>
      <c r="X394" s="406">
        <v>14025834.07</v>
      </c>
      <c r="Y394" s="488">
        <v>25230225.199999999</v>
      </c>
      <c r="Z394" s="406">
        <f t="shared" si="52"/>
        <v>11204391.129999999</v>
      </c>
      <c r="AA394" s="406">
        <f t="shared" si="53"/>
        <v>871410.93537575833</v>
      </c>
      <c r="AC394" s="453">
        <v>158.00046612721687</v>
      </c>
      <c r="AD394" s="453">
        <f t="shared" si="54"/>
        <v>173.67105687301375</v>
      </c>
      <c r="AE394" s="454">
        <f t="shared" si="55"/>
        <v>15.670590745796886</v>
      </c>
      <c r="AF394" s="514">
        <v>30</v>
      </c>
      <c r="AG394" s="488">
        <v>1</v>
      </c>
      <c r="AH394" s="453">
        <f t="shared" ref="AH394:AH448" si="59">IF(AG394=1,AD394,AC394)</f>
        <v>173.67105687301375</v>
      </c>
      <c r="AK394" s="458">
        <v>173.67105687301375</v>
      </c>
      <c r="AL394" s="455">
        <f t="shared" si="56"/>
        <v>173.67105687301375</v>
      </c>
      <c r="AM394" s="458"/>
      <c r="AN394" s="458"/>
      <c r="AO394" s="453"/>
      <c r="AP394" s="507"/>
      <c r="AQ394" s="455"/>
      <c r="AR394" s="455"/>
      <c r="AS394" s="455"/>
      <c r="AT394" s="495">
        <f t="shared" si="57"/>
        <v>0</v>
      </c>
      <c r="AU394" s="455"/>
      <c r="AV394" s="498">
        <v>-3.2280639241078504</v>
      </c>
      <c r="AW394" s="499">
        <v>7.169900538045014</v>
      </c>
      <c r="AX394" s="500">
        <v>10.397964462152864</v>
      </c>
      <c r="AY394" s="458"/>
      <c r="AZ394" s="459"/>
      <c r="BA394" s="459"/>
      <c r="BB394" s="459"/>
      <c r="BC394" s="453"/>
      <c r="BE394" s="460">
        <v>-541.9995338727831</v>
      </c>
      <c r="BF394" s="453">
        <v>158.00046612721687</v>
      </c>
      <c r="BG394" s="488">
        <v>0</v>
      </c>
      <c r="BH394" s="453">
        <v>158.00046612721687</v>
      </c>
      <c r="BI394" s="406">
        <v>-17.710330993956546</v>
      </c>
      <c r="BK394" s="453"/>
      <c r="BL394" s="453">
        <v>158.00046612721687</v>
      </c>
      <c r="BM394" s="406">
        <v>0</v>
      </c>
      <c r="BO394" s="453">
        <v>158.00046612721687</v>
      </c>
      <c r="BP394" s="406">
        <v>-17.710330993956546</v>
      </c>
      <c r="BR394" s="453">
        <v>175.23120798482583</v>
      </c>
      <c r="BS394" s="453">
        <v>0.4795891363475846</v>
      </c>
      <c r="CB394" s="488"/>
    </row>
    <row r="395" spans="1:80" s="406" customFormat="1" ht="11.25">
      <c r="A395" s="403">
        <v>705</v>
      </c>
      <c r="B395" s="404" t="s">
        <v>478</v>
      </c>
      <c r="C395" s="403">
        <v>1</v>
      </c>
      <c r="D395" s="451">
        <v>1464590</v>
      </c>
      <c r="E395" s="406">
        <v>83958</v>
      </c>
      <c r="F395" s="406">
        <v>29550</v>
      </c>
      <c r="G395" s="406">
        <v>6217.54</v>
      </c>
      <c r="H395" s="406">
        <v>0</v>
      </c>
      <c r="I395" s="406">
        <v>0</v>
      </c>
      <c r="J395" s="406">
        <v>1598917</v>
      </c>
      <c r="K395" s="452">
        <v>1416972</v>
      </c>
      <c r="L395" s="406">
        <v>0</v>
      </c>
      <c r="M395" s="406">
        <v>0</v>
      </c>
      <c r="N395" s="406">
        <v>0</v>
      </c>
      <c r="O395" s="406">
        <v>0</v>
      </c>
      <c r="P395" s="406">
        <v>0</v>
      </c>
      <c r="Q395" s="406">
        <v>0</v>
      </c>
      <c r="R395" s="406">
        <v>0</v>
      </c>
      <c r="S395" s="406">
        <v>0</v>
      </c>
      <c r="T395" s="406" t="s">
        <v>760</v>
      </c>
      <c r="U395" s="658">
        <f t="shared" ref="U395:U448" si="60">IF(OR(T395="X",T395="X16",T395="X17"),SUM(D395:S395),
IF(T395="x18",SUM(E395:K395,M395:S395)+D395*0.9+L395*0.9,SUM(D395:S395)-D395-L395))</f>
        <v>4600204.54</v>
      </c>
      <c r="V395" s="453">
        <f t="shared" si="58"/>
        <v>11.936748167505193</v>
      </c>
      <c r="X395" s="406">
        <v>21025301.581389997</v>
      </c>
      <c r="Y395" s="488">
        <v>38538172</v>
      </c>
      <c r="Z395" s="406">
        <f t="shared" ref="Z395:Z448" si="61">IF(Y395-X395&gt;0,Y395-X395,0)</f>
        <v>17512870.418610003</v>
      </c>
      <c r="AA395" s="406">
        <f t="shared" ref="AA395:AA448" si="62">V395*0.01*Z395</f>
        <v>2090467.2387709888</v>
      </c>
      <c r="AC395" s="453">
        <v>171.15829315025729</v>
      </c>
      <c r="AD395" s="453">
        <f t="shared" ref="AD395:AD448" si="63">IFERROR(IF(C395=1,(Y395-AA395)/X395*100,0),"")</f>
        <v>173.35163835885118</v>
      </c>
      <c r="AE395" s="454">
        <f t="shared" ref="AE395:AE448" si="64">AD395-AC395</f>
        <v>2.1933452085938825</v>
      </c>
      <c r="AF395" s="514">
        <v>5</v>
      </c>
      <c r="AG395" s="488">
        <v>1</v>
      </c>
      <c r="AH395" s="453">
        <f t="shared" si="59"/>
        <v>173.35163835885118</v>
      </c>
      <c r="AK395" s="458">
        <v>173.35163835885118</v>
      </c>
      <c r="AL395" s="455">
        <f t="shared" ref="AL395:AL448" si="65">AH395</f>
        <v>173.35163835885118</v>
      </c>
      <c r="AM395" s="458"/>
      <c r="AN395" s="458"/>
      <c r="AO395" s="453"/>
      <c r="AP395" s="507"/>
      <c r="AQ395" s="455"/>
      <c r="AR395" s="455"/>
      <c r="AS395" s="455"/>
      <c r="AT395" s="495">
        <f t="shared" ref="AT395:AT448" si="66">AH395-AK395</f>
        <v>0</v>
      </c>
      <c r="AU395" s="455"/>
      <c r="AV395" s="498">
        <v>1.0822000584961573</v>
      </c>
      <c r="AW395" s="499">
        <v>1.8734393776702072</v>
      </c>
      <c r="AX395" s="500">
        <v>0.79123931917404988</v>
      </c>
      <c r="AY395" s="458"/>
      <c r="AZ395" s="459"/>
      <c r="BA395" s="459"/>
      <c r="BB395" s="459"/>
      <c r="BC395" s="453"/>
      <c r="BE395" s="460">
        <v>-533.84170684974265</v>
      </c>
      <c r="BF395" s="453">
        <v>171.15829315025729</v>
      </c>
      <c r="BG395" s="488">
        <v>0</v>
      </c>
      <c r="BH395" s="453">
        <v>171.15829315025729</v>
      </c>
      <c r="BI395" s="406">
        <v>-2.1933452085938825</v>
      </c>
      <c r="BK395" s="453"/>
      <c r="BL395" s="453">
        <v>171.15829315025729</v>
      </c>
      <c r="BM395" s="406">
        <v>0</v>
      </c>
      <c r="BO395" s="453">
        <v>171.15829315025729</v>
      </c>
      <c r="BP395" s="406">
        <v>-2.1933452085938825</v>
      </c>
      <c r="BR395" s="453">
        <v>173.471786684162</v>
      </c>
      <c r="BS395" s="453">
        <v>-0.1201483253108222</v>
      </c>
      <c r="CB395" s="488"/>
    </row>
    <row r="396" spans="1:80" s="406" customFormat="1" ht="11.25">
      <c r="A396" s="403">
        <v>710</v>
      </c>
      <c r="B396" s="404" t="s">
        <v>479</v>
      </c>
      <c r="C396" s="403">
        <v>1</v>
      </c>
      <c r="D396" s="451">
        <v>757445</v>
      </c>
      <c r="E396" s="406">
        <v>55000</v>
      </c>
      <c r="F396" s="406">
        <v>16258</v>
      </c>
      <c r="G396" s="406">
        <v>21064.82</v>
      </c>
      <c r="H396" s="406">
        <v>0</v>
      </c>
      <c r="I396" s="406">
        <v>0</v>
      </c>
      <c r="J396" s="406">
        <v>798897</v>
      </c>
      <c r="K396" s="452">
        <v>350000</v>
      </c>
      <c r="L396" s="406">
        <v>0</v>
      </c>
      <c r="M396" s="406">
        <v>0</v>
      </c>
      <c r="N396" s="406">
        <v>0</v>
      </c>
      <c r="O396" s="406">
        <v>0</v>
      </c>
      <c r="P396" s="406">
        <v>0</v>
      </c>
      <c r="Q396" s="406">
        <v>0</v>
      </c>
      <c r="R396" s="406">
        <v>0</v>
      </c>
      <c r="S396" s="406">
        <v>0</v>
      </c>
      <c r="T396" s="406" t="s">
        <v>762</v>
      </c>
      <c r="U396" s="658">
        <f t="shared" si="60"/>
        <v>1922920.32</v>
      </c>
      <c r="V396" s="453">
        <f t="shared" si="58"/>
        <v>5.1420763216826915</v>
      </c>
      <c r="X396" s="406">
        <v>25098754.039999999</v>
      </c>
      <c r="Y396" s="488">
        <v>37395795</v>
      </c>
      <c r="Z396" s="406">
        <f t="shared" si="61"/>
        <v>12297040.960000001</v>
      </c>
      <c r="AA396" s="406">
        <f t="shared" si="62"/>
        <v>632323.23147178208</v>
      </c>
      <c r="AC396" s="453">
        <v>143.97167898010312</v>
      </c>
      <c r="AD396" s="453">
        <f t="shared" si="63"/>
        <v>146.47528602391219</v>
      </c>
      <c r="AE396" s="454">
        <f t="shared" si="64"/>
        <v>2.503607043809069</v>
      </c>
      <c r="AF396" s="514">
        <v>19</v>
      </c>
      <c r="AG396" s="488">
        <v>1</v>
      </c>
      <c r="AH396" s="453">
        <f t="shared" si="59"/>
        <v>146.47528602391219</v>
      </c>
      <c r="AK396" s="458">
        <v>146.47528602391219</v>
      </c>
      <c r="AL396" s="455">
        <f t="shared" si="65"/>
        <v>146.47528602391219</v>
      </c>
      <c r="AM396" s="458"/>
      <c r="AN396" s="458"/>
      <c r="AO396" s="453"/>
      <c r="AP396" s="507"/>
      <c r="AQ396" s="455"/>
      <c r="AR396" s="455"/>
      <c r="AS396" s="455"/>
      <c r="AT396" s="495">
        <f t="shared" si="66"/>
        <v>0</v>
      </c>
      <c r="AU396" s="455"/>
      <c r="AV396" s="498">
        <v>0.56612922774874952</v>
      </c>
      <c r="AW396" s="499">
        <v>2.6674013427605785</v>
      </c>
      <c r="AX396" s="500">
        <v>2.1012721150118292</v>
      </c>
      <c r="AY396" s="458"/>
      <c r="AZ396" s="459"/>
      <c r="BA396" s="459"/>
      <c r="BB396" s="459"/>
      <c r="BC396" s="453"/>
      <c r="BE396" s="460">
        <v>-566.02832101989691</v>
      </c>
      <c r="BF396" s="453">
        <v>143.97167898010312</v>
      </c>
      <c r="BG396" s="488">
        <v>0</v>
      </c>
      <c r="BH396" s="453">
        <v>143.97167898010312</v>
      </c>
      <c r="BI396" s="406">
        <v>-3.1982711029799589</v>
      </c>
      <c r="BK396" s="453"/>
      <c r="BL396" s="453">
        <v>143.97167898010312</v>
      </c>
      <c r="BM396" s="406">
        <v>0</v>
      </c>
      <c r="BO396" s="453">
        <v>143.97167898010312</v>
      </c>
      <c r="BP396" s="406">
        <v>-3.1982711029799589</v>
      </c>
      <c r="BR396" s="453">
        <v>147.17734165187818</v>
      </c>
      <c r="BS396" s="453">
        <v>-7.3915687951000564E-3</v>
      </c>
      <c r="CB396" s="488"/>
    </row>
    <row r="397" spans="1:80" s="406" customFormat="1" ht="11.25">
      <c r="A397" s="403">
        <v>712</v>
      </c>
      <c r="B397" s="404" t="s">
        <v>480</v>
      </c>
      <c r="C397" s="403">
        <v>1</v>
      </c>
      <c r="D397" s="451">
        <v>1206394.49</v>
      </c>
      <c r="E397" s="406">
        <v>0</v>
      </c>
      <c r="F397" s="406">
        <v>84696</v>
      </c>
      <c r="G397" s="406">
        <v>70638.679999999993</v>
      </c>
      <c r="H397" s="406">
        <v>0</v>
      </c>
      <c r="I397" s="406">
        <v>0</v>
      </c>
      <c r="J397" s="406">
        <v>447869</v>
      </c>
      <c r="K397" s="452">
        <v>545115</v>
      </c>
      <c r="L397" s="406">
        <v>0</v>
      </c>
      <c r="M397" s="406">
        <v>0</v>
      </c>
      <c r="N397" s="406">
        <v>0</v>
      </c>
      <c r="O397" s="406">
        <v>0</v>
      </c>
      <c r="P397" s="406">
        <v>0</v>
      </c>
      <c r="Q397" s="406">
        <v>0</v>
      </c>
      <c r="R397" s="406">
        <v>0</v>
      </c>
      <c r="S397" s="406">
        <v>0</v>
      </c>
      <c r="T397" s="406" t="s">
        <v>760</v>
      </c>
      <c r="U397" s="658">
        <f t="shared" si="60"/>
        <v>2354713.17</v>
      </c>
      <c r="V397" s="453">
        <f t="shared" si="58"/>
        <v>5.6077862594793384</v>
      </c>
      <c r="X397" s="406">
        <v>24010799.069999997</v>
      </c>
      <c r="Y397" s="488">
        <v>41990066.329999998</v>
      </c>
      <c r="Z397" s="406">
        <f t="shared" si="61"/>
        <v>17979267.260000002</v>
      </c>
      <c r="AA397" s="406">
        <f t="shared" si="62"/>
        <v>1008238.8789613475</v>
      </c>
      <c r="AC397" s="453">
        <v>165.485695318251</v>
      </c>
      <c r="AD397" s="453">
        <f t="shared" si="63"/>
        <v>170.68081462662732</v>
      </c>
      <c r="AE397" s="454">
        <f t="shared" si="64"/>
        <v>5.1951193083763201</v>
      </c>
      <c r="AF397" s="514">
        <v>48</v>
      </c>
      <c r="AG397" s="488">
        <v>1</v>
      </c>
      <c r="AH397" s="453">
        <f t="shared" si="59"/>
        <v>170.68081462662732</v>
      </c>
      <c r="AK397" s="458">
        <v>170.68081462662732</v>
      </c>
      <c r="AL397" s="455">
        <f t="shared" si="65"/>
        <v>170.68081462662732</v>
      </c>
      <c r="AM397" s="458"/>
      <c r="AN397" s="458"/>
      <c r="AO397" s="453"/>
      <c r="AP397" s="507"/>
      <c r="AQ397" s="455"/>
      <c r="AR397" s="455"/>
      <c r="AS397" s="455"/>
      <c r="AT397" s="495">
        <f t="shared" si="66"/>
        <v>0</v>
      </c>
      <c r="AU397" s="455"/>
      <c r="AV397" s="498">
        <v>1.2829343013154302</v>
      </c>
      <c r="AW397" s="499">
        <v>4.3740627595579769</v>
      </c>
      <c r="AX397" s="500">
        <v>3.0911284582425465</v>
      </c>
      <c r="AY397" s="458"/>
      <c r="AZ397" s="459"/>
      <c r="BA397" s="459"/>
      <c r="BB397" s="459"/>
      <c r="BC397" s="453" t="s">
        <v>129</v>
      </c>
      <c r="BE397" s="460">
        <v>-546.51430468174897</v>
      </c>
      <c r="BF397" s="453">
        <v>165.485695318251</v>
      </c>
      <c r="BG397" s="488">
        <v>0</v>
      </c>
      <c r="BH397" s="453">
        <v>165.485695318251</v>
      </c>
      <c r="BI397" s="406">
        <v>-5.1951193083763201</v>
      </c>
      <c r="BK397" s="453"/>
      <c r="BL397" s="453">
        <v>165.485695318251</v>
      </c>
      <c r="BM397" s="406">
        <v>0</v>
      </c>
      <c r="BO397" s="453">
        <v>165.485695318251</v>
      </c>
      <c r="BP397" s="406">
        <v>-5.1951193083763201</v>
      </c>
      <c r="BR397" s="453">
        <v>170.61251988453765</v>
      </c>
      <c r="BS397" s="453">
        <v>6.8294742089676674E-2</v>
      </c>
      <c r="CB397" s="488"/>
    </row>
    <row r="398" spans="1:80" s="406" customFormat="1" ht="11.25">
      <c r="A398" s="403">
        <v>715</v>
      </c>
      <c r="B398" s="404" t="s">
        <v>481</v>
      </c>
      <c r="C398" s="403">
        <v>1</v>
      </c>
      <c r="D398" s="451">
        <v>700000</v>
      </c>
      <c r="E398" s="406">
        <v>0</v>
      </c>
      <c r="F398" s="406">
        <v>15000</v>
      </c>
      <c r="G398" s="406">
        <v>20000</v>
      </c>
      <c r="H398" s="406">
        <v>0</v>
      </c>
      <c r="I398" s="406">
        <v>0</v>
      </c>
      <c r="J398" s="406">
        <v>600000</v>
      </c>
      <c r="K398" s="452">
        <v>0</v>
      </c>
      <c r="L398" s="406">
        <v>0</v>
      </c>
      <c r="M398" s="406">
        <v>0</v>
      </c>
      <c r="N398" s="406">
        <v>0</v>
      </c>
      <c r="O398" s="406">
        <v>0</v>
      </c>
      <c r="P398" s="406">
        <v>0</v>
      </c>
      <c r="Q398" s="406">
        <v>0</v>
      </c>
      <c r="R398" s="406">
        <v>0</v>
      </c>
      <c r="S398" s="406">
        <v>0</v>
      </c>
      <c r="T398" s="406" t="s">
        <v>760</v>
      </c>
      <c r="U398" s="658">
        <f t="shared" si="60"/>
        <v>1335000</v>
      </c>
      <c r="V398" s="453">
        <f t="shared" si="58"/>
        <v>5.8077248918566822</v>
      </c>
      <c r="X398" s="406">
        <v>15022012.140000004</v>
      </c>
      <c r="Y398" s="488">
        <v>22986626</v>
      </c>
      <c r="Z398" s="406">
        <f t="shared" si="61"/>
        <v>7964613.8599999957</v>
      </c>
      <c r="AA398" s="406">
        <f t="shared" si="62"/>
        <v>462562.86168748711</v>
      </c>
      <c r="AC398" s="453">
        <v>150.1472978678878</v>
      </c>
      <c r="AD398" s="453">
        <f t="shared" si="63"/>
        <v>149.94038700272617</v>
      </c>
      <c r="AE398" s="454">
        <f t="shared" si="64"/>
        <v>-0.20691086516163182</v>
      </c>
      <c r="AF398" s="514">
        <v>12</v>
      </c>
      <c r="AG398" s="488">
        <v>1</v>
      </c>
      <c r="AH398" s="453">
        <f t="shared" si="59"/>
        <v>149.94038700272617</v>
      </c>
      <c r="AK398" s="458">
        <v>149.94038700272617</v>
      </c>
      <c r="AL398" s="455">
        <f t="shared" si="65"/>
        <v>149.94038700272617</v>
      </c>
      <c r="AM398" s="458"/>
      <c r="AN398" s="458"/>
      <c r="AO398" s="453"/>
      <c r="AP398" s="507"/>
      <c r="AQ398" s="455"/>
      <c r="AR398" s="455"/>
      <c r="AS398" s="455"/>
      <c r="AT398" s="495">
        <f t="shared" si="66"/>
        <v>0</v>
      </c>
      <c r="AU398" s="455"/>
      <c r="AV398" s="498">
        <v>4.8780850321601363</v>
      </c>
      <c r="AW398" s="499">
        <v>5.4600298974208235</v>
      </c>
      <c r="AX398" s="500">
        <v>0.58194486526068712</v>
      </c>
      <c r="AY398" s="458"/>
      <c r="AZ398" s="459"/>
      <c r="BA398" s="459"/>
      <c r="BB398" s="459"/>
      <c r="BC398" s="453" t="s">
        <v>237</v>
      </c>
      <c r="BE398" s="460">
        <v>-564.8527021321122</v>
      </c>
      <c r="BF398" s="453">
        <v>150.1472978678878</v>
      </c>
      <c r="BG398" s="488">
        <v>0</v>
      </c>
      <c r="BH398" s="453">
        <v>150.1472978678878</v>
      </c>
      <c r="BI398" s="406">
        <v>0.20691086516163182</v>
      </c>
      <c r="BK398" s="453"/>
      <c r="BL398" s="453">
        <v>150.1472978678878</v>
      </c>
      <c r="BM398" s="406">
        <v>0</v>
      </c>
      <c r="BO398" s="453">
        <v>150.1472978678878</v>
      </c>
      <c r="BP398" s="406">
        <v>0.20691086516163182</v>
      </c>
      <c r="BR398" s="453">
        <v>150.07187333523606</v>
      </c>
      <c r="BS398" s="453">
        <v>-0.13148633250989405</v>
      </c>
      <c r="CB398" s="488"/>
    </row>
    <row r="399" spans="1:80" s="406" customFormat="1" ht="11.25">
      <c r="A399" s="403">
        <v>717</v>
      </c>
      <c r="B399" s="404" t="s">
        <v>482</v>
      </c>
      <c r="C399" s="403">
        <v>1</v>
      </c>
      <c r="D399" s="451">
        <v>1319209</v>
      </c>
      <c r="E399" s="406">
        <v>2278</v>
      </c>
      <c r="F399" s="406">
        <v>135898</v>
      </c>
      <c r="G399" s="406">
        <v>42125.79</v>
      </c>
      <c r="H399" s="406">
        <v>0</v>
      </c>
      <c r="I399" s="406">
        <v>0</v>
      </c>
      <c r="J399" s="406">
        <v>652509</v>
      </c>
      <c r="K399" s="452">
        <v>0</v>
      </c>
      <c r="L399" s="406">
        <v>0</v>
      </c>
      <c r="M399" s="406">
        <v>0</v>
      </c>
      <c r="N399" s="406">
        <v>0</v>
      </c>
      <c r="O399" s="406">
        <v>0</v>
      </c>
      <c r="P399" s="406">
        <v>0</v>
      </c>
      <c r="Q399" s="406">
        <v>0</v>
      </c>
      <c r="R399" s="406">
        <v>0</v>
      </c>
      <c r="S399" s="406">
        <v>0</v>
      </c>
      <c r="T399" s="406" t="s">
        <v>762</v>
      </c>
      <c r="U399" s="658">
        <f t="shared" si="60"/>
        <v>2020098.8900000001</v>
      </c>
      <c r="V399" s="453">
        <f t="shared" si="58"/>
        <v>10.488077134797512</v>
      </c>
      <c r="X399" s="406">
        <v>11760100.9102352</v>
      </c>
      <c r="Y399" s="488">
        <v>19260908.02</v>
      </c>
      <c r="Z399" s="406">
        <f t="shared" si="61"/>
        <v>7500807.1097647995</v>
      </c>
      <c r="AA399" s="406">
        <f t="shared" si="62"/>
        <v>786690.43540450814</v>
      </c>
      <c r="AC399" s="453">
        <v>147.70898610113161</v>
      </c>
      <c r="AD399" s="453">
        <f t="shared" si="63"/>
        <v>157.09233896553368</v>
      </c>
      <c r="AE399" s="454">
        <f t="shared" si="64"/>
        <v>9.3833528644020703</v>
      </c>
      <c r="AF399" s="514">
        <v>23</v>
      </c>
      <c r="AG399" s="488">
        <v>1</v>
      </c>
      <c r="AH399" s="453">
        <f t="shared" si="59"/>
        <v>157.09233896553368</v>
      </c>
      <c r="AK399" s="458">
        <v>174.10773789137056</v>
      </c>
      <c r="AL399" s="455">
        <f t="shared" si="65"/>
        <v>157.09233896553368</v>
      </c>
      <c r="AM399" s="458"/>
      <c r="AN399" s="458"/>
      <c r="AO399" s="453"/>
      <c r="AP399" s="507"/>
      <c r="AQ399" s="455"/>
      <c r="AR399" s="455"/>
      <c r="AS399" s="455"/>
      <c r="AT399" s="495">
        <f t="shared" si="66"/>
        <v>-17.015398925836877</v>
      </c>
      <c r="AU399" s="455"/>
      <c r="AV399" s="498">
        <v>3.3265541417298787</v>
      </c>
      <c r="AW399" s="499">
        <v>23.921609431780137</v>
      </c>
      <c r="AX399" s="500">
        <v>20.595055290050258</v>
      </c>
      <c r="AY399" s="458"/>
      <c r="AZ399" s="459"/>
      <c r="BA399" s="459"/>
      <c r="BB399" s="459"/>
      <c r="BC399" s="453"/>
      <c r="BE399" s="460">
        <v>-569.29101389886841</v>
      </c>
      <c r="BF399" s="453">
        <v>147.70898610113161</v>
      </c>
      <c r="BG399" s="488">
        <v>0</v>
      </c>
      <c r="BH399" s="453">
        <v>147.70898610113161</v>
      </c>
      <c r="BI399" s="406">
        <v>-29.810605556697539</v>
      </c>
      <c r="BK399" s="453"/>
      <c r="BL399" s="453">
        <v>147.70898610113161</v>
      </c>
      <c r="BM399" s="406">
        <v>0</v>
      </c>
      <c r="BO399" s="453">
        <v>147.70898610113161</v>
      </c>
      <c r="BP399" s="406">
        <v>-29.810605556697539</v>
      </c>
      <c r="BR399" s="453">
        <v>176.88285075876209</v>
      </c>
      <c r="BS399" s="453">
        <v>0.63674089906706399</v>
      </c>
      <c r="CB399" s="488"/>
    </row>
    <row r="400" spans="1:80" s="406" customFormat="1" ht="11.25">
      <c r="A400" s="403">
        <v>720</v>
      </c>
      <c r="B400" s="404" t="s">
        <v>483</v>
      </c>
      <c r="C400" s="403">
        <v>1</v>
      </c>
      <c r="D400" s="451">
        <v>871683</v>
      </c>
      <c r="E400" s="406">
        <v>0</v>
      </c>
      <c r="F400" s="406">
        <v>246147</v>
      </c>
      <c r="G400" s="406">
        <v>3615.92</v>
      </c>
      <c r="H400" s="406">
        <v>0</v>
      </c>
      <c r="I400" s="406">
        <v>0</v>
      </c>
      <c r="J400" s="406">
        <v>749837</v>
      </c>
      <c r="K400" s="452">
        <v>183073</v>
      </c>
      <c r="L400" s="406">
        <v>0</v>
      </c>
      <c r="M400" s="406">
        <v>0</v>
      </c>
      <c r="N400" s="406">
        <v>0</v>
      </c>
      <c r="O400" s="406">
        <v>0</v>
      </c>
      <c r="P400" s="406">
        <v>0</v>
      </c>
      <c r="Q400" s="406">
        <v>0</v>
      </c>
      <c r="R400" s="406">
        <v>0</v>
      </c>
      <c r="S400" s="406">
        <v>0</v>
      </c>
      <c r="T400" s="406" t="s">
        <v>760</v>
      </c>
      <c r="U400" s="658">
        <f t="shared" si="60"/>
        <v>2054355.92</v>
      </c>
      <c r="V400" s="453">
        <f t="shared" si="58"/>
        <v>9.1171346162448952</v>
      </c>
      <c r="X400" s="406">
        <v>19056826.82</v>
      </c>
      <c r="Y400" s="488">
        <v>22532912</v>
      </c>
      <c r="Z400" s="406">
        <f t="shared" si="61"/>
        <v>3476085.1799999997</v>
      </c>
      <c r="AA400" s="406">
        <f t="shared" si="62"/>
        <v>316919.36523593869</v>
      </c>
      <c r="AC400" s="453">
        <v>110.48525881215356</v>
      </c>
      <c r="AD400" s="453">
        <f t="shared" si="63"/>
        <v>116.57760677894464</v>
      </c>
      <c r="AE400" s="454">
        <f t="shared" si="64"/>
        <v>6.0923479667910811</v>
      </c>
      <c r="AF400" s="514">
        <v>3</v>
      </c>
      <c r="AG400" s="488">
        <v>1</v>
      </c>
      <c r="AH400" s="453">
        <f t="shared" si="59"/>
        <v>116.57760677894464</v>
      </c>
      <c r="AK400" s="458">
        <v>116.57760677894464</v>
      </c>
      <c r="AL400" s="455">
        <f t="shared" si="65"/>
        <v>116.57760677894464</v>
      </c>
      <c r="AM400" s="458"/>
      <c r="AN400" s="458"/>
      <c r="AO400" s="453"/>
      <c r="AP400" s="507"/>
      <c r="AQ400" s="455"/>
      <c r="AR400" s="455"/>
      <c r="AS400" s="455"/>
      <c r="AT400" s="495">
        <f t="shared" si="66"/>
        <v>0</v>
      </c>
      <c r="AU400" s="455"/>
      <c r="AV400" s="498">
        <v>-0.17759916358994918</v>
      </c>
      <c r="AW400" s="499">
        <v>5.6787953330058167</v>
      </c>
      <c r="AX400" s="500">
        <v>5.8563944965957662</v>
      </c>
      <c r="AY400" s="458"/>
      <c r="AZ400" s="459"/>
      <c r="BA400" s="459"/>
      <c r="BB400" s="459"/>
      <c r="BC400" s="453"/>
      <c r="BE400" s="460">
        <v>-609.51474118784643</v>
      </c>
      <c r="BF400" s="453">
        <v>110.48525881215356</v>
      </c>
      <c r="BG400" s="488">
        <v>0</v>
      </c>
      <c r="BH400" s="453">
        <v>110.48525881215356</v>
      </c>
      <c r="BI400" s="406">
        <v>-6.0923479667910811</v>
      </c>
      <c r="BK400" s="453"/>
      <c r="BL400" s="453">
        <v>110.48525881215356</v>
      </c>
      <c r="BM400" s="406">
        <v>0</v>
      </c>
      <c r="BO400" s="453">
        <v>110.48525881215356</v>
      </c>
      <c r="BP400" s="406">
        <v>-6.0923479667910811</v>
      </c>
      <c r="BR400" s="453">
        <v>117.44230806533251</v>
      </c>
      <c r="BS400" s="453">
        <v>-0.86470128638787003</v>
      </c>
      <c r="CB400" s="488"/>
    </row>
    <row r="401" spans="1:80" s="406" customFormat="1" ht="11.25">
      <c r="A401" s="403">
        <v>725</v>
      </c>
      <c r="B401" s="404" t="s">
        <v>484</v>
      </c>
      <c r="C401" s="403">
        <v>1</v>
      </c>
      <c r="D401" s="451">
        <v>1011349</v>
      </c>
      <c r="E401" s="406">
        <v>0</v>
      </c>
      <c r="F401" s="406">
        <v>63784</v>
      </c>
      <c r="G401" s="406">
        <v>45904.6</v>
      </c>
      <c r="H401" s="406">
        <v>0</v>
      </c>
      <c r="I401" s="406">
        <v>0</v>
      </c>
      <c r="J401" s="406">
        <v>2382983</v>
      </c>
      <c r="K401" s="452">
        <v>0</v>
      </c>
      <c r="L401" s="406">
        <v>0</v>
      </c>
      <c r="M401" s="406">
        <v>0</v>
      </c>
      <c r="N401" s="406">
        <v>0</v>
      </c>
      <c r="O401" s="406">
        <v>0</v>
      </c>
      <c r="P401" s="406">
        <v>0</v>
      </c>
      <c r="Q401" s="406">
        <v>0</v>
      </c>
      <c r="R401" s="406">
        <v>0</v>
      </c>
      <c r="S401" s="406">
        <v>0</v>
      </c>
      <c r="T401" s="406" t="s">
        <v>760</v>
      </c>
      <c r="U401" s="658">
        <f t="shared" si="60"/>
        <v>3504020.6</v>
      </c>
      <c r="V401" s="453">
        <f t="shared" si="58"/>
        <v>6.6938614652001016</v>
      </c>
      <c r="X401" s="406">
        <v>39516916.723600008</v>
      </c>
      <c r="Y401" s="488">
        <v>52346774.999999993</v>
      </c>
      <c r="Z401" s="406">
        <f t="shared" si="61"/>
        <v>12829858.276399985</v>
      </c>
      <c r="AA401" s="406">
        <f t="shared" si="62"/>
        <v>858812.9392037245</v>
      </c>
      <c r="AC401" s="453">
        <v>127.17497358623098</v>
      </c>
      <c r="AD401" s="453">
        <f t="shared" si="63"/>
        <v>130.29347006227084</v>
      </c>
      <c r="AE401" s="454">
        <f t="shared" si="64"/>
        <v>3.1184964760398657</v>
      </c>
      <c r="AF401" s="514">
        <v>31</v>
      </c>
      <c r="AG401" s="488">
        <v>1</v>
      </c>
      <c r="AH401" s="453">
        <f t="shared" si="59"/>
        <v>130.29347006227084</v>
      </c>
      <c r="AK401" s="458">
        <v>130.29347006227084</v>
      </c>
      <c r="AL401" s="455">
        <f t="shared" si="65"/>
        <v>130.29347006227084</v>
      </c>
      <c r="AM401" s="458"/>
      <c r="AN401" s="458"/>
      <c r="AO401" s="453"/>
      <c r="AP401" s="507"/>
      <c r="AQ401" s="455"/>
      <c r="AR401" s="455"/>
      <c r="AS401" s="455"/>
      <c r="AT401" s="495">
        <f t="shared" si="66"/>
        <v>0</v>
      </c>
      <c r="AU401" s="455"/>
      <c r="AV401" s="498">
        <v>1.713828911746194</v>
      </c>
      <c r="AW401" s="499">
        <v>4.5873977677852249</v>
      </c>
      <c r="AX401" s="500">
        <v>2.8735688560390309</v>
      </c>
      <c r="AY401" s="458"/>
      <c r="AZ401" s="459"/>
      <c r="BA401" s="459"/>
      <c r="BB401" s="459"/>
      <c r="BC401" s="453"/>
      <c r="BE401" s="460">
        <v>-597.82502641376902</v>
      </c>
      <c r="BF401" s="453">
        <v>127.17497358623098</v>
      </c>
      <c r="BG401" s="488">
        <v>0</v>
      </c>
      <c r="BH401" s="453">
        <v>127.17497358623098</v>
      </c>
      <c r="BI401" s="406">
        <v>-3.1184964760398657</v>
      </c>
      <c r="BK401" s="453"/>
      <c r="BL401" s="453">
        <v>127.17497358623098</v>
      </c>
      <c r="BM401" s="406">
        <v>0</v>
      </c>
      <c r="BO401" s="453">
        <v>127.17497358623098</v>
      </c>
      <c r="BP401" s="406">
        <v>-3.1184964760398657</v>
      </c>
      <c r="BR401" s="453">
        <v>158.02197766897024</v>
      </c>
      <c r="BS401" s="453">
        <v>-27.728507606699395</v>
      </c>
      <c r="CB401" s="488"/>
    </row>
    <row r="402" spans="1:80" s="406" customFormat="1" ht="11.25">
      <c r="A402" s="403">
        <v>728</v>
      </c>
      <c r="B402" s="404" t="s">
        <v>485</v>
      </c>
      <c r="C402" s="403">
        <v>1</v>
      </c>
      <c r="D402" s="451">
        <v>91374</v>
      </c>
      <c r="E402" s="406">
        <v>0</v>
      </c>
      <c r="F402" s="406">
        <v>0</v>
      </c>
      <c r="G402" s="406">
        <v>0</v>
      </c>
      <c r="H402" s="406">
        <v>0</v>
      </c>
      <c r="I402" s="406">
        <v>0</v>
      </c>
      <c r="J402" s="406">
        <v>0</v>
      </c>
      <c r="K402" s="452">
        <v>0</v>
      </c>
      <c r="L402" s="406">
        <v>0</v>
      </c>
      <c r="M402" s="406">
        <v>0</v>
      </c>
      <c r="N402" s="406">
        <v>0</v>
      </c>
      <c r="O402" s="406">
        <v>0</v>
      </c>
      <c r="P402" s="406">
        <v>0</v>
      </c>
      <c r="Q402" s="406">
        <v>0</v>
      </c>
      <c r="R402" s="406">
        <v>0</v>
      </c>
      <c r="S402" s="406">
        <v>0</v>
      </c>
      <c r="T402" s="406" t="s">
        <v>762</v>
      </c>
      <c r="U402" s="658">
        <f t="shared" si="60"/>
        <v>82236.600000000006</v>
      </c>
      <c r="V402" s="453">
        <f t="shared" si="58"/>
        <v>2.3058196145319969</v>
      </c>
      <c r="X402" s="406">
        <v>1606229.6800000002</v>
      </c>
      <c r="Y402" s="488">
        <v>3566480.2</v>
      </c>
      <c r="Z402" s="406">
        <f t="shared" si="61"/>
        <v>1960250.52</v>
      </c>
      <c r="AA402" s="406">
        <f t="shared" si="62"/>
        <v>45199.840984125469</v>
      </c>
      <c r="AC402" s="453">
        <v>195.51149452952183</v>
      </c>
      <c r="AD402" s="453">
        <f t="shared" si="63"/>
        <v>219.22645328131867</v>
      </c>
      <c r="AE402" s="454">
        <f t="shared" si="64"/>
        <v>23.714958751796843</v>
      </c>
      <c r="AF402" s="514">
        <v>0</v>
      </c>
      <c r="AG402" s="488">
        <v>1</v>
      </c>
      <c r="AH402" s="453">
        <f t="shared" si="59"/>
        <v>219.22645328131867</v>
      </c>
      <c r="AK402" s="458">
        <v>219.22645328131867</v>
      </c>
      <c r="AL402" s="455">
        <f t="shared" si="65"/>
        <v>219.22645328131867</v>
      </c>
      <c r="AM402" s="458"/>
      <c r="AN402" s="458"/>
      <c r="AO402" s="453"/>
      <c r="AP402" s="507"/>
      <c r="AQ402" s="455"/>
      <c r="AR402" s="455"/>
      <c r="AS402" s="455"/>
      <c r="AT402" s="495">
        <f t="shared" si="66"/>
        <v>0</v>
      </c>
      <c r="AU402" s="455"/>
      <c r="AV402" s="498">
        <v>-3.8593226554150859</v>
      </c>
      <c r="AW402" s="499">
        <v>8.6940284360882991</v>
      </c>
      <c r="AX402" s="500">
        <v>12.553351091503385</v>
      </c>
      <c r="AY402" s="458"/>
      <c r="AZ402" s="459"/>
      <c r="BA402" s="459"/>
      <c r="BB402" s="459"/>
      <c r="BC402" s="453"/>
      <c r="BE402" s="460">
        <v>-532.48850547047823</v>
      </c>
      <c r="BF402" s="453">
        <v>195.51149452952183</v>
      </c>
      <c r="BG402" s="488">
        <v>0</v>
      </c>
      <c r="BH402" s="453">
        <v>195.51149452952183</v>
      </c>
      <c r="BI402" s="406">
        <v>-25.903651459588275</v>
      </c>
      <c r="BK402" s="453"/>
      <c r="BL402" s="453">
        <v>195.51149452952183</v>
      </c>
      <c r="BM402" s="406">
        <v>0</v>
      </c>
      <c r="BO402" s="453">
        <v>195.51149452952183</v>
      </c>
      <c r="BP402" s="406">
        <v>-25.903651459588275</v>
      </c>
      <c r="BR402" s="453">
        <v>222.65744050584914</v>
      </c>
      <c r="BS402" s="453">
        <v>-1.2422945167390367</v>
      </c>
      <c r="CB402" s="488"/>
    </row>
    <row r="403" spans="1:80" s="406" customFormat="1" ht="11.25">
      <c r="A403" s="403">
        <v>730</v>
      </c>
      <c r="B403" s="404" t="s">
        <v>486</v>
      </c>
      <c r="C403" s="403">
        <v>1</v>
      </c>
      <c r="D403" s="451">
        <v>920000</v>
      </c>
      <c r="E403" s="406">
        <v>0</v>
      </c>
      <c r="F403" s="406">
        <v>0</v>
      </c>
      <c r="G403" s="406">
        <v>5590.48</v>
      </c>
      <c r="H403" s="406">
        <v>0</v>
      </c>
      <c r="I403" s="406">
        <v>0</v>
      </c>
      <c r="J403" s="406">
        <v>502465</v>
      </c>
      <c r="K403" s="452">
        <v>132204</v>
      </c>
      <c r="L403" s="406">
        <v>0</v>
      </c>
      <c r="M403" s="406">
        <v>0</v>
      </c>
      <c r="N403" s="406">
        <v>0</v>
      </c>
      <c r="O403" s="406">
        <v>0</v>
      </c>
      <c r="P403" s="406">
        <v>0</v>
      </c>
      <c r="Q403" s="406">
        <v>0</v>
      </c>
      <c r="R403" s="406">
        <v>0</v>
      </c>
      <c r="S403" s="406">
        <v>0</v>
      </c>
      <c r="T403" s="406" t="s">
        <v>760</v>
      </c>
      <c r="U403" s="658">
        <f t="shared" si="60"/>
        <v>1560259.48</v>
      </c>
      <c r="V403" s="453">
        <f t="shared" si="58"/>
        <v>6.0206977229494907</v>
      </c>
      <c r="X403" s="406">
        <v>16786924.07</v>
      </c>
      <c r="Y403" s="488">
        <v>25914928</v>
      </c>
      <c r="Z403" s="406">
        <f t="shared" si="61"/>
        <v>9128003.9299999997</v>
      </c>
      <c r="AA403" s="406">
        <f t="shared" si="62"/>
        <v>549569.52476425003</v>
      </c>
      <c r="AC403" s="453">
        <v>147.10573161623026</v>
      </c>
      <c r="AD403" s="453">
        <f t="shared" si="63"/>
        <v>151.10188364148448</v>
      </c>
      <c r="AE403" s="454">
        <f t="shared" si="64"/>
        <v>3.9961520252542186</v>
      </c>
      <c r="AF403" s="514">
        <v>5</v>
      </c>
      <c r="AG403" s="488">
        <v>1</v>
      </c>
      <c r="AH403" s="453">
        <f t="shared" si="59"/>
        <v>151.10188364148448</v>
      </c>
      <c r="AK403" s="458">
        <v>151.10188364148448</v>
      </c>
      <c r="AL403" s="455">
        <f t="shared" si="65"/>
        <v>151.10188364148448</v>
      </c>
      <c r="AM403" s="458"/>
      <c r="AN403" s="458"/>
      <c r="AO403" s="453"/>
      <c r="AP403" s="507"/>
      <c r="AQ403" s="455"/>
      <c r="AR403" s="455"/>
      <c r="AS403" s="455"/>
      <c r="AT403" s="495">
        <f t="shared" si="66"/>
        <v>0</v>
      </c>
      <c r="AU403" s="455"/>
      <c r="AV403" s="498">
        <v>1.1610396696161056</v>
      </c>
      <c r="AW403" s="499">
        <v>4.5214073867780762</v>
      </c>
      <c r="AX403" s="500">
        <v>3.3603677171619708</v>
      </c>
      <c r="AY403" s="458"/>
      <c r="AZ403" s="459"/>
      <c r="BA403" s="459"/>
      <c r="BB403" s="459"/>
      <c r="BC403" s="453"/>
      <c r="BE403" s="460">
        <v>-582.89426838376971</v>
      </c>
      <c r="BF403" s="453">
        <v>147.10573161623026</v>
      </c>
      <c r="BG403" s="488">
        <v>0</v>
      </c>
      <c r="BH403" s="453">
        <v>147.10573161623026</v>
      </c>
      <c r="BI403" s="406">
        <v>-3.9961520252542186</v>
      </c>
      <c r="BK403" s="453"/>
      <c r="BL403" s="453">
        <v>147.10573161623026</v>
      </c>
      <c r="BM403" s="406">
        <v>0</v>
      </c>
      <c r="BO403" s="453">
        <v>147.10573161623026</v>
      </c>
      <c r="BP403" s="406">
        <v>-3.9961520252542186</v>
      </c>
      <c r="BR403" s="453">
        <v>151.00576579693009</v>
      </c>
      <c r="BS403" s="453">
        <v>9.6117844554385101E-2</v>
      </c>
      <c r="CB403" s="488"/>
    </row>
    <row r="404" spans="1:80" s="406" customFormat="1" ht="11.25">
      <c r="A404" s="403">
        <v>735</v>
      </c>
      <c r="B404" s="404" t="s">
        <v>487</v>
      </c>
      <c r="C404" s="403">
        <v>1</v>
      </c>
      <c r="D404" s="451">
        <v>2285859</v>
      </c>
      <c r="E404" s="406">
        <v>243000</v>
      </c>
      <c r="F404" s="406">
        <v>65878</v>
      </c>
      <c r="G404" s="406">
        <v>69128.429999999993</v>
      </c>
      <c r="H404" s="406">
        <v>0</v>
      </c>
      <c r="I404" s="406">
        <v>53000</v>
      </c>
      <c r="J404" s="406">
        <v>2600000</v>
      </c>
      <c r="K404" s="452">
        <v>1420000</v>
      </c>
      <c r="L404" s="406">
        <v>0</v>
      </c>
      <c r="M404" s="406">
        <v>0</v>
      </c>
      <c r="N404" s="406">
        <v>0</v>
      </c>
      <c r="O404" s="406">
        <v>0</v>
      </c>
      <c r="P404" s="406">
        <v>0</v>
      </c>
      <c r="Q404" s="406">
        <v>0</v>
      </c>
      <c r="R404" s="406">
        <v>0</v>
      </c>
      <c r="S404" s="406">
        <v>0</v>
      </c>
      <c r="T404" s="406" t="s">
        <v>760</v>
      </c>
      <c r="U404" s="658">
        <f t="shared" si="60"/>
        <v>6736865.4299999997</v>
      </c>
      <c r="V404" s="453">
        <f t="shared" si="58"/>
        <v>11.866933672288805</v>
      </c>
      <c r="X404" s="406">
        <v>41616153.899999991</v>
      </c>
      <c r="Y404" s="488">
        <v>56770060.539999999</v>
      </c>
      <c r="Z404" s="406">
        <f t="shared" si="61"/>
        <v>15153906.640000008</v>
      </c>
      <c r="AA404" s="406">
        <f t="shared" si="62"/>
        <v>1798304.04972937</v>
      </c>
      <c r="AC404" s="453">
        <v>129.96981631207848</v>
      </c>
      <c r="AD404" s="453">
        <f t="shared" si="63"/>
        <v>132.09235198034636</v>
      </c>
      <c r="AE404" s="454">
        <f t="shared" si="64"/>
        <v>2.1225356682678864</v>
      </c>
      <c r="AF404" s="514">
        <v>65</v>
      </c>
      <c r="AG404" s="488">
        <v>1</v>
      </c>
      <c r="AH404" s="453">
        <f t="shared" si="59"/>
        <v>132.09235198034636</v>
      </c>
      <c r="AK404" s="458">
        <v>132.09235198034636</v>
      </c>
      <c r="AL404" s="455">
        <f t="shared" si="65"/>
        <v>132.09235198034636</v>
      </c>
      <c r="AM404" s="458"/>
      <c r="AN404" s="458"/>
      <c r="AO404" s="453"/>
      <c r="AP404" s="507"/>
      <c r="AQ404" s="455"/>
      <c r="AR404" s="455"/>
      <c r="AS404" s="455"/>
      <c r="AT404" s="495">
        <f t="shared" si="66"/>
        <v>0</v>
      </c>
      <c r="AU404" s="455"/>
      <c r="AV404" s="498">
        <v>2.6278941567009015</v>
      </c>
      <c r="AW404" s="499">
        <v>4.2798149026993384</v>
      </c>
      <c r="AX404" s="500">
        <v>1.6519207459984369</v>
      </c>
      <c r="AY404" s="458"/>
      <c r="AZ404" s="459"/>
      <c r="BA404" s="459"/>
      <c r="BB404" s="459"/>
      <c r="BC404" s="453"/>
      <c r="BE404" s="460">
        <v>-605.03018368792152</v>
      </c>
      <c r="BF404" s="453">
        <v>129.96981631207848</v>
      </c>
      <c r="BG404" s="488">
        <v>0</v>
      </c>
      <c r="BH404" s="453">
        <v>129.96981631207848</v>
      </c>
      <c r="BI404" s="406">
        <v>-2.1225356682678864</v>
      </c>
      <c r="BK404" s="453"/>
      <c r="BL404" s="453">
        <v>129.96981631207848</v>
      </c>
      <c r="BM404" s="406">
        <v>0</v>
      </c>
      <c r="BO404" s="453">
        <v>129.96981631207848</v>
      </c>
      <c r="BP404" s="406">
        <v>-2.1225356682678864</v>
      </c>
      <c r="BR404" s="453">
        <v>132.57629264841961</v>
      </c>
      <c r="BS404" s="453">
        <v>-0.48394066807324521</v>
      </c>
      <c r="CB404" s="488"/>
    </row>
    <row r="405" spans="1:80" s="406" customFormat="1" ht="11.25">
      <c r="A405" s="403">
        <v>740</v>
      </c>
      <c r="B405" s="404" t="s">
        <v>488</v>
      </c>
      <c r="C405" s="403">
        <v>1</v>
      </c>
      <c r="D405" s="451">
        <v>286000</v>
      </c>
      <c r="E405" s="406">
        <v>0</v>
      </c>
      <c r="F405" s="406">
        <v>0</v>
      </c>
      <c r="G405" s="406">
        <v>14710.92</v>
      </c>
      <c r="H405" s="406">
        <v>0</v>
      </c>
      <c r="I405" s="406">
        <v>0</v>
      </c>
      <c r="J405" s="406">
        <v>6400</v>
      </c>
      <c r="K405" s="452">
        <v>0</v>
      </c>
      <c r="L405" s="406">
        <v>0</v>
      </c>
      <c r="M405" s="406">
        <v>0</v>
      </c>
      <c r="N405" s="406">
        <v>0</v>
      </c>
      <c r="O405" s="406">
        <v>0</v>
      </c>
      <c r="P405" s="406">
        <v>0</v>
      </c>
      <c r="Q405" s="406">
        <v>0</v>
      </c>
      <c r="R405" s="406">
        <v>0</v>
      </c>
      <c r="S405" s="406">
        <v>0</v>
      </c>
      <c r="T405" s="406" t="s">
        <v>760</v>
      </c>
      <c r="U405" s="658">
        <f t="shared" si="60"/>
        <v>307110.92</v>
      </c>
      <c r="V405" s="453">
        <f t="shared" si="58"/>
        <v>1.5047590293233346</v>
      </c>
      <c r="X405" s="406">
        <v>13306821.640000001</v>
      </c>
      <c r="Y405" s="488">
        <v>20409309</v>
      </c>
      <c r="Z405" s="406">
        <f t="shared" si="61"/>
        <v>7102487.3599999994</v>
      </c>
      <c r="AA405" s="406">
        <f t="shared" si="62"/>
        <v>106875.31985614853</v>
      </c>
      <c r="AC405" s="453">
        <v>150.99328272943546</v>
      </c>
      <c r="AD405" s="453">
        <f t="shared" si="63"/>
        <v>152.57162250612274</v>
      </c>
      <c r="AE405" s="454">
        <f t="shared" si="64"/>
        <v>1.5783397766872724</v>
      </c>
      <c r="AF405" s="514">
        <v>10</v>
      </c>
      <c r="AG405" s="488">
        <v>1</v>
      </c>
      <c r="AH405" s="453">
        <f t="shared" si="59"/>
        <v>152.57162250612274</v>
      </c>
      <c r="AK405" s="458">
        <v>152.57162250612274</v>
      </c>
      <c r="AL405" s="455">
        <f t="shared" si="65"/>
        <v>152.57162250612274</v>
      </c>
      <c r="AM405" s="458"/>
      <c r="AN405" s="458"/>
      <c r="AO405" s="453"/>
      <c r="AP405" s="507"/>
      <c r="AQ405" s="455"/>
      <c r="AR405" s="455"/>
      <c r="AS405" s="455"/>
      <c r="AT405" s="495">
        <f t="shared" si="66"/>
        <v>0</v>
      </c>
      <c r="AU405" s="455"/>
      <c r="AV405" s="498">
        <v>2.2029507285212908</v>
      </c>
      <c r="AW405" s="499">
        <v>3.2247784271622364</v>
      </c>
      <c r="AX405" s="500">
        <v>1.0218276986409456</v>
      </c>
      <c r="AY405" s="458"/>
      <c r="AZ405" s="459"/>
      <c r="BA405" s="459"/>
      <c r="BB405" s="459"/>
      <c r="BC405" s="453"/>
      <c r="BE405" s="460">
        <v>-589.00671727056454</v>
      </c>
      <c r="BF405" s="453">
        <v>150.99328272943546</v>
      </c>
      <c r="BG405" s="488">
        <v>0</v>
      </c>
      <c r="BH405" s="453">
        <v>150.99328272943546</v>
      </c>
      <c r="BI405" s="406">
        <v>-1.5783397766872724</v>
      </c>
      <c r="BK405" s="453"/>
      <c r="BL405" s="453">
        <v>150.99328272943546</v>
      </c>
      <c r="BM405" s="406">
        <v>0</v>
      </c>
      <c r="BO405" s="453">
        <v>150.99328272943546</v>
      </c>
      <c r="BP405" s="406">
        <v>-1.5783397766872724</v>
      </c>
      <c r="BR405" s="453">
        <v>152.33405801227983</v>
      </c>
      <c r="BS405" s="453">
        <v>0.23756449384291045</v>
      </c>
      <c r="CB405" s="488"/>
    </row>
    <row r="406" spans="1:80" s="406" customFormat="1" ht="11.25">
      <c r="A406" s="403">
        <v>745</v>
      </c>
      <c r="B406" s="404" t="s">
        <v>489</v>
      </c>
      <c r="C406" s="403">
        <v>1</v>
      </c>
      <c r="D406" s="451">
        <v>1835502</v>
      </c>
      <c r="E406" s="406">
        <v>0</v>
      </c>
      <c r="F406" s="406">
        <v>220048</v>
      </c>
      <c r="G406" s="406">
        <v>49489.37</v>
      </c>
      <c r="H406" s="406">
        <v>0</v>
      </c>
      <c r="I406" s="406">
        <v>0</v>
      </c>
      <c r="J406" s="406">
        <v>824929</v>
      </c>
      <c r="K406" s="452">
        <v>1344048</v>
      </c>
      <c r="L406" s="406">
        <v>0</v>
      </c>
      <c r="M406" s="406">
        <v>0</v>
      </c>
      <c r="N406" s="406">
        <v>0</v>
      </c>
      <c r="O406" s="406">
        <v>0</v>
      </c>
      <c r="P406" s="406">
        <v>0</v>
      </c>
      <c r="Q406" s="406">
        <v>0</v>
      </c>
      <c r="R406" s="406">
        <v>0</v>
      </c>
      <c r="S406" s="406">
        <v>0</v>
      </c>
      <c r="T406" s="406" t="s">
        <v>762</v>
      </c>
      <c r="U406" s="658">
        <f t="shared" si="60"/>
        <v>4090466.17</v>
      </c>
      <c r="V406" s="453">
        <f t="shared" si="58"/>
        <v>9.6809121076056961</v>
      </c>
      <c r="X406" s="406">
        <v>28773485.359999992</v>
      </c>
      <c r="Y406" s="488">
        <v>42252900.600000001</v>
      </c>
      <c r="Z406" s="406">
        <f t="shared" si="61"/>
        <v>13479415.24000001</v>
      </c>
      <c r="AA406" s="406">
        <f t="shared" si="62"/>
        <v>1304930.3420036084</v>
      </c>
      <c r="AC406" s="453">
        <v>142.77068773806539</v>
      </c>
      <c r="AD406" s="453">
        <f t="shared" si="63"/>
        <v>142.31147094512573</v>
      </c>
      <c r="AE406" s="454">
        <f t="shared" si="64"/>
        <v>-0.45921679293965667</v>
      </c>
      <c r="AF406" s="514">
        <v>37</v>
      </c>
      <c r="AG406" s="488">
        <v>1</v>
      </c>
      <c r="AH406" s="453">
        <f t="shared" si="59"/>
        <v>142.31147094512573</v>
      </c>
      <c r="AK406" s="458">
        <v>142.31147094512573</v>
      </c>
      <c r="AL406" s="455">
        <f t="shared" si="65"/>
        <v>142.31147094512573</v>
      </c>
      <c r="AM406" s="458"/>
      <c r="AN406" s="458"/>
      <c r="AO406" s="453"/>
      <c r="AP406" s="507"/>
      <c r="AQ406" s="455"/>
      <c r="AR406" s="455"/>
      <c r="AS406" s="455"/>
      <c r="AT406" s="495">
        <f t="shared" si="66"/>
        <v>0</v>
      </c>
      <c r="AU406" s="455"/>
      <c r="AV406" s="498">
        <v>2.8280306610310526</v>
      </c>
      <c r="AW406" s="499">
        <v>3.0548371412428765</v>
      </c>
      <c r="AX406" s="500">
        <v>0.22680648021182392</v>
      </c>
      <c r="AY406" s="458"/>
      <c r="AZ406" s="459"/>
      <c r="BA406" s="459"/>
      <c r="BB406" s="459"/>
      <c r="BC406" s="453"/>
      <c r="BE406" s="460">
        <v>-602.22931226193464</v>
      </c>
      <c r="BF406" s="453">
        <v>142.77068773806539</v>
      </c>
      <c r="BG406" s="488">
        <v>0</v>
      </c>
      <c r="BH406" s="453">
        <v>142.77068773806539</v>
      </c>
      <c r="BI406" s="406">
        <v>-0.96532421163439608</v>
      </c>
      <c r="BK406" s="453"/>
      <c r="BL406" s="453">
        <v>142.77068773806539</v>
      </c>
      <c r="BM406" s="406">
        <v>0</v>
      </c>
      <c r="BO406" s="453">
        <v>142.77068773806539</v>
      </c>
      <c r="BP406" s="406">
        <v>-0.96532421163439608</v>
      </c>
      <c r="BR406" s="453">
        <v>143.70103894786615</v>
      </c>
      <c r="BS406" s="453">
        <v>3.4973001833634498E-2</v>
      </c>
      <c r="CB406" s="488"/>
    </row>
    <row r="407" spans="1:80" s="406" customFormat="1" ht="11.25">
      <c r="A407" s="403">
        <v>750</v>
      </c>
      <c r="B407" s="404" t="s">
        <v>490</v>
      </c>
      <c r="C407" s="403">
        <v>1</v>
      </c>
      <c r="D407" s="451">
        <v>1020000</v>
      </c>
      <c r="E407" s="406">
        <v>28000</v>
      </c>
      <c r="F407" s="406">
        <v>145430</v>
      </c>
      <c r="G407" s="406">
        <v>37196.6</v>
      </c>
      <c r="H407" s="406">
        <v>0</v>
      </c>
      <c r="I407" s="406">
        <v>0</v>
      </c>
      <c r="J407" s="406">
        <v>197000</v>
      </c>
      <c r="K407" s="452">
        <v>70500</v>
      </c>
      <c r="L407" s="406">
        <v>0</v>
      </c>
      <c r="M407" s="406">
        <v>0</v>
      </c>
      <c r="N407" s="406">
        <v>0</v>
      </c>
      <c r="O407" s="406">
        <v>0</v>
      </c>
      <c r="P407" s="406">
        <v>0</v>
      </c>
      <c r="Q407" s="406">
        <v>0</v>
      </c>
      <c r="R407" s="406">
        <v>0</v>
      </c>
      <c r="S407" s="406">
        <v>0</v>
      </c>
      <c r="T407" s="406" t="s">
        <v>760</v>
      </c>
      <c r="U407" s="658">
        <f t="shared" si="60"/>
        <v>1498126.6</v>
      </c>
      <c r="V407" s="453">
        <f t="shared" si="58"/>
        <v>11.426920189631183</v>
      </c>
      <c r="X407" s="406">
        <v>7649537.5300000003</v>
      </c>
      <c r="Y407" s="488">
        <v>13110502</v>
      </c>
      <c r="Z407" s="406">
        <f t="shared" si="61"/>
        <v>5460964.4699999997</v>
      </c>
      <c r="AA407" s="406">
        <f t="shared" si="62"/>
        <v>624020.0515710155</v>
      </c>
      <c r="AC407" s="453">
        <v>157.24109284335907</v>
      </c>
      <c r="AD407" s="453">
        <f t="shared" si="63"/>
        <v>163.23185420634161</v>
      </c>
      <c r="AE407" s="454">
        <f t="shared" si="64"/>
        <v>5.9907613629825391</v>
      </c>
      <c r="AF407" s="514">
        <v>22</v>
      </c>
      <c r="AG407" s="488">
        <v>1</v>
      </c>
      <c r="AH407" s="453">
        <f t="shared" si="59"/>
        <v>163.23185420634161</v>
      </c>
      <c r="AK407" s="458">
        <v>163.23185420634161</v>
      </c>
      <c r="AL407" s="455">
        <f t="shared" si="65"/>
        <v>163.23185420634161</v>
      </c>
      <c r="AM407" s="458"/>
      <c r="AN407" s="458"/>
      <c r="AO407" s="453"/>
      <c r="AP407" s="507"/>
      <c r="AQ407" s="455"/>
      <c r="AR407" s="455"/>
      <c r="AS407" s="455"/>
      <c r="AT407" s="495">
        <f t="shared" si="66"/>
        <v>0</v>
      </c>
      <c r="AU407" s="455"/>
      <c r="AV407" s="498">
        <v>-2.6547405193999341</v>
      </c>
      <c r="AW407" s="499">
        <v>1.664961717744827</v>
      </c>
      <c r="AX407" s="500">
        <v>4.3197022371447611</v>
      </c>
      <c r="AY407" s="458"/>
      <c r="AZ407" s="459"/>
      <c r="BA407" s="459"/>
      <c r="BB407" s="459"/>
      <c r="BC407" s="453"/>
      <c r="BE407" s="460">
        <v>-592.75890715664093</v>
      </c>
      <c r="BF407" s="453">
        <v>157.24109284335907</v>
      </c>
      <c r="BG407" s="488">
        <v>0</v>
      </c>
      <c r="BH407" s="453">
        <v>157.24109284335907</v>
      </c>
      <c r="BI407" s="406">
        <v>-5.9907613629825391</v>
      </c>
      <c r="BK407" s="453"/>
      <c r="BL407" s="453">
        <v>157.24109284335907</v>
      </c>
      <c r="BM407" s="406">
        <v>0</v>
      </c>
      <c r="BO407" s="453">
        <v>157.24109284335907</v>
      </c>
      <c r="BP407" s="406">
        <v>-5.9907613629825391</v>
      </c>
      <c r="BR407" s="453">
        <v>162.97114299291655</v>
      </c>
      <c r="BS407" s="453">
        <v>0.26071121342505421</v>
      </c>
      <c r="CB407" s="488"/>
    </row>
    <row r="408" spans="1:80" s="406" customFormat="1" ht="11.25">
      <c r="A408" s="403">
        <v>753</v>
      </c>
      <c r="B408" s="404" t="s">
        <v>491</v>
      </c>
      <c r="C408" s="403">
        <v>1</v>
      </c>
      <c r="D408" s="451">
        <v>1069269.5</v>
      </c>
      <c r="E408" s="406">
        <v>23218.41</v>
      </c>
      <c r="F408" s="406">
        <v>183047</v>
      </c>
      <c r="G408" s="406">
        <v>11386.62</v>
      </c>
      <c r="H408" s="406">
        <v>0</v>
      </c>
      <c r="I408" s="406">
        <v>185461.19</v>
      </c>
      <c r="J408" s="406">
        <v>840978.63</v>
      </c>
      <c r="K408" s="452">
        <v>735130.34</v>
      </c>
      <c r="L408" s="406">
        <v>0</v>
      </c>
      <c r="M408" s="406">
        <v>0</v>
      </c>
      <c r="N408" s="406">
        <v>0</v>
      </c>
      <c r="O408" s="406">
        <v>0</v>
      </c>
      <c r="P408" s="406">
        <v>0</v>
      </c>
      <c r="Q408" s="406">
        <v>0</v>
      </c>
      <c r="R408" s="406">
        <v>0</v>
      </c>
      <c r="S408" s="406">
        <v>0</v>
      </c>
      <c r="T408" s="406" t="s">
        <v>760</v>
      </c>
      <c r="U408" s="658">
        <f t="shared" si="60"/>
        <v>3048491.69</v>
      </c>
      <c r="V408" s="453">
        <f t="shared" si="58"/>
        <v>8.5335659205963932</v>
      </c>
      <c r="X408" s="406">
        <v>27702274.299999997</v>
      </c>
      <c r="Y408" s="488">
        <v>35723538.299999997</v>
      </c>
      <c r="Z408" s="406">
        <f t="shared" si="61"/>
        <v>8021264</v>
      </c>
      <c r="AA408" s="406">
        <f t="shared" si="62"/>
        <v>684499.85110506706</v>
      </c>
      <c r="AC408" s="453">
        <v>126.7207596962068</v>
      </c>
      <c r="AD408" s="453">
        <f t="shared" si="63"/>
        <v>126.48433868440519</v>
      </c>
      <c r="AE408" s="454">
        <f t="shared" si="64"/>
        <v>-0.23642101180161035</v>
      </c>
      <c r="AF408" s="514">
        <v>11</v>
      </c>
      <c r="AG408" s="488">
        <v>1</v>
      </c>
      <c r="AH408" s="453">
        <f t="shared" si="59"/>
        <v>126.48433868440519</v>
      </c>
      <c r="AK408" s="458">
        <v>126.48433868440519</v>
      </c>
      <c r="AL408" s="455">
        <f t="shared" si="65"/>
        <v>126.48433868440519</v>
      </c>
      <c r="AM408" s="458"/>
      <c r="AN408" s="458"/>
      <c r="AO408" s="453"/>
      <c r="AP408" s="507"/>
      <c r="AQ408" s="455"/>
      <c r="AR408" s="455"/>
      <c r="AS408" s="455"/>
      <c r="AT408" s="495">
        <f t="shared" si="66"/>
        <v>0</v>
      </c>
      <c r="AU408" s="455"/>
      <c r="AV408" s="498">
        <v>2.4475626434949316</v>
      </c>
      <c r="AW408" s="499">
        <v>2.151220442988107</v>
      </c>
      <c r="AX408" s="500">
        <v>-0.29634220050682458</v>
      </c>
      <c r="AY408" s="458"/>
      <c r="AZ408" s="459"/>
      <c r="BA408" s="459"/>
      <c r="BB408" s="459"/>
      <c r="BC408" s="453"/>
      <c r="BE408" s="460">
        <v>-626.27924030379324</v>
      </c>
      <c r="BF408" s="453">
        <v>126.7207596962068</v>
      </c>
      <c r="BG408" s="488">
        <v>0</v>
      </c>
      <c r="BH408" s="453">
        <v>126.7207596962068</v>
      </c>
      <c r="BI408" s="406">
        <v>0.23642101180161035</v>
      </c>
      <c r="BK408" s="453"/>
      <c r="BL408" s="453">
        <v>126.7207596962068</v>
      </c>
      <c r="BM408" s="406">
        <v>0</v>
      </c>
      <c r="BO408" s="453">
        <v>126.7207596962068</v>
      </c>
      <c r="BP408" s="406">
        <v>0.23642101180161035</v>
      </c>
      <c r="BR408" s="453">
        <v>126.81932994363991</v>
      </c>
      <c r="BS408" s="453">
        <v>-0.33499125923472661</v>
      </c>
      <c r="CB408" s="488"/>
    </row>
    <row r="409" spans="1:80" s="406" customFormat="1" ht="11.25">
      <c r="A409" s="403">
        <v>755</v>
      </c>
      <c r="B409" s="404" t="s">
        <v>492</v>
      </c>
      <c r="C409" s="403">
        <v>1</v>
      </c>
      <c r="D409" s="451">
        <v>540000</v>
      </c>
      <c r="E409" s="406">
        <v>0</v>
      </c>
      <c r="F409" s="406">
        <v>135349</v>
      </c>
      <c r="G409" s="406">
        <v>33600</v>
      </c>
      <c r="H409" s="406">
        <v>0</v>
      </c>
      <c r="I409" s="406">
        <v>0</v>
      </c>
      <c r="J409" s="406">
        <v>0</v>
      </c>
      <c r="K409" s="452">
        <v>0</v>
      </c>
      <c r="L409" s="406">
        <v>0</v>
      </c>
      <c r="M409" s="406">
        <v>0</v>
      </c>
      <c r="N409" s="406">
        <v>0</v>
      </c>
      <c r="O409" s="406">
        <v>0</v>
      </c>
      <c r="P409" s="406">
        <v>0</v>
      </c>
      <c r="Q409" s="406">
        <v>0</v>
      </c>
      <c r="R409" s="406">
        <v>0</v>
      </c>
      <c r="S409" s="406">
        <v>0</v>
      </c>
      <c r="T409" s="406" t="s">
        <v>760</v>
      </c>
      <c r="U409" s="658">
        <f t="shared" si="60"/>
        <v>708949</v>
      </c>
      <c r="V409" s="453">
        <f t="shared" si="58"/>
        <v>5.4240015179115861</v>
      </c>
      <c r="X409" s="406">
        <v>9180437.4699081965</v>
      </c>
      <c r="Y409" s="488">
        <v>13070590</v>
      </c>
      <c r="Z409" s="406">
        <f t="shared" si="61"/>
        <v>3890152.5300918035</v>
      </c>
      <c r="AA409" s="406">
        <f t="shared" si="62"/>
        <v>211001.9322812554</v>
      </c>
      <c r="AC409" s="453">
        <v>151.86731838274432</v>
      </c>
      <c r="AD409" s="453">
        <f t="shared" si="63"/>
        <v>140.07598341440846</v>
      </c>
      <c r="AE409" s="454">
        <f t="shared" si="64"/>
        <v>-11.79133496833586</v>
      </c>
      <c r="AF409" s="514">
        <v>25</v>
      </c>
      <c r="AG409" s="488">
        <v>1</v>
      </c>
      <c r="AH409" s="453">
        <f t="shared" si="59"/>
        <v>140.07598341440846</v>
      </c>
      <c r="AK409" s="458">
        <v>140.07598341440846</v>
      </c>
      <c r="AL409" s="455">
        <f t="shared" si="65"/>
        <v>140.07598341440846</v>
      </c>
      <c r="AM409" s="458"/>
      <c r="AN409" s="458"/>
      <c r="AO409" s="453"/>
      <c r="AP409" s="507"/>
      <c r="AQ409" s="455"/>
      <c r="AR409" s="455"/>
      <c r="AS409" s="455"/>
      <c r="AT409" s="495">
        <f t="shared" si="66"/>
        <v>0</v>
      </c>
      <c r="AU409" s="455"/>
      <c r="AV409" s="498">
        <v>4.267750990080442</v>
      </c>
      <c r="AW409" s="499">
        <v>-8.1082414961074676</v>
      </c>
      <c r="AX409" s="500">
        <v>-12.37599248618791</v>
      </c>
      <c r="AY409" s="458"/>
      <c r="AZ409" s="459"/>
      <c r="BA409" s="459"/>
      <c r="BB409" s="459"/>
      <c r="BC409" s="453"/>
      <c r="BE409" s="460">
        <v>-603.13268161725568</v>
      </c>
      <c r="BF409" s="453">
        <v>151.86731838274432</v>
      </c>
      <c r="BG409" s="488">
        <v>0</v>
      </c>
      <c r="BH409" s="453">
        <v>151.86731838274432</v>
      </c>
      <c r="BI409" s="406">
        <v>11.79133496833586</v>
      </c>
      <c r="BK409" s="453"/>
      <c r="BL409" s="453">
        <v>151.86731838274432</v>
      </c>
      <c r="BM409" s="406">
        <v>0</v>
      </c>
      <c r="BO409" s="453">
        <v>151.86731838274432</v>
      </c>
      <c r="BP409" s="406">
        <v>11.79133496833586</v>
      </c>
      <c r="BR409" s="453">
        <v>141.80848734905538</v>
      </c>
      <c r="BS409" s="453">
        <v>-1.7325039346469282</v>
      </c>
      <c r="CB409" s="488"/>
    </row>
    <row r="410" spans="1:80" s="406" customFormat="1" ht="11.25">
      <c r="A410" s="403">
        <v>760</v>
      </c>
      <c r="B410" s="404" t="s">
        <v>493</v>
      </c>
      <c r="C410" s="403">
        <v>1</v>
      </c>
      <c r="D410" s="451">
        <v>2000000</v>
      </c>
      <c r="E410" s="406">
        <v>86390</v>
      </c>
      <c r="F410" s="406">
        <v>1659</v>
      </c>
      <c r="G410" s="406">
        <v>114821.14</v>
      </c>
      <c r="H410" s="406">
        <v>0</v>
      </c>
      <c r="I410" s="406">
        <v>0</v>
      </c>
      <c r="J410" s="406">
        <v>2763680</v>
      </c>
      <c r="K410" s="452">
        <v>1504877</v>
      </c>
      <c r="L410" s="406">
        <v>0</v>
      </c>
      <c r="M410" s="406">
        <v>0</v>
      </c>
      <c r="N410" s="406">
        <v>0</v>
      </c>
      <c r="O410" s="406">
        <v>0</v>
      </c>
      <c r="P410" s="406">
        <v>0</v>
      </c>
      <c r="Q410" s="406">
        <v>0</v>
      </c>
      <c r="R410" s="406">
        <v>0</v>
      </c>
      <c r="S410" s="406">
        <v>0</v>
      </c>
      <c r="T410" s="406" t="s">
        <v>760</v>
      </c>
      <c r="U410" s="658">
        <f t="shared" si="60"/>
        <v>6471427.1400000006</v>
      </c>
      <c r="V410" s="453">
        <f t="shared" si="58"/>
        <v>17.369380439584074</v>
      </c>
      <c r="X410" s="406">
        <v>26861456.846319992</v>
      </c>
      <c r="Y410" s="488">
        <v>37257674</v>
      </c>
      <c r="Z410" s="406">
        <f t="shared" si="61"/>
        <v>10396217.153680008</v>
      </c>
      <c r="AA410" s="406">
        <f t="shared" si="62"/>
        <v>1805758.5087479793</v>
      </c>
      <c r="AC410" s="453">
        <v>119.58872886413774</v>
      </c>
      <c r="AD410" s="453">
        <f t="shared" si="63"/>
        <v>131.98061331550198</v>
      </c>
      <c r="AE410" s="454">
        <f t="shared" si="64"/>
        <v>12.391884451364248</v>
      </c>
      <c r="AF410" s="514">
        <v>76</v>
      </c>
      <c r="AG410" s="488">
        <v>1</v>
      </c>
      <c r="AH410" s="453">
        <f t="shared" si="59"/>
        <v>131.98061331550198</v>
      </c>
      <c r="AK410" s="458">
        <v>119.58872886413774</v>
      </c>
      <c r="AL410" s="455">
        <f t="shared" si="65"/>
        <v>131.98061331550198</v>
      </c>
      <c r="AM410" s="458"/>
      <c r="AN410" s="458"/>
      <c r="AO410" s="453"/>
      <c r="AP410" s="507"/>
      <c r="AQ410" s="455"/>
      <c r="AR410" s="455"/>
      <c r="AS410" s="455"/>
      <c r="AT410" s="495">
        <f t="shared" si="66"/>
        <v>12.391884451364248</v>
      </c>
      <c r="AU410" s="455"/>
      <c r="AV410" s="498">
        <v>10.091883531306939</v>
      </c>
      <c r="AW410" s="499">
        <v>5.5213535447026016</v>
      </c>
      <c r="AX410" s="500">
        <v>-4.5705299866043374</v>
      </c>
      <c r="AY410" s="458"/>
      <c r="AZ410" s="459"/>
      <c r="BA410" s="459"/>
      <c r="BB410" s="459"/>
      <c r="BC410" s="453"/>
      <c r="BE410" s="460">
        <v>-640.41127113586231</v>
      </c>
      <c r="BF410" s="453">
        <v>119.58872886413774</v>
      </c>
      <c r="BG410" s="488">
        <v>0</v>
      </c>
      <c r="BH410" s="453">
        <v>119.58872886413774</v>
      </c>
      <c r="BI410" s="406">
        <v>0</v>
      </c>
      <c r="BK410" s="453"/>
      <c r="BL410" s="453">
        <v>119.58872886413774</v>
      </c>
      <c r="BM410" s="406">
        <v>0</v>
      </c>
      <c r="BO410" s="453">
        <v>119.58872886413774</v>
      </c>
      <c r="BP410" s="406">
        <v>0</v>
      </c>
      <c r="BR410" s="453">
        <v>119.58872886413774</v>
      </c>
      <c r="BS410" s="453">
        <v>0</v>
      </c>
      <c r="CB410" s="488"/>
    </row>
    <row r="411" spans="1:80" s="406" customFormat="1" ht="11.25">
      <c r="A411" s="403">
        <v>763</v>
      </c>
      <c r="B411" s="404" t="s">
        <v>494</v>
      </c>
      <c r="C411" s="403">
        <v>1</v>
      </c>
      <c r="D411" s="451">
        <v>320258</v>
      </c>
      <c r="E411" s="406">
        <v>0</v>
      </c>
      <c r="F411" s="406">
        <v>29192</v>
      </c>
      <c r="G411" s="406">
        <v>6932.8</v>
      </c>
      <c r="H411" s="406">
        <v>0</v>
      </c>
      <c r="I411" s="406">
        <v>74880</v>
      </c>
      <c r="J411" s="406">
        <v>519653</v>
      </c>
      <c r="K411" s="452">
        <v>694054</v>
      </c>
      <c r="L411" s="406">
        <v>0</v>
      </c>
      <c r="M411" s="406">
        <v>0</v>
      </c>
      <c r="N411" s="406">
        <v>0</v>
      </c>
      <c r="O411" s="406">
        <v>0</v>
      </c>
      <c r="P411" s="406">
        <v>0</v>
      </c>
      <c r="Q411" s="406">
        <v>0</v>
      </c>
      <c r="R411" s="406">
        <v>0</v>
      </c>
      <c r="S411" s="406">
        <v>0</v>
      </c>
      <c r="T411" s="406" t="s">
        <v>760</v>
      </c>
      <c r="U411" s="658">
        <f t="shared" si="60"/>
        <v>1644969.8</v>
      </c>
      <c r="V411" s="453">
        <f t="shared" si="58"/>
        <v>9.0577573407037484</v>
      </c>
      <c r="X411" s="406">
        <v>14145681.890000004</v>
      </c>
      <c r="Y411" s="488">
        <v>18160895</v>
      </c>
      <c r="Z411" s="406">
        <f t="shared" si="61"/>
        <v>4015213.1099999957</v>
      </c>
      <c r="AA411" s="406">
        <f t="shared" si="62"/>
        <v>363688.26021592389</v>
      </c>
      <c r="AC411" s="453">
        <v>122.01737039917211</v>
      </c>
      <c r="AD411" s="453">
        <f t="shared" si="63"/>
        <v>125.81370681299884</v>
      </c>
      <c r="AE411" s="454">
        <f t="shared" si="64"/>
        <v>3.7963364138267366</v>
      </c>
      <c r="AF411" s="514">
        <v>4</v>
      </c>
      <c r="AG411" s="488">
        <v>1</v>
      </c>
      <c r="AH411" s="453">
        <f t="shared" si="59"/>
        <v>125.81370681299884</v>
      </c>
      <c r="AK411" s="458">
        <v>125.81370681299884</v>
      </c>
      <c r="AL411" s="455">
        <f t="shared" si="65"/>
        <v>125.81370681299884</v>
      </c>
      <c r="AM411" s="458"/>
      <c r="AN411" s="458"/>
      <c r="AO411" s="453"/>
      <c r="AP411" s="507"/>
      <c r="AQ411" s="455"/>
      <c r="AR411" s="455"/>
      <c r="AS411" s="455"/>
      <c r="AT411" s="495">
        <f t="shared" si="66"/>
        <v>0</v>
      </c>
      <c r="AU411" s="455"/>
      <c r="AV411" s="498">
        <v>7.3300990635643562E-2</v>
      </c>
      <c r="AW411" s="499">
        <v>3.5385698082954704</v>
      </c>
      <c r="AX411" s="500">
        <v>3.465268817659827</v>
      </c>
      <c r="AY411" s="458"/>
      <c r="AZ411" s="459"/>
      <c r="BA411" s="459"/>
      <c r="BB411" s="459"/>
      <c r="BC411" s="453" t="s">
        <v>55</v>
      </c>
      <c r="BE411" s="460">
        <v>-640.98262960082786</v>
      </c>
      <c r="BF411" s="453">
        <v>122.01737039917211</v>
      </c>
      <c r="BG411" s="488">
        <v>0</v>
      </c>
      <c r="BH411" s="453">
        <v>122.01737039917211</v>
      </c>
      <c r="BI411" s="406">
        <v>-3.7963364138267366</v>
      </c>
      <c r="BK411" s="453"/>
      <c r="BL411" s="453">
        <v>122.01737039917211</v>
      </c>
      <c r="BM411" s="406">
        <v>0</v>
      </c>
      <c r="BO411" s="453">
        <v>122.01737039917211</v>
      </c>
      <c r="BP411" s="406">
        <v>-3.7963364138267366</v>
      </c>
      <c r="BR411" s="453">
        <v>125.49805685637206</v>
      </c>
      <c r="BS411" s="453">
        <v>0.31564995662678541</v>
      </c>
      <c r="CB411" s="488"/>
    </row>
    <row r="412" spans="1:80" s="406" customFormat="1" ht="11.25">
      <c r="A412" s="403">
        <v>765</v>
      </c>
      <c r="B412" s="404" t="s">
        <v>495</v>
      </c>
      <c r="C412" s="403">
        <v>1</v>
      </c>
      <c r="D412" s="451">
        <v>882810</v>
      </c>
      <c r="E412" s="406">
        <v>0</v>
      </c>
      <c r="F412" s="406">
        <v>91748</v>
      </c>
      <c r="G412" s="406">
        <v>0</v>
      </c>
      <c r="H412" s="406">
        <v>0</v>
      </c>
      <c r="I412" s="406">
        <v>0</v>
      </c>
      <c r="J412" s="406">
        <v>0</v>
      </c>
      <c r="K412" s="452">
        <v>0</v>
      </c>
      <c r="L412" s="406">
        <v>0</v>
      </c>
      <c r="M412" s="406">
        <v>0</v>
      </c>
      <c r="N412" s="406">
        <v>0</v>
      </c>
      <c r="O412" s="406">
        <v>0</v>
      </c>
      <c r="P412" s="406">
        <v>0</v>
      </c>
      <c r="Q412" s="406">
        <v>0</v>
      </c>
      <c r="R412" s="406">
        <v>0</v>
      </c>
      <c r="S412" s="406">
        <v>0</v>
      </c>
      <c r="T412" s="406" t="s">
        <v>760</v>
      </c>
      <c r="U412" s="658">
        <f t="shared" si="60"/>
        <v>974558</v>
      </c>
      <c r="V412" s="453">
        <f t="shared" si="58"/>
        <v>5.8289618223031452</v>
      </c>
      <c r="X412" s="406">
        <v>9110625.4799088929</v>
      </c>
      <c r="Y412" s="488">
        <v>16719238</v>
      </c>
      <c r="Z412" s="406">
        <f t="shared" si="61"/>
        <v>7608612.5200911071</v>
      </c>
      <c r="AA412" s="406">
        <f t="shared" si="62"/>
        <v>443503.11900308786</v>
      </c>
      <c r="AC412" s="453">
        <v>168.86788600969061</v>
      </c>
      <c r="AD412" s="453">
        <f t="shared" si="63"/>
        <v>178.64563653602929</v>
      </c>
      <c r="AE412" s="454">
        <f t="shared" si="64"/>
        <v>9.7777505263386786</v>
      </c>
      <c r="AF412" s="514">
        <v>0</v>
      </c>
      <c r="AG412" s="488">
        <v>1</v>
      </c>
      <c r="AH412" s="453">
        <f t="shared" si="59"/>
        <v>178.64563653602929</v>
      </c>
      <c r="AK412" s="458">
        <v>178.64563653602929</v>
      </c>
      <c r="AL412" s="455">
        <f t="shared" si="65"/>
        <v>178.64563653602929</v>
      </c>
      <c r="AM412" s="458"/>
      <c r="AN412" s="458"/>
      <c r="AO412" s="453"/>
      <c r="AP412" s="507"/>
      <c r="AQ412" s="455"/>
      <c r="AR412" s="455"/>
      <c r="AS412" s="455"/>
      <c r="AT412" s="495">
        <f t="shared" si="66"/>
        <v>0</v>
      </c>
      <c r="AU412" s="455"/>
      <c r="AV412" s="498">
        <v>-1.5294843111376051</v>
      </c>
      <c r="AW412" s="499">
        <v>4.3750105347402961</v>
      </c>
      <c r="AX412" s="500">
        <v>5.9044948458779007</v>
      </c>
      <c r="AY412" s="458"/>
      <c r="AZ412" s="459"/>
      <c r="BA412" s="459"/>
      <c r="BB412" s="459"/>
      <c r="BC412" s="453"/>
      <c r="BE412" s="460">
        <v>-596.13211399030934</v>
      </c>
      <c r="BF412" s="453">
        <v>168.86788600969061</v>
      </c>
      <c r="BG412" s="488">
        <v>0</v>
      </c>
      <c r="BH412" s="453">
        <v>168.86788600969061</v>
      </c>
      <c r="BI412" s="406">
        <v>-9.7777505263386786</v>
      </c>
      <c r="BK412" s="453"/>
      <c r="BL412" s="453">
        <v>168.86788600969061</v>
      </c>
      <c r="BM412" s="406">
        <v>0</v>
      </c>
      <c r="BO412" s="453">
        <v>168.86788600969061</v>
      </c>
      <c r="BP412" s="406">
        <v>-9.7777505263386786</v>
      </c>
      <c r="BR412" s="453">
        <v>178.22026784603585</v>
      </c>
      <c r="BS412" s="453">
        <v>0.42536868999343369</v>
      </c>
      <c r="CB412" s="488"/>
    </row>
    <row r="413" spans="1:80" s="406" customFormat="1" ht="11.25">
      <c r="A413" s="403">
        <v>766</v>
      </c>
      <c r="B413" s="404" t="s">
        <v>496</v>
      </c>
      <c r="C413" s="403">
        <v>1</v>
      </c>
      <c r="D413" s="451">
        <v>573155</v>
      </c>
      <c r="E413" s="406">
        <v>0</v>
      </c>
      <c r="F413" s="406">
        <v>88510</v>
      </c>
      <c r="G413" s="406">
        <v>0</v>
      </c>
      <c r="H413" s="406">
        <v>0</v>
      </c>
      <c r="I413" s="406">
        <v>0</v>
      </c>
      <c r="J413" s="406">
        <v>0</v>
      </c>
      <c r="K413" s="452">
        <v>277150</v>
      </c>
      <c r="L413" s="406">
        <v>0</v>
      </c>
      <c r="M413" s="406">
        <v>0</v>
      </c>
      <c r="N413" s="406">
        <v>0</v>
      </c>
      <c r="O413" s="406">
        <v>0</v>
      </c>
      <c r="P413" s="406">
        <v>0</v>
      </c>
      <c r="Q413" s="406">
        <v>0</v>
      </c>
      <c r="R413" s="406">
        <v>0</v>
      </c>
      <c r="S413" s="406">
        <v>0</v>
      </c>
      <c r="T413" s="406" t="s">
        <v>760</v>
      </c>
      <c r="U413" s="658">
        <f t="shared" si="60"/>
        <v>938815</v>
      </c>
      <c r="V413" s="453">
        <f t="shared" si="58"/>
        <v>3.9011113169397857</v>
      </c>
      <c r="X413" s="406">
        <v>18485700.379999999</v>
      </c>
      <c r="Y413" s="488">
        <v>24065322</v>
      </c>
      <c r="Z413" s="406">
        <f t="shared" si="61"/>
        <v>5579621.620000001</v>
      </c>
      <c r="AA413" s="406">
        <f t="shared" si="62"/>
        <v>217667.25046023904</v>
      </c>
      <c r="AC413" s="453">
        <v>128.22844398491665</v>
      </c>
      <c r="AD413" s="453">
        <f t="shared" si="63"/>
        <v>129.00595735794224</v>
      </c>
      <c r="AE413" s="454">
        <f t="shared" si="64"/>
        <v>0.77751337302558454</v>
      </c>
      <c r="AF413" s="514">
        <v>4</v>
      </c>
      <c r="AG413" s="488">
        <v>1</v>
      </c>
      <c r="AH413" s="453">
        <f t="shared" si="59"/>
        <v>129.00595735794224</v>
      </c>
      <c r="AK413" s="458">
        <v>129.00595735794224</v>
      </c>
      <c r="AL413" s="455">
        <f t="shared" si="65"/>
        <v>129.00595735794224</v>
      </c>
      <c r="AM413" s="458"/>
      <c r="AN413" s="458"/>
      <c r="AO413" s="453"/>
      <c r="AP413" s="507"/>
      <c r="AQ413" s="455"/>
      <c r="AR413" s="455"/>
      <c r="AS413" s="455"/>
      <c r="AT413" s="495">
        <f t="shared" si="66"/>
        <v>0</v>
      </c>
      <c r="AU413" s="455"/>
      <c r="AV413" s="498">
        <v>2.0931679808939001</v>
      </c>
      <c r="AW413" s="499">
        <v>2.9116750824469069</v>
      </c>
      <c r="AX413" s="500">
        <v>0.81850710155300677</v>
      </c>
      <c r="AY413" s="458"/>
      <c r="AZ413" s="459"/>
      <c r="BA413" s="459"/>
      <c r="BB413" s="459"/>
      <c r="BC413" s="453" t="s">
        <v>129</v>
      </c>
      <c r="BE413" s="460">
        <v>-637.77155601508332</v>
      </c>
      <c r="BF413" s="453">
        <v>128.22844398491665</v>
      </c>
      <c r="BG413" s="488">
        <v>0</v>
      </c>
      <c r="BH413" s="453">
        <v>128.22844398491665</v>
      </c>
      <c r="BI413" s="406">
        <v>-0.77751337302558454</v>
      </c>
      <c r="BK413" s="453"/>
      <c r="BL413" s="453">
        <v>128.22844398491665</v>
      </c>
      <c r="BM413" s="406">
        <v>0</v>
      </c>
      <c r="BO413" s="453">
        <v>128.22844398491665</v>
      </c>
      <c r="BP413" s="406">
        <v>-0.77751337302558454</v>
      </c>
      <c r="BR413" s="453">
        <v>129.03837327171587</v>
      </c>
      <c r="BS413" s="453">
        <v>-3.2415913773633065E-2</v>
      </c>
      <c r="CB413" s="488"/>
    </row>
    <row r="414" spans="1:80" s="406" customFormat="1" ht="11.25">
      <c r="A414" s="403">
        <v>767</v>
      </c>
      <c r="B414" s="404" t="s">
        <v>497</v>
      </c>
      <c r="C414" s="403">
        <v>1</v>
      </c>
      <c r="D414" s="451">
        <v>860000</v>
      </c>
      <c r="E414" s="406">
        <v>35894</v>
      </c>
      <c r="F414" s="406">
        <v>271642</v>
      </c>
      <c r="G414" s="406">
        <v>68059.88</v>
      </c>
      <c r="H414" s="406">
        <v>0</v>
      </c>
      <c r="I414" s="406">
        <v>0</v>
      </c>
      <c r="J414" s="406">
        <v>200000</v>
      </c>
      <c r="K414" s="452">
        <v>575000</v>
      </c>
      <c r="L414" s="406">
        <v>0</v>
      </c>
      <c r="M414" s="406">
        <v>0</v>
      </c>
      <c r="N414" s="406">
        <v>0</v>
      </c>
      <c r="O414" s="406">
        <v>0</v>
      </c>
      <c r="P414" s="406">
        <v>0</v>
      </c>
      <c r="Q414" s="406">
        <v>0</v>
      </c>
      <c r="R414" s="406">
        <v>0</v>
      </c>
      <c r="S414" s="406">
        <v>0</v>
      </c>
      <c r="T414" s="406" t="s">
        <v>760</v>
      </c>
      <c r="U414" s="658">
        <f t="shared" si="60"/>
        <v>2010595.88</v>
      </c>
      <c r="V414" s="453">
        <f t="shared" si="58"/>
        <v>7.7539678618854522</v>
      </c>
      <c r="X414" s="406">
        <v>24082014.090000004</v>
      </c>
      <c r="Y414" s="488">
        <v>25929897</v>
      </c>
      <c r="Z414" s="406">
        <f t="shared" si="61"/>
        <v>1847882.9099999964</v>
      </c>
      <c r="AA414" s="406">
        <f t="shared" si="62"/>
        <v>143284.24696667341</v>
      </c>
      <c r="AC414" s="453">
        <v>109.76506475475476</v>
      </c>
      <c r="AD414" s="453">
        <f t="shared" si="63"/>
        <v>107.07830606137362</v>
      </c>
      <c r="AE414" s="454">
        <f t="shared" si="64"/>
        <v>-2.6867586933811367</v>
      </c>
      <c r="AF414" s="514">
        <v>64</v>
      </c>
      <c r="AG414" s="488">
        <v>1</v>
      </c>
      <c r="AH414" s="453">
        <f t="shared" si="59"/>
        <v>107.07830606137362</v>
      </c>
      <c r="AK414" s="458">
        <v>107.07830606137362</v>
      </c>
      <c r="AL414" s="455">
        <f t="shared" si="65"/>
        <v>107.07830606137362</v>
      </c>
      <c r="AM414" s="458"/>
      <c r="AN414" s="458"/>
      <c r="AO414" s="453"/>
      <c r="AP414" s="507"/>
      <c r="AQ414" s="455"/>
      <c r="AR414" s="455"/>
      <c r="AS414" s="455"/>
      <c r="AT414" s="495">
        <f t="shared" si="66"/>
        <v>0</v>
      </c>
      <c r="AU414" s="455"/>
      <c r="AV414" s="498">
        <v>7.5483535464477836</v>
      </c>
      <c r="AW414" s="499">
        <v>4.6190608374561126</v>
      </c>
      <c r="AX414" s="500">
        <v>-2.9292927089916709</v>
      </c>
      <c r="AY414" s="458"/>
      <c r="AZ414" s="459"/>
      <c r="BA414" s="459"/>
      <c r="BB414" s="459"/>
      <c r="BC414" s="453"/>
      <c r="BE414" s="460">
        <v>-657.2349352452452</v>
      </c>
      <c r="BF414" s="453">
        <v>109.76506475475476</v>
      </c>
      <c r="BG414" s="488">
        <v>0</v>
      </c>
      <c r="BH414" s="453">
        <v>109.76506475475476</v>
      </c>
      <c r="BI414" s="406">
        <v>2.6867586933811367</v>
      </c>
      <c r="BK414" s="453"/>
      <c r="BL414" s="453">
        <v>109.76506475475476</v>
      </c>
      <c r="BM414" s="406">
        <v>0</v>
      </c>
      <c r="BO414" s="453">
        <v>109.76506475475476</v>
      </c>
      <c r="BP414" s="406">
        <v>2.6867586933811367</v>
      </c>
      <c r="BR414" s="453">
        <v>107.43764869538994</v>
      </c>
      <c r="BS414" s="453">
        <v>-0.35934263401631483</v>
      </c>
      <c r="CB414" s="488"/>
    </row>
    <row r="415" spans="1:80" s="406" customFormat="1" ht="11.25">
      <c r="A415" s="403">
        <v>770</v>
      </c>
      <c r="B415" s="404" t="s">
        <v>498</v>
      </c>
      <c r="C415" s="403">
        <v>1</v>
      </c>
      <c r="D415" s="451">
        <v>503242</v>
      </c>
      <c r="E415" s="406">
        <v>0</v>
      </c>
      <c r="F415" s="406">
        <v>37705</v>
      </c>
      <c r="G415" s="406">
        <v>10934.91</v>
      </c>
      <c r="H415" s="406">
        <v>0</v>
      </c>
      <c r="I415" s="406">
        <v>0</v>
      </c>
      <c r="J415" s="406">
        <v>0</v>
      </c>
      <c r="K415" s="452">
        <v>0</v>
      </c>
      <c r="L415" s="406">
        <v>0</v>
      </c>
      <c r="M415" s="406">
        <v>0</v>
      </c>
      <c r="N415" s="406">
        <v>0</v>
      </c>
      <c r="O415" s="406">
        <v>0</v>
      </c>
      <c r="P415" s="406">
        <v>0</v>
      </c>
      <c r="Q415" s="406">
        <v>0</v>
      </c>
      <c r="R415" s="406">
        <v>0</v>
      </c>
      <c r="S415" s="406">
        <v>0</v>
      </c>
      <c r="T415" s="406" t="s">
        <v>762</v>
      </c>
      <c r="U415" s="658">
        <f t="shared" si="60"/>
        <v>501557.70999999996</v>
      </c>
      <c r="V415" s="453">
        <f t="shared" si="58"/>
        <v>1.835968779544394</v>
      </c>
      <c r="X415" s="406">
        <v>23965742.399760343</v>
      </c>
      <c r="Y415" s="488">
        <v>27318422.600000001</v>
      </c>
      <c r="Z415" s="406">
        <f t="shared" si="61"/>
        <v>3352680.2002396584</v>
      </c>
      <c r="AA415" s="406">
        <f t="shared" si="62"/>
        <v>61554.1617543666</v>
      </c>
      <c r="AC415" s="453">
        <v>115.22092577049261</v>
      </c>
      <c r="AD415" s="453">
        <f t="shared" si="63"/>
        <v>113.73262711243279</v>
      </c>
      <c r="AE415" s="454">
        <f t="shared" si="64"/>
        <v>-1.4882986580598185</v>
      </c>
      <c r="AF415" s="514">
        <v>8</v>
      </c>
      <c r="AG415" s="488">
        <v>1</v>
      </c>
      <c r="AH415" s="453">
        <f t="shared" si="59"/>
        <v>113.73262711243279</v>
      </c>
      <c r="AK415" s="458">
        <v>113.73262711243279</v>
      </c>
      <c r="AL415" s="455">
        <f t="shared" si="65"/>
        <v>113.73262711243279</v>
      </c>
      <c r="AM415" s="458"/>
      <c r="AN415" s="458"/>
      <c r="AO415" s="453"/>
      <c r="AP415" s="507"/>
      <c r="AQ415" s="455"/>
      <c r="AR415" s="455"/>
      <c r="AS415" s="455"/>
      <c r="AT415" s="495">
        <f t="shared" si="66"/>
        <v>0</v>
      </c>
      <c r="AU415" s="455"/>
      <c r="AV415" s="498">
        <v>5.4692704767246445</v>
      </c>
      <c r="AW415" s="499">
        <v>4.2353417359551901</v>
      </c>
      <c r="AX415" s="500">
        <v>-1.2339287407694544</v>
      </c>
      <c r="AY415" s="458"/>
      <c r="AZ415" s="459"/>
      <c r="BA415" s="459"/>
      <c r="BB415" s="459"/>
      <c r="BC415" s="453"/>
      <c r="BE415" s="460">
        <v>-654.77907422950739</v>
      </c>
      <c r="BF415" s="453">
        <v>115.22092577049261</v>
      </c>
      <c r="BG415" s="488">
        <v>0</v>
      </c>
      <c r="BH415" s="453">
        <v>115.22092577049261</v>
      </c>
      <c r="BI415" s="406">
        <v>1.3079052998815257</v>
      </c>
      <c r="BK415" s="453"/>
      <c r="BL415" s="453">
        <v>115.22092577049261</v>
      </c>
      <c r="BM415" s="406">
        <v>0</v>
      </c>
      <c r="BO415" s="453">
        <v>115.22092577049261</v>
      </c>
      <c r="BP415" s="406">
        <v>1.3079052998815257</v>
      </c>
      <c r="BR415" s="453">
        <v>113.83618525689985</v>
      </c>
      <c r="BS415" s="453">
        <v>7.6835213711234474E-2</v>
      </c>
      <c r="CB415" s="488"/>
    </row>
    <row r="416" spans="1:80" s="406" customFormat="1" ht="11.25">
      <c r="A416" s="403">
        <v>773</v>
      </c>
      <c r="B416" s="404" t="s">
        <v>499</v>
      </c>
      <c r="C416" s="403">
        <v>1</v>
      </c>
      <c r="D416" s="451">
        <v>1868728</v>
      </c>
      <c r="E416" s="406">
        <v>4709</v>
      </c>
      <c r="F416" s="406">
        <v>221373</v>
      </c>
      <c r="G416" s="406">
        <v>63611.519999999997</v>
      </c>
      <c r="H416" s="406">
        <v>0</v>
      </c>
      <c r="I416" s="406">
        <v>0</v>
      </c>
      <c r="J416" s="406">
        <v>1208199</v>
      </c>
      <c r="K416" s="452">
        <v>0</v>
      </c>
      <c r="L416" s="406">
        <v>0</v>
      </c>
      <c r="M416" s="406">
        <v>0</v>
      </c>
      <c r="N416" s="406">
        <v>0</v>
      </c>
      <c r="O416" s="406">
        <v>0</v>
      </c>
      <c r="P416" s="406">
        <v>0</v>
      </c>
      <c r="Q416" s="406">
        <v>0</v>
      </c>
      <c r="R416" s="406">
        <v>0</v>
      </c>
      <c r="S416" s="406">
        <v>0</v>
      </c>
      <c r="T416" s="406" t="s">
        <v>760</v>
      </c>
      <c r="U416" s="658">
        <f t="shared" si="60"/>
        <v>3366620.52</v>
      </c>
      <c r="V416" s="453">
        <f t="shared" si="58"/>
        <v>6.8990762044492078</v>
      </c>
      <c r="X416" s="406">
        <v>30126360.845719993</v>
      </c>
      <c r="Y416" s="488">
        <v>48798135</v>
      </c>
      <c r="Z416" s="406">
        <f t="shared" si="61"/>
        <v>18671774.154280007</v>
      </c>
      <c r="AA416" s="406">
        <f t="shared" si="62"/>
        <v>1288179.9276264291</v>
      </c>
      <c r="AC416" s="453">
        <v>150.34890892778697</v>
      </c>
      <c r="AD416" s="453">
        <f t="shared" si="63"/>
        <v>157.70227049883869</v>
      </c>
      <c r="AE416" s="454">
        <f t="shared" si="64"/>
        <v>7.3533615710517211</v>
      </c>
      <c r="AF416" s="514">
        <v>43</v>
      </c>
      <c r="AG416" s="488">
        <v>1</v>
      </c>
      <c r="AH416" s="453">
        <f t="shared" si="59"/>
        <v>157.70227049883869</v>
      </c>
      <c r="AK416" s="458">
        <v>157.70227049883869</v>
      </c>
      <c r="AL416" s="455">
        <f t="shared" si="65"/>
        <v>157.70227049883869</v>
      </c>
      <c r="AM416" s="458"/>
      <c r="AN416" s="458"/>
      <c r="AO416" s="453"/>
      <c r="AP416" s="507"/>
      <c r="AQ416" s="455"/>
      <c r="AR416" s="455"/>
      <c r="AS416" s="455"/>
      <c r="AT416" s="495">
        <f t="shared" si="66"/>
        <v>0</v>
      </c>
      <c r="AU416" s="455"/>
      <c r="AV416" s="498">
        <v>-0.92423891917145418</v>
      </c>
      <c r="AW416" s="499">
        <v>4.4012432609417109</v>
      </c>
      <c r="AX416" s="500">
        <v>5.3254821801131653</v>
      </c>
      <c r="AY416" s="458"/>
      <c r="AZ416" s="459"/>
      <c r="BA416" s="459"/>
      <c r="BB416" s="459"/>
      <c r="BC416" s="453"/>
      <c r="BE416" s="460">
        <v>-622.65109107221303</v>
      </c>
      <c r="BF416" s="453">
        <v>150.34890892778697</v>
      </c>
      <c r="BG416" s="488">
        <v>0</v>
      </c>
      <c r="BH416" s="453">
        <v>150.34890892778697</v>
      </c>
      <c r="BI416" s="406">
        <v>-7.3533615710517211</v>
      </c>
      <c r="BK416" s="453"/>
      <c r="BL416" s="453">
        <v>150.34890892778697</v>
      </c>
      <c r="BM416" s="406">
        <v>0</v>
      </c>
      <c r="BO416" s="453">
        <v>150.34890892778697</v>
      </c>
      <c r="BP416" s="406">
        <v>-7.3533615710517211</v>
      </c>
      <c r="BR416" s="453">
        <v>157.3949086853813</v>
      </c>
      <c r="BS416" s="453">
        <v>0.30736181345739055</v>
      </c>
      <c r="CB416" s="488"/>
    </row>
    <row r="417" spans="1:85" s="406" customFormat="1" ht="11.25">
      <c r="A417" s="403">
        <v>774</v>
      </c>
      <c r="B417" s="404" t="s">
        <v>500</v>
      </c>
      <c r="C417" s="403">
        <v>1</v>
      </c>
      <c r="D417" s="451">
        <v>423043</v>
      </c>
      <c r="E417" s="406">
        <v>0</v>
      </c>
      <c r="F417" s="406">
        <v>8757</v>
      </c>
      <c r="G417" s="406">
        <v>82266.87</v>
      </c>
      <c r="H417" s="406">
        <v>0</v>
      </c>
      <c r="I417" s="406">
        <v>0</v>
      </c>
      <c r="J417" s="406">
        <v>0</v>
      </c>
      <c r="K417" s="452">
        <v>0</v>
      </c>
      <c r="L417" s="406">
        <v>0</v>
      </c>
      <c r="M417" s="406">
        <v>0</v>
      </c>
      <c r="N417" s="406">
        <v>0</v>
      </c>
      <c r="O417" s="406">
        <v>0</v>
      </c>
      <c r="P417" s="406">
        <v>0</v>
      </c>
      <c r="Q417" s="406">
        <v>0</v>
      </c>
      <c r="R417" s="406">
        <v>0</v>
      </c>
      <c r="S417" s="406">
        <v>0</v>
      </c>
      <c r="T417" s="406" t="s">
        <v>762</v>
      </c>
      <c r="U417" s="658">
        <f t="shared" si="60"/>
        <v>471762.57</v>
      </c>
      <c r="V417" s="453">
        <f t="shared" si="58"/>
        <v>2.9595793333363747</v>
      </c>
      <c r="X417" s="406">
        <v>5151589.76</v>
      </c>
      <c r="Y417" s="488">
        <v>15940190.036</v>
      </c>
      <c r="Z417" s="406">
        <f t="shared" si="61"/>
        <v>10788600.276000001</v>
      </c>
      <c r="AA417" s="406">
        <f t="shared" si="62"/>
        <v>319297.18412476714</v>
      </c>
      <c r="AC417" s="453">
        <v>265.10920554054604</v>
      </c>
      <c r="AD417" s="453">
        <f t="shared" si="63"/>
        <v>303.22470498650949</v>
      </c>
      <c r="AE417" s="454">
        <f t="shared" si="64"/>
        <v>38.115499445963451</v>
      </c>
      <c r="AF417" s="514">
        <v>36</v>
      </c>
      <c r="AG417" s="488">
        <v>1</v>
      </c>
      <c r="AH417" s="453">
        <f t="shared" si="59"/>
        <v>303.22470498650949</v>
      </c>
      <c r="AK417" s="458">
        <v>303.22470498650949</v>
      </c>
      <c r="AL417" s="455">
        <f t="shared" si="65"/>
        <v>303.22470498650949</v>
      </c>
      <c r="AM417" s="458"/>
      <c r="AN417" s="458"/>
      <c r="AO417" s="453"/>
      <c r="AP417" s="507"/>
      <c r="AQ417" s="455"/>
      <c r="AR417" s="455"/>
      <c r="AS417" s="455"/>
      <c r="AT417" s="495">
        <f t="shared" si="66"/>
        <v>0</v>
      </c>
      <c r="AU417" s="455"/>
      <c r="AV417" s="498">
        <v>-6.8353656888347007</v>
      </c>
      <c r="AW417" s="499">
        <v>7.7298508497994449</v>
      </c>
      <c r="AX417" s="500">
        <v>14.565216538634147</v>
      </c>
      <c r="AY417" s="458"/>
      <c r="AZ417" s="459"/>
      <c r="BA417" s="459"/>
      <c r="BB417" s="459"/>
      <c r="BC417" s="453"/>
      <c r="BE417" s="460">
        <v>-508.89079445945396</v>
      </c>
      <c r="BF417" s="453">
        <v>265.10920554054604</v>
      </c>
      <c r="BG417" s="488">
        <v>0</v>
      </c>
      <c r="BH417" s="453">
        <v>265.10920554054604</v>
      </c>
      <c r="BI417" s="406">
        <v>-42.006066366382811</v>
      </c>
      <c r="BK417" s="453"/>
      <c r="BL417" s="453">
        <v>265.10920554054604</v>
      </c>
      <c r="BM417" s="406">
        <v>0</v>
      </c>
      <c r="BO417" s="453">
        <v>265.10920554054604</v>
      </c>
      <c r="BP417" s="406">
        <v>-42.006066366382811</v>
      </c>
      <c r="BR417" s="453">
        <v>302.41824619533816</v>
      </c>
      <c r="BS417" s="453">
        <v>4.6970257115906975</v>
      </c>
      <c r="CB417" s="488"/>
    </row>
    <row r="418" spans="1:85" s="406" customFormat="1" ht="11.25">
      <c r="A418" s="403">
        <v>775</v>
      </c>
      <c r="B418" s="404" t="s">
        <v>501</v>
      </c>
      <c r="C418" s="403">
        <v>1</v>
      </c>
      <c r="D418" s="451">
        <v>3523413</v>
      </c>
      <c r="E418" s="406">
        <v>75781</v>
      </c>
      <c r="F418" s="406">
        <v>0</v>
      </c>
      <c r="G418" s="406">
        <v>0</v>
      </c>
      <c r="H418" s="406">
        <v>0</v>
      </c>
      <c r="I418" s="406">
        <v>0</v>
      </c>
      <c r="J418" s="406">
        <v>2720626</v>
      </c>
      <c r="K418" s="452">
        <v>1117411</v>
      </c>
      <c r="L418" s="406">
        <v>0</v>
      </c>
      <c r="M418" s="406">
        <v>0</v>
      </c>
      <c r="N418" s="406">
        <v>0</v>
      </c>
      <c r="O418" s="406">
        <v>0</v>
      </c>
      <c r="P418" s="406">
        <v>0</v>
      </c>
      <c r="Q418" s="406">
        <v>0</v>
      </c>
      <c r="R418" s="406">
        <v>0</v>
      </c>
      <c r="S418" s="406">
        <v>0</v>
      </c>
      <c r="T418" s="406" t="s">
        <v>760</v>
      </c>
      <c r="U418" s="658">
        <f t="shared" si="60"/>
        <v>7437231</v>
      </c>
      <c r="V418" s="453">
        <f t="shared" si="58"/>
        <v>6.7246761755776223</v>
      </c>
      <c r="X418" s="406">
        <v>86493263.779999971</v>
      </c>
      <c r="Y418" s="488">
        <v>110596121</v>
      </c>
      <c r="Z418" s="406">
        <f t="shared" si="61"/>
        <v>24102857.220000029</v>
      </c>
      <c r="AA418" s="406">
        <f t="shared" si="62"/>
        <v>1620839.0971068328</v>
      </c>
      <c r="AC418" s="453">
        <v>111.14558610395076</v>
      </c>
      <c r="AD418" s="453">
        <f t="shared" si="63"/>
        <v>125.99279659520926</v>
      </c>
      <c r="AE418" s="454">
        <f t="shared" si="64"/>
        <v>14.847210491258494</v>
      </c>
      <c r="AF418" s="514">
        <v>46</v>
      </c>
      <c r="AG418" s="488">
        <v>1</v>
      </c>
      <c r="AH418" s="453">
        <f t="shared" si="59"/>
        <v>125.99279659520926</v>
      </c>
      <c r="AK418" s="458">
        <v>125.99279659520926</v>
      </c>
      <c r="AL418" s="455">
        <f t="shared" si="65"/>
        <v>125.99279659520926</v>
      </c>
      <c r="AM418" s="458"/>
      <c r="AN418" s="458"/>
      <c r="AO418" s="453"/>
      <c r="AP418" s="507"/>
      <c r="AQ418" s="455"/>
      <c r="AR418" s="455"/>
      <c r="AS418" s="455"/>
      <c r="AT418" s="495">
        <f t="shared" si="66"/>
        <v>0</v>
      </c>
      <c r="AU418" s="455"/>
      <c r="AV418" s="498">
        <v>1.8137284742411282</v>
      </c>
      <c r="AW418" s="499">
        <v>16.344699575379789</v>
      </c>
      <c r="AX418" s="500">
        <v>14.530971101138661</v>
      </c>
      <c r="AY418" s="458"/>
      <c r="AZ418" s="459"/>
      <c r="BA418" s="459"/>
      <c r="BB418" s="459"/>
      <c r="BC418" s="453"/>
      <c r="BE418" s="460">
        <v>-663.85441389604921</v>
      </c>
      <c r="BF418" s="453">
        <v>111.14558610395076</v>
      </c>
      <c r="BG418" s="488">
        <v>0</v>
      </c>
      <c r="BH418" s="453">
        <v>111.14558610395076</v>
      </c>
      <c r="BI418" s="406">
        <v>-14.847210491258494</v>
      </c>
      <c r="BK418" s="453"/>
      <c r="BL418" s="453">
        <v>111.14558610395076</v>
      </c>
      <c r="BM418" s="406">
        <v>0</v>
      </c>
      <c r="BO418" s="453">
        <v>111.14558610395076</v>
      </c>
      <c r="BP418" s="406">
        <v>-14.847210491258494</v>
      </c>
      <c r="BR418" s="453">
        <v>125.92220943820229</v>
      </c>
      <c r="BS418" s="453">
        <v>7.0587157006968937E-2</v>
      </c>
      <c r="CB418" s="488"/>
    </row>
    <row r="419" spans="1:85" s="406" customFormat="1" ht="11.25">
      <c r="A419" s="403">
        <v>778</v>
      </c>
      <c r="B419" s="404" t="s">
        <v>502</v>
      </c>
      <c r="C419" s="403">
        <v>1</v>
      </c>
      <c r="D419" s="451">
        <v>433865</v>
      </c>
      <c r="E419" s="406">
        <v>10460</v>
      </c>
      <c r="F419" s="406">
        <v>143944</v>
      </c>
      <c r="G419" s="406">
        <v>13875.4</v>
      </c>
      <c r="H419" s="406">
        <v>0</v>
      </c>
      <c r="I419" s="406">
        <v>0</v>
      </c>
      <c r="J419" s="406">
        <v>792806.82</v>
      </c>
      <c r="K419" s="452">
        <v>303209</v>
      </c>
      <c r="L419" s="406">
        <v>0</v>
      </c>
      <c r="M419" s="406">
        <v>0</v>
      </c>
      <c r="N419" s="406">
        <v>0</v>
      </c>
      <c r="O419" s="406">
        <v>0</v>
      </c>
      <c r="P419" s="406">
        <v>0</v>
      </c>
      <c r="Q419" s="406">
        <v>0</v>
      </c>
      <c r="R419" s="406">
        <v>0</v>
      </c>
      <c r="S419" s="406">
        <v>0</v>
      </c>
      <c r="T419" s="406" t="s">
        <v>760</v>
      </c>
      <c r="U419" s="658">
        <f t="shared" si="60"/>
        <v>1698160.22</v>
      </c>
      <c r="V419" s="453">
        <f t="shared" si="58"/>
        <v>9.0899565506171154</v>
      </c>
      <c r="X419" s="406">
        <v>15692440.66</v>
      </c>
      <c r="Y419" s="488">
        <v>18681719.879999999</v>
      </c>
      <c r="Z419" s="406">
        <f t="shared" si="61"/>
        <v>2989279.2199999988</v>
      </c>
      <c r="AA419" s="406">
        <f t="shared" si="62"/>
        <v>271724.1822746261</v>
      </c>
      <c r="AC419" s="453">
        <v>108.83519168456799</v>
      </c>
      <c r="AD419" s="453">
        <f t="shared" si="63"/>
        <v>117.31760595184161</v>
      </c>
      <c r="AE419" s="454">
        <f t="shared" si="64"/>
        <v>8.4824142672736258</v>
      </c>
      <c r="AF419" s="514">
        <v>9</v>
      </c>
      <c r="AG419" s="488">
        <v>1</v>
      </c>
      <c r="AH419" s="453">
        <f t="shared" si="59"/>
        <v>117.31760595184161</v>
      </c>
      <c r="AK419" s="458">
        <v>117.31760595184161</v>
      </c>
      <c r="AL419" s="455">
        <f t="shared" si="65"/>
        <v>117.31760595184161</v>
      </c>
      <c r="AM419" s="458"/>
      <c r="AN419" s="458"/>
      <c r="AO419" s="453"/>
      <c r="AP419" s="507"/>
      <c r="AQ419" s="455"/>
      <c r="AR419" s="455"/>
      <c r="AS419" s="455"/>
      <c r="AT419" s="495">
        <f t="shared" si="66"/>
        <v>0</v>
      </c>
      <c r="AU419" s="455"/>
      <c r="AV419" s="498">
        <v>-6.3138805668689928</v>
      </c>
      <c r="AW419" s="499">
        <v>2.2375981148421968</v>
      </c>
      <c r="AX419" s="500">
        <v>8.5514786817111901</v>
      </c>
      <c r="AY419" s="458"/>
      <c r="AZ419" s="459"/>
      <c r="BA419" s="459"/>
      <c r="BB419" s="459"/>
      <c r="BC419" s="453"/>
      <c r="BE419" s="460">
        <v>-669.16480831543197</v>
      </c>
      <c r="BF419" s="453">
        <v>108.83519168456799</v>
      </c>
      <c r="BG419" s="488">
        <v>0</v>
      </c>
      <c r="BH419" s="453">
        <v>108.83519168456799</v>
      </c>
      <c r="BI419" s="406">
        <v>-8.4824142672736258</v>
      </c>
      <c r="BK419" s="453"/>
      <c r="BL419" s="453">
        <v>108.83519168456799</v>
      </c>
      <c r="BM419" s="406">
        <v>0</v>
      </c>
      <c r="BO419" s="453">
        <v>108.83519168456799</v>
      </c>
      <c r="BP419" s="406">
        <v>-8.4824142672736258</v>
      </c>
      <c r="BR419" s="453">
        <v>108.83519168456799</v>
      </c>
      <c r="BS419" s="453">
        <v>8.4824142672736258</v>
      </c>
      <c r="CB419" s="488"/>
    </row>
    <row r="420" spans="1:85" s="406" customFormat="1" ht="11.25">
      <c r="A420" s="403">
        <v>780</v>
      </c>
      <c r="B420" s="404" t="s">
        <v>503</v>
      </c>
      <c r="C420" s="403">
        <v>1</v>
      </c>
      <c r="D420" s="451">
        <v>1827440</v>
      </c>
      <c r="E420" s="406">
        <v>151003</v>
      </c>
      <c r="F420" s="406">
        <v>41004</v>
      </c>
      <c r="G420" s="406">
        <v>94713.01</v>
      </c>
      <c r="H420" s="406">
        <v>0</v>
      </c>
      <c r="I420" s="406">
        <v>0</v>
      </c>
      <c r="J420" s="406">
        <v>0</v>
      </c>
      <c r="K420" s="452">
        <v>1577000</v>
      </c>
      <c r="L420" s="406">
        <v>0</v>
      </c>
      <c r="M420" s="406">
        <v>0</v>
      </c>
      <c r="N420" s="406">
        <v>0</v>
      </c>
      <c r="O420" s="406">
        <v>0</v>
      </c>
      <c r="P420" s="406">
        <v>0</v>
      </c>
      <c r="Q420" s="406">
        <v>0</v>
      </c>
      <c r="R420" s="406">
        <v>0</v>
      </c>
      <c r="S420" s="406">
        <v>0</v>
      </c>
      <c r="T420" s="406" t="s">
        <v>760</v>
      </c>
      <c r="U420" s="658">
        <f t="shared" si="60"/>
        <v>3691160.01</v>
      </c>
      <c r="V420" s="453">
        <f t="shared" si="58"/>
        <v>6.3023670705538786</v>
      </c>
      <c r="X420" s="406">
        <v>48997412.140000001</v>
      </c>
      <c r="Y420" s="488">
        <v>58567836</v>
      </c>
      <c r="Z420" s="406">
        <f t="shared" si="61"/>
        <v>9570423.8599999994</v>
      </c>
      <c r="AA420" s="406">
        <f t="shared" si="62"/>
        <v>603163.24186507135</v>
      </c>
      <c r="AC420" s="453">
        <v>117.65593560460613</v>
      </c>
      <c r="AD420" s="453">
        <f t="shared" si="63"/>
        <v>118.30149843937234</v>
      </c>
      <c r="AE420" s="454">
        <f t="shared" si="64"/>
        <v>0.6455628347662099</v>
      </c>
      <c r="AF420" s="514">
        <v>76</v>
      </c>
      <c r="AG420" s="488">
        <v>1</v>
      </c>
      <c r="AH420" s="453">
        <f t="shared" si="59"/>
        <v>118.30149843937234</v>
      </c>
      <c r="AK420" s="458">
        <v>118.30149843937234</v>
      </c>
      <c r="AL420" s="455">
        <f t="shared" si="65"/>
        <v>118.30149843937234</v>
      </c>
      <c r="AM420" s="458"/>
      <c r="AN420" s="458"/>
      <c r="AO420" s="453"/>
      <c r="AP420" s="507"/>
      <c r="AQ420" s="455"/>
      <c r="AR420" s="455"/>
      <c r="AS420" s="455"/>
      <c r="AT420" s="495">
        <f t="shared" si="66"/>
        <v>0</v>
      </c>
      <c r="AU420" s="455"/>
      <c r="AV420" s="498">
        <v>2.730796706459115</v>
      </c>
      <c r="AW420" s="499">
        <v>3.2960615426705391</v>
      </c>
      <c r="AX420" s="500">
        <v>0.56526483621142409</v>
      </c>
      <c r="AY420" s="458"/>
      <c r="AZ420" s="459"/>
      <c r="BA420" s="459"/>
      <c r="BB420" s="459"/>
      <c r="BC420" s="453"/>
      <c r="BE420" s="460">
        <v>-662.34406439539384</v>
      </c>
      <c r="BF420" s="453">
        <v>117.65593560460613</v>
      </c>
      <c r="BG420" s="488">
        <v>0</v>
      </c>
      <c r="BH420" s="453">
        <v>117.65593560460613</v>
      </c>
      <c r="BI420" s="406">
        <v>-0.6455628347662099</v>
      </c>
      <c r="BK420" s="453"/>
      <c r="BL420" s="453">
        <v>117.65593560460613</v>
      </c>
      <c r="BM420" s="406">
        <v>0</v>
      </c>
      <c r="BO420" s="453">
        <v>117.65593560460613</v>
      </c>
      <c r="BP420" s="406">
        <v>-0.6455628347662099</v>
      </c>
      <c r="BR420" s="453">
        <v>117.65593560460613</v>
      </c>
      <c r="BS420" s="453">
        <v>0.6455628347662099</v>
      </c>
      <c r="CB420" s="488"/>
    </row>
    <row r="421" spans="1:85" s="406" customFormat="1" ht="11.25">
      <c r="A421" s="403">
        <v>801</v>
      </c>
      <c r="B421" s="404" t="s">
        <v>504</v>
      </c>
      <c r="C421" s="403">
        <v>1</v>
      </c>
      <c r="D421" s="451">
        <v>521896.54</v>
      </c>
      <c r="E421" s="406">
        <v>0</v>
      </c>
      <c r="F421" s="406">
        <v>0</v>
      </c>
      <c r="G421" s="406">
        <v>0</v>
      </c>
      <c r="H421" s="406">
        <v>0</v>
      </c>
      <c r="I421" s="406">
        <v>0</v>
      </c>
      <c r="J421" s="406">
        <v>0</v>
      </c>
      <c r="K421" s="452">
        <v>35000</v>
      </c>
      <c r="L421" s="406">
        <v>0</v>
      </c>
      <c r="M421" s="406">
        <v>0</v>
      </c>
      <c r="N421" s="406">
        <v>0</v>
      </c>
      <c r="O421" s="406">
        <v>0</v>
      </c>
      <c r="P421" s="406">
        <v>0</v>
      </c>
      <c r="Q421" s="406">
        <v>0</v>
      </c>
      <c r="R421" s="406">
        <v>0</v>
      </c>
      <c r="S421" s="406">
        <v>0</v>
      </c>
      <c r="T421" s="406" t="s">
        <v>760</v>
      </c>
      <c r="U421" s="658">
        <f t="shared" si="60"/>
        <v>556896.54</v>
      </c>
      <c r="V421" s="453">
        <f t="shared" si="58"/>
        <v>2.3303852319360758</v>
      </c>
      <c r="X421" s="406">
        <v>23337072.609233376</v>
      </c>
      <c r="Y421" s="488">
        <v>23897188</v>
      </c>
      <c r="Z421" s="406">
        <f t="shared" si="61"/>
        <v>560115.39076662436</v>
      </c>
      <c r="AA421" s="406">
        <f t="shared" si="62"/>
        <v>13052.846348226458</v>
      </c>
      <c r="AC421" s="453">
        <v>102.61433691595234</v>
      </c>
      <c r="AD421" s="453">
        <f t="shared" si="63"/>
        <v>102.34417809627909</v>
      </c>
      <c r="AE421" s="454">
        <f t="shared" si="64"/>
        <v>-0.27015881967324162</v>
      </c>
      <c r="AF421" s="514">
        <v>0</v>
      </c>
      <c r="AG421" s="488">
        <v>1</v>
      </c>
      <c r="AH421" s="453">
        <f t="shared" si="59"/>
        <v>102.34417809627909</v>
      </c>
      <c r="AK421" s="458">
        <v>102.34417809627909</v>
      </c>
      <c r="AL421" s="455">
        <f t="shared" si="65"/>
        <v>102.34417809627909</v>
      </c>
      <c r="AM421" s="458"/>
      <c r="AN421" s="458"/>
      <c r="AO421" s="453"/>
      <c r="AP421" s="507"/>
      <c r="AQ421" s="455"/>
      <c r="AR421" s="455"/>
      <c r="AS421" s="455"/>
      <c r="AT421" s="495">
        <f t="shared" si="66"/>
        <v>0</v>
      </c>
      <c r="AU421" s="455"/>
      <c r="AV421" s="498">
        <v>8.8898839878698919</v>
      </c>
      <c r="AW421" s="499">
        <v>8.6067494998439997</v>
      </c>
      <c r="AX421" s="500">
        <v>-0.28313448802589214</v>
      </c>
      <c r="AY421" s="458"/>
      <c r="AZ421" s="459"/>
      <c r="BA421" s="459"/>
      <c r="BB421" s="459"/>
      <c r="BC421" s="453"/>
      <c r="BE421" s="460">
        <v>-698.38566308404768</v>
      </c>
      <c r="BF421" s="453">
        <v>102.61433691595234</v>
      </c>
      <c r="BG421" s="488">
        <v>0</v>
      </c>
      <c r="BH421" s="453">
        <v>102.61433691595234</v>
      </c>
      <c r="BI421" s="406">
        <v>0.27015881967324162</v>
      </c>
      <c r="BK421" s="453"/>
      <c r="BL421" s="453">
        <v>102.61433691595234</v>
      </c>
      <c r="BM421" s="406">
        <v>0</v>
      </c>
      <c r="BO421" s="453">
        <v>102.61433691595234</v>
      </c>
      <c r="BP421" s="406">
        <v>0.27015881967324162</v>
      </c>
      <c r="BR421" s="453">
        <v>102.4065100930182</v>
      </c>
      <c r="BS421" s="453">
        <v>-6.2331996739104056E-2</v>
      </c>
      <c r="CB421" s="488"/>
    </row>
    <row r="422" spans="1:85" s="406" customFormat="1" ht="11.25">
      <c r="A422" s="403">
        <v>805</v>
      </c>
      <c r="B422" s="404" t="s">
        <v>505</v>
      </c>
      <c r="C422" s="403">
        <v>1</v>
      </c>
      <c r="D422" s="451">
        <v>1349819</v>
      </c>
      <c r="E422" s="406">
        <v>0</v>
      </c>
      <c r="F422" s="406">
        <v>0</v>
      </c>
      <c r="G422" s="406">
        <v>0</v>
      </c>
      <c r="H422" s="406">
        <v>0</v>
      </c>
      <c r="I422" s="406">
        <v>0</v>
      </c>
      <c r="J422" s="406">
        <v>0</v>
      </c>
      <c r="K422" s="452">
        <v>0</v>
      </c>
      <c r="L422" s="406">
        <v>0</v>
      </c>
      <c r="M422" s="406">
        <v>0</v>
      </c>
      <c r="N422" s="406">
        <v>0</v>
      </c>
      <c r="O422" s="406">
        <v>0</v>
      </c>
      <c r="P422" s="406">
        <v>0</v>
      </c>
      <c r="Q422" s="406">
        <v>0</v>
      </c>
      <c r="R422" s="406">
        <v>0</v>
      </c>
      <c r="S422" s="406">
        <v>0</v>
      </c>
      <c r="T422" s="406" t="s">
        <v>760</v>
      </c>
      <c r="U422" s="658">
        <f t="shared" si="60"/>
        <v>1349819</v>
      </c>
      <c r="V422" s="453">
        <f t="shared" si="58"/>
        <v>4.9698667867645669</v>
      </c>
      <c r="X422" s="406">
        <v>24426954.559999999</v>
      </c>
      <c r="Y422" s="488">
        <v>27160064</v>
      </c>
      <c r="Z422" s="406">
        <f t="shared" si="61"/>
        <v>2733109.4400000013</v>
      </c>
      <c r="AA422" s="406">
        <f t="shared" si="62"/>
        <v>135831.89830448711</v>
      </c>
      <c r="AC422" s="453">
        <v>111.42583185621369</v>
      </c>
      <c r="AD422" s="453">
        <f t="shared" si="63"/>
        <v>110.63283404943425</v>
      </c>
      <c r="AE422" s="454">
        <f t="shared" si="64"/>
        <v>-0.79299780677943943</v>
      </c>
      <c r="AF422" s="514">
        <v>0</v>
      </c>
      <c r="AG422" s="488">
        <v>1</v>
      </c>
      <c r="AH422" s="453">
        <f t="shared" si="59"/>
        <v>110.63283404943425</v>
      </c>
      <c r="AK422" s="458">
        <v>110.63283404943425</v>
      </c>
      <c r="AL422" s="455">
        <f t="shared" si="65"/>
        <v>110.63283404943425</v>
      </c>
      <c r="AM422" s="458"/>
      <c r="AN422" s="458"/>
      <c r="AO422" s="453"/>
      <c r="AP422" s="507"/>
      <c r="AQ422" s="455"/>
      <c r="AR422" s="455"/>
      <c r="AS422" s="455"/>
      <c r="AT422" s="495">
        <f t="shared" si="66"/>
        <v>0</v>
      </c>
      <c r="AU422" s="455"/>
      <c r="AV422" s="498">
        <v>3.9899566785739098</v>
      </c>
      <c r="AW422" s="499">
        <v>3.2977147222020649</v>
      </c>
      <c r="AX422" s="500">
        <v>-0.69224195637184494</v>
      </c>
      <c r="AY422" s="458"/>
      <c r="AZ422" s="459"/>
      <c r="BA422" s="459"/>
      <c r="BB422" s="459"/>
      <c r="BC422" s="453"/>
      <c r="BE422" s="460">
        <v>-693.57416814378632</v>
      </c>
      <c r="BF422" s="453">
        <v>111.42583185621369</v>
      </c>
      <c r="BG422" s="488">
        <v>0</v>
      </c>
      <c r="BH422" s="453">
        <v>111.42583185621369</v>
      </c>
      <c r="BI422" s="406">
        <v>0.79299780677943943</v>
      </c>
      <c r="BK422" s="453"/>
      <c r="BL422" s="453">
        <v>111.42583185621369</v>
      </c>
      <c r="BM422" s="406">
        <v>0</v>
      </c>
      <c r="BO422" s="453">
        <v>111.42583185621369</v>
      </c>
      <c r="BP422" s="406">
        <v>0.79299780677943943</v>
      </c>
      <c r="BR422" s="453">
        <v>110.63244296411582</v>
      </c>
      <c r="BS422" s="453">
        <v>3.9108531842657612E-4</v>
      </c>
      <c r="CB422" s="488"/>
    </row>
    <row r="423" spans="1:85" s="406" customFormat="1" ht="11.25">
      <c r="A423" s="403">
        <v>806</v>
      </c>
      <c r="B423" s="404" t="s">
        <v>506</v>
      </c>
      <c r="C423" s="403">
        <v>1</v>
      </c>
      <c r="D423" s="451">
        <v>1480232</v>
      </c>
      <c r="E423" s="406">
        <v>0</v>
      </c>
      <c r="F423" s="406">
        <v>0</v>
      </c>
      <c r="G423" s="406">
        <v>0</v>
      </c>
      <c r="H423" s="406">
        <v>0</v>
      </c>
      <c r="I423" s="406">
        <v>0</v>
      </c>
      <c r="J423" s="406">
        <v>0</v>
      </c>
      <c r="K423" s="452">
        <v>0</v>
      </c>
      <c r="L423" s="406">
        <v>0</v>
      </c>
      <c r="M423" s="406">
        <v>0</v>
      </c>
      <c r="N423" s="406">
        <v>0</v>
      </c>
      <c r="O423" s="406">
        <v>0</v>
      </c>
      <c r="P423" s="406">
        <v>0</v>
      </c>
      <c r="Q423" s="406">
        <v>0</v>
      </c>
      <c r="R423" s="406">
        <v>0</v>
      </c>
      <c r="S423" s="406">
        <v>0</v>
      </c>
      <c r="T423" s="406" t="s">
        <v>760</v>
      </c>
      <c r="U423" s="658">
        <f t="shared" si="60"/>
        <v>1480232</v>
      </c>
      <c r="V423" s="453">
        <f t="shared" si="58"/>
        <v>6.496503103042353</v>
      </c>
      <c r="X423" s="406">
        <v>20640945.172657177</v>
      </c>
      <c r="Y423" s="488">
        <v>22785058</v>
      </c>
      <c r="Z423" s="406">
        <f t="shared" si="61"/>
        <v>2144112.8273428231</v>
      </c>
      <c r="AA423" s="406">
        <f t="shared" si="62"/>
        <v>139292.35636105563</v>
      </c>
      <c r="AC423" s="453">
        <v>106.75972550137753</v>
      </c>
      <c r="AD423" s="453">
        <f t="shared" si="63"/>
        <v>109.71283269352186</v>
      </c>
      <c r="AE423" s="454">
        <f t="shared" si="64"/>
        <v>2.9531071921443299</v>
      </c>
      <c r="AF423" s="514">
        <v>0</v>
      </c>
      <c r="AG423" s="488">
        <v>1</v>
      </c>
      <c r="AH423" s="453">
        <f t="shared" si="59"/>
        <v>109.71283269352186</v>
      </c>
      <c r="AK423" s="458">
        <v>109.71283269352186</v>
      </c>
      <c r="AL423" s="455">
        <f t="shared" si="65"/>
        <v>109.71283269352186</v>
      </c>
      <c r="AM423" s="458"/>
      <c r="AN423" s="458"/>
      <c r="AO423" s="453"/>
      <c r="AP423" s="507"/>
      <c r="AQ423" s="455"/>
      <c r="AR423" s="455"/>
      <c r="AS423" s="455"/>
      <c r="AT423" s="495">
        <f t="shared" si="66"/>
        <v>0</v>
      </c>
      <c r="AU423" s="455"/>
      <c r="AV423" s="498">
        <v>2.2809894523556098</v>
      </c>
      <c r="AW423" s="499">
        <v>5.326110008049608</v>
      </c>
      <c r="AX423" s="500">
        <v>3.0451205556939982</v>
      </c>
      <c r="AY423" s="458"/>
      <c r="AZ423" s="459"/>
      <c r="BA423" s="459"/>
      <c r="BB423" s="459"/>
      <c r="BC423" s="453"/>
      <c r="BE423" s="460">
        <v>-699.24027449862251</v>
      </c>
      <c r="BF423" s="453">
        <v>106.75972550137753</v>
      </c>
      <c r="BG423" s="488">
        <v>0</v>
      </c>
      <c r="BH423" s="453">
        <v>106.75972550137753</v>
      </c>
      <c r="BI423" s="406">
        <v>-2.9531071921443299</v>
      </c>
      <c r="BK423" s="453"/>
      <c r="BL423" s="453">
        <v>106.75972550137753</v>
      </c>
      <c r="BM423" s="406">
        <v>0</v>
      </c>
      <c r="BO423" s="453">
        <v>106.75972550137753</v>
      </c>
      <c r="BP423" s="406">
        <v>-2.9531071921443299</v>
      </c>
      <c r="BR423" s="453">
        <v>109.71283269352186</v>
      </c>
      <c r="BS423" s="453">
        <v>0</v>
      </c>
      <c r="CB423" s="488"/>
    </row>
    <row r="424" spans="1:85" s="406" customFormat="1" ht="11.25">
      <c r="A424" s="403">
        <v>810</v>
      </c>
      <c r="B424" s="404" t="s">
        <v>507</v>
      </c>
      <c r="C424" s="403">
        <v>1</v>
      </c>
      <c r="D424" s="451">
        <v>516677</v>
      </c>
      <c r="E424" s="406">
        <v>0</v>
      </c>
      <c r="F424" s="406">
        <v>0</v>
      </c>
      <c r="G424" s="406">
        <v>0</v>
      </c>
      <c r="H424" s="406">
        <v>0</v>
      </c>
      <c r="I424" s="406">
        <v>0</v>
      </c>
      <c r="J424" s="406">
        <v>0</v>
      </c>
      <c r="K424" s="452">
        <v>0</v>
      </c>
      <c r="L424" s="406">
        <v>0</v>
      </c>
      <c r="M424" s="406">
        <v>0</v>
      </c>
      <c r="N424" s="406">
        <v>0</v>
      </c>
      <c r="O424" s="406">
        <v>0</v>
      </c>
      <c r="P424" s="406">
        <v>0</v>
      </c>
      <c r="Q424" s="406">
        <v>0</v>
      </c>
      <c r="R424" s="406">
        <v>0</v>
      </c>
      <c r="S424" s="406">
        <v>0</v>
      </c>
      <c r="T424" s="406" t="s">
        <v>760</v>
      </c>
      <c r="U424" s="658">
        <f t="shared" si="60"/>
        <v>516677</v>
      </c>
      <c r="V424" s="453">
        <f t="shared" si="58"/>
        <v>1.8435089842327117</v>
      </c>
      <c r="X424" s="406">
        <v>27594090.620275941</v>
      </c>
      <c r="Y424" s="488">
        <v>28026823</v>
      </c>
      <c r="Z424" s="406">
        <f t="shared" si="61"/>
        <v>432732.37972405925</v>
      </c>
      <c r="AA424" s="406">
        <f t="shared" si="62"/>
        <v>7977.4602978970452</v>
      </c>
      <c r="AC424" s="453">
        <v>100.64197855261826</v>
      </c>
      <c r="AD424" s="453">
        <f t="shared" si="63"/>
        <v>101.53929667504265</v>
      </c>
      <c r="AE424" s="454">
        <f t="shared" si="64"/>
        <v>0.89731812242439446</v>
      </c>
      <c r="AF424" s="514">
        <v>0</v>
      </c>
      <c r="AG424" s="488">
        <v>1</v>
      </c>
      <c r="AH424" s="453">
        <f t="shared" si="59"/>
        <v>101.53929667504265</v>
      </c>
      <c r="AK424" s="458">
        <v>101.53929667504265</v>
      </c>
      <c r="AL424" s="455">
        <f t="shared" si="65"/>
        <v>101.53929667504265</v>
      </c>
      <c r="AM424" s="458"/>
      <c r="AN424" s="458"/>
      <c r="AO424" s="453"/>
      <c r="AP424" s="507"/>
      <c r="AQ424" s="455"/>
      <c r="AR424" s="455"/>
      <c r="AS424" s="455"/>
      <c r="AT424" s="495">
        <f t="shared" si="66"/>
        <v>0</v>
      </c>
      <c r="AU424" s="455"/>
      <c r="AV424" s="498">
        <v>3.6920113084010717</v>
      </c>
      <c r="AW424" s="499">
        <v>4.6333759916050852</v>
      </c>
      <c r="AX424" s="500">
        <v>0.94136468320401345</v>
      </c>
      <c r="AY424" s="458"/>
      <c r="AZ424" s="459"/>
      <c r="BA424" s="459"/>
      <c r="BB424" s="459"/>
      <c r="BC424" s="453"/>
      <c r="BE424" s="460">
        <v>-709.3580214473817</v>
      </c>
      <c r="BF424" s="453">
        <v>100.64197855261826</v>
      </c>
      <c r="BG424" s="488">
        <v>0</v>
      </c>
      <c r="BH424" s="453">
        <v>100.64197855261826</v>
      </c>
      <c r="BI424" s="406">
        <v>-0.89731812242439446</v>
      </c>
      <c r="BK424" s="453"/>
      <c r="BL424" s="453">
        <v>100.64197855261826</v>
      </c>
      <c r="BM424" s="406">
        <v>0</v>
      </c>
      <c r="BO424" s="453">
        <v>100.64197855261826</v>
      </c>
      <c r="BP424" s="406">
        <v>-0.89731812242439446</v>
      </c>
      <c r="BR424" s="453">
        <v>101.4325531576165</v>
      </c>
      <c r="BS424" s="453">
        <v>0.10674351742615329</v>
      </c>
      <c r="CB424" s="488"/>
    </row>
    <row r="425" spans="1:85" s="406" customFormat="1" ht="11.25">
      <c r="A425" s="403">
        <v>815</v>
      </c>
      <c r="B425" s="404" t="s">
        <v>508</v>
      </c>
      <c r="C425" s="403">
        <v>1</v>
      </c>
      <c r="D425" s="451">
        <v>1005107</v>
      </c>
      <c r="E425" s="406">
        <v>2840</v>
      </c>
      <c r="F425" s="406">
        <v>0</v>
      </c>
      <c r="G425" s="406">
        <v>0</v>
      </c>
      <c r="H425" s="406">
        <v>0</v>
      </c>
      <c r="I425" s="406">
        <v>0</v>
      </c>
      <c r="J425" s="406">
        <v>0</v>
      </c>
      <c r="K425" s="452">
        <v>0</v>
      </c>
      <c r="L425" s="406">
        <v>0</v>
      </c>
      <c r="M425" s="406">
        <v>0</v>
      </c>
      <c r="N425" s="406">
        <v>0</v>
      </c>
      <c r="O425" s="406">
        <v>0</v>
      </c>
      <c r="P425" s="406">
        <v>0</v>
      </c>
      <c r="Q425" s="406">
        <v>0</v>
      </c>
      <c r="R425" s="406">
        <v>0</v>
      </c>
      <c r="S425" s="406">
        <v>0</v>
      </c>
      <c r="T425" s="406" t="s">
        <v>760</v>
      </c>
      <c r="U425" s="658">
        <f t="shared" si="60"/>
        <v>1007947</v>
      </c>
      <c r="V425" s="453">
        <f t="shared" si="58"/>
        <v>6.2730721004949199</v>
      </c>
      <c r="X425" s="406">
        <v>14535867.460145356</v>
      </c>
      <c r="Y425" s="488">
        <v>16067837</v>
      </c>
      <c r="Z425" s="406">
        <f t="shared" si="61"/>
        <v>1531969.5398546439</v>
      </c>
      <c r="AA425" s="406">
        <f t="shared" si="62"/>
        <v>96101.553792702063</v>
      </c>
      <c r="AC425" s="453">
        <v>105.74726462885309</v>
      </c>
      <c r="AD425" s="453">
        <f t="shared" si="63"/>
        <v>109.87810318165616</v>
      </c>
      <c r="AE425" s="454">
        <f t="shared" si="64"/>
        <v>4.1308385528030698</v>
      </c>
      <c r="AF425" s="514">
        <v>0</v>
      </c>
      <c r="AG425" s="488">
        <v>1</v>
      </c>
      <c r="AH425" s="453">
        <f t="shared" si="59"/>
        <v>109.87810318165616</v>
      </c>
      <c r="AK425" s="458">
        <v>109.87810318165616</v>
      </c>
      <c r="AL425" s="455">
        <f t="shared" si="65"/>
        <v>109.87810318165616</v>
      </c>
      <c r="AM425" s="458"/>
      <c r="AN425" s="458"/>
      <c r="AO425" s="453"/>
      <c r="AP425" s="507"/>
      <c r="AQ425" s="455"/>
      <c r="AR425" s="455"/>
      <c r="AS425" s="455"/>
      <c r="AT425" s="495">
        <f t="shared" si="66"/>
        <v>0</v>
      </c>
      <c r="AU425" s="455"/>
      <c r="AV425" s="498">
        <v>9.4583083009220512E-2</v>
      </c>
      <c r="AW425" s="499">
        <v>4.2749800913109723</v>
      </c>
      <c r="AX425" s="500">
        <v>4.1803970083017514</v>
      </c>
      <c r="AY425" s="458"/>
      <c r="AZ425" s="459"/>
      <c r="BA425" s="459"/>
      <c r="BB425" s="459"/>
      <c r="BC425" s="453"/>
      <c r="BE425" s="460">
        <v>-709.25273537114685</v>
      </c>
      <c r="BF425" s="453">
        <v>105.74726462885309</v>
      </c>
      <c r="BG425" s="488">
        <v>0</v>
      </c>
      <c r="BH425" s="453">
        <v>105.74726462885309</v>
      </c>
      <c r="BI425" s="406">
        <v>-4.1308385528030698</v>
      </c>
      <c r="BK425" s="453"/>
      <c r="BL425" s="453">
        <v>105.74726462885309</v>
      </c>
      <c r="BM425" s="406">
        <v>0</v>
      </c>
      <c r="BO425" s="453">
        <v>105.74726462885309</v>
      </c>
      <c r="BP425" s="406">
        <v>-4.1308385528030698</v>
      </c>
      <c r="BR425" s="453">
        <v>109.82236341192771</v>
      </c>
      <c r="BS425" s="453">
        <v>5.5739769728447186E-2</v>
      </c>
      <c r="CB425" s="488"/>
    </row>
    <row r="426" spans="1:85" s="406" customFormat="1" ht="11.25">
      <c r="A426" s="403">
        <v>817</v>
      </c>
      <c r="B426" s="404" t="s">
        <v>509</v>
      </c>
      <c r="C426" s="403">
        <v>1</v>
      </c>
      <c r="D426" s="451">
        <v>0</v>
      </c>
      <c r="E426" s="406">
        <v>0</v>
      </c>
      <c r="F426" s="406">
        <v>0</v>
      </c>
      <c r="G426" s="406">
        <v>0</v>
      </c>
      <c r="H426" s="406">
        <v>0</v>
      </c>
      <c r="I426" s="406">
        <v>0</v>
      </c>
      <c r="J426" s="406">
        <v>0</v>
      </c>
      <c r="K426" s="452">
        <v>0</v>
      </c>
      <c r="L426" s="406">
        <v>0</v>
      </c>
      <c r="M426" s="406">
        <v>0</v>
      </c>
      <c r="N426" s="406">
        <v>0</v>
      </c>
      <c r="O426" s="406">
        <v>0</v>
      </c>
      <c r="P426" s="406">
        <v>0</v>
      </c>
      <c r="Q426" s="406">
        <v>0</v>
      </c>
      <c r="R426" s="406">
        <v>0</v>
      </c>
      <c r="S426" s="406">
        <v>0</v>
      </c>
      <c r="T426" s="406" t="s">
        <v>760</v>
      </c>
      <c r="U426" s="658">
        <f t="shared" si="60"/>
        <v>0</v>
      </c>
      <c r="V426" s="453">
        <f t="shared" si="58"/>
        <v>0</v>
      </c>
      <c r="X426" s="406">
        <v>28509097.570855275</v>
      </c>
      <c r="Y426" s="488">
        <v>28587403</v>
      </c>
      <c r="Z426" s="406">
        <f t="shared" si="61"/>
        <v>78305.429144725204</v>
      </c>
      <c r="AA426" s="406">
        <f t="shared" si="62"/>
        <v>0</v>
      </c>
      <c r="AC426" s="453">
        <v>119.6996962323597</v>
      </c>
      <c r="AD426" s="453">
        <f t="shared" si="63"/>
        <v>100.27466821406783</v>
      </c>
      <c r="AE426" s="454">
        <f t="shared" si="64"/>
        <v>-19.425028018291869</v>
      </c>
      <c r="AF426" s="514">
        <v>0</v>
      </c>
      <c r="AG426" s="488">
        <v>1</v>
      </c>
      <c r="AH426" s="453">
        <f t="shared" si="59"/>
        <v>100.27466821406783</v>
      </c>
      <c r="AK426" s="458">
        <v>100.27466821406783</v>
      </c>
      <c r="AL426" s="455">
        <f t="shared" si="65"/>
        <v>100.27466821406783</v>
      </c>
      <c r="AM426" s="458"/>
      <c r="AN426" s="458"/>
      <c r="AO426" s="453"/>
      <c r="AP426" s="507"/>
      <c r="AQ426" s="455"/>
      <c r="AR426" s="455"/>
      <c r="AS426" s="455"/>
      <c r="AT426" s="495">
        <f t="shared" si="66"/>
        <v>0</v>
      </c>
      <c r="AU426" s="455"/>
      <c r="AV426" s="498">
        <v>5.4492381639134884</v>
      </c>
      <c r="AW426" s="499">
        <v>-11.663206314352433</v>
      </c>
      <c r="AX426" s="500">
        <v>-17.112444478265921</v>
      </c>
      <c r="AY426" s="458"/>
      <c r="AZ426" s="459"/>
      <c r="BA426" s="459"/>
      <c r="BB426" s="459"/>
      <c r="BC426" s="453" t="s">
        <v>20</v>
      </c>
      <c r="BE426" s="460">
        <v>-697.30030376764034</v>
      </c>
      <c r="BF426" s="453">
        <v>119.6996962323597</v>
      </c>
      <c r="BG426" s="488">
        <v>0</v>
      </c>
      <c r="BH426" s="453">
        <v>119.6996962323597</v>
      </c>
      <c r="BI426" s="406">
        <v>19.425028018291869</v>
      </c>
      <c r="BK426" s="453"/>
      <c r="BL426" s="453">
        <v>119.6996962323597</v>
      </c>
      <c r="BM426" s="406">
        <v>0</v>
      </c>
      <c r="BO426" s="453">
        <v>119.6996962323597</v>
      </c>
      <c r="BP426" s="406">
        <v>19.425028018291869</v>
      </c>
      <c r="BR426" s="453">
        <v>98.547591449269248</v>
      </c>
      <c r="BS426" s="453">
        <v>1.7270767647985821</v>
      </c>
      <c r="CB426" s="488"/>
    </row>
    <row r="427" spans="1:85" s="406" customFormat="1" ht="11.25">
      <c r="A427" s="403">
        <v>818</v>
      </c>
      <c r="B427" s="404" t="s">
        <v>510</v>
      </c>
      <c r="C427" s="403">
        <v>1</v>
      </c>
      <c r="D427" s="451">
        <v>551250</v>
      </c>
      <c r="E427" s="406">
        <v>0</v>
      </c>
      <c r="F427" s="406">
        <v>0</v>
      </c>
      <c r="G427" s="406">
        <v>0</v>
      </c>
      <c r="H427" s="406">
        <v>0</v>
      </c>
      <c r="I427" s="406">
        <v>0</v>
      </c>
      <c r="J427" s="406">
        <v>0</v>
      </c>
      <c r="K427" s="452">
        <v>0</v>
      </c>
      <c r="L427" s="406">
        <v>0</v>
      </c>
      <c r="M427" s="406">
        <v>0</v>
      </c>
      <c r="N427" s="406">
        <v>0</v>
      </c>
      <c r="O427" s="406">
        <v>0</v>
      </c>
      <c r="P427" s="406">
        <v>0</v>
      </c>
      <c r="Q427" s="406">
        <v>0</v>
      </c>
      <c r="R427" s="406">
        <v>0</v>
      </c>
      <c r="S427" s="406">
        <v>0</v>
      </c>
      <c r="T427" s="406" t="s">
        <v>760</v>
      </c>
      <c r="U427" s="658">
        <f t="shared" si="60"/>
        <v>551250</v>
      </c>
      <c r="V427" s="453">
        <f t="shared" si="58"/>
        <v>4.2232169137673115</v>
      </c>
      <c r="X427" s="406">
        <v>12480308.010249607</v>
      </c>
      <c r="Y427" s="488">
        <v>13052846</v>
      </c>
      <c r="Z427" s="406">
        <f t="shared" si="61"/>
        <v>572537.98975039274</v>
      </c>
      <c r="AA427" s="406">
        <f t="shared" si="62"/>
        <v>24179.521220881943</v>
      </c>
      <c r="AC427" s="453">
        <v>107.3929186628265</v>
      </c>
      <c r="AD427" s="453">
        <f t="shared" si="63"/>
        <v>104.39378954493081</v>
      </c>
      <c r="AE427" s="454">
        <f t="shared" si="64"/>
        <v>-2.9991291178956914</v>
      </c>
      <c r="AF427" s="514">
        <v>0</v>
      </c>
      <c r="AG427" s="488">
        <v>1</v>
      </c>
      <c r="AH427" s="453">
        <f t="shared" si="59"/>
        <v>104.39378954493081</v>
      </c>
      <c r="AK427" s="458">
        <v>104.39378954493081</v>
      </c>
      <c r="AL427" s="455">
        <f t="shared" si="65"/>
        <v>104.39378954493081</v>
      </c>
      <c r="AM427" s="458"/>
      <c r="AN427" s="458"/>
      <c r="AO427" s="453"/>
      <c r="AP427" s="507"/>
      <c r="AQ427" s="455"/>
      <c r="AR427" s="455"/>
      <c r="AS427" s="455"/>
      <c r="AT427" s="495">
        <f t="shared" si="66"/>
        <v>0</v>
      </c>
      <c r="AU427" s="455"/>
      <c r="AV427" s="498">
        <v>4.342972744740627</v>
      </c>
      <c r="AW427" s="499">
        <v>1.3209369421286294</v>
      </c>
      <c r="AX427" s="500">
        <v>-3.0220358026119976</v>
      </c>
      <c r="AY427" s="458"/>
      <c r="AZ427" s="459"/>
      <c r="BA427" s="459"/>
      <c r="BB427" s="459"/>
      <c r="BC427" s="453"/>
      <c r="BE427" s="460">
        <v>-710.60708133717344</v>
      </c>
      <c r="BF427" s="453">
        <v>107.3929186628265</v>
      </c>
      <c r="BG427" s="488">
        <v>0</v>
      </c>
      <c r="BH427" s="453">
        <v>107.3929186628265</v>
      </c>
      <c r="BI427" s="406">
        <v>2.9991291178956914</v>
      </c>
      <c r="BK427" s="453"/>
      <c r="BL427" s="453">
        <v>107.3929186628265</v>
      </c>
      <c r="BM427" s="406">
        <v>0</v>
      </c>
      <c r="BO427" s="453">
        <v>107.3929186628265</v>
      </c>
      <c r="BP427" s="406">
        <v>2.9991291178956914</v>
      </c>
      <c r="BR427" s="453">
        <v>104.46876038239527</v>
      </c>
      <c r="BS427" s="453">
        <v>-7.4970837464462647E-2</v>
      </c>
      <c r="CB427" s="488"/>
    </row>
    <row r="428" spans="1:85" s="406" customFormat="1" ht="11.25">
      <c r="A428" s="403">
        <v>821</v>
      </c>
      <c r="B428" s="404" t="s">
        <v>511</v>
      </c>
      <c r="C428" s="403">
        <v>1</v>
      </c>
      <c r="D428" s="451">
        <v>972956</v>
      </c>
      <c r="E428" s="406">
        <v>0</v>
      </c>
      <c r="F428" s="406">
        <v>0</v>
      </c>
      <c r="G428" s="406">
        <v>0</v>
      </c>
      <c r="H428" s="406">
        <v>0</v>
      </c>
      <c r="I428" s="406">
        <v>0</v>
      </c>
      <c r="J428" s="406">
        <v>0</v>
      </c>
      <c r="K428" s="452">
        <v>0</v>
      </c>
      <c r="L428" s="406">
        <v>0</v>
      </c>
      <c r="M428" s="406">
        <v>0</v>
      </c>
      <c r="N428" s="406">
        <v>0</v>
      </c>
      <c r="O428" s="406">
        <v>0</v>
      </c>
      <c r="P428" s="406">
        <v>0</v>
      </c>
      <c r="Q428" s="406">
        <v>0</v>
      </c>
      <c r="R428" s="406">
        <v>0</v>
      </c>
      <c r="S428" s="406">
        <v>0</v>
      </c>
      <c r="T428" s="406" t="s">
        <v>760</v>
      </c>
      <c r="U428" s="658">
        <f t="shared" si="60"/>
        <v>972956</v>
      </c>
      <c r="V428" s="453">
        <f t="shared" si="58"/>
        <v>2.8753665223756482</v>
      </c>
      <c r="X428" s="406">
        <v>32450539.059999999</v>
      </c>
      <c r="Y428" s="488">
        <v>33837634</v>
      </c>
      <c r="Z428" s="406">
        <f t="shared" si="61"/>
        <v>1387094.9400000013</v>
      </c>
      <c r="AA428" s="406">
        <f t="shared" si="62"/>
        <v>39884.063538326627</v>
      </c>
      <c r="AC428" s="453">
        <v>103.92394872704334</v>
      </c>
      <c r="AD428" s="453">
        <f t="shared" si="63"/>
        <v>104.15158242508922</v>
      </c>
      <c r="AE428" s="454">
        <f t="shared" si="64"/>
        <v>0.22763369804587796</v>
      </c>
      <c r="AF428" s="514">
        <v>0</v>
      </c>
      <c r="AG428" s="488">
        <v>1</v>
      </c>
      <c r="AH428" s="453">
        <f t="shared" si="59"/>
        <v>104.15158242508922</v>
      </c>
      <c r="AK428" s="458">
        <v>104.15158242508922</v>
      </c>
      <c r="AL428" s="455">
        <f t="shared" si="65"/>
        <v>104.15158242508922</v>
      </c>
      <c r="AM428" s="458"/>
      <c r="AN428" s="458"/>
      <c r="AO428" s="453"/>
      <c r="AP428" s="507"/>
      <c r="AQ428" s="455"/>
      <c r="AR428" s="455"/>
      <c r="AS428" s="455"/>
      <c r="AT428" s="495">
        <f t="shared" si="66"/>
        <v>0</v>
      </c>
      <c r="AU428" s="455"/>
      <c r="AV428" s="498">
        <v>5.2189762393834576</v>
      </c>
      <c r="AW428" s="499">
        <v>5.4569398775186579</v>
      </c>
      <c r="AX428" s="500">
        <v>0.23796363813520038</v>
      </c>
      <c r="AY428" s="458"/>
      <c r="AZ428" s="459"/>
      <c r="BA428" s="459"/>
      <c r="BB428" s="459"/>
      <c r="BC428" s="453"/>
      <c r="BE428" s="460">
        <v>-717.07605127295665</v>
      </c>
      <c r="BF428" s="453">
        <v>103.92394872704334</v>
      </c>
      <c r="BG428" s="488">
        <v>0</v>
      </c>
      <c r="BH428" s="453">
        <v>103.92394872704334</v>
      </c>
      <c r="BI428" s="406">
        <v>-0.22763369804587796</v>
      </c>
      <c r="BK428" s="453"/>
      <c r="BL428" s="453">
        <v>103.92394872704334</v>
      </c>
      <c r="BM428" s="406">
        <v>0</v>
      </c>
      <c r="BO428" s="453">
        <v>103.92394872704334</v>
      </c>
      <c r="BP428" s="406">
        <v>-0.22763369804587796</v>
      </c>
      <c r="BR428" s="453">
        <v>104.15158386347525</v>
      </c>
      <c r="BS428" s="453">
        <v>-1.4383860360567269E-6</v>
      </c>
      <c r="CB428" s="488"/>
    </row>
    <row r="429" spans="1:85" s="406" customFormat="1" ht="11.25">
      <c r="A429" s="403">
        <v>823</v>
      </c>
      <c r="B429" s="404" t="s">
        <v>512</v>
      </c>
      <c r="C429" s="403">
        <v>1</v>
      </c>
      <c r="D429" s="451">
        <v>1765500</v>
      </c>
      <c r="E429" s="406">
        <v>0</v>
      </c>
      <c r="F429" s="406">
        <v>0</v>
      </c>
      <c r="G429" s="406">
        <v>0</v>
      </c>
      <c r="H429" s="406">
        <v>0</v>
      </c>
      <c r="I429" s="406">
        <v>0</v>
      </c>
      <c r="J429" s="406">
        <v>0</v>
      </c>
      <c r="K429" s="452">
        <v>90000</v>
      </c>
      <c r="L429" s="406">
        <v>0</v>
      </c>
      <c r="M429" s="406">
        <v>0</v>
      </c>
      <c r="N429" s="406">
        <v>0</v>
      </c>
      <c r="O429" s="406">
        <v>0</v>
      </c>
      <c r="P429" s="406">
        <v>0</v>
      </c>
      <c r="Q429" s="406">
        <v>0</v>
      </c>
      <c r="R429" s="406">
        <v>0</v>
      </c>
      <c r="S429" s="406">
        <v>0</v>
      </c>
      <c r="T429" s="406" t="s">
        <v>760</v>
      </c>
      <c r="U429" s="658">
        <f t="shared" si="60"/>
        <v>1855500</v>
      </c>
      <c r="V429" s="453">
        <f t="shared" si="58"/>
        <v>4.0173782842635823</v>
      </c>
      <c r="X429" s="406">
        <v>46223891.29065223</v>
      </c>
      <c r="Y429" s="488">
        <v>46186838</v>
      </c>
      <c r="Z429" s="406">
        <f t="shared" si="61"/>
        <v>0</v>
      </c>
      <c r="AA429" s="406">
        <f t="shared" si="62"/>
        <v>0</v>
      </c>
      <c r="AC429" s="453">
        <v>102.71920100416207</v>
      </c>
      <c r="AD429" s="453">
        <f t="shared" si="63"/>
        <v>99.919839525367422</v>
      </c>
      <c r="AE429" s="454">
        <f t="shared" si="64"/>
        <v>-2.7993614787946512</v>
      </c>
      <c r="AF429" s="514">
        <v>0</v>
      </c>
      <c r="AG429" s="488">
        <v>1</v>
      </c>
      <c r="AH429" s="453">
        <f t="shared" si="59"/>
        <v>99.919839525367422</v>
      </c>
      <c r="AK429" s="458">
        <v>99.919839525367422</v>
      </c>
      <c r="AL429" s="455">
        <f t="shared" si="65"/>
        <v>99.919839525367422</v>
      </c>
      <c r="AM429" s="458"/>
      <c r="AN429" s="458"/>
      <c r="AO429" s="453"/>
      <c r="AP429" s="507"/>
      <c r="AQ429" s="455"/>
      <c r="AR429" s="455"/>
      <c r="AS429" s="455"/>
      <c r="AT429" s="495">
        <f t="shared" si="66"/>
        <v>0</v>
      </c>
      <c r="AU429" s="455"/>
      <c r="AV429" s="498">
        <v>7.3276710032924903</v>
      </c>
      <c r="AW429" s="499">
        <v>4.2928606728571657</v>
      </c>
      <c r="AX429" s="500">
        <v>-3.0348103304353247</v>
      </c>
      <c r="AY429" s="458"/>
      <c r="AZ429" s="459"/>
      <c r="BA429" s="459"/>
      <c r="BB429" s="459"/>
      <c r="BC429" s="453"/>
      <c r="BE429" s="460">
        <v>-720.28079899583793</v>
      </c>
      <c r="BF429" s="453">
        <v>102.71920100416207</v>
      </c>
      <c r="BG429" s="488">
        <v>0</v>
      </c>
      <c r="BH429" s="453">
        <v>102.71920100416207</v>
      </c>
      <c r="BI429" s="406">
        <v>2.7993614787946512</v>
      </c>
      <c r="BK429" s="453"/>
      <c r="BL429" s="453">
        <v>102.71920100416207</v>
      </c>
      <c r="BM429" s="406">
        <v>0</v>
      </c>
      <c r="BO429" s="453">
        <v>102.71920100416207</v>
      </c>
      <c r="BP429" s="406">
        <v>2.7993614787946512</v>
      </c>
      <c r="BR429" s="453">
        <v>99.937730706246157</v>
      </c>
      <c r="BS429" s="453">
        <v>-1.7891180878734758E-2</v>
      </c>
      <c r="CB429" s="488"/>
      <c r="CE429" s="403"/>
      <c r="CF429" s="403"/>
      <c r="CG429" s="403"/>
    </row>
    <row r="430" spans="1:85" s="406" customFormat="1" ht="11.25">
      <c r="A430" s="403">
        <v>825</v>
      </c>
      <c r="B430" s="404" t="s">
        <v>513</v>
      </c>
      <c r="C430" s="403">
        <v>1</v>
      </c>
      <c r="D430" s="451">
        <v>1439110</v>
      </c>
      <c r="E430" s="406">
        <v>0</v>
      </c>
      <c r="F430" s="406">
        <v>0</v>
      </c>
      <c r="G430" s="406">
        <v>0</v>
      </c>
      <c r="H430" s="406">
        <v>0</v>
      </c>
      <c r="I430" s="406">
        <v>0</v>
      </c>
      <c r="J430" s="406">
        <v>0</v>
      </c>
      <c r="K430" s="452">
        <v>0</v>
      </c>
      <c r="L430" s="406">
        <v>0</v>
      </c>
      <c r="M430" s="406">
        <v>0</v>
      </c>
      <c r="N430" s="406">
        <v>0</v>
      </c>
      <c r="O430" s="406">
        <v>0</v>
      </c>
      <c r="P430" s="406">
        <v>0</v>
      </c>
      <c r="Q430" s="406">
        <v>0</v>
      </c>
      <c r="R430" s="406">
        <v>0</v>
      </c>
      <c r="S430" s="406">
        <v>0</v>
      </c>
      <c r="T430" s="406" t="s">
        <v>760</v>
      </c>
      <c r="U430" s="658">
        <f t="shared" si="60"/>
        <v>1439110</v>
      </c>
      <c r="V430" s="453">
        <f t="shared" si="58"/>
        <v>2.9163848622053701</v>
      </c>
      <c r="X430" s="406">
        <v>49088629.350000009</v>
      </c>
      <c r="Y430" s="488">
        <v>49345682</v>
      </c>
      <c r="Z430" s="406">
        <f t="shared" si="61"/>
        <v>257052.64999999106</v>
      </c>
      <c r="AA430" s="406">
        <f t="shared" si="62"/>
        <v>7496.6445724974919</v>
      </c>
      <c r="AC430" s="453">
        <v>100.89586353144324</v>
      </c>
      <c r="AD430" s="453">
        <f t="shared" si="63"/>
        <v>100.50837843454168</v>
      </c>
      <c r="AE430" s="454">
        <f t="shared" si="64"/>
        <v>-0.38748509690155686</v>
      </c>
      <c r="AF430" s="514">
        <v>0</v>
      </c>
      <c r="AG430" s="488">
        <v>1</v>
      </c>
      <c r="AH430" s="453">
        <f t="shared" si="59"/>
        <v>100.50837843454168</v>
      </c>
      <c r="AK430" s="458">
        <v>100.50837843454168</v>
      </c>
      <c r="AL430" s="455">
        <f t="shared" si="65"/>
        <v>100.50837843454168</v>
      </c>
      <c r="AM430" s="458"/>
      <c r="AN430" s="458"/>
      <c r="AO430" s="453"/>
      <c r="AP430" s="507"/>
      <c r="AQ430" s="455"/>
      <c r="AR430" s="455"/>
      <c r="AS430" s="455"/>
      <c r="AT430" s="495">
        <f t="shared" si="66"/>
        <v>0</v>
      </c>
      <c r="AU430" s="455"/>
      <c r="AV430" s="498">
        <v>5.6451983955039928</v>
      </c>
      <c r="AW430" s="499">
        <v>5.2379342745048163</v>
      </c>
      <c r="AX430" s="500">
        <v>-0.40726412099917653</v>
      </c>
      <c r="AY430" s="458"/>
      <c r="AZ430" s="459"/>
      <c r="BA430" s="459"/>
      <c r="BB430" s="459"/>
      <c r="BC430" s="453"/>
      <c r="BE430" s="460">
        <v>-724.10413646855682</v>
      </c>
      <c r="BF430" s="453">
        <v>100.89586353144324</v>
      </c>
      <c r="BG430" s="488">
        <v>0</v>
      </c>
      <c r="BH430" s="453">
        <v>100.89586353144324</v>
      </c>
      <c r="BI430" s="406">
        <v>0.38748509690155686</v>
      </c>
      <c r="BK430" s="453"/>
      <c r="BL430" s="453">
        <v>100.89586353144324</v>
      </c>
      <c r="BM430" s="406">
        <v>0</v>
      </c>
      <c r="BO430" s="453">
        <v>100.89586353144324</v>
      </c>
      <c r="BP430" s="406">
        <v>0.38748509690155686</v>
      </c>
      <c r="BR430" s="453">
        <v>100.46719635841896</v>
      </c>
      <c r="BS430" s="453">
        <v>4.1182076122723288E-2</v>
      </c>
      <c r="CB430" s="488"/>
    </row>
    <row r="431" spans="1:85" s="406" customFormat="1" ht="11.25">
      <c r="A431" s="403">
        <v>828</v>
      </c>
      <c r="B431" s="404" t="s">
        <v>514</v>
      </c>
      <c r="C431" s="403">
        <v>1</v>
      </c>
      <c r="D431" s="451">
        <v>2652787</v>
      </c>
      <c r="E431" s="406">
        <v>0</v>
      </c>
      <c r="F431" s="406">
        <v>0</v>
      </c>
      <c r="G431" s="406">
        <v>0</v>
      </c>
      <c r="H431" s="406">
        <v>0</v>
      </c>
      <c r="I431" s="406">
        <v>0</v>
      </c>
      <c r="J431" s="406">
        <v>0</v>
      </c>
      <c r="K431" s="452">
        <v>0</v>
      </c>
      <c r="L431" s="406">
        <v>0</v>
      </c>
      <c r="M431" s="406">
        <v>0</v>
      </c>
      <c r="N431" s="406">
        <v>0</v>
      </c>
      <c r="O431" s="406">
        <v>0</v>
      </c>
      <c r="P431" s="406">
        <v>0</v>
      </c>
      <c r="Q431" s="406">
        <v>0</v>
      </c>
      <c r="R431" s="406">
        <v>0</v>
      </c>
      <c r="S431" s="406">
        <v>0</v>
      </c>
      <c r="T431" s="406" t="s">
        <v>760</v>
      </c>
      <c r="U431" s="658">
        <f t="shared" si="60"/>
        <v>2652787</v>
      </c>
      <c r="V431" s="453">
        <f t="shared" si="58"/>
        <v>4.9477540130570024</v>
      </c>
      <c r="X431" s="406">
        <v>53599212.039999992</v>
      </c>
      <c r="Y431" s="488">
        <v>53615984</v>
      </c>
      <c r="Z431" s="406">
        <f t="shared" si="61"/>
        <v>16771.960000008345</v>
      </c>
      <c r="AA431" s="406">
        <f t="shared" si="62"/>
        <v>829.83532396872818</v>
      </c>
      <c r="AC431" s="453">
        <v>99.76982011705708</v>
      </c>
      <c r="AD431" s="453">
        <f t="shared" si="63"/>
        <v>100.02974320716534</v>
      </c>
      <c r="AE431" s="454">
        <f t="shared" si="64"/>
        <v>0.2599230901082592</v>
      </c>
      <c r="AF431" s="514">
        <v>0</v>
      </c>
      <c r="AG431" s="488">
        <v>1</v>
      </c>
      <c r="AH431" s="453">
        <f t="shared" si="59"/>
        <v>100.02974320716534</v>
      </c>
      <c r="AK431" s="458">
        <v>100.02974320716534</v>
      </c>
      <c r="AL431" s="455">
        <f t="shared" si="65"/>
        <v>100.02974320716534</v>
      </c>
      <c r="AM431" s="458"/>
      <c r="AN431" s="458"/>
      <c r="AO431" s="453"/>
      <c r="AP431" s="507"/>
      <c r="AQ431" s="455"/>
      <c r="AR431" s="455"/>
      <c r="AS431" s="455"/>
      <c r="AT431" s="495">
        <f t="shared" si="66"/>
        <v>0</v>
      </c>
      <c r="AU431" s="455"/>
      <c r="AV431" s="498">
        <v>2.6373606319575482</v>
      </c>
      <c r="AW431" s="499">
        <v>2.9063470391298161</v>
      </c>
      <c r="AX431" s="500">
        <v>0.26898640717226785</v>
      </c>
      <c r="AY431" s="458"/>
      <c r="AZ431" s="459"/>
      <c r="BA431" s="459"/>
      <c r="BB431" s="459"/>
      <c r="BC431" s="453"/>
      <c r="BE431" s="460">
        <v>-728.23017988294293</v>
      </c>
      <c r="BF431" s="453">
        <v>99.76982011705708</v>
      </c>
      <c r="BG431" s="488">
        <v>0</v>
      </c>
      <c r="BH431" s="453">
        <v>99.76982011705708</v>
      </c>
      <c r="BI431" s="406">
        <v>-0.2599230901082592</v>
      </c>
      <c r="BK431" s="453"/>
      <c r="BL431" s="453">
        <v>99.76982011705708</v>
      </c>
      <c r="BM431" s="406">
        <v>0</v>
      </c>
      <c r="BO431" s="453">
        <v>99.76982011705708</v>
      </c>
      <c r="BP431" s="406">
        <v>-0.2599230901082592</v>
      </c>
      <c r="BR431" s="453">
        <v>100.10955048808256</v>
      </c>
      <c r="BS431" s="453">
        <v>-7.9807280917222556E-2</v>
      </c>
      <c r="CB431" s="488"/>
    </row>
    <row r="432" spans="1:85" s="406" customFormat="1" ht="11.25">
      <c r="A432" s="403">
        <v>829</v>
      </c>
      <c r="B432" s="404" t="s">
        <v>515</v>
      </c>
      <c r="C432" s="403">
        <v>1</v>
      </c>
      <c r="D432" s="451">
        <v>646677.72</v>
      </c>
      <c r="E432" s="406">
        <v>0</v>
      </c>
      <c r="F432" s="406">
        <v>0</v>
      </c>
      <c r="G432" s="406">
        <v>0</v>
      </c>
      <c r="H432" s="406">
        <v>0</v>
      </c>
      <c r="I432" s="406">
        <v>0</v>
      </c>
      <c r="J432" s="406">
        <v>0</v>
      </c>
      <c r="K432" s="452">
        <v>0</v>
      </c>
      <c r="L432" s="406">
        <v>0</v>
      </c>
      <c r="M432" s="406">
        <v>0</v>
      </c>
      <c r="N432" s="406">
        <v>0</v>
      </c>
      <c r="O432" s="406">
        <v>0</v>
      </c>
      <c r="P432" s="406">
        <v>0</v>
      </c>
      <c r="Q432" s="406">
        <v>0</v>
      </c>
      <c r="R432" s="406">
        <v>0</v>
      </c>
      <c r="S432" s="406">
        <v>0</v>
      </c>
      <c r="T432" s="406" t="s">
        <v>760</v>
      </c>
      <c r="U432" s="658">
        <f t="shared" si="60"/>
        <v>646677.72</v>
      </c>
      <c r="V432" s="453">
        <f t="shared" si="58"/>
        <v>2.7398409408857449</v>
      </c>
      <c r="X432" s="406">
        <v>20411990.153714113</v>
      </c>
      <c r="Y432" s="488">
        <v>23602746.799999997</v>
      </c>
      <c r="Z432" s="406">
        <f t="shared" si="61"/>
        <v>3190756.6462858841</v>
      </c>
      <c r="AA432" s="406">
        <f t="shared" si="62"/>
        <v>87421.656918973604</v>
      </c>
      <c r="AC432" s="453">
        <v>118.97266554294002</v>
      </c>
      <c r="AD432" s="453">
        <f t="shared" si="63"/>
        <v>115.20349052687662</v>
      </c>
      <c r="AE432" s="454">
        <f t="shared" si="64"/>
        <v>-3.7691750160634001</v>
      </c>
      <c r="AF432" s="514">
        <v>0</v>
      </c>
      <c r="AG432" s="488">
        <v>1</v>
      </c>
      <c r="AH432" s="453">
        <f t="shared" si="59"/>
        <v>115.20349052687662</v>
      </c>
      <c r="AK432" s="458">
        <v>115.20349052687662</v>
      </c>
      <c r="AL432" s="455">
        <f t="shared" si="65"/>
        <v>115.20349052687662</v>
      </c>
      <c r="AM432" s="458"/>
      <c r="AN432" s="458"/>
      <c r="AO432" s="453"/>
      <c r="AP432" s="507"/>
      <c r="AQ432" s="455"/>
      <c r="AR432" s="455"/>
      <c r="AS432" s="455"/>
      <c r="AT432" s="495">
        <f t="shared" si="66"/>
        <v>0</v>
      </c>
      <c r="AU432" s="455"/>
      <c r="AV432" s="498">
        <v>6.2800203276948405</v>
      </c>
      <c r="AW432" s="499">
        <v>2.8489324386559702</v>
      </c>
      <c r="AX432" s="500">
        <v>-3.4310878890388703</v>
      </c>
      <c r="AY432" s="458"/>
      <c r="AZ432" s="459"/>
      <c r="BA432" s="459"/>
      <c r="BB432" s="459"/>
      <c r="BC432" s="453"/>
      <c r="BE432" s="460">
        <v>-710.02733445705996</v>
      </c>
      <c r="BF432" s="453">
        <v>118.97266554294002</v>
      </c>
      <c r="BG432" s="488">
        <v>0</v>
      </c>
      <c r="BH432" s="453">
        <v>118.97266554294002</v>
      </c>
      <c r="BI432" s="406">
        <v>3.7691750160634001</v>
      </c>
      <c r="BK432" s="453"/>
      <c r="BL432" s="453">
        <v>118.97266554294002</v>
      </c>
      <c r="BM432" s="406">
        <v>0</v>
      </c>
      <c r="BO432" s="453">
        <v>118.97266554294002</v>
      </c>
      <c r="BP432" s="406">
        <v>3.7691750160634001</v>
      </c>
      <c r="BR432" s="453">
        <v>115.20349052687662</v>
      </c>
      <c r="BS432" s="453">
        <v>0</v>
      </c>
      <c r="CB432" s="488"/>
    </row>
    <row r="433" spans="1:80" ht="11.25">
      <c r="A433" s="403">
        <v>830</v>
      </c>
      <c r="B433" s="404" t="s">
        <v>516</v>
      </c>
      <c r="C433" s="403">
        <v>1</v>
      </c>
      <c r="D433" s="451">
        <v>840000</v>
      </c>
      <c r="E433" s="406">
        <v>0</v>
      </c>
      <c r="F433" s="406">
        <v>0</v>
      </c>
      <c r="G433" s="406">
        <v>0</v>
      </c>
      <c r="H433" s="406">
        <v>0</v>
      </c>
      <c r="I433" s="406">
        <v>0</v>
      </c>
      <c r="J433" s="406">
        <v>10000</v>
      </c>
      <c r="K433" s="452">
        <v>0</v>
      </c>
      <c r="L433" s="406">
        <v>0</v>
      </c>
      <c r="M433" s="406">
        <v>0</v>
      </c>
      <c r="N433" s="406">
        <v>0</v>
      </c>
      <c r="O433" s="406">
        <v>0</v>
      </c>
      <c r="P433" s="406">
        <v>0</v>
      </c>
      <c r="Q433" s="406">
        <v>0</v>
      </c>
      <c r="R433" s="406">
        <v>0</v>
      </c>
      <c r="S433" s="406">
        <v>0</v>
      </c>
      <c r="T433" s="406" t="s">
        <v>760</v>
      </c>
      <c r="U433" s="658">
        <f t="shared" si="60"/>
        <v>850000</v>
      </c>
      <c r="V433" s="453">
        <f t="shared" si="58"/>
        <v>4.9240862315249734</v>
      </c>
      <c r="W433" s="406"/>
      <c r="X433" s="406">
        <v>13658261.271336583</v>
      </c>
      <c r="Y433" s="488">
        <v>17262086</v>
      </c>
      <c r="Z433" s="406">
        <f t="shared" si="61"/>
        <v>3603824.7286634166</v>
      </c>
      <c r="AA433" s="406">
        <f t="shared" si="62"/>
        <v>177455.43727240752</v>
      </c>
      <c r="AB433" s="406"/>
      <c r="AC433" s="453">
        <v>136.02093718961206</v>
      </c>
      <c r="AD433" s="453">
        <f t="shared" si="63"/>
        <v>125.08642369129103</v>
      </c>
      <c r="AE433" s="454">
        <f t="shared" si="64"/>
        <v>-10.934513498321024</v>
      </c>
      <c r="AF433" s="514">
        <v>0</v>
      </c>
      <c r="AG433" s="488">
        <v>1</v>
      </c>
      <c r="AH433" s="453">
        <f t="shared" si="59"/>
        <v>125.08642369129103</v>
      </c>
      <c r="AI433" s="406"/>
      <c r="AJ433" s="406"/>
      <c r="AK433" s="458">
        <v>125.08642369129103</v>
      </c>
      <c r="AL433" s="455">
        <f t="shared" si="65"/>
        <v>125.08642369129103</v>
      </c>
      <c r="AM433" s="458"/>
      <c r="AN433" s="458"/>
      <c r="AO433" s="453"/>
      <c r="AP433" s="507"/>
      <c r="AQ433" s="455"/>
      <c r="AR433" s="455"/>
      <c r="AS433" s="455"/>
      <c r="AT433" s="495">
        <f t="shared" si="66"/>
        <v>0</v>
      </c>
      <c r="AU433" s="455"/>
      <c r="AV433" s="498">
        <v>5.9274992373849811</v>
      </c>
      <c r="AW433" s="499">
        <v>-2.8246244845148416</v>
      </c>
      <c r="AX433" s="500">
        <v>-8.7521237218998227</v>
      </c>
      <c r="AY433" s="458"/>
      <c r="AZ433" s="459"/>
      <c r="BA433" s="459"/>
      <c r="BB433" s="459"/>
      <c r="BC433" s="453"/>
      <c r="BE433" s="460">
        <v>-693.97906281038797</v>
      </c>
      <c r="BF433" s="453">
        <v>136.02093718961206</v>
      </c>
      <c r="BG433" s="488">
        <v>0</v>
      </c>
      <c r="BH433" s="453">
        <v>136.02093718961206</v>
      </c>
      <c r="BI433" s="406">
        <v>10.934513498321024</v>
      </c>
      <c r="BK433" s="453"/>
      <c r="BL433" s="453">
        <v>136.02093718961206</v>
      </c>
      <c r="BM433" s="406">
        <v>0</v>
      </c>
      <c r="BO433" s="453">
        <v>136.02093718961206</v>
      </c>
      <c r="BP433" s="406">
        <v>10.934513498321024</v>
      </c>
      <c r="BR433" s="453">
        <v>125.15678856020082</v>
      </c>
      <c r="BS433" s="453">
        <v>-7.0364868909791767E-2</v>
      </c>
      <c r="CB433" s="488"/>
    </row>
    <row r="434" spans="1:80" ht="11.25">
      <c r="A434" s="403">
        <v>832</v>
      </c>
      <c r="B434" s="404" t="s">
        <v>517</v>
      </c>
      <c r="C434" s="403">
        <v>1</v>
      </c>
      <c r="D434" s="451">
        <v>1658172</v>
      </c>
      <c r="E434" s="406">
        <v>0</v>
      </c>
      <c r="F434" s="406">
        <v>31988</v>
      </c>
      <c r="G434" s="406">
        <v>0</v>
      </c>
      <c r="H434" s="406">
        <v>0</v>
      </c>
      <c r="I434" s="406">
        <v>0</v>
      </c>
      <c r="J434" s="406">
        <v>0</v>
      </c>
      <c r="K434" s="452">
        <v>0</v>
      </c>
      <c r="L434" s="406">
        <v>0</v>
      </c>
      <c r="M434" s="406">
        <v>0</v>
      </c>
      <c r="N434" s="406">
        <v>0</v>
      </c>
      <c r="O434" s="406">
        <v>0</v>
      </c>
      <c r="P434" s="406">
        <v>0</v>
      </c>
      <c r="Q434" s="406">
        <v>0</v>
      </c>
      <c r="R434" s="406">
        <v>0</v>
      </c>
      <c r="S434" s="406">
        <v>0</v>
      </c>
      <c r="T434" s="406" t="s">
        <v>760</v>
      </c>
      <c r="U434" s="658">
        <f t="shared" si="60"/>
        <v>1690160</v>
      </c>
      <c r="V434" s="453">
        <f t="shared" si="58"/>
        <v>5.6061989535909049</v>
      </c>
      <c r="W434" s="406"/>
      <c r="X434" s="406">
        <v>29905696.930299059</v>
      </c>
      <c r="Y434" s="488">
        <v>30148056</v>
      </c>
      <c r="Z434" s="406">
        <f t="shared" si="61"/>
        <v>242359.06970094144</v>
      </c>
      <c r="AA434" s="406">
        <f t="shared" si="62"/>
        <v>13587.131629506832</v>
      </c>
      <c r="AB434" s="406"/>
      <c r="AC434" s="453">
        <v>100.00641520716388</v>
      </c>
      <c r="AD434" s="453">
        <f t="shared" si="63"/>
        <v>100.76497778535183</v>
      </c>
      <c r="AE434" s="454">
        <f t="shared" si="64"/>
        <v>0.75856257818794859</v>
      </c>
      <c r="AF434" s="514">
        <v>0</v>
      </c>
      <c r="AG434" s="488">
        <v>1</v>
      </c>
      <c r="AH434" s="453">
        <f t="shared" si="59"/>
        <v>100.76497778535183</v>
      </c>
      <c r="AI434" s="406"/>
      <c r="AJ434" s="406"/>
      <c r="AK434" s="458">
        <v>100.76497778535183</v>
      </c>
      <c r="AL434" s="455">
        <f t="shared" si="65"/>
        <v>100.76497778535183</v>
      </c>
      <c r="AM434" s="458"/>
      <c r="AN434" s="458"/>
      <c r="AO434" s="453"/>
      <c r="AP434" s="507"/>
      <c r="AQ434" s="455"/>
      <c r="AR434" s="455"/>
      <c r="AS434" s="455"/>
      <c r="AT434" s="495">
        <f t="shared" si="66"/>
        <v>0</v>
      </c>
      <c r="AU434" s="455"/>
      <c r="AV434" s="498">
        <v>1.4233034903974946</v>
      </c>
      <c r="AW434" s="499">
        <v>2.2383156875803905</v>
      </c>
      <c r="AX434" s="500">
        <v>0.81501219718289586</v>
      </c>
      <c r="AY434" s="458"/>
      <c r="AZ434" s="459"/>
      <c r="BA434" s="459"/>
      <c r="BB434" s="459"/>
      <c r="BC434" s="453"/>
      <c r="BE434" s="460">
        <v>-731.99358479283615</v>
      </c>
      <c r="BF434" s="453">
        <v>100.00641520716388</v>
      </c>
      <c r="BG434" s="488">
        <v>0</v>
      </c>
      <c r="BH434" s="453">
        <v>100.00641520716388</v>
      </c>
      <c r="BI434" s="406">
        <v>-0.75856257818794859</v>
      </c>
      <c r="BK434" s="453"/>
      <c r="BL434" s="453">
        <v>100.00641520716388</v>
      </c>
      <c r="BM434" s="406">
        <v>0</v>
      </c>
      <c r="BO434" s="453">
        <v>100.00641520716388</v>
      </c>
      <c r="BP434" s="406">
        <v>-0.75856257818794859</v>
      </c>
      <c r="BR434" s="453">
        <v>100.63188058357603</v>
      </c>
      <c r="BS434" s="453">
        <v>0.1330972017757972</v>
      </c>
      <c r="CB434" s="488"/>
    </row>
    <row r="435" spans="1:80" ht="11.25">
      <c r="A435" s="403">
        <v>851</v>
      </c>
      <c r="B435" s="404" t="s">
        <v>518</v>
      </c>
      <c r="C435" s="403">
        <v>1</v>
      </c>
      <c r="D435" s="451">
        <v>303758</v>
      </c>
      <c r="E435" s="406">
        <v>400</v>
      </c>
      <c r="F435" s="406">
        <v>0</v>
      </c>
      <c r="G435" s="406">
        <v>0</v>
      </c>
      <c r="H435" s="406">
        <v>0</v>
      </c>
      <c r="I435" s="406">
        <v>0</v>
      </c>
      <c r="J435" s="406">
        <v>0</v>
      </c>
      <c r="K435" s="452">
        <v>0</v>
      </c>
      <c r="L435" s="406">
        <v>0</v>
      </c>
      <c r="M435" s="406">
        <v>0</v>
      </c>
      <c r="N435" s="406">
        <v>0</v>
      </c>
      <c r="O435" s="406">
        <v>0</v>
      </c>
      <c r="P435" s="406">
        <v>0</v>
      </c>
      <c r="Q435" s="406">
        <v>0</v>
      </c>
      <c r="R435" s="406">
        <v>0</v>
      </c>
      <c r="S435" s="406">
        <v>0</v>
      </c>
      <c r="T435" s="406" t="s">
        <v>760</v>
      </c>
      <c r="U435" s="658">
        <f t="shared" si="60"/>
        <v>304158</v>
      </c>
      <c r="V435" s="453">
        <f t="shared" si="58"/>
        <v>2.7176368698257138</v>
      </c>
      <c r="W435" s="406"/>
      <c r="X435" s="406">
        <v>10940101.949890599</v>
      </c>
      <c r="Y435" s="488">
        <v>11192003</v>
      </c>
      <c r="Z435" s="406">
        <f t="shared" si="61"/>
        <v>251901.05010940135</v>
      </c>
      <c r="AA435" s="406">
        <f t="shared" si="62"/>
        <v>6845.7558132512377</v>
      </c>
      <c r="AB435" s="406"/>
      <c r="AC435" s="453">
        <v>101.1009160314491</v>
      </c>
      <c r="AD435" s="453">
        <f t="shared" si="63"/>
        <v>102.23997267501335</v>
      </c>
      <c r="AE435" s="454">
        <f t="shared" si="64"/>
        <v>1.1390566435642455</v>
      </c>
      <c r="AF435" s="514">
        <v>0</v>
      </c>
      <c r="AG435" s="488">
        <v>1</v>
      </c>
      <c r="AH435" s="453">
        <f t="shared" si="59"/>
        <v>102.23997267501335</v>
      </c>
      <c r="AI435" s="406"/>
      <c r="AJ435" s="406"/>
      <c r="AK435" s="458">
        <v>102.23997267501335</v>
      </c>
      <c r="AL435" s="455">
        <f t="shared" si="65"/>
        <v>102.23997267501335</v>
      </c>
      <c r="AM435" s="458"/>
      <c r="AN435" s="458"/>
      <c r="AO435" s="453"/>
      <c r="AP435" s="507"/>
      <c r="AQ435" s="455"/>
      <c r="AR435" s="455"/>
      <c r="AS435" s="455"/>
      <c r="AT435" s="495">
        <f t="shared" si="66"/>
        <v>0</v>
      </c>
      <c r="AU435" s="455"/>
      <c r="AV435" s="498">
        <v>3.2107422090408448</v>
      </c>
      <c r="AW435" s="499">
        <v>4.4015911723590335</v>
      </c>
      <c r="AX435" s="500">
        <v>1.1908489633181887</v>
      </c>
      <c r="AY435" s="458"/>
      <c r="AZ435" s="459"/>
      <c r="BA435" s="459"/>
      <c r="BB435" s="459"/>
      <c r="BC435" s="453"/>
      <c r="BE435" s="460">
        <v>-749.89908396855094</v>
      </c>
      <c r="BF435" s="453">
        <v>101.1009160314491</v>
      </c>
      <c r="BG435" s="488">
        <v>0</v>
      </c>
      <c r="BH435" s="453">
        <v>101.1009160314491</v>
      </c>
      <c r="BI435" s="406">
        <v>-1.1390566435642455</v>
      </c>
      <c r="BK435" s="453"/>
      <c r="BL435" s="453">
        <v>101.1009160314491</v>
      </c>
      <c r="BM435" s="406">
        <v>0</v>
      </c>
      <c r="BO435" s="453">
        <v>101.1009160314491</v>
      </c>
      <c r="BP435" s="406">
        <v>-1.1390566435642455</v>
      </c>
      <c r="BR435" s="453">
        <v>102.37594598054459</v>
      </c>
      <c r="BS435" s="453">
        <v>-0.13597330553123754</v>
      </c>
      <c r="CB435" s="488"/>
    </row>
    <row r="436" spans="1:80" ht="11.25">
      <c r="A436" s="403">
        <v>852</v>
      </c>
      <c r="B436" s="404" t="s">
        <v>519</v>
      </c>
      <c r="C436" s="403">
        <v>1</v>
      </c>
      <c r="D436" s="451">
        <v>312056</v>
      </c>
      <c r="E436" s="406">
        <v>0</v>
      </c>
      <c r="F436" s="406">
        <v>0</v>
      </c>
      <c r="G436" s="406">
        <v>0</v>
      </c>
      <c r="H436" s="406">
        <v>0</v>
      </c>
      <c r="I436" s="406">
        <v>0</v>
      </c>
      <c r="J436" s="406">
        <v>0</v>
      </c>
      <c r="K436" s="452">
        <v>0</v>
      </c>
      <c r="L436" s="406">
        <v>0</v>
      </c>
      <c r="M436" s="406">
        <v>0</v>
      </c>
      <c r="N436" s="406">
        <v>0</v>
      </c>
      <c r="O436" s="406">
        <v>0</v>
      </c>
      <c r="P436" s="406">
        <v>0</v>
      </c>
      <c r="Q436" s="406">
        <v>0</v>
      </c>
      <c r="R436" s="406">
        <v>0</v>
      </c>
      <c r="S436" s="406">
        <v>0</v>
      </c>
      <c r="T436" s="406" t="s">
        <v>760</v>
      </c>
      <c r="U436" s="658">
        <f t="shared" si="60"/>
        <v>312056</v>
      </c>
      <c r="V436" s="453">
        <f t="shared" si="58"/>
        <v>1.9282679895897381</v>
      </c>
      <c r="W436" s="406"/>
      <c r="X436" s="406">
        <v>15600626.052483993</v>
      </c>
      <c r="Y436" s="488">
        <v>16183227.73</v>
      </c>
      <c r="Z436" s="406">
        <f t="shared" si="61"/>
        <v>582601.6775160078</v>
      </c>
      <c r="AA436" s="406">
        <f t="shared" si="62"/>
        <v>11234.121654354012</v>
      </c>
      <c r="AB436" s="406"/>
      <c r="AC436" s="453">
        <v>103.63261078095654</v>
      </c>
      <c r="AD436" s="453">
        <f t="shared" si="63"/>
        <v>103.66246555708372</v>
      </c>
      <c r="AE436" s="454">
        <f t="shared" si="64"/>
        <v>2.9854776127180571E-2</v>
      </c>
      <c r="AF436" s="514">
        <v>0</v>
      </c>
      <c r="AG436" s="488">
        <v>1</v>
      </c>
      <c r="AH436" s="453">
        <f t="shared" si="59"/>
        <v>103.66246555708372</v>
      </c>
      <c r="AI436" s="406"/>
      <c r="AJ436" s="406"/>
      <c r="AK436" s="458">
        <v>103.66246555708372</v>
      </c>
      <c r="AL436" s="455">
        <f t="shared" si="65"/>
        <v>103.66246555708372</v>
      </c>
      <c r="AM436" s="458"/>
      <c r="AN436" s="458"/>
      <c r="AO436" s="453"/>
      <c r="AP436" s="507"/>
      <c r="AQ436" s="455"/>
      <c r="AR436" s="455"/>
      <c r="AS436" s="455"/>
      <c r="AT436" s="495">
        <f t="shared" si="66"/>
        <v>0</v>
      </c>
      <c r="AU436" s="455"/>
      <c r="AV436" s="498">
        <v>7.2347989961665737</v>
      </c>
      <c r="AW436" s="499">
        <v>7.2629420267300588</v>
      </c>
      <c r="AX436" s="500">
        <v>2.8143030563485105E-2</v>
      </c>
      <c r="AY436" s="458"/>
      <c r="AZ436" s="459"/>
      <c r="BA436" s="459"/>
      <c r="BB436" s="459"/>
      <c r="BC436" s="453"/>
      <c r="BE436" s="460">
        <v>-748.3673892190435</v>
      </c>
      <c r="BF436" s="453">
        <v>103.63261078095654</v>
      </c>
      <c r="BG436" s="488">
        <v>0</v>
      </c>
      <c r="BH436" s="453">
        <v>103.63261078095654</v>
      </c>
      <c r="BI436" s="406">
        <v>-2.9854776127180571E-2</v>
      </c>
      <c r="BK436" s="453"/>
      <c r="BL436" s="453">
        <v>103.63261078095654</v>
      </c>
      <c r="BM436" s="406">
        <v>0</v>
      </c>
      <c r="BO436" s="453">
        <v>103.63261078095654</v>
      </c>
      <c r="BP436" s="406">
        <v>-2.9854776127180571E-2</v>
      </c>
      <c r="BR436" s="453">
        <v>103.71010656284452</v>
      </c>
      <c r="BS436" s="453">
        <v>-4.7641005760794997E-2</v>
      </c>
      <c r="CB436" s="488"/>
    </row>
    <row r="437" spans="1:80" ht="11.25">
      <c r="A437" s="403">
        <v>853</v>
      </c>
      <c r="B437" s="404" t="s">
        <v>520</v>
      </c>
      <c r="C437" s="403">
        <v>1</v>
      </c>
      <c r="D437" s="451">
        <v>1843795</v>
      </c>
      <c r="E437" s="406">
        <v>0</v>
      </c>
      <c r="F437" s="406">
        <v>0</v>
      </c>
      <c r="G437" s="406">
        <v>0</v>
      </c>
      <c r="H437" s="406">
        <v>0</v>
      </c>
      <c r="I437" s="406">
        <v>0</v>
      </c>
      <c r="J437" s="406">
        <v>0</v>
      </c>
      <c r="K437" s="452">
        <v>0</v>
      </c>
      <c r="L437" s="406">
        <v>0</v>
      </c>
      <c r="M437" s="406">
        <v>0</v>
      </c>
      <c r="N437" s="406">
        <v>0</v>
      </c>
      <c r="O437" s="406">
        <v>0</v>
      </c>
      <c r="P437" s="406">
        <v>0</v>
      </c>
      <c r="Q437" s="406">
        <v>0</v>
      </c>
      <c r="R437" s="406">
        <v>0</v>
      </c>
      <c r="S437" s="406">
        <v>0</v>
      </c>
      <c r="T437" s="406" t="s">
        <v>760</v>
      </c>
      <c r="U437" s="658">
        <f t="shared" si="60"/>
        <v>1843795</v>
      </c>
      <c r="V437" s="453">
        <f t="shared" si="58"/>
        <v>5.7477124427032571</v>
      </c>
      <c r="W437" s="406"/>
      <c r="X437" s="406">
        <v>31943468.563439425</v>
      </c>
      <c r="Y437" s="488">
        <v>32078762.088049565</v>
      </c>
      <c r="Z437" s="406">
        <f t="shared" si="61"/>
        <v>135293.52461013943</v>
      </c>
      <c r="AA437" s="406">
        <f t="shared" si="62"/>
        <v>7776.282748188778</v>
      </c>
      <c r="AB437" s="406"/>
      <c r="AC437" s="453">
        <v>102.05217096531047</v>
      </c>
      <c r="AD437" s="453">
        <f t="shared" si="63"/>
        <v>100.39919660449115</v>
      </c>
      <c r="AE437" s="454">
        <f t="shared" si="64"/>
        <v>-1.6529743608193144</v>
      </c>
      <c r="AF437" s="514">
        <v>0</v>
      </c>
      <c r="AG437" s="488">
        <v>1</v>
      </c>
      <c r="AH437" s="453">
        <f t="shared" si="59"/>
        <v>100.39919660449115</v>
      </c>
      <c r="AI437" s="406"/>
      <c r="AJ437" s="406"/>
      <c r="AK437" s="458">
        <v>100.39919660449115</v>
      </c>
      <c r="AL437" s="455">
        <f t="shared" si="65"/>
        <v>100.39919660449115</v>
      </c>
      <c r="AM437" s="458"/>
      <c r="AN437" s="458"/>
      <c r="AO437" s="453"/>
      <c r="AP437" s="507"/>
      <c r="AQ437" s="455"/>
      <c r="AR437" s="455"/>
      <c r="AS437" s="455"/>
      <c r="AT437" s="495">
        <f t="shared" si="66"/>
        <v>0</v>
      </c>
      <c r="AU437" s="455"/>
      <c r="AV437" s="498">
        <v>7.3257912537452867</v>
      </c>
      <c r="AW437" s="499">
        <v>5.476115258309119</v>
      </c>
      <c r="AX437" s="500">
        <v>-1.8496759954361677</v>
      </c>
      <c r="AY437" s="458"/>
      <c r="AZ437" s="459"/>
      <c r="BA437" s="459"/>
      <c r="BB437" s="459"/>
      <c r="BC437" s="453"/>
      <c r="BE437" s="460">
        <v>-750.94782903468956</v>
      </c>
      <c r="BF437" s="453">
        <v>102.05217096531047</v>
      </c>
      <c r="BG437" s="488">
        <v>0</v>
      </c>
      <c r="BH437" s="453">
        <v>102.05217096531047</v>
      </c>
      <c r="BI437" s="406">
        <v>1.6529743608193144</v>
      </c>
      <c r="BK437" s="453"/>
      <c r="BL437" s="453">
        <v>102.05217096531047</v>
      </c>
      <c r="BM437" s="406">
        <v>0</v>
      </c>
      <c r="BO437" s="453">
        <v>102.05217096531047</v>
      </c>
      <c r="BP437" s="406">
        <v>1.6529743608193144</v>
      </c>
      <c r="BR437" s="453">
        <v>100.39919660449115</v>
      </c>
      <c r="BS437" s="453">
        <v>0</v>
      </c>
      <c r="CB437" s="488"/>
    </row>
    <row r="438" spans="1:80" ht="11.25">
      <c r="A438" s="403">
        <v>855</v>
      </c>
      <c r="B438" s="404" t="s">
        <v>521</v>
      </c>
      <c r="C438" s="403">
        <v>1</v>
      </c>
      <c r="D438" s="451">
        <v>494800</v>
      </c>
      <c r="E438" s="406">
        <v>0</v>
      </c>
      <c r="F438" s="406">
        <v>0</v>
      </c>
      <c r="G438" s="406">
        <v>0</v>
      </c>
      <c r="H438" s="406">
        <v>0</v>
      </c>
      <c r="I438" s="406">
        <v>0</v>
      </c>
      <c r="J438" s="406">
        <v>0</v>
      </c>
      <c r="K438" s="452">
        <v>0</v>
      </c>
      <c r="L438" s="406">
        <v>0</v>
      </c>
      <c r="M438" s="406">
        <v>0</v>
      </c>
      <c r="N438" s="406">
        <v>0</v>
      </c>
      <c r="O438" s="406">
        <v>0</v>
      </c>
      <c r="P438" s="406">
        <v>0</v>
      </c>
      <c r="Q438" s="406">
        <v>0</v>
      </c>
      <c r="R438" s="406">
        <v>0</v>
      </c>
      <c r="S438" s="406">
        <v>0</v>
      </c>
      <c r="T438" s="406" t="s">
        <v>760</v>
      </c>
      <c r="U438" s="658">
        <f t="shared" si="60"/>
        <v>494800</v>
      </c>
      <c r="V438" s="453">
        <f t="shared" si="58"/>
        <v>3.8447728145656281</v>
      </c>
      <c r="W438" s="406"/>
      <c r="X438" s="406">
        <v>10906849.549890932</v>
      </c>
      <c r="Y438" s="488">
        <v>12869421</v>
      </c>
      <c r="Z438" s="406">
        <f t="shared" si="61"/>
        <v>1962571.4501090683</v>
      </c>
      <c r="AA438" s="406">
        <f t="shared" si="62"/>
        <v>75456.413580219887</v>
      </c>
      <c r="AB438" s="406"/>
      <c r="AC438" s="453">
        <v>117.03590637024361</v>
      </c>
      <c r="AD438" s="453">
        <f t="shared" si="63"/>
        <v>117.30210935702988</v>
      </c>
      <c r="AE438" s="454">
        <f t="shared" si="64"/>
        <v>0.26620298678626853</v>
      </c>
      <c r="AF438" s="514">
        <v>0</v>
      </c>
      <c r="AG438" s="488">
        <v>1</v>
      </c>
      <c r="AH438" s="453">
        <f t="shared" si="59"/>
        <v>117.30210935702988</v>
      </c>
      <c r="AI438" s="406"/>
      <c r="AJ438" s="406"/>
      <c r="AK438" s="458">
        <v>117.30210935702988</v>
      </c>
      <c r="AL438" s="455">
        <f t="shared" si="65"/>
        <v>117.30210935702988</v>
      </c>
      <c r="AM438" s="458"/>
      <c r="AN438" s="458"/>
      <c r="AO438" s="453"/>
      <c r="AP438" s="507"/>
      <c r="AQ438" s="455"/>
      <c r="AR438" s="455"/>
      <c r="AS438" s="455"/>
      <c r="AT438" s="495">
        <f t="shared" si="66"/>
        <v>0</v>
      </c>
      <c r="AU438" s="455"/>
      <c r="AV438" s="498">
        <v>3.5636824961676625</v>
      </c>
      <c r="AW438" s="499">
        <v>3.8639700096443694</v>
      </c>
      <c r="AX438" s="500">
        <v>0.3002875134767069</v>
      </c>
      <c r="AY438" s="458"/>
      <c r="AZ438" s="459"/>
      <c r="BA438" s="459"/>
      <c r="BB438" s="459"/>
      <c r="BC438" s="453"/>
      <c r="BE438" s="460">
        <v>-737.96409362975635</v>
      </c>
      <c r="BF438" s="453">
        <v>117.03590637024361</v>
      </c>
      <c r="BG438" s="488">
        <v>0</v>
      </c>
      <c r="BH438" s="453">
        <v>117.03590637024361</v>
      </c>
      <c r="BI438" s="406">
        <v>-0.26620298678626853</v>
      </c>
      <c r="BK438" s="453"/>
      <c r="BL438" s="453">
        <v>117.03590637024361</v>
      </c>
      <c r="BM438" s="406">
        <v>0</v>
      </c>
      <c r="BO438" s="453">
        <v>117.03590637024361</v>
      </c>
      <c r="BP438" s="406">
        <v>-0.26620298678626853</v>
      </c>
      <c r="BR438" s="453">
        <v>117.34645892631413</v>
      </c>
      <c r="BS438" s="453">
        <v>-4.4349569284250379E-2</v>
      </c>
      <c r="CB438" s="488"/>
    </row>
    <row r="439" spans="1:80" ht="11.25">
      <c r="A439" s="403">
        <v>860</v>
      </c>
      <c r="B439" s="404" t="s">
        <v>522</v>
      </c>
      <c r="C439" s="403">
        <v>1</v>
      </c>
      <c r="D439" s="451">
        <v>355872</v>
      </c>
      <c r="E439" s="406">
        <v>0</v>
      </c>
      <c r="F439" s="406">
        <v>30000</v>
      </c>
      <c r="G439" s="406">
        <v>0</v>
      </c>
      <c r="H439" s="406">
        <v>0</v>
      </c>
      <c r="I439" s="406">
        <v>0</v>
      </c>
      <c r="J439" s="406">
        <v>0</v>
      </c>
      <c r="K439" s="452">
        <v>0</v>
      </c>
      <c r="L439" s="406">
        <v>0</v>
      </c>
      <c r="M439" s="406">
        <v>0</v>
      </c>
      <c r="N439" s="406">
        <v>0</v>
      </c>
      <c r="O439" s="406">
        <v>0</v>
      </c>
      <c r="P439" s="406">
        <v>0</v>
      </c>
      <c r="Q439" s="406">
        <v>0</v>
      </c>
      <c r="R439" s="406">
        <v>0</v>
      </c>
      <c r="S439" s="406">
        <v>0</v>
      </c>
      <c r="T439" s="406" t="s">
        <v>762</v>
      </c>
      <c r="U439" s="658">
        <f t="shared" si="60"/>
        <v>350284.79999999999</v>
      </c>
      <c r="V439" s="453">
        <f t="shared" si="58"/>
        <v>2.3580411639721666</v>
      </c>
      <c r="W439" s="406"/>
      <c r="X439" s="406">
        <v>13574951.48</v>
      </c>
      <c r="Y439" s="488">
        <v>14854906.07</v>
      </c>
      <c r="Z439" s="406">
        <f t="shared" si="61"/>
        <v>1279954.5899999999</v>
      </c>
      <c r="AA439" s="406">
        <f t="shared" si="62"/>
        <v>30181.856112351172</v>
      </c>
      <c r="AB439" s="406"/>
      <c r="AC439" s="453">
        <v>110.9850288715833</v>
      </c>
      <c r="AD439" s="453">
        <f t="shared" si="63"/>
        <v>109.20646188480998</v>
      </c>
      <c r="AE439" s="454">
        <f t="shared" si="64"/>
        <v>-1.7785669867733134</v>
      </c>
      <c r="AF439" s="514">
        <v>0</v>
      </c>
      <c r="AG439" s="488">
        <v>1</v>
      </c>
      <c r="AH439" s="453">
        <f t="shared" si="59"/>
        <v>109.20646188480998</v>
      </c>
      <c r="AI439" s="406"/>
      <c r="AJ439" s="406"/>
      <c r="AK439" s="458">
        <v>109.20646188480998</v>
      </c>
      <c r="AL439" s="455">
        <f t="shared" si="65"/>
        <v>109.20646188480998</v>
      </c>
      <c r="AM439" s="458"/>
      <c r="AN439" s="458"/>
      <c r="AO439" s="453"/>
      <c r="AP439" s="507"/>
      <c r="AQ439" s="455"/>
      <c r="AR439" s="455"/>
      <c r="AS439" s="455"/>
      <c r="AT439" s="495">
        <f t="shared" si="66"/>
        <v>0</v>
      </c>
      <c r="AU439" s="455"/>
      <c r="AV439" s="498">
        <v>6.1238976910435934</v>
      </c>
      <c r="AW439" s="499">
        <v>4.545116010483043</v>
      </c>
      <c r="AX439" s="500">
        <v>-1.5787816805605503</v>
      </c>
      <c r="AY439" s="458"/>
      <c r="AZ439" s="459"/>
      <c r="BA439" s="459"/>
      <c r="BB439" s="459"/>
      <c r="BC439" s="453"/>
      <c r="BE439" s="460">
        <v>-749.01497112841673</v>
      </c>
      <c r="BF439" s="453">
        <v>110.9850288715833</v>
      </c>
      <c r="BG439" s="488">
        <v>0</v>
      </c>
      <c r="BH439" s="453">
        <v>110.9850288715833</v>
      </c>
      <c r="BI439" s="406">
        <v>1.6204501107778384</v>
      </c>
      <c r="BK439" s="453"/>
      <c r="BL439" s="453">
        <v>110.9850288715833</v>
      </c>
      <c r="BM439" s="406">
        <v>0</v>
      </c>
      <c r="BO439" s="453">
        <v>110.9850288715833</v>
      </c>
      <c r="BP439" s="406">
        <v>1.6204501107778384</v>
      </c>
      <c r="BR439" s="453">
        <v>109.46194408074152</v>
      </c>
      <c r="BS439" s="453">
        <v>-9.7365319936059791E-2</v>
      </c>
      <c r="CB439" s="488"/>
    </row>
    <row r="440" spans="1:80" ht="11.25">
      <c r="A440" s="403">
        <v>871</v>
      </c>
      <c r="B440" s="404" t="s">
        <v>523</v>
      </c>
      <c r="C440" s="403">
        <v>1</v>
      </c>
      <c r="D440" s="451">
        <v>1275822</v>
      </c>
      <c r="E440" s="406">
        <v>0</v>
      </c>
      <c r="F440" s="406">
        <v>0</v>
      </c>
      <c r="G440" s="406">
        <v>0</v>
      </c>
      <c r="H440" s="406">
        <v>0</v>
      </c>
      <c r="I440" s="406">
        <v>0</v>
      </c>
      <c r="J440" s="406">
        <v>0</v>
      </c>
      <c r="K440" s="452">
        <v>0</v>
      </c>
      <c r="L440" s="406">
        <v>0</v>
      </c>
      <c r="M440" s="406">
        <v>0</v>
      </c>
      <c r="N440" s="406">
        <v>0</v>
      </c>
      <c r="O440" s="406">
        <v>0</v>
      </c>
      <c r="P440" s="406">
        <v>0</v>
      </c>
      <c r="Q440" s="406">
        <v>0</v>
      </c>
      <c r="R440" s="406">
        <v>0</v>
      </c>
      <c r="S440" s="406">
        <v>0</v>
      </c>
      <c r="T440" s="406" t="s">
        <v>760</v>
      </c>
      <c r="U440" s="658">
        <f t="shared" si="60"/>
        <v>1275822</v>
      </c>
      <c r="V440" s="453">
        <f t="shared" si="58"/>
        <v>3.3585702059129003</v>
      </c>
      <c r="W440" s="406"/>
      <c r="X440" s="406">
        <v>25845027.64025845</v>
      </c>
      <c r="Y440" s="488">
        <v>37987057.640000001</v>
      </c>
      <c r="Z440" s="406">
        <f t="shared" si="61"/>
        <v>12142029.999741551</v>
      </c>
      <c r="AA440" s="406">
        <f t="shared" si="62"/>
        <v>407798.60196432594</v>
      </c>
      <c r="AB440" s="406"/>
      <c r="AC440" s="453">
        <v>135.55933337355177</v>
      </c>
      <c r="AD440" s="453">
        <f t="shared" si="63"/>
        <v>145.40227838448496</v>
      </c>
      <c r="AE440" s="454">
        <f t="shared" si="64"/>
        <v>9.8429450109331924</v>
      </c>
      <c r="AF440" s="514">
        <v>0</v>
      </c>
      <c r="AG440" s="488">
        <v>1</v>
      </c>
      <c r="AH440" s="453">
        <f t="shared" si="59"/>
        <v>145.40227838448496</v>
      </c>
      <c r="AI440" s="406"/>
      <c r="AJ440" s="406"/>
      <c r="AK440" s="458">
        <v>145.40227838448496</v>
      </c>
      <c r="AL440" s="455">
        <f t="shared" si="65"/>
        <v>145.40227838448496</v>
      </c>
      <c r="AM440" s="458"/>
      <c r="AN440" s="458"/>
      <c r="AO440" s="453"/>
      <c r="AP440" s="507"/>
      <c r="AQ440" s="455"/>
      <c r="AR440" s="455"/>
      <c r="AS440" s="455"/>
      <c r="AT440" s="495">
        <f t="shared" si="66"/>
        <v>0</v>
      </c>
      <c r="AU440" s="455"/>
      <c r="AV440" s="498">
        <v>3.4943120634415492</v>
      </c>
      <c r="AW440" s="499">
        <v>11.177059637810915</v>
      </c>
      <c r="AX440" s="500">
        <v>7.6827475743693654</v>
      </c>
      <c r="AY440" s="458"/>
      <c r="AZ440" s="459"/>
      <c r="BA440" s="459"/>
      <c r="BB440" s="459"/>
      <c r="BC440" s="453"/>
      <c r="BE440" s="460">
        <v>-735.44066662644821</v>
      </c>
      <c r="BF440" s="453">
        <v>135.55933337355177</v>
      </c>
      <c r="BG440" s="488">
        <v>0</v>
      </c>
      <c r="BH440" s="453">
        <v>135.55933337355177</v>
      </c>
      <c r="BI440" s="406">
        <v>-9.8429450109331924</v>
      </c>
      <c r="BK440" s="453"/>
      <c r="BL440" s="453">
        <v>135.55933337355177</v>
      </c>
      <c r="BM440" s="406">
        <v>0</v>
      </c>
      <c r="BO440" s="453">
        <v>135.55933337355177</v>
      </c>
      <c r="BP440" s="406">
        <v>-9.8429450109331924</v>
      </c>
      <c r="BR440" s="453">
        <v>140.28497270945761</v>
      </c>
      <c r="BS440" s="453">
        <v>5.1173056750273531</v>
      </c>
      <c r="CB440" s="488"/>
    </row>
    <row r="441" spans="1:80" ht="11.25">
      <c r="A441" s="403">
        <v>872</v>
      </c>
      <c r="B441" s="404" t="s">
        <v>524</v>
      </c>
      <c r="C441" s="403">
        <v>1</v>
      </c>
      <c r="D441" s="451">
        <v>1879378</v>
      </c>
      <c r="E441" s="406">
        <v>0</v>
      </c>
      <c r="F441" s="406">
        <v>0</v>
      </c>
      <c r="G441" s="406">
        <v>0</v>
      </c>
      <c r="H441" s="406">
        <v>0</v>
      </c>
      <c r="I441" s="406">
        <v>0</v>
      </c>
      <c r="J441" s="406">
        <v>0</v>
      </c>
      <c r="K441" s="452">
        <v>0</v>
      </c>
      <c r="L441" s="406">
        <v>0</v>
      </c>
      <c r="M441" s="406">
        <v>0</v>
      </c>
      <c r="N441" s="406">
        <v>0</v>
      </c>
      <c r="O441" s="406">
        <v>0</v>
      </c>
      <c r="P441" s="406">
        <v>0</v>
      </c>
      <c r="Q441" s="406">
        <v>0</v>
      </c>
      <c r="R441" s="406">
        <v>0</v>
      </c>
      <c r="S441" s="406">
        <v>0</v>
      </c>
      <c r="T441" s="406" t="s">
        <v>760</v>
      </c>
      <c r="U441" s="658">
        <f t="shared" si="60"/>
        <v>1879378</v>
      </c>
      <c r="V441" s="453">
        <f t="shared" si="58"/>
        <v>5.0529312439215364</v>
      </c>
      <c r="W441" s="406"/>
      <c r="X441" s="406">
        <v>36650377</v>
      </c>
      <c r="Y441" s="488">
        <v>37193817</v>
      </c>
      <c r="Z441" s="406">
        <f t="shared" si="61"/>
        <v>543440</v>
      </c>
      <c r="AA441" s="406">
        <f t="shared" si="62"/>
        <v>27459.649551967199</v>
      </c>
      <c r="AB441" s="406"/>
      <c r="AC441" s="453">
        <v>100.15888938373843</v>
      </c>
      <c r="AD441" s="453">
        <f t="shared" si="63"/>
        <v>101.4078445917433</v>
      </c>
      <c r="AE441" s="454">
        <f t="shared" si="64"/>
        <v>1.2489552080048725</v>
      </c>
      <c r="AF441" s="514">
        <v>0</v>
      </c>
      <c r="AG441" s="488">
        <v>1</v>
      </c>
      <c r="AH441" s="453">
        <f t="shared" si="59"/>
        <v>101.4078445917433</v>
      </c>
      <c r="AI441" s="406"/>
      <c r="AJ441" s="406"/>
      <c r="AK441" s="458">
        <v>101.4078445917433</v>
      </c>
      <c r="AL441" s="455">
        <f t="shared" si="65"/>
        <v>101.4078445917433</v>
      </c>
      <c r="AM441" s="458"/>
      <c r="AN441" s="458"/>
      <c r="AO441" s="453"/>
      <c r="AP441" s="507"/>
      <c r="AQ441" s="455"/>
      <c r="AR441" s="455"/>
      <c r="AS441" s="455"/>
      <c r="AT441" s="495">
        <f t="shared" si="66"/>
        <v>0</v>
      </c>
      <c r="AU441" s="455"/>
      <c r="AV441" s="498">
        <v>5.3575892475849303</v>
      </c>
      <c r="AW441" s="499">
        <v>6.7410210856023349</v>
      </c>
      <c r="AX441" s="500">
        <v>1.3834318380174047</v>
      </c>
      <c r="AY441" s="458"/>
      <c r="AZ441" s="459"/>
      <c r="BA441" s="459"/>
      <c r="BB441" s="459"/>
      <c r="BC441" s="453"/>
      <c r="BE441" s="460">
        <v>-771.84111061626163</v>
      </c>
      <c r="BF441" s="453">
        <v>100.15888938373843</v>
      </c>
      <c r="BG441" s="488">
        <v>0</v>
      </c>
      <c r="BH441" s="453">
        <v>100.15888938373843</v>
      </c>
      <c r="BI441" s="406">
        <v>-1.2489552080048725</v>
      </c>
      <c r="BK441" s="453"/>
      <c r="BL441" s="453">
        <v>100.15888938373843</v>
      </c>
      <c r="BM441" s="406">
        <v>0</v>
      </c>
      <c r="BO441" s="453">
        <v>100.15888938373843</v>
      </c>
      <c r="BP441" s="406">
        <v>-1.2489552080048725</v>
      </c>
      <c r="BR441" s="453">
        <v>101.38191864881551</v>
      </c>
      <c r="BS441" s="453">
        <v>2.5925942927784718E-2</v>
      </c>
      <c r="CB441" s="488"/>
    </row>
    <row r="442" spans="1:80" ht="11.25">
      <c r="A442" s="403">
        <v>873</v>
      </c>
      <c r="B442" s="404" t="s">
        <v>111</v>
      </c>
      <c r="C442" s="403">
        <v>1</v>
      </c>
      <c r="D442" s="451">
        <v>148846</v>
      </c>
      <c r="E442" s="406">
        <v>0</v>
      </c>
      <c r="F442" s="406">
        <v>0</v>
      </c>
      <c r="G442" s="406">
        <v>0</v>
      </c>
      <c r="H442" s="406">
        <v>0</v>
      </c>
      <c r="I442" s="406">
        <v>0</v>
      </c>
      <c r="J442" s="406">
        <v>0</v>
      </c>
      <c r="K442" s="452">
        <v>0</v>
      </c>
      <c r="L442" s="406">
        <v>0</v>
      </c>
      <c r="M442" s="406">
        <v>0</v>
      </c>
      <c r="N442" s="406">
        <v>0</v>
      </c>
      <c r="O442" s="406">
        <v>0</v>
      </c>
      <c r="P442" s="406">
        <v>0</v>
      </c>
      <c r="Q442" s="406">
        <v>0</v>
      </c>
      <c r="R442" s="406">
        <v>0</v>
      </c>
      <c r="S442" s="406">
        <v>0</v>
      </c>
      <c r="T442" s="406" t="s">
        <v>760</v>
      </c>
      <c r="U442" s="658">
        <f t="shared" si="60"/>
        <v>148846</v>
      </c>
      <c r="V442" s="453">
        <f t="shared" si="58"/>
        <v>1.0103995546926972</v>
      </c>
      <c r="W442" s="406"/>
      <c r="X442" s="406">
        <v>13836188.897828359</v>
      </c>
      <c r="Y442" s="488">
        <v>14731400</v>
      </c>
      <c r="Z442" s="406">
        <f t="shared" si="61"/>
        <v>895211.10217164084</v>
      </c>
      <c r="AA442" s="406">
        <f t="shared" si="62"/>
        <v>9045.2089899018447</v>
      </c>
      <c r="AB442" s="406"/>
      <c r="AC442" s="453">
        <v>105.90001707631104</v>
      </c>
      <c r="AD442" s="453">
        <f t="shared" si="63"/>
        <v>106.40469640683227</v>
      </c>
      <c r="AE442" s="454">
        <f t="shared" si="64"/>
        <v>0.5046793305212276</v>
      </c>
      <c r="AF442" s="514">
        <v>0</v>
      </c>
      <c r="AG442" s="488">
        <v>1</v>
      </c>
      <c r="AH442" s="453">
        <f t="shared" si="59"/>
        <v>106.40469640683227</v>
      </c>
      <c r="AI442" s="406"/>
      <c r="AJ442" s="406"/>
      <c r="AK442" s="458">
        <v>106.40469640683227</v>
      </c>
      <c r="AL442" s="455">
        <f t="shared" si="65"/>
        <v>106.40469640683227</v>
      </c>
      <c r="AM442" s="458"/>
      <c r="AN442" s="458"/>
      <c r="AO442" s="453"/>
      <c r="AP442" s="507"/>
      <c r="AQ442" s="455"/>
      <c r="AR442" s="455"/>
      <c r="AS442" s="455"/>
      <c r="AT442" s="495">
        <f t="shared" si="66"/>
        <v>0</v>
      </c>
      <c r="AU442" s="455"/>
      <c r="AV442" s="498">
        <v>7.2014314207960046</v>
      </c>
      <c r="AW442" s="499">
        <v>7.6759989910263187</v>
      </c>
      <c r="AX442" s="500">
        <v>0.47456757023031404</v>
      </c>
      <c r="AY442" s="458"/>
      <c r="AZ442" s="459"/>
      <c r="BA442" s="459"/>
      <c r="BB442" s="459"/>
      <c r="BC442" s="453"/>
      <c r="BE442" s="460">
        <v>-767.09998292368891</v>
      </c>
      <c r="BF442" s="453">
        <v>105.90001707631104</v>
      </c>
      <c r="BG442" s="488">
        <v>0</v>
      </c>
      <c r="BH442" s="453">
        <v>105.90001707631104</v>
      </c>
      <c r="BI442" s="406">
        <v>-0.5046793305212276</v>
      </c>
      <c r="BK442" s="453"/>
      <c r="BL442" s="453">
        <v>105.90001707631104</v>
      </c>
      <c r="BM442" s="406">
        <v>0</v>
      </c>
      <c r="BO442" s="453">
        <v>105.90001707631104</v>
      </c>
      <c r="BP442" s="406">
        <v>-0.5046793305212276</v>
      </c>
      <c r="BR442" s="453">
        <v>106.40469640683227</v>
      </c>
      <c r="BS442" s="453">
        <v>0</v>
      </c>
      <c r="CB442" s="488"/>
    </row>
    <row r="443" spans="1:80" ht="11.25">
      <c r="A443" s="403">
        <v>876</v>
      </c>
      <c r="B443" s="404" t="s">
        <v>525</v>
      </c>
      <c r="C443" s="403">
        <v>1</v>
      </c>
      <c r="D443" s="451">
        <v>528600</v>
      </c>
      <c r="E443" s="406">
        <v>0</v>
      </c>
      <c r="F443" s="406">
        <v>0</v>
      </c>
      <c r="G443" s="406">
        <v>0</v>
      </c>
      <c r="H443" s="406">
        <v>0</v>
      </c>
      <c r="I443" s="406">
        <v>0</v>
      </c>
      <c r="J443" s="406">
        <v>0</v>
      </c>
      <c r="K443" s="452">
        <v>0</v>
      </c>
      <c r="L443" s="406">
        <v>0</v>
      </c>
      <c r="M443" s="406">
        <v>0</v>
      </c>
      <c r="N443" s="406">
        <v>0</v>
      </c>
      <c r="O443" s="406">
        <v>0</v>
      </c>
      <c r="P443" s="406">
        <v>0</v>
      </c>
      <c r="Q443" s="406">
        <v>0</v>
      </c>
      <c r="R443" s="406">
        <v>0</v>
      </c>
      <c r="S443" s="406">
        <v>0</v>
      </c>
      <c r="T443" s="406" t="s">
        <v>760</v>
      </c>
      <c r="U443" s="658">
        <f t="shared" si="60"/>
        <v>528600</v>
      </c>
      <c r="V443" s="453">
        <f t="shared" si="58"/>
        <v>2.0176423471295259</v>
      </c>
      <c r="W443" s="406"/>
      <c r="X443" s="406">
        <v>25679391.349743202</v>
      </c>
      <c r="Y443" s="488">
        <v>26198895</v>
      </c>
      <c r="Z443" s="406">
        <f t="shared" si="61"/>
        <v>519503.65025679767</v>
      </c>
      <c r="AA443" s="406">
        <f t="shared" si="62"/>
        <v>10481.725642464815</v>
      </c>
      <c r="AB443" s="406"/>
      <c r="AC443" s="453">
        <v>100.06147815553899</v>
      </c>
      <c r="AD443" s="453">
        <f t="shared" si="63"/>
        <v>101.98221958488678</v>
      </c>
      <c r="AE443" s="454">
        <f t="shared" si="64"/>
        <v>1.9207414293477854</v>
      </c>
      <c r="AF443" s="514">
        <v>0</v>
      </c>
      <c r="AG443" s="488">
        <v>1</v>
      </c>
      <c r="AH443" s="453">
        <f t="shared" si="59"/>
        <v>101.98221958488678</v>
      </c>
      <c r="AI443" s="406"/>
      <c r="AJ443" s="406"/>
      <c r="AK443" s="458">
        <v>101.98221958488678</v>
      </c>
      <c r="AL443" s="455">
        <f t="shared" si="65"/>
        <v>101.98221958488678</v>
      </c>
      <c r="AM443" s="458"/>
      <c r="AN443" s="458"/>
      <c r="AO443" s="453"/>
      <c r="AP443" s="507"/>
      <c r="AQ443" s="455"/>
      <c r="AR443" s="455"/>
      <c r="AS443" s="455"/>
      <c r="AT443" s="495">
        <f t="shared" si="66"/>
        <v>0</v>
      </c>
      <c r="AU443" s="455"/>
      <c r="AV443" s="498">
        <v>3.0700102057438592</v>
      </c>
      <c r="AW443" s="499">
        <v>5.0894942976516724</v>
      </c>
      <c r="AX443" s="500">
        <v>2.0194840919078132</v>
      </c>
      <c r="AY443" s="458"/>
      <c r="AZ443" s="459"/>
      <c r="BA443" s="459"/>
      <c r="BB443" s="459"/>
      <c r="BC443" s="453"/>
      <c r="BE443" s="460">
        <v>-775.93852184446098</v>
      </c>
      <c r="BF443" s="453">
        <v>100.06147815553899</v>
      </c>
      <c r="BG443" s="488">
        <v>0</v>
      </c>
      <c r="BH443" s="453">
        <v>100.06147815553899</v>
      </c>
      <c r="BI443" s="406">
        <v>-1.9207414293477854</v>
      </c>
      <c r="BK443" s="453"/>
      <c r="BL443" s="453">
        <v>100.06147815553899</v>
      </c>
      <c r="BM443" s="406">
        <v>0</v>
      </c>
      <c r="BO443" s="453">
        <v>100.06147815553899</v>
      </c>
      <c r="BP443" s="406">
        <v>-1.9207414293477854</v>
      </c>
      <c r="BR443" s="453">
        <v>100.13229146744709</v>
      </c>
      <c r="BS443" s="453">
        <v>1.8499281174396884</v>
      </c>
      <c r="CB443" s="488"/>
    </row>
    <row r="444" spans="1:80" ht="11.25">
      <c r="A444" s="403">
        <v>878</v>
      </c>
      <c r="B444" s="404" t="s">
        <v>526</v>
      </c>
      <c r="C444" s="403">
        <v>1</v>
      </c>
      <c r="D444" s="451">
        <v>789236</v>
      </c>
      <c r="E444" s="406">
        <v>0</v>
      </c>
      <c r="F444" s="406">
        <v>0</v>
      </c>
      <c r="G444" s="406">
        <v>0</v>
      </c>
      <c r="H444" s="406">
        <v>0</v>
      </c>
      <c r="I444" s="406">
        <v>0</v>
      </c>
      <c r="J444" s="406">
        <v>0</v>
      </c>
      <c r="K444" s="452">
        <v>0</v>
      </c>
      <c r="L444" s="406">
        <v>0</v>
      </c>
      <c r="M444" s="406">
        <v>0</v>
      </c>
      <c r="N444" s="406">
        <v>0</v>
      </c>
      <c r="O444" s="406">
        <v>0</v>
      </c>
      <c r="P444" s="406">
        <v>0</v>
      </c>
      <c r="Q444" s="406">
        <v>0</v>
      </c>
      <c r="R444" s="406">
        <v>0</v>
      </c>
      <c r="S444" s="406">
        <v>0</v>
      </c>
      <c r="T444" s="406" t="s">
        <v>760</v>
      </c>
      <c r="U444" s="658">
        <f t="shared" si="60"/>
        <v>789236</v>
      </c>
      <c r="V444" s="453">
        <f t="shared" si="58"/>
        <v>3.7868223728810628</v>
      </c>
      <c r="W444" s="406"/>
      <c r="X444" s="406">
        <v>19698359.004916985</v>
      </c>
      <c r="Y444" s="488">
        <v>20841643</v>
      </c>
      <c r="Z444" s="406">
        <f t="shared" si="61"/>
        <v>1143283.9950830154</v>
      </c>
      <c r="AA444" s="406">
        <f t="shared" si="62"/>
        <v>43294.134111372063</v>
      </c>
      <c r="AB444" s="406"/>
      <c r="AC444" s="453">
        <v>104.15660604378105</v>
      </c>
      <c r="AD444" s="453">
        <f t="shared" si="63"/>
        <v>105.58417003516421</v>
      </c>
      <c r="AE444" s="454">
        <f t="shared" si="64"/>
        <v>1.4275639913831526</v>
      </c>
      <c r="AF444" s="514">
        <v>0</v>
      </c>
      <c r="AG444" s="488">
        <v>1</v>
      </c>
      <c r="AH444" s="453">
        <f t="shared" si="59"/>
        <v>105.58417003516421</v>
      </c>
      <c r="AI444" s="406"/>
      <c r="AJ444" s="406"/>
      <c r="AK444" s="458">
        <v>105.58417003516421</v>
      </c>
      <c r="AL444" s="455">
        <f t="shared" si="65"/>
        <v>105.58417003516421</v>
      </c>
      <c r="AM444" s="458"/>
      <c r="AN444" s="458"/>
      <c r="AO444" s="453"/>
      <c r="AP444" s="507"/>
      <c r="AQ444" s="455"/>
      <c r="AR444" s="455"/>
      <c r="AS444" s="455"/>
      <c r="AT444" s="495">
        <f t="shared" si="66"/>
        <v>0</v>
      </c>
      <c r="AU444" s="455"/>
      <c r="AV444" s="498">
        <v>2.7397747793995975</v>
      </c>
      <c r="AW444" s="499">
        <v>4.1844140706055706</v>
      </c>
      <c r="AX444" s="500">
        <v>1.4446392912059731</v>
      </c>
      <c r="AY444" s="458"/>
      <c r="AZ444" s="459"/>
      <c r="BA444" s="459"/>
      <c r="BB444" s="459"/>
      <c r="BC444" s="453"/>
      <c r="BE444" s="460">
        <v>-773.84339395621896</v>
      </c>
      <c r="BF444" s="453">
        <v>104.15660604378105</v>
      </c>
      <c r="BG444" s="488">
        <v>0</v>
      </c>
      <c r="BH444" s="453">
        <v>104.15660604378105</v>
      </c>
      <c r="BI444" s="406">
        <v>-1.4275639913831526</v>
      </c>
      <c r="BK444" s="453"/>
      <c r="BL444" s="453">
        <v>104.15660604378105</v>
      </c>
      <c r="BM444" s="406">
        <v>0</v>
      </c>
      <c r="BO444" s="453">
        <v>104.15660604378105</v>
      </c>
      <c r="BP444" s="406">
        <v>-1.4275639913831526</v>
      </c>
      <c r="BR444" s="453">
        <v>105.59425350436338</v>
      </c>
      <c r="BS444" s="453">
        <v>-1.0083469199173578E-2</v>
      </c>
      <c r="CB444" s="488"/>
    </row>
    <row r="445" spans="1:80" ht="11.25">
      <c r="A445" s="403">
        <v>879</v>
      </c>
      <c r="B445" s="404" t="s">
        <v>527</v>
      </c>
      <c r="C445" s="403">
        <v>1</v>
      </c>
      <c r="D445" s="451">
        <v>684772</v>
      </c>
      <c r="E445" s="406">
        <v>2015</v>
      </c>
      <c r="F445" s="406">
        <v>0</v>
      </c>
      <c r="G445" s="406">
        <v>0</v>
      </c>
      <c r="H445" s="406">
        <v>0</v>
      </c>
      <c r="I445" s="406">
        <v>0</v>
      </c>
      <c r="J445" s="406">
        <v>0</v>
      </c>
      <c r="K445" s="452">
        <v>0</v>
      </c>
      <c r="L445" s="406">
        <v>0</v>
      </c>
      <c r="M445" s="406">
        <v>0</v>
      </c>
      <c r="N445" s="406">
        <v>0</v>
      </c>
      <c r="O445" s="406">
        <v>0</v>
      </c>
      <c r="P445" s="406">
        <v>0</v>
      </c>
      <c r="Q445" s="406">
        <v>0</v>
      </c>
      <c r="R445" s="406">
        <v>0</v>
      </c>
      <c r="S445" s="406">
        <v>0</v>
      </c>
      <c r="T445" s="406" t="s">
        <v>760</v>
      </c>
      <c r="U445" s="658">
        <f t="shared" si="60"/>
        <v>686787</v>
      </c>
      <c r="V445" s="453">
        <f t="shared" si="58"/>
        <v>3.7222152188747706</v>
      </c>
      <c r="W445" s="406"/>
      <c r="X445" s="406">
        <v>18130702.799999997</v>
      </c>
      <c r="Y445" s="488">
        <v>18451028.745393619</v>
      </c>
      <c r="Z445" s="406">
        <f t="shared" si="61"/>
        <v>320325.94539362192</v>
      </c>
      <c r="AA445" s="406">
        <f t="shared" si="62"/>
        <v>11923.221089445882</v>
      </c>
      <c r="AB445" s="406"/>
      <c r="AC445" s="453">
        <v>105.0731806515921</v>
      </c>
      <c r="AD445" s="453">
        <f t="shared" si="63"/>
        <v>101.70099707499578</v>
      </c>
      <c r="AE445" s="454">
        <f t="shared" si="64"/>
        <v>-3.3721835765963135</v>
      </c>
      <c r="AF445" s="514">
        <v>0</v>
      </c>
      <c r="AG445" s="488">
        <v>1</v>
      </c>
      <c r="AH445" s="453">
        <f t="shared" si="59"/>
        <v>101.70099707499578</v>
      </c>
      <c r="AI445" s="406"/>
      <c r="AJ445" s="406"/>
      <c r="AK445" s="458">
        <v>101.70099707499578</v>
      </c>
      <c r="AL445" s="455">
        <f t="shared" si="65"/>
        <v>101.70099707499578</v>
      </c>
      <c r="AM445" s="458"/>
      <c r="AN445" s="458"/>
      <c r="AO445" s="453"/>
      <c r="AP445" s="507"/>
      <c r="AQ445" s="455"/>
      <c r="AR445" s="455"/>
      <c r="AS445" s="455"/>
      <c r="AT445" s="495">
        <f t="shared" si="66"/>
        <v>0</v>
      </c>
      <c r="AU445" s="455"/>
      <c r="AV445" s="498">
        <v>9.2110306977831691</v>
      </c>
      <c r="AW445" s="499">
        <v>5.5947702691384968</v>
      </c>
      <c r="AX445" s="500">
        <v>-3.6162604286446722</v>
      </c>
      <c r="AY445" s="458"/>
      <c r="AZ445" s="459"/>
      <c r="BA445" s="459"/>
      <c r="BB445" s="459"/>
      <c r="BC445" s="453"/>
      <c r="BE445" s="460">
        <v>-773.92681934840789</v>
      </c>
      <c r="BF445" s="453">
        <v>105.0731806515921</v>
      </c>
      <c r="BG445" s="488">
        <v>0</v>
      </c>
      <c r="BH445" s="453">
        <v>105.0731806515921</v>
      </c>
      <c r="BI445" s="406">
        <v>3.3721835765963135</v>
      </c>
      <c r="BK445" s="453"/>
      <c r="BL445" s="453">
        <v>105.0731806515921</v>
      </c>
      <c r="BM445" s="406">
        <v>0</v>
      </c>
      <c r="BO445" s="453">
        <v>105.0731806515921</v>
      </c>
      <c r="BP445" s="406">
        <v>3.3721835765963135</v>
      </c>
      <c r="BR445" s="453">
        <v>101.71631145428306</v>
      </c>
      <c r="BS445" s="453">
        <v>-1.5314379287275415E-2</v>
      </c>
      <c r="CB445" s="488"/>
    </row>
    <row r="446" spans="1:80" ht="11.25">
      <c r="A446" s="403">
        <v>885</v>
      </c>
      <c r="B446" s="404" t="s">
        <v>528</v>
      </c>
      <c r="C446" s="403">
        <v>1</v>
      </c>
      <c r="D446" s="451">
        <v>1383795</v>
      </c>
      <c r="E446" s="406">
        <v>6750</v>
      </c>
      <c r="F446" s="406">
        <v>0</v>
      </c>
      <c r="G446" s="406">
        <v>0</v>
      </c>
      <c r="H446" s="406">
        <v>0</v>
      </c>
      <c r="I446" s="406">
        <v>0</v>
      </c>
      <c r="J446" s="406">
        <v>0</v>
      </c>
      <c r="K446" s="452">
        <v>44000</v>
      </c>
      <c r="L446" s="406">
        <v>0</v>
      </c>
      <c r="M446" s="406">
        <v>0</v>
      </c>
      <c r="N446" s="406">
        <v>0</v>
      </c>
      <c r="O446" s="406">
        <v>0</v>
      </c>
      <c r="P446" s="406">
        <v>0</v>
      </c>
      <c r="Q446" s="406">
        <v>0</v>
      </c>
      <c r="R446" s="406">
        <v>0</v>
      </c>
      <c r="S446" s="406">
        <v>0</v>
      </c>
      <c r="T446" s="406" t="s">
        <v>760</v>
      </c>
      <c r="U446" s="658">
        <f t="shared" si="60"/>
        <v>1434545</v>
      </c>
      <c r="V446" s="453">
        <f t="shared" si="58"/>
        <v>5.0039564723509988</v>
      </c>
      <c r="W446" s="406"/>
      <c r="X446" s="406">
        <v>27194608.429999992</v>
      </c>
      <c r="Y446" s="488">
        <v>28668215</v>
      </c>
      <c r="Z446" s="406">
        <f t="shared" si="61"/>
        <v>1473606.5700000077</v>
      </c>
      <c r="AA446" s="406">
        <f t="shared" si="62"/>
        <v>73738.631336504943</v>
      </c>
      <c r="AB446" s="406"/>
      <c r="AC446" s="453">
        <v>105.00932531424077</v>
      </c>
      <c r="AD446" s="453">
        <f t="shared" si="63"/>
        <v>105.14759365727517</v>
      </c>
      <c r="AE446" s="454">
        <f t="shared" si="64"/>
        <v>0.13826834303439739</v>
      </c>
      <c r="AF446" s="514">
        <v>0</v>
      </c>
      <c r="AG446" s="488">
        <v>1</v>
      </c>
      <c r="AH446" s="453">
        <f t="shared" si="59"/>
        <v>105.14759365727517</v>
      </c>
      <c r="AI446" s="406"/>
      <c r="AJ446" s="406"/>
      <c r="AK446" s="458">
        <v>105.14759365727517</v>
      </c>
      <c r="AL446" s="455">
        <f t="shared" si="65"/>
        <v>105.14759365727517</v>
      </c>
      <c r="AM446" s="458"/>
      <c r="AN446" s="458"/>
      <c r="AO446" s="453"/>
      <c r="AP446" s="507"/>
      <c r="AQ446" s="455"/>
      <c r="AR446" s="455"/>
      <c r="AS446" s="455"/>
      <c r="AT446" s="495">
        <f t="shared" si="66"/>
        <v>0</v>
      </c>
      <c r="AU446" s="455"/>
      <c r="AV446" s="498">
        <v>2.5460969717108104</v>
      </c>
      <c r="AW446" s="499">
        <v>2.691313973293008</v>
      </c>
      <c r="AX446" s="500">
        <v>0.14521700158219764</v>
      </c>
      <c r="AY446" s="458"/>
      <c r="AZ446" s="459"/>
      <c r="BA446" s="459"/>
      <c r="BB446" s="459"/>
      <c r="BC446" s="453"/>
      <c r="BE446" s="460">
        <v>-779.99067468575925</v>
      </c>
      <c r="BF446" s="453">
        <v>105.00932531424077</v>
      </c>
      <c r="BG446" s="488">
        <v>0</v>
      </c>
      <c r="BH446" s="453">
        <v>105.00932531424077</v>
      </c>
      <c r="BI446" s="406">
        <v>-0.13826834303439739</v>
      </c>
      <c r="BK446" s="453"/>
      <c r="BL446" s="453">
        <v>105.00932531424077</v>
      </c>
      <c r="BM446" s="406">
        <v>0</v>
      </c>
      <c r="BO446" s="453">
        <v>105.00932531424077</v>
      </c>
      <c r="BP446" s="406">
        <v>-0.13826834303439739</v>
      </c>
      <c r="BR446" s="453">
        <v>105.20013481078641</v>
      </c>
      <c r="BS446" s="453">
        <v>-5.2541153511242555E-2</v>
      </c>
      <c r="CB446" s="488"/>
    </row>
    <row r="447" spans="1:80" ht="11.25">
      <c r="A447" s="403">
        <v>910</v>
      </c>
      <c r="B447" s="404" t="s">
        <v>529</v>
      </c>
      <c r="C447" s="403">
        <v>1</v>
      </c>
      <c r="D447" s="451">
        <v>0</v>
      </c>
      <c r="E447" s="406">
        <v>0</v>
      </c>
      <c r="F447" s="406">
        <v>0</v>
      </c>
      <c r="G447" s="406">
        <v>0</v>
      </c>
      <c r="H447" s="406">
        <v>0</v>
      </c>
      <c r="I447" s="406">
        <v>0</v>
      </c>
      <c r="J447" s="406">
        <v>0</v>
      </c>
      <c r="K447" s="452">
        <v>0</v>
      </c>
      <c r="L447" s="406">
        <v>800000</v>
      </c>
      <c r="M447" s="406">
        <v>0</v>
      </c>
      <c r="N447" s="406">
        <v>0</v>
      </c>
      <c r="O447" s="406">
        <v>0</v>
      </c>
      <c r="P447" s="406">
        <v>0</v>
      </c>
      <c r="Q447" s="406">
        <v>0</v>
      </c>
      <c r="R447" s="406">
        <v>0</v>
      </c>
      <c r="S447" s="406">
        <v>0</v>
      </c>
      <c r="T447" s="406" t="s">
        <v>760</v>
      </c>
      <c r="U447" s="658">
        <f t="shared" si="60"/>
        <v>800000</v>
      </c>
      <c r="V447" s="453">
        <f t="shared" si="58"/>
        <v>6.564029951793386</v>
      </c>
      <c r="W447" s="406"/>
      <c r="X447" s="406">
        <v>10653111.429680407</v>
      </c>
      <c r="Y447" s="488">
        <v>12187634.82</v>
      </c>
      <c r="Z447" s="406">
        <f t="shared" si="61"/>
        <v>1534523.3903195933</v>
      </c>
      <c r="AA447" s="406">
        <f t="shared" si="62"/>
        <v>100726.57495785343</v>
      </c>
      <c r="AB447" s="406"/>
      <c r="AC447" s="453">
        <v>118.70337045129833</v>
      </c>
      <c r="AD447" s="453">
        <f t="shared" si="63"/>
        <v>113.45894882284877</v>
      </c>
      <c r="AE447" s="454">
        <f t="shared" si="64"/>
        <v>-5.2444216284495582</v>
      </c>
      <c r="AF447" s="514">
        <v>0</v>
      </c>
      <c r="AG447" s="488">
        <v>1</v>
      </c>
      <c r="AH447" s="453">
        <f t="shared" si="59"/>
        <v>113.45894882284877</v>
      </c>
      <c r="AI447" s="406"/>
      <c r="AJ447" s="406"/>
      <c r="AK447" s="458">
        <v>113.45894882284877</v>
      </c>
      <c r="AL447" s="455">
        <f t="shared" si="65"/>
        <v>113.45894882284877</v>
      </c>
      <c r="AM447" s="458"/>
      <c r="AN447" s="458"/>
      <c r="AO447" s="453"/>
      <c r="AP447" s="507"/>
      <c r="AQ447" s="455"/>
      <c r="AR447" s="455"/>
      <c r="AS447" s="455"/>
      <c r="AT447" s="495">
        <f t="shared" si="66"/>
        <v>0</v>
      </c>
      <c r="AU447" s="455"/>
      <c r="AV447" s="498">
        <v>7.4281604917644541</v>
      </c>
      <c r="AW447" s="499">
        <v>2.710427015349314</v>
      </c>
      <c r="AX447" s="500">
        <v>-4.7177334764151402</v>
      </c>
      <c r="AY447" s="458"/>
      <c r="AZ447" s="459"/>
      <c r="BA447" s="459"/>
      <c r="BB447" s="459"/>
      <c r="BC447" s="453"/>
      <c r="BE447" s="460">
        <v>-791.29662954870173</v>
      </c>
      <c r="BF447" s="453">
        <v>118.70337045129833</v>
      </c>
      <c r="BG447" s="488">
        <v>0</v>
      </c>
      <c r="BH447" s="453">
        <v>118.70337045129833</v>
      </c>
      <c r="BI447" s="406">
        <v>5.2444216284495582</v>
      </c>
      <c r="BK447" s="453"/>
      <c r="BL447" s="453">
        <v>118.70337045129833</v>
      </c>
      <c r="BM447" s="406">
        <v>0</v>
      </c>
      <c r="BO447" s="453">
        <v>118.70337045129833</v>
      </c>
      <c r="BP447" s="406">
        <v>5.2444216284495582</v>
      </c>
      <c r="BR447" s="453">
        <v>113.45894882284877</v>
      </c>
      <c r="BS447" s="453">
        <v>0</v>
      </c>
      <c r="CB447" s="488"/>
    </row>
    <row r="448" spans="1:80" s="406" customFormat="1" ht="11.25">
      <c r="A448" s="403">
        <v>915</v>
      </c>
      <c r="B448" s="404" t="s">
        <v>530</v>
      </c>
      <c r="C448" s="403">
        <v>1</v>
      </c>
      <c r="D448" s="451">
        <v>566861.87</v>
      </c>
      <c r="E448" s="406">
        <v>0</v>
      </c>
      <c r="F448" s="406">
        <v>0</v>
      </c>
      <c r="G448" s="406">
        <v>0</v>
      </c>
      <c r="H448" s="406">
        <v>0</v>
      </c>
      <c r="I448" s="406">
        <v>0</v>
      </c>
      <c r="J448" s="406">
        <v>0</v>
      </c>
      <c r="K448" s="452">
        <v>0</v>
      </c>
      <c r="L448" s="406">
        <v>0</v>
      </c>
      <c r="M448" s="406">
        <v>0</v>
      </c>
      <c r="N448" s="406">
        <v>0</v>
      </c>
      <c r="O448" s="406">
        <v>0</v>
      </c>
      <c r="P448" s="406">
        <v>0</v>
      </c>
      <c r="Q448" s="406">
        <v>0</v>
      </c>
      <c r="R448" s="406">
        <v>0</v>
      </c>
      <c r="S448" s="406">
        <v>0</v>
      </c>
      <c r="T448" s="406" t="s">
        <v>760</v>
      </c>
      <c r="U448" s="658">
        <f t="shared" si="60"/>
        <v>566861.87</v>
      </c>
      <c r="V448" s="453">
        <f t="shared" si="58"/>
        <v>8.6329592140320095</v>
      </c>
      <c r="X448" s="406">
        <v>5461945.0265061418</v>
      </c>
      <c r="Y448" s="488">
        <v>6566252.1500000004</v>
      </c>
      <c r="Z448" s="406">
        <f t="shared" si="61"/>
        <v>1104307.1234938586</v>
      </c>
      <c r="AA448" s="406">
        <f t="shared" si="62"/>
        <v>95334.38356887491</v>
      </c>
      <c r="AC448" s="453">
        <v>115.38629109224328</v>
      </c>
      <c r="AD448" s="453">
        <f t="shared" si="63"/>
        <v>118.4727736187121</v>
      </c>
      <c r="AE448" s="454">
        <f t="shared" si="64"/>
        <v>3.0864825264688136</v>
      </c>
      <c r="AF448" s="514">
        <v>0</v>
      </c>
      <c r="AG448" s="488">
        <v>1</v>
      </c>
      <c r="AH448" s="453">
        <f t="shared" si="59"/>
        <v>118.4727736187121</v>
      </c>
      <c r="AK448" s="458">
        <v>118.4727736187121</v>
      </c>
      <c r="AL448" s="455">
        <f t="shared" si="65"/>
        <v>118.4727736187121</v>
      </c>
      <c r="AM448" s="458"/>
      <c r="AN448" s="458"/>
      <c r="AO448" s="453"/>
      <c r="AP448" s="507"/>
      <c r="AQ448" s="455"/>
      <c r="AR448" s="455"/>
      <c r="AS448" s="455"/>
      <c r="AT448" s="495">
        <f t="shared" si="66"/>
        <v>0</v>
      </c>
      <c r="AU448" s="455"/>
      <c r="AV448" s="498">
        <v>0.28816592595615698</v>
      </c>
      <c r="AW448" s="499">
        <v>3.2264234404276739</v>
      </c>
      <c r="AX448" s="500">
        <v>2.9382575144715171</v>
      </c>
      <c r="AY448" s="458"/>
      <c r="AZ448" s="459"/>
      <c r="BA448" s="459"/>
      <c r="BB448" s="459"/>
      <c r="BC448" s="453"/>
      <c r="BE448" s="460">
        <v>-799.61370890775675</v>
      </c>
      <c r="BF448" s="453">
        <v>115.38629109224328</v>
      </c>
      <c r="BG448" s="488">
        <v>0</v>
      </c>
      <c r="BH448" s="453">
        <v>115.38629109224328</v>
      </c>
      <c r="BI448" s="406">
        <v>-3.0864825264688136</v>
      </c>
      <c r="BK448" s="453"/>
      <c r="BL448" s="453">
        <v>115.38629109224328</v>
      </c>
      <c r="BM448" s="406">
        <v>0</v>
      </c>
      <c r="BO448" s="453">
        <v>115.38629109224328</v>
      </c>
      <c r="BP448" s="406">
        <v>-3.0864825264688136</v>
      </c>
      <c r="BR448" s="453">
        <v>118.4727736187121</v>
      </c>
      <c r="BS448" s="453">
        <v>0</v>
      </c>
      <c r="CB448" s="488"/>
    </row>
    <row r="449" spans="1:85" s="406" customFormat="1" ht="11.25">
      <c r="A449" s="403"/>
      <c r="B449" s="404"/>
      <c r="C449" s="403"/>
      <c r="D449" s="516"/>
      <c r="E449" s="661"/>
      <c r="F449" s="661"/>
      <c r="G449" s="661"/>
      <c r="H449" s="661"/>
      <c r="I449" s="661"/>
      <c r="J449" s="661"/>
      <c r="K449" s="662"/>
      <c r="L449" s="514"/>
      <c r="M449" s="514"/>
      <c r="N449" s="514"/>
      <c r="O449" s="514"/>
      <c r="P449" s="514"/>
      <c r="Q449" s="514"/>
      <c r="R449" s="514"/>
      <c r="S449" s="514"/>
      <c r="U449" s="514"/>
      <c r="V449" s="453"/>
      <c r="X449" s="514"/>
      <c r="Y449" s="514"/>
      <c r="AC449" s="453"/>
      <c r="AD449" s="453"/>
      <c r="AE449" s="454"/>
      <c r="AF449" s="514"/>
      <c r="AG449" s="514"/>
      <c r="AH449" s="453"/>
      <c r="AK449" s="455"/>
      <c r="AL449" s="455"/>
      <c r="AM449" s="455"/>
      <c r="AN449" s="455"/>
      <c r="AO449" s="526"/>
      <c r="AP449" s="455"/>
      <c r="AQ449" s="455"/>
      <c r="AR449" s="455"/>
      <c r="AS449" s="455"/>
      <c r="AT449" s="461"/>
      <c r="AU449" s="455"/>
      <c r="AV449" s="457" t="s">
        <v>649</v>
      </c>
      <c r="AW449" s="455" t="s">
        <v>649</v>
      </c>
      <c r="AX449" s="462" t="s">
        <v>649</v>
      </c>
      <c r="AY449" s="458"/>
      <c r="AZ449" s="463"/>
      <c r="BA449" s="463"/>
      <c r="BB449" s="463"/>
      <c r="BC449" s="453"/>
      <c r="BE449" s="460"/>
      <c r="BH449" s="453"/>
      <c r="BK449" s="453"/>
      <c r="BL449" s="453"/>
      <c r="BO449" s="453"/>
      <c r="CB449" s="488"/>
    </row>
    <row r="450" spans="1:85" s="406" customFormat="1" ht="11.25">
      <c r="A450" s="464">
        <v>999</v>
      </c>
      <c r="B450" s="465" t="s">
        <v>765</v>
      </c>
      <c r="C450" s="466"/>
      <c r="D450" s="538">
        <f>SUM(D10:D448)</f>
        <v>161386487.41999999</v>
      </c>
      <c r="E450" s="554">
        <f t="shared" ref="E450:U450" si="67">SUM(E10:E448)</f>
        <v>47506179.202239498</v>
      </c>
      <c r="F450" s="554">
        <f t="shared" si="67"/>
        <v>6695165.2300000004</v>
      </c>
      <c r="G450" s="554">
        <f t="shared" si="67"/>
        <v>9072726.225539919</v>
      </c>
      <c r="H450" s="554">
        <f t="shared" si="67"/>
        <v>7405728</v>
      </c>
      <c r="I450" s="554">
        <f t="shared" si="67"/>
        <v>26575628.690382943</v>
      </c>
      <c r="J450" s="554">
        <f t="shared" si="67"/>
        <v>394327988.01687753</v>
      </c>
      <c r="K450" s="555">
        <f t="shared" si="67"/>
        <v>204917970.00050017</v>
      </c>
      <c r="L450" s="554">
        <f t="shared" si="67"/>
        <v>385328526.05901515</v>
      </c>
      <c r="M450" s="554">
        <f t="shared" si="67"/>
        <v>4332296</v>
      </c>
      <c r="N450" s="554">
        <f t="shared" si="67"/>
        <v>17227826</v>
      </c>
      <c r="O450" s="554">
        <f t="shared" si="67"/>
        <v>60665983.325663999</v>
      </c>
      <c r="P450" s="554">
        <f t="shared" si="67"/>
        <v>0</v>
      </c>
      <c r="Q450" s="554">
        <f t="shared" si="67"/>
        <v>0</v>
      </c>
      <c r="R450" s="554">
        <f t="shared" si="67"/>
        <v>0</v>
      </c>
      <c r="S450" s="554">
        <f t="shared" si="67"/>
        <v>0</v>
      </c>
      <c r="T450" s="468"/>
      <c r="U450" s="538">
        <f t="shared" si="67"/>
        <v>1310760846.985219</v>
      </c>
      <c r="V450" s="467" t="s">
        <v>574</v>
      </c>
      <c r="W450" s="403"/>
      <c r="X450" s="541">
        <f t="shared" ref="X450:Y450" si="68">SUM(X10:X448)</f>
        <v>14535103399.717712</v>
      </c>
      <c r="Y450" s="542">
        <f t="shared" si="68"/>
        <v>18769100015.298065</v>
      </c>
      <c r="Z450" s="469">
        <f>SUM(Z10:Z448)</f>
        <v>4238559071.7731872</v>
      </c>
      <c r="AA450" s="469">
        <f>SUM(AA10:AA448)</f>
        <v>290012789.1727109</v>
      </c>
      <c r="AB450" s="403"/>
      <c r="AC450" s="471" t="s">
        <v>574</v>
      </c>
      <c r="AD450" s="545" t="s">
        <v>574</v>
      </c>
      <c r="AE450" s="472" t="s">
        <v>574</v>
      </c>
      <c r="AF450" s="518">
        <f>SUM(AF10:AF448)</f>
        <v>45832</v>
      </c>
      <c r="AG450" s="545">
        <f>COUNTIF(AG10:AG448,"=0")</f>
        <v>3</v>
      </c>
      <c r="AH450" s="473">
        <f t="shared" ref="AH450" si="69">SUM(AH10:AH448)/COUNTIF(AH10:AH448,"&gt;0")</f>
        <v>145.84298359707151</v>
      </c>
      <c r="AI450" s="474"/>
      <c r="AJ450" s="474"/>
      <c r="AK450" s="559">
        <f t="shared" ref="AK450:AM450" si="70">SUM(AK10:AK448)/COUNTIF(AK10:AK448,"&gt;0")</f>
        <v>145.41859255658909</v>
      </c>
      <c r="AL450" s="475">
        <f t="shared" si="70"/>
        <v>145.84298359707151</v>
      </c>
      <c r="AM450" s="475" t="e">
        <f t="shared" si="70"/>
        <v>#DIV/0!</v>
      </c>
      <c r="AN450" s="475"/>
      <c r="AO450" s="558"/>
      <c r="AP450" s="475"/>
      <c r="AQ450" s="475"/>
      <c r="AR450" s="475" t="e">
        <v>#DIV/0!</v>
      </c>
      <c r="AS450" s="475" t="e">
        <v>#DIV/0!</v>
      </c>
      <c r="AT450" s="476">
        <v>-3.0729980787610515E-2</v>
      </c>
      <c r="AU450" s="475"/>
      <c r="AV450" s="477" t="s">
        <v>574</v>
      </c>
      <c r="AW450" s="478" t="s">
        <v>574</v>
      </c>
      <c r="AX450" s="479">
        <v>1.3570727563587706</v>
      </c>
      <c r="AY450" s="475" t="e">
        <v>#DIV/0!</v>
      </c>
      <c r="AZ450" s="475" t="s">
        <v>608</v>
      </c>
      <c r="BA450" s="475"/>
      <c r="BB450" s="475"/>
      <c r="BC450" s="480"/>
      <c r="BE450" s="480"/>
      <c r="BH450" s="474">
        <v>142.65428866270284</v>
      </c>
      <c r="BK450" s="474"/>
      <c r="BL450" s="474">
        <v>142.65428866270284</v>
      </c>
      <c r="BO450" s="474">
        <v>142.65428866270284</v>
      </c>
      <c r="CB450" s="488"/>
    </row>
    <row r="451" spans="1:85" ht="11.25" customHeight="1">
      <c r="B451" s="403"/>
      <c r="X451" s="514"/>
      <c r="Y451" s="514"/>
      <c r="Z451" s="406"/>
      <c r="AA451" s="406"/>
      <c r="AB451" s="406"/>
      <c r="AC451" s="406"/>
      <c r="AD451" s="514"/>
      <c r="AE451" s="406"/>
      <c r="AF451" s="514"/>
      <c r="AG451" s="514"/>
      <c r="AH451" s="406"/>
      <c r="AI451" s="406"/>
      <c r="AJ451" s="406"/>
      <c r="AK451" s="406"/>
      <c r="AL451" s="406"/>
      <c r="AM451" s="406"/>
      <c r="AN451" s="406"/>
      <c r="AO451" s="514"/>
      <c r="AP451" s="406"/>
      <c r="AQ451" s="406"/>
      <c r="AR451" s="406"/>
      <c r="AS451" s="406"/>
      <c r="AT451" s="406"/>
      <c r="AU451" s="406"/>
      <c r="AV451" s="406"/>
      <c r="AW451" s="406"/>
      <c r="AX451" s="406"/>
      <c r="AY451" s="406"/>
      <c r="AZ451" s="406"/>
      <c r="BA451" s="406"/>
      <c r="BB451" s="406"/>
      <c r="BC451" s="406"/>
      <c r="CE451" s="406"/>
      <c r="CF451" s="406"/>
      <c r="CG451" s="406"/>
    </row>
    <row r="452" spans="1:85" ht="11.25" customHeight="1">
      <c r="B452" s="481" t="s">
        <v>716</v>
      </c>
      <c r="D452" s="514">
        <v>144807649.68000001</v>
      </c>
      <c r="E452" s="514">
        <v>41675974.202239498</v>
      </c>
      <c r="F452" s="514">
        <v>4212011.2300000004</v>
      </c>
      <c r="G452" s="514">
        <v>8554778.7955399174</v>
      </c>
      <c r="H452" s="514">
        <v>7405728</v>
      </c>
      <c r="I452" s="514">
        <v>21814464.680382941</v>
      </c>
      <c r="J452" s="514">
        <v>286684743.75687742</v>
      </c>
      <c r="K452" s="514">
        <v>145941310.19050011</v>
      </c>
      <c r="L452" s="514">
        <v>274932307.26625806</v>
      </c>
      <c r="M452" s="514">
        <v>2936176</v>
      </c>
      <c r="N452" s="514">
        <v>12645928</v>
      </c>
      <c r="O452" s="514">
        <v>52530852.005096093</v>
      </c>
      <c r="P452" s="514">
        <v>0</v>
      </c>
      <c r="Q452" s="514">
        <v>0</v>
      </c>
      <c r="R452" s="514">
        <v>0</v>
      </c>
      <c r="S452" s="514">
        <v>0</v>
      </c>
      <c r="T452" s="406"/>
      <c r="U452" s="514">
        <v>919293833.45489347</v>
      </c>
      <c r="V452" s="406"/>
      <c r="X452" s="514"/>
      <c r="Y452" s="514"/>
      <c r="Z452" s="406"/>
      <c r="AA452" s="406"/>
      <c r="AF452" s="519"/>
      <c r="AH452" s="474"/>
      <c r="AI452" s="474"/>
      <c r="AJ452" s="474"/>
      <c r="AK452" s="474"/>
      <c r="AL452" s="474"/>
      <c r="AM452" s="474"/>
      <c r="AN452" s="474"/>
      <c r="AO452" s="527"/>
      <c r="AP452" s="406"/>
      <c r="AQ452" s="474"/>
      <c r="AR452" s="474"/>
      <c r="AS452" s="474"/>
      <c r="AT452" s="497"/>
      <c r="AU452" s="474"/>
      <c r="AV452" s="406"/>
      <c r="AW452" s="406"/>
      <c r="AX452" s="406"/>
      <c r="AY452" s="406"/>
      <c r="AZ452" s="406"/>
      <c r="BA452" s="406"/>
      <c r="BB452" s="406"/>
      <c r="BC452" s="406"/>
      <c r="BE452" s="406"/>
      <c r="BL452" s="474"/>
      <c r="BO452" s="474"/>
      <c r="CB452" s="474"/>
    </row>
    <row r="453" spans="1:85" ht="11.25" customHeight="1">
      <c r="B453" s="481"/>
      <c r="D453" s="514"/>
      <c r="E453" s="514"/>
      <c r="F453" s="514"/>
      <c r="G453" s="514"/>
      <c r="H453" s="514"/>
      <c r="I453" s="514"/>
      <c r="J453" s="514"/>
      <c r="K453" s="514"/>
      <c r="L453" s="514"/>
      <c r="M453" s="514"/>
      <c r="N453" s="514"/>
      <c r="O453" s="514"/>
      <c r="P453" s="514"/>
      <c r="Q453" s="514"/>
      <c r="R453" s="514"/>
      <c r="S453" s="514"/>
      <c r="T453" s="406"/>
      <c r="U453" s="514"/>
      <c r="V453" s="406"/>
      <c r="X453" s="514"/>
      <c r="Y453" s="514"/>
      <c r="Z453" s="406"/>
      <c r="AA453" s="406"/>
      <c r="AB453" s="406"/>
      <c r="AC453" s="406"/>
      <c r="AD453" s="514"/>
      <c r="AE453" s="406"/>
      <c r="AF453" s="514"/>
      <c r="AG453" s="514"/>
      <c r="AH453" s="406"/>
      <c r="AI453" s="406"/>
      <c r="AJ453" s="406"/>
      <c r="AK453" s="406"/>
      <c r="AL453" s="406"/>
      <c r="AM453" s="406"/>
      <c r="AN453" s="406"/>
      <c r="AO453" s="514"/>
      <c r="AP453" s="406"/>
      <c r="AQ453" s="406"/>
      <c r="AR453" s="406"/>
      <c r="AS453" s="406"/>
      <c r="AT453" s="406"/>
      <c r="AU453" s="406"/>
      <c r="AV453" s="406"/>
      <c r="AW453" s="406"/>
      <c r="AX453" s="406"/>
      <c r="AY453" s="406"/>
      <c r="AZ453" s="406"/>
      <c r="BA453" s="406"/>
      <c r="BB453" s="406"/>
      <c r="BC453" s="406"/>
      <c r="BE453" s="406"/>
    </row>
    <row r="454" spans="1:85" ht="11.25" customHeight="1">
      <c r="B454" s="481"/>
      <c r="D454" s="560">
        <v>14540668.400000006</v>
      </c>
      <c r="E454" s="560">
        <v>5743815</v>
      </c>
      <c r="F454" s="560">
        <v>2509756</v>
      </c>
      <c r="G454" s="560">
        <v>401774.87000000104</v>
      </c>
      <c r="H454" s="560">
        <v>0</v>
      </c>
      <c r="I454" s="560">
        <v>4761164.0100000016</v>
      </c>
      <c r="J454" s="560">
        <v>100296246.26000011</v>
      </c>
      <c r="K454" s="560">
        <v>57442753.810000062</v>
      </c>
      <c r="L454" s="560">
        <v>104591753.99275708</v>
      </c>
      <c r="M454" s="560">
        <v>1120256</v>
      </c>
      <c r="N454" s="560">
        <v>3954180</v>
      </c>
      <c r="O454" s="560">
        <v>7863039.2905679047</v>
      </c>
      <c r="P454" s="560">
        <v>0</v>
      </c>
      <c r="Q454" s="560">
        <v>0</v>
      </c>
      <c r="R454" s="560">
        <v>0</v>
      </c>
      <c r="S454" s="560">
        <v>0</v>
      </c>
      <c r="T454" s="560">
        <v>0</v>
      </c>
      <c r="U454" s="560">
        <v>274202668.53732526</v>
      </c>
      <c r="V454" s="561"/>
      <c r="W454" s="561"/>
      <c r="X454" s="560"/>
      <c r="Y454" s="560"/>
      <c r="Z454" s="561"/>
      <c r="AA454" s="561"/>
      <c r="AB454" s="561"/>
      <c r="AC454" s="561"/>
      <c r="AD454" s="560"/>
      <c r="AE454" s="561"/>
      <c r="AF454" s="560"/>
      <c r="AG454" s="560"/>
      <c r="AH454" s="561"/>
      <c r="AI454" s="561"/>
      <c r="AJ454" s="561"/>
      <c r="AK454" s="562"/>
      <c r="AL454" s="561"/>
      <c r="AM454" s="561"/>
      <c r="AN454" s="561"/>
      <c r="AO454" s="560"/>
      <c r="AP454" s="561"/>
      <c r="AQ454" s="561"/>
      <c r="AR454" s="561"/>
      <c r="AS454" s="561"/>
      <c r="AT454" s="561"/>
      <c r="AU454" s="561"/>
      <c r="AV454" s="406"/>
      <c r="AW454" s="406"/>
      <c r="AX454" s="406"/>
      <c r="AY454" s="406"/>
      <c r="AZ454" s="406"/>
      <c r="BA454" s="406"/>
      <c r="BB454" s="406"/>
      <c r="BC454" s="406"/>
      <c r="BE454" s="406"/>
    </row>
    <row r="455" spans="1:85" ht="11.25" customHeight="1">
      <c r="D455" s="514"/>
      <c r="E455" s="514"/>
      <c r="F455" s="514"/>
      <c r="G455" s="514"/>
      <c r="H455" s="514"/>
      <c r="I455" s="514"/>
      <c r="J455" s="514"/>
      <c r="K455" s="514"/>
      <c r="L455" s="514"/>
      <c r="M455" s="514"/>
      <c r="N455" s="514"/>
      <c r="O455" s="514"/>
      <c r="P455" s="514"/>
      <c r="Q455" s="514"/>
      <c r="R455" s="514"/>
      <c r="S455" s="514"/>
      <c r="BE455" s="406"/>
      <c r="BH455" s="403"/>
      <c r="BK455" s="403"/>
      <c r="BL455" s="403"/>
      <c r="BO455" s="403"/>
      <c r="CB455" s="403"/>
    </row>
    <row r="456" spans="1:85" ht="11.25" customHeight="1">
      <c r="B456" s="403"/>
      <c r="D456" s="514"/>
      <c r="E456" s="514"/>
      <c r="F456" s="514"/>
      <c r="G456" s="514"/>
      <c r="H456" s="514"/>
      <c r="I456" s="514"/>
      <c r="J456" s="514"/>
      <c r="K456" s="514"/>
      <c r="L456" s="514"/>
      <c r="M456" s="514"/>
      <c r="N456" s="514"/>
      <c r="O456" s="514"/>
      <c r="P456" s="514"/>
      <c r="Q456" s="514"/>
      <c r="R456" s="514"/>
      <c r="S456" s="514"/>
      <c r="X456" s="514"/>
      <c r="BC456" s="483"/>
      <c r="BE456" s="406"/>
      <c r="BH456" s="403"/>
      <c r="BK456" s="403"/>
      <c r="BL456" s="403"/>
      <c r="BO456" s="403"/>
      <c r="CB456" s="403"/>
    </row>
    <row r="457" spans="1:85" ht="11.25" customHeight="1">
      <c r="B457" s="484"/>
      <c r="C457" s="404"/>
      <c r="D457" s="514">
        <f>D450-abvfnd26!D450</f>
        <v>-2787857.4073939323</v>
      </c>
      <c r="E457" s="514">
        <f>E450-abvfnd26!E450</f>
        <v>-7693068.8602122664</v>
      </c>
      <c r="F457" s="514">
        <f>F450-abvfnd26!F450</f>
        <v>177055.63000000082</v>
      </c>
      <c r="G457" s="514">
        <f>G450-abvfnd26!G450</f>
        <v>-463082.80788688175</v>
      </c>
      <c r="H457" s="514">
        <f>H450-abvfnd26!H450</f>
        <v>-429483</v>
      </c>
      <c r="I457" s="514">
        <f>I450-abvfnd26!I450</f>
        <v>1675545.0550435409</v>
      </c>
      <c r="J457" s="514">
        <f>J450-abvfnd26!J450</f>
        <v>21648554.353649497</v>
      </c>
      <c r="K457" s="514">
        <f>K450-abvfnd26!K450</f>
        <v>11223672.413763404</v>
      </c>
      <c r="L457" s="514">
        <f>L450-abvfnd26!L450</f>
        <v>4654461.274066627</v>
      </c>
      <c r="M457" s="514">
        <f>M450-abvfnd26!M450</f>
        <v>1137104</v>
      </c>
      <c r="N457" s="514">
        <f>N450-abvfnd26!N450</f>
        <v>-1485851.7300000004</v>
      </c>
      <c r="O457" s="514">
        <f>O450-abvfnd26!O450</f>
        <v>1535076.2943783328</v>
      </c>
      <c r="P457" s="514">
        <f>P450-abvfnd26!P450</f>
        <v>0</v>
      </c>
      <c r="Q457" s="514">
        <f>Q450-abvfnd26!Q450</f>
        <v>0</v>
      </c>
      <c r="R457" s="514">
        <f>R450-abvfnd26!R450</f>
        <v>-1091924</v>
      </c>
      <c r="S457" s="514">
        <f>S450-abvfnd26!S450</f>
        <v>-150000</v>
      </c>
      <c r="T457" s="514">
        <f>T450-abvfnd26!T450</f>
        <v>0</v>
      </c>
      <c r="U457" s="514">
        <f>U450-abvfnd26!U450</f>
        <v>13268544.030407667</v>
      </c>
      <c r="V457" s="514"/>
      <c r="BC457" s="483"/>
      <c r="BE457" s="406"/>
      <c r="BH457" s="403"/>
      <c r="BK457" s="403"/>
      <c r="BL457" s="403"/>
      <c r="BO457" s="403"/>
      <c r="CB457" s="403"/>
    </row>
    <row r="458" spans="1:85" ht="11.25" customHeight="1">
      <c r="B458" s="403"/>
      <c r="AK458" s="403"/>
      <c r="AN458" s="403"/>
      <c r="AO458" s="513"/>
      <c r="AP458" s="403"/>
      <c r="AQ458" s="403"/>
      <c r="AR458" s="403"/>
      <c r="AS458" s="403"/>
      <c r="AT458" s="403"/>
      <c r="AU458" s="403"/>
      <c r="AV458" s="403"/>
      <c r="AW458" s="403"/>
      <c r="AX458" s="403"/>
      <c r="AY458" s="403"/>
      <c r="AZ458" s="403"/>
      <c r="BA458" s="403"/>
      <c r="BB458" s="403"/>
      <c r="BC458" s="403"/>
      <c r="BE458" s="406"/>
      <c r="BH458" s="403"/>
      <c r="BK458" s="403"/>
      <c r="BL458" s="403"/>
      <c r="BO458" s="403"/>
      <c r="CB458" s="403"/>
    </row>
    <row r="459" spans="1:85" ht="11.25" customHeight="1">
      <c r="AA459" s="406"/>
      <c r="AK459" s="403"/>
      <c r="AN459" s="403"/>
      <c r="AO459" s="513"/>
      <c r="AP459" s="403"/>
      <c r="AQ459" s="403"/>
      <c r="AR459" s="403"/>
      <c r="AS459" s="403"/>
      <c r="AT459" s="403"/>
      <c r="AU459" s="403"/>
      <c r="AV459" s="403"/>
      <c r="AW459" s="403"/>
      <c r="AX459" s="403"/>
      <c r="AY459" s="403"/>
      <c r="AZ459" s="403"/>
      <c r="BA459" s="403"/>
      <c r="BB459" s="403"/>
      <c r="BC459" s="403"/>
      <c r="BD459" s="403"/>
      <c r="BE459" s="406"/>
      <c r="BH459" s="403"/>
      <c r="BK459" s="403"/>
      <c r="BL459" s="403"/>
      <c r="BO459" s="403"/>
      <c r="CB459" s="403"/>
    </row>
    <row r="460" spans="1:85">
      <c r="AK460" s="403"/>
      <c r="AL460" s="404"/>
      <c r="BH460" s="403"/>
      <c r="BK460" s="403"/>
      <c r="BL460" s="403"/>
      <c r="BO460" s="403"/>
      <c r="CB460" s="403"/>
    </row>
    <row r="461" spans="1:85">
      <c r="AK461" s="403"/>
      <c r="AL461" s="404"/>
      <c r="BC461" s="483"/>
      <c r="BH461" s="403"/>
      <c r="BK461" s="403"/>
      <c r="BL461" s="403"/>
      <c r="BO461" s="403"/>
      <c r="CB461" s="403"/>
    </row>
    <row r="462" spans="1:85">
      <c r="AK462" s="403"/>
      <c r="AL462" s="404"/>
      <c r="BC462" s="483"/>
      <c r="BH462" s="403"/>
      <c r="BK462" s="403"/>
      <c r="BL462" s="403"/>
      <c r="BO462" s="403"/>
      <c r="CB462" s="403"/>
    </row>
    <row r="463" spans="1:85">
      <c r="AK463" s="403"/>
      <c r="AL463" s="404"/>
      <c r="BC463" s="483"/>
      <c r="BH463" s="403"/>
      <c r="BK463" s="403"/>
      <c r="BL463" s="403"/>
      <c r="BO463" s="403"/>
      <c r="CB463" s="403"/>
    </row>
  </sheetData>
  <autoFilter ref="A9:CG448" xr:uid="{A7FBB506-E35A-428B-9706-B83BB18403A8}"/>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autoPageBreaks="0"/>
  </sheetPr>
  <dimension ref="A1:CK452"/>
  <sheetViews>
    <sheetView showGridLines="0" zoomScale="90" zoomScaleNormal="90" workbookViewId="0">
      <pane ySplit="9" topLeftCell="A10" activePane="bottomLeft" state="frozen"/>
      <selection activeCell="C8" sqref="C8"/>
      <selection pane="bottomLeft" activeCell="A10" sqref="A10"/>
    </sheetView>
  </sheetViews>
  <sheetFormatPr defaultColWidth="13.33203125" defaultRowHeight="12.75"/>
  <cols>
    <col min="1" max="1" width="8" style="27" customWidth="1"/>
    <col min="2" max="2" width="18" style="32" customWidth="1"/>
    <col min="3" max="3" width="14.6640625" style="27" customWidth="1"/>
    <col min="4" max="4" width="14.33203125" style="27" customWidth="1"/>
    <col min="5" max="5" width="15.33203125" style="27" customWidth="1"/>
    <col min="6" max="6" width="14.5" style="27" customWidth="1"/>
    <col min="7" max="7" width="10.1640625" style="27" customWidth="1"/>
    <col min="8" max="8" width="3.1640625" style="27" customWidth="1"/>
    <col min="9" max="9" width="7" style="29" customWidth="1"/>
    <col min="10" max="10" width="19.1640625" style="30" customWidth="1"/>
    <col min="11" max="11" width="4.1640625" style="29" hidden="1" customWidth="1"/>
    <col min="12" max="12" width="14.33203125" style="29" customWidth="1"/>
    <col min="13" max="13" width="15" style="29" customWidth="1"/>
    <col min="14" max="14" width="11.6640625" style="29" customWidth="1"/>
    <col min="15" max="15" width="10" style="31" customWidth="1"/>
    <col min="16" max="16" width="13.33203125" style="31" customWidth="1"/>
    <col min="17" max="17" width="15.33203125" style="31" customWidth="1"/>
    <col min="18" max="18" width="12.33203125" style="31" customWidth="1"/>
    <col min="19" max="19" width="14.33203125" style="31" customWidth="1"/>
    <col min="20" max="20" width="9.6640625" style="31" customWidth="1"/>
    <col min="21" max="21" width="8.1640625" style="31" customWidth="1"/>
    <col min="22" max="22" width="10" style="31" customWidth="1"/>
    <col min="23" max="23" width="8.33203125" style="31" customWidth="1"/>
    <col min="24" max="24" width="3" style="27" customWidth="1"/>
    <col min="25" max="25" width="5.6640625" style="27" customWidth="1"/>
    <col min="26" max="26" width="13.1640625" style="31" customWidth="1"/>
    <col min="27" max="27" width="16" style="27" customWidth="1"/>
    <col min="28" max="28" width="15.6640625" style="27" customWidth="1"/>
    <col min="29" max="29" width="12.33203125" style="27" customWidth="1"/>
    <col min="30" max="30" width="10" style="27" customWidth="1"/>
    <col min="31" max="31" width="2.6640625" style="27" customWidth="1"/>
    <col min="32" max="32" width="6.33203125" style="27" customWidth="1"/>
    <col min="33" max="33" width="4.6640625" style="27" customWidth="1"/>
    <col min="34" max="34" width="8.1640625" style="27" customWidth="1"/>
    <col min="35" max="35" width="18.6640625" style="27" customWidth="1"/>
    <col min="36" max="36" width="8.33203125" style="27" customWidth="1"/>
    <col min="37" max="38" width="8.1640625" style="27" hidden="1" customWidth="1"/>
    <col min="39" max="40" width="8.1640625" style="48" hidden="1" customWidth="1"/>
    <col min="41" max="42" width="8.1640625" style="31" hidden="1" customWidth="1"/>
    <col min="43" max="44" width="8.6640625" style="31" hidden="1" customWidth="1"/>
    <col min="45" max="48" width="8.1640625" style="31" hidden="1" customWidth="1"/>
    <col min="49" max="49" width="9" style="31" hidden="1" customWidth="1"/>
    <col min="50" max="50" width="8.1640625" style="31" hidden="1" customWidth="1"/>
    <col min="51" max="51" width="9.1640625" style="31" hidden="1" customWidth="1"/>
    <col min="52" max="52" width="1.6640625" style="31" hidden="1" customWidth="1"/>
    <col min="53" max="53" width="9.1640625" style="31" hidden="1" customWidth="1"/>
    <col min="54" max="61" width="9.1640625" style="31" customWidth="1"/>
    <col min="62" max="62" width="3.33203125" style="31" customWidth="1"/>
    <col min="63" max="63" width="0.1640625" style="31" customWidth="1"/>
    <col min="64" max="64" width="8.1640625" style="31" customWidth="1"/>
    <col min="65" max="65" width="6.5" style="31" customWidth="1"/>
    <col min="66" max="66" width="5.6640625" style="31" customWidth="1"/>
    <col min="67" max="68" width="9" style="31" customWidth="1"/>
    <col min="69" max="72" width="13.33203125" style="31"/>
    <col min="73" max="89" width="13.33203125" style="27"/>
    <col min="90" max="16384" width="13.33203125" style="31"/>
  </cols>
  <sheetData>
    <row r="1" spans="1:65" ht="46.5" customHeight="1">
      <c r="A1" s="26"/>
      <c r="B1" s="28"/>
      <c r="C1" s="372" t="s">
        <v>778</v>
      </c>
      <c r="D1" s="372" t="s">
        <v>779</v>
      </c>
      <c r="E1" s="372"/>
      <c r="F1" s="372" t="s">
        <v>780</v>
      </c>
      <c r="G1" s="56"/>
      <c r="I1" s="335"/>
      <c r="O1" s="29"/>
      <c r="P1" s="29"/>
      <c r="Q1" s="29"/>
      <c r="R1" s="29"/>
      <c r="S1" s="29"/>
      <c r="T1" s="29"/>
      <c r="U1" s="29"/>
      <c r="V1" s="29"/>
      <c r="W1" s="29"/>
      <c r="X1" s="31"/>
      <c r="Y1" s="31"/>
      <c r="AA1" s="31"/>
      <c r="AB1" s="31"/>
      <c r="AC1" s="31"/>
      <c r="AD1" s="31"/>
      <c r="AE1" s="31"/>
      <c r="AF1" s="31"/>
      <c r="AI1" s="31"/>
      <c r="AK1" s="28" t="s">
        <v>781</v>
      </c>
      <c r="AL1" s="28" t="s">
        <v>782</v>
      </c>
      <c r="AM1" s="28" t="s">
        <v>783</v>
      </c>
      <c r="AN1" s="28" t="s">
        <v>784</v>
      </c>
      <c r="AO1" s="28" t="s">
        <v>785</v>
      </c>
      <c r="AP1" s="28" t="s">
        <v>786</v>
      </c>
      <c r="AQ1" s="28" t="s">
        <v>787</v>
      </c>
      <c r="AR1" s="28" t="s">
        <v>788</v>
      </c>
      <c r="AS1" s="28" t="s">
        <v>789</v>
      </c>
      <c r="AT1" s="28" t="s">
        <v>790</v>
      </c>
      <c r="AU1" s="28" t="s">
        <v>791</v>
      </c>
      <c r="AV1" s="28" t="s">
        <v>792</v>
      </c>
      <c r="AW1" s="28" t="s">
        <v>793</v>
      </c>
      <c r="AX1" s="28" t="s">
        <v>794</v>
      </c>
      <c r="AY1" s="28" t="s">
        <v>795</v>
      </c>
      <c r="AZ1" s="28" t="s">
        <v>796</v>
      </c>
      <c r="BA1" s="371" t="s">
        <v>797</v>
      </c>
      <c r="BB1" s="371" t="s">
        <v>798</v>
      </c>
      <c r="BC1" s="371" t="s">
        <v>799</v>
      </c>
      <c r="BD1" s="371" t="s">
        <v>800</v>
      </c>
      <c r="BE1" s="371" t="s">
        <v>801</v>
      </c>
      <c r="BF1" s="371" t="s">
        <v>802</v>
      </c>
      <c r="BG1" s="371" t="s">
        <v>803</v>
      </c>
      <c r="BH1" s="371" t="s">
        <v>804</v>
      </c>
      <c r="BI1" s="372" t="s">
        <v>805</v>
      </c>
      <c r="BJ1" s="28"/>
      <c r="BL1" s="27"/>
      <c r="BM1" s="27"/>
    </row>
    <row r="2" spans="1:65">
      <c r="C2" s="33"/>
      <c r="D2" s="33"/>
      <c r="E2" s="29"/>
      <c r="F2" s="33"/>
      <c r="G2" s="53"/>
      <c r="L2" s="34"/>
      <c r="M2" s="34"/>
      <c r="N2" s="34"/>
      <c r="O2" s="34"/>
      <c r="P2" s="34"/>
      <c r="Q2" s="34"/>
      <c r="R2" s="34"/>
      <c r="S2" s="34"/>
      <c r="T2" s="34"/>
      <c r="U2" s="34"/>
      <c r="V2" s="34"/>
      <c r="W2" s="108">
        <v>45072</v>
      </c>
      <c r="X2" s="31"/>
      <c r="Y2" s="31"/>
      <c r="AA2" s="31"/>
      <c r="AB2" s="31"/>
      <c r="AC2" s="31"/>
      <c r="AD2" s="31"/>
      <c r="AE2" s="31"/>
      <c r="AF2" s="31"/>
      <c r="AI2" s="31"/>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row>
    <row r="3" spans="1:65" hidden="1">
      <c r="G3" s="53"/>
      <c r="O3" s="29"/>
      <c r="P3" s="29"/>
      <c r="Q3" s="29"/>
      <c r="R3" s="29"/>
      <c r="S3" s="29"/>
      <c r="T3" s="29"/>
      <c r="U3" s="29"/>
      <c r="V3" s="29"/>
      <c r="W3" s="29"/>
      <c r="X3" s="31"/>
      <c r="Y3" s="31"/>
      <c r="AA3" s="31"/>
      <c r="AB3" s="31"/>
      <c r="AC3" s="31"/>
      <c r="AD3" s="31"/>
      <c r="AE3" s="31"/>
      <c r="AF3" s="31"/>
      <c r="AI3" s="31"/>
      <c r="AK3" s="35">
        <v>36761</v>
      </c>
      <c r="AL3" s="35">
        <v>37301</v>
      </c>
      <c r="AM3" s="35">
        <v>37419</v>
      </c>
      <c r="AN3" s="35">
        <v>37792</v>
      </c>
      <c r="AO3" s="35" t="s">
        <v>805</v>
      </c>
      <c r="AP3" s="35"/>
      <c r="AQ3" s="35"/>
      <c r="AR3" s="35"/>
      <c r="AS3" s="35"/>
      <c r="AT3" s="35"/>
      <c r="AU3" s="35"/>
      <c r="AV3" s="35"/>
      <c r="AW3" s="35"/>
      <c r="AX3" s="35"/>
      <c r="AY3" s="35"/>
      <c r="AZ3" s="35"/>
      <c r="BA3" s="35"/>
      <c r="BB3" s="35"/>
      <c r="BC3" s="35"/>
      <c r="BD3" s="35"/>
      <c r="BE3" s="35"/>
      <c r="BF3" s="35"/>
      <c r="BG3" s="35"/>
      <c r="BH3" s="35"/>
      <c r="BI3" s="35"/>
      <c r="BJ3" s="35"/>
      <c r="BK3" s="35"/>
      <c r="BL3" s="27"/>
      <c r="BM3" s="27"/>
    </row>
    <row r="4" spans="1:65" hidden="1">
      <c r="G4" s="53"/>
      <c r="O4" s="29"/>
      <c r="P4" s="29"/>
      <c r="Q4" s="29"/>
      <c r="R4" s="29"/>
      <c r="S4" s="29"/>
      <c r="T4" s="29"/>
      <c r="U4" s="29"/>
      <c r="V4" s="29"/>
      <c r="W4" s="29"/>
      <c r="X4" s="31"/>
      <c r="Y4" s="31"/>
      <c r="AA4" s="31"/>
      <c r="AB4" s="31"/>
      <c r="AC4" s="31"/>
      <c r="AD4" s="31"/>
      <c r="AE4" s="31"/>
      <c r="AF4" s="31"/>
      <c r="AI4" s="31"/>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row>
    <row r="5" spans="1:65">
      <c r="G5" s="53"/>
      <c r="I5" s="329" t="s">
        <v>806</v>
      </c>
      <c r="J5" s="107"/>
      <c r="K5" s="61"/>
      <c r="L5" s="61" t="s">
        <v>807</v>
      </c>
      <c r="M5" s="61" t="s">
        <v>807</v>
      </c>
      <c r="N5" s="61"/>
      <c r="O5" s="62">
        <v>4070</v>
      </c>
      <c r="P5" s="62">
        <v>4070</v>
      </c>
      <c r="Q5" s="62"/>
      <c r="R5" s="62">
        <v>4080</v>
      </c>
      <c r="S5" s="62">
        <v>4080</v>
      </c>
      <c r="T5" s="62"/>
      <c r="U5" s="62">
        <v>4140</v>
      </c>
      <c r="V5" s="62">
        <v>4140</v>
      </c>
      <c r="W5" s="63"/>
      <c r="X5" s="31"/>
      <c r="Y5" s="31"/>
      <c r="AA5" s="31"/>
      <c r="AB5" s="31"/>
      <c r="AC5" s="31"/>
      <c r="AD5" s="31"/>
      <c r="AE5" s="31"/>
      <c r="AF5" s="31"/>
      <c r="AI5" s="31"/>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row>
    <row r="6" spans="1:65">
      <c r="A6" s="49"/>
      <c r="B6" s="50"/>
      <c r="C6" s="49"/>
      <c r="D6" s="51" t="s">
        <v>808</v>
      </c>
      <c r="E6" s="51" t="s">
        <v>809</v>
      </c>
      <c r="F6" s="52"/>
      <c r="G6" s="53"/>
      <c r="I6" s="64"/>
      <c r="J6" s="336"/>
      <c r="K6" s="337"/>
      <c r="L6" s="337" t="s">
        <v>810</v>
      </c>
      <c r="M6" s="337" t="s">
        <v>811</v>
      </c>
      <c r="N6" s="337" t="s">
        <v>807</v>
      </c>
      <c r="O6" s="337" t="s">
        <v>810</v>
      </c>
      <c r="P6" s="337" t="s">
        <v>811</v>
      </c>
      <c r="Q6" s="338">
        <v>4070</v>
      </c>
      <c r="R6" s="337" t="s">
        <v>810</v>
      </c>
      <c r="S6" s="337" t="s">
        <v>811</v>
      </c>
      <c r="T6" s="338">
        <v>4080</v>
      </c>
      <c r="U6" s="337" t="s">
        <v>810</v>
      </c>
      <c r="V6" s="337" t="s">
        <v>811</v>
      </c>
      <c r="W6" s="65">
        <v>4140</v>
      </c>
      <c r="X6" s="31"/>
      <c r="Y6" s="31"/>
      <c r="AA6" s="31"/>
      <c r="AB6" s="31"/>
      <c r="AC6" s="31"/>
      <c r="AD6" s="31"/>
      <c r="AE6" s="31"/>
      <c r="AF6" s="31"/>
      <c r="AI6" s="31"/>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row>
    <row r="7" spans="1:65" s="36" customFormat="1">
      <c r="A7" s="339"/>
      <c r="B7" s="340"/>
      <c r="C7" s="339"/>
      <c r="D7" s="339" t="s">
        <v>812</v>
      </c>
      <c r="E7" s="339" t="s">
        <v>813</v>
      </c>
      <c r="F7" s="54"/>
      <c r="G7" s="55"/>
      <c r="I7" s="66" t="s">
        <v>814</v>
      </c>
      <c r="J7" s="58"/>
      <c r="K7" s="59"/>
      <c r="L7" s="60" t="s">
        <v>815</v>
      </c>
      <c r="M7" s="60" t="s">
        <v>816</v>
      </c>
      <c r="N7" s="60" t="s">
        <v>817</v>
      </c>
      <c r="O7" s="60" t="s">
        <v>815</v>
      </c>
      <c r="P7" s="60" t="s">
        <v>816</v>
      </c>
      <c r="Q7" s="60" t="s">
        <v>817</v>
      </c>
      <c r="R7" s="60" t="s">
        <v>815</v>
      </c>
      <c r="S7" s="60" t="s">
        <v>816</v>
      </c>
      <c r="T7" s="60" t="s">
        <v>817</v>
      </c>
      <c r="U7" s="60" t="s">
        <v>815</v>
      </c>
      <c r="V7" s="60" t="s">
        <v>816</v>
      </c>
      <c r="W7" s="67" t="s">
        <v>817</v>
      </c>
      <c r="X7" s="31"/>
      <c r="Y7" s="109" t="s">
        <v>818</v>
      </c>
      <c r="Z7" s="110"/>
      <c r="AA7" s="110"/>
      <c r="AB7" s="110"/>
      <c r="AC7" s="111"/>
      <c r="AD7" s="112"/>
      <c r="AF7" s="36" t="s">
        <v>819</v>
      </c>
      <c r="AH7" s="109" t="s">
        <v>820</v>
      </c>
      <c r="AI7" s="116"/>
      <c r="AJ7" s="117"/>
      <c r="AK7" s="37"/>
      <c r="AL7" s="38"/>
      <c r="AM7" s="72"/>
      <c r="AN7" s="73"/>
      <c r="AO7" s="73"/>
      <c r="AP7" s="73"/>
      <c r="AQ7" s="73"/>
      <c r="AR7" s="73"/>
      <c r="AS7" s="73"/>
      <c r="AT7" s="73"/>
      <c r="AU7" s="73"/>
      <c r="AV7" s="73"/>
      <c r="AW7" s="73"/>
      <c r="AX7" s="73"/>
      <c r="AY7" s="73"/>
      <c r="AZ7" s="73"/>
      <c r="BA7" s="73"/>
      <c r="BB7" s="73"/>
      <c r="BC7" s="73"/>
      <c r="BD7" s="73"/>
      <c r="BE7" s="73"/>
      <c r="BF7" s="73"/>
      <c r="BG7" s="73"/>
      <c r="BH7" s="73"/>
      <c r="BI7" s="73"/>
      <c r="BJ7" s="73"/>
      <c r="BK7" s="74"/>
      <c r="BL7" s="363"/>
    </row>
    <row r="8" spans="1:65" s="382" customFormat="1" ht="28.35" customHeight="1">
      <c r="A8" s="378" t="s">
        <v>561</v>
      </c>
      <c r="B8" s="379" t="s">
        <v>562</v>
      </c>
      <c r="C8" s="378" t="s">
        <v>821</v>
      </c>
      <c r="D8" s="378" t="s">
        <v>821</v>
      </c>
      <c r="E8" s="378" t="s">
        <v>822</v>
      </c>
      <c r="F8" s="380" t="s">
        <v>823</v>
      </c>
      <c r="G8" s="381" t="s">
        <v>824</v>
      </c>
      <c r="I8" s="383" t="s">
        <v>561</v>
      </c>
      <c r="J8" s="384" t="s">
        <v>562</v>
      </c>
      <c r="K8" s="383" t="s">
        <v>825</v>
      </c>
      <c r="L8" s="383" t="s">
        <v>826</v>
      </c>
      <c r="M8" s="383" t="s">
        <v>827</v>
      </c>
      <c r="N8" s="383" t="s">
        <v>828</v>
      </c>
      <c r="O8" s="383" t="s">
        <v>829</v>
      </c>
      <c r="P8" s="383" t="s">
        <v>830</v>
      </c>
      <c r="Q8" s="383" t="s">
        <v>831</v>
      </c>
      <c r="R8" s="383" t="s">
        <v>832</v>
      </c>
      <c r="S8" s="383" t="s">
        <v>833</v>
      </c>
      <c r="T8" s="383" t="s">
        <v>834</v>
      </c>
      <c r="U8" s="383" t="s">
        <v>835</v>
      </c>
      <c r="V8" s="383" t="s">
        <v>836</v>
      </c>
      <c r="W8" s="383" t="s">
        <v>837</v>
      </c>
      <c r="X8" s="385"/>
      <c r="Y8" s="383" t="s">
        <v>561</v>
      </c>
      <c r="Z8" s="383" t="s">
        <v>838</v>
      </c>
      <c r="AA8" s="383" t="s">
        <v>839</v>
      </c>
      <c r="AB8" s="383" t="s">
        <v>840</v>
      </c>
      <c r="AC8" s="383" t="s">
        <v>841</v>
      </c>
      <c r="AD8" s="383" t="s">
        <v>824</v>
      </c>
      <c r="AF8" s="382" t="s">
        <v>603</v>
      </c>
      <c r="AG8" s="382" t="s">
        <v>716</v>
      </c>
      <c r="AH8" s="386" t="s">
        <v>561</v>
      </c>
      <c r="AI8" s="387" t="s">
        <v>562</v>
      </c>
      <c r="AJ8" s="397" t="s">
        <v>842</v>
      </c>
      <c r="AK8" s="388" t="s">
        <v>843</v>
      </c>
      <c r="AL8" s="388" t="s">
        <v>844</v>
      </c>
      <c r="AM8" s="389" t="s">
        <v>845</v>
      </c>
      <c r="AN8" s="389" t="s">
        <v>846</v>
      </c>
      <c r="AO8" s="389" t="s">
        <v>847</v>
      </c>
      <c r="AP8" s="389" t="s">
        <v>848</v>
      </c>
      <c r="AQ8" s="389" t="s">
        <v>849</v>
      </c>
      <c r="AR8" s="389" t="s">
        <v>850</v>
      </c>
      <c r="AS8" s="389" t="s">
        <v>851</v>
      </c>
      <c r="AT8" s="389" t="s">
        <v>852</v>
      </c>
      <c r="AU8" s="389" t="s">
        <v>853</v>
      </c>
      <c r="AV8" s="389" t="s">
        <v>854</v>
      </c>
      <c r="AW8" s="389" t="s">
        <v>855</v>
      </c>
      <c r="AX8" s="389" t="s">
        <v>856</v>
      </c>
      <c r="AY8" s="389" t="s">
        <v>857</v>
      </c>
      <c r="AZ8" s="389" t="s">
        <v>858</v>
      </c>
      <c r="BA8" s="389" t="s">
        <v>859</v>
      </c>
      <c r="BB8" s="389" t="s">
        <v>860</v>
      </c>
      <c r="BC8" s="389" t="s">
        <v>861</v>
      </c>
      <c r="BD8" s="389" t="s">
        <v>862</v>
      </c>
      <c r="BE8" s="389" t="s">
        <v>447</v>
      </c>
      <c r="BF8" s="389" t="s">
        <v>863</v>
      </c>
      <c r="BG8" s="389" t="s">
        <v>864</v>
      </c>
      <c r="BH8" s="389" t="s">
        <v>865</v>
      </c>
      <c r="BI8" s="389" t="s">
        <v>775</v>
      </c>
      <c r="BJ8" s="389"/>
      <c r="BK8" s="389"/>
      <c r="BL8" s="390" t="s">
        <v>716</v>
      </c>
    </row>
    <row r="9" spans="1:65">
      <c r="A9" s="36"/>
      <c r="B9" s="39"/>
      <c r="C9" s="36"/>
      <c r="D9" s="36"/>
      <c r="E9" s="36"/>
      <c r="F9" s="36"/>
      <c r="G9" s="55"/>
      <c r="I9" s="40"/>
      <c r="J9" s="41"/>
      <c r="K9" s="40"/>
      <c r="L9" s="121" t="s">
        <v>866</v>
      </c>
      <c r="M9" s="121" t="s">
        <v>867</v>
      </c>
      <c r="N9" s="121" t="s">
        <v>868</v>
      </c>
      <c r="O9" s="121" t="s">
        <v>869</v>
      </c>
      <c r="P9" s="121" t="s">
        <v>870</v>
      </c>
      <c r="Q9" s="121" t="s">
        <v>871</v>
      </c>
      <c r="R9" s="121" t="s">
        <v>872</v>
      </c>
      <c r="S9" s="121" t="s">
        <v>873</v>
      </c>
      <c r="T9" s="121" t="s">
        <v>874</v>
      </c>
      <c r="U9" s="121" t="s">
        <v>875</v>
      </c>
      <c r="V9" s="122" t="s">
        <v>876</v>
      </c>
      <c r="W9" s="122" t="s">
        <v>877</v>
      </c>
      <c r="X9" s="31"/>
      <c r="Y9" s="31"/>
      <c r="AA9" s="31"/>
      <c r="AB9" s="31"/>
      <c r="AC9" s="31"/>
      <c r="AD9" s="31"/>
      <c r="AE9" s="31"/>
      <c r="AF9" s="31"/>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27"/>
      <c r="BL9" s="27" t="s">
        <v>742</v>
      </c>
    </row>
    <row r="10" spans="1:65">
      <c r="A10" s="29">
        <v>1</v>
      </c>
      <c r="B10" s="32" t="s">
        <v>16</v>
      </c>
      <c r="C10" s="29">
        <f t="shared" ref="C10:D73" si="0">L10+O10+R10+U10</f>
        <v>0</v>
      </c>
      <c r="D10" s="29">
        <f>M10+P10+S10+V10</f>
        <v>1039067</v>
      </c>
      <c r="E10" s="29">
        <f t="shared" ref="E10:E73" si="1">D10-C10</f>
        <v>1039067</v>
      </c>
      <c r="F10" s="29">
        <f t="shared" ref="F10:F73" si="2">N10+Q10+T10+W10</f>
        <v>934</v>
      </c>
      <c r="G10" s="57">
        <f t="shared" ref="G10:G73" si="3">IF(F10&gt;0,ROUND(E10/F10,0),0)</f>
        <v>1112</v>
      </c>
      <c r="H10" s="42"/>
      <c r="I10" s="29">
        <v>1</v>
      </c>
      <c r="J10" s="30" t="s">
        <v>16</v>
      </c>
      <c r="L10" s="29">
        <v>0</v>
      </c>
      <c r="M10" s="29">
        <v>883306</v>
      </c>
      <c r="N10" s="29">
        <v>893</v>
      </c>
      <c r="O10" s="29">
        <v>0</v>
      </c>
      <c r="P10" s="29">
        <v>33884</v>
      </c>
      <c r="Q10" s="29">
        <v>13</v>
      </c>
      <c r="R10" s="29">
        <v>0</v>
      </c>
      <c r="S10" s="29">
        <v>121877</v>
      </c>
      <c r="T10" s="29">
        <v>28</v>
      </c>
      <c r="U10" s="29">
        <v>0</v>
      </c>
      <c r="V10" s="29">
        <v>0</v>
      </c>
      <c r="W10" s="29">
        <v>0</v>
      </c>
      <c r="X10" s="31"/>
      <c r="Y10" s="27">
        <f t="shared" ref="Y10:Y73" si="4">VALUE(I10)</f>
        <v>1</v>
      </c>
      <c r="Z10" s="29">
        <f t="shared" ref="Z10:Z73" si="5">VLOOKUP(Y10,transp_rate,3)</f>
        <v>0</v>
      </c>
      <c r="AA10" s="29">
        <f t="shared" ref="AA10:AA73" si="6">VLOOKUP(Y10,transp_rate,4)</f>
        <v>1039067</v>
      </c>
      <c r="AB10" s="29">
        <f t="shared" ref="AB10:AB73" si="7">VLOOKUP(Y10,transp_rate,5)</f>
        <v>1039067</v>
      </c>
      <c r="AC10" s="29">
        <f t="shared" ref="AC10:AC73" si="8">VLOOKUP(Y10,transp_rate,6)</f>
        <v>934</v>
      </c>
      <c r="AD10" s="29">
        <f t="shared" ref="AD10:AD73" si="9">VLOOKUP(Y10,transp_rate,7)</f>
        <v>1112</v>
      </c>
      <c r="AE10" s="31"/>
      <c r="AF10" s="31"/>
      <c r="AH10" s="27">
        <v>1</v>
      </c>
      <c r="AI10" s="31" t="s">
        <v>16</v>
      </c>
      <c r="AK10" s="29"/>
      <c r="AL10" s="29">
        <v>217.08152173913044</v>
      </c>
      <c r="AM10" s="29">
        <v>214.41661216481361</v>
      </c>
      <c r="AN10" s="29">
        <v>283.6208897485493</v>
      </c>
      <c r="AO10" s="29">
        <v>258</v>
      </c>
      <c r="AP10" s="29">
        <v>553</v>
      </c>
      <c r="AQ10" s="29">
        <v>1084</v>
      </c>
      <c r="AR10" s="29">
        <v>960</v>
      </c>
      <c r="AS10" s="29">
        <v>1221</v>
      </c>
      <c r="AT10" s="29">
        <v>938</v>
      </c>
      <c r="AU10" s="29">
        <v>907</v>
      </c>
      <c r="AV10" s="29">
        <v>1081</v>
      </c>
      <c r="AW10" s="29">
        <v>462</v>
      </c>
      <c r="AX10" s="29">
        <v>627</v>
      </c>
      <c r="AY10" s="29">
        <v>661</v>
      </c>
      <c r="AZ10" s="29">
        <v>840</v>
      </c>
      <c r="BA10" s="29">
        <v>832</v>
      </c>
      <c r="BB10" s="29">
        <v>691</v>
      </c>
      <c r="BC10" s="29">
        <v>822</v>
      </c>
      <c r="BD10" s="29">
        <v>891</v>
      </c>
      <c r="BE10" s="29">
        <v>910</v>
      </c>
      <c r="BF10" s="29">
        <v>646</v>
      </c>
      <c r="BG10" s="29">
        <v>1088</v>
      </c>
      <c r="BH10" s="29">
        <v>1112</v>
      </c>
      <c r="BI10" s="29">
        <f>G10</f>
        <v>1112</v>
      </c>
      <c r="BJ10" s="29"/>
      <c r="BK10" s="29"/>
      <c r="BL10" s="29">
        <f>BI10-BG10</f>
        <v>24</v>
      </c>
      <c r="BM10" s="27"/>
    </row>
    <row r="11" spans="1:65">
      <c r="A11" s="29">
        <v>2</v>
      </c>
      <c r="B11" s="32" t="s">
        <v>19</v>
      </c>
      <c r="C11" s="29">
        <f t="shared" si="0"/>
        <v>0</v>
      </c>
      <c r="D11" s="29">
        <f t="shared" si="0"/>
        <v>0</v>
      </c>
      <c r="E11" s="29">
        <f t="shared" si="1"/>
        <v>0</v>
      </c>
      <c r="F11" s="29">
        <f t="shared" si="2"/>
        <v>0</v>
      </c>
      <c r="G11" s="57">
        <f t="shared" si="3"/>
        <v>0</v>
      </c>
      <c r="H11" s="42"/>
      <c r="I11" s="29">
        <v>2</v>
      </c>
      <c r="J11" s="30" t="s">
        <v>19</v>
      </c>
      <c r="L11" s="29">
        <v>0</v>
      </c>
      <c r="M11" s="29">
        <v>0</v>
      </c>
      <c r="N11" s="29">
        <v>0</v>
      </c>
      <c r="O11" s="29">
        <v>0</v>
      </c>
      <c r="P11" s="29">
        <v>0</v>
      </c>
      <c r="Q11" s="29">
        <v>0</v>
      </c>
      <c r="R11" s="29">
        <v>0</v>
      </c>
      <c r="S11" s="29">
        <v>0</v>
      </c>
      <c r="T11" s="29">
        <v>0</v>
      </c>
      <c r="U11" s="29">
        <v>0</v>
      </c>
      <c r="V11" s="29">
        <v>0</v>
      </c>
      <c r="W11" s="29">
        <v>0</v>
      </c>
      <c r="X11" s="31"/>
      <c r="Y11" s="27">
        <f t="shared" si="4"/>
        <v>2</v>
      </c>
      <c r="Z11" s="29">
        <f t="shared" si="5"/>
        <v>0</v>
      </c>
      <c r="AA11" s="29">
        <f t="shared" si="6"/>
        <v>0</v>
      </c>
      <c r="AB11" s="29">
        <f t="shared" si="7"/>
        <v>0</v>
      </c>
      <c r="AC11" s="29">
        <f t="shared" si="8"/>
        <v>0</v>
      </c>
      <c r="AD11" s="29">
        <f t="shared" si="9"/>
        <v>0</v>
      </c>
      <c r="AE11" s="31"/>
      <c r="AF11" s="31"/>
      <c r="AH11" s="27">
        <v>2</v>
      </c>
      <c r="AI11" s="31" t="s">
        <v>19</v>
      </c>
      <c r="AK11" s="29"/>
      <c r="AL11" s="29">
        <v>208.84654300168634</v>
      </c>
      <c r="AM11" s="29">
        <v>197.8233685033216</v>
      </c>
      <c r="AN11" s="29">
        <v>219.83507223113963</v>
      </c>
      <c r="AO11" s="29">
        <v>224</v>
      </c>
      <c r="AP11" s="29">
        <v>251</v>
      </c>
      <c r="AQ11" s="29">
        <v>449</v>
      </c>
      <c r="AR11" s="29">
        <v>355</v>
      </c>
      <c r="AS11" s="29">
        <v>356</v>
      </c>
      <c r="AT11" s="29">
        <v>356</v>
      </c>
      <c r="AU11" s="29">
        <v>397</v>
      </c>
      <c r="AV11" s="29">
        <v>437</v>
      </c>
      <c r="AW11" s="29">
        <v>418</v>
      </c>
      <c r="AX11" s="29">
        <v>482</v>
      </c>
      <c r="AY11" s="29">
        <v>513</v>
      </c>
      <c r="AZ11" s="29">
        <v>494</v>
      </c>
      <c r="BA11" s="29">
        <v>0</v>
      </c>
      <c r="BB11" s="29">
        <v>0</v>
      </c>
      <c r="BC11" s="29">
        <v>0</v>
      </c>
      <c r="BD11" s="29">
        <v>0</v>
      </c>
      <c r="BE11" s="29">
        <v>0</v>
      </c>
      <c r="BF11" s="29">
        <v>0</v>
      </c>
      <c r="BG11" s="29">
        <v>0</v>
      </c>
      <c r="BH11" s="29">
        <v>0</v>
      </c>
      <c r="BI11" s="29">
        <f t="shared" ref="BI11:BI74" si="10">G11</f>
        <v>0</v>
      </c>
      <c r="BJ11" s="29"/>
      <c r="BK11" s="29"/>
      <c r="BL11" s="29">
        <f t="shared" ref="BL11:BL74" si="11">BI11-BG11</f>
        <v>0</v>
      </c>
      <c r="BM11" s="27"/>
    </row>
    <row r="12" spans="1:65">
      <c r="A12" s="29">
        <v>3</v>
      </c>
      <c r="B12" s="32" t="s">
        <v>22</v>
      </c>
      <c r="C12" s="29">
        <f t="shared" si="0"/>
        <v>0</v>
      </c>
      <c r="D12" s="29">
        <f t="shared" si="0"/>
        <v>777384</v>
      </c>
      <c r="E12" s="29">
        <f t="shared" si="1"/>
        <v>777384</v>
      </c>
      <c r="F12" s="29">
        <f t="shared" si="2"/>
        <v>939</v>
      </c>
      <c r="G12" s="57">
        <f t="shared" si="3"/>
        <v>828</v>
      </c>
      <c r="H12" s="42"/>
      <c r="I12" s="29">
        <v>3</v>
      </c>
      <c r="J12" s="30" t="s">
        <v>22</v>
      </c>
      <c r="L12" s="29">
        <v>0</v>
      </c>
      <c r="M12" s="29">
        <v>673168</v>
      </c>
      <c r="N12" s="29">
        <v>933</v>
      </c>
      <c r="O12" s="29">
        <v>0</v>
      </c>
      <c r="P12" s="29">
        <v>17369</v>
      </c>
      <c r="Q12" s="29">
        <v>1</v>
      </c>
      <c r="R12" s="29">
        <v>0</v>
      </c>
      <c r="S12" s="29">
        <v>86847</v>
      </c>
      <c r="T12" s="29">
        <v>5</v>
      </c>
      <c r="U12" s="29">
        <v>0</v>
      </c>
      <c r="V12" s="29">
        <v>0</v>
      </c>
      <c r="W12" s="29">
        <v>0</v>
      </c>
      <c r="X12" s="31"/>
      <c r="Y12" s="27">
        <f t="shared" si="4"/>
        <v>3</v>
      </c>
      <c r="Z12" s="29">
        <f t="shared" si="5"/>
        <v>0</v>
      </c>
      <c r="AA12" s="29">
        <f t="shared" si="6"/>
        <v>777384</v>
      </c>
      <c r="AB12" s="29">
        <f t="shared" si="7"/>
        <v>777384</v>
      </c>
      <c r="AC12" s="29">
        <f t="shared" si="8"/>
        <v>939</v>
      </c>
      <c r="AD12" s="29">
        <f t="shared" si="9"/>
        <v>828</v>
      </c>
      <c r="AE12" s="31"/>
      <c r="AF12" s="31"/>
      <c r="AH12" s="27">
        <v>3</v>
      </c>
      <c r="AI12" s="31" t="s">
        <v>22</v>
      </c>
      <c r="AK12" s="29"/>
      <c r="AL12" s="29">
        <v>257.19698009608783</v>
      </c>
      <c r="AM12" s="29">
        <v>293.90877192982458</v>
      </c>
      <c r="AN12" s="29">
        <v>293.52285318559558</v>
      </c>
      <c r="AO12" s="29">
        <v>291</v>
      </c>
      <c r="AP12" s="29">
        <v>368</v>
      </c>
      <c r="AQ12" s="29">
        <v>674</v>
      </c>
      <c r="AR12" s="29">
        <v>677</v>
      </c>
      <c r="AS12" s="29">
        <v>697</v>
      </c>
      <c r="AT12" s="29">
        <v>705</v>
      </c>
      <c r="AU12" s="29">
        <v>729</v>
      </c>
      <c r="AV12" s="29">
        <v>813</v>
      </c>
      <c r="AW12" s="29">
        <v>742</v>
      </c>
      <c r="AX12" s="29">
        <v>751</v>
      </c>
      <c r="AY12" s="29">
        <v>661</v>
      </c>
      <c r="AZ12" s="29">
        <v>748</v>
      </c>
      <c r="BA12" s="29">
        <v>768</v>
      </c>
      <c r="BB12" s="29">
        <v>815</v>
      </c>
      <c r="BC12" s="29">
        <v>774</v>
      </c>
      <c r="BD12" s="29">
        <v>979</v>
      </c>
      <c r="BE12" s="29">
        <v>888</v>
      </c>
      <c r="BF12" s="29">
        <v>665</v>
      </c>
      <c r="BG12" s="29">
        <v>1171</v>
      </c>
      <c r="BH12" s="29">
        <v>828</v>
      </c>
      <c r="BI12" s="29">
        <f t="shared" si="10"/>
        <v>828</v>
      </c>
      <c r="BJ12" s="29"/>
      <c r="BK12" s="29"/>
      <c r="BL12" s="29">
        <f t="shared" si="11"/>
        <v>-343</v>
      </c>
      <c r="BM12" s="27"/>
    </row>
    <row r="13" spans="1:65">
      <c r="A13" s="27">
        <v>4</v>
      </c>
      <c r="B13" s="32" t="s">
        <v>24</v>
      </c>
      <c r="C13" s="29">
        <f t="shared" si="0"/>
        <v>0</v>
      </c>
      <c r="D13" s="29">
        <f t="shared" si="0"/>
        <v>0</v>
      </c>
      <c r="E13" s="29">
        <f t="shared" si="1"/>
        <v>0</v>
      </c>
      <c r="F13" s="29">
        <f t="shared" si="2"/>
        <v>0</v>
      </c>
      <c r="G13" s="57">
        <f t="shared" si="3"/>
        <v>0</v>
      </c>
      <c r="H13" s="42"/>
      <c r="I13" s="29">
        <v>4</v>
      </c>
      <c r="J13" s="30" t="s">
        <v>24</v>
      </c>
      <c r="L13" s="29">
        <v>0</v>
      </c>
      <c r="M13" s="29">
        <v>0</v>
      </c>
      <c r="N13" s="29">
        <v>0</v>
      </c>
      <c r="O13" s="29">
        <v>0</v>
      </c>
      <c r="P13" s="29">
        <v>0</v>
      </c>
      <c r="Q13" s="29">
        <v>0</v>
      </c>
      <c r="R13" s="29">
        <v>0</v>
      </c>
      <c r="S13" s="29">
        <v>0</v>
      </c>
      <c r="T13" s="29">
        <v>0</v>
      </c>
      <c r="U13" s="29">
        <v>0</v>
      </c>
      <c r="V13" s="29">
        <v>0</v>
      </c>
      <c r="W13" s="29">
        <v>0</v>
      </c>
      <c r="X13" s="31"/>
      <c r="Y13" s="27">
        <f t="shared" si="4"/>
        <v>4</v>
      </c>
      <c r="Z13" s="29">
        <f t="shared" si="5"/>
        <v>0</v>
      </c>
      <c r="AA13" s="29">
        <f t="shared" si="6"/>
        <v>0</v>
      </c>
      <c r="AB13" s="29">
        <f t="shared" si="7"/>
        <v>0</v>
      </c>
      <c r="AC13" s="29">
        <f t="shared" si="8"/>
        <v>0</v>
      </c>
      <c r="AD13" s="29">
        <f t="shared" si="9"/>
        <v>0</v>
      </c>
      <c r="AE13" s="31"/>
      <c r="AF13" s="31"/>
      <c r="AH13" s="27">
        <v>4</v>
      </c>
      <c r="AI13" s="31" t="s">
        <v>24</v>
      </c>
      <c r="AK13" s="29"/>
      <c r="AL13" s="29"/>
      <c r="AM13" s="29"/>
      <c r="AN13" s="29">
        <v>0</v>
      </c>
      <c r="AO13" s="29">
        <v>0</v>
      </c>
      <c r="AP13" s="29">
        <v>0</v>
      </c>
      <c r="AQ13" s="29">
        <v>0</v>
      </c>
      <c r="AR13" s="29">
        <v>0</v>
      </c>
      <c r="AS13" s="29">
        <v>0</v>
      </c>
      <c r="AT13" s="29">
        <v>0</v>
      </c>
      <c r="AU13" s="29">
        <v>0</v>
      </c>
      <c r="AV13" s="29">
        <v>0</v>
      </c>
      <c r="AW13" s="29">
        <v>0</v>
      </c>
      <c r="AX13" s="29">
        <v>0</v>
      </c>
      <c r="AY13" s="29">
        <v>0</v>
      </c>
      <c r="AZ13" s="29">
        <v>0</v>
      </c>
      <c r="BA13" s="29">
        <v>0</v>
      </c>
      <c r="BB13" s="29">
        <v>0</v>
      </c>
      <c r="BC13" s="29">
        <v>0</v>
      </c>
      <c r="BD13" s="29">
        <v>0</v>
      </c>
      <c r="BE13" s="29">
        <v>0</v>
      </c>
      <c r="BF13" s="29">
        <v>0</v>
      </c>
      <c r="BG13" s="29">
        <v>0</v>
      </c>
      <c r="BH13" s="29">
        <v>0</v>
      </c>
      <c r="BI13" s="29">
        <f t="shared" si="10"/>
        <v>0</v>
      </c>
      <c r="BJ13" s="29"/>
      <c r="BK13" s="29"/>
      <c r="BL13" s="29">
        <f t="shared" si="11"/>
        <v>0</v>
      </c>
      <c r="BM13" s="27"/>
    </row>
    <row r="14" spans="1:65">
      <c r="A14" s="29">
        <v>5</v>
      </c>
      <c r="B14" s="32" t="s">
        <v>26</v>
      </c>
      <c r="C14" s="29">
        <f t="shared" si="0"/>
        <v>0</v>
      </c>
      <c r="D14" s="29">
        <f t="shared" si="0"/>
        <v>2013090</v>
      </c>
      <c r="E14" s="29">
        <f t="shared" si="1"/>
        <v>2013090</v>
      </c>
      <c r="F14" s="29">
        <f t="shared" si="2"/>
        <v>2699</v>
      </c>
      <c r="G14" s="57">
        <f t="shared" si="3"/>
        <v>746</v>
      </c>
      <c r="H14" s="42"/>
      <c r="I14" s="29">
        <v>5</v>
      </c>
      <c r="J14" s="30" t="s">
        <v>26</v>
      </c>
      <c r="L14" s="29">
        <v>0</v>
      </c>
      <c r="M14" s="29">
        <v>1034938</v>
      </c>
      <c r="N14" s="29">
        <v>2538</v>
      </c>
      <c r="O14" s="29">
        <v>0</v>
      </c>
      <c r="P14" s="29">
        <v>382755</v>
      </c>
      <c r="Q14" s="29">
        <v>63</v>
      </c>
      <c r="R14" s="29">
        <v>0</v>
      </c>
      <c r="S14" s="29">
        <v>595397</v>
      </c>
      <c r="T14" s="29">
        <v>98</v>
      </c>
      <c r="U14" s="29">
        <v>0</v>
      </c>
      <c r="V14" s="29">
        <v>0</v>
      </c>
      <c r="W14" s="29">
        <v>0</v>
      </c>
      <c r="X14" s="31"/>
      <c r="Y14" s="27">
        <f t="shared" si="4"/>
        <v>5</v>
      </c>
      <c r="Z14" s="29">
        <f t="shared" si="5"/>
        <v>0</v>
      </c>
      <c r="AA14" s="29">
        <f t="shared" si="6"/>
        <v>2013090</v>
      </c>
      <c r="AB14" s="29">
        <f t="shared" si="7"/>
        <v>2013090</v>
      </c>
      <c r="AC14" s="29">
        <f t="shared" si="8"/>
        <v>2699</v>
      </c>
      <c r="AD14" s="29">
        <f t="shared" si="9"/>
        <v>746</v>
      </c>
      <c r="AE14" s="31"/>
      <c r="AF14" s="31"/>
      <c r="AH14" s="27">
        <v>5</v>
      </c>
      <c r="AI14" s="31" t="s">
        <v>26</v>
      </c>
      <c r="AK14" s="29"/>
      <c r="AL14" s="29">
        <v>147.87275933000294</v>
      </c>
      <c r="AM14" s="29">
        <v>158.87446504992866</v>
      </c>
      <c r="AN14" s="29">
        <v>154.79648027249505</v>
      </c>
      <c r="AO14" s="29">
        <v>176</v>
      </c>
      <c r="AP14" s="29">
        <v>182</v>
      </c>
      <c r="AQ14" s="29">
        <v>482</v>
      </c>
      <c r="AR14" s="29">
        <v>355</v>
      </c>
      <c r="AS14" s="29">
        <v>369</v>
      </c>
      <c r="AT14" s="29">
        <v>403</v>
      </c>
      <c r="AU14" s="29">
        <v>359</v>
      </c>
      <c r="AV14" s="29">
        <v>504</v>
      </c>
      <c r="AW14" s="29">
        <v>366</v>
      </c>
      <c r="AX14" s="29">
        <v>499</v>
      </c>
      <c r="AY14" s="29">
        <v>514</v>
      </c>
      <c r="AZ14" s="29">
        <v>554</v>
      </c>
      <c r="BA14" s="29">
        <v>584</v>
      </c>
      <c r="BB14" s="29">
        <v>627</v>
      </c>
      <c r="BC14" s="29">
        <v>625</v>
      </c>
      <c r="BD14" s="29">
        <v>665</v>
      </c>
      <c r="BE14" s="29">
        <v>706</v>
      </c>
      <c r="BF14" s="29">
        <v>709</v>
      </c>
      <c r="BG14" s="29">
        <v>1091</v>
      </c>
      <c r="BH14" s="29">
        <v>746</v>
      </c>
      <c r="BI14" s="29">
        <f t="shared" si="10"/>
        <v>746</v>
      </c>
      <c r="BJ14" s="29"/>
      <c r="BK14" s="29"/>
      <c r="BL14" s="29">
        <f t="shared" si="11"/>
        <v>-345</v>
      </c>
      <c r="BM14" s="27"/>
    </row>
    <row r="15" spans="1:65">
      <c r="A15" s="27">
        <v>6</v>
      </c>
      <c r="B15" s="32" t="s">
        <v>28</v>
      </c>
      <c r="C15" s="29">
        <f t="shared" si="0"/>
        <v>0</v>
      </c>
      <c r="D15" s="29">
        <f t="shared" si="0"/>
        <v>0</v>
      </c>
      <c r="E15" s="29">
        <f t="shared" si="1"/>
        <v>0</v>
      </c>
      <c r="F15" s="29">
        <f t="shared" si="2"/>
        <v>0</v>
      </c>
      <c r="G15" s="57">
        <f t="shared" si="3"/>
        <v>0</v>
      </c>
      <c r="H15" s="42"/>
      <c r="I15" s="29">
        <v>6</v>
      </c>
      <c r="J15" s="30" t="s">
        <v>28</v>
      </c>
      <c r="L15" s="29">
        <v>0</v>
      </c>
      <c r="M15" s="29">
        <v>0</v>
      </c>
      <c r="N15" s="29">
        <v>0</v>
      </c>
      <c r="O15" s="29">
        <v>0</v>
      </c>
      <c r="P15" s="29">
        <v>0</v>
      </c>
      <c r="Q15" s="29">
        <v>0</v>
      </c>
      <c r="R15" s="29">
        <v>0</v>
      </c>
      <c r="S15" s="29">
        <v>0</v>
      </c>
      <c r="T15" s="29">
        <v>0</v>
      </c>
      <c r="U15" s="29">
        <v>0</v>
      </c>
      <c r="V15" s="29">
        <v>0</v>
      </c>
      <c r="W15" s="29">
        <v>0</v>
      </c>
      <c r="X15" s="31"/>
      <c r="Y15" s="27">
        <f t="shared" si="4"/>
        <v>6</v>
      </c>
      <c r="Z15" s="29">
        <f t="shared" si="5"/>
        <v>0</v>
      </c>
      <c r="AA15" s="29">
        <f t="shared" si="6"/>
        <v>0</v>
      </c>
      <c r="AB15" s="29">
        <f t="shared" si="7"/>
        <v>0</v>
      </c>
      <c r="AC15" s="29">
        <f t="shared" si="8"/>
        <v>0</v>
      </c>
      <c r="AD15" s="29">
        <f t="shared" si="9"/>
        <v>0</v>
      </c>
      <c r="AE15" s="31"/>
      <c r="AF15" s="31"/>
      <c r="AH15" s="27">
        <v>6</v>
      </c>
      <c r="AI15" s="31" t="s">
        <v>28</v>
      </c>
      <c r="AK15" s="29"/>
      <c r="AL15" s="29"/>
      <c r="AM15" s="29"/>
      <c r="AN15" s="29">
        <v>0</v>
      </c>
      <c r="AO15" s="29">
        <v>0</v>
      </c>
      <c r="AP15" s="29">
        <v>0</v>
      </c>
      <c r="AQ15" s="29">
        <v>0</v>
      </c>
      <c r="AR15" s="29">
        <v>0</v>
      </c>
      <c r="AS15" s="29">
        <v>0</v>
      </c>
      <c r="AT15" s="29">
        <v>0</v>
      </c>
      <c r="AU15" s="29">
        <v>0</v>
      </c>
      <c r="AV15" s="29">
        <v>0</v>
      </c>
      <c r="AW15" s="29">
        <v>0</v>
      </c>
      <c r="AX15" s="29">
        <v>0</v>
      </c>
      <c r="AY15" s="29">
        <v>0</v>
      </c>
      <c r="AZ15" s="29">
        <v>0</v>
      </c>
      <c r="BA15" s="29">
        <v>0</v>
      </c>
      <c r="BB15" s="29">
        <v>0</v>
      </c>
      <c r="BC15" s="29">
        <v>0</v>
      </c>
      <c r="BD15" s="29">
        <v>0</v>
      </c>
      <c r="BE15" s="29">
        <v>0</v>
      </c>
      <c r="BF15" s="29">
        <v>0</v>
      </c>
      <c r="BG15" s="29">
        <v>0</v>
      </c>
      <c r="BH15" s="29">
        <v>0</v>
      </c>
      <c r="BI15" s="29">
        <f t="shared" si="10"/>
        <v>0</v>
      </c>
      <c r="BJ15" s="29"/>
      <c r="BK15" s="29"/>
      <c r="BL15" s="29">
        <f t="shared" si="11"/>
        <v>0</v>
      </c>
      <c r="BM15" s="27"/>
    </row>
    <row r="16" spans="1:65">
      <c r="A16" s="29">
        <v>7</v>
      </c>
      <c r="B16" s="32" t="s">
        <v>30</v>
      </c>
      <c r="C16" s="29">
        <f t="shared" si="0"/>
        <v>0</v>
      </c>
      <c r="D16" s="29">
        <f t="shared" si="0"/>
        <v>949292</v>
      </c>
      <c r="E16" s="29">
        <f t="shared" si="1"/>
        <v>949292</v>
      </c>
      <c r="F16" s="29">
        <f t="shared" si="2"/>
        <v>765</v>
      </c>
      <c r="G16" s="57">
        <f t="shared" si="3"/>
        <v>1241</v>
      </c>
      <c r="H16" s="42"/>
      <c r="I16" s="29">
        <v>7</v>
      </c>
      <c r="J16" s="30" t="s">
        <v>30</v>
      </c>
      <c r="L16" s="29">
        <v>0</v>
      </c>
      <c r="M16" s="29">
        <v>600561</v>
      </c>
      <c r="N16" s="29">
        <v>685</v>
      </c>
      <c r="O16" s="29">
        <v>0</v>
      </c>
      <c r="P16" s="29">
        <v>43591</v>
      </c>
      <c r="Q16" s="29">
        <v>10</v>
      </c>
      <c r="R16" s="29">
        <v>0</v>
      </c>
      <c r="S16" s="29">
        <v>305140</v>
      </c>
      <c r="T16" s="29">
        <v>70</v>
      </c>
      <c r="U16" s="29">
        <v>0</v>
      </c>
      <c r="V16" s="29">
        <v>0</v>
      </c>
      <c r="W16" s="29">
        <v>0</v>
      </c>
      <c r="X16" s="31"/>
      <c r="Y16" s="27">
        <f t="shared" si="4"/>
        <v>7</v>
      </c>
      <c r="Z16" s="29">
        <f t="shared" si="5"/>
        <v>0</v>
      </c>
      <c r="AA16" s="29">
        <f t="shared" si="6"/>
        <v>949292</v>
      </c>
      <c r="AB16" s="29">
        <f t="shared" si="7"/>
        <v>949292</v>
      </c>
      <c r="AC16" s="29">
        <f t="shared" si="8"/>
        <v>765</v>
      </c>
      <c r="AD16" s="29">
        <f t="shared" si="9"/>
        <v>1241</v>
      </c>
      <c r="AE16" s="31"/>
      <c r="AF16" s="31"/>
      <c r="AH16" s="27">
        <v>7</v>
      </c>
      <c r="AI16" s="31" t="s">
        <v>30</v>
      </c>
      <c r="AK16" s="29"/>
      <c r="AL16" s="29">
        <v>227.27288040426726</v>
      </c>
      <c r="AM16" s="29">
        <v>342.1347233360064</v>
      </c>
      <c r="AN16" s="29">
        <v>322.90758827948912</v>
      </c>
      <c r="AO16" s="29">
        <v>342</v>
      </c>
      <c r="AP16" s="29">
        <v>309</v>
      </c>
      <c r="AQ16" s="29">
        <v>727</v>
      </c>
      <c r="AR16" s="29">
        <v>436</v>
      </c>
      <c r="AS16" s="29">
        <v>427</v>
      </c>
      <c r="AT16" s="29">
        <v>360</v>
      </c>
      <c r="AU16" s="29">
        <v>347</v>
      </c>
      <c r="AV16" s="29">
        <v>1279</v>
      </c>
      <c r="AW16" s="29">
        <v>483</v>
      </c>
      <c r="AX16" s="29">
        <v>439</v>
      </c>
      <c r="AY16" s="29">
        <v>440</v>
      </c>
      <c r="AZ16" s="29">
        <v>0</v>
      </c>
      <c r="BA16" s="29">
        <v>0</v>
      </c>
      <c r="BB16" s="29">
        <v>677</v>
      </c>
      <c r="BC16" s="29">
        <v>705</v>
      </c>
      <c r="BD16" s="29">
        <v>760</v>
      </c>
      <c r="BE16" s="29">
        <v>740</v>
      </c>
      <c r="BF16" s="29">
        <v>820</v>
      </c>
      <c r="BG16" s="29">
        <v>1010</v>
      </c>
      <c r="BH16" s="29">
        <v>1241</v>
      </c>
      <c r="BI16" s="29">
        <f t="shared" si="10"/>
        <v>1241</v>
      </c>
      <c r="BJ16" s="29"/>
      <c r="BK16" s="29"/>
      <c r="BL16" s="29">
        <f t="shared" si="11"/>
        <v>231</v>
      </c>
      <c r="BM16" s="27"/>
    </row>
    <row r="17" spans="1:65">
      <c r="A17" s="29">
        <v>8</v>
      </c>
      <c r="B17" s="32" t="s">
        <v>32</v>
      </c>
      <c r="C17" s="29">
        <f t="shared" si="0"/>
        <v>96706</v>
      </c>
      <c r="D17" s="29">
        <f t="shared" si="0"/>
        <v>751946</v>
      </c>
      <c r="E17" s="29">
        <f t="shared" si="1"/>
        <v>655240</v>
      </c>
      <c r="F17" s="29">
        <f t="shared" si="2"/>
        <v>937</v>
      </c>
      <c r="G17" s="57">
        <f t="shared" si="3"/>
        <v>699</v>
      </c>
      <c r="H17" s="42"/>
      <c r="I17" s="29">
        <v>8</v>
      </c>
      <c r="J17" s="30" t="s">
        <v>32</v>
      </c>
      <c r="L17" s="29">
        <v>77569</v>
      </c>
      <c r="M17" s="29">
        <v>559658</v>
      </c>
      <c r="N17" s="29">
        <v>873</v>
      </c>
      <c r="O17" s="29">
        <v>9102</v>
      </c>
      <c r="P17" s="29">
        <v>70894</v>
      </c>
      <c r="Q17" s="29">
        <v>23</v>
      </c>
      <c r="R17" s="29">
        <v>10035</v>
      </c>
      <c r="S17" s="29">
        <v>121394</v>
      </c>
      <c r="T17" s="29">
        <v>41</v>
      </c>
      <c r="U17" s="29">
        <v>0</v>
      </c>
      <c r="V17" s="29">
        <v>0</v>
      </c>
      <c r="W17" s="29">
        <v>0</v>
      </c>
      <c r="X17" s="31"/>
      <c r="Y17" s="27">
        <f t="shared" si="4"/>
        <v>8</v>
      </c>
      <c r="Z17" s="29">
        <f t="shared" si="5"/>
        <v>96706</v>
      </c>
      <c r="AA17" s="29">
        <f t="shared" si="6"/>
        <v>751946</v>
      </c>
      <c r="AB17" s="29">
        <f t="shared" si="7"/>
        <v>655240</v>
      </c>
      <c r="AC17" s="29">
        <f t="shared" si="8"/>
        <v>937</v>
      </c>
      <c r="AD17" s="29">
        <f t="shared" si="9"/>
        <v>699</v>
      </c>
      <c r="AE17" s="31"/>
      <c r="AF17" s="31"/>
      <c r="AH17" s="27">
        <v>8</v>
      </c>
      <c r="AI17" s="31" t="s">
        <v>32</v>
      </c>
      <c r="AK17" s="29"/>
      <c r="AL17" s="29"/>
      <c r="AM17" s="29"/>
      <c r="AN17" s="29">
        <v>0</v>
      </c>
      <c r="AO17" s="29">
        <v>0</v>
      </c>
      <c r="AP17" s="29">
        <v>0</v>
      </c>
      <c r="AQ17" s="29">
        <v>1423</v>
      </c>
      <c r="AR17" s="29">
        <v>753</v>
      </c>
      <c r="AS17" s="29">
        <v>923</v>
      </c>
      <c r="AT17" s="29">
        <v>1378</v>
      </c>
      <c r="AU17" s="29">
        <v>270</v>
      </c>
      <c r="AV17" s="29">
        <v>309</v>
      </c>
      <c r="AW17" s="29">
        <v>384</v>
      </c>
      <c r="AX17" s="29">
        <v>518</v>
      </c>
      <c r="AY17" s="29">
        <v>505</v>
      </c>
      <c r="AZ17" s="29">
        <v>520</v>
      </c>
      <c r="BA17" s="29">
        <v>512</v>
      </c>
      <c r="BB17" s="29">
        <v>500</v>
      </c>
      <c r="BC17" s="29">
        <v>526</v>
      </c>
      <c r="BD17" s="29">
        <v>564</v>
      </c>
      <c r="BE17" s="29">
        <v>588</v>
      </c>
      <c r="BF17" s="29">
        <v>413</v>
      </c>
      <c r="BG17" s="29">
        <v>387</v>
      </c>
      <c r="BH17" s="29">
        <v>699</v>
      </c>
      <c r="BI17" s="29">
        <f t="shared" si="10"/>
        <v>699</v>
      </c>
      <c r="BJ17" s="29"/>
      <c r="BK17" s="29"/>
      <c r="BL17" s="29">
        <f t="shared" si="11"/>
        <v>312</v>
      </c>
      <c r="BM17" s="27"/>
    </row>
    <row r="18" spans="1:65">
      <c r="A18" s="29">
        <v>9</v>
      </c>
      <c r="B18" s="32" t="s">
        <v>34</v>
      </c>
      <c r="C18" s="29">
        <f t="shared" si="0"/>
        <v>0</v>
      </c>
      <c r="D18" s="29">
        <f t="shared" si="0"/>
        <v>4235198</v>
      </c>
      <c r="E18" s="29">
        <f t="shared" si="1"/>
        <v>4235198</v>
      </c>
      <c r="F18" s="29">
        <f t="shared" si="2"/>
        <v>3691</v>
      </c>
      <c r="G18" s="57">
        <f t="shared" si="3"/>
        <v>1147</v>
      </c>
      <c r="H18" s="42"/>
      <c r="I18" s="29">
        <v>9</v>
      </c>
      <c r="J18" s="30" t="s">
        <v>34</v>
      </c>
      <c r="L18" s="29">
        <v>0</v>
      </c>
      <c r="M18" s="29">
        <v>2277211</v>
      </c>
      <c r="N18" s="29">
        <v>3583</v>
      </c>
      <c r="O18" s="29">
        <v>0</v>
      </c>
      <c r="P18" s="29">
        <v>398849</v>
      </c>
      <c r="Q18" s="29">
        <v>22</v>
      </c>
      <c r="R18" s="29">
        <v>0</v>
      </c>
      <c r="S18" s="29">
        <v>1559138</v>
      </c>
      <c r="T18" s="29">
        <v>86</v>
      </c>
      <c r="U18" s="29">
        <v>0</v>
      </c>
      <c r="V18" s="29">
        <v>0</v>
      </c>
      <c r="W18" s="29">
        <v>0</v>
      </c>
      <c r="X18" s="31"/>
      <c r="Y18" s="27">
        <f t="shared" si="4"/>
        <v>9</v>
      </c>
      <c r="Z18" s="29">
        <f t="shared" si="5"/>
        <v>0</v>
      </c>
      <c r="AA18" s="29">
        <f t="shared" si="6"/>
        <v>4235198</v>
      </c>
      <c r="AB18" s="29">
        <f t="shared" si="7"/>
        <v>4235198</v>
      </c>
      <c r="AC18" s="29">
        <f t="shared" si="8"/>
        <v>3691</v>
      </c>
      <c r="AD18" s="29">
        <f t="shared" si="9"/>
        <v>1147</v>
      </c>
      <c r="AE18" s="31"/>
      <c r="AF18" s="31"/>
      <c r="AH18" s="27">
        <v>9</v>
      </c>
      <c r="AI18" s="31" t="s">
        <v>34</v>
      </c>
      <c r="AK18" s="29"/>
      <c r="AL18" s="29">
        <v>190.70667536420962</v>
      </c>
      <c r="AM18" s="29">
        <v>198.05264266161296</v>
      </c>
      <c r="AN18" s="29">
        <v>216.46744930629669</v>
      </c>
      <c r="AO18" s="29">
        <v>233</v>
      </c>
      <c r="AP18" s="29">
        <v>267</v>
      </c>
      <c r="AQ18" s="29">
        <v>553</v>
      </c>
      <c r="AR18" s="29">
        <v>386</v>
      </c>
      <c r="AS18" s="29">
        <v>379</v>
      </c>
      <c r="AT18" s="29">
        <v>359</v>
      </c>
      <c r="AU18" s="29">
        <v>258</v>
      </c>
      <c r="AV18" s="29">
        <v>322</v>
      </c>
      <c r="AW18" s="29">
        <v>370</v>
      </c>
      <c r="AX18" s="29">
        <v>382</v>
      </c>
      <c r="AY18" s="29">
        <v>586</v>
      </c>
      <c r="AZ18" s="29">
        <v>465</v>
      </c>
      <c r="BA18" s="29">
        <v>512</v>
      </c>
      <c r="BB18" s="29">
        <v>494</v>
      </c>
      <c r="BC18" s="29">
        <v>602</v>
      </c>
      <c r="BD18" s="29">
        <v>549</v>
      </c>
      <c r="BE18" s="29">
        <v>627</v>
      </c>
      <c r="BF18" s="29">
        <v>594</v>
      </c>
      <c r="BG18" s="29">
        <v>614</v>
      </c>
      <c r="BH18" s="29">
        <v>1147</v>
      </c>
      <c r="BI18" s="29">
        <f t="shared" si="10"/>
        <v>1147</v>
      </c>
      <c r="BJ18" s="29"/>
      <c r="BK18" s="29"/>
      <c r="BL18" s="29">
        <f t="shared" si="11"/>
        <v>533</v>
      </c>
      <c r="BM18" s="27"/>
    </row>
    <row r="19" spans="1:65">
      <c r="A19" s="29">
        <v>10</v>
      </c>
      <c r="B19" s="32" t="s">
        <v>36</v>
      </c>
      <c r="C19" s="29">
        <f t="shared" si="0"/>
        <v>0</v>
      </c>
      <c r="D19" s="29">
        <f t="shared" si="0"/>
        <v>1030631</v>
      </c>
      <c r="E19" s="29">
        <f t="shared" si="1"/>
        <v>1030631</v>
      </c>
      <c r="F19" s="29">
        <f t="shared" si="2"/>
        <v>337</v>
      </c>
      <c r="G19" s="57">
        <f t="shared" si="3"/>
        <v>3058</v>
      </c>
      <c r="H19" s="42"/>
      <c r="I19" s="29">
        <v>10</v>
      </c>
      <c r="J19" s="30" t="s">
        <v>36</v>
      </c>
      <c r="L19" s="29">
        <v>0</v>
      </c>
      <c r="M19" s="29">
        <v>395026</v>
      </c>
      <c r="N19" s="29">
        <v>260</v>
      </c>
      <c r="O19" s="29">
        <v>0</v>
      </c>
      <c r="P19" s="29">
        <v>165092</v>
      </c>
      <c r="Q19" s="29">
        <v>20</v>
      </c>
      <c r="R19" s="29">
        <v>0</v>
      </c>
      <c r="S19" s="29">
        <v>470513</v>
      </c>
      <c r="T19" s="29">
        <v>57</v>
      </c>
      <c r="U19" s="29">
        <v>0</v>
      </c>
      <c r="V19" s="29">
        <v>0</v>
      </c>
      <c r="W19" s="29">
        <v>0</v>
      </c>
      <c r="X19" s="31"/>
      <c r="Y19" s="27">
        <f t="shared" si="4"/>
        <v>10</v>
      </c>
      <c r="Z19" s="29">
        <f t="shared" si="5"/>
        <v>0</v>
      </c>
      <c r="AA19" s="29">
        <f t="shared" si="6"/>
        <v>1030631</v>
      </c>
      <c r="AB19" s="29">
        <f t="shared" si="7"/>
        <v>1030631</v>
      </c>
      <c r="AC19" s="29">
        <f t="shared" si="8"/>
        <v>337</v>
      </c>
      <c r="AD19" s="29">
        <f t="shared" si="9"/>
        <v>3058</v>
      </c>
      <c r="AE19" s="31"/>
      <c r="AF19" s="31"/>
      <c r="AH19" s="27">
        <v>10</v>
      </c>
      <c r="AI19" s="31" t="s">
        <v>36</v>
      </c>
      <c r="AK19" s="29"/>
      <c r="AL19" s="29">
        <v>184.90666666666667</v>
      </c>
      <c r="AM19" s="29">
        <v>259.81889763779526</v>
      </c>
      <c r="AN19" s="29">
        <v>278.40855106888358</v>
      </c>
      <c r="AO19" s="29">
        <v>183</v>
      </c>
      <c r="AP19" s="29">
        <v>325</v>
      </c>
      <c r="AQ19" s="29">
        <v>1241</v>
      </c>
      <c r="AR19" s="29">
        <v>831</v>
      </c>
      <c r="AS19" s="29">
        <v>2507</v>
      </c>
      <c r="AT19" s="29">
        <v>2986</v>
      </c>
      <c r="AU19" s="29">
        <v>2836</v>
      </c>
      <c r="AV19" s="29">
        <v>2125</v>
      </c>
      <c r="AW19" s="29">
        <v>2359</v>
      </c>
      <c r="AX19" s="29">
        <v>2710</v>
      </c>
      <c r="AY19" s="29">
        <v>3261</v>
      </c>
      <c r="AZ19" s="29">
        <v>6274</v>
      </c>
      <c r="BA19" s="29">
        <v>2949</v>
      </c>
      <c r="BB19" s="29">
        <v>4990</v>
      </c>
      <c r="BC19" s="29">
        <v>4488</v>
      </c>
      <c r="BD19" s="29">
        <v>5461</v>
      </c>
      <c r="BE19" s="29">
        <v>2844</v>
      </c>
      <c r="BF19" s="29">
        <v>2533</v>
      </c>
      <c r="BG19" s="29">
        <v>5080</v>
      </c>
      <c r="BH19" s="29">
        <v>3058</v>
      </c>
      <c r="BI19" s="29">
        <f t="shared" si="10"/>
        <v>3058</v>
      </c>
      <c r="BJ19" s="29"/>
      <c r="BK19" s="29"/>
      <c r="BL19" s="29">
        <f t="shared" si="11"/>
        <v>-2022</v>
      </c>
      <c r="BM19" s="27"/>
    </row>
    <row r="20" spans="1:65">
      <c r="A20" s="29">
        <v>11</v>
      </c>
      <c r="B20" s="32" t="s">
        <v>38</v>
      </c>
      <c r="C20" s="29">
        <f t="shared" si="0"/>
        <v>0</v>
      </c>
      <c r="D20" s="29">
        <f t="shared" si="0"/>
        <v>0</v>
      </c>
      <c r="E20" s="29">
        <f t="shared" si="1"/>
        <v>0</v>
      </c>
      <c r="F20" s="29">
        <f t="shared" si="2"/>
        <v>0</v>
      </c>
      <c r="G20" s="57">
        <f t="shared" si="3"/>
        <v>0</v>
      </c>
      <c r="H20" s="42"/>
      <c r="I20" s="29">
        <v>11</v>
      </c>
      <c r="J20" s="30" t="s">
        <v>38</v>
      </c>
      <c r="L20" s="29">
        <v>0</v>
      </c>
      <c r="M20" s="29">
        <v>0</v>
      </c>
      <c r="N20" s="29">
        <v>0</v>
      </c>
      <c r="O20" s="29">
        <v>0</v>
      </c>
      <c r="P20" s="29">
        <v>0</v>
      </c>
      <c r="Q20" s="29">
        <v>0</v>
      </c>
      <c r="R20" s="29">
        <v>0</v>
      </c>
      <c r="S20" s="29">
        <v>0</v>
      </c>
      <c r="T20" s="29">
        <v>0</v>
      </c>
      <c r="U20" s="29">
        <v>0</v>
      </c>
      <c r="V20" s="29">
        <v>0</v>
      </c>
      <c r="W20" s="29">
        <v>0</v>
      </c>
      <c r="X20" s="31"/>
      <c r="Y20" s="27">
        <f t="shared" si="4"/>
        <v>11</v>
      </c>
      <c r="Z20" s="29">
        <f t="shared" si="5"/>
        <v>0</v>
      </c>
      <c r="AA20" s="29">
        <f t="shared" si="6"/>
        <v>0</v>
      </c>
      <c r="AB20" s="29">
        <f t="shared" si="7"/>
        <v>0</v>
      </c>
      <c r="AC20" s="29">
        <f t="shared" si="8"/>
        <v>0</v>
      </c>
      <c r="AD20" s="29">
        <f t="shared" si="9"/>
        <v>0</v>
      </c>
      <c r="AE20" s="31"/>
      <c r="AF20" s="31"/>
      <c r="AH20" s="27">
        <v>11</v>
      </c>
      <c r="AI20" s="31" t="s">
        <v>38</v>
      </c>
      <c r="AK20" s="29"/>
      <c r="AL20" s="29"/>
      <c r="AM20" s="29"/>
      <c r="AN20" s="29">
        <v>0</v>
      </c>
      <c r="AO20" s="29">
        <v>0</v>
      </c>
      <c r="AP20" s="29">
        <v>0</v>
      </c>
      <c r="AQ20" s="29">
        <v>0</v>
      </c>
      <c r="AR20" s="29">
        <v>0</v>
      </c>
      <c r="AS20" s="29">
        <v>0</v>
      </c>
      <c r="AT20" s="29">
        <v>0</v>
      </c>
      <c r="AU20" s="29">
        <v>0</v>
      </c>
      <c r="AV20" s="29">
        <v>0</v>
      </c>
      <c r="AW20" s="29">
        <v>0</v>
      </c>
      <c r="AX20" s="29">
        <v>0</v>
      </c>
      <c r="AY20" s="29">
        <v>0</v>
      </c>
      <c r="AZ20" s="29">
        <v>0</v>
      </c>
      <c r="BA20" s="29">
        <v>0</v>
      </c>
      <c r="BB20" s="29">
        <v>0</v>
      </c>
      <c r="BC20" s="29">
        <v>0</v>
      </c>
      <c r="BD20" s="29">
        <v>0</v>
      </c>
      <c r="BE20" s="29">
        <v>0</v>
      </c>
      <c r="BF20" s="29">
        <v>0</v>
      </c>
      <c r="BG20" s="29">
        <v>0</v>
      </c>
      <c r="BH20" s="29">
        <v>0</v>
      </c>
      <c r="BI20" s="29">
        <f t="shared" si="10"/>
        <v>0</v>
      </c>
      <c r="BJ20" s="29"/>
      <c r="BK20" s="29"/>
      <c r="BL20" s="29">
        <f t="shared" si="11"/>
        <v>0</v>
      </c>
      <c r="BM20" s="27"/>
    </row>
    <row r="21" spans="1:65">
      <c r="A21" s="29">
        <v>12</v>
      </c>
      <c r="B21" s="32" t="s">
        <v>40</v>
      </c>
      <c r="C21" s="29">
        <f t="shared" si="0"/>
        <v>0</v>
      </c>
      <c r="D21" s="29">
        <f t="shared" si="0"/>
        <v>0</v>
      </c>
      <c r="E21" s="29">
        <f t="shared" si="1"/>
        <v>0</v>
      </c>
      <c r="F21" s="29">
        <f t="shared" si="2"/>
        <v>0</v>
      </c>
      <c r="G21" s="57">
        <f t="shared" si="3"/>
        <v>0</v>
      </c>
      <c r="H21" s="42"/>
      <c r="I21" s="29">
        <v>12</v>
      </c>
      <c r="J21" s="30" t="s">
        <v>40</v>
      </c>
      <c r="L21" s="29">
        <v>0</v>
      </c>
      <c r="M21" s="29">
        <v>0</v>
      </c>
      <c r="N21" s="29">
        <v>0</v>
      </c>
      <c r="O21" s="29">
        <v>0</v>
      </c>
      <c r="P21" s="29">
        <v>0</v>
      </c>
      <c r="Q21" s="29">
        <v>0</v>
      </c>
      <c r="R21" s="29">
        <v>0</v>
      </c>
      <c r="S21" s="29">
        <v>0</v>
      </c>
      <c r="T21" s="29">
        <v>0</v>
      </c>
      <c r="U21" s="29">
        <v>0</v>
      </c>
      <c r="V21" s="29">
        <v>0</v>
      </c>
      <c r="W21" s="29">
        <v>0</v>
      </c>
      <c r="X21" s="31"/>
      <c r="Y21" s="27">
        <f t="shared" si="4"/>
        <v>12</v>
      </c>
      <c r="Z21" s="29">
        <f t="shared" si="5"/>
        <v>0</v>
      </c>
      <c r="AA21" s="29">
        <f t="shared" si="6"/>
        <v>0</v>
      </c>
      <c r="AB21" s="29">
        <f t="shared" si="7"/>
        <v>0</v>
      </c>
      <c r="AC21" s="29">
        <f t="shared" si="8"/>
        <v>0</v>
      </c>
      <c r="AD21" s="29">
        <f t="shared" si="9"/>
        <v>0</v>
      </c>
      <c r="AE21" s="31"/>
      <c r="AF21" s="31"/>
      <c r="AH21" s="27">
        <v>12</v>
      </c>
      <c r="AI21" s="31" t="s">
        <v>40</v>
      </c>
      <c r="AK21" s="29"/>
      <c r="AL21" s="29"/>
      <c r="AM21" s="29"/>
      <c r="AN21" s="29">
        <v>0</v>
      </c>
      <c r="AO21" s="29">
        <v>0</v>
      </c>
      <c r="AP21" s="29">
        <v>0</v>
      </c>
      <c r="AQ21" s="29">
        <v>0</v>
      </c>
      <c r="AR21" s="29">
        <v>0</v>
      </c>
      <c r="AS21" s="29">
        <v>0</v>
      </c>
      <c r="AT21" s="29">
        <v>0</v>
      </c>
      <c r="AU21" s="29">
        <v>0</v>
      </c>
      <c r="AV21" s="29">
        <v>0</v>
      </c>
      <c r="AW21" s="29">
        <v>0</v>
      </c>
      <c r="AX21" s="29">
        <v>0</v>
      </c>
      <c r="AY21" s="29">
        <v>0</v>
      </c>
      <c r="AZ21" s="29">
        <v>0</v>
      </c>
      <c r="BA21" s="29">
        <v>0</v>
      </c>
      <c r="BB21" s="29">
        <v>0</v>
      </c>
      <c r="BC21" s="29">
        <v>0</v>
      </c>
      <c r="BD21" s="29">
        <v>0</v>
      </c>
      <c r="BE21" s="29">
        <v>0</v>
      </c>
      <c r="BF21" s="29">
        <v>0</v>
      </c>
      <c r="BG21" s="29">
        <v>0</v>
      </c>
      <c r="BH21" s="29">
        <v>0</v>
      </c>
      <c r="BI21" s="29">
        <f t="shared" si="10"/>
        <v>0</v>
      </c>
      <c r="BJ21" s="29"/>
      <c r="BK21" s="29"/>
      <c r="BL21" s="29">
        <f t="shared" si="11"/>
        <v>0</v>
      </c>
      <c r="BM21" s="27"/>
    </row>
    <row r="22" spans="1:65">
      <c r="A22" s="27">
        <v>13</v>
      </c>
      <c r="B22" s="32" t="s">
        <v>42</v>
      </c>
      <c r="C22" s="29">
        <f t="shared" si="0"/>
        <v>0</v>
      </c>
      <c r="D22" s="29">
        <f t="shared" si="0"/>
        <v>0</v>
      </c>
      <c r="E22" s="29">
        <f t="shared" si="1"/>
        <v>0</v>
      </c>
      <c r="F22" s="29">
        <f t="shared" si="2"/>
        <v>0</v>
      </c>
      <c r="G22" s="57">
        <f t="shared" si="3"/>
        <v>0</v>
      </c>
      <c r="H22" s="42"/>
      <c r="I22" s="29">
        <v>13</v>
      </c>
      <c r="J22" s="30" t="s">
        <v>42</v>
      </c>
      <c r="L22" s="29">
        <v>0</v>
      </c>
      <c r="M22" s="29">
        <v>0</v>
      </c>
      <c r="N22" s="29">
        <v>0</v>
      </c>
      <c r="O22" s="29">
        <v>0</v>
      </c>
      <c r="P22" s="29">
        <v>0</v>
      </c>
      <c r="Q22" s="29">
        <v>0</v>
      </c>
      <c r="R22" s="29">
        <v>0</v>
      </c>
      <c r="S22" s="29">
        <v>0</v>
      </c>
      <c r="T22" s="29">
        <v>0</v>
      </c>
      <c r="U22" s="29">
        <v>0</v>
      </c>
      <c r="V22" s="29">
        <v>0</v>
      </c>
      <c r="W22" s="29">
        <v>0</v>
      </c>
      <c r="X22" s="31"/>
      <c r="Y22" s="27">
        <f t="shared" si="4"/>
        <v>13</v>
      </c>
      <c r="Z22" s="29">
        <f t="shared" si="5"/>
        <v>0</v>
      </c>
      <c r="AA22" s="29">
        <f t="shared" si="6"/>
        <v>0</v>
      </c>
      <c r="AB22" s="29">
        <f t="shared" si="7"/>
        <v>0</v>
      </c>
      <c r="AC22" s="29">
        <f t="shared" si="8"/>
        <v>0</v>
      </c>
      <c r="AD22" s="29">
        <f t="shared" si="9"/>
        <v>0</v>
      </c>
      <c r="AE22" s="31"/>
      <c r="AF22" s="31"/>
      <c r="AH22" s="27">
        <v>13</v>
      </c>
      <c r="AI22" s="31" t="s">
        <v>42</v>
      </c>
      <c r="AK22" s="29"/>
      <c r="AL22" s="29"/>
      <c r="AM22" s="29"/>
      <c r="AN22" s="29">
        <v>0</v>
      </c>
      <c r="AO22" s="29">
        <v>0</v>
      </c>
      <c r="AP22" s="29">
        <v>0</v>
      </c>
      <c r="AQ22" s="29">
        <v>0</v>
      </c>
      <c r="AR22" s="29">
        <v>0</v>
      </c>
      <c r="AS22" s="29">
        <v>0</v>
      </c>
      <c r="AT22" s="29">
        <v>0</v>
      </c>
      <c r="AU22" s="29">
        <v>0</v>
      </c>
      <c r="AV22" s="29">
        <v>0</v>
      </c>
      <c r="AW22" s="29">
        <v>0</v>
      </c>
      <c r="AX22" s="29">
        <v>0</v>
      </c>
      <c r="AY22" s="29">
        <v>0</v>
      </c>
      <c r="AZ22" s="29">
        <v>0</v>
      </c>
      <c r="BA22" s="29">
        <v>0</v>
      </c>
      <c r="BB22" s="29">
        <v>0</v>
      </c>
      <c r="BC22" s="29">
        <v>0</v>
      </c>
      <c r="BD22" s="29">
        <v>0</v>
      </c>
      <c r="BE22" s="29">
        <v>0</v>
      </c>
      <c r="BF22" s="29">
        <v>0</v>
      </c>
      <c r="BG22" s="29">
        <v>0</v>
      </c>
      <c r="BH22" s="29">
        <v>0</v>
      </c>
      <c r="BI22" s="29">
        <f t="shared" si="10"/>
        <v>0</v>
      </c>
      <c r="BJ22" s="29"/>
      <c r="BK22" s="29"/>
      <c r="BL22" s="29">
        <f t="shared" si="11"/>
        <v>0</v>
      </c>
      <c r="BM22" s="27"/>
    </row>
    <row r="23" spans="1:65">
      <c r="A23" s="29">
        <v>14</v>
      </c>
      <c r="B23" s="32" t="s">
        <v>44</v>
      </c>
      <c r="C23" s="29">
        <f t="shared" si="0"/>
        <v>0</v>
      </c>
      <c r="D23" s="29">
        <f t="shared" si="0"/>
        <v>1665201</v>
      </c>
      <c r="E23" s="29">
        <f t="shared" si="1"/>
        <v>1665201</v>
      </c>
      <c r="F23" s="29">
        <f t="shared" si="2"/>
        <v>1718</v>
      </c>
      <c r="G23" s="57">
        <f t="shared" si="3"/>
        <v>969</v>
      </c>
      <c r="H23" s="42"/>
      <c r="I23" s="29">
        <v>14</v>
      </c>
      <c r="J23" s="30" t="s">
        <v>44</v>
      </c>
      <c r="L23" s="29">
        <v>0</v>
      </c>
      <c r="M23" s="29">
        <v>1290898</v>
      </c>
      <c r="N23" s="29">
        <v>1673</v>
      </c>
      <c r="O23" s="29">
        <v>0</v>
      </c>
      <c r="P23" s="29">
        <v>115637</v>
      </c>
      <c r="Q23" s="29">
        <v>36</v>
      </c>
      <c r="R23" s="29">
        <v>0</v>
      </c>
      <c r="S23" s="29">
        <v>258666</v>
      </c>
      <c r="T23" s="29">
        <v>9</v>
      </c>
      <c r="U23" s="29">
        <v>0</v>
      </c>
      <c r="V23" s="29">
        <v>0</v>
      </c>
      <c r="W23" s="29">
        <v>0</v>
      </c>
      <c r="X23" s="31"/>
      <c r="Y23" s="27">
        <f t="shared" si="4"/>
        <v>14</v>
      </c>
      <c r="Z23" s="29">
        <f t="shared" si="5"/>
        <v>0</v>
      </c>
      <c r="AA23" s="29">
        <f t="shared" si="6"/>
        <v>1665201</v>
      </c>
      <c r="AB23" s="29">
        <f t="shared" si="7"/>
        <v>1665201</v>
      </c>
      <c r="AC23" s="29">
        <f t="shared" si="8"/>
        <v>1718</v>
      </c>
      <c r="AD23" s="29">
        <f t="shared" si="9"/>
        <v>969</v>
      </c>
      <c r="AE23" s="31"/>
      <c r="AF23" s="31"/>
      <c r="AH23" s="27">
        <v>14</v>
      </c>
      <c r="AI23" s="31" t="s">
        <v>44</v>
      </c>
      <c r="AK23" s="29"/>
      <c r="AL23" s="29">
        <v>231.93346476096599</v>
      </c>
      <c r="AM23" s="29">
        <v>241.11811722912967</v>
      </c>
      <c r="AN23" s="29">
        <v>249.5017793594306</v>
      </c>
      <c r="AO23" s="29">
        <v>256</v>
      </c>
      <c r="AP23" s="29">
        <v>265</v>
      </c>
      <c r="AQ23" s="29">
        <v>326</v>
      </c>
      <c r="AR23" s="29">
        <v>602</v>
      </c>
      <c r="AS23" s="29">
        <v>625</v>
      </c>
      <c r="AT23" s="29">
        <v>822</v>
      </c>
      <c r="AU23" s="29">
        <v>341</v>
      </c>
      <c r="AV23" s="29">
        <v>370</v>
      </c>
      <c r="AW23" s="29">
        <v>428</v>
      </c>
      <c r="AX23" s="29">
        <v>488</v>
      </c>
      <c r="AY23" s="29">
        <v>459</v>
      </c>
      <c r="AZ23" s="29">
        <v>475</v>
      </c>
      <c r="BA23" s="29">
        <v>517</v>
      </c>
      <c r="BB23" s="29">
        <v>561</v>
      </c>
      <c r="BC23" s="29">
        <v>571</v>
      </c>
      <c r="BD23" s="29">
        <v>676</v>
      </c>
      <c r="BE23" s="29">
        <v>749</v>
      </c>
      <c r="BF23" s="29">
        <v>611</v>
      </c>
      <c r="BG23" s="29">
        <v>1079</v>
      </c>
      <c r="BH23" s="29">
        <v>969</v>
      </c>
      <c r="BI23" s="29">
        <f t="shared" si="10"/>
        <v>969</v>
      </c>
      <c r="BJ23" s="29"/>
      <c r="BK23" s="29"/>
      <c r="BL23" s="29">
        <f t="shared" si="11"/>
        <v>-110</v>
      </c>
      <c r="BM23" s="27"/>
    </row>
    <row r="24" spans="1:65">
      <c r="A24" s="27">
        <v>15</v>
      </c>
      <c r="B24" s="32" t="s">
        <v>46</v>
      </c>
      <c r="C24" s="29">
        <f t="shared" si="0"/>
        <v>0</v>
      </c>
      <c r="D24" s="29">
        <f t="shared" si="0"/>
        <v>0</v>
      </c>
      <c r="E24" s="29">
        <f t="shared" si="1"/>
        <v>0</v>
      </c>
      <c r="F24" s="29">
        <f t="shared" si="2"/>
        <v>0</v>
      </c>
      <c r="G24" s="57">
        <f t="shared" si="3"/>
        <v>0</v>
      </c>
      <c r="H24" s="42"/>
      <c r="I24" s="29">
        <v>15</v>
      </c>
      <c r="J24" s="30" t="s">
        <v>46</v>
      </c>
      <c r="L24" s="29">
        <v>0</v>
      </c>
      <c r="M24" s="29">
        <v>0</v>
      </c>
      <c r="N24" s="29">
        <v>0</v>
      </c>
      <c r="O24" s="29">
        <v>0</v>
      </c>
      <c r="P24" s="29">
        <v>0</v>
      </c>
      <c r="Q24" s="29">
        <v>0</v>
      </c>
      <c r="R24" s="29">
        <v>0</v>
      </c>
      <c r="S24" s="29">
        <v>0</v>
      </c>
      <c r="T24" s="29">
        <v>0</v>
      </c>
      <c r="U24" s="29">
        <v>0</v>
      </c>
      <c r="V24" s="29">
        <v>0</v>
      </c>
      <c r="W24" s="29">
        <v>0</v>
      </c>
      <c r="X24" s="31"/>
      <c r="Y24" s="27">
        <f t="shared" si="4"/>
        <v>15</v>
      </c>
      <c r="Z24" s="29">
        <f t="shared" si="5"/>
        <v>0</v>
      </c>
      <c r="AA24" s="29">
        <f t="shared" si="6"/>
        <v>0</v>
      </c>
      <c r="AB24" s="29">
        <f t="shared" si="7"/>
        <v>0</v>
      </c>
      <c r="AC24" s="29">
        <f t="shared" si="8"/>
        <v>0</v>
      </c>
      <c r="AD24" s="29">
        <f t="shared" si="9"/>
        <v>0</v>
      </c>
      <c r="AE24" s="31"/>
      <c r="AF24" s="31"/>
      <c r="AH24" s="27">
        <v>15</v>
      </c>
      <c r="AI24" s="31" t="s">
        <v>46</v>
      </c>
      <c r="AK24" s="29"/>
      <c r="AL24" s="29"/>
      <c r="AM24" s="29"/>
      <c r="AN24" s="29">
        <v>0</v>
      </c>
      <c r="AO24" s="29">
        <v>0</v>
      </c>
      <c r="AP24" s="29">
        <v>0</v>
      </c>
      <c r="AQ24" s="29">
        <v>0</v>
      </c>
      <c r="AR24" s="29">
        <v>0</v>
      </c>
      <c r="AS24" s="29">
        <v>0</v>
      </c>
      <c r="AT24" s="29">
        <v>0</v>
      </c>
      <c r="AU24" s="29">
        <v>0</v>
      </c>
      <c r="AV24" s="29">
        <v>0</v>
      </c>
      <c r="AW24" s="29">
        <v>0</v>
      </c>
      <c r="AX24" s="29">
        <v>0</v>
      </c>
      <c r="AY24" s="29">
        <v>0</v>
      </c>
      <c r="AZ24" s="29">
        <v>0</v>
      </c>
      <c r="BA24" s="29">
        <v>0</v>
      </c>
      <c r="BB24" s="29">
        <v>0</v>
      </c>
      <c r="BC24" s="29">
        <v>0</v>
      </c>
      <c r="BD24" s="29">
        <v>0</v>
      </c>
      <c r="BE24" s="29">
        <v>0</v>
      </c>
      <c r="BF24" s="29">
        <v>0</v>
      </c>
      <c r="BG24" s="29">
        <v>0</v>
      </c>
      <c r="BH24" s="29">
        <v>0</v>
      </c>
      <c r="BI24" s="29">
        <f t="shared" si="10"/>
        <v>0</v>
      </c>
      <c r="BJ24" s="29"/>
      <c r="BK24" s="29"/>
      <c r="BL24" s="29">
        <f t="shared" si="11"/>
        <v>0</v>
      </c>
      <c r="BM24" s="27"/>
    </row>
    <row r="25" spans="1:65">
      <c r="A25" s="29">
        <v>16</v>
      </c>
      <c r="B25" s="32" t="s">
        <v>48</v>
      </c>
      <c r="C25" s="29">
        <f t="shared" si="0"/>
        <v>0</v>
      </c>
      <c r="D25" s="29">
        <f t="shared" si="0"/>
        <v>2325700</v>
      </c>
      <c r="E25" s="29">
        <f t="shared" si="1"/>
        <v>2325700</v>
      </c>
      <c r="F25" s="29">
        <f t="shared" si="2"/>
        <v>2614</v>
      </c>
      <c r="G25" s="57">
        <f t="shared" si="3"/>
        <v>890</v>
      </c>
      <c r="H25" s="42"/>
      <c r="I25" s="29">
        <v>16</v>
      </c>
      <c r="J25" s="30" t="s">
        <v>48</v>
      </c>
      <c r="L25" s="29">
        <v>0</v>
      </c>
      <c r="M25" s="29">
        <v>1060985</v>
      </c>
      <c r="N25" s="29">
        <v>2343</v>
      </c>
      <c r="O25" s="29">
        <v>0</v>
      </c>
      <c r="P25" s="29">
        <v>362061</v>
      </c>
      <c r="Q25" s="29">
        <v>117</v>
      </c>
      <c r="R25" s="29">
        <v>0</v>
      </c>
      <c r="S25" s="29">
        <v>902654</v>
      </c>
      <c r="T25" s="29">
        <v>154</v>
      </c>
      <c r="U25" s="29">
        <v>0</v>
      </c>
      <c r="V25" s="29">
        <v>0</v>
      </c>
      <c r="W25" s="29">
        <v>0</v>
      </c>
      <c r="X25" s="31"/>
      <c r="Y25" s="27">
        <f t="shared" si="4"/>
        <v>16</v>
      </c>
      <c r="Z25" s="29">
        <f t="shared" si="5"/>
        <v>0</v>
      </c>
      <c r="AA25" s="29">
        <f t="shared" si="6"/>
        <v>2325700</v>
      </c>
      <c r="AB25" s="29">
        <f t="shared" si="7"/>
        <v>2325700</v>
      </c>
      <c r="AC25" s="29">
        <f t="shared" si="8"/>
        <v>2614</v>
      </c>
      <c r="AD25" s="29">
        <f t="shared" si="9"/>
        <v>890</v>
      </c>
      <c r="AE25" s="31"/>
      <c r="AF25" s="31"/>
      <c r="AH25" s="27">
        <v>16</v>
      </c>
      <c r="AI25" s="31" t="s">
        <v>48</v>
      </c>
      <c r="AK25" s="29"/>
      <c r="AL25" s="29">
        <v>396.64511424404475</v>
      </c>
      <c r="AM25" s="29">
        <v>273.08916194076875</v>
      </c>
      <c r="AN25" s="29">
        <v>309.1163963963964</v>
      </c>
      <c r="AO25" s="29">
        <v>327</v>
      </c>
      <c r="AP25" s="29">
        <v>280</v>
      </c>
      <c r="AQ25" s="29">
        <v>434</v>
      </c>
      <c r="AR25" s="29">
        <v>403</v>
      </c>
      <c r="AS25" s="29">
        <v>425</v>
      </c>
      <c r="AT25" s="29">
        <v>492</v>
      </c>
      <c r="AU25" s="29">
        <v>544</v>
      </c>
      <c r="AV25" s="29">
        <v>572</v>
      </c>
      <c r="AW25" s="29">
        <v>493</v>
      </c>
      <c r="AX25" s="29">
        <v>407</v>
      </c>
      <c r="AY25" s="29">
        <v>536</v>
      </c>
      <c r="AZ25" s="29">
        <v>454</v>
      </c>
      <c r="BA25" s="29">
        <v>724</v>
      </c>
      <c r="BB25" s="29">
        <v>782</v>
      </c>
      <c r="BC25" s="29">
        <v>764</v>
      </c>
      <c r="BD25" s="29">
        <v>489</v>
      </c>
      <c r="BE25" s="29">
        <v>741</v>
      </c>
      <c r="BF25" s="29">
        <v>674</v>
      </c>
      <c r="BG25" s="29">
        <v>841</v>
      </c>
      <c r="BH25" s="29">
        <v>890</v>
      </c>
      <c r="BI25" s="29">
        <f t="shared" si="10"/>
        <v>890</v>
      </c>
      <c r="BJ25" s="29"/>
      <c r="BK25" s="29"/>
      <c r="BL25" s="29">
        <f t="shared" si="11"/>
        <v>49</v>
      </c>
      <c r="BM25" s="27"/>
    </row>
    <row r="26" spans="1:65">
      <c r="A26" s="29">
        <v>17</v>
      </c>
      <c r="B26" s="32" t="s">
        <v>50</v>
      </c>
      <c r="C26" s="29">
        <f t="shared" si="0"/>
        <v>0</v>
      </c>
      <c r="D26" s="29">
        <f t="shared" si="0"/>
        <v>1056924</v>
      </c>
      <c r="E26" s="29">
        <f t="shared" si="1"/>
        <v>1056924</v>
      </c>
      <c r="F26" s="29">
        <f t="shared" si="2"/>
        <v>1624</v>
      </c>
      <c r="G26" s="57">
        <f t="shared" si="3"/>
        <v>651</v>
      </c>
      <c r="H26" s="42"/>
      <c r="I26" s="29">
        <v>17</v>
      </c>
      <c r="J26" s="30" t="s">
        <v>50</v>
      </c>
      <c r="L26" s="29">
        <v>0</v>
      </c>
      <c r="M26" s="29">
        <v>702930</v>
      </c>
      <c r="N26" s="29">
        <v>1561</v>
      </c>
      <c r="O26" s="29">
        <v>0</v>
      </c>
      <c r="P26" s="29">
        <v>113494</v>
      </c>
      <c r="Q26" s="29">
        <v>13</v>
      </c>
      <c r="R26" s="29">
        <v>0</v>
      </c>
      <c r="S26" s="29">
        <v>240500</v>
      </c>
      <c r="T26" s="29">
        <v>50</v>
      </c>
      <c r="U26" s="29">
        <v>0</v>
      </c>
      <c r="V26" s="29">
        <v>0</v>
      </c>
      <c r="W26" s="29">
        <v>0</v>
      </c>
      <c r="X26" s="31"/>
      <c r="Y26" s="27">
        <f t="shared" si="4"/>
        <v>17</v>
      </c>
      <c r="Z26" s="29">
        <f t="shared" si="5"/>
        <v>0</v>
      </c>
      <c r="AA26" s="29">
        <f t="shared" si="6"/>
        <v>1056924</v>
      </c>
      <c r="AB26" s="29">
        <f t="shared" si="7"/>
        <v>1056924</v>
      </c>
      <c r="AC26" s="29">
        <f t="shared" si="8"/>
        <v>1624</v>
      </c>
      <c r="AD26" s="29">
        <f t="shared" si="9"/>
        <v>651</v>
      </c>
      <c r="AE26" s="31"/>
      <c r="AF26" s="31"/>
      <c r="AH26" s="27">
        <v>17</v>
      </c>
      <c r="AI26" s="31" t="s">
        <v>50</v>
      </c>
      <c r="AK26" s="29"/>
      <c r="AL26" s="29">
        <v>133.24231738035263</v>
      </c>
      <c r="AM26" s="29">
        <v>173.68825301204819</v>
      </c>
      <c r="AN26" s="29">
        <v>163.05818540433924</v>
      </c>
      <c r="AO26" s="29">
        <v>158</v>
      </c>
      <c r="AP26" s="29">
        <v>154</v>
      </c>
      <c r="AQ26" s="29">
        <v>235</v>
      </c>
      <c r="AR26" s="29">
        <v>269</v>
      </c>
      <c r="AS26" s="29">
        <v>331</v>
      </c>
      <c r="AT26" s="29">
        <v>479</v>
      </c>
      <c r="AU26" s="29">
        <v>499</v>
      </c>
      <c r="AV26" s="29">
        <v>633</v>
      </c>
      <c r="AW26" s="29">
        <v>520</v>
      </c>
      <c r="AX26" s="29">
        <v>436</v>
      </c>
      <c r="AY26" s="29">
        <v>503</v>
      </c>
      <c r="AZ26" s="29">
        <v>420</v>
      </c>
      <c r="BA26" s="29">
        <v>443</v>
      </c>
      <c r="BB26" s="29">
        <v>462</v>
      </c>
      <c r="BC26" s="29">
        <v>503</v>
      </c>
      <c r="BD26" s="29">
        <v>466</v>
      </c>
      <c r="BE26" s="29">
        <v>572</v>
      </c>
      <c r="BF26" s="29">
        <v>553</v>
      </c>
      <c r="BG26" s="29">
        <v>799</v>
      </c>
      <c r="BH26" s="29">
        <v>651</v>
      </c>
      <c r="BI26" s="29">
        <f t="shared" si="10"/>
        <v>651</v>
      </c>
      <c r="BJ26" s="29"/>
      <c r="BK26" s="29"/>
      <c r="BL26" s="29">
        <f t="shared" si="11"/>
        <v>-148</v>
      </c>
      <c r="BM26" s="27"/>
    </row>
    <row r="27" spans="1:65">
      <c r="A27" s="29">
        <v>18</v>
      </c>
      <c r="B27" s="32" t="s">
        <v>52</v>
      </c>
      <c r="C27" s="29">
        <f t="shared" si="0"/>
        <v>0</v>
      </c>
      <c r="D27" s="29">
        <f t="shared" si="0"/>
        <v>183835</v>
      </c>
      <c r="E27" s="29">
        <f t="shared" si="1"/>
        <v>183835</v>
      </c>
      <c r="F27" s="29">
        <f t="shared" si="2"/>
        <v>329</v>
      </c>
      <c r="G27" s="57">
        <f t="shared" si="3"/>
        <v>559</v>
      </c>
      <c r="H27" s="42"/>
      <c r="I27" s="29">
        <v>18</v>
      </c>
      <c r="J27" s="30" t="s">
        <v>52</v>
      </c>
      <c r="L27" s="29">
        <v>0</v>
      </c>
      <c r="M27" s="29">
        <v>180835</v>
      </c>
      <c r="N27" s="29">
        <v>327</v>
      </c>
      <c r="O27" s="29">
        <v>0</v>
      </c>
      <c r="P27" s="29">
        <v>0</v>
      </c>
      <c r="Q27" s="29">
        <v>0</v>
      </c>
      <c r="R27" s="29">
        <v>0</v>
      </c>
      <c r="S27" s="29">
        <v>3000</v>
      </c>
      <c r="T27" s="29">
        <v>2</v>
      </c>
      <c r="U27" s="29">
        <v>0</v>
      </c>
      <c r="V27" s="29">
        <v>0</v>
      </c>
      <c r="W27" s="29">
        <v>0</v>
      </c>
      <c r="X27" s="31"/>
      <c r="Y27" s="27">
        <f t="shared" si="4"/>
        <v>18</v>
      </c>
      <c r="Z27" s="29">
        <f t="shared" si="5"/>
        <v>0</v>
      </c>
      <c r="AA27" s="29">
        <f t="shared" si="6"/>
        <v>183835</v>
      </c>
      <c r="AB27" s="29">
        <f t="shared" si="7"/>
        <v>183835</v>
      </c>
      <c r="AC27" s="29">
        <f t="shared" si="8"/>
        <v>329</v>
      </c>
      <c r="AD27" s="29">
        <f t="shared" si="9"/>
        <v>559</v>
      </c>
      <c r="AE27" s="31"/>
      <c r="AF27" s="31"/>
      <c r="AH27" s="27">
        <v>18</v>
      </c>
      <c r="AI27" s="31" t="s">
        <v>52</v>
      </c>
      <c r="AK27" s="29"/>
      <c r="AL27" s="29">
        <v>1032.037037037037</v>
      </c>
      <c r="AM27" s="29">
        <v>905.11363636363637</v>
      </c>
      <c r="AN27" s="29">
        <v>795.97029702970292</v>
      </c>
      <c r="AO27" s="29">
        <v>871</v>
      </c>
      <c r="AP27" s="29">
        <v>794</v>
      </c>
      <c r="AQ27" s="29">
        <v>1291</v>
      </c>
      <c r="AR27" s="29">
        <v>875</v>
      </c>
      <c r="AS27" s="29">
        <v>1117</v>
      </c>
      <c r="AT27" s="29">
        <v>919</v>
      </c>
      <c r="AU27" s="29">
        <v>446</v>
      </c>
      <c r="AV27" s="29">
        <v>299</v>
      </c>
      <c r="AW27" s="29">
        <v>315</v>
      </c>
      <c r="AX27" s="29">
        <v>504</v>
      </c>
      <c r="AY27" s="29">
        <v>342</v>
      </c>
      <c r="AZ27" s="29">
        <v>523</v>
      </c>
      <c r="BA27" s="29">
        <v>357</v>
      </c>
      <c r="BB27" s="29">
        <v>374</v>
      </c>
      <c r="BC27" s="29">
        <v>350</v>
      </c>
      <c r="BD27" s="29">
        <v>305</v>
      </c>
      <c r="BE27" s="29">
        <v>311</v>
      </c>
      <c r="BF27" s="29">
        <v>335</v>
      </c>
      <c r="BG27" s="29">
        <v>643</v>
      </c>
      <c r="BH27" s="29">
        <v>559</v>
      </c>
      <c r="BI27" s="29">
        <f t="shared" si="10"/>
        <v>559</v>
      </c>
      <c r="BJ27" s="29"/>
      <c r="BK27" s="29"/>
      <c r="BL27" s="29">
        <f t="shared" si="11"/>
        <v>-84</v>
      </c>
      <c r="BM27" s="27"/>
    </row>
    <row r="28" spans="1:65">
      <c r="A28" s="29">
        <v>19</v>
      </c>
      <c r="B28" s="32" t="s">
        <v>54</v>
      </c>
      <c r="C28" s="29">
        <f t="shared" si="0"/>
        <v>0</v>
      </c>
      <c r="D28" s="29">
        <f t="shared" si="0"/>
        <v>0</v>
      </c>
      <c r="E28" s="29">
        <f t="shared" si="1"/>
        <v>0</v>
      </c>
      <c r="F28" s="29">
        <f t="shared" si="2"/>
        <v>0</v>
      </c>
      <c r="G28" s="57">
        <f t="shared" si="3"/>
        <v>0</v>
      </c>
      <c r="H28" s="42"/>
      <c r="I28" s="29">
        <v>19</v>
      </c>
      <c r="J28" s="30" t="s">
        <v>54</v>
      </c>
      <c r="L28" s="29">
        <v>0</v>
      </c>
      <c r="M28" s="29">
        <v>0</v>
      </c>
      <c r="N28" s="29">
        <v>0</v>
      </c>
      <c r="O28" s="29">
        <v>0</v>
      </c>
      <c r="P28" s="29">
        <v>0</v>
      </c>
      <c r="Q28" s="29">
        <v>0</v>
      </c>
      <c r="R28" s="29">
        <v>0</v>
      </c>
      <c r="S28" s="29">
        <v>0</v>
      </c>
      <c r="T28" s="29">
        <v>0</v>
      </c>
      <c r="U28" s="29">
        <v>0</v>
      </c>
      <c r="V28" s="29">
        <v>0</v>
      </c>
      <c r="W28" s="29">
        <v>0</v>
      </c>
      <c r="X28" s="31"/>
      <c r="Y28" s="27">
        <f t="shared" si="4"/>
        <v>19</v>
      </c>
      <c r="Z28" s="29">
        <f t="shared" si="5"/>
        <v>0</v>
      </c>
      <c r="AA28" s="29">
        <f t="shared" si="6"/>
        <v>0</v>
      </c>
      <c r="AB28" s="29">
        <f t="shared" si="7"/>
        <v>0</v>
      </c>
      <c r="AC28" s="29">
        <f t="shared" si="8"/>
        <v>0</v>
      </c>
      <c r="AD28" s="29">
        <f t="shared" si="9"/>
        <v>0</v>
      </c>
      <c r="AE28" s="31"/>
      <c r="AF28" s="31"/>
      <c r="AH28" s="27">
        <v>19</v>
      </c>
      <c r="AI28" s="31" t="s">
        <v>54</v>
      </c>
      <c r="AK28" s="29"/>
      <c r="AL28" s="29">
        <v>136.37647058823529</v>
      </c>
      <c r="AM28" s="29">
        <v>208</v>
      </c>
      <c r="AN28" s="29">
        <v>222.75196850393701</v>
      </c>
      <c r="AO28" s="29">
        <v>274</v>
      </c>
      <c r="AP28" s="29">
        <v>292</v>
      </c>
      <c r="AQ28" s="29">
        <v>406</v>
      </c>
      <c r="AR28" s="29">
        <v>403</v>
      </c>
      <c r="AS28" s="29">
        <v>312</v>
      </c>
      <c r="AT28" s="29">
        <v>407</v>
      </c>
      <c r="AU28" s="29">
        <v>540</v>
      </c>
      <c r="AV28" s="29">
        <v>512</v>
      </c>
      <c r="AW28" s="29">
        <v>8319</v>
      </c>
      <c r="AX28" s="29">
        <v>0</v>
      </c>
      <c r="AY28" s="29">
        <v>0</v>
      </c>
      <c r="AZ28" s="29">
        <v>0</v>
      </c>
      <c r="BA28" s="29">
        <v>0</v>
      </c>
      <c r="BB28" s="29">
        <v>0</v>
      </c>
      <c r="BC28" s="29">
        <v>0</v>
      </c>
      <c r="BD28" s="29">
        <v>0</v>
      </c>
      <c r="BE28" s="29">
        <v>0</v>
      </c>
      <c r="BF28" s="29">
        <v>0</v>
      </c>
      <c r="BG28" s="29">
        <v>0</v>
      </c>
      <c r="BH28" s="29">
        <v>0</v>
      </c>
      <c r="BI28" s="29">
        <f t="shared" si="10"/>
        <v>0</v>
      </c>
      <c r="BJ28" s="29"/>
      <c r="BK28" s="29"/>
      <c r="BL28" s="29">
        <f t="shared" si="11"/>
        <v>0</v>
      </c>
      <c r="BM28" s="27"/>
    </row>
    <row r="29" spans="1:65">
      <c r="A29" s="29">
        <v>20</v>
      </c>
      <c r="B29" s="32" t="s">
        <v>57</v>
      </c>
      <c r="C29" s="29">
        <f t="shared" si="0"/>
        <v>0</v>
      </c>
      <c r="D29" s="29">
        <f t="shared" si="0"/>
        <v>3920648</v>
      </c>
      <c r="E29" s="29">
        <f t="shared" si="1"/>
        <v>3920648</v>
      </c>
      <c r="F29" s="29">
        <f t="shared" si="2"/>
        <v>3357</v>
      </c>
      <c r="G29" s="57">
        <f t="shared" si="3"/>
        <v>1168</v>
      </c>
      <c r="H29" s="42"/>
      <c r="I29" s="29">
        <v>20</v>
      </c>
      <c r="J29" s="30" t="s">
        <v>57</v>
      </c>
      <c r="L29" s="29">
        <v>0</v>
      </c>
      <c r="M29" s="29">
        <v>2808980</v>
      </c>
      <c r="N29" s="29">
        <v>3176</v>
      </c>
      <c r="O29" s="29">
        <v>0</v>
      </c>
      <c r="P29" s="29">
        <v>461224</v>
      </c>
      <c r="Q29" s="29">
        <v>75</v>
      </c>
      <c r="R29" s="29">
        <v>0</v>
      </c>
      <c r="S29" s="29">
        <v>650444</v>
      </c>
      <c r="T29" s="29">
        <v>106</v>
      </c>
      <c r="U29" s="29">
        <v>0</v>
      </c>
      <c r="V29" s="29">
        <v>0</v>
      </c>
      <c r="W29" s="29">
        <v>0</v>
      </c>
      <c r="X29" s="31"/>
      <c r="Y29" s="27">
        <f t="shared" si="4"/>
        <v>20</v>
      </c>
      <c r="Z29" s="29">
        <f t="shared" si="5"/>
        <v>0</v>
      </c>
      <c r="AA29" s="29">
        <f t="shared" si="6"/>
        <v>3920648</v>
      </c>
      <c r="AB29" s="29">
        <f t="shared" si="7"/>
        <v>3920648</v>
      </c>
      <c r="AC29" s="29">
        <f t="shared" si="8"/>
        <v>3357</v>
      </c>
      <c r="AD29" s="29">
        <f t="shared" si="9"/>
        <v>1168</v>
      </c>
      <c r="AE29" s="31"/>
      <c r="AF29" s="31"/>
      <c r="AH29" s="27">
        <v>20</v>
      </c>
      <c r="AI29" s="31" t="s">
        <v>57</v>
      </c>
      <c r="AK29" s="29"/>
      <c r="AL29" s="29">
        <v>478.81077891424076</v>
      </c>
      <c r="AM29" s="29">
        <v>413.52611657834973</v>
      </c>
      <c r="AN29" s="29">
        <v>343.85424242424244</v>
      </c>
      <c r="AO29" s="29">
        <v>376</v>
      </c>
      <c r="AP29" s="29">
        <v>417</v>
      </c>
      <c r="AQ29" s="29">
        <v>519</v>
      </c>
      <c r="AR29" s="29">
        <v>593</v>
      </c>
      <c r="AS29" s="29">
        <v>625</v>
      </c>
      <c r="AT29" s="29">
        <v>626</v>
      </c>
      <c r="AU29" s="29">
        <v>641</v>
      </c>
      <c r="AV29" s="29">
        <v>734</v>
      </c>
      <c r="AW29" s="29">
        <v>806</v>
      </c>
      <c r="AX29" s="29">
        <v>824</v>
      </c>
      <c r="AY29" s="29">
        <v>787</v>
      </c>
      <c r="AZ29" s="29">
        <v>768</v>
      </c>
      <c r="BA29" s="29">
        <v>819</v>
      </c>
      <c r="BB29" s="29">
        <v>886</v>
      </c>
      <c r="BC29" s="29">
        <v>874</v>
      </c>
      <c r="BD29" s="29">
        <v>1058</v>
      </c>
      <c r="BE29" s="29">
        <v>1070</v>
      </c>
      <c r="BF29" s="29">
        <v>928</v>
      </c>
      <c r="BG29" s="29">
        <v>1773</v>
      </c>
      <c r="BH29" s="29">
        <v>1168</v>
      </c>
      <c r="BI29" s="29">
        <f t="shared" si="10"/>
        <v>1168</v>
      </c>
      <c r="BJ29" s="29"/>
      <c r="BK29" s="29"/>
      <c r="BL29" s="29">
        <f t="shared" si="11"/>
        <v>-605</v>
      </c>
      <c r="BM29" s="27"/>
    </row>
    <row r="30" spans="1:65">
      <c r="A30" s="29">
        <v>21</v>
      </c>
      <c r="B30" s="32" t="s">
        <v>59</v>
      </c>
      <c r="C30" s="29">
        <f t="shared" si="0"/>
        <v>0</v>
      </c>
      <c r="D30" s="29">
        <f t="shared" si="0"/>
        <v>0</v>
      </c>
      <c r="E30" s="29">
        <f t="shared" si="1"/>
        <v>0</v>
      </c>
      <c r="F30" s="29">
        <f t="shared" si="2"/>
        <v>0</v>
      </c>
      <c r="G30" s="57">
        <f t="shared" si="3"/>
        <v>0</v>
      </c>
      <c r="H30" s="42"/>
      <c r="I30" s="29">
        <v>21</v>
      </c>
      <c r="J30" s="30" t="s">
        <v>59</v>
      </c>
      <c r="L30" s="29">
        <v>0</v>
      </c>
      <c r="M30" s="29">
        <v>0</v>
      </c>
      <c r="N30" s="29">
        <v>0</v>
      </c>
      <c r="O30" s="29">
        <v>0</v>
      </c>
      <c r="P30" s="29">
        <v>0</v>
      </c>
      <c r="Q30" s="29">
        <v>0</v>
      </c>
      <c r="R30" s="29">
        <v>0</v>
      </c>
      <c r="S30" s="29">
        <v>0</v>
      </c>
      <c r="T30" s="29">
        <v>0</v>
      </c>
      <c r="U30" s="29">
        <v>0</v>
      </c>
      <c r="V30" s="29">
        <v>0</v>
      </c>
      <c r="W30" s="29">
        <v>0</v>
      </c>
      <c r="X30" s="31"/>
      <c r="Y30" s="27">
        <f t="shared" si="4"/>
        <v>21</v>
      </c>
      <c r="Z30" s="29">
        <f t="shared" si="5"/>
        <v>0</v>
      </c>
      <c r="AA30" s="29">
        <f t="shared" si="6"/>
        <v>0</v>
      </c>
      <c r="AB30" s="29">
        <f t="shared" si="7"/>
        <v>0</v>
      </c>
      <c r="AC30" s="29">
        <f t="shared" si="8"/>
        <v>0</v>
      </c>
      <c r="AD30" s="29">
        <f t="shared" si="9"/>
        <v>0</v>
      </c>
      <c r="AE30" s="31"/>
      <c r="AF30" s="31"/>
      <c r="AH30" s="27">
        <v>21</v>
      </c>
      <c r="AI30" s="31" t="s">
        <v>59</v>
      </c>
      <c r="AK30" s="29"/>
      <c r="AL30" s="29"/>
      <c r="AM30" s="29"/>
      <c r="AN30" s="29">
        <v>0</v>
      </c>
      <c r="AO30" s="29">
        <v>0</v>
      </c>
      <c r="AP30" s="29">
        <v>0</v>
      </c>
      <c r="AQ30" s="29">
        <v>0</v>
      </c>
      <c r="AR30" s="29">
        <v>0</v>
      </c>
      <c r="AS30" s="29">
        <v>0</v>
      </c>
      <c r="AT30" s="29">
        <v>0</v>
      </c>
      <c r="AU30" s="29">
        <v>0</v>
      </c>
      <c r="AV30" s="29">
        <v>0</v>
      </c>
      <c r="AW30" s="29">
        <v>0</v>
      </c>
      <c r="AX30" s="29">
        <v>0</v>
      </c>
      <c r="AY30" s="29">
        <v>0</v>
      </c>
      <c r="AZ30" s="29">
        <v>0</v>
      </c>
      <c r="BA30" s="29">
        <v>0</v>
      </c>
      <c r="BB30" s="29">
        <v>0</v>
      </c>
      <c r="BC30" s="29">
        <v>0</v>
      </c>
      <c r="BD30" s="29">
        <v>0</v>
      </c>
      <c r="BE30" s="29">
        <v>0</v>
      </c>
      <c r="BF30" s="29">
        <v>0</v>
      </c>
      <c r="BG30" s="29">
        <v>0</v>
      </c>
      <c r="BH30" s="29">
        <v>0</v>
      </c>
      <c r="BI30" s="29">
        <f t="shared" si="10"/>
        <v>0</v>
      </c>
      <c r="BJ30" s="29"/>
      <c r="BK30" s="29"/>
      <c r="BL30" s="29">
        <f t="shared" si="11"/>
        <v>0</v>
      </c>
      <c r="BM30" s="27"/>
    </row>
    <row r="31" spans="1:65">
      <c r="A31" s="29">
        <v>22</v>
      </c>
      <c r="B31" s="32" t="s">
        <v>61</v>
      </c>
      <c r="C31" s="29">
        <f t="shared" si="0"/>
        <v>0</v>
      </c>
      <c r="D31" s="29">
        <f t="shared" si="0"/>
        <v>0</v>
      </c>
      <c r="E31" s="29">
        <f t="shared" si="1"/>
        <v>0</v>
      </c>
      <c r="F31" s="29">
        <f t="shared" si="2"/>
        <v>0</v>
      </c>
      <c r="G31" s="57">
        <f t="shared" si="3"/>
        <v>0</v>
      </c>
      <c r="H31" s="42"/>
      <c r="I31" s="29">
        <v>22</v>
      </c>
      <c r="J31" s="30" t="s">
        <v>61</v>
      </c>
      <c r="L31" s="29">
        <v>0</v>
      </c>
      <c r="M31" s="29">
        <v>0</v>
      </c>
      <c r="N31" s="29">
        <v>0</v>
      </c>
      <c r="O31" s="29">
        <v>0</v>
      </c>
      <c r="P31" s="29">
        <v>0</v>
      </c>
      <c r="Q31" s="29">
        <v>0</v>
      </c>
      <c r="R31" s="29">
        <v>0</v>
      </c>
      <c r="S31" s="29">
        <v>0</v>
      </c>
      <c r="T31" s="29">
        <v>0</v>
      </c>
      <c r="U31" s="29">
        <v>0</v>
      </c>
      <c r="V31" s="29">
        <v>0</v>
      </c>
      <c r="W31" s="29">
        <v>0</v>
      </c>
      <c r="X31" s="31"/>
      <c r="Y31" s="27">
        <f t="shared" si="4"/>
        <v>22</v>
      </c>
      <c r="Z31" s="29">
        <f t="shared" si="5"/>
        <v>0</v>
      </c>
      <c r="AA31" s="29">
        <f t="shared" si="6"/>
        <v>0</v>
      </c>
      <c r="AB31" s="29">
        <f t="shared" si="7"/>
        <v>0</v>
      </c>
      <c r="AC31" s="29">
        <f t="shared" si="8"/>
        <v>0</v>
      </c>
      <c r="AD31" s="29">
        <f t="shared" si="9"/>
        <v>0</v>
      </c>
      <c r="AE31" s="31"/>
      <c r="AF31" s="31"/>
      <c r="AH31" s="27">
        <v>22</v>
      </c>
      <c r="AI31" s="31" t="s">
        <v>61</v>
      </c>
      <c r="AK31" s="29"/>
      <c r="AL31" s="29"/>
      <c r="AM31" s="29"/>
      <c r="AN31" s="29">
        <v>0</v>
      </c>
      <c r="AO31" s="29">
        <v>0</v>
      </c>
      <c r="AP31" s="29">
        <v>0</v>
      </c>
      <c r="AQ31" s="29">
        <v>0</v>
      </c>
      <c r="AR31" s="29">
        <v>0</v>
      </c>
      <c r="AS31" s="29">
        <v>0</v>
      </c>
      <c r="AT31" s="29">
        <v>0</v>
      </c>
      <c r="AU31" s="29">
        <v>0</v>
      </c>
      <c r="AV31" s="29">
        <v>0</v>
      </c>
      <c r="AW31" s="29">
        <v>0</v>
      </c>
      <c r="AX31" s="29">
        <v>0</v>
      </c>
      <c r="AY31" s="29">
        <v>0</v>
      </c>
      <c r="AZ31" s="29">
        <v>0</v>
      </c>
      <c r="BA31" s="29">
        <v>0</v>
      </c>
      <c r="BB31" s="29">
        <v>0</v>
      </c>
      <c r="BC31" s="29">
        <v>0</v>
      </c>
      <c r="BD31" s="29">
        <v>0</v>
      </c>
      <c r="BE31" s="29">
        <v>0</v>
      </c>
      <c r="BF31" s="29">
        <v>0</v>
      </c>
      <c r="BG31" s="29">
        <v>0</v>
      </c>
      <c r="BH31" s="29">
        <v>0</v>
      </c>
      <c r="BI31" s="29">
        <f t="shared" si="10"/>
        <v>0</v>
      </c>
      <c r="BJ31" s="29"/>
      <c r="BK31" s="29"/>
      <c r="BL31" s="29">
        <f t="shared" si="11"/>
        <v>0</v>
      </c>
      <c r="BM31" s="27"/>
    </row>
    <row r="32" spans="1:65">
      <c r="A32" s="29">
        <v>23</v>
      </c>
      <c r="B32" s="32" t="s">
        <v>63</v>
      </c>
      <c r="C32" s="29">
        <f t="shared" si="0"/>
        <v>0</v>
      </c>
      <c r="D32" s="29">
        <f t="shared" si="0"/>
        <v>1522630</v>
      </c>
      <c r="E32" s="29">
        <f t="shared" si="1"/>
        <v>1522630</v>
      </c>
      <c r="F32" s="29">
        <f t="shared" si="2"/>
        <v>2605</v>
      </c>
      <c r="G32" s="57">
        <f t="shared" si="3"/>
        <v>585</v>
      </c>
      <c r="H32" s="42"/>
      <c r="I32" s="29">
        <v>23</v>
      </c>
      <c r="J32" s="30" t="s">
        <v>63</v>
      </c>
      <c r="L32" s="29">
        <v>0</v>
      </c>
      <c r="M32" s="29">
        <v>1266385</v>
      </c>
      <c r="N32" s="29">
        <v>2560</v>
      </c>
      <c r="O32" s="29">
        <v>0</v>
      </c>
      <c r="P32" s="29">
        <v>65425</v>
      </c>
      <c r="Q32" s="29">
        <v>21</v>
      </c>
      <c r="R32" s="29">
        <v>0</v>
      </c>
      <c r="S32" s="29">
        <v>190820</v>
      </c>
      <c r="T32" s="29">
        <v>24</v>
      </c>
      <c r="U32" s="29">
        <v>0</v>
      </c>
      <c r="V32" s="29">
        <v>0</v>
      </c>
      <c r="W32" s="29">
        <v>0</v>
      </c>
      <c r="X32" s="31"/>
      <c r="Y32" s="27">
        <f t="shared" si="4"/>
        <v>23</v>
      </c>
      <c r="Z32" s="29">
        <f t="shared" si="5"/>
        <v>0</v>
      </c>
      <c r="AA32" s="29">
        <f t="shared" si="6"/>
        <v>1522630</v>
      </c>
      <c r="AB32" s="29">
        <f t="shared" si="7"/>
        <v>1522630</v>
      </c>
      <c r="AC32" s="29">
        <f t="shared" si="8"/>
        <v>2605</v>
      </c>
      <c r="AD32" s="29">
        <f t="shared" si="9"/>
        <v>585</v>
      </c>
      <c r="AE32" s="31"/>
      <c r="AF32" s="31"/>
      <c r="AH32" s="27">
        <v>23</v>
      </c>
      <c r="AI32" s="31" t="s">
        <v>63</v>
      </c>
      <c r="AK32" s="29"/>
      <c r="AL32" s="29">
        <v>200.77051526717557</v>
      </c>
      <c r="AM32" s="29">
        <v>214.32655826558266</v>
      </c>
      <c r="AN32" s="29">
        <v>214.72879818594103</v>
      </c>
      <c r="AO32" s="29">
        <v>218</v>
      </c>
      <c r="AP32" s="29">
        <v>228</v>
      </c>
      <c r="AQ32" s="29">
        <v>509</v>
      </c>
      <c r="AR32" s="29">
        <v>442</v>
      </c>
      <c r="AS32" s="29">
        <v>602</v>
      </c>
      <c r="AT32" s="29">
        <v>600</v>
      </c>
      <c r="AU32" s="29">
        <v>606</v>
      </c>
      <c r="AV32" s="29">
        <v>612</v>
      </c>
      <c r="AW32" s="29">
        <v>409</v>
      </c>
      <c r="AX32" s="29">
        <v>700</v>
      </c>
      <c r="AY32" s="29">
        <v>481</v>
      </c>
      <c r="AZ32" s="29">
        <v>457</v>
      </c>
      <c r="BA32" s="29">
        <v>467</v>
      </c>
      <c r="BB32" s="29">
        <v>683</v>
      </c>
      <c r="BC32" s="29">
        <v>623</v>
      </c>
      <c r="BD32" s="29">
        <v>505</v>
      </c>
      <c r="BE32" s="29">
        <v>558</v>
      </c>
      <c r="BF32" s="29">
        <v>526</v>
      </c>
      <c r="BG32" s="29">
        <v>553</v>
      </c>
      <c r="BH32" s="29">
        <v>585</v>
      </c>
      <c r="BI32" s="29">
        <f t="shared" si="10"/>
        <v>585</v>
      </c>
      <c r="BJ32" s="29"/>
      <c r="BK32" s="29"/>
      <c r="BL32" s="29">
        <f t="shared" si="11"/>
        <v>32</v>
      </c>
      <c r="BM32" s="27"/>
    </row>
    <row r="33" spans="1:65">
      <c r="A33" s="29">
        <v>24</v>
      </c>
      <c r="B33" s="32" t="s">
        <v>65</v>
      </c>
      <c r="C33" s="29">
        <f t="shared" si="0"/>
        <v>0</v>
      </c>
      <c r="D33" s="29">
        <f t="shared" si="0"/>
        <v>2307463</v>
      </c>
      <c r="E33" s="29">
        <f t="shared" si="1"/>
        <v>2307463</v>
      </c>
      <c r="F33" s="29">
        <f t="shared" si="2"/>
        <v>776</v>
      </c>
      <c r="G33" s="57">
        <f t="shared" si="3"/>
        <v>2974</v>
      </c>
      <c r="H33" s="42"/>
      <c r="I33" s="29">
        <v>24</v>
      </c>
      <c r="J33" s="30" t="s">
        <v>65</v>
      </c>
      <c r="L33" s="29">
        <v>0</v>
      </c>
      <c r="M33" s="29">
        <v>1608932</v>
      </c>
      <c r="N33" s="29">
        <v>717</v>
      </c>
      <c r="O33" s="29">
        <v>0</v>
      </c>
      <c r="P33" s="29">
        <v>284148</v>
      </c>
      <c r="Q33" s="29">
        <v>24</v>
      </c>
      <c r="R33" s="29">
        <v>0</v>
      </c>
      <c r="S33" s="29">
        <v>414383</v>
      </c>
      <c r="T33" s="29">
        <v>35</v>
      </c>
      <c r="U33" s="29">
        <v>0</v>
      </c>
      <c r="V33" s="29">
        <v>0</v>
      </c>
      <c r="W33" s="29">
        <v>0</v>
      </c>
      <c r="X33" s="31"/>
      <c r="Y33" s="27">
        <f t="shared" si="4"/>
        <v>24</v>
      </c>
      <c r="Z33" s="29">
        <f t="shared" si="5"/>
        <v>0</v>
      </c>
      <c r="AA33" s="29">
        <f t="shared" si="6"/>
        <v>2307463</v>
      </c>
      <c r="AB33" s="29">
        <f t="shared" si="7"/>
        <v>2307463</v>
      </c>
      <c r="AC33" s="29">
        <f t="shared" si="8"/>
        <v>776</v>
      </c>
      <c r="AD33" s="29">
        <f t="shared" si="9"/>
        <v>2974</v>
      </c>
      <c r="AE33" s="31"/>
      <c r="AF33" s="31"/>
      <c r="AH33" s="27">
        <v>24</v>
      </c>
      <c r="AI33" s="31" t="s">
        <v>65</v>
      </c>
      <c r="AK33" s="29"/>
      <c r="AL33" s="29">
        <v>280.76038062283737</v>
      </c>
      <c r="AM33" s="29">
        <v>287.07738867271939</v>
      </c>
      <c r="AN33" s="29">
        <v>281.88161209068011</v>
      </c>
      <c r="AO33" s="29">
        <v>273</v>
      </c>
      <c r="AP33" s="29">
        <v>219</v>
      </c>
      <c r="AQ33" s="29">
        <v>467</v>
      </c>
      <c r="AR33" s="29">
        <v>330</v>
      </c>
      <c r="AS33" s="29">
        <v>475</v>
      </c>
      <c r="AT33" s="29">
        <v>481</v>
      </c>
      <c r="AU33" s="29">
        <v>446</v>
      </c>
      <c r="AV33" s="29">
        <v>389</v>
      </c>
      <c r="AW33" s="29">
        <v>574</v>
      </c>
      <c r="AX33" s="29">
        <v>471</v>
      </c>
      <c r="AY33" s="29">
        <v>505</v>
      </c>
      <c r="AZ33" s="29">
        <v>518</v>
      </c>
      <c r="BA33" s="29">
        <v>679</v>
      </c>
      <c r="BB33" s="29">
        <v>700</v>
      </c>
      <c r="BC33" s="29">
        <v>694</v>
      </c>
      <c r="BD33" s="29">
        <v>771</v>
      </c>
      <c r="BE33" s="29">
        <v>948</v>
      </c>
      <c r="BF33" s="29">
        <v>0</v>
      </c>
      <c r="BG33" s="29">
        <v>1460</v>
      </c>
      <c r="BH33" s="29">
        <v>2974</v>
      </c>
      <c r="BI33" s="29">
        <f t="shared" si="10"/>
        <v>2974</v>
      </c>
      <c r="BJ33" s="29"/>
      <c r="BK33" s="29"/>
      <c r="BL33" s="29">
        <f t="shared" si="11"/>
        <v>1514</v>
      </c>
      <c r="BM33" s="27"/>
    </row>
    <row r="34" spans="1:65">
      <c r="A34" s="29">
        <v>25</v>
      </c>
      <c r="B34" s="32" t="s">
        <v>67</v>
      </c>
      <c r="C34" s="29">
        <f t="shared" si="0"/>
        <v>0</v>
      </c>
      <c r="D34" s="29">
        <f t="shared" si="0"/>
        <v>2043130</v>
      </c>
      <c r="E34" s="29">
        <f t="shared" si="1"/>
        <v>2043130</v>
      </c>
      <c r="F34" s="29">
        <f t="shared" si="2"/>
        <v>1392</v>
      </c>
      <c r="G34" s="57">
        <f t="shared" si="3"/>
        <v>1468</v>
      </c>
      <c r="H34" s="42"/>
      <c r="I34" s="29">
        <v>25</v>
      </c>
      <c r="J34" s="30" t="s">
        <v>67</v>
      </c>
      <c r="L34" s="29">
        <v>0</v>
      </c>
      <c r="M34" s="29">
        <v>1271993</v>
      </c>
      <c r="N34" s="29">
        <v>1318</v>
      </c>
      <c r="O34" s="29">
        <v>0</v>
      </c>
      <c r="P34" s="29">
        <v>219256</v>
      </c>
      <c r="Q34" s="29">
        <v>22</v>
      </c>
      <c r="R34" s="29">
        <v>0</v>
      </c>
      <c r="S34" s="29">
        <v>551881</v>
      </c>
      <c r="T34" s="29">
        <v>52</v>
      </c>
      <c r="U34" s="29">
        <v>0</v>
      </c>
      <c r="V34" s="29">
        <v>0</v>
      </c>
      <c r="W34" s="29">
        <v>0</v>
      </c>
      <c r="X34" s="31"/>
      <c r="Y34" s="27">
        <f t="shared" si="4"/>
        <v>25</v>
      </c>
      <c r="Z34" s="29">
        <f t="shared" si="5"/>
        <v>0</v>
      </c>
      <c r="AA34" s="29">
        <f t="shared" si="6"/>
        <v>2043130</v>
      </c>
      <c r="AB34" s="29">
        <f t="shared" si="7"/>
        <v>2043130</v>
      </c>
      <c r="AC34" s="29">
        <f t="shared" si="8"/>
        <v>1392</v>
      </c>
      <c r="AD34" s="29">
        <f t="shared" si="9"/>
        <v>1468</v>
      </c>
      <c r="AE34" s="31"/>
      <c r="AF34" s="31"/>
      <c r="AH34" s="27">
        <v>25</v>
      </c>
      <c r="AI34" s="31" t="s">
        <v>67</v>
      </c>
      <c r="AK34" s="29"/>
      <c r="AL34" s="29">
        <v>342.32481751824815</v>
      </c>
      <c r="AM34" s="29">
        <v>366.73496076721881</v>
      </c>
      <c r="AN34" s="29">
        <v>394.22033158813264</v>
      </c>
      <c r="AO34" s="29">
        <v>381</v>
      </c>
      <c r="AP34" s="29">
        <v>466</v>
      </c>
      <c r="AQ34" s="29">
        <v>619</v>
      </c>
      <c r="AR34" s="29">
        <v>594</v>
      </c>
      <c r="AS34" s="29">
        <v>609</v>
      </c>
      <c r="AT34" s="29">
        <v>647</v>
      </c>
      <c r="AU34" s="29">
        <v>538</v>
      </c>
      <c r="AV34" s="29">
        <v>753</v>
      </c>
      <c r="AW34" s="29">
        <v>740</v>
      </c>
      <c r="AX34" s="29">
        <v>726</v>
      </c>
      <c r="AY34" s="29">
        <v>804</v>
      </c>
      <c r="AZ34" s="29">
        <v>810</v>
      </c>
      <c r="BA34" s="29">
        <v>878</v>
      </c>
      <c r="BB34" s="29">
        <v>1024</v>
      </c>
      <c r="BC34" s="29">
        <v>1080</v>
      </c>
      <c r="BD34" s="29">
        <v>988</v>
      </c>
      <c r="BE34" s="29">
        <v>1207</v>
      </c>
      <c r="BF34" s="29">
        <v>1347</v>
      </c>
      <c r="BG34" s="29">
        <v>1622</v>
      </c>
      <c r="BH34" s="29">
        <v>1468</v>
      </c>
      <c r="BI34" s="29">
        <f t="shared" si="10"/>
        <v>1468</v>
      </c>
      <c r="BJ34" s="29"/>
      <c r="BK34" s="29"/>
      <c r="BL34" s="29">
        <f t="shared" si="11"/>
        <v>-154</v>
      </c>
      <c r="BM34" s="27"/>
    </row>
    <row r="35" spans="1:65">
      <c r="A35" s="29">
        <v>26</v>
      </c>
      <c r="B35" s="32" t="s">
        <v>69</v>
      </c>
      <c r="C35" s="29">
        <f t="shared" si="0"/>
        <v>0</v>
      </c>
      <c r="D35" s="29">
        <f t="shared" si="0"/>
        <v>1200100</v>
      </c>
      <c r="E35" s="29">
        <f t="shared" si="1"/>
        <v>1200100</v>
      </c>
      <c r="F35" s="29">
        <f t="shared" si="2"/>
        <v>708</v>
      </c>
      <c r="G35" s="57">
        <f t="shared" si="3"/>
        <v>1695</v>
      </c>
      <c r="H35" s="42"/>
      <c r="I35" s="29">
        <v>26</v>
      </c>
      <c r="J35" s="30" t="s">
        <v>69</v>
      </c>
      <c r="L35" s="29">
        <v>0</v>
      </c>
      <c r="M35" s="29">
        <v>551000</v>
      </c>
      <c r="N35" s="29">
        <v>633</v>
      </c>
      <c r="O35" s="29">
        <v>0</v>
      </c>
      <c r="P35" s="29">
        <v>151805</v>
      </c>
      <c r="Q35" s="29">
        <v>32</v>
      </c>
      <c r="R35" s="29">
        <v>0</v>
      </c>
      <c r="S35" s="29">
        <v>466304</v>
      </c>
      <c r="T35" s="29">
        <v>41</v>
      </c>
      <c r="U35" s="29">
        <v>0</v>
      </c>
      <c r="V35" s="29">
        <v>30991</v>
      </c>
      <c r="W35" s="29">
        <v>2</v>
      </c>
      <c r="X35" s="31"/>
      <c r="Y35" s="27">
        <f t="shared" si="4"/>
        <v>26</v>
      </c>
      <c r="Z35" s="29">
        <f t="shared" si="5"/>
        <v>0</v>
      </c>
      <c r="AA35" s="29">
        <f t="shared" si="6"/>
        <v>1200100</v>
      </c>
      <c r="AB35" s="29">
        <f t="shared" si="7"/>
        <v>1200100</v>
      </c>
      <c r="AC35" s="29">
        <f t="shared" si="8"/>
        <v>708</v>
      </c>
      <c r="AD35" s="29">
        <f t="shared" si="9"/>
        <v>1695</v>
      </c>
      <c r="AE35" s="31"/>
      <c r="AF35" s="31"/>
      <c r="AH35" s="27">
        <v>26</v>
      </c>
      <c r="AI35" s="31" t="s">
        <v>69</v>
      </c>
      <c r="AK35" s="29"/>
      <c r="AL35" s="29">
        <v>134.47302383939774</v>
      </c>
      <c r="AM35" s="29">
        <v>307.29177057356611</v>
      </c>
      <c r="AN35" s="29">
        <v>162.87514863258025</v>
      </c>
      <c r="AO35" s="29">
        <v>146</v>
      </c>
      <c r="AP35" s="29">
        <v>169</v>
      </c>
      <c r="AQ35" s="29">
        <v>823</v>
      </c>
      <c r="AR35" s="29">
        <v>323</v>
      </c>
      <c r="AS35" s="29">
        <v>380</v>
      </c>
      <c r="AT35" s="29">
        <v>380</v>
      </c>
      <c r="AU35" s="29">
        <v>399</v>
      </c>
      <c r="AV35" s="29">
        <v>685</v>
      </c>
      <c r="AW35" s="29">
        <v>580</v>
      </c>
      <c r="AX35" s="29">
        <v>676</v>
      </c>
      <c r="AY35" s="29">
        <v>639</v>
      </c>
      <c r="AZ35" s="29">
        <v>736</v>
      </c>
      <c r="BA35" s="29">
        <v>942</v>
      </c>
      <c r="BB35" s="29">
        <v>1115</v>
      </c>
      <c r="BC35" s="29">
        <v>1090</v>
      </c>
      <c r="BD35" s="29">
        <v>1179</v>
      </c>
      <c r="BE35" s="29">
        <v>1178</v>
      </c>
      <c r="BF35" s="29">
        <v>1464</v>
      </c>
      <c r="BG35" s="29">
        <v>2067</v>
      </c>
      <c r="BH35" s="29">
        <v>1695</v>
      </c>
      <c r="BI35" s="29">
        <f t="shared" si="10"/>
        <v>1695</v>
      </c>
      <c r="BJ35" s="29"/>
      <c r="BK35" s="29"/>
      <c r="BL35" s="29">
        <f t="shared" si="11"/>
        <v>-372</v>
      </c>
      <c r="BM35" s="27"/>
    </row>
    <row r="36" spans="1:65">
      <c r="A36" s="29">
        <v>27</v>
      </c>
      <c r="B36" s="32" t="s">
        <v>71</v>
      </c>
      <c r="C36" s="29">
        <f t="shared" si="0"/>
        <v>0</v>
      </c>
      <c r="D36" s="29">
        <f t="shared" si="0"/>
        <v>497347</v>
      </c>
      <c r="E36" s="29">
        <f t="shared" si="1"/>
        <v>497347</v>
      </c>
      <c r="F36" s="29">
        <f t="shared" si="2"/>
        <v>684</v>
      </c>
      <c r="G36" s="57">
        <f t="shared" si="3"/>
        <v>727</v>
      </c>
      <c r="H36" s="42"/>
      <c r="I36" s="29">
        <v>27</v>
      </c>
      <c r="J36" s="30" t="s">
        <v>71</v>
      </c>
      <c r="L36" s="29">
        <v>0</v>
      </c>
      <c r="M36" s="29">
        <v>373325</v>
      </c>
      <c r="N36" s="29">
        <v>671</v>
      </c>
      <c r="O36" s="29">
        <v>0</v>
      </c>
      <c r="P36" s="29">
        <v>16728</v>
      </c>
      <c r="Q36" s="29">
        <v>3</v>
      </c>
      <c r="R36" s="29">
        <v>0</v>
      </c>
      <c r="S36" s="29">
        <v>107294</v>
      </c>
      <c r="T36" s="29">
        <v>10</v>
      </c>
      <c r="U36" s="29">
        <v>0</v>
      </c>
      <c r="V36" s="29">
        <v>0</v>
      </c>
      <c r="W36" s="29">
        <v>0</v>
      </c>
      <c r="X36" s="31"/>
      <c r="Y36" s="27">
        <f t="shared" si="4"/>
        <v>27</v>
      </c>
      <c r="Z36" s="29">
        <f t="shared" si="5"/>
        <v>0</v>
      </c>
      <c r="AA36" s="29">
        <f t="shared" si="6"/>
        <v>497347</v>
      </c>
      <c r="AB36" s="29">
        <f t="shared" si="7"/>
        <v>497347</v>
      </c>
      <c r="AC36" s="29">
        <f t="shared" si="8"/>
        <v>684</v>
      </c>
      <c r="AD36" s="29">
        <f t="shared" si="9"/>
        <v>727</v>
      </c>
      <c r="AE36" s="31"/>
      <c r="AF36" s="31"/>
      <c r="AH36" s="27">
        <v>27</v>
      </c>
      <c r="AI36" s="31" t="s">
        <v>71</v>
      </c>
      <c r="AK36" s="29"/>
      <c r="AL36" s="29">
        <v>240.05733082706766</v>
      </c>
      <c r="AM36" s="29">
        <v>241.23752310536045</v>
      </c>
      <c r="AN36" s="29">
        <v>300.11792014856081</v>
      </c>
      <c r="AO36" s="29">
        <v>330</v>
      </c>
      <c r="AP36" s="29">
        <v>323</v>
      </c>
      <c r="AQ36" s="29">
        <v>378</v>
      </c>
      <c r="AR36" s="29">
        <v>396</v>
      </c>
      <c r="AS36" s="29">
        <v>390</v>
      </c>
      <c r="AT36" s="29">
        <v>414</v>
      </c>
      <c r="AU36" s="29">
        <v>400</v>
      </c>
      <c r="AV36" s="29">
        <v>455</v>
      </c>
      <c r="AW36" s="29">
        <v>458</v>
      </c>
      <c r="AX36" s="29">
        <v>495</v>
      </c>
      <c r="AY36" s="29">
        <v>486</v>
      </c>
      <c r="AZ36" s="29">
        <v>572</v>
      </c>
      <c r="BA36" s="29">
        <v>529</v>
      </c>
      <c r="BB36" s="29">
        <v>523</v>
      </c>
      <c r="BC36" s="29">
        <v>548</v>
      </c>
      <c r="BD36" s="29">
        <v>592</v>
      </c>
      <c r="BE36" s="29">
        <v>632</v>
      </c>
      <c r="BF36" s="29">
        <v>585</v>
      </c>
      <c r="BG36" s="29">
        <v>635</v>
      </c>
      <c r="BH36" s="29">
        <v>727</v>
      </c>
      <c r="BI36" s="29">
        <f t="shared" si="10"/>
        <v>727</v>
      </c>
      <c r="BJ36" s="29"/>
      <c r="BK36" s="29"/>
      <c r="BL36" s="29">
        <f t="shared" si="11"/>
        <v>92</v>
      </c>
      <c r="BM36" s="27"/>
    </row>
    <row r="37" spans="1:65">
      <c r="A37" s="29">
        <v>28</v>
      </c>
      <c r="B37" s="32" t="s">
        <v>73</v>
      </c>
      <c r="C37" s="29">
        <f t="shared" si="0"/>
        <v>0</v>
      </c>
      <c r="D37" s="29">
        <f t="shared" si="0"/>
        <v>0</v>
      </c>
      <c r="E37" s="29">
        <f t="shared" si="1"/>
        <v>0</v>
      </c>
      <c r="F37" s="29">
        <f t="shared" si="2"/>
        <v>0</v>
      </c>
      <c r="G37" s="57">
        <f t="shared" si="3"/>
        <v>0</v>
      </c>
      <c r="H37" s="42"/>
      <c r="I37" s="29">
        <v>28</v>
      </c>
      <c r="J37" s="30" t="s">
        <v>73</v>
      </c>
      <c r="L37" s="29">
        <v>0</v>
      </c>
      <c r="M37" s="29">
        <v>0</v>
      </c>
      <c r="N37" s="29">
        <v>0</v>
      </c>
      <c r="O37" s="29">
        <v>0</v>
      </c>
      <c r="P37" s="29">
        <v>0</v>
      </c>
      <c r="Q37" s="29">
        <v>0</v>
      </c>
      <c r="R37" s="29">
        <v>0</v>
      </c>
      <c r="S37" s="29">
        <v>0</v>
      </c>
      <c r="T37" s="29">
        <v>0</v>
      </c>
      <c r="U37" s="29">
        <v>0</v>
      </c>
      <c r="V37" s="29">
        <v>0</v>
      </c>
      <c r="W37" s="29">
        <v>0</v>
      </c>
      <c r="X37" s="31"/>
      <c r="Y37" s="27">
        <f t="shared" si="4"/>
        <v>28</v>
      </c>
      <c r="Z37" s="29">
        <f t="shared" si="5"/>
        <v>0</v>
      </c>
      <c r="AA37" s="29">
        <f t="shared" si="6"/>
        <v>0</v>
      </c>
      <c r="AB37" s="29">
        <f t="shared" si="7"/>
        <v>0</v>
      </c>
      <c r="AC37" s="29">
        <f t="shared" si="8"/>
        <v>0</v>
      </c>
      <c r="AD37" s="29">
        <f t="shared" si="9"/>
        <v>0</v>
      </c>
      <c r="AE37" s="31"/>
      <c r="AF37" s="31"/>
      <c r="AH37" s="27">
        <v>28</v>
      </c>
      <c r="AI37" s="31" t="s">
        <v>73</v>
      </c>
      <c r="AK37" s="29"/>
      <c r="AL37" s="29">
        <v>162.08482142857142</v>
      </c>
      <c r="AM37" s="29">
        <v>181.3649289099526</v>
      </c>
      <c r="AN37" s="29">
        <v>162.33195020746888</v>
      </c>
      <c r="AO37" s="29">
        <v>225</v>
      </c>
      <c r="AP37" s="29">
        <v>216</v>
      </c>
      <c r="AQ37" s="29">
        <v>369</v>
      </c>
      <c r="AR37" s="29">
        <v>391</v>
      </c>
      <c r="AS37" s="29">
        <v>386</v>
      </c>
      <c r="AT37" s="29">
        <v>461</v>
      </c>
      <c r="AU37" s="29">
        <v>319</v>
      </c>
      <c r="AV37" s="29">
        <v>414</v>
      </c>
      <c r="AW37" s="29">
        <v>440</v>
      </c>
      <c r="AX37" s="29">
        <v>378</v>
      </c>
      <c r="AY37" s="29">
        <v>391</v>
      </c>
      <c r="AZ37" s="29">
        <v>587</v>
      </c>
      <c r="BA37" s="29">
        <v>613</v>
      </c>
      <c r="BB37" s="29">
        <v>702</v>
      </c>
      <c r="BC37" s="29">
        <v>446</v>
      </c>
      <c r="BD37" s="29">
        <v>696</v>
      </c>
      <c r="BE37" s="29">
        <v>794</v>
      </c>
      <c r="BF37" s="29">
        <v>0</v>
      </c>
      <c r="BG37" s="29">
        <v>0</v>
      </c>
      <c r="BH37" s="29">
        <v>0</v>
      </c>
      <c r="BI37" s="29">
        <f t="shared" si="10"/>
        <v>0</v>
      </c>
      <c r="BJ37" s="29"/>
      <c r="BK37" s="29"/>
      <c r="BL37" s="29">
        <f t="shared" si="11"/>
        <v>0</v>
      </c>
      <c r="BM37" s="27"/>
    </row>
    <row r="38" spans="1:65">
      <c r="A38" s="27">
        <v>29</v>
      </c>
      <c r="B38" s="32" t="s">
        <v>76</v>
      </c>
      <c r="C38" s="29">
        <f t="shared" si="0"/>
        <v>0</v>
      </c>
      <c r="D38" s="29">
        <f t="shared" si="0"/>
        <v>0</v>
      </c>
      <c r="E38" s="29">
        <f t="shared" si="1"/>
        <v>0</v>
      </c>
      <c r="F38" s="29">
        <f t="shared" si="2"/>
        <v>0</v>
      </c>
      <c r="G38" s="57">
        <f t="shared" si="3"/>
        <v>0</v>
      </c>
      <c r="H38" s="42"/>
      <c r="I38" s="29">
        <v>29</v>
      </c>
      <c r="J38" s="30" t="s">
        <v>76</v>
      </c>
      <c r="L38" s="29">
        <v>0</v>
      </c>
      <c r="M38" s="29">
        <v>0</v>
      </c>
      <c r="N38" s="29">
        <v>0</v>
      </c>
      <c r="O38" s="29">
        <v>0</v>
      </c>
      <c r="P38" s="29">
        <v>0</v>
      </c>
      <c r="Q38" s="29">
        <v>0</v>
      </c>
      <c r="R38" s="29">
        <v>0</v>
      </c>
      <c r="S38" s="29">
        <v>0</v>
      </c>
      <c r="T38" s="29">
        <v>0</v>
      </c>
      <c r="U38" s="29">
        <v>0</v>
      </c>
      <c r="V38" s="29">
        <v>0</v>
      </c>
      <c r="W38" s="29">
        <v>0</v>
      </c>
      <c r="X38" s="31"/>
      <c r="Y38" s="27">
        <f t="shared" si="4"/>
        <v>29</v>
      </c>
      <c r="Z38" s="29">
        <f t="shared" si="5"/>
        <v>0</v>
      </c>
      <c r="AA38" s="29">
        <f t="shared" si="6"/>
        <v>0</v>
      </c>
      <c r="AB38" s="29">
        <f t="shared" si="7"/>
        <v>0</v>
      </c>
      <c r="AC38" s="29">
        <f t="shared" si="8"/>
        <v>0</v>
      </c>
      <c r="AD38" s="29">
        <f t="shared" si="9"/>
        <v>0</v>
      </c>
      <c r="AE38" s="31"/>
      <c r="AF38" s="31"/>
      <c r="AH38" s="27">
        <v>29</v>
      </c>
      <c r="AI38" s="31" t="s">
        <v>76</v>
      </c>
      <c r="AK38" s="29"/>
      <c r="AL38" s="29"/>
      <c r="AM38" s="29"/>
      <c r="AN38" s="29">
        <v>0</v>
      </c>
      <c r="AO38" s="29">
        <v>0</v>
      </c>
      <c r="AP38" s="29">
        <v>0</v>
      </c>
      <c r="AQ38" s="29">
        <v>0</v>
      </c>
      <c r="AR38" s="29">
        <v>0</v>
      </c>
      <c r="AS38" s="29">
        <v>0</v>
      </c>
      <c r="AT38" s="29">
        <v>0</v>
      </c>
      <c r="AU38" s="29">
        <v>0</v>
      </c>
      <c r="AV38" s="29">
        <v>0</v>
      </c>
      <c r="AW38" s="29">
        <v>0</v>
      </c>
      <c r="AX38" s="29">
        <v>0</v>
      </c>
      <c r="AY38" s="29">
        <v>0</v>
      </c>
      <c r="AZ38" s="29">
        <v>0</v>
      </c>
      <c r="BA38" s="29">
        <v>0</v>
      </c>
      <c r="BB38" s="29">
        <v>0</v>
      </c>
      <c r="BC38" s="29">
        <v>0</v>
      </c>
      <c r="BD38" s="29">
        <v>0</v>
      </c>
      <c r="BE38" s="29">
        <v>0</v>
      </c>
      <c r="BF38" s="29">
        <v>0</v>
      </c>
      <c r="BG38" s="29">
        <v>0</v>
      </c>
      <c r="BH38" s="29">
        <v>0</v>
      </c>
      <c r="BI38" s="29">
        <f t="shared" si="10"/>
        <v>0</v>
      </c>
      <c r="BJ38" s="29"/>
      <c r="BK38" s="29"/>
      <c r="BL38" s="29">
        <f t="shared" si="11"/>
        <v>0</v>
      </c>
      <c r="BM38" s="27"/>
    </row>
    <row r="39" spans="1:65">
      <c r="A39" s="29">
        <v>30</v>
      </c>
      <c r="B39" s="32" t="s">
        <v>78</v>
      </c>
      <c r="C39" s="29">
        <f t="shared" si="0"/>
        <v>95540</v>
      </c>
      <c r="D39" s="29">
        <f t="shared" si="0"/>
        <v>1567483</v>
      </c>
      <c r="E39" s="29">
        <f t="shared" si="1"/>
        <v>1471943</v>
      </c>
      <c r="F39" s="29">
        <f t="shared" si="2"/>
        <v>1525</v>
      </c>
      <c r="G39" s="57">
        <f t="shared" si="3"/>
        <v>965</v>
      </c>
      <c r="H39" s="42"/>
      <c r="I39" s="29">
        <v>30</v>
      </c>
      <c r="J39" s="30" t="s">
        <v>78</v>
      </c>
      <c r="L39" s="29">
        <v>0</v>
      </c>
      <c r="M39" s="29">
        <v>620468</v>
      </c>
      <c r="N39" s="29">
        <v>1322</v>
      </c>
      <c r="O39" s="29">
        <v>95540</v>
      </c>
      <c r="P39" s="29">
        <v>367859</v>
      </c>
      <c r="Q39" s="29">
        <v>61</v>
      </c>
      <c r="R39" s="29">
        <v>0</v>
      </c>
      <c r="S39" s="29">
        <v>579156</v>
      </c>
      <c r="T39" s="29">
        <v>142</v>
      </c>
      <c r="U39" s="29">
        <v>0</v>
      </c>
      <c r="V39" s="29">
        <v>0</v>
      </c>
      <c r="W39" s="29">
        <v>0</v>
      </c>
      <c r="X39" s="31"/>
      <c r="Y39" s="27">
        <f t="shared" si="4"/>
        <v>30</v>
      </c>
      <c r="Z39" s="29">
        <f t="shared" si="5"/>
        <v>95540</v>
      </c>
      <c r="AA39" s="29">
        <f t="shared" si="6"/>
        <v>1567483</v>
      </c>
      <c r="AB39" s="29">
        <f t="shared" si="7"/>
        <v>1471943</v>
      </c>
      <c r="AC39" s="29">
        <f t="shared" si="8"/>
        <v>1525</v>
      </c>
      <c r="AD39" s="29">
        <f t="shared" si="9"/>
        <v>965</v>
      </c>
      <c r="AE39" s="31"/>
      <c r="AF39" s="31"/>
      <c r="AH39" s="27">
        <v>30</v>
      </c>
      <c r="AI39" s="31" t="s">
        <v>78</v>
      </c>
      <c r="AK39" s="29"/>
      <c r="AL39" s="29">
        <v>305.0909816440543</v>
      </c>
      <c r="AM39" s="29">
        <v>489.54714475431609</v>
      </c>
      <c r="AN39" s="29">
        <v>352.62077702702703</v>
      </c>
      <c r="AO39" s="29">
        <v>375</v>
      </c>
      <c r="AP39" s="29">
        <v>376</v>
      </c>
      <c r="AQ39" s="29">
        <v>694</v>
      </c>
      <c r="AR39" s="29">
        <v>6802</v>
      </c>
      <c r="AS39" s="29">
        <v>908</v>
      </c>
      <c r="AT39" s="29">
        <v>937</v>
      </c>
      <c r="AU39" s="29">
        <v>628</v>
      </c>
      <c r="AV39" s="29">
        <v>797</v>
      </c>
      <c r="AW39" s="29">
        <v>737</v>
      </c>
      <c r="AX39" s="29">
        <v>744</v>
      </c>
      <c r="AY39" s="29">
        <v>709</v>
      </c>
      <c r="AZ39" s="29">
        <v>696</v>
      </c>
      <c r="BA39" s="29">
        <v>689</v>
      </c>
      <c r="BB39" s="29">
        <v>719</v>
      </c>
      <c r="BC39" s="29">
        <v>692</v>
      </c>
      <c r="BD39" s="29">
        <v>730</v>
      </c>
      <c r="BE39" s="29">
        <v>743</v>
      </c>
      <c r="BF39" s="29">
        <v>815</v>
      </c>
      <c r="BG39" s="29">
        <v>1613</v>
      </c>
      <c r="BH39" s="29">
        <v>965</v>
      </c>
      <c r="BI39" s="29">
        <f t="shared" si="10"/>
        <v>965</v>
      </c>
      <c r="BJ39" s="29"/>
      <c r="BK39" s="29"/>
      <c r="BL39" s="29">
        <f t="shared" si="11"/>
        <v>-648</v>
      </c>
      <c r="BM39" s="27"/>
    </row>
    <row r="40" spans="1:65">
      <c r="A40" s="29">
        <v>31</v>
      </c>
      <c r="B40" s="32" t="s">
        <v>80</v>
      </c>
      <c r="C40" s="29">
        <f t="shared" si="0"/>
        <v>0</v>
      </c>
      <c r="D40" s="29">
        <f t="shared" si="0"/>
        <v>3373032</v>
      </c>
      <c r="E40" s="29">
        <f t="shared" si="1"/>
        <v>3373032</v>
      </c>
      <c r="F40" s="29">
        <f t="shared" si="2"/>
        <v>2682</v>
      </c>
      <c r="G40" s="57">
        <f t="shared" si="3"/>
        <v>1258</v>
      </c>
      <c r="H40" s="42"/>
      <c r="I40" s="29">
        <v>31</v>
      </c>
      <c r="J40" s="30" t="s">
        <v>80</v>
      </c>
      <c r="L40" s="29">
        <v>0</v>
      </c>
      <c r="M40" s="29">
        <v>1981499</v>
      </c>
      <c r="N40" s="29">
        <v>2305</v>
      </c>
      <c r="O40" s="29">
        <v>0</v>
      </c>
      <c r="P40" s="29">
        <v>228846</v>
      </c>
      <c r="Q40" s="29">
        <v>62</v>
      </c>
      <c r="R40" s="29">
        <v>0</v>
      </c>
      <c r="S40" s="29">
        <v>1151614</v>
      </c>
      <c r="T40" s="29">
        <v>312</v>
      </c>
      <c r="U40" s="29">
        <v>0</v>
      </c>
      <c r="V40" s="29">
        <v>11073</v>
      </c>
      <c r="W40" s="29">
        <v>3</v>
      </c>
      <c r="X40" s="31"/>
      <c r="Y40" s="27">
        <f t="shared" si="4"/>
        <v>31</v>
      </c>
      <c r="Z40" s="29">
        <f t="shared" si="5"/>
        <v>0</v>
      </c>
      <c r="AA40" s="29">
        <f t="shared" si="6"/>
        <v>3373032</v>
      </c>
      <c r="AB40" s="29">
        <f t="shared" si="7"/>
        <v>3373032</v>
      </c>
      <c r="AC40" s="29">
        <f t="shared" si="8"/>
        <v>2682</v>
      </c>
      <c r="AD40" s="29">
        <f t="shared" si="9"/>
        <v>1258</v>
      </c>
      <c r="AE40" s="31"/>
      <c r="AF40" s="31"/>
      <c r="AH40" s="27">
        <v>31</v>
      </c>
      <c r="AI40" s="31" t="s">
        <v>80</v>
      </c>
      <c r="AK40" s="29"/>
      <c r="AL40" s="29">
        <v>202.27450580802935</v>
      </c>
      <c r="AM40" s="29">
        <v>216.93101279094151</v>
      </c>
      <c r="AN40" s="29">
        <v>210.64990403071016</v>
      </c>
      <c r="AO40" s="29">
        <v>194</v>
      </c>
      <c r="AP40" s="29">
        <v>247</v>
      </c>
      <c r="AQ40" s="29">
        <v>465</v>
      </c>
      <c r="AR40" s="29">
        <v>280</v>
      </c>
      <c r="AS40" s="29">
        <v>364</v>
      </c>
      <c r="AT40" s="29">
        <v>382</v>
      </c>
      <c r="AU40" s="29">
        <v>358</v>
      </c>
      <c r="AV40" s="29">
        <v>500</v>
      </c>
      <c r="AW40" s="29">
        <v>482</v>
      </c>
      <c r="AX40" s="29">
        <v>719</v>
      </c>
      <c r="AY40" s="29">
        <v>727</v>
      </c>
      <c r="AZ40" s="29">
        <v>698</v>
      </c>
      <c r="BA40" s="29">
        <v>721</v>
      </c>
      <c r="BB40" s="29">
        <v>736</v>
      </c>
      <c r="BC40" s="29">
        <v>893</v>
      </c>
      <c r="BD40" s="29">
        <v>929</v>
      </c>
      <c r="BE40" s="29">
        <v>1008</v>
      </c>
      <c r="BF40" s="29">
        <v>845</v>
      </c>
      <c r="BG40" s="29">
        <v>1147</v>
      </c>
      <c r="BH40" s="29">
        <v>1258</v>
      </c>
      <c r="BI40" s="29">
        <f t="shared" si="10"/>
        <v>1258</v>
      </c>
      <c r="BJ40" s="29"/>
      <c r="BK40" s="29"/>
      <c r="BL40" s="29">
        <f t="shared" si="11"/>
        <v>111</v>
      </c>
      <c r="BM40" s="27"/>
    </row>
    <row r="41" spans="1:65">
      <c r="A41" s="29">
        <v>32</v>
      </c>
      <c r="B41" s="32" t="s">
        <v>82</v>
      </c>
      <c r="C41" s="29">
        <f t="shared" si="0"/>
        <v>0</v>
      </c>
      <c r="D41" s="29">
        <f t="shared" si="0"/>
        <v>0</v>
      </c>
      <c r="E41" s="29">
        <f t="shared" si="1"/>
        <v>0</v>
      </c>
      <c r="F41" s="29">
        <f t="shared" si="2"/>
        <v>0</v>
      </c>
      <c r="G41" s="57">
        <f t="shared" si="3"/>
        <v>0</v>
      </c>
      <c r="H41" s="42"/>
      <c r="I41" s="29">
        <v>32</v>
      </c>
      <c r="J41" s="30" t="s">
        <v>82</v>
      </c>
      <c r="L41" s="29">
        <v>0</v>
      </c>
      <c r="M41" s="29">
        <v>0</v>
      </c>
      <c r="N41" s="29">
        <v>0</v>
      </c>
      <c r="O41" s="29">
        <v>0</v>
      </c>
      <c r="P41" s="29">
        <v>0</v>
      </c>
      <c r="Q41" s="29">
        <v>0</v>
      </c>
      <c r="R41" s="29">
        <v>0</v>
      </c>
      <c r="S41" s="29">
        <v>0</v>
      </c>
      <c r="T41" s="29">
        <v>0</v>
      </c>
      <c r="U41" s="29">
        <v>0</v>
      </c>
      <c r="V41" s="29">
        <v>0</v>
      </c>
      <c r="W41" s="29">
        <v>0</v>
      </c>
      <c r="X41" s="31"/>
      <c r="Y41" s="27">
        <f t="shared" si="4"/>
        <v>32</v>
      </c>
      <c r="Z41" s="29">
        <f t="shared" si="5"/>
        <v>0</v>
      </c>
      <c r="AA41" s="29">
        <f t="shared" si="6"/>
        <v>0</v>
      </c>
      <c r="AB41" s="29">
        <f t="shared" si="7"/>
        <v>0</v>
      </c>
      <c r="AC41" s="29">
        <f t="shared" si="8"/>
        <v>0</v>
      </c>
      <c r="AD41" s="29">
        <f t="shared" si="9"/>
        <v>0</v>
      </c>
      <c r="AE41" s="31"/>
      <c r="AF41" s="31"/>
      <c r="AH41" s="27">
        <v>32</v>
      </c>
      <c r="AI41" s="31" t="s">
        <v>82</v>
      </c>
      <c r="AK41" s="29"/>
      <c r="AL41" s="29"/>
      <c r="AM41" s="29"/>
      <c r="AN41" s="29">
        <v>0</v>
      </c>
      <c r="AO41" s="29">
        <v>0</v>
      </c>
      <c r="AP41" s="29">
        <v>0</v>
      </c>
      <c r="AQ41" s="29">
        <v>0</v>
      </c>
      <c r="AR41" s="29">
        <v>0</v>
      </c>
      <c r="AS41" s="29">
        <v>0</v>
      </c>
      <c r="AT41" s="29">
        <v>0</v>
      </c>
      <c r="AU41" s="29">
        <v>0</v>
      </c>
      <c r="AV41" s="29">
        <v>0</v>
      </c>
      <c r="AW41" s="29">
        <v>0</v>
      </c>
      <c r="AX41" s="29">
        <v>0</v>
      </c>
      <c r="AY41" s="29">
        <v>0</v>
      </c>
      <c r="AZ41" s="29">
        <v>0</v>
      </c>
      <c r="BA41" s="29">
        <v>0</v>
      </c>
      <c r="BB41" s="29">
        <v>0</v>
      </c>
      <c r="BC41" s="29">
        <v>0</v>
      </c>
      <c r="BD41" s="29">
        <v>0</v>
      </c>
      <c r="BE41" s="29">
        <v>0</v>
      </c>
      <c r="BF41" s="29">
        <v>0</v>
      </c>
      <c r="BG41" s="29">
        <v>0</v>
      </c>
      <c r="BH41" s="29">
        <v>0</v>
      </c>
      <c r="BI41" s="29">
        <f t="shared" si="10"/>
        <v>0</v>
      </c>
      <c r="BJ41" s="29"/>
      <c r="BK41" s="29"/>
      <c r="BL41" s="29">
        <f t="shared" si="11"/>
        <v>0</v>
      </c>
      <c r="BM41" s="27"/>
    </row>
    <row r="42" spans="1:65">
      <c r="A42" s="27">
        <v>33</v>
      </c>
      <c r="B42" s="32" t="s">
        <v>84</v>
      </c>
      <c r="C42" s="29">
        <f t="shared" si="0"/>
        <v>0</v>
      </c>
      <c r="D42" s="29">
        <f t="shared" si="0"/>
        <v>0</v>
      </c>
      <c r="E42" s="29">
        <f t="shared" si="1"/>
        <v>0</v>
      </c>
      <c r="F42" s="29">
        <f t="shared" si="2"/>
        <v>0</v>
      </c>
      <c r="G42" s="57">
        <f t="shared" si="3"/>
        <v>0</v>
      </c>
      <c r="H42" s="42"/>
      <c r="I42" s="29">
        <v>33</v>
      </c>
      <c r="J42" s="30" t="s">
        <v>84</v>
      </c>
      <c r="L42" s="29">
        <v>0</v>
      </c>
      <c r="M42" s="29">
        <v>0</v>
      </c>
      <c r="N42" s="29">
        <v>0</v>
      </c>
      <c r="O42" s="29">
        <v>0</v>
      </c>
      <c r="P42" s="29">
        <v>0</v>
      </c>
      <c r="Q42" s="29">
        <v>0</v>
      </c>
      <c r="R42" s="29">
        <v>0</v>
      </c>
      <c r="S42" s="29">
        <v>0</v>
      </c>
      <c r="T42" s="29">
        <v>0</v>
      </c>
      <c r="U42" s="29">
        <v>0</v>
      </c>
      <c r="V42" s="29">
        <v>0</v>
      </c>
      <c r="W42" s="29">
        <v>0</v>
      </c>
      <c r="X42" s="31"/>
      <c r="Y42" s="27">
        <f t="shared" si="4"/>
        <v>33</v>
      </c>
      <c r="Z42" s="29">
        <f t="shared" si="5"/>
        <v>0</v>
      </c>
      <c r="AA42" s="29">
        <f t="shared" si="6"/>
        <v>0</v>
      </c>
      <c r="AB42" s="29">
        <f t="shared" si="7"/>
        <v>0</v>
      </c>
      <c r="AC42" s="29">
        <f t="shared" si="8"/>
        <v>0</v>
      </c>
      <c r="AD42" s="29">
        <f t="shared" si="9"/>
        <v>0</v>
      </c>
      <c r="AE42" s="31"/>
      <c r="AF42" s="31"/>
      <c r="AH42" s="27">
        <v>33</v>
      </c>
      <c r="AI42" s="31" t="s">
        <v>84</v>
      </c>
      <c r="AK42" s="29"/>
      <c r="AL42" s="29"/>
      <c r="AM42" s="29"/>
      <c r="AN42" s="29">
        <v>0</v>
      </c>
      <c r="AO42" s="29">
        <v>0</v>
      </c>
      <c r="AP42" s="29">
        <v>0</v>
      </c>
      <c r="AQ42" s="29">
        <v>0</v>
      </c>
      <c r="AR42" s="29">
        <v>0</v>
      </c>
      <c r="AS42" s="29">
        <v>0</v>
      </c>
      <c r="AT42" s="29">
        <v>0</v>
      </c>
      <c r="AU42" s="29">
        <v>0</v>
      </c>
      <c r="AV42" s="29">
        <v>0</v>
      </c>
      <c r="AW42" s="29">
        <v>0</v>
      </c>
      <c r="AX42" s="29">
        <v>0</v>
      </c>
      <c r="AY42" s="29">
        <v>0</v>
      </c>
      <c r="AZ42" s="29">
        <v>0</v>
      </c>
      <c r="BA42" s="29">
        <v>0</v>
      </c>
      <c r="BB42" s="29">
        <v>0</v>
      </c>
      <c r="BC42" s="29">
        <v>0</v>
      </c>
      <c r="BD42" s="29">
        <v>0</v>
      </c>
      <c r="BE42" s="29">
        <v>0</v>
      </c>
      <c r="BF42" s="29">
        <v>0</v>
      </c>
      <c r="BG42" s="29">
        <v>0</v>
      </c>
      <c r="BH42" s="29">
        <v>0</v>
      </c>
      <c r="BI42" s="29">
        <f t="shared" si="10"/>
        <v>0</v>
      </c>
      <c r="BJ42" s="29"/>
      <c r="BK42" s="29"/>
      <c r="BL42" s="29">
        <f t="shared" si="11"/>
        <v>0</v>
      </c>
      <c r="BM42" s="27"/>
    </row>
    <row r="43" spans="1:65">
      <c r="A43" s="29">
        <v>34</v>
      </c>
      <c r="B43" s="32" t="s">
        <v>86</v>
      </c>
      <c r="C43" s="29">
        <f t="shared" si="0"/>
        <v>0</v>
      </c>
      <c r="D43" s="29">
        <f t="shared" si="0"/>
        <v>0</v>
      </c>
      <c r="E43" s="29">
        <f t="shared" si="1"/>
        <v>0</v>
      </c>
      <c r="F43" s="29">
        <f t="shared" si="2"/>
        <v>0</v>
      </c>
      <c r="G43" s="57">
        <f t="shared" si="3"/>
        <v>0</v>
      </c>
      <c r="H43" s="42"/>
      <c r="I43" s="29">
        <v>34</v>
      </c>
      <c r="J43" s="30" t="s">
        <v>86</v>
      </c>
      <c r="L43" s="29">
        <v>0</v>
      </c>
      <c r="M43" s="29">
        <v>0</v>
      </c>
      <c r="N43" s="29">
        <v>0</v>
      </c>
      <c r="O43" s="29">
        <v>0</v>
      </c>
      <c r="P43" s="29">
        <v>0</v>
      </c>
      <c r="Q43" s="29">
        <v>0</v>
      </c>
      <c r="R43" s="29">
        <v>0</v>
      </c>
      <c r="S43" s="29">
        <v>0</v>
      </c>
      <c r="T43" s="29">
        <v>0</v>
      </c>
      <c r="U43" s="29">
        <v>0</v>
      </c>
      <c r="V43" s="29">
        <v>0</v>
      </c>
      <c r="W43" s="29">
        <v>0</v>
      </c>
      <c r="X43" s="31"/>
      <c r="Y43" s="27">
        <f t="shared" si="4"/>
        <v>34</v>
      </c>
      <c r="Z43" s="29">
        <f t="shared" si="5"/>
        <v>0</v>
      </c>
      <c r="AA43" s="29">
        <f t="shared" si="6"/>
        <v>0</v>
      </c>
      <c r="AB43" s="29">
        <f t="shared" si="7"/>
        <v>0</v>
      </c>
      <c r="AC43" s="29">
        <f t="shared" si="8"/>
        <v>0</v>
      </c>
      <c r="AD43" s="29">
        <f t="shared" si="9"/>
        <v>0</v>
      </c>
      <c r="AE43" s="31"/>
      <c r="AF43" s="31"/>
      <c r="AH43" s="27">
        <v>34</v>
      </c>
      <c r="AI43" s="31" t="s">
        <v>86</v>
      </c>
      <c r="AK43" s="29"/>
      <c r="AL43" s="29"/>
      <c r="AM43" s="29"/>
      <c r="AN43" s="29">
        <v>0</v>
      </c>
      <c r="AO43" s="29">
        <v>0</v>
      </c>
      <c r="AP43" s="29">
        <v>0</v>
      </c>
      <c r="AQ43" s="29">
        <v>0</v>
      </c>
      <c r="AR43" s="29">
        <v>0</v>
      </c>
      <c r="AS43" s="29">
        <v>0</v>
      </c>
      <c r="AT43" s="29">
        <v>0</v>
      </c>
      <c r="AU43" s="29">
        <v>0</v>
      </c>
      <c r="AV43" s="29">
        <v>0</v>
      </c>
      <c r="AW43" s="29">
        <v>0</v>
      </c>
      <c r="AX43" s="29">
        <v>0</v>
      </c>
      <c r="AY43" s="29">
        <v>0</v>
      </c>
      <c r="AZ43" s="29">
        <v>0</v>
      </c>
      <c r="BA43" s="29">
        <v>0</v>
      </c>
      <c r="BB43" s="29">
        <v>0</v>
      </c>
      <c r="BC43" s="29">
        <v>0</v>
      </c>
      <c r="BD43" s="29">
        <v>0</v>
      </c>
      <c r="BE43" s="29">
        <v>0</v>
      </c>
      <c r="BF43" s="29">
        <v>0</v>
      </c>
      <c r="BG43" s="29">
        <v>0</v>
      </c>
      <c r="BH43" s="29">
        <v>0</v>
      </c>
      <c r="BI43" s="29">
        <f t="shared" si="10"/>
        <v>0</v>
      </c>
      <c r="BJ43" s="29"/>
      <c r="BK43" s="29"/>
      <c r="BL43" s="29">
        <f t="shared" si="11"/>
        <v>0</v>
      </c>
      <c r="BM43" s="27"/>
    </row>
    <row r="44" spans="1:65">
      <c r="A44" s="29">
        <v>35</v>
      </c>
      <c r="B44" s="32" t="s">
        <v>88</v>
      </c>
      <c r="C44" s="29">
        <f t="shared" si="0"/>
        <v>3190316.313268594</v>
      </c>
      <c r="D44" s="29">
        <f t="shared" si="0"/>
        <v>86771925</v>
      </c>
      <c r="E44" s="29">
        <f t="shared" si="1"/>
        <v>83581608.686731413</v>
      </c>
      <c r="F44" s="29">
        <f t="shared" si="2"/>
        <v>35594</v>
      </c>
      <c r="G44" s="57">
        <f t="shared" si="3"/>
        <v>2348</v>
      </c>
      <c r="H44" s="42"/>
      <c r="I44" s="29">
        <v>35</v>
      </c>
      <c r="J44" s="30" t="s">
        <v>88</v>
      </c>
      <c r="L44" s="29">
        <v>1795187</v>
      </c>
      <c r="M44" s="29">
        <v>47398883</v>
      </c>
      <c r="N44" s="29">
        <v>26625</v>
      </c>
      <c r="O44" s="29">
        <v>136169.09703806901</v>
      </c>
      <c r="P44" s="29">
        <v>3842576</v>
      </c>
      <c r="Q44" s="29">
        <v>875</v>
      </c>
      <c r="R44" s="29">
        <v>1254945.0992414099</v>
      </c>
      <c r="S44" s="29">
        <v>35434789</v>
      </c>
      <c r="T44" s="29">
        <v>8088</v>
      </c>
      <c r="U44" s="29">
        <v>4015.1169891149202</v>
      </c>
      <c r="V44" s="29">
        <v>95677</v>
      </c>
      <c r="W44" s="29">
        <v>6</v>
      </c>
      <c r="X44" s="31"/>
      <c r="Y44" s="27">
        <f t="shared" si="4"/>
        <v>35</v>
      </c>
      <c r="Z44" s="29">
        <f t="shared" si="5"/>
        <v>3190316.313268594</v>
      </c>
      <c r="AA44" s="29">
        <f t="shared" si="6"/>
        <v>86771925</v>
      </c>
      <c r="AB44" s="29">
        <f t="shared" si="7"/>
        <v>83581608.686731413</v>
      </c>
      <c r="AC44" s="29">
        <f t="shared" si="8"/>
        <v>35594</v>
      </c>
      <c r="AD44" s="29">
        <f t="shared" si="9"/>
        <v>2348</v>
      </c>
      <c r="AE44" s="31"/>
      <c r="AF44" s="31"/>
      <c r="AH44" s="27">
        <v>35</v>
      </c>
      <c r="AI44" s="31" t="s">
        <v>88</v>
      </c>
      <c r="AJ44" s="43" t="s">
        <v>878</v>
      </c>
      <c r="AK44" s="29">
        <v>377.54313362157711</v>
      </c>
      <c r="AL44" s="29">
        <v>372.29644752960394</v>
      </c>
      <c r="AM44" s="29">
        <v>411.81868811881191</v>
      </c>
      <c r="AN44" s="29">
        <v>419.84676354029062</v>
      </c>
      <c r="AO44" s="29">
        <v>311</v>
      </c>
      <c r="AP44" s="29">
        <v>398</v>
      </c>
      <c r="AQ44" s="29">
        <v>2356</v>
      </c>
      <c r="AR44" s="29">
        <v>2183</v>
      </c>
      <c r="AS44" s="29">
        <v>1210</v>
      </c>
      <c r="AT44" s="29">
        <v>1312</v>
      </c>
      <c r="AU44" s="29">
        <v>1092</v>
      </c>
      <c r="AV44" s="29">
        <v>1373</v>
      </c>
      <c r="AW44" s="29">
        <v>1326</v>
      </c>
      <c r="AX44" s="29">
        <v>1461</v>
      </c>
      <c r="AY44" s="29">
        <v>1403</v>
      </c>
      <c r="AZ44" s="29">
        <v>1758</v>
      </c>
      <c r="BA44" s="29">
        <v>1620</v>
      </c>
      <c r="BB44" s="29">
        <v>1866</v>
      </c>
      <c r="BC44" s="29">
        <v>1554</v>
      </c>
      <c r="BD44" s="29">
        <v>1631</v>
      </c>
      <c r="BE44" s="29">
        <v>1881</v>
      </c>
      <c r="BF44" s="29">
        <v>1882</v>
      </c>
      <c r="BG44" s="29">
        <v>2020</v>
      </c>
      <c r="BH44" s="29">
        <v>2348</v>
      </c>
      <c r="BI44" s="29">
        <f t="shared" si="10"/>
        <v>2348</v>
      </c>
      <c r="BJ44" s="29"/>
      <c r="BK44" s="29"/>
      <c r="BL44" s="29">
        <f t="shared" si="11"/>
        <v>328</v>
      </c>
      <c r="BM44" s="27"/>
    </row>
    <row r="45" spans="1:65">
      <c r="A45" s="29">
        <v>36</v>
      </c>
      <c r="B45" s="32" t="s">
        <v>90</v>
      </c>
      <c r="C45" s="29">
        <f t="shared" si="0"/>
        <v>0</v>
      </c>
      <c r="D45" s="29">
        <f t="shared" si="0"/>
        <v>1780229</v>
      </c>
      <c r="E45" s="29">
        <f t="shared" si="1"/>
        <v>1780229</v>
      </c>
      <c r="F45" s="29">
        <f t="shared" si="2"/>
        <v>1254</v>
      </c>
      <c r="G45" s="57">
        <f t="shared" si="3"/>
        <v>1420</v>
      </c>
      <c r="H45" s="42"/>
      <c r="I45" s="29">
        <v>36</v>
      </c>
      <c r="J45" s="30" t="s">
        <v>90</v>
      </c>
      <c r="L45" s="29">
        <v>0</v>
      </c>
      <c r="M45" s="29">
        <v>1308859</v>
      </c>
      <c r="N45" s="29">
        <v>1191</v>
      </c>
      <c r="O45" s="29">
        <v>0</v>
      </c>
      <c r="P45" s="29">
        <v>149641</v>
      </c>
      <c r="Q45" s="29">
        <v>20</v>
      </c>
      <c r="R45" s="29">
        <v>0</v>
      </c>
      <c r="S45" s="29">
        <v>321729</v>
      </c>
      <c r="T45" s="29">
        <v>43</v>
      </c>
      <c r="U45" s="29">
        <v>0</v>
      </c>
      <c r="V45" s="29">
        <v>0</v>
      </c>
      <c r="W45" s="29">
        <v>0</v>
      </c>
      <c r="X45" s="31"/>
      <c r="Y45" s="27">
        <f t="shared" si="4"/>
        <v>36</v>
      </c>
      <c r="Z45" s="29">
        <f t="shared" si="5"/>
        <v>0</v>
      </c>
      <c r="AA45" s="29">
        <f t="shared" si="6"/>
        <v>1780229</v>
      </c>
      <c r="AB45" s="29">
        <f t="shared" si="7"/>
        <v>1780229</v>
      </c>
      <c r="AC45" s="29">
        <f t="shared" si="8"/>
        <v>1254</v>
      </c>
      <c r="AD45" s="29">
        <f t="shared" si="9"/>
        <v>1420</v>
      </c>
      <c r="AE45" s="31"/>
      <c r="AF45" s="31"/>
      <c r="AH45" s="27">
        <v>36</v>
      </c>
      <c r="AI45" s="31" t="s">
        <v>90</v>
      </c>
      <c r="AK45" s="29"/>
      <c r="AL45" s="29">
        <v>302.94989473684211</v>
      </c>
      <c r="AM45" s="29">
        <v>326.48664806695894</v>
      </c>
      <c r="AN45" s="29">
        <v>321.38953942232632</v>
      </c>
      <c r="AO45" s="29">
        <v>368</v>
      </c>
      <c r="AP45" s="29">
        <v>408</v>
      </c>
      <c r="AQ45" s="29">
        <v>632</v>
      </c>
      <c r="AR45" s="29">
        <v>599</v>
      </c>
      <c r="AS45" s="29">
        <v>599</v>
      </c>
      <c r="AT45" s="29">
        <v>561</v>
      </c>
      <c r="AU45" s="29">
        <v>556</v>
      </c>
      <c r="AV45" s="29">
        <v>678</v>
      </c>
      <c r="AW45" s="29">
        <v>679</v>
      </c>
      <c r="AX45" s="29">
        <v>742</v>
      </c>
      <c r="AY45" s="29">
        <v>657</v>
      </c>
      <c r="AZ45" s="29">
        <v>685</v>
      </c>
      <c r="BA45" s="29">
        <v>804</v>
      </c>
      <c r="BB45" s="29">
        <v>783</v>
      </c>
      <c r="BC45" s="29">
        <v>888</v>
      </c>
      <c r="BD45" s="29">
        <v>984</v>
      </c>
      <c r="BE45" s="29">
        <v>1062</v>
      </c>
      <c r="BF45" s="29">
        <v>1163</v>
      </c>
      <c r="BG45" s="29">
        <v>1918</v>
      </c>
      <c r="BH45" s="29">
        <v>1420</v>
      </c>
      <c r="BI45" s="29">
        <f t="shared" si="10"/>
        <v>1420</v>
      </c>
      <c r="BJ45" s="29"/>
      <c r="BK45" s="29"/>
      <c r="BL45" s="29">
        <f t="shared" si="11"/>
        <v>-498</v>
      </c>
      <c r="BM45" s="27"/>
    </row>
    <row r="46" spans="1:65">
      <c r="A46" s="29">
        <v>37</v>
      </c>
      <c r="B46" s="32" t="s">
        <v>92</v>
      </c>
      <c r="C46" s="29">
        <f t="shared" si="0"/>
        <v>0</v>
      </c>
      <c r="D46" s="29">
        <f t="shared" si="0"/>
        <v>0</v>
      </c>
      <c r="E46" s="29">
        <f t="shared" si="1"/>
        <v>0</v>
      </c>
      <c r="F46" s="29">
        <f t="shared" si="2"/>
        <v>0</v>
      </c>
      <c r="G46" s="57">
        <f t="shared" si="3"/>
        <v>0</v>
      </c>
      <c r="H46" s="42"/>
      <c r="I46" s="29">
        <v>37</v>
      </c>
      <c r="J46" s="30" t="s">
        <v>92</v>
      </c>
      <c r="L46" s="29">
        <v>0</v>
      </c>
      <c r="M46" s="29">
        <v>0</v>
      </c>
      <c r="N46" s="29">
        <v>0</v>
      </c>
      <c r="O46" s="29">
        <v>0</v>
      </c>
      <c r="P46" s="29">
        <v>0</v>
      </c>
      <c r="Q46" s="29">
        <v>0</v>
      </c>
      <c r="R46" s="29">
        <v>0</v>
      </c>
      <c r="S46" s="29">
        <v>0</v>
      </c>
      <c r="T46" s="29">
        <v>0</v>
      </c>
      <c r="U46" s="29">
        <v>0</v>
      </c>
      <c r="V46" s="29">
        <v>0</v>
      </c>
      <c r="W46" s="29">
        <v>0</v>
      </c>
      <c r="X46" s="31"/>
      <c r="Y46" s="27">
        <f t="shared" si="4"/>
        <v>37</v>
      </c>
      <c r="Z46" s="29">
        <f t="shared" si="5"/>
        <v>0</v>
      </c>
      <c r="AA46" s="29">
        <f t="shared" si="6"/>
        <v>0</v>
      </c>
      <c r="AB46" s="29">
        <f t="shared" si="7"/>
        <v>0</v>
      </c>
      <c r="AC46" s="29">
        <f t="shared" si="8"/>
        <v>0</v>
      </c>
      <c r="AD46" s="29">
        <f t="shared" si="9"/>
        <v>0</v>
      </c>
      <c r="AE46" s="31"/>
      <c r="AF46" s="31"/>
      <c r="AH46" s="27">
        <v>37</v>
      </c>
      <c r="AI46" s="31" t="s">
        <v>92</v>
      </c>
      <c r="AK46" s="29"/>
      <c r="AL46" s="29">
        <v>358</v>
      </c>
      <c r="AM46" s="29">
        <v>322.45760000000001</v>
      </c>
      <c r="AN46" s="29">
        <v>369.96805111821084</v>
      </c>
      <c r="AO46" s="29">
        <v>388</v>
      </c>
      <c r="AP46" s="29">
        <v>0</v>
      </c>
      <c r="AQ46" s="29">
        <v>608</v>
      </c>
      <c r="AR46" s="29">
        <v>547</v>
      </c>
      <c r="AS46" s="29">
        <v>578</v>
      </c>
      <c r="AT46" s="29">
        <v>562</v>
      </c>
      <c r="AU46" s="29">
        <v>463</v>
      </c>
      <c r="AV46" s="29">
        <v>953</v>
      </c>
      <c r="AW46" s="29">
        <v>866</v>
      </c>
      <c r="AX46" s="29">
        <v>796</v>
      </c>
      <c r="AY46" s="29">
        <v>746</v>
      </c>
      <c r="AZ46" s="29">
        <v>712</v>
      </c>
      <c r="BA46" s="29">
        <v>0</v>
      </c>
      <c r="BB46" s="29">
        <v>0</v>
      </c>
      <c r="BC46" s="29">
        <v>0</v>
      </c>
      <c r="BD46" s="29">
        <v>0</v>
      </c>
      <c r="BE46" s="29">
        <v>0</v>
      </c>
      <c r="BF46" s="29">
        <v>0</v>
      </c>
      <c r="BG46" s="29">
        <v>0</v>
      </c>
      <c r="BH46" s="29">
        <v>0</v>
      </c>
      <c r="BI46" s="29">
        <f t="shared" si="10"/>
        <v>0</v>
      </c>
      <c r="BJ46" s="29"/>
      <c r="BK46" s="29"/>
      <c r="BL46" s="29">
        <f t="shared" si="11"/>
        <v>0</v>
      </c>
      <c r="BM46" s="27"/>
    </row>
    <row r="47" spans="1:65">
      <c r="A47" s="29">
        <v>38</v>
      </c>
      <c r="B47" s="32" t="s">
        <v>94</v>
      </c>
      <c r="C47" s="29">
        <f t="shared" si="0"/>
        <v>0</v>
      </c>
      <c r="D47" s="29">
        <f t="shared" si="0"/>
        <v>443367</v>
      </c>
      <c r="E47" s="29">
        <f t="shared" si="1"/>
        <v>443367</v>
      </c>
      <c r="F47" s="29">
        <f t="shared" si="2"/>
        <v>602</v>
      </c>
      <c r="G47" s="57">
        <f t="shared" si="3"/>
        <v>736</v>
      </c>
      <c r="H47" s="42"/>
      <c r="I47" s="29">
        <v>38</v>
      </c>
      <c r="J47" s="30" t="s">
        <v>94</v>
      </c>
      <c r="L47" s="29">
        <v>0</v>
      </c>
      <c r="M47" s="29">
        <v>408740</v>
      </c>
      <c r="N47" s="29">
        <v>600</v>
      </c>
      <c r="O47" s="29">
        <v>0</v>
      </c>
      <c r="P47" s="29">
        <v>0</v>
      </c>
      <c r="Q47" s="29">
        <v>0</v>
      </c>
      <c r="R47" s="29">
        <v>0</v>
      </c>
      <c r="S47" s="29">
        <v>34627</v>
      </c>
      <c r="T47" s="29">
        <v>2</v>
      </c>
      <c r="U47" s="29">
        <v>0</v>
      </c>
      <c r="V47" s="29">
        <v>0</v>
      </c>
      <c r="W47" s="29">
        <v>0</v>
      </c>
      <c r="X47" s="31"/>
      <c r="Y47" s="27">
        <f t="shared" si="4"/>
        <v>38</v>
      </c>
      <c r="Z47" s="29">
        <f t="shared" si="5"/>
        <v>0</v>
      </c>
      <c r="AA47" s="29">
        <f t="shared" si="6"/>
        <v>443367</v>
      </c>
      <c r="AB47" s="29">
        <f t="shared" si="7"/>
        <v>443367</v>
      </c>
      <c r="AC47" s="29">
        <f t="shared" si="8"/>
        <v>602</v>
      </c>
      <c r="AD47" s="29">
        <f t="shared" si="9"/>
        <v>736</v>
      </c>
      <c r="AE47" s="31"/>
      <c r="AF47" s="31"/>
      <c r="AH47" s="27">
        <v>38</v>
      </c>
      <c r="AI47" s="31" t="s">
        <v>94</v>
      </c>
      <c r="AK47" s="29"/>
      <c r="AL47" s="29">
        <v>356.42400881057267</v>
      </c>
      <c r="AM47" s="29">
        <v>404.08371559633025</v>
      </c>
      <c r="AN47" s="29">
        <v>419.75028901734106</v>
      </c>
      <c r="AO47" s="29">
        <v>423</v>
      </c>
      <c r="AP47" s="29">
        <v>433</v>
      </c>
      <c r="AQ47" s="29">
        <v>475</v>
      </c>
      <c r="AR47" s="29">
        <v>673</v>
      </c>
      <c r="AS47" s="29">
        <v>617</v>
      </c>
      <c r="AT47" s="29">
        <v>446</v>
      </c>
      <c r="AU47" s="29">
        <v>269</v>
      </c>
      <c r="AV47" s="29">
        <v>447</v>
      </c>
      <c r="AW47" s="29">
        <v>477</v>
      </c>
      <c r="AX47" s="29">
        <v>489</v>
      </c>
      <c r="AY47" s="29">
        <v>516</v>
      </c>
      <c r="AZ47" s="29">
        <v>499</v>
      </c>
      <c r="BA47" s="29">
        <v>517</v>
      </c>
      <c r="BB47" s="29">
        <v>529</v>
      </c>
      <c r="BC47" s="29">
        <v>594</v>
      </c>
      <c r="BD47" s="29">
        <v>616</v>
      </c>
      <c r="BE47" s="29">
        <v>537</v>
      </c>
      <c r="BF47" s="29">
        <v>656</v>
      </c>
      <c r="BG47" s="29">
        <v>580</v>
      </c>
      <c r="BH47" s="29">
        <v>736</v>
      </c>
      <c r="BI47" s="29">
        <f t="shared" si="10"/>
        <v>736</v>
      </c>
      <c r="BJ47" s="29"/>
      <c r="BK47" s="29"/>
      <c r="BL47" s="29">
        <f t="shared" si="11"/>
        <v>156</v>
      </c>
      <c r="BM47" s="27"/>
    </row>
    <row r="48" spans="1:65">
      <c r="A48" s="29">
        <v>39</v>
      </c>
      <c r="B48" s="32" t="s">
        <v>96</v>
      </c>
      <c r="C48" s="29">
        <f t="shared" si="0"/>
        <v>0</v>
      </c>
      <c r="D48" s="29">
        <f t="shared" si="0"/>
        <v>0</v>
      </c>
      <c r="E48" s="29">
        <f t="shared" si="1"/>
        <v>0</v>
      </c>
      <c r="F48" s="29">
        <f t="shared" si="2"/>
        <v>0</v>
      </c>
      <c r="G48" s="57">
        <f t="shared" si="3"/>
        <v>0</v>
      </c>
      <c r="H48" s="42"/>
      <c r="I48" s="29">
        <v>39</v>
      </c>
      <c r="J48" s="30" t="s">
        <v>96</v>
      </c>
      <c r="L48" s="29">
        <v>0</v>
      </c>
      <c r="M48" s="29">
        <v>0</v>
      </c>
      <c r="N48" s="29">
        <v>0</v>
      </c>
      <c r="O48" s="29">
        <v>0</v>
      </c>
      <c r="P48" s="29">
        <v>0</v>
      </c>
      <c r="Q48" s="29">
        <v>0</v>
      </c>
      <c r="R48" s="29">
        <v>0</v>
      </c>
      <c r="S48" s="29">
        <v>0</v>
      </c>
      <c r="T48" s="29">
        <v>0</v>
      </c>
      <c r="U48" s="29">
        <v>0</v>
      </c>
      <c r="V48" s="29">
        <v>0</v>
      </c>
      <c r="W48" s="29">
        <v>0</v>
      </c>
      <c r="X48" s="31"/>
      <c r="Y48" s="27">
        <f t="shared" si="4"/>
        <v>39</v>
      </c>
      <c r="Z48" s="29">
        <f t="shared" si="5"/>
        <v>0</v>
      </c>
      <c r="AA48" s="29">
        <f t="shared" si="6"/>
        <v>0</v>
      </c>
      <c r="AB48" s="29">
        <f t="shared" si="7"/>
        <v>0</v>
      </c>
      <c r="AC48" s="29">
        <f t="shared" si="8"/>
        <v>0</v>
      </c>
      <c r="AD48" s="29">
        <f t="shared" si="9"/>
        <v>0</v>
      </c>
      <c r="AE48" s="31"/>
      <c r="AF48" s="31"/>
      <c r="AH48" s="27">
        <v>39</v>
      </c>
      <c r="AI48" s="31" t="s">
        <v>96</v>
      </c>
      <c r="AK48" s="29"/>
      <c r="AL48" s="29">
        <v>285.39267015706804</v>
      </c>
      <c r="AM48" s="29">
        <v>237.09424083769633</v>
      </c>
      <c r="AN48" s="29">
        <v>261.46341463414632</v>
      </c>
      <c r="AO48" s="29">
        <v>263</v>
      </c>
      <c r="AP48" s="29">
        <v>264</v>
      </c>
      <c r="AQ48" s="29">
        <v>480</v>
      </c>
      <c r="AR48" s="29">
        <v>456</v>
      </c>
      <c r="AS48" s="29">
        <v>464</v>
      </c>
      <c r="AT48" s="29">
        <v>545</v>
      </c>
      <c r="AU48" s="29">
        <v>403</v>
      </c>
      <c r="AV48" s="29">
        <v>0</v>
      </c>
      <c r="AW48" s="29">
        <v>408</v>
      </c>
      <c r="AX48" s="29">
        <v>383</v>
      </c>
      <c r="AY48" s="29">
        <v>341</v>
      </c>
      <c r="AZ48" s="29">
        <v>636</v>
      </c>
      <c r="BA48" s="29">
        <v>599</v>
      </c>
      <c r="BB48" s="29">
        <v>425</v>
      </c>
      <c r="BC48" s="29">
        <v>524</v>
      </c>
      <c r="BD48" s="29">
        <v>583</v>
      </c>
      <c r="BE48" s="29">
        <v>501</v>
      </c>
      <c r="BF48" s="29">
        <v>0</v>
      </c>
      <c r="BG48" s="29">
        <v>0</v>
      </c>
      <c r="BH48" s="29">
        <v>0</v>
      </c>
      <c r="BI48" s="29">
        <f t="shared" si="10"/>
        <v>0</v>
      </c>
      <c r="BJ48" s="29"/>
      <c r="BK48" s="29"/>
      <c r="BL48" s="29">
        <f t="shared" si="11"/>
        <v>0</v>
      </c>
      <c r="BM48" s="27"/>
    </row>
    <row r="49" spans="1:65">
      <c r="A49" s="29">
        <v>40</v>
      </c>
      <c r="B49" s="32" t="s">
        <v>98</v>
      </c>
      <c r="C49" s="29">
        <f t="shared" si="0"/>
        <v>0</v>
      </c>
      <c r="D49" s="29">
        <f t="shared" si="0"/>
        <v>3373526</v>
      </c>
      <c r="E49" s="29">
        <f t="shared" si="1"/>
        <v>3373526</v>
      </c>
      <c r="F49" s="29">
        <f t="shared" si="2"/>
        <v>3371</v>
      </c>
      <c r="G49" s="57">
        <f t="shared" si="3"/>
        <v>1001</v>
      </c>
      <c r="H49" s="42"/>
      <c r="I49" s="29">
        <v>40</v>
      </c>
      <c r="J49" s="30" t="s">
        <v>98</v>
      </c>
      <c r="L49" s="29">
        <v>0</v>
      </c>
      <c r="M49" s="29">
        <v>1618155</v>
      </c>
      <c r="N49" s="29">
        <v>2112</v>
      </c>
      <c r="O49" s="29">
        <v>0</v>
      </c>
      <c r="P49" s="29">
        <v>177071</v>
      </c>
      <c r="Q49" s="29">
        <v>127</v>
      </c>
      <c r="R49" s="29">
        <v>0</v>
      </c>
      <c r="S49" s="29">
        <v>1578300</v>
      </c>
      <c r="T49" s="29">
        <v>1132</v>
      </c>
      <c r="U49" s="29">
        <v>0</v>
      </c>
      <c r="V49" s="29">
        <v>0</v>
      </c>
      <c r="W49" s="29">
        <v>0</v>
      </c>
      <c r="X49" s="31"/>
      <c r="Y49" s="27">
        <f t="shared" si="4"/>
        <v>40</v>
      </c>
      <c r="Z49" s="29">
        <f t="shared" si="5"/>
        <v>0</v>
      </c>
      <c r="AA49" s="29">
        <f t="shared" si="6"/>
        <v>3373526</v>
      </c>
      <c r="AB49" s="29">
        <f t="shared" si="7"/>
        <v>3373526</v>
      </c>
      <c r="AC49" s="29">
        <f t="shared" si="8"/>
        <v>3371</v>
      </c>
      <c r="AD49" s="29">
        <f t="shared" si="9"/>
        <v>1001</v>
      </c>
      <c r="AE49" s="31"/>
      <c r="AF49" s="31"/>
      <c r="AH49" s="27">
        <v>40</v>
      </c>
      <c r="AI49" s="31" t="s">
        <v>98</v>
      </c>
      <c r="AK49" s="29"/>
      <c r="AL49" s="29">
        <v>288.65028453181583</v>
      </c>
      <c r="AM49" s="29">
        <v>287.71083767155704</v>
      </c>
      <c r="AN49" s="29">
        <v>263.7719528178244</v>
      </c>
      <c r="AO49" s="29">
        <v>376</v>
      </c>
      <c r="AP49" s="29">
        <v>333</v>
      </c>
      <c r="AQ49" s="29">
        <v>628</v>
      </c>
      <c r="AR49" s="29">
        <v>685</v>
      </c>
      <c r="AS49" s="29">
        <v>659</v>
      </c>
      <c r="AT49" s="29">
        <v>674</v>
      </c>
      <c r="AU49" s="29">
        <v>636</v>
      </c>
      <c r="AV49" s="29">
        <v>602</v>
      </c>
      <c r="AW49" s="29">
        <v>650</v>
      </c>
      <c r="AX49" s="29">
        <v>671</v>
      </c>
      <c r="AY49" s="29">
        <v>747</v>
      </c>
      <c r="AZ49" s="29">
        <v>788</v>
      </c>
      <c r="BA49" s="29">
        <v>732</v>
      </c>
      <c r="BB49" s="29">
        <v>732</v>
      </c>
      <c r="BC49" s="29">
        <v>721</v>
      </c>
      <c r="BD49" s="29">
        <v>754</v>
      </c>
      <c r="BE49" s="29">
        <v>824</v>
      </c>
      <c r="BF49" s="29">
        <v>820</v>
      </c>
      <c r="BG49" s="29">
        <v>1742</v>
      </c>
      <c r="BH49" s="29">
        <v>1001</v>
      </c>
      <c r="BI49" s="29">
        <f t="shared" si="10"/>
        <v>1001</v>
      </c>
      <c r="BJ49" s="29"/>
      <c r="BK49" s="29"/>
      <c r="BL49" s="29">
        <f t="shared" si="11"/>
        <v>-741</v>
      </c>
      <c r="BM49" s="27"/>
    </row>
    <row r="50" spans="1:65">
      <c r="A50" s="29">
        <v>41</v>
      </c>
      <c r="B50" s="32" t="s">
        <v>100</v>
      </c>
      <c r="C50" s="29">
        <f t="shared" si="0"/>
        <v>0</v>
      </c>
      <c r="D50" s="29">
        <f t="shared" si="0"/>
        <v>313533</v>
      </c>
      <c r="E50" s="29">
        <f t="shared" si="1"/>
        <v>313533</v>
      </c>
      <c r="F50" s="29">
        <f t="shared" si="2"/>
        <v>437</v>
      </c>
      <c r="G50" s="57">
        <f t="shared" si="3"/>
        <v>717</v>
      </c>
      <c r="H50" s="42"/>
      <c r="I50" s="29">
        <v>41</v>
      </c>
      <c r="J50" s="30" t="s">
        <v>100</v>
      </c>
      <c r="L50" s="29">
        <v>0</v>
      </c>
      <c r="M50" s="29">
        <v>207798</v>
      </c>
      <c r="N50" s="29">
        <v>422</v>
      </c>
      <c r="O50" s="29">
        <v>0</v>
      </c>
      <c r="P50" s="29">
        <v>37794</v>
      </c>
      <c r="Q50" s="29">
        <v>6</v>
      </c>
      <c r="R50" s="29">
        <v>0</v>
      </c>
      <c r="S50" s="29">
        <v>67941</v>
      </c>
      <c r="T50" s="29">
        <v>9</v>
      </c>
      <c r="U50" s="29">
        <v>0</v>
      </c>
      <c r="V50" s="29">
        <v>0</v>
      </c>
      <c r="W50" s="29">
        <v>0</v>
      </c>
      <c r="X50" s="31"/>
      <c r="Y50" s="27">
        <f t="shared" si="4"/>
        <v>41</v>
      </c>
      <c r="Z50" s="29">
        <f t="shared" si="5"/>
        <v>0</v>
      </c>
      <c r="AA50" s="29">
        <f t="shared" si="6"/>
        <v>313533</v>
      </c>
      <c r="AB50" s="29">
        <f t="shared" si="7"/>
        <v>313533</v>
      </c>
      <c r="AC50" s="29">
        <f t="shared" si="8"/>
        <v>437</v>
      </c>
      <c r="AD50" s="29">
        <f t="shared" si="9"/>
        <v>717</v>
      </c>
      <c r="AE50" s="31"/>
      <c r="AF50" s="31"/>
      <c r="AH50" s="27">
        <v>41</v>
      </c>
      <c r="AI50" s="31" t="s">
        <v>100</v>
      </c>
      <c r="AK50" s="29"/>
      <c r="AL50" s="29">
        <v>148.97492625368733</v>
      </c>
      <c r="AM50" s="29">
        <v>186.17591125198098</v>
      </c>
      <c r="AN50" s="29">
        <v>197.91077441077442</v>
      </c>
      <c r="AO50" s="29">
        <v>188</v>
      </c>
      <c r="AP50" s="29">
        <v>202</v>
      </c>
      <c r="AQ50" s="29">
        <v>318</v>
      </c>
      <c r="AR50" s="29">
        <v>361</v>
      </c>
      <c r="AS50" s="29">
        <v>501</v>
      </c>
      <c r="AT50" s="29">
        <v>453</v>
      </c>
      <c r="AU50" s="29">
        <v>429</v>
      </c>
      <c r="AV50" s="29">
        <v>497</v>
      </c>
      <c r="AW50" s="29">
        <v>610</v>
      </c>
      <c r="AX50" s="29">
        <v>642</v>
      </c>
      <c r="AY50" s="29">
        <v>721</v>
      </c>
      <c r="AZ50" s="29">
        <v>617</v>
      </c>
      <c r="BA50" s="29">
        <v>658</v>
      </c>
      <c r="BB50" s="29">
        <v>638</v>
      </c>
      <c r="BC50" s="29">
        <v>783</v>
      </c>
      <c r="BD50" s="29">
        <v>831</v>
      </c>
      <c r="BE50" s="29">
        <v>604</v>
      </c>
      <c r="BF50" s="29">
        <v>728</v>
      </c>
      <c r="BG50" s="29">
        <v>715</v>
      </c>
      <c r="BH50" s="29">
        <v>717</v>
      </c>
      <c r="BI50" s="29">
        <f t="shared" si="10"/>
        <v>717</v>
      </c>
      <c r="BJ50" s="29"/>
      <c r="BK50" s="29"/>
      <c r="BL50" s="29">
        <f t="shared" si="11"/>
        <v>2</v>
      </c>
      <c r="BM50" s="27"/>
    </row>
    <row r="51" spans="1:65">
      <c r="A51" s="29">
        <v>42</v>
      </c>
      <c r="B51" s="32" t="s">
        <v>102</v>
      </c>
      <c r="C51" s="29">
        <f t="shared" si="0"/>
        <v>0</v>
      </c>
      <c r="D51" s="29">
        <f t="shared" si="0"/>
        <v>0</v>
      </c>
      <c r="E51" s="29">
        <f t="shared" si="1"/>
        <v>0</v>
      </c>
      <c r="F51" s="29">
        <f t="shared" si="2"/>
        <v>0</v>
      </c>
      <c r="G51" s="57">
        <f t="shared" si="3"/>
        <v>0</v>
      </c>
      <c r="H51" s="42"/>
      <c r="I51" s="29">
        <v>42</v>
      </c>
      <c r="J51" s="30" t="s">
        <v>102</v>
      </c>
      <c r="L51" s="29">
        <v>0</v>
      </c>
      <c r="M51" s="29">
        <v>0</v>
      </c>
      <c r="N51" s="29">
        <v>0</v>
      </c>
      <c r="O51" s="29">
        <v>0</v>
      </c>
      <c r="P51" s="29">
        <v>0</v>
      </c>
      <c r="Q51" s="29">
        <v>0</v>
      </c>
      <c r="R51" s="29">
        <v>0</v>
      </c>
      <c r="S51" s="29">
        <v>0</v>
      </c>
      <c r="T51" s="29">
        <v>0</v>
      </c>
      <c r="U51" s="29">
        <v>0</v>
      </c>
      <c r="V51" s="29">
        <v>0</v>
      </c>
      <c r="W51" s="29">
        <v>0</v>
      </c>
      <c r="X51" s="31"/>
      <c r="Y51" s="27">
        <f t="shared" si="4"/>
        <v>42</v>
      </c>
      <c r="Z51" s="29">
        <f t="shared" si="5"/>
        <v>0</v>
      </c>
      <c r="AA51" s="29">
        <f t="shared" si="6"/>
        <v>0</v>
      </c>
      <c r="AB51" s="29">
        <f t="shared" si="7"/>
        <v>0</v>
      </c>
      <c r="AC51" s="29">
        <f t="shared" si="8"/>
        <v>0</v>
      </c>
      <c r="AD51" s="29">
        <f t="shared" si="9"/>
        <v>0</v>
      </c>
      <c r="AE51" s="31"/>
      <c r="AF51" s="31"/>
      <c r="AH51" s="27">
        <v>42</v>
      </c>
      <c r="AI51" s="31" t="s">
        <v>102</v>
      </c>
      <c r="AK51" s="29"/>
      <c r="AL51" s="29"/>
      <c r="AM51" s="29"/>
      <c r="AN51" s="29">
        <v>0</v>
      </c>
      <c r="AO51" s="29">
        <v>0</v>
      </c>
      <c r="AP51" s="29">
        <v>0</v>
      </c>
      <c r="AQ51" s="29">
        <v>0</v>
      </c>
      <c r="AR51" s="29">
        <v>0</v>
      </c>
      <c r="AS51" s="29">
        <v>0</v>
      </c>
      <c r="AT51" s="29">
        <v>0</v>
      </c>
      <c r="AU51" s="29">
        <v>0</v>
      </c>
      <c r="AV51" s="29">
        <v>0</v>
      </c>
      <c r="AW51" s="29">
        <v>0</v>
      </c>
      <c r="AX51" s="29">
        <v>0</v>
      </c>
      <c r="AY51" s="29">
        <v>0</v>
      </c>
      <c r="AZ51" s="29">
        <v>0</v>
      </c>
      <c r="BA51" s="29">
        <v>0</v>
      </c>
      <c r="BB51" s="29">
        <v>0</v>
      </c>
      <c r="BC51" s="29">
        <v>0</v>
      </c>
      <c r="BD51" s="29">
        <v>0</v>
      </c>
      <c r="BE51" s="29">
        <v>0</v>
      </c>
      <c r="BF51" s="29">
        <v>0</v>
      </c>
      <c r="BG51" s="29">
        <v>0</v>
      </c>
      <c r="BH51" s="29">
        <v>0</v>
      </c>
      <c r="BI51" s="29">
        <f t="shared" si="10"/>
        <v>0</v>
      </c>
      <c r="BJ51" s="29"/>
      <c r="BK51" s="29"/>
      <c r="BL51" s="29">
        <f t="shared" si="11"/>
        <v>0</v>
      </c>
      <c r="BM51" s="27"/>
    </row>
    <row r="52" spans="1:65">
      <c r="A52" s="29">
        <v>43</v>
      </c>
      <c r="B52" s="32" t="s">
        <v>104</v>
      </c>
      <c r="C52" s="29">
        <f t="shared" si="0"/>
        <v>0</v>
      </c>
      <c r="D52" s="29">
        <f t="shared" si="0"/>
        <v>209806</v>
      </c>
      <c r="E52" s="29">
        <f t="shared" si="1"/>
        <v>209806</v>
      </c>
      <c r="F52" s="29">
        <f t="shared" si="2"/>
        <v>288</v>
      </c>
      <c r="G52" s="57">
        <f t="shared" si="3"/>
        <v>728</v>
      </c>
      <c r="H52" s="42"/>
      <c r="I52" s="29">
        <v>43</v>
      </c>
      <c r="J52" s="30" t="s">
        <v>104</v>
      </c>
      <c r="L52" s="29">
        <v>0</v>
      </c>
      <c r="M52" s="29">
        <v>194860</v>
      </c>
      <c r="N52" s="29">
        <v>286</v>
      </c>
      <c r="O52" s="29">
        <v>0</v>
      </c>
      <c r="P52" s="29">
        <v>7473</v>
      </c>
      <c r="Q52" s="29">
        <v>1</v>
      </c>
      <c r="R52" s="29">
        <v>0</v>
      </c>
      <c r="S52" s="29">
        <v>7473</v>
      </c>
      <c r="T52" s="29">
        <v>1</v>
      </c>
      <c r="U52" s="29">
        <v>0</v>
      </c>
      <c r="V52" s="29">
        <v>0</v>
      </c>
      <c r="W52" s="29">
        <v>0</v>
      </c>
      <c r="X52" s="31"/>
      <c r="Y52" s="27">
        <f t="shared" si="4"/>
        <v>43</v>
      </c>
      <c r="Z52" s="29">
        <f t="shared" si="5"/>
        <v>0</v>
      </c>
      <c r="AA52" s="29">
        <f t="shared" si="6"/>
        <v>209806</v>
      </c>
      <c r="AB52" s="29">
        <f t="shared" si="7"/>
        <v>209806</v>
      </c>
      <c r="AC52" s="29">
        <f t="shared" si="8"/>
        <v>288</v>
      </c>
      <c r="AD52" s="29">
        <f t="shared" si="9"/>
        <v>728</v>
      </c>
      <c r="AE52" s="31"/>
      <c r="AF52" s="31"/>
      <c r="AH52" s="27">
        <v>43</v>
      </c>
      <c r="AI52" s="31" t="s">
        <v>104</v>
      </c>
      <c r="AK52" s="29"/>
      <c r="AL52" s="29">
        <v>381.54285714285714</v>
      </c>
      <c r="AM52" s="29">
        <v>424.36482084690556</v>
      </c>
      <c r="AN52" s="29">
        <v>433.61290322580646</v>
      </c>
      <c r="AO52" s="29">
        <v>413</v>
      </c>
      <c r="AP52" s="29">
        <v>489</v>
      </c>
      <c r="AQ52" s="29">
        <v>706</v>
      </c>
      <c r="AR52" s="29">
        <v>638</v>
      </c>
      <c r="AS52" s="29">
        <v>629</v>
      </c>
      <c r="AT52" s="29">
        <v>715</v>
      </c>
      <c r="AU52" s="29">
        <v>610</v>
      </c>
      <c r="AV52" s="29">
        <v>660</v>
      </c>
      <c r="AW52" s="29">
        <v>624</v>
      </c>
      <c r="AX52" s="29">
        <v>701</v>
      </c>
      <c r="AY52" s="29">
        <v>851</v>
      </c>
      <c r="AZ52" s="29">
        <v>726</v>
      </c>
      <c r="BA52" s="29">
        <v>959</v>
      </c>
      <c r="BB52" s="29">
        <v>980</v>
      </c>
      <c r="BC52" s="29">
        <v>931</v>
      </c>
      <c r="BD52" s="29">
        <v>792</v>
      </c>
      <c r="BE52" s="29">
        <v>789</v>
      </c>
      <c r="BF52" s="29">
        <v>566</v>
      </c>
      <c r="BG52" s="29">
        <v>652</v>
      </c>
      <c r="BH52" s="29">
        <v>728</v>
      </c>
      <c r="BI52" s="29">
        <f t="shared" si="10"/>
        <v>728</v>
      </c>
      <c r="BJ52" s="29"/>
      <c r="BK52" s="29"/>
      <c r="BL52" s="29">
        <f t="shared" si="11"/>
        <v>76</v>
      </c>
      <c r="BM52" s="27"/>
    </row>
    <row r="53" spans="1:65">
      <c r="A53" s="29">
        <v>44</v>
      </c>
      <c r="B53" s="32" t="s">
        <v>106</v>
      </c>
      <c r="C53" s="29">
        <f t="shared" si="0"/>
        <v>0</v>
      </c>
      <c r="D53" s="29">
        <f t="shared" si="0"/>
        <v>8043623</v>
      </c>
      <c r="E53" s="29">
        <f t="shared" si="1"/>
        <v>8043623</v>
      </c>
      <c r="F53" s="29">
        <f t="shared" si="2"/>
        <v>7886</v>
      </c>
      <c r="G53" s="57">
        <f t="shared" si="3"/>
        <v>1020</v>
      </c>
      <c r="H53" s="42"/>
      <c r="I53" s="29">
        <v>44</v>
      </c>
      <c r="J53" s="30" t="s">
        <v>106</v>
      </c>
      <c r="L53" s="29">
        <v>0</v>
      </c>
      <c r="M53" s="29">
        <v>7024621</v>
      </c>
      <c r="N53" s="29">
        <v>6762</v>
      </c>
      <c r="O53" s="29">
        <v>0</v>
      </c>
      <c r="P53" s="29">
        <v>23741</v>
      </c>
      <c r="Q53" s="29">
        <v>2</v>
      </c>
      <c r="R53" s="29">
        <v>0</v>
      </c>
      <c r="S53" s="29">
        <v>995261</v>
      </c>
      <c r="T53" s="29">
        <v>1122</v>
      </c>
      <c r="U53" s="29">
        <v>0</v>
      </c>
      <c r="V53" s="29">
        <v>0</v>
      </c>
      <c r="W53" s="29">
        <v>0</v>
      </c>
      <c r="X53" s="31"/>
      <c r="Y53" s="27">
        <f t="shared" si="4"/>
        <v>44</v>
      </c>
      <c r="Z53" s="29">
        <f t="shared" si="5"/>
        <v>0</v>
      </c>
      <c r="AA53" s="29">
        <f t="shared" si="6"/>
        <v>8043623</v>
      </c>
      <c r="AB53" s="29">
        <f t="shared" si="7"/>
        <v>8043623</v>
      </c>
      <c r="AC53" s="29">
        <f t="shared" si="8"/>
        <v>7886</v>
      </c>
      <c r="AD53" s="29">
        <f t="shared" si="9"/>
        <v>1020</v>
      </c>
      <c r="AE53" s="31"/>
      <c r="AF53" s="31"/>
      <c r="AH53" s="27">
        <v>44</v>
      </c>
      <c r="AI53" s="31" t="s">
        <v>106</v>
      </c>
      <c r="AK53" s="29"/>
      <c r="AL53" s="29">
        <v>289.8626198083067</v>
      </c>
      <c r="AM53" s="29">
        <v>328.18184249231183</v>
      </c>
      <c r="AN53" s="29">
        <v>346.83105443071258</v>
      </c>
      <c r="AO53" s="29">
        <v>373</v>
      </c>
      <c r="AP53" s="29">
        <v>311</v>
      </c>
      <c r="AQ53" s="29">
        <v>623</v>
      </c>
      <c r="AR53" s="29">
        <v>653</v>
      </c>
      <c r="AS53" s="29">
        <v>724</v>
      </c>
      <c r="AT53" s="29">
        <v>820</v>
      </c>
      <c r="AU53" s="29">
        <v>559</v>
      </c>
      <c r="AV53" s="29">
        <v>0</v>
      </c>
      <c r="AW53" s="29">
        <v>734</v>
      </c>
      <c r="AX53" s="29">
        <v>562</v>
      </c>
      <c r="AY53" s="29">
        <v>451</v>
      </c>
      <c r="AZ53" s="29">
        <v>601</v>
      </c>
      <c r="BA53" s="29">
        <v>612</v>
      </c>
      <c r="BB53" s="29">
        <v>683</v>
      </c>
      <c r="BC53" s="29">
        <v>932</v>
      </c>
      <c r="BD53" s="29">
        <v>1014</v>
      </c>
      <c r="BE53" s="29">
        <v>963</v>
      </c>
      <c r="BF53" s="29">
        <v>869</v>
      </c>
      <c r="BG53" s="29">
        <v>422</v>
      </c>
      <c r="BH53" s="29">
        <v>1020</v>
      </c>
      <c r="BI53" s="29">
        <f t="shared" si="10"/>
        <v>1020</v>
      </c>
      <c r="BJ53" s="29"/>
      <c r="BK53" s="29"/>
      <c r="BL53" s="29">
        <f t="shared" si="11"/>
        <v>598</v>
      </c>
      <c r="BM53" s="27"/>
    </row>
    <row r="54" spans="1:65">
      <c r="A54" s="29">
        <v>45</v>
      </c>
      <c r="B54" s="32" t="s">
        <v>108</v>
      </c>
      <c r="C54" s="29">
        <f t="shared" si="0"/>
        <v>0</v>
      </c>
      <c r="D54" s="29">
        <f t="shared" si="0"/>
        <v>158091</v>
      </c>
      <c r="E54" s="29">
        <f t="shared" si="1"/>
        <v>158091</v>
      </c>
      <c r="F54" s="29">
        <f t="shared" si="2"/>
        <v>258</v>
      </c>
      <c r="G54" s="57">
        <f t="shared" si="3"/>
        <v>613</v>
      </c>
      <c r="H54" s="42"/>
      <c r="I54" s="29">
        <v>45</v>
      </c>
      <c r="J54" s="30" t="s">
        <v>108</v>
      </c>
      <c r="L54" s="29">
        <v>0</v>
      </c>
      <c r="M54" s="29">
        <v>150300</v>
      </c>
      <c r="N54" s="29">
        <v>256</v>
      </c>
      <c r="O54" s="29">
        <v>0</v>
      </c>
      <c r="P54" s="29">
        <v>0</v>
      </c>
      <c r="Q54" s="29">
        <v>0</v>
      </c>
      <c r="R54" s="29">
        <v>0</v>
      </c>
      <c r="S54" s="29">
        <v>7791</v>
      </c>
      <c r="T54" s="29">
        <v>2</v>
      </c>
      <c r="U54" s="29">
        <v>0</v>
      </c>
      <c r="V54" s="29">
        <v>0</v>
      </c>
      <c r="W54" s="29">
        <v>0</v>
      </c>
      <c r="X54" s="31"/>
      <c r="Y54" s="27">
        <f t="shared" si="4"/>
        <v>45</v>
      </c>
      <c r="Z54" s="29">
        <f t="shared" si="5"/>
        <v>0</v>
      </c>
      <c r="AA54" s="29">
        <f t="shared" si="6"/>
        <v>158091</v>
      </c>
      <c r="AB54" s="29">
        <f t="shared" si="7"/>
        <v>158091</v>
      </c>
      <c r="AC54" s="29">
        <f t="shared" si="8"/>
        <v>258</v>
      </c>
      <c r="AD54" s="29">
        <f t="shared" si="9"/>
        <v>613</v>
      </c>
      <c r="AE54" s="31"/>
      <c r="AF54" s="31"/>
      <c r="AH54" s="27">
        <v>45</v>
      </c>
      <c r="AI54" s="31" t="s">
        <v>108</v>
      </c>
      <c r="AK54" s="29"/>
      <c r="AL54" s="29">
        <v>233.80446927374302</v>
      </c>
      <c r="AM54" s="29">
        <v>320.38834951456312</v>
      </c>
      <c r="AN54" s="29">
        <v>341.27586206896552</v>
      </c>
      <c r="AO54" s="29">
        <v>432</v>
      </c>
      <c r="AP54" s="29">
        <v>576</v>
      </c>
      <c r="AQ54" s="29">
        <v>1226</v>
      </c>
      <c r="AR54" s="29">
        <v>666</v>
      </c>
      <c r="AS54" s="29">
        <v>750</v>
      </c>
      <c r="AT54" s="29">
        <v>680</v>
      </c>
      <c r="AU54" s="29">
        <v>473</v>
      </c>
      <c r="AV54" s="29">
        <v>767</v>
      </c>
      <c r="AW54" s="29">
        <v>821</v>
      </c>
      <c r="AX54" s="29">
        <v>579</v>
      </c>
      <c r="AY54" s="29">
        <v>688</v>
      </c>
      <c r="AZ54" s="29">
        <v>722</v>
      </c>
      <c r="BA54" s="29">
        <v>756</v>
      </c>
      <c r="BB54" s="29">
        <v>1031</v>
      </c>
      <c r="BC54" s="29">
        <v>582</v>
      </c>
      <c r="BD54" s="29">
        <v>621</v>
      </c>
      <c r="BE54" s="29">
        <v>611</v>
      </c>
      <c r="BF54" s="29">
        <v>587</v>
      </c>
      <c r="BG54" s="29">
        <v>668</v>
      </c>
      <c r="BH54" s="29">
        <v>613</v>
      </c>
      <c r="BI54" s="29">
        <f t="shared" si="10"/>
        <v>613</v>
      </c>
      <c r="BJ54" s="29"/>
      <c r="BK54" s="29"/>
      <c r="BL54" s="29">
        <f t="shared" si="11"/>
        <v>-55</v>
      </c>
      <c r="BM54" s="27"/>
    </row>
    <row r="55" spans="1:65">
      <c r="A55" s="29">
        <v>46</v>
      </c>
      <c r="B55" s="32" t="s">
        <v>110</v>
      </c>
      <c r="C55" s="29">
        <f t="shared" si="0"/>
        <v>0</v>
      </c>
      <c r="D55" s="29">
        <f t="shared" si="0"/>
        <v>1780961</v>
      </c>
      <c r="E55" s="29">
        <f t="shared" si="1"/>
        <v>1780961</v>
      </c>
      <c r="F55" s="29">
        <f t="shared" si="2"/>
        <v>239</v>
      </c>
      <c r="G55" s="57">
        <f t="shared" si="3"/>
        <v>7452</v>
      </c>
      <c r="H55" s="42"/>
      <c r="I55" s="29">
        <v>46</v>
      </c>
      <c r="J55" s="30" t="s">
        <v>110</v>
      </c>
      <c r="L55" s="29">
        <v>0</v>
      </c>
      <c r="M55" s="29">
        <v>596586</v>
      </c>
      <c r="N55" s="29">
        <v>194</v>
      </c>
      <c r="O55" s="29">
        <v>0</v>
      </c>
      <c r="P55" s="29">
        <v>0</v>
      </c>
      <c r="Q55" s="29">
        <v>0</v>
      </c>
      <c r="R55" s="29">
        <v>0</v>
      </c>
      <c r="S55" s="29">
        <v>1184375</v>
      </c>
      <c r="T55" s="29">
        <v>45</v>
      </c>
      <c r="U55" s="29">
        <v>0</v>
      </c>
      <c r="V55" s="29">
        <v>0</v>
      </c>
      <c r="W55" s="29">
        <v>0</v>
      </c>
      <c r="X55" s="31"/>
      <c r="Y55" s="27">
        <f t="shared" si="4"/>
        <v>46</v>
      </c>
      <c r="Z55" s="29">
        <f t="shared" si="5"/>
        <v>0</v>
      </c>
      <c r="AA55" s="29">
        <f t="shared" si="6"/>
        <v>1780961</v>
      </c>
      <c r="AB55" s="29">
        <f t="shared" si="7"/>
        <v>1780961</v>
      </c>
      <c r="AC55" s="29">
        <f t="shared" si="8"/>
        <v>239</v>
      </c>
      <c r="AD55" s="29">
        <f t="shared" si="9"/>
        <v>7452</v>
      </c>
      <c r="AE55" s="31"/>
      <c r="AF55" s="31"/>
      <c r="AH55" s="27">
        <v>46</v>
      </c>
      <c r="AI55" s="31" t="s">
        <v>110</v>
      </c>
      <c r="AK55" s="29"/>
      <c r="AL55" s="29">
        <v>702.14563106796118</v>
      </c>
      <c r="AM55" s="29">
        <v>699.61666666666667</v>
      </c>
      <c r="AN55" s="29">
        <v>1632.0192307692307</v>
      </c>
      <c r="AO55" s="29">
        <v>2152</v>
      </c>
      <c r="AP55" s="29">
        <v>2644</v>
      </c>
      <c r="AQ55" s="29">
        <v>2856</v>
      </c>
      <c r="AR55" s="29">
        <v>2437</v>
      </c>
      <c r="AS55" s="29">
        <v>2801</v>
      </c>
      <c r="AT55" s="29">
        <v>3085</v>
      </c>
      <c r="AU55" s="29">
        <v>3330</v>
      </c>
      <c r="AV55" s="29">
        <v>4690</v>
      </c>
      <c r="AW55" s="29">
        <v>2795</v>
      </c>
      <c r="AX55" s="29">
        <v>2394</v>
      </c>
      <c r="AY55" s="29">
        <v>2458</v>
      </c>
      <c r="AZ55" s="29">
        <v>7402</v>
      </c>
      <c r="BA55" s="29">
        <v>7558</v>
      </c>
      <c r="BB55" s="29">
        <v>4235</v>
      </c>
      <c r="BC55" s="29">
        <v>2682</v>
      </c>
      <c r="BD55" s="29">
        <v>2140</v>
      </c>
      <c r="BE55" s="29">
        <v>2808</v>
      </c>
      <c r="BF55" s="29">
        <v>6449</v>
      </c>
      <c r="BG55" s="29">
        <v>7553</v>
      </c>
      <c r="BH55" s="29">
        <v>7452</v>
      </c>
      <c r="BI55" s="29">
        <f t="shared" si="10"/>
        <v>7452</v>
      </c>
      <c r="BJ55" s="29"/>
      <c r="BK55" s="29"/>
      <c r="BL55" s="29">
        <f t="shared" si="11"/>
        <v>-101</v>
      </c>
      <c r="BM55" s="27"/>
    </row>
    <row r="56" spans="1:65">
      <c r="A56" s="29">
        <v>47</v>
      </c>
      <c r="B56" s="32" t="s">
        <v>112</v>
      </c>
      <c r="C56" s="29">
        <f t="shared" si="0"/>
        <v>0</v>
      </c>
      <c r="D56" s="29">
        <f t="shared" si="0"/>
        <v>0</v>
      </c>
      <c r="E56" s="29">
        <f t="shared" si="1"/>
        <v>0</v>
      </c>
      <c r="F56" s="29">
        <f t="shared" si="2"/>
        <v>0</v>
      </c>
      <c r="G56" s="57">
        <f t="shared" si="3"/>
        <v>0</v>
      </c>
      <c r="H56" s="42"/>
      <c r="I56" s="29">
        <v>47</v>
      </c>
      <c r="J56" s="30" t="s">
        <v>112</v>
      </c>
      <c r="L56" s="29">
        <v>0</v>
      </c>
      <c r="M56" s="29">
        <v>0</v>
      </c>
      <c r="N56" s="29">
        <v>0</v>
      </c>
      <c r="O56" s="29">
        <v>0</v>
      </c>
      <c r="P56" s="29">
        <v>0</v>
      </c>
      <c r="Q56" s="29">
        <v>0</v>
      </c>
      <c r="R56" s="29">
        <v>0</v>
      </c>
      <c r="S56" s="29">
        <v>0</v>
      </c>
      <c r="T56" s="29">
        <v>0</v>
      </c>
      <c r="U56" s="29">
        <v>0</v>
      </c>
      <c r="V56" s="29">
        <v>0</v>
      </c>
      <c r="W56" s="29">
        <v>0</v>
      </c>
      <c r="X56" s="31"/>
      <c r="Y56" s="27">
        <f t="shared" si="4"/>
        <v>47</v>
      </c>
      <c r="Z56" s="29">
        <f t="shared" si="5"/>
        <v>0</v>
      </c>
      <c r="AA56" s="29">
        <f t="shared" si="6"/>
        <v>0</v>
      </c>
      <c r="AB56" s="29">
        <f t="shared" si="7"/>
        <v>0</v>
      </c>
      <c r="AC56" s="29">
        <f t="shared" si="8"/>
        <v>0</v>
      </c>
      <c r="AD56" s="29">
        <f t="shared" si="9"/>
        <v>0</v>
      </c>
      <c r="AE56" s="31"/>
      <c r="AF56" s="31"/>
      <c r="AH56" s="27">
        <v>47</v>
      </c>
      <c r="AI56" s="31" t="s">
        <v>112</v>
      </c>
      <c r="AK56" s="29"/>
      <c r="AL56" s="29"/>
      <c r="AM56" s="29"/>
      <c r="AN56" s="29">
        <v>0</v>
      </c>
      <c r="AO56" s="29">
        <v>0</v>
      </c>
      <c r="AP56" s="29">
        <v>0</v>
      </c>
      <c r="AQ56" s="29">
        <v>0</v>
      </c>
      <c r="AR56" s="29">
        <v>0</v>
      </c>
      <c r="AS56" s="29">
        <v>0</v>
      </c>
      <c r="AT56" s="29">
        <v>0</v>
      </c>
      <c r="AU56" s="29">
        <v>0</v>
      </c>
      <c r="AV56" s="29">
        <v>0</v>
      </c>
      <c r="AW56" s="29">
        <v>0</v>
      </c>
      <c r="AX56" s="29">
        <v>0</v>
      </c>
      <c r="AY56" s="29">
        <v>0</v>
      </c>
      <c r="AZ56" s="29">
        <v>0</v>
      </c>
      <c r="BA56" s="29">
        <v>0</v>
      </c>
      <c r="BB56" s="29">
        <v>0</v>
      </c>
      <c r="BC56" s="29">
        <v>0</v>
      </c>
      <c r="BD56" s="29">
        <v>0</v>
      </c>
      <c r="BE56" s="29">
        <v>0</v>
      </c>
      <c r="BF56" s="29">
        <v>0</v>
      </c>
      <c r="BG56" s="29">
        <v>0</v>
      </c>
      <c r="BH56" s="29">
        <v>0</v>
      </c>
      <c r="BI56" s="29">
        <f t="shared" si="10"/>
        <v>0</v>
      </c>
      <c r="BJ56" s="29"/>
      <c r="BK56" s="29"/>
      <c r="BL56" s="29">
        <f t="shared" si="11"/>
        <v>0</v>
      </c>
      <c r="BM56" s="27"/>
    </row>
    <row r="57" spans="1:65">
      <c r="A57" s="29">
        <v>48</v>
      </c>
      <c r="B57" s="32" t="s">
        <v>114</v>
      </c>
      <c r="C57" s="29">
        <f t="shared" si="0"/>
        <v>0</v>
      </c>
      <c r="D57" s="29">
        <f t="shared" si="0"/>
        <v>1583145</v>
      </c>
      <c r="E57" s="29">
        <f t="shared" si="1"/>
        <v>1583145</v>
      </c>
      <c r="F57" s="29">
        <f t="shared" si="2"/>
        <v>4025</v>
      </c>
      <c r="G57" s="57">
        <f t="shared" si="3"/>
        <v>393</v>
      </c>
      <c r="H57" s="42"/>
      <c r="I57" s="29">
        <v>48</v>
      </c>
      <c r="J57" s="30" t="s">
        <v>114</v>
      </c>
      <c r="L57" s="29">
        <v>0</v>
      </c>
      <c r="M57" s="29">
        <v>1163976</v>
      </c>
      <c r="N57" s="29">
        <v>3440</v>
      </c>
      <c r="O57" s="29">
        <v>0</v>
      </c>
      <c r="P57" s="29">
        <v>0</v>
      </c>
      <c r="Q57" s="29">
        <v>0</v>
      </c>
      <c r="R57" s="29">
        <v>0</v>
      </c>
      <c r="S57" s="29">
        <v>419169</v>
      </c>
      <c r="T57" s="29">
        <v>585</v>
      </c>
      <c r="U57" s="29">
        <v>0</v>
      </c>
      <c r="V57" s="29">
        <v>0</v>
      </c>
      <c r="W57" s="29">
        <v>0</v>
      </c>
      <c r="X57" s="31"/>
      <c r="Y57" s="27">
        <f t="shared" si="4"/>
        <v>48</v>
      </c>
      <c r="Z57" s="29">
        <f t="shared" si="5"/>
        <v>0</v>
      </c>
      <c r="AA57" s="29">
        <f t="shared" si="6"/>
        <v>1583145</v>
      </c>
      <c r="AB57" s="29">
        <f t="shared" si="7"/>
        <v>1583145</v>
      </c>
      <c r="AC57" s="29">
        <f t="shared" si="8"/>
        <v>4025</v>
      </c>
      <c r="AD57" s="29">
        <f t="shared" si="9"/>
        <v>393</v>
      </c>
      <c r="AE57" s="31"/>
      <c r="AF57" s="31"/>
      <c r="AH57" s="27">
        <v>48</v>
      </c>
      <c r="AI57" s="31" t="s">
        <v>114</v>
      </c>
      <c r="AK57" s="29"/>
      <c r="AL57" s="29">
        <v>251.8018638573744</v>
      </c>
      <c r="AM57" s="29">
        <v>222.05372616984403</v>
      </c>
      <c r="AN57" s="29">
        <v>164.67819013726486</v>
      </c>
      <c r="AO57" s="29">
        <v>0</v>
      </c>
      <c r="AP57" s="29">
        <v>163</v>
      </c>
      <c r="AQ57" s="29">
        <v>383</v>
      </c>
      <c r="AR57" s="29">
        <v>250</v>
      </c>
      <c r="AS57" s="29">
        <v>332</v>
      </c>
      <c r="AT57" s="29">
        <v>344</v>
      </c>
      <c r="AU57" s="29">
        <v>372</v>
      </c>
      <c r="AV57" s="29">
        <v>340</v>
      </c>
      <c r="AW57" s="29">
        <v>399</v>
      </c>
      <c r="AX57" s="29">
        <v>431</v>
      </c>
      <c r="AY57" s="29">
        <v>405</v>
      </c>
      <c r="AZ57" s="29">
        <v>477</v>
      </c>
      <c r="BA57" s="29">
        <v>516</v>
      </c>
      <c r="BB57" s="29">
        <v>516</v>
      </c>
      <c r="BC57" s="29">
        <v>534</v>
      </c>
      <c r="BD57" s="29">
        <v>436</v>
      </c>
      <c r="BE57" s="29">
        <v>425</v>
      </c>
      <c r="BF57" s="29">
        <v>399</v>
      </c>
      <c r="BG57" s="29">
        <v>387</v>
      </c>
      <c r="BH57" s="29">
        <v>393</v>
      </c>
      <c r="BI57" s="29">
        <f t="shared" si="10"/>
        <v>393</v>
      </c>
      <c r="BJ57" s="29"/>
      <c r="BK57" s="29"/>
      <c r="BL57" s="29">
        <f t="shared" si="11"/>
        <v>6</v>
      </c>
      <c r="BM57" s="27"/>
    </row>
    <row r="58" spans="1:65">
      <c r="A58" s="29">
        <v>49</v>
      </c>
      <c r="B58" s="32" t="s">
        <v>116</v>
      </c>
      <c r="C58" s="29">
        <f t="shared" si="0"/>
        <v>0</v>
      </c>
      <c r="D58" s="29">
        <f t="shared" si="0"/>
        <v>7063526</v>
      </c>
      <c r="E58" s="29">
        <f t="shared" si="1"/>
        <v>7063526</v>
      </c>
      <c r="F58" s="29">
        <f t="shared" si="2"/>
        <v>2662</v>
      </c>
      <c r="G58" s="57">
        <f t="shared" si="3"/>
        <v>2653</v>
      </c>
      <c r="H58" s="42"/>
      <c r="I58" s="29">
        <v>49</v>
      </c>
      <c r="J58" s="30" t="s">
        <v>116</v>
      </c>
      <c r="L58" s="29">
        <v>0</v>
      </c>
      <c r="M58" s="29">
        <v>4478861</v>
      </c>
      <c r="N58" s="29">
        <v>2406</v>
      </c>
      <c r="O58" s="29">
        <v>0</v>
      </c>
      <c r="P58" s="29">
        <v>627368</v>
      </c>
      <c r="Q58" s="29">
        <v>59</v>
      </c>
      <c r="R58" s="29">
        <v>0</v>
      </c>
      <c r="S58" s="29">
        <v>1957297</v>
      </c>
      <c r="T58" s="29">
        <v>197</v>
      </c>
      <c r="U58" s="29">
        <v>0</v>
      </c>
      <c r="V58" s="29">
        <v>0</v>
      </c>
      <c r="W58" s="29">
        <v>0</v>
      </c>
      <c r="X58" s="31"/>
      <c r="Y58" s="27">
        <f t="shared" si="4"/>
        <v>49</v>
      </c>
      <c r="Z58" s="29">
        <f t="shared" si="5"/>
        <v>0</v>
      </c>
      <c r="AA58" s="29">
        <f t="shared" si="6"/>
        <v>7063526</v>
      </c>
      <c r="AB58" s="29">
        <f t="shared" si="7"/>
        <v>7063526</v>
      </c>
      <c r="AC58" s="29">
        <f t="shared" si="8"/>
        <v>2662</v>
      </c>
      <c r="AD58" s="29">
        <f t="shared" si="9"/>
        <v>2653</v>
      </c>
      <c r="AE58" s="31"/>
      <c r="AF58" s="31"/>
      <c r="AH58" s="27">
        <v>49</v>
      </c>
      <c r="AI58" s="31" t="s">
        <v>116</v>
      </c>
      <c r="AK58" s="29"/>
      <c r="AL58" s="29"/>
      <c r="AM58" s="29"/>
      <c r="AN58" s="29">
        <v>0</v>
      </c>
      <c r="AO58" s="29">
        <v>0</v>
      </c>
      <c r="AP58" s="29">
        <v>0</v>
      </c>
      <c r="AQ58" s="29">
        <v>5979</v>
      </c>
      <c r="AR58" s="29">
        <v>1208</v>
      </c>
      <c r="AS58" s="29">
        <v>517</v>
      </c>
      <c r="AT58" s="29">
        <v>1634</v>
      </c>
      <c r="AU58" s="29">
        <v>2090</v>
      </c>
      <c r="AV58" s="29">
        <v>2055</v>
      </c>
      <c r="AW58" s="29">
        <v>1633</v>
      </c>
      <c r="AX58" s="29">
        <v>1178</v>
      </c>
      <c r="AY58" s="29">
        <v>1346</v>
      </c>
      <c r="AZ58" s="29">
        <v>1226</v>
      </c>
      <c r="BA58" s="29">
        <v>1378</v>
      </c>
      <c r="BB58" s="29">
        <v>1573</v>
      </c>
      <c r="BC58" s="29">
        <v>1603</v>
      </c>
      <c r="BD58" s="29">
        <v>2192</v>
      </c>
      <c r="BE58" s="29">
        <v>2232</v>
      </c>
      <c r="BF58" s="29">
        <v>2177</v>
      </c>
      <c r="BG58" s="29">
        <v>1715</v>
      </c>
      <c r="BH58" s="29">
        <v>2653</v>
      </c>
      <c r="BI58" s="29">
        <f t="shared" si="10"/>
        <v>2653</v>
      </c>
      <c r="BJ58" s="29"/>
      <c r="BK58" s="29"/>
      <c r="BL58" s="29">
        <f t="shared" si="11"/>
        <v>938</v>
      </c>
      <c r="BM58" s="27"/>
    </row>
    <row r="59" spans="1:65">
      <c r="A59" s="29">
        <v>50</v>
      </c>
      <c r="B59" s="32" t="s">
        <v>118</v>
      </c>
      <c r="C59" s="29">
        <f t="shared" si="0"/>
        <v>0</v>
      </c>
      <c r="D59" s="29">
        <f t="shared" si="0"/>
        <v>1757849</v>
      </c>
      <c r="E59" s="29">
        <f t="shared" si="1"/>
        <v>1757849</v>
      </c>
      <c r="F59" s="29">
        <f t="shared" si="2"/>
        <v>2091</v>
      </c>
      <c r="G59" s="57">
        <f t="shared" si="3"/>
        <v>841</v>
      </c>
      <c r="H59" s="42"/>
      <c r="I59" s="29">
        <v>50</v>
      </c>
      <c r="J59" s="30" t="s">
        <v>118</v>
      </c>
      <c r="L59" s="29">
        <v>0</v>
      </c>
      <c r="M59" s="29">
        <v>1262260</v>
      </c>
      <c r="N59" s="29">
        <v>2015</v>
      </c>
      <c r="O59" s="29">
        <v>0</v>
      </c>
      <c r="P59" s="29">
        <v>52167</v>
      </c>
      <c r="Q59" s="29">
        <v>8</v>
      </c>
      <c r="R59" s="29">
        <v>0</v>
      </c>
      <c r="S59" s="29">
        <v>443422</v>
      </c>
      <c r="T59" s="29">
        <v>68</v>
      </c>
      <c r="U59" s="29">
        <v>0</v>
      </c>
      <c r="V59" s="29">
        <v>0</v>
      </c>
      <c r="W59" s="29">
        <v>0</v>
      </c>
      <c r="X59" s="31"/>
      <c r="Y59" s="27">
        <f t="shared" si="4"/>
        <v>50</v>
      </c>
      <c r="Z59" s="29">
        <f t="shared" si="5"/>
        <v>0</v>
      </c>
      <c r="AA59" s="29">
        <f t="shared" si="6"/>
        <v>1757849</v>
      </c>
      <c r="AB59" s="29">
        <f t="shared" si="7"/>
        <v>1757849</v>
      </c>
      <c r="AC59" s="29">
        <f t="shared" si="8"/>
        <v>2091</v>
      </c>
      <c r="AD59" s="29">
        <f t="shared" si="9"/>
        <v>841</v>
      </c>
      <c r="AE59" s="31"/>
      <c r="AF59" s="31"/>
      <c r="AH59" s="27">
        <v>50</v>
      </c>
      <c r="AI59" s="31" t="s">
        <v>118</v>
      </c>
      <c r="AK59" s="29"/>
      <c r="AL59" s="29">
        <v>249.45868033311979</v>
      </c>
      <c r="AM59" s="29">
        <v>247.78365667254556</v>
      </c>
      <c r="AN59" s="29">
        <v>257.48846836191603</v>
      </c>
      <c r="AO59" s="29">
        <v>291</v>
      </c>
      <c r="AP59" s="29">
        <v>271</v>
      </c>
      <c r="AQ59" s="29">
        <v>488</v>
      </c>
      <c r="AR59" s="29">
        <v>346</v>
      </c>
      <c r="AS59" s="29">
        <v>518</v>
      </c>
      <c r="AT59" s="29">
        <v>766</v>
      </c>
      <c r="AU59" s="29">
        <v>418</v>
      </c>
      <c r="AV59" s="29">
        <v>403</v>
      </c>
      <c r="AW59" s="29">
        <v>337</v>
      </c>
      <c r="AX59" s="29">
        <v>296</v>
      </c>
      <c r="AY59" s="29">
        <v>315</v>
      </c>
      <c r="AZ59" s="29">
        <v>529</v>
      </c>
      <c r="BA59" s="29">
        <v>473</v>
      </c>
      <c r="BB59" s="29">
        <v>588</v>
      </c>
      <c r="BC59" s="29">
        <v>686</v>
      </c>
      <c r="BD59" s="29">
        <v>794</v>
      </c>
      <c r="BE59" s="29">
        <v>827</v>
      </c>
      <c r="BF59" s="29">
        <v>1063</v>
      </c>
      <c r="BG59" s="29">
        <v>1081</v>
      </c>
      <c r="BH59" s="29">
        <v>841</v>
      </c>
      <c r="BI59" s="29">
        <f t="shared" si="10"/>
        <v>841</v>
      </c>
      <c r="BJ59" s="29"/>
      <c r="BK59" s="29"/>
      <c r="BL59" s="29">
        <f t="shared" si="11"/>
        <v>-240</v>
      </c>
      <c r="BM59" s="27"/>
    </row>
    <row r="60" spans="1:65">
      <c r="A60" s="29">
        <v>51</v>
      </c>
      <c r="B60" s="32" t="s">
        <v>120</v>
      </c>
      <c r="C60" s="29">
        <f t="shared" si="0"/>
        <v>0</v>
      </c>
      <c r="D60" s="29">
        <f t="shared" si="0"/>
        <v>394346</v>
      </c>
      <c r="E60" s="29">
        <f t="shared" si="1"/>
        <v>394346</v>
      </c>
      <c r="F60" s="29">
        <f t="shared" si="2"/>
        <v>589</v>
      </c>
      <c r="G60" s="57">
        <f t="shared" si="3"/>
        <v>670</v>
      </c>
      <c r="H60" s="42"/>
      <c r="I60" s="29">
        <v>51</v>
      </c>
      <c r="J60" s="30" t="s">
        <v>120</v>
      </c>
      <c r="L60" s="29">
        <v>0</v>
      </c>
      <c r="M60" s="29">
        <v>394346</v>
      </c>
      <c r="N60" s="29">
        <v>589</v>
      </c>
      <c r="O60" s="29">
        <v>0</v>
      </c>
      <c r="P60" s="29">
        <v>0</v>
      </c>
      <c r="Q60" s="29">
        <v>0</v>
      </c>
      <c r="R60" s="29">
        <v>0</v>
      </c>
      <c r="S60" s="29">
        <v>0</v>
      </c>
      <c r="T60" s="29">
        <v>0</v>
      </c>
      <c r="U60" s="29">
        <v>0</v>
      </c>
      <c r="V60" s="29">
        <v>0</v>
      </c>
      <c r="W60" s="29">
        <v>0</v>
      </c>
      <c r="X60" s="31"/>
      <c r="Y60" s="27">
        <f t="shared" si="4"/>
        <v>51</v>
      </c>
      <c r="Z60" s="29">
        <f t="shared" si="5"/>
        <v>0</v>
      </c>
      <c r="AA60" s="29">
        <f t="shared" si="6"/>
        <v>394346</v>
      </c>
      <c r="AB60" s="29">
        <f t="shared" si="7"/>
        <v>394346</v>
      </c>
      <c r="AC60" s="29">
        <f t="shared" si="8"/>
        <v>589</v>
      </c>
      <c r="AD60" s="29">
        <f t="shared" si="9"/>
        <v>670</v>
      </c>
      <c r="AE60" s="31"/>
      <c r="AF60" s="31"/>
      <c r="AH60" s="27">
        <v>51</v>
      </c>
      <c r="AI60" s="31" t="s">
        <v>120</v>
      </c>
      <c r="AK60" s="29"/>
      <c r="AL60" s="29">
        <v>375.86709677419356</v>
      </c>
      <c r="AM60" s="29">
        <v>467.93719211822662</v>
      </c>
      <c r="AN60" s="29">
        <v>416.16174734356554</v>
      </c>
      <c r="AO60" s="29">
        <v>354</v>
      </c>
      <c r="AP60" s="29">
        <v>395</v>
      </c>
      <c r="AQ60" s="29">
        <v>528</v>
      </c>
      <c r="AR60" s="29">
        <v>447</v>
      </c>
      <c r="AS60" s="29">
        <v>537</v>
      </c>
      <c r="AT60" s="29">
        <v>507</v>
      </c>
      <c r="AU60" s="29">
        <v>429</v>
      </c>
      <c r="AV60" s="29">
        <v>467</v>
      </c>
      <c r="AW60" s="29">
        <v>484</v>
      </c>
      <c r="AX60" s="29">
        <v>486</v>
      </c>
      <c r="AY60" s="29">
        <v>556</v>
      </c>
      <c r="AZ60" s="29">
        <v>586</v>
      </c>
      <c r="BA60" s="29">
        <v>592</v>
      </c>
      <c r="BB60" s="29">
        <v>582</v>
      </c>
      <c r="BC60" s="29">
        <v>551</v>
      </c>
      <c r="BD60" s="29">
        <v>555</v>
      </c>
      <c r="BE60" s="29">
        <v>589</v>
      </c>
      <c r="BF60" s="29">
        <v>664</v>
      </c>
      <c r="BG60" s="29">
        <v>751</v>
      </c>
      <c r="BH60" s="29">
        <v>670</v>
      </c>
      <c r="BI60" s="29">
        <f t="shared" si="10"/>
        <v>670</v>
      </c>
      <c r="BJ60" s="29"/>
      <c r="BK60" s="29"/>
      <c r="BL60" s="29">
        <f t="shared" si="11"/>
        <v>-81</v>
      </c>
      <c r="BM60" s="27"/>
    </row>
    <row r="61" spans="1:65">
      <c r="A61" s="29">
        <v>52</v>
      </c>
      <c r="B61" s="32" t="s">
        <v>122</v>
      </c>
      <c r="C61" s="29">
        <f t="shared" si="0"/>
        <v>88482</v>
      </c>
      <c r="D61" s="29">
        <f t="shared" si="0"/>
        <v>998839</v>
      </c>
      <c r="E61" s="29">
        <f t="shared" si="1"/>
        <v>910357</v>
      </c>
      <c r="F61" s="29">
        <f t="shared" si="2"/>
        <v>1191</v>
      </c>
      <c r="G61" s="57">
        <f t="shared" si="3"/>
        <v>764</v>
      </c>
      <c r="H61" s="42"/>
      <c r="I61" s="29">
        <v>52</v>
      </c>
      <c r="J61" s="30" t="s">
        <v>122</v>
      </c>
      <c r="L61" s="29">
        <v>31578</v>
      </c>
      <c r="M61" s="29">
        <v>459403</v>
      </c>
      <c r="N61" s="29">
        <v>1145</v>
      </c>
      <c r="O61" s="29">
        <v>0</v>
      </c>
      <c r="P61" s="29">
        <v>178327</v>
      </c>
      <c r="Q61" s="29">
        <v>17</v>
      </c>
      <c r="R61" s="29">
        <v>56904</v>
      </c>
      <c r="S61" s="29">
        <v>319150</v>
      </c>
      <c r="T61" s="29">
        <v>25</v>
      </c>
      <c r="U61" s="29">
        <v>0</v>
      </c>
      <c r="V61" s="29">
        <v>41959</v>
      </c>
      <c r="W61" s="29">
        <v>4</v>
      </c>
      <c r="X61" s="31"/>
      <c r="Y61" s="27">
        <f t="shared" si="4"/>
        <v>52</v>
      </c>
      <c r="Z61" s="29">
        <f t="shared" si="5"/>
        <v>88482</v>
      </c>
      <c r="AA61" s="29">
        <f t="shared" si="6"/>
        <v>998839</v>
      </c>
      <c r="AB61" s="29">
        <f t="shared" si="7"/>
        <v>910357</v>
      </c>
      <c r="AC61" s="29">
        <f t="shared" si="8"/>
        <v>1191</v>
      </c>
      <c r="AD61" s="29">
        <f t="shared" si="9"/>
        <v>764</v>
      </c>
      <c r="AE61" s="31"/>
      <c r="AF61" s="31"/>
      <c r="AH61" s="27">
        <v>52</v>
      </c>
      <c r="AI61" s="31" t="s">
        <v>122</v>
      </c>
      <c r="AK61" s="29"/>
      <c r="AL61" s="29">
        <v>181.32828282828282</v>
      </c>
      <c r="AM61" s="29">
        <v>168.47214611872147</v>
      </c>
      <c r="AN61" s="29">
        <v>191.22615803814713</v>
      </c>
      <c r="AO61" s="29">
        <v>184</v>
      </c>
      <c r="AP61" s="29">
        <v>207</v>
      </c>
      <c r="AQ61" s="29">
        <v>423</v>
      </c>
      <c r="AR61" s="29">
        <v>312</v>
      </c>
      <c r="AS61" s="29">
        <v>322</v>
      </c>
      <c r="AT61" s="29">
        <v>466</v>
      </c>
      <c r="AU61" s="29">
        <v>270</v>
      </c>
      <c r="AV61" s="29">
        <v>293</v>
      </c>
      <c r="AW61" s="29">
        <v>311</v>
      </c>
      <c r="AX61" s="29">
        <v>330</v>
      </c>
      <c r="AY61" s="29">
        <v>326</v>
      </c>
      <c r="AZ61" s="29">
        <v>456</v>
      </c>
      <c r="BA61" s="29">
        <v>560</v>
      </c>
      <c r="BB61" s="29">
        <v>432</v>
      </c>
      <c r="BC61" s="29">
        <v>590</v>
      </c>
      <c r="BD61" s="29">
        <v>579</v>
      </c>
      <c r="BE61" s="29">
        <v>590</v>
      </c>
      <c r="BF61" s="29">
        <v>513</v>
      </c>
      <c r="BG61" s="29">
        <v>899</v>
      </c>
      <c r="BH61" s="29">
        <v>764</v>
      </c>
      <c r="BI61" s="29">
        <f t="shared" si="10"/>
        <v>764</v>
      </c>
      <c r="BJ61" s="29"/>
      <c r="BK61" s="29"/>
      <c r="BL61" s="29">
        <f t="shared" si="11"/>
        <v>-135</v>
      </c>
      <c r="BM61" s="27"/>
    </row>
    <row r="62" spans="1:65">
      <c r="A62" s="29">
        <v>53</v>
      </c>
      <c r="B62" s="32" t="s">
        <v>124</v>
      </c>
      <c r="C62" s="29">
        <f t="shared" si="0"/>
        <v>0</v>
      </c>
      <c r="D62" s="29">
        <f t="shared" si="0"/>
        <v>0</v>
      </c>
      <c r="E62" s="29">
        <f t="shared" si="1"/>
        <v>0</v>
      </c>
      <c r="F62" s="29">
        <f t="shared" si="2"/>
        <v>0</v>
      </c>
      <c r="G62" s="57">
        <f t="shared" si="3"/>
        <v>0</v>
      </c>
      <c r="H62" s="42"/>
      <c r="I62" s="29">
        <v>53</v>
      </c>
      <c r="J62" s="30" t="s">
        <v>124</v>
      </c>
      <c r="L62" s="29">
        <v>0</v>
      </c>
      <c r="M62" s="29">
        <v>0</v>
      </c>
      <c r="N62" s="29">
        <v>0</v>
      </c>
      <c r="O62" s="29">
        <v>0</v>
      </c>
      <c r="P62" s="29">
        <v>0</v>
      </c>
      <c r="Q62" s="29">
        <v>0</v>
      </c>
      <c r="R62" s="29">
        <v>0</v>
      </c>
      <c r="S62" s="29">
        <v>0</v>
      </c>
      <c r="T62" s="29">
        <v>0</v>
      </c>
      <c r="U62" s="29">
        <v>0</v>
      </c>
      <c r="V62" s="29">
        <v>0</v>
      </c>
      <c r="W62" s="29">
        <v>0</v>
      </c>
      <c r="X62" s="31"/>
      <c r="Y62" s="27">
        <f t="shared" si="4"/>
        <v>53</v>
      </c>
      <c r="Z62" s="29">
        <f t="shared" si="5"/>
        <v>0</v>
      </c>
      <c r="AA62" s="29">
        <f t="shared" si="6"/>
        <v>0</v>
      </c>
      <c r="AB62" s="29">
        <f t="shared" si="7"/>
        <v>0</v>
      </c>
      <c r="AC62" s="29">
        <f t="shared" si="8"/>
        <v>0</v>
      </c>
      <c r="AD62" s="29">
        <f t="shared" si="9"/>
        <v>0</v>
      </c>
      <c r="AE62" s="31"/>
      <c r="AF62" s="31"/>
      <c r="AH62" s="27">
        <v>53</v>
      </c>
      <c r="AI62" s="31" t="s">
        <v>124</v>
      </c>
      <c r="AK62" s="29"/>
      <c r="AL62" s="29"/>
      <c r="AM62" s="29"/>
      <c r="AN62" s="29">
        <v>0</v>
      </c>
      <c r="AO62" s="29">
        <v>0</v>
      </c>
      <c r="AP62" s="29">
        <v>0</v>
      </c>
      <c r="AQ62" s="29">
        <v>0</v>
      </c>
      <c r="AR62" s="29">
        <v>0</v>
      </c>
      <c r="AS62" s="29">
        <v>0</v>
      </c>
      <c r="AT62" s="29">
        <v>0</v>
      </c>
      <c r="AU62" s="29">
        <v>0</v>
      </c>
      <c r="AV62" s="29">
        <v>0</v>
      </c>
      <c r="AW62" s="29">
        <v>0</v>
      </c>
      <c r="AX62" s="29">
        <v>0</v>
      </c>
      <c r="AY62" s="29">
        <v>0</v>
      </c>
      <c r="AZ62" s="29">
        <v>0</v>
      </c>
      <c r="BA62" s="29">
        <v>0</v>
      </c>
      <c r="BB62" s="29">
        <v>0</v>
      </c>
      <c r="BC62" s="29">
        <v>0</v>
      </c>
      <c r="BD62" s="29">
        <v>0</v>
      </c>
      <c r="BE62" s="29">
        <v>0</v>
      </c>
      <c r="BF62" s="29">
        <v>0</v>
      </c>
      <c r="BG62" s="29">
        <v>0</v>
      </c>
      <c r="BH62" s="29">
        <v>0</v>
      </c>
      <c r="BI62" s="29">
        <f t="shared" si="10"/>
        <v>0</v>
      </c>
      <c r="BJ62" s="29"/>
      <c r="BK62" s="29"/>
      <c r="BL62" s="29">
        <f t="shared" si="11"/>
        <v>0</v>
      </c>
      <c r="BM62" s="27"/>
    </row>
    <row r="63" spans="1:65">
      <c r="A63" s="29">
        <v>54</v>
      </c>
      <c r="B63" s="32" t="s">
        <v>126</v>
      </c>
      <c r="C63" s="29">
        <f t="shared" si="0"/>
        <v>0</v>
      </c>
      <c r="D63" s="29">
        <f t="shared" si="0"/>
        <v>0</v>
      </c>
      <c r="E63" s="29">
        <f t="shared" si="1"/>
        <v>0</v>
      </c>
      <c r="F63" s="29">
        <f t="shared" si="2"/>
        <v>0</v>
      </c>
      <c r="G63" s="57">
        <f t="shared" si="3"/>
        <v>0</v>
      </c>
      <c r="H63" s="42"/>
      <c r="I63" s="29">
        <v>54</v>
      </c>
      <c r="J63" s="30" t="s">
        <v>126</v>
      </c>
      <c r="L63" s="29">
        <v>0</v>
      </c>
      <c r="M63" s="29">
        <v>0</v>
      </c>
      <c r="N63" s="29">
        <v>0</v>
      </c>
      <c r="O63" s="29">
        <v>0</v>
      </c>
      <c r="P63" s="29">
        <v>0</v>
      </c>
      <c r="Q63" s="29">
        <v>0</v>
      </c>
      <c r="R63" s="29">
        <v>0</v>
      </c>
      <c r="S63" s="29">
        <v>0</v>
      </c>
      <c r="T63" s="29">
        <v>0</v>
      </c>
      <c r="U63" s="29">
        <v>0</v>
      </c>
      <c r="V63" s="29">
        <v>0</v>
      </c>
      <c r="W63" s="29">
        <v>0</v>
      </c>
      <c r="X63" s="31"/>
      <c r="Y63" s="27">
        <f t="shared" si="4"/>
        <v>54</v>
      </c>
      <c r="Z63" s="29">
        <f t="shared" si="5"/>
        <v>0</v>
      </c>
      <c r="AA63" s="29">
        <f t="shared" si="6"/>
        <v>0</v>
      </c>
      <c r="AB63" s="29">
        <f t="shared" si="7"/>
        <v>0</v>
      </c>
      <c r="AC63" s="29">
        <f t="shared" si="8"/>
        <v>0</v>
      </c>
      <c r="AD63" s="29">
        <f t="shared" si="9"/>
        <v>0</v>
      </c>
      <c r="AE63" s="31"/>
      <c r="AF63" s="31"/>
      <c r="AH63" s="27">
        <v>54</v>
      </c>
      <c r="AI63" s="31" t="s">
        <v>126</v>
      </c>
      <c r="AK63" s="29"/>
      <c r="AL63" s="29"/>
      <c r="AM63" s="29"/>
      <c r="AN63" s="29">
        <v>0</v>
      </c>
      <c r="AO63" s="29">
        <v>0</v>
      </c>
      <c r="AP63" s="29">
        <v>0</v>
      </c>
      <c r="AQ63" s="29">
        <v>0</v>
      </c>
      <c r="AR63" s="29">
        <v>0</v>
      </c>
      <c r="AS63" s="29">
        <v>0</v>
      </c>
      <c r="AT63" s="29">
        <v>0</v>
      </c>
      <c r="AU63" s="29">
        <v>0</v>
      </c>
      <c r="AV63" s="29">
        <v>0</v>
      </c>
      <c r="AW63" s="29">
        <v>0</v>
      </c>
      <c r="AX63" s="29">
        <v>0</v>
      </c>
      <c r="AY63" s="29">
        <v>0</v>
      </c>
      <c r="AZ63" s="29">
        <v>0</v>
      </c>
      <c r="BA63" s="29">
        <v>0</v>
      </c>
      <c r="BB63" s="29">
        <v>0</v>
      </c>
      <c r="BC63" s="29">
        <v>0</v>
      </c>
      <c r="BD63" s="29">
        <v>0</v>
      </c>
      <c r="BE63" s="29">
        <v>0</v>
      </c>
      <c r="BF63" s="29">
        <v>0</v>
      </c>
      <c r="BG63" s="29">
        <v>0</v>
      </c>
      <c r="BH63" s="29">
        <v>0</v>
      </c>
      <c r="BI63" s="29">
        <f t="shared" si="10"/>
        <v>0</v>
      </c>
      <c r="BJ63" s="29"/>
      <c r="BK63" s="29"/>
      <c r="BL63" s="29">
        <f t="shared" si="11"/>
        <v>0</v>
      </c>
      <c r="BM63" s="27"/>
    </row>
    <row r="64" spans="1:65">
      <c r="A64" s="29">
        <v>55</v>
      </c>
      <c r="B64" s="32" t="s">
        <v>128</v>
      </c>
      <c r="C64" s="29">
        <f t="shared" si="0"/>
        <v>0</v>
      </c>
      <c r="D64" s="29">
        <f t="shared" si="0"/>
        <v>0</v>
      </c>
      <c r="E64" s="29">
        <f t="shared" si="1"/>
        <v>0</v>
      </c>
      <c r="F64" s="29">
        <f t="shared" si="2"/>
        <v>0</v>
      </c>
      <c r="G64" s="57">
        <f t="shared" si="3"/>
        <v>0</v>
      </c>
      <c r="H64" s="42"/>
      <c r="I64" s="29">
        <v>55</v>
      </c>
      <c r="J64" s="30" t="s">
        <v>128</v>
      </c>
      <c r="L64" s="29">
        <v>0</v>
      </c>
      <c r="M64" s="29">
        <v>0</v>
      </c>
      <c r="N64" s="29">
        <v>0</v>
      </c>
      <c r="O64" s="29">
        <v>0</v>
      </c>
      <c r="P64" s="29">
        <v>0</v>
      </c>
      <c r="Q64" s="29">
        <v>0</v>
      </c>
      <c r="R64" s="29">
        <v>0</v>
      </c>
      <c r="S64" s="29">
        <v>0</v>
      </c>
      <c r="T64" s="29">
        <v>0</v>
      </c>
      <c r="U64" s="29">
        <v>0</v>
      </c>
      <c r="V64" s="29">
        <v>0</v>
      </c>
      <c r="W64" s="29">
        <v>0</v>
      </c>
      <c r="X64" s="31"/>
      <c r="Y64" s="27">
        <f t="shared" si="4"/>
        <v>55</v>
      </c>
      <c r="Z64" s="29">
        <f t="shared" si="5"/>
        <v>0</v>
      </c>
      <c r="AA64" s="29">
        <f t="shared" si="6"/>
        <v>0</v>
      </c>
      <c r="AB64" s="29">
        <f t="shared" si="7"/>
        <v>0</v>
      </c>
      <c r="AC64" s="29">
        <f t="shared" si="8"/>
        <v>0</v>
      </c>
      <c r="AD64" s="29">
        <f t="shared" si="9"/>
        <v>0</v>
      </c>
      <c r="AE64" s="31"/>
      <c r="AF64" s="31"/>
      <c r="AH64" s="27">
        <v>55</v>
      </c>
      <c r="AI64" s="31" t="s">
        <v>128</v>
      </c>
      <c r="AK64" s="29"/>
      <c r="AL64" s="29">
        <v>285.09548611111109</v>
      </c>
      <c r="AM64" s="29">
        <v>265.20887245841033</v>
      </c>
      <c r="AN64" s="29">
        <v>261.6832</v>
      </c>
      <c r="AO64" s="29">
        <v>282</v>
      </c>
      <c r="AP64" s="29">
        <v>183</v>
      </c>
      <c r="AQ64" s="29">
        <v>259</v>
      </c>
      <c r="AR64" s="29">
        <v>345</v>
      </c>
      <c r="AS64" s="29">
        <v>365</v>
      </c>
      <c r="AT64" s="29">
        <v>374</v>
      </c>
      <c r="AU64" s="29">
        <v>411</v>
      </c>
      <c r="AV64" s="29">
        <v>408</v>
      </c>
      <c r="AW64" s="29">
        <v>444</v>
      </c>
      <c r="AX64" s="29">
        <v>2999</v>
      </c>
      <c r="AY64" s="29">
        <v>0</v>
      </c>
      <c r="AZ64" s="29">
        <v>0</v>
      </c>
      <c r="BA64" s="29">
        <v>0</v>
      </c>
      <c r="BB64" s="29">
        <v>0</v>
      </c>
      <c r="BC64" s="29">
        <v>0</v>
      </c>
      <c r="BD64" s="29">
        <v>0</v>
      </c>
      <c r="BE64" s="29">
        <v>0</v>
      </c>
      <c r="BF64" s="29">
        <v>0</v>
      </c>
      <c r="BG64" s="29">
        <v>0</v>
      </c>
      <c r="BH64" s="29">
        <v>0</v>
      </c>
      <c r="BI64" s="29">
        <f t="shared" si="10"/>
        <v>0</v>
      </c>
      <c r="BJ64" s="29"/>
      <c r="BK64" s="29"/>
      <c r="BL64" s="29">
        <f t="shared" si="11"/>
        <v>0</v>
      </c>
      <c r="BM64" s="27"/>
    </row>
    <row r="65" spans="1:65">
      <c r="A65" s="29">
        <v>56</v>
      </c>
      <c r="B65" s="32" t="s">
        <v>131</v>
      </c>
      <c r="C65" s="29">
        <f t="shared" si="0"/>
        <v>0</v>
      </c>
      <c r="D65" s="29">
        <f t="shared" si="0"/>
        <v>2950757</v>
      </c>
      <c r="E65" s="29">
        <f t="shared" si="1"/>
        <v>2950757</v>
      </c>
      <c r="F65" s="29">
        <f t="shared" si="2"/>
        <v>3460</v>
      </c>
      <c r="G65" s="57">
        <f t="shared" si="3"/>
        <v>853</v>
      </c>
      <c r="H65" s="42"/>
      <c r="I65" s="29">
        <v>56</v>
      </c>
      <c r="J65" s="30" t="s">
        <v>131</v>
      </c>
      <c r="L65" s="29">
        <v>0</v>
      </c>
      <c r="M65" s="29">
        <v>2052894</v>
      </c>
      <c r="N65" s="29">
        <v>3322</v>
      </c>
      <c r="O65" s="29">
        <v>0</v>
      </c>
      <c r="P65" s="29">
        <v>299288</v>
      </c>
      <c r="Q65" s="29">
        <v>46</v>
      </c>
      <c r="R65" s="29">
        <v>0</v>
      </c>
      <c r="S65" s="29">
        <v>598575</v>
      </c>
      <c r="T65" s="29">
        <v>92</v>
      </c>
      <c r="U65" s="29">
        <v>0</v>
      </c>
      <c r="V65" s="29">
        <v>0</v>
      </c>
      <c r="W65" s="29">
        <v>0</v>
      </c>
      <c r="X65" s="31"/>
      <c r="Y65" s="27">
        <f t="shared" si="4"/>
        <v>56</v>
      </c>
      <c r="Z65" s="29">
        <f t="shared" si="5"/>
        <v>0</v>
      </c>
      <c r="AA65" s="29">
        <f t="shared" si="6"/>
        <v>2950757</v>
      </c>
      <c r="AB65" s="29">
        <f t="shared" si="7"/>
        <v>2950757</v>
      </c>
      <c r="AC65" s="29">
        <f t="shared" si="8"/>
        <v>3460</v>
      </c>
      <c r="AD65" s="29">
        <f t="shared" si="9"/>
        <v>853</v>
      </c>
      <c r="AE65" s="31"/>
      <c r="AF65" s="31"/>
      <c r="AH65" s="27">
        <v>56</v>
      </c>
      <c r="AI65" s="31" t="s">
        <v>131</v>
      </c>
      <c r="AK65" s="29"/>
      <c r="AL65" s="29">
        <v>205.30870370370371</v>
      </c>
      <c r="AM65" s="29">
        <v>208.97639484978541</v>
      </c>
      <c r="AN65" s="29">
        <v>218.84810354125472</v>
      </c>
      <c r="AO65" s="29">
        <v>254</v>
      </c>
      <c r="AP65" s="29">
        <v>253</v>
      </c>
      <c r="AQ65" s="29">
        <v>507</v>
      </c>
      <c r="AR65" s="29">
        <v>337</v>
      </c>
      <c r="AS65" s="29">
        <v>346</v>
      </c>
      <c r="AT65" s="29">
        <v>370</v>
      </c>
      <c r="AU65" s="29">
        <v>457</v>
      </c>
      <c r="AV65" s="29">
        <v>392</v>
      </c>
      <c r="AW65" s="29">
        <v>440</v>
      </c>
      <c r="AX65" s="29">
        <v>434</v>
      </c>
      <c r="AY65" s="29">
        <v>495</v>
      </c>
      <c r="AZ65" s="29">
        <v>506</v>
      </c>
      <c r="BA65" s="29">
        <v>435</v>
      </c>
      <c r="BB65" s="29">
        <v>456</v>
      </c>
      <c r="BC65" s="29">
        <v>521</v>
      </c>
      <c r="BD65" s="29">
        <v>647</v>
      </c>
      <c r="BE65" s="29">
        <v>675</v>
      </c>
      <c r="BF65" s="29">
        <v>543</v>
      </c>
      <c r="BG65" s="29">
        <v>1242</v>
      </c>
      <c r="BH65" s="29">
        <v>853</v>
      </c>
      <c r="BI65" s="29">
        <f t="shared" si="10"/>
        <v>853</v>
      </c>
      <c r="BJ65" s="29"/>
      <c r="BK65" s="29"/>
      <c r="BL65" s="29">
        <f t="shared" si="11"/>
        <v>-389</v>
      </c>
      <c r="BM65" s="27"/>
    </row>
    <row r="66" spans="1:65">
      <c r="A66" s="29">
        <v>57</v>
      </c>
      <c r="B66" s="32" t="s">
        <v>133</v>
      </c>
      <c r="C66" s="29">
        <f t="shared" si="0"/>
        <v>0</v>
      </c>
      <c r="D66" s="29">
        <f t="shared" si="0"/>
        <v>2124687</v>
      </c>
      <c r="E66" s="29">
        <f t="shared" si="1"/>
        <v>2124687</v>
      </c>
      <c r="F66" s="29">
        <f t="shared" si="2"/>
        <v>1283</v>
      </c>
      <c r="G66" s="57">
        <f t="shared" si="3"/>
        <v>1656</v>
      </c>
      <c r="H66" s="42"/>
      <c r="I66" s="29">
        <v>57</v>
      </c>
      <c r="J66" s="30" t="s">
        <v>133</v>
      </c>
      <c r="L66" s="29">
        <v>0</v>
      </c>
      <c r="M66" s="29">
        <v>1096116</v>
      </c>
      <c r="N66" s="29">
        <v>1045</v>
      </c>
      <c r="O66" s="29">
        <v>0</v>
      </c>
      <c r="P66" s="29">
        <v>378382</v>
      </c>
      <c r="Q66" s="29">
        <v>101</v>
      </c>
      <c r="R66" s="29">
        <v>0</v>
      </c>
      <c r="S66" s="29">
        <v>650189</v>
      </c>
      <c r="T66" s="29">
        <v>137</v>
      </c>
      <c r="U66" s="29">
        <v>0</v>
      </c>
      <c r="V66" s="29">
        <v>0</v>
      </c>
      <c r="W66" s="29">
        <v>0</v>
      </c>
      <c r="X66" s="31"/>
      <c r="Y66" s="27">
        <f t="shared" si="4"/>
        <v>57</v>
      </c>
      <c r="Z66" s="29">
        <f t="shared" si="5"/>
        <v>0</v>
      </c>
      <c r="AA66" s="29">
        <f t="shared" si="6"/>
        <v>2124687</v>
      </c>
      <c r="AB66" s="29">
        <f t="shared" si="7"/>
        <v>2124687</v>
      </c>
      <c r="AC66" s="29">
        <f t="shared" si="8"/>
        <v>1283</v>
      </c>
      <c r="AD66" s="29">
        <f t="shared" si="9"/>
        <v>1656</v>
      </c>
      <c r="AE66" s="31"/>
      <c r="AF66" s="31"/>
      <c r="AH66" s="27">
        <v>57</v>
      </c>
      <c r="AI66" s="31" t="s">
        <v>133</v>
      </c>
      <c r="AK66" s="29"/>
      <c r="AL66" s="29">
        <v>355.20460358056266</v>
      </c>
      <c r="AM66" s="29">
        <v>340.86198691255203</v>
      </c>
      <c r="AN66" s="29">
        <v>419.29752650176681</v>
      </c>
      <c r="AO66" s="29">
        <v>377</v>
      </c>
      <c r="AP66" s="29">
        <v>462</v>
      </c>
      <c r="AQ66" s="29">
        <v>1316</v>
      </c>
      <c r="AR66" s="29">
        <v>669</v>
      </c>
      <c r="AS66" s="29">
        <v>820</v>
      </c>
      <c r="AT66" s="29">
        <v>799</v>
      </c>
      <c r="AU66" s="29">
        <v>920</v>
      </c>
      <c r="AV66" s="29">
        <v>793</v>
      </c>
      <c r="AW66" s="29">
        <v>1023</v>
      </c>
      <c r="AX66" s="29">
        <v>1157</v>
      </c>
      <c r="AY66" s="29">
        <v>1088</v>
      </c>
      <c r="AZ66" s="29">
        <v>1084</v>
      </c>
      <c r="BA66" s="29">
        <v>1196</v>
      </c>
      <c r="BB66" s="29">
        <v>1219</v>
      </c>
      <c r="BC66" s="29">
        <v>1504</v>
      </c>
      <c r="BD66" s="29">
        <v>1193</v>
      </c>
      <c r="BE66" s="29">
        <v>1244</v>
      </c>
      <c r="BF66" s="29">
        <v>952</v>
      </c>
      <c r="BG66" s="29">
        <v>752</v>
      </c>
      <c r="BH66" s="29">
        <v>1656</v>
      </c>
      <c r="BI66" s="29">
        <f t="shared" si="10"/>
        <v>1656</v>
      </c>
      <c r="BJ66" s="29"/>
      <c r="BK66" s="29"/>
      <c r="BL66" s="29">
        <f t="shared" si="11"/>
        <v>904</v>
      </c>
      <c r="BM66" s="27"/>
    </row>
    <row r="67" spans="1:65">
      <c r="A67" s="29">
        <v>58</v>
      </c>
      <c r="B67" s="32" t="s">
        <v>135</v>
      </c>
      <c r="C67" s="29">
        <f t="shared" si="0"/>
        <v>0</v>
      </c>
      <c r="D67" s="29">
        <f t="shared" si="0"/>
        <v>0</v>
      </c>
      <c r="E67" s="29">
        <f t="shared" si="1"/>
        <v>0</v>
      </c>
      <c r="F67" s="29">
        <f t="shared" si="2"/>
        <v>0</v>
      </c>
      <c r="G67" s="57">
        <f t="shared" si="3"/>
        <v>0</v>
      </c>
      <c r="H67" s="42"/>
      <c r="I67" s="29">
        <v>58</v>
      </c>
      <c r="J67" s="30" t="s">
        <v>135</v>
      </c>
      <c r="L67" s="29">
        <v>0</v>
      </c>
      <c r="M67" s="29">
        <v>0</v>
      </c>
      <c r="N67" s="29">
        <v>0</v>
      </c>
      <c r="O67" s="29">
        <v>0</v>
      </c>
      <c r="P67" s="29">
        <v>0</v>
      </c>
      <c r="Q67" s="29">
        <v>0</v>
      </c>
      <c r="R67" s="29">
        <v>0</v>
      </c>
      <c r="S67" s="29">
        <v>0</v>
      </c>
      <c r="T67" s="29">
        <v>0</v>
      </c>
      <c r="U67" s="29">
        <v>0</v>
      </c>
      <c r="V67" s="29">
        <v>0</v>
      </c>
      <c r="W67" s="29">
        <v>0</v>
      </c>
      <c r="X67" s="31"/>
      <c r="Y67" s="27">
        <f t="shared" si="4"/>
        <v>58</v>
      </c>
      <c r="Z67" s="29">
        <f t="shared" si="5"/>
        <v>0</v>
      </c>
      <c r="AA67" s="29">
        <f t="shared" si="6"/>
        <v>0</v>
      </c>
      <c r="AB67" s="29">
        <f t="shared" si="7"/>
        <v>0</v>
      </c>
      <c r="AC67" s="29">
        <f t="shared" si="8"/>
        <v>0</v>
      </c>
      <c r="AD67" s="29">
        <f t="shared" si="9"/>
        <v>0</v>
      </c>
      <c r="AE67" s="31"/>
      <c r="AF67" s="31"/>
      <c r="AH67" s="27">
        <v>58</v>
      </c>
      <c r="AI67" s="31" t="s">
        <v>135</v>
      </c>
      <c r="AK67" s="29"/>
      <c r="AL67" s="29"/>
      <c r="AM67" s="29"/>
      <c r="AN67" s="29">
        <v>0</v>
      </c>
      <c r="AO67" s="29">
        <v>0</v>
      </c>
      <c r="AP67" s="29">
        <v>0</v>
      </c>
      <c r="AQ67" s="29">
        <v>0</v>
      </c>
      <c r="AR67" s="29">
        <v>0</v>
      </c>
      <c r="AS67" s="29">
        <v>0</v>
      </c>
      <c r="AT67" s="29">
        <v>0</v>
      </c>
      <c r="AU67" s="29">
        <v>0</v>
      </c>
      <c r="AV67" s="29">
        <v>0</v>
      </c>
      <c r="AW67" s="29">
        <v>0</v>
      </c>
      <c r="AX67" s="29">
        <v>0</v>
      </c>
      <c r="AY67" s="29">
        <v>0</v>
      </c>
      <c r="AZ67" s="29">
        <v>0</v>
      </c>
      <c r="BA67" s="29">
        <v>0</v>
      </c>
      <c r="BB67" s="29">
        <v>0</v>
      </c>
      <c r="BC67" s="29">
        <v>0</v>
      </c>
      <c r="BD67" s="29">
        <v>0</v>
      </c>
      <c r="BE67" s="29">
        <v>0</v>
      </c>
      <c r="BF67" s="29">
        <v>0</v>
      </c>
      <c r="BG67" s="29">
        <v>5504</v>
      </c>
      <c r="BH67" s="29">
        <v>0</v>
      </c>
      <c r="BI67" s="29">
        <f t="shared" si="10"/>
        <v>0</v>
      </c>
      <c r="BJ67" s="29"/>
      <c r="BK67" s="29"/>
      <c r="BL67" s="29">
        <f t="shared" si="11"/>
        <v>-5504</v>
      </c>
      <c r="BM67" s="27"/>
    </row>
    <row r="68" spans="1:65">
      <c r="A68" s="27">
        <v>59</v>
      </c>
      <c r="B68" s="32" t="s">
        <v>137</v>
      </c>
      <c r="C68" s="29">
        <f t="shared" si="0"/>
        <v>0</v>
      </c>
      <c r="D68" s="29">
        <f t="shared" si="0"/>
        <v>0</v>
      </c>
      <c r="E68" s="29">
        <f t="shared" si="1"/>
        <v>0</v>
      </c>
      <c r="F68" s="29">
        <f t="shared" si="2"/>
        <v>0</v>
      </c>
      <c r="G68" s="57">
        <f t="shared" si="3"/>
        <v>0</v>
      </c>
      <c r="H68" s="42"/>
      <c r="I68" s="29">
        <v>59</v>
      </c>
      <c r="J68" s="30" t="s">
        <v>137</v>
      </c>
      <c r="L68" s="29">
        <v>0</v>
      </c>
      <c r="M68" s="29">
        <v>0</v>
      </c>
      <c r="N68" s="29">
        <v>0</v>
      </c>
      <c r="O68" s="29">
        <v>0</v>
      </c>
      <c r="P68" s="29">
        <v>0</v>
      </c>
      <c r="Q68" s="29">
        <v>0</v>
      </c>
      <c r="R68" s="29">
        <v>0</v>
      </c>
      <c r="S68" s="29">
        <v>0</v>
      </c>
      <c r="T68" s="29">
        <v>0</v>
      </c>
      <c r="U68" s="29">
        <v>0</v>
      </c>
      <c r="V68" s="29">
        <v>0</v>
      </c>
      <c r="W68" s="29">
        <v>0</v>
      </c>
      <c r="X68" s="31"/>
      <c r="Y68" s="27">
        <f t="shared" si="4"/>
        <v>59</v>
      </c>
      <c r="Z68" s="29">
        <f t="shared" si="5"/>
        <v>0</v>
      </c>
      <c r="AA68" s="29">
        <f t="shared" si="6"/>
        <v>0</v>
      </c>
      <c r="AB68" s="29">
        <f t="shared" si="7"/>
        <v>0</v>
      </c>
      <c r="AC68" s="29">
        <f t="shared" si="8"/>
        <v>0</v>
      </c>
      <c r="AD68" s="29">
        <f t="shared" si="9"/>
        <v>0</v>
      </c>
      <c r="AE68" s="31"/>
      <c r="AF68" s="31"/>
      <c r="AH68" s="27">
        <v>59</v>
      </c>
      <c r="AI68" s="31" t="s">
        <v>137</v>
      </c>
      <c r="AK68" s="29"/>
      <c r="AL68" s="29"/>
      <c r="AM68" s="29"/>
      <c r="AN68" s="29">
        <v>0</v>
      </c>
      <c r="AO68" s="29">
        <v>0</v>
      </c>
      <c r="AP68" s="29">
        <v>0</v>
      </c>
      <c r="AQ68" s="29">
        <v>0</v>
      </c>
      <c r="AR68" s="29">
        <v>2964</v>
      </c>
      <c r="AS68" s="29">
        <v>1891</v>
      </c>
      <c r="AT68" s="29">
        <v>0</v>
      </c>
      <c r="AU68" s="29">
        <v>0</v>
      </c>
      <c r="AV68" s="29">
        <v>0</v>
      </c>
      <c r="AW68" s="29">
        <v>0</v>
      </c>
      <c r="AX68" s="29">
        <v>0</v>
      </c>
      <c r="AY68" s="29">
        <v>0</v>
      </c>
      <c r="AZ68" s="29">
        <v>0</v>
      </c>
      <c r="BA68" s="29">
        <v>0</v>
      </c>
      <c r="BB68" s="29">
        <v>0</v>
      </c>
      <c r="BC68" s="29">
        <v>0</v>
      </c>
      <c r="BD68" s="29">
        <v>0</v>
      </c>
      <c r="BE68" s="29">
        <v>0</v>
      </c>
      <c r="BF68" s="29">
        <v>0</v>
      </c>
      <c r="BG68" s="29">
        <v>0</v>
      </c>
      <c r="BH68" s="29">
        <v>0</v>
      </c>
      <c r="BI68" s="29">
        <f t="shared" si="10"/>
        <v>0</v>
      </c>
      <c r="BJ68" s="29"/>
      <c r="BK68" s="29"/>
      <c r="BL68" s="29">
        <f t="shared" si="11"/>
        <v>0</v>
      </c>
      <c r="BM68" s="27"/>
    </row>
    <row r="69" spans="1:65">
      <c r="A69" s="29">
        <v>60</v>
      </c>
      <c r="B69" s="32" t="s">
        <v>139</v>
      </c>
      <c r="C69" s="29">
        <f t="shared" si="0"/>
        <v>0</v>
      </c>
      <c r="D69" s="29">
        <f t="shared" si="0"/>
        <v>0</v>
      </c>
      <c r="E69" s="29">
        <f t="shared" si="1"/>
        <v>0</v>
      </c>
      <c r="F69" s="29">
        <f t="shared" si="2"/>
        <v>0</v>
      </c>
      <c r="G69" s="57">
        <f t="shared" si="3"/>
        <v>0</v>
      </c>
      <c r="H69" s="42"/>
      <c r="I69" s="29">
        <v>60</v>
      </c>
      <c r="J69" s="30" t="s">
        <v>139</v>
      </c>
      <c r="L69" s="29">
        <v>0</v>
      </c>
      <c r="M69" s="29">
        <v>0</v>
      </c>
      <c r="N69" s="29">
        <v>0</v>
      </c>
      <c r="O69" s="29">
        <v>0</v>
      </c>
      <c r="P69" s="29">
        <v>0</v>
      </c>
      <c r="Q69" s="29">
        <v>0</v>
      </c>
      <c r="R69" s="29">
        <v>0</v>
      </c>
      <c r="S69" s="29">
        <v>0</v>
      </c>
      <c r="T69" s="29">
        <v>0</v>
      </c>
      <c r="U69" s="29">
        <v>0</v>
      </c>
      <c r="V69" s="29">
        <v>0</v>
      </c>
      <c r="W69" s="29">
        <v>0</v>
      </c>
      <c r="X69" s="31"/>
      <c r="Y69" s="27">
        <f t="shared" si="4"/>
        <v>60</v>
      </c>
      <c r="Z69" s="29">
        <f t="shared" si="5"/>
        <v>0</v>
      </c>
      <c r="AA69" s="29">
        <f t="shared" si="6"/>
        <v>0</v>
      </c>
      <c r="AB69" s="29">
        <f t="shared" si="7"/>
        <v>0</v>
      </c>
      <c r="AC69" s="29">
        <f t="shared" si="8"/>
        <v>0</v>
      </c>
      <c r="AD69" s="29">
        <f t="shared" si="9"/>
        <v>0</v>
      </c>
      <c r="AE69" s="31"/>
      <c r="AF69" s="31"/>
      <c r="AH69" s="27">
        <v>60</v>
      </c>
      <c r="AI69" s="31" t="s">
        <v>139</v>
      </c>
      <c r="AK69" s="29"/>
      <c r="AL69" s="29"/>
      <c r="AM69" s="29"/>
      <c r="AN69" s="29">
        <v>981.81818181818187</v>
      </c>
      <c r="AO69" s="29">
        <v>0</v>
      </c>
      <c r="AP69" s="29">
        <v>0</v>
      </c>
      <c r="AQ69" s="29">
        <v>981</v>
      </c>
      <c r="AR69" s="29">
        <v>1212</v>
      </c>
      <c r="AS69" s="29">
        <v>0</v>
      </c>
      <c r="AT69" s="29">
        <v>0</v>
      </c>
      <c r="AU69" s="29">
        <v>0</v>
      </c>
      <c r="AV69" s="29">
        <v>0</v>
      </c>
      <c r="AW69" s="29">
        <v>0</v>
      </c>
      <c r="AX69" s="29">
        <v>0</v>
      </c>
      <c r="AY69" s="29">
        <v>0</v>
      </c>
      <c r="AZ69" s="29">
        <v>0</v>
      </c>
      <c r="BA69" s="29">
        <v>0</v>
      </c>
      <c r="BB69" s="29">
        <v>0</v>
      </c>
      <c r="BC69" s="29">
        <v>0</v>
      </c>
      <c r="BD69" s="29">
        <v>0</v>
      </c>
      <c r="BE69" s="29">
        <v>0</v>
      </c>
      <c r="BF69" s="29">
        <v>0</v>
      </c>
      <c r="BG69" s="29">
        <v>0</v>
      </c>
      <c r="BH69" s="29">
        <v>0</v>
      </c>
      <c r="BI69" s="29">
        <f t="shared" si="10"/>
        <v>0</v>
      </c>
      <c r="BJ69" s="29"/>
      <c r="BK69" s="29"/>
      <c r="BL69" s="29">
        <f t="shared" si="11"/>
        <v>0</v>
      </c>
      <c r="BM69" s="27"/>
    </row>
    <row r="70" spans="1:65">
      <c r="A70" s="29">
        <v>61</v>
      </c>
      <c r="B70" s="32" t="s">
        <v>141</v>
      </c>
      <c r="C70" s="29">
        <f t="shared" si="0"/>
        <v>0</v>
      </c>
      <c r="D70" s="29">
        <f t="shared" si="0"/>
        <v>7005919</v>
      </c>
      <c r="E70" s="29">
        <f t="shared" si="1"/>
        <v>7005919</v>
      </c>
      <c r="F70" s="29">
        <f t="shared" si="2"/>
        <v>2802</v>
      </c>
      <c r="G70" s="57">
        <f t="shared" si="3"/>
        <v>2500</v>
      </c>
      <c r="H70" s="42"/>
      <c r="I70" s="29">
        <v>61</v>
      </c>
      <c r="J70" s="30" t="s">
        <v>141</v>
      </c>
      <c r="L70" s="29">
        <v>0</v>
      </c>
      <c r="M70" s="29">
        <v>3244857</v>
      </c>
      <c r="N70" s="29">
        <v>2363</v>
      </c>
      <c r="O70" s="29">
        <v>0</v>
      </c>
      <c r="P70" s="29">
        <v>597989</v>
      </c>
      <c r="Q70" s="29">
        <v>356</v>
      </c>
      <c r="R70" s="29">
        <v>0</v>
      </c>
      <c r="S70" s="29">
        <v>3163073</v>
      </c>
      <c r="T70" s="29">
        <v>83</v>
      </c>
      <c r="U70" s="29">
        <v>0</v>
      </c>
      <c r="V70" s="29">
        <v>0</v>
      </c>
      <c r="W70" s="29">
        <v>0</v>
      </c>
      <c r="X70" s="31"/>
      <c r="Y70" s="27">
        <f t="shared" si="4"/>
        <v>61</v>
      </c>
      <c r="Z70" s="29">
        <f t="shared" si="5"/>
        <v>0</v>
      </c>
      <c r="AA70" s="29">
        <f t="shared" si="6"/>
        <v>7005919</v>
      </c>
      <c r="AB70" s="29">
        <f t="shared" si="7"/>
        <v>7005919</v>
      </c>
      <c r="AC70" s="29">
        <f t="shared" si="8"/>
        <v>2802</v>
      </c>
      <c r="AD70" s="29">
        <f t="shared" si="9"/>
        <v>2500</v>
      </c>
      <c r="AE70" s="31"/>
      <c r="AF70" s="31"/>
      <c r="AH70" s="27">
        <v>61</v>
      </c>
      <c r="AI70" s="31" t="s">
        <v>141</v>
      </c>
      <c r="AJ70" s="27" t="s">
        <v>878</v>
      </c>
      <c r="AK70" s="29"/>
      <c r="AL70" s="29">
        <v>429.35064935064935</v>
      </c>
      <c r="AM70" s="29">
        <v>481.81818181818181</v>
      </c>
      <c r="AN70" s="29">
        <v>675.49964387464388</v>
      </c>
      <c r="AO70" s="29">
        <v>845</v>
      </c>
      <c r="AP70" s="29">
        <v>569</v>
      </c>
      <c r="AQ70" s="29">
        <v>854</v>
      </c>
      <c r="AR70" s="29">
        <v>914</v>
      </c>
      <c r="AS70" s="29">
        <v>1174</v>
      </c>
      <c r="AT70" s="29">
        <v>1425</v>
      </c>
      <c r="AU70" s="29">
        <v>1436</v>
      </c>
      <c r="AV70" s="29">
        <v>1780</v>
      </c>
      <c r="AW70" s="29">
        <v>1812</v>
      </c>
      <c r="AX70" s="29">
        <v>1273</v>
      </c>
      <c r="AY70" s="29">
        <v>1383</v>
      </c>
      <c r="AZ70" s="29">
        <v>1510</v>
      </c>
      <c r="BA70" s="29">
        <v>1513</v>
      </c>
      <c r="BB70" s="29">
        <v>1617</v>
      </c>
      <c r="BC70" s="29">
        <v>2020</v>
      </c>
      <c r="BD70" s="29">
        <v>1937</v>
      </c>
      <c r="BE70" s="29">
        <v>1887</v>
      </c>
      <c r="BF70" s="29">
        <v>1712</v>
      </c>
      <c r="BG70" s="29">
        <v>3255</v>
      </c>
      <c r="BH70" s="29">
        <v>2500</v>
      </c>
      <c r="BI70" s="29">
        <f t="shared" si="10"/>
        <v>2500</v>
      </c>
      <c r="BJ70" s="29"/>
      <c r="BK70" s="29"/>
      <c r="BL70" s="29">
        <f t="shared" si="11"/>
        <v>-755</v>
      </c>
      <c r="BM70" s="27"/>
    </row>
    <row r="71" spans="1:65">
      <c r="A71" s="29">
        <v>62</v>
      </c>
      <c r="B71" s="32" t="s">
        <v>143</v>
      </c>
      <c r="C71" s="29">
        <f t="shared" si="0"/>
        <v>0</v>
      </c>
      <c r="D71" s="29">
        <f t="shared" si="0"/>
        <v>0</v>
      </c>
      <c r="E71" s="29">
        <f t="shared" si="1"/>
        <v>0</v>
      </c>
      <c r="F71" s="29">
        <f t="shared" si="2"/>
        <v>0</v>
      </c>
      <c r="G71" s="57">
        <f t="shared" si="3"/>
        <v>0</v>
      </c>
      <c r="H71" s="42"/>
      <c r="I71" s="29">
        <v>62</v>
      </c>
      <c r="J71" s="30" t="s">
        <v>143</v>
      </c>
      <c r="L71" s="29">
        <v>0</v>
      </c>
      <c r="M71" s="29">
        <v>0</v>
      </c>
      <c r="N71" s="29">
        <v>0</v>
      </c>
      <c r="O71" s="29">
        <v>0</v>
      </c>
      <c r="P71" s="29">
        <v>0</v>
      </c>
      <c r="Q71" s="29">
        <v>0</v>
      </c>
      <c r="R71" s="29">
        <v>0</v>
      </c>
      <c r="S71" s="29">
        <v>0</v>
      </c>
      <c r="T71" s="29">
        <v>0</v>
      </c>
      <c r="U71" s="29">
        <v>0</v>
      </c>
      <c r="V71" s="29">
        <v>0</v>
      </c>
      <c r="W71" s="29">
        <v>0</v>
      </c>
      <c r="X71" s="31"/>
      <c r="Y71" s="27">
        <f t="shared" si="4"/>
        <v>62</v>
      </c>
      <c r="Z71" s="29">
        <f t="shared" si="5"/>
        <v>0</v>
      </c>
      <c r="AA71" s="29">
        <f t="shared" si="6"/>
        <v>0</v>
      </c>
      <c r="AB71" s="29">
        <f t="shared" si="7"/>
        <v>0</v>
      </c>
      <c r="AC71" s="29">
        <f t="shared" si="8"/>
        <v>0</v>
      </c>
      <c r="AD71" s="29">
        <f t="shared" si="9"/>
        <v>0</v>
      </c>
      <c r="AE71" s="31"/>
      <c r="AF71" s="31"/>
      <c r="AH71" s="27">
        <v>62</v>
      </c>
      <c r="AI71" s="31" t="s">
        <v>143</v>
      </c>
      <c r="AK71" s="29"/>
      <c r="AL71" s="29"/>
      <c r="AM71" s="29"/>
      <c r="AN71" s="29">
        <v>0</v>
      </c>
      <c r="AO71" s="29">
        <v>0</v>
      </c>
      <c r="AP71" s="29">
        <v>0</v>
      </c>
      <c r="AQ71" s="29">
        <v>0</v>
      </c>
      <c r="AR71" s="29">
        <v>0</v>
      </c>
      <c r="AS71" s="29">
        <v>0</v>
      </c>
      <c r="AT71" s="29">
        <v>0</v>
      </c>
      <c r="AU71" s="29">
        <v>0</v>
      </c>
      <c r="AV71" s="29">
        <v>0</v>
      </c>
      <c r="AW71" s="29">
        <v>0</v>
      </c>
      <c r="AX71" s="29">
        <v>0</v>
      </c>
      <c r="AY71" s="29">
        <v>0</v>
      </c>
      <c r="AZ71" s="29">
        <v>0</v>
      </c>
      <c r="BA71" s="29">
        <v>0</v>
      </c>
      <c r="BB71" s="29">
        <v>0</v>
      </c>
      <c r="BC71" s="29">
        <v>0</v>
      </c>
      <c r="BD71" s="29">
        <v>0</v>
      </c>
      <c r="BE71" s="29">
        <v>0</v>
      </c>
      <c r="BF71" s="29">
        <v>0</v>
      </c>
      <c r="BG71" s="29">
        <v>0</v>
      </c>
      <c r="BH71" s="29">
        <v>0</v>
      </c>
      <c r="BI71" s="29">
        <f t="shared" si="10"/>
        <v>0</v>
      </c>
      <c r="BJ71" s="29"/>
      <c r="BK71" s="29"/>
      <c r="BL71" s="29">
        <f t="shared" si="11"/>
        <v>0</v>
      </c>
      <c r="BM71" s="27"/>
    </row>
    <row r="72" spans="1:65">
      <c r="A72" s="29">
        <v>63</v>
      </c>
      <c r="B72" s="32" t="s">
        <v>145</v>
      </c>
      <c r="C72" s="29">
        <f t="shared" si="0"/>
        <v>0</v>
      </c>
      <c r="D72" s="29">
        <f t="shared" si="0"/>
        <v>164437</v>
      </c>
      <c r="E72" s="29">
        <f t="shared" si="1"/>
        <v>164437</v>
      </c>
      <c r="F72" s="29">
        <f t="shared" si="2"/>
        <v>156</v>
      </c>
      <c r="G72" s="57">
        <f t="shared" si="3"/>
        <v>1054</v>
      </c>
      <c r="H72" s="42"/>
      <c r="I72" s="29">
        <v>63</v>
      </c>
      <c r="J72" s="30" t="s">
        <v>145</v>
      </c>
      <c r="L72" s="29">
        <v>0</v>
      </c>
      <c r="M72" s="29">
        <v>151210</v>
      </c>
      <c r="N72" s="29">
        <v>154</v>
      </c>
      <c r="O72" s="29">
        <v>0</v>
      </c>
      <c r="P72" s="29">
        <v>0</v>
      </c>
      <c r="Q72" s="29">
        <v>0</v>
      </c>
      <c r="R72" s="29">
        <v>0</v>
      </c>
      <c r="S72" s="29">
        <v>13227</v>
      </c>
      <c r="T72" s="29">
        <v>2</v>
      </c>
      <c r="U72" s="29">
        <v>0</v>
      </c>
      <c r="V72" s="29">
        <v>0</v>
      </c>
      <c r="W72" s="29">
        <v>0</v>
      </c>
      <c r="X72" s="31"/>
      <c r="Y72" s="27">
        <f t="shared" si="4"/>
        <v>63</v>
      </c>
      <c r="Z72" s="29">
        <f t="shared" si="5"/>
        <v>0</v>
      </c>
      <c r="AA72" s="29">
        <f t="shared" si="6"/>
        <v>164437</v>
      </c>
      <c r="AB72" s="29">
        <f t="shared" si="7"/>
        <v>164437</v>
      </c>
      <c r="AC72" s="29">
        <f t="shared" si="8"/>
        <v>156</v>
      </c>
      <c r="AD72" s="29">
        <f t="shared" si="9"/>
        <v>1054</v>
      </c>
      <c r="AE72" s="31"/>
      <c r="AF72" s="31"/>
      <c r="AH72" s="27">
        <v>63</v>
      </c>
      <c r="AI72" s="31" t="s">
        <v>145</v>
      </c>
      <c r="AK72" s="29"/>
      <c r="AL72" s="29">
        <v>358.55518394648828</v>
      </c>
      <c r="AM72" s="29">
        <v>364.65306122448982</v>
      </c>
      <c r="AN72" s="29">
        <v>388.43478260869563</v>
      </c>
      <c r="AO72" s="29">
        <v>424</v>
      </c>
      <c r="AP72" s="29">
        <v>423</v>
      </c>
      <c r="AQ72" s="29">
        <v>549</v>
      </c>
      <c r="AR72" s="29">
        <v>581</v>
      </c>
      <c r="AS72" s="29">
        <v>628</v>
      </c>
      <c r="AT72" s="29">
        <v>701</v>
      </c>
      <c r="AU72" s="29">
        <v>758</v>
      </c>
      <c r="AV72" s="29">
        <v>741</v>
      </c>
      <c r="AW72" s="29">
        <v>589</v>
      </c>
      <c r="AX72" s="29">
        <v>777</v>
      </c>
      <c r="AY72" s="29">
        <v>844</v>
      </c>
      <c r="AZ72" s="29">
        <v>850</v>
      </c>
      <c r="BA72" s="29">
        <v>923</v>
      </c>
      <c r="BB72" s="29">
        <v>684</v>
      </c>
      <c r="BC72" s="29">
        <v>661</v>
      </c>
      <c r="BD72" s="29">
        <v>839</v>
      </c>
      <c r="BE72" s="29">
        <v>838</v>
      </c>
      <c r="BF72" s="29">
        <v>616</v>
      </c>
      <c r="BG72" s="29">
        <v>0</v>
      </c>
      <c r="BH72" s="29">
        <v>1054</v>
      </c>
      <c r="BI72" s="29">
        <f t="shared" si="10"/>
        <v>1054</v>
      </c>
      <c r="BJ72" s="29"/>
      <c r="BK72" s="29"/>
      <c r="BL72" s="29">
        <f t="shared" si="11"/>
        <v>1054</v>
      </c>
      <c r="BM72" s="27"/>
    </row>
    <row r="73" spans="1:65">
      <c r="A73" s="29">
        <v>64</v>
      </c>
      <c r="B73" s="32" t="s">
        <v>147</v>
      </c>
      <c r="C73" s="29">
        <f t="shared" si="0"/>
        <v>0</v>
      </c>
      <c r="D73" s="29">
        <f t="shared" si="0"/>
        <v>980300</v>
      </c>
      <c r="E73" s="29">
        <f t="shared" si="1"/>
        <v>980300</v>
      </c>
      <c r="F73" s="29">
        <f t="shared" si="2"/>
        <v>1550</v>
      </c>
      <c r="G73" s="57">
        <f t="shared" si="3"/>
        <v>632</v>
      </c>
      <c r="H73" s="42"/>
      <c r="I73" s="29">
        <v>64</v>
      </c>
      <c r="J73" s="30" t="s">
        <v>147</v>
      </c>
      <c r="L73" s="29">
        <v>0</v>
      </c>
      <c r="M73" s="29">
        <v>701395</v>
      </c>
      <c r="N73" s="29">
        <v>1498</v>
      </c>
      <c r="O73" s="29">
        <v>0</v>
      </c>
      <c r="P73" s="29">
        <v>95415</v>
      </c>
      <c r="Q73" s="29">
        <v>15</v>
      </c>
      <c r="R73" s="29">
        <v>0</v>
      </c>
      <c r="S73" s="29">
        <v>183490</v>
      </c>
      <c r="T73" s="29">
        <v>37</v>
      </c>
      <c r="U73" s="29">
        <v>0</v>
      </c>
      <c r="V73" s="29">
        <v>0</v>
      </c>
      <c r="W73" s="29">
        <v>0</v>
      </c>
      <c r="X73" s="31"/>
      <c r="Y73" s="27">
        <f t="shared" si="4"/>
        <v>64</v>
      </c>
      <c r="Z73" s="29">
        <f t="shared" si="5"/>
        <v>0</v>
      </c>
      <c r="AA73" s="29">
        <f t="shared" si="6"/>
        <v>980300</v>
      </c>
      <c r="AB73" s="29">
        <f t="shared" si="7"/>
        <v>980300</v>
      </c>
      <c r="AC73" s="29">
        <f t="shared" si="8"/>
        <v>1550</v>
      </c>
      <c r="AD73" s="29">
        <f t="shared" si="9"/>
        <v>632</v>
      </c>
      <c r="AE73" s="31"/>
      <c r="AF73" s="31"/>
      <c r="AH73" s="27">
        <v>64</v>
      </c>
      <c r="AI73" s="31" t="s">
        <v>147</v>
      </c>
      <c r="AK73" s="29"/>
      <c r="AL73" s="29">
        <v>229.551649928264</v>
      </c>
      <c r="AM73" s="29">
        <v>275.71713147410361</v>
      </c>
      <c r="AN73" s="29">
        <v>265.80201342281879</v>
      </c>
      <c r="AO73" s="29">
        <v>195</v>
      </c>
      <c r="AP73" s="29">
        <v>181</v>
      </c>
      <c r="AQ73" s="29">
        <v>346</v>
      </c>
      <c r="AR73" s="29">
        <v>213</v>
      </c>
      <c r="AS73" s="29">
        <v>227</v>
      </c>
      <c r="AT73" s="29">
        <v>277</v>
      </c>
      <c r="AU73" s="29">
        <v>229</v>
      </c>
      <c r="AV73" s="29">
        <v>0</v>
      </c>
      <c r="AW73" s="29">
        <v>265</v>
      </c>
      <c r="AX73" s="29">
        <v>441</v>
      </c>
      <c r="AY73" s="29">
        <v>365</v>
      </c>
      <c r="AZ73" s="29">
        <v>344</v>
      </c>
      <c r="BA73" s="29">
        <v>439</v>
      </c>
      <c r="BB73" s="29">
        <v>475</v>
      </c>
      <c r="BC73" s="29">
        <v>551</v>
      </c>
      <c r="BD73" s="29">
        <v>563</v>
      </c>
      <c r="BE73" s="29">
        <v>655</v>
      </c>
      <c r="BF73" s="29">
        <v>448</v>
      </c>
      <c r="BG73" s="29">
        <v>1091</v>
      </c>
      <c r="BH73" s="29">
        <v>632</v>
      </c>
      <c r="BI73" s="29">
        <f t="shared" si="10"/>
        <v>632</v>
      </c>
      <c r="BJ73" s="29"/>
      <c r="BK73" s="29"/>
      <c r="BL73" s="29">
        <f t="shared" si="11"/>
        <v>-459</v>
      </c>
      <c r="BM73" s="27"/>
    </row>
    <row r="74" spans="1:65">
      <c r="A74" s="29">
        <v>65</v>
      </c>
      <c r="B74" s="32" t="s">
        <v>149</v>
      </c>
      <c r="C74" s="29">
        <f t="shared" ref="C74:D137" si="12">L74+O74+R74+U74</f>
        <v>0</v>
      </c>
      <c r="D74" s="29">
        <f t="shared" si="12"/>
        <v>268104</v>
      </c>
      <c r="E74" s="29">
        <f t="shared" ref="E74:E137" si="13">D74-C74</f>
        <v>268104</v>
      </c>
      <c r="F74" s="29">
        <f t="shared" ref="F74:F137" si="14">N74+Q74+T74+W74</f>
        <v>759</v>
      </c>
      <c r="G74" s="57">
        <f t="shared" ref="G74:G137" si="15">IF(F74&gt;0,ROUND(E74/F74,0),0)</f>
        <v>353</v>
      </c>
      <c r="H74" s="42"/>
      <c r="I74" s="29">
        <v>65</v>
      </c>
      <c r="J74" s="30" t="s">
        <v>149</v>
      </c>
      <c r="L74" s="29">
        <v>0</v>
      </c>
      <c r="M74" s="29">
        <v>234624</v>
      </c>
      <c r="N74" s="29">
        <v>753</v>
      </c>
      <c r="O74" s="29">
        <v>0</v>
      </c>
      <c r="P74" s="29">
        <v>0</v>
      </c>
      <c r="Q74" s="29">
        <v>0</v>
      </c>
      <c r="R74" s="29">
        <v>0</v>
      </c>
      <c r="S74" s="29">
        <v>33480</v>
      </c>
      <c r="T74" s="29">
        <v>6</v>
      </c>
      <c r="U74" s="29">
        <v>0</v>
      </c>
      <c r="V74" s="29">
        <v>0</v>
      </c>
      <c r="W74" s="29">
        <v>0</v>
      </c>
      <c r="X74" s="31"/>
      <c r="Y74" s="27">
        <f t="shared" ref="Y74:Y137" si="16">VALUE(I74)</f>
        <v>65</v>
      </c>
      <c r="Z74" s="29">
        <f t="shared" ref="Z74:Z137" si="17">VLOOKUP(Y74,transp_rate,3)</f>
        <v>0</v>
      </c>
      <c r="AA74" s="29">
        <f t="shared" ref="AA74:AA137" si="18">VLOOKUP(Y74,transp_rate,4)</f>
        <v>268104</v>
      </c>
      <c r="AB74" s="29">
        <f t="shared" ref="AB74:AB137" si="19">VLOOKUP(Y74,transp_rate,5)</f>
        <v>268104</v>
      </c>
      <c r="AC74" s="29">
        <f t="shared" ref="AC74:AC137" si="20">VLOOKUP(Y74,transp_rate,6)</f>
        <v>759</v>
      </c>
      <c r="AD74" s="29">
        <f t="shared" ref="AD74:AD137" si="21">VLOOKUP(Y74,transp_rate,7)</f>
        <v>353</v>
      </c>
      <c r="AE74" s="31"/>
      <c r="AF74" s="31"/>
      <c r="AH74" s="27">
        <v>65</v>
      </c>
      <c r="AI74" s="31" t="s">
        <v>149</v>
      </c>
      <c r="AK74" s="29"/>
      <c r="AL74" s="29">
        <v>127.46441947565543</v>
      </c>
      <c r="AM74" s="29">
        <v>217.74724264705881</v>
      </c>
      <c r="AN74" s="29">
        <v>268.85629629629631</v>
      </c>
      <c r="AO74" s="29">
        <v>382</v>
      </c>
      <c r="AP74" s="29">
        <v>442</v>
      </c>
      <c r="AQ74" s="29">
        <v>313</v>
      </c>
      <c r="AR74" s="29">
        <v>283</v>
      </c>
      <c r="AS74" s="29">
        <v>335</v>
      </c>
      <c r="AT74" s="29">
        <v>401</v>
      </c>
      <c r="AU74" s="29">
        <v>496</v>
      </c>
      <c r="AV74" s="29">
        <v>461</v>
      </c>
      <c r="AW74" s="29">
        <v>283</v>
      </c>
      <c r="AX74" s="29">
        <v>355</v>
      </c>
      <c r="AY74" s="29">
        <v>416</v>
      </c>
      <c r="AZ74" s="29">
        <v>364</v>
      </c>
      <c r="BA74" s="29">
        <v>353</v>
      </c>
      <c r="BB74" s="29">
        <v>210</v>
      </c>
      <c r="BC74" s="29">
        <v>485</v>
      </c>
      <c r="BD74" s="29">
        <v>210</v>
      </c>
      <c r="BE74" s="29">
        <v>371</v>
      </c>
      <c r="BF74" s="29">
        <v>426</v>
      </c>
      <c r="BG74" s="29">
        <v>628</v>
      </c>
      <c r="BH74" s="29">
        <v>353</v>
      </c>
      <c r="BI74" s="29">
        <f t="shared" si="10"/>
        <v>353</v>
      </c>
      <c r="BJ74" s="29"/>
      <c r="BK74" s="29"/>
      <c r="BL74" s="29">
        <f t="shared" si="11"/>
        <v>-275</v>
      </c>
      <c r="BM74" s="27"/>
    </row>
    <row r="75" spans="1:65">
      <c r="A75" s="27">
        <v>66</v>
      </c>
      <c r="B75" s="32" t="s">
        <v>151</v>
      </c>
      <c r="C75" s="29">
        <f t="shared" si="12"/>
        <v>0</v>
      </c>
      <c r="D75" s="29">
        <f t="shared" si="12"/>
        <v>0</v>
      </c>
      <c r="E75" s="29">
        <f t="shared" si="13"/>
        <v>0</v>
      </c>
      <c r="F75" s="29">
        <f t="shared" si="14"/>
        <v>0</v>
      </c>
      <c r="G75" s="57">
        <f t="shared" si="15"/>
        <v>0</v>
      </c>
      <c r="H75" s="42"/>
      <c r="I75" s="29">
        <v>66</v>
      </c>
      <c r="J75" s="30" t="s">
        <v>151</v>
      </c>
      <c r="L75" s="29">
        <v>0</v>
      </c>
      <c r="M75" s="29">
        <v>0</v>
      </c>
      <c r="N75" s="29">
        <v>0</v>
      </c>
      <c r="O75" s="29">
        <v>0</v>
      </c>
      <c r="P75" s="29">
        <v>0</v>
      </c>
      <c r="Q75" s="29">
        <v>0</v>
      </c>
      <c r="R75" s="29">
        <v>0</v>
      </c>
      <c r="S75" s="29">
        <v>0</v>
      </c>
      <c r="T75" s="29">
        <v>0</v>
      </c>
      <c r="U75" s="29">
        <v>0</v>
      </c>
      <c r="V75" s="29">
        <v>0</v>
      </c>
      <c r="W75" s="29">
        <v>0</v>
      </c>
      <c r="X75" s="31"/>
      <c r="Y75" s="27">
        <f t="shared" si="16"/>
        <v>66</v>
      </c>
      <c r="Z75" s="29">
        <f t="shared" si="17"/>
        <v>0</v>
      </c>
      <c r="AA75" s="29">
        <f t="shared" si="18"/>
        <v>0</v>
      </c>
      <c r="AB75" s="29">
        <f t="shared" si="19"/>
        <v>0</v>
      </c>
      <c r="AC75" s="29">
        <f t="shared" si="20"/>
        <v>0</v>
      </c>
      <c r="AD75" s="29">
        <f t="shared" si="21"/>
        <v>0</v>
      </c>
      <c r="AE75" s="31"/>
      <c r="AF75" s="31"/>
      <c r="AH75" s="27">
        <v>66</v>
      </c>
      <c r="AI75" s="31" t="s">
        <v>151</v>
      </c>
      <c r="AK75" s="29"/>
      <c r="AL75" s="29"/>
      <c r="AM75" s="29"/>
      <c r="AN75" s="29">
        <v>0</v>
      </c>
      <c r="AO75" s="29">
        <v>0</v>
      </c>
      <c r="AP75" s="29">
        <v>0</v>
      </c>
      <c r="AQ75" s="29">
        <v>0</v>
      </c>
      <c r="AR75" s="29">
        <v>0</v>
      </c>
      <c r="AS75" s="29">
        <v>0</v>
      </c>
      <c r="AT75" s="29">
        <v>0</v>
      </c>
      <c r="AU75" s="29">
        <v>0</v>
      </c>
      <c r="AV75" s="29">
        <v>0</v>
      </c>
      <c r="AW75" s="29">
        <v>0</v>
      </c>
      <c r="AX75" s="29">
        <v>0</v>
      </c>
      <c r="AY75" s="29">
        <v>0</v>
      </c>
      <c r="AZ75" s="29">
        <v>0</v>
      </c>
      <c r="BA75" s="29">
        <v>0</v>
      </c>
      <c r="BB75" s="29">
        <v>0</v>
      </c>
      <c r="BC75" s="29">
        <v>0</v>
      </c>
      <c r="BD75" s="29">
        <v>0</v>
      </c>
      <c r="BE75" s="29">
        <v>0</v>
      </c>
      <c r="BF75" s="29">
        <v>0</v>
      </c>
      <c r="BG75" s="29">
        <v>0</v>
      </c>
      <c r="BH75" s="29">
        <v>0</v>
      </c>
      <c r="BI75" s="29">
        <f t="shared" ref="BI75:BI138" si="22">G75</f>
        <v>0</v>
      </c>
      <c r="BJ75" s="29"/>
      <c r="BK75" s="29"/>
      <c r="BL75" s="29">
        <f t="shared" ref="BL75:BL138" si="23">BI75-BG75</f>
        <v>0</v>
      </c>
      <c r="BM75" s="27"/>
    </row>
    <row r="76" spans="1:65">
      <c r="A76" s="29">
        <v>67</v>
      </c>
      <c r="B76" s="32" t="s">
        <v>153</v>
      </c>
      <c r="C76" s="29">
        <f t="shared" si="12"/>
        <v>183489</v>
      </c>
      <c r="D76" s="29">
        <f t="shared" si="12"/>
        <v>1915214</v>
      </c>
      <c r="E76" s="29">
        <f t="shared" si="13"/>
        <v>1731725</v>
      </c>
      <c r="F76" s="29">
        <f t="shared" si="14"/>
        <v>1915</v>
      </c>
      <c r="G76" s="57">
        <f t="shared" si="15"/>
        <v>904</v>
      </c>
      <c r="H76" s="42"/>
      <c r="I76" s="29">
        <v>67</v>
      </c>
      <c r="J76" s="30" t="s">
        <v>153</v>
      </c>
      <c r="L76" s="29">
        <v>183489</v>
      </c>
      <c r="M76" s="29">
        <v>1481348</v>
      </c>
      <c r="N76" s="29">
        <v>1893</v>
      </c>
      <c r="O76" s="29">
        <v>0</v>
      </c>
      <c r="P76" s="29">
        <v>0</v>
      </c>
      <c r="Q76" s="29">
        <v>0</v>
      </c>
      <c r="R76" s="29">
        <v>0</v>
      </c>
      <c r="S76" s="29">
        <v>433866</v>
      </c>
      <c r="T76" s="29">
        <v>22</v>
      </c>
      <c r="U76" s="29">
        <v>0</v>
      </c>
      <c r="V76" s="29">
        <v>0</v>
      </c>
      <c r="W76" s="29">
        <v>0</v>
      </c>
      <c r="X76" s="31"/>
      <c r="Y76" s="27">
        <f t="shared" si="16"/>
        <v>67</v>
      </c>
      <c r="Z76" s="29">
        <f t="shared" si="17"/>
        <v>183489</v>
      </c>
      <c r="AA76" s="29">
        <f t="shared" si="18"/>
        <v>1915214</v>
      </c>
      <c r="AB76" s="29">
        <f t="shared" si="19"/>
        <v>1731725</v>
      </c>
      <c r="AC76" s="29">
        <f t="shared" si="20"/>
        <v>1915</v>
      </c>
      <c r="AD76" s="29">
        <f t="shared" si="21"/>
        <v>904</v>
      </c>
      <c r="AE76" s="31"/>
      <c r="AF76" s="31"/>
      <c r="AH76" s="27">
        <v>67</v>
      </c>
      <c r="AI76" s="31" t="s">
        <v>153</v>
      </c>
      <c r="AK76" s="29"/>
      <c r="AL76" s="29">
        <v>268.67616875712656</v>
      </c>
      <c r="AM76" s="29">
        <v>355.14672364672367</v>
      </c>
      <c r="AN76" s="29">
        <v>321.12586098935503</v>
      </c>
      <c r="AO76" s="29">
        <v>368</v>
      </c>
      <c r="AP76" s="29">
        <v>344</v>
      </c>
      <c r="AQ76" s="29">
        <v>638</v>
      </c>
      <c r="AR76" s="29">
        <v>519</v>
      </c>
      <c r="AS76" s="29">
        <v>487</v>
      </c>
      <c r="AT76" s="29">
        <v>555</v>
      </c>
      <c r="AU76" s="29">
        <v>539</v>
      </c>
      <c r="AV76" s="29">
        <v>474</v>
      </c>
      <c r="AW76" s="29">
        <v>569</v>
      </c>
      <c r="AX76" s="29">
        <v>591</v>
      </c>
      <c r="AY76" s="29">
        <v>662</v>
      </c>
      <c r="AZ76" s="29">
        <v>528</v>
      </c>
      <c r="BA76" s="29">
        <v>719</v>
      </c>
      <c r="BB76" s="29">
        <v>678</v>
      </c>
      <c r="BC76" s="29">
        <v>690</v>
      </c>
      <c r="BD76" s="29">
        <v>763</v>
      </c>
      <c r="BE76" s="29">
        <v>744</v>
      </c>
      <c r="BF76" s="29">
        <v>740</v>
      </c>
      <c r="BG76" s="29">
        <v>1176</v>
      </c>
      <c r="BH76" s="29">
        <v>904</v>
      </c>
      <c r="BI76" s="29">
        <f t="shared" si="22"/>
        <v>904</v>
      </c>
      <c r="BJ76" s="29"/>
      <c r="BK76" s="29"/>
      <c r="BL76" s="29">
        <f t="shared" si="23"/>
        <v>-272</v>
      </c>
      <c r="BM76" s="27"/>
    </row>
    <row r="77" spans="1:65">
      <c r="A77" s="29">
        <v>68</v>
      </c>
      <c r="B77" s="32" t="s">
        <v>155</v>
      </c>
      <c r="C77" s="29">
        <f t="shared" si="12"/>
        <v>0</v>
      </c>
      <c r="D77" s="29">
        <f t="shared" si="12"/>
        <v>91245</v>
      </c>
      <c r="E77" s="29">
        <f t="shared" si="13"/>
        <v>91245</v>
      </c>
      <c r="F77" s="29">
        <f t="shared" si="14"/>
        <v>79</v>
      </c>
      <c r="G77" s="57">
        <f t="shared" si="15"/>
        <v>1155</v>
      </c>
      <c r="H77" s="42"/>
      <c r="I77" s="29">
        <v>68</v>
      </c>
      <c r="J77" s="30" t="s">
        <v>155</v>
      </c>
      <c r="L77" s="29">
        <v>0</v>
      </c>
      <c r="M77" s="29">
        <v>77456</v>
      </c>
      <c r="N77" s="29">
        <v>72</v>
      </c>
      <c r="O77" s="29">
        <v>0</v>
      </c>
      <c r="P77" s="29">
        <v>0</v>
      </c>
      <c r="Q77" s="29">
        <v>0</v>
      </c>
      <c r="R77" s="29">
        <v>0</v>
      </c>
      <c r="S77" s="29">
        <v>13789</v>
      </c>
      <c r="T77" s="29">
        <v>7</v>
      </c>
      <c r="U77" s="29">
        <v>0</v>
      </c>
      <c r="V77" s="29">
        <v>0</v>
      </c>
      <c r="W77" s="29">
        <v>0</v>
      </c>
      <c r="X77" s="31"/>
      <c r="Y77" s="27">
        <f t="shared" si="16"/>
        <v>68</v>
      </c>
      <c r="Z77" s="29">
        <f t="shared" si="17"/>
        <v>0</v>
      </c>
      <c r="AA77" s="29">
        <f t="shared" si="18"/>
        <v>91245</v>
      </c>
      <c r="AB77" s="29">
        <f t="shared" si="19"/>
        <v>91245</v>
      </c>
      <c r="AC77" s="29">
        <f t="shared" si="20"/>
        <v>79</v>
      </c>
      <c r="AD77" s="29">
        <f t="shared" si="21"/>
        <v>1155</v>
      </c>
      <c r="AE77" s="31"/>
      <c r="AF77" s="31"/>
      <c r="AH77" s="27">
        <v>68</v>
      </c>
      <c r="AI77" s="31" t="s">
        <v>155</v>
      </c>
      <c r="AK77" s="29"/>
      <c r="AL77" s="29">
        <v>381.93103448275861</v>
      </c>
      <c r="AM77" s="29">
        <v>375.2837837837838</v>
      </c>
      <c r="AN77" s="29">
        <v>391.68794326241135</v>
      </c>
      <c r="AO77" s="29">
        <v>431</v>
      </c>
      <c r="AP77" s="29">
        <v>458</v>
      </c>
      <c r="AQ77" s="29">
        <v>787</v>
      </c>
      <c r="AR77" s="29">
        <v>676</v>
      </c>
      <c r="AS77" s="29">
        <v>743</v>
      </c>
      <c r="AT77" s="29">
        <v>537</v>
      </c>
      <c r="AU77" s="29">
        <v>330</v>
      </c>
      <c r="AV77" s="29">
        <v>475</v>
      </c>
      <c r="AW77" s="29">
        <v>443</v>
      </c>
      <c r="AX77" s="29">
        <v>494</v>
      </c>
      <c r="AY77" s="29">
        <v>497</v>
      </c>
      <c r="AZ77" s="29">
        <v>500</v>
      </c>
      <c r="BA77" s="29">
        <v>525</v>
      </c>
      <c r="BB77" s="29">
        <v>705</v>
      </c>
      <c r="BC77" s="29">
        <v>694</v>
      </c>
      <c r="BD77" s="29">
        <v>1159</v>
      </c>
      <c r="BE77" s="29">
        <v>954</v>
      </c>
      <c r="BF77" s="29">
        <v>1088</v>
      </c>
      <c r="BG77" s="29">
        <v>886</v>
      </c>
      <c r="BH77" s="29">
        <v>1155</v>
      </c>
      <c r="BI77" s="29">
        <f t="shared" si="22"/>
        <v>1155</v>
      </c>
      <c r="BJ77" s="29"/>
      <c r="BK77" s="29"/>
      <c r="BL77" s="29">
        <f t="shared" si="23"/>
        <v>269</v>
      </c>
      <c r="BM77" s="27"/>
    </row>
    <row r="78" spans="1:65">
      <c r="A78" s="29">
        <v>69</v>
      </c>
      <c r="B78" s="32" t="s">
        <v>156</v>
      </c>
      <c r="C78" s="29">
        <f t="shared" si="12"/>
        <v>0</v>
      </c>
      <c r="D78" s="29">
        <f t="shared" si="12"/>
        <v>0</v>
      </c>
      <c r="E78" s="29">
        <f t="shared" si="13"/>
        <v>0</v>
      </c>
      <c r="F78" s="29">
        <f t="shared" si="14"/>
        <v>0</v>
      </c>
      <c r="G78" s="57">
        <f t="shared" si="15"/>
        <v>0</v>
      </c>
      <c r="H78" s="42"/>
      <c r="I78" s="29">
        <v>69</v>
      </c>
      <c r="J78" s="30" t="s">
        <v>156</v>
      </c>
      <c r="O78" s="29"/>
      <c r="P78" s="29"/>
      <c r="Q78" s="29"/>
      <c r="R78" s="29"/>
      <c r="S78" s="29"/>
      <c r="T78" s="29"/>
      <c r="U78" s="29"/>
      <c r="V78" s="29"/>
      <c r="W78" s="29"/>
      <c r="X78" s="31"/>
      <c r="Y78" s="27">
        <f t="shared" si="16"/>
        <v>69</v>
      </c>
      <c r="Z78" s="29">
        <f t="shared" si="17"/>
        <v>0</v>
      </c>
      <c r="AA78" s="29">
        <f t="shared" si="18"/>
        <v>0</v>
      </c>
      <c r="AB78" s="29">
        <f t="shared" si="19"/>
        <v>0</v>
      </c>
      <c r="AC78" s="29">
        <f t="shared" si="20"/>
        <v>0</v>
      </c>
      <c r="AD78" s="29">
        <f t="shared" si="21"/>
        <v>0</v>
      </c>
      <c r="AE78" s="31"/>
      <c r="AF78" s="31"/>
      <c r="AH78" s="27">
        <v>69</v>
      </c>
      <c r="AI78" s="31" t="s">
        <v>156</v>
      </c>
      <c r="AK78" s="29"/>
      <c r="AL78" s="29"/>
      <c r="AM78" s="29"/>
      <c r="AN78" s="29">
        <v>0</v>
      </c>
      <c r="AO78" s="29">
        <v>0</v>
      </c>
      <c r="AP78" s="29">
        <v>0</v>
      </c>
      <c r="AQ78" s="29">
        <v>0</v>
      </c>
      <c r="AR78" s="29">
        <v>0</v>
      </c>
      <c r="AS78" s="29">
        <v>0</v>
      </c>
      <c r="AT78" s="29">
        <v>0</v>
      </c>
      <c r="AU78" s="29">
        <v>0</v>
      </c>
      <c r="AV78" s="29">
        <v>0</v>
      </c>
      <c r="AW78" s="29">
        <v>625</v>
      </c>
      <c r="AX78" s="29">
        <v>0</v>
      </c>
      <c r="AY78" s="29">
        <v>0</v>
      </c>
      <c r="AZ78" s="29">
        <v>0</v>
      </c>
      <c r="BA78" s="29">
        <v>0</v>
      </c>
      <c r="BB78" s="29">
        <v>0</v>
      </c>
      <c r="BC78" s="29">
        <v>0</v>
      </c>
      <c r="BD78" s="29">
        <v>0</v>
      </c>
      <c r="BE78" s="29">
        <v>0</v>
      </c>
      <c r="BF78" s="29">
        <v>0</v>
      </c>
      <c r="BG78" s="29">
        <v>0</v>
      </c>
      <c r="BH78" s="29">
        <v>0</v>
      </c>
      <c r="BI78" s="29">
        <f t="shared" si="22"/>
        <v>0</v>
      </c>
      <c r="BJ78" s="29"/>
      <c r="BK78" s="29"/>
      <c r="BL78" s="29">
        <f t="shared" si="23"/>
        <v>0</v>
      </c>
      <c r="BM78" s="27"/>
    </row>
    <row r="79" spans="1:65">
      <c r="A79" s="29">
        <v>70</v>
      </c>
      <c r="B79" s="32" t="s">
        <v>157</v>
      </c>
      <c r="C79" s="29">
        <f t="shared" si="12"/>
        <v>0</v>
      </c>
      <c r="D79" s="29">
        <f t="shared" si="12"/>
        <v>0</v>
      </c>
      <c r="E79" s="29">
        <f t="shared" si="13"/>
        <v>0</v>
      </c>
      <c r="F79" s="29">
        <f t="shared" si="14"/>
        <v>0</v>
      </c>
      <c r="G79" s="57">
        <f t="shared" si="15"/>
        <v>0</v>
      </c>
      <c r="H79" s="42"/>
      <c r="I79" s="29">
        <v>70</v>
      </c>
      <c r="J79" s="30" t="s">
        <v>157</v>
      </c>
      <c r="L79" s="29">
        <v>0</v>
      </c>
      <c r="M79" s="29">
        <v>0</v>
      </c>
      <c r="N79" s="29">
        <v>0</v>
      </c>
      <c r="O79" s="29">
        <v>0</v>
      </c>
      <c r="P79" s="29">
        <v>0</v>
      </c>
      <c r="Q79" s="29">
        <v>0</v>
      </c>
      <c r="R79" s="29">
        <v>0</v>
      </c>
      <c r="S79" s="29">
        <v>0</v>
      </c>
      <c r="T79" s="29">
        <v>0</v>
      </c>
      <c r="U79" s="29">
        <v>0</v>
      </c>
      <c r="V79" s="29">
        <v>0</v>
      </c>
      <c r="W79" s="29">
        <v>0</v>
      </c>
      <c r="X79" s="31"/>
      <c r="Y79" s="27">
        <f t="shared" si="16"/>
        <v>70</v>
      </c>
      <c r="Z79" s="29">
        <f t="shared" si="17"/>
        <v>0</v>
      </c>
      <c r="AA79" s="29">
        <f t="shared" si="18"/>
        <v>0</v>
      </c>
      <c r="AB79" s="29">
        <f t="shared" si="19"/>
        <v>0</v>
      </c>
      <c r="AC79" s="29">
        <f t="shared" si="20"/>
        <v>0</v>
      </c>
      <c r="AD79" s="29">
        <f t="shared" si="21"/>
        <v>0</v>
      </c>
      <c r="AE79" s="31"/>
      <c r="AF79" s="31"/>
      <c r="AH79" s="27">
        <v>70</v>
      </c>
      <c r="AI79" s="31" t="s">
        <v>157</v>
      </c>
      <c r="AK79" s="29"/>
      <c r="AL79" s="29"/>
      <c r="AM79" s="29"/>
      <c r="AN79" s="29">
        <v>0</v>
      </c>
      <c r="AO79" s="29">
        <v>0</v>
      </c>
      <c r="AP79" s="29">
        <v>0</v>
      </c>
      <c r="AQ79" s="29">
        <v>0</v>
      </c>
      <c r="AR79" s="29">
        <v>0</v>
      </c>
      <c r="AS79" s="29">
        <v>0</v>
      </c>
      <c r="AT79" s="29">
        <v>0</v>
      </c>
      <c r="AU79" s="29">
        <v>0</v>
      </c>
      <c r="AV79" s="29">
        <v>0</v>
      </c>
      <c r="AW79" s="29">
        <v>0</v>
      </c>
      <c r="AX79" s="29">
        <v>0</v>
      </c>
      <c r="AY79" s="29">
        <v>0</v>
      </c>
      <c r="AZ79" s="29">
        <v>0</v>
      </c>
      <c r="BA79" s="29">
        <v>0</v>
      </c>
      <c r="BB79" s="29">
        <v>0</v>
      </c>
      <c r="BC79" s="29">
        <v>0</v>
      </c>
      <c r="BD79" s="29">
        <v>0</v>
      </c>
      <c r="BE79" s="29">
        <v>0</v>
      </c>
      <c r="BF79" s="29">
        <v>0</v>
      </c>
      <c r="BG79" s="29">
        <v>0</v>
      </c>
      <c r="BH79" s="29">
        <v>0</v>
      </c>
      <c r="BI79" s="29">
        <f t="shared" si="22"/>
        <v>0</v>
      </c>
      <c r="BJ79" s="29"/>
      <c r="BK79" s="29"/>
      <c r="BL79" s="29">
        <f t="shared" si="23"/>
        <v>0</v>
      </c>
      <c r="BM79" s="27"/>
    </row>
    <row r="80" spans="1:65">
      <c r="A80" s="29">
        <v>71</v>
      </c>
      <c r="B80" s="32" t="s">
        <v>158</v>
      </c>
      <c r="C80" s="29">
        <f t="shared" si="12"/>
        <v>39725</v>
      </c>
      <c r="D80" s="29">
        <f t="shared" si="12"/>
        <v>1241144</v>
      </c>
      <c r="E80" s="29">
        <f t="shared" si="13"/>
        <v>1201419</v>
      </c>
      <c r="F80" s="29">
        <f t="shared" si="14"/>
        <v>1016</v>
      </c>
      <c r="G80" s="57">
        <f t="shared" si="15"/>
        <v>1182</v>
      </c>
      <c r="H80" s="42"/>
      <c r="I80" s="29">
        <v>71</v>
      </c>
      <c r="J80" s="30" t="s">
        <v>158</v>
      </c>
      <c r="L80" s="29">
        <v>39725</v>
      </c>
      <c r="M80" s="29">
        <v>697395</v>
      </c>
      <c r="N80" s="29">
        <v>928</v>
      </c>
      <c r="O80" s="29">
        <v>0</v>
      </c>
      <c r="P80" s="29">
        <v>119342</v>
      </c>
      <c r="Q80" s="29">
        <v>19</v>
      </c>
      <c r="R80" s="29">
        <v>0</v>
      </c>
      <c r="S80" s="29">
        <v>424407</v>
      </c>
      <c r="T80" s="29">
        <v>69</v>
      </c>
      <c r="U80" s="29">
        <v>0</v>
      </c>
      <c r="V80" s="29">
        <v>0</v>
      </c>
      <c r="W80" s="29">
        <v>0</v>
      </c>
      <c r="X80" s="31"/>
      <c r="Y80" s="27">
        <f t="shared" si="16"/>
        <v>71</v>
      </c>
      <c r="Z80" s="29">
        <f t="shared" si="17"/>
        <v>39725</v>
      </c>
      <c r="AA80" s="29">
        <f t="shared" si="18"/>
        <v>1241144</v>
      </c>
      <c r="AB80" s="29">
        <f t="shared" si="19"/>
        <v>1201419</v>
      </c>
      <c r="AC80" s="29">
        <f t="shared" si="20"/>
        <v>1016</v>
      </c>
      <c r="AD80" s="29">
        <f t="shared" si="21"/>
        <v>1182</v>
      </c>
      <c r="AE80" s="31"/>
      <c r="AF80" s="31"/>
      <c r="AH80" s="27">
        <v>71</v>
      </c>
      <c r="AI80" s="31" t="s">
        <v>158</v>
      </c>
      <c r="AK80" s="29"/>
      <c r="AL80" s="29">
        <v>141.22936824132043</v>
      </c>
      <c r="AM80" s="29">
        <v>139.9562874251497</v>
      </c>
      <c r="AN80" s="29">
        <v>232.35421500386698</v>
      </c>
      <c r="AO80" s="29">
        <v>242</v>
      </c>
      <c r="AP80" s="29">
        <v>336</v>
      </c>
      <c r="AQ80" s="29">
        <v>657</v>
      </c>
      <c r="AR80" s="29">
        <v>362</v>
      </c>
      <c r="AS80" s="29">
        <v>184</v>
      </c>
      <c r="AT80" s="29">
        <v>177</v>
      </c>
      <c r="AU80" s="29">
        <v>510</v>
      </c>
      <c r="AV80" s="29">
        <v>559</v>
      </c>
      <c r="AW80" s="29">
        <v>706</v>
      </c>
      <c r="AX80" s="29">
        <v>859</v>
      </c>
      <c r="AY80" s="29">
        <v>881</v>
      </c>
      <c r="AZ80" s="29">
        <v>851</v>
      </c>
      <c r="BA80" s="29">
        <v>913</v>
      </c>
      <c r="BB80" s="29">
        <v>965</v>
      </c>
      <c r="BC80" s="29">
        <v>849</v>
      </c>
      <c r="BD80" s="29">
        <v>838</v>
      </c>
      <c r="BE80" s="29">
        <v>872</v>
      </c>
      <c r="BF80" s="29">
        <v>911</v>
      </c>
      <c r="BG80" s="29">
        <v>1585</v>
      </c>
      <c r="BH80" s="29">
        <v>1182</v>
      </c>
      <c r="BI80" s="29">
        <f t="shared" si="22"/>
        <v>1182</v>
      </c>
      <c r="BJ80" s="29"/>
      <c r="BK80" s="29"/>
      <c r="BL80" s="29">
        <f t="shared" si="23"/>
        <v>-403</v>
      </c>
      <c r="BM80" s="27"/>
    </row>
    <row r="81" spans="1:65">
      <c r="A81" s="29">
        <v>72</v>
      </c>
      <c r="B81" s="32" t="s">
        <v>159</v>
      </c>
      <c r="C81" s="29">
        <f t="shared" si="12"/>
        <v>0</v>
      </c>
      <c r="D81" s="29">
        <f t="shared" si="12"/>
        <v>2764521</v>
      </c>
      <c r="E81" s="29">
        <f t="shared" si="13"/>
        <v>2764521</v>
      </c>
      <c r="F81" s="29">
        <f t="shared" si="14"/>
        <v>2813</v>
      </c>
      <c r="G81" s="57">
        <f t="shared" si="15"/>
        <v>983</v>
      </c>
      <c r="H81" s="42"/>
      <c r="I81" s="29">
        <v>72</v>
      </c>
      <c r="J81" s="30" t="s">
        <v>159</v>
      </c>
      <c r="L81" s="29">
        <v>0</v>
      </c>
      <c r="M81" s="29">
        <v>2240031</v>
      </c>
      <c r="N81" s="29">
        <v>2754</v>
      </c>
      <c r="O81" s="29">
        <v>0</v>
      </c>
      <c r="P81" s="29">
        <v>179714</v>
      </c>
      <c r="Q81" s="29">
        <v>21</v>
      </c>
      <c r="R81" s="29">
        <v>0</v>
      </c>
      <c r="S81" s="29">
        <v>344776</v>
      </c>
      <c r="T81" s="29">
        <v>38</v>
      </c>
      <c r="U81" s="29">
        <v>0</v>
      </c>
      <c r="V81" s="29">
        <v>0</v>
      </c>
      <c r="W81" s="29">
        <v>0</v>
      </c>
      <c r="X81" s="31"/>
      <c r="Y81" s="27">
        <f t="shared" si="16"/>
        <v>72</v>
      </c>
      <c r="Z81" s="29">
        <f t="shared" si="17"/>
        <v>0</v>
      </c>
      <c r="AA81" s="29">
        <f t="shared" si="18"/>
        <v>2764521</v>
      </c>
      <c r="AB81" s="29">
        <f t="shared" si="19"/>
        <v>2764521</v>
      </c>
      <c r="AC81" s="29">
        <f t="shared" si="20"/>
        <v>2813</v>
      </c>
      <c r="AD81" s="29">
        <f t="shared" si="21"/>
        <v>983</v>
      </c>
      <c r="AE81" s="31"/>
      <c r="AF81" s="31"/>
      <c r="AH81" s="27">
        <v>72</v>
      </c>
      <c r="AI81" s="31" t="s">
        <v>159</v>
      </c>
      <c r="AK81" s="29"/>
      <c r="AL81" s="29">
        <v>276.87</v>
      </c>
      <c r="AM81" s="29">
        <v>284.93113612004288</v>
      </c>
      <c r="AN81" s="29">
        <v>304.43310598111225</v>
      </c>
      <c r="AO81" s="29">
        <v>373</v>
      </c>
      <c r="AP81" s="29">
        <v>370</v>
      </c>
      <c r="AQ81" s="29">
        <v>515</v>
      </c>
      <c r="AR81" s="29">
        <v>528</v>
      </c>
      <c r="AS81" s="29">
        <v>505</v>
      </c>
      <c r="AT81" s="29">
        <v>394</v>
      </c>
      <c r="AU81" s="29">
        <v>308</v>
      </c>
      <c r="AV81" s="29">
        <v>544</v>
      </c>
      <c r="AW81" s="29">
        <v>493</v>
      </c>
      <c r="AX81" s="29">
        <v>459</v>
      </c>
      <c r="AY81" s="29">
        <v>461</v>
      </c>
      <c r="AZ81" s="29">
        <v>463</v>
      </c>
      <c r="BA81" s="29">
        <v>470</v>
      </c>
      <c r="BB81" s="29">
        <v>589</v>
      </c>
      <c r="BC81" s="29">
        <v>572</v>
      </c>
      <c r="BD81" s="29">
        <v>595</v>
      </c>
      <c r="BE81" s="29">
        <v>795</v>
      </c>
      <c r="BF81" s="29">
        <v>635</v>
      </c>
      <c r="BG81" s="29">
        <v>651</v>
      </c>
      <c r="BH81" s="29">
        <v>983</v>
      </c>
      <c r="BI81" s="29">
        <f t="shared" si="22"/>
        <v>983</v>
      </c>
      <c r="BJ81" s="29"/>
      <c r="BK81" s="29"/>
      <c r="BL81" s="29">
        <f t="shared" si="23"/>
        <v>332</v>
      </c>
      <c r="BM81" s="27"/>
    </row>
    <row r="82" spans="1:65">
      <c r="A82" s="29">
        <v>73</v>
      </c>
      <c r="B82" s="32" t="s">
        <v>160</v>
      </c>
      <c r="C82" s="29">
        <f t="shared" si="12"/>
        <v>0</v>
      </c>
      <c r="D82" s="29">
        <f t="shared" si="12"/>
        <v>1274175</v>
      </c>
      <c r="E82" s="29">
        <f t="shared" si="13"/>
        <v>1274175</v>
      </c>
      <c r="F82" s="29">
        <f t="shared" si="14"/>
        <v>981</v>
      </c>
      <c r="G82" s="57">
        <f t="shared" si="15"/>
        <v>1299</v>
      </c>
      <c r="H82" s="42"/>
      <c r="I82" s="29">
        <v>73</v>
      </c>
      <c r="J82" s="30" t="s">
        <v>160</v>
      </c>
      <c r="L82" s="29">
        <v>0</v>
      </c>
      <c r="M82" s="29">
        <v>683159</v>
      </c>
      <c r="N82" s="29">
        <v>889</v>
      </c>
      <c r="O82" s="29">
        <v>0</v>
      </c>
      <c r="P82" s="29">
        <v>70322</v>
      </c>
      <c r="Q82" s="29">
        <v>21</v>
      </c>
      <c r="R82" s="29">
        <v>0</v>
      </c>
      <c r="S82" s="29">
        <v>520694</v>
      </c>
      <c r="T82" s="29">
        <v>71</v>
      </c>
      <c r="U82" s="29">
        <v>0</v>
      </c>
      <c r="V82" s="29">
        <v>0</v>
      </c>
      <c r="W82" s="29">
        <v>0</v>
      </c>
      <c r="X82" s="31"/>
      <c r="Y82" s="27">
        <f t="shared" si="16"/>
        <v>73</v>
      </c>
      <c r="Z82" s="29">
        <f t="shared" si="17"/>
        <v>0</v>
      </c>
      <c r="AA82" s="29">
        <f t="shared" si="18"/>
        <v>1274175</v>
      </c>
      <c r="AB82" s="29">
        <f t="shared" si="19"/>
        <v>1274175</v>
      </c>
      <c r="AC82" s="29">
        <f t="shared" si="20"/>
        <v>981</v>
      </c>
      <c r="AD82" s="29">
        <f t="shared" si="21"/>
        <v>1299</v>
      </c>
      <c r="AE82" s="31"/>
      <c r="AF82" s="31"/>
      <c r="AH82" s="27">
        <v>73</v>
      </c>
      <c r="AI82" s="31" t="s">
        <v>160</v>
      </c>
      <c r="AK82" s="29"/>
      <c r="AL82" s="29">
        <v>338.7051094890511</v>
      </c>
      <c r="AM82" s="29">
        <v>408.8167808219178</v>
      </c>
      <c r="AN82" s="29">
        <v>381.63763066202091</v>
      </c>
      <c r="AO82" s="29">
        <v>238</v>
      </c>
      <c r="AP82" s="29">
        <v>377</v>
      </c>
      <c r="AQ82" s="29">
        <v>1112</v>
      </c>
      <c r="AR82" s="29">
        <v>803</v>
      </c>
      <c r="AS82" s="29">
        <v>844</v>
      </c>
      <c r="AT82" s="29">
        <v>595</v>
      </c>
      <c r="AU82" s="29">
        <v>1001</v>
      </c>
      <c r="AV82" s="29">
        <v>827</v>
      </c>
      <c r="AW82" s="29">
        <v>778</v>
      </c>
      <c r="AX82" s="29">
        <v>1044</v>
      </c>
      <c r="AY82" s="29">
        <v>1159</v>
      </c>
      <c r="AZ82" s="29">
        <v>1226</v>
      </c>
      <c r="BA82" s="29">
        <v>1419</v>
      </c>
      <c r="BB82" s="29">
        <v>1304</v>
      </c>
      <c r="BC82" s="29">
        <v>1036</v>
      </c>
      <c r="BD82" s="29">
        <v>1140</v>
      </c>
      <c r="BE82" s="29">
        <v>1365</v>
      </c>
      <c r="BF82" s="29">
        <v>1043</v>
      </c>
      <c r="BG82" s="29">
        <v>1459</v>
      </c>
      <c r="BH82" s="29">
        <v>1299</v>
      </c>
      <c r="BI82" s="29">
        <f t="shared" si="22"/>
        <v>1299</v>
      </c>
      <c r="BJ82" s="29"/>
      <c r="BK82" s="29"/>
      <c r="BL82" s="29">
        <f t="shared" si="23"/>
        <v>-160</v>
      </c>
      <c r="BM82" s="27"/>
    </row>
    <row r="83" spans="1:65">
      <c r="A83" s="29">
        <v>74</v>
      </c>
      <c r="B83" s="32" t="s">
        <v>161</v>
      </c>
      <c r="C83" s="29">
        <f t="shared" si="12"/>
        <v>0</v>
      </c>
      <c r="D83" s="29">
        <f t="shared" si="12"/>
        <v>159419</v>
      </c>
      <c r="E83" s="29">
        <f t="shared" si="13"/>
        <v>159419</v>
      </c>
      <c r="F83" s="29">
        <f t="shared" si="14"/>
        <v>267</v>
      </c>
      <c r="G83" s="57">
        <f t="shared" si="15"/>
        <v>597</v>
      </c>
      <c r="H83" s="42"/>
      <c r="I83" s="29">
        <v>74</v>
      </c>
      <c r="J83" s="30" t="s">
        <v>161</v>
      </c>
      <c r="L83" s="29">
        <v>0</v>
      </c>
      <c r="M83" s="29">
        <v>80529</v>
      </c>
      <c r="N83" s="29">
        <v>250</v>
      </c>
      <c r="O83" s="29">
        <v>0</v>
      </c>
      <c r="P83" s="29">
        <v>78890</v>
      </c>
      <c r="Q83" s="29">
        <v>17</v>
      </c>
      <c r="R83" s="29">
        <v>0</v>
      </c>
      <c r="S83" s="29">
        <v>0</v>
      </c>
      <c r="T83" s="29">
        <v>0</v>
      </c>
      <c r="U83" s="29">
        <v>0</v>
      </c>
      <c r="V83" s="29">
        <v>0</v>
      </c>
      <c r="W83" s="29">
        <v>0</v>
      </c>
      <c r="X83" s="31"/>
      <c r="Y83" s="27">
        <f t="shared" si="16"/>
        <v>74</v>
      </c>
      <c r="Z83" s="29">
        <f t="shared" si="17"/>
        <v>0</v>
      </c>
      <c r="AA83" s="29">
        <f t="shared" si="18"/>
        <v>159419</v>
      </c>
      <c r="AB83" s="29">
        <f t="shared" si="19"/>
        <v>159419</v>
      </c>
      <c r="AC83" s="29">
        <f t="shared" si="20"/>
        <v>267</v>
      </c>
      <c r="AD83" s="29">
        <f t="shared" si="21"/>
        <v>597</v>
      </c>
      <c r="AE83" s="31"/>
      <c r="AF83" s="31"/>
      <c r="AH83" s="27">
        <v>74</v>
      </c>
      <c r="AI83" s="31" t="s">
        <v>161</v>
      </c>
      <c r="AK83" s="29"/>
      <c r="AL83" s="29">
        <v>254.03225806451613</v>
      </c>
      <c r="AM83" s="29">
        <v>273.93939393939394</v>
      </c>
      <c r="AN83" s="29">
        <v>303.3125</v>
      </c>
      <c r="AO83" s="29">
        <v>329</v>
      </c>
      <c r="AP83" s="29">
        <v>301</v>
      </c>
      <c r="AQ83" s="29">
        <v>696</v>
      </c>
      <c r="AR83" s="29">
        <v>547</v>
      </c>
      <c r="AS83" s="29">
        <v>571</v>
      </c>
      <c r="AT83" s="29">
        <v>556</v>
      </c>
      <c r="AU83" s="29">
        <v>355</v>
      </c>
      <c r="AV83" s="29">
        <v>419</v>
      </c>
      <c r="AW83" s="29">
        <v>387</v>
      </c>
      <c r="AX83" s="29">
        <v>447</v>
      </c>
      <c r="AY83" s="29">
        <v>457</v>
      </c>
      <c r="AZ83" s="29">
        <v>555</v>
      </c>
      <c r="BA83" s="29">
        <v>707</v>
      </c>
      <c r="BB83" s="29">
        <v>1155</v>
      </c>
      <c r="BC83" s="29">
        <v>904</v>
      </c>
      <c r="BD83" s="29">
        <v>917</v>
      </c>
      <c r="BE83" s="29">
        <v>943</v>
      </c>
      <c r="BF83" s="29">
        <v>509</v>
      </c>
      <c r="BG83" s="29">
        <v>537</v>
      </c>
      <c r="BH83" s="29">
        <v>597</v>
      </c>
      <c r="BI83" s="29">
        <f t="shared" si="22"/>
        <v>597</v>
      </c>
      <c r="BJ83" s="29"/>
      <c r="BK83" s="29"/>
      <c r="BL83" s="29">
        <f t="shared" si="23"/>
        <v>60</v>
      </c>
      <c r="BM83" s="27"/>
    </row>
    <row r="84" spans="1:65">
      <c r="A84" s="29">
        <v>75</v>
      </c>
      <c r="B84" s="32" t="s">
        <v>162</v>
      </c>
      <c r="C84" s="29">
        <f t="shared" si="12"/>
        <v>0</v>
      </c>
      <c r="D84" s="29">
        <f t="shared" si="12"/>
        <v>0</v>
      </c>
      <c r="E84" s="29">
        <f t="shared" si="13"/>
        <v>0</v>
      </c>
      <c r="F84" s="29">
        <f t="shared" si="14"/>
        <v>0</v>
      </c>
      <c r="G84" s="57">
        <f t="shared" si="15"/>
        <v>0</v>
      </c>
      <c r="H84" s="42"/>
      <c r="I84" s="29">
        <v>75</v>
      </c>
      <c r="J84" s="30" t="s">
        <v>162</v>
      </c>
      <c r="O84" s="29"/>
      <c r="P84" s="29"/>
      <c r="Q84" s="29"/>
      <c r="R84" s="29"/>
      <c r="S84" s="29"/>
      <c r="T84" s="29"/>
      <c r="U84" s="29"/>
      <c r="V84" s="29"/>
      <c r="W84" s="29"/>
      <c r="X84" s="31"/>
      <c r="Y84" s="27">
        <f t="shared" si="16"/>
        <v>75</v>
      </c>
      <c r="Z84" s="29">
        <f t="shared" si="17"/>
        <v>0</v>
      </c>
      <c r="AA84" s="29">
        <f t="shared" si="18"/>
        <v>0</v>
      </c>
      <c r="AB84" s="29">
        <f t="shared" si="19"/>
        <v>0</v>
      </c>
      <c r="AC84" s="29">
        <f t="shared" si="20"/>
        <v>0</v>
      </c>
      <c r="AD84" s="29">
        <f t="shared" si="21"/>
        <v>0</v>
      </c>
      <c r="AE84" s="31"/>
      <c r="AF84" s="31"/>
      <c r="AH84" s="27">
        <v>75</v>
      </c>
      <c r="AI84" s="31" t="s">
        <v>162</v>
      </c>
      <c r="AK84" s="29"/>
      <c r="AL84" s="29"/>
      <c r="AM84" s="29"/>
      <c r="AN84" s="29">
        <v>0</v>
      </c>
      <c r="AO84" s="29">
        <v>0</v>
      </c>
      <c r="AP84" s="29">
        <v>0</v>
      </c>
      <c r="AQ84" s="29">
        <v>0</v>
      </c>
      <c r="AR84" s="29">
        <v>0</v>
      </c>
      <c r="AS84" s="29">
        <v>0</v>
      </c>
      <c r="AT84" s="29">
        <v>0</v>
      </c>
      <c r="AU84" s="29">
        <v>0</v>
      </c>
      <c r="AV84" s="29">
        <v>0</v>
      </c>
      <c r="AW84" s="29">
        <v>0</v>
      </c>
      <c r="AX84" s="29">
        <v>0</v>
      </c>
      <c r="AY84" s="29">
        <v>0</v>
      </c>
      <c r="AZ84" s="29">
        <v>0</v>
      </c>
      <c r="BA84" s="29">
        <v>0</v>
      </c>
      <c r="BB84" s="29">
        <v>0</v>
      </c>
      <c r="BC84" s="29">
        <v>0</v>
      </c>
      <c r="BD84" s="29">
        <v>0</v>
      </c>
      <c r="BE84" s="29">
        <v>0</v>
      </c>
      <c r="BF84" s="29">
        <v>0</v>
      </c>
      <c r="BG84" s="29">
        <v>0</v>
      </c>
      <c r="BH84" s="29">
        <v>0</v>
      </c>
      <c r="BI84" s="29">
        <f t="shared" si="22"/>
        <v>0</v>
      </c>
      <c r="BJ84" s="29"/>
      <c r="BK84" s="29"/>
      <c r="BL84" s="29">
        <f t="shared" si="23"/>
        <v>0</v>
      </c>
      <c r="BM84" s="27"/>
    </row>
    <row r="85" spans="1:65">
      <c r="A85" s="27">
        <v>76</v>
      </c>
      <c r="B85" s="32" t="s">
        <v>163</v>
      </c>
      <c r="C85" s="29">
        <f t="shared" si="12"/>
        <v>0</v>
      </c>
      <c r="D85" s="29">
        <f t="shared" si="12"/>
        <v>0</v>
      </c>
      <c r="E85" s="29">
        <f t="shared" si="13"/>
        <v>0</v>
      </c>
      <c r="F85" s="29">
        <f t="shared" si="14"/>
        <v>0</v>
      </c>
      <c r="G85" s="57">
        <f t="shared" si="15"/>
        <v>0</v>
      </c>
      <c r="H85" s="42"/>
      <c r="I85" s="29">
        <v>76</v>
      </c>
      <c r="J85" s="30" t="s">
        <v>163</v>
      </c>
      <c r="L85" s="29">
        <v>0</v>
      </c>
      <c r="M85" s="29">
        <v>0</v>
      </c>
      <c r="N85" s="29">
        <v>0</v>
      </c>
      <c r="O85" s="29">
        <v>0</v>
      </c>
      <c r="P85" s="29">
        <v>0</v>
      </c>
      <c r="Q85" s="29">
        <v>0</v>
      </c>
      <c r="R85" s="29">
        <v>0</v>
      </c>
      <c r="S85" s="29">
        <v>0</v>
      </c>
      <c r="T85" s="29">
        <v>0</v>
      </c>
      <c r="U85" s="29">
        <v>0</v>
      </c>
      <c r="V85" s="29">
        <v>0</v>
      </c>
      <c r="W85" s="29">
        <v>0</v>
      </c>
      <c r="X85" s="31"/>
      <c r="Y85" s="27">
        <f t="shared" si="16"/>
        <v>76</v>
      </c>
      <c r="Z85" s="29">
        <f t="shared" si="17"/>
        <v>0</v>
      </c>
      <c r="AA85" s="29">
        <f t="shared" si="18"/>
        <v>0</v>
      </c>
      <c r="AB85" s="29">
        <f t="shared" si="19"/>
        <v>0</v>
      </c>
      <c r="AC85" s="29">
        <f t="shared" si="20"/>
        <v>0</v>
      </c>
      <c r="AD85" s="29">
        <f t="shared" si="21"/>
        <v>0</v>
      </c>
      <c r="AE85" s="31"/>
      <c r="AF85" s="31"/>
      <c r="AH85" s="27">
        <v>76</v>
      </c>
      <c r="AI85" s="31" t="s">
        <v>163</v>
      </c>
      <c r="AK85" s="29"/>
      <c r="AL85" s="29"/>
      <c r="AM85" s="29"/>
      <c r="AN85" s="29">
        <v>0</v>
      </c>
      <c r="AO85" s="29">
        <v>0</v>
      </c>
      <c r="AP85" s="29">
        <v>0</v>
      </c>
      <c r="AQ85" s="29">
        <v>0</v>
      </c>
      <c r="AR85" s="29">
        <v>0</v>
      </c>
      <c r="AS85" s="29">
        <v>0</v>
      </c>
      <c r="AT85" s="29">
        <v>0</v>
      </c>
      <c r="AU85" s="29">
        <v>0</v>
      </c>
      <c r="AV85" s="29">
        <v>0</v>
      </c>
      <c r="AW85" s="29">
        <v>0</v>
      </c>
      <c r="AX85" s="29">
        <v>0</v>
      </c>
      <c r="AY85" s="29">
        <v>0</v>
      </c>
      <c r="AZ85" s="29">
        <v>0</v>
      </c>
      <c r="BA85" s="29">
        <v>0</v>
      </c>
      <c r="BB85" s="29">
        <v>0</v>
      </c>
      <c r="BC85" s="29">
        <v>0</v>
      </c>
      <c r="BD85" s="29">
        <v>0</v>
      </c>
      <c r="BE85" s="29">
        <v>0</v>
      </c>
      <c r="BF85" s="29">
        <v>0</v>
      </c>
      <c r="BG85" s="29">
        <v>0</v>
      </c>
      <c r="BH85" s="29">
        <v>0</v>
      </c>
      <c r="BI85" s="29">
        <f t="shared" si="22"/>
        <v>0</v>
      </c>
      <c r="BJ85" s="29"/>
      <c r="BK85" s="29"/>
      <c r="BL85" s="29">
        <f t="shared" si="23"/>
        <v>0</v>
      </c>
      <c r="BM85" s="27"/>
    </row>
    <row r="86" spans="1:65">
      <c r="A86" s="29">
        <v>77</v>
      </c>
      <c r="B86" s="32" t="s">
        <v>165</v>
      </c>
      <c r="C86" s="29">
        <f t="shared" si="12"/>
        <v>0</v>
      </c>
      <c r="D86" s="29">
        <f t="shared" si="12"/>
        <v>1268844</v>
      </c>
      <c r="E86" s="29">
        <f t="shared" si="13"/>
        <v>1268844</v>
      </c>
      <c r="F86" s="29">
        <f t="shared" si="14"/>
        <v>699</v>
      </c>
      <c r="G86" s="57">
        <f t="shared" si="15"/>
        <v>1815</v>
      </c>
      <c r="H86" s="42"/>
      <c r="I86" s="29">
        <v>77</v>
      </c>
      <c r="J86" s="30" t="s">
        <v>165</v>
      </c>
      <c r="L86" s="29">
        <v>0</v>
      </c>
      <c r="M86" s="29">
        <v>955325</v>
      </c>
      <c r="N86" s="29">
        <v>674</v>
      </c>
      <c r="O86" s="29">
        <v>0</v>
      </c>
      <c r="P86" s="29">
        <v>37622</v>
      </c>
      <c r="Q86" s="29">
        <v>3</v>
      </c>
      <c r="R86" s="29">
        <v>0</v>
      </c>
      <c r="S86" s="29">
        <v>275897</v>
      </c>
      <c r="T86" s="29">
        <v>22</v>
      </c>
      <c r="U86" s="29">
        <v>0</v>
      </c>
      <c r="V86" s="29">
        <v>0</v>
      </c>
      <c r="W86" s="29">
        <v>0</v>
      </c>
      <c r="X86" s="31"/>
      <c r="Y86" s="27">
        <f t="shared" si="16"/>
        <v>77</v>
      </c>
      <c r="Z86" s="29">
        <f t="shared" si="17"/>
        <v>0</v>
      </c>
      <c r="AA86" s="29">
        <f t="shared" si="18"/>
        <v>1268844</v>
      </c>
      <c r="AB86" s="29">
        <f t="shared" si="19"/>
        <v>1268844</v>
      </c>
      <c r="AC86" s="29">
        <f t="shared" si="20"/>
        <v>699</v>
      </c>
      <c r="AD86" s="29">
        <f t="shared" si="21"/>
        <v>1815</v>
      </c>
      <c r="AE86" s="31"/>
      <c r="AF86" s="31"/>
      <c r="AH86" s="27">
        <v>77</v>
      </c>
      <c r="AI86" s="31" t="s">
        <v>165</v>
      </c>
      <c r="AK86" s="29"/>
      <c r="AL86" s="29">
        <v>315.99661399548535</v>
      </c>
      <c r="AM86" s="29">
        <v>359.26410835214449</v>
      </c>
      <c r="AN86" s="29">
        <v>354.90850869167429</v>
      </c>
      <c r="AO86" s="29">
        <v>318</v>
      </c>
      <c r="AP86" s="29">
        <v>330</v>
      </c>
      <c r="AQ86" s="29">
        <v>386</v>
      </c>
      <c r="AR86" s="29">
        <v>339</v>
      </c>
      <c r="AS86" s="29">
        <v>181</v>
      </c>
      <c r="AT86" s="29">
        <v>449</v>
      </c>
      <c r="AU86" s="29">
        <v>338</v>
      </c>
      <c r="AV86" s="29">
        <v>0</v>
      </c>
      <c r="AW86" s="29">
        <v>452</v>
      </c>
      <c r="AX86" s="29">
        <v>422</v>
      </c>
      <c r="AY86" s="29">
        <v>545</v>
      </c>
      <c r="AZ86" s="29">
        <v>461</v>
      </c>
      <c r="BA86" s="29">
        <v>506</v>
      </c>
      <c r="BB86" s="29">
        <v>593</v>
      </c>
      <c r="BC86" s="29">
        <v>897</v>
      </c>
      <c r="BD86" s="29">
        <v>1282</v>
      </c>
      <c r="BE86" s="29">
        <v>1307</v>
      </c>
      <c r="BF86" s="29">
        <v>1044</v>
      </c>
      <c r="BG86" s="29">
        <v>1722</v>
      </c>
      <c r="BH86" s="29">
        <v>1815</v>
      </c>
      <c r="BI86" s="29">
        <f t="shared" si="22"/>
        <v>1815</v>
      </c>
      <c r="BJ86" s="29"/>
      <c r="BK86" s="29"/>
      <c r="BL86" s="29">
        <f t="shared" si="23"/>
        <v>93</v>
      </c>
      <c r="BM86" s="27"/>
    </row>
    <row r="87" spans="1:65">
      <c r="A87" s="29">
        <v>78</v>
      </c>
      <c r="B87" s="32" t="s">
        <v>166</v>
      </c>
      <c r="C87" s="29">
        <f t="shared" si="12"/>
        <v>0</v>
      </c>
      <c r="D87" s="29">
        <f t="shared" si="12"/>
        <v>295922</v>
      </c>
      <c r="E87" s="29">
        <f t="shared" si="13"/>
        <v>295922</v>
      </c>
      <c r="F87" s="29">
        <f t="shared" si="14"/>
        <v>481</v>
      </c>
      <c r="G87" s="57">
        <f t="shared" si="15"/>
        <v>615</v>
      </c>
      <c r="H87" s="42"/>
      <c r="I87" s="29">
        <v>78</v>
      </c>
      <c r="J87" s="30" t="s">
        <v>166</v>
      </c>
      <c r="L87" s="29">
        <v>0</v>
      </c>
      <c r="M87" s="29">
        <v>267660</v>
      </c>
      <c r="N87" s="29">
        <v>479</v>
      </c>
      <c r="O87" s="29">
        <v>0</v>
      </c>
      <c r="P87" s="29">
        <v>0</v>
      </c>
      <c r="Q87" s="29">
        <v>0</v>
      </c>
      <c r="R87" s="29">
        <v>0</v>
      </c>
      <c r="S87" s="29">
        <v>28262</v>
      </c>
      <c r="T87" s="29">
        <v>2</v>
      </c>
      <c r="U87" s="29">
        <v>0</v>
      </c>
      <c r="V87" s="29">
        <v>0</v>
      </c>
      <c r="W87" s="29">
        <v>0</v>
      </c>
      <c r="X87" s="31"/>
      <c r="Y87" s="27">
        <f t="shared" si="16"/>
        <v>78</v>
      </c>
      <c r="Z87" s="29">
        <f t="shared" si="17"/>
        <v>0</v>
      </c>
      <c r="AA87" s="29">
        <f t="shared" si="18"/>
        <v>295922</v>
      </c>
      <c r="AB87" s="29">
        <f t="shared" si="19"/>
        <v>295922</v>
      </c>
      <c r="AC87" s="29">
        <f t="shared" si="20"/>
        <v>481</v>
      </c>
      <c r="AD87" s="29">
        <f t="shared" si="21"/>
        <v>615</v>
      </c>
      <c r="AE87" s="31"/>
      <c r="AF87" s="31"/>
      <c r="AH87" s="27">
        <v>78</v>
      </c>
      <c r="AI87" s="31" t="s">
        <v>166</v>
      </c>
      <c r="AK87" s="29"/>
      <c r="AL87" s="29">
        <v>213.78086956521739</v>
      </c>
      <c r="AM87" s="29">
        <v>244.36173913043478</v>
      </c>
      <c r="AN87" s="29">
        <v>210.28082191780823</v>
      </c>
      <c r="AO87" s="29">
        <v>260</v>
      </c>
      <c r="AP87" s="29">
        <v>264</v>
      </c>
      <c r="AQ87" s="29">
        <v>554</v>
      </c>
      <c r="AR87" s="29">
        <v>408</v>
      </c>
      <c r="AS87" s="29">
        <v>442</v>
      </c>
      <c r="AT87" s="29">
        <v>507</v>
      </c>
      <c r="AU87" s="29">
        <v>467</v>
      </c>
      <c r="AV87" s="29">
        <v>527</v>
      </c>
      <c r="AW87" s="29">
        <v>712</v>
      </c>
      <c r="AX87" s="29">
        <v>718</v>
      </c>
      <c r="AY87" s="29">
        <v>649</v>
      </c>
      <c r="AZ87" s="29">
        <v>799</v>
      </c>
      <c r="BA87" s="29">
        <v>476</v>
      </c>
      <c r="BB87" s="29">
        <v>968</v>
      </c>
      <c r="BC87" s="29">
        <v>423</v>
      </c>
      <c r="BD87" s="29">
        <v>437</v>
      </c>
      <c r="BE87" s="29">
        <v>447</v>
      </c>
      <c r="BF87" s="29">
        <v>372</v>
      </c>
      <c r="BG87" s="29">
        <v>520</v>
      </c>
      <c r="BH87" s="29">
        <v>615</v>
      </c>
      <c r="BI87" s="29">
        <f t="shared" si="22"/>
        <v>615</v>
      </c>
      <c r="BJ87" s="29"/>
      <c r="BK87" s="29"/>
      <c r="BL87" s="29">
        <f t="shared" si="23"/>
        <v>95</v>
      </c>
      <c r="BM87" s="27"/>
    </row>
    <row r="88" spans="1:65">
      <c r="A88" s="29">
        <v>79</v>
      </c>
      <c r="B88" s="32" t="s">
        <v>167</v>
      </c>
      <c r="C88" s="29">
        <f t="shared" si="12"/>
        <v>0</v>
      </c>
      <c r="D88" s="29">
        <f t="shared" si="12"/>
        <v>2115178</v>
      </c>
      <c r="E88" s="29">
        <f t="shared" si="13"/>
        <v>2115178</v>
      </c>
      <c r="F88" s="29">
        <f t="shared" si="14"/>
        <v>2410</v>
      </c>
      <c r="G88" s="57">
        <f t="shared" si="15"/>
        <v>878</v>
      </c>
      <c r="H88" s="42"/>
      <c r="I88" s="29">
        <v>79</v>
      </c>
      <c r="J88" s="30" t="s">
        <v>167</v>
      </c>
      <c r="L88" s="29">
        <v>0</v>
      </c>
      <c r="M88" s="29">
        <v>1448172</v>
      </c>
      <c r="N88" s="29">
        <v>2304</v>
      </c>
      <c r="O88" s="29">
        <v>0</v>
      </c>
      <c r="P88" s="29">
        <v>129878</v>
      </c>
      <c r="Q88" s="29">
        <v>21</v>
      </c>
      <c r="R88" s="29">
        <v>0</v>
      </c>
      <c r="S88" s="29">
        <v>513329</v>
      </c>
      <c r="T88" s="29">
        <v>83</v>
      </c>
      <c r="U88" s="29">
        <v>0</v>
      </c>
      <c r="V88" s="29">
        <v>23799</v>
      </c>
      <c r="W88" s="29">
        <v>2</v>
      </c>
      <c r="X88" s="31"/>
      <c r="Y88" s="27">
        <f t="shared" si="16"/>
        <v>79</v>
      </c>
      <c r="Z88" s="29">
        <f t="shared" si="17"/>
        <v>0</v>
      </c>
      <c r="AA88" s="29">
        <f t="shared" si="18"/>
        <v>2115178</v>
      </c>
      <c r="AB88" s="29">
        <f t="shared" si="19"/>
        <v>2115178</v>
      </c>
      <c r="AC88" s="29">
        <f t="shared" si="20"/>
        <v>2410</v>
      </c>
      <c r="AD88" s="29">
        <f t="shared" si="21"/>
        <v>878</v>
      </c>
      <c r="AE88" s="31"/>
      <c r="AF88" s="31"/>
      <c r="AH88" s="27">
        <v>79</v>
      </c>
      <c r="AI88" s="31" t="s">
        <v>167</v>
      </c>
      <c r="AK88" s="29"/>
      <c r="AL88" s="29">
        <v>231.59482220835932</v>
      </c>
      <c r="AM88" s="29">
        <v>222.2771855010661</v>
      </c>
      <c r="AN88" s="29">
        <v>254.93000573723467</v>
      </c>
      <c r="AO88" s="29">
        <v>254</v>
      </c>
      <c r="AP88" s="29">
        <v>239</v>
      </c>
      <c r="AQ88" s="29">
        <v>501</v>
      </c>
      <c r="AR88" s="29">
        <v>502</v>
      </c>
      <c r="AS88" s="29">
        <v>528</v>
      </c>
      <c r="AT88" s="29">
        <v>637</v>
      </c>
      <c r="AU88" s="29">
        <v>446</v>
      </c>
      <c r="AV88" s="29">
        <v>0</v>
      </c>
      <c r="AW88" s="29">
        <v>400</v>
      </c>
      <c r="AX88" s="29">
        <v>425</v>
      </c>
      <c r="AY88" s="29">
        <v>545</v>
      </c>
      <c r="AZ88" s="29">
        <v>320</v>
      </c>
      <c r="BA88" s="29">
        <v>631</v>
      </c>
      <c r="BB88" s="29">
        <v>756</v>
      </c>
      <c r="BC88" s="29">
        <v>727</v>
      </c>
      <c r="BD88" s="29">
        <v>721</v>
      </c>
      <c r="BE88" s="29">
        <v>751</v>
      </c>
      <c r="BF88" s="29">
        <v>594</v>
      </c>
      <c r="BG88" s="29">
        <v>1253</v>
      </c>
      <c r="BH88" s="29">
        <v>878</v>
      </c>
      <c r="BI88" s="29">
        <f t="shared" si="22"/>
        <v>878</v>
      </c>
      <c r="BJ88" s="29"/>
      <c r="BK88" s="29"/>
      <c r="BL88" s="29">
        <f t="shared" si="23"/>
        <v>-375</v>
      </c>
      <c r="BM88" s="27"/>
    </row>
    <row r="89" spans="1:65">
      <c r="A89" s="29">
        <v>80</v>
      </c>
      <c r="B89" s="32" t="s">
        <v>168</v>
      </c>
      <c r="C89" s="29">
        <f t="shared" si="12"/>
        <v>0</v>
      </c>
      <c r="D89" s="29">
        <f t="shared" si="12"/>
        <v>0</v>
      </c>
      <c r="E89" s="29">
        <f t="shared" si="13"/>
        <v>0</v>
      </c>
      <c r="F89" s="29">
        <f t="shared" si="14"/>
        <v>0</v>
      </c>
      <c r="G89" s="57">
        <f t="shared" si="15"/>
        <v>0</v>
      </c>
      <c r="H89" s="42"/>
      <c r="I89" s="29">
        <v>80</v>
      </c>
      <c r="J89" s="30" t="s">
        <v>168</v>
      </c>
      <c r="L89" s="29">
        <v>0</v>
      </c>
      <c r="M89" s="29">
        <v>0</v>
      </c>
      <c r="N89" s="29">
        <v>0</v>
      </c>
      <c r="O89" s="29">
        <v>0</v>
      </c>
      <c r="P89" s="29">
        <v>0</v>
      </c>
      <c r="Q89" s="29">
        <v>0</v>
      </c>
      <c r="R89" s="29">
        <v>0</v>
      </c>
      <c r="S89" s="29">
        <v>0</v>
      </c>
      <c r="T89" s="29">
        <v>0</v>
      </c>
      <c r="U89" s="29">
        <v>0</v>
      </c>
      <c r="V89" s="29">
        <v>0</v>
      </c>
      <c r="W89" s="29">
        <v>0</v>
      </c>
      <c r="X89" s="31"/>
      <c r="Y89" s="27">
        <f t="shared" si="16"/>
        <v>80</v>
      </c>
      <c r="Z89" s="29">
        <f t="shared" si="17"/>
        <v>0</v>
      </c>
      <c r="AA89" s="29">
        <f t="shared" si="18"/>
        <v>0</v>
      </c>
      <c r="AB89" s="29">
        <f t="shared" si="19"/>
        <v>0</v>
      </c>
      <c r="AC89" s="29">
        <f t="shared" si="20"/>
        <v>0</v>
      </c>
      <c r="AD89" s="29">
        <f t="shared" si="21"/>
        <v>0</v>
      </c>
      <c r="AE89" s="31"/>
      <c r="AF89" s="31"/>
      <c r="AH89" s="27">
        <v>80</v>
      </c>
      <c r="AI89" s="31" t="s">
        <v>168</v>
      </c>
      <c r="AK89" s="29"/>
      <c r="AL89" s="29"/>
      <c r="AM89" s="29"/>
      <c r="AN89" s="29">
        <v>0</v>
      </c>
      <c r="AO89" s="29">
        <v>0</v>
      </c>
      <c r="AP89" s="29">
        <v>0</v>
      </c>
      <c r="AQ89" s="29">
        <v>0</v>
      </c>
      <c r="AR89" s="29">
        <v>0</v>
      </c>
      <c r="AS89" s="29">
        <v>0</v>
      </c>
      <c r="AT89" s="29">
        <v>0</v>
      </c>
      <c r="AU89" s="29">
        <v>0</v>
      </c>
      <c r="AV89" s="29">
        <v>0</v>
      </c>
      <c r="AW89" s="29">
        <v>0</v>
      </c>
      <c r="AX89" s="29">
        <v>0</v>
      </c>
      <c r="AY89" s="29">
        <v>0</v>
      </c>
      <c r="AZ89" s="29">
        <v>0</v>
      </c>
      <c r="BA89" s="29">
        <v>0</v>
      </c>
      <c r="BB89" s="29">
        <v>0</v>
      </c>
      <c r="BC89" s="29">
        <v>0</v>
      </c>
      <c r="BD89" s="29">
        <v>0</v>
      </c>
      <c r="BE89" s="29">
        <v>0</v>
      </c>
      <c r="BF89" s="29">
        <v>0</v>
      </c>
      <c r="BG89" s="29">
        <v>0</v>
      </c>
      <c r="BH89" s="29">
        <v>0</v>
      </c>
      <c r="BI89" s="29">
        <f t="shared" si="22"/>
        <v>0</v>
      </c>
      <c r="BJ89" s="29"/>
      <c r="BK89" s="29"/>
      <c r="BL89" s="29">
        <f t="shared" si="23"/>
        <v>0</v>
      </c>
      <c r="BM89" s="27"/>
    </row>
    <row r="90" spans="1:65">
      <c r="A90" s="29">
        <v>81</v>
      </c>
      <c r="B90" s="32" t="s">
        <v>169</v>
      </c>
      <c r="C90" s="29">
        <f t="shared" si="12"/>
        <v>0</v>
      </c>
      <c r="D90" s="29">
        <f t="shared" si="12"/>
        <v>0</v>
      </c>
      <c r="E90" s="29">
        <f t="shared" si="13"/>
        <v>0</v>
      </c>
      <c r="F90" s="29">
        <f t="shared" si="14"/>
        <v>0</v>
      </c>
      <c r="G90" s="57">
        <f t="shared" si="15"/>
        <v>0</v>
      </c>
      <c r="H90" s="42"/>
      <c r="I90" s="29">
        <v>81</v>
      </c>
      <c r="J90" s="30" t="s">
        <v>169</v>
      </c>
      <c r="L90" s="29">
        <v>0</v>
      </c>
      <c r="M90" s="29">
        <v>0</v>
      </c>
      <c r="N90" s="29">
        <v>0</v>
      </c>
      <c r="O90" s="29">
        <v>0</v>
      </c>
      <c r="P90" s="29">
        <v>0</v>
      </c>
      <c r="Q90" s="29">
        <v>0</v>
      </c>
      <c r="R90" s="29">
        <v>0</v>
      </c>
      <c r="S90" s="29">
        <v>0</v>
      </c>
      <c r="T90" s="29">
        <v>0</v>
      </c>
      <c r="U90" s="29">
        <v>0</v>
      </c>
      <c r="V90" s="29">
        <v>0</v>
      </c>
      <c r="W90" s="29">
        <v>0</v>
      </c>
      <c r="X90" s="31"/>
      <c r="Y90" s="27">
        <f t="shared" si="16"/>
        <v>81</v>
      </c>
      <c r="Z90" s="29">
        <f t="shared" si="17"/>
        <v>0</v>
      </c>
      <c r="AA90" s="29">
        <f t="shared" si="18"/>
        <v>0</v>
      </c>
      <c r="AB90" s="29">
        <f t="shared" si="19"/>
        <v>0</v>
      </c>
      <c r="AC90" s="29">
        <f t="shared" si="20"/>
        <v>0</v>
      </c>
      <c r="AD90" s="29">
        <f t="shared" si="21"/>
        <v>0</v>
      </c>
      <c r="AE90" s="31"/>
      <c r="AF90" s="31"/>
      <c r="AH90" s="27">
        <v>81</v>
      </c>
      <c r="AI90" s="31" t="s">
        <v>169</v>
      </c>
      <c r="AK90" s="29"/>
      <c r="AL90" s="29"/>
      <c r="AM90" s="29"/>
      <c r="AN90" s="29">
        <v>0</v>
      </c>
      <c r="AO90" s="29">
        <v>0</v>
      </c>
      <c r="AP90" s="29">
        <v>0</v>
      </c>
      <c r="AQ90" s="29">
        <v>0</v>
      </c>
      <c r="AR90" s="29">
        <v>0</v>
      </c>
      <c r="AS90" s="29">
        <v>0</v>
      </c>
      <c r="AT90" s="29">
        <v>0</v>
      </c>
      <c r="AU90" s="29">
        <v>0</v>
      </c>
      <c r="AV90" s="29">
        <v>0</v>
      </c>
      <c r="AW90" s="29">
        <v>0</v>
      </c>
      <c r="AX90" s="29">
        <v>0</v>
      </c>
      <c r="AY90" s="29">
        <v>0</v>
      </c>
      <c r="AZ90" s="29">
        <v>0</v>
      </c>
      <c r="BA90" s="29">
        <v>0</v>
      </c>
      <c r="BB90" s="29">
        <v>0</v>
      </c>
      <c r="BC90" s="29">
        <v>0</v>
      </c>
      <c r="BD90" s="29">
        <v>0</v>
      </c>
      <c r="BE90" s="29">
        <v>0</v>
      </c>
      <c r="BF90" s="29">
        <v>0</v>
      </c>
      <c r="BG90" s="29">
        <v>0</v>
      </c>
      <c r="BH90" s="29">
        <v>0</v>
      </c>
      <c r="BI90" s="29">
        <f t="shared" si="22"/>
        <v>0</v>
      </c>
      <c r="BJ90" s="29"/>
      <c r="BK90" s="29"/>
      <c r="BL90" s="29">
        <f t="shared" si="23"/>
        <v>0</v>
      </c>
      <c r="BM90" s="27"/>
    </row>
    <row r="91" spans="1:65">
      <c r="A91" s="29">
        <v>82</v>
      </c>
      <c r="B91" s="32" t="s">
        <v>170</v>
      </c>
      <c r="C91" s="29">
        <f t="shared" si="12"/>
        <v>0</v>
      </c>
      <c r="D91" s="29">
        <f t="shared" si="12"/>
        <v>1893861</v>
      </c>
      <c r="E91" s="29">
        <f t="shared" si="13"/>
        <v>1893861</v>
      </c>
      <c r="F91" s="29">
        <f t="shared" si="14"/>
        <v>1952</v>
      </c>
      <c r="G91" s="57">
        <f t="shared" si="15"/>
        <v>970</v>
      </c>
      <c r="H91" s="42"/>
      <c r="I91" s="29">
        <v>82</v>
      </c>
      <c r="J91" s="30" t="s">
        <v>170</v>
      </c>
      <c r="L91" s="29">
        <v>0</v>
      </c>
      <c r="M91" s="29">
        <v>1649847</v>
      </c>
      <c r="N91" s="29">
        <v>1931</v>
      </c>
      <c r="O91" s="29">
        <v>0</v>
      </c>
      <c r="P91" s="29">
        <v>23239</v>
      </c>
      <c r="Q91" s="29">
        <v>2</v>
      </c>
      <c r="R91" s="29">
        <v>0</v>
      </c>
      <c r="S91" s="29">
        <v>220775</v>
      </c>
      <c r="T91" s="29">
        <v>19</v>
      </c>
      <c r="U91" s="29">
        <v>0</v>
      </c>
      <c r="V91" s="29">
        <v>0</v>
      </c>
      <c r="W91" s="29">
        <v>0</v>
      </c>
      <c r="X91" s="31"/>
      <c r="Y91" s="27">
        <f t="shared" si="16"/>
        <v>82</v>
      </c>
      <c r="Z91" s="29">
        <f t="shared" si="17"/>
        <v>0</v>
      </c>
      <c r="AA91" s="29">
        <f t="shared" si="18"/>
        <v>1893861</v>
      </c>
      <c r="AB91" s="29">
        <f t="shared" si="19"/>
        <v>1893861</v>
      </c>
      <c r="AC91" s="29">
        <f t="shared" si="20"/>
        <v>1952</v>
      </c>
      <c r="AD91" s="29">
        <f t="shared" si="21"/>
        <v>970</v>
      </c>
      <c r="AE91" s="31"/>
      <c r="AF91" s="31"/>
      <c r="AH91" s="27">
        <v>82</v>
      </c>
      <c r="AI91" s="31" t="s">
        <v>170</v>
      </c>
      <c r="AK91" s="29"/>
      <c r="AL91" s="29">
        <v>304.28468792096993</v>
      </c>
      <c r="AM91" s="29">
        <v>305.47697077059343</v>
      </c>
      <c r="AN91" s="29">
        <v>474.29701414353065</v>
      </c>
      <c r="AO91" s="29">
        <v>249</v>
      </c>
      <c r="AP91" s="29">
        <v>279</v>
      </c>
      <c r="AQ91" s="29">
        <v>4</v>
      </c>
      <c r="AR91" s="29">
        <v>421</v>
      </c>
      <c r="AS91" s="29">
        <v>478</v>
      </c>
      <c r="AT91" s="29">
        <v>475</v>
      </c>
      <c r="AU91" s="29">
        <v>483</v>
      </c>
      <c r="AV91" s="29">
        <v>545</v>
      </c>
      <c r="AW91" s="29">
        <v>527</v>
      </c>
      <c r="AX91" s="29">
        <v>521</v>
      </c>
      <c r="AY91" s="29">
        <v>508</v>
      </c>
      <c r="AZ91" s="29">
        <v>554</v>
      </c>
      <c r="BA91" s="29">
        <v>609</v>
      </c>
      <c r="BB91" s="29">
        <v>619</v>
      </c>
      <c r="BC91" s="29">
        <v>669</v>
      </c>
      <c r="BD91" s="29">
        <v>824</v>
      </c>
      <c r="BE91" s="29">
        <v>797</v>
      </c>
      <c r="BF91" s="29">
        <v>663</v>
      </c>
      <c r="BG91" s="29">
        <v>849</v>
      </c>
      <c r="BH91" s="29">
        <v>970</v>
      </c>
      <c r="BI91" s="29">
        <f t="shared" si="22"/>
        <v>970</v>
      </c>
      <c r="BJ91" s="29"/>
      <c r="BK91" s="29"/>
      <c r="BL91" s="29">
        <f t="shared" si="23"/>
        <v>121</v>
      </c>
      <c r="BM91" s="27"/>
    </row>
    <row r="92" spans="1:65">
      <c r="A92" s="29">
        <v>83</v>
      </c>
      <c r="B92" s="32" t="s">
        <v>171</v>
      </c>
      <c r="C92" s="29">
        <f t="shared" si="12"/>
        <v>0</v>
      </c>
      <c r="D92" s="29">
        <f t="shared" si="12"/>
        <v>1162085</v>
      </c>
      <c r="E92" s="29">
        <f t="shared" si="13"/>
        <v>1162085</v>
      </c>
      <c r="F92" s="29">
        <f t="shared" si="14"/>
        <v>1411</v>
      </c>
      <c r="G92" s="57">
        <f t="shared" si="15"/>
        <v>824</v>
      </c>
      <c r="H92" s="42"/>
      <c r="I92" s="29">
        <v>83</v>
      </c>
      <c r="J92" s="30" t="s">
        <v>171</v>
      </c>
      <c r="L92" s="29">
        <v>0</v>
      </c>
      <c r="M92" s="29">
        <v>936000</v>
      </c>
      <c r="N92" s="29">
        <v>1377</v>
      </c>
      <c r="O92" s="29">
        <v>0</v>
      </c>
      <c r="P92" s="29">
        <v>106537</v>
      </c>
      <c r="Q92" s="29">
        <v>11</v>
      </c>
      <c r="R92" s="29">
        <v>0</v>
      </c>
      <c r="S92" s="29">
        <v>119548</v>
      </c>
      <c r="T92" s="29">
        <v>23</v>
      </c>
      <c r="U92" s="29">
        <v>0</v>
      </c>
      <c r="V92" s="29">
        <v>0</v>
      </c>
      <c r="W92" s="29">
        <v>0</v>
      </c>
      <c r="X92" s="31"/>
      <c r="Y92" s="27">
        <f t="shared" si="16"/>
        <v>83</v>
      </c>
      <c r="Z92" s="29">
        <f t="shared" si="17"/>
        <v>0</v>
      </c>
      <c r="AA92" s="29">
        <f t="shared" si="18"/>
        <v>1162085</v>
      </c>
      <c r="AB92" s="29">
        <f t="shared" si="19"/>
        <v>1162085</v>
      </c>
      <c r="AC92" s="29">
        <f t="shared" si="20"/>
        <v>1411</v>
      </c>
      <c r="AD92" s="29">
        <f t="shared" si="21"/>
        <v>824</v>
      </c>
      <c r="AE92" s="31"/>
      <c r="AF92" s="31"/>
      <c r="AH92" s="27">
        <v>83</v>
      </c>
      <c r="AI92" s="31" t="s">
        <v>171</v>
      </c>
      <c r="AK92" s="29"/>
      <c r="AL92" s="29">
        <v>191.0190114068441</v>
      </c>
      <c r="AM92" s="29">
        <v>219.80717488789239</v>
      </c>
      <c r="AN92" s="29">
        <v>223.043254376931</v>
      </c>
      <c r="AO92" s="29">
        <v>310</v>
      </c>
      <c r="AP92" s="29">
        <v>229</v>
      </c>
      <c r="AQ92" s="29">
        <v>386</v>
      </c>
      <c r="AR92" s="29">
        <v>330</v>
      </c>
      <c r="AS92" s="29">
        <v>340</v>
      </c>
      <c r="AT92" s="29">
        <v>359</v>
      </c>
      <c r="AU92" s="29">
        <v>420</v>
      </c>
      <c r="AV92" s="29">
        <v>943</v>
      </c>
      <c r="AW92" s="29">
        <v>1222</v>
      </c>
      <c r="AX92" s="29">
        <v>1098</v>
      </c>
      <c r="AY92" s="29">
        <v>1081</v>
      </c>
      <c r="AZ92" s="29">
        <v>1209</v>
      </c>
      <c r="BA92" s="29">
        <v>1205</v>
      </c>
      <c r="BB92" s="29">
        <v>1369</v>
      </c>
      <c r="BC92" s="29">
        <v>1213</v>
      </c>
      <c r="BD92" s="29">
        <v>1294</v>
      </c>
      <c r="BE92" s="29">
        <v>915</v>
      </c>
      <c r="BF92" s="29">
        <v>597</v>
      </c>
      <c r="BG92" s="29">
        <v>1087</v>
      </c>
      <c r="BH92" s="29">
        <v>824</v>
      </c>
      <c r="BI92" s="29">
        <f t="shared" si="22"/>
        <v>824</v>
      </c>
      <c r="BJ92" s="29"/>
      <c r="BK92" s="29"/>
      <c r="BL92" s="29">
        <f t="shared" si="23"/>
        <v>-263</v>
      </c>
      <c r="BM92" s="27"/>
    </row>
    <row r="93" spans="1:65">
      <c r="A93" s="27">
        <v>84</v>
      </c>
      <c r="B93" s="32" t="s">
        <v>172</v>
      </c>
      <c r="C93" s="29">
        <f t="shared" si="12"/>
        <v>0</v>
      </c>
      <c r="D93" s="29">
        <f t="shared" si="12"/>
        <v>0</v>
      </c>
      <c r="E93" s="29">
        <f t="shared" si="13"/>
        <v>0</v>
      </c>
      <c r="F93" s="29">
        <f t="shared" si="14"/>
        <v>0</v>
      </c>
      <c r="G93" s="57">
        <f t="shared" si="15"/>
        <v>0</v>
      </c>
      <c r="H93" s="42"/>
      <c r="I93" s="29">
        <v>84</v>
      </c>
      <c r="J93" s="30" t="s">
        <v>172</v>
      </c>
      <c r="L93" s="29">
        <v>0</v>
      </c>
      <c r="M93" s="29">
        <v>0</v>
      </c>
      <c r="N93" s="29">
        <v>0</v>
      </c>
      <c r="O93" s="29">
        <v>0</v>
      </c>
      <c r="P93" s="29">
        <v>0</v>
      </c>
      <c r="Q93" s="29">
        <v>0</v>
      </c>
      <c r="R93" s="29">
        <v>0</v>
      </c>
      <c r="S93" s="29">
        <v>0</v>
      </c>
      <c r="T93" s="29">
        <v>0</v>
      </c>
      <c r="U93" s="29">
        <v>0</v>
      </c>
      <c r="V93" s="29">
        <v>0</v>
      </c>
      <c r="W93" s="29">
        <v>0</v>
      </c>
      <c r="X93" s="31"/>
      <c r="Y93" s="27">
        <f t="shared" si="16"/>
        <v>84</v>
      </c>
      <c r="Z93" s="29">
        <f t="shared" si="17"/>
        <v>0</v>
      </c>
      <c r="AA93" s="29">
        <f t="shared" si="18"/>
        <v>0</v>
      </c>
      <c r="AB93" s="29">
        <f t="shared" si="19"/>
        <v>0</v>
      </c>
      <c r="AC93" s="29">
        <f t="shared" si="20"/>
        <v>0</v>
      </c>
      <c r="AD93" s="29">
        <f t="shared" si="21"/>
        <v>0</v>
      </c>
      <c r="AE93" s="31"/>
      <c r="AF93" s="31"/>
      <c r="AH93" s="27">
        <v>84</v>
      </c>
      <c r="AI93" s="31" t="s">
        <v>172</v>
      </c>
      <c r="AK93" s="29"/>
      <c r="AL93" s="29"/>
      <c r="AM93" s="29"/>
      <c r="AN93" s="29">
        <v>0</v>
      </c>
      <c r="AO93" s="29">
        <v>0</v>
      </c>
      <c r="AP93" s="29">
        <v>0</v>
      </c>
      <c r="AQ93" s="29">
        <v>0</v>
      </c>
      <c r="AR93" s="29">
        <v>0</v>
      </c>
      <c r="AS93" s="29">
        <v>0</v>
      </c>
      <c r="AT93" s="29">
        <v>0</v>
      </c>
      <c r="AU93" s="29">
        <v>0</v>
      </c>
      <c r="AV93" s="29">
        <v>0</v>
      </c>
      <c r="AW93" s="29">
        <v>0</v>
      </c>
      <c r="AX93" s="29">
        <v>0</v>
      </c>
      <c r="AY93" s="29">
        <v>0</v>
      </c>
      <c r="AZ93" s="29">
        <v>0</v>
      </c>
      <c r="BA93" s="29">
        <v>0</v>
      </c>
      <c r="BB93" s="29">
        <v>0</v>
      </c>
      <c r="BC93" s="29">
        <v>0</v>
      </c>
      <c r="BD93" s="29">
        <v>0</v>
      </c>
      <c r="BE93" s="29">
        <v>7200</v>
      </c>
      <c r="BF93" s="29">
        <v>0</v>
      </c>
      <c r="BG93" s="29">
        <v>0</v>
      </c>
      <c r="BH93" s="29">
        <v>0</v>
      </c>
      <c r="BI93" s="29">
        <f t="shared" si="22"/>
        <v>0</v>
      </c>
      <c r="BJ93" s="29"/>
      <c r="BK93" s="29"/>
      <c r="BL93" s="29">
        <f t="shared" si="23"/>
        <v>0</v>
      </c>
      <c r="BM93" s="27"/>
    </row>
    <row r="94" spans="1:65">
      <c r="A94" s="29">
        <v>85</v>
      </c>
      <c r="B94" s="32" t="s">
        <v>173</v>
      </c>
      <c r="C94" s="29">
        <f t="shared" si="12"/>
        <v>0</v>
      </c>
      <c r="D94" s="29">
        <f t="shared" si="12"/>
        <v>145322</v>
      </c>
      <c r="E94" s="29">
        <f t="shared" si="13"/>
        <v>145322</v>
      </c>
      <c r="F94" s="29">
        <f t="shared" si="14"/>
        <v>226</v>
      </c>
      <c r="G94" s="57">
        <f t="shared" si="15"/>
        <v>643</v>
      </c>
      <c r="H94" s="42"/>
      <c r="I94" s="29">
        <v>85</v>
      </c>
      <c r="J94" s="30" t="s">
        <v>173</v>
      </c>
      <c r="L94" s="29">
        <v>0</v>
      </c>
      <c r="M94" s="29">
        <v>92044</v>
      </c>
      <c r="N94" s="29">
        <v>216</v>
      </c>
      <c r="O94" s="29">
        <v>0</v>
      </c>
      <c r="P94" s="29">
        <v>26639</v>
      </c>
      <c r="Q94" s="29">
        <v>5</v>
      </c>
      <c r="R94" s="29">
        <v>0</v>
      </c>
      <c r="S94" s="29">
        <v>26639</v>
      </c>
      <c r="T94" s="29">
        <v>5</v>
      </c>
      <c r="U94" s="29">
        <v>0</v>
      </c>
      <c r="V94" s="29">
        <v>0</v>
      </c>
      <c r="W94" s="29">
        <v>0</v>
      </c>
      <c r="X94" s="31"/>
      <c r="Y94" s="27">
        <f t="shared" si="16"/>
        <v>85</v>
      </c>
      <c r="Z94" s="29">
        <f t="shared" si="17"/>
        <v>0</v>
      </c>
      <c r="AA94" s="29">
        <f t="shared" si="18"/>
        <v>145322</v>
      </c>
      <c r="AB94" s="29">
        <f t="shared" si="19"/>
        <v>145322</v>
      </c>
      <c r="AC94" s="29">
        <f t="shared" si="20"/>
        <v>226</v>
      </c>
      <c r="AD94" s="29">
        <f t="shared" si="21"/>
        <v>643</v>
      </c>
      <c r="AE94" s="31"/>
      <c r="AF94" s="31"/>
      <c r="AH94" s="27">
        <v>85</v>
      </c>
      <c r="AI94" s="31" t="s">
        <v>173</v>
      </c>
      <c r="AK94" s="29"/>
      <c r="AL94" s="29">
        <v>196.37223974763407</v>
      </c>
      <c r="AM94" s="29">
        <v>249.40701754385964</v>
      </c>
      <c r="AN94" s="29">
        <v>258.25283018867924</v>
      </c>
      <c r="AO94" s="29">
        <v>257</v>
      </c>
      <c r="AP94" s="29">
        <v>289</v>
      </c>
      <c r="AQ94" s="29">
        <v>442</v>
      </c>
      <c r="AR94" s="29">
        <v>514</v>
      </c>
      <c r="AS94" s="29">
        <v>674</v>
      </c>
      <c r="AT94" s="29">
        <v>499</v>
      </c>
      <c r="AU94" s="29">
        <v>520</v>
      </c>
      <c r="AV94" s="29">
        <v>600</v>
      </c>
      <c r="AW94" s="29">
        <v>647</v>
      </c>
      <c r="AX94" s="29">
        <v>707</v>
      </c>
      <c r="AY94" s="29">
        <v>724</v>
      </c>
      <c r="AZ94" s="29">
        <v>487</v>
      </c>
      <c r="BA94" s="29">
        <v>683</v>
      </c>
      <c r="BB94" s="29">
        <v>810</v>
      </c>
      <c r="BC94" s="29">
        <v>831</v>
      </c>
      <c r="BD94" s="29">
        <v>777</v>
      </c>
      <c r="BE94" s="29">
        <v>873</v>
      </c>
      <c r="BF94" s="29">
        <v>829</v>
      </c>
      <c r="BG94" s="29">
        <v>812</v>
      </c>
      <c r="BH94" s="29">
        <v>643</v>
      </c>
      <c r="BI94" s="29">
        <f t="shared" si="22"/>
        <v>643</v>
      </c>
      <c r="BJ94" s="29"/>
      <c r="BK94" s="29"/>
      <c r="BL94" s="29">
        <f t="shared" si="23"/>
        <v>-169</v>
      </c>
      <c r="BM94" s="27"/>
    </row>
    <row r="95" spans="1:65">
      <c r="A95" s="29">
        <v>86</v>
      </c>
      <c r="B95" s="32" t="s">
        <v>174</v>
      </c>
      <c r="C95" s="29">
        <f t="shared" si="12"/>
        <v>0</v>
      </c>
      <c r="D95" s="29">
        <f t="shared" si="12"/>
        <v>707163</v>
      </c>
      <c r="E95" s="29">
        <f t="shared" si="13"/>
        <v>707163</v>
      </c>
      <c r="F95" s="29">
        <f t="shared" si="14"/>
        <v>584</v>
      </c>
      <c r="G95" s="57">
        <f t="shared" si="15"/>
        <v>1211</v>
      </c>
      <c r="H95" s="42"/>
      <c r="I95" s="29">
        <v>86</v>
      </c>
      <c r="J95" s="30" t="s">
        <v>174</v>
      </c>
      <c r="L95" s="29">
        <v>0</v>
      </c>
      <c r="M95" s="29">
        <v>419572</v>
      </c>
      <c r="N95" s="29">
        <v>542</v>
      </c>
      <c r="O95" s="29">
        <v>0</v>
      </c>
      <c r="P95" s="29">
        <v>93521</v>
      </c>
      <c r="Q95" s="29">
        <v>15</v>
      </c>
      <c r="R95" s="29">
        <v>0</v>
      </c>
      <c r="S95" s="29">
        <v>194070</v>
      </c>
      <c r="T95" s="29">
        <v>27</v>
      </c>
      <c r="U95" s="29">
        <v>0</v>
      </c>
      <c r="V95" s="29">
        <v>0</v>
      </c>
      <c r="W95" s="29">
        <v>0</v>
      </c>
      <c r="X95" s="31"/>
      <c r="Y95" s="27">
        <f t="shared" si="16"/>
        <v>86</v>
      </c>
      <c r="Z95" s="29">
        <f t="shared" si="17"/>
        <v>0</v>
      </c>
      <c r="AA95" s="29">
        <f t="shared" si="18"/>
        <v>707163</v>
      </c>
      <c r="AB95" s="29">
        <f t="shared" si="19"/>
        <v>707163</v>
      </c>
      <c r="AC95" s="29">
        <f t="shared" si="20"/>
        <v>584</v>
      </c>
      <c r="AD95" s="29">
        <f t="shared" si="21"/>
        <v>1211</v>
      </c>
      <c r="AE95" s="31"/>
      <c r="AF95" s="31"/>
      <c r="AH95" s="27">
        <v>86</v>
      </c>
      <c r="AI95" s="31" t="s">
        <v>174</v>
      </c>
      <c r="AK95" s="29"/>
      <c r="AL95" s="29">
        <v>207.44645441389292</v>
      </c>
      <c r="AM95" s="29">
        <v>220.44126738794435</v>
      </c>
      <c r="AN95" s="29">
        <v>186.03105968331303</v>
      </c>
      <c r="AO95" s="29">
        <v>222</v>
      </c>
      <c r="AP95" s="29">
        <v>202</v>
      </c>
      <c r="AQ95" s="29">
        <v>367</v>
      </c>
      <c r="AR95" s="29">
        <v>188</v>
      </c>
      <c r="AS95" s="29">
        <v>472</v>
      </c>
      <c r="AT95" s="29">
        <v>555</v>
      </c>
      <c r="AU95" s="29">
        <v>545</v>
      </c>
      <c r="AV95" s="29">
        <v>511</v>
      </c>
      <c r="AW95" s="29">
        <v>1008</v>
      </c>
      <c r="AX95" s="29">
        <v>932</v>
      </c>
      <c r="AY95" s="29">
        <v>587</v>
      </c>
      <c r="AZ95" s="29">
        <v>666</v>
      </c>
      <c r="BA95" s="29">
        <v>1033</v>
      </c>
      <c r="BB95" s="29">
        <v>715</v>
      </c>
      <c r="BC95" s="29">
        <v>895</v>
      </c>
      <c r="BD95" s="29">
        <v>892</v>
      </c>
      <c r="BE95" s="29">
        <v>819</v>
      </c>
      <c r="BF95" s="29">
        <v>662</v>
      </c>
      <c r="BG95" s="29">
        <v>803</v>
      </c>
      <c r="BH95" s="29">
        <v>1211</v>
      </c>
      <c r="BI95" s="29">
        <f t="shared" si="22"/>
        <v>1211</v>
      </c>
      <c r="BJ95" s="29"/>
      <c r="BK95" s="29"/>
      <c r="BL95" s="29">
        <f t="shared" si="23"/>
        <v>408</v>
      </c>
      <c r="BM95" s="27"/>
    </row>
    <row r="96" spans="1:65">
      <c r="A96" s="29">
        <v>87</v>
      </c>
      <c r="B96" s="32" t="s">
        <v>175</v>
      </c>
      <c r="C96" s="29">
        <f t="shared" si="12"/>
        <v>0</v>
      </c>
      <c r="D96" s="29">
        <f t="shared" si="12"/>
        <v>1230981</v>
      </c>
      <c r="E96" s="29">
        <f t="shared" si="13"/>
        <v>1230981</v>
      </c>
      <c r="F96" s="29">
        <f t="shared" si="14"/>
        <v>1309</v>
      </c>
      <c r="G96" s="57">
        <f t="shared" si="15"/>
        <v>940</v>
      </c>
      <c r="H96" s="42"/>
      <c r="I96" s="29">
        <v>87</v>
      </c>
      <c r="J96" s="30" t="s">
        <v>175</v>
      </c>
      <c r="L96" s="29">
        <v>0</v>
      </c>
      <c r="M96" s="29">
        <v>407993</v>
      </c>
      <c r="N96" s="29">
        <v>1230</v>
      </c>
      <c r="O96" s="29">
        <v>0</v>
      </c>
      <c r="P96" s="29">
        <v>215325</v>
      </c>
      <c r="Q96" s="29">
        <v>20</v>
      </c>
      <c r="R96" s="29">
        <v>0</v>
      </c>
      <c r="S96" s="29">
        <v>607663</v>
      </c>
      <c r="T96" s="29">
        <v>59</v>
      </c>
      <c r="U96" s="29">
        <v>0</v>
      </c>
      <c r="V96" s="29">
        <v>0</v>
      </c>
      <c r="W96" s="29">
        <v>0</v>
      </c>
      <c r="X96" s="31"/>
      <c r="Y96" s="27">
        <f t="shared" si="16"/>
        <v>87</v>
      </c>
      <c r="Z96" s="29">
        <f t="shared" si="17"/>
        <v>0</v>
      </c>
      <c r="AA96" s="29">
        <f t="shared" si="18"/>
        <v>1230981</v>
      </c>
      <c r="AB96" s="29">
        <f t="shared" si="19"/>
        <v>1230981</v>
      </c>
      <c r="AC96" s="29">
        <f t="shared" si="20"/>
        <v>1309</v>
      </c>
      <c r="AD96" s="29">
        <f t="shared" si="21"/>
        <v>940</v>
      </c>
      <c r="AE96" s="31"/>
      <c r="AF96" s="31"/>
      <c r="AH96" s="27">
        <v>87</v>
      </c>
      <c r="AI96" s="31" t="s">
        <v>175</v>
      </c>
      <c r="AK96" s="29"/>
      <c r="AL96" s="29">
        <v>180.11909090909091</v>
      </c>
      <c r="AM96" s="29">
        <v>196.14098073555166</v>
      </c>
      <c r="AN96" s="29">
        <v>196.14098073555166</v>
      </c>
      <c r="AO96" s="29">
        <v>193</v>
      </c>
      <c r="AP96" s="29">
        <v>179</v>
      </c>
      <c r="AQ96" s="29">
        <v>607</v>
      </c>
      <c r="AR96" s="29">
        <v>317</v>
      </c>
      <c r="AS96" s="29">
        <v>1341</v>
      </c>
      <c r="AT96" s="29">
        <v>525</v>
      </c>
      <c r="AU96" s="29">
        <v>482</v>
      </c>
      <c r="AV96" s="29">
        <v>544</v>
      </c>
      <c r="AW96" s="29">
        <v>497</v>
      </c>
      <c r="AX96" s="29">
        <v>566</v>
      </c>
      <c r="AY96" s="29">
        <v>635</v>
      </c>
      <c r="AZ96" s="29">
        <v>710</v>
      </c>
      <c r="BA96" s="29">
        <v>688</v>
      </c>
      <c r="BB96" s="29">
        <v>657</v>
      </c>
      <c r="BC96" s="29">
        <v>650</v>
      </c>
      <c r="BD96" s="29">
        <v>505</v>
      </c>
      <c r="BE96" s="29">
        <v>823</v>
      </c>
      <c r="BF96" s="29">
        <v>1009</v>
      </c>
      <c r="BG96" s="29">
        <v>1909</v>
      </c>
      <c r="BH96" s="29">
        <v>940</v>
      </c>
      <c r="BI96" s="29">
        <f t="shared" si="22"/>
        <v>940</v>
      </c>
      <c r="BJ96" s="29"/>
      <c r="BK96" s="29"/>
      <c r="BL96" s="29">
        <f t="shared" si="23"/>
        <v>-969</v>
      </c>
      <c r="BM96" s="27"/>
    </row>
    <row r="97" spans="1:65">
      <c r="A97" s="29">
        <v>88</v>
      </c>
      <c r="B97" s="32" t="s">
        <v>176</v>
      </c>
      <c r="C97" s="29">
        <f t="shared" si="12"/>
        <v>0</v>
      </c>
      <c r="D97" s="29">
        <f t="shared" si="12"/>
        <v>1713541</v>
      </c>
      <c r="E97" s="29">
        <f t="shared" si="13"/>
        <v>1713541</v>
      </c>
      <c r="F97" s="29">
        <f t="shared" si="14"/>
        <v>2675</v>
      </c>
      <c r="G97" s="57">
        <f t="shared" si="15"/>
        <v>641</v>
      </c>
      <c r="H97" s="42"/>
      <c r="I97" s="29">
        <v>88</v>
      </c>
      <c r="J97" s="30" t="s">
        <v>176</v>
      </c>
      <c r="L97" s="29">
        <v>0</v>
      </c>
      <c r="M97" s="29">
        <v>1369350</v>
      </c>
      <c r="N97" s="29">
        <v>2638</v>
      </c>
      <c r="O97" s="29">
        <v>0</v>
      </c>
      <c r="P97" s="29">
        <v>82270</v>
      </c>
      <c r="Q97" s="29">
        <v>9</v>
      </c>
      <c r="R97" s="29">
        <v>0</v>
      </c>
      <c r="S97" s="29">
        <v>261921</v>
      </c>
      <c r="T97" s="29">
        <v>28</v>
      </c>
      <c r="U97" s="29">
        <v>0</v>
      </c>
      <c r="V97" s="29">
        <v>0</v>
      </c>
      <c r="W97" s="29">
        <v>0</v>
      </c>
      <c r="X97" s="31"/>
      <c r="Y97" s="27">
        <f t="shared" si="16"/>
        <v>88</v>
      </c>
      <c r="Z97" s="29">
        <f t="shared" si="17"/>
        <v>0</v>
      </c>
      <c r="AA97" s="29">
        <f t="shared" si="18"/>
        <v>1713541</v>
      </c>
      <c r="AB97" s="29">
        <f t="shared" si="19"/>
        <v>1713541</v>
      </c>
      <c r="AC97" s="29">
        <f t="shared" si="20"/>
        <v>2675</v>
      </c>
      <c r="AD97" s="29">
        <f t="shared" si="21"/>
        <v>641</v>
      </c>
      <c r="AE97" s="31"/>
      <c r="AF97" s="31"/>
      <c r="AH97" s="27">
        <v>88</v>
      </c>
      <c r="AI97" s="31" t="s">
        <v>176</v>
      </c>
      <c r="AK97" s="29"/>
      <c r="AL97" s="29">
        <v>166.51532125205929</v>
      </c>
      <c r="AM97" s="29">
        <v>173.8350379412735</v>
      </c>
      <c r="AN97" s="29">
        <v>172.3989163562479</v>
      </c>
      <c r="AO97" s="29">
        <v>167</v>
      </c>
      <c r="AP97" s="29">
        <v>212</v>
      </c>
      <c r="AQ97" s="29">
        <v>345</v>
      </c>
      <c r="AR97" s="29">
        <v>246</v>
      </c>
      <c r="AS97" s="29">
        <v>299</v>
      </c>
      <c r="AT97" s="29">
        <v>303</v>
      </c>
      <c r="AU97" s="29">
        <v>262</v>
      </c>
      <c r="AV97" s="29">
        <v>396</v>
      </c>
      <c r="AW97" s="29">
        <v>426</v>
      </c>
      <c r="AX97" s="29">
        <v>361</v>
      </c>
      <c r="AY97" s="29">
        <v>391</v>
      </c>
      <c r="AZ97" s="29">
        <v>478</v>
      </c>
      <c r="BA97" s="29">
        <v>506</v>
      </c>
      <c r="BB97" s="29">
        <v>570</v>
      </c>
      <c r="BC97" s="29">
        <v>588</v>
      </c>
      <c r="BD97" s="29">
        <v>492</v>
      </c>
      <c r="BE97" s="29">
        <v>553</v>
      </c>
      <c r="BF97" s="29">
        <v>415</v>
      </c>
      <c r="BG97" s="29">
        <v>904</v>
      </c>
      <c r="BH97" s="29">
        <v>641</v>
      </c>
      <c r="BI97" s="29">
        <f t="shared" si="22"/>
        <v>641</v>
      </c>
      <c r="BJ97" s="29"/>
      <c r="BK97" s="29"/>
      <c r="BL97" s="29">
        <f t="shared" si="23"/>
        <v>-263</v>
      </c>
      <c r="BM97" s="27"/>
    </row>
    <row r="98" spans="1:65">
      <c r="A98" s="29">
        <v>89</v>
      </c>
      <c r="B98" s="32" t="s">
        <v>177</v>
      </c>
      <c r="C98" s="29">
        <f t="shared" si="12"/>
        <v>0</v>
      </c>
      <c r="D98" s="29">
        <f t="shared" si="12"/>
        <v>240074</v>
      </c>
      <c r="E98" s="29">
        <f t="shared" si="13"/>
        <v>240074</v>
      </c>
      <c r="F98" s="29">
        <f t="shared" si="14"/>
        <v>360</v>
      </c>
      <c r="G98" s="57">
        <f t="shared" si="15"/>
        <v>667</v>
      </c>
      <c r="H98" s="42"/>
      <c r="I98" s="29">
        <v>89</v>
      </c>
      <c r="J98" s="30" t="s">
        <v>177</v>
      </c>
      <c r="L98" s="29">
        <v>0</v>
      </c>
      <c r="M98" s="29">
        <v>137238</v>
      </c>
      <c r="N98" s="29">
        <v>346</v>
      </c>
      <c r="O98" s="29">
        <v>0</v>
      </c>
      <c r="P98" s="29">
        <v>29382</v>
      </c>
      <c r="Q98" s="29">
        <v>4</v>
      </c>
      <c r="R98" s="29">
        <v>0</v>
      </c>
      <c r="S98" s="29">
        <v>73454</v>
      </c>
      <c r="T98" s="29">
        <v>10</v>
      </c>
      <c r="U98" s="29">
        <v>0</v>
      </c>
      <c r="V98" s="29">
        <v>0</v>
      </c>
      <c r="W98" s="29">
        <v>0</v>
      </c>
      <c r="X98" s="31"/>
      <c r="Y98" s="27">
        <f t="shared" si="16"/>
        <v>89</v>
      </c>
      <c r="Z98" s="29">
        <f t="shared" si="17"/>
        <v>0</v>
      </c>
      <c r="AA98" s="29">
        <f t="shared" si="18"/>
        <v>240074</v>
      </c>
      <c r="AB98" s="29">
        <f t="shared" si="19"/>
        <v>240074</v>
      </c>
      <c r="AC98" s="29">
        <f t="shared" si="20"/>
        <v>360</v>
      </c>
      <c r="AD98" s="29">
        <f t="shared" si="21"/>
        <v>667</v>
      </c>
      <c r="AE98" s="31"/>
      <c r="AF98" s="31"/>
      <c r="AH98" s="27">
        <v>89</v>
      </c>
      <c r="AI98" s="31" t="s">
        <v>177</v>
      </c>
      <c r="AK98" s="29"/>
      <c r="AL98" s="29">
        <v>227.45217391304348</v>
      </c>
      <c r="AM98" s="29">
        <v>178.60931899641577</v>
      </c>
      <c r="AN98" s="29">
        <v>174.93478260869566</v>
      </c>
      <c r="AO98" s="29">
        <v>194</v>
      </c>
      <c r="AP98" s="29">
        <v>225</v>
      </c>
      <c r="AQ98" s="29">
        <v>251</v>
      </c>
      <c r="AR98" s="29">
        <v>246</v>
      </c>
      <c r="AS98" s="29">
        <v>301</v>
      </c>
      <c r="AT98" s="29">
        <v>379</v>
      </c>
      <c r="AU98" s="29">
        <v>363</v>
      </c>
      <c r="AV98" s="29">
        <v>415</v>
      </c>
      <c r="AW98" s="29">
        <v>376</v>
      </c>
      <c r="AX98" s="29">
        <v>373</v>
      </c>
      <c r="AY98" s="29">
        <v>402</v>
      </c>
      <c r="AZ98" s="29">
        <v>417</v>
      </c>
      <c r="BA98" s="29">
        <v>477</v>
      </c>
      <c r="BB98" s="29">
        <v>450</v>
      </c>
      <c r="BC98" s="29">
        <v>488</v>
      </c>
      <c r="BD98" s="29">
        <v>592</v>
      </c>
      <c r="BE98" s="29">
        <v>631</v>
      </c>
      <c r="BF98" s="29">
        <v>460</v>
      </c>
      <c r="BG98" s="29">
        <v>630</v>
      </c>
      <c r="BH98" s="29">
        <v>667</v>
      </c>
      <c r="BI98" s="29">
        <f t="shared" si="22"/>
        <v>667</v>
      </c>
      <c r="BJ98" s="29"/>
      <c r="BK98" s="29"/>
      <c r="BL98" s="29">
        <f t="shared" si="23"/>
        <v>37</v>
      </c>
      <c r="BM98" s="27"/>
    </row>
    <row r="99" spans="1:65">
      <c r="A99" s="27">
        <v>90</v>
      </c>
      <c r="B99" s="32" t="s">
        <v>178</v>
      </c>
      <c r="C99" s="29">
        <f t="shared" si="12"/>
        <v>0</v>
      </c>
      <c r="D99" s="29">
        <f t="shared" si="12"/>
        <v>0</v>
      </c>
      <c r="E99" s="29">
        <f t="shared" si="13"/>
        <v>0</v>
      </c>
      <c r="F99" s="29">
        <f t="shared" si="14"/>
        <v>0</v>
      </c>
      <c r="G99" s="57">
        <f t="shared" si="15"/>
        <v>0</v>
      </c>
      <c r="H99" s="42"/>
      <c r="I99" s="29">
        <v>90</v>
      </c>
      <c r="J99" s="30" t="s">
        <v>178</v>
      </c>
      <c r="L99" s="29">
        <v>0</v>
      </c>
      <c r="M99" s="29">
        <v>0</v>
      </c>
      <c r="N99" s="29">
        <v>0</v>
      </c>
      <c r="O99" s="29">
        <v>0</v>
      </c>
      <c r="P99" s="29">
        <v>0</v>
      </c>
      <c r="Q99" s="29">
        <v>0</v>
      </c>
      <c r="R99" s="29">
        <v>0</v>
      </c>
      <c r="S99" s="29">
        <v>0</v>
      </c>
      <c r="T99" s="29">
        <v>0</v>
      </c>
      <c r="U99" s="29">
        <v>0</v>
      </c>
      <c r="V99" s="29">
        <v>0</v>
      </c>
      <c r="W99" s="29">
        <v>0</v>
      </c>
      <c r="X99" s="31"/>
      <c r="Y99" s="27">
        <f t="shared" si="16"/>
        <v>90</v>
      </c>
      <c r="Z99" s="29">
        <f t="shared" si="17"/>
        <v>0</v>
      </c>
      <c r="AA99" s="29">
        <f t="shared" si="18"/>
        <v>0</v>
      </c>
      <c r="AB99" s="29">
        <f t="shared" si="19"/>
        <v>0</v>
      </c>
      <c r="AC99" s="29">
        <f t="shared" si="20"/>
        <v>0</v>
      </c>
      <c r="AD99" s="29">
        <f t="shared" si="21"/>
        <v>0</v>
      </c>
      <c r="AE99" s="31"/>
      <c r="AF99" s="31"/>
      <c r="AH99" s="27">
        <v>90</v>
      </c>
      <c r="AI99" s="31" t="s">
        <v>178</v>
      </c>
      <c r="AK99" s="29"/>
      <c r="AL99" s="29"/>
      <c r="AM99" s="29"/>
      <c r="AN99" s="29">
        <v>0</v>
      </c>
      <c r="AO99" s="29">
        <v>0</v>
      </c>
      <c r="AP99" s="29">
        <v>0</v>
      </c>
      <c r="AQ99" s="29">
        <v>0</v>
      </c>
      <c r="AR99" s="29">
        <v>0</v>
      </c>
      <c r="AS99" s="29">
        <v>0</v>
      </c>
      <c r="AT99" s="29">
        <v>0</v>
      </c>
      <c r="AU99" s="29">
        <v>0</v>
      </c>
      <c r="AV99" s="29">
        <v>0</v>
      </c>
      <c r="AW99" s="29">
        <v>0</v>
      </c>
      <c r="AX99" s="29">
        <v>0</v>
      </c>
      <c r="AY99" s="29">
        <v>0</v>
      </c>
      <c r="AZ99" s="29">
        <v>0</v>
      </c>
      <c r="BA99" s="29">
        <v>0</v>
      </c>
      <c r="BB99" s="29">
        <v>0</v>
      </c>
      <c r="BC99" s="29">
        <v>0</v>
      </c>
      <c r="BD99" s="29">
        <v>0</v>
      </c>
      <c r="BE99" s="29">
        <v>0</v>
      </c>
      <c r="BF99" s="29">
        <v>0</v>
      </c>
      <c r="BG99" s="29">
        <v>0</v>
      </c>
      <c r="BH99" s="29">
        <v>0</v>
      </c>
      <c r="BI99" s="29">
        <f t="shared" si="22"/>
        <v>0</v>
      </c>
      <c r="BJ99" s="29"/>
      <c r="BK99" s="29"/>
      <c r="BL99" s="29">
        <f t="shared" si="23"/>
        <v>0</v>
      </c>
      <c r="BM99" s="27"/>
    </row>
    <row r="100" spans="1:65">
      <c r="A100" s="29">
        <v>91</v>
      </c>
      <c r="B100" s="32" t="s">
        <v>179</v>
      </c>
      <c r="C100" s="29">
        <f t="shared" si="12"/>
        <v>0</v>
      </c>
      <c r="D100" s="29">
        <f t="shared" si="12"/>
        <v>266621</v>
      </c>
      <c r="E100" s="29">
        <f t="shared" si="13"/>
        <v>266621</v>
      </c>
      <c r="F100" s="29">
        <f t="shared" si="14"/>
        <v>133</v>
      </c>
      <c r="G100" s="57">
        <f t="shared" si="15"/>
        <v>2005</v>
      </c>
      <c r="H100" s="42"/>
      <c r="I100" s="29">
        <v>91</v>
      </c>
      <c r="J100" s="30" t="s">
        <v>179</v>
      </c>
      <c r="L100" s="29">
        <v>0</v>
      </c>
      <c r="M100" s="29">
        <v>266621</v>
      </c>
      <c r="N100" s="29">
        <v>133</v>
      </c>
      <c r="O100" s="29">
        <v>0</v>
      </c>
      <c r="P100" s="29">
        <v>0</v>
      </c>
      <c r="Q100" s="29">
        <v>0</v>
      </c>
      <c r="R100" s="29">
        <v>0</v>
      </c>
      <c r="S100" s="29">
        <v>0</v>
      </c>
      <c r="T100" s="29">
        <v>0</v>
      </c>
      <c r="U100" s="29">
        <v>0</v>
      </c>
      <c r="V100" s="29">
        <v>0</v>
      </c>
      <c r="W100" s="29">
        <v>0</v>
      </c>
      <c r="X100" s="31"/>
      <c r="Y100" s="27">
        <f t="shared" si="16"/>
        <v>91</v>
      </c>
      <c r="Z100" s="29">
        <f t="shared" si="17"/>
        <v>0</v>
      </c>
      <c r="AA100" s="29">
        <f t="shared" si="18"/>
        <v>266621</v>
      </c>
      <c r="AB100" s="29">
        <f t="shared" si="19"/>
        <v>266621</v>
      </c>
      <c r="AC100" s="29">
        <f t="shared" si="20"/>
        <v>133</v>
      </c>
      <c r="AD100" s="29">
        <f t="shared" si="21"/>
        <v>2005</v>
      </c>
      <c r="AE100" s="31"/>
      <c r="AF100" s="31"/>
      <c r="AH100" s="27">
        <v>91</v>
      </c>
      <c r="AI100" s="31" t="s">
        <v>179</v>
      </c>
      <c r="AK100" s="29"/>
      <c r="AL100" s="29">
        <v>434.98648648648651</v>
      </c>
      <c r="AM100" s="29">
        <v>392.37698412698415</v>
      </c>
      <c r="AN100" s="29">
        <v>448.90295358649792</v>
      </c>
      <c r="AO100" s="29">
        <v>433</v>
      </c>
      <c r="AP100" s="29">
        <v>548</v>
      </c>
      <c r="AQ100" s="29">
        <v>736</v>
      </c>
      <c r="AR100" s="29">
        <v>626</v>
      </c>
      <c r="AS100" s="29">
        <v>575</v>
      </c>
      <c r="AT100" s="29">
        <v>2277</v>
      </c>
      <c r="AU100" s="29">
        <v>708</v>
      </c>
      <c r="AV100" s="29">
        <v>1459</v>
      </c>
      <c r="AW100" s="29">
        <v>799</v>
      </c>
      <c r="AX100" s="29">
        <v>797</v>
      </c>
      <c r="AY100" s="29">
        <v>810</v>
      </c>
      <c r="AZ100" s="29">
        <v>787</v>
      </c>
      <c r="BA100" s="29">
        <v>941</v>
      </c>
      <c r="BB100" s="29">
        <v>1338</v>
      </c>
      <c r="BC100" s="29">
        <v>1469</v>
      </c>
      <c r="BD100" s="29">
        <v>1874</v>
      </c>
      <c r="BE100" s="29">
        <v>974</v>
      </c>
      <c r="BF100" s="29">
        <v>955</v>
      </c>
      <c r="BG100" s="29">
        <v>1463</v>
      </c>
      <c r="BH100" s="29">
        <v>2005</v>
      </c>
      <c r="BI100" s="29">
        <f t="shared" si="22"/>
        <v>2005</v>
      </c>
      <c r="BJ100" s="29"/>
      <c r="BK100" s="29"/>
      <c r="BL100" s="29">
        <f t="shared" si="23"/>
        <v>542</v>
      </c>
      <c r="BM100" s="27"/>
    </row>
    <row r="101" spans="1:65">
      <c r="A101" s="29">
        <v>92</v>
      </c>
      <c r="B101" s="32" t="s">
        <v>180</v>
      </c>
      <c r="C101" s="29">
        <f t="shared" si="12"/>
        <v>0</v>
      </c>
      <c r="D101" s="29">
        <f t="shared" si="12"/>
        <v>0</v>
      </c>
      <c r="E101" s="29">
        <f t="shared" si="13"/>
        <v>0</v>
      </c>
      <c r="F101" s="29">
        <f t="shared" si="14"/>
        <v>0</v>
      </c>
      <c r="G101" s="57">
        <f t="shared" si="15"/>
        <v>0</v>
      </c>
      <c r="H101" s="42"/>
      <c r="I101" s="29">
        <v>92</v>
      </c>
      <c r="J101" s="30" t="s">
        <v>180</v>
      </c>
      <c r="L101" s="29">
        <v>0</v>
      </c>
      <c r="M101" s="29">
        <v>0</v>
      </c>
      <c r="N101" s="29">
        <v>0</v>
      </c>
      <c r="O101" s="29">
        <v>0</v>
      </c>
      <c r="P101" s="29">
        <v>0</v>
      </c>
      <c r="Q101" s="29">
        <v>0</v>
      </c>
      <c r="R101" s="29">
        <v>0</v>
      </c>
      <c r="S101" s="29">
        <v>0</v>
      </c>
      <c r="T101" s="29">
        <v>0</v>
      </c>
      <c r="U101" s="29">
        <v>0</v>
      </c>
      <c r="V101" s="29">
        <v>0</v>
      </c>
      <c r="W101" s="29">
        <v>0</v>
      </c>
      <c r="X101" s="31"/>
      <c r="Y101" s="27">
        <f t="shared" si="16"/>
        <v>92</v>
      </c>
      <c r="Z101" s="29">
        <f t="shared" si="17"/>
        <v>0</v>
      </c>
      <c r="AA101" s="29">
        <f t="shared" si="18"/>
        <v>0</v>
      </c>
      <c r="AB101" s="29">
        <f t="shared" si="19"/>
        <v>0</v>
      </c>
      <c r="AC101" s="29">
        <f t="shared" si="20"/>
        <v>0</v>
      </c>
      <c r="AD101" s="29">
        <f t="shared" si="21"/>
        <v>0</v>
      </c>
      <c r="AE101" s="31"/>
      <c r="AF101" s="31"/>
      <c r="AH101" s="27">
        <v>92</v>
      </c>
      <c r="AI101" s="31" t="s">
        <v>180</v>
      </c>
      <c r="AK101" s="29"/>
      <c r="AL101" s="29">
        <v>382.96296296296299</v>
      </c>
      <c r="AM101" s="29"/>
      <c r="AN101" s="29">
        <v>0</v>
      </c>
      <c r="AO101" s="29">
        <v>0</v>
      </c>
      <c r="AP101" s="29">
        <v>0</v>
      </c>
      <c r="AQ101" s="29">
        <v>0</v>
      </c>
      <c r="AR101" s="29">
        <v>0</v>
      </c>
      <c r="AS101" s="29">
        <v>0</v>
      </c>
      <c r="AT101" s="29">
        <v>0</v>
      </c>
      <c r="AU101" s="29">
        <v>0</v>
      </c>
      <c r="AV101" s="29">
        <v>0</v>
      </c>
      <c r="AW101" s="29">
        <v>0</v>
      </c>
      <c r="AX101" s="29">
        <v>0</v>
      </c>
      <c r="AY101" s="29">
        <v>0</v>
      </c>
      <c r="AZ101" s="29">
        <v>0</v>
      </c>
      <c r="BA101" s="29">
        <v>0</v>
      </c>
      <c r="BB101" s="29">
        <v>0</v>
      </c>
      <c r="BC101" s="29">
        <v>0</v>
      </c>
      <c r="BD101" s="29">
        <v>0</v>
      </c>
      <c r="BE101" s="29">
        <v>0</v>
      </c>
      <c r="BF101" s="29">
        <v>0</v>
      </c>
      <c r="BG101" s="29">
        <v>0</v>
      </c>
      <c r="BH101" s="29">
        <v>0</v>
      </c>
      <c r="BI101" s="29">
        <f t="shared" si="22"/>
        <v>0</v>
      </c>
      <c r="BJ101" s="29"/>
      <c r="BK101" s="29"/>
      <c r="BL101" s="29">
        <f t="shared" si="23"/>
        <v>0</v>
      </c>
      <c r="BM101" s="27"/>
    </row>
    <row r="102" spans="1:65">
      <c r="A102" s="29">
        <v>93</v>
      </c>
      <c r="B102" s="32" t="s">
        <v>181</v>
      </c>
      <c r="C102" s="29">
        <f t="shared" si="12"/>
        <v>0</v>
      </c>
      <c r="D102" s="29">
        <f t="shared" si="12"/>
        <v>1823764</v>
      </c>
      <c r="E102" s="29">
        <f t="shared" si="13"/>
        <v>1823764</v>
      </c>
      <c r="F102" s="29">
        <f t="shared" si="14"/>
        <v>295</v>
      </c>
      <c r="G102" s="57">
        <f t="shared" si="15"/>
        <v>6182</v>
      </c>
      <c r="H102" s="42"/>
      <c r="I102" s="29">
        <v>93</v>
      </c>
      <c r="J102" s="30" t="s">
        <v>181</v>
      </c>
      <c r="L102" s="29">
        <v>0</v>
      </c>
      <c r="M102" s="29">
        <v>0</v>
      </c>
      <c r="N102" s="29">
        <v>0</v>
      </c>
      <c r="O102" s="29">
        <v>0</v>
      </c>
      <c r="P102" s="29">
        <v>276150</v>
      </c>
      <c r="Q102" s="29">
        <v>97</v>
      </c>
      <c r="R102" s="29">
        <v>0</v>
      </c>
      <c r="S102" s="29">
        <v>1547614</v>
      </c>
      <c r="T102" s="29">
        <v>198</v>
      </c>
      <c r="U102" s="29">
        <v>0</v>
      </c>
      <c r="V102" s="29">
        <v>0</v>
      </c>
      <c r="W102" s="29">
        <v>0</v>
      </c>
      <c r="X102" s="31"/>
      <c r="Y102" s="27">
        <f t="shared" si="16"/>
        <v>93</v>
      </c>
      <c r="Z102" s="29">
        <f t="shared" si="17"/>
        <v>0</v>
      </c>
      <c r="AA102" s="29">
        <f t="shared" si="18"/>
        <v>1823764</v>
      </c>
      <c r="AB102" s="29">
        <f t="shared" si="19"/>
        <v>1823764</v>
      </c>
      <c r="AC102" s="29">
        <f t="shared" si="20"/>
        <v>295</v>
      </c>
      <c r="AD102" s="29">
        <f t="shared" si="21"/>
        <v>6182</v>
      </c>
      <c r="AE102" s="31"/>
      <c r="AF102" s="31"/>
      <c r="AH102" s="27">
        <v>93</v>
      </c>
      <c r="AI102" s="31" t="s">
        <v>181</v>
      </c>
      <c r="AK102" s="29"/>
      <c r="AL102" s="29"/>
      <c r="AM102" s="29"/>
      <c r="AN102" s="29">
        <v>0</v>
      </c>
      <c r="AO102" s="29">
        <v>0</v>
      </c>
      <c r="AP102" s="29">
        <v>0</v>
      </c>
      <c r="AQ102" s="29">
        <v>5175</v>
      </c>
      <c r="AR102" s="29">
        <v>2617</v>
      </c>
      <c r="AS102" s="29">
        <v>2517</v>
      </c>
      <c r="AT102" s="29">
        <v>3610</v>
      </c>
      <c r="AU102" s="29">
        <v>2620</v>
      </c>
      <c r="AV102" s="29">
        <v>3543</v>
      </c>
      <c r="AW102" s="29">
        <v>3313</v>
      </c>
      <c r="AX102" s="29">
        <v>3099</v>
      </c>
      <c r="AY102" s="29">
        <v>3901</v>
      </c>
      <c r="AZ102" s="29">
        <v>3945</v>
      </c>
      <c r="BA102" s="29">
        <v>3487</v>
      </c>
      <c r="BB102" s="29">
        <v>3572</v>
      </c>
      <c r="BC102" s="29">
        <v>4767</v>
      </c>
      <c r="BD102" s="29">
        <v>5285</v>
      </c>
      <c r="BE102" s="29">
        <v>6425</v>
      </c>
      <c r="BF102" s="29">
        <v>3375</v>
      </c>
      <c r="BG102" s="29">
        <v>2648</v>
      </c>
      <c r="BH102" s="29">
        <v>6182</v>
      </c>
      <c r="BI102" s="29">
        <f t="shared" si="22"/>
        <v>6182</v>
      </c>
      <c r="BJ102" s="29"/>
      <c r="BK102" s="29"/>
      <c r="BL102" s="29">
        <f t="shared" si="23"/>
        <v>3534</v>
      </c>
      <c r="BM102" s="27"/>
    </row>
    <row r="103" spans="1:65">
      <c r="A103" s="29">
        <v>94</v>
      </c>
      <c r="B103" s="32" t="s">
        <v>182</v>
      </c>
      <c r="C103" s="29">
        <f t="shared" si="12"/>
        <v>0</v>
      </c>
      <c r="D103" s="29">
        <f t="shared" si="12"/>
        <v>1174551</v>
      </c>
      <c r="E103" s="29">
        <f t="shared" si="13"/>
        <v>1174551</v>
      </c>
      <c r="F103" s="29">
        <f t="shared" si="14"/>
        <v>892</v>
      </c>
      <c r="G103" s="57">
        <f t="shared" si="15"/>
        <v>1317</v>
      </c>
      <c r="H103" s="42"/>
      <c r="I103" s="29">
        <v>94</v>
      </c>
      <c r="J103" s="30" t="s">
        <v>182</v>
      </c>
      <c r="L103" s="29">
        <v>0</v>
      </c>
      <c r="M103" s="29">
        <v>635552</v>
      </c>
      <c r="N103" s="29">
        <v>850</v>
      </c>
      <c r="O103" s="29">
        <v>0</v>
      </c>
      <c r="P103" s="29">
        <v>123972</v>
      </c>
      <c r="Q103" s="29">
        <v>8</v>
      </c>
      <c r="R103" s="29">
        <v>0</v>
      </c>
      <c r="S103" s="29">
        <v>415027</v>
      </c>
      <c r="T103" s="29">
        <v>34</v>
      </c>
      <c r="U103" s="29">
        <v>0</v>
      </c>
      <c r="V103" s="29">
        <v>0</v>
      </c>
      <c r="W103" s="29">
        <v>0</v>
      </c>
      <c r="X103" s="31"/>
      <c r="Y103" s="27">
        <f t="shared" si="16"/>
        <v>94</v>
      </c>
      <c r="Z103" s="29">
        <f t="shared" si="17"/>
        <v>0</v>
      </c>
      <c r="AA103" s="29">
        <f t="shared" si="18"/>
        <v>1174551</v>
      </c>
      <c r="AB103" s="29">
        <f t="shared" si="19"/>
        <v>1174551</v>
      </c>
      <c r="AC103" s="29">
        <f t="shared" si="20"/>
        <v>892</v>
      </c>
      <c r="AD103" s="29">
        <f t="shared" si="21"/>
        <v>1317</v>
      </c>
      <c r="AE103" s="31"/>
      <c r="AF103" s="31"/>
      <c r="AH103" s="27">
        <v>94</v>
      </c>
      <c r="AI103" s="31" t="s">
        <v>182</v>
      </c>
      <c r="AK103" s="29"/>
      <c r="AL103" s="29">
        <v>250.14136125654451</v>
      </c>
      <c r="AM103" s="29">
        <v>235.74102964118563</v>
      </c>
      <c r="AN103" s="29">
        <v>268.65501519756839</v>
      </c>
      <c r="AO103" s="29">
        <v>0</v>
      </c>
      <c r="AP103" s="29">
        <v>215</v>
      </c>
      <c r="AQ103" s="29">
        <v>1064</v>
      </c>
      <c r="AR103" s="29">
        <v>753</v>
      </c>
      <c r="AS103" s="29">
        <v>1064</v>
      </c>
      <c r="AT103" s="29">
        <v>759</v>
      </c>
      <c r="AU103" s="29">
        <v>563</v>
      </c>
      <c r="AV103" s="29">
        <v>661</v>
      </c>
      <c r="AW103" s="29">
        <v>490</v>
      </c>
      <c r="AX103" s="29">
        <v>606</v>
      </c>
      <c r="AY103" s="29">
        <v>561</v>
      </c>
      <c r="AZ103" s="29">
        <v>718</v>
      </c>
      <c r="BA103" s="29">
        <v>720</v>
      </c>
      <c r="BB103" s="29">
        <v>626</v>
      </c>
      <c r="BC103" s="29">
        <v>517</v>
      </c>
      <c r="BD103" s="29">
        <v>833</v>
      </c>
      <c r="BE103" s="29">
        <v>1174</v>
      </c>
      <c r="BF103" s="29">
        <v>876</v>
      </c>
      <c r="BG103" s="29">
        <v>1133</v>
      </c>
      <c r="BH103" s="29">
        <v>1317</v>
      </c>
      <c r="BI103" s="29">
        <f t="shared" si="22"/>
        <v>1317</v>
      </c>
      <c r="BJ103" s="29"/>
      <c r="BK103" s="29"/>
      <c r="BL103" s="29">
        <f t="shared" si="23"/>
        <v>184</v>
      </c>
      <c r="BM103" s="27"/>
    </row>
    <row r="104" spans="1:65">
      <c r="A104" s="29">
        <v>95</v>
      </c>
      <c r="B104" s="32" t="s">
        <v>183</v>
      </c>
      <c r="C104" s="29">
        <f t="shared" si="12"/>
        <v>0</v>
      </c>
      <c r="D104" s="29">
        <f t="shared" si="12"/>
        <v>7859213</v>
      </c>
      <c r="E104" s="29">
        <f t="shared" si="13"/>
        <v>7859213</v>
      </c>
      <c r="F104" s="29">
        <f t="shared" si="14"/>
        <v>2709</v>
      </c>
      <c r="G104" s="57">
        <f t="shared" si="15"/>
        <v>2901</v>
      </c>
      <c r="H104" s="42"/>
      <c r="I104" s="29">
        <v>95</v>
      </c>
      <c r="J104" s="30" t="s">
        <v>183</v>
      </c>
      <c r="L104" s="29">
        <v>0</v>
      </c>
      <c r="M104" s="29">
        <v>2837411</v>
      </c>
      <c r="N104" s="29">
        <v>1671</v>
      </c>
      <c r="O104" s="29">
        <v>0</v>
      </c>
      <c r="P104" s="29">
        <v>744096</v>
      </c>
      <c r="Q104" s="29">
        <v>155</v>
      </c>
      <c r="R104" s="29">
        <v>0</v>
      </c>
      <c r="S104" s="29">
        <v>4277706</v>
      </c>
      <c r="T104" s="29">
        <v>883</v>
      </c>
      <c r="U104" s="29">
        <v>0</v>
      </c>
      <c r="V104" s="29">
        <v>0</v>
      </c>
      <c r="W104" s="29">
        <v>0</v>
      </c>
      <c r="X104" s="31"/>
      <c r="Y104" s="27">
        <f t="shared" si="16"/>
        <v>95</v>
      </c>
      <c r="Z104" s="29">
        <f t="shared" si="17"/>
        <v>0</v>
      </c>
      <c r="AA104" s="29">
        <f t="shared" si="18"/>
        <v>7859213</v>
      </c>
      <c r="AB104" s="29">
        <f t="shared" si="19"/>
        <v>7859213</v>
      </c>
      <c r="AC104" s="29">
        <f t="shared" si="20"/>
        <v>2709</v>
      </c>
      <c r="AD104" s="29">
        <f t="shared" si="21"/>
        <v>2901</v>
      </c>
      <c r="AE104" s="31"/>
      <c r="AF104" s="31"/>
      <c r="AH104" s="27">
        <v>95</v>
      </c>
      <c r="AI104" s="31" t="s">
        <v>183</v>
      </c>
      <c r="AK104" s="29"/>
      <c r="AL104" s="29">
        <v>601.64244186046517</v>
      </c>
      <c r="AM104" s="29">
        <v>448.52571428571429</v>
      </c>
      <c r="AN104" s="29">
        <v>787.03357314148684</v>
      </c>
      <c r="AO104" s="29">
        <v>597</v>
      </c>
      <c r="AP104" s="29">
        <v>589</v>
      </c>
      <c r="AQ104" s="29">
        <v>1662</v>
      </c>
      <c r="AR104" s="29">
        <v>1024</v>
      </c>
      <c r="AS104" s="29">
        <v>1827</v>
      </c>
      <c r="AT104" s="29">
        <v>1811</v>
      </c>
      <c r="AU104" s="29">
        <v>687</v>
      </c>
      <c r="AV104" s="29">
        <v>1091</v>
      </c>
      <c r="AW104" s="29">
        <v>2048</v>
      </c>
      <c r="AX104" s="29">
        <v>2054</v>
      </c>
      <c r="AY104" s="29">
        <v>2254</v>
      </c>
      <c r="AZ104" s="29">
        <v>2337</v>
      </c>
      <c r="BA104" s="29">
        <v>2558</v>
      </c>
      <c r="BB104" s="29">
        <v>3222</v>
      </c>
      <c r="BC104" s="29">
        <v>2976</v>
      </c>
      <c r="BD104" s="29">
        <v>2798</v>
      </c>
      <c r="BE104" s="29">
        <v>2939</v>
      </c>
      <c r="BF104" s="29">
        <v>1913</v>
      </c>
      <c r="BG104" s="29">
        <v>2441</v>
      </c>
      <c r="BH104" s="29">
        <v>2901</v>
      </c>
      <c r="BI104" s="29">
        <f t="shared" si="22"/>
        <v>2901</v>
      </c>
      <c r="BJ104" s="29"/>
      <c r="BK104" s="29"/>
      <c r="BL104" s="29">
        <f t="shared" si="23"/>
        <v>460</v>
      </c>
      <c r="BM104" s="27"/>
    </row>
    <row r="105" spans="1:65">
      <c r="A105" s="29">
        <v>96</v>
      </c>
      <c r="B105" s="32" t="s">
        <v>184</v>
      </c>
      <c r="C105" s="29">
        <f t="shared" si="12"/>
        <v>0</v>
      </c>
      <c r="D105" s="29">
        <f t="shared" si="12"/>
        <v>3169351</v>
      </c>
      <c r="E105" s="29">
        <f t="shared" si="13"/>
        <v>3169351</v>
      </c>
      <c r="F105" s="29">
        <f t="shared" si="14"/>
        <v>2425</v>
      </c>
      <c r="G105" s="57">
        <f t="shared" si="15"/>
        <v>1307</v>
      </c>
      <c r="H105" s="42"/>
      <c r="I105" s="29">
        <v>96</v>
      </c>
      <c r="J105" s="30" t="s">
        <v>184</v>
      </c>
      <c r="L105" s="29">
        <v>0</v>
      </c>
      <c r="M105" s="29">
        <v>2310569</v>
      </c>
      <c r="N105" s="29">
        <v>2284</v>
      </c>
      <c r="O105" s="29">
        <v>0</v>
      </c>
      <c r="P105" s="29">
        <v>493343</v>
      </c>
      <c r="Q105" s="29">
        <v>81</v>
      </c>
      <c r="R105" s="29">
        <v>0</v>
      </c>
      <c r="S105" s="29">
        <v>365439</v>
      </c>
      <c r="T105" s="29">
        <v>60</v>
      </c>
      <c r="U105" s="29">
        <v>0</v>
      </c>
      <c r="V105" s="29">
        <v>0</v>
      </c>
      <c r="W105" s="29">
        <v>0</v>
      </c>
      <c r="X105" s="31"/>
      <c r="Y105" s="27">
        <f t="shared" si="16"/>
        <v>96</v>
      </c>
      <c r="Z105" s="29">
        <f t="shared" si="17"/>
        <v>0</v>
      </c>
      <c r="AA105" s="29">
        <f t="shared" si="18"/>
        <v>3169351</v>
      </c>
      <c r="AB105" s="29">
        <f t="shared" si="19"/>
        <v>3169351</v>
      </c>
      <c r="AC105" s="29">
        <f t="shared" si="20"/>
        <v>2425</v>
      </c>
      <c r="AD105" s="29">
        <f t="shared" si="21"/>
        <v>1307</v>
      </c>
      <c r="AE105" s="31"/>
      <c r="AF105" s="31"/>
      <c r="AH105" s="27">
        <v>96</v>
      </c>
      <c r="AI105" s="31" t="s">
        <v>184</v>
      </c>
      <c r="AK105" s="29"/>
      <c r="AL105" s="29">
        <v>251.41228719467063</v>
      </c>
      <c r="AM105" s="29">
        <v>258.28394473558836</v>
      </c>
      <c r="AN105" s="29">
        <v>288.19238630556976</v>
      </c>
      <c r="AO105" s="29">
        <v>306</v>
      </c>
      <c r="AP105" s="29">
        <v>294</v>
      </c>
      <c r="AQ105" s="29">
        <v>472</v>
      </c>
      <c r="AR105" s="29">
        <v>474</v>
      </c>
      <c r="AS105" s="29">
        <v>470</v>
      </c>
      <c r="AT105" s="29">
        <v>535</v>
      </c>
      <c r="AU105" s="29">
        <v>470</v>
      </c>
      <c r="AV105" s="29">
        <v>611</v>
      </c>
      <c r="AW105" s="29">
        <v>651</v>
      </c>
      <c r="AX105" s="29">
        <v>672</v>
      </c>
      <c r="AY105" s="29">
        <v>640</v>
      </c>
      <c r="AZ105" s="29">
        <v>705</v>
      </c>
      <c r="BA105" s="29">
        <v>751</v>
      </c>
      <c r="BB105" s="29">
        <v>709</v>
      </c>
      <c r="BC105" s="29">
        <v>771</v>
      </c>
      <c r="BD105" s="29">
        <v>1101</v>
      </c>
      <c r="BE105" s="29">
        <v>1030</v>
      </c>
      <c r="BF105" s="29">
        <v>1058</v>
      </c>
      <c r="BG105" s="29">
        <v>898</v>
      </c>
      <c r="BH105" s="29">
        <v>1307</v>
      </c>
      <c r="BI105" s="29">
        <f t="shared" si="22"/>
        <v>1307</v>
      </c>
      <c r="BJ105" s="29"/>
      <c r="BK105" s="29"/>
      <c r="BL105" s="29">
        <f t="shared" si="23"/>
        <v>409</v>
      </c>
      <c r="BM105" s="27"/>
    </row>
    <row r="106" spans="1:65">
      <c r="A106" s="29">
        <v>97</v>
      </c>
      <c r="B106" s="32" t="s">
        <v>185</v>
      </c>
      <c r="C106" s="29">
        <f t="shared" si="12"/>
        <v>0</v>
      </c>
      <c r="D106" s="29">
        <f t="shared" si="12"/>
        <v>4410698</v>
      </c>
      <c r="E106" s="29">
        <f t="shared" si="13"/>
        <v>4410698</v>
      </c>
      <c r="F106" s="29">
        <f t="shared" si="14"/>
        <v>2968</v>
      </c>
      <c r="G106" s="57">
        <f t="shared" si="15"/>
        <v>1486</v>
      </c>
      <c r="H106" s="42"/>
      <c r="I106" s="29">
        <v>97</v>
      </c>
      <c r="J106" s="30" t="s">
        <v>185</v>
      </c>
      <c r="L106" s="29">
        <v>0</v>
      </c>
      <c r="M106" s="29">
        <v>2413029</v>
      </c>
      <c r="N106" s="29">
        <v>2522</v>
      </c>
      <c r="O106" s="29">
        <v>0</v>
      </c>
      <c r="P106" s="29">
        <v>390754</v>
      </c>
      <c r="Q106" s="29">
        <v>81</v>
      </c>
      <c r="R106" s="29">
        <v>0</v>
      </c>
      <c r="S106" s="29">
        <v>1606915</v>
      </c>
      <c r="T106" s="29">
        <v>365</v>
      </c>
      <c r="U106" s="29">
        <v>0</v>
      </c>
      <c r="V106" s="29">
        <v>0</v>
      </c>
      <c r="W106" s="29">
        <v>0</v>
      </c>
      <c r="X106" s="31"/>
      <c r="Y106" s="27">
        <f t="shared" si="16"/>
        <v>97</v>
      </c>
      <c r="Z106" s="29">
        <f t="shared" si="17"/>
        <v>0</v>
      </c>
      <c r="AA106" s="29">
        <f t="shared" si="18"/>
        <v>4410698</v>
      </c>
      <c r="AB106" s="29">
        <f t="shared" si="19"/>
        <v>4410698</v>
      </c>
      <c r="AC106" s="29">
        <f t="shared" si="20"/>
        <v>2968</v>
      </c>
      <c r="AD106" s="29">
        <f t="shared" si="21"/>
        <v>1486</v>
      </c>
      <c r="AE106" s="31"/>
      <c r="AF106" s="31"/>
      <c r="AH106" s="27">
        <v>97</v>
      </c>
      <c r="AI106" s="31" t="s">
        <v>185</v>
      </c>
      <c r="AK106" s="29"/>
      <c r="AL106" s="29">
        <v>176.23300970873785</v>
      </c>
      <c r="AM106" s="29">
        <v>434.0737623762376</v>
      </c>
      <c r="AN106" s="29">
        <v>206.69257380073802</v>
      </c>
      <c r="AO106" s="29">
        <v>274</v>
      </c>
      <c r="AP106" s="29">
        <v>240</v>
      </c>
      <c r="AQ106" s="29">
        <v>732</v>
      </c>
      <c r="AR106" s="29">
        <v>0</v>
      </c>
      <c r="AS106" s="29">
        <v>460</v>
      </c>
      <c r="AT106" s="29">
        <v>392</v>
      </c>
      <c r="AU106" s="29">
        <v>532</v>
      </c>
      <c r="AV106" s="29">
        <v>730</v>
      </c>
      <c r="AW106" s="29">
        <v>1132</v>
      </c>
      <c r="AX106" s="29">
        <v>1264</v>
      </c>
      <c r="AY106" s="29">
        <v>1038</v>
      </c>
      <c r="AZ106" s="29">
        <v>1315</v>
      </c>
      <c r="BA106" s="29">
        <v>902</v>
      </c>
      <c r="BB106" s="29">
        <v>1154</v>
      </c>
      <c r="BC106" s="29">
        <v>1000</v>
      </c>
      <c r="BD106" s="29">
        <v>1226</v>
      </c>
      <c r="BE106" s="29">
        <v>926</v>
      </c>
      <c r="BF106" s="29">
        <v>917</v>
      </c>
      <c r="BG106" s="29">
        <v>1116</v>
      </c>
      <c r="BH106" s="29">
        <v>1486</v>
      </c>
      <c r="BI106" s="29">
        <f t="shared" si="22"/>
        <v>1486</v>
      </c>
      <c r="BJ106" s="29"/>
      <c r="BK106" s="29"/>
      <c r="BL106" s="29">
        <f t="shared" si="23"/>
        <v>370</v>
      </c>
      <c r="BM106" s="27"/>
    </row>
    <row r="107" spans="1:65">
      <c r="A107" s="29">
        <v>98</v>
      </c>
      <c r="B107" s="32" t="s">
        <v>186</v>
      </c>
      <c r="C107" s="29">
        <f t="shared" si="12"/>
        <v>0</v>
      </c>
      <c r="D107" s="29">
        <f t="shared" si="12"/>
        <v>105143</v>
      </c>
      <c r="E107" s="29">
        <f t="shared" si="13"/>
        <v>105143</v>
      </c>
      <c r="F107" s="29">
        <f t="shared" si="14"/>
        <v>33</v>
      </c>
      <c r="G107" s="57">
        <f t="shared" si="15"/>
        <v>3186</v>
      </c>
      <c r="H107" s="42"/>
      <c r="I107" s="29">
        <v>98</v>
      </c>
      <c r="J107" s="30" t="s">
        <v>186</v>
      </c>
      <c r="L107" s="29">
        <v>0</v>
      </c>
      <c r="M107" s="29">
        <v>105143</v>
      </c>
      <c r="N107" s="29">
        <v>33</v>
      </c>
      <c r="O107" s="29">
        <v>0</v>
      </c>
      <c r="P107" s="29">
        <v>0</v>
      </c>
      <c r="Q107" s="29">
        <v>0</v>
      </c>
      <c r="R107" s="29">
        <v>0</v>
      </c>
      <c r="S107" s="29">
        <v>0</v>
      </c>
      <c r="T107" s="29">
        <v>0</v>
      </c>
      <c r="U107" s="29">
        <v>0</v>
      </c>
      <c r="V107" s="29">
        <v>0</v>
      </c>
      <c r="W107" s="29">
        <v>0</v>
      </c>
      <c r="X107" s="31"/>
      <c r="Y107" s="27">
        <f t="shared" si="16"/>
        <v>98</v>
      </c>
      <c r="Z107" s="29">
        <f t="shared" si="17"/>
        <v>0</v>
      </c>
      <c r="AA107" s="29">
        <f t="shared" si="18"/>
        <v>105143</v>
      </c>
      <c r="AB107" s="29">
        <f t="shared" si="19"/>
        <v>105143</v>
      </c>
      <c r="AC107" s="29">
        <f t="shared" si="20"/>
        <v>33</v>
      </c>
      <c r="AD107" s="29">
        <f t="shared" si="21"/>
        <v>3186</v>
      </c>
      <c r="AE107" s="31"/>
      <c r="AF107" s="31"/>
      <c r="AH107" s="27">
        <v>98</v>
      </c>
      <c r="AI107" s="31" t="s">
        <v>186</v>
      </c>
      <c r="AK107" s="29"/>
      <c r="AL107" s="29">
        <v>713.60330578512401</v>
      </c>
      <c r="AM107" s="29">
        <v>659.12977099236639</v>
      </c>
      <c r="AN107" s="29">
        <v>792.16513761467888</v>
      </c>
      <c r="AO107" s="29">
        <v>771</v>
      </c>
      <c r="AP107" s="29">
        <v>842</v>
      </c>
      <c r="AQ107" s="29">
        <v>911</v>
      </c>
      <c r="AR107" s="29">
        <v>1004</v>
      </c>
      <c r="AS107" s="29">
        <v>1283</v>
      </c>
      <c r="AT107" s="29">
        <v>1212</v>
      </c>
      <c r="AU107" s="29">
        <v>1410</v>
      </c>
      <c r="AV107" s="29">
        <v>1493</v>
      </c>
      <c r="AW107" s="29">
        <v>1426</v>
      </c>
      <c r="AX107" s="29">
        <v>1419</v>
      </c>
      <c r="AY107" s="29">
        <v>1381</v>
      </c>
      <c r="AZ107" s="29">
        <v>1602</v>
      </c>
      <c r="BA107" s="29">
        <v>1745</v>
      </c>
      <c r="BB107" s="29">
        <v>1412</v>
      </c>
      <c r="BC107" s="29">
        <v>1453</v>
      </c>
      <c r="BD107" s="29">
        <v>1564</v>
      </c>
      <c r="BE107" s="29">
        <v>1369</v>
      </c>
      <c r="BF107" s="29">
        <v>1143</v>
      </c>
      <c r="BG107" s="29">
        <v>1320</v>
      </c>
      <c r="BH107" s="29">
        <v>3186</v>
      </c>
      <c r="BI107" s="29">
        <f t="shared" si="22"/>
        <v>3186</v>
      </c>
      <c r="BJ107" s="29"/>
      <c r="BK107" s="29"/>
      <c r="BL107" s="29">
        <f t="shared" si="23"/>
        <v>1866</v>
      </c>
      <c r="BM107" s="27"/>
    </row>
    <row r="108" spans="1:65">
      <c r="A108" s="29">
        <v>99</v>
      </c>
      <c r="B108" s="32" t="s">
        <v>187</v>
      </c>
      <c r="C108" s="29">
        <f t="shared" si="12"/>
        <v>63964.200000000004</v>
      </c>
      <c r="D108" s="29">
        <f t="shared" si="12"/>
        <v>1599215</v>
      </c>
      <c r="E108" s="29">
        <f t="shared" si="13"/>
        <v>1535250.8</v>
      </c>
      <c r="F108" s="29">
        <f t="shared" si="14"/>
        <v>1911</v>
      </c>
      <c r="G108" s="57">
        <f t="shared" si="15"/>
        <v>803</v>
      </c>
      <c r="H108" s="42"/>
      <c r="I108" s="29">
        <v>99</v>
      </c>
      <c r="J108" s="30" t="s">
        <v>187</v>
      </c>
      <c r="L108" s="29">
        <v>0</v>
      </c>
      <c r="M108" s="29">
        <v>1169017</v>
      </c>
      <c r="N108" s="29">
        <v>1854</v>
      </c>
      <c r="O108" s="29">
        <v>28054.47</v>
      </c>
      <c r="P108" s="29">
        <v>188683</v>
      </c>
      <c r="Q108" s="29">
        <v>25</v>
      </c>
      <c r="R108" s="29">
        <v>35909.730000000003</v>
      </c>
      <c r="S108" s="29">
        <v>241515</v>
      </c>
      <c r="T108" s="29">
        <v>32</v>
      </c>
      <c r="U108" s="29">
        <v>0</v>
      </c>
      <c r="V108" s="29">
        <v>0</v>
      </c>
      <c r="W108" s="29">
        <v>0</v>
      </c>
      <c r="X108" s="31"/>
      <c r="Y108" s="27">
        <f t="shared" si="16"/>
        <v>99</v>
      </c>
      <c r="Z108" s="29">
        <f t="shared" si="17"/>
        <v>63964.200000000004</v>
      </c>
      <c r="AA108" s="29">
        <f t="shared" si="18"/>
        <v>1599215</v>
      </c>
      <c r="AB108" s="29">
        <f t="shared" si="19"/>
        <v>1535250.8</v>
      </c>
      <c r="AC108" s="29">
        <f t="shared" si="20"/>
        <v>1911</v>
      </c>
      <c r="AD108" s="29">
        <f t="shared" si="21"/>
        <v>803</v>
      </c>
      <c r="AE108" s="31"/>
      <c r="AF108" s="31"/>
      <c r="AH108" s="27">
        <v>99</v>
      </c>
      <c r="AI108" s="31" t="s">
        <v>187</v>
      </c>
      <c r="AK108" s="29">
        <v>205.01313694267515</v>
      </c>
      <c r="AL108" s="29">
        <v>241.81640260950607</v>
      </c>
      <c r="AM108" s="29">
        <v>188.95019427764041</v>
      </c>
      <c r="AN108" s="29">
        <v>194.86061870003476</v>
      </c>
      <c r="AO108" s="29">
        <v>181</v>
      </c>
      <c r="AP108" s="29">
        <v>238</v>
      </c>
      <c r="AQ108" s="29">
        <v>379</v>
      </c>
      <c r="AR108" s="29">
        <v>415</v>
      </c>
      <c r="AS108" s="29">
        <v>379</v>
      </c>
      <c r="AT108" s="29">
        <v>385</v>
      </c>
      <c r="AU108" s="29">
        <v>390</v>
      </c>
      <c r="AV108" s="29">
        <v>397</v>
      </c>
      <c r="AW108" s="29">
        <v>445</v>
      </c>
      <c r="AX108" s="29">
        <v>455</v>
      </c>
      <c r="AY108" s="29">
        <v>392</v>
      </c>
      <c r="AZ108" s="29">
        <v>448</v>
      </c>
      <c r="BA108" s="29">
        <v>460</v>
      </c>
      <c r="BB108" s="29">
        <v>484</v>
      </c>
      <c r="BC108" s="29">
        <v>452</v>
      </c>
      <c r="BD108" s="29">
        <v>519</v>
      </c>
      <c r="BE108" s="29">
        <v>542</v>
      </c>
      <c r="BF108" s="29">
        <v>628</v>
      </c>
      <c r="BG108" s="29">
        <v>748</v>
      </c>
      <c r="BH108" s="29">
        <v>803</v>
      </c>
      <c r="BI108" s="29">
        <f t="shared" si="22"/>
        <v>803</v>
      </c>
      <c r="BJ108" s="29"/>
      <c r="BK108" s="29"/>
      <c r="BL108" s="29">
        <f t="shared" si="23"/>
        <v>55</v>
      </c>
      <c r="BM108" s="27"/>
    </row>
    <row r="109" spans="1:65">
      <c r="A109" s="29">
        <v>100</v>
      </c>
      <c r="B109" s="32" t="s">
        <v>188</v>
      </c>
      <c r="C109" s="29">
        <f t="shared" si="12"/>
        <v>0</v>
      </c>
      <c r="D109" s="29">
        <f t="shared" si="12"/>
        <v>6311440</v>
      </c>
      <c r="E109" s="29">
        <f t="shared" si="13"/>
        <v>6311440</v>
      </c>
      <c r="F109" s="29">
        <f t="shared" si="14"/>
        <v>9246</v>
      </c>
      <c r="G109" s="57">
        <f t="shared" si="15"/>
        <v>683</v>
      </c>
      <c r="H109" s="42"/>
      <c r="I109" s="29">
        <v>100</v>
      </c>
      <c r="J109" s="30" t="s">
        <v>188</v>
      </c>
      <c r="L109" s="29">
        <v>0</v>
      </c>
      <c r="M109" s="29">
        <v>5103240</v>
      </c>
      <c r="N109" s="29">
        <v>6307</v>
      </c>
      <c r="O109" s="29">
        <v>0</v>
      </c>
      <c r="P109" s="29">
        <v>126177</v>
      </c>
      <c r="Q109" s="29">
        <v>307</v>
      </c>
      <c r="R109" s="29">
        <v>0</v>
      </c>
      <c r="S109" s="29">
        <v>1081201</v>
      </c>
      <c r="T109" s="29">
        <v>2630</v>
      </c>
      <c r="U109" s="29">
        <v>0</v>
      </c>
      <c r="V109" s="29">
        <v>822</v>
      </c>
      <c r="W109" s="29">
        <v>2</v>
      </c>
      <c r="X109" s="31"/>
      <c r="Y109" s="27">
        <f t="shared" si="16"/>
        <v>100</v>
      </c>
      <c r="Z109" s="29">
        <f t="shared" si="17"/>
        <v>0</v>
      </c>
      <c r="AA109" s="29">
        <f t="shared" si="18"/>
        <v>6311440</v>
      </c>
      <c r="AB109" s="29">
        <f t="shared" si="19"/>
        <v>6311440</v>
      </c>
      <c r="AC109" s="29">
        <f t="shared" si="20"/>
        <v>9246</v>
      </c>
      <c r="AD109" s="29">
        <f t="shared" si="21"/>
        <v>683</v>
      </c>
      <c r="AE109" s="31"/>
      <c r="AF109" s="31"/>
      <c r="AH109" s="27">
        <v>100</v>
      </c>
      <c r="AI109" s="31" t="s">
        <v>188</v>
      </c>
      <c r="AK109" s="29"/>
      <c r="AL109" s="29">
        <v>327.17887999999999</v>
      </c>
      <c r="AM109" s="29">
        <v>300.33017190278599</v>
      </c>
      <c r="AN109" s="29">
        <v>424.19911858974359</v>
      </c>
      <c r="AO109" s="29">
        <v>501</v>
      </c>
      <c r="AP109" s="29">
        <v>503</v>
      </c>
      <c r="AQ109" s="29">
        <v>532</v>
      </c>
      <c r="AR109" s="29">
        <v>388</v>
      </c>
      <c r="AS109" s="29">
        <v>452</v>
      </c>
      <c r="AT109" s="29">
        <v>614</v>
      </c>
      <c r="AU109" s="29">
        <v>832</v>
      </c>
      <c r="AV109" s="29">
        <v>0</v>
      </c>
      <c r="AW109" s="29">
        <v>1286</v>
      </c>
      <c r="AX109" s="29">
        <v>1382</v>
      </c>
      <c r="AY109" s="29">
        <v>621</v>
      </c>
      <c r="AZ109" s="29">
        <v>651</v>
      </c>
      <c r="BA109" s="29">
        <v>1119</v>
      </c>
      <c r="BB109" s="29">
        <v>912</v>
      </c>
      <c r="BC109" s="29">
        <v>997</v>
      </c>
      <c r="BD109" s="29">
        <v>1107</v>
      </c>
      <c r="BE109" s="29">
        <v>955</v>
      </c>
      <c r="BF109" s="29">
        <v>828</v>
      </c>
      <c r="BG109" s="29">
        <v>905</v>
      </c>
      <c r="BH109" s="29">
        <v>683</v>
      </c>
      <c r="BI109" s="29">
        <f t="shared" si="22"/>
        <v>683</v>
      </c>
      <c r="BJ109" s="29"/>
      <c r="BK109" s="29"/>
      <c r="BL109" s="29">
        <f t="shared" si="23"/>
        <v>-222</v>
      </c>
      <c r="BM109" s="27"/>
    </row>
    <row r="110" spans="1:65">
      <c r="A110" s="29">
        <v>101</v>
      </c>
      <c r="B110" s="32" t="s">
        <v>189</v>
      </c>
      <c r="C110" s="29">
        <f t="shared" si="12"/>
        <v>20445</v>
      </c>
      <c r="D110" s="29">
        <f t="shared" si="12"/>
        <v>1692436</v>
      </c>
      <c r="E110" s="29">
        <f t="shared" si="13"/>
        <v>1671991</v>
      </c>
      <c r="F110" s="29">
        <f t="shared" si="14"/>
        <v>2135</v>
      </c>
      <c r="G110" s="57">
        <f t="shared" si="15"/>
        <v>783</v>
      </c>
      <c r="H110" s="42"/>
      <c r="I110" s="29">
        <v>101</v>
      </c>
      <c r="J110" s="30" t="s">
        <v>189</v>
      </c>
      <c r="L110" s="29">
        <v>0</v>
      </c>
      <c r="M110" s="29">
        <v>999293</v>
      </c>
      <c r="N110" s="29">
        <v>2008</v>
      </c>
      <c r="O110" s="29">
        <v>3564</v>
      </c>
      <c r="P110" s="29">
        <v>54536</v>
      </c>
      <c r="Q110" s="29">
        <v>19</v>
      </c>
      <c r="R110" s="29">
        <v>16881</v>
      </c>
      <c r="S110" s="29">
        <v>638607</v>
      </c>
      <c r="T110" s="29">
        <v>108</v>
      </c>
      <c r="U110" s="29">
        <v>0</v>
      </c>
      <c r="V110" s="29">
        <v>0</v>
      </c>
      <c r="W110" s="29">
        <v>0</v>
      </c>
      <c r="X110" s="31"/>
      <c r="Y110" s="27">
        <f t="shared" si="16"/>
        <v>101</v>
      </c>
      <c r="Z110" s="29">
        <f t="shared" si="17"/>
        <v>20445</v>
      </c>
      <c r="AA110" s="29">
        <f t="shared" si="18"/>
        <v>1692436</v>
      </c>
      <c r="AB110" s="29">
        <f t="shared" si="19"/>
        <v>1671991</v>
      </c>
      <c r="AC110" s="29">
        <f t="shared" si="20"/>
        <v>2135</v>
      </c>
      <c r="AD110" s="29">
        <f t="shared" si="21"/>
        <v>783</v>
      </c>
      <c r="AE110" s="31"/>
      <c r="AF110" s="31"/>
      <c r="AH110" s="27">
        <v>101</v>
      </c>
      <c r="AI110" s="31" t="s">
        <v>189</v>
      </c>
      <c r="AK110" s="29"/>
      <c r="AL110" s="29">
        <v>195.34017341040462</v>
      </c>
      <c r="AM110" s="29">
        <v>218.29162717219589</v>
      </c>
      <c r="AN110" s="29">
        <v>266.0688311688312</v>
      </c>
      <c r="AO110" s="29">
        <v>456</v>
      </c>
      <c r="AP110" s="29">
        <v>701</v>
      </c>
      <c r="AQ110" s="29">
        <v>392</v>
      </c>
      <c r="AR110" s="29">
        <v>365</v>
      </c>
      <c r="AS110" s="29">
        <v>490</v>
      </c>
      <c r="AT110" s="29">
        <v>482</v>
      </c>
      <c r="AU110" s="29">
        <v>304</v>
      </c>
      <c r="AV110" s="29">
        <v>527</v>
      </c>
      <c r="AW110" s="29">
        <v>529</v>
      </c>
      <c r="AX110" s="29">
        <v>463</v>
      </c>
      <c r="AY110" s="29">
        <v>426</v>
      </c>
      <c r="AZ110" s="29">
        <v>499</v>
      </c>
      <c r="BA110" s="29">
        <v>533</v>
      </c>
      <c r="BB110" s="29">
        <v>563</v>
      </c>
      <c r="BC110" s="29">
        <v>497</v>
      </c>
      <c r="BD110" s="29">
        <v>381</v>
      </c>
      <c r="BE110" s="29">
        <v>478</v>
      </c>
      <c r="BF110" s="29">
        <v>575</v>
      </c>
      <c r="BG110" s="29">
        <v>909</v>
      </c>
      <c r="BH110" s="29">
        <v>783</v>
      </c>
      <c r="BI110" s="29">
        <f t="shared" si="22"/>
        <v>783</v>
      </c>
      <c r="BJ110" s="29"/>
      <c r="BK110" s="29"/>
      <c r="BL110" s="29">
        <f t="shared" si="23"/>
        <v>-126</v>
      </c>
      <c r="BM110" s="27"/>
    </row>
    <row r="111" spans="1:65">
      <c r="A111" s="29">
        <v>102</v>
      </c>
      <c r="B111" s="32" t="s">
        <v>190</v>
      </c>
      <c r="C111" s="29">
        <f t="shared" si="12"/>
        <v>0</v>
      </c>
      <c r="D111" s="29">
        <f t="shared" si="12"/>
        <v>0</v>
      </c>
      <c r="E111" s="29">
        <f t="shared" si="13"/>
        <v>0</v>
      </c>
      <c r="F111" s="29">
        <f t="shared" si="14"/>
        <v>0</v>
      </c>
      <c r="G111" s="57">
        <f t="shared" si="15"/>
        <v>0</v>
      </c>
      <c r="H111" s="42"/>
      <c r="I111" s="29">
        <v>102</v>
      </c>
      <c r="J111" s="30" t="s">
        <v>190</v>
      </c>
      <c r="L111" s="29">
        <v>0</v>
      </c>
      <c r="M111" s="29">
        <v>0</v>
      </c>
      <c r="N111" s="29">
        <v>0</v>
      </c>
      <c r="O111" s="29">
        <v>0</v>
      </c>
      <c r="P111" s="29">
        <v>0</v>
      </c>
      <c r="Q111" s="29">
        <v>0</v>
      </c>
      <c r="R111" s="29">
        <v>0</v>
      </c>
      <c r="S111" s="29">
        <v>0</v>
      </c>
      <c r="T111" s="29">
        <v>0</v>
      </c>
      <c r="U111" s="29">
        <v>0</v>
      </c>
      <c r="V111" s="29">
        <v>0</v>
      </c>
      <c r="W111" s="29">
        <v>0</v>
      </c>
      <c r="X111" s="31"/>
      <c r="Y111" s="27">
        <f t="shared" si="16"/>
        <v>102</v>
      </c>
      <c r="Z111" s="29">
        <f t="shared" si="17"/>
        <v>0</v>
      </c>
      <c r="AA111" s="29">
        <f t="shared" si="18"/>
        <v>0</v>
      </c>
      <c r="AB111" s="29">
        <f t="shared" si="19"/>
        <v>0</v>
      </c>
      <c r="AC111" s="29">
        <f t="shared" si="20"/>
        <v>0</v>
      </c>
      <c r="AD111" s="29">
        <f t="shared" si="21"/>
        <v>0</v>
      </c>
      <c r="AE111" s="31"/>
      <c r="AF111" s="31"/>
      <c r="AH111" s="27">
        <v>102</v>
      </c>
      <c r="AI111" s="31" t="s">
        <v>190</v>
      </c>
      <c r="AK111" s="29"/>
      <c r="AL111" s="29">
        <v>334.93304535637151</v>
      </c>
      <c r="AM111" s="29">
        <v>324.42259414225941</v>
      </c>
      <c r="AN111" s="29">
        <v>420.14056224899599</v>
      </c>
      <c r="AO111" s="29">
        <v>351</v>
      </c>
      <c r="AP111" s="29">
        <v>387</v>
      </c>
      <c r="AQ111" s="29">
        <v>821</v>
      </c>
      <c r="AR111" s="29">
        <v>570</v>
      </c>
      <c r="AS111" s="29">
        <v>525</v>
      </c>
      <c r="AT111" s="29">
        <v>698</v>
      </c>
      <c r="AU111" s="29">
        <v>842</v>
      </c>
      <c r="AV111" s="29">
        <v>933</v>
      </c>
      <c r="AW111" s="29">
        <v>647</v>
      </c>
      <c r="AX111" s="29">
        <v>0</v>
      </c>
      <c r="AY111" s="29">
        <v>0</v>
      </c>
      <c r="AZ111" s="29">
        <v>0</v>
      </c>
      <c r="BA111" s="29">
        <v>0</v>
      </c>
      <c r="BB111" s="29">
        <v>0</v>
      </c>
      <c r="BC111" s="29">
        <v>0</v>
      </c>
      <c r="BD111" s="29">
        <v>0</v>
      </c>
      <c r="BE111" s="29">
        <v>0</v>
      </c>
      <c r="BF111" s="29">
        <v>0</v>
      </c>
      <c r="BG111" s="29">
        <v>0</v>
      </c>
      <c r="BH111" s="29">
        <v>0</v>
      </c>
      <c r="BI111" s="29">
        <f t="shared" si="22"/>
        <v>0</v>
      </c>
      <c r="BJ111" s="29"/>
      <c r="BK111" s="29"/>
      <c r="BL111" s="29">
        <f t="shared" si="23"/>
        <v>0</v>
      </c>
      <c r="BM111" s="27"/>
    </row>
    <row r="112" spans="1:65">
      <c r="A112" s="29">
        <v>103</v>
      </c>
      <c r="B112" s="32" t="s">
        <v>191</v>
      </c>
      <c r="C112" s="29">
        <f t="shared" si="12"/>
        <v>0</v>
      </c>
      <c r="D112" s="29">
        <f t="shared" si="12"/>
        <v>679160</v>
      </c>
      <c r="E112" s="29">
        <f t="shared" si="13"/>
        <v>679160</v>
      </c>
      <c r="F112" s="29">
        <f t="shared" si="14"/>
        <v>1774</v>
      </c>
      <c r="G112" s="57">
        <f t="shared" si="15"/>
        <v>383</v>
      </c>
      <c r="H112" s="42"/>
      <c r="I112" s="29">
        <v>103</v>
      </c>
      <c r="J112" s="30" t="s">
        <v>191</v>
      </c>
      <c r="L112" s="29">
        <v>0</v>
      </c>
      <c r="M112" s="29">
        <v>408970</v>
      </c>
      <c r="N112" s="29">
        <v>1633</v>
      </c>
      <c r="O112" s="29">
        <v>0</v>
      </c>
      <c r="P112" s="29">
        <v>102200</v>
      </c>
      <c r="Q112" s="29">
        <v>57</v>
      </c>
      <c r="R112" s="29">
        <v>0</v>
      </c>
      <c r="S112" s="29">
        <v>167990</v>
      </c>
      <c r="T112" s="29">
        <v>84</v>
      </c>
      <c r="U112" s="29">
        <v>0</v>
      </c>
      <c r="V112" s="29">
        <v>0</v>
      </c>
      <c r="W112" s="29">
        <v>0</v>
      </c>
      <c r="X112" s="31"/>
      <c r="Y112" s="27">
        <f t="shared" si="16"/>
        <v>103</v>
      </c>
      <c r="Z112" s="29">
        <f t="shared" si="17"/>
        <v>0</v>
      </c>
      <c r="AA112" s="29">
        <f t="shared" si="18"/>
        <v>679160</v>
      </c>
      <c r="AB112" s="29">
        <f t="shared" si="19"/>
        <v>679160</v>
      </c>
      <c r="AC112" s="29">
        <f t="shared" si="20"/>
        <v>1774</v>
      </c>
      <c r="AD112" s="29">
        <f t="shared" si="21"/>
        <v>383</v>
      </c>
      <c r="AE112" s="31"/>
      <c r="AF112" s="31"/>
      <c r="AH112" s="27">
        <v>103</v>
      </c>
      <c r="AI112" s="31" t="s">
        <v>191</v>
      </c>
      <c r="AK112" s="29"/>
      <c r="AL112" s="29">
        <v>226.39941176470589</v>
      </c>
      <c r="AM112" s="29">
        <v>250.49303370786518</v>
      </c>
      <c r="AN112" s="29">
        <v>249.87427031881455</v>
      </c>
      <c r="AO112" s="29">
        <v>233</v>
      </c>
      <c r="AP112" s="29">
        <v>218</v>
      </c>
      <c r="AQ112" s="29">
        <v>543</v>
      </c>
      <c r="AR112" s="29">
        <v>613</v>
      </c>
      <c r="AS112" s="29">
        <v>543</v>
      </c>
      <c r="AT112" s="29">
        <v>513</v>
      </c>
      <c r="AU112" s="29">
        <v>962</v>
      </c>
      <c r="AV112" s="29">
        <v>971</v>
      </c>
      <c r="AW112" s="29">
        <v>976</v>
      </c>
      <c r="AX112" s="29">
        <v>825</v>
      </c>
      <c r="AY112" s="29">
        <v>879</v>
      </c>
      <c r="AZ112" s="29">
        <v>843</v>
      </c>
      <c r="BA112" s="29">
        <v>583</v>
      </c>
      <c r="BB112" s="29">
        <v>516</v>
      </c>
      <c r="BC112" s="29">
        <v>511</v>
      </c>
      <c r="BD112" s="29">
        <v>548</v>
      </c>
      <c r="BE112" s="29">
        <v>603</v>
      </c>
      <c r="BF112" s="29">
        <v>516</v>
      </c>
      <c r="BG112" s="29">
        <v>721</v>
      </c>
      <c r="BH112" s="29">
        <v>383</v>
      </c>
      <c r="BI112" s="29">
        <f t="shared" si="22"/>
        <v>383</v>
      </c>
      <c r="BJ112" s="29"/>
      <c r="BK112" s="29"/>
      <c r="BL112" s="29">
        <f t="shared" si="23"/>
        <v>-338</v>
      </c>
      <c r="BM112" s="27"/>
    </row>
    <row r="113" spans="1:65">
      <c r="A113" s="27">
        <v>104</v>
      </c>
      <c r="B113" s="32" t="s">
        <v>192</v>
      </c>
      <c r="C113" s="29">
        <f t="shared" si="12"/>
        <v>0</v>
      </c>
      <c r="D113" s="29">
        <f t="shared" si="12"/>
        <v>0</v>
      </c>
      <c r="E113" s="29">
        <f t="shared" si="13"/>
        <v>0</v>
      </c>
      <c r="F113" s="29">
        <f t="shared" si="14"/>
        <v>0</v>
      </c>
      <c r="G113" s="57">
        <f t="shared" si="15"/>
        <v>0</v>
      </c>
      <c r="H113" s="42"/>
      <c r="I113" s="29">
        <v>104</v>
      </c>
      <c r="J113" s="30" t="s">
        <v>192</v>
      </c>
      <c r="L113" s="29">
        <v>0</v>
      </c>
      <c r="M113" s="29">
        <v>0</v>
      </c>
      <c r="N113" s="29">
        <v>0</v>
      </c>
      <c r="O113" s="29">
        <v>0</v>
      </c>
      <c r="P113" s="29">
        <v>0</v>
      </c>
      <c r="Q113" s="29">
        <v>0</v>
      </c>
      <c r="R113" s="29">
        <v>0</v>
      </c>
      <c r="S113" s="29">
        <v>0</v>
      </c>
      <c r="T113" s="29">
        <v>0</v>
      </c>
      <c r="U113" s="29">
        <v>0</v>
      </c>
      <c r="V113" s="29">
        <v>0</v>
      </c>
      <c r="W113" s="29">
        <v>0</v>
      </c>
      <c r="X113" s="31"/>
      <c r="Y113" s="27">
        <f t="shared" si="16"/>
        <v>104</v>
      </c>
      <c r="Z113" s="29">
        <f t="shared" si="17"/>
        <v>0</v>
      </c>
      <c r="AA113" s="29">
        <f t="shared" si="18"/>
        <v>0</v>
      </c>
      <c r="AB113" s="29">
        <f t="shared" si="19"/>
        <v>0</v>
      </c>
      <c r="AC113" s="29">
        <f t="shared" si="20"/>
        <v>0</v>
      </c>
      <c r="AD113" s="29">
        <f t="shared" si="21"/>
        <v>0</v>
      </c>
      <c r="AE113" s="31"/>
      <c r="AF113" s="31"/>
      <c r="AH113" s="27">
        <v>104</v>
      </c>
      <c r="AI113" s="31" t="s">
        <v>879</v>
      </c>
      <c r="AK113" s="29"/>
      <c r="AL113" s="29"/>
      <c r="AM113" s="29"/>
      <c r="AN113" s="29">
        <v>0</v>
      </c>
      <c r="AO113" s="29">
        <v>0</v>
      </c>
      <c r="AP113" s="29">
        <v>0</v>
      </c>
      <c r="AQ113" s="29">
        <v>0</v>
      </c>
      <c r="AR113" s="29">
        <v>0</v>
      </c>
      <c r="AS113" s="29">
        <v>0</v>
      </c>
      <c r="AT113" s="29">
        <v>0</v>
      </c>
      <c r="AU113" s="29">
        <v>0</v>
      </c>
      <c r="AV113" s="29">
        <v>0</v>
      </c>
      <c r="AW113" s="29">
        <v>0</v>
      </c>
      <c r="AX113" s="29">
        <v>0</v>
      </c>
      <c r="AY113" s="29">
        <v>0</v>
      </c>
      <c r="AZ113" s="29">
        <v>0</v>
      </c>
      <c r="BA113" s="29">
        <v>0</v>
      </c>
      <c r="BB113" s="29">
        <v>0</v>
      </c>
      <c r="BC113" s="29">
        <v>0</v>
      </c>
      <c r="BD113" s="29">
        <v>0</v>
      </c>
      <c r="BE113" s="29">
        <v>0</v>
      </c>
      <c r="BF113" s="29">
        <v>0</v>
      </c>
      <c r="BG113" s="29">
        <v>0</v>
      </c>
      <c r="BH113" s="29">
        <v>0</v>
      </c>
      <c r="BI113" s="29">
        <f t="shared" si="22"/>
        <v>0</v>
      </c>
      <c r="BJ113" s="29"/>
      <c r="BK113" s="29"/>
      <c r="BL113" s="29">
        <f t="shared" si="23"/>
        <v>0</v>
      </c>
      <c r="BM113" s="27"/>
    </row>
    <row r="114" spans="1:65">
      <c r="A114" s="29">
        <v>105</v>
      </c>
      <c r="B114" s="32" t="s">
        <v>193</v>
      </c>
      <c r="C114" s="29">
        <f t="shared" si="12"/>
        <v>0</v>
      </c>
      <c r="D114" s="29">
        <f t="shared" si="12"/>
        <v>440267</v>
      </c>
      <c r="E114" s="29">
        <f t="shared" si="13"/>
        <v>440267</v>
      </c>
      <c r="F114" s="29">
        <f t="shared" si="14"/>
        <v>783</v>
      </c>
      <c r="G114" s="57">
        <f t="shared" si="15"/>
        <v>562</v>
      </c>
      <c r="H114" s="42"/>
      <c r="I114" s="29">
        <v>105</v>
      </c>
      <c r="J114" s="30" t="s">
        <v>193</v>
      </c>
      <c r="L114" s="29">
        <v>0</v>
      </c>
      <c r="M114" s="29">
        <v>348441</v>
      </c>
      <c r="N114" s="29">
        <v>777</v>
      </c>
      <c r="O114" s="29">
        <v>0</v>
      </c>
      <c r="P114" s="29">
        <v>0</v>
      </c>
      <c r="Q114" s="29">
        <v>0</v>
      </c>
      <c r="R114" s="29">
        <v>0</v>
      </c>
      <c r="S114" s="29">
        <v>91826</v>
      </c>
      <c r="T114" s="29">
        <v>6</v>
      </c>
      <c r="U114" s="29">
        <v>0</v>
      </c>
      <c r="V114" s="29">
        <v>0</v>
      </c>
      <c r="W114" s="29">
        <v>0</v>
      </c>
      <c r="X114" s="31"/>
      <c r="Y114" s="27">
        <f t="shared" si="16"/>
        <v>105</v>
      </c>
      <c r="Z114" s="29">
        <f t="shared" si="17"/>
        <v>0</v>
      </c>
      <c r="AA114" s="29">
        <f t="shared" si="18"/>
        <v>440267</v>
      </c>
      <c r="AB114" s="29">
        <f t="shared" si="19"/>
        <v>440267</v>
      </c>
      <c r="AC114" s="29">
        <f t="shared" si="20"/>
        <v>783</v>
      </c>
      <c r="AD114" s="29">
        <f t="shared" si="21"/>
        <v>562</v>
      </c>
      <c r="AE114" s="31"/>
      <c r="AF114" s="31"/>
      <c r="AH114" s="27">
        <v>105</v>
      </c>
      <c r="AI114" s="31" t="s">
        <v>193</v>
      </c>
      <c r="AK114" s="29"/>
      <c r="AL114" s="29">
        <v>230.38200589970501</v>
      </c>
      <c r="AM114" s="29">
        <v>232.34084084084085</v>
      </c>
      <c r="AN114" s="29">
        <v>110.86206896551724</v>
      </c>
      <c r="AO114" s="29">
        <v>79</v>
      </c>
      <c r="AP114" s="29">
        <v>230</v>
      </c>
      <c r="AQ114" s="29">
        <v>328</v>
      </c>
      <c r="AR114" s="29">
        <v>199</v>
      </c>
      <c r="AS114" s="29">
        <v>376</v>
      </c>
      <c r="AT114" s="29">
        <v>0</v>
      </c>
      <c r="AU114" s="29">
        <v>340</v>
      </c>
      <c r="AV114" s="29">
        <v>212</v>
      </c>
      <c r="AW114" s="29">
        <v>197</v>
      </c>
      <c r="AX114" s="29">
        <v>378</v>
      </c>
      <c r="AY114" s="29">
        <v>380</v>
      </c>
      <c r="AZ114" s="29">
        <v>382</v>
      </c>
      <c r="BA114" s="29">
        <v>422</v>
      </c>
      <c r="BB114" s="29">
        <v>493</v>
      </c>
      <c r="BC114" s="29">
        <v>531</v>
      </c>
      <c r="BD114" s="29">
        <v>549</v>
      </c>
      <c r="BE114" s="29">
        <v>508</v>
      </c>
      <c r="BF114" s="29">
        <v>512</v>
      </c>
      <c r="BG114" s="29">
        <v>811</v>
      </c>
      <c r="BH114" s="29">
        <v>562</v>
      </c>
      <c r="BI114" s="29">
        <f t="shared" si="22"/>
        <v>562</v>
      </c>
      <c r="BJ114" s="29"/>
      <c r="BK114" s="29"/>
      <c r="BL114" s="29">
        <f t="shared" si="23"/>
        <v>-249</v>
      </c>
      <c r="BM114" s="27"/>
    </row>
    <row r="115" spans="1:65">
      <c r="A115" s="27">
        <v>106</v>
      </c>
      <c r="B115" s="32" t="s">
        <v>194</v>
      </c>
      <c r="C115" s="29">
        <f t="shared" si="12"/>
        <v>0</v>
      </c>
      <c r="D115" s="29">
        <f t="shared" si="12"/>
        <v>0</v>
      </c>
      <c r="E115" s="29">
        <f t="shared" si="13"/>
        <v>0</v>
      </c>
      <c r="F115" s="29">
        <f t="shared" si="14"/>
        <v>0</v>
      </c>
      <c r="G115" s="57">
        <f t="shared" si="15"/>
        <v>0</v>
      </c>
      <c r="H115" s="42"/>
      <c r="I115" s="29">
        <v>106</v>
      </c>
      <c r="J115" s="30" t="s">
        <v>194</v>
      </c>
      <c r="L115" s="29">
        <v>0</v>
      </c>
      <c r="M115" s="29">
        <v>0</v>
      </c>
      <c r="N115" s="29">
        <v>0</v>
      </c>
      <c r="O115" s="29">
        <v>0</v>
      </c>
      <c r="P115" s="29">
        <v>0</v>
      </c>
      <c r="Q115" s="29">
        <v>0</v>
      </c>
      <c r="R115" s="29">
        <v>0</v>
      </c>
      <c r="S115" s="29">
        <v>0</v>
      </c>
      <c r="T115" s="29">
        <v>0</v>
      </c>
      <c r="U115" s="29">
        <v>0</v>
      </c>
      <c r="V115" s="29">
        <v>0</v>
      </c>
      <c r="W115" s="29">
        <v>0</v>
      </c>
      <c r="X115" s="31"/>
      <c r="Y115" s="27">
        <f t="shared" si="16"/>
        <v>106</v>
      </c>
      <c r="Z115" s="29">
        <f t="shared" si="17"/>
        <v>0</v>
      </c>
      <c r="AA115" s="29">
        <f t="shared" si="18"/>
        <v>0</v>
      </c>
      <c r="AB115" s="29">
        <f t="shared" si="19"/>
        <v>0</v>
      </c>
      <c r="AC115" s="29">
        <f t="shared" si="20"/>
        <v>0</v>
      </c>
      <c r="AD115" s="29">
        <f t="shared" si="21"/>
        <v>0</v>
      </c>
      <c r="AE115" s="31"/>
      <c r="AF115" s="31"/>
      <c r="AH115" s="27">
        <v>106</v>
      </c>
      <c r="AI115" s="31" t="s">
        <v>194</v>
      </c>
      <c r="AK115" s="29"/>
      <c r="AL115" s="29"/>
      <c r="AM115" s="29"/>
      <c r="AN115" s="29">
        <v>0</v>
      </c>
      <c r="AO115" s="29">
        <v>0</v>
      </c>
      <c r="AP115" s="29">
        <v>0</v>
      </c>
      <c r="AQ115" s="29">
        <v>0</v>
      </c>
      <c r="AR115" s="29">
        <v>0</v>
      </c>
      <c r="AS115" s="29">
        <v>0</v>
      </c>
      <c r="AT115" s="29">
        <v>0</v>
      </c>
      <c r="AU115" s="29">
        <v>0</v>
      </c>
      <c r="AV115" s="29">
        <v>0</v>
      </c>
      <c r="AW115" s="29">
        <v>0</v>
      </c>
      <c r="AX115" s="29">
        <v>0</v>
      </c>
      <c r="AY115" s="29">
        <v>0</v>
      </c>
      <c r="AZ115" s="29">
        <v>0</v>
      </c>
      <c r="BA115" s="29">
        <v>0</v>
      </c>
      <c r="BB115" s="29">
        <v>0</v>
      </c>
      <c r="BC115" s="29">
        <v>0</v>
      </c>
      <c r="BD115" s="29">
        <v>0</v>
      </c>
      <c r="BE115" s="29">
        <v>0</v>
      </c>
      <c r="BF115" s="29">
        <v>0</v>
      </c>
      <c r="BG115" s="29">
        <v>0</v>
      </c>
      <c r="BH115" s="29">
        <v>0</v>
      </c>
      <c r="BI115" s="29">
        <f t="shared" si="22"/>
        <v>0</v>
      </c>
      <c r="BJ115" s="29"/>
      <c r="BK115" s="29"/>
      <c r="BL115" s="29">
        <f t="shared" si="23"/>
        <v>0</v>
      </c>
      <c r="BM115" s="27"/>
    </row>
    <row r="116" spans="1:65">
      <c r="A116" s="29">
        <v>107</v>
      </c>
      <c r="B116" s="32" t="s">
        <v>195</v>
      </c>
      <c r="C116" s="29">
        <f t="shared" si="12"/>
        <v>0</v>
      </c>
      <c r="D116" s="29">
        <f t="shared" si="12"/>
        <v>1852219</v>
      </c>
      <c r="E116" s="29">
        <f t="shared" si="13"/>
        <v>1852219</v>
      </c>
      <c r="F116" s="29">
        <f t="shared" si="14"/>
        <v>1292</v>
      </c>
      <c r="G116" s="57">
        <f t="shared" si="15"/>
        <v>1434</v>
      </c>
      <c r="H116" s="42"/>
      <c r="I116" s="29">
        <v>107</v>
      </c>
      <c r="J116" s="30" t="s">
        <v>195</v>
      </c>
      <c r="L116" s="29">
        <v>0</v>
      </c>
      <c r="M116" s="29">
        <v>843556</v>
      </c>
      <c r="N116" s="29">
        <v>1012</v>
      </c>
      <c r="O116" s="29">
        <v>0</v>
      </c>
      <c r="P116" s="29">
        <v>0</v>
      </c>
      <c r="Q116" s="29">
        <v>0</v>
      </c>
      <c r="R116" s="29">
        <v>0</v>
      </c>
      <c r="S116" s="29">
        <v>1008663</v>
      </c>
      <c r="T116" s="29">
        <v>280</v>
      </c>
      <c r="U116" s="29">
        <v>0</v>
      </c>
      <c r="V116" s="29">
        <v>0</v>
      </c>
      <c r="W116" s="29">
        <v>0</v>
      </c>
      <c r="X116" s="31"/>
      <c r="Y116" s="27">
        <f t="shared" si="16"/>
        <v>107</v>
      </c>
      <c r="Z116" s="29">
        <f t="shared" si="17"/>
        <v>0</v>
      </c>
      <c r="AA116" s="29">
        <f t="shared" si="18"/>
        <v>1852219</v>
      </c>
      <c r="AB116" s="29">
        <f t="shared" si="19"/>
        <v>1852219</v>
      </c>
      <c r="AC116" s="29">
        <f t="shared" si="20"/>
        <v>1292</v>
      </c>
      <c r="AD116" s="29">
        <f t="shared" si="21"/>
        <v>1434</v>
      </c>
      <c r="AE116" s="31"/>
      <c r="AF116" s="31"/>
      <c r="AH116" s="27">
        <v>107</v>
      </c>
      <c r="AI116" s="31" t="s">
        <v>195</v>
      </c>
      <c r="AK116" s="29"/>
      <c r="AL116" s="29">
        <v>228.55187074829931</v>
      </c>
      <c r="AM116" s="29">
        <v>210.42556842556843</v>
      </c>
      <c r="AN116" s="29">
        <v>222.66506717850288</v>
      </c>
      <c r="AO116" s="29">
        <v>228</v>
      </c>
      <c r="AP116" s="29">
        <v>257</v>
      </c>
      <c r="AQ116" s="29">
        <v>589</v>
      </c>
      <c r="AR116" s="29">
        <v>406</v>
      </c>
      <c r="AS116" s="29">
        <v>562</v>
      </c>
      <c r="AT116" s="29">
        <v>714</v>
      </c>
      <c r="AU116" s="29">
        <v>439</v>
      </c>
      <c r="AV116" s="29">
        <v>0</v>
      </c>
      <c r="AW116" s="29">
        <v>446</v>
      </c>
      <c r="AX116" s="29">
        <v>618</v>
      </c>
      <c r="AY116" s="29">
        <v>698</v>
      </c>
      <c r="AZ116" s="29">
        <v>718</v>
      </c>
      <c r="BA116" s="29">
        <v>741</v>
      </c>
      <c r="BB116" s="29">
        <v>697</v>
      </c>
      <c r="BC116" s="29">
        <v>766</v>
      </c>
      <c r="BD116" s="29">
        <v>838</v>
      </c>
      <c r="BE116" s="29">
        <v>1020</v>
      </c>
      <c r="BF116" s="29">
        <v>889</v>
      </c>
      <c r="BG116" s="29">
        <v>1567</v>
      </c>
      <c r="BH116" s="29">
        <v>1434</v>
      </c>
      <c r="BI116" s="29">
        <f t="shared" si="22"/>
        <v>1434</v>
      </c>
      <c r="BJ116" s="29"/>
      <c r="BK116" s="29"/>
      <c r="BL116" s="29">
        <f t="shared" si="23"/>
        <v>-133</v>
      </c>
      <c r="BM116" s="27"/>
    </row>
    <row r="117" spans="1:65">
      <c r="A117" s="29">
        <v>108</v>
      </c>
      <c r="B117" s="32" t="s">
        <v>196</v>
      </c>
      <c r="C117" s="29">
        <f t="shared" si="12"/>
        <v>0</v>
      </c>
      <c r="D117" s="29">
        <f t="shared" si="12"/>
        <v>0</v>
      </c>
      <c r="E117" s="29">
        <f t="shared" si="13"/>
        <v>0</v>
      </c>
      <c r="F117" s="29">
        <f t="shared" si="14"/>
        <v>0</v>
      </c>
      <c r="G117" s="57">
        <f t="shared" si="15"/>
        <v>0</v>
      </c>
      <c r="H117" s="42"/>
      <c r="I117" s="29">
        <v>108</v>
      </c>
      <c r="J117" s="30" t="s">
        <v>196</v>
      </c>
      <c r="L117" s="29">
        <v>0</v>
      </c>
      <c r="M117" s="29">
        <v>0</v>
      </c>
      <c r="N117" s="29">
        <v>0</v>
      </c>
      <c r="O117" s="29">
        <v>0</v>
      </c>
      <c r="P117" s="29">
        <v>0</v>
      </c>
      <c r="Q117" s="29">
        <v>0</v>
      </c>
      <c r="R117" s="29">
        <v>0</v>
      </c>
      <c r="S117" s="29">
        <v>0</v>
      </c>
      <c r="T117" s="29">
        <v>0</v>
      </c>
      <c r="U117" s="29">
        <v>0</v>
      </c>
      <c r="V117" s="29">
        <v>0</v>
      </c>
      <c r="W117" s="29">
        <v>0</v>
      </c>
      <c r="X117" s="31"/>
      <c r="Y117" s="27">
        <f t="shared" si="16"/>
        <v>108</v>
      </c>
      <c r="Z117" s="29">
        <f t="shared" si="17"/>
        <v>0</v>
      </c>
      <c r="AA117" s="29">
        <f t="shared" si="18"/>
        <v>0</v>
      </c>
      <c r="AB117" s="29">
        <f t="shared" si="19"/>
        <v>0</v>
      </c>
      <c r="AC117" s="29">
        <f t="shared" si="20"/>
        <v>0</v>
      </c>
      <c r="AD117" s="29">
        <f t="shared" si="21"/>
        <v>0</v>
      </c>
      <c r="AE117" s="31"/>
      <c r="AF117" s="31"/>
      <c r="AH117" s="27">
        <v>108</v>
      </c>
      <c r="AI117" s="31" t="s">
        <v>196</v>
      </c>
      <c r="AK117" s="29"/>
      <c r="AL117" s="29"/>
      <c r="AM117" s="29"/>
      <c r="AN117" s="29">
        <v>0</v>
      </c>
      <c r="AO117" s="29">
        <v>0</v>
      </c>
      <c r="AP117" s="29">
        <v>0</v>
      </c>
      <c r="AQ117" s="29">
        <v>0</v>
      </c>
      <c r="AR117" s="29">
        <v>0</v>
      </c>
      <c r="AS117" s="29">
        <v>0</v>
      </c>
      <c r="AT117" s="29">
        <v>0</v>
      </c>
      <c r="AU117" s="29">
        <v>0</v>
      </c>
      <c r="AV117" s="29">
        <v>0</v>
      </c>
      <c r="AW117" s="29">
        <v>0</v>
      </c>
      <c r="AX117" s="29">
        <v>0</v>
      </c>
      <c r="AY117" s="29">
        <v>0</v>
      </c>
      <c r="AZ117" s="29">
        <v>0</v>
      </c>
      <c r="BA117" s="29">
        <v>0</v>
      </c>
      <c r="BB117" s="29">
        <v>0</v>
      </c>
      <c r="BC117" s="29">
        <v>0</v>
      </c>
      <c r="BD117" s="29">
        <v>0</v>
      </c>
      <c r="BE117" s="29">
        <v>0</v>
      </c>
      <c r="BF117" s="29">
        <v>0</v>
      </c>
      <c r="BG117" s="29">
        <v>0</v>
      </c>
      <c r="BH117" s="29">
        <v>0</v>
      </c>
      <c r="BI117" s="29">
        <f t="shared" si="22"/>
        <v>0</v>
      </c>
      <c r="BJ117" s="29"/>
      <c r="BK117" s="29"/>
      <c r="BL117" s="29">
        <f t="shared" si="23"/>
        <v>0</v>
      </c>
      <c r="BM117" s="27"/>
    </row>
    <row r="118" spans="1:65">
      <c r="A118" s="29">
        <v>109</v>
      </c>
      <c r="B118" s="32" t="s">
        <v>197</v>
      </c>
      <c r="C118" s="29">
        <f t="shared" si="12"/>
        <v>0</v>
      </c>
      <c r="D118" s="29">
        <f t="shared" si="12"/>
        <v>400</v>
      </c>
      <c r="E118" s="29">
        <f t="shared" si="13"/>
        <v>400</v>
      </c>
      <c r="F118" s="29">
        <f t="shared" si="14"/>
        <v>1</v>
      </c>
      <c r="G118" s="57">
        <f t="shared" si="15"/>
        <v>400</v>
      </c>
      <c r="H118" s="42"/>
      <c r="I118" s="29">
        <v>109</v>
      </c>
      <c r="J118" s="30" t="s">
        <v>197</v>
      </c>
      <c r="L118" s="29">
        <v>0</v>
      </c>
      <c r="M118" s="29">
        <v>400</v>
      </c>
      <c r="N118" s="29">
        <v>1</v>
      </c>
      <c r="O118" s="29">
        <v>0</v>
      </c>
      <c r="P118" s="29">
        <v>0</v>
      </c>
      <c r="Q118" s="29">
        <v>0</v>
      </c>
      <c r="R118" s="29">
        <v>0</v>
      </c>
      <c r="S118" s="29">
        <v>0</v>
      </c>
      <c r="T118" s="29">
        <v>0</v>
      </c>
      <c r="U118" s="29">
        <v>0</v>
      </c>
      <c r="V118" s="29">
        <v>0</v>
      </c>
      <c r="W118" s="29">
        <v>0</v>
      </c>
      <c r="X118" s="31"/>
      <c r="Y118" s="27">
        <f t="shared" si="16"/>
        <v>109</v>
      </c>
      <c r="Z118" s="29">
        <f t="shared" si="17"/>
        <v>0</v>
      </c>
      <c r="AA118" s="29">
        <f t="shared" si="18"/>
        <v>400</v>
      </c>
      <c r="AB118" s="29">
        <f t="shared" si="19"/>
        <v>400</v>
      </c>
      <c r="AC118" s="29">
        <f t="shared" si="20"/>
        <v>1</v>
      </c>
      <c r="AD118" s="29">
        <f t="shared" si="21"/>
        <v>400</v>
      </c>
      <c r="AE118" s="31"/>
      <c r="AF118" s="31"/>
      <c r="AH118" s="27">
        <v>109</v>
      </c>
      <c r="AI118" s="31" t="s">
        <v>197</v>
      </c>
      <c r="AK118" s="29"/>
      <c r="AL118" s="29">
        <v>500</v>
      </c>
      <c r="AM118" s="29">
        <v>475</v>
      </c>
      <c r="AN118" s="29">
        <v>477.6</v>
      </c>
      <c r="AO118" s="29">
        <v>400</v>
      </c>
      <c r="AP118" s="29">
        <v>400</v>
      </c>
      <c r="AQ118" s="29">
        <v>320</v>
      </c>
      <c r="AR118" s="29">
        <v>510</v>
      </c>
      <c r="AS118" s="29">
        <v>400</v>
      </c>
      <c r="AT118" s="29">
        <v>400</v>
      </c>
      <c r="AU118" s="29">
        <v>3448</v>
      </c>
      <c r="AV118" s="29">
        <v>2235</v>
      </c>
      <c r="AW118" s="29">
        <v>2947</v>
      </c>
      <c r="AX118" s="29">
        <v>2900</v>
      </c>
      <c r="AY118" s="29">
        <v>400</v>
      </c>
      <c r="AZ118" s="29">
        <v>400</v>
      </c>
      <c r="BA118" s="29">
        <v>400</v>
      </c>
      <c r="BB118" s="29">
        <v>400</v>
      </c>
      <c r="BC118" s="29">
        <v>400</v>
      </c>
      <c r="BD118" s="29">
        <v>400</v>
      </c>
      <c r="BE118" s="29">
        <v>400</v>
      </c>
      <c r="BF118" s="29">
        <v>400</v>
      </c>
      <c r="BG118" s="29">
        <v>400</v>
      </c>
      <c r="BH118" s="29">
        <v>400</v>
      </c>
      <c r="BI118" s="29">
        <f t="shared" si="22"/>
        <v>400</v>
      </c>
      <c r="BJ118" s="29"/>
      <c r="BK118" s="29"/>
      <c r="BL118" s="29">
        <f t="shared" si="23"/>
        <v>0</v>
      </c>
      <c r="BM118" s="27"/>
    </row>
    <row r="119" spans="1:65">
      <c r="A119" s="29">
        <v>110</v>
      </c>
      <c r="B119" s="32" t="s">
        <v>198</v>
      </c>
      <c r="C119" s="29">
        <f t="shared" si="12"/>
        <v>0</v>
      </c>
      <c r="D119" s="29">
        <f t="shared" si="12"/>
        <v>1401814</v>
      </c>
      <c r="E119" s="29">
        <f t="shared" si="13"/>
        <v>1401814</v>
      </c>
      <c r="F119" s="29">
        <f t="shared" si="14"/>
        <v>2354</v>
      </c>
      <c r="G119" s="57">
        <f t="shared" si="15"/>
        <v>596</v>
      </c>
      <c r="H119" s="42"/>
      <c r="I119" s="29">
        <v>110</v>
      </c>
      <c r="J119" s="30" t="s">
        <v>198</v>
      </c>
      <c r="L119" s="29">
        <v>0</v>
      </c>
      <c r="M119" s="29">
        <v>1300115</v>
      </c>
      <c r="N119" s="29">
        <v>2344</v>
      </c>
      <c r="O119" s="29">
        <v>0</v>
      </c>
      <c r="P119" s="29">
        <v>40325</v>
      </c>
      <c r="Q119" s="29">
        <v>1</v>
      </c>
      <c r="R119" s="29">
        <v>0</v>
      </c>
      <c r="S119" s="29">
        <v>61374</v>
      </c>
      <c r="T119" s="29">
        <v>9</v>
      </c>
      <c r="U119" s="29">
        <v>0</v>
      </c>
      <c r="V119" s="29">
        <v>0</v>
      </c>
      <c r="W119" s="29">
        <v>0</v>
      </c>
      <c r="X119" s="31"/>
      <c r="Y119" s="27">
        <f t="shared" si="16"/>
        <v>110</v>
      </c>
      <c r="Z119" s="29">
        <f t="shared" si="17"/>
        <v>0</v>
      </c>
      <c r="AA119" s="29">
        <f t="shared" si="18"/>
        <v>1401814</v>
      </c>
      <c r="AB119" s="29">
        <f t="shared" si="19"/>
        <v>1401814</v>
      </c>
      <c r="AC119" s="29">
        <f t="shared" si="20"/>
        <v>2354</v>
      </c>
      <c r="AD119" s="29">
        <f t="shared" si="21"/>
        <v>596</v>
      </c>
      <c r="AE119" s="31"/>
      <c r="AF119" s="31"/>
      <c r="AH119" s="27">
        <v>110</v>
      </c>
      <c r="AI119" s="31" t="s">
        <v>198</v>
      </c>
      <c r="AK119" s="29"/>
      <c r="AL119" s="29">
        <v>184.61946902654867</v>
      </c>
      <c r="AM119" s="29">
        <v>216.0329519450801</v>
      </c>
      <c r="AN119" s="29">
        <v>211.02187499999999</v>
      </c>
      <c r="AO119" s="29">
        <v>206</v>
      </c>
      <c r="AP119" s="29">
        <v>226</v>
      </c>
      <c r="AQ119" s="29">
        <v>360</v>
      </c>
      <c r="AR119" s="29">
        <v>275</v>
      </c>
      <c r="AS119" s="29">
        <v>317</v>
      </c>
      <c r="AT119" s="29">
        <v>355</v>
      </c>
      <c r="AU119" s="29">
        <v>245</v>
      </c>
      <c r="AV119" s="29">
        <v>361</v>
      </c>
      <c r="AW119" s="29">
        <v>371</v>
      </c>
      <c r="AX119" s="29">
        <v>395</v>
      </c>
      <c r="AY119" s="29">
        <v>356</v>
      </c>
      <c r="AZ119" s="29">
        <v>422</v>
      </c>
      <c r="BA119" s="29">
        <v>506</v>
      </c>
      <c r="BB119" s="29">
        <v>548</v>
      </c>
      <c r="BC119" s="29">
        <v>574</v>
      </c>
      <c r="BD119" s="29">
        <v>536</v>
      </c>
      <c r="BE119" s="29">
        <v>641</v>
      </c>
      <c r="BF119" s="29">
        <v>553</v>
      </c>
      <c r="BG119" s="29">
        <v>565</v>
      </c>
      <c r="BH119" s="29">
        <v>596</v>
      </c>
      <c r="BI119" s="29">
        <f t="shared" si="22"/>
        <v>596</v>
      </c>
      <c r="BJ119" s="29"/>
      <c r="BK119" s="29"/>
      <c r="BL119" s="29">
        <f t="shared" si="23"/>
        <v>31</v>
      </c>
      <c r="BM119" s="27"/>
    </row>
    <row r="120" spans="1:65">
      <c r="A120" s="29">
        <v>111</v>
      </c>
      <c r="B120" s="32" t="s">
        <v>199</v>
      </c>
      <c r="C120" s="29">
        <f t="shared" si="12"/>
        <v>0</v>
      </c>
      <c r="D120" s="29">
        <f t="shared" si="12"/>
        <v>681133</v>
      </c>
      <c r="E120" s="29">
        <f t="shared" si="13"/>
        <v>681133</v>
      </c>
      <c r="F120" s="29">
        <f t="shared" si="14"/>
        <v>587</v>
      </c>
      <c r="G120" s="57">
        <f t="shared" si="15"/>
        <v>1160</v>
      </c>
      <c r="H120" s="42"/>
      <c r="I120" s="29">
        <v>111</v>
      </c>
      <c r="J120" s="30" t="s">
        <v>199</v>
      </c>
      <c r="L120" s="29">
        <v>0</v>
      </c>
      <c r="M120" s="29">
        <v>538838</v>
      </c>
      <c r="N120" s="29">
        <v>435</v>
      </c>
      <c r="O120" s="29">
        <v>0</v>
      </c>
      <c r="P120" s="29">
        <v>16868</v>
      </c>
      <c r="Q120" s="29">
        <v>11</v>
      </c>
      <c r="R120" s="29">
        <v>0</v>
      </c>
      <c r="S120" s="29">
        <v>125427</v>
      </c>
      <c r="T120" s="29">
        <v>141</v>
      </c>
      <c r="U120" s="29">
        <v>0</v>
      </c>
      <c r="V120" s="29">
        <v>0</v>
      </c>
      <c r="W120" s="29">
        <v>0</v>
      </c>
      <c r="X120" s="31"/>
      <c r="Y120" s="27">
        <f t="shared" si="16"/>
        <v>111</v>
      </c>
      <c r="Z120" s="29">
        <f t="shared" si="17"/>
        <v>0</v>
      </c>
      <c r="AA120" s="29">
        <f t="shared" si="18"/>
        <v>681133</v>
      </c>
      <c r="AB120" s="29">
        <f t="shared" si="19"/>
        <v>681133</v>
      </c>
      <c r="AC120" s="29">
        <f t="shared" si="20"/>
        <v>587</v>
      </c>
      <c r="AD120" s="29">
        <f t="shared" si="21"/>
        <v>1160</v>
      </c>
      <c r="AE120" s="31"/>
      <c r="AF120" s="31"/>
      <c r="AH120" s="27">
        <v>111</v>
      </c>
      <c r="AI120" s="31" t="s">
        <v>199</v>
      </c>
      <c r="AK120" s="29"/>
      <c r="AL120" s="29">
        <v>225.5184842883549</v>
      </c>
      <c r="AM120" s="29">
        <v>252.67886550777675</v>
      </c>
      <c r="AN120" s="29">
        <v>257.28133704735376</v>
      </c>
      <c r="AO120" s="29">
        <v>277</v>
      </c>
      <c r="AP120" s="29">
        <v>275</v>
      </c>
      <c r="AQ120" s="29">
        <v>447</v>
      </c>
      <c r="AR120" s="29">
        <v>329</v>
      </c>
      <c r="AS120" s="29">
        <v>403</v>
      </c>
      <c r="AT120" s="29">
        <v>546</v>
      </c>
      <c r="AU120" s="29">
        <v>455</v>
      </c>
      <c r="AV120" s="29">
        <v>800</v>
      </c>
      <c r="AW120" s="29">
        <v>698</v>
      </c>
      <c r="AX120" s="29">
        <v>795</v>
      </c>
      <c r="AY120" s="29">
        <v>719</v>
      </c>
      <c r="AZ120" s="29">
        <v>761</v>
      </c>
      <c r="BA120" s="29">
        <v>802</v>
      </c>
      <c r="BB120" s="29">
        <v>1031</v>
      </c>
      <c r="BC120" s="29">
        <v>909</v>
      </c>
      <c r="BD120" s="29">
        <v>983</v>
      </c>
      <c r="BE120" s="29">
        <v>1067</v>
      </c>
      <c r="BF120" s="29">
        <v>761</v>
      </c>
      <c r="BG120" s="29">
        <v>1185</v>
      </c>
      <c r="BH120" s="29">
        <v>1160</v>
      </c>
      <c r="BI120" s="29">
        <f t="shared" si="22"/>
        <v>1160</v>
      </c>
      <c r="BJ120" s="29"/>
      <c r="BK120" s="29"/>
      <c r="BL120" s="29">
        <f t="shared" si="23"/>
        <v>-25</v>
      </c>
      <c r="BM120" s="27"/>
    </row>
    <row r="121" spans="1:65">
      <c r="A121" s="29">
        <v>112</v>
      </c>
      <c r="B121" s="32" t="s">
        <v>200</v>
      </c>
      <c r="C121" s="29">
        <f t="shared" si="12"/>
        <v>0</v>
      </c>
      <c r="D121" s="29">
        <f t="shared" si="12"/>
        <v>0</v>
      </c>
      <c r="E121" s="29">
        <f t="shared" si="13"/>
        <v>0</v>
      </c>
      <c r="F121" s="29">
        <f t="shared" si="14"/>
        <v>0</v>
      </c>
      <c r="G121" s="57">
        <f t="shared" si="15"/>
        <v>0</v>
      </c>
      <c r="H121" s="42"/>
      <c r="I121" s="29">
        <v>112</v>
      </c>
      <c r="J121" s="30" t="s">
        <v>200</v>
      </c>
      <c r="L121" s="29">
        <v>0</v>
      </c>
      <c r="M121" s="29">
        <v>0</v>
      </c>
      <c r="N121" s="29">
        <v>0</v>
      </c>
      <c r="O121" s="29">
        <v>0</v>
      </c>
      <c r="P121" s="29">
        <v>0</v>
      </c>
      <c r="Q121" s="29">
        <v>0</v>
      </c>
      <c r="R121" s="29">
        <v>0</v>
      </c>
      <c r="S121" s="29">
        <v>0</v>
      </c>
      <c r="T121" s="29">
        <v>0</v>
      </c>
      <c r="U121" s="29">
        <v>0</v>
      </c>
      <c r="V121" s="29">
        <v>0</v>
      </c>
      <c r="W121" s="29">
        <v>0</v>
      </c>
      <c r="X121" s="31"/>
      <c r="Y121" s="27">
        <f t="shared" si="16"/>
        <v>112</v>
      </c>
      <c r="Z121" s="29">
        <f t="shared" si="17"/>
        <v>0</v>
      </c>
      <c r="AA121" s="29">
        <f t="shared" si="18"/>
        <v>0</v>
      </c>
      <c r="AB121" s="29">
        <f t="shared" si="19"/>
        <v>0</v>
      </c>
      <c r="AC121" s="29">
        <f t="shared" si="20"/>
        <v>0</v>
      </c>
      <c r="AD121" s="29">
        <f t="shared" si="21"/>
        <v>0</v>
      </c>
      <c r="AE121" s="31"/>
      <c r="AF121" s="31"/>
      <c r="AH121" s="27">
        <v>112</v>
      </c>
      <c r="AI121" s="31" t="s">
        <v>200</v>
      </c>
      <c r="AK121" s="29"/>
      <c r="AL121" s="29">
        <v>307.02097902097904</v>
      </c>
      <c r="AM121" s="29">
        <v>354.01428571428573</v>
      </c>
      <c r="AN121" s="29">
        <v>237.15034965034965</v>
      </c>
      <c r="AO121" s="29">
        <v>248</v>
      </c>
      <c r="AP121" s="29">
        <v>514</v>
      </c>
      <c r="AQ121" s="29">
        <v>629</v>
      </c>
      <c r="AR121" s="29">
        <v>567</v>
      </c>
      <c r="AS121" s="29">
        <v>703</v>
      </c>
      <c r="AT121" s="29">
        <v>836</v>
      </c>
      <c r="AU121" s="29">
        <v>697</v>
      </c>
      <c r="AV121" s="29">
        <v>666</v>
      </c>
      <c r="AW121" s="29">
        <v>687</v>
      </c>
      <c r="AX121" s="29">
        <v>939</v>
      </c>
      <c r="AY121" s="29">
        <v>0</v>
      </c>
      <c r="AZ121" s="29">
        <v>0</v>
      </c>
      <c r="BA121" s="29">
        <v>0</v>
      </c>
      <c r="BB121" s="29">
        <v>0</v>
      </c>
      <c r="BC121" s="29">
        <v>0</v>
      </c>
      <c r="BD121" s="29">
        <v>0</v>
      </c>
      <c r="BE121" s="29">
        <v>0</v>
      </c>
      <c r="BF121" s="29">
        <v>0</v>
      </c>
      <c r="BG121" s="29">
        <v>0</v>
      </c>
      <c r="BH121" s="29">
        <v>0</v>
      </c>
      <c r="BI121" s="29">
        <f t="shared" si="22"/>
        <v>0</v>
      </c>
      <c r="BJ121" s="29"/>
      <c r="BK121" s="29"/>
      <c r="BL121" s="29">
        <f t="shared" si="23"/>
        <v>0</v>
      </c>
      <c r="BM121" s="27"/>
    </row>
    <row r="122" spans="1:65">
      <c r="A122" s="29">
        <v>113</v>
      </c>
      <c r="B122" s="32" t="s">
        <v>201</v>
      </c>
      <c r="C122" s="29">
        <f t="shared" si="12"/>
        <v>0</v>
      </c>
      <c r="D122" s="29">
        <f t="shared" si="12"/>
        <v>0</v>
      </c>
      <c r="E122" s="29">
        <f t="shared" si="13"/>
        <v>0</v>
      </c>
      <c r="F122" s="29">
        <f t="shared" si="14"/>
        <v>0</v>
      </c>
      <c r="G122" s="57">
        <f t="shared" si="15"/>
        <v>0</v>
      </c>
      <c r="H122" s="42"/>
      <c r="I122" s="29">
        <v>113</v>
      </c>
      <c r="J122" s="30" t="s">
        <v>201</v>
      </c>
      <c r="L122" s="29">
        <v>0</v>
      </c>
      <c r="M122" s="29">
        <v>0</v>
      </c>
      <c r="N122" s="29">
        <v>0</v>
      </c>
      <c r="O122" s="29">
        <v>0</v>
      </c>
      <c r="P122" s="29">
        <v>0</v>
      </c>
      <c r="Q122" s="29">
        <v>0</v>
      </c>
      <c r="R122" s="29">
        <v>0</v>
      </c>
      <c r="S122" s="29">
        <v>0</v>
      </c>
      <c r="T122" s="29">
        <v>0</v>
      </c>
      <c r="U122" s="29">
        <v>0</v>
      </c>
      <c r="V122" s="29">
        <v>0</v>
      </c>
      <c r="W122" s="29">
        <v>0</v>
      </c>
      <c r="X122" s="31"/>
      <c r="Y122" s="27">
        <f t="shared" si="16"/>
        <v>113</v>
      </c>
      <c r="Z122" s="29">
        <f t="shared" si="17"/>
        <v>0</v>
      </c>
      <c r="AA122" s="29">
        <f t="shared" si="18"/>
        <v>0</v>
      </c>
      <c r="AB122" s="29">
        <f t="shared" si="19"/>
        <v>0</v>
      </c>
      <c r="AC122" s="29">
        <f t="shared" si="20"/>
        <v>0</v>
      </c>
      <c r="AD122" s="29">
        <f t="shared" si="21"/>
        <v>0</v>
      </c>
      <c r="AE122" s="31"/>
      <c r="AF122" s="31"/>
      <c r="AH122" s="27">
        <v>113</v>
      </c>
      <c r="AI122" s="31" t="s">
        <v>201</v>
      </c>
      <c r="AK122" s="29"/>
      <c r="AL122" s="29"/>
      <c r="AM122" s="29"/>
      <c r="AN122" s="29">
        <v>0</v>
      </c>
      <c r="AO122" s="29">
        <v>0</v>
      </c>
      <c r="AP122" s="29">
        <v>0</v>
      </c>
      <c r="AQ122" s="29">
        <v>0</v>
      </c>
      <c r="AR122" s="29">
        <v>0</v>
      </c>
      <c r="AS122" s="29">
        <v>0</v>
      </c>
      <c r="AT122" s="29">
        <v>0</v>
      </c>
      <c r="AU122" s="29">
        <v>0</v>
      </c>
      <c r="AV122" s="29">
        <v>0</v>
      </c>
      <c r="AW122" s="29">
        <v>0</v>
      </c>
      <c r="AX122" s="29">
        <v>0</v>
      </c>
      <c r="AY122" s="29">
        <v>0</v>
      </c>
      <c r="AZ122" s="29">
        <v>0</v>
      </c>
      <c r="BA122" s="29">
        <v>0</v>
      </c>
      <c r="BB122" s="29">
        <v>0</v>
      </c>
      <c r="BC122" s="29">
        <v>0</v>
      </c>
      <c r="BD122" s="29">
        <v>0</v>
      </c>
      <c r="BE122" s="29">
        <v>0</v>
      </c>
      <c r="BF122" s="29">
        <v>0</v>
      </c>
      <c r="BG122" s="29">
        <v>0</v>
      </c>
      <c r="BH122" s="29">
        <v>0</v>
      </c>
      <c r="BI122" s="29">
        <f t="shared" si="22"/>
        <v>0</v>
      </c>
      <c r="BJ122" s="29"/>
      <c r="BK122" s="29"/>
      <c r="BL122" s="29">
        <f t="shared" si="23"/>
        <v>0</v>
      </c>
      <c r="BM122" s="27"/>
    </row>
    <row r="123" spans="1:65">
      <c r="A123" s="29">
        <v>114</v>
      </c>
      <c r="B123" s="32" t="s">
        <v>202</v>
      </c>
      <c r="C123" s="29">
        <f t="shared" si="12"/>
        <v>0</v>
      </c>
      <c r="D123" s="29">
        <f t="shared" si="12"/>
        <v>1149767</v>
      </c>
      <c r="E123" s="29">
        <f t="shared" si="13"/>
        <v>1149767</v>
      </c>
      <c r="F123" s="29">
        <f t="shared" si="14"/>
        <v>567</v>
      </c>
      <c r="G123" s="57">
        <f t="shared" si="15"/>
        <v>2028</v>
      </c>
      <c r="H123" s="42"/>
      <c r="I123" s="29">
        <v>114</v>
      </c>
      <c r="J123" s="30" t="s">
        <v>202</v>
      </c>
      <c r="L123" s="29">
        <v>0</v>
      </c>
      <c r="M123" s="29">
        <v>488846</v>
      </c>
      <c r="N123" s="29">
        <v>508</v>
      </c>
      <c r="O123" s="29">
        <v>0</v>
      </c>
      <c r="P123" s="29">
        <v>168031</v>
      </c>
      <c r="Q123" s="29">
        <v>15</v>
      </c>
      <c r="R123" s="29">
        <v>0</v>
      </c>
      <c r="S123" s="29">
        <v>492890</v>
      </c>
      <c r="T123" s="29">
        <v>44</v>
      </c>
      <c r="U123" s="29">
        <v>0</v>
      </c>
      <c r="V123" s="29">
        <v>0</v>
      </c>
      <c r="W123" s="29">
        <v>0</v>
      </c>
      <c r="X123" s="31"/>
      <c r="Y123" s="27">
        <f t="shared" si="16"/>
        <v>114</v>
      </c>
      <c r="Z123" s="29">
        <f t="shared" si="17"/>
        <v>0</v>
      </c>
      <c r="AA123" s="29">
        <f t="shared" si="18"/>
        <v>1149767</v>
      </c>
      <c r="AB123" s="29">
        <f t="shared" si="19"/>
        <v>1149767</v>
      </c>
      <c r="AC123" s="29">
        <f t="shared" si="20"/>
        <v>567</v>
      </c>
      <c r="AD123" s="29">
        <f t="shared" si="21"/>
        <v>2028</v>
      </c>
      <c r="AE123" s="31"/>
      <c r="AF123" s="31"/>
      <c r="AH123" s="27">
        <v>114</v>
      </c>
      <c r="AI123" s="31" t="s">
        <v>202</v>
      </c>
      <c r="AK123" s="29"/>
      <c r="AL123" s="29">
        <v>332.55796178343951</v>
      </c>
      <c r="AM123" s="29">
        <v>451.83513097072421</v>
      </c>
      <c r="AN123" s="29">
        <v>399.44199706314242</v>
      </c>
      <c r="AO123" s="29">
        <v>490</v>
      </c>
      <c r="AP123" s="29">
        <v>513</v>
      </c>
      <c r="AQ123" s="29">
        <v>788</v>
      </c>
      <c r="AR123" s="29">
        <v>729</v>
      </c>
      <c r="AS123" s="29">
        <v>817</v>
      </c>
      <c r="AT123" s="29">
        <v>994</v>
      </c>
      <c r="AU123" s="29">
        <v>886</v>
      </c>
      <c r="AV123" s="29">
        <v>1023</v>
      </c>
      <c r="AW123" s="29">
        <v>1047</v>
      </c>
      <c r="AX123" s="29">
        <v>1116</v>
      </c>
      <c r="AY123" s="29">
        <v>1190</v>
      </c>
      <c r="AZ123" s="29">
        <v>1055</v>
      </c>
      <c r="BA123" s="29">
        <v>1389</v>
      </c>
      <c r="BB123" s="29">
        <v>871</v>
      </c>
      <c r="BC123" s="29">
        <v>1671</v>
      </c>
      <c r="BD123" s="29">
        <v>1050</v>
      </c>
      <c r="BE123" s="29">
        <v>967</v>
      </c>
      <c r="BF123" s="29">
        <v>1214</v>
      </c>
      <c r="BG123" s="29">
        <v>2048</v>
      </c>
      <c r="BH123" s="29">
        <v>2028</v>
      </c>
      <c r="BI123" s="29">
        <f t="shared" si="22"/>
        <v>2028</v>
      </c>
      <c r="BJ123" s="29"/>
      <c r="BK123" s="29"/>
      <c r="BL123" s="29">
        <f t="shared" si="23"/>
        <v>-20</v>
      </c>
      <c r="BM123" s="27"/>
    </row>
    <row r="124" spans="1:65">
      <c r="A124" s="27">
        <v>115</v>
      </c>
      <c r="B124" s="32" t="s">
        <v>203</v>
      </c>
      <c r="C124" s="29">
        <f t="shared" si="12"/>
        <v>0</v>
      </c>
      <c r="D124" s="29">
        <f t="shared" si="12"/>
        <v>0</v>
      </c>
      <c r="E124" s="29">
        <f t="shared" si="13"/>
        <v>0</v>
      </c>
      <c r="F124" s="29">
        <f t="shared" si="14"/>
        <v>0</v>
      </c>
      <c r="G124" s="57">
        <f t="shared" si="15"/>
        <v>0</v>
      </c>
      <c r="H124" s="42"/>
      <c r="I124" s="29">
        <v>115</v>
      </c>
      <c r="J124" s="30" t="s">
        <v>203</v>
      </c>
      <c r="L124" s="29">
        <v>0</v>
      </c>
      <c r="M124" s="29">
        <v>0</v>
      </c>
      <c r="N124" s="29">
        <v>0</v>
      </c>
      <c r="O124" s="29">
        <v>0</v>
      </c>
      <c r="P124" s="29">
        <v>0</v>
      </c>
      <c r="Q124" s="29">
        <v>0</v>
      </c>
      <c r="R124" s="29">
        <v>0</v>
      </c>
      <c r="S124" s="29">
        <v>0</v>
      </c>
      <c r="T124" s="29">
        <v>0</v>
      </c>
      <c r="U124" s="29">
        <v>0</v>
      </c>
      <c r="V124" s="29">
        <v>0</v>
      </c>
      <c r="W124" s="29">
        <v>0</v>
      </c>
      <c r="X124" s="31"/>
      <c r="Y124" s="27">
        <f t="shared" si="16"/>
        <v>115</v>
      </c>
      <c r="Z124" s="29">
        <f t="shared" si="17"/>
        <v>0</v>
      </c>
      <c r="AA124" s="29">
        <f t="shared" si="18"/>
        <v>0</v>
      </c>
      <c r="AB124" s="29">
        <f t="shared" si="19"/>
        <v>0</v>
      </c>
      <c r="AC124" s="29">
        <f t="shared" si="20"/>
        <v>0</v>
      </c>
      <c r="AD124" s="29">
        <f t="shared" si="21"/>
        <v>0</v>
      </c>
      <c r="AE124" s="31"/>
      <c r="AF124" s="31"/>
      <c r="AH124" s="27">
        <v>115</v>
      </c>
      <c r="AI124" s="31" t="s">
        <v>203</v>
      </c>
      <c r="AK124" s="29"/>
      <c r="AL124" s="29"/>
      <c r="AM124" s="29"/>
      <c r="AN124" s="29">
        <v>0</v>
      </c>
      <c r="AO124" s="29">
        <v>0</v>
      </c>
      <c r="AP124" s="29">
        <v>0</v>
      </c>
      <c r="AQ124" s="29">
        <v>0</v>
      </c>
      <c r="AR124" s="29">
        <v>0</v>
      </c>
      <c r="AS124" s="29">
        <v>0</v>
      </c>
      <c r="AT124" s="29">
        <v>0</v>
      </c>
      <c r="AU124" s="29">
        <v>0</v>
      </c>
      <c r="AV124" s="29">
        <v>0</v>
      </c>
      <c r="AW124" s="29">
        <v>0</v>
      </c>
      <c r="AX124" s="29">
        <v>0</v>
      </c>
      <c r="AY124" s="29">
        <v>0</v>
      </c>
      <c r="AZ124" s="29">
        <v>0</v>
      </c>
      <c r="BA124" s="29">
        <v>0</v>
      </c>
      <c r="BB124" s="29">
        <v>0</v>
      </c>
      <c r="BC124" s="29">
        <v>0</v>
      </c>
      <c r="BD124" s="29">
        <v>0</v>
      </c>
      <c r="BE124" s="29">
        <v>0</v>
      </c>
      <c r="BF124" s="29">
        <v>0</v>
      </c>
      <c r="BG124" s="29">
        <v>0</v>
      </c>
      <c r="BH124" s="29">
        <v>0</v>
      </c>
      <c r="BI124" s="29">
        <f t="shared" si="22"/>
        <v>0</v>
      </c>
      <c r="BJ124" s="29"/>
      <c r="BK124" s="29"/>
      <c r="BL124" s="29">
        <f t="shared" si="23"/>
        <v>0</v>
      </c>
      <c r="BM124" s="27"/>
    </row>
    <row r="125" spans="1:65">
      <c r="A125" s="29">
        <v>116</v>
      </c>
      <c r="B125" s="32" t="s">
        <v>204</v>
      </c>
      <c r="C125" s="29">
        <f t="shared" si="12"/>
        <v>0</v>
      </c>
      <c r="D125" s="29">
        <f t="shared" si="12"/>
        <v>0</v>
      </c>
      <c r="E125" s="29">
        <f t="shared" si="13"/>
        <v>0</v>
      </c>
      <c r="F125" s="29">
        <f t="shared" si="14"/>
        <v>0</v>
      </c>
      <c r="G125" s="57">
        <f t="shared" si="15"/>
        <v>0</v>
      </c>
      <c r="H125" s="42"/>
      <c r="I125" s="29">
        <v>116</v>
      </c>
      <c r="J125" s="30" t="s">
        <v>204</v>
      </c>
      <c r="L125" s="29">
        <v>0</v>
      </c>
      <c r="M125" s="29">
        <v>0</v>
      </c>
      <c r="N125" s="29">
        <v>0</v>
      </c>
      <c r="O125" s="29">
        <v>0</v>
      </c>
      <c r="P125" s="29">
        <v>0</v>
      </c>
      <c r="Q125" s="29">
        <v>0</v>
      </c>
      <c r="R125" s="29">
        <v>0</v>
      </c>
      <c r="S125" s="29">
        <v>0</v>
      </c>
      <c r="T125" s="29">
        <v>0</v>
      </c>
      <c r="U125" s="29">
        <v>0</v>
      </c>
      <c r="V125" s="29">
        <v>0</v>
      </c>
      <c r="W125" s="29">
        <v>0</v>
      </c>
      <c r="X125" s="31"/>
      <c r="Y125" s="27">
        <f t="shared" si="16"/>
        <v>116</v>
      </c>
      <c r="Z125" s="29">
        <f t="shared" si="17"/>
        <v>0</v>
      </c>
      <c r="AA125" s="29">
        <f t="shared" si="18"/>
        <v>0</v>
      </c>
      <c r="AB125" s="29">
        <f t="shared" si="19"/>
        <v>0</v>
      </c>
      <c r="AC125" s="29">
        <f t="shared" si="20"/>
        <v>0</v>
      </c>
      <c r="AD125" s="29">
        <f t="shared" si="21"/>
        <v>0</v>
      </c>
      <c r="AE125" s="31"/>
      <c r="AF125" s="31"/>
      <c r="AH125" s="27">
        <v>116</v>
      </c>
      <c r="AI125" s="31" t="s">
        <v>204</v>
      </c>
      <c r="AK125" s="29"/>
      <c r="AL125" s="29"/>
      <c r="AM125" s="29"/>
      <c r="AN125" s="29">
        <v>0</v>
      </c>
      <c r="AO125" s="29">
        <v>0</v>
      </c>
      <c r="AP125" s="29">
        <v>0</v>
      </c>
      <c r="AQ125" s="29">
        <v>0</v>
      </c>
      <c r="AR125" s="29">
        <v>0</v>
      </c>
      <c r="AS125" s="29">
        <v>0</v>
      </c>
      <c r="AT125" s="29">
        <v>0</v>
      </c>
      <c r="AU125" s="29">
        <v>0</v>
      </c>
      <c r="AV125" s="29">
        <v>0</v>
      </c>
      <c r="AW125" s="29">
        <v>0</v>
      </c>
      <c r="AX125" s="29">
        <v>0</v>
      </c>
      <c r="AY125" s="29">
        <v>0</v>
      </c>
      <c r="AZ125" s="29">
        <v>0</v>
      </c>
      <c r="BA125" s="29">
        <v>0</v>
      </c>
      <c r="BB125" s="29">
        <v>0</v>
      </c>
      <c r="BC125" s="29">
        <v>0</v>
      </c>
      <c r="BD125" s="29">
        <v>0</v>
      </c>
      <c r="BE125" s="29">
        <v>0</v>
      </c>
      <c r="BF125" s="29">
        <v>0</v>
      </c>
      <c r="BG125" s="29">
        <v>0</v>
      </c>
      <c r="BH125" s="29">
        <v>0</v>
      </c>
      <c r="BI125" s="29">
        <f t="shared" si="22"/>
        <v>0</v>
      </c>
      <c r="BJ125" s="29"/>
      <c r="BK125" s="29"/>
      <c r="BL125" s="29">
        <f t="shared" si="23"/>
        <v>0</v>
      </c>
      <c r="BM125" s="27"/>
    </row>
    <row r="126" spans="1:65">
      <c r="A126" s="29">
        <v>117</v>
      </c>
      <c r="B126" s="32" t="s">
        <v>205</v>
      </c>
      <c r="C126" s="29">
        <f t="shared" si="12"/>
        <v>0</v>
      </c>
      <c r="D126" s="29">
        <f t="shared" si="12"/>
        <v>514530</v>
      </c>
      <c r="E126" s="29">
        <f t="shared" si="13"/>
        <v>514530</v>
      </c>
      <c r="F126" s="29">
        <f t="shared" si="14"/>
        <v>463</v>
      </c>
      <c r="G126" s="57">
        <f t="shared" si="15"/>
        <v>1111</v>
      </c>
      <c r="H126" s="42"/>
      <c r="I126" s="29">
        <v>117</v>
      </c>
      <c r="J126" s="30" t="s">
        <v>205</v>
      </c>
      <c r="L126" s="29">
        <v>0</v>
      </c>
      <c r="M126" s="29">
        <v>319643</v>
      </c>
      <c r="N126" s="29">
        <v>384</v>
      </c>
      <c r="O126" s="29">
        <v>0</v>
      </c>
      <c r="P126" s="29">
        <v>12335</v>
      </c>
      <c r="Q126" s="29">
        <v>5</v>
      </c>
      <c r="R126" s="29">
        <v>0</v>
      </c>
      <c r="S126" s="29">
        <v>180085</v>
      </c>
      <c r="T126" s="29">
        <v>73</v>
      </c>
      <c r="U126" s="29">
        <v>0</v>
      </c>
      <c r="V126" s="29">
        <v>2467</v>
      </c>
      <c r="W126" s="29">
        <v>1</v>
      </c>
      <c r="X126" s="31"/>
      <c r="Y126" s="27">
        <f t="shared" si="16"/>
        <v>117</v>
      </c>
      <c r="Z126" s="29">
        <f t="shared" si="17"/>
        <v>0</v>
      </c>
      <c r="AA126" s="29">
        <f t="shared" si="18"/>
        <v>514530</v>
      </c>
      <c r="AB126" s="29">
        <f t="shared" si="19"/>
        <v>514530</v>
      </c>
      <c r="AC126" s="29">
        <f t="shared" si="20"/>
        <v>463</v>
      </c>
      <c r="AD126" s="29">
        <f t="shared" si="21"/>
        <v>1111</v>
      </c>
      <c r="AE126" s="31"/>
      <c r="AF126" s="31"/>
      <c r="AH126" s="27">
        <v>117</v>
      </c>
      <c r="AI126" s="31" t="s">
        <v>205</v>
      </c>
      <c r="AK126" s="29"/>
      <c r="AL126" s="29">
        <v>326.32018561484921</v>
      </c>
      <c r="AM126" s="29">
        <v>327.63953488372096</v>
      </c>
      <c r="AN126" s="29">
        <v>274.56781193490053</v>
      </c>
      <c r="AO126" s="29">
        <v>258</v>
      </c>
      <c r="AP126" s="29">
        <v>236</v>
      </c>
      <c r="AQ126" s="29">
        <v>272</v>
      </c>
      <c r="AR126" s="29">
        <v>318</v>
      </c>
      <c r="AS126" s="29">
        <v>363</v>
      </c>
      <c r="AT126" s="29">
        <v>429</v>
      </c>
      <c r="AU126" s="29">
        <v>392</v>
      </c>
      <c r="AV126" s="29">
        <v>401</v>
      </c>
      <c r="AW126" s="29">
        <v>459</v>
      </c>
      <c r="AX126" s="29">
        <v>554</v>
      </c>
      <c r="AY126" s="29">
        <v>851</v>
      </c>
      <c r="AZ126" s="29">
        <v>547</v>
      </c>
      <c r="BA126" s="29">
        <v>786</v>
      </c>
      <c r="BB126" s="29">
        <v>1089</v>
      </c>
      <c r="BC126" s="29">
        <v>852</v>
      </c>
      <c r="BD126" s="29">
        <v>884</v>
      </c>
      <c r="BE126" s="29">
        <v>1055</v>
      </c>
      <c r="BF126" s="29">
        <v>1259</v>
      </c>
      <c r="BG126" s="29">
        <v>1263</v>
      </c>
      <c r="BH126" s="29">
        <v>1111</v>
      </c>
      <c r="BI126" s="29">
        <f t="shared" si="22"/>
        <v>1111</v>
      </c>
      <c r="BJ126" s="29"/>
      <c r="BK126" s="29"/>
      <c r="BL126" s="29">
        <f t="shared" si="23"/>
        <v>-152</v>
      </c>
      <c r="BM126" s="27"/>
    </row>
    <row r="127" spans="1:65">
      <c r="A127" s="29">
        <v>118</v>
      </c>
      <c r="B127" s="32" t="s">
        <v>206</v>
      </c>
      <c r="C127" s="29">
        <f t="shared" si="12"/>
        <v>0</v>
      </c>
      <c r="D127" s="29">
        <f t="shared" si="12"/>
        <v>650112</v>
      </c>
      <c r="E127" s="29">
        <f t="shared" si="13"/>
        <v>650112</v>
      </c>
      <c r="F127" s="29">
        <f t="shared" si="14"/>
        <v>593</v>
      </c>
      <c r="G127" s="57">
        <f t="shared" si="15"/>
        <v>1096</v>
      </c>
      <c r="H127" s="42"/>
      <c r="I127" s="29">
        <v>118</v>
      </c>
      <c r="J127" s="30" t="s">
        <v>206</v>
      </c>
      <c r="L127" s="29">
        <v>0</v>
      </c>
      <c r="M127" s="29">
        <v>337273</v>
      </c>
      <c r="N127" s="29">
        <v>567</v>
      </c>
      <c r="O127" s="29">
        <v>0</v>
      </c>
      <c r="P127" s="29">
        <v>146493</v>
      </c>
      <c r="Q127" s="29">
        <v>14</v>
      </c>
      <c r="R127" s="29">
        <v>0</v>
      </c>
      <c r="S127" s="29">
        <v>166346</v>
      </c>
      <c r="T127" s="29">
        <v>12</v>
      </c>
      <c r="U127" s="29">
        <v>0</v>
      </c>
      <c r="V127" s="29">
        <v>0</v>
      </c>
      <c r="W127" s="29">
        <v>0</v>
      </c>
      <c r="X127" s="31"/>
      <c r="Y127" s="27">
        <f t="shared" si="16"/>
        <v>118</v>
      </c>
      <c r="Z127" s="29">
        <f t="shared" si="17"/>
        <v>0</v>
      </c>
      <c r="AA127" s="29">
        <f t="shared" si="18"/>
        <v>650112</v>
      </c>
      <c r="AB127" s="29">
        <f t="shared" si="19"/>
        <v>650112</v>
      </c>
      <c r="AC127" s="29">
        <f t="shared" si="20"/>
        <v>593</v>
      </c>
      <c r="AD127" s="29">
        <f t="shared" si="21"/>
        <v>1096</v>
      </c>
      <c r="AE127" s="31"/>
      <c r="AF127" s="31"/>
      <c r="AH127" s="27">
        <v>118</v>
      </c>
      <c r="AI127" s="31" t="s">
        <v>206</v>
      </c>
      <c r="AK127" s="29"/>
      <c r="AL127" s="29">
        <v>296.22677595628414</v>
      </c>
      <c r="AM127" s="29">
        <v>326.2225352112676</v>
      </c>
      <c r="AN127" s="29">
        <v>778.21879382889199</v>
      </c>
      <c r="AO127" s="29">
        <v>329</v>
      </c>
      <c r="AP127" s="29">
        <v>308</v>
      </c>
      <c r="AQ127" s="29">
        <v>555</v>
      </c>
      <c r="AR127" s="29">
        <v>451</v>
      </c>
      <c r="AS127" s="29">
        <v>543</v>
      </c>
      <c r="AT127" s="29">
        <v>588</v>
      </c>
      <c r="AU127" s="29">
        <v>476</v>
      </c>
      <c r="AV127" s="29">
        <v>194</v>
      </c>
      <c r="AW127" s="29">
        <v>591</v>
      </c>
      <c r="AX127" s="29">
        <v>741</v>
      </c>
      <c r="AY127" s="29">
        <v>479</v>
      </c>
      <c r="AZ127" s="29">
        <v>738</v>
      </c>
      <c r="BA127" s="29">
        <v>622</v>
      </c>
      <c r="BB127" s="29">
        <v>828</v>
      </c>
      <c r="BC127" s="29">
        <v>774</v>
      </c>
      <c r="BD127" s="29">
        <v>805</v>
      </c>
      <c r="BE127" s="29">
        <v>796</v>
      </c>
      <c r="BF127" s="29">
        <v>797</v>
      </c>
      <c r="BG127" s="29">
        <v>949</v>
      </c>
      <c r="BH127" s="29">
        <v>1096</v>
      </c>
      <c r="BI127" s="29">
        <f t="shared" si="22"/>
        <v>1096</v>
      </c>
      <c r="BJ127" s="29"/>
      <c r="BK127" s="29"/>
      <c r="BL127" s="29">
        <f t="shared" si="23"/>
        <v>147</v>
      </c>
      <c r="BM127" s="27"/>
    </row>
    <row r="128" spans="1:65">
      <c r="A128" s="29">
        <v>119</v>
      </c>
      <c r="B128" s="32" t="s">
        <v>207</v>
      </c>
      <c r="C128" s="29">
        <f t="shared" si="12"/>
        <v>0</v>
      </c>
      <c r="D128" s="29">
        <f t="shared" si="12"/>
        <v>0</v>
      </c>
      <c r="E128" s="29">
        <f t="shared" si="13"/>
        <v>0</v>
      </c>
      <c r="F128" s="29">
        <f t="shared" si="14"/>
        <v>0</v>
      </c>
      <c r="G128" s="57">
        <f t="shared" si="15"/>
        <v>0</v>
      </c>
      <c r="H128" s="42"/>
      <c r="I128" s="29">
        <v>119</v>
      </c>
      <c r="J128" s="30" t="s">
        <v>207</v>
      </c>
      <c r="O128" s="29"/>
      <c r="P128" s="29"/>
      <c r="Q128" s="29"/>
      <c r="R128" s="29"/>
      <c r="S128" s="29"/>
      <c r="T128" s="29"/>
      <c r="U128" s="29"/>
      <c r="V128" s="29"/>
      <c r="W128" s="29"/>
      <c r="X128" s="31"/>
      <c r="Y128" s="27">
        <f t="shared" si="16"/>
        <v>119</v>
      </c>
      <c r="Z128" s="29">
        <f t="shared" si="17"/>
        <v>0</v>
      </c>
      <c r="AA128" s="29">
        <f t="shared" si="18"/>
        <v>0</v>
      </c>
      <c r="AB128" s="29">
        <f t="shared" si="19"/>
        <v>0</v>
      </c>
      <c r="AC128" s="29">
        <f t="shared" si="20"/>
        <v>0</v>
      </c>
      <c r="AD128" s="29">
        <f t="shared" si="21"/>
        <v>0</v>
      </c>
      <c r="AE128" s="31"/>
      <c r="AF128" s="31"/>
      <c r="AH128" s="27">
        <v>119</v>
      </c>
      <c r="AI128" s="31" t="s">
        <v>207</v>
      </c>
      <c r="AK128" s="29"/>
      <c r="AL128" s="29"/>
      <c r="AM128" s="29"/>
      <c r="AN128" s="29">
        <v>0</v>
      </c>
      <c r="AO128" s="29">
        <v>0</v>
      </c>
      <c r="AP128" s="29">
        <v>0</v>
      </c>
      <c r="AQ128" s="29">
        <v>0</v>
      </c>
      <c r="AR128" s="29">
        <v>0</v>
      </c>
      <c r="AS128" s="29">
        <v>0</v>
      </c>
      <c r="AT128" s="29">
        <v>0</v>
      </c>
      <c r="AU128" s="29">
        <v>0</v>
      </c>
      <c r="AV128" s="29">
        <v>0</v>
      </c>
      <c r="AW128" s="29">
        <v>0</v>
      </c>
      <c r="AX128" s="29">
        <v>0</v>
      </c>
      <c r="AY128" s="29">
        <v>0</v>
      </c>
      <c r="AZ128" s="29">
        <v>0</v>
      </c>
      <c r="BA128" s="29">
        <v>0</v>
      </c>
      <c r="BB128" s="29">
        <v>0</v>
      </c>
      <c r="BC128" s="29">
        <v>0</v>
      </c>
      <c r="BD128" s="29">
        <v>0</v>
      </c>
      <c r="BE128" s="29">
        <v>0</v>
      </c>
      <c r="BF128" s="29">
        <v>0</v>
      </c>
      <c r="BG128" s="29">
        <v>0</v>
      </c>
      <c r="BH128" s="29">
        <v>0</v>
      </c>
      <c r="BI128" s="29">
        <f t="shared" si="22"/>
        <v>0</v>
      </c>
      <c r="BJ128" s="29"/>
      <c r="BK128" s="29"/>
      <c r="BL128" s="29">
        <f t="shared" si="23"/>
        <v>0</v>
      </c>
      <c r="BM128" s="27"/>
    </row>
    <row r="129" spans="1:65">
      <c r="A129" s="27">
        <v>120</v>
      </c>
      <c r="B129" s="32" t="s">
        <v>208</v>
      </c>
      <c r="C129" s="29">
        <f t="shared" si="12"/>
        <v>0</v>
      </c>
      <c r="D129" s="29">
        <f t="shared" si="12"/>
        <v>0</v>
      </c>
      <c r="E129" s="29">
        <f t="shared" si="13"/>
        <v>0</v>
      </c>
      <c r="F129" s="29">
        <f t="shared" si="14"/>
        <v>0</v>
      </c>
      <c r="G129" s="57">
        <f t="shared" si="15"/>
        <v>0</v>
      </c>
      <c r="H129" s="42"/>
      <c r="I129" s="29">
        <v>120</v>
      </c>
      <c r="J129" s="30" t="s">
        <v>208</v>
      </c>
      <c r="L129" s="29">
        <v>0</v>
      </c>
      <c r="M129" s="29">
        <v>0</v>
      </c>
      <c r="N129" s="29">
        <v>0</v>
      </c>
      <c r="O129" s="29">
        <v>0</v>
      </c>
      <c r="P129" s="29">
        <v>0</v>
      </c>
      <c r="Q129" s="29">
        <v>0</v>
      </c>
      <c r="R129" s="29">
        <v>0</v>
      </c>
      <c r="S129" s="29">
        <v>0</v>
      </c>
      <c r="T129" s="29">
        <v>0</v>
      </c>
      <c r="U129" s="29">
        <v>0</v>
      </c>
      <c r="V129" s="29">
        <v>0</v>
      </c>
      <c r="W129" s="29">
        <v>0</v>
      </c>
      <c r="X129" s="31"/>
      <c r="Y129" s="27">
        <f t="shared" si="16"/>
        <v>120</v>
      </c>
      <c r="Z129" s="29">
        <f t="shared" si="17"/>
        <v>0</v>
      </c>
      <c r="AA129" s="29">
        <f t="shared" si="18"/>
        <v>0</v>
      </c>
      <c r="AB129" s="29">
        <f t="shared" si="19"/>
        <v>0</v>
      </c>
      <c r="AC129" s="29">
        <f t="shared" si="20"/>
        <v>0</v>
      </c>
      <c r="AD129" s="29">
        <f t="shared" si="21"/>
        <v>0</v>
      </c>
      <c r="AE129" s="31"/>
      <c r="AF129" s="31"/>
      <c r="AH129" s="27">
        <v>120</v>
      </c>
      <c r="AI129" s="31" t="s">
        <v>208</v>
      </c>
      <c r="AK129" s="29"/>
      <c r="AL129" s="29"/>
      <c r="AM129" s="29"/>
      <c r="AN129" s="29">
        <v>0</v>
      </c>
      <c r="AO129" s="29">
        <v>0</v>
      </c>
      <c r="AP129" s="29">
        <v>0</v>
      </c>
      <c r="AQ129" s="29">
        <v>0</v>
      </c>
      <c r="AR129" s="29">
        <v>0</v>
      </c>
      <c r="AS129" s="29">
        <v>0</v>
      </c>
      <c r="AT129" s="29">
        <v>0</v>
      </c>
      <c r="AU129" s="29">
        <v>0</v>
      </c>
      <c r="AV129" s="29">
        <v>0</v>
      </c>
      <c r="AW129" s="29">
        <v>0</v>
      </c>
      <c r="AX129" s="29">
        <v>0</v>
      </c>
      <c r="AY129" s="29">
        <v>0</v>
      </c>
      <c r="AZ129" s="29">
        <v>0</v>
      </c>
      <c r="BA129" s="29">
        <v>0</v>
      </c>
      <c r="BB129" s="29">
        <v>0</v>
      </c>
      <c r="BC129" s="29">
        <v>0</v>
      </c>
      <c r="BD129" s="29">
        <v>0</v>
      </c>
      <c r="BE129" s="29">
        <v>0</v>
      </c>
      <c r="BF129" s="29">
        <v>0</v>
      </c>
      <c r="BG129" s="29">
        <v>0</v>
      </c>
      <c r="BH129" s="29">
        <v>0</v>
      </c>
      <c r="BI129" s="29">
        <f t="shared" si="22"/>
        <v>0</v>
      </c>
      <c r="BJ129" s="29"/>
      <c r="BK129" s="29"/>
      <c r="BL129" s="29">
        <f t="shared" si="23"/>
        <v>0</v>
      </c>
      <c r="BM129" s="27"/>
    </row>
    <row r="130" spans="1:65">
      <c r="A130" s="29">
        <v>121</v>
      </c>
      <c r="B130" s="32" t="s">
        <v>209</v>
      </c>
      <c r="C130" s="29">
        <f t="shared" si="12"/>
        <v>0</v>
      </c>
      <c r="D130" s="29">
        <f t="shared" si="12"/>
        <v>107358</v>
      </c>
      <c r="E130" s="29">
        <f t="shared" si="13"/>
        <v>107358</v>
      </c>
      <c r="F130" s="29">
        <f t="shared" si="14"/>
        <v>24</v>
      </c>
      <c r="G130" s="57">
        <f t="shared" si="15"/>
        <v>4473</v>
      </c>
      <c r="H130" s="42"/>
      <c r="I130" s="29">
        <v>121</v>
      </c>
      <c r="J130" s="30" t="s">
        <v>209</v>
      </c>
      <c r="L130" s="29">
        <v>0</v>
      </c>
      <c r="M130" s="29">
        <v>107358</v>
      </c>
      <c r="N130" s="29">
        <v>24</v>
      </c>
      <c r="O130" s="29">
        <v>0</v>
      </c>
      <c r="P130" s="29">
        <v>0</v>
      </c>
      <c r="Q130" s="29">
        <v>0</v>
      </c>
      <c r="R130" s="29">
        <v>0</v>
      </c>
      <c r="S130" s="29">
        <v>0</v>
      </c>
      <c r="T130" s="29">
        <v>0</v>
      </c>
      <c r="U130" s="29">
        <v>0</v>
      </c>
      <c r="V130" s="29">
        <v>0</v>
      </c>
      <c r="W130" s="29">
        <v>0</v>
      </c>
      <c r="X130" s="31"/>
      <c r="Y130" s="27">
        <f t="shared" si="16"/>
        <v>121</v>
      </c>
      <c r="Z130" s="29">
        <f t="shared" si="17"/>
        <v>0</v>
      </c>
      <c r="AA130" s="29">
        <f t="shared" si="18"/>
        <v>107358</v>
      </c>
      <c r="AB130" s="29">
        <f t="shared" si="19"/>
        <v>107358</v>
      </c>
      <c r="AC130" s="29">
        <f t="shared" si="20"/>
        <v>24</v>
      </c>
      <c r="AD130" s="29">
        <f t="shared" si="21"/>
        <v>4473</v>
      </c>
      <c r="AE130" s="31"/>
      <c r="AF130" s="31"/>
      <c r="AH130" s="27">
        <v>121</v>
      </c>
      <c r="AI130" s="31" t="s">
        <v>209</v>
      </c>
      <c r="AK130" s="29"/>
      <c r="AL130" s="29">
        <v>528.27368421052631</v>
      </c>
      <c r="AM130" s="29">
        <v>366.50537634408602</v>
      </c>
      <c r="AN130" s="29">
        <v>420.23931623931622</v>
      </c>
      <c r="AO130" s="29">
        <v>514</v>
      </c>
      <c r="AP130" s="29">
        <v>470</v>
      </c>
      <c r="AQ130" s="29">
        <v>638</v>
      </c>
      <c r="AR130" s="29">
        <v>485</v>
      </c>
      <c r="AS130" s="29">
        <v>609</v>
      </c>
      <c r="AT130" s="29">
        <v>672</v>
      </c>
      <c r="AU130" s="29">
        <v>820</v>
      </c>
      <c r="AV130" s="29">
        <v>0</v>
      </c>
      <c r="AW130" s="29">
        <v>666</v>
      </c>
      <c r="AX130" s="29">
        <v>703</v>
      </c>
      <c r="AY130" s="29">
        <v>1040</v>
      </c>
      <c r="AZ130" s="29">
        <v>812</v>
      </c>
      <c r="BA130" s="29">
        <v>1087</v>
      </c>
      <c r="BB130" s="29">
        <v>4115</v>
      </c>
      <c r="BC130" s="29">
        <v>3389</v>
      </c>
      <c r="BD130" s="29">
        <v>3106</v>
      </c>
      <c r="BE130" s="29">
        <v>3616</v>
      </c>
      <c r="BF130" s="29">
        <v>2247</v>
      </c>
      <c r="BG130" s="29">
        <v>3482</v>
      </c>
      <c r="BH130" s="29">
        <v>4473</v>
      </c>
      <c r="BI130" s="29">
        <f t="shared" si="22"/>
        <v>4473</v>
      </c>
      <c r="BJ130" s="29"/>
      <c r="BK130" s="29"/>
      <c r="BL130" s="29">
        <f t="shared" si="23"/>
        <v>991</v>
      </c>
      <c r="BM130" s="27"/>
    </row>
    <row r="131" spans="1:65">
      <c r="A131" s="29">
        <v>122</v>
      </c>
      <c r="B131" s="32" t="s">
        <v>210</v>
      </c>
      <c r="C131" s="29">
        <f t="shared" si="12"/>
        <v>0</v>
      </c>
      <c r="D131" s="29">
        <f t="shared" si="12"/>
        <v>1476780</v>
      </c>
      <c r="E131" s="29">
        <f t="shared" si="13"/>
        <v>1476780</v>
      </c>
      <c r="F131" s="29">
        <f t="shared" si="14"/>
        <v>1906</v>
      </c>
      <c r="G131" s="57">
        <f t="shared" si="15"/>
        <v>775</v>
      </c>
      <c r="H131" s="42"/>
      <c r="I131" s="29">
        <v>122</v>
      </c>
      <c r="J131" s="30" t="s">
        <v>210</v>
      </c>
      <c r="L131" s="29">
        <v>0</v>
      </c>
      <c r="M131" s="29">
        <v>1237524</v>
      </c>
      <c r="N131" s="29">
        <v>1874</v>
      </c>
      <c r="O131" s="29">
        <v>0</v>
      </c>
      <c r="P131" s="29">
        <v>112151</v>
      </c>
      <c r="Q131" s="29">
        <v>15</v>
      </c>
      <c r="R131" s="29">
        <v>0</v>
      </c>
      <c r="S131" s="29">
        <v>127105</v>
      </c>
      <c r="T131" s="29">
        <v>17</v>
      </c>
      <c r="U131" s="29">
        <v>0</v>
      </c>
      <c r="V131" s="29">
        <v>0</v>
      </c>
      <c r="W131" s="29">
        <v>0</v>
      </c>
      <c r="X131" s="31"/>
      <c r="Y131" s="27">
        <f t="shared" si="16"/>
        <v>122</v>
      </c>
      <c r="Z131" s="29">
        <f t="shared" si="17"/>
        <v>0</v>
      </c>
      <c r="AA131" s="29">
        <f t="shared" si="18"/>
        <v>1476780</v>
      </c>
      <c r="AB131" s="29">
        <f t="shared" si="19"/>
        <v>1476780</v>
      </c>
      <c r="AC131" s="29">
        <f t="shared" si="20"/>
        <v>1906</v>
      </c>
      <c r="AD131" s="29">
        <f t="shared" si="21"/>
        <v>775</v>
      </c>
      <c r="AE131" s="31"/>
      <c r="AF131" s="31"/>
      <c r="AH131" s="27">
        <v>122</v>
      </c>
      <c r="AI131" s="31" t="s">
        <v>210</v>
      </c>
      <c r="AK131" s="29"/>
      <c r="AL131" s="29">
        <v>213.36946075814203</v>
      </c>
      <c r="AM131" s="29">
        <v>201.88004083716183</v>
      </c>
      <c r="AN131" s="29">
        <v>201.16133866133868</v>
      </c>
      <c r="AO131" s="29">
        <v>236</v>
      </c>
      <c r="AP131" s="29">
        <v>246</v>
      </c>
      <c r="AQ131" s="29">
        <v>406</v>
      </c>
      <c r="AR131" s="29">
        <v>368</v>
      </c>
      <c r="AS131" s="29">
        <v>370</v>
      </c>
      <c r="AT131" s="29">
        <v>396</v>
      </c>
      <c r="AU131" s="29">
        <v>506</v>
      </c>
      <c r="AV131" s="29">
        <v>483</v>
      </c>
      <c r="AW131" s="29">
        <v>473</v>
      </c>
      <c r="AX131" s="29">
        <v>507</v>
      </c>
      <c r="AY131" s="29">
        <v>502</v>
      </c>
      <c r="AZ131" s="29">
        <v>541</v>
      </c>
      <c r="BA131" s="29">
        <v>595</v>
      </c>
      <c r="BB131" s="29">
        <v>623</v>
      </c>
      <c r="BC131" s="29">
        <v>668</v>
      </c>
      <c r="BD131" s="29">
        <v>686</v>
      </c>
      <c r="BE131" s="29">
        <v>709</v>
      </c>
      <c r="BF131" s="29">
        <v>641</v>
      </c>
      <c r="BG131" s="29">
        <v>928</v>
      </c>
      <c r="BH131" s="29">
        <v>775</v>
      </c>
      <c r="BI131" s="29">
        <f t="shared" si="22"/>
        <v>775</v>
      </c>
      <c r="BJ131" s="29"/>
      <c r="BK131" s="29"/>
      <c r="BL131" s="29">
        <f t="shared" si="23"/>
        <v>-153</v>
      </c>
      <c r="BM131" s="27"/>
    </row>
    <row r="132" spans="1:65">
      <c r="A132" s="29">
        <v>123</v>
      </c>
      <c r="B132" s="32" t="s">
        <v>211</v>
      </c>
      <c r="C132" s="29">
        <f t="shared" si="12"/>
        <v>0</v>
      </c>
      <c r="D132" s="29">
        <f t="shared" si="12"/>
        <v>0</v>
      </c>
      <c r="E132" s="29">
        <f t="shared" si="13"/>
        <v>0</v>
      </c>
      <c r="F132" s="29">
        <f t="shared" si="14"/>
        <v>0</v>
      </c>
      <c r="G132" s="57">
        <f t="shared" si="15"/>
        <v>0</v>
      </c>
      <c r="H132" s="42"/>
      <c r="I132" s="29">
        <v>123</v>
      </c>
      <c r="J132" s="30" t="s">
        <v>211</v>
      </c>
      <c r="L132" s="29">
        <v>0</v>
      </c>
      <c r="M132" s="29">
        <v>0</v>
      </c>
      <c r="N132" s="29">
        <v>0</v>
      </c>
      <c r="O132" s="29">
        <v>0</v>
      </c>
      <c r="P132" s="29">
        <v>0</v>
      </c>
      <c r="Q132" s="29">
        <v>0</v>
      </c>
      <c r="R132" s="29">
        <v>0</v>
      </c>
      <c r="S132" s="29">
        <v>0</v>
      </c>
      <c r="T132" s="29">
        <v>0</v>
      </c>
      <c r="U132" s="29">
        <v>0</v>
      </c>
      <c r="V132" s="29">
        <v>0</v>
      </c>
      <c r="W132" s="29">
        <v>0</v>
      </c>
      <c r="X132" s="31"/>
      <c r="Y132" s="27">
        <f t="shared" si="16"/>
        <v>123</v>
      </c>
      <c r="Z132" s="29">
        <f t="shared" si="17"/>
        <v>0</v>
      </c>
      <c r="AA132" s="29">
        <f t="shared" si="18"/>
        <v>0</v>
      </c>
      <c r="AB132" s="29">
        <f t="shared" si="19"/>
        <v>0</v>
      </c>
      <c r="AC132" s="29">
        <f t="shared" si="20"/>
        <v>0</v>
      </c>
      <c r="AD132" s="29">
        <f t="shared" si="21"/>
        <v>0</v>
      </c>
      <c r="AE132" s="31"/>
      <c r="AF132" s="31"/>
      <c r="AH132" s="27">
        <v>123</v>
      </c>
      <c r="AI132" s="31" t="s">
        <v>211</v>
      </c>
      <c r="AK132" s="29"/>
      <c r="AL132" s="29"/>
      <c r="AM132" s="29"/>
      <c r="AN132" s="29">
        <v>1881.7142857142858</v>
      </c>
      <c r="AO132" s="29">
        <v>37379</v>
      </c>
      <c r="AP132" s="29">
        <v>331</v>
      </c>
      <c r="AQ132" s="29">
        <v>0</v>
      </c>
      <c r="AR132" s="29">
        <v>314</v>
      </c>
      <c r="AS132" s="29">
        <v>0</v>
      </c>
      <c r="AT132" s="29">
        <v>0</v>
      </c>
      <c r="AU132" s="29">
        <v>0</v>
      </c>
      <c r="AV132" s="29">
        <v>0</v>
      </c>
      <c r="AW132" s="29">
        <v>0</v>
      </c>
      <c r="AX132" s="29">
        <v>0</v>
      </c>
      <c r="AY132" s="29">
        <v>0</v>
      </c>
      <c r="AZ132" s="29">
        <v>0</v>
      </c>
      <c r="BA132" s="29">
        <v>0</v>
      </c>
      <c r="BB132" s="29">
        <v>0</v>
      </c>
      <c r="BC132" s="29">
        <v>0</v>
      </c>
      <c r="BD132" s="29">
        <v>0</v>
      </c>
      <c r="BE132" s="29">
        <v>0</v>
      </c>
      <c r="BF132" s="29">
        <v>0</v>
      </c>
      <c r="BG132" s="29">
        <v>0</v>
      </c>
      <c r="BH132" s="29">
        <v>0</v>
      </c>
      <c r="BI132" s="29">
        <f t="shared" si="22"/>
        <v>0</v>
      </c>
      <c r="BJ132" s="29"/>
      <c r="BK132" s="29"/>
      <c r="BL132" s="29">
        <f t="shared" si="23"/>
        <v>0</v>
      </c>
      <c r="BM132" s="27"/>
    </row>
    <row r="133" spans="1:65">
      <c r="A133" s="29">
        <v>124</v>
      </c>
      <c r="B133" s="32" t="s">
        <v>212</v>
      </c>
      <c r="C133" s="29">
        <f t="shared" si="12"/>
        <v>0</v>
      </c>
      <c r="D133" s="29">
        <f t="shared" si="12"/>
        <v>0</v>
      </c>
      <c r="E133" s="29">
        <f t="shared" si="13"/>
        <v>0</v>
      </c>
      <c r="F133" s="29">
        <f t="shared" si="14"/>
        <v>0</v>
      </c>
      <c r="G133" s="57">
        <f t="shared" si="15"/>
        <v>0</v>
      </c>
      <c r="H133" s="42"/>
      <c r="I133" s="29">
        <v>124</v>
      </c>
      <c r="J133" s="30" t="s">
        <v>212</v>
      </c>
      <c r="L133" s="29">
        <v>0</v>
      </c>
      <c r="M133" s="29">
        <v>0</v>
      </c>
      <c r="N133" s="29">
        <v>0</v>
      </c>
      <c r="O133" s="29">
        <v>0</v>
      </c>
      <c r="P133" s="29">
        <v>0</v>
      </c>
      <c r="Q133" s="29">
        <v>0</v>
      </c>
      <c r="R133" s="29">
        <v>0</v>
      </c>
      <c r="S133" s="29">
        <v>0</v>
      </c>
      <c r="T133" s="29">
        <v>0</v>
      </c>
      <c r="U133" s="29">
        <v>0</v>
      </c>
      <c r="V133" s="29">
        <v>0</v>
      </c>
      <c r="W133" s="29">
        <v>0</v>
      </c>
      <c r="X133" s="31"/>
      <c r="Y133" s="27">
        <f t="shared" si="16"/>
        <v>124</v>
      </c>
      <c r="Z133" s="29">
        <f t="shared" si="17"/>
        <v>0</v>
      </c>
      <c r="AA133" s="29">
        <f t="shared" si="18"/>
        <v>0</v>
      </c>
      <c r="AB133" s="29">
        <f t="shared" si="19"/>
        <v>0</v>
      </c>
      <c r="AC133" s="29">
        <f t="shared" si="20"/>
        <v>0</v>
      </c>
      <c r="AD133" s="29">
        <f t="shared" si="21"/>
        <v>0</v>
      </c>
      <c r="AE133" s="31"/>
      <c r="AF133" s="31"/>
      <c r="AH133" s="27">
        <v>124</v>
      </c>
      <c r="AI133" s="31" t="s">
        <v>212</v>
      </c>
      <c r="AK133" s="29"/>
      <c r="AL133" s="29"/>
      <c r="AM133" s="29"/>
      <c r="AN133" s="29">
        <v>0</v>
      </c>
      <c r="AO133" s="29">
        <v>0</v>
      </c>
      <c r="AP133" s="29">
        <v>0</v>
      </c>
      <c r="AQ133" s="29">
        <v>0</v>
      </c>
      <c r="AR133" s="29">
        <v>0</v>
      </c>
      <c r="AS133" s="29">
        <v>0</v>
      </c>
      <c r="AT133" s="29">
        <v>0</v>
      </c>
      <c r="AU133" s="29">
        <v>0</v>
      </c>
      <c r="AV133" s="29">
        <v>0</v>
      </c>
      <c r="AW133" s="29">
        <v>0</v>
      </c>
      <c r="AX133" s="29">
        <v>0</v>
      </c>
      <c r="AY133" s="29">
        <v>0</v>
      </c>
      <c r="AZ133" s="29">
        <v>0</v>
      </c>
      <c r="BA133" s="29">
        <v>0</v>
      </c>
      <c r="BB133" s="29">
        <v>0</v>
      </c>
      <c r="BC133" s="29">
        <v>0</v>
      </c>
      <c r="BD133" s="29">
        <v>0</v>
      </c>
      <c r="BE133" s="29">
        <v>0</v>
      </c>
      <c r="BF133" s="29">
        <v>0</v>
      </c>
      <c r="BG133" s="29">
        <v>0</v>
      </c>
      <c r="BH133" s="29">
        <v>0</v>
      </c>
      <c r="BI133" s="29">
        <f t="shared" si="22"/>
        <v>0</v>
      </c>
      <c r="BJ133" s="29"/>
      <c r="BK133" s="29"/>
      <c r="BL133" s="29">
        <f t="shared" si="23"/>
        <v>0</v>
      </c>
      <c r="BM133" s="27"/>
    </row>
    <row r="134" spans="1:65">
      <c r="A134" s="29">
        <v>125</v>
      </c>
      <c r="B134" s="32" t="s">
        <v>213</v>
      </c>
      <c r="C134" s="29">
        <f t="shared" si="12"/>
        <v>0</v>
      </c>
      <c r="D134" s="29">
        <f t="shared" si="12"/>
        <v>499858</v>
      </c>
      <c r="E134" s="29">
        <f t="shared" si="13"/>
        <v>499858</v>
      </c>
      <c r="F134" s="29">
        <f t="shared" si="14"/>
        <v>400</v>
      </c>
      <c r="G134" s="57">
        <f t="shared" si="15"/>
        <v>1250</v>
      </c>
      <c r="H134" s="42"/>
      <c r="I134" s="29">
        <v>125</v>
      </c>
      <c r="J134" s="30" t="s">
        <v>213</v>
      </c>
      <c r="L134" s="29">
        <v>0</v>
      </c>
      <c r="M134" s="29">
        <v>411448</v>
      </c>
      <c r="N134" s="29">
        <v>388</v>
      </c>
      <c r="O134" s="29">
        <v>0</v>
      </c>
      <c r="P134" s="29">
        <v>0</v>
      </c>
      <c r="Q134" s="29">
        <v>0</v>
      </c>
      <c r="R134" s="29">
        <v>0</v>
      </c>
      <c r="S134" s="29">
        <v>88410</v>
      </c>
      <c r="T134" s="29">
        <v>12</v>
      </c>
      <c r="U134" s="29">
        <v>0</v>
      </c>
      <c r="V134" s="29">
        <v>0</v>
      </c>
      <c r="W134" s="29">
        <v>0</v>
      </c>
      <c r="X134" s="31"/>
      <c r="Y134" s="27">
        <f t="shared" si="16"/>
        <v>125</v>
      </c>
      <c r="Z134" s="29">
        <f t="shared" si="17"/>
        <v>0</v>
      </c>
      <c r="AA134" s="29">
        <f t="shared" si="18"/>
        <v>499858</v>
      </c>
      <c r="AB134" s="29">
        <f t="shared" si="19"/>
        <v>499858</v>
      </c>
      <c r="AC134" s="29">
        <f t="shared" si="20"/>
        <v>400</v>
      </c>
      <c r="AD134" s="29">
        <f t="shared" si="21"/>
        <v>1250</v>
      </c>
      <c r="AE134" s="31"/>
      <c r="AF134" s="31"/>
      <c r="AH134" s="27">
        <v>125</v>
      </c>
      <c r="AI134" s="31" t="s">
        <v>213</v>
      </c>
      <c r="AK134" s="29"/>
      <c r="AL134" s="29">
        <v>269.1764705882353</v>
      </c>
      <c r="AM134" s="29">
        <v>344.22324966974901</v>
      </c>
      <c r="AN134" s="29">
        <v>354.55350066050198</v>
      </c>
      <c r="AO134" s="29">
        <v>447</v>
      </c>
      <c r="AP134" s="29">
        <v>404</v>
      </c>
      <c r="AQ134" s="29">
        <v>287</v>
      </c>
      <c r="AR134" s="29">
        <v>405</v>
      </c>
      <c r="AS134" s="29">
        <v>213</v>
      </c>
      <c r="AT134" s="29">
        <v>321</v>
      </c>
      <c r="AU134" s="29">
        <v>211</v>
      </c>
      <c r="AV134" s="29">
        <v>312</v>
      </c>
      <c r="AW134" s="29">
        <v>273</v>
      </c>
      <c r="AX134" s="29">
        <v>357</v>
      </c>
      <c r="AY134" s="29">
        <v>375</v>
      </c>
      <c r="AZ134" s="29">
        <v>394</v>
      </c>
      <c r="BA134" s="29">
        <v>604</v>
      </c>
      <c r="BB134" s="29">
        <v>553</v>
      </c>
      <c r="BC134" s="29">
        <v>728</v>
      </c>
      <c r="BD134" s="29">
        <v>759</v>
      </c>
      <c r="BE134" s="29">
        <v>1168</v>
      </c>
      <c r="BF134" s="29">
        <v>1064</v>
      </c>
      <c r="BG134" s="29">
        <v>1814</v>
      </c>
      <c r="BH134" s="29">
        <v>1250</v>
      </c>
      <c r="BI134" s="29">
        <f t="shared" si="22"/>
        <v>1250</v>
      </c>
      <c r="BJ134" s="29"/>
      <c r="BK134" s="29"/>
      <c r="BL134" s="29">
        <f t="shared" si="23"/>
        <v>-564</v>
      </c>
      <c r="BM134" s="27"/>
    </row>
    <row r="135" spans="1:65">
      <c r="A135" s="29">
        <v>126</v>
      </c>
      <c r="B135" s="32" t="s">
        <v>214</v>
      </c>
      <c r="C135" s="29">
        <f t="shared" si="12"/>
        <v>0</v>
      </c>
      <c r="D135" s="29">
        <f t="shared" si="12"/>
        <v>0</v>
      </c>
      <c r="E135" s="29">
        <f t="shared" si="13"/>
        <v>0</v>
      </c>
      <c r="F135" s="29">
        <f t="shared" si="14"/>
        <v>0</v>
      </c>
      <c r="G135" s="57">
        <f t="shared" si="15"/>
        <v>0</v>
      </c>
      <c r="H135" s="42"/>
      <c r="I135" s="29">
        <v>126</v>
      </c>
      <c r="J135" s="30" t="s">
        <v>214</v>
      </c>
      <c r="L135" s="29">
        <v>0</v>
      </c>
      <c r="M135" s="29">
        <v>0</v>
      </c>
      <c r="N135" s="29">
        <v>0</v>
      </c>
      <c r="O135" s="29">
        <v>0</v>
      </c>
      <c r="P135" s="29">
        <v>0</v>
      </c>
      <c r="Q135" s="29">
        <v>0</v>
      </c>
      <c r="R135" s="29">
        <v>0</v>
      </c>
      <c r="S135" s="29">
        <v>0</v>
      </c>
      <c r="T135" s="29">
        <v>0</v>
      </c>
      <c r="U135" s="29">
        <v>0</v>
      </c>
      <c r="V135" s="29">
        <v>0</v>
      </c>
      <c r="W135" s="29">
        <v>0</v>
      </c>
      <c r="X135" s="31"/>
      <c r="Y135" s="27">
        <f t="shared" si="16"/>
        <v>126</v>
      </c>
      <c r="Z135" s="29">
        <f t="shared" si="17"/>
        <v>0</v>
      </c>
      <c r="AA135" s="29">
        <f t="shared" si="18"/>
        <v>0</v>
      </c>
      <c r="AB135" s="29">
        <f t="shared" si="19"/>
        <v>0</v>
      </c>
      <c r="AC135" s="29">
        <f t="shared" si="20"/>
        <v>0</v>
      </c>
      <c r="AD135" s="29">
        <f t="shared" si="21"/>
        <v>0</v>
      </c>
      <c r="AE135" s="31"/>
      <c r="AF135" s="31"/>
      <c r="AH135" s="27">
        <v>126</v>
      </c>
      <c r="AI135" s="31" t="s">
        <v>214</v>
      </c>
      <c r="AK135" s="29"/>
      <c r="AL135" s="29">
        <v>239.60314579552329</v>
      </c>
      <c r="AM135" s="29">
        <v>262.99480519480517</v>
      </c>
      <c r="AN135" s="29">
        <v>278.03304347826088</v>
      </c>
      <c r="AO135" s="29">
        <v>281</v>
      </c>
      <c r="AP135" s="29">
        <v>282</v>
      </c>
      <c r="AQ135" s="29">
        <v>403</v>
      </c>
      <c r="AR135" s="29">
        <v>412</v>
      </c>
      <c r="AS135" s="29">
        <v>473</v>
      </c>
      <c r="AT135" s="29">
        <v>0</v>
      </c>
      <c r="AU135" s="29">
        <v>0</v>
      </c>
      <c r="AV135" s="29">
        <v>39186</v>
      </c>
      <c r="AW135" s="29">
        <v>631</v>
      </c>
      <c r="AX135" s="29">
        <v>7801</v>
      </c>
      <c r="AY135" s="29">
        <v>0</v>
      </c>
      <c r="AZ135" s="29">
        <v>0</v>
      </c>
      <c r="BA135" s="29">
        <v>0</v>
      </c>
      <c r="BB135" s="29">
        <v>0</v>
      </c>
      <c r="BC135" s="29">
        <v>0</v>
      </c>
      <c r="BD135" s="29">
        <v>0</v>
      </c>
      <c r="BE135" s="29">
        <v>0</v>
      </c>
      <c r="BF135" s="29">
        <v>0</v>
      </c>
      <c r="BG135" s="29">
        <v>0</v>
      </c>
      <c r="BH135" s="29">
        <v>0</v>
      </c>
      <c r="BI135" s="29">
        <f t="shared" si="22"/>
        <v>0</v>
      </c>
      <c r="BJ135" s="29"/>
      <c r="BK135" s="29"/>
      <c r="BL135" s="29">
        <f t="shared" si="23"/>
        <v>0</v>
      </c>
      <c r="BM135" s="27"/>
    </row>
    <row r="136" spans="1:65">
      <c r="A136" s="29">
        <v>127</v>
      </c>
      <c r="B136" s="32" t="s">
        <v>215</v>
      </c>
      <c r="C136" s="29">
        <f t="shared" si="12"/>
        <v>0</v>
      </c>
      <c r="D136" s="29">
        <f t="shared" si="12"/>
        <v>110178</v>
      </c>
      <c r="E136" s="29">
        <f t="shared" si="13"/>
        <v>110178</v>
      </c>
      <c r="F136" s="29">
        <f t="shared" si="14"/>
        <v>165</v>
      </c>
      <c r="G136" s="57">
        <f t="shared" si="15"/>
        <v>668</v>
      </c>
      <c r="H136" s="42"/>
      <c r="I136" s="29">
        <v>127</v>
      </c>
      <c r="J136" s="30" t="s">
        <v>215</v>
      </c>
      <c r="L136" s="29">
        <v>0</v>
      </c>
      <c r="M136" s="29">
        <v>82755</v>
      </c>
      <c r="N136" s="29">
        <v>160</v>
      </c>
      <c r="O136" s="29">
        <v>0</v>
      </c>
      <c r="P136" s="29">
        <v>0</v>
      </c>
      <c r="Q136" s="29">
        <v>0</v>
      </c>
      <c r="R136" s="29">
        <v>0</v>
      </c>
      <c r="S136" s="29">
        <v>27423</v>
      </c>
      <c r="T136" s="29">
        <v>5</v>
      </c>
      <c r="U136" s="29">
        <v>0</v>
      </c>
      <c r="V136" s="29">
        <v>0</v>
      </c>
      <c r="W136" s="29">
        <v>0</v>
      </c>
      <c r="X136" s="31"/>
      <c r="Y136" s="27">
        <f t="shared" si="16"/>
        <v>127</v>
      </c>
      <c r="Z136" s="29">
        <f t="shared" si="17"/>
        <v>0</v>
      </c>
      <c r="AA136" s="29">
        <f t="shared" si="18"/>
        <v>110178</v>
      </c>
      <c r="AB136" s="29">
        <f t="shared" si="19"/>
        <v>110178</v>
      </c>
      <c r="AC136" s="29">
        <f t="shared" si="20"/>
        <v>165</v>
      </c>
      <c r="AD136" s="29">
        <f t="shared" si="21"/>
        <v>668</v>
      </c>
      <c r="AE136" s="31"/>
      <c r="AF136" s="31"/>
      <c r="AH136" s="27">
        <v>127</v>
      </c>
      <c r="AI136" s="31" t="s">
        <v>215</v>
      </c>
      <c r="AK136" s="29"/>
      <c r="AL136" s="29">
        <v>244.40993788819875</v>
      </c>
      <c r="AM136" s="29">
        <v>270.06309148264984</v>
      </c>
      <c r="AN136" s="29">
        <v>374.96208530805688</v>
      </c>
      <c r="AO136" s="29">
        <v>294</v>
      </c>
      <c r="AP136" s="29">
        <v>220</v>
      </c>
      <c r="AQ136" s="29">
        <v>453</v>
      </c>
      <c r="AR136" s="29">
        <v>396</v>
      </c>
      <c r="AS136" s="29">
        <v>540</v>
      </c>
      <c r="AT136" s="29">
        <v>429</v>
      </c>
      <c r="AU136" s="29">
        <v>501</v>
      </c>
      <c r="AV136" s="29">
        <v>989</v>
      </c>
      <c r="AW136" s="29">
        <v>1085</v>
      </c>
      <c r="AX136" s="29">
        <v>845</v>
      </c>
      <c r="AY136" s="29">
        <v>998</v>
      </c>
      <c r="AZ136" s="29">
        <v>458</v>
      </c>
      <c r="BA136" s="29">
        <v>549</v>
      </c>
      <c r="BB136" s="29">
        <v>572</v>
      </c>
      <c r="BC136" s="29">
        <v>449</v>
      </c>
      <c r="BD136" s="29">
        <v>750</v>
      </c>
      <c r="BE136" s="29">
        <v>669</v>
      </c>
      <c r="BF136" s="29">
        <v>627</v>
      </c>
      <c r="BG136" s="29">
        <v>770</v>
      </c>
      <c r="BH136" s="29">
        <v>668</v>
      </c>
      <c r="BI136" s="29">
        <f t="shared" si="22"/>
        <v>668</v>
      </c>
      <c r="BJ136" s="29"/>
      <c r="BK136" s="29"/>
      <c r="BL136" s="29">
        <f t="shared" si="23"/>
        <v>-102</v>
      </c>
      <c r="BM136" s="27"/>
    </row>
    <row r="137" spans="1:65">
      <c r="A137" s="29">
        <v>128</v>
      </c>
      <c r="B137" s="32" t="s">
        <v>216</v>
      </c>
      <c r="C137" s="29">
        <f t="shared" si="12"/>
        <v>0</v>
      </c>
      <c r="D137" s="29">
        <f t="shared" si="12"/>
        <v>1498690</v>
      </c>
      <c r="E137" s="29">
        <f t="shared" si="13"/>
        <v>1498690</v>
      </c>
      <c r="F137" s="29">
        <f t="shared" si="14"/>
        <v>6638</v>
      </c>
      <c r="G137" s="57">
        <f t="shared" si="15"/>
        <v>226</v>
      </c>
      <c r="H137" s="42"/>
      <c r="I137" s="29">
        <v>128</v>
      </c>
      <c r="J137" s="30" t="s">
        <v>216</v>
      </c>
      <c r="L137" s="29">
        <v>0</v>
      </c>
      <c r="M137" s="29">
        <v>420861</v>
      </c>
      <c r="N137" s="29">
        <v>6135</v>
      </c>
      <c r="O137" s="29">
        <v>0</v>
      </c>
      <c r="P137" s="29">
        <v>40482</v>
      </c>
      <c r="Q137" s="29">
        <v>62</v>
      </c>
      <c r="R137" s="29">
        <v>0</v>
      </c>
      <c r="S137" s="29">
        <v>1037347</v>
      </c>
      <c r="T137" s="29">
        <v>441</v>
      </c>
      <c r="U137" s="29">
        <v>0</v>
      </c>
      <c r="V137" s="29">
        <v>0</v>
      </c>
      <c r="W137" s="29">
        <v>0</v>
      </c>
      <c r="X137" s="31"/>
      <c r="Y137" s="27">
        <f t="shared" si="16"/>
        <v>128</v>
      </c>
      <c r="Z137" s="29">
        <f t="shared" si="17"/>
        <v>0</v>
      </c>
      <c r="AA137" s="29">
        <f t="shared" si="18"/>
        <v>1498690</v>
      </c>
      <c r="AB137" s="29">
        <f t="shared" si="19"/>
        <v>1498690</v>
      </c>
      <c r="AC137" s="29">
        <f t="shared" si="20"/>
        <v>6638</v>
      </c>
      <c r="AD137" s="29">
        <f t="shared" si="21"/>
        <v>226</v>
      </c>
      <c r="AE137" s="31"/>
      <c r="AF137" s="31"/>
      <c r="AH137" s="27">
        <v>128</v>
      </c>
      <c r="AI137" s="31" t="s">
        <v>216</v>
      </c>
      <c r="AK137" s="29"/>
      <c r="AL137" s="29">
        <v>233.9405130473242</v>
      </c>
      <c r="AM137" s="29">
        <v>239.20194482134781</v>
      </c>
      <c r="AN137" s="29">
        <v>266.58236434108528</v>
      </c>
      <c r="AO137" s="29">
        <v>216</v>
      </c>
      <c r="AP137" s="29">
        <v>207</v>
      </c>
      <c r="AQ137" s="29">
        <v>518</v>
      </c>
      <c r="AR137" s="29">
        <v>529</v>
      </c>
      <c r="AS137" s="29">
        <v>514</v>
      </c>
      <c r="AT137" s="29">
        <v>557</v>
      </c>
      <c r="AU137" s="29">
        <v>527</v>
      </c>
      <c r="AV137" s="29">
        <v>0</v>
      </c>
      <c r="AW137" s="29">
        <v>593</v>
      </c>
      <c r="AX137" s="29">
        <v>521</v>
      </c>
      <c r="AY137" s="29">
        <v>485</v>
      </c>
      <c r="AZ137" s="29">
        <v>635</v>
      </c>
      <c r="BA137" s="29">
        <v>585</v>
      </c>
      <c r="BB137" s="29">
        <v>587</v>
      </c>
      <c r="BC137" s="29">
        <v>608</v>
      </c>
      <c r="BD137" s="29">
        <v>641</v>
      </c>
      <c r="BE137" s="29">
        <v>452</v>
      </c>
      <c r="BF137" s="29">
        <v>424</v>
      </c>
      <c r="BG137" s="29">
        <v>794</v>
      </c>
      <c r="BH137" s="29">
        <v>226</v>
      </c>
      <c r="BI137" s="29">
        <f t="shared" si="22"/>
        <v>226</v>
      </c>
      <c r="BJ137" s="29"/>
      <c r="BK137" s="29"/>
      <c r="BL137" s="29">
        <f t="shared" si="23"/>
        <v>-568</v>
      </c>
      <c r="BM137" s="27"/>
    </row>
    <row r="138" spans="1:65">
      <c r="A138" s="29">
        <v>129</v>
      </c>
      <c r="B138" s="32" t="s">
        <v>217</v>
      </c>
      <c r="C138" s="29">
        <f t="shared" ref="C138:D201" si="24">L138+O138+R138+U138</f>
        <v>0</v>
      </c>
      <c r="D138" s="29">
        <f t="shared" si="24"/>
        <v>0</v>
      </c>
      <c r="E138" s="29">
        <f t="shared" ref="E138:E201" si="25">D138-C138</f>
        <v>0</v>
      </c>
      <c r="F138" s="29">
        <f t="shared" ref="F138:F201" si="26">N138+Q138+T138+W138</f>
        <v>0</v>
      </c>
      <c r="G138" s="57">
        <f t="shared" ref="G138:G201" si="27">IF(F138&gt;0,ROUND(E138/F138,0),0)</f>
        <v>0</v>
      </c>
      <c r="H138" s="42"/>
      <c r="I138" s="29">
        <v>129</v>
      </c>
      <c r="J138" s="30" t="s">
        <v>217</v>
      </c>
      <c r="L138" s="29">
        <v>0</v>
      </c>
      <c r="M138" s="29">
        <v>0</v>
      </c>
      <c r="N138" s="29">
        <v>0</v>
      </c>
      <c r="O138" s="29">
        <v>0</v>
      </c>
      <c r="P138" s="29">
        <v>0</v>
      </c>
      <c r="Q138" s="29">
        <v>0</v>
      </c>
      <c r="R138" s="29">
        <v>0</v>
      </c>
      <c r="S138" s="29">
        <v>0</v>
      </c>
      <c r="T138" s="29">
        <v>0</v>
      </c>
      <c r="U138" s="29">
        <v>0</v>
      </c>
      <c r="V138" s="29">
        <v>0</v>
      </c>
      <c r="W138" s="29">
        <v>0</v>
      </c>
      <c r="X138" s="31"/>
      <c r="Y138" s="27">
        <f t="shared" ref="Y138:Y201" si="28">VALUE(I138)</f>
        <v>129</v>
      </c>
      <c r="Z138" s="29">
        <f t="shared" ref="Z138:Z201" si="29">VLOOKUP(Y138,transp_rate,3)</f>
        <v>0</v>
      </c>
      <c r="AA138" s="29">
        <f t="shared" ref="AA138:AA201" si="30">VLOOKUP(Y138,transp_rate,4)</f>
        <v>0</v>
      </c>
      <c r="AB138" s="29">
        <f t="shared" ref="AB138:AB201" si="31">VLOOKUP(Y138,transp_rate,5)</f>
        <v>0</v>
      </c>
      <c r="AC138" s="29">
        <f t="shared" ref="AC138:AC201" si="32">VLOOKUP(Y138,transp_rate,6)</f>
        <v>0</v>
      </c>
      <c r="AD138" s="29">
        <f t="shared" ref="AD138:AD201" si="33">VLOOKUP(Y138,transp_rate,7)</f>
        <v>0</v>
      </c>
      <c r="AE138" s="31"/>
      <c r="AF138" s="31"/>
      <c r="AH138" s="27">
        <v>129</v>
      </c>
      <c r="AI138" s="31" t="s">
        <v>217</v>
      </c>
      <c r="AK138" s="29"/>
      <c r="AL138" s="29"/>
      <c r="AM138" s="29">
        <v>1957.5</v>
      </c>
      <c r="AN138" s="29">
        <v>6433</v>
      </c>
      <c r="AO138" s="29">
        <v>0</v>
      </c>
      <c r="AP138" s="29">
        <v>0</v>
      </c>
      <c r="AQ138" s="29">
        <v>0</v>
      </c>
      <c r="AR138" s="29">
        <v>0</v>
      </c>
      <c r="AS138" s="29">
        <v>0</v>
      </c>
      <c r="AT138" s="29">
        <v>0</v>
      </c>
      <c r="AU138" s="29">
        <v>0</v>
      </c>
      <c r="AV138" s="29">
        <v>0</v>
      </c>
      <c r="AW138" s="29">
        <v>0</v>
      </c>
      <c r="AX138" s="29">
        <v>0</v>
      </c>
      <c r="AY138" s="29">
        <v>0</v>
      </c>
      <c r="AZ138" s="29">
        <v>0</v>
      </c>
      <c r="BA138" s="29">
        <v>0</v>
      </c>
      <c r="BB138" s="29">
        <v>0</v>
      </c>
      <c r="BC138" s="29">
        <v>0</v>
      </c>
      <c r="BD138" s="29">
        <v>0</v>
      </c>
      <c r="BE138" s="29">
        <v>0</v>
      </c>
      <c r="BF138" s="29">
        <v>0</v>
      </c>
      <c r="BG138" s="29">
        <v>0</v>
      </c>
      <c r="BH138" s="29">
        <v>0</v>
      </c>
      <c r="BI138" s="29">
        <f t="shared" si="22"/>
        <v>0</v>
      </c>
      <c r="BJ138" s="29"/>
      <c r="BK138" s="29"/>
      <c r="BL138" s="29">
        <f t="shared" si="23"/>
        <v>0</v>
      </c>
      <c r="BM138" s="27"/>
    </row>
    <row r="139" spans="1:65">
      <c r="A139" s="27">
        <v>130</v>
      </c>
      <c r="B139" s="32" t="s">
        <v>218</v>
      </c>
      <c r="C139" s="29">
        <f t="shared" si="24"/>
        <v>0</v>
      </c>
      <c r="D139" s="29">
        <f t="shared" si="24"/>
        <v>0</v>
      </c>
      <c r="E139" s="29">
        <f t="shared" si="25"/>
        <v>0</v>
      </c>
      <c r="F139" s="29">
        <f t="shared" si="26"/>
        <v>0</v>
      </c>
      <c r="G139" s="57">
        <f t="shared" si="27"/>
        <v>0</v>
      </c>
      <c r="H139" s="42"/>
      <c r="I139" s="29">
        <v>130</v>
      </c>
      <c r="J139" s="30" t="s">
        <v>218</v>
      </c>
      <c r="L139" s="29">
        <v>0</v>
      </c>
      <c r="M139" s="29">
        <v>0</v>
      </c>
      <c r="N139" s="29">
        <v>0</v>
      </c>
      <c r="O139" s="29">
        <v>0</v>
      </c>
      <c r="P139" s="29">
        <v>0</v>
      </c>
      <c r="Q139" s="29">
        <v>0</v>
      </c>
      <c r="R139" s="29">
        <v>0</v>
      </c>
      <c r="S139" s="29">
        <v>0</v>
      </c>
      <c r="T139" s="29">
        <v>0</v>
      </c>
      <c r="U139" s="29">
        <v>0</v>
      </c>
      <c r="V139" s="29">
        <v>0</v>
      </c>
      <c r="W139" s="29">
        <v>0</v>
      </c>
      <c r="X139" s="31"/>
      <c r="Y139" s="27">
        <f t="shared" si="28"/>
        <v>130</v>
      </c>
      <c r="Z139" s="29">
        <f t="shared" si="29"/>
        <v>0</v>
      </c>
      <c r="AA139" s="29">
        <f t="shared" si="30"/>
        <v>0</v>
      </c>
      <c r="AB139" s="29">
        <f t="shared" si="31"/>
        <v>0</v>
      </c>
      <c r="AC139" s="29">
        <f t="shared" si="32"/>
        <v>0</v>
      </c>
      <c r="AD139" s="29">
        <f t="shared" si="33"/>
        <v>0</v>
      </c>
      <c r="AE139" s="31"/>
      <c r="AF139" s="31"/>
      <c r="AH139" s="27">
        <v>130</v>
      </c>
      <c r="AI139" s="31" t="s">
        <v>218</v>
      </c>
      <c r="AK139" s="29"/>
      <c r="AL139" s="29"/>
      <c r="AM139" s="29"/>
      <c r="AN139" s="29">
        <v>0</v>
      </c>
      <c r="AO139" s="29">
        <v>0</v>
      </c>
      <c r="AP139" s="29">
        <v>0</v>
      </c>
      <c r="AQ139" s="29">
        <v>0</v>
      </c>
      <c r="AR139" s="29">
        <v>0</v>
      </c>
      <c r="AS139" s="29">
        <v>0</v>
      </c>
      <c r="AT139" s="29">
        <v>0</v>
      </c>
      <c r="AU139" s="29">
        <v>0</v>
      </c>
      <c r="AV139" s="29">
        <v>0</v>
      </c>
      <c r="AW139" s="29">
        <v>0</v>
      </c>
      <c r="AX139" s="29">
        <v>0</v>
      </c>
      <c r="AY139" s="29">
        <v>0</v>
      </c>
      <c r="AZ139" s="29">
        <v>0</v>
      </c>
      <c r="BA139" s="29">
        <v>0</v>
      </c>
      <c r="BB139" s="29">
        <v>0</v>
      </c>
      <c r="BC139" s="29">
        <v>0</v>
      </c>
      <c r="BD139" s="29">
        <v>0</v>
      </c>
      <c r="BE139" s="29">
        <v>0</v>
      </c>
      <c r="BF139" s="29">
        <v>0</v>
      </c>
      <c r="BG139" s="29">
        <v>0</v>
      </c>
      <c r="BH139" s="29">
        <v>0</v>
      </c>
      <c r="BI139" s="29">
        <f t="shared" ref="BI139:BI202" si="34">G139</f>
        <v>0</v>
      </c>
      <c r="BJ139" s="29"/>
      <c r="BK139" s="29"/>
      <c r="BL139" s="29">
        <f t="shared" ref="BL139:BL202" si="35">BI139-BG139</f>
        <v>0</v>
      </c>
      <c r="BM139" s="27"/>
    </row>
    <row r="140" spans="1:65">
      <c r="A140" s="29">
        <v>131</v>
      </c>
      <c r="B140" s="32" t="s">
        <v>219</v>
      </c>
      <c r="C140" s="29">
        <f t="shared" si="24"/>
        <v>0</v>
      </c>
      <c r="D140" s="29">
        <f t="shared" si="24"/>
        <v>2075083</v>
      </c>
      <c r="E140" s="29">
        <f t="shared" si="25"/>
        <v>2075083</v>
      </c>
      <c r="F140" s="29">
        <f t="shared" si="26"/>
        <v>2781</v>
      </c>
      <c r="G140" s="57">
        <f t="shared" si="27"/>
        <v>746</v>
      </c>
      <c r="H140" s="42"/>
      <c r="I140" s="29">
        <v>131</v>
      </c>
      <c r="J140" s="30" t="s">
        <v>219</v>
      </c>
      <c r="L140" s="29">
        <v>0</v>
      </c>
      <c r="M140" s="29">
        <v>1405234</v>
      </c>
      <c r="N140" s="29">
        <v>2733</v>
      </c>
      <c r="O140" s="29">
        <v>0</v>
      </c>
      <c r="P140" s="29">
        <v>321958</v>
      </c>
      <c r="Q140" s="29">
        <v>25</v>
      </c>
      <c r="R140" s="29">
        <v>0</v>
      </c>
      <c r="S140" s="29">
        <v>347891</v>
      </c>
      <c r="T140" s="29">
        <v>23</v>
      </c>
      <c r="U140" s="29">
        <v>0</v>
      </c>
      <c r="V140" s="29">
        <v>0</v>
      </c>
      <c r="W140" s="29">
        <v>0</v>
      </c>
      <c r="X140" s="31"/>
      <c r="Y140" s="27">
        <f t="shared" si="28"/>
        <v>131</v>
      </c>
      <c r="Z140" s="29">
        <f t="shared" si="29"/>
        <v>0</v>
      </c>
      <c r="AA140" s="29">
        <f t="shared" si="30"/>
        <v>2075083</v>
      </c>
      <c r="AB140" s="29">
        <f t="shared" si="31"/>
        <v>2075083</v>
      </c>
      <c r="AC140" s="29">
        <f t="shared" si="32"/>
        <v>2781</v>
      </c>
      <c r="AD140" s="29">
        <f t="shared" si="33"/>
        <v>746</v>
      </c>
      <c r="AE140" s="31"/>
      <c r="AF140" s="31"/>
      <c r="AH140" s="27">
        <v>131</v>
      </c>
      <c r="AI140" s="31" t="s">
        <v>219</v>
      </c>
      <c r="AK140" s="29"/>
      <c r="AL140" s="29">
        <v>228.0420468068227</v>
      </c>
      <c r="AM140" s="29">
        <v>231.03695324283561</v>
      </c>
      <c r="AN140" s="29">
        <v>248.93193717277487</v>
      </c>
      <c r="AO140" s="29">
        <v>270</v>
      </c>
      <c r="AP140" s="29">
        <v>263</v>
      </c>
      <c r="AQ140" s="29">
        <v>406</v>
      </c>
      <c r="AR140" s="29">
        <v>314</v>
      </c>
      <c r="AS140" s="29">
        <v>417</v>
      </c>
      <c r="AT140" s="29">
        <v>362</v>
      </c>
      <c r="AU140" s="29">
        <v>463</v>
      </c>
      <c r="AV140" s="29">
        <v>500</v>
      </c>
      <c r="AW140" s="29">
        <v>418</v>
      </c>
      <c r="AX140" s="29">
        <v>441</v>
      </c>
      <c r="AY140" s="29">
        <v>372</v>
      </c>
      <c r="AZ140" s="29">
        <v>398</v>
      </c>
      <c r="BA140" s="29">
        <v>461</v>
      </c>
      <c r="BB140" s="29">
        <v>474</v>
      </c>
      <c r="BC140" s="29">
        <v>430</v>
      </c>
      <c r="BD140" s="29">
        <v>479</v>
      </c>
      <c r="BE140" s="29">
        <v>482</v>
      </c>
      <c r="BF140" s="29">
        <v>447</v>
      </c>
      <c r="BG140" s="29">
        <v>732</v>
      </c>
      <c r="BH140" s="29">
        <v>746</v>
      </c>
      <c r="BI140" s="29">
        <f t="shared" si="34"/>
        <v>746</v>
      </c>
      <c r="BJ140" s="29"/>
      <c r="BK140" s="29"/>
      <c r="BL140" s="29">
        <f t="shared" si="35"/>
        <v>14</v>
      </c>
      <c r="BM140" s="27"/>
    </row>
    <row r="141" spans="1:65">
      <c r="A141" s="29">
        <v>132</v>
      </c>
      <c r="B141" s="32" t="s">
        <v>220</v>
      </c>
      <c r="C141" s="29">
        <f t="shared" si="24"/>
        <v>0</v>
      </c>
      <c r="D141" s="29">
        <f t="shared" si="24"/>
        <v>0</v>
      </c>
      <c r="E141" s="29">
        <f t="shared" si="25"/>
        <v>0</v>
      </c>
      <c r="F141" s="29">
        <f t="shared" si="26"/>
        <v>0</v>
      </c>
      <c r="G141" s="57">
        <f t="shared" si="27"/>
        <v>0</v>
      </c>
      <c r="H141" s="42"/>
      <c r="I141" s="29">
        <v>132</v>
      </c>
      <c r="J141" s="30" t="s">
        <v>220</v>
      </c>
      <c r="L141" s="29">
        <v>0</v>
      </c>
      <c r="M141" s="29">
        <v>0</v>
      </c>
      <c r="N141" s="29">
        <v>0</v>
      </c>
      <c r="O141" s="29">
        <v>0</v>
      </c>
      <c r="P141" s="29">
        <v>0</v>
      </c>
      <c r="Q141" s="29">
        <v>0</v>
      </c>
      <c r="R141" s="29">
        <v>0</v>
      </c>
      <c r="S141" s="29">
        <v>0</v>
      </c>
      <c r="T141" s="29">
        <v>0</v>
      </c>
      <c r="U141" s="29">
        <v>0</v>
      </c>
      <c r="V141" s="29">
        <v>0</v>
      </c>
      <c r="W141" s="29">
        <v>0</v>
      </c>
      <c r="X141" s="31"/>
      <c r="Y141" s="27">
        <f t="shared" si="28"/>
        <v>132</v>
      </c>
      <c r="Z141" s="29">
        <f t="shared" si="29"/>
        <v>0</v>
      </c>
      <c r="AA141" s="29">
        <f t="shared" si="30"/>
        <v>0</v>
      </c>
      <c r="AB141" s="29">
        <f t="shared" si="31"/>
        <v>0</v>
      </c>
      <c r="AC141" s="29">
        <f t="shared" si="32"/>
        <v>0</v>
      </c>
      <c r="AD141" s="29">
        <f t="shared" si="33"/>
        <v>0</v>
      </c>
      <c r="AE141" s="31"/>
      <c r="AF141" s="31"/>
      <c r="AH141" s="27">
        <v>132</v>
      </c>
      <c r="AI141" s="31" t="s">
        <v>220</v>
      </c>
      <c r="AK141" s="29"/>
      <c r="AL141" s="29"/>
      <c r="AM141" s="29"/>
      <c r="AN141" s="29">
        <v>0</v>
      </c>
      <c r="AO141" s="29">
        <v>0</v>
      </c>
      <c r="AP141" s="29">
        <v>0</v>
      </c>
      <c r="AQ141" s="29">
        <v>0</v>
      </c>
      <c r="AR141" s="29">
        <v>0</v>
      </c>
      <c r="AS141" s="29">
        <v>0</v>
      </c>
      <c r="AT141" s="29">
        <v>0</v>
      </c>
      <c r="AU141" s="29">
        <v>0</v>
      </c>
      <c r="AV141" s="29">
        <v>0</v>
      </c>
      <c r="AW141" s="29">
        <v>0</v>
      </c>
      <c r="AX141" s="29">
        <v>0</v>
      </c>
      <c r="AY141" s="29">
        <v>0</v>
      </c>
      <c r="AZ141" s="29">
        <v>0</v>
      </c>
      <c r="BA141" s="29">
        <v>0</v>
      </c>
      <c r="BB141" s="29">
        <v>0</v>
      </c>
      <c r="BC141" s="29">
        <v>0</v>
      </c>
      <c r="BD141" s="29">
        <v>0</v>
      </c>
      <c r="BE141" s="29">
        <v>0</v>
      </c>
      <c r="BF141" s="29">
        <v>0</v>
      </c>
      <c r="BG141" s="29">
        <v>0</v>
      </c>
      <c r="BH141" s="29">
        <v>0</v>
      </c>
      <c r="BI141" s="29">
        <f t="shared" si="34"/>
        <v>0</v>
      </c>
      <c r="BJ141" s="29"/>
      <c r="BK141" s="29"/>
      <c r="BL141" s="29">
        <f t="shared" si="35"/>
        <v>0</v>
      </c>
      <c r="BM141" s="27"/>
    </row>
    <row r="142" spans="1:65">
      <c r="A142" s="29">
        <v>133</v>
      </c>
      <c r="B142" s="32" t="s">
        <v>221</v>
      </c>
      <c r="C142" s="29">
        <f t="shared" si="24"/>
        <v>0</v>
      </c>
      <c r="D142" s="29">
        <f t="shared" si="24"/>
        <v>793313</v>
      </c>
      <c r="E142" s="29">
        <f t="shared" si="25"/>
        <v>793313</v>
      </c>
      <c r="F142" s="29">
        <f t="shared" si="26"/>
        <v>778</v>
      </c>
      <c r="G142" s="57">
        <f t="shared" si="27"/>
        <v>1020</v>
      </c>
      <c r="H142" s="42"/>
      <c r="I142" s="29">
        <v>133</v>
      </c>
      <c r="J142" s="30" t="s">
        <v>221</v>
      </c>
      <c r="L142" s="29">
        <v>0</v>
      </c>
      <c r="M142" s="29">
        <v>516592</v>
      </c>
      <c r="N142" s="29">
        <v>741</v>
      </c>
      <c r="O142" s="29">
        <v>0</v>
      </c>
      <c r="P142" s="29">
        <v>0</v>
      </c>
      <c r="Q142" s="29">
        <v>0</v>
      </c>
      <c r="R142" s="29">
        <v>0</v>
      </c>
      <c r="S142" s="29">
        <v>276721</v>
      </c>
      <c r="T142" s="29">
        <v>37</v>
      </c>
      <c r="U142" s="29">
        <v>0</v>
      </c>
      <c r="V142" s="29">
        <v>0</v>
      </c>
      <c r="W142" s="29">
        <v>0</v>
      </c>
      <c r="X142" s="31"/>
      <c r="Y142" s="27">
        <f t="shared" si="28"/>
        <v>133</v>
      </c>
      <c r="Z142" s="29">
        <f t="shared" si="29"/>
        <v>0</v>
      </c>
      <c r="AA142" s="29">
        <f t="shared" si="30"/>
        <v>793313</v>
      </c>
      <c r="AB142" s="29">
        <f t="shared" si="31"/>
        <v>793313</v>
      </c>
      <c r="AC142" s="29">
        <f t="shared" si="32"/>
        <v>778</v>
      </c>
      <c r="AD142" s="29">
        <f t="shared" si="33"/>
        <v>1020</v>
      </c>
      <c r="AE142" s="31"/>
      <c r="AF142" s="31"/>
      <c r="AH142" s="27">
        <v>133</v>
      </c>
      <c r="AI142" s="31" t="s">
        <v>221</v>
      </c>
      <c r="AK142" s="29"/>
      <c r="AL142" s="29">
        <v>229.12899106002556</v>
      </c>
      <c r="AM142" s="29">
        <v>257.09153952843275</v>
      </c>
      <c r="AN142" s="29">
        <v>295.98036006546647</v>
      </c>
      <c r="AO142" s="29">
        <v>268</v>
      </c>
      <c r="AP142" s="29">
        <v>271</v>
      </c>
      <c r="AQ142" s="29">
        <v>416</v>
      </c>
      <c r="AR142" s="29">
        <v>379</v>
      </c>
      <c r="AS142" s="29">
        <v>1200</v>
      </c>
      <c r="AT142" s="29">
        <v>536</v>
      </c>
      <c r="AU142" s="29">
        <v>479</v>
      </c>
      <c r="AV142" s="29">
        <v>473</v>
      </c>
      <c r="AW142" s="29">
        <v>573</v>
      </c>
      <c r="AX142" s="29">
        <v>770</v>
      </c>
      <c r="AY142" s="29">
        <v>587</v>
      </c>
      <c r="AZ142" s="29">
        <v>786</v>
      </c>
      <c r="BA142" s="29">
        <v>899</v>
      </c>
      <c r="BB142" s="29">
        <v>813</v>
      </c>
      <c r="BC142" s="29">
        <v>1189</v>
      </c>
      <c r="BD142" s="29">
        <v>829</v>
      </c>
      <c r="BE142" s="29">
        <v>860</v>
      </c>
      <c r="BF142" s="29">
        <v>868</v>
      </c>
      <c r="BG142" s="29">
        <v>1705</v>
      </c>
      <c r="BH142" s="29">
        <v>1020</v>
      </c>
      <c r="BI142" s="29">
        <f t="shared" si="34"/>
        <v>1020</v>
      </c>
      <c r="BJ142" s="29"/>
      <c r="BK142" s="29"/>
      <c r="BL142" s="29">
        <f t="shared" si="35"/>
        <v>-685</v>
      </c>
      <c r="BM142" s="27"/>
    </row>
    <row r="143" spans="1:65">
      <c r="A143" s="29">
        <v>134</v>
      </c>
      <c r="B143" s="32" t="s">
        <v>222</v>
      </c>
      <c r="C143" s="29">
        <f t="shared" si="24"/>
        <v>0</v>
      </c>
      <c r="D143" s="29">
        <f t="shared" si="24"/>
        <v>0</v>
      </c>
      <c r="E143" s="29">
        <f t="shared" si="25"/>
        <v>0</v>
      </c>
      <c r="F143" s="29">
        <f t="shared" si="26"/>
        <v>0</v>
      </c>
      <c r="G143" s="57">
        <f t="shared" si="27"/>
        <v>0</v>
      </c>
      <c r="H143" s="42"/>
      <c r="I143" s="29">
        <v>134</v>
      </c>
      <c r="J143" s="30" t="s">
        <v>222</v>
      </c>
      <c r="L143" s="29">
        <v>0</v>
      </c>
      <c r="M143" s="29">
        <v>0</v>
      </c>
      <c r="N143" s="29">
        <v>0</v>
      </c>
      <c r="O143" s="29">
        <v>0</v>
      </c>
      <c r="P143" s="29">
        <v>0</v>
      </c>
      <c r="Q143" s="29">
        <v>0</v>
      </c>
      <c r="R143" s="29">
        <v>0</v>
      </c>
      <c r="S143" s="29">
        <v>0</v>
      </c>
      <c r="T143" s="29">
        <v>0</v>
      </c>
      <c r="U143" s="29">
        <v>0</v>
      </c>
      <c r="V143" s="29">
        <v>0</v>
      </c>
      <c r="W143" s="29">
        <v>0</v>
      </c>
      <c r="X143" s="31"/>
      <c r="Y143" s="27">
        <f t="shared" si="28"/>
        <v>134</v>
      </c>
      <c r="Z143" s="29">
        <f t="shared" si="29"/>
        <v>0</v>
      </c>
      <c r="AA143" s="29">
        <f t="shared" si="30"/>
        <v>0</v>
      </c>
      <c r="AB143" s="29">
        <f t="shared" si="31"/>
        <v>0</v>
      </c>
      <c r="AC143" s="29">
        <f t="shared" si="32"/>
        <v>0</v>
      </c>
      <c r="AD143" s="29">
        <f t="shared" si="33"/>
        <v>0</v>
      </c>
      <c r="AE143" s="31"/>
      <c r="AF143" s="31"/>
      <c r="AH143" s="27">
        <v>134</v>
      </c>
      <c r="AI143" s="31" t="s">
        <v>222</v>
      </c>
      <c r="AK143" s="29"/>
      <c r="AL143" s="29"/>
      <c r="AM143" s="29"/>
      <c r="AN143" s="29">
        <v>0</v>
      </c>
      <c r="AO143" s="29">
        <v>0</v>
      </c>
      <c r="AP143" s="29">
        <v>0</v>
      </c>
      <c r="AQ143" s="29">
        <v>0</v>
      </c>
      <c r="AR143" s="29">
        <v>0</v>
      </c>
      <c r="AS143" s="29">
        <v>0</v>
      </c>
      <c r="AT143" s="29">
        <v>0</v>
      </c>
      <c r="AU143" s="29">
        <v>0</v>
      </c>
      <c r="AV143" s="29">
        <v>0</v>
      </c>
      <c r="AW143" s="29">
        <v>0</v>
      </c>
      <c r="AX143" s="29">
        <v>0</v>
      </c>
      <c r="AY143" s="29">
        <v>0</v>
      </c>
      <c r="AZ143" s="29">
        <v>0</v>
      </c>
      <c r="BA143" s="29">
        <v>0</v>
      </c>
      <c r="BB143" s="29">
        <v>0</v>
      </c>
      <c r="BC143" s="29">
        <v>26400</v>
      </c>
      <c r="BD143" s="29">
        <v>0</v>
      </c>
      <c r="BE143" s="29">
        <v>0</v>
      </c>
      <c r="BF143" s="29">
        <v>0</v>
      </c>
      <c r="BG143" s="29">
        <v>0</v>
      </c>
      <c r="BH143" s="29">
        <v>0</v>
      </c>
      <c r="BI143" s="29">
        <f t="shared" si="34"/>
        <v>0</v>
      </c>
      <c r="BJ143" s="29"/>
      <c r="BK143" s="29"/>
      <c r="BL143" s="29">
        <f t="shared" si="35"/>
        <v>0</v>
      </c>
      <c r="BM143" s="27"/>
    </row>
    <row r="144" spans="1:65">
      <c r="A144" s="29">
        <v>135</v>
      </c>
      <c r="B144" s="32" t="s">
        <v>223</v>
      </c>
      <c r="C144" s="29">
        <f t="shared" si="24"/>
        <v>0</v>
      </c>
      <c r="D144" s="29">
        <f t="shared" si="24"/>
        <v>123060</v>
      </c>
      <c r="E144" s="29">
        <f t="shared" si="25"/>
        <v>123060</v>
      </c>
      <c r="F144" s="29">
        <f t="shared" si="26"/>
        <v>200</v>
      </c>
      <c r="G144" s="57">
        <f t="shared" si="27"/>
        <v>615</v>
      </c>
      <c r="H144" s="42"/>
      <c r="I144" s="29">
        <v>135</v>
      </c>
      <c r="J144" s="30" t="s">
        <v>223</v>
      </c>
      <c r="L144" s="29">
        <v>0</v>
      </c>
      <c r="M144" s="29">
        <v>123060</v>
      </c>
      <c r="N144" s="29">
        <v>200</v>
      </c>
      <c r="O144" s="29">
        <v>0</v>
      </c>
      <c r="P144" s="29">
        <v>0</v>
      </c>
      <c r="Q144" s="29">
        <v>0</v>
      </c>
      <c r="R144" s="29">
        <v>0</v>
      </c>
      <c r="S144" s="29">
        <v>0</v>
      </c>
      <c r="T144" s="29">
        <v>0</v>
      </c>
      <c r="U144" s="29">
        <v>0</v>
      </c>
      <c r="V144" s="29">
        <v>0</v>
      </c>
      <c r="W144" s="29">
        <v>0</v>
      </c>
      <c r="X144" s="31"/>
      <c r="Y144" s="27">
        <f t="shared" si="28"/>
        <v>135</v>
      </c>
      <c r="Z144" s="29">
        <f t="shared" si="29"/>
        <v>0</v>
      </c>
      <c r="AA144" s="29">
        <f t="shared" si="30"/>
        <v>123060</v>
      </c>
      <c r="AB144" s="29">
        <f t="shared" si="31"/>
        <v>123060</v>
      </c>
      <c r="AC144" s="29">
        <f t="shared" si="32"/>
        <v>200</v>
      </c>
      <c r="AD144" s="29">
        <f t="shared" si="33"/>
        <v>615</v>
      </c>
      <c r="AE144" s="31"/>
      <c r="AF144" s="31"/>
      <c r="AH144" s="27">
        <v>135</v>
      </c>
      <c r="AI144" s="31" t="s">
        <v>223</v>
      </c>
      <c r="AK144" s="29"/>
      <c r="AL144" s="29">
        <v>278.7</v>
      </c>
      <c r="AM144" s="29">
        <v>304.07692307692309</v>
      </c>
      <c r="AN144" s="29">
        <v>317.88979591836733</v>
      </c>
      <c r="AO144" s="29">
        <v>355</v>
      </c>
      <c r="AP144" s="29">
        <v>401</v>
      </c>
      <c r="AQ144" s="29">
        <v>637</v>
      </c>
      <c r="AR144" s="29">
        <v>407</v>
      </c>
      <c r="AS144" s="29">
        <v>579</v>
      </c>
      <c r="AT144" s="29">
        <v>539</v>
      </c>
      <c r="AU144" s="29">
        <v>515</v>
      </c>
      <c r="AV144" s="29">
        <v>496</v>
      </c>
      <c r="AW144" s="29">
        <v>415</v>
      </c>
      <c r="AX144" s="29">
        <v>478</v>
      </c>
      <c r="AY144" s="29">
        <v>671</v>
      </c>
      <c r="AZ144" s="29">
        <v>822</v>
      </c>
      <c r="BA144" s="29">
        <v>722</v>
      </c>
      <c r="BB144" s="29">
        <v>1362</v>
      </c>
      <c r="BC144" s="29">
        <v>526</v>
      </c>
      <c r="BD144" s="29">
        <v>720</v>
      </c>
      <c r="BE144" s="29">
        <v>665</v>
      </c>
      <c r="BF144" s="29">
        <v>573</v>
      </c>
      <c r="BG144" s="29">
        <v>1578</v>
      </c>
      <c r="BH144" s="29">
        <v>615</v>
      </c>
      <c r="BI144" s="29">
        <f t="shared" si="34"/>
        <v>615</v>
      </c>
      <c r="BJ144" s="29"/>
      <c r="BK144" s="29"/>
      <c r="BL144" s="29">
        <f t="shared" si="35"/>
        <v>-963</v>
      </c>
      <c r="BM144" s="27"/>
    </row>
    <row r="145" spans="1:65">
      <c r="A145" s="29">
        <v>136</v>
      </c>
      <c r="B145" s="32" t="s">
        <v>224</v>
      </c>
      <c r="C145" s="29">
        <f t="shared" si="24"/>
        <v>0</v>
      </c>
      <c r="D145" s="29">
        <f t="shared" si="24"/>
        <v>1282328</v>
      </c>
      <c r="E145" s="29">
        <f t="shared" si="25"/>
        <v>1282328</v>
      </c>
      <c r="F145" s="29">
        <f t="shared" si="26"/>
        <v>1777</v>
      </c>
      <c r="G145" s="57">
        <f t="shared" si="27"/>
        <v>722</v>
      </c>
      <c r="H145" s="42"/>
      <c r="I145" s="29">
        <v>136</v>
      </c>
      <c r="J145" s="30" t="s">
        <v>224</v>
      </c>
      <c r="L145" s="29">
        <v>0</v>
      </c>
      <c r="M145" s="29">
        <v>746444</v>
      </c>
      <c r="N145" s="29">
        <v>1727</v>
      </c>
      <c r="O145" s="29">
        <v>0</v>
      </c>
      <c r="P145" s="29">
        <v>21435</v>
      </c>
      <c r="Q145" s="29">
        <v>2</v>
      </c>
      <c r="R145" s="29">
        <v>0</v>
      </c>
      <c r="S145" s="29">
        <v>514449</v>
      </c>
      <c r="T145" s="29">
        <v>48</v>
      </c>
      <c r="U145" s="29">
        <v>0</v>
      </c>
      <c r="V145" s="29">
        <v>0</v>
      </c>
      <c r="W145" s="29">
        <v>0</v>
      </c>
      <c r="X145" s="31"/>
      <c r="Y145" s="27">
        <f t="shared" si="28"/>
        <v>136</v>
      </c>
      <c r="Z145" s="29">
        <f t="shared" si="29"/>
        <v>0</v>
      </c>
      <c r="AA145" s="29">
        <f t="shared" si="30"/>
        <v>1282328</v>
      </c>
      <c r="AB145" s="29">
        <f t="shared" si="31"/>
        <v>1282328</v>
      </c>
      <c r="AC145" s="29">
        <f t="shared" si="32"/>
        <v>1777</v>
      </c>
      <c r="AD145" s="29">
        <f t="shared" si="33"/>
        <v>722</v>
      </c>
      <c r="AE145" s="31"/>
      <c r="AF145" s="31"/>
      <c r="AH145" s="27">
        <v>136</v>
      </c>
      <c r="AI145" s="31" t="s">
        <v>224</v>
      </c>
      <c r="AK145" s="29"/>
      <c r="AL145" s="29">
        <v>172.63445078459344</v>
      </c>
      <c r="AM145" s="29">
        <v>218.42107324716019</v>
      </c>
      <c r="AN145" s="29">
        <v>220.07814814814816</v>
      </c>
      <c r="AO145" s="29">
        <v>248</v>
      </c>
      <c r="AP145" s="29">
        <v>260</v>
      </c>
      <c r="AQ145" s="29">
        <v>378</v>
      </c>
      <c r="AR145" s="29">
        <v>365</v>
      </c>
      <c r="AS145" s="29">
        <v>329</v>
      </c>
      <c r="AT145" s="29">
        <v>394</v>
      </c>
      <c r="AU145" s="29">
        <v>298</v>
      </c>
      <c r="AV145" s="29">
        <v>0</v>
      </c>
      <c r="AW145" s="29">
        <v>240</v>
      </c>
      <c r="AX145" s="29">
        <v>253</v>
      </c>
      <c r="AY145" s="29">
        <v>237</v>
      </c>
      <c r="AZ145" s="29">
        <v>244</v>
      </c>
      <c r="BA145" s="29">
        <v>271</v>
      </c>
      <c r="BB145" s="29">
        <v>345</v>
      </c>
      <c r="BC145" s="29">
        <v>405</v>
      </c>
      <c r="BD145" s="29">
        <v>318</v>
      </c>
      <c r="BE145" s="29">
        <v>348</v>
      </c>
      <c r="BF145" s="29">
        <v>477</v>
      </c>
      <c r="BG145" s="29">
        <v>1233</v>
      </c>
      <c r="BH145" s="29">
        <v>722</v>
      </c>
      <c r="BI145" s="29">
        <f t="shared" si="34"/>
        <v>722</v>
      </c>
      <c r="BJ145" s="29"/>
      <c r="BK145" s="29"/>
      <c r="BL145" s="29">
        <f t="shared" si="35"/>
        <v>-511</v>
      </c>
      <c r="BM145" s="27"/>
    </row>
    <row r="146" spans="1:65">
      <c r="A146" s="29">
        <v>137</v>
      </c>
      <c r="B146" s="32" t="s">
        <v>225</v>
      </c>
      <c r="C146" s="29">
        <f t="shared" si="24"/>
        <v>0</v>
      </c>
      <c r="D146" s="29">
        <f t="shared" si="24"/>
        <v>4368597</v>
      </c>
      <c r="E146" s="29">
        <f t="shared" si="25"/>
        <v>4368597</v>
      </c>
      <c r="F146" s="29">
        <f t="shared" si="26"/>
        <v>1871</v>
      </c>
      <c r="G146" s="57">
        <f t="shared" si="27"/>
        <v>2335</v>
      </c>
      <c r="H146" s="42"/>
      <c r="I146" s="29">
        <v>137</v>
      </c>
      <c r="J146" s="30" t="s">
        <v>225</v>
      </c>
      <c r="L146" s="29">
        <v>0</v>
      </c>
      <c r="M146" s="29">
        <v>1297077</v>
      </c>
      <c r="N146" s="29">
        <v>1311</v>
      </c>
      <c r="O146" s="29">
        <v>0</v>
      </c>
      <c r="P146" s="29">
        <v>899064</v>
      </c>
      <c r="Q146" s="29">
        <v>161</v>
      </c>
      <c r="R146" s="29">
        <v>0</v>
      </c>
      <c r="S146" s="29">
        <v>2172456</v>
      </c>
      <c r="T146" s="29">
        <v>399</v>
      </c>
      <c r="U146" s="29">
        <v>0</v>
      </c>
      <c r="V146" s="29">
        <v>0</v>
      </c>
      <c r="W146" s="29">
        <v>0</v>
      </c>
      <c r="X146" s="31"/>
      <c r="Y146" s="27">
        <f t="shared" si="28"/>
        <v>137</v>
      </c>
      <c r="Z146" s="29">
        <f t="shared" si="29"/>
        <v>0</v>
      </c>
      <c r="AA146" s="29">
        <f t="shared" si="30"/>
        <v>4368597</v>
      </c>
      <c r="AB146" s="29">
        <f t="shared" si="31"/>
        <v>4368597</v>
      </c>
      <c r="AC146" s="29">
        <f t="shared" si="32"/>
        <v>1871</v>
      </c>
      <c r="AD146" s="29">
        <f t="shared" si="33"/>
        <v>2335</v>
      </c>
      <c r="AE146" s="31"/>
      <c r="AF146" s="31"/>
      <c r="AH146" s="27">
        <v>137</v>
      </c>
      <c r="AI146" s="31" t="s">
        <v>225</v>
      </c>
      <c r="AJ146" s="27" t="s">
        <v>878</v>
      </c>
      <c r="AK146" s="29"/>
      <c r="AL146" s="29">
        <v>383.2972114366396</v>
      </c>
      <c r="AM146" s="29">
        <v>551.17020510975169</v>
      </c>
      <c r="AN146" s="29">
        <v>408.52397260273972</v>
      </c>
      <c r="AO146" s="29">
        <v>0</v>
      </c>
      <c r="AP146" s="29">
        <v>409</v>
      </c>
      <c r="AQ146" s="29">
        <v>1379</v>
      </c>
      <c r="AR146" s="29">
        <v>1337</v>
      </c>
      <c r="AS146" s="29">
        <v>1549</v>
      </c>
      <c r="AT146" s="29">
        <v>2275</v>
      </c>
      <c r="AU146" s="29">
        <v>2054</v>
      </c>
      <c r="AV146" s="29">
        <v>1680</v>
      </c>
      <c r="AW146" s="29">
        <v>858</v>
      </c>
      <c r="AX146" s="29">
        <v>1154</v>
      </c>
      <c r="AY146" s="29">
        <v>1426</v>
      </c>
      <c r="AZ146" s="29">
        <v>1927</v>
      </c>
      <c r="BA146" s="29">
        <v>2367</v>
      </c>
      <c r="BB146" s="29">
        <v>3020</v>
      </c>
      <c r="BC146" s="29">
        <v>3112</v>
      </c>
      <c r="BD146" s="29">
        <v>2726</v>
      </c>
      <c r="BE146" s="29">
        <v>2254</v>
      </c>
      <c r="BF146" s="29">
        <v>2059</v>
      </c>
      <c r="BG146" s="29">
        <v>1476</v>
      </c>
      <c r="BH146" s="29">
        <v>2335</v>
      </c>
      <c r="BI146" s="29">
        <f t="shared" si="34"/>
        <v>2335</v>
      </c>
      <c r="BJ146" s="29"/>
      <c r="BK146" s="29"/>
      <c r="BL146" s="29">
        <f t="shared" si="35"/>
        <v>859</v>
      </c>
      <c r="BM146" s="27"/>
    </row>
    <row r="147" spans="1:65">
      <c r="A147" s="29">
        <v>138</v>
      </c>
      <c r="B147" s="32" t="s">
        <v>226</v>
      </c>
      <c r="C147" s="29">
        <f t="shared" si="24"/>
        <v>0</v>
      </c>
      <c r="D147" s="29">
        <f t="shared" si="24"/>
        <v>274467</v>
      </c>
      <c r="E147" s="29">
        <f t="shared" si="25"/>
        <v>274467</v>
      </c>
      <c r="F147" s="29">
        <f t="shared" si="26"/>
        <v>424</v>
      </c>
      <c r="G147" s="57">
        <f t="shared" si="27"/>
        <v>647</v>
      </c>
      <c r="H147" s="42"/>
      <c r="I147" s="29">
        <v>138</v>
      </c>
      <c r="J147" s="30" t="s">
        <v>226</v>
      </c>
      <c r="L147" s="29">
        <v>0</v>
      </c>
      <c r="M147" s="29">
        <v>107499</v>
      </c>
      <c r="N147" s="29">
        <v>392</v>
      </c>
      <c r="O147" s="29">
        <v>0</v>
      </c>
      <c r="P147" s="29">
        <v>57246</v>
      </c>
      <c r="Q147" s="29">
        <v>11</v>
      </c>
      <c r="R147" s="29">
        <v>0</v>
      </c>
      <c r="S147" s="29">
        <v>109722</v>
      </c>
      <c r="T147" s="29">
        <v>21</v>
      </c>
      <c r="U147" s="29">
        <v>0</v>
      </c>
      <c r="V147" s="29">
        <v>0</v>
      </c>
      <c r="W147" s="29">
        <v>0</v>
      </c>
      <c r="X147" s="31"/>
      <c r="Y147" s="27">
        <f t="shared" si="28"/>
        <v>138</v>
      </c>
      <c r="Z147" s="29">
        <f t="shared" si="29"/>
        <v>0</v>
      </c>
      <c r="AA147" s="29">
        <f t="shared" si="30"/>
        <v>274467</v>
      </c>
      <c r="AB147" s="29">
        <f t="shared" si="31"/>
        <v>274467</v>
      </c>
      <c r="AC147" s="29">
        <f t="shared" si="32"/>
        <v>424</v>
      </c>
      <c r="AD147" s="29">
        <f t="shared" si="33"/>
        <v>647</v>
      </c>
      <c r="AE147" s="31"/>
      <c r="AF147" s="31"/>
      <c r="AH147" s="27">
        <v>138</v>
      </c>
      <c r="AI147" s="31" t="s">
        <v>226</v>
      </c>
      <c r="AK147" s="29"/>
      <c r="AL147" s="29">
        <v>174.16883116883116</v>
      </c>
      <c r="AM147" s="29">
        <v>139.36952714535903</v>
      </c>
      <c r="AN147" s="29">
        <v>195.67332123411978</v>
      </c>
      <c r="AO147" s="29">
        <v>69</v>
      </c>
      <c r="AP147" s="29">
        <v>40</v>
      </c>
      <c r="AQ147" s="29">
        <v>348</v>
      </c>
      <c r="AR147" s="29">
        <v>553</v>
      </c>
      <c r="AS147" s="29">
        <v>282</v>
      </c>
      <c r="AT147" s="29">
        <v>363</v>
      </c>
      <c r="AU147" s="29">
        <v>338</v>
      </c>
      <c r="AV147" s="29">
        <v>380</v>
      </c>
      <c r="AW147" s="29">
        <v>306</v>
      </c>
      <c r="AX147" s="29">
        <v>233</v>
      </c>
      <c r="AY147" s="29">
        <v>260</v>
      </c>
      <c r="AZ147" s="29">
        <v>278</v>
      </c>
      <c r="BA147" s="29">
        <v>309</v>
      </c>
      <c r="BB147" s="29">
        <v>293</v>
      </c>
      <c r="BC147" s="29">
        <v>317</v>
      </c>
      <c r="BD147" s="29">
        <v>323</v>
      </c>
      <c r="BE147" s="29">
        <v>505</v>
      </c>
      <c r="BF147" s="29">
        <v>576</v>
      </c>
      <c r="BG147" s="29">
        <v>886</v>
      </c>
      <c r="BH147" s="29">
        <v>647</v>
      </c>
      <c r="BI147" s="29">
        <f t="shared" si="34"/>
        <v>647</v>
      </c>
      <c r="BJ147" s="29"/>
      <c r="BK147" s="29"/>
      <c r="BL147" s="29">
        <f t="shared" si="35"/>
        <v>-239</v>
      </c>
      <c r="BM147" s="27"/>
    </row>
    <row r="148" spans="1:65">
      <c r="A148" s="29">
        <v>139</v>
      </c>
      <c r="B148" s="32" t="s">
        <v>227</v>
      </c>
      <c r="C148" s="29">
        <f t="shared" si="24"/>
        <v>0</v>
      </c>
      <c r="D148" s="29">
        <f t="shared" si="24"/>
        <v>2153327</v>
      </c>
      <c r="E148" s="29">
        <f t="shared" si="25"/>
        <v>2153327</v>
      </c>
      <c r="F148" s="29">
        <f t="shared" si="26"/>
        <v>3343</v>
      </c>
      <c r="G148" s="57">
        <f t="shared" si="27"/>
        <v>644</v>
      </c>
      <c r="H148" s="42"/>
      <c r="I148" s="29">
        <v>139</v>
      </c>
      <c r="J148" s="30" t="s">
        <v>227</v>
      </c>
      <c r="L148" s="29">
        <v>0</v>
      </c>
      <c r="M148" s="29">
        <v>2039986</v>
      </c>
      <c r="N148" s="29">
        <v>3337</v>
      </c>
      <c r="O148" s="29">
        <v>0</v>
      </c>
      <c r="P148" s="29">
        <v>0</v>
      </c>
      <c r="Q148" s="29">
        <v>0</v>
      </c>
      <c r="R148" s="29">
        <v>0</v>
      </c>
      <c r="S148" s="29">
        <v>113341</v>
      </c>
      <c r="T148" s="29">
        <v>6</v>
      </c>
      <c r="U148" s="29">
        <v>0</v>
      </c>
      <c r="V148" s="29">
        <v>0</v>
      </c>
      <c r="W148" s="29">
        <v>0</v>
      </c>
      <c r="X148" s="31"/>
      <c r="Y148" s="27">
        <f t="shared" si="28"/>
        <v>139</v>
      </c>
      <c r="Z148" s="29">
        <f t="shared" si="29"/>
        <v>0</v>
      </c>
      <c r="AA148" s="29">
        <f t="shared" si="30"/>
        <v>2153327</v>
      </c>
      <c r="AB148" s="29">
        <f t="shared" si="31"/>
        <v>2153327</v>
      </c>
      <c r="AC148" s="29">
        <f t="shared" si="32"/>
        <v>3343</v>
      </c>
      <c r="AD148" s="29">
        <f t="shared" si="33"/>
        <v>644</v>
      </c>
      <c r="AE148" s="31"/>
      <c r="AF148" s="31"/>
      <c r="AH148" s="27">
        <v>139</v>
      </c>
      <c r="AI148" s="31" t="s">
        <v>227</v>
      </c>
      <c r="AK148" s="29"/>
      <c r="AL148" s="29">
        <v>238.64756554307115</v>
      </c>
      <c r="AM148" s="29">
        <v>277.87861959539867</v>
      </c>
      <c r="AN148" s="29">
        <v>286.12541375505702</v>
      </c>
      <c r="AO148" s="29">
        <v>278</v>
      </c>
      <c r="AP148" s="29">
        <v>254</v>
      </c>
      <c r="AQ148" s="29">
        <v>366</v>
      </c>
      <c r="AR148" s="29">
        <v>333</v>
      </c>
      <c r="AS148" s="29">
        <v>320</v>
      </c>
      <c r="AT148" s="29">
        <v>345</v>
      </c>
      <c r="AU148" s="29">
        <v>362</v>
      </c>
      <c r="AV148" s="29">
        <v>477</v>
      </c>
      <c r="AW148" s="29">
        <v>407</v>
      </c>
      <c r="AX148" s="29">
        <v>465</v>
      </c>
      <c r="AY148" s="29">
        <v>465</v>
      </c>
      <c r="AZ148" s="29">
        <v>505</v>
      </c>
      <c r="BA148" s="29">
        <v>470</v>
      </c>
      <c r="BB148" s="29">
        <v>446</v>
      </c>
      <c r="BC148" s="29">
        <v>521</v>
      </c>
      <c r="BD148" s="29">
        <v>569</v>
      </c>
      <c r="BE148" s="29">
        <v>657</v>
      </c>
      <c r="BF148" s="29">
        <v>670</v>
      </c>
      <c r="BG148" s="29">
        <v>1313</v>
      </c>
      <c r="BH148" s="29">
        <v>644</v>
      </c>
      <c r="BI148" s="29">
        <f t="shared" si="34"/>
        <v>644</v>
      </c>
      <c r="BJ148" s="29"/>
      <c r="BK148" s="29"/>
      <c r="BL148" s="29">
        <f t="shared" si="35"/>
        <v>-669</v>
      </c>
      <c r="BM148" s="27"/>
    </row>
    <row r="149" spans="1:65">
      <c r="A149" s="29">
        <v>140</v>
      </c>
      <c r="B149" s="32" t="s">
        <v>228</v>
      </c>
      <c r="C149" s="29">
        <f t="shared" si="24"/>
        <v>0</v>
      </c>
      <c r="D149" s="29">
        <f t="shared" si="24"/>
        <v>0</v>
      </c>
      <c r="E149" s="29">
        <f t="shared" si="25"/>
        <v>0</v>
      </c>
      <c r="F149" s="29">
        <f t="shared" si="26"/>
        <v>0</v>
      </c>
      <c r="G149" s="57">
        <f t="shared" si="27"/>
        <v>0</v>
      </c>
      <c r="H149" s="42"/>
      <c r="I149" s="29">
        <v>140</v>
      </c>
      <c r="J149" s="30" t="s">
        <v>228</v>
      </c>
      <c r="L149" s="29">
        <v>0</v>
      </c>
      <c r="M149" s="29">
        <v>0</v>
      </c>
      <c r="N149" s="29">
        <v>0</v>
      </c>
      <c r="O149" s="29">
        <v>0</v>
      </c>
      <c r="P149" s="29">
        <v>0</v>
      </c>
      <c r="Q149" s="29">
        <v>0</v>
      </c>
      <c r="R149" s="29">
        <v>0</v>
      </c>
      <c r="S149" s="29">
        <v>0</v>
      </c>
      <c r="T149" s="29">
        <v>0</v>
      </c>
      <c r="U149" s="29">
        <v>0</v>
      </c>
      <c r="V149" s="29">
        <v>0</v>
      </c>
      <c r="W149" s="29">
        <v>0</v>
      </c>
      <c r="X149" s="31"/>
      <c r="Y149" s="27">
        <f t="shared" si="28"/>
        <v>140</v>
      </c>
      <c r="Z149" s="29">
        <f t="shared" si="29"/>
        <v>0</v>
      </c>
      <c r="AA149" s="29">
        <f t="shared" si="30"/>
        <v>0</v>
      </c>
      <c r="AB149" s="29">
        <f t="shared" si="31"/>
        <v>0</v>
      </c>
      <c r="AC149" s="29">
        <f t="shared" si="32"/>
        <v>0</v>
      </c>
      <c r="AD149" s="29">
        <f t="shared" si="33"/>
        <v>0</v>
      </c>
      <c r="AE149" s="31"/>
      <c r="AF149" s="31"/>
      <c r="AH149" s="27">
        <v>140</v>
      </c>
      <c r="AI149" s="31" t="s">
        <v>228</v>
      </c>
      <c r="AK149" s="29"/>
      <c r="AL149" s="29"/>
      <c r="AM149" s="29"/>
      <c r="AN149" s="29">
        <v>0</v>
      </c>
      <c r="AO149" s="29">
        <v>0</v>
      </c>
      <c r="AP149" s="29">
        <v>0</v>
      </c>
      <c r="AQ149" s="29">
        <v>0</v>
      </c>
      <c r="AR149" s="29">
        <v>0</v>
      </c>
      <c r="AS149" s="29">
        <v>0</v>
      </c>
      <c r="AT149" s="29">
        <v>0</v>
      </c>
      <c r="AU149" s="29">
        <v>0</v>
      </c>
      <c r="AV149" s="29">
        <v>0</v>
      </c>
      <c r="AW149" s="29">
        <v>0</v>
      </c>
      <c r="AX149" s="29">
        <v>0</v>
      </c>
      <c r="AY149" s="29">
        <v>0</v>
      </c>
      <c r="AZ149" s="29">
        <v>0</v>
      </c>
      <c r="BA149" s="29">
        <v>0</v>
      </c>
      <c r="BB149" s="29">
        <v>0</v>
      </c>
      <c r="BC149" s="29">
        <v>0</v>
      </c>
      <c r="BD149" s="29">
        <v>0</v>
      </c>
      <c r="BE149" s="29">
        <v>0</v>
      </c>
      <c r="BF149" s="29">
        <v>0</v>
      </c>
      <c r="BG149" s="29">
        <v>0</v>
      </c>
      <c r="BH149" s="29">
        <v>0</v>
      </c>
      <c r="BI149" s="29">
        <f t="shared" si="34"/>
        <v>0</v>
      </c>
      <c r="BJ149" s="29"/>
      <c r="BK149" s="29"/>
      <c r="BL149" s="29">
        <f t="shared" si="35"/>
        <v>0</v>
      </c>
      <c r="BM149" s="27"/>
    </row>
    <row r="150" spans="1:65">
      <c r="A150" s="29">
        <v>141</v>
      </c>
      <c r="B150" s="32" t="s">
        <v>229</v>
      </c>
      <c r="C150" s="29">
        <f t="shared" si="24"/>
        <v>0</v>
      </c>
      <c r="D150" s="29">
        <f t="shared" si="24"/>
        <v>1263088</v>
      </c>
      <c r="E150" s="29">
        <f t="shared" si="25"/>
        <v>1263088</v>
      </c>
      <c r="F150" s="29">
        <f t="shared" si="26"/>
        <v>1066</v>
      </c>
      <c r="G150" s="57">
        <f t="shared" si="27"/>
        <v>1185</v>
      </c>
      <c r="H150" s="42"/>
      <c r="I150" s="29">
        <v>141</v>
      </c>
      <c r="J150" s="30" t="s">
        <v>229</v>
      </c>
      <c r="L150" s="29">
        <v>0</v>
      </c>
      <c r="M150" s="29">
        <v>759479</v>
      </c>
      <c r="N150" s="29">
        <v>969</v>
      </c>
      <c r="O150" s="29">
        <v>0</v>
      </c>
      <c r="P150" s="29">
        <v>233633</v>
      </c>
      <c r="Q150" s="29">
        <v>45</v>
      </c>
      <c r="R150" s="29">
        <v>0</v>
      </c>
      <c r="S150" s="29">
        <v>269976</v>
      </c>
      <c r="T150" s="29">
        <v>52</v>
      </c>
      <c r="U150" s="29">
        <v>0</v>
      </c>
      <c r="V150" s="29">
        <v>0</v>
      </c>
      <c r="W150" s="29">
        <v>0</v>
      </c>
      <c r="X150" s="31"/>
      <c r="Y150" s="27">
        <f t="shared" si="28"/>
        <v>141</v>
      </c>
      <c r="Z150" s="29">
        <f t="shared" si="29"/>
        <v>0</v>
      </c>
      <c r="AA150" s="29">
        <f t="shared" si="30"/>
        <v>1263088</v>
      </c>
      <c r="AB150" s="29">
        <f t="shared" si="31"/>
        <v>1263088</v>
      </c>
      <c r="AC150" s="29">
        <f t="shared" si="32"/>
        <v>1066</v>
      </c>
      <c r="AD150" s="29">
        <f t="shared" si="33"/>
        <v>1185</v>
      </c>
      <c r="AE150" s="31"/>
      <c r="AF150" s="31"/>
      <c r="AH150" s="27">
        <v>141</v>
      </c>
      <c r="AI150" s="31" t="s">
        <v>229</v>
      </c>
      <c r="AK150" s="29"/>
      <c r="AL150" s="29">
        <v>207.65567981165393</v>
      </c>
      <c r="AM150" s="29">
        <v>223.2093553907587</v>
      </c>
      <c r="AN150" s="29">
        <v>413.19664492078283</v>
      </c>
      <c r="AO150" s="29">
        <v>442</v>
      </c>
      <c r="AP150" s="29">
        <v>352</v>
      </c>
      <c r="AQ150" s="29">
        <v>496</v>
      </c>
      <c r="AR150" s="29">
        <v>537</v>
      </c>
      <c r="AS150" s="29">
        <v>643</v>
      </c>
      <c r="AT150" s="29">
        <v>605</v>
      </c>
      <c r="AU150" s="29">
        <v>350</v>
      </c>
      <c r="AV150" s="29">
        <v>485</v>
      </c>
      <c r="AW150" s="29">
        <v>447</v>
      </c>
      <c r="AX150" s="29">
        <v>512</v>
      </c>
      <c r="AY150" s="29">
        <v>534</v>
      </c>
      <c r="AZ150" s="29">
        <v>385</v>
      </c>
      <c r="BA150" s="29">
        <v>624</v>
      </c>
      <c r="BB150" s="29">
        <v>622</v>
      </c>
      <c r="BC150" s="29">
        <v>583</v>
      </c>
      <c r="BD150" s="29">
        <v>600</v>
      </c>
      <c r="BE150" s="29">
        <v>586</v>
      </c>
      <c r="BF150" s="29">
        <v>460</v>
      </c>
      <c r="BG150" s="29">
        <v>1138</v>
      </c>
      <c r="BH150" s="29">
        <v>1185</v>
      </c>
      <c r="BI150" s="29">
        <f t="shared" si="34"/>
        <v>1185</v>
      </c>
      <c r="BJ150" s="29"/>
      <c r="BK150" s="29"/>
      <c r="BL150" s="29">
        <f t="shared" si="35"/>
        <v>47</v>
      </c>
      <c r="BM150" s="27"/>
    </row>
    <row r="151" spans="1:65">
      <c r="A151" s="29">
        <v>142</v>
      </c>
      <c r="B151" s="32" t="s">
        <v>230</v>
      </c>
      <c r="C151" s="29">
        <f t="shared" si="24"/>
        <v>0</v>
      </c>
      <c r="D151" s="29">
        <f t="shared" si="24"/>
        <v>758481</v>
      </c>
      <c r="E151" s="29">
        <f t="shared" si="25"/>
        <v>758481</v>
      </c>
      <c r="F151" s="29">
        <f t="shared" si="26"/>
        <v>554</v>
      </c>
      <c r="G151" s="57">
        <f t="shared" si="27"/>
        <v>1369</v>
      </c>
      <c r="H151" s="42"/>
      <c r="I151" s="29">
        <v>142</v>
      </c>
      <c r="J151" s="30" t="s">
        <v>230</v>
      </c>
      <c r="L151" s="29">
        <v>0</v>
      </c>
      <c r="M151" s="29">
        <v>703335</v>
      </c>
      <c r="N151" s="29">
        <v>544</v>
      </c>
      <c r="O151" s="29">
        <v>0</v>
      </c>
      <c r="P151" s="29">
        <v>7130</v>
      </c>
      <c r="Q151" s="29">
        <v>2</v>
      </c>
      <c r="R151" s="29">
        <v>0</v>
      </c>
      <c r="S151" s="29">
        <v>48016</v>
      </c>
      <c r="T151" s="29">
        <v>8</v>
      </c>
      <c r="U151" s="29">
        <v>0</v>
      </c>
      <c r="V151" s="29">
        <v>0</v>
      </c>
      <c r="W151" s="29">
        <v>0</v>
      </c>
      <c r="X151" s="31"/>
      <c r="Y151" s="27">
        <f t="shared" si="28"/>
        <v>142</v>
      </c>
      <c r="Z151" s="29">
        <f t="shared" si="29"/>
        <v>0</v>
      </c>
      <c r="AA151" s="29">
        <f t="shared" si="30"/>
        <v>758481</v>
      </c>
      <c r="AB151" s="29">
        <f t="shared" si="31"/>
        <v>758481</v>
      </c>
      <c r="AC151" s="29">
        <f t="shared" si="32"/>
        <v>554</v>
      </c>
      <c r="AD151" s="29">
        <f t="shared" si="33"/>
        <v>1369</v>
      </c>
      <c r="AE151" s="31"/>
      <c r="AF151" s="31"/>
      <c r="AH151" s="27">
        <v>142</v>
      </c>
      <c r="AI151" s="31" t="s">
        <v>230</v>
      </c>
      <c r="AK151" s="29">
        <v>270.35423452768731</v>
      </c>
      <c r="AL151" s="29">
        <v>271.32654723127035</v>
      </c>
      <c r="AM151" s="29">
        <v>419.03604651162789</v>
      </c>
      <c r="AN151" s="29">
        <v>425.27906976744185</v>
      </c>
      <c r="AO151" s="29">
        <v>445</v>
      </c>
      <c r="AP151" s="29">
        <v>401</v>
      </c>
      <c r="AQ151" s="29">
        <v>710</v>
      </c>
      <c r="AR151" s="29">
        <v>580</v>
      </c>
      <c r="AS151" s="29">
        <v>578</v>
      </c>
      <c r="AT151" s="29">
        <v>542</v>
      </c>
      <c r="AU151" s="29">
        <v>472</v>
      </c>
      <c r="AV151" s="29">
        <v>0</v>
      </c>
      <c r="AW151" s="29">
        <v>755</v>
      </c>
      <c r="AX151" s="29">
        <v>746</v>
      </c>
      <c r="AY151" s="29">
        <v>834</v>
      </c>
      <c r="AZ151" s="29">
        <v>786</v>
      </c>
      <c r="BA151" s="29">
        <v>819</v>
      </c>
      <c r="BB151" s="29">
        <v>928</v>
      </c>
      <c r="BC151" s="29">
        <v>945</v>
      </c>
      <c r="BD151" s="29">
        <v>1102</v>
      </c>
      <c r="BE151" s="29">
        <v>1224</v>
      </c>
      <c r="BF151" s="29">
        <v>1044</v>
      </c>
      <c r="BG151" s="29">
        <v>1161</v>
      </c>
      <c r="BH151" s="29">
        <v>1369</v>
      </c>
      <c r="BI151" s="29">
        <f t="shared" si="34"/>
        <v>1369</v>
      </c>
      <c r="BJ151" s="29"/>
      <c r="BK151" s="29"/>
      <c r="BL151" s="29">
        <f t="shared" si="35"/>
        <v>208</v>
      </c>
      <c r="BM151" s="27"/>
    </row>
    <row r="152" spans="1:65">
      <c r="A152" s="29">
        <v>143</v>
      </c>
      <c r="B152" s="32" t="s">
        <v>231</v>
      </c>
      <c r="C152" s="29">
        <f t="shared" si="24"/>
        <v>0</v>
      </c>
      <c r="D152" s="29">
        <f t="shared" si="24"/>
        <v>0</v>
      </c>
      <c r="E152" s="29">
        <f t="shared" si="25"/>
        <v>0</v>
      </c>
      <c r="F152" s="29">
        <f t="shared" si="26"/>
        <v>0</v>
      </c>
      <c r="G152" s="57">
        <f t="shared" si="27"/>
        <v>0</v>
      </c>
      <c r="H152" s="42"/>
      <c r="I152" s="29">
        <v>143</v>
      </c>
      <c r="J152" s="30" t="s">
        <v>231</v>
      </c>
      <c r="O152" s="29"/>
      <c r="P152" s="29"/>
      <c r="Q152" s="29"/>
      <c r="R152" s="29"/>
      <c r="S152" s="29"/>
      <c r="T152" s="29"/>
      <c r="U152" s="29"/>
      <c r="V152" s="29"/>
      <c r="W152" s="29"/>
      <c r="X152" s="31"/>
      <c r="Y152" s="27">
        <f t="shared" si="28"/>
        <v>143</v>
      </c>
      <c r="Z152" s="29">
        <f t="shared" si="29"/>
        <v>0</v>
      </c>
      <c r="AA152" s="29">
        <f t="shared" si="30"/>
        <v>0</v>
      </c>
      <c r="AB152" s="29">
        <f t="shared" si="31"/>
        <v>0</v>
      </c>
      <c r="AC152" s="29">
        <f t="shared" si="32"/>
        <v>0</v>
      </c>
      <c r="AD152" s="29">
        <f t="shared" si="33"/>
        <v>0</v>
      </c>
      <c r="AE152" s="31"/>
      <c r="AF152" s="31"/>
      <c r="AH152" s="27">
        <v>143</v>
      </c>
      <c r="AI152" s="31" t="s">
        <v>231</v>
      </c>
      <c r="AK152" s="29"/>
      <c r="AL152" s="29"/>
      <c r="AM152" s="29"/>
      <c r="AN152" s="29">
        <v>0</v>
      </c>
      <c r="AO152" s="29">
        <v>0</v>
      </c>
      <c r="AP152" s="29">
        <v>0</v>
      </c>
      <c r="AQ152" s="29">
        <v>0</v>
      </c>
      <c r="AR152" s="29">
        <v>0</v>
      </c>
      <c r="AS152" s="29">
        <v>0</v>
      </c>
      <c r="AT152" s="29">
        <v>0</v>
      </c>
      <c r="AU152" s="29">
        <v>0</v>
      </c>
      <c r="AV152" s="29">
        <v>0</v>
      </c>
      <c r="AW152" s="29">
        <v>0</v>
      </c>
      <c r="AX152" s="29">
        <v>0</v>
      </c>
      <c r="AY152" s="29">
        <v>0</v>
      </c>
      <c r="AZ152" s="29">
        <v>0</v>
      </c>
      <c r="BA152" s="29">
        <v>0</v>
      </c>
      <c r="BB152" s="29">
        <v>0</v>
      </c>
      <c r="BC152" s="29">
        <v>0</v>
      </c>
      <c r="BD152" s="29">
        <v>0</v>
      </c>
      <c r="BE152" s="29">
        <v>0</v>
      </c>
      <c r="BF152" s="29">
        <v>0</v>
      </c>
      <c r="BG152" s="29">
        <v>2718</v>
      </c>
      <c r="BH152" s="29">
        <v>0</v>
      </c>
      <c r="BI152" s="29">
        <f t="shared" si="34"/>
        <v>0</v>
      </c>
      <c r="BJ152" s="29"/>
      <c r="BK152" s="29"/>
      <c r="BL152" s="29">
        <f t="shared" si="35"/>
        <v>-2718</v>
      </c>
      <c r="BM152" s="27"/>
    </row>
    <row r="153" spans="1:65">
      <c r="A153" s="29">
        <v>144</v>
      </c>
      <c r="B153" s="32" t="s">
        <v>232</v>
      </c>
      <c r="C153" s="29">
        <f t="shared" si="24"/>
        <v>0</v>
      </c>
      <c r="D153" s="29">
        <f t="shared" si="24"/>
        <v>712843</v>
      </c>
      <c r="E153" s="29">
        <f t="shared" si="25"/>
        <v>712843</v>
      </c>
      <c r="F153" s="29">
        <f t="shared" si="26"/>
        <v>711</v>
      </c>
      <c r="G153" s="57">
        <f t="shared" si="27"/>
        <v>1003</v>
      </c>
      <c r="H153" s="42"/>
      <c r="I153" s="29">
        <v>144</v>
      </c>
      <c r="J153" s="30" t="s">
        <v>232</v>
      </c>
      <c r="L153" s="29">
        <v>0</v>
      </c>
      <c r="M153" s="29">
        <v>521270</v>
      </c>
      <c r="N153" s="29">
        <v>697</v>
      </c>
      <c r="O153" s="29">
        <v>0</v>
      </c>
      <c r="P153" s="29">
        <v>0</v>
      </c>
      <c r="Q153" s="29">
        <v>0</v>
      </c>
      <c r="R153" s="29">
        <v>0</v>
      </c>
      <c r="S153" s="29">
        <v>191573</v>
      </c>
      <c r="T153" s="29">
        <v>14</v>
      </c>
      <c r="U153" s="29">
        <v>0</v>
      </c>
      <c r="V153" s="29">
        <v>0</v>
      </c>
      <c r="W153" s="29">
        <v>0</v>
      </c>
      <c r="X153" s="31"/>
      <c r="Y153" s="27">
        <f t="shared" si="28"/>
        <v>144</v>
      </c>
      <c r="Z153" s="29">
        <f t="shared" si="29"/>
        <v>0</v>
      </c>
      <c r="AA153" s="29">
        <f t="shared" si="30"/>
        <v>712843</v>
      </c>
      <c r="AB153" s="29">
        <f t="shared" si="31"/>
        <v>712843</v>
      </c>
      <c r="AC153" s="29">
        <f t="shared" si="32"/>
        <v>711</v>
      </c>
      <c r="AD153" s="29">
        <f t="shared" si="33"/>
        <v>1003</v>
      </c>
      <c r="AE153" s="31"/>
      <c r="AF153" s="31"/>
      <c r="AH153" s="27">
        <v>144</v>
      </c>
      <c r="AI153" s="31" t="s">
        <v>232</v>
      </c>
      <c r="AK153" s="29"/>
      <c r="AL153" s="29">
        <v>376.45125628140704</v>
      </c>
      <c r="AM153" s="29">
        <v>386.12899896800826</v>
      </c>
      <c r="AN153" s="29">
        <v>341.08479262672813</v>
      </c>
      <c r="AO153" s="29">
        <v>450</v>
      </c>
      <c r="AP153" s="29">
        <v>59</v>
      </c>
      <c r="AQ153" s="29">
        <v>770</v>
      </c>
      <c r="AR153" s="29">
        <v>514</v>
      </c>
      <c r="AS153" s="29">
        <v>237</v>
      </c>
      <c r="AT153" s="29">
        <v>878</v>
      </c>
      <c r="AU153" s="29">
        <v>555</v>
      </c>
      <c r="AV153" s="29">
        <v>473</v>
      </c>
      <c r="AW153" s="29">
        <v>269</v>
      </c>
      <c r="AX153" s="29">
        <v>276</v>
      </c>
      <c r="AY153" s="29">
        <v>530</v>
      </c>
      <c r="AZ153" s="29">
        <v>523</v>
      </c>
      <c r="BA153" s="29">
        <v>576</v>
      </c>
      <c r="BB153" s="29">
        <v>856</v>
      </c>
      <c r="BC153" s="29">
        <v>684</v>
      </c>
      <c r="BD153" s="29">
        <v>744</v>
      </c>
      <c r="BE153" s="29">
        <v>895</v>
      </c>
      <c r="BF153" s="29">
        <v>795</v>
      </c>
      <c r="BG153" s="29">
        <v>1170</v>
      </c>
      <c r="BH153" s="29">
        <v>1003</v>
      </c>
      <c r="BI153" s="29">
        <f t="shared" si="34"/>
        <v>1003</v>
      </c>
      <c r="BJ153" s="29"/>
      <c r="BK153" s="29"/>
      <c r="BL153" s="29">
        <f t="shared" si="35"/>
        <v>-167</v>
      </c>
      <c r="BM153" s="27"/>
    </row>
    <row r="154" spans="1:65">
      <c r="A154" s="29">
        <v>145</v>
      </c>
      <c r="B154" s="32" t="s">
        <v>233</v>
      </c>
      <c r="C154" s="29">
        <f t="shared" si="24"/>
        <v>0</v>
      </c>
      <c r="D154" s="29">
        <f t="shared" si="24"/>
        <v>1111808</v>
      </c>
      <c r="E154" s="29">
        <f t="shared" si="25"/>
        <v>1111808</v>
      </c>
      <c r="F154" s="29">
        <f t="shared" si="26"/>
        <v>1073</v>
      </c>
      <c r="G154" s="57">
        <f t="shared" si="27"/>
        <v>1036</v>
      </c>
      <c r="H154" s="42"/>
      <c r="I154" s="29">
        <v>145</v>
      </c>
      <c r="J154" s="30" t="s">
        <v>233</v>
      </c>
      <c r="L154" s="29">
        <v>0</v>
      </c>
      <c r="M154" s="29">
        <v>622484</v>
      </c>
      <c r="N154" s="29">
        <v>1038</v>
      </c>
      <c r="O154" s="29">
        <v>0</v>
      </c>
      <c r="P154" s="29">
        <v>115341</v>
      </c>
      <c r="Q154" s="29">
        <v>12</v>
      </c>
      <c r="R154" s="29">
        <v>0</v>
      </c>
      <c r="S154" s="29">
        <v>373983</v>
      </c>
      <c r="T154" s="29">
        <v>23</v>
      </c>
      <c r="U154" s="29">
        <v>0</v>
      </c>
      <c r="V154" s="29">
        <v>0</v>
      </c>
      <c r="W154" s="29">
        <v>0</v>
      </c>
      <c r="X154" s="31"/>
      <c r="Y154" s="27">
        <f t="shared" si="28"/>
        <v>145</v>
      </c>
      <c r="Z154" s="29">
        <f t="shared" si="29"/>
        <v>0</v>
      </c>
      <c r="AA154" s="29">
        <f t="shared" si="30"/>
        <v>1111808</v>
      </c>
      <c r="AB154" s="29">
        <f t="shared" si="31"/>
        <v>1111808</v>
      </c>
      <c r="AC154" s="29">
        <f t="shared" si="32"/>
        <v>1073</v>
      </c>
      <c r="AD154" s="29">
        <f t="shared" si="33"/>
        <v>1036</v>
      </c>
      <c r="AE154" s="31"/>
      <c r="AF154" s="31"/>
      <c r="AH154" s="27">
        <v>145</v>
      </c>
      <c r="AI154" s="31" t="s">
        <v>233</v>
      </c>
      <c r="AK154" s="29"/>
      <c r="AL154" s="29">
        <v>346.90333919156416</v>
      </c>
      <c r="AM154" s="29">
        <v>359.91869918699189</v>
      </c>
      <c r="AN154" s="29">
        <v>374.09338842975205</v>
      </c>
      <c r="AO154" s="29">
        <v>399</v>
      </c>
      <c r="AP154" s="29">
        <v>402</v>
      </c>
      <c r="AQ154" s="29">
        <v>611</v>
      </c>
      <c r="AR154" s="29">
        <v>548</v>
      </c>
      <c r="AS154" s="29">
        <v>575</v>
      </c>
      <c r="AT154" s="29">
        <v>576</v>
      </c>
      <c r="AU154" s="29">
        <v>454</v>
      </c>
      <c r="AV154" s="29">
        <v>494</v>
      </c>
      <c r="AW154" s="29">
        <v>614</v>
      </c>
      <c r="AX154" s="29">
        <v>655</v>
      </c>
      <c r="AY154" s="29">
        <v>504</v>
      </c>
      <c r="AZ154" s="29">
        <v>589</v>
      </c>
      <c r="BA154" s="29">
        <v>664</v>
      </c>
      <c r="BB154" s="29">
        <v>760</v>
      </c>
      <c r="BC154" s="29">
        <v>806</v>
      </c>
      <c r="BD154" s="29">
        <v>916</v>
      </c>
      <c r="BE154" s="29">
        <v>941</v>
      </c>
      <c r="BF154" s="29">
        <v>887</v>
      </c>
      <c r="BG154" s="29">
        <v>964</v>
      </c>
      <c r="BH154" s="29">
        <v>1036</v>
      </c>
      <c r="BI154" s="29">
        <f t="shared" si="34"/>
        <v>1036</v>
      </c>
      <c r="BJ154" s="29"/>
      <c r="BK154" s="29"/>
      <c r="BL154" s="29">
        <f t="shared" si="35"/>
        <v>72</v>
      </c>
      <c r="BM154" s="27"/>
    </row>
    <row r="155" spans="1:65">
      <c r="A155" s="29">
        <v>146</v>
      </c>
      <c r="B155" s="32" t="s">
        <v>234</v>
      </c>
      <c r="C155" s="29">
        <f t="shared" si="24"/>
        <v>0</v>
      </c>
      <c r="D155" s="29">
        <f t="shared" si="24"/>
        <v>0</v>
      </c>
      <c r="E155" s="29">
        <f t="shared" si="25"/>
        <v>0</v>
      </c>
      <c r="F155" s="29">
        <f t="shared" si="26"/>
        <v>0</v>
      </c>
      <c r="G155" s="57">
        <f t="shared" si="27"/>
        <v>0</v>
      </c>
      <c r="H155" s="42"/>
      <c r="I155" s="29">
        <v>146</v>
      </c>
      <c r="J155" s="30" t="s">
        <v>234</v>
      </c>
      <c r="L155" s="29">
        <v>0</v>
      </c>
      <c r="M155" s="29">
        <v>0</v>
      </c>
      <c r="N155" s="29">
        <v>0</v>
      </c>
      <c r="O155" s="29">
        <v>0</v>
      </c>
      <c r="P155" s="29">
        <v>0</v>
      </c>
      <c r="Q155" s="29">
        <v>0</v>
      </c>
      <c r="R155" s="29">
        <v>0</v>
      </c>
      <c r="S155" s="29">
        <v>0</v>
      </c>
      <c r="T155" s="29">
        <v>0</v>
      </c>
      <c r="U155" s="29">
        <v>0</v>
      </c>
      <c r="V155" s="29">
        <v>0</v>
      </c>
      <c r="W155" s="29">
        <v>0</v>
      </c>
      <c r="X155" s="31"/>
      <c r="Y155" s="27">
        <f t="shared" si="28"/>
        <v>146</v>
      </c>
      <c r="Z155" s="29">
        <f t="shared" si="29"/>
        <v>0</v>
      </c>
      <c r="AA155" s="29">
        <f t="shared" si="30"/>
        <v>0</v>
      </c>
      <c r="AB155" s="29">
        <f t="shared" si="31"/>
        <v>0</v>
      </c>
      <c r="AC155" s="29">
        <f t="shared" si="32"/>
        <v>0</v>
      </c>
      <c r="AD155" s="29">
        <f t="shared" si="33"/>
        <v>0</v>
      </c>
      <c r="AE155" s="31"/>
      <c r="AF155" s="31"/>
      <c r="AH155" s="27">
        <v>146</v>
      </c>
      <c r="AI155" s="31" t="s">
        <v>234</v>
      </c>
      <c r="AK155" s="29"/>
      <c r="AL155" s="29">
        <v>227.956338028169</v>
      </c>
      <c r="AM155" s="29">
        <v>239.33580980683507</v>
      </c>
      <c r="AN155" s="29">
        <v>317.41015089163238</v>
      </c>
      <c r="AO155" s="29">
        <v>323</v>
      </c>
      <c r="AP155" s="29">
        <v>350</v>
      </c>
      <c r="AQ155" s="29">
        <v>496</v>
      </c>
      <c r="AR155" s="29">
        <v>352</v>
      </c>
      <c r="AS155" s="29">
        <v>351</v>
      </c>
      <c r="AT155" s="29">
        <v>385</v>
      </c>
      <c r="AU155" s="29">
        <v>414</v>
      </c>
      <c r="AV155" s="29">
        <v>411</v>
      </c>
      <c r="AW155" s="29">
        <v>188</v>
      </c>
      <c r="AX155" s="29">
        <v>0</v>
      </c>
      <c r="AY155" s="29">
        <v>0</v>
      </c>
      <c r="AZ155" s="29">
        <v>0</v>
      </c>
      <c r="BA155" s="29">
        <v>0</v>
      </c>
      <c r="BB155" s="29">
        <v>0</v>
      </c>
      <c r="BC155" s="29">
        <v>0</v>
      </c>
      <c r="BD155" s="29">
        <v>0</v>
      </c>
      <c r="BE155" s="29">
        <v>0</v>
      </c>
      <c r="BF155" s="29">
        <v>0</v>
      </c>
      <c r="BG155" s="29">
        <v>0</v>
      </c>
      <c r="BH155" s="29">
        <v>0</v>
      </c>
      <c r="BI155" s="29">
        <f t="shared" si="34"/>
        <v>0</v>
      </c>
      <c r="BJ155" s="29"/>
      <c r="BK155" s="29"/>
      <c r="BL155" s="29">
        <f t="shared" si="35"/>
        <v>0</v>
      </c>
      <c r="BM155" s="27"/>
    </row>
    <row r="156" spans="1:65">
      <c r="A156" s="27">
        <v>147</v>
      </c>
      <c r="B156" s="32" t="s">
        <v>235</v>
      </c>
      <c r="C156" s="29">
        <f t="shared" si="24"/>
        <v>0</v>
      </c>
      <c r="D156" s="29">
        <f t="shared" si="24"/>
        <v>27545</v>
      </c>
      <c r="E156" s="29">
        <f t="shared" si="25"/>
        <v>27545</v>
      </c>
      <c r="F156" s="29">
        <f t="shared" si="26"/>
        <v>2</v>
      </c>
      <c r="G156" s="57">
        <f t="shared" si="27"/>
        <v>13773</v>
      </c>
      <c r="H156" s="42"/>
      <c r="I156" s="29">
        <v>147</v>
      </c>
      <c r="J156" s="30" t="s">
        <v>235</v>
      </c>
      <c r="L156" s="29">
        <v>0</v>
      </c>
      <c r="M156" s="29">
        <v>27545</v>
      </c>
      <c r="N156" s="29">
        <v>2</v>
      </c>
      <c r="O156" s="29">
        <v>0</v>
      </c>
      <c r="P156" s="29">
        <v>0</v>
      </c>
      <c r="Q156" s="29">
        <v>0</v>
      </c>
      <c r="R156" s="29">
        <v>0</v>
      </c>
      <c r="S156" s="29">
        <v>0</v>
      </c>
      <c r="T156" s="29">
        <v>0</v>
      </c>
      <c r="U156" s="29">
        <v>0</v>
      </c>
      <c r="V156" s="29">
        <v>0</v>
      </c>
      <c r="W156" s="29">
        <v>0</v>
      </c>
      <c r="X156" s="31"/>
      <c r="Y156" s="27">
        <f t="shared" si="28"/>
        <v>147</v>
      </c>
      <c r="Z156" s="29">
        <f t="shared" si="29"/>
        <v>0</v>
      </c>
      <c r="AA156" s="29">
        <f t="shared" si="30"/>
        <v>27545</v>
      </c>
      <c r="AB156" s="29">
        <f t="shared" si="31"/>
        <v>27545</v>
      </c>
      <c r="AC156" s="29">
        <f t="shared" si="32"/>
        <v>2</v>
      </c>
      <c r="AD156" s="29">
        <f t="shared" si="33"/>
        <v>13773</v>
      </c>
      <c r="AE156" s="31"/>
      <c r="AF156" s="31"/>
      <c r="AH156" s="27">
        <v>147</v>
      </c>
      <c r="AI156" s="31" t="s">
        <v>235</v>
      </c>
      <c r="AK156" s="29"/>
      <c r="AL156" s="29"/>
      <c r="AM156" s="29"/>
      <c r="AN156" s="29">
        <v>0</v>
      </c>
      <c r="AO156" s="29">
        <v>0</v>
      </c>
      <c r="AP156" s="29">
        <v>0</v>
      </c>
      <c r="AQ156" s="29">
        <v>0</v>
      </c>
      <c r="AR156" s="29">
        <v>0</v>
      </c>
      <c r="AS156" s="29">
        <v>0</v>
      </c>
      <c r="AT156" s="29">
        <v>0</v>
      </c>
      <c r="AU156" s="29">
        <v>0</v>
      </c>
      <c r="AV156" s="29">
        <v>0</v>
      </c>
      <c r="AW156" s="29">
        <v>0</v>
      </c>
      <c r="AX156" s="29">
        <v>0</v>
      </c>
      <c r="AY156" s="29">
        <v>0</v>
      </c>
      <c r="AZ156" s="29">
        <v>0</v>
      </c>
      <c r="BA156" s="29">
        <v>0</v>
      </c>
      <c r="BB156" s="29">
        <v>0</v>
      </c>
      <c r="BC156" s="29">
        <v>0</v>
      </c>
      <c r="BD156" s="29">
        <v>0</v>
      </c>
      <c r="BE156" s="29">
        <v>0</v>
      </c>
      <c r="BF156" s="29">
        <v>0</v>
      </c>
      <c r="BG156" s="29">
        <v>0</v>
      </c>
      <c r="BH156" s="29">
        <v>13773</v>
      </c>
      <c r="BI156" s="29">
        <f t="shared" si="34"/>
        <v>13773</v>
      </c>
      <c r="BJ156" s="29"/>
      <c r="BK156" s="29"/>
      <c r="BL156" s="29">
        <f t="shared" si="35"/>
        <v>13773</v>
      </c>
      <c r="BM156" s="27"/>
    </row>
    <row r="157" spans="1:65">
      <c r="A157" s="29">
        <v>148</v>
      </c>
      <c r="B157" s="32" t="s">
        <v>236</v>
      </c>
      <c r="C157" s="29">
        <f t="shared" si="24"/>
        <v>0</v>
      </c>
      <c r="D157" s="29">
        <f t="shared" si="24"/>
        <v>0</v>
      </c>
      <c r="E157" s="29">
        <f t="shared" si="25"/>
        <v>0</v>
      </c>
      <c r="F157" s="29">
        <f t="shared" si="26"/>
        <v>0</v>
      </c>
      <c r="G157" s="57">
        <f t="shared" si="27"/>
        <v>0</v>
      </c>
      <c r="H157" s="42"/>
      <c r="I157" s="29">
        <v>148</v>
      </c>
      <c r="J157" s="30" t="s">
        <v>236</v>
      </c>
      <c r="L157" s="29">
        <v>0</v>
      </c>
      <c r="M157" s="29">
        <v>0</v>
      </c>
      <c r="N157" s="29">
        <v>0</v>
      </c>
      <c r="O157" s="29">
        <v>0</v>
      </c>
      <c r="P157" s="29">
        <v>0</v>
      </c>
      <c r="Q157" s="29">
        <v>0</v>
      </c>
      <c r="R157" s="29">
        <v>0</v>
      </c>
      <c r="S157" s="29">
        <v>0</v>
      </c>
      <c r="T157" s="29">
        <v>0</v>
      </c>
      <c r="U157" s="29">
        <v>0</v>
      </c>
      <c r="V157" s="29">
        <v>0</v>
      </c>
      <c r="W157" s="29">
        <v>0</v>
      </c>
      <c r="X157" s="31"/>
      <c r="Y157" s="27">
        <f t="shared" si="28"/>
        <v>148</v>
      </c>
      <c r="Z157" s="29">
        <f t="shared" si="29"/>
        <v>0</v>
      </c>
      <c r="AA157" s="29">
        <f t="shared" si="30"/>
        <v>0</v>
      </c>
      <c r="AB157" s="29">
        <f t="shared" si="31"/>
        <v>0</v>
      </c>
      <c r="AC157" s="29">
        <f t="shared" si="32"/>
        <v>0</v>
      </c>
      <c r="AD157" s="29">
        <f t="shared" si="33"/>
        <v>0</v>
      </c>
      <c r="AE157" s="31"/>
      <c r="AF157" s="31"/>
      <c r="AH157" s="27">
        <v>148</v>
      </c>
      <c r="AI157" s="31" t="s">
        <v>236</v>
      </c>
      <c r="AK157" s="29"/>
      <c r="AL157" s="29">
        <v>509.94630872483219</v>
      </c>
      <c r="AM157" s="29">
        <v>489.95283018867923</v>
      </c>
      <c r="AN157" s="29">
        <v>480.60790273556233</v>
      </c>
      <c r="AO157" s="29">
        <v>582</v>
      </c>
      <c r="AP157" s="29">
        <v>615</v>
      </c>
      <c r="AQ157" s="29">
        <v>740</v>
      </c>
      <c r="AR157" s="29">
        <v>661</v>
      </c>
      <c r="AS157" s="29">
        <v>894</v>
      </c>
      <c r="AT157" s="29">
        <v>711</v>
      </c>
      <c r="AU157" s="29">
        <v>0</v>
      </c>
      <c r="AV157" s="29">
        <v>721</v>
      </c>
      <c r="AW157" s="29">
        <v>678</v>
      </c>
      <c r="AX157" s="29">
        <v>537</v>
      </c>
      <c r="AY157" s="29">
        <v>1098</v>
      </c>
      <c r="AZ157" s="29">
        <v>908</v>
      </c>
      <c r="BA157" s="29">
        <v>547</v>
      </c>
      <c r="BB157" s="29">
        <v>552</v>
      </c>
      <c r="BC157" s="29">
        <v>743</v>
      </c>
      <c r="BD157" s="29">
        <v>721</v>
      </c>
      <c r="BE157" s="29">
        <v>0</v>
      </c>
      <c r="BF157" s="29">
        <v>0</v>
      </c>
      <c r="BG157" s="29">
        <v>0</v>
      </c>
      <c r="BH157" s="29">
        <v>0</v>
      </c>
      <c r="BI157" s="29">
        <f t="shared" si="34"/>
        <v>0</v>
      </c>
      <c r="BJ157" s="29"/>
      <c r="BK157" s="29"/>
      <c r="BL157" s="29">
        <f t="shared" si="35"/>
        <v>0</v>
      </c>
      <c r="BM157" s="27"/>
    </row>
    <row r="158" spans="1:65">
      <c r="A158" s="29">
        <v>149</v>
      </c>
      <c r="B158" s="32" t="s">
        <v>238</v>
      </c>
      <c r="C158" s="29">
        <f t="shared" si="24"/>
        <v>0</v>
      </c>
      <c r="D158" s="29">
        <f t="shared" si="24"/>
        <v>7427464</v>
      </c>
      <c r="E158" s="29">
        <f t="shared" si="25"/>
        <v>7427464</v>
      </c>
      <c r="F158" s="29">
        <f t="shared" si="26"/>
        <v>2617</v>
      </c>
      <c r="G158" s="57">
        <f t="shared" si="27"/>
        <v>2838</v>
      </c>
      <c r="H158" s="42"/>
      <c r="I158" s="29">
        <v>149</v>
      </c>
      <c r="J158" s="30" t="s">
        <v>238</v>
      </c>
      <c r="L158" s="29">
        <v>0</v>
      </c>
      <c r="M158" s="29">
        <v>1869203</v>
      </c>
      <c r="N158" s="29">
        <v>1854</v>
      </c>
      <c r="O158" s="29">
        <v>0</v>
      </c>
      <c r="P158" s="29">
        <v>2451550</v>
      </c>
      <c r="Q158" s="29">
        <v>330</v>
      </c>
      <c r="R158" s="29">
        <v>0</v>
      </c>
      <c r="S158" s="29">
        <v>3106711</v>
      </c>
      <c r="T158" s="29">
        <v>433</v>
      </c>
      <c r="U158" s="29">
        <v>0</v>
      </c>
      <c r="V158" s="29">
        <v>0</v>
      </c>
      <c r="W158" s="29">
        <v>0</v>
      </c>
      <c r="X158" s="31"/>
      <c r="Y158" s="27">
        <f t="shared" si="28"/>
        <v>149</v>
      </c>
      <c r="Z158" s="29">
        <f t="shared" si="29"/>
        <v>0</v>
      </c>
      <c r="AA158" s="29">
        <f t="shared" si="30"/>
        <v>7427464</v>
      </c>
      <c r="AB158" s="29">
        <f t="shared" si="31"/>
        <v>7427464</v>
      </c>
      <c r="AC158" s="29">
        <f t="shared" si="32"/>
        <v>2617</v>
      </c>
      <c r="AD158" s="29">
        <f t="shared" si="33"/>
        <v>2838</v>
      </c>
      <c r="AE158" s="31"/>
      <c r="AF158" s="31"/>
      <c r="AH158" s="27">
        <v>149</v>
      </c>
      <c r="AI158" s="31" t="s">
        <v>238</v>
      </c>
      <c r="AJ158" s="43" t="s">
        <v>878</v>
      </c>
      <c r="AK158" s="29">
        <v>966.23070539419086</v>
      </c>
      <c r="AL158" s="29">
        <v>984.97974068071312</v>
      </c>
      <c r="AM158" s="29">
        <v>924.77342945417092</v>
      </c>
      <c r="AN158" s="29">
        <v>995.84550561797755</v>
      </c>
      <c r="AO158" s="29">
        <v>1269</v>
      </c>
      <c r="AP158" s="29">
        <v>1798</v>
      </c>
      <c r="AQ158" s="29">
        <v>5020</v>
      </c>
      <c r="AR158" s="29">
        <v>3334</v>
      </c>
      <c r="AS158" s="29">
        <v>4366</v>
      </c>
      <c r="AT158" s="29">
        <v>1338</v>
      </c>
      <c r="AU158" s="29">
        <v>1698</v>
      </c>
      <c r="AV158" s="29">
        <v>1608</v>
      </c>
      <c r="AW158" s="29">
        <v>1458</v>
      </c>
      <c r="AX158" s="29">
        <v>1507</v>
      </c>
      <c r="AY158" s="29">
        <v>1449</v>
      </c>
      <c r="AZ158" s="29">
        <v>1414</v>
      </c>
      <c r="BA158" s="29">
        <v>1854</v>
      </c>
      <c r="BB158" s="29">
        <v>1931</v>
      </c>
      <c r="BC158" s="29">
        <v>1875</v>
      </c>
      <c r="BD158" s="29">
        <v>2158</v>
      </c>
      <c r="BE158" s="29">
        <v>2276</v>
      </c>
      <c r="BF158" s="29">
        <v>1632</v>
      </c>
      <c r="BG158" s="29">
        <v>1624</v>
      </c>
      <c r="BH158" s="29">
        <v>2838</v>
      </c>
      <c r="BI158" s="29">
        <f t="shared" si="34"/>
        <v>2838</v>
      </c>
      <c r="BJ158" s="29"/>
      <c r="BK158" s="29"/>
      <c r="BL158" s="29">
        <f t="shared" si="35"/>
        <v>1214</v>
      </c>
      <c r="BM158" s="27"/>
    </row>
    <row r="159" spans="1:65">
      <c r="A159" s="29">
        <v>150</v>
      </c>
      <c r="B159" s="32" t="s">
        <v>239</v>
      </c>
      <c r="C159" s="29">
        <f t="shared" si="24"/>
        <v>0</v>
      </c>
      <c r="D159" s="29">
        <f t="shared" si="24"/>
        <v>429900</v>
      </c>
      <c r="E159" s="29">
        <f t="shared" si="25"/>
        <v>429900</v>
      </c>
      <c r="F159" s="29">
        <f t="shared" si="26"/>
        <v>476</v>
      </c>
      <c r="G159" s="57">
        <f t="shared" si="27"/>
        <v>903</v>
      </c>
      <c r="H159" s="42"/>
      <c r="I159" s="29">
        <v>150</v>
      </c>
      <c r="J159" s="30" t="s">
        <v>239</v>
      </c>
      <c r="L159" s="29">
        <v>0</v>
      </c>
      <c r="M159" s="29">
        <v>269900</v>
      </c>
      <c r="N159" s="29">
        <v>369</v>
      </c>
      <c r="O159" s="29">
        <v>0</v>
      </c>
      <c r="P159" s="29">
        <v>0</v>
      </c>
      <c r="Q159" s="29">
        <v>0</v>
      </c>
      <c r="R159" s="29">
        <v>0</v>
      </c>
      <c r="S159" s="29">
        <v>160000</v>
      </c>
      <c r="T159" s="29">
        <v>107</v>
      </c>
      <c r="U159" s="29">
        <v>0</v>
      </c>
      <c r="V159" s="29">
        <v>0</v>
      </c>
      <c r="W159" s="29">
        <v>0</v>
      </c>
      <c r="X159" s="31"/>
      <c r="Y159" s="27">
        <f t="shared" si="28"/>
        <v>150</v>
      </c>
      <c r="Z159" s="29">
        <f t="shared" si="29"/>
        <v>0</v>
      </c>
      <c r="AA159" s="29">
        <f t="shared" si="30"/>
        <v>429900</v>
      </c>
      <c r="AB159" s="29">
        <f t="shared" si="31"/>
        <v>429900</v>
      </c>
      <c r="AC159" s="29">
        <f t="shared" si="32"/>
        <v>476</v>
      </c>
      <c r="AD159" s="29">
        <f t="shared" si="33"/>
        <v>903</v>
      </c>
      <c r="AE159" s="31"/>
      <c r="AF159" s="31"/>
      <c r="AH159" s="27">
        <v>150</v>
      </c>
      <c r="AI159" s="31" t="s">
        <v>239</v>
      </c>
      <c r="AK159" s="29"/>
      <c r="AL159" s="29">
        <v>218.22330097087379</v>
      </c>
      <c r="AM159" s="29">
        <v>246.01167315175098</v>
      </c>
      <c r="AN159" s="29">
        <v>214.98517298187809</v>
      </c>
      <c r="AO159" s="29">
        <v>169</v>
      </c>
      <c r="AP159" s="29">
        <v>264</v>
      </c>
      <c r="AQ159" s="29">
        <v>361</v>
      </c>
      <c r="AR159" s="29">
        <v>346</v>
      </c>
      <c r="AS159" s="29">
        <v>441</v>
      </c>
      <c r="AT159" s="29">
        <v>359</v>
      </c>
      <c r="AU159" s="29">
        <v>379</v>
      </c>
      <c r="AV159" s="29">
        <v>416</v>
      </c>
      <c r="AW159" s="29">
        <v>419</v>
      </c>
      <c r="AX159" s="29">
        <v>447</v>
      </c>
      <c r="AY159" s="29">
        <v>483</v>
      </c>
      <c r="AZ159" s="29">
        <v>465</v>
      </c>
      <c r="BA159" s="29">
        <v>480</v>
      </c>
      <c r="BB159" s="29">
        <v>493</v>
      </c>
      <c r="BC159" s="29">
        <v>577</v>
      </c>
      <c r="BD159" s="29">
        <v>607</v>
      </c>
      <c r="BE159" s="29">
        <v>564</v>
      </c>
      <c r="BF159" s="29">
        <v>661</v>
      </c>
      <c r="BG159" s="29">
        <v>2266</v>
      </c>
      <c r="BH159" s="29">
        <v>903</v>
      </c>
      <c r="BI159" s="29">
        <f t="shared" si="34"/>
        <v>903</v>
      </c>
      <c r="BJ159" s="29"/>
      <c r="BK159" s="29"/>
      <c r="BL159" s="29">
        <f t="shared" si="35"/>
        <v>-1363</v>
      </c>
      <c r="BM159" s="27"/>
    </row>
    <row r="160" spans="1:65">
      <c r="A160" s="29">
        <v>151</v>
      </c>
      <c r="B160" s="32" t="s">
        <v>240</v>
      </c>
      <c r="C160" s="29">
        <f t="shared" si="24"/>
        <v>0</v>
      </c>
      <c r="D160" s="29">
        <f t="shared" si="24"/>
        <v>831352</v>
      </c>
      <c r="E160" s="29">
        <f t="shared" si="25"/>
        <v>831352</v>
      </c>
      <c r="F160" s="29">
        <f t="shared" si="26"/>
        <v>1297</v>
      </c>
      <c r="G160" s="57">
        <f t="shared" si="27"/>
        <v>641</v>
      </c>
      <c r="H160" s="42"/>
      <c r="I160" s="29">
        <v>151</v>
      </c>
      <c r="J160" s="30" t="s">
        <v>240</v>
      </c>
      <c r="L160" s="29">
        <v>0</v>
      </c>
      <c r="M160" s="29">
        <v>577556</v>
      </c>
      <c r="N160" s="29">
        <v>1020</v>
      </c>
      <c r="O160" s="29">
        <v>0</v>
      </c>
      <c r="P160" s="29">
        <v>53122</v>
      </c>
      <c r="Q160" s="29">
        <v>36</v>
      </c>
      <c r="R160" s="29">
        <v>0</v>
      </c>
      <c r="S160" s="29">
        <v>200674</v>
      </c>
      <c r="T160" s="29">
        <v>241</v>
      </c>
      <c r="U160" s="29">
        <v>0</v>
      </c>
      <c r="V160" s="29">
        <v>0</v>
      </c>
      <c r="W160" s="29">
        <v>0</v>
      </c>
      <c r="X160" s="31"/>
      <c r="Y160" s="27">
        <f t="shared" si="28"/>
        <v>151</v>
      </c>
      <c r="Z160" s="29">
        <f t="shared" si="29"/>
        <v>0</v>
      </c>
      <c r="AA160" s="29">
        <f t="shared" si="30"/>
        <v>831352</v>
      </c>
      <c r="AB160" s="29">
        <f t="shared" si="31"/>
        <v>831352</v>
      </c>
      <c r="AC160" s="29">
        <f t="shared" si="32"/>
        <v>1297</v>
      </c>
      <c r="AD160" s="29">
        <f t="shared" si="33"/>
        <v>641</v>
      </c>
      <c r="AE160" s="31"/>
      <c r="AF160" s="31"/>
      <c r="AH160" s="27">
        <v>151</v>
      </c>
      <c r="AI160" s="31" t="s">
        <v>240</v>
      </c>
      <c r="AK160" s="29"/>
      <c r="AL160" s="29">
        <v>176.49158592554818</v>
      </c>
      <c r="AM160" s="29">
        <v>237.43005497861944</v>
      </c>
      <c r="AN160" s="29">
        <v>179.16058029014508</v>
      </c>
      <c r="AO160" s="29">
        <v>218</v>
      </c>
      <c r="AP160" s="29">
        <v>192</v>
      </c>
      <c r="AQ160" s="29">
        <v>442</v>
      </c>
      <c r="AR160" s="29">
        <v>282</v>
      </c>
      <c r="AS160" s="29">
        <v>295</v>
      </c>
      <c r="AT160" s="29">
        <v>416</v>
      </c>
      <c r="AU160" s="29">
        <v>228</v>
      </c>
      <c r="AV160" s="29">
        <v>0</v>
      </c>
      <c r="AW160" s="29">
        <v>393</v>
      </c>
      <c r="AX160" s="29">
        <v>303</v>
      </c>
      <c r="AY160" s="29">
        <v>381</v>
      </c>
      <c r="AZ160" s="29">
        <v>376</v>
      </c>
      <c r="BA160" s="29">
        <v>364</v>
      </c>
      <c r="BB160" s="29">
        <v>500</v>
      </c>
      <c r="BC160" s="29">
        <v>631</v>
      </c>
      <c r="BD160" s="29">
        <v>1195</v>
      </c>
      <c r="BE160" s="29">
        <v>772</v>
      </c>
      <c r="BF160" s="29">
        <v>627</v>
      </c>
      <c r="BG160" s="29">
        <v>715</v>
      </c>
      <c r="BH160" s="29">
        <v>641</v>
      </c>
      <c r="BI160" s="29">
        <f t="shared" si="34"/>
        <v>641</v>
      </c>
      <c r="BJ160" s="29"/>
      <c r="BK160" s="29"/>
      <c r="BL160" s="29">
        <f t="shared" si="35"/>
        <v>-74</v>
      </c>
      <c r="BM160" s="27"/>
    </row>
    <row r="161" spans="1:65">
      <c r="A161" s="29">
        <v>152</v>
      </c>
      <c r="B161" s="32" t="s">
        <v>241</v>
      </c>
      <c r="C161" s="29">
        <f t="shared" si="24"/>
        <v>0</v>
      </c>
      <c r="D161" s="29">
        <f t="shared" si="24"/>
        <v>259403</v>
      </c>
      <c r="E161" s="29">
        <f t="shared" si="25"/>
        <v>259403</v>
      </c>
      <c r="F161" s="29">
        <f t="shared" si="26"/>
        <v>424</v>
      </c>
      <c r="G161" s="57">
        <f t="shared" si="27"/>
        <v>612</v>
      </c>
      <c r="H161" s="42"/>
      <c r="I161" s="29">
        <v>152</v>
      </c>
      <c r="J161" s="30" t="s">
        <v>241</v>
      </c>
      <c r="L161" s="29">
        <v>0</v>
      </c>
      <c r="M161" s="29">
        <v>227679</v>
      </c>
      <c r="N161" s="29">
        <v>423</v>
      </c>
      <c r="O161" s="29">
        <v>0</v>
      </c>
      <c r="P161" s="29">
        <v>0</v>
      </c>
      <c r="Q161" s="29">
        <v>0</v>
      </c>
      <c r="R161" s="29">
        <v>0</v>
      </c>
      <c r="S161" s="29">
        <v>31724</v>
      </c>
      <c r="T161" s="29">
        <v>1</v>
      </c>
      <c r="U161" s="29">
        <v>0</v>
      </c>
      <c r="V161" s="29">
        <v>0</v>
      </c>
      <c r="W161" s="29">
        <v>0</v>
      </c>
      <c r="X161" s="31"/>
      <c r="Y161" s="27">
        <f t="shared" si="28"/>
        <v>152</v>
      </c>
      <c r="Z161" s="29">
        <f t="shared" si="29"/>
        <v>0</v>
      </c>
      <c r="AA161" s="29">
        <f t="shared" si="30"/>
        <v>259403</v>
      </c>
      <c r="AB161" s="29">
        <f t="shared" si="31"/>
        <v>259403</v>
      </c>
      <c r="AC161" s="29">
        <f t="shared" si="32"/>
        <v>424</v>
      </c>
      <c r="AD161" s="29">
        <f t="shared" si="33"/>
        <v>612</v>
      </c>
      <c r="AE161" s="31"/>
      <c r="AF161" s="31"/>
      <c r="AH161" s="27">
        <v>152</v>
      </c>
      <c r="AI161" s="31" t="s">
        <v>241</v>
      </c>
      <c r="AK161" s="29"/>
      <c r="AL161" s="29">
        <v>263.76074498567334</v>
      </c>
      <c r="AM161" s="29">
        <v>275.09379509379511</v>
      </c>
      <c r="AN161" s="29">
        <v>260.72958500669341</v>
      </c>
      <c r="AO161" s="29">
        <v>268</v>
      </c>
      <c r="AP161" s="29">
        <v>239</v>
      </c>
      <c r="AQ161" s="29">
        <v>317</v>
      </c>
      <c r="AR161" s="29">
        <v>335</v>
      </c>
      <c r="AS161" s="29">
        <v>355</v>
      </c>
      <c r="AT161" s="29">
        <v>411</v>
      </c>
      <c r="AU161" s="29">
        <v>292</v>
      </c>
      <c r="AV161" s="29">
        <v>440</v>
      </c>
      <c r="AW161" s="29">
        <v>369</v>
      </c>
      <c r="AX161" s="29">
        <v>399</v>
      </c>
      <c r="AY161" s="29">
        <v>430</v>
      </c>
      <c r="AZ161" s="29">
        <v>452</v>
      </c>
      <c r="BA161" s="29">
        <v>487</v>
      </c>
      <c r="BB161" s="29">
        <v>466</v>
      </c>
      <c r="BC161" s="29">
        <v>473</v>
      </c>
      <c r="BD161" s="29">
        <v>528</v>
      </c>
      <c r="BE161" s="29">
        <v>536</v>
      </c>
      <c r="BF161" s="29">
        <v>589</v>
      </c>
      <c r="BG161" s="29">
        <v>2171</v>
      </c>
      <c r="BH161" s="29">
        <v>612</v>
      </c>
      <c r="BI161" s="29">
        <f t="shared" si="34"/>
        <v>612</v>
      </c>
      <c r="BJ161" s="29"/>
      <c r="BK161" s="29"/>
      <c r="BL161" s="29">
        <f t="shared" si="35"/>
        <v>-1559</v>
      </c>
      <c r="BM161" s="27"/>
    </row>
    <row r="162" spans="1:65">
      <c r="A162" s="29">
        <v>153</v>
      </c>
      <c r="B162" s="32" t="s">
        <v>242</v>
      </c>
      <c r="C162" s="29">
        <f t="shared" si="24"/>
        <v>0</v>
      </c>
      <c r="D162" s="29">
        <f t="shared" si="24"/>
        <v>3347365</v>
      </c>
      <c r="E162" s="29">
        <f t="shared" si="25"/>
        <v>3347365</v>
      </c>
      <c r="F162" s="29">
        <f t="shared" si="26"/>
        <v>3836</v>
      </c>
      <c r="G162" s="57">
        <f t="shared" si="27"/>
        <v>873</v>
      </c>
      <c r="H162" s="42"/>
      <c r="I162" s="29">
        <v>153</v>
      </c>
      <c r="J162" s="30" t="s">
        <v>242</v>
      </c>
      <c r="L162" s="29">
        <v>0</v>
      </c>
      <c r="M162" s="29">
        <v>2298330</v>
      </c>
      <c r="N162" s="29">
        <v>2953</v>
      </c>
      <c r="O162" s="29">
        <v>0</v>
      </c>
      <c r="P162" s="29">
        <v>41581</v>
      </c>
      <c r="Q162" s="29">
        <v>35</v>
      </c>
      <c r="R162" s="29">
        <v>0</v>
      </c>
      <c r="S162" s="29">
        <v>1007454</v>
      </c>
      <c r="T162" s="29">
        <v>848</v>
      </c>
      <c r="U162" s="29">
        <v>0</v>
      </c>
      <c r="V162" s="29">
        <v>0</v>
      </c>
      <c r="W162" s="29">
        <v>0</v>
      </c>
      <c r="X162" s="31"/>
      <c r="Y162" s="27">
        <f t="shared" si="28"/>
        <v>153</v>
      </c>
      <c r="Z162" s="29">
        <f t="shared" si="29"/>
        <v>0</v>
      </c>
      <c r="AA162" s="29">
        <f t="shared" si="30"/>
        <v>3347365</v>
      </c>
      <c r="AB162" s="29">
        <f t="shared" si="31"/>
        <v>3347365</v>
      </c>
      <c r="AC162" s="29">
        <f t="shared" si="32"/>
        <v>3836</v>
      </c>
      <c r="AD162" s="29">
        <f t="shared" si="33"/>
        <v>873</v>
      </c>
      <c r="AE162" s="31"/>
      <c r="AF162" s="31"/>
      <c r="AH162" s="27">
        <v>153</v>
      </c>
      <c r="AI162" s="31" t="s">
        <v>242</v>
      </c>
      <c r="AK162" s="29"/>
      <c r="AL162" s="29">
        <v>195.6507614213198</v>
      </c>
      <c r="AM162" s="29">
        <v>261.23905798711399</v>
      </c>
      <c r="AN162" s="29">
        <v>248.42714489504789</v>
      </c>
      <c r="AO162" s="29">
        <v>335</v>
      </c>
      <c r="AP162" s="29">
        <v>305</v>
      </c>
      <c r="AQ162" s="29">
        <v>644</v>
      </c>
      <c r="AR162" s="29">
        <v>503</v>
      </c>
      <c r="AS162" s="29">
        <v>470</v>
      </c>
      <c r="AT162" s="29">
        <v>526</v>
      </c>
      <c r="AU162" s="29">
        <v>507</v>
      </c>
      <c r="AV162" s="29">
        <v>440</v>
      </c>
      <c r="AW162" s="29">
        <v>411</v>
      </c>
      <c r="AX162" s="29">
        <v>475</v>
      </c>
      <c r="AY162" s="29">
        <v>422</v>
      </c>
      <c r="AZ162" s="29">
        <v>528</v>
      </c>
      <c r="BA162" s="29">
        <v>517</v>
      </c>
      <c r="BB162" s="29">
        <v>573</v>
      </c>
      <c r="BC162" s="29">
        <v>604</v>
      </c>
      <c r="BD162" s="29">
        <v>655</v>
      </c>
      <c r="BE162" s="29">
        <v>798</v>
      </c>
      <c r="BF162" s="29">
        <v>591</v>
      </c>
      <c r="BG162" s="29">
        <v>1479</v>
      </c>
      <c r="BH162" s="29">
        <v>873</v>
      </c>
      <c r="BI162" s="29">
        <f t="shared" si="34"/>
        <v>873</v>
      </c>
      <c r="BJ162" s="29"/>
      <c r="BK162" s="29"/>
      <c r="BL162" s="29">
        <f t="shared" si="35"/>
        <v>-606</v>
      </c>
      <c r="BM162" s="27"/>
    </row>
    <row r="163" spans="1:65">
      <c r="A163" s="29">
        <v>154</v>
      </c>
      <c r="B163" s="32" t="s">
        <v>243</v>
      </c>
      <c r="C163" s="29">
        <f t="shared" si="24"/>
        <v>0</v>
      </c>
      <c r="D163" s="29">
        <f t="shared" si="24"/>
        <v>95537</v>
      </c>
      <c r="E163" s="29">
        <f t="shared" si="25"/>
        <v>95537</v>
      </c>
      <c r="F163" s="29">
        <f t="shared" si="26"/>
        <v>98</v>
      </c>
      <c r="G163" s="57">
        <f t="shared" si="27"/>
        <v>975</v>
      </c>
      <c r="H163" s="42"/>
      <c r="I163" s="29">
        <v>154</v>
      </c>
      <c r="J163" s="30" t="s">
        <v>243</v>
      </c>
      <c r="L163" s="29">
        <v>0</v>
      </c>
      <c r="M163" s="29">
        <v>95537</v>
      </c>
      <c r="N163" s="29">
        <v>98</v>
      </c>
      <c r="O163" s="29">
        <v>0</v>
      </c>
      <c r="P163" s="29">
        <v>0</v>
      </c>
      <c r="Q163" s="29">
        <v>0</v>
      </c>
      <c r="R163" s="29">
        <v>0</v>
      </c>
      <c r="S163" s="29">
        <v>0</v>
      </c>
      <c r="T163" s="29">
        <v>0</v>
      </c>
      <c r="U163" s="29">
        <v>0</v>
      </c>
      <c r="V163" s="29">
        <v>0</v>
      </c>
      <c r="W163" s="29">
        <v>0</v>
      </c>
      <c r="X163" s="31"/>
      <c r="Y163" s="27">
        <f t="shared" si="28"/>
        <v>154</v>
      </c>
      <c r="Z163" s="29">
        <f t="shared" si="29"/>
        <v>0</v>
      </c>
      <c r="AA163" s="29">
        <f t="shared" si="30"/>
        <v>95537</v>
      </c>
      <c r="AB163" s="29">
        <f t="shared" si="31"/>
        <v>95537</v>
      </c>
      <c r="AC163" s="29">
        <f t="shared" si="32"/>
        <v>98</v>
      </c>
      <c r="AD163" s="29">
        <f t="shared" si="33"/>
        <v>975</v>
      </c>
      <c r="AE163" s="31"/>
      <c r="AF163" s="31"/>
      <c r="AH163" s="27">
        <v>154</v>
      </c>
      <c r="AI163" s="31" t="s">
        <v>243</v>
      </c>
      <c r="AK163" s="29"/>
      <c r="AL163" s="29"/>
      <c r="AM163" s="29"/>
      <c r="AN163" s="29">
        <v>0</v>
      </c>
      <c r="AO163" s="29">
        <v>0</v>
      </c>
      <c r="AP163" s="29">
        <v>0</v>
      </c>
      <c r="AQ163" s="29">
        <v>0</v>
      </c>
      <c r="AR163" s="29">
        <v>0</v>
      </c>
      <c r="AS163" s="29">
        <v>0</v>
      </c>
      <c r="AT163" s="29">
        <v>11610</v>
      </c>
      <c r="AU163" s="29">
        <v>618</v>
      </c>
      <c r="AV163" s="29">
        <v>620</v>
      </c>
      <c r="AW163" s="29">
        <v>588</v>
      </c>
      <c r="AX163" s="29">
        <v>552</v>
      </c>
      <c r="AY163" s="29">
        <v>609</v>
      </c>
      <c r="AZ163" s="29">
        <v>744</v>
      </c>
      <c r="BA163" s="29">
        <v>500</v>
      </c>
      <c r="BB163" s="29">
        <v>510</v>
      </c>
      <c r="BC163" s="29">
        <v>629</v>
      </c>
      <c r="BD163" s="29">
        <v>699</v>
      </c>
      <c r="BE163" s="29">
        <v>514</v>
      </c>
      <c r="BF163" s="29">
        <v>530</v>
      </c>
      <c r="BG163" s="29">
        <v>975</v>
      </c>
      <c r="BH163" s="29">
        <v>975</v>
      </c>
      <c r="BI163" s="29">
        <f t="shared" si="34"/>
        <v>975</v>
      </c>
      <c r="BJ163" s="29"/>
      <c r="BK163" s="29"/>
      <c r="BL163" s="29">
        <f t="shared" si="35"/>
        <v>0</v>
      </c>
      <c r="BM163" s="27"/>
    </row>
    <row r="164" spans="1:65">
      <c r="A164" s="29">
        <v>155</v>
      </c>
      <c r="B164" s="32" t="s">
        <v>244</v>
      </c>
      <c r="C164" s="29">
        <f t="shared" si="24"/>
        <v>0</v>
      </c>
      <c r="D164" s="29">
        <f t="shared" si="24"/>
        <v>4009531</v>
      </c>
      <c r="E164" s="29">
        <f t="shared" si="25"/>
        <v>4009531</v>
      </c>
      <c r="F164" s="29">
        <f t="shared" si="26"/>
        <v>3592</v>
      </c>
      <c r="G164" s="57">
        <f t="shared" si="27"/>
        <v>1116</v>
      </c>
      <c r="H164" s="42"/>
      <c r="I164" s="29">
        <v>155</v>
      </c>
      <c r="J164" s="30" t="s">
        <v>244</v>
      </c>
      <c r="L164" s="29">
        <v>0</v>
      </c>
      <c r="M164" s="29">
        <v>2871848</v>
      </c>
      <c r="N164" s="29">
        <v>3503</v>
      </c>
      <c r="O164" s="29">
        <v>0</v>
      </c>
      <c r="P164" s="29">
        <v>217310</v>
      </c>
      <c r="Q164" s="29">
        <v>17</v>
      </c>
      <c r="R164" s="29">
        <v>0</v>
      </c>
      <c r="S164" s="29">
        <v>920373</v>
      </c>
      <c r="T164" s="29">
        <v>72</v>
      </c>
      <c r="U164" s="29">
        <v>0</v>
      </c>
      <c r="V164" s="29">
        <v>0</v>
      </c>
      <c r="W164" s="29">
        <v>0</v>
      </c>
      <c r="X164" s="31"/>
      <c r="Y164" s="27">
        <f t="shared" si="28"/>
        <v>155</v>
      </c>
      <c r="Z164" s="29">
        <f t="shared" si="29"/>
        <v>0</v>
      </c>
      <c r="AA164" s="29">
        <f t="shared" si="30"/>
        <v>4009531</v>
      </c>
      <c r="AB164" s="29">
        <f t="shared" si="31"/>
        <v>4009531</v>
      </c>
      <c r="AC164" s="29">
        <f t="shared" si="32"/>
        <v>3592</v>
      </c>
      <c r="AD164" s="29">
        <f t="shared" si="33"/>
        <v>1116</v>
      </c>
      <c r="AE164" s="31"/>
      <c r="AF164" s="31"/>
      <c r="AH164" s="27">
        <v>155</v>
      </c>
      <c r="AI164" s="31" t="s">
        <v>244</v>
      </c>
      <c r="AK164" s="29"/>
      <c r="AL164" s="29">
        <v>345.70145044319099</v>
      </c>
      <c r="AM164" s="29">
        <v>361.93807531380753</v>
      </c>
      <c r="AN164" s="29">
        <v>406.30320813771516</v>
      </c>
      <c r="AO164" s="29">
        <v>379</v>
      </c>
      <c r="AP164" s="29">
        <v>339</v>
      </c>
      <c r="AQ164" s="29">
        <v>711</v>
      </c>
      <c r="AR164" s="29">
        <v>644</v>
      </c>
      <c r="AS164" s="29">
        <v>550</v>
      </c>
      <c r="AT164" s="29">
        <v>628</v>
      </c>
      <c r="AU164" s="29">
        <v>723</v>
      </c>
      <c r="AV164" s="29">
        <v>0</v>
      </c>
      <c r="AW164" s="29">
        <v>1672</v>
      </c>
      <c r="AX164" s="29">
        <v>1697</v>
      </c>
      <c r="AY164" s="29">
        <v>1074</v>
      </c>
      <c r="AZ164" s="29">
        <v>1010</v>
      </c>
      <c r="BA164" s="29">
        <v>927</v>
      </c>
      <c r="BB164" s="29">
        <v>1042</v>
      </c>
      <c r="BC164" s="29">
        <v>1115</v>
      </c>
      <c r="BD164" s="29">
        <v>1218</v>
      </c>
      <c r="BE164" s="29">
        <v>1158</v>
      </c>
      <c r="BF164" s="29">
        <v>1216</v>
      </c>
      <c r="BG164" s="29">
        <v>2604</v>
      </c>
      <c r="BH164" s="29">
        <v>1116</v>
      </c>
      <c r="BI164" s="29">
        <f t="shared" si="34"/>
        <v>1116</v>
      </c>
      <c r="BJ164" s="29"/>
      <c r="BK164" s="29"/>
      <c r="BL164" s="29">
        <f t="shared" si="35"/>
        <v>-1488</v>
      </c>
      <c r="BM164" s="27"/>
    </row>
    <row r="165" spans="1:65">
      <c r="A165" s="27">
        <v>156</v>
      </c>
      <c r="B165" s="32" t="s">
        <v>245</v>
      </c>
      <c r="C165" s="29">
        <f t="shared" si="24"/>
        <v>0</v>
      </c>
      <c r="D165" s="29">
        <f t="shared" si="24"/>
        <v>0</v>
      </c>
      <c r="E165" s="29">
        <f t="shared" si="25"/>
        <v>0</v>
      </c>
      <c r="F165" s="29">
        <f t="shared" si="26"/>
        <v>0</v>
      </c>
      <c r="G165" s="57">
        <f t="shared" si="27"/>
        <v>0</v>
      </c>
      <c r="H165" s="42"/>
      <c r="I165" s="29">
        <v>156</v>
      </c>
      <c r="J165" s="30" t="s">
        <v>245</v>
      </c>
      <c r="L165" s="29">
        <v>0</v>
      </c>
      <c r="M165" s="29">
        <v>0</v>
      </c>
      <c r="N165" s="29">
        <v>0</v>
      </c>
      <c r="O165" s="29">
        <v>0</v>
      </c>
      <c r="P165" s="29">
        <v>0</v>
      </c>
      <c r="Q165" s="29">
        <v>0</v>
      </c>
      <c r="R165" s="29">
        <v>0</v>
      </c>
      <c r="S165" s="29">
        <v>0</v>
      </c>
      <c r="T165" s="29">
        <v>0</v>
      </c>
      <c r="U165" s="29">
        <v>0</v>
      </c>
      <c r="V165" s="29">
        <v>0</v>
      </c>
      <c r="W165" s="29">
        <v>0</v>
      </c>
      <c r="X165" s="31"/>
      <c r="Y165" s="27">
        <f t="shared" si="28"/>
        <v>156</v>
      </c>
      <c r="Z165" s="29">
        <f t="shared" si="29"/>
        <v>0</v>
      </c>
      <c r="AA165" s="29">
        <f t="shared" si="30"/>
        <v>0</v>
      </c>
      <c r="AB165" s="29">
        <f t="shared" si="31"/>
        <v>0</v>
      </c>
      <c r="AC165" s="29">
        <f t="shared" si="32"/>
        <v>0</v>
      </c>
      <c r="AD165" s="29">
        <f t="shared" si="33"/>
        <v>0</v>
      </c>
      <c r="AE165" s="31"/>
      <c r="AF165" s="31"/>
      <c r="AH165" s="27">
        <v>156</v>
      </c>
      <c r="AI165" s="31" t="s">
        <v>245</v>
      </c>
      <c r="AK165" s="29"/>
      <c r="AL165" s="29"/>
      <c r="AM165" s="29"/>
      <c r="AN165" s="29">
        <v>0</v>
      </c>
      <c r="AO165" s="29">
        <v>0</v>
      </c>
      <c r="AP165" s="29">
        <v>0</v>
      </c>
      <c r="AQ165" s="29">
        <v>0</v>
      </c>
      <c r="AR165" s="29">
        <v>0</v>
      </c>
      <c r="AS165" s="29">
        <v>0</v>
      </c>
      <c r="AT165" s="29">
        <v>0</v>
      </c>
      <c r="AU165" s="29">
        <v>0</v>
      </c>
      <c r="AV165" s="29">
        <v>0</v>
      </c>
      <c r="AW165" s="29">
        <v>0</v>
      </c>
      <c r="AX165" s="29">
        <v>0</v>
      </c>
      <c r="AY165" s="29">
        <v>0</v>
      </c>
      <c r="AZ165" s="29">
        <v>0</v>
      </c>
      <c r="BA165" s="29">
        <v>0</v>
      </c>
      <c r="BB165" s="29">
        <v>0</v>
      </c>
      <c r="BC165" s="29">
        <v>0</v>
      </c>
      <c r="BD165" s="29">
        <v>0</v>
      </c>
      <c r="BE165" s="29">
        <v>0</v>
      </c>
      <c r="BF165" s="29">
        <v>0</v>
      </c>
      <c r="BG165" s="29">
        <v>0</v>
      </c>
      <c r="BH165" s="29">
        <v>0</v>
      </c>
      <c r="BI165" s="29">
        <f t="shared" si="34"/>
        <v>0</v>
      </c>
      <c r="BJ165" s="29"/>
      <c r="BK165" s="29"/>
      <c r="BL165" s="29">
        <f t="shared" si="35"/>
        <v>0</v>
      </c>
      <c r="BM165" s="27"/>
    </row>
    <row r="166" spans="1:65">
      <c r="A166" s="29">
        <v>157</v>
      </c>
      <c r="B166" s="32" t="s">
        <v>246</v>
      </c>
      <c r="C166" s="29">
        <f t="shared" si="24"/>
        <v>0</v>
      </c>
      <c r="D166" s="29">
        <f t="shared" si="24"/>
        <v>630046</v>
      </c>
      <c r="E166" s="29">
        <f t="shared" si="25"/>
        <v>630046</v>
      </c>
      <c r="F166" s="29">
        <f t="shared" si="26"/>
        <v>176</v>
      </c>
      <c r="G166" s="57">
        <f t="shared" si="27"/>
        <v>3580</v>
      </c>
      <c r="H166" s="42"/>
      <c r="I166" s="29">
        <v>157</v>
      </c>
      <c r="J166" s="30" t="s">
        <v>246</v>
      </c>
      <c r="L166" s="29">
        <v>0</v>
      </c>
      <c r="M166" s="29">
        <v>599472</v>
      </c>
      <c r="N166" s="29">
        <v>174</v>
      </c>
      <c r="O166" s="29">
        <v>0</v>
      </c>
      <c r="P166" s="29">
        <v>30574</v>
      </c>
      <c r="Q166" s="29">
        <v>2</v>
      </c>
      <c r="R166" s="29">
        <v>0</v>
      </c>
      <c r="S166" s="29">
        <v>0</v>
      </c>
      <c r="T166" s="29">
        <v>0</v>
      </c>
      <c r="U166" s="29">
        <v>0</v>
      </c>
      <c r="V166" s="29">
        <v>0</v>
      </c>
      <c r="W166" s="29">
        <v>0</v>
      </c>
      <c r="X166" s="31"/>
      <c r="Y166" s="27">
        <f t="shared" si="28"/>
        <v>157</v>
      </c>
      <c r="Z166" s="29">
        <f t="shared" si="29"/>
        <v>0</v>
      </c>
      <c r="AA166" s="29">
        <f t="shared" si="30"/>
        <v>630046</v>
      </c>
      <c r="AB166" s="29">
        <f t="shared" si="31"/>
        <v>630046</v>
      </c>
      <c r="AC166" s="29">
        <f t="shared" si="32"/>
        <v>176</v>
      </c>
      <c r="AD166" s="29">
        <f t="shared" si="33"/>
        <v>3580</v>
      </c>
      <c r="AE166" s="31"/>
      <c r="AF166" s="31"/>
      <c r="AH166" s="27">
        <v>157</v>
      </c>
      <c r="AI166" s="31" t="s">
        <v>246</v>
      </c>
      <c r="AK166" s="29"/>
      <c r="AL166" s="29">
        <v>377.71333333333331</v>
      </c>
      <c r="AM166" s="29">
        <v>257.1438645980254</v>
      </c>
      <c r="AN166" s="29">
        <v>487.04634581105171</v>
      </c>
      <c r="AO166" s="29">
        <v>586</v>
      </c>
      <c r="AP166" s="29">
        <v>637</v>
      </c>
      <c r="AQ166" s="29">
        <v>760</v>
      </c>
      <c r="AR166" s="29">
        <v>839</v>
      </c>
      <c r="AS166" s="29">
        <v>950</v>
      </c>
      <c r="AT166" s="29">
        <v>835</v>
      </c>
      <c r="AU166" s="29">
        <v>602</v>
      </c>
      <c r="AV166" s="29">
        <v>957</v>
      </c>
      <c r="AW166" s="29">
        <v>987</v>
      </c>
      <c r="AX166" s="29">
        <v>1017</v>
      </c>
      <c r="AY166" s="29">
        <v>1115</v>
      </c>
      <c r="AZ166" s="29">
        <v>965</v>
      </c>
      <c r="BA166" s="29">
        <v>1094</v>
      </c>
      <c r="BB166" s="29">
        <v>1081</v>
      </c>
      <c r="BC166" s="29">
        <v>1128</v>
      </c>
      <c r="BD166" s="29">
        <v>1362</v>
      </c>
      <c r="BE166" s="29">
        <v>1353</v>
      </c>
      <c r="BF166" s="29">
        <v>1536</v>
      </c>
      <c r="BG166" s="29">
        <v>3482</v>
      </c>
      <c r="BH166" s="29">
        <v>3580</v>
      </c>
      <c r="BI166" s="29">
        <f t="shared" si="34"/>
        <v>3580</v>
      </c>
      <c r="BJ166" s="29"/>
      <c r="BK166" s="29"/>
      <c r="BL166" s="29">
        <f t="shared" si="35"/>
        <v>98</v>
      </c>
      <c r="BM166" s="27"/>
    </row>
    <row r="167" spans="1:65">
      <c r="A167" s="29">
        <v>158</v>
      </c>
      <c r="B167" s="32" t="s">
        <v>247</v>
      </c>
      <c r="C167" s="29">
        <f t="shared" si="24"/>
        <v>0</v>
      </c>
      <c r="D167" s="29">
        <f t="shared" si="24"/>
        <v>735553</v>
      </c>
      <c r="E167" s="29">
        <f t="shared" si="25"/>
        <v>735553</v>
      </c>
      <c r="F167" s="29">
        <f t="shared" si="26"/>
        <v>1142</v>
      </c>
      <c r="G167" s="57">
        <f t="shared" si="27"/>
        <v>644</v>
      </c>
      <c r="H167" s="42"/>
      <c r="I167" s="29">
        <v>158</v>
      </c>
      <c r="J167" s="30" t="s">
        <v>247</v>
      </c>
      <c r="L167" s="29">
        <v>0</v>
      </c>
      <c r="M167" s="29">
        <v>581377</v>
      </c>
      <c r="N167" s="29">
        <v>1127</v>
      </c>
      <c r="O167" s="29">
        <v>0</v>
      </c>
      <c r="P167" s="29">
        <v>0</v>
      </c>
      <c r="Q167" s="29">
        <v>0</v>
      </c>
      <c r="R167" s="29">
        <v>0</v>
      </c>
      <c r="S167" s="29">
        <v>154176</v>
      </c>
      <c r="T167" s="29">
        <v>15</v>
      </c>
      <c r="U167" s="29">
        <v>0</v>
      </c>
      <c r="V167" s="29">
        <v>0</v>
      </c>
      <c r="W167" s="29">
        <v>0</v>
      </c>
      <c r="X167" s="31"/>
      <c r="Y167" s="27">
        <f t="shared" si="28"/>
        <v>158</v>
      </c>
      <c r="Z167" s="29">
        <f t="shared" si="29"/>
        <v>0</v>
      </c>
      <c r="AA167" s="29">
        <f t="shared" si="30"/>
        <v>735553</v>
      </c>
      <c r="AB167" s="29">
        <f t="shared" si="31"/>
        <v>735553</v>
      </c>
      <c r="AC167" s="29">
        <f t="shared" si="32"/>
        <v>1142</v>
      </c>
      <c r="AD167" s="29">
        <f t="shared" si="33"/>
        <v>644</v>
      </c>
      <c r="AE167" s="31"/>
      <c r="AF167" s="31"/>
      <c r="AH167" s="27">
        <v>158</v>
      </c>
      <c r="AI167" s="31" t="s">
        <v>247</v>
      </c>
      <c r="AK167" s="29"/>
      <c r="AL167" s="29">
        <v>232.31322094055014</v>
      </c>
      <c r="AM167" s="29">
        <v>203.0108695652174</v>
      </c>
      <c r="AN167" s="29">
        <v>274.76231633535002</v>
      </c>
      <c r="AO167" s="29">
        <v>298</v>
      </c>
      <c r="AP167" s="29">
        <v>278</v>
      </c>
      <c r="AQ167" s="29">
        <v>638</v>
      </c>
      <c r="AR167" s="29">
        <v>443</v>
      </c>
      <c r="AS167" s="29">
        <v>312</v>
      </c>
      <c r="AT167" s="29">
        <v>488</v>
      </c>
      <c r="AU167" s="29">
        <v>285</v>
      </c>
      <c r="AV167" s="29">
        <v>224</v>
      </c>
      <c r="AW167" s="29">
        <v>218</v>
      </c>
      <c r="AX167" s="29">
        <v>405</v>
      </c>
      <c r="AY167" s="29">
        <v>532</v>
      </c>
      <c r="AZ167" s="29">
        <v>394</v>
      </c>
      <c r="BA167" s="29">
        <v>428</v>
      </c>
      <c r="BB167" s="29">
        <v>443</v>
      </c>
      <c r="BC167" s="29">
        <v>469</v>
      </c>
      <c r="BD167" s="29">
        <v>781</v>
      </c>
      <c r="BE167" s="29">
        <v>511</v>
      </c>
      <c r="BF167" s="29">
        <v>965</v>
      </c>
      <c r="BG167" s="29">
        <v>795</v>
      </c>
      <c r="BH167" s="29">
        <v>644</v>
      </c>
      <c r="BI167" s="29">
        <f t="shared" si="34"/>
        <v>644</v>
      </c>
      <c r="BJ167" s="29"/>
      <c r="BK167" s="29"/>
      <c r="BL167" s="29">
        <f t="shared" si="35"/>
        <v>-151</v>
      </c>
      <c r="BM167" s="27"/>
    </row>
    <row r="168" spans="1:65">
      <c r="A168" s="29">
        <v>159</v>
      </c>
      <c r="B168" s="32" t="s">
        <v>248</v>
      </c>
      <c r="C168" s="29">
        <f t="shared" si="24"/>
        <v>0</v>
      </c>
      <c r="D168" s="29">
        <f t="shared" si="24"/>
        <v>353600</v>
      </c>
      <c r="E168" s="29">
        <f t="shared" si="25"/>
        <v>353600</v>
      </c>
      <c r="F168" s="29">
        <f t="shared" si="26"/>
        <v>296</v>
      </c>
      <c r="G168" s="57">
        <f t="shared" si="27"/>
        <v>1195</v>
      </c>
      <c r="H168" s="42"/>
      <c r="I168" s="29">
        <v>159</v>
      </c>
      <c r="J168" s="30" t="s">
        <v>248</v>
      </c>
      <c r="L168" s="29">
        <v>0</v>
      </c>
      <c r="M168" s="29">
        <v>208960</v>
      </c>
      <c r="N168" s="29">
        <v>264</v>
      </c>
      <c r="O168" s="29">
        <v>0</v>
      </c>
      <c r="P168" s="29">
        <v>31683</v>
      </c>
      <c r="Q168" s="29">
        <v>7</v>
      </c>
      <c r="R168" s="29">
        <v>0</v>
      </c>
      <c r="S168" s="29">
        <v>112957</v>
      </c>
      <c r="T168" s="29">
        <v>25</v>
      </c>
      <c r="U168" s="29">
        <v>0</v>
      </c>
      <c r="V168" s="29">
        <v>0</v>
      </c>
      <c r="W168" s="29">
        <v>0</v>
      </c>
      <c r="X168" s="31"/>
      <c r="Y168" s="27">
        <f t="shared" si="28"/>
        <v>159</v>
      </c>
      <c r="Z168" s="29">
        <f t="shared" si="29"/>
        <v>0</v>
      </c>
      <c r="AA168" s="29">
        <f t="shared" si="30"/>
        <v>353600</v>
      </c>
      <c r="AB168" s="29">
        <f t="shared" si="31"/>
        <v>353600</v>
      </c>
      <c r="AC168" s="29">
        <f t="shared" si="32"/>
        <v>296</v>
      </c>
      <c r="AD168" s="29">
        <f t="shared" si="33"/>
        <v>1195</v>
      </c>
      <c r="AE168" s="31"/>
      <c r="AF168" s="31"/>
      <c r="AH168" s="27">
        <v>159</v>
      </c>
      <c r="AI168" s="31" t="s">
        <v>248</v>
      </c>
      <c r="AK168" s="29"/>
      <c r="AL168" s="29">
        <v>286.60869565217394</v>
      </c>
      <c r="AM168" s="29">
        <v>185.04938271604939</v>
      </c>
      <c r="AN168" s="29">
        <v>378.30046948356807</v>
      </c>
      <c r="AO168" s="29">
        <v>487</v>
      </c>
      <c r="AP168" s="29">
        <v>584</v>
      </c>
      <c r="AQ168" s="29">
        <v>1059</v>
      </c>
      <c r="AR168" s="29">
        <v>1166</v>
      </c>
      <c r="AS168" s="29">
        <v>1103</v>
      </c>
      <c r="AT168" s="29">
        <v>928</v>
      </c>
      <c r="AU168" s="29">
        <v>907</v>
      </c>
      <c r="AV168" s="29">
        <v>912</v>
      </c>
      <c r="AW168" s="29">
        <v>1107</v>
      </c>
      <c r="AX168" s="29">
        <v>1312</v>
      </c>
      <c r="AY168" s="29">
        <v>1550</v>
      </c>
      <c r="AZ168" s="29">
        <v>1384</v>
      </c>
      <c r="BA168" s="29">
        <v>1269</v>
      </c>
      <c r="BB168" s="29">
        <v>1383</v>
      </c>
      <c r="BC168" s="29">
        <v>1708</v>
      </c>
      <c r="BD168" s="29">
        <v>1357</v>
      </c>
      <c r="BE168" s="29">
        <v>1497</v>
      </c>
      <c r="BF168" s="29">
        <v>1264</v>
      </c>
      <c r="BG168" s="29">
        <v>1083</v>
      </c>
      <c r="BH168" s="29">
        <v>1195</v>
      </c>
      <c r="BI168" s="29">
        <f t="shared" si="34"/>
        <v>1195</v>
      </c>
      <c r="BJ168" s="29"/>
      <c r="BK168" s="29"/>
      <c r="BL168" s="29">
        <f t="shared" si="35"/>
        <v>112</v>
      </c>
      <c r="BM168" s="27"/>
    </row>
    <row r="169" spans="1:65">
      <c r="A169" s="29">
        <v>160</v>
      </c>
      <c r="B169" s="32" t="s">
        <v>249</v>
      </c>
      <c r="C169" s="29">
        <f t="shared" si="24"/>
        <v>0</v>
      </c>
      <c r="D169" s="29">
        <f t="shared" si="24"/>
        <v>9789867</v>
      </c>
      <c r="E169" s="29">
        <f t="shared" si="25"/>
        <v>9789867</v>
      </c>
      <c r="F169" s="29">
        <f t="shared" si="26"/>
        <v>8567</v>
      </c>
      <c r="G169" s="57">
        <f t="shared" si="27"/>
        <v>1143</v>
      </c>
      <c r="H169" s="42"/>
      <c r="I169" s="29">
        <v>160</v>
      </c>
      <c r="J169" s="30" t="s">
        <v>249</v>
      </c>
      <c r="L169" s="29">
        <v>0</v>
      </c>
      <c r="M169" s="29">
        <v>3582876</v>
      </c>
      <c r="N169" s="29">
        <v>7532</v>
      </c>
      <c r="O169" s="29">
        <v>0</v>
      </c>
      <c r="P169" s="29">
        <v>433164</v>
      </c>
      <c r="Q169" s="29">
        <v>72</v>
      </c>
      <c r="R169" s="29">
        <v>0</v>
      </c>
      <c r="S169" s="29">
        <v>5758539</v>
      </c>
      <c r="T169" s="29">
        <v>960</v>
      </c>
      <c r="U169" s="29">
        <v>0</v>
      </c>
      <c r="V169" s="29">
        <v>15288</v>
      </c>
      <c r="W169" s="29">
        <v>3</v>
      </c>
      <c r="X169" s="31"/>
      <c r="Y169" s="27">
        <f t="shared" si="28"/>
        <v>160</v>
      </c>
      <c r="Z169" s="29">
        <f t="shared" si="29"/>
        <v>0</v>
      </c>
      <c r="AA169" s="29">
        <f t="shared" si="30"/>
        <v>9789867</v>
      </c>
      <c r="AB169" s="29">
        <f t="shared" si="31"/>
        <v>9789867</v>
      </c>
      <c r="AC169" s="29">
        <f t="shared" si="32"/>
        <v>8567</v>
      </c>
      <c r="AD169" s="29">
        <f t="shared" si="33"/>
        <v>1143</v>
      </c>
      <c r="AE169" s="31"/>
      <c r="AF169" s="31"/>
      <c r="AH169" s="27">
        <v>160</v>
      </c>
      <c r="AI169" s="31" t="s">
        <v>249</v>
      </c>
      <c r="AK169" s="29"/>
      <c r="AL169" s="29">
        <v>521.83178902352108</v>
      </c>
      <c r="AM169" s="29">
        <v>682.17797356828191</v>
      </c>
      <c r="AN169" s="29">
        <v>280.75411345069614</v>
      </c>
      <c r="AO169" s="29">
        <v>329</v>
      </c>
      <c r="AP169" s="29">
        <v>396</v>
      </c>
      <c r="AQ169" s="29">
        <v>661</v>
      </c>
      <c r="AR169" s="29">
        <v>637</v>
      </c>
      <c r="AS169" s="29">
        <v>696</v>
      </c>
      <c r="AT169" s="29">
        <v>731</v>
      </c>
      <c r="AU169" s="29">
        <v>498</v>
      </c>
      <c r="AV169" s="29">
        <v>0</v>
      </c>
      <c r="AW169" s="29">
        <v>638</v>
      </c>
      <c r="AX169" s="29">
        <v>631</v>
      </c>
      <c r="AY169" s="29">
        <v>649</v>
      </c>
      <c r="AZ169" s="29">
        <v>722</v>
      </c>
      <c r="BA169" s="29">
        <v>756</v>
      </c>
      <c r="BB169" s="29">
        <v>781</v>
      </c>
      <c r="BC169" s="29">
        <v>767</v>
      </c>
      <c r="BD169" s="29">
        <v>1032</v>
      </c>
      <c r="BE169" s="29">
        <v>989</v>
      </c>
      <c r="BF169" s="29">
        <v>705</v>
      </c>
      <c r="BG169" s="29">
        <v>2090</v>
      </c>
      <c r="BH169" s="29">
        <v>1143</v>
      </c>
      <c r="BI169" s="29">
        <f t="shared" si="34"/>
        <v>1143</v>
      </c>
      <c r="BJ169" s="29"/>
      <c r="BK169" s="29"/>
      <c r="BL169" s="29">
        <f t="shared" si="35"/>
        <v>-947</v>
      </c>
      <c r="BM169" s="27"/>
    </row>
    <row r="170" spans="1:65">
      <c r="A170" s="29">
        <v>161</v>
      </c>
      <c r="B170" s="32" t="s">
        <v>250</v>
      </c>
      <c r="C170" s="29">
        <f t="shared" si="24"/>
        <v>0</v>
      </c>
      <c r="D170" s="29">
        <f t="shared" si="24"/>
        <v>1531588</v>
      </c>
      <c r="E170" s="29">
        <f t="shared" si="25"/>
        <v>1531588</v>
      </c>
      <c r="F170" s="29">
        <f t="shared" si="26"/>
        <v>1905</v>
      </c>
      <c r="G170" s="57">
        <f t="shared" si="27"/>
        <v>804</v>
      </c>
      <c r="H170" s="42"/>
      <c r="I170" s="29">
        <v>161</v>
      </c>
      <c r="J170" s="30" t="s">
        <v>250</v>
      </c>
      <c r="L170" s="29">
        <v>0</v>
      </c>
      <c r="M170" s="29">
        <v>888420</v>
      </c>
      <c r="N170" s="29">
        <v>1806</v>
      </c>
      <c r="O170" s="29">
        <v>0</v>
      </c>
      <c r="P170" s="29">
        <v>155920</v>
      </c>
      <c r="Q170" s="29">
        <v>24</v>
      </c>
      <c r="R170" s="29">
        <v>0</v>
      </c>
      <c r="S170" s="29">
        <v>487248</v>
      </c>
      <c r="T170" s="29">
        <v>75</v>
      </c>
      <c r="U170" s="29">
        <v>0</v>
      </c>
      <c r="V170" s="29">
        <v>0</v>
      </c>
      <c r="W170" s="29">
        <v>0</v>
      </c>
      <c r="X170" s="31"/>
      <c r="Y170" s="27">
        <f t="shared" si="28"/>
        <v>161</v>
      </c>
      <c r="Z170" s="29">
        <f t="shared" si="29"/>
        <v>0</v>
      </c>
      <c r="AA170" s="29">
        <f t="shared" si="30"/>
        <v>1531588</v>
      </c>
      <c r="AB170" s="29">
        <f t="shared" si="31"/>
        <v>1531588</v>
      </c>
      <c r="AC170" s="29">
        <f t="shared" si="32"/>
        <v>1905</v>
      </c>
      <c r="AD170" s="29">
        <f t="shared" si="33"/>
        <v>804</v>
      </c>
      <c r="AE170" s="31"/>
      <c r="AF170" s="31"/>
      <c r="AH170" s="27">
        <v>161</v>
      </c>
      <c r="AI170" s="31" t="s">
        <v>250</v>
      </c>
      <c r="AK170" s="29"/>
      <c r="AL170" s="29">
        <v>245.66633906633908</v>
      </c>
      <c r="AM170" s="29">
        <v>217.09715177526337</v>
      </c>
      <c r="AN170" s="29">
        <v>217.7</v>
      </c>
      <c r="AO170" s="29">
        <v>166</v>
      </c>
      <c r="AP170" s="29">
        <v>187</v>
      </c>
      <c r="AQ170" s="29">
        <v>482</v>
      </c>
      <c r="AR170" s="29">
        <v>419</v>
      </c>
      <c r="AS170" s="29">
        <v>535</v>
      </c>
      <c r="AT170" s="29">
        <v>507</v>
      </c>
      <c r="AU170" s="29">
        <v>446</v>
      </c>
      <c r="AV170" s="29">
        <v>560</v>
      </c>
      <c r="AW170" s="29">
        <v>504</v>
      </c>
      <c r="AX170" s="29">
        <v>491</v>
      </c>
      <c r="AY170" s="29">
        <v>504</v>
      </c>
      <c r="AZ170" s="29">
        <v>555</v>
      </c>
      <c r="BA170" s="29">
        <v>581</v>
      </c>
      <c r="BB170" s="29">
        <v>627</v>
      </c>
      <c r="BC170" s="29">
        <v>591</v>
      </c>
      <c r="BD170" s="29">
        <v>506</v>
      </c>
      <c r="BE170" s="29">
        <v>566</v>
      </c>
      <c r="BF170" s="29">
        <v>600</v>
      </c>
      <c r="BG170" s="29">
        <v>913</v>
      </c>
      <c r="BH170" s="29">
        <v>804</v>
      </c>
      <c r="BI170" s="29">
        <f t="shared" si="34"/>
        <v>804</v>
      </c>
      <c r="BJ170" s="29"/>
      <c r="BK170" s="29"/>
      <c r="BL170" s="29">
        <f t="shared" si="35"/>
        <v>-109</v>
      </c>
      <c r="BM170" s="27"/>
    </row>
    <row r="171" spans="1:65">
      <c r="A171" s="29">
        <v>162</v>
      </c>
      <c r="B171" s="32" t="s">
        <v>251</v>
      </c>
      <c r="C171" s="29">
        <f t="shared" si="24"/>
        <v>0</v>
      </c>
      <c r="D171" s="29">
        <f t="shared" si="24"/>
        <v>815396</v>
      </c>
      <c r="E171" s="29">
        <f t="shared" si="25"/>
        <v>815396</v>
      </c>
      <c r="F171" s="29">
        <f t="shared" si="26"/>
        <v>1089</v>
      </c>
      <c r="G171" s="57">
        <f t="shared" si="27"/>
        <v>749</v>
      </c>
      <c r="H171" s="42"/>
      <c r="I171" s="29">
        <v>162</v>
      </c>
      <c r="J171" s="30" t="s">
        <v>251</v>
      </c>
      <c r="L171" s="29">
        <v>0</v>
      </c>
      <c r="M171" s="29">
        <v>727425</v>
      </c>
      <c r="N171" s="29">
        <v>1067</v>
      </c>
      <c r="O171" s="29">
        <v>0</v>
      </c>
      <c r="P171" s="29">
        <v>23867</v>
      </c>
      <c r="Q171" s="29">
        <v>4</v>
      </c>
      <c r="R171" s="29">
        <v>0</v>
      </c>
      <c r="S171" s="29">
        <v>64104</v>
      </c>
      <c r="T171" s="29">
        <v>18</v>
      </c>
      <c r="U171" s="29">
        <v>0</v>
      </c>
      <c r="V171" s="29">
        <v>0</v>
      </c>
      <c r="W171" s="29">
        <v>0</v>
      </c>
      <c r="X171" s="31"/>
      <c r="Y171" s="27">
        <f t="shared" si="28"/>
        <v>162</v>
      </c>
      <c r="Z171" s="29">
        <f t="shared" si="29"/>
        <v>0</v>
      </c>
      <c r="AA171" s="29">
        <f t="shared" si="30"/>
        <v>815396</v>
      </c>
      <c r="AB171" s="29">
        <f t="shared" si="31"/>
        <v>815396</v>
      </c>
      <c r="AC171" s="29">
        <f t="shared" si="32"/>
        <v>1089</v>
      </c>
      <c r="AD171" s="29">
        <f t="shared" si="33"/>
        <v>749</v>
      </c>
      <c r="AE171" s="31"/>
      <c r="AF171" s="31"/>
      <c r="AH171" s="27">
        <v>162</v>
      </c>
      <c r="AI171" s="31" t="s">
        <v>251</v>
      </c>
      <c r="AK171" s="29"/>
      <c r="AL171" s="29">
        <v>244.48920863309351</v>
      </c>
      <c r="AM171" s="29">
        <v>253.89116607773852</v>
      </c>
      <c r="AN171" s="29">
        <v>288.22364217252397</v>
      </c>
      <c r="AO171" s="29">
        <v>247</v>
      </c>
      <c r="AP171" s="29">
        <v>256</v>
      </c>
      <c r="AQ171" s="29">
        <v>517</v>
      </c>
      <c r="AR171" s="29">
        <v>307</v>
      </c>
      <c r="AS171" s="29">
        <v>362</v>
      </c>
      <c r="AT171" s="29">
        <v>362</v>
      </c>
      <c r="AU171" s="29">
        <v>303</v>
      </c>
      <c r="AV171" s="29">
        <v>380</v>
      </c>
      <c r="AW171" s="29">
        <v>370</v>
      </c>
      <c r="AX171" s="29">
        <v>334</v>
      </c>
      <c r="AY171" s="29">
        <v>462</v>
      </c>
      <c r="AZ171" s="29">
        <v>451</v>
      </c>
      <c r="BA171" s="29">
        <v>521</v>
      </c>
      <c r="BB171" s="29">
        <v>537</v>
      </c>
      <c r="BC171" s="29">
        <v>555</v>
      </c>
      <c r="BD171" s="29">
        <v>572</v>
      </c>
      <c r="BE171" s="29">
        <v>684</v>
      </c>
      <c r="BF171" s="29">
        <v>471</v>
      </c>
      <c r="BG171" s="29">
        <v>1081</v>
      </c>
      <c r="BH171" s="29">
        <v>749</v>
      </c>
      <c r="BI171" s="29">
        <f t="shared" si="34"/>
        <v>749</v>
      </c>
      <c r="BJ171" s="29"/>
      <c r="BK171" s="29"/>
      <c r="BL171" s="29">
        <f t="shared" si="35"/>
        <v>-332</v>
      </c>
      <c r="BM171" s="27"/>
    </row>
    <row r="172" spans="1:65">
      <c r="A172" s="29">
        <v>163</v>
      </c>
      <c r="B172" s="32" t="s">
        <v>252</v>
      </c>
      <c r="C172" s="29">
        <f t="shared" si="24"/>
        <v>0</v>
      </c>
      <c r="D172" s="29">
        <f t="shared" si="24"/>
        <v>3877684</v>
      </c>
      <c r="E172" s="29">
        <f t="shared" si="25"/>
        <v>3877684</v>
      </c>
      <c r="F172" s="29">
        <f t="shared" si="26"/>
        <v>774</v>
      </c>
      <c r="G172" s="57">
        <f t="shared" si="27"/>
        <v>5010</v>
      </c>
      <c r="H172" s="42"/>
      <c r="I172" s="29">
        <v>163</v>
      </c>
      <c r="J172" s="30" t="s">
        <v>252</v>
      </c>
      <c r="L172" s="29">
        <v>0</v>
      </c>
      <c r="M172" s="29">
        <v>541496</v>
      </c>
      <c r="N172" s="29">
        <v>51</v>
      </c>
      <c r="O172" s="29">
        <v>0</v>
      </c>
      <c r="P172" s="29">
        <v>725123</v>
      </c>
      <c r="Q172" s="29">
        <v>168</v>
      </c>
      <c r="R172" s="29">
        <v>0</v>
      </c>
      <c r="S172" s="29">
        <v>2611065</v>
      </c>
      <c r="T172" s="29">
        <v>555</v>
      </c>
      <c r="U172" s="29">
        <v>0</v>
      </c>
      <c r="V172" s="29">
        <v>0</v>
      </c>
      <c r="W172" s="29">
        <v>0</v>
      </c>
      <c r="X172" s="31"/>
      <c r="Y172" s="27">
        <f t="shared" si="28"/>
        <v>163</v>
      </c>
      <c r="Z172" s="29">
        <f t="shared" si="29"/>
        <v>0</v>
      </c>
      <c r="AA172" s="29">
        <f t="shared" si="30"/>
        <v>3877684</v>
      </c>
      <c r="AB172" s="29">
        <f t="shared" si="31"/>
        <v>3877684</v>
      </c>
      <c r="AC172" s="29">
        <f t="shared" si="32"/>
        <v>774</v>
      </c>
      <c r="AD172" s="29">
        <f t="shared" si="33"/>
        <v>5010</v>
      </c>
      <c r="AE172" s="31"/>
      <c r="AF172" s="31"/>
      <c r="AH172" s="27">
        <v>163</v>
      </c>
      <c r="AI172" s="31" t="s">
        <v>252</v>
      </c>
      <c r="AJ172" s="27" t="s">
        <v>878</v>
      </c>
      <c r="AK172" s="29"/>
      <c r="AL172" s="29">
        <v>353.03286384976525</v>
      </c>
      <c r="AM172" s="29">
        <v>444.86842105263156</v>
      </c>
      <c r="AN172" s="29">
        <v>304.21481481481482</v>
      </c>
      <c r="AO172" s="29">
        <v>326</v>
      </c>
      <c r="AP172" s="29">
        <v>652</v>
      </c>
      <c r="AQ172" s="29">
        <v>2409</v>
      </c>
      <c r="AR172" s="29">
        <v>2511</v>
      </c>
      <c r="AS172" s="29">
        <v>2044</v>
      </c>
      <c r="AT172" s="29">
        <v>863</v>
      </c>
      <c r="AU172" s="29">
        <v>914</v>
      </c>
      <c r="AV172" s="29">
        <v>2108</v>
      </c>
      <c r="AW172" s="29">
        <v>868</v>
      </c>
      <c r="AX172" s="29">
        <v>1657</v>
      </c>
      <c r="AY172" s="29">
        <v>2846</v>
      </c>
      <c r="AZ172" s="29">
        <v>2666</v>
      </c>
      <c r="BA172" s="29">
        <v>4187</v>
      </c>
      <c r="BB172" s="29">
        <v>4179</v>
      </c>
      <c r="BC172" s="29">
        <v>2481</v>
      </c>
      <c r="BD172" s="29">
        <v>4565</v>
      </c>
      <c r="BE172" s="29">
        <v>2364</v>
      </c>
      <c r="BF172" s="29">
        <v>1705</v>
      </c>
      <c r="BG172" s="29">
        <v>1461</v>
      </c>
      <c r="BH172" s="29">
        <v>5010</v>
      </c>
      <c r="BI172" s="29">
        <f t="shared" si="34"/>
        <v>5010</v>
      </c>
      <c r="BJ172" s="29"/>
      <c r="BK172" s="29"/>
      <c r="BL172" s="29">
        <f t="shared" si="35"/>
        <v>3549</v>
      </c>
      <c r="BM172" s="27"/>
    </row>
    <row r="173" spans="1:65">
      <c r="A173" s="29">
        <v>164</v>
      </c>
      <c r="B173" s="32" t="s">
        <v>253</v>
      </c>
      <c r="C173" s="29">
        <f t="shared" si="24"/>
        <v>0</v>
      </c>
      <c r="D173" s="29">
        <f t="shared" si="24"/>
        <v>1054175</v>
      </c>
      <c r="E173" s="29">
        <f t="shared" si="25"/>
        <v>1054175</v>
      </c>
      <c r="F173" s="29">
        <f t="shared" si="26"/>
        <v>1237</v>
      </c>
      <c r="G173" s="57">
        <f t="shared" si="27"/>
        <v>852</v>
      </c>
      <c r="H173" s="42"/>
      <c r="I173" s="29">
        <v>164</v>
      </c>
      <c r="J173" s="30" t="s">
        <v>253</v>
      </c>
      <c r="L173" s="29">
        <v>0</v>
      </c>
      <c r="M173" s="29">
        <v>971700</v>
      </c>
      <c r="N173" s="29">
        <v>1234</v>
      </c>
      <c r="O173" s="29">
        <v>0</v>
      </c>
      <c r="P173" s="29">
        <v>82475</v>
      </c>
      <c r="Q173" s="29">
        <v>3</v>
      </c>
      <c r="R173" s="29">
        <v>0</v>
      </c>
      <c r="S173" s="29">
        <v>0</v>
      </c>
      <c r="T173" s="29">
        <v>0</v>
      </c>
      <c r="U173" s="29">
        <v>0</v>
      </c>
      <c r="V173" s="29">
        <v>0</v>
      </c>
      <c r="W173" s="29">
        <v>0</v>
      </c>
      <c r="X173" s="31"/>
      <c r="Y173" s="27">
        <f t="shared" si="28"/>
        <v>164</v>
      </c>
      <c r="Z173" s="29">
        <f t="shared" si="29"/>
        <v>0</v>
      </c>
      <c r="AA173" s="29">
        <f t="shared" si="30"/>
        <v>1054175</v>
      </c>
      <c r="AB173" s="29">
        <f t="shared" si="31"/>
        <v>1054175</v>
      </c>
      <c r="AC173" s="29">
        <f t="shared" si="32"/>
        <v>1237</v>
      </c>
      <c r="AD173" s="29">
        <f t="shared" si="33"/>
        <v>852</v>
      </c>
      <c r="AE173" s="31"/>
      <c r="AF173" s="31"/>
      <c r="AH173" s="27">
        <v>164</v>
      </c>
      <c r="AI173" s="31" t="s">
        <v>253</v>
      </c>
      <c r="AK173" s="29"/>
      <c r="AL173" s="29">
        <v>255.92301392301391</v>
      </c>
      <c r="AM173" s="29">
        <v>287.30297723292472</v>
      </c>
      <c r="AN173" s="29">
        <v>273.49962034927864</v>
      </c>
      <c r="AO173" s="29">
        <v>290</v>
      </c>
      <c r="AP173" s="29">
        <v>303</v>
      </c>
      <c r="AQ173" s="29">
        <v>553</v>
      </c>
      <c r="AR173" s="29">
        <v>363</v>
      </c>
      <c r="AS173" s="29">
        <v>326</v>
      </c>
      <c r="AT173" s="29">
        <v>344</v>
      </c>
      <c r="AU173" s="29">
        <v>372</v>
      </c>
      <c r="AV173" s="29">
        <v>401</v>
      </c>
      <c r="AW173" s="29">
        <v>396</v>
      </c>
      <c r="AX173" s="29">
        <v>441</v>
      </c>
      <c r="AY173" s="29">
        <v>439</v>
      </c>
      <c r="AZ173" s="29">
        <v>579</v>
      </c>
      <c r="BA173" s="29">
        <v>544</v>
      </c>
      <c r="BB173" s="29">
        <v>551</v>
      </c>
      <c r="BC173" s="29">
        <v>609</v>
      </c>
      <c r="BD173" s="29">
        <v>600</v>
      </c>
      <c r="BE173" s="29">
        <v>570</v>
      </c>
      <c r="BF173" s="29">
        <v>579</v>
      </c>
      <c r="BG173" s="29">
        <v>707</v>
      </c>
      <c r="BH173" s="29">
        <v>852</v>
      </c>
      <c r="BI173" s="29">
        <f t="shared" si="34"/>
        <v>852</v>
      </c>
      <c r="BJ173" s="29"/>
      <c r="BK173" s="29"/>
      <c r="BL173" s="29">
        <f t="shared" si="35"/>
        <v>145</v>
      </c>
      <c r="BM173" s="27"/>
    </row>
    <row r="174" spans="1:65">
      <c r="A174" s="29">
        <v>165</v>
      </c>
      <c r="B174" s="32" t="s">
        <v>254</v>
      </c>
      <c r="C174" s="29">
        <f t="shared" si="24"/>
        <v>0</v>
      </c>
      <c r="D174" s="29">
        <f t="shared" si="24"/>
        <v>1372800</v>
      </c>
      <c r="E174" s="29">
        <f t="shared" si="25"/>
        <v>1372800</v>
      </c>
      <c r="F174" s="29">
        <f t="shared" si="26"/>
        <v>214</v>
      </c>
      <c r="G174" s="57">
        <f t="shared" si="27"/>
        <v>6415</v>
      </c>
      <c r="H174" s="42"/>
      <c r="I174" s="29">
        <v>165</v>
      </c>
      <c r="J174" s="30" t="s">
        <v>254</v>
      </c>
      <c r="L174" s="29">
        <v>0</v>
      </c>
      <c r="M174" s="29">
        <v>0</v>
      </c>
      <c r="N174" s="29">
        <v>0</v>
      </c>
      <c r="O174" s="29">
        <v>0</v>
      </c>
      <c r="P174" s="29">
        <v>230938</v>
      </c>
      <c r="Q174" s="29">
        <v>36</v>
      </c>
      <c r="R174" s="29">
        <v>0</v>
      </c>
      <c r="S174" s="29">
        <v>1141862</v>
      </c>
      <c r="T174" s="29">
        <v>178</v>
      </c>
      <c r="U174" s="29">
        <v>0</v>
      </c>
      <c r="V174" s="29">
        <v>0</v>
      </c>
      <c r="W174" s="29">
        <v>0</v>
      </c>
      <c r="X174" s="31"/>
      <c r="Y174" s="27">
        <f t="shared" si="28"/>
        <v>165</v>
      </c>
      <c r="Z174" s="29">
        <f t="shared" si="29"/>
        <v>0</v>
      </c>
      <c r="AA174" s="29">
        <f t="shared" si="30"/>
        <v>1372800</v>
      </c>
      <c r="AB174" s="29">
        <f t="shared" si="31"/>
        <v>1372800</v>
      </c>
      <c r="AC174" s="29">
        <f t="shared" si="32"/>
        <v>214</v>
      </c>
      <c r="AD174" s="29">
        <f t="shared" si="33"/>
        <v>6415</v>
      </c>
      <c r="AE174" s="31"/>
      <c r="AF174" s="31"/>
      <c r="AH174" s="27">
        <v>165</v>
      </c>
      <c r="AI174" s="31" t="s">
        <v>254</v>
      </c>
      <c r="AJ174" s="43" t="s">
        <v>878</v>
      </c>
      <c r="AK174" s="29"/>
      <c r="AL174" s="29"/>
      <c r="AM174" s="29">
        <v>900</v>
      </c>
      <c r="AN174" s="29">
        <v>1674.2155688622754</v>
      </c>
      <c r="AO174" s="29">
        <v>1854</v>
      </c>
      <c r="AP174" s="29">
        <v>1967</v>
      </c>
      <c r="AQ174" s="29">
        <v>2069</v>
      </c>
      <c r="AR174" s="29">
        <v>1858</v>
      </c>
      <c r="AS174" s="29">
        <v>1247</v>
      </c>
      <c r="AT174" s="29">
        <v>1468</v>
      </c>
      <c r="AU174" s="29">
        <v>1863</v>
      </c>
      <c r="AV174" s="29">
        <v>0</v>
      </c>
      <c r="AW174" s="29">
        <v>2744</v>
      </c>
      <c r="AX174" s="29">
        <v>2293</v>
      </c>
      <c r="AY174" s="29">
        <v>2484</v>
      </c>
      <c r="AZ174" s="29">
        <v>2368</v>
      </c>
      <c r="BA174" s="29">
        <v>2343</v>
      </c>
      <c r="BB174" s="29">
        <v>2615</v>
      </c>
      <c r="BC174" s="29">
        <v>6009</v>
      </c>
      <c r="BD174" s="29">
        <v>2991</v>
      </c>
      <c r="BE174" s="29">
        <v>4600</v>
      </c>
      <c r="BF174" s="29">
        <v>4355</v>
      </c>
      <c r="BG174" s="29">
        <v>7186</v>
      </c>
      <c r="BH174" s="29">
        <v>6415</v>
      </c>
      <c r="BI174" s="29">
        <f t="shared" si="34"/>
        <v>6415</v>
      </c>
      <c r="BJ174" s="29"/>
      <c r="BK174" s="29"/>
      <c r="BL174" s="29">
        <f t="shared" si="35"/>
        <v>-771</v>
      </c>
      <c r="BM174" s="27"/>
    </row>
    <row r="175" spans="1:65">
      <c r="A175" s="29">
        <v>166</v>
      </c>
      <c r="B175" s="32" t="s">
        <v>255</v>
      </c>
      <c r="C175" s="29">
        <f t="shared" si="24"/>
        <v>0</v>
      </c>
      <c r="D175" s="29">
        <f t="shared" si="24"/>
        <v>0</v>
      </c>
      <c r="E175" s="29">
        <f t="shared" si="25"/>
        <v>0</v>
      </c>
      <c r="F175" s="29">
        <f t="shared" si="26"/>
        <v>0</v>
      </c>
      <c r="G175" s="57">
        <f t="shared" si="27"/>
        <v>0</v>
      </c>
      <c r="H175" s="42"/>
      <c r="I175" s="29">
        <v>166</v>
      </c>
      <c r="J175" s="30" t="s">
        <v>255</v>
      </c>
      <c r="L175" s="29">
        <v>0</v>
      </c>
      <c r="M175" s="29">
        <v>0</v>
      </c>
      <c r="N175" s="29">
        <v>0</v>
      </c>
      <c r="O175" s="29">
        <v>0</v>
      </c>
      <c r="P175" s="29">
        <v>0</v>
      </c>
      <c r="Q175" s="29">
        <v>0</v>
      </c>
      <c r="R175" s="29">
        <v>0</v>
      </c>
      <c r="S175" s="29">
        <v>0</v>
      </c>
      <c r="T175" s="29">
        <v>0</v>
      </c>
      <c r="U175" s="29">
        <v>0</v>
      </c>
      <c r="V175" s="29">
        <v>0</v>
      </c>
      <c r="W175" s="29">
        <v>0</v>
      </c>
      <c r="X175" s="31"/>
      <c r="Y175" s="27">
        <f t="shared" si="28"/>
        <v>166</v>
      </c>
      <c r="Z175" s="29">
        <f t="shared" si="29"/>
        <v>0</v>
      </c>
      <c r="AA175" s="29">
        <f t="shared" si="30"/>
        <v>0</v>
      </c>
      <c r="AB175" s="29">
        <f t="shared" si="31"/>
        <v>0</v>
      </c>
      <c r="AC175" s="29">
        <f t="shared" si="32"/>
        <v>0</v>
      </c>
      <c r="AD175" s="29">
        <f t="shared" si="33"/>
        <v>0</v>
      </c>
      <c r="AE175" s="31"/>
      <c r="AF175" s="31"/>
      <c r="AH175" s="27">
        <v>166</v>
      </c>
      <c r="AI175" s="31" t="s">
        <v>255</v>
      </c>
      <c r="AK175" s="29"/>
      <c r="AL175" s="29">
        <v>1123.9795918367347</v>
      </c>
      <c r="AM175" s="29"/>
      <c r="AN175" s="29">
        <v>0</v>
      </c>
      <c r="AO175" s="29">
        <v>0</v>
      </c>
      <c r="AP175" s="29">
        <v>0</v>
      </c>
      <c r="AQ175" s="29">
        <v>0</v>
      </c>
      <c r="AR175" s="29">
        <v>0</v>
      </c>
      <c r="AS175" s="29">
        <v>0</v>
      </c>
      <c r="AT175" s="29">
        <v>0</v>
      </c>
      <c r="AU175" s="29">
        <v>0</v>
      </c>
      <c r="AV175" s="29">
        <v>0</v>
      </c>
      <c r="AW175" s="29">
        <v>0</v>
      </c>
      <c r="AX175" s="29">
        <v>0</v>
      </c>
      <c r="AY175" s="29">
        <v>0</v>
      </c>
      <c r="AZ175" s="29">
        <v>0</v>
      </c>
      <c r="BA175" s="29">
        <v>0</v>
      </c>
      <c r="BB175" s="29">
        <v>0</v>
      </c>
      <c r="BC175" s="29">
        <v>0</v>
      </c>
      <c r="BD175" s="29">
        <v>0</v>
      </c>
      <c r="BE175" s="29">
        <v>0</v>
      </c>
      <c r="BF175" s="29">
        <v>0</v>
      </c>
      <c r="BG175" s="29">
        <v>0</v>
      </c>
      <c r="BH175" s="29">
        <v>0</v>
      </c>
      <c r="BI175" s="29">
        <f t="shared" si="34"/>
        <v>0</v>
      </c>
      <c r="BJ175" s="29"/>
      <c r="BK175" s="29"/>
      <c r="BL175" s="29">
        <f t="shared" si="35"/>
        <v>0</v>
      </c>
      <c r="BM175" s="27"/>
    </row>
    <row r="176" spans="1:65">
      <c r="A176" s="29">
        <v>167</v>
      </c>
      <c r="B176" s="32" t="s">
        <v>256</v>
      </c>
      <c r="C176" s="29">
        <f t="shared" si="24"/>
        <v>51283</v>
      </c>
      <c r="D176" s="29">
        <f t="shared" si="24"/>
        <v>2359712</v>
      </c>
      <c r="E176" s="29">
        <f t="shared" si="25"/>
        <v>2308429</v>
      </c>
      <c r="F176" s="29">
        <f t="shared" si="26"/>
        <v>2378</v>
      </c>
      <c r="G176" s="57">
        <f t="shared" si="27"/>
        <v>971</v>
      </c>
      <c r="H176" s="42"/>
      <c r="I176" s="29">
        <v>167</v>
      </c>
      <c r="J176" s="30" t="s">
        <v>256</v>
      </c>
      <c r="L176" s="29">
        <v>0</v>
      </c>
      <c r="M176" s="29">
        <v>1686906</v>
      </c>
      <c r="N176" s="29">
        <v>2283</v>
      </c>
      <c r="O176" s="29">
        <v>16900</v>
      </c>
      <c r="P176" s="29">
        <v>187709</v>
      </c>
      <c r="Q176" s="29">
        <v>29</v>
      </c>
      <c r="R176" s="29">
        <v>34383</v>
      </c>
      <c r="S176" s="29">
        <v>485097</v>
      </c>
      <c r="T176" s="29">
        <v>66</v>
      </c>
      <c r="U176" s="29">
        <v>0</v>
      </c>
      <c r="V176" s="29">
        <v>0</v>
      </c>
      <c r="W176" s="29">
        <v>0</v>
      </c>
      <c r="X176" s="31"/>
      <c r="Y176" s="27">
        <f t="shared" si="28"/>
        <v>167</v>
      </c>
      <c r="Z176" s="29">
        <f t="shared" si="29"/>
        <v>51283</v>
      </c>
      <c r="AA176" s="29">
        <f t="shared" si="30"/>
        <v>2359712</v>
      </c>
      <c r="AB176" s="29">
        <f t="shared" si="31"/>
        <v>2308429</v>
      </c>
      <c r="AC176" s="29">
        <f t="shared" si="32"/>
        <v>2378</v>
      </c>
      <c r="AD176" s="29">
        <f t="shared" si="33"/>
        <v>971</v>
      </c>
      <c r="AE176" s="31"/>
      <c r="AF176" s="31"/>
      <c r="AH176" s="27">
        <v>167</v>
      </c>
      <c r="AI176" s="31" t="s">
        <v>256</v>
      </c>
      <c r="AK176" s="29"/>
      <c r="AL176" s="29">
        <v>186.64125276811134</v>
      </c>
      <c r="AM176" s="29">
        <v>146.40846750149075</v>
      </c>
      <c r="AN176" s="29">
        <v>197.90061058344639</v>
      </c>
      <c r="AO176" s="29">
        <v>136</v>
      </c>
      <c r="AP176" s="29">
        <v>226</v>
      </c>
      <c r="AQ176" s="29">
        <v>344</v>
      </c>
      <c r="AR176" s="29">
        <v>351</v>
      </c>
      <c r="AS176" s="29">
        <v>326</v>
      </c>
      <c r="AT176" s="29">
        <v>430</v>
      </c>
      <c r="AU176" s="29">
        <v>361</v>
      </c>
      <c r="AV176" s="29">
        <v>524</v>
      </c>
      <c r="AW176" s="29">
        <v>576</v>
      </c>
      <c r="AX176" s="29">
        <v>532</v>
      </c>
      <c r="AY176" s="29">
        <v>539</v>
      </c>
      <c r="AZ176" s="29">
        <v>602</v>
      </c>
      <c r="BA176" s="29">
        <v>648</v>
      </c>
      <c r="BB176" s="29">
        <v>731</v>
      </c>
      <c r="BC176" s="29">
        <v>674</v>
      </c>
      <c r="BD176" s="29">
        <v>743</v>
      </c>
      <c r="BE176" s="29">
        <v>878</v>
      </c>
      <c r="BF176" s="29">
        <v>844</v>
      </c>
      <c r="BG176" s="29">
        <v>885</v>
      </c>
      <c r="BH176" s="29">
        <v>971</v>
      </c>
      <c r="BI176" s="29">
        <f t="shared" si="34"/>
        <v>971</v>
      </c>
      <c r="BJ176" s="29"/>
      <c r="BK176" s="29"/>
      <c r="BL176" s="29">
        <f t="shared" si="35"/>
        <v>86</v>
      </c>
      <c r="BM176" s="27"/>
    </row>
    <row r="177" spans="1:65">
      <c r="A177" s="29">
        <v>168</v>
      </c>
      <c r="B177" s="32" t="s">
        <v>257</v>
      </c>
      <c r="C177" s="29">
        <f t="shared" si="24"/>
        <v>0</v>
      </c>
      <c r="D177" s="29">
        <f t="shared" si="24"/>
        <v>214342</v>
      </c>
      <c r="E177" s="29">
        <f t="shared" si="25"/>
        <v>214342</v>
      </c>
      <c r="F177" s="29">
        <f t="shared" si="26"/>
        <v>202</v>
      </c>
      <c r="G177" s="57">
        <f t="shared" si="27"/>
        <v>1061</v>
      </c>
      <c r="H177" s="42"/>
      <c r="I177" s="29">
        <v>168</v>
      </c>
      <c r="J177" s="30" t="s">
        <v>257</v>
      </c>
      <c r="L177" s="29">
        <v>0</v>
      </c>
      <c r="M177" s="29">
        <v>91151</v>
      </c>
      <c r="N177" s="29">
        <v>179</v>
      </c>
      <c r="O177" s="29">
        <v>0</v>
      </c>
      <c r="P177" s="29">
        <v>5356</v>
      </c>
      <c r="Q177" s="29">
        <v>1</v>
      </c>
      <c r="R177" s="29">
        <v>0</v>
      </c>
      <c r="S177" s="29">
        <v>117835</v>
      </c>
      <c r="T177" s="29">
        <v>22</v>
      </c>
      <c r="U177" s="29">
        <v>0</v>
      </c>
      <c r="V177" s="29">
        <v>0</v>
      </c>
      <c r="W177" s="29">
        <v>0</v>
      </c>
      <c r="X177" s="31"/>
      <c r="Y177" s="27">
        <f t="shared" si="28"/>
        <v>168</v>
      </c>
      <c r="Z177" s="29">
        <f t="shared" si="29"/>
        <v>0</v>
      </c>
      <c r="AA177" s="29">
        <f t="shared" si="30"/>
        <v>214342</v>
      </c>
      <c r="AB177" s="29">
        <f t="shared" si="31"/>
        <v>214342</v>
      </c>
      <c r="AC177" s="29">
        <f t="shared" si="32"/>
        <v>202</v>
      </c>
      <c r="AD177" s="29">
        <f t="shared" si="33"/>
        <v>1061</v>
      </c>
      <c r="AE177" s="31"/>
      <c r="AF177" s="31"/>
      <c r="AH177" s="27">
        <v>168</v>
      </c>
      <c r="AI177" s="31" t="s">
        <v>257</v>
      </c>
      <c r="AK177" s="29"/>
      <c r="AL177" s="29">
        <v>177.703125</v>
      </c>
      <c r="AM177" s="29">
        <v>191.23529411764707</v>
      </c>
      <c r="AN177" s="29">
        <v>105.40140845070422</v>
      </c>
      <c r="AO177" s="29">
        <v>139</v>
      </c>
      <c r="AP177" s="29">
        <v>659</v>
      </c>
      <c r="AQ177" s="29">
        <v>1013</v>
      </c>
      <c r="AR177" s="29">
        <v>1054</v>
      </c>
      <c r="AS177" s="29">
        <v>1374</v>
      </c>
      <c r="AT177" s="29">
        <v>1062</v>
      </c>
      <c r="AU177" s="29">
        <v>925</v>
      </c>
      <c r="AV177" s="29">
        <v>560</v>
      </c>
      <c r="AW177" s="29">
        <v>522</v>
      </c>
      <c r="AX177" s="29">
        <v>424</v>
      </c>
      <c r="AY177" s="29">
        <v>450</v>
      </c>
      <c r="AZ177" s="29">
        <v>816</v>
      </c>
      <c r="BA177" s="29">
        <v>916</v>
      </c>
      <c r="BB177" s="29">
        <v>1215</v>
      </c>
      <c r="BC177" s="29">
        <v>1411</v>
      </c>
      <c r="BD177" s="29">
        <v>1437</v>
      </c>
      <c r="BE177" s="29">
        <v>1283</v>
      </c>
      <c r="BF177" s="29">
        <v>1259</v>
      </c>
      <c r="BG177" s="29">
        <v>2644</v>
      </c>
      <c r="BH177" s="29">
        <v>1061</v>
      </c>
      <c r="BI177" s="29">
        <f t="shared" si="34"/>
        <v>1061</v>
      </c>
      <c r="BJ177" s="29"/>
      <c r="BK177" s="29"/>
      <c r="BL177" s="29">
        <f t="shared" si="35"/>
        <v>-1583</v>
      </c>
      <c r="BM177" s="27"/>
    </row>
    <row r="178" spans="1:65">
      <c r="A178" s="29">
        <v>169</v>
      </c>
      <c r="B178" s="32" t="s">
        <v>258</v>
      </c>
      <c r="C178" s="29">
        <f t="shared" si="24"/>
        <v>0</v>
      </c>
      <c r="D178" s="29">
        <f t="shared" si="24"/>
        <v>251725</v>
      </c>
      <c r="E178" s="29">
        <f t="shared" si="25"/>
        <v>251725</v>
      </c>
      <c r="F178" s="29">
        <f t="shared" si="26"/>
        <v>274</v>
      </c>
      <c r="G178" s="57">
        <f t="shared" si="27"/>
        <v>919</v>
      </c>
      <c r="H178" s="42"/>
      <c r="I178" s="29">
        <v>169</v>
      </c>
      <c r="J178" s="30" t="s">
        <v>258</v>
      </c>
      <c r="L178" s="29">
        <v>0</v>
      </c>
      <c r="M178" s="29">
        <v>226630</v>
      </c>
      <c r="N178" s="29">
        <v>273</v>
      </c>
      <c r="O178" s="29">
        <v>0</v>
      </c>
      <c r="P178" s="29">
        <v>0</v>
      </c>
      <c r="Q178" s="29">
        <v>0</v>
      </c>
      <c r="R178" s="29">
        <v>0</v>
      </c>
      <c r="S178" s="29">
        <v>25095</v>
      </c>
      <c r="T178" s="29">
        <v>1</v>
      </c>
      <c r="U178" s="29">
        <v>0</v>
      </c>
      <c r="V178" s="29">
        <v>0</v>
      </c>
      <c r="W178" s="29">
        <v>0</v>
      </c>
      <c r="X178" s="31"/>
      <c r="Y178" s="27">
        <f t="shared" si="28"/>
        <v>169</v>
      </c>
      <c r="Z178" s="29">
        <f t="shared" si="29"/>
        <v>0</v>
      </c>
      <c r="AA178" s="29">
        <f t="shared" si="30"/>
        <v>251725</v>
      </c>
      <c r="AB178" s="29">
        <f t="shared" si="31"/>
        <v>251725</v>
      </c>
      <c r="AC178" s="29">
        <f t="shared" si="32"/>
        <v>274</v>
      </c>
      <c r="AD178" s="29">
        <f t="shared" si="33"/>
        <v>919</v>
      </c>
      <c r="AE178" s="31"/>
      <c r="AF178" s="31"/>
      <c r="AH178" s="27">
        <v>169</v>
      </c>
      <c r="AI178" s="31" t="s">
        <v>258</v>
      </c>
      <c r="AK178" s="29"/>
      <c r="AL178" s="29">
        <v>240.20974576271186</v>
      </c>
      <c r="AM178" s="29">
        <v>306.97260273972603</v>
      </c>
      <c r="AN178" s="29">
        <v>330.43886462882097</v>
      </c>
      <c r="AO178" s="29">
        <v>0</v>
      </c>
      <c r="AP178" s="29">
        <v>357</v>
      </c>
      <c r="AQ178" s="29">
        <v>762</v>
      </c>
      <c r="AR178" s="29">
        <v>601</v>
      </c>
      <c r="AS178" s="29">
        <v>649</v>
      </c>
      <c r="AT178" s="29">
        <v>1175</v>
      </c>
      <c r="AU178" s="29">
        <v>582</v>
      </c>
      <c r="AV178" s="29">
        <v>515</v>
      </c>
      <c r="AW178" s="29">
        <v>658</v>
      </c>
      <c r="AX178" s="29">
        <v>761</v>
      </c>
      <c r="AY178" s="29">
        <v>643</v>
      </c>
      <c r="AZ178" s="29">
        <v>827</v>
      </c>
      <c r="BA178" s="29">
        <v>693</v>
      </c>
      <c r="BB178" s="29">
        <v>714</v>
      </c>
      <c r="BC178" s="29">
        <v>621</v>
      </c>
      <c r="BD178" s="29">
        <v>504</v>
      </c>
      <c r="BE178" s="29">
        <v>551</v>
      </c>
      <c r="BF178" s="29">
        <v>1171</v>
      </c>
      <c r="BG178" s="29">
        <v>1258</v>
      </c>
      <c r="BH178" s="29">
        <v>919</v>
      </c>
      <c r="BI178" s="29">
        <f t="shared" si="34"/>
        <v>919</v>
      </c>
      <c r="BJ178" s="29"/>
      <c r="BK178" s="29"/>
      <c r="BL178" s="29">
        <f t="shared" si="35"/>
        <v>-339</v>
      </c>
      <c r="BM178" s="27"/>
    </row>
    <row r="179" spans="1:65">
      <c r="A179" s="29">
        <v>170</v>
      </c>
      <c r="B179" s="32" t="s">
        <v>259</v>
      </c>
      <c r="C179" s="29">
        <f t="shared" si="24"/>
        <v>0</v>
      </c>
      <c r="D179" s="29">
        <f t="shared" si="24"/>
        <v>2679076</v>
      </c>
      <c r="E179" s="29">
        <f t="shared" si="25"/>
        <v>2679076</v>
      </c>
      <c r="F179" s="29">
        <f t="shared" si="26"/>
        <v>4176</v>
      </c>
      <c r="G179" s="57">
        <f t="shared" si="27"/>
        <v>642</v>
      </c>
      <c r="H179" s="42"/>
      <c r="I179" s="29">
        <v>170</v>
      </c>
      <c r="J179" s="30" t="s">
        <v>259</v>
      </c>
      <c r="L179" s="29">
        <v>0</v>
      </c>
      <c r="M179" s="29">
        <v>2048252</v>
      </c>
      <c r="N179" s="29">
        <v>4046</v>
      </c>
      <c r="O179" s="29">
        <v>0</v>
      </c>
      <c r="P179" s="29">
        <v>157706</v>
      </c>
      <c r="Q179" s="29">
        <v>33</v>
      </c>
      <c r="R179" s="29">
        <v>0</v>
      </c>
      <c r="S179" s="29">
        <v>473118</v>
      </c>
      <c r="T179" s="29">
        <v>97</v>
      </c>
      <c r="U179" s="29">
        <v>0</v>
      </c>
      <c r="V179" s="29">
        <v>0</v>
      </c>
      <c r="W179" s="29">
        <v>0</v>
      </c>
      <c r="X179" s="31"/>
      <c r="Y179" s="27">
        <f t="shared" si="28"/>
        <v>170</v>
      </c>
      <c r="Z179" s="29">
        <f t="shared" si="29"/>
        <v>0</v>
      </c>
      <c r="AA179" s="29">
        <f t="shared" si="30"/>
        <v>2679076</v>
      </c>
      <c r="AB179" s="29">
        <f t="shared" si="31"/>
        <v>2679076</v>
      </c>
      <c r="AC179" s="29">
        <f t="shared" si="32"/>
        <v>4176</v>
      </c>
      <c r="AD179" s="29">
        <f t="shared" si="33"/>
        <v>642</v>
      </c>
      <c r="AE179" s="31"/>
      <c r="AF179" s="31"/>
      <c r="AH179" s="27">
        <v>170</v>
      </c>
      <c r="AI179" s="31" t="s">
        <v>259</v>
      </c>
      <c r="AK179" s="29"/>
      <c r="AL179" s="29">
        <v>198.73748796920117</v>
      </c>
      <c r="AM179" s="29">
        <v>199.79523241954709</v>
      </c>
      <c r="AN179" s="29">
        <v>258.87607192254495</v>
      </c>
      <c r="AO179" s="29">
        <v>249</v>
      </c>
      <c r="AP179" s="29">
        <v>230</v>
      </c>
      <c r="AQ179" s="29">
        <v>516</v>
      </c>
      <c r="AR179" s="29">
        <v>308</v>
      </c>
      <c r="AS179" s="29">
        <v>320</v>
      </c>
      <c r="AT179" s="29">
        <v>434</v>
      </c>
      <c r="AU179" s="29">
        <v>266</v>
      </c>
      <c r="AV179" s="29">
        <v>0</v>
      </c>
      <c r="AW179" s="29">
        <v>340</v>
      </c>
      <c r="AX179" s="29">
        <v>677</v>
      </c>
      <c r="AY179" s="29">
        <v>633</v>
      </c>
      <c r="AZ179" s="29">
        <v>530</v>
      </c>
      <c r="BA179" s="29">
        <v>482</v>
      </c>
      <c r="BB179" s="29">
        <v>299</v>
      </c>
      <c r="BC179" s="29">
        <v>278</v>
      </c>
      <c r="BD179" s="29">
        <v>320</v>
      </c>
      <c r="BE179" s="29">
        <v>356</v>
      </c>
      <c r="BF179" s="29">
        <v>404</v>
      </c>
      <c r="BG179" s="29">
        <v>419</v>
      </c>
      <c r="BH179" s="29">
        <v>642</v>
      </c>
      <c r="BI179" s="29">
        <f t="shared" si="34"/>
        <v>642</v>
      </c>
      <c r="BJ179" s="29"/>
      <c r="BK179" s="29"/>
      <c r="BL179" s="29">
        <f t="shared" si="35"/>
        <v>223</v>
      </c>
      <c r="BM179" s="27"/>
    </row>
    <row r="180" spans="1:65">
      <c r="A180" s="29">
        <v>171</v>
      </c>
      <c r="B180" s="32" t="s">
        <v>260</v>
      </c>
      <c r="C180" s="29">
        <f t="shared" si="24"/>
        <v>0</v>
      </c>
      <c r="D180" s="29">
        <f t="shared" si="24"/>
        <v>1547815</v>
      </c>
      <c r="E180" s="29">
        <f t="shared" si="25"/>
        <v>1547815</v>
      </c>
      <c r="F180" s="29">
        <f t="shared" si="26"/>
        <v>3422</v>
      </c>
      <c r="G180" s="57">
        <f t="shared" si="27"/>
        <v>452</v>
      </c>
      <c r="H180" s="42"/>
      <c r="I180" s="29">
        <v>171</v>
      </c>
      <c r="J180" s="30" t="s">
        <v>260</v>
      </c>
      <c r="L180" s="29">
        <v>0</v>
      </c>
      <c r="M180" s="29">
        <v>990494</v>
      </c>
      <c r="N180" s="29">
        <v>3343</v>
      </c>
      <c r="O180" s="29">
        <v>0</v>
      </c>
      <c r="P180" s="29">
        <v>198811</v>
      </c>
      <c r="Q180" s="29">
        <v>32</v>
      </c>
      <c r="R180" s="29">
        <v>0</v>
      </c>
      <c r="S180" s="29">
        <v>358510</v>
      </c>
      <c r="T180" s="29">
        <v>47</v>
      </c>
      <c r="U180" s="29">
        <v>0</v>
      </c>
      <c r="V180" s="29">
        <v>0</v>
      </c>
      <c r="W180" s="29">
        <v>0</v>
      </c>
      <c r="X180" s="31"/>
      <c r="Y180" s="27">
        <f t="shared" si="28"/>
        <v>171</v>
      </c>
      <c r="Z180" s="29">
        <f t="shared" si="29"/>
        <v>0</v>
      </c>
      <c r="AA180" s="29">
        <f t="shared" si="30"/>
        <v>1547815</v>
      </c>
      <c r="AB180" s="29">
        <f t="shared" si="31"/>
        <v>1547815</v>
      </c>
      <c r="AC180" s="29">
        <f t="shared" si="32"/>
        <v>3422</v>
      </c>
      <c r="AD180" s="29">
        <f t="shared" si="33"/>
        <v>452</v>
      </c>
      <c r="AE180" s="31"/>
      <c r="AF180" s="31"/>
      <c r="AH180" s="27">
        <v>171</v>
      </c>
      <c r="AI180" s="31" t="s">
        <v>260</v>
      </c>
      <c r="AK180" s="29"/>
      <c r="AL180" s="29">
        <v>249.44872359154928</v>
      </c>
      <c r="AM180" s="29">
        <v>288.48682620256227</v>
      </c>
      <c r="AN180" s="29">
        <v>293.72562303411564</v>
      </c>
      <c r="AO180" s="29">
        <v>295</v>
      </c>
      <c r="AP180" s="29">
        <v>236</v>
      </c>
      <c r="AQ180" s="29">
        <v>402</v>
      </c>
      <c r="AR180" s="29">
        <v>419</v>
      </c>
      <c r="AS180" s="29">
        <v>403</v>
      </c>
      <c r="AT180" s="29">
        <v>299</v>
      </c>
      <c r="AU180" s="29">
        <v>502</v>
      </c>
      <c r="AV180" s="29">
        <v>353</v>
      </c>
      <c r="AW180" s="29">
        <v>391</v>
      </c>
      <c r="AX180" s="29">
        <v>426</v>
      </c>
      <c r="AY180" s="29">
        <v>393</v>
      </c>
      <c r="AZ180" s="29">
        <v>393</v>
      </c>
      <c r="BA180" s="29">
        <v>457</v>
      </c>
      <c r="BB180" s="29">
        <v>462</v>
      </c>
      <c r="BC180" s="29">
        <v>428</v>
      </c>
      <c r="BD180" s="29">
        <v>478</v>
      </c>
      <c r="BE180" s="29">
        <v>485</v>
      </c>
      <c r="BF180" s="29">
        <v>632</v>
      </c>
      <c r="BG180" s="29">
        <v>524</v>
      </c>
      <c r="BH180" s="29">
        <v>452</v>
      </c>
      <c r="BI180" s="29">
        <f t="shared" si="34"/>
        <v>452</v>
      </c>
      <c r="BJ180" s="29"/>
      <c r="BK180" s="29"/>
      <c r="BL180" s="29">
        <f t="shared" si="35"/>
        <v>-72</v>
      </c>
      <c r="BM180" s="27"/>
    </row>
    <row r="181" spans="1:65">
      <c r="A181" s="29">
        <v>172</v>
      </c>
      <c r="B181" s="32" t="s">
        <v>261</v>
      </c>
      <c r="C181" s="29">
        <f t="shared" si="24"/>
        <v>0</v>
      </c>
      <c r="D181" s="29">
        <f t="shared" si="24"/>
        <v>1283881</v>
      </c>
      <c r="E181" s="29">
        <f t="shared" si="25"/>
        <v>1283881</v>
      </c>
      <c r="F181" s="29">
        <f t="shared" si="26"/>
        <v>1152</v>
      </c>
      <c r="G181" s="57">
        <f t="shared" si="27"/>
        <v>1114</v>
      </c>
      <c r="H181" s="42"/>
      <c r="I181" s="29">
        <v>172</v>
      </c>
      <c r="J181" s="30" t="s">
        <v>261</v>
      </c>
      <c r="L181" s="29">
        <v>0</v>
      </c>
      <c r="M181" s="29">
        <v>957881</v>
      </c>
      <c r="N181" s="29">
        <v>1109</v>
      </c>
      <c r="O181" s="29">
        <v>0</v>
      </c>
      <c r="P181" s="29">
        <v>83611</v>
      </c>
      <c r="Q181" s="29">
        <v>12</v>
      </c>
      <c r="R181" s="29">
        <v>0</v>
      </c>
      <c r="S181" s="29">
        <v>242389</v>
      </c>
      <c r="T181" s="29">
        <v>31</v>
      </c>
      <c r="U181" s="29">
        <v>0</v>
      </c>
      <c r="V181" s="29">
        <v>0</v>
      </c>
      <c r="W181" s="29">
        <v>0</v>
      </c>
      <c r="X181" s="31"/>
      <c r="Y181" s="27">
        <f t="shared" si="28"/>
        <v>172</v>
      </c>
      <c r="Z181" s="29">
        <f t="shared" si="29"/>
        <v>0</v>
      </c>
      <c r="AA181" s="29">
        <f t="shared" si="30"/>
        <v>1283881</v>
      </c>
      <c r="AB181" s="29">
        <f t="shared" si="31"/>
        <v>1283881</v>
      </c>
      <c r="AC181" s="29">
        <f t="shared" si="32"/>
        <v>1152</v>
      </c>
      <c r="AD181" s="29">
        <f t="shared" si="33"/>
        <v>1114</v>
      </c>
      <c r="AE181" s="31"/>
      <c r="AF181" s="31"/>
      <c r="AH181" s="27">
        <v>172</v>
      </c>
      <c r="AI181" s="31" t="s">
        <v>261</v>
      </c>
      <c r="AK181" s="29"/>
      <c r="AL181" s="29">
        <v>227.52960347637153</v>
      </c>
      <c r="AM181" s="29">
        <v>232.00477304977611</v>
      </c>
      <c r="AN181" s="29">
        <v>319.26786864133936</v>
      </c>
      <c r="AO181" s="29">
        <v>278</v>
      </c>
      <c r="AP181" s="29">
        <v>307</v>
      </c>
      <c r="AQ181" s="29">
        <v>412</v>
      </c>
      <c r="AR181" s="29">
        <v>495</v>
      </c>
      <c r="AS181" s="29">
        <v>569</v>
      </c>
      <c r="AT181" s="29">
        <v>673</v>
      </c>
      <c r="AU181" s="29">
        <v>672</v>
      </c>
      <c r="AV181" s="29">
        <v>668</v>
      </c>
      <c r="AW181" s="29">
        <v>689</v>
      </c>
      <c r="AX181" s="29">
        <v>768</v>
      </c>
      <c r="AY181" s="29">
        <v>800</v>
      </c>
      <c r="AZ181" s="29">
        <v>685</v>
      </c>
      <c r="BA181" s="29">
        <v>693</v>
      </c>
      <c r="BB181" s="29">
        <v>750</v>
      </c>
      <c r="BC181" s="29">
        <v>882</v>
      </c>
      <c r="BD181" s="29">
        <v>706</v>
      </c>
      <c r="BE181" s="29">
        <v>798</v>
      </c>
      <c r="BF181" s="29">
        <v>855</v>
      </c>
      <c r="BG181" s="29">
        <v>1376</v>
      </c>
      <c r="BH181" s="29">
        <v>1114</v>
      </c>
      <c r="BI181" s="29">
        <f t="shared" si="34"/>
        <v>1114</v>
      </c>
      <c r="BJ181" s="29"/>
      <c r="BK181" s="29"/>
      <c r="BL181" s="29">
        <f t="shared" si="35"/>
        <v>-262</v>
      </c>
      <c r="BM181" s="27"/>
    </row>
    <row r="182" spans="1:65">
      <c r="A182" s="29">
        <v>173</v>
      </c>
      <c r="B182" s="32" t="s">
        <v>262</v>
      </c>
      <c r="C182" s="29">
        <f t="shared" si="24"/>
        <v>0</v>
      </c>
      <c r="D182" s="29">
        <f t="shared" si="24"/>
        <v>370348</v>
      </c>
      <c r="E182" s="29">
        <f t="shared" si="25"/>
        <v>370348</v>
      </c>
      <c r="F182" s="29">
        <f t="shared" si="26"/>
        <v>373</v>
      </c>
      <c r="G182" s="57">
        <f t="shared" si="27"/>
        <v>993</v>
      </c>
      <c r="H182" s="42"/>
      <c r="I182" s="29">
        <v>173</v>
      </c>
      <c r="J182" s="30" t="s">
        <v>262</v>
      </c>
      <c r="L182" s="29">
        <v>0</v>
      </c>
      <c r="M182" s="29">
        <v>261867</v>
      </c>
      <c r="N182" s="29">
        <v>370</v>
      </c>
      <c r="O182" s="29">
        <v>0</v>
      </c>
      <c r="P182" s="29">
        <v>0</v>
      </c>
      <c r="Q182" s="29">
        <v>0</v>
      </c>
      <c r="R182" s="29">
        <v>0</v>
      </c>
      <c r="S182" s="29">
        <v>108481</v>
      </c>
      <c r="T182" s="29">
        <v>3</v>
      </c>
      <c r="U182" s="29">
        <v>0</v>
      </c>
      <c r="V182" s="29">
        <v>0</v>
      </c>
      <c r="W182" s="29">
        <v>0</v>
      </c>
      <c r="X182" s="31"/>
      <c r="Y182" s="27">
        <f t="shared" si="28"/>
        <v>173</v>
      </c>
      <c r="Z182" s="29">
        <f t="shared" si="29"/>
        <v>0</v>
      </c>
      <c r="AA182" s="29">
        <f t="shared" si="30"/>
        <v>370348</v>
      </c>
      <c r="AB182" s="29">
        <f t="shared" si="31"/>
        <v>370348</v>
      </c>
      <c r="AC182" s="29">
        <f t="shared" si="32"/>
        <v>373</v>
      </c>
      <c r="AD182" s="29">
        <f t="shared" si="33"/>
        <v>993</v>
      </c>
      <c r="AE182" s="31"/>
      <c r="AF182" s="31"/>
      <c r="AH182" s="27">
        <v>173</v>
      </c>
      <c r="AI182" s="31" t="s">
        <v>262</v>
      </c>
      <c r="AK182" s="29"/>
      <c r="AL182" s="29">
        <v>233.48677248677248</v>
      </c>
      <c r="AM182" s="29">
        <v>215.97292418772562</v>
      </c>
      <c r="AN182" s="29">
        <v>243.77818853974122</v>
      </c>
      <c r="AO182" s="29">
        <v>272</v>
      </c>
      <c r="AP182" s="29">
        <v>295</v>
      </c>
      <c r="AQ182" s="29">
        <v>771</v>
      </c>
      <c r="AR182" s="29">
        <v>531</v>
      </c>
      <c r="AS182" s="29">
        <v>601</v>
      </c>
      <c r="AT182" s="29">
        <v>1704</v>
      </c>
      <c r="AU182" s="29">
        <v>536</v>
      </c>
      <c r="AV182" s="29">
        <v>503</v>
      </c>
      <c r="AW182" s="29">
        <v>809</v>
      </c>
      <c r="AX182" s="29">
        <v>849</v>
      </c>
      <c r="AY182" s="29">
        <v>802</v>
      </c>
      <c r="AZ182" s="29">
        <v>623</v>
      </c>
      <c r="BA182" s="29">
        <v>578</v>
      </c>
      <c r="BB182" s="29">
        <v>639</v>
      </c>
      <c r="BC182" s="29">
        <v>584</v>
      </c>
      <c r="BD182" s="29">
        <v>653</v>
      </c>
      <c r="BE182" s="29">
        <v>630</v>
      </c>
      <c r="BF182" s="29">
        <v>1256</v>
      </c>
      <c r="BG182" s="29">
        <v>1195</v>
      </c>
      <c r="BH182" s="29">
        <v>993</v>
      </c>
      <c r="BI182" s="29">
        <f t="shared" si="34"/>
        <v>993</v>
      </c>
      <c r="BJ182" s="29"/>
      <c r="BK182" s="29"/>
      <c r="BL182" s="29">
        <f t="shared" si="35"/>
        <v>-202</v>
      </c>
      <c r="BM182" s="27"/>
    </row>
    <row r="183" spans="1:65">
      <c r="A183" s="29">
        <v>174</v>
      </c>
      <c r="B183" s="32" t="s">
        <v>263</v>
      </c>
      <c r="C183" s="29">
        <f t="shared" si="24"/>
        <v>0</v>
      </c>
      <c r="D183" s="29">
        <f t="shared" si="24"/>
        <v>423969</v>
      </c>
      <c r="E183" s="29">
        <f t="shared" si="25"/>
        <v>423969</v>
      </c>
      <c r="F183" s="29">
        <f t="shared" si="26"/>
        <v>430</v>
      </c>
      <c r="G183" s="57">
        <f t="shared" si="27"/>
        <v>986</v>
      </c>
      <c r="H183" s="42"/>
      <c r="I183" s="29">
        <v>174</v>
      </c>
      <c r="J183" s="30" t="s">
        <v>263</v>
      </c>
      <c r="L183" s="29">
        <v>0</v>
      </c>
      <c r="M183" s="29">
        <v>316800</v>
      </c>
      <c r="N183" s="29">
        <v>415</v>
      </c>
      <c r="O183" s="29">
        <v>0</v>
      </c>
      <c r="P183" s="29">
        <v>62050</v>
      </c>
      <c r="Q183" s="29">
        <v>10</v>
      </c>
      <c r="R183" s="29">
        <v>0</v>
      </c>
      <c r="S183" s="29">
        <v>45119</v>
      </c>
      <c r="T183" s="29">
        <v>5</v>
      </c>
      <c r="U183" s="29">
        <v>0</v>
      </c>
      <c r="V183" s="29">
        <v>0</v>
      </c>
      <c r="W183" s="29">
        <v>0</v>
      </c>
      <c r="X183" s="31"/>
      <c r="Y183" s="27">
        <f t="shared" si="28"/>
        <v>174</v>
      </c>
      <c r="Z183" s="29">
        <f t="shared" si="29"/>
        <v>0</v>
      </c>
      <c r="AA183" s="29">
        <f t="shared" si="30"/>
        <v>423969</v>
      </c>
      <c r="AB183" s="29">
        <f t="shared" si="31"/>
        <v>423969</v>
      </c>
      <c r="AC183" s="29">
        <f t="shared" si="32"/>
        <v>430</v>
      </c>
      <c r="AD183" s="29">
        <f t="shared" si="33"/>
        <v>986</v>
      </c>
      <c r="AE183" s="31"/>
      <c r="AF183" s="31"/>
      <c r="AH183" s="27">
        <v>174</v>
      </c>
      <c r="AI183" s="31" t="s">
        <v>263</v>
      </c>
      <c r="AK183" s="29"/>
      <c r="AL183" s="29">
        <v>248.66197183098592</v>
      </c>
      <c r="AM183" s="29">
        <v>266.74179894179895</v>
      </c>
      <c r="AN183" s="29">
        <v>231.19266055045873</v>
      </c>
      <c r="AO183" s="29">
        <v>171</v>
      </c>
      <c r="AP183" s="29">
        <v>258</v>
      </c>
      <c r="AQ183" s="29">
        <v>842</v>
      </c>
      <c r="AR183" s="29">
        <v>214</v>
      </c>
      <c r="AS183" s="29">
        <v>207</v>
      </c>
      <c r="AT183" s="29">
        <v>384</v>
      </c>
      <c r="AU183" s="29">
        <v>697</v>
      </c>
      <c r="AV183" s="29">
        <v>480</v>
      </c>
      <c r="AW183" s="29">
        <v>585</v>
      </c>
      <c r="AX183" s="29">
        <v>505</v>
      </c>
      <c r="AY183" s="29">
        <v>539</v>
      </c>
      <c r="AZ183" s="29">
        <v>554</v>
      </c>
      <c r="BA183" s="29">
        <v>525</v>
      </c>
      <c r="BB183" s="29">
        <v>400</v>
      </c>
      <c r="BC183" s="29">
        <v>1032</v>
      </c>
      <c r="BD183" s="29">
        <v>475</v>
      </c>
      <c r="BE183" s="29">
        <v>747</v>
      </c>
      <c r="BF183" s="29">
        <v>765</v>
      </c>
      <c r="BG183" s="29">
        <v>1346</v>
      </c>
      <c r="BH183" s="29">
        <v>986</v>
      </c>
      <c r="BI183" s="29">
        <f t="shared" si="34"/>
        <v>986</v>
      </c>
      <c r="BJ183" s="29"/>
      <c r="BK183" s="29"/>
      <c r="BL183" s="29">
        <f t="shared" si="35"/>
        <v>-360</v>
      </c>
      <c r="BM183" s="27"/>
    </row>
    <row r="184" spans="1:65">
      <c r="A184" s="29">
        <v>175</v>
      </c>
      <c r="B184" s="32" t="s">
        <v>264</v>
      </c>
      <c r="C184" s="29">
        <f t="shared" si="24"/>
        <v>0</v>
      </c>
      <c r="D184" s="29">
        <f t="shared" si="24"/>
        <v>1558994</v>
      </c>
      <c r="E184" s="29">
        <f t="shared" si="25"/>
        <v>1558994</v>
      </c>
      <c r="F184" s="29">
        <f t="shared" si="26"/>
        <v>2261</v>
      </c>
      <c r="G184" s="57">
        <f t="shared" si="27"/>
        <v>690</v>
      </c>
      <c r="H184" s="42"/>
      <c r="I184" s="29">
        <v>175</v>
      </c>
      <c r="J184" s="30" t="s">
        <v>264</v>
      </c>
      <c r="L184" s="29">
        <v>0</v>
      </c>
      <c r="M184" s="29">
        <v>1444703</v>
      </c>
      <c r="N184" s="29">
        <v>2232</v>
      </c>
      <c r="O184" s="29">
        <v>0</v>
      </c>
      <c r="P184" s="29">
        <v>45651</v>
      </c>
      <c r="Q184" s="29">
        <v>9</v>
      </c>
      <c r="R184" s="29">
        <v>0</v>
      </c>
      <c r="S184" s="29">
        <v>68640</v>
      </c>
      <c r="T184" s="29">
        <v>20</v>
      </c>
      <c r="U184" s="29">
        <v>0</v>
      </c>
      <c r="V184" s="29">
        <v>0</v>
      </c>
      <c r="W184" s="29">
        <v>0</v>
      </c>
      <c r="X184" s="31"/>
      <c r="Y184" s="27">
        <f t="shared" si="28"/>
        <v>175</v>
      </c>
      <c r="Z184" s="29">
        <f t="shared" si="29"/>
        <v>0</v>
      </c>
      <c r="AA184" s="29">
        <f t="shared" si="30"/>
        <v>1558994</v>
      </c>
      <c r="AB184" s="29">
        <f t="shared" si="31"/>
        <v>1558994</v>
      </c>
      <c r="AC184" s="29">
        <f t="shared" si="32"/>
        <v>2261</v>
      </c>
      <c r="AD184" s="29">
        <f t="shared" si="33"/>
        <v>690</v>
      </c>
      <c r="AE184" s="31"/>
      <c r="AF184" s="31"/>
      <c r="AH184" s="27">
        <v>175</v>
      </c>
      <c r="AI184" s="31" t="s">
        <v>264</v>
      </c>
      <c r="AK184" s="29"/>
      <c r="AL184" s="29">
        <v>193.11333091173265</v>
      </c>
      <c r="AM184" s="29">
        <v>194.36687853107344</v>
      </c>
      <c r="AN184" s="29">
        <v>206.02464909277646</v>
      </c>
      <c r="AO184" s="29">
        <v>283</v>
      </c>
      <c r="AP184" s="29">
        <v>231</v>
      </c>
      <c r="AQ184" s="29">
        <v>377</v>
      </c>
      <c r="AR184" s="29">
        <v>324</v>
      </c>
      <c r="AS184" s="29">
        <v>319</v>
      </c>
      <c r="AT184" s="29">
        <v>338</v>
      </c>
      <c r="AU184" s="29">
        <v>245</v>
      </c>
      <c r="AV184" s="29">
        <v>356</v>
      </c>
      <c r="AW184" s="29">
        <v>392</v>
      </c>
      <c r="AX184" s="29">
        <v>405</v>
      </c>
      <c r="AY184" s="29">
        <v>426</v>
      </c>
      <c r="AZ184" s="29">
        <v>456</v>
      </c>
      <c r="BA184" s="29">
        <v>481</v>
      </c>
      <c r="BB184" s="29">
        <v>479</v>
      </c>
      <c r="BC184" s="29">
        <v>510</v>
      </c>
      <c r="BD184" s="29">
        <v>575</v>
      </c>
      <c r="BE184" s="29">
        <v>717</v>
      </c>
      <c r="BF184" s="29">
        <v>523</v>
      </c>
      <c r="BG184" s="29">
        <v>1105</v>
      </c>
      <c r="BH184" s="29">
        <v>690</v>
      </c>
      <c r="BI184" s="29">
        <f t="shared" si="34"/>
        <v>690</v>
      </c>
      <c r="BJ184" s="29"/>
      <c r="BK184" s="29"/>
      <c r="BL184" s="29">
        <f t="shared" si="35"/>
        <v>-415</v>
      </c>
      <c r="BM184" s="27"/>
    </row>
    <row r="185" spans="1:65">
      <c r="A185" s="29">
        <v>176</v>
      </c>
      <c r="B185" s="32" t="s">
        <v>265</v>
      </c>
      <c r="C185" s="29">
        <f t="shared" si="24"/>
        <v>0</v>
      </c>
      <c r="D185" s="29">
        <f t="shared" si="24"/>
        <v>2286418</v>
      </c>
      <c r="E185" s="29">
        <f t="shared" si="25"/>
        <v>2286418</v>
      </c>
      <c r="F185" s="29">
        <f t="shared" si="26"/>
        <v>1494</v>
      </c>
      <c r="G185" s="57">
        <f t="shared" si="27"/>
        <v>1530</v>
      </c>
      <c r="H185" s="42"/>
      <c r="I185" s="29">
        <v>176</v>
      </c>
      <c r="J185" s="30" t="s">
        <v>265</v>
      </c>
      <c r="L185" s="29">
        <v>0</v>
      </c>
      <c r="M185" s="29">
        <v>1464971</v>
      </c>
      <c r="N185" s="29">
        <v>1354</v>
      </c>
      <c r="O185" s="29">
        <v>0</v>
      </c>
      <c r="P185" s="29">
        <v>99747</v>
      </c>
      <c r="Q185" s="29">
        <v>17</v>
      </c>
      <c r="R185" s="29">
        <v>0</v>
      </c>
      <c r="S185" s="29">
        <v>721700</v>
      </c>
      <c r="T185" s="29">
        <v>123</v>
      </c>
      <c r="U185" s="29">
        <v>0</v>
      </c>
      <c r="V185" s="29">
        <v>0</v>
      </c>
      <c r="W185" s="29">
        <v>0</v>
      </c>
      <c r="X185" s="31"/>
      <c r="Y185" s="27">
        <f t="shared" si="28"/>
        <v>176</v>
      </c>
      <c r="Z185" s="29">
        <f t="shared" si="29"/>
        <v>0</v>
      </c>
      <c r="AA185" s="29">
        <f t="shared" si="30"/>
        <v>2286418</v>
      </c>
      <c r="AB185" s="29">
        <f t="shared" si="31"/>
        <v>2286418</v>
      </c>
      <c r="AC185" s="29">
        <f t="shared" si="32"/>
        <v>1494</v>
      </c>
      <c r="AD185" s="29">
        <f t="shared" si="33"/>
        <v>1530</v>
      </c>
      <c r="AE185" s="31"/>
      <c r="AF185" s="31"/>
      <c r="AH185" s="27">
        <v>176</v>
      </c>
      <c r="AI185" s="31" t="s">
        <v>265</v>
      </c>
      <c r="AK185" s="29"/>
      <c r="AL185" s="29">
        <v>339.06660039761431</v>
      </c>
      <c r="AM185" s="29">
        <v>322.86779324055664</v>
      </c>
      <c r="AN185" s="29">
        <v>269.17389541953793</v>
      </c>
      <c r="AO185" s="29">
        <v>252</v>
      </c>
      <c r="AP185" s="29">
        <v>142</v>
      </c>
      <c r="AQ185" s="29">
        <v>523</v>
      </c>
      <c r="AR185" s="29">
        <v>386</v>
      </c>
      <c r="AS185" s="29">
        <v>553</v>
      </c>
      <c r="AT185" s="29">
        <v>852</v>
      </c>
      <c r="AU185" s="29">
        <v>649</v>
      </c>
      <c r="AV185" s="29">
        <v>607</v>
      </c>
      <c r="AW185" s="29">
        <v>918</v>
      </c>
      <c r="AX185" s="29">
        <v>1098</v>
      </c>
      <c r="AY185" s="29">
        <v>1064</v>
      </c>
      <c r="AZ185" s="29">
        <v>919</v>
      </c>
      <c r="BA185" s="29">
        <v>976</v>
      </c>
      <c r="BB185" s="29">
        <v>1190</v>
      </c>
      <c r="BC185" s="29">
        <v>1096</v>
      </c>
      <c r="BD185" s="29">
        <v>1101</v>
      </c>
      <c r="BE185" s="29">
        <v>1138</v>
      </c>
      <c r="BF185" s="29">
        <v>1114</v>
      </c>
      <c r="BG185" s="29">
        <v>1254</v>
      </c>
      <c r="BH185" s="29">
        <v>1530</v>
      </c>
      <c r="BI185" s="29">
        <f t="shared" si="34"/>
        <v>1530</v>
      </c>
      <c r="BJ185" s="29"/>
      <c r="BK185" s="29"/>
      <c r="BL185" s="29">
        <f t="shared" si="35"/>
        <v>276</v>
      </c>
      <c r="BM185" s="27"/>
    </row>
    <row r="186" spans="1:65">
      <c r="A186" s="29">
        <v>177</v>
      </c>
      <c r="B186" s="32" t="s">
        <v>266</v>
      </c>
      <c r="C186" s="29">
        <f t="shared" si="24"/>
        <v>0</v>
      </c>
      <c r="D186" s="29">
        <f t="shared" si="24"/>
        <v>990394</v>
      </c>
      <c r="E186" s="29">
        <f t="shared" si="25"/>
        <v>990394</v>
      </c>
      <c r="F186" s="29">
        <f t="shared" si="26"/>
        <v>1769</v>
      </c>
      <c r="G186" s="57">
        <f t="shared" si="27"/>
        <v>560</v>
      </c>
      <c r="H186" s="42"/>
      <c r="I186" s="29">
        <v>177</v>
      </c>
      <c r="J186" s="30" t="s">
        <v>266</v>
      </c>
      <c r="L186" s="29">
        <v>0</v>
      </c>
      <c r="M186" s="29">
        <v>905051</v>
      </c>
      <c r="N186" s="29">
        <v>1755</v>
      </c>
      <c r="O186" s="29">
        <v>0</v>
      </c>
      <c r="P186" s="29">
        <v>14319</v>
      </c>
      <c r="Q186" s="29">
        <v>8</v>
      </c>
      <c r="R186" s="29">
        <v>0</v>
      </c>
      <c r="S186" s="29">
        <v>71024</v>
      </c>
      <c r="T186" s="29">
        <v>6</v>
      </c>
      <c r="U186" s="29">
        <v>0</v>
      </c>
      <c r="V186" s="29">
        <v>0</v>
      </c>
      <c r="W186" s="29">
        <v>0</v>
      </c>
      <c r="X186" s="31"/>
      <c r="Y186" s="27">
        <f t="shared" si="28"/>
        <v>177</v>
      </c>
      <c r="Z186" s="29">
        <f t="shared" si="29"/>
        <v>0</v>
      </c>
      <c r="AA186" s="29">
        <f t="shared" si="30"/>
        <v>990394</v>
      </c>
      <c r="AB186" s="29">
        <f t="shared" si="31"/>
        <v>990394</v>
      </c>
      <c r="AC186" s="29">
        <f t="shared" si="32"/>
        <v>1769</v>
      </c>
      <c r="AD186" s="29">
        <f t="shared" si="33"/>
        <v>560</v>
      </c>
      <c r="AE186" s="31"/>
      <c r="AF186" s="31"/>
      <c r="AH186" s="27">
        <v>177</v>
      </c>
      <c r="AI186" s="31" t="s">
        <v>266</v>
      </c>
      <c r="AK186" s="29"/>
      <c r="AL186" s="29">
        <v>202.4191513761468</v>
      </c>
      <c r="AM186" s="29">
        <v>185.89154013015184</v>
      </c>
      <c r="AN186" s="29">
        <v>177.95894736842106</v>
      </c>
      <c r="AO186" s="29">
        <v>187</v>
      </c>
      <c r="AP186" s="29">
        <v>211</v>
      </c>
      <c r="AQ186" s="29">
        <v>452</v>
      </c>
      <c r="AR186" s="29">
        <v>301</v>
      </c>
      <c r="AS186" s="29">
        <v>359</v>
      </c>
      <c r="AT186" s="29">
        <v>335</v>
      </c>
      <c r="AU186" s="29">
        <v>373</v>
      </c>
      <c r="AV186" s="29">
        <v>388</v>
      </c>
      <c r="AW186" s="29">
        <v>426</v>
      </c>
      <c r="AX186" s="29">
        <v>502</v>
      </c>
      <c r="AY186" s="29">
        <v>421</v>
      </c>
      <c r="AZ186" s="29">
        <v>431</v>
      </c>
      <c r="BA186" s="29">
        <v>367</v>
      </c>
      <c r="BB186" s="29">
        <v>437</v>
      </c>
      <c r="BC186" s="29">
        <v>317</v>
      </c>
      <c r="BD186" s="29">
        <v>312</v>
      </c>
      <c r="BE186" s="29">
        <v>301</v>
      </c>
      <c r="BF186" s="29">
        <v>330</v>
      </c>
      <c r="BG186" s="29">
        <v>452</v>
      </c>
      <c r="BH186" s="29">
        <v>560</v>
      </c>
      <c r="BI186" s="29">
        <f t="shared" si="34"/>
        <v>560</v>
      </c>
      <c r="BJ186" s="29"/>
      <c r="BK186" s="29"/>
      <c r="BL186" s="29">
        <f t="shared" si="35"/>
        <v>108</v>
      </c>
      <c r="BM186" s="27"/>
    </row>
    <row r="187" spans="1:65">
      <c r="A187" s="29">
        <v>178</v>
      </c>
      <c r="B187" s="32" t="s">
        <v>267</v>
      </c>
      <c r="C187" s="29">
        <f t="shared" si="24"/>
        <v>0</v>
      </c>
      <c r="D187" s="29">
        <f t="shared" si="24"/>
        <v>1024350</v>
      </c>
      <c r="E187" s="29">
        <f t="shared" si="25"/>
        <v>1024350</v>
      </c>
      <c r="F187" s="29">
        <f t="shared" si="26"/>
        <v>42</v>
      </c>
      <c r="G187" s="57">
        <f t="shared" si="27"/>
        <v>24389</v>
      </c>
      <c r="H187" s="42"/>
      <c r="I187" s="29">
        <v>178</v>
      </c>
      <c r="J187" s="30" t="s">
        <v>267</v>
      </c>
      <c r="L187" s="29">
        <v>0</v>
      </c>
      <c r="M187" s="29">
        <v>0</v>
      </c>
      <c r="N187" s="29">
        <v>0</v>
      </c>
      <c r="O187" s="29">
        <v>0</v>
      </c>
      <c r="P187" s="29">
        <v>73168</v>
      </c>
      <c r="Q187" s="29">
        <v>3</v>
      </c>
      <c r="R187" s="29">
        <v>0</v>
      </c>
      <c r="S187" s="29">
        <v>926793</v>
      </c>
      <c r="T187" s="29">
        <v>38</v>
      </c>
      <c r="U187" s="29">
        <v>0</v>
      </c>
      <c r="V187" s="29">
        <v>24389</v>
      </c>
      <c r="W187" s="29">
        <v>1</v>
      </c>
      <c r="X187" s="31"/>
      <c r="Y187" s="27">
        <f t="shared" si="28"/>
        <v>178</v>
      </c>
      <c r="Z187" s="29">
        <f t="shared" si="29"/>
        <v>0</v>
      </c>
      <c r="AA187" s="29">
        <f t="shared" si="30"/>
        <v>1024350</v>
      </c>
      <c r="AB187" s="29">
        <f t="shared" si="31"/>
        <v>1024350</v>
      </c>
      <c r="AC187" s="29">
        <f t="shared" si="32"/>
        <v>42</v>
      </c>
      <c r="AD187" s="29">
        <f t="shared" si="33"/>
        <v>24389</v>
      </c>
      <c r="AE187" s="31"/>
      <c r="AF187" s="31"/>
      <c r="AH187" s="27">
        <v>178</v>
      </c>
      <c r="AI187" s="31" t="s">
        <v>267</v>
      </c>
      <c r="AJ187" s="43"/>
      <c r="AK187" s="29"/>
      <c r="AL187" s="29">
        <v>1857.9117647058824</v>
      </c>
      <c r="AM187" s="29">
        <v>811.98837209302326</v>
      </c>
      <c r="AN187" s="29">
        <v>491.51091703056767</v>
      </c>
      <c r="AO187" s="29">
        <v>975</v>
      </c>
      <c r="AP187" s="29">
        <v>944</v>
      </c>
      <c r="AQ187" s="29">
        <v>2766</v>
      </c>
      <c r="AR187" s="29">
        <v>2401</v>
      </c>
      <c r="AS187" s="29">
        <v>2617</v>
      </c>
      <c r="AT187" s="29">
        <v>1694</v>
      </c>
      <c r="AU187" s="29">
        <v>1858</v>
      </c>
      <c r="AV187" s="29">
        <v>1717</v>
      </c>
      <c r="AW187" s="29">
        <v>6839</v>
      </c>
      <c r="AX187" s="29">
        <v>7849</v>
      </c>
      <c r="AY187" s="29">
        <v>7558</v>
      </c>
      <c r="AZ187" s="29">
        <v>11436</v>
      </c>
      <c r="BA187" s="29">
        <v>14181</v>
      </c>
      <c r="BB187" s="29">
        <v>12493</v>
      </c>
      <c r="BC187" s="29">
        <v>9818</v>
      </c>
      <c r="BD187" s="29">
        <v>8658</v>
      </c>
      <c r="BE187" s="29">
        <v>14340</v>
      </c>
      <c r="BF187" s="29">
        <v>0</v>
      </c>
      <c r="BG187" s="29">
        <v>13940</v>
      </c>
      <c r="BH187" s="29">
        <v>24389</v>
      </c>
      <c r="BI187" s="29">
        <f t="shared" si="34"/>
        <v>24389</v>
      </c>
      <c r="BJ187" s="29"/>
      <c r="BK187" s="29"/>
      <c r="BL187" s="29">
        <f t="shared" si="35"/>
        <v>10449</v>
      </c>
      <c r="BM187" s="27"/>
    </row>
    <row r="188" spans="1:65">
      <c r="A188" s="29">
        <v>179</v>
      </c>
      <c r="B188" s="32" t="s">
        <v>268</v>
      </c>
      <c r="C188" s="29">
        <f t="shared" si="24"/>
        <v>0</v>
      </c>
      <c r="D188" s="29">
        <f t="shared" si="24"/>
        <v>0</v>
      </c>
      <c r="E188" s="29">
        <f t="shared" si="25"/>
        <v>0</v>
      </c>
      <c r="F188" s="29">
        <f t="shared" si="26"/>
        <v>0</v>
      </c>
      <c r="G188" s="57">
        <f t="shared" si="27"/>
        <v>0</v>
      </c>
      <c r="H188" s="42"/>
      <c r="I188" s="29">
        <v>179</v>
      </c>
      <c r="J188" s="30" t="s">
        <v>268</v>
      </c>
      <c r="L188" s="29">
        <v>0</v>
      </c>
      <c r="M188" s="29">
        <v>0</v>
      </c>
      <c r="N188" s="29">
        <v>0</v>
      </c>
      <c r="O188" s="29">
        <v>0</v>
      </c>
      <c r="P188" s="29">
        <v>0</v>
      </c>
      <c r="Q188" s="29">
        <v>0</v>
      </c>
      <c r="R188" s="29">
        <v>0</v>
      </c>
      <c r="S188" s="29">
        <v>0</v>
      </c>
      <c r="T188" s="29">
        <v>0</v>
      </c>
      <c r="U188" s="29">
        <v>0</v>
      </c>
      <c r="V188" s="29">
        <v>0</v>
      </c>
      <c r="W188" s="29">
        <v>0</v>
      </c>
      <c r="X188" s="31"/>
      <c r="Y188" s="27">
        <f t="shared" si="28"/>
        <v>179</v>
      </c>
      <c r="Z188" s="29">
        <f t="shared" si="29"/>
        <v>0</v>
      </c>
      <c r="AA188" s="29">
        <f t="shared" si="30"/>
        <v>0</v>
      </c>
      <c r="AB188" s="29">
        <f t="shared" si="31"/>
        <v>0</v>
      </c>
      <c r="AC188" s="29">
        <f t="shared" si="32"/>
        <v>0</v>
      </c>
      <c r="AD188" s="29">
        <f t="shared" si="33"/>
        <v>0</v>
      </c>
      <c r="AE188" s="31"/>
      <c r="AF188" s="31"/>
      <c r="AH188" s="27">
        <v>179</v>
      </c>
      <c r="AI188" s="31" t="s">
        <v>268</v>
      </c>
      <c r="AK188" s="29"/>
      <c r="AL188" s="29"/>
      <c r="AM188" s="29"/>
      <c r="AN188" s="29">
        <v>0</v>
      </c>
      <c r="AO188" s="29">
        <v>0</v>
      </c>
      <c r="AP188" s="29">
        <v>0</v>
      </c>
      <c r="AQ188" s="29">
        <v>0</v>
      </c>
      <c r="AR188" s="29">
        <v>0</v>
      </c>
      <c r="AS188" s="29">
        <v>0</v>
      </c>
      <c r="AT188" s="29">
        <v>0</v>
      </c>
      <c r="AU188" s="29">
        <v>0</v>
      </c>
      <c r="AV188" s="29">
        <v>0</v>
      </c>
      <c r="AW188" s="29">
        <v>0</v>
      </c>
      <c r="AX188" s="29">
        <v>0</v>
      </c>
      <c r="AY188" s="29">
        <v>0</v>
      </c>
      <c r="AZ188" s="29">
        <v>0</v>
      </c>
      <c r="BA188" s="29">
        <v>0</v>
      </c>
      <c r="BB188" s="29">
        <v>0</v>
      </c>
      <c r="BC188" s="29">
        <v>0</v>
      </c>
      <c r="BD188" s="29">
        <v>0</v>
      </c>
      <c r="BE188" s="29">
        <v>0</v>
      </c>
      <c r="BF188" s="29">
        <v>0</v>
      </c>
      <c r="BG188" s="29">
        <v>0</v>
      </c>
      <c r="BH188" s="29">
        <v>0</v>
      </c>
      <c r="BI188" s="29">
        <f t="shared" si="34"/>
        <v>0</v>
      </c>
      <c r="BJ188" s="29"/>
      <c r="BK188" s="29"/>
      <c r="BL188" s="29">
        <f t="shared" si="35"/>
        <v>0</v>
      </c>
      <c r="BM188" s="27"/>
    </row>
    <row r="189" spans="1:65">
      <c r="A189" s="27">
        <v>180</v>
      </c>
      <c r="B189" s="32" t="s">
        <v>269</v>
      </c>
      <c r="C189" s="29">
        <f t="shared" si="24"/>
        <v>0</v>
      </c>
      <c r="D189" s="29">
        <f t="shared" si="24"/>
        <v>0</v>
      </c>
      <c r="E189" s="29">
        <f t="shared" si="25"/>
        <v>0</v>
      </c>
      <c r="F189" s="29">
        <f t="shared" si="26"/>
        <v>0</v>
      </c>
      <c r="G189" s="57">
        <f t="shared" si="27"/>
        <v>0</v>
      </c>
      <c r="H189" s="42"/>
      <c r="I189" s="29">
        <v>180</v>
      </c>
      <c r="J189" s="30" t="s">
        <v>269</v>
      </c>
      <c r="L189" s="29">
        <v>0</v>
      </c>
      <c r="M189" s="29">
        <v>0</v>
      </c>
      <c r="N189" s="29">
        <v>0</v>
      </c>
      <c r="O189" s="29">
        <v>0</v>
      </c>
      <c r="P189" s="29">
        <v>0</v>
      </c>
      <c r="Q189" s="29">
        <v>0</v>
      </c>
      <c r="R189" s="29">
        <v>0</v>
      </c>
      <c r="S189" s="29">
        <v>0</v>
      </c>
      <c r="T189" s="29">
        <v>0</v>
      </c>
      <c r="U189" s="29">
        <v>0</v>
      </c>
      <c r="V189" s="29">
        <v>0</v>
      </c>
      <c r="W189" s="29">
        <v>0</v>
      </c>
      <c r="X189" s="31"/>
      <c r="Y189" s="27">
        <f t="shared" si="28"/>
        <v>180</v>
      </c>
      <c r="Z189" s="29">
        <f t="shared" si="29"/>
        <v>0</v>
      </c>
      <c r="AA189" s="29">
        <f t="shared" si="30"/>
        <v>0</v>
      </c>
      <c r="AB189" s="29">
        <f t="shared" si="31"/>
        <v>0</v>
      </c>
      <c r="AC189" s="29">
        <f t="shared" si="32"/>
        <v>0</v>
      </c>
      <c r="AD189" s="29">
        <f t="shared" si="33"/>
        <v>0</v>
      </c>
      <c r="AE189" s="31"/>
      <c r="AF189" s="31"/>
      <c r="AH189" s="27">
        <v>180</v>
      </c>
      <c r="AI189" s="31" t="s">
        <v>269</v>
      </c>
      <c r="AK189" s="29"/>
      <c r="AL189" s="29"/>
      <c r="AM189" s="29"/>
      <c r="AN189" s="29">
        <v>0</v>
      </c>
      <c r="AO189" s="29">
        <v>0</v>
      </c>
      <c r="AP189" s="29">
        <v>0</v>
      </c>
      <c r="AQ189" s="29">
        <v>0</v>
      </c>
      <c r="AR189" s="29">
        <v>0</v>
      </c>
      <c r="AS189" s="29">
        <v>0</v>
      </c>
      <c r="AT189" s="29">
        <v>0</v>
      </c>
      <c r="AU189" s="29">
        <v>0</v>
      </c>
      <c r="AV189" s="29">
        <v>0</v>
      </c>
      <c r="AW189" s="29">
        <v>0</v>
      </c>
      <c r="AX189" s="29">
        <v>0</v>
      </c>
      <c r="AY189" s="29">
        <v>0</v>
      </c>
      <c r="AZ189" s="29">
        <v>0</v>
      </c>
      <c r="BA189" s="29">
        <v>0</v>
      </c>
      <c r="BB189" s="29">
        <v>0</v>
      </c>
      <c r="BC189" s="29">
        <v>0</v>
      </c>
      <c r="BD189" s="29">
        <v>0</v>
      </c>
      <c r="BE189" s="29">
        <v>0</v>
      </c>
      <c r="BF189" s="29">
        <v>0</v>
      </c>
      <c r="BG189" s="29">
        <v>0</v>
      </c>
      <c r="BH189" s="29">
        <v>0</v>
      </c>
      <c r="BI189" s="29">
        <f t="shared" si="34"/>
        <v>0</v>
      </c>
      <c r="BJ189" s="29"/>
      <c r="BK189" s="29"/>
      <c r="BL189" s="29">
        <f t="shared" si="35"/>
        <v>0</v>
      </c>
      <c r="BM189" s="27"/>
    </row>
    <row r="190" spans="1:65">
      <c r="A190" s="29">
        <v>181</v>
      </c>
      <c r="B190" s="32" t="s">
        <v>270</v>
      </c>
      <c r="C190" s="29">
        <f t="shared" si="24"/>
        <v>0</v>
      </c>
      <c r="D190" s="29">
        <f t="shared" si="24"/>
        <v>3767458</v>
      </c>
      <c r="E190" s="29">
        <f t="shared" si="25"/>
        <v>3767458</v>
      </c>
      <c r="F190" s="29">
        <f t="shared" si="26"/>
        <v>4849</v>
      </c>
      <c r="G190" s="57">
        <f t="shared" si="27"/>
        <v>777</v>
      </c>
      <c r="H190" s="42"/>
      <c r="I190" s="29">
        <v>181</v>
      </c>
      <c r="J190" s="30" t="s">
        <v>270</v>
      </c>
      <c r="L190" s="29">
        <v>0</v>
      </c>
      <c r="M190" s="29">
        <v>2070462</v>
      </c>
      <c r="N190" s="29">
        <v>4541</v>
      </c>
      <c r="O190" s="29">
        <v>0</v>
      </c>
      <c r="P190" s="29">
        <v>484901</v>
      </c>
      <c r="Q190" s="29">
        <v>83</v>
      </c>
      <c r="R190" s="29">
        <v>0</v>
      </c>
      <c r="S190" s="29">
        <v>1212095</v>
      </c>
      <c r="T190" s="29">
        <v>225</v>
      </c>
      <c r="U190" s="29">
        <v>0</v>
      </c>
      <c r="V190" s="29">
        <v>0</v>
      </c>
      <c r="W190" s="29">
        <v>0</v>
      </c>
      <c r="X190" s="31"/>
      <c r="Y190" s="27">
        <f t="shared" si="28"/>
        <v>181</v>
      </c>
      <c r="Z190" s="29">
        <f t="shared" si="29"/>
        <v>0</v>
      </c>
      <c r="AA190" s="29">
        <f t="shared" si="30"/>
        <v>3767458</v>
      </c>
      <c r="AB190" s="29">
        <f t="shared" si="31"/>
        <v>3767458</v>
      </c>
      <c r="AC190" s="29">
        <f t="shared" si="32"/>
        <v>4849</v>
      </c>
      <c r="AD190" s="29">
        <f t="shared" si="33"/>
        <v>777</v>
      </c>
      <c r="AE190" s="31"/>
      <c r="AF190" s="31"/>
      <c r="AH190" s="27">
        <v>181</v>
      </c>
      <c r="AI190" s="31" t="s">
        <v>270</v>
      </c>
      <c r="AK190" s="29"/>
      <c r="AL190" s="29">
        <v>219.39401977333011</v>
      </c>
      <c r="AM190" s="29">
        <v>230.48671769473211</v>
      </c>
      <c r="AN190" s="29">
        <v>220.65859255481897</v>
      </c>
      <c r="AO190" s="29">
        <v>264</v>
      </c>
      <c r="AP190" s="29">
        <v>312</v>
      </c>
      <c r="AQ190" s="29">
        <v>617</v>
      </c>
      <c r="AR190" s="29">
        <v>471</v>
      </c>
      <c r="AS190" s="29">
        <v>714</v>
      </c>
      <c r="AT190" s="29">
        <v>924</v>
      </c>
      <c r="AU190" s="29">
        <v>813</v>
      </c>
      <c r="AV190" s="29">
        <v>721</v>
      </c>
      <c r="AW190" s="29">
        <v>747</v>
      </c>
      <c r="AX190" s="29">
        <v>95498</v>
      </c>
      <c r="AY190" s="29">
        <v>751</v>
      </c>
      <c r="AZ190" s="29">
        <v>717</v>
      </c>
      <c r="BA190" s="29">
        <v>772</v>
      </c>
      <c r="BB190" s="29">
        <v>902</v>
      </c>
      <c r="BC190" s="29">
        <v>923</v>
      </c>
      <c r="BD190" s="29">
        <v>953</v>
      </c>
      <c r="BE190" s="29">
        <v>958</v>
      </c>
      <c r="BF190" s="29">
        <v>608</v>
      </c>
      <c r="BG190" s="29">
        <v>1085</v>
      </c>
      <c r="BH190" s="29">
        <v>777</v>
      </c>
      <c r="BI190" s="29">
        <f t="shared" si="34"/>
        <v>777</v>
      </c>
      <c r="BJ190" s="29"/>
      <c r="BK190" s="29"/>
      <c r="BL190" s="29">
        <f t="shared" si="35"/>
        <v>-308</v>
      </c>
      <c r="BM190" s="27"/>
    </row>
    <row r="191" spans="1:65">
      <c r="A191" s="29">
        <v>182</v>
      </c>
      <c r="B191" s="32" t="s">
        <v>271</v>
      </c>
      <c r="C191" s="29">
        <f t="shared" si="24"/>
        <v>100073</v>
      </c>
      <c r="D191" s="29">
        <f t="shared" si="24"/>
        <v>3487974</v>
      </c>
      <c r="E191" s="29">
        <f t="shared" si="25"/>
        <v>3387901</v>
      </c>
      <c r="F191" s="29">
        <f t="shared" si="26"/>
        <v>3356</v>
      </c>
      <c r="G191" s="57">
        <f t="shared" si="27"/>
        <v>1010</v>
      </c>
      <c r="H191" s="42"/>
      <c r="I191" s="29">
        <v>182</v>
      </c>
      <c r="J191" s="30" t="s">
        <v>271</v>
      </c>
      <c r="L191" s="29">
        <v>0</v>
      </c>
      <c r="M191" s="29">
        <v>2247270</v>
      </c>
      <c r="N191" s="29">
        <v>3180</v>
      </c>
      <c r="O191" s="29">
        <v>27293</v>
      </c>
      <c r="P191" s="29">
        <v>338374</v>
      </c>
      <c r="Q191" s="29">
        <v>48</v>
      </c>
      <c r="R191" s="29">
        <v>72780</v>
      </c>
      <c r="S191" s="29">
        <v>902330</v>
      </c>
      <c r="T191" s="29">
        <v>128</v>
      </c>
      <c r="U191" s="29">
        <v>0</v>
      </c>
      <c r="V191" s="29">
        <v>0</v>
      </c>
      <c r="W191" s="29">
        <v>0</v>
      </c>
      <c r="X191" s="31"/>
      <c r="Y191" s="27">
        <f t="shared" si="28"/>
        <v>182</v>
      </c>
      <c r="Z191" s="29">
        <f t="shared" si="29"/>
        <v>100073</v>
      </c>
      <c r="AA191" s="29">
        <f t="shared" si="30"/>
        <v>3487974</v>
      </c>
      <c r="AB191" s="29">
        <f t="shared" si="31"/>
        <v>3387901</v>
      </c>
      <c r="AC191" s="29">
        <f t="shared" si="32"/>
        <v>3356</v>
      </c>
      <c r="AD191" s="29">
        <f t="shared" si="33"/>
        <v>1010</v>
      </c>
      <c r="AE191" s="31"/>
      <c r="AF191" s="31"/>
      <c r="AH191" s="27">
        <v>182</v>
      </c>
      <c r="AI191" s="31" t="s">
        <v>271</v>
      </c>
      <c r="AK191" s="29"/>
      <c r="AL191" s="29">
        <v>307.1326849600556</v>
      </c>
      <c r="AM191" s="29">
        <v>307.53326509723644</v>
      </c>
      <c r="AN191" s="29">
        <v>283.33868974042025</v>
      </c>
      <c r="AO191" s="29">
        <v>298</v>
      </c>
      <c r="AP191" s="29">
        <v>351</v>
      </c>
      <c r="AQ191" s="29">
        <v>530</v>
      </c>
      <c r="AR191" s="29">
        <v>441</v>
      </c>
      <c r="AS191" s="29">
        <v>551</v>
      </c>
      <c r="AT191" s="29">
        <v>592</v>
      </c>
      <c r="AU191" s="29">
        <v>442</v>
      </c>
      <c r="AV191" s="29">
        <v>756</v>
      </c>
      <c r="AW191" s="29">
        <v>809</v>
      </c>
      <c r="AX191" s="29">
        <v>957</v>
      </c>
      <c r="AY191" s="29">
        <v>916</v>
      </c>
      <c r="AZ191" s="29">
        <v>882</v>
      </c>
      <c r="BA191" s="29">
        <v>918</v>
      </c>
      <c r="BB191" s="29">
        <v>928</v>
      </c>
      <c r="BC191" s="29">
        <v>1327</v>
      </c>
      <c r="BD191" s="29">
        <v>1196</v>
      </c>
      <c r="BE191" s="29">
        <v>830</v>
      </c>
      <c r="BF191" s="29">
        <v>682</v>
      </c>
      <c r="BG191" s="29">
        <v>870</v>
      </c>
      <c r="BH191" s="29">
        <v>1010</v>
      </c>
      <c r="BI191" s="29">
        <f t="shared" si="34"/>
        <v>1010</v>
      </c>
      <c r="BJ191" s="29"/>
      <c r="BK191" s="29"/>
      <c r="BL191" s="29">
        <f t="shared" si="35"/>
        <v>140</v>
      </c>
      <c r="BM191" s="27"/>
    </row>
    <row r="192" spans="1:65">
      <c r="A192" s="27">
        <v>183</v>
      </c>
      <c r="B192" s="32" t="s">
        <v>272</v>
      </c>
      <c r="C192" s="29">
        <f t="shared" si="24"/>
        <v>0</v>
      </c>
      <c r="D192" s="29">
        <f t="shared" si="24"/>
        <v>0</v>
      </c>
      <c r="E192" s="29">
        <f t="shared" si="25"/>
        <v>0</v>
      </c>
      <c r="F192" s="29">
        <f t="shared" si="26"/>
        <v>0</v>
      </c>
      <c r="G192" s="57">
        <f t="shared" si="27"/>
        <v>0</v>
      </c>
      <c r="H192" s="42"/>
      <c r="I192" s="29">
        <v>183</v>
      </c>
      <c r="J192" s="30" t="s">
        <v>272</v>
      </c>
      <c r="O192" s="29"/>
      <c r="P192" s="29"/>
      <c r="Q192" s="29"/>
      <c r="R192" s="29"/>
      <c r="S192" s="29"/>
      <c r="T192" s="29"/>
      <c r="U192" s="29"/>
      <c r="V192" s="29"/>
      <c r="W192" s="29"/>
      <c r="X192" s="31"/>
      <c r="Y192" s="27">
        <f t="shared" si="28"/>
        <v>183</v>
      </c>
      <c r="Z192" s="29">
        <f t="shared" si="29"/>
        <v>0</v>
      </c>
      <c r="AA192" s="29">
        <f t="shared" si="30"/>
        <v>0</v>
      </c>
      <c r="AB192" s="29">
        <f t="shared" si="31"/>
        <v>0</v>
      </c>
      <c r="AC192" s="29">
        <f t="shared" si="32"/>
        <v>0</v>
      </c>
      <c r="AD192" s="29">
        <f t="shared" si="33"/>
        <v>0</v>
      </c>
      <c r="AE192" s="31"/>
      <c r="AF192" s="31"/>
      <c r="AH192" s="27">
        <v>183</v>
      </c>
      <c r="AI192" s="31" t="s">
        <v>272</v>
      </c>
      <c r="AK192" s="29"/>
      <c r="AL192" s="29"/>
      <c r="AM192" s="29"/>
      <c r="AN192" s="29">
        <v>0</v>
      </c>
      <c r="AO192" s="29">
        <v>0</v>
      </c>
      <c r="AP192" s="29">
        <v>0</v>
      </c>
      <c r="AQ192" s="29">
        <v>0</v>
      </c>
      <c r="AR192" s="29">
        <v>0</v>
      </c>
      <c r="AS192" s="29">
        <v>0</v>
      </c>
      <c r="AT192" s="29">
        <v>0</v>
      </c>
      <c r="AU192" s="29">
        <v>0</v>
      </c>
      <c r="AV192" s="29">
        <v>0</v>
      </c>
      <c r="AW192" s="29">
        <v>0</v>
      </c>
      <c r="AX192" s="29">
        <v>0</v>
      </c>
      <c r="AY192" s="29">
        <v>0</v>
      </c>
      <c r="AZ192" s="29">
        <v>0</v>
      </c>
      <c r="BA192" s="29">
        <v>0</v>
      </c>
      <c r="BB192" s="29">
        <v>0</v>
      </c>
      <c r="BC192" s="29">
        <v>0</v>
      </c>
      <c r="BD192" s="29">
        <v>4302</v>
      </c>
      <c r="BE192" s="29">
        <v>0</v>
      </c>
      <c r="BF192" s="29">
        <v>0</v>
      </c>
      <c r="BG192" s="29">
        <v>0</v>
      </c>
      <c r="BH192" s="29">
        <v>0</v>
      </c>
      <c r="BI192" s="29">
        <f t="shared" si="34"/>
        <v>0</v>
      </c>
      <c r="BJ192" s="29"/>
      <c r="BK192" s="29"/>
      <c r="BL192" s="29">
        <f t="shared" si="35"/>
        <v>0</v>
      </c>
      <c r="BM192" s="27"/>
    </row>
    <row r="193" spans="1:65">
      <c r="A193" s="29">
        <v>184</v>
      </c>
      <c r="B193" s="32" t="s">
        <v>273</v>
      </c>
      <c r="C193" s="29">
        <f t="shared" si="24"/>
        <v>0</v>
      </c>
      <c r="D193" s="29">
        <f t="shared" si="24"/>
        <v>324976</v>
      </c>
      <c r="E193" s="29">
        <f t="shared" si="25"/>
        <v>324976</v>
      </c>
      <c r="F193" s="29">
        <f t="shared" si="26"/>
        <v>603</v>
      </c>
      <c r="G193" s="57">
        <f t="shared" si="27"/>
        <v>539</v>
      </c>
      <c r="H193" s="42"/>
      <c r="I193" s="29">
        <v>184</v>
      </c>
      <c r="J193" s="30" t="s">
        <v>273</v>
      </c>
      <c r="L193" s="29">
        <v>0</v>
      </c>
      <c r="M193" s="29">
        <v>265051</v>
      </c>
      <c r="N193" s="29">
        <v>600</v>
      </c>
      <c r="O193" s="29">
        <v>0</v>
      </c>
      <c r="P193" s="29">
        <v>0</v>
      </c>
      <c r="Q193" s="29">
        <v>0</v>
      </c>
      <c r="R193" s="29">
        <v>0</v>
      </c>
      <c r="S193" s="29">
        <v>59925</v>
      </c>
      <c r="T193" s="29">
        <v>3</v>
      </c>
      <c r="U193" s="29">
        <v>0</v>
      </c>
      <c r="V193" s="29">
        <v>0</v>
      </c>
      <c r="W193" s="29">
        <v>0</v>
      </c>
      <c r="X193" s="31"/>
      <c r="Y193" s="27">
        <f t="shared" si="28"/>
        <v>184</v>
      </c>
      <c r="Z193" s="29">
        <f t="shared" si="29"/>
        <v>0</v>
      </c>
      <c r="AA193" s="29">
        <f t="shared" si="30"/>
        <v>324976</v>
      </c>
      <c r="AB193" s="29">
        <f t="shared" si="31"/>
        <v>324976</v>
      </c>
      <c r="AC193" s="29">
        <f t="shared" si="32"/>
        <v>603</v>
      </c>
      <c r="AD193" s="29">
        <f t="shared" si="33"/>
        <v>539</v>
      </c>
      <c r="AE193" s="31"/>
      <c r="AF193" s="31"/>
      <c r="AH193" s="27">
        <v>184</v>
      </c>
      <c r="AI193" s="31" t="s">
        <v>273</v>
      </c>
      <c r="AK193" s="29"/>
      <c r="AL193" s="29">
        <v>199.12244897959184</v>
      </c>
      <c r="AM193" s="29">
        <v>303.78283712784588</v>
      </c>
      <c r="AN193" s="29">
        <v>346.67766990291261</v>
      </c>
      <c r="AO193" s="29">
        <v>361</v>
      </c>
      <c r="AP193" s="29">
        <v>372</v>
      </c>
      <c r="AQ193" s="29">
        <v>601</v>
      </c>
      <c r="AR193" s="29">
        <v>529</v>
      </c>
      <c r="AS193" s="29">
        <v>640</v>
      </c>
      <c r="AT193" s="29">
        <v>479</v>
      </c>
      <c r="AU193" s="29">
        <v>577</v>
      </c>
      <c r="AV193" s="29">
        <v>617</v>
      </c>
      <c r="AW193" s="29">
        <v>545</v>
      </c>
      <c r="AX193" s="29">
        <v>587</v>
      </c>
      <c r="AY193" s="29">
        <v>655</v>
      </c>
      <c r="AZ193" s="29">
        <v>580</v>
      </c>
      <c r="BA193" s="29">
        <v>628</v>
      </c>
      <c r="BB193" s="29">
        <v>516</v>
      </c>
      <c r="BC193" s="29">
        <v>494</v>
      </c>
      <c r="BD193" s="29">
        <v>487</v>
      </c>
      <c r="BE193" s="29">
        <v>424</v>
      </c>
      <c r="BF193" s="29">
        <v>500</v>
      </c>
      <c r="BG193" s="29">
        <v>600</v>
      </c>
      <c r="BH193" s="29">
        <v>539</v>
      </c>
      <c r="BI193" s="29">
        <f t="shared" si="34"/>
        <v>539</v>
      </c>
      <c r="BJ193" s="29"/>
      <c r="BK193" s="29"/>
      <c r="BL193" s="29">
        <f t="shared" si="35"/>
        <v>-61</v>
      </c>
      <c r="BM193" s="27"/>
    </row>
    <row r="194" spans="1:65">
      <c r="A194" s="29">
        <v>185</v>
      </c>
      <c r="B194" s="32" t="s">
        <v>274</v>
      </c>
      <c r="C194" s="29">
        <f t="shared" si="24"/>
        <v>0</v>
      </c>
      <c r="D194" s="29">
        <f t="shared" si="24"/>
        <v>2480002</v>
      </c>
      <c r="E194" s="29">
        <f t="shared" si="25"/>
        <v>2480002</v>
      </c>
      <c r="F194" s="29">
        <f t="shared" si="26"/>
        <v>3630</v>
      </c>
      <c r="G194" s="57">
        <f t="shared" si="27"/>
        <v>683</v>
      </c>
      <c r="H194" s="42"/>
      <c r="I194" s="29">
        <v>185</v>
      </c>
      <c r="J194" s="30" t="s">
        <v>274</v>
      </c>
      <c r="L194" s="29">
        <v>0</v>
      </c>
      <c r="M194" s="29">
        <v>2448718</v>
      </c>
      <c r="N194" s="29">
        <v>3600</v>
      </c>
      <c r="O194" s="29">
        <v>0</v>
      </c>
      <c r="P194" s="29">
        <v>31284</v>
      </c>
      <c r="Q194" s="29">
        <v>30</v>
      </c>
      <c r="R194" s="29">
        <v>0</v>
      </c>
      <c r="S194" s="29">
        <v>0</v>
      </c>
      <c r="T194" s="29">
        <v>0</v>
      </c>
      <c r="U194" s="29">
        <v>0</v>
      </c>
      <c r="V194" s="29">
        <v>0</v>
      </c>
      <c r="W194" s="29">
        <v>0</v>
      </c>
      <c r="X194" s="31"/>
      <c r="Y194" s="27">
        <f t="shared" si="28"/>
        <v>185</v>
      </c>
      <c r="Z194" s="29">
        <f t="shared" si="29"/>
        <v>0</v>
      </c>
      <c r="AA194" s="29">
        <f t="shared" si="30"/>
        <v>2480002</v>
      </c>
      <c r="AB194" s="29">
        <f t="shared" si="31"/>
        <v>2480002</v>
      </c>
      <c r="AC194" s="29">
        <f t="shared" si="32"/>
        <v>3630</v>
      </c>
      <c r="AD194" s="29">
        <f t="shared" si="33"/>
        <v>683</v>
      </c>
      <c r="AE194" s="31"/>
      <c r="AF194" s="31"/>
      <c r="AH194" s="27">
        <v>185</v>
      </c>
      <c r="AI194" s="31" t="s">
        <v>274</v>
      </c>
      <c r="AK194" s="29"/>
      <c r="AL194" s="29">
        <v>279.55221072436501</v>
      </c>
      <c r="AM194" s="29">
        <v>326.38648262732033</v>
      </c>
      <c r="AN194" s="29">
        <v>359.86789772727275</v>
      </c>
      <c r="AO194" s="29">
        <v>352</v>
      </c>
      <c r="AP194" s="29">
        <v>411</v>
      </c>
      <c r="AQ194" s="29">
        <v>641</v>
      </c>
      <c r="AR194" s="29">
        <v>621</v>
      </c>
      <c r="AS194" s="29">
        <v>524</v>
      </c>
      <c r="AT194" s="29">
        <v>380</v>
      </c>
      <c r="AU194" s="29">
        <v>234</v>
      </c>
      <c r="AV194" s="29">
        <v>469</v>
      </c>
      <c r="AW194" s="29">
        <v>590</v>
      </c>
      <c r="AX194" s="29">
        <v>626</v>
      </c>
      <c r="AY194" s="29">
        <v>623</v>
      </c>
      <c r="AZ194" s="29">
        <v>300</v>
      </c>
      <c r="BA194" s="29">
        <v>511</v>
      </c>
      <c r="BB194" s="29">
        <v>554</v>
      </c>
      <c r="BC194" s="29">
        <v>569</v>
      </c>
      <c r="BD194" s="29">
        <v>695</v>
      </c>
      <c r="BE194" s="29">
        <v>522</v>
      </c>
      <c r="BF194" s="29">
        <v>591</v>
      </c>
      <c r="BG194" s="29">
        <v>415</v>
      </c>
      <c r="BH194" s="29">
        <v>683</v>
      </c>
      <c r="BI194" s="29">
        <f t="shared" si="34"/>
        <v>683</v>
      </c>
      <c r="BJ194" s="29"/>
      <c r="BK194" s="29"/>
      <c r="BL194" s="29">
        <f t="shared" si="35"/>
        <v>268</v>
      </c>
      <c r="BM194" s="27"/>
    </row>
    <row r="195" spans="1:65">
      <c r="A195" s="29">
        <v>186</v>
      </c>
      <c r="B195" s="32" t="s">
        <v>275</v>
      </c>
      <c r="C195" s="29">
        <f t="shared" si="24"/>
        <v>0</v>
      </c>
      <c r="D195" s="29">
        <f t="shared" si="24"/>
        <v>1082554</v>
      </c>
      <c r="E195" s="29">
        <f t="shared" si="25"/>
        <v>1082554</v>
      </c>
      <c r="F195" s="29">
        <f t="shared" si="26"/>
        <v>1541</v>
      </c>
      <c r="G195" s="57">
        <f t="shared" si="27"/>
        <v>703</v>
      </c>
      <c r="H195" s="42"/>
      <c r="I195" s="29">
        <v>186</v>
      </c>
      <c r="J195" s="30" t="s">
        <v>275</v>
      </c>
      <c r="L195" s="29">
        <v>0</v>
      </c>
      <c r="M195" s="29">
        <v>877264</v>
      </c>
      <c r="N195" s="29">
        <v>1507</v>
      </c>
      <c r="O195" s="29">
        <v>0</v>
      </c>
      <c r="P195" s="29">
        <v>0</v>
      </c>
      <c r="Q195" s="29">
        <v>0</v>
      </c>
      <c r="R195" s="29">
        <v>0</v>
      </c>
      <c r="S195" s="29">
        <v>205290</v>
      </c>
      <c r="T195" s="29">
        <v>34</v>
      </c>
      <c r="U195" s="29">
        <v>0</v>
      </c>
      <c r="V195" s="29">
        <v>0</v>
      </c>
      <c r="W195" s="29">
        <v>0</v>
      </c>
      <c r="X195" s="31"/>
      <c r="Y195" s="27">
        <f t="shared" si="28"/>
        <v>186</v>
      </c>
      <c r="Z195" s="29">
        <f t="shared" si="29"/>
        <v>0</v>
      </c>
      <c r="AA195" s="29">
        <f t="shared" si="30"/>
        <v>1082554</v>
      </c>
      <c r="AB195" s="29">
        <f t="shared" si="31"/>
        <v>1082554</v>
      </c>
      <c r="AC195" s="29">
        <f t="shared" si="32"/>
        <v>1541</v>
      </c>
      <c r="AD195" s="29">
        <f t="shared" si="33"/>
        <v>703</v>
      </c>
      <c r="AE195" s="31"/>
      <c r="AF195" s="31"/>
      <c r="AH195" s="27">
        <v>186</v>
      </c>
      <c r="AI195" s="31" t="s">
        <v>275</v>
      </c>
      <c r="AK195" s="29"/>
      <c r="AL195" s="29">
        <v>208.039263803681</v>
      </c>
      <c r="AM195" s="29">
        <v>209.86211104331909</v>
      </c>
      <c r="AN195" s="29">
        <v>256.01630434782606</v>
      </c>
      <c r="AO195" s="29">
        <v>251</v>
      </c>
      <c r="AP195" s="29">
        <v>281</v>
      </c>
      <c r="AQ195" s="29">
        <v>417</v>
      </c>
      <c r="AR195" s="29">
        <v>461</v>
      </c>
      <c r="AS195" s="29">
        <v>538</v>
      </c>
      <c r="AT195" s="29">
        <v>416</v>
      </c>
      <c r="AU195" s="29">
        <v>294</v>
      </c>
      <c r="AV195" s="29">
        <v>406</v>
      </c>
      <c r="AW195" s="29">
        <v>468</v>
      </c>
      <c r="AX195" s="29">
        <v>462</v>
      </c>
      <c r="AY195" s="29">
        <v>485</v>
      </c>
      <c r="AZ195" s="29">
        <v>499</v>
      </c>
      <c r="BA195" s="29">
        <v>557</v>
      </c>
      <c r="BB195" s="29">
        <v>566</v>
      </c>
      <c r="BC195" s="29">
        <v>607</v>
      </c>
      <c r="BD195" s="29">
        <v>604</v>
      </c>
      <c r="BE195" s="29">
        <v>605</v>
      </c>
      <c r="BF195" s="29">
        <v>578</v>
      </c>
      <c r="BG195" s="29">
        <v>663</v>
      </c>
      <c r="BH195" s="29">
        <v>703</v>
      </c>
      <c r="BI195" s="29">
        <f t="shared" si="34"/>
        <v>703</v>
      </c>
      <c r="BJ195" s="29"/>
      <c r="BK195" s="29"/>
      <c r="BL195" s="29">
        <f t="shared" si="35"/>
        <v>40</v>
      </c>
      <c r="BM195" s="27"/>
    </row>
    <row r="196" spans="1:65">
      <c r="A196" s="29">
        <v>187</v>
      </c>
      <c r="B196" s="32" t="s">
        <v>276</v>
      </c>
      <c r="C196" s="29">
        <f t="shared" si="24"/>
        <v>0</v>
      </c>
      <c r="D196" s="29">
        <f t="shared" si="24"/>
        <v>549392</v>
      </c>
      <c r="E196" s="29">
        <f t="shared" si="25"/>
        <v>549392</v>
      </c>
      <c r="F196" s="29">
        <f t="shared" si="26"/>
        <v>529</v>
      </c>
      <c r="G196" s="57">
        <f t="shared" si="27"/>
        <v>1039</v>
      </c>
      <c r="H196" s="42"/>
      <c r="I196" s="29">
        <v>187</v>
      </c>
      <c r="J196" s="30" t="s">
        <v>276</v>
      </c>
      <c r="L196" s="29">
        <v>0</v>
      </c>
      <c r="M196" s="29">
        <v>350117</v>
      </c>
      <c r="N196" s="29">
        <v>510</v>
      </c>
      <c r="O196" s="29">
        <v>0</v>
      </c>
      <c r="P196" s="29">
        <v>62929</v>
      </c>
      <c r="Q196" s="29">
        <v>6</v>
      </c>
      <c r="R196" s="29">
        <v>0</v>
      </c>
      <c r="S196" s="29">
        <v>136346</v>
      </c>
      <c r="T196" s="29">
        <v>13</v>
      </c>
      <c r="U196" s="29">
        <v>0</v>
      </c>
      <c r="V196" s="29">
        <v>0</v>
      </c>
      <c r="W196" s="29">
        <v>0</v>
      </c>
      <c r="X196" s="31"/>
      <c r="Y196" s="27">
        <f t="shared" si="28"/>
        <v>187</v>
      </c>
      <c r="Z196" s="29">
        <f t="shared" si="29"/>
        <v>0</v>
      </c>
      <c r="AA196" s="29">
        <f t="shared" si="30"/>
        <v>549392</v>
      </c>
      <c r="AB196" s="29">
        <f t="shared" si="31"/>
        <v>549392</v>
      </c>
      <c r="AC196" s="29">
        <f t="shared" si="32"/>
        <v>529</v>
      </c>
      <c r="AD196" s="29">
        <f t="shared" si="33"/>
        <v>1039</v>
      </c>
      <c r="AE196" s="31"/>
      <c r="AF196" s="31"/>
      <c r="AH196" s="27">
        <v>187</v>
      </c>
      <c r="AI196" s="31" t="s">
        <v>276</v>
      </c>
      <c r="AK196" s="29"/>
      <c r="AL196" s="29">
        <v>155.79082177161152</v>
      </c>
      <c r="AM196" s="29">
        <v>187.23212321232123</v>
      </c>
      <c r="AN196" s="29">
        <v>183.1059683313033</v>
      </c>
      <c r="AO196" s="29">
        <v>442</v>
      </c>
      <c r="AP196" s="29">
        <v>281</v>
      </c>
      <c r="AQ196" s="29">
        <v>934</v>
      </c>
      <c r="AR196" s="29">
        <v>881</v>
      </c>
      <c r="AS196" s="29">
        <v>1412</v>
      </c>
      <c r="AT196" s="29">
        <v>1369</v>
      </c>
      <c r="AU196" s="29">
        <v>765</v>
      </c>
      <c r="AV196" s="29">
        <v>1426</v>
      </c>
      <c r="AW196" s="29">
        <v>1037</v>
      </c>
      <c r="AX196" s="29">
        <v>850</v>
      </c>
      <c r="AY196" s="29">
        <v>781</v>
      </c>
      <c r="AZ196" s="29">
        <v>743</v>
      </c>
      <c r="BA196" s="29">
        <v>634</v>
      </c>
      <c r="BB196" s="29">
        <v>624</v>
      </c>
      <c r="BC196" s="29">
        <v>558</v>
      </c>
      <c r="BD196" s="29">
        <v>588</v>
      </c>
      <c r="BE196" s="29">
        <v>580</v>
      </c>
      <c r="BF196" s="29">
        <v>632</v>
      </c>
      <c r="BG196" s="29">
        <v>2335</v>
      </c>
      <c r="BH196" s="29">
        <v>1039</v>
      </c>
      <c r="BI196" s="29">
        <f t="shared" si="34"/>
        <v>1039</v>
      </c>
      <c r="BJ196" s="29"/>
      <c r="BK196" s="29"/>
      <c r="BL196" s="29">
        <f t="shared" si="35"/>
        <v>-1296</v>
      </c>
      <c r="BM196" s="27"/>
    </row>
    <row r="197" spans="1:65">
      <c r="A197" s="29">
        <v>188</v>
      </c>
      <c r="B197" s="32" t="s">
        <v>277</v>
      </c>
      <c r="C197" s="29">
        <f t="shared" si="24"/>
        <v>0</v>
      </c>
      <c r="D197" s="29">
        <f t="shared" si="24"/>
        <v>0</v>
      </c>
      <c r="E197" s="29">
        <f t="shared" si="25"/>
        <v>0</v>
      </c>
      <c r="F197" s="29">
        <f t="shared" si="26"/>
        <v>0</v>
      </c>
      <c r="G197" s="57">
        <f t="shared" si="27"/>
        <v>0</v>
      </c>
      <c r="H197" s="42"/>
      <c r="I197" s="29">
        <v>188</v>
      </c>
      <c r="J197" s="30" t="s">
        <v>277</v>
      </c>
      <c r="L197" s="29">
        <v>0</v>
      </c>
      <c r="M197" s="29">
        <v>0</v>
      </c>
      <c r="N197" s="29">
        <v>0</v>
      </c>
      <c r="O197" s="29">
        <v>0</v>
      </c>
      <c r="P197" s="29">
        <v>0</v>
      </c>
      <c r="Q197" s="29">
        <v>0</v>
      </c>
      <c r="R197" s="29">
        <v>0</v>
      </c>
      <c r="S197" s="29">
        <v>0</v>
      </c>
      <c r="T197" s="29">
        <v>0</v>
      </c>
      <c r="U197" s="29">
        <v>0</v>
      </c>
      <c r="V197" s="29">
        <v>0</v>
      </c>
      <c r="W197" s="29">
        <v>0</v>
      </c>
      <c r="X197" s="31"/>
      <c r="Y197" s="27">
        <f t="shared" si="28"/>
        <v>188</v>
      </c>
      <c r="Z197" s="29">
        <f t="shared" si="29"/>
        <v>0</v>
      </c>
      <c r="AA197" s="29">
        <f t="shared" si="30"/>
        <v>0</v>
      </c>
      <c r="AB197" s="29">
        <f t="shared" si="31"/>
        <v>0</v>
      </c>
      <c r="AC197" s="29">
        <f t="shared" si="32"/>
        <v>0</v>
      </c>
      <c r="AD197" s="29">
        <f t="shared" si="33"/>
        <v>0</v>
      </c>
      <c r="AE197" s="31"/>
      <c r="AF197" s="31"/>
      <c r="AH197" s="27">
        <v>188</v>
      </c>
      <c r="AI197" s="31" t="s">
        <v>277</v>
      </c>
      <c r="AK197" s="29"/>
      <c r="AL197" s="29"/>
      <c r="AM197" s="29"/>
      <c r="AN197" s="29">
        <v>0</v>
      </c>
      <c r="AO197" s="29">
        <v>0</v>
      </c>
      <c r="AP197" s="29">
        <v>0</v>
      </c>
      <c r="AQ197" s="29">
        <v>0</v>
      </c>
      <c r="AR197" s="29">
        <v>0</v>
      </c>
      <c r="AS197" s="29">
        <v>0</v>
      </c>
      <c r="AT197" s="29">
        <v>0</v>
      </c>
      <c r="AU197" s="29">
        <v>0</v>
      </c>
      <c r="AV197" s="29">
        <v>0</v>
      </c>
      <c r="AW197" s="29">
        <v>0</v>
      </c>
      <c r="AX197" s="29">
        <v>0</v>
      </c>
      <c r="AY197" s="29">
        <v>0</v>
      </c>
      <c r="AZ197" s="29">
        <v>0</v>
      </c>
      <c r="BA197" s="29">
        <v>0</v>
      </c>
      <c r="BB197" s="29">
        <v>0</v>
      </c>
      <c r="BC197" s="29">
        <v>5893</v>
      </c>
      <c r="BD197" s="29">
        <v>0</v>
      </c>
      <c r="BE197" s="29">
        <v>0</v>
      </c>
      <c r="BF197" s="29">
        <v>0</v>
      </c>
      <c r="BG197" s="29">
        <v>0</v>
      </c>
      <c r="BH197" s="29">
        <v>0</v>
      </c>
      <c r="BI197" s="29">
        <f t="shared" si="34"/>
        <v>0</v>
      </c>
      <c r="BJ197" s="29"/>
      <c r="BK197" s="29"/>
      <c r="BL197" s="29">
        <f t="shared" si="35"/>
        <v>0</v>
      </c>
      <c r="BM197" s="27"/>
    </row>
    <row r="198" spans="1:65">
      <c r="A198" s="29">
        <v>189</v>
      </c>
      <c r="B198" s="32" t="s">
        <v>278</v>
      </c>
      <c r="C198" s="29">
        <f t="shared" si="24"/>
        <v>0</v>
      </c>
      <c r="D198" s="29">
        <f t="shared" si="24"/>
        <v>1190147</v>
      </c>
      <c r="E198" s="29">
        <f t="shared" si="25"/>
        <v>1190147</v>
      </c>
      <c r="F198" s="29">
        <f t="shared" si="26"/>
        <v>1474</v>
      </c>
      <c r="G198" s="57">
        <f t="shared" si="27"/>
        <v>807</v>
      </c>
      <c r="H198" s="42"/>
      <c r="I198" s="29">
        <v>189</v>
      </c>
      <c r="J198" s="30" t="s">
        <v>278</v>
      </c>
      <c r="L198" s="29">
        <v>0</v>
      </c>
      <c r="M198" s="29">
        <v>651390</v>
      </c>
      <c r="N198" s="29">
        <v>1392</v>
      </c>
      <c r="O198" s="29">
        <v>0</v>
      </c>
      <c r="P198" s="29">
        <v>102288</v>
      </c>
      <c r="Q198" s="29">
        <v>18</v>
      </c>
      <c r="R198" s="29">
        <v>0</v>
      </c>
      <c r="S198" s="29">
        <v>436469</v>
      </c>
      <c r="T198" s="29">
        <v>64</v>
      </c>
      <c r="U198" s="29">
        <v>0</v>
      </c>
      <c r="V198" s="29">
        <v>0</v>
      </c>
      <c r="W198" s="29">
        <v>0</v>
      </c>
      <c r="X198" s="31"/>
      <c r="Y198" s="27">
        <f t="shared" si="28"/>
        <v>189</v>
      </c>
      <c r="Z198" s="29">
        <f t="shared" si="29"/>
        <v>0</v>
      </c>
      <c r="AA198" s="29">
        <f t="shared" si="30"/>
        <v>1190147</v>
      </c>
      <c r="AB198" s="29">
        <f t="shared" si="31"/>
        <v>1190147</v>
      </c>
      <c r="AC198" s="29">
        <f t="shared" si="32"/>
        <v>1474</v>
      </c>
      <c r="AD198" s="29">
        <f t="shared" si="33"/>
        <v>807</v>
      </c>
      <c r="AE198" s="31"/>
      <c r="AF198" s="31"/>
      <c r="AH198" s="27">
        <v>189</v>
      </c>
      <c r="AI198" s="31" t="s">
        <v>278</v>
      </c>
      <c r="AK198" s="29"/>
      <c r="AL198" s="29">
        <v>174.81572769953053</v>
      </c>
      <c r="AM198" s="29">
        <v>226.73433242506812</v>
      </c>
      <c r="AN198" s="29">
        <v>245.77023498694518</v>
      </c>
      <c r="AO198" s="29">
        <v>295</v>
      </c>
      <c r="AP198" s="29">
        <v>181</v>
      </c>
      <c r="AQ198" s="29">
        <v>591</v>
      </c>
      <c r="AR198" s="29">
        <v>337</v>
      </c>
      <c r="AS198" s="29">
        <v>630</v>
      </c>
      <c r="AT198" s="29">
        <v>533</v>
      </c>
      <c r="AU198" s="29">
        <v>483</v>
      </c>
      <c r="AV198" s="29">
        <v>528</v>
      </c>
      <c r="AW198" s="29">
        <v>651</v>
      </c>
      <c r="AX198" s="29">
        <v>442</v>
      </c>
      <c r="AY198" s="29">
        <v>622</v>
      </c>
      <c r="AZ198" s="29">
        <v>527</v>
      </c>
      <c r="BA198" s="29">
        <v>454</v>
      </c>
      <c r="BB198" s="29">
        <v>700</v>
      </c>
      <c r="BC198" s="29">
        <v>604</v>
      </c>
      <c r="BD198" s="29">
        <v>562</v>
      </c>
      <c r="BE198" s="29">
        <v>503</v>
      </c>
      <c r="BF198" s="29">
        <v>482</v>
      </c>
      <c r="BG198" s="29">
        <v>1388</v>
      </c>
      <c r="BH198" s="29">
        <v>807</v>
      </c>
      <c r="BI198" s="29">
        <f t="shared" si="34"/>
        <v>807</v>
      </c>
      <c r="BJ198" s="29"/>
      <c r="BK198" s="29"/>
      <c r="BL198" s="29">
        <f t="shared" si="35"/>
        <v>-581</v>
      </c>
      <c r="BM198" s="27"/>
    </row>
    <row r="199" spans="1:65">
      <c r="A199" s="29">
        <v>190</v>
      </c>
      <c r="B199" s="32" t="s">
        <v>279</v>
      </c>
      <c r="C199" s="29">
        <f t="shared" si="24"/>
        <v>0</v>
      </c>
      <c r="D199" s="29">
        <f t="shared" si="24"/>
        <v>0</v>
      </c>
      <c r="E199" s="29">
        <f t="shared" si="25"/>
        <v>0</v>
      </c>
      <c r="F199" s="29">
        <f t="shared" si="26"/>
        <v>0</v>
      </c>
      <c r="G199" s="57">
        <f t="shared" si="27"/>
        <v>0</v>
      </c>
      <c r="H199" s="42"/>
      <c r="I199" s="29">
        <v>190</v>
      </c>
      <c r="J199" s="30" t="s">
        <v>279</v>
      </c>
      <c r="O199" s="29"/>
      <c r="P199" s="29"/>
      <c r="Q199" s="29"/>
      <c r="R199" s="29"/>
      <c r="S199" s="29"/>
      <c r="T199" s="29"/>
      <c r="U199" s="29"/>
      <c r="V199" s="29"/>
      <c r="W199" s="29"/>
      <c r="X199" s="31"/>
      <c r="Y199" s="27">
        <f t="shared" si="28"/>
        <v>190</v>
      </c>
      <c r="Z199" s="29">
        <f t="shared" si="29"/>
        <v>0</v>
      </c>
      <c r="AA199" s="29">
        <f t="shared" si="30"/>
        <v>0</v>
      </c>
      <c r="AB199" s="29">
        <f t="shared" si="31"/>
        <v>0</v>
      </c>
      <c r="AC199" s="29">
        <f t="shared" si="32"/>
        <v>0</v>
      </c>
      <c r="AD199" s="29">
        <f t="shared" si="33"/>
        <v>0</v>
      </c>
      <c r="AE199" s="31"/>
      <c r="AF199" s="31"/>
      <c r="AH199" s="27">
        <v>190</v>
      </c>
      <c r="AI199" s="31" t="s">
        <v>279</v>
      </c>
      <c r="AK199" s="29"/>
      <c r="AL199" s="29">
        <v>2507.6923076923076</v>
      </c>
      <c r="AM199" s="29">
        <v>2878.2</v>
      </c>
      <c r="AN199" s="29">
        <v>2294</v>
      </c>
      <c r="AO199" s="29">
        <v>1928</v>
      </c>
      <c r="AP199" s="29">
        <v>1694</v>
      </c>
      <c r="AQ199" s="29">
        <v>2163</v>
      </c>
      <c r="AR199" s="29">
        <v>3980</v>
      </c>
      <c r="AS199" s="29">
        <v>4302</v>
      </c>
      <c r="AT199" s="29">
        <v>3216</v>
      </c>
      <c r="AU199" s="29">
        <v>4365</v>
      </c>
      <c r="AV199" s="29">
        <v>0</v>
      </c>
      <c r="AW199" s="29">
        <v>4850</v>
      </c>
      <c r="AX199" s="29">
        <v>4365</v>
      </c>
      <c r="AY199" s="29">
        <v>3870</v>
      </c>
      <c r="AZ199" s="29">
        <v>5220</v>
      </c>
      <c r="BA199" s="29">
        <v>5441</v>
      </c>
      <c r="BB199" s="29">
        <v>0</v>
      </c>
      <c r="BC199" s="29">
        <v>8474</v>
      </c>
      <c r="BD199" s="29">
        <v>7176</v>
      </c>
      <c r="BE199" s="29">
        <v>5440</v>
      </c>
      <c r="BF199" s="29">
        <v>4067</v>
      </c>
      <c r="BG199" s="29">
        <v>3201</v>
      </c>
      <c r="BH199" s="29">
        <v>0</v>
      </c>
      <c r="BI199" s="29">
        <f t="shared" si="34"/>
        <v>0</v>
      </c>
      <c r="BJ199" s="29"/>
      <c r="BK199" s="29"/>
      <c r="BL199" s="29">
        <f t="shared" si="35"/>
        <v>-3201</v>
      </c>
      <c r="BM199" s="27"/>
    </row>
    <row r="200" spans="1:65">
      <c r="A200" s="29">
        <v>191</v>
      </c>
      <c r="B200" s="32" t="s">
        <v>280</v>
      </c>
      <c r="C200" s="29">
        <f t="shared" si="24"/>
        <v>0</v>
      </c>
      <c r="D200" s="29">
        <f t="shared" si="24"/>
        <v>1014262</v>
      </c>
      <c r="E200" s="29">
        <f t="shared" si="25"/>
        <v>1014262</v>
      </c>
      <c r="F200" s="29">
        <f t="shared" si="26"/>
        <v>639</v>
      </c>
      <c r="G200" s="57">
        <f t="shared" si="27"/>
        <v>1587</v>
      </c>
      <c r="H200" s="42"/>
      <c r="I200" s="29">
        <v>191</v>
      </c>
      <c r="J200" s="30" t="s">
        <v>280</v>
      </c>
      <c r="L200" s="29">
        <v>0</v>
      </c>
      <c r="M200" s="29">
        <v>729308</v>
      </c>
      <c r="N200" s="29">
        <v>622</v>
      </c>
      <c r="O200" s="29">
        <v>0</v>
      </c>
      <c r="P200" s="29">
        <v>65759</v>
      </c>
      <c r="Q200" s="29">
        <v>4</v>
      </c>
      <c r="R200" s="29">
        <v>0</v>
      </c>
      <c r="S200" s="29">
        <v>219195</v>
      </c>
      <c r="T200" s="29">
        <v>13</v>
      </c>
      <c r="U200" s="29">
        <v>0</v>
      </c>
      <c r="V200" s="29">
        <v>0</v>
      </c>
      <c r="W200" s="29">
        <v>0</v>
      </c>
      <c r="X200" s="31"/>
      <c r="Y200" s="27">
        <f t="shared" si="28"/>
        <v>191</v>
      </c>
      <c r="Z200" s="29">
        <f t="shared" si="29"/>
        <v>0</v>
      </c>
      <c r="AA200" s="29">
        <f t="shared" si="30"/>
        <v>1014262</v>
      </c>
      <c r="AB200" s="29">
        <f t="shared" si="31"/>
        <v>1014262</v>
      </c>
      <c r="AC200" s="29">
        <f t="shared" si="32"/>
        <v>639</v>
      </c>
      <c r="AD200" s="29">
        <f t="shared" si="33"/>
        <v>1587</v>
      </c>
      <c r="AE200" s="31"/>
      <c r="AF200" s="31"/>
      <c r="AH200" s="27">
        <v>191</v>
      </c>
      <c r="AI200" s="31" t="s">
        <v>280</v>
      </c>
      <c r="AK200" s="29"/>
      <c r="AL200" s="29">
        <v>400.02802802802802</v>
      </c>
      <c r="AM200" s="29">
        <v>425.357421875</v>
      </c>
      <c r="AN200" s="29">
        <v>417.69866920152089</v>
      </c>
      <c r="AO200" s="29">
        <v>418</v>
      </c>
      <c r="AP200" s="29">
        <v>406</v>
      </c>
      <c r="AQ200" s="29">
        <v>563</v>
      </c>
      <c r="AR200" s="29">
        <v>522</v>
      </c>
      <c r="AS200" s="29">
        <v>652</v>
      </c>
      <c r="AT200" s="29">
        <v>750</v>
      </c>
      <c r="AU200" s="29">
        <v>578</v>
      </c>
      <c r="AV200" s="29">
        <v>761</v>
      </c>
      <c r="AW200" s="29">
        <v>955</v>
      </c>
      <c r="AX200" s="29">
        <v>866</v>
      </c>
      <c r="AY200" s="29">
        <v>1073</v>
      </c>
      <c r="AZ200" s="29">
        <v>1270</v>
      </c>
      <c r="BA200" s="29">
        <v>1321</v>
      </c>
      <c r="BB200" s="29">
        <v>1815</v>
      </c>
      <c r="BC200" s="29">
        <v>1693</v>
      </c>
      <c r="BD200" s="29">
        <v>1605</v>
      </c>
      <c r="BE200" s="29">
        <v>1823</v>
      </c>
      <c r="BF200" s="29">
        <v>1280</v>
      </c>
      <c r="BG200" s="29">
        <v>1557</v>
      </c>
      <c r="BH200" s="29">
        <v>1587</v>
      </c>
      <c r="BI200" s="29">
        <f t="shared" si="34"/>
        <v>1587</v>
      </c>
      <c r="BJ200" s="29"/>
      <c r="BK200" s="29"/>
      <c r="BL200" s="29">
        <f t="shared" si="35"/>
        <v>30</v>
      </c>
      <c r="BM200" s="27"/>
    </row>
    <row r="201" spans="1:65">
      <c r="A201" s="29">
        <v>192</v>
      </c>
      <c r="B201" s="32" t="s">
        <v>281</v>
      </c>
      <c r="C201" s="29">
        <f t="shared" si="24"/>
        <v>0</v>
      </c>
      <c r="D201" s="29">
        <f t="shared" si="24"/>
        <v>0</v>
      </c>
      <c r="E201" s="29">
        <f t="shared" si="25"/>
        <v>0</v>
      </c>
      <c r="F201" s="29">
        <f t="shared" si="26"/>
        <v>0</v>
      </c>
      <c r="G201" s="57">
        <f t="shared" si="27"/>
        <v>0</v>
      </c>
      <c r="H201" s="42"/>
      <c r="I201" s="29">
        <v>192</v>
      </c>
      <c r="J201" s="30" t="s">
        <v>281</v>
      </c>
      <c r="L201" s="29">
        <v>0</v>
      </c>
      <c r="M201" s="29">
        <v>0</v>
      </c>
      <c r="N201" s="29">
        <v>0</v>
      </c>
      <c r="O201" s="29">
        <v>0</v>
      </c>
      <c r="P201" s="29">
        <v>0</v>
      </c>
      <c r="Q201" s="29">
        <v>0</v>
      </c>
      <c r="R201" s="29">
        <v>0</v>
      </c>
      <c r="S201" s="29">
        <v>0</v>
      </c>
      <c r="T201" s="29">
        <v>0</v>
      </c>
      <c r="U201" s="29">
        <v>0</v>
      </c>
      <c r="V201" s="29">
        <v>0</v>
      </c>
      <c r="W201" s="29">
        <v>0</v>
      </c>
      <c r="X201" s="31"/>
      <c r="Y201" s="27">
        <f t="shared" si="28"/>
        <v>192</v>
      </c>
      <c r="Z201" s="29">
        <f t="shared" si="29"/>
        <v>0</v>
      </c>
      <c r="AA201" s="29">
        <f t="shared" si="30"/>
        <v>0</v>
      </c>
      <c r="AB201" s="29">
        <f t="shared" si="31"/>
        <v>0</v>
      </c>
      <c r="AC201" s="29">
        <f t="shared" si="32"/>
        <v>0</v>
      </c>
      <c r="AD201" s="29">
        <f t="shared" si="33"/>
        <v>0</v>
      </c>
      <c r="AE201" s="31"/>
      <c r="AF201" s="31"/>
      <c r="AH201" s="27">
        <v>192</v>
      </c>
      <c r="AI201" s="31" t="s">
        <v>281</v>
      </c>
      <c r="AK201" s="29"/>
      <c r="AL201" s="29"/>
      <c r="AM201" s="29"/>
      <c r="AN201" s="29">
        <v>0</v>
      </c>
      <c r="AO201" s="29">
        <v>0</v>
      </c>
      <c r="AP201" s="29">
        <v>0</v>
      </c>
      <c r="AQ201" s="29">
        <v>0</v>
      </c>
      <c r="AR201" s="29">
        <v>0</v>
      </c>
      <c r="AS201" s="29">
        <v>0</v>
      </c>
      <c r="AT201" s="29">
        <v>0</v>
      </c>
      <c r="AU201" s="29">
        <v>0</v>
      </c>
      <c r="AV201" s="29">
        <v>0</v>
      </c>
      <c r="AW201" s="29">
        <v>0</v>
      </c>
      <c r="AX201" s="29">
        <v>0</v>
      </c>
      <c r="AY201" s="29">
        <v>0</v>
      </c>
      <c r="AZ201" s="29">
        <v>0</v>
      </c>
      <c r="BA201" s="29">
        <v>0</v>
      </c>
      <c r="BB201" s="29">
        <v>0</v>
      </c>
      <c r="BC201" s="29">
        <v>0</v>
      </c>
      <c r="BD201" s="29">
        <v>0</v>
      </c>
      <c r="BE201" s="29">
        <v>0</v>
      </c>
      <c r="BF201" s="29">
        <v>0</v>
      </c>
      <c r="BG201" s="29">
        <v>0</v>
      </c>
      <c r="BH201" s="29">
        <v>0</v>
      </c>
      <c r="BI201" s="29">
        <f t="shared" si="34"/>
        <v>0</v>
      </c>
      <c r="BJ201" s="29"/>
      <c r="BK201" s="29"/>
      <c r="BL201" s="29">
        <f t="shared" si="35"/>
        <v>0</v>
      </c>
      <c r="BM201" s="27"/>
    </row>
    <row r="202" spans="1:65">
      <c r="A202" s="29">
        <v>193</v>
      </c>
      <c r="B202" s="32" t="s">
        <v>282</v>
      </c>
      <c r="C202" s="29">
        <f t="shared" ref="C202:D265" si="36">L202+O202+R202+U202</f>
        <v>0</v>
      </c>
      <c r="D202" s="29">
        <f t="shared" si="36"/>
        <v>0</v>
      </c>
      <c r="E202" s="29">
        <f t="shared" ref="E202:E265" si="37">D202-C202</f>
        <v>0</v>
      </c>
      <c r="F202" s="29">
        <f t="shared" ref="F202:F265" si="38">N202+Q202+T202+W202</f>
        <v>0</v>
      </c>
      <c r="G202" s="57">
        <f t="shared" ref="G202:G265" si="39">IF(F202&gt;0,ROUND(E202/F202,0),0)</f>
        <v>0</v>
      </c>
      <c r="H202" s="42"/>
      <c r="I202" s="29">
        <v>193</v>
      </c>
      <c r="J202" s="30" t="s">
        <v>282</v>
      </c>
      <c r="L202" s="29">
        <v>0</v>
      </c>
      <c r="M202" s="29">
        <v>0</v>
      </c>
      <c r="N202" s="29">
        <v>0</v>
      </c>
      <c r="O202" s="29">
        <v>0</v>
      </c>
      <c r="P202" s="29">
        <v>0</v>
      </c>
      <c r="Q202" s="29">
        <v>0</v>
      </c>
      <c r="R202" s="29">
        <v>0</v>
      </c>
      <c r="S202" s="29">
        <v>0</v>
      </c>
      <c r="T202" s="29">
        <v>0</v>
      </c>
      <c r="U202" s="29">
        <v>0</v>
      </c>
      <c r="V202" s="29">
        <v>0</v>
      </c>
      <c r="W202" s="29">
        <v>0</v>
      </c>
      <c r="X202" s="31"/>
      <c r="Y202" s="27">
        <f t="shared" ref="Y202:Y265" si="40">VALUE(I202)</f>
        <v>193</v>
      </c>
      <c r="Z202" s="29">
        <f t="shared" ref="Z202:Z265" si="41">VLOOKUP(Y202,transp_rate,3)</f>
        <v>0</v>
      </c>
      <c r="AA202" s="29">
        <f t="shared" ref="AA202:AA265" si="42">VLOOKUP(Y202,transp_rate,4)</f>
        <v>0</v>
      </c>
      <c r="AB202" s="29">
        <f t="shared" ref="AB202:AB265" si="43">VLOOKUP(Y202,transp_rate,5)</f>
        <v>0</v>
      </c>
      <c r="AC202" s="29">
        <f t="shared" ref="AC202:AC265" si="44">VLOOKUP(Y202,transp_rate,6)</f>
        <v>0</v>
      </c>
      <c r="AD202" s="29">
        <f t="shared" ref="AD202:AD265" si="45">VLOOKUP(Y202,transp_rate,7)</f>
        <v>0</v>
      </c>
      <c r="AE202" s="31"/>
      <c r="AF202" s="31"/>
      <c r="AH202" s="27">
        <v>193</v>
      </c>
      <c r="AI202" s="31" t="s">
        <v>282</v>
      </c>
      <c r="AK202" s="29"/>
      <c r="AL202" s="29"/>
      <c r="AM202" s="29"/>
      <c r="AN202" s="29">
        <v>0</v>
      </c>
      <c r="AO202" s="29">
        <v>0</v>
      </c>
      <c r="AP202" s="29">
        <v>0</v>
      </c>
      <c r="AQ202" s="29">
        <v>0</v>
      </c>
      <c r="AR202" s="29">
        <v>0</v>
      </c>
      <c r="AS202" s="29">
        <v>0</v>
      </c>
      <c r="AT202" s="29">
        <v>0</v>
      </c>
      <c r="AU202" s="29">
        <v>0</v>
      </c>
      <c r="AV202" s="29">
        <v>0</v>
      </c>
      <c r="AW202" s="29">
        <v>0</v>
      </c>
      <c r="AX202" s="29">
        <v>0</v>
      </c>
      <c r="AY202" s="29">
        <v>0</v>
      </c>
      <c r="AZ202" s="29">
        <v>0</v>
      </c>
      <c r="BA202" s="29">
        <v>0</v>
      </c>
      <c r="BB202" s="29">
        <v>0</v>
      </c>
      <c r="BC202" s="29">
        <v>0</v>
      </c>
      <c r="BD202" s="29">
        <v>0</v>
      </c>
      <c r="BE202" s="29">
        <v>0</v>
      </c>
      <c r="BF202" s="29">
        <v>0</v>
      </c>
      <c r="BG202" s="29">
        <v>0</v>
      </c>
      <c r="BH202" s="29">
        <v>0</v>
      </c>
      <c r="BI202" s="29">
        <f t="shared" si="34"/>
        <v>0</v>
      </c>
      <c r="BJ202" s="29"/>
      <c r="BK202" s="29"/>
      <c r="BL202" s="29">
        <f t="shared" si="35"/>
        <v>0</v>
      </c>
      <c r="BM202" s="27"/>
    </row>
    <row r="203" spans="1:65">
      <c r="A203" s="29">
        <v>194</v>
      </c>
      <c r="B203" s="32" t="s">
        <v>283</v>
      </c>
      <c r="C203" s="29">
        <f t="shared" si="36"/>
        <v>0</v>
      </c>
      <c r="D203" s="29">
        <f t="shared" si="36"/>
        <v>0</v>
      </c>
      <c r="E203" s="29">
        <f t="shared" si="37"/>
        <v>0</v>
      </c>
      <c r="F203" s="29">
        <f t="shared" si="38"/>
        <v>0</v>
      </c>
      <c r="G203" s="57">
        <f t="shared" si="39"/>
        <v>0</v>
      </c>
      <c r="H203" s="42"/>
      <c r="I203" s="29">
        <v>194</v>
      </c>
      <c r="J203" s="30" t="s">
        <v>283</v>
      </c>
      <c r="O203" s="29"/>
      <c r="P203" s="29"/>
      <c r="Q203" s="29"/>
      <c r="R203" s="29"/>
      <c r="S203" s="29"/>
      <c r="T203" s="29"/>
      <c r="U203" s="29"/>
      <c r="V203" s="29"/>
      <c r="W203" s="29"/>
      <c r="X203" s="31"/>
      <c r="Y203" s="27">
        <f t="shared" si="40"/>
        <v>194</v>
      </c>
      <c r="Z203" s="29">
        <f t="shared" si="41"/>
        <v>0</v>
      </c>
      <c r="AA203" s="29">
        <f t="shared" si="42"/>
        <v>0</v>
      </c>
      <c r="AB203" s="29">
        <f t="shared" si="43"/>
        <v>0</v>
      </c>
      <c r="AC203" s="29">
        <f t="shared" si="44"/>
        <v>0</v>
      </c>
      <c r="AD203" s="29">
        <f t="shared" si="45"/>
        <v>0</v>
      </c>
      <c r="AE203" s="31"/>
      <c r="AF203" s="31"/>
      <c r="AH203" s="27">
        <v>194</v>
      </c>
      <c r="AI203" s="31" t="s">
        <v>283</v>
      </c>
      <c r="AK203" s="29"/>
      <c r="AL203" s="29"/>
      <c r="AM203" s="29"/>
      <c r="AN203" s="29">
        <v>0</v>
      </c>
      <c r="AO203" s="29">
        <v>0</v>
      </c>
      <c r="AP203" s="29">
        <v>0</v>
      </c>
      <c r="AQ203" s="29">
        <v>0</v>
      </c>
      <c r="AR203" s="29">
        <v>0</v>
      </c>
      <c r="AS203" s="29">
        <v>0</v>
      </c>
      <c r="AT203" s="29">
        <v>0</v>
      </c>
      <c r="AU203" s="29">
        <v>0</v>
      </c>
      <c r="AV203" s="29">
        <v>0</v>
      </c>
      <c r="AW203" s="29">
        <v>0</v>
      </c>
      <c r="AX203" s="29">
        <v>0</v>
      </c>
      <c r="AY203" s="29">
        <v>0</v>
      </c>
      <c r="AZ203" s="29">
        <v>0</v>
      </c>
      <c r="BA203" s="29">
        <v>0</v>
      </c>
      <c r="BB203" s="29">
        <v>0</v>
      </c>
      <c r="BC203" s="29">
        <v>0</v>
      </c>
      <c r="BD203" s="29">
        <v>0</v>
      </c>
      <c r="BE203" s="29">
        <v>0</v>
      </c>
      <c r="BF203" s="29">
        <v>0</v>
      </c>
      <c r="BG203" s="29">
        <v>0</v>
      </c>
      <c r="BH203" s="29">
        <v>0</v>
      </c>
      <c r="BI203" s="29">
        <f t="shared" ref="BI203:BI266" si="46">G203</f>
        <v>0</v>
      </c>
      <c r="BJ203" s="29"/>
      <c r="BK203" s="29"/>
      <c r="BL203" s="29">
        <f t="shared" ref="BL203:BL266" si="47">BI203-BG203</f>
        <v>0</v>
      </c>
      <c r="BM203" s="27"/>
    </row>
    <row r="204" spans="1:65">
      <c r="A204" s="27">
        <v>195</v>
      </c>
      <c r="B204" s="32" t="s">
        <v>284</v>
      </c>
      <c r="C204" s="29">
        <f t="shared" si="36"/>
        <v>0</v>
      </c>
      <c r="D204" s="29">
        <f t="shared" si="36"/>
        <v>0</v>
      </c>
      <c r="E204" s="29">
        <f t="shared" si="37"/>
        <v>0</v>
      </c>
      <c r="F204" s="29">
        <f t="shared" si="38"/>
        <v>0</v>
      </c>
      <c r="G204" s="57">
        <f t="shared" si="39"/>
        <v>0</v>
      </c>
      <c r="H204" s="42"/>
      <c r="I204" s="29">
        <v>195</v>
      </c>
      <c r="J204" s="30" t="s">
        <v>284</v>
      </c>
      <c r="L204" s="29">
        <v>0</v>
      </c>
      <c r="M204" s="29">
        <v>0</v>
      </c>
      <c r="N204" s="29">
        <v>0</v>
      </c>
      <c r="O204" s="29">
        <v>0</v>
      </c>
      <c r="P204" s="29">
        <v>0</v>
      </c>
      <c r="Q204" s="29">
        <v>0</v>
      </c>
      <c r="R204" s="29">
        <v>0</v>
      </c>
      <c r="S204" s="29">
        <v>0</v>
      </c>
      <c r="T204" s="29">
        <v>0</v>
      </c>
      <c r="U204" s="29">
        <v>0</v>
      </c>
      <c r="V204" s="29">
        <v>0</v>
      </c>
      <c r="W204" s="29">
        <v>0</v>
      </c>
      <c r="X204" s="31"/>
      <c r="Y204" s="27">
        <f t="shared" si="40"/>
        <v>195</v>
      </c>
      <c r="Z204" s="29">
        <f t="shared" si="41"/>
        <v>0</v>
      </c>
      <c r="AA204" s="29">
        <f t="shared" si="42"/>
        <v>0</v>
      </c>
      <c r="AB204" s="29">
        <f t="shared" si="43"/>
        <v>0</v>
      </c>
      <c r="AC204" s="29">
        <f t="shared" si="44"/>
        <v>0</v>
      </c>
      <c r="AD204" s="29">
        <f t="shared" si="45"/>
        <v>0</v>
      </c>
      <c r="AE204" s="31"/>
      <c r="AF204" s="31"/>
      <c r="AH204" s="27">
        <v>195</v>
      </c>
      <c r="AI204" s="31" t="s">
        <v>284</v>
      </c>
      <c r="AK204" s="29"/>
      <c r="AL204" s="29"/>
      <c r="AM204" s="29"/>
      <c r="AN204" s="29">
        <v>959</v>
      </c>
      <c r="AO204" s="29">
        <v>1757</v>
      </c>
      <c r="AP204" s="29">
        <v>0</v>
      </c>
      <c r="AQ204" s="29">
        <v>0</v>
      </c>
      <c r="AR204" s="29">
        <v>1353</v>
      </c>
      <c r="AS204" s="29">
        <v>0</v>
      </c>
      <c r="AT204" s="29">
        <v>0</v>
      </c>
      <c r="AU204" s="29">
        <v>0</v>
      </c>
      <c r="AV204" s="29">
        <v>0</v>
      </c>
      <c r="AW204" s="29">
        <v>0</v>
      </c>
      <c r="AX204" s="29">
        <v>0</v>
      </c>
      <c r="AY204" s="29">
        <v>3132</v>
      </c>
      <c r="AZ204" s="29">
        <v>0</v>
      </c>
      <c r="BA204" s="29">
        <v>0</v>
      </c>
      <c r="BB204" s="29">
        <v>0</v>
      </c>
      <c r="BC204" s="29">
        <v>0</v>
      </c>
      <c r="BD204" s="29">
        <v>18107</v>
      </c>
      <c r="BE204" s="29">
        <v>0</v>
      </c>
      <c r="BF204" s="29">
        <v>0</v>
      </c>
      <c r="BG204" s="29">
        <v>0</v>
      </c>
      <c r="BH204" s="29">
        <v>0</v>
      </c>
      <c r="BI204" s="29">
        <f t="shared" si="46"/>
        <v>0</v>
      </c>
      <c r="BJ204" s="29"/>
      <c r="BK204" s="29"/>
      <c r="BL204" s="29">
        <f t="shared" si="47"/>
        <v>0</v>
      </c>
      <c r="BM204" s="27"/>
    </row>
    <row r="205" spans="1:65">
      <c r="A205" s="29">
        <v>196</v>
      </c>
      <c r="B205" s="32" t="s">
        <v>285</v>
      </c>
      <c r="C205" s="29">
        <f t="shared" si="36"/>
        <v>0</v>
      </c>
      <c r="D205" s="29">
        <f t="shared" si="36"/>
        <v>156975</v>
      </c>
      <c r="E205" s="29">
        <f t="shared" si="37"/>
        <v>156975</v>
      </c>
      <c r="F205" s="29">
        <f t="shared" si="38"/>
        <v>93</v>
      </c>
      <c r="G205" s="57">
        <f t="shared" si="39"/>
        <v>1688</v>
      </c>
      <c r="H205" s="42"/>
      <c r="I205" s="29">
        <v>196</v>
      </c>
      <c r="J205" s="30" t="s">
        <v>285</v>
      </c>
      <c r="L205" s="29">
        <v>0</v>
      </c>
      <c r="M205" s="29">
        <v>156975</v>
      </c>
      <c r="N205" s="29">
        <v>93</v>
      </c>
      <c r="O205" s="29">
        <v>0</v>
      </c>
      <c r="P205" s="29">
        <v>0</v>
      </c>
      <c r="Q205" s="29">
        <v>0</v>
      </c>
      <c r="R205" s="29">
        <v>0</v>
      </c>
      <c r="S205" s="29">
        <v>0</v>
      </c>
      <c r="T205" s="29">
        <v>0</v>
      </c>
      <c r="U205" s="29">
        <v>0</v>
      </c>
      <c r="V205" s="29">
        <v>0</v>
      </c>
      <c r="W205" s="29">
        <v>0</v>
      </c>
      <c r="X205" s="31"/>
      <c r="Y205" s="27">
        <f t="shared" si="40"/>
        <v>196</v>
      </c>
      <c r="Z205" s="29">
        <f t="shared" si="41"/>
        <v>0</v>
      </c>
      <c r="AA205" s="29">
        <f t="shared" si="42"/>
        <v>156975</v>
      </c>
      <c r="AB205" s="29">
        <f t="shared" si="43"/>
        <v>156975</v>
      </c>
      <c r="AC205" s="29">
        <f t="shared" si="44"/>
        <v>93</v>
      </c>
      <c r="AD205" s="29">
        <f t="shared" si="45"/>
        <v>1688</v>
      </c>
      <c r="AE205" s="31"/>
      <c r="AF205" s="31"/>
      <c r="AH205" s="27">
        <v>196</v>
      </c>
      <c r="AI205" s="31" t="s">
        <v>285</v>
      </c>
      <c r="AK205" s="29"/>
      <c r="AL205" s="29">
        <v>542.83333333333337</v>
      </c>
      <c r="AM205" s="29">
        <v>522.47422680412376</v>
      </c>
      <c r="AN205" s="29">
        <v>527.3366834170854</v>
      </c>
      <c r="AO205" s="29">
        <v>539</v>
      </c>
      <c r="AP205" s="29">
        <v>561</v>
      </c>
      <c r="AQ205" s="29">
        <v>908</v>
      </c>
      <c r="AR205" s="29">
        <v>695</v>
      </c>
      <c r="AS205" s="29">
        <v>741</v>
      </c>
      <c r="AT205" s="29">
        <v>756</v>
      </c>
      <c r="AU205" s="29">
        <v>839</v>
      </c>
      <c r="AV205" s="29">
        <v>856</v>
      </c>
      <c r="AW205" s="29">
        <v>957</v>
      </c>
      <c r="AX205" s="29">
        <v>1147</v>
      </c>
      <c r="AY205" s="29">
        <v>1266</v>
      </c>
      <c r="AZ205" s="29">
        <v>1234</v>
      </c>
      <c r="BA205" s="29">
        <v>1140</v>
      </c>
      <c r="BB205" s="29">
        <v>1150</v>
      </c>
      <c r="BC205" s="29">
        <v>1092</v>
      </c>
      <c r="BD205" s="29">
        <v>1088</v>
      </c>
      <c r="BE205" s="29">
        <v>1398</v>
      </c>
      <c r="BF205" s="29">
        <v>1193</v>
      </c>
      <c r="BG205" s="29">
        <v>1572</v>
      </c>
      <c r="BH205" s="29">
        <v>1688</v>
      </c>
      <c r="BI205" s="29">
        <f t="shared" si="46"/>
        <v>1688</v>
      </c>
      <c r="BJ205" s="29"/>
      <c r="BK205" s="29"/>
      <c r="BL205" s="29">
        <f t="shared" si="47"/>
        <v>116</v>
      </c>
      <c r="BM205" s="27"/>
    </row>
    <row r="206" spans="1:65">
      <c r="A206" s="29">
        <v>197</v>
      </c>
      <c r="B206" s="32" t="s">
        <v>286</v>
      </c>
      <c r="C206" s="29">
        <f t="shared" si="36"/>
        <v>0</v>
      </c>
      <c r="D206" s="29">
        <f t="shared" si="36"/>
        <v>766578</v>
      </c>
      <c r="E206" s="29">
        <f t="shared" si="37"/>
        <v>766578</v>
      </c>
      <c r="F206" s="29">
        <f t="shared" si="38"/>
        <v>313</v>
      </c>
      <c r="G206" s="57">
        <f t="shared" si="39"/>
        <v>2449</v>
      </c>
      <c r="H206" s="42"/>
      <c r="I206" s="29">
        <v>197</v>
      </c>
      <c r="J206" s="30" t="s">
        <v>286</v>
      </c>
      <c r="L206" s="29">
        <v>0</v>
      </c>
      <c r="M206" s="29">
        <v>473981</v>
      </c>
      <c r="N206" s="29">
        <v>278</v>
      </c>
      <c r="O206" s="29">
        <v>0</v>
      </c>
      <c r="P206" s="29">
        <v>133759</v>
      </c>
      <c r="Q206" s="29">
        <v>16</v>
      </c>
      <c r="R206" s="29">
        <v>0</v>
      </c>
      <c r="S206" s="29">
        <v>158838</v>
      </c>
      <c r="T206" s="29">
        <v>19</v>
      </c>
      <c r="U206" s="29">
        <v>0</v>
      </c>
      <c r="V206" s="29">
        <v>0</v>
      </c>
      <c r="W206" s="29">
        <v>0</v>
      </c>
      <c r="X206" s="31"/>
      <c r="Y206" s="27">
        <f t="shared" si="40"/>
        <v>197</v>
      </c>
      <c r="Z206" s="29">
        <f t="shared" si="41"/>
        <v>0</v>
      </c>
      <c r="AA206" s="29">
        <f t="shared" si="42"/>
        <v>766578</v>
      </c>
      <c r="AB206" s="29">
        <f t="shared" si="43"/>
        <v>766578</v>
      </c>
      <c r="AC206" s="29">
        <f t="shared" si="44"/>
        <v>313</v>
      </c>
      <c r="AD206" s="29">
        <f t="shared" si="45"/>
        <v>2449</v>
      </c>
      <c r="AE206" s="31"/>
      <c r="AF206" s="31"/>
      <c r="AH206" s="27">
        <v>197</v>
      </c>
      <c r="AI206" s="31" t="s">
        <v>286</v>
      </c>
      <c r="AK206" s="29"/>
      <c r="AL206" s="29"/>
      <c r="AM206" s="29">
        <v>677.60294117647061</v>
      </c>
      <c r="AN206" s="29">
        <v>713.06567164179103</v>
      </c>
      <c r="AO206" s="29">
        <v>0</v>
      </c>
      <c r="AP206" s="29">
        <v>0</v>
      </c>
      <c r="AQ206" s="29">
        <v>1135</v>
      </c>
      <c r="AR206" s="29">
        <v>1186</v>
      </c>
      <c r="AS206" s="29">
        <v>1413</v>
      </c>
      <c r="AT206" s="29">
        <v>1470</v>
      </c>
      <c r="AU206" s="29">
        <v>1238</v>
      </c>
      <c r="AV206" s="29">
        <v>0</v>
      </c>
      <c r="AW206" s="29">
        <v>1368</v>
      </c>
      <c r="AX206" s="29">
        <v>1230</v>
      </c>
      <c r="AY206" s="29">
        <v>1192</v>
      </c>
      <c r="AZ206" s="29">
        <v>1469</v>
      </c>
      <c r="BA206" s="29">
        <v>1454</v>
      </c>
      <c r="BB206" s="29">
        <v>1640</v>
      </c>
      <c r="BC206" s="29">
        <v>1702</v>
      </c>
      <c r="BD206" s="29">
        <v>1729</v>
      </c>
      <c r="BE206" s="29">
        <v>1869</v>
      </c>
      <c r="BF206" s="29">
        <v>1909</v>
      </c>
      <c r="BG206" s="29">
        <v>2715</v>
      </c>
      <c r="BH206" s="29">
        <v>2449</v>
      </c>
      <c r="BI206" s="29">
        <f t="shared" si="46"/>
        <v>2449</v>
      </c>
      <c r="BJ206" s="29"/>
      <c r="BK206" s="29"/>
      <c r="BL206" s="29">
        <f t="shared" si="47"/>
        <v>-266</v>
      </c>
      <c r="BM206" s="27"/>
    </row>
    <row r="207" spans="1:65">
      <c r="A207" s="29">
        <v>198</v>
      </c>
      <c r="B207" s="32" t="s">
        <v>287</v>
      </c>
      <c r="C207" s="29">
        <f t="shared" si="36"/>
        <v>0</v>
      </c>
      <c r="D207" s="29">
        <f t="shared" si="36"/>
        <v>2161093</v>
      </c>
      <c r="E207" s="29">
        <f t="shared" si="37"/>
        <v>2161093</v>
      </c>
      <c r="F207" s="29">
        <f t="shared" si="38"/>
        <v>3811</v>
      </c>
      <c r="G207" s="57">
        <f t="shared" si="39"/>
        <v>567</v>
      </c>
      <c r="H207" s="42"/>
      <c r="I207" s="29">
        <v>198</v>
      </c>
      <c r="J207" s="30" t="s">
        <v>287</v>
      </c>
      <c r="L207" s="29">
        <v>0</v>
      </c>
      <c r="M207" s="29">
        <v>1270740</v>
      </c>
      <c r="N207" s="29">
        <v>2952</v>
      </c>
      <c r="O207" s="29">
        <v>0</v>
      </c>
      <c r="P207" s="29">
        <v>134420</v>
      </c>
      <c r="Q207" s="29">
        <v>53</v>
      </c>
      <c r="R207" s="29">
        <v>0</v>
      </c>
      <c r="S207" s="29">
        <v>755933</v>
      </c>
      <c r="T207" s="29">
        <v>806</v>
      </c>
      <c r="U207" s="29">
        <v>0</v>
      </c>
      <c r="V207" s="29">
        <v>0</v>
      </c>
      <c r="W207" s="29">
        <v>0</v>
      </c>
      <c r="X207" s="31"/>
      <c r="Y207" s="27">
        <f t="shared" si="40"/>
        <v>198</v>
      </c>
      <c r="Z207" s="29">
        <f t="shared" si="41"/>
        <v>0</v>
      </c>
      <c r="AA207" s="29">
        <f t="shared" si="42"/>
        <v>2161093</v>
      </c>
      <c r="AB207" s="29">
        <f t="shared" si="43"/>
        <v>2161093</v>
      </c>
      <c r="AC207" s="29">
        <f t="shared" si="44"/>
        <v>3811</v>
      </c>
      <c r="AD207" s="29">
        <f t="shared" si="45"/>
        <v>567</v>
      </c>
      <c r="AE207" s="31"/>
      <c r="AF207" s="31"/>
      <c r="AH207" s="27">
        <v>198</v>
      </c>
      <c r="AI207" s="31" t="s">
        <v>287</v>
      </c>
      <c r="AK207" s="29"/>
      <c r="AL207" s="29">
        <v>176.24671280276817</v>
      </c>
      <c r="AM207" s="29">
        <v>173.54514480408858</v>
      </c>
      <c r="AN207" s="29">
        <v>243.22827156444737</v>
      </c>
      <c r="AO207" s="29">
        <v>217</v>
      </c>
      <c r="AP207" s="29">
        <v>376</v>
      </c>
      <c r="AQ207" s="29">
        <v>463</v>
      </c>
      <c r="AR207" s="29">
        <v>461</v>
      </c>
      <c r="AS207" s="29">
        <v>600</v>
      </c>
      <c r="AT207" s="29">
        <v>345</v>
      </c>
      <c r="AU207" s="29">
        <v>539</v>
      </c>
      <c r="AV207" s="29">
        <v>516</v>
      </c>
      <c r="AW207" s="29">
        <v>547</v>
      </c>
      <c r="AX207" s="29">
        <v>455</v>
      </c>
      <c r="AY207" s="29">
        <v>406</v>
      </c>
      <c r="AZ207" s="29">
        <v>385</v>
      </c>
      <c r="BA207" s="29">
        <v>388</v>
      </c>
      <c r="BB207" s="29">
        <v>484</v>
      </c>
      <c r="BC207" s="29">
        <v>467</v>
      </c>
      <c r="BD207" s="29">
        <v>528</v>
      </c>
      <c r="BE207" s="29">
        <v>575</v>
      </c>
      <c r="BF207" s="29">
        <v>584</v>
      </c>
      <c r="BG207" s="29">
        <v>514</v>
      </c>
      <c r="BH207" s="29">
        <v>567</v>
      </c>
      <c r="BI207" s="29">
        <f t="shared" si="46"/>
        <v>567</v>
      </c>
      <c r="BJ207" s="29"/>
      <c r="BK207" s="29"/>
      <c r="BL207" s="29">
        <f t="shared" si="47"/>
        <v>53</v>
      </c>
      <c r="BM207" s="27"/>
    </row>
    <row r="208" spans="1:65">
      <c r="A208" s="29">
        <v>199</v>
      </c>
      <c r="B208" s="32" t="s">
        <v>288</v>
      </c>
      <c r="C208" s="29">
        <f t="shared" si="36"/>
        <v>14001.223999999998</v>
      </c>
      <c r="D208" s="29">
        <f t="shared" si="36"/>
        <v>1316909</v>
      </c>
      <c r="E208" s="29">
        <f t="shared" si="37"/>
        <v>1302907.7760000001</v>
      </c>
      <c r="F208" s="29">
        <f t="shared" si="38"/>
        <v>1208</v>
      </c>
      <c r="G208" s="57">
        <f t="shared" si="39"/>
        <v>1079</v>
      </c>
      <c r="H208" s="42"/>
      <c r="I208" s="29">
        <v>199</v>
      </c>
      <c r="J208" s="30" t="s">
        <v>288</v>
      </c>
      <c r="L208" s="29">
        <v>5946</v>
      </c>
      <c r="M208" s="29">
        <v>825250</v>
      </c>
      <c r="N208" s="29">
        <v>1137</v>
      </c>
      <c r="O208" s="29">
        <v>2527.1290980392155</v>
      </c>
      <c r="P208" s="29">
        <v>105259</v>
      </c>
      <c r="Q208" s="29">
        <v>17</v>
      </c>
      <c r="R208" s="29">
        <v>5528.0949019607842</v>
      </c>
      <c r="S208" s="29">
        <v>386400</v>
      </c>
      <c r="T208" s="29">
        <v>54</v>
      </c>
      <c r="U208" s="29">
        <v>0</v>
      </c>
      <c r="V208" s="29">
        <v>0</v>
      </c>
      <c r="W208" s="29">
        <v>0</v>
      </c>
      <c r="X208" s="31"/>
      <c r="Y208" s="27">
        <f t="shared" si="40"/>
        <v>199</v>
      </c>
      <c r="Z208" s="29">
        <f t="shared" si="41"/>
        <v>14001.223999999998</v>
      </c>
      <c r="AA208" s="29">
        <f t="shared" si="42"/>
        <v>1316909</v>
      </c>
      <c r="AB208" s="29">
        <f t="shared" si="43"/>
        <v>1302907.7760000001</v>
      </c>
      <c r="AC208" s="29">
        <f t="shared" si="44"/>
        <v>1208</v>
      </c>
      <c r="AD208" s="29">
        <f t="shared" si="45"/>
        <v>1079</v>
      </c>
      <c r="AE208" s="31"/>
      <c r="AF208" s="31"/>
      <c r="AH208" s="27">
        <v>199</v>
      </c>
      <c r="AI208" s="31" t="s">
        <v>288</v>
      </c>
      <c r="AK208" s="29"/>
      <c r="AL208" s="29">
        <v>358.34634146341466</v>
      </c>
      <c r="AM208" s="29">
        <v>187.14439220953659</v>
      </c>
      <c r="AN208" s="29">
        <v>318.4374342797056</v>
      </c>
      <c r="AO208" s="29">
        <v>297</v>
      </c>
      <c r="AP208" s="29">
        <v>336</v>
      </c>
      <c r="AQ208" s="29">
        <v>817</v>
      </c>
      <c r="AR208" s="29">
        <v>503</v>
      </c>
      <c r="AS208" s="29">
        <v>600</v>
      </c>
      <c r="AT208" s="29">
        <v>927</v>
      </c>
      <c r="AU208" s="29">
        <v>482</v>
      </c>
      <c r="AV208" s="29">
        <v>573</v>
      </c>
      <c r="AW208" s="29">
        <v>574</v>
      </c>
      <c r="AX208" s="29">
        <v>469</v>
      </c>
      <c r="AY208" s="29">
        <v>503</v>
      </c>
      <c r="AZ208" s="29">
        <v>700</v>
      </c>
      <c r="BA208" s="29">
        <v>747</v>
      </c>
      <c r="BB208" s="29">
        <v>746</v>
      </c>
      <c r="BC208" s="29">
        <v>801</v>
      </c>
      <c r="BD208" s="29">
        <v>771</v>
      </c>
      <c r="BE208" s="29">
        <v>792</v>
      </c>
      <c r="BF208" s="29">
        <v>766</v>
      </c>
      <c r="BG208" s="29">
        <v>1250</v>
      </c>
      <c r="BH208" s="29">
        <v>1079</v>
      </c>
      <c r="BI208" s="29">
        <f t="shared" si="46"/>
        <v>1079</v>
      </c>
      <c r="BJ208" s="29"/>
      <c r="BK208" s="29"/>
      <c r="BL208" s="29">
        <f t="shared" si="47"/>
        <v>-171</v>
      </c>
      <c r="BM208" s="27"/>
    </row>
    <row r="209" spans="1:65">
      <c r="A209" s="27">
        <v>200</v>
      </c>
      <c r="B209" s="32" t="s">
        <v>289</v>
      </c>
      <c r="C209" s="29">
        <f t="shared" si="36"/>
        <v>0</v>
      </c>
      <c r="D209" s="29">
        <f t="shared" si="36"/>
        <v>55350</v>
      </c>
      <c r="E209" s="29">
        <f t="shared" si="37"/>
        <v>55350</v>
      </c>
      <c r="F209" s="29">
        <f t="shared" si="38"/>
        <v>10</v>
      </c>
      <c r="G209" s="57">
        <f t="shared" si="39"/>
        <v>5535</v>
      </c>
      <c r="H209" s="42"/>
      <c r="I209" s="29">
        <v>200</v>
      </c>
      <c r="J209" s="30" t="s">
        <v>289</v>
      </c>
      <c r="L209" s="29">
        <v>0</v>
      </c>
      <c r="M209" s="29">
        <v>55350</v>
      </c>
      <c r="N209" s="29">
        <v>10</v>
      </c>
      <c r="O209" s="29">
        <v>0</v>
      </c>
      <c r="P209" s="29">
        <v>0</v>
      </c>
      <c r="Q209" s="29">
        <v>0</v>
      </c>
      <c r="R209" s="29">
        <v>0</v>
      </c>
      <c r="S209" s="29">
        <v>0</v>
      </c>
      <c r="T209" s="29">
        <v>0</v>
      </c>
      <c r="U209" s="29">
        <v>0</v>
      </c>
      <c r="V209" s="29">
        <v>0</v>
      </c>
      <c r="W209" s="29">
        <v>0</v>
      </c>
      <c r="X209" s="31"/>
      <c r="Y209" s="27">
        <f t="shared" si="40"/>
        <v>200</v>
      </c>
      <c r="Z209" s="29">
        <f t="shared" si="41"/>
        <v>0</v>
      </c>
      <c r="AA209" s="29">
        <f t="shared" si="42"/>
        <v>55350</v>
      </c>
      <c r="AB209" s="29">
        <f t="shared" si="43"/>
        <v>55350</v>
      </c>
      <c r="AC209" s="29">
        <f t="shared" si="44"/>
        <v>10</v>
      </c>
      <c r="AD209" s="29">
        <f t="shared" si="45"/>
        <v>5535</v>
      </c>
      <c r="AE209" s="31"/>
      <c r="AF209" s="31"/>
      <c r="AH209" s="27">
        <v>200</v>
      </c>
      <c r="AI209" s="31" t="s">
        <v>289</v>
      </c>
      <c r="AK209" s="29"/>
      <c r="AL209" s="29"/>
      <c r="AM209" s="29">
        <v>1214.4444444444443</v>
      </c>
      <c r="AN209" s="29">
        <v>36</v>
      </c>
      <c r="AO209" s="29">
        <v>940</v>
      </c>
      <c r="AP209" s="29">
        <v>788</v>
      </c>
      <c r="AQ209" s="29">
        <v>843</v>
      </c>
      <c r="AR209" s="29">
        <v>1003</v>
      </c>
      <c r="AS209" s="29">
        <v>1063</v>
      </c>
      <c r="AT209" s="29">
        <v>0</v>
      </c>
      <c r="AU209" s="29">
        <v>959</v>
      </c>
      <c r="AV209" s="29">
        <v>0</v>
      </c>
      <c r="AW209" s="29">
        <v>1087</v>
      </c>
      <c r="AX209" s="29">
        <v>1106</v>
      </c>
      <c r="AY209" s="29">
        <v>1448</v>
      </c>
      <c r="AZ209" s="29">
        <v>0</v>
      </c>
      <c r="BA209" s="29">
        <v>0</v>
      </c>
      <c r="BB209" s="29">
        <v>0</v>
      </c>
      <c r="BC209" s="29">
        <v>4110</v>
      </c>
      <c r="BD209" s="29">
        <v>5067</v>
      </c>
      <c r="BE209" s="29">
        <v>4435</v>
      </c>
      <c r="BF209" s="29">
        <v>0</v>
      </c>
      <c r="BG209" s="29">
        <v>5087</v>
      </c>
      <c r="BH209" s="29">
        <v>5535</v>
      </c>
      <c r="BI209" s="29">
        <f t="shared" si="46"/>
        <v>5535</v>
      </c>
      <c r="BJ209" s="29"/>
      <c r="BK209" s="29"/>
      <c r="BL209" s="29">
        <f t="shared" si="47"/>
        <v>448</v>
      </c>
      <c r="BM209" s="27"/>
    </row>
    <row r="210" spans="1:65">
      <c r="A210" s="29">
        <v>201</v>
      </c>
      <c r="B210" s="32" t="s">
        <v>290</v>
      </c>
      <c r="C210" s="29">
        <f t="shared" si="36"/>
        <v>0</v>
      </c>
      <c r="D210" s="29">
        <f t="shared" si="36"/>
        <v>9125365</v>
      </c>
      <c r="E210" s="29">
        <f t="shared" si="37"/>
        <v>9125365</v>
      </c>
      <c r="F210" s="29">
        <f t="shared" si="38"/>
        <v>3160</v>
      </c>
      <c r="G210" s="57">
        <f t="shared" si="39"/>
        <v>2888</v>
      </c>
      <c r="H210" s="42"/>
      <c r="I210" s="29">
        <v>201</v>
      </c>
      <c r="J210" s="30" t="s">
        <v>290</v>
      </c>
      <c r="L210" s="29">
        <v>0</v>
      </c>
      <c r="M210" s="29">
        <v>3001273</v>
      </c>
      <c r="N210" s="29">
        <v>2378</v>
      </c>
      <c r="O210" s="29">
        <v>0</v>
      </c>
      <c r="P210" s="29">
        <v>221257</v>
      </c>
      <c r="Q210" s="29">
        <v>126</v>
      </c>
      <c r="R210" s="29">
        <v>0</v>
      </c>
      <c r="S210" s="29">
        <v>5902835</v>
      </c>
      <c r="T210" s="29">
        <v>656</v>
      </c>
      <c r="U210" s="29">
        <v>0</v>
      </c>
      <c r="V210" s="29">
        <v>0</v>
      </c>
      <c r="W210" s="29">
        <v>0</v>
      </c>
      <c r="X210" s="31"/>
      <c r="Y210" s="27">
        <f t="shared" si="40"/>
        <v>201</v>
      </c>
      <c r="Z210" s="29">
        <f t="shared" si="41"/>
        <v>0</v>
      </c>
      <c r="AA210" s="29">
        <f t="shared" si="42"/>
        <v>9125365</v>
      </c>
      <c r="AB210" s="29">
        <f t="shared" si="43"/>
        <v>9125365</v>
      </c>
      <c r="AC210" s="29">
        <f t="shared" si="44"/>
        <v>3160</v>
      </c>
      <c r="AD210" s="29">
        <f t="shared" si="45"/>
        <v>2888</v>
      </c>
      <c r="AE210" s="31"/>
      <c r="AF210" s="31"/>
      <c r="AH210" s="27">
        <v>201</v>
      </c>
      <c r="AI210" s="31" t="s">
        <v>290</v>
      </c>
      <c r="AJ210" s="27" t="s">
        <v>878</v>
      </c>
      <c r="AK210" s="29"/>
      <c r="AL210" s="29">
        <v>401.04216682056017</v>
      </c>
      <c r="AM210" s="29">
        <v>616.42254052016585</v>
      </c>
      <c r="AN210" s="29">
        <v>848.82004175365341</v>
      </c>
      <c r="AO210" s="29">
        <v>904</v>
      </c>
      <c r="AP210" s="29">
        <v>975</v>
      </c>
      <c r="AQ210" s="29">
        <v>2202</v>
      </c>
      <c r="AR210" s="29">
        <v>2507</v>
      </c>
      <c r="AS210" s="29">
        <v>1736</v>
      </c>
      <c r="AT210" s="29">
        <v>1782</v>
      </c>
      <c r="AU210" s="29">
        <v>1426</v>
      </c>
      <c r="AV210" s="29">
        <v>1789</v>
      </c>
      <c r="AW210" s="29">
        <v>2226</v>
      </c>
      <c r="AX210" s="29">
        <v>1644</v>
      </c>
      <c r="AY210" s="29">
        <v>1681</v>
      </c>
      <c r="AZ210" s="29">
        <v>2261</v>
      </c>
      <c r="BA210" s="29">
        <v>2412</v>
      </c>
      <c r="BB210" s="29">
        <v>1690</v>
      </c>
      <c r="BC210" s="29">
        <v>3057</v>
      </c>
      <c r="BD210" s="29">
        <v>2021</v>
      </c>
      <c r="BE210" s="29">
        <v>2288</v>
      </c>
      <c r="BF210" s="29">
        <v>1527</v>
      </c>
      <c r="BG210" s="29">
        <v>2830</v>
      </c>
      <c r="BH210" s="29">
        <v>2888</v>
      </c>
      <c r="BI210" s="29">
        <f t="shared" si="46"/>
        <v>2888</v>
      </c>
      <c r="BJ210" s="29"/>
      <c r="BK210" s="29"/>
      <c r="BL210" s="29">
        <f t="shared" si="47"/>
        <v>58</v>
      </c>
      <c r="BM210" s="27"/>
    </row>
    <row r="211" spans="1:65">
      <c r="A211" s="29">
        <v>202</v>
      </c>
      <c r="B211" s="32" t="s">
        <v>291</v>
      </c>
      <c r="C211" s="29">
        <f t="shared" si="36"/>
        <v>0</v>
      </c>
      <c r="D211" s="29">
        <f t="shared" si="36"/>
        <v>45500</v>
      </c>
      <c r="E211" s="29">
        <f t="shared" si="37"/>
        <v>45500</v>
      </c>
      <c r="F211" s="29">
        <f t="shared" si="38"/>
        <v>0</v>
      </c>
      <c r="G211" s="57">
        <f t="shared" si="39"/>
        <v>0</v>
      </c>
      <c r="H211" s="42"/>
      <c r="I211" s="29">
        <v>202</v>
      </c>
      <c r="J211" s="30" t="s">
        <v>291</v>
      </c>
      <c r="L211" s="29">
        <v>0</v>
      </c>
      <c r="M211" s="29">
        <v>45500</v>
      </c>
      <c r="N211" s="29">
        <v>0</v>
      </c>
      <c r="O211" s="29">
        <v>0</v>
      </c>
      <c r="P211" s="29">
        <v>0</v>
      </c>
      <c r="Q211" s="29">
        <v>0</v>
      </c>
      <c r="R211" s="29">
        <v>0</v>
      </c>
      <c r="S211" s="29">
        <v>0</v>
      </c>
      <c r="T211" s="29">
        <v>0</v>
      </c>
      <c r="U211" s="29">
        <v>0</v>
      </c>
      <c r="V211" s="29">
        <v>0</v>
      </c>
      <c r="W211" s="29">
        <v>0</v>
      </c>
      <c r="X211" s="31"/>
      <c r="Y211" s="27">
        <f t="shared" si="40"/>
        <v>202</v>
      </c>
      <c r="Z211" s="29">
        <f t="shared" si="41"/>
        <v>0</v>
      </c>
      <c r="AA211" s="29">
        <f t="shared" si="42"/>
        <v>45500</v>
      </c>
      <c r="AB211" s="29">
        <f t="shared" si="43"/>
        <v>45500</v>
      </c>
      <c r="AC211" s="29">
        <f t="shared" si="44"/>
        <v>0</v>
      </c>
      <c r="AD211" s="29">
        <f t="shared" si="45"/>
        <v>0</v>
      </c>
      <c r="AE211" s="31"/>
      <c r="AF211" s="31"/>
      <c r="AH211" s="27">
        <v>202</v>
      </c>
      <c r="AI211" s="31" t="s">
        <v>291</v>
      </c>
      <c r="AK211" s="29"/>
      <c r="AL211" s="29"/>
      <c r="AM211" s="29"/>
      <c r="AN211" s="29">
        <v>0</v>
      </c>
      <c r="AO211" s="29">
        <v>0</v>
      </c>
      <c r="AP211" s="29">
        <v>0</v>
      </c>
      <c r="AQ211" s="29">
        <v>0</v>
      </c>
      <c r="AR211" s="29">
        <v>0</v>
      </c>
      <c r="AS211" s="29">
        <v>0</v>
      </c>
      <c r="AT211" s="29">
        <v>0</v>
      </c>
      <c r="AU211" s="29">
        <v>0</v>
      </c>
      <c r="AV211" s="29">
        <v>0</v>
      </c>
      <c r="AW211" s="29">
        <v>0</v>
      </c>
      <c r="AX211" s="29">
        <v>0</v>
      </c>
      <c r="AY211" s="29">
        <v>0</v>
      </c>
      <c r="AZ211" s="29">
        <v>0</v>
      </c>
      <c r="BA211" s="29">
        <v>0</v>
      </c>
      <c r="BB211" s="29">
        <v>0</v>
      </c>
      <c r="BC211" s="29">
        <v>0</v>
      </c>
      <c r="BD211" s="29">
        <v>0</v>
      </c>
      <c r="BE211" s="29">
        <v>0</v>
      </c>
      <c r="BF211" s="29">
        <v>0</v>
      </c>
      <c r="BG211" s="29">
        <v>0</v>
      </c>
      <c r="BH211" s="29">
        <v>0</v>
      </c>
      <c r="BI211" s="29">
        <f t="shared" si="46"/>
        <v>0</v>
      </c>
      <c r="BJ211" s="29"/>
      <c r="BK211" s="29"/>
      <c r="BL211" s="29">
        <f t="shared" si="47"/>
        <v>0</v>
      </c>
      <c r="BM211" s="27"/>
    </row>
    <row r="212" spans="1:65">
      <c r="A212" s="29">
        <v>203</v>
      </c>
      <c r="B212" s="32" t="s">
        <v>292</v>
      </c>
      <c r="C212" s="29">
        <f t="shared" si="36"/>
        <v>0</v>
      </c>
      <c r="D212" s="29">
        <f t="shared" si="36"/>
        <v>0</v>
      </c>
      <c r="E212" s="29">
        <f t="shared" si="37"/>
        <v>0</v>
      </c>
      <c r="F212" s="29">
        <f t="shared" si="38"/>
        <v>0</v>
      </c>
      <c r="G212" s="57">
        <f t="shared" si="39"/>
        <v>0</v>
      </c>
      <c r="H212" s="42"/>
      <c r="I212" s="29">
        <v>203</v>
      </c>
      <c r="J212" s="30" t="s">
        <v>292</v>
      </c>
      <c r="L212" s="29">
        <v>0</v>
      </c>
      <c r="M212" s="29">
        <v>0</v>
      </c>
      <c r="N212" s="29">
        <v>0</v>
      </c>
      <c r="O212" s="29">
        <v>0</v>
      </c>
      <c r="P212" s="29">
        <v>0</v>
      </c>
      <c r="Q212" s="29">
        <v>0</v>
      </c>
      <c r="R212" s="29">
        <v>0</v>
      </c>
      <c r="S212" s="29">
        <v>0</v>
      </c>
      <c r="T212" s="29">
        <v>0</v>
      </c>
      <c r="U212" s="29">
        <v>0</v>
      </c>
      <c r="V212" s="29">
        <v>0</v>
      </c>
      <c r="W212" s="29">
        <v>0</v>
      </c>
      <c r="X212" s="31"/>
      <c r="Y212" s="27">
        <f t="shared" si="40"/>
        <v>203</v>
      </c>
      <c r="Z212" s="29">
        <f t="shared" si="41"/>
        <v>0</v>
      </c>
      <c r="AA212" s="29">
        <f t="shared" si="42"/>
        <v>0</v>
      </c>
      <c r="AB212" s="29">
        <f t="shared" si="43"/>
        <v>0</v>
      </c>
      <c r="AC212" s="29">
        <f t="shared" si="44"/>
        <v>0</v>
      </c>
      <c r="AD212" s="29">
        <f t="shared" si="45"/>
        <v>0</v>
      </c>
      <c r="AE212" s="31"/>
      <c r="AF212" s="31"/>
      <c r="AH212" s="27">
        <v>203</v>
      </c>
      <c r="AI212" s="31" t="s">
        <v>292</v>
      </c>
      <c r="AK212" s="29"/>
      <c r="AL212" s="29">
        <v>2745</v>
      </c>
      <c r="AM212" s="29">
        <v>2730</v>
      </c>
      <c r="AN212" s="29">
        <v>0</v>
      </c>
      <c r="AO212" s="29">
        <v>641</v>
      </c>
      <c r="AP212" s="29">
        <v>1830</v>
      </c>
      <c r="AQ212" s="29">
        <v>0</v>
      </c>
      <c r="AR212" s="29">
        <v>0</v>
      </c>
      <c r="AS212" s="29">
        <v>0</v>
      </c>
      <c r="AT212" s="29">
        <v>0</v>
      </c>
      <c r="AU212" s="29">
        <v>0</v>
      </c>
      <c r="AV212" s="29">
        <v>0</v>
      </c>
      <c r="AW212" s="29">
        <v>0</v>
      </c>
      <c r="AX212" s="29">
        <v>0</v>
      </c>
      <c r="AY212" s="29">
        <v>0</v>
      </c>
      <c r="AZ212" s="29">
        <v>0</v>
      </c>
      <c r="BA212" s="29">
        <v>0</v>
      </c>
      <c r="BB212" s="29">
        <v>0</v>
      </c>
      <c r="BC212" s="29">
        <v>0</v>
      </c>
      <c r="BD212" s="29">
        <v>0</v>
      </c>
      <c r="BE212" s="29">
        <v>0</v>
      </c>
      <c r="BF212" s="29">
        <v>0</v>
      </c>
      <c r="BG212" s="29">
        <v>0</v>
      </c>
      <c r="BH212" s="29">
        <v>0</v>
      </c>
      <c r="BI212" s="29">
        <f t="shared" si="46"/>
        <v>0</v>
      </c>
      <c r="BJ212" s="29"/>
      <c r="BK212" s="29"/>
      <c r="BL212" s="29">
        <f t="shared" si="47"/>
        <v>0</v>
      </c>
      <c r="BM212" s="27"/>
    </row>
    <row r="213" spans="1:65">
      <c r="A213" s="29">
        <v>204</v>
      </c>
      <c r="B213" s="32" t="s">
        <v>293</v>
      </c>
      <c r="C213" s="29">
        <f t="shared" si="36"/>
        <v>0</v>
      </c>
      <c r="D213" s="29">
        <f t="shared" si="36"/>
        <v>1002320</v>
      </c>
      <c r="E213" s="29">
        <f t="shared" si="37"/>
        <v>1002320</v>
      </c>
      <c r="F213" s="29">
        <f t="shared" si="38"/>
        <v>1013</v>
      </c>
      <c r="G213" s="57">
        <f t="shared" si="39"/>
        <v>989</v>
      </c>
      <c r="H213" s="42"/>
      <c r="I213" s="29">
        <v>204</v>
      </c>
      <c r="J213" s="30" t="s">
        <v>293</v>
      </c>
      <c r="L213" s="29">
        <v>0</v>
      </c>
      <c r="M213" s="29">
        <v>870480</v>
      </c>
      <c r="N213" s="29">
        <v>1004</v>
      </c>
      <c r="O213" s="29">
        <v>0</v>
      </c>
      <c r="P213" s="29">
        <v>0</v>
      </c>
      <c r="Q213" s="29">
        <v>0</v>
      </c>
      <c r="R213" s="29">
        <v>0</v>
      </c>
      <c r="S213" s="29">
        <v>131840</v>
      </c>
      <c r="T213" s="29">
        <v>9</v>
      </c>
      <c r="U213" s="29">
        <v>0</v>
      </c>
      <c r="V213" s="29">
        <v>0</v>
      </c>
      <c r="W213" s="29">
        <v>0</v>
      </c>
      <c r="X213" s="31"/>
      <c r="Y213" s="27">
        <f t="shared" si="40"/>
        <v>204</v>
      </c>
      <c r="Z213" s="29">
        <f t="shared" si="41"/>
        <v>0</v>
      </c>
      <c r="AA213" s="29">
        <f t="shared" si="42"/>
        <v>1002320</v>
      </c>
      <c r="AB213" s="29">
        <f t="shared" si="43"/>
        <v>1002320</v>
      </c>
      <c r="AC213" s="29">
        <f t="shared" si="44"/>
        <v>1013</v>
      </c>
      <c r="AD213" s="29">
        <f t="shared" si="45"/>
        <v>989</v>
      </c>
      <c r="AE213" s="31"/>
      <c r="AF213" s="31"/>
      <c r="AH213" s="27">
        <v>204</v>
      </c>
      <c r="AI213" s="31" t="s">
        <v>293</v>
      </c>
      <c r="AK213" s="29"/>
      <c r="AL213" s="29">
        <v>302.90034965034965</v>
      </c>
      <c r="AM213" s="29">
        <v>407.66696113074204</v>
      </c>
      <c r="AN213" s="29">
        <v>397.57752255947497</v>
      </c>
      <c r="AO213" s="29">
        <v>429</v>
      </c>
      <c r="AP213" s="29">
        <v>409</v>
      </c>
      <c r="AQ213" s="29">
        <v>601</v>
      </c>
      <c r="AR213" s="29">
        <v>594</v>
      </c>
      <c r="AS213" s="29">
        <v>561</v>
      </c>
      <c r="AT213" s="29">
        <v>976</v>
      </c>
      <c r="AU213" s="29">
        <v>525</v>
      </c>
      <c r="AV213" s="29">
        <v>0</v>
      </c>
      <c r="AW213" s="29">
        <v>566</v>
      </c>
      <c r="AX213" s="29">
        <v>371</v>
      </c>
      <c r="AY213" s="29">
        <v>429</v>
      </c>
      <c r="AZ213" s="29">
        <v>477</v>
      </c>
      <c r="BA213" s="29">
        <v>648</v>
      </c>
      <c r="BB213" s="29">
        <v>633</v>
      </c>
      <c r="BC213" s="29">
        <v>579</v>
      </c>
      <c r="BD213" s="29">
        <v>693</v>
      </c>
      <c r="BE213" s="29">
        <v>690</v>
      </c>
      <c r="BF213" s="29">
        <v>767</v>
      </c>
      <c r="BG213" s="29">
        <v>1174</v>
      </c>
      <c r="BH213" s="29">
        <v>989</v>
      </c>
      <c r="BI213" s="29">
        <f t="shared" si="46"/>
        <v>989</v>
      </c>
      <c r="BJ213" s="29"/>
      <c r="BK213" s="29"/>
      <c r="BL213" s="29">
        <f t="shared" si="47"/>
        <v>-185</v>
      </c>
      <c r="BM213" s="27"/>
    </row>
    <row r="214" spans="1:65">
      <c r="A214" s="27">
        <v>205</v>
      </c>
      <c r="B214" s="32" t="s">
        <v>294</v>
      </c>
      <c r="C214" s="29">
        <f t="shared" si="36"/>
        <v>0</v>
      </c>
      <c r="D214" s="29">
        <f t="shared" si="36"/>
        <v>0</v>
      </c>
      <c r="E214" s="29">
        <f t="shared" si="37"/>
        <v>0</v>
      </c>
      <c r="F214" s="29">
        <f t="shared" si="38"/>
        <v>0</v>
      </c>
      <c r="G214" s="57">
        <f t="shared" si="39"/>
        <v>0</v>
      </c>
      <c r="H214" s="42"/>
      <c r="I214" s="29">
        <v>205</v>
      </c>
      <c r="J214" s="30" t="s">
        <v>294</v>
      </c>
      <c r="L214" s="29">
        <v>0</v>
      </c>
      <c r="M214" s="29">
        <v>0</v>
      </c>
      <c r="N214" s="29">
        <v>0</v>
      </c>
      <c r="O214" s="29">
        <v>0</v>
      </c>
      <c r="P214" s="29">
        <v>0</v>
      </c>
      <c r="Q214" s="29">
        <v>0</v>
      </c>
      <c r="R214" s="29">
        <v>0</v>
      </c>
      <c r="S214" s="29">
        <v>0</v>
      </c>
      <c r="T214" s="29">
        <v>0</v>
      </c>
      <c r="U214" s="29">
        <v>0</v>
      </c>
      <c r="V214" s="29">
        <v>0</v>
      </c>
      <c r="W214" s="29">
        <v>0</v>
      </c>
      <c r="X214" s="31"/>
      <c r="Y214" s="27">
        <f t="shared" si="40"/>
        <v>205</v>
      </c>
      <c r="Z214" s="29">
        <f t="shared" si="41"/>
        <v>0</v>
      </c>
      <c r="AA214" s="29">
        <f t="shared" si="42"/>
        <v>0</v>
      </c>
      <c r="AB214" s="29">
        <f t="shared" si="43"/>
        <v>0</v>
      </c>
      <c r="AC214" s="29">
        <f t="shared" si="44"/>
        <v>0</v>
      </c>
      <c r="AD214" s="29">
        <f t="shared" si="45"/>
        <v>0</v>
      </c>
      <c r="AE214" s="31"/>
      <c r="AF214" s="31"/>
      <c r="AH214" s="27">
        <v>205</v>
      </c>
      <c r="AI214" s="31" t="s">
        <v>294</v>
      </c>
      <c r="AK214" s="29"/>
      <c r="AL214" s="29"/>
      <c r="AM214" s="29"/>
      <c r="AN214" s="29">
        <v>0</v>
      </c>
      <c r="AO214" s="29">
        <v>0</v>
      </c>
      <c r="AP214" s="29">
        <v>0</v>
      </c>
      <c r="AQ214" s="29">
        <v>0</v>
      </c>
      <c r="AR214" s="29">
        <v>0</v>
      </c>
      <c r="AS214" s="29">
        <v>0</v>
      </c>
      <c r="AT214" s="29">
        <v>0</v>
      </c>
      <c r="AU214" s="29">
        <v>0</v>
      </c>
      <c r="AV214" s="29">
        <v>0</v>
      </c>
      <c r="AW214" s="29">
        <v>0</v>
      </c>
      <c r="AX214" s="29">
        <v>0</v>
      </c>
      <c r="AY214" s="29">
        <v>0</v>
      </c>
      <c r="AZ214" s="29">
        <v>0</v>
      </c>
      <c r="BA214" s="29">
        <v>0</v>
      </c>
      <c r="BB214" s="29">
        <v>0</v>
      </c>
      <c r="BC214" s="29">
        <v>0</v>
      </c>
      <c r="BD214" s="29">
        <v>0</v>
      </c>
      <c r="BE214" s="29">
        <v>0</v>
      </c>
      <c r="BF214" s="29">
        <v>0</v>
      </c>
      <c r="BG214" s="29">
        <v>0</v>
      </c>
      <c r="BH214" s="29">
        <v>0</v>
      </c>
      <c r="BI214" s="29">
        <f t="shared" si="46"/>
        <v>0</v>
      </c>
      <c r="BJ214" s="29"/>
      <c r="BK214" s="29"/>
      <c r="BL214" s="29">
        <f t="shared" si="47"/>
        <v>0</v>
      </c>
      <c r="BM214" s="27"/>
    </row>
    <row r="215" spans="1:65">
      <c r="A215" s="29">
        <v>206</v>
      </c>
      <c r="B215" s="32" t="s">
        <v>295</v>
      </c>
      <c r="C215" s="29">
        <f t="shared" si="36"/>
        <v>0</v>
      </c>
      <c r="D215" s="29">
        <f t="shared" si="36"/>
        <v>193467</v>
      </c>
      <c r="E215" s="29">
        <f t="shared" si="37"/>
        <v>193467</v>
      </c>
      <c r="F215" s="29">
        <f t="shared" si="38"/>
        <v>52</v>
      </c>
      <c r="G215" s="57">
        <f t="shared" si="39"/>
        <v>3721</v>
      </c>
      <c r="H215" s="42"/>
      <c r="I215" s="29">
        <v>206</v>
      </c>
      <c r="J215" s="30" t="s">
        <v>295</v>
      </c>
      <c r="L215" s="29">
        <v>0</v>
      </c>
      <c r="M215" s="29">
        <v>193467</v>
      </c>
      <c r="N215" s="29">
        <v>52</v>
      </c>
      <c r="O215" s="29">
        <v>0</v>
      </c>
      <c r="P215" s="29">
        <v>0</v>
      </c>
      <c r="Q215" s="29">
        <v>0</v>
      </c>
      <c r="R215" s="29">
        <v>0</v>
      </c>
      <c r="S215" s="29">
        <v>0</v>
      </c>
      <c r="T215" s="29">
        <v>0</v>
      </c>
      <c r="U215" s="29">
        <v>0</v>
      </c>
      <c r="V215" s="29">
        <v>0</v>
      </c>
      <c r="W215" s="29">
        <v>0</v>
      </c>
      <c r="X215" s="31"/>
      <c r="Y215" s="27">
        <f t="shared" si="40"/>
        <v>206</v>
      </c>
      <c r="Z215" s="29">
        <f t="shared" si="41"/>
        <v>0</v>
      </c>
      <c r="AA215" s="29">
        <f t="shared" si="42"/>
        <v>193467</v>
      </c>
      <c r="AB215" s="29">
        <f t="shared" si="43"/>
        <v>193467</v>
      </c>
      <c r="AC215" s="29">
        <f t="shared" si="44"/>
        <v>52</v>
      </c>
      <c r="AD215" s="29">
        <f t="shared" si="45"/>
        <v>3721</v>
      </c>
      <c r="AE215" s="31"/>
      <c r="AF215" s="31"/>
      <c r="AH215" s="27">
        <v>206</v>
      </c>
      <c r="AI215" s="31" t="s">
        <v>295</v>
      </c>
      <c r="AK215" s="29"/>
      <c r="AL215" s="29">
        <v>639.05376344086017</v>
      </c>
      <c r="AM215" s="29">
        <v>620.72826086956525</v>
      </c>
      <c r="AN215" s="29">
        <v>689.70297029702965</v>
      </c>
      <c r="AO215" s="29">
        <v>708</v>
      </c>
      <c r="AP215" s="29">
        <v>778</v>
      </c>
      <c r="AQ215" s="29">
        <v>824</v>
      </c>
      <c r="AR215" s="29">
        <v>986</v>
      </c>
      <c r="AS215" s="29">
        <v>1051</v>
      </c>
      <c r="AT215" s="29">
        <v>1036</v>
      </c>
      <c r="AU215" s="29">
        <v>1045</v>
      </c>
      <c r="AV215" s="29">
        <v>1062</v>
      </c>
      <c r="AW215" s="29">
        <v>1170</v>
      </c>
      <c r="AX215" s="29">
        <v>1450</v>
      </c>
      <c r="AY215" s="29">
        <v>1593</v>
      </c>
      <c r="AZ215" s="29">
        <v>0</v>
      </c>
      <c r="BA215" s="29">
        <v>1992</v>
      </c>
      <c r="BB215" s="29">
        <v>819</v>
      </c>
      <c r="BC215" s="29">
        <v>2222</v>
      </c>
      <c r="BD215" s="29">
        <v>2197</v>
      </c>
      <c r="BE215" s="29">
        <v>2787</v>
      </c>
      <c r="BF215" s="29">
        <v>3450</v>
      </c>
      <c r="BG215" s="29">
        <v>1991</v>
      </c>
      <c r="BH215" s="29">
        <v>3721</v>
      </c>
      <c r="BI215" s="29">
        <f t="shared" si="46"/>
        <v>3721</v>
      </c>
      <c r="BJ215" s="29"/>
      <c r="BK215" s="29"/>
      <c r="BL215" s="29">
        <f t="shared" si="47"/>
        <v>1730</v>
      </c>
      <c r="BM215" s="27"/>
    </row>
    <row r="216" spans="1:65">
      <c r="A216" s="29">
        <v>207</v>
      </c>
      <c r="B216" s="32" t="s">
        <v>296</v>
      </c>
      <c r="C216" s="29">
        <f t="shared" si="36"/>
        <v>0</v>
      </c>
      <c r="D216" s="29">
        <f t="shared" si="36"/>
        <v>4323720</v>
      </c>
      <c r="E216" s="29">
        <f t="shared" si="37"/>
        <v>4323720</v>
      </c>
      <c r="F216" s="29">
        <f t="shared" si="38"/>
        <v>3654</v>
      </c>
      <c r="G216" s="57">
        <f t="shared" si="39"/>
        <v>1183</v>
      </c>
      <c r="H216" s="42"/>
      <c r="I216" s="29">
        <v>207</v>
      </c>
      <c r="J216" s="30" t="s">
        <v>296</v>
      </c>
      <c r="L216" s="29">
        <v>0</v>
      </c>
      <c r="M216" s="29">
        <v>1843112</v>
      </c>
      <c r="N216" s="29">
        <v>3265</v>
      </c>
      <c r="O216" s="29">
        <v>0</v>
      </c>
      <c r="P216" s="29">
        <v>570540</v>
      </c>
      <c r="Q216" s="29">
        <v>88</v>
      </c>
      <c r="R216" s="29">
        <v>0</v>
      </c>
      <c r="S216" s="29">
        <v>1910068</v>
      </c>
      <c r="T216" s="29">
        <v>301</v>
      </c>
      <c r="U216" s="29">
        <v>0</v>
      </c>
      <c r="V216" s="29">
        <v>0</v>
      </c>
      <c r="W216" s="29">
        <v>0</v>
      </c>
      <c r="X216" s="31"/>
      <c r="Y216" s="27">
        <f t="shared" si="40"/>
        <v>207</v>
      </c>
      <c r="Z216" s="29">
        <f t="shared" si="41"/>
        <v>0</v>
      </c>
      <c r="AA216" s="29">
        <f t="shared" si="42"/>
        <v>4323720</v>
      </c>
      <c r="AB216" s="29">
        <f t="shared" si="43"/>
        <v>4323720</v>
      </c>
      <c r="AC216" s="29">
        <f t="shared" si="44"/>
        <v>3654</v>
      </c>
      <c r="AD216" s="29">
        <f t="shared" si="45"/>
        <v>1183</v>
      </c>
      <c r="AE216" s="31"/>
      <c r="AF216" s="31"/>
      <c r="AH216" s="27">
        <v>207</v>
      </c>
      <c r="AI216" s="31" t="s">
        <v>296</v>
      </c>
      <c r="AK216" s="29"/>
      <c r="AL216" s="29">
        <v>575.78490222828555</v>
      </c>
      <c r="AM216" s="29">
        <v>698.86463349384701</v>
      </c>
      <c r="AN216" s="29">
        <v>616.28665723715233</v>
      </c>
      <c r="AO216" s="29">
        <v>937</v>
      </c>
      <c r="AP216" s="29">
        <v>443</v>
      </c>
      <c r="AQ216" s="29">
        <v>1167</v>
      </c>
      <c r="AR216" s="29">
        <v>971</v>
      </c>
      <c r="AS216" s="29">
        <v>1171</v>
      </c>
      <c r="AT216" s="29">
        <v>1283</v>
      </c>
      <c r="AU216" s="29">
        <v>1319</v>
      </c>
      <c r="AV216" s="29">
        <v>1248</v>
      </c>
      <c r="AW216" s="29">
        <v>1250</v>
      </c>
      <c r="AX216" s="29">
        <v>1279</v>
      </c>
      <c r="AY216" s="29">
        <v>1279</v>
      </c>
      <c r="AZ216" s="29">
        <v>1367</v>
      </c>
      <c r="BA216" s="29">
        <v>1241</v>
      </c>
      <c r="BB216" s="29">
        <v>1320</v>
      </c>
      <c r="BC216" s="29">
        <v>1484</v>
      </c>
      <c r="BD216" s="29">
        <v>1319</v>
      </c>
      <c r="BE216" s="29">
        <v>1423</v>
      </c>
      <c r="BF216" s="29">
        <v>1299</v>
      </c>
      <c r="BG216" s="29">
        <v>8864</v>
      </c>
      <c r="BH216" s="29">
        <v>1183</v>
      </c>
      <c r="BI216" s="29">
        <f t="shared" si="46"/>
        <v>1183</v>
      </c>
      <c r="BJ216" s="29"/>
      <c r="BK216" s="29"/>
      <c r="BL216" s="29">
        <f t="shared" si="47"/>
        <v>-7681</v>
      </c>
      <c r="BM216" s="27"/>
    </row>
    <row r="217" spans="1:65">
      <c r="A217" s="29">
        <v>208</v>
      </c>
      <c r="B217" s="32" t="s">
        <v>297</v>
      </c>
      <c r="C217" s="29">
        <f t="shared" si="36"/>
        <v>0</v>
      </c>
      <c r="D217" s="29">
        <f t="shared" si="36"/>
        <v>731934</v>
      </c>
      <c r="E217" s="29">
        <f t="shared" si="37"/>
        <v>731934</v>
      </c>
      <c r="F217" s="29">
        <f t="shared" si="38"/>
        <v>810</v>
      </c>
      <c r="G217" s="57">
        <f t="shared" si="39"/>
        <v>904</v>
      </c>
      <c r="H217" s="42"/>
      <c r="I217" s="29">
        <v>208</v>
      </c>
      <c r="J217" s="30" t="s">
        <v>297</v>
      </c>
      <c r="L217" s="29">
        <v>0</v>
      </c>
      <c r="M217" s="29">
        <v>577604</v>
      </c>
      <c r="N217" s="29">
        <v>793</v>
      </c>
      <c r="O217" s="29">
        <v>0</v>
      </c>
      <c r="P217" s="29">
        <v>54469</v>
      </c>
      <c r="Q217" s="29">
        <v>6</v>
      </c>
      <c r="R217" s="29">
        <v>0</v>
      </c>
      <c r="S217" s="29">
        <v>99861</v>
      </c>
      <c r="T217" s="29">
        <v>11</v>
      </c>
      <c r="U217" s="29">
        <v>0</v>
      </c>
      <c r="V217" s="29">
        <v>0</v>
      </c>
      <c r="W217" s="29">
        <v>0</v>
      </c>
      <c r="X217" s="31"/>
      <c r="Y217" s="27">
        <f t="shared" si="40"/>
        <v>208</v>
      </c>
      <c r="Z217" s="29">
        <f t="shared" si="41"/>
        <v>0</v>
      </c>
      <c r="AA217" s="29">
        <f t="shared" si="42"/>
        <v>731934</v>
      </c>
      <c r="AB217" s="29">
        <f t="shared" si="43"/>
        <v>731934</v>
      </c>
      <c r="AC217" s="29">
        <f t="shared" si="44"/>
        <v>810</v>
      </c>
      <c r="AD217" s="29">
        <f t="shared" si="45"/>
        <v>904</v>
      </c>
      <c r="AE217" s="31"/>
      <c r="AF217" s="31"/>
      <c r="AH217" s="27">
        <v>208</v>
      </c>
      <c r="AI217" s="31" t="s">
        <v>297</v>
      </c>
      <c r="AK217" s="29"/>
      <c r="AL217" s="29">
        <v>294.93975903614455</v>
      </c>
      <c r="AM217" s="29">
        <v>275.72003218020916</v>
      </c>
      <c r="AN217" s="29">
        <v>279.41415785191214</v>
      </c>
      <c r="AO217" s="29">
        <v>293</v>
      </c>
      <c r="AP217" s="29">
        <v>277</v>
      </c>
      <c r="AQ217" s="29">
        <v>450</v>
      </c>
      <c r="AR217" s="29">
        <v>367</v>
      </c>
      <c r="AS217" s="29">
        <v>374</v>
      </c>
      <c r="AT217" s="29">
        <v>370</v>
      </c>
      <c r="AU217" s="29">
        <v>275</v>
      </c>
      <c r="AV217" s="29">
        <v>398</v>
      </c>
      <c r="AW217" s="29">
        <v>402</v>
      </c>
      <c r="AX217" s="29">
        <v>451</v>
      </c>
      <c r="AY217" s="29">
        <v>523</v>
      </c>
      <c r="AZ217" s="29">
        <v>469</v>
      </c>
      <c r="BA217" s="29">
        <v>559</v>
      </c>
      <c r="BB217" s="29">
        <v>663</v>
      </c>
      <c r="BC217" s="29">
        <v>684</v>
      </c>
      <c r="BD217" s="29">
        <v>642</v>
      </c>
      <c r="BE217" s="29">
        <v>672</v>
      </c>
      <c r="BF217" s="29">
        <v>628</v>
      </c>
      <c r="BG217" s="29">
        <v>948</v>
      </c>
      <c r="BH217" s="29">
        <v>904</v>
      </c>
      <c r="BI217" s="29">
        <f t="shared" si="46"/>
        <v>904</v>
      </c>
      <c r="BJ217" s="29"/>
      <c r="BK217" s="29"/>
      <c r="BL217" s="29">
        <f t="shared" si="47"/>
        <v>-44</v>
      </c>
      <c r="BM217" s="27"/>
    </row>
    <row r="218" spans="1:65">
      <c r="A218" s="29">
        <v>209</v>
      </c>
      <c r="B218" s="32" t="s">
        <v>298</v>
      </c>
      <c r="C218" s="29">
        <f t="shared" si="36"/>
        <v>0</v>
      </c>
      <c r="D218" s="29">
        <f t="shared" si="36"/>
        <v>1026706</v>
      </c>
      <c r="E218" s="29">
        <f t="shared" si="37"/>
        <v>1026706</v>
      </c>
      <c r="F218" s="29">
        <f t="shared" si="38"/>
        <v>1103</v>
      </c>
      <c r="G218" s="57">
        <f t="shared" si="39"/>
        <v>931</v>
      </c>
      <c r="H218" s="42"/>
      <c r="I218" s="29">
        <v>209</v>
      </c>
      <c r="J218" s="30" t="s">
        <v>298</v>
      </c>
      <c r="L218" s="29">
        <v>0</v>
      </c>
      <c r="M218" s="29">
        <v>911740</v>
      </c>
      <c r="N218" s="29">
        <v>1056</v>
      </c>
      <c r="O218" s="29">
        <v>0</v>
      </c>
      <c r="P218" s="29">
        <v>9784</v>
      </c>
      <c r="Q218" s="29">
        <v>4</v>
      </c>
      <c r="R218" s="29">
        <v>0</v>
      </c>
      <c r="S218" s="29">
        <v>105182</v>
      </c>
      <c r="T218" s="29">
        <v>43</v>
      </c>
      <c r="U218" s="29">
        <v>0</v>
      </c>
      <c r="V218" s="29">
        <v>0</v>
      </c>
      <c r="W218" s="29">
        <v>0</v>
      </c>
      <c r="X218" s="31"/>
      <c r="Y218" s="27">
        <f t="shared" si="40"/>
        <v>209</v>
      </c>
      <c r="Z218" s="29">
        <f t="shared" si="41"/>
        <v>0</v>
      </c>
      <c r="AA218" s="29">
        <f t="shared" si="42"/>
        <v>1026706</v>
      </c>
      <c r="AB218" s="29">
        <f t="shared" si="43"/>
        <v>1026706</v>
      </c>
      <c r="AC218" s="29">
        <f t="shared" si="44"/>
        <v>1103</v>
      </c>
      <c r="AD218" s="29">
        <f t="shared" si="45"/>
        <v>931</v>
      </c>
      <c r="AE218" s="31"/>
      <c r="AF218" s="31"/>
      <c r="AH218" s="27">
        <v>209</v>
      </c>
      <c r="AI218" s="31" t="s">
        <v>298</v>
      </c>
      <c r="AK218" s="29"/>
      <c r="AL218" s="29">
        <v>486.38589211618256</v>
      </c>
      <c r="AM218" s="29">
        <v>298.77394438722968</v>
      </c>
      <c r="AN218" s="29">
        <v>319.54374999999999</v>
      </c>
      <c r="AO218" s="29">
        <v>334</v>
      </c>
      <c r="AP218" s="29">
        <v>337</v>
      </c>
      <c r="AQ218" s="29">
        <v>291</v>
      </c>
      <c r="AR218" s="29">
        <v>422</v>
      </c>
      <c r="AS218" s="29">
        <v>444</v>
      </c>
      <c r="AT218" s="29">
        <v>506</v>
      </c>
      <c r="AU218" s="29">
        <v>510</v>
      </c>
      <c r="AV218" s="29">
        <v>478</v>
      </c>
      <c r="AW218" s="29">
        <v>482</v>
      </c>
      <c r="AX218" s="29">
        <v>528</v>
      </c>
      <c r="AY218" s="29">
        <v>532</v>
      </c>
      <c r="AZ218" s="29">
        <v>591</v>
      </c>
      <c r="BA218" s="29">
        <v>622</v>
      </c>
      <c r="BB218" s="29">
        <v>616</v>
      </c>
      <c r="BC218" s="29">
        <v>622</v>
      </c>
      <c r="BD218" s="29">
        <v>737</v>
      </c>
      <c r="BE218" s="29">
        <v>711</v>
      </c>
      <c r="BF218" s="29">
        <v>659</v>
      </c>
      <c r="BG218" s="29">
        <v>714</v>
      </c>
      <c r="BH218" s="29">
        <v>931</v>
      </c>
      <c r="BI218" s="29">
        <f t="shared" si="46"/>
        <v>931</v>
      </c>
      <c r="BJ218" s="29"/>
      <c r="BK218" s="29"/>
      <c r="BL218" s="29">
        <f t="shared" si="47"/>
        <v>217</v>
      </c>
      <c r="BM218" s="27"/>
    </row>
    <row r="219" spans="1:65">
      <c r="A219" s="29">
        <v>210</v>
      </c>
      <c r="B219" s="32" t="s">
        <v>299</v>
      </c>
      <c r="C219" s="29">
        <f t="shared" si="36"/>
        <v>28040</v>
      </c>
      <c r="D219" s="29">
        <f t="shared" si="36"/>
        <v>1064454</v>
      </c>
      <c r="E219" s="29">
        <f t="shared" si="37"/>
        <v>1036414</v>
      </c>
      <c r="F219" s="29">
        <f t="shared" si="38"/>
        <v>843</v>
      </c>
      <c r="G219" s="57">
        <f t="shared" si="39"/>
        <v>1229</v>
      </c>
      <c r="H219" s="42"/>
      <c r="I219" s="29">
        <v>210</v>
      </c>
      <c r="J219" s="30" t="s">
        <v>299</v>
      </c>
      <c r="L219" s="29">
        <v>7789</v>
      </c>
      <c r="M219" s="29">
        <v>612202</v>
      </c>
      <c r="N219" s="29">
        <v>699</v>
      </c>
      <c r="O219" s="29">
        <v>0</v>
      </c>
      <c r="P219" s="29">
        <v>32606</v>
      </c>
      <c r="Q219" s="29">
        <v>17</v>
      </c>
      <c r="R219" s="29">
        <v>20251</v>
      </c>
      <c r="S219" s="29">
        <v>419646</v>
      </c>
      <c r="T219" s="29">
        <v>127</v>
      </c>
      <c r="U219" s="29">
        <v>0</v>
      </c>
      <c r="V219" s="29">
        <v>0</v>
      </c>
      <c r="W219" s="29">
        <v>0</v>
      </c>
      <c r="X219" s="31"/>
      <c r="Y219" s="27">
        <f t="shared" si="40"/>
        <v>210</v>
      </c>
      <c r="Z219" s="29">
        <f t="shared" si="41"/>
        <v>28040</v>
      </c>
      <c r="AA219" s="29">
        <f t="shared" si="42"/>
        <v>1064454</v>
      </c>
      <c r="AB219" s="29">
        <f t="shared" si="43"/>
        <v>1036414</v>
      </c>
      <c r="AC219" s="29">
        <f t="shared" si="44"/>
        <v>843</v>
      </c>
      <c r="AD219" s="29">
        <f t="shared" si="45"/>
        <v>1229</v>
      </c>
      <c r="AE219" s="31"/>
      <c r="AF219" s="31"/>
      <c r="AH219" s="27">
        <v>210</v>
      </c>
      <c r="AI219" s="31" t="s">
        <v>299</v>
      </c>
      <c r="AK219" s="29"/>
      <c r="AL219" s="29">
        <v>315.19024390243902</v>
      </c>
      <c r="AM219" s="29">
        <v>281.58885542168673</v>
      </c>
      <c r="AN219" s="29">
        <v>288.88341708542714</v>
      </c>
      <c r="AO219" s="29">
        <v>389</v>
      </c>
      <c r="AP219" s="29">
        <v>255</v>
      </c>
      <c r="AQ219" s="29">
        <v>488</v>
      </c>
      <c r="AR219" s="29">
        <v>95</v>
      </c>
      <c r="AS219" s="29">
        <v>105</v>
      </c>
      <c r="AT219" s="29">
        <v>90</v>
      </c>
      <c r="AU219" s="29">
        <v>229</v>
      </c>
      <c r="AV219" s="29">
        <v>540</v>
      </c>
      <c r="AW219" s="29">
        <v>334</v>
      </c>
      <c r="AX219" s="29">
        <v>275</v>
      </c>
      <c r="AY219" s="29">
        <v>160</v>
      </c>
      <c r="AZ219" s="29">
        <v>749</v>
      </c>
      <c r="BA219" s="29">
        <v>324</v>
      </c>
      <c r="BB219" s="29">
        <v>924</v>
      </c>
      <c r="BC219" s="29">
        <v>1068</v>
      </c>
      <c r="BD219" s="29">
        <v>1029</v>
      </c>
      <c r="BE219" s="29">
        <v>1137</v>
      </c>
      <c r="BF219" s="29">
        <v>1322</v>
      </c>
      <c r="BG219" s="29">
        <v>3601</v>
      </c>
      <c r="BH219" s="29">
        <v>1229</v>
      </c>
      <c r="BI219" s="29">
        <f t="shared" si="46"/>
        <v>1229</v>
      </c>
      <c r="BJ219" s="29"/>
      <c r="BK219" s="29"/>
      <c r="BL219" s="29">
        <f t="shared" si="47"/>
        <v>-2372</v>
      </c>
      <c r="BM219" s="27"/>
    </row>
    <row r="220" spans="1:65">
      <c r="A220" s="29">
        <v>211</v>
      </c>
      <c r="B220" s="32" t="s">
        <v>300</v>
      </c>
      <c r="C220" s="29">
        <f t="shared" si="36"/>
        <v>0</v>
      </c>
      <c r="D220" s="29">
        <f t="shared" si="36"/>
        <v>2133235</v>
      </c>
      <c r="E220" s="29">
        <f t="shared" si="37"/>
        <v>2133235</v>
      </c>
      <c r="F220" s="29">
        <f t="shared" si="38"/>
        <v>1423</v>
      </c>
      <c r="G220" s="57">
        <f t="shared" si="39"/>
        <v>1499</v>
      </c>
      <c r="H220" s="42"/>
      <c r="I220" s="29">
        <v>211</v>
      </c>
      <c r="J220" s="30" t="s">
        <v>300</v>
      </c>
      <c r="L220" s="29">
        <v>0</v>
      </c>
      <c r="M220" s="29">
        <v>1136905</v>
      </c>
      <c r="N220" s="29">
        <v>1228</v>
      </c>
      <c r="O220" s="29">
        <v>0</v>
      </c>
      <c r="P220" s="29">
        <v>318589</v>
      </c>
      <c r="Q220" s="29">
        <v>81</v>
      </c>
      <c r="R220" s="29">
        <v>0</v>
      </c>
      <c r="S220" s="29">
        <v>677741</v>
      </c>
      <c r="T220" s="29">
        <v>114</v>
      </c>
      <c r="U220" s="29">
        <v>0</v>
      </c>
      <c r="V220" s="29">
        <v>0</v>
      </c>
      <c r="W220" s="29">
        <v>0</v>
      </c>
      <c r="X220" s="31"/>
      <c r="Y220" s="27">
        <f t="shared" si="40"/>
        <v>211</v>
      </c>
      <c r="Z220" s="29">
        <f t="shared" si="41"/>
        <v>0</v>
      </c>
      <c r="AA220" s="29">
        <f t="shared" si="42"/>
        <v>2133235</v>
      </c>
      <c r="AB220" s="29">
        <f t="shared" si="43"/>
        <v>2133235</v>
      </c>
      <c r="AC220" s="29">
        <f t="shared" si="44"/>
        <v>1423</v>
      </c>
      <c r="AD220" s="29">
        <f t="shared" si="45"/>
        <v>1499</v>
      </c>
      <c r="AE220" s="31"/>
      <c r="AF220" s="31"/>
      <c r="AH220" s="27">
        <v>211</v>
      </c>
      <c r="AI220" s="31" t="s">
        <v>300</v>
      </c>
      <c r="AK220" s="29"/>
      <c r="AL220" s="29">
        <v>235.51598773543583</v>
      </c>
      <c r="AM220" s="29">
        <v>299.75707444492815</v>
      </c>
      <c r="AN220" s="29">
        <v>306.68091670339356</v>
      </c>
      <c r="AO220" s="29">
        <v>301</v>
      </c>
      <c r="AP220" s="29">
        <v>604</v>
      </c>
      <c r="AQ220" s="29">
        <v>1180</v>
      </c>
      <c r="AR220" s="29">
        <v>801</v>
      </c>
      <c r="AS220" s="29">
        <v>1003</v>
      </c>
      <c r="AT220" s="29">
        <v>937</v>
      </c>
      <c r="AU220" s="29">
        <v>856</v>
      </c>
      <c r="AV220" s="29">
        <v>1025</v>
      </c>
      <c r="AW220" s="29">
        <v>1055</v>
      </c>
      <c r="AX220" s="29">
        <v>1088</v>
      </c>
      <c r="AY220" s="29">
        <v>1200</v>
      </c>
      <c r="AZ220" s="29">
        <v>1209</v>
      </c>
      <c r="BA220" s="29">
        <v>958</v>
      </c>
      <c r="BB220" s="29">
        <v>853</v>
      </c>
      <c r="BC220" s="29">
        <v>1006</v>
      </c>
      <c r="BD220" s="29">
        <v>1400</v>
      </c>
      <c r="BE220" s="29">
        <v>1124</v>
      </c>
      <c r="BF220" s="29">
        <v>1304</v>
      </c>
      <c r="BG220" s="29">
        <v>1775</v>
      </c>
      <c r="BH220" s="29">
        <v>1499</v>
      </c>
      <c r="BI220" s="29">
        <f t="shared" si="46"/>
        <v>1499</v>
      </c>
      <c r="BJ220" s="29"/>
      <c r="BK220" s="29"/>
      <c r="BL220" s="29">
        <f t="shared" si="47"/>
        <v>-276</v>
      </c>
      <c r="BM220" s="27"/>
    </row>
    <row r="221" spans="1:65">
      <c r="A221" s="29">
        <v>212</v>
      </c>
      <c r="B221" s="32" t="s">
        <v>301</v>
      </c>
      <c r="C221" s="29">
        <f t="shared" si="36"/>
        <v>0</v>
      </c>
      <c r="D221" s="29">
        <f t="shared" si="36"/>
        <v>2429814</v>
      </c>
      <c r="E221" s="29">
        <f t="shared" si="37"/>
        <v>2429814</v>
      </c>
      <c r="F221" s="29">
        <f t="shared" si="38"/>
        <v>2044</v>
      </c>
      <c r="G221" s="57">
        <f t="shared" si="39"/>
        <v>1189</v>
      </c>
      <c r="H221" s="42"/>
      <c r="I221" s="29">
        <v>212</v>
      </c>
      <c r="J221" s="30" t="s">
        <v>301</v>
      </c>
      <c r="L221" s="29">
        <v>0</v>
      </c>
      <c r="M221" s="29">
        <v>1156600</v>
      </c>
      <c r="N221" s="29">
        <v>1811</v>
      </c>
      <c r="O221" s="29">
        <v>0</v>
      </c>
      <c r="P221" s="29">
        <v>99855</v>
      </c>
      <c r="Q221" s="29">
        <v>24</v>
      </c>
      <c r="R221" s="29">
        <v>0</v>
      </c>
      <c r="S221" s="29">
        <v>1173359</v>
      </c>
      <c r="T221" s="29">
        <v>209</v>
      </c>
      <c r="U221" s="29">
        <v>0</v>
      </c>
      <c r="V221" s="29">
        <v>0</v>
      </c>
      <c r="W221" s="29">
        <v>0</v>
      </c>
      <c r="X221" s="31"/>
      <c r="Y221" s="27">
        <f t="shared" si="40"/>
        <v>212</v>
      </c>
      <c r="Z221" s="29">
        <f t="shared" si="41"/>
        <v>0</v>
      </c>
      <c r="AA221" s="29">
        <f t="shared" si="42"/>
        <v>2429814</v>
      </c>
      <c r="AB221" s="29">
        <f t="shared" si="43"/>
        <v>2429814</v>
      </c>
      <c r="AC221" s="29">
        <f t="shared" si="44"/>
        <v>2044</v>
      </c>
      <c r="AD221" s="29">
        <f t="shared" si="45"/>
        <v>1189</v>
      </c>
      <c r="AE221" s="31"/>
      <c r="AF221" s="31"/>
      <c r="AH221" s="27">
        <v>212</v>
      </c>
      <c r="AI221" s="31" t="s">
        <v>301</v>
      </c>
      <c r="AK221" s="29"/>
      <c r="AL221" s="29">
        <v>217.89772303098172</v>
      </c>
      <c r="AM221" s="29">
        <v>218.83505154639175</v>
      </c>
      <c r="AN221" s="29">
        <v>201.80495654972643</v>
      </c>
      <c r="AO221" s="29">
        <v>196</v>
      </c>
      <c r="AP221" s="29">
        <v>281</v>
      </c>
      <c r="AQ221" s="29">
        <v>421</v>
      </c>
      <c r="AR221" s="29">
        <v>465</v>
      </c>
      <c r="AS221" s="29">
        <v>485</v>
      </c>
      <c r="AT221" s="29">
        <v>518</v>
      </c>
      <c r="AU221" s="29">
        <v>390</v>
      </c>
      <c r="AV221" s="29">
        <v>496</v>
      </c>
      <c r="AW221" s="29">
        <v>522</v>
      </c>
      <c r="AX221" s="29">
        <v>526</v>
      </c>
      <c r="AY221" s="29">
        <v>1019</v>
      </c>
      <c r="AZ221" s="29">
        <v>941</v>
      </c>
      <c r="BA221" s="29">
        <v>1063</v>
      </c>
      <c r="BB221" s="29">
        <v>1038</v>
      </c>
      <c r="BC221" s="29">
        <v>1121</v>
      </c>
      <c r="BD221" s="29">
        <v>1514</v>
      </c>
      <c r="BE221" s="29">
        <v>1550</v>
      </c>
      <c r="BF221" s="29">
        <v>1103</v>
      </c>
      <c r="BG221" s="29">
        <v>1099</v>
      </c>
      <c r="BH221" s="29">
        <v>1189</v>
      </c>
      <c r="BI221" s="29">
        <f t="shared" si="46"/>
        <v>1189</v>
      </c>
      <c r="BJ221" s="29"/>
      <c r="BK221" s="29"/>
      <c r="BL221" s="29">
        <f t="shared" si="47"/>
        <v>90</v>
      </c>
      <c r="BM221" s="27"/>
    </row>
    <row r="222" spans="1:65">
      <c r="A222" s="29">
        <v>213</v>
      </c>
      <c r="B222" s="32" t="s">
        <v>302</v>
      </c>
      <c r="C222" s="29">
        <f t="shared" si="36"/>
        <v>0</v>
      </c>
      <c r="D222" s="29">
        <f t="shared" si="36"/>
        <v>955229</v>
      </c>
      <c r="E222" s="29">
        <f t="shared" si="37"/>
        <v>955229</v>
      </c>
      <c r="F222" s="29">
        <f t="shared" si="38"/>
        <v>1718</v>
      </c>
      <c r="G222" s="57">
        <f t="shared" si="39"/>
        <v>556</v>
      </c>
      <c r="H222" s="42"/>
      <c r="I222" s="29">
        <v>213</v>
      </c>
      <c r="J222" s="30" t="s">
        <v>302</v>
      </c>
      <c r="L222" s="29">
        <v>0</v>
      </c>
      <c r="M222" s="29">
        <v>447104</v>
      </c>
      <c r="N222" s="29">
        <v>1660</v>
      </c>
      <c r="O222" s="29">
        <v>0</v>
      </c>
      <c r="P222" s="29">
        <v>110565</v>
      </c>
      <c r="Q222" s="29">
        <v>22</v>
      </c>
      <c r="R222" s="29">
        <v>0</v>
      </c>
      <c r="S222" s="29">
        <v>397560</v>
      </c>
      <c r="T222" s="29">
        <v>36</v>
      </c>
      <c r="U222" s="29">
        <v>0</v>
      </c>
      <c r="V222" s="29">
        <v>0</v>
      </c>
      <c r="W222" s="29">
        <v>0</v>
      </c>
      <c r="X222" s="31"/>
      <c r="Y222" s="27">
        <f t="shared" si="40"/>
        <v>213</v>
      </c>
      <c r="Z222" s="29">
        <f t="shared" si="41"/>
        <v>0</v>
      </c>
      <c r="AA222" s="29">
        <f t="shared" si="42"/>
        <v>955229</v>
      </c>
      <c r="AB222" s="29">
        <f t="shared" si="43"/>
        <v>955229</v>
      </c>
      <c r="AC222" s="29">
        <f t="shared" si="44"/>
        <v>1718</v>
      </c>
      <c r="AD222" s="29">
        <f t="shared" si="45"/>
        <v>556</v>
      </c>
      <c r="AE222" s="31"/>
      <c r="AF222" s="31"/>
      <c r="AH222" s="27">
        <v>213</v>
      </c>
      <c r="AI222" s="31" t="s">
        <v>302</v>
      </c>
      <c r="AK222" s="29"/>
      <c r="AL222" s="29">
        <v>124.96541262135922</v>
      </c>
      <c r="AM222" s="29">
        <v>115.72681564245811</v>
      </c>
      <c r="AN222" s="29">
        <v>103.2272240085745</v>
      </c>
      <c r="AO222" s="29">
        <v>132</v>
      </c>
      <c r="AP222" s="29">
        <v>131</v>
      </c>
      <c r="AQ222" s="29">
        <v>237</v>
      </c>
      <c r="AR222" s="29">
        <v>204</v>
      </c>
      <c r="AS222" s="29">
        <v>255</v>
      </c>
      <c r="AT222" s="29">
        <v>281</v>
      </c>
      <c r="AU222" s="29">
        <v>415</v>
      </c>
      <c r="AV222" s="29">
        <v>336</v>
      </c>
      <c r="AW222" s="29">
        <v>261</v>
      </c>
      <c r="AX222" s="29">
        <v>288</v>
      </c>
      <c r="AY222" s="29">
        <v>380</v>
      </c>
      <c r="AZ222" s="29">
        <v>480</v>
      </c>
      <c r="BA222" s="29">
        <v>470</v>
      </c>
      <c r="BB222" s="29">
        <v>428</v>
      </c>
      <c r="BC222" s="29">
        <v>414</v>
      </c>
      <c r="BD222" s="29">
        <v>510</v>
      </c>
      <c r="BE222" s="29">
        <v>480</v>
      </c>
      <c r="BF222" s="29">
        <v>430</v>
      </c>
      <c r="BG222" s="29">
        <v>551</v>
      </c>
      <c r="BH222" s="29">
        <v>556</v>
      </c>
      <c r="BI222" s="29">
        <f t="shared" si="46"/>
        <v>556</v>
      </c>
      <c r="BJ222" s="29"/>
      <c r="BK222" s="29"/>
      <c r="BL222" s="29">
        <f t="shared" si="47"/>
        <v>5</v>
      </c>
      <c r="BM222" s="27"/>
    </row>
    <row r="223" spans="1:65">
      <c r="A223" s="29">
        <v>214</v>
      </c>
      <c r="B223" s="32" t="s">
        <v>303</v>
      </c>
      <c r="C223" s="29">
        <f t="shared" si="36"/>
        <v>0</v>
      </c>
      <c r="D223" s="29">
        <f t="shared" si="36"/>
        <v>1178524</v>
      </c>
      <c r="E223" s="29">
        <f t="shared" si="37"/>
        <v>1178524</v>
      </c>
      <c r="F223" s="29">
        <f t="shared" si="38"/>
        <v>1118</v>
      </c>
      <c r="G223" s="57">
        <f t="shared" si="39"/>
        <v>1054</v>
      </c>
      <c r="H223" s="42"/>
      <c r="I223" s="29">
        <v>214</v>
      </c>
      <c r="J223" s="30" t="s">
        <v>303</v>
      </c>
      <c r="L223" s="29">
        <v>0</v>
      </c>
      <c r="M223" s="29">
        <v>853579</v>
      </c>
      <c r="N223" s="29">
        <v>1048</v>
      </c>
      <c r="O223" s="29">
        <v>0</v>
      </c>
      <c r="P223" s="29">
        <v>87005</v>
      </c>
      <c r="Q223" s="29">
        <v>17</v>
      </c>
      <c r="R223" s="29">
        <v>0</v>
      </c>
      <c r="S223" s="29">
        <v>237940</v>
      </c>
      <c r="T223" s="29">
        <v>53</v>
      </c>
      <c r="U223" s="29">
        <v>0</v>
      </c>
      <c r="V223" s="29">
        <v>0</v>
      </c>
      <c r="W223" s="29">
        <v>0</v>
      </c>
      <c r="X223" s="31"/>
      <c r="Y223" s="27">
        <f t="shared" si="40"/>
        <v>214</v>
      </c>
      <c r="Z223" s="29">
        <f t="shared" si="41"/>
        <v>0</v>
      </c>
      <c r="AA223" s="29">
        <f t="shared" si="42"/>
        <v>1178524</v>
      </c>
      <c r="AB223" s="29">
        <f t="shared" si="43"/>
        <v>1178524</v>
      </c>
      <c r="AC223" s="29">
        <f t="shared" si="44"/>
        <v>1118</v>
      </c>
      <c r="AD223" s="29">
        <f t="shared" si="45"/>
        <v>1054</v>
      </c>
      <c r="AE223" s="31"/>
      <c r="AF223" s="31"/>
      <c r="AH223" s="27">
        <v>214</v>
      </c>
      <c r="AI223" s="31" t="s">
        <v>303</v>
      </c>
      <c r="AK223" s="29"/>
      <c r="AL223" s="29">
        <v>255.05671806167402</v>
      </c>
      <c r="AM223" s="29">
        <v>342.41018582243635</v>
      </c>
      <c r="AN223" s="29">
        <v>241.63399826539461</v>
      </c>
      <c r="AO223" s="29">
        <v>285</v>
      </c>
      <c r="AP223" s="29">
        <v>295</v>
      </c>
      <c r="AQ223" s="29">
        <v>459</v>
      </c>
      <c r="AR223" s="29">
        <v>484</v>
      </c>
      <c r="AS223" s="29">
        <v>603</v>
      </c>
      <c r="AT223" s="29">
        <v>490</v>
      </c>
      <c r="AU223" s="29">
        <v>418</v>
      </c>
      <c r="AV223" s="29">
        <v>396</v>
      </c>
      <c r="AW223" s="29">
        <v>403</v>
      </c>
      <c r="AX223" s="29">
        <v>455</v>
      </c>
      <c r="AY223" s="29">
        <v>501</v>
      </c>
      <c r="AZ223" s="29">
        <v>506</v>
      </c>
      <c r="BA223" s="29">
        <v>559</v>
      </c>
      <c r="BB223" s="29">
        <v>655</v>
      </c>
      <c r="BC223" s="29">
        <v>739</v>
      </c>
      <c r="BD223" s="29">
        <v>795</v>
      </c>
      <c r="BE223" s="29">
        <v>908</v>
      </c>
      <c r="BF223" s="29">
        <v>936</v>
      </c>
      <c r="BG223" s="29">
        <v>1234</v>
      </c>
      <c r="BH223" s="29">
        <v>1054</v>
      </c>
      <c r="BI223" s="29">
        <f t="shared" si="46"/>
        <v>1054</v>
      </c>
      <c r="BJ223" s="29"/>
      <c r="BK223" s="29"/>
      <c r="BL223" s="29">
        <f t="shared" si="47"/>
        <v>-180</v>
      </c>
      <c r="BM223" s="27"/>
    </row>
    <row r="224" spans="1:65">
      <c r="A224" s="29">
        <v>215</v>
      </c>
      <c r="B224" s="32" t="s">
        <v>304</v>
      </c>
      <c r="C224" s="29">
        <f t="shared" si="36"/>
        <v>0</v>
      </c>
      <c r="D224" s="29">
        <f t="shared" si="36"/>
        <v>565921</v>
      </c>
      <c r="E224" s="29">
        <f t="shared" si="37"/>
        <v>565921</v>
      </c>
      <c r="F224" s="29">
        <f t="shared" si="38"/>
        <v>281</v>
      </c>
      <c r="G224" s="57">
        <f t="shared" si="39"/>
        <v>2014</v>
      </c>
      <c r="H224" s="42"/>
      <c r="I224" s="29">
        <v>215</v>
      </c>
      <c r="J224" s="30" t="s">
        <v>304</v>
      </c>
      <c r="L224" s="29">
        <v>0</v>
      </c>
      <c r="M224" s="29">
        <v>454818</v>
      </c>
      <c r="N224" s="29">
        <v>269</v>
      </c>
      <c r="O224" s="29">
        <v>0</v>
      </c>
      <c r="P224" s="29">
        <v>27776</v>
      </c>
      <c r="Q224" s="29">
        <v>3</v>
      </c>
      <c r="R224" s="29">
        <v>0</v>
      </c>
      <c r="S224" s="29">
        <v>83327</v>
      </c>
      <c r="T224" s="29">
        <v>9</v>
      </c>
      <c r="U224" s="29">
        <v>0</v>
      </c>
      <c r="V224" s="29">
        <v>0</v>
      </c>
      <c r="W224" s="29">
        <v>0</v>
      </c>
      <c r="X224" s="31"/>
      <c r="Y224" s="27">
        <f t="shared" si="40"/>
        <v>215</v>
      </c>
      <c r="Z224" s="29">
        <f t="shared" si="41"/>
        <v>0</v>
      </c>
      <c r="AA224" s="29">
        <f t="shared" si="42"/>
        <v>565921</v>
      </c>
      <c r="AB224" s="29">
        <f t="shared" si="43"/>
        <v>565921</v>
      </c>
      <c r="AC224" s="29">
        <f t="shared" si="44"/>
        <v>281</v>
      </c>
      <c r="AD224" s="29">
        <f t="shared" si="45"/>
        <v>2014</v>
      </c>
      <c r="AE224" s="31"/>
      <c r="AF224" s="31"/>
      <c r="AH224" s="27">
        <v>215</v>
      </c>
      <c r="AI224" s="31" t="s">
        <v>304</v>
      </c>
      <c r="AK224" s="29"/>
      <c r="AL224" s="29">
        <v>380.60659898477155</v>
      </c>
      <c r="AM224" s="29">
        <v>326.92156862745099</v>
      </c>
      <c r="AN224" s="29">
        <v>300.64312267657994</v>
      </c>
      <c r="AO224" s="29">
        <v>370</v>
      </c>
      <c r="AP224" s="29">
        <v>356</v>
      </c>
      <c r="AQ224" s="29">
        <v>662</v>
      </c>
      <c r="AR224" s="29">
        <v>522</v>
      </c>
      <c r="AS224" s="29">
        <v>443</v>
      </c>
      <c r="AT224" s="29">
        <v>554</v>
      </c>
      <c r="AU224" s="29">
        <v>473</v>
      </c>
      <c r="AV224" s="29">
        <v>514</v>
      </c>
      <c r="AW224" s="29">
        <v>944</v>
      </c>
      <c r="AX224" s="29">
        <v>910</v>
      </c>
      <c r="AY224" s="29">
        <v>1128</v>
      </c>
      <c r="AZ224" s="29">
        <v>1083</v>
      </c>
      <c r="BA224" s="29">
        <v>1098</v>
      </c>
      <c r="BB224" s="29">
        <v>1124</v>
      </c>
      <c r="BC224" s="29">
        <v>1046</v>
      </c>
      <c r="BD224" s="29">
        <v>947</v>
      </c>
      <c r="BE224" s="29">
        <v>925</v>
      </c>
      <c r="BF224" s="29">
        <v>852</v>
      </c>
      <c r="BG224" s="29">
        <v>1131</v>
      </c>
      <c r="BH224" s="29">
        <v>2014</v>
      </c>
      <c r="BI224" s="29">
        <f t="shared" si="46"/>
        <v>2014</v>
      </c>
      <c r="BJ224" s="29"/>
      <c r="BK224" s="29"/>
      <c r="BL224" s="29">
        <f t="shared" si="47"/>
        <v>883</v>
      </c>
      <c r="BM224" s="27"/>
    </row>
    <row r="225" spans="1:65">
      <c r="A225" s="29">
        <v>216</v>
      </c>
      <c r="B225" s="32" t="s">
        <v>305</v>
      </c>
      <c r="C225" s="29">
        <f t="shared" si="36"/>
        <v>0</v>
      </c>
      <c r="D225" s="29">
        <f t="shared" si="36"/>
        <v>0</v>
      </c>
      <c r="E225" s="29">
        <f t="shared" si="37"/>
        <v>0</v>
      </c>
      <c r="F225" s="29">
        <f t="shared" si="38"/>
        <v>0</v>
      </c>
      <c r="G225" s="57">
        <f t="shared" si="39"/>
        <v>0</v>
      </c>
      <c r="H225" s="42"/>
      <c r="I225" s="29">
        <v>216</v>
      </c>
      <c r="J225" s="30" t="s">
        <v>305</v>
      </c>
      <c r="L225" s="29">
        <v>0</v>
      </c>
      <c r="M225" s="29">
        <v>0</v>
      </c>
      <c r="N225" s="29">
        <v>0</v>
      </c>
      <c r="O225" s="29">
        <v>0</v>
      </c>
      <c r="P225" s="29">
        <v>0</v>
      </c>
      <c r="Q225" s="29">
        <v>0</v>
      </c>
      <c r="R225" s="29">
        <v>0</v>
      </c>
      <c r="S225" s="29">
        <v>0</v>
      </c>
      <c r="T225" s="29">
        <v>0</v>
      </c>
      <c r="U225" s="29">
        <v>0</v>
      </c>
      <c r="V225" s="29">
        <v>0</v>
      </c>
      <c r="W225" s="29">
        <v>0</v>
      </c>
      <c r="X225" s="31"/>
      <c r="Y225" s="27">
        <f t="shared" si="40"/>
        <v>216</v>
      </c>
      <c r="Z225" s="29">
        <f t="shared" si="41"/>
        <v>0</v>
      </c>
      <c r="AA225" s="29">
        <f t="shared" si="42"/>
        <v>0</v>
      </c>
      <c r="AB225" s="29">
        <f t="shared" si="43"/>
        <v>0</v>
      </c>
      <c r="AC225" s="29">
        <f t="shared" si="44"/>
        <v>0</v>
      </c>
      <c r="AD225" s="29">
        <f t="shared" si="45"/>
        <v>0</v>
      </c>
      <c r="AE225" s="31"/>
      <c r="AF225" s="31"/>
      <c r="AH225" s="27">
        <v>216</v>
      </c>
      <c r="AI225" s="31" t="s">
        <v>305</v>
      </c>
      <c r="AK225" s="29"/>
      <c r="AL225" s="29"/>
      <c r="AM225" s="29"/>
      <c r="AN225" s="29">
        <v>0</v>
      </c>
      <c r="AO225" s="29">
        <v>0</v>
      </c>
      <c r="AP225" s="29">
        <v>0</v>
      </c>
      <c r="AQ225" s="29">
        <v>0</v>
      </c>
      <c r="AR225" s="29">
        <v>0</v>
      </c>
      <c r="AS225" s="29">
        <v>0</v>
      </c>
      <c r="AT225" s="29">
        <v>0</v>
      </c>
      <c r="AU225" s="29">
        <v>0</v>
      </c>
      <c r="AV225" s="29">
        <v>0</v>
      </c>
      <c r="AW225" s="29">
        <v>0</v>
      </c>
      <c r="AX225" s="29">
        <v>0</v>
      </c>
      <c r="AY225" s="29">
        <v>0</v>
      </c>
      <c r="AZ225" s="29">
        <v>0</v>
      </c>
      <c r="BA225" s="29">
        <v>0</v>
      </c>
      <c r="BB225" s="29">
        <v>0</v>
      </c>
      <c r="BC225" s="29">
        <v>0</v>
      </c>
      <c r="BD225" s="29">
        <v>0</v>
      </c>
      <c r="BE225" s="29">
        <v>0</v>
      </c>
      <c r="BF225" s="29">
        <v>0</v>
      </c>
      <c r="BG225" s="29">
        <v>0</v>
      </c>
      <c r="BH225" s="29">
        <v>0</v>
      </c>
      <c r="BI225" s="29">
        <f t="shared" si="46"/>
        <v>0</v>
      </c>
      <c r="BJ225" s="29"/>
      <c r="BK225" s="29"/>
      <c r="BL225" s="29">
        <f t="shared" si="47"/>
        <v>0</v>
      </c>
      <c r="BM225" s="27"/>
    </row>
    <row r="226" spans="1:65">
      <c r="A226" s="29">
        <v>217</v>
      </c>
      <c r="B226" s="32" t="s">
        <v>306</v>
      </c>
      <c r="C226" s="29">
        <f t="shared" si="36"/>
        <v>8115.2000000000007</v>
      </c>
      <c r="D226" s="29">
        <f t="shared" si="36"/>
        <v>725832</v>
      </c>
      <c r="E226" s="29">
        <f t="shared" si="37"/>
        <v>717716.8</v>
      </c>
      <c r="F226" s="29">
        <f t="shared" si="38"/>
        <v>888</v>
      </c>
      <c r="G226" s="57">
        <f t="shared" si="39"/>
        <v>808</v>
      </c>
      <c r="H226" s="42"/>
      <c r="I226" s="29">
        <v>217</v>
      </c>
      <c r="J226" s="30" t="s">
        <v>306</v>
      </c>
      <c r="L226" s="29">
        <v>0</v>
      </c>
      <c r="M226" s="29">
        <v>606858</v>
      </c>
      <c r="N226" s="29">
        <v>868</v>
      </c>
      <c r="O226" s="29">
        <v>811.52</v>
      </c>
      <c r="P226" s="29">
        <v>10670</v>
      </c>
      <c r="Q226" s="29">
        <v>2</v>
      </c>
      <c r="R226" s="29">
        <v>7303.68</v>
      </c>
      <c r="S226" s="29">
        <v>108304</v>
      </c>
      <c r="T226" s="29">
        <v>18</v>
      </c>
      <c r="U226" s="29">
        <v>0</v>
      </c>
      <c r="V226" s="29">
        <v>0</v>
      </c>
      <c r="W226" s="29">
        <v>0</v>
      </c>
      <c r="X226" s="31"/>
      <c r="Y226" s="27">
        <f t="shared" si="40"/>
        <v>217</v>
      </c>
      <c r="Z226" s="29">
        <f t="shared" si="41"/>
        <v>8115.2000000000007</v>
      </c>
      <c r="AA226" s="29">
        <f t="shared" si="42"/>
        <v>725832</v>
      </c>
      <c r="AB226" s="29">
        <f t="shared" si="43"/>
        <v>717716.8</v>
      </c>
      <c r="AC226" s="29">
        <f t="shared" si="44"/>
        <v>888</v>
      </c>
      <c r="AD226" s="29">
        <f t="shared" si="45"/>
        <v>808</v>
      </c>
      <c r="AE226" s="31"/>
      <c r="AF226" s="31"/>
      <c r="AH226" s="27">
        <v>217</v>
      </c>
      <c r="AI226" s="31" t="s">
        <v>306</v>
      </c>
      <c r="AK226" s="29"/>
      <c r="AL226" s="29">
        <v>249.1804347826087</v>
      </c>
      <c r="AM226" s="29">
        <v>201.82657517155334</v>
      </c>
      <c r="AN226" s="29">
        <v>152.59287054409006</v>
      </c>
      <c r="AO226" s="29">
        <v>111</v>
      </c>
      <c r="AP226" s="29">
        <v>94</v>
      </c>
      <c r="AQ226" s="29">
        <v>467</v>
      </c>
      <c r="AR226" s="29">
        <v>247</v>
      </c>
      <c r="AS226" s="29">
        <v>257</v>
      </c>
      <c r="AT226" s="29">
        <v>479</v>
      </c>
      <c r="AU226" s="29">
        <v>298</v>
      </c>
      <c r="AV226" s="29">
        <v>296</v>
      </c>
      <c r="AW226" s="29">
        <v>268</v>
      </c>
      <c r="AX226" s="29">
        <v>284</v>
      </c>
      <c r="AY226" s="29">
        <v>199</v>
      </c>
      <c r="AZ226" s="29">
        <v>288</v>
      </c>
      <c r="BA226" s="29">
        <v>335</v>
      </c>
      <c r="BB226" s="29">
        <v>289</v>
      </c>
      <c r="BC226" s="29">
        <v>426</v>
      </c>
      <c r="BD226" s="29">
        <v>381</v>
      </c>
      <c r="BE226" s="29">
        <v>604</v>
      </c>
      <c r="BF226" s="29">
        <v>690</v>
      </c>
      <c r="BG226" s="29">
        <v>478</v>
      </c>
      <c r="BH226" s="29">
        <v>808</v>
      </c>
      <c r="BI226" s="29">
        <f t="shared" si="46"/>
        <v>808</v>
      </c>
      <c r="BJ226" s="29"/>
      <c r="BK226" s="29"/>
      <c r="BL226" s="29">
        <f t="shared" si="47"/>
        <v>330</v>
      </c>
      <c r="BM226" s="27"/>
    </row>
    <row r="227" spans="1:65">
      <c r="A227" s="29">
        <v>218</v>
      </c>
      <c r="B227" s="32" t="s">
        <v>307</v>
      </c>
      <c r="C227" s="29">
        <f t="shared" si="36"/>
        <v>0</v>
      </c>
      <c r="D227" s="29">
        <f t="shared" si="36"/>
        <v>1437743</v>
      </c>
      <c r="E227" s="29">
        <f t="shared" si="37"/>
        <v>1437743</v>
      </c>
      <c r="F227" s="29">
        <f t="shared" si="38"/>
        <v>1514</v>
      </c>
      <c r="G227" s="57">
        <f t="shared" si="39"/>
        <v>950</v>
      </c>
      <c r="H227" s="42"/>
      <c r="I227" s="29">
        <v>218</v>
      </c>
      <c r="J227" s="30" t="s">
        <v>307</v>
      </c>
      <c r="L227" s="29">
        <v>0</v>
      </c>
      <c r="M227" s="29">
        <v>923735</v>
      </c>
      <c r="N227" s="29">
        <v>1425</v>
      </c>
      <c r="O227" s="29">
        <v>0</v>
      </c>
      <c r="P227" s="29">
        <v>78714</v>
      </c>
      <c r="Q227" s="29">
        <v>29</v>
      </c>
      <c r="R227" s="29">
        <v>0</v>
      </c>
      <c r="S227" s="29">
        <v>435294</v>
      </c>
      <c r="T227" s="29">
        <v>60</v>
      </c>
      <c r="U227" s="29">
        <v>0</v>
      </c>
      <c r="V227" s="29">
        <v>0</v>
      </c>
      <c r="W227" s="29">
        <v>0</v>
      </c>
      <c r="X227" s="31"/>
      <c r="Y227" s="27">
        <f t="shared" si="40"/>
        <v>218</v>
      </c>
      <c r="Z227" s="29">
        <f t="shared" si="41"/>
        <v>0</v>
      </c>
      <c r="AA227" s="29">
        <f t="shared" si="42"/>
        <v>1437743</v>
      </c>
      <c r="AB227" s="29">
        <f t="shared" si="43"/>
        <v>1437743</v>
      </c>
      <c r="AC227" s="29">
        <f t="shared" si="44"/>
        <v>1514</v>
      </c>
      <c r="AD227" s="29">
        <f t="shared" si="45"/>
        <v>950</v>
      </c>
      <c r="AE227" s="31"/>
      <c r="AF227" s="31"/>
      <c r="AH227" s="27">
        <v>218</v>
      </c>
      <c r="AI227" s="31" t="s">
        <v>307</v>
      </c>
      <c r="AK227" s="29"/>
      <c r="AL227" s="29">
        <v>154.41981613891727</v>
      </c>
      <c r="AM227" s="29">
        <v>134.08205430932705</v>
      </c>
      <c r="AN227" s="29">
        <v>174.98859191655802</v>
      </c>
      <c r="AO227" s="29">
        <v>183</v>
      </c>
      <c r="AP227" s="29">
        <v>172</v>
      </c>
      <c r="AQ227" s="29">
        <v>298</v>
      </c>
      <c r="AR227" s="29">
        <v>267</v>
      </c>
      <c r="AS227" s="29">
        <v>336</v>
      </c>
      <c r="AT227" s="29">
        <v>376</v>
      </c>
      <c r="AU227" s="29">
        <v>199</v>
      </c>
      <c r="AV227" s="29">
        <v>329</v>
      </c>
      <c r="AW227" s="29">
        <v>373</v>
      </c>
      <c r="AX227" s="29">
        <v>409</v>
      </c>
      <c r="AY227" s="29">
        <v>432</v>
      </c>
      <c r="AZ227" s="29">
        <v>453</v>
      </c>
      <c r="BA227" s="29">
        <v>502</v>
      </c>
      <c r="BB227" s="29">
        <v>591</v>
      </c>
      <c r="BC227" s="29">
        <v>649</v>
      </c>
      <c r="BD227" s="29">
        <v>669</v>
      </c>
      <c r="BE227" s="29">
        <v>705</v>
      </c>
      <c r="BF227" s="29">
        <v>630</v>
      </c>
      <c r="BG227" s="29">
        <v>1011</v>
      </c>
      <c r="BH227" s="29">
        <v>950</v>
      </c>
      <c r="BI227" s="29">
        <f t="shared" si="46"/>
        <v>950</v>
      </c>
      <c r="BJ227" s="29"/>
      <c r="BK227" s="29"/>
      <c r="BL227" s="29">
        <f t="shared" si="47"/>
        <v>-61</v>
      </c>
      <c r="BM227" s="27"/>
    </row>
    <row r="228" spans="1:65">
      <c r="A228" s="29">
        <v>219</v>
      </c>
      <c r="B228" s="32" t="s">
        <v>308</v>
      </c>
      <c r="C228" s="29">
        <f t="shared" si="36"/>
        <v>0</v>
      </c>
      <c r="D228" s="29">
        <f t="shared" si="36"/>
        <v>1112178</v>
      </c>
      <c r="E228" s="29">
        <f t="shared" si="37"/>
        <v>1112178</v>
      </c>
      <c r="F228" s="29">
        <f t="shared" si="38"/>
        <v>1165</v>
      </c>
      <c r="G228" s="57">
        <f t="shared" si="39"/>
        <v>955</v>
      </c>
      <c r="H228" s="42"/>
      <c r="I228" s="29">
        <v>219</v>
      </c>
      <c r="J228" s="30" t="s">
        <v>308</v>
      </c>
      <c r="L228" s="29">
        <v>0</v>
      </c>
      <c r="M228" s="29">
        <v>1109568</v>
      </c>
      <c r="N228" s="29">
        <v>1162</v>
      </c>
      <c r="O228" s="29">
        <v>0</v>
      </c>
      <c r="P228" s="29">
        <v>1560</v>
      </c>
      <c r="Q228" s="29">
        <v>2</v>
      </c>
      <c r="R228" s="29">
        <v>0</v>
      </c>
      <c r="S228" s="29">
        <v>1050</v>
      </c>
      <c r="T228" s="29">
        <v>1</v>
      </c>
      <c r="U228" s="29">
        <v>0</v>
      </c>
      <c r="V228" s="29">
        <v>0</v>
      </c>
      <c r="W228" s="29">
        <v>0</v>
      </c>
      <c r="X228" s="31"/>
      <c r="Y228" s="27">
        <f t="shared" si="40"/>
        <v>219</v>
      </c>
      <c r="Z228" s="29">
        <f t="shared" si="41"/>
        <v>0</v>
      </c>
      <c r="AA228" s="29">
        <f t="shared" si="42"/>
        <v>1112178</v>
      </c>
      <c r="AB228" s="29">
        <f t="shared" si="43"/>
        <v>1112178</v>
      </c>
      <c r="AC228" s="29">
        <f t="shared" si="44"/>
        <v>1165</v>
      </c>
      <c r="AD228" s="29">
        <f t="shared" si="45"/>
        <v>955</v>
      </c>
      <c r="AE228" s="31"/>
      <c r="AF228" s="31"/>
      <c r="AH228" s="27">
        <v>219</v>
      </c>
      <c r="AI228" s="31" t="s">
        <v>308</v>
      </c>
      <c r="AK228" s="29"/>
      <c r="AL228" s="29">
        <v>217.27395776935572</v>
      </c>
      <c r="AM228" s="29">
        <v>224.36993603411514</v>
      </c>
      <c r="AN228" s="29">
        <v>229.06367663344409</v>
      </c>
      <c r="AO228" s="29">
        <v>216</v>
      </c>
      <c r="AP228" s="29">
        <v>216</v>
      </c>
      <c r="AQ228" s="29">
        <v>273</v>
      </c>
      <c r="AR228" s="29">
        <v>287</v>
      </c>
      <c r="AS228" s="29">
        <v>305</v>
      </c>
      <c r="AT228" s="29">
        <v>242</v>
      </c>
      <c r="AU228" s="29">
        <v>454</v>
      </c>
      <c r="AV228" s="29">
        <v>523</v>
      </c>
      <c r="AW228" s="29">
        <v>479</v>
      </c>
      <c r="AX228" s="29">
        <v>565</v>
      </c>
      <c r="AY228" s="29">
        <v>654</v>
      </c>
      <c r="AZ228" s="29">
        <v>511</v>
      </c>
      <c r="BA228" s="29">
        <v>689</v>
      </c>
      <c r="BB228" s="29">
        <v>759</v>
      </c>
      <c r="BC228" s="29">
        <v>749</v>
      </c>
      <c r="BD228" s="29">
        <v>816</v>
      </c>
      <c r="BE228" s="29">
        <v>820</v>
      </c>
      <c r="BF228" s="29">
        <v>867</v>
      </c>
      <c r="BG228" s="29">
        <v>1328</v>
      </c>
      <c r="BH228" s="29">
        <v>955</v>
      </c>
      <c r="BI228" s="29">
        <f t="shared" si="46"/>
        <v>955</v>
      </c>
      <c r="BJ228" s="29"/>
      <c r="BK228" s="29"/>
      <c r="BL228" s="29">
        <f t="shared" si="47"/>
        <v>-373</v>
      </c>
      <c r="BM228" s="27"/>
    </row>
    <row r="229" spans="1:65">
      <c r="A229" s="29">
        <v>220</v>
      </c>
      <c r="B229" s="32" t="s">
        <v>309</v>
      </c>
      <c r="C229" s="29">
        <f t="shared" si="36"/>
        <v>103709.72</v>
      </c>
      <c r="D229" s="29">
        <f t="shared" si="36"/>
        <v>1717567</v>
      </c>
      <c r="E229" s="29">
        <f t="shared" si="37"/>
        <v>1613857.28</v>
      </c>
      <c r="F229" s="29">
        <f t="shared" si="38"/>
        <v>1364</v>
      </c>
      <c r="G229" s="57">
        <f t="shared" si="39"/>
        <v>1183</v>
      </c>
      <c r="H229" s="42"/>
      <c r="I229" s="29">
        <v>220</v>
      </c>
      <c r="J229" s="30" t="s">
        <v>309</v>
      </c>
      <c r="L229" s="29">
        <v>0</v>
      </c>
      <c r="M229" s="29">
        <v>497769</v>
      </c>
      <c r="N229" s="29">
        <v>1222</v>
      </c>
      <c r="O229" s="29">
        <v>40169.26</v>
      </c>
      <c r="P229" s="29">
        <v>472457</v>
      </c>
      <c r="Q229" s="29">
        <v>55</v>
      </c>
      <c r="R229" s="29">
        <v>63540.46</v>
      </c>
      <c r="S229" s="29">
        <v>747341</v>
      </c>
      <c r="T229" s="29">
        <v>87</v>
      </c>
      <c r="U229" s="29">
        <v>0</v>
      </c>
      <c r="V229" s="29">
        <v>0</v>
      </c>
      <c r="W229" s="29">
        <v>0</v>
      </c>
      <c r="X229" s="31"/>
      <c r="Y229" s="27">
        <f t="shared" si="40"/>
        <v>220</v>
      </c>
      <c r="Z229" s="29">
        <f t="shared" si="41"/>
        <v>103709.72</v>
      </c>
      <c r="AA229" s="29">
        <f t="shared" si="42"/>
        <v>1717567</v>
      </c>
      <c r="AB229" s="29">
        <f t="shared" si="43"/>
        <v>1613857.28</v>
      </c>
      <c r="AC229" s="29">
        <f t="shared" si="44"/>
        <v>1364</v>
      </c>
      <c r="AD229" s="29">
        <f t="shared" si="45"/>
        <v>1183</v>
      </c>
      <c r="AE229" s="31"/>
      <c r="AF229" s="31"/>
      <c r="AH229" s="27">
        <v>220</v>
      </c>
      <c r="AI229" s="31" t="s">
        <v>309</v>
      </c>
      <c r="AK229" s="29"/>
      <c r="AL229" s="29">
        <v>302.18985849056605</v>
      </c>
      <c r="AM229" s="29">
        <v>273.8095238095238</v>
      </c>
      <c r="AN229" s="29">
        <v>296.34717208182911</v>
      </c>
      <c r="AO229" s="29">
        <v>277</v>
      </c>
      <c r="AP229" s="29">
        <v>262</v>
      </c>
      <c r="AQ229" s="29">
        <v>600</v>
      </c>
      <c r="AR229" s="29">
        <v>492</v>
      </c>
      <c r="AS229" s="29">
        <v>630</v>
      </c>
      <c r="AT229" s="29">
        <v>650</v>
      </c>
      <c r="AU229" s="29">
        <v>419</v>
      </c>
      <c r="AV229" s="29">
        <v>347</v>
      </c>
      <c r="AW229" s="29">
        <v>445</v>
      </c>
      <c r="AX229" s="29">
        <v>620</v>
      </c>
      <c r="AY229" s="29">
        <v>599</v>
      </c>
      <c r="AZ229" s="29">
        <v>786</v>
      </c>
      <c r="BA229" s="29">
        <v>786</v>
      </c>
      <c r="BB229" s="29">
        <v>672</v>
      </c>
      <c r="BC229" s="29">
        <v>798</v>
      </c>
      <c r="BD229" s="29">
        <v>911</v>
      </c>
      <c r="BE229" s="29">
        <v>1013</v>
      </c>
      <c r="BF229" s="29">
        <v>1123</v>
      </c>
      <c r="BG229" s="29">
        <v>897</v>
      </c>
      <c r="BH229" s="29">
        <v>1183</v>
      </c>
      <c r="BI229" s="29">
        <f t="shared" si="46"/>
        <v>1183</v>
      </c>
      <c r="BJ229" s="29"/>
      <c r="BK229" s="29"/>
      <c r="BL229" s="29">
        <f t="shared" si="47"/>
        <v>286</v>
      </c>
      <c r="BM229" s="27"/>
    </row>
    <row r="230" spans="1:65">
      <c r="A230" s="29">
        <v>221</v>
      </c>
      <c r="B230" s="32" t="s">
        <v>310</v>
      </c>
      <c r="C230" s="29">
        <f t="shared" si="36"/>
        <v>0</v>
      </c>
      <c r="D230" s="29">
        <f t="shared" si="36"/>
        <v>220751</v>
      </c>
      <c r="E230" s="29">
        <f t="shared" si="37"/>
        <v>220751</v>
      </c>
      <c r="F230" s="29">
        <f t="shared" si="38"/>
        <v>187</v>
      </c>
      <c r="G230" s="57">
        <f t="shared" si="39"/>
        <v>1180</v>
      </c>
      <c r="H230" s="42"/>
      <c r="I230" s="29">
        <v>221</v>
      </c>
      <c r="J230" s="30" t="s">
        <v>310</v>
      </c>
      <c r="L230" s="29">
        <v>0</v>
      </c>
      <c r="M230" s="29">
        <v>137238</v>
      </c>
      <c r="N230" s="29">
        <v>180</v>
      </c>
      <c r="O230" s="29">
        <v>0</v>
      </c>
      <c r="P230" s="29">
        <v>47722</v>
      </c>
      <c r="Q230" s="29">
        <v>4</v>
      </c>
      <c r="R230" s="29">
        <v>0</v>
      </c>
      <c r="S230" s="29">
        <v>35791</v>
      </c>
      <c r="T230" s="29">
        <v>3</v>
      </c>
      <c r="U230" s="29">
        <v>0</v>
      </c>
      <c r="V230" s="29">
        <v>0</v>
      </c>
      <c r="W230" s="29">
        <v>0</v>
      </c>
      <c r="X230" s="31"/>
      <c r="Y230" s="27">
        <f t="shared" si="40"/>
        <v>221</v>
      </c>
      <c r="Z230" s="29">
        <f t="shared" si="41"/>
        <v>0</v>
      </c>
      <c r="AA230" s="29">
        <f t="shared" si="42"/>
        <v>220751</v>
      </c>
      <c r="AB230" s="29">
        <f t="shared" si="43"/>
        <v>220751</v>
      </c>
      <c r="AC230" s="29">
        <f t="shared" si="44"/>
        <v>187</v>
      </c>
      <c r="AD230" s="29">
        <f t="shared" si="45"/>
        <v>1180</v>
      </c>
      <c r="AE230" s="31"/>
      <c r="AF230" s="31"/>
      <c r="AH230" s="27">
        <v>221</v>
      </c>
      <c r="AI230" s="31" t="s">
        <v>310</v>
      </c>
      <c r="AK230" s="29"/>
      <c r="AL230" s="29">
        <v>296.45945945945948</v>
      </c>
      <c r="AM230" s="29">
        <v>310.66666666666669</v>
      </c>
      <c r="AN230" s="29">
        <v>342.64705882352939</v>
      </c>
      <c r="AO230" s="29">
        <v>337</v>
      </c>
      <c r="AP230" s="29">
        <v>414</v>
      </c>
      <c r="AQ230" s="29">
        <v>363</v>
      </c>
      <c r="AR230" s="29">
        <v>542</v>
      </c>
      <c r="AS230" s="29">
        <v>553</v>
      </c>
      <c r="AT230" s="29">
        <v>588</v>
      </c>
      <c r="AU230" s="29">
        <v>414</v>
      </c>
      <c r="AV230" s="29">
        <v>0</v>
      </c>
      <c r="AW230" s="29">
        <v>613</v>
      </c>
      <c r="AX230" s="29">
        <v>713</v>
      </c>
      <c r="AY230" s="29">
        <v>657</v>
      </c>
      <c r="AZ230" s="29">
        <v>711</v>
      </c>
      <c r="BA230" s="29">
        <v>838</v>
      </c>
      <c r="BB230" s="29">
        <v>785</v>
      </c>
      <c r="BC230" s="29">
        <v>796</v>
      </c>
      <c r="BD230" s="29">
        <v>868</v>
      </c>
      <c r="BE230" s="29">
        <v>842</v>
      </c>
      <c r="BF230" s="29">
        <v>677</v>
      </c>
      <c r="BG230" s="29">
        <v>2687</v>
      </c>
      <c r="BH230" s="29">
        <v>1180</v>
      </c>
      <c r="BI230" s="29">
        <f t="shared" si="46"/>
        <v>1180</v>
      </c>
      <c r="BJ230" s="29"/>
      <c r="BK230" s="29"/>
      <c r="BL230" s="29">
        <f t="shared" si="47"/>
        <v>-1507</v>
      </c>
      <c r="BM230" s="27"/>
    </row>
    <row r="231" spans="1:65">
      <c r="A231" s="29">
        <v>222</v>
      </c>
      <c r="B231" s="32" t="s">
        <v>311</v>
      </c>
      <c r="C231" s="29">
        <f t="shared" si="36"/>
        <v>0</v>
      </c>
      <c r="D231" s="29">
        <f t="shared" si="36"/>
        <v>0</v>
      </c>
      <c r="E231" s="29">
        <f t="shared" si="37"/>
        <v>0</v>
      </c>
      <c r="F231" s="29">
        <f t="shared" si="38"/>
        <v>0</v>
      </c>
      <c r="G231" s="57">
        <f t="shared" si="39"/>
        <v>0</v>
      </c>
      <c r="H231" s="42"/>
      <c r="I231" s="29">
        <v>222</v>
      </c>
      <c r="J231" s="30" t="s">
        <v>311</v>
      </c>
      <c r="L231" s="29">
        <v>0</v>
      </c>
      <c r="M231" s="29">
        <v>0</v>
      </c>
      <c r="N231" s="29">
        <v>0</v>
      </c>
      <c r="O231" s="29">
        <v>0</v>
      </c>
      <c r="P231" s="29">
        <v>0</v>
      </c>
      <c r="Q231" s="29">
        <v>0</v>
      </c>
      <c r="R231" s="29">
        <v>0</v>
      </c>
      <c r="S231" s="29">
        <v>0</v>
      </c>
      <c r="T231" s="29">
        <v>0</v>
      </c>
      <c r="U231" s="29">
        <v>0</v>
      </c>
      <c r="V231" s="29">
        <v>0</v>
      </c>
      <c r="W231" s="29">
        <v>0</v>
      </c>
      <c r="X231" s="31"/>
      <c r="Y231" s="27">
        <f t="shared" si="40"/>
        <v>222</v>
      </c>
      <c r="Z231" s="29">
        <f t="shared" si="41"/>
        <v>0</v>
      </c>
      <c r="AA231" s="29">
        <f t="shared" si="42"/>
        <v>0</v>
      </c>
      <c r="AB231" s="29">
        <f t="shared" si="43"/>
        <v>0</v>
      </c>
      <c r="AC231" s="29">
        <f t="shared" si="44"/>
        <v>0</v>
      </c>
      <c r="AD231" s="29">
        <f t="shared" si="45"/>
        <v>0</v>
      </c>
      <c r="AE231" s="31"/>
      <c r="AF231" s="31"/>
      <c r="AH231" s="27">
        <v>222</v>
      </c>
      <c r="AI231" s="31" t="s">
        <v>311</v>
      </c>
      <c r="AK231" s="29"/>
      <c r="AL231" s="29"/>
      <c r="AM231" s="29"/>
      <c r="AN231" s="29">
        <v>0</v>
      </c>
      <c r="AO231" s="29">
        <v>0</v>
      </c>
      <c r="AP231" s="29">
        <v>0</v>
      </c>
      <c r="AQ231" s="29">
        <v>0</v>
      </c>
      <c r="AR231" s="29">
        <v>0</v>
      </c>
      <c r="AS231" s="29">
        <v>0</v>
      </c>
      <c r="AT231" s="29">
        <v>0</v>
      </c>
      <c r="AU231" s="29">
        <v>0</v>
      </c>
      <c r="AV231" s="29">
        <v>0</v>
      </c>
      <c r="AW231" s="29">
        <v>0</v>
      </c>
      <c r="AX231" s="29">
        <v>0</v>
      </c>
      <c r="AY231" s="29">
        <v>0</v>
      </c>
      <c r="AZ231" s="29">
        <v>0</v>
      </c>
      <c r="BA231" s="29">
        <v>0</v>
      </c>
      <c r="BB231" s="29">
        <v>0</v>
      </c>
      <c r="BC231" s="29">
        <v>0</v>
      </c>
      <c r="BD231" s="29">
        <v>0</v>
      </c>
      <c r="BE231" s="29">
        <v>0</v>
      </c>
      <c r="BF231" s="29">
        <v>0</v>
      </c>
      <c r="BG231" s="29">
        <v>0</v>
      </c>
      <c r="BH231" s="29">
        <v>0</v>
      </c>
      <c r="BI231" s="29">
        <f t="shared" si="46"/>
        <v>0</v>
      </c>
      <c r="BJ231" s="29"/>
      <c r="BK231" s="29"/>
      <c r="BL231" s="29">
        <f t="shared" si="47"/>
        <v>0</v>
      </c>
      <c r="BM231" s="27"/>
    </row>
    <row r="232" spans="1:65">
      <c r="A232" s="29">
        <v>223</v>
      </c>
      <c r="B232" s="32" t="s">
        <v>312</v>
      </c>
      <c r="C232" s="29">
        <f t="shared" si="36"/>
        <v>0</v>
      </c>
      <c r="D232" s="29">
        <f t="shared" si="36"/>
        <v>572559</v>
      </c>
      <c r="E232" s="29">
        <f t="shared" si="37"/>
        <v>572559</v>
      </c>
      <c r="F232" s="29">
        <f t="shared" si="38"/>
        <v>373</v>
      </c>
      <c r="G232" s="57">
        <f t="shared" si="39"/>
        <v>1535</v>
      </c>
      <c r="H232" s="42"/>
      <c r="I232" s="29">
        <v>223</v>
      </c>
      <c r="J232" s="30" t="s">
        <v>312</v>
      </c>
      <c r="L232" s="29">
        <v>0</v>
      </c>
      <c r="M232" s="29">
        <v>469129</v>
      </c>
      <c r="N232" s="29">
        <v>316</v>
      </c>
      <c r="O232" s="29">
        <v>0</v>
      </c>
      <c r="P232" s="29">
        <v>91430</v>
      </c>
      <c r="Q232" s="29">
        <v>34</v>
      </c>
      <c r="R232" s="29">
        <v>0</v>
      </c>
      <c r="S232" s="29">
        <v>12000</v>
      </c>
      <c r="T232" s="29">
        <v>23</v>
      </c>
      <c r="U232" s="29">
        <v>0</v>
      </c>
      <c r="V232" s="29">
        <v>0</v>
      </c>
      <c r="W232" s="29">
        <v>0</v>
      </c>
      <c r="X232" s="31"/>
      <c r="Y232" s="27">
        <f t="shared" si="40"/>
        <v>223</v>
      </c>
      <c r="Z232" s="29">
        <f t="shared" si="41"/>
        <v>0</v>
      </c>
      <c r="AA232" s="29">
        <f t="shared" si="42"/>
        <v>572559</v>
      </c>
      <c r="AB232" s="29">
        <f t="shared" si="43"/>
        <v>572559</v>
      </c>
      <c r="AC232" s="29">
        <f t="shared" si="44"/>
        <v>373</v>
      </c>
      <c r="AD232" s="29">
        <f t="shared" si="45"/>
        <v>1535</v>
      </c>
      <c r="AE232" s="31"/>
      <c r="AF232" s="31"/>
      <c r="AH232" s="27">
        <v>223</v>
      </c>
      <c r="AI232" s="31" t="s">
        <v>312</v>
      </c>
      <c r="AK232" s="29"/>
      <c r="AL232" s="29">
        <v>382.72053231939162</v>
      </c>
      <c r="AM232" s="29">
        <v>410.00203665987777</v>
      </c>
      <c r="AN232" s="29">
        <v>422.51942740286296</v>
      </c>
      <c r="AO232" s="29">
        <v>467</v>
      </c>
      <c r="AP232" s="29">
        <v>427</v>
      </c>
      <c r="AQ232" s="29">
        <v>587</v>
      </c>
      <c r="AR232" s="29">
        <v>569</v>
      </c>
      <c r="AS232" s="29">
        <v>452</v>
      </c>
      <c r="AT232" s="29">
        <v>550</v>
      </c>
      <c r="AU232" s="29">
        <v>395</v>
      </c>
      <c r="AV232" s="29">
        <v>710</v>
      </c>
      <c r="AW232" s="29">
        <v>663</v>
      </c>
      <c r="AX232" s="29">
        <v>520</v>
      </c>
      <c r="AY232" s="29">
        <v>764</v>
      </c>
      <c r="AZ232" s="29">
        <v>905</v>
      </c>
      <c r="BA232" s="29">
        <v>1023</v>
      </c>
      <c r="BB232" s="29">
        <v>1169</v>
      </c>
      <c r="BC232" s="29">
        <v>1238</v>
      </c>
      <c r="BD232" s="29">
        <v>1203</v>
      </c>
      <c r="BE232" s="29">
        <v>1081</v>
      </c>
      <c r="BF232" s="29">
        <v>1139</v>
      </c>
      <c r="BG232" s="29">
        <v>1739</v>
      </c>
      <c r="BH232" s="29">
        <v>1535</v>
      </c>
      <c r="BI232" s="29">
        <f t="shared" si="46"/>
        <v>1535</v>
      </c>
      <c r="BJ232" s="29"/>
      <c r="BK232" s="29"/>
      <c r="BL232" s="29">
        <f t="shared" si="47"/>
        <v>-204</v>
      </c>
      <c r="BM232" s="27"/>
    </row>
    <row r="233" spans="1:65">
      <c r="A233" s="29">
        <v>224</v>
      </c>
      <c r="B233" s="32" t="s">
        <v>313</v>
      </c>
      <c r="C233" s="29">
        <f t="shared" si="36"/>
        <v>0</v>
      </c>
      <c r="D233" s="29">
        <f t="shared" si="36"/>
        <v>209930</v>
      </c>
      <c r="E233" s="29">
        <f t="shared" si="37"/>
        <v>209930</v>
      </c>
      <c r="F233" s="29">
        <f t="shared" si="38"/>
        <v>197</v>
      </c>
      <c r="G233" s="57">
        <f t="shared" si="39"/>
        <v>1066</v>
      </c>
      <c r="H233" s="42"/>
      <c r="I233" s="29">
        <v>224</v>
      </c>
      <c r="J233" s="30" t="s">
        <v>313</v>
      </c>
      <c r="L233" s="29">
        <v>0</v>
      </c>
      <c r="M233" s="29">
        <v>123295</v>
      </c>
      <c r="N233" s="29">
        <v>189</v>
      </c>
      <c r="O233" s="29">
        <v>0</v>
      </c>
      <c r="P233" s="29">
        <v>32488</v>
      </c>
      <c r="Q233" s="29">
        <v>3</v>
      </c>
      <c r="R233" s="29">
        <v>0</v>
      </c>
      <c r="S233" s="29">
        <v>54147</v>
      </c>
      <c r="T233" s="29">
        <v>5</v>
      </c>
      <c r="U233" s="29">
        <v>0</v>
      </c>
      <c r="V233" s="29">
        <v>0</v>
      </c>
      <c r="W233" s="29">
        <v>0</v>
      </c>
      <c r="X233" s="31"/>
      <c r="Y233" s="27">
        <f t="shared" si="40"/>
        <v>224</v>
      </c>
      <c r="Z233" s="29">
        <f t="shared" si="41"/>
        <v>0</v>
      </c>
      <c r="AA233" s="29">
        <f t="shared" si="42"/>
        <v>209930</v>
      </c>
      <c r="AB233" s="29">
        <f t="shared" si="43"/>
        <v>209930</v>
      </c>
      <c r="AC233" s="29">
        <f t="shared" si="44"/>
        <v>197</v>
      </c>
      <c r="AD233" s="29">
        <f t="shared" si="45"/>
        <v>1066</v>
      </c>
      <c r="AE233" s="31"/>
      <c r="AF233" s="31"/>
      <c r="AH233" s="27">
        <v>224</v>
      </c>
      <c r="AI233" s="31" t="s">
        <v>313</v>
      </c>
      <c r="AK233" s="29"/>
      <c r="AL233" s="29">
        <v>204.83737024221455</v>
      </c>
      <c r="AM233" s="29">
        <v>284.06557377049182</v>
      </c>
      <c r="AN233" s="29">
        <v>297.53361344537814</v>
      </c>
      <c r="AO233" s="29">
        <v>286</v>
      </c>
      <c r="AP233" s="29">
        <v>274</v>
      </c>
      <c r="AQ233" s="29">
        <v>434</v>
      </c>
      <c r="AR233" s="29">
        <v>458</v>
      </c>
      <c r="AS233" s="29">
        <v>488</v>
      </c>
      <c r="AT233" s="29">
        <v>514</v>
      </c>
      <c r="AU233" s="29">
        <v>565</v>
      </c>
      <c r="AV233" s="29">
        <v>604</v>
      </c>
      <c r="AW233" s="29">
        <v>695</v>
      </c>
      <c r="AX233" s="29">
        <v>613</v>
      </c>
      <c r="AY233" s="29">
        <v>575</v>
      </c>
      <c r="AZ233" s="29">
        <v>607</v>
      </c>
      <c r="BA233" s="29">
        <v>713</v>
      </c>
      <c r="BB233" s="29">
        <v>760</v>
      </c>
      <c r="BC233" s="29">
        <v>765</v>
      </c>
      <c r="BD233" s="29">
        <v>803</v>
      </c>
      <c r="BE233" s="29">
        <v>986</v>
      </c>
      <c r="BF233" s="29">
        <v>1075</v>
      </c>
      <c r="BG233" s="29">
        <v>1041</v>
      </c>
      <c r="BH233" s="29">
        <v>1066</v>
      </c>
      <c r="BI233" s="29">
        <f t="shared" si="46"/>
        <v>1066</v>
      </c>
      <c r="BJ233" s="29"/>
      <c r="BK233" s="29"/>
      <c r="BL233" s="29">
        <f t="shared" si="47"/>
        <v>25</v>
      </c>
      <c r="BM233" s="27"/>
    </row>
    <row r="234" spans="1:65">
      <c r="A234" s="29">
        <v>225</v>
      </c>
      <c r="B234" s="32" t="s">
        <v>314</v>
      </c>
      <c r="C234" s="29">
        <f t="shared" si="36"/>
        <v>0</v>
      </c>
      <c r="D234" s="29">
        <f t="shared" si="36"/>
        <v>0</v>
      </c>
      <c r="E234" s="29">
        <f t="shared" si="37"/>
        <v>0</v>
      </c>
      <c r="F234" s="29">
        <f t="shared" si="38"/>
        <v>0</v>
      </c>
      <c r="G234" s="57">
        <f t="shared" si="39"/>
        <v>0</v>
      </c>
      <c r="H234" s="42"/>
      <c r="I234" s="29">
        <v>225</v>
      </c>
      <c r="J234" s="30" t="s">
        <v>314</v>
      </c>
      <c r="L234" s="29">
        <v>0</v>
      </c>
      <c r="M234" s="29">
        <v>0</v>
      </c>
      <c r="N234" s="29">
        <v>0</v>
      </c>
      <c r="O234" s="29">
        <v>0</v>
      </c>
      <c r="P234" s="29">
        <v>0</v>
      </c>
      <c r="Q234" s="29">
        <v>0</v>
      </c>
      <c r="R234" s="29">
        <v>0</v>
      </c>
      <c r="S234" s="29">
        <v>0</v>
      </c>
      <c r="T234" s="29">
        <v>0</v>
      </c>
      <c r="U234" s="29">
        <v>0</v>
      </c>
      <c r="V234" s="29">
        <v>0</v>
      </c>
      <c r="W234" s="29">
        <v>0</v>
      </c>
      <c r="X234" s="31"/>
      <c r="Y234" s="27">
        <f t="shared" si="40"/>
        <v>225</v>
      </c>
      <c r="Z234" s="29">
        <f t="shared" si="41"/>
        <v>0</v>
      </c>
      <c r="AA234" s="29">
        <f t="shared" si="42"/>
        <v>0</v>
      </c>
      <c r="AB234" s="29">
        <f t="shared" si="43"/>
        <v>0</v>
      </c>
      <c r="AC234" s="29">
        <f t="shared" si="44"/>
        <v>0</v>
      </c>
      <c r="AD234" s="29">
        <f t="shared" si="45"/>
        <v>0</v>
      </c>
      <c r="AE234" s="31"/>
      <c r="AF234" s="31"/>
      <c r="AH234" s="27">
        <v>225</v>
      </c>
      <c r="AI234" s="31" t="s">
        <v>314</v>
      </c>
      <c r="AK234" s="29"/>
      <c r="AL234" s="29"/>
      <c r="AM234" s="29"/>
      <c r="AN234" s="29">
        <v>0</v>
      </c>
      <c r="AO234" s="29">
        <v>0</v>
      </c>
      <c r="AP234" s="29">
        <v>0</v>
      </c>
      <c r="AQ234" s="29">
        <v>0</v>
      </c>
      <c r="AR234" s="29">
        <v>0</v>
      </c>
      <c r="AS234" s="29">
        <v>0</v>
      </c>
      <c r="AT234" s="29">
        <v>0</v>
      </c>
      <c r="AU234" s="29">
        <v>0</v>
      </c>
      <c r="AV234" s="29">
        <v>0</v>
      </c>
      <c r="AW234" s="29">
        <v>0</v>
      </c>
      <c r="AX234" s="29">
        <v>0</v>
      </c>
      <c r="AY234" s="29">
        <v>0</v>
      </c>
      <c r="AZ234" s="29">
        <v>0</v>
      </c>
      <c r="BA234" s="29">
        <v>0</v>
      </c>
      <c r="BB234" s="29">
        <v>0</v>
      </c>
      <c r="BC234" s="29">
        <v>0</v>
      </c>
      <c r="BD234" s="29">
        <v>0</v>
      </c>
      <c r="BE234" s="29">
        <v>0</v>
      </c>
      <c r="BF234" s="29">
        <v>0</v>
      </c>
      <c r="BG234" s="29">
        <v>0</v>
      </c>
      <c r="BH234" s="29">
        <v>0</v>
      </c>
      <c r="BI234" s="29">
        <f t="shared" si="46"/>
        <v>0</v>
      </c>
      <c r="BJ234" s="29"/>
      <c r="BK234" s="29"/>
      <c r="BL234" s="29">
        <f t="shared" si="47"/>
        <v>0</v>
      </c>
      <c r="BM234" s="27"/>
    </row>
    <row r="235" spans="1:65">
      <c r="A235" s="29">
        <v>226</v>
      </c>
      <c r="B235" s="32" t="s">
        <v>315</v>
      </c>
      <c r="C235" s="29">
        <f t="shared" si="36"/>
        <v>0</v>
      </c>
      <c r="D235" s="29">
        <f t="shared" si="36"/>
        <v>1277759</v>
      </c>
      <c r="E235" s="29">
        <f t="shared" si="37"/>
        <v>1277759</v>
      </c>
      <c r="F235" s="29">
        <f t="shared" si="38"/>
        <v>1186</v>
      </c>
      <c r="G235" s="57">
        <f t="shared" si="39"/>
        <v>1077</v>
      </c>
      <c r="H235" s="42"/>
      <c r="I235" s="29">
        <v>226</v>
      </c>
      <c r="J235" s="30" t="s">
        <v>315</v>
      </c>
      <c r="L235" s="29">
        <v>0</v>
      </c>
      <c r="M235" s="29">
        <v>811013</v>
      </c>
      <c r="N235" s="29">
        <v>1144</v>
      </c>
      <c r="O235" s="29">
        <v>0</v>
      </c>
      <c r="P235" s="29">
        <v>88904</v>
      </c>
      <c r="Q235" s="29">
        <v>8</v>
      </c>
      <c r="R235" s="29">
        <v>0</v>
      </c>
      <c r="S235" s="29">
        <v>377842</v>
      </c>
      <c r="T235" s="29">
        <v>34</v>
      </c>
      <c r="U235" s="29">
        <v>0</v>
      </c>
      <c r="V235" s="29">
        <v>0</v>
      </c>
      <c r="W235" s="29">
        <v>0</v>
      </c>
      <c r="X235" s="31"/>
      <c r="Y235" s="27">
        <f t="shared" si="40"/>
        <v>226</v>
      </c>
      <c r="Z235" s="29">
        <f t="shared" si="41"/>
        <v>0</v>
      </c>
      <c r="AA235" s="29">
        <f t="shared" si="42"/>
        <v>1277759</v>
      </c>
      <c r="AB235" s="29">
        <f t="shared" si="43"/>
        <v>1277759</v>
      </c>
      <c r="AC235" s="29">
        <f t="shared" si="44"/>
        <v>1186</v>
      </c>
      <c r="AD235" s="29">
        <f t="shared" si="45"/>
        <v>1077</v>
      </c>
      <c r="AE235" s="31"/>
      <c r="AF235" s="31"/>
      <c r="AH235" s="27">
        <v>226</v>
      </c>
      <c r="AI235" s="31" t="s">
        <v>315</v>
      </c>
      <c r="AK235" s="29"/>
      <c r="AL235" s="29">
        <v>172.11671388101982</v>
      </c>
      <c r="AM235" s="29">
        <v>197.0167597765363</v>
      </c>
      <c r="AN235" s="29">
        <v>205.96363636363637</v>
      </c>
      <c r="AO235" s="29">
        <v>221</v>
      </c>
      <c r="AP235" s="29">
        <v>248</v>
      </c>
      <c r="AQ235" s="29">
        <v>353</v>
      </c>
      <c r="AR235" s="29">
        <v>337</v>
      </c>
      <c r="AS235" s="29">
        <v>371</v>
      </c>
      <c r="AT235" s="29">
        <v>447</v>
      </c>
      <c r="AU235" s="29">
        <v>225</v>
      </c>
      <c r="AV235" s="29">
        <v>489</v>
      </c>
      <c r="AW235" s="29">
        <v>456</v>
      </c>
      <c r="AX235" s="29">
        <v>841</v>
      </c>
      <c r="AY235" s="29">
        <v>526</v>
      </c>
      <c r="AZ235" s="29">
        <v>576</v>
      </c>
      <c r="BA235" s="29">
        <v>1041</v>
      </c>
      <c r="BB235" s="29">
        <v>660</v>
      </c>
      <c r="BC235" s="29">
        <v>678</v>
      </c>
      <c r="BD235" s="29">
        <v>717</v>
      </c>
      <c r="BE235" s="29">
        <v>920</v>
      </c>
      <c r="BF235" s="29">
        <v>807</v>
      </c>
      <c r="BG235" s="29">
        <v>842</v>
      </c>
      <c r="BH235" s="29">
        <v>1077</v>
      </c>
      <c r="BI235" s="29">
        <f t="shared" si="46"/>
        <v>1077</v>
      </c>
      <c r="BJ235" s="29"/>
      <c r="BK235" s="29"/>
      <c r="BL235" s="29">
        <f t="shared" si="47"/>
        <v>235</v>
      </c>
      <c r="BM235" s="27"/>
    </row>
    <row r="236" spans="1:65">
      <c r="A236" s="29">
        <v>227</v>
      </c>
      <c r="B236" s="32" t="s">
        <v>316</v>
      </c>
      <c r="C236" s="29">
        <f t="shared" si="36"/>
        <v>0</v>
      </c>
      <c r="D236" s="29">
        <f t="shared" si="36"/>
        <v>920769</v>
      </c>
      <c r="E236" s="29">
        <f t="shared" si="37"/>
        <v>920769</v>
      </c>
      <c r="F236" s="29">
        <f t="shared" si="38"/>
        <v>1211</v>
      </c>
      <c r="G236" s="57">
        <f t="shared" si="39"/>
        <v>760</v>
      </c>
      <c r="H236" s="42"/>
      <c r="I236" s="29">
        <v>227</v>
      </c>
      <c r="J236" s="30" t="s">
        <v>316</v>
      </c>
      <c r="L236" s="29">
        <v>0</v>
      </c>
      <c r="M236" s="29">
        <v>846765</v>
      </c>
      <c r="N236" s="29">
        <v>1190</v>
      </c>
      <c r="O236" s="29">
        <v>0</v>
      </c>
      <c r="P236" s="29">
        <v>0</v>
      </c>
      <c r="Q236" s="29">
        <v>0</v>
      </c>
      <c r="R236" s="29">
        <v>0</v>
      </c>
      <c r="S236" s="29">
        <v>74004</v>
      </c>
      <c r="T236" s="29">
        <v>21</v>
      </c>
      <c r="U236" s="29">
        <v>0</v>
      </c>
      <c r="V236" s="29">
        <v>0</v>
      </c>
      <c r="W236" s="29">
        <v>0</v>
      </c>
      <c r="X236" s="31"/>
      <c r="Y236" s="27">
        <f t="shared" si="40"/>
        <v>227</v>
      </c>
      <c r="Z236" s="29">
        <f t="shared" si="41"/>
        <v>0</v>
      </c>
      <c r="AA236" s="29">
        <f t="shared" si="42"/>
        <v>920769</v>
      </c>
      <c r="AB236" s="29">
        <f t="shared" si="43"/>
        <v>920769</v>
      </c>
      <c r="AC236" s="29">
        <f t="shared" si="44"/>
        <v>1211</v>
      </c>
      <c r="AD236" s="29">
        <f t="shared" si="45"/>
        <v>760</v>
      </c>
      <c r="AE236" s="31"/>
      <c r="AF236" s="31"/>
      <c r="AH236" s="27">
        <v>227</v>
      </c>
      <c r="AI236" s="31" t="s">
        <v>316</v>
      </c>
      <c r="AK236" s="29"/>
      <c r="AL236" s="29">
        <v>176.87306346826585</v>
      </c>
      <c r="AM236" s="29">
        <v>241.32804757185332</v>
      </c>
      <c r="AN236" s="29">
        <v>253.05498981670061</v>
      </c>
      <c r="AO236" s="29">
        <v>258</v>
      </c>
      <c r="AP236" s="29">
        <v>291</v>
      </c>
      <c r="AQ236" s="29">
        <v>518</v>
      </c>
      <c r="AR236" s="29">
        <v>427</v>
      </c>
      <c r="AS236" s="29">
        <v>517</v>
      </c>
      <c r="AT236" s="29">
        <v>570</v>
      </c>
      <c r="AU236" s="29">
        <v>587</v>
      </c>
      <c r="AV236" s="29">
        <v>615</v>
      </c>
      <c r="AW236" s="29">
        <v>586</v>
      </c>
      <c r="AX236" s="29">
        <v>646</v>
      </c>
      <c r="AY236" s="29">
        <v>715</v>
      </c>
      <c r="AZ236" s="29">
        <v>726</v>
      </c>
      <c r="BA236" s="29">
        <v>695</v>
      </c>
      <c r="BB236" s="29">
        <v>604</v>
      </c>
      <c r="BC236" s="29">
        <v>622</v>
      </c>
      <c r="BD236" s="29">
        <v>607</v>
      </c>
      <c r="BE236" s="29">
        <v>695</v>
      </c>
      <c r="BF236" s="29">
        <v>763</v>
      </c>
      <c r="BG236" s="29">
        <v>681</v>
      </c>
      <c r="BH236" s="29">
        <v>760</v>
      </c>
      <c r="BI236" s="29">
        <f t="shared" si="46"/>
        <v>760</v>
      </c>
      <c r="BJ236" s="29"/>
      <c r="BK236" s="29"/>
      <c r="BL236" s="29">
        <f t="shared" si="47"/>
        <v>79</v>
      </c>
      <c r="BM236" s="27"/>
    </row>
    <row r="237" spans="1:65">
      <c r="A237" s="29">
        <v>228</v>
      </c>
      <c r="B237" s="32" t="s">
        <v>317</v>
      </c>
      <c r="C237" s="29">
        <f t="shared" si="36"/>
        <v>0</v>
      </c>
      <c r="D237" s="29">
        <f t="shared" si="36"/>
        <v>0</v>
      </c>
      <c r="E237" s="29">
        <f t="shared" si="37"/>
        <v>0</v>
      </c>
      <c r="F237" s="29">
        <f t="shared" si="38"/>
        <v>0</v>
      </c>
      <c r="G237" s="57">
        <f t="shared" si="39"/>
        <v>0</v>
      </c>
      <c r="H237" s="42"/>
      <c r="I237" s="29">
        <v>228</v>
      </c>
      <c r="J237" s="30" t="s">
        <v>317</v>
      </c>
      <c r="L237" s="29">
        <v>0</v>
      </c>
      <c r="M237" s="29">
        <v>0</v>
      </c>
      <c r="N237" s="29">
        <v>0</v>
      </c>
      <c r="O237" s="29">
        <v>0</v>
      </c>
      <c r="P237" s="29">
        <v>0</v>
      </c>
      <c r="Q237" s="29">
        <v>0</v>
      </c>
      <c r="R237" s="29">
        <v>0</v>
      </c>
      <c r="S237" s="29">
        <v>0</v>
      </c>
      <c r="T237" s="29">
        <v>0</v>
      </c>
      <c r="U237" s="29">
        <v>0</v>
      </c>
      <c r="V237" s="29">
        <v>0</v>
      </c>
      <c r="W237" s="29">
        <v>0</v>
      </c>
      <c r="X237" s="31"/>
      <c r="Y237" s="27">
        <f t="shared" si="40"/>
        <v>228</v>
      </c>
      <c r="Z237" s="29">
        <f t="shared" si="41"/>
        <v>0</v>
      </c>
      <c r="AA237" s="29">
        <f t="shared" si="42"/>
        <v>0</v>
      </c>
      <c r="AB237" s="29">
        <f t="shared" si="43"/>
        <v>0</v>
      </c>
      <c r="AC237" s="29">
        <f t="shared" si="44"/>
        <v>0</v>
      </c>
      <c r="AD237" s="29">
        <f t="shared" si="45"/>
        <v>0</v>
      </c>
      <c r="AE237" s="31"/>
      <c r="AF237" s="31"/>
      <c r="AH237" s="27">
        <v>228</v>
      </c>
      <c r="AI237" s="31" t="s">
        <v>317</v>
      </c>
      <c r="AK237" s="29"/>
      <c r="AL237" s="29"/>
      <c r="AM237" s="29"/>
      <c r="AN237" s="29">
        <v>0</v>
      </c>
      <c r="AO237" s="29">
        <v>0</v>
      </c>
      <c r="AP237" s="29">
        <v>0</v>
      </c>
      <c r="AQ237" s="29">
        <v>0</v>
      </c>
      <c r="AR237" s="29">
        <v>0</v>
      </c>
      <c r="AS237" s="29">
        <v>0</v>
      </c>
      <c r="AT237" s="29">
        <v>0</v>
      </c>
      <c r="AU237" s="29">
        <v>0</v>
      </c>
      <c r="AV237" s="29">
        <v>0</v>
      </c>
      <c r="AW237" s="29">
        <v>0</v>
      </c>
      <c r="AX237" s="29">
        <v>0</v>
      </c>
      <c r="AY237" s="29">
        <v>0</v>
      </c>
      <c r="AZ237" s="29">
        <v>0</v>
      </c>
      <c r="BA237" s="29">
        <v>0</v>
      </c>
      <c r="BB237" s="29">
        <v>0</v>
      </c>
      <c r="BC237" s="29">
        <v>0</v>
      </c>
      <c r="BD237" s="29">
        <v>0</v>
      </c>
      <c r="BE237" s="29">
        <v>0</v>
      </c>
      <c r="BF237" s="29">
        <v>0</v>
      </c>
      <c r="BG237" s="29">
        <v>0</v>
      </c>
      <c r="BH237" s="29">
        <v>0</v>
      </c>
      <c r="BI237" s="29">
        <f t="shared" si="46"/>
        <v>0</v>
      </c>
      <c r="BJ237" s="29"/>
      <c r="BK237" s="29"/>
      <c r="BL237" s="29">
        <f t="shared" si="47"/>
        <v>0</v>
      </c>
      <c r="BM237" s="27"/>
    </row>
    <row r="238" spans="1:65">
      <c r="A238" s="29">
        <v>229</v>
      </c>
      <c r="B238" s="32" t="s">
        <v>318</v>
      </c>
      <c r="C238" s="29">
        <f t="shared" si="36"/>
        <v>0</v>
      </c>
      <c r="D238" s="29">
        <f t="shared" si="36"/>
        <v>2772214</v>
      </c>
      <c r="E238" s="29">
        <f t="shared" si="37"/>
        <v>2772214</v>
      </c>
      <c r="F238" s="29">
        <f t="shared" si="38"/>
        <v>2170</v>
      </c>
      <c r="G238" s="57">
        <f t="shared" si="39"/>
        <v>1278</v>
      </c>
      <c r="H238" s="42"/>
      <c r="I238" s="29">
        <v>229</v>
      </c>
      <c r="J238" s="30" t="s">
        <v>318</v>
      </c>
      <c r="L238" s="29">
        <v>0</v>
      </c>
      <c r="M238" s="29">
        <v>1475995</v>
      </c>
      <c r="N238" s="29">
        <v>1935</v>
      </c>
      <c r="O238" s="29">
        <v>0</v>
      </c>
      <c r="P238" s="29">
        <v>132380</v>
      </c>
      <c r="Q238" s="29">
        <v>24</v>
      </c>
      <c r="R238" s="29">
        <v>0</v>
      </c>
      <c r="S238" s="29">
        <v>1163839</v>
      </c>
      <c r="T238" s="29">
        <v>211</v>
      </c>
      <c r="U238" s="29">
        <v>0</v>
      </c>
      <c r="V238" s="29">
        <v>0</v>
      </c>
      <c r="W238" s="29">
        <v>0</v>
      </c>
      <c r="X238" s="31"/>
      <c r="Y238" s="27">
        <f t="shared" si="40"/>
        <v>229</v>
      </c>
      <c r="Z238" s="29">
        <f t="shared" si="41"/>
        <v>0</v>
      </c>
      <c r="AA238" s="29">
        <f t="shared" si="42"/>
        <v>2772214</v>
      </c>
      <c r="AB238" s="29">
        <f t="shared" si="43"/>
        <v>2772214</v>
      </c>
      <c r="AC238" s="29">
        <f t="shared" si="44"/>
        <v>2170</v>
      </c>
      <c r="AD238" s="29">
        <f t="shared" si="45"/>
        <v>1278</v>
      </c>
      <c r="AE238" s="31"/>
      <c r="AF238" s="31"/>
      <c r="AH238" s="27">
        <v>229</v>
      </c>
      <c r="AI238" s="31" t="s">
        <v>318</v>
      </c>
      <c r="AK238" s="29"/>
      <c r="AL238" s="29">
        <v>281.36714116251483</v>
      </c>
      <c r="AM238" s="29">
        <v>298.2091340154729</v>
      </c>
      <c r="AN238" s="29">
        <v>367.55745062836627</v>
      </c>
      <c r="AO238" s="29">
        <v>364</v>
      </c>
      <c r="AP238" s="29">
        <v>366</v>
      </c>
      <c r="AQ238" s="29">
        <v>729</v>
      </c>
      <c r="AR238" s="29">
        <v>601</v>
      </c>
      <c r="AS238" s="29">
        <v>492</v>
      </c>
      <c r="AT238" s="29">
        <v>501</v>
      </c>
      <c r="AU238" s="29">
        <v>857</v>
      </c>
      <c r="AV238" s="29">
        <v>0</v>
      </c>
      <c r="AW238" s="29">
        <v>919</v>
      </c>
      <c r="AX238" s="29">
        <v>936</v>
      </c>
      <c r="AY238" s="29">
        <v>964</v>
      </c>
      <c r="AZ238" s="29">
        <v>1139</v>
      </c>
      <c r="BA238" s="29">
        <v>769</v>
      </c>
      <c r="BB238" s="29">
        <v>1028</v>
      </c>
      <c r="BC238" s="29">
        <v>1316</v>
      </c>
      <c r="BD238" s="29">
        <v>1303</v>
      </c>
      <c r="BE238" s="29">
        <v>1760</v>
      </c>
      <c r="BF238" s="29">
        <v>829</v>
      </c>
      <c r="BG238" s="29">
        <v>905</v>
      </c>
      <c r="BH238" s="29">
        <v>1278</v>
      </c>
      <c r="BI238" s="29">
        <f t="shared" si="46"/>
        <v>1278</v>
      </c>
      <c r="BJ238" s="29"/>
      <c r="BK238" s="29"/>
      <c r="BL238" s="29">
        <f t="shared" si="47"/>
        <v>373</v>
      </c>
      <c r="BM238" s="27"/>
    </row>
    <row r="239" spans="1:65">
      <c r="A239" s="29">
        <v>230</v>
      </c>
      <c r="B239" s="32" t="s">
        <v>319</v>
      </c>
      <c r="C239" s="29">
        <f t="shared" si="36"/>
        <v>0</v>
      </c>
      <c r="D239" s="29">
        <f t="shared" si="36"/>
        <v>53213</v>
      </c>
      <c r="E239" s="29">
        <f t="shared" si="37"/>
        <v>53213</v>
      </c>
      <c r="F239" s="29">
        <f t="shared" si="38"/>
        <v>61</v>
      </c>
      <c r="G239" s="57">
        <f t="shared" si="39"/>
        <v>872</v>
      </c>
      <c r="H239" s="42"/>
      <c r="I239" s="29">
        <v>230</v>
      </c>
      <c r="J239" s="30" t="s">
        <v>319</v>
      </c>
      <c r="L239" s="29">
        <v>0</v>
      </c>
      <c r="M239" s="29">
        <v>52042</v>
      </c>
      <c r="N239" s="29">
        <v>60</v>
      </c>
      <c r="O239" s="29">
        <v>0</v>
      </c>
      <c r="P239" s="29">
        <v>0</v>
      </c>
      <c r="Q239" s="29">
        <v>0</v>
      </c>
      <c r="R239" s="29">
        <v>0</v>
      </c>
      <c r="S239" s="29">
        <v>1171</v>
      </c>
      <c r="T239" s="29">
        <v>1</v>
      </c>
      <c r="U239" s="29">
        <v>0</v>
      </c>
      <c r="V239" s="29">
        <v>0</v>
      </c>
      <c r="W239" s="29">
        <v>0</v>
      </c>
      <c r="X239" s="31"/>
      <c r="Y239" s="27">
        <f t="shared" si="40"/>
        <v>230</v>
      </c>
      <c r="Z239" s="29">
        <f t="shared" si="41"/>
        <v>0</v>
      </c>
      <c r="AA239" s="29">
        <f t="shared" si="42"/>
        <v>53213</v>
      </c>
      <c r="AB239" s="29">
        <f t="shared" si="43"/>
        <v>53213</v>
      </c>
      <c r="AC239" s="29">
        <f t="shared" si="44"/>
        <v>61</v>
      </c>
      <c r="AD239" s="29">
        <f t="shared" si="45"/>
        <v>872</v>
      </c>
      <c r="AE239" s="31"/>
      <c r="AF239" s="31"/>
      <c r="AH239" s="27">
        <v>230</v>
      </c>
      <c r="AI239" s="31" t="s">
        <v>319</v>
      </c>
      <c r="AK239" s="29"/>
      <c r="AL239" s="29"/>
      <c r="AM239" s="29"/>
      <c r="AN239" s="29">
        <v>0</v>
      </c>
      <c r="AO239" s="29">
        <v>0</v>
      </c>
      <c r="AP239" s="29">
        <v>0</v>
      </c>
      <c r="AQ239" s="29">
        <v>680</v>
      </c>
      <c r="AR239" s="29">
        <v>6596</v>
      </c>
      <c r="AS239" s="29">
        <v>0</v>
      </c>
      <c r="AT239" s="29">
        <v>0</v>
      </c>
      <c r="AU239" s="29">
        <v>287</v>
      </c>
      <c r="AV239" s="29">
        <v>437</v>
      </c>
      <c r="AW239" s="29">
        <v>563</v>
      </c>
      <c r="AX239" s="29">
        <v>432</v>
      </c>
      <c r="AY239" s="29">
        <v>326</v>
      </c>
      <c r="AZ239" s="29">
        <v>342</v>
      </c>
      <c r="BA239" s="29">
        <v>383</v>
      </c>
      <c r="BB239" s="29">
        <v>539</v>
      </c>
      <c r="BC239" s="29">
        <v>562</v>
      </c>
      <c r="BD239" s="29">
        <v>602</v>
      </c>
      <c r="BE239" s="29">
        <v>639</v>
      </c>
      <c r="BF239" s="29">
        <v>503</v>
      </c>
      <c r="BG239" s="29">
        <v>546</v>
      </c>
      <c r="BH239" s="29">
        <v>872</v>
      </c>
      <c r="BI239" s="29">
        <f t="shared" si="46"/>
        <v>872</v>
      </c>
      <c r="BJ239" s="29"/>
      <c r="BK239" s="29"/>
      <c r="BL239" s="29">
        <f t="shared" si="47"/>
        <v>326</v>
      </c>
      <c r="BM239" s="27"/>
    </row>
    <row r="240" spans="1:65">
      <c r="A240" s="29">
        <v>231</v>
      </c>
      <c r="B240" s="32" t="s">
        <v>320</v>
      </c>
      <c r="C240" s="29">
        <f t="shared" si="36"/>
        <v>0</v>
      </c>
      <c r="D240" s="29">
        <f t="shared" si="36"/>
        <v>2495426</v>
      </c>
      <c r="E240" s="29">
        <f t="shared" si="37"/>
        <v>2495426</v>
      </c>
      <c r="F240" s="29">
        <f t="shared" si="38"/>
        <v>2013</v>
      </c>
      <c r="G240" s="57">
        <f t="shared" si="39"/>
        <v>1240</v>
      </c>
      <c r="H240" s="42"/>
      <c r="I240" s="29">
        <v>231</v>
      </c>
      <c r="J240" s="30" t="s">
        <v>320</v>
      </c>
      <c r="L240" s="29">
        <v>0</v>
      </c>
      <c r="M240" s="29">
        <v>1880591</v>
      </c>
      <c r="N240" s="29">
        <v>1937</v>
      </c>
      <c r="O240" s="29">
        <v>0</v>
      </c>
      <c r="P240" s="29">
        <v>60835</v>
      </c>
      <c r="Q240" s="29">
        <v>11</v>
      </c>
      <c r="R240" s="29">
        <v>0</v>
      </c>
      <c r="S240" s="29">
        <v>554000</v>
      </c>
      <c r="T240" s="29">
        <v>65</v>
      </c>
      <c r="U240" s="29">
        <v>0</v>
      </c>
      <c r="V240" s="29">
        <v>0</v>
      </c>
      <c r="W240" s="29">
        <v>0</v>
      </c>
      <c r="X240" s="31"/>
      <c r="Y240" s="27">
        <f t="shared" si="40"/>
        <v>231</v>
      </c>
      <c r="Z240" s="29">
        <f t="shared" si="41"/>
        <v>0</v>
      </c>
      <c r="AA240" s="29">
        <f t="shared" si="42"/>
        <v>2495426</v>
      </c>
      <c r="AB240" s="29">
        <f t="shared" si="43"/>
        <v>2495426</v>
      </c>
      <c r="AC240" s="29">
        <f t="shared" si="44"/>
        <v>2013</v>
      </c>
      <c r="AD240" s="29">
        <f t="shared" si="45"/>
        <v>1240</v>
      </c>
      <c r="AE240" s="31"/>
      <c r="AF240" s="31"/>
      <c r="AH240" s="27">
        <v>231</v>
      </c>
      <c r="AI240" s="31" t="s">
        <v>320</v>
      </c>
      <c r="AK240" s="29"/>
      <c r="AL240" s="29">
        <v>363.51959205582392</v>
      </c>
      <c r="AM240" s="29">
        <v>393.64730953649439</v>
      </c>
      <c r="AN240" s="29">
        <v>513.9003389830508</v>
      </c>
      <c r="AO240" s="29">
        <v>411</v>
      </c>
      <c r="AP240" s="29">
        <v>398</v>
      </c>
      <c r="AQ240" s="29">
        <v>473</v>
      </c>
      <c r="AR240" s="29">
        <v>391</v>
      </c>
      <c r="AS240" s="29">
        <v>436</v>
      </c>
      <c r="AT240" s="29">
        <v>433</v>
      </c>
      <c r="AU240" s="29">
        <v>420</v>
      </c>
      <c r="AV240" s="29">
        <v>495</v>
      </c>
      <c r="AW240" s="29">
        <v>688</v>
      </c>
      <c r="AX240" s="29">
        <v>646</v>
      </c>
      <c r="AY240" s="29">
        <v>671</v>
      </c>
      <c r="AZ240" s="29">
        <v>502</v>
      </c>
      <c r="BA240" s="29">
        <v>695</v>
      </c>
      <c r="BB240" s="29">
        <v>721</v>
      </c>
      <c r="BC240" s="29">
        <v>711</v>
      </c>
      <c r="BD240" s="29">
        <v>823</v>
      </c>
      <c r="BE240" s="29">
        <v>887</v>
      </c>
      <c r="BF240" s="29">
        <v>797</v>
      </c>
      <c r="BG240" s="29">
        <v>1298</v>
      </c>
      <c r="BH240" s="29">
        <v>1240</v>
      </c>
      <c r="BI240" s="29">
        <f t="shared" si="46"/>
        <v>1240</v>
      </c>
      <c r="BJ240" s="29"/>
      <c r="BK240" s="29"/>
      <c r="BL240" s="29">
        <f t="shared" si="47"/>
        <v>-58</v>
      </c>
      <c r="BM240" s="27"/>
    </row>
    <row r="241" spans="1:65">
      <c r="A241" s="29">
        <v>232</v>
      </c>
      <c r="B241" s="32" t="s">
        <v>321</v>
      </c>
      <c r="C241" s="29">
        <f t="shared" si="36"/>
        <v>0</v>
      </c>
      <c r="D241" s="29">
        <f t="shared" si="36"/>
        <v>0</v>
      </c>
      <c r="E241" s="29">
        <f t="shared" si="37"/>
        <v>0</v>
      </c>
      <c r="F241" s="29">
        <f t="shared" si="38"/>
        <v>0</v>
      </c>
      <c r="G241" s="57">
        <f t="shared" si="39"/>
        <v>0</v>
      </c>
      <c r="H241" s="42"/>
      <c r="I241" s="29">
        <v>232</v>
      </c>
      <c r="J241" s="30" t="s">
        <v>321</v>
      </c>
      <c r="L241" s="29">
        <v>0</v>
      </c>
      <c r="M241" s="29">
        <v>0</v>
      </c>
      <c r="N241" s="29">
        <v>0</v>
      </c>
      <c r="O241" s="29">
        <v>0</v>
      </c>
      <c r="P241" s="29">
        <v>0</v>
      </c>
      <c r="Q241" s="29">
        <v>0</v>
      </c>
      <c r="R241" s="29">
        <v>0</v>
      </c>
      <c r="S241" s="29">
        <v>0</v>
      </c>
      <c r="T241" s="29">
        <v>0</v>
      </c>
      <c r="U241" s="29">
        <v>0</v>
      </c>
      <c r="V241" s="29">
        <v>0</v>
      </c>
      <c r="W241" s="29">
        <v>0</v>
      </c>
      <c r="X241" s="31"/>
      <c r="Y241" s="27">
        <f t="shared" si="40"/>
        <v>232</v>
      </c>
      <c r="Z241" s="29">
        <f t="shared" si="41"/>
        <v>0</v>
      </c>
      <c r="AA241" s="29">
        <f t="shared" si="42"/>
        <v>0</v>
      </c>
      <c r="AB241" s="29">
        <f t="shared" si="43"/>
        <v>0</v>
      </c>
      <c r="AC241" s="29">
        <f t="shared" si="44"/>
        <v>0</v>
      </c>
      <c r="AD241" s="29">
        <f t="shared" si="45"/>
        <v>0</v>
      </c>
      <c r="AE241" s="31"/>
      <c r="AF241" s="31"/>
      <c r="AH241" s="27">
        <v>232</v>
      </c>
      <c r="AI241" s="31" t="s">
        <v>321</v>
      </c>
      <c r="AK241" s="29"/>
      <c r="AL241" s="29"/>
      <c r="AM241" s="29"/>
      <c r="AN241" s="29">
        <v>0</v>
      </c>
      <c r="AO241" s="29">
        <v>0</v>
      </c>
      <c r="AP241" s="29">
        <v>0</v>
      </c>
      <c r="AQ241" s="29">
        <v>0</v>
      </c>
      <c r="AR241" s="29">
        <v>0</v>
      </c>
      <c r="AS241" s="29">
        <v>0</v>
      </c>
      <c r="AT241" s="29">
        <v>0</v>
      </c>
      <c r="AU241" s="29">
        <v>0</v>
      </c>
      <c r="AV241" s="29">
        <v>0</v>
      </c>
      <c r="AW241" s="29">
        <v>0</v>
      </c>
      <c r="AX241" s="29">
        <v>0</v>
      </c>
      <c r="AY241" s="29">
        <v>0</v>
      </c>
      <c r="AZ241" s="29">
        <v>0</v>
      </c>
      <c r="BA241" s="29">
        <v>0</v>
      </c>
      <c r="BB241" s="29">
        <v>0</v>
      </c>
      <c r="BC241" s="29">
        <v>0</v>
      </c>
      <c r="BD241" s="29">
        <v>0</v>
      </c>
      <c r="BE241" s="29">
        <v>0</v>
      </c>
      <c r="BF241" s="29">
        <v>0</v>
      </c>
      <c r="BG241" s="29">
        <v>0</v>
      </c>
      <c r="BH241" s="29">
        <v>0</v>
      </c>
      <c r="BI241" s="29">
        <f t="shared" si="46"/>
        <v>0</v>
      </c>
      <c r="BJ241" s="29"/>
      <c r="BK241" s="29"/>
      <c r="BL241" s="29">
        <f t="shared" si="47"/>
        <v>0</v>
      </c>
      <c r="BM241" s="27"/>
    </row>
    <row r="242" spans="1:65">
      <c r="A242" s="29">
        <v>233</v>
      </c>
      <c r="B242" s="32" t="s">
        <v>322</v>
      </c>
      <c r="C242" s="29">
        <f t="shared" si="36"/>
        <v>0</v>
      </c>
      <c r="D242" s="29">
        <f t="shared" si="36"/>
        <v>0</v>
      </c>
      <c r="E242" s="29">
        <f t="shared" si="37"/>
        <v>0</v>
      </c>
      <c r="F242" s="29">
        <f t="shared" si="38"/>
        <v>0</v>
      </c>
      <c r="G242" s="57">
        <f t="shared" si="39"/>
        <v>0</v>
      </c>
      <c r="H242" s="42"/>
      <c r="I242" s="29">
        <v>233</v>
      </c>
      <c r="J242" s="30" t="s">
        <v>322</v>
      </c>
      <c r="L242" s="29">
        <v>0</v>
      </c>
      <c r="M242" s="29">
        <v>0</v>
      </c>
      <c r="N242" s="29">
        <v>0</v>
      </c>
      <c r="O242" s="29">
        <v>0</v>
      </c>
      <c r="P242" s="29">
        <v>0</v>
      </c>
      <c r="Q242" s="29">
        <v>0</v>
      </c>
      <c r="R242" s="29">
        <v>0</v>
      </c>
      <c r="S242" s="29">
        <v>0</v>
      </c>
      <c r="T242" s="29">
        <v>0</v>
      </c>
      <c r="U242" s="29">
        <v>0</v>
      </c>
      <c r="V242" s="29">
        <v>0</v>
      </c>
      <c r="W242" s="29">
        <v>0</v>
      </c>
      <c r="X242" s="31"/>
      <c r="Y242" s="27">
        <f t="shared" si="40"/>
        <v>233</v>
      </c>
      <c r="Z242" s="29">
        <f t="shared" si="41"/>
        <v>0</v>
      </c>
      <c r="AA242" s="29">
        <f t="shared" si="42"/>
        <v>0</v>
      </c>
      <c r="AB242" s="29">
        <f t="shared" si="43"/>
        <v>0</v>
      </c>
      <c r="AC242" s="29">
        <f t="shared" si="44"/>
        <v>0</v>
      </c>
      <c r="AD242" s="29">
        <f t="shared" si="45"/>
        <v>0</v>
      </c>
      <c r="AE242" s="31"/>
      <c r="AF242" s="31"/>
      <c r="AH242" s="27">
        <v>233</v>
      </c>
      <c r="AI242" s="31" t="s">
        <v>322</v>
      </c>
      <c r="AK242" s="29"/>
      <c r="AL242" s="29"/>
      <c r="AM242" s="29"/>
      <c r="AN242" s="29">
        <v>0</v>
      </c>
      <c r="AO242" s="29">
        <v>0</v>
      </c>
      <c r="AP242" s="29">
        <v>0</v>
      </c>
      <c r="AQ242" s="29">
        <v>0</v>
      </c>
      <c r="AR242" s="29">
        <v>0</v>
      </c>
      <c r="AS242" s="29">
        <v>0</v>
      </c>
      <c r="AT242" s="29">
        <v>0</v>
      </c>
      <c r="AU242" s="29">
        <v>0</v>
      </c>
      <c r="AV242" s="29">
        <v>0</v>
      </c>
      <c r="AW242" s="29">
        <v>0</v>
      </c>
      <c r="AX242" s="29">
        <v>0</v>
      </c>
      <c r="AY242" s="29">
        <v>0</v>
      </c>
      <c r="AZ242" s="29">
        <v>0</v>
      </c>
      <c r="BA242" s="29">
        <v>0</v>
      </c>
      <c r="BB242" s="29">
        <v>0</v>
      </c>
      <c r="BC242" s="29">
        <v>0</v>
      </c>
      <c r="BD242" s="29">
        <v>0</v>
      </c>
      <c r="BE242" s="29">
        <v>0</v>
      </c>
      <c r="BF242" s="29">
        <v>0</v>
      </c>
      <c r="BG242" s="29">
        <v>0</v>
      </c>
      <c r="BH242" s="29">
        <v>0</v>
      </c>
      <c r="BI242" s="29">
        <f t="shared" si="46"/>
        <v>0</v>
      </c>
      <c r="BJ242" s="29"/>
      <c r="BK242" s="29"/>
      <c r="BL242" s="29">
        <f t="shared" si="47"/>
        <v>0</v>
      </c>
      <c r="BM242" s="27"/>
    </row>
    <row r="243" spans="1:65">
      <c r="A243" s="29">
        <v>234</v>
      </c>
      <c r="B243" s="32" t="s">
        <v>323</v>
      </c>
      <c r="C243" s="29">
        <f t="shared" si="36"/>
        <v>0</v>
      </c>
      <c r="D243" s="29">
        <f t="shared" si="36"/>
        <v>170125</v>
      </c>
      <c r="E243" s="29">
        <f t="shared" si="37"/>
        <v>170125</v>
      </c>
      <c r="F243" s="29">
        <f t="shared" si="38"/>
        <v>46</v>
      </c>
      <c r="G243" s="57">
        <f t="shared" si="39"/>
        <v>3698</v>
      </c>
      <c r="H243" s="42"/>
      <c r="I243" s="29">
        <v>234</v>
      </c>
      <c r="J243" s="30" t="s">
        <v>323</v>
      </c>
      <c r="L243" s="29">
        <v>0</v>
      </c>
      <c r="M243" s="29">
        <v>130830</v>
      </c>
      <c r="N243" s="29">
        <v>44</v>
      </c>
      <c r="O243" s="29">
        <v>0</v>
      </c>
      <c r="P243" s="29">
        <v>0</v>
      </c>
      <c r="Q243" s="29">
        <v>0</v>
      </c>
      <c r="R243" s="29">
        <v>0</v>
      </c>
      <c r="S243" s="29">
        <v>39295</v>
      </c>
      <c r="T243" s="29">
        <v>2</v>
      </c>
      <c r="U243" s="29">
        <v>0</v>
      </c>
      <c r="V243" s="29">
        <v>0</v>
      </c>
      <c r="W243" s="29">
        <v>0</v>
      </c>
      <c r="X243" s="31"/>
      <c r="Y243" s="27">
        <f t="shared" si="40"/>
        <v>234</v>
      </c>
      <c r="Z243" s="29">
        <f t="shared" si="41"/>
        <v>0</v>
      </c>
      <c r="AA243" s="29">
        <f t="shared" si="42"/>
        <v>170125</v>
      </c>
      <c r="AB243" s="29">
        <f t="shared" si="43"/>
        <v>170125</v>
      </c>
      <c r="AC243" s="29">
        <f t="shared" si="44"/>
        <v>46</v>
      </c>
      <c r="AD243" s="29">
        <f t="shared" si="45"/>
        <v>3698</v>
      </c>
      <c r="AE243" s="31"/>
      <c r="AF243" s="31"/>
      <c r="AH243" s="27">
        <v>234</v>
      </c>
      <c r="AI243" s="31" t="s">
        <v>323</v>
      </c>
      <c r="AK243" s="29"/>
      <c r="AL243" s="29">
        <v>834.78260869565213</v>
      </c>
      <c r="AM243" s="29">
        <v>711.11111111111109</v>
      </c>
      <c r="AN243" s="29">
        <v>640</v>
      </c>
      <c r="AO243" s="29">
        <v>736</v>
      </c>
      <c r="AP243" s="29">
        <v>911</v>
      </c>
      <c r="AQ243" s="29">
        <v>822</v>
      </c>
      <c r="AR243" s="29">
        <v>865</v>
      </c>
      <c r="AS243" s="29">
        <v>932</v>
      </c>
      <c r="AT243" s="29">
        <v>1505</v>
      </c>
      <c r="AU243" s="29">
        <v>1703</v>
      </c>
      <c r="AV243" s="29">
        <v>1824</v>
      </c>
      <c r="AW243" s="29">
        <v>1792</v>
      </c>
      <c r="AX243" s="29">
        <v>2379</v>
      </c>
      <c r="AY243" s="29">
        <v>1359</v>
      </c>
      <c r="AZ243" s="29">
        <v>1406</v>
      </c>
      <c r="BA243" s="29">
        <v>1555</v>
      </c>
      <c r="BB243" s="29">
        <v>2161</v>
      </c>
      <c r="BC243" s="29">
        <v>3492</v>
      </c>
      <c r="BD243" s="29">
        <v>1689</v>
      </c>
      <c r="BE243" s="29">
        <v>1700</v>
      </c>
      <c r="BF243" s="29">
        <v>2514</v>
      </c>
      <c r="BG243" s="29">
        <v>2466</v>
      </c>
      <c r="BH243" s="29">
        <v>3698</v>
      </c>
      <c r="BI243" s="29">
        <f t="shared" si="46"/>
        <v>3698</v>
      </c>
      <c r="BJ243" s="29"/>
      <c r="BK243" s="29"/>
      <c r="BL243" s="29">
        <f t="shared" si="47"/>
        <v>1232</v>
      </c>
      <c r="BM243" s="27"/>
    </row>
    <row r="244" spans="1:65">
      <c r="A244" s="29">
        <v>235</v>
      </c>
      <c r="B244" s="32" t="s">
        <v>324</v>
      </c>
      <c r="C244" s="29">
        <f t="shared" si="36"/>
        <v>0</v>
      </c>
      <c r="D244" s="29">
        <f t="shared" si="36"/>
        <v>0</v>
      </c>
      <c r="E244" s="29">
        <f t="shared" si="37"/>
        <v>0</v>
      </c>
      <c r="F244" s="29">
        <f t="shared" si="38"/>
        <v>0</v>
      </c>
      <c r="G244" s="57">
        <f t="shared" si="39"/>
        <v>0</v>
      </c>
      <c r="H244" s="42"/>
      <c r="I244" s="29">
        <v>235</v>
      </c>
      <c r="J244" s="30" t="s">
        <v>324</v>
      </c>
      <c r="L244" s="29">
        <v>0</v>
      </c>
      <c r="M244" s="29">
        <v>0</v>
      </c>
      <c r="N244" s="29">
        <v>0</v>
      </c>
      <c r="O244" s="29">
        <v>0</v>
      </c>
      <c r="P244" s="29">
        <v>0</v>
      </c>
      <c r="Q244" s="29">
        <v>0</v>
      </c>
      <c r="R244" s="29">
        <v>0</v>
      </c>
      <c r="S244" s="29">
        <v>0</v>
      </c>
      <c r="T244" s="29">
        <v>0</v>
      </c>
      <c r="U244" s="29">
        <v>0</v>
      </c>
      <c r="V244" s="29">
        <v>0</v>
      </c>
      <c r="W244" s="29">
        <v>0</v>
      </c>
      <c r="X244" s="31"/>
      <c r="Y244" s="27">
        <f t="shared" si="40"/>
        <v>235</v>
      </c>
      <c r="Z244" s="29">
        <f t="shared" si="41"/>
        <v>0</v>
      </c>
      <c r="AA244" s="29">
        <f t="shared" si="42"/>
        <v>0</v>
      </c>
      <c r="AB244" s="29">
        <f t="shared" si="43"/>
        <v>0</v>
      </c>
      <c r="AC244" s="29">
        <f t="shared" si="44"/>
        <v>0</v>
      </c>
      <c r="AD244" s="29">
        <f t="shared" si="45"/>
        <v>0</v>
      </c>
      <c r="AE244" s="31"/>
      <c r="AF244" s="31"/>
      <c r="AH244" s="27">
        <v>235</v>
      </c>
      <c r="AI244" s="31" t="s">
        <v>324</v>
      </c>
      <c r="AK244" s="29"/>
      <c r="AL244" s="29"/>
      <c r="AM244" s="29"/>
      <c r="AN244" s="29">
        <v>0</v>
      </c>
      <c r="AO244" s="29">
        <v>0</v>
      </c>
      <c r="AP244" s="29">
        <v>0</v>
      </c>
      <c r="AQ244" s="29">
        <v>0</v>
      </c>
      <c r="AR244" s="29">
        <v>0</v>
      </c>
      <c r="AS244" s="29">
        <v>0</v>
      </c>
      <c r="AT244" s="29">
        <v>0</v>
      </c>
      <c r="AU244" s="29">
        <v>0</v>
      </c>
      <c r="AV244" s="29">
        <v>0</v>
      </c>
      <c r="AW244" s="29">
        <v>0</v>
      </c>
      <c r="AX244" s="29">
        <v>0</v>
      </c>
      <c r="AY244" s="29">
        <v>0</v>
      </c>
      <c r="AZ244" s="29">
        <v>0</v>
      </c>
      <c r="BA244" s="29">
        <v>0</v>
      </c>
      <c r="BB244" s="29">
        <v>0</v>
      </c>
      <c r="BC244" s="29">
        <v>0</v>
      </c>
      <c r="BD244" s="29">
        <v>0</v>
      </c>
      <c r="BE244" s="29">
        <v>0</v>
      </c>
      <c r="BF244" s="29">
        <v>0</v>
      </c>
      <c r="BG244" s="29">
        <v>0</v>
      </c>
      <c r="BH244" s="29">
        <v>0</v>
      </c>
      <c r="BI244" s="29">
        <f t="shared" si="46"/>
        <v>0</v>
      </c>
      <c r="BJ244" s="29"/>
      <c r="BK244" s="29"/>
      <c r="BL244" s="29">
        <f t="shared" si="47"/>
        <v>0</v>
      </c>
      <c r="BM244" s="27"/>
    </row>
    <row r="245" spans="1:65">
      <c r="A245" s="29">
        <v>236</v>
      </c>
      <c r="B245" s="32" t="s">
        <v>325</v>
      </c>
      <c r="C245" s="29">
        <f t="shared" si="36"/>
        <v>0</v>
      </c>
      <c r="D245" s="29">
        <f t="shared" si="36"/>
        <v>2124621</v>
      </c>
      <c r="E245" s="29">
        <f t="shared" si="37"/>
        <v>2124621</v>
      </c>
      <c r="F245" s="29">
        <f t="shared" si="38"/>
        <v>2428</v>
      </c>
      <c r="G245" s="57">
        <f t="shared" si="39"/>
        <v>875</v>
      </c>
      <c r="H245" s="42"/>
      <c r="I245" s="29">
        <v>236</v>
      </c>
      <c r="J245" s="30" t="s">
        <v>325</v>
      </c>
      <c r="L245" s="29">
        <v>0</v>
      </c>
      <c r="M245" s="29">
        <v>1169827</v>
      </c>
      <c r="N245" s="29">
        <v>2050</v>
      </c>
      <c r="O245" s="29">
        <v>0</v>
      </c>
      <c r="P245" s="29">
        <v>60622</v>
      </c>
      <c r="Q245" s="29">
        <v>24</v>
      </c>
      <c r="R245" s="29">
        <v>0</v>
      </c>
      <c r="S245" s="29">
        <v>894172</v>
      </c>
      <c r="T245" s="29">
        <v>354</v>
      </c>
      <c r="U245" s="29">
        <v>0</v>
      </c>
      <c r="V245" s="29">
        <v>0</v>
      </c>
      <c r="W245" s="29">
        <v>0</v>
      </c>
      <c r="X245" s="31"/>
      <c r="Y245" s="27">
        <f t="shared" si="40"/>
        <v>236</v>
      </c>
      <c r="Z245" s="29">
        <f t="shared" si="41"/>
        <v>0</v>
      </c>
      <c r="AA245" s="29">
        <f t="shared" si="42"/>
        <v>2124621</v>
      </c>
      <c r="AB245" s="29">
        <f t="shared" si="43"/>
        <v>2124621</v>
      </c>
      <c r="AC245" s="29">
        <f t="shared" si="44"/>
        <v>2428</v>
      </c>
      <c r="AD245" s="29">
        <f t="shared" si="45"/>
        <v>875</v>
      </c>
      <c r="AE245" s="31"/>
      <c r="AF245" s="31"/>
      <c r="AH245" s="27">
        <v>236</v>
      </c>
      <c r="AI245" s="31" t="s">
        <v>325</v>
      </c>
      <c r="AK245" s="29"/>
      <c r="AL245" s="29">
        <v>217.66361556064072</v>
      </c>
      <c r="AM245" s="29">
        <v>200.90232677064688</v>
      </c>
      <c r="AN245" s="29">
        <v>185.35696887686063</v>
      </c>
      <c r="AO245" s="29">
        <v>183</v>
      </c>
      <c r="AP245" s="29">
        <v>201</v>
      </c>
      <c r="AQ245" s="29">
        <v>303</v>
      </c>
      <c r="AR245" s="29">
        <v>308</v>
      </c>
      <c r="AS245" s="29">
        <v>316</v>
      </c>
      <c r="AT245" s="29">
        <v>324</v>
      </c>
      <c r="AU245" s="29">
        <v>328</v>
      </c>
      <c r="AV245" s="29">
        <v>364</v>
      </c>
      <c r="AW245" s="29">
        <v>389</v>
      </c>
      <c r="AX245" s="29">
        <v>421</v>
      </c>
      <c r="AY245" s="29">
        <v>478</v>
      </c>
      <c r="AZ245" s="29">
        <v>516</v>
      </c>
      <c r="BA245" s="29">
        <v>453</v>
      </c>
      <c r="BB245" s="29">
        <v>477</v>
      </c>
      <c r="BC245" s="29">
        <v>526</v>
      </c>
      <c r="BD245" s="29">
        <v>629</v>
      </c>
      <c r="BE245" s="29">
        <v>672</v>
      </c>
      <c r="BF245" s="29">
        <v>620</v>
      </c>
      <c r="BG245" s="29">
        <v>940</v>
      </c>
      <c r="BH245" s="29">
        <v>875</v>
      </c>
      <c r="BI245" s="29">
        <f t="shared" si="46"/>
        <v>875</v>
      </c>
      <c r="BJ245" s="29"/>
      <c r="BK245" s="29"/>
      <c r="BL245" s="29">
        <f t="shared" si="47"/>
        <v>-65</v>
      </c>
      <c r="BM245" s="27"/>
    </row>
    <row r="246" spans="1:65">
      <c r="A246" s="29">
        <v>237</v>
      </c>
      <c r="B246" s="32" t="s">
        <v>326</v>
      </c>
      <c r="C246" s="29">
        <f t="shared" si="36"/>
        <v>0</v>
      </c>
      <c r="D246" s="29">
        <f t="shared" si="36"/>
        <v>0</v>
      </c>
      <c r="E246" s="29">
        <f t="shared" si="37"/>
        <v>0</v>
      </c>
      <c r="F246" s="29">
        <f t="shared" si="38"/>
        <v>0</v>
      </c>
      <c r="G246" s="57">
        <f t="shared" si="39"/>
        <v>0</v>
      </c>
      <c r="H246" s="42"/>
      <c r="I246" s="29">
        <v>237</v>
      </c>
      <c r="J246" s="30" t="s">
        <v>326</v>
      </c>
      <c r="L246" s="29">
        <v>0</v>
      </c>
      <c r="M246" s="29">
        <v>0</v>
      </c>
      <c r="N246" s="29">
        <v>0</v>
      </c>
      <c r="O246" s="29">
        <v>0</v>
      </c>
      <c r="P246" s="29">
        <v>0</v>
      </c>
      <c r="Q246" s="29">
        <v>0</v>
      </c>
      <c r="R246" s="29">
        <v>0</v>
      </c>
      <c r="S246" s="29">
        <v>0</v>
      </c>
      <c r="T246" s="29">
        <v>0</v>
      </c>
      <c r="U246" s="29">
        <v>0</v>
      </c>
      <c r="V246" s="29">
        <v>0</v>
      </c>
      <c r="W246" s="29">
        <v>0</v>
      </c>
      <c r="X246" s="31"/>
      <c r="Y246" s="27">
        <f t="shared" si="40"/>
        <v>237</v>
      </c>
      <c r="Z246" s="29">
        <f t="shared" si="41"/>
        <v>0</v>
      </c>
      <c r="AA246" s="29">
        <f t="shared" si="42"/>
        <v>0</v>
      </c>
      <c r="AB246" s="29">
        <f t="shared" si="43"/>
        <v>0</v>
      </c>
      <c r="AC246" s="29">
        <f t="shared" si="44"/>
        <v>0</v>
      </c>
      <c r="AD246" s="29">
        <f t="shared" si="45"/>
        <v>0</v>
      </c>
      <c r="AE246" s="31"/>
      <c r="AF246" s="31"/>
      <c r="AH246" s="27">
        <v>237</v>
      </c>
      <c r="AI246" s="31" t="s">
        <v>326</v>
      </c>
      <c r="AK246" s="29"/>
      <c r="AL246" s="29"/>
      <c r="AM246" s="29"/>
      <c r="AN246" s="29">
        <v>0</v>
      </c>
      <c r="AO246" s="29">
        <v>0</v>
      </c>
      <c r="AP246" s="29">
        <v>0</v>
      </c>
      <c r="AQ246" s="29">
        <v>0</v>
      </c>
      <c r="AR246" s="29">
        <v>0</v>
      </c>
      <c r="AS246" s="29">
        <v>0</v>
      </c>
      <c r="AT246" s="29">
        <v>0</v>
      </c>
      <c r="AU246" s="29">
        <v>0</v>
      </c>
      <c r="AV246" s="29">
        <v>0</v>
      </c>
      <c r="AW246" s="29">
        <v>0</v>
      </c>
      <c r="AX246" s="29">
        <v>0</v>
      </c>
      <c r="AY246" s="29">
        <v>0</v>
      </c>
      <c r="AZ246" s="29">
        <v>0</v>
      </c>
      <c r="BA246" s="29">
        <v>0</v>
      </c>
      <c r="BB246" s="29">
        <v>0</v>
      </c>
      <c r="BC246" s="29">
        <v>0</v>
      </c>
      <c r="BD246" s="29">
        <v>0</v>
      </c>
      <c r="BE246" s="29">
        <v>6953</v>
      </c>
      <c r="BF246" s="29">
        <v>0</v>
      </c>
      <c r="BG246" s="29">
        <v>0</v>
      </c>
      <c r="BH246" s="29">
        <v>0</v>
      </c>
      <c r="BI246" s="29">
        <f t="shared" si="46"/>
        <v>0</v>
      </c>
      <c r="BJ246" s="29"/>
      <c r="BK246" s="29"/>
      <c r="BL246" s="29">
        <f t="shared" si="47"/>
        <v>0</v>
      </c>
      <c r="BM246" s="27"/>
    </row>
    <row r="247" spans="1:65">
      <c r="A247" s="29">
        <v>238</v>
      </c>
      <c r="B247" s="32" t="s">
        <v>327</v>
      </c>
      <c r="C247" s="29">
        <f t="shared" si="36"/>
        <v>0</v>
      </c>
      <c r="D247" s="29">
        <f t="shared" si="36"/>
        <v>484321</v>
      </c>
      <c r="E247" s="29">
        <f t="shared" si="37"/>
        <v>484321</v>
      </c>
      <c r="F247" s="29">
        <f t="shared" si="38"/>
        <v>557</v>
      </c>
      <c r="G247" s="57">
        <f t="shared" si="39"/>
        <v>870</v>
      </c>
      <c r="H247" s="42"/>
      <c r="I247" s="29">
        <v>238</v>
      </c>
      <c r="J247" s="30" t="s">
        <v>327</v>
      </c>
      <c r="L247" s="29">
        <v>0</v>
      </c>
      <c r="M247" s="29">
        <v>383474</v>
      </c>
      <c r="N247" s="29">
        <v>539</v>
      </c>
      <c r="O247" s="29">
        <v>0</v>
      </c>
      <c r="P247" s="29">
        <v>22793</v>
      </c>
      <c r="Q247" s="29">
        <v>2</v>
      </c>
      <c r="R247" s="29">
        <v>0</v>
      </c>
      <c r="S247" s="29">
        <v>78054</v>
      </c>
      <c r="T247" s="29">
        <v>16</v>
      </c>
      <c r="U247" s="29">
        <v>0</v>
      </c>
      <c r="V247" s="29">
        <v>0</v>
      </c>
      <c r="W247" s="29">
        <v>0</v>
      </c>
      <c r="X247" s="31"/>
      <c r="Y247" s="27">
        <f t="shared" si="40"/>
        <v>238</v>
      </c>
      <c r="Z247" s="29">
        <f t="shared" si="41"/>
        <v>0</v>
      </c>
      <c r="AA247" s="29">
        <f t="shared" si="42"/>
        <v>484321</v>
      </c>
      <c r="AB247" s="29">
        <f t="shared" si="43"/>
        <v>484321</v>
      </c>
      <c r="AC247" s="29">
        <f t="shared" si="44"/>
        <v>557</v>
      </c>
      <c r="AD247" s="29">
        <f t="shared" si="45"/>
        <v>870</v>
      </c>
      <c r="AE247" s="31"/>
      <c r="AF247" s="31"/>
      <c r="AH247" s="27">
        <v>238</v>
      </c>
      <c r="AI247" s="31" t="s">
        <v>327</v>
      </c>
      <c r="AK247" s="29"/>
      <c r="AL247" s="29">
        <v>267.91344667697064</v>
      </c>
      <c r="AM247" s="29">
        <v>284.91124260355031</v>
      </c>
      <c r="AN247" s="29">
        <v>347.31634182908545</v>
      </c>
      <c r="AO247" s="29">
        <v>328</v>
      </c>
      <c r="AP247" s="29">
        <v>343</v>
      </c>
      <c r="AQ247" s="29">
        <v>506</v>
      </c>
      <c r="AR247" s="29">
        <v>443</v>
      </c>
      <c r="AS247" s="29">
        <v>495</v>
      </c>
      <c r="AT247" s="29">
        <v>470</v>
      </c>
      <c r="AU247" s="29">
        <v>326</v>
      </c>
      <c r="AV247" s="29">
        <v>497</v>
      </c>
      <c r="AW247" s="29">
        <v>506</v>
      </c>
      <c r="AX247" s="29">
        <v>544</v>
      </c>
      <c r="AY247" s="29">
        <v>622</v>
      </c>
      <c r="AZ247" s="29">
        <v>568</v>
      </c>
      <c r="BA247" s="29">
        <v>659</v>
      </c>
      <c r="BB247" s="29">
        <v>738</v>
      </c>
      <c r="BC247" s="29">
        <v>802</v>
      </c>
      <c r="BD247" s="29">
        <v>862</v>
      </c>
      <c r="BE247" s="29">
        <v>854</v>
      </c>
      <c r="BF247" s="29">
        <v>801</v>
      </c>
      <c r="BG247" s="29">
        <v>748</v>
      </c>
      <c r="BH247" s="29">
        <v>870</v>
      </c>
      <c r="BI247" s="29">
        <f t="shared" si="46"/>
        <v>870</v>
      </c>
      <c r="BJ247" s="29"/>
      <c r="BK247" s="29"/>
      <c r="BL247" s="29">
        <f t="shared" si="47"/>
        <v>122</v>
      </c>
      <c r="BM247" s="27"/>
    </row>
    <row r="248" spans="1:65">
      <c r="A248" s="29">
        <v>239</v>
      </c>
      <c r="B248" s="32" t="s">
        <v>328</v>
      </c>
      <c r="C248" s="29">
        <f t="shared" si="36"/>
        <v>0</v>
      </c>
      <c r="D248" s="29">
        <f t="shared" si="36"/>
        <v>8122680</v>
      </c>
      <c r="E248" s="29">
        <f t="shared" si="37"/>
        <v>8122680</v>
      </c>
      <c r="F248" s="29">
        <f t="shared" si="38"/>
        <v>4780</v>
      </c>
      <c r="G248" s="57">
        <f t="shared" si="39"/>
        <v>1699</v>
      </c>
      <c r="H248" s="42"/>
      <c r="I248" s="29">
        <v>239</v>
      </c>
      <c r="J248" s="30" t="s">
        <v>328</v>
      </c>
      <c r="L248" s="29">
        <v>0</v>
      </c>
      <c r="M248" s="29">
        <v>5586751</v>
      </c>
      <c r="N248" s="29">
        <v>4592</v>
      </c>
      <c r="O248" s="29">
        <v>0</v>
      </c>
      <c r="P248" s="29">
        <v>755383</v>
      </c>
      <c r="Q248" s="29">
        <v>56</v>
      </c>
      <c r="R248" s="29">
        <v>0</v>
      </c>
      <c r="S248" s="29">
        <v>1780546</v>
      </c>
      <c r="T248" s="29">
        <v>132</v>
      </c>
      <c r="U248" s="29">
        <v>0</v>
      </c>
      <c r="V248" s="29">
        <v>0</v>
      </c>
      <c r="W248" s="29">
        <v>0</v>
      </c>
      <c r="X248" s="31"/>
      <c r="Y248" s="27">
        <f t="shared" si="40"/>
        <v>239</v>
      </c>
      <c r="Z248" s="29">
        <f t="shared" si="41"/>
        <v>0</v>
      </c>
      <c r="AA248" s="29">
        <f t="shared" si="42"/>
        <v>8122680</v>
      </c>
      <c r="AB248" s="29">
        <f t="shared" si="43"/>
        <v>8122680</v>
      </c>
      <c r="AC248" s="29">
        <f t="shared" si="44"/>
        <v>4780</v>
      </c>
      <c r="AD248" s="29">
        <f t="shared" si="45"/>
        <v>1699</v>
      </c>
      <c r="AE248" s="31"/>
      <c r="AF248" s="31"/>
      <c r="AH248" s="27">
        <v>239</v>
      </c>
      <c r="AI248" s="31" t="s">
        <v>328</v>
      </c>
      <c r="AK248" s="29"/>
      <c r="AL248" s="29">
        <v>304.61981621112159</v>
      </c>
      <c r="AM248" s="29">
        <v>304.24928441321885</v>
      </c>
      <c r="AN248" s="29">
        <v>278.21344962129905</v>
      </c>
      <c r="AO248" s="29">
        <v>354</v>
      </c>
      <c r="AP248" s="29">
        <v>352</v>
      </c>
      <c r="AQ248" s="29">
        <v>572</v>
      </c>
      <c r="AR248" s="29">
        <v>566</v>
      </c>
      <c r="AS248" s="29">
        <v>626</v>
      </c>
      <c r="AT248" s="29">
        <v>772</v>
      </c>
      <c r="AU248" s="29">
        <v>627</v>
      </c>
      <c r="AV248" s="29">
        <v>799</v>
      </c>
      <c r="AW248" s="29">
        <v>815</v>
      </c>
      <c r="AX248" s="29">
        <v>958</v>
      </c>
      <c r="AY248" s="29">
        <v>1039</v>
      </c>
      <c r="AZ248" s="29">
        <v>1073</v>
      </c>
      <c r="BA248" s="29">
        <v>1054</v>
      </c>
      <c r="BB248" s="29">
        <v>1124</v>
      </c>
      <c r="BC248" s="29">
        <v>1139</v>
      </c>
      <c r="BD248" s="29">
        <v>1205</v>
      </c>
      <c r="BE248" s="29">
        <v>1267</v>
      </c>
      <c r="BF248" s="29">
        <v>1050</v>
      </c>
      <c r="BG248" s="29">
        <v>1678</v>
      </c>
      <c r="BH248" s="29">
        <v>1699</v>
      </c>
      <c r="BI248" s="29">
        <f t="shared" si="46"/>
        <v>1699</v>
      </c>
      <c r="BJ248" s="29"/>
      <c r="BK248" s="29"/>
      <c r="BL248" s="29">
        <f t="shared" si="47"/>
        <v>21</v>
      </c>
      <c r="BM248" s="27"/>
    </row>
    <row r="249" spans="1:65">
      <c r="A249" s="29">
        <v>240</v>
      </c>
      <c r="B249" s="32" t="s">
        <v>329</v>
      </c>
      <c r="C249" s="29">
        <f t="shared" si="36"/>
        <v>0</v>
      </c>
      <c r="D249" s="29">
        <f t="shared" si="36"/>
        <v>162984</v>
      </c>
      <c r="E249" s="29">
        <f t="shared" si="37"/>
        <v>162984</v>
      </c>
      <c r="F249" s="29">
        <f t="shared" si="38"/>
        <v>240</v>
      </c>
      <c r="G249" s="57">
        <f t="shared" si="39"/>
        <v>679</v>
      </c>
      <c r="H249" s="42"/>
      <c r="I249" s="29">
        <v>240</v>
      </c>
      <c r="J249" s="30" t="s">
        <v>329</v>
      </c>
      <c r="L249" s="29">
        <v>0</v>
      </c>
      <c r="M249" s="29">
        <v>135204</v>
      </c>
      <c r="N249" s="29">
        <v>236</v>
      </c>
      <c r="O249" s="29">
        <v>0</v>
      </c>
      <c r="P249" s="29">
        <v>3741</v>
      </c>
      <c r="Q249" s="29">
        <v>1</v>
      </c>
      <c r="R249" s="29">
        <v>0</v>
      </c>
      <c r="S249" s="29">
        <v>24039</v>
      </c>
      <c r="T249" s="29">
        <v>3</v>
      </c>
      <c r="U249" s="29">
        <v>0</v>
      </c>
      <c r="V249" s="29">
        <v>0</v>
      </c>
      <c r="W249" s="29">
        <v>0</v>
      </c>
      <c r="X249" s="31"/>
      <c r="Y249" s="27">
        <f t="shared" si="40"/>
        <v>240</v>
      </c>
      <c r="Z249" s="29">
        <f t="shared" si="41"/>
        <v>0</v>
      </c>
      <c r="AA249" s="29">
        <f t="shared" si="42"/>
        <v>162984</v>
      </c>
      <c r="AB249" s="29">
        <f t="shared" si="43"/>
        <v>162984</v>
      </c>
      <c r="AC249" s="29">
        <f t="shared" si="44"/>
        <v>240</v>
      </c>
      <c r="AD249" s="29">
        <f t="shared" si="45"/>
        <v>679</v>
      </c>
      <c r="AE249" s="31"/>
      <c r="AF249" s="31"/>
      <c r="AH249" s="27">
        <v>240</v>
      </c>
      <c r="AI249" s="31" t="s">
        <v>329</v>
      </c>
      <c r="AK249" s="29"/>
      <c r="AL249" s="29">
        <v>286.32423208191125</v>
      </c>
      <c r="AM249" s="29">
        <v>398.27004219409281</v>
      </c>
      <c r="AN249" s="29">
        <v>431.43362831858406</v>
      </c>
      <c r="AO249" s="29">
        <v>450</v>
      </c>
      <c r="AP249" s="29">
        <v>463</v>
      </c>
      <c r="AQ249" s="29">
        <v>464</v>
      </c>
      <c r="AR249" s="29">
        <v>503</v>
      </c>
      <c r="AS249" s="29">
        <v>470</v>
      </c>
      <c r="AT249" s="29">
        <v>464</v>
      </c>
      <c r="AU249" s="29">
        <v>315</v>
      </c>
      <c r="AV249" s="29">
        <v>422</v>
      </c>
      <c r="AW249" s="29">
        <v>461</v>
      </c>
      <c r="AX249" s="29">
        <v>608</v>
      </c>
      <c r="AY249" s="29">
        <v>438</v>
      </c>
      <c r="AZ249" s="29">
        <v>641</v>
      </c>
      <c r="BA249" s="29">
        <v>570</v>
      </c>
      <c r="BB249" s="29">
        <v>765</v>
      </c>
      <c r="BC249" s="29">
        <v>836</v>
      </c>
      <c r="BD249" s="29">
        <v>880</v>
      </c>
      <c r="BE249" s="29">
        <v>835</v>
      </c>
      <c r="BF249" s="29">
        <v>859</v>
      </c>
      <c r="BG249" s="29">
        <v>681</v>
      </c>
      <c r="BH249" s="29">
        <v>679</v>
      </c>
      <c r="BI249" s="29">
        <f t="shared" si="46"/>
        <v>679</v>
      </c>
      <c r="BJ249" s="29"/>
      <c r="BK249" s="29"/>
      <c r="BL249" s="29">
        <f t="shared" si="47"/>
        <v>-2</v>
      </c>
      <c r="BM249" s="27"/>
    </row>
    <row r="250" spans="1:65">
      <c r="A250" s="29">
        <v>241</v>
      </c>
      <c r="B250" s="32" t="s">
        <v>330</v>
      </c>
      <c r="C250" s="29">
        <f t="shared" si="36"/>
        <v>0</v>
      </c>
      <c r="D250" s="29">
        <f t="shared" si="36"/>
        <v>0</v>
      </c>
      <c r="E250" s="29">
        <f t="shared" si="37"/>
        <v>0</v>
      </c>
      <c r="F250" s="29">
        <f t="shared" si="38"/>
        <v>0</v>
      </c>
      <c r="G250" s="57">
        <f t="shared" si="39"/>
        <v>0</v>
      </c>
      <c r="H250" s="42"/>
      <c r="I250" s="29">
        <v>241</v>
      </c>
      <c r="J250" s="30" t="s">
        <v>330</v>
      </c>
      <c r="L250" s="29">
        <v>0</v>
      </c>
      <c r="M250" s="29">
        <v>0</v>
      </c>
      <c r="N250" s="29">
        <v>0</v>
      </c>
      <c r="O250" s="29">
        <v>0</v>
      </c>
      <c r="P250" s="29">
        <v>0</v>
      </c>
      <c r="Q250" s="29">
        <v>0</v>
      </c>
      <c r="R250" s="29">
        <v>0</v>
      </c>
      <c r="S250" s="29">
        <v>0</v>
      </c>
      <c r="T250" s="29">
        <v>0</v>
      </c>
      <c r="U250" s="29">
        <v>0</v>
      </c>
      <c r="V250" s="29">
        <v>0</v>
      </c>
      <c r="W250" s="29">
        <v>0</v>
      </c>
      <c r="X250" s="31"/>
      <c r="Y250" s="27">
        <f t="shared" si="40"/>
        <v>241</v>
      </c>
      <c r="Z250" s="29">
        <f t="shared" si="41"/>
        <v>0</v>
      </c>
      <c r="AA250" s="29">
        <f t="shared" si="42"/>
        <v>0</v>
      </c>
      <c r="AB250" s="29">
        <f t="shared" si="43"/>
        <v>0</v>
      </c>
      <c r="AC250" s="29">
        <f t="shared" si="44"/>
        <v>0</v>
      </c>
      <c r="AD250" s="29">
        <f t="shared" si="45"/>
        <v>0</v>
      </c>
      <c r="AE250" s="31"/>
      <c r="AF250" s="31"/>
      <c r="AH250" s="27">
        <v>241</v>
      </c>
      <c r="AI250" s="31" t="s">
        <v>330</v>
      </c>
      <c r="AK250" s="29"/>
      <c r="AL250" s="29"/>
      <c r="AM250" s="29"/>
      <c r="AN250" s="29">
        <v>0</v>
      </c>
      <c r="AO250" s="29">
        <v>0</v>
      </c>
      <c r="AP250" s="29">
        <v>0</v>
      </c>
      <c r="AQ250" s="29">
        <v>0</v>
      </c>
      <c r="AR250" s="29">
        <v>0</v>
      </c>
      <c r="AS250" s="29">
        <v>0</v>
      </c>
      <c r="AT250" s="29">
        <v>0</v>
      </c>
      <c r="AU250" s="29">
        <v>0</v>
      </c>
      <c r="AV250" s="29">
        <v>0</v>
      </c>
      <c r="AW250" s="29">
        <v>0</v>
      </c>
      <c r="AX250" s="29">
        <v>0</v>
      </c>
      <c r="AY250" s="29">
        <v>0</v>
      </c>
      <c r="AZ250" s="29">
        <v>0</v>
      </c>
      <c r="BA250" s="29">
        <v>0</v>
      </c>
      <c r="BB250" s="29">
        <v>0</v>
      </c>
      <c r="BC250" s="29">
        <v>0</v>
      </c>
      <c r="BD250" s="29">
        <v>0</v>
      </c>
      <c r="BE250" s="29">
        <v>0</v>
      </c>
      <c r="BF250" s="29">
        <v>0</v>
      </c>
      <c r="BG250" s="29">
        <v>0</v>
      </c>
      <c r="BH250" s="29">
        <v>0</v>
      </c>
      <c r="BI250" s="29">
        <f t="shared" si="46"/>
        <v>0</v>
      </c>
      <c r="BJ250" s="29"/>
      <c r="BK250" s="29"/>
      <c r="BL250" s="29">
        <f t="shared" si="47"/>
        <v>0</v>
      </c>
      <c r="BM250" s="27"/>
    </row>
    <row r="251" spans="1:65">
      <c r="A251" s="29">
        <v>242</v>
      </c>
      <c r="B251" s="32" t="s">
        <v>331</v>
      </c>
      <c r="C251" s="29">
        <f t="shared" si="36"/>
        <v>0</v>
      </c>
      <c r="D251" s="29">
        <f t="shared" si="36"/>
        <v>60691</v>
      </c>
      <c r="E251" s="29">
        <f t="shared" si="37"/>
        <v>60691</v>
      </c>
      <c r="F251" s="29">
        <f t="shared" si="38"/>
        <v>98</v>
      </c>
      <c r="G251" s="57">
        <f t="shared" si="39"/>
        <v>619</v>
      </c>
      <c r="H251" s="42"/>
      <c r="I251" s="29">
        <v>242</v>
      </c>
      <c r="J251" s="30" t="s">
        <v>331</v>
      </c>
      <c r="L251" s="29">
        <v>0</v>
      </c>
      <c r="M251" s="29">
        <v>28089</v>
      </c>
      <c r="N251" s="29">
        <v>73</v>
      </c>
      <c r="O251" s="29">
        <v>0</v>
      </c>
      <c r="P251" s="29">
        <v>0</v>
      </c>
      <c r="Q251" s="29">
        <v>0</v>
      </c>
      <c r="R251" s="29">
        <v>0</v>
      </c>
      <c r="S251" s="29">
        <v>32602</v>
      </c>
      <c r="T251" s="29">
        <v>25</v>
      </c>
      <c r="U251" s="29">
        <v>0</v>
      </c>
      <c r="V251" s="29">
        <v>0</v>
      </c>
      <c r="W251" s="29">
        <v>0</v>
      </c>
      <c r="X251" s="31"/>
      <c r="Y251" s="27">
        <f t="shared" si="40"/>
        <v>242</v>
      </c>
      <c r="Z251" s="29">
        <f t="shared" si="41"/>
        <v>0</v>
      </c>
      <c r="AA251" s="29">
        <f t="shared" si="42"/>
        <v>60691</v>
      </c>
      <c r="AB251" s="29">
        <f t="shared" si="43"/>
        <v>60691</v>
      </c>
      <c r="AC251" s="29">
        <f t="shared" si="44"/>
        <v>98</v>
      </c>
      <c r="AD251" s="29">
        <f t="shared" si="45"/>
        <v>619</v>
      </c>
      <c r="AE251" s="31"/>
      <c r="AF251" s="31"/>
      <c r="AH251" s="27">
        <v>242</v>
      </c>
      <c r="AI251" s="31" t="s">
        <v>331</v>
      </c>
      <c r="AK251" s="29"/>
      <c r="AL251" s="29">
        <v>580.68965517241384</v>
      </c>
      <c r="AM251" s="29">
        <v>607.11764705882354</v>
      </c>
      <c r="AN251" s="29">
        <v>447.22580645161293</v>
      </c>
      <c r="AO251" s="29">
        <v>287</v>
      </c>
      <c r="AP251" s="29">
        <v>253</v>
      </c>
      <c r="AQ251" s="29">
        <v>3592</v>
      </c>
      <c r="AR251" s="29">
        <v>0</v>
      </c>
      <c r="AS251" s="29">
        <v>8728</v>
      </c>
      <c r="AT251" s="29">
        <v>0</v>
      </c>
      <c r="AU251" s="29">
        <v>0</v>
      </c>
      <c r="AV251" s="29">
        <v>0</v>
      </c>
      <c r="AW251" s="29">
        <v>2821</v>
      </c>
      <c r="AX251" s="29">
        <v>5249</v>
      </c>
      <c r="AY251" s="29">
        <v>2397</v>
      </c>
      <c r="AZ251" s="29">
        <v>2312</v>
      </c>
      <c r="BA251" s="29">
        <v>1387</v>
      </c>
      <c r="BB251" s="29">
        <v>2288</v>
      </c>
      <c r="BC251" s="29">
        <v>2265</v>
      </c>
      <c r="BD251" s="29">
        <v>1864</v>
      </c>
      <c r="BE251" s="29">
        <v>4</v>
      </c>
      <c r="BF251" s="29">
        <v>782</v>
      </c>
      <c r="BG251" s="29">
        <v>726</v>
      </c>
      <c r="BH251" s="29">
        <v>619</v>
      </c>
      <c r="BI251" s="29">
        <f t="shared" si="46"/>
        <v>619</v>
      </c>
      <c r="BJ251" s="29"/>
      <c r="BK251" s="29"/>
      <c r="BL251" s="29">
        <f t="shared" si="47"/>
        <v>-107</v>
      </c>
      <c r="BM251" s="27"/>
    </row>
    <row r="252" spans="1:65">
      <c r="A252" s="29">
        <v>243</v>
      </c>
      <c r="B252" s="32" t="s">
        <v>332</v>
      </c>
      <c r="C252" s="29">
        <f t="shared" si="36"/>
        <v>0</v>
      </c>
      <c r="D252" s="29">
        <f t="shared" si="36"/>
        <v>3146329</v>
      </c>
      <c r="E252" s="29">
        <f t="shared" si="37"/>
        <v>3146329</v>
      </c>
      <c r="F252" s="29">
        <f t="shared" si="38"/>
        <v>1266</v>
      </c>
      <c r="G252" s="57">
        <f t="shared" si="39"/>
        <v>2485</v>
      </c>
      <c r="H252" s="42"/>
      <c r="I252" s="29">
        <v>243</v>
      </c>
      <c r="J252" s="30" t="s">
        <v>332</v>
      </c>
      <c r="L252" s="29">
        <v>0</v>
      </c>
      <c r="M252" s="29">
        <v>648814</v>
      </c>
      <c r="N252" s="29">
        <v>590</v>
      </c>
      <c r="O252" s="29">
        <v>0</v>
      </c>
      <c r="P252" s="29">
        <v>313849</v>
      </c>
      <c r="Q252" s="29">
        <v>109</v>
      </c>
      <c r="R252" s="29">
        <v>0</v>
      </c>
      <c r="S252" s="29">
        <v>2183666</v>
      </c>
      <c r="T252" s="29">
        <v>567</v>
      </c>
      <c r="U252" s="29">
        <v>0</v>
      </c>
      <c r="V252" s="29">
        <v>0</v>
      </c>
      <c r="W252" s="29">
        <v>0</v>
      </c>
      <c r="X252" s="31"/>
      <c r="Y252" s="27">
        <f t="shared" si="40"/>
        <v>243</v>
      </c>
      <c r="Z252" s="29">
        <f t="shared" si="41"/>
        <v>0</v>
      </c>
      <c r="AA252" s="29">
        <f t="shared" si="42"/>
        <v>3146329</v>
      </c>
      <c r="AB252" s="29">
        <f t="shared" si="43"/>
        <v>3146329</v>
      </c>
      <c r="AC252" s="29">
        <f t="shared" si="44"/>
        <v>1266</v>
      </c>
      <c r="AD252" s="29">
        <f t="shared" si="45"/>
        <v>2485</v>
      </c>
      <c r="AE252" s="31"/>
      <c r="AF252" s="31"/>
      <c r="AH252" s="27">
        <v>243</v>
      </c>
      <c r="AI252" s="31" t="s">
        <v>332</v>
      </c>
      <c r="AK252" s="29"/>
      <c r="AL252" s="29">
        <v>418.55132530120483</v>
      </c>
      <c r="AM252" s="29">
        <v>503.90576230492195</v>
      </c>
      <c r="AN252" s="29">
        <v>557.24619718309862</v>
      </c>
      <c r="AO252" s="29">
        <v>730</v>
      </c>
      <c r="AP252" s="29">
        <v>0</v>
      </c>
      <c r="AQ252" s="29">
        <v>1411</v>
      </c>
      <c r="AR252" s="29">
        <v>729</v>
      </c>
      <c r="AS252" s="29">
        <v>1660</v>
      </c>
      <c r="AT252" s="29">
        <v>1701</v>
      </c>
      <c r="AU252" s="29">
        <v>2085</v>
      </c>
      <c r="AV252" s="29">
        <v>0</v>
      </c>
      <c r="AW252" s="29">
        <v>2221</v>
      </c>
      <c r="AX252" s="29">
        <v>2222</v>
      </c>
      <c r="AY252" s="29">
        <v>2674</v>
      </c>
      <c r="AZ252" s="29">
        <v>2453</v>
      </c>
      <c r="BA252" s="29">
        <v>2381</v>
      </c>
      <c r="BB252" s="29">
        <v>2382</v>
      </c>
      <c r="BC252" s="29">
        <v>2327</v>
      </c>
      <c r="BD252" s="29">
        <v>2705</v>
      </c>
      <c r="BE252" s="29">
        <v>2540</v>
      </c>
      <c r="BF252" s="29">
        <v>1786</v>
      </c>
      <c r="BG252" s="29">
        <v>4521</v>
      </c>
      <c r="BH252" s="29">
        <v>2485</v>
      </c>
      <c r="BI252" s="29">
        <f t="shared" si="46"/>
        <v>2485</v>
      </c>
      <c r="BJ252" s="29"/>
      <c r="BK252" s="29"/>
      <c r="BL252" s="29">
        <f t="shared" si="47"/>
        <v>-2036</v>
      </c>
      <c r="BM252" s="27"/>
    </row>
    <row r="253" spans="1:65">
      <c r="A253" s="29">
        <v>244</v>
      </c>
      <c r="B253" s="32" t="s">
        <v>333</v>
      </c>
      <c r="C253" s="29">
        <f t="shared" si="36"/>
        <v>0</v>
      </c>
      <c r="D253" s="29">
        <f t="shared" si="36"/>
        <v>1952738</v>
      </c>
      <c r="E253" s="29">
        <f t="shared" si="37"/>
        <v>1952738</v>
      </c>
      <c r="F253" s="29">
        <f t="shared" si="38"/>
        <v>651</v>
      </c>
      <c r="G253" s="57">
        <f t="shared" si="39"/>
        <v>3000</v>
      </c>
      <c r="H253" s="42"/>
      <c r="I253" s="29">
        <v>244</v>
      </c>
      <c r="J253" s="30" t="s">
        <v>333</v>
      </c>
      <c r="L253" s="29">
        <v>0</v>
      </c>
      <c r="M253" s="29">
        <v>276480</v>
      </c>
      <c r="N253" s="29">
        <v>461</v>
      </c>
      <c r="O253" s="29">
        <v>0</v>
      </c>
      <c r="P253" s="29">
        <v>317995</v>
      </c>
      <c r="Q253" s="29">
        <v>40</v>
      </c>
      <c r="R253" s="29">
        <v>0</v>
      </c>
      <c r="S253" s="29">
        <v>1358263</v>
      </c>
      <c r="T253" s="29">
        <v>150</v>
      </c>
      <c r="U253" s="29">
        <v>0</v>
      </c>
      <c r="V253" s="29">
        <v>0</v>
      </c>
      <c r="W253" s="29">
        <v>0</v>
      </c>
      <c r="X253" s="31"/>
      <c r="Y253" s="27">
        <f t="shared" si="40"/>
        <v>244</v>
      </c>
      <c r="Z253" s="29">
        <f t="shared" si="41"/>
        <v>0</v>
      </c>
      <c r="AA253" s="29">
        <f t="shared" si="42"/>
        <v>1952738</v>
      </c>
      <c r="AB253" s="29">
        <f t="shared" si="43"/>
        <v>1952738</v>
      </c>
      <c r="AC253" s="29">
        <f t="shared" si="44"/>
        <v>651</v>
      </c>
      <c r="AD253" s="29">
        <f t="shared" si="45"/>
        <v>3000</v>
      </c>
      <c r="AE253" s="31"/>
      <c r="AF253" s="31"/>
      <c r="AH253" s="27">
        <v>244</v>
      </c>
      <c r="AI253" s="31" t="s">
        <v>333</v>
      </c>
      <c r="AK253" s="29"/>
      <c r="AL253" s="29">
        <v>244.99481865284974</v>
      </c>
      <c r="AM253" s="29">
        <v>1800.8783783783783</v>
      </c>
      <c r="AN253" s="29">
        <v>1035.3453453453453</v>
      </c>
      <c r="AO253" s="29">
        <v>1463</v>
      </c>
      <c r="AP253" s="29">
        <v>1532</v>
      </c>
      <c r="AQ253" s="29">
        <v>1526</v>
      </c>
      <c r="AR253" s="29">
        <v>1859</v>
      </c>
      <c r="AS253" s="29">
        <v>1156</v>
      </c>
      <c r="AT253" s="29">
        <v>4322</v>
      </c>
      <c r="AU253" s="29">
        <v>3736</v>
      </c>
      <c r="AV253" s="29">
        <v>4455</v>
      </c>
      <c r="AW253" s="29">
        <v>3424</v>
      </c>
      <c r="AX253" s="29">
        <v>3065</v>
      </c>
      <c r="AY253" s="29">
        <v>2543</v>
      </c>
      <c r="AZ253" s="29">
        <v>2084</v>
      </c>
      <c r="BA253" s="29">
        <v>1948</v>
      </c>
      <c r="BB253" s="29">
        <v>2110</v>
      </c>
      <c r="BC253" s="29">
        <v>2444</v>
      </c>
      <c r="BD253" s="29">
        <v>2126</v>
      </c>
      <c r="BE253" s="29">
        <v>1754</v>
      </c>
      <c r="BF253" s="29">
        <v>992</v>
      </c>
      <c r="BG253" s="29">
        <v>2044</v>
      </c>
      <c r="BH253" s="29">
        <v>3000</v>
      </c>
      <c r="BI253" s="29">
        <f t="shared" si="46"/>
        <v>3000</v>
      </c>
      <c r="BJ253" s="29"/>
      <c r="BK253" s="29"/>
      <c r="BL253" s="29">
        <f t="shared" si="47"/>
        <v>956</v>
      </c>
      <c r="BM253" s="27"/>
    </row>
    <row r="254" spans="1:65">
      <c r="A254" s="27">
        <v>245</v>
      </c>
      <c r="B254" s="32" t="s">
        <v>334</v>
      </c>
      <c r="C254" s="29">
        <f t="shared" si="36"/>
        <v>0</v>
      </c>
      <c r="D254" s="29">
        <f t="shared" si="36"/>
        <v>0</v>
      </c>
      <c r="E254" s="29">
        <f t="shared" si="37"/>
        <v>0</v>
      </c>
      <c r="F254" s="29">
        <f t="shared" si="38"/>
        <v>0</v>
      </c>
      <c r="G254" s="57">
        <f t="shared" si="39"/>
        <v>0</v>
      </c>
      <c r="H254" s="42"/>
      <c r="I254" s="29">
        <v>245</v>
      </c>
      <c r="J254" s="30" t="s">
        <v>334</v>
      </c>
      <c r="L254" s="29">
        <v>0</v>
      </c>
      <c r="M254" s="29">
        <v>0</v>
      </c>
      <c r="N254" s="29">
        <v>0</v>
      </c>
      <c r="O254" s="29">
        <v>0</v>
      </c>
      <c r="P254" s="29">
        <v>0</v>
      </c>
      <c r="Q254" s="29">
        <v>0</v>
      </c>
      <c r="R254" s="29">
        <v>0</v>
      </c>
      <c r="S254" s="29">
        <v>0</v>
      </c>
      <c r="T254" s="29">
        <v>0</v>
      </c>
      <c r="U254" s="29">
        <v>0</v>
      </c>
      <c r="V254" s="29">
        <v>0</v>
      </c>
      <c r="W254" s="29">
        <v>0</v>
      </c>
      <c r="X254" s="31"/>
      <c r="Y254" s="27">
        <f t="shared" si="40"/>
        <v>245</v>
      </c>
      <c r="Z254" s="29">
        <f t="shared" si="41"/>
        <v>0</v>
      </c>
      <c r="AA254" s="29">
        <f t="shared" si="42"/>
        <v>0</v>
      </c>
      <c r="AB254" s="29">
        <f t="shared" si="43"/>
        <v>0</v>
      </c>
      <c r="AC254" s="29">
        <f t="shared" si="44"/>
        <v>0</v>
      </c>
      <c r="AD254" s="29">
        <f t="shared" si="45"/>
        <v>0</v>
      </c>
      <c r="AE254" s="31"/>
      <c r="AF254" s="31"/>
      <c r="AH254" s="27">
        <v>245</v>
      </c>
      <c r="AI254" s="31" t="s">
        <v>334</v>
      </c>
      <c r="AK254" s="29"/>
      <c r="AL254" s="29"/>
      <c r="AM254" s="29"/>
      <c r="AN254" s="29">
        <v>0</v>
      </c>
      <c r="AO254" s="29">
        <v>0</v>
      </c>
      <c r="AP254" s="29">
        <v>0</v>
      </c>
      <c r="AQ254" s="29">
        <v>0</v>
      </c>
      <c r="AR254" s="29">
        <v>0</v>
      </c>
      <c r="AS254" s="29">
        <v>0</v>
      </c>
      <c r="AT254" s="29">
        <v>0</v>
      </c>
      <c r="AU254" s="29">
        <v>0</v>
      </c>
      <c r="AV254" s="29">
        <v>0</v>
      </c>
      <c r="AW254" s="29">
        <v>0</v>
      </c>
      <c r="AX254" s="29">
        <v>0</v>
      </c>
      <c r="AY254" s="29">
        <v>0</v>
      </c>
      <c r="AZ254" s="29">
        <v>0</v>
      </c>
      <c r="BA254" s="29">
        <v>0</v>
      </c>
      <c r="BB254" s="29">
        <v>0</v>
      </c>
      <c r="BC254" s="29">
        <v>0</v>
      </c>
      <c r="BD254" s="29">
        <v>0</v>
      </c>
      <c r="BE254" s="29">
        <v>0</v>
      </c>
      <c r="BF254" s="29">
        <v>0</v>
      </c>
      <c r="BG254" s="29">
        <v>0</v>
      </c>
      <c r="BH254" s="29">
        <v>0</v>
      </c>
      <c r="BI254" s="29">
        <f t="shared" si="46"/>
        <v>0</v>
      </c>
      <c r="BJ254" s="29"/>
      <c r="BK254" s="29"/>
      <c r="BL254" s="29">
        <f t="shared" si="47"/>
        <v>0</v>
      </c>
      <c r="BM254" s="27"/>
    </row>
    <row r="255" spans="1:65">
      <c r="A255" s="29">
        <v>246</v>
      </c>
      <c r="B255" s="32" t="s">
        <v>335</v>
      </c>
      <c r="C255" s="29">
        <f t="shared" si="36"/>
        <v>0</v>
      </c>
      <c r="D255" s="29">
        <f t="shared" si="36"/>
        <v>443088</v>
      </c>
      <c r="E255" s="29">
        <f t="shared" si="37"/>
        <v>443088</v>
      </c>
      <c r="F255" s="29">
        <f t="shared" si="38"/>
        <v>174</v>
      </c>
      <c r="G255" s="57">
        <f t="shared" si="39"/>
        <v>2546</v>
      </c>
      <c r="H255" s="42"/>
      <c r="I255" s="29">
        <v>246</v>
      </c>
      <c r="J255" s="30" t="s">
        <v>335</v>
      </c>
      <c r="L255" s="29">
        <v>0</v>
      </c>
      <c r="M255" s="29">
        <v>138863</v>
      </c>
      <c r="N255" s="29">
        <v>101</v>
      </c>
      <c r="O255" s="29">
        <v>0</v>
      </c>
      <c r="P255" s="29">
        <v>29172</v>
      </c>
      <c r="Q255" s="29">
        <v>7</v>
      </c>
      <c r="R255" s="29">
        <v>0</v>
      </c>
      <c r="S255" s="29">
        <v>275053</v>
      </c>
      <c r="T255" s="29">
        <v>66</v>
      </c>
      <c r="U255" s="29">
        <v>0</v>
      </c>
      <c r="V255" s="29">
        <v>0</v>
      </c>
      <c r="W255" s="29">
        <v>0</v>
      </c>
      <c r="X255" s="31"/>
      <c r="Y255" s="27">
        <f t="shared" si="40"/>
        <v>246</v>
      </c>
      <c r="Z255" s="29">
        <f t="shared" si="41"/>
        <v>0</v>
      </c>
      <c r="AA255" s="29">
        <f t="shared" si="42"/>
        <v>443088</v>
      </c>
      <c r="AB255" s="29">
        <f t="shared" si="43"/>
        <v>443088</v>
      </c>
      <c r="AC255" s="29">
        <f t="shared" si="44"/>
        <v>174</v>
      </c>
      <c r="AD255" s="29">
        <f t="shared" si="45"/>
        <v>2546</v>
      </c>
      <c r="AE255" s="31"/>
      <c r="AF255" s="31"/>
      <c r="AH255" s="27">
        <v>246</v>
      </c>
      <c r="AI255" s="31" t="s">
        <v>335</v>
      </c>
      <c r="AK255" s="29"/>
      <c r="AL255" s="29">
        <v>457.74927953890489</v>
      </c>
      <c r="AM255" s="29">
        <v>465.00411522633743</v>
      </c>
      <c r="AN255" s="29">
        <v>424.06626506024094</v>
      </c>
      <c r="AO255" s="29">
        <v>525</v>
      </c>
      <c r="AP255" s="29">
        <v>663</v>
      </c>
      <c r="AQ255" s="29">
        <v>1837</v>
      </c>
      <c r="AR255" s="29">
        <v>3487</v>
      </c>
      <c r="AS255" s="29">
        <v>3572</v>
      </c>
      <c r="AT255" s="29">
        <v>855</v>
      </c>
      <c r="AU255" s="29">
        <v>1716</v>
      </c>
      <c r="AV255" s="29">
        <v>1048</v>
      </c>
      <c r="AW255" s="29">
        <v>1396</v>
      </c>
      <c r="AX255" s="29">
        <v>1781</v>
      </c>
      <c r="AY255" s="29">
        <v>1699</v>
      </c>
      <c r="AZ255" s="29">
        <v>1651</v>
      </c>
      <c r="BA255" s="29">
        <v>1211</v>
      </c>
      <c r="BB255" s="29">
        <v>1152</v>
      </c>
      <c r="BC255" s="29">
        <v>1983</v>
      </c>
      <c r="BD255" s="29">
        <v>1794</v>
      </c>
      <c r="BE255" s="29">
        <v>1800</v>
      </c>
      <c r="BF255" s="29">
        <v>1565</v>
      </c>
      <c r="BG255" s="29">
        <v>5055</v>
      </c>
      <c r="BH255" s="29">
        <v>2546</v>
      </c>
      <c r="BI255" s="29">
        <f t="shared" si="46"/>
        <v>2546</v>
      </c>
      <c r="BJ255" s="29"/>
      <c r="BK255" s="29"/>
      <c r="BL255" s="29">
        <f t="shared" si="47"/>
        <v>-2509</v>
      </c>
      <c r="BM255" s="27"/>
    </row>
    <row r="256" spans="1:65">
      <c r="A256" s="27">
        <v>247</v>
      </c>
      <c r="B256" s="32" t="s">
        <v>336</v>
      </c>
      <c r="C256" s="29">
        <f t="shared" si="36"/>
        <v>0</v>
      </c>
      <c r="D256" s="29">
        <f t="shared" si="36"/>
        <v>0</v>
      </c>
      <c r="E256" s="29">
        <f t="shared" si="37"/>
        <v>0</v>
      </c>
      <c r="F256" s="29">
        <f t="shared" si="38"/>
        <v>0</v>
      </c>
      <c r="G256" s="57">
        <f t="shared" si="39"/>
        <v>0</v>
      </c>
      <c r="H256" s="42"/>
      <c r="I256" s="29">
        <v>247</v>
      </c>
      <c r="J256" s="30" t="s">
        <v>336</v>
      </c>
      <c r="L256" s="29">
        <v>0</v>
      </c>
      <c r="M256" s="29">
        <v>0</v>
      </c>
      <c r="N256" s="29">
        <v>0</v>
      </c>
      <c r="O256" s="29">
        <v>0</v>
      </c>
      <c r="P256" s="29">
        <v>0</v>
      </c>
      <c r="Q256" s="29">
        <v>0</v>
      </c>
      <c r="R256" s="29">
        <v>0</v>
      </c>
      <c r="S256" s="29">
        <v>0</v>
      </c>
      <c r="T256" s="29">
        <v>0</v>
      </c>
      <c r="U256" s="29">
        <v>0</v>
      </c>
      <c r="V256" s="29">
        <v>0</v>
      </c>
      <c r="W256" s="29">
        <v>0</v>
      </c>
      <c r="X256" s="31"/>
      <c r="Y256" s="27">
        <f t="shared" si="40"/>
        <v>247</v>
      </c>
      <c r="Z256" s="29">
        <f t="shared" si="41"/>
        <v>0</v>
      </c>
      <c r="AA256" s="29">
        <f t="shared" si="42"/>
        <v>0</v>
      </c>
      <c r="AB256" s="29">
        <f t="shared" si="43"/>
        <v>0</v>
      </c>
      <c r="AC256" s="29">
        <f t="shared" si="44"/>
        <v>0</v>
      </c>
      <c r="AD256" s="29">
        <f t="shared" si="45"/>
        <v>0</v>
      </c>
      <c r="AE256" s="31"/>
      <c r="AF256" s="31"/>
      <c r="AH256" s="27">
        <v>247</v>
      </c>
      <c r="AI256" s="31" t="s">
        <v>336</v>
      </c>
      <c r="AK256" s="29"/>
      <c r="AL256" s="29"/>
      <c r="AM256" s="29"/>
      <c r="AN256" s="29">
        <v>0</v>
      </c>
      <c r="AO256" s="29">
        <v>0</v>
      </c>
      <c r="AP256" s="29">
        <v>0</v>
      </c>
      <c r="AQ256" s="29">
        <v>0</v>
      </c>
      <c r="AR256" s="29">
        <v>0</v>
      </c>
      <c r="AS256" s="29">
        <v>0</v>
      </c>
      <c r="AT256" s="29">
        <v>0</v>
      </c>
      <c r="AU256" s="29">
        <v>0</v>
      </c>
      <c r="AV256" s="29">
        <v>0</v>
      </c>
      <c r="AW256" s="29">
        <v>0</v>
      </c>
      <c r="AX256" s="29">
        <v>0</v>
      </c>
      <c r="AY256" s="29">
        <v>0</v>
      </c>
      <c r="AZ256" s="29">
        <v>0</v>
      </c>
      <c r="BA256" s="29">
        <v>0</v>
      </c>
      <c r="BB256" s="29">
        <v>0</v>
      </c>
      <c r="BC256" s="29">
        <v>0</v>
      </c>
      <c r="BD256" s="29">
        <v>0</v>
      </c>
      <c r="BE256" s="29">
        <v>0</v>
      </c>
      <c r="BF256" s="29">
        <v>0</v>
      </c>
      <c r="BG256" s="29">
        <v>0</v>
      </c>
      <c r="BH256" s="29">
        <v>0</v>
      </c>
      <c r="BI256" s="29">
        <f t="shared" si="46"/>
        <v>0</v>
      </c>
      <c r="BJ256" s="29"/>
      <c r="BK256" s="29"/>
      <c r="BL256" s="29">
        <f t="shared" si="47"/>
        <v>0</v>
      </c>
      <c r="BM256" s="27"/>
    </row>
    <row r="257" spans="1:65">
      <c r="A257" s="29">
        <v>248</v>
      </c>
      <c r="B257" s="32" t="s">
        <v>337</v>
      </c>
      <c r="C257" s="29">
        <f t="shared" si="36"/>
        <v>0</v>
      </c>
      <c r="D257" s="29">
        <f t="shared" si="36"/>
        <v>4259112</v>
      </c>
      <c r="E257" s="29">
        <f t="shared" si="37"/>
        <v>4259112</v>
      </c>
      <c r="F257" s="29">
        <f t="shared" si="38"/>
        <v>1400</v>
      </c>
      <c r="G257" s="57">
        <f t="shared" si="39"/>
        <v>3042</v>
      </c>
      <c r="H257" s="42"/>
      <c r="I257" s="29">
        <v>248</v>
      </c>
      <c r="J257" s="30" t="s">
        <v>337</v>
      </c>
      <c r="L257" s="29">
        <v>0</v>
      </c>
      <c r="M257" s="29">
        <v>2900229</v>
      </c>
      <c r="N257" s="29">
        <v>1134</v>
      </c>
      <c r="O257" s="29">
        <v>0</v>
      </c>
      <c r="P257" s="29">
        <v>513021</v>
      </c>
      <c r="Q257" s="29">
        <v>65</v>
      </c>
      <c r="R257" s="29">
        <v>0</v>
      </c>
      <c r="S257" s="29">
        <v>845862</v>
      </c>
      <c r="T257" s="29">
        <v>201</v>
      </c>
      <c r="U257" s="29">
        <v>0</v>
      </c>
      <c r="V257" s="29">
        <v>0</v>
      </c>
      <c r="W257" s="29">
        <v>0</v>
      </c>
      <c r="X257" s="31"/>
      <c r="Y257" s="27">
        <f t="shared" si="40"/>
        <v>248</v>
      </c>
      <c r="Z257" s="29">
        <f t="shared" si="41"/>
        <v>0</v>
      </c>
      <c r="AA257" s="29">
        <f t="shared" si="42"/>
        <v>4259112</v>
      </c>
      <c r="AB257" s="29">
        <f t="shared" si="43"/>
        <v>4259112</v>
      </c>
      <c r="AC257" s="29">
        <f t="shared" si="44"/>
        <v>1400</v>
      </c>
      <c r="AD257" s="29">
        <f t="shared" si="45"/>
        <v>3042</v>
      </c>
      <c r="AE257" s="31"/>
      <c r="AF257" s="31"/>
      <c r="AH257" s="27">
        <v>248</v>
      </c>
      <c r="AI257" s="31" t="s">
        <v>337</v>
      </c>
      <c r="AK257" s="29"/>
      <c r="AL257" s="29">
        <v>890.8821138211382</v>
      </c>
      <c r="AM257" s="29">
        <v>840.11332312404284</v>
      </c>
      <c r="AN257" s="29">
        <v>618.57496561210451</v>
      </c>
      <c r="AO257" s="29">
        <v>664</v>
      </c>
      <c r="AP257" s="29">
        <v>736</v>
      </c>
      <c r="AQ257" s="29">
        <v>1772</v>
      </c>
      <c r="AR257" s="29">
        <v>1257</v>
      </c>
      <c r="AS257" s="29">
        <v>1135</v>
      </c>
      <c r="AT257" s="29">
        <v>1391</v>
      </c>
      <c r="AU257" s="29">
        <v>2492</v>
      </c>
      <c r="AV257" s="29">
        <v>1316</v>
      </c>
      <c r="AW257" s="29">
        <v>1274</v>
      </c>
      <c r="AX257" s="29">
        <v>1094</v>
      </c>
      <c r="AY257" s="29">
        <v>1058</v>
      </c>
      <c r="AZ257" s="29">
        <v>804</v>
      </c>
      <c r="BA257" s="29">
        <v>1046</v>
      </c>
      <c r="BB257" s="29">
        <v>1193</v>
      </c>
      <c r="BC257" s="29">
        <v>1244</v>
      </c>
      <c r="BD257" s="29">
        <v>1319</v>
      </c>
      <c r="BE257" s="29">
        <v>1427</v>
      </c>
      <c r="BF257" s="29">
        <v>1717</v>
      </c>
      <c r="BG257" s="29">
        <v>2278</v>
      </c>
      <c r="BH257" s="29">
        <v>3042</v>
      </c>
      <c r="BI257" s="29">
        <f t="shared" si="46"/>
        <v>3042</v>
      </c>
      <c r="BJ257" s="29"/>
      <c r="BK257" s="29"/>
      <c r="BL257" s="29">
        <f t="shared" si="47"/>
        <v>764</v>
      </c>
      <c r="BM257" s="27"/>
    </row>
    <row r="258" spans="1:65">
      <c r="A258" s="29">
        <v>249</v>
      </c>
      <c r="B258" s="32" t="s">
        <v>338</v>
      </c>
      <c r="C258" s="29">
        <f t="shared" si="36"/>
        <v>0</v>
      </c>
      <c r="D258" s="29">
        <f t="shared" si="36"/>
        <v>269639</v>
      </c>
      <c r="E258" s="29">
        <f t="shared" si="37"/>
        <v>269639</v>
      </c>
      <c r="F258" s="29">
        <f t="shared" si="38"/>
        <v>82</v>
      </c>
      <c r="G258" s="57">
        <f t="shared" si="39"/>
        <v>3288</v>
      </c>
      <c r="H258" s="42"/>
      <c r="I258" s="29">
        <v>249</v>
      </c>
      <c r="J258" s="30" t="s">
        <v>338</v>
      </c>
      <c r="L258" s="29">
        <v>0</v>
      </c>
      <c r="M258" s="29">
        <v>209697</v>
      </c>
      <c r="N258" s="29">
        <v>80</v>
      </c>
      <c r="O258" s="29">
        <v>0</v>
      </c>
      <c r="P258" s="29">
        <v>0</v>
      </c>
      <c r="Q258" s="29">
        <v>0</v>
      </c>
      <c r="R258" s="29">
        <v>0</v>
      </c>
      <c r="S258" s="29">
        <v>59942</v>
      </c>
      <c r="T258" s="29">
        <v>2</v>
      </c>
      <c r="U258" s="29">
        <v>0</v>
      </c>
      <c r="V258" s="29">
        <v>0</v>
      </c>
      <c r="W258" s="29">
        <v>0</v>
      </c>
      <c r="X258" s="31"/>
      <c r="Y258" s="27">
        <f t="shared" si="40"/>
        <v>249</v>
      </c>
      <c r="Z258" s="29">
        <f t="shared" si="41"/>
        <v>0</v>
      </c>
      <c r="AA258" s="29">
        <f t="shared" si="42"/>
        <v>269639</v>
      </c>
      <c r="AB258" s="29">
        <f t="shared" si="43"/>
        <v>269639</v>
      </c>
      <c r="AC258" s="29">
        <f t="shared" si="44"/>
        <v>82</v>
      </c>
      <c r="AD258" s="29">
        <f t="shared" si="45"/>
        <v>3288</v>
      </c>
      <c r="AE258" s="31"/>
      <c r="AF258" s="31"/>
      <c r="AH258" s="27">
        <v>249</v>
      </c>
      <c r="AI258" s="31" t="s">
        <v>338</v>
      </c>
      <c r="AK258" s="29"/>
      <c r="AL258" s="29">
        <v>757.86666666666667</v>
      </c>
      <c r="AM258" s="29">
        <v>496.93280632411069</v>
      </c>
      <c r="AN258" s="29">
        <v>513.73540856031127</v>
      </c>
      <c r="AO258" s="29">
        <v>521</v>
      </c>
      <c r="AP258" s="29">
        <v>530</v>
      </c>
      <c r="AQ258" s="29">
        <v>620</v>
      </c>
      <c r="AR258" s="29">
        <v>675</v>
      </c>
      <c r="AS258" s="29">
        <v>723</v>
      </c>
      <c r="AT258" s="29">
        <v>914</v>
      </c>
      <c r="AU258" s="29">
        <v>923</v>
      </c>
      <c r="AV258" s="29">
        <v>0</v>
      </c>
      <c r="AW258" s="29">
        <v>943</v>
      </c>
      <c r="AX258" s="29">
        <v>1056</v>
      </c>
      <c r="AY258" s="29">
        <v>928</v>
      </c>
      <c r="AZ258" s="29">
        <v>1398</v>
      </c>
      <c r="BA258" s="29">
        <v>1553</v>
      </c>
      <c r="BB258" s="29">
        <v>2535</v>
      </c>
      <c r="BC258" s="29">
        <v>2510</v>
      </c>
      <c r="BD258" s="29">
        <v>2639</v>
      </c>
      <c r="BE258" s="29">
        <v>2484</v>
      </c>
      <c r="BF258" s="29">
        <v>2575</v>
      </c>
      <c r="BG258" s="29">
        <v>3024</v>
      </c>
      <c r="BH258" s="29">
        <v>3288</v>
      </c>
      <c r="BI258" s="29">
        <f t="shared" si="46"/>
        <v>3288</v>
      </c>
      <c r="BJ258" s="29"/>
      <c r="BK258" s="29"/>
      <c r="BL258" s="29">
        <f t="shared" si="47"/>
        <v>264</v>
      </c>
      <c r="BM258" s="27"/>
    </row>
    <row r="259" spans="1:65">
      <c r="A259" s="29">
        <v>250</v>
      </c>
      <c r="B259" s="32" t="s">
        <v>339</v>
      </c>
      <c r="C259" s="29">
        <f t="shared" si="36"/>
        <v>0</v>
      </c>
      <c r="D259" s="29">
        <f t="shared" si="36"/>
        <v>317399</v>
      </c>
      <c r="E259" s="29">
        <f t="shared" si="37"/>
        <v>317399</v>
      </c>
      <c r="F259" s="29">
        <f t="shared" si="38"/>
        <v>434</v>
      </c>
      <c r="G259" s="57">
        <f t="shared" si="39"/>
        <v>731</v>
      </c>
      <c r="H259" s="42"/>
      <c r="I259" s="29">
        <v>250</v>
      </c>
      <c r="J259" s="30" t="s">
        <v>339</v>
      </c>
      <c r="L259" s="29">
        <v>0</v>
      </c>
      <c r="M259" s="29">
        <v>261116</v>
      </c>
      <c r="N259" s="29">
        <v>433</v>
      </c>
      <c r="O259" s="29">
        <v>0</v>
      </c>
      <c r="P259" s="29">
        <v>0</v>
      </c>
      <c r="Q259" s="29">
        <v>0</v>
      </c>
      <c r="R259" s="29">
        <v>0</v>
      </c>
      <c r="S259" s="29">
        <v>56283</v>
      </c>
      <c r="T259" s="29">
        <v>1</v>
      </c>
      <c r="U259" s="29">
        <v>0</v>
      </c>
      <c r="V259" s="29">
        <v>0</v>
      </c>
      <c r="W259" s="29">
        <v>0</v>
      </c>
      <c r="X259" s="31"/>
      <c r="Y259" s="27">
        <f t="shared" si="40"/>
        <v>250</v>
      </c>
      <c r="Z259" s="29">
        <f t="shared" si="41"/>
        <v>0</v>
      </c>
      <c r="AA259" s="29">
        <f t="shared" si="42"/>
        <v>317399</v>
      </c>
      <c r="AB259" s="29">
        <f t="shared" si="43"/>
        <v>317399</v>
      </c>
      <c r="AC259" s="29">
        <f t="shared" si="44"/>
        <v>434</v>
      </c>
      <c r="AD259" s="29">
        <f t="shared" si="45"/>
        <v>731</v>
      </c>
      <c r="AE259" s="31"/>
      <c r="AF259" s="31"/>
      <c r="AH259" s="27">
        <v>250</v>
      </c>
      <c r="AI259" s="31" t="s">
        <v>339</v>
      </c>
      <c r="AK259" s="29"/>
      <c r="AL259" s="29">
        <v>322.78915662650604</v>
      </c>
      <c r="AM259" s="29">
        <v>327.55577689243029</v>
      </c>
      <c r="AN259" s="29">
        <v>358.44588744588742</v>
      </c>
      <c r="AO259" s="29">
        <v>0</v>
      </c>
      <c r="AP259" s="29">
        <v>378</v>
      </c>
      <c r="AQ259" s="29">
        <v>483</v>
      </c>
      <c r="AR259" s="29">
        <v>459</v>
      </c>
      <c r="AS259" s="29">
        <v>634</v>
      </c>
      <c r="AT259" s="29">
        <v>828</v>
      </c>
      <c r="AU259" s="29">
        <v>453</v>
      </c>
      <c r="AV259" s="29">
        <v>473</v>
      </c>
      <c r="AW259" s="29">
        <v>463</v>
      </c>
      <c r="AX259" s="29">
        <v>887</v>
      </c>
      <c r="AY259" s="29">
        <v>690</v>
      </c>
      <c r="AZ259" s="29">
        <v>710</v>
      </c>
      <c r="BA259" s="29">
        <v>660</v>
      </c>
      <c r="BB259" s="29">
        <v>652</v>
      </c>
      <c r="BC259" s="29">
        <v>718</v>
      </c>
      <c r="BD259" s="29">
        <v>615</v>
      </c>
      <c r="BE259" s="29">
        <v>551</v>
      </c>
      <c r="BF259" s="29">
        <v>963</v>
      </c>
      <c r="BG259" s="29">
        <v>856</v>
      </c>
      <c r="BH259" s="29">
        <v>731</v>
      </c>
      <c r="BI259" s="29">
        <f t="shared" si="46"/>
        <v>731</v>
      </c>
      <c r="BJ259" s="29"/>
      <c r="BK259" s="29"/>
      <c r="BL259" s="29">
        <f t="shared" si="47"/>
        <v>-125</v>
      </c>
      <c r="BM259" s="27"/>
    </row>
    <row r="260" spans="1:65">
      <c r="A260" s="29">
        <v>251</v>
      </c>
      <c r="B260" s="32" t="s">
        <v>340</v>
      </c>
      <c r="C260" s="29">
        <f t="shared" si="36"/>
        <v>0</v>
      </c>
      <c r="D260" s="29">
        <f t="shared" si="36"/>
        <v>974777</v>
      </c>
      <c r="E260" s="29">
        <f t="shared" si="37"/>
        <v>974777</v>
      </c>
      <c r="F260" s="29">
        <f t="shared" si="38"/>
        <v>511</v>
      </c>
      <c r="G260" s="57">
        <f t="shared" si="39"/>
        <v>1908</v>
      </c>
      <c r="H260" s="42"/>
      <c r="I260" s="29">
        <v>251</v>
      </c>
      <c r="J260" s="30" t="s">
        <v>340</v>
      </c>
      <c r="L260" s="29">
        <v>0</v>
      </c>
      <c r="M260" s="29">
        <v>756237</v>
      </c>
      <c r="N260" s="29">
        <v>433</v>
      </c>
      <c r="O260" s="29">
        <v>0</v>
      </c>
      <c r="P260" s="29">
        <v>65728</v>
      </c>
      <c r="Q260" s="29">
        <v>22</v>
      </c>
      <c r="R260" s="29">
        <v>0</v>
      </c>
      <c r="S260" s="29">
        <v>152812</v>
      </c>
      <c r="T260" s="29">
        <v>56</v>
      </c>
      <c r="U260" s="29">
        <v>0</v>
      </c>
      <c r="V260" s="29">
        <v>0</v>
      </c>
      <c r="W260" s="29">
        <v>0</v>
      </c>
      <c r="X260" s="31"/>
      <c r="Y260" s="27">
        <f t="shared" si="40"/>
        <v>251</v>
      </c>
      <c r="Z260" s="29">
        <f t="shared" si="41"/>
        <v>0</v>
      </c>
      <c r="AA260" s="29">
        <f t="shared" si="42"/>
        <v>974777</v>
      </c>
      <c r="AB260" s="29">
        <f t="shared" si="43"/>
        <v>974777</v>
      </c>
      <c r="AC260" s="29">
        <f t="shared" si="44"/>
        <v>511</v>
      </c>
      <c r="AD260" s="29">
        <f t="shared" si="45"/>
        <v>1908</v>
      </c>
      <c r="AE260" s="31"/>
      <c r="AF260" s="31"/>
      <c r="AH260" s="27">
        <v>251</v>
      </c>
      <c r="AI260" s="31" t="s">
        <v>340</v>
      </c>
      <c r="AK260" s="29"/>
      <c r="AL260" s="29">
        <v>336.54005524861878</v>
      </c>
      <c r="AM260" s="29">
        <v>377.37400530503982</v>
      </c>
      <c r="AN260" s="29">
        <v>364.88025477707004</v>
      </c>
      <c r="AO260" s="29">
        <v>418</v>
      </c>
      <c r="AP260" s="29">
        <v>504</v>
      </c>
      <c r="AQ260" s="29">
        <v>726</v>
      </c>
      <c r="AR260" s="29">
        <v>833</v>
      </c>
      <c r="AS260" s="29">
        <v>524</v>
      </c>
      <c r="AT260" s="29">
        <v>470</v>
      </c>
      <c r="AU260" s="29">
        <v>658</v>
      </c>
      <c r="AV260" s="29">
        <v>603</v>
      </c>
      <c r="AW260" s="29">
        <v>603</v>
      </c>
      <c r="AX260" s="29">
        <v>635</v>
      </c>
      <c r="AY260" s="29">
        <v>651</v>
      </c>
      <c r="AZ260" s="29">
        <v>602</v>
      </c>
      <c r="BA260" s="29">
        <v>571</v>
      </c>
      <c r="BB260" s="29">
        <v>589</v>
      </c>
      <c r="BC260" s="29">
        <v>542</v>
      </c>
      <c r="BD260" s="29">
        <v>686</v>
      </c>
      <c r="BE260" s="29">
        <v>808</v>
      </c>
      <c r="BF260" s="29">
        <v>961</v>
      </c>
      <c r="BG260" s="29">
        <v>774</v>
      </c>
      <c r="BH260" s="29">
        <v>1908</v>
      </c>
      <c r="BI260" s="29">
        <f t="shared" si="46"/>
        <v>1908</v>
      </c>
      <c r="BJ260" s="29"/>
      <c r="BK260" s="29"/>
      <c r="BL260" s="29">
        <f t="shared" si="47"/>
        <v>1134</v>
      </c>
      <c r="BM260" s="27"/>
    </row>
    <row r="261" spans="1:65">
      <c r="A261" s="29">
        <v>252</v>
      </c>
      <c r="B261" s="32" t="s">
        <v>341</v>
      </c>
      <c r="C261" s="29">
        <f t="shared" si="36"/>
        <v>0</v>
      </c>
      <c r="D261" s="29">
        <f t="shared" si="36"/>
        <v>281082</v>
      </c>
      <c r="E261" s="29">
        <f t="shared" si="37"/>
        <v>281082</v>
      </c>
      <c r="F261" s="29">
        <f t="shared" si="38"/>
        <v>299</v>
      </c>
      <c r="G261" s="57">
        <f t="shared" si="39"/>
        <v>940</v>
      </c>
      <c r="H261" s="42"/>
      <c r="I261" s="29">
        <v>252</v>
      </c>
      <c r="J261" s="30" t="s">
        <v>341</v>
      </c>
      <c r="L261" s="29">
        <v>0</v>
      </c>
      <c r="M261" s="29">
        <v>112808</v>
      </c>
      <c r="N261" s="29">
        <v>287</v>
      </c>
      <c r="O261" s="29">
        <v>0</v>
      </c>
      <c r="P261" s="29">
        <v>62080</v>
      </c>
      <c r="Q261" s="29">
        <v>8</v>
      </c>
      <c r="R261" s="29">
        <v>0</v>
      </c>
      <c r="S261" s="29">
        <v>106194</v>
      </c>
      <c r="T261" s="29">
        <v>4</v>
      </c>
      <c r="U261" s="29">
        <v>0</v>
      </c>
      <c r="V261" s="29">
        <v>0</v>
      </c>
      <c r="W261" s="29">
        <v>0</v>
      </c>
      <c r="X261" s="31"/>
      <c r="Y261" s="27">
        <f t="shared" si="40"/>
        <v>252</v>
      </c>
      <c r="Z261" s="29">
        <f t="shared" si="41"/>
        <v>0</v>
      </c>
      <c r="AA261" s="29">
        <f t="shared" si="42"/>
        <v>281082</v>
      </c>
      <c r="AB261" s="29">
        <f t="shared" si="43"/>
        <v>281082</v>
      </c>
      <c r="AC261" s="29">
        <f t="shared" si="44"/>
        <v>299</v>
      </c>
      <c r="AD261" s="29">
        <f t="shared" si="45"/>
        <v>940</v>
      </c>
      <c r="AE261" s="31"/>
      <c r="AF261" s="31"/>
      <c r="AH261" s="27">
        <v>252</v>
      </c>
      <c r="AI261" s="31" t="s">
        <v>341</v>
      </c>
      <c r="AK261" s="29"/>
      <c r="AL261" s="29">
        <v>76.980701754385962</v>
      </c>
      <c r="AM261" s="29">
        <v>146.89494163424123</v>
      </c>
      <c r="AN261" s="29">
        <v>161.34770889487871</v>
      </c>
      <c r="AO261" s="29">
        <v>125</v>
      </c>
      <c r="AP261" s="29">
        <v>121</v>
      </c>
      <c r="AQ261" s="29">
        <v>383</v>
      </c>
      <c r="AR261" s="29">
        <v>177</v>
      </c>
      <c r="AS261" s="29">
        <v>235</v>
      </c>
      <c r="AT261" s="29">
        <v>211</v>
      </c>
      <c r="AU261" s="29">
        <v>186</v>
      </c>
      <c r="AV261" s="29">
        <v>192</v>
      </c>
      <c r="AW261" s="29">
        <v>224</v>
      </c>
      <c r="AX261" s="29">
        <v>281</v>
      </c>
      <c r="AY261" s="29">
        <v>265</v>
      </c>
      <c r="AZ261" s="29">
        <v>429</v>
      </c>
      <c r="BA261" s="29">
        <v>410</v>
      </c>
      <c r="BB261" s="29">
        <v>418</v>
      </c>
      <c r="BC261" s="29">
        <v>482</v>
      </c>
      <c r="BD261" s="29">
        <v>433</v>
      </c>
      <c r="BE261" s="29">
        <v>453</v>
      </c>
      <c r="BF261" s="29">
        <v>417</v>
      </c>
      <c r="BG261" s="29">
        <v>1225</v>
      </c>
      <c r="BH261" s="29">
        <v>940</v>
      </c>
      <c r="BI261" s="29">
        <f t="shared" si="46"/>
        <v>940</v>
      </c>
      <c r="BJ261" s="29"/>
      <c r="BK261" s="29"/>
      <c r="BL261" s="29">
        <f t="shared" si="47"/>
        <v>-285</v>
      </c>
      <c r="BM261" s="27"/>
    </row>
    <row r="262" spans="1:65">
      <c r="A262" s="29">
        <v>253</v>
      </c>
      <c r="B262" s="32" t="s">
        <v>342</v>
      </c>
      <c r="C262" s="29">
        <f t="shared" si="36"/>
        <v>0</v>
      </c>
      <c r="D262" s="29">
        <f t="shared" si="36"/>
        <v>101176</v>
      </c>
      <c r="E262" s="29">
        <f t="shared" si="37"/>
        <v>101176</v>
      </c>
      <c r="F262" s="29">
        <f t="shared" si="38"/>
        <v>48</v>
      </c>
      <c r="G262" s="57">
        <f t="shared" si="39"/>
        <v>2108</v>
      </c>
      <c r="H262" s="42"/>
      <c r="I262" s="29">
        <v>253</v>
      </c>
      <c r="J262" s="30" t="s">
        <v>342</v>
      </c>
      <c r="L262" s="29">
        <v>0</v>
      </c>
      <c r="M262" s="29">
        <v>101176</v>
      </c>
      <c r="N262" s="29">
        <v>48</v>
      </c>
      <c r="O262" s="29">
        <v>0</v>
      </c>
      <c r="P262" s="29">
        <v>0</v>
      </c>
      <c r="Q262" s="29">
        <v>0</v>
      </c>
      <c r="R262" s="29">
        <v>0</v>
      </c>
      <c r="S262" s="29">
        <v>0</v>
      </c>
      <c r="T262" s="29">
        <v>0</v>
      </c>
      <c r="U262" s="29">
        <v>0</v>
      </c>
      <c r="V262" s="29">
        <v>0</v>
      </c>
      <c r="W262" s="29">
        <v>0</v>
      </c>
      <c r="X262" s="31"/>
      <c r="Y262" s="27">
        <f t="shared" si="40"/>
        <v>253</v>
      </c>
      <c r="Z262" s="29">
        <f t="shared" si="41"/>
        <v>0</v>
      </c>
      <c r="AA262" s="29">
        <f t="shared" si="42"/>
        <v>101176</v>
      </c>
      <c r="AB262" s="29">
        <f t="shared" si="43"/>
        <v>101176</v>
      </c>
      <c r="AC262" s="29">
        <f t="shared" si="44"/>
        <v>48</v>
      </c>
      <c r="AD262" s="29">
        <f t="shared" si="45"/>
        <v>2108</v>
      </c>
      <c r="AE262" s="31"/>
      <c r="AF262" s="31"/>
      <c r="AH262" s="27">
        <v>253</v>
      </c>
      <c r="AI262" s="31" t="s">
        <v>342</v>
      </c>
      <c r="AK262" s="29"/>
      <c r="AL262" s="29">
        <v>560.08000000000004</v>
      </c>
      <c r="AM262" s="29">
        <v>247.32307692307691</v>
      </c>
      <c r="AN262" s="29">
        <v>341.03571428571428</v>
      </c>
      <c r="AO262" s="29">
        <v>407</v>
      </c>
      <c r="AP262" s="29">
        <v>259</v>
      </c>
      <c r="AQ262" s="29">
        <v>1497</v>
      </c>
      <c r="AR262" s="29">
        <v>1515</v>
      </c>
      <c r="AS262" s="29">
        <v>969</v>
      </c>
      <c r="AT262" s="29">
        <v>1131</v>
      </c>
      <c r="AU262" s="29">
        <v>1558</v>
      </c>
      <c r="AV262" s="29">
        <v>3947</v>
      </c>
      <c r="AW262" s="29">
        <v>1402</v>
      </c>
      <c r="AX262" s="29">
        <v>1261</v>
      </c>
      <c r="AY262" s="29">
        <v>1599</v>
      </c>
      <c r="AZ262" s="29">
        <v>2020</v>
      </c>
      <c r="BA262" s="29">
        <v>2279</v>
      </c>
      <c r="BB262" s="29">
        <v>2242</v>
      </c>
      <c r="BC262" s="29">
        <v>2886</v>
      </c>
      <c r="BD262" s="29">
        <v>3194</v>
      </c>
      <c r="BE262" s="29">
        <v>3829</v>
      </c>
      <c r="BF262" s="29">
        <v>2943</v>
      </c>
      <c r="BG262" s="29">
        <v>2392</v>
      </c>
      <c r="BH262" s="29">
        <v>2108</v>
      </c>
      <c r="BI262" s="29">
        <f t="shared" si="46"/>
        <v>2108</v>
      </c>
      <c r="BJ262" s="29"/>
      <c r="BK262" s="29"/>
      <c r="BL262" s="29">
        <f t="shared" si="47"/>
        <v>-284</v>
      </c>
      <c r="BM262" s="27"/>
    </row>
    <row r="263" spans="1:65">
      <c r="A263" s="29">
        <v>254</v>
      </c>
      <c r="B263" s="32" t="s">
        <v>343</v>
      </c>
      <c r="C263" s="29">
        <f t="shared" si="36"/>
        <v>0</v>
      </c>
      <c r="D263" s="29">
        <f t="shared" si="36"/>
        <v>0</v>
      </c>
      <c r="E263" s="29">
        <f t="shared" si="37"/>
        <v>0</v>
      </c>
      <c r="F263" s="29">
        <f t="shared" si="38"/>
        <v>0</v>
      </c>
      <c r="G263" s="57">
        <f t="shared" si="39"/>
        <v>0</v>
      </c>
      <c r="H263" s="42"/>
      <c r="I263" s="29">
        <v>254</v>
      </c>
      <c r="J263" s="30" t="s">
        <v>343</v>
      </c>
      <c r="L263" s="29">
        <v>0</v>
      </c>
      <c r="M263" s="29">
        <v>0</v>
      </c>
      <c r="N263" s="29">
        <v>0</v>
      </c>
      <c r="O263" s="29">
        <v>0</v>
      </c>
      <c r="P263" s="29">
        <v>0</v>
      </c>
      <c r="Q263" s="29">
        <v>0</v>
      </c>
      <c r="R263" s="29">
        <v>0</v>
      </c>
      <c r="S263" s="29">
        <v>0</v>
      </c>
      <c r="T263" s="29">
        <v>0</v>
      </c>
      <c r="U263" s="29">
        <v>0</v>
      </c>
      <c r="V263" s="29">
        <v>0</v>
      </c>
      <c r="W263" s="29">
        <v>0</v>
      </c>
      <c r="X263" s="31"/>
      <c r="Y263" s="27">
        <f t="shared" si="40"/>
        <v>254</v>
      </c>
      <c r="Z263" s="29">
        <f t="shared" si="41"/>
        <v>0</v>
      </c>
      <c r="AA263" s="29">
        <f t="shared" si="42"/>
        <v>0</v>
      </c>
      <c r="AB263" s="29">
        <f t="shared" si="43"/>
        <v>0</v>
      </c>
      <c r="AC263" s="29">
        <f t="shared" si="44"/>
        <v>0</v>
      </c>
      <c r="AD263" s="29">
        <f t="shared" si="45"/>
        <v>0</v>
      </c>
      <c r="AE263" s="31"/>
      <c r="AF263" s="31"/>
      <c r="AH263" s="27">
        <v>254</v>
      </c>
      <c r="AI263" s="31" t="s">
        <v>343</v>
      </c>
      <c r="AK263" s="29"/>
      <c r="AL263" s="29"/>
      <c r="AM263" s="29"/>
      <c r="AN263" s="29">
        <v>0</v>
      </c>
      <c r="AO263" s="29">
        <v>0</v>
      </c>
      <c r="AP263" s="29">
        <v>0</v>
      </c>
      <c r="AQ263" s="29">
        <v>0</v>
      </c>
      <c r="AR263" s="29">
        <v>0</v>
      </c>
      <c r="AS263" s="29">
        <v>0</v>
      </c>
      <c r="AT263" s="29">
        <v>0</v>
      </c>
      <c r="AU263" s="29">
        <v>0</v>
      </c>
      <c r="AV263" s="29">
        <v>0</v>
      </c>
      <c r="AW263" s="29">
        <v>0</v>
      </c>
      <c r="AX263" s="29">
        <v>0</v>
      </c>
      <c r="AY263" s="29">
        <v>0</v>
      </c>
      <c r="AZ263" s="29">
        <v>0</v>
      </c>
      <c r="BA263" s="29">
        <v>0</v>
      </c>
      <c r="BB263" s="29">
        <v>0</v>
      </c>
      <c r="BC263" s="29">
        <v>0</v>
      </c>
      <c r="BD263" s="29">
        <v>0</v>
      </c>
      <c r="BE263" s="29">
        <v>0</v>
      </c>
      <c r="BF263" s="29">
        <v>0</v>
      </c>
      <c r="BG263" s="29">
        <v>0</v>
      </c>
      <c r="BH263" s="29">
        <v>0</v>
      </c>
      <c r="BI263" s="29">
        <f t="shared" si="46"/>
        <v>0</v>
      </c>
      <c r="BJ263" s="29"/>
      <c r="BK263" s="29"/>
      <c r="BL263" s="29">
        <f t="shared" si="47"/>
        <v>0</v>
      </c>
      <c r="BM263" s="27"/>
    </row>
    <row r="264" spans="1:65">
      <c r="A264" s="29">
        <v>255</v>
      </c>
      <c r="B264" s="32" t="s">
        <v>344</v>
      </c>
      <c r="C264" s="29">
        <f t="shared" si="36"/>
        <v>0</v>
      </c>
      <c r="D264" s="29">
        <f t="shared" si="36"/>
        <v>0</v>
      </c>
      <c r="E264" s="29">
        <f t="shared" si="37"/>
        <v>0</v>
      </c>
      <c r="F264" s="29">
        <f t="shared" si="38"/>
        <v>0</v>
      </c>
      <c r="G264" s="57">
        <f t="shared" si="39"/>
        <v>0</v>
      </c>
      <c r="H264" s="42"/>
      <c r="I264" s="29">
        <v>255</v>
      </c>
      <c r="J264" s="30" t="s">
        <v>344</v>
      </c>
      <c r="O264" s="29"/>
      <c r="P264" s="29"/>
      <c r="Q264" s="29"/>
      <c r="R264" s="29"/>
      <c r="S264" s="29"/>
      <c r="T264" s="29"/>
      <c r="U264" s="29"/>
      <c r="V264" s="29"/>
      <c r="W264" s="29"/>
      <c r="X264" s="31"/>
      <c r="Y264" s="27">
        <f t="shared" si="40"/>
        <v>255</v>
      </c>
      <c r="Z264" s="29">
        <f t="shared" si="41"/>
        <v>0</v>
      </c>
      <c r="AA264" s="29">
        <f t="shared" si="42"/>
        <v>0</v>
      </c>
      <c r="AB264" s="29">
        <f t="shared" si="43"/>
        <v>0</v>
      </c>
      <c r="AC264" s="29">
        <f t="shared" si="44"/>
        <v>0</v>
      </c>
      <c r="AD264" s="29">
        <f t="shared" si="45"/>
        <v>0</v>
      </c>
      <c r="AE264" s="31"/>
      <c r="AF264" s="31"/>
      <c r="AH264" s="27">
        <v>255</v>
      </c>
      <c r="AI264" s="31" t="s">
        <v>344</v>
      </c>
      <c r="AK264" s="29"/>
      <c r="AL264" s="29"/>
      <c r="AM264" s="29"/>
      <c r="AN264" s="29">
        <v>0</v>
      </c>
      <c r="AO264" s="29">
        <v>0</v>
      </c>
      <c r="AP264" s="29">
        <v>0</v>
      </c>
      <c r="AQ264" s="29">
        <v>0</v>
      </c>
      <c r="AR264" s="29">
        <v>0</v>
      </c>
      <c r="AS264" s="29">
        <v>0</v>
      </c>
      <c r="AT264" s="29">
        <v>0</v>
      </c>
      <c r="AU264" s="29">
        <v>0</v>
      </c>
      <c r="AV264" s="29">
        <v>0</v>
      </c>
      <c r="AW264" s="29">
        <v>0</v>
      </c>
      <c r="AX264" s="29">
        <v>0</v>
      </c>
      <c r="AY264" s="29">
        <v>0</v>
      </c>
      <c r="AZ264" s="29">
        <v>0</v>
      </c>
      <c r="BA264" s="29">
        <v>0</v>
      </c>
      <c r="BB264" s="29">
        <v>0</v>
      </c>
      <c r="BC264" s="29">
        <v>0</v>
      </c>
      <c r="BD264" s="29">
        <v>0</v>
      </c>
      <c r="BE264" s="29">
        <v>0</v>
      </c>
      <c r="BF264" s="29">
        <v>0</v>
      </c>
      <c r="BG264" s="29">
        <v>0</v>
      </c>
      <c r="BH264" s="29">
        <v>0</v>
      </c>
      <c r="BI264" s="29">
        <f t="shared" si="46"/>
        <v>0</v>
      </c>
      <c r="BJ264" s="29"/>
      <c r="BK264" s="29"/>
      <c r="BL264" s="29">
        <f t="shared" si="47"/>
        <v>0</v>
      </c>
      <c r="BM264" s="27"/>
    </row>
    <row r="265" spans="1:65">
      <c r="A265" s="27">
        <v>256</v>
      </c>
      <c r="B265" s="32" t="s">
        <v>345</v>
      </c>
      <c r="C265" s="29">
        <f t="shared" si="36"/>
        <v>0</v>
      </c>
      <c r="D265" s="29">
        <f t="shared" si="36"/>
        <v>0</v>
      </c>
      <c r="E265" s="29">
        <f t="shared" si="37"/>
        <v>0</v>
      </c>
      <c r="F265" s="29">
        <f t="shared" si="38"/>
        <v>0</v>
      </c>
      <c r="G265" s="57">
        <f t="shared" si="39"/>
        <v>0</v>
      </c>
      <c r="H265" s="42"/>
      <c r="I265" s="29">
        <v>256</v>
      </c>
      <c r="J265" s="30" t="s">
        <v>345</v>
      </c>
      <c r="L265" s="29">
        <v>0</v>
      </c>
      <c r="M265" s="29">
        <v>0</v>
      </c>
      <c r="N265" s="29">
        <v>0</v>
      </c>
      <c r="O265" s="29">
        <v>0</v>
      </c>
      <c r="P265" s="29">
        <v>0</v>
      </c>
      <c r="Q265" s="29">
        <v>0</v>
      </c>
      <c r="R265" s="29">
        <v>0</v>
      </c>
      <c r="S265" s="29">
        <v>0</v>
      </c>
      <c r="T265" s="29">
        <v>0</v>
      </c>
      <c r="U265" s="29">
        <v>0</v>
      </c>
      <c r="V265" s="29">
        <v>0</v>
      </c>
      <c r="W265" s="29">
        <v>0</v>
      </c>
      <c r="X265" s="31"/>
      <c r="Y265" s="27">
        <f t="shared" si="40"/>
        <v>256</v>
      </c>
      <c r="Z265" s="29">
        <f t="shared" si="41"/>
        <v>0</v>
      </c>
      <c r="AA265" s="29">
        <f t="shared" si="42"/>
        <v>0</v>
      </c>
      <c r="AB265" s="29">
        <f t="shared" si="43"/>
        <v>0</v>
      </c>
      <c r="AC265" s="29">
        <f t="shared" si="44"/>
        <v>0</v>
      </c>
      <c r="AD265" s="29">
        <f t="shared" si="45"/>
        <v>0</v>
      </c>
      <c r="AE265" s="31"/>
      <c r="AF265" s="31"/>
      <c r="AH265" s="27">
        <v>256</v>
      </c>
      <c r="AI265" s="31" t="s">
        <v>345</v>
      </c>
      <c r="AK265" s="29"/>
      <c r="AL265" s="29"/>
      <c r="AM265" s="29"/>
      <c r="AN265" s="29">
        <v>0</v>
      </c>
      <c r="AO265" s="29">
        <v>0</v>
      </c>
      <c r="AP265" s="29">
        <v>0</v>
      </c>
      <c r="AQ265" s="29">
        <v>0</v>
      </c>
      <c r="AR265" s="29">
        <v>0</v>
      </c>
      <c r="AS265" s="29">
        <v>0</v>
      </c>
      <c r="AT265" s="29">
        <v>0</v>
      </c>
      <c r="AU265" s="29">
        <v>0</v>
      </c>
      <c r="AV265" s="29">
        <v>0</v>
      </c>
      <c r="AW265" s="29">
        <v>0</v>
      </c>
      <c r="AX265" s="29">
        <v>0</v>
      </c>
      <c r="AY265" s="29">
        <v>0</v>
      </c>
      <c r="AZ265" s="29">
        <v>0</v>
      </c>
      <c r="BA265" s="29">
        <v>0</v>
      </c>
      <c r="BB265" s="29">
        <v>0</v>
      </c>
      <c r="BC265" s="29">
        <v>0</v>
      </c>
      <c r="BD265" s="29">
        <v>0</v>
      </c>
      <c r="BE265" s="29">
        <v>0</v>
      </c>
      <c r="BF265" s="29">
        <v>0</v>
      </c>
      <c r="BG265" s="29">
        <v>0</v>
      </c>
      <c r="BH265" s="29">
        <v>0</v>
      </c>
      <c r="BI265" s="29">
        <f t="shared" si="46"/>
        <v>0</v>
      </c>
      <c r="BJ265" s="29"/>
      <c r="BK265" s="29"/>
      <c r="BL265" s="29">
        <f t="shared" si="47"/>
        <v>0</v>
      </c>
      <c r="BM265" s="27"/>
    </row>
    <row r="266" spans="1:65">
      <c r="A266" s="29">
        <v>257</v>
      </c>
      <c r="B266" s="32" t="s">
        <v>346</v>
      </c>
      <c r="C266" s="29">
        <f t="shared" ref="C266:D329" si="48">L266+O266+R266+U266</f>
        <v>0</v>
      </c>
      <c r="D266" s="29">
        <f t="shared" si="48"/>
        <v>0</v>
      </c>
      <c r="E266" s="29">
        <f t="shared" ref="E266:E329" si="49">D266-C266</f>
        <v>0</v>
      </c>
      <c r="F266" s="29">
        <f t="shared" ref="F266:F329" si="50">N266+Q266+T266+W266</f>
        <v>0</v>
      </c>
      <c r="G266" s="57">
        <f t="shared" ref="G266:G329" si="51">IF(F266&gt;0,ROUND(E266/F266,0),0)</f>
        <v>0</v>
      </c>
      <c r="H266" s="42"/>
      <c r="I266" s="29">
        <v>257</v>
      </c>
      <c r="J266" s="30" t="s">
        <v>346</v>
      </c>
      <c r="L266" s="29">
        <v>0</v>
      </c>
      <c r="M266" s="29">
        <v>0</v>
      </c>
      <c r="N266" s="29">
        <v>0</v>
      </c>
      <c r="O266" s="29">
        <v>0</v>
      </c>
      <c r="P266" s="29">
        <v>0</v>
      </c>
      <c r="Q266" s="29">
        <v>0</v>
      </c>
      <c r="R266" s="29">
        <v>0</v>
      </c>
      <c r="S266" s="29">
        <v>0</v>
      </c>
      <c r="T266" s="29">
        <v>0</v>
      </c>
      <c r="U266" s="29">
        <v>0</v>
      </c>
      <c r="V266" s="29">
        <v>0</v>
      </c>
      <c r="W266" s="29">
        <v>0</v>
      </c>
      <c r="X266" s="31"/>
      <c r="Y266" s="27">
        <f t="shared" ref="Y266:Y329" si="52">VALUE(I266)</f>
        <v>257</v>
      </c>
      <c r="Z266" s="29">
        <f t="shared" ref="Z266:Z329" si="53">VLOOKUP(Y266,transp_rate,3)</f>
        <v>0</v>
      </c>
      <c r="AA266" s="29">
        <f t="shared" ref="AA266:AA329" si="54">VLOOKUP(Y266,transp_rate,4)</f>
        <v>0</v>
      </c>
      <c r="AB266" s="29">
        <f t="shared" ref="AB266:AB329" si="55">VLOOKUP(Y266,transp_rate,5)</f>
        <v>0</v>
      </c>
      <c r="AC266" s="29">
        <f t="shared" ref="AC266:AC329" si="56">VLOOKUP(Y266,transp_rate,6)</f>
        <v>0</v>
      </c>
      <c r="AD266" s="29">
        <f t="shared" ref="AD266:AD329" si="57">VLOOKUP(Y266,transp_rate,7)</f>
        <v>0</v>
      </c>
      <c r="AE266" s="31"/>
      <c r="AF266" s="31"/>
      <c r="AH266" s="27">
        <v>257</v>
      </c>
      <c r="AI266" s="31" t="s">
        <v>346</v>
      </c>
      <c r="AK266" s="29"/>
      <c r="AL266" s="29"/>
      <c r="AM266" s="29"/>
      <c r="AN266" s="29">
        <v>0</v>
      </c>
      <c r="AO266" s="29">
        <v>0</v>
      </c>
      <c r="AP266" s="29">
        <v>0</v>
      </c>
      <c r="AQ266" s="29">
        <v>0</v>
      </c>
      <c r="AR266" s="29">
        <v>0</v>
      </c>
      <c r="AS266" s="29">
        <v>0</v>
      </c>
      <c r="AT266" s="29">
        <v>0</v>
      </c>
      <c r="AU266" s="29">
        <v>0</v>
      </c>
      <c r="AV266" s="29">
        <v>0</v>
      </c>
      <c r="AW266" s="29">
        <v>0</v>
      </c>
      <c r="AX266" s="29">
        <v>0</v>
      </c>
      <c r="AY266" s="29">
        <v>0</v>
      </c>
      <c r="AZ266" s="29">
        <v>0</v>
      </c>
      <c r="BA266" s="29">
        <v>0</v>
      </c>
      <c r="BB266" s="29">
        <v>0</v>
      </c>
      <c r="BC266" s="29">
        <v>0</v>
      </c>
      <c r="BD266" s="29">
        <v>0</v>
      </c>
      <c r="BE266" s="29">
        <v>0</v>
      </c>
      <c r="BF266" s="29">
        <v>0</v>
      </c>
      <c r="BG266" s="29">
        <v>0</v>
      </c>
      <c r="BH266" s="29">
        <v>0</v>
      </c>
      <c r="BI266" s="29">
        <f t="shared" si="46"/>
        <v>0</v>
      </c>
      <c r="BJ266" s="29"/>
      <c r="BK266" s="29"/>
      <c r="BL266" s="29">
        <f t="shared" si="47"/>
        <v>0</v>
      </c>
      <c r="BM266" s="27"/>
    </row>
    <row r="267" spans="1:65">
      <c r="A267" s="29">
        <v>258</v>
      </c>
      <c r="B267" s="32" t="s">
        <v>347</v>
      </c>
      <c r="C267" s="29">
        <f t="shared" si="48"/>
        <v>0</v>
      </c>
      <c r="D267" s="29">
        <f t="shared" si="48"/>
        <v>2338839</v>
      </c>
      <c r="E267" s="29">
        <f t="shared" si="49"/>
        <v>2338839</v>
      </c>
      <c r="F267" s="29">
        <f t="shared" si="50"/>
        <v>1538</v>
      </c>
      <c r="G267" s="57">
        <f t="shared" si="51"/>
        <v>1521</v>
      </c>
      <c r="H267" s="42"/>
      <c r="I267" s="29">
        <v>258</v>
      </c>
      <c r="J267" s="30" t="s">
        <v>347</v>
      </c>
      <c r="L267" s="29">
        <v>0</v>
      </c>
      <c r="M267" s="29">
        <v>1483672</v>
      </c>
      <c r="N267" s="29">
        <v>1355</v>
      </c>
      <c r="O267" s="29">
        <v>0</v>
      </c>
      <c r="P267" s="29">
        <v>214960</v>
      </c>
      <c r="Q267" s="29">
        <v>46</v>
      </c>
      <c r="R267" s="29">
        <v>0</v>
      </c>
      <c r="S267" s="29">
        <v>640207</v>
      </c>
      <c r="T267" s="29">
        <v>137</v>
      </c>
      <c r="U267" s="29">
        <v>0</v>
      </c>
      <c r="V267" s="29">
        <v>0</v>
      </c>
      <c r="W267" s="29">
        <v>0</v>
      </c>
      <c r="X267" s="31"/>
      <c r="Y267" s="27">
        <f t="shared" si="52"/>
        <v>258</v>
      </c>
      <c r="Z267" s="29">
        <f t="shared" si="53"/>
        <v>0</v>
      </c>
      <c r="AA267" s="29">
        <f t="shared" si="54"/>
        <v>2338839</v>
      </c>
      <c r="AB267" s="29">
        <f t="shared" si="55"/>
        <v>2338839</v>
      </c>
      <c r="AC267" s="29">
        <f t="shared" si="56"/>
        <v>1538</v>
      </c>
      <c r="AD267" s="29">
        <f t="shared" si="57"/>
        <v>1521</v>
      </c>
      <c r="AE267" s="31"/>
      <c r="AF267" s="31"/>
      <c r="AH267" s="27">
        <v>258</v>
      </c>
      <c r="AI267" s="31" t="s">
        <v>347</v>
      </c>
      <c r="AK267" s="29"/>
      <c r="AL267" s="29">
        <v>218.32345469940728</v>
      </c>
      <c r="AM267" s="29">
        <v>218.18099089989889</v>
      </c>
      <c r="AN267" s="29">
        <v>248.64072398190046</v>
      </c>
      <c r="AO267" s="29">
        <v>270</v>
      </c>
      <c r="AP267" s="29">
        <v>239</v>
      </c>
      <c r="AQ267" s="29">
        <v>1067</v>
      </c>
      <c r="AR267" s="29">
        <v>368</v>
      </c>
      <c r="AS267" s="29">
        <v>1287</v>
      </c>
      <c r="AT267" s="29">
        <v>1168</v>
      </c>
      <c r="AU267" s="29">
        <v>857</v>
      </c>
      <c r="AV267" s="29">
        <v>604</v>
      </c>
      <c r="AW267" s="29">
        <v>677</v>
      </c>
      <c r="AX267" s="29">
        <v>512</v>
      </c>
      <c r="AY267" s="29">
        <v>602</v>
      </c>
      <c r="AZ267" s="29">
        <v>516</v>
      </c>
      <c r="BA267" s="29">
        <v>566</v>
      </c>
      <c r="BB267" s="29">
        <v>869</v>
      </c>
      <c r="BC267" s="29">
        <v>1078</v>
      </c>
      <c r="BD267" s="29">
        <v>823</v>
      </c>
      <c r="BE267" s="29">
        <v>796</v>
      </c>
      <c r="BF267" s="29">
        <v>537</v>
      </c>
      <c r="BG267" s="29">
        <v>875</v>
      </c>
      <c r="BH267" s="29">
        <v>1521</v>
      </c>
      <c r="BI267" s="29">
        <f t="shared" ref="BI267:BI330" si="58">G267</f>
        <v>1521</v>
      </c>
      <c r="BJ267" s="29"/>
      <c r="BK267" s="29"/>
      <c r="BL267" s="29">
        <f t="shared" ref="BL267:BL330" si="59">BI267-BG267</f>
        <v>646</v>
      </c>
      <c r="BM267" s="27"/>
    </row>
    <row r="268" spans="1:65">
      <c r="A268" s="29">
        <v>259</v>
      </c>
      <c r="B268" s="32" t="s">
        <v>348</v>
      </c>
      <c r="C268" s="29">
        <f t="shared" si="48"/>
        <v>0</v>
      </c>
      <c r="D268" s="29">
        <f t="shared" si="48"/>
        <v>0</v>
      </c>
      <c r="E268" s="29">
        <f t="shared" si="49"/>
        <v>0</v>
      </c>
      <c r="F268" s="29">
        <f t="shared" si="50"/>
        <v>0</v>
      </c>
      <c r="G268" s="57">
        <f t="shared" si="51"/>
        <v>0</v>
      </c>
      <c r="H268" s="42"/>
      <c r="I268" s="29">
        <v>259</v>
      </c>
      <c r="J268" s="30" t="s">
        <v>348</v>
      </c>
      <c r="L268" s="29">
        <v>0</v>
      </c>
      <c r="M268" s="29">
        <v>0</v>
      </c>
      <c r="N268" s="29">
        <v>0</v>
      </c>
      <c r="O268" s="29">
        <v>0</v>
      </c>
      <c r="P268" s="29">
        <v>0</v>
      </c>
      <c r="Q268" s="29">
        <v>0</v>
      </c>
      <c r="R268" s="29">
        <v>0</v>
      </c>
      <c r="S268" s="29">
        <v>0</v>
      </c>
      <c r="T268" s="29">
        <v>0</v>
      </c>
      <c r="U268" s="29">
        <v>0</v>
      </c>
      <c r="V268" s="29">
        <v>0</v>
      </c>
      <c r="W268" s="29">
        <v>0</v>
      </c>
      <c r="X268" s="31"/>
      <c r="Y268" s="27">
        <f t="shared" si="52"/>
        <v>259</v>
      </c>
      <c r="Z268" s="29">
        <f t="shared" si="53"/>
        <v>0</v>
      </c>
      <c r="AA268" s="29">
        <f t="shared" si="54"/>
        <v>0</v>
      </c>
      <c r="AB268" s="29">
        <f t="shared" si="55"/>
        <v>0</v>
      </c>
      <c r="AC268" s="29">
        <f t="shared" si="56"/>
        <v>0</v>
      </c>
      <c r="AD268" s="29">
        <f t="shared" si="57"/>
        <v>0</v>
      </c>
      <c r="AE268" s="31"/>
      <c r="AF268" s="31"/>
      <c r="AH268" s="27">
        <v>259</v>
      </c>
      <c r="AI268" s="31" t="s">
        <v>348</v>
      </c>
      <c r="AK268" s="29"/>
      <c r="AL268" s="29"/>
      <c r="AM268" s="29"/>
      <c r="AN268" s="29">
        <v>0</v>
      </c>
      <c r="AO268" s="29">
        <v>0</v>
      </c>
      <c r="AP268" s="29">
        <v>0</v>
      </c>
      <c r="AQ268" s="29">
        <v>0</v>
      </c>
      <c r="AR268" s="29">
        <v>0</v>
      </c>
      <c r="AS268" s="29">
        <v>0</v>
      </c>
      <c r="AT268" s="29">
        <v>0</v>
      </c>
      <c r="AU268" s="29">
        <v>0</v>
      </c>
      <c r="AV268" s="29">
        <v>0</v>
      </c>
      <c r="AW268" s="29">
        <v>0</v>
      </c>
      <c r="AX268" s="29">
        <v>0</v>
      </c>
      <c r="AY268" s="29">
        <v>0</v>
      </c>
      <c r="AZ268" s="29">
        <v>0</v>
      </c>
      <c r="BA268" s="29">
        <v>0</v>
      </c>
      <c r="BB268" s="29">
        <v>0</v>
      </c>
      <c r="BC268" s="29">
        <v>0</v>
      </c>
      <c r="BD268" s="29">
        <v>0</v>
      </c>
      <c r="BE268" s="29">
        <v>0</v>
      </c>
      <c r="BF268" s="29">
        <v>0</v>
      </c>
      <c r="BG268" s="29">
        <v>0</v>
      </c>
      <c r="BH268" s="29">
        <v>0</v>
      </c>
      <c r="BI268" s="29">
        <f t="shared" si="58"/>
        <v>0</v>
      </c>
      <c r="BJ268" s="29"/>
      <c r="BK268" s="29"/>
      <c r="BL268" s="29">
        <f t="shared" si="59"/>
        <v>0</v>
      </c>
      <c r="BM268" s="27"/>
    </row>
    <row r="269" spans="1:65">
      <c r="A269" s="27">
        <v>260</v>
      </c>
      <c r="B269" s="32" t="s">
        <v>349</v>
      </c>
      <c r="C269" s="29">
        <f t="shared" si="48"/>
        <v>0</v>
      </c>
      <c r="D269" s="29">
        <f t="shared" si="48"/>
        <v>0</v>
      </c>
      <c r="E269" s="29">
        <f t="shared" si="49"/>
        <v>0</v>
      </c>
      <c r="F269" s="29">
        <f t="shared" si="50"/>
        <v>0</v>
      </c>
      <c r="G269" s="57">
        <f t="shared" si="51"/>
        <v>0</v>
      </c>
      <c r="H269" s="42"/>
      <c r="I269" s="29">
        <v>260</v>
      </c>
      <c r="J269" s="30" t="s">
        <v>349</v>
      </c>
      <c r="L269" s="29">
        <v>0</v>
      </c>
      <c r="M269" s="29">
        <v>0</v>
      </c>
      <c r="N269" s="29">
        <v>0</v>
      </c>
      <c r="O269" s="29">
        <v>0</v>
      </c>
      <c r="P269" s="29">
        <v>0</v>
      </c>
      <c r="Q269" s="29">
        <v>0</v>
      </c>
      <c r="R269" s="29">
        <v>0</v>
      </c>
      <c r="S269" s="29">
        <v>0</v>
      </c>
      <c r="T269" s="29">
        <v>0</v>
      </c>
      <c r="U269" s="29">
        <v>0</v>
      </c>
      <c r="V269" s="29">
        <v>0</v>
      </c>
      <c r="W269" s="29">
        <v>0</v>
      </c>
      <c r="X269" s="31"/>
      <c r="Y269" s="27">
        <f t="shared" si="52"/>
        <v>260</v>
      </c>
      <c r="Z269" s="29">
        <f t="shared" si="53"/>
        <v>0</v>
      </c>
      <c r="AA269" s="29">
        <f t="shared" si="54"/>
        <v>0</v>
      </c>
      <c r="AB269" s="29">
        <f t="shared" si="55"/>
        <v>0</v>
      </c>
      <c r="AC269" s="29">
        <f t="shared" si="56"/>
        <v>0</v>
      </c>
      <c r="AD269" s="29">
        <f t="shared" si="57"/>
        <v>0</v>
      </c>
      <c r="AE269" s="31"/>
      <c r="AF269" s="31"/>
      <c r="AH269" s="27">
        <v>260</v>
      </c>
      <c r="AI269" s="31" t="s">
        <v>349</v>
      </c>
      <c r="AK269" s="29"/>
      <c r="AL269" s="29"/>
      <c r="AM269" s="29"/>
      <c r="AN269" s="29">
        <v>0</v>
      </c>
      <c r="AO269" s="29">
        <v>0</v>
      </c>
      <c r="AP269" s="29">
        <v>0</v>
      </c>
      <c r="AQ269" s="29">
        <v>0</v>
      </c>
      <c r="AR269" s="29">
        <v>0</v>
      </c>
      <c r="AS269" s="29">
        <v>0</v>
      </c>
      <c r="AT269" s="29">
        <v>0</v>
      </c>
      <c r="AU269" s="29">
        <v>0</v>
      </c>
      <c r="AV269" s="29">
        <v>0</v>
      </c>
      <c r="AW269" s="29">
        <v>0</v>
      </c>
      <c r="AX269" s="29">
        <v>0</v>
      </c>
      <c r="AY269" s="29">
        <v>0</v>
      </c>
      <c r="AZ269" s="29">
        <v>0</v>
      </c>
      <c r="BA269" s="29">
        <v>0</v>
      </c>
      <c r="BB269" s="29">
        <v>0</v>
      </c>
      <c r="BC269" s="29">
        <v>0</v>
      </c>
      <c r="BD269" s="29">
        <v>0</v>
      </c>
      <c r="BE269" s="29">
        <v>0</v>
      </c>
      <c r="BF269" s="29">
        <v>0</v>
      </c>
      <c r="BG269" s="29">
        <v>0</v>
      </c>
      <c r="BH269" s="29">
        <v>0</v>
      </c>
      <c r="BI269" s="29">
        <f t="shared" si="58"/>
        <v>0</v>
      </c>
      <c r="BJ269" s="29"/>
      <c r="BK269" s="29"/>
      <c r="BL269" s="29">
        <f t="shared" si="59"/>
        <v>0</v>
      </c>
      <c r="BM269" s="27"/>
    </row>
    <row r="270" spans="1:65">
      <c r="A270" s="29">
        <v>261</v>
      </c>
      <c r="B270" s="32" t="s">
        <v>350</v>
      </c>
      <c r="C270" s="29">
        <f t="shared" si="48"/>
        <v>0</v>
      </c>
      <c r="D270" s="29">
        <f t="shared" si="48"/>
        <v>1949538</v>
      </c>
      <c r="E270" s="29">
        <f t="shared" si="49"/>
        <v>1949538</v>
      </c>
      <c r="F270" s="29">
        <f t="shared" si="50"/>
        <v>1911</v>
      </c>
      <c r="G270" s="57">
        <f t="shared" si="51"/>
        <v>1020</v>
      </c>
      <c r="H270" s="42"/>
      <c r="I270" s="29">
        <v>261</v>
      </c>
      <c r="J270" s="30" t="s">
        <v>350</v>
      </c>
      <c r="L270" s="29">
        <v>0</v>
      </c>
      <c r="M270" s="29">
        <v>1577355</v>
      </c>
      <c r="N270" s="29">
        <v>1878</v>
      </c>
      <c r="O270" s="29">
        <v>0</v>
      </c>
      <c r="P270" s="29">
        <v>11278</v>
      </c>
      <c r="Q270" s="29">
        <v>1</v>
      </c>
      <c r="R270" s="29">
        <v>0</v>
      </c>
      <c r="S270" s="29">
        <v>360905</v>
      </c>
      <c r="T270" s="29">
        <v>32</v>
      </c>
      <c r="U270" s="29">
        <v>0</v>
      </c>
      <c r="V270" s="29">
        <v>0</v>
      </c>
      <c r="W270" s="29">
        <v>0</v>
      </c>
      <c r="X270" s="31"/>
      <c r="Y270" s="27">
        <f t="shared" si="52"/>
        <v>261</v>
      </c>
      <c r="Z270" s="29">
        <f t="shared" si="53"/>
        <v>0</v>
      </c>
      <c r="AA270" s="29">
        <f t="shared" si="54"/>
        <v>1949538</v>
      </c>
      <c r="AB270" s="29">
        <f t="shared" si="55"/>
        <v>1949538</v>
      </c>
      <c r="AC270" s="29">
        <f t="shared" si="56"/>
        <v>1911</v>
      </c>
      <c r="AD270" s="29">
        <f t="shared" si="57"/>
        <v>1020</v>
      </c>
      <c r="AE270" s="31"/>
      <c r="AF270" s="31"/>
      <c r="AH270" s="27">
        <v>261</v>
      </c>
      <c r="AI270" s="31" t="s">
        <v>350</v>
      </c>
      <c r="AK270" s="29"/>
      <c r="AL270" s="29">
        <v>223.93225605966438</v>
      </c>
      <c r="AM270" s="29">
        <v>253.3210495283019</v>
      </c>
      <c r="AN270" s="29">
        <v>244.60131842934939</v>
      </c>
      <c r="AO270" s="29">
        <v>310</v>
      </c>
      <c r="AP270" s="29">
        <v>301</v>
      </c>
      <c r="AQ270" s="29">
        <v>435</v>
      </c>
      <c r="AR270" s="29">
        <v>413</v>
      </c>
      <c r="AS270" s="29">
        <v>441</v>
      </c>
      <c r="AT270" s="29">
        <v>503</v>
      </c>
      <c r="AU270" s="29">
        <v>497</v>
      </c>
      <c r="AV270" s="29">
        <v>554</v>
      </c>
      <c r="AW270" s="29">
        <v>544</v>
      </c>
      <c r="AX270" s="29">
        <v>965</v>
      </c>
      <c r="AY270" s="29">
        <v>673</v>
      </c>
      <c r="AZ270" s="29">
        <v>646</v>
      </c>
      <c r="BA270" s="29">
        <v>846</v>
      </c>
      <c r="BB270" s="29">
        <v>858</v>
      </c>
      <c r="BC270" s="29">
        <v>1021</v>
      </c>
      <c r="BD270" s="29">
        <v>872</v>
      </c>
      <c r="BE270" s="29">
        <v>800</v>
      </c>
      <c r="BF270" s="29">
        <v>601</v>
      </c>
      <c r="BG270" s="29">
        <v>730</v>
      </c>
      <c r="BH270" s="29">
        <v>1020</v>
      </c>
      <c r="BI270" s="29">
        <f t="shared" si="58"/>
        <v>1020</v>
      </c>
      <c r="BJ270" s="29"/>
      <c r="BK270" s="29"/>
      <c r="BL270" s="29">
        <f t="shared" si="59"/>
        <v>290</v>
      </c>
      <c r="BM270" s="27"/>
    </row>
    <row r="271" spans="1:65">
      <c r="A271" s="29">
        <v>262</v>
      </c>
      <c r="B271" s="32" t="s">
        <v>351</v>
      </c>
      <c r="C271" s="29">
        <f t="shared" si="48"/>
        <v>0</v>
      </c>
      <c r="D271" s="29">
        <f t="shared" si="48"/>
        <v>488449</v>
      </c>
      <c r="E271" s="29">
        <f t="shared" si="49"/>
        <v>488449</v>
      </c>
      <c r="F271" s="29">
        <f t="shared" si="50"/>
        <v>337</v>
      </c>
      <c r="G271" s="57">
        <f t="shared" si="51"/>
        <v>1449</v>
      </c>
      <c r="H271" s="42"/>
      <c r="I271" s="29">
        <v>262</v>
      </c>
      <c r="J271" s="30" t="s">
        <v>351</v>
      </c>
      <c r="L271" s="29">
        <v>0</v>
      </c>
      <c r="M271" s="29">
        <v>399579</v>
      </c>
      <c r="N271" s="29">
        <v>331</v>
      </c>
      <c r="O271" s="29">
        <v>0</v>
      </c>
      <c r="P271" s="29">
        <v>0</v>
      </c>
      <c r="Q271" s="29">
        <v>0</v>
      </c>
      <c r="R271" s="29">
        <v>0</v>
      </c>
      <c r="S271" s="29">
        <v>88870</v>
      </c>
      <c r="T271" s="29">
        <v>6</v>
      </c>
      <c r="U271" s="29">
        <v>0</v>
      </c>
      <c r="V271" s="29">
        <v>0</v>
      </c>
      <c r="W271" s="29">
        <v>0</v>
      </c>
      <c r="X271" s="31"/>
      <c r="Y271" s="27">
        <f t="shared" si="52"/>
        <v>262</v>
      </c>
      <c r="Z271" s="29">
        <f t="shared" si="53"/>
        <v>0</v>
      </c>
      <c r="AA271" s="29">
        <f t="shared" si="54"/>
        <v>488449</v>
      </c>
      <c r="AB271" s="29">
        <f t="shared" si="55"/>
        <v>488449</v>
      </c>
      <c r="AC271" s="29">
        <f t="shared" si="56"/>
        <v>337</v>
      </c>
      <c r="AD271" s="29">
        <f t="shared" si="57"/>
        <v>1449</v>
      </c>
      <c r="AE271" s="31"/>
      <c r="AF271" s="31"/>
      <c r="AH271" s="27">
        <v>262</v>
      </c>
      <c r="AI271" s="31" t="s">
        <v>351</v>
      </c>
      <c r="AK271" s="29"/>
      <c r="AL271" s="29">
        <v>281.35865845311429</v>
      </c>
      <c r="AM271" s="29">
        <v>306.87795275590554</v>
      </c>
      <c r="AN271" s="29">
        <v>248.53694220921727</v>
      </c>
      <c r="AO271" s="29">
        <v>446</v>
      </c>
      <c r="AP271" s="29">
        <v>585</v>
      </c>
      <c r="AQ271" s="29">
        <v>1312</v>
      </c>
      <c r="AR271" s="29">
        <v>722</v>
      </c>
      <c r="AS271" s="29">
        <v>833</v>
      </c>
      <c r="AT271" s="29">
        <v>1580</v>
      </c>
      <c r="AU271" s="29">
        <v>932</v>
      </c>
      <c r="AV271" s="29">
        <v>0</v>
      </c>
      <c r="AW271" s="29">
        <v>775</v>
      </c>
      <c r="AX271" s="29">
        <v>2129</v>
      </c>
      <c r="AY271" s="29">
        <v>959</v>
      </c>
      <c r="AZ271" s="29">
        <v>954</v>
      </c>
      <c r="BA271" s="29">
        <v>806</v>
      </c>
      <c r="BB271" s="29">
        <v>870</v>
      </c>
      <c r="BC271" s="29">
        <v>927</v>
      </c>
      <c r="BD271" s="29">
        <v>729</v>
      </c>
      <c r="BE271" s="29">
        <v>693</v>
      </c>
      <c r="BF271" s="29">
        <v>740</v>
      </c>
      <c r="BG271" s="29">
        <v>748</v>
      </c>
      <c r="BH271" s="29">
        <v>1449</v>
      </c>
      <c r="BI271" s="29">
        <f t="shared" si="58"/>
        <v>1449</v>
      </c>
      <c r="BJ271" s="29"/>
      <c r="BK271" s="29"/>
      <c r="BL271" s="29">
        <f t="shared" si="59"/>
        <v>701</v>
      </c>
      <c r="BM271" s="27"/>
    </row>
    <row r="272" spans="1:65">
      <c r="A272" s="29">
        <v>263</v>
      </c>
      <c r="B272" s="32" t="s">
        <v>352</v>
      </c>
      <c r="C272" s="29">
        <f t="shared" si="48"/>
        <v>0</v>
      </c>
      <c r="D272" s="29">
        <f t="shared" si="48"/>
        <v>121311</v>
      </c>
      <c r="E272" s="29">
        <f t="shared" si="49"/>
        <v>121311</v>
      </c>
      <c r="F272" s="29">
        <f t="shared" si="50"/>
        <v>35</v>
      </c>
      <c r="G272" s="57">
        <f t="shared" si="51"/>
        <v>3466</v>
      </c>
      <c r="H272" s="42"/>
      <c r="I272" s="29">
        <v>263</v>
      </c>
      <c r="J272" s="30" t="s">
        <v>352</v>
      </c>
      <c r="L272" s="29">
        <v>0</v>
      </c>
      <c r="M272" s="29">
        <v>121311</v>
      </c>
      <c r="N272" s="29">
        <v>35</v>
      </c>
      <c r="O272" s="29">
        <v>0</v>
      </c>
      <c r="P272" s="29">
        <v>0</v>
      </c>
      <c r="Q272" s="29">
        <v>0</v>
      </c>
      <c r="R272" s="29">
        <v>0</v>
      </c>
      <c r="S272" s="29">
        <v>0</v>
      </c>
      <c r="T272" s="29">
        <v>0</v>
      </c>
      <c r="U272" s="29">
        <v>0</v>
      </c>
      <c r="V272" s="29">
        <v>0</v>
      </c>
      <c r="W272" s="29">
        <v>0</v>
      </c>
      <c r="X272" s="31"/>
      <c r="Y272" s="27">
        <f t="shared" si="52"/>
        <v>263</v>
      </c>
      <c r="Z272" s="29">
        <f t="shared" si="53"/>
        <v>0</v>
      </c>
      <c r="AA272" s="29">
        <f t="shared" si="54"/>
        <v>121311</v>
      </c>
      <c r="AB272" s="29">
        <f t="shared" si="55"/>
        <v>121311</v>
      </c>
      <c r="AC272" s="29">
        <f t="shared" si="56"/>
        <v>35</v>
      </c>
      <c r="AD272" s="29">
        <f t="shared" si="57"/>
        <v>3466</v>
      </c>
      <c r="AE272" s="31"/>
      <c r="AF272" s="31"/>
      <c r="AH272" s="27">
        <v>263</v>
      </c>
      <c r="AI272" s="31" t="s">
        <v>352</v>
      </c>
      <c r="AK272" s="29"/>
      <c r="AL272" s="29">
        <v>638.70967741935488</v>
      </c>
      <c r="AM272" s="29">
        <v>842.30769230769226</v>
      </c>
      <c r="AN272" s="29">
        <v>782.14285714285711</v>
      </c>
      <c r="AO272" s="29">
        <v>684</v>
      </c>
      <c r="AP272" s="29">
        <v>612</v>
      </c>
      <c r="AQ272" s="29">
        <v>747</v>
      </c>
      <c r="AR272" s="29">
        <v>673</v>
      </c>
      <c r="AS272" s="29">
        <v>1213</v>
      </c>
      <c r="AT272" s="29">
        <v>1038</v>
      </c>
      <c r="AU272" s="29">
        <v>1539</v>
      </c>
      <c r="AV272" s="29">
        <v>1730</v>
      </c>
      <c r="AW272" s="29">
        <v>1890</v>
      </c>
      <c r="AX272" s="29">
        <v>1546</v>
      </c>
      <c r="AY272" s="29">
        <v>1739</v>
      </c>
      <c r="AZ272" s="29">
        <v>1896</v>
      </c>
      <c r="BA272" s="29">
        <v>1564</v>
      </c>
      <c r="BB272" s="29">
        <v>1765</v>
      </c>
      <c r="BC272" s="29">
        <v>2078</v>
      </c>
      <c r="BD272" s="29">
        <v>1204</v>
      </c>
      <c r="BE272" s="29">
        <v>1575</v>
      </c>
      <c r="BF272" s="29">
        <v>1578</v>
      </c>
      <c r="BG272" s="29">
        <v>2202</v>
      </c>
      <c r="BH272" s="29">
        <v>3466</v>
      </c>
      <c r="BI272" s="29">
        <f t="shared" si="58"/>
        <v>3466</v>
      </c>
      <c r="BJ272" s="29"/>
      <c r="BK272" s="29"/>
      <c r="BL272" s="29">
        <f t="shared" si="59"/>
        <v>1264</v>
      </c>
      <c r="BM272" s="27"/>
    </row>
    <row r="273" spans="1:65">
      <c r="A273" s="29">
        <v>264</v>
      </c>
      <c r="B273" s="32" t="s">
        <v>353</v>
      </c>
      <c r="C273" s="29">
        <f t="shared" si="48"/>
        <v>0</v>
      </c>
      <c r="D273" s="29">
        <f t="shared" si="48"/>
        <v>623206</v>
      </c>
      <c r="E273" s="29">
        <f t="shared" si="49"/>
        <v>623206</v>
      </c>
      <c r="F273" s="29">
        <f t="shared" si="50"/>
        <v>1415</v>
      </c>
      <c r="G273" s="57">
        <f t="shared" si="51"/>
        <v>440</v>
      </c>
      <c r="H273" s="42"/>
      <c r="I273" s="29">
        <v>264</v>
      </c>
      <c r="J273" s="30" t="s">
        <v>353</v>
      </c>
      <c r="L273" s="29">
        <v>0</v>
      </c>
      <c r="M273" s="29">
        <v>623206</v>
      </c>
      <c r="N273" s="29">
        <v>1415</v>
      </c>
      <c r="O273" s="29">
        <v>0</v>
      </c>
      <c r="P273" s="29">
        <v>0</v>
      </c>
      <c r="Q273" s="29">
        <v>0</v>
      </c>
      <c r="R273" s="29">
        <v>0</v>
      </c>
      <c r="S273" s="29">
        <v>0</v>
      </c>
      <c r="T273" s="29">
        <v>0</v>
      </c>
      <c r="U273" s="29">
        <v>0</v>
      </c>
      <c r="V273" s="29">
        <v>0</v>
      </c>
      <c r="W273" s="29">
        <v>0</v>
      </c>
      <c r="X273" s="31"/>
      <c r="Y273" s="27">
        <f t="shared" si="52"/>
        <v>264</v>
      </c>
      <c r="Z273" s="29">
        <f t="shared" si="53"/>
        <v>0</v>
      </c>
      <c r="AA273" s="29">
        <f t="shared" si="54"/>
        <v>623206</v>
      </c>
      <c r="AB273" s="29">
        <f t="shared" si="55"/>
        <v>623206</v>
      </c>
      <c r="AC273" s="29">
        <f t="shared" si="56"/>
        <v>1415</v>
      </c>
      <c r="AD273" s="29">
        <f t="shared" si="57"/>
        <v>440</v>
      </c>
      <c r="AE273" s="31"/>
      <c r="AF273" s="31"/>
      <c r="AH273" s="27">
        <v>264</v>
      </c>
      <c r="AI273" s="31" t="s">
        <v>353</v>
      </c>
      <c r="AK273" s="29"/>
      <c r="AL273" s="29">
        <v>175.07783882783883</v>
      </c>
      <c r="AM273" s="29">
        <v>93.820588235294125</v>
      </c>
      <c r="AN273" s="29">
        <v>238.5426515930113</v>
      </c>
      <c r="AO273" s="29">
        <v>280</v>
      </c>
      <c r="AP273" s="29">
        <v>276</v>
      </c>
      <c r="AQ273" s="29">
        <v>372</v>
      </c>
      <c r="AR273" s="29">
        <v>344</v>
      </c>
      <c r="AS273" s="29">
        <v>193</v>
      </c>
      <c r="AT273" s="29">
        <v>386</v>
      </c>
      <c r="AU273" s="29">
        <v>354</v>
      </c>
      <c r="AV273" s="29">
        <v>403</v>
      </c>
      <c r="AW273" s="29">
        <v>502</v>
      </c>
      <c r="AX273" s="29">
        <v>475</v>
      </c>
      <c r="AY273" s="29">
        <v>508</v>
      </c>
      <c r="AZ273" s="29">
        <v>306</v>
      </c>
      <c r="BA273" s="29">
        <v>262</v>
      </c>
      <c r="BB273" s="29">
        <v>235</v>
      </c>
      <c r="BC273" s="29">
        <v>399</v>
      </c>
      <c r="BD273" s="29">
        <v>253</v>
      </c>
      <c r="BE273" s="29">
        <v>377</v>
      </c>
      <c r="BF273" s="29">
        <v>652</v>
      </c>
      <c r="BG273" s="29">
        <v>652</v>
      </c>
      <c r="BH273" s="29">
        <v>440</v>
      </c>
      <c r="BI273" s="29">
        <f t="shared" si="58"/>
        <v>440</v>
      </c>
      <c r="BJ273" s="29"/>
      <c r="BK273" s="29"/>
      <c r="BL273" s="29">
        <f t="shared" si="59"/>
        <v>-212</v>
      </c>
      <c r="BM273" s="27"/>
    </row>
    <row r="274" spans="1:65">
      <c r="A274" s="29">
        <v>265</v>
      </c>
      <c r="B274" s="32" t="s">
        <v>354</v>
      </c>
      <c r="C274" s="29">
        <f t="shared" si="48"/>
        <v>0</v>
      </c>
      <c r="D274" s="29">
        <f t="shared" si="48"/>
        <v>1608380</v>
      </c>
      <c r="E274" s="29">
        <f t="shared" si="49"/>
        <v>1608380</v>
      </c>
      <c r="F274" s="29">
        <f t="shared" si="50"/>
        <v>1377</v>
      </c>
      <c r="G274" s="57">
        <f t="shared" si="51"/>
        <v>1168</v>
      </c>
      <c r="H274" s="42"/>
      <c r="I274" s="29">
        <v>265</v>
      </c>
      <c r="J274" s="30" t="s">
        <v>354</v>
      </c>
      <c r="L274" s="29">
        <v>0</v>
      </c>
      <c r="M274" s="29">
        <v>946767</v>
      </c>
      <c r="N274" s="29">
        <v>1338</v>
      </c>
      <c r="O274" s="29">
        <v>0</v>
      </c>
      <c r="P274" s="29">
        <v>271275</v>
      </c>
      <c r="Q274" s="29">
        <v>16</v>
      </c>
      <c r="R274" s="29">
        <v>0</v>
      </c>
      <c r="S274" s="29">
        <v>373329</v>
      </c>
      <c r="T274" s="29">
        <v>22</v>
      </c>
      <c r="U274" s="29">
        <v>0</v>
      </c>
      <c r="V274" s="29">
        <v>17009</v>
      </c>
      <c r="W274" s="29">
        <v>1</v>
      </c>
      <c r="X274" s="31"/>
      <c r="Y274" s="27">
        <f t="shared" si="52"/>
        <v>265</v>
      </c>
      <c r="Z274" s="29">
        <f t="shared" si="53"/>
        <v>0</v>
      </c>
      <c r="AA274" s="29">
        <f t="shared" si="54"/>
        <v>1608380</v>
      </c>
      <c r="AB274" s="29">
        <f t="shared" si="55"/>
        <v>1608380</v>
      </c>
      <c r="AC274" s="29">
        <f t="shared" si="56"/>
        <v>1377</v>
      </c>
      <c r="AD274" s="29">
        <f t="shared" si="57"/>
        <v>1168</v>
      </c>
      <c r="AE274" s="31"/>
      <c r="AF274" s="31"/>
      <c r="AH274" s="27">
        <v>265</v>
      </c>
      <c r="AI274" s="31" t="s">
        <v>354</v>
      </c>
      <c r="AK274" s="29"/>
      <c r="AL274" s="29">
        <v>324.42947702060223</v>
      </c>
      <c r="AM274" s="29">
        <v>389.97189097103916</v>
      </c>
      <c r="AN274" s="29">
        <v>330.12749615975423</v>
      </c>
      <c r="AO274" s="29">
        <v>333</v>
      </c>
      <c r="AP274" s="29">
        <v>386</v>
      </c>
      <c r="AQ274" s="29">
        <v>589</v>
      </c>
      <c r="AR274" s="29">
        <v>489</v>
      </c>
      <c r="AS274" s="29">
        <v>543</v>
      </c>
      <c r="AT274" s="29">
        <v>592</v>
      </c>
      <c r="AU274" s="29">
        <v>616</v>
      </c>
      <c r="AV274" s="29">
        <v>545</v>
      </c>
      <c r="AW274" s="29">
        <v>537</v>
      </c>
      <c r="AX274" s="29">
        <v>476</v>
      </c>
      <c r="AY274" s="29">
        <v>438</v>
      </c>
      <c r="AZ274" s="29">
        <v>534</v>
      </c>
      <c r="BA274" s="29">
        <v>688</v>
      </c>
      <c r="BB274" s="29">
        <v>662</v>
      </c>
      <c r="BC274" s="29">
        <v>944</v>
      </c>
      <c r="BD274" s="29">
        <v>750</v>
      </c>
      <c r="BE274" s="29">
        <v>956</v>
      </c>
      <c r="BF274" s="29">
        <v>801</v>
      </c>
      <c r="BG274" s="29">
        <v>1085</v>
      </c>
      <c r="BH274" s="29">
        <v>1168</v>
      </c>
      <c r="BI274" s="29">
        <f t="shared" si="58"/>
        <v>1168</v>
      </c>
      <c r="BJ274" s="29"/>
      <c r="BK274" s="29"/>
      <c r="BL274" s="29">
        <f t="shared" si="59"/>
        <v>83</v>
      </c>
      <c r="BM274" s="27"/>
    </row>
    <row r="275" spans="1:65">
      <c r="A275" s="29">
        <v>266</v>
      </c>
      <c r="B275" s="32" t="s">
        <v>355</v>
      </c>
      <c r="C275" s="29">
        <f t="shared" si="48"/>
        <v>46001.279999999999</v>
      </c>
      <c r="D275" s="29">
        <f t="shared" si="48"/>
        <v>1202032</v>
      </c>
      <c r="E275" s="29">
        <f t="shared" si="49"/>
        <v>1156030.72</v>
      </c>
      <c r="F275" s="29">
        <f t="shared" si="50"/>
        <v>1508</v>
      </c>
      <c r="G275" s="57">
        <f t="shared" si="51"/>
        <v>767</v>
      </c>
      <c r="H275" s="42"/>
      <c r="I275" s="29">
        <v>266</v>
      </c>
      <c r="J275" s="30" t="s">
        <v>355</v>
      </c>
      <c r="L275" s="29">
        <v>0</v>
      </c>
      <c r="M275" s="29">
        <v>765307</v>
      </c>
      <c r="N275" s="29">
        <v>1454</v>
      </c>
      <c r="O275" s="29">
        <v>3407.5</v>
      </c>
      <c r="P275" s="29">
        <v>32350</v>
      </c>
      <c r="Q275" s="29">
        <v>4</v>
      </c>
      <c r="R275" s="29">
        <v>42593.78</v>
      </c>
      <c r="S275" s="29">
        <v>404375</v>
      </c>
      <c r="T275" s="29">
        <v>50</v>
      </c>
      <c r="U275" s="29">
        <v>0</v>
      </c>
      <c r="V275" s="29">
        <v>0</v>
      </c>
      <c r="W275" s="29">
        <v>0</v>
      </c>
      <c r="X275" s="31"/>
      <c r="Y275" s="27">
        <f t="shared" si="52"/>
        <v>266</v>
      </c>
      <c r="Z275" s="29">
        <f t="shared" si="53"/>
        <v>46001.279999999999</v>
      </c>
      <c r="AA275" s="29">
        <f t="shared" si="54"/>
        <v>1202032</v>
      </c>
      <c r="AB275" s="29">
        <f t="shared" si="55"/>
        <v>1156030.72</v>
      </c>
      <c r="AC275" s="29">
        <f t="shared" si="56"/>
        <v>1508</v>
      </c>
      <c r="AD275" s="29">
        <f t="shared" si="57"/>
        <v>767</v>
      </c>
      <c r="AE275" s="31"/>
      <c r="AF275" s="31"/>
      <c r="AH275" s="27">
        <v>266</v>
      </c>
      <c r="AI275" s="31" t="s">
        <v>355</v>
      </c>
      <c r="AK275" s="29"/>
      <c r="AL275" s="29">
        <v>376.02314814814815</v>
      </c>
      <c r="AM275" s="29">
        <v>136.04587155963301</v>
      </c>
      <c r="AN275" s="29">
        <v>113.87505763024436</v>
      </c>
      <c r="AO275" s="29">
        <v>354</v>
      </c>
      <c r="AP275" s="29">
        <v>424</v>
      </c>
      <c r="AQ275" s="29">
        <v>1096</v>
      </c>
      <c r="AR275" s="29">
        <v>649</v>
      </c>
      <c r="AS275" s="29">
        <v>505</v>
      </c>
      <c r="AT275" s="29">
        <v>564</v>
      </c>
      <c r="AU275" s="29">
        <v>568</v>
      </c>
      <c r="AV275" s="29">
        <v>621</v>
      </c>
      <c r="AW275" s="29">
        <v>665</v>
      </c>
      <c r="AX275" s="29">
        <v>735</v>
      </c>
      <c r="AY275" s="29">
        <v>739</v>
      </c>
      <c r="AZ275" s="29">
        <v>814</v>
      </c>
      <c r="BA275" s="29">
        <v>732</v>
      </c>
      <c r="BB275" s="29">
        <v>916</v>
      </c>
      <c r="BC275" s="29">
        <v>865</v>
      </c>
      <c r="BD275" s="29">
        <v>452</v>
      </c>
      <c r="BE275" s="29">
        <v>993</v>
      </c>
      <c r="BF275" s="29">
        <v>935</v>
      </c>
      <c r="BG275" s="29">
        <v>1782</v>
      </c>
      <c r="BH275" s="29">
        <v>767</v>
      </c>
      <c r="BI275" s="29">
        <f t="shared" si="58"/>
        <v>767</v>
      </c>
      <c r="BJ275" s="29"/>
      <c r="BK275" s="29"/>
      <c r="BL275" s="29">
        <f t="shared" si="59"/>
        <v>-1015</v>
      </c>
      <c r="BM275" s="27"/>
    </row>
    <row r="276" spans="1:65">
      <c r="A276" s="27">
        <v>267</v>
      </c>
      <c r="B276" s="32" t="s">
        <v>356</v>
      </c>
      <c r="C276" s="29">
        <f t="shared" si="48"/>
        <v>0</v>
      </c>
      <c r="D276" s="29">
        <f t="shared" si="48"/>
        <v>0</v>
      </c>
      <c r="E276" s="29">
        <f t="shared" si="49"/>
        <v>0</v>
      </c>
      <c r="F276" s="29">
        <f t="shared" si="50"/>
        <v>0</v>
      </c>
      <c r="G276" s="57">
        <f t="shared" si="51"/>
        <v>0</v>
      </c>
      <c r="H276" s="42"/>
      <c r="I276" s="29">
        <v>267</v>
      </c>
      <c r="J276" s="30" t="s">
        <v>356</v>
      </c>
      <c r="L276" s="29">
        <v>0</v>
      </c>
      <c r="M276" s="29">
        <v>0</v>
      </c>
      <c r="N276" s="29">
        <v>0</v>
      </c>
      <c r="O276" s="29">
        <v>0</v>
      </c>
      <c r="P276" s="29">
        <v>0</v>
      </c>
      <c r="Q276" s="29">
        <v>0</v>
      </c>
      <c r="R276" s="29">
        <v>0</v>
      </c>
      <c r="S276" s="29">
        <v>0</v>
      </c>
      <c r="T276" s="29">
        <v>0</v>
      </c>
      <c r="U276" s="29">
        <v>0</v>
      </c>
      <c r="V276" s="29">
        <v>0</v>
      </c>
      <c r="W276" s="29">
        <v>0</v>
      </c>
      <c r="X276" s="31"/>
      <c r="Y276" s="27">
        <f t="shared" si="52"/>
        <v>267</v>
      </c>
      <c r="Z276" s="29">
        <f t="shared" si="53"/>
        <v>0</v>
      </c>
      <c r="AA276" s="29">
        <f t="shared" si="54"/>
        <v>0</v>
      </c>
      <c r="AB276" s="29">
        <f t="shared" si="55"/>
        <v>0</v>
      </c>
      <c r="AC276" s="29">
        <f t="shared" si="56"/>
        <v>0</v>
      </c>
      <c r="AD276" s="29">
        <f t="shared" si="57"/>
        <v>0</v>
      </c>
      <c r="AE276" s="31"/>
      <c r="AF276" s="31"/>
      <c r="AH276" s="27">
        <v>267</v>
      </c>
      <c r="AI276" s="31" t="s">
        <v>356</v>
      </c>
      <c r="AK276" s="29"/>
      <c r="AL276" s="29"/>
      <c r="AM276" s="29"/>
      <c r="AN276" s="29">
        <v>0</v>
      </c>
      <c r="AO276" s="29">
        <v>0</v>
      </c>
      <c r="AP276" s="29">
        <v>0</v>
      </c>
      <c r="AQ276" s="29">
        <v>0</v>
      </c>
      <c r="AR276" s="29">
        <v>0</v>
      </c>
      <c r="AS276" s="29">
        <v>0</v>
      </c>
      <c r="AT276" s="29">
        <v>0</v>
      </c>
      <c r="AU276" s="29">
        <v>0</v>
      </c>
      <c r="AV276" s="29">
        <v>0</v>
      </c>
      <c r="AW276" s="29">
        <v>0</v>
      </c>
      <c r="AX276" s="29">
        <v>0</v>
      </c>
      <c r="AY276" s="29">
        <v>0</v>
      </c>
      <c r="AZ276" s="29">
        <v>0</v>
      </c>
      <c r="BA276" s="29">
        <v>0</v>
      </c>
      <c r="BB276" s="29">
        <v>0</v>
      </c>
      <c r="BC276" s="29">
        <v>0</v>
      </c>
      <c r="BD276" s="29">
        <v>0</v>
      </c>
      <c r="BE276" s="29">
        <v>0</v>
      </c>
      <c r="BF276" s="29">
        <v>0</v>
      </c>
      <c r="BG276" s="29">
        <v>0</v>
      </c>
      <c r="BH276" s="29">
        <v>0</v>
      </c>
      <c r="BI276" s="29">
        <f t="shared" si="58"/>
        <v>0</v>
      </c>
      <c r="BJ276" s="29"/>
      <c r="BK276" s="29"/>
      <c r="BL276" s="29">
        <f t="shared" si="59"/>
        <v>0</v>
      </c>
      <c r="BM276" s="27"/>
    </row>
    <row r="277" spans="1:65">
      <c r="A277" s="29">
        <v>268</v>
      </c>
      <c r="B277" s="32" t="s">
        <v>357</v>
      </c>
      <c r="C277" s="29">
        <f t="shared" si="48"/>
        <v>0</v>
      </c>
      <c r="D277" s="29">
        <f t="shared" si="48"/>
        <v>0</v>
      </c>
      <c r="E277" s="29">
        <f t="shared" si="49"/>
        <v>0</v>
      </c>
      <c r="F277" s="29">
        <f t="shared" si="50"/>
        <v>0</v>
      </c>
      <c r="G277" s="57">
        <f t="shared" si="51"/>
        <v>0</v>
      </c>
      <c r="H277" s="42"/>
      <c r="I277" s="29">
        <v>268</v>
      </c>
      <c r="J277" s="30" t="s">
        <v>357</v>
      </c>
      <c r="L277" s="29">
        <v>0</v>
      </c>
      <c r="M277" s="29">
        <v>0</v>
      </c>
      <c r="N277" s="29">
        <v>0</v>
      </c>
      <c r="O277" s="29">
        <v>0</v>
      </c>
      <c r="P277" s="29">
        <v>0</v>
      </c>
      <c r="Q277" s="29">
        <v>0</v>
      </c>
      <c r="R277" s="29">
        <v>0</v>
      </c>
      <c r="S277" s="29">
        <v>0</v>
      </c>
      <c r="T277" s="29">
        <v>0</v>
      </c>
      <c r="U277" s="29">
        <v>0</v>
      </c>
      <c r="V277" s="29">
        <v>0</v>
      </c>
      <c r="W277" s="29">
        <v>0</v>
      </c>
      <c r="X277" s="31"/>
      <c r="Y277" s="27">
        <f t="shared" si="52"/>
        <v>268</v>
      </c>
      <c r="Z277" s="29">
        <f t="shared" si="53"/>
        <v>0</v>
      </c>
      <c r="AA277" s="29">
        <f t="shared" si="54"/>
        <v>0</v>
      </c>
      <c r="AB277" s="29">
        <f t="shared" si="55"/>
        <v>0</v>
      </c>
      <c r="AC277" s="29">
        <f t="shared" si="56"/>
        <v>0</v>
      </c>
      <c r="AD277" s="29">
        <f t="shared" si="57"/>
        <v>0</v>
      </c>
      <c r="AE277" s="31"/>
      <c r="AF277" s="31"/>
      <c r="AH277" s="27">
        <v>268</v>
      </c>
      <c r="AI277" s="31" t="s">
        <v>357</v>
      </c>
      <c r="AK277" s="29"/>
      <c r="AL277" s="29"/>
      <c r="AM277" s="29"/>
      <c r="AN277" s="29">
        <v>0</v>
      </c>
      <c r="AO277" s="29">
        <v>0</v>
      </c>
      <c r="AP277" s="29">
        <v>0</v>
      </c>
      <c r="AQ277" s="29">
        <v>0</v>
      </c>
      <c r="AR277" s="29">
        <v>0</v>
      </c>
      <c r="AS277" s="29">
        <v>0</v>
      </c>
      <c r="AT277" s="29">
        <v>0</v>
      </c>
      <c r="AU277" s="29">
        <v>0</v>
      </c>
      <c r="AV277" s="29">
        <v>0</v>
      </c>
      <c r="AW277" s="29">
        <v>0</v>
      </c>
      <c r="AX277" s="29">
        <v>0</v>
      </c>
      <c r="AY277" s="29">
        <v>0</v>
      </c>
      <c r="AZ277" s="29">
        <v>0</v>
      </c>
      <c r="BA277" s="29">
        <v>0</v>
      </c>
      <c r="BB277" s="29">
        <v>0</v>
      </c>
      <c r="BC277" s="29">
        <v>0</v>
      </c>
      <c r="BD277" s="29">
        <v>0</v>
      </c>
      <c r="BE277" s="29">
        <v>0</v>
      </c>
      <c r="BF277" s="29">
        <v>0</v>
      </c>
      <c r="BG277" s="29">
        <v>0</v>
      </c>
      <c r="BH277" s="29">
        <v>0</v>
      </c>
      <c r="BI277" s="29">
        <f t="shared" si="58"/>
        <v>0</v>
      </c>
      <c r="BJ277" s="29"/>
      <c r="BK277" s="29"/>
      <c r="BL277" s="29">
        <f t="shared" si="59"/>
        <v>0</v>
      </c>
      <c r="BM277" s="27"/>
    </row>
    <row r="278" spans="1:65">
      <c r="A278" s="29">
        <v>269</v>
      </c>
      <c r="B278" s="32" t="s">
        <v>358</v>
      </c>
      <c r="C278" s="29">
        <f t="shared" si="48"/>
        <v>0</v>
      </c>
      <c r="D278" s="29">
        <f t="shared" si="48"/>
        <v>239628</v>
      </c>
      <c r="E278" s="29">
        <f t="shared" si="49"/>
        <v>239628</v>
      </c>
      <c r="F278" s="29">
        <f t="shared" si="50"/>
        <v>383</v>
      </c>
      <c r="G278" s="57">
        <f t="shared" si="51"/>
        <v>626</v>
      </c>
      <c r="H278" s="42"/>
      <c r="I278" s="29">
        <v>269</v>
      </c>
      <c r="J278" s="30" t="s">
        <v>358</v>
      </c>
      <c r="L278" s="29">
        <v>0</v>
      </c>
      <c r="M278" s="29">
        <v>239628</v>
      </c>
      <c r="N278" s="29">
        <v>383</v>
      </c>
      <c r="O278" s="29">
        <v>0</v>
      </c>
      <c r="P278" s="29">
        <v>0</v>
      </c>
      <c r="Q278" s="29">
        <v>0</v>
      </c>
      <c r="R278" s="29">
        <v>0</v>
      </c>
      <c r="S278" s="29">
        <v>0</v>
      </c>
      <c r="T278" s="29">
        <v>0</v>
      </c>
      <c r="U278" s="29">
        <v>0</v>
      </c>
      <c r="V278" s="29">
        <v>0</v>
      </c>
      <c r="W278" s="29">
        <v>0</v>
      </c>
      <c r="X278" s="31"/>
      <c r="Y278" s="27">
        <f t="shared" si="52"/>
        <v>269</v>
      </c>
      <c r="Z278" s="29">
        <f t="shared" si="53"/>
        <v>0</v>
      </c>
      <c r="AA278" s="29">
        <f t="shared" si="54"/>
        <v>239628</v>
      </c>
      <c r="AB278" s="29">
        <f t="shared" si="55"/>
        <v>239628</v>
      </c>
      <c r="AC278" s="29">
        <f t="shared" si="56"/>
        <v>383</v>
      </c>
      <c r="AD278" s="29">
        <f t="shared" si="57"/>
        <v>626</v>
      </c>
      <c r="AE278" s="31"/>
      <c r="AF278" s="31"/>
      <c r="AH278" s="27">
        <v>269</v>
      </c>
      <c r="AI278" s="31" t="s">
        <v>358</v>
      </c>
      <c r="AK278" s="29"/>
      <c r="AL278" s="29">
        <v>206.56302521008402</v>
      </c>
      <c r="AM278" s="29">
        <v>215.9978021978022</v>
      </c>
      <c r="AN278" s="29">
        <v>218.71714922048997</v>
      </c>
      <c r="AO278" s="29">
        <v>284</v>
      </c>
      <c r="AP278" s="29">
        <v>293</v>
      </c>
      <c r="AQ278" s="29">
        <v>1095</v>
      </c>
      <c r="AR278" s="29">
        <v>395</v>
      </c>
      <c r="AS278" s="29">
        <v>307</v>
      </c>
      <c r="AT278" s="29">
        <v>444</v>
      </c>
      <c r="AU278" s="29">
        <v>503</v>
      </c>
      <c r="AV278" s="29">
        <v>648</v>
      </c>
      <c r="AW278" s="29">
        <v>516</v>
      </c>
      <c r="AX278" s="29">
        <v>536</v>
      </c>
      <c r="AY278" s="29">
        <v>936</v>
      </c>
      <c r="AZ278" s="29">
        <v>650</v>
      </c>
      <c r="BA278" s="29">
        <v>501</v>
      </c>
      <c r="BB278" s="29">
        <v>811</v>
      </c>
      <c r="BC278" s="29">
        <v>443</v>
      </c>
      <c r="BD278" s="29">
        <v>466</v>
      </c>
      <c r="BE278" s="29">
        <v>505</v>
      </c>
      <c r="BF278" s="29">
        <v>413</v>
      </c>
      <c r="BG278" s="29">
        <v>555</v>
      </c>
      <c r="BH278" s="29">
        <v>626</v>
      </c>
      <c r="BI278" s="29">
        <f t="shared" si="58"/>
        <v>626</v>
      </c>
      <c r="BJ278" s="29"/>
      <c r="BK278" s="29"/>
      <c r="BL278" s="29">
        <f t="shared" si="59"/>
        <v>71</v>
      </c>
      <c r="BM278" s="27"/>
    </row>
    <row r="279" spans="1:65">
      <c r="A279" s="29">
        <v>270</v>
      </c>
      <c r="B279" s="32" t="s">
        <v>359</v>
      </c>
      <c r="C279" s="29">
        <f t="shared" si="48"/>
        <v>0</v>
      </c>
      <c r="D279" s="29">
        <f t="shared" si="48"/>
        <v>0</v>
      </c>
      <c r="E279" s="29">
        <f t="shared" si="49"/>
        <v>0</v>
      </c>
      <c r="F279" s="29">
        <f t="shared" si="50"/>
        <v>0</v>
      </c>
      <c r="G279" s="57">
        <f t="shared" si="51"/>
        <v>0</v>
      </c>
      <c r="H279" s="42"/>
      <c r="I279" s="29">
        <v>270</v>
      </c>
      <c r="J279" s="30" t="s">
        <v>359</v>
      </c>
      <c r="O279" s="29"/>
      <c r="P279" s="29"/>
      <c r="Q279" s="29"/>
      <c r="R279" s="29"/>
      <c r="S279" s="29"/>
      <c r="T279" s="29"/>
      <c r="U279" s="29"/>
      <c r="V279" s="29"/>
      <c r="W279" s="29"/>
      <c r="X279" s="31"/>
      <c r="Y279" s="27">
        <f t="shared" si="52"/>
        <v>270</v>
      </c>
      <c r="Z279" s="29">
        <f t="shared" si="53"/>
        <v>0</v>
      </c>
      <c r="AA279" s="29">
        <f t="shared" si="54"/>
        <v>0</v>
      </c>
      <c r="AB279" s="29">
        <f t="shared" si="55"/>
        <v>0</v>
      </c>
      <c r="AC279" s="29">
        <f t="shared" si="56"/>
        <v>0</v>
      </c>
      <c r="AD279" s="29">
        <f t="shared" si="57"/>
        <v>0</v>
      </c>
      <c r="AE279" s="31"/>
      <c r="AF279" s="31"/>
      <c r="AH279" s="27">
        <v>270</v>
      </c>
      <c r="AI279" s="31" t="s">
        <v>359</v>
      </c>
      <c r="AK279" s="29"/>
      <c r="AL279" s="29">
        <v>278.91885441527444</v>
      </c>
      <c r="AM279" s="29">
        <v>265.47491248541422</v>
      </c>
      <c r="AN279" s="29">
        <v>359.18070953436808</v>
      </c>
      <c r="AO279" s="29">
        <v>490</v>
      </c>
      <c r="AP279" s="29">
        <v>431</v>
      </c>
      <c r="AQ279" s="29">
        <v>899</v>
      </c>
      <c r="AR279" s="29">
        <v>573</v>
      </c>
      <c r="AS279" s="29">
        <v>737</v>
      </c>
      <c r="AT279" s="29">
        <v>1042</v>
      </c>
      <c r="AU279" s="29">
        <v>1063</v>
      </c>
      <c r="AV279" s="29">
        <v>855</v>
      </c>
      <c r="AW279" s="29">
        <v>14447</v>
      </c>
      <c r="AX279" s="29">
        <v>0</v>
      </c>
      <c r="AY279" s="29">
        <v>0</v>
      </c>
      <c r="AZ279" s="29">
        <v>0</v>
      </c>
      <c r="BA279" s="29">
        <v>0</v>
      </c>
      <c r="BB279" s="29">
        <v>0</v>
      </c>
      <c r="BC279" s="29">
        <v>0</v>
      </c>
      <c r="BD279" s="29">
        <v>0</v>
      </c>
      <c r="BE279" s="29">
        <v>0</v>
      </c>
      <c r="BF279" s="29">
        <v>0</v>
      </c>
      <c r="BG279" s="29">
        <v>0</v>
      </c>
      <c r="BH279" s="29">
        <v>0</v>
      </c>
      <c r="BI279" s="29">
        <f t="shared" si="58"/>
        <v>0</v>
      </c>
      <c r="BJ279" s="29"/>
      <c r="BK279" s="29"/>
      <c r="BL279" s="29">
        <f t="shared" si="59"/>
        <v>0</v>
      </c>
      <c r="BM279" s="27"/>
    </row>
    <row r="280" spans="1:65">
      <c r="A280" s="29">
        <v>271</v>
      </c>
      <c r="B280" s="32" t="s">
        <v>360</v>
      </c>
      <c r="C280" s="29">
        <f t="shared" si="48"/>
        <v>0</v>
      </c>
      <c r="D280" s="29">
        <f t="shared" si="48"/>
        <v>3320683</v>
      </c>
      <c r="E280" s="29">
        <f t="shared" si="49"/>
        <v>3320683</v>
      </c>
      <c r="F280" s="29">
        <f t="shared" si="50"/>
        <v>4392</v>
      </c>
      <c r="G280" s="57">
        <f t="shared" si="51"/>
        <v>756</v>
      </c>
      <c r="H280" s="42"/>
      <c r="I280" s="29">
        <v>271</v>
      </c>
      <c r="J280" s="30" t="s">
        <v>360</v>
      </c>
      <c r="L280" s="29">
        <v>0</v>
      </c>
      <c r="M280" s="29">
        <v>1532514</v>
      </c>
      <c r="N280" s="29">
        <v>4217</v>
      </c>
      <c r="O280" s="29">
        <v>0</v>
      </c>
      <c r="P280" s="29">
        <v>1042247</v>
      </c>
      <c r="Q280" s="29">
        <v>102</v>
      </c>
      <c r="R280" s="29">
        <v>0</v>
      </c>
      <c r="S280" s="29">
        <v>745922</v>
      </c>
      <c r="T280" s="29">
        <v>73</v>
      </c>
      <c r="U280" s="29">
        <v>0</v>
      </c>
      <c r="V280" s="29">
        <v>0</v>
      </c>
      <c r="W280" s="29">
        <v>0</v>
      </c>
      <c r="X280" s="31"/>
      <c r="Y280" s="27">
        <f t="shared" si="52"/>
        <v>271</v>
      </c>
      <c r="Z280" s="29">
        <f t="shared" si="53"/>
        <v>0</v>
      </c>
      <c r="AA280" s="29">
        <f t="shared" si="54"/>
        <v>3320683</v>
      </c>
      <c r="AB280" s="29">
        <f t="shared" si="55"/>
        <v>3320683</v>
      </c>
      <c r="AC280" s="29">
        <f t="shared" si="56"/>
        <v>4392</v>
      </c>
      <c r="AD280" s="29">
        <f t="shared" si="57"/>
        <v>756</v>
      </c>
      <c r="AE280" s="31"/>
      <c r="AF280" s="31"/>
      <c r="AH280" s="27">
        <v>271</v>
      </c>
      <c r="AI280" s="31" t="s">
        <v>360</v>
      </c>
      <c r="AK280" s="29"/>
      <c r="AL280" s="29">
        <v>225.29472883933096</v>
      </c>
      <c r="AM280" s="29">
        <v>259.00248138957818</v>
      </c>
      <c r="AN280" s="29">
        <v>266.73541887592791</v>
      </c>
      <c r="AO280" s="29">
        <v>216</v>
      </c>
      <c r="AP280" s="29">
        <v>210</v>
      </c>
      <c r="AQ280" s="29">
        <v>381</v>
      </c>
      <c r="AR280" s="29">
        <v>384</v>
      </c>
      <c r="AS280" s="29">
        <v>409</v>
      </c>
      <c r="AT280" s="29">
        <v>396</v>
      </c>
      <c r="AU280" s="29">
        <v>370</v>
      </c>
      <c r="AV280" s="29">
        <v>0</v>
      </c>
      <c r="AW280" s="29">
        <v>412</v>
      </c>
      <c r="AX280" s="29">
        <v>488</v>
      </c>
      <c r="AY280" s="29">
        <v>407</v>
      </c>
      <c r="AZ280" s="29">
        <v>505</v>
      </c>
      <c r="BA280" s="29">
        <v>401</v>
      </c>
      <c r="BB280" s="29">
        <v>377</v>
      </c>
      <c r="BC280" s="29">
        <v>492</v>
      </c>
      <c r="BD280" s="29">
        <v>384</v>
      </c>
      <c r="BE280" s="29">
        <v>506</v>
      </c>
      <c r="BF280" s="29">
        <v>670</v>
      </c>
      <c r="BG280" s="29">
        <v>1064</v>
      </c>
      <c r="BH280" s="29">
        <v>756</v>
      </c>
      <c r="BI280" s="29">
        <f t="shared" si="58"/>
        <v>756</v>
      </c>
      <c r="BJ280" s="29"/>
      <c r="BK280" s="29"/>
      <c r="BL280" s="29">
        <f t="shared" si="59"/>
        <v>-308</v>
      </c>
      <c r="BM280" s="27"/>
    </row>
    <row r="281" spans="1:65">
      <c r="A281" s="29">
        <v>272</v>
      </c>
      <c r="B281" s="32" t="s">
        <v>361</v>
      </c>
      <c r="C281" s="29">
        <f t="shared" si="48"/>
        <v>0</v>
      </c>
      <c r="D281" s="29">
        <f t="shared" si="48"/>
        <v>84230</v>
      </c>
      <c r="E281" s="29">
        <f t="shared" si="49"/>
        <v>84230</v>
      </c>
      <c r="F281" s="29">
        <f t="shared" si="50"/>
        <v>95</v>
      </c>
      <c r="G281" s="57">
        <f t="shared" si="51"/>
        <v>887</v>
      </c>
      <c r="H281" s="42"/>
      <c r="I281" s="29">
        <v>272</v>
      </c>
      <c r="J281" s="30" t="s">
        <v>361</v>
      </c>
      <c r="L281" s="29">
        <v>0</v>
      </c>
      <c r="M281" s="29">
        <v>84230</v>
      </c>
      <c r="N281" s="29">
        <v>95</v>
      </c>
      <c r="O281" s="29">
        <v>0</v>
      </c>
      <c r="P281" s="29">
        <v>0</v>
      </c>
      <c r="Q281" s="29">
        <v>0</v>
      </c>
      <c r="R281" s="29">
        <v>0</v>
      </c>
      <c r="S281" s="29">
        <v>0</v>
      </c>
      <c r="T281" s="29">
        <v>0</v>
      </c>
      <c r="U281" s="29">
        <v>0</v>
      </c>
      <c r="V281" s="29">
        <v>0</v>
      </c>
      <c r="W281" s="29">
        <v>0</v>
      </c>
      <c r="X281" s="31"/>
      <c r="Y281" s="27">
        <f t="shared" si="52"/>
        <v>272</v>
      </c>
      <c r="Z281" s="29">
        <f t="shared" si="53"/>
        <v>0</v>
      </c>
      <c r="AA281" s="29">
        <f t="shared" si="54"/>
        <v>84230</v>
      </c>
      <c r="AB281" s="29">
        <f t="shared" si="55"/>
        <v>84230</v>
      </c>
      <c r="AC281" s="29">
        <f t="shared" si="56"/>
        <v>95</v>
      </c>
      <c r="AD281" s="29">
        <f t="shared" si="57"/>
        <v>887</v>
      </c>
      <c r="AE281" s="31"/>
      <c r="AF281" s="31"/>
      <c r="AH281" s="27">
        <v>272</v>
      </c>
      <c r="AI281" s="31" t="s">
        <v>361</v>
      </c>
      <c r="AK281" s="29"/>
      <c r="AL281" s="29"/>
      <c r="AM281" s="29"/>
      <c r="AN281" s="29">
        <v>0</v>
      </c>
      <c r="AO281" s="29">
        <v>0</v>
      </c>
      <c r="AP281" s="29">
        <v>0</v>
      </c>
      <c r="AQ281" s="29">
        <v>0</v>
      </c>
      <c r="AR281" s="29">
        <v>0</v>
      </c>
      <c r="AS281" s="29">
        <v>0</v>
      </c>
      <c r="AT281" s="29">
        <v>0</v>
      </c>
      <c r="AU281" s="29">
        <v>445</v>
      </c>
      <c r="AV281" s="29">
        <v>652</v>
      </c>
      <c r="AW281" s="29">
        <v>737</v>
      </c>
      <c r="AX281" s="29">
        <v>562</v>
      </c>
      <c r="AY281" s="29">
        <v>444</v>
      </c>
      <c r="AZ281" s="29">
        <v>489</v>
      </c>
      <c r="BA281" s="29">
        <v>380</v>
      </c>
      <c r="BB281" s="29">
        <v>4507</v>
      </c>
      <c r="BC281" s="29">
        <v>748</v>
      </c>
      <c r="BD281" s="29">
        <v>1158</v>
      </c>
      <c r="BE281" s="29">
        <v>501</v>
      </c>
      <c r="BF281" s="29">
        <v>1141</v>
      </c>
      <c r="BG281" s="29">
        <v>887</v>
      </c>
      <c r="BH281" s="29">
        <v>887</v>
      </c>
      <c r="BI281" s="29">
        <f t="shared" si="58"/>
        <v>887</v>
      </c>
      <c r="BJ281" s="29"/>
      <c r="BK281" s="29"/>
      <c r="BL281" s="29">
        <f t="shared" si="59"/>
        <v>0</v>
      </c>
      <c r="BM281" s="27"/>
    </row>
    <row r="282" spans="1:65">
      <c r="A282" s="29">
        <v>273</v>
      </c>
      <c r="B282" s="32" t="s">
        <v>362</v>
      </c>
      <c r="C282" s="29">
        <f t="shared" si="48"/>
        <v>0</v>
      </c>
      <c r="D282" s="29">
        <f t="shared" si="48"/>
        <v>1129815</v>
      </c>
      <c r="E282" s="29">
        <f t="shared" si="49"/>
        <v>1129815</v>
      </c>
      <c r="F282" s="29">
        <f t="shared" si="50"/>
        <v>1346</v>
      </c>
      <c r="G282" s="57">
        <f t="shared" si="51"/>
        <v>839</v>
      </c>
      <c r="H282" s="42"/>
      <c r="I282" s="29">
        <v>273</v>
      </c>
      <c r="J282" s="30" t="s">
        <v>362</v>
      </c>
      <c r="L282" s="29">
        <v>0</v>
      </c>
      <c r="M282" s="29">
        <v>891343</v>
      </c>
      <c r="N282" s="29">
        <v>1308</v>
      </c>
      <c r="O282" s="29">
        <v>0</v>
      </c>
      <c r="P282" s="29">
        <v>0</v>
      </c>
      <c r="Q282" s="29">
        <v>0</v>
      </c>
      <c r="R282" s="29">
        <v>0</v>
      </c>
      <c r="S282" s="29">
        <v>238472</v>
      </c>
      <c r="T282" s="29">
        <v>38</v>
      </c>
      <c r="U282" s="29">
        <v>0</v>
      </c>
      <c r="V282" s="29">
        <v>0</v>
      </c>
      <c r="W282" s="29">
        <v>0</v>
      </c>
      <c r="X282" s="31"/>
      <c r="Y282" s="27">
        <f t="shared" si="52"/>
        <v>273</v>
      </c>
      <c r="Z282" s="29">
        <f t="shared" si="53"/>
        <v>0</v>
      </c>
      <c r="AA282" s="29">
        <f t="shared" si="54"/>
        <v>1129815</v>
      </c>
      <c r="AB282" s="29">
        <f t="shared" si="55"/>
        <v>1129815</v>
      </c>
      <c r="AC282" s="29">
        <f t="shared" si="56"/>
        <v>1346</v>
      </c>
      <c r="AD282" s="29">
        <f t="shared" si="57"/>
        <v>839</v>
      </c>
      <c r="AE282" s="31"/>
      <c r="AF282" s="31"/>
      <c r="AH282" s="27">
        <v>273</v>
      </c>
      <c r="AI282" s="31" t="s">
        <v>362</v>
      </c>
      <c r="AK282" s="29"/>
      <c r="AL282" s="29">
        <v>246.83325183374083</v>
      </c>
      <c r="AM282" s="29">
        <v>277.26598984771573</v>
      </c>
      <c r="AN282" s="29">
        <v>282.19424109321619</v>
      </c>
      <c r="AO282" s="29">
        <v>299</v>
      </c>
      <c r="AP282" s="29">
        <v>332</v>
      </c>
      <c r="AQ282" s="29">
        <v>507</v>
      </c>
      <c r="AR282" s="29">
        <v>507</v>
      </c>
      <c r="AS282" s="29">
        <v>529</v>
      </c>
      <c r="AT282" s="29">
        <v>582</v>
      </c>
      <c r="AU282" s="29">
        <v>676</v>
      </c>
      <c r="AV282" s="29">
        <v>709</v>
      </c>
      <c r="AW282" s="29">
        <v>705</v>
      </c>
      <c r="AX282" s="29">
        <v>894</v>
      </c>
      <c r="AY282" s="29">
        <v>670</v>
      </c>
      <c r="AZ282" s="29">
        <v>495</v>
      </c>
      <c r="BA282" s="29">
        <v>693</v>
      </c>
      <c r="BB282" s="29">
        <v>664</v>
      </c>
      <c r="BC282" s="29">
        <v>689</v>
      </c>
      <c r="BD282" s="29">
        <v>552</v>
      </c>
      <c r="BE282" s="29">
        <v>618</v>
      </c>
      <c r="BF282" s="29">
        <v>698</v>
      </c>
      <c r="BG282" s="29">
        <v>846</v>
      </c>
      <c r="BH282" s="29">
        <v>839</v>
      </c>
      <c r="BI282" s="29">
        <f t="shared" si="58"/>
        <v>839</v>
      </c>
      <c r="BJ282" s="29"/>
      <c r="BK282" s="29"/>
      <c r="BL282" s="29">
        <f t="shared" si="59"/>
        <v>-7</v>
      </c>
      <c r="BM282" s="27"/>
    </row>
    <row r="283" spans="1:65">
      <c r="A283" s="29">
        <v>274</v>
      </c>
      <c r="B283" s="32" t="s">
        <v>363</v>
      </c>
      <c r="C283" s="29">
        <f t="shared" si="48"/>
        <v>0</v>
      </c>
      <c r="D283" s="29">
        <f t="shared" si="48"/>
        <v>2298923</v>
      </c>
      <c r="E283" s="29">
        <f t="shared" si="49"/>
        <v>2298923</v>
      </c>
      <c r="F283" s="29">
        <f t="shared" si="50"/>
        <v>424</v>
      </c>
      <c r="G283" s="57">
        <f t="shared" si="51"/>
        <v>5422</v>
      </c>
      <c r="H283" s="42"/>
      <c r="I283" s="29">
        <v>274</v>
      </c>
      <c r="J283" s="30" t="s">
        <v>363</v>
      </c>
      <c r="L283" s="29">
        <v>0</v>
      </c>
      <c r="M283" s="29">
        <v>697598</v>
      </c>
      <c r="N283" s="29">
        <v>274</v>
      </c>
      <c r="O283" s="29">
        <v>0</v>
      </c>
      <c r="P283" s="29">
        <v>277563</v>
      </c>
      <c r="Q283" s="29">
        <v>26</v>
      </c>
      <c r="R283" s="29">
        <v>0</v>
      </c>
      <c r="S283" s="29">
        <v>1323762</v>
      </c>
      <c r="T283" s="29">
        <v>124</v>
      </c>
      <c r="U283" s="29">
        <v>0</v>
      </c>
      <c r="V283" s="29">
        <v>0</v>
      </c>
      <c r="W283" s="29">
        <v>0</v>
      </c>
      <c r="X283" s="31"/>
      <c r="Y283" s="27">
        <f t="shared" si="52"/>
        <v>274</v>
      </c>
      <c r="Z283" s="29">
        <f t="shared" si="53"/>
        <v>0</v>
      </c>
      <c r="AA283" s="29">
        <f t="shared" si="54"/>
        <v>2298923</v>
      </c>
      <c r="AB283" s="29">
        <f t="shared" si="55"/>
        <v>2298923</v>
      </c>
      <c r="AC283" s="29">
        <f t="shared" si="56"/>
        <v>424</v>
      </c>
      <c r="AD283" s="29">
        <f t="shared" si="57"/>
        <v>5422</v>
      </c>
      <c r="AE283" s="31"/>
      <c r="AF283" s="31"/>
      <c r="AH283" s="27">
        <v>274</v>
      </c>
      <c r="AI283" s="31" t="s">
        <v>363</v>
      </c>
      <c r="AK283" s="29"/>
      <c r="AL283" s="29"/>
      <c r="AM283" s="29"/>
      <c r="AN283" s="29">
        <v>0</v>
      </c>
      <c r="AO283" s="29">
        <v>0</v>
      </c>
      <c r="AP283" s="29">
        <v>5177</v>
      </c>
      <c r="AQ283" s="29">
        <v>3585</v>
      </c>
      <c r="AR283" s="29">
        <v>2995</v>
      </c>
      <c r="AS283" s="29">
        <v>3042</v>
      </c>
      <c r="AT283" s="29">
        <v>4914</v>
      </c>
      <c r="AU283" s="29">
        <v>2167</v>
      </c>
      <c r="AV283" s="29">
        <v>3261</v>
      </c>
      <c r="AW283" s="29">
        <v>3331</v>
      </c>
      <c r="AX283" s="29">
        <v>2820</v>
      </c>
      <c r="AY283" s="29">
        <v>3392</v>
      </c>
      <c r="AZ283" s="29">
        <v>4962</v>
      </c>
      <c r="BA283" s="29">
        <v>4937</v>
      </c>
      <c r="BB283" s="29">
        <v>4329</v>
      </c>
      <c r="BC283" s="29">
        <v>4824</v>
      </c>
      <c r="BD283" s="29">
        <v>5471</v>
      </c>
      <c r="BE283" s="29">
        <v>5633</v>
      </c>
      <c r="BF283" s="29">
        <v>5155</v>
      </c>
      <c r="BG283" s="29">
        <v>8899</v>
      </c>
      <c r="BH283" s="29">
        <v>5422</v>
      </c>
      <c r="BI283" s="29">
        <f t="shared" si="58"/>
        <v>5422</v>
      </c>
      <c r="BJ283" s="29"/>
      <c r="BK283" s="29"/>
      <c r="BL283" s="29">
        <f t="shared" si="59"/>
        <v>-3477</v>
      </c>
      <c r="BM283" s="27"/>
    </row>
    <row r="284" spans="1:65">
      <c r="A284" s="29">
        <v>275</v>
      </c>
      <c r="B284" s="32" t="s">
        <v>364</v>
      </c>
      <c r="C284" s="29">
        <f t="shared" si="48"/>
        <v>0</v>
      </c>
      <c r="D284" s="29">
        <f t="shared" si="48"/>
        <v>256641</v>
      </c>
      <c r="E284" s="29">
        <f t="shared" si="49"/>
        <v>256641</v>
      </c>
      <c r="F284" s="29">
        <f t="shared" si="50"/>
        <v>386</v>
      </c>
      <c r="G284" s="57">
        <f t="shared" si="51"/>
        <v>665</v>
      </c>
      <c r="H284" s="42"/>
      <c r="I284" s="29">
        <v>275</v>
      </c>
      <c r="J284" s="30" t="s">
        <v>364</v>
      </c>
      <c r="L284" s="29">
        <v>0</v>
      </c>
      <c r="M284" s="29">
        <v>236846</v>
      </c>
      <c r="N284" s="29">
        <v>376</v>
      </c>
      <c r="O284" s="29">
        <v>0</v>
      </c>
      <c r="P284" s="29">
        <v>19795</v>
      </c>
      <c r="Q284" s="29">
        <v>10</v>
      </c>
      <c r="R284" s="29">
        <v>0</v>
      </c>
      <c r="S284" s="29">
        <v>0</v>
      </c>
      <c r="T284" s="29">
        <v>0</v>
      </c>
      <c r="U284" s="29">
        <v>0</v>
      </c>
      <c r="V284" s="29">
        <v>0</v>
      </c>
      <c r="W284" s="29">
        <v>0</v>
      </c>
      <c r="X284" s="31"/>
      <c r="Y284" s="27">
        <f t="shared" si="52"/>
        <v>275</v>
      </c>
      <c r="Z284" s="29">
        <f t="shared" si="53"/>
        <v>0</v>
      </c>
      <c r="AA284" s="29">
        <f t="shared" si="54"/>
        <v>256641</v>
      </c>
      <c r="AB284" s="29">
        <f t="shared" si="55"/>
        <v>256641</v>
      </c>
      <c r="AC284" s="29">
        <f t="shared" si="56"/>
        <v>386</v>
      </c>
      <c r="AD284" s="29">
        <f t="shared" si="57"/>
        <v>665</v>
      </c>
      <c r="AE284" s="31"/>
      <c r="AF284" s="31"/>
      <c r="AH284" s="27">
        <v>275</v>
      </c>
      <c r="AI284" s="31" t="s">
        <v>364</v>
      </c>
      <c r="AK284" s="29"/>
      <c r="AL284" s="29">
        <v>206.87962962962962</v>
      </c>
      <c r="AM284" s="29">
        <v>195.51183970856101</v>
      </c>
      <c r="AN284" s="29">
        <v>372.2</v>
      </c>
      <c r="AO284" s="29">
        <v>366</v>
      </c>
      <c r="AP284" s="29">
        <v>272</v>
      </c>
      <c r="AQ284" s="29">
        <v>428</v>
      </c>
      <c r="AR284" s="29">
        <v>242</v>
      </c>
      <c r="AS284" s="29">
        <v>504</v>
      </c>
      <c r="AT284" s="29">
        <v>482</v>
      </c>
      <c r="AU284" s="29">
        <v>381</v>
      </c>
      <c r="AV284" s="29">
        <v>354</v>
      </c>
      <c r="AW284" s="29">
        <v>316</v>
      </c>
      <c r="AX284" s="29">
        <v>523</v>
      </c>
      <c r="AY284" s="29">
        <v>651</v>
      </c>
      <c r="AZ284" s="29">
        <v>384</v>
      </c>
      <c r="BA284" s="29">
        <v>632</v>
      </c>
      <c r="BB284" s="29">
        <v>624</v>
      </c>
      <c r="BC284" s="29">
        <v>616</v>
      </c>
      <c r="BD284" s="29">
        <v>858</v>
      </c>
      <c r="BE284" s="29">
        <v>529</v>
      </c>
      <c r="BF284" s="29">
        <v>434</v>
      </c>
      <c r="BG284" s="29">
        <v>485</v>
      </c>
      <c r="BH284" s="29">
        <v>665</v>
      </c>
      <c r="BI284" s="29">
        <f t="shared" si="58"/>
        <v>665</v>
      </c>
      <c r="BJ284" s="29"/>
      <c r="BK284" s="29"/>
      <c r="BL284" s="29">
        <f t="shared" si="59"/>
        <v>180</v>
      </c>
      <c r="BM284" s="27"/>
    </row>
    <row r="285" spans="1:65">
      <c r="A285" s="29">
        <v>276</v>
      </c>
      <c r="B285" s="32" t="s">
        <v>365</v>
      </c>
      <c r="C285" s="29">
        <f t="shared" si="48"/>
        <v>0</v>
      </c>
      <c r="D285" s="29">
        <f t="shared" si="48"/>
        <v>699924</v>
      </c>
      <c r="E285" s="29">
        <f t="shared" si="49"/>
        <v>699924</v>
      </c>
      <c r="F285" s="29">
        <f t="shared" si="50"/>
        <v>1257</v>
      </c>
      <c r="G285" s="57">
        <f t="shared" si="51"/>
        <v>557</v>
      </c>
      <c r="H285" s="42"/>
      <c r="I285" s="29">
        <v>276</v>
      </c>
      <c r="J285" s="30" t="s">
        <v>365</v>
      </c>
      <c r="L285" s="29">
        <v>0</v>
      </c>
      <c r="M285" s="29">
        <v>406874</v>
      </c>
      <c r="N285" s="29">
        <v>1237</v>
      </c>
      <c r="O285" s="29">
        <v>0</v>
      </c>
      <c r="P285" s="29">
        <v>76400</v>
      </c>
      <c r="Q285" s="29">
        <v>7</v>
      </c>
      <c r="R285" s="29">
        <v>0</v>
      </c>
      <c r="S285" s="29">
        <v>216650</v>
      </c>
      <c r="T285" s="29">
        <v>13</v>
      </c>
      <c r="U285" s="29">
        <v>0</v>
      </c>
      <c r="V285" s="29">
        <v>0</v>
      </c>
      <c r="W285" s="29">
        <v>0</v>
      </c>
      <c r="X285" s="31"/>
      <c r="Y285" s="27">
        <f t="shared" si="52"/>
        <v>276</v>
      </c>
      <c r="Z285" s="29">
        <f t="shared" si="53"/>
        <v>0</v>
      </c>
      <c r="AA285" s="29">
        <f t="shared" si="54"/>
        <v>699924</v>
      </c>
      <c r="AB285" s="29">
        <f t="shared" si="55"/>
        <v>699924</v>
      </c>
      <c r="AC285" s="29">
        <f t="shared" si="56"/>
        <v>1257</v>
      </c>
      <c r="AD285" s="29">
        <f t="shared" si="57"/>
        <v>557</v>
      </c>
      <c r="AE285" s="31"/>
      <c r="AF285" s="31"/>
      <c r="AH285" s="27">
        <v>276</v>
      </c>
      <c r="AI285" s="31" t="s">
        <v>365</v>
      </c>
      <c r="AK285" s="29"/>
      <c r="AL285" s="29">
        <v>154.14912944738833</v>
      </c>
      <c r="AM285" s="29">
        <v>139.5913396481732</v>
      </c>
      <c r="AN285" s="29">
        <v>138.57483443708608</v>
      </c>
      <c r="AO285" s="29">
        <v>156</v>
      </c>
      <c r="AP285" s="29">
        <v>162</v>
      </c>
      <c r="AQ285" s="29">
        <v>330</v>
      </c>
      <c r="AR285" s="29">
        <v>222</v>
      </c>
      <c r="AS285" s="29">
        <v>276</v>
      </c>
      <c r="AT285" s="29">
        <v>274</v>
      </c>
      <c r="AU285" s="29">
        <v>274</v>
      </c>
      <c r="AV285" s="29">
        <v>283</v>
      </c>
      <c r="AW285" s="29">
        <v>305</v>
      </c>
      <c r="AX285" s="29">
        <v>349</v>
      </c>
      <c r="AY285" s="29">
        <v>320</v>
      </c>
      <c r="AZ285" s="29">
        <v>354</v>
      </c>
      <c r="BA285" s="29">
        <v>532</v>
      </c>
      <c r="BB285" s="29">
        <v>454</v>
      </c>
      <c r="BC285" s="29">
        <v>467</v>
      </c>
      <c r="BD285" s="29">
        <v>448</v>
      </c>
      <c r="BE285" s="29">
        <v>476</v>
      </c>
      <c r="BF285" s="29">
        <v>419</v>
      </c>
      <c r="BG285" s="29">
        <v>457</v>
      </c>
      <c r="BH285" s="29">
        <v>557</v>
      </c>
      <c r="BI285" s="29">
        <f t="shared" si="58"/>
        <v>557</v>
      </c>
      <c r="BJ285" s="29"/>
      <c r="BK285" s="29"/>
      <c r="BL285" s="29">
        <f t="shared" si="59"/>
        <v>100</v>
      </c>
      <c r="BM285" s="27"/>
    </row>
    <row r="286" spans="1:65">
      <c r="A286" s="29">
        <v>277</v>
      </c>
      <c r="B286" s="32" t="s">
        <v>366</v>
      </c>
      <c r="C286" s="29">
        <f t="shared" si="48"/>
        <v>0</v>
      </c>
      <c r="D286" s="29">
        <f t="shared" si="48"/>
        <v>2297781</v>
      </c>
      <c r="E286" s="29">
        <f t="shared" si="49"/>
        <v>2297781</v>
      </c>
      <c r="F286" s="29">
        <f t="shared" si="50"/>
        <v>1449</v>
      </c>
      <c r="G286" s="57">
        <f t="shared" si="51"/>
        <v>1586</v>
      </c>
      <c r="H286" s="42"/>
      <c r="I286" s="29">
        <v>277</v>
      </c>
      <c r="J286" s="30" t="s">
        <v>366</v>
      </c>
      <c r="L286" s="29">
        <v>0</v>
      </c>
      <c r="M286" s="29">
        <v>1439782</v>
      </c>
      <c r="N286" s="29">
        <v>1330</v>
      </c>
      <c r="O286" s="29">
        <v>0</v>
      </c>
      <c r="P286" s="29">
        <v>130743</v>
      </c>
      <c r="Q286" s="29">
        <v>38</v>
      </c>
      <c r="R286" s="29">
        <v>0</v>
      </c>
      <c r="S286" s="29">
        <v>727256</v>
      </c>
      <c r="T286" s="29">
        <v>81</v>
      </c>
      <c r="U286" s="29">
        <v>0</v>
      </c>
      <c r="V286" s="29">
        <v>0</v>
      </c>
      <c r="W286" s="29">
        <v>0</v>
      </c>
      <c r="X286" s="31"/>
      <c r="Y286" s="27">
        <f t="shared" si="52"/>
        <v>277</v>
      </c>
      <c r="Z286" s="29">
        <f t="shared" si="53"/>
        <v>0</v>
      </c>
      <c r="AA286" s="29">
        <f t="shared" si="54"/>
        <v>2297781</v>
      </c>
      <c r="AB286" s="29">
        <f t="shared" si="55"/>
        <v>2297781</v>
      </c>
      <c r="AC286" s="29">
        <f t="shared" si="56"/>
        <v>1449</v>
      </c>
      <c r="AD286" s="29">
        <f t="shared" si="57"/>
        <v>1586</v>
      </c>
      <c r="AE286" s="31"/>
      <c r="AF286" s="31"/>
      <c r="AH286" s="27">
        <v>277</v>
      </c>
      <c r="AI286" s="31" t="s">
        <v>366</v>
      </c>
      <c r="AK286" s="29"/>
      <c r="AL286" s="29">
        <v>342.30245901639347</v>
      </c>
      <c r="AM286" s="29">
        <v>314.92318634423896</v>
      </c>
      <c r="AN286" s="29">
        <v>432.80795148247978</v>
      </c>
      <c r="AO286" s="29">
        <v>468</v>
      </c>
      <c r="AP286" s="29">
        <v>316</v>
      </c>
      <c r="AQ286" s="29">
        <v>1089</v>
      </c>
      <c r="AR286" s="29">
        <v>733</v>
      </c>
      <c r="AS286" s="29">
        <v>974</v>
      </c>
      <c r="AT286" s="29">
        <v>1027</v>
      </c>
      <c r="AU286" s="29">
        <v>735</v>
      </c>
      <c r="AV286" s="29">
        <v>1019</v>
      </c>
      <c r="AW286" s="29">
        <v>892</v>
      </c>
      <c r="AX286" s="29">
        <v>973</v>
      </c>
      <c r="AY286" s="29">
        <v>1275</v>
      </c>
      <c r="AZ286" s="29">
        <v>1645</v>
      </c>
      <c r="BA286" s="29">
        <v>933</v>
      </c>
      <c r="BB286" s="29">
        <v>1111</v>
      </c>
      <c r="BC286" s="29">
        <v>1045</v>
      </c>
      <c r="BD286" s="29">
        <v>1178</v>
      </c>
      <c r="BE286" s="29">
        <v>1355</v>
      </c>
      <c r="BF286" s="29">
        <v>1253</v>
      </c>
      <c r="BG286" s="29">
        <v>2161</v>
      </c>
      <c r="BH286" s="29">
        <v>1586</v>
      </c>
      <c r="BI286" s="29">
        <f t="shared" si="58"/>
        <v>1586</v>
      </c>
      <c r="BJ286" s="29"/>
      <c r="BK286" s="29"/>
      <c r="BL286" s="29">
        <f t="shared" si="59"/>
        <v>-575</v>
      </c>
      <c r="BM286" s="27"/>
    </row>
    <row r="287" spans="1:65">
      <c r="A287" s="29">
        <v>278</v>
      </c>
      <c r="B287" s="32" t="s">
        <v>367</v>
      </c>
      <c r="C287" s="29">
        <f t="shared" si="48"/>
        <v>0</v>
      </c>
      <c r="D287" s="29">
        <f t="shared" si="48"/>
        <v>1104509</v>
      </c>
      <c r="E287" s="29">
        <f t="shared" si="49"/>
        <v>1104509</v>
      </c>
      <c r="F287" s="29">
        <f t="shared" si="50"/>
        <v>968</v>
      </c>
      <c r="G287" s="57">
        <f t="shared" si="51"/>
        <v>1141</v>
      </c>
      <c r="H287" s="42"/>
      <c r="I287" s="29">
        <v>278</v>
      </c>
      <c r="J287" s="30" t="s">
        <v>367</v>
      </c>
      <c r="L287" s="29">
        <v>0</v>
      </c>
      <c r="M287" s="29">
        <v>695940</v>
      </c>
      <c r="N287" s="29">
        <v>904</v>
      </c>
      <c r="O287" s="29">
        <v>0</v>
      </c>
      <c r="P287" s="29">
        <v>74948</v>
      </c>
      <c r="Q287" s="29">
        <v>36</v>
      </c>
      <c r="R287" s="29">
        <v>0</v>
      </c>
      <c r="S287" s="29">
        <v>333621</v>
      </c>
      <c r="T287" s="29">
        <v>28</v>
      </c>
      <c r="U287" s="29">
        <v>0</v>
      </c>
      <c r="V287" s="29">
        <v>0</v>
      </c>
      <c r="W287" s="29">
        <v>0</v>
      </c>
      <c r="X287" s="31"/>
      <c r="Y287" s="27">
        <f t="shared" si="52"/>
        <v>278</v>
      </c>
      <c r="Z287" s="29">
        <f t="shared" si="53"/>
        <v>0</v>
      </c>
      <c r="AA287" s="29">
        <f t="shared" si="54"/>
        <v>1104509</v>
      </c>
      <c r="AB287" s="29">
        <f t="shared" si="55"/>
        <v>1104509</v>
      </c>
      <c r="AC287" s="29">
        <f t="shared" si="56"/>
        <v>968</v>
      </c>
      <c r="AD287" s="29">
        <f t="shared" si="57"/>
        <v>1141</v>
      </c>
      <c r="AE287" s="31"/>
      <c r="AF287" s="31"/>
      <c r="AH287" s="27">
        <v>278</v>
      </c>
      <c r="AI287" s="31" t="s">
        <v>367</v>
      </c>
      <c r="AK287" s="29"/>
      <c r="AL287" s="29">
        <v>312.52601702932827</v>
      </c>
      <c r="AM287" s="29">
        <v>297.62074425969911</v>
      </c>
      <c r="AN287" s="29">
        <v>289.89614476789927</v>
      </c>
      <c r="AO287" s="29">
        <v>283</v>
      </c>
      <c r="AP287" s="29">
        <v>259</v>
      </c>
      <c r="AQ287" s="29">
        <v>469</v>
      </c>
      <c r="AR287" s="29">
        <v>359</v>
      </c>
      <c r="AS287" s="29">
        <v>400</v>
      </c>
      <c r="AT287" s="29">
        <v>439</v>
      </c>
      <c r="AU287" s="29">
        <v>395</v>
      </c>
      <c r="AV287" s="29">
        <v>504</v>
      </c>
      <c r="AW287" s="29">
        <v>515</v>
      </c>
      <c r="AX287" s="29">
        <v>528</v>
      </c>
      <c r="AY287" s="29">
        <v>550</v>
      </c>
      <c r="AZ287" s="29">
        <v>578</v>
      </c>
      <c r="BA287" s="29">
        <v>558</v>
      </c>
      <c r="BB287" s="29">
        <v>797</v>
      </c>
      <c r="BC287" s="29">
        <v>974</v>
      </c>
      <c r="BD287" s="29">
        <v>1008</v>
      </c>
      <c r="BE287" s="29">
        <v>630</v>
      </c>
      <c r="BF287" s="29">
        <v>1240</v>
      </c>
      <c r="BG287" s="29">
        <v>1127</v>
      </c>
      <c r="BH287" s="29">
        <v>1141</v>
      </c>
      <c r="BI287" s="29">
        <f t="shared" si="58"/>
        <v>1141</v>
      </c>
      <c r="BJ287" s="29"/>
      <c r="BK287" s="29"/>
      <c r="BL287" s="29">
        <f t="shared" si="59"/>
        <v>14</v>
      </c>
      <c r="BM287" s="27"/>
    </row>
    <row r="288" spans="1:65">
      <c r="A288" s="29">
        <v>279</v>
      </c>
      <c r="B288" s="32" t="s">
        <v>368</v>
      </c>
      <c r="C288" s="29">
        <f t="shared" si="48"/>
        <v>0</v>
      </c>
      <c r="D288" s="29">
        <f t="shared" si="48"/>
        <v>0</v>
      </c>
      <c r="E288" s="29">
        <f t="shared" si="49"/>
        <v>0</v>
      </c>
      <c r="F288" s="29">
        <f t="shared" si="50"/>
        <v>0</v>
      </c>
      <c r="G288" s="57">
        <f t="shared" si="51"/>
        <v>0</v>
      </c>
      <c r="H288" s="42"/>
      <c r="I288" s="29">
        <v>279</v>
      </c>
      <c r="J288" s="30" t="s">
        <v>368</v>
      </c>
      <c r="L288" s="29">
        <v>0</v>
      </c>
      <c r="M288" s="29">
        <v>0</v>
      </c>
      <c r="N288" s="29">
        <v>0</v>
      </c>
      <c r="O288" s="29">
        <v>0</v>
      </c>
      <c r="P288" s="29">
        <v>0</v>
      </c>
      <c r="Q288" s="29">
        <v>0</v>
      </c>
      <c r="R288" s="29">
        <v>0</v>
      </c>
      <c r="S288" s="29">
        <v>0</v>
      </c>
      <c r="T288" s="29">
        <v>0</v>
      </c>
      <c r="U288" s="29">
        <v>0</v>
      </c>
      <c r="V288" s="29">
        <v>0</v>
      </c>
      <c r="W288" s="29">
        <v>0</v>
      </c>
      <c r="X288" s="31"/>
      <c r="Y288" s="27">
        <f t="shared" si="52"/>
        <v>279</v>
      </c>
      <c r="Z288" s="29">
        <f t="shared" si="53"/>
        <v>0</v>
      </c>
      <c r="AA288" s="29">
        <f t="shared" si="54"/>
        <v>0</v>
      </c>
      <c r="AB288" s="29">
        <f t="shared" si="55"/>
        <v>0</v>
      </c>
      <c r="AC288" s="29">
        <f t="shared" si="56"/>
        <v>0</v>
      </c>
      <c r="AD288" s="29">
        <f t="shared" si="57"/>
        <v>0</v>
      </c>
      <c r="AE288" s="31"/>
      <c r="AF288" s="31"/>
      <c r="AH288" s="27">
        <v>279</v>
      </c>
      <c r="AI288" s="31" t="s">
        <v>368</v>
      </c>
      <c r="AK288" s="29"/>
      <c r="AL288" s="29"/>
      <c r="AM288" s="29"/>
      <c r="AN288" s="29">
        <v>0</v>
      </c>
      <c r="AO288" s="29">
        <v>0</v>
      </c>
      <c r="AP288" s="29">
        <v>0</v>
      </c>
      <c r="AQ288" s="29">
        <v>0</v>
      </c>
      <c r="AR288" s="29">
        <v>0</v>
      </c>
      <c r="AS288" s="29">
        <v>0</v>
      </c>
      <c r="AT288" s="29">
        <v>0</v>
      </c>
      <c r="AU288" s="29">
        <v>0</v>
      </c>
      <c r="AV288" s="29">
        <v>0</v>
      </c>
      <c r="AW288" s="29">
        <v>0</v>
      </c>
      <c r="AX288" s="29">
        <v>0</v>
      </c>
      <c r="AY288" s="29">
        <v>0</v>
      </c>
      <c r="AZ288" s="29">
        <v>0</v>
      </c>
      <c r="BA288" s="29">
        <v>0</v>
      </c>
      <c r="BB288" s="29">
        <v>0</v>
      </c>
      <c r="BC288" s="29">
        <v>0</v>
      </c>
      <c r="BD288" s="29">
        <v>0</v>
      </c>
      <c r="BE288" s="29">
        <v>0</v>
      </c>
      <c r="BF288" s="29">
        <v>0</v>
      </c>
      <c r="BG288" s="29">
        <v>0</v>
      </c>
      <c r="BH288" s="29">
        <v>0</v>
      </c>
      <c r="BI288" s="29">
        <f t="shared" si="58"/>
        <v>0</v>
      </c>
      <c r="BJ288" s="29"/>
      <c r="BK288" s="29"/>
      <c r="BL288" s="29">
        <f t="shared" si="59"/>
        <v>0</v>
      </c>
      <c r="BM288" s="27"/>
    </row>
    <row r="289" spans="1:65">
      <c r="A289" s="27">
        <v>280</v>
      </c>
      <c r="B289" s="32" t="s">
        <v>369</v>
      </c>
      <c r="C289" s="29">
        <f t="shared" si="48"/>
        <v>0</v>
      </c>
      <c r="D289" s="29">
        <f t="shared" si="48"/>
        <v>0</v>
      </c>
      <c r="E289" s="29">
        <f t="shared" si="49"/>
        <v>0</v>
      </c>
      <c r="F289" s="29">
        <f t="shared" si="50"/>
        <v>0</v>
      </c>
      <c r="G289" s="57">
        <f t="shared" si="51"/>
        <v>0</v>
      </c>
      <c r="H289" s="42"/>
      <c r="I289" s="29">
        <v>280</v>
      </c>
      <c r="J289" s="30" t="s">
        <v>369</v>
      </c>
      <c r="L289" s="29">
        <v>0</v>
      </c>
      <c r="M289" s="29">
        <v>0</v>
      </c>
      <c r="N289" s="29">
        <v>0</v>
      </c>
      <c r="O289" s="29">
        <v>0</v>
      </c>
      <c r="P289" s="29">
        <v>0</v>
      </c>
      <c r="Q289" s="29">
        <v>0</v>
      </c>
      <c r="R289" s="29">
        <v>0</v>
      </c>
      <c r="S289" s="29">
        <v>0</v>
      </c>
      <c r="T289" s="29">
        <v>0</v>
      </c>
      <c r="U289" s="29">
        <v>0</v>
      </c>
      <c r="V289" s="29">
        <v>0</v>
      </c>
      <c r="W289" s="29">
        <v>0</v>
      </c>
      <c r="X289" s="31"/>
      <c r="Y289" s="27">
        <f t="shared" si="52"/>
        <v>280</v>
      </c>
      <c r="Z289" s="29">
        <f t="shared" si="53"/>
        <v>0</v>
      </c>
      <c r="AA289" s="29">
        <f t="shared" si="54"/>
        <v>0</v>
      </c>
      <c r="AB289" s="29">
        <f t="shared" si="55"/>
        <v>0</v>
      </c>
      <c r="AC289" s="29">
        <f t="shared" si="56"/>
        <v>0</v>
      </c>
      <c r="AD289" s="29">
        <f t="shared" si="57"/>
        <v>0</v>
      </c>
      <c r="AE289" s="31"/>
      <c r="AF289" s="31"/>
      <c r="AH289" s="27">
        <v>280</v>
      </c>
      <c r="AI289" s="31" t="s">
        <v>369</v>
      </c>
      <c r="AK289" s="29"/>
      <c r="AL289" s="29"/>
      <c r="AM289" s="29"/>
      <c r="AN289" s="29">
        <v>0</v>
      </c>
      <c r="AO289" s="29">
        <v>0</v>
      </c>
      <c r="AP289" s="29">
        <v>0</v>
      </c>
      <c r="AQ289" s="29">
        <v>0</v>
      </c>
      <c r="AR289" s="29">
        <v>0</v>
      </c>
      <c r="AS289" s="29">
        <v>0</v>
      </c>
      <c r="AT289" s="29">
        <v>0</v>
      </c>
      <c r="AU289" s="29">
        <v>0</v>
      </c>
      <c r="AV289" s="29">
        <v>0</v>
      </c>
      <c r="AW289" s="29">
        <v>0</v>
      </c>
      <c r="AX289" s="29">
        <v>0</v>
      </c>
      <c r="AY289" s="29">
        <v>0</v>
      </c>
      <c r="AZ289" s="29">
        <v>0</v>
      </c>
      <c r="BA289" s="29">
        <v>0</v>
      </c>
      <c r="BB289" s="29">
        <v>0</v>
      </c>
      <c r="BC289" s="29">
        <v>0</v>
      </c>
      <c r="BD289" s="29">
        <v>0</v>
      </c>
      <c r="BE289" s="29">
        <v>0</v>
      </c>
      <c r="BF289" s="29">
        <v>0</v>
      </c>
      <c r="BG289" s="29">
        <v>0</v>
      </c>
      <c r="BH289" s="29">
        <v>0</v>
      </c>
      <c r="BI289" s="29">
        <f t="shared" si="58"/>
        <v>0</v>
      </c>
      <c r="BJ289" s="29"/>
      <c r="BK289" s="29"/>
      <c r="BL289" s="29">
        <f t="shared" si="59"/>
        <v>0</v>
      </c>
      <c r="BM289" s="27"/>
    </row>
    <row r="290" spans="1:65">
      <c r="A290" s="29">
        <v>281</v>
      </c>
      <c r="B290" s="32" t="s">
        <v>370</v>
      </c>
      <c r="C290" s="29">
        <f t="shared" si="48"/>
        <v>0</v>
      </c>
      <c r="D290" s="29">
        <f t="shared" si="48"/>
        <v>24051071</v>
      </c>
      <c r="E290" s="29">
        <f t="shared" si="49"/>
        <v>24051071</v>
      </c>
      <c r="F290" s="29">
        <f t="shared" si="50"/>
        <v>9775</v>
      </c>
      <c r="G290" s="57">
        <f t="shared" si="51"/>
        <v>2460</v>
      </c>
      <c r="H290" s="42"/>
      <c r="I290" s="29">
        <v>281</v>
      </c>
      <c r="J290" s="30" t="s">
        <v>370</v>
      </c>
      <c r="L290" s="29">
        <v>0</v>
      </c>
      <c r="M290" s="29">
        <v>9092962</v>
      </c>
      <c r="N290" s="29">
        <v>5795</v>
      </c>
      <c r="O290" s="29">
        <v>0</v>
      </c>
      <c r="P290" s="29">
        <v>2642098</v>
      </c>
      <c r="Q290" s="29">
        <v>703</v>
      </c>
      <c r="R290" s="29">
        <v>0</v>
      </c>
      <c r="S290" s="29">
        <v>12300978</v>
      </c>
      <c r="T290" s="29">
        <v>3273</v>
      </c>
      <c r="U290" s="29">
        <v>0</v>
      </c>
      <c r="V290" s="29">
        <v>15033</v>
      </c>
      <c r="W290" s="29">
        <v>4</v>
      </c>
      <c r="X290" s="31"/>
      <c r="Y290" s="27">
        <f t="shared" si="52"/>
        <v>281</v>
      </c>
      <c r="Z290" s="29">
        <f t="shared" si="53"/>
        <v>0</v>
      </c>
      <c r="AA290" s="29">
        <f t="shared" si="54"/>
        <v>24051071</v>
      </c>
      <c r="AB290" s="29">
        <f t="shared" si="55"/>
        <v>24051071</v>
      </c>
      <c r="AC290" s="29">
        <f t="shared" si="56"/>
        <v>9775</v>
      </c>
      <c r="AD290" s="29">
        <f t="shared" si="57"/>
        <v>2460</v>
      </c>
      <c r="AE290" s="31"/>
      <c r="AF290" s="31"/>
      <c r="AH290" s="27">
        <v>281</v>
      </c>
      <c r="AI290" s="31" t="s">
        <v>370</v>
      </c>
      <c r="AJ290" s="27" t="s">
        <v>878</v>
      </c>
      <c r="AK290" s="29">
        <v>468.32273262661954</v>
      </c>
      <c r="AL290" s="29">
        <v>489.96488764044943</v>
      </c>
      <c r="AM290" s="29">
        <v>509.74368499257059</v>
      </c>
      <c r="AN290" s="29">
        <v>577.54557124518612</v>
      </c>
      <c r="AO290" s="29">
        <v>473</v>
      </c>
      <c r="AP290" s="29">
        <v>408</v>
      </c>
      <c r="AQ290" s="29">
        <v>1724</v>
      </c>
      <c r="AR290" s="29">
        <v>1004</v>
      </c>
      <c r="AS290" s="29">
        <v>1903</v>
      </c>
      <c r="AT290" s="29">
        <v>1429</v>
      </c>
      <c r="AU290" s="29">
        <v>1608</v>
      </c>
      <c r="AV290" s="29">
        <v>1357</v>
      </c>
      <c r="AW290" s="29">
        <v>1704</v>
      </c>
      <c r="AX290" s="29">
        <v>1714</v>
      </c>
      <c r="AY290" s="29">
        <v>1664</v>
      </c>
      <c r="AZ290" s="29">
        <v>1798</v>
      </c>
      <c r="BA290" s="29">
        <v>1798</v>
      </c>
      <c r="BB290" s="29">
        <v>1922</v>
      </c>
      <c r="BC290" s="29">
        <v>2106</v>
      </c>
      <c r="BD290" s="29">
        <v>2090</v>
      </c>
      <c r="BE290" s="29">
        <v>2135</v>
      </c>
      <c r="BF290" s="29">
        <v>1556</v>
      </c>
      <c r="BG290" s="29">
        <v>2432</v>
      </c>
      <c r="BH290" s="29">
        <v>2460</v>
      </c>
      <c r="BI290" s="29">
        <f t="shared" si="58"/>
        <v>2460</v>
      </c>
      <c r="BJ290" s="29"/>
      <c r="BK290" s="29"/>
      <c r="BL290" s="29">
        <f t="shared" si="59"/>
        <v>28</v>
      </c>
      <c r="BM290" s="27"/>
    </row>
    <row r="291" spans="1:65">
      <c r="A291" s="27">
        <v>282</v>
      </c>
      <c r="B291" s="32" t="s">
        <v>371</v>
      </c>
      <c r="C291" s="29">
        <f t="shared" si="48"/>
        <v>0</v>
      </c>
      <c r="D291" s="29">
        <f t="shared" si="48"/>
        <v>0</v>
      </c>
      <c r="E291" s="29">
        <f t="shared" si="49"/>
        <v>0</v>
      </c>
      <c r="F291" s="29">
        <f t="shared" si="50"/>
        <v>0</v>
      </c>
      <c r="G291" s="57">
        <f t="shared" si="51"/>
        <v>0</v>
      </c>
      <c r="H291" s="42"/>
      <c r="I291" s="29">
        <v>282</v>
      </c>
      <c r="J291" s="30" t="s">
        <v>371</v>
      </c>
      <c r="L291" s="29">
        <v>0</v>
      </c>
      <c r="M291" s="29">
        <v>0</v>
      </c>
      <c r="N291" s="29">
        <v>0</v>
      </c>
      <c r="O291" s="29">
        <v>0</v>
      </c>
      <c r="P291" s="29">
        <v>0</v>
      </c>
      <c r="Q291" s="29">
        <v>0</v>
      </c>
      <c r="R291" s="29">
        <v>0</v>
      </c>
      <c r="S291" s="29">
        <v>0</v>
      </c>
      <c r="T291" s="29">
        <v>0</v>
      </c>
      <c r="U291" s="29">
        <v>0</v>
      </c>
      <c r="V291" s="29">
        <v>0</v>
      </c>
      <c r="W291" s="29">
        <v>0</v>
      </c>
      <c r="X291" s="31"/>
      <c r="Y291" s="27">
        <f t="shared" si="52"/>
        <v>282</v>
      </c>
      <c r="Z291" s="29">
        <f t="shared" si="53"/>
        <v>0</v>
      </c>
      <c r="AA291" s="29">
        <f t="shared" si="54"/>
        <v>0</v>
      </c>
      <c r="AB291" s="29">
        <f t="shared" si="55"/>
        <v>0</v>
      </c>
      <c r="AC291" s="29">
        <f t="shared" si="56"/>
        <v>0</v>
      </c>
      <c r="AD291" s="29">
        <f t="shared" si="57"/>
        <v>0</v>
      </c>
      <c r="AE291" s="31"/>
      <c r="AF291" s="31"/>
      <c r="AH291" s="27">
        <v>282</v>
      </c>
      <c r="AI291" s="31" t="s">
        <v>371</v>
      </c>
      <c r="AK291" s="29"/>
      <c r="AL291" s="29"/>
      <c r="AM291" s="29"/>
      <c r="AN291" s="29">
        <v>0</v>
      </c>
      <c r="AO291" s="29">
        <v>0</v>
      </c>
      <c r="AP291" s="29">
        <v>0</v>
      </c>
      <c r="AQ291" s="29">
        <v>0</v>
      </c>
      <c r="AR291" s="29">
        <v>0</v>
      </c>
      <c r="AS291" s="29">
        <v>0</v>
      </c>
      <c r="AT291" s="29">
        <v>0</v>
      </c>
      <c r="AU291" s="29">
        <v>0</v>
      </c>
      <c r="AV291" s="29">
        <v>0</v>
      </c>
      <c r="AW291" s="29">
        <v>0</v>
      </c>
      <c r="AX291" s="29">
        <v>0</v>
      </c>
      <c r="AY291" s="29">
        <v>0</v>
      </c>
      <c r="AZ291" s="29">
        <v>0</v>
      </c>
      <c r="BA291" s="29">
        <v>0</v>
      </c>
      <c r="BB291" s="29">
        <v>0</v>
      </c>
      <c r="BC291" s="29">
        <v>0</v>
      </c>
      <c r="BD291" s="29">
        <v>0</v>
      </c>
      <c r="BE291" s="29">
        <v>0</v>
      </c>
      <c r="BF291" s="29">
        <v>0</v>
      </c>
      <c r="BG291" s="29">
        <v>0</v>
      </c>
      <c r="BH291" s="29">
        <v>0</v>
      </c>
      <c r="BI291" s="29">
        <f t="shared" si="58"/>
        <v>0</v>
      </c>
      <c r="BJ291" s="29"/>
      <c r="BK291" s="29"/>
      <c r="BL291" s="29">
        <f t="shared" si="59"/>
        <v>0</v>
      </c>
      <c r="BM291" s="27"/>
    </row>
    <row r="292" spans="1:65">
      <c r="A292" s="29">
        <v>283</v>
      </c>
      <c r="B292" s="32" t="s">
        <v>372</v>
      </c>
      <c r="C292" s="29">
        <f t="shared" si="48"/>
        <v>0</v>
      </c>
      <c r="D292" s="29">
        <f t="shared" si="48"/>
        <v>0</v>
      </c>
      <c r="E292" s="29">
        <f t="shared" si="49"/>
        <v>0</v>
      </c>
      <c r="F292" s="29">
        <f t="shared" si="50"/>
        <v>0</v>
      </c>
      <c r="G292" s="57">
        <f t="shared" si="51"/>
        <v>0</v>
      </c>
      <c r="H292" s="42"/>
      <c r="I292" s="29">
        <v>283</v>
      </c>
      <c r="J292" s="30" t="s">
        <v>372</v>
      </c>
      <c r="L292" s="29">
        <v>0</v>
      </c>
      <c r="M292" s="29">
        <v>0</v>
      </c>
      <c r="N292" s="29">
        <v>0</v>
      </c>
      <c r="O292" s="29">
        <v>0</v>
      </c>
      <c r="P292" s="29">
        <v>0</v>
      </c>
      <c r="Q292" s="29">
        <v>0</v>
      </c>
      <c r="R292" s="29">
        <v>0</v>
      </c>
      <c r="S292" s="29">
        <v>0</v>
      </c>
      <c r="T292" s="29">
        <v>0</v>
      </c>
      <c r="U292" s="29">
        <v>0</v>
      </c>
      <c r="V292" s="29">
        <v>0</v>
      </c>
      <c r="W292" s="29">
        <v>0</v>
      </c>
      <c r="X292" s="31"/>
      <c r="Y292" s="27">
        <f t="shared" si="52"/>
        <v>283</v>
      </c>
      <c r="Z292" s="29">
        <f t="shared" si="53"/>
        <v>0</v>
      </c>
      <c r="AA292" s="29">
        <f t="shared" si="54"/>
        <v>0</v>
      </c>
      <c r="AB292" s="29">
        <f t="shared" si="55"/>
        <v>0</v>
      </c>
      <c r="AC292" s="29">
        <f t="shared" si="56"/>
        <v>0</v>
      </c>
      <c r="AD292" s="29">
        <f t="shared" si="57"/>
        <v>0</v>
      </c>
      <c r="AE292" s="31"/>
      <c r="AF292" s="31"/>
      <c r="AH292" s="27">
        <v>283</v>
      </c>
      <c r="AI292" s="31" t="s">
        <v>372</v>
      </c>
      <c r="AK292" s="29"/>
      <c r="AL292" s="29"/>
      <c r="AM292" s="29"/>
      <c r="AN292" s="29">
        <v>0</v>
      </c>
      <c r="AO292" s="29">
        <v>0</v>
      </c>
      <c r="AP292" s="29">
        <v>0</v>
      </c>
      <c r="AQ292" s="29">
        <v>0</v>
      </c>
      <c r="AR292" s="29">
        <v>0</v>
      </c>
      <c r="AS292" s="29">
        <v>0</v>
      </c>
      <c r="AT292" s="29">
        <v>0</v>
      </c>
      <c r="AU292" s="29">
        <v>0</v>
      </c>
      <c r="AV292" s="29">
        <v>0</v>
      </c>
      <c r="AW292" s="29">
        <v>0</v>
      </c>
      <c r="AX292" s="29">
        <v>0</v>
      </c>
      <c r="AY292" s="29">
        <v>0</v>
      </c>
      <c r="AZ292" s="29">
        <v>0</v>
      </c>
      <c r="BA292" s="29">
        <v>0</v>
      </c>
      <c r="BB292" s="29">
        <v>0</v>
      </c>
      <c r="BC292" s="29">
        <v>0</v>
      </c>
      <c r="BD292" s="29">
        <v>0</v>
      </c>
      <c r="BE292" s="29">
        <v>0</v>
      </c>
      <c r="BF292" s="29">
        <v>0</v>
      </c>
      <c r="BG292" s="29">
        <v>0</v>
      </c>
      <c r="BH292" s="29">
        <v>0</v>
      </c>
      <c r="BI292" s="29">
        <f t="shared" si="58"/>
        <v>0</v>
      </c>
      <c r="BJ292" s="29"/>
      <c r="BK292" s="29"/>
      <c r="BL292" s="29">
        <f t="shared" si="59"/>
        <v>0</v>
      </c>
      <c r="BM292" s="27"/>
    </row>
    <row r="293" spans="1:65">
      <c r="A293" s="29">
        <v>284</v>
      </c>
      <c r="B293" s="32" t="s">
        <v>373</v>
      </c>
      <c r="C293" s="29">
        <f t="shared" si="48"/>
        <v>0</v>
      </c>
      <c r="D293" s="29">
        <f t="shared" si="48"/>
        <v>855463</v>
      </c>
      <c r="E293" s="29">
        <f t="shared" si="49"/>
        <v>855463</v>
      </c>
      <c r="F293" s="29">
        <f t="shared" si="50"/>
        <v>138</v>
      </c>
      <c r="G293" s="57">
        <f t="shared" si="51"/>
        <v>6199</v>
      </c>
      <c r="H293" s="42"/>
      <c r="I293" s="29">
        <v>284</v>
      </c>
      <c r="J293" s="30" t="s">
        <v>373</v>
      </c>
      <c r="L293" s="29">
        <v>0</v>
      </c>
      <c r="M293" s="29">
        <v>82300</v>
      </c>
      <c r="N293" s="29">
        <v>106</v>
      </c>
      <c r="O293" s="29">
        <v>0</v>
      </c>
      <c r="P293" s="29">
        <v>44728</v>
      </c>
      <c r="Q293" s="29">
        <v>4</v>
      </c>
      <c r="R293" s="29">
        <v>0</v>
      </c>
      <c r="S293" s="29">
        <v>725240</v>
      </c>
      <c r="T293" s="29">
        <v>26</v>
      </c>
      <c r="U293" s="29">
        <v>0</v>
      </c>
      <c r="V293" s="29">
        <v>3195</v>
      </c>
      <c r="W293" s="29">
        <v>2</v>
      </c>
      <c r="X293" s="31"/>
      <c r="Y293" s="27">
        <f t="shared" si="52"/>
        <v>284</v>
      </c>
      <c r="Z293" s="29">
        <f t="shared" si="53"/>
        <v>0</v>
      </c>
      <c r="AA293" s="29">
        <f t="shared" si="54"/>
        <v>855463</v>
      </c>
      <c r="AB293" s="29">
        <f t="shared" si="55"/>
        <v>855463</v>
      </c>
      <c r="AC293" s="29">
        <f t="shared" si="56"/>
        <v>138</v>
      </c>
      <c r="AD293" s="29">
        <f t="shared" si="57"/>
        <v>6199</v>
      </c>
      <c r="AE293" s="31"/>
      <c r="AF293" s="31"/>
      <c r="AH293" s="27">
        <v>284</v>
      </c>
      <c r="AI293" s="31" t="s">
        <v>373</v>
      </c>
      <c r="AK293" s="29"/>
      <c r="AL293" s="29">
        <v>119.19354838709677</v>
      </c>
      <c r="AM293" s="29">
        <v>177.57413249211356</v>
      </c>
      <c r="AN293" s="29">
        <v>356.07214428857714</v>
      </c>
      <c r="AO293" s="29">
        <v>146</v>
      </c>
      <c r="AP293" s="29">
        <v>103</v>
      </c>
      <c r="AQ293" s="29">
        <v>6738</v>
      </c>
      <c r="AR293" s="29">
        <v>5537</v>
      </c>
      <c r="AS293" s="29">
        <v>4057</v>
      </c>
      <c r="AT293" s="29">
        <v>2475</v>
      </c>
      <c r="AU293" s="29">
        <v>5049</v>
      </c>
      <c r="AV293" s="29">
        <v>6574</v>
      </c>
      <c r="AW293" s="29">
        <v>6655</v>
      </c>
      <c r="AX293" s="29">
        <v>8392</v>
      </c>
      <c r="AY293" s="29">
        <v>0</v>
      </c>
      <c r="AZ293" s="29">
        <v>8299</v>
      </c>
      <c r="BA293" s="29">
        <v>2335</v>
      </c>
      <c r="BB293" s="29">
        <v>3678</v>
      </c>
      <c r="BC293" s="29">
        <v>2613</v>
      </c>
      <c r="BD293" s="29">
        <v>3054</v>
      </c>
      <c r="BE293" s="29">
        <v>3958</v>
      </c>
      <c r="BF293" s="29">
        <v>3953</v>
      </c>
      <c r="BG293" s="29">
        <v>10995</v>
      </c>
      <c r="BH293" s="29">
        <v>6199</v>
      </c>
      <c r="BI293" s="29">
        <f t="shared" si="58"/>
        <v>6199</v>
      </c>
      <c r="BJ293" s="29"/>
      <c r="BK293" s="29"/>
      <c r="BL293" s="29">
        <f t="shared" si="59"/>
        <v>-4796</v>
      </c>
      <c r="BM293" s="27"/>
    </row>
    <row r="294" spans="1:65">
      <c r="A294" s="29">
        <v>285</v>
      </c>
      <c r="B294" s="32" t="s">
        <v>374</v>
      </c>
      <c r="C294" s="29">
        <f t="shared" si="48"/>
        <v>0</v>
      </c>
      <c r="D294" s="29">
        <f t="shared" si="48"/>
        <v>2246324</v>
      </c>
      <c r="E294" s="29">
        <f t="shared" si="49"/>
        <v>2246324</v>
      </c>
      <c r="F294" s="29">
        <f t="shared" si="50"/>
        <v>1246</v>
      </c>
      <c r="G294" s="57">
        <f t="shared" si="51"/>
        <v>1803</v>
      </c>
      <c r="H294" s="42"/>
      <c r="I294" s="29">
        <v>285</v>
      </c>
      <c r="J294" s="30" t="s">
        <v>374</v>
      </c>
      <c r="L294" s="29">
        <v>0</v>
      </c>
      <c r="M294" s="29">
        <v>896435</v>
      </c>
      <c r="N294" s="29">
        <v>1114</v>
      </c>
      <c r="O294" s="29">
        <v>0</v>
      </c>
      <c r="P294" s="29">
        <v>286340</v>
      </c>
      <c r="Q294" s="29">
        <v>28</v>
      </c>
      <c r="R294" s="29">
        <v>0</v>
      </c>
      <c r="S294" s="29">
        <v>1063549</v>
      </c>
      <c r="T294" s="29">
        <v>104</v>
      </c>
      <c r="U294" s="29">
        <v>0</v>
      </c>
      <c r="V294" s="29">
        <v>0</v>
      </c>
      <c r="W294" s="29">
        <v>0</v>
      </c>
      <c r="X294" s="31"/>
      <c r="Y294" s="27">
        <f t="shared" si="52"/>
        <v>285</v>
      </c>
      <c r="Z294" s="29">
        <f t="shared" si="53"/>
        <v>0</v>
      </c>
      <c r="AA294" s="29">
        <f t="shared" si="54"/>
        <v>2246324</v>
      </c>
      <c r="AB294" s="29">
        <f t="shared" si="55"/>
        <v>2246324</v>
      </c>
      <c r="AC294" s="29">
        <f t="shared" si="56"/>
        <v>1246</v>
      </c>
      <c r="AD294" s="29">
        <f t="shared" si="57"/>
        <v>1803</v>
      </c>
      <c r="AE294" s="31"/>
      <c r="AF294" s="31"/>
      <c r="AH294" s="27">
        <v>285</v>
      </c>
      <c r="AI294" s="31" t="s">
        <v>374</v>
      </c>
      <c r="AK294" s="29"/>
      <c r="AL294" s="29">
        <v>221.08787185354691</v>
      </c>
      <c r="AM294" s="29">
        <v>237.2984022556391</v>
      </c>
      <c r="AN294" s="29">
        <v>231.58214747736093</v>
      </c>
      <c r="AO294" s="29">
        <v>276</v>
      </c>
      <c r="AP294" s="29">
        <v>1320</v>
      </c>
      <c r="AQ294" s="29">
        <v>1180</v>
      </c>
      <c r="AR294" s="29">
        <v>1657</v>
      </c>
      <c r="AS294" s="29">
        <v>1221</v>
      </c>
      <c r="AT294" s="29">
        <v>1164</v>
      </c>
      <c r="AU294" s="29">
        <v>1104</v>
      </c>
      <c r="AV294" s="29">
        <v>1643</v>
      </c>
      <c r="AW294" s="29">
        <v>1288</v>
      </c>
      <c r="AX294" s="29">
        <v>810</v>
      </c>
      <c r="AY294" s="29">
        <v>854</v>
      </c>
      <c r="AZ294" s="29">
        <v>747</v>
      </c>
      <c r="BA294" s="29">
        <v>2364</v>
      </c>
      <c r="BB294" s="29">
        <v>2063</v>
      </c>
      <c r="BC294" s="29">
        <v>712</v>
      </c>
      <c r="BD294" s="29">
        <v>1687</v>
      </c>
      <c r="BE294" s="29">
        <v>1038</v>
      </c>
      <c r="BF294" s="29">
        <v>1526</v>
      </c>
      <c r="BG294" s="29">
        <v>1994</v>
      </c>
      <c r="BH294" s="29">
        <v>1803</v>
      </c>
      <c r="BI294" s="29">
        <f t="shared" si="58"/>
        <v>1803</v>
      </c>
      <c r="BJ294" s="29"/>
      <c r="BK294" s="29"/>
      <c r="BL294" s="29">
        <f t="shared" si="59"/>
        <v>-191</v>
      </c>
      <c r="BM294" s="27"/>
    </row>
    <row r="295" spans="1:65">
      <c r="A295" s="29">
        <v>286</v>
      </c>
      <c r="B295" s="32" t="s">
        <v>375</v>
      </c>
      <c r="C295" s="29">
        <f t="shared" si="48"/>
        <v>0</v>
      </c>
      <c r="D295" s="29">
        <f t="shared" si="48"/>
        <v>0</v>
      </c>
      <c r="E295" s="29">
        <f t="shared" si="49"/>
        <v>0</v>
      </c>
      <c r="F295" s="29">
        <f t="shared" si="50"/>
        <v>0</v>
      </c>
      <c r="G295" s="57">
        <f t="shared" si="51"/>
        <v>0</v>
      </c>
      <c r="H295" s="42"/>
      <c r="I295" s="29">
        <v>286</v>
      </c>
      <c r="J295" s="30" t="s">
        <v>375</v>
      </c>
      <c r="L295" s="29">
        <v>0</v>
      </c>
      <c r="M295" s="29">
        <v>0</v>
      </c>
      <c r="N295" s="29">
        <v>0</v>
      </c>
      <c r="O295" s="29">
        <v>0</v>
      </c>
      <c r="P295" s="29">
        <v>0</v>
      </c>
      <c r="Q295" s="29">
        <v>0</v>
      </c>
      <c r="R295" s="29">
        <v>0</v>
      </c>
      <c r="S295" s="29">
        <v>0</v>
      </c>
      <c r="T295" s="29">
        <v>0</v>
      </c>
      <c r="U295" s="29">
        <v>0</v>
      </c>
      <c r="V295" s="29">
        <v>0</v>
      </c>
      <c r="W295" s="29">
        <v>0</v>
      </c>
      <c r="X295" s="31"/>
      <c r="Y295" s="27">
        <f t="shared" si="52"/>
        <v>286</v>
      </c>
      <c r="Z295" s="29">
        <f t="shared" si="53"/>
        <v>0</v>
      </c>
      <c r="AA295" s="29">
        <f t="shared" si="54"/>
        <v>0</v>
      </c>
      <c r="AB295" s="29">
        <f t="shared" si="55"/>
        <v>0</v>
      </c>
      <c r="AC295" s="29">
        <f t="shared" si="56"/>
        <v>0</v>
      </c>
      <c r="AD295" s="29">
        <f t="shared" si="57"/>
        <v>0</v>
      </c>
      <c r="AE295" s="31"/>
      <c r="AF295" s="31"/>
      <c r="AH295" s="27">
        <v>286</v>
      </c>
      <c r="AI295" s="31" t="s">
        <v>375</v>
      </c>
      <c r="AK295" s="29"/>
      <c r="AL295" s="29"/>
      <c r="AM295" s="29"/>
      <c r="AN295" s="29">
        <v>0</v>
      </c>
      <c r="AO295" s="29">
        <v>0</v>
      </c>
      <c r="AP295" s="29">
        <v>0</v>
      </c>
      <c r="AQ295" s="29">
        <v>0</v>
      </c>
      <c r="AR295" s="29">
        <v>0</v>
      </c>
      <c r="AS295" s="29">
        <v>0</v>
      </c>
      <c r="AT295" s="29">
        <v>0</v>
      </c>
      <c r="AU295" s="29">
        <v>0</v>
      </c>
      <c r="AV295" s="29">
        <v>0</v>
      </c>
      <c r="AW295" s="29">
        <v>0</v>
      </c>
      <c r="AX295" s="29">
        <v>0</v>
      </c>
      <c r="AY295" s="29">
        <v>0</v>
      </c>
      <c r="AZ295" s="29">
        <v>0</v>
      </c>
      <c r="BA295" s="29">
        <v>0</v>
      </c>
      <c r="BB295" s="29">
        <v>0</v>
      </c>
      <c r="BC295" s="29">
        <v>0</v>
      </c>
      <c r="BD295" s="29">
        <v>0</v>
      </c>
      <c r="BE295" s="29">
        <v>0</v>
      </c>
      <c r="BF295" s="29">
        <v>0</v>
      </c>
      <c r="BG295" s="29">
        <v>0</v>
      </c>
      <c r="BH295" s="29">
        <v>0</v>
      </c>
      <c r="BI295" s="29">
        <f t="shared" si="58"/>
        <v>0</v>
      </c>
      <c r="BJ295" s="29"/>
      <c r="BK295" s="29"/>
      <c r="BL295" s="29">
        <f t="shared" si="59"/>
        <v>0</v>
      </c>
      <c r="BM295" s="27"/>
    </row>
    <row r="296" spans="1:65">
      <c r="A296" s="29">
        <v>287</v>
      </c>
      <c r="B296" s="32" t="s">
        <v>376</v>
      </c>
      <c r="C296" s="29">
        <f t="shared" si="48"/>
        <v>0</v>
      </c>
      <c r="D296" s="29">
        <f t="shared" si="48"/>
        <v>634877</v>
      </c>
      <c r="E296" s="29">
        <f t="shared" si="49"/>
        <v>634877</v>
      </c>
      <c r="F296" s="29">
        <f t="shared" si="50"/>
        <v>944</v>
      </c>
      <c r="G296" s="57">
        <f t="shared" si="51"/>
        <v>673</v>
      </c>
      <c r="H296" s="42"/>
      <c r="I296" s="29">
        <v>287</v>
      </c>
      <c r="J296" s="30" t="s">
        <v>376</v>
      </c>
      <c r="L296" s="29">
        <v>0</v>
      </c>
      <c r="M296" s="29">
        <v>368645</v>
      </c>
      <c r="N296" s="29">
        <v>901</v>
      </c>
      <c r="O296" s="29">
        <v>0</v>
      </c>
      <c r="P296" s="29">
        <v>10015</v>
      </c>
      <c r="Q296" s="29">
        <v>2</v>
      </c>
      <c r="R296" s="29">
        <v>0</v>
      </c>
      <c r="S296" s="29">
        <v>256217</v>
      </c>
      <c r="T296" s="29">
        <v>41</v>
      </c>
      <c r="U296" s="29">
        <v>0</v>
      </c>
      <c r="V296" s="29">
        <v>0</v>
      </c>
      <c r="W296" s="29">
        <v>0</v>
      </c>
      <c r="X296" s="31"/>
      <c r="Y296" s="27">
        <f t="shared" si="52"/>
        <v>287</v>
      </c>
      <c r="Z296" s="29">
        <f t="shared" si="53"/>
        <v>0</v>
      </c>
      <c r="AA296" s="29">
        <f t="shared" si="54"/>
        <v>634877</v>
      </c>
      <c r="AB296" s="29">
        <f t="shared" si="55"/>
        <v>634877</v>
      </c>
      <c r="AC296" s="29">
        <f t="shared" si="56"/>
        <v>944</v>
      </c>
      <c r="AD296" s="29">
        <f t="shared" si="57"/>
        <v>673</v>
      </c>
      <c r="AE296" s="31"/>
      <c r="AF296" s="31"/>
      <c r="AH296" s="27">
        <v>287</v>
      </c>
      <c r="AI296" s="31" t="s">
        <v>376</v>
      </c>
      <c r="AK296" s="29"/>
      <c r="AL296" s="29">
        <v>222.68637532133675</v>
      </c>
      <c r="AM296" s="29">
        <v>274.30543933054395</v>
      </c>
      <c r="AN296" s="29">
        <v>259.96207332490519</v>
      </c>
      <c r="AO296" s="29">
        <v>224</v>
      </c>
      <c r="AP296" s="29">
        <v>275</v>
      </c>
      <c r="AQ296" s="29">
        <v>740</v>
      </c>
      <c r="AR296" s="29">
        <v>573</v>
      </c>
      <c r="AS296" s="29">
        <v>454</v>
      </c>
      <c r="AT296" s="29">
        <v>523</v>
      </c>
      <c r="AU296" s="29">
        <v>477</v>
      </c>
      <c r="AV296" s="29">
        <v>659</v>
      </c>
      <c r="AW296" s="29">
        <v>517</v>
      </c>
      <c r="AX296" s="29">
        <v>530</v>
      </c>
      <c r="AY296" s="29">
        <v>511</v>
      </c>
      <c r="AZ296" s="29">
        <v>575</v>
      </c>
      <c r="BA296" s="29">
        <v>567</v>
      </c>
      <c r="BB296" s="29">
        <v>480</v>
      </c>
      <c r="BC296" s="29">
        <v>457</v>
      </c>
      <c r="BD296" s="29">
        <v>561</v>
      </c>
      <c r="BE296" s="29">
        <v>605</v>
      </c>
      <c r="BF296" s="29">
        <v>589</v>
      </c>
      <c r="BG296" s="29">
        <v>542</v>
      </c>
      <c r="BH296" s="29">
        <v>673</v>
      </c>
      <c r="BI296" s="29">
        <f t="shared" si="58"/>
        <v>673</v>
      </c>
      <c r="BJ296" s="29"/>
      <c r="BK296" s="29"/>
      <c r="BL296" s="29">
        <f t="shared" si="59"/>
        <v>131</v>
      </c>
      <c r="BM296" s="27"/>
    </row>
    <row r="297" spans="1:65">
      <c r="A297" s="29">
        <v>288</v>
      </c>
      <c r="B297" s="32" t="s">
        <v>377</v>
      </c>
      <c r="C297" s="29">
        <f t="shared" si="48"/>
        <v>0</v>
      </c>
      <c r="D297" s="29">
        <f t="shared" si="48"/>
        <v>1359589</v>
      </c>
      <c r="E297" s="29">
        <f t="shared" si="49"/>
        <v>1359589</v>
      </c>
      <c r="F297" s="29">
        <f t="shared" si="50"/>
        <v>1772</v>
      </c>
      <c r="G297" s="57">
        <f t="shared" si="51"/>
        <v>767</v>
      </c>
      <c r="H297" s="42"/>
      <c r="I297" s="29">
        <v>288</v>
      </c>
      <c r="J297" s="30" t="s">
        <v>377</v>
      </c>
      <c r="L297" s="29">
        <v>0</v>
      </c>
      <c r="M297" s="29">
        <v>924763</v>
      </c>
      <c r="N297" s="29">
        <v>1721</v>
      </c>
      <c r="O297" s="29">
        <v>0</v>
      </c>
      <c r="P297" s="29">
        <v>7120</v>
      </c>
      <c r="Q297" s="29">
        <v>1</v>
      </c>
      <c r="R297" s="29">
        <v>0</v>
      </c>
      <c r="S297" s="29">
        <v>427706</v>
      </c>
      <c r="T297" s="29">
        <v>50</v>
      </c>
      <c r="U297" s="29">
        <v>0</v>
      </c>
      <c r="V297" s="29">
        <v>0</v>
      </c>
      <c r="W297" s="29">
        <v>0</v>
      </c>
      <c r="X297" s="31"/>
      <c r="Y297" s="27">
        <f t="shared" si="52"/>
        <v>288</v>
      </c>
      <c r="Z297" s="29">
        <f t="shared" si="53"/>
        <v>0</v>
      </c>
      <c r="AA297" s="29">
        <f t="shared" si="54"/>
        <v>1359589</v>
      </c>
      <c r="AB297" s="29">
        <f t="shared" si="55"/>
        <v>1359589</v>
      </c>
      <c r="AC297" s="29">
        <f t="shared" si="56"/>
        <v>1772</v>
      </c>
      <c r="AD297" s="29">
        <f t="shared" si="57"/>
        <v>767</v>
      </c>
      <c r="AE297" s="31"/>
      <c r="AF297" s="31"/>
      <c r="AH297" s="27">
        <v>288</v>
      </c>
      <c r="AI297" s="31" t="s">
        <v>377</v>
      </c>
      <c r="AK297" s="29"/>
      <c r="AL297" s="29">
        <v>256.94110624751295</v>
      </c>
      <c r="AM297" s="29">
        <v>298.30987023200942</v>
      </c>
      <c r="AN297" s="29">
        <v>278.17476459510357</v>
      </c>
      <c r="AO297" s="29">
        <v>376</v>
      </c>
      <c r="AP297" s="29">
        <v>284</v>
      </c>
      <c r="AQ297" s="29">
        <v>397</v>
      </c>
      <c r="AR297" s="29">
        <v>329</v>
      </c>
      <c r="AS297" s="29">
        <v>342</v>
      </c>
      <c r="AT297" s="29">
        <v>373</v>
      </c>
      <c r="AU297" s="29">
        <v>238</v>
      </c>
      <c r="AV297" s="29">
        <v>326</v>
      </c>
      <c r="AW297" s="29">
        <v>366</v>
      </c>
      <c r="AX297" s="29">
        <v>370</v>
      </c>
      <c r="AY297" s="29">
        <v>379</v>
      </c>
      <c r="AZ297" s="29">
        <v>375</v>
      </c>
      <c r="BA297" s="29">
        <v>335</v>
      </c>
      <c r="BB297" s="29">
        <v>494</v>
      </c>
      <c r="BC297" s="29">
        <v>365</v>
      </c>
      <c r="BD297" s="29">
        <v>557</v>
      </c>
      <c r="BE297" s="29">
        <v>716</v>
      </c>
      <c r="BF297" s="29">
        <v>539</v>
      </c>
      <c r="BG297" s="29">
        <v>837</v>
      </c>
      <c r="BH297" s="29">
        <v>767</v>
      </c>
      <c r="BI297" s="29">
        <f t="shared" si="58"/>
        <v>767</v>
      </c>
      <c r="BJ297" s="29"/>
      <c r="BK297" s="29"/>
      <c r="BL297" s="29">
        <f t="shared" si="59"/>
        <v>-70</v>
      </c>
      <c r="BM297" s="27"/>
    </row>
    <row r="298" spans="1:65">
      <c r="A298" s="29">
        <v>289</v>
      </c>
      <c r="B298" s="32" t="s">
        <v>378</v>
      </c>
      <c r="C298" s="29">
        <f t="shared" si="48"/>
        <v>0</v>
      </c>
      <c r="D298" s="29">
        <f t="shared" si="48"/>
        <v>111138</v>
      </c>
      <c r="E298" s="29">
        <f t="shared" si="49"/>
        <v>111138</v>
      </c>
      <c r="F298" s="29">
        <f t="shared" si="50"/>
        <v>140</v>
      </c>
      <c r="G298" s="57">
        <f t="shared" si="51"/>
        <v>794</v>
      </c>
      <c r="H298" s="42"/>
      <c r="I298" s="29">
        <v>289</v>
      </c>
      <c r="J298" s="30" t="s">
        <v>378</v>
      </c>
      <c r="L298" s="29">
        <v>0</v>
      </c>
      <c r="M298" s="29">
        <v>54904</v>
      </c>
      <c r="N298" s="29">
        <v>131</v>
      </c>
      <c r="O298" s="29">
        <v>0</v>
      </c>
      <c r="P298" s="29">
        <v>6248</v>
      </c>
      <c r="Q298" s="29">
        <v>1</v>
      </c>
      <c r="R298" s="29">
        <v>0</v>
      </c>
      <c r="S298" s="29">
        <v>49986</v>
      </c>
      <c r="T298" s="29">
        <v>8</v>
      </c>
      <c r="U298" s="29">
        <v>0</v>
      </c>
      <c r="V298" s="29">
        <v>0</v>
      </c>
      <c r="W298" s="29">
        <v>0</v>
      </c>
      <c r="X298" s="31"/>
      <c r="Y298" s="27">
        <f t="shared" si="52"/>
        <v>289</v>
      </c>
      <c r="Z298" s="29">
        <f t="shared" si="53"/>
        <v>0</v>
      </c>
      <c r="AA298" s="29">
        <f t="shared" si="54"/>
        <v>111138</v>
      </c>
      <c r="AB298" s="29">
        <f t="shared" si="55"/>
        <v>111138</v>
      </c>
      <c r="AC298" s="29">
        <f t="shared" si="56"/>
        <v>140</v>
      </c>
      <c r="AD298" s="29">
        <f t="shared" si="57"/>
        <v>794</v>
      </c>
      <c r="AE298" s="31"/>
      <c r="AF298" s="31"/>
      <c r="AH298" s="27">
        <v>289</v>
      </c>
      <c r="AI298" s="31" t="s">
        <v>378</v>
      </c>
      <c r="AK298" s="29"/>
      <c r="AL298" s="29">
        <v>125.67567567567568</v>
      </c>
      <c r="AM298" s="29">
        <v>258.96341463414632</v>
      </c>
      <c r="AN298" s="29">
        <v>248.3228346456693</v>
      </c>
      <c r="AO298" s="29">
        <v>292</v>
      </c>
      <c r="AP298" s="29">
        <v>359</v>
      </c>
      <c r="AQ298" s="29">
        <v>532</v>
      </c>
      <c r="AR298" s="29">
        <v>502</v>
      </c>
      <c r="AS298" s="29">
        <v>639</v>
      </c>
      <c r="AT298" s="29">
        <v>622</v>
      </c>
      <c r="AU298" s="29">
        <v>325</v>
      </c>
      <c r="AV298" s="29">
        <v>407</v>
      </c>
      <c r="AW298" s="29">
        <v>424</v>
      </c>
      <c r="AX298" s="29">
        <v>385</v>
      </c>
      <c r="AY298" s="29">
        <v>361</v>
      </c>
      <c r="AZ298" s="29">
        <v>435</v>
      </c>
      <c r="BA298" s="29">
        <v>408</v>
      </c>
      <c r="BB298" s="29">
        <v>490</v>
      </c>
      <c r="BC298" s="29">
        <v>646</v>
      </c>
      <c r="BD298" s="29">
        <v>569</v>
      </c>
      <c r="BE298" s="29">
        <v>797</v>
      </c>
      <c r="BF298" s="29">
        <v>318</v>
      </c>
      <c r="BG298" s="29">
        <v>457</v>
      </c>
      <c r="BH298" s="29">
        <v>794</v>
      </c>
      <c r="BI298" s="29">
        <f t="shared" si="58"/>
        <v>794</v>
      </c>
      <c r="BJ298" s="29"/>
      <c r="BK298" s="29"/>
      <c r="BL298" s="29">
        <f t="shared" si="59"/>
        <v>337</v>
      </c>
      <c r="BM298" s="27"/>
    </row>
    <row r="299" spans="1:65">
      <c r="A299" s="29">
        <v>290</v>
      </c>
      <c r="B299" s="32" t="s">
        <v>379</v>
      </c>
      <c r="C299" s="29">
        <f t="shared" si="48"/>
        <v>0</v>
      </c>
      <c r="D299" s="29">
        <f t="shared" si="48"/>
        <v>1169649</v>
      </c>
      <c r="E299" s="29">
        <f t="shared" si="49"/>
        <v>1169649</v>
      </c>
      <c r="F299" s="29">
        <f t="shared" si="50"/>
        <v>1024</v>
      </c>
      <c r="G299" s="57">
        <f t="shared" si="51"/>
        <v>1142</v>
      </c>
      <c r="H299" s="42"/>
      <c r="I299" s="29">
        <v>290</v>
      </c>
      <c r="J299" s="30" t="s">
        <v>379</v>
      </c>
      <c r="L299" s="29">
        <v>0</v>
      </c>
      <c r="M299" s="29">
        <v>869173</v>
      </c>
      <c r="N299" s="29">
        <v>994</v>
      </c>
      <c r="O299" s="29">
        <v>0</v>
      </c>
      <c r="P299" s="29">
        <v>160254</v>
      </c>
      <c r="Q299" s="29">
        <v>16</v>
      </c>
      <c r="R299" s="29">
        <v>0</v>
      </c>
      <c r="S299" s="29">
        <v>140222</v>
      </c>
      <c r="T299" s="29">
        <v>14</v>
      </c>
      <c r="U299" s="29">
        <v>0</v>
      </c>
      <c r="V299" s="29">
        <v>0</v>
      </c>
      <c r="W299" s="29">
        <v>0</v>
      </c>
      <c r="X299" s="31"/>
      <c r="Y299" s="27">
        <f t="shared" si="52"/>
        <v>290</v>
      </c>
      <c r="Z299" s="29">
        <f t="shared" si="53"/>
        <v>0</v>
      </c>
      <c r="AA299" s="29">
        <f t="shared" si="54"/>
        <v>1169649</v>
      </c>
      <c r="AB299" s="29">
        <f t="shared" si="55"/>
        <v>1169649</v>
      </c>
      <c r="AC299" s="29">
        <f t="shared" si="56"/>
        <v>1024</v>
      </c>
      <c r="AD299" s="29">
        <f t="shared" si="57"/>
        <v>1142</v>
      </c>
      <c r="AE299" s="31"/>
      <c r="AF299" s="31"/>
      <c r="AH299" s="27">
        <v>290</v>
      </c>
      <c r="AI299" s="31" t="s">
        <v>379</v>
      </c>
      <c r="AK299" s="29"/>
      <c r="AL299" s="29">
        <v>267.80538720538721</v>
      </c>
      <c r="AM299" s="29">
        <v>304.74343434343433</v>
      </c>
      <c r="AN299" s="29">
        <v>371.54870624048704</v>
      </c>
      <c r="AO299" s="29">
        <v>328</v>
      </c>
      <c r="AP299" s="29">
        <v>144</v>
      </c>
      <c r="AQ299" s="29">
        <v>478</v>
      </c>
      <c r="AR299" s="29">
        <v>491</v>
      </c>
      <c r="AS299" s="29">
        <v>726</v>
      </c>
      <c r="AT299" s="29">
        <v>513</v>
      </c>
      <c r="AU299" s="29">
        <v>505</v>
      </c>
      <c r="AV299" s="29">
        <v>627</v>
      </c>
      <c r="AW299" s="29">
        <v>527</v>
      </c>
      <c r="AX299" s="29">
        <v>642</v>
      </c>
      <c r="AY299" s="29">
        <v>579</v>
      </c>
      <c r="AZ299" s="29">
        <v>576</v>
      </c>
      <c r="BA299" s="29">
        <v>606</v>
      </c>
      <c r="BB299" s="29">
        <v>652</v>
      </c>
      <c r="BC299" s="29">
        <v>585</v>
      </c>
      <c r="BD299" s="29">
        <v>568</v>
      </c>
      <c r="BE299" s="29">
        <v>826</v>
      </c>
      <c r="BF299" s="29">
        <v>726</v>
      </c>
      <c r="BG299" s="29">
        <v>556</v>
      </c>
      <c r="BH299" s="29">
        <v>1142</v>
      </c>
      <c r="BI299" s="29">
        <f t="shared" si="58"/>
        <v>1142</v>
      </c>
      <c r="BJ299" s="29"/>
      <c r="BK299" s="29"/>
      <c r="BL299" s="29">
        <f t="shared" si="59"/>
        <v>586</v>
      </c>
      <c r="BM299" s="27"/>
    </row>
    <row r="300" spans="1:65">
      <c r="A300" s="29">
        <v>291</v>
      </c>
      <c r="B300" s="32" t="s">
        <v>380</v>
      </c>
      <c r="C300" s="29">
        <f t="shared" si="48"/>
        <v>0</v>
      </c>
      <c r="D300" s="29">
        <f t="shared" si="48"/>
        <v>199564</v>
      </c>
      <c r="E300" s="29">
        <f t="shared" si="49"/>
        <v>199564</v>
      </c>
      <c r="F300" s="29">
        <f t="shared" si="50"/>
        <v>67</v>
      </c>
      <c r="G300" s="57">
        <f t="shared" si="51"/>
        <v>2979</v>
      </c>
      <c r="H300" s="42"/>
      <c r="I300" s="29">
        <v>291</v>
      </c>
      <c r="J300" s="30" t="s">
        <v>380</v>
      </c>
      <c r="L300" s="29">
        <v>0</v>
      </c>
      <c r="M300" s="29">
        <v>84667</v>
      </c>
      <c r="N300" s="29">
        <v>48</v>
      </c>
      <c r="O300" s="29">
        <v>0</v>
      </c>
      <c r="P300" s="29">
        <v>60680</v>
      </c>
      <c r="Q300" s="29">
        <v>9</v>
      </c>
      <c r="R300" s="29">
        <v>0</v>
      </c>
      <c r="S300" s="29">
        <v>54217</v>
      </c>
      <c r="T300" s="29">
        <v>10</v>
      </c>
      <c r="U300" s="29">
        <v>0</v>
      </c>
      <c r="V300" s="29">
        <v>0</v>
      </c>
      <c r="W300" s="29">
        <v>0</v>
      </c>
      <c r="X300" s="31"/>
      <c r="Y300" s="27">
        <f t="shared" si="52"/>
        <v>291</v>
      </c>
      <c r="Z300" s="29">
        <f t="shared" si="53"/>
        <v>0</v>
      </c>
      <c r="AA300" s="29">
        <f t="shared" si="54"/>
        <v>199564</v>
      </c>
      <c r="AB300" s="29">
        <f t="shared" si="55"/>
        <v>199564</v>
      </c>
      <c r="AC300" s="29">
        <f t="shared" si="56"/>
        <v>67</v>
      </c>
      <c r="AD300" s="29">
        <f t="shared" si="57"/>
        <v>2979</v>
      </c>
      <c r="AE300" s="31"/>
      <c r="AF300" s="31"/>
      <c r="AH300" s="27">
        <v>291</v>
      </c>
      <c r="AI300" s="31" t="s">
        <v>380</v>
      </c>
      <c r="AK300" s="29"/>
      <c r="AL300" s="29">
        <v>137.27272727272728</v>
      </c>
      <c r="AM300" s="29">
        <v>196.66666666666666</v>
      </c>
      <c r="AN300" s="29">
        <v>157.14285714285714</v>
      </c>
      <c r="AO300" s="29">
        <v>105</v>
      </c>
      <c r="AP300" s="29">
        <v>0</v>
      </c>
      <c r="AQ300" s="29">
        <v>8719</v>
      </c>
      <c r="AR300" s="29">
        <v>7146</v>
      </c>
      <c r="AS300" s="29">
        <v>9012</v>
      </c>
      <c r="AT300" s="29">
        <v>5952</v>
      </c>
      <c r="AU300" s="29">
        <v>5135</v>
      </c>
      <c r="AV300" s="29">
        <v>2736</v>
      </c>
      <c r="AW300" s="29">
        <v>1901</v>
      </c>
      <c r="AX300" s="29">
        <v>2535</v>
      </c>
      <c r="AY300" s="29">
        <v>2678</v>
      </c>
      <c r="AZ300" s="29">
        <v>3864</v>
      </c>
      <c r="BA300" s="29">
        <v>2840</v>
      </c>
      <c r="BB300" s="29">
        <v>3291</v>
      </c>
      <c r="BC300" s="29">
        <v>2774</v>
      </c>
      <c r="BD300" s="29">
        <v>2737</v>
      </c>
      <c r="BE300" s="29">
        <v>2578</v>
      </c>
      <c r="BF300" s="29">
        <v>3472</v>
      </c>
      <c r="BG300" s="29">
        <v>4381</v>
      </c>
      <c r="BH300" s="29">
        <v>2979</v>
      </c>
      <c r="BI300" s="29">
        <f t="shared" si="58"/>
        <v>2979</v>
      </c>
      <c r="BJ300" s="29"/>
      <c r="BK300" s="29"/>
      <c r="BL300" s="29">
        <f t="shared" si="59"/>
        <v>-1402</v>
      </c>
      <c r="BM300" s="27"/>
    </row>
    <row r="301" spans="1:65">
      <c r="A301" s="29">
        <v>292</v>
      </c>
      <c r="B301" s="32" t="s">
        <v>381</v>
      </c>
      <c r="C301" s="29">
        <f t="shared" si="48"/>
        <v>0</v>
      </c>
      <c r="D301" s="29">
        <f t="shared" si="48"/>
        <v>1394960</v>
      </c>
      <c r="E301" s="29">
        <f t="shared" si="49"/>
        <v>1394960</v>
      </c>
      <c r="F301" s="29">
        <f t="shared" si="50"/>
        <v>1636</v>
      </c>
      <c r="G301" s="57">
        <f t="shared" si="51"/>
        <v>853</v>
      </c>
      <c r="H301" s="42"/>
      <c r="I301" s="29">
        <v>292</v>
      </c>
      <c r="J301" s="30" t="s">
        <v>381</v>
      </c>
      <c r="L301" s="29">
        <v>0</v>
      </c>
      <c r="M301" s="29">
        <v>1139083</v>
      </c>
      <c r="N301" s="29">
        <v>1434</v>
      </c>
      <c r="O301" s="29">
        <v>0</v>
      </c>
      <c r="P301" s="29">
        <v>7600</v>
      </c>
      <c r="Q301" s="29">
        <v>6</v>
      </c>
      <c r="R301" s="29">
        <v>0</v>
      </c>
      <c r="S301" s="29">
        <v>248277</v>
      </c>
      <c r="T301" s="29">
        <v>196</v>
      </c>
      <c r="U301" s="29">
        <v>0</v>
      </c>
      <c r="V301" s="29">
        <v>0</v>
      </c>
      <c r="W301" s="29">
        <v>0</v>
      </c>
      <c r="X301" s="31"/>
      <c r="Y301" s="27">
        <f t="shared" si="52"/>
        <v>292</v>
      </c>
      <c r="Z301" s="29">
        <f t="shared" si="53"/>
        <v>0</v>
      </c>
      <c r="AA301" s="29">
        <f t="shared" si="54"/>
        <v>1394960</v>
      </c>
      <c r="AB301" s="29">
        <f t="shared" si="55"/>
        <v>1394960</v>
      </c>
      <c r="AC301" s="29">
        <f t="shared" si="56"/>
        <v>1636</v>
      </c>
      <c r="AD301" s="29">
        <f t="shared" si="57"/>
        <v>853</v>
      </c>
      <c r="AE301" s="31"/>
      <c r="AF301" s="31"/>
      <c r="AH301" s="27">
        <v>292</v>
      </c>
      <c r="AI301" s="31" t="s">
        <v>381</v>
      </c>
      <c r="AK301" s="29"/>
      <c r="AL301" s="29">
        <v>281.75455046883616</v>
      </c>
      <c r="AM301" s="29">
        <v>318.69180754226267</v>
      </c>
      <c r="AN301" s="29">
        <v>209.2406466512702</v>
      </c>
      <c r="AO301" s="29">
        <v>217</v>
      </c>
      <c r="AP301" s="29">
        <v>199</v>
      </c>
      <c r="AQ301" s="29">
        <v>277</v>
      </c>
      <c r="AR301" s="29">
        <v>444</v>
      </c>
      <c r="AS301" s="29">
        <v>457</v>
      </c>
      <c r="AT301" s="29">
        <v>546</v>
      </c>
      <c r="AU301" s="29">
        <v>479</v>
      </c>
      <c r="AV301" s="29">
        <v>853</v>
      </c>
      <c r="AW301" s="29">
        <v>1418</v>
      </c>
      <c r="AX301" s="29">
        <v>545</v>
      </c>
      <c r="AY301" s="29">
        <v>417</v>
      </c>
      <c r="AZ301" s="29">
        <v>419</v>
      </c>
      <c r="BA301" s="29">
        <v>457</v>
      </c>
      <c r="BB301" s="29">
        <v>562</v>
      </c>
      <c r="BC301" s="29">
        <v>567</v>
      </c>
      <c r="BD301" s="29">
        <v>714</v>
      </c>
      <c r="BE301" s="29">
        <v>742</v>
      </c>
      <c r="BF301" s="29">
        <v>567</v>
      </c>
      <c r="BG301" s="29">
        <v>711</v>
      </c>
      <c r="BH301" s="29">
        <v>853</v>
      </c>
      <c r="BI301" s="29">
        <f t="shared" si="58"/>
        <v>853</v>
      </c>
      <c r="BJ301" s="29"/>
      <c r="BK301" s="29"/>
      <c r="BL301" s="29">
        <f t="shared" si="59"/>
        <v>142</v>
      </c>
      <c r="BM301" s="27"/>
    </row>
    <row r="302" spans="1:65">
      <c r="A302" s="29">
        <v>293</v>
      </c>
      <c r="B302" s="32" t="s">
        <v>382</v>
      </c>
      <c r="C302" s="29">
        <f t="shared" si="48"/>
        <v>0</v>
      </c>
      <c r="D302" s="29">
        <f t="shared" si="48"/>
        <v>8578605</v>
      </c>
      <c r="E302" s="29">
        <f t="shared" si="49"/>
        <v>8578605</v>
      </c>
      <c r="F302" s="29">
        <f t="shared" si="50"/>
        <v>7421</v>
      </c>
      <c r="G302" s="57">
        <f t="shared" si="51"/>
        <v>1156</v>
      </c>
      <c r="H302" s="42"/>
      <c r="I302" s="29">
        <v>293</v>
      </c>
      <c r="J302" s="30" t="s">
        <v>382</v>
      </c>
      <c r="L302" s="29">
        <v>0</v>
      </c>
      <c r="M302" s="29">
        <v>3393118</v>
      </c>
      <c r="N302" s="29">
        <v>6000</v>
      </c>
      <c r="O302" s="29">
        <v>0</v>
      </c>
      <c r="P302" s="29">
        <v>846610</v>
      </c>
      <c r="Q302" s="29">
        <v>232</v>
      </c>
      <c r="R302" s="29">
        <v>0</v>
      </c>
      <c r="S302" s="29">
        <v>4335228</v>
      </c>
      <c r="T302" s="29">
        <v>1188</v>
      </c>
      <c r="U302" s="29">
        <v>0</v>
      </c>
      <c r="V302" s="29">
        <v>3649</v>
      </c>
      <c r="W302" s="29">
        <v>1</v>
      </c>
      <c r="X302" s="31"/>
      <c r="Y302" s="27">
        <f t="shared" si="52"/>
        <v>293</v>
      </c>
      <c r="Z302" s="29">
        <f t="shared" si="53"/>
        <v>0</v>
      </c>
      <c r="AA302" s="29">
        <f t="shared" si="54"/>
        <v>8578605</v>
      </c>
      <c r="AB302" s="29">
        <f t="shared" si="55"/>
        <v>8578605</v>
      </c>
      <c r="AC302" s="29">
        <f t="shared" si="56"/>
        <v>7421</v>
      </c>
      <c r="AD302" s="29">
        <f t="shared" si="57"/>
        <v>1156</v>
      </c>
      <c r="AE302" s="31"/>
      <c r="AF302" s="31"/>
      <c r="AH302" s="27">
        <v>293</v>
      </c>
      <c r="AI302" s="31" t="s">
        <v>382</v>
      </c>
      <c r="AK302" s="29"/>
      <c r="AL302" s="29">
        <v>231.25115055884288</v>
      </c>
      <c r="AM302" s="29">
        <v>222.62258121782355</v>
      </c>
      <c r="AN302" s="29">
        <v>240.09431721798134</v>
      </c>
      <c r="AO302" s="29">
        <v>298</v>
      </c>
      <c r="AP302" s="29">
        <v>310</v>
      </c>
      <c r="AQ302" s="29">
        <v>497</v>
      </c>
      <c r="AR302" s="29">
        <v>418</v>
      </c>
      <c r="AS302" s="29">
        <v>370</v>
      </c>
      <c r="AT302" s="29">
        <v>413</v>
      </c>
      <c r="AU302" s="29">
        <v>593</v>
      </c>
      <c r="AV302" s="29">
        <v>578</v>
      </c>
      <c r="AW302" s="29">
        <v>654</v>
      </c>
      <c r="AX302" s="29">
        <v>720</v>
      </c>
      <c r="AY302" s="29">
        <v>761</v>
      </c>
      <c r="AZ302" s="29">
        <v>712</v>
      </c>
      <c r="BA302" s="29">
        <v>759</v>
      </c>
      <c r="BB302" s="29">
        <v>722</v>
      </c>
      <c r="BC302" s="29">
        <v>695</v>
      </c>
      <c r="BD302" s="29">
        <v>724</v>
      </c>
      <c r="BE302" s="29">
        <v>788</v>
      </c>
      <c r="BF302" s="29">
        <v>725</v>
      </c>
      <c r="BG302" s="29">
        <v>1000</v>
      </c>
      <c r="BH302" s="29">
        <v>1156</v>
      </c>
      <c r="BI302" s="29">
        <f t="shared" si="58"/>
        <v>1156</v>
      </c>
      <c r="BJ302" s="29"/>
      <c r="BK302" s="29"/>
      <c r="BL302" s="29">
        <f t="shared" si="59"/>
        <v>156</v>
      </c>
      <c r="BM302" s="27"/>
    </row>
    <row r="303" spans="1:65">
      <c r="A303" s="29">
        <v>294</v>
      </c>
      <c r="B303" s="32" t="s">
        <v>383</v>
      </c>
      <c r="C303" s="29">
        <f t="shared" si="48"/>
        <v>0</v>
      </c>
      <c r="D303" s="29">
        <f t="shared" si="48"/>
        <v>0</v>
      </c>
      <c r="E303" s="29">
        <f t="shared" si="49"/>
        <v>0</v>
      </c>
      <c r="F303" s="29">
        <f t="shared" si="50"/>
        <v>0</v>
      </c>
      <c r="G303" s="57">
        <f t="shared" si="51"/>
        <v>0</v>
      </c>
      <c r="H303" s="42"/>
      <c r="I303" s="29">
        <v>294</v>
      </c>
      <c r="J303" s="30" t="s">
        <v>383</v>
      </c>
      <c r="L303" s="29">
        <v>0</v>
      </c>
      <c r="M303" s="29">
        <v>0</v>
      </c>
      <c r="N303" s="29">
        <v>0</v>
      </c>
      <c r="O303" s="29">
        <v>0</v>
      </c>
      <c r="P303" s="29">
        <v>0</v>
      </c>
      <c r="Q303" s="29">
        <v>0</v>
      </c>
      <c r="R303" s="29">
        <v>0</v>
      </c>
      <c r="S303" s="29">
        <v>0</v>
      </c>
      <c r="T303" s="29">
        <v>0</v>
      </c>
      <c r="U303" s="29">
        <v>0</v>
      </c>
      <c r="V303" s="29">
        <v>0</v>
      </c>
      <c r="W303" s="29">
        <v>0</v>
      </c>
      <c r="X303" s="31"/>
      <c r="Y303" s="27">
        <f t="shared" si="52"/>
        <v>294</v>
      </c>
      <c r="Z303" s="29">
        <f t="shared" si="53"/>
        <v>0</v>
      </c>
      <c r="AA303" s="29">
        <f t="shared" si="54"/>
        <v>0</v>
      </c>
      <c r="AB303" s="29">
        <f t="shared" si="55"/>
        <v>0</v>
      </c>
      <c r="AC303" s="29">
        <f t="shared" si="56"/>
        <v>0</v>
      </c>
      <c r="AD303" s="29">
        <f t="shared" si="57"/>
        <v>0</v>
      </c>
      <c r="AE303" s="31"/>
      <c r="AF303" s="31"/>
      <c r="AH303" s="27">
        <v>294</v>
      </c>
      <c r="AI303" s="31" t="s">
        <v>383</v>
      </c>
      <c r="AK303" s="29"/>
      <c r="AL303" s="29"/>
      <c r="AM303" s="29"/>
      <c r="AN303" s="29">
        <v>0</v>
      </c>
      <c r="AO303" s="29">
        <v>0</v>
      </c>
      <c r="AP303" s="29">
        <v>0</v>
      </c>
      <c r="AQ303" s="29">
        <v>0</v>
      </c>
      <c r="AR303" s="29">
        <v>0</v>
      </c>
      <c r="AS303" s="29">
        <v>0</v>
      </c>
      <c r="AT303" s="29">
        <v>0</v>
      </c>
      <c r="AU303" s="29">
        <v>0</v>
      </c>
      <c r="AV303" s="29">
        <v>0</v>
      </c>
      <c r="AW303" s="29">
        <v>0</v>
      </c>
      <c r="AX303" s="29">
        <v>0</v>
      </c>
      <c r="AY303" s="29">
        <v>0</v>
      </c>
      <c r="AZ303" s="29">
        <v>0</v>
      </c>
      <c r="BA303" s="29">
        <v>0</v>
      </c>
      <c r="BB303" s="29">
        <v>0</v>
      </c>
      <c r="BC303" s="29">
        <v>0</v>
      </c>
      <c r="BD303" s="29">
        <v>0</v>
      </c>
      <c r="BE303" s="29">
        <v>0</v>
      </c>
      <c r="BF303" s="29">
        <v>0</v>
      </c>
      <c r="BG303" s="29">
        <v>0</v>
      </c>
      <c r="BH303" s="29">
        <v>0</v>
      </c>
      <c r="BI303" s="29">
        <f t="shared" si="58"/>
        <v>0</v>
      </c>
      <c r="BJ303" s="29"/>
      <c r="BK303" s="29"/>
      <c r="BL303" s="29">
        <f t="shared" si="59"/>
        <v>0</v>
      </c>
      <c r="BM303" s="27"/>
    </row>
    <row r="304" spans="1:65">
      <c r="A304" s="29">
        <v>295</v>
      </c>
      <c r="B304" s="32" t="s">
        <v>384</v>
      </c>
      <c r="C304" s="29">
        <f t="shared" si="48"/>
        <v>0</v>
      </c>
      <c r="D304" s="29">
        <f t="shared" si="48"/>
        <v>2845959</v>
      </c>
      <c r="E304" s="29">
        <f t="shared" si="49"/>
        <v>2845959</v>
      </c>
      <c r="F304" s="29">
        <f t="shared" si="50"/>
        <v>3119</v>
      </c>
      <c r="G304" s="57">
        <f t="shared" si="51"/>
        <v>912</v>
      </c>
      <c r="H304" s="42"/>
      <c r="I304" s="29">
        <v>295</v>
      </c>
      <c r="J304" s="30" t="s">
        <v>384</v>
      </c>
      <c r="L304" s="29">
        <v>0</v>
      </c>
      <c r="M304" s="29">
        <v>1713342</v>
      </c>
      <c r="N304" s="29">
        <v>2951</v>
      </c>
      <c r="O304" s="29">
        <v>0</v>
      </c>
      <c r="P304" s="29">
        <v>162975</v>
      </c>
      <c r="Q304" s="29">
        <v>38</v>
      </c>
      <c r="R304" s="29">
        <v>0</v>
      </c>
      <c r="S304" s="29">
        <v>969642</v>
      </c>
      <c r="T304" s="29">
        <v>130</v>
      </c>
      <c r="U304" s="29">
        <v>0</v>
      </c>
      <c r="V304" s="29">
        <v>0</v>
      </c>
      <c r="W304" s="29">
        <v>0</v>
      </c>
      <c r="X304" s="31"/>
      <c r="Y304" s="27">
        <f t="shared" si="52"/>
        <v>295</v>
      </c>
      <c r="Z304" s="29">
        <f t="shared" si="53"/>
        <v>0</v>
      </c>
      <c r="AA304" s="29">
        <f t="shared" si="54"/>
        <v>2845959</v>
      </c>
      <c r="AB304" s="29">
        <f t="shared" si="55"/>
        <v>2845959</v>
      </c>
      <c r="AC304" s="29">
        <f t="shared" si="56"/>
        <v>3119</v>
      </c>
      <c r="AD304" s="29">
        <f t="shared" si="57"/>
        <v>912</v>
      </c>
      <c r="AE304" s="31"/>
      <c r="AF304" s="31"/>
      <c r="AH304" s="27">
        <v>295</v>
      </c>
      <c r="AI304" s="31" t="s">
        <v>384</v>
      </c>
      <c r="AK304" s="29"/>
      <c r="AL304" s="29">
        <v>257.24696933681957</v>
      </c>
      <c r="AM304" s="29">
        <v>267.27459207459208</v>
      </c>
      <c r="AN304" s="29">
        <v>268.42310352778418</v>
      </c>
      <c r="AO304" s="29">
        <v>256</v>
      </c>
      <c r="AP304" s="29">
        <v>246</v>
      </c>
      <c r="AQ304" s="29">
        <v>395</v>
      </c>
      <c r="AR304" s="29">
        <v>281</v>
      </c>
      <c r="AS304" s="29">
        <v>294</v>
      </c>
      <c r="AT304" s="29">
        <v>327</v>
      </c>
      <c r="AU304" s="29">
        <v>281</v>
      </c>
      <c r="AV304" s="29">
        <v>0</v>
      </c>
      <c r="AW304" s="29">
        <v>457</v>
      </c>
      <c r="AX304" s="29">
        <v>441</v>
      </c>
      <c r="AY304" s="29">
        <v>471</v>
      </c>
      <c r="AZ304" s="29">
        <v>472</v>
      </c>
      <c r="BA304" s="29">
        <v>495</v>
      </c>
      <c r="BB304" s="29">
        <v>511</v>
      </c>
      <c r="BC304" s="29">
        <v>527</v>
      </c>
      <c r="BD304" s="29">
        <v>734</v>
      </c>
      <c r="BE304" s="29">
        <v>775</v>
      </c>
      <c r="BF304" s="29">
        <v>537</v>
      </c>
      <c r="BG304" s="29">
        <v>1208</v>
      </c>
      <c r="BH304" s="29">
        <v>912</v>
      </c>
      <c r="BI304" s="29">
        <f t="shared" si="58"/>
        <v>912</v>
      </c>
      <c r="BJ304" s="29"/>
      <c r="BK304" s="29"/>
      <c r="BL304" s="29">
        <f t="shared" si="59"/>
        <v>-296</v>
      </c>
      <c r="BM304" s="27"/>
    </row>
    <row r="305" spans="1:65">
      <c r="A305" s="29">
        <v>296</v>
      </c>
      <c r="B305" s="32" t="s">
        <v>385</v>
      </c>
      <c r="C305" s="29">
        <f t="shared" si="48"/>
        <v>0</v>
      </c>
      <c r="D305" s="29">
        <f t="shared" si="48"/>
        <v>158111</v>
      </c>
      <c r="E305" s="29">
        <f t="shared" si="49"/>
        <v>158111</v>
      </c>
      <c r="F305" s="29">
        <f t="shared" si="50"/>
        <v>20</v>
      </c>
      <c r="G305" s="57">
        <f t="shared" si="51"/>
        <v>7906</v>
      </c>
      <c r="H305" s="42"/>
      <c r="I305" s="29">
        <v>296</v>
      </c>
      <c r="J305" s="30" t="s">
        <v>385</v>
      </c>
      <c r="L305" s="29">
        <v>0</v>
      </c>
      <c r="M305" s="29">
        <v>68059</v>
      </c>
      <c r="N305" s="29">
        <v>13</v>
      </c>
      <c r="O305" s="29">
        <v>0</v>
      </c>
      <c r="P305" s="29">
        <v>25729</v>
      </c>
      <c r="Q305" s="29">
        <v>2</v>
      </c>
      <c r="R305" s="29">
        <v>0</v>
      </c>
      <c r="S305" s="29">
        <v>64323</v>
      </c>
      <c r="T305" s="29">
        <v>5</v>
      </c>
      <c r="U305" s="29">
        <v>0</v>
      </c>
      <c r="V305" s="29">
        <v>0</v>
      </c>
      <c r="W305" s="29">
        <v>0</v>
      </c>
      <c r="X305" s="31"/>
      <c r="Y305" s="27">
        <f t="shared" si="52"/>
        <v>296</v>
      </c>
      <c r="Z305" s="29">
        <f t="shared" si="53"/>
        <v>0</v>
      </c>
      <c r="AA305" s="29">
        <f t="shared" si="54"/>
        <v>158111</v>
      </c>
      <c r="AB305" s="29">
        <f t="shared" si="55"/>
        <v>158111</v>
      </c>
      <c r="AC305" s="29">
        <f t="shared" si="56"/>
        <v>20</v>
      </c>
      <c r="AD305" s="29">
        <f t="shared" si="57"/>
        <v>7906</v>
      </c>
      <c r="AE305" s="31"/>
      <c r="AF305" s="31"/>
      <c r="AH305" s="27">
        <v>296</v>
      </c>
      <c r="AI305" s="31" t="s">
        <v>385</v>
      </c>
      <c r="AK305" s="29"/>
      <c r="AL305" s="29">
        <v>375.42028985507244</v>
      </c>
      <c r="AM305" s="29">
        <v>371.92903225806452</v>
      </c>
      <c r="AN305" s="29">
        <v>345.05555555555554</v>
      </c>
      <c r="AO305" s="29">
        <v>363</v>
      </c>
      <c r="AP305" s="29">
        <v>394</v>
      </c>
      <c r="AQ305" s="29">
        <v>471</v>
      </c>
      <c r="AR305" s="29">
        <v>658</v>
      </c>
      <c r="AS305" s="29">
        <v>626</v>
      </c>
      <c r="AT305" s="29">
        <v>654</v>
      </c>
      <c r="AU305" s="29">
        <v>462</v>
      </c>
      <c r="AV305" s="29">
        <v>0</v>
      </c>
      <c r="AW305" s="29">
        <v>535</v>
      </c>
      <c r="AX305" s="29">
        <v>531</v>
      </c>
      <c r="AY305" s="29">
        <v>582</v>
      </c>
      <c r="AZ305" s="29">
        <v>687</v>
      </c>
      <c r="BA305" s="29">
        <v>693</v>
      </c>
      <c r="BB305" s="29">
        <v>708</v>
      </c>
      <c r="BC305" s="29">
        <v>734</v>
      </c>
      <c r="BD305" s="29">
        <v>915</v>
      </c>
      <c r="BE305" s="29">
        <v>985</v>
      </c>
      <c r="BF305" s="29">
        <v>773</v>
      </c>
      <c r="BG305" s="29">
        <v>1996</v>
      </c>
      <c r="BH305" s="29">
        <v>7906</v>
      </c>
      <c r="BI305" s="29">
        <f t="shared" si="58"/>
        <v>7906</v>
      </c>
      <c r="BJ305" s="29"/>
      <c r="BK305" s="29"/>
      <c r="BL305" s="29">
        <f t="shared" si="59"/>
        <v>5910</v>
      </c>
      <c r="BM305" s="27"/>
    </row>
    <row r="306" spans="1:65">
      <c r="A306" s="29">
        <v>297</v>
      </c>
      <c r="B306" s="32" t="s">
        <v>386</v>
      </c>
      <c r="C306" s="29">
        <f t="shared" si="48"/>
        <v>0</v>
      </c>
      <c r="D306" s="29">
        <f t="shared" si="48"/>
        <v>0</v>
      </c>
      <c r="E306" s="29">
        <f t="shared" si="49"/>
        <v>0</v>
      </c>
      <c r="F306" s="29">
        <f t="shared" si="50"/>
        <v>0</v>
      </c>
      <c r="G306" s="57">
        <f t="shared" si="51"/>
        <v>0</v>
      </c>
      <c r="H306" s="42"/>
      <c r="I306" s="29">
        <v>297</v>
      </c>
      <c r="J306" s="30" t="s">
        <v>386</v>
      </c>
      <c r="O306" s="29"/>
      <c r="P306" s="29"/>
      <c r="Q306" s="29"/>
      <c r="R306" s="29"/>
      <c r="S306" s="29"/>
      <c r="T306" s="29"/>
      <c r="U306" s="29"/>
      <c r="V306" s="29"/>
      <c r="W306" s="29"/>
      <c r="X306" s="31"/>
      <c r="Y306" s="27">
        <f t="shared" si="52"/>
        <v>297</v>
      </c>
      <c r="Z306" s="29">
        <f t="shared" si="53"/>
        <v>0</v>
      </c>
      <c r="AA306" s="29">
        <f t="shared" si="54"/>
        <v>0</v>
      </c>
      <c r="AB306" s="29">
        <f t="shared" si="55"/>
        <v>0</v>
      </c>
      <c r="AC306" s="29">
        <f t="shared" si="56"/>
        <v>0</v>
      </c>
      <c r="AD306" s="29">
        <f t="shared" si="57"/>
        <v>0</v>
      </c>
      <c r="AE306" s="31"/>
      <c r="AF306" s="31"/>
      <c r="AH306" s="27">
        <v>297</v>
      </c>
      <c r="AI306" s="31" t="s">
        <v>386</v>
      </c>
      <c r="AK306" s="29"/>
      <c r="AL306" s="29"/>
      <c r="AM306" s="29"/>
      <c r="AN306" s="29">
        <v>0</v>
      </c>
      <c r="AO306" s="29">
        <v>0</v>
      </c>
      <c r="AP306" s="29">
        <v>0</v>
      </c>
      <c r="AQ306" s="29">
        <v>0</v>
      </c>
      <c r="AR306" s="29">
        <v>0</v>
      </c>
      <c r="AS306" s="29">
        <v>0</v>
      </c>
      <c r="AT306" s="29">
        <v>0</v>
      </c>
      <c r="AU306" s="29">
        <v>0</v>
      </c>
      <c r="AV306" s="29">
        <v>0</v>
      </c>
      <c r="AW306" s="29">
        <v>0</v>
      </c>
      <c r="AX306" s="29">
        <v>0</v>
      </c>
      <c r="AY306" s="29">
        <v>0</v>
      </c>
      <c r="AZ306" s="29">
        <v>0</v>
      </c>
      <c r="BA306" s="29">
        <v>0</v>
      </c>
      <c r="BB306" s="29">
        <v>0</v>
      </c>
      <c r="BC306" s="29">
        <v>0</v>
      </c>
      <c r="BD306" s="29">
        <v>0</v>
      </c>
      <c r="BE306" s="29">
        <v>0</v>
      </c>
      <c r="BF306" s="29">
        <v>0</v>
      </c>
      <c r="BG306" s="29">
        <v>0</v>
      </c>
      <c r="BH306" s="29">
        <v>0</v>
      </c>
      <c r="BI306" s="29">
        <f t="shared" si="58"/>
        <v>0</v>
      </c>
      <c r="BJ306" s="29"/>
      <c r="BK306" s="29"/>
      <c r="BL306" s="29">
        <f t="shared" si="59"/>
        <v>0</v>
      </c>
      <c r="BM306" s="27"/>
    </row>
    <row r="307" spans="1:65">
      <c r="A307" s="29">
        <v>298</v>
      </c>
      <c r="B307" s="32" t="s">
        <v>387</v>
      </c>
      <c r="C307" s="29">
        <f t="shared" si="48"/>
        <v>0</v>
      </c>
      <c r="D307" s="29">
        <f t="shared" si="48"/>
        <v>193894</v>
      </c>
      <c r="E307" s="29">
        <f t="shared" si="49"/>
        <v>193894</v>
      </c>
      <c r="F307" s="29">
        <f t="shared" si="50"/>
        <v>603</v>
      </c>
      <c r="G307" s="57">
        <f t="shared" si="51"/>
        <v>322</v>
      </c>
      <c r="H307" s="42"/>
      <c r="I307" s="29">
        <v>298</v>
      </c>
      <c r="J307" s="30" t="s">
        <v>387</v>
      </c>
      <c r="L307" s="29">
        <v>0</v>
      </c>
      <c r="M307" s="29">
        <v>164080</v>
      </c>
      <c r="N307" s="29">
        <v>600</v>
      </c>
      <c r="O307" s="29">
        <v>0</v>
      </c>
      <c r="P307" s="29">
        <v>0</v>
      </c>
      <c r="Q307" s="29">
        <v>0</v>
      </c>
      <c r="R307" s="29">
        <v>0</v>
      </c>
      <c r="S307" s="29">
        <v>29814</v>
      </c>
      <c r="T307" s="29">
        <v>3</v>
      </c>
      <c r="U307" s="29">
        <v>0</v>
      </c>
      <c r="V307" s="29">
        <v>0</v>
      </c>
      <c r="W307" s="29">
        <v>0</v>
      </c>
      <c r="X307" s="31"/>
      <c r="Y307" s="27">
        <f t="shared" si="52"/>
        <v>298</v>
      </c>
      <c r="Z307" s="29">
        <f t="shared" si="53"/>
        <v>0</v>
      </c>
      <c r="AA307" s="29">
        <f t="shared" si="54"/>
        <v>193894</v>
      </c>
      <c r="AB307" s="29">
        <f t="shared" si="55"/>
        <v>193894</v>
      </c>
      <c r="AC307" s="29">
        <f t="shared" si="56"/>
        <v>603</v>
      </c>
      <c r="AD307" s="29">
        <f t="shared" si="57"/>
        <v>322</v>
      </c>
      <c r="AE307" s="31"/>
      <c r="AF307" s="31"/>
      <c r="AH307" s="27">
        <v>298</v>
      </c>
      <c r="AI307" s="31" t="s">
        <v>387</v>
      </c>
      <c r="AK307" s="29"/>
      <c r="AL307" s="29">
        <v>222.42816500711237</v>
      </c>
      <c r="AM307" s="29">
        <v>416.61725663716817</v>
      </c>
      <c r="AN307" s="29">
        <v>445.4173913043478</v>
      </c>
      <c r="AO307" s="29">
        <v>464</v>
      </c>
      <c r="AP307" s="29">
        <v>362</v>
      </c>
      <c r="AQ307" s="29">
        <v>556</v>
      </c>
      <c r="AR307" s="29">
        <v>499</v>
      </c>
      <c r="AS307" s="29">
        <v>544</v>
      </c>
      <c r="AT307" s="29">
        <v>264</v>
      </c>
      <c r="AU307" s="29">
        <v>232</v>
      </c>
      <c r="AV307" s="29">
        <v>306</v>
      </c>
      <c r="AW307" s="29">
        <v>346</v>
      </c>
      <c r="AX307" s="29">
        <v>337</v>
      </c>
      <c r="AY307" s="29">
        <v>425</v>
      </c>
      <c r="AZ307" s="29">
        <v>453</v>
      </c>
      <c r="BA307" s="29">
        <v>399</v>
      </c>
      <c r="BB307" s="29">
        <v>394</v>
      </c>
      <c r="BC307" s="29">
        <v>493</v>
      </c>
      <c r="BD307" s="29">
        <v>514</v>
      </c>
      <c r="BE307" s="29">
        <v>504</v>
      </c>
      <c r="BF307" s="29">
        <v>373</v>
      </c>
      <c r="BG307" s="29">
        <v>407</v>
      </c>
      <c r="BH307" s="29">
        <v>322</v>
      </c>
      <c r="BI307" s="29">
        <f t="shared" si="58"/>
        <v>322</v>
      </c>
      <c r="BJ307" s="29"/>
      <c r="BK307" s="29"/>
      <c r="BL307" s="29">
        <f t="shared" si="59"/>
        <v>-85</v>
      </c>
      <c r="BM307" s="27"/>
    </row>
    <row r="308" spans="1:65">
      <c r="A308" s="29">
        <v>299</v>
      </c>
      <c r="B308" s="32" t="s">
        <v>388</v>
      </c>
      <c r="C308" s="29">
        <f t="shared" si="48"/>
        <v>0</v>
      </c>
      <c r="D308" s="29">
        <f t="shared" si="48"/>
        <v>0</v>
      </c>
      <c r="E308" s="29">
        <f t="shared" si="49"/>
        <v>0</v>
      </c>
      <c r="F308" s="29">
        <f t="shared" si="50"/>
        <v>0</v>
      </c>
      <c r="G308" s="57">
        <f t="shared" si="51"/>
        <v>0</v>
      </c>
      <c r="H308" s="42"/>
      <c r="I308" s="29">
        <v>299</v>
      </c>
      <c r="J308" s="30" t="s">
        <v>388</v>
      </c>
      <c r="L308" s="29">
        <v>0</v>
      </c>
      <c r="M308" s="29">
        <v>0</v>
      </c>
      <c r="N308" s="29">
        <v>0</v>
      </c>
      <c r="O308" s="29">
        <v>0</v>
      </c>
      <c r="P308" s="29">
        <v>0</v>
      </c>
      <c r="Q308" s="29">
        <v>0</v>
      </c>
      <c r="R308" s="29">
        <v>0</v>
      </c>
      <c r="S308" s="29">
        <v>0</v>
      </c>
      <c r="T308" s="29">
        <v>0</v>
      </c>
      <c r="U308" s="29">
        <v>0</v>
      </c>
      <c r="V308" s="29">
        <v>0</v>
      </c>
      <c r="W308" s="29">
        <v>0</v>
      </c>
      <c r="X308" s="31"/>
      <c r="Y308" s="27">
        <f t="shared" si="52"/>
        <v>299</v>
      </c>
      <c r="Z308" s="29">
        <f t="shared" si="53"/>
        <v>0</v>
      </c>
      <c r="AA308" s="29">
        <f t="shared" si="54"/>
        <v>0</v>
      </c>
      <c r="AB308" s="29">
        <f t="shared" si="55"/>
        <v>0</v>
      </c>
      <c r="AC308" s="29">
        <f t="shared" si="56"/>
        <v>0</v>
      </c>
      <c r="AD308" s="29">
        <f t="shared" si="57"/>
        <v>0</v>
      </c>
      <c r="AE308" s="31"/>
      <c r="AF308" s="31"/>
      <c r="AH308" s="27">
        <v>299</v>
      </c>
      <c r="AI308" s="31" t="s">
        <v>388</v>
      </c>
      <c r="AK308" s="29"/>
      <c r="AL308" s="29"/>
      <c r="AM308" s="29"/>
      <c r="AN308" s="29">
        <v>0</v>
      </c>
      <c r="AO308" s="29">
        <v>0</v>
      </c>
      <c r="AP308" s="29">
        <v>0</v>
      </c>
      <c r="AQ308" s="29">
        <v>0</v>
      </c>
      <c r="AR308" s="29">
        <v>0</v>
      </c>
      <c r="AS308" s="29">
        <v>0</v>
      </c>
      <c r="AT308" s="29">
        <v>0</v>
      </c>
      <c r="AU308" s="29">
        <v>0</v>
      </c>
      <c r="AV308" s="29">
        <v>0</v>
      </c>
      <c r="AW308" s="29">
        <v>0</v>
      </c>
      <c r="AX308" s="29">
        <v>0</v>
      </c>
      <c r="AY308" s="29">
        <v>0</v>
      </c>
      <c r="AZ308" s="29">
        <v>0</v>
      </c>
      <c r="BA308" s="29">
        <v>0</v>
      </c>
      <c r="BB308" s="29">
        <v>0</v>
      </c>
      <c r="BC308" s="29">
        <v>0</v>
      </c>
      <c r="BD308" s="29">
        <v>0</v>
      </c>
      <c r="BE308" s="29">
        <v>0</v>
      </c>
      <c r="BF308" s="29">
        <v>0</v>
      </c>
      <c r="BG308" s="29">
        <v>0</v>
      </c>
      <c r="BH308" s="29">
        <v>0</v>
      </c>
      <c r="BI308" s="29">
        <f t="shared" si="58"/>
        <v>0</v>
      </c>
      <c r="BJ308" s="29"/>
      <c r="BK308" s="29"/>
      <c r="BL308" s="29">
        <f t="shared" si="59"/>
        <v>0</v>
      </c>
      <c r="BM308" s="27"/>
    </row>
    <row r="309" spans="1:65">
      <c r="A309" s="29">
        <v>300</v>
      </c>
      <c r="B309" s="32" t="s">
        <v>389</v>
      </c>
      <c r="C309" s="29">
        <f t="shared" si="48"/>
        <v>0</v>
      </c>
      <c r="D309" s="29">
        <f t="shared" si="48"/>
        <v>306837</v>
      </c>
      <c r="E309" s="29">
        <f t="shared" si="49"/>
        <v>306837</v>
      </c>
      <c r="F309" s="29">
        <f t="shared" si="50"/>
        <v>183</v>
      </c>
      <c r="G309" s="57">
        <f t="shared" si="51"/>
        <v>1677</v>
      </c>
      <c r="H309" s="42"/>
      <c r="I309" s="29">
        <v>300</v>
      </c>
      <c r="J309" s="30" t="s">
        <v>389</v>
      </c>
      <c r="L309" s="29">
        <v>0</v>
      </c>
      <c r="M309" s="29">
        <v>295278</v>
      </c>
      <c r="N309" s="29">
        <v>179</v>
      </c>
      <c r="O309" s="29">
        <v>0</v>
      </c>
      <c r="P309" s="29">
        <v>0</v>
      </c>
      <c r="Q309" s="29">
        <v>0</v>
      </c>
      <c r="R309" s="29">
        <v>0</v>
      </c>
      <c r="S309" s="29">
        <v>11559</v>
      </c>
      <c r="T309" s="29">
        <v>4</v>
      </c>
      <c r="U309" s="29">
        <v>0</v>
      </c>
      <c r="V309" s="29">
        <v>0</v>
      </c>
      <c r="W309" s="29">
        <v>0</v>
      </c>
      <c r="X309" s="31"/>
      <c r="Y309" s="27">
        <f t="shared" si="52"/>
        <v>300</v>
      </c>
      <c r="Z309" s="29">
        <f t="shared" si="53"/>
        <v>0</v>
      </c>
      <c r="AA309" s="29">
        <f t="shared" si="54"/>
        <v>306837</v>
      </c>
      <c r="AB309" s="29">
        <f t="shared" si="55"/>
        <v>306837</v>
      </c>
      <c r="AC309" s="29">
        <f t="shared" si="56"/>
        <v>183</v>
      </c>
      <c r="AD309" s="29">
        <f t="shared" si="57"/>
        <v>1677</v>
      </c>
      <c r="AE309" s="31"/>
      <c r="AF309" s="31"/>
      <c r="AH309" s="27">
        <v>300</v>
      </c>
      <c r="AI309" s="31" t="s">
        <v>389</v>
      </c>
      <c r="AK309" s="29"/>
      <c r="AL309" s="29">
        <v>448.72592592592594</v>
      </c>
      <c r="AM309" s="29">
        <v>482.24812030075191</v>
      </c>
      <c r="AN309" s="29">
        <v>453.3260073260073</v>
      </c>
      <c r="AO309" s="29">
        <v>496</v>
      </c>
      <c r="AP309" s="29">
        <v>598</v>
      </c>
      <c r="AQ309" s="29">
        <v>933</v>
      </c>
      <c r="AR309" s="29">
        <v>645</v>
      </c>
      <c r="AS309" s="29">
        <v>749</v>
      </c>
      <c r="AT309" s="29">
        <v>793</v>
      </c>
      <c r="AU309" s="29">
        <v>1049</v>
      </c>
      <c r="AV309" s="29">
        <v>1622</v>
      </c>
      <c r="AW309" s="29">
        <v>920</v>
      </c>
      <c r="AX309" s="29">
        <v>1258</v>
      </c>
      <c r="AY309" s="29">
        <v>1337</v>
      </c>
      <c r="AZ309" s="29">
        <v>1287</v>
      </c>
      <c r="BA309" s="29">
        <v>1418</v>
      </c>
      <c r="BB309" s="29">
        <v>1538</v>
      </c>
      <c r="BC309" s="29">
        <v>1720</v>
      </c>
      <c r="BD309" s="29">
        <v>1997</v>
      </c>
      <c r="BE309" s="29">
        <v>1660</v>
      </c>
      <c r="BF309" s="29">
        <v>1755</v>
      </c>
      <c r="BG309" s="29">
        <v>1826</v>
      </c>
      <c r="BH309" s="29">
        <v>1677</v>
      </c>
      <c r="BI309" s="29">
        <f t="shared" si="58"/>
        <v>1677</v>
      </c>
      <c r="BJ309" s="29"/>
      <c r="BK309" s="29"/>
      <c r="BL309" s="29">
        <f t="shared" si="59"/>
        <v>-149</v>
      </c>
      <c r="BM309" s="27"/>
    </row>
    <row r="310" spans="1:65">
      <c r="A310" s="29">
        <v>301</v>
      </c>
      <c r="B310" s="32" t="s">
        <v>390</v>
      </c>
      <c r="C310" s="29">
        <f t="shared" si="48"/>
        <v>0</v>
      </c>
      <c r="D310" s="29">
        <f t="shared" si="48"/>
        <v>1487358</v>
      </c>
      <c r="E310" s="29">
        <f t="shared" si="49"/>
        <v>1487358</v>
      </c>
      <c r="F310" s="29">
        <f t="shared" si="50"/>
        <v>1113</v>
      </c>
      <c r="G310" s="57">
        <f t="shared" si="51"/>
        <v>1336</v>
      </c>
      <c r="H310" s="42"/>
      <c r="I310" s="29">
        <v>301</v>
      </c>
      <c r="J310" s="30" t="s">
        <v>390</v>
      </c>
      <c r="L310" s="29">
        <v>0</v>
      </c>
      <c r="M310" s="29">
        <v>1033154</v>
      </c>
      <c r="N310" s="29">
        <v>1059</v>
      </c>
      <c r="O310" s="29">
        <v>0</v>
      </c>
      <c r="P310" s="29">
        <v>227102</v>
      </c>
      <c r="Q310" s="29">
        <v>27</v>
      </c>
      <c r="R310" s="29">
        <v>0</v>
      </c>
      <c r="S310" s="29">
        <v>227102</v>
      </c>
      <c r="T310" s="29">
        <v>27</v>
      </c>
      <c r="U310" s="29">
        <v>0</v>
      </c>
      <c r="V310" s="29">
        <v>0</v>
      </c>
      <c r="W310" s="29">
        <v>0</v>
      </c>
      <c r="X310" s="31"/>
      <c r="Y310" s="27">
        <f t="shared" si="52"/>
        <v>301</v>
      </c>
      <c r="Z310" s="29">
        <f t="shared" si="53"/>
        <v>0</v>
      </c>
      <c r="AA310" s="29">
        <f t="shared" si="54"/>
        <v>1487358</v>
      </c>
      <c r="AB310" s="29">
        <f t="shared" si="55"/>
        <v>1487358</v>
      </c>
      <c r="AC310" s="29">
        <f t="shared" si="56"/>
        <v>1113</v>
      </c>
      <c r="AD310" s="29">
        <f t="shared" si="57"/>
        <v>1336</v>
      </c>
      <c r="AE310" s="31"/>
      <c r="AF310" s="31"/>
      <c r="AH310" s="27">
        <v>301</v>
      </c>
      <c r="AI310" s="31" t="s">
        <v>390</v>
      </c>
      <c r="AK310" s="29"/>
      <c r="AL310" s="29">
        <v>272.87444690265488</v>
      </c>
      <c r="AM310" s="29">
        <v>269.12205466541002</v>
      </c>
      <c r="AN310" s="29">
        <v>305.7994492886645</v>
      </c>
      <c r="AO310" s="29">
        <v>342</v>
      </c>
      <c r="AP310" s="29">
        <v>348</v>
      </c>
      <c r="AQ310" s="29">
        <v>507</v>
      </c>
      <c r="AR310" s="29">
        <v>464</v>
      </c>
      <c r="AS310" s="29">
        <v>490</v>
      </c>
      <c r="AT310" s="29">
        <v>536</v>
      </c>
      <c r="AU310" s="29">
        <v>484</v>
      </c>
      <c r="AV310" s="29">
        <v>584</v>
      </c>
      <c r="AW310" s="29">
        <v>599</v>
      </c>
      <c r="AX310" s="29">
        <v>550</v>
      </c>
      <c r="AY310" s="29">
        <v>680</v>
      </c>
      <c r="AZ310" s="29">
        <v>728</v>
      </c>
      <c r="BA310" s="29">
        <v>892</v>
      </c>
      <c r="BB310" s="29">
        <v>807</v>
      </c>
      <c r="BC310" s="29">
        <v>802</v>
      </c>
      <c r="BD310" s="29">
        <v>987</v>
      </c>
      <c r="BE310" s="29">
        <v>1002</v>
      </c>
      <c r="BF310" s="29">
        <v>870</v>
      </c>
      <c r="BG310" s="29">
        <v>1585</v>
      </c>
      <c r="BH310" s="29">
        <v>1336</v>
      </c>
      <c r="BI310" s="29">
        <f t="shared" si="58"/>
        <v>1336</v>
      </c>
      <c r="BJ310" s="29"/>
      <c r="BK310" s="29"/>
      <c r="BL310" s="29">
        <f t="shared" si="59"/>
        <v>-249</v>
      </c>
      <c r="BM310" s="27"/>
    </row>
    <row r="311" spans="1:65">
      <c r="A311" s="29">
        <v>302</v>
      </c>
      <c r="B311" s="32" t="s">
        <v>391</v>
      </c>
      <c r="C311" s="29">
        <f t="shared" si="48"/>
        <v>0</v>
      </c>
      <c r="D311" s="29">
        <f t="shared" si="48"/>
        <v>0</v>
      </c>
      <c r="E311" s="29">
        <f t="shared" si="49"/>
        <v>0</v>
      </c>
      <c r="F311" s="29">
        <f t="shared" si="50"/>
        <v>0</v>
      </c>
      <c r="G311" s="57">
        <f t="shared" si="51"/>
        <v>0</v>
      </c>
      <c r="H311" s="42"/>
      <c r="I311" s="29">
        <v>302</v>
      </c>
      <c r="J311" s="30" t="s">
        <v>391</v>
      </c>
      <c r="L311" s="29">
        <v>0</v>
      </c>
      <c r="M311" s="29">
        <v>0</v>
      </c>
      <c r="N311" s="29">
        <v>0</v>
      </c>
      <c r="O311" s="29">
        <v>0</v>
      </c>
      <c r="P311" s="29">
        <v>0</v>
      </c>
      <c r="Q311" s="29">
        <v>0</v>
      </c>
      <c r="R311" s="29">
        <v>0</v>
      </c>
      <c r="S311" s="29">
        <v>0</v>
      </c>
      <c r="T311" s="29">
        <v>0</v>
      </c>
      <c r="U311" s="29">
        <v>0</v>
      </c>
      <c r="V311" s="29">
        <v>0</v>
      </c>
      <c r="W311" s="29">
        <v>0</v>
      </c>
      <c r="X311" s="31"/>
      <c r="Y311" s="27">
        <f t="shared" si="52"/>
        <v>302</v>
      </c>
      <c r="Z311" s="29">
        <f t="shared" si="53"/>
        <v>0</v>
      </c>
      <c r="AA311" s="29">
        <f t="shared" si="54"/>
        <v>0</v>
      </c>
      <c r="AB311" s="29">
        <f t="shared" si="55"/>
        <v>0</v>
      </c>
      <c r="AC311" s="29">
        <f t="shared" si="56"/>
        <v>0</v>
      </c>
      <c r="AD311" s="29">
        <f t="shared" si="57"/>
        <v>0</v>
      </c>
      <c r="AE311" s="31"/>
      <c r="AF311" s="31"/>
      <c r="AH311" s="27">
        <v>302</v>
      </c>
      <c r="AI311" s="31" t="s">
        <v>391</v>
      </c>
      <c r="AK311" s="29"/>
      <c r="AL311" s="29">
        <v>1257.2058823529412</v>
      </c>
      <c r="AM311" s="29">
        <v>1142.921052631579</v>
      </c>
      <c r="AN311" s="29">
        <v>1479.0588235294117</v>
      </c>
      <c r="AO311" s="29">
        <v>1588</v>
      </c>
      <c r="AP311" s="29">
        <v>1755</v>
      </c>
      <c r="AQ311" s="29">
        <v>1329</v>
      </c>
      <c r="AR311" s="29">
        <v>2720</v>
      </c>
      <c r="AS311" s="29">
        <v>2905</v>
      </c>
      <c r="AT311" s="29">
        <v>3697</v>
      </c>
      <c r="AU311" s="29">
        <v>3993</v>
      </c>
      <c r="AV311" s="29">
        <v>3492</v>
      </c>
      <c r="AW311" s="29">
        <v>4048</v>
      </c>
      <c r="AX311" s="29">
        <v>4793</v>
      </c>
      <c r="AY311" s="29">
        <v>5315</v>
      </c>
      <c r="AZ311" s="29">
        <v>0</v>
      </c>
      <c r="BA311" s="29">
        <v>5938</v>
      </c>
      <c r="BB311" s="29">
        <v>5042</v>
      </c>
      <c r="BC311" s="29">
        <v>5047</v>
      </c>
      <c r="BD311" s="29">
        <v>4238</v>
      </c>
      <c r="BE311" s="29">
        <v>4133</v>
      </c>
      <c r="BF311" s="29">
        <v>0</v>
      </c>
      <c r="BG311" s="29">
        <v>4652</v>
      </c>
      <c r="BH311" s="29">
        <v>0</v>
      </c>
      <c r="BI311" s="29">
        <f t="shared" si="58"/>
        <v>0</v>
      </c>
      <c r="BJ311" s="29"/>
      <c r="BK311" s="29"/>
      <c r="BL311" s="29">
        <f t="shared" si="59"/>
        <v>-4652</v>
      </c>
      <c r="BM311" s="27"/>
    </row>
    <row r="312" spans="1:65">
      <c r="A312" s="29">
        <v>303</v>
      </c>
      <c r="B312" s="32" t="s">
        <v>392</v>
      </c>
      <c r="C312" s="29">
        <f t="shared" si="48"/>
        <v>0</v>
      </c>
      <c r="D312" s="29">
        <f t="shared" si="48"/>
        <v>0</v>
      </c>
      <c r="E312" s="29">
        <f t="shared" si="49"/>
        <v>0</v>
      </c>
      <c r="F312" s="29">
        <f t="shared" si="50"/>
        <v>0</v>
      </c>
      <c r="G312" s="57">
        <f t="shared" si="51"/>
        <v>0</v>
      </c>
      <c r="H312" s="42"/>
      <c r="I312" s="29">
        <v>303</v>
      </c>
      <c r="J312" s="30" t="s">
        <v>392</v>
      </c>
      <c r="L312" s="29">
        <v>0</v>
      </c>
      <c r="M312" s="29">
        <v>0</v>
      </c>
      <c r="N312" s="29">
        <v>0</v>
      </c>
      <c r="O312" s="29">
        <v>0</v>
      </c>
      <c r="P312" s="29">
        <v>0</v>
      </c>
      <c r="Q312" s="29">
        <v>0</v>
      </c>
      <c r="R312" s="29">
        <v>0</v>
      </c>
      <c r="S312" s="29">
        <v>0</v>
      </c>
      <c r="T312" s="29">
        <v>0</v>
      </c>
      <c r="U312" s="29">
        <v>0</v>
      </c>
      <c r="V312" s="29">
        <v>0</v>
      </c>
      <c r="W312" s="29">
        <v>0</v>
      </c>
      <c r="X312" s="31"/>
      <c r="Y312" s="27">
        <f t="shared" si="52"/>
        <v>303</v>
      </c>
      <c r="Z312" s="29">
        <f t="shared" si="53"/>
        <v>0</v>
      </c>
      <c r="AA312" s="29">
        <f t="shared" si="54"/>
        <v>0</v>
      </c>
      <c r="AB312" s="29">
        <f t="shared" si="55"/>
        <v>0</v>
      </c>
      <c r="AC312" s="29">
        <f t="shared" si="56"/>
        <v>0</v>
      </c>
      <c r="AD312" s="29">
        <f t="shared" si="57"/>
        <v>0</v>
      </c>
      <c r="AE312" s="31"/>
      <c r="AF312" s="31"/>
      <c r="AH312" s="27">
        <v>303</v>
      </c>
      <c r="AI312" s="31" t="s">
        <v>392</v>
      </c>
      <c r="AK312" s="29"/>
      <c r="AL312" s="29"/>
      <c r="AM312" s="29"/>
      <c r="AN312" s="29">
        <v>0</v>
      </c>
      <c r="AO312" s="29">
        <v>0</v>
      </c>
      <c r="AP312" s="29">
        <v>0</v>
      </c>
      <c r="AQ312" s="29">
        <v>0</v>
      </c>
      <c r="AR312" s="29">
        <v>0</v>
      </c>
      <c r="AS312" s="29">
        <v>0</v>
      </c>
      <c r="AT312" s="29">
        <v>0</v>
      </c>
      <c r="AU312" s="29">
        <v>0</v>
      </c>
      <c r="AV312" s="29">
        <v>0</v>
      </c>
      <c r="AW312" s="29">
        <v>0</v>
      </c>
      <c r="AX312" s="29">
        <v>0</v>
      </c>
      <c r="AY312" s="29">
        <v>0</v>
      </c>
      <c r="AZ312" s="29">
        <v>0</v>
      </c>
      <c r="BA312" s="29">
        <v>0</v>
      </c>
      <c r="BB312" s="29">
        <v>0</v>
      </c>
      <c r="BC312" s="29">
        <v>0</v>
      </c>
      <c r="BD312" s="29">
        <v>0</v>
      </c>
      <c r="BE312" s="29">
        <v>0</v>
      </c>
      <c r="BF312" s="29">
        <v>0</v>
      </c>
      <c r="BG312" s="29">
        <v>0</v>
      </c>
      <c r="BH312" s="29">
        <v>0</v>
      </c>
      <c r="BI312" s="29">
        <f t="shared" si="58"/>
        <v>0</v>
      </c>
      <c r="BJ312" s="29"/>
      <c r="BK312" s="29"/>
      <c r="BL312" s="29">
        <f t="shared" si="59"/>
        <v>0</v>
      </c>
      <c r="BM312" s="27"/>
    </row>
    <row r="313" spans="1:65">
      <c r="A313" s="29">
        <v>304</v>
      </c>
      <c r="B313" s="32" t="s">
        <v>393</v>
      </c>
      <c r="C313" s="29">
        <f t="shared" si="48"/>
        <v>0</v>
      </c>
      <c r="D313" s="29">
        <f t="shared" si="48"/>
        <v>1347652</v>
      </c>
      <c r="E313" s="29">
        <f t="shared" si="49"/>
        <v>1347652</v>
      </c>
      <c r="F313" s="29">
        <f t="shared" si="50"/>
        <v>1272</v>
      </c>
      <c r="G313" s="57">
        <f t="shared" si="51"/>
        <v>1059</v>
      </c>
      <c r="H313" s="42"/>
      <c r="I313" s="29">
        <v>304</v>
      </c>
      <c r="J313" s="30" t="s">
        <v>393</v>
      </c>
      <c r="L313" s="29">
        <v>0</v>
      </c>
      <c r="M313" s="29">
        <v>955381</v>
      </c>
      <c r="N313" s="29">
        <v>1211</v>
      </c>
      <c r="O313" s="29">
        <v>0</v>
      </c>
      <c r="P313" s="29">
        <v>70360</v>
      </c>
      <c r="Q313" s="29">
        <v>8</v>
      </c>
      <c r="R313" s="29">
        <v>0</v>
      </c>
      <c r="S313" s="29">
        <v>321911</v>
      </c>
      <c r="T313" s="29">
        <v>53</v>
      </c>
      <c r="U313" s="29">
        <v>0</v>
      </c>
      <c r="V313" s="29">
        <v>0</v>
      </c>
      <c r="W313" s="29">
        <v>0</v>
      </c>
      <c r="X313" s="31"/>
      <c r="Y313" s="27">
        <f t="shared" si="52"/>
        <v>304</v>
      </c>
      <c r="Z313" s="29">
        <f t="shared" si="53"/>
        <v>0</v>
      </c>
      <c r="AA313" s="29">
        <f t="shared" si="54"/>
        <v>1347652</v>
      </c>
      <c r="AB313" s="29">
        <f t="shared" si="55"/>
        <v>1347652</v>
      </c>
      <c r="AC313" s="29">
        <f t="shared" si="56"/>
        <v>1272</v>
      </c>
      <c r="AD313" s="29">
        <f t="shared" si="57"/>
        <v>1059</v>
      </c>
      <c r="AE313" s="31"/>
      <c r="AF313" s="31"/>
      <c r="AH313" s="27">
        <v>304</v>
      </c>
      <c r="AI313" s="31" t="s">
        <v>393</v>
      </c>
      <c r="AK313" s="29"/>
      <c r="AL313" s="29">
        <v>231.17500000000001</v>
      </c>
      <c r="AM313" s="29">
        <v>215.14387031408307</v>
      </c>
      <c r="AN313" s="29">
        <v>213.58637709772952</v>
      </c>
      <c r="AO313" s="29">
        <v>221</v>
      </c>
      <c r="AP313" s="29">
        <v>302</v>
      </c>
      <c r="AQ313" s="29">
        <v>581</v>
      </c>
      <c r="AR313" s="29">
        <v>522</v>
      </c>
      <c r="AS313" s="29">
        <v>546</v>
      </c>
      <c r="AT313" s="29">
        <v>655</v>
      </c>
      <c r="AU313" s="29">
        <v>475</v>
      </c>
      <c r="AV313" s="29">
        <v>0</v>
      </c>
      <c r="AW313" s="29">
        <v>405</v>
      </c>
      <c r="AX313" s="29">
        <v>422</v>
      </c>
      <c r="AY313" s="29">
        <v>451</v>
      </c>
      <c r="AZ313" s="29">
        <v>502</v>
      </c>
      <c r="BA313" s="29">
        <v>523</v>
      </c>
      <c r="BB313" s="29">
        <v>570</v>
      </c>
      <c r="BC313" s="29">
        <v>758</v>
      </c>
      <c r="BD313" s="29">
        <v>958</v>
      </c>
      <c r="BE313" s="29">
        <v>889</v>
      </c>
      <c r="BF313" s="29">
        <v>826</v>
      </c>
      <c r="BG313" s="29">
        <v>1206</v>
      </c>
      <c r="BH313" s="29">
        <v>1059</v>
      </c>
      <c r="BI313" s="29">
        <f t="shared" si="58"/>
        <v>1059</v>
      </c>
      <c r="BJ313" s="29"/>
      <c r="BK313" s="29"/>
      <c r="BL313" s="29">
        <f t="shared" si="59"/>
        <v>-147</v>
      </c>
      <c r="BM313" s="27"/>
    </row>
    <row r="314" spans="1:65">
      <c r="A314" s="29">
        <v>305</v>
      </c>
      <c r="B314" s="32" t="s">
        <v>394</v>
      </c>
      <c r="C314" s="29">
        <f t="shared" si="48"/>
        <v>0</v>
      </c>
      <c r="D314" s="29">
        <f t="shared" si="48"/>
        <v>746808</v>
      </c>
      <c r="E314" s="29">
        <f t="shared" si="49"/>
        <v>746808</v>
      </c>
      <c r="F314" s="29">
        <f t="shared" si="50"/>
        <v>680</v>
      </c>
      <c r="G314" s="57">
        <f t="shared" si="51"/>
        <v>1098</v>
      </c>
      <c r="H314" s="42"/>
      <c r="I314" s="29">
        <v>305</v>
      </c>
      <c r="J314" s="30" t="s">
        <v>394</v>
      </c>
      <c r="L314" s="29">
        <v>0</v>
      </c>
      <c r="M314" s="29">
        <v>415129</v>
      </c>
      <c r="N314" s="29">
        <v>630</v>
      </c>
      <c r="O314" s="29">
        <v>0</v>
      </c>
      <c r="P314" s="29">
        <v>19901</v>
      </c>
      <c r="Q314" s="29">
        <v>3</v>
      </c>
      <c r="R314" s="29">
        <v>0</v>
      </c>
      <c r="S314" s="29">
        <v>311778</v>
      </c>
      <c r="T314" s="29">
        <v>47</v>
      </c>
      <c r="U314" s="29">
        <v>0</v>
      </c>
      <c r="V314" s="29">
        <v>0</v>
      </c>
      <c r="W314" s="29">
        <v>0</v>
      </c>
      <c r="X314" s="31"/>
      <c r="Y314" s="27">
        <f t="shared" si="52"/>
        <v>305</v>
      </c>
      <c r="Z314" s="29">
        <f t="shared" si="53"/>
        <v>0</v>
      </c>
      <c r="AA314" s="29">
        <f t="shared" si="54"/>
        <v>746808</v>
      </c>
      <c r="AB314" s="29">
        <f t="shared" si="55"/>
        <v>746808</v>
      </c>
      <c r="AC314" s="29">
        <f t="shared" si="56"/>
        <v>680</v>
      </c>
      <c r="AD314" s="29">
        <f t="shared" si="57"/>
        <v>1098</v>
      </c>
      <c r="AE314" s="31"/>
      <c r="AF314" s="31"/>
      <c r="AH314" s="27">
        <v>305</v>
      </c>
      <c r="AI314" s="31" t="s">
        <v>394</v>
      </c>
      <c r="AK314" s="29"/>
      <c r="AL314" s="29">
        <v>176.15692307692308</v>
      </c>
      <c r="AM314" s="29">
        <v>147.17747440273038</v>
      </c>
      <c r="AN314" s="29">
        <v>221.05688073394495</v>
      </c>
      <c r="AO314" s="29">
        <v>242</v>
      </c>
      <c r="AP314" s="29">
        <v>173</v>
      </c>
      <c r="AQ314" s="29">
        <v>798</v>
      </c>
      <c r="AR314" s="29">
        <v>593</v>
      </c>
      <c r="AS314" s="29">
        <v>516</v>
      </c>
      <c r="AT314" s="29">
        <v>680</v>
      </c>
      <c r="AU314" s="29">
        <v>684</v>
      </c>
      <c r="AV314" s="29">
        <v>650</v>
      </c>
      <c r="AW314" s="29">
        <v>701</v>
      </c>
      <c r="AX314" s="29">
        <v>873</v>
      </c>
      <c r="AY314" s="29">
        <v>782</v>
      </c>
      <c r="AZ314" s="29">
        <v>603</v>
      </c>
      <c r="BA314" s="29">
        <v>928</v>
      </c>
      <c r="BB314" s="29">
        <v>803</v>
      </c>
      <c r="BC314" s="29">
        <v>769</v>
      </c>
      <c r="BD314" s="29">
        <v>1255</v>
      </c>
      <c r="BE314" s="29">
        <v>1062</v>
      </c>
      <c r="BF314" s="29">
        <v>979</v>
      </c>
      <c r="BG314" s="29">
        <v>2241</v>
      </c>
      <c r="BH314" s="29">
        <v>1098</v>
      </c>
      <c r="BI314" s="29">
        <f t="shared" si="58"/>
        <v>1098</v>
      </c>
      <c r="BJ314" s="29"/>
      <c r="BK314" s="29"/>
      <c r="BL314" s="29">
        <f t="shared" si="59"/>
        <v>-1143</v>
      </c>
      <c r="BM314" s="27"/>
    </row>
    <row r="315" spans="1:65">
      <c r="A315" s="29">
        <v>306</v>
      </c>
      <c r="B315" s="32" t="s">
        <v>395</v>
      </c>
      <c r="C315" s="29">
        <f t="shared" si="48"/>
        <v>0</v>
      </c>
      <c r="D315" s="29">
        <f t="shared" si="48"/>
        <v>93960</v>
      </c>
      <c r="E315" s="29">
        <f t="shared" si="49"/>
        <v>93960</v>
      </c>
      <c r="F315" s="29">
        <f t="shared" si="50"/>
        <v>118</v>
      </c>
      <c r="G315" s="57">
        <f t="shared" si="51"/>
        <v>796</v>
      </c>
      <c r="H315" s="42"/>
      <c r="I315" s="29">
        <v>306</v>
      </c>
      <c r="J315" s="30" t="s">
        <v>395</v>
      </c>
      <c r="L315" s="29">
        <v>0</v>
      </c>
      <c r="M315" s="29">
        <v>93960</v>
      </c>
      <c r="N315" s="29">
        <v>118</v>
      </c>
      <c r="O315" s="29">
        <v>0</v>
      </c>
      <c r="P315" s="29">
        <v>0</v>
      </c>
      <c r="Q315" s="29">
        <v>0</v>
      </c>
      <c r="R315" s="29">
        <v>0</v>
      </c>
      <c r="S315" s="29">
        <v>0</v>
      </c>
      <c r="T315" s="29">
        <v>0</v>
      </c>
      <c r="U315" s="29">
        <v>0</v>
      </c>
      <c r="V315" s="29">
        <v>0</v>
      </c>
      <c r="W315" s="29">
        <v>0</v>
      </c>
      <c r="X315" s="31"/>
      <c r="Y315" s="27">
        <f t="shared" si="52"/>
        <v>306</v>
      </c>
      <c r="Z315" s="29">
        <f t="shared" si="53"/>
        <v>0</v>
      </c>
      <c r="AA315" s="29">
        <f t="shared" si="54"/>
        <v>93960</v>
      </c>
      <c r="AB315" s="29">
        <f t="shared" si="55"/>
        <v>93960</v>
      </c>
      <c r="AC315" s="29">
        <f t="shared" si="56"/>
        <v>118</v>
      </c>
      <c r="AD315" s="29">
        <f t="shared" si="57"/>
        <v>796</v>
      </c>
      <c r="AE315" s="31"/>
      <c r="AF315" s="31"/>
      <c r="AH315" s="27">
        <v>306</v>
      </c>
      <c r="AI315" s="31" t="s">
        <v>395</v>
      </c>
      <c r="AK315" s="29"/>
      <c r="AL315" s="29">
        <v>324.06593406593407</v>
      </c>
      <c r="AM315" s="29">
        <v>333.88235294117646</v>
      </c>
      <c r="AN315" s="29">
        <v>371.77848101265823</v>
      </c>
      <c r="AO315" s="29">
        <v>431</v>
      </c>
      <c r="AP315" s="29">
        <v>492</v>
      </c>
      <c r="AQ315" s="29">
        <v>815</v>
      </c>
      <c r="AR315" s="29">
        <v>752</v>
      </c>
      <c r="AS315" s="29">
        <v>465</v>
      </c>
      <c r="AT315" s="29">
        <v>805</v>
      </c>
      <c r="AU315" s="29">
        <v>608</v>
      </c>
      <c r="AV315" s="29">
        <v>855</v>
      </c>
      <c r="AW315" s="29">
        <v>618</v>
      </c>
      <c r="AX315" s="29">
        <v>573</v>
      </c>
      <c r="AY315" s="29">
        <v>962</v>
      </c>
      <c r="AZ315" s="29">
        <v>884</v>
      </c>
      <c r="BA315" s="29">
        <v>666</v>
      </c>
      <c r="BB315" s="29">
        <v>1489</v>
      </c>
      <c r="BC315" s="29">
        <v>580</v>
      </c>
      <c r="BD315" s="29">
        <v>584</v>
      </c>
      <c r="BE315" s="29">
        <v>1102</v>
      </c>
      <c r="BF315" s="29">
        <v>577</v>
      </c>
      <c r="BG315" s="29">
        <v>671</v>
      </c>
      <c r="BH315" s="29">
        <v>796</v>
      </c>
      <c r="BI315" s="29">
        <f t="shared" si="58"/>
        <v>796</v>
      </c>
      <c r="BJ315" s="29"/>
      <c r="BK315" s="29"/>
      <c r="BL315" s="29">
        <f t="shared" si="59"/>
        <v>125</v>
      </c>
      <c r="BM315" s="27"/>
    </row>
    <row r="316" spans="1:65">
      <c r="A316" s="29">
        <v>307</v>
      </c>
      <c r="B316" s="32" t="s">
        <v>396</v>
      </c>
      <c r="C316" s="29">
        <f t="shared" si="48"/>
        <v>3770</v>
      </c>
      <c r="D316" s="29">
        <f t="shared" si="48"/>
        <v>1135252</v>
      </c>
      <c r="E316" s="29">
        <f t="shared" si="49"/>
        <v>1131482</v>
      </c>
      <c r="F316" s="29">
        <f t="shared" si="50"/>
        <v>2162</v>
      </c>
      <c r="G316" s="57">
        <f t="shared" si="51"/>
        <v>523</v>
      </c>
      <c r="H316" s="42"/>
      <c r="I316" s="29">
        <v>307</v>
      </c>
      <c r="J316" s="30" t="s">
        <v>396</v>
      </c>
      <c r="L316" s="29">
        <v>0</v>
      </c>
      <c r="M316" s="29">
        <v>891151</v>
      </c>
      <c r="N316" s="29">
        <v>2062</v>
      </c>
      <c r="O316" s="29">
        <v>107</v>
      </c>
      <c r="P316" s="29">
        <v>39435</v>
      </c>
      <c r="Q316" s="29">
        <v>14</v>
      </c>
      <c r="R316" s="29">
        <v>3663</v>
      </c>
      <c r="S316" s="29">
        <v>204666</v>
      </c>
      <c r="T316" s="29">
        <v>86</v>
      </c>
      <c r="U316" s="29">
        <v>0</v>
      </c>
      <c r="V316" s="29">
        <v>0</v>
      </c>
      <c r="W316" s="29">
        <v>0</v>
      </c>
      <c r="X316" s="31"/>
      <c r="Y316" s="27">
        <f t="shared" si="52"/>
        <v>307</v>
      </c>
      <c r="Z316" s="29">
        <f t="shared" si="53"/>
        <v>3770</v>
      </c>
      <c r="AA316" s="29">
        <f t="shared" si="54"/>
        <v>1135252</v>
      </c>
      <c r="AB316" s="29">
        <f t="shared" si="55"/>
        <v>1131482</v>
      </c>
      <c r="AC316" s="29">
        <f t="shared" si="56"/>
        <v>2162</v>
      </c>
      <c r="AD316" s="29">
        <f t="shared" si="57"/>
        <v>523</v>
      </c>
      <c r="AE316" s="31"/>
      <c r="AF316" s="31"/>
      <c r="AH316" s="27">
        <v>307</v>
      </c>
      <c r="AI316" s="31" t="s">
        <v>396</v>
      </c>
      <c r="AK316" s="29"/>
      <c r="AL316" s="29">
        <v>222.20678587803761</v>
      </c>
      <c r="AM316" s="29">
        <v>227.8625525946704</v>
      </c>
      <c r="AN316" s="29">
        <v>196.86912751677852</v>
      </c>
      <c r="AO316" s="29">
        <v>240</v>
      </c>
      <c r="AP316" s="29">
        <v>243</v>
      </c>
      <c r="AQ316" s="29">
        <v>443</v>
      </c>
      <c r="AR316" s="29">
        <v>382</v>
      </c>
      <c r="AS316" s="29">
        <v>441</v>
      </c>
      <c r="AT316" s="29">
        <v>422</v>
      </c>
      <c r="AU316" s="29">
        <v>444</v>
      </c>
      <c r="AV316" s="29">
        <v>380</v>
      </c>
      <c r="AW316" s="29">
        <v>452</v>
      </c>
      <c r="AX316" s="29">
        <v>439</v>
      </c>
      <c r="AY316" s="29">
        <v>436</v>
      </c>
      <c r="AZ316" s="29">
        <v>483</v>
      </c>
      <c r="BA316" s="29">
        <v>378</v>
      </c>
      <c r="BB316" s="29">
        <v>334</v>
      </c>
      <c r="BC316" s="29">
        <v>343</v>
      </c>
      <c r="BD316" s="29">
        <v>415</v>
      </c>
      <c r="BE316" s="29">
        <v>436</v>
      </c>
      <c r="BF316" s="29">
        <v>389</v>
      </c>
      <c r="BG316" s="29">
        <v>713</v>
      </c>
      <c r="BH316" s="29">
        <v>523</v>
      </c>
      <c r="BI316" s="29">
        <f t="shared" si="58"/>
        <v>523</v>
      </c>
      <c r="BJ316" s="29"/>
      <c r="BK316" s="29"/>
      <c r="BL316" s="29">
        <f t="shared" si="59"/>
        <v>-190</v>
      </c>
      <c r="BM316" s="27"/>
    </row>
    <row r="317" spans="1:65">
      <c r="A317" s="29">
        <v>308</v>
      </c>
      <c r="B317" s="32" t="s">
        <v>397</v>
      </c>
      <c r="C317" s="29">
        <f t="shared" si="48"/>
        <v>0</v>
      </c>
      <c r="D317" s="29">
        <f t="shared" si="48"/>
        <v>3639001</v>
      </c>
      <c r="E317" s="29">
        <f t="shared" si="49"/>
        <v>3639001</v>
      </c>
      <c r="F317" s="29">
        <f t="shared" si="50"/>
        <v>3726</v>
      </c>
      <c r="G317" s="57">
        <f t="shared" si="51"/>
        <v>977</v>
      </c>
      <c r="H317" s="42"/>
      <c r="I317" s="29">
        <v>308</v>
      </c>
      <c r="J317" s="30" t="s">
        <v>397</v>
      </c>
      <c r="L317" s="29">
        <v>0</v>
      </c>
      <c r="M317" s="29">
        <v>2229531</v>
      </c>
      <c r="N317" s="29">
        <v>3584</v>
      </c>
      <c r="O317" s="29">
        <v>0</v>
      </c>
      <c r="P317" s="29">
        <v>407538</v>
      </c>
      <c r="Q317" s="29">
        <v>41</v>
      </c>
      <c r="R317" s="29">
        <v>0</v>
      </c>
      <c r="S317" s="29">
        <v>1001932</v>
      </c>
      <c r="T317" s="29">
        <v>101</v>
      </c>
      <c r="U317" s="29">
        <v>0</v>
      </c>
      <c r="V317" s="29">
        <v>0</v>
      </c>
      <c r="W317" s="29">
        <v>0</v>
      </c>
      <c r="X317" s="31"/>
      <c r="Y317" s="27">
        <f t="shared" si="52"/>
        <v>308</v>
      </c>
      <c r="Z317" s="29">
        <f t="shared" si="53"/>
        <v>0</v>
      </c>
      <c r="AA317" s="29">
        <f t="shared" si="54"/>
        <v>3639001</v>
      </c>
      <c r="AB317" s="29">
        <f t="shared" si="55"/>
        <v>3639001</v>
      </c>
      <c r="AC317" s="29">
        <f t="shared" si="56"/>
        <v>3726</v>
      </c>
      <c r="AD317" s="29">
        <f t="shared" si="57"/>
        <v>977</v>
      </c>
      <c r="AE317" s="31"/>
      <c r="AF317" s="31"/>
      <c r="AH317" s="27">
        <v>308</v>
      </c>
      <c r="AI317" s="31" t="s">
        <v>397</v>
      </c>
      <c r="AK317" s="29"/>
      <c r="AL317" s="29">
        <v>191.88693891326358</v>
      </c>
      <c r="AM317" s="29">
        <v>253.14581640942325</v>
      </c>
      <c r="AN317" s="29">
        <v>230.30022831050229</v>
      </c>
      <c r="AO317" s="29">
        <v>328</v>
      </c>
      <c r="AP317" s="29">
        <v>363</v>
      </c>
      <c r="AQ317" s="29">
        <v>642</v>
      </c>
      <c r="AR317" s="29">
        <v>666</v>
      </c>
      <c r="AS317" s="29">
        <v>618</v>
      </c>
      <c r="AT317" s="29">
        <v>750</v>
      </c>
      <c r="AU317" s="29">
        <v>864</v>
      </c>
      <c r="AV317" s="29">
        <v>919</v>
      </c>
      <c r="AW317" s="29">
        <v>837</v>
      </c>
      <c r="AX317" s="29">
        <v>937</v>
      </c>
      <c r="AY317" s="29">
        <v>879</v>
      </c>
      <c r="AZ317" s="29">
        <v>804</v>
      </c>
      <c r="BA317" s="29">
        <v>780</v>
      </c>
      <c r="BB317" s="29">
        <v>826</v>
      </c>
      <c r="BC317" s="29">
        <v>814</v>
      </c>
      <c r="BD317" s="29">
        <v>892</v>
      </c>
      <c r="BE317" s="29">
        <v>931</v>
      </c>
      <c r="BF317" s="29">
        <v>674</v>
      </c>
      <c r="BG317" s="29">
        <v>834</v>
      </c>
      <c r="BH317" s="29">
        <v>977</v>
      </c>
      <c r="BI317" s="29">
        <f t="shared" si="58"/>
        <v>977</v>
      </c>
      <c r="BJ317" s="29"/>
      <c r="BK317" s="29"/>
      <c r="BL317" s="29">
        <f t="shared" si="59"/>
        <v>143</v>
      </c>
      <c r="BM317" s="27"/>
    </row>
    <row r="318" spans="1:65">
      <c r="A318" s="29">
        <v>309</v>
      </c>
      <c r="B318" s="32" t="s">
        <v>398</v>
      </c>
      <c r="C318" s="29">
        <f t="shared" si="48"/>
        <v>0</v>
      </c>
      <c r="D318" s="29">
        <f t="shared" si="48"/>
        <v>1550667</v>
      </c>
      <c r="E318" s="29">
        <f t="shared" si="49"/>
        <v>1550667</v>
      </c>
      <c r="F318" s="29">
        <f t="shared" si="50"/>
        <v>1126</v>
      </c>
      <c r="G318" s="57">
        <f t="shared" si="51"/>
        <v>1377</v>
      </c>
      <c r="H318" s="42"/>
      <c r="I318" s="29">
        <v>309</v>
      </c>
      <c r="J318" s="30" t="s">
        <v>398</v>
      </c>
      <c r="L318" s="29">
        <v>0</v>
      </c>
      <c r="M318" s="29">
        <v>833770</v>
      </c>
      <c r="N318" s="29">
        <v>1084</v>
      </c>
      <c r="O318" s="29">
        <v>0</v>
      </c>
      <c r="P318" s="29">
        <v>136552</v>
      </c>
      <c r="Q318" s="29">
        <v>8</v>
      </c>
      <c r="R318" s="29">
        <v>0</v>
      </c>
      <c r="S318" s="29">
        <v>580345</v>
      </c>
      <c r="T318" s="29">
        <v>34</v>
      </c>
      <c r="U318" s="29">
        <v>0</v>
      </c>
      <c r="V318" s="29">
        <v>0</v>
      </c>
      <c r="W318" s="29">
        <v>0</v>
      </c>
      <c r="X318" s="31"/>
      <c r="Y318" s="27">
        <f t="shared" si="52"/>
        <v>309</v>
      </c>
      <c r="Z318" s="29">
        <f t="shared" si="53"/>
        <v>0</v>
      </c>
      <c r="AA318" s="29">
        <f t="shared" si="54"/>
        <v>1550667</v>
      </c>
      <c r="AB318" s="29">
        <f t="shared" si="55"/>
        <v>1550667</v>
      </c>
      <c r="AC318" s="29">
        <f t="shared" si="56"/>
        <v>1126</v>
      </c>
      <c r="AD318" s="29">
        <f t="shared" si="57"/>
        <v>1377</v>
      </c>
      <c r="AE318" s="31"/>
      <c r="AF318" s="31"/>
      <c r="AH318" s="27">
        <v>309</v>
      </c>
      <c r="AI318" s="31" t="s">
        <v>398</v>
      </c>
      <c r="AK318" s="29"/>
      <c r="AL318" s="29">
        <v>283.96924510717616</v>
      </c>
      <c r="AM318" s="29">
        <v>266.68777876895626</v>
      </c>
      <c r="AN318" s="29">
        <v>308.43243243243245</v>
      </c>
      <c r="AO318" s="29">
        <v>300</v>
      </c>
      <c r="AP318" s="29">
        <v>330</v>
      </c>
      <c r="AQ318" s="29">
        <v>652</v>
      </c>
      <c r="AR318" s="29">
        <v>442</v>
      </c>
      <c r="AS318" s="29">
        <v>480</v>
      </c>
      <c r="AT318" s="29">
        <v>482</v>
      </c>
      <c r="AU318" s="29">
        <v>408</v>
      </c>
      <c r="AV318" s="29">
        <v>743</v>
      </c>
      <c r="AW318" s="29">
        <v>770</v>
      </c>
      <c r="AX318" s="29">
        <v>763</v>
      </c>
      <c r="AY318" s="29">
        <v>833</v>
      </c>
      <c r="AZ318" s="29">
        <v>686</v>
      </c>
      <c r="BA318" s="29">
        <v>1011</v>
      </c>
      <c r="BB318" s="29">
        <v>1039</v>
      </c>
      <c r="BC318" s="29">
        <v>1090</v>
      </c>
      <c r="BD318" s="29">
        <v>1090</v>
      </c>
      <c r="BE318" s="29">
        <v>1125</v>
      </c>
      <c r="BF318" s="29">
        <v>918</v>
      </c>
      <c r="BG318" s="29">
        <v>1083</v>
      </c>
      <c r="BH318" s="29">
        <v>1377</v>
      </c>
      <c r="BI318" s="29">
        <f t="shared" si="58"/>
        <v>1377</v>
      </c>
      <c r="BJ318" s="29"/>
      <c r="BK318" s="29"/>
      <c r="BL318" s="29">
        <f t="shared" si="59"/>
        <v>294</v>
      </c>
      <c r="BM318" s="27"/>
    </row>
    <row r="319" spans="1:65">
      <c r="A319" s="29">
        <v>310</v>
      </c>
      <c r="B319" s="32" t="s">
        <v>399</v>
      </c>
      <c r="C319" s="29">
        <f t="shared" si="48"/>
        <v>0</v>
      </c>
      <c r="D319" s="29">
        <f t="shared" si="48"/>
        <v>2051187</v>
      </c>
      <c r="E319" s="29">
        <f t="shared" si="49"/>
        <v>2051187</v>
      </c>
      <c r="F319" s="29">
        <f t="shared" si="50"/>
        <v>2020</v>
      </c>
      <c r="G319" s="57">
        <f t="shared" si="51"/>
        <v>1015</v>
      </c>
      <c r="H319" s="42"/>
      <c r="I319" s="29">
        <v>310</v>
      </c>
      <c r="J319" s="30" t="s">
        <v>399</v>
      </c>
      <c r="L319" s="29">
        <v>0</v>
      </c>
      <c r="M319" s="29">
        <v>731413</v>
      </c>
      <c r="N319" s="29">
        <v>1789</v>
      </c>
      <c r="O319" s="29">
        <v>0</v>
      </c>
      <c r="P319" s="29">
        <v>388505</v>
      </c>
      <c r="Q319" s="29">
        <v>68</v>
      </c>
      <c r="R319" s="29">
        <v>0</v>
      </c>
      <c r="S319" s="29">
        <v>931269</v>
      </c>
      <c r="T319" s="29">
        <v>163</v>
      </c>
      <c r="U319" s="29">
        <v>0</v>
      </c>
      <c r="V319" s="29">
        <v>0</v>
      </c>
      <c r="W319" s="29">
        <v>0</v>
      </c>
      <c r="X319" s="31"/>
      <c r="Y319" s="27">
        <f t="shared" si="52"/>
        <v>310</v>
      </c>
      <c r="Z319" s="29">
        <f t="shared" si="53"/>
        <v>0</v>
      </c>
      <c r="AA319" s="29">
        <f t="shared" si="54"/>
        <v>2051187</v>
      </c>
      <c r="AB319" s="29">
        <f t="shared" si="55"/>
        <v>2051187</v>
      </c>
      <c r="AC319" s="29">
        <f t="shared" si="56"/>
        <v>2020</v>
      </c>
      <c r="AD319" s="29">
        <f t="shared" si="57"/>
        <v>1015</v>
      </c>
      <c r="AE319" s="31"/>
      <c r="AF319" s="31"/>
      <c r="AH319" s="27">
        <v>310</v>
      </c>
      <c r="AI319" s="31" t="s">
        <v>399</v>
      </c>
      <c r="AK319" s="29"/>
      <c r="AL319" s="29">
        <v>164.07082075212736</v>
      </c>
      <c r="AM319" s="29">
        <v>161.27322720694644</v>
      </c>
      <c r="AN319" s="29">
        <v>182.87873513199884</v>
      </c>
      <c r="AO319" s="29">
        <v>185</v>
      </c>
      <c r="AP319" s="29">
        <v>197</v>
      </c>
      <c r="AQ319" s="29">
        <v>298</v>
      </c>
      <c r="AR319" s="29">
        <v>352</v>
      </c>
      <c r="AS319" s="29">
        <v>444</v>
      </c>
      <c r="AT319" s="29">
        <v>356</v>
      </c>
      <c r="AU319" s="29">
        <v>358</v>
      </c>
      <c r="AV319" s="29">
        <v>373</v>
      </c>
      <c r="AW319" s="29">
        <v>368</v>
      </c>
      <c r="AX319" s="29">
        <v>364</v>
      </c>
      <c r="AY319" s="29">
        <v>367</v>
      </c>
      <c r="AZ319" s="29">
        <v>480</v>
      </c>
      <c r="BA319" s="29">
        <v>587</v>
      </c>
      <c r="BB319" s="29">
        <v>537</v>
      </c>
      <c r="BC319" s="29">
        <v>600</v>
      </c>
      <c r="BD319" s="29">
        <v>417</v>
      </c>
      <c r="BE319" s="29">
        <v>653</v>
      </c>
      <c r="BF319" s="29">
        <v>639</v>
      </c>
      <c r="BG319" s="29">
        <v>598</v>
      </c>
      <c r="BH319" s="29">
        <v>1015</v>
      </c>
      <c r="BI319" s="29">
        <f t="shared" si="58"/>
        <v>1015</v>
      </c>
      <c r="BJ319" s="29"/>
      <c r="BK319" s="29"/>
      <c r="BL319" s="29">
        <f t="shared" si="59"/>
        <v>417</v>
      </c>
      <c r="BM319" s="27"/>
    </row>
    <row r="320" spans="1:65">
      <c r="A320" s="29">
        <v>311</v>
      </c>
      <c r="B320" s="32" t="s">
        <v>400</v>
      </c>
      <c r="C320" s="29">
        <f t="shared" si="48"/>
        <v>0</v>
      </c>
      <c r="D320" s="29">
        <f t="shared" si="48"/>
        <v>0</v>
      </c>
      <c r="E320" s="29">
        <f t="shared" si="49"/>
        <v>0</v>
      </c>
      <c r="F320" s="29">
        <f t="shared" si="50"/>
        <v>0</v>
      </c>
      <c r="G320" s="57">
        <f t="shared" si="51"/>
        <v>0</v>
      </c>
      <c r="H320" s="42"/>
      <c r="I320" s="29">
        <v>311</v>
      </c>
      <c r="J320" s="30" t="s">
        <v>400</v>
      </c>
      <c r="L320" s="29">
        <v>0</v>
      </c>
      <c r="M320" s="29">
        <v>0</v>
      </c>
      <c r="N320" s="29">
        <v>0</v>
      </c>
      <c r="O320" s="29">
        <v>0</v>
      </c>
      <c r="P320" s="29">
        <v>0</v>
      </c>
      <c r="Q320" s="29">
        <v>0</v>
      </c>
      <c r="R320" s="29">
        <v>0</v>
      </c>
      <c r="S320" s="29">
        <v>0</v>
      </c>
      <c r="T320" s="29">
        <v>0</v>
      </c>
      <c r="U320" s="29">
        <v>0</v>
      </c>
      <c r="V320" s="29">
        <v>0</v>
      </c>
      <c r="W320" s="29">
        <v>0</v>
      </c>
      <c r="X320" s="31"/>
      <c r="Y320" s="27">
        <f t="shared" si="52"/>
        <v>311</v>
      </c>
      <c r="Z320" s="29">
        <f t="shared" si="53"/>
        <v>0</v>
      </c>
      <c r="AA320" s="29">
        <f t="shared" si="54"/>
        <v>0</v>
      </c>
      <c r="AB320" s="29">
        <f t="shared" si="55"/>
        <v>0</v>
      </c>
      <c r="AC320" s="29">
        <f t="shared" si="56"/>
        <v>0</v>
      </c>
      <c r="AD320" s="29">
        <f t="shared" si="57"/>
        <v>0</v>
      </c>
      <c r="AE320" s="31"/>
      <c r="AF320" s="31"/>
      <c r="AH320" s="27">
        <v>311</v>
      </c>
      <c r="AI320" s="31" t="s">
        <v>400</v>
      </c>
      <c r="AK320" s="29"/>
      <c r="AL320" s="29"/>
      <c r="AM320" s="29"/>
      <c r="AN320" s="29">
        <v>0</v>
      </c>
      <c r="AO320" s="29">
        <v>0</v>
      </c>
      <c r="AP320" s="29">
        <v>0</v>
      </c>
      <c r="AQ320" s="29">
        <v>0</v>
      </c>
      <c r="AR320" s="29">
        <v>0</v>
      </c>
      <c r="AS320" s="29">
        <v>0</v>
      </c>
      <c r="AT320" s="29">
        <v>0</v>
      </c>
      <c r="AU320" s="29">
        <v>0</v>
      </c>
      <c r="AV320" s="29">
        <v>0</v>
      </c>
      <c r="AW320" s="29">
        <v>0</v>
      </c>
      <c r="AX320" s="29">
        <v>0</v>
      </c>
      <c r="AY320" s="29">
        <v>0</v>
      </c>
      <c r="AZ320" s="29">
        <v>0</v>
      </c>
      <c r="BA320" s="29">
        <v>0</v>
      </c>
      <c r="BB320" s="29">
        <v>0</v>
      </c>
      <c r="BC320" s="29">
        <v>0</v>
      </c>
      <c r="BD320" s="29">
        <v>0</v>
      </c>
      <c r="BE320" s="29">
        <v>0</v>
      </c>
      <c r="BF320" s="29">
        <v>0</v>
      </c>
      <c r="BG320" s="29">
        <v>0</v>
      </c>
      <c r="BH320" s="29">
        <v>0</v>
      </c>
      <c r="BI320" s="29">
        <f t="shared" si="58"/>
        <v>0</v>
      </c>
      <c r="BJ320" s="29"/>
      <c r="BK320" s="29"/>
      <c r="BL320" s="29">
        <f t="shared" si="59"/>
        <v>0</v>
      </c>
      <c r="BM320" s="27"/>
    </row>
    <row r="321" spans="1:65">
      <c r="A321" s="29">
        <v>312</v>
      </c>
      <c r="B321" s="32" t="s">
        <v>401</v>
      </c>
      <c r="C321" s="29">
        <f t="shared" si="48"/>
        <v>0</v>
      </c>
      <c r="D321" s="29">
        <f t="shared" si="48"/>
        <v>0</v>
      </c>
      <c r="E321" s="29">
        <f t="shared" si="49"/>
        <v>0</v>
      </c>
      <c r="F321" s="29">
        <f t="shared" si="50"/>
        <v>0</v>
      </c>
      <c r="G321" s="57">
        <f t="shared" si="51"/>
        <v>0</v>
      </c>
      <c r="H321" s="42"/>
      <c r="I321" s="29">
        <v>312</v>
      </c>
      <c r="J321" s="30" t="s">
        <v>401</v>
      </c>
      <c r="L321" s="29">
        <v>0</v>
      </c>
      <c r="M321" s="29">
        <v>0</v>
      </c>
      <c r="N321" s="29">
        <v>0</v>
      </c>
      <c r="O321" s="29">
        <v>0</v>
      </c>
      <c r="P321" s="29">
        <v>0</v>
      </c>
      <c r="Q321" s="29">
        <v>0</v>
      </c>
      <c r="R321" s="29">
        <v>0</v>
      </c>
      <c r="S321" s="29">
        <v>0</v>
      </c>
      <c r="T321" s="29">
        <v>0</v>
      </c>
      <c r="U321" s="29">
        <v>0</v>
      </c>
      <c r="V321" s="29">
        <v>0</v>
      </c>
      <c r="W321" s="29">
        <v>0</v>
      </c>
      <c r="X321" s="31"/>
      <c r="Y321" s="27">
        <f t="shared" si="52"/>
        <v>312</v>
      </c>
      <c r="Z321" s="29">
        <f t="shared" si="53"/>
        <v>0</v>
      </c>
      <c r="AA321" s="29">
        <f t="shared" si="54"/>
        <v>0</v>
      </c>
      <c r="AB321" s="29">
        <f t="shared" si="55"/>
        <v>0</v>
      </c>
      <c r="AC321" s="29">
        <f t="shared" si="56"/>
        <v>0</v>
      </c>
      <c r="AD321" s="29">
        <f t="shared" si="57"/>
        <v>0</v>
      </c>
      <c r="AE321" s="31"/>
      <c r="AF321" s="31"/>
      <c r="AH321" s="27">
        <v>312</v>
      </c>
      <c r="AI321" s="31" t="s">
        <v>401</v>
      </c>
      <c r="AK321" s="29"/>
      <c r="AL321" s="29"/>
      <c r="AM321" s="29"/>
      <c r="AN321" s="29">
        <v>0</v>
      </c>
      <c r="AO321" s="29">
        <v>0</v>
      </c>
      <c r="AP321" s="29">
        <v>0</v>
      </c>
      <c r="AQ321" s="29">
        <v>0</v>
      </c>
      <c r="AR321" s="29">
        <v>0</v>
      </c>
      <c r="AS321" s="29">
        <v>0</v>
      </c>
      <c r="AT321" s="29">
        <v>0</v>
      </c>
      <c r="AU321" s="29">
        <v>0</v>
      </c>
      <c r="AV321" s="29">
        <v>0</v>
      </c>
      <c r="AW321" s="29">
        <v>0</v>
      </c>
      <c r="AX321" s="29">
        <v>0</v>
      </c>
      <c r="AY321" s="29">
        <v>0</v>
      </c>
      <c r="AZ321" s="29">
        <v>0</v>
      </c>
      <c r="BA321" s="29">
        <v>0</v>
      </c>
      <c r="BB321" s="29">
        <v>0</v>
      </c>
      <c r="BC321" s="29">
        <v>0</v>
      </c>
      <c r="BD321" s="29">
        <v>0</v>
      </c>
      <c r="BE321" s="29">
        <v>0</v>
      </c>
      <c r="BF321" s="29">
        <v>0</v>
      </c>
      <c r="BG321" s="29">
        <v>0</v>
      </c>
      <c r="BH321" s="29">
        <v>0</v>
      </c>
      <c r="BI321" s="29">
        <f t="shared" si="58"/>
        <v>0</v>
      </c>
      <c r="BJ321" s="29"/>
      <c r="BK321" s="29"/>
      <c r="BL321" s="29">
        <f t="shared" si="59"/>
        <v>0</v>
      </c>
      <c r="BM321" s="27"/>
    </row>
    <row r="322" spans="1:65">
      <c r="A322" s="29">
        <v>313</v>
      </c>
      <c r="B322" s="32" t="s">
        <v>403</v>
      </c>
      <c r="C322" s="29">
        <f t="shared" si="48"/>
        <v>0</v>
      </c>
      <c r="D322" s="29">
        <f t="shared" si="48"/>
        <v>0</v>
      </c>
      <c r="E322" s="29">
        <f t="shared" si="49"/>
        <v>0</v>
      </c>
      <c r="F322" s="29">
        <f t="shared" si="50"/>
        <v>0</v>
      </c>
      <c r="G322" s="57">
        <f t="shared" si="51"/>
        <v>0</v>
      </c>
      <c r="H322" s="42"/>
      <c r="I322" s="29">
        <v>313</v>
      </c>
      <c r="J322" s="30" t="s">
        <v>403</v>
      </c>
      <c r="L322" s="29">
        <v>0</v>
      </c>
      <c r="M322" s="29">
        <v>0</v>
      </c>
      <c r="N322" s="29">
        <v>0</v>
      </c>
      <c r="O322" s="29">
        <v>0</v>
      </c>
      <c r="P322" s="29">
        <v>0</v>
      </c>
      <c r="Q322" s="29">
        <v>0</v>
      </c>
      <c r="R322" s="29">
        <v>0</v>
      </c>
      <c r="S322" s="29">
        <v>0</v>
      </c>
      <c r="T322" s="29">
        <v>0</v>
      </c>
      <c r="U322" s="29">
        <v>0</v>
      </c>
      <c r="V322" s="29">
        <v>0</v>
      </c>
      <c r="W322" s="29">
        <v>0</v>
      </c>
      <c r="X322" s="31"/>
      <c r="Y322" s="27">
        <f t="shared" si="52"/>
        <v>313</v>
      </c>
      <c r="Z322" s="29">
        <f t="shared" si="53"/>
        <v>0</v>
      </c>
      <c r="AA322" s="29">
        <f t="shared" si="54"/>
        <v>0</v>
      </c>
      <c r="AB322" s="29">
        <f t="shared" si="55"/>
        <v>0</v>
      </c>
      <c r="AC322" s="29">
        <f t="shared" si="56"/>
        <v>0</v>
      </c>
      <c r="AD322" s="29">
        <f t="shared" si="57"/>
        <v>0</v>
      </c>
      <c r="AE322" s="31"/>
      <c r="AF322" s="31"/>
      <c r="AH322" s="27">
        <v>313</v>
      </c>
      <c r="AI322" s="31" t="s">
        <v>403</v>
      </c>
      <c r="AK322" s="29"/>
      <c r="AL322" s="29"/>
      <c r="AM322" s="29"/>
      <c r="AN322" s="29">
        <v>0</v>
      </c>
      <c r="AO322" s="29">
        <v>0</v>
      </c>
      <c r="AP322" s="29">
        <v>0</v>
      </c>
      <c r="AQ322" s="29">
        <v>0</v>
      </c>
      <c r="AR322" s="29">
        <v>0</v>
      </c>
      <c r="AS322" s="29">
        <v>0</v>
      </c>
      <c r="AT322" s="29">
        <v>0</v>
      </c>
      <c r="AU322" s="29">
        <v>0</v>
      </c>
      <c r="AV322" s="29">
        <v>0</v>
      </c>
      <c r="AW322" s="29">
        <v>0</v>
      </c>
      <c r="AX322" s="29">
        <v>0</v>
      </c>
      <c r="AY322" s="29">
        <v>0</v>
      </c>
      <c r="AZ322" s="29">
        <v>0</v>
      </c>
      <c r="BA322" s="29">
        <v>0</v>
      </c>
      <c r="BB322" s="29">
        <v>0</v>
      </c>
      <c r="BC322" s="29">
        <v>0</v>
      </c>
      <c r="BD322" s="29">
        <v>0</v>
      </c>
      <c r="BE322" s="29">
        <v>0</v>
      </c>
      <c r="BF322" s="29">
        <v>0</v>
      </c>
      <c r="BG322" s="29">
        <v>0</v>
      </c>
      <c r="BH322" s="29">
        <v>0</v>
      </c>
      <c r="BI322" s="29">
        <f t="shared" si="58"/>
        <v>0</v>
      </c>
      <c r="BJ322" s="29"/>
      <c r="BK322" s="29"/>
      <c r="BL322" s="29">
        <f t="shared" si="59"/>
        <v>0</v>
      </c>
      <c r="BM322" s="27"/>
    </row>
    <row r="323" spans="1:65">
      <c r="A323" s="29">
        <v>314</v>
      </c>
      <c r="B323" s="32" t="s">
        <v>404</v>
      </c>
      <c r="C323" s="29">
        <f t="shared" si="48"/>
        <v>0</v>
      </c>
      <c r="D323" s="29">
        <f t="shared" si="48"/>
        <v>834860</v>
      </c>
      <c r="E323" s="29">
        <f t="shared" si="49"/>
        <v>834860</v>
      </c>
      <c r="F323" s="29">
        <f t="shared" si="50"/>
        <v>643</v>
      </c>
      <c r="G323" s="57">
        <f t="shared" si="51"/>
        <v>1298</v>
      </c>
      <c r="H323" s="42"/>
      <c r="I323" s="29">
        <v>314</v>
      </c>
      <c r="J323" s="30" t="s">
        <v>404</v>
      </c>
      <c r="L323" s="29">
        <v>0</v>
      </c>
      <c r="M323" s="29">
        <v>318121</v>
      </c>
      <c r="N323" s="29">
        <v>542</v>
      </c>
      <c r="O323" s="29">
        <v>0</v>
      </c>
      <c r="P323" s="29">
        <v>173068</v>
      </c>
      <c r="Q323" s="29">
        <v>36</v>
      </c>
      <c r="R323" s="29">
        <v>0</v>
      </c>
      <c r="S323" s="29">
        <v>343671</v>
      </c>
      <c r="T323" s="29">
        <v>65</v>
      </c>
      <c r="U323" s="29">
        <v>0</v>
      </c>
      <c r="V323" s="29">
        <v>0</v>
      </c>
      <c r="W323" s="29">
        <v>0</v>
      </c>
      <c r="X323" s="31"/>
      <c r="Y323" s="27">
        <f t="shared" si="52"/>
        <v>314</v>
      </c>
      <c r="Z323" s="29">
        <f t="shared" si="53"/>
        <v>0</v>
      </c>
      <c r="AA323" s="29">
        <f t="shared" si="54"/>
        <v>834860</v>
      </c>
      <c r="AB323" s="29">
        <f t="shared" si="55"/>
        <v>834860</v>
      </c>
      <c r="AC323" s="29">
        <f t="shared" si="56"/>
        <v>643</v>
      </c>
      <c r="AD323" s="29">
        <f t="shared" si="57"/>
        <v>1298</v>
      </c>
      <c r="AE323" s="31"/>
      <c r="AF323" s="31"/>
      <c r="AH323" s="27">
        <v>314</v>
      </c>
      <c r="AI323" s="31" t="s">
        <v>404</v>
      </c>
      <c r="AK323" s="29"/>
      <c r="AL323" s="29">
        <v>422.49011857707512</v>
      </c>
      <c r="AM323" s="29">
        <v>465.85826771653541</v>
      </c>
      <c r="AN323" s="29">
        <v>341.5670731707317</v>
      </c>
      <c r="AO323" s="29">
        <v>464</v>
      </c>
      <c r="AP323" s="29">
        <v>456</v>
      </c>
      <c r="AQ323" s="29">
        <v>1758</v>
      </c>
      <c r="AR323" s="29">
        <v>1290</v>
      </c>
      <c r="AS323" s="29">
        <v>854</v>
      </c>
      <c r="AT323" s="29">
        <v>993</v>
      </c>
      <c r="AU323" s="29">
        <v>1070</v>
      </c>
      <c r="AV323" s="29">
        <v>1010</v>
      </c>
      <c r="AW323" s="29">
        <v>1202</v>
      </c>
      <c r="AX323" s="29">
        <v>1285</v>
      </c>
      <c r="AY323" s="29">
        <v>940</v>
      </c>
      <c r="AZ323" s="29">
        <v>794</v>
      </c>
      <c r="BA323" s="29">
        <v>986</v>
      </c>
      <c r="BB323" s="29">
        <v>1265</v>
      </c>
      <c r="BC323" s="29">
        <v>1663</v>
      </c>
      <c r="BD323" s="29">
        <v>1410</v>
      </c>
      <c r="BE323" s="29">
        <v>1860</v>
      </c>
      <c r="BF323" s="29">
        <v>2687</v>
      </c>
      <c r="BG323" s="29">
        <v>2590</v>
      </c>
      <c r="BH323" s="29">
        <v>1298</v>
      </c>
      <c r="BI323" s="29">
        <f t="shared" si="58"/>
        <v>1298</v>
      </c>
      <c r="BJ323" s="29"/>
      <c r="BK323" s="29"/>
      <c r="BL323" s="29">
        <f t="shared" si="59"/>
        <v>-1292</v>
      </c>
      <c r="BM323" s="27"/>
    </row>
    <row r="324" spans="1:65">
      <c r="A324" s="29">
        <v>315</v>
      </c>
      <c r="B324" s="32" t="s">
        <v>405</v>
      </c>
      <c r="C324" s="29">
        <f t="shared" si="48"/>
        <v>0</v>
      </c>
      <c r="D324" s="29">
        <f t="shared" si="48"/>
        <v>1272053</v>
      </c>
      <c r="E324" s="29">
        <f t="shared" si="49"/>
        <v>1272053</v>
      </c>
      <c r="F324" s="29">
        <f t="shared" si="50"/>
        <v>1179</v>
      </c>
      <c r="G324" s="57">
        <f t="shared" si="51"/>
        <v>1079</v>
      </c>
      <c r="H324" s="42"/>
      <c r="I324" s="29">
        <v>315</v>
      </c>
      <c r="J324" s="30" t="s">
        <v>405</v>
      </c>
      <c r="L324" s="29">
        <v>0</v>
      </c>
      <c r="M324" s="29">
        <v>903736</v>
      </c>
      <c r="N324" s="29">
        <v>1146</v>
      </c>
      <c r="O324" s="29">
        <v>0</v>
      </c>
      <c r="P324" s="29">
        <v>78128</v>
      </c>
      <c r="Q324" s="29">
        <v>7</v>
      </c>
      <c r="R324" s="29">
        <v>0</v>
      </c>
      <c r="S324" s="29">
        <v>279028</v>
      </c>
      <c r="T324" s="29">
        <v>25</v>
      </c>
      <c r="U324" s="29">
        <v>0</v>
      </c>
      <c r="V324" s="29">
        <v>11161</v>
      </c>
      <c r="W324" s="29">
        <v>1</v>
      </c>
      <c r="X324" s="31"/>
      <c r="Y324" s="27">
        <f t="shared" si="52"/>
        <v>315</v>
      </c>
      <c r="Z324" s="29">
        <f t="shared" si="53"/>
        <v>0</v>
      </c>
      <c r="AA324" s="29">
        <f t="shared" si="54"/>
        <v>1272053</v>
      </c>
      <c r="AB324" s="29">
        <f t="shared" si="55"/>
        <v>1272053</v>
      </c>
      <c r="AC324" s="29">
        <f t="shared" si="56"/>
        <v>1179</v>
      </c>
      <c r="AD324" s="29">
        <f t="shared" si="57"/>
        <v>1079</v>
      </c>
      <c r="AE324" s="31"/>
      <c r="AF324" s="31"/>
      <c r="AH324" s="27">
        <v>315</v>
      </c>
      <c r="AI324" s="31" t="s">
        <v>405</v>
      </c>
      <c r="AK324" s="29"/>
      <c r="AL324" s="29">
        <v>186.42120765832107</v>
      </c>
      <c r="AM324" s="29">
        <v>251.75859649122808</v>
      </c>
      <c r="AN324" s="29">
        <v>278.91702127659573</v>
      </c>
      <c r="AO324" s="29">
        <v>280</v>
      </c>
      <c r="AP324" s="29">
        <v>227</v>
      </c>
      <c r="AQ324" s="29">
        <v>368</v>
      </c>
      <c r="AR324" s="29">
        <v>381</v>
      </c>
      <c r="AS324" s="29">
        <v>388</v>
      </c>
      <c r="AT324" s="29">
        <v>442</v>
      </c>
      <c r="AU324" s="29">
        <v>425</v>
      </c>
      <c r="AV324" s="29">
        <v>451</v>
      </c>
      <c r="AW324" s="29">
        <v>462</v>
      </c>
      <c r="AX324" s="29">
        <v>261</v>
      </c>
      <c r="AY324" s="29">
        <v>439</v>
      </c>
      <c r="AZ324" s="29">
        <v>474</v>
      </c>
      <c r="BA324" s="29">
        <v>601</v>
      </c>
      <c r="BB324" s="29">
        <v>520</v>
      </c>
      <c r="BC324" s="29">
        <v>556</v>
      </c>
      <c r="BD324" s="29">
        <v>676</v>
      </c>
      <c r="BE324" s="29">
        <v>692</v>
      </c>
      <c r="BF324" s="29">
        <v>538</v>
      </c>
      <c r="BG324" s="29">
        <v>3086</v>
      </c>
      <c r="BH324" s="29">
        <v>1079</v>
      </c>
      <c r="BI324" s="29">
        <f t="shared" si="58"/>
        <v>1079</v>
      </c>
      <c r="BJ324" s="29"/>
      <c r="BK324" s="29"/>
      <c r="BL324" s="29">
        <f t="shared" si="59"/>
        <v>-2007</v>
      </c>
      <c r="BM324" s="27"/>
    </row>
    <row r="325" spans="1:65">
      <c r="A325" s="29">
        <v>316</v>
      </c>
      <c r="B325" s="32" t="s">
        <v>406</v>
      </c>
      <c r="C325" s="29">
        <f t="shared" si="48"/>
        <v>0</v>
      </c>
      <c r="D325" s="29">
        <f t="shared" si="48"/>
        <v>1417842</v>
      </c>
      <c r="E325" s="29">
        <f t="shared" si="49"/>
        <v>1417842</v>
      </c>
      <c r="F325" s="29">
        <f t="shared" si="50"/>
        <v>1327</v>
      </c>
      <c r="G325" s="57">
        <f t="shared" si="51"/>
        <v>1068</v>
      </c>
      <c r="H325" s="42"/>
      <c r="I325" s="29">
        <v>316</v>
      </c>
      <c r="J325" s="30" t="s">
        <v>406</v>
      </c>
      <c r="L325" s="29">
        <v>0</v>
      </c>
      <c r="M325" s="29">
        <v>759949</v>
      </c>
      <c r="N325" s="29">
        <v>1231</v>
      </c>
      <c r="O325" s="29">
        <v>0</v>
      </c>
      <c r="P325" s="29">
        <v>178179</v>
      </c>
      <c r="Q325" s="29">
        <v>26</v>
      </c>
      <c r="R325" s="29">
        <v>0</v>
      </c>
      <c r="S325" s="29">
        <v>479714</v>
      </c>
      <c r="T325" s="29">
        <v>70</v>
      </c>
      <c r="U325" s="29">
        <v>0</v>
      </c>
      <c r="V325" s="29">
        <v>0</v>
      </c>
      <c r="W325" s="29">
        <v>0</v>
      </c>
      <c r="X325" s="31"/>
      <c r="Y325" s="27">
        <f t="shared" si="52"/>
        <v>316</v>
      </c>
      <c r="Z325" s="29">
        <f t="shared" si="53"/>
        <v>0</v>
      </c>
      <c r="AA325" s="29">
        <f t="shared" si="54"/>
        <v>1417842</v>
      </c>
      <c r="AB325" s="29">
        <f t="shared" si="55"/>
        <v>1417842</v>
      </c>
      <c r="AC325" s="29">
        <f t="shared" si="56"/>
        <v>1327</v>
      </c>
      <c r="AD325" s="29">
        <f t="shared" si="57"/>
        <v>1068</v>
      </c>
      <c r="AE325" s="31"/>
      <c r="AF325" s="31"/>
      <c r="AH325" s="27">
        <v>316</v>
      </c>
      <c r="AI325" s="31" t="s">
        <v>406</v>
      </c>
      <c r="AK325" s="29"/>
      <c r="AL325" s="29">
        <v>345.85</v>
      </c>
      <c r="AM325" s="29">
        <v>299.82940622054667</v>
      </c>
      <c r="AN325" s="29">
        <v>375.33982473222977</v>
      </c>
      <c r="AO325" s="29">
        <v>427</v>
      </c>
      <c r="AP325" s="29">
        <v>428</v>
      </c>
      <c r="AQ325" s="29">
        <v>1084</v>
      </c>
      <c r="AR325" s="29">
        <v>850</v>
      </c>
      <c r="AS325" s="29">
        <v>771</v>
      </c>
      <c r="AT325" s="29">
        <v>816</v>
      </c>
      <c r="AU325" s="29">
        <v>654</v>
      </c>
      <c r="AV325" s="29">
        <v>692</v>
      </c>
      <c r="AW325" s="29">
        <v>748</v>
      </c>
      <c r="AX325" s="29">
        <v>1384</v>
      </c>
      <c r="AY325" s="29">
        <v>1374</v>
      </c>
      <c r="AZ325" s="29">
        <v>1310</v>
      </c>
      <c r="BA325" s="29">
        <v>1358</v>
      </c>
      <c r="BB325" s="29">
        <v>1080</v>
      </c>
      <c r="BC325" s="29">
        <v>1057</v>
      </c>
      <c r="BD325" s="29">
        <v>954</v>
      </c>
      <c r="BE325" s="29">
        <v>1123</v>
      </c>
      <c r="BF325" s="29">
        <v>1075</v>
      </c>
      <c r="BG325" s="29">
        <v>1500</v>
      </c>
      <c r="BH325" s="29">
        <v>1068</v>
      </c>
      <c r="BI325" s="29">
        <f t="shared" si="58"/>
        <v>1068</v>
      </c>
      <c r="BJ325" s="29"/>
      <c r="BK325" s="29"/>
      <c r="BL325" s="29">
        <f t="shared" si="59"/>
        <v>-432</v>
      </c>
      <c r="BM325" s="27"/>
    </row>
    <row r="326" spans="1:65">
      <c r="A326" s="29">
        <v>317</v>
      </c>
      <c r="B326" s="32" t="s">
        <v>407</v>
      </c>
      <c r="C326" s="29">
        <f t="shared" si="48"/>
        <v>0</v>
      </c>
      <c r="D326" s="29">
        <f t="shared" si="48"/>
        <v>1255205</v>
      </c>
      <c r="E326" s="29">
        <f t="shared" si="49"/>
        <v>1255205</v>
      </c>
      <c r="F326" s="29">
        <f t="shared" si="50"/>
        <v>309</v>
      </c>
      <c r="G326" s="57">
        <f t="shared" si="51"/>
        <v>4062</v>
      </c>
      <c r="H326" s="42"/>
      <c r="I326" s="29">
        <v>317</v>
      </c>
      <c r="J326" s="30" t="s">
        <v>407</v>
      </c>
      <c r="L326" s="29">
        <v>0</v>
      </c>
      <c r="M326" s="29">
        <v>854662</v>
      </c>
      <c r="N326" s="29">
        <v>247</v>
      </c>
      <c r="O326" s="29">
        <v>0</v>
      </c>
      <c r="P326" s="29">
        <v>51683</v>
      </c>
      <c r="Q326" s="29">
        <v>8</v>
      </c>
      <c r="R326" s="29">
        <v>0</v>
      </c>
      <c r="S326" s="29">
        <v>348860</v>
      </c>
      <c r="T326" s="29">
        <v>54</v>
      </c>
      <c r="U326" s="29">
        <v>0</v>
      </c>
      <c r="V326" s="29">
        <v>0</v>
      </c>
      <c r="W326" s="29">
        <v>0</v>
      </c>
      <c r="X326" s="31"/>
      <c r="Y326" s="27">
        <f t="shared" si="52"/>
        <v>317</v>
      </c>
      <c r="Z326" s="29">
        <f t="shared" si="53"/>
        <v>0</v>
      </c>
      <c r="AA326" s="29">
        <f t="shared" si="54"/>
        <v>1255205</v>
      </c>
      <c r="AB326" s="29">
        <f t="shared" si="55"/>
        <v>1255205</v>
      </c>
      <c r="AC326" s="29">
        <f t="shared" si="56"/>
        <v>309</v>
      </c>
      <c r="AD326" s="29">
        <f t="shared" si="57"/>
        <v>4062</v>
      </c>
      <c r="AE326" s="31"/>
      <c r="AF326" s="31"/>
      <c r="AH326" s="27">
        <v>317</v>
      </c>
      <c r="AI326" s="31" t="s">
        <v>407</v>
      </c>
      <c r="AK326" s="29"/>
      <c r="AL326" s="29">
        <v>295.55441741357237</v>
      </c>
      <c r="AM326" s="29">
        <v>280.64490861618799</v>
      </c>
      <c r="AN326" s="29">
        <v>266.72565157750341</v>
      </c>
      <c r="AO326" s="29">
        <v>341</v>
      </c>
      <c r="AP326" s="29">
        <v>387</v>
      </c>
      <c r="AQ326" s="29">
        <v>1731</v>
      </c>
      <c r="AR326" s="29">
        <v>1201</v>
      </c>
      <c r="AS326" s="29">
        <v>1406</v>
      </c>
      <c r="AT326" s="29">
        <v>1394</v>
      </c>
      <c r="AU326" s="29">
        <v>1442</v>
      </c>
      <c r="AV326" s="29">
        <v>1975</v>
      </c>
      <c r="AW326" s="29">
        <v>1789</v>
      </c>
      <c r="AX326" s="29">
        <v>441</v>
      </c>
      <c r="AY326" s="29">
        <v>2374</v>
      </c>
      <c r="AZ326" s="29">
        <v>2407</v>
      </c>
      <c r="BA326" s="29">
        <v>874</v>
      </c>
      <c r="BB326" s="29">
        <v>2816</v>
      </c>
      <c r="BC326" s="29">
        <v>3174</v>
      </c>
      <c r="BD326" s="29">
        <v>3185</v>
      </c>
      <c r="BE326" s="29">
        <v>3127</v>
      </c>
      <c r="BF326" s="29">
        <v>3271</v>
      </c>
      <c r="BG326" s="29">
        <v>6994</v>
      </c>
      <c r="BH326" s="29">
        <v>4062</v>
      </c>
      <c r="BI326" s="29">
        <f t="shared" si="58"/>
        <v>4062</v>
      </c>
      <c r="BJ326" s="29"/>
      <c r="BK326" s="29"/>
      <c r="BL326" s="29">
        <f t="shared" si="59"/>
        <v>-2932</v>
      </c>
      <c r="BM326" s="27"/>
    </row>
    <row r="327" spans="1:65">
      <c r="A327" s="29">
        <v>318</v>
      </c>
      <c r="B327" s="32" t="s">
        <v>408</v>
      </c>
      <c r="C327" s="29">
        <f t="shared" si="48"/>
        <v>0</v>
      </c>
      <c r="D327" s="29">
        <f t="shared" si="48"/>
        <v>157648</v>
      </c>
      <c r="E327" s="29">
        <f t="shared" si="49"/>
        <v>157648</v>
      </c>
      <c r="F327" s="29">
        <f t="shared" si="50"/>
        <v>114</v>
      </c>
      <c r="G327" s="57">
        <f t="shared" si="51"/>
        <v>1383</v>
      </c>
      <c r="H327" s="42"/>
      <c r="I327" s="29">
        <v>318</v>
      </c>
      <c r="J327" s="30" t="s">
        <v>408</v>
      </c>
      <c r="L327" s="29">
        <v>0</v>
      </c>
      <c r="M327" s="29">
        <v>86322</v>
      </c>
      <c r="N327" s="29">
        <v>106</v>
      </c>
      <c r="O327" s="29">
        <v>0</v>
      </c>
      <c r="P327" s="29">
        <v>5456</v>
      </c>
      <c r="Q327" s="29">
        <v>1</v>
      </c>
      <c r="R327" s="29">
        <v>0</v>
      </c>
      <c r="S327" s="29">
        <v>65870</v>
      </c>
      <c r="T327" s="29">
        <v>7</v>
      </c>
      <c r="U327" s="29">
        <v>0</v>
      </c>
      <c r="V327" s="29">
        <v>0</v>
      </c>
      <c r="W327" s="29">
        <v>0</v>
      </c>
      <c r="X327" s="31"/>
      <c r="Y327" s="27">
        <f t="shared" si="52"/>
        <v>318</v>
      </c>
      <c r="Z327" s="29">
        <f t="shared" si="53"/>
        <v>0</v>
      </c>
      <c r="AA327" s="29">
        <f t="shared" si="54"/>
        <v>157648</v>
      </c>
      <c r="AB327" s="29">
        <f t="shared" si="55"/>
        <v>157648</v>
      </c>
      <c r="AC327" s="29">
        <f t="shared" si="56"/>
        <v>114</v>
      </c>
      <c r="AD327" s="29">
        <f t="shared" si="57"/>
        <v>1383</v>
      </c>
      <c r="AE327" s="31"/>
      <c r="AF327" s="31"/>
      <c r="AH327" s="27">
        <v>318</v>
      </c>
      <c r="AI327" s="31" t="s">
        <v>408</v>
      </c>
      <c r="AK327" s="29"/>
      <c r="AL327" s="29">
        <v>351.6521739130435</v>
      </c>
      <c r="AM327" s="29">
        <v>395.7578125</v>
      </c>
      <c r="AN327" s="29">
        <v>346.37795275590554</v>
      </c>
      <c r="AO327" s="29">
        <v>326</v>
      </c>
      <c r="AP327" s="29">
        <v>321</v>
      </c>
      <c r="AQ327" s="29">
        <v>398</v>
      </c>
      <c r="AR327" s="29">
        <v>583</v>
      </c>
      <c r="AS327" s="29">
        <v>568</v>
      </c>
      <c r="AT327" s="29">
        <v>805</v>
      </c>
      <c r="AU327" s="29">
        <v>650</v>
      </c>
      <c r="AV327" s="29">
        <v>590</v>
      </c>
      <c r="AW327" s="29">
        <v>754</v>
      </c>
      <c r="AX327" s="29">
        <v>753</v>
      </c>
      <c r="AY327" s="29">
        <v>607</v>
      </c>
      <c r="AZ327" s="29">
        <v>716</v>
      </c>
      <c r="BA327" s="29">
        <v>855</v>
      </c>
      <c r="BB327" s="29">
        <v>1171</v>
      </c>
      <c r="BC327" s="29">
        <v>897</v>
      </c>
      <c r="BD327" s="29">
        <v>1200</v>
      </c>
      <c r="BE327" s="29">
        <v>1597</v>
      </c>
      <c r="BF327" s="29">
        <v>935</v>
      </c>
      <c r="BG327" s="29">
        <v>1409</v>
      </c>
      <c r="BH327" s="29">
        <v>1383</v>
      </c>
      <c r="BI327" s="29">
        <f t="shared" si="58"/>
        <v>1383</v>
      </c>
      <c r="BJ327" s="29"/>
      <c r="BK327" s="29"/>
      <c r="BL327" s="29">
        <f t="shared" si="59"/>
        <v>-26</v>
      </c>
      <c r="BM327" s="27"/>
    </row>
    <row r="328" spans="1:65">
      <c r="A328" s="29">
        <v>319</v>
      </c>
      <c r="B328" s="32" t="s">
        <v>409</v>
      </c>
      <c r="C328" s="29">
        <f t="shared" si="48"/>
        <v>0</v>
      </c>
      <c r="D328" s="29">
        <f t="shared" si="48"/>
        <v>176719</v>
      </c>
      <c r="E328" s="29">
        <f t="shared" si="49"/>
        <v>176719</v>
      </c>
      <c r="F328" s="29">
        <f t="shared" si="50"/>
        <v>79</v>
      </c>
      <c r="G328" s="57">
        <f t="shared" si="51"/>
        <v>2237</v>
      </c>
      <c r="H328" s="42"/>
      <c r="I328" s="29">
        <v>319</v>
      </c>
      <c r="J328" s="30" t="s">
        <v>409</v>
      </c>
      <c r="L328" s="29">
        <v>0</v>
      </c>
      <c r="M328" s="29">
        <v>176719</v>
      </c>
      <c r="N328" s="29">
        <v>79</v>
      </c>
      <c r="O328" s="29">
        <v>0</v>
      </c>
      <c r="P328" s="29">
        <v>0</v>
      </c>
      <c r="Q328" s="29">
        <v>0</v>
      </c>
      <c r="R328" s="29">
        <v>0</v>
      </c>
      <c r="S328" s="29">
        <v>0</v>
      </c>
      <c r="T328" s="29">
        <v>0</v>
      </c>
      <c r="U328" s="29">
        <v>0</v>
      </c>
      <c r="V328" s="29">
        <v>0</v>
      </c>
      <c r="W328" s="29">
        <v>0</v>
      </c>
      <c r="X328" s="31"/>
      <c r="Y328" s="27">
        <f t="shared" si="52"/>
        <v>319</v>
      </c>
      <c r="Z328" s="29">
        <f t="shared" si="53"/>
        <v>0</v>
      </c>
      <c r="AA328" s="29">
        <f t="shared" si="54"/>
        <v>176719</v>
      </c>
      <c r="AB328" s="29">
        <f t="shared" si="55"/>
        <v>176719</v>
      </c>
      <c r="AC328" s="29">
        <f t="shared" si="56"/>
        <v>79</v>
      </c>
      <c r="AD328" s="29">
        <f t="shared" si="57"/>
        <v>2237</v>
      </c>
      <c r="AE328" s="31"/>
      <c r="AF328" s="31"/>
      <c r="AH328" s="27">
        <v>319</v>
      </c>
      <c r="AI328" s="31" t="s">
        <v>409</v>
      </c>
      <c r="AK328" s="29"/>
      <c r="AL328" s="29"/>
      <c r="AM328" s="29">
        <v>1038.75</v>
      </c>
      <c r="AN328" s="29">
        <v>1378.5352112676057</v>
      </c>
      <c r="AO328" s="29">
        <v>1443</v>
      </c>
      <c r="AP328" s="29">
        <v>2695</v>
      </c>
      <c r="AQ328" s="29">
        <v>2240</v>
      </c>
      <c r="AR328" s="29">
        <v>2230</v>
      </c>
      <c r="AS328" s="29">
        <v>2649</v>
      </c>
      <c r="AT328" s="29">
        <v>2060</v>
      </c>
      <c r="AU328" s="29">
        <v>2012</v>
      </c>
      <c r="AV328" s="29">
        <v>1797</v>
      </c>
      <c r="AW328" s="29">
        <v>1863</v>
      </c>
      <c r="AX328" s="29">
        <v>2198</v>
      </c>
      <c r="AY328" s="29">
        <v>2348</v>
      </c>
      <c r="AZ328" s="29">
        <v>0</v>
      </c>
      <c r="BA328" s="29">
        <v>1690</v>
      </c>
      <c r="BB328" s="29">
        <v>2145</v>
      </c>
      <c r="BC328" s="29">
        <v>1818</v>
      </c>
      <c r="BD328" s="29">
        <v>1711</v>
      </c>
      <c r="BE328" s="29">
        <v>1953</v>
      </c>
      <c r="BF328" s="29">
        <v>1749</v>
      </c>
      <c r="BG328" s="29">
        <v>1763</v>
      </c>
      <c r="BH328" s="29">
        <v>2237</v>
      </c>
      <c r="BI328" s="29">
        <f t="shared" si="58"/>
        <v>2237</v>
      </c>
      <c r="BJ328" s="29"/>
      <c r="BK328" s="29"/>
      <c r="BL328" s="29">
        <f t="shared" si="59"/>
        <v>474</v>
      </c>
      <c r="BM328" s="27"/>
    </row>
    <row r="329" spans="1:65">
      <c r="A329" s="29">
        <v>320</v>
      </c>
      <c r="B329" s="32" t="s">
        <v>410</v>
      </c>
      <c r="C329" s="29">
        <f t="shared" si="48"/>
        <v>0</v>
      </c>
      <c r="D329" s="29">
        <f t="shared" si="48"/>
        <v>0</v>
      </c>
      <c r="E329" s="29">
        <f t="shared" si="49"/>
        <v>0</v>
      </c>
      <c r="F329" s="29">
        <f t="shared" si="50"/>
        <v>0</v>
      </c>
      <c r="G329" s="57">
        <f t="shared" si="51"/>
        <v>0</v>
      </c>
      <c r="H329" s="42"/>
      <c r="I329" s="29">
        <v>320</v>
      </c>
      <c r="J329" s="30" t="s">
        <v>410</v>
      </c>
      <c r="L329" s="29">
        <v>0</v>
      </c>
      <c r="M329" s="29">
        <v>0</v>
      </c>
      <c r="N329" s="29">
        <v>0</v>
      </c>
      <c r="O329" s="29">
        <v>0</v>
      </c>
      <c r="P329" s="29">
        <v>0</v>
      </c>
      <c r="Q329" s="29">
        <v>0</v>
      </c>
      <c r="R329" s="29">
        <v>0</v>
      </c>
      <c r="S329" s="29">
        <v>0</v>
      </c>
      <c r="T329" s="29">
        <v>0</v>
      </c>
      <c r="U329" s="29">
        <v>0</v>
      </c>
      <c r="V329" s="29">
        <v>0</v>
      </c>
      <c r="W329" s="29">
        <v>0</v>
      </c>
      <c r="X329" s="31"/>
      <c r="Y329" s="27">
        <f t="shared" si="52"/>
        <v>320</v>
      </c>
      <c r="Z329" s="29">
        <f t="shared" si="53"/>
        <v>0</v>
      </c>
      <c r="AA329" s="29">
        <f t="shared" si="54"/>
        <v>0</v>
      </c>
      <c r="AB329" s="29">
        <f t="shared" si="55"/>
        <v>0</v>
      </c>
      <c r="AC329" s="29">
        <f t="shared" si="56"/>
        <v>0</v>
      </c>
      <c r="AD329" s="29">
        <f t="shared" si="57"/>
        <v>0</v>
      </c>
      <c r="AE329" s="31"/>
      <c r="AF329" s="31"/>
      <c r="AH329" s="27">
        <v>320</v>
      </c>
      <c r="AI329" s="31" t="s">
        <v>410</v>
      </c>
      <c r="AK329" s="29"/>
      <c r="AL329" s="29"/>
      <c r="AM329" s="29"/>
      <c r="AN329" s="29">
        <v>0</v>
      </c>
      <c r="AO329" s="29">
        <v>0</v>
      </c>
      <c r="AP329" s="29">
        <v>0</v>
      </c>
      <c r="AQ329" s="29">
        <v>0</v>
      </c>
      <c r="AR329" s="29">
        <v>0</v>
      </c>
      <c r="AS329" s="29">
        <v>0</v>
      </c>
      <c r="AT329" s="29">
        <v>0</v>
      </c>
      <c r="AU329" s="29">
        <v>0</v>
      </c>
      <c r="AV329" s="29">
        <v>0</v>
      </c>
      <c r="AW329" s="29">
        <v>0</v>
      </c>
      <c r="AX329" s="29">
        <v>0</v>
      </c>
      <c r="AY329" s="29">
        <v>0</v>
      </c>
      <c r="AZ329" s="29">
        <v>0</v>
      </c>
      <c r="BA329" s="29">
        <v>0</v>
      </c>
      <c r="BB329" s="29">
        <v>0</v>
      </c>
      <c r="BC329" s="29">
        <v>0</v>
      </c>
      <c r="BD329" s="29">
        <v>0</v>
      </c>
      <c r="BE329" s="29">
        <v>0</v>
      </c>
      <c r="BF329" s="29">
        <v>0</v>
      </c>
      <c r="BG329" s="29">
        <v>0</v>
      </c>
      <c r="BH329" s="29">
        <v>0</v>
      </c>
      <c r="BI329" s="29">
        <f t="shared" si="58"/>
        <v>0</v>
      </c>
      <c r="BJ329" s="29"/>
      <c r="BK329" s="29"/>
      <c r="BL329" s="29">
        <f t="shared" si="59"/>
        <v>0</v>
      </c>
      <c r="BM329" s="27"/>
    </row>
    <row r="330" spans="1:65">
      <c r="A330" s="29">
        <v>321</v>
      </c>
      <c r="B330" s="32" t="s">
        <v>411</v>
      </c>
      <c r="C330" s="29">
        <f t="shared" ref="C330:D392" si="60">L330+O330+R330+U330</f>
        <v>0</v>
      </c>
      <c r="D330" s="29">
        <f t="shared" si="60"/>
        <v>2477243</v>
      </c>
      <c r="E330" s="29">
        <f t="shared" ref="E330:E393" si="61">D330-C330</f>
        <v>2477243</v>
      </c>
      <c r="F330" s="29">
        <f t="shared" ref="F330:F393" si="62">N330+Q330+T330+W330</f>
        <v>3696</v>
      </c>
      <c r="G330" s="57">
        <f t="shared" ref="G330:G393" si="63">IF(F330&gt;0,ROUND(E330/F330,0),0)</f>
        <v>670</v>
      </c>
      <c r="H330" s="42"/>
      <c r="I330" s="29">
        <v>321</v>
      </c>
      <c r="J330" s="30" t="s">
        <v>411</v>
      </c>
      <c r="L330" s="29">
        <v>0</v>
      </c>
      <c r="M330" s="29">
        <v>1869119</v>
      </c>
      <c r="N330" s="29">
        <v>3084</v>
      </c>
      <c r="O330" s="29">
        <v>0</v>
      </c>
      <c r="P330" s="29">
        <v>46702</v>
      </c>
      <c r="Q330" s="29">
        <v>47</v>
      </c>
      <c r="R330" s="29">
        <v>0</v>
      </c>
      <c r="S330" s="29">
        <v>561422</v>
      </c>
      <c r="T330" s="29">
        <v>565</v>
      </c>
      <c r="U330" s="29">
        <v>0</v>
      </c>
      <c r="V330" s="29">
        <v>0</v>
      </c>
      <c r="W330" s="29">
        <v>0</v>
      </c>
      <c r="X330" s="31"/>
      <c r="Y330" s="27">
        <f t="shared" ref="Y330:Y393" si="64">VALUE(I330)</f>
        <v>321</v>
      </c>
      <c r="Z330" s="29">
        <f t="shared" ref="Z330:Z392" si="65">VLOOKUP(Y330,transp_rate,3)</f>
        <v>0</v>
      </c>
      <c r="AA330" s="29">
        <f t="shared" ref="AA330:AA392" si="66">VLOOKUP(Y330,transp_rate,4)</f>
        <v>2477243</v>
      </c>
      <c r="AB330" s="29">
        <f t="shared" ref="AB330:AB392" si="67">VLOOKUP(Y330,transp_rate,5)</f>
        <v>2477243</v>
      </c>
      <c r="AC330" s="29">
        <f t="shared" ref="AC330:AC392" si="68">VLOOKUP(Y330,transp_rate,6)</f>
        <v>3696</v>
      </c>
      <c r="AD330" s="29">
        <f t="shared" ref="AD330:AD392" si="69">VLOOKUP(Y330,transp_rate,7)</f>
        <v>670</v>
      </c>
      <c r="AE330" s="31"/>
      <c r="AF330" s="31"/>
      <c r="AH330" s="27">
        <v>321</v>
      </c>
      <c r="AI330" s="31" t="s">
        <v>411</v>
      </c>
      <c r="AK330" s="29"/>
      <c r="AL330" s="29">
        <v>230.97553303040894</v>
      </c>
      <c r="AM330" s="29">
        <v>236.5617707618394</v>
      </c>
      <c r="AN330" s="29">
        <v>246.27638190954775</v>
      </c>
      <c r="AO330" s="29">
        <v>237</v>
      </c>
      <c r="AP330" s="29">
        <v>240</v>
      </c>
      <c r="AQ330" s="29">
        <v>527</v>
      </c>
      <c r="AR330" s="29">
        <v>351</v>
      </c>
      <c r="AS330" s="29">
        <v>492</v>
      </c>
      <c r="AT330" s="29">
        <v>470</v>
      </c>
      <c r="AU330" s="29">
        <v>407</v>
      </c>
      <c r="AV330" s="29">
        <v>401</v>
      </c>
      <c r="AW330" s="29">
        <v>718</v>
      </c>
      <c r="AX330" s="29">
        <v>582</v>
      </c>
      <c r="AY330" s="29">
        <v>678</v>
      </c>
      <c r="AZ330" s="29">
        <v>831</v>
      </c>
      <c r="BA330" s="29">
        <v>384</v>
      </c>
      <c r="BB330" s="29">
        <v>391</v>
      </c>
      <c r="BC330" s="29">
        <v>401</v>
      </c>
      <c r="BD330" s="29">
        <v>430</v>
      </c>
      <c r="BE330" s="29">
        <v>580</v>
      </c>
      <c r="BF330" s="29">
        <v>437</v>
      </c>
      <c r="BG330" s="29">
        <v>523</v>
      </c>
      <c r="BH330" s="29">
        <v>670</v>
      </c>
      <c r="BI330" s="29">
        <f t="shared" si="58"/>
        <v>670</v>
      </c>
      <c r="BJ330" s="29"/>
      <c r="BK330" s="29"/>
      <c r="BL330" s="29">
        <f t="shared" si="59"/>
        <v>147</v>
      </c>
      <c r="BM330" s="27"/>
    </row>
    <row r="331" spans="1:65">
      <c r="A331" s="29">
        <v>322</v>
      </c>
      <c r="B331" s="32" t="s">
        <v>412</v>
      </c>
      <c r="C331" s="29">
        <f t="shared" si="60"/>
        <v>0</v>
      </c>
      <c r="D331" s="29">
        <f t="shared" si="60"/>
        <v>442488</v>
      </c>
      <c r="E331" s="29">
        <f t="shared" si="61"/>
        <v>442488</v>
      </c>
      <c r="F331" s="29">
        <f t="shared" si="62"/>
        <v>524</v>
      </c>
      <c r="G331" s="57">
        <f t="shared" si="63"/>
        <v>844</v>
      </c>
      <c r="H331" s="42"/>
      <c r="I331" s="29">
        <v>322</v>
      </c>
      <c r="J331" s="30" t="s">
        <v>412</v>
      </c>
      <c r="L331" s="29">
        <v>0</v>
      </c>
      <c r="M331" s="29">
        <v>151478</v>
      </c>
      <c r="N331" s="29">
        <v>494</v>
      </c>
      <c r="O331" s="29">
        <v>0</v>
      </c>
      <c r="P331" s="29">
        <v>178644</v>
      </c>
      <c r="Q331" s="29">
        <v>16</v>
      </c>
      <c r="R331" s="29">
        <v>0</v>
      </c>
      <c r="S331" s="29">
        <v>112366</v>
      </c>
      <c r="T331" s="29">
        <v>14</v>
      </c>
      <c r="U331" s="29">
        <v>0</v>
      </c>
      <c r="V331" s="29">
        <v>0</v>
      </c>
      <c r="W331" s="29">
        <v>0</v>
      </c>
      <c r="X331" s="31"/>
      <c r="Y331" s="27">
        <f t="shared" si="64"/>
        <v>322</v>
      </c>
      <c r="Z331" s="29">
        <f t="shared" si="65"/>
        <v>0</v>
      </c>
      <c r="AA331" s="29">
        <f t="shared" si="66"/>
        <v>442488</v>
      </c>
      <c r="AB331" s="29">
        <f t="shared" si="67"/>
        <v>442488</v>
      </c>
      <c r="AC331" s="29">
        <f t="shared" si="68"/>
        <v>524</v>
      </c>
      <c r="AD331" s="29">
        <f t="shared" si="69"/>
        <v>844</v>
      </c>
      <c r="AE331" s="31"/>
      <c r="AF331" s="31"/>
      <c r="AH331" s="27">
        <v>322</v>
      </c>
      <c r="AI331" s="31" t="s">
        <v>412</v>
      </c>
      <c r="AK331" s="29"/>
      <c r="AL331" s="29">
        <v>243.14161220043573</v>
      </c>
      <c r="AM331" s="29">
        <v>235.13824419778001</v>
      </c>
      <c r="AN331" s="29">
        <v>258.55083909180649</v>
      </c>
      <c r="AO331" s="29">
        <v>259</v>
      </c>
      <c r="AP331" s="29">
        <v>267</v>
      </c>
      <c r="AQ331" s="29">
        <v>514</v>
      </c>
      <c r="AR331" s="29">
        <v>507</v>
      </c>
      <c r="AS331" s="29">
        <v>464</v>
      </c>
      <c r="AT331" s="29">
        <v>532</v>
      </c>
      <c r="AU331" s="29">
        <v>144</v>
      </c>
      <c r="AV331" s="29">
        <v>354</v>
      </c>
      <c r="AW331" s="29">
        <v>3659</v>
      </c>
      <c r="AX331" s="29">
        <v>4313</v>
      </c>
      <c r="AY331" s="29">
        <v>7070</v>
      </c>
      <c r="AZ331" s="29">
        <v>12684</v>
      </c>
      <c r="BA331" s="29">
        <v>4656</v>
      </c>
      <c r="BB331" s="29">
        <v>3995</v>
      </c>
      <c r="BC331" s="29">
        <v>793</v>
      </c>
      <c r="BD331" s="29">
        <v>646</v>
      </c>
      <c r="BE331" s="29">
        <v>822</v>
      </c>
      <c r="BF331" s="29">
        <v>905</v>
      </c>
      <c r="BG331" s="29">
        <v>992</v>
      </c>
      <c r="BH331" s="29">
        <v>844</v>
      </c>
      <c r="BI331" s="29">
        <f t="shared" ref="BI331:BI394" si="70">G331</f>
        <v>844</v>
      </c>
      <c r="BJ331" s="29"/>
      <c r="BK331" s="29"/>
      <c r="BL331" s="29">
        <f t="shared" ref="BL331:BL394" si="71">BI331-BG331</f>
        <v>-148</v>
      </c>
      <c r="BM331" s="27"/>
    </row>
    <row r="332" spans="1:65">
      <c r="A332" s="29">
        <v>323</v>
      </c>
      <c r="B332" s="32" t="s">
        <v>413</v>
      </c>
      <c r="C332" s="29">
        <f t="shared" si="60"/>
        <v>0</v>
      </c>
      <c r="D332" s="29">
        <f t="shared" si="60"/>
        <v>485782</v>
      </c>
      <c r="E332" s="29">
        <f t="shared" si="61"/>
        <v>485782</v>
      </c>
      <c r="F332" s="29">
        <f t="shared" si="62"/>
        <v>644</v>
      </c>
      <c r="G332" s="57">
        <f t="shared" si="63"/>
        <v>754</v>
      </c>
      <c r="H332" s="42"/>
      <c r="I332" s="29">
        <v>323</v>
      </c>
      <c r="J332" s="30" t="s">
        <v>413</v>
      </c>
      <c r="L332" s="29">
        <v>0</v>
      </c>
      <c r="M332" s="29">
        <v>382467</v>
      </c>
      <c r="N332" s="29">
        <v>616</v>
      </c>
      <c r="O332" s="29">
        <v>0</v>
      </c>
      <c r="P332" s="29">
        <v>40588</v>
      </c>
      <c r="Q332" s="29">
        <v>11</v>
      </c>
      <c r="R332" s="29">
        <v>0</v>
      </c>
      <c r="S332" s="29">
        <v>62727</v>
      </c>
      <c r="T332" s="29">
        <v>17</v>
      </c>
      <c r="U332" s="29">
        <v>0</v>
      </c>
      <c r="V332" s="29">
        <v>0</v>
      </c>
      <c r="W332" s="29">
        <v>0</v>
      </c>
      <c r="X332" s="31"/>
      <c r="Y332" s="27">
        <f t="shared" si="64"/>
        <v>323</v>
      </c>
      <c r="Z332" s="29">
        <f t="shared" si="65"/>
        <v>0</v>
      </c>
      <c r="AA332" s="29">
        <f t="shared" si="66"/>
        <v>485782</v>
      </c>
      <c r="AB332" s="29">
        <f t="shared" si="67"/>
        <v>485782</v>
      </c>
      <c r="AC332" s="29">
        <f t="shared" si="68"/>
        <v>644</v>
      </c>
      <c r="AD332" s="29">
        <f t="shared" si="69"/>
        <v>754</v>
      </c>
      <c r="AE332" s="31"/>
      <c r="AF332" s="31"/>
      <c r="AH332" s="27">
        <v>323</v>
      </c>
      <c r="AI332" s="31" t="s">
        <v>413</v>
      </c>
      <c r="AK332" s="29"/>
      <c r="AL332" s="29">
        <v>240.1171875</v>
      </c>
      <c r="AM332" s="29">
        <v>237.5</v>
      </c>
      <c r="AN332" s="29">
        <v>230.56782334384857</v>
      </c>
      <c r="AO332" s="29">
        <v>236</v>
      </c>
      <c r="AP332" s="29">
        <v>258</v>
      </c>
      <c r="AQ332" s="29">
        <v>487</v>
      </c>
      <c r="AR332" s="29">
        <v>269</v>
      </c>
      <c r="AS332" s="29">
        <v>420</v>
      </c>
      <c r="AT332" s="29">
        <v>431</v>
      </c>
      <c r="AU332" s="29">
        <v>406</v>
      </c>
      <c r="AV332" s="29">
        <v>619</v>
      </c>
      <c r="AW332" s="29">
        <v>407</v>
      </c>
      <c r="AX332" s="29">
        <v>634</v>
      </c>
      <c r="AY332" s="29">
        <v>686</v>
      </c>
      <c r="AZ332" s="29">
        <v>792</v>
      </c>
      <c r="BA332" s="29">
        <v>849</v>
      </c>
      <c r="BB332" s="29">
        <v>711</v>
      </c>
      <c r="BC332" s="29">
        <v>488</v>
      </c>
      <c r="BD332" s="29">
        <v>623</v>
      </c>
      <c r="BE332" s="29">
        <v>722</v>
      </c>
      <c r="BF332" s="29">
        <v>622</v>
      </c>
      <c r="BG332" s="29">
        <v>1085</v>
      </c>
      <c r="BH332" s="29">
        <v>754</v>
      </c>
      <c r="BI332" s="29">
        <f t="shared" si="70"/>
        <v>754</v>
      </c>
      <c r="BJ332" s="29"/>
      <c r="BK332" s="29"/>
      <c r="BL332" s="29">
        <f t="shared" si="71"/>
        <v>-331</v>
      </c>
      <c r="BM332" s="27"/>
    </row>
    <row r="333" spans="1:65">
      <c r="A333" s="29">
        <v>324</v>
      </c>
      <c r="B333" s="32" t="s">
        <v>414</v>
      </c>
      <c r="C333" s="29">
        <f t="shared" si="60"/>
        <v>0</v>
      </c>
      <c r="D333" s="29">
        <f t="shared" si="60"/>
        <v>410617</v>
      </c>
      <c r="E333" s="29">
        <f t="shared" si="61"/>
        <v>410617</v>
      </c>
      <c r="F333" s="29">
        <f t="shared" si="62"/>
        <v>0</v>
      </c>
      <c r="G333" s="57">
        <f t="shared" si="63"/>
        <v>0</v>
      </c>
      <c r="H333" s="42"/>
      <c r="I333" s="29">
        <v>324</v>
      </c>
      <c r="J333" s="30" t="s">
        <v>414</v>
      </c>
      <c r="L333" s="29">
        <v>0</v>
      </c>
      <c r="M333" s="29">
        <v>410617</v>
      </c>
      <c r="N333" s="29">
        <v>0</v>
      </c>
      <c r="O333" s="29">
        <v>0</v>
      </c>
      <c r="P333" s="29">
        <v>0</v>
      </c>
      <c r="Q333" s="29">
        <v>0</v>
      </c>
      <c r="R333" s="29">
        <v>0</v>
      </c>
      <c r="S333" s="29">
        <v>0</v>
      </c>
      <c r="T333" s="29">
        <v>0</v>
      </c>
      <c r="U333" s="29">
        <v>0</v>
      </c>
      <c r="V333" s="29">
        <v>0</v>
      </c>
      <c r="W333" s="29">
        <v>0</v>
      </c>
      <c r="X333" s="31"/>
      <c r="Y333" s="27">
        <f t="shared" si="64"/>
        <v>324</v>
      </c>
      <c r="Z333" s="29">
        <f t="shared" si="65"/>
        <v>0</v>
      </c>
      <c r="AA333" s="29">
        <f t="shared" si="66"/>
        <v>410617</v>
      </c>
      <c r="AB333" s="29">
        <f t="shared" si="67"/>
        <v>410617</v>
      </c>
      <c r="AC333" s="29">
        <f t="shared" si="68"/>
        <v>0</v>
      </c>
      <c r="AD333" s="29">
        <f t="shared" si="69"/>
        <v>0</v>
      </c>
      <c r="AE333" s="31"/>
      <c r="AF333" s="31"/>
      <c r="AH333" s="27">
        <v>324</v>
      </c>
      <c r="AI333" s="31" t="s">
        <v>414</v>
      </c>
      <c r="AK333" s="29"/>
      <c r="AL333" s="29"/>
      <c r="AM333" s="29"/>
      <c r="AN333" s="29">
        <v>0</v>
      </c>
      <c r="AO333" s="29">
        <v>0</v>
      </c>
      <c r="AP333" s="29">
        <v>0</v>
      </c>
      <c r="AQ333" s="29">
        <v>0</v>
      </c>
      <c r="AR333" s="29">
        <v>0</v>
      </c>
      <c r="AS333" s="29">
        <v>0</v>
      </c>
      <c r="AT333" s="29">
        <v>0</v>
      </c>
      <c r="AU333" s="29">
        <v>0</v>
      </c>
      <c r="AV333" s="29">
        <v>0</v>
      </c>
      <c r="AW333" s="29">
        <v>0</v>
      </c>
      <c r="AX333" s="29">
        <v>0</v>
      </c>
      <c r="AY333" s="29">
        <v>0</v>
      </c>
      <c r="AZ333" s="29">
        <v>0</v>
      </c>
      <c r="BA333" s="29">
        <v>0</v>
      </c>
      <c r="BB333" s="29">
        <v>0</v>
      </c>
      <c r="BC333" s="29">
        <v>0</v>
      </c>
      <c r="BD333" s="29">
        <v>0</v>
      </c>
      <c r="BE333" s="29">
        <v>0</v>
      </c>
      <c r="BF333" s="29">
        <v>14814</v>
      </c>
      <c r="BG333" s="29">
        <v>19304</v>
      </c>
      <c r="BH333" s="29">
        <v>0</v>
      </c>
      <c r="BI333" s="29">
        <f t="shared" si="70"/>
        <v>0</v>
      </c>
      <c r="BJ333" s="29"/>
      <c r="BK333" s="29"/>
      <c r="BL333" s="29">
        <f t="shared" si="71"/>
        <v>-19304</v>
      </c>
      <c r="BM333" s="27"/>
    </row>
    <row r="334" spans="1:65">
      <c r="A334" s="29">
        <v>325</v>
      </c>
      <c r="B334" s="32" t="s">
        <v>415</v>
      </c>
      <c r="C334" s="29">
        <f t="shared" si="60"/>
        <v>0</v>
      </c>
      <c r="D334" s="29">
        <f t="shared" si="60"/>
        <v>2733078</v>
      </c>
      <c r="E334" s="29">
        <f t="shared" si="61"/>
        <v>2733078</v>
      </c>
      <c r="F334" s="29">
        <f t="shared" si="62"/>
        <v>3173</v>
      </c>
      <c r="G334" s="57">
        <f t="shared" si="63"/>
        <v>861</v>
      </c>
      <c r="H334" s="42"/>
      <c r="I334" s="29">
        <v>325</v>
      </c>
      <c r="J334" s="30" t="s">
        <v>415</v>
      </c>
      <c r="L334" s="29">
        <v>0</v>
      </c>
      <c r="M334" s="29">
        <v>867812</v>
      </c>
      <c r="N334" s="29">
        <v>2901</v>
      </c>
      <c r="O334" s="29">
        <v>0</v>
      </c>
      <c r="P334" s="29">
        <v>275560</v>
      </c>
      <c r="Q334" s="29">
        <v>40</v>
      </c>
      <c r="R334" s="29">
        <v>0</v>
      </c>
      <c r="S334" s="29">
        <v>1589706</v>
      </c>
      <c r="T334" s="29">
        <v>232</v>
      </c>
      <c r="U334" s="29">
        <v>0</v>
      </c>
      <c r="V334" s="29">
        <v>0</v>
      </c>
      <c r="W334" s="29">
        <v>0</v>
      </c>
      <c r="X334" s="31"/>
      <c r="Y334" s="27">
        <f t="shared" si="64"/>
        <v>325</v>
      </c>
      <c r="Z334" s="29">
        <f t="shared" si="65"/>
        <v>0</v>
      </c>
      <c r="AA334" s="29">
        <f t="shared" si="66"/>
        <v>2733078</v>
      </c>
      <c r="AB334" s="29">
        <f t="shared" si="67"/>
        <v>2733078</v>
      </c>
      <c r="AC334" s="29">
        <f t="shared" si="68"/>
        <v>3173</v>
      </c>
      <c r="AD334" s="29">
        <f t="shared" si="69"/>
        <v>861</v>
      </c>
      <c r="AE334" s="31"/>
      <c r="AF334" s="31"/>
      <c r="AH334" s="27">
        <v>325</v>
      </c>
      <c r="AI334" s="31" t="s">
        <v>415</v>
      </c>
      <c r="AK334" s="29"/>
      <c r="AL334" s="29">
        <v>194.31115879828326</v>
      </c>
      <c r="AM334" s="29">
        <v>237.3012048192771</v>
      </c>
      <c r="AN334" s="29">
        <v>234.94673415280789</v>
      </c>
      <c r="AO334" s="29">
        <v>232</v>
      </c>
      <c r="AP334" s="29">
        <v>234</v>
      </c>
      <c r="AQ334" s="29">
        <v>482</v>
      </c>
      <c r="AR334" s="29">
        <v>430</v>
      </c>
      <c r="AS334" s="29">
        <v>489</v>
      </c>
      <c r="AT334" s="29">
        <v>573</v>
      </c>
      <c r="AU334" s="29">
        <v>429</v>
      </c>
      <c r="AV334" s="29">
        <v>596</v>
      </c>
      <c r="AW334" s="29">
        <v>551</v>
      </c>
      <c r="AX334" s="29">
        <v>837</v>
      </c>
      <c r="AY334" s="29">
        <v>1043</v>
      </c>
      <c r="AZ334" s="29">
        <v>961</v>
      </c>
      <c r="BA334" s="29">
        <v>994</v>
      </c>
      <c r="BB334" s="29">
        <v>902</v>
      </c>
      <c r="BC334" s="29">
        <v>899</v>
      </c>
      <c r="BD334" s="29">
        <v>1074</v>
      </c>
      <c r="BE334" s="29">
        <v>1130</v>
      </c>
      <c r="BF334" s="29">
        <v>779</v>
      </c>
      <c r="BG334" s="29">
        <v>1012</v>
      </c>
      <c r="BH334" s="29">
        <v>861</v>
      </c>
      <c r="BI334" s="29">
        <f t="shared" si="70"/>
        <v>861</v>
      </c>
      <c r="BJ334" s="29"/>
      <c r="BK334" s="29"/>
      <c r="BL334" s="29">
        <f t="shared" si="71"/>
        <v>-151</v>
      </c>
      <c r="BM334" s="27"/>
    </row>
    <row r="335" spans="1:65">
      <c r="A335" s="29">
        <v>326</v>
      </c>
      <c r="B335" s="32" t="s">
        <v>416</v>
      </c>
      <c r="C335" s="29">
        <f t="shared" si="60"/>
        <v>0</v>
      </c>
      <c r="D335" s="29">
        <f t="shared" si="60"/>
        <v>3051210</v>
      </c>
      <c r="E335" s="29">
        <f t="shared" si="61"/>
        <v>3051210</v>
      </c>
      <c r="F335" s="29">
        <f t="shared" si="62"/>
        <v>3309</v>
      </c>
      <c r="G335" s="57">
        <f t="shared" si="63"/>
        <v>922</v>
      </c>
      <c r="H335" s="42"/>
      <c r="I335" s="29">
        <v>326</v>
      </c>
      <c r="J335" s="30" t="s">
        <v>416</v>
      </c>
      <c r="L335" s="29">
        <v>0</v>
      </c>
      <c r="M335" s="29">
        <v>2013863</v>
      </c>
      <c r="N335" s="29">
        <v>3216</v>
      </c>
      <c r="O335" s="29">
        <v>0</v>
      </c>
      <c r="P335" s="29">
        <v>501942</v>
      </c>
      <c r="Q335" s="29">
        <v>45</v>
      </c>
      <c r="R335" s="29">
        <v>0</v>
      </c>
      <c r="S335" s="29">
        <v>535405</v>
      </c>
      <c r="T335" s="29">
        <v>48</v>
      </c>
      <c r="U335" s="29">
        <v>0</v>
      </c>
      <c r="V335" s="29">
        <v>0</v>
      </c>
      <c r="W335" s="29">
        <v>0</v>
      </c>
      <c r="X335" s="31"/>
      <c r="Y335" s="27">
        <f t="shared" si="64"/>
        <v>326</v>
      </c>
      <c r="Z335" s="29">
        <f t="shared" si="65"/>
        <v>0</v>
      </c>
      <c r="AA335" s="29">
        <f t="shared" si="66"/>
        <v>3051210</v>
      </c>
      <c r="AB335" s="29">
        <f t="shared" si="67"/>
        <v>3051210</v>
      </c>
      <c r="AC335" s="29">
        <f t="shared" si="68"/>
        <v>3309</v>
      </c>
      <c r="AD335" s="29">
        <f t="shared" si="69"/>
        <v>922</v>
      </c>
      <c r="AE335" s="31"/>
      <c r="AF335" s="31"/>
      <c r="AH335" s="27">
        <v>326</v>
      </c>
      <c r="AI335" s="31" t="s">
        <v>416</v>
      </c>
      <c r="AK335" s="29"/>
      <c r="AL335" s="29">
        <v>179.30877363063499</v>
      </c>
      <c r="AM335" s="29">
        <v>243.07467228464421</v>
      </c>
      <c r="AN335" s="29">
        <v>238.34320200409928</v>
      </c>
      <c r="AO335" s="29">
        <v>210</v>
      </c>
      <c r="AP335" s="29">
        <v>260</v>
      </c>
      <c r="AQ335" s="29">
        <v>362</v>
      </c>
      <c r="AR335" s="29">
        <v>491</v>
      </c>
      <c r="AS335" s="29">
        <v>481</v>
      </c>
      <c r="AT335" s="29">
        <v>502</v>
      </c>
      <c r="AU335" s="29">
        <v>587</v>
      </c>
      <c r="AV335" s="29">
        <v>574</v>
      </c>
      <c r="AW335" s="29">
        <v>591</v>
      </c>
      <c r="AX335" s="29">
        <v>613</v>
      </c>
      <c r="AY335" s="29">
        <v>673</v>
      </c>
      <c r="AZ335" s="29">
        <v>493</v>
      </c>
      <c r="BA335" s="29">
        <v>507</v>
      </c>
      <c r="BB335" s="29">
        <v>552</v>
      </c>
      <c r="BC335" s="29">
        <v>591</v>
      </c>
      <c r="BD335" s="29">
        <v>647</v>
      </c>
      <c r="BE335" s="29">
        <v>623</v>
      </c>
      <c r="BF335" s="29">
        <v>736</v>
      </c>
      <c r="BG335" s="29">
        <v>942</v>
      </c>
      <c r="BH335" s="29">
        <v>922</v>
      </c>
      <c r="BI335" s="29">
        <f t="shared" si="70"/>
        <v>922</v>
      </c>
      <c r="BJ335" s="29"/>
      <c r="BK335" s="29"/>
      <c r="BL335" s="29">
        <f t="shared" si="71"/>
        <v>-20</v>
      </c>
      <c r="BM335" s="27"/>
    </row>
    <row r="336" spans="1:65">
      <c r="A336" s="29">
        <v>327</v>
      </c>
      <c r="B336" s="32" t="s">
        <v>417</v>
      </c>
      <c r="C336" s="29">
        <f t="shared" si="60"/>
        <v>0</v>
      </c>
      <c r="D336" s="29">
        <f t="shared" si="60"/>
        <v>115224</v>
      </c>
      <c r="E336" s="29">
        <f t="shared" si="61"/>
        <v>115224</v>
      </c>
      <c r="F336" s="29">
        <f t="shared" si="62"/>
        <v>72</v>
      </c>
      <c r="G336" s="57">
        <f t="shared" si="63"/>
        <v>1600</v>
      </c>
      <c r="H336" s="42"/>
      <c r="I336" s="29">
        <v>327</v>
      </c>
      <c r="J336" s="30" t="s">
        <v>417</v>
      </c>
      <c r="L336" s="29">
        <v>0</v>
      </c>
      <c r="M336" s="29">
        <v>115224</v>
      </c>
      <c r="N336" s="29">
        <v>72</v>
      </c>
      <c r="O336" s="29">
        <v>0</v>
      </c>
      <c r="P336" s="29">
        <v>0</v>
      </c>
      <c r="Q336" s="29">
        <v>0</v>
      </c>
      <c r="R336" s="29">
        <v>0</v>
      </c>
      <c r="S336" s="29">
        <v>0</v>
      </c>
      <c r="T336" s="29">
        <v>0</v>
      </c>
      <c r="U336" s="29">
        <v>0</v>
      </c>
      <c r="V336" s="29">
        <v>0</v>
      </c>
      <c r="W336" s="29">
        <v>0</v>
      </c>
      <c r="X336" s="31"/>
      <c r="Y336" s="27">
        <f t="shared" si="64"/>
        <v>327</v>
      </c>
      <c r="Z336" s="29">
        <f t="shared" si="65"/>
        <v>0</v>
      </c>
      <c r="AA336" s="29">
        <f t="shared" si="66"/>
        <v>115224</v>
      </c>
      <c r="AB336" s="29">
        <f t="shared" si="67"/>
        <v>115224</v>
      </c>
      <c r="AC336" s="29">
        <f t="shared" si="68"/>
        <v>72</v>
      </c>
      <c r="AD336" s="29">
        <f t="shared" si="69"/>
        <v>1600</v>
      </c>
      <c r="AE336" s="31"/>
      <c r="AF336" s="31"/>
      <c r="AH336" s="27">
        <v>327</v>
      </c>
      <c r="AI336" s="31" t="s">
        <v>417</v>
      </c>
      <c r="AK336" s="29"/>
      <c r="AL336" s="29">
        <v>231.3360655737705</v>
      </c>
      <c r="AM336" s="29">
        <v>153.5</v>
      </c>
      <c r="AN336" s="29">
        <v>226.27906976744185</v>
      </c>
      <c r="AO336" s="29">
        <v>188</v>
      </c>
      <c r="AP336" s="29">
        <v>193</v>
      </c>
      <c r="AQ336" s="29">
        <v>225</v>
      </c>
      <c r="AR336" s="29">
        <v>273</v>
      </c>
      <c r="AS336" s="29">
        <v>410</v>
      </c>
      <c r="AT336" s="29">
        <v>409</v>
      </c>
      <c r="AU336" s="29">
        <v>502</v>
      </c>
      <c r="AV336" s="29">
        <v>399</v>
      </c>
      <c r="AW336" s="29">
        <v>414</v>
      </c>
      <c r="AX336" s="29">
        <v>703</v>
      </c>
      <c r="AY336" s="29">
        <v>1773</v>
      </c>
      <c r="AZ336" s="29">
        <v>567</v>
      </c>
      <c r="BA336" s="29">
        <v>882</v>
      </c>
      <c r="BB336" s="29">
        <v>904</v>
      </c>
      <c r="BC336" s="29">
        <v>922</v>
      </c>
      <c r="BD336" s="29">
        <v>1114</v>
      </c>
      <c r="BE336" s="29">
        <v>849</v>
      </c>
      <c r="BF336" s="29">
        <v>591</v>
      </c>
      <c r="BG336" s="29">
        <v>829</v>
      </c>
      <c r="BH336" s="29">
        <v>1600</v>
      </c>
      <c r="BI336" s="29">
        <f t="shared" si="70"/>
        <v>1600</v>
      </c>
      <c r="BJ336" s="29"/>
      <c r="BK336" s="29"/>
      <c r="BL336" s="29">
        <f t="shared" si="71"/>
        <v>771</v>
      </c>
      <c r="BM336" s="27"/>
    </row>
    <row r="337" spans="1:65">
      <c r="A337" s="27">
        <v>328</v>
      </c>
      <c r="B337" s="32" t="s">
        <v>418</v>
      </c>
      <c r="C337" s="29">
        <f t="shared" si="60"/>
        <v>0</v>
      </c>
      <c r="D337" s="29">
        <f t="shared" si="60"/>
        <v>0</v>
      </c>
      <c r="E337" s="29">
        <f t="shared" si="61"/>
        <v>0</v>
      </c>
      <c r="F337" s="29">
        <f t="shared" si="62"/>
        <v>0</v>
      </c>
      <c r="G337" s="57">
        <f t="shared" si="63"/>
        <v>0</v>
      </c>
      <c r="H337" s="42"/>
      <c r="I337" s="29">
        <v>328</v>
      </c>
      <c r="J337" s="30" t="s">
        <v>418</v>
      </c>
      <c r="L337" s="29">
        <v>0</v>
      </c>
      <c r="M337" s="29">
        <v>0</v>
      </c>
      <c r="N337" s="29">
        <v>0</v>
      </c>
      <c r="O337" s="29">
        <v>0</v>
      </c>
      <c r="P337" s="29">
        <v>0</v>
      </c>
      <c r="Q337" s="29">
        <v>0</v>
      </c>
      <c r="R337" s="29">
        <v>0</v>
      </c>
      <c r="S337" s="29">
        <v>0</v>
      </c>
      <c r="T337" s="29">
        <v>0</v>
      </c>
      <c r="U337" s="29">
        <v>0</v>
      </c>
      <c r="V337" s="29">
        <v>0</v>
      </c>
      <c r="W337" s="29">
        <v>0</v>
      </c>
      <c r="X337" s="31"/>
      <c r="Y337" s="27">
        <f t="shared" si="64"/>
        <v>328</v>
      </c>
      <c r="Z337" s="29">
        <f t="shared" si="65"/>
        <v>0</v>
      </c>
      <c r="AA337" s="29">
        <f t="shared" si="66"/>
        <v>0</v>
      </c>
      <c r="AB337" s="29">
        <f t="shared" si="67"/>
        <v>0</v>
      </c>
      <c r="AC337" s="29">
        <f t="shared" si="68"/>
        <v>0</v>
      </c>
      <c r="AD337" s="29">
        <f t="shared" si="69"/>
        <v>0</v>
      </c>
      <c r="AE337" s="31"/>
      <c r="AF337" s="31"/>
      <c r="AH337" s="27">
        <v>328</v>
      </c>
      <c r="AI337" s="31" t="s">
        <v>418</v>
      </c>
      <c r="AK337" s="29"/>
      <c r="AL337" s="29"/>
      <c r="AM337" s="29"/>
      <c r="AN337" s="29">
        <v>0</v>
      </c>
      <c r="AO337" s="29">
        <v>0</v>
      </c>
      <c r="AP337" s="29">
        <v>0</v>
      </c>
      <c r="AQ337" s="29">
        <v>0</v>
      </c>
      <c r="AR337" s="29">
        <v>0</v>
      </c>
      <c r="AS337" s="29">
        <v>0</v>
      </c>
      <c r="AT337" s="29">
        <v>0</v>
      </c>
      <c r="AU337" s="29">
        <v>0</v>
      </c>
      <c r="AV337" s="29">
        <v>0</v>
      </c>
      <c r="AW337" s="29">
        <v>0</v>
      </c>
      <c r="AX337" s="29">
        <v>0</v>
      </c>
      <c r="AY337" s="29">
        <v>0</v>
      </c>
      <c r="AZ337" s="29">
        <v>0</v>
      </c>
      <c r="BA337" s="29">
        <v>0</v>
      </c>
      <c r="BB337" s="29">
        <v>0</v>
      </c>
      <c r="BC337" s="29">
        <v>0</v>
      </c>
      <c r="BD337" s="29">
        <v>0</v>
      </c>
      <c r="BE337" s="29">
        <v>0</v>
      </c>
      <c r="BF337" s="29">
        <v>0</v>
      </c>
      <c r="BG337" s="29">
        <v>0</v>
      </c>
      <c r="BH337" s="29">
        <v>0</v>
      </c>
      <c r="BI337" s="29">
        <f t="shared" si="70"/>
        <v>0</v>
      </c>
      <c r="BJ337" s="29"/>
      <c r="BK337" s="29"/>
      <c r="BL337" s="29">
        <f t="shared" si="71"/>
        <v>0</v>
      </c>
      <c r="BM337" s="27"/>
    </row>
    <row r="338" spans="1:65">
      <c r="A338" s="27">
        <v>329</v>
      </c>
      <c r="B338" s="32" t="s">
        <v>419</v>
      </c>
      <c r="C338" s="29">
        <f t="shared" si="60"/>
        <v>0</v>
      </c>
      <c r="D338" s="29">
        <f t="shared" si="60"/>
        <v>0</v>
      </c>
      <c r="E338" s="29">
        <f t="shared" si="61"/>
        <v>0</v>
      </c>
      <c r="F338" s="29">
        <f t="shared" si="62"/>
        <v>0</v>
      </c>
      <c r="G338" s="57">
        <f t="shared" si="63"/>
        <v>0</v>
      </c>
      <c r="H338" s="42"/>
      <c r="I338" s="29">
        <v>329</v>
      </c>
      <c r="J338" s="30" t="s">
        <v>419</v>
      </c>
      <c r="L338" s="29">
        <v>0</v>
      </c>
      <c r="M338" s="29">
        <v>0</v>
      </c>
      <c r="N338" s="29">
        <v>0</v>
      </c>
      <c r="O338" s="29">
        <v>0</v>
      </c>
      <c r="P338" s="29">
        <v>0</v>
      </c>
      <c r="Q338" s="29">
        <v>0</v>
      </c>
      <c r="R338" s="29">
        <v>0</v>
      </c>
      <c r="S338" s="29">
        <v>0</v>
      </c>
      <c r="T338" s="29">
        <v>0</v>
      </c>
      <c r="U338" s="29">
        <v>0</v>
      </c>
      <c r="V338" s="29">
        <v>0</v>
      </c>
      <c r="W338" s="29">
        <v>0</v>
      </c>
      <c r="X338" s="31"/>
      <c r="Y338" s="27">
        <f t="shared" si="64"/>
        <v>329</v>
      </c>
      <c r="Z338" s="29">
        <f t="shared" si="65"/>
        <v>0</v>
      </c>
      <c r="AA338" s="29">
        <f t="shared" si="66"/>
        <v>0</v>
      </c>
      <c r="AB338" s="29">
        <f t="shared" si="67"/>
        <v>0</v>
      </c>
      <c r="AC338" s="29">
        <f t="shared" si="68"/>
        <v>0</v>
      </c>
      <c r="AD338" s="29">
        <f t="shared" si="69"/>
        <v>0</v>
      </c>
      <c r="AE338" s="31"/>
      <c r="AF338" s="31"/>
      <c r="AH338" s="27">
        <v>329</v>
      </c>
      <c r="AI338" s="31" t="s">
        <v>419</v>
      </c>
      <c r="AK338" s="29"/>
      <c r="AL338" s="29"/>
      <c r="AM338" s="29"/>
      <c r="AN338" s="29">
        <v>0</v>
      </c>
      <c r="AO338" s="29">
        <v>0</v>
      </c>
      <c r="AP338" s="29">
        <v>0</v>
      </c>
      <c r="AQ338" s="29">
        <v>0</v>
      </c>
      <c r="AR338" s="29">
        <v>0</v>
      </c>
      <c r="AS338" s="29">
        <v>0</v>
      </c>
      <c r="AT338" s="29">
        <v>0</v>
      </c>
      <c r="AU338" s="29">
        <v>0</v>
      </c>
      <c r="AV338" s="29">
        <v>0</v>
      </c>
      <c r="AW338" s="29">
        <v>0</v>
      </c>
      <c r="AX338" s="29">
        <v>0</v>
      </c>
      <c r="AY338" s="29">
        <v>0</v>
      </c>
      <c r="AZ338" s="29">
        <v>0</v>
      </c>
      <c r="BA338" s="29">
        <v>0</v>
      </c>
      <c r="BB338" s="29">
        <v>0</v>
      </c>
      <c r="BC338" s="29">
        <v>0</v>
      </c>
      <c r="BD338" s="29">
        <v>0</v>
      </c>
      <c r="BE338" s="29">
        <v>0</v>
      </c>
      <c r="BF338" s="29">
        <v>0</v>
      </c>
      <c r="BG338" s="29">
        <v>0</v>
      </c>
      <c r="BH338" s="29">
        <v>0</v>
      </c>
      <c r="BI338" s="29">
        <f t="shared" si="70"/>
        <v>0</v>
      </c>
      <c r="BJ338" s="29"/>
      <c r="BK338" s="29"/>
      <c r="BL338" s="29">
        <f t="shared" si="71"/>
        <v>0</v>
      </c>
      <c r="BM338" s="27"/>
    </row>
    <row r="339" spans="1:65">
      <c r="A339" s="29">
        <v>330</v>
      </c>
      <c r="B339" s="32" t="s">
        <v>420</v>
      </c>
      <c r="C339" s="29">
        <f t="shared" si="60"/>
        <v>273900</v>
      </c>
      <c r="D339" s="29">
        <f t="shared" si="60"/>
        <v>1453306</v>
      </c>
      <c r="E339" s="29">
        <f t="shared" si="61"/>
        <v>1179406</v>
      </c>
      <c r="F339" s="29">
        <f t="shared" si="62"/>
        <v>1689</v>
      </c>
      <c r="G339" s="57">
        <f t="shared" si="63"/>
        <v>698</v>
      </c>
      <c r="H339" s="42"/>
      <c r="I339" s="29">
        <v>330</v>
      </c>
      <c r="J339" s="30" t="s">
        <v>420</v>
      </c>
      <c r="L339" s="29">
        <v>273900</v>
      </c>
      <c r="M339" s="29">
        <v>1453306</v>
      </c>
      <c r="N339" s="29">
        <v>1689</v>
      </c>
      <c r="O339" s="29">
        <v>0</v>
      </c>
      <c r="P339" s="29">
        <v>0</v>
      </c>
      <c r="Q339" s="29">
        <v>0</v>
      </c>
      <c r="R339" s="29">
        <v>0</v>
      </c>
      <c r="S339" s="29">
        <v>0</v>
      </c>
      <c r="T339" s="29">
        <v>0</v>
      </c>
      <c r="U339" s="29">
        <v>0</v>
      </c>
      <c r="V339" s="29">
        <v>0</v>
      </c>
      <c r="W339" s="29">
        <v>0</v>
      </c>
      <c r="X339" s="31"/>
      <c r="Y339" s="27">
        <f t="shared" si="64"/>
        <v>330</v>
      </c>
      <c r="Z339" s="29">
        <f t="shared" si="65"/>
        <v>273900</v>
      </c>
      <c r="AA339" s="29">
        <f t="shared" si="66"/>
        <v>1453306</v>
      </c>
      <c r="AB339" s="29">
        <f t="shared" si="67"/>
        <v>1179406</v>
      </c>
      <c r="AC339" s="29">
        <f t="shared" si="68"/>
        <v>1689</v>
      </c>
      <c r="AD339" s="29">
        <f t="shared" si="69"/>
        <v>698</v>
      </c>
      <c r="AE339" s="31"/>
      <c r="AF339" s="31"/>
      <c r="AH339" s="27">
        <v>330</v>
      </c>
      <c r="AI339" s="31" t="s">
        <v>420</v>
      </c>
      <c r="AK339" s="29"/>
      <c r="AL339" s="29">
        <v>373.05184804928132</v>
      </c>
      <c r="AM339" s="29">
        <v>372.25072604065826</v>
      </c>
      <c r="AN339" s="29">
        <v>356.24975609756098</v>
      </c>
      <c r="AO339" s="29">
        <v>377</v>
      </c>
      <c r="AP339" s="29">
        <v>414</v>
      </c>
      <c r="AQ339" s="29">
        <v>468</v>
      </c>
      <c r="AR339" s="29">
        <v>442</v>
      </c>
      <c r="AS339" s="29">
        <v>591</v>
      </c>
      <c r="AT339" s="29">
        <v>586</v>
      </c>
      <c r="AU339" s="29">
        <v>631</v>
      </c>
      <c r="AV339" s="29">
        <v>762</v>
      </c>
      <c r="AW339" s="29">
        <v>774</v>
      </c>
      <c r="AX339" s="29">
        <v>746</v>
      </c>
      <c r="AY339" s="29">
        <v>960</v>
      </c>
      <c r="AZ339" s="29">
        <v>987</v>
      </c>
      <c r="BA339" s="29">
        <v>927</v>
      </c>
      <c r="BB339" s="29">
        <v>773</v>
      </c>
      <c r="BC339" s="29">
        <v>705</v>
      </c>
      <c r="BD339" s="29">
        <v>473</v>
      </c>
      <c r="BE339" s="29">
        <v>594</v>
      </c>
      <c r="BF339" s="29">
        <v>533</v>
      </c>
      <c r="BG339" s="29">
        <v>1287</v>
      </c>
      <c r="BH339" s="29">
        <v>698</v>
      </c>
      <c r="BI339" s="29">
        <f t="shared" si="70"/>
        <v>698</v>
      </c>
      <c r="BJ339" s="29"/>
      <c r="BK339" s="29"/>
      <c r="BL339" s="29">
        <f t="shared" si="71"/>
        <v>-589</v>
      </c>
      <c r="BM339" s="27"/>
    </row>
    <row r="340" spans="1:65">
      <c r="A340" s="29">
        <v>331</v>
      </c>
      <c r="B340" s="32" t="s">
        <v>421</v>
      </c>
      <c r="C340" s="29">
        <f t="shared" si="60"/>
        <v>0</v>
      </c>
      <c r="D340" s="29">
        <f t="shared" si="60"/>
        <v>1221287</v>
      </c>
      <c r="E340" s="29">
        <f t="shared" si="61"/>
        <v>1221287</v>
      </c>
      <c r="F340" s="29">
        <f t="shared" si="62"/>
        <v>765</v>
      </c>
      <c r="G340" s="57">
        <f t="shared" si="63"/>
        <v>1596</v>
      </c>
      <c r="H340" s="42"/>
      <c r="I340" s="29">
        <v>331</v>
      </c>
      <c r="J340" s="30" t="s">
        <v>421</v>
      </c>
      <c r="L340" s="29">
        <v>0</v>
      </c>
      <c r="M340" s="29">
        <v>1037183</v>
      </c>
      <c r="N340" s="29">
        <v>745</v>
      </c>
      <c r="O340" s="29">
        <v>0</v>
      </c>
      <c r="P340" s="29">
        <v>61393</v>
      </c>
      <c r="Q340" s="29">
        <v>3</v>
      </c>
      <c r="R340" s="29">
        <v>0</v>
      </c>
      <c r="S340" s="29">
        <v>122711</v>
      </c>
      <c r="T340" s="29">
        <v>17</v>
      </c>
      <c r="U340" s="29">
        <v>0</v>
      </c>
      <c r="V340" s="29">
        <v>0</v>
      </c>
      <c r="W340" s="29">
        <v>0</v>
      </c>
      <c r="X340" s="31"/>
      <c r="Y340" s="27">
        <f t="shared" si="64"/>
        <v>331</v>
      </c>
      <c r="Z340" s="29">
        <f t="shared" si="65"/>
        <v>0</v>
      </c>
      <c r="AA340" s="29">
        <f t="shared" si="66"/>
        <v>1221287</v>
      </c>
      <c r="AB340" s="29">
        <f t="shared" si="67"/>
        <v>1221287</v>
      </c>
      <c r="AC340" s="29">
        <f t="shared" si="68"/>
        <v>765</v>
      </c>
      <c r="AD340" s="29">
        <f t="shared" si="69"/>
        <v>1596</v>
      </c>
      <c r="AE340" s="31"/>
      <c r="AF340" s="31"/>
      <c r="AH340" s="27">
        <v>331</v>
      </c>
      <c r="AI340" s="31" t="s">
        <v>421</v>
      </c>
      <c r="AK340" s="29"/>
      <c r="AL340" s="29">
        <v>364.2131678359417</v>
      </c>
      <c r="AM340" s="29">
        <v>373.09405940594058</v>
      </c>
      <c r="AN340" s="29">
        <v>484.84311632870862</v>
      </c>
      <c r="AO340" s="29">
        <v>431</v>
      </c>
      <c r="AP340" s="29">
        <v>458</v>
      </c>
      <c r="AQ340" s="29">
        <v>589</v>
      </c>
      <c r="AR340" s="29">
        <v>570</v>
      </c>
      <c r="AS340" s="29">
        <v>519</v>
      </c>
      <c r="AT340" s="29">
        <v>714</v>
      </c>
      <c r="AU340" s="29">
        <v>638</v>
      </c>
      <c r="AV340" s="29">
        <v>625</v>
      </c>
      <c r="AW340" s="29">
        <v>660</v>
      </c>
      <c r="AX340" s="29">
        <v>753</v>
      </c>
      <c r="AY340" s="29">
        <v>582</v>
      </c>
      <c r="AZ340" s="29">
        <v>697</v>
      </c>
      <c r="BA340" s="29">
        <v>1390</v>
      </c>
      <c r="BB340" s="29">
        <v>1801</v>
      </c>
      <c r="BC340" s="29">
        <v>1626</v>
      </c>
      <c r="BD340" s="29">
        <v>1392</v>
      </c>
      <c r="BE340" s="29">
        <v>1363</v>
      </c>
      <c r="BF340" s="29">
        <v>1411</v>
      </c>
      <c r="BG340" s="29">
        <v>3983</v>
      </c>
      <c r="BH340" s="29">
        <v>1596</v>
      </c>
      <c r="BI340" s="29">
        <f t="shared" si="70"/>
        <v>1596</v>
      </c>
      <c r="BJ340" s="29"/>
      <c r="BK340" s="29"/>
      <c r="BL340" s="29">
        <f t="shared" si="71"/>
        <v>-2387</v>
      </c>
      <c r="BM340" s="27"/>
    </row>
    <row r="341" spans="1:65">
      <c r="A341" s="27">
        <v>332</v>
      </c>
      <c r="B341" s="32" t="s">
        <v>422</v>
      </c>
      <c r="C341" s="29">
        <f t="shared" si="60"/>
        <v>0</v>
      </c>
      <c r="D341" s="29">
        <f t="shared" si="60"/>
        <v>2219262</v>
      </c>
      <c r="E341" s="29">
        <f t="shared" si="61"/>
        <v>2219262</v>
      </c>
      <c r="F341" s="29">
        <f t="shared" si="62"/>
        <v>2571</v>
      </c>
      <c r="G341" s="57">
        <f t="shared" si="63"/>
        <v>863</v>
      </c>
      <c r="H341" s="42"/>
      <c r="I341" s="29">
        <v>332</v>
      </c>
      <c r="J341" s="30" t="s">
        <v>422</v>
      </c>
      <c r="L341" s="29">
        <v>0</v>
      </c>
      <c r="M341" s="29">
        <v>926342</v>
      </c>
      <c r="N341" s="29">
        <v>2401</v>
      </c>
      <c r="O341" s="29">
        <v>0</v>
      </c>
      <c r="P341" s="29">
        <v>425903</v>
      </c>
      <c r="Q341" s="29">
        <v>56</v>
      </c>
      <c r="R341" s="29">
        <v>0</v>
      </c>
      <c r="S341" s="29">
        <v>859412</v>
      </c>
      <c r="T341" s="29">
        <v>113</v>
      </c>
      <c r="U341" s="29">
        <v>0</v>
      </c>
      <c r="V341" s="29">
        <v>7605</v>
      </c>
      <c r="W341" s="29">
        <v>1</v>
      </c>
      <c r="X341" s="31"/>
      <c r="Y341" s="27">
        <f t="shared" si="64"/>
        <v>332</v>
      </c>
      <c r="Z341" s="29">
        <f t="shared" si="65"/>
        <v>0</v>
      </c>
      <c r="AA341" s="29">
        <f t="shared" si="66"/>
        <v>2219262</v>
      </c>
      <c r="AB341" s="29">
        <f t="shared" si="67"/>
        <v>2219262</v>
      </c>
      <c r="AC341" s="29">
        <f t="shared" si="68"/>
        <v>2571</v>
      </c>
      <c r="AD341" s="29">
        <f t="shared" si="69"/>
        <v>863</v>
      </c>
      <c r="AE341" s="31"/>
      <c r="AF341" s="31"/>
      <c r="AH341" s="27">
        <v>332</v>
      </c>
      <c r="AI341" s="31" t="s">
        <v>422</v>
      </c>
      <c r="AK341" s="29"/>
      <c r="AL341" s="29"/>
      <c r="AM341" s="29">
        <v>257.17665615141954</v>
      </c>
      <c r="AN341" s="29">
        <v>161.41903019213174</v>
      </c>
      <c r="AO341" s="29">
        <v>194</v>
      </c>
      <c r="AP341" s="29">
        <v>218</v>
      </c>
      <c r="AQ341" s="29">
        <v>476</v>
      </c>
      <c r="AR341" s="29">
        <v>500</v>
      </c>
      <c r="AS341" s="29">
        <v>642</v>
      </c>
      <c r="AT341" s="29">
        <v>692</v>
      </c>
      <c r="AU341" s="29">
        <v>505</v>
      </c>
      <c r="AV341" s="29">
        <v>711</v>
      </c>
      <c r="AW341" s="29">
        <v>712</v>
      </c>
      <c r="AX341" s="29">
        <v>770</v>
      </c>
      <c r="AY341" s="29">
        <v>933</v>
      </c>
      <c r="AZ341" s="29">
        <v>863</v>
      </c>
      <c r="BA341" s="29">
        <v>731</v>
      </c>
      <c r="BB341" s="29">
        <v>815</v>
      </c>
      <c r="BC341" s="29">
        <v>809</v>
      </c>
      <c r="BD341" s="29">
        <v>779</v>
      </c>
      <c r="BE341" s="29">
        <v>690</v>
      </c>
      <c r="BF341" s="29">
        <v>711</v>
      </c>
      <c r="BG341" s="29">
        <v>1132</v>
      </c>
      <c r="BH341" s="29">
        <v>863</v>
      </c>
      <c r="BI341" s="29">
        <f t="shared" si="70"/>
        <v>863</v>
      </c>
      <c r="BJ341" s="29"/>
      <c r="BK341" s="29"/>
      <c r="BL341" s="29">
        <f t="shared" si="71"/>
        <v>-269</v>
      </c>
      <c r="BM341" s="27"/>
    </row>
    <row r="342" spans="1:65">
      <c r="A342" s="29">
        <v>333</v>
      </c>
      <c r="B342" s="32" t="s">
        <v>423</v>
      </c>
      <c r="C342" s="29">
        <f t="shared" si="60"/>
        <v>0</v>
      </c>
      <c r="D342" s="29">
        <f t="shared" si="60"/>
        <v>0</v>
      </c>
      <c r="E342" s="29">
        <f t="shared" si="61"/>
        <v>0</v>
      </c>
      <c r="F342" s="29">
        <f t="shared" si="62"/>
        <v>0</v>
      </c>
      <c r="G342" s="57">
        <f t="shared" si="63"/>
        <v>0</v>
      </c>
      <c r="H342" s="42"/>
      <c r="I342" s="29">
        <v>333</v>
      </c>
      <c r="J342" s="30" t="s">
        <v>423</v>
      </c>
      <c r="L342" s="29">
        <v>0</v>
      </c>
      <c r="M342" s="29">
        <v>0</v>
      </c>
      <c r="N342" s="29">
        <v>0</v>
      </c>
      <c r="O342" s="29">
        <v>0</v>
      </c>
      <c r="P342" s="29">
        <v>0</v>
      </c>
      <c r="Q342" s="29">
        <v>0</v>
      </c>
      <c r="R342" s="29">
        <v>0</v>
      </c>
      <c r="S342" s="29">
        <v>0</v>
      </c>
      <c r="T342" s="29">
        <v>0</v>
      </c>
      <c r="U342" s="29">
        <v>0</v>
      </c>
      <c r="V342" s="29">
        <v>0</v>
      </c>
      <c r="W342" s="29">
        <v>0</v>
      </c>
      <c r="X342" s="31"/>
      <c r="Y342" s="27">
        <f t="shared" si="64"/>
        <v>333</v>
      </c>
      <c r="Z342" s="29">
        <f t="shared" si="65"/>
        <v>0</v>
      </c>
      <c r="AA342" s="29">
        <f t="shared" si="66"/>
        <v>0</v>
      </c>
      <c r="AB342" s="29">
        <f t="shared" si="67"/>
        <v>0</v>
      </c>
      <c r="AC342" s="29">
        <f t="shared" si="68"/>
        <v>0</v>
      </c>
      <c r="AD342" s="29">
        <f t="shared" si="69"/>
        <v>0</v>
      </c>
      <c r="AE342" s="31"/>
      <c r="AF342" s="31"/>
      <c r="AH342" s="27">
        <v>333</v>
      </c>
      <c r="AI342" s="31" t="s">
        <v>423</v>
      </c>
      <c r="AK342" s="29"/>
      <c r="AL342" s="29"/>
      <c r="AM342" s="29"/>
      <c r="AN342" s="29">
        <v>0</v>
      </c>
      <c r="AO342" s="29">
        <v>0</v>
      </c>
      <c r="AP342" s="29">
        <v>0</v>
      </c>
      <c r="AQ342" s="29">
        <v>0</v>
      </c>
      <c r="AR342" s="29">
        <v>0</v>
      </c>
      <c r="AS342" s="29">
        <v>0</v>
      </c>
      <c r="AT342" s="29">
        <v>0</v>
      </c>
      <c r="AU342" s="29">
        <v>0</v>
      </c>
      <c r="AV342" s="29">
        <v>0</v>
      </c>
      <c r="AW342" s="29">
        <v>0</v>
      </c>
      <c r="AX342" s="29">
        <v>0</v>
      </c>
      <c r="AY342" s="29">
        <v>0</v>
      </c>
      <c r="AZ342" s="29">
        <v>0</v>
      </c>
      <c r="BA342" s="29">
        <v>0</v>
      </c>
      <c r="BB342" s="29">
        <v>0</v>
      </c>
      <c r="BC342" s="29">
        <v>0</v>
      </c>
      <c r="BD342" s="29">
        <v>0</v>
      </c>
      <c r="BE342" s="29">
        <v>0</v>
      </c>
      <c r="BF342" s="29">
        <v>0</v>
      </c>
      <c r="BG342" s="29">
        <v>0</v>
      </c>
      <c r="BH342" s="29">
        <v>0</v>
      </c>
      <c r="BI342" s="29">
        <f t="shared" si="70"/>
        <v>0</v>
      </c>
      <c r="BJ342" s="29"/>
      <c r="BK342" s="29"/>
      <c r="BL342" s="29">
        <f t="shared" si="71"/>
        <v>0</v>
      </c>
      <c r="BM342" s="27"/>
    </row>
    <row r="343" spans="1:65">
      <c r="A343" s="29">
        <v>334</v>
      </c>
      <c r="B343" s="32" t="s">
        <v>424</v>
      </c>
      <c r="C343" s="29">
        <f t="shared" si="60"/>
        <v>0</v>
      </c>
      <c r="D343" s="29">
        <f t="shared" si="60"/>
        <v>0</v>
      </c>
      <c r="E343" s="29">
        <f t="shared" si="61"/>
        <v>0</v>
      </c>
      <c r="F343" s="29">
        <f t="shared" si="62"/>
        <v>0</v>
      </c>
      <c r="G343" s="57">
        <f t="shared" si="63"/>
        <v>0</v>
      </c>
      <c r="H343" s="42"/>
      <c r="I343" s="29">
        <v>334</v>
      </c>
      <c r="J343" s="30" t="s">
        <v>424</v>
      </c>
      <c r="L343" s="29">
        <v>0</v>
      </c>
      <c r="M343" s="29">
        <v>0</v>
      </c>
      <c r="N343" s="29">
        <v>0</v>
      </c>
      <c r="O343" s="29">
        <v>0</v>
      </c>
      <c r="P343" s="29">
        <v>0</v>
      </c>
      <c r="Q343" s="29">
        <v>0</v>
      </c>
      <c r="R343" s="29">
        <v>0</v>
      </c>
      <c r="S343" s="29">
        <v>0</v>
      </c>
      <c r="T343" s="29">
        <v>0</v>
      </c>
      <c r="U343" s="29">
        <v>0</v>
      </c>
      <c r="V343" s="29">
        <v>0</v>
      </c>
      <c r="W343" s="29">
        <v>0</v>
      </c>
      <c r="X343" s="31"/>
      <c r="Y343" s="27">
        <f t="shared" si="64"/>
        <v>334</v>
      </c>
      <c r="Z343" s="29">
        <f t="shared" si="65"/>
        <v>0</v>
      </c>
      <c r="AA343" s="29">
        <f t="shared" si="66"/>
        <v>0</v>
      </c>
      <c r="AB343" s="29">
        <f t="shared" si="67"/>
        <v>0</v>
      </c>
      <c r="AC343" s="29">
        <f t="shared" si="68"/>
        <v>0</v>
      </c>
      <c r="AD343" s="29">
        <f t="shared" si="69"/>
        <v>0</v>
      </c>
      <c r="AE343" s="31"/>
      <c r="AF343" s="31"/>
      <c r="AH343" s="27">
        <v>334</v>
      </c>
      <c r="AI343" s="31" t="s">
        <v>424</v>
      </c>
      <c r="AK343" s="29"/>
      <c r="AL343" s="29"/>
      <c r="AM343" s="29"/>
      <c r="AN343" s="29">
        <v>0</v>
      </c>
      <c r="AO343" s="29">
        <v>0</v>
      </c>
      <c r="AP343" s="29">
        <v>0</v>
      </c>
      <c r="AQ343" s="29">
        <v>0</v>
      </c>
      <c r="AR343" s="29">
        <v>0</v>
      </c>
      <c r="AS343" s="29">
        <v>0</v>
      </c>
      <c r="AT343" s="29">
        <v>0</v>
      </c>
      <c r="AU343" s="29">
        <v>0</v>
      </c>
      <c r="AV343" s="29">
        <v>0</v>
      </c>
      <c r="AW343" s="29">
        <v>0</v>
      </c>
      <c r="AX343" s="29">
        <v>0</v>
      </c>
      <c r="AY343" s="29">
        <v>0</v>
      </c>
      <c r="AZ343" s="29">
        <v>0</v>
      </c>
      <c r="BA343" s="29">
        <v>0</v>
      </c>
      <c r="BB343" s="29">
        <v>0</v>
      </c>
      <c r="BC343" s="29">
        <v>0</v>
      </c>
      <c r="BD343" s="29">
        <v>0</v>
      </c>
      <c r="BE343" s="29">
        <v>0</v>
      </c>
      <c r="BF343" s="29">
        <v>0</v>
      </c>
      <c r="BG343" s="29">
        <v>0</v>
      </c>
      <c r="BH343" s="29">
        <v>0</v>
      </c>
      <c r="BI343" s="29">
        <f t="shared" si="70"/>
        <v>0</v>
      </c>
      <c r="BJ343" s="29"/>
      <c r="BK343" s="29"/>
      <c r="BL343" s="29">
        <f t="shared" si="71"/>
        <v>0</v>
      </c>
      <c r="BM343" s="27"/>
    </row>
    <row r="344" spans="1:65">
      <c r="A344" s="29">
        <v>335</v>
      </c>
      <c r="B344" s="32" t="s">
        <v>425</v>
      </c>
      <c r="C344" s="29">
        <f t="shared" si="60"/>
        <v>0</v>
      </c>
      <c r="D344" s="29">
        <f t="shared" si="60"/>
        <v>1547044</v>
      </c>
      <c r="E344" s="29">
        <f t="shared" si="61"/>
        <v>1547044</v>
      </c>
      <c r="F344" s="29">
        <f t="shared" si="62"/>
        <v>1499</v>
      </c>
      <c r="G344" s="57">
        <f t="shared" si="63"/>
        <v>1032</v>
      </c>
      <c r="H344" s="42"/>
      <c r="I344" s="29">
        <v>335</v>
      </c>
      <c r="J344" s="30" t="s">
        <v>425</v>
      </c>
      <c r="L344" s="29">
        <v>0</v>
      </c>
      <c r="M344" s="29">
        <v>1163077</v>
      </c>
      <c r="N344" s="29">
        <v>1458</v>
      </c>
      <c r="O344" s="29">
        <v>0</v>
      </c>
      <c r="P344" s="29">
        <v>28095</v>
      </c>
      <c r="Q344" s="29">
        <v>3</v>
      </c>
      <c r="R344" s="29">
        <v>0</v>
      </c>
      <c r="S344" s="29">
        <v>355872</v>
      </c>
      <c r="T344" s="29">
        <v>38</v>
      </c>
      <c r="U344" s="29">
        <v>0</v>
      </c>
      <c r="V344" s="29">
        <v>0</v>
      </c>
      <c r="W344" s="29">
        <v>0</v>
      </c>
      <c r="X344" s="31"/>
      <c r="Y344" s="27">
        <f t="shared" si="64"/>
        <v>335</v>
      </c>
      <c r="Z344" s="29">
        <f t="shared" si="65"/>
        <v>0</v>
      </c>
      <c r="AA344" s="29">
        <f t="shared" si="66"/>
        <v>1547044</v>
      </c>
      <c r="AB344" s="29">
        <f t="shared" si="67"/>
        <v>1547044</v>
      </c>
      <c r="AC344" s="29">
        <f t="shared" si="68"/>
        <v>1499</v>
      </c>
      <c r="AD344" s="29">
        <f t="shared" si="69"/>
        <v>1032</v>
      </c>
      <c r="AE344" s="31"/>
      <c r="AF344" s="31"/>
      <c r="AH344" s="27">
        <v>335</v>
      </c>
      <c r="AI344" s="31" t="s">
        <v>425</v>
      </c>
      <c r="AK344" s="29"/>
      <c r="AL344" s="29">
        <v>253.54423592493296</v>
      </c>
      <c r="AM344" s="29">
        <v>226.19756690997568</v>
      </c>
      <c r="AN344" s="29">
        <v>252.52321135991261</v>
      </c>
      <c r="AO344" s="29">
        <v>316</v>
      </c>
      <c r="AP344" s="29">
        <v>264</v>
      </c>
      <c r="AQ344" s="29">
        <v>592</v>
      </c>
      <c r="AR344" s="29">
        <v>426</v>
      </c>
      <c r="AS344" s="29">
        <v>213</v>
      </c>
      <c r="AT344" s="29">
        <v>314</v>
      </c>
      <c r="AU344" s="29">
        <v>385</v>
      </c>
      <c r="AV344" s="29">
        <v>329</v>
      </c>
      <c r="AW344" s="29">
        <v>333</v>
      </c>
      <c r="AX344" s="29">
        <v>338</v>
      </c>
      <c r="AY344" s="29">
        <v>4423</v>
      </c>
      <c r="AZ344" s="29">
        <v>3643</v>
      </c>
      <c r="BA344" s="29">
        <v>4238</v>
      </c>
      <c r="BB344" s="29">
        <v>5936</v>
      </c>
      <c r="BC344" s="29">
        <v>8491</v>
      </c>
      <c r="BD344" s="29">
        <v>6545</v>
      </c>
      <c r="BE344" s="29">
        <v>399</v>
      </c>
      <c r="BF344" s="29">
        <v>674</v>
      </c>
      <c r="BG344" s="29">
        <v>1242</v>
      </c>
      <c r="BH344" s="29">
        <v>1032</v>
      </c>
      <c r="BI344" s="29">
        <f t="shared" si="70"/>
        <v>1032</v>
      </c>
      <c r="BJ344" s="29"/>
      <c r="BK344" s="29"/>
      <c r="BL344" s="29">
        <f t="shared" si="71"/>
        <v>-210</v>
      </c>
      <c r="BM344" s="27"/>
    </row>
    <row r="345" spans="1:65">
      <c r="A345" s="29">
        <v>336</v>
      </c>
      <c r="B345" s="32" t="s">
        <v>426</v>
      </c>
      <c r="C345" s="29">
        <f t="shared" si="60"/>
        <v>0</v>
      </c>
      <c r="D345" s="29">
        <f t="shared" si="60"/>
        <v>4258602</v>
      </c>
      <c r="E345" s="29">
        <f t="shared" si="61"/>
        <v>4258602</v>
      </c>
      <c r="F345" s="29">
        <f t="shared" si="62"/>
        <v>2842</v>
      </c>
      <c r="G345" s="57">
        <f t="shared" si="63"/>
        <v>1498</v>
      </c>
      <c r="H345" s="42"/>
      <c r="I345" s="29">
        <v>336</v>
      </c>
      <c r="J345" s="30" t="s">
        <v>426</v>
      </c>
      <c r="L345" s="29">
        <v>0</v>
      </c>
      <c r="M345" s="29">
        <v>2534666</v>
      </c>
      <c r="N345" s="29">
        <v>2655</v>
      </c>
      <c r="O345" s="29">
        <v>0</v>
      </c>
      <c r="P345" s="29">
        <v>568721</v>
      </c>
      <c r="Q345" s="29">
        <v>50</v>
      </c>
      <c r="R345" s="29">
        <v>0</v>
      </c>
      <c r="S345" s="29">
        <v>1146329</v>
      </c>
      <c r="T345" s="29">
        <v>136</v>
      </c>
      <c r="U345" s="29">
        <v>0</v>
      </c>
      <c r="V345" s="29">
        <v>8886</v>
      </c>
      <c r="W345" s="29">
        <v>1</v>
      </c>
      <c r="X345" s="31"/>
      <c r="Y345" s="27">
        <f t="shared" si="64"/>
        <v>336</v>
      </c>
      <c r="Z345" s="29">
        <f t="shared" si="65"/>
        <v>0</v>
      </c>
      <c r="AA345" s="29">
        <f t="shared" si="66"/>
        <v>4258602</v>
      </c>
      <c r="AB345" s="29">
        <f t="shared" si="67"/>
        <v>4258602</v>
      </c>
      <c r="AC345" s="29">
        <f t="shared" si="68"/>
        <v>2842</v>
      </c>
      <c r="AD345" s="29">
        <f t="shared" si="69"/>
        <v>1498</v>
      </c>
      <c r="AE345" s="31"/>
      <c r="AF345" s="31"/>
      <c r="AH345" s="27">
        <v>336</v>
      </c>
      <c r="AI345" s="31" t="s">
        <v>426</v>
      </c>
      <c r="AK345" s="29"/>
      <c r="AL345" s="29">
        <v>281.97125697125699</v>
      </c>
      <c r="AM345" s="29">
        <v>235.12068965517241</v>
      </c>
      <c r="AN345" s="29">
        <v>230.43001841620625</v>
      </c>
      <c r="AO345" s="29">
        <v>266</v>
      </c>
      <c r="AP345" s="29">
        <v>232</v>
      </c>
      <c r="AQ345" s="29">
        <v>588</v>
      </c>
      <c r="AR345" s="29">
        <v>519</v>
      </c>
      <c r="AS345" s="29">
        <v>706</v>
      </c>
      <c r="AT345" s="29">
        <v>726</v>
      </c>
      <c r="AU345" s="29">
        <v>685</v>
      </c>
      <c r="AV345" s="29">
        <v>930</v>
      </c>
      <c r="AW345" s="29">
        <v>809</v>
      </c>
      <c r="AX345" s="29">
        <v>1299</v>
      </c>
      <c r="AY345" s="29">
        <v>821</v>
      </c>
      <c r="AZ345" s="29">
        <v>940</v>
      </c>
      <c r="BA345" s="29">
        <v>606</v>
      </c>
      <c r="BB345" s="29">
        <v>893</v>
      </c>
      <c r="BC345" s="29">
        <v>803</v>
      </c>
      <c r="BD345" s="29">
        <v>882</v>
      </c>
      <c r="BE345" s="29">
        <v>1184</v>
      </c>
      <c r="BF345" s="29">
        <v>1278</v>
      </c>
      <c r="BG345" s="29">
        <v>1363</v>
      </c>
      <c r="BH345" s="29">
        <v>1498</v>
      </c>
      <c r="BI345" s="29">
        <f t="shared" si="70"/>
        <v>1498</v>
      </c>
      <c r="BJ345" s="29"/>
      <c r="BK345" s="29"/>
      <c r="BL345" s="29">
        <f t="shared" si="71"/>
        <v>135</v>
      </c>
      <c r="BM345" s="27"/>
    </row>
    <row r="346" spans="1:65">
      <c r="A346" s="29">
        <v>337</v>
      </c>
      <c r="B346" s="32" t="s">
        <v>427</v>
      </c>
      <c r="C346" s="29">
        <f t="shared" si="60"/>
        <v>0</v>
      </c>
      <c r="D346" s="29">
        <f t="shared" si="60"/>
        <v>49582</v>
      </c>
      <c r="E346" s="29">
        <f t="shared" si="61"/>
        <v>49582</v>
      </c>
      <c r="F346" s="29">
        <f t="shared" si="62"/>
        <v>89</v>
      </c>
      <c r="G346" s="57">
        <f t="shared" si="63"/>
        <v>557</v>
      </c>
      <c r="H346" s="42"/>
      <c r="I346" s="29">
        <v>337</v>
      </c>
      <c r="J346" s="30" t="s">
        <v>427</v>
      </c>
      <c r="L346" s="29">
        <v>0</v>
      </c>
      <c r="M346" s="29">
        <v>49582</v>
      </c>
      <c r="N346" s="29">
        <v>89</v>
      </c>
      <c r="O346" s="29">
        <v>0</v>
      </c>
      <c r="P346" s="29">
        <v>0</v>
      </c>
      <c r="Q346" s="29">
        <v>0</v>
      </c>
      <c r="R346" s="29">
        <v>0</v>
      </c>
      <c r="S346" s="29">
        <v>0</v>
      </c>
      <c r="T346" s="29">
        <v>0</v>
      </c>
      <c r="U346" s="29">
        <v>0</v>
      </c>
      <c r="V346" s="29">
        <v>0</v>
      </c>
      <c r="W346" s="29">
        <v>0</v>
      </c>
      <c r="X346" s="31"/>
      <c r="Y346" s="27">
        <f t="shared" si="64"/>
        <v>337</v>
      </c>
      <c r="Z346" s="29">
        <f t="shared" si="65"/>
        <v>0</v>
      </c>
      <c r="AA346" s="29">
        <f t="shared" si="66"/>
        <v>49582</v>
      </c>
      <c r="AB346" s="29">
        <f t="shared" si="67"/>
        <v>49582</v>
      </c>
      <c r="AC346" s="29">
        <f t="shared" si="68"/>
        <v>89</v>
      </c>
      <c r="AD346" s="29">
        <f t="shared" si="69"/>
        <v>557</v>
      </c>
      <c r="AE346" s="31"/>
      <c r="AF346" s="31"/>
      <c r="AH346" s="27">
        <v>337</v>
      </c>
      <c r="AI346" s="31" t="s">
        <v>427</v>
      </c>
      <c r="AK346" s="29"/>
      <c r="AL346" s="29">
        <v>255.31914893617022</v>
      </c>
      <c r="AM346" s="29">
        <v>200.88652482269504</v>
      </c>
      <c r="AN346" s="29">
        <v>234.33064516129033</v>
      </c>
      <c r="AO346" s="29">
        <v>232</v>
      </c>
      <c r="AP346" s="29">
        <v>252</v>
      </c>
      <c r="AQ346" s="29">
        <v>314</v>
      </c>
      <c r="AR346" s="29">
        <v>290</v>
      </c>
      <c r="AS346" s="29">
        <v>272</v>
      </c>
      <c r="AT346" s="29">
        <v>388</v>
      </c>
      <c r="AU346" s="29">
        <v>303</v>
      </c>
      <c r="AV346" s="29">
        <v>580</v>
      </c>
      <c r="AW346" s="29">
        <v>617</v>
      </c>
      <c r="AX346" s="29">
        <v>613</v>
      </c>
      <c r="AY346" s="29">
        <v>542</v>
      </c>
      <c r="AZ346" s="29">
        <v>535</v>
      </c>
      <c r="BA346" s="29">
        <v>677</v>
      </c>
      <c r="BB346" s="29">
        <v>479</v>
      </c>
      <c r="BC346" s="29">
        <v>544</v>
      </c>
      <c r="BD346" s="29">
        <v>780</v>
      </c>
      <c r="BE346" s="29">
        <v>671</v>
      </c>
      <c r="BF346" s="29">
        <v>633</v>
      </c>
      <c r="BG346" s="29">
        <v>466</v>
      </c>
      <c r="BH346" s="29">
        <v>557</v>
      </c>
      <c r="BI346" s="29">
        <f t="shared" si="70"/>
        <v>557</v>
      </c>
      <c r="BJ346" s="29"/>
      <c r="BK346" s="29"/>
      <c r="BL346" s="29">
        <f t="shared" si="71"/>
        <v>91</v>
      </c>
      <c r="BM346" s="27"/>
    </row>
    <row r="347" spans="1:65">
      <c r="A347" s="29">
        <v>338</v>
      </c>
      <c r="B347" s="32" t="s">
        <v>428</v>
      </c>
      <c r="C347" s="29">
        <f t="shared" si="60"/>
        <v>0</v>
      </c>
      <c r="D347" s="29">
        <f t="shared" si="60"/>
        <v>0</v>
      </c>
      <c r="E347" s="29">
        <f t="shared" si="61"/>
        <v>0</v>
      </c>
      <c r="F347" s="29">
        <f t="shared" si="62"/>
        <v>0</v>
      </c>
      <c r="G347" s="57">
        <f t="shared" si="63"/>
        <v>0</v>
      </c>
      <c r="H347" s="42"/>
      <c r="I347" s="29">
        <v>338</v>
      </c>
      <c r="J347" s="30" t="s">
        <v>428</v>
      </c>
      <c r="L347" s="29">
        <v>0</v>
      </c>
      <c r="M347" s="29">
        <v>0</v>
      </c>
      <c r="N347" s="29">
        <v>0</v>
      </c>
      <c r="O347" s="29">
        <v>0</v>
      </c>
      <c r="P347" s="29">
        <v>0</v>
      </c>
      <c r="Q347" s="29">
        <v>0</v>
      </c>
      <c r="R347" s="29">
        <v>0</v>
      </c>
      <c r="S347" s="29">
        <v>0</v>
      </c>
      <c r="T347" s="29">
        <v>0</v>
      </c>
      <c r="U347" s="29">
        <v>0</v>
      </c>
      <c r="V347" s="29">
        <v>0</v>
      </c>
      <c r="W347" s="29">
        <v>0</v>
      </c>
      <c r="X347" s="31"/>
      <c r="Y347" s="27">
        <f t="shared" si="64"/>
        <v>338</v>
      </c>
      <c r="Z347" s="29">
        <f t="shared" si="65"/>
        <v>0</v>
      </c>
      <c r="AA347" s="29">
        <f t="shared" si="66"/>
        <v>0</v>
      </c>
      <c r="AB347" s="29">
        <f t="shared" si="67"/>
        <v>0</v>
      </c>
      <c r="AC347" s="29">
        <f t="shared" si="68"/>
        <v>0</v>
      </c>
      <c r="AD347" s="29">
        <f t="shared" si="69"/>
        <v>0</v>
      </c>
      <c r="AE347" s="31"/>
      <c r="AF347" s="31"/>
      <c r="AH347" s="27">
        <v>338</v>
      </c>
      <c r="AI347" s="31" t="s">
        <v>428</v>
      </c>
      <c r="AK347" s="29"/>
      <c r="AL347" s="29"/>
      <c r="AM347" s="29"/>
      <c r="AN347" s="29">
        <v>0</v>
      </c>
      <c r="AO347" s="29">
        <v>0</v>
      </c>
      <c r="AP347" s="29">
        <v>0</v>
      </c>
      <c r="AQ347" s="29">
        <v>0</v>
      </c>
      <c r="AR347" s="29">
        <v>0</v>
      </c>
      <c r="AS347" s="29">
        <v>0</v>
      </c>
      <c r="AT347" s="29">
        <v>0</v>
      </c>
      <c r="AU347" s="29">
        <v>0</v>
      </c>
      <c r="AV347" s="29">
        <v>0</v>
      </c>
      <c r="AW347" s="29">
        <v>0</v>
      </c>
      <c r="AX347" s="29">
        <v>0</v>
      </c>
      <c r="AY347" s="29">
        <v>0</v>
      </c>
      <c r="AZ347" s="29">
        <v>0</v>
      </c>
      <c r="BA347" s="29">
        <v>0</v>
      </c>
      <c r="BB347" s="29">
        <v>0</v>
      </c>
      <c r="BC347" s="29">
        <v>0</v>
      </c>
      <c r="BD347" s="29">
        <v>0</v>
      </c>
      <c r="BE347" s="29">
        <v>0</v>
      </c>
      <c r="BF347" s="29">
        <v>0</v>
      </c>
      <c r="BG347" s="29">
        <v>0</v>
      </c>
      <c r="BH347" s="29">
        <v>0</v>
      </c>
      <c r="BI347" s="29">
        <f t="shared" si="70"/>
        <v>0</v>
      </c>
      <c r="BJ347" s="29"/>
      <c r="BK347" s="29"/>
      <c r="BL347" s="29">
        <f t="shared" si="71"/>
        <v>0</v>
      </c>
      <c r="BM347" s="27"/>
    </row>
    <row r="348" spans="1:65">
      <c r="A348" s="27">
        <v>339</v>
      </c>
      <c r="B348" s="32" t="s">
        <v>429</v>
      </c>
      <c r="C348" s="29">
        <f t="shared" si="60"/>
        <v>0</v>
      </c>
      <c r="D348" s="29">
        <f t="shared" si="60"/>
        <v>0</v>
      </c>
      <c r="E348" s="29">
        <f t="shared" si="61"/>
        <v>0</v>
      </c>
      <c r="F348" s="29">
        <f t="shared" si="62"/>
        <v>0</v>
      </c>
      <c r="G348" s="57">
        <f t="shared" si="63"/>
        <v>0</v>
      </c>
      <c r="H348" s="42"/>
      <c r="I348" s="29">
        <v>339</v>
      </c>
      <c r="J348" s="30" t="s">
        <v>429</v>
      </c>
      <c r="L348" s="29">
        <v>0</v>
      </c>
      <c r="M348" s="29">
        <v>0</v>
      </c>
      <c r="N348" s="29">
        <v>0</v>
      </c>
      <c r="O348" s="29">
        <v>0</v>
      </c>
      <c r="P348" s="29">
        <v>0</v>
      </c>
      <c r="Q348" s="29">
        <v>0</v>
      </c>
      <c r="R348" s="29">
        <v>0</v>
      </c>
      <c r="S348" s="29">
        <v>0</v>
      </c>
      <c r="T348" s="29">
        <v>0</v>
      </c>
      <c r="U348" s="29">
        <v>0</v>
      </c>
      <c r="V348" s="29">
        <v>0</v>
      </c>
      <c r="W348" s="29">
        <v>0</v>
      </c>
      <c r="X348" s="31"/>
      <c r="Y348" s="27">
        <f t="shared" si="64"/>
        <v>339</v>
      </c>
      <c r="Z348" s="29">
        <f t="shared" si="65"/>
        <v>0</v>
      </c>
      <c r="AA348" s="29">
        <f t="shared" si="66"/>
        <v>0</v>
      </c>
      <c r="AB348" s="29">
        <f t="shared" si="67"/>
        <v>0</v>
      </c>
      <c r="AC348" s="29">
        <f t="shared" si="68"/>
        <v>0</v>
      </c>
      <c r="AD348" s="29">
        <f t="shared" si="69"/>
        <v>0</v>
      </c>
      <c r="AE348" s="31"/>
      <c r="AF348" s="31"/>
      <c r="AH348" s="27">
        <v>339</v>
      </c>
      <c r="AI348" s="31" t="s">
        <v>429</v>
      </c>
      <c r="AK348" s="29"/>
      <c r="AL348" s="29"/>
      <c r="AM348" s="29"/>
      <c r="AN348" s="29">
        <v>0</v>
      </c>
      <c r="AO348" s="29">
        <v>0</v>
      </c>
      <c r="AP348" s="29">
        <v>0</v>
      </c>
      <c r="AQ348" s="29">
        <v>0</v>
      </c>
      <c r="AR348" s="29">
        <v>0</v>
      </c>
      <c r="AS348" s="29">
        <v>0</v>
      </c>
      <c r="AT348" s="29">
        <v>0</v>
      </c>
      <c r="AU348" s="29">
        <v>0</v>
      </c>
      <c r="AV348" s="29">
        <v>0</v>
      </c>
      <c r="AW348" s="29">
        <v>0</v>
      </c>
      <c r="AX348" s="29">
        <v>0</v>
      </c>
      <c r="AY348" s="29">
        <v>0</v>
      </c>
      <c r="AZ348" s="29">
        <v>0</v>
      </c>
      <c r="BA348" s="29">
        <v>0</v>
      </c>
      <c r="BB348" s="29">
        <v>0</v>
      </c>
      <c r="BC348" s="29">
        <v>0</v>
      </c>
      <c r="BD348" s="29">
        <v>0</v>
      </c>
      <c r="BE348" s="29">
        <v>0</v>
      </c>
      <c r="BF348" s="29">
        <v>0</v>
      </c>
      <c r="BG348" s="29">
        <v>0</v>
      </c>
      <c r="BH348" s="29">
        <v>0</v>
      </c>
      <c r="BI348" s="29">
        <f t="shared" si="70"/>
        <v>0</v>
      </c>
      <c r="BJ348" s="29"/>
      <c r="BK348" s="29"/>
      <c r="BL348" s="29">
        <f t="shared" si="71"/>
        <v>0</v>
      </c>
      <c r="BM348" s="27"/>
    </row>
    <row r="349" spans="1:65">
      <c r="A349" s="29">
        <v>340</v>
      </c>
      <c r="B349" s="32" t="s">
        <v>430</v>
      </c>
      <c r="C349" s="29">
        <f t="shared" si="60"/>
        <v>0</v>
      </c>
      <c r="D349" s="29">
        <f t="shared" si="60"/>
        <v>109813</v>
      </c>
      <c r="E349" s="29">
        <f t="shared" si="61"/>
        <v>109813</v>
      </c>
      <c r="F349" s="29">
        <f t="shared" si="62"/>
        <v>106</v>
      </c>
      <c r="G349" s="57">
        <f t="shared" si="63"/>
        <v>1036</v>
      </c>
      <c r="H349" s="42"/>
      <c r="I349" s="29">
        <v>340</v>
      </c>
      <c r="J349" s="30" t="s">
        <v>430</v>
      </c>
      <c r="L349" s="29">
        <v>0</v>
      </c>
      <c r="M349" s="29">
        <v>109813</v>
      </c>
      <c r="N349" s="29">
        <v>106</v>
      </c>
      <c r="O349" s="29">
        <v>0</v>
      </c>
      <c r="P349" s="29">
        <v>0</v>
      </c>
      <c r="Q349" s="29">
        <v>0</v>
      </c>
      <c r="R349" s="29">
        <v>0</v>
      </c>
      <c r="S349" s="29">
        <v>0</v>
      </c>
      <c r="T349" s="29">
        <v>0</v>
      </c>
      <c r="U349" s="29">
        <v>0</v>
      </c>
      <c r="V349" s="29">
        <v>0</v>
      </c>
      <c r="W349" s="29">
        <v>0</v>
      </c>
      <c r="X349" s="31"/>
      <c r="Y349" s="27">
        <f t="shared" si="64"/>
        <v>340</v>
      </c>
      <c r="Z349" s="29">
        <f t="shared" si="65"/>
        <v>0</v>
      </c>
      <c r="AA349" s="29">
        <f t="shared" si="66"/>
        <v>109813</v>
      </c>
      <c r="AB349" s="29">
        <f t="shared" si="67"/>
        <v>109813</v>
      </c>
      <c r="AC349" s="29">
        <f t="shared" si="68"/>
        <v>106</v>
      </c>
      <c r="AD349" s="29">
        <f t="shared" si="69"/>
        <v>1036</v>
      </c>
      <c r="AE349" s="31"/>
      <c r="AF349" s="31"/>
      <c r="AH349" s="27">
        <v>340</v>
      </c>
      <c r="AI349" s="31" t="s">
        <v>430</v>
      </c>
      <c r="AK349" s="29"/>
      <c r="AL349" s="29">
        <v>341.57258064516128</v>
      </c>
      <c r="AM349" s="29">
        <v>213.45212765957447</v>
      </c>
      <c r="AN349" s="29">
        <v>315.91304347826087</v>
      </c>
      <c r="AO349" s="29">
        <v>310</v>
      </c>
      <c r="AP349" s="29">
        <v>520</v>
      </c>
      <c r="AQ349" s="29">
        <v>344</v>
      </c>
      <c r="AR349" s="29">
        <v>352</v>
      </c>
      <c r="AS349" s="29">
        <v>396</v>
      </c>
      <c r="AT349" s="29">
        <v>408</v>
      </c>
      <c r="AU349" s="29">
        <v>626</v>
      </c>
      <c r="AV349" s="29">
        <v>503</v>
      </c>
      <c r="AW349" s="29">
        <v>589</v>
      </c>
      <c r="AX349" s="29">
        <v>918</v>
      </c>
      <c r="AY349" s="29">
        <v>2346</v>
      </c>
      <c r="AZ349" s="29">
        <v>628</v>
      </c>
      <c r="BA349" s="29">
        <v>1992</v>
      </c>
      <c r="BB349" s="29">
        <v>2947</v>
      </c>
      <c r="BC349" s="29">
        <v>1590</v>
      </c>
      <c r="BD349" s="29">
        <v>1202</v>
      </c>
      <c r="BE349" s="29">
        <v>942</v>
      </c>
      <c r="BF349" s="29">
        <v>900</v>
      </c>
      <c r="BG349" s="29">
        <v>895</v>
      </c>
      <c r="BH349" s="29">
        <v>1036</v>
      </c>
      <c r="BI349" s="29">
        <f t="shared" si="70"/>
        <v>1036</v>
      </c>
      <c r="BJ349" s="29"/>
      <c r="BK349" s="29"/>
      <c r="BL349" s="29">
        <f t="shared" si="71"/>
        <v>141</v>
      </c>
      <c r="BM349" s="27"/>
    </row>
    <row r="350" spans="1:65">
      <c r="A350" s="29">
        <v>341</v>
      </c>
      <c r="B350" s="32" t="s">
        <v>431</v>
      </c>
      <c r="C350" s="29">
        <f t="shared" si="60"/>
        <v>0</v>
      </c>
      <c r="D350" s="29">
        <f t="shared" si="60"/>
        <v>0</v>
      </c>
      <c r="E350" s="29">
        <f t="shared" si="61"/>
        <v>0</v>
      </c>
      <c r="F350" s="29">
        <f t="shared" si="62"/>
        <v>0</v>
      </c>
      <c r="G350" s="57">
        <f t="shared" si="63"/>
        <v>0</v>
      </c>
      <c r="H350" s="42"/>
      <c r="I350" s="29">
        <v>341</v>
      </c>
      <c r="J350" s="30" t="s">
        <v>431</v>
      </c>
      <c r="O350" s="29"/>
      <c r="P350" s="29"/>
      <c r="Q350" s="29"/>
      <c r="R350" s="29"/>
      <c r="S350" s="29"/>
      <c r="T350" s="29"/>
      <c r="U350" s="29"/>
      <c r="V350" s="29"/>
      <c r="W350" s="29"/>
      <c r="X350" s="31"/>
      <c r="Y350" s="27">
        <f t="shared" si="64"/>
        <v>341</v>
      </c>
      <c r="Z350" s="29">
        <f t="shared" si="65"/>
        <v>0</v>
      </c>
      <c r="AA350" s="29">
        <f t="shared" si="66"/>
        <v>0</v>
      </c>
      <c r="AB350" s="29">
        <f t="shared" si="67"/>
        <v>0</v>
      </c>
      <c r="AC350" s="29">
        <f t="shared" si="68"/>
        <v>0</v>
      </c>
      <c r="AD350" s="29">
        <f t="shared" si="69"/>
        <v>0</v>
      </c>
      <c r="AE350" s="31"/>
      <c r="AF350" s="31"/>
      <c r="AH350" s="27">
        <v>341</v>
      </c>
      <c r="AI350" s="31" t="s">
        <v>431</v>
      </c>
      <c r="AK350" s="29"/>
      <c r="AL350" s="29">
        <v>279.08838383838383</v>
      </c>
      <c r="AM350" s="29">
        <v>306.43864229765012</v>
      </c>
      <c r="AN350" s="29">
        <v>298.51213592233012</v>
      </c>
      <c r="AO350" s="29">
        <v>321</v>
      </c>
      <c r="AP350" s="29">
        <v>290</v>
      </c>
      <c r="AQ350" s="29">
        <v>332</v>
      </c>
      <c r="AR350" s="29">
        <v>393</v>
      </c>
      <c r="AS350" s="29">
        <v>641</v>
      </c>
      <c r="AT350" s="29">
        <v>708</v>
      </c>
      <c r="AU350" s="29">
        <v>720</v>
      </c>
      <c r="AV350" s="29">
        <v>326</v>
      </c>
      <c r="AW350" s="29">
        <v>0</v>
      </c>
      <c r="AX350" s="29">
        <v>589</v>
      </c>
      <c r="AY350" s="29">
        <v>339</v>
      </c>
      <c r="AZ350" s="29">
        <v>492</v>
      </c>
      <c r="BA350" s="29">
        <v>499</v>
      </c>
      <c r="BB350" s="29">
        <v>431</v>
      </c>
      <c r="BC350" s="29">
        <v>398</v>
      </c>
      <c r="BD350" s="29">
        <v>728</v>
      </c>
      <c r="BE350" s="29">
        <v>0</v>
      </c>
      <c r="BF350" s="29">
        <v>0</v>
      </c>
      <c r="BG350" s="29">
        <v>0</v>
      </c>
      <c r="BH350" s="29">
        <v>0</v>
      </c>
      <c r="BI350" s="29">
        <f t="shared" si="70"/>
        <v>0</v>
      </c>
      <c r="BJ350" s="29"/>
      <c r="BK350" s="29"/>
      <c r="BL350" s="29">
        <f t="shared" si="71"/>
        <v>0</v>
      </c>
      <c r="BM350" s="27"/>
    </row>
    <row r="351" spans="1:65">
      <c r="A351" s="29">
        <v>342</v>
      </c>
      <c r="B351" s="32" t="s">
        <v>432</v>
      </c>
      <c r="C351" s="29">
        <f t="shared" si="60"/>
        <v>0</v>
      </c>
      <c r="D351" s="29">
        <f t="shared" si="60"/>
        <v>1608331</v>
      </c>
      <c r="E351" s="29">
        <f t="shared" si="61"/>
        <v>1608331</v>
      </c>
      <c r="F351" s="29">
        <f t="shared" si="62"/>
        <v>1654</v>
      </c>
      <c r="G351" s="57">
        <f t="shared" si="63"/>
        <v>972</v>
      </c>
      <c r="H351" s="42"/>
      <c r="I351" s="29">
        <v>342</v>
      </c>
      <c r="J351" s="30" t="s">
        <v>432</v>
      </c>
      <c r="L351" s="29">
        <v>0</v>
      </c>
      <c r="M351" s="29">
        <v>1226276</v>
      </c>
      <c r="N351" s="29">
        <v>1592</v>
      </c>
      <c r="O351" s="29">
        <v>0</v>
      </c>
      <c r="P351" s="29">
        <v>0</v>
      </c>
      <c r="Q351" s="29">
        <v>0</v>
      </c>
      <c r="R351" s="29">
        <v>0</v>
      </c>
      <c r="S351" s="29">
        <v>382055</v>
      </c>
      <c r="T351" s="29">
        <v>62</v>
      </c>
      <c r="U351" s="29">
        <v>0</v>
      </c>
      <c r="V351" s="29">
        <v>0</v>
      </c>
      <c r="W351" s="29">
        <v>0</v>
      </c>
      <c r="X351" s="31"/>
      <c r="Y351" s="27">
        <f t="shared" si="64"/>
        <v>342</v>
      </c>
      <c r="Z351" s="29">
        <f t="shared" si="65"/>
        <v>0</v>
      </c>
      <c r="AA351" s="29">
        <f t="shared" si="66"/>
        <v>1608331</v>
      </c>
      <c r="AB351" s="29">
        <f t="shared" si="67"/>
        <v>1608331</v>
      </c>
      <c r="AC351" s="29">
        <f t="shared" si="68"/>
        <v>1654</v>
      </c>
      <c r="AD351" s="29">
        <f t="shared" si="69"/>
        <v>972</v>
      </c>
      <c r="AE351" s="31"/>
      <c r="AF351" s="31"/>
      <c r="AH351" s="27">
        <v>342</v>
      </c>
      <c r="AI351" s="31" t="s">
        <v>432</v>
      </c>
      <c r="AK351" s="29"/>
      <c r="AL351" s="29">
        <v>176.67806917521855</v>
      </c>
      <c r="AM351" s="29">
        <v>205.53873616565511</v>
      </c>
      <c r="AN351" s="29">
        <v>291.83948863636363</v>
      </c>
      <c r="AO351" s="29">
        <v>268</v>
      </c>
      <c r="AP351" s="29">
        <v>290</v>
      </c>
      <c r="AQ351" s="29">
        <v>506</v>
      </c>
      <c r="AR351" s="29">
        <v>348</v>
      </c>
      <c r="AS351" s="29">
        <v>372</v>
      </c>
      <c r="AT351" s="29">
        <v>462</v>
      </c>
      <c r="AU351" s="29">
        <v>559</v>
      </c>
      <c r="AV351" s="29">
        <v>452</v>
      </c>
      <c r="AW351" s="29">
        <v>525</v>
      </c>
      <c r="AX351" s="29">
        <v>509</v>
      </c>
      <c r="AY351" s="29">
        <v>504</v>
      </c>
      <c r="AZ351" s="29">
        <v>512</v>
      </c>
      <c r="BA351" s="29">
        <v>511</v>
      </c>
      <c r="BB351" s="29">
        <v>581</v>
      </c>
      <c r="BC351" s="29">
        <v>576</v>
      </c>
      <c r="BD351" s="29">
        <v>721</v>
      </c>
      <c r="BE351" s="29">
        <v>788</v>
      </c>
      <c r="BF351" s="29">
        <v>642</v>
      </c>
      <c r="BG351" s="29">
        <v>752</v>
      </c>
      <c r="BH351" s="29">
        <v>972</v>
      </c>
      <c r="BI351" s="29">
        <f t="shared" si="70"/>
        <v>972</v>
      </c>
      <c r="BJ351" s="29"/>
      <c r="BK351" s="29"/>
      <c r="BL351" s="29">
        <f t="shared" si="71"/>
        <v>220</v>
      </c>
      <c r="BM351" s="27"/>
    </row>
    <row r="352" spans="1:65">
      <c r="A352" s="29">
        <v>343</v>
      </c>
      <c r="B352" s="32" t="s">
        <v>433</v>
      </c>
      <c r="C352" s="29">
        <f t="shared" si="60"/>
        <v>0</v>
      </c>
      <c r="D352" s="29">
        <f t="shared" si="60"/>
        <v>1049307</v>
      </c>
      <c r="E352" s="29">
        <f t="shared" si="61"/>
        <v>1049307</v>
      </c>
      <c r="F352" s="29">
        <f t="shared" si="62"/>
        <v>1078</v>
      </c>
      <c r="G352" s="57">
        <f t="shared" si="63"/>
        <v>973</v>
      </c>
      <c r="H352" s="42"/>
      <c r="I352" s="29">
        <v>343</v>
      </c>
      <c r="J352" s="30" t="s">
        <v>433</v>
      </c>
      <c r="L352" s="29">
        <v>0</v>
      </c>
      <c r="M352" s="29">
        <v>607431</v>
      </c>
      <c r="N352" s="29">
        <v>1002</v>
      </c>
      <c r="O352" s="29">
        <v>0</v>
      </c>
      <c r="P352" s="29">
        <v>116283</v>
      </c>
      <c r="Q352" s="29">
        <v>20</v>
      </c>
      <c r="R352" s="29">
        <v>0</v>
      </c>
      <c r="S352" s="29">
        <v>325593</v>
      </c>
      <c r="T352" s="29">
        <v>56</v>
      </c>
      <c r="U352" s="29">
        <v>0</v>
      </c>
      <c r="V352" s="29">
        <v>0</v>
      </c>
      <c r="W352" s="29">
        <v>0</v>
      </c>
      <c r="X352" s="31"/>
      <c r="Y352" s="27">
        <f t="shared" si="64"/>
        <v>343</v>
      </c>
      <c r="Z352" s="29">
        <f t="shared" si="65"/>
        <v>0</v>
      </c>
      <c r="AA352" s="29">
        <f t="shared" si="66"/>
        <v>1049307</v>
      </c>
      <c r="AB352" s="29">
        <f t="shared" si="67"/>
        <v>1049307</v>
      </c>
      <c r="AC352" s="29">
        <f t="shared" si="68"/>
        <v>1078</v>
      </c>
      <c r="AD352" s="29">
        <f t="shared" si="69"/>
        <v>973</v>
      </c>
      <c r="AE352" s="31"/>
      <c r="AF352" s="31"/>
      <c r="AH352" s="27">
        <v>343</v>
      </c>
      <c r="AI352" s="31" t="s">
        <v>433</v>
      </c>
      <c r="AK352" s="29"/>
      <c r="AL352" s="29">
        <v>301.9246922519913</v>
      </c>
      <c r="AM352" s="29">
        <v>295.50531537916373</v>
      </c>
      <c r="AN352" s="29">
        <v>307.11340206185565</v>
      </c>
      <c r="AO352" s="29">
        <v>352</v>
      </c>
      <c r="AP352" s="29">
        <v>384</v>
      </c>
      <c r="AQ352" s="29">
        <v>655</v>
      </c>
      <c r="AR352" s="29">
        <v>465</v>
      </c>
      <c r="AS352" s="29">
        <v>504</v>
      </c>
      <c r="AT352" s="29">
        <v>757</v>
      </c>
      <c r="AU352" s="29">
        <v>615</v>
      </c>
      <c r="AV352" s="29">
        <v>904</v>
      </c>
      <c r="AW352" s="29">
        <v>888</v>
      </c>
      <c r="AX352" s="29">
        <v>1005</v>
      </c>
      <c r="AY352" s="29">
        <v>952</v>
      </c>
      <c r="AZ352" s="29">
        <v>0</v>
      </c>
      <c r="BA352" s="29">
        <v>799</v>
      </c>
      <c r="BB352" s="29">
        <v>1304</v>
      </c>
      <c r="BC352" s="29">
        <v>1534</v>
      </c>
      <c r="BD352" s="29">
        <v>934</v>
      </c>
      <c r="BE352" s="29">
        <v>1007</v>
      </c>
      <c r="BF352" s="29">
        <v>900</v>
      </c>
      <c r="BG352" s="29">
        <v>1058</v>
      </c>
      <c r="BH352" s="29">
        <v>973</v>
      </c>
      <c r="BI352" s="29">
        <f t="shared" si="70"/>
        <v>973</v>
      </c>
      <c r="BJ352" s="29"/>
      <c r="BK352" s="29"/>
      <c r="BL352" s="29">
        <f t="shared" si="71"/>
        <v>-85</v>
      </c>
      <c r="BM352" s="27"/>
    </row>
    <row r="353" spans="1:65">
      <c r="A353" s="29">
        <v>344</v>
      </c>
      <c r="B353" s="32" t="s">
        <v>434</v>
      </c>
      <c r="C353" s="29">
        <f t="shared" si="60"/>
        <v>0</v>
      </c>
      <c r="D353" s="29">
        <f t="shared" si="60"/>
        <v>1054801</v>
      </c>
      <c r="E353" s="29">
        <f t="shared" si="61"/>
        <v>1054801</v>
      </c>
      <c r="F353" s="29">
        <f t="shared" si="62"/>
        <v>842</v>
      </c>
      <c r="G353" s="57">
        <f t="shared" si="63"/>
        <v>1253</v>
      </c>
      <c r="H353" s="42"/>
      <c r="I353" s="29">
        <v>344</v>
      </c>
      <c r="J353" s="30" t="s">
        <v>434</v>
      </c>
      <c r="L353" s="29">
        <v>0</v>
      </c>
      <c r="M353" s="29">
        <v>332061</v>
      </c>
      <c r="N353" s="29">
        <v>777</v>
      </c>
      <c r="O353" s="29">
        <v>0</v>
      </c>
      <c r="P353" s="29">
        <v>77834</v>
      </c>
      <c r="Q353" s="29">
        <v>7</v>
      </c>
      <c r="R353" s="29">
        <v>0</v>
      </c>
      <c r="S353" s="29">
        <v>644906</v>
      </c>
      <c r="T353" s="29">
        <v>58</v>
      </c>
      <c r="U353" s="29">
        <v>0</v>
      </c>
      <c r="V353" s="29">
        <v>0</v>
      </c>
      <c r="W353" s="29">
        <v>0</v>
      </c>
      <c r="X353" s="31"/>
      <c r="Y353" s="27">
        <f t="shared" si="64"/>
        <v>344</v>
      </c>
      <c r="Z353" s="29">
        <f t="shared" si="65"/>
        <v>0</v>
      </c>
      <c r="AA353" s="29">
        <f t="shared" si="66"/>
        <v>1054801</v>
      </c>
      <c r="AB353" s="29">
        <f t="shared" si="67"/>
        <v>1054801</v>
      </c>
      <c r="AC353" s="29">
        <f t="shared" si="68"/>
        <v>842</v>
      </c>
      <c r="AD353" s="29">
        <f t="shared" si="69"/>
        <v>1253</v>
      </c>
      <c r="AE353" s="31"/>
      <c r="AF353" s="31"/>
      <c r="AH353" s="27">
        <v>344</v>
      </c>
      <c r="AI353" s="31" t="s">
        <v>434</v>
      </c>
      <c r="AK353" s="29"/>
      <c r="AL353" s="29">
        <v>792.78200692041526</v>
      </c>
      <c r="AM353" s="29">
        <v>479.81405895691609</v>
      </c>
      <c r="AN353" s="29">
        <v>310.25873015873015</v>
      </c>
      <c r="AO353" s="29">
        <v>462</v>
      </c>
      <c r="AP353" s="29">
        <v>455</v>
      </c>
      <c r="AQ353" s="29">
        <v>1361</v>
      </c>
      <c r="AR353" s="29">
        <v>500</v>
      </c>
      <c r="AS353" s="29">
        <v>406</v>
      </c>
      <c r="AT353" s="29">
        <v>391</v>
      </c>
      <c r="AU353" s="29">
        <v>159</v>
      </c>
      <c r="AV353" s="29">
        <v>162</v>
      </c>
      <c r="AW353" s="29">
        <v>345</v>
      </c>
      <c r="AX353" s="29">
        <v>376</v>
      </c>
      <c r="AY353" s="29">
        <v>313</v>
      </c>
      <c r="AZ353" s="29">
        <v>266</v>
      </c>
      <c r="BA353" s="29">
        <v>368</v>
      </c>
      <c r="BB353" s="29">
        <v>621</v>
      </c>
      <c r="BC353" s="29">
        <v>553</v>
      </c>
      <c r="BD353" s="29">
        <v>678</v>
      </c>
      <c r="BE353" s="29">
        <v>774</v>
      </c>
      <c r="BF353" s="29">
        <v>850</v>
      </c>
      <c r="BG353" s="29">
        <v>4042</v>
      </c>
      <c r="BH353" s="29">
        <v>1253</v>
      </c>
      <c r="BI353" s="29">
        <f t="shared" si="70"/>
        <v>1253</v>
      </c>
      <c r="BJ353" s="29"/>
      <c r="BK353" s="29"/>
      <c r="BL353" s="29">
        <f t="shared" si="71"/>
        <v>-2789</v>
      </c>
      <c r="BM353" s="27"/>
    </row>
    <row r="354" spans="1:65">
      <c r="A354" s="29">
        <v>345</v>
      </c>
      <c r="B354" s="32" t="s">
        <v>435</v>
      </c>
      <c r="C354" s="29">
        <f t="shared" si="60"/>
        <v>0</v>
      </c>
      <c r="D354" s="29">
        <f t="shared" si="60"/>
        <v>0</v>
      </c>
      <c r="E354" s="29">
        <f t="shared" si="61"/>
        <v>0</v>
      </c>
      <c r="F354" s="29">
        <f t="shared" si="62"/>
        <v>0</v>
      </c>
      <c r="G354" s="57">
        <f t="shared" si="63"/>
        <v>0</v>
      </c>
      <c r="H354" s="42"/>
      <c r="I354" s="29">
        <v>345</v>
      </c>
      <c r="J354" s="30" t="s">
        <v>435</v>
      </c>
      <c r="L354" s="29">
        <v>0</v>
      </c>
      <c r="M354" s="29">
        <v>0</v>
      </c>
      <c r="N354" s="29">
        <v>0</v>
      </c>
      <c r="O354" s="29">
        <v>0</v>
      </c>
      <c r="P354" s="29">
        <v>0</v>
      </c>
      <c r="Q354" s="29">
        <v>0</v>
      </c>
      <c r="R354" s="29">
        <v>0</v>
      </c>
      <c r="S354" s="29">
        <v>0</v>
      </c>
      <c r="T354" s="29">
        <v>0</v>
      </c>
      <c r="U354" s="29">
        <v>0</v>
      </c>
      <c r="V354" s="29">
        <v>0</v>
      </c>
      <c r="W354" s="29">
        <v>0</v>
      </c>
      <c r="X354" s="31"/>
      <c r="Y354" s="27">
        <f t="shared" si="64"/>
        <v>345</v>
      </c>
      <c r="Z354" s="29">
        <f t="shared" si="65"/>
        <v>0</v>
      </c>
      <c r="AA354" s="29">
        <f t="shared" si="66"/>
        <v>0</v>
      </c>
      <c r="AB354" s="29">
        <f t="shared" si="67"/>
        <v>0</v>
      </c>
      <c r="AC354" s="29">
        <f t="shared" si="68"/>
        <v>0</v>
      </c>
      <c r="AD354" s="29">
        <f t="shared" si="69"/>
        <v>0</v>
      </c>
      <c r="AE354" s="31"/>
      <c r="AF354" s="31"/>
      <c r="AH354" s="27">
        <v>345</v>
      </c>
      <c r="AI354" s="31" t="s">
        <v>435</v>
      </c>
      <c r="AK354" s="29"/>
      <c r="AL354" s="29"/>
      <c r="AM354" s="29"/>
      <c r="AN354" s="29">
        <v>0</v>
      </c>
      <c r="AO354" s="29">
        <v>0</v>
      </c>
      <c r="AP354" s="29">
        <v>0</v>
      </c>
      <c r="AQ354" s="29">
        <v>0</v>
      </c>
      <c r="AR354" s="29">
        <v>0</v>
      </c>
      <c r="AS354" s="29">
        <v>0</v>
      </c>
      <c r="AT354" s="29">
        <v>0</v>
      </c>
      <c r="AU354" s="29">
        <v>0</v>
      </c>
      <c r="AV354" s="29">
        <v>0</v>
      </c>
      <c r="AW354" s="29">
        <v>0</v>
      </c>
      <c r="AX354" s="29">
        <v>0</v>
      </c>
      <c r="AY354" s="29">
        <v>0</v>
      </c>
      <c r="AZ354" s="29">
        <v>0</v>
      </c>
      <c r="BA354" s="29">
        <v>0</v>
      </c>
      <c r="BB354" s="29">
        <v>0</v>
      </c>
      <c r="BC354" s="29">
        <v>0</v>
      </c>
      <c r="BD354" s="29">
        <v>0</v>
      </c>
      <c r="BE354" s="29">
        <v>0</v>
      </c>
      <c r="BF354" s="29">
        <v>0</v>
      </c>
      <c r="BG354" s="29">
        <v>0</v>
      </c>
      <c r="BH354" s="29">
        <v>0</v>
      </c>
      <c r="BI354" s="29">
        <f t="shared" si="70"/>
        <v>0</v>
      </c>
      <c r="BJ354" s="29"/>
      <c r="BK354" s="29"/>
      <c r="BL354" s="29">
        <f t="shared" si="71"/>
        <v>0</v>
      </c>
      <c r="BM354" s="27"/>
    </row>
    <row r="355" spans="1:65">
      <c r="A355" s="29">
        <v>346</v>
      </c>
      <c r="B355" s="32" t="s">
        <v>436</v>
      </c>
      <c r="C355" s="29">
        <f t="shared" si="60"/>
        <v>0</v>
      </c>
      <c r="D355" s="29">
        <f t="shared" si="60"/>
        <v>403274</v>
      </c>
      <c r="E355" s="29">
        <f t="shared" si="61"/>
        <v>403274</v>
      </c>
      <c r="F355" s="29">
        <f t="shared" si="62"/>
        <v>29</v>
      </c>
      <c r="G355" s="57">
        <f t="shared" si="63"/>
        <v>13906</v>
      </c>
      <c r="H355" s="42"/>
      <c r="I355" s="29">
        <v>346</v>
      </c>
      <c r="J355" s="30" t="s">
        <v>436</v>
      </c>
      <c r="L355" s="29">
        <v>0</v>
      </c>
      <c r="M355" s="29">
        <v>50284</v>
      </c>
      <c r="N355" s="29">
        <v>16</v>
      </c>
      <c r="O355" s="29">
        <v>0</v>
      </c>
      <c r="P355" s="29">
        <v>154650</v>
      </c>
      <c r="Q355" s="29">
        <v>7</v>
      </c>
      <c r="R355" s="29">
        <v>0</v>
      </c>
      <c r="S355" s="29">
        <v>198340</v>
      </c>
      <c r="T355" s="29">
        <v>6</v>
      </c>
      <c r="U355" s="29">
        <v>0</v>
      </c>
      <c r="V355" s="29">
        <v>0</v>
      </c>
      <c r="W355" s="29">
        <v>0</v>
      </c>
      <c r="X355" s="31"/>
      <c r="Y355" s="27">
        <f t="shared" si="64"/>
        <v>346</v>
      </c>
      <c r="Z355" s="29">
        <f t="shared" si="65"/>
        <v>0</v>
      </c>
      <c r="AA355" s="29">
        <f t="shared" si="66"/>
        <v>403274</v>
      </c>
      <c r="AB355" s="29">
        <f t="shared" si="67"/>
        <v>403274</v>
      </c>
      <c r="AC355" s="29">
        <f t="shared" si="68"/>
        <v>29</v>
      </c>
      <c r="AD355" s="29">
        <f t="shared" si="69"/>
        <v>13906</v>
      </c>
      <c r="AE355" s="31"/>
      <c r="AF355" s="31"/>
      <c r="AH355" s="27">
        <v>346</v>
      </c>
      <c r="AI355" s="31" t="s">
        <v>436</v>
      </c>
      <c r="AK355" s="29"/>
      <c r="AL355" s="29">
        <v>360.25</v>
      </c>
      <c r="AM355" s="29">
        <v>446.38048780487804</v>
      </c>
      <c r="AN355" s="29">
        <v>404.71</v>
      </c>
      <c r="AO355" s="29">
        <v>405</v>
      </c>
      <c r="AP355" s="29">
        <v>582</v>
      </c>
      <c r="AQ355" s="29">
        <v>2054</v>
      </c>
      <c r="AR355" s="29">
        <v>1452</v>
      </c>
      <c r="AS355" s="29">
        <v>1283</v>
      </c>
      <c r="AT355" s="29">
        <v>1621</v>
      </c>
      <c r="AU355" s="29">
        <v>1695</v>
      </c>
      <c r="AV355" s="29">
        <v>0</v>
      </c>
      <c r="AW355" s="29">
        <v>1278</v>
      </c>
      <c r="AX355" s="29">
        <v>1571</v>
      </c>
      <c r="AY355" s="29">
        <v>1514</v>
      </c>
      <c r="AZ355" s="29">
        <v>1473</v>
      </c>
      <c r="BA355" s="29">
        <v>866</v>
      </c>
      <c r="BB355" s="29">
        <v>1140</v>
      </c>
      <c r="BC355" s="29">
        <v>1873</v>
      </c>
      <c r="BD355" s="29">
        <v>2262</v>
      </c>
      <c r="BE355" s="29">
        <v>7675</v>
      </c>
      <c r="BF355" s="29">
        <v>6441</v>
      </c>
      <c r="BG355" s="29">
        <v>9737</v>
      </c>
      <c r="BH355" s="29">
        <v>13906</v>
      </c>
      <c r="BI355" s="29">
        <f t="shared" si="70"/>
        <v>13906</v>
      </c>
      <c r="BJ355" s="29"/>
      <c r="BK355" s="29"/>
      <c r="BL355" s="29">
        <f t="shared" si="71"/>
        <v>4169</v>
      </c>
      <c r="BM355" s="27"/>
    </row>
    <row r="356" spans="1:65">
      <c r="A356" s="29">
        <v>347</v>
      </c>
      <c r="B356" s="32" t="s">
        <v>437</v>
      </c>
      <c r="C356" s="29">
        <f t="shared" si="60"/>
        <v>0</v>
      </c>
      <c r="D356" s="29">
        <f t="shared" si="60"/>
        <v>2459811</v>
      </c>
      <c r="E356" s="29">
        <f t="shared" si="61"/>
        <v>2459811</v>
      </c>
      <c r="F356" s="29">
        <f t="shared" si="62"/>
        <v>1864</v>
      </c>
      <c r="G356" s="57">
        <f t="shared" si="63"/>
        <v>1320</v>
      </c>
      <c r="H356" s="42"/>
      <c r="I356" s="29">
        <v>347</v>
      </c>
      <c r="J356" s="30" t="s">
        <v>437</v>
      </c>
      <c r="L356" s="29">
        <v>0</v>
      </c>
      <c r="M356" s="29">
        <v>1650105</v>
      </c>
      <c r="N356" s="29">
        <v>1668</v>
      </c>
      <c r="O356" s="29">
        <v>0</v>
      </c>
      <c r="P356" s="29">
        <v>146074</v>
      </c>
      <c r="Q356" s="29">
        <v>40</v>
      </c>
      <c r="R356" s="29">
        <v>0</v>
      </c>
      <c r="S356" s="29">
        <v>663632</v>
      </c>
      <c r="T356" s="29">
        <v>156</v>
      </c>
      <c r="U356" s="29">
        <v>0</v>
      </c>
      <c r="V356" s="29">
        <v>0</v>
      </c>
      <c r="W356" s="29">
        <v>0</v>
      </c>
      <c r="X356" s="31"/>
      <c r="Y356" s="27">
        <f t="shared" si="64"/>
        <v>347</v>
      </c>
      <c r="Z356" s="29">
        <f t="shared" si="65"/>
        <v>0</v>
      </c>
      <c r="AA356" s="29">
        <f t="shared" si="66"/>
        <v>2459811</v>
      </c>
      <c r="AB356" s="29">
        <f t="shared" si="67"/>
        <v>2459811</v>
      </c>
      <c r="AC356" s="29">
        <f t="shared" si="68"/>
        <v>1864</v>
      </c>
      <c r="AD356" s="29">
        <f t="shared" si="69"/>
        <v>1320</v>
      </c>
      <c r="AE356" s="31"/>
      <c r="AF356" s="31"/>
      <c r="AH356" s="27">
        <v>347</v>
      </c>
      <c r="AI356" s="31" t="s">
        <v>437</v>
      </c>
      <c r="AK356" s="29"/>
      <c r="AL356" s="29">
        <v>315.06832657788073</v>
      </c>
      <c r="AM356" s="29">
        <v>333.55505364201014</v>
      </c>
      <c r="AN356" s="29">
        <v>419.22305764411027</v>
      </c>
      <c r="AO356" s="29">
        <v>417</v>
      </c>
      <c r="AP356" s="29">
        <v>418</v>
      </c>
      <c r="AQ356" s="29">
        <v>752</v>
      </c>
      <c r="AR356" s="29">
        <v>511</v>
      </c>
      <c r="AS356" s="29">
        <v>413</v>
      </c>
      <c r="AT356" s="29">
        <v>451</v>
      </c>
      <c r="AU356" s="29">
        <v>621</v>
      </c>
      <c r="AV356" s="29">
        <v>587</v>
      </c>
      <c r="AW356" s="29">
        <v>546</v>
      </c>
      <c r="AX356" s="29">
        <v>662</v>
      </c>
      <c r="AY356" s="29">
        <v>589</v>
      </c>
      <c r="AZ356" s="29">
        <v>610</v>
      </c>
      <c r="BA356" s="29">
        <v>706</v>
      </c>
      <c r="BB356" s="29">
        <v>686</v>
      </c>
      <c r="BC356" s="29">
        <v>756</v>
      </c>
      <c r="BD356" s="29">
        <v>798</v>
      </c>
      <c r="BE356" s="29">
        <v>896</v>
      </c>
      <c r="BF356" s="29">
        <v>971</v>
      </c>
      <c r="BG356" s="29">
        <v>1143</v>
      </c>
      <c r="BH356" s="29">
        <v>1320</v>
      </c>
      <c r="BI356" s="29">
        <f t="shared" si="70"/>
        <v>1320</v>
      </c>
      <c r="BJ356" s="29"/>
      <c r="BK356" s="29"/>
      <c r="BL356" s="29">
        <f t="shared" si="71"/>
        <v>177</v>
      </c>
      <c r="BM356" s="27"/>
    </row>
    <row r="357" spans="1:65">
      <c r="A357" s="29">
        <v>348</v>
      </c>
      <c r="B357" s="32" t="s">
        <v>438</v>
      </c>
      <c r="C357" s="29">
        <f t="shared" si="60"/>
        <v>35762.001028277642</v>
      </c>
      <c r="D357" s="29">
        <f t="shared" si="60"/>
        <v>15138940</v>
      </c>
      <c r="E357" s="29">
        <f t="shared" si="61"/>
        <v>15103177.998971723</v>
      </c>
      <c r="F357" s="29">
        <f t="shared" si="62"/>
        <v>5794</v>
      </c>
      <c r="G357" s="57">
        <f t="shared" si="63"/>
        <v>2607</v>
      </c>
      <c r="H357" s="42"/>
      <c r="I357" s="29">
        <v>348</v>
      </c>
      <c r="J357" s="30" t="s">
        <v>438</v>
      </c>
      <c r="L357" s="29">
        <v>0</v>
      </c>
      <c r="M357" s="29">
        <v>4740438</v>
      </c>
      <c r="N357" s="29">
        <v>4287</v>
      </c>
      <c r="O357" s="29">
        <v>9349.8529562982003</v>
      </c>
      <c r="P357" s="29">
        <v>2711152</v>
      </c>
      <c r="Q357" s="29">
        <v>394</v>
      </c>
      <c r="R357" s="29">
        <v>26388.417480719796</v>
      </c>
      <c r="S357" s="29">
        <v>7678078</v>
      </c>
      <c r="T357" s="29">
        <v>1112</v>
      </c>
      <c r="U357" s="29">
        <v>23.730591259640104</v>
      </c>
      <c r="V357" s="29">
        <v>9272</v>
      </c>
      <c r="W357" s="29">
        <v>1</v>
      </c>
      <c r="X357" s="31"/>
      <c r="Y357" s="27">
        <f t="shared" si="64"/>
        <v>348</v>
      </c>
      <c r="Z357" s="29">
        <f t="shared" si="65"/>
        <v>35762.001028277642</v>
      </c>
      <c r="AA357" s="29">
        <f t="shared" si="66"/>
        <v>15138940</v>
      </c>
      <c r="AB357" s="29">
        <f t="shared" si="67"/>
        <v>15103177.998971723</v>
      </c>
      <c r="AC357" s="29">
        <f t="shared" si="68"/>
        <v>5794</v>
      </c>
      <c r="AD357" s="29">
        <f t="shared" si="69"/>
        <v>2607</v>
      </c>
      <c r="AE357" s="31"/>
      <c r="AF357" s="31"/>
      <c r="AH357" s="27">
        <v>348</v>
      </c>
      <c r="AI357" s="31" t="s">
        <v>438</v>
      </c>
      <c r="AJ357" s="43" t="s">
        <v>878</v>
      </c>
      <c r="AK357" s="29">
        <v>358.46553247901016</v>
      </c>
      <c r="AL357" s="29">
        <v>426.6735003796507</v>
      </c>
      <c r="AM357" s="29">
        <v>472.43318649045523</v>
      </c>
      <c r="AN357" s="29">
        <v>454.35490605427975</v>
      </c>
      <c r="AO357" s="29">
        <v>279</v>
      </c>
      <c r="AP357" s="29">
        <v>442</v>
      </c>
      <c r="AQ357" s="29">
        <v>1026</v>
      </c>
      <c r="AR357" s="29">
        <v>1022</v>
      </c>
      <c r="AS357" s="29">
        <v>1188</v>
      </c>
      <c r="AT357" s="29">
        <v>1296</v>
      </c>
      <c r="AU357" s="29">
        <v>1007</v>
      </c>
      <c r="AV357" s="29">
        <v>962</v>
      </c>
      <c r="AW357" s="29">
        <v>1195</v>
      </c>
      <c r="AX357" s="29">
        <v>1353</v>
      </c>
      <c r="AY357" s="29">
        <v>1341</v>
      </c>
      <c r="AZ357" s="29">
        <v>1453</v>
      </c>
      <c r="BA357" s="29">
        <v>1127</v>
      </c>
      <c r="BB357" s="29">
        <v>1632</v>
      </c>
      <c r="BC357" s="29">
        <v>1636</v>
      </c>
      <c r="BD357" s="29">
        <v>1861</v>
      </c>
      <c r="BE357" s="29">
        <v>2156</v>
      </c>
      <c r="BF357" s="29">
        <v>1977</v>
      </c>
      <c r="BG357" s="29">
        <v>2771</v>
      </c>
      <c r="BH357" s="29">
        <v>2607</v>
      </c>
      <c r="BI357" s="29">
        <f t="shared" si="70"/>
        <v>2607</v>
      </c>
      <c r="BJ357" s="29"/>
      <c r="BK357" s="29"/>
      <c r="BL357" s="29">
        <f t="shared" si="71"/>
        <v>-164</v>
      </c>
      <c r="BM357" s="27"/>
    </row>
    <row r="358" spans="1:65">
      <c r="A358" s="29">
        <v>349</v>
      </c>
      <c r="B358" s="32" t="s">
        <v>439</v>
      </c>
      <c r="C358" s="29">
        <f t="shared" si="60"/>
        <v>0</v>
      </c>
      <c r="D358" s="29">
        <f t="shared" si="60"/>
        <v>85865</v>
      </c>
      <c r="E358" s="29">
        <f t="shared" si="61"/>
        <v>85865</v>
      </c>
      <c r="F358" s="29">
        <f t="shared" si="62"/>
        <v>71</v>
      </c>
      <c r="G358" s="57">
        <f t="shared" si="63"/>
        <v>1209</v>
      </c>
      <c r="H358" s="42"/>
      <c r="I358" s="29">
        <v>349</v>
      </c>
      <c r="J358" s="30" t="s">
        <v>439</v>
      </c>
      <c r="L358" s="29">
        <v>0</v>
      </c>
      <c r="M358" s="29">
        <v>85865</v>
      </c>
      <c r="N358" s="29">
        <v>71</v>
      </c>
      <c r="O358" s="29">
        <v>0</v>
      </c>
      <c r="P358" s="29">
        <v>0</v>
      </c>
      <c r="Q358" s="29">
        <v>0</v>
      </c>
      <c r="R358" s="29">
        <v>0</v>
      </c>
      <c r="S358" s="29">
        <v>0</v>
      </c>
      <c r="T358" s="29">
        <v>0</v>
      </c>
      <c r="U358" s="29">
        <v>0</v>
      </c>
      <c r="V358" s="29">
        <v>0</v>
      </c>
      <c r="W358" s="29">
        <v>0</v>
      </c>
      <c r="X358" s="31"/>
      <c r="Y358" s="27">
        <f t="shared" si="64"/>
        <v>349</v>
      </c>
      <c r="Z358" s="29">
        <f t="shared" si="65"/>
        <v>0</v>
      </c>
      <c r="AA358" s="29">
        <f t="shared" si="66"/>
        <v>85865</v>
      </c>
      <c r="AB358" s="29">
        <f t="shared" si="67"/>
        <v>85865</v>
      </c>
      <c r="AC358" s="29">
        <f t="shared" si="68"/>
        <v>71</v>
      </c>
      <c r="AD358" s="29">
        <f t="shared" si="69"/>
        <v>1209</v>
      </c>
      <c r="AE358" s="31"/>
      <c r="AF358" s="31"/>
      <c r="AH358" s="27">
        <v>349</v>
      </c>
      <c r="AI358" s="31" t="s">
        <v>439</v>
      </c>
      <c r="AK358" s="29"/>
      <c r="AL358" s="29"/>
      <c r="AM358" s="29"/>
      <c r="AN358" s="29">
        <v>0</v>
      </c>
      <c r="AO358" s="29">
        <v>0</v>
      </c>
      <c r="AP358" s="29">
        <v>0</v>
      </c>
      <c r="AQ358" s="29">
        <v>0</v>
      </c>
      <c r="AR358" s="29">
        <v>0</v>
      </c>
      <c r="AS358" s="29">
        <v>0</v>
      </c>
      <c r="AT358" s="29">
        <v>0</v>
      </c>
      <c r="AU358" s="29">
        <v>0</v>
      </c>
      <c r="AV358" s="29">
        <v>0</v>
      </c>
      <c r="AW358" s="29">
        <v>0</v>
      </c>
      <c r="AX358" s="29">
        <v>0</v>
      </c>
      <c r="AY358" s="29">
        <v>0</v>
      </c>
      <c r="AZ358" s="29">
        <v>0</v>
      </c>
      <c r="BA358" s="29">
        <v>0</v>
      </c>
      <c r="BB358" s="29">
        <v>6003</v>
      </c>
      <c r="BC358" s="29">
        <v>2171</v>
      </c>
      <c r="BD358" s="29">
        <v>1753</v>
      </c>
      <c r="BE358" s="29">
        <v>2998</v>
      </c>
      <c r="BF358" s="29">
        <v>1489</v>
      </c>
      <c r="BG358" s="29">
        <v>1855</v>
      </c>
      <c r="BH358" s="29">
        <v>1209</v>
      </c>
      <c r="BI358" s="29">
        <f t="shared" si="70"/>
        <v>1209</v>
      </c>
      <c r="BJ358" s="29"/>
      <c r="BK358" s="29"/>
      <c r="BL358" s="29">
        <f t="shared" si="71"/>
        <v>-646</v>
      </c>
      <c r="BM358" s="27"/>
    </row>
    <row r="359" spans="1:65">
      <c r="A359" s="29">
        <v>350</v>
      </c>
      <c r="B359" s="32" t="s">
        <v>441</v>
      </c>
      <c r="C359" s="29">
        <f t="shared" si="60"/>
        <v>0</v>
      </c>
      <c r="D359" s="29">
        <f t="shared" si="60"/>
        <v>787171</v>
      </c>
      <c r="E359" s="29">
        <f t="shared" si="61"/>
        <v>787171</v>
      </c>
      <c r="F359" s="29">
        <f t="shared" si="62"/>
        <v>729</v>
      </c>
      <c r="G359" s="57">
        <f t="shared" si="63"/>
        <v>1080</v>
      </c>
      <c r="H359" s="42"/>
      <c r="I359" s="29">
        <v>350</v>
      </c>
      <c r="J359" s="30" t="s">
        <v>441</v>
      </c>
      <c r="L359" s="29">
        <v>0</v>
      </c>
      <c r="M359" s="29">
        <v>698599</v>
      </c>
      <c r="N359" s="29">
        <v>720</v>
      </c>
      <c r="O359" s="29">
        <v>0</v>
      </c>
      <c r="P359" s="29">
        <v>33534</v>
      </c>
      <c r="Q359" s="29">
        <v>4</v>
      </c>
      <c r="R359" s="29">
        <v>0</v>
      </c>
      <c r="S359" s="29">
        <v>55038</v>
      </c>
      <c r="T359" s="29">
        <v>5</v>
      </c>
      <c r="U359" s="29">
        <v>0</v>
      </c>
      <c r="V359" s="29">
        <v>0</v>
      </c>
      <c r="W359" s="29">
        <v>0</v>
      </c>
      <c r="X359" s="31"/>
      <c r="Y359" s="27">
        <f t="shared" si="64"/>
        <v>350</v>
      </c>
      <c r="Z359" s="29">
        <f t="shared" si="65"/>
        <v>0</v>
      </c>
      <c r="AA359" s="29">
        <f t="shared" si="66"/>
        <v>787171</v>
      </c>
      <c r="AB359" s="29">
        <f t="shared" si="67"/>
        <v>787171</v>
      </c>
      <c r="AC359" s="29">
        <f t="shared" si="68"/>
        <v>729</v>
      </c>
      <c r="AD359" s="29">
        <f t="shared" si="69"/>
        <v>1080</v>
      </c>
      <c r="AE359" s="31"/>
      <c r="AF359" s="31"/>
      <c r="AH359" s="27">
        <v>350</v>
      </c>
      <c r="AI359" s="31" t="s">
        <v>441</v>
      </c>
      <c r="AK359" s="29"/>
      <c r="AL359" s="29">
        <v>291.05711775043937</v>
      </c>
      <c r="AM359" s="29">
        <v>306.7540563620837</v>
      </c>
      <c r="AN359" s="29">
        <v>311.17866435385952</v>
      </c>
      <c r="AO359" s="29">
        <v>384</v>
      </c>
      <c r="AP359" s="29">
        <v>364</v>
      </c>
      <c r="AQ359" s="29">
        <v>411</v>
      </c>
      <c r="AR359" s="29">
        <v>444</v>
      </c>
      <c r="AS359" s="29">
        <v>470</v>
      </c>
      <c r="AT359" s="29">
        <v>476</v>
      </c>
      <c r="AU359" s="29">
        <v>337</v>
      </c>
      <c r="AV359" s="29">
        <v>557</v>
      </c>
      <c r="AW359" s="29">
        <v>615</v>
      </c>
      <c r="AX359" s="29">
        <v>622</v>
      </c>
      <c r="AY359" s="29">
        <v>620</v>
      </c>
      <c r="AZ359" s="29">
        <v>664</v>
      </c>
      <c r="BA359" s="29">
        <v>1036</v>
      </c>
      <c r="BB359" s="29">
        <v>1073</v>
      </c>
      <c r="BC359" s="29">
        <v>1226</v>
      </c>
      <c r="BD359" s="29">
        <v>1304</v>
      </c>
      <c r="BE359" s="29">
        <v>1293</v>
      </c>
      <c r="BF359" s="29">
        <v>993</v>
      </c>
      <c r="BG359" s="29">
        <v>1197</v>
      </c>
      <c r="BH359" s="29">
        <v>1080</v>
      </c>
      <c r="BI359" s="29">
        <f t="shared" si="70"/>
        <v>1080</v>
      </c>
      <c r="BJ359" s="29"/>
      <c r="BK359" s="29"/>
      <c r="BL359" s="29">
        <f t="shared" si="71"/>
        <v>-117</v>
      </c>
      <c r="BM359" s="27"/>
    </row>
    <row r="360" spans="1:65">
      <c r="A360" s="29">
        <v>351</v>
      </c>
      <c r="B360" s="32" t="s">
        <v>442</v>
      </c>
      <c r="C360" s="29">
        <f t="shared" si="60"/>
        <v>0</v>
      </c>
      <c r="D360" s="29">
        <f t="shared" si="60"/>
        <v>0</v>
      </c>
      <c r="E360" s="29">
        <f t="shared" si="61"/>
        <v>0</v>
      </c>
      <c r="F360" s="29">
        <f t="shared" si="62"/>
        <v>0</v>
      </c>
      <c r="G360" s="57">
        <f t="shared" si="63"/>
        <v>0</v>
      </c>
      <c r="H360" s="42"/>
      <c r="I360" s="29">
        <v>351</v>
      </c>
      <c r="J360" s="30" t="s">
        <v>442</v>
      </c>
      <c r="L360" s="29">
        <v>0</v>
      </c>
      <c r="M360" s="29">
        <v>0</v>
      </c>
      <c r="N360" s="29">
        <v>0</v>
      </c>
      <c r="O360" s="29">
        <v>0</v>
      </c>
      <c r="P360" s="29">
        <v>0</v>
      </c>
      <c r="Q360" s="29">
        <v>0</v>
      </c>
      <c r="R360" s="29">
        <v>0</v>
      </c>
      <c r="S360" s="29">
        <v>0</v>
      </c>
      <c r="T360" s="29">
        <v>0</v>
      </c>
      <c r="U360" s="29">
        <v>0</v>
      </c>
      <c r="V360" s="29">
        <v>0</v>
      </c>
      <c r="W360" s="29">
        <v>0</v>
      </c>
      <c r="X360" s="31"/>
      <c r="Y360" s="27">
        <f t="shared" si="64"/>
        <v>351</v>
      </c>
      <c r="Z360" s="29">
        <f t="shared" si="65"/>
        <v>0</v>
      </c>
      <c r="AA360" s="29">
        <f t="shared" si="66"/>
        <v>0</v>
      </c>
      <c r="AB360" s="29">
        <f t="shared" si="67"/>
        <v>0</v>
      </c>
      <c r="AC360" s="29">
        <f t="shared" si="68"/>
        <v>0</v>
      </c>
      <c r="AD360" s="29">
        <f t="shared" si="69"/>
        <v>0</v>
      </c>
      <c r="AE360" s="31"/>
      <c r="AF360" s="31"/>
      <c r="AH360" s="27">
        <v>351</v>
      </c>
      <c r="AI360" s="31" t="s">
        <v>442</v>
      </c>
      <c r="AK360" s="29"/>
      <c r="AL360" s="29"/>
      <c r="AM360" s="29"/>
      <c r="AN360" s="29">
        <v>0</v>
      </c>
      <c r="AO360" s="29">
        <v>0</v>
      </c>
      <c r="AP360" s="29">
        <v>0</v>
      </c>
      <c r="AQ360" s="29">
        <v>0</v>
      </c>
      <c r="AR360" s="29">
        <v>0</v>
      </c>
      <c r="AS360" s="29">
        <v>0</v>
      </c>
      <c r="AT360" s="29">
        <v>0</v>
      </c>
      <c r="AU360" s="29">
        <v>0</v>
      </c>
      <c r="AV360" s="29">
        <v>0</v>
      </c>
      <c r="AW360" s="29">
        <v>0</v>
      </c>
      <c r="AX360" s="29">
        <v>0</v>
      </c>
      <c r="AY360" s="29">
        <v>0</v>
      </c>
      <c r="AZ360" s="29">
        <v>0</v>
      </c>
      <c r="BA360" s="29">
        <v>0</v>
      </c>
      <c r="BB360" s="29">
        <v>0</v>
      </c>
      <c r="BC360" s="29">
        <v>0</v>
      </c>
      <c r="BD360" s="29">
        <v>0</v>
      </c>
      <c r="BE360" s="29">
        <v>0</v>
      </c>
      <c r="BF360" s="29">
        <v>0</v>
      </c>
      <c r="BG360" s="29">
        <v>0</v>
      </c>
      <c r="BH360" s="29">
        <v>0</v>
      </c>
      <c r="BI360" s="29">
        <f t="shared" si="70"/>
        <v>0</v>
      </c>
      <c r="BJ360" s="29"/>
      <c r="BK360" s="29"/>
      <c r="BL360" s="29">
        <f t="shared" si="71"/>
        <v>0</v>
      </c>
      <c r="BM360" s="27"/>
    </row>
    <row r="361" spans="1:65">
      <c r="A361" s="29">
        <v>352</v>
      </c>
      <c r="B361" s="32" t="s">
        <v>443</v>
      </c>
      <c r="C361" s="29">
        <f t="shared" si="60"/>
        <v>0</v>
      </c>
      <c r="D361" s="29">
        <f t="shared" si="60"/>
        <v>0</v>
      </c>
      <c r="E361" s="29">
        <f t="shared" si="61"/>
        <v>0</v>
      </c>
      <c r="F361" s="29">
        <f t="shared" si="62"/>
        <v>0</v>
      </c>
      <c r="G361" s="57">
        <f t="shared" si="63"/>
        <v>0</v>
      </c>
      <c r="H361" s="42"/>
      <c r="I361" s="29">
        <v>352</v>
      </c>
      <c r="J361" s="30" t="s">
        <v>443</v>
      </c>
      <c r="L361" s="29">
        <v>0</v>
      </c>
      <c r="M361" s="29">
        <v>0</v>
      </c>
      <c r="N361" s="29">
        <v>0</v>
      </c>
      <c r="O361" s="29">
        <v>0</v>
      </c>
      <c r="P361" s="29">
        <v>0</v>
      </c>
      <c r="Q361" s="29">
        <v>0</v>
      </c>
      <c r="R361" s="29">
        <v>0</v>
      </c>
      <c r="S361" s="29">
        <v>0</v>
      </c>
      <c r="T361" s="29">
        <v>0</v>
      </c>
      <c r="U361" s="29">
        <v>0</v>
      </c>
      <c r="V361" s="29">
        <v>0</v>
      </c>
      <c r="W361" s="29">
        <v>0</v>
      </c>
      <c r="X361" s="31"/>
      <c r="Y361" s="27">
        <f t="shared" si="64"/>
        <v>352</v>
      </c>
      <c r="Z361" s="29">
        <f t="shared" si="65"/>
        <v>0</v>
      </c>
      <c r="AA361" s="29">
        <f t="shared" si="66"/>
        <v>0</v>
      </c>
      <c r="AB361" s="29">
        <f t="shared" si="67"/>
        <v>0</v>
      </c>
      <c r="AC361" s="29">
        <f t="shared" si="68"/>
        <v>0</v>
      </c>
      <c r="AD361" s="29">
        <f t="shared" si="69"/>
        <v>0</v>
      </c>
      <c r="AE361" s="31"/>
      <c r="AF361" s="31"/>
      <c r="AH361" s="27">
        <v>352</v>
      </c>
      <c r="AI361" s="31" t="s">
        <v>443</v>
      </c>
      <c r="AK361" s="29"/>
      <c r="AL361" s="29"/>
      <c r="AM361" s="29"/>
      <c r="AN361" s="29">
        <v>633.92857142857144</v>
      </c>
      <c r="AO361" s="29">
        <v>0</v>
      </c>
      <c r="AP361" s="29">
        <v>1014</v>
      </c>
      <c r="AQ361" s="29">
        <v>910</v>
      </c>
      <c r="AR361" s="29">
        <v>909</v>
      </c>
      <c r="AS361" s="29">
        <v>2517</v>
      </c>
      <c r="AT361" s="29">
        <v>2012</v>
      </c>
      <c r="AU361" s="29">
        <v>2580</v>
      </c>
      <c r="AV361" s="29">
        <v>1036</v>
      </c>
      <c r="AW361" s="29">
        <v>891</v>
      </c>
      <c r="AX361" s="29">
        <v>861</v>
      </c>
      <c r="AY361" s="29">
        <v>0</v>
      </c>
      <c r="AZ361" s="29">
        <v>0</v>
      </c>
      <c r="BA361" s="29">
        <v>0</v>
      </c>
      <c r="BB361" s="29">
        <v>0</v>
      </c>
      <c r="BC361" s="29">
        <v>987</v>
      </c>
      <c r="BD361" s="29">
        <v>0</v>
      </c>
      <c r="BE361" s="29">
        <v>710</v>
      </c>
      <c r="BF361" s="29">
        <v>0</v>
      </c>
      <c r="BG361" s="29">
        <v>0</v>
      </c>
      <c r="BH361" s="29">
        <v>0</v>
      </c>
      <c r="BI361" s="29">
        <f t="shared" si="70"/>
        <v>0</v>
      </c>
      <c r="BJ361" s="29"/>
      <c r="BK361" s="29"/>
      <c r="BL361" s="29">
        <f t="shared" si="71"/>
        <v>0</v>
      </c>
      <c r="BM361" s="27"/>
    </row>
    <row r="362" spans="1:65">
      <c r="A362" s="29">
        <v>406</v>
      </c>
      <c r="B362" s="32" t="s">
        <v>444</v>
      </c>
      <c r="C362" s="29">
        <f t="shared" si="60"/>
        <v>0</v>
      </c>
      <c r="D362" s="29">
        <f t="shared" si="60"/>
        <v>0</v>
      </c>
      <c r="E362" s="29">
        <f t="shared" si="61"/>
        <v>0</v>
      </c>
      <c r="F362" s="29">
        <f t="shared" si="62"/>
        <v>0</v>
      </c>
      <c r="G362" s="57">
        <f t="shared" si="63"/>
        <v>0</v>
      </c>
      <c r="H362" s="42"/>
      <c r="I362" s="29">
        <v>406</v>
      </c>
      <c r="J362" s="30" t="s">
        <v>444</v>
      </c>
      <c r="L362" s="29">
        <v>0</v>
      </c>
      <c r="M362" s="29">
        <v>0</v>
      </c>
      <c r="N362" s="29">
        <v>0</v>
      </c>
      <c r="O362" s="29">
        <v>0</v>
      </c>
      <c r="P362" s="29">
        <v>0</v>
      </c>
      <c r="Q362" s="29">
        <v>0</v>
      </c>
      <c r="R362" s="29">
        <v>0</v>
      </c>
      <c r="S362" s="29">
        <v>0</v>
      </c>
      <c r="T362" s="29">
        <v>0</v>
      </c>
      <c r="U362" s="29">
        <v>0</v>
      </c>
      <c r="V362" s="29">
        <v>0</v>
      </c>
      <c r="W362" s="29">
        <v>0</v>
      </c>
      <c r="X362" s="31"/>
      <c r="Y362" s="27">
        <f t="shared" si="64"/>
        <v>406</v>
      </c>
      <c r="Z362" s="29">
        <f t="shared" si="65"/>
        <v>0</v>
      </c>
      <c r="AA362" s="29">
        <f t="shared" si="66"/>
        <v>0</v>
      </c>
      <c r="AB362" s="29">
        <f t="shared" si="67"/>
        <v>0</v>
      </c>
      <c r="AC362" s="29">
        <f t="shared" si="68"/>
        <v>0</v>
      </c>
      <c r="AD362" s="29">
        <f t="shared" si="69"/>
        <v>0</v>
      </c>
      <c r="AE362" s="31"/>
      <c r="AF362" s="31"/>
      <c r="AH362" s="27">
        <v>406</v>
      </c>
      <c r="AI362" s="31" t="s">
        <v>444</v>
      </c>
      <c r="AK362" s="29"/>
      <c r="AL362" s="29"/>
      <c r="AM362" s="29"/>
      <c r="AN362" s="29">
        <v>0</v>
      </c>
      <c r="AO362" s="29">
        <v>0</v>
      </c>
      <c r="AP362" s="29">
        <v>0</v>
      </c>
      <c r="AQ362" s="29">
        <v>0</v>
      </c>
      <c r="AR362" s="29">
        <v>0</v>
      </c>
      <c r="AS362" s="29">
        <v>0</v>
      </c>
      <c r="AT362" s="29">
        <v>0</v>
      </c>
      <c r="AU362" s="29">
        <v>0</v>
      </c>
      <c r="AV362" s="29">
        <v>0</v>
      </c>
      <c r="AW362" s="29">
        <v>0</v>
      </c>
      <c r="AX362" s="29">
        <v>629</v>
      </c>
      <c r="AY362" s="29">
        <v>0</v>
      </c>
      <c r="AZ362" s="29">
        <v>0</v>
      </c>
      <c r="BA362" s="29">
        <v>0</v>
      </c>
      <c r="BB362" s="29">
        <v>0</v>
      </c>
      <c r="BC362" s="29">
        <v>0</v>
      </c>
      <c r="BD362" s="29">
        <v>0</v>
      </c>
      <c r="BE362" s="29">
        <v>0</v>
      </c>
      <c r="BF362" s="29">
        <v>0</v>
      </c>
      <c r="BG362" s="29">
        <v>0</v>
      </c>
      <c r="BH362" s="29">
        <v>0</v>
      </c>
      <c r="BI362" s="29">
        <f t="shared" si="70"/>
        <v>0</v>
      </c>
      <c r="BJ362" s="29"/>
      <c r="BK362" s="29"/>
      <c r="BL362" s="29">
        <f t="shared" si="71"/>
        <v>0</v>
      </c>
      <c r="BM362" s="27"/>
    </row>
    <row r="363" spans="1:65">
      <c r="A363" s="29">
        <v>600</v>
      </c>
      <c r="B363" s="32" t="s">
        <v>445</v>
      </c>
      <c r="C363" s="29">
        <f t="shared" si="60"/>
        <v>0</v>
      </c>
      <c r="D363" s="29">
        <f t="shared" si="60"/>
        <v>4066592</v>
      </c>
      <c r="E363" s="29">
        <f t="shared" si="61"/>
        <v>4066592</v>
      </c>
      <c r="F363" s="29">
        <f t="shared" si="62"/>
        <v>5078</v>
      </c>
      <c r="G363" s="57">
        <f t="shared" si="63"/>
        <v>801</v>
      </c>
      <c r="H363" s="42"/>
      <c r="I363" s="29">
        <v>600</v>
      </c>
      <c r="J363" s="30" t="s">
        <v>445</v>
      </c>
      <c r="L363" s="29">
        <v>0</v>
      </c>
      <c r="M363" s="29">
        <v>3502879</v>
      </c>
      <c r="N363" s="29">
        <v>5013</v>
      </c>
      <c r="O363" s="29">
        <v>0</v>
      </c>
      <c r="P363" s="29">
        <v>87327</v>
      </c>
      <c r="Q363" s="29">
        <v>16</v>
      </c>
      <c r="R363" s="29">
        <v>0</v>
      </c>
      <c r="S363" s="29">
        <v>476386</v>
      </c>
      <c r="T363" s="29">
        <v>49</v>
      </c>
      <c r="U363" s="29">
        <v>0</v>
      </c>
      <c r="V363" s="29">
        <v>0</v>
      </c>
      <c r="W363" s="29">
        <v>0</v>
      </c>
      <c r="X363" s="31"/>
      <c r="Y363" s="27">
        <f t="shared" si="64"/>
        <v>600</v>
      </c>
      <c r="Z363" s="29">
        <f t="shared" si="65"/>
        <v>0</v>
      </c>
      <c r="AA363" s="29">
        <f t="shared" si="66"/>
        <v>4066592</v>
      </c>
      <c r="AB363" s="29">
        <f t="shared" si="67"/>
        <v>4066592</v>
      </c>
      <c r="AC363" s="29">
        <f t="shared" si="68"/>
        <v>5078</v>
      </c>
      <c r="AD363" s="29">
        <f t="shared" si="69"/>
        <v>801</v>
      </c>
      <c r="AE363" s="31"/>
      <c r="AF363" s="31"/>
      <c r="AH363" s="27">
        <v>600</v>
      </c>
      <c r="AI363" s="31" t="s">
        <v>445</v>
      </c>
      <c r="AK363" s="29"/>
      <c r="AL363" s="29">
        <v>456.43583227445998</v>
      </c>
      <c r="AM363" s="29">
        <v>385.94228751311647</v>
      </c>
      <c r="AN363" s="29">
        <v>309.5844550586192</v>
      </c>
      <c r="AO363" s="29">
        <v>284</v>
      </c>
      <c r="AP363" s="29">
        <v>305</v>
      </c>
      <c r="AQ363" s="29">
        <v>523</v>
      </c>
      <c r="AR363" s="29">
        <v>389</v>
      </c>
      <c r="AS363" s="29">
        <v>413</v>
      </c>
      <c r="AT363" s="29">
        <v>489</v>
      </c>
      <c r="AU363" s="29">
        <v>502</v>
      </c>
      <c r="AV363" s="29">
        <v>490</v>
      </c>
      <c r="AW363" s="29">
        <v>579</v>
      </c>
      <c r="AX363" s="29">
        <v>564</v>
      </c>
      <c r="AY363" s="29">
        <v>602</v>
      </c>
      <c r="AZ363" s="29">
        <v>649</v>
      </c>
      <c r="BA363" s="29">
        <v>553</v>
      </c>
      <c r="BB363" s="29">
        <v>556</v>
      </c>
      <c r="BC363" s="29">
        <v>566</v>
      </c>
      <c r="BD363" s="29">
        <v>580</v>
      </c>
      <c r="BE363" s="29">
        <v>676</v>
      </c>
      <c r="BF363" s="29">
        <v>711</v>
      </c>
      <c r="BG363" s="29">
        <v>851</v>
      </c>
      <c r="BH363" s="29">
        <v>801</v>
      </c>
      <c r="BI363" s="29">
        <f t="shared" si="70"/>
        <v>801</v>
      </c>
      <c r="BJ363" s="29"/>
      <c r="BK363" s="29"/>
      <c r="BL363" s="29">
        <f t="shared" si="71"/>
        <v>-50</v>
      </c>
      <c r="BM363" s="27"/>
    </row>
    <row r="364" spans="1:65">
      <c r="A364" s="29">
        <v>603</v>
      </c>
      <c r="B364" s="32" t="s">
        <v>446</v>
      </c>
      <c r="C364" s="29">
        <f t="shared" si="60"/>
        <v>0</v>
      </c>
      <c r="D364" s="29">
        <f t="shared" si="60"/>
        <v>920432</v>
      </c>
      <c r="E364" s="29">
        <f t="shared" si="61"/>
        <v>920432</v>
      </c>
      <c r="F364" s="29">
        <f t="shared" si="62"/>
        <v>895</v>
      </c>
      <c r="G364" s="57">
        <f t="shared" si="63"/>
        <v>1028</v>
      </c>
      <c r="H364" s="42"/>
      <c r="I364" s="29">
        <v>603</v>
      </c>
      <c r="J364" s="30" t="s">
        <v>446</v>
      </c>
      <c r="L364" s="29">
        <v>0</v>
      </c>
      <c r="M364" s="29">
        <v>628076</v>
      </c>
      <c r="N364" s="29">
        <v>836</v>
      </c>
      <c r="O364" s="29">
        <v>0</v>
      </c>
      <c r="P364" s="29">
        <v>69373</v>
      </c>
      <c r="Q364" s="29">
        <v>14</v>
      </c>
      <c r="R364" s="29">
        <v>0</v>
      </c>
      <c r="S364" s="29">
        <v>222983</v>
      </c>
      <c r="T364" s="29">
        <v>45</v>
      </c>
      <c r="U364" s="29">
        <v>0</v>
      </c>
      <c r="V364" s="29">
        <v>0</v>
      </c>
      <c r="W364" s="29">
        <v>0</v>
      </c>
      <c r="X364" s="31"/>
      <c r="Y364" s="27">
        <f t="shared" si="64"/>
        <v>603</v>
      </c>
      <c r="Z364" s="29">
        <f t="shared" si="65"/>
        <v>0</v>
      </c>
      <c r="AA364" s="29">
        <f t="shared" si="66"/>
        <v>920432</v>
      </c>
      <c r="AB364" s="29">
        <f t="shared" si="67"/>
        <v>920432</v>
      </c>
      <c r="AC364" s="29">
        <f t="shared" si="68"/>
        <v>895</v>
      </c>
      <c r="AD364" s="29">
        <f t="shared" si="69"/>
        <v>1028</v>
      </c>
      <c r="AE364" s="31"/>
      <c r="AF364" s="31"/>
      <c r="AH364" s="27">
        <v>603</v>
      </c>
      <c r="AI364" s="31" t="s">
        <v>571</v>
      </c>
      <c r="AK364" s="29"/>
      <c r="AL364" s="29">
        <v>330.07622298065985</v>
      </c>
      <c r="AM364" s="29">
        <v>364.11547344110852</v>
      </c>
      <c r="AN364" s="29">
        <v>369.05979643765903</v>
      </c>
      <c r="AO364" s="29">
        <v>372</v>
      </c>
      <c r="AP364" s="29">
        <v>314</v>
      </c>
      <c r="AQ364" s="29">
        <v>340</v>
      </c>
      <c r="AR364" s="29">
        <v>382</v>
      </c>
      <c r="AS364" s="29">
        <v>404</v>
      </c>
      <c r="AT364" s="29">
        <v>481</v>
      </c>
      <c r="AU364" s="29">
        <v>561</v>
      </c>
      <c r="AV364" s="29">
        <v>465</v>
      </c>
      <c r="AW364" s="29">
        <v>449</v>
      </c>
      <c r="AX364" s="29">
        <v>430</v>
      </c>
      <c r="AY364" s="29">
        <v>558</v>
      </c>
      <c r="AZ364" s="29">
        <v>520</v>
      </c>
      <c r="BA364" s="29">
        <v>550</v>
      </c>
      <c r="BB364" s="29">
        <v>576</v>
      </c>
      <c r="BC364" s="29">
        <v>654</v>
      </c>
      <c r="BD364" s="29">
        <v>627</v>
      </c>
      <c r="BE364" s="29">
        <v>768</v>
      </c>
      <c r="BF364" s="29">
        <v>796</v>
      </c>
      <c r="BG364" s="29">
        <v>1274</v>
      </c>
      <c r="BH364" s="29">
        <v>1028</v>
      </c>
      <c r="BI364" s="29">
        <f t="shared" si="70"/>
        <v>1028</v>
      </c>
      <c r="BJ364" s="29"/>
      <c r="BK364" s="29"/>
      <c r="BL364" s="29">
        <f t="shared" si="71"/>
        <v>-246</v>
      </c>
      <c r="BM364" s="27"/>
    </row>
    <row r="365" spans="1:65">
      <c r="A365" s="29">
        <v>605</v>
      </c>
      <c r="B365" s="32" t="s">
        <v>448</v>
      </c>
      <c r="C365" s="29">
        <f t="shared" si="60"/>
        <v>0</v>
      </c>
      <c r="D365" s="29">
        <f t="shared" si="60"/>
        <v>1305843</v>
      </c>
      <c r="E365" s="29">
        <f t="shared" si="61"/>
        <v>1305843</v>
      </c>
      <c r="F365" s="29">
        <f t="shared" si="62"/>
        <v>1073</v>
      </c>
      <c r="G365" s="57">
        <f t="shared" si="63"/>
        <v>1217</v>
      </c>
      <c r="H365" s="42"/>
      <c r="I365" s="29">
        <v>605</v>
      </c>
      <c r="J365" s="30" t="s">
        <v>448</v>
      </c>
      <c r="L365" s="29">
        <v>0</v>
      </c>
      <c r="M365" s="29">
        <v>1184857</v>
      </c>
      <c r="N365" s="29">
        <v>1047</v>
      </c>
      <c r="O365" s="29">
        <v>0</v>
      </c>
      <c r="P365" s="29">
        <v>0</v>
      </c>
      <c r="Q365" s="29">
        <v>0</v>
      </c>
      <c r="R365" s="29">
        <v>0</v>
      </c>
      <c r="S365" s="29">
        <v>120986</v>
      </c>
      <c r="T365" s="29">
        <v>26</v>
      </c>
      <c r="U365" s="29">
        <v>0</v>
      </c>
      <c r="V365" s="29">
        <v>0</v>
      </c>
      <c r="W365" s="29">
        <v>0</v>
      </c>
      <c r="X365" s="31"/>
      <c r="Y365" s="27">
        <f t="shared" si="64"/>
        <v>605</v>
      </c>
      <c r="Z365" s="29">
        <f t="shared" si="65"/>
        <v>0</v>
      </c>
      <c r="AA365" s="29">
        <f t="shared" si="66"/>
        <v>1305843</v>
      </c>
      <c r="AB365" s="29">
        <f t="shared" si="67"/>
        <v>1305843</v>
      </c>
      <c r="AC365" s="29">
        <f t="shared" si="68"/>
        <v>1073</v>
      </c>
      <c r="AD365" s="29">
        <f t="shared" si="69"/>
        <v>1217</v>
      </c>
      <c r="AE365" s="31"/>
      <c r="AF365" s="31"/>
      <c r="AH365" s="27">
        <v>605</v>
      </c>
      <c r="AI365" s="31" t="s">
        <v>448</v>
      </c>
      <c r="AK365" s="29"/>
      <c r="AL365" s="29">
        <v>274.41023601166802</v>
      </c>
      <c r="AM365" s="29">
        <v>286.23262839879152</v>
      </c>
      <c r="AN365" s="29">
        <v>311.62774363476734</v>
      </c>
      <c r="AO365" s="29">
        <v>314</v>
      </c>
      <c r="AP365" s="29">
        <v>338</v>
      </c>
      <c r="AQ365" s="29">
        <v>425</v>
      </c>
      <c r="AR365" s="29">
        <v>469</v>
      </c>
      <c r="AS365" s="29">
        <v>478</v>
      </c>
      <c r="AT365" s="29">
        <v>508</v>
      </c>
      <c r="AU365" s="29">
        <v>602</v>
      </c>
      <c r="AV365" s="29">
        <v>638</v>
      </c>
      <c r="AW365" s="29">
        <v>722</v>
      </c>
      <c r="AX365" s="29">
        <v>723</v>
      </c>
      <c r="AY365" s="29">
        <v>842</v>
      </c>
      <c r="AZ365" s="29">
        <v>931</v>
      </c>
      <c r="BA365" s="29">
        <v>952</v>
      </c>
      <c r="BB365" s="29">
        <v>931</v>
      </c>
      <c r="BC365" s="29">
        <v>997</v>
      </c>
      <c r="BD365" s="29">
        <v>1053</v>
      </c>
      <c r="BE365" s="29">
        <v>1136</v>
      </c>
      <c r="BF365" s="29">
        <v>942</v>
      </c>
      <c r="BG365" s="29">
        <v>892</v>
      </c>
      <c r="BH365" s="29">
        <v>1217</v>
      </c>
      <c r="BI365" s="29">
        <f t="shared" si="70"/>
        <v>1217</v>
      </c>
      <c r="BJ365" s="29"/>
      <c r="BK365" s="29"/>
      <c r="BL365" s="29">
        <f t="shared" si="71"/>
        <v>325</v>
      </c>
      <c r="BM365" s="27"/>
    </row>
    <row r="366" spans="1:65">
      <c r="A366" s="29">
        <v>610</v>
      </c>
      <c r="B366" s="32" t="s">
        <v>449</v>
      </c>
      <c r="C366" s="29">
        <f t="shared" si="60"/>
        <v>0</v>
      </c>
      <c r="D366" s="29">
        <f t="shared" si="60"/>
        <v>1491977</v>
      </c>
      <c r="E366" s="29">
        <f t="shared" si="61"/>
        <v>1491977</v>
      </c>
      <c r="F366" s="29">
        <f t="shared" si="62"/>
        <v>2100</v>
      </c>
      <c r="G366" s="57">
        <f t="shared" si="63"/>
        <v>710</v>
      </c>
      <c r="H366" s="42"/>
      <c r="I366" s="29">
        <v>610</v>
      </c>
      <c r="J366" s="30" t="s">
        <v>449</v>
      </c>
      <c r="L366" s="29">
        <v>0</v>
      </c>
      <c r="M366" s="29">
        <v>1490424</v>
      </c>
      <c r="N366" s="29">
        <v>2099</v>
      </c>
      <c r="O366" s="29">
        <v>0</v>
      </c>
      <c r="P366" s="29">
        <v>0</v>
      </c>
      <c r="Q366" s="29">
        <v>0</v>
      </c>
      <c r="R366" s="29">
        <v>0</v>
      </c>
      <c r="S366" s="29">
        <v>1553</v>
      </c>
      <c r="T366" s="29">
        <v>1</v>
      </c>
      <c r="U366" s="29">
        <v>0</v>
      </c>
      <c r="V366" s="29">
        <v>0</v>
      </c>
      <c r="W366" s="29">
        <v>0</v>
      </c>
      <c r="X366" s="31"/>
      <c r="Y366" s="27">
        <f t="shared" si="64"/>
        <v>610</v>
      </c>
      <c r="Z366" s="29">
        <f t="shared" si="65"/>
        <v>0</v>
      </c>
      <c r="AA366" s="29">
        <f t="shared" si="66"/>
        <v>1491977</v>
      </c>
      <c r="AB366" s="29">
        <f t="shared" si="67"/>
        <v>1491977</v>
      </c>
      <c r="AC366" s="29">
        <f t="shared" si="68"/>
        <v>2100</v>
      </c>
      <c r="AD366" s="29">
        <f t="shared" si="69"/>
        <v>710</v>
      </c>
      <c r="AE366" s="31"/>
      <c r="AF366" s="31"/>
      <c r="AH366" s="27">
        <v>610</v>
      </c>
      <c r="AI366" s="31" t="s">
        <v>449</v>
      </c>
      <c r="AK366" s="29"/>
      <c r="AL366" s="29">
        <v>281.52120957580848</v>
      </c>
      <c r="AM366" s="29">
        <v>340.45135699373697</v>
      </c>
      <c r="AN366" s="29">
        <v>347.19424760316798</v>
      </c>
      <c r="AO366" s="29">
        <v>437</v>
      </c>
      <c r="AP366" s="29">
        <v>435</v>
      </c>
      <c r="AQ366" s="29">
        <v>606</v>
      </c>
      <c r="AR366" s="29">
        <v>576</v>
      </c>
      <c r="AS366" s="29">
        <v>609</v>
      </c>
      <c r="AT366" s="29">
        <v>675</v>
      </c>
      <c r="AU366" s="29">
        <v>645</v>
      </c>
      <c r="AV366" s="29">
        <v>694</v>
      </c>
      <c r="AW366" s="29">
        <v>693</v>
      </c>
      <c r="AX366" s="29">
        <v>753</v>
      </c>
      <c r="AY366" s="29">
        <v>713</v>
      </c>
      <c r="AZ366" s="29">
        <v>719</v>
      </c>
      <c r="BA366" s="29">
        <v>677</v>
      </c>
      <c r="BB366" s="29">
        <v>783</v>
      </c>
      <c r="BC366" s="29">
        <v>830</v>
      </c>
      <c r="BD366" s="29">
        <v>841</v>
      </c>
      <c r="BE366" s="29">
        <v>825</v>
      </c>
      <c r="BF366" s="29">
        <v>679</v>
      </c>
      <c r="BG366" s="29">
        <v>705</v>
      </c>
      <c r="BH366" s="29">
        <v>710</v>
      </c>
      <c r="BI366" s="29">
        <f t="shared" si="70"/>
        <v>710</v>
      </c>
      <c r="BJ366" s="29"/>
      <c r="BK366" s="29"/>
      <c r="BL366" s="29">
        <f t="shared" si="71"/>
        <v>5</v>
      </c>
      <c r="BM366" s="27"/>
    </row>
    <row r="367" spans="1:65">
      <c r="A367" s="29">
        <v>615</v>
      </c>
      <c r="B367" s="32" t="s">
        <v>450</v>
      </c>
      <c r="C367" s="29">
        <f t="shared" si="60"/>
        <v>0</v>
      </c>
      <c r="D367" s="29">
        <f t="shared" si="60"/>
        <v>1332395</v>
      </c>
      <c r="E367" s="29">
        <f t="shared" si="61"/>
        <v>1332395</v>
      </c>
      <c r="F367" s="29">
        <f t="shared" si="62"/>
        <v>1335</v>
      </c>
      <c r="G367" s="57">
        <f t="shared" si="63"/>
        <v>998</v>
      </c>
      <c r="H367" s="42"/>
      <c r="I367" s="29">
        <v>615</v>
      </c>
      <c r="J367" s="30" t="s">
        <v>450</v>
      </c>
      <c r="L367" s="29">
        <v>0</v>
      </c>
      <c r="M367" s="29">
        <v>937963</v>
      </c>
      <c r="N367" s="29">
        <v>1209</v>
      </c>
      <c r="O367" s="29">
        <v>0</v>
      </c>
      <c r="P367" s="29">
        <v>25501</v>
      </c>
      <c r="Q367" s="29">
        <v>12</v>
      </c>
      <c r="R367" s="29">
        <v>0</v>
      </c>
      <c r="S367" s="29">
        <v>368931</v>
      </c>
      <c r="T367" s="29">
        <v>114</v>
      </c>
      <c r="U367" s="29">
        <v>0</v>
      </c>
      <c r="V367" s="29">
        <v>0</v>
      </c>
      <c r="W367" s="29">
        <v>0</v>
      </c>
      <c r="X367" s="31"/>
      <c r="Y367" s="27">
        <f t="shared" si="64"/>
        <v>615</v>
      </c>
      <c r="Z367" s="29">
        <f t="shared" si="65"/>
        <v>0</v>
      </c>
      <c r="AA367" s="29">
        <f t="shared" si="66"/>
        <v>1332395</v>
      </c>
      <c r="AB367" s="29">
        <f t="shared" si="67"/>
        <v>1332395</v>
      </c>
      <c r="AC367" s="29">
        <f t="shared" si="68"/>
        <v>1335</v>
      </c>
      <c r="AD367" s="29">
        <f t="shared" si="69"/>
        <v>998</v>
      </c>
      <c r="AE367" s="31"/>
      <c r="AF367" s="31"/>
      <c r="AH367" s="27">
        <v>615</v>
      </c>
      <c r="AI367" s="31" t="s">
        <v>450</v>
      </c>
      <c r="AK367" s="29"/>
      <c r="AL367" s="29">
        <v>286.40573248407645</v>
      </c>
      <c r="AM367" s="29">
        <v>282.00857142857143</v>
      </c>
      <c r="AN367" s="29">
        <v>299.12677657760094</v>
      </c>
      <c r="AO367" s="29">
        <v>278</v>
      </c>
      <c r="AP367" s="29">
        <v>310</v>
      </c>
      <c r="AQ367" s="29">
        <v>681</v>
      </c>
      <c r="AR367" s="29">
        <v>549</v>
      </c>
      <c r="AS367" s="29">
        <v>584</v>
      </c>
      <c r="AT367" s="29">
        <v>866</v>
      </c>
      <c r="AU367" s="29">
        <v>840</v>
      </c>
      <c r="AV367" s="29">
        <v>940</v>
      </c>
      <c r="AW367" s="29">
        <v>1045</v>
      </c>
      <c r="AX367" s="29">
        <v>984</v>
      </c>
      <c r="AY367" s="29">
        <v>932</v>
      </c>
      <c r="AZ367" s="29">
        <v>949</v>
      </c>
      <c r="BA367" s="29">
        <v>914</v>
      </c>
      <c r="BB367" s="29">
        <v>952</v>
      </c>
      <c r="BC367" s="29">
        <v>885</v>
      </c>
      <c r="BD367" s="29">
        <v>859</v>
      </c>
      <c r="BE367" s="29">
        <v>911</v>
      </c>
      <c r="BF367" s="29">
        <v>741</v>
      </c>
      <c r="BG367" s="29">
        <v>1192</v>
      </c>
      <c r="BH367" s="29">
        <v>998</v>
      </c>
      <c r="BI367" s="29">
        <f t="shared" si="70"/>
        <v>998</v>
      </c>
      <c r="BJ367" s="29"/>
      <c r="BK367" s="29"/>
      <c r="BL367" s="29">
        <f t="shared" si="71"/>
        <v>-194</v>
      </c>
      <c r="BM367" s="27"/>
    </row>
    <row r="368" spans="1:65">
      <c r="A368" s="29">
        <v>616</v>
      </c>
      <c r="B368" s="32" t="s">
        <v>451</v>
      </c>
      <c r="C368" s="29">
        <f t="shared" si="60"/>
        <v>0</v>
      </c>
      <c r="D368" s="29">
        <f t="shared" si="60"/>
        <v>1276090</v>
      </c>
      <c r="E368" s="29">
        <f t="shared" si="61"/>
        <v>1276090</v>
      </c>
      <c r="F368" s="29">
        <f t="shared" si="62"/>
        <v>1496</v>
      </c>
      <c r="G368" s="57">
        <f t="shared" si="63"/>
        <v>853</v>
      </c>
      <c r="H368" s="42"/>
      <c r="I368" s="29">
        <v>616</v>
      </c>
      <c r="J368" s="30" t="s">
        <v>451</v>
      </c>
      <c r="L368" s="29">
        <v>0</v>
      </c>
      <c r="M368" s="29">
        <v>846674</v>
      </c>
      <c r="N368" s="29">
        <v>1467</v>
      </c>
      <c r="O368" s="29">
        <v>0</v>
      </c>
      <c r="P368" s="29">
        <v>0</v>
      </c>
      <c r="Q368" s="29">
        <v>0</v>
      </c>
      <c r="R368" s="29">
        <v>0</v>
      </c>
      <c r="S368" s="29">
        <v>429416</v>
      </c>
      <c r="T368" s="29">
        <v>29</v>
      </c>
      <c r="U368" s="29">
        <v>0</v>
      </c>
      <c r="V368" s="29">
        <v>0</v>
      </c>
      <c r="W368" s="29">
        <v>0</v>
      </c>
      <c r="X368" s="31"/>
      <c r="Y368" s="27">
        <f t="shared" si="64"/>
        <v>616</v>
      </c>
      <c r="Z368" s="29">
        <f t="shared" si="65"/>
        <v>0</v>
      </c>
      <c r="AA368" s="29">
        <f t="shared" si="66"/>
        <v>1276090</v>
      </c>
      <c r="AB368" s="29">
        <f t="shared" si="67"/>
        <v>1276090</v>
      </c>
      <c r="AC368" s="29">
        <f t="shared" si="68"/>
        <v>1496</v>
      </c>
      <c r="AD368" s="29">
        <f t="shared" si="69"/>
        <v>853</v>
      </c>
      <c r="AE368" s="31"/>
      <c r="AF368" s="31"/>
      <c r="AH368" s="27">
        <v>616</v>
      </c>
      <c r="AI368" s="31" t="s">
        <v>451</v>
      </c>
      <c r="AK368" s="29"/>
      <c r="AL368" s="29"/>
      <c r="AM368" s="29"/>
      <c r="AN368" s="29"/>
      <c r="AO368" s="29"/>
      <c r="AP368" s="29"/>
      <c r="AQ368" s="29"/>
      <c r="AR368" s="29"/>
      <c r="AS368" s="29"/>
      <c r="AT368" s="29"/>
      <c r="AU368" s="29"/>
      <c r="AV368" s="29"/>
      <c r="AW368" s="29">
        <v>412</v>
      </c>
      <c r="AX368" s="29">
        <v>695</v>
      </c>
      <c r="AY368" s="29">
        <v>808</v>
      </c>
      <c r="AZ368" s="29">
        <v>795</v>
      </c>
      <c r="BA368" s="29">
        <v>982</v>
      </c>
      <c r="BB368" s="29">
        <v>679</v>
      </c>
      <c r="BC368" s="29">
        <v>772</v>
      </c>
      <c r="BD368" s="29">
        <v>750</v>
      </c>
      <c r="BE368" s="29">
        <v>807</v>
      </c>
      <c r="BF368" s="29">
        <v>739</v>
      </c>
      <c r="BG368" s="29">
        <v>864</v>
      </c>
      <c r="BH368" s="29">
        <v>853</v>
      </c>
      <c r="BI368" s="29">
        <f t="shared" si="70"/>
        <v>853</v>
      </c>
      <c r="BJ368" s="29"/>
      <c r="BK368" s="29"/>
      <c r="BL368" s="29">
        <f t="shared" si="71"/>
        <v>-11</v>
      </c>
      <c r="BM368" s="27"/>
    </row>
    <row r="369" spans="1:65">
      <c r="A369" s="29">
        <v>618</v>
      </c>
      <c r="B369" s="32" t="s">
        <v>452</v>
      </c>
      <c r="C369" s="29">
        <f t="shared" si="60"/>
        <v>0</v>
      </c>
      <c r="D369" s="29">
        <f t="shared" si="60"/>
        <v>1615472</v>
      </c>
      <c r="E369" s="29">
        <f t="shared" si="61"/>
        <v>1615472</v>
      </c>
      <c r="F369" s="29">
        <f t="shared" si="62"/>
        <v>840</v>
      </c>
      <c r="G369" s="57">
        <f t="shared" si="63"/>
        <v>1923</v>
      </c>
      <c r="H369" s="42"/>
      <c r="I369" s="29">
        <v>618</v>
      </c>
      <c r="J369" s="30" t="s">
        <v>452</v>
      </c>
      <c r="L369" s="29">
        <v>0</v>
      </c>
      <c r="M369" s="29">
        <v>1280677</v>
      </c>
      <c r="N369" s="29">
        <v>826</v>
      </c>
      <c r="O369" s="29">
        <v>0</v>
      </c>
      <c r="P369" s="29">
        <v>49884</v>
      </c>
      <c r="Q369" s="29">
        <v>7</v>
      </c>
      <c r="R369" s="29">
        <v>0</v>
      </c>
      <c r="S369" s="29">
        <v>284911</v>
      </c>
      <c r="T369" s="29">
        <v>7</v>
      </c>
      <c r="U369" s="29">
        <v>0</v>
      </c>
      <c r="V369" s="29">
        <v>0</v>
      </c>
      <c r="W369" s="29">
        <v>0</v>
      </c>
      <c r="X369" s="31"/>
      <c r="Y369" s="27">
        <f t="shared" si="64"/>
        <v>618</v>
      </c>
      <c r="Z369" s="29">
        <f t="shared" si="65"/>
        <v>0</v>
      </c>
      <c r="AA369" s="29">
        <f t="shared" si="66"/>
        <v>1615472</v>
      </c>
      <c r="AB369" s="29">
        <f t="shared" si="67"/>
        <v>1615472</v>
      </c>
      <c r="AC369" s="29">
        <f t="shared" si="68"/>
        <v>840</v>
      </c>
      <c r="AD369" s="29">
        <f t="shared" si="69"/>
        <v>1923</v>
      </c>
      <c r="AE369" s="31"/>
      <c r="AF369" s="31"/>
      <c r="AH369" s="27">
        <v>618</v>
      </c>
      <c r="AI369" s="31" t="s">
        <v>452</v>
      </c>
      <c r="AK369" s="29"/>
      <c r="AL369" s="29">
        <v>448.82880658436216</v>
      </c>
      <c r="AM369" s="29">
        <v>466.09484193011644</v>
      </c>
      <c r="AN369" s="29">
        <v>461.5</v>
      </c>
      <c r="AO369" s="29">
        <v>484</v>
      </c>
      <c r="AP369" s="29">
        <v>564</v>
      </c>
      <c r="AQ369" s="29">
        <v>687</v>
      </c>
      <c r="AR369" s="29">
        <v>952</v>
      </c>
      <c r="AS369" s="29">
        <v>689</v>
      </c>
      <c r="AT369" s="29">
        <v>989</v>
      </c>
      <c r="AU369" s="29">
        <v>838</v>
      </c>
      <c r="AV369" s="29">
        <v>969</v>
      </c>
      <c r="AW369" s="29">
        <v>966</v>
      </c>
      <c r="AX369" s="29">
        <v>1256</v>
      </c>
      <c r="AY369" s="29">
        <v>1299</v>
      </c>
      <c r="AZ369" s="29">
        <v>1389</v>
      </c>
      <c r="BA369" s="29">
        <v>1260</v>
      </c>
      <c r="BB369" s="29">
        <v>1538</v>
      </c>
      <c r="BC369" s="29">
        <v>1289</v>
      </c>
      <c r="BD369" s="29">
        <v>1763</v>
      </c>
      <c r="BE369" s="29">
        <v>1841</v>
      </c>
      <c r="BF369" s="29">
        <v>1675</v>
      </c>
      <c r="BG369" s="29">
        <v>2596</v>
      </c>
      <c r="BH369" s="29">
        <v>1923</v>
      </c>
      <c r="BI369" s="29">
        <f t="shared" si="70"/>
        <v>1923</v>
      </c>
      <c r="BJ369" s="29"/>
      <c r="BK369" s="29"/>
      <c r="BL369" s="29">
        <f t="shared" si="71"/>
        <v>-673</v>
      </c>
      <c r="BM369" s="27"/>
    </row>
    <row r="370" spans="1:65">
      <c r="A370" s="29">
        <v>620</v>
      </c>
      <c r="B370" s="32" t="s">
        <v>453</v>
      </c>
      <c r="C370" s="29">
        <f t="shared" si="60"/>
        <v>0</v>
      </c>
      <c r="D370" s="29">
        <f t="shared" si="60"/>
        <v>675803</v>
      </c>
      <c r="E370" s="29">
        <f t="shared" si="61"/>
        <v>675803</v>
      </c>
      <c r="F370" s="29">
        <f t="shared" si="62"/>
        <v>972</v>
      </c>
      <c r="G370" s="57">
        <f t="shared" si="63"/>
        <v>695</v>
      </c>
      <c r="H370" s="42"/>
      <c r="I370" s="29">
        <v>620</v>
      </c>
      <c r="J370" s="30" t="s">
        <v>453</v>
      </c>
      <c r="L370" s="29">
        <v>0</v>
      </c>
      <c r="M370" s="29">
        <v>645309</v>
      </c>
      <c r="N370" s="29">
        <v>969</v>
      </c>
      <c r="O370" s="29">
        <v>0</v>
      </c>
      <c r="P370" s="29">
        <v>15810</v>
      </c>
      <c r="Q370" s="29">
        <v>1</v>
      </c>
      <c r="R370" s="29">
        <v>0</v>
      </c>
      <c r="S370" s="29">
        <v>14684</v>
      </c>
      <c r="T370" s="29">
        <v>2</v>
      </c>
      <c r="U370" s="29">
        <v>0</v>
      </c>
      <c r="V370" s="29">
        <v>0</v>
      </c>
      <c r="W370" s="29">
        <v>0</v>
      </c>
      <c r="X370" s="31"/>
      <c r="Y370" s="27">
        <f t="shared" si="64"/>
        <v>620</v>
      </c>
      <c r="Z370" s="29">
        <f t="shared" si="65"/>
        <v>0</v>
      </c>
      <c r="AA370" s="29">
        <f t="shared" si="66"/>
        <v>675803</v>
      </c>
      <c r="AB370" s="29">
        <f t="shared" si="67"/>
        <v>675803</v>
      </c>
      <c r="AC370" s="29">
        <f t="shared" si="68"/>
        <v>972</v>
      </c>
      <c r="AD370" s="29">
        <f t="shared" si="69"/>
        <v>695</v>
      </c>
      <c r="AE370" s="31"/>
      <c r="AF370" s="31"/>
      <c r="AH370" s="27">
        <v>620</v>
      </c>
      <c r="AI370" s="31" t="s">
        <v>453</v>
      </c>
      <c r="AK370" s="29"/>
      <c r="AL370" s="29">
        <v>359.30409356725147</v>
      </c>
      <c r="AM370" s="29">
        <v>392.88172043010752</v>
      </c>
      <c r="AN370" s="29">
        <v>353.1</v>
      </c>
      <c r="AO370" s="29">
        <v>401</v>
      </c>
      <c r="AP370" s="29">
        <v>421</v>
      </c>
      <c r="AQ370" s="29">
        <v>855</v>
      </c>
      <c r="AR370" s="29">
        <v>717</v>
      </c>
      <c r="AS370" s="29">
        <v>783</v>
      </c>
      <c r="AT370" s="29">
        <v>569</v>
      </c>
      <c r="AU370" s="29">
        <v>611</v>
      </c>
      <c r="AV370" s="29">
        <v>781</v>
      </c>
      <c r="AW370" s="29">
        <v>688</v>
      </c>
      <c r="AX370" s="29">
        <v>584</v>
      </c>
      <c r="AY370" s="29">
        <v>517</v>
      </c>
      <c r="AZ370" s="29">
        <v>570</v>
      </c>
      <c r="BA370" s="29">
        <v>505</v>
      </c>
      <c r="BB370" s="29">
        <v>504</v>
      </c>
      <c r="BC370" s="29">
        <v>432</v>
      </c>
      <c r="BD370" s="29">
        <v>406</v>
      </c>
      <c r="BE370" s="29">
        <v>420</v>
      </c>
      <c r="BF370" s="29">
        <v>466</v>
      </c>
      <c r="BG370" s="29">
        <v>908</v>
      </c>
      <c r="BH370" s="29">
        <v>695</v>
      </c>
      <c r="BI370" s="29">
        <f t="shared" si="70"/>
        <v>695</v>
      </c>
      <c r="BJ370" s="29"/>
      <c r="BK370" s="29"/>
      <c r="BL370" s="29">
        <f t="shared" si="71"/>
        <v>-213</v>
      </c>
      <c r="BM370" s="27"/>
    </row>
    <row r="371" spans="1:65">
      <c r="A371" s="29">
        <v>622</v>
      </c>
      <c r="B371" s="32" t="s">
        <v>454</v>
      </c>
      <c r="C371" s="29">
        <f t="shared" si="60"/>
        <v>0</v>
      </c>
      <c r="D371" s="29">
        <f t="shared" si="60"/>
        <v>1713476</v>
      </c>
      <c r="E371" s="29">
        <f t="shared" si="61"/>
        <v>1713476</v>
      </c>
      <c r="F371" s="29">
        <f t="shared" si="62"/>
        <v>1527</v>
      </c>
      <c r="G371" s="57">
        <f t="shared" si="63"/>
        <v>1122</v>
      </c>
      <c r="H371" s="42"/>
      <c r="I371" s="29">
        <v>622</v>
      </c>
      <c r="J371" s="30" t="s">
        <v>454</v>
      </c>
      <c r="L371" s="29">
        <v>0</v>
      </c>
      <c r="M371" s="29">
        <v>1350551</v>
      </c>
      <c r="N371" s="29">
        <v>1484</v>
      </c>
      <c r="O371" s="29">
        <v>0</v>
      </c>
      <c r="P371" s="29">
        <v>104640</v>
      </c>
      <c r="Q371" s="29">
        <v>19</v>
      </c>
      <c r="R371" s="29">
        <v>0</v>
      </c>
      <c r="S371" s="29">
        <v>258285</v>
      </c>
      <c r="T371" s="29">
        <v>24</v>
      </c>
      <c r="U371" s="29">
        <v>0</v>
      </c>
      <c r="V371" s="29">
        <v>0</v>
      </c>
      <c r="W371" s="29">
        <v>0</v>
      </c>
      <c r="X371" s="31"/>
      <c r="Y371" s="27">
        <f t="shared" si="64"/>
        <v>622</v>
      </c>
      <c r="Z371" s="29">
        <f t="shared" si="65"/>
        <v>0</v>
      </c>
      <c r="AA371" s="29">
        <f t="shared" si="66"/>
        <v>1713476</v>
      </c>
      <c r="AB371" s="29">
        <f t="shared" si="67"/>
        <v>1713476</v>
      </c>
      <c r="AC371" s="29">
        <f t="shared" si="68"/>
        <v>1527</v>
      </c>
      <c r="AD371" s="29">
        <f t="shared" si="69"/>
        <v>1122</v>
      </c>
      <c r="AE371" s="31"/>
      <c r="AF371" s="31"/>
      <c r="AH371" s="27">
        <v>622</v>
      </c>
      <c r="AI371" s="31" t="s">
        <v>454</v>
      </c>
      <c r="AK371" s="29"/>
      <c r="AL371" s="29">
        <v>279.34942426926483</v>
      </c>
      <c r="AM371" s="29">
        <v>307.10448430493273</v>
      </c>
      <c r="AN371" s="29">
        <v>301.87753303964757</v>
      </c>
      <c r="AO371" s="29">
        <v>347</v>
      </c>
      <c r="AP371" s="29">
        <v>326</v>
      </c>
      <c r="AQ371" s="29">
        <v>479</v>
      </c>
      <c r="AR371" s="29">
        <v>509</v>
      </c>
      <c r="AS371" s="29">
        <v>528</v>
      </c>
      <c r="AT371" s="29">
        <v>511</v>
      </c>
      <c r="AU371" s="29">
        <v>390</v>
      </c>
      <c r="AV371" s="29">
        <v>487</v>
      </c>
      <c r="AW371" s="29">
        <v>564</v>
      </c>
      <c r="AX371" s="29">
        <v>549</v>
      </c>
      <c r="AY371" s="29">
        <v>659</v>
      </c>
      <c r="AZ371" s="29">
        <v>722</v>
      </c>
      <c r="BA371" s="29">
        <v>849</v>
      </c>
      <c r="BB371" s="29">
        <v>984</v>
      </c>
      <c r="BC371" s="29">
        <v>863</v>
      </c>
      <c r="BD371" s="29">
        <v>949</v>
      </c>
      <c r="BE371" s="29">
        <v>839</v>
      </c>
      <c r="BF371" s="29">
        <v>757</v>
      </c>
      <c r="BG371" s="29">
        <v>987</v>
      </c>
      <c r="BH371" s="29">
        <v>1122</v>
      </c>
      <c r="BI371" s="29">
        <f t="shared" si="70"/>
        <v>1122</v>
      </c>
      <c r="BJ371" s="29"/>
      <c r="BK371" s="29"/>
      <c r="BL371" s="29">
        <f t="shared" si="71"/>
        <v>135</v>
      </c>
      <c r="BM371" s="27"/>
    </row>
    <row r="372" spans="1:65">
      <c r="A372" s="29">
        <v>625</v>
      </c>
      <c r="B372" s="32" t="s">
        <v>455</v>
      </c>
      <c r="C372" s="29">
        <f t="shared" si="60"/>
        <v>0</v>
      </c>
      <c r="D372" s="29">
        <f t="shared" si="60"/>
        <v>4526847</v>
      </c>
      <c r="E372" s="29">
        <f t="shared" si="61"/>
        <v>4526847</v>
      </c>
      <c r="F372" s="29">
        <f t="shared" si="62"/>
        <v>4122</v>
      </c>
      <c r="G372" s="57">
        <f t="shared" si="63"/>
        <v>1098</v>
      </c>
      <c r="H372" s="42"/>
      <c r="I372" s="29">
        <v>625</v>
      </c>
      <c r="J372" s="30" t="s">
        <v>455</v>
      </c>
      <c r="L372" s="29">
        <v>0</v>
      </c>
      <c r="M372" s="29">
        <v>3108949</v>
      </c>
      <c r="N372" s="29">
        <v>3933</v>
      </c>
      <c r="O372" s="29">
        <v>0</v>
      </c>
      <c r="P372" s="29">
        <v>222190</v>
      </c>
      <c r="Q372" s="29">
        <v>55</v>
      </c>
      <c r="R372" s="29">
        <v>0</v>
      </c>
      <c r="S372" s="29">
        <v>1195708</v>
      </c>
      <c r="T372" s="29">
        <v>134</v>
      </c>
      <c r="U372" s="29">
        <v>0</v>
      </c>
      <c r="V372" s="29">
        <v>0</v>
      </c>
      <c r="W372" s="29">
        <v>0</v>
      </c>
      <c r="X372" s="31"/>
      <c r="Y372" s="27">
        <f t="shared" si="64"/>
        <v>625</v>
      </c>
      <c r="Z372" s="29">
        <f t="shared" si="65"/>
        <v>0</v>
      </c>
      <c r="AA372" s="29">
        <f t="shared" si="66"/>
        <v>4526847</v>
      </c>
      <c r="AB372" s="29">
        <f t="shared" si="67"/>
        <v>4526847</v>
      </c>
      <c r="AC372" s="29">
        <f t="shared" si="68"/>
        <v>4122</v>
      </c>
      <c r="AD372" s="29">
        <f t="shared" si="69"/>
        <v>1098</v>
      </c>
      <c r="AE372" s="31"/>
      <c r="AF372" s="31"/>
      <c r="AH372" s="27">
        <v>625</v>
      </c>
      <c r="AI372" s="31" t="s">
        <v>455</v>
      </c>
      <c r="AK372" s="29"/>
      <c r="AL372" s="29">
        <v>257.06702359706526</v>
      </c>
      <c r="AM372" s="29">
        <v>268.7425818882466</v>
      </c>
      <c r="AN372" s="29">
        <v>262.6656104380242</v>
      </c>
      <c r="AO372" s="29">
        <v>256</v>
      </c>
      <c r="AP372" s="29">
        <v>250</v>
      </c>
      <c r="AQ372" s="29">
        <v>401</v>
      </c>
      <c r="AR372" s="29">
        <v>422</v>
      </c>
      <c r="AS372" s="29">
        <v>492</v>
      </c>
      <c r="AT372" s="29">
        <v>406</v>
      </c>
      <c r="AU372" s="29">
        <v>558</v>
      </c>
      <c r="AV372" s="29">
        <v>594</v>
      </c>
      <c r="AW372" s="29">
        <v>668</v>
      </c>
      <c r="AX372" s="29">
        <v>604</v>
      </c>
      <c r="AY372" s="29">
        <v>649</v>
      </c>
      <c r="AZ372" s="29">
        <v>721</v>
      </c>
      <c r="BA372" s="29">
        <v>972</v>
      </c>
      <c r="BB372" s="29">
        <v>752</v>
      </c>
      <c r="BC372" s="29">
        <v>752</v>
      </c>
      <c r="BD372" s="29">
        <v>879</v>
      </c>
      <c r="BE372" s="29">
        <v>887</v>
      </c>
      <c r="BF372" s="29">
        <v>959</v>
      </c>
      <c r="BG372" s="29">
        <v>1370</v>
      </c>
      <c r="BH372" s="29">
        <v>1098</v>
      </c>
      <c r="BI372" s="29">
        <f t="shared" si="70"/>
        <v>1098</v>
      </c>
      <c r="BJ372" s="29"/>
      <c r="BK372" s="29"/>
      <c r="BL372" s="29">
        <f t="shared" si="71"/>
        <v>-272</v>
      </c>
      <c r="BM372" s="27"/>
    </row>
    <row r="373" spans="1:65">
      <c r="A373" s="29">
        <v>632</v>
      </c>
      <c r="B373" s="32" t="s">
        <v>456</v>
      </c>
      <c r="C373" s="29">
        <f t="shared" si="60"/>
        <v>0</v>
      </c>
      <c r="D373" s="29">
        <f t="shared" si="60"/>
        <v>161036</v>
      </c>
      <c r="E373" s="29">
        <f t="shared" si="61"/>
        <v>161036</v>
      </c>
      <c r="F373" s="29">
        <f t="shared" si="62"/>
        <v>108</v>
      </c>
      <c r="G373" s="57">
        <f t="shared" si="63"/>
        <v>1491</v>
      </c>
      <c r="H373" s="42"/>
      <c r="I373" s="29">
        <v>632</v>
      </c>
      <c r="J373" s="30" t="s">
        <v>456</v>
      </c>
      <c r="L373" s="29">
        <v>0</v>
      </c>
      <c r="M373" s="29">
        <v>128031</v>
      </c>
      <c r="N373" s="29">
        <v>107</v>
      </c>
      <c r="O373" s="29">
        <v>0</v>
      </c>
      <c r="P373" s="29">
        <v>0</v>
      </c>
      <c r="Q373" s="29">
        <v>0</v>
      </c>
      <c r="R373" s="29">
        <v>0</v>
      </c>
      <c r="S373" s="29">
        <v>33005</v>
      </c>
      <c r="T373" s="29">
        <v>1</v>
      </c>
      <c r="U373" s="29">
        <v>0</v>
      </c>
      <c r="V373" s="29">
        <v>0</v>
      </c>
      <c r="W373" s="29">
        <v>0</v>
      </c>
      <c r="X373" s="31"/>
      <c r="Y373" s="27">
        <f t="shared" si="64"/>
        <v>632</v>
      </c>
      <c r="Z373" s="29">
        <f t="shared" si="65"/>
        <v>0</v>
      </c>
      <c r="AA373" s="29">
        <f t="shared" si="66"/>
        <v>161036</v>
      </c>
      <c r="AB373" s="29">
        <f t="shared" si="67"/>
        <v>161036</v>
      </c>
      <c r="AC373" s="29">
        <f t="shared" si="68"/>
        <v>108</v>
      </c>
      <c r="AD373" s="29">
        <f t="shared" si="69"/>
        <v>1491</v>
      </c>
      <c r="AE373" s="31"/>
      <c r="AF373" s="31"/>
      <c r="AH373" s="27">
        <v>632</v>
      </c>
      <c r="AI373" s="31" t="s">
        <v>456</v>
      </c>
      <c r="AK373" s="29"/>
      <c r="AL373" s="29">
        <v>535.6567164179105</v>
      </c>
      <c r="AM373" s="29">
        <v>321.94318181818181</v>
      </c>
      <c r="AN373" s="29">
        <v>1.6056010210976801</v>
      </c>
      <c r="AO373" s="29">
        <v>547</v>
      </c>
      <c r="AP373" s="29">
        <v>280</v>
      </c>
      <c r="AQ373" s="29">
        <v>548</v>
      </c>
      <c r="AR373" s="29">
        <v>500</v>
      </c>
      <c r="AS373" s="29">
        <v>657</v>
      </c>
      <c r="AT373" s="29">
        <v>719</v>
      </c>
      <c r="AU373" s="29">
        <v>716</v>
      </c>
      <c r="AV373" s="29">
        <v>752</v>
      </c>
      <c r="AW373" s="29">
        <v>559</v>
      </c>
      <c r="AX373" s="29">
        <v>864</v>
      </c>
      <c r="AY373" s="29">
        <v>1359</v>
      </c>
      <c r="AZ373" s="29">
        <v>781</v>
      </c>
      <c r="BA373" s="29">
        <v>1329</v>
      </c>
      <c r="BB373" s="29">
        <v>1450</v>
      </c>
      <c r="BC373" s="29">
        <v>1196</v>
      </c>
      <c r="BD373" s="29">
        <v>1674</v>
      </c>
      <c r="BE373" s="29">
        <v>1340</v>
      </c>
      <c r="BF373" s="29">
        <v>1056</v>
      </c>
      <c r="BG373" s="29">
        <v>1169</v>
      </c>
      <c r="BH373" s="29">
        <v>1491</v>
      </c>
      <c r="BI373" s="29">
        <f t="shared" si="70"/>
        <v>1491</v>
      </c>
      <c r="BJ373" s="29"/>
      <c r="BK373" s="29"/>
      <c r="BL373" s="29">
        <f t="shared" si="71"/>
        <v>322</v>
      </c>
      <c r="BM373" s="27"/>
    </row>
    <row r="374" spans="1:65">
      <c r="A374" s="29">
        <v>635</v>
      </c>
      <c r="B374" s="32" t="s">
        <v>457</v>
      </c>
      <c r="C374" s="29">
        <f t="shared" si="60"/>
        <v>0</v>
      </c>
      <c r="D374" s="29">
        <f t="shared" si="60"/>
        <v>1675952</v>
      </c>
      <c r="E374" s="29">
        <f t="shared" si="61"/>
        <v>1675952</v>
      </c>
      <c r="F374" s="29">
        <f t="shared" si="62"/>
        <v>1038</v>
      </c>
      <c r="G374" s="57">
        <f t="shared" si="63"/>
        <v>1615</v>
      </c>
      <c r="H374" s="42"/>
      <c r="I374" s="29">
        <v>635</v>
      </c>
      <c r="J374" s="30" t="s">
        <v>457</v>
      </c>
      <c r="L374" s="29">
        <v>0</v>
      </c>
      <c r="M374" s="29">
        <v>1425232</v>
      </c>
      <c r="N374" s="29">
        <v>1011</v>
      </c>
      <c r="O374" s="29">
        <v>0</v>
      </c>
      <c r="P374" s="29">
        <v>77668</v>
      </c>
      <c r="Q374" s="29">
        <v>15</v>
      </c>
      <c r="R374" s="29">
        <v>0</v>
      </c>
      <c r="S374" s="29">
        <v>173052</v>
      </c>
      <c r="T374" s="29">
        <v>12</v>
      </c>
      <c r="U374" s="29">
        <v>0</v>
      </c>
      <c r="V374" s="29">
        <v>0</v>
      </c>
      <c r="W374" s="29">
        <v>0</v>
      </c>
      <c r="X374" s="31"/>
      <c r="Y374" s="27">
        <f t="shared" si="64"/>
        <v>635</v>
      </c>
      <c r="Z374" s="29">
        <f t="shared" si="65"/>
        <v>0</v>
      </c>
      <c r="AA374" s="29">
        <f t="shared" si="66"/>
        <v>1675952</v>
      </c>
      <c r="AB374" s="29">
        <f t="shared" si="67"/>
        <v>1675952</v>
      </c>
      <c r="AC374" s="29">
        <f t="shared" si="68"/>
        <v>1038</v>
      </c>
      <c r="AD374" s="29">
        <f t="shared" si="69"/>
        <v>1615</v>
      </c>
      <c r="AE374" s="31"/>
      <c r="AF374" s="31"/>
      <c r="AH374" s="27">
        <v>635</v>
      </c>
      <c r="AI374" s="31" t="s">
        <v>457</v>
      </c>
      <c r="AK374" s="29"/>
      <c r="AL374" s="29">
        <v>688.42182890855452</v>
      </c>
      <c r="AM374" s="29">
        <v>714.16808252427188</v>
      </c>
      <c r="AN374" s="29">
        <v>788.70603174603173</v>
      </c>
      <c r="AO374" s="29">
        <v>750</v>
      </c>
      <c r="AP374" s="29">
        <v>731</v>
      </c>
      <c r="AQ374" s="29">
        <v>1046</v>
      </c>
      <c r="AR374" s="29">
        <v>1000</v>
      </c>
      <c r="AS374" s="29">
        <v>1054</v>
      </c>
      <c r="AT374" s="29">
        <v>1115</v>
      </c>
      <c r="AU374" s="29">
        <v>1069</v>
      </c>
      <c r="AV374" s="29">
        <v>1232</v>
      </c>
      <c r="AW374" s="29">
        <v>1128</v>
      </c>
      <c r="AX374" s="29">
        <v>1144</v>
      </c>
      <c r="AY374" s="29">
        <v>1233</v>
      </c>
      <c r="AZ374" s="29">
        <v>1352</v>
      </c>
      <c r="BA374" s="29">
        <v>1364</v>
      </c>
      <c r="BB374" s="29">
        <v>1623</v>
      </c>
      <c r="BC374" s="29">
        <v>1353</v>
      </c>
      <c r="BD374" s="29">
        <v>1683</v>
      </c>
      <c r="BE374" s="29">
        <v>1412</v>
      </c>
      <c r="BF374" s="29">
        <v>1191</v>
      </c>
      <c r="BG374" s="29">
        <v>1312</v>
      </c>
      <c r="BH374" s="29">
        <v>1615</v>
      </c>
      <c r="BI374" s="29">
        <f t="shared" si="70"/>
        <v>1615</v>
      </c>
      <c r="BJ374" s="29"/>
      <c r="BK374" s="29"/>
      <c r="BL374" s="29">
        <f t="shared" si="71"/>
        <v>303</v>
      </c>
      <c r="BM374" s="27"/>
    </row>
    <row r="375" spans="1:65">
      <c r="A375" s="29">
        <v>640</v>
      </c>
      <c r="B375" s="32" t="s">
        <v>458</v>
      </c>
      <c r="C375" s="29">
        <f t="shared" si="60"/>
        <v>304510</v>
      </c>
      <c r="D375" s="29">
        <f t="shared" si="60"/>
        <v>1209213</v>
      </c>
      <c r="E375" s="29">
        <f t="shared" si="61"/>
        <v>904703</v>
      </c>
      <c r="F375" s="29">
        <f t="shared" si="62"/>
        <v>1310</v>
      </c>
      <c r="G375" s="57">
        <f t="shared" si="63"/>
        <v>691</v>
      </c>
      <c r="H375" s="42"/>
      <c r="I375" s="29">
        <v>640</v>
      </c>
      <c r="J375" s="30" t="s">
        <v>458</v>
      </c>
      <c r="L375" s="29">
        <v>304510</v>
      </c>
      <c r="M375" s="29">
        <v>1102284</v>
      </c>
      <c r="N375" s="29">
        <v>1305</v>
      </c>
      <c r="O375" s="29">
        <v>0</v>
      </c>
      <c r="P375" s="29">
        <v>0</v>
      </c>
      <c r="Q375" s="29">
        <v>0</v>
      </c>
      <c r="R375" s="29">
        <v>0</v>
      </c>
      <c r="S375" s="29">
        <v>106929</v>
      </c>
      <c r="T375" s="29">
        <v>5</v>
      </c>
      <c r="U375" s="29">
        <v>0</v>
      </c>
      <c r="V375" s="29">
        <v>0</v>
      </c>
      <c r="W375" s="29">
        <v>0</v>
      </c>
      <c r="X375" s="31"/>
      <c r="Y375" s="27">
        <f t="shared" si="64"/>
        <v>640</v>
      </c>
      <c r="Z375" s="29">
        <f t="shared" si="65"/>
        <v>304510</v>
      </c>
      <c r="AA375" s="29">
        <f t="shared" si="66"/>
        <v>1209213</v>
      </c>
      <c r="AB375" s="29">
        <f t="shared" si="67"/>
        <v>904703</v>
      </c>
      <c r="AC375" s="29">
        <f t="shared" si="68"/>
        <v>1310</v>
      </c>
      <c r="AD375" s="29">
        <f t="shared" si="69"/>
        <v>691</v>
      </c>
      <c r="AE375" s="31"/>
      <c r="AF375" s="31"/>
      <c r="AH375" s="27">
        <v>640</v>
      </c>
      <c r="AI375" s="31" t="s">
        <v>458</v>
      </c>
      <c r="AK375" s="29"/>
      <c r="AL375" s="29">
        <v>347.98118279569894</v>
      </c>
      <c r="AM375" s="29">
        <v>304.75663206459052</v>
      </c>
      <c r="AN375" s="29">
        <v>246.72129629629629</v>
      </c>
      <c r="AO375" s="29">
        <v>286</v>
      </c>
      <c r="AP375" s="29">
        <v>301</v>
      </c>
      <c r="AQ375" s="29">
        <v>473</v>
      </c>
      <c r="AR375" s="29">
        <v>403</v>
      </c>
      <c r="AS375" s="29">
        <v>347</v>
      </c>
      <c r="AT375" s="29">
        <v>389</v>
      </c>
      <c r="AU375" s="29">
        <v>376</v>
      </c>
      <c r="AV375" s="29">
        <v>438</v>
      </c>
      <c r="AW375" s="29">
        <v>477</v>
      </c>
      <c r="AX375" s="29">
        <v>632</v>
      </c>
      <c r="AY375" s="29">
        <v>736</v>
      </c>
      <c r="AZ375" s="29">
        <v>1031</v>
      </c>
      <c r="BA375" s="29">
        <v>853</v>
      </c>
      <c r="BB375" s="29">
        <v>752</v>
      </c>
      <c r="BC375" s="29">
        <v>704</v>
      </c>
      <c r="BD375" s="29">
        <v>789</v>
      </c>
      <c r="BE375" s="29">
        <v>625</v>
      </c>
      <c r="BF375" s="29">
        <v>608</v>
      </c>
      <c r="BG375" s="29">
        <v>874</v>
      </c>
      <c r="BH375" s="29">
        <v>691</v>
      </c>
      <c r="BI375" s="29">
        <f t="shared" si="70"/>
        <v>691</v>
      </c>
      <c r="BJ375" s="29"/>
      <c r="BK375" s="29"/>
      <c r="BL375" s="29">
        <f t="shared" si="71"/>
        <v>-183</v>
      </c>
      <c r="BM375" s="27"/>
    </row>
    <row r="376" spans="1:65">
      <c r="A376" s="29">
        <v>645</v>
      </c>
      <c r="B376" s="32" t="s">
        <v>459</v>
      </c>
      <c r="C376" s="29">
        <f t="shared" si="60"/>
        <v>0</v>
      </c>
      <c r="D376" s="29">
        <f t="shared" si="60"/>
        <v>2946032</v>
      </c>
      <c r="E376" s="29">
        <f t="shared" si="61"/>
        <v>2946032</v>
      </c>
      <c r="F376" s="29">
        <f t="shared" si="62"/>
        <v>1781</v>
      </c>
      <c r="G376" s="57">
        <f t="shared" si="63"/>
        <v>1654</v>
      </c>
      <c r="H376" s="42"/>
      <c r="I376" s="29">
        <v>645</v>
      </c>
      <c r="J376" s="30" t="s">
        <v>459</v>
      </c>
      <c r="L376" s="29">
        <v>0</v>
      </c>
      <c r="M376" s="29">
        <v>2257404</v>
      </c>
      <c r="N376" s="29">
        <v>1656</v>
      </c>
      <c r="O376" s="29">
        <v>0</v>
      </c>
      <c r="P376" s="29">
        <v>154253</v>
      </c>
      <c r="Q376" s="29">
        <v>28</v>
      </c>
      <c r="R376" s="29">
        <v>0</v>
      </c>
      <c r="S376" s="29">
        <v>534375</v>
      </c>
      <c r="T376" s="29">
        <v>97</v>
      </c>
      <c r="U376" s="29">
        <v>0</v>
      </c>
      <c r="V376" s="29">
        <v>0</v>
      </c>
      <c r="W376" s="29">
        <v>0</v>
      </c>
      <c r="X376" s="31"/>
      <c r="Y376" s="27">
        <f t="shared" si="64"/>
        <v>645</v>
      </c>
      <c r="Z376" s="29">
        <f t="shared" si="65"/>
        <v>0</v>
      </c>
      <c r="AA376" s="29">
        <f t="shared" si="66"/>
        <v>2946032</v>
      </c>
      <c r="AB376" s="29">
        <f t="shared" si="67"/>
        <v>2946032</v>
      </c>
      <c r="AC376" s="29">
        <f t="shared" si="68"/>
        <v>1781</v>
      </c>
      <c r="AD376" s="29">
        <f t="shared" si="69"/>
        <v>1654</v>
      </c>
      <c r="AE376" s="31"/>
      <c r="AF376" s="31"/>
      <c r="AH376" s="27">
        <v>645</v>
      </c>
      <c r="AI376" s="31" t="s">
        <v>459</v>
      </c>
      <c r="AK376" s="29"/>
      <c r="AL376" s="29">
        <v>234.55790754257907</v>
      </c>
      <c r="AM376" s="29">
        <v>218.43259972489685</v>
      </c>
      <c r="AN376" s="29">
        <v>229.20105456212747</v>
      </c>
      <c r="AO376" s="29">
        <v>232</v>
      </c>
      <c r="AP376" s="29">
        <v>272</v>
      </c>
      <c r="AQ376" s="29">
        <v>460</v>
      </c>
      <c r="AR376" s="29">
        <v>420</v>
      </c>
      <c r="AS376" s="29">
        <v>427</v>
      </c>
      <c r="AT376" s="29">
        <v>724</v>
      </c>
      <c r="AU376" s="29">
        <v>715</v>
      </c>
      <c r="AV376" s="29">
        <v>536</v>
      </c>
      <c r="AW376" s="29">
        <v>604</v>
      </c>
      <c r="AX376" s="29">
        <v>680</v>
      </c>
      <c r="AY376" s="29">
        <v>943</v>
      </c>
      <c r="AZ376" s="29">
        <v>895</v>
      </c>
      <c r="BA376" s="29">
        <v>815</v>
      </c>
      <c r="BB376" s="29">
        <v>723</v>
      </c>
      <c r="BC376" s="29">
        <v>807</v>
      </c>
      <c r="BD376" s="29">
        <v>916</v>
      </c>
      <c r="BE376" s="29">
        <v>827</v>
      </c>
      <c r="BF376" s="29">
        <v>596</v>
      </c>
      <c r="BG376" s="29">
        <v>1771</v>
      </c>
      <c r="BH376" s="29">
        <v>1654</v>
      </c>
      <c r="BI376" s="29">
        <f t="shared" si="70"/>
        <v>1654</v>
      </c>
      <c r="BJ376" s="29"/>
      <c r="BK376" s="29"/>
      <c r="BL376" s="29">
        <f t="shared" si="71"/>
        <v>-117</v>
      </c>
      <c r="BM376" s="27"/>
    </row>
    <row r="377" spans="1:65">
      <c r="A377" s="29">
        <v>650</v>
      </c>
      <c r="B377" s="32" t="s">
        <v>460</v>
      </c>
      <c r="C377" s="29">
        <f t="shared" si="60"/>
        <v>0</v>
      </c>
      <c r="D377" s="29">
        <f t="shared" si="60"/>
        <v>2130494</v>
      </c>
      <c r="E377" s="29">
        <f t="shared" si="61"/>
        <v>2130494</v>
      </c>
      <c r="F377" s="29">
        <f t="shared" si="62"/>
        <v>4335</v>
      </c>
      <c r="G377" s="57">
        <f t="shared" si="63"/>
        <v>491</v>
      </c>
      <c r="H377" s="42"/>
      <c r="I377" s="29">
        <v>650</v>
      </c>
      <c r="J377" s="30" t="s">
        <v>460</v>
      </c>
      <c r="L377" s="29">
        <v>0</v>
      </c>
      <c r="M377" s="29">
        <v>1584360</v>
      </c>
      <c r="N377" s="29">
        <v>4282</v>
      </c>
      <c r="O377" s="29">
        <v>0</v>
      </c>
      <c r="P377" s="29">
        <v>89324</v>
      </c>
      <c r="Q377" s="29">
        <v>9</v>
      </c>
      <c r="R377" s="29">
        <v>0</v>
      </c>
      <c r="S377" s="29">
        <v>456810</v>
      </c>
      <c r="T377" s="29">
        <v>44</v>
      </c>
      <c r="U377" s="29">
        <v>0</v>
      </c>
      <c r="V377" s="29">
        <v>0</v>
      </c>
      <c r="W377" s="29">
        <v>0</v>
      </c>
      <c r="X377" s="31"/>
      <c r="Y377" s="27">
        <f t="shared" si="64"/>
        <v>650</v>
      </c>
      <c r="Z377" s="29">
        <f t="shared" si="65"/>
        <v>0</v>
      </c>
      <c r="AA377" s="29">
        <f t="shared" si="66"/>
        <v>2130494</v>
      </c>
      <c r="AB377" s="29">
        <f t="shared" si="67"/>
        <v>2130494</v>
      </c>
      <c r="AC377" s="29">
        <f t="shared" si="68"/>
        <v>4335</v>
      </c>
      <c r="AD377" s="29">
        <f t="shared" si="69"/>
        <v>491</v>
      </c>
      <c r="AE377" s="31"/>
      <c r="AF377" s="31"/>
      <c r="AH377" s="27">
        <v>650</v>
      </c>
      <c r="AI377" s="31" t="s">
        <v>460</v>
      </c>
      <c r="AK377" s="29"/>
      <c r="AL377" s="29">
        <v>182.61845140032949</v>
      </c>
      <c r="AM377" s="29">
        <v>188.05843953994406</v>
      </c>
      <c r="AN377" s="29">
        <v>229.33343624575485</v>
      </c>
      <c r="AO377" s="29">
        <v>203</v>
      </c>
      <c r="AP377" s="29">
        <v>267</v>
      </c>
      <c r="AQ377" s="29">
        <v>397</v>
      </c>
      <c r="AR377" s="29">
        <v>396</v>
      </c>
      <c r="AS377" s="29">
        <v>446</v>
      </c>
      <c r="AT377" s="29">
        <v>450</v>
      </c>
      <c r="AU377" s="29">
        <v>475</v>
      </c>
      <c r="AV377" s="29">
        <v>525</v>
      </c>
      <c r="AW377" s="29">
        <v>581</v>
      </c>
      <c r="AX377" s="29">
        <v>586</v>
      </c>
      <c r="AY377" s="29">
        <v>532</v>
      </c>
      <c r="AZ377" s="29">
        <v>632</v>
      </c>
      <c r="BA377" s="29">
        <v>634</v>
      </c>
      <c r="BB377" s="29">
        <v>656</v>
      </c>
      <c r="BC377" s="29">
        <v>614</v>
      </c>
      <c r="BD377" s="29">
        <v>763</v>
      </c>
      <c r="BE377" s="29">
        <v>645</v>
      </c>
      <c r="BF377" s="29">
        <v>522</v>
      </c>
      <c r="BG377" s="29">
        <v>854</v>
      </c>
      <c r="BH377" s="29">
        <v>491</v>
      </c>
      <c r="BI377" s="29">
        <f t="shared" si="70"/>
        <v>491</v>
      </c>
      <c r="BJ377" s="29"/>
      <c r="BK377" s="29"/>
      <c r="BL377" s="29">
        <f t="shared" si="71"/>
        <v>-363</v>
      </c>
      <c r="BM377" s="27"/>
    </row>
    <row r="378" spans="1:65">
      <c r="A378" s="29">
        <v>655</v>
      </c>
      <c r="B378" s="32" t="s">
        <v>461</v>
      </c>
      <c r="C378" s="29">
        <f t="shared" si="60"/>
        <v>0</v>
      </c>
      <c r="D378" s="29">
        <f t="shared" si="60"/>
        <v>878048</v>
      </c>
      <c r="E378" s="29">
        <f t="shared" si="61"/>
        <v>878048</v>
      </c>
      <c r="F378" s="29">
        <f t="shared" si="62"/>
        <v>1152</v>
      </c>
      <c r="G378" s="57">
        <f t="shared" si="63"/>
        <v>762</v>
      </c>
      <c r="H378" s="42"/>
      <c r="I378" s="29">
        <v>655</v>
      </c>
      <c r="J378" s="30" t="s">
        <v>461</v>
      </c>
      <c r="L378" s="29">
        <v>0</v>
      </c>
      <c r="M378" s="29">
        <v>871243</v>
      </c>
      <c r="N378" s="29">
        <v>1150</v>
      </c>
      <c r="O378" s="29">
        <v>0</v>
      </c>
      <c r="P378" s="29">
        <v>0</v>
      </c>
      <c r="Q378" s="29">
        <v>0</v>
      </c>
      <c r="R378" s="29">
        <v>0</v>
      </c>
      <c r="S378" s="29">
        <v>6805</v>
      </c>
      <c r="T378" s="29">
        <v>2</v>
      </c>
      <c r="U378" s="29">
        <v>0</v>
      </c>
      <c r="V378" s="29">
        <v>0</v>
      </c>
      <c r="W378" s="29">
        <v>0</v>
      </c>
      <c r="X378" s="31"/>
      <c r="Y378" s="27">
        <f t="shared" si="64"/>
        <v>655</v>
      </c>
      <c r="Z378" s="29">
        <f t="shared" si="65"/>
        <v>0</v>
      </c>
      <c r="AA378" s="29">
        <f t="shared" si="66"/>
        <v>878048</v>
      </c>
      <c r="AB378" s="29">
        <f t="shared" si="67"/>
        <v>878048</v>
      </c>
      <c r="AC378" s="29">
        <f t="shared" si="68"/>
        <v>1152</v>
      </c>
      <c r="AD378" s="29">
        <f t="shared" si="69"/>
        <v>762</v>
      </c>
      <c r="AE378" s="31"/>
      <c r="AF378" s="31"/>
      <c r="AH378" s="27">
        <v>655</v>
      </c>
      <c r="AI378" s="31" t="s">
        <v>461</v>
      </c>
      <c r="AK378" s="29"/>
      <c r="AL378" s="29">
        <v>372.96882217090069</v>
      </c>
      <c r="AM378" s="29">
        <v>354.63516483516486</v>
      </c>
      <c r="AN378" s="29">
        <v>343.43676939426143</v>
      </c>
      <c r="AO378" s="29">
        <v>382</v>
      </c>
      <c r="AP378" s="29">
        <v>879</v>
      </c>
      <c r="AQ378" s="29">
        <v>395</v>
      </c>
      <c r="AR378" s="29">
        <v>400</v>
      </c>
      <c r="AS378" s="29">
        <v>405</v>
      </c>
      <c r="AT378" s="29">
        <v>408</v>
      </c>
      <c r="AU378" s="29">
        <v>468</v>
      </c>
      <c r="AV378" s="29">
        <v>407</v>
      </c>
      <c r="AW378" s="29">
        <v>483</v>
      </c>
      <c r="AX378" s="29">
        <v>489</v>
      </c>
      <c r="AY378" s="29">
        <v>512</v>
      </c>
      <c r="AZ378" s="29">
        <v>522</v>
      </c>
      <c r="BA378" s="29">
        <v>412</v>
      </c>
      <c r="BB378" s="29">
        <v>550</v>
      </c>
      <c r="BC378" s="29">
        <v>570</v>
      </c>
      <c r="BD378" s="29">
        <v>584</v>
      </c>
      <c r="BE378" s="29">
        <v>586</v>
      </c>
      <c r="BF378" s="29">
        <v>511</v>
      </c>
      <c r="BG378" s="29">
        <v>695</v>
      </c>
      <c r="BH378" s="29">
        <v>762</v>
      </c>
      <c r="BI378" s="29">
        <f t="shared" si="70"/>
        <v>762</v>
      </c>
      <c r="BJ378" s="29"/>
      <c r="BK378" s="29"/>
      <c r="BL378" s="29">
        <f t="shared" si="71"/>
        <v>67</v>
      </c>
      <c r="BM378" s="27"/>
    </row>
    <row r="379" spans="1:65">
      <c r="A379" s="29">
        <v>658</v>
      </c>
      <c r="B379" s="32" t="s">
        <v>462</v>
      </c>
      <c r="C379" s="29">
        <f t="shared" si="60"/>
        <v>0</v>
      </c>
      <c r="D379" s="29">
        <f t="shared" si="60"/>
        <v>3453710</v>
      </c>
      <c r="E379" s="29">
        <f t="shared" si="61"/>
        <v>3453710</v>
      </c>
      <c r="F379" s="29">
        <f t="shared" si="62"/>
        <v>2270</v>
      </c>
      <c r="G379" s="57">
        <f t="shared" si="63"/>
        <v>1521</v>
      </c>
      <c r="H379" s="42"/>
      <c r="I379" s="29">
        <v>658</v>
      </c>
      <c r="J379" s="30" t="s">
        <v>462</v>
      </c>
      <c r="L379" s="29">
        <v>0</v>
      </c>
      <c r="M379" s="29">
        <v>2823891</v>
      </c>
      <c r="N379" s="29">
        <v>2211</v>
      </c>
      <c r="O379" s="29">
        <v>0</v>
      </c>
      <c r="P379" s="29">
        <v>192148</v>
      </c>
      <c r="Q379" s="29">
        <v>18</v>
      </c>
      <c r="R379" s="29">
        <v>0</v>
      </c>
      <c r="S379" s="29">
        <v>437671</v>
      </c>
      <c r="T379" s="29">
        <v>41</v>
      </c>
      <c r="U379" s="29">
        <v>0</v>
      </c>
      <c r="V379" s="29">
        <v>0</v>
      </c>
      <c r="W379" s="29">
        <v>0</v>
      </c>
      <c r="X379" s="31"/>
      <c r="Y379" s="27">
        <f t="shared" si="64"/>
        <v>658</v>
      </c>
      <c r="Z379" s="29">
        <f t="shared" si="65"/>
        <v>0</v>
      </c>
      <c r="AA379" s="29">
        <f t="shared" si="66"/>
        <v>3453710</v>
      </c>
      <c r="AB379" s="29">
        <f t="shared" si="67"/>
        <v>3453710</v>
      </c>
      <c r="AC379" s="29">
        <f t="shared" si="68"/>
        <v>2270</v>
      </c>
      <c r="AD379" s="29">
        <f t="shared" si="69"/>
        <v>1521</v>
      </c>
      <c r="AE379" s="31"/>
      <c r="AF379" s="31"/>
      <c r="AH379" s="27">
        <v>658</v>
      </c>
      <c r="AI379" s="31" t="s">
        <v>462</v>
      </c>
      <c r="AK379" s="29"/>
      <c r="AL379" s="29">
        <v>310.63843031123139</v>
      </c>
      <c r="AM379" s="29">
        <v>447.7766415500538</v>
      </c>
      <c r="AN379" s="29">
        <v>412.91489892687798</v>
      </c>
      <c r="AO379" s="29">
        <v>403</v>
      </c>
      <c r="AP379" s="29">
        <v>427</v>
      </c>
      <c r="AQ379" s="29">
        <v>559</v>
      </c>
      <c r="AR379" s="29">
        <v>452</v>
      </c>
      <c r="AS379" s="29">
        <v>497</v>
      </c>
      <c r="AT379" s="29">
        <v>492</v>
      </c>
      <c r="AU379" s="29">
        <v>848</v>
      </c>
      <c r="AV379" s="29">
        <v>816</v>
      </c>
      <c r="AW379" s="29">
        <v>785</v>
      </c>
      <c r="AX379" s="29">
        <v>726</v>
      </c>
      <c r="AY379" s="29">
        <v>824</v>
      </c>
      <c r="AZ379" s="29">
        <v>911</v>
      </c>
      <c r="BA379" s="29">
        <v>1011</v>
      </c>
      <c r="BB379" s="29">
        <v>1066</v>
      </c>
      <c r="BC379" s="29">
        <v>1079</v>
      </c>
      <c r="BD379" s="29">
        <v>1150</v>
      </c>
      <c r="BE379" s="29">
        <v>1319</v>
      </c>
      <c r="BF379" s="29">
        <v>1196</v>
      </c>
      <c r="BG379" s="29">
        <v>1809</v>
      </c>
      <c r="BH379" s="29">
        <v>1521</v>
      </c>
      <c r="BI379" s="29">
        <f t="shared" si="70"/>
        <v>1521</v>
      </c>
      <c r="BJ379" s="29"/>
      <c r="BK379" s="29"/>
      <c r="BL379" s="29">
        <f t="shared" si="71"/>
        <v>-288</v>
      </c>
      <c r="BM379" s="27"/>
    </row>
    <row r="380" spans="1:65">
      <c r="A380" s="29">
        <v>660</v>
      </c>
      <c r="B380" s="32" t="s">
        <v>463</v>
      </c>
      <c r="C380" s="29">
        <f t="shared" si="60"/>
        <v>0</v>
      </c>
      <c r="D380" s="29">
        <f t="shared" si="60"/>
        <v>1053353</v>
      </c>
      <c r="E380" s="29">
        <f t="shared" si="61"/>
        <v>1053353</v>
      </c>
      <c r="F380" s="29">
        <f t="shared" si="62"/>
        <v>1204</v>
      </c>
      <c r="G380" s="57">
        <f t="shared" si="63"/>
        <v>875</v>
      </c>
      <c r="H380" s="42"/>
      <c r="I380" s="29">
        <v>660</v>
      </c>
      <c r="J380" s="30" t="s">
        <v>463</v>
      </c>
      <c r="L380" s="29">
        <v>0</v>
      </c>
      <c r="M380" s="29">
        <v>828168</v>
      </c>
      <c r="N380" s="29">
        <v>1181</v>
      </c>
      <c r="O380" s="29">
        <v>0</v>
      </c>
      <c r="P380" s="29">
        <v>0</v>
      </c>
      <c r="Q380" s="29">
        <v>0</v>
      </c>
      <c r="R380" s="29">
        <v>0</v>
      </c>
      <c r="S380" s="29">
        <v>225185</v>
      </c>
      <c r="T380" s="29">
        <v>23</v>
      </c>
      <c r="U380" s="29">
        <v>0</v>
      </c>
      <c r="V380" s="29">
        <v>0</v>
      </c>
      <c r="W380" s="29">
        <v>0</v>
      </c>
      <c r="X380" s="31"/>
      <c r="Y380" s="27">
        <f t="shared" si="64"/>
        <v>660</v>
      </c>
      <c r="Z380" s="29">
        <f t="shared" si="65"/>
        <v>0</v>
      </c>
      <c r="AA380" s="29">
        <f t="shared" si="66"/>
        <v>1053353</v>
      </c>
      <c r="AB380" s="29">
        <f t="shared" si="67"/>
        <v>1053353</v>
      </c>
      <c r="AC380" s="29">
        <f t="shared" si="68"/>
        <v>1204</v>
      </c>
      <c r="AD380" s="29">
        <f t="shared" si="69"/>
        <v>875</v>
      </c>
      <c r="AE380" s="31"/>
      <c r="AF380" s="31"/>
      <c r="AH380" s="27">
        <v>660</v>
      </c>
      <c r="AI380" s="31" t="s">
        <v>463</v>
      </c>
      <c r="AK380" s="29"/>
      <c r="AL380" s="29">
        <v>335.3113311331133</v>
      </c>
      <c r="AM380" s="29">
        <v>374.87903225806451</v>
      </c>
      <c r="AN380" s="29">
        <v>366.34134615384613</v>
      </c>
      <c r="AO380" s="29">
        <v>402</v>
      </c>
      <c r="AP380" s="29">
        <v>389</v>
      </c>
      <c r="AQ380" s="29">
        <v>406</v>
      </c>
      <c r="AR380" s="29">
        <v>411</v>
      </c>
      <c r="AS380" s="29">
        <v>460</v>
      </c>
      <c r="AT380" s="29">
        <v>520</v>
      </c>
      <c r="AU380" s="29">
        <v>529</v>
      </c>
      <c r="AV380" s="29">
        <v>602</v>
      </c>
      <c r="AW380" s="29">
        <v>717</v>
      </c>
      <c r="AX380" s="29">
        <v>846</v>
      </c>
      <c r="AY380" s="29">
        <v>761</v>
      </c>
      <c r="AZ380" s="29">
        <v>829</v>
      </c>
      <c r="BA380" s="29">
        <v>954</v>
      </c>
      <c r="BB380" s="29">
        <v>1266</v>
      </c>
      <c r="BC380" s="29">
        <v>1177</v>
      </c>
      <c r="BD380" s="29">
        <v>1116</v>
      </c>
      <c r="BE380" s="29">
        <v>1083</v>
      </c>
      <c r="BF380" s="29">
        <v>997</v>
      </c>
      <c r="BG380" s="29">
        <v>905</v>
      </c>
      <c r="BH380" s="29">
        <v>875</v>
      </c>
      <c r="BI380" s="29">
        <f t="shared" si="70"/>
        <v>875</v>
      </c>
      <c r="BJ380" s="29"/>
      <c r="BK380" s="29"/>
      <c r="BL380" s="29">
        <f t="shared" si="71"/>
        <v>-30</v>
      </c>
      <c r="BM380" s="27"/>
    </row>
    <row r="381" spans="1:65">
      <c r="A381" s="29">
        <v>662</v>
      </c>
      <c r="B381" s="32" t="s">
        <v>464</v>
      </c>
      <c r="C381" s="29">
        <f t="shared" si="60"/>
        <v>0</v>
      </c>
      <c r="D381" s="29">
        <f t="shared" si="60"/>
        <v>294021</v>
      </c>
      <c r="E381" s="29">
        <f t="shared" si="61"/>
        <v>294021</v>
      </c>
      <c r="F381" s="29">
        <f t="shared" si="62"/>
        <v>185</v>
      </c>
      <c r="G381" s="57">
        <f t="shared" si="63"/>
        <v>1589</v>
      </c>
      <c r="H381" s="42"/>
      <c r="I381" s="29">
        <v>662</v>
      </c>
      <c r="J381" s="30" t="s">
        <v>464</v>
      </c>
      <c r="L381" s="29">
        <v>0</v>
      </c>
      <c r="M381" s="29">
        <v>279246</v>
      </c>
      <c r="N381" s="29">
        <v>183</v>
      </c>
      <c r="O381" s="29">
        <v>0</v>
      </c>
      <c r="P381" s="29">
        <v>0</v>
      </c>
      <c r="Q381" s="29">
        <v>0</v>
      </c>
      <c r="R381" s="29">
        <v>0</v>
      </c>
      <c r="S381" s="29">
        <v>14775</v>
      </c>
      <c r="T381" s="29">
        <v>2</v>
      </c>
      <c r="U381" s="29">
        <v>0</v>
      </c>
      <c r="V381" s="29">
        <v>0</v>
      </c>
      <c r="W381" s="29">
        <v>0</v>
      </c>
      <c r="X381" s="31"/>
      <c r="Y381" s="27">
        <f t="shared" si="64"/>
        <v>662</v>
      </c>
      <c r="Z381" s="29">
        <f t="shared" si="65"/>
        <v>0</v>
      </c>
      <c r="AA381" s="29">
        <f t="shared" si="66"/>
        <v>294021</v>
      </c>
      <c r="AB381" s="29">
        <f t="shared" si="67"/>
        <v>294021</v>
      </c>
      <c r="AC381" s="29">
        <f t="shared" si="68"/>
        <v>185</v>
      </c>
      <c r="AD381" s="29">
        <f t="shared" si="69"/>
        <v>1589</v>
      </c>
      <c r="AE381" s="31"/>
      <c r="AF381" s="31"/>
      <c r="AH381" s="27">
        <v>662</v>
      </c>
      <c r="AI381" s="31" t="s">
        <v>464</v>
      </c>
      <c r="AK381" s="29"/>
      <c r="AL381" s="29">
        <v>854.3905723905724</v>
      </c>
      <c r="AM381" s="29">
        <v>972.98951048951051</v>
      </c>
      <c r="AN381" s="29">
        <v>1161.2857142857142</v>
      </c>
      <c r="AO381" s="29">
        <v>1111</v>
      </c>
      <c r="AP381" s="29">
        <v>904</v>
      </c>
      <c r="AQ381" s="29">
        <v>1073</v>
      </c>
      <c r="AR381" s="29">
        <v>1260</v>
      </c>
      <c r="AS381" s="29">
        <v>1028</v>
      </c>
      <c r="AT381" s="29">
        <v>1743</v>
      </c>
      <c r="AU381" s="29">
        <v>1495</v>
      </c>
      <c r="AV381" s="29">
        <v>1553</v>
      </c>
      <c r="AW381" s="29">
        <v>1557</v>
      </c>
      <c r="AX381" s="29">
        <v>1805</v>
      </c>
      <c r="AY381" s="29">
        <v>1999</v>
      </c>
      <c r="AZ381" s="29">
        <v>2079</v>
      </c>
      <c r="BA381" s="29">
        <v>1991</v>
      </c>
      <c r="BB381" s="29">
        <v>2027</v>
      </c>
      <c r="BC381" s="29">
        <v>1891</v>
      </c>
      <c r="BD381" s="29">
        <v>1943</v>
      </c>
      <c r="BE381" s="29">
        <v>2205</v>
      </c>
      <c r="BF381" s="29">
        <v>1785</v>
      </c>
      <c r="BG381" s="29">
        <v>1718</v>
      </c>
      <c r="BH381" s="29">
        <v>1589</v>
      </c>
      <c r="BI381" s="29">
        <f t="shared" si="70"/>
        <v>1589</v>
      </c>
      <c r="BJ381" s="29"/>
      <c r="BK381" s="29"/>
      <c r="BL381" s="29">
        <f t="shared" si="71"/>
        <v>-129</v>
      </c>
      <c r="BM381" s="27"/>
    </row>
    <row r="382" spans="1:65">
      <c r="A382" s="29">
        <v>665</v>
      </c>
      <c r="B382" s="32" t="s">
        <v>465</v>
      </c>
      <c r="C382" s="29">
        <f t="shared" si="60"/>
        <v>0</v>
      </c>
      <c r="D382" s="29">
        <f t="shared" si="60"/>
        <v>3083270</v>
      </c>
      <c r="E382" s="29">
        <f t="shared" si="61"/>
        <v>3083270</v>
      </c>
      <c r="F382" s="29">
        <f t="shared" si="62"/>
        <v>2777</v>
      </c>
      <c r="G382" s="57">
        <f t="shared" si="63"/>
        <v>1110</v>
      </c>
      <c r="H382" s="42"/>
      <c r="I382" s="29">
        <v>665</v>
      </c>
      <c r="J382" s="30" t="s">
        <v>465</v>
      </c>
      <c r="L382" s="29">
        <v>0</v>
      </c>
      <c r="M382" s="29">
        <v>2279099</v>
      </c>
      <c r="N382" s="29">
        <v>2703</v>
      </c>
      <c r="O382" s="29">
        <v>0</v>
      </c>
      <c r="P382" s="29">
        <v>206476</v>
      </c>
      <c r="Q382" s="29">
        <v>19</v>
      </c>
      <c r="R382" s="29">
        <v>0</v>
      </c>
      <c r="S382" s="29">
        <v>597695</v>
      </c>
      <c r="T382" s="29">
        <v>55</v>
      </c>
      <c r="U382" s="29">
        <v>0</v>
      </c>
      <c r="V382" s="29">
        <v>0</v>
      </c>
      <c r="W382" s="29">
        <v>0</v>
      </c>
      <c r="X382" s="31"/>
      <c r="Y382" s="27">
        <f t="shared" si="64"/>
        <v>665</v>
      </c>
      <c r="Z382" s="29">
        <f t="shared" si="65"/>
        <v>0</v>
      </c>
      <c r="AA382" s="29">
        <f t="shared" si="66"/>
        <v>3083270</v>
      </c>
      <c r="AB382" s="29">
        <f t="shared" si="67"/>
        <v>3083270</v>
      </c>
      <c r="AC382" s="29">
        <f t="shared" si="68"/>
        <v>2777</v>
      </c>
      <c r="AD382" s="29">
        <f t="shared" si="69"/>
        <v>1110</v>
      </c>
      <c r="AE382" s="31"/>
      <c r="AF382" s="31"/>
      <c r="AH382" s="27">
        <v>665</v>
      </c>
      <c r="AI382" s="31" t="s">
        <v>465</v>
      </c>
      <c r="AK382" s="29"/>
      <c r="AL382" s="29">
        <v>288.94249568717652</v>
      </c>
      <c r="AM382" s="29">
        <v>284.62471526195901</v>
      </c>
      <c r="AN382" s="29">
        <v>357.48986486486484</v>
      </c>
      <c r="AO382" s="29">
        <v>362</v>
      </c>
      <c r="AP382" s="29">
        <v>351</v>
      </c>
      <c r="AQ382" s="29">
        <v>370</v>
      </c>
      <c r="AR382" s="29">
        <v>369</v>
      </c>
      <c r="AS382" s="29">
        <v>492</v>
      </c>
      <c r="AT382" s="29">
        <v>557</v>
      </c>
      <c r="AU382" s="29">
        <v>511</v>
      </c>
      <c r="AV382" s="29">
        <v>545</v>
      </c>
      <c r="AW382" s="29">
        <v>770</v>
      </c>
      <c r="AX382" s="29">
        <v>588</v>
      </c>
      <c r="AY382" s="29">
        <v>623</v>
      </c>
      <c r="AZ382" s="29">
        <v>683</v>
      </c>
      <c r="BA382" s="29">
        <v>695</v>
      </c>
      <c r="BB382" s="29">
        <v>795</v>
      </c>
      <c r="BC382" s="29">
        <v>990</v>
      </c>
      <c r="BD382" s="29">
        <v>965</v>
      </c>
      <c r="BE382" s="29">
        <v>1036</v>
      </c>
      <c r="BF382" s="29">
        <v>767</v>
      </c>
      <c r="BG382" s="29">
        <v>936</v>
      </c>
      <c r="BH382" s="29">
        <v>1110</v>
      </c>
      <c r="BI382" s="29">
        <f t="shared" si="70"/>
        <v>1110</v>
      </c>
      <c r="BJ382" s="29"/>
      <c r="BK382" s="29"/>
      <c r="BL382" s="29">
        <f t="shared" si="71"/>
        <v>174</v>
      </c>
      <c r="BM382" s="27"/>
    </row>
    <row r="383" spans="1:65">
      <c r="A383" s="29">
        <v>670</v>
      </c>
      <c r="B383" s="32" t="s">
        <v>466</v>
      </c>
      <c r="C383" s="29">
        <f t="shared" si="60"/>
        <v>0</v>
      </c>
      <c r="D383" s="29">
        <f t="shared" si="60"/>
        <v>530448</v>
      </c>
      <c r="E383" s="29">
        <f t="shared" si="61"/>
        <v>530448</v>
      </c>
      <c r="F383" s="29">
        <f t="shared" si="62"/>
        <v>441</v>
      </c>
      <c r="G383" s="57">
        <f t="shared" si="63"/>
        <v>1203</v>
      </c>
      <c r="H383" s="42"/>
      <c r="I383" s="29">
        <v>670</v>
      </c>
      <c r="J383" s="30" t="s">
        <v>466</v>
      </c>
      <c r="L383" s="29">
        <v>0</v>
      </c>
      <c r="M383" s="29">
        <v>409685</v>
      </c>
      <c r="N383" s="29">
        <v>434</v>
      </c>
      <c r="O383" s="29">
        <v>0</v>
      </c>
      <c r="P383" s="29">
        <v>0</v>
      </c>
      <c r="Q383" s="29">
        <v>0</v>
      </c>
      <c r="R383" s="29">
        <v>0</v>
      </c>
      <c r="S383" s="29">
        <v>120763</v>
      </c>
      <c r="T383" s="29">
        <v>7</v>
      </c>
      <c r="U383" s="29">
        <v>0</v>
      </c>
      <c r="V383" s="29">
        <v>0</v>
      </c>
      <c r="W383" s="29">
        <v>0</v>
      </c>
      <c r="X383" s="31"/>
      <c r="Y383" s="27">
        <f t="shared" si="64"/>
        <v>670</v>
      </c>
      <c r="Z383" s="29">
        <f t="shared" si="65"/>
        <v>0</v>
      </c>
      <c r="AA383" s="29">
        <f t="shared" si="66"/>
        <v>530448</v>
      </c>
      <c r="AB383" s="29">
        <f t="shared" si="67"/>
        <v>530448</v>
      </c>
      <c r="AC383" s="29">
        <f t="shared" si="68"/>
        <v>441</v>
      </c>
      <c r="AD383" s="29">
        <f t="shared" si="69"/>
        <v>1203</v>
      </c>
      <c r="AE383" s="31"/>
      <c r="AF383" s="31"/>
      <c r="AH383" s="27">
        <v>670</v>
      </c>
      <c r="AI383" s="31" t="s">
        <v>466</v>
      </c>
      <c r="AK383" s="29"/>
      <c r="AL383" s="29">
        <v>323.52380952380952</v>
      </c>
      <c r="AM383" s="29">
        <v>333.53113553113553</v>
      </c>
      <c r="AN383" s="29">
        <v>314.37326388888891</v>
      </c>
      <c r="AO383" s="29">
        <v>316</v>
      </c>
      <c r="AP383" s="29">
        <v>313</v>
      </c>
      <c r="AQ383" s="29">
        <v>544</v>
      </c>
      <c r="AR383" s="29">
        <v>452</v>
      </c>
      <c r="AS383" s="29">
        <v>479</v>
      </c>
      <c r="AT383" s="29">
        <v>436</v>
      </c>
      <c r="AU383" s="29">
        <v>350</v>
      </c>
      <c r="AV383" s="29">
        <v>480</v>
      </c>
      <c r="AW383" s="29">
        <v>464</v>
      </c>
      <c r="AX383" s="29">
        <v>703</v>
      </c>
      <c r="AY383" s="29">
        <v>1005</v>
      </c>
      <c r="AZ383" s="29">
        <v>865</v>
      </c>
      <c r="BA383" s="29">
        <v>756</v>
      </c>
      <c r="BB383" s="29">
        <v>638</v>
      </c>
      <c r="BC383" s="29">
        <v>772</v>
      </c>
      <c r="BD383" s="29">
        <v>521</v>
      </c>
      <c r="BE383" s="29">
        <v>1339</v>
      </c>
      <c r="BF383" s="29">
        <v>1032</v>
      </c>
      <c r="BG383" s="29">
        <v>1901</v>
      </c>
      <c r="BH383" s="29">
        <v>1203</v>
      </c>
      <c r="BI383" s="29">
        <f t="shared" si="70"/>
        <v>1203</v>
      </c>
      <c r="BJ383" s="29"/>
      <c r="BK383" s="29"/>
      <c r="BL383" s="29">
        <f t="shared" si="71"/>
        <v>-698</v>
      </c>
      <c r="BM383" s="27"/>
    </row>
    <row r="384" spans="1:65">
      <c r="A384" s="29">
        <v>672</v>
      </c>
      <c r="B384" s="32" t="s">
        <v>467</v>
      </c>
      <c r="C384" s="29">
        <f t="shared" si="60"/>
        <v>0</v>
      </c>
      <c r="D384" s="29">
        <f t="shared" si="60"/>
        <v>1017125</v>
      </c>
      <c r="E384" s="29">
        <f t="shared" si="61"/>
        <v>1017125</v>
      </c>
      <c r="F384" s="29">
        <f t="shared" si="62"/>
        <v>594</v>
      </c>
      <c r="G384" s="57">
        <f t="shared" si="63"/>
        <v>1712</v>
      </c>
      <c r="H384" s="42"/>
      <c r="I384" s="29">
        <v>672</v>
      </c>
      <c r="J384" s="30" t="s">
        <v>467</v>
      </c>
      <c r="L384" s="29">
        <v>0</v>
      </c>
      <c r="M384" s="29">
        <v>845371</v>
      </c>
      <c r="N384" s="29">
        <v>586</v>
      </c>
      <c r="O384" s="29">
        <v>0</v>
      </c>
      <c r="P384" s="29">
        <v>21469</v>
      </c>
      <c r="Q384" s="29">
        <v>1</v>
      </c>
      <c r="R384" s="29">
        <v>0</v>
      </c>
      <c r="S384" s="29">
        <v>150285</v>
      </c>
      <c r="T384" s="29">
        <v>7</v>
      </c>
      <c r="U384" s="29">
        <v>0</v>
      </c>
      <c r="V384" s="29">
        <v>0</v>
      </c>
      <c r="W384" s="29">
        <v>0</v>
      </c>
      <c r="X384" s="31"/>
      <c r="Y384" s="27">
        <f t="shared" si="64"/>
        <v>672</v>
      </c>
      <c r="Z384" s="29">
        <f t="shared" si="65"/>
        <v>0</v>
      </c>
      <c r="AA384" s="29">
        <f t="shared" si="66"/>
        <v>1017125</v>
      </c>
      <c r="AB384" s="29">
        <f t="shared" si="67"/>
        <v>1017125</v>
      </c>
      <c r="AC384" s="29">
        <f t="shared" si="68"/>
        <v>594</v>
      </c>
      <c r="AD384" s="29">
        <f t="shared" si="69"/>
        <v>1712</v>
      </c>
      <c r="AE384" s="31"/>
      <c r="AF384" s="31"/>
      <c r="AH384" s="27">
        <v>672</v>
      </c>
      <c r="AI384" s="31" t="s">
        <v>467</v>
      </c>
      <c r="AK384" s="29"/>
      <c r="AL384" s="29">
        <v>678.67389732465654</v>
      </c>
      <c r="AM384" s="29">
        <v>774.16409537166896</v>
      </c>
      <c r="AN384" s="29">
        <v>884.98046057222609</v>
      </c>
      <c r="AO384" s="29">
        <v>995</v>
      </c>
      <c r="AP384" s="29">
        <v>1119</v>
      </c>
      <c r="AQ384" s="29">
        <v>1155</v>
      </c>
      <c r="AR384" s="29">
        <v>1167</v>
      </c>
      <c r="AS384" s="29">
        <v>1282</v>
      </c>
      <c r="AT384" s="29">
        <v>1151</v>
      </c>
      <c r="AU384" s="29">
        <v>1218</v>
      </c>
      <c r="AV384" s="29">
        <v>1207</v>
      </c>
      <c r="AW384" s="29">
        <v>1255</v>
      </c>
      <c r="AX384" s="29">
        <v>1353</v>
      </c>
      <c r="AY384" s="29">
        <v>1389</v>
      </c>
      <c r="AZ384" s="29">
        <v>1274</v>
      </c>
      <c r="BA384" s="29">
        <v>1516</v>
      </c>
      <c r="BB384" s="29">
        <v>1707</v>
      </c>
      <c r="BC384" s="29">
        <v>1683</v>
      </c>
      <c r="BD384" s="29">
        <v>1552</v>
      </c>
      <c r="BE384" s="29">
        <v>1536</v>
      </c>
      <c r="BF384" s="29">
        <v>1395</v>
      </c>
      <c r="BG384" s="29">
        <v>1439</v>
      </c>
      <c r="BH384" s="29">
        <v>1712</v>
      </c>
      <c r="BI384" s="29">
        <f t="shared" si="70"/>
        <v>1712</v>
      </c>
      <c r="BJ384" s="29"/>
      <c r="BK384" s="29"/>
      <c r="BL384" s="29">
        <f t="shared" si="71"/>
        <v>273</v>
      </c>
      <c r="BM384" s="27"/>
    </row>
    <row r="385" spans="1:65">
      <c r="A385" s="29">
        <v>673</v>
      </c>
      <c r="B385" s="32" t="s">
        <v>468</v>
      </c>
      <c r="C385" s="29">
        <f t="shared" si="60"/>
        <v>26020</v>
      </c>
      <c r="D385" s="29">
        <f t="shared" si="60"/>
        <v>1839515</v>
      </c>
      <c r="E385" s="29">
        <f t="shared" si="61"/>
        <v>1813495</v>
      </c>
      <c r="F385" s="29">
        <f t="shared" si="62"/>
        <v>2424</v>
      </c>
      <c r="G385" s="57">
        <f t="shared" si="63"/>
        <v>748</v>
      </c>
      <c r="H385" s="42"/>
      <c r="I385" s="29">
        <v>673</v>
      </c>
      <c r="J385" s="30" t="s">
        <v>468</v>
      </c>
      <c r="L385" s="29">
        <v>0</v>
      </c>
      <c r="M385" s="29">
        <v>1391931</v>
      </c>
      <c r="N385" s="29">
        <v>2382</v>
      </c>
      <c r="O385" s="29">
        <v>0</v>
      </c>
      <c r="P385" s="29">
        <v>80298</v>
      </c>
      <c r="Q385" s="29">
        <v>8</v>
      </c>
      <c r="R385" s="29">
        <v>26020</v>
      </c>
      <c r="S385" s="29">
        <v>367286</v>
      </c>
      <c r="T385" s="29">
        <v>34</v>
      </c>
      <c r="U385" s="29">
        <v>0</v>
      </c>
      <c r="V385" s="29">
        <v>0</v>
      </c>
      <c r="W385" s="29">
        <v>0</v>
      </c>
      <c r="X385" s="31"/>
      <c r="Y385" s="27">
        <f t="shared" si="64"/>
        <v>673</v>
      </c>
      <c r="Z385" s="29">
        <f t="shared" si="65"/>
        <v>26020</v>
      </c>
      <c r="AA385" s="29">
        <f t="shared" si="66"/>
        <v>1839515</v>
      </c>
      <c r="AB385" s="29">
        <f t="shared" si="67"/>
        <v>1813495</v>
      </c>
      <c r="AC385" s="29">
        <f t="shared" si="68"/>
        <v>2424</v>
      </c>
      <c r="AD385" s="29">
        <f t="shared" si="69"/>
        <v>748</v>
      </c>
      <c r="AE385" s="31"/>
      <c r="AF385" s="31"/>
      <c r="AH385" s="27">
        <v>673</v>
      </c>
      <c r="AI385" s="31" t="s">
        <v>468</v>
      </c>
      <c r="AK385" s="29"/>
      <c r="AL385" s="29">
        <v>321.56914893617022</v>
      </c>
      <c r="AM385" s="29">
        <v>341.41231445849365</v>
      </c>
      <c r="AN385" s="29">
        <v>447.51079913606912</v>
      </c>
      <c r="AO385" s="29">
        <v>419</v>
      </c>
      <c r="AP385" s="29">
        <v>447</v>
      </c>
      <c r="AQ385" s="29">
        <v>408</v>
      </c>
      <c r="AR385" s="29">
        <v>517</v>
      </c>
      <c r="AS385" s="29">
        <v>520</v>
      </c>
      <c r="AT385" s="29">
        <v>612</v>
      </c>
      <c r="AU385" s="29">
        <v>666</v>
      </c>
      <c r="AV385" s="29">
        <v>352</v>
      </c>
      <c r="AW385" s="29">
        <v>471</v>
      </c>
      <c r="AX385" s="29">
        <v>515</v>
      </c>
      <c r="AY385" s="29">
        <v>477</v>
      </c>
      <c r="AZ385" s="29">
        <v>518</v>
      </c>
      <c r="BA385" s="29">
        <v>557</v>
      </c>
      <c r="BB385" s="29">
        <v>593</v>
      </c>
      <c r="BC385" s="29">
        <v>669</v>
      </c>
      <c r="BD385" s="29">
        <v>695</v>
      </c>
      <c r="BE385" s="29">
        <v>622</v>
      </c>
      <c r="BF385" s="29">
        <v>623</v>
      </c>
      <c r="BG385" s="29">
        <v>630</v>
      </c>
      <c r="BH385" s="29">
        <v>748</v>
      </c>
      <c r="BI385" s="29">
        <f t="shared" si="70"/>
        <v>748</v>
      </c>
      <c r="BJ385" s="29"/>
      <c r="BK385" s="29"/>
      <c r="BL385" s="29">
        <f t="shared" si="71"/>
        <v>118</v>
      </c>
      <c r="BM385" s="27"/>
    </row>
    <row r="386" spans="1:65">
      <c r="A386" s="29">
        <v>674</v>
      </c>
      <c r="B386" s="32" t="s">
        <v>469</v>
      </c>
      <c r="C386" s="29">
        <f t="shared" si="60"/>
        <v>0</v>
      </c>
      <c r="D386" s="29">
        <f t="shared" si="60"/>
        <v>682942</v>
      </c>
      <c r="E386" s="29">
        <f t="shared" si="61"/>
        <v>682942</v>
      </c>
      <c r="F386" s="29">
        <f t="shared" si="62"/>
        <v>347</v>
      </c>
      <c r="G386" s="57">
        <f t="shared" si="63"/>
        <v>1968</v>
      </c>
      <c r="H386" s="42"/>
      <c r="I386" s="29">
        <v>674</v>
      </c>
      <c r="J386" s="30" t="s">
        <v>469</v>
      </c>
      <c r="L386" s="29">
        <v>0</v>
      </c>
      <c r="M386" s="29">
        <v>511119</v>
      </c>
      <c r="N386" s="29">
        <v>318</v>
      </c>
      <c r="O386" s="29">
        <v>0</v>
      </c>
      <c r="P386" s="29">
        <v>32970</v>
      </c>
      <c r="Q386" s="29">
        <v>4</v>
      </c>
      <c r="R386" s="29">
        <v>0</v>
      </c>
      <c r="S386" s="29">
        <v>138853</v>
      </c>
      <c r="T386" s="29">
        <v>25</v>
      </c>
      <c r="U386" s="29">
        <v>0</v>
      </c>
      <c r="V386" s="29">
        <v>0</v>
      </c>
      <c r="W386" s="29">
        <v>0</v>
      </c>
      <c r="X386" s="31"/>
      <c r="Y386" s="27">
        <f t="shared" si="64"/>
        <v>674</v>
      </c>
      <c r="Z386" s="29">
        <f t="shared" si="65"/>
        <v>0</v>
      </c>
      <c r="AA386" s="29">
        <f t="shared" si="66"/>
        <v>682942</v>
      </c>
      <c r="AB386" s="29">
        <f t="shared" si="67"/>
        <v>682942</v>
      </c>
      <c r="AC386" s="29">
        <f t="shared" si="68"/>
        <v>347</v>
      </c>
      <c r="AD386" s="29">
        <f t="shared" si="69"/>
        <v>1968</v>
      </c>
      <c r="AE386" s="31"/>
      <c r="AF386" s="31"/>
      <c r="AH386" s="27">
        <v>674</v>
      </c>
      <c r="AI386" s="31" t="s">
        <v>469</v>
      </c>
      <c r="AK386" s="29"/>
      <c r="AL386" s="29"/>
      <c r="AM386" s="29">
        <v>287.58552108194112</v>
      </c>
      <c r="AN386" s="29">
        <v>242.01208865010074</v>
      </c>
      <c r="AO386" s="29">
        <v>534</v>
      </c>
      <c r="AP386" s="29">
        <v>624</v>
      </c>
      <c r="AQ386" s="29">
        <v>856</v>
      </c>
      <c r="AR386" s="29">
        <v>870</v>
      </c>
      <c r="AS386" s="29">
        <v>836</v>
      </c>
      <c r="AT386" s="29">
        <v>909</v>
      </c>
      <c r="AU386" s="29">
        <v>776</v>
      </c>
      <c r="AV386" s="29">
        <v>823</v>
      </c>
      <c r="AW386" s="29">
        <v>907</v>
      </c>
      <c r="AX386" s="29">
        <v>1227</v>
      </c>
      <c r="AY386" s="29">
        <v>1157</v>
      </c>
      <c r="AZ386" s="29">
        <v>1146</v>
      </c>
      <c r="BA386" s="29">
        <v>1553</v>
      </c>
      <c r="BB386" s="29">
        <v>1158</v>
      </c>
      <c r="BC386" s="29">
        <v>1200</v>
      </c>
      <c r="BD386" s="29">
        <v>1338</v>
      </c>
      <c r="BE386" s="29">
        <v>1343</v>
      </c>
      <c r="BF386" s="29">
        <v>1235</v>
      </c>
      <c r="BG386" s="29">
        <v>2824</v>
      </c>
      <c r="BH386" s="29">
        <v>1968</v>
      </c>
      <c r="BI386" s="29">
        <f t="shared" si="70"/>
        <v>1968</v>
      </c>
      <c r="BJ386" s="29"/>
      <c r="BK386" s="29"/>
      <c r="BL386" s="29">
        <f t="shared" si="71"/>
        <v>-856</v>
      </c>
      <c r="BM386" s="27"/>
    </row>
    <row r="387" spans="1:65">
      <c r="A387" s="29">
        <v>675</v>
      </c>
      <c r="B387" s="32" t="s">
        <v>470</v>
      </c>
      <c r="C387" s="29">
        <f t="shared" si="60"/>
        <v>0</v>
      </c>
      <c r="D387" s="29">
        <f t="shared" si="60"/>
        <v>1036873</v>
      </c>
      <c r="E387" s="29">
        <f t="shared" si="61"/>
        <v>1036873</v>
      </c>
      <c r="F387" s="29">
        <f t="shared" si="62"/>
        <v>1628</v>
      </c>
      <c r="G387" s="57">
        <f t="shared" si="63"/>
        <v>637</v>
      </c>
      <c r="H387" s="42"/>
      <c r="I387" s="29">
        <v>675</v>
      </c>
      <c r="J387" s="30" t="s">
        <v>470</v>
      </c>
      <c r="L387" s="29">
        <v>0</v>
      </c>
      <c r="M387" s="29">
        <v>872326</v>
      </c>
      <c r="N387" s="29">
        <v>1619</v>
      </c>
      <c r="O387" s="29">
        <v>0</v>
      </c>
      <c r="P387" s="29">
        <v>164547</v>
      </c>
      <c r="Q387" s="29">
        <v>9</v>
      </c>
      <c r="R387" s="29">
        <v>0</v>
      </c>
      <c r="S387" s="29">
        <v>0</v>
      </c>
      <c r="T387" s="29">
        <v>0</v>
      </c>
      <c r="U387" s="29">
        <v>0</v>
      </c>
      <c r="V387" s="29">
        <v>0</v>
      </c>
      <c r="W387" s="29">
        <v>0</v>
      </c>
      <c r="X387" s="31"/>
      <c r="Y387" s="27">
        <f t="shared" si="64"/>
        <v>675</v>
      </c>
      <c r="Z387" s="29">
        <f t="shared" si="65"/>
        <v>0</v>
      </c>
      <c r="AA387" s="29">
        <f t="shared" si="66"/>
        <v>1036873</v>
      </c>
      <c r="AB387" s="29">
        <f t="shared" si="67"/>
        <v>1036873</v>
      </c>
      <c r="AC387" s="29">
        <f t="shared" si="68"/>
        <v>1628</v>
      </c>
      <c r="AD387" s="29">
        <f t="shared" si="69"/>
        <v>637</v>
      </c>
      <c r="AE387" s="31"/>
      <c r="AF387" s="31"/>
      <c r="AH387" s="27">
        <v>675</v>
      </c>
      <c r="AI387" s="31" t="s">
        <v>470</v>
      </c>
      <c r="AK387" s="29"/>
      <c r="AL387" s="29">
        <v>260.11962025316456</v>
      </c>
      <c r="AM387" s="29">
        <v>281.17323852617972</v>
      </c>
      <c r="AN387" s="29">
        <v>300.88895979578814</v>
      </c>
      <c r="AO387" s="29">
        <v>310</v>
      </c>
      <c r="AP387" s="29">
        <v>249</v>
      </c>
      <c r="AQ387" s="29">
        <v>493</v>
      </c>
      <c r="AR387" s="29">
        <v>314</v>
      </c>
      <c r="AS387" s="29">
        <v>466</v>
      </c>
      <c r="AT387" s="29">
        <v>471</v>
      </c>
      <c r="AU387" s="29">
        <v>398</v>
      </c>
      <c r="AV387" s="29">
        <v>486</v>
      </c>
      <c r="AW387" s="29">
        <v>386</v>
      </c>
      <c r="AX387" s="29">
        <v>426</v>
      </c>
      <c r="AY387" s="29">
        <v>437</v>
      </c>
      <c r="AZ387" s="29">
        <v>462</v>
      </c>
      <c r="BA387" s="29">
        <v>473</v>
      </c>
      <c r="BB387" s="29">
        <v>484</v>
      </c>
      <c r="BC387" s="29">
        <v>501</v>
      </c>
      <c r="BD387" s="29">
        <v>541</v>
      </c>
      <c r="BE387" s="29">
        <v>595</v>
      </c>
      <c r="BF387" s="29">
        <v>583</v>
      </c>
      <c r="BG387" s="29">
        <v>595</v>
      </c>
      <c r="BH387" s="29">
        <v>637</v>
      </c>
      <c r="BI387" s="29">
        <f t="shared" si="70"/>
        <v>637</v>
      </c>
      <c r="BJ387" s="29"/>
      <c r="BK387" s="29"/>
      <c r="BL387" s="29">
        <f t="shared" si="71"/>
        <v>42</v>
      </c>
      <c r="BM387" s="27"/>
    </row>
    <row r="388" spans="1:65">
      <c r="A388" s="29">
        <v>680</v>
      </c>
      <c r="B388" s="32" t="s">
        <v>471</v>
      </c>
      <c r="C388" s="29">
        <f t="shared" si="60"/>
        <v>0</v>
      </c>
      <c r="D388" s="29">
        <f t="shared" si="60"/>
        <v>3063902</v>
      </c>
      <c r="E388" s="29">
        <f t="shared" si="61"/>
        <v>3063902</v>
      </c>
      <c r="F388" s="29">
        <f t="shared" si="62"/>
        <v>2861</v>
      </c>
      <c r="G388" s="57">
        <f t="shared" si="63"/>
        <v>1071</v>
      </c>
      <c r="H388" s="42"/>
      <c r="I388" s="29">
        <v>680</v>
      </c>
      <c r="J388" s="30" t="s">
        <v>471</v>
      </c>
      <c r="L388" s="29">
        <v>0</v>
      </c>
      <c r="M388" s="29">
        <v>2207132</v>
      </c>
      <c r="N388" s="29">
        <v>2768</v>
      </c>
      <c r="O388" s="29">
        <v>0</v>
      </c>
      <c r="P388" s="29">
        <v>331653</v>
      </c>
      <c r="Q388" s="29">
        <v>36</v>
      </c>
      <c r="R388" s="29">
        <v>0</v>
      </c>
      <c r="S388" s="29">
        <v>525117</v>
      </c>
      <c r="T388" s="29">
        <v>57</v>
      </c>
      <c r="U388" s="29">
        <v>0</v>
      </c>
      <c r="V388" s="29">
        <v>0</v>
      </c>
      <c r="W388" s="29">
        <v>0</v>
      </c>
      <c r="X388" s="31"/>
      <c r="Y388" s="27">
        <f t="shared" si="64"/>
        <v>680</v>
      </c>
      <c r="Z388" s="29">
        <f t="shared" si="65"/>
        <v>0</v>
      </c>
      <c r="AA388" s="29">
        <f t="shared" si="66"/>
        <v>3063902</v>
      </c>
      <c r="AB388" s="29">
        <f t="shared" si="67"/>
        <v>3063902</v>
      </c>
      <c r="AC388" s="29">
        <f t="shared" si="68"/>
        <v>2861</v>
      </c>
      <c r="AD388" s="29">
        <f t="shared" si="69"/>
        <v>1071</v>
      </c>
      <c r="AE388" s="31"/>
      <c r="AF388" s="31"/>
      <c r="AH388" s="27">
        <v>680</v>
      </c>
      <c r="AI388" s="31" t="s">
        <v>471</v>
      </c>
      <c r="AK388" s="29"/>
      <c r="AL388" s="29">
        <v>383.5927880386983</v>
      </c>
      <c r="AM388" s="29">
        <v>422.81073298429317</v>
      </c>
      <c r="AN388" s="29">
        <v>460.16542512201386</v>
      </c>
      <c r="AO388" s="29">
        <v>476</v>
      </c>
      <c r="AP388" s="29">
        <v>524</v>
      </c>
      <c r="AQ388" s="29">
        <v>644</v>
      </c>
      <c r="AR388" s="29">
        <v>691</v>
      </c>
      <c r="AS388" s="29">
        <v>671</v>
      </c>
      <c r="AT388" s="29">
        <v>677</v>
      </c>
      <c r="AU388" s="29">
        <v>672</v>
      </c>
      <c r="AV388" s="29">
        <v>693</v>
      </c>
      <c r="AW388" s="29">
        <v>650</v>
      </c>
      <c r="AX388" s="29">
        <v>722</v>
      </c>
      <c r="AY388" s="29">
        <v>775</v>
      </c>
      <c r="AZ388" s="29">
        <v>846</v>
      </c>
      <c r="BA388" s="29">
        <v>911</v>
      </c>
      <c r="BB388" s="29">
        <v>855</v>
      </c>
      <c r="BC388" s="29">
        <v>1012</v>
      </c>
      <c r="BD388" s="29">
        <v>1009</v>
      </c>
      <c r="BE388" s="29">
        <v>996</v>
      </c>
      <c r="BF388" s="29">
        <v>1117</v>
      </c>
      <c r="BG388" s="29">
        <v>1265</v>
      </c>
      <c r="BH388" s="29">
        <v>1071</v>
      </c>
      <c r="BI388" s="29">
        <f t="shared" si="70"/>
        <v>1071</v>
      </c>
      <c r="BJ388" s="29"/>
      <c r="BK388" s="29"/>
      <c r="BL388" s="29">
        <f t="shared" si="71"/>
        <v>-194</v>
      </c>
      <c r="BM388" s="27"/>
    </row>
    <row r="389" spans="1:65">
      <c r="A389" s="29">
        <v>683</v>
      </c>
      <c r="B389" s="32" t="s">
        <v>472</v>
      </c>
      <c r="C389" s="29">
        <f t="shared" si="60"/>
        <v>0</v>
      </c>
      <c r="D389" s="29">
        <f t="shared" si="60"/>
        <v>883072</v>
      </c>
      <c r="E389" s="29">
        <f t="shared" si="61"/>
        <v>883072</v>
      </c>
      <c r="F389" s="29">
        <f t="shared" si="62"/>
        <v>647</v>
      </c>
      <c r="G389" s="57">
        <f t="shared" si="63"/>
        <v>1365</v>
      </c>
      <c r="H389" s="42"/>
      <c r="I389" s="29">
        <v>683</v>
      </c>
      <c r="J389" s="30" t="s">
        <v>472</v>
      </c>
      <c r="L389" s="29">
        <v>0</v>
      </c>
      <c r="M389" s="29">
        <v>817397</v>
      </c>
      <c r="N389" s="29">
        <v>641</v>
      </c>
      <c r="O389" s="29">
        <v>0</v>
      </c>
      <c r="P389" s="29">
        <v>0</v>
      </c>
      <c r="Q389" s="29">
        <v>0</v>
      </c>
      <c r="R389" s="29">
        <v>0</v>
      </c>
      <c r="S389" s="29">
        <v>65675</v>
      </c>
      <c r="T389" s="29">
        <v>6</v>
      </c>
      <c r="U389" s="29">
        <v>0</v>
      </c>
      <c r="V389" s="29">
        <v>0</v>
      </c>
      <c r="W389" s="29">
        <v>0</v>
      </c>
      <c r="X389" s="31"/>
      <c r="Y389" s="27">
        <f t="shared" si="64"/>
        <v>683</v>
      </c>
      <c r="Z389" s="29">
        <f t="shared" si="65"/>
        <v>0</v>
      </c>
      <c r="AA389" s="29">
        <f t="shared" si="66"/>
        <v>883072</v>
      </c>
      <c r="AB389" s="29">
        <f t="shared" si="67"/>
        <v>883072</v>
      </c>
      <c r="AC389" s="29">
        <f t="shared" si="68"/>
        <v>647</v>
      </c>
      <c r="AD389" s="29">
        <f t="shared" si="69"/>
        <v>1365</v>
      </c>
      <c r="AE389" s="31"/>
      <c r="AF389" s="31"/>
      <c r="AH389" s="27">
        <v>683</v>
      </c>
      <c r="AI389" s="31" t="s">
        <v>472</v>
      </c>
      <c r="AK389" s="29"/>
      <c r="AL389" s="29">
        <v>564.44121915820028</v>
      </c>
      <c r="AM389" s="29">
        <v>609.67266187050359</v>
      </c>
      <c r="AN389" s="29">
        <v>1.8815556362719881</v>
      </c>
      <c r="AO389" s="29">
        <v>649</v>
      </c>
      <c r="AP389" s="29">
        <v>513</v>
      </c>
      <c r="AQ389" s="29">
        <v>763</v>
      </c>
      <c r="AR389" s="29">
        <v>686</v>
      </c>
      <c r="AS389" s="29">
        <v>871</v>
      </c>
      <c r="AT389" s="29">
        <v>1038</v>
      </c>
      <c r="AU389" s="29">
        <v>978</v>
      </c>
      <c r="AV389" s="29">
        <v>720</v>
      </c>
      <c r="AW389" s="29">
        <v>774</v>
      </c>
      <c r="AX389" s="29">
        <v>1405</v>
      </c>
      <c r="AY389" s="29">
        <v>1417</v>
      </c>
      <c r="AZ389" s="29">
        <v>978</v>
      </c>
      <c r="BA389" s="29">
        <v>2452</v>
      </c>
      <c r="BB389" s="29">
        <v>1658</v>
      </c>
      <c r="BC389" s="29">
        <v>2054</v>
      </c>
      <c r="BD389" s="29">
        <v>1672</v>
      </c>
      <c r="BE389" s="29">
        <v>1453</v>
      </c>
      <c r="BF389" s="29">
        <v>1171</v>
      </c>
      <c r="BG389" s="29">
        <v>1230</v>
      </c>
      <c r="BH389" s="29">
        <v>1365</v>
      </c>
      <c r="BI389" s="29">
        <f t="shared" si="70"/>
        <v>1365</v>
      </c>
      <c r="BJ389" s="29"/>
      <c r="BK389" s="29"/>
      <c r="BL389" s="29">
        <f t="shared" si="71"/>
        <v>135</v>
      </c>
      <c r="BM389" s="27"/>
    </row>
    <row r="390" spans="1:65">
      <c r="A390" s="29">
        <v>685</v>
      </c>
      <c r="B390" s="32" t="s">
        <v>473</v>
      </c>
      <c r="C390" s="29">
        <f t="shared" si="60"/>
        <v>0</v>
      </c>
      <c r="D390" s="29">
        <f t="shared" si="60"/>
        <v>113948</v>
      </c>
      <c r="E390" s="29">
        <f t="shared" si="61"/>
        <v>113948</v>
      </c>
      <c r="F390" s="29">
        <f t="shared" si="62"/>
        <v>84</v>
      </c>
      <c r="G390" s="57">
        <f t="shared" si="63"/>
        <v>1357</v>
      </c>
      <c r="H390" s="42"/>
      <c r="I390" s="29">
        <v>685</v>
      </c>
      <c r="J390" s="30" t="s">
        <v>473</v>
      </c>
      <c r="L390" s="29">
        <v>0</v>
      </c>
      <c r="M390" s="29">
        <v>104888</v>
      </c>
      <c r="N390" s="29">
        <v>83</v>
      </c>
      <c r="O390" s="29">
        <v>0</v>
      </c>
      <c r="P390" s="29">
        <v>0</v>
      </c>
      <c r="Q390" s="29">
        <v>0</v>
      </c>
      <c r="R390" s="29">
        <v>0</v>
      </c>
      <c r="S390" s="29">
        <v>9060</v>
      </c>
      <c r="T390" s="29">
        <v>1</v>
      </c>
      <c r="U390" s="29">
        <v>0</v>
      </c>
      <c r="V390" s="29">
        <v>0</v>
      </c>
      <c r="W390" s="29">
        <v>0</v>
      </c>
      <c r="X390" s="31"/>
      <c r="Y390" s="27">
        <f t="shared" si="64"/>
        <v>685</v>
      </c>
      <c r="Z390" s="29">
        <f t="shared" si="65"/>
        <v>0</v>
      </c>
      <c r="AA390" s="29">
        <f t="shared" si="66"/>
        <v>113948</v>
      </c>
      <c r="AB390" s="29">
        <f t="shared" si="67"/>
        <v>113948</v>
      </c>
      <c r="AC390" s="29">
        <f t="shared" si="68"/>
        <v>84</v>
      </c>
      <c r="AD390" s="29">
        <f t="shared" si="69"/>
        <v>1357</v>
      </c>
      <c r="AE390" s="31"/>
      <c r="AF390" s="31"/>
      <c r="AH390" s="27">
        <v>685</v>
      </c>
      <c r="AI390" s="31" t="s">
        <v>473</v>
      </c>
      <c r="AK390" s="29"/>
      <c r="AL390" s="29">
        <v>1189.9325842696628</v>
      </c>
      <c r="AM390" s="29">
        <v>766.56756756756761</v>
      </c>
      <c r="AN390" s="29">
        <v>1113.5405405405406</v>
      </c>
      <c r="AO390" s="29">
        <v>1228</v>
      </c>
      <c r="AP390" s="29">
        <v>947</v>
      </c>
      <c r="AQ390" s="29">
        <v>986</v>
      </c>
      <c r="AR390" s="29">
        <v>1732</v>
      </c>
      <c r="AS390" s="29">
        <v>1828</v>
      </c>
      <c r="AT390" s="29">
        <v>1922</v>
      </c>
      <c r="AU390" s="29">
        <v>1165</v>
      </c>
      <c r="AV390" s="29">
        <v>963</v>
      </c>
      <c r="AW390" s="29">
        <v>995</v>
      </c>
      <c r="AX390" s="29">
        <v>1175</v>
      </c>
      <c r="AY390" s="29">
        <v>1299</v>
      </c>
      <c r="AZ390" s="29">
        <v>1242</v>
      </c>
      <c r="BA390" s="29">
        <v>1647</v>
      </c>
      <c r="BB390" s="29">
        <v>1851</v>
      </c>
      <c r="BC390" s="29">
        <v>1673</v>
      </c>
      <c r="BD390" s="29">
        <v>953</v>
      </c>
      <c r="BE390" s="29">
        <v>1038</v>
      </c>
      <c r="BF390" s="29">
        <v>932</v>
      </c>
      <c r="BG390" s="29">
        <v>1195</v>
      </c>
      <c r="BH390" s="29">
        <v>1357</v>
      </c>
      <c r="BI390" s="29">
        <f t="shared" si="70"/>
        <v>1357</v>
      </c>
      <c r="BJ390" s="29"/>
      <c r="BK390" s="29"/>
      <c r="BL390" s="29">
        <f t="shared" si="71"/>
        <v>162</v>
      </c>
      <c r="BM390" s="27"/>
    </row>
    <row r="391" spans="1:65">
      <c r="A391" s="29">
        <v>690</v>
      </c>
      <c r="B391" s="32" t="s">
        <v>474</v>
      </c>
      <c r="C391" s="29">
        <f t="shared" si="60"/>
        <v>0</v>
      </c>
      <c r="D391" s="29">
        <f t="shared" si="60"/>
        <v>1157559</v>
      </c>
      <c r="E391" s="29">
        <f t="shared" si="61"/>
        <v>1157559</v>
      </c>
      <c r="F391" s="29">
        <f t="shared" si="62"/>
        <v>1273</v>
      </c>
      <c r="G391" s="57">
        <f t="shared" si="63"/>
        <v>909</v>
      </c>
      <c r="H391" s="42"/>
      <c r="I391" s="29">
        <v>690</v>
      </c>
      <c r="J391" s="30" t="s">
        <v>474</v>
      </c>
      <c r="L391" s="29">
        <v>0</v>
      </c>
      <c r="M391" s="29">
        <v>983049</v>
      </c>
      <c r="N391" s="29">
        <v>1253</v>
      </c>
      <c r="O391" s="29">
        <v>0</v>
      </c>
      <c r="P391" s="29">
        <v>0</v>
      </c>
      <c r="Q391" s="29">
        <v>0</v>
      </c>
      <c r="R391" s="29">
        <v>0</v>
      </c>
      <c r="S391" s="29">
        <v>174510</v>
      </c>
      <c r="T391" s="29">
        <v>20</v>
      </c>
      <c r="U391" s="29">
        <v>0</v>
      </c>
      <c r="V391" s="29">
        <v>0</v>
      </c>
      <c r="W391" s="29">
        <v>0</v>
      </c>
      <c r="X391" s="31"/>
      <c r="Y391" s="27">
        <f t="shared" si="64"/>
        <v>690</v>
      </c>
      <c r="Z391" s="29">
        <f t="shared" si="65"/>
        <v>0</v>
      </c>
      <c r="AA391" s="29">
        <f t="shared" si="66"/>
        <v>1157559</v>
      </c>
      <c r="AB391" s="29">
        <f t="shared" si="67"/>
        <v>1157559</v>
      </c>
      <c r="AC391" s="29">
        <f t="shared" si="68"/>
        <v>1273</v>
      </c>
      <c r="AD391" s="29">
        <f t="shared" si="69"/>
        <v>909</v>
      </c>
      <c r="AE391" s="31"/>
      <c r="AF391" s="31"/>
      <c r="AH391" s="27">
        <v>690</v>
      </c>
      <c r="AI391" s="31" t="s">
        <v>474</v>
      </c>
      <c r="AK391" s="29"/>
      <c r="AL391" s="29">
        <v>229.09509918319719</v>
      </c>
      <c r="AM391" s="29">
        <v>236.11549295774648</v>
      </c>
      <c r="AN391" s="29">
        <v>233.90790190735694</v>
      </c>
      <c r="AO391" s="29">
        <v>239</v>
      </c>
      <c r="AP391" s="29">
        <v>248</v>
      </c>
      <c r="AQ391" s="29">
        <v>350</v>
      </c>
      <c r="AR391" s="29">
        <v>337</v>
      </c>
      <c r="AS391" s="29">
        <v>332</v>
      </c>
      <c r="AT391" s="29">
        <v>319</v>
      </c>
      <c r="AU391" s="29">
        <v>399</v>
      </c>
      <c r="AV391" s="29">
        <v>424</v>
      </c>
      <c r="AW391" s="29">
        <v>488</v>
      </c>
      <c r="AX391" s="29">
        <v>509</v>
      </c>
      <c r="AY391" s="29">
        <v>542</v>
      </c>
      <c r="AZ391" s="29">
        <v>530</v>
      </c>
      <c r="BA391" s="29">
        <v>428</v>
      </c>
      <c r="BB391" s="29">
        <v>473</v>
      </c>
      <c r="BC391" s="29">
        <v>488</v>
      </c>
      <c r="BD391" s="29">
        <v>506</v>
      </c>
      <c r="BE391" s="29">
        <v>502</v>
      </c>
      <c r="BF391" s="29">
        <v>490</v>
      </c>
      <c r="BG391" s="29">
        <v>961</v>
      </c>
      <c r="BH391" s="29">
        <v>909</v>
      </c>
      <c r="BI391" s="29">
        <f t="shared" si="70"/>
        <v>909</v>
      </c>
      <c r="BJ391" s="29"/>
      <c r="BK391" s="29"/>
      <c r="BL391" s="29">
        <f t="shared" si="71"/>
        <v>-52</v>
      </c>
      <c r="BM391" s="27"/>
    </row>
    <row r="392" spans="1:65">
      <c r="A392" s="29">
        <v>695</v>
      </c>
      <c r="B392" s="32" t="s">
        <v>475</v>
      </c>
      <c r="C392" s="29">
        <f t="shared" si="60"/>
        <v>0</v>
      </c>
      <c r="D392" s="29">
        <f t="shared" si="60"/>
        <v>690069</v>
      </c>
      <c r="E392" s="29">
        <f t="shared" si="61"/>
        <v>690069</v>
      </c>
      <c r="F392" s="29">
        <f t="shared" si="62"/>
        <v>817</v>
      </c>
      <c r="G392" s="57">
        <f t="shared" si="63"/>
        <v>845</v>
      </c>
      <c r="H392" s="42"/>
      <c r="I392" s="29">
        <v>695</v>
      </c>
      <c r="J392" s="30" t="s">
        <v>475</v>
      </c>
      <c r="L392" s="29">
        <v>0</v>
      </c>
      <c r="M392" s="29">
        <v>681002</v>
      </c>
      <c r="N392" s="29">
        <v>809</v>
      </c>
      <c r="O392" s="29">
        <v>0</v>
      </c>
      <c r="P392" s="29">
        <v>0</v>
      </c>
      <c r="Q392" s="29">
        <v>0</v>
      </c>
      <c r="R392" s="29">
        <v>0</v>
      </c>
      <c r="S392" s="29">
        <v>9067</v>
      </c>
      <c r="T392" s="29">
        <v>8</v>
      </c>
      <c r="U392" s="29">
        <v>0</v>
      </c>
      <c r="V392" s="29">
        <v>0</v>
      </c>
      <c r="W392" s="29">
        <v>0</v>
      </c>
      <c r="X392" s="31"/>
      <c r="Y392" s="27">
        <f t="shared" si="64"/>
        <v>695</v>
      </c>
      <c r="Z392" s="29">
        <f t="shared" si="65"/>
        <v>0</v>
      </c>
      <c r="AA392" s="29">
        <f t="shared" si="66"/>
        <v>690069</v>
      </c>
      <c r="AB392" s="29">
        <f t="shared" si="67"/>
        <v>690069</v>
      </c>
      <c r="AC392" s="29">
        <f t="shared" si="68"/>
        <v>817</v>
      </c>
      <c r="AD392" s="29">
        <f t="shared" si="69"/>
        <v>845</v>
      </c>
      <c r="AE392" s="31"/>
      <c r="AF392" s="31"/>
      <c r="AH392" s="27">
        <v>695</v>
      </c>
      <c r="AI392" s="31" t="s">
        <v>475</v>
      </c>
      <c r="AK392" s="29"/>
      <c r="AL392" s="29">
        <v>198.84511132623427</v>
      </c>
      <c r="AM392" s="29">
        <v>237.59872029250457</v>
      </c>
      <c r="AN392" s="29">
        <v>230.65755764304015</v>
      </c>
      <c r="AO392" s="29">
        <v>223</v>
      </c>
      <c r="AP392" s="29">
        <v>216</v>
      </c>
      <c r="AQ392" s="29">
        <v>326</v>
      </c>
      <c r="AR392" s="29">
        <v>227</v>
      </c>
      <c r="AS392" s="29">
        <v>258</v>
      </c>
      <c r="AT392" s="29">
        <v>276</v>
      </c>
      <c r="AU392" s="29">
        <v>313</v>
      </c>
      <c r="AV392" s="29">
        <v>434</v>
      </c>
      <c r="AW392" s="29">
        <v>353</v>
      </c>
      <c r="AX392" s="29">
        <v>364</v>
      </c>
      <c r="AY392" s="29">
        <v>362</v>
      </c>
      <c r="AZ392" s="29">
        <v>337</v>
      </c>
      <c r="BA392" s="29">
        <v>322</v>
      </c>
      <c r="BB392" s="29">
        <v>334</v>
      </c>
      <c r="BC392" s="29">
        <v>441</v>
      </c>
      <c r="BD392" s="29">
        <v>537</v>
      </c>
      <c r="BE392" s="29">
        <v>834</v>
      </c>
      <c r="BF392" s="29">
        <v>720</v>
      </c>
      <c r="BG392" s="29">
        <v>1530</v>
      </c>
      <c r="BH392" s="29">
        <v>845</v>
      </c>
      <c r="BI392" s="29">
        <f t="shared" si="70"/>
        <v>845</v>
      </c>
      <c r="BJ392" s="29"/>
      <c r="BK392" s="29"/>
      <c r="BL392" s="29">
        <f t="shared" si="71"/>
        <v>-685</v>
      </c>
      <c r="BM392" s="27"/>
    </row>
    <row r="393" spans="1:65">
      <c r="A393" s="29">
        <v>698</v>
      </c>
      <c r="B393" s="32" t="s">
        <v>476</v>
      </c>
      <c r="C393" s="29">
        <f t="shared" ref="C393:D448" si="72">L393+O393+R393+U393</f>
        <v>0</v>
      </c>
      <c r="D393" s="29">
        <f t="shared" si="72"/>
        <v>513462</v>
      </c>
      <c r="E393" s="29">
        <f t="shared" si="61"/>
        <v>513462</v>
      </c>
      <c r="F393" s="29">
        <f t="shared" si="62"/>
        <v>434</v>
      </c>
      <c r="G393" s="57">
        <f t="shared" si="63"/>
        <v>1183</v>
      </c>
      <c r="H393" s="42"/>
      <c r="I393" s="29">
        <v>698</v>
      </c>
      <c r="J393" s="30" t="s">
        <v>476</v>
      </c>
      <c r="L393" s="29">
        <v>0</v>
      </c>
      <c r="M393" s="29">
        <v>347081</v>
      </c>
      <c r="N393" s="29">
        <v>421</v>
      </c>
      <c r="O393" s="29">
        <v>0</v>
      </c>
      <c r="P393" s="29">
        <v>0</v>
      </c>
      <c r="Q393" s="29">
        <v>0</v>
      </c>
      <c r="R393" s="29">
        <v>0</v>
      </c>
      <c r="S393" s="29">
        <v>166381</v>
      </c>
      <c r="T393" s="29">
        <v>13</v>
      </c>
      <c r="U393" s="29">
        <v>0</v>
      </c>
      <c r="V393" s="29">
        <v>0</v>
      </c>
      <c r="W393" s="29">
        <v>0</v>
      </c>
      <c r="X393" s="31"/>
      <c r="Y393" s="27">
        <f t="shared" si="64"/>
        <v>698</v>
      </c>
      <c r="Z393" s="29">
        <f t="shared" ref="Z393:Z448" si="73">VLOOKUP(Y393,transp_rate,3)</f>
        <v>0</v>
      </c>
      <c r="AA393" s="29">
        <f t="shared" ref="AA393:AA448" si="74">VLOOKUP(Y393,transp_rate,4)</f>
        <v>513462</v>
      </c>
      <c r="AB393" s="29">
        <f t="shared" ref="AB393:AB448" si="75">VLOOKUP(Y393,transp_rate,5)</f>
        <v>513462</v>
      </c>
      <c r="AC393" s="29">
        <f t="shared" ref="AC393:AC448" si="76">VLOOKUP(Y393,transp_rate,6)</f>
        <v>434</v>
      </c>
      <c r="AD393" s="29">
        <f t="shared" ref="AD393:AD448" si="77">VLOOKUP(Y393,transp_rate,7)</f>
        <v>1183</v>
      </c>
      <c r="AE393" s="31"/>
      <c r="AF393" s="31"/>
      <c r="AH393" s="27">
        <v>698</v>
      </c>
      <c r="AI393" s="31" t="s">
        <v>476</v>
      </c>
      <c r="AK393" s="29"/>
      <c r="AL393" s="29">
        <v>198.84511132623427</v>
      </c>
      <c r="AM393" s="29">
        <v>674.85950413223145</v>
      </c>
      <c r="AN393" s="29">
        <v>659.84179104477607</v>
      </c>
      <c r="AO393" s="29">
        <v>1074</v>
      </c>
      <c r="AP393" s="29">
        <v>553</v>
      </c>
      <c r="AQ393" s="29">
        <v>850</v>
      </c>
      <c r="AR393" s="29">
        <v>536</v>
      </c>
      <c r="AS393" s="29">
        <v>524</v>
      </c>
      <c r="AT393" s="29">
        <v>513</v>
      </c>
      <c r="AU393" s="29">
        <v>527</v>
      </c>
      <c r="AV393" s="29">
        <v>0</v>
      </c>
      <c r="AW393" s="29">
        <v>643</v>
      </c>
      <c r="AX393" s="29">
        <v>595</v>
      </c>
      <c r="AY393" s="29">
        <v>563</v>
      </c>
      <c r="AZ393" s="29">
        <v>595</v>
      </c>
      <c r="BA393" s="29">
        <v>509</v>
      </c>
      <c r="BB393" s="29">
        <v>643</v>
      </c>
      <c r="BC393" s="29">
        <v>641</v>
      </c>
      <c r="BD393" s="29">
        <v>751</v>
      </c>
      <c r="BE393" s="29">
        <v>789</v>
      </c>
      <c r="BF393" s="29">
        <v>918</v>
      </c>
      <c r="BG393" s="29">
        <v>2155</v>
      </c>
      <c r="BH393" s="29">
        <v>1183</v>
      </c>
      <c r="BI393" s="29">
        <f t="shared" si="70"/>
        <v>1183</v>
      </c>
      <c r="BJ393" s="29"/>
      <c r="BK393" s="29"/>
      <c r="BL393" s="29">
        <f t="shared" si="71"/>
        <v>-972</v>
      </c>
      <c r="BM393" s="27"/>
    </row>
    <row r="394" spans="1:65">
      <c r="A394" s="29">
        <v>700</v>
      </c>
      <c r="B394" s="32" t="s">
        <v>477</v>
      </c>
      <c r="C394" s="29">
        <f t="shared" si="72"/>
        <v>184201</v>
      </c>
      <c r="D394" s="29">
        <f t="shared" si="72"/>
        <v>595091</v>
      </c>
      <c r="E394" s="29">
        <f t="shared" ref="E394:E448" si="78">D394-C394</f>
        <v>410890</v>
      </c>
      <c r="F394" s="29">
        <f t="shared" ref="F394:F448" si="79">N394+Q394+T394+W394</f>
        <v>528</v>
      </c>
      <c r="G394" s="57">
        <f t="shared" ref="G394:G448" si="80">IF(F394&gt;0,ROUND(E394/F394,0),0)</f>
        <v>778</v>
      </c>
      <c r="H394" s="42"/>
      <c r="I394" s="29">
        <v>700</v>
      </c>
      <c r="J394" s="30" t="s">
        <v>477</v>
      </c>
      <c r="L394" s="29">
        <v>161016</v>
      </c>
      <c r="M394" s="29">
        <v>501730</v>
      </c>
      <c r="N394" s="29">
        <v>521</v>
      </c>
      <c r="O394" s="29">
        <v>0</v>
      </c>
      <c r="P394" s="29">
        <v>0</v>
      </c>
      <c r="Q394" s="29">
        <v>0</v>
      </c>
      <c r="R394" s="29">
        <v>23185</v>
      </c>
      <c r="S394" s="29">
        <v>93361</v>
      </c>
      <c r="T394" s="29">
        <v>7</v>
      </c>
      <c r="U394" s="29">
        <v>0</v>
      </c>
      <c r="V394" s="29">
        <v>0</v>
      </c>
      <c r="W394" s="29">
        <v>0</v>
      </c>
      <c r="X394" s="31"/>
      <c r="Y394" s="27">
        <f t="shared" ref="Y394:Y425" si="81">VALUE(I394)</f>
        <v>700</v>
      </c>
      <c r="Z394" s="29">
        <f t="shared" si="73"/>
        <v>184201</v>
      </c>
      <c r="AA394" s="29">
        <f t="shared" si="74"/>
        <v>595091</v>
      </c>
      <c r="AB394" s="29">
        <f t="shared" si="75"/>
        <v>410890</v>
      </c>
      <c r="AC394" s="29">
        <f t="shared" si="76"/>
        <v>528</v>
      </c>
      <c r="AD394" s="29">
        <f t="shared" si="77"/>
        <v>778</v>
      </c>
      <c r="AE394" s="31"/>
      <c r="AF394" s="31"/>
      <c r="AH394" s="27">
        <v>700</v>
      </c>
      <c r="AI394" s="31" t="s">
        <v>477</v>
      </c>
      <c r="AJ394" s="43"/>
      <c r="AK394" s="29"/>
      <c r="AL394" s="29">
        <v>710.09317585301835</v>
      </c>
      <c r="AM394" s="29">
        <v>737.32408575031525</v>
      </c>
      <c r="AN394" s="29">
        <v>721.71305418719214</v>
      </c>
      <c r="AO394" s="29">
        <v>796</v>
      </c>
      <c r="AP394" s="29">
        <v>653</v>
      </c>
      <c r="AQ394" s="29">
        <v>963</v>
      </c>
      <c r="AR394" s="29">
        <v>312</v>
      </c>
      <c r="AS394" s="29">
        <v>640</v>
      </c>
      <c r="AT394" s="29">
        <v>1075</v>
      </c>
      <c r="AU394" s="29">
        <v>1017</v>
      </c>
      <c r="AV394" s="29">
        <v>746</v>
      </c>
      <c r="AW394" s="29">
        <v>1333</v>
      </c>
      <c r="AX394" s="29">
        <v>972</v>
      </c>
      <c r="AY394" s="29">
        <v>1435</v>
      </c>
      <c r="AZ394" s="29">
        <v>1326</v>
      </c>
      <c r="BA394" s="29">
        <v>1473</v>
      </c>
      <c r="BB394" s="29">
        <v>1620</v>
      </c>
      <c r="BC394" s="29">
        <v>1316</v>
      </c>
      <c r="BD394" s="29">
        <v>1097</v>
      </c>
      <c r="BE394" s="29">
        <v>1079</v>
      </c>
      <c r="BF394" s="29">
        <v>1627</v>
      </c>
      <c r="BG394" s="29">
        <v>1963</v>
      </c>
      <c r="BH394" s="29">
        <v>778</v>
      </c>
      <c r="BI394" s="29">
        <f t="shared" si="70"/>
        <v>778</v>
      </c>
      <c r="BJ394" s="29"/>
      <c r="BK394" s="29"/>
      <c r="BL394" s="29">
        <f t="shared" si="71"/>
        <v>-1185</v>
      </c>
      <c r="BM394" s="27"/>
    </row>
    <row r="395" spans="1:65">
      <c r="A395" s="29">
        <v>705</v>
      </c>
      <c r="B395" s="32" t="s">
        <v>478</v>
      </c>
      <c r="C395" s="29">
        <f t="shared" si="72"/>
        <v>0</v>
      </c>
      <c r="D395" s="29">
        <f t="shared" si="72"/>
        <v>1101635</v>
      </c>
      <c r="E395" s="29">
        <f t="shared" si="78"/>
        <v>1101635</v>
      </c>
      <c r="F395" s="29">
        <f t="shared" si="79"/>
        <v>738</v>
      </c>
      <c r="G395" s="57">
        <f t="shared" si="80"/>
        <v>1493</v>
      </c>
      <c r="H395" s="42"/>
      <c r="I395" s="29">
        <v>705</v>
      </c>
      <c r="J395" s="30" t="s">
        <v>478</v>
      </c>
      <c r="L395" s="29">
        <v>0</v>
      </c>
      <c r="M395" s="29">
        <v>1082260</v>
      </c>
      <c r="N395" s="29">
        <v>730</v>
      </c>
      <c r="O395" s="29">
        <v>0</v>
      </c>
      <c r="P395" s="29">
        <v>0</v>
      </c>
      <c r="Q395" s="29">
        <v>0</v>
      </c>
      <c r="R395" s="29">
        <v>0</v>
      </c>
      <c r="S395" s="29">
        <v>19375</v>
      </c>
      <c r="T395" s="29">
        <v>8</v>
      </c>
      <c r="U395" s="29">
        <v>0</v>
      </c>
      <c r="V395" s="29">
        <v>0</v>
      </c>
      <c r="W395" s="29">
        <v>0</v>
      </c>
      <c r="X395" s="31"/>
      <c r="Y395" s="27">
        <f t="shared" si="81"/>
        <v>705</v>
      </c>
      <c r="Z395" s="29">
        <f t="shared" si="73"/>
        <v>0</v>
      </c>
      <c r="AA395" s="29">
        <f t="shared" si="74"/>
        <v>1101635</v>
      </c>
      <c r="AB395" s="29">
        <f t="shared" si="75"/>
        <v>1101635</v>
      </c>
      <c r="AC395" s="29">
        <f t="shared" si="76"/>
        <v>738</v>
      </c>
      <c r="AD395" s="29">
        <f t="shared" si="77"/>
        <v>1493</v>
      </c>
      <c r="AE395" s="31"/>
      <c r="AF395" s="31"/>
      <c r="AH395" s="27">
        <v>705</v>
      </c>
      <c r="AI395" s="31" t="s">
        <v>478</v>
      </c>
      <c r="AK395" s="29"/>
      <c r="AL395" s="29">
        <v>262.96722288438616</v>
      </c>
      <c r="AM395" s="29">
        <v>544.01198156682028</v>
      </c>
      <c r="AN395" s="29">
        <v>365.87037037037038</v>
      </c>
      <c r="AO395" s="29">
        <v>548</v>
      </c>
      <c r="AP395" s="29">
        <v>600</v>
      </c>
      <c r="AQ395" s="29">
        <v>880</v>
      </c>
      <c r="AR395" s="29">
        <v>767</v>
      </c>
      <c r="AS395" s="29">
        <v>746</v>
      </c>
      <c r="AT395" s="29">
        <v>832</v>
      </c>
      <c r="AU395" s="29">
        <v>791</v>
      </c>
      <c r="AV395" s="29">
        <v>906</v>
      </c>
      <c r="AW395" s="29">
        <v>608</v>
      </c>
      <c r="AX395" s="29">
        <v>611</v>
      </c>
      <c r="AY395" s="29">
        <v>670</v>
      </c>
      <c r="AZ395" s="29">
        <v>636</v>
      </c>
      <c r="BA395" s="29">
        <v>656</v>
      </c>
      <c r="BB395" s="29">
        <v>888</v>
      </c>
      <c r="BC395" s="29">
        <v>855</v>
      </c>
      <c r="BD395" s="29">
        <v>911</v>
      </c>
      <c r="BE395" s="29">
        <v>926</v>
      </c>
      <c r="BF395" s="29">
        <v>955</v>
      </c>
      <c r="BG395" s="29">
        <v>1070</v>
      </c>
      <c r="BH395" s="29">
        <v>1493</v>
      </c>
      <c r="BI395" s="29">
        <f t="shared" ref="BI395:BI448" si="82">G395</f>
        <v>1493</v>
      </c>
      <c r="BJ395" s="29"/>
      <c r="BK395" s="29"/>
      <c r="BL395" s="29">
        <f t="shared" ref="BL395:BL448" si="83">BI395-BG395</f>
        <v>423</v>
      </c>
      <c r="BM395" s="27"/>
    </row>
    <row r="396" spans="1:65">
      <c r="A396" s="29">
        <v>710</v>
      </c>
      <c r="B396" s="32" t="s">
        <v>479</v>
      </c>
      <c r="C396" s="29">
        <f t="shared" si="72"/>
        <v>0</v>
      </c>
      <c r="D396" s="29">
        <f t="shared" si="72"/>
        <v>2396498</v>
      </c>
      <c r="E396" s="29">
        <f t="shared" si="78"/>
        <v>2396498</v>
      </c>
      <c r="F396" s="29">
        <f t="shared" si="79"/>
        <v>2100</v>
      </c>
      <c r="G396" s="57">
        <f t="shared" si="80"/>
        <v>1141</v>
      </c>
      <c r="H396" s="42"/>
      <c r="I396" s="29">
        <v>710</v>
      </c>
      <c r="J396" s="30" t="s">
        <v>479</v>
      </c>
      <c r="L396" s="29">
        <v>0</v>
      </c>
      <c r="M396" s="29">
        <v>1877400</v>
      </c>
      <c r="N396" s="29">
        <v>2079</v>
      </c>
      <c r="O396" s="29">
        <v>0</v>
      </c>
      <c r="P396" s="29">
        <v>154800</v>
      </c>
      <c r="Q396" s="29">
        <v>18</v>
      </c>
      <c r="R396" s="29">
        <v>0</v>
      </c>
      <c r="S396" s="29">
        <v>364298</v>
      </c>
      <c r="T396" s="29">
        <v>3</v>
      </c>
      <c r="U396" s="29">
        <v>0</v>
      </c>
      <c r="V396" s="29">
        <v>0</v>
      </c>
      <c r="W396" s="29">
        <v>0</v>
      </c>
      <c r="X396" s="31"/>
      <c r="Y396" s="27">
        <f t="shared" si="81"/>
        <v>710</v>
      </c>
      <c r="Z396" s="29">
        <f t="shared" si="73"/>
        <v>0</v>
      </c>
      <c r="AA396" s="29">
        <f t="shared" si="74"/>
        <v>2396498</v>
      </c>
      <c r="AB396" s="29">
        <f t="shared" si="75"/>
        <v>2396498</v>
      </c>
      <c r="AC396" s="29">
        <f t="shared" si="76"/>
        <v>2100</v>
      </c>
      <c r="AD396" s="29">
        <f t="shared" si="77"/>
        <v>1141</v>
      </c>
      <c r="AE396" s="31"/>
      <c r="AF396" s="31"/>
      <c r="AH396" s="27">
        <v>710</v>
      </c>
      <c r="AI396" s="31" t="s">
        <v>479</v>
      </c>
      <c r="AK396" s="29"/>
      <c r="AL396" s="29">
        <v>349.96121332670316</v>
      </c>
      <c r="AM396" s="29">
        <v>348.15083251714003</v>
      </c>
      <c r="AN396" s="29">
        <v>441.66364029399051</v>
      </c>
      <c r="AO396" s="29">
        <v>406</v>
      </c>
      <c r="AP396" s="29">
        <v>451</v>
      </c>
      <c r="AQ396" s="29">
        <v>452</v>
      </c>
      <c r="AR396" s="29">
        <v>403</v>
      </c>
      <c r="AS396" s="29">
        <v>487</v>
      </c>
      <c r="AT396" s="29">
        <v>543</v>
      </c>
      <c r="AU396" s="29">
        <v>475</v>
      </c>
      <c r="AV396" s="29">
        <v>463</v>
      </c>
      <c r="AW396" s="29">
        <v>536</v>
      </c>
      <c r="AX396" s="29">
        <v>599</v>
      </c>
      <c r="AY396" s="29">
        <v>618</v>
      </c>
      <c r="AZ396" s="29">
        <v>672</v>
      </c>
      <c r="BA396" s="29">
        <v>642</v>
      </c>
      <c r="BB396" s="29">
        <v>788</v>
      </c>
      <c r="BC396" s="29">
        <v>868</v>
      </c>
      <c r="BD396" s="29">
        <v>848</v>
      </c>
      <c r="BE396" s="29">
        <v>935</v>
      </c>
      <c r="BF396" s="29">
        <v>818</v>
      </c>
      <c r="BG396" s="29">
        <v>926</v>
      </c>
      <c r="BH396" s="29">
        <v>1141</v>
      </c>
      <c r="BI396" s="29">
        <f t="shared" si="82"/>
        <v>1141</v>
      </c>
      <c r="BJ396" s="29"/>
      <c r="BK396" s="29"/>
      <c r="BL396" s="29">
        <f t="shared" si="83"/>
        <v>215</v>
      </c>
      <c r="BM396" s="27"/>
    </row>
    <row r="397" spans="1:65">
      <c r="A397" s="29">
        <v>712</v>
      </c>
      <c r="B397" s="32" t="s">
        <v>480</v>
      </c>
      <c r="C397" s="29">
        <f t="shared" si="72"/>
        <v>10591</v>
      </c>
      <c r="D397" s="29">
        <f t="shared" si="72"/>
        <v>1312834</v>
      </c>
      <c r="E397" s="29">
        <f t="shared" si="78"/>
        <v>1302243</v>
      </c>
      <c r="F397" s="29">
        <f t="shared" si="79"/>
        <v>1226</v>
      </c>
      <c r="G397" s="57">
        <f t="shared" si="80"/>
        <v>1062</v>
      </c>
      <c r="H397" s="42"/>
      <c r="I397" s="29">
        <v>712</v>
      </c>
      <c r="J397" s="30" t="s">
        <v>480</v>
      </c>
      <c r="L397" s="29">
        <v>0</v>
      </c>
      <c r="M397" s="29">
        <v>967831</v>
      </c>
      <c r="N397" s="29">
        <v>1171</v>
      </c>
      <c r="O397" s="29">
        <v>3530</v>
      </c>
      <c r="P397" s="29">
        <v>114472</v>
      </c>
      <c r="Q397" s="29">
        <v>18</v>
      </c>
      <c r="R397" s="29">
        <v>7061</v>
      </c>
      <c r="S397" s="29">
        <v>230531</v>
      </c>
      <c r="T397" s="29">
        <v>37</v>
      </c>
      <c r="U397" s="29">
        <v>0</v>
      </c>
      <c r="V397" s="29">
        <v>0</v>
      </c>
      <c r="W397" s="29">
        <v>0</v>
      </c>
      <c r="X397" s="31"/>
      <c r="Y397" s="27">
        <f t="shared" si="81"/>
        <v>712</v>
      </c>
      <c r="Z397" s="29">
        <f t="shared" si="73"/>
        <v>10591</v>
      </c>
      <c r="AA397" s="29">
        <f t="shared" si="74"/>
        <v>1312834</v>
      </c>
      <c r="AB397" s="29">
        <f t="shared" si="75"/>
        <v>1302243</v>
      </c>
      <c r="AC397" s="29">
        <f t="shared" si="76"/>
        <v>1226</v>
      </c>
      <c r="AD397" s="29">
        <f t="shared" si="77"/>
        <v>1062</v>
      </c>
      <c r="AE397" s="31"/>
      <c r="AF397" s="31"/>
      <c r="AH397" s="27">
        <v>712</v>
      </c>
      <c r="AI397" s="31" t="s">
        <v>480</v>
      </c>
      <c r="AK397" s="29"/>
      <c r="AL397" s="29"/>
      <c r="AM397" s="29"/>
      <c r="AN397" s="29"/>
      <c r="AO397" s="29"/>
      <c r="AP397" s="29"/>
      <c r="AQ397" s="29"/>
      <c r="AR397" s="29"/>
      <c r="AS397" s="29"/>
      <c r="AT397" s="29"/>
      <c r="AU397" s="29"/>
      <c r="AV397" s="29"/>
      <c r="AW397" s="29"/>
      <c r="AX397" s="29">
        <v>339</v>
      </c>
      <c r="AY397" s="29">
        <v>632</v>
      </c>
      <c r="AZ397" s="29">
        <v>609</v>
      </c>
      <c r="BA397" s="29">
        <v>800</v>
      </c>
      <c r="BB397" s="29">
        <v>788</v>
      </c>
      <c r="BC397" s="29">
        <v>915</v>
      </c>
      <c r="BD397" s="29">
        <v>949</v>
      </c>
      <c r="BE397" s="29">
        <v>887</v>
      </c>
      <c r="BF397" s="29">
        <v>881</v>
      </c>
      <c r="BG397" s="29">
        <v>2043</v>
      </c>
      <c r="BH397" s="29">
        <v>1062</v>
      </c>
      <c r="BI397" s="29">
        <f t="shared" si="82"/>
        <v>1062</v>
      </c>
      <c r="BJ397" s="29"/>
      <c r="BK397" s="29"/>
      <c r="BL397" s="29">
        <f t="shared" si="83"/>
        <v>-981</v>
      </c>
      <c r="BM397" s="27"/>
    </row>
    <row r="398" spans="1:65">
      <c r="A398" s="29">
        <v>715</v>
      </c>
      <c r="B398" s="32" t="s">
        <v>481</v>
      </c>
      <c r="C398" s="29">
        <f t="shared" si="72"/>
        <v>0</v>
      </c>
      <c r="D398" s="29">
        <f t="shared" si="72"/>
        <v>854609</v>
      </c>
      <c r="E398" s="29">
        <f t="shared" si="78"/>
        <v>854609</v>
      </c>
      <c r="F398" s="29">
        <f t="shared" si="79"/>
        <v>700</v>
      </c>
      <c r="G398" s="57">
        <f t="shared" si="80"/>
        <v>1221</v>
      </c>
      <c r="H398" s="42"/>
      <c r="I398" s="29">
        <v>715</v>
      </c>
      <c r="J398" s="30" t="s">
        <v>481</v>
      </c>
      <c r="L398" s="29">
        <v>0</v>
      </c>
      <c r="M398" s="29">
        <v>777149</v>
      </c>
      <c r="N398" s="29">
        <v>689</v>
      </c>
      <c r="O398" s="29">
        <v>0</v>
      </c>
      <c r="P398" s="29">
        <v>6256</v>
      </c>
      <c r="Q398" s="29">
        <v>5</v>
      </c>
      <c r="R398" s="29">
        <v>0</v>
      </c>
      <c r="S398" s="29">
        <v>36435</v>
      </c>
      <c r="T398" s="29">
        <v>4</v>
      </c>
      <c r="U398" s="29">
        <v>0</v>
      </c>
      <c r="V398" s="29">
        <v>34769</v>
      </c>
      <c r="W398" s="29">
        <v>2</v>
      </c>
      <c r="X398" s="31"/>
      <c r="Y398" s="27">
        <f t="shared" si="81"/>
        <v>715</v>
      </c>
      <c r="Z398" s="29">
        <f t="shared" si="73"/>
        <v>0</v>
      </c>
      <c r="AA398" s="29">
        <f t="shared" si="74"/>
        <v>854609</v>
      </c>
      <c r="AB398" s="29">
        <f t="shared" si="75"/>
        <v>854609</v>
      </c>
      <c r="AC398" s="29">
        <f t="shared" si="76"/>
        <v>700</v>
      </c>
      <c r="AD398" s="29">
        <f t="shared" si="77"/>
        <v>1221</v>
      </c>
      <c r="AE398" s="31"/>
      <c r="AF398" s="31"/>
      <c r="AH398" s="27">
        <v>715</v>
      </c>
      <c r="AI398" s="31" t="s">
        <v>481</v>
      </c>
      <c r="AK398" s="29"/>
      <c r="AL398" s="29">
        <v>396.04585987261146</v>
      </c>
      <c r="AM398" s="29">
        <v>415.60585885486017</v>
      </c>
      <c r="AN398" s="29">
        <v>432.51329787234044</v>
      </c>
      <c r="AO398" s="29">
        <v>490</v>
      </c>
      <c r="AP398" s="29">
        <v>440</v>
      </c>
      <c r="AQ398" s="29">
        <v>621</v>
      </c>
      <c r="AR398" s="29">
        <v>652</v>
      </c>
      <c r="AS398" s="29">
        <v>874</v>
      </c>
      <c r="AT398" s="29">
        <v>1</v>
      </c>
      <c r="AU398" s="29">
        <v>474</v>
      </c>
      <c r="AV398" s="29">
        <v>757</v>
      </c>
      <c r="AW398" s="29">
        <v>820</v>
      </c>
      <c r="AX398" s="29">
        <v>727</v>
      </c>
      <c r="AY398" s="29">
        <v>730</v>
      </c>
      <c r="AZ398" s="29">
        <v>738</v>
      </c>
      <c r="BA398" s="29">
        <v>741</v>
      </c>
      <c r="BB398" s="29">
        <v>911</v>
      </c>
      <c r="BC398" s="29">
        <v>885</v>
      </c>
      <c r="BD398" s="29">
        <v>894</v>
      </c>
      <c r="BE398" s="29">
        <v>911</v>
      </c>
      <c r="BF398" s="29">
        <v>718</v>
      </c>
      <c r="BG398" s="29">
        <v>937</v>
      </c>
      <c r="BH398" s="29">
        <v>1221</v>
      </c>
      <c r="BI398" s="29">
        <f t="shared" si="82"/>
        <v>1221</v>
      </c>
      <c r="BJ398" s="29"/>
      <c r="BK398" s="29"/>
      <c r="BL398" s="29">
        <f t="shared" si="83"/>
        <v>284</v>
      </c>
      <c r="BM398" s="27"/>
    </row>
    <row r="399" spans="1:65">
      <c r="A399" s="29">
        <v>717</v>
      </c>
      <c r="B399" s="32" t="s">
        <v>482</v>
      </c>
      <c r="C399" s="29">
        <f t="shared" si="72"/>
        <v>0</v>
      </c>
      <c r="D399" s="29">
        <f t="shared" si="72"/>
        <v>1078922</v>
      </c>
      <c r="E399" s="29">
        <f t="shared" si="78"/>
        <v>1078922</v>
      </c>
      <c r="F399" s="29">
        <f t="shared" si="79"/>
        <v>540</v>
      </c>
      <c r="G399" s="57">
        <f t="shared" si="80"/>
        <v>1998</v>
      </c>
      <c r="H399" s="42"/>
      <c r="I399" s="29">
        <v>717</v>
      </c>
      <c r="J399" s="30" t="s">
        <v>482</v>
      </c>
      <c r="L399" s="29">
        <v>0</v>
      </c>
      <c r="M399" s="29">
        <v>870967</v>
      </c>
      <c r="N399" s="29">
        <v>522</v>
      </c>
      <c r="O399" s="29">
        <v>0</v>
      </c>
      <c r="P399" s="29">
        <v>0</v>
      </c>
      <c r="Q399" s="29">
        <v>0</v>
      </c>
      <c r="R399" s="29">
        <v>0</v>
      </c>
      <c r="S399" s="29">
        <v>207955</v>
      </c>
      <c r="T399" s="29">
        <v>18</v>
      </c>
      <c r="U399" s="29">
        <v>0</v>
      </c>
      <c r="V399" s="29">
        <v>0</v>
      </c>
      <c r="W399" s="29">
        <v>0</v>
      </c>
      <c r="X399" s="31"/>
      <c r="Y399" s="27">
        <f t="shared" si="81"/>
        <v>717</v>
      </c>
      <c r="Z399" s="29">
        <f t="shared" si="73"/>
        <v>0</v>
      </c>
      <c r="AA399" s="29">
        <f t="shared" si="74"/>
        <v>1078922</v>
      </c>
      <c r="AB399" s="29">
        <f t="shared" si="75"/>
        <v>1078922</v>
      </c>
      <c r="AC399" s="29">
        <f t="shared" si="76"/>
        <v>540</v>
      </c>
      <c r="AD399" s="29">
        <f t="shared" si="77"/>
        <v>1998</v>
      </c>
      <c r="AE399" s="31"/>
      <c r="AF399" s="31"/>
      <c r="AH399" s="27">
        <v>717</v>
      </c>
      <c r="AI399" s="31" t="s">
        <v>482</v>
      </c>
      <c r="AK399" s="29"/>
      <c r="AL399" s="29">
        <v>808.97339593114236</v>
      </c>
      <c r="AM399" s="29">
        <v>570.11859688195989</v>
      </c>
      <c r="AN399" s="29">
        <v>725.96510067114093</v>
      </c>
      <c r="AO399" s="29">
        <v>609</v>
      </c>
      <c r="AP399" s="29">
        <v>654</v>
      </c>
      <c r="AQ399" s="29">
        <v>773</v>
      </c>
      <c r="AR399" s="29">
        <v>1068</v>
      </c>
      <c r="AS399" s="29">
        <v>1015</v>
      </c>
      <c r="AT399" s="29">
        <v>1123</v>
      </c>
      <c r="AU399" s="29">
        <v>1153</v>
      </c>
      <c r="AV399" s="29">
        <v>1052</v>
      </c>
      <c r="AW399" s="29">
        <v>890</v>
      </c>
      <c r="AX399" s="29">
        <v>989</v>
      </c>
      <c r="AY399" s="29">
        <v>1104</v>
      </c>
      <c r="AZ399" s="29">
        <v>1079</v>
      </c>
      <c r="BA399" s="29">
        <v>1401</v>
      </c>
      <c r="BB399" s="29">
        <v>1581</v>
      </c>
      <c r="BC399" s="29">
        <v>1655</v>
      </c>
      <c r="BD399" s="29">
        <v>1569</v>
      </c>
      <c r="BE399" s="29">
        <v>1634</v>
      </c>
      <c r="BF399" s="29">
        <v>1504</v>
      </c>
      <c r="BG399" s="29">
        <v>2017</v>
      </c>
      <c r="BH399" s="29">
        <v>1998</v>
      </c>
      <c r="BI399" s="29">
        <f t="shared" si="82"/>
        <v>1998</v>
      </c>
      <c r="BJ399" s="29"/>
      <c r="BK399" s="29"/>
      <c r="BL399" s="29">
        <f t="shared" si="83"/>
        <v>-19</v>
      </c>
      <c r="BM399" s="27"/>
    </row>
    <row r="400" spans="1:65">
      <c r="A400" s="29">
        <v>720</v>
      </c>
      <c r="B400" s="32" t="s">
        <v>483</v>
      </c>
      <c r="C400" s="29">
        <f t="shared" si="72"/>
        <v>0</v>
      </c>
      <c r="D400" s="29">
        <f t="shared" si="72"/>
        <v>1020529</v>
      </c>
      <c r="E400" s="29">
        <f t="shared" si="78"/>
        <v>1020529</v>
      </c>
      <c r="F400" s="29">
        <f t="shared" si="79"/>
        <v>904</v>
      </c>
      <c r="G400" s="57">
        <f t="shared" si="80"/>
        <v>1129</v>
      </c>
      <c r="H400" s="42"/>
      <c r="I400" s="29">
        <v>720</v>
      </c>
      <c r="J400" s="30" t="s">
        <v>483</v>
      </c>
      <c r="L400" s="29">
        <v>0</v>
      </c>
      <c r="M400" s="29">
        <v>843224</v>
      </c>
      <c r="N400" s="29">
        <v>856</v>
      </c>
      <c r="O400" s="29">
        <v>0</v>
      </c>
      <c r="P400" s="29">
        <v>58511</v>
      </c>
      <c r="Q400" s="29">
        <v>16</v>
      </c>
      <c r="R400" s="29">
        <v>0</v>
      </c>
      <c r="S400" s="29">
        <v>118794</v>
      </c>
      <c r="T400" s="29">
        <v>32</v>
      </c>
      <c r="U400" s="29">
        <v>0</v>
      </c>
      <c r="V400" s="29">
        <v>0</v>
      </c>
      <c r="W400" s="29">
        <v>0</v>
      </c>
      <c r="X400" s="31"/>
      <c r="Y400" s="27">
        <f t="shared" si="81"/>
        <v>720</v>
      </c>
      <c r="Z400" s="29">
        <f t="shared" si="73"/>
        <v>0</v>
      </c>
      <c r="AA400" s="29">
        <f t="shared" si="74"/>
        <v>1020529</v>
      </c>
      <c r="AB400" s="29">
        <f t="shared" si="75"/>
        <v>1020529</v>
      </c>
      <c r="AC400" s="29">
        <f t="shared" si="76"/>
        <v>904</v>
      </c>
      <c r="AD400" s="29">
        <f t="shared" si="77"/>
        <v>1129</v>
      </c>
      <c r="AE400" s="31"/>
      <c r="AF400" s="31"/>
      <c r="AH400" s="27">
        <v>720</v>
      </c>
      <c r="AI400" s="31" t="s">
        <v>483</v>
      </c>
      <c r="AK400" s="29"/>
      <c r="AL400" s="29">
        <v>303.64</v>
      </c>
      <c r="AM400" s="29">
        <v>287.82715133531156</v>
      </c>
      <c r="AN400" s="29">
        <v>282.15513474144211</v>
      </c>
      <c r="AO400" s="29">
        <v>361</v>
      </c>
      <c r="AP400" s="29">
        <v>396</v>
      </c>
      <c r="AQ400" s="29">
        <v>557</v>
      </c>
      <c r="AR400" s="29">
        <v>484</v>
      </c>
      <c r="AS400" s="29">
        <v>586</v>
      </c>
      <c r="AT400" s="29">
        <v>491</v>
      </c>
      <c r="AU400" s="29">
        <v>495</v>
      </c>
      <c r="AV400" s="29">
        <v>599</v>
      </c>
      <c r="AW400" s="29">
        <v>482</v>
      </c>
      <c r="AX400" s="29">
        <v>601</v>
      </c>
      <c r="AY400" s="29">
        <v>586</v>
      </c>
      <c r="AZ400" s="29">
        <v>726</v>
      </c>
      <c r="BA400" s="29">
        <v>696</v>
      </c>
      <c r="BB400" s="29">
        <v>613</v>
      </c>
      <c r="BC400" s="29">
        <v>706</v>
      </c>
      <c r="BD400" s="29">
        <v>830</v>
      </c>
      <c r="BE400" s="29">
        <v>932</v>
      </c>
      <c r="BF400" s="29">
        <v>762</v>
      </c>
      <c r="BG400" s="29">
        <v>861</v>
      </c>
      <c r="BH400" s="29">
        <v>1129</v>
      </c>
      <c r="BI400" s="29">
        <f t="shared" si="82"/>
        <v>1129</v>
      </c>
      <c r="BJ400" s="29"/>
      <c r="BK400" s="29"/>
      <c r="BL400" s="29">
        <f t="shared" si="83"/>
        <v>268</v>
      </c>
      <c r="BM400" s="27"/>
    </row>
    <row r="401" spans="1:65">
      <c r="A401" s="29">
        <v>725</v>
      </c>
      <c r="B401" s="32" t="s">
        <v>484</v>
      </c>
      <c r="C401" s="29">
        <f t="shared" si="72"/>
        <v>0</v>
      </c>
      <c r="D401" s="29">
        <f t="shared" si="72"/>
        <v>2162308</v>
      </c>
      <c r="E401" s="29">
        <f t="shared" si="78"/>
        <v>2162308</v>
      </c>
      <c r="F401" s="29">
        <f t="shared" si="79"/>
        <v>2057</v>
      </c>
      <c r="G401" s="57">
        <f t="shared" si="80"/>
        <v>1051</v>
      </c>
      <c r="H401" s="42"/>
      <c r="I401" s="29">
        <v>725</v>
      </c>
      <c r="J401" s="30" t="s">
        <v>484</v>
      </c>
      <c r="L401" s="29">
        <v>0</v>
      </c>
      <c r="M401" s="29">
        <v>2109803</v>
      </c>
      <c r="N401" s="29">
        <v>1974</v>
      </c>
      <c r="O401" s="29">
        <v>0</v>
      </c>
      <c r="P401" s="29">
        <v>15182</v>
      </c>
      <c r="Q401" s="29">
        <v>24</v>
      </c>
      <c r="R401" s="29">
        <v>0</v>
      </c>
      <c r="S401" s="29">
        <v>37323</v>
      </c>
      <c r="T401" s="29">
        <v>59</v>
      </c>
      <c r="U401" s="29">
        <v>0</v>
      </c>
      <c r="V401" s="29">
        <v>0</v>
      </c>
      <c r="W401" s="29">
        <v>0</v>
      </c>
      <c r="X401" s="31"/>
      <c r="Y401" s="27">
        <f t="shared" si="81"/>
        <v>725</v>
      </c>
      <c r="Z401" s="29">
        <f t="shared" si="73"/>
        <v>0</v>
      </c>
      <c r="AA401" s="29">
        <f t="shared" si="74"/>
        <v>2162308</v>
      </c>
      <c r="AB401" s="29">
        <f t="shared" si="75"/>
        <v>2162308</v>
      </c>
      <c r="AC401" s="29">
        <f t="shared" si="76"/>
        <v>2057</v>
      </c>
      <c r="AD401" s="29">
        <f t="shared" si="77"/>
        <v>1051</v>
      </c>
      <c r="AE401" s="31"/>
      <c r="AF401" s="31"/>
      <c r="AH401" s="27">
        <v>725</v>
      </c>
      <c r="AI401" s="31" t="s">
        <v>484</v>
      </c>
      <c r="AK401" s="29"/>
      <c r="AL401" s="29"/>
      <c r="AM401" s="29">
        <v>455.26117528879962</v>
      </c>
      <c r="AN401" s="29">
        <v>399.51201831362073</v>
      </c>
      <c r="AO401" s="29">
        <v>358</v>
      </c>
      <c r="AP401" s="29">
        <v>337</v>
      </c>
      <c r="AQ401" s="29">
        <v>537</v>
      </c>
      <c r="AR401" s="29">
        <v>587</v>
      </c>
      <c r="AS401" s="29">
        <v>571</v>
      </c>
      <c r="AT401" s="29">
        <v>595</v>
      </c>
      <c r="AU401" s="29">
        <v>653</v>
      </c>
      <c r="AV401" s="29">
        <v>663</v>
      </c>
      <c r="AW401" s="29">
        <v>684</v>
      </c>
      <c r="AX401" s="29">
        <v>675</v>
      </c>
      <c r="AY401" s="29">
        <v>647</v>
      </c>
      <c r="AZ401" s="29">
        <v>610</v>
      </c>
      <c r="BA401" s="29">
        <v>614</v>
      </c>
      <c r="BB401" s="29">
        <v>717</v>
      </c>
      <c r="BC401" s="29">
        <v>615</v>
      </c>
      <c r="BD401" s="29">
        <v>750</v>
      </c>
      <c r="BE401" s="29">
        <v>663</v>
      </c>
      <c r="BF401" s="29">
        <v>706</v>
      </c>
      <c r="BG401" s="29">
        <v>1002</v>
      </c>
      <c r="BH401" s="29">
        <v>1051</v>
      </c>
      <c r="BI401" s="29">
        <f t="shared" si="82"/>
        <v>1051</v>
      </c>
      <c r="BJ401" s="29"/>
      <c r="BK401" s="29"/>
      <c r="BL401" s="29">
        <f t="shared" si="83"/>
        <v>49</v>
      </c>
      <c r="BM401" s="27"/>
    </row>
    <row r="402" spans="1:65">
      <c r="A402" s="29">
        <v>728</v>
      </c>
      <c r="B402" s="32" t="s">
        <v>485</v>
      </c>
      <c r="C402" s="29">
        <f t="shared" si="72"/>
        <v>0</v>
      </c>
      <c r="D402" s="29">
        <f t="shared" si="72"/>
        <v>0</v>
      </c>
      <c r="E402" s="29">
        <f t="shared" si="78"/>
        <v>0</v>
      </c>
      <c r="F402" s="29">
        <f t="shared" si="79"/>
        <v>0</v>
      </c>
      <c r="G402" s="57">
        <f t="shared" si="80"/>
        <v>0</v>
      </c>
      <c r="H402" s="42"/>
      <c r="I402" s="29">
        <v>728</v>
      </c>
      <c r="J402" s="30" t="s">
        <v>485</v>
      </c>
      <c r="L402" s="29">
        <v>0</v>
      </c>
      <c r="M402" s="29">
        <v>0</v>
      </c>
      <c r="N402" s="29">
        <v>0</v>
      </c>
      <c r="O402" s="29">
        <v>0</v>
      </c>
      <c r="P402" s="29">
        <v>0</v>
      </c>
      <c r="Q402" s="29">
        <v>0</v>
      </c>
      <c r="R402" s="29">
        <v>0</v>
      </c>
      <c r="S402" s="29">
        <v>0</v>
      </c>
      <c r="T402" s="29">
        <v>0</v>
      </c>
      <c r="U402" s="29">
        <v>0</v>
      </c>
      <c r="V402" s="29">
        <v>0</v>
      </c>
      <c r="W402" s="29">
        <v>0</v>
      </c>
      <c r="X402" s="31"/>
      <c r="Y402" s="27">
        <f t="shared" si="81"/>
        <v>728</v>
      </c>
      <c r="Z402" s="29">
        <f t="shared" si="73"/>
        <v>0</v>
      </c>
      <c r="AA402" s="29">
        <f t="shared" si="74"/>
        <v>0</v>
      </c>
      <c r="AB402" s="29">
        <f t="shared" si="75"/>
        <v>0</v>
      </c>
      <c r="AC402" s="29">
        <f t="shared" si="76"/>
        <v>0</v>
      </c>
      <c r="AD402" s="29">
        <f t="shared" si="77"/>
        <v>0</v>
      </c>
      <c r="AE402" s="31"/>
      <c r="AF402" s="31"/>
      <c r="AH402" s="27">
        <v>728</v>
      </c>
      <c r="AI402" s="31" t="s">
        <v>485</v>
      </c>
      <c r="AK402" s="29"/>
      <c r="AL402" s="29">
        <v>1174</v>
      </c>
      <c r="AM402" s="29"/>
      <c r="AN402" s="29">
        <v>0</v>
      </c>
      <c r="AO402" s="29">
        <v>0</v>
      </c>
      <c r="AP402" s="29">
        <v>0</v>
      </c>
      <c r="AQ402" s="29">
        <v>0</v>
      </c>
      <c r="AR402" s="29">
        <v>0</v>
      </c>
      <c r="AS402" s="29">
        <v>0</v>
      </c>
      <c r="AT402" s="29">
        <v>0</v>
      </c>
      <c r="AU402" s="29">
        <v>0</v>
      </c>
      <c r="AV402" s="29">
        <v>0</v>
      </c>
      <c r="AW402" s="29">
        <v>0</v>
      </c>
      <c r="AX402" s="29">
        <v>0</v>
      </c>
      <c r="AY402" s="29">
        <v>0</v>
      </c>
      <c r="AZ402" s="29">
        <v>0</v>
      </c>
      <c r="BA402" s="29">
        <v>1404</v>
      </c>
      <c r="BB402" s="29">
        <v>0</v>
      </c>
      <c r="BC402" s="29">
        <v>0</v>
      </c>
      <c r="BD402" s="29">
        <v>1575</v>
      </c>
      <c r="BE402" s="29">
        <v>0</v>
      </c>
      <c r="BF402" s="29">
        <v>0</v>
      </c>
      <c r="BG402" s="29">
        <v>0</v>
      </c>
      <c r="BH402" s="29">
        <v>0</v>
      </c>
      <c r="BI402" s="29">
        <f t="shared" si="82"/>
        <v>0</v>
      </c>
      <c r="BJ402" s="29"/>
      <c r="BK402" s="29"/>
      <c r="BL402" s="29">
        <f t="shared" si="83"/>
        <v>0</v>
      </c>
      <c r="BM402" s="27"/>
    </row>
    <row r="403" spans="1:65">
      <c r="A403" s="29">
        <v>730</v>
      </c>
      <c r="B403" s="32" t="s">
        <v>486</v>
      </c>
      <c r="C403" s="29">
        <f t="shared" si="72"/>
        <v>0</v>
      </c>
      <c r="D403" s="29">
        <f t="shared" si="72"/>
        <v>1378262</v>
      </c>
      <c r="E403" s="29">
        <f t="shared" si="78"/>
        <v>1378262</v>
      </c>
      <c r="F403" s="29">
        <f t="shared" si="79"/>
        <v>1276</v>
      </c>
      <c r="G403" s="57">
        <f t="shared" si="80"/>
        <v>1080</v>
      </c>
      <c r="H403" s="42"/>
      <c r="I403" s="29">
        <v>730</v>
      </c>
      <c r="J403" s="30" t="s">
        <v>486</v>
      </c>
      <c r="L403" s="29">
        <v>0</v>
      </c>
      <c r="M403" s="29">
        <v>1209873</v>
      </c>
      <c r="N403" s="29">
        <v>1257</v>
      </c>
      <c r="O403" s="29">
        <v>0</v>
      </c>
      <c r="P403" s="29">
        <v>0</v>
      </c>
      <c r="Q403" s="29">
        <v>0</v>
      </c>
      <c r="R403" s="29">
        <v>0</v>
      </c>
      <c r="S403" s="29">
        <v>168389</v>
      </c>
      <c r="T403" s="29">
        <v>19</v>
      </c>
      <c r="U403" s="29">
        <v>0</v>
      </c>
      <c r="V403" s="29">
        <v>0</v>
      </c>
      <c r="W403" s="29">
        <v>0</v>
      </c>
      <c r="X403" s="31"/>
      <c r="Y403" s="27">
        <f t="shared" si="81"/>
        <v>730</v>
      </c>
      <c r="Z403" s="29">
        <f t="shared" si="73"/>
        <v>0</v>
      </c>
      <c r="AA403" s="29">
        <f t="shared" si="74"/>
        <v>1378262</v>
      </c>
      <c r="AB403" s="29">
        <f t="shared" si="75"/>
        <v>1378262</v>
      </c>
      <c r="AC403" s="29">
        <f t="shared" si="76"/>
        <v>1276</v>
      </c>
      <c r="AD403" s="29">
        <f t="shared" si="77"/>
        <v>1080</v>
      </c>
      <c r="AE403" s="31"/>
      <c r="AF403" s="31"/>
      <c r="AH403" s="27">
        <v>730</v>
      </c>
      <c r="AI403" s="31" t="s">
        <v>486</v>
      </c>
      <c r="AK403" s="29"/>
      <c r="AL403" s="29">
        <v>612.52868852459017</v>
      </c>
      <c r="AM403" s="29">
        <v>544.8431018935978</v>
      </c>
      <c r="AN403" s="29">
        <v>526.25195482189406</v>
      </c>
      <c r="AO403" s="29">
        <v>581</v>
      </c>
      <c r="AP403" s="29">
        <v>556</v>
      </c>
      <c r="AQ403" s="29">
        <v>672</v>
      </c>
      <c r="AR403" s="29">
        <v>674</v>
      </c>
      <c r="AS403" s="29">
        <v>660</v>
      </c>
      <c r="AT403" s="29">
        <v>692</v>
      </c>
      <c r="AU403" s="29">
        <v>814</v>
      </c>
      <c r="AV403" s="29">
        <v>835</v>
      </c>
      <c r="AW403" s="29">
        <v>786</v>
      </c>
      <c r="AX403" s="29">
        <v>822</v>
      </c>
      <c r="AY403" s="29">
        <v>783</v>
      </c>
      <c r="AZ403" s="29">
        <v>797</v>
      </c>
      <c r="BA403" s="29">
        <v>846</v>
      </c>
      <c r="BB403" s="29">
        <v>827</v>
      </c>
      <c r="BC403" s="29">
        <v>832</v>
      </c>
      <c r="BD403" s="29">
        <v>895</v>
      </c>
      <c r="BE403" s="29">
        <v>894</v>
      </c>
      <c r="BF403" s="29">
        <v>881</v>
      </c>
      <c r="BG403" s="29">
        <v>870</v>
      </c>
      <c r="BH403" s="29">
        <v>1080</v>
      </c>
      <c r="BI403" s="29">
        <f t="shared" si="82"/>
        <v>1080</v>
      </c>
      <c r="BJ403" s="29"/>
      <c r="BK403" s="29"/>
      <c r="BL403" s="29">
        <f t="shared" si="83"/>
        <v>210</v>
      </c>
      <c r="BM403" s="27"/>
    </row>
    <row r="404" spans="1:65">
      <c r="A404" s="29">
        <v>735</v>
      </c>
      <c r="B404" s="32" t="s">
        <v>487</v>
      </c>
      <c r="C404" s="29">
        <f t="shared" si="72"/>
        <v>0</v>
      </c>
      <c r="D404" s="29">
        <f t="shared" si="72"/>
        <v>2373657</v>
      </c>
      <c r="E404" s="29">
        <f t="shared" si="78"/>
        <v>2373657</v>
      </c>
      <c r="F404" s="29">
        <f t="shared" si="79"/>
        <v>3050</v>
      </c>
      <c r="G404" s="57">
        <f t="shared" si="80"/>
        <v>778</v>
      </c>
      <c r="H404" s="42"/>
      <c r="I404" s="29">
        <v>735</v>
      </c>
      <c r="J404" s="30" t="s">
        <v>487</v>
      </c>
      <c r="L404" s="29">
        <v>0</v>
      </c>
      <c r="M404" s="29">
        <v>1774620</v>
      </c>
      <c r="N404" s="29">
        <v>2857</v>
      </c>
      <c r="O404" s="29">
        <v>0</v>
      </c>
      <c r="P404" s="29">
        <v>217267</v>
      </c>
      <c r="Q404" s="29">
        <v>70</v>
      </c>
      <c r="R404" s="29">
        <v>0</v>
      </c>
      <c r="S404" s="29">
        <v>381770</v>
      </c>
      <c r="T404" s="29">
        <v>123</v>
      </c>
      <c r="U404" s="29">
        <v>0</v>
      </c>
      <c r="V404" s="29">
        <v>0</v>
      </c>
      <c r="W404" s="29">
        <v>0</v>
      </c>
      <c r="X404" s="31"/>
      <c r="Y404" s="27">
        <f t="shared" si="81"/>
        <v>735</v>
      </c>
      <c r="Z404" s="29">
        <f t="shared" si="73"/>
        <v>0</v>
      </c>
      <c r="AA404" s="29">
        <f t="shared" si="74"/>
        <v>2373657</v>
      </c>
      <c r="AB404" s="29">
        <f t="shared" si="75"/>
        <v>2373657</v>
      </c>
      <c r="AC404" s="29">
        <f t="shared" si="76"/>
        <v>3050</v>
      </c>
      <c r="AD404" s="29">
        <f t="shared" si="77"/>
        <v>778</v>
      </c>
      <c r="AE404" s="31"/>
      <c r="AF404" s="31"/>
      <c r="AH404" s="27">
        <v>735</v>
      </c>
      <c r="AI404" s="31" t="s">
        <v>487</v>
      </c>
      <c r="AK404" s="29"/>
      <c r="AL404" s="29">
        <v>260.09447104919462</v>
      </c>
      <c r="AM404" s="29">
        <v>272.54491282277644</v>
      </c>
      <c r="AN404" s="29">
        <v>288.98010170240991</v>
      </c>
      <c r="AO404" s="29">
        <v>348</v>
      </c>
      <c r="AP404" s="29">
        <v>357</v>
      </c>
      <c r="AQ404" s="29">
        <v>542</v>
      </c>
      <c r="AR404" s="29">
        <v>423</v>
      </c>
      <c r="AS404" s="29">
        <v>480</v>
      </c>
      <c r="AT404" s="29">
        <v>495</v>
      </c>
      <c r="AU404" s="29">
        <v>588</v>
      </c>
      <c r="AV404" s="29">
        <v>557</v>
      </c>
      <c r="AW404" s="29">
        <v>498</v>
      </c>
      <c r="AX404" s="29">
        <v>532</v>
      </c>
      <c r="AY404" s="29">
        <v>621</v>
      </c>
      <c r="AZ404" s="29">
        <v>724</v>
      </c>
      <c r="BA404" s="29">
        <v>848</v>
      </c>
      <c r="BB404" s="29">
        <v>865</v>
      </c>
      <c r="BC404" s="29">
        <v>930</v>
      </c>
      <c r="BD404" s="29">
        <v>1016</v>
      </c>
      <c r="BE404" s="29">
        <v>718</v>
      </c>
      <c r="BF404" s="29">
        <v>620</v>
      </c>
      <c r="BG404" s="29">
        <v>702</v>
      </c>
      <c r="BH404" s="29">
        <v>778</v>
      </c>
      <c r="BI404" s="29">
        <f t="shared" si="82"/>
        <v>778</v>
      </c>
      <c r="BJ404" s="29"/>
      <c r="BK404" s="29"/>
      <c r="BL404" s="29">
        <f t="shared" si="83"/>
        <v>76</v>
      </c>
      <c r="BM404" s="27"/>
    </row>
    <row r="405" spans="1:65">
      <c r="A405" s="29">
        <v>740</v>
      </c>
      <c r="B405" s="32" t="s">
        <v>488</v>
      </c>
      <c r="C405" s="29">
        <f t="shared" si="72"/>
        <v>0</v>
      </c>
      <c r="D405" s="29">
        <f t="shared" si="72"/>
        <v>719324</v>
      </c>
      <c r="E405" s="29">
        <f t="shared" si="78"/>
        <v>719324</v>
      </c>
      <c r="F405" s="29">
        <f t="shared" si="79"/>
        <v>788</v>
      </c>
      <c r="G405" s="57">
        <f t="shared" si="80"/>
        <v>913</v>
      </c>
      <c r="H405" s="42"/>
      <c r="I405" s="29">
        <v>740</v>
      </c>
      <c r="J405" s="30" t="s">
        <v>488</v>
      </c>
      <c r="L405" s="29">
        <v>0</v>
      </c>
      <c r="M405" s="29">
        <v>681056</v>
      </c>
      <c r="N405" s="29">
        <v>786</v>
      </c>
      <c r="O405" s="29">
        <v>0</v>
      </c>
      <c r="P405" s="29">
        <v>0</v>
      </c>
      <c r="Q405" s="29">
        <v>0</v>
      </c>
      <c r="R405" s="29">
        <v>0</v>
      </c>
      <c r="S405" s="29">
        <v>38268</v>
      </c>
      <c r="T405" s="29">
        <v>2</v>
      </c>
      <c r="U405" s="29">
        <v>0</v>
      </c>
      <c r="V405" s="29">
        <v>0</v>
      </c>
      <c r="W405" s="29">
        <v>0</v>
      </c>
      <c r="X405" s="31"/>
      <c r="Y405" s="27">
        <f t="shared" si="81"/>
        <v>740</v>
      </c>
      <c r="Z405" s="29">
        <f t="shared" si="73"/>
        <v>0</v>
      </c>
      <c r="AA405" s="29">
        <f t="shared" si="74"/>
        <v>719324</v>
      </c>
      <c r="AB405" s="29">
        <f t="shared" si="75"/>
        <v>719324</v>
      </c>
      <c r="AC405" s="29">
        <f t="shared" si="76"/>
        <v>788</v>
      </c>
      <c r="AD405" s="29">
        <f t="shared" si="77"/>
        <v>913</v>
      </c>
      <c r="AE405" s="31"/>
      <c r="AF405" s="31"/>
      <c r="AH405" s="27">
        <v>740</v>
      </c>
      <c r="AI405" s="31" t="s">
        <v>488</v>
      </c>
      <c r="AK405" s="29"/>
      <c r="AL405" s="29">
        <v>378.43497363796132</v>
      </c>
      <c r="AM405" s="29">
        <v>397.78777589134125</v>
      </c>
      <c r="AN405" s="29">
        <v>402.20207253886008</v>
      </c>
      <c r="AO405" s="29">
        <v>395</v>
      </c>
      <c r="AP405" s="29">
        <v>343</v>
      </c>
      <c r="AQ405" s="29">
        <v>473</v>
      </c>
      <c r="AR405" s="29">
        <v>546</v>
      </c>
      <c r="AS405" s="29">
        <v>564</v>
      </c>
      <c r="AT405" s="29">
        <v>596</v>
      </c>
      <c r="AU405" s="29">
        <v>678</v>
      </c>
      <c r="AV405" s="29">
        <v>549</v>
      </c>
      <c r="AW405" s="29">
        <v>552</v>
      </c>
      <c r="AX405" s="29">
        <v>609</v>
      </c>
      <c r="AY405" s="29">
        <v>719</v>
      </c>
      <c r="AZ405" s="29">
        <v>1030</v>
      </c>
      <c r="BA405" s="29">
        <v>843</v>
      </c>
      <c r="BB405" s="29">
        <v>744</v>
      </c>
      <c r="BC405" s="29">
        <v>708</v>
      </c>
      <c r="BD405" s="29">
        <v>808</v>
      </c>
      <c r="BE405" s="29">
        <v>708</v>
      </c>
      <c r="BF405" s="29">
        <v>703</v>
      </c>
      <c r="BG405" s="29">
        <v>929</v>
      </c>
      <c r="BH405" s="29">
        <v>913</v>
      </c>
      <c r="BI405" s="29">
        <f t="shared" si="82"/>
        <v>913</v>
      </c>
      <c r="BJ405" s="29"/>
      <c r="BK405" s="29"/>
      <c r="BL405" s="29">
        <f t="shared" si="83"/>
        <v>-16</v>
      </c>
      <c r="BM405" s="27"/>
    </row>
    <row r="406" spans="1:65">
      <c r="A406" s="29">
        <v>745</v>
      </c>
      <c r="B406" s="32" t="s">
        <v>489</v>
      </c>
      <c r="C406" s="29">
        <f t="shared" si="72"/>
        <v>0</v>
      </c>
      <c r="D406" s="29">
        <f t="shared" si="72"/>
        <v>1232395</v>
      </c>
      <c r="E406" s="29">
        <f t="shared" si="78"/>
        <v>1232395</v>
      </c>
      <c r="F406" s="29">
        <f t="shared" si="79"/>
        <v>1419</v>
      </c>
      <c r="G406" s="57">
        <f t="shared" si="80"/>
        <v>868</v>
      </c>
      <c r="H406" s="42"/>
      <c r="I406" s="29">
        <v>745</v>
      </c>
      <c r="J406" s="30" t="s">
        <v>489</v>
      </c>
      <c r="L406" s="29">
        <v>0</v>
      </c>
      <c r="M406" s="29">
        <v>1160290</v>
      </c>
      <c r="N406" s="29">
        <v>1409</v>
      </c>
      <c r="O406" s="29">
        <v>0</v>
      </c>
      <c r="P406" s="29">
        <v>72105</v>
      </c>
      <c r="Q406" s="29">
        <v>10</v>
      </c>
      <c r="R406" s="29">
        <v>0</v>
      </c>
      <c r="S406" s="29">
        <v>0</v>
      </c>
      <c r="T406" s="29">
        <v>0</v>
      </c>
      <c r="U406" s="29">
        <v>0</v>
      </c>
      <c r="V406" s="29">
        <v>0</v>
      </c>
      <c r="W406" s="29">
        <v>0</v>
      </c>
      <c r="X406" s="31"/>
      <c r="Y406" s="27">
        <f t="shared" si="81"/>
        <v>745</v>
      </c>
      <c r="Z406" s="29">
        <f t="shared" si="73"/>
        <v>0</v>
      </c>
      <c r="AA406" s="29">
        <f t="shared" si="74"/>
        <v>1232395</v>
      </c>
      <c r="AB406" s="29">
        <f t="shared" si="75"/>
        <v>1232395</v>
      </c>
      <c r="AC406" s="29">
        <f t="shared" si="76"/>
        <v>1419</v>
      </c>
      <c r="AD406" s="29">
        <f t="shared" si="77"/>
        <v>868</v>
      </c>
      <c r="AE406" s="31"/>
      <c r="AF406" s="31"/>
      <c r="AH406" s="27">
        <v>745</v>
      </c>
      <c r="AI406" s="31" t="s">
        <v>489</v>
      </c>
      <c r="AK406" s="29"/>
      <c r="AL406" s="29">
        <v>275.36498855835242</v>
      </c>
      <c r="AM406" s="29">
        <v>371.37276341948308</v>
      </c>
      <c r="AN406" s="29">
        <v>322.64061864061864</v>
      </c>
      <c r="AO406" s="29">
        <v>387</v>
      </c>
      <c r="AP406" s="29">
        <v>295</v>
      </c>
      <c r="AQ406" s="29">
        <v>329</v>
      </c>
      <c r="AR406" s="29">
        <v>295</v>
      </c>
      <c r="AS406" s="29">
        <v>512</v>
      </c>
      <c r="AT406" s="29">
        <v>495</v>
      </c>
      <c r="AU406" s="29">
        <v>451</v>
      </c>
      <c r="AV406" s="29">
        <v>529</v>
      </c>
      <c r="AW406" s="29">
        <v>590</v>
      </c>
      <c r="AX406" s="29">
        <v>687</v>
      </c>
      <c r="AY406" s="29">
        <v>663</v>
      </c>
      <c r="AZ406" s="29">
        <v>663</v>
      </c>
      <c r="BA406" s="29">
        <v>677</v>
      </c>
      <c r="BB406" s="29">
        <v>746</v>
      </c>
      <c r="BC406" s="29">
        <v>770</v>
      </c>
      <c r="BD406" s="29">
        <v>921</v>
      </c>
      <c r="BE406" s="29">
        <v>1054</v>
      </c>
      <c r="BF406" s="29">
        <v>965</v>
      </c>
      <c r="BG406" s="29">
        <v>926</v>
      </c>
      <c r="BH406" s="29">
        <v>868</v>
      </c>
      <c r="BI406" s="29">
        <f t="shared" si="82"/>
        <v>868</v>
      </c>
      <c r="BJ406" s="29"/>
      <c r="BK406" s="29"/>
      <c r="BL406" s="29">
        <f t="shared" si="83"/>
        <v>-58</v>
      </c>
      <c r="BM406" s="27"/>
    </row>
    <row r="407" spans="1:65">
      <c r="A407" s="29">
        <v>750</v>
      </c>
      <c r="B407" s="32" t="s">
        <v>490</v>
      </c>
      <c r="C407" s="29">
        <f t="shared" si="72"/>
        <v>0</v>
      </c>
      <c r="D407" s="29">
        <f t="shared" si="72"/>
        <v>1034807</v>
      </c>
      <c r="E407" s="29">
        <f t="shared" si="78"/>
        <v>1034807</v>
      </c>
      <c r="F407" s="29">
        <f t="shared" si="79"/>
        <v>421</v>
      </c>
      <c r="G407" s="57">
        <f t="shared" si="80"/>
        <v>2458</v>
      </c>
      <c r="H407" s="42"/>
      <c r="I407" s="29">
        <v>750</v>
      </c>
      <c r="J407" s="30" t="s">
        <v>490</v>
      </c>
      <c r="L407" s="29">
        <v>0</v>
      </c>
      <c r="M407" s="29">
        <v>823972</v>
      </c>
      <c r="N407" s="29">
        <v>411</v>
      </c>
      <c r="O407" s="29">
        <v>0</v>
      </c>
      <c r="P407" s="29">
        <v>0</v>
      </c>
      <c r="Q407" s="29">
        <v>0</v>
      </c>
      <c r="R407" s="29">
        <v>0</v>
      </c>
      <c r="S407" s="29">
        <v>210835</v>
      </c>
      <c r="T407" s="29">
        <v>10</v>
      </c>
      <c r="U407" s="29">
        <v>0</v>
      </c>
      <c r="V407" s="29">
        <v>0</v>
      </c>
      <c r="W407" s="29">
        <v>0</v>
      </c>
      <c r="X407" s="31"/>
      <c r="Y407" s="27">
        <f t="shared" si="81"/>
        <v>750</v>
      </c>
      <c r="Z407" s="29">
        <f t="shared" si="73"/>
        <v>0</v>
      </c>
      <c r="AA407" s="29">
        <f t="shared" si="74"/>
        <v>1034807</v>
      </c>
      <c r="AB407" s="29">
        <f t="shared" si="75"/>
        <v>1034807</v>
      </c>
      <c r="AC407" s="29">
        <f t="shared" si="76"/>
        <v>421</v>
      </c>
      <c r="AD407" s="29">
        <f t="shared" si="77"/>
        <v>2458</v>
      </c>
      <c r="AE407" s="31"/>
      <c r="AF407" s="31"/>
      <c r="AH407" s="27">
        <v>750</v>
      </c>
      <c r="AI407" s="31" t="s">
        <v>490</v>
      </c>
      <c r="AK407" s="29"/>
      <c r="AL407" s="29">
        <v>511.11431226765797</v>
      </c>
      <c r="AM407" s="29">
        <v>476.56352636127917</v>
      </c>
      <c r="AN407" s="29">
        <v>503.69209039548025</v>
      </c>
      <c r="AO407" s="29">
        <v>586</v>
      </c>
      <c r="AP407" s="29">
        <v>599</v>
      </c>
      <c r="AQ407" s="29">
        <v>521</v>
      </c>
      <c r="AR407" s="29">
        <v>549</v>
      </c>
      <c r="AS407" s="29">
        <v>558</v>
      </c>
      <c r="AT407" s="29">
        <v>646</v>
      </c>
      <c r="AU407" s="29">
        <v>632</v>
      </c>
      <c r="AV407" s="29">
        <v>660</v>
      </c>
      <c r="AW407" s="29">
        <v>637</v>
      </c>
      <c r="AX407" s="29">
        <v>673</v>
      </c>
      <c r="AY407" s="29">
        <v>608</v>
      </c>
      <c r="AZ407" s="29">
        <v>742</v>
      </c>
      <c r="BA407" s="29">
        <v>1486</v>
      </c>
      <c r="BB407" s="29">
        <v>1293</v>
      </c>
      <c r="BC407" s="29">
        <v>10</v>
      </c>
      <c r="BD407" s="29">
        <v>1923</v>
      </c>
      <c r="BE407" s="29">
        <v>1862</v>
      </c>
      <c r="BF407" s="29">
        <v>2225</v>
      </c>
      <c r="BG407" s="29">
        <v>2149</v>
      </c>
      <c r="BH407" s="29">
        <v>2458</v>
      </c>
      <c r="BI407" s="29">
        <f t="shared" si="82"/>
        <v>2458</v>
      </c>
      <c r="BJ407" s="29"/>
      <c r="BK407" s="29"/>
      <c r="BL407" s="29">
        <f t="shared" si="83"/>
        <v>309</v>
      </c>
      <c r="BM407" s="27"/>
    </row>
    <row r="408" spans="1:65">
      <c r="A408" s="29">
        <v>753</v>
      </c>
      <c r="B408" s="32" t="s">
        <v>491</v>
      </c>
      <c r="C408" s="29">
        <f t="shared" si="72"/>
        <v>0</v>
      </c>
      <c r="D408" s="29">
        <f t="shared" si="72"/>
        <v>2063842</v>
      </c>
      <c r="E408" s="29">
        <f t="shared" si="78"/>
        <v>2063842</v>
      </c>
      <c r="F408" s="29">
        <f t="shared" si="79"/>
        <v>1902</v>
      </c>
      <c r="G408" s="57">
        <f t="shared" si="80"/>
        <v>1085</v>
      </c>
      <c r="H408" s="42"/>
      <c r="I408" s="29">
        <v>753</v>
      </c>
      <c r="J408" s="30" t="s">
        <v>491</v>
      </c>
      <c r="L408" s="29">
        <v>0</v>
      </c>
      <c r="M408" s="29">
        <v>1420349</v>
      </c>
      <c r="N408" s="29">
        <v>1826</v>
      </c>
      <c r="O408" s="29">
        <v>0</v>
      </c>
      <c r="P408" s="29">
        <v>153321</v>
      </c>
      <c r="Q408" s="29">
        <v>19</v>
      </c>
      <c r="R408" s="29">
        <v>0</v>
      </c>
      <c r="S408" s="29">
        <v>490172</v>
      </c>
      <c r="T408" s="29">
        <v>57</v>
      </c>
      <c r="U408" s="29">
        <v>0</v>
      </c>
      <c r="V408" s="29">
        <v>0</v>
      </c>
      <c r="W408" s="29">
        <v>0</v>
      </c>
      <c r="X408" s="31"/>
      <c r="Y408" s="27">
        <f t="shared" si="81"/>
        <v>753</v>
      </c>
      <c r="Z408" s="29">
        <f t="shared" si="73"/>
        <v>0</v>
      </c>
      <c r="AA408" s="29">
        <f t="shared" si="74"/>
        <v>2063842</v>
      </c>
      <c r="AB408" s="29">
        <f t="shared" si="75"/>
        <v>2063842</v>
      </c>
      <c r="AC408" s="29">
        <f t="shared" si="76"/>
        <v>1902</v>
      </c>
      <c r="AD408" s="29">
        <f t="shared" si="77"/>
        <v>1085</v>
      </c>
      <c r="AE408" s="31"/>
      <c r="AF408" s="31"/>
      <c r="AH408" s="27">
        <v>753</v>
      </c>
      <c r="AI408" s="31" t="s">
        <v>491</v>
      </c>
      <c r="AK408" s="29"/>
      <c r="AL408" s="29">
        <v>316.2999652415711</v>
      </c>
      <c r="AM408" s="29">
        <v>280.6508032737193</v>
      </c>
      <c r="AN408" s="29">
        <v>383.85094585779518</v>
      </c>
      <c r="AO408" s="29">
        <v>377</v>
      </c>
      <c r="AP408" s="29">
        <v>344</v>
      </c>
      <c r="AQ408" s="29">
        <v>623</v>
      </c>
      <c r="AR408" s="29">
        <v>421</v>
      </c>
      <c r="AS408" s="29">
        <v>515</v>
      </c>
      <c r="AT408" s="29">
        <v>588</v>
      </c>
      <c r="AU408" s="29">
        <v>556</v>
      </c>
      <c r="AV408" s="29">
        <v>612</v>
      </c>
      <c r="AW408" s="29">
        <v>675</v>
      </c>
      <c r="AX408" s="29">
        <v>746</v>
      </c>
      <c r="AY408" s="29">
        <v>761</v>
      </c>
      <c r="AZ408" s="29">
        <v>762</v>
      </c>
      <c r="BA408" s="29">
        <v>867</v>
      </c>
      <c r="BB408" s="29">
        <v>867</v>
      </c>
      <c r="BC408" s="29">
        <v>831</v>
      </c>
      <c r="BD408" s="29">
        <v>929</v>
      </c>
      <c r="BE408" s="29">
        <v>982</v>
      </c>
      <c r="BF408" s="29">
        <v>1127</v>
      </c>
      <c r="BG408" s="29">
        <v>1094</v>
      </c>
      <c r="BH408" s="29">
        <v>1085</v>
      </c>
      <c r="BI408" s="29">
        <f t="shared" si="82"/>
        <v>1085</v>
      </c>
      <c r="BJ408" s="29"/>
      <c r="BK408" s="29"/>
      <c r="BL408" s="29">
        <f t="shared" si="83"/>
        <v>-9</v>
      </c>
      <c r="BM408" s="27"/>
    </row>
    <row r="409" spans="1:65">
      <c r="A409" s="29">
        <v>755</v>
      </c>
      <c r="B409" s="32" t="s">
        <v>492</v>
      </c>
      <c r="C409" s="29">
        <f t="shared" si="72"/>
        <v>0</v>
      </c>
      <c r="D409" s="29">
        <f t="shared" si="72"/>
        <v>902209</v>
      </c>
      <c r="E409" s="29">
        <f t="shared" si="78"/>
        <v>902209</v>
      </c>
      <c r="F409" s="29">
        <f t="shared" si="79"/>
        <v>246</v>
      </c>
      <c r="G409" s="57">
        <f t="shared" si="80"/>
        <v>3668</v>
      </c>
      <c r="H409" s="42"/>
      <c r="I409" s="29">
        <v>755</v>
      </c>
      <c r="J409" s="30" t="s">
        <v>492</v>
      </c>
      <c r="L409" s="29">
        <v>0</v>
      </c>
      <c r="M409" s="29">
        <v>853789</v>
      </c>
      <c r="N409" s="29">
        <v>236</v>
      </c>
      <c r="O409" s="29">
        <v>0</v>
      </c>
      <c r="P409" s="29">
        <v>0</v>
      </c>
      <c r="Q409" s="29">
        <v>0</v>
      </c>
      <c r="R409" s="29">
        <v>0</v>
      </c>
      <c r="S409" s="29">
        <v>48420</v>
      </c>
      <c r="T409" s="29">
        <v>10</v>
      </c>
      <c r="U409" s="29">
        <v>0</v>
      </c>
      <c r="V409" s="29">
        <v>0</v>
      </c>
      <c r="W409" s="29">
        <v>0</v>
      </c>
      <c r="X409" s="31"/>
      <c r="Y409" s="27">
        <f t="shared" si="81"/>
        <v>755</v>
      </c>
      <c r="Z409" s="29">
        <f t="shared" si="73"/>
        <v>0</v>
      </c>
      <c r="AA409" s="29">
        <f t="shared" si="74"/>
        <v>902209</v>
      </c>
      <c r="AB409" s="29">
        <f t="shared" si="75"/>
        <v>902209</v>
      </c>
      <c r="AC409" s="29">
        <f t="shared" si="76"/>
        <v>246</v>
      </c>
      <c r="AD409" s="29">
        <f t="shared" si="77"/>
        <v>3668</v>
      </c>
      <c r="AE409" s="31"/>
      <c r="AF409" s="31"/>
      <c r="AH409" s="27">
        <v>755</v>
      </c>
      <c r="AI409" s="31" t="s">
        <v>492</v>
      </c>
      <c r="AK409" s="29"/>
      <c r="AL409" s="29">
        <v>950.625</v>
      </c>
      <c r="AM409" s="29">
        <v>1089.1550925925926</v>
      </c>
      <c r="AN409" s="29">
        <v>1062.4043956043956</v>
      </c>
      <c r="AO409" s="29">
        <v>1092</v>
      </c>
      <c r="AP409" s="29">
        <v>1200</v>
      </c>
      <c r="AQ409" s="29">
        <v>1748</v>
      </c>
      <c r="AR409" s="29">
        <v>1327</v>
      </c>
      <c r="AS409" s="29">
        <v>1263</v>
      </c>
      <c r="AT409" s="29">
        <v>1284</v>
      </c>
      <c r="AU409" s="29">
        <v>1698</v>
      </c>
      <c r="AV409" s="29">
        <v>1371</v>
      </c>
      <c r="AW409" s="29">
        <v>1455</v>
      </c>
      <c r="AX409" s="29">
        <v>1847</v>
      </c>
      <c r="AY409" s="29">
        <v>2014</v>
      </c>
      <c r="AZ409" s="29">
        <v>2078</v>
      </c>
      <c r="BA409" s="29">
        <v>2515</v>
      </c>
      <c r="BB409" s="29">
        <v>2343</v>
      </c>
      <c r="BC409" s="29">
        <v>2721</v>
      </c>
      <c r="BD409" s="29">
        <v>2700</v>
      </c>
      <c r="BE409" s="29">
        <v>2648</v>
      </c>
      <c r="BF409" s="29">
        <v>2271</v>
      </c>
      <c r="BG409" s="29">
        <v>3403</v>
      </c>
      <c r="BH409" s="29">
        <v>3668</v>
      </c>
      <c r="BI409" s="29">
        <f t="shared" si="82"/>
        <v>3668</v>
      </c>
      <c r="BJ409" s="29"/>
      <c r="BK409" s="29"/>
      <c r="BL409" s="29">
        <f t="shared" si="83"/>
        <v>265</v>
      </c>
      <c r="BM409" s="27"/>
    </row>
    <row r="410" spans="1:65">
      <c r="A410" s="29">
        <v>760</v>
      </c>
      <c r="B410" s="32" t="s">
        <v>493</v>
      </c>
      <c r="C410" s="29">
        <f t="shared" si="72"/>
        <v>0</v>
      </c>
      <c r="D410" s="29">
        <f t="shared" si="72"/>
        <v>1250111</v>
      </c>
      <c r="E410" s="29">
        <f t="shared" si="78"/>
        <v>1250111</v>
      </c>
      <c r="F410" s="29">
        <f t="shared" si="79"/>
        <v>1533</v>
      </c>
      <c r="G410" s="57">
        <f t="shared" si="80"/>
        <v>815</v>
      </c>
      <c r="H410" s="42"/>
      <c r="I410" s="29">
        <v>760</v>
      </c>
      <c r="J410" s="30" t="s">
        <v>493</v>
      </c>
      <c r="L410" s="29">
        <v>0</v>
      </c>
      <c r="M410" s="29">
        <v>1054480</v>
      </c>
      <c r="N410" s="29">
        <v>1510</v>
      </c>
      <c r="O410" s="29">
        <v>0</v>
      </c>
      <c r="P410" s="29">
        <v>0</v>
      </c>
      <c r="Q410" s="29">
        <v>0</v>
      </c>
      <c r="R410" s="29">
        <v>0</v>
      </c>
      <c r="S410" s="29">
        <v>195631</v>
      </c>
      <c r="T410" s="29">
        <v>23</v>
      </c>
      <c r="U410" s="29">
        <v>0</v>
      </c>
      <c r="V410" s="29">
        <v>0</v>
      </c>
      <c r="W410" s="29">
        <v>0</v>
      </c>
      <c r="X410" s="31"/>
      <c r="Y410" s="27">
        <f t="shared" si="81"/>
        <v>760</v>
      </c>
      <c r="Z410" s="29">
        <f t="shared" si="73"/>
        <v>0</v>
      </c>
      <c r="AA410" s="29">
        <f t="shared" si="74"/>
        <v>1250111</v>
      </c>
      <c r="AB410" s="29">
        <f t="shared" si="75"/>
        <v>1250111</v>
      </c>
      <c r="AC410" s="29">
        <f t="shared" si="76"/>
        <v>1533</v>
      </c>
      <c r="AD410" s="29">
        <f t="shared" si="77"/>
        <v>815</v>
      </c>
      <c r="AE410" s="31"/>
      <c r="AF410" s="31"/>
      <c r="AH410" s="27">
        <v>760</v>
      </c>
      <c r="AI410" s="31" t="s">
        <v>493</v>
      </c>
      <c r="AK410" s="29"/>
      <c r="AL410" s="29">
        <v>343.93707354056102</v>
      </c>
      <c r="AM410" s="29">
        <v>341.0030487804878</v>
      </c>
      <c r="AN410" s="29">
        <v>362.74304362761939</v>
      </c>
      <c r="AO410" s="29">
        <v>418</v>
      </c>
      <c r="AP410" s="29">
        <v>338</v>
      </c>
      <c r="AQ410" s="29">
        <v>480</v>
      </c>
      <c r="AR410" s="29">
        <v>423</v>
      </c>
      <c r="AS410" s="29">
        <v>434</v>
      </c>
      <c r="AT410" s="29">
        <v>434</v>
      </c>
      <c r="AU410" s="29">
        <v>460</v>
      </c>
      <c r="AV410" s="29">
        <v>425</v>
      </c>
      <c r="AW410" s="29">
        <v>433</v>
      </c>
      <c r="AX410" s="29">
        <v>482</v>
      </c>
      <c r="AY410" s="29">
        <v>473</v>
      </c>
      <c r="AZ410" s="29">
        <v>490</v>
      </c>
      <c r="BA410" s="29">
        <v>491</v>
      </c>
      <c r="BB410" s="29">
        <v>494</v>
      </c>
      <c r="BC410" s="29">
        <v>548</v>
      </c>
      <c r="BD410" s="29">
        <v>589</v>
      </c>
      <c r="BE410" s="29">
        <v>671</v>
      </c>
      <c r="BF410" s="29">
        <v>681</v>
      </c>
      <c r="BG410" s="29">
        <v>720</v>
      </c>
      <c r="BH410" s="29">
        <v>815</v>
      </c>
      <c r="BI410" s="29">
        <f t="shared" si="82"/>
        <v>815</v>
      </c>
      <c r="BJ410" s="29"/>
      <c r="BK410" s="29"/>
      <c r="BL410" s="29">
        <f t="shared" si="83"/>
        <v>95</v>
      </c>
      <c r="BM410" s="27"/>
    </row>
    <row r="411" spans="1:65">
      <c r="A411" s="29">
        <v>763</v>
      </c>
      <c r="B411" s="32" t="s">
        <v>494</v>
      </c>
      <c r="C411" s="29">
        <f t="shared" si="72"/>
        <v>0</v>
      </c>
      <c r="D411" s="29">
        <f t="shared" si="72"/>
        <v>659254</v>
      </c>
      <c r="E411" s="29">
        <f t="shared" si="78"/>
        <v>659254</v>
      </c>
      <c r="F411" s="29">
        <f t="shared" si="79"/>
        <v>564</v>
      </c>
      <c r="G411" s="57">
        <f t="shared" si="80"/>
        <v>1169</v>
      </c>
      <c r="H411" s="42"/>
      <c r="I411" s="29">
        <v>763</v>
      </c>
      <c r="J411" s="30" t="s">
        <v>494</v>
      </c>
      <c r="L411" s="29">
        <v>0</v>
      </c>
      <c r="M411" s="29">
        <v>525031</v>
      </c>
      <c r="N411" s="29">
        <v>541</v>
      </c>
      <c r="O411" s="29">
        <v>0</v>
      </c>
      <c r="P411" s="29">
        <v>0</v>
      </c>
      <c r="Q411" s="29">
        <v>0</v>
      </c>
      <c r="R411" s="29">
        <v>0</v>
      </c>
      <c r="S411" s="29">
        <v>134223</v>
      </c>
      <c r="T411" s="29">
        <v>23</v>
      </c>
      <c r="U411" s="29">
        <v>0</v>
      </c>
      <c r="V411" s="29">
        <v>0</v>
      </c>
      <c r="W411" s="29">
        <v>0</v>
      </c>
      <c r="X411" s="31"/>
      <c r="Y411" s="27">
        <f t="shared" si="81"/>
        <v>763</v>
      </c>
      <c r="Z411" s="29">
        <f t="shared" si="73"/>
        <v>0</v>
      </c>
      <c r="AA411" s="29">
        <f t="shared" si="74"/>
        <v>659254</v>
      </c>
      <c r="AB411" s="29">
        <f t="shared" si="75"/>
        <v>659254</v>
      </c>
      <c r="AC411" s="29">
        <f t="shared" si="76"/>
        <v>564</v>
      </c>
      <c r="AD411" s="29">
        <f t="shared" si="77"/>
        <v>1169</v>
      </c>
      <c r="AE411" s="31"/>
      <c r="AF411" s="31"/>
      <c r="AH411" s="27">
        <v>763</v>
      </c>
      <c r="AI411" s="31" t="s">
        <v>494</v>
      </c>
      <c r="AK411" s="29"/>
      <c r="AL411" s="29"/>
      <c r="AM411" s="29"/>
      <c r="AN411" s="29"/>
      <c r="AO411" s="29"/>
      <c r="AP411" s="29"/>
      <c r="AQ411" s="29"/>
      <c r="AR411" s="29"/>
      <c r="AS411" s="29"/>
      <c r="AT411" s="29"/>
      <c r="AU411" s="29"/>
      <c r="AV411" s="29"/>
      <c r="AW411" s="29">
        <v>1176</v>
      </c>
      <c r="AX411" s="29">
        <v>955</v>
      </c>
      <c r="AY411" s="29">
        <v>802</v>
      </c>
      <c r="AZ411" s="29">
        <v>1137</v>
      </c>
      <c r="BA411" s="29">
        <v>1107</v>
      </c>
      <c r="BB411" s="29">
        <v>1165</v>
      </c>
      <c r="BC411" s="29">
        <v>881</v>
      </c>
      <c r="BD411" s="29">
        <v>323</v>
      </c>
      <c r="BE411" s="29">
        <v>351</v>
      </c>
      <c r="BF411" s="29">
        <v>878</v>
      </c>
      <c r="BG411" s="29">
        <v>1663</v>
      </c>
      <c r="BH411" s="29">
        <v>1169</v>
      </c>
      <c r="BI411" s="29">
        <f t="shared" si="82"/>
        <v>1169</v>
      </c>
      <c r="BJ411" s="29"/>
      <c r="BK411" s="29"/>
      <c r="BL411" s="29">
        <f t="shared" si="83"/>
        <v>-494</v>
      </c>
      <c r="BM411" s="27"/>
    </row>
    <row r="412" spans="1:65">
      <c r="A412" s="29">
        <v>765</v>
      </c>
      <c r="B412" s="32" t="s">
        <v>495</v>
      </c>
      <c r="C412" s="29">
        <f t="shared" si="72"/>
        <v>0</v>
      </c>
      <c r="D412" s="29">
        <f t="shared" si="72"/>
        <v>1507086</v>
      </c>
      <c r="E412" s="29">
        <f t="shared" si="78"/>
        <v>1507086</v>
      </c>
      <c r="F412" s="29">
        <f t="shared" si="79"/>
        <v>672</v>
      </c>
      <c r="G412" s="57">
        <f t="shared" si="80"/>
        <v>2243</v>
      </c>
      <c r="H412" s="42"/>
      <c r="I412" s="29">
        <v>765</v>
      </c>
      <c r="J412" s="30" t="s">
        <v>495</v>
      </c>
      <c r="L412" s="29">
        <v>0</v>
      </c>
      <c r="M412" s="29">
        <v>1299166</v>
      </c>
      <c r="N412" s="29">
        <v>564</v>
      </c>
      <c r="O412" s="29">
        <v>0</v>
      </c>
      <c r="P412" s="29">
        <v>1925</v>
      </c>
      <c r="Q412" s="29">
        <v>1</v>
      </c>
      <c r="R412" s="29">
        <v>0</v>
      </c>
      <c r="S412" s="29">
        <v>205995</v>
      </c>
      <c r="T412" s="29">
        <v>107</v>
      </c>
      <c r="U412" s="29">
        <v>0</v>
      </c>
      <c r="V412" s="29">
        <v>0</v>
      </c>
      <c r="W412" s="29">
        <v>0</v>
      </c>
      <c r="X412" s="31"/>
      <c r="Y412" s="27">
        <f t="shared" si="81"/>
        <v>765</v>
      </c>
      <c r="Z412" s="29">
        <f t="shared" si="73"/>
        <v>0</v>
      </c>
      <c r="AA412" s="29">
        <f t="shared" si="74"/>
        <v>1507086</v>
      </c>
      <c r="AB412" s="29">
        <f t="shared" si="75"/>
        <v>1507086</v>
      </c>
      <c r="AC412" s="29">
        <f t="shared" si="76"/>
        <v>672</v>
      </c>
      <c r="AD412" s="29">
        <f t="shared" si="77"/>
        <v>2243</v>
      </c>
      <c r="AE412" s="31"/>
      <c r="AF412" s="31"/>
      <c r="AH412" s="27">
        <v>765</v>
      </c>
      <c r="AI412" s="31" t="s">
        <v>495</v>
      </c>
      <c r="AK412" s="29"/>
      <c r="AL412" s="29">
        <v>611.50443349753698</v>
      </c>
      <c r="AM412" s="29">
        <v>688.93333333333328</v>
      </c>
      <c r="AN412" s="29">
        <v>660.08021390374336</v>
      </c>
      <c r="AO412" s="29">
        <v>682</v>
      </c>
      <c r="AP412" s="29">
        <v>609</v>
      </c>
      <c r="AQ412" s="29">
        <v>640</v>
      </c>
      <c r="AR412" s="29">
        <v>842</v>
      </c>
      <c r="AS412" s="29">
        <v>886</v>
      </c>
      <c r="AT412" s="29">
        <v>807</v>
      </c>
      <c r="AU412" s="29">
        <v>1099</v>
      </c>
      <c r="AV412" s="29">
        <v>0</v>
      </c>
      <c r="AW412" s="29">
        <v>1175</v>
      </c>
      <c r="AX412" s="29">
        <v>1396</v>
      </c>
      <c r="AY412" s="29">
        <v>1388</v>
      </c>
      <c r="AZ412" s="29">
        <v>1418</v>
      </c>
      <c r="BA412" s="29">
        <v>1685</v>
      </c>
      <c r="BB412" s="29">
        <v>2052</v>
      </c>
      <c r="BC412" s="29">
        <v>2053</v>
      </c>
      <c r="BD412" s="29">
        <v>1870</v>
      </c>
      <c r="BE412" s="29">
        <v>2411</v>
      </c>
      <c r="BF412" s="29">
        <v>2559</v>
      </c>
      <c r="BG412" s="29">
        <v>2459</v>
      </c>
      <c r="BH412" s="29">
        <v>2243</v>
      </c>
      <c r="BI412" s="29">
        <f t="shared" si="82"/>
        <v>2243</v>
      </c>
      <c r="BJ412" s="29"/>
      <c r="BK412" s="29"/>
      <c r="BL412" s="29">
        <f t="shared" si="83"/>
        <v>-216</v>
      </c>
      <c r="BM412" s="27"/>
    </row>
    <row r="413" spans="1:65">
      <c r="A413" s="29">
        <v>766</v>
      </c>
      <c r="B413" s="32" t="s">
        <v>496</v>
      </c>
      <c r="C413" s="29">
        <f t="shared" si="72"/>
        <v>69161</v>
      </c>
      <c r="D413" s="29">
        <f t="shared" si="72"/>
        <v>1501134</v>
      </c>
      <c r="E413" s="29">
        <f t="shared" si="78"/>
        <v>1431973</v>
      </c>
      <c r="F413" s="29">
        <f t="shared" si="79"/>
        <v>697</v>
      </c>
      <c r="G413" s="57">
        <f t="shared" si="80"/>
        <v>2054</v>
      </c>
      <c r="H413" s="42"/>
      <c r="I413" s="29">
        <v>766</v>
      </c>
      <c r="J413" s="32" t="s">
        <v>496</v>
      </c>
      <c r="L413" s="29">
        <v>62456</v>
      </c>
      <c r="M413" s="29">
        <v>1025135</v>
      </c>
      <c r="N413" s="29">
        <v>674</v>
      </c>
      <c r="O413" s="29">
        <v>6705</v>
      </c>
      <c r="P413" s="29">
        <v>271958</v>
      </c>
      <c r="Q413" s="29">
        <v>13</v>
      </c>
      <c r="R413" s="29">
        <v>0</v>
      </c>
      <c r="S413" s="29">
        <v>204041</v>
      </c>
      <c r="T413" s="29">
        <v>10</v>
      </c>
      <c r="U413" s="29">
        <v>0</v>
      </c>
      <c r="V413" s="29">
        <v>0</v>
      </c>
      <c r="W413" s="29">
        <v>0</v>
      </c>
      <c r="X413" s="31"/>
      <c r="Y413" s="27">
        <f t="shared" si="81"/>
        <v>766</v>
      </c>
      <c r="Z413" s="29">
        <f t="shared" si="73"/>
        <v>69161</v>
      </c>
      <c r="AA413" s="29">
        <f t="shared" si="74"/>
        <v>1501134</v>
      </c>
      <c r="AB413" s="29">
        <f t="shared" si="75"/>
        <v>1431973</v>
      </c>
      <c r="AC413" s="29">
        <f t="shared" si="76"/>
        <v>697</v>
      </c>
      <c r="AD413" s="29">
        <f t="shared" si="77"/>
        <v>2054</v>
      </c>
      <c r="AE413" s="31"/>
      <c r="AF413" s="31"/>
      <c r="AH413" s="27">
        <v>766</v>
      </c>
      <c r="AI413" s="32" t="s">
        <v>496</v>
      </c>
      <c r="AK413" s="29"/>
      <c r="AL413" s="29">
        <v>355.53569421023047</v>
      </c>
      <c r="AM413" s="29">
        <v>343.41589041095892</v>
      </c>
      <c r="AN413" s="29">
        <v>377.1726862302483</v>
      </c>
      <c r="AO413" s="29">
        <v>424</v>
      </c>
      <c r="AP413" s="29">
        <v>425</v>
      </c>
      <c r="AQ413" s="29">
        <v>468</v>
      </c>
      <c r="AR413" s="29">
        <v>466</v>
      </c>
      <c r="AS413" s="29">
        <v>462</v>
      </c>
      <c r="AT413" s="29">
        <v>531</v>
      </c>
      <c r="AU413" s="29">
        <v>510</v>
      </c>
      <c r="AV413" s="29">
        <v>562</v>
      </c>
      <c r="AW413" s="29">
        <v>632</v>
      </c>
      <c r="AX413" s="29">
        <v>741</v>
      </c>
      <c r="AY413" s="29">
        <v>745</v>
      </c>
      <c r="AZ413" s="29">
        <v>992</v>
      </c>
      <c r="BA413" s="29">
        <v>940</v>
      </c>
      <c r="BB413" s="29">
        <v>941</v>
      </c>
      <c r="BC413" s="29">
        <v>1033</v>
      </c>
      <c r="BD413" s="29">
        <v>999</v>
      </c>
      <c r="BE413" s="29">
        <v>978</v>
      </c>
      <c r="BF413" s="29">
        <v>1031</v>
      </c>
      <c r="BG413" s="29">
        <v>2498</v>
      </c>
      <c r="BH413" s="29">
        <v>2054</v>
      </c>
      <c r="BI413" s="29">
        <f t="shared" si="82"/>
        <v>2054</v>
      </c>
      <c r="BJ413" s="29"/>
      <c r="BK413" s="29"/>
      <c r="BL413" s="29">
        <f t="shared" si="83"/>
        <v>-444</v>
      </c>
      <c r="BM413" s="27"/>
    </row>
    <row r="414" spans="1:65">
      <c r="A414" s="29">
        <v>767</v>
      </c>
      <c r="B414" s="32" t="s">
        <v>497</v>
      </c>
      <c r="C414" s="29">
        <f t="shared" si="72"/>
        <v>0</v>
      </c>
      <c r="D414" s="29">
        <f t="shared" si="72"/>
        <v>1457553</v>
      </c>
      <c r="E414" s="29">
        <f t="shared" si="78"/>
        <v>1457553</v>
      </c>
      <c r="F414" s="29">
        <f t="shared" si="79"/>
        <v>744</v>
      </c>
      <c r="G414" s="57">
        <f t="shared" si="80"/>
        <v>1959</v>
      </c>
      <c r="H414" s="42"/>
      <c r="I414" s="29">
        <v>767</v>
      </c>
      <c r="J414" s="30" t="s">
        <v>497</v>
      </c>
      <c r="L414" s="29">
        <v>0</v>
      </c>
      <c r="M414" s="29">
        <v>1125450</v>
      </c>
      <c r="N414" s="29">
        <v>703</v>
      </c>
      <c r="O414" s="29">
        <v>0</v>
      </c>
      <c r="P414" s="29">
        <v>0</v>
      </c>
      <c r="Q414" s="29">
        <v>0</v>
      </c>
      <c r="R414" s="29">
        <v>0</v>
      </c>
      <c r="S414" s="29">
        <v>332103</v>
      </c>
      <c r="T414" s="29">
        <v>41</v>
      </c>
      <c r="U414" s="29">
        <v>0</v>
      </c>
      <c r="V414" s="29">
        <v>0</v>
      </c>
      <c r="W414" s="29">
        <v>0</v>
      </c>
      <c r="X414" s="31"/>
      <c r="Y414" s="27">
        <f t="shared" si="81"/>
        <v>767</v>
      </c>
      <c r="Z414" s="29">
        <f t="shared" si="73"/>
        <v>0</v>
      </c>
      <c r="AA414" s="29">
        <f t="shared" si="74"/>
        <v>1457553</v>
      </c>
      <c r="AB414" s="29">
        <f t="shared" si="75"/>
        <v>1457553</v>
      </c>
      <c r="AC414" s="29">
        <f t="shared" si="76"/>
        <v>744</v>
      </c>
      <c r="AD414" s="29">
        <f t="shared" si="77"/>
        <v>1959</v>
      </c>
      <c r="AE414" s="31"/>
      <c r="AF414" s="31"/>
      <c r="AH414" s="27">
        <v>767</v>
      </c>
      <c r="AI414" s="31" t="s">
        <v>497</v>
      </c>
      <c r="AK414" s="29"/>
      <c r="AL414" s="29">
        <v>337.11603498542274</v>
      </c>
      <c r="AM414" s="29">
        <v>334.33626760563379</v>
      </c>
      <c r="AN414" s="29">
        <v>386.09906951286263</v>
      </c>
      <c r="AO414" s="29">
        <v>355</v>
      </c>
      <c r="AP414" s="29">
        <v>340</v>
      </c>
      <c r="AQ414" s="29">
        <v>821</v>
      </c>
      <c r="AR414" s="29">
        <v>526</v>
      </c>
      <c r="AS414" s="29">
        <v>578</v>
      </c>
      <c r="AT414" s="29">
        <v>641</v>
      </c>
      <c r="AU414" s="29">
        <v>614</v>
      </c>
      <c r="AV414" s="29">
        <v>642</v>
      </c>
      <c r="AW414" s="29">
        <v>940</v>
      </c>
      <c r="AX414" s="29">
        <v>701</v>
      </c>
      <c r="AY414" s="29">
        <v>771</v>
      </c>
      <c r="AZ414" s="29">
        <v>913</v>
      </c>
      <c r="BA414" s="29">
        <v>1113</v>
      </c>
      <c r="BB414" s="29">
        <v>1332</v>
      </c>
      <c r="BC414" s="29">
        <v>1279</v>
      </c>
      <c r="BD414" s="29">
        <v>1382</v>
      </c>
      <c r="BE414" s="29">
        <v>1234</v>
      </c>
      <c r="BF414" s="29">
        <v>1083</v>
      </c>
      <c r="BG414" s="29">
        <v>945</v>
      </c>
      <c r="BH414" s="29">
        <v>1959</v>
      </c>
      <c r="BI414" s="29">
        <f t="shared" si="82"/>
        <v>1959</v>
      </c>
      <c r="BJ414" s="29"/>
      <c r="BK414" s="29"/>
      <c r="BL414" s="29">
        <f t="shared" si="83"/>
        <v>1014</v>
      </c>
      <c r="BM414" s="27"/>
    </row>
    <row r="415" spans="1:65">
      <c r="A415" s="29">
        <v>770</v>
      </c>
      <c r="B415" s="32" t="s">
        <v>498</v>
      </c>
      <c r="C415" s="29">
        <f t="shared" si="72"/>
        <v>0</v>
      </c>
      <c r="D415" s="29">
        <f t="shared" si="72"/>
        <v>992942</v>
      </c>
      <c r="E415" s="29">
        <f t="shared" si="78"/>
        <v>992942</v>
      </c>
      <c r="F415" s="29">
        <f t="shared" si="79"/>
        <v>1119</v>
      </c>
      <c r="G415" s="57">
        <f t="shared" si="80"/>
        <v>887</v>
      </c>
      <c r="H415" s="42"/>
      <c r="I415" s="29">
        <v>770</v>
      </c>
      <c r="J415" s="30" t="s">
        <v>498</v>
      </c>
      <c r="L415" s="29">
        <v>0</v>
      </c>
      <c r="M415" s="29">
        <v>992942</v>
      </c>
      <c r="N415" s="29">
        <v>1119</v>
      </c>
      <c r="O415" s="29">
        <v>0</v>
      </c>
      <c r="P415" s="29">
        <v>0</v>
      </c>
      <c r="Q415" s="29">
        <v>0</v>
      </c>
      <c r="R415" s="29">
        <v>0</v>
      </c>
      <c r="S415" s="29">
        <v>0</v>
      </c>
      <c r="T415" s="29">
        <v>0</v>
      </c>
      <c r="U415" s="29">
        <v>0</v>
      </c>
      <c r="V415" s="29">
        <v>0</v>
      </c>
      <c r="W415" s="29">
        <v>0</v>
      </c>
      <c r="X415" s="31"/>
      <c r="Y415" s="27">
        <f t="shared" si="81"/>
        <v>770</v>
      </c>
      <c r="Z415" s="29">
        <f t="shared" si="73"/>
        <v>0</v>
      </c>
      <c r="AA415" s="29">
        <f t="shared" si="74"/>
        <v>992942</v>
      </c>
      <c r="AB415" s="29">
        <f t="shared" si="75"/>
        <v>992942</v>
      </c>
      <c r="AC415" s="29">
        <f t="shared" si="76"/>
        <v>1119</v>
      </c>
      <c r="AD415" s="29">
        <f t="shared" si="77"/>
        <v>887</v>
      </c>
      <c r="AE415" s="31"/>
      <c r="AF415" s="31"/>
      <c r="AH415" s="27">
        <v>770</v>
      </c>
      <c r="AI415" s="31" t="s">
        <v>498</v>
      </c>
      <c r="AK415" s="29"/>
      <c r="AL415" s="29">
        <v>352.2557306590258</v>
      </c>
      <c r="AM415" s="29">
        <v>343.87361111111113</v>
      </c>
      <c r="AN415" s="29">
        <v>355.84647592463364</v>
      </c>
      <c r="AO415" s="29">
        <v>341</v>
      </c>
      <c r="AP415" s="29">
        <v>385</v>
      </c>
      <c r="AQ415" s="29">
        <v>413</v>
      </c>
      <c r="AR415" s="29">
        <v>402</v>
      </c>
      <c r="AS415" s="29">
        <v>429</v>
      </c>
      <c r="AT415" s="29">
        <v>458</v>
      </c>
      <c r="AU415" s="29">
        <v>499</v>
      </c>
      <c r="AV415" s="29">
        <v>528</v>
      </c>
      <c r="AW415" s="29">
        <v>566</v>
      </c>
      <c r="AX415" s="29">
        <v>559</v>
      </c>
      <c r="AY415" s="29">
        <v>760</v>
      </c>
      <c r="AZ415" s="29">
        <v>641</v>
      </c>
      <c r="BA415" s="29">
        <v>689</v>
      </c>
      <c r="BB415" s="29">
        <v>778</v>
      </c>
      <c r="BC415" s="29">
        <v>777</v>
      </c>
      <c r="BD415" s="29">
        <v>688</v>
      </c>
      <c r="BE415" s="29">
        <v>822</v>
      </c>
      <c r="BF415" s="29">
        <v>766</v>
      </c>
      <c r="BG415" s="29">
        <v>812</v>
      </c>
      <c r="BH415" s="29">
        <v>887</v>
      </c>
      <c r="BI415" s="29">
        <f t="shared" si="82"/>
        <v>887</v>
      </c>
      <c r="BJ415" s="29"/>
      <c r="BK415" s="29"/>
      <c r="BL415" s="29">
        <f t="shared" si="83"/>
        <v>75</v>
      </c>
      <c r="BM415" s="27"/>
    </row>
    <row r="416" spans="1:65">
      <c r="A416" s="29">
        <v>773</v>
      </c>
      <c r="B416" s="32" t="s">
        <v>499</v>
      </c>
      <c r="C416" s="29">
        <f t="shared" si="72"/>
        <v>0</v>
      </c>
      <c r="D416" s="29">
        <f t="shared" si="72"/>
        <v>2305093</v>
      </c>
      <c r="E416" s="29">
        <f t="shared" si="78"/>
        <v>2305093</v>
      </c>
      <c r="F416" s="29">
        <f t="shared" si="79"/>
        <v>2096</v>
      </c>
      <c r="G416" s="57">
        <f t="shared" si="80"/>
        <v>1100</v>
      </c>
      <c r="H416" s="42"/>
      <c r="I416" s="29">
        <v>773</v>
      </c>
      <c r="J416" s="30" t="s">
        <v>499</v>
      </c>
      <c r="L416" s="29">
        <v>0</v>
      </c>
      <c r="M416" s="29">
        <v>1550442</v>
      </c>
      <c r="N416" s="29">
        <v>2059</v>
      </c>
      <c r="O416" s="29">
        <v>0</v>
      </c>
      <c r="P416" s="29">
        <v>142772</v>
      </c>
      <c r="Q416" s="29">
        <v>7</v>
      </c>
      <c r="R416" s="29">
        <v>0</v>
      </c>
      <c r="S416" s="29">
        <v>611879</v>
      </c>
      <c r="T416" s="29">
        <v>30</v>
      </c>
      <c r="U416" s="29">
        <v>0</v>
      </c>
      <c r="V416" s="29">
        <v>0</v>
      </c>
      <c r="W416" s="29">
        <v>0</v>
      </c>
      <c r="X416" s="31"/>
      <c r="Y416" s="27">
        <f t="shared" si="81"/>
        <v>773</v>
      </c>
      <c r="Z416" s="29">
        <f t="shared" si="73"/>
        <v>0</v>
      </c>
      <c r="AA416" s="29">
        <f t="shared" si="74"/>
        <v>2305093</v>
      </c>
      <c r="AB416" s="29">
        <f t="shared" si="75"/>
        <v>2305093</v>
      </c>
      <c r="AC416" s="29">
        <f t="shared" si="76"/>
        <v>2096</v>
      </c>
      <c r="AD416" s="29">
        <f t="shared" si="77"/>
        <v>1100</v>
      </c>
      <c r="AE416" s="31"/>
      <c r="AF416" s="31"/>
      <c r="AH416" s="27">
        <v>773</v>
      </c>
      <c r="AI416" s="31" t="s">
        <v>499</v>
      </c>
      <c r="AK416" s="29"/>
      <c r="AL416" s="29">
        <v>284.24141104294478</v>
      </c>
      <c r="AM416" s="29">
        <v>309.59242174629327</v>
      </c>
      <c r="AN416" s="29">
        <v>389.38616495629037</v>
      </c>
      <c r="AO416" s="29">
        <v>378</v>
      </c>
      <c r="AP416" s="29">
        <v>376</v>
      </c>
      <c r="AQ416" s="29">
        <v>797</v>
      </c>
      <c r="AR416" s="29">
        <v>571</v>
      </c>
      <c r="AS416" s="29">
        <v>535</v>
      </c>
      <c r="AT416" s="29">
        <v>563</v>
      </c>
      <c r="AU416" s="29">
        <v>519</v>
      </c>
      <c r="AV416" s="29">
        <v>610</v>
      </c>
      <c r="AW416" s="29">
        <v>589</v>
      </c>
      <c r="AX416" s="29">
        <v>719</v>
      </c>
      <c r="AY416" s="29">
        <v>632</v>
      </c>
      <c r="AZ416" s="29">
        <v>661</v>
      </c>
      <c r="BA416" s="29">
        <v>705</v>
      </c>
      <c r="BB416" s="29">
        <v>651</v>
      </c>
      <c r="BC416" s="29">
        <v>807</v>
      </c>
      <c r="BD416" s="29">
        <v>831</v>
      </c>
      <c r="BE416" s="29">
        <v>891</v>
      </c>
      <c r="BF416" s="29">
        <v>823</v>
      </c>
      <c r="BG416" s="29">
        <v>1004</v>
      </c>
      <c r="BH416" s="29">
        <v>1100</v>
      </c>
      <c r="BI416" s="29">
        <f t="shared" si="82"/>
        <v>1100</v>
      </c>
      <c r="BJ416" s="29"/>
      <c r="BK416" s="29"/>
      <c r="BL416" s="29">
        <f t="shared" si="83"/>
        <v>96</v>
      </c>
      <c r="BM416" s="27"/>
    </row>
    <row r="417" spans="1:65">
      <c r="A417" s="29">
        <v>774</v>
      </c>
      <c r="B417" s="32" t="s">
        <v>500</v>
      </c>
      <c r="C417" s="29">
        <f t="shared" si="72"/>
        <v>0</v>
      </c>
      <c r="D417" s="29">
        <f t="shared" si="72"/>
        <v>378141</v>
      </c>
      <c r="E417" s="29">
        <f t="shared" si="78"/>
        <v>378141</v>
      </c>
      <c r="F417" s="29">
        <f t="shared" si="79"/>
        <v>343</v>
      </c>
      <c r="G417" s="57">
        <f t="shared" si="80"/>
        <v>1102</v>
      </c>
      <c r="H417" s="42"/>
      <c r="I417" s="29">
        <v>774</v>
      </c>
      <c r="J417" s="30" t="s">
        <v>500</v>
      </c>
      <c r="L417" s="29">
        <v>0</v>
      </c>
      <c r="M417" s="29">
        <v>271664</v>
      </c>
      <c r="N417" s="29">
        <v>340</v>
      </c>
      <c r="O417" s="29">
        <v>0</v>
      </c>
      <c r="P417" s="29">
        <v>70985</v>
      </c>
      <c r="Q417" s="29">
        <v>2</v>
      </c>
      <c r="R417" s="29">
        <v>0</v>
      </c>
      <c r="S417" s="29">
        <v>35492</v>
      </c>
      <c r="T417" s="29">
        <v>1</v>
      </c>
      <c r="U417" s="29">
        <v>0</v>
      </c>
      <c r="V417" s="29">
        <v>0</v>
      </c>
      <c r="W417" s="29">
        <v>0</v>
      </c>
      <c r="X417" s="31"/>
      <c r="Y417" s="27">
        <f t="shared" si="81"/>
        <v>774</v>
      </c>
      <c r="Z417" s="29">
        <f t="shared" si="73"/>
        <v>0</v>
      </c>
      <c r="AA417" s="29">
        <f t="shared" si="74"/>
        <v>378141</v>
      </c>
      <c r="AB417" s="29">
        <f t="shared" si="75"/>
        <v>378141</v>
      </c>
      <c r="AC417" s="29">
        <f t="shared" si="76"/>
        <v>343</v>
      </c>
      <c r="AD417" s="29">
        <f t="shared" si="77"/>
        <v>1102</v>
      </c>
      <c r="AE417" s="31"/>
      <c r="AF417" s="31"/>
      <c r="AH417" s="27">
        <v>774</v>
      </c>
      <c r="AI417" s="31" t="s">
        <v>500</v>
      </c>
      <c r="AK417" s="29"/>
      <c r="AL417" s="29">
        <v>771.12085308056874</v>
      </c>
      <c r="AM417" s="29">
        <v>785.28703703703707</v>
      </c>
      <c r="AN417" s="29">
        <v>850.56598984771574</v>
      </c>
      <c r="AO417" s="29">
        <v>918</v>
      </c>
      <c r="AP417" s="29">
        <v>923</v>
      </c>
      <c r="AQ417" s="29">
        <v>1030</v>
      </c>
      <c r="AR417" s="29">
        <v>959</v>
      </c>
      <c r="AS417" s="29">
        <v>1396</v>
      </c>
      <c r="AT417" s="29">
        <v>1318</v>
      </c>
      <c r="AU417" s="29">
        <v>937</v>
      </c>
      <c r="AV417" s="29">
        <v>913</v>
      </c>
      <c r="AW417" s="29">
        <v>984</v>
      </c>
      <c r="AX417" s="29">
        <v>906</v>
      </c>
      <c r="AY417" s="29">
        <v>928</v>
      </c>
      <c r="AZ417" s="29">
        <v>792</v>
      </c>
      <c r="BA417" s="29">
        <v>802</v>
      </c>
      <c r="BB417" s="29">
        <v>771</v>
      </c>
      <c r="BC417" s="29">
        <v>788</v>
      </c>
      <c r="BD417" s="29">
        <v>859</v>
      </c>
      <c r="BE417" s="29">
        <v>977</v>
      </c>
      <c r="BF417" s="29">
        <v>739</v>
      </c>
      <c r="BG417" s="29">
        <v>1083</v>
      </c>
      <c r="BH417" s="29">
        <v>1102</v>
      </c>
      <c r="BI417" s="29">
        <f t="shared" si="82"/>
        <v>1102</v>
      </c>
      <c r="BJ417" s="29"/>
      <c r="BK417" s="29"/>
      <c r="BL417" s="29">
        <f t="shared" si="83"/>
        <v>19</v>
      </c>
      <c r="BM417" s="27"/>
    </row>
    <row r="418" spans="1:65">
      <c r="A418" s="29">
        <v>775</v>
      </c>
      <c r="B418" s="32" t="s">
        <v>501</v>
      </c>
      <c r="C418" s="29">
        <f t="shared" si="72"/>
        <v>0</v>
      </c>
      <c r="D418" s="29">
        <f t="shared" si="72"/>
        <v>4925429</v>
      </c>
      <c r="E418" s="29">
        <f t="shared" si="78"/>
        <v>4925429</v>
      </c>
      <c r="F418" s="29">
        <f t="shared" si="79"/>
        <v>6666</v>
      </c>
      <c r="G418" s="57">
        <f t="shared" si="80"/>
        <v>739</v>
      </c>
      <c r="H418" s="42"/>
      <c r="I418" s="29">
        <v>775</v>
      </c>
      <c r="J418" s="30" t="s">
        <v>501</v>
      </c>
      <c r="L418" s="29">
        <v>0</v>
      </c>
      <c r="M418" s="29">
        <v>3318840</v>
      </c>
      <c r="N418" s="29">
        <v>6464</v>
      </c>
      <c r="O418" s="29">
        <v>0</v>
      </c>
      <c r="P418" s="29">
        <v>326090</v>
      </c>
      <c r="Q418" s="29">
        <v>41</v>
      </c>
      <c r="R418" s="29">
        <v>0</v>
      </c>
      <c r="S418" s="29">
        <v>1280499</v>
      </c>
      <c r="T418" s="29">
        <v>161</v>
      </c>
      <c r="U418" s="29">
        <v>0</v>
      </c>
      <c r="V418" s="29">
        <v>0</v>
      </c>
      <c r="W418" s="29">
        <v>0</v>
      </c>
      <c r="X418" s="31"/>
      <c r="Y418" s="27">
        <f t="shared" si="81"/>
        <v>775</v>
      </c>
      <c r="Z418" s="29">
        <f t="shared" si="73"/>
        <v>0</v>
      </c>
      <c r="AA418" s="29">
        <f t="shared" si="74"/>
        <v>4925429</v>
      </c>
      <c r="AB418" s="29">
        <f t="shared" si="75"/>
        <v>4925429</v>
      </c>
      <c r="AC418" s="29">
        <f t="shared" si="76"/>
        <v>6666</v>
      </c>
      <c r="AD418" s="29">
        <f t="shared" si="77"/>
        <v>739</v>
      </c>
      <c r="AE418" s="31"/>
      <c r="AF418" s="31"/>
      <c r="AH418" s="27">
        <v>775</v>
      </c>
      <c r="AI418" s="31" t="s">
        <v>501</v>
      </c>
      <c r="AK418" s="29"/>
      <c r="AL418" s="29">
        <v>289.95024964336665</v>
      </c>
      <c r="AM418" s="29">
        <v>362.34644649506231</v>
      </c>
      <c r="AN418" s="29">
        <v>457.24204545454546</v>
      </c>
      <c r="AO418" s="29">
        <v>410</v>
      </c>
      <c r="AP418" s="29">
        <v>487</v>
      </c>
      <c r="AQ418" s="29">
        <v>549</v>
      </c>
      <c r="AR418" s="29">
        <v>598</v>
      </c>
      <c r="AS418" s="29">
        <v>777</v>
      </c>
      <c r="AT418" s="29">
        <v>784</v>
      </c>
      <c r="AU418" s="29">
        <v>891</v>
      </c>
      <c r="AV418" s="29">
        <v>699</v>
      </c>
      <c r="AW418" s="29">
        <v>722</v>
      </c>
      <c r="AX418" s="29">
        <v>881</v>
      </c>
      <c r="AY418" s="29">
        <v>824</v>
      </c>
      <c r="AZ418" s="29">
        <v>892</v>
      </c>
      <c r="BA418" s="29">
        <v>691</v>
      </c>
      <c r="BB418" s="29">
        <v>690</v>
      </c>
      <c r="BC418" s="29">
        <v>753</v>
      </c>
      <c r="BD418" s="29">
        <v>846</v>
      </c>
      <c r="BE418" s="29">
        <v>820</v>
      </c>
      <c r="BF418" s="29">
        <v>632</v>
      </c>
      <c r="BG418" s="29">
        <v>967</v>
      </c>
      <c r="BH418" s="29">
        <v>739</v>
      </c>
      <c r="BI418" s="29">
        <f t="shared" si="82"/>
        <v>739</v>
      </c>
      <c r="BJ418" s="29"/>
      <c r="BK418" s="29"/>
      <c r="BL418" s="29">
        <f t="shared" si="83"/>
        <v>-228</v>
      </c>
      <c r="BM418" s="27"/>
    </row>
    <row r="419" spans="1:65">
      <c r="A419" s="29">
        <v>778</v>
      </c>
      <c r="B419" s="32" t="s">
        <v>502</v>
      </c>
      <c r="C419" s="29">
        <f t="shared" si="72"/>
        <v>0</v>
      </c>
      <c r="D419" s="29">
        <f t="shared" si="72"/>
        <v>1654495</v>
      </c>
      <c r="E419" s="29">
        <f t="shared" si="78"/>
        <v>1654495</v>
      </c>
      <c r="F419" s="29">
        <f t="shared" si="79"/>
        <v>1154</v>
      </c>
      <c r="G419" s="57">
        <f t="shared" si="80"/>
        <v>1434</v>
      </c>
      <c r="H419" s="42"/>
      <c r="I419" s="29">
        <v>778</v>
      </c>
      <c r="J419" s="30" t="s">
        <v>502</v>
      </c>
      <c r="L419" s="29">
        <v>0</v>
      </c>
      <c r="M419" s="29">
        <v>1232018</v>
      </c>
      <c r="N419" s="29">
        <v>891</v>
      </c>
      <c r="O419" s="29">
        <v>0</v>
      </c>
      <c r="P419" s="29">
        <v>422477</v>
      </c>
      <c r="Q419" s="29">
        <v>263</v>
      </c>
      <c r="R419" s="29">
        <v>0</v>
      </c>
      <c r="S419" s="29">
        <v>0</v>
      </c>
      <c r="T419" s="29">
        <v>0</v>
      </c>
      <c r="U419" s="29">
        <v>0</v>
      </c>
      <c r="V419" s="29">
        <v>0</v>
      </c>
      <c r="W419" s="29">
        <v>0</v>
      </c>
      <c r="X419" s="31"/>
      <c r="Y419" s="27">
        <f t="shared" si="81"/>
        <v>778</v>
      </c>
      <c r="Z419" s="29">
        <f t="shared" si="73"/>
        <v>0</v>
      </c>
      <c r="AA419" s="29">
        <f t="shared" si="74"/>
        <v>1654495</v>
      </c>
      <c r="AB419" s="29">
        <f t="shared" si="75"/>
        <v>1654495</v>
      </c>
      <c r="AC419" s="29">
        <f t="shared" si="76"/>
        <v>1154</v>
      </c>
      <c r="AD419" s="29">
        <f t="shared" si="77"/>
        <v>1434</v>
      </c>
      <c r="AE419" s="31"/>
      <c r="AF419" s="31"/>
      <c r="AH419" s="27">
        <v>778</v>
      </c>
      <c r="AI419" s="31" t="s">
        <v>502</v>
      </c>
      <c r="AK419" s="29"/>
      <c r="AL419" s="29">
        <v>451.49727201870616</v>
      </c>
      <c r="AM419" s="29">
        <v>484.83346806790621</v>
      </c>
      <c r="AN419" s="29">
        <v>486.21207430340559</v>
      </c>
      <c r="AO419" s="29">
        <v>561</v>
      </c>
      <c r="AP419" s="29">
        <v>583</v>
      </c>
      <c r="AQ419" s="29">
        <v>801</v>
      </c>
      <c r="AR419" s="29">
        <v>577</v>
      </c>
      <c r="AS419" s="29">
        <v>624</v>
      </c>
      <c r="AT419" s="29">
        <v>728</v>
      </c>
      <c r="AU419" s="29">
        <v>717</v>
      </c>
      <c r="AV419" s="29">
        <v>862</v>
      </c>
      <c r="AW419" s="29">
        <v>869</v>
      </c>
      <c r="AX419" s="29">
        <v>912</v>
      </c>
      <c r="AY419" s="29">
        <v>1014</v>
      </c>
      <c r="AZ419" s="29">
        <v>1025</v>
      </c>
      <c r="BA419" s="29">
        <v>1295</v>
      </c>
      <c r="BB419" s="29">
        <v>1198</v>
      </c>
      <c r="BC419" s="29">
        <v>1205</v>
      </c>
      <c r="BD419" s="29">
        <v>1230</v>
      </c>
      <c r="BE419" s="29">
        <v>1231</v>
      </c>
      <c r="BF419" s="29">
        <v>1100</v>
      </c>
      <c r="BG419" s="29">
        <v>1420</v>
      </c>
      <c r="BH419" s="29">
        <v>1434</v>
      </c>
      <c r="BI419" s="29">
        <f t="shared" si="82"/>
        <v>1434</v>
      </c>
      <c r="BJ419" s="29"/>
      <c r="BK419" s="29"/>
      <c r="BL419" s="29">
        <f t="shared" si="83"/>
        <v>14</v>
      </c>
      <c r="BM419" s="27"/>
    </row>
    <row r="420" spans="1:65">
      <c r="A420" s="29">
        <v>780</v>
      </c>
      <c r="B420" s="32" t="s">
        <v>503</v>
      </c>
      <c r="C420" s="29">
        <f t="shared" si="72"/>
        <v>0</v>
      </c>
      <c r="D420" s="29">
        <f t="shared" si="72"/>
        <v>2840898</v>
      </c>
      <c r="E420" s="29">
        <f t="shared" si="78"/>
        <v>2840898</v>
      </c>
      <c r="F420" s="29">
        <f t="shared" si="79"/>
        <v>2825</v>
      </c>
      <c r="G420" s="57">
        <f t="shared" si="80"/>
        <v>1006</v>
      </c>
      <c r="H420" s="42"/>
      <c r="I420" s="29">
        <v>780</v>
      </c>
      <c r="J420" s="30" t="s">
        <v>503</v>
      </c>
      <c r="L420" s="29">
        <v>0</v>
      </c>
      <c r="M420" s="29">
        <v>1862227</v>
      </c>
      <c r="N420" s="29">
        <v>2733</v>
      </c>
      <c r="O420" s="29">
        <v>0</v>
      </c>
      <c r="P420" s="29">
        <v>117015</v>
      </c>
      <c r="Q420" s="29">
        <v>11</v>
      </c>
      <c r="R420" s="29">
        <v>0</v>
      </c>
      <c r="S420" s="29">
        <v>861656</v>
      </c>
      <c r="T420" s="29">
        <v>81</v>
      </c>
      <c r="U420" s="29">
        <v>0</v>
      </c>
      <c r="V420" s="29">
        <v>0</v>
      </c>
      <c r="W420" s="29">
        <v>0</v>
      </c>
      <c r="X420" s="31"/>
      <c r="Y420" s="27">
        <f t="shared" si="81"/>
        <v>780</v>
      </c>
      <c r="Z420" s="29">
        <f t="shared" si="73"/>
        <v>0</v>
      </c>
      <c r="AA420" s="29">
        <f t="shared" si="74"/>
        <v>2840898</v>
      </c>
      <c r="AB420" s="29">
        <f t="shared" si="75"/>
        <v>2840898</v>
      </c>
      <c r="AC420" s="29">
        <f t="shared" si="76"/>
        <v>2825</v>
      </c>
      <c r="AD420" s="29">
        <f t="shared" si="77"/>
        <v>1006</v>
      </c>
      <c r="AE420" s="31"/>
      <c r="AF420" s="31"/>
      <c r="AH420" s="27">
        <v>780</v>
      </c>
      <c r="AI420" s="31" t="s">
        <v>503</v>
      </c>
      <c r="AK420" s="29"/>
      <c r="AL420" s="29">
        <v>186.00096357679706</v>
      </c>
      <c r="AM420" s="29">
        <v>254.28665207877461</v>
      </c>
      <c r="AN420" s="29">
        <v>283.96990291262136</v>
      </c>
      <c r="AO420" s="29">
        <v>286</v>
      </c>
      <c r="AP420" s="29">
        <v>293</v>
      </c>
      <c r="AQ420" s="29">
        <v>407</v>
      </c>
      <c r="AR420" s="29">
        <v>375</v>
      </c>
      <c r="AS420" s="29">
        <v>410</v>
      </c>
      <c r="AT420" s="29">
        <v>408</v>
      </c>
      <c r="AU420" s="29">
        <v>439</v>
      </c>
      <c r="AV420" s="29">
        <v>432</v>
      </c>
      <c r="AW420" s="29">
        <v>497</v>
      </c>
      <c r="AX420" s="29">
        <v>435</v>
      </c>
      <c r="AY420" s="29">
        <v>500</v>
      </c>
      <c r="AZ420" s="29">
        <v>490</v>
      </c>
      <c r="BA420" s="29">
        <v>537</v>
      </c>
      <c r="BB420" s="29">
        <v>546</v>
      </c>
      <c r="BC420" s="29">
        <v>638</v>
      </c>
      <c r="BD420" s="29">
        <v>680</v>
      </c>
      <c r="BE420" s="29">
        <v>757</v>
      </c>
      <c r="BF420" s="29">
        <v>611</v>
      </c>
      <c r="BG420" s="29">
        <v>1050</v>
      </c>
      <c r="BH420" s="29">
        <v>1006</v>
      </c>
      <c r="BI420" s="29">
        <f t="shared" si="82"/>
        <v>1006</v>
      </c>
      <c r="BJ420" s="29"/>
      <c r="BK420" s="29"/>
      <c r="BL420" s="29">
        <f t="shared" si="83"/>
        <v>-44</v>
      </c>
      <c r="BM420" s="27"/>
    </row>
    <row r="421" spans="1:65">
      <c r="A421" s="29">
        <v>801</v>
      </c>
      <c r="B421" s="32" t="s">
        <v>504</v>
      </c>
      <c r="C421" s="29">
        <f t="shared" si="72"/>
        <v>0</v>
      </c>
      <c r="D421" s="29">
        <f t="shared" si="72"/>
        <v>15956</v>
      </c>
      <c r="E421" s="29">
        <f t="shared" si="78"/>
        <v>15956</v>
      </c>
      <c r="F421" s="29">
        <f t="shared" si="79"/>
        <v>2</v>
      </c>
      <c r="G421" s="57">
        <f t="shared" si="80"/>
        <v>7978</v>
      </c>
      <c r="H421" s="42"/>
      <c r="I421" s="29">
        <v>801</v>
      </c>
      <c r="J421" s="30" t="s">
        <v>504</v>
      </c>
      <c r="L421" s="29">
        <v>0</v>
      </c>
      <c r="M421" s="29">
        <v>0</v>
      </c>
      <c r="N421" s="29">
        <v>0</v>
      </c>
      <c r="O421" s="29">
        <v>0</v>
      </c>
      <c r="P421" s="29">
        <v>0</v>
      </c>
      <c r="Q421" s="29">
        <v>0</v>
      </c>
      <c r="R421" s="29">
        <v>0</v>
      </c>
      <c r="S421" s="29">
        <v>15956</v>
      </c>
      <c r="T421" s="29">
        <v>2</v>
      </c>
      <c r="U421" s="29">
        <v>0</v>
      </c>
      <c r="V421" s="29">
        <v>0</v>
      </c>
      <c r="W421" s="29">
        <v>0</v>
      </c>
      <c r="X421" s="31"/>
      <c r="Y421" s="27">
        <f t="shared" si="81"/>
        <v>801</v>
      </c>
      <c r="Z421" s="29">
        <f t="shared" si="73"/>
        <v>0</v>
      </c>
      <c r="AA421" s="29">
        <f t="shared" si="74"/>
        <v>15956</v>
      </c>
      <c r="AB421" s="29">
        <f t="shared" si="75"/>
        <v>15956</v>
      </c>
      <c r="AC421" s="29">
        <f t="shared" si="76"/>
        <v>2</v>
      </c>
      <c r="AD421" s="29">
        <f t="shared" si="77"/>
        <v>7978</v>
      </c>
      <c r="AE421" s="31"/>
      <c r="AF421" s="31"/>
      <c r="AH421" s="27">
        <v>801</v>
      </c>
      <c r="AI421" s="31" t="s">
        <v>504</v>
      </c>
      <c r="AK421" s="29"/>
      <c r="AL421" s="29"/>
      <c r="AM421" s="29"/>
      <c r="AN421" s="29">
        <v>0</v>
      </c>
      <c r="AO421" s="29">
        <v>0</v>
      </c>
      <c r="AP421" s="29">
        <v>0</v>
      </c>
      <c r="AQ421" s="29">
        <v>642</v>
      </c>
      <c r="AR421" s="29">
        <v>3978</v>
      </c>
      <c r="AS421" s="29">
        <v>0</v>
      </c>
      <c r="AT421" s="29">
        <v>0</v>
      </c>
      <c r="AU421" s="29">
        <v>0</v>
      </c>
      <c r="AV421" s="29">
        <v>0</v>
      </c>
      <c r="AW421" s="29">
        <v>0</v>
      </c>
      <c r="AX421" s="29">
        <v>9315</v>
      </c>
      <c r="AY421" s="29">
        <v>0</v>
      </c>
      <c r="AZ421" s="29">
        <v>0</v>
      </c>
      <c r="BA421" s="29">
        <v>0</v>
      </c>
      <c r="BB421" s="29">
        <v>0</v>
      </c>
      <c r="BC421" s="29">
        <v>0</v>
      </c>
      <c r="BD421" s="29">
        <v>0</v>
      </c>
      <c r="BE421" s="29">
        <v>0</v>
      </c>
      <c r="BF421" s="29">
        <v>0</v>
      </c>
      <c r="BG421" s="29">
        <v>0</v>
      </c>
      <c r="BH421" s="29">
        <v>7978</v>
      </c>
      <c r="BI421" s="29">
        <f t="shared" si="82"/>
        <v>7978</v>
      </c>
      <c r="BJ421" s="29"/>
      <c r="BK421" s="29"/>
      <c r="BL421" s="29">
        <f t="shared" si="83"/>
        <v>7978</v>
      </c>
      <c r="BM421" s="27"/>
    </row>
    <row r="422" spans="1:65">
      <c r="A422" s="29">
        <v>805</v>
      </c>
      <c r="B422" s="32" t="s">
        <v>505</v>
      </c>
      <c r="C422" s="29">
        <f t="shared" si="72"/>
        <v>0</v>
      </c>
      <c r="D422" s="29">
        <f t="shared" si="72"/>
        <v>0</v>
      </c>
      <c r="E422" s="29">
        <f t="shared" si="78"/>
        <v>0</v>
      </c>
      <c r="F422" s="29">
        <f t="shared" si="79"/>
        <v>0</v>
      </c>
      <c r="G422" s="57">
        <f t="shared" si="80"/>
        <v>0</v>
      </c>
      <c r="H422" s="42"/>
      <c r="I422" s="29">
        <v>805</v>
      </c>
      <c r="J422" s="30" t="s">
        <v>505</v>
      </c>
      <c r="L422" s="29">
        <v>0</v>
      </c>
      <c r="M422" s="29">
        <v>0</v>
      </c>
      <c r="N422" s="29">
        <v>0</v>
      </c>
      <c r="O422" s="29">
        <v>0</v>
      </c>
      <c r="P422" s="29">
        <v>0</v>
      </c>
      <c r="Q422" s="29">
        <v>0</v>
      </c>
      <c r="R422" s="29">
        <v>0</v>
      </c>
      <c r="S422" s="29">
        <v>0</v>
      </c>
      <c r="T422" s="29">
        <v>0</v>
      </c>
      <c r="U422" s="29">
        <v>0</v>
      </c>
      <c r="V422" s="29">
        <v>0</v>
      </c>
      <c r="W422" s="29">
        <v>0</v>
      </c>
      <c r="X422" s="31"/>
      <c r="Y422" s="27">
        <f t="shared" si="81"/>
        <v>805</v>
      </c>
      <c r="Z422" s="29">
        <f t="shared" si="73"/>
        <v>0</v>
      </c>
      <c r="AA422" s="29">
        <f t="shared" si="74"/>
        <v>0</v>
      </c>
      <c r="AB422" s="29">
        <f t="shared" si="75"/>
        <v>0</v>
      </c>
      <c r="AC422" s="29">
        <f t="shared" si="76"/>
        <v>0</v>
      </c>
      <c r="AD422" s="29">
        <f t="shared" si="77"/>
        <v>0</v>
      </c>
      <c r="AE422" s="31"/>
      <c r="AF422" s="31"/>
      <c r="AH422" s="27">
        <v>805</v>
      </c>
      <c r="AI422" s="31" t="s">
        <v>505</v>
      </c>
      <c r="AK422" s="29"/>
      <c r="AL422" s="29"/>
      <c r="AM422" s="29"/>
      <c r="AN422" s="29">
        <v>0</v>
      </c>
      <c r="AO422" s="29">
        <v>0</v>
      </c>
      <c r="AP422" s="29">
        <v>0</v>
      </c>
      <c r="AQ422" s="29">
        <v>2333</v>
      </c>
      <c r="AR422" s="29">
        <v>0</v>
      </c>
      <c r="AS422" s="29">
        <v>0</v>
      </c>
      <c r="AT422" s="29">
        <v>3740</v>
      </c>
      <c r="AU422" s="29">
        <v>1488</v>
      </c>
      <c r="AV422" s="29">
        <v>2265</v>
      </c>
      <c r="AW422" s="29">
        <v>1260</v>
      </c>
      <c r="AX422" s="29">
        <v>2738</v>
      </c>
      <c r="AY422" s="29">
        <v>0</v>
      </c>
      <c r="AZ422" s="29">
        <v>322</v>
      </c>
      <c r="BA422" s="29">
        <v>0</v>
      </c>
      <c r="BB422" s="29">
        <v>3828</v>
      </c>
      <c r="BC422" s="29">
        <v>3586</v>
      </c>
      <c r="BD422" s="29">
        <v>3308</v>
      </c>
      <c r="BE422" s="29">
        <v>0</v>
      </c>
      <c r="BF422" s="29">
        <v>0</v>
      </c>
      <c r="BG422" s="29">
        <v>0</v>
      </c>
      <c r="BH422" s="29">
        <v>0</v>
      </c>
      <c r="BI422" s="29">
        <f t="shared" si="82"/>
        <v>0</v>
      </c>
      <c r="BJ422" s="29"/>
      <c r="BK422" s="29"/>
      <c r="BL422" s="29">
        <f t="shared" si="83"/>
        <v>0</v>
      </c>
      <c r="BM422" s="27"/>
    </row>
    <row r="423" spans="1:65">
      <c r="A423" s="29">
        <v>806</v>
      </c>
      <c r="B423" s="32" t="s">
        <v>506</v>
      </c>
      <c r="C423" s="29">
        <f t="shared" si="72"/>
        <v>0</v>
      </c>
      <c r="D423" s="29">
        <f t="shared" si="72"/>
        <v>0</v>
      </c>
      <c r="E423" s="29">
        <f t="shared" si="78"/>
        <v>0</v>
      </c>
      <c r="F423" s="29">
        <f t="shared" si="79"/>
        <v>0</v>
      </c>
      <c r="G423" s="57">
        <f t="shared" si="80"/>
        <v>0</v>
      </c>
      <c r="H423" s="42"/>
      <c r="I423" s="29">
        <v>806</v>
      </c>
      <c r="J423" s="30" t="s">
        <v>506</v>
      </c>
      <c r="L423" s="29">
        <v>0</v>
      </c>
      <c r="M423" s="29">
        <v>0</v>
      </c>
      <c r="N423" s="29">
        <v>0</v>
      </c>
      <c r="O423" s="29">
        <v>0</v>
      </c>
      <c r="P423" s="29">
        <v>0</v>
      </c>
      <c r="Q423" s="29">
        <v>0</v>
      </c>
      <c r="R423" s="29">
        <v>0</v>
      </c>
      <c r="S423" s="29">
        <v>0</v>
      </c>
      <c r="T423" s="29">
        <v>0</v>
      </c>
      <c r="U423" s="29">
        <v>0</v>
      </c>
      <c r="V423" s="29">
        <v>0</v>
      </c>
      <c r="W423" s="29">
        <v>0</v>
      </c>
      <c r="X423" s="31"/>
      <c r="Y423" s="27">
        <f t="shared" si="81"/>
        <v>806</v>
      </c>
      <c r="Z423" s="29">
        <f t="shared" si="73"/>
        <v>0</v>
      </c>
      <c r="AA423" s="29">
        <f t="shared" si="74"/>
        <v>0</v>
      </c>
      <c r="AB423" s="29">
        <f t="shared" si="75"/>
        <v>0</v>
      </c>
      <c r="AC423" s="29">
        <f t="shared" si="76"/>
        <v>0</v>
      </c>
      <c r="AD423" s="29">
        <f t="shared" si="77"/>
        <v>0</v>
      </c>
      <c r="AE423" s="31"/>
      <c r="AF423" s="31"/>
      <c r="AH423" s="27">
        <v>806</v>
      </c>
      <c r="AI423" s="31" t="s">
        <v>506</v>
      </c>
      <c r="AK423" s="29"/>
      <c r="AL423" s="29"/>
      <c r="AM423" s="29"/>
      <c r="AN423" s="29">
        <v>0</v>
      </c>
      <c r="AO423" s="29">
        <v>0</v>
      </c>
      <c r="AP423" s="29">
        <v>0</v>
      </c>
      <c r="AQ423" s="29">
        <v>7663</v>
      </c>
      <c r="AR423" s="29">
        <v>5982</v>
      </c>
      <c r="AS423" s="29">
        <v>5293</v>
      </c>
      <c r="AT423" s="29">
        <v>0</v>
      </c>
      <c r="AU423" s="29">
        <v>0</v>
      </c>
      <c r="AV423" s="29">
        <v>0</v>
      </c>
      <c r="AW423" s="29">
        <v>0</v>
      </c>
      <c r="AX423" s="29">
        <v>153</v>
      </c>
      <c r="AY423" s="29">
        <v>0</v>
      </c>
      <c r="AZ423" s="29">
        <v>0</v>
      </c>
      <c r="BA423" s="29">
        <v>60</v>
      </c>
      <c r="BB423" s="29">
        <v>0</v>
      </c>
      <c r="BC423" s="29">
        <v>0</v>
      </c>
      <c r="BD423" s="29">
        <v>0</v>
      </c>
      <c r="BE423" s="29">
        <v>0</v>
      </c>
      <c r="BF423" s="29">
        <v>0</v>
      </c>
      <c r="BG423" s="29">
        <v>0</v>
      </c>
      <c r="BH423" s="29">
        <v>0</v>
      </c>
      <c r="BI423" s="29">
        <f t="shared" si="82"/>
        <v>0</v>
      </c>
      <c r="BJ423" s="29"/>
      <c r="BK423" s="29"/>
      <c r="BL423" s="29">
        <f t="shared" si="83"/>
        <v>0</v>
      </c>
      <c r="BM423" s="27"/>
    </row>
    <row r="424" spans="1:65">
      <c r="A424" s="29">
        <v>810</v>
      </c>
      <c r="B424" s="32" t="s">
        <v>507</v>
      </c>
      <c r="C424" s="29">
        <f t="shared" si="72"/>
        <v>0</v>
      </c>
      <c r="D424" s="29">
        <f t="shared" si="72"/>
        <v>52268</v>
      </c>
      <c r="E424" s="29">
        <f t="shared" si="78"/>
        <v>52268</v>
      </c>
      <c r="F424" s="29">
        <f t="shared" si="79"/>
        <v>4</v>
      </c>
      <c r="G424" s="57">
        <f t="shared" si="80"/>
        <v>13067</v>
      </c>
      <c r="H424" s="42"/>
      <c r="I424" s="29">
        <v>810</v>
      </c>
      <c r="J424" s="30" t="s">
        <v>507</v>
      </c>
      <c r="L424" s="29">
        <v>0</v>
      </c>
      <c r="M424" s="29">
        <v>0</v>
      </c>
      <c r="N424" s="29">
        <v>0</v>
      </c>
      <c r="O424" s="29">
        <v>0</v>
      </c>
      <c r="P424" s="29">
        <v>0</v>
      </c>
      <c r="Q424" s="29">
        <v>0</v>
      </c>
      <c r="R424" s="29">
        <v>0</v>
      </c>
      <c r="S424" s="29">
        <v>52268</v>
      </c>
      <c r="T424" s="29">
        <v>4</v>
      </c>
      <c r="U424" s="29">
        <v>0</v>
      </c>
      <c r="V424" s="29">
        <v>0</v>
      </c>
      <c r="W424" s="29">
        <v>0</v>
      </c>
      <c r="X424" s="31"/>
      <c r="Y424" s="27">
        <f t="shared" si="81"/>
        <v>810</v>
      </c>
      <c r="Z424" s="29">
        <f t="shared" si="73"/>
        <v>0</v>
      </c>
      <c r="AA424" s="29">
        <f t="shared" si="74"/>
        <v>52268</v>
      </c>
      <c r="AB424" s="29">
        <f t="shared" si="75"/>
        <v>52268</v>
      </c>
      <c r="AC424" s="29">
        <f t="shared" si="76"/>
        <v>4</v>
      </c>
      <c r="AD424" s="29">
        <f t="shared" si="77"/>
        <v>13067</v>
      </c>
      <c r="AE424" s="31"/>
      <c r="AF424" s="31"/>
      <c r="AH424" s="27">
        <v>810</v>
      </c>
      <c r="AI424" s="31" t="s">
        <v>507</v>
      </c>
      <c r="AK424" s="29"/>
      <c r="AL424" s="29"/>
      <c r="AM424" s="29"/>
      <c r="AN424" s="29">
        <v>0</v>
      </c>
      <c r="AO424" s="29">
        <v>0</v>
      </c>
      <c r="AP424" s="29">
        <v>0</v>
      </c>
      <c r="AQ424" s="29">
        <v>0</v>
      </c>
      <c r="AR424" s="29">
        <v>0</v>
      </c>
      <c r="AS424" s="29">
        <v>14523</v>
      </c>
      <c r="AT424" s="29">
        <v>11850</v>
      </c>
      <c r="AU424" s="29">
        <v>24613</v>
      </c>
      <c r="AV424" s="29">
        <v>21820</v>
      </c>
      <c r="AW424" s="29">
        <v>15273</v>
      </c>
      <c r="AX424" s="29">
        <v>6770</v>
      </c>
      <c r="AY424" s="29">
        <v>15992</v>
      </c>
      <c r="AZ424" s="29">
        <v>9744</v>
      </c>
      <c r="BA424" s="29">
        <v>7518</v>
      </c>
      <c r="BB424" s="29">
        <v>14342</v>
      </c>
      <c r="BC424" s="29">
        <v>13130</v>
      </c>
      <c r="BD424" s="29">
        <v>15324</v>
      </c>
      <c r="BE424" s="29">
        <v>15589</v>
      </c>
      <c r="BF424" s="29">
        <v>9163</v>
      </c>
      <c r="BG424" s="29">
        <v>18750</v>
      </c>
      <c r="BH424" s="29">
        <v>13067</v>
      </c>
      <c r="BI424" s="29">
        <f t="shared" si="82"/>
        <v>13067</v>
      </c>
      <c r="BJ424" s="29"/>
      <c r="BK424" s="29"/>
      <c r="BL424" s="29">
        <f t="shared" si="83"/>
        <v>-5683</v>
      </c>
      <c r="BM424" s="27"/>
    </row>
    <row r="425" spans="1:65">
      <c r="A425" s="29">
        <v>815</v>
      </c>
      <c r="B425" s="32" t="s">
        <v>508</v>
      </c>
      <c r="C425" s="29">
        <f t="shared" si="72"/>
        <v>0</v>
      </c>
      <c r="D425" s="29">
        <f t="shared" si="72"/>
        <v>25717</v>
      </c>
      <c r="E425" s="29">
        <f t="shared" si="78"/>
        <v>25717</v>
      </c>
      <c r="F425" s="29">
        <f t="shared" si="79"/>
        <v>1</v>
      </c>
      <c r="G425" s="57">
        <f t="shared" si="80"/>
        <v>25717</v>
      </c>
      <c r="H425" s="42"/>
      <c r="I425" s="29">
        <v>815</v>
      </c>
      <c r="J425" s="30" t="s">
        <v>508</v>
      </c>
      <c r="L425" s="29">
        <v>0</v>
      </c>
      <c r="M425" s="29">
        <v>0</v>
      </c>
      <c r="N425" s="29">
        <v>0</v>
      </c>
      <c r="O425" s="29">
        <v>0</v>
      </c>
      <c r="P425" s="29">
        <v>0</v>
      </c>
      <c r="Q425" s="29">
        <v>0</v>
      </c>
      <c r="R425" s="29">
        <v>0</v>
      </c>
      <c r="S425" s="29">
        <v>25717</v>
      </c>
      <c r="T425" s="29">
        <v>1</v>
      </c>
      <c r="U425" s="29">
        <v>0</v>
      </c>
      <c r="V425" s="29">
        <v>0</v>
      </c>
      <c r="W425" s="29">
        <v>0</v>
      </c>
      <c r="X425" s="31"/>
      <c r="Y425" s="27">
        <f t="shared" si="81"/>
        <v>815</v>
      </c>
      <c r="Z425" s="29">
        <f t="shared" si="73"/>
        <v>0</v>
      </c>
      <c r="AA425" s="29">
        <f t="shared" si="74"/>
        <v>25717</v>
      </c>
      <c r="AB425" s="29">
        <f t="shared" si="75"/>
        <v>25717</v>
      </c>
      <c r="AC425" s="29">
        <f t="shared" si="76"/>
        <v>1</v>
      </c>
      <c r="AD425" s="29">
        <f t="shared" si="77"/>
        <v>25717</v>
      </c>
      <c r="AE425" s="31"/>
      <c r="AF425" s="31"/>
      <c r="AH425" s="27">
        <v>815</v>
      </c>
      <c r="AI425" s="31" t="s">
        <v>508</v>
      </c>
      <c r="AK425" s="29"/>
      <c r="AL425" s="29"/>
      <c r="AM425" s="29"/>
      <c r="AN425" s="29">
        <v>0</v>
      </c>
      <c r="AO425" s="29">
        <v>0</v>
      </c>
      <c r="AP425" s="29">
        <v>0</v>
      </c>
      <c r="AQ425" s="29">
        <v>4891</v>
      </c>
      <c r="AR425" s="29">
        <v>5337</v>
      </c>
      <c r="AS425" s="29">
        <v>6790</v>
      </c>
      <c r="AT425" s="29">
        <v>5053</v>
      </c>
      <c r="AU425" s="29">
        <v>7035</v>
      </c>
      <c r="AV425" s="29">
        <v>7807</v>
      </c>
      <c r="AW425" s="29">
        <v>8217</v>
      </c>
      <c r="AX425" s="29">
        <v>10465</v>
      </c>
      <c r="AY425" s="29">
        <v>10501</v>
      </c>
      <c r="AZ425" s="29">
        <v>5809</v>
      </c>
      <c r="BA425" s="29">
        <v>7271</v>
      </c>
      <c r="BB425" s="29">
        <v>18848</v>
      </c>
      <c r="BC425" s="29">
        <v>8919</v>
      </c>
      <c r="BD425" s="29">
        <v>22235</v>
      </c>
      <c r="BE425" s="29">
        <v>8006</v>
      </c>
      <c r="BF425" s="29">
        <v>11038</v>
      </c>
      <c r="BG425" s="29">
        <v>0</v>
      </c>
      <c r="BH425" s="29">
        <v>25717</v>
      </c>
      <c r="BI425" s="29">
        <f t="shared" si="82"/>
        <v>25717</v>
      </c>
      <c r="BJ425" s="29"/>
      <c r="BK425" s="29"/>
      <c r="BL425" s="29">
        <f t="shared" si="83"/>
        <v>25717</v>
      </c>
      <c r="BM425" s="27"/>
    </row>
    <row r="426" spans="1:65">
      <c r="A426" s="29">
        <v>817</v>
      </c>
      <c r="B426" s="32" t="s">
        <v>509</v>
      </c>
      <c r="C426" s="29">
        <f t="shared" si="72"/>
        <v>0</v>
      </c>
      <c r="D426" s="29">
        <f t="shared" si="72"/>
        <v>0</v>
      </c>
      <c r="E426" s="29">
        <f t="shared" si="78"/>
        <v>0</v>
      </c>
      <c r="F426" s="29">
        <f t="shared" si="79"/>
        <v>0</v>
      </c>
      <c r="G426" s="57">
        <f t="shared" si="80"/>
        <v>0</v>
      </c>
      <c r="H426" s="42"/>
      <c r="I426" s="29">
        <v>817</v>
      </c>
      <c r="J426" s="32" t="s">
        <v>509</v>
      </c>
      <c r="L426" s="29">
        <v>0</v>
      </c>
      <c r="M426" s="29">
        <v>0</v>
      </c>
      <c r="N426" s="29">
        <v>0</v>
      </c>
      <c r="O426" s="29">
        <v>0</v>
      </c>
      <c r="P426" s="29">
        <v>0</v>
      </c>
      <c r="Q426" s="29">
        <v>0</v>
      </c>
      <c r="R426" s="29">
        <v>0</v>
      </c>
      <c r="S426" s="29">
        <v>0</v>
      </c>
      <c r="T426" s="29">
        <v>0</v>
      </c>
      <c r="U426" s="29">
        <v>0</v>
      </c>
      <c r="V426" s="29">
        <v>0</v>
      </c>
      <c r="W426" s="29">
        <v>0</v>
      </c>
      <c r="X426" s="31"/>
      <c r="Y426" s="27">
        <v>817</v>
      </c>
      <c r="Z426" s="29">
        <f t="shared" si="73"/>
        <v>0</v>
      </c>
      <c r="AA426" s="29">
        <f t="shared" si="74"/>
        <v>0</v>
      </c>
      <c r="AB426" s="29">
        <f t="shared" si="75"/>
        <v>0</v>
      </c>
      <c r="AC426" s="29">
        <f t="shared" si="76"/>
        <v>0</v>
      </c>
      <c r="AD426" s="29">
        <f t="shared" si="77"/>
        <v>0</v>
      </c>
      <c r="AE426" s="31"/>
      <c r="AF426" s="31"/>
      <c r="AH426" s="27">
        <v>817</v>
      </c>
      <c r="AI426" s="31" t="s">
        <v>509</v>
      </c>
      <c r="AK426" s="29"/>
      <c r="AL426" s="29"/>
      <c r="AM426" s="29"/>
      <c r="AN426" s="29"/>
      <c r="AO426" s="29"/>
      <c r="AP426" s="29"/>
      <c r="AQ426" s="29"/>
      <c r="AR426" s="29"/>
      <c r="AS426" s="29"/>
      <c r="AT426" s="29"/>
      <c r="AU426" s="29"/>
      <c r="AV426" s="29"/>
      <c r="AW426" s="29"/>
      <c r="AX426" s="29"/>
      <c r="AY426" s="29"/>
      <c r="AZ426" s="29">
        <v>0</v>
      </c>
      <c r="BA426" s="29">
        <v>0</v>
      </c>
      <c r="BB426" s="29">
        <v>0</v>
      </c>
      <c r="BC426" s="29">
        <v>0</v>
      </c>
      <c r="BD426" s="29">
        <v>0</v>
      </c>
      <c r="BE426" s="29">
        <v>0</v>
      </c>
      <c r="BF426" s="29">
        <v>0</v>
      </c>
      <c r="BG426" s="29">
        <v>0</v>
      </c>
      <c r="BH426" s="29">
        <v>0</v>
      </c>
      <c r="BI426" s="29">
        <f t="shared" si="82"/>
        <v>0</v>
      </c>
      <c r="BJ426" s="29"/>
      <c r="BK426" s="29"/>
      <c r="BL426" s="29">
        <f t="shared" si="83"/>
        <v>0</v>
      </c>
      <c r="BM426" s="27"/>
    </row>
    <row r="427" spans="1:65">
      <c r="A427" s="29">
        <v>818</v>
      </c>
      <c r="B427" s="32" t="s">
        <v>510</v>
      </c>
      <c r="C427" s="29">
        <f t="shared" si="72"/>
        <v>0</v>
      </c>
      <c r="D427" s="29">
        <f t="shared" si="72"/>
        <v>7020</v>
      </c>
      <c r="E427" s="29">
        <f t="shared" si="78"/>
        <v>7020</v>
      </c>
      <c r="F427" s="29">
        <f t="shared" si="79"/>
        <v>1</v>
      </c>
      <c r="G427" s="57">
        <f t="shared" si="80"/>
        <v>7020</v>
      </c>
      <c r="H427" s="42"/>
      <c r="I427" s="29">
        <v>818</v>
      </c>
      <c r="J427" s="30" t="s">
        <v>510</v>
      </c>
      <c r="L427" s="29">
        <v>0</v>
      </c>
      <c r="M427" s="29">
        <v>0</v>
      </c>
      <c r="N427" s="29">
        <v>0</v>
      </c>
      <c r="O427" s="29">
        <v>0</v>
      </c>
      <c r="P427" s="29">
        <v>0</v>
      </c>
      <c r="Q427" s="29">
        <v>0</v>
      </c>
      <c r="R427" s="29">
        <v>0</v>
      </c>
      <c r="S427" s="29">
        <v>7020</v>
      </c>
      <c r="T427" s="29">
        <v>1</v>
      </c>
      <c r="U427" s="29">
        <v>0</v>
      </c>
      <c r="V427" s="29">
        <v>0</v>
      </c>
      <c r="W427" s="29">
        <v>0</v>
      </c>
      <c r="X427" s="31"/>
      <c r="Y427" s="27">
        <f t="shared" ref="Y427:Y448" si="84">VALUE(I427)</f>
        <v>818</v>
      </c>
      <c r="Z427" s="29">
        <f t="shared" si="73"/>
        <v>0</v>
      </c>
      <c r="AA427" s="29">
        <f t="shared" si="74"/>
        <v>7020</v>
      </c>
      <c r="AB427" s="29">
        <f t="shared" si="75"/>
        <v>7020</v>
      </c>
      <c r="AC427" s="29">
        <f t="shared" si="76"/>
        <v>1</v>
      </c>
      <c r="AD427" s="29">
        <f t="shared" si="77"/>
        <v>7020</v>
      </c>
      <c r="AE427" s="31"/>
      <c r="AF427" s="31"/>
      <c r="AH427" s="27">
        <v>818</v>
      </c>
      <c r="AI427" s="31" t="s">
        <v>510</v>
      </c>
      <c r="AK427" s="29"/>
      <c r="AL427" s="29"/>
      <c r="AM427" s="29"/>
      <c r="AN427" s="29">
        <v>0</v>
      </c>
      <c r="AO427" s="29">
        <v>0</v>
      </c>
      <c r="AP427" s="29">
        <v>0</v>
      </c>
      <c r="AQ427" s="29">
        <v>16088</v>
      </c>
      <c r="AR427" s="29">
        <v>14223</v>
      </c>
      <c r="AS427" s="29">
        <v>21923</v>
      </c>
      <c r="AT427" s="29">
        <v>0</v>
      </c>
      <c r="AU427" s="29">
        <v>0</v>
      </c>
      <c r="AV427" s="29">
        <v>0</v>
      </c>
      <c r="AW427" s="29">
        <v>0</v>
      </c>
      <c r="AX427" s="29">
        <v>0</v>
      </c>
      <c r="AY427" s="29">
        <v>0</v>
      </c>
      <c r="AZ427" s="29">
        <v>0</v>
      </c>
      <c r="BA427" s="29">
        <v>0</v>
      </c>
      <c r="BB427" s="29">
        <v>4340</v>
      </c>
      <c r="BC427" s="29">
        <v>0</v>
      </c>
      <c r="BD427" s="29">
        <v>0</v>
      </c>
      <c r="BE427" s="29">
        <v>0</v>
      </c>
      <c r="BF427" s="29">
        <v>0</v>
      </c>
      <c r="BG427" s="29">
        <v>0</v>
      </c>
      <c r="BH427" s="29">
        <v>7020</v>
      </c>
      <c r="BI427" s="29">
        <f t="shared" si="82"/>
        <v>7020</v>
      </c>
      <c r="BJ427" s="29"/>
      <c r="BK427" s="29"/>
      <c r="BL427" s="29">
        <f t="shared" si="83"/>
        <v>7020</v>
      </c>
      <c r="BM427" s="27"/>
    </row>
    <row r="428" spans="1:65">
      <c r="A428" s="29">
        <v>821</v>
      </c>
      <c r="B428" s="32" t="s">
        <v>511</v>
      </c>
      <c r="C428" s="29">
        <f t="shared" si="72"/>
        <v>0</v>
      </c>
      <c r="D428" s="29">
        <f t="shared" si="72"/>
        <v>0</v>
      </c>
      <c r="E428" s="29">
        <f t="shared" si="78"/>
        <v>0</v>
      </c>
      <c r="F428" s="29">
        <f t="shared" si="79"/>
        <v>0</v>
      </c>
      <c r="G428" s="57">
        <f t="shared" si="80"/>
        <v>0</v>
      </c>
      <c r="H428" s="42"/>
      <c r="I428" s="29">
        <v>821</v>
      </c>
      <c r="J428" s="30" t="s">
        <v>511</v>
      </c>
      <c r="L428" s="29">
        <v>0</v>
      </c>
      <c r="M428" s="29">
        <v>0</v>
      </c>
      <c r="N428" s="29">
        <v>0</v>
      </c>
      <c r="O428" s="29">
        <v>0</v>
      </c>
      <c r="P428" s="29">
        <v>0</v>
      </c>
      <c r="Q428" s="29">
        <v>0</v>
      </c>
      <c r="R428" s="29">
        <v>0</v>
      </c>
      <c r="S428" s="29">
        <v>0</v>
      </c>
      <c r="T428" s="29">
        <v>0</v>
      </c>
      <c r="U428" s="29">
        <v>0</v>
      </c>
      <c r="V428" s="29">
        <v>0</v>
      </c>
      <c r="W428" s="29">
        <v>0</v>
      </c>
      <c r="X428" s="31"/>
      <c r="Y428" s="27">
        <f t="shared" si="84"/>
        <v>821</v>
      </c>
      <c r="Z428" s="29">
        <f t="shared" si="73"/>
        <v>0</v>
      </c>
      <c r="AA428" s="29">
        <f t="shared" si="74"/>
        <v>0</v>
      </c>
      <c r="AB428" s="29">
        <f t="shared" si="75"/>
        <v>0</v>
      </c>
      <c r="AC428" s="29">
        <f t="shared" si="76"/>
        <v>0</v>
      </c>
      <c r="AD428" s="29">
        <f t="shared" si="77"/>
        <v>0</v>
      </c>
      <c r="AE428" s="31"/>
      <c r="AF428" s="31"/>
      <c r="AH428" s="27">
        <v>821</v>
      </c>
      <c r="AI428" s="31" t="s">
        <v>511</v>
      </c>
      <c r="AK428" s="29"/>
      <c r="AL428" s="29"/>
      <c r="AM428" s="29"/>
      <c r="AN428" s="29">
        <v>0</v>
      </c>
      <c r="AO428" s="29">
        <v>0</v>
      </c>
      <c r="AP428" s="29">
        <v>0</v>
      </c>
      <c r="AQ428" s="29">
        <v>0</v>
      </c>
      <c r="AR428" s="29">
        <v>0</v>
      </c>
      <c r="AS428" s="29">
        <v>0</v>
      </c>
      <c r="AT428" s="29">
        <v>0</v>
      </c>
      <c r="AU428" s="29">
        <v>0</v>
      </c>
      <c r="AV428" s="29">
        <v>0</v>
      </c>
      <c r="AW428" s="29">
        <v>0</v>
      </c>
      <c r="AX428" s="29">
        <v>0</v>
      </c>
      <c r="AY428" s="29">
        <v>0</v>
      </c>
      <c r="AZ428" s="29">
        <v>0</v>
      </c>
      <c r="BA428" s="29">
        <v>0</v>
      </c>
      <c r="BB428" s="29">
        <v>0</v>
      </c>
      <c r="BC428" s="29">
        <v>0</v>
      </c>
      <c r="BD428" s="29">
        <v>0</v>
      </c>
      <c r="BE428" s="29">
        <v>0</v>
      </c>
      <c r="BF428" s="29">
        <v>0</v>
      </c>
      <c r="BG428" s="29">
        <v>0</v>
      </c>
      <c r="BH428" s="29">
        <v>0</v>
      </c>
      <c r="BI428" s="29">
        <f t="shared" si="82"/>
        <v>0</v>
      </c>
      <c r="BJ428" s="29"/>
      <c r="BK428" s="29"/>
      <c r="BL428" s="29">
        <f t="shared" si="83"/>
        <v>0</v>
      </c>
      <c r="BM428" s="27"/>
    </row>
    <row r="429" spans="1:65">
      <c r="A429" s="29">
        <v>823</v>
      </c>
      <c r="B429" s="32" t="s">
        <v>512</v>
      </c>
      <c r="C429" s="29">
        <f t="shared" si="72"/>
        <v>0</v>
      </c>
      <c r="D429" s="29">
        <f t="shared" si="72"/>
        <v>0</v>
      </c>
      <c r="E429" s="29">
        <f t="shared" si="78"/>
        <v>0</v>
      </c>
      <c r="F429" s="29">
        <f t="shared" si="79"/>
        <v>0</v>
      </c>
      <c r="G429" s="57">
        <f t="shared" si="80"/>
        <v>0</v>
      </c>
      <c r="H429" s="42"/>
      <c r="I429" s="29">
        <v>823</v>
      </c>
      <c r="J429" s="30" t="s">
        <v>512</v>
      </c>
      <c r="L429" s="29">
        <v>0</v>
      </c>
      <c r="M429" s="29">
        <v>0</v>
      </c>
      <c r="N429" s="29">
        <v>0</v>
      </c>
      <c r="O429" s="29">
        <v>0</v>
      </c>
      <c r="P429" s="29">
        <v>0</v>
      </c>
      <c r="Q429" s="29">
        <v>0</v>
      </c>
      <c r="R429" s="29">
        <v>0</v>
      </c>
      <c r="S429" s="29">
        <v>0</v>
      </c>
      <c r="T429" s="29">
        <v>0</v>
      </c>
      <c r="U429" s="29">
        <v>0</v>
      </c>
      <c r="V429" s="29">
        <v>0</v>
      </c>
      <c r="W429" s="29">
        <v>0</v>
      </c>
      <c r="X429" s="31"/>
      <c r="Y429" s="27">
        <f t="shared" si="84"/>
        <v>823</v>
      </c>
      <c r="Z429" s="29">
        <f t="shared" si="73"/>
        <v>0</v>
      </c>
      <c r="AA429" s="29">
        <f t="shared" si="74"/>
        <v>0</v>
      </c>
      <c r="AB429" s="29">
        <f t="shared" si="75"/>
        <v>0</v>
      </c>
      <c r="AC429" s="29">
        <f t="shared" si="76"/>
        <v>0</v>
      </c>
      <c r="AD429" s="29">
        <f t="shared" si="77"/>
        <v>0</v>
      </c>
      <c r="AE429" s="31"/>
      <c r="AF429" s="31"/>
      <c r="AH429" s="27">
        <v>823</v>
      </c>
      <c r="AI429" s="31" t="s">
        <v>512</v>
      </c>
      <c r="AK429" s="29"/>
      <c r="AL429" s="29"/>
      <c r="AM429" s="29"/>
      <c r="AN429" s="29">
        <v>0</v>
      </c>
      <c r="AO429" s="29">
        <v>0</v>
      </c>
      <c r="AP429" s="29">
        <v>0</v>
      </c>
      <c r="AQ429" s="29">
        <v>264</v>
      </c>
      <c r="AR429" s="29">
        <v>479</v>
      </c>
      <c r="AS429" s="29">
        <v>7489</v>
      </c>
      <c r="AT429" s="29">
        <v>5720</v>
      </c>
      <c r="AU429" s="29">
        <v>4913</v>
      </c>
      <c r="AV429" s="29">
        <v>3998</v>
      </c>
      <c r="AW429" s="29">
        <v>2786</v>
      </c>
      <c r="AX429" s="29">
        <v>3782</v>
      </c>
      <c r="AY429" s="29">
        <v>3160</v>
      </c>
      <c r="AZ429" s="29">
        <v>0</v>
      </c>
      <c r="BA429" s="29">
        <v>42947</v>
      </c>
      <c r="BB429" s="29">
        <v>8948</v>
      </c>
      <c r="BC429" s="29">
        <v>11562</v>
      </c>
      <c r="BD429" s="29">
        <v>26576</v>
      </c>
      <c r="BE429" s="29">
        <v>6619</v>
      </c>
      <c r="BF429" s="29">
        <v>2103</v>
      </c>
      <c r="BG429" s="29">
        <v>0</v>
      </c>
      <c r="BH429" s="29">
        <v>0</v>
      </c>
      <c r="BI429" s="29">
        <f t="shared" si="82"/>
        <v>0</v>
      </c>
      <c r="BJ429" s="29"/>
      <c r="BK429" s="29"/>
      <c r="BL429" s="29">
        <f t="shared" si="83"/>
        <v>0</v>
      </c>
      <c r="BM429" s="27"/>
    </row>
    <row r="430" spans="1:65">
      <c r="A430" s="29">
        <v>825</v>
      </c>
      <c r="B430" s="32" t="s">
        <v>513</v>
      </c>
      <c r="C430" s="29">
        <f t="shared" si="72"/>
        <v>0</v>
      </c>
      <c r="D430" s="29">
        <f t="shared" si="72"/>
        <v>0</v>
      </c>
      <c r="E430" s="29">
        <f t="shared" si="78"/>
        <v>0</v>
      </c>
      <c r="F430" s="29">
        <f t="shared" si="79"/>
        <v>0</v>
      </c>
      <c r="G430" s="57">
        <f t="shared" si="80"/>
        <v>0</v>
      </c>
      <c r="H430" s="42"/>
      <c r="I430" s="29">
        <v>825</v>
      </c>
      <c r="J430" s="30" t="s">
        <v>513</v>
      </c>
      <c r="L430" s="29">
        <v>0</v>
      </c>
      <c r="M430" s="29">
        <v>0</v>
      </c>
      <c r="N430" s="29">
        <v>0</v>
      </c>
      <c r="O430" s="29">
        <v>0</v>
      </c>
      <c r="P430" s="29">
        <v>0</v>
      </c>
      <c r="Q430" s="29">
        <v>0</v>
      </c>
      <c r="R430" s="29">
        <v>0</v>
      </c>
      <c r="S430" s="29">
        <v>0</v>
      </c>
      <c r="T430" s="29">
        <v>0</v>
      </c>
      <c r="U430" s="29">
        <v>0</v>
      </c>
      <c r="V430" s="29">
        <v>0</v>
      </c>
      <c r="W430" s="29">
        <v>0</v>
      </c>
      <c r="X430" s="31"/>
      <c r="Y430" s="27">
        <f t="shared" si="84"/>
        <v>825</v>
      </c>
      <c r="Z430" s="29">
        <f t="shared" si="73"/>
        <v>0</v>
      </c>
      <c r="AA430" s="29">
        <f t="shared" si="74"/>
        <v>0</v>
      </c>
      <c r="AB430" s="29">
        <f t="shared" si="75"/>
        <v>0</v>
      </c>
      <c r="AC430" s="29">
        <f t="shared" si="76"/>
        <v>0</v>
      </c>
      <c r="AD430" s="29">
        <f t="shared" si="77"/>
        <v>0</v>
      </c>
      <c r="AE430" s="31"/>
      <c r="AF430" s="31"/>
      <c r="AH430" s="27">
        <v>825</v>
      </c>
      <c r="AI430" s="31" t="s">
        <v>513</v>
      </c>
      <c r="AK430" s="29"/>
      <c r="AL430" s="29"/>
      <c r="AM430" s="29"/>
      <c r="AN430" s="29">
        <v>0</v>
      </c>
      <c r="AO430" s="29">
        <v>0</v>
      </c>
      <c r="AP430" s="29">
        <v>0</v>
      </c>
      <c r="AQ430" s="29">
        <v>0</v>
      </c>
      <c r="AR430" s="29">
        <v>0</v>
      </c>
      <c r="AS430" s="29">
        <v>0</v>
      </c>
      <c r="AT430" s="29">
        <v>0</v>
      </c>
      <c r="AU430" s="29">
        <v>0</v>
      </c>
      <c r="AV430" s="29">
        <v>0</v>
      </c>
      <c r="AW430" s="29">
        <v>0</v>
      </c>
      <c r="AX430" s="29">
        <v>0</v>
      </c>
      <c r="AY430" s="29">
        <v>0</v>
      </c>
      <c r="AZ430" s="29">
        <v>0</v>
      </c>
      <c r="BA430" s="29">
        <v>0</v>
      </c>
      <c r="BB430" s="29">
        <v>0</v>
      </c>
      <c r="BC430" s="29">
        <v>0</v>
      </c>
      <c r="BD430" s="29">
        <v>0</v>
      </c>
      <c r="BE430" s="29">
        <v>0</v>
      </c>
      <c r="BF430" s="29">
        <v>0</v>
      </c>
      <c r="BG430" s="29">
        <v>0</v>
      </c>
      <c r="BH430" s="29">
        <v>0</v>
      </c>
      <c r="BI430" s="29">
        <f t="shared" si="82"/>
        <v>0</v>
      </c>
      <c r="BJ430" s="29"/>
      <c r="BK430" s="29"/>
      <c r="BL430" s="29">
        <f t="shared" si="83"/>
        <v>0</v>
      </c>
      <c r="BM430" s="27"/>
    </row>
    <row r="431" spans="1:65">
      <c r="A431" s="29">
        <v>828</v>
      </c>
      <c r="B431" s="32" t="s">
        <v>514</v>
      </c>
      <c r="C431" s="29">
        <f t="shared" si="72"/>
        <v>0</v>
      </c>
      <c r="D431" s="29">
        <f t="shared" si="72"/>
        <v>121152</v>
      </c>
      <c r="E431" s="29">
        <f t="shared" si="78"/>
        <v>121152</v>
      </c>
      <c r="F431" s="29">
        <f t="shared" si="79"/>
        <v>32</v>
      </c>
      <c r="G431" s="57">
        <f t="shared" si="80"/>
        <v>3786</v>
      </c>
      <c r="H431" s="42"/>
      <c r="I431" s="29">
        <v>828</v>
      </c>
      <c r="J431" s="30" t="s">
        <v>514</v>
      </c>
      <c r="L431" s="29">
        <v>0</v>
      </c>
      <c r="M431" s="29">
        <v>0</v>
      </c>
      <c r="N431" s="29">
        <v>0</v>
      </c>
      <c r="O431" s="29">
        <v>0</v>
      </c>
      <c r="P431" s="29">
        <v>0</v>
      </c>
      <c r="Q431" s="29">
        <v>0</v>
      </c>
      <c r="R431" s="29">
        <v>0</v>
      </c>
      <c r="S431" s="29">
        <v>121152</v>
      </c>
      <c r="T431" s="29">
        <v>32</v>
      </c>
      <c r="U431" s="29">
        <v>0</v>
      </c>
      <c r="V431" s="29">
        <v>0</v>
      </c>
      <c r="W431" s="29">
        <v>0</v>
      </c>
      <c r="X431" s="31"/>
      <c r="Y431" s="27">
        <f t="shared" si="84"/>
        <v>828</v>
      </c>
      <c r="Z431" s="29">
        <f t="shared" si="73"/>
        <v>0</v>
      </c>
      <c r="AA431" s="29">
        <f t="shared" si="74"/>
        <v>121152</v>
      </c>
      <c r="AB431" s="29">
        <f t="shared" si="75"/>
        <v>121152</v>
      </c>
      <c r="AC431" s="29">
        <f t="shared" si="76"/>
        <v>32</v>
      </c>
      <c r="AD431" s="29">
        <f t="shared" si="77"/>
        <v>3786</v>
      </c>
      <c r="AE431" s="31"/>
      <c r="AF431" s="31"/>
      <c r="AH431" s="27">
        <v>828</v>
      </c>
      <c r="AI431" s="31" t="s">
        <v>514</v>
      </c>
      <c r="AK431" s="29"/>
      <c r="AL431" s="29"/>
      <c r="AM431" s="29"/>
      <c r="AN431" s="29">
        <v>0</v>
      </c>
      <c r="AO431" s="29">
        <v>0</v>
      </c>
      <c r="AP431" s="29">
        <v>0</v>
      </c>
      <c r="AQ431" s="29">
        <v>4634</v>
      </c>
      <c r="AR431" s="29">
        <v>3928</v>
      </c>
      <c r="AS431" s="29">
        <v>6972</v>
      </c>
      <c r="AT431" s="29">
        <v>4060</v>
      </c>
      <c r="AU431" s="29">
        <v>5450</v>
      </c>
      <c r="AV431" s="29">
        <v>6788</v>
      </c>
      <c r="AW431" s="29">
        <v>4097</v>
      </c>
      <c r="AX431" s="29">
        <v>8529</v>
      </c>
      <c r="AY431" s="29">
        <v>5613</v>
      </c>
      <c r="AZ431" s="29">
        <v>6424</v>
      </c>
      <c r="BA431" s="29">
        <v>5459</v>
      </c>
      <c r="BB431" s="29">
        <v>5346</v>
      </c>
      <c r="BC431" s="29">
        <v>4009</v>
      </c>
      <c r="BD431" s="29">
        <v>5507</v>
      </c>
      <c r="BE431" s="29">
        <v>7302</v>
      </c>
      <c r="BF431" s="29">
        <v>6241</v>
      </c>
      <c r="BG431" s="29">
        <v>7073</v>
      </c>
      <c r="BH431" s="29">
        <v>3786</v>
      </c>
      <c r="BI431" s="29">
        <f t="shared" si="82"/>
        <v>3786</v>
      </c>
      <c r="BJ431" s="29"/>
      <c r="BK431" s="29"/>
      <c r="BL431" s="29">
        <f t="shared" si="83"/>
        <v>-3287</v>
      </c>
      <c r="BM431" s="27"/>
    </row>
    <row r="432" spans="1:65">
      <c r="A432" s="29">
        <v>829</v>
      </c>
      <c r="B432" s="32" t="s">
        <v>515</v>
      </c>
      <c r="C432" s="29">
        <f t="shared" si="72"/>
        <v>0</v>
      </c>
      <c r="D432" s="29">
        <f t="shared" si="72"/>
        <v>115560</v>
      </c>
      <c r="E432" s="29">
        <f t="shared" si="78"/>
        <v>115560</v>
      </c>
      <c r="F432" s="29">
        <f t="shared" si="79"/>
        <v>19</v>
      </c>
      <c r="G432" s="57">
        <f t="shared" si="80"/>
        <v>6082</v>
      </c>
      <c r="H432" s="42"/>
      <c r="I432" s="29">
        <v>829</v>
      </c>
      <c r="J432" s="30" t="s">
        <v>515</v>
      </c>
      <c r="L432" s="29">
        <v>0</v>
      </c>
      <c r="M432" s="29">
        <v>0</v>
      </c>
      <c r="N432" s="29">
        <v>0</v>
      </c>
      <c r="O432" s="29">
        <v>0</v>
      </c>
      <c r="P432" s="29">
        <v>0</v>
      </c>
      <c r="Q432" s="29">
        <v>0</v>
      </c>
      <c r="R432" s="29">
        <v>0</v>
      </c>
      <c r="S432" s="29">
        <v>115560</v>
      </c>
      <c r="T432" s="29">
        <v>19</v>
      </c>
      <c r="U432" s="29">
        <v>0</v>
      </c>
      <c r="V432" s="29">
        <v>0</v>
      </c>
      <c r="W432" s="29">
        <v>0</v>
      </c>
      <c r="X432" s="31"/>
      <c r="Y432" s="27">
        <f t="shared" si="84"/>
        <v>829</v>
      </c>
      <c r="Z432" s="29">
        <f t="shared" si="73"/>
        <v>0</v>
      </c>
      <c r="AA432" s="29">
        <f t="shared" si="74"/>
        <v>115560</v>
      </c>
      <c r="AB432" s="29">
        <f t="shared" si="75"/>
        <v>115560</v>
      </c>
      <c r="AC432" s="29">
        <f t="shared" si="76"/>
        <v>19</v>
      </c>
      <c r="AD432" s="29">
        <f t="shared" si="77"/>
        <v>6082</v>
      </c>
      <c r="AE432" s="31"/>
      <c r="AF432" s="31"/>
      <c r="AH432" s="27">
        <v>829</v>
      </c>
      <c r="AI432" s="31" t="s">
        <v>515</v>
      </c>
      <c r="AK432" s="29"/>
      <c r="AL432" s="29"/>
      <c r="AM432" s="29"/>
      <c r="AN432" s="29">
        <v>0</v>
      </c>
      <c r="AO432" s="29">
        <v>0</v>
      </c>
      <c r="AP432" s="29">
        <v>0</v>
      </c>
      <c r="AQ432" s="29">
        <v>6446</v>
      </c>
      <c r="AR432" s="29">
        <v>4936</v>
      </c>
      <c r="AS432" s="29">
        <v>6053</v>
      </c>
      <c r="AT432" s="29">
        <v>5648</v>
      </c>
      <c r="AU432" s="29">
        <v>4695</v>
      </c>
      <c r="AV432" s="29">
        <v>5866</v>
      </c>
      <c r="AW432" s="29">
        <v>5323</v>
      </c>
      <c r="AX432" s="29">
        <v>4741</v>
      </c>
      <c r="AY432" s="29">
        <v>4152</v>
      </c>
      <c r="AZ432" s="29">
        <v>4715</v>
      </c>
      <c r="BA432" s="29">
        <v>4692</v>
      </c>
      <c r="BB432" s="29">
        <v>4882</v>
      </c>
      <c r="BC432" s="29">
        <v>4734</v>
      </c>
      <c r="BD432" s="29">
        <v>4788</v>
      </c>
      <c r="BE432" s="29">
        <v>4842</v>
      </c>
      <c r="BF432" s="29">
        <v>4308</v>
      </c>
      <c r="BG432" s="29">
        <v>10596</v>
      </c>
      <c r="BH432" s="29">
        <v>6082</v>
      </c>
      <c r="BI432" s="29">
        <f t="shared" si="82"/>
        <v>6082</v>
      </c>
      <c r="BJ432" s="29"/>
      <c r="BK432" s="29"/>
      <c r="BL432" s="29">
        <f t="shared" si="83"/>
        <v>-4514</v>
      </c>
      <c r="BM432" s="27"/>
    </row>
    <row r="433" spans="1:65">
      <c r="A433" s="29">
        <v>830</v>
      </c>
      <c r="B433" s="32" t="s">
        <v>516</v>
      </c>
      <c r="C433" s="29">
        <f t="shared" si="72"/>
        <v>0</v>
      </c>
      <c r="D433" s="29">
        <f t="shared" si="72"/>
        <v>1540</v>
      </c>
      <c r="E433" s="29">
        <f t="shared" si="78"/>
        <v>1540</v>
      </c>
      <c r="F433" s="29">
        <f t="shared" si="79"/>
        <v>1</v>
      </c>
      <c r="G433" s="57">
        <f t="shared" si="80"/>
        <v>1540</v>
      </c>
      <c r="H433" s="42"/>
      <c r="I433" s="29">
        <v>830</v>
      </c>
      <c r="J433" s="30" t="s">
        <v>516</v>
      </c>
      <c r="L433" s="29">
        <v>0</v>
      </c>
      <c r="M433" s="29">
        <v>0</v>
      </c>
      <c r="N433" s="29">
        <v>0</v>
      </c>
      <c r="O433" s="29">
        <v>0</v>
      </c>
      <c r="P433" s="29">
        <v>0</v>
      </c>
      <c r="Q433" s="29">
        <v>0</v>
      </c>
      <c r="R433" s="29">
        <v>0</v>
      </c>
      <c r="S433" s="29">
        <v>1540</v>
      </c>
      <c r="T433" s="29">
        <v>1</v>
      </c>
      <c r="U433" s="29">
        <v>0</v>
      </c>
      <c r="V433" s="29">
        <v>0</v>
      </c>
      <c r="W433" s="29">
        <v>0</v>
      </c>
      <c r="X433" s="31"/>
      <c r="Y433" s="27">
        <f t="shared" si="84"/>
        <v>830</v>
      </c>
      <c r="Z433" s="29">
        <f t="shared" si="73"/>
        <v>0</v>
      </c>
      <c r="AA433" s="29">
        <f t="shared" si="74"/>
        <v>1540</v>
      </c>
      <c r="AB433" s="29">
        <f t="shared" si="75"/>
        <v>1540</v>
      </c>
      <c r="AC433" s="29">
        <f t="shared" si="76"/>
        <v>1</v>
      </c>
      <c r="AD433" s="29">
        <f t="shared" si="77"/>
        <v>1540</v>
      </c>
      <c r="AE433" s="31"/>
      <c r="AF433" s="31"/>
      <c r="AH433" s="27">
        <v>830</v>
      </c>
      <c r="AI433" s="31" t="s">
        <v>516</v>
      </c>
      <c r="AK433" s="29"/>
      <c r="AL433" s="29"/>
      <c r="AM433" s="29"/>
      <c r="AN433" s="29">
        <v>0</v>
      </c>
      <c r="AO433" s="29">
        <v>0</v>
      </c>
      <c r="AP433" s="29">
        <v>0</v>
      </c>
      <c r="AQ433" s="29">
        <v>0</v>
      </c>
      <c r="AR433" s="29">
        <v>0</v>
      </c>
      <c r="AS433" s="29">
        <v>0</v>
      </c>
      <c r="AT433" s="29">
        <v>7501</v>
      </c>
      <c r="AU433" s="29">
        <v>0</v>
      </c>
      <c r="AV433" s="29">
        <v>0</v>
      </c>
      <c r="AW433" s="29">
        <v>21960</v>
      </c>
      <c r="AX433" s="29">
        <v>0</v>
      </c>
      <c r="AY433" s="29">
        <v>5108</v>
      </c>
      <c r="AZ433" s="29">
        <v>4592</v>
      </c>
      <c r="BA433" s="29">
        <v>0</v>
      </c>
      <c r="BB433" s="29">
        <v>3600</v>
      </c>
      <c r="BC433" s="29">
        <v>12481</v>
      </c>
      <c r="BD433" s="29">
        <v>0</v>
      </c>
      <c r="BE433" s="29">
        <v>5170</v>
      </c>
      <c r="BF433" s="29">
        <v>0</v>
      </c>
      <c r="BG433" s="29">
        <v>9840</v>
      </c>
      <c r="BH433" s="29">
        <v>1540</v>
      </c>
      <c r="BI433" s="29">
        <f t="shared" si="82"/>
        <v>1540</v>
      </c>
      <c r="BJ433" s="29"/>
      <c r="BK433" s="29"/>
      <c r="BL433" s="29">
        <f t="shared" si="83"/>
        <v>-8300</v>
      </c>
      <c r="BM433" s="27"/>
    </row>
    <row r="434" spans="1:65">
      <c r="A434" s="29">
        <v>832</v>
      </c>
      <c r="B434" s="32" t="s">
        <v>517</v>
      </c>
      <c r="C434" s="29">
        <f t="shared" si="72"/>
        <v>0</v>
      </c>
      <c r="D434" s="29">
        <f t="shared" si="72"/>
        <v>10375</v>
      </c>
      <c r="E434" s="29">
        <f t="shared" si="78"/>
        <v>10375</v>
      </c>
      <c r="F434" s="29">
        <f t="shared" si="79"/>
        <v>1</v>
      </c>
      <c r="G434" s="57">
        <f t="shared" si="80"/>
        <v>10375</v>
      </c>
      <c r="H434" s="42"/>
      <c r="I434" s="29">
        <v>832</v>
      </c>
      <c r="J434" s="30" t="s">
        <v>517</v>
      </c>
      <c r="L434" s="29">
        <v>0</v>
      </c>
      <c r="M434" s="29">
        <v>0</v>
      </c>
      <c r="N434" s="29">
        <v>0</v>
      </c>
      <c r="O434" s="29">
        <v>0</v>
      </c>
      <c r="P434" s="29">
        <v>0</v>
      </c>
      <c r="Q434" s="29">
        <v>0</v>
      </c>
      <c r="R434" s="29">
        <v>0</v>
      </c>
      <c r="S434" s="29">
        <v>10375</v>
      </c>
      <c r="T434" s="29">
        <v>1</v>
      </c>
      <c r="U434" s="29">
        <v>0</v>
      </c>
      <c r="V434" s="29">
        <v>0</v>
      </c>
      <c r="W434" s="29">
        <v>0</v>
      </c>
      <c r="X434" s="31"/>
      <c r="Y434" s="27">
        <f t="shared" si="84"/>
        <v>832</v>
      </c>
      <c r="Z434" s="29">
        <f t="shared" si="73"/>
        <v>0</v>
      </c>
      <c r="AA434" s="29">
        <f t="shared" si="74"/>
        <v>10375</v>
      </c>
      <c r="AB434" s="29">
        <f t="shared" si="75"/>
        <v>10375</v>
      </c>
      <c r="AC434" s="29">
        <f t="shared" si="76"/>
        <v>1</v>
      </c>
      <c r="AD434" s="29">
        <f t="shared" si="77"/>
        <v>10375</v>
      </c>
      <c r="AE434" s="31"/>
      <c r="AF434" s="31"/>
      <c r="AH434" s="27">
        <v>832</v>
      </c>
      <c r="AI434" s="31" t="s">
        <v>517</v>
      </c>
      <c r="AK434" s="29"/>
      <c r="AL434" s="29"/>
      <c r="AM434" s="29"/>
      <c r="AN434" s="29">
        <v>0</v>
      </c>
      <c r="AO434" s="29">
        <v>0</v>
      </c>
      <c r="AP434" s="29">
        <v>0</v>
      </c>
      <c r="AQ434" s="29">
        <v>0</v>
      </c>
      <c r="AR434" s="29">
        <v>0</v>
      </c>
      <c r="AS434" s="29">
        <v>3048</v>
      </c>
      <c r="AT434" s="29">
        <v>0</v>
      </c>
      <c r="AU434" s="29">
        <v>0</v>
      </c>
      <c r="AV434" s="29">
        <v>0</v>
      </c>
      <c r="AW434" s="29">
        <v>3004</v>
      </c>
      <c r="AX434" s="29">
        <v>0</v>
      </c>
      <c r="AY434" s="29">
        <v>0</v>
      </c>
      <c r="AZ434" s="29">
        <v>0</v>
      </c>
      <c r="BA434" s="29">
        <v>0</v>
      </c>
      <c r="BB434" s="29">
        <v>0</v>
      </c>
      <c r="BC434" s="29">
        <v>0</v>
      </c>
      <c r="BD434" s="29">
        <v>0</v>
      </c>
      <c r="BE434" s="29">
        <v>0</v>
      </c>
      <c r="BF434" s="29">
        <v>0</v>
      </c>
      <c r="BG434" s="29">
        <v>11482</v>
      </c>
      <c r="BH434" s="29">
        <v>10375</v>
      </c>
      <c r="BI434" s="29">
        <f t="shared" si="82"/>
        <v>10375</v>
      </c>
      <c r="BJ434" s="29"/>
      <c r="BK434" s="29"/>
      <c r="BL434" s="29">
        <f t="shared" si="83"/>
        <v>-1107</v>
      </c>
      <c r="BM434" s="27"/>
    </row>
    <row r="435" spans="1:65">
      <c r="A435" s="29">
        <v>851</v>
      </c>
      <c r="B435" s="32" t="s">
        <v>518</v>
      </c>
      <c r="C435" s="29">
        <f t="shared" si="72"/>
        <v>0</v>
      </c>
      <c r="D435" s="29">
        <f t="shared" si="72"/>
        <v>0</v>
      </c>
      <c r="E435" s="29">
        <f t="shared" si="78"/>
        <v>0</v>
      </c>
      <c r="F435" s="29">
        <f t="shared" si="79"/>
        <v>0</v>
      </c>
      <c r="G435" s="57">
        <f t="shared" si="80"/>
        <v>0</v>
      </c>
      <c r="H435" s="42"/>
      <c r="I435" s="29">
        <v>851</v>
      </c>
      <c r="J435" s="30" t="s">
        <v>518</v>
      </c>
      <c r="L435" s="29">
        <v>0</v>
      </c>
      <c r="M435" s="29">
        <v>0</v>
      </c>
      <c r="N435" s="29">
        <v>0</v>
      </c>
      <c r="O435" s="29">
        <v>0</v>
      </c>
      <c r="P435" s="29">
        <v>0</v>
      </c>
      <c r="Q435" s="29">
        <v>0</v>
      </c>
      <c r="R435" s="29">
        <v>0</v>
      </c>
      <c r="S435" s="29">
        <v>0</v>
      </c>
      <c r="T435" s="29">
        <v>0</v>
      </c>
      <c r="U435" s="29">
        <v>0</v>
      </c>
      <c r="V435" s="29">
        <v>0</v>
      </c>
      <c r="W435" s="29">
        <v>0</v>
      </c>
      <c r="X435" s="31"/>
      <c r="Y435" s="27">
        <f t="shared" si="84"/>
        <v>851</v>
      </c>
      <c r="Z435" s="29">
        <f t="shared" si="73"/>
        <v>0</v>
      </c>
      <c r="AA435" s="29">
        <f t="shared" si="74"/>
        <v>0</v>
      </c>
      <c r="AB435" s="29">
        <f t="shared" si="75"/>
        <v>0</v>
      </c>
      <c r="AC435" s="29">
        <f t="shared" si="76"/>
        <v>0</v>
      </c>
      <c r="AD435" s="29">
        <f t="shared" si="77"/>
        <v>0</v>
      </c>
      <c r="AE435" s="31"/>
      <c r="AF435" s="31"/>
      <c r="AH435" s="27">
        <v>851</v>
      </c>
      <c r="AI435" s="31" t="s">
        <v>518</v>
      </c>
      <c r="AK435" s="29"/>
      <c r="AL435" s="29"/>
      <c r="AM435" s="29"/>
      <c r="AN435" s="29">
        <v>0</v>
      </c>
      <c r="AO435" s="29">
        <v>0</v>
      </c>
      <c r="AP435" s="29">
        <v>0</v>
      </c>
      <c r="AQ435" s="29">
        <v>0</v>
      </c>
      <c r="AR435" s="29">
        <v>0</v>
      </c>
      <c r="AS435" s="29">
        <v>0</v>
      </c>
      <c r="AT435" s="29">
        <v>0</v>
      </c>
      <c r="AU435" s="29">
        <v>0</v>
      </c>
      <c r="AV435" s="29">
        <v>0</v>
      </c>
      <c r="AW435" s="29">
        <v>0</v>
      </c>
      <c r="AX435" s="29">
        <v>0</v>
      </c>
      <c r="AY435" s="29">
        <v>0</v>
      </c>
      <c r="AZ435" s="29">
        <v>0</v>
      </c>
      <c r="BA435" s="29">
        <v>0</v>
      </c>
      <c r="BB435" s="29">
        <v>0</v>
      </c>
      <c r="BC435" s="29">
        <v>0</v>
      </c>
      <c r="BD435" s="29">
        <v>0</v>
      </c>
      <c r="BE435" s="29">
        <v>0</v>
      </c>
      <c r="BF435" s="29">
        <v>0</v>
      </c>
      <c r="BG435" s="29">
        <v>0</v>
      </c>
      <c r="BH435" s="29">
        <v>0</v>
      </c>
      <c r="BI435" s="29">
        <f t="shared" si="82"/>
        <v>0</v>
      </c>
      <c r="BJ435" s="29"/>
      <c r="BK435" s="29"/>
      <c r="BL435" s="29">
        <f t="shared" si="83"/>
        <v>0</v>
      </c>
      <c r="BM435" s="27"/>
    </row>
    <row r="436" spans="1:65">
      <c r="A436" s="29">
        <v>852</v>
      </c>
      <c r="B436" s="32" t="s">
        <v>519</v>
      </c>
      <c r="C436" s="29">
        <f t="shared" si="72"/>
        <v>0</v>
      </c>
      <c r="D436" s="29">
        <f t="shared" si="72"/>
        <v>37313</v>
      </c>
      <c r="E436" s="29">
        <f t="shared" si="78"/>
        <v>37313</v>
      </c>
      <c r="F436" s="29">
        <f t="shared" si="79"/>
        <v>4</v>
      </c>
      <c r="G436" s="57">
        <f t="shared" si="80"/>
        <v>9328</v>
      </c>
      <c r="H436" s="42"/>
      <c r="I436" s="29">
        <v>852</v>
      </c>
      <c r="J436" s="30" t="s">
        <v>519</v>
      </c>
      <c r="L436" s="29">
        <v>0</v>
      </c>
      <c r="M436" s="29">
        <v>0</v>
      </c>
      <c r="N436" s="29">
        <v>0</v>
      </c>
      <c r="O436" s="29">
        <v>0</v>
      </c>
      <c r="P436" s="29">
        <v>0</v>
      </c>
      <c r="Q436" s="29">
        <v>0</v>
      </c>
      <c r="R436" s="29">
        <v>0</v>
      </c>
      <c r="S436" s="29">
        <v>37313</v>
      </c>
      <c r="T436" s="29">
        <v>4</v>
      </c>
      <c r="U436" s="29">
        <v>0</v>
      </c>
      <c r="V436" s="29">
        <v>0</v>
      </c>
      <c r="W436" s="29">
        <v>0</v>
      </c>
      <c r="X436" s="31"/>
      <c r="Y436" s="27">
        <f t="shared" si="84"/>
        <v>852</v>
      </c>
      <c r="Z436" s="29">
        <f t="shared" si="73"/>
        <v>0</v>
      </c>
      <c r="AA436" s="29">
        <f t="shared" si="74"/>
        <v>37313</v>
      </c>
      <c r="AB436" s="29">
        <f t="shared" si="75"/>
        <v>37313</v>
      </c>
      <c r="AC436" s="29">
        <f t="shared" si="76"/>
        <v>4</v>
      </c>
      <c r="AD436" s="29">
        <f t="shared" si="77"/>
        <v>9328</v>
      </c>
      <c r="AE436" s="31"/>
      <c r="AF436" s="31"/>
      <c r="AH436" s="27">
        <v>852</v>
      </c>
      <c r="AI436" s="31" t="s">
        <v>519</v>
      </c>
      <c r="AK436" s="29"/>
      <c r="AL436" s="29"/>
      <c r="AM436" s="29"/>
      <c r="AN436" s="29">
        <v>0</v>
      </c>
      <c r="AO436" s="29">
        <v>0</v>
      </c>
      <c r="AP436" s="29">
        <v>0</v>
      </c>
      <c r="AQ436" s="29">
        <v>0</v>
      </c>
      <c r="AR436" s="29">
        <v>0</v>
      </c>
      <c r="AS436" s="29">
        <v>0</v>
      </c>
      <c r="AT436" s="29">
        <v>0</v>
      </c>
      <c r="AU436" s="29">
        <v>0</v>
      </c>
      <c r="AV436" s="29">
        <v>0</v>
      </c>
      <c r="AW436" s="29">
        <v>0</v>
      </c>
      <c r="AX436" s="29">
        <v>0</v>
      </c>
      <c r="AY436" s="29">
        <v>0</v>
      </c>
      <c r="AZ436" s="29">
        <v>0</v>
      </c>
      <c r="BA436" s="29">
        <v>0</v>
      </c>
      <c r="BB436" s="29">
        <v>4288</v>
      </c>
      <c r="BC436" s="29">
        <v>4000</v>
      </c>
      <c r="BD436" s="29">
        <v>0</v>
      </c>
      <c r="BE436" s="29">
        <v>23310</v>
      </c>
      <c r="BF436" s="29">
        <v>12098</v>
      </c>
      <c r="BG436" s="29">
        <v>10545</v>
      </c>
      <c r="BH436" s="29">
        <v>9328</v>
      </c>
      <c r="BI436" s="29">
        <f t="shared" si="82"/>
        <v>9328</v>
      </c>
      <c r="BJ436" s="29"/>
      <c r="BK436" s="29"/>
      <c r="BL436" s="29">
        <f t="shared" si="83"/>
        <v>-1217</v>
      </c>
      <c r="BM436" s="27"/>
    </row>
    <row r="437" spans="1:65">
      <c r="A437" s="29">
        <v>853</v>
      </c>
      <c r="B437" s="32" t="s">
        <v>520</v>
      </c>
      <c r="C437" s="29">
        <f t="shared" si="72"/>
        <v>0</v>
      </c>
      <c r="D437" s="29">
        <f t="shared" si="72"/>
        <v>680</v>
      </c>
      <c r="E437" s="29">
        <f t="shared" si="78"/>
        <v>680</v>
      </c>
      <c r="F437" s="29">
        <f t="shared" si="79"/>
        <v>1</v>
      </c>
      <c r="G437" s="57">
        <f t="shared" si="80"/>
        <v>680</v>
      </c>
      <c r="H437" s="42"/>
      <c r="I437" s="29">
        <v>853</v>
      </c>
      <c r="J437" s="30" t="s">
        <v>520</v>
      </c>
      <c r="L437" s="29">
        <v>0</v>
      </c>
      <c r="M437" s="29">
        <v>0</v>
      </c>
      <c r="N437" s="29">
        <v>0</v>
      </c>
      <c r="O437" s="29">
        <v>0</v>
      </c>
      <c r="P437" s="29">
        <v>0</v>
      </c>
      <c r="Q437" s="29">
        <v>0</v>
      </c>
      <c r="R437" s="29">
        <v>0</v>
      </c>
      <c r="S437" s="29">
        <v>680</v>
      </c>
      <c r="T437" s="29">
        <v>1</v>
      </c>
      <c r="U437" s="29">
        <v>0</v>
      </c>
      <c r="V437" s="29">
        <v>0</v>
      </c>
      <c r="W437" s="29">
        <v>0</v>
      </c>
      <c r="X437" s="31"/>
      <c r="Y437" s="27">
        <f t="shared" si="84"/>
        <v>853</v>
      </c>
      <c r="Z437" s="29">
        <f t="shared" si="73"/>
        <v>0</v>
      </c>
      <c r="AA437" s="29">
        <f t="shared" si="74"/>
        <v>680</v>
      </c>
      <c r="AB437" s="29">
        <f t="shared" si="75"/>
        <v>680</v>
      </c>
      <c r="AC437" s="29">
        <f t="shared" si="76"/>
        <v>1</v>
      </c>
      <c r="AD437" s="29">
        <f t="shared" si="77"/>
        <v>680</v>
      </c>
      <c r="AE437" s="31"/>
      <c r="AF437" s="31"/>
      <c r="AH437" s="27">
        <v>853</v>
      </c>
      <c r="AI437" s="31" t="s">
        <v>520</v>
      </c>
      <c r="AK437" s="29"/>
      <c r="AL437" s="29"/>
      <c r="AM437" s="29"/>
      <c r="AN437" s="29">
        <v>0</v>
      </c>
      <c r="AO437" s="29">
        <v>0</v>
      </c>
      <c r="AP437" s="29">
        <v>0</v>
      </c>
      <c r="AQ437" s="29">
        <v>0</v>
      </c>
      <c r="AR437" s="29">
        <v>0</v>
      </c>
      <c r="AS437" s="29">
        <v>1365</v>
      </c>
      <c r="AT437" s="29">
        <v>1301</v>
      </c>
      <c r="AU437" s="29">
        <v>5528</v>
      </c>
      <c r="AV437" s="29">
        <v>797</v>
      </c>
      <c r="AW437" s="29">
        <v>3109</v>
      </c>
      <c r="AX437" s="29">
        <v>7738</v>
      </c>
      <c r="AY437" s="29">
        <v>12580</v>
      </c>
      <c r="AZ437" s="29">
        <v>12255</v>
      </c>
      <c r="BA437" s="29">
        <v>8593</v>
      </c>
      <c r="BB437" s="29">
        <v>8227</v>
      </c>
      <c r="BC437" s="29">
        <v>737</v>
      </c>
      <c r="BD437" s="29">
        <v>0</v>
      </c>
      <c r="BE437" s="29">
        <v>0</v>
      </c>
      <c r="BF437" s="29">
        <v>0</v>
      </c>
      <c r="BG437" s="29">
        <v>0</v>
      </c>
      <c r="BH437" s="29">
        <v>680</v>
      </c>
      <c r="BI437" s="29">
        <f t="shared" si="82"/>
        <v>680</v>
      </c>
      <c r="BJ437" s="29"/>
      <c r="BK437" s="29"/>
      <c r="BL437" s="29">
        <f t="shared" si="83"/>
        <v>680</v>
      </c>
      <c r="BM437" s="27"/>
    </row>
    <row r="438" spans="1:65">
      <c r="A438" s="29">
        <v>855</v>
      </c>
      <c r="B438" s="32" t="s">
        <v>521</v>
      </c>
      <c r="C438" s="29">
        <f t="shared" si="72"/>
        <v>0</v>
      </c>
      <c r="D438" s="29">
        <f t="shared" si="72"/>
        <v>0</v>
      </c>
      <c r="E438" s="29">
        <f t="shared" si="78"/>
        <v>0</v>
      </c>
      <c r="F438" s="29">
        <f t="shared" si="79"/>
        <v>0</v>
      </c>
      <c r="G438" s="57">
        <f t="shared" si="80"/>
        <v>0</v>
      </c>
      <c r="H438" s="42"/>
      <c r="I438" s="29">
        <v>855</v>
      </c>
      <c r="J438" s="30" t="s">
        <v>521</v>
      </c>
      <c r="L438" s="29">
        <v>0</v>
      </c>
      <c r="M438" s="29">
        <v>0</v>
      </c>
      <c r="N438" s="29">
        <v>0</v>
      </c>
      <c r="O438" s="29">
        <v>0</v>
      </c>
      <c r="P438" s="29">
        <v>0</v>
      </c>
      <c r="Q438" s="29">
        <v>0</v>
      </c>
      <c r="R438" s="29">
        <v>0</v>
      </c>
      <c r="S438" s="29">
        <v>0</v>
      </c>
      <c r="T438" s="29">
        <v>0</v>
      </c>
      <c r="U438" s="29">
        <v>0</v>
      </c>
      <c r="V438" s="29">
        <v>0</v>
      </c>
      <c r="W438" s="29">
        <v>0</v>
      </c>
      <c r="X438" s="31"/>
      <c r="Y438" s="27">
        <f t="shared" si="84"/>
        <v>855</v>
      </c>
      <c r="Z438" s="29">
        <f t="shared" si="73"/>
        <v>0</v>
      </c>
      <c r="AA438" s="29">
        <f t="shared" si="74"/>
        <v>0</v>
      </c>
      <c r="AB438" s="29">
        <f t="shared" si="75"/>
        <v>0</v>
      </c>
      <c r="AC438" s="29">
        <f t="shared" si="76"/>
        <v>0</v>
      </c>
      <c r="AD438" s="29">
        <f t="shared" si="77"/>
        <v>0</v>
      </c>
      <c r="AE438" s="31"/>
      <c r="AF438" s="31"/>
      <c r="AH438" s="27">
        <v>855</v>
      </c>
      <c r="AI438" s="31" t="s">
        <v>521</v>
      </c>
      <c r="AK438" s="29"/>
      <c r="AL438" s="29"/>
      <c r="AM438" s="29"/>
      <c r="AN438" s="29">
        <v>0</v>
      </c>
      <c r="AO438" s="29">
        <v>0</v>
      </c>
      <c r="AP438" s="29">
        <v>0</v>
      </c>
      <c r="AQ438" s="29">
        <v>0</v>
      </c>
      <c r="AR438" s="29">
        <v>0</v>
      </c>
      <c r="AS438" s="29">
        <v>0</v>
      </c>
      <c r="AT438" s="29">
        <v>0</v>
      </c>
      <c r="AU438" s="29">
        <v>0</v>
      </c>
      <c r="AV438" s="29">
        <v>0</v>
      </c>
      <c r="AW438" s="29">
        <v>0</v>
      </c>
      <c r="AX438" s="29">
        <v>0</v>
      </c>
      <c r="AY438" s="29">
        <v>0</v>
      </c>
      <c r="AZ438" s="29">
        <v>0</v>
      </c>
      <c r="BA438" s="29">
        <v>1161</v>
      </c>
      <c r="BB438" s="29">
        <v>1301</v>
      </c>
      <c r="BC438" s="29">
        <v>1333</v>
      </c>
      <c r="BD438" s="29">
        <v>1479</v>
      </c>
      <c r="BE438" s="29">
        <v>1458</v>
      </c>
      <c r="BF438" s="29">
        <v>1144</v>
      </c>
      <c r="BG438" s="29">
        <v>0</v>
      </c>
      <c r="BH438" s="29">
        <v>0</v>
      </c>
      <c r="BI438" s="29">
        <f t="shared" si="82"/>
        <v>0</v>
      </c>
      <c r="BJ438" s="29"/>
      <c r="BK438" s="29"/>
      <c r="BL438" s="29">
        <f t="shared" si="83"/>
        <v>0</v>
      </c>
      <c r="BM438" s="27"/>
    </row>
    <row r="439" spans="1:65">
      <c r="A439" s="29">
        <v>860</v>
      </c>
      <c r="B439" s="32" t="s">
        <v>522</v>
      </c>
      <c r="C439" s="29">
        <f t="shared" si="72"/>
        <v>0</v>
      </c>
      <c r="D439" s="29">
        <f t="shared" si="72"/>
        <v>22554</v>
      </c>
      <c r="E439" s="29">
        <f t="shared" si="78"/>
        <v>22554</v>
      </c>
      <c r="F439" s="29">
        <f t="shared" si="79"/>
        <v>4</v>
      </c>
      <c r="G439" s="57">
        <f t="shared" si="80"/>
        <v>5639</v>
      </c>
      <c r="H439" s="42"/>
      <c r="I439" s="29">
        <v>860</v>
      </c>
      <c r="J439" s="30" t="s">
        <v>522</v>
      </c>
      <c r="L439" s="29">
        <v>0</v>
      </c>
      <c r="M439" s="29">
        <v>0</v>
      </c>
      <c r="N439" s="29">
        <v>0</v>
      </c>
      <c r="O439" s="29">
        <v>0</v>
      </c>
      <c r="P439" s="29">
        <v>0</v>
      </c>
      <c r="Q439" s="29">
        <v>0</v>
      </c>
      <c r="R439" s="29">
        <v>0</v>
      </c>
      <c r="S439" s="29">
        <v>22554</v>
      </c>
      <c r="T439" s="29">
        <v>4</v>
      </c>
      <c r="U439" s="29">
        <v>0</v>
      </c>
      <c r="V439" s="29">
        <v>0</v>
      </c>
      <c r="W439" s="29">
        <v>0</v>
      </c>
      <c r="X439" s="31"/>
      <c r="Y439" s="27">
        <f t="shared" si="84"/>
        <v>860</v>
      </c>
      <c r="Z439" s="29">
        <f t="shared" si="73"/>
        <v>0</v>
      </c>
      <c r="AA439" s="29">
        <f t="shared" si="74"/>
        <v>22554</v>
      </c>
      <c r="AB439" s="29">
        <f t="shared" si="75"/>
        <v>22554</v>
      </c>
      <c r="AC439" s="29">
        <f t="shared" si="76"/>
        <v>4</v>
      </c>
      <c r="AD439" s="29">
        <f t="shared" si="77"/>
        <v>5639</v>
      </c>
      <c r="AE439" s="31"/>
      <c r="AF439" s="31"/>
      <c r="AH439" s="27">
        <v>860</v>
      </c>
      <c r="AI439" s="31" t="s">
        <v>522</v>
      </c>
      <c r="AK439" s="29"/>
      <c r="AL439" s="29"/>
      <c r="AM439" s="29"/>
      <c r="AN439" s="29">
        <v>0</v>
      </c>
      <c r="AO439" s="29">
        <v>0</v>
      </c>
      <c r="AP439" s="29">
        <v>0</v>
      </c>
      <c r="AQ439" s="29">
        <v>0</v>
      </c>
      <c r="AR439" s="29">
        <v>0</v>
      </c>
      <c r="AS439" s="29">
        <v>0</v>
      </c>
      <c r="AT439" s="29">
        <v>0</v>
      </c>
      <c r="AU439" s="29">
        <v>0</v>
      </c>
      <c r="AV439" s="29">
        <v>0</v>
      </c>
      <c r="AW439" s="29">
        <v>0</v>
      </c>
      <c r="AX439" s="29">
        <v>0</v>
      </c>
      <c r="AY439" s="29">
        <v>0</v>
      </c>
      <c r="AZ439" s="29">
        <v>0</v>
      </c>
      <c r="BA439" s="29">
        <v>0</v>
      </c>
      <c r="BB439" s="29">
        <v>0</v>
      </c>
      <c r="BC439" s="29">
        <v>0</v>
      </c>
      <c r="BD439" s="29">
        <v>0</v>
      </c>
      <c r="BE439" s="29">
        <v>0</v>
      </c>
      <c r="BF439" s="29">
        <v>0</v>
      </c>
      <c r="BG439" s="29">
        <v>0</v>
      </c>
      <c r="BH439" s="29">
        <v>5639</v>
      </c>
      <c r="BI439" s="29">
        <f t="shared" si="82"/>
        <v>5639</v>
      </c>
      <c r="BJ439" s="29"/>
      <c r="BK439" s="29"/>
      <c r="BL439" s="29">
        <f t="shared" si="83"/>
        <v>5639</v>
      </c>
      <c r="BM439" s="27"/>
    </row>
    <row r="440" spans="1:65">
      <c r="A440" s="29">
        <v>871</v>
      </c>
      <c r="B440" s="32" t="s">
        <v>523</v>
      </c>
      <c r="C440" s="29">
        <f t="shared" si="72"/>
        <v>0</v>
      </c>
      <c r="D440" s="29">
        <f t="shared" si="72"/>
        <v>0</v>
      </c>
      <c r="E440" s="29">
        <f t="shared" si="78"/>
        <v>0</v>
      </c>
      <c r="F440" s="29">
        <f t="shared" si="79"/>
        <v>0</v>
      </c>
      <c r="G440" s="57">
        <f t="shared" si="80"/>
        <v>0</v>
      </c>
      <c r="H440" s="42"/>
      <c r="I440" s="29">
        <v>871</v>
      </c>
      <c r="J440" s="30" t="s">
        <v>523</v>
      </c>
      <c r="L440" s="29">
        <v>0</v>
      </c>
      <c r="M440" s="29">
        <v>0</v>
      </c>
      <c r="N440" s="29">
        <v>0</v>
      </c>
      <c r="O440" s="29">
        <v>0</v>
      </c>
      <c r="P440" s="29">
        <v>0</v>
      </c>
      <c r="Q440" s="29">
        <v>0</v>
      </c>
      <c r="R440" s="29">
        <v>0</v>
      </c>
      <c r="S440" s="29">
        <v>0</v>
      </c>
      <c r="T440" s="29">
        <v>0</v>
      </c>
      <c r="U440" s="29">
        <v>0</v>
      </c>
      <c r="V440" s="29">
        <v>0</v>
      </c>
      <c r="W440" s="29">
        <v>0</v>
      </c>
      <c r="X440" s="31"/>
      <c r="Y440" s="27">
        <f t="shared" si="84"/>
        <v>871</v>
      </c>
      <c r="Z440" s="29">
        <f t="shared" si="73"/>
        <v>0</v>
      </c>
      <c r="AA440" s="29">
        <f t="shared" si="74"/>
        <v>0</v>
      </c>
      <c r="AB440" s="29">
        <f t="shared" si="75"/>
        <v>0</v>
      </c>
      <c r="AC440" s="29">
        <f t="shared" si="76"/>
        <v>0</v>
      </c>
      <c r="AD440" s="29">
        <f t="shared" si="77"/>
        <v>0</v>
      </c>
      <c r="AE440" s="31"/>
      <c r="AF440" s="31"/>
      <c r="AH440" s="27">
        <v>871</v>
      </c>
      <c r="AI440" s="31" t="s">
        <v>523</v>
      </c>
      <c r="AK440" s="29"/>
      <c r="AL440" s="29"/>
      <c r="AM440" s="29"/>
      <c r="AN440" s="29">
        <v>0</v>
      </c>
      <c r="AO440" s="29">
        <v>0</v>
      </c>
      <c r="AP440" s="29">
        <v>0</v>
      </c>
      <c r="AQ440" s="29">
        <v>0</v>
      </c>
      <c r="AR440" s="29">
        <v>0</v>
      </c>
      <c r="AS440" s="29">
        <v>0</v>
      </c>
      <c r="AT440" s="29">
        <v>0</v>
      </c>
      <c r="AU440" s="29">
        <v>0</v>
      </c>
      <c r="AV440" s="29">
        <v>0</v>
      </c>
      <c r="AW440" s="29">
        <v>0</v>
      </c>
      <c r="AX440" s="29">
        <v>6990</v>
      </c>
      <c r="AY440" s="29">
        <v>0</v>
      </c>
      <c r="AZ440" s="29">
        <v>0</v>
      </c>
      <c r="BA440" s="29">
        <v>0</v>
      </c>
      <c r="BB440" s="29">
        <v>0</v>
      </c>
      <c r="BC440" s="29">
        <v>0</v>
      </c>
      <c r="BD440" s="29">
        <v>0</v>
      </c>
      <c r="BE440" s="29">
        <v>0</v>
      </c>
      <c r="BF440" s="29">
        <v>0</v>
      </c>
      <c r="BG440" s="29">
        <v>0</v>
      </c>
      <c r="BH440" s="29">
        <v>0</v>
      </c>
      <c r="BI440" s="29">
        <f t="shared" si="82"/>
        <v>0</v>
      </c>
      <c r="BJ440" s="29"/>
      <c r="BK440" s="29"/>
      <c r="BL440" s="29">
        <f t="shared" si="83"/>
        <v>0</v>
      </c>
      <c r="BM440" s="27"/>
    </row>
    <row r="441" spans="1:65">
      <c r="A441" s="29">
        <v>872</v>
      </c>
      <c r="B441" s="32" t="s">
        <v>524</v>
      </c>
      <c r="C441" s="29">
        <f t="shared" si="72"/>
        <v>0</v>
      </c>
      <c r="D441" s="29">
        <f t="shared" si="72"/>
        <v>0</v>
      </c>
      <c r="E441" s="29">
        <f t="shared" si="78"/>
        <v>0</v>
      </c>
      <c r="F441" s="29">
        <f t="shared" si="79"/>
        <v>0</v>
      </c>
      <c r="G441" s="57">
        <f t="shared" si="80"/>
        <v>0</v>
      </c>
      <c r="H441" s="42"/>
      <c r="I441" s="29">
        <v>872</v>
      </c>
      <c r="J441" s="30" t="s">
        <v>524</v>
      </c>
      <c r="L441" s="29">
        <v>0</v>
      </c>
      <c r="M441" s="29">
        <v>0</v>
      </c>
      <c r="N441" s="29">
        <v>0</v>
      </c>
      <c r="O441" s="29">
        <v>0</v>
      </c>
      <c r="P441" s="29">
        <v>0</v>
      </c>
      <c r="Q441" s="29">
        <v>0</v>
      </c>
      <c r="R441" s="29">
        <v>0</v>
      </c>
      <c r="S441" s="29">
        <v>0</v>
      </c>
      <c r="T441" s="29">
        <v>0</v>
      </c>
      <c r="U441" s="29">
        <v>0</v>
      </c>
      <c r="V441" s="29">
        <v>0</v>
      </c>
      <c r="W441" s="29">
        <v>0</v>
      </c>
      <c r="X441" s="31"/>
      <c r="Y441" s="27">
        <f t="shared" si="84"/>
        <v>872</v>
      </c>
      <c r="Z441" s="29">
        <f t="shared" si="73"/>
        <v>0</v>
      </c>
      <c r="AA441" s="29">
        <f t="shared" si="74"/>
        <v>0</v>
      </c>
      <c r="AB441" s="29">
        <f t="shared" si="75"/>
        <v>0</v>
      </c>
      <c r="AC441" s="29">
        <f t="shared" si="76"/>
        <v>0</v>
      </c>
      <c r="AD441" s="29">
        <f t="shared" si="77"/>
        <v>0</v>
      </c>
      <c r="AE441" s="31"/>
      <c r="AF441" s="31"/>
      <c r="AH441" s="27">
        <v>872</v>
      </c>
      <c r="AI441" s="31" t="s">
        <v>524</v>
      </c>
      <c r="AK441" s="29"/>
      <c r="AL441" s="29"/>
      <c r="AM441" s="29"/>
      <c r="AN441" s="29">
        <v>0</v>
      </c>
      <c r="AO441" s="29">
        <v>0</v>
      </c>
      <c r="AP441" s="29">
        <v>0</v>
      </c>
      <c r="AQ441" s="29">
        <v>0</v>
      </c>
      <c r="AR441" s="29">
        <v>0</v>
      </c>
      <c r="AS441" s="29">
        <v>0</v>
      </c>
      <c r="AT441" s="29">
        <v>0</v>
      </c>
      <c r="AU441" s="29">
        <v>5076</v>
      </c>
      <c r="AV441" s="29">
        <v>6344</v>
      </c>
      <c r="AW441" s="29">
        <v>6608</v>
      </c>
      <c r="AX441" s="29">
        <v>3183</v>
      </c>
      <c r="AY441" s="29">
        <v>2947</v>
      </c>
      <c r="AZ441" s="29">
        <v>3454</v>
      </c>
      <c r="BA441" s="29">
        <v>2084</v>
      </c>
      <c r="BB441" s="29">
        <v>2550</v>
      </c>
      <c r="BC441" s="29">
        <v>4905</v>
      </c>
      <c r="BD441" s="29">
        <v>5742</v>
      </c>
      <c r="BE441" s="29">
        <v>3898</v>
      </c>
      <c r="BF441" s="29">
        <v>14082</v>
      </c>
      <c r="BG441" s="29">
        <v>14490</v>
      </c>
      <c r="BH441" s="29">
        <v>0</v>
      </c>
      <c r="BI441" s="29">
        <f t="shared" si="82"/>
        <v>0</v>
      </c>
      <c r="BJ441" s="29"/>
      <c r="BK441" s="29"/>
      <c r="BL441" s="29">
        <f t="shared" si="83"/>
        <v>-14490</v>
      </c>
      <c r="BM441" s="27"/>
    </row>
    <row r="442" spans="1:65">
      <c r="A442" s="29">
        <v>873</v>
      </c>
      <c r="B442" s="32" t="s">
        <v>111</v>
      </c>
      <c r="C442" s="29">
        <f t="shared" si="72"/>
        <v>0</v>
      </c>
      <c r="D442" s="29">
        <f t="shared" si="72"/>
        <v>0</v>
      </c>
      <c r="E442" s="29">
        <f t="shared" si="78"/>
        <v>0</v>
      </c>
      <c r="F442" s="29">
        <f t="shared" si="79"/>
        <v>0</v>
      </c>
      <c r="G442" s="57">
        <f t="shared" si="80"/>
        <v>0</v>
      </c>
      <c r="H442" s="42"/>
      <c r="I442" s="29">
        <v>873</v>
      </c>
      <c r="J442" s="30" t="s">
        <v>111</v>
      </c>
      <c r="L442" s="29">
        <v>0</v>
      </c>
      <c r="M442" s="29">
        <v>0</v>
      </c>
      <c r="N442" s="29">
        <v>0</v>
      </c>
      <c r="O442" s="29">
        <v>0</v>
      </c>
      <c r="P442" s="29">
        <v>0</v>
      </c>
      <c r="Q442" s="29">
        <v>0</v>
      </c>
      <c r="R442" s="29">
        <v>0</v>
      </c>
      <c r="S442" s="29">
        <v>0</v>
      </c>
      <c r="T442" s="29">
        <v>0</v>
      </c>
      <c r="U442" s="29">
        <v>0</v>
      </c>
      <c r="V442" s="29">
        <v>0</v>
      </c>
      <c r="W442" s="29">
        <v>0</v>
      </c>
      <c r="X442" s="31"/>
      <c r="Y442" s="27">
        <f t="shared" si="84"/>
        <v>873</v>
      </c>
      <c r="Z442" s="29">
        <f t="shared" si="73"/>
        <v>0</v>
      </c>
      <c r="AA442" s="29">
        <f t="shared" si="74"/>
        <v>0</v>
      </c>
      <c r="AB442" s="29">
        <f t="shared" si="75"/>
        <v>0</v>
      </c>
      <c r="AC442" s="29">
        <f t="shared" si="76"/>
        <v>0</v>
      </c>
      <c r="AD442" s="29">
        <f t="shared" si="77"/>
        <v>0</v>
      </c>
      <c r="AE442" s="31"/>
      <c r="AF442" s="31"/>
      <c r="AH442" s="27">
        <v>873</v>
      </c>
      <c r="AI442" s="31" t="s">
        <v>111</v>
      </c>
      <c r="AK442" s="29"/>
      <c r="AL442" s="29"/>
      <c r="AM442" s="29"/>
      <c r="AN442" s="29">
        <v>0</v>
      </c>
      <c r="AO442" s="29">
        <v>0</v>
      </c>
      <c r="AP442" s="29">
        <v>0</v>
      </c>
      <c r="AQ442" s="29">
        <v>13425</v>
      </c>
      <c r="AR442" s="29">
        <v>12870</v>
      </c>
      <c r="AS442" s="29">
        <v>0</v>
      </c>
      <c r="AT442" s="29">
        <v>0</v>
      </c>
      <c r="AU442" s="29">
        <v>0</v>
      </c>
      <c r="AV442" s="29">
        <v>0</v>
      </c>
      <c r="AW442" s="29">
        <v>0</v>
      </c>
      <c r="AX442" s="29">
        <v>0</v>
      </c>
      <c r="AY442" s="29">
        <v>0</v>
      </c>
      <c r="AZ442" s="29">
        <v>0</v>
      </c>
      <c r="BA442" s="29">
        <v>0</v>
      </c>
      <c r="BB442" s="29">
        <v>0</v>
      </c>
      <c r="BC442" s="29">
        <v>1004</v>
      </c>
      <c r="BD442" s="29">
        <v>0</v>
      </c>
      <c r="BE442" s="29">
        <v>0</v>
      </c>
      <c r="BF442" s="29">
        <v>1235</v>
      </c>
      <c r="BG442" s="29">
        <v>0</v>
      </c>
      <c r="BH442" s="29">
        <v>0</v>
      </c>
      <c r="BI442" s="29">
        <f t="shared" si="82"/>
        <v>0</v>
      </c>
      <c r="BJ442" s="29"/>
      <c r="BK442" s="29"/>
      <c r="BL442" s="29">
        <f t="shared" si="83"/>
        <v>0</v>
      </c>
      <c r="BM442" s="27"/>
    </row>
    <row r="443" spans="1:65">
      <c r="A443" s="29">
        <v>876</v>
      </c>
      <c r="B443" s="32" t="s">
        <v>525</v>
      </c>
      <c r="C443" s="29">
        <f t="shared" si="72"/>
        <v>0</v>
      </c>
      <c r="D443" s="29">
        <f t="shared" si="72"/>
        <v>0</v>
      </c>
      <c r="E443" s="29">
        <f t="shared" si="78"/>
        <v>0</v>
      </c>
      <c r="F443" s="29">
        <f t="shared" si="79"/>
        <v>0</v>
      </c>
      <c r="G443" s="57">
        <f t="shared" si="80"/>
        <v>0</v>
      </c>
      <c r="H443" s="42"/>
      <c r="I443" s="29">
        <v>876</v>
      </c>
      <c r="J443" s="30" t="s">
        <v>525</v>
      </c>
      <c r="L443" s="29">
        <v>0</v>
      </c>
      <c r="M443" s="29">
        <v>0</v>
      </c>
      <c r="N443" s="29">
        <v>0</v>
      </c>
      <c r="O443" s="29">
        <v>0</v>
      </c>
      <c r="P443" s="29">
        <v>0</v>
      </c>
      <c r="Q443" s="29">
        <v>0</v>
      </c>
      <c r="R443" s="29">
        <v>0</v>
      </c>
      <c r="S443" s="29">
        <v>0</v>
      </c>
      <c r="T443" s="29">
        <v>0</v>
      </c>
      <c r="U443" s="29">
        <v>0</v>
      </c>
      <c r="V443" s="29">
        <v>0</v>
      </c>
      <c r="W443" s="29">
        <v>0</v>
      </c>
      <c r="X443" s="31"/>
      <c r="Y443" s="27">
        <f t="shared" si="84"/>
        <v>876</v>
      </c>
      <c r="Z443" s="29">
        <f t="shared" si="73"/>
        <v>0</v>
      </c>
      <c r="AA443" s="29">
        <f t="shared" si="74"/>
        <v>0</v>
      </c>
      <c r="AB443" s="29">
        <f t="shared" si="75"/>
        <v>0</v>
      </c>
      <c r="AC443" s="29">
        <f t="shared" si="76"/>
        <v>0</v>
      </c>
      <c r="AD443" s="29">
        <f t="shared" si="77"/>
        <v>0</v>
      </c>
      <c r="AE443" s="31"/>
      <c r="AF443" s="31"/>
      <c r="AH443" s="27">
        <v>876</v>
      </c>
      <c r="AI443" s="31" t="s">
        <v>525</v>
      </c>
      <c r="AK443" s="29"/>
      <c r="AL443" s="29"/>
      <c r="AM443" s="29"/>
      <c r="AN443" s="29">
        <v>0</v>
      </c>
      <c r="AO443" s="29">
        <v>0</v>
      </c>
      <c r="AP443" s="29">
        <v>0</v>
      </c>
      <c r="AQ443" s="29">
        <v>0</v>
      </c>
      <c r="AR443" s="29">
        <v>0</v>
      </c>
      <c r="AS443" s="29">
        <v>0</v>
      </c>
      <c r="AT443" s="29">
        <v>0</v>
      </c>
      <c r="AU443" s="29">
        <v>0</v>
      </c>
      <c r="AV443" s="29">
        <v>0</v>
      </c>
      <c r="AW443" s="29">
        <v>0</v>
      </c>
      <c r="AX443" s="29">
        <v>0</v>
      </c>
      <c r="AY443" s="29">
        <v>0</v>
      </c>
      <c r="AZ443" s="29">
        <v>0</v>
      </c>
      <c r="BA443" s="29">
        <v>0</v>
      </c>
      <c r="BB443" s="29">
        <v>0</v>
      </c>
      <c r="BC443" s="29">
        <v>0</v>
      </c>
      <c r="BD443" s="29">
        <v>0</v>
      </c>
      <c r="BE443" s="29">
        <v>0</v>
      </c>
      <c r="BF443" s="29">
        <v>0</v>
      </c>
      <c r="BG443" s="29">
        <v>0</v>
      </c>
      <c r="BH443" s="29">
        <v>0</v>
      </c>
      <c r="BI443" s="29">
        <f t="shared" si="82"/>
        <v>0</v>
      </c>
      <c r="BJ443" s="29"/>
      <c r="BK443" s="29"/>
      <c r="BL443" s="29">
        <f t="shared" si="83"/>
        <v>0</v>
      </c>
      <c r="BM443" s="27"/>
    </row>
    <row r="444" spans="1:65">
      <c r="A444" s="29">
        <v>878</v>
      </c>
      <c r="B444" s="32" t="s">
        <v>526</v>
      </c>
      <c r="C444" s="29">
        <f t="shared" si="72"/>
        <v>0</v>
      </c>
      <c r="D444" s="29">
        <f t="shared" si="72"/>
        <v>8835</v>
      </c>
      <c r="E444" s="29">
        <f t="shared" si="78"/>
        <v>8835</v>
      </c>
      <c r="F444" s="29">
        <f t="shared" si="79"/>
        <v>2</v>
      </c>
      <c r="G444" s="57">
        <f t="shared" si="80"/>
        <v>4418</v>
      </c>
      <c r="H444" s="42"/>
      <c r="I444" s="29">
        <v>878</v>
      </c>
      <c r="J444" s="30" t="s">
        <v>526</v>
      </c>
      <c r="L444" s="29">
        <v>0</v>
      </c>
      <c r="M444" s="29">
        <v>0</v>
      </c>
      <c r="N444" s="29">
        <v>0</v>
      </c>
      <c r="O444" s="29">
        <v>0</v>
      </c>
      <c r="P444" s="29">
        <v>0</v>
      </c>
      <c r="Q444" s="29">
        <v>0</v>
      </c>
      <c r="R444" s="29">
        <v>0</v>
      </c>
      <c r="S444" s="29">
        <v>8835</v>
      </c>
      <c r="T444" s="29">
        <v>2</v>
      </c>
      <c r="U444" s="29">
        <v>0</v>
      </c>
      <c r="V444" s="29">
        <v>0</v>
      </c>
      <c r="W444" s="29">
        <v>0</v>
      </c>
      <c r="X444" s="31"/>
      <c r="Y444" s="27">
        <f t="shared" si="84"/>
        <v>878</v>
      </c>
      <c r="Z444" s="29">
        <f t="shared" si="73"/>
        <v>0</v>
      </c>
      <c r="AA444" s="29">
        <f t="shared" si="74"/>
        <v>8835</v>
      </c>
      <c r="AB444" s="29">
        <f t="shared" si="75"/>
        <v>8835</v>
      </c>
      <c r="AC444" s="29">
        <f t="shared" si="76"/>
        <v>2</v>
      </c>
      <c r="AD444" s="29">
        <f t="shared" si="77"/>
        <v>4418</v>
      </c>
      <c r="AE444" s="31"/>
      <c r="AF444" s="31"/>
      <c r="AH444" s="27">
        <v>878</v>
      </c>
      <c r="AI444" s="31" t="s">
        <v>526</v>
      </c>
      <c r="AK444" s="29"/>
      <c r="AL444" s="29"/>
      <c r="AM444" s="29"/>
      <c r="AN444" s="29">
        <v>0</v>
      </c>
      <c r="AO444" s="29">
        <v>0</v>
      </c>
      <c r="AP444" s="29">
        <v>0</v>
      </c>
      <c r="AQ444" s="29">
        <v>0</v>
      </c>
      <c r="AR444" s="29">
        <v>0</v>
      </c>
      <c r="AS444" s="29">
        <v>2757</v>
      </c>
      <c r="AT444" s="29">
        <v>1043</v>
      </c>
      <c r="AU444" s="29">
        <v>0</v>
      </c>
      <c r="AV444" s="29">
        <v>6350</v>
      </c>
      <c r="AW444" s="29">
        <v>1170</v>
      </c>
      <c r="AX444" s="29">
        <v>1945</v>
      </c>
      <c r="AY444" s="29">
        <v>0</v>
      </c>
      <c r="AZ444" s="29">
        <v>0</v>
      </c>
      <c r="BA444" s="29">
        <v>0</v>
      </c>
      <c r="BB444" s="29">
        <v>0</v>
      </c>
      <c r="BC444" s="29">
        <v>0</v>
      </c>
      <c r="BD444" s="29">
        <v>0</v>
      </c>
      <c r="BE444" s="29">
        <v>0</v>
      </c>
      <c r="BF444" s="29">
        <v>9200</v>
      </c>
      <c r="BG444" s="29">
        <v>9800</v>
      </c>
      <c r="BH444" s="29">
        <v>4418</v>
      </c>
      <c r="BI444" s="29">
        <f t="shared" si="82"/>
        <v>4418</v>
      </c>
      <c r="BJ444" s="29"/>
      <c r="BK444" s="29"/>
      <c r="BL444" s="29">
        <f t="shared" si="83"/>
        <v>-5382</v>
      </c>
      <c r="BM444" s="27"/>
    </row>
    <row r="445" spans="1:65">
      <c r="A445" s="29">
        <v>879</v>
      </c>
      <c r="B445" s="32" t="s">
        <v>527</v>
      </c>
      <c r="C445" s="29">
        <f t="shared" si="72"/>
        <v>0</v>
      </c>
      <c r="D445" s="29">
        <f t="shared" si="72"/>
        <v>0</v>
      </c>
      <c r="E445" s="29">
        <f t="shared" si="78"/>
        <v>0</v>
      </c>
      <c r="F445" s="29">
        <f t="shared" si="79"/>
        <v>0</v>
      </c>
      <c r="G445" s="57">
        <f t="shared" si="80"/>
        <v>0</v>
      </c>
      <c r="H445" s="42"/>
      <c r="I445" s="29">
        <v>879</v>
      </c>
      <c r="J445" s="30" t="s">
        <v>527</v>
      </c>
      <c r="L445" s="29">
        <v>0</v>
      </c>
      <c r="M445" s="29">
        <v>0</v>
      </c>
      <c r="N445" s="29">
        <v>0</v>
      </c>
      <c r="O445" s="29">
        <v>0</v>
      </c>
      <c r="P445" s="29">
        <v>0</v>
      </c>
      <c r="Q445" s="29">
        <v>0</v>
      </c>
      <c r="R445" s="29">
        <v>0</v>
      </c>
      <c r="S445" s="29">
        <v>0</v>
      </c>
      <c r="T445" s="29">
        <v>0</v>
      </c>
      <c r="U445" s="29">
        <v>0</v>
      </c>
      <c r="V445" s="29">
        <v>0</v>
      </c>
      <c r="W445" s="29">
        <v>0</v>
      </c>
      <c r="X445" s="31"/>
      <c r="Y445" s="27">
        <f t="shared" si="84"/>
        <v>879</v>
      </c>
      <c r="Z445" s="29">
        <f t="shared" si="73"/>
        <v>0</v>
      </c>
      <c r="AA445" s="29">
        <f t="shared" si="74"/>
        <v>0</v>
      </c>
      <c r="AB445" s="29">
        <f t="shared" si="75"/>
        <v>0</v>
      </c>
      <c r="AC445" s="29">
        <f t="shared" si="76"/>
        <v>0</v>
      </c>
      <c r="AD445" s="29">
        <f t="shared" si="77"/>
        <v>0</v>
      </c>
      <c r="AE445" s="31"/>
      <c r="AF445" s="31"/>
      <c r="AH445" s="27">
        <v>879</v>
      </c>
      <c r="AI445" s="31" t="s">
        <v>527</v>
      </c>
      <c r="AK445" s="29"/>
      <c r="AL445" s="29"/>
      <c r="AM445" s="29"/>
      <c r="AN445" s="29">
        <v>0</v>
      </c>
      <c r="AO445" s="29">
        <v>0</v>
      </c>
      <c r="AP445" s="29">
        <v>0</v>
      </c>
      <c r="AQ445" s="29">
        <v>0</v>
      </c>
      <c r="AR445" s="29">
        <v>4448</v>
      </c>
      <c r="AS445" s="29">
        <v>793</v>
      </c>
      <c r="AT445" s="29">
        <v>0</v>
      </c>
      <c r="AU445" s="29">
        <v>0</v>
      </c>
      <c r="AV445" s="29">
        <v>0</v>
      </c>
      <c r="AW445" s="29">
        <v>0</v>
      </c>
      <c r="AX445" s="29">
        <v>0</v>
      </c>
      <c r="AY445" s="29">
        <v>13986</v>
      </c>
      <c r="AZ445" s="29">
        <v>14086</v>
      </c>
      <c r="BA445" s="29">
        <v>13092</v>
      </c>
      <c r="BB445" s="29">
        <v>1054</v>
      </c>
      <c r="BC445" s="29">
        <v>0</v>
      </c>
      <c r="BD445" s="29">
        <v>0</v>
      </c>
      <c r="BE445" s="29">
        <v>0</v>
      </c>
      <c r="BF445" s="29">
        <v>0</v>
      </c>
      <c r="BG445" s="29">
        <v>0</v>
      </c>
      <c r="BH445" s="29">
        <v>0</v>
      </c>
      <c r="BI445" s="29">
        <f t="shared" si="82"/>
        <v>0</v>
      </c>
      <c r="BJ445" s="29"/>
      <c r="BK445" s="29"/>
      <c r="BL445" s="29">
        <f t="shared" si="83"/>
        <v>0</v>
      </c>
      <c r="BM445" s="27"/>
    </row>
    <row r="446" spans="1:65">
      <c r="A446" s="29">
        <v>885</v>
      </c>
      <c r="B446" s="32" t="s">
        <v>528</v>
      </c>
      <c r="C446" s="29">
        <f t="shared" si="72"/>
        <v>0</v>
      </c>
      <c r="D446" s="29">
        <f t="shared" si="72"/>
        <v>32556</v>
      </c>
      <c r="E446" s="29">
        <f t="shared" si="78"/>
        <v>32556</v>
      </c>
      <c r="F446" s="29">
        <f t="shared" si="79"/>
        <v>3</v>
      </c>
      <c r="G446" s="57">
        <f t="shared" si="80"/>
        <v>10852</v>
      </c>
      <c r="H446" s="42"/>
      <c r="I446" s="29">
        <v>885</v>
      </c>
      <c r="J446" s="30" t="s">
        <v>528</v>
      </c>
      <c r="L446" s="29">
        <v>0</v>
      </c>
      <c r="M446" s="29">
        <v>0</v>
      </c>
      <c r="N446" s="29">
        <v>0</v>
      </c>
      <c r="O446" s="29">
        <v>0</v>
      </c>
      <c r="P446" s="29">
        <v>0</v>
      </c>
      <c r="Q446" s="29">
        <v>0</v>
      </c>
      <c r="R446" s="29">
        <v>0</v>
      </c>
      <c r="S446" s="29">
        <v>32556</v>
      </c>
      <c r="T446" s="29">
        <v>3</v>
      </c>
      <c r="U446" s="29">
        <v>0</v>
      </c>
      <c r="V446" s="29">
        <v>0</v>
      </c>
      <c r="W446" s="29">
        <v>0</v>
      </c>
      <c r="X446" s="31"/>
      <c r="Y446" s="27">
        <f t="shared" si="84"/>
        <v>885</v>
      </c>
      <c r="Z446" s="29">
        <f t="shared" si="73"/>
        <v>0</v>
      </c>
      <c r="AA446" s="29">
        <f t="shared" si="74"/>
        <v>32556</v>
      </c>
      <c r="AB446" s="29">
        <f t="shared" si="75"/>
        <v>32556</v>
      </c>
      <c r="AC446" s="29">
        <f t="shared" si="76"/>
        <v>3</v>
      </c>
      <c r="AD446" s="29">
        <f t="shared" si="77"/>
        <v>10852</v>
      </c>
      <c r="AE446" s="31"/>
      <c r="AF446" s="31"/>
      <c r="AH446" s="27">
        <v>885</v>
      </c>
      <c r="AI446" s="31" t="s">
        <v>528</v>
      </c>
      <c r="AK446" s="29"/>
      <c r="AL446" s="29"/>
      <c r="AM446" s="29"/>
      <c r="AN446" s="29">
        <v>0</v>
      </c>
      <c r="AO446" s="29">
        <v>0</v>
      </c>
      <c r="AP446" s="29">
        <v>0</v>
      </c>
      <c r="AQ446" s="29">
        <v>990</v>
      </c>
      <c r="AR446" s="29">
        <v>0</v>
      </c>
      <c r="AS446" s="29">
        <v>0</v>
      </c>
      <c r="AT446" s="29">
        <v>0</v>
      </c>
      <c r="AU446" s="29">
        <v>0</v>
      </c>
      <c r="AV446" s="29">
        <v>0</v>
      </c>
      <c r="AW446" s="29">
        <v>2250</v>
      </c>
      <c r="AX446" s="29">
        <v>1443</v>
      </c>
      <c r="AY446" s="29">
        <v>10825</v>
      </c>
      <c r="AZ446" s="29">
        <v>4855</v>
      </c>
      <c r="BA446" s="29">
        <v>3723</v>
      </c>
      <c r="BB446" s="29">
        <v>2148</v>
      </c>
      <c r="BC446" s="29">
        <v>7158</v>
      </c>
      <c r="BD446" s="29">
        <v>12942</v>
      </c>
      <c r="BE446" s="29">
        <v>11689</v>
      </c>
      <c r="BF446" s="29">
        <v>4748</v>
      </c>
      <c r="BG446" s="29">
        <v>3862</v>
      </c>
      <c r="BH446" s="29">
        <v>10852</v>
      </c>
      <c r="BI446" s="29">
        <f t="shared" si="82"/>
        <v>10852</v>
      </c>
      <c r="BJ446" s="29"/>
      <c r="BK446" s="29"/>
      <c r="BL446" s="29">
        <f t="shared" si="83"/>
        <v>6990</v>
      </c>
      <c r="BM446" s="27"/>
    </row>
    <row r="447" spans="1:65">
      <c r="A447" s="29">
        <v>910</v>
      </c>
      <c r="B447" s="32" t="s">
        <v>529</v>
      </c>
      <c r="C447" s="29">
        <f t="shared" si="72"/>
        <v>0</v>
      </c>
      <c r="D447" s="29">
        <f t="shared" si="72"/>
        <v>0</v>
      </c>
      <c r="E447" s="29">
        <f t="shared" si="78"/>
        <v>0</v>
      </c>
      <c r="F447" s="29">
        <f t="shared" si="79"/>
        <v>0</v>
      </c>
      <c r="G447" s="57">
        <f t="shared" si="80"/>
        <v>0</v>
      </c>
      <c r="H447" s="42"/>
      <c r="I447" s="29">
        <v>910</v>
      </c>
      <c r="J447" s="30" t="s">
        <v>529</v>
      </c>
      <c r="L447" s="29">
        <v>0</v>
      </c>
      <c r="M447" s="29">
        <v>0</v>
      </c>
      <c r="N447" s="29">
        <v>0</v>
      </c>
      <c r="O447" s="29">
        <v>0</v>
      </c>
      <c r="P447" s="29">
        <v>0</v>
      </c>
      <c r="Q447" s="29">
        <v>0</v>
      </c>
      <c r="R447" s="29">
        <v>0</v>
      </c>
      <c r="S447" s="29">
        <v>0</v>
      </c>
      <c r="T447" s="29">
        <v>0</v>
      </c>
      <c r="U447" s="29">
        <v>0</v>
      </c>
      <c r="V447" s="29">
        <v>0</v>
      </c>
      <c r="W447" s="29">
        <v>0</v>
      </c>
      <c r="X447" s="31"/>
      <c r="Y447" s="27">
        <f t="shared" si="84"/>
        <v>910</v>
      </c>
      <c r="Z447" s="29">
        <f t="shared" si="73"/>
        <v>0</v>
      </c>
      <c r="AA447" s="29">
        <f t="shared" si="74"/>
        <v>0</v>
      </c>
      <c r="AB447" s="29">
        <f t="shared" si="75"/>
        <v>0</v>
      </c>
      <c r="AC447" s="29">
        <f t="shared" si="76"/>
        <v>0</v>
      </c>
      <c r="AD447" s="29">
        <f t="shared" si="77"/>
        <v>0</v>
      </c>
      <c r="AE447" s="31"/>
      <c r="AF447" s="31"/>
      <c r="AH447" s="27">
        <v>910</v>
      </c>
      <c r="AI447" s="31" t="s">
        <v>529</v>
      </c>
      <c r="AK447" s="29"/>
      <c r="AL447" s="29"/>
      <c r="AM447" s="29"/>
      <c r="AN447" s="29">
        <v>1090.3831775700935</v>
      </c>
      <c r="AO447" s="29">
        <v>946</v>
      </c>
      <c r="AP447" s="29">
        <v>0</v>
      </c>
      <c r="AQ447" s="29">
        <v>0</v>
      </c>
      <c r="AR447" s="29">
        <v>0</v>
      </c>
      <c r="AS447" s="29">
        <v>0</v>
      </c>
      <c r="AT447" s="29">
        <v>0</v>
      </c>
      <c r="AU447" s="29">
        <v>0</v>
      </c>
      <c r="AV447" s="29">
        <v>0</v>
      </c>
      <c r="AW447" s="29">
        <v>0</v>
      </c>
      <c r="AX447" s="29">
        <v>0</v>
      </c>
      <c r="AY447" s="29">
        <v>0</v>
      </c>
      <c r="AZ447" s="29">
        <v>0</v>
      </c>
      <c r="BA447" s="29">
        <v>0</v>
      </c>
      <c r="BB447" s="29">
        <v>0</v>
      </c>
      <c r="BC447" s="29">
        <v>0</v>
      </c>
      <c r="BD447" s="29">
        <v>0</v>
      </c>
      <c r="BE447" s="29">
        <v>0</v>
      </c>
      <c r="BF447" s="29">
        <v>0</v>
      </c>
      <c r="BG447" s="29">
        <v>0</v>
      </c>
      <c r="BH447" s="29">
        <v>0</v>
      </c>
      <c r="BI447" s="29">
        <f t="shared" si="82"/>
        <v>0</v>
      </c>
      <c r="BJ447" s="29"/>
      <c r="BK447" s="29"/>
      <c r="BL447" s="29">
        <f t="shared" si="83"/>
        <v>0</v>
      </c>
      <c r="BM447" s="27"/>
    </row>
    <row r="448" spans="1:65">
      <c r="A448" s="29">
        <v>915</v>
      </c>
      <c r="B448" s="32" t="s">
        <v>530</v>
      </c>
      <c r="C448" s="29">
        <f t="shared" si="72"/>
        <v>0</v>
      </c>
      <c r="D448" s="29">
        <f t="shared" si="72"/>
        <v>0</v>
      </c>
      <c r="E448" s="29">
        <f t="shared" si="78"/>
        <v>0</v>
      </c>
      <c r="F448" s="29">
        <f t="shared" si="79"/>
        <v>0</v>
      </c>
      <c r="G448" s="57">
        <f t="shared" si="80"/>
        <v>0</v>
      </c>
      <c r="H448" s="42"/>
      <c r="I448" s="29">
        <v>915</v>
      </c>
      <c r="J448" s="30" t="s">
        <v>530</v>
      </c>
      <c r="L448" s="29">
        <v>0</v>
      </c>
      <c r="M448" s="29">
        <v>0</v>
      </c>
      <c r="N448" s="29">
        <v>0</v>
      </c>
      <c r="O448" s="29">
        <v>0</v>
      </c>
      <c r="P448" s="29">
        <v>0</v>
      </c>
      <c r="Q448" s="29">
        <v>0</v>
      </c>
      <c r="R448" s="29">
        <v>0</v>
      </c>
      <c r="S448" s="29">
        <v>0</v>
      </c>
      <c r="T448" s="29">
        <v>0</v>
      </c>
      <c r="U448" s="29">
        <v>0</v>
      </c>
      <c r="V448" s="29">
        <v>0</v>
      </c>
      <c r="W448" s="29">
        <v>0</v>
      </c>
      <c r="X448" s="31"/>
      <c r="Y448" s="27">
        <f t="shared" si="84"/>
        <v>915</v>
      </c>
      <c r="Z448" s="29">
        <f t="shared" si="73"/>
        <v>0</v>
      </c>
      <c r="AA448" s="29">
        <f t="shared" si="74"/>
        <v>0</v>
      </c>
      <c r="AB448" s="29">
        <f t="shared" si="75"/>
        <v>0</v>
      </c>
      <c r="AC448" s="29">
        <f t="shared" si="76"/>
        <v>0</v>
      </c>
      <c r="AD448" s="29">
        <f t="shared" si="77"/>
        <v>0</v>
      </c>
      <c r="AE448" s="31"/>
      <c r="AF448" s="31"/>
      <c r="AH448" s="27">
        <v>915</v>
      </c>
      <c r="AI448" s="31" t="s">
        <v>530</v>
      </c>
      <c r="AK448" s="29"/>
      <c r="AL448" s="29"/>
      <c r="AM448" s="29"/>
      <c r="AN448" s="29">
        <v>0</v>
      </c>
      <c r="AO448" s="29">
        <v>0</v>
      </c>
      <c r="AP448" s="29">
        <v>0</v>
      </c>
      <c r="AQ448" s="29">
        <v>0</v>
      </c>
      <c r="AR448" s="29">
        <v>0</v>
      </c>
      <c r="AS448" s="29">
        <v>0</v>
      </c>
      <c r="AT448" s="29">
        <v>0</v>
      </c>
      <c r="AU448" s="29">
        <v>0</v>
      </c>
      <c r="AV448" s="29">
        <v>0</v>
      </c>
      <c r="AW448" s="29">
        <v>0</v>
      </c>
      <c r="AX448" s="29">
        <v>0</v>
      </c>
      <c r="AY448" s="29">
        <v>0</v>
      </c>
      <c r="AZ448" s="29">
        <v>0</v>
      </c>
      <c r="BA448" s="29">
        <v>0</v>
      </c>
      <c r="BB448" s="29">
        <v>0</v>
      </c>
      <c r="BC448" s="29">
        <v>0</v>
      </c>
      <c r="BD448" s="29">
        <v>0</v>
      </c>
      <c r="BE448" s="29">
        <v>0</v>
      </c>
      <c r="BF448" s="29">
        <v>0</v>
      </c>
      <c r="BG448" s="29">
        <v>0</v>
      </c>
      <c r="BH448" s="29">
        <v>0</v>
      </c>
      <c r="BI448" s="29">
        <f t="shared" si="82"/>
        <v>0</v>
      </c>
      <c r="BJ448" s="29"/>
      <c r="BK448" s="29"/>
      <c r="BL448" s="29">
        <f t="shared" si="83"/>
        <v>0</v>
      </c>
      <c r="BM448" s="27"/>
    </row>
    <row r="449" spans="1:65" ht="8.1" customHeight="1" thickBot="1">
      <c r="A449" s="29"/>
      <c r="C449" s="29"/>
      <c r="D449" s="29"/>
      <c r="E449" s="29"/>
      <c r="F449" s="29"/>
      <c r="G449" s="57"/>
      <c r="H449" s="42"/>
      <c r="O449" s="29"/>
      <c r="P449" s="29"/>
      <c r="Q449" s="29"/>
      <c r="R449" s="29"/>
      <c r="S449" s="29"/>
      <c r="T449" s="29"/>
      <c r="U449" s="29"/>
      <c r="V449" s="29"/>
      <c r="W449" s="29"/>
      <c r="X449" s="31"/>
      <c r="Z449" s="29"/>
      <c r="AA449" s="29"/>
      <c r="AB449" s="29"/>
      <c r="AC449" s="29"/>
      <c r="AD449" s="29"/>
      <c r="AE449" s="31"/>
      <c r="AF449" s="31"/>
      <c r="AI449" s="31"/>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7"/>
    </row>
    <row r="450" spans="1:65" ht="13.5" thickBot="1">
      <c r="A450" s="44">
        <v>999</v>
      </c>
      <c r="B450" s="45" t="s">
        <v>880</v>
      </c>
      <c r="C450" s="46">
        <f>SUM(C10:C448)</f>
        <v>5037805.9382968722</v>
      </c>
      <c r="D450" s="46">
        <f>SUM(D10:D448)</f>
        <v>576020980</v>
      </c>
      <c r="E450" s="46">
        <f>SUM(E10:E448)</f>
        <v>570983174.06170321</v>
      </c>
      <c r="F450" s="47">
        <f>SUM(F10:F448)</f>
        <v>464544</v>
      </c>
      <c r="G450" s="341">
        <f>SUM(G10:G448)/COUNTIF(G10:G448,"&gt;0")</f>
        <v>1808.8692810457517</v>
      </c>
      <c r="I450" s="94" t="s">
        <v>574</v>
      </c>
      <c r="J450" s="95" t="s">
        <v>574</v>
      </c>
      <c r="K450" s="70"/>
      <c r="L450" s="70">
        <f t="shared" ref="L450:W450" si="85">SUM(L10:L448)</f>
        <v>2943165</v>
      </c>
      <c r="M450" s="70">
        <f t="shared" si="85"/>
        <v>344781580</v>
      </c>
      <c r="N450" s="70">
        <f t="shared" si="85"/>
        <v>416287</v>
      </c>
      <c r="O450" s="70">
        <f t="shared" si="85"/>
        <v>383229.82909240649</v>
      </c>
      <c r="P450" s="70">
        <f t="shared" si="85"/>
        <v>45035236</v>
      </c>
      <c r="Q450" s="70">
        <f t="shared" si="85"/>
        <v>8794</v>
      </c>
      <c r="R450" s="70">
        <f t="shared" si="85"/>
        <v>1707372.2616240904</v>
      </c>
      <c r="S450" s="70">
        <f t="shared" si="85"/>
        <v>185847120</v>
      </c>
      <c r="T450" s="70">
        <f t="shared" si="85"/>
        <v>39425</v>
      </c>
      <c r="U450" s="70">
        <f t="shared" si="85"/>
        <v>4038.8475803745605</v>
      </c>
      <c r="V450" s="70">
        <f t="shared" si="85"/>
        <v>357044</v>
      </c>
      <c r="W450" s="71">
        <f t="shared" si="85"/>
        <v>38</v>
      </c>
      <c r="X450" s="31"/>
      <c r="Y450" s="113"/>
      <c r="Z450" s="114">
        <f>SUM(Z10:Z448)</f>
        <v>5037805.9382968722</v>
      </c>
      <c r="AA450" s="114">
        <f>SUM(AA10:AA448)</f>
        <v>576020980</v>
      </c>
      <c r="AB450" s="114">
        <f>SUM(AB10:AB448)</f>
        <v>570983174.06170321</v>
      </c>
      <c r="AC450" s="114">
        <f>SUM(AC10:AC448)</f>
        <v>464544</v>
      </c>
      <c r="AD450" s="115">
        <f>SUM(G10:G448)/COUNTIF(G10:G448,"&gt;0")</f>
        <v>1808.8692810457517</v>
      </c>
      <c r="AE450" s="31"/>
      <c r="AF450" s="31"/>
      <c r="AH450" s="365">
        <v>999</v>
      </c>
      <c r="AI450" s="118" t="s">
        <v>573</v>
      </c>
      <c r="AJ450" s="119" t="s">
        <v>608</v>
      </c>
      <c r="AK450" s="114">
        <f t="shared" ref="AK450:BI450" si="86">(SUM(AK10:AK448)/(COUNTIF(AK10:AK448,"&gt;0")))</f>
        <v>440.98824593195997</v>
      </c>
      <c r="AL450" s="114">
        <f t="shared" si="86"/>
        <v>348.31018099248445</v>
      </c>
      <c r="AM450" s="114">
        <f t="shared" si="86"/>
        <v>370.54885975702223</v>
      </c>
      <c r="AN450" s="114">
        <f t="shared" si="86"/>
        <v>398.40706359903538</v>
      </c>
      <c r="AO450" s="114">
        <f t="shared" si="86"/>
        <v>528.62925170068024</v>
      </c>
      <c r="AP450" s="114">
        <f t="shared" si="86"/>
        <v>435.73986486486484</v>
      </c>
      <c r="AQ450" s="114">
        <f t="shared" si="86"/>
        <v>958.3418530351438</v>
      </c>
      <c r="AR450" s="114">
        <f t="shared" si="86"/>
        <v>890.10862619808302</v>
      </c>
      <c r="AS450" s="114">
        <f t="shared" si="86"/>
        <v>993.48562300319486</v>
      </c>
      <c r="AT450" s="114">
        <f t="shared" si="86"/>
        <v>935.30618892508141</v>
      </c>
      <c r="AU450" s="114">
        <f t="shared" si="86"/>
        <v>907.78640776699024</v>
      </c>
      <c r="AV450" s="114">
        <f t="shared" si="86"/>
        <v>1124.4214285714286</v>
      </c>
      <c r="AW450" s="114">
        <f t="shared" si="86"/>
        <v>1103.8867924528302</v>
      </c>
      <c r="AX450" s="114">
        <f t="shared" si="86"/>
        <v>1395.9022082018928</v>
      </c>
      <c r="AY450" s="114">
        <f t="shared" si="86"/>
        <v>1164.0776699029127</v>
      </c>
      <c r="AZ450" s="114">
        <f t="shared" si="86"/>
        <v>1180.7029702970297</v>
      </c>
      <c r="BA450" s="114">
        <f t="shared" si="86"/>
        <v>1295.6156351791531</v>
      </c>
      <c r="BB450" s="114">
        <f t="shared" si="86"/>
        <v>1318.5548387096774</v>
      </c>
      <c r="BC450" s="114">
        <f t="shared" si="86"/>
        <v>1414.8184713375797</v>
      </c>
      <c r="BD450" s="114">
        <f t="shared" si="86"/>
        <v>1480.1870967741936</v>
      </c>
      <c r="BE450" s="114">
        <f t="shared" si="86"/>
        <v>1451.1941747572816</v>
      </c>
      <c r="BF450" s="114">
        <f t="shared" si="86"/>
        <v>1290.3774834437086</v>
      </c>
      <c r="BG450" s="114">
        <v>1917.4688524590165</v>
      </c>
      <c r="BH450" s="114">
        <f t="shared" si="86"/>
        <v>1808.8692810457517</v>
      </c>
      <c r="BI450" s="114">
        <f t="shared" si="86"/>
        <v>1808.8692810457517</v>
      </c>
      <c r="BJ450" s="114"/>
      <c r="BK450" s="120" t="s">
        <v>574</v>
      </c>
      <c r="BL450" s="364" t="s">
        <v>574</v>
      </c>
      <c r="BM450" s="27"/>
    </row>
    <row r="451" spans="1:65">
      <c r="Y451" s="26"/>
      <c r="AA451" s="26"/>
      <c r="AB451" s="29"/>
      <c r="AC451" s="29"/>
      <c r="AD451" s="29"/>
      <c r="AE451" s="29"/>
      <c r="AF451" s="29"/>
      <c r="AG451" s="29"/>
      <c r="AH451" s="29"/>
      <c r="AI451" s="29"/>
      <c r="AJ451" s="29"/>
    </row>
    <row r="452" spans="1:65">
      <c r="Q452" s="29"/>
      <c r="R452" s="29"/>
      <c r="S452" s="29"/>
      <c r="T452" s="29"/>
      <c r="U452" s="29"/>
    </row>
  </sheetData>
  <sortState xmlns:xlrd2="http://schemas.microsoft.com/office/spreadsheetml/2017/richdata2" ref="A10:AZ451">
    <sortCondition ref="A10:A451"/>
  </sortState>
  <phoneticPr fontId="0" type="noConversion"/>
  <pageMargins left="0.75" right="0.75" top="1" bottom="1" header="0.5" footer="0.5"/>
  <pageSetup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4f9eb54-60b0-4ef1-b507-fba3c7eb8bf0">
      <Terms xmlns="http://schemas.microsoft.com/office/infopath/2007/PartnerControls"/>
    </lcf76f155ced4ddcb4097134ff3c332f>
    <TaxCatchAll xmlns="fdcd57df-05e8-4749-9cc8-5afe3dcd00a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69EED98F6272644B693E6BBBB80AC28" ma:contentTypeVersion="17" ma:contentTypeDescription="Create a new document." ma:contentTypeScope="" ma:versionID="b15fed124a123fc964cab466f68a16b8">
  <xsd:schema xmlns:xsd="http://www.w3.org/2001/XMLSchema" xmlns:xs="http://www.w3.org/2001/XMLSchema" xmlns:p="http://schemas.microsoft.com/office/2006/metadata/properties" xmlns:ns2="b4f9eb54-60b0-4ef1-b507-fba3c7eb8bf0" xmlns:ns3="fdcd57df-05e8-4749-9cc8-5afe3dcd00a5" targetNamespace="http://schemas.microsoft.com/office/2006/metadata/properties" ma:root="true" ma:fieldsID="90ed3b96e0758f9ccb015685f873cdcd" ns2:_="" ns3:_="">
    <xsd:import namespace="b4f9eb54-60b0-4ef1-b507-fba3c7eb8bf0"/>
    <xsd:import namespace="fdcd57df-05e8-4749-9cc8-5afe3dcd00a5"/>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f9eb54-60b0-4ef1-b507-fba3c7eb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cd57df-05e8-4749-9cc8-5afe3dcd00a5" elementFormDefault="qualified">
    <xsd:import namespace="http://schemas.microsoft.com/office/2006/documentManagement/types"/>
    <xsd:import namespace="http://schemas.microsoft.com/office/infopath/2007/PartnerControls"/>
    <xsd:element name="SharedWithUsers" ma:index="12"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79585c6-1993-4430-a732-e7d5034e44b4}" ma:internalName="TaxCatchAll" ma:showField="CatchAllData" ma:web="fdcd57df-05e8-4749-9cc8-5afe3dcd00a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404619-956C-4E0A-ABA2-CEA57EE6D3AF}">
  <ds:schemaRefs>
    <ds:schemaRef ds:uri="http://schemas.microsoft.com/office/2006/metadata/properties"/>
    <ds:schemaRef ds:uri="http://schemas.microsoft.com/office/infopath/2007/PartnerControls"/>
    <ds:schemaRef ds:uri="b4f9eb54-60b0-4ef1-b507-fba3c7eb8bf0"/>
    <ds:schemaRef ds:uri="fdcd57df-05e8-4749-9cc8-5afe3dcd00a5"/>
  </ds:schemaRefs>
</ds:datastoreItem>
</file>

<file path=customXml/itemProps2.xml><?xml version="1.0" encoding="utf-8"?>
<ds:datastoreItem xmlns:ds="http://schemas.openxmlformats.org/officeDocument/2006/customXml" ds:itemID="{4E0049FE-73A9-416F-B33D-0B7C216E2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f9eb54-60b0-4ef1-b507-fba3c7eb8bf0"/>
    <ds:schemaRef ds:uri="fdcd57df-05e8-4749-9cc8-5afe3dcd00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0FB401-2F73-405B-A303-2608133367DC}">
  <ds:schemaRefs>
    <ds:schemaRef ds:uri="http://schemas.microsoft.com/sharepoint/v3/contenttype/forms"/>
  </ds:schemaRefs>
</ds:datastoreItem>
</file>

<file path=docMetadata/LabelInfo.xml><?xml version="1.0" encoding="utf-8"?>
<clbl:labelList xmlns:clbl="http://schemas.microsoft.com/office/2020/mipLabelMetadata">
  <clbl:label id="{3e861d16-48b7-4a0e-9806-8c04d81b7b2a}" enabled="0" method="" siteId="{3e861d16-48b7-4a0e-9806-8c04d81b7b2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notes</vt:lpstr>
      <vt:lpstr>codes</vt:lpstr>
      <vt:lpstr>charterinfo</vt:lpstr>
      <vt:lpstr>distinfo</vt:lpstr>
      <vt:lpstr>fnd enro</vt:lpstr>
      <vt:lpstr>fnd budget</vt:lpstr>
      <vt:lpstr>abvfnd26</vt:lpstr>
      <vt:lpstr>abvfnd25</vt:lpstr>
      <vt:lpstr>transp</vt:lpstr>
      <vt:lpstr>fnd base rates</vt:lpstr>
      <vt:lpstr>pre fnd budg</vt:lpstr>
      <vt:lpstr>Found27RatesLink</vt:lpstr>
      <vt:lpstr>projnss</vt:lpstr>
      <vt:lpstr>charterinfo_a</vt:lpstr>
      <vt:lpstr>charterinfo_b</vt:lpstr>
      <vt:lpstr>code436</vt:lpstr>
      <vt:lpstr>codeCHA</vt:lpstr>
      <vt:lpstr>distinfo</vt:lpstr>
      <vt:lpstr>enro</vt:lpstr>
      <vt:lpstr>enro_chafnd</vt:lpstr>
      <vt:lpstr>orderCHA</vt:lpstr>
      <vt:lpstr>'fnd budget'!Print_Area</vt:lpstr>
      <vt:lpstr>ProjNSS</vt:lpstr>
      <vt:lpstr>rate_abvfndNEW</vt:lpstr>
      <vt:lpstr>rate_abvfndOLD</vt:lpstr>
      <vt:lpstr>rate_basefnd</vt:lpstr>
      <vt:lpstr>rate_chafnd</vt:lpstr>
      <vt:lpstr>TradSum</vt:lpstr>
      <vt:lpstr>transp_rate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FY27 Foundation Budget</dc:title>
  <dc:subject/>
  <dc:creator>DESE</dc:creator>
  <cp:keywords/>
  <dc:description/>
  <cp:lastModifiedBy>Zou, Dong (EOE)</cp:lastModifiedBy>
  <cp:revision/>
  <dcterms:created xsi:type="dcterms:W3CDTF">2005-12-20T13:41:53Z</dcterms:created>
  <dcterms:modified xsi:type="dcterms:W3CDTF">2026-03-17T20:48:12Z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Mar 17 2026 12:00AM</vt:lpwstr>
  </property>
</Properties>
</file>